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charts/chart2.xml" ContentType="application/vnd.openxmlformats-officedocument.drawingml.chart+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omments2.xml" ContentType="application/vnd.openxmlformats-officedocument.spreadsheetml.comments+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ctrlProps/ctrlProp1.xml" ContentType="application/vnd.ms-excel.controlproperties+xml"/>
  <Override PartName="/xl/ctrlProps/ctrlProp2.xml" ContentType="application/vnd.ms-excel.controlproperties+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emf"/><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defaultThemeVersion="166925"/>
  <mc:AlternateContent xmlns:mc="http://schemas.openxmlformats.org/markup-compatibility/2006">
    <mc:Choice Requires="x15">
      <x15ac:absPath xmlns:x15ac="http://schemas.microsoft.com/office/spreadsheetml/2010/11/ac" url="D:\Données\1.UPRT\0-UPRT.fait\1-UPRT.FR-SITE-WEB\ff-fiches-fabrications\ff.fiches.fabrication.2023\ffr.restaurant.2023\"/>
    </mc:Choice>
  </mc:AlternateContent>
  <xr:revisionPtr revIDLastSave="0" documentId="13_ncr:1_{B6909149-324C-48C2-A86D-68AD905D2CD6}" xr6:coauthVersionLast="47" xr6:coauthVersionMax="47" xr10:uidLastSave="{00000000-0000-0000-0000-000000000000}"/>
  <bookViews>
    <workbookView xWindow="-120" yWindow="-120" windowWidth="29040" windowHeight="15720" xr2:uid="{29F7640F-B593-4E77-80C7-92E62B36877A}"/>
  </bookViews>
  <sheets>
    <sheet name="Divers" sheetId="58" r:id="rId1"/>
    <sheet name="8.Etiquettes de controle" sheetId="20" r:id="rId2"/>
    <sheet name="Numérotation Frigos 1" sheetId="3" r:id="rId3"/>
    <sheet name="Froid Positif capacité" sheetId="5" r:id="rId4"/>
    <sheet name="Froid Négatif capacité" sheetId="6" r:id="rId5"/>
    <sheet name="identification froid" sheetId="7" r:id="rId6"/>
    <sheet name="Nota" sheetId="16" r:id="rId7"/>
    <sheet name="Diagramme.Production.Type" sheetId="12" r:id="rId8"/>
    <sheet name="Modele Paysage 7 colonnes" sheetId="13" r:id="rId9"/>
    <sheet name="Paysage.4 semaines" sheetId="28" r:id="rId10"/>
    <sheet name="Elaboration des menus" sheetId="14" r:id="rId11"/>
    <sheet name="Cycles trimestriels VPO" sheetId="59" r:id="rId12"/>
    <sheet name="10.Plan.Alimentaire.Midi.Soir" sheetId="34" r:id="rId13"/>
    <sheet name="9.Plan.Alimentaire.Midi" sheetId="35" r:id="rId14"/>
    <sheet name="Navarin.Diagramme" sheetId="29" r:id="rId15"/>
    <sheet name="Sandwiches " sheetId="48" r:id="rId16"/>
    <sheet name="Traitements" sheetId="15" r:id="rId17"/>
    <sheet name="DI Diag Pâtes en sauces " sheetId="30" r:id="rId18"/>
    <sheet name="Pour élaborer un menu " sheetId="41" r:id="rId19"/>
    <sheet name="Fromages" sheetId="42" r:id="rId20"/>
    <sheet name="Cycle trimestriel Laitages" sheetId="40" r:id="rId21"/>
    <sheet name="Légumes par saisons" sheetId="38" r:id="rId22"/>
    <sheet name="8.Contrôles" sheetId="36" r:id="rId23"/>
    <sheet name="GEMRCN.2024" sheetId="43" r:id="rId24"/>
    <sheet name="Modèle Clamart" sheetId="37" r:id="rId25"/>
    <sheet name="Framboisier" sheetId="17" r:id="rId26"/>
    <sheet name="Décors-Aromatisation-Astuces" sheetId="23" r:id="rId27"/>
    <sheet name="pates levées Divers" sheetId="18" r:id="rId28"/>
    <sheet name="variation-concombre-tomate" sheetId="50" r:id="rId29"/>
    <sheet name="galette PT" sheetId="51" r:id="rId30"/>
    <sheet name="Auto-controle N° 2" sheetId="21" r:id="rId31"/>
    <sheet name="Gilles TIXIER Amplitude" sheetId="22" r:id="rId32"/>
    <sheet name="arbre décisionnel" sheetId="52" r:id="rId33"/>
    <sheet name="CCP Récap 2009" sheetId="44" r:id="rId34"/>
    <sheet name="Couleurs des lavettes" sheetId="45" r:id="rId35"/>
    <sheet name="Protocoles avec produits" sheetId="47" r:id="rId36"/>
    <sheet name="Exemple prep chaudes" sheetId="46" r:id="rId37"/>
    <sheet name="Critères charcuterie" sheetId="56" r:id="rId38"/>
    <sheet name="dos-de-classeurs-1" sheetId="24" r:id="rId39"/>
    <sheet name="dos-de-classeurs-2" sheetId="25" r:id="rId40"/>
    <sheet name="etiq dossiers suspendus" sheetId="26" r:id="rId41"/>
    <sheet name="page.de.garde.classeurs" sheetId="1" r:id="rId42"/>
    <sheet name="Classement par N° de lots" sheetId="55" r:id="rId43"/>
    <sheet name="Nomenclature" sheetId="33" r:id="rId44"/>
    <sheet name="Conditionnement Repas Froids" sheetId="49" r:id="rId45"/>
    <sheet name="Pointage Planning" sheetId="53" r:id="rId46"/>
    <sheet name="Sources" sheetId="54" r:id="rId47"/>
    <sheet name="Exemple de Rapport général" sheetId="57" r:id="rId48"/>
    <sheet name="organisation du travail vierge" sheetId="9" r:id="rId49"/>
    <sheet name="ORT shéma" sheetId="8" r:id="rId50"/>
    <sheet name="Températures cibles" sheetId="2" r:id="rId51"/>
    <sheet name="organisation des postes vierge" sheetId="10" r:id="rId52"/>
    <sheet name="feuille de poste vierge" sheetId="11" r:id="rId53"/>
    <sheet name="Patisserie" sheetId="31" r:id="rId54"/>
    <sheet name="Récap jury dégustation" sheetId="32" r:id="rId55"/>
    <sheet name="Prompt.ChatGPT" sheetId="60" r:id="rId56"/>
  </sheets>
  <definedNames>
    <definedName name="_xlnm._FilterDatabase" localSheetId="20" hidden="1">'Cycle trimestriel Laitages'!#REF!</definedName>
    <definedName name="_xlnm._FilterDatabase" localSheetId="11" hidden="1">'Cycles trimestriels VPO'!#REF!</definedName>
    <definedName name="_xlnm.Print_Titles" localSheetId="20">'Cycle trimestriel Laitages'!$B:$S,'Cycle trimestriel Laitages'!$1:$6</definedName>
    <definedName name="_xlnm.Print_Titles" localSheetId="11">'Cycles trimestriels VPO'!$B:$G,'Cycles trimestriels VPO'!$1:$6</definedName>
    <definedName name="_xlnm.Print_Titles" localSheetId="17">'DI Diag Pâtes en sauces '!$A:$B,'DI Diag Pâtes en sauces '!$1:$8</definedName>
    <definedName name="_xlnm.Print_Titles" localSheetId="36">'Exemple prep chaudes'!$1:$11</definedName>
    <definedName name="_xlnm.Print_Titles" localSheetId="4">'Froid Négatif capacité'!$2:$7</definedName>
    <definedName name="_xlnm.Print_Titles" localSheetId="3">'Froid Positif capacité'!$2:$7</definedName>
    <definedName name="_xlnm.Print_Titles" localSheetId="31">'Gilles TIXIER Amplitude'!$9:$13</definedName>
    <definedName name="_xlnm.Print_Titles" localSheetId="21">'Légumes par saisons'!$2:$5</definedName>
    <definedName name="_xlnm.Print_Titles" localSheetId="14">Navarin.Diagramme!$1:$7</definedName>
    <definedName name="_xlnm.Print_Titles" localSheetId="49">'ORT shéma'!$1:$8</definedName>
    <definedName name="_xlnm.Print_Titles" localSheetId="9">'Paysage.4 semaines'!$1:$7</definedName>
    <definedName name="_xlnm.Print_Titles" localSheetId="45">'Pointage Planning'!$A:$G</definedName>
    <definedName name="_xlnm.Print_Titles" localSheetId="35">'Protocoles avec produits'!$8:$10</definedName>
    <definedName name="_xlnm.Print_Area" localSheetId="12">'10.Plan.Alimentaire.Midi.Soir'!$A$1:$AC$248</definedName>
    <definedName name="_xlnm.Print_Area" localSheetId="1">'8.Etiquettes de controle'!$A$1:$P$65</definedName>
    <definedName name="_xlnm.Print_Area" localSheetId="13">'9.Plan.Alimentaire.Midi'!$A$1:$AC$128</definedName>
    <definedName name="_xlnm.Print_Area" localSheetId="33">'CCP Récap 2009'!$A$1:$J$78</definedName>
    <definedName name="_xlnm.Print_Area" localSheetId="44">'Conditionnement Repas Froids'!$A$8:$O$112</definedName>
    <definedName name="_xlnm.Print_Area" localSheetId="34">'Couleurs des lavettes'!$A$1:$P$37</definedName>
    <definedName name="_xlnm.Print_Area" localSheetId="20">'Cycle trimestriel Laitages'!$A$1:$DW$95</definedName>
    <definedName name="_xlnm.Print_Area" localSheetId="11">'Cycles trimestriels VPO'!$A$1:$DK$110</definedName>
    <definedName name="_xlnm.Print_Area" localSheetId="17">'DI Diag Pâtes en sauces '!$A$1:$AC$62</definedName>
    <definedName name="_xlnm.Print_Area" localSheetId="7">'Diagramme.Production.Type'!$A$8:$AV$178</definedName>
    <definedName name="_xlnm.Print_Area" localSheetId="38">'dos-de-classeurs-1'!$A$1:$I$46</definedName>
    <definedName name="_xlnm.Print_Area" localSheetId="39">'dos-de-classeurs-2'!$A$1:$L$164</definedName>
    <definedName name="_xlnm.Print_Area" localSheetId="10">'Elaboration des menus'!$A$1:$BJ$172</definedName>
    <definedName name="_xlnm.Print_Area" localSheetId="40">'etiq dossiers suspendus'!$A$1:$F$81</definedName>
    <definedName name="_xlnm.Print_Area" localSheetId="36">'Exemple prep chaudes'!$A$1:$P$102</definedName>
    <definedName name="_xlnm.Print_Area" localSheetId="52">'feuille de poste vierge'!$A$1:$K$71</definedName>
    <definedName name="_xlnm.Print_Area" localSheetId="4">'Froid Négatif capacité'!$A$1:$K$96</definedName>
    <definedName name="_xlnm.Print_Area" localSheetId="3">'Froid Positif capacité'!$A$1:$K$147</definedName>
    <definedName name="_xlnm.Print_Area" localSheetId="19">Fromages!$A$1:$F$61</definedName>
    <definedName name="_xlnm.Print_Area" localSheetId="29">'galette PT'!$A$11:$N$321</definedName>
    <definedName name="_xlnm.Print_Area" localSheetId="31">'Gilles TIXIER Amplitude'!$A$9:$O$169</definedName>
    <definedName name="_xlnm.Print_Area" localSheetId="21">'Légumes par saisons'!$A$1:$A$198</definedName>
    <definedName name="_xlnm.Print_Area" localSheetId="24">'Modèle Clamart'!$A$1:$R$74</definedName>
    <definedName name="_xlnm.Print_Area" localSheetId="8">'Modele Paysage 7 colonnes'!$A$1:$BN$159</definedName>
    <definedName name="_xlnm.Print_Area" localSheetId="14">Navarin.Diagramme!$A$1:$AW$173</definedName>
    <definedName name="_xlnm.Print_Area" localSheetId="2">'Numérotation Frigos 1'!$A$1:$L$106</definedName>
    <definedName name="_xlnm.Print_Area" localSheetId="51">'organisation des postes vierge'!$A$1:$AL$19</definedName>
    <definedName name="_xlnm.Print_Area" localSheetId="48">'organisation du travail vierge'!$A$1:$AL$38</definedName>
    <definedName name="_xlnm.Print_Area" localSheetId="49">'ORT shéma'!$A$1:$AN$63</definedName>
    <definedName name="_xlnm.Print_Area" localSheetId="53">Patisserie!$A$1:$X$40</definedName>
    <definedName name="_xlnm.Print_Area" localSheetId="9">'Paysage.4 semaines'!$A$1:$BG$242</definedName>
    <definedName name="_xlnm.Print_Area" localSheetId="45">'Pointage Planning'!$A$1:$DC$42</definedName>
    <definedName name="_xlnm.Print_Area" localSheetId="18">'Pour élaborer un menu '!$A$1:$F$58</definedName>
    <definedName name="_xlnm.Print_Area" localSheetId="35">'Protocoles avec produits'!$A$1:$O$10</definedName>
    <definedName name="_xlnm.Print_Area" localSheetId="54">'Récap jury dégustation'!$A$1:$L$20</definedName>
    <definedName name="_xlnm.Print_Area" localSheetId="15">'Sandwiches '!$A$1:$V$42</definedName>
    <definedName name="_xlnm.Print_Area" localSheetId="50">'Températures cibles'!$A$1:$J$26</definedName>
    <definedName name="_xlnm.Print_Area" localSheetId="16">Traitements!$A$1:$BJ$69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7" i="1" l="1"/>
  <c r="B48" i="1"/>
  <c r="C48" i="1"/>
  <c r="D48" i="1"/>
  <c r="E48" i="1"/>
  <c r="F48" i="1"/>
  <c r="G48" i="1"/>
  <c r="H48" i="1"/>
  <c r="I48" i="1"/>
  <c r="J48" i="1"/>
  <c r="K48" i="1"/>
  <c r="L48" i="1"/>
  <c r="M48" i="1"/>
  <c r="N48" i="1"/>
  <c r="D146" i="59" l="1"/>
  <c r="D145" i="59"/>
  <c r="D144" i="59"/>
  <c r="D143" i="59"/>
  <c r="D142" i="59"/>
  <c r="D138" i="59"/>
  <c r="D136" i="59"/>
  <c r="D140" i="59" s="1"/>
  <c r="D141" i="59" s="1"/>
  <c r="D134" i="59"/>
  <c r="F131" i="59"/>
  <c r="D130" i="59"/>
  <c r="D128" i="59"/>
  <c r="D129" i="59" s="1"/>
  <c r="D127" i="59"/>
  <c r="D126" i="59"/>
  <c r="D122" i="59"/>
  <c r="D123" i="59" s="1"/>
  <c r="D118" i="59"/>
  <c r="D125" i="59" s="1"/>
  <c r="D116" i="59"/>
  <c r="E109" i="59"/>
  <c r="E108" i="59"/>
  <c r="E107" i="59"/>
  <c r="E106" i="59"/>
  <c r="E105" i="59"/>
  <c r="E103" i="59"/>
  <c r="E102" i="59"/>
  <c r="E101" i="59"/>
  <c r="E99" i="59"/>
  <c r="E98" i="59"/>
  <c r="E97" i="59"/>
  <c r="E95" i="59"/>
  <c r="E94" i="59"/>
  <c r="E93" i="59"/>
  <c r="E91" i="59"/>
  <c r="E90" i="59"/>
  <c r="E89" i="59"/>
  <c r="E88" i="59"/>
  <c r="E86" i="59"/>
  <c r="E85" i="59"/>
  <c r="E84" i="59"/>
  <c r="E83" i="59"/>
  <c r="E81" i="59"/>
  <c r="E80" i="59"/>
  <c r="E79" i="59"/>
  <c r="E78" i="59"/>
  <c r="E77" i="59"/>
  <c r="E76" i="59"/>
  <c r="E75" i="59"/>
  <c r="E73" i="59"/>
  <c r="E72" i="59"/>
  <c r="E71" i="59"/>
  <c r="E70" i="59"/>
  <c r="E69" i="59"/>
  <c r="E68" i="59"/>
  <c r="E67" i="59"/>
  <c r="E66" i="59"/>
  <c r="E65" i="59"/>
  <c r="E64" i="59"/>
  <c r="E63" i="59"/>
  <c r="E62" i="59"/>
  <c r="E61" i="59"/>
  <c r="E60" i="59"/>
  <c r="E59" i="59"/>
  <c r="E58" i="59"/>
  <c r="E57" i="59"/>
  <c r="E56" i="59"/>
  <c r="E55" i="59"/>
  <c r="E54" i="59"/>
  <c r="E52" i="59"/>
  <c r="E51" i="59"/>
  <c r="E50" i="59"/>
  <c r="E49" i="59"/>
  <c r="E48" i="59"/>
  <c r="E47" i="59"/>
  <c r="E46" i="59"/>
  <c r="E45" i="59"/>
  <c r="E44" i="59"/>
  <c r="E43" i="59"/>
  <c r="E42" i="59"/>
  <c r="E41" i="59"/>
  <c r="E40" i="59"/>
  <c r="E39" i="59"/>
  <c r="E37" i="59"/>
  <c r="E36" i="59"/>
  <c r="E35" i="59"/>
  <c r="E33" i="59"/>
  <c r="E32" i="59"/>
  <c r="E31" i="59"/>
  <c r="E29" i="59"/>
  <c r="E28" i="59"/>
  <c r="E27" i="59"/>
  <c r="E26" i="59"/>
  <c r="E24" i="59"/>
  <c r="E23" i="59"/>
  <c r="E22" i="59"/>
  <c r="E21" i="59"/>
  <c r="E20" i="59"/>
  <c r="E18" i="59"/>
  <c r="E17" i="59"/>
  <c r="E16" i="59"/>
  <c r="E15" i="59"/>
  <c r="E14" i="59"/>
  <c r="E12" i="59"/>
  <c r="E11" i="59"/>
  <c r="E10" i="59"/>
  <c r="E9" i="59"/>
  <c r="E7" i="59"/>
  <c r="C6" i="59"/>
  <c r="DC4" i="59"/>
  <c r="CU4" i="59"/>
  <c r="CK4" i="59"/>
  <c r="CB4" i="59"/>
  <c r="BT4" i="59"/>
  <c r="BJ4" i="59"/>
  <c r="BA4" i="59"/>
  <c r="AS4" i="59"/>
  <c r="AI4" i="59"/>
  <c r="Z4" i="59"/>
  <c r="R4" i="59"/>
  <c r="H4" i="59"/>
  <c r="DJ3" i="59"/>
  <c r="DI3" i="59"/>
  <c r="DH3" i="59"/>
  <c r="DG3" i="59"/>
  <c r="DF3" i="59"/>
  <c r="DE3" i="59"/>
  <c r="DD3" i="59"/>
  <c r="DC3" i="59"/>
  <c r="DB3" i="59"/>
  <c r="DA3" i="59"/>
  <c r="CZ3" i="59"/>
  <c r="CY3" i="59"/>
  <c r="CX3" i="59"/>
  <c r="CW3" i="59"/>
  <c r="CV3" i="59"/>
  <c r="CU3" i="59"/>
  <c r="CT3" i="59"/>
  <c r="CS3" i="59"/>
  <c r="CR3" i="59"/>
  <c r="CQ3" i="59"/>
  <c r="CP3" i="59"/>
  <c r="CO3" i="59"/>
  <c r="CN3" i="59"/>
  <c r="CM3" i="59"/>
  <c r="CL3" i="59"/>
  <c r="CK3" i="59"/>
  <c r="CJ3" i="59"/>
  <c r="CI3" i="59"/>
  <c r="CH3" i="59"/>
  <c r="CG3" i="59"/>
  <c r="CF3" i="59"/>
  <c r="CE3" i="59"/>
  <c r="CD3" i="59"/>
  <c r="CC3" i="59"/>
  <c r="CB3" i="59"/>
  <c r="CA3" i="59"/>
  <c r="BZ3" i="59"/>
  <c r="BY3" i="59"/>
  <c r="BX3" i="59"/>
  <c r="BW3" i="59"/>
  <c r="BV3" i="59"/>
  <c r="BU3" i="59"/>
  <c r="BT3" i="59"/>
  <c r="BS3" i="59"/>
  <c r="BR3" i="59"/>
  <c r="BQ3" i="59"/>
  <c r="BP3" i="59"/>
  <c r="BO3" i="59"/>
  <c r="BN3" i="59"/>
  <c r="BM3" i="59"/>
  <c r="BL3" i="59"/>
  <c r="BK3" i="59"/>
  <c r="BJ3" i="59"/>
  <c r="BI3" i="59"/>
  <c r="BH3" i="59"/>
  <c r="BG3" i="59"/>
  <c r="BF3" i="59"/>
  <c r="BE3" i="59"/>
  <c r="BD3" i="59"/>
  <c r="BC3" i="59"/>
  <c r="BB3" i="59"/>
  <c r="BA3" i="59"/>
  <c r="AZ3" i="59"/>
  <c r="AY3" i="59"/>
  <c r="AX3" i="59"/>
  <c r="AW3" i="59"/>
  <c r="AV3" i="59"/>
  <c r="AU3" i="59"/>
  <c r="AT3" i="59"/>
  <c r="AS3" i="59"/>
  <c r="AR3" i="59"/>
  <c r="AQ3" i="59"/>
  <c r="AP3" i="59"/>
  <c r="AO3" i="59"/>
  <c r="AN3" i="59"/>
  <c r="AM3" i="59"/>
  <c r="AL3" i="59"/>
  <c r="AK3" i="59"/>
  <c r="AJ3" i="59"/>
  <c r="AI3" i="59"/>
  <c r="AH3" i="59"/>
  <c r="AG3" i="59"/>
  <c r="AF3" i="59"/>
  <c r="AE3" i="59"/>
  <c r="AD3" i="59"/>
  <c r="AC3" i="59"/>
  <c r="AB3" i="59"/>
  <c r="AA3" i="59"/>
  <c r="Z3" i="59"/>
  <c r="Y3" i="59"/>
  <c r="X3" i="59"/>
  <c r="W3" i="59"/>
  <c r="V3" i="59"/>
  <c r="U3" i="59"/>
  <c r="T3" i="59"/>
  <c r="S3" i="59"/>
  <c r="R3" i="59"/>
  <c r="Q3" i="59"/>
  <c r="P3" i="59"/>
  <c r="O3" i="59"/>
  <c r="N3" i="59"/>
  <c r="M3" i="59"/>
  <c r="L3" i="59"/>
  <c r="K3" i="59"/>
  <c r="J3" i="59"/>
  <c r="I3" i="59"/>
  <c r="H3" i="59"/>
  <c r="B30" i="58"/>
  <c r="B25" i="58"/>
  <c r="C25" i="58"/>
  <c r="D135" i="59" l="1"/>
  <c r="D139" i="59"/>
  <c r="F117" i="59"/>
  <c r="D137" i="59"/>
  <c r="F124" i="59"/>
  <c r="D119" i="59"/>
  <c r="D124" i="59"/>
  <c r="I423" i="57"/>
  <c r="Z420" i="57"/>
  <c r="Z419" i="57"/>
  <c r="Z418" i="57"/>
  <c r="Z417" i="57"/>
  <c r="Z416" i="57"/>
  <c r="Z415" i="57"/>
  <c r="Z414" i="57"/>
  <c r="Z413" i="57"/>
  <c r="Z412" i="57"/>
  <c r="Z411" i="57"/>
  <c r="I409" i="57"/>
  <c r="AD380" i="57"/>
  <c r="K380" i="57" s="1"/>
  <c r="S380" i="57"/>
  <c r="Q380" i="57"/>
  <c r="O380" i="57"/>
  <c r="J380" i="57"/>
  <c r="AD379" i="57"/>
  <c r="F379" i="57" s="1"/>
  <c r="M379" i="57" s="1"/>
  <c r="S379" i="57"/>
  <c r="Q379" i="57"/>
  <c r="O379" i="57"/>
  <c r="J379" i="57"/>
  <c r="AD378" i="57"/>
  <c r="F378" i="57" s="1"/>
  <c r="M378" i="57" s="1"/>
  <c r="S378" i="57"/>
  <c r="Q378" i="57"/>
  <c r="O378" i="57"/>
  <c r="J378" i="57"/>
  <c r="AD377" i="57"/>
  <c r="K377" i="57" s="1"/>
  <c r="S377" i="57"/>
  <c r="Q377" i="57"/>
  <c r="O377" i="57"/>
  <c r="J377" i="57"/>
  <c r="B361" i="57"/>
  <c r="A361" i="57" s="1"/>
  <c r="A360" i="57"/>
  <c r="P357" i="57"/>
  <c r="Z350" i="57"/>
  <c r="W350" i="57"/>
  <c r="T350" i="57"/>
  <c r="Q350" i="57"/>
  <c r="N350" i="57"/>
  <c r="K350" i="57"/>
  <c r="I350" i="57"/>
  <c r="Z348" i="57"/>
  <c r="W348" i="57"/>
  <c r="T348" i="57"/>
  <c r="Q348" i="57"/>
  <c r="N348" i="57"/>
  <c r="K348" i="57"/>
  <c r="I348" i="57"/>
  <c r="Z339" i="57"/>
  <c r="Y339" i="57"/>
  <c r="X339" i="57"/>
  <c r="W339" i="57"/>
  <c r="V339" i="57"/>
  <c r="Z338" i="57"/>
  <c r="Y338" i="57"/>
  <c r="X338" i="57"/>
  <c r="W338" i="57"/>
  <c r="V338" i="57"/>
  <c r="AB337" i="57"/>
  <c r="Z337" i="57"/>
  <c r="Y337" i="57"/>
  <c r="X337" i="57"/>
  <c r="W337" i="57"/>
  <c r="V337" i="57"/>
  <c r="U337" i="57"/>
  <c r="T337" i="57"/>
  <c r="S337" i="57"/>
  <c r="R337" i="57"/>
  <c r="Q337" i="57"/>
  <c r="N337" i="57"/>
  <c r="M337" i="57"/>
  <c r="L337" i="57"/>
  <c r="K337" i="57"/>
  <c r="J337" i="57"/>
  <c r="U334" i="57"/>
  <c r="W334" i="57" s="1"/>
  <c r="AB339" i="57" s="1"/>
  <c r="T334" i="57"/>
  <c r="U333" i="57"/>
  <c r="W333" i="57" s="1"/>
  <c r="U339" i="57" s="1"/>
  <c r="T333" i="57"/>
  <c r="U332" i="57"/>
  <c r="W332" i="57" s="1"/>
  <c r="T339" i="57" s="1"/>
  <c r="T332" i="57"/>
  <c r="U331" i="57"/>
  <c r="W331" i="57" s="1"/>
  <c r="S339" i="57" s="1"/>
  <c r="T331" i="57"/>
  <c r="U330" i="57"/>
  <c r="W330" i="57" s="1"/>
  <c r="R339" i="57" s="1"/>
  <c r="T330" i="57"/>
  <c r="V330" i="57" s="1"/>
  <c r="R338" i="57" s="1"/>
  <c r="U329" i="57"/>
  <c r="W329" i="57" s="1"/>
  <c r="Q339" i="57" s="1"/>
  <c r="T329" i="57"/>
  <c r="U328" i="57"/>
  <c r="W328" i="57" s="1"/>
  <c r="N339" i="57" s="1"/>
  <c r="T328" i="57"/>
  <c r="V328" i="57" s="1"/>
  <c r="N338" i="57" s="1"/>
  <c r="U327" i="57"/>
  <c r="W327" i="57" s="1"/>
  <c r="M339" i="57" s="1"/>
  <c r="T327" i="57"/>
  <c r="V327" i="57" s="1"/>
  <c r="M338" i="57" s="1"/>
  <c r="U326" i="57"/>
  <c r="W326" i="57" s="1"/>
  <c r="L339" i="57" s="1"/>
  <c r="T326" i="57"/>
  <c r="U325" i="57"/>
  <c r="W325" i="57" s="1"/>
  <c r="K339" i="57" s="1"/>
  <c r="T325" i="57"/>
  <c r="V325" i="57" s="1"/>
  <c r="K338" i="57" s="1"/>
  <c r="U324" i="57"/>
  <c r="W324" i="57" s="1"/>
  <c r="J339" i="57" s="1"/>
  <c r="T324" i="57"/>
  <c r="V324" i="57" s="1"/>
  <c r="J338" i="57" s="1"/>
  <c r="U322" i="57"/>
  <c r="T322" i="57"/>
  <c r="Q304" i="57"/>
  <c r="Q279" i="57"/>
  <c r="AB276" i="57"/>
  <c r="AB275" i="57"/>
  <c r="AB274" i="57"/>
  <c r="AB273" i="57"/>
  <c r="AB272" i="57"/>
  <c r="AB271" i="57"/>
  <c r="AB270" i="57"/>
  <c r="AB269" i="57"/>
  <c r="AB268" i="57"/>
  <c r="AB267" i="57"/>
  <c r="AB266" i="57"/>
  <c r="AB265" i="57"/>
  <c r="AB264" i="57"/>
  <c r="AB263" i="57"/>
  <c r="AB262" i="57"/>
  <c r="AB261" i="57"/>
  <c r="AB260" i="57"/>
  <c r="AB259" i="57"/>
  <c r="AB258" i="57"/>
  <c r="AB257" i="57"/>
  <c r="AB256" i="57"/>
  <c r="AB255" i="57"/>
  <c r="AB254" i="57"/>
  <c r="AB253" i="57"/>
  <c r="AB252" i="57"/>
  <c r="AB251" i="57"/>
  <c r="AB250" i="57"/>
  <c r="AB249" i="57"/>
  <c r="AB248" i="57"/>
  <c r="AB247" i="57"/>
  <c r="AB246" i="57"/>
  <c r="AB245" i="57"/>
  <c r="AB244" i="57"/>
  <c r="AB243" i="57"/>
  <c r="AB242" i="57"/>
  <c r="AB211" i="57"/>
  <c r="AB210" i="57"/>
  <c r="AB209" i="57"/>
  <c r="AB208" i="57"/>
  <c r="AB207" i="57"/>
  <c r="AB206" i="57"/>
  <c r="AB205" i="57"/>
  <c r="AB204" i="57"/>
  <c r="AB203" i="57"/>
  <c r="AB202" i="57"/>
  <c r="AB201" i="57"/>
  <c r="AB200" i="57"/>
  <c r="AB199" i="57"/>
  <c r="AB198" i="57"/>
  <c r="AB197" i="57"/>
  <c r="AB196" i="57"/>
  <c r="AB195" i="57"/>
  <c r="AB194" i="57"/>
  <c r="AB193" i="57"/>
  <c r="AB192" i="57"/>
  <c r="AB191" i="57"/>
  <c r="AB190" i="57"/>
  <c r="AB189" i="57"/>
  <c r="AB188" i="57"/>
  <c r="AB187" i="57"/>
  <c r="AB186" i="57"/>
  <c r="AB185" i="57"/>
  <c r="AB184" i="57"/>
  <c r="AB183" i="57"/>
  <c r="AB182" i="57"/>
  <c r="AB181" i="57"/>
  <c r="AB180" i="57"/>
  <c r="AB179" i="57"/>
  <c r="AB178" i="57"/>
  <c r="AB177" i="57"/>
  <c r="AB176" i="57"/>
  <c r="AB175" i="57"/>
  <c r="AB174" i="57"/>
  <c r="AB173" i="57"/>
  <c r="AB172" i="57"/>
  <c r="AB171" i="57"/>
  <c r="AB170" i="57"/>
  <c r="AB169" i="57"/>
  <c r="AB168" i="57"/>
  <c r="AB167" i="57"/>
  <c r="AB166" i="57"/>
  <c r="AB165" i="57"/>
  <c r="AB164" i="57"/>
  <c r="AB163" i="57"/>
  <c r="AB162" i="57"/>
  <c r="AB161" i="57"/>
  <c r="AB160" i="57"/>
  <c r="AB159" i="57"/>
  <c r="AB158" i="57"/>
  <c r="AB157" i="57"/>
  <c r="AB156" i="57"/>
  <c r="AB155" i="57"/>
  <c r="AB154" i="57"/>
  <c r="AB153" i="57"/>
  <c r="AB152" i="57"/>
  <c r="AB151" i="57"/>
  <c r="AB150" i="57"/>
  <c r="AB149" i="57"/>
  <c r="AB148" i="57"/>
  <c r="AB147" i="57"/>
  <c r="AB146" i="57"/>
  <c r="AB145" i="57"/>
  <c r="AB144" i="57"/>
  <c r="AB143" i="57"/>
  <c r="AB142" i="57"/>
  <c r="AB141" i="57"/>
  <c r="AB140" i="57"/>
  <c r="AB139" i="57"/>
  <c r="AB138" i="57"/>
  <c r="AB137" i="57"/>
  <c r="AB136" i="57"/>
  <c r="AB135" i="57"/>
  <c r="AB134" i="57"/>
  <c r="AB133" i="57"/>
  <c r="AB132" i="57"/>
  <c r="AB131" i="57"/>
  <c r="AB130" i="57"/>
  <c r="AB129" i="57"/>
  <c r="AB128" i="57"/>
  <c r="AB127" i="57"/>
  <c r="AB126" i="57"/>
  <c r="AB125" i="57"/>
  <c r="AB124" i="57"/>
  <c r="AB123" i="57"/>
  <c r="AB122" i="57"/>
  <c r="I44" i="57"/>
  <c r="F44" i="57"/>
  <c r="X332" i="57" l="1"/>
  <c r="AB349" i="57"/>
  <c r="Y349" i="57"/>
  <c r="P349" i="57"/>
  <c r="K378" i="57"/>
  <c r="I378" i="57" s="1"/>
  <c r="AM378" i="57" s="1"/>
  <c r="AB347" i="57"/>
  <c r="K379" i="57"/>
  <c r="I379" i="57" s="1"/>
  <c r="AM379" i="57" s="1"/>
  <c r="X331" i="57"/>
  <c r="X326" i="57"/>
  <c r="X334" i="57"/>
  <c r="V347" i="57"/>
  <c r="J347" i="57"/>
  <c r="M347" i="57"/>
  <c r="P347" i="57"/>
  <c r="S347" i="57"/>
  <c r="Y347" i="57"/>
  <c r="X329" i="57"/>
  <c r="X328" i="57"/>
  <c r="V331" i="57"/>
  <c r="S338" i="57" s="1"/>
  <c r="F377" i="57"/>
  <c r="M377" i="57" s="1"/>
  <c r="I377" i="57" s="1"/>
  <c r="S349" i="57"/>
  <c r="X325" i="57"/>
  <c r="X333" i="57"/>
  <c r="V349" i="57"/>
  <c r="V329" i="57"/>
  <c r="Q338" i="57" s="1"/>
  <c r="V333" i="57"/>
  <c r="U338" i="57" s="1"/>
  <c r="F380" i="57"/>
  <c r="M380" i="57" s="1"/>
  <c r="I380" i="57" s="1"/>
  <c r="X330" i="57"/>
  <c r="X327" i="57"/>
  <c r="X324" i="57"/>
  <c r="V334" i="57"/>
  <c r="AB338" i="57" s="1"/>
  <c r="V332" i="57"/>
  <c r="T338" i="57" s="1"/>
  <c r="B362" i="57"/>
  <c r="B363" i="57" s="1"/>
  <c r="V326" i="57"/>
  <c r="L338" i="57" s="1"/>
  <c r="J349" i="57"/>
  <c r="M349" i="57"/>
  <c r="AM377" i="57" l="1"/>
  <c r="G377" i="57" s="1"/>
  <c r="AM380" i="57"/>
  <c r="E379" i="57"/>
  <c r="D379" i="57"/>
  <c r="G379" i="57"/>
  <c r="E378" i="57"/>
  <c r="D378" i="57"/>
  <c r="A363" i="57"/>
  <c r="G378" i="57"/>
  <c r="B364" i="57"/>
  <c r="A362" i="57"/>
  <c r="D377" i="57" l="1"/>
  <c r="E377" i="57"/>
  <c r="A364" i="57"/>
  <c r="B365" i="57"/>
  <c r="E380" i="57"/>
  <c r="D380" i="57"/>
  <c r="G380" i="57"/>
  <c r="A365" i="57" l="1"/>
  <c r="B366" i="57"/>
  <c r="A366" i="57" l="1"/>
  <c r="B368" i="57"/>
  <c r="A368" i="57" s="1"/>
  <c r="B369" i="57" l="1"/>
  <c r="A369" i="57" s="1"/>
  <c r="C367" i="57" s="1"/>
  <c r="C359" i="57"/>
  <c r="B357" i="57" l="1"/>
  <c r="BI344" i="56" l="1"/>
  <c r="D342" i="56"/>
  <c r="B334" i="56"/>
  <c r="C333" i="56"/>
  <c r="FI329" i="56"/>
  <c r="EN329" i="56"/>
  <c r="DK329" i="56"/>
  <c r="DN329" i="56" s="1"/>
  <c r="DC329" i="56" s="1"/>
  <c r="CZ329" i="56"/>
  <c r="CO329" i="56"/>
  <c r="CE329" i="56"/>
  <c r="BB329" i="56"/>
  <c r="GB328" i="56"/>
  <c r="FR328" i="56" s="1"/>
  <c r="GA328" i="56"/>
  <c r="FQ328" i="56" s="1"/>
  <c r="FZ328" i="56"/>
  <c r="FP328" i="56" s="1"/>
  <c r="FY328" i="56"/>
  <c r="FO328" i="56" s="1"/>
  <c r="FX328" i="56"/>
  <c r="FW328" i="56"/>
  <c r="FM328" i="56" s="1"/>
  <c r="FV328" i="56"/>
  <c r="FL328" i="56" s="1"/>
  <c r="FU328" i="56"/>
  <c r="FK328" i="56" s="1"/>
  <c r="DT328" i="56"/>
  <c r="DI328" i="56" s="1"/>
  <c r="DS328" i="56"/>
  <c r="DH328" i="56" s="1"/>
  <c r="DR328" i="56"/>
  <c r="DQ328" i="56"/>
  <c r="DF328" i="56" s="1"/>
  <c r="DP328" i="56"/>
  <c r="DE328" i="56" s="1"/>
  <c r="DO328" i="56"/>
  <c r="DD328" i="56" s="1"/>
  <c r="DN328" i="56"/>
  <c r="DC328" i="56" s="1"/>
  <c r="DM328" i="56"/>
  <c r="DB328" i="56" s="1"/>
  <c r="CX328" i="56"/>
  <c r="CW328" i="56"/>
  <c r="CV328" i="56"/>
  <c r="CU328" i="56"/>
  <c r="CT328" i="56"/>
  <c r="CS328" i="56"/>
  <c r="CR328" i="56"/>
  <c r="CQ328" i="56"/>
  <c r="Y328" i="56"/>
  <c r="X328" i="56"/>
  <c r="N328" i="56"/>
  <c r="M328" i="56"/>
  <c r="K328" i="56"/>
  <c r="BB328" i="56" s="1"/>
  <c r="BC328" i="56" s="1"/>
  <c r="B328" i="56"/>
  <c r="A328" i="56"/>
  <c r="GB327" i="56"/>
  <c r="FR327" i="56" s="1"/>
  <c r="GA327" i="56"/>
  <c r="FQ327" i="56" s="1"/>
  <c r="FZ327" i="56"/>
  <c r="FP327" i="56" s="1"/>
  <c r="FY327" i="56"/>
  <c r="FO327" i="56" s="1"/>
  <c r="FX327" i="56"/>
  <c r="FN327" i="56" s="1"/>
  <c r="FW327" i="56"/>
  <c r="FV327" i="56"/>
  <c r="FL327" i="56" s="1"/>
  <c r="FU327" i="56"/>
  <c r="FK327" i="56" s="1"/>
  <c r="FG327" i="56"/>
  <c r="FF327" i="56"/>
  <c r="FE327" i="56"/>
  <c r="FD327" i="56"/>
  <c r="FC327" i="56"/>
  <c r="FB327" i="56"/>
  <c r="FA327" i="56"/>
  <c r="EZ327" i="56"/>
  <c r="DT327" i="56"/>
  <c r="DI327" i="56" s="1"/>
  <c r="DS327" i="56"/>
  <c r="DH327" i="56" s="1"/>
  <c r="DR327" i="56"/>
  <c r="DG327" i="56" s="1"/>
  <c r="DQ327" i="56"/>
  <c r="DF327" i="56" s="1"/>
  <c r="DP327" i="56"/>
  <c r="DE327" i="56" s="1"/>
  <c r="DO327" i="56"/>
  <c r="DD327" i="56" s="1"/>
  <c r="DN327" i="56"/>
  <c r="DC327" i="56" s="1"/>
  <c r="DM327" i="56"/>
  <c r="CX327" i="56"/>
  <c r="CW327" i="56"/>
  <c r="CV327" i="56"/>
  <c r="CU327" i="56"/>
  <c r="CT327" i="56"/>
  <c r="CS327" i="56"/>
  <c r="CR327" i="56"/>
  <c r="CQ327" i="56"/>
  <c r="Y327" i="56"/>
  <c r="X327" i="56"/>
  <c r="N327" i="56"/>
  <c r="M327" i="56"/>
  <c r="K327" i="56"/>
  <c r="BB327" i="56" s="1"/>
  <c r="BC327" i="56" s="1"/>
  <c r="B327" i="56"/>
  <c r="A327" i="56"/>
  <c r="GB326" i="56"/>
  <c r="FR326" i="56" s="1"/>
  <c r="GA326" i="56"/>
  <c r="FQ326" i="56" s="1"/>
  <c r="FZ326" i="56"/>
  <c r="FP326" i="56" s="1"/>
  <c r="FY326" i="56"/>
  <c r="FO326" i="56" s="1"/>
  <c r="FX326" i="56"/>
  <c r="FN326" i="56" s="1"/>
  <c r="FW326" i="56"/>
  <c r="FM326" i="56" s="1"/>
  <c r="FV326" i="56"/>
  <c r="FL326" i="56" s="1"/>
  <c r="FU326" i="56"/>
  <c r="FG326" i="56"/>
  <c r="FF326" i="56"/>
  <c r="FE326" i="56"/>
  <c r="FD326" i="56"/>
  <c r="FC326" i="56"/>
  <c r="FB326" i="56"/>
  <c r="FA326" i="56"/>
  <c r="EZ326" i="56"/>
  <c r="DT326" i="56"/>
  <c r="DI326" i="56" s="1"/>
  <c r="DS326" i="56"/>
  <c r="DH326" i="56" s="1"/>
  <c r="DR326" i="56"/>
  <c r="DG326" i="56" s="1"/>
  <c r="DQ326" i="56"/>
  <c r="DF326" i="56" s="1"/>
  <c r="DP326" i="56"/>
  <c r="DE326" i="56" s="1"/>
  <c r="DO326" i="56"/>
  <c r="DD326" i="56" s="1"/>
  <c r="DN326" i="56"/>
  <c r="DC326" i="56" s="1"/>
  <c r="DM326" i="56"/>
  <c r="DB326" i="56" s="1"/>
  <c r="CX326" i="56"/>
  <c r="CW326" i="56"/>
  <c r="CV326" i="56"/>
  <c r="CU326" i="56"/>
  <c r="CT326" i="56"/>
  <c r="CS326" i="56"/>
  <c r="CR326" i="56"/>
  <c r="CQ326" i="56"/>
  <c r="Y326" i="56"/>
  <c r="X326" i="56"/>
  <c r="N326" i="56"/>
  <c r="M326" i="56"/>
  <c r="CO326" i="56" s="1"/>
  <c r="CP326" i="56" s="1"/>
  <c r="K326" i="56"/>
  <c r="BB326" i="56" s="1"/>
  <c r="BC326" i="56" s="1"/>
  <c r="CZ326" i="56" s="1"/>
  <c r="B326" i="56"/>
  <c r="A326" i="56"/>
  <c r="GB325" i="56"/>
  <c r="FR325" i="56" s="1"/>
  <c r="GA325" i="56"/>
  <c r="FQ325" i="56" s="1"/>
  <c r="FZ325" i="56"/>
  <c r="FP325" i="56" s="1"/>
  <c r="FY325" i="56"/>
  <c r="FO325" i="56" s="1"/>
  <c r="FX325" i="56"/>
  <c r="FN325" i="56" s="1"/>
  <c r="FW325" i="56"/>
  <c r="FM325" i="56" s="1"/>
  <c r="FV325" i="56"/>
  <c r="FL325" i="56" s="1"/>
  <c r="FU325" i="56"/>
  <c r="FK325" i="56" s="1"/>
  <c r="FG325" i="56"/>
  <c r="FF325" i="56"/>
  <c r="FE325" i="56"/>
  <c r="FD325" i="56"/>
  <c r="FC325" i="56"/>
  <c r="FB325" i="56"/>
  <c r="FA325" i="56"/>
  <c r="EZ325" i="56"/>
  <c r="DT325" i="56"/>
  <c r="DI325" i="56" s="1"/>
  <c r="DS325" i="56"/>
  <c r="DH325" i="56" s="1"/>
  <c r="DR325" i="56"/>
  <c r="DG325" i="56" s="1"/>
  <c r="DQ325" i="56"/>
  <c r="DF325" i="56" s="1"/>
  <c r="DP325" i="56"/>
  <c r="DE325" i="56" s="1"/>
  <c r="DO325" i="56"/>
  <c r="DN325" i="56"/>
  <c r="DC325" i="56" s="1"/>
  <c r="DM325" i="56"/>
  <c r="DB325" i="56" s="1"/>
  <c r="CX325" i="56"/>
  <c r="CW325" i="56"/>
  <c r="CV325" i="56"/>
  <c r="CU325" i="56"/>
  <c r="CT325" i="56"/>
  <c r="CS325" i="56"/>
  <c r="CR325" i="56"/>
  <c r="CQ325" i="56"/>
  <c r="Y325" i="56"/>
  <c r="X325" i="56"/>
  <c r="N325" i="56"/>
  <c r="M325" i="56"/>
  <c r="K325" i="56"/>
  <c r="BB325" i="56" s="1"/>
  <c r="BC325" i="56" s="1"/>
  <c r="B325" i="56"/>
  <c r="A325" i="56"/>
  <c r="GB324" i="56"/>
  <c r="FR324" i="56" s="1"/>
  <c r="GA324" i="56"/>
  <c r="FQ324" i="56" s="1"/>
  <c r="FZ324" i="56"/>
  <c r="FP324" i="56" s="1"/>
  <c r="FY324" i="56"/>
  <c r="FO324" i="56" s="1"/>
  <c r="FX324" i="56"/>
  <c r="FN324" i="56" s="1"/>
  <c r="FW324" i="56"/>
  <c r="FM324" i="56" s="1"/>
  <c r="FV324" i="56"/>
  <c r="FL324" i="56" s="1"/>
  <c r="FU324" i="56"/>
  <c r="FG324" i="56"/>
  <c r="FF324" i="56"/>
  <c r="FE324" i="56"/>
  <c r="FD324" i="56"/>
  <c r="FC324" i="56"/>
  <c r="FB324" i="56"/>
  <c r="FA324" i="56"/>
  <c r="EZ324" i="56"/>
  <c r="DT324" i="56"/>
  <c r="DI324" i="56" s="1"/>
  <c r="DS324" i="56"/>
  <c r="DH324" i="56" s="1"/>
  <c r="DR324" i="56"/>
  <c r="DG324" i="56" s="1"/>
  <c r="DQ324" i="56"/>
  <c r="DF324" i="56" s="1"/>
  <c r="DP324" i="56"/>
  <c r="DE324" i="56" s="1"/>
  <c r="DO324" i="56"/>
  <c r="DD324" i="56" s="1"/>
  <c r="DN324" i="56"/>
  <c r="DC324" i="56" s="1"/>
  <c r="DM324" i="56"/>
  <c r="DB324" i="56" s="1"/>
  <c r="CX324" i="56"/>
  <c r="CW324" i="56"/>
  <c r="CV324" i="56"/>
  <c r="CU324" i="56"/>
  <c r="CT324" i="56"/>
  <c r="CS324" i="56"/>
  <c r="CR324" i="56"/>
  <c r="CQ324" i="56"/>
  <c r="Y324" i="56"/>
  <c r="X324" i="56"/>
  <c r="N324" i="56"/>
  <c r="M324" i="56"/>
  <c r="DK324" i="56" s="1"/>
  <c r="DL324" i="56" s="1"/>
  <c r="K324" i="56"/>
  <c r="BB324" i="56" s="1"/>
  <c r="BC324" i="56" s="1"/>
  <c r="EN324" i="56" s="1"/>
  <c r="B324" i="56"/>
  <c r="A324" i="56"/>
  <c r="GB323" i="56"/>
  <c r="FR323" i="56" s="1"/>
  <c r="GA323" i="56"/>
  <c r="FQ323" i="56" s="1"/>
  <c r="FZ323" i="56"/>
  <c r="FY323" i="56"/>
  <c r="FO323" i="56" s="1"/>
  <c r="FX323" i="56"/>
  <c r="FN323" i="56" s="1"/>
  <c r="FW323" i="56"/>
  <c r="FM323" i="56" s="1"/>
  <c r="FV323" i="56"/>
  <c r="FL323" i="56" s="1"/>
  <c r="FU323" i="56"/>
  <c r="FK323" i="56" s="1"/>
  <c r="FG323" i="56"/>
  <c r="FF323" i="56"/>
  <c r="FE323" i="56"/>
  <c r="FD323" i="56"/>
  <c r="FC323" i="56"/>
  <c r="FB323" i="56"/>
  <c r="FA323" i="56"/>
  <c r="EZ323" i="56"/>
  <c r="DT323" i="56"/>
  <c r="DI323" i="56" s="1"/>
  <c r="DS323" i="56"/>
  <c r="DH323" i="56" s="1"/>
  <c r="DR323" i="56"/>
  <c r="DG323" i="56" s="1"/>
  <c r="DQ323" i="56"/>
  <c r="DF323" i="56" s="1"/>
  <c r="DP323" i="56"/>
  <c r="DE323" i="56" s="1"/>
  <c r="DO323" i="56"/>
  <c r="DD323" i="56" s="1"/>
  <c r="DN323" i="56"/>
  <c r="DC323" i="56" s="1"/>
  <c r="DM323" i="56"/>
  <c r="DB323" i="56" s="1"/>
  <c r="CX323" i="56"/>
  <c r="CW323" i="56"/>
  <c r="CV323" i="56"/>
  <c r="CU323" i="56"/>
  <c r="CT323" i="56"/>
  <c r="CS323" i="56"/>
  <c r="CR323" i="56"/>
  <c r="CQ323" i="56"/>
  <c r="Y323" i="56"/>
  <c r="X323" i="56"/>
  <c r="N323" i="56"/>
  <c r="M323" i="56"/>
  <c r="K323" i="56"/>
  <c r="BB323" i="56" s="1"/>
  <c r="BC323" i="56" s="1"/>
  <c r="EN323" i="56" s="1"/>
  <c r="B323" i="56"/>
  <c r="A323" i="56"/>
  <c r="GB322" i="56"/>
  <c r="FR322" i="56" s="1"/>
  <c r="GA322" i="56"/>
  <c r="FQ322" i="56" s="1"/>
  <c r="FZ322" i="56"/>
  <c r="FP322" i="56" s="1"/>
  <c r="FY322" i="56"/>
  <c r="FO322" i="56" s="1"/>
  <c r="FX322" i="56"/>
  <c r="FN322" i="56" s="1"/>
  <c r="FW322" i="56"/>
  <c r="FM322" i="56" s="1"/>
  <c r="FV322" i="56"/>
  <c r="FL322" i="56" s="1"/>
  <c r="FU322" i="56"/>
  <c r="FG322" i="56"/>
  <c r="FF322" i="56"/>
  <c r="FE322" i="56"/>
  <c r="FD322" i="56"/>
  <c r="FC322" i="56"/>
  <c r="FB322" i="56"/>
  <c r="FA322" i="56"/>
  <c r="EZ322" i="56"/>
  <c r="DT322" i="56"/>
  <c r="DI322" i="56" s="1"/>
  <c r="DS322" i="56"/>
  <c r="DH322" i="56" s="1"/>
  <c r="DR322" i="56"/>
  <c r="DG322" i="56" s="1"/>
  <c r="DQ322" i="56"/>
  <c r="DF322" i="56" s="1"/>
  <c r="DP322" i="56"/>
  <c r="DE322" i="56" s="1"/>
  <c r="DO322" i="56"/>
  <c r="DD322" i="56" s="1"/>
  <c r="DN322" i="56"/>
  <c r="DC322" i="56" s="1"/>
  <c r="DM322" i="56"/>
  <c r="CX322" i="56"/>
  <c r="CW322" i="56"/>
  <c r="CV322" i="56"/>
  <c r="CU322" i="56"/>
  <c r="CT322" i="56"/>
  <c r="CS322" i="56"/>
  <c r="CR322" i="56"/>
  <c r="CQ322" i="56"/>
  <c r="Y322" i="56"/>
  <c r="X322" i="56"/>
  <c r="N322" i="56"/>
  <c r="M322" i="56"/>
  <c r="K322" i="56"/>
  <c r="BB322" i="56" s="1"/>
  <c r="BC322" i="56" s="1"/>
  <c r="FI322" i="56" s="1"/>
  <c r="B322" i="56"/>
  <c r="A322" i="56"/>
  <c r="GB321" i="56"/>
  <c r="FR321" i="56" s="1"/>
  <c r="GA321" i="56"/>
  <c r="FQ321" i="56" s="1"/>
  <c r="FZ321" i="56"/>
  <c r="FP321" i="56" s="1"/>
  <c r="FY321" i="56"/>
  <c r="FO321" i="56" s="1"/>
  <c r="FX321" i="56"/>
  <c r="FN321" i="56" s="1"/>
  <c r="FW321" i="56"/>
  <c r="FM321" i="56" s="1"/>
  <c r="FV321" i="56"/>
  <c r="FL321" i="56" s="1"/>
  <c r="FU321" i="56"/>
  <c r="FG321" i="56"/>
  <c r="FF321" i="56"/>
  <c r="FE321" i="56"/>
  <c r="FD321" i="56"/>
  <c r="FC321" i="56"/>
  <c r="FB321" i="56"/>
  <c r="FA321" i="56"/>
  <c r="EZ321" i="56"/>
  <c r="DT321" i="56"/>
  <c r="DI321" i="56" s="1"/>
  <c r="DS321" i="56"/>
  <c r="DH321" i="56" s="1"/>
  <c r="DR321" i="56"/>
  <c r="DG321" i="56" s="1"/>
  <c r="DQ321" i="56"/>
  <c r="DF321" i="56" s="1"/>
  <c r="DP321" i="56"/>
  <c r="DE321" i="56" s="1"/>
  <c r="DO321" i="56"/>
  <c r="DD321" i="56" s="1"/>
  <c r="DN321" i="56"/>
  <c r="DC321" i="56" s="1"/>
  <c r="DM321" i="56"/>
  <c r="CX321" i="56"/>
  <c r="CW321" i="56"/>
  <c r="CV321" i="56"/>
  <c r="CU321" i="56"/>
  <c r="CT321" i="56"/>
  <c r="CS321" i="56"/>
  <c r="CR321" i="56"/>
  <c r="CQ321" i="56"/>
  <c r="Y321" i="56"/>
  <c r="X321" i="56"/>
  <c r="N321" i="56"/>
  <c r="M321" i="56"/>
  <c r="K321" i="56"/>
  <c r="BB321" i="56" s="1"/>
  <c r="BC321" i="56" s="1"/>
  <c r="B321" i="56"/>
  <c r="A321" i="56"/>
  <c r="GB320" i="56"/>
  <c r="FR320" i="56" s="1"/>
  <c r="GA320" i="56"/>
  <c r="FQ320" i="56" s="1"/>
  <c r="FZ320" i="56"/>
  <c r="FY320" i="56"/>
  <c r="FO320" i="56" s="1"/>
  <c r="FX320" i="56"/>
  <c r="FN320" i="56" s="1"/>
  <c r="FW320" i="56"/>
  <c r="FM320" i="56" s="1"/>
  <c r="FV320" i="56"/>
  <c r="FL320" i="56" s="1"/>
  <c r="FU320" i="56"/>
  <c r="FK320" i="56" s="1"/>
  <c r="FG320" i="56"/>
  <c r="FF320" i="56"/>
  <c r="FE320" i="56"/>
  <c r="FD320" i="56"/>
  <c r="FC320" i="56"/>
  <c r="FB320" i="56"/>
  <c r="FA320" i="56"/>
  <c r="EZ320" i="56"/>
  <c r="DT320" i="56"/>
  <c r="DI320" i="56" s="1"/>
  <c r="DS320" i="56"/>
  <c r="DH320" i="56" s="1"/>
  <c r="DR320" i="56"/>
  <c r="DG320" i="56" s="1"/>
  <c r="DQ320" i="56"/>
  <c r="DF320" i="56" s="1"/>
  <c r="DP320" i="56"/>
  <c r="DE320" i="56" s="1"/>
  <c r="DO320" i="56"/>
  <c r="DD320" i="56" s="1"/>
  <c r="DN320" i="56"/>
  <c r="DC320" i="56" s="1"/>
  <c r="DM320" i="56"/>
  <c r="DB320" i="56" s="1"/>
  <c r="CX320" i="56"/>
  <c r="CW320" i="56"/>
  <c r="CV320" i="56"/>
  <c r="CU320" i="56"/>
  <c r="CT320" i="56"/>
  <c r="CS320" i="56"/>
  <c r="CR320" i="56"/>
  <c r="CQ320" i="56"/>
  <c r="Y320" i="56"/>
  <c r="X320" i="56"/>
  <c r="N320" i="56"/>
  <c r="M320" i="56"/>
  <c r="K320" i="56"/>
  <c r="BB320" i="56" s="1"/>
  <c r="BC320" i="56" s="1"/>
  <c r="B320" i="56"/>
  <c r="A320" i="56"/>
  <c r="GB319" i="56"/>
  <c r="FR319" i="56" s="1"/>
  <c r="GA319" i="56"/>
  <c r="FQ319" i="56" s="1"/>
  <c r="FZ319" i="56"/>
  <c r="FP319" i="56" s="1"/>
  <c r="FY319" i="56"/>
  <c r="FO319" i="56" s="1"/>
  <c r="FX319" i="56"/>
  <c r="FN319" i="56" s="1"/>
  <c r="FW319" i="56"/>
  <c r="FM319" i="56" s="1"/>
  <c r="FV319" i="56"/>
  <c r="FL319" i="56" s="1"/>
  <c r="FU319" i="56"/>
  <c r="FG319" i="56"/>
  <c r="FF319" i="56"/>
  <c r="FE319" i="56"/>
  <c r="FD319" i="56"/>
  <c r="FC319" i="56"/>
  <c r="FB319" i="56"/>
  <c r="FA319" i="56"/>
  <c r="EZ319" i="56"/>
  <c r="DT319" i="56"/>
  <c r="DI319" i="56" s="1"/>
  <c r="DS319" i="56"/>
  <c r="DH319" i="56" s="1"/>
  <c r="DR319" i="56"/>
  <c r="DG319" i="56" s="1"/>
  <c r="DQ319" i="56"/>
  <c r="DF319" i="56" s="1"/>
  <c r="DP319" i="56"/>
  <c r="DE319" i="56" s="1"/>
  <c r="DO319" i="56"/>
  <c r="DD319" i="56" s="1"/>
  <c r="DN319" i="56"/>
  <c r="DC319" i="56" s="1"/>
  <c r="DM319" i="56"/>
  <c r="CX319" i="56"/>
  <c r="CW319" i="56"/>
  <c r="CV319" i="56"/>
  <c r="CU319" i="56"/>
  <c r="CT319" i="56"/>
  <c r="CS319" i="56"/>
  <c r="CR319" i="56"/>
  <c r="CQ319" i="56"/>
  <c r="Y319" i="56"/>
  <c r="X319" i="56"/>
  <c r="N319" i="56"/>
  <c r="M319" i="56"/>
  <c r="K319" i="56"/>
  <c r="BB319" i="56" s="1"/>
  <c r="BC319" i="56" s="1"/>
  <c r="B319" i="56"/>
  <c r="A319" i="56"/>
  <c r="GB318" i="56"/>
  <c r="FR318" i="56" s="1"/>
  <c r="GA318" i="56"/>
  <c r="FQ318" i="56" s="1"/>
  <c r="FZ318" i="56"/>
  <c r="FP318" i="56" s="1"/>
  <c r="FY318" i="56"/>
  <c r="FO318" i="56" s="1"/>
  <c r="FX318" i="56"/>
  <c r="FN318" i="56" s="1"/>
  <c r="FW318" i="56"/>
  <c r="FM318" i="56" s="1"/>
  <c r="FV318" i="56"/>
  <c r="FL318" i="56" s="1"/>
  <c r="FU318" i="56"/>
  <c r="FK318" i="56" s="1"/>
  <c r="FG318" i="56"/>
  <c r="FF318" i="56"/>
  <c r="FE318" i="56"/>
  <c r="FD318" i="56"/>
  <c r="FC318" i="56"/>
  <c r="FB318" i="56"/>
  <c r="FA318" i="56"/>
  <c r="EZ318" i="56"/>
  <c r="DT318" i="56"/>
  <c r="DI318" i="56" s="1"/>
  <c r="DS318" i="56"/>
  <c r="DH318" i="56" s="1"/>
  <c r="DR318" i="56"/>
  <c r="DG318" i="56" s="1"/>
  <c r="DQ318" i="56"/>
  <c r="DP318" i="56"/>
  <c r="DE318" i="56" s="1"/>
  <c r="DO318" i="56"/>
  <c r="DD318" i="56" s="1"/>
  <c r="DN318" i="56"/>
  <c r="DC318" i="56" s="1"/>
  <c r="DM318" i="56"/>
  <c r="DB318" i="56" s="1"/>
  <c r="CX318" i="56"/>
  <c r="CW318" i="56"/>
  <c r="CV318" i="56"/>
  <c r="CU318" i="56"/>
  <c r="CT318" i="56"/>
  <c r="CS318" i="56"/>
  <c r="CR318" i="56"/>
  <c r="CQ318" i="56"/>
  <c r="Y318" i="56"/>
  <c r="X318" i="56"/>
  <c r="N318" i="56"/>
  <c r="M318" i="56"/>
  <c r="K318" i="56"/>
  <c r="BB318" i="56" s="1"/>
  <c r="BC318" i="56" s="1"/>
  <c r="B318" i="56"/>
  <c r="A318" i="56"/>
  <c r="GB317" i="56"/>
  <c r="FR317" i="56" s="1"/>
  <c r="GA317" i="56"/>
  <c r="FQ317" i="56" s="1"/>
  <c r="FZ317" i="56"/>
  <c r="FP317" i="56" s="1"/>
  <c r="FY317" i="56"/>
  <c r="FO317" i="56" s="1"/>
  <c r="FX317" i="56"/>
  <c r="FN317" i="56" s="1"/>
  <c r="FW317" i="56"/>
  <c r="FM317" i="56" s="1"/>
  <c r="FV317" i="56"/>
  <c r="FL317" i="56" s="1"/>
  <c r="FU317" i="56"/>
  <c r="FK317" i="56" s="1"/>
  <c r="FG317" i="56"/>
  <c r="FF317" i="56"/>
  <c r="FE317" i="56"/>
  <c r="FD317" i="56"/>
  <c r="FC317" i="56"/>
  <c r="FB317" i="56"/>
  <c r="FA317" i="56"/>
  <c r="EZ317" i="56"/>
  <c r="DT317" i="56"/>
  <c r="DI317" i="56" s="1"/>
  <c r="DS317" i="56"/>
  <c r="DH317" i="56" s="1"/>
  <c r="DR317" i="56"/>
  <c r="DG317" i="56" s="1"/>
  <c r="DQ317" i="56"/>
  <c r="DF317" i="56" s="1"/>
  <c r="DP317" i="56"/>
  <c r="DE317" i="56" s="1"/>
  <c r="DO317" i="56"/>
  <c r="DD317" i="56" s="1"/>
  <c r="DN317" i="56"/>
  <c r="DC317" i="56" s="1"/>
  <c r="DM317" i="56"/>
  <c r="DB317" i="56" s="1"/>
  <c r="CX317" i="56"/>
  <c r="CW317" i="56"/>
  <c r="CV317" i="56"/>
  <c r="CU317" i="56"/>
  <c r="CT317" i="56"/>
  <c r="CS317" i="56"/>
  <c r="CR317" i="56"/>
  <c r="CQ317" i="56"/>
  <c r="Y317" i="56"/>
  <c r="X317" i="56"/>
  <c r="N317" i="56"/>
  <c r="M317" i="56"/>
  <c r="K317" i="56"/>
  <c r="BB317" i="56" s="1"/>
  <c r="BC317" i="56" s="1"/>
  <c r="B317" i="56"/>
  <c r="A317" i="56"/>
  <c r="GB316" i="56"/>
  <c r="FR316" i="56" s="1"/>
  <c r="GA316" i="56"/>
  <c r="FQ316" i="56" s="1"/>
  <c r="FZ316" i="56"/>
  <c r="FP316" i="56" s="1"/>
  <c r="FY316" i="56"/>
  <c r="FO316" i="56" s="1"/>
  <c r="FX316" i="56"/>
  <c r="FN316" i="56" s="1"/>
  <c r="FW316" i="56"/>
  <c r="FV316" i="56"/>
  <c r="FL316" i="56" s="1"/>
  <c r="FU316" i="56"/>
  <c r="FK316" i="56" s="1"/>
  <c r="FG316" i="56"/>
  <c r="FF316" i="56"/>
  <c r="FE316" i="56"/>
  <c r="FD316" i="56"/>
  <c r="FC316" i="56"/>
  <c r="FB316" i="56"/>
  <c r="FA316" i="56"/>
  <c r="EZ316" i="56"/>
  <c r="DT316" i="56"/>
  <c r="DI316" i="56" s="1"/>
  <c r="DS316" i="56"/>
  <c r="DH316" i="56" s="1"/>
  <c r="DR316" i="56"/>
  <c r="DG316" i="56" s="1"/>
  <c r="DQ316" i="56"/>
  <c r="DF316" i="56" s="1"/>
  <c r="DP316" i="56"/>
  <c r="DE316" i="56" s="1"/>
  <c r="DO316" i="56"/>
  <c r="DD316" i="56" s="1"/>
  <c r="DN316" i="56"/>
  <c r="DC316" i="56" s="1"/>
  <c r="DM316" i="56"/>
  <c r="CX316" i="56"/>
  <c r="CW316" i="56"/>
  <c r="CV316" i="56"/>
  <c r="CU316" i="56"/>
  <c r="CT316" i="56"/>
  <c r="CS316" i="56"/>
  <c r="CR316" i="56"/>
  <c r="CQ316" i="56"/>
  <c r="Y316" i="56"/>
  <c r="X316" i="56"/>
  <c r="N316" i="56"/>
  <c r="M316" i="56"/>
  <c r="K316" i="56"/>
  <c r="BB316" i="56" s="1"/>
  <c r="BC316" i="56" s="1"/>
  <c r="FI316" i="56" s="1"/>
  <c r="B316" i="56"/>
  <c r="A316" i="56"/>
  <c r="GB315" i="56"/>
  <c r="FR315" i="56" s="1"/>
  <c r="GA315" i="56"/>
  <c r="FQ315" i="56" s="1"/>
  <c r="FZ315" i="56"/>
  <c r="FP315" i="56" s="1"/>
  <c r="FY315" i="56"/>
  <c r="FO315" i="56" s="1"/>
  <c r="FX315" i="56"/>
  <c r="FN315" i="56" s="1"/>
  <c r="FW315" i="56"/>
  <c r="FM315" i="56" s="1"/>
  <c r="FV315" i="56"/>
  <c r="FL315" i="56" s="1"/>
  <c r="FU315" i="56"/>
  <c r="FG315" i="56"/>
  <c r="FF315" i="56"/>
  <c r="FE315" i="56"/>
  <c r="FD315" i="56"/>
  <c r="FC315" i="56"/>
  <c r="FB315" i="56"/>
  <c r="FA315" i="56"/>
  <c r="EZ315" i="56"/>
  <c r="DT315" i="56"/>
  <c r="DI315" i="56" s="1"/>
  <c r="DS315" i="56"/>
  <c r="DH315" i="56" s="1"/>
  <c r="DR315" i="56"/>
  <c r="DG315" i="56" s="1"/>
  <c r="DQ315" i="56"/>
  <c r="DF315" i="56" s="1"/>
  <c r="DP315" i="56"/>
  <c r="DE315" i="56" s="1"/>
  <c r="DO315" i="56"/>
  <c r="DD315" i="56" s="1"/>
  <c r="DN315" i="56"/>
  <c r="DC315" i="56" s="1"/>
  <c r="DM315" i="56"/>
  <c r="CX315" i="56"/>
  <c r="CW315" i="56"/>
  <c r="CV315" i="56"/>
  <c r="CU315" i="56"/>
  <c r="CT315" i="56"/>
  <c r="CS315" i="56"/>
  <c r="CR315" i="56"/>
  <c r="CQ315" i="56"/>
  <c r="Y315" i="56"/>
  <c r="X315" i="56"/>
  <c r="N315" i="56"/>
  <c r="M315" i="56"/>
  <c r="K315" i="56"/>
  <c r="BB315" i="56" s="1"/>
  <c r="BC315" i="56" s="1"/>
  <c r="FI315" i="56" s="1"/>
  <c r="B315" i="56"/>
  <c r="A315" i="56"/>
  <c r="GB314" i="56"/>
  <c r="FR314" i="56" s="1"/>
  <c r="GA314" i="56"/>
  <c r="FQ314" i="56" s="1"/>
  <c r="FZ314" i="56"/>
  <c r="FP314" i="56" s="1"/>
  <c r="FY314" i="56"/>
  <c r="FO314" i="56" s="1"/>
  <c r="FX314" i="56"/>
  <c r="FN314" i="56" s="1"/>
  <c r="FW314" i="56"/>
  <c r="FV314" i="56"/>
  <c r="FL314" i="56" s="1"/>
  <c r="FU314" i="56"/>
  <c r="FK314" i="56" s="1"/>
  <c r="FG314" i="56"/>
  <c r="FF314" i="56"/>
  <c r="FE314" i="56"/>
  <c r="FD314" i="56"/>
  <c r="FC314" i="56"/>
  <c r="FB314" i="56"/>
  <c r="FA314" i="56"/>
  <c r="EZ314" i="56"/>
  <c r="DT314" i="56"/>
  <c r="DI314" i="56" s="1"/>
  <c r="DS314" i="56"/>
  <c r="DH314" i="56" s="1"/>
  <c r="DR314" i="56"/>
  <c r="DG314" i="56" s="1"/>
  <c r="DQ314" i="56"/>
  <c r="DF314" i="56" s="1"/>
  <c r="DP314" i="56"/>
  <c r="DO314" i="56"/>
  <c r="DD314" i="56" s="1"/>
  <c r="DN314" i="56"/>
  <c r="DC314" i="56" s="1"/>
  <c r="DM314" i="56"/>
  <c r="DB314" i="56" s="1"/>
  <c r="CX314" i="56"/>
  <c r="CW314" i="56"/>
  <c r="CV314" i="56"/>
  <c r="CU314" i="56"/>
  <c r="CT314" i="56"/>
  <c r="CS314" i="56"/>
  <c r="CR314" i="56"/>
  <c r="CQ314" i="56"/>
  <c r="Y314" i="56"/>
  <c r="X314" i="56"/>
  <c r="N314" i="56"/>
  <c r="M314" i="56"/>
  <c r="K314" i="56"/>
  <c r="BB314" i="56" s="1"/>
  <c r="BC314" i="56" s="1"/>
  <c r="CE314" i="56" s="1"/>
  <c r="B314" i="56"/>
  <c r="A314" i="56"/>
  <c r="GB313" i="56"/>
  <c r="FR313" i="56" s="1"/>
  <c r="GA313" i="56"/>
  <c r="FQ313" i="56" s="1"/>
  <c r="FZ313" i="56"/>
  <c r="FP313" i="56" s="1"/>
  <c r="FY313" i="56"/>
  <c r="FO313" i="56" s="1"/>
  <c r="FX313" i="56"/>
  <c r="FN313" i="56" s="1"/>
  <c r="FW313" i="56"/>
  <c r="FM313" i="56" s="1"/>
  <c r="FV313" i="56"/>
  <c r="FL313" i="56" s="1"/>
  <c r="FU313" i="56"/>
  <c r="FG313" i="56"/>
  <c r="FF313" i="56"/>
  <c r="FE313" i="56"/>
  <c r="FD313" i="56"/>
  <c r="FC313" i="56"/>
  <c r="FB313" i="56"/>
  <c r="FA313" i="56"/>
  <c r="EZ313" i="56"/>
  <c r="DT313" i="56"/>
  <c r="DI313" i="56" s="1"/>
  <c r="DS313" i="56"/>
  <c r="DH313" i="56" s="1"/>
  <c r="DR313" i="56"/>
  <c r="DG313" i="56" s="1"/>
  <c r="DQ313" i="56"/>
  <c r="DF313" i="56" s="1"/>
  <c r="DP313" i="56"/>
  <c r="DE313" i="56" s="1"/>
  <c r="DO313" i="56"/>
  <c r="DD313" i="56" s="1"/>
  <c r="DN313" i="56"/>
  <c r="DM313" i="56"/>
  <c r="DB313" i="56" s="1"/>
  <c r="CX313" i="56"/>
  <c r="CW313" i="56"/>
  <c r="CV313" i="56"/>
  <c r="CU313" i="56"/>
  <c r="CT313" i="56"/>
  <c r="CS313" i="56"/>
  <c r="CR313" i="56"/>
  <c r="CQ313" i="56"/>
  <c r="Y313" i="56"/>
  <c r="X313" i="56"/>
  <c r="N313" i="56"/>
  <c r="M313" i="56"/>
  <c r="K313" i="56"/>
  <c r="BB313" i="56" s="1"/>
  <c r="BC313" i="56" s="1"/>
  <c r="EN313" i="56" s="1"/>
  <c r="B313" i="56"/>
  <c r="A313" i="56"/>
  <c r="GB312" i="56"/>
  <c r="FR312" i="56" s="1"/>
  <c r="GA312" i="56"/>
  <c r="FQ312" i="56" s="1"/>
  <c r="FZ312" i="56"/>
  <c r="FP312" i="56" s="1"/>
  <c r="FY312" i="56"/>
  <c r="FO312" i="56" s="1"/>
  <c r="FX312" i="56"/>
  <c r="FW312" i="56"/>
  <c r="FM312" i="56" s="1"/>
  <c r="FV312" i="56"/>
  <c r="FL312" i="56" s="1"/>
  <c r="FU312" i="56"/>
  <c r="FK312" i="56" s="1"/>
  <c r="FG312" i="56"/>
  <c r="FF312" i="56"/>
  <c r="FE312" i="56"/>
  <c r="FD312" i="56"/>
  <c r="FC312" i="56"/>
  <c r="FB312" i="56"/>
  <c r="FA312" i="56"/>
  <c r="EZ312" i="56"/>
  <c r="DT312" i="56"/>
  <c r="DI312" i="56" s="1"/>
  <c r="DS312" i="56"/>
  <c r="DH312" i="56" s="1"/>
  <c r="DR312" i="56"/>
  <c r="DG312" i="56" s="1"/>
  <c r="DQ312" i="56"/>
  <c r="DF312" i="56" s="1"/>
  <c r="DP312" i="56"/>
  <c r="DE312" i="56" s="1"/>
  <c r="DO312" i="56"/>
  <c r="DD312" i="56" s="1"/>
  <c r="DN312" i="56"/>
  <c r="DM312" i="56"/>
  <c r="DB312" i="56" s="1"/>
  <c r="CX312" i="56"/>
  <c r="CW312" i="56"/>
  <c r="CV312" i="56"/>
  <c r="CU312" i="56"/>
  <c r="CT312" i="56"/>
  <c r="CS312" i="56"/>
  <c r="CR312" i="56"/>
  <c r="CQ312" i="56"/>
  <c r="Y312" i="56"/>
  <c r="X312" i="56"/>
  <c r="N312" i="56"/>
  <c r="M312" i="56"/>
  <c r="K312" i="56"/>
  <c r="BB312" i="56" s="1"/>
  <c r="BC312" i="56" s="1"/>
  <c r="CZ312" i="56" s="1"/>
  <c r="B312" i="56"/>
  <c r="A312" i="56"/>
  <c r="GB311" i="56"/>
  <c r="FR311" i="56" s="1"/>
  <c r="GA311" i="56"/>
  <c r="FQ311" i="56" s="1"/>
  <c r="FZ311" i="56"/>
  <c r="FP311" i="56" s="1"/>
  <c r="FY311" i="56"/>
  <c r="FO311" i="56" s="1"/>
  <c r="FX311" i="56"/>
  <c r="FN311" i="56" s="1"/>
  <c r="FW311" i="56"/>
  <c r="FM311" i="56" s="1"/>
  <c r="FV311" i="56"/>
  <c r="FL311" i="56" s="1"/>
  <c r="FU311" i="56"/>
  <c r="FK311" i="56" s="1"/>
  <c r="FG311" i="56"/>
  <c r="FF311" i="56"/>
  <c r="FE311" i="56"/>
  <c r="FD311" i="56"/>
  <c r="FC311" i="56"/>
  <c r="FB311" i="56"/>
  <c r="FA311" i="56"/>
  <c r="EZ311" i="56"/>
  <c r="DT311" i="56"/>
  <c r="DI311" i="56" s="1"/>
  <c r="DS311" i="56"/>
  <c r="DH311" i="56" s="1"/>
  <c r="DR311" i="56"/>
  <c r="DG311" i="56" s="1"/>
  <c r="DQ311" i="56"/>
  <c r="DF311" i="56" s="1"/>
  <c r="DP311" i="56"/>
  <c r="DE311" i="56" s="1"/>
  <c r="DO311" i="56"/>
  <c r="DD311" i="56" s="1"/>
  <c r="DN311" i="56"/>
  <c r="DC311" i="56" s="1"/>
  <c r="DM311" i="56"/>
  <c r="CX311" i="56"/>
  <c r="CW311" i="56"/>
  <c r="CV311" i="56"/>
  <c r="CU311" i="56"/>
  <c r="CT311" i="56"/>
  <c r="CS311" i="56"/>
  <c r="CR311" i="56"/>
  <c r="CQ311" i="56"/>
  <c r="Y311" i="56"/>
  <c r="X311" i="56"/>
  <c r="N311" i="56"/>
  <c r="M311" i="56"/>
  <c r="DK311" i="56" s="1"/>
  <c r="DL311" i="56" s="1"/>
  <c r="K311" i="56"/>
  <c r="BB311" i="56" s="1"/>
  <c r="BC311" i="56" s="1"/>
  <c r="EN311" i="56" s="1"/>
  <c r="B311" i="56"/>
  <c r="A311" i="56"/>
  <c r="GB310" i="56"/>
  <c r="FR310" i="56" s="1"/>
  <c r="GA310" i="56"/>
  <c r="FQ310" i="56" s="1"/>
  <c r="FZ310" i="56"/>
  <c r="FP310" i="56" s="1"/>
  <c r="FY310" i="56"/>
  <c r="FO310" i="56" s="1"/>
  <c r="FX310" i="56"/>
  <c r="FN310" i="56" s="1"/>
  <c r="FW310" i="56"/>
  <c r="FM310" i="56" s="1"/>
  <c r="FV310" i="56"/>
  <c r="FL310" i="56" s="1"/>
  <c r="FU310" i="56"/>
  <c r="FG310" i="56"/>
  <c r="FF310" i="56"/>
  <c r="FE310" i="56"/>
  <c r="FD310" i="56"/>
  <c r="FC310" i="56"/>
  <c r="FB310" i="56"/>
  <c r="FA310" i="56"/>
  <c r="EZ310" i="56"/>
  <c r="DT310" i="56"/>
  <c r="DI310" i="56" s="1"/>
  <c r="DS310" i="56"/>
  <c r="DH310" i="56" s="1"/>
  <c r="DR310" i="56"/>
  <c r="DG310" i="56" s="1"/>
  <c r="DQ310" i="56"/>
  <c r="DF310" i="56" s="1"/>
  <c r="DP310" i="56"/>
  <c r="DE310" i="56" s="1"/>
  <c r="DO310" i="56"/>
  <c r="DN310" i="56"/>
  <c r="DC310" i="56" s="1"/>
  <c r="DM310" i="56"/>
  <c r="DB310" i="56" s="1"/>
  <c r="CX310" i="56"/>
  <c r="CW310" i="56"/>
  <c r="CV310" i="56"/>
  <c r="CU310" i="56"/>
  <c r="CT310" i="56"/>
  <c r="CS310" i="56"/>
  <c r="CR310" i="56"/>
  <c r="CQ310" i="56"/>
  <c r="Y310" i="56"/>
  <c r="X310" i="56"/>
  <c r="N310" i="56"/>
  <c r="M310" i="56"/>
  <c r="K310" i="56"/>
  <c r="BB310" i="56" s="1"/>
  <c r="BC310" i="56" s="1"/>
  <c r="B310" i="56"/>
  <c r="A310" i="56"/>
  <c r="GB309" i="56"/>
  <c r="FR309" i="56" s="1"/>
  <c r="GA309" i="56"/>
  <c r="FQ309" i="56" s="1"/>
  <c r="FZ309" i="56"/>
  <c r="FP309" i="56" s="1"/>
  <c r="FY309" i="56"/>
  <c r="FO309" i="56" s="1"/>
  <c r="FX309" i="56"/>
  <c r="FN309" i="56" s="1"/>
  <c r="FW309" i="56"/>
  <c r="FM309" i="56" s="1"/>
  <c r="FV309" i="56"/>
  <c r="FL309" i="56" s="1"/>
  <c r="FU309" i="56"/>
  <c r="FK309" i="56" s="1"/>
  <c r="FG309" i="56"/>
  <c r="FF309" i="56"/>
  <c r="FE309" i="56"/>
  <c r="FD309" i="56"/>
  <c r="FC309" i="56"/>
  <c r="FB309" i="56"/>
  <c r="FA309" i="56"/>
  <c r="EZ309" i="56"/>
  <c r="DT309" i="56"/>
  <c r="DI309" i="56" s="1"/>
  <c r="DS309" i="56"/>
  <c r="DH309" i="56" s="1"/>
  <c r="DR309" i="56"/>
  <c r="DG309" i="56" s="1"/>
  <c r="DQ309" i="56"/>
  <c r="DF309" i="56" s="1"/>
  <c r="DP309" i="56"/>
  <c r="DE309" i="56" s="1"/>
  <c r="DO309" i="56"/>
  <c r="DD309" i="56" s="1"/>
  <c r="DN309" i="56"/>
  <c r="DC309" i="56" s="1"/>
  <c r="DM309" i="56"/>
  <c r="CX309" i="56"/>
  <c r="CW309" i="56"/>
  <c r="CV309" i="56"/>
  <c r="CU309" i="56"/>
  <c r="CT309" i="56"/>
  <c r="CS309" i="56"/>
  <c r="CR309" i="56"/>
  <c r="CQ309" i="56"/>
  <c r="Y309" i="56"/>
  <c r="X309" i="56"/>
  <c r="N309" i="56"/>
  <c r="M309" i="56"/>
  <c r="K309" i="56"/>
  <c r="BB309" i="56" s="1"/>
  <c r="BC309" i="56" s="1"/>
  <c r="B309" i="56"/>
  <c r="A309" i="56"/>
  <c r="GB308" i="56"/>
  <c r="FR308" i="56" s="1"/>
  <c r="GA308" i="56"/>
  <c r="FQ308" i="56" s="1"/>
  <c r="FZ308" i="56"/>
  <c r="FP308" i="56" s="1"/>
  <c r="FY308" i="56"/>
  <c r="FO308" i="56" s="1"/>
  <c r="FX308" i="56"/>
  <c r="FN308" i="56" s="1"/>
  <c r="FW308" i="56"/>
  <c r="FV308" i="56"/>
  <c r="FL308" i="56" s="1"/>
  <c r="FU308" i="56"/>
  <c r="FK308" i="56" s="1"/>
  <c r="FG308" i="56"/>
  <c r="FF308" i="56"/>
  <c r="FE308" i="56"/>
  <c r="FD308" i="56"/>
  <c r="FC308" i="56"/>
  <c r="FB308" i="56"/>
  <c r="FA308" i="56"/>
  <c r="EZ308" i="56"/>
  <c r="DT308" i="56"/>
  <c r="DI308" i="56" s="1"/>
  <c r="DS308" i="56"/>
  <c r="DH308" i="56" s="1"/>
  <c r="DR308" i="56"/>
  <c r="DG308" i="56" s="1"/>
  <c r="DQ308" i="56"/>
  <c r="DF308" i="56" s="1"/>
  <c r="DP308" i="56"/>
  <c r="DE308" i="56" s="1"/>
  <c r="DO308" i="56"/>
  <c r="DD308" i="56" s="1"/>
  <c r="DN308" i="56"/>
  <c r="DC308" i="56" s="1"/>
  <c r="DM308" i="56"/>
  <c r="DB308" i="56" s="1"/>
  <c r="CX308" i="56"/>
  <c r="CW308" i="56"/>
  <c r="CV308" i="56"/>
  <c r="CU308" i="56"/>
  <c r="CT308" i="56"/>
  <c r="CS308" i="56"/>
  <c r="CR308" i="56"/>
  <c r="CQ308" i="56"/>
  <c r="Y308" i="56"/>
  <c r="X308" i="56"/>
  <c r="N308" i="56"/>
  <c r="M308" i="56"/>
  <c r="K308" i="56"/>
  <c r="BB308" i="56" s="1"/>
  <c r="BC308" i="56" s="1"/>
  <c r="B308" i="56"/>
  <c r="A308" i="56"/>
  <c r="GB307" i="56"/>
  <c r="FR307" i="56" s="1"/>
  <c r="GA307" i="56"/>
  <c r="FQ307" i="56" s="1"/>
  <c r="FZ307" i="56"/>
  <c r="FP307" i="56" s="1"/>
  <c r="FY307" i="56"/>
  <c r="FO307" i="56" s="1"/>
  <c r="FX307" i="56"/>
  <c r="FN307" i="56" s="1"/>
  <c r="FW307" i="56"/>
  <c r="FM307" i="56" s="1"/>
  <c r="FV307" i="56"/>
  <c r="FL307" i="56" s="1"/>
  <c r="FU307" i="56"/>
  <c r="FK307" i="56" s="1"/>
  <c r="FG307" i="56"/>
  <c r="FF307" i="56"/>
  <c r="FE307" i="56"/>
  <c r="FD307" i="56"/>
  <c r="FC307" i="56"/>
  <c r="FB307" i="56"/>
  <c r="FA307" i="56"/>
  <c r="EZ307" i="56"/>
  <c r="DT307" i="56"/>
  <c r="DI307" i="56" s="1"/>
  <c r="DS307" i="56"/>
  <c r="DH307" i="56" s="1"/>
  <c r="DR307" i="56"/>
  <c r="DG307" i="56" s="1"/>
  <c r="DQ307" i="56"/>
  <c r="DF307" i="56" s="1"/>
  <c r="DP307" i="56"/>
  <c r="DE307" i="56" s="1"/>
  <c r="DO307" i="56"/>
  <c r="DD307" i="56" s="1"/>
  <c r="DN307" i="56"/>
  <c r="DC307" i="56" s="1"/>
  <c r="DM307" i="56"/>
  <c r="DB307" i="56" s="1"/>
  <c r="CX307" i="56"/>
  <c r="CW307" i="56"/>
  <c r="CV307" i="56"/>
  <c r="CU307" i="56"/>
  <c r="CT307" i="56"/>
  <c r="CS307" i="56"/>
  <c r="CR307" i="56"/>
  <c r="CQ307" i="56"/>
  <c r="Y307" i="56"/>
  <c r="X307" i="56"/>
  <c r="N307" i="56"/>
  <c r="M307" i="56"/>
  <c r="DK307" i="56" s="1"/>
  <c r="DL307" i="56" s="1"/>
  <c r="K307" i="56"/>
  <c r="BB307" i="56" s="1"/>
  <c r="BC307" i="56" s="1"/>
  <c r="B307" i="56"/>
  <c r="A307" i="56"/>
  <c r="GB306" i="56"/>
  <c r="FR306" i="56" s="1"/>
  <c r="GA306" i="56"/>
  <c r="FQ306" i="56" s="1"/>
  <c r="FZ306" i="56"/>
  <c r="FP306" i="56" s="1"/>
  <c r="FY306" i="56"/>
  <c r="FO306" i="56" s="1"/>
  <c r="FX306" i="56"/>
  <c r="FW306" i="56"/>
  <c r="FM306" i="56" s="1"/>
  <c r="FV306" i="56"/>
  <c r="FL306" i="56" s="1"/>
  <c r="FU306" i="56"/>
  <c r="FK306" i="56" s="1"/>
  <c r="FG306" i="56"/>
  <c r="FF306" i="56"/>
  <c r="FE306" i="56"/>
  <c r="FD306" i="56"/>
  <c r="FC306" i="56"/>
  <c r="FB306" i="56"/>
  <c r="FA306" i="56"/>
  <c r="EZ306" i="56"/>
  <c r="DT306" i="56"/>
  <c r="DI306" i="56" s="1"/>
  <c r="DS306" i="56"/>
  <c r="DH306" i="56" s="1"/>
  <c r="DR306" i="56"/>
  <c r="DG306" i="56" s="1"/>
  <c r="DQ306" i="56"/>
  <c r="DF306" i="56" s="1"/>
  <c r="DP306" i="56"/>
  <c r="DE306" i="56" s="1"/>
  <c r="DO306" i="56"/>
  <c r="DD306" i="56" s="1"/>
  <c r="DN306" i="56"/>
  <c r="DM306" i="56"/>
  <c r="DB306" i="56" s="1"/>
  <c r="CX306" i="56"/>
  <c r="CW306" i="56"/>
  <c r="CV306" i="56"/>
  <c r="CU306" i="56"/>
  <c r="CT306" i="56"/>
  <c r="CS306" i="56"/>
  <c r="CR306" i="56"/>
  <c r="CQ306" i="56"/>
  <c r="Y306" i="56"/>
  <c r="X306" i="56"/>
  <c r="N306" i="56"/>
  <c r="M306" i="56"/>
  <c r="K306" i="56"/>
  <c r="BB306" i="56" s="1"/>
  <c r="BC306" i="56" s="1"/>
  <c r="B306" i="56"/>
  <c r="A306" i="56"/>
  <c r="GB305" i="56"/>
  <c r="FR305" i="56" s="1"/>
  <c r="GA305" i="56"/>
  <c r="FZ305" i="56"/>
  <c r="FP305" i="56" s="1"/>
  <c r="FY305" i="56"/>
  <c r="FO305" i="56" s="1"/>
  <c r="FX305" i="56"/>
  <c r="FN305" i="56" s="1"/>
  <c r="FW305" i="56"/>
  <c r="FM305" i="56" s="1"/>
  <c r="FV305" i="56"/>
  <c r="FL305" i="56" s="1"/>
  <c r="FU305" i="56"/>
  <c r="FK305" i="56" s="1"/>
  <c r="FG305" i="56"/>
  <c r="FF305" i="56"/>
  <c r="FE305" i="56"/>
  <c r="FD305" i="56"/>
  <c r="FC305" i="56"/>
  <c r="FB305" i="56"/>
  <c r="FA305" i="56"/>
  <c r="EZ305" i="56"/>
  <c r="DT305" i="56"/>
  <c r="DI305" i="56" s="1"/>
  <c r="DS305" i="56"/>
  <c r="DH305" i="56" s="1"/>
  <c r="DR305" i="56"/>
  <c r="DG305" i="56" s="1"/>
  <c r="DQ305" i="56"/>
  <c r="DF305" i="56" s="1"/>
  <c r="DP305" i="56"/>
  <c r="DE305" i="56" s="1"/>
  <c r="DO305" i="56"/>
  <c r="DD305" i="56" s="1"/>
  <c r="DN305" i="56"/>
  <c r="DC305" i="56" s="1"/>
  <c r="DM305" i="56"/>
  <c r="DB305" i="56" s="1"/>
  <c r="CX305" i="56"/>
  <c r="CW305" i="56"/>
  <c r="CV305" i="56"/>
  <c r="CU305" i="56"/>
  <c r="CT305" i="56"/>
  <c r="CS305" i="56"/>
  <c r="CR305" i="56"/>
  <c r="CQ305" i="56"/>
  <c r="Y305" i="56"/>
  <c r="X305" i="56"/>
  <c r="N305" i="56"/>
  <c r="M305" i="56"/>
  <c r="CO305" i="56" s="1"/>
  <c r="CP305" i="56" s="1"/>
  <c r="K305" i="56"/>
  <c r="BB305" i="56" s="1"/>
  <c r="BC305" i="56" s="1"/>
  <c r="B305" i="56"/>
  <c r="A305" i="56"/>
  <c r="GB304" i="56"/>
  <c r="FR304" i="56" s="1"/>
  <c r="GA304" i="56"/>
  <c r="FQ304" i="56" s="1"/>
  <c r="FZ304" i="56"/>
  <c r="FP304" i="56" s="1"/>
  <c r="FY304" i="56"/>
  <c r="FO304" i="56" s="1"/>
  <c r="FX304" i="56"/>
  <c r="FN304" i="56" s="1"/>
  <c r="FW304" i="56"/>
  <c r="FM304" i="56" s="1"/>
  <c r="FV304" i="56"/>
  <c r="FL304" i="56" s="1"/>
  <c r="FU304" i="56"/>
  <c r="FK304" i="56" s="1"/>
  <c r="FG304" i="56"/>
  <c r="FF304" i="56"/>
  <c r="FE304" i="56"/>
  <c r="FD304" i="56"/>
  <c r="FC304" i="56"/>
  <c r="FB304" i="56"/>
  <c r="FA304" i="56"/>
  <c r="EZ304" i="56"/>
  <c r="DT304" i="56"/>
  <c r="DI304" i="56" s="1"/>
  <c r="DS304" i="56"/>
  <c r="DH304" i="56" s="1"/>
  <c r="DR304" i="56"/>
  <c r="DG304" i="56" s="1"/>
  <c r="DQ304" i="56"/>
  <c r="DF304" i="56" s="1"/>
  <c r="DP304" i="56"/>
  <c r="DE304" i="56" s="1"/>
  <c r="DO304" i="56"/>
  <c r="DD304" i="56" s="1"/>
  <c r="DN304" i="56"/>
  <c r="DM304" i="56"/>
  <c r="DB304" i="56" s="1"/>
  <c r="CX304" i="56"/>
  <c r="CW304" i="56"/>
  <c r="CV304" i="56"/>
  <c r="CU304" i="56"/>
  <c r="CT304" i="56"/>
  <c r="CS304" i="56"/>
  <c r="CR304" i="56"/>
  <c r="CQ304" i="56"/>
  <c r="Y304" i="56"/>
  <c r="X304" i="56"/>
  <c r="N304" i="56"/>
  <c r="M304" i="56"/>
  <c r="K304" i="56"/>
  <c r="BB304" i="56" s="1"/>
  <c r="BC304" i="56" s="1"/>
  <c r="B304" i="56"/>
  <c r="A304" i="56"/>
  <c r="GB303" i="56"/>
  <c r="FR303" i="56" s="1"/>
  <c r="GA303" i="56"/>
  <c r="FQ303" i="56" s="1"/>
  <c r="FZ303" i="56"/>
  <c r="FP303" i="56" s="1"/>
  <c r="FY303" i="56"/>
  <c r="FO303" i="56" s="1"/>
  <c r="FX303" i="56"/>
  <c r="FW303" i="56"/>
  <c r="FM303" i="56" s="1"/>
  <c r="FV303" i="56"/>
  <c r="FL303" i="56" s="1"/>
  <c r="FU303" i="56"/>
  <c r="FK303" i="56" s="1"/>
  <c r="FG303" i="56"/>
  <c r="FF303" i="56"/>
  <c r="FE303" i="56"/>
  <c r="FD303" i="56"/>
  <c r="FC303" i="56"/>
  <c r="FB303" i="56"/>
  <c r="FA303" i="56"/>
  <c r="EZ303" i="56"/>
  <c r="DT303" i="56"/>
  <c r="DI303" i="56" s="1"/>
  <c r="DS303" i="56"/>
  <c r="DH303" i="56" s="1"/>
  <c r="DR303" i="56"/>
  <c r="DQ303" i="56"/>
  <c r="DF303" i="56" s="1"/>
  <c r="DP303" i="56"/>
  <c r="DE303" i="56" s="1"/>
  <c r="DO303" i="56"/>
  <c r="DD303" i="56" s="1"/>
  <c r="DN303" i="56"/>
  <c r="DC303" i="56" s="1"/>
  <c r="DM303" i="56"/>
  <c r="DB303" i="56" s="1"/>
  <c r="CX303" i="56"/>
  <c r="CW303" i="56"/>
  <c r="CV303" i="56"/>
  <c r="CU303" i="56"/>
  <c r="CT303" i="56"/>
  <c r="CS303" i="56"/>
  <c r="CR303" i="56"/>
  <c r="CQ303" i="56"/>
  <c r="Y303" i="56"/>
  <c r="X303" i="56"/>
  <c r="N303" i="56"/>
  <c r="M303" i="56"/>
  <c r="K303" i="56"/>
  <c r="BB303" i="56" s="1"/>
  <c r="BC303" i="56" s="1"/>
  <c r="B303" i="56"/>
  <c r="A303" i="56"/>
  <c r="GB302" i="56"/>
  <c r="GA302" i="56"/>
  <c r="FQ302" i="56" s="1"/>
  <c r="FZ302" i="56"/>
  <c r="FP302" i="56" s="1"/>
  <c r="FY302" i="56"/>
  <c r="FO302" i="56" s="1"/>
  <c r="FX302" i="56"/>
  <c r="FN302" i="56" s="1"/>
  <c r="FW302" i="56"/>
  <c r="FM302" i="56" s="1"/>
  <c r="FV302" i="56"/>
  <c r="FL302" i="56" s="1"/>
  <c r="FU302" i="56"/>
  <c r="FK302" i="56" s="1"/>
  <c r="FG302" i="56"/>
  <c r="FF302" i="56"/>
  <c r="FE302" i="56"/>
  <c r="FD302" i="56"/>
  <c r="FC302" i="56"/>
  <c r="FB302" i="56"/>
  <c r="FA302" i="56"/>
  <c r="EZ302" i="56"/>
  <c r="DT302" i="56"/>
  <c r="DI302" i="56" s="1"/>
  <c r="DS302" i="56"/>
  <c r="DH302" i="56" s="1"/>
  <c r="DR302" i="56"/>
  <c r="DG302" i="56" s="1"/>
  <c r="DQ302" i="56"/>
  <c r="DF302" i="56" s="1"/>
  <c r="DP302" i="56"/>
  <c r="DE302" i="56" s="1"/>
  <c r="DO302" i="56"/>
  <c r="DD302" i="56" s="1"/>
  <c r="DN302" i="56"/>
  <c r="DC302" i="56" s="1"/>
  <c r="DM302" i="56"/>
  <c r="CX302" i="56"/>
  <c r="CW302" i="56"/>
  <c r="CV302" i="56"/>
  <c r="CU302" i="56"/>
  <c r="CT302" i="56"/>
  <c r="CS302" i="56"/>
  <c r="CR302" i="56"/>
  <c r="CQ302" i="56"/>
  <c r="Y302" i="56"/>
  <c r="X302" i="56"/>
  <c r="N302" i="56"/>
  <c r="M302" i="56"/>
  <c r="CO302" i="56" s="1"/>
  <c r="CP302" i="56" s="1"/>
  <c r="K302" i="56"/>
  <c r="BB302" i="56" s="1"/>
  <c r="BC302" i="56" s="1"/>
  <c r="CZ302" i="56" s="1"/>
  <c r="B302" i="56"/>
  <c r="A302" i="56"/>
  <c r="GB301" i="56"/>
  <c r="FR301" i="56" s="1"/>
  <c r="GA301" i="56"/>
  <c r="FQ301" i="56" s="1"/>
  <c r="FZ301" i="56"/>
  <c r="FP301" i="56" s="1"/>
  <c r="FY301" i="56"/>
  <c r="FO301" i="56" s="1"/>
  <c r="FX301" i="56"/>
  <c r="FN301" i="56" s="1"/>
  <c r="FW301" i="56"/>
  <c r="FM301" i="56" s="1"/>
  <c r="FV301" i="56"/>
  <c r="FU301" i="56"/>
  <c r="FK301" i="56" s="1"/>
  <c r="FG301" i="56"/>
  <c r="FF301" i="56"/>
  <c r="FE301" i="56"/>
  <c r="FD301" i="56"/>
  <c r="FC301" i="56"/>
  <c r="FB301" i="56"/>
  <c r="FA301" i="56"/>
  <c r="EZ301" i="56"/>
  <c r="DT301" i="56"/>
  <c r="DI301" i="56" s="1"/>
  <c r="DS301" i="56"/>
  <c r="DH301" i="56" s="1"/>
  <c r="DR301" i="56"/>
  <c r="DG301" i="56" s="1"/>
  <c r="DQ301" i="56"/>
  <c r="DP301" i="56"/>
  <c r="DE301" i="56" s="1"/>
  <c r="DO301" i="56"/>
  <c r="DD301" i="56" s="1"/>
  <c r="DN301" i="56"/>
  <c r="DC301" i="56" s="1"/>
  <c r="DM301" i="56"/>
  <c r="DB301" i="56" s="1"/>
  <c r="CX301" i="56"/>
  <c r="CW301" i="56"/>
  <c r="CV301" i="56"/>
  <c r="CU301" i="56"/>
  <c r="CT301" i="56"/>
  <c r="CS301" i="56"/>
  <c r="CR301" i="56"/>
  <c r="CQ301" i="56"/>
  <c r="Y301" i="56"/>
  <c r="X301" i="56"/>
  <c r="N301" i="56"/>
  <c r="M301" i="56"/>
  <c r="K301" i="56"/>
  <c r="BB301" i="56" s="1"/>
  <c r="BC301" i="56" s="1"/>
  <c r="EN301" i="56" s="1"/>
  <c r="B301" i="56"/>
  <c r="A301" i="56"/>
  <c r="GB300" i="56"/>
  <c r="FR300" i="56" s="1"/>
  <c r="GA300" i="56"/>
  <c r="FQ300" i="56" s="1"/>
  <c r="FZ300" i="56"/>
  <c r="FP300" i="56" s="1"/>
  <c r="FY300" i="56"/>
  <c r="FO300" i="56" s="1"/>
  <c r="FX300" i="56"/>
  <c r="FN300" i="56" s="1"/>
  <c r="FW300" i="56"/>
  <c r="FM300" i="56" s="1"/>
  <c r="FV300" i="56"/>
  <c r="FL300" i="56" s="1"/>
  <c r="FU300" i="56"/>
  <c r="FG300" i="56"/>
  <c r="FF300" i="56"/>
  <c r="FE300" i="56"/>
  <c r="FD300" i="56"/>
  <c r="FC300" i="56"/>
  <c r="FB300" i="56"/>
  <c r="FA300" i="56"/>
  <c r="EZ300" i="56"/>
  <c r="DT300" i="56"/>
  <c r="DI300" i="56" s="1"/>
  <c r="DS300" i="56"/>
  <c r="DH300" i="56" s="1"/>
  <c r="DR300" i="56"/>
  <c r="DG300" i="56" s="1"/>
  <c r="DQ300" i="56"/>
  <c r="DF300" i="56" s="1"/>
  <c r="DP300" i="56"/>
  <c r="DE300" i="56" s="1"/>
  <c r="DO300" i="56"/>
  <c r="DD300" i="56" s="1"/>
  <c r="DN300" i="56"/>
  <c r="DC300" i="56" s="1"/>
  <c r="DM300" i="56"/>
  <c r="DB300" i="56" s="1"/>
  <c r="CX300" i="56"/>
  <c r="CW300" i="56"/>
  <c r="CV300" i="56"/>
  <c r="CU300" i="56"/>
  <c r="CT300" i="56"/>
  <c r="CS300" i="56"/>
  <c r="CR300" i="56"/>
  <c r="CQ300" i="56"/>
  <c r="Y300" i="56"/>
  <c r="X300" i="56"/>
  <c r="N300" i="56"/>
  <c r="M300" i="56"/>
  <c r="K300" i="56"/>
  <c r="BB300" i="56" s="1"/>
  <c r="BC300" i="56" s="1"/>
  <c r="CZ300" i="56" s="1"/>
  <c r="B300" i="56"/>
  <c r="A300" i="56"/>
  <c r="GB299" i="56"/>
  <c r="FR299" i="56" s="1"/>
  <c r="GA299" i="56"/>
  <c r="FQ299" i="56" s="1"/>
  <c r="FZ299" i="56"/>
  <c r="FP299" i="56" s="1"/>
  <c r="FY299" i="56"/>
  <c r="FO299" i="56" s="1"/>
  <c r="FX299" i="56"/>
  <c r="FN299" i="56" s="1"/>
  <c r="FW299" i="56"/>
  <c r="FV299" i="56"/>
  <c r="FL299" i="56" s="1"/>
  <c r="FU299" i="56"/>
  <c r="FK299" i="56" s="1"/>
  <c r="FG299" i="56"/>
  <c r="FF299" i="56"/>
  <c r="FE299" i="56"/>
  <c r="FD299" i="56"/>
  <c r="FC299" i="56"/>
  <c r="FB299" i="56"/>
  <c r="FA299" i="56"/>
  <c r="EZ299" i="56"/>
  <c r="DT299" i="56"/>
  <c r="DI299" i="56" s="1"/>
  <c r="DS299" i="56"/>
  <c r="DH299" i="56" s="1"/>
  <c r="DR299" i="56"/>
  <c r="DG299" i="56" s="1"/>
  <c r="DQ299" i="56"/>
  <c r="DF299" i="56" s="1"/>
  <c r="DP299" i="56"/>
  <c r="DE299" i="56" s="1"/>
  <c r="DO299" i="56"/>
  <c r="DN299" i="56"/>
  <c r="DC299" i="56" s="1"/>
  <c r="DM299" i="56"/>
  <c r="DB299" i="56" s="1"/>
  <c r="CX299" i="56"/>
  <c r="CW299" i="56"/>
  <c r="CV299" i="56"/>
  <c r="CU299" i="56"/>
  <c r="CT299" i="56"/>
  <c r="CS299" i="56"/>
  <c r="CR299" i="56"/>
  <c r="CQ299" i="56"/>
  <c r="Y299" i="56"/>
  <c r="X299" i="56"/>
  <c r="N299" i="56"/>
  <c r="M299" i="56"/>
  <c r="CO299" i="56" s="1"/>
  <c r="CP299" i="56" s="1"/>
  <c r="K299" i="56"/>
  <c r="BB299" i="56" s="1"/>
  <c r="BC299" i="56" s="1"/>
  <c r="CE299" i="56" s="1"/>
  <c r="B299" i="56"/>
  <c r="A299" i="56"/>
  <c r="GB298" i="56"/>
  <c r="FR298" i="56" s="1"/>
  <c r="GA298" i="56"/>
  <c r="FQ298" i="56" s="1"/>
  <c r="FZ298" i="56"/>
  <c r="FP298" i="56" s="1"/>
  <c r="FY298" i="56"/>
  <c r="FO298" i="56" s="1"/>
  <c r="FX298" i="56"/>
  <c r="FN298" i="56" s="1"/>
  <c r="FW298" i="56"/>
  <c r="FV298" i="56"/>
  <c r="FL298" i="56" s="1"/>
  <c r="FU298" i="56"/>
  <c r="FK298" i="56" s="1"/>
  <c r="FG298" i="56"/>
  <c r="FF298" i="56"/>
  <c r="FE298" i="56"/>
  <c r="FD298" i="56"/>
  <c r="FC298" i="56"/>
  <c r="FB298" i="56"/>
  <c r="FA298" i="56"/>
  <c r="EZ298" i="56"/>
  <c r="DT298" i="56"/>
  <c r="DI298" i="56" s="1"/>
  <c r="DS298" i="56"/>
  <c r="DH298" i="56" s="1"/>
  <c r="DR298" i="56"/>
  <c r="DG298" i="56" s="1"/>
  <c r="DQ298" i="56"/>
  <c r="DF298" i="56" s="1"/>
  <c r="DP298" i="56"/>
  <c r="DE298" i="56" s="1"/>
  <c r="DO298" i="56"/>
  <c r="DD298" i="56" s="1"/>
  <c r="DN298" i="56"/>
  <c r="DC298" i="56" s="1"/>
  <c r="DM298" i="56"/>
  <c r="CX298" i="56"/>
  <c r="CW298" i="56"/>
  <c r="CV298" i="56"/>
  <c r="CU298" i="56"/>
  <c r="CT298" i="56"/>
  <c r="CS298" i="56"/>
  <c r="CR298" i="56"/>
  <c r="CQ298" i="56"/>
  <c r="Y298" i="56"/>
  <c r="X298" i="56"/>
  <c r="N298" i="56"/>
  <c r="M298" i="56"/>
  <c r="DK298" i="56" s="1"/>
  <c r="DL298" i="56" s="1"/>
  <c r="K298" i="56"/>
  <c r="BB298" i="56" s="1"/>
  <c r="BC298" i="56" s="1"/>
  <c r="B298" i="56"/>
  <c r="A298" i="56"/>
  <c r="GB297" i="56"/>
  <c r="FR297" i="56" s="1"/>
  <c r="GA297" i="56"/>
  <c r="FQ297" i="56" s="1"/>
  <c r="FZ297" i="56"/>
  <c r="FP297" i="56" s="1"/>
  <c r="FY297" i="56"/>
  <c r="FO297" i="56" s="1"/>
  <c r="FX297" i="56"/>
  <c r="FN297" i="56" s="1"/>
  <c r="FW297" i="56"/>
  <c r="FM297" i="56" s="1"/>
  <c r="FV297" i="56"/>
  <c r="FU297" i="56"/>
  <c r="FK297" i="56" s="1"/>
  <c r="FG297" i="56"/>
  <c r="FF297" i="56"/>
  <c r="FE297" i="56"/>
  <c r="FD297" i="56"/>
  <c r="FC297" i="56"/>
  <c r="FB297" i="56"/>
  <c r="FA297" i="56"/>
  <c r="EZ297" i="56"/>
  <c r="DT297" i="56"/>
  <c r="DI297" i="56" s="1"/>
  <c r="DS297" i="56"/>
  <c r="DH297" i="56" s="1"/>
  <c r="DR297" i="56"/>
  <c r="DG297" i="56" s="1"/>
  <c r="DQ297" i="56"/>
  <c r="DF297" i="56" s="1"/>
  <c r="DP297" i="56"/>
  <c r="DE297" i="56" s="1"/>
  <c r="DO297" i="56"/>
  <c r="DD297" i="56" s="1"/>
  <c r="DN297" i="56"/>
  <c r="DM297" i="56"/>
  <c r="DB297" i="56" s="1"/>
  <c r="CX297" i="56"/>
  <c r="CW297" i="56"/>
  <c r="CV297" i="56"/>
  <c r="CU297" i="56"/>
  <c r="CT297" i="56"/>
  <c r="CS297" i="56"/>
  <c r="CR297" i="56"/>
  <c r="CQ297" i="56"/>
  <c r="Y297" i="56"/>
  <c r="X297" i="56"/>
  <c r="N297" i="56"/>
  <c r="M297" i="56"/>
  <c r="DK297" i="56" s="1"/>
  <c r="DL297" i="56" s="1"/>
  <c r="K297" i="56"/>
  <c r="BB297" i="56" s="1"/>
  <c r="BC297" i="56" s="1"/>
  <c r="FI297" i="56" s="1"/>
  <c r="B297" i="56"/>
  <c r="A297" i="56"/>
  <c r="GB296" i="56"/>
  <c r="FR296" i="56" s="1"/>
  <c r="GA296" i="56"/>
  <c r="FQ296" i="56" s="1"/>
  <c r="FZ296" i="56"/>
  <c r="FP296" i="56" s="1"/>
  <c r="FY296" i="56"/>
  <c r="FO296" i="56" s="1"/>
  <c r="FX296" i="56"/>
  <c r="FN296" i="56" s="1"/>
  <c r="FW296" i="56"/>
  <c r="FM296" i="56" s="1"/>
  <c r="FV296" i="56"/>
  <c r="FL296" i="56" s="1"/>
  <c r="FU296" i="56"/>
  <c r="FG296" i="56"/>
  <c r="FF296" i="56"/>
  <c r="FE296" i="56"/>
  <c r="FD296" i="56"/>
  <c r="FC296" i="56"/>
  <c r="FB296" i="56"/>
  <c r="FA296" i="56"/>
  <c r="EZ296" i="56"/>
  <c r="DT296" i="56"/>
  <c r="DI296" i="56" s="1"/>
  <c r="DS296" i="56"/>
  <c r="DH296" i="56" s="1"/>
  <c r="DR296" i="56"/>
  <c r="DG296" i="56" s="1"/>
  <c r="DQ296" i="56"/>
  <c r="DF296" i="56" s="1"/>
  <c r="DP296" i="56"/>
  <c r="DO296" i="56"/>
  <c r="DD296" i="56" s="1"/>
  <c r="DN296" i="56"/>
  <c r="DC296" i="56" s="1"/>
  <c r="DM296" i="56"/>
  <c r="DB296" i="56" s="1"/>
  <c r="CX296" i="56"/>
  <c r="CW296" i="56"/>
  <c r="CV296" i="56"/>
  <c r="CU296" i="56"/>
  <c r="CT296" i="56"/>
  <c r="CS296" i="56"/>
  <c r="CR296" i="56"/>
  <c r="CQ296" i="56"/>
  <c r="Y296" i="56"/>
  <c r="X296" i="56"/>
  <c r="N296" i="56"/>
  <c r="M296" i="56"/>
  <c r="K296" i="56"/>
  <c r="BB296" i="56" s="1"/>
  <c r="BC296" i="56" s="1"/>
  <c r="B296" i="56"/>
  <c r="A296" i="56"/>
  <c r="GB295" i="56"/>
  <c r="FR295" i="56" s="1"/>
  <c r="GA295" i="56"/>
  <c r="FQ295" i="56" s="1"/>
  <c r="FZ295" i="56"/>
  <c r="FP295" i="56" s="1"/>
  <c r="FY295" i="56"/>
  <c r="FO295" i="56" s="1"/>
  <c r="FX295" i="56"/>
  <c r="FN295" i="56" s="1"/>
  <c r="FW295" i="56"/>
  <c r="FM295" i="56" s="1"/>
  <c r="FV295" i="56"/>
  <c r="FL295" i="56" s="1"/>
  <c r="FU295" i="56"/>
  <c r="FG295" i="56"/>
  <c r="FF295" i="56"/>
  <c r="FE295" i="56"/>
  <c r="FD295" i="56"/>
  <c r="FC295" i="56"/>
  <c r="FB295" i="56"/>
  <c r="FA295" i="56"/>
  <c r="EZ295" i="56"/>
  <c r="DT295" i="56"/>
  <c r="DI295" i="56" s="1"/>
  <c r="DS295" i="56"/>
  <c r="DH295" i="56" s="1"/>
  <c r="DR295" i="56"/>
  <c r="DG295" i="56" s="1"/>
  <c r="DQ295" i="56"/>
  <c r="DF295" i="56" s="1"/>
  <c r="DP295" i="56"/>
  <c r="DE295" i="56" s="1"/>
  <c r="DO295" i="56"/>
  <c r="DD295" i="56" s="1"/>
  <c r="DN295" i="56"/>
  <c r="DC295" i="56" s="1"/>
  <c r="DM295" i="56"/>
  <c r="CX295" i="56"/>
  <c r="CW295" i="56"/>
  <c r="CV295" i="56"/>
  <c r="CU295" i="56"/>
  <c r="CT295" i="56"/>
  <c r="CS295" i="56"/>
  <c r="CR295" i="56"/>
  <c r="CQ295" i="56"/>
  <c r="Y295" i="56"/>
  <c r="X295" i="56"/>
  <c r="N295" i="56"/>
  <c r="M295" i="56"/>
  <c r="CO295" i="56" s="1"/>
  <c r="CP295" i="56" s="1"/>
  <c r="K295" i="56"/>
  <c r="BB295" i="56" s="1"/>
  <c r="BC295" i="56" s="1"/>
  <c r="EN295" i="56" s="1"/>
  <c r="B295" i="56"/>
  <c r="A295" i="56"/>
  <c r="GB294" i="56"/>
  <c r="FR294" i="56" s="1"/>
  <c r="GA294" i="56"/>
  <c r="FQ294" i="56" s="1"/>
  <c r="FZ294" i="56"/>
  <c r="FP294" i="56" s="1"/>
  <c r="FY294" i="56"/>
  <c r="FO294" i="56" s="1"/>
  <c r="FX294" i="56"/>
  <c r="FN294" i="56" s="1"/>
  <c r="FW294" i="56"/>
  <c r="FM294" i="56" s="1"/>
  <c r="FV294" i="56"/>
  <c r="FL294" i="56" s="1"/>
  <c r="FU294" i="56"/>
  <c r="FG294" i="56"/>
  <c r="FF294" i="56"/>
  <c r="FE294" i="56"/>
  <c r="FD294" i="56"/>
  <c r="FC294" i="56"/>
  <c r="FB294" i="56"/>
  <c r="FA294" i="56"/>
  <c r="EZ294" i="56"/>
  <c r="DT294" i="56"/>
  <c r="DI294" i="56" s="1"/>
  <c r="DS294" i="56"/>
  <c r="DH294" i="56" s="1"/>
  <c r="DR294" i="56"/>
  <c r="DG294" i="56" s="1"/>
  <c r="DQ294" i="56"/>
  <c r="DF294" i="56" s="1"/>
  <c r="DP294" i="56"/>
  <c r="DE294" i="56" s="1"/>
  <c r="DO294" i="56"/>
  <c r="DN294" i="56"/>
  <c r="DC294" i="56" s="1"/>
  <c r="DM294" i="56"/>
  <c r="DB294" i="56" s="1"/>
  <c r="CX294" i="56"/>
  <c r="CW294" i="56"/>
  <c r="CV294" i="56"/>
  <c r="CU294" i="56"/>
  <c r="CT294" i="56"/>
  <c r="CS294" i="56"/>
  <c r="CR294" i="56"/>
  <c r="CQ294" i="56"/>
  <c r="Y294" i="56"/>
  <c r="X294" i="56"/>
  <c r="N294" i="56"/>
  <c r="M294" i="56"/>
  <c r="K294" i="56"/>
  <c r="BB294" i="56" s="1"/>
  <c r="BC294" i="56" s="1"/>
  <c r="B294" i="56"/>
  <c r="A294" i="56"/>
  <c r="GB293" i="56"/>
  <c r="FR293" i="56" s="1"/>
  <c r="GA293" i="56"/>
  <c r="FQ293" i="56" s="1"/>
  <c r="FZ293" i="56"/>
  <c r="FP293" i="56" s="1"/>
  <c r="FY293" i="56"/>
  <c r="FO293" i="56" s="1"/>
  <c r="FX293" i="56"/>
  <c r="FN293" i="56" s="1"/>
  <c r="FW293" i="56"/>
  <c r="FM293" i="56" s="1"/>
  <c r="FV293" i="56"/>
  <c r="FL293" i="56" s="1"/>
  <c r="FU293" i="56"/>
  <c r="FK293" i="56" s="1"/>
  <c r="FG293" i="56"/>
  <c r="FF293" i="56"/>
  <c r="FE293" i="56"/>
  <c r="FD293" i="56"/>
  <c r="FC293" i="56"/>
  <c r="FB293" i="56"/>
  <c r="FA293" i="56"/>
  <c r="EZ293" i="56"/>
  <c r="DT293" i="56"/>
  <c r="DI293" i="56" s="1"/>
  <c r="DS293" i="56"/>
  <c r="DH293" i="56" s="1"/>
  <c r="DR293" i="56"/>
  <c r="DG293" i="56" s="1"/>
  <c r="DQ293" i="56"/>
  <c r="DP293" i="56"/>
  <c r="DE293" i="56" s="1"/>
  <c r="DO293" i="56"/>
  <c r="DD293" i="56" s="1"/>
  <c r="DN293" i="56"/>
  <c r="DC293" i="56" s="1"/>
  <c r="DM293" i="56"/>
  <c r="DB293" i="56" s="1"/>
  <c r="CX293" i="56"/>
  <c r="CW293" i="56"/>
  <c r="CV293" i="56"/>
  <c r="CU293" i="56"/>
  <c r="CT293" i="56"/>
  <c r="CS293" i="56"/>
  <c r="CR293" i="56"/>
  <c r="CQ293" i="56"/>
  <c r="Y293" i="56"/>
  <c r="X293" i="56"/>
  <c r="N293" i="56"/>
  <c r="M293" i="56"/>
  <c r="K293" i="56"/>
  <c r="BB293" i="56" s="1"/>
  <c r="BC293" i="56" s="1"/>
  <c r="B293" i="56"/>
  <c r="A293" i="56"/>
  <c r="GB292" i="56"/>
  <c r="FR292" i="56" s="1"/>
  <c r="GA292" i="56"/>
  <c r="FQ292" i="56" s="1"/>
  <c r="FZ292" i="56"/>
  <c r="FP292" i="56" s="1"/>
  <c r="FY292" i="56"/>
  <c r="FO292" i="56" s="1"/>
  <c r="FX292" i="56"/>
  <c r="FN292" i="56" s="1"/>
  <c r="FW292" i="56"/>
  <c r="FM292" i="56" s="1"/>
  <c r="FV292" i="56"/>
  <c r="FU292" i="56"/>
  <c r="FK292" i="56" s="1"/>
  <c r="FG292" i="56"/>
  <c r="FF292" i="56"/>
  <c r="FE292" i="56"/>
  <c r="FD292" i="56"/>
  <c r="FC292" i="56"/>
  <c r="FB292" i="56"/>
  <c r="FA292" i="56"/>
  <c r="EZ292" i="56"/>
  <c r="DT292" i="56"/>
  <c r="DI292" i="56" s="1"/>
  <c r="DS292" i="56"/>
  <c r="DH292" i="56" s="1"/>
  <c r="DR292" i="56"/>
  <c r="DG292" i="56" s="1"/>
  <c r="DQ292" i="56"/>
  <c r="DF292" i="56" s="1"/>
  <c r="DP292" i="56"/>
  <c r="DE292" i="56" s="1"/>
  <c r="DO292" i="56"/>
  <c r="DD292" i="56" s="1"/>
  <c r="DN292" i="56"/>
  <c r="DC292" i="56" s="1"/>
  <c r="DM292" i="56"/>
  <c r="DB292" i="56" s="1"/>
  <c r="CX292" i="56"/>
  <c r="CW292" i="56"/>
  <c r="CV292" i="56"/>
  <c r="CU292" i="56"/>
  <c r="CT292" i="56"/>
  <c r="CS292" i="56"/>
  <c r="CR292" i="56"/>
  <c r="CQ292" i="56"/>
  <c r="Y292" i="56"/>
  <c r="X292" i="56"/>
  <c r="N292" i="56"/>
  <c r="M292" i="56"/>
  <c r="K292" i="56"/>
  <c r="BB292" i="56" s="1"/>
  <c r="BC292" i="56" s="1"/>
  <c r="B292" i="56"/>
  <c r="A292" i="56"/>
  <c r="GB291" i="56"/>
  <c r="FR291" i="56" s="1"/>
  <c r="GA291" i="56"/>
  <c r="FQ291" i="56" s="1"/>
  <c r="FZ291" i="56"/>
  <c r="FP291" i="56" s="1"/>
  <c r="FY291" i="56"/>
  <c r="FO291" i="56" s="1"/>
  <c r="FX291" i="56"/>
  <c r="FN291" i="56" s="1"/>
  <c r="FW291" i="56"/>
  <c r="FM291" i="56" s="1"/>
  <c r="FV291" i="56"/>
  <c r="FL291" i="56" s="1"/>
  <c r="FU291" i="56"/>
  <c r="FG291" i="56"/>
  <c r="FF291" i="56"/>
  <c r="FE291" i="56"/>
  <c r="FD291" i="56"/>
  <c r="FC291" i="56"/>
  <c r="FB291" i="56"/>
  <c r="FA291" i="56"/>
  <c r="EZ291" i="56"/>
  <c r="DT291" i="56"/>
  <c r="DI291" i="56" s="1"/>
  <c r="DS291" i="56"/>
  <c r="DH291" i="56" s="1"/>
  <c r="DR291" i="56"/>
  <c r="DG291" i="56" s="1"/>
  <c r="DQ291" i="56"/>
  <c r="DF291" i="56" s="1"/>
  <c r="DP291" i="56"/>
  <c r="DE291" i="56" s="1"/>
  <c r="DO291" i="56"/>
  <c r="DD291" i="56" s="1"/>
  <c r="DN291" i="56"/>
  <c r="DC291" i="56" s="1"/>
  <c r="DM291" i="56"/>
  <c r="CX291" i="56"/>
  <c r="CW291" i="56"/>
  <c r="CV291" i="56"/>
  <c r="CU291" i="56"/>
  <c r="CT291" i="56"/>
  <c r="CS291" i="56"/>
  <c r="CR291" i="56"/>
  <c r="CQ291" i="56"/>
  <c r="Y291" i="56"/>
  <c r="X291" i="56"/>
  <c r="N291" i="56"/>
  <c r="M291" i="56"/>
  <c r="DK291" i="56" s="1"/>
  <c r="DL291" i="56" s="1"/>
  <c r="K291" i="56"/>
  <c r="BB291" i="56" s="1"/>
  <c r="BC291" i="56" s="1"/>
  <c r="B291" i="56"/>
  <c r="A291" i="56"/>
  <c r="GB290" i="56"/>
  <c r="FR290" i="56" s="1"/>
  <c r="GA290" i="56"/>
  <c r="FQ290" i="56" s="1"/>
  <c r="FZ290" i="56"/>
  <c r="FP290" i="56" s="1"/>
  <c r="FY290" i="56"/>
  <c r="FO290" i="56" s="1"/>
  <c r="FX290" i="56"/>
  <c r="FN290" i="56" s="1"/>
  <c r="FW290" i="56"/>
  <c r="FM290" i="56" s="1"/>
  <c r="FV290" i="56"/>
  <c r="FL290" i="56" s="1"/>
  <c r="FU290" i="56"/>
  <c r="FG290" i="56"/>
  <c r="FF290" i="56"/>
  <c r="FE290" i="56"/>
  <c r="FD290" i="56"/>
  <c r="FC290" i="56"/>
  <c r="FB290" i="56"/>
  <c r="FA290" i="56"/>
  <c r="EZ290" i="56"/>
  <c r="DT290" i="56"/>
  <c r="DI290" i="56" s="1"/>
  <c r="DS290" i="56"/>
  <c r="DH290" i="56" s="1"/>
  <c r="DR290" i="56"/>
  <c r="DG290" i="56" s="1"/>
  <c r="DQ290" i="56"/>
  <c r="DF290" i="56" s="1"/>
  <c r="DP290" i="56"/>
  <c r="DE290" i="56" s="1"/>
  <c r="DO290" i="56"/>
  <c r="DD290" i="56" s="1"/>
  <c r="DN290" i="56"/>
  <c r="DC290" i="56" s="1"/>
  <c r="DM290" i="56"/>
  <c r="CX290" i="56"/>
  <c r="CW290" i="56"/>
  <c r="CV290" i="56"/>
  <c r="CU290" i="56"/>
  <c r="CT290" i="56"/>
  <c r="CS290" i="56"/>
  <c r="CR290" i="56"/>
  <c r="CQ290" i="56"/>
  <c r="Y290" i="56"/>
  <c r="X290" i="56"/>
  <c r="N290" i="56"/>
  <c r="M290" i="56"/>
  <c r="DK290" i="56" s="1"/>
  <c r="DL290" i="56" s="1"/>
  <c r="K290" i="56"/>
  <c r="BB290" i="56" s="1"/>
  <c r="BC290" i="56" s="1"/>
  <c r="B290" i="56"/>
  <c r="A290" i="56"/>
  <c r="GB289" i="56"/>
  <c r="FR289" i="56" s="1"/>
  <c r="GA289" i="56"/>
  <c r="FQ289" i="56" s="1"/>
  <c r="FZ289" i="56"/>
  <c r="FP289" i="56" s="1"/>
  <c r="FY289" i="56"/>
  <c r="FO289" i="56" s="1"/>
  <c r="FX289" i="56"/>
  <c r="FN289" i="56" s="1"/>
  <c r="FW289" i="56"/>
  <c r="FM289" i="56" s="1"/>
  <c r="FV289" i="56"/>
  <c r="FL289" i="56" s="1"/>
  <c r="FU289" i="56"/>
  <c r="FG289" i="56"/>
  <c r="FF289" i="56"/>
  <c r="FE289" i="56"/>
  <c r="FD289" i="56"/>
  <c r="FC289" i="56"/>
  <c r="FB289" i="56"/>
  <c r="FA289" i="56"/>
  <c r="EZ289" i="56"/>
  <c r="DT289" i="56"/>
  <c r="DI289" i="56" s="1"/>
  <c r="DS289" i="56"/>
  <c r="DH289" i="56" s="1"/>
  <c r="DR289" i="56"/>
  <c r="DG289" i="56" s="1"/>
  <c r="DQ289" i="56"/>
  <c r="DF289" i="56" s="1"/>
  <c r="DP289" i="56"/>
  <c r="DE289" i="56" s="1"/>
  <c r="DO289" i="56"/>
  <c r="DD289" i="56" s="1"/>
  <c r="DN289" i="56"/>
  <c r="DC289" i="56" s="1"/>
  <c r="DM289" i="56"/>
  <c r="CX289" i="56"/>
  <c r="CW289" i="56"/>
  <c r="CV289" i="56"/>
  <c r="CU289" i="56"/>
  <c r="CT289" i="56"/>
  <c r="CS289" i="56"/>
  <c r="CR289" i="56"/>
  <c r="CQ289" i="56"/>
  <c r="Y289" i="56"/>
  <c r="X289" i="56"/>
  <c r="N289" i="56"/>
  <c r="M289" i="56"/>
  <c r="K289" i="56"/>
  <c r="BB289" i="56" s="1"/>
  <c r="BC289" i="56" s="1"/>
  <c r="B289" i="56"/>
  <c r="A289" i="56"/>
  <c r="GB288" i="56"/>
  <c r="FR288" i="56" s="1"/>
  <c r="GA288" i="56"/>
  <c r="FQ288" i="56" s="1"/>
  <c r="FZ288" i="56"/>
  <c r="FP288" i="56" s="1"/>
  <c r="FY288" i="56"/>
  <c r="FO288" i="56" s="1"/>
  <c r="FX288" i="56"/>
  <c r="FN288" i="56" s="1"/>
  <c r="FW288" i="56"/>
  <c r="FM288" i="56" s="1"/>
  <c r="FV288" i="56"/>
  <c r="FL288" i="56" s="1"/>
  <c r="FU288" i="56"/>
  <c r="FK288" i="56" s="1"/>
  <c r="FG288" i="56"/>
  <c r="FF288" i="56"/>
  <c r="FE288" i="56"/>
  <c r="FD288" i="56"/>
  <c r="FC288" i="56"/>
  <c r="FB288" i="56"/>
  <c r="FA288" i="56"/>
  <c r="EZ288" i="56"/>
  <c r="DT288" i="56"/>
  <c r="DI288" i="56" s="1"/>
  <c r="DS288" i="56"/>
  <c r="DH288" i="56" s="1"/>
  <c r="DR288" i="56"/>
  <c r="DG288" i="56" s="1"/>
  <c r="DQ288" i="56"/>
  <c r="DF288" i="56" s="1"/>
  <c r="DP288" i="56"/>
  <c r="DE288" i="56" s="1"/>
  <c r="DO288" i="56"/>
  <c r="DD288" i="56" s="1"/>
  <c r="DN288" i="56"/>
  <c r="DC288" i="56" s="1"/>
  <c r="DM288" i="56"/>
  <c r="CX288" i="56"/>
  <c r="CW288" i="56"/>
  <c r="CV288" i="56"/>
  <c r="CU288" i="56"/>
  <c r="CT288" i="56"/>
  <c r="CS288" i="56"/>
  <c r="CR288" i="56"/>
  <c r="CQ288" i="56"/>
  <c r="Y288" i="56"/>
  <c r="X288" i="56"/>
  <c r="N288" i="56"/>
  <c r="M288" i="56"/>
  <c r="DK288" i="56" s="1"/>
  <c r="DL288" i="56" s="1"/>
  <c r="K288" i="56"/>
  <c r="BB288" i="56" s="1"/>
  <c r="BC288" i="56" s="1"/>
  <c r="B288" i="56"/>
  <c r="A288" i="56"/>
  <c r="GB287" i="56"/>
  <c r="FR287" i="56" s="1"/>
  <c r="GA287" i="56"/>
  <c r="FQ287" i="56" s="1"/>
  <c r="FZ287" i="56"/>
  <c r="FP287" i="56" s="1"/>
  <c r="FY287" i="56"/>
  <c r="FO287" i="56" s="1"/>
  <c r="FX287" i="56"/>
  <c r="FN287" i="56" s="1"/>
  <c r="FW287" i="56"/>
  <c r="FM287" i="56" s="1"/>
  <c r="FV287" i="56"/>
  <c r="FL287" i="56" s="1"/>
  <c r="FU287" i="56"/>
  <c r="FG287" i="56"/>
  <c r="FF287" i="56"/>
  <c r="FE287" i="56"/>
  <c r="FD287" i="56"/>
  <c r="FC287" i="56"/>
  <c r="FB287" i="56"/>
  <c r="FA287" i="56"/>
  <c r="EZ287" i="56"/>
  <c r="DT287" i="56"/>
  <c r="DI287" i="56" s="1"/>
  <c r="DS287" i="56"/>
  <c r="DH287" i="56" s="1"/>
  <c r="DR287" i="56"/>
  <c r="DG287" i="56" s="1"/>
  <c r="DQ287" i="56"/>
  <c r="DF287" i="56" s="1"/>
  <c r="DP287" i="56"/>
  <c r="DE287" i="56" s="1"/>
  <c r="DO287" i="56"/>
  <c r="DD287" i="56" s="1"/>
  <c r="DN287" i="56"/>
  <c r="DM287" i="56"/>
  <c r="DB287" i="56" s="1"/>
  <c r="CX287" i="56"/>
  <c r="CW287" i="56"/>
  <c r="CV287" i="56"/>
  <c r="CU287" i="56"/>
  <c r="CT287" i="56"/>
  <c r="CS287" i="56"/>
  <c r="CR287" i="56"/>
  <c r="CQ287" i="56"/>
  <c r="Y287" i="56"/>
  <c r="X287" i="56"/>
  <c r="N287" i="56"/>
  <c r="M287" i="56"/>
  <c r="K287" i="56"/>
  <c r="BB287" i="56" s="1"/>
  <c r="BC287" i="56" s="1"/>
  <c r="CZ287" i="56" s="1"/>
  <c r="B287" i="56"/>
  <c r="A287" i="56"/>
  <c r="GB286" i="56"/>
  <c r="FR286" i="56" s="1"/>
  <c r="GA286" i="56"/>
  <c r="FQ286" i="56" s="1"/>
  <c r="FZ286" i="56"/>
  <c r="FP286" i="56" s="1"/>
  <c r="FY286" i="56"/>
  <c r="FO286" i="56" s="1"/>
  <c r="FX286" i="56"/>
  <c r="FN286" i="56" s="1"/>
  <c r="FW286" i="56"/>
  <c r="FM286" i="56" s="1"/>
  <c r="FV286" i="56"/>
  <c r="FL286" i="56" s="1"/>
  <c r="FU286" i="56"/>
  <c r="FG286" i="56"/>
  <c r="FF286" i="56"/>
  <c r="FE286" i="56"/>
  <c r="FD286" i="56"/>
  <c r="FC286" i="56"/>
  <c r="FB286" i="56"/>
  <c r="FA286" i="56"/>
  <c r="EZ286" i="56"/>
  <c r="DT286" i="56"/>
  <c r="DI286" i="56" s="1"/>
  <c r="DS286" i="56"/>
  <c r="DH286" i="56" s="1"/>
  <c r="DR286" i="56"/>
  <c r="DG286" i="56" s="1"/>
  <c r="DQ286" i="56"/>
  <c r="DF286" i="56" s="1"/>
  <c r="DP286" i="56"/>
  <c r="DE286" i="56" s="1"/>
  <c r="DO286" i="56"/>
  <c r="DD286" i="56" s="1"/>
  <c r="DN286" i="56"/>
  <c r="DC286" i="56" s="1"/>
  <c r="DM286" i="56"/>
  <c r="CX286" i="56"/>
  <c r="CW286" i="56"/>
  <c r="CV286" i="56"/>
  <c r="CU286" i="56"/>
  <c r="CT286" i="56"/>
  <c r="CS286" i="56"/>
  <c r="CR286" i="56"/>
  <c r="CQ286" i="56"/>
  <c r="Y286" i="56"/>
  <c r="X286" i="56"/>
  <c r="N286" i="56"/>
  <c r="M286" i="56"/>
  <c r="K286" i="56"/>
  <c r="BB286" i="56" s="1"/>
  <c r="BC286" i="56" s="1"/>
  <c r="B286" i="56"/>
  <c r="A286" i="56"/>
  <c r="GB285" i="56"/>
  <c r="FR285" i="56" s="1"/>
  <c r="GA285" i="56"/>
  <c r="FQ285" i="56" s="1"/>
  <c r="FZ285" i="56"/>
  <c r="FY285" i="56"/>
  <c r="FO285" i="56" s="1"/>
  <c r="FX285" i="56"/>
  <c r="FN285" i="56" s="1"/>
  <c r="FW285" i="56"/>
  <c r="FM285" i="56" s="1"/>
  <c r="FV285" i="56"/>
  <c r="FL285" i="56" s="1"/>
  <c r="FU285" i="56"/>
  <c r="FK285" i="56" s="1"/>
  <c r="FG285" i="56"/>
  <c r="FF285" i="56"/>
  <c r="FE285" i="56"/>
  <c r="FD285" i="56"/>
  <c r="FC285" i="56"/>
  <c r="FB285" i="56"/>
  <c r="FA285" i="56"/>
  <c r="EZ285" i="56"/>
  <c r="DT285" i="56"/>
  <c r="DI285" i="56" s="1"/>
  <c r="DS285" i="56"/>
  <c r="DH285" i="56" s="1"/>
  <c r="DR285" i="56"/>
  <c r="DG285" i="56" s="1"/>
  <c r="DQ285" i="56"/>
  <c r="DF285" i="56" s="1"/>
  <c r="DP285" i="56"/>
  <c r="DE285" i="56" s="1"/>
  <c r="DO285" i="56"/>
  <c r="DD285" i="56" s="1"/>
  <c r="DN285" i="56"/>
  <c r="DC285" i="56" s="1"/>
  <c r="DM285" i="56"/>
  <c r="CX285" i="56"/>
  <c r="CW285" i="56"/>
  <c r="CV285" i="56"/>
  <c r="CU285" i="56"/>
  <c r="CT285" i="56"/>
  <c r="CS285" i="56"/>
  <c r="CR285" i="56"/>
  <c r="CQ285" i="56"/>
  <c r="Y285" i="56"/>
  <c r="X285" i="56"/>
  <c r="N285" i="56"/>
  <c r="M285" i="56"/>
  <c r="DK285" i="56" s="1"/>
  <c r="DL285" i="56" s="1"/>
  <c r="K285" i="56"/>
  <c r="BB285" i="56" s="1"/>
  <c r="BC285" i="56" s="1"/>
  <c r="B285" i="56"/>
  <c r="A285" i="56"/>
  <c r="GB284" i="56"/>
  <c r="FR284" i="56" s="1"/>
  <c r="GA284" i="56"/>
  <c r="FQ284" i="56" s="1"/>
  <c r="FZ284" i="56"/>
  <c r="FP284" i="56" s="1"/>
  <c r="FY284" i="56"/>
  <c r="FO284" i="56" s="1"/>
  <c r="FX284" i="56"/>
  <c r="FN284" i="56" s="1"/>
  <c r="FW284" i="56"/>
  <c r="FM284" i="56" s="1"/>
  <c r="FV284" i="56"/>
  <c r="FU284" i="56"/>
  <c r="FK284" i="56" s="1"/>
  <c r="FG284" i="56"/>
  <c r="FF284" i="56"/>
  <c r="FE284" i="56"/>
  <c r="FD284" i="56"/>
  <c r="FC284" i="56"/>
  <c r="FB284" i="56"/>
  <c r="FA284" i="56"/>
  <c r="EZ284" i="56"/>
  <c r="DT284" i="56"/>
  <c r="DI284" i="56" s="1"/>
  <c r="DS284" i="56"/>
  <c r="DH284" i="56" s="1"/>
  <c r="DR284" i="56"/>
  <c r="DG284" i="56" s="1"/>
  <c r="DQ284" i="56"/>
  <c r="DF284" i="56" s="1"/>
  <c r="DP284" i="56"/>
  <c r="DE284" i="56" s="1"/>
  <c r="DO284" i="56"/>
  <c r="DD284" i="56" s="1"/>
  <c r="DN284" i="56"/>
  <c r="DC284" i="56" s="1"/>
  <c r="DM284" i="56"/>
  <c r="DB284" i="56" s="1"/>
  <c r="CX284" i="56"/>
  <c r="CW284" i="56"/>
  <c r="CV284" i="56"/>
  <c r="CU284" i="56"/>
  <c r="CT284" i="56"/>
  <c r="CS284" i="56"/>
  <c r="CR284" i="56"/>
  <c r="CQ284" i="56"/>
  <c r="Y284" i="56"/>
  <c r="X284" i="56"/>
  <c r="N284" i="56"/>
  <c r="M284" i="56"/>
  <c r="DK284" i="56" s="1"/>
  <c r="DL284" i="56" s="1"/>
  <c r="K284" i="56"/>
  <c r="BB284" i="56" s="1"/>
  <c r="BC284" i="56" s="1"/>
  <c r="B284" i="56"/>
  <c r="A284" i="56"/>
  <c r="GB283" i="56"/>
  <c r="FR283" i="56" s="1"/>
  <c r="GA283" i="56"/>
  <c r="FQ283" i="56" s="1"/>
  <c r="FZ283" i="56"/>
  <c r="FP283" i="56" s="1"/>
  <c r="FY283" i="56"/>
  <c r="FO283" i="56" s="1"/>
  <c r="FX283" i="56"/>
  <c r="FN283" i="56" s="1"/>
  <c r="FW283" i="56"/>
  <c r="FM283" i="56" s="1"/>
  <c r="FV283" i="56"/>
  <c r="FU283" i="56"/>
  <c r="FK283" i="56" s="1"/>
  <c r="FG283" i="56"/>
  <c r="FF283" i="56"/>
  <c r="FE283" i="56"/>
  <c r="FD283" i="56"/>
  <c r="FC283" i="56"/>
  <c r="FB283" i="56"/>
  <c r="FA283" i="56"/>
  <c r="EZ283" i="56"/>
  <c r="DT283" i="56"/>
  <c r="DI283" i="56" s="1"/>
  <c r="DS283" i="56"/>
  <c r="DR283" i="56"/>
  <c r="DG283" i="56" s="1"/>
  <c r="DQ283" i="56"/>
  <c r="DF283" i="56" s="1"/>
  <c r="DP283" i="56"/>
  <c r="DE283" i="56" s="1"/>
  <c r="DO283" i="56"/>
  <c r="DD283" i="56" s="1"/>
  <c r="DN283" i="56"/>
  <c r="DC283" i="56" s="1"/>
  <c r="DM283" i="56"/>
  <c r="DB283" i="56" s="1"/>
  <c r="CX283" i="56"/>
  <c r="CW283" i="56"/>
  <c r="CV283" i="56"/>
  <c r="CU283" i="56"/>
  <c r="CT283" i="56"/>
  <c r="CS283" i="56"/>
  <c r="CR283" i="56"/>
  <c r="CQ283" i="56"/>
  <c r="Y283" i="56"/>
  <c r="X283" i="56"/>
  <c r="N283" i="56"/>
  <c r="M283" i="56"/>
  <c r="K283" i="56"/>
  <c r="BB283" i="56" s="1"/>
  <c r="BC283" i="56" s="1"/>
  <c r="FI283" i="56" s="1"/>
  <c r="B283" i="56"/>
  <c r="A283" i="56"/>
  <c r="GB282" i="56"/>
  <c r="FR282" i="56" s="1"/>
  <c r="GA282" i="56"/>
  <c r="FZ282" i="56"/>
  <c r="FP282" i="56" s="1"/>
  <c r="FY282" i="56"/>
  <c r="FO282" i="56" s="1"/>
  <c r="FX282" i="56"/>
  <c r="FN282" i="56" s="1"/>
  <c r="FW282" i="56"/>
  <c r="FM282" i="56" s="1"/>
  <c r="FV282" i="56"/>
  <c r="FL282" i="56" s="1"/>
  <c r="FU282" i="56"/>
  <c r="FK282" i="56" s="1"/>
  <c r="FG282" i="56"/>
  <c r="FF282" i="56"/>
  <c r="FE282" i="56"/>
  <c r="FD282" i="56"/>
  <c r="FC282" i="56"/>
  <c r="FB282" i="56"/>
  <c r="FA282" i="56"/>
  <c r="EZ282" i="56"/>
  <c r="DT282" i="56"/>
  <c r="DI282" i="56" s="1"/>
  <c r="DS282" i="56"/>
  <c r="DH282" i="56" s="1"/>
  <c r="DR282" i="56"/>
  <c r="DG282" i="56" s="1"/>
  <c r="DQ282" i="56"/>
  <c r="DF282" i="56" s="1"/>
  <c r="DP282" i="56"/>
  <c r="DE282" i="56" s="1"/>
  <c r="DO282" i="56"/>
  <c r="DD282" i="56" s="1"/>
  <c r="DN282" i="56"/>
  <c r="DC282" i="56" s="1"/>
  <c r="DM282" i="56"/>
  <c r="CX282" i="56"/>
  <c r="CW282" i="56"/>
  <c r="CV282" i="56"/>
  <c r="CU282" i="56"/>
  <c r="CT282" i="56"/>
  <c r="CS282" i="56"/>
  <c r="CR282" i="56"/>
  <c r="CQ282" i="56"/>
  <c r="Y282" i="56"/>
  <c r="X282" i="56"/>
  <c r="N282" i="56"/>
  <c r="M282" i="56"/>
  <c r="CO282" i="56" s="1"/>
  <c r="CP282" i="56" s="1"/>
  <c r="K282" i="56"/>
  <c r="BB282" i="56" s="1"/>
  <c r="BC282" i="56" s="1"/>
  <c r="CE282" i="56" s="1"/>
  <c r="B282" i="56"/>
  <c r="A282" i="56"/>
  <c r="GB281" i="56"/>
  <c r="FR281" i="56" s="1"/>
  <c r="GA281" i="56"/>
  <c r="FQ281" i="56" s="1"/>
  <c r="FZ281" i="56"/>
  <c r="FP281" i="56" s="1"/>
  <c r="FY281" i="56"/>
  <c r="FO281" i="56" s="1"/>
  <c r="FX281" i="56"/>
  <c r="FN281" i="56" s="1"/>
  <c r="FW281" i="56"/>
  <c r="FM281" i="56" s="1"/>
  <c r="FV281" i="56"/>
  <c r="FL281" i="56" s="1"/>
  <c r="FU281" i="56"/>
  <c r="FG281" i="56"/>
  <c r="FF281" i="56"/>
  <c r="FE281" i="56"/>
  <c r="FD281" i="56"/>
  <c r="FC281" i="56"/>
  <c r="FB281" i="56"/>
  <c r="FA281" i="56"/>
  <c r="EZ281" i="56"/>
  <c r="DT281" i="56"/>
  <c r="DI281" i="56" s="1"/>
  <c r="DS281" i="56"/>
  <c r="DH281" i="56" s="1"/>
  <c r="DR281" i="56"/>
  <c r="DG281" i="56" s="1"/>
  <c r="DQ281" i="56"/>
  <c r="DF281" i="56" s="1"/>
  <c r="DP281" i="56"/>
  <c r="DE281" i="56" s="1"/>
  <c r="DO281" i="56"/>
  <c r="DD281" i="56" s="1"/>
  <c r="DN281" i="56"/>
  <c r="DC281" i="56" s="1"/>
  <c r="DM281" i="56"/>
  <c r="CX281" i="56"/>
  <c r="CW281" i="56"/>
  <c r="CV281" i="56"/>
  <c r="CU281" i="56"/>
  <c r="CT281" i="56"/>
  <c r="CS281" i="56"/>
  <c r="CR281" i="56"/>
  <c r="CQ281" i="56"/>
  <c r="Y281" i="56"/>
  <c r="X281" i="56"/>
  <c r="N281" i="56"/>
  <c r="M281" i="56"/>
  <c r="K281" i="56"/>
  <c r="BB281" i="56" s="1"/>
  <c r="BC281" i="56" s="1"/>
  <c r="B281" i="56"/>
  <c r="A281" i="56"/>
  <c r="GB280" i="56"/>
  <c r="FR280" i="56" s="1"/>
  <c r="GA280" i="56"/>
  <c r="FQ280" i="56" s="1"/>
  <c r="FZ280" i="56"/>
  <c r="FP280" i="56" s="1"/>
  <c r="FY280" i="56"/>
  <c r="FO280" i="56" s="1"/>
  <c r="FX280" i="56"/>
  <c r="FN280" i="56" s="1"/>
  <c r="FW280" i="56"/>
  <c r="FM280" i="56" s="1"/>
  <c r="FV280" i="56"/>
  <c r="FL280" i="56" s="1"/>
  <c r="FU280" i="56"/>
  <c r="FK280" i="56" s="1"/>
  <c r="FG280" i="56"/>
  <c r="FF280" i="56"/>
  <c r="FE280" i="56"/>
  <c r="FD280" i="56"/>
  <c r="FC280" i="56"/>
  <c r="FB280" i="56"/>
  <c r="FA280" i="56"/>
  <c r="EZ280" i="56"/>
  <c r="DT280" i="56"/>
  <c r="DI280" i="56" s="1"/>
  <c r="DS280" i="56"/>
  <c r="DR280" i="56"/>
  <c r="DG280" i="56" s="1"/>
  <c r="DQ280" i="56"/>
  <c r="DF280" i="56" s="1"/>
  <c r="DP280" i="56"/>
  <c r="DE280" i="56" s="1"/>
  <c r="DO280" i="56"/>
  <c r="DD280" i="56" s="1"/>
  <c r="DN280" i="56"/>
  <c r="DC280" i="56" s="1"/>
  <c r="DM280" i="56"/>
  <c r="DB280" i="56" s="1"/>
  <c r="CX280" i="56"/>
  <c r="CW280" i="56"/>
  <c r="CV280" i="56"/>
  <c r="CU280" i="56"/>
  <c r="CT280" i="56"/>
  <c r="CS280" i="56"/>
  <c r="CR280" i="56"/>
  <c r="CQ280" i="56"/>
  <c r="Y280" i="56"/>
  <c r="X280" i="56"/>
  <c r="N280" i="56"/>
  <c r="M280" i="56"/>
  <c r="K280" i="56"/>
  <c r="BB280" i="56" s="1"/>
  <c r="BC280" i="56" s="1"/>
  <c r="CZ280" i="56" s="1"/>
  <c r="B280" i="56"/>
  <c r="A280" i="56"/>
  <c r="GB279" i="56"/>
  <c r="FR279" i="56" s="1"/>
  <c r="GA279" i="56"/>
  <c r="FQ279" i="56" s="1"/>
  <c r="FZ279" i="56"/>
  <c r="FP279" i="56" s="1"/>
  <c r="FY279" i="56"/>
  <c r="FO279" i="56" s="1"/>
  <c r="FX279" i="56"/>
  <c r="FN279" i="56" s="1"/>
  <c r="FW279" i="56"/>
  <c r="FM279" i="56" s="1"/>
  <c r="FV279" i="56"/>
  <c r="FU279" i="56"/>
  <c r="FK279" i="56" s="1"/>
  <c r="FG279" i="56"/>
  <c r="FF279" i="56"/>
  <c r="FE279" i="56"/>
  <c r="FD279" i="56"/>
  <c r="FC279" i="56"/>
  <c r="FB279" i="56"/>
  <c r="FA279" i="56"/>
  <c r="EZ279" i="56"/>
  <c r="DT279" i="56"/>
  <c r="DI279" i="56" s="1"/>
  <c r="DS279" i="56"/>
  <c r="DH279" i="56" s="1"/>
  <c r="DR279" i="56"/>
  <c r="DG279" i="56" s="1"/>
  <c r="DQ279" i="56"/>
  <c r="DF279" i="56" s="1"/>
  <c r="DP279" i="56"/>
  <c r="DE279" i="56" s="1"/>
  <c r="DO279" i="56"/>
  <c r="DD279" i="56" s="1"/>
  <c r="DN279" i="56"/>
  <c r="DC279" i="56" s="1"/>
  <c r="DM279" i="56"/>
  <c r="CX279" i="56"/>
  <c r="CW279" i="56"/>
  <c r="CV279" i="56"/>
  <c r="CU279" i="56"/>
  <c r="CT279" i="56"/>
  <c r="CS279" i="56"/>
  <c r="CR279" i="56"/>
  <c r="CQ279" i="56"/>
  <c r="Y279" i="56"/>
  <c r="X279" i="56"/>
  <c r="N279" i="56"/>
  <c r="M279" i="56"/>
  <c r="CO279" i="56" s="1"/>
  <c r="CP279" i="56" s="1"/>
  <c r="K279" i="56"/>
  <c r="BB279" i="56" s="1"/>
  <c r="BC279" i="56" s="1"/>
  <c r="B279" i="56"/>
  <c r="A279" i="56"/>
  <c r="GB278" i="56"/>
  <c r="FR278" i="56" s="1"/>
  <c r="GA278" i="56"/>
  <c r="FQ278" i="56" s="1"/>
  <c r="FZ278" i="56"/>
  <c r="FP278" i="56" s="1"/>
  <c r="FY278" i="56"/>
  <c r="FO278" i="56" s="1"/>
  <c r="FX278" i="56"/>
  <c r="FW278" i="56"/>
  <c r="FM278" i="56" s="1"/>
  <c r="FV278" i="56"/>
  <c r="FL278" i="56" s="1"/>
  <c r="FU278" i="56"/>
  <c r="FK278" i="56" s="1"/>
  <c r="FG278" i="56"/>
  <c r="FF278" i="56"/>
  <c r="FE278" i="56"/>
  <c r="FD278" i="56"/>
  <c r="FC278" i="56"/>
  <c r="FB278" i="56"/>
  <c r="FA278" i="56"/>
  <c r="EZ278" i="56"/>
  <c r="DT278" i="56"/>
  <c r="DI278" i="56" s="1"/>
  <c r="DS278" i="56"/>
  <c r="DH278" i="56" s="1"/>
  <c r="DR278" i="56"/>
  <c r="DG278" i="56" s="1"/>
  <c r="DQ278" i="56"/>
  <c r="DF278" i="56" s="1"/>
  <c r="DP278" i="56"/>
  <c r="DE278" i="56" s="1"/>
  <c r="DO278" i="56"/>
  <c r="DN278" i="56"/>
  <c r="DC278" i="56" s="1"/>
  <c r="DM278" i="56"/>
  <c r="DB278" i="56" s="1"/>
  <c r="CX278" i="56"/>
  <c r="CW278" i="56"/>
  <c r="CV278" i="56"/>
  <c r="CU278" i="56"/>
  <c r="CT278" i="56"/>
  <c r="CS278" i="56"/>
  <c r="CR278" i="56"/>
  <c r="CQ278" i="56"/>
  <c r="Y278" i="56"/>
  <c r="X278" i="56"/>
  <c r="N278" i="56"/>
  <c r="M278" i="56"/>
  <c r="K278" i="56"/>
  <c r="BB278" i="56" s="1"/>
  <c r="BC278" i="56" s="1"/>
  <c r="EN278" i="56" s="1"/>
  <c r="B278" i="56"/>
  <c r="A278" i="56"/>
  <c r="GB277" i="56"/>
  <c r="FR277" i="56" s="1"/>
  <c r="GA277" i="56"/>
  <c r="FQ277" i="56" s="1"/>
  <c r="FZ277" i="56"/>
  <c r="FP277" i="56" s="1"/>
  <c r="FY277" i="56"/>
  <c r="FO277" i="56" s="1"/>
  <c r="FX277" i="56"/>
  <c r="FN277" i="56" s="1"/>
  <c r="FW277" i="56"/>
  <c r="FM277" i="56" s="1"/>
  <c r="FV277" i="56"/>
  <c r="FL277" i="56" s="1"/>
  <c r="FU277" i="56"/>
  <c r="FG277" i="56"/>
  <c r="FF277" i="56"/>
  <c r="FE277" i="56"/>
  <c r="FD277" i="56"/>
  <c r="FC277" i="56"/>
  <c r="FB277" i="56"/>
  <c r="FA277" i="56"/>
  <c r="EZ277" i="56"/>
  <c r="DT277" i="56"/>
  <c r="DI277" i="56" s="1"/>
  <c r="DS277" i="56"/>
  <c r="DH277" i="56" s="1"/>
  <c r="DR277" i="56"/>
  <c r="DG277" i="56" s="1"/>
  <c r="DQ277" i="56"/>
  <c r="DF277" i="56" s="1"/>
  <c r="DP277" i="56"/>
  <c r="DE277" i="56" s="1"/>
  <c r="DO277" i="56"/>
  <c r="DD277" i="56" s="1"/>
  <c r="DN277" i="56"/>
  <c r="DC277" i="56" s="1"/>
  <c r="DM277" i="56"/>
  <c r="CX277" i="56"/>
  <c r="CW277" i="56"/>
  <c r="CV277" i="56"/>
  <c r="CU277" i="56"/>
  <c r="CT277" i="56"/>
  <c r="CS277" i="56"/>
  <c r="CR277" i="56"/>
  <c r="CQ277" i="56"/>
  <c r="Y277" i="56"/>
  <c r="X277" i="56"/>
  <c r="N277" i="56"/>
  <c r="M277" i="56"/>
  <c r="K277" i="56"/>
  <c r="BB277" i="56" s="1"/>
  <c r="BC277" i="56" s="1"/>
  <c r="B277" i="56"/>
  <c r="A277" i="56"/>
  <c r="GB276" i="56"/>
  <c r="FR276" i="56" s="1"/>
  <c r="GA276" i="56"/>
  <c r="FQ276" i="56" s="1"/>
  <c r="FZ276" i="56"/>
  <c r="FP276" i="56" s="1"/>
  <c r="FY276" i="56"/>
  <c r="FO276" i="56" s="1"/>
  <c r="FX276" i="56"/>
  <c r="FN276" i="56" s="1"/>
  <c r="FW276" i="56"/>
  <c r="FM276" i="56" s="1"/>
  <c r="FV276" i="56"/>
  <c r="FL276" i="56" s="1"/>
  <c r="FU276" i="56"/>
  <c r="FG276" i="56"/>
  <c r="FF276" i="56"/>
  <c r="FE276" i="56"/>
  <c r="FD276" i="56"/>
  <c r="FC276" i="56"/>
  <c r="FB276" i="56"/>
  <c r="FA276" i="56"/>
  <c r="EZ276" i="56"/>
  <c r="DT276" i="56"/>
  <c r="DI276" i="56" s="1"/>
  <c r="DS276" i="56"/>
  <c r="DH276" i="56" s="1"/>
  <c r="DR276" i="56"/>
  <c r="DG276" i="56" s="1"/>
  <c r="DQ276" i="56"/>
  <c r="DF276" i="56" s="1"/>
  <c r="DP276" i="56"/>
  <c r="DE276" i="56" s="1"/>
  <c r="DO276" i="56"/>
  <c r="DD276" i="56" s="1"/>
  <c r="DN276" i="56"/>
  <c r="DC276" i="56" s="1"/>
  <c r="DM276" i="56"/>
  <c r="CX276" i="56"/>
  <c r="CW276" i="56"/>
  <c r="CV276" i="56"/>
  <c r="CU276" i="56"/>
  <c r="CT276" i="56"/>
  <c r="CS276" i="56"/>
  <c r="CR276" i="56"/>
  <c r="CQ276" i="56"/>
  <c r="Y276" i="56"/>
  <c r="X276" i="56"/>
  <c r="N276" i="56"/>
  <c r="M276" i="56"/>
  <c r="CO276" i="56" s="1"/>
  <c r="CP276" i="56" s="1"/>
  <c r="K276" i="56"/>
  <c r="BB276" i="56" s="1"/>
  <c r="BC276" i="56" s="1"/>
  <c r="CZ276" i="56" s="1"/>
  <c r="B276" i="56"/>
  <c r="A276" i="56"/>
  <c r="GB275" i="56"/>
  <c r="FR275" i="56" s="1"/>
  <c r="GA275" i="56"/>
  <c r="FQ275" i="56" s="1"/>
  <c r="FZ275" i="56"/>
  <c r="FP275" i="56" s="1"/>
  <c r="FY275" i="56"/>
  <c r="FO275" i="56" s="1"/>
  <c r="FX275" i="56"/>
  <c r="FN275" i="56" s="1"/>
  <c r="FW275" i="56"/>
  <c r="FM275" i="56" s="1"/>
  <c r="FV275" i="56"/>
  <c r="FL275" i="56" s="1"/>
  <c r="FU275" i="56"/>
  <c r="FG275" i="56"/>
  <c r="FF275" i="56"/>
  <c r="FE275" i="56"/>
  <c r="FD275" i="56"/>
  <c r="FC275" i="56"/>
  <c r="FB275" i="56"/>
  <c r="FA275" i="56"/>
  <c r="EZ275" i="56"/>
  <c r="DT275" i="56"/>
  <c r="DI275" i="56" s="1"/>
  <c r="DS275" i="56"/>
  <c r="DH275" i="56" s="1"/>
  <c r="DR275" i="56"/>
  <c r="DG275" i="56" s="1"/>
  <c r="DQ275" i="56"/>
  <c r="DF275" i="56" s="1"/>
  <c r="DP275" i="56"/>
  <c r="DE275" i="56" s="1"/>
  <c r="DO275" i="56"/>
  <c r="DD275" i="56" s="1"/>
  <c r="DN275" i="56"/>
  <c r="DC275" i="56" s="1"/>
  <c r="DM275" i="56"/>
  <c r="CX275" i="56"/>
  <c r="CW275" i="56"/>
  <c r="CV275" i="56"/>
  <c r="CU275" i="56"/>
  <c r="CT275" i="56"/>
  <c r="CS275" i="56"/>
  <c r="CR275" i="56"/>
  <c r="CQ275" i="56"/>
  <c r="Y275" i="56"/>
  <c r="X275" i="56"/>
  <c r="N275" i="56"/>
  <c r="M275" i="56"/>
  <c r="CO275" i="56" s="1"/>
  <c r="CP275" i="56" s="1"/>
  <c r="K275" i="56"/>
  <c r="BB275" i="56" s="1"/>
  <c r="BC275" i="56" s="1"/>
  <c r="FI275" i="56" s="1"/>
  <c r="B275" i="56"/>
  <c r="A275" i="56"/>
  <c r="GB274" i="56"/>
  <c r="FR274" i="56" s="1"/>
  <c r="GA274" i="56"/>
  <c r="FQ274" i="56" s="1"/>
  <c r="FZ274" i="56"/>
  <c r="FP274" i="56" s="1"/>
  <c r="FY274" i="56"/>
  <c r="FO274" i="56" s="1"/>
  <c r="FX274" i="56"/>
  <c r="FN274" i="56" s="1"/>
  <c r="FW274" i="56"/>
  <c r="FM274" i="56" s="1"/>
  <c r="FV274" i="56"/>
  <c r="FL274" i="56" s="1"/>
  <c r="FU274" i="56"/>
  <c r="FK274" i="56" s="1"/>
  <c r="FG274" i="56"/>
  <c r="FF274" i="56"/>
  <c r="FE274" i="56"/>
  <c r="FD274" i="56"/>
  <c r="FC274" i="56"/>
  <c r="FB274" i="56"/>
  <c r="FA274" i="56"/>
  <c r="EZ274" i="56"/>
  <c r="DT274" i="56"/>
  <c r="DI274" i="56" s="1"/>
  <c r="DS274" i="56"/>
  <c r="DH274" i="56" s="1"/>
  <c r="DR274" i="56"/>
  <c r="DG274" i="56" s="1"/>
  <c r="DQ274" i="56"/>
  <c r="DF274" i="56" s="1"/>
  <c r="DP274" i="56"/>
  <c r="DE274" i="56" s="1"/>
  <c r="DO274" i="56"/>
  <c r="DD274" i="56" s="1"/>
  <c r="DN274" i="56"/>
  <c r="DC274" i="56" s="1"/>
  <c r="DM274" i="56"/>
  <c r="DB274" i="56" s="1"/>
  <c r="CX274" i="56"/>
  <c r="CW274" i="56"/>
  <c r="CV274" i="56"/>
  <c r="CU274" i="56"/>
  <c r="CT274" i="56"/>
  <c r="CS274" i="56"/>
  <c r="CR274" i="56"/>
  <c r="CQ274" i="56"/>
  <c r="Y274" i="56"/>
  <c r="X274" i="56"/>
  <c r="N274" i="56"/>
  <c r="M274" i="56"/>
  <c r="K274" i="56"/>
  <c r="BB274" i="56" s="1"/>
  <c r="BC274" i="56" s="1"/>
  <c r="B274" i="56"/>
  <c r="A274" i="56"/>
  <c r="GB273" i="56"/>
  <c r="FR273" i="56" s="1"/>
  <c r="GA273" i="56"/>
  <c r="FQ273" i="56" s="1"/>
  <c r="FZ273" i="56"/>
  <c r="FP273" i="56" s="1"/>
  <c r="FY273" i="56"/>
  <c r="FO273" i="56" s="1"/>
  <c r="FX273" i="56"/>
  <c r="FN273" i="56" s="1"/>
  <c r="FW273" i="56"/>
  <c r="FM273" i="56" s="1"/>
  <c r="FV273" i="56"/>
  <c r="FL273" i="56" s="1"/>
  <c r="FU273" i="56"/>
  <c r="FK273" i="56" s="1"/>
  <c r="FG273" i="56"/>
  <c r="FF273" i="56"/>
  <c r="FE273" i="56"/>
  <c r="FD273" i="56"/>
  <c r="FC273" i="56"/>
  <c r="FB273" i="56"/>
  <c r="FA273" i="56"/>
  <c r="EZ273" i="56"/>
  <c r="DT273" i="56"/>
  <c r="DI273" i="56" s="1"/>
  <c r="DS273" i="56"/>
  <c r="DH273" i="56" s="1"/>
  <c r="DR273" i="56"/>
  <c r="DG273" i="56" s="1"/>
  <c r="DQ273" i="56"/>
  <c r="DF273" i="56" s="1"/>
  <c r="DP273" i="56"/>
  <c r="DE273" i="56" s="1"/>
  <c r="DO273" i="56"/>
  <c r="DD273" i="56" s="1"/>
  <c r="DN273" i="56"/>
  <c r="DC273" i="56" s="1"/>
  <c r="DM273" i="56"/>
  <c r="DB273" i="56" s="1"/>
  <c r="CX273" i="56"/>
  <c r="CW273" i="56"/>
  <c r="CV273" i="56"/>
  <c r="CU273" i="56"/>
  <c r="CT273" i="56"/>
  <c r="CS273" i="56"/>
  <c r="CR273" i="56"/>
  <c r="CQ273" i="56"/>
  <c r="Y273" i="56"/>
  <c r="X273" i="56"/>
  <c r="N273" i="56"/>
  <c r="M273" i="56"/>
  <c r="K273" i="56"/>
  <c r="BB273" i="56" s="1"/>
  <c r="BC273" i="56" s="1"/>
  <c r="FI273" i="56" s="1"/>
  <c r="B273" i="56"/>
  <c r="A273" i="56"/>
  <c r="GB272" i="56"/>
  <c r="FR272" i="56" s="1"/>
  <c r="GA272" i="56"/>
  <c r="FQ272" i="56" s="1"/>
  <c r="FZ272" i="56"/>
  <c r="FP272" i="56" s="1"/>
  <c r="FY272" i="56"/>
  <c r="FO272" i="56" s="1"/>
  <c r="FX272" i="56"/>
  <c r="FN272" i="56" s="1"/>
  <c r="FW272" i="56"/>
  <c r="FM272" i="56" s="1"/>
  <c r="FV272" i="56"/>
  <c r="FL272" i="56" s="1"/>
  <c r="FU272" i="56"/>
  <c r="FG272" i="56"/>
  <c r="FF272" i="56"/>
  <c r="FE272" i="56"/>
  <c r="FD272" i="56"/>
  <c r="FC272" i="56"/>
  <c r="FB272" i="56"/>
  <c r="FA272" i="56"/>
  <c r="EZ272" i="56"/>
  <c r="DT272" i="56"/>
  <c r="DI272" i="56" s="1"/>
  <c r="DS272" i="56"/>
  <c r="DH272" i="56" s="1"/>
  <c r="DR272" i="56"/>
  <c r="DG272" i="56" s="1"/>
  <c r="DQ272" i="56"/>
  <c r="DF272" i="56" s="1"/>
  <c r="DP272" i="56"/>
  <c r="DE272" i="56" s="1"/>
  <c r="DO272" i="56"/>
  <c r="DD272" i="56" s="1"/>
  <c r="DN272" i="56"/>
  <c r="DC272" i="56" s="1"/>
  <c r="DM272" i="56"/>
  <c r="DB272" i="56" s="1"/>
  <c r="CX272" i="56"/>
  <c r="CW272" i="56"/>
  <c r="CV272" i="56"/>
  <c r="CU272" i="56"/>
  <c r="CT272" i="56"/>
  <c r="CS272" i="56"/>
  <c r="CR272" i="56"/>
  <c r="CQ272" i="56"/>
  <c r="Y272" i="56"/>
  <c r="X272" i="56"/>
  <c r="N272" i="56"/>
  <c r="M272" i="56"/>
  <c r="K272" i="56"/>
  <c r="BB272" i="56" s="1"/>
  <c r="BC272" i="56" s="1"/>
  <c r="B272" i="56"/>
  <c r="A272" i="56"/>
  <c r="GB271" i="56"/>
  <c r="FR271" i="56" s="1"/>
  <c r="GA271" i="56"/>
  <c r="FQ271" i="56" s="1"/>
  <c r="FZ271" i="56"/>
  <c r="FP271" i="56" s="1"/>
  <c r="FY271" i="56"/>
  <c r="FO271" i="56" s="1"/>
  <c r="FX271" i="56"/>
  <c r="FN271" i="56" s="1"/>
  <c r="FW271" i="56"/>
  <c r="FM271" i="56" s="1"/>
  <c r="FV271" i="56"/>
  <c r="FL271" i="56" s="1"/>
  <c r="FU271" i="56"/>
  <c r="FK271" i="56" s="1"/>
  <c r="FG271" i="56"/>
  <c r="FF271" i="56"/>
  <c r="FE271" i="56"/>
  <c r="FD271" i="56"/>
  <c r="FC271" i="56"/>
  <c r="FB271" i="56"/>
  <c r="FA271" i="56"/>
  <c r="EZ271" i="56"/>
  <c r="DT271" i="56"/>
  <c r="DI271" i="56" s="1"/>
  <c r="DS271" i="56"/>
  <c r="DH271" i="56" s="1"/>
  <c r="DR271" i="56"/>
  <c r="DG271" i="56" s="1"/>
  <c r="DQ271" i="56"/>
  <c r="DF271" i="56" s="1"/>
  <c r="DP271" i="56"/>
  <c r="DE271" i="56" s="1"/>
  <c r="DO271" i="56"/>
  <c r="DD271" i="56" s="1"/>
  <c r="DN271" i="56"/>
  <c r="DC271" i="56" s="1"/>
  <c r="DM271" i="56"/>
  <c r="CX271" i="56"/>
  <c r="CW271" i="56"/>
  <c r="CV271" i="56"/>
  <c r="CU271" i="56"/>
  <c r="CT271" i="56"/>
  <c r="CS271" i="56"/>
  <c r="CR271" i="56"/>
  <c r="CQ271" i="56"/>
  <c r="Y271" i="56"/>
  <c r="X271" i="56"/>
  <c r="N271" i="56"/>
  <c r="M271" i="56"/>
  <c r="CO271" i="56" s="1"/>
  <c r="CP271" i="56" s="1"/>
  <c r="K271" i="56"/>
  <c r="BB271" i="56" s="1"/>
  <c r="BC271" i="56" s="1"/>
  <c r="FI271" i="56" s="1"/>
  <c r="B271" i="56"/>
  <c r="A271" i="56"/>
  <c r="GB270" i="56"/>
  <c r="FR270" i="56" s="1"/>
  <c r="GA270" i="56"/>
  <c r="FQ270" i="56" s="1"/>
  <c r="FZ270" i="56"/>
  <c r="FP270" i="56" s="1"/>
  <c r="FY270" i="56"/>
  <c r="FO270" i="56" s="1"/>
  <c r="FX270" i="56"/>
  <c r="FN270" i="56" s="1"/>
  <c r="FW270" i="56"/>
  <c r="FM270" i="56" s="1"/>
  <c r="FV270" i="56"/>
  <c r="FL270" i="56" s="1"/>
  <c r="FU270" i="56"/>
  <c r="FG270" i="56"/>
  <c r="FF270" i="56"/>
  <c r="FE270" i="56"/>
  <c r="FD270" i="56"/>
  <c r="FC270" i="56"/>
  <c r="FB270" i="56"/>
  <c r="FA270" i="56"/>
  <c r="EZ270" i="56"/>
  <c r="DT270" i="56"/>
  <c r="DI270" i="56" s="1"/>
  <c r="DS270" i="56"/>
  <c r="DH270" i="56" s="1"/>
  <c r="DR270" i="56"/>
  <c r="DG270" i="56" s="1"/>
  <c r="DQ270" i="56"/>
  <c r="DP270" i="56"/>
  <c r="DE270" i="56" s="1"/>
  <c r="DO270" i="56"/>
  <c r="DD270" i="56" s="1"/>
  <c r="DN270" i="56"/>
  <c r="DC270" i="56" s="1"/>
  <c r="DM270" i="56"/>
  <c r="DB270" i="56" s="1"/>
  <c r="CX270" i="56"/>
  <c r="CW270" i="56"/>
  <c r="CV270" i="56"/>
  <c r="CU270" i="56"/>
  <c r="CT270" i="56"/>
  <c r="CS270" i="56"/>
  <c r="CR270" i="56"/>
  <c r="CQ270" i="56"/>
  <c r="Y270" i="56"/>
  <c r="X270" i="56"/>
  <c r="N270" i="56"/>
  <c r="M270" i="56"/>
  <c r="K270" i="56"/>
  <c r="BB270" i="56" s="1"/>
  <c r="BC270" i="56" s="1"/>
  <c r="CZ270" i="56" s="1"/>
  <c r="B270" i="56"/>
  <c r="A270" i="56"/>
  <c r="GB269" i="56"/>
  <c r="FR269" i="56" s="1"/>
  <c r="GA269" i="56"/>
  <c r="FQ269" i="56" s="1"/>
  <c r="FZ269" i="56"/>
  <c r="FP269" i="56" s="1"/>
  <c r="FY269" i="56"/>
  <c r="FO269" i="56" s="1"/>
  <c r="FX269" i="56"/>
  <c r="FN269" i="56" s="1"/>
  <c r="FW269" i="56"/>
  <c r="FM269" i="56" s="1"/>
  <c r="FV269" i="56"/>
  <c r="FL269" i="56" s="1"/>
  <c r="FU269" i="56"/>
  <c r="FG269" i="56"/>
  <c r="FF269" i="56"/>
  <c r="FE269" i="56"/>
  <c r="FD269" i="56"/>
  <c r="FC269" i="56"/>
  <c r="FB269" i="56"/>
  <c r="FA269" i="56"/>
  <c r="EZ269" i="56"/>
  <c r="DT269" i="56"/>
  <c r="DI269" i="56" s="1"/>
  <c r="DS269" i="56"/>
  <c r="DH269" i="56" s="1"/>
  <c r="DR269" i="56"/>
  <c r="DG269" i="56" s="1"/>
  <c r="DQ269" i="56"/>
  <c r="DF269" i="56" s="1"/>
  <c r="DP269" i="56"/>
  <c r="DE269" i="56" s="1"/>
  <c r="DO269" i="56"/>
  <c r="DD269" i="56" s="1"/>
  <c r="DN269" i="56"/>
  <c r="DC269" i="56" s="1"/>
  <c r="DM269" i="56"/>
  <c r="CX269" i="56"/>
  <c r="CW269" i="56"/>
  <c r="CV269" i="56"/>
  <c r="CU269" i="56"/>
  <c r="CT269" i="56"/>
  <c r="CS269" i="56"/>
  <c r="CR269" i="56"/>
  <c r="CQ269" i="56"/>
  <c r="Y269" i="56"/>
  <c r="X269" i="56"/>
  <c r="N269" i="56"/>
  <c r="M269" i="56"/>
  <c r="CO269" i="56" s="1"/>
  <c r="CP269" i="56" s="1"/>
  <c r="K269" i="56"/>
  <c r="BB269" i="56" s="1"/>
  <c r="BC269" i="56" s="1"/>
  <c r="B269" i="56"/>
  <c r="A269" i="56"/>
  <c r="GB268" i="56"/>
  <c r="FR268" i="56" s="1"/>
  <c r="GA268" i="56"/>
  <c r="FQ268" i="56" s="1"/>
  <c r="FZ268" i="56"/>
  <c r="FP268" i="56" s="1"/>
  <c r="FY268" i="56"/>
  <c r="FO268" i="56" s="1"/>
  <c r="FX268" i="56"/>
  <c r="FW268" i="56"/>
  <c r="FM268" i="56" s="1"/>
  <c r="FV268" i="56"/>
  <c r="FL268" i="56" s="1"/>
  <c r="FU268" i="56"/>
  <c r="FK268" i="56" s="1"/>
  <c r="FG268" i="56"/>
  <c r="FF268" i="56"/>
  <c r="FE268" i="56"/>
  <c r="FD268" i="56"/>
  <c r="FC268" i="56"/>
  <c r="FB268" i="56"/>
  <c r="FA268" i="56"/>
  <c r="EZ268" i="56"/>
  <c r="DT268" i="56"/>
  <c r="DI268" i="56" s="1"/>
  <c r="DS268" i="56"/>
  <c r="DH268" i="56" s="1"/>
  <c r="DR268" i="56"/>
  <c r="DG268" i="56" s="1"/>
  <c r="DQ268" i="56"/>
  <c r="DF268" i="56" s="1"/>
  <c r="DP268" i="56"/>
  <c r="DE268" i="56" s="1"/>
  <c r="DO268" i="56"/>
  <c r="DD268" i="56" s="1"/>
  <c r="DN268" i="56"/>
  <c r="DC268" i="56" s="1"/>
  <c r="DM268" i="56"/>
  <c r="CX268" i="56"/>
  <c r="CW268" i="56"/>
  <c r="CV268" i="56"/>
  <c r="CU268" i="56"/>
  <c r="CT268" i="56"/>
  <c r="CS268" i="56"/>
  <c r="CR268" i="56"/>
  <c r="CQ268" i="56"/>
  <c r="Y268" i="56"/>
  <c r="X268" i="56"/>
  <c r="N268" i="56"/>
  <c r="M268" i="56"/>
  <c r="K268" i="56"/>
  <c r="BB268" i="56" s="1"/>
  <c r="BC268" i="56" s="1"/>
  <c r="B268" i="56"/>
  <c r="A268" i="56"/>
  <c r="GB267" i="56"/>
  <c r="FR267" i="56" s="1"/>
  <c r="GA267" i="56"/>
  <c r="FQ267" i="56" s="1"/>
  <c r="FZ267" i="56"/>
  <c r="FP267" i="56" s="1"/>
  <c r="FY267" i="56"/>
  <c r="FO267" i="56" s="1"/>
  <c r="FX267" i="56"/>
  <c r="FN267" i="56" s="1"/>
  <c r="FW267" i="56"/>
  <c r="FM267" i="56" s="1"/>
  <c r="FV267" i="56"/>
  <c r="FL267" i="56" s="1"/>
  <c r="FU267" i="56"/>
  <c r="FG267" i="56"/>
  <c r="FF267" i="56"/>
  <c r="FE267" i="56"/>
  <c r="FD267" i="56"/>
  <c r="FC267" i="56"/>
  <c r="FB267" i="56"/>
  <c r="FA267" i="56"/>
  <c r="EZ267" i="56"/>
  <c r="DT267" i="56"/>
  <c r="DI267" i="56" s="1"/>
  <c r="DS267" i="56"/>
  <c r="DH267" i="56" s="1"/>
  <c r="DR267" i="56"/>
  <c r="DG267" i="56" s="1"/>
  <c r="DQ267" i="56"/>
  <c r="DF267" i="56" s="1"/>
  <c r="DP267" i="56"/>
  <c r="DE267" i="56" s="1"/>
  <c r="DO267" i="56"/>
  <c r="DD267" i="56" s="1"/>
  <c r="DN267" i="56"/>
  <c r="DC267" i="56" s="1"/>
  <c r="DM267" i="56"/>
  <c r="CX267" i="56"/>
  <c r="CW267" i="56"/>
  <c r="CV267" i="56"/>
  <c r="CU267" i="56"/>
  <c r="CT267" i="56"/>
  <c r="CS267" i="56"/>
  <c r="CR267" i="56"/>
  <c r="CQ267" i="56"/>
  <c r="Y267" i="56"/>
  <c r="X267" i="56"/>
  <c r="N267" i="56"/>
  <c r="M267" i="56"/>
  <c r="DK267" i="56" s="1"/>
  <c r="DL267" i="56" s="1"/>
  <c r="K267" i="56"/>
  <c r="BB267" i="56" s="1"/>
  <c r="BC267" i="56" s="1"/>
  <c r="B267" i="56"/>
  <c r="A267" i="56"/>
  <c r="GB266" i="56"/>
  <c r="FR266" i="56" s="1"/>
  <c r="GA266" i="56"/>
  <c r="FQ266" i="56" s="1"/>
  <c r="FZ266" i="56"/>
  <c r="FP266" i="56" s="1"/>
  <c r="FY266" i="56"/>
  <c r="FO266" i="56" s="1"/>
  <c r="FX266" i="56"/>
  <c r="FN266" i="56" s="1"/>
  <c r="FW266" i="56"/>
  <c r="FM266" i="56" s="1"/>
  <c r="FV266" i="56"/>
  <c r="FL266" i="56" s="1"/>
  <c r="FU266" i="56"/>
  <c r="FK266" i="56" s="1"/>
  <c r="FG266" i="56"/>
  <c r="FF266" i="56"/>
  <c r="FE266" i="56"/>
  <c r="FD266" i="56"/>
  <c r="FC266" i="56"/>
  <c r="FB266" i="56"/>
  <c r="FA266" i="56"/>
  <c r="EZ266" i="56"/>
  <c r="DT266" i="56"/>
  <c r="DI266" i="56" s="1"/>
  <c r="DS266" i="56"/>
  <c r="DH266" i="56" s="1"/>
  <c r="DR266" i="56"/>
  <c r="DG266" i="56" s="1"/>
  <c r="DQ266" i="56"/>
  <c r="DF266" i="56" s="1"/>
  <c r="DP266" i="56"/>
  <c r="DE266" i="56" s="1"/>
  <c r="DO266" i="56"/>
  <c r="DD266" i="56" s="1"/>
  <c r="DN266" i="56"/>
  <c r="DC266" i="56" s="1"/>
  <c r="DM266" i="56"/>
  <c r="CX266" i="56"/>
  <c r="CW266" i="56"/>
  <c r="CV266" i="56"/>
  <c r="CU266" i="56"/>
  <c r="CT266" i="56"/>
  <c r="CS266" i="56"/>
  <c r="CR266" i="56"/>
  <c r="CQ266" i="56"/>
  <c r="Y266" i="56"/>
  <c r="X266" i="56"/>
  <c r="N266" i="56"/>
  <c r="M266" i="56"/>
  <c r="K266" i="56"/>
  <c r="BB266" i="56" s="1"/>
  <c r="BC266" i="56" s="1"/>
  <c r="FI266" i="56" s="1"/>
  <c r="B266" i="56"/>
  <c r="A266" i="56"/>
  <c r="GB265" i="56"/>
  <c r="FR265" i="56" s="1"/>
  <c r="GA265" i="56"/>
  <c r="FQ265" i="56" s="1"/>
  <c r="FZ265" i="56"/>
  <c r="FP265" i="56" s="1"/>
  <c r="FY265" i="56"/>
  <c r="FO265" i="56" s="1"/>
  <c r="FX265" i="56"/>
  <c r="FN265" i="56" s="1"/>
  <c r="FW265" i="56"/>
  <c r="FV265" i="56"/>
  <c r="FL265" i="56" s="1"/>
  <c r="FU265" i="56"/>
  <c r="FK265" i="56" s="1"/>
  <c r="FG265" i="56"/>
  <c r="FF265" i="56"/>
  <c r="FE265" i="56"/>
  <c r="FD265" i="56"/>
  <c r="FC265" i="56"/>
  <c r="FB265" i="56"/>
  <c r="FA265" i="56"/>
  <c r="EZ265" i="56"/>
  <c r="DT265" i="56"/>
  <c r="DI265" i="56" s="1"/>
  <c r="DS265" i="56"/>
  <c r="DH265" i="56" s="1"/>
  <c r="DR265" i="56"/>
  <c r="DG265" i="56" s="1"/>
  <c r="DQ265" i="56"/>
  <c r="DF265" i="56" s="1"/>
  <c r="DP265" i="56"/>
  <c r="DE265" i="56" s="1"/>
  <c r="DO265" i="56"/>
  <c r="DD265" i="56" s="1"/>
  <c r="DN265" i="56"/>
  <c r="DC265" i="56" s="1"/>
  <c r="DM265" i="56"/>
  <c r="CX265" i="56"/>
  <c r="CW265" i="56"/>
  <c r="CV265" i="56"/>
  <c r="CU265" i="56"/>
  <c r="CT265" i="56"/>
  <c r="CS265" i="56"/>
  <c r="CR265" i="56"/>
  <c r="CQ265" i="56"/>
  <c r="Y265" i="56"/>
  <c r="X265" i="56"/>
  <c r="N265" i="56"/>
  <c r="M265" i="56"/>
  <c r="DK265" i="56" s="1"/>
  <c r="DL265" i="56" s="1"/>
  <c r="K265" i="56"/>
  <c r="BB265" i="56" s="1"/>
  <c r="BC265" i="56" s="1"/>
  <c r="B265" i="56"/>
  <c r="A265" i="56"/>
  <c r="GB264" i="56"/>
  <c r="FR264" i="56" s="1"/>
  <c r="GA264" i="56"/>
  <c r="FQ264" i="56" s="1"/>
  <c r="FZ264" i="56"/>
  <c r="FP264" i="56" s="1"/>
  <c r="FY264" i="56"/>
  <c r="FO264" i="56" s="1"/>
  <c r="FX264" i="56"/>
  <c r="FN264" i="56" s="1"/>
  <c r="FW264" i="56"/>
  <c r="FM264" i="56" s="1"/>
  <c r="FV264" i="56"/>
  <c r="FL264" i="56" s="1"/>
  <c r="FU264" i="56"/>
  <c r="FG264" i="56"/>
  <c r="FF264" i="56"/>
  <c r="FE264" i="56"/>
  <c r="FD264" i="56"/>
  <c r="FC264" i="56"/>
  <c r="FB264" i="56"/>
  <c r="FA264" i="56"/>
  <c r="EZ264" i="56"/>
  <c r="DT264" i="56"/>
  <c r="DI264" i="56" s="1"/>
  <c r="DS264" i="56"/>
  <c r="DH264" i="56" s="1"/>
  <c r="DR264" i="56"/>
  <c r="DG264" i="56" s="1"/>
  <c r="DQ264" i="56"/>
  <c r="DF264" i="56" s="1"/>
  <c r="DP264" i="56"/>
  <c r="DE264" i="56" s="1"/>
  <c r="DO264" i="56"/>
  <c r="DD264" i="56" s="1"/>
  <c r="DN264" i="56"/>
  <c r="DC264" i="56" s="1"/>
  <c r="DM264" i="56"/>
  <c r="CX264" i="56"/>
  <c r="CW264" i="56"/>
  <c r="CV264" i="56"/>
  <c r="CU264" i="56"/>
  <c r="CT264" i="56"/>
  <c r="CS264" i="56"/>
  <c r="CR264" i="56"/>
  <c r="CQ264" i="56"/>
  <c r="Y264" i="56"/>
  <c r="X264" i="56"/>
  <c r="N264" i="56"/>
  <c r="M264" i="56"/>
  <c r="CO264" i="56" s="1"/>
  <c r="CP264" i="56" s="1"/>
  <c r="K264" i="56"/>
  <c r="BB264" i="56" s="1"/>
  <c r="BC264" i="56" s="1"/>
  <c r="B264" i="56"/>
  <c r="A264" i="56"/>
  <c r="GB263" i="56"/>
  <c r="FR263" i="56" s="1"/>
  <c r="GA263" i="56"/>
  <c r="FQ263" i="56" s="1"/>
  <c r="FZ263" i="56"/>
  <c r="FP263" i="56" s="1"/>
  <c r="FY263" i="56"/>
  <c r="FO263" i="56" s="1"/>
  <c r="FX263" i="56"/>
  <c r="FN263" i="56" s="1"/>
  <c r="FW263" i="56"/>
  <c r="FM263" i="56" s="1"/>
  <c r="FV263" i="56"/>
  <c r="FL263" i="56" s="1"/>
  <c r="FU263" i="56"/>
  <c r="FK263" i="56" s="1"/>
  <c r="FG263" i="56"/>
  <c r="FF263" i="56"/>
  <c r="FE263" i="56"/>
  <c r="FD263" i="56"/>
  <c r="FC263" i="56"/>
  <c r="FB263" i="56"/>
  <c r="FA263" i="56"/>
  <c r="EZ263" i="56"/>
  <c r="DT263" i="56"/>
  <c r="DI263" i="56" s="1"/>
  <c r="DS263" i="56"/>
  <c r="DH263" i="56" s="1"/>
  <c r="DR263" i="56"/>
  <c r="DG263" i="56" s="1"/>
  <c r="DQ263" i="56"/>
  <c r="DF263" i="56" s="1"/>
  <c r="DP263" i="56"/>
  <c r="DE263" i="56" s="1"/>
  <c r="DO263" i="56"/>
  <c r="DD263" i="56" s="1"/>
  <c r="DN263" i="56"/>
  <c r="DC263" i="56" s="1"/>
  <c r="DM263" i="56"/>
  <c r="CX263" i="56"/>
  <c r="CW263" i="56"/>
  <c r="CV263" i="56"/>
  <c r="CU263" i="56"/>
  <c r="CT263" i="56"/>
  <c r="CS263" i="56"/>
  <c r="CR263" i="56"/>
  <c r="CQ263" i="56"/>
  <c r="Y263" i="56"/>
  <c r="X263" i="56"/>
  <c r="N263" i="56"/>
  <c r="M263" i="56"/>
  <c r="K263" i="56"/>
  <c r="BB263" i="56" s="1"/>
  <c r="BC263" i="56" s="1"/>
  <c r="B263" i="56"/>
  <c r="A263" i="56"/>
  <c r="GB262" i="56"/>
  <c r="FR262" i="56" s="1"/>
  <c r="GA262" i="56"/>
  <c r="FQ262" i="56" s="1"/>
  <c r="FZ262" i="56"/>
  <c r="FP262" i="56" s="1"/>
  <c r="FY262" i="56"/>
  <c r="FO262" i="56" s="1"/>
  <c r="FX262" i="56"/>
  <c r="FN262" i="56" s="1"/>
  <c r="FW262" i="56"/>
  <c r="FM262" i="56" s="1"/>
  <c r="FV262" i="56"/>
  <c r="FL262" i="56" s="1"/>
  <c r="FU262" i="56"/>
  <c r="FK262" i="56" s="1"/>
  <c r="FG262" i="56"/>
  <c r="FF262" i="56"/>
  <c r="FE262" i="56"/>
  <c r="FD262" i="56"/>
  <c r="FC262" i="56"/>
  <c r="FB262" i="56"/>
  <c r="FA262" i="56"/>
  <c r="EZ262" i="56"/>
  <c r="DT262" i="56"/>
  <c r="DI262" i="56" s="1"/>
  <c r="DS262" i="56"/>
  <c r="DH262" i="56" s="1"/>
  <c r="DR262" i="56"/>
  <c r="DG262" i="56" s="1"/>
  <c r="DQ262" i="56"/>
  <c r="DF262" i="56" s="1"/>
  <c r="DP262" i="56"/>
  <c r="DE262" i="56" s="1"/>
  <c r="DO262" i="56"/>
  <c r="DD262" i="56" s="1"/>
  <c r="DN262" i="56"/>
  <c r="DC262" i="56" s="1"/>
  <c r="DM262" i="56"/>
  <c r="DB262" i="56" s="1"/>
  <c r="CX262" i="56"/>
  <c r="CW262" i="56"/>
  <c r="CV262" i="56"/>
  <c r="CU262" i="56"/>
  <c r="CT262" i="56"/>
  <c r="CS262" i="56"/>
  <c r="CR262" i="56"/>
  <c r="CQ262" i="56"/>
  <c r="Y262" i="56"/>
  <c r="X262" i="56"/>
  <c r="N262" i="56"/>
  <c r="M262" i="56"/>
  <c r="K262" i="56"/>
  <c r="BB262" i="56" s="1"/>
  <c r="BC262" i="56" s="1"/>
  <c r="B262" i="56"/>
  <c r="A262" i="56"/>
  <c r="GB261" i="56"/>
  <c r="FR261" i="56" s="1"/>
  <c r="GA261" i="56"/>
  <c r="FQ261" i="56" s="1"/>
  <c r="FZ261" i="56"/>
  <c r="FP261" i="56" s="1"/>
  <c r="FY261" i="56"/>
  <c r="FO261" i="56" s="1"/>
  <c r="FX261" i="56"/>
  <c r="FN261" i="56" s="1"/>
  <c r="FW261" i="56"/>
  <c r="FM261" i="56" s="1"/>
  <c r="FV261" i="56"/>
  <c r="FL261" i="56" s="1"/>
  <c r="FU261" i="56"/>
  <c r="FG261" i="56"/>
  <c r="FF261" i="56"/>
  <c r="FE261" i="56"/>
  <c r="FD261" i="56"/>
  <c r="FC261" i="56"/>
  <c r="FB261" i="56"/>
  <c r="FA261" i="56"/>
  <c r="EZ261" i="56"/>
  <c r="DT261" i="56"/>
  <c r="DI261" i="56" s="1"/>
  <c r="DS261" i="56"/>
  <c r="DH261" i="56" s="1"/>
  <c r="DR261" i="56"/>
  <c r="DG261" i="56" s="1"/>
  <c r="DQ261" i="56"/>
  <c r="DF261" i="56" s="1"/>
  <c r="DP261" i="56"/>
  <c r="DE261" i="56" s="1"/>
  <c r="DO261" i="56"/>
  <c r="DD261" i="56" s="1"/>
  <c r="DN261" i="56"/>
  <c r="DC261" i="56" s="1"/>
  <c r="DM261" i="56"/>
  <c r="CX261" i="56"/>
  <c r="CW261" i="56"/>
  <c r="CV261" i="56"/>
  <c r="CU261" i="56"/>
  <c r="CT261" i="56"/>
  <c r="CS261" i="56"/>
  <c r="CR261" i="56"/>
  <c r="CQ261" i="56"/>
  <c r="Y261" i="56"/>
  <c r="X261" i="56"/>
  <c r="N261" i="56"/>
  <c r="M261" i="56"/>
  <c r="DK261" i="56" s="1"/>
  <c r="DL261" i="56" s="1"/>
  <c r="K261" i="56"/>
  <c r="BB261" i="56" s="1"/>
  <c r="BC261" i="56" s="1"/>
  <c r="CE261" i="56" s="1"/>
  <c r="B261" i="56"/>
  <c r="A261" i="56"/>
  <c r="GB260" i="56"/>
  <c r="FR260" i="56" s="1"/>
  <c r="GA260" i="56"/>
  <c r="FQ260" i="56" s="1"/>
  <c r="FZ260" i="56"/>
  <c r="FP260" i="56" s="1"/>
  <c r="FY260" i="56"/>
  <c r="FO260" i="56" s="1"/>
  <c r="FX260" i="56"/>
  <c r="FN260" i="56" s="1"/>
  <c r="FW260" i="56"/>
  <c r="FM260" i="56" s="1"/>
  <c r="FV260" i="56"/>
  <c r="FL260" i="56" s="1"/>
  <c r="FU260" i="56"/>
  <c r="FG260" i="56"/>
  <c r="FF260" i="56"/>
  <c r="FE260" i="56"/>
  <c r="FD260" i="56"/>
  <c r="FC260" i="56"/>
  <c r="FB260" i="56"/>
  <c r="FA260" i="56"/>
  <c r="EZ260" i="56"/>
  <c r="DT260" i="56"/>
  <c r="DI260" i="56" s="1"/>
  <c r="DS260" i="56"/>
  <c r="DH260" i="56" s="1"/>
  <c r="DR260" i="56"/>
  <c r="DG260" i="56" s="1"/>
  <c r="DQ260" i="56"/>
  <c r="DF260" i="56" s="1"/>
  <c r="DP260" i="56"/>
  <c r="DE260" i="56" s="1"/>
  <c r="DO260" i="56"/>
  <c r="DD260" i="56" s="1"/>
  <c r="DN260" i="56"/>
  <c r="DC260" i="56" s="1"/>
  <c r="DM260" i="56"/>
  <c r="CX260" i="56"/>
  <c r="CW260" i="56"/>
  <c r="CV260" i="56"/>
  <c r="CU260" i="56"/>
  <c r="CT260" i="56"/>
  <c r="CS260" i="56"/>
  <c r="CR260" i="56"/>
  <c r="CQ260" i="56"/>
  <c r="Y260" i="56"/>
  <c r="X260" i="56"/>
  <c r="N260" i="56"/>
  <c r="M260" i="56"/>
  <c r="K260" i="56"/>
  <c r="BB260" i="56" s="1"/>
  <c r="BC260" i="56" s="1"/>
  <c r="CE260" i="56" s="1"/>
  <c r="B260" i="56"/>
  <c r="A260" i="56"/>
  <c r="GB259" i="56"/>
  <c r="FR259" i="56" s="1"/>
  <c r="GA259" i="56"/>
  <c r="FQ259" i="56" s="1"/>
  <c r="FZ259" i="56"/>
  <c r="FP259" i="56" s="1"/>
  <c r="FY259" i="56"/>
  <c r="FO259" i="56" s="1"/>
  <c r="FX259" i="56"/>
  <c r="FN259" i="56" s="1"/>
  <c r="FW259" i="56"/>
  <c r="FM259" i="56" s="1"/>
  <c r="FV259" i="56"/>
  <c r="FL259" i="56" s="1"/>
  <c r="FU259" i="56"/>
  <c r="FG259" i="56"/>
  <c r="FF259" i="56"/>
  <c r="FE259" i="56"/>
  <c r="FD259" i="56"/>
  <c r="FC259" i="56"/>
  <c r="FB259" i="56"/>
  <c r="FA259" i="56"/>
  <c r="EZ259" i="56"/>
  <c r="DT259" i="56"/>
  <c r="DI259" i="56" s="1"/>
  <c r="DS259" i="56"/>
  <c r="DH259" i="56" s="1"/>
  <c r="DR259" i="56"/>
  <c r="DG259" i="56" s="1"/>
  <c r="DQ259" i="56"/>
  <c r="DF259" i="56" s="1"/>
  <c r="DP259" i="56"/>
  <c r="DO259" i="56"/>
  <c r="DD259" i="56" s="1"/>
  <c r="DN259" i="56"/>
  <c r="DC259" i="56" s="1"/>
  <c r="DM259" i="56"/>
  <c r="DB259" i="56" s="1"/>
  <c r="CX259" i="56"/>
  <c r="CW259" i="56"/>
  <c r="CV259" i="56"/>
  <c r="CU259" i="56"/>
  <c r="CT259" i="56"/>
  <c r="CS259" i="56"/>
  <c r="CR259" i="56"/>
  <c r="CQ259" i="56"/>
  <c r="Y259" i="56"/>
  <c r="X259" i="56"/>
  <c r="N259" i="56"/>
  <c r="M259" i="56"/>
  <c r="K259" i="56"/>
  <c r="BB259" i="56" s="1"/>
  <c r="BC259" i="56" s="1"/>
  <c r="B259" i="56"/>
  <c r="A259" i="56"/>
  <c r="GB258" i="56"/>
  <c r="FR258" i="56" s="1"/>
  <c r="GA258" i="56"/>
  <c r="FQ258" i="56" s="1"/>
  <c r="FZ258" i="56"/>
  <c r="FP258" i="56" s="1"/>
  <c r="FY258" i="56"/>
  <c r="FO258" i="56" s="1"/>
  <c r="FX258" i="56"/>
  <c r="FN258" i="56" s="1"/>
  <c r="FW258" i="56"/>
  <c r="FM258" i="56" s="1"/>
  <c r="FV258" i="56"/>
  <c r="FL258" i="56" s="1"/>
  <c r="FU258" i="56"/>
  <c r="FG258" i="56"/>
  <c r="FF258" i="56"/>
  <c r="FE258" i="56"/>
  <c r="FD258" i="56"/>
  <c r="FC258" i="56"/>
  <c r="FB258" i="56"/>
  <c r="FA258" i="56"/>
  <c r="EZ258" i="56"/>
  <c r="DT258" i="56"/>
  <c r="DI258" i="56" s="1"/>
  <c r="DS258" i="56"/>
  <c r="DH258" i="56" s="1"/>
  <c r="DR258" i="56"/>
  <c r="DG258" i="56" s="1"/>
  <c r="DQ258" i="56"/>
  <c r="DF258" i="56" s="1"/>
  <c r="DP258" i="56"/>
  <c r="DE258" i="56" s="1"/>
  <c r="DO258" i="56"/>
  <c r="DD258" i="56" s="1"/>
  <c r="DN258" i="56"/>
  <c r="DM258" i="56"/>
  <c r="DB258" i="56" s="1"/>
  <c r="CX258" i="56"/>
  <c r="CW258" i="56"/>
  <c r="CV258" i="56"/>
  <c r="CU258" i="56"/>
  <c r="CT258" i="56"/>
  <c r="CS258" i="56"/>
  <c r="CR258" i="56"/>
  <c r="CQ258" i="56"/>
  <c r="Y258" i="56"/>
  <c r="X258" i="56"/>
  <c r="N258" i="56"/>
  <c r="M258" i="56"/>
  <c r="K258" i="56"/>
  <c r="BB258" i="56" s="1"/>
  <c r="BC258" i="56" s="1"/>
  <c r="CZ258" i="56" s="1"/>
  <c r="B258" i="56"/>
  <c r="A258" i="56"/>
  <c r="GB257" i="56"/>
  <c r="FR257" i="56" s="1"/>
  <c r="GA257" i="56"/>
  <c r="FQ257" i="56" s="1"/>
  <c r="FZ257" i="56"/>
  <c r="FP257" i="56" s="1"/>
  <c r="FY257" i="56"/>
  <c r="FO257" i="56" s="1"/>
  <c r="FX257" i="56"/>
  <c r="FN257" i="56" s="1"/>
  <c r="FW257" i="56"/>
  <c r="FM257" i="56" s="1"/>
  <c r="FV257" i="56"/>
  <c r="FL257" i="56" s="1"/>
  <c r="FU257" i="56"/>
  <c r="FK257" i="56" s="1"/>
  <c r="FG257" i="56"/>
  <c r="FF257" i="56"/>
  <c r="FE257" i="56"/>
  <c r="FD257" i="56"/>
  <c r="FC257" i="56"/>
  <c r="FB257" i="56"/>
  <c r="FA257" i="56"/>
  <c r="EZ257" i="56"/>
  <c r="DT257" i="56"/>
  <c r="DI257" i="56" s="1"/>
  <c r="DS257" i="56"/>
  <c r="DH257" i="56" s="1"/>
  <c r="DR257" i="56"/>
  <c r="DG257" i="56" s="1"/>
  <c r="DQ257" i="56"/>
  <c r="DF257" i="56" s="1"/>
  <c r="DP257" i="56"/>
  <c r="DE257" i="56" s="1"/>
  <c r="DO257" i="56"/>
  <c r="DD257" i="56" s="1"/>
  <c r="DN257" i="56"/>
  <c r="DC257" i="56" s="1"/>
  <c r="DM257" i="56"/>
  <c r="CX257" i="56"/>
  <c r="CW257" i="56"/>
  <c r="CV257" i="56"/>
  <c r="CU257" i="56"/>
  <c r="CT257" i="56"/>
  <c r="CS257" i="56"/>
  <c r="CR257" i="56"/>
  <c r="CQ257" i="56"/>
  <c r="Y257" i="56"/>
  <c r="X257" i="56"/>
  <c r="N257" i="56"/>
  <c r="M257" i="56"/>
  <c r="K257" i="56"/>
  <c r="BB257" i="56" s="1"/>
  <c r="BC257" i="56" s="1"/>
  <c r="EN257" i="56" s="1"/>
  <c r="B257" i="56"/>
  <c r="A257" i="56"/>
  <c r="GB256" i="56"/>
  <c r="FR256" i="56" s="1"/>
  <c r="GA256" i="56"/>
  <c r="FQ256" i="56" s="1"/>
  <c r="FZ256" i="56"/>
  <c r="FP256" i="56" s="1"/>
  <c r="FY256" i="56"/>
  <c r="FO256" i="56" s="1"/>
  <c r="FX256" i="56"/>
  <c r="FW256" i="56"/>
  <c r="FM256" i="56" s="1"/>
  <c r="FV256" i="56"/>
  <c r="FL256" i="56" s="1"/>
  <c r="FU256" i="56"/>
  <c r="FK256" i="56" s="1"/>
  <c r="FG256" i="56"/>
  <c r="FF256" i="56"/>
  <c r="FE256" i="56"/>
  <c r="FD256" i="56"/>
  <c r="FC256" i="56"/>
  <c r="FB256" i="56"/>
  <c r="FA256" i="56"/>
  <c r="EZ256" i="56"/>
  <c r="DT256" i="56"/>
  <c r="DI256" i="56" s="1"/>
  <c r="DS256" i="56"/>
  <c r="DH256" i="56" s="1"/>
  <c r="DR256" i="56"/>
  <c r="DG256" i="56" s="1"/>
  <c r="DQ256" i="56"/>
  <c r="DF256" i="56" s="1"/>
  <c r="DP256" i="56"/>
  <c r="DE256" i="56" s="1"/>
  <c r="DO256" i="56"/>
  <c r="DD256" i="56" s="1"/>
  <c r="DN256" i="56"/>
  <c r="DC256" i="56" s="1"/>
  <c r="DM256" i="56"/>
  <c r="DB256" i="56" s="1"/>
  <c r="CX256" i="56"/>
  <c r="CW256" i="56"/>
  <c r="CV256" i="56"/>
  <c r="CU256" i="56"/>
  <c r="CT256" i="56"/>
  <c r="CS256" i="56"/>
  <c r="CR256" i="56"/>
  <c r="CQ256" i="56"/>
  <c r="Y256" i="56"/>
  <c r="X256" i="56"/>
  <c r="N256" i="56"/>
  <c r="M256" i="56"/>
  <c r="K256" i="56"/>
  <c r="BB256" i="56" s="1"/>
  <c r="BC256" i="56" s="1"/>
  <c r="FI256" i="56" s="1"/>
  <c r="B256" i="56"/>
  <c r="A256" i="56"/>
  <c r="GB255" i="56"/>
  <c r="FR255" i="56" s="1"/>
  <c r="GA255" i="56"/>
  <c r="FQ255" i="56" s="1"/>
  <c r="FZ255" i="56"/>
  <c r="FP255" i="56" s="1"/>
  <c r="FY255" i="56"/>
  <c r="FO255" i="56" s="1"/>
  <c r="FX255" i="56"/>
  <c r="FN255" i="56" s="1"/>
  <c r="FW255" i="56"/>
  <c r="FM255" i="56" s="1"/>
  <c r="FV255" i="56"/>
  <c r="FU255" i="56"/>
  <c r="FK255" i="56" s="1"/>
  <c r="FG255" i="56"/>
  <c r="FF255" i="56"/>
  <c r="FE255" i="56"/>
  <c r="FD255" i="56"/>
  <c r="FC255" i="56"/>
  <c r="FB255" i="56"/>
  <c r="FA255" i="56"/>
  <c r="EZ255" i="56"/>
  <c r="DT255" i="56"/>
  <c r="DI255" i="56" s="1"/>
  <c r="DS255" i="56"/>
  <c r="DH255" i="56" s="1"/>
  <c r="DR255" i="56"/>
  <c r="DG255" i="56" s="1"/>
  <c r="DQ255" i="56"/>
  <c r="DF255" i="56" s="1"/>
  <c r="DP255" i="56"/>
  <c r="DE255" i="56" s="1"/>
  <c r="DO255" i="56"/>
  <c r="DN255" i="56"/>
  <c r="DC255" i="56" s="1"/>
  <c r="DM255" i="56"/>
  <c r="DB255" i="56" s="1"/>
  <c r="CX255" i="56"/>
  <c r="CW255" i="56"/>
  <c r="CV255" i="56"/>
  <c r="CU255" i="56"/>
  <c r="CT255" i="56"/>
  <c r="CS255" i="56"/>
  <c r="CR255" i="56"/>
  <c r="CQ255" i="56"/>
  <c r="Y255" i="56"/>
  <c r="X255" i="56"/>
  <c r="N255" i="56"/>
  <c r="M255" i="56"/>
  <c r="DK255" i="56" s="1"/>
  <c r="DL255" i="56" s="1"/>
  <c r="K255" i="56"/>
  <c r="BB255" i="56" s="1"/>
  <c r="BC255" i="56" s="1"/>
  <c r="B255" i="56"/>
  <c r="A255" i="56"/>
  <c r="GB254" i="56"/>
  <c r="FR254" i="56" s="1"/>
  <c r="GA254" i="56"/>
  <c r="FQ254" i="56" s="1"/>
  <c r="FZ254" i="56"/>
  <c r="FP254" i="56" s="1"/>
  <c r="FY254" i="56"/>
  <c r="FO254" i="56" s="1"/>
  <c r="FX254" i="56"/>
  <c r="FN254" i="56" s="1"/>
  <c r="FW254" i="56"/>
  <c r="FM254" i="56" s="1"/>
  <c r="FV254" i="56"/>
  <c r="FL254" i="56" s="1"/>
  <c r="FU254" i="56"/>
  <c r="FK254" i="56" s="1"/>
  <c r="FG254" i="56"/>
  <c r="FF254" i="56"/>
  <c r="FE254" i="56"/>
  <c r="FD254" i="56"/>
  <c r="FC254" i="56"/>
  <c r="FB254" i="56"/>
  <c r="FA254" i="56"/>
  <c r="EZ254" i="56"/>
  <c r="DT254" i="56"/>
  <c r="DI254" i="56" s="1"/>
  <c r="DS254" i="56"/>
  <c r="DH254" i="56" s="1"/>
  <c r="DR254" i="56"/>
  <c r="DG254" i="56" s="1"/>
  <c r="DQ254" i="56"/>
  <c r="DF254" i="56" s="1"/>
  <c r="DP254" i="56"/>
  <c r="DE254" i="56" s="1"/>
  <c r="DO254" i="56"/>
  <c r="DD254" i="56" s="1"/>
  <c r="DN254" i="56"/>
  <c r="DC254" i="56" s="1"/>
  <c r="DM254" i="56"/>
  <c r="CX254" i="56"/>
  <c r="CW254" i="56"/>
  <c r="CV254" i="56"/>
  <c r="CU254" i="56"/>
  <c r="CT254" i="56"/>
  <c r="CS254" i="56"/>
  <c r="CR254" i="56"/>
  <c r="CQ254" i="56"/>
  <c r="Y254" i="56"/>
  <c r="X254" i="56"/>
  <c r="N254" i="56"/>
  <c r="M254" i="56"/>
  <c r="K254" i="56"/>
  <c r="BB254" i="56" s="1"/>
  <c r="BC254" i="56" s="1"/>
  <c r="B254" i="56"/>
  <c r="A254" i="56"/>
  <c r="GB253" i="56"/>
  <c r="FR253" i="56" s="1"/>
  <c r="GA253" i="56"/>
  <c r="FQ253" i="56" s="1"/>
  <c r="FZ253" i="56"/>
  <c r="FP253" i="56" s="1"/>
  <c r="FY253" i="56"/>
  <c r="FX253" i="56"/>
  <c r="FN253" i="56" s="1"/>
  <c r="FW253" i="56"/>
  <c r="FM253" i="56" s="1"/>
  <c r="FV253" i="56"/>
  <c r="FL253" i="56" s="1"/>
  <c r="FU253" i="56"/>
  <c r="FK253" i="56" s="1"/>
  <c r="FG253" i="56"/>
  <c r="FF253" i="56"/>
  <c r="FE253" i="56"/>
  <c r="FD253" i="56"/>
  <c r="FC253" i="56"/>
  <c r="FB253" i="56"/>
  <c r="FA253" i="56"/>
  <c r="EZ253" i="56"/>
  <c r="DT253" i="56"/>
  <c r="DI253" i="56" s="1"/>
  <c r="DS253" i="56"/>
  <c r="DH253" i="56" s="1"/>
  <c r="DR253" i="56"/>
  <c r="DG253" i="56" s="1"/>
  <c r="DQ253" i="56"/>
  <c r="DF253" i="56" s="1"/>
  <c r="DP253" i="56"/>
  <c r="DE253" i="56" s="1"/>
  <c r="DO253" i="56"/>
  <c r="DD253" i="56" s="1"/>
  <c r="DN253" i="56"/>
  <c r="DC253" i="56" s="1"/>
  <c r="DM253" i="56"/>
  <c r="CX253" i="56"/>
  <c r="CW253" i="56"/>
  <c r="CV253" i="56"/>
  <c r="CU253" i="56"/>
  <c r="CT253" i="56"/>
  <c r="CS253" i="56"/>
  <c r="CR253" i="56"/>
  <c r="CQ253" i="56"/>
  <c r="Y253" i="56"/>
  <c r="X253" i="56"/>
  <c r="N253" i="56"/>
  <c r="M253" i="56"/>
  <c r="CO253" i="56" s="1"/>
  <c r="CP253" i="56" s="1"/>
  <c r="K253" i="56"/>
  <c r="BB253" i="56" s="1"/>
  <c r="BC253" i="56" s="1"/>
  <c r="B253" i="56"/>
  <c r="A253" i="56"/>
  <c r="GB252" i="56"/>
  <c r="FR252" i="56" s="1"/>
  <c r="GA252" i="56"/>
  <c r="FQ252" i="56" s="1"/>
  <c r="FZ252" i="56"/>
  <c r="FP252" i="56" s="1"/>
  <c r="FY252" i="56"/>
  <c r="FO252" i="56" s="1"/>
  <c r="FX252" i="56"/>
  <c r="FN252" i="56" s="1"/>
  <c r="FW252" i="56"/>
  <c r="FM252" i="56" s="1"/>
  <c r="FV252" i="56"/>
  <c r="FL252" i="56" s="1"/>
  <c r="FU252" i="56"/>
  <c r="FK252" i="56" s="1"/>
  <c r="FG252" i="56"/>
  <c r="FF252" i="56"/>
  <c r="FE252" i="56"/>
  <c r="FD252" i="56"/>
  <c r="FC252" i="56"/>
  <c r="FB252" i="56"/>
  <c r="FA252" i="56"/>
  <c r="EZ252" i="56"/>
  <c r="DT252" i="56"/>
  <c r="DS252" i="56"/>
  <c r="DH252" i="56" s="1"/>
  <c r="DR252" i="56"/>
  <c r="DG252" i="56" s="1"/>
  <c r="DQ252" i="56"/>
  <c r="DF252" i="56" s="1"/>
  <c r="DP252" i="56"/>
  <c r="DE252" i="56" s="1"/>
  <c r="DO252" i="56"/>
  <c r="DD252" i="56" s="1"/>
  <c r="DN252" i="56"/>
  <c r="DC252" i="56" s="1"/>
  <c r="DM252" i="56"/>
  <c r="DB252" i="56" s="1"/>
  <c r="CX252" i="56"/>
  <c r="CW252" i="56"/>
  <c r="CV252" i="56"/>
  <c r="CU252" i="56"/>
  <c r="CT252" i="56"/>
  <c r="CS252" i="56"/>
  <c r="CR252" i="56"/>
  <c r="CQ252" i="56"/>
  <c r="Y252" i="56"/>
  <c r="X252" i="56"/>
  <c r="N252" i="56"/>
  <c r="M252" i="56"/>
  <c r="DK252" i="56" s="1"/>
  <c r="DL252" i="56" s="1"/>
  <c r="K252" i="56"/>
  <c r="BB252" i="56" s="1"/>
  <c r="BC252" i="56" s="1"/>
  <c r="FI252" i="56" s="1"/>
  <c r="B252" i="56"/>
  <c r="A252" i="56"/>
  <c r="GB251" i="56"/>
  <c r="FR251" i="56" s="1"/>
  <c r="GA251" i="56"/>
  <c r="FQ251" i="56" s="1"/>
  <c r="FZ251" i="56"/>
  <c r="FP251" i="56" s="1"/>
  <c r="FY251" i="56"/>
  <c r="FO251" i="56" s="1"/>
  <c r="FX251" i="56"/>
  <c r="FN251" i="56" s="1"/>
  <c r="FW251" i="56"/>
  <c r="FM251" i="56" s="1"/>
  <c r="FV251" i="56"/>
  <c r="FU251" i="56"/>
  <c r="FK251" i="56" s="1"/>
  <c r="FG251" i="56"/>
  <c r="FF251" i="56"/>
  <c r="FE251" i="56"/>
  <c r="FD251" i="56"/>
  <c r="FC251" i="56"/>
  <c r="FB251" i="56"/>
  <c r="FA251" i="56"/>
  <c r="EZ251" i="56"/>
  <c r="DT251" i="56"/>
  <c r="DI251" i="56" s="1"/>
  <c r="DS251" i="56"/>
  <c r="DR251" i="56"/>
  <c r="DG251" i="56" s="1"/>
  <c r="DQ251" i="56"/>
  <c r="DF251" i="56" s="1"/>
  <c r="DP251" i="56"/>
  <c r="DE251" i="56" s="1"/>
  <c r="DO251" i="56"/>
  <c r="DD251" i="56" s="1"/>
  <c r="DN251" i="56"/>
  <c r="DC251" i="56" s="1"/>
  <c r="DM251" i="56"/>
  <c r="DB251" i="56" s="1"/>
  <c r="CX251" i="56"/>
  <c r="CW251" i="56"/>
  <c r="CV251" i="56"/>
  <c r="CU251" i="56"/>
  <c r="CT251" i="56"/>
  <c r="CS251" i="56"/>
  <c r="CR251" i="56"/>
  <c r="CQ251" i="56"/>
  <c r="Y251" i="56"/>
  <c r="X251" i="56"/>
  <c r="N251" i="56"/>
  <c r="M251" i="56"/>
  <c r="CO251" i="56" s="1"/>
  <c r="CP251" i="56" s="1"/>
  <c r="K251" i="56"/>
  <c r="BB251" i="56" s="1"/>
  <c r="BC251" i="56" s="1"/>
  <c r="B251" i="56"/>
  <c r="A251" i="56"/>
  <c r="GB250" i="56"/>
  <c r="FR250" i="56" s="1"/>
  <c r="GA250" i="56"/>
  <c r="FQ250" i="56" s="1"/>
  <c r="FZ250" i="56"/>
  <c r="FP250" i="56" s="1"/>
  <c r="FY250" i="56"/>
  <c r="FO250" i="56" s="1"/>
  <c r="FX250" i="56"/>
  <c r="FN250" i="56" s="1"/>
  <c r="FW250" i="56"/>
  <c r="FM250" i="56" s="1"/>
  <c r="FV250" i="56"/>
  <c r="FL250" i="56" s="1"/>
  <c r="FU250" i="56"/>
  <c r="FK250" i="56" s="1"/>
  <c r="FG250" i="56"/>
  <c r="FF250" i="56"/>
  <c r="FE250" i="56"/>
  <c r="FD250" i="56"/>
  <c r="FC250" i="56"/>
  <c r="FB250" i="56"/>
  <c r="FA250" i="56"/>
  <c r="EZ250" i="56"/>
  <c r="DT250" i="56"/>
  <c r="DI250" i="56" s="1"/>
  <c r="DS250" i="56"/>
  <c r="DH250" i="56" s="1"/>
  <c r="DR250" i="56"/>
  <c r="DG250" i="56" s="1"/>
  <c r="DQ250" i="56"/>
  <c r="DF250" i="56" s="1"/>
  <c r="DP250" i="56"/>
  <c r="DE250" i="56" s="1"/>
  <c r="DO250" i="56"/>
  <c r="DD250" i="56" s="1"/>
  <c r="DN250" i="56"/>
  <c r="DC250" i="56" s="1"/>
  <c r="DM250" i="56"/>
  <c r="CX250" i="56"/>
  <c r="CW250" i="56"/>
  <c r="CV250" i="56"/>
  <c r="CU250" i="56"/>
  <c r="CT250" i="56"/>
  <c r="CS250" i="56"/>
  <c r="CR250" i="56"/>
  <c r="CQ250" i="56"/>
  <c r="Y250" i="56"/>
  <c r="X250" i="56"/>
  <c r="N250" i="56"/>
  <c r="M250" i="56"/>
  <c r="CO250" i="56" s="1"/>
  <c r="CP250" i="56" s="1"/>
  <c r="K250" i="56"/>
  <c r="BB250" i="56" s="1"/>
  <c r="BC250" i="56" s="1"/>
  <c r="B250" i="56"/>
  <c r="A250" i="56"/>
  <c r="GB249" i="56"/>
  <c r="FR249" i="56" s="1"/>
  <c r="GA249" i="56"/>
  <c r="FQ249" i="56" s="1"/>
  <c r="FZ249" i="56"/>
  <c r="FP249" i="56" s="1"/>
  <c r="FY249" i="56"/>
  <c r="FO249" i="56" s="1"/>
  <c r="FX249" i="56"/>
  <c r="FN249" i="56" s="1"/>
  <c r="FW249" i="56"/>
  <c r="FM249" i="56" s="1"/>
  <c r="FV249" i="56"/>
  <c r="FL249" i="56" s="1"/>
  <c r="FU249" i="56"/>
  <c r="FK249" i="56" s="1"/>
  <c r="FG249" i="56"/>
  <c r="FF249" i="56"/>
  <c r="FE249" i="56"/>
  <c r="FD249" i="56"/>
  <c r="FC249" i="56"/>
  <c r="FB249" i="56"/>
  <c r="FA249" i="56"/>
  <c r="EZ249" i="56"/>
  <c r="DT249" i="56"/>
  <c r="DI249" i="56" s="1"/>
  <c r="DS249" i="56"/>
  <c r="DH249" i="56" s="1"/>
  <c r="DR249" i="56"/>
  <c r="DG249" i="56" s="1"/>
  <c r="DQ249" i="56"/>
  <c r="DF249" i="56" s="1"/>
  <c r="DP249" i="56"/>
  <c r="DE249" i="56" s="1"/>
  <c r="DO249" i="56"/>
  <c r="DD249" i="56" s="1"/>
  <c r="DN249" i="56"/>
  <c r="DC249" i="56" s="1"/>
  <c r="DM249" i="56"/>
  <c r="CX249" i="56"/>
  <c r="CW249" i="56"/>
  <c r="CV249" i="56"/>
  <c r="CU249" i="56"/>
  <c r="CT249" i="56"/>
  <c r="CS249" i="56"/>
  <c r="CR249" i="56"/>
  <c r="CQ249" i="56"/>
  <c r="Y249" i="56"/>
  <c r="X249" i="56"/>
  <c r="N249" i="56"/>
  <c r="M249" i="56"/>
  <c r="K249" i="56"/>
  <c r="BB249" i="56" s="1"/>
  <c r="BC249" i="56" s="1"/>
  <c r="B249" i="56"/>
  <c r="A249" i="56"/>
  <c r="GB248" i="56"/>
  <c r="FR248" i="56" s="1"/>
  <c r="GA248" i="56"/>
  <c r="FQ248" i="56" s="1"/>
  <c r="FZ248" i="56"/>
  <c r="FP248" i="56" s="1"/>
  <c r="FY248" i="56"/>
  <c r="FO248" i="56" s="1"/>
  <c r="FX248" i="56"/>
  <c r="FN248" i="56" s="1"/>
  <c r="FW248" i="56"/>
  <c r="FM248" i="56" s="1"/>
  <c r="FV248" i="56"/>
  <c r="FU248" i="56"/>
  <c r="FK248" i="56" s="1"/>
  <c r="FG248" i="56"/>
  <c r="FF248" i="56"/>
  <c r="FE248" i="56"/>
  <c r="FD248" i="56"/>
  <c r="FC248" i="56"/>
  <c r="FB248" i="56"/>
  <c r="FA248" i="56"/>
  <c r="EZ248" i="56"/>
  <c r="DT248" i="56"/>
  <c r="DI248" i="56" s="1"/>
  <c r="DS248" i="56"/>
  <c r="DH248" i="56" s="1"/>
  <c r="DR248" i="56"/>
  <c r="DG248" i="56" s="1"/>
  <c r="DQ248" i="56"/>
  <c r="DF248" i="56" s="1"/>
  <c r="DP248" i="56"/>
  <c r="DO248" i="56"/>
  <c r="DD248" i="56" s="1"/>
  <c r="DN248" i="56"/>
  <c r="DC248" i="56" s="1"/>
  <c r="DM248" i="56"/>
  <c r="DB248" i="56" s="1"/>
  <c r="CX248" i="56"/>
  <c r="CW248" i="56"/>
  <c r="CV248" i="56"/>
  <c r="CU248" i="56"/>
  <c r="CT248" i="56"/>
  <c r="CS248" i="56"/>
  <c r="CR248" i="56"/>
  <c r="CQ248" i="56"/>
  <c r="Y248" i="56"/>
  <c r="X248" i="56"/>
  <c r="N248" i="56"/>
  <c r="M248" i="56"/>
  <c r="K248" i="56"/>
  <c r="BB248" i="56" s="1"/>
  <c r="BC248" i="56" s="1"/>
  <c r="B248" i="56"/>
  <c r="A248" i="56"/>
  <c r="GB247" i="56"/>
  <c r="FR247" i="56" s="1"/>
  <c r="GA247" i="56"/>
  <c r="FQ247" i="56" s="1"/>
  <c r="FZ247" i="56"/>
  <c r="FP247" i="56" s="1"/>
  <c r="FY247" i="56"/>
  <c r="FO247" i="56" s="1"/>
  <c r="FX247" i="56"/>
  <c r="FN247" i="56" s="1"/>
  <c r="FW247" i="56"/>
  <c r="FM247" i="56" s="1"/>
  <c r="FV247" i="56"/>
  <c r="FL247" i="56" s="1"/>
  <c r="FU247" i="56"/>
  <c r="FG247" i="56"/>
  <c r="FF247" i="56"/>
  <c r="FE247" i="56"/>
  <c r="FD247" i="56"/>
  <c r="FC247" i="56"/>
  <c r="FB247" i="56"/>
  <c r="FA247" i="56"/>
  <c r="EZ247" i="56"/>
  <c r="DT247" i="56"/>
  <c r="DS247" i="56"/>
  <c r="DH247" i="56" s="1"/>
  <c r="DR247" i="56"/>
  <c r="DG247" i="56" s="1"/>
  <c r="DQ247" i="56"/>
  <c r="DF247" i="56" s="1"/>
  <c r="DP247" i="56"/>
  <c r="DE247" i="56" s="1"/>
  <c r="DO247" i="56"/>
  <c r="DD247" i="56" s="1"/>
  <c r="DN247" i="56"/>
  <c r="DC247" i="56" s="1"/>
  <c r="DM247" i="56"/>
  <c r="DB247" i="56" s="1"/>
  <c r="CX247" i="56"/>
  <c r="CW247" i="56"/>
  <c r="CV247" i="56"/>
  <c r="CU247" i="56"/>
  <c r="CT247" i="56"/>
  <c r="CS247" i="56"/>
  <c r="CR247" i="56"/>
  <c r="CQ247" i="56"/>
  <c r="Y247" i="56"/>
  <c r="X247" i="56"/>
  <c r="N247" i="56"/>
  <c r="M247" i="56"/>
  <c r="DK247" i="56" s="1"/>
  <c r="DL247" i="56" s="1"/>
  <c r="K247" i="56"/>
  <c r="BB247" i="56" s="1"/>
  <c r="BC247" i="56" s="1"/>
  <c r="FI247" i="56" s="1"/>
  <c r="B247" i="56"/>
  <c r="A247" i="56"/>
  <c r="GB246" i="56"/>
  <c r="FR246" i="56" s="1"/>
  <c r="GA246" i="56"/>
  <c r="FQ246" i="56" s="1"/>
  <c r="FZ246" i="56"/>
  <c r="FP246" i="56" s="1"/>
  <c r="FY246" i="56"/>
  <c r="FO246" i="56" s="1"/>
  <c r="FX246" i="56"/>
  <c r="FN246" i="56" s="1"/>
  <c r="FW246" i="56"/>
  <c r="FM246" i="56" s="1"/>
  <c r="FV246" i="56"/>
  <c r="FL246" i="56" s="1"/>
  <c r="FU246" i="56"/>
  <c r="FG246" i="56"/>
  <c r="FF246" i="56"/>
  <c r="FE246" i="56"/>
  <c r="FD246" i="56"/>
  <c r="FC246" i="56"/>
  <c r="FB246" i="56"/>
  <c r="FA246" i="56"/>
  <c r="EZ246" i="56"/>
  <c r="DT246" i="56"/>
  <c r="DI246" i="56" s="1"/>
  <c r="DS246" i="56"/>
  <c r="DH246" i="56" s="1"/>
  <c r="DR246" i="56"/>
  <c r="DQ246" i="56"/>
  <c r="DF246" i="56" s="1"/>
  <c r="DP246" i="56"/>
  <c r="DE246" i="56" s="1"/>
  <c r="DO246" i="56"/>
  <c r="DD246" i="56" s="1"/>
  <c r="DN246" i="56"/>
  <c r="DC246" i="56" s="1"/>
  <c r="DM246" i="56"/>
  <c r="DB246" i="56" s="1"/>
  <c r="CX246" i="56"/>
  <c r="CW246" i="56"/>
  <c r="CV246" i="56"/>
  <c r="CU246" i="56"/>
  <c r="CT246" i="56"/>
  <c r="CS246" i="56"/>
  <c r="CR246" i="56"/>
  <c r="CQ246" i="56"/>
  <c r="Y246" i="56"/>
  <c r="X246" i="56"/>
  <c r="N246" i="56"/>
  <c r="M246" i="56"/>
  <c r="DK246" i="56" s="1"/>
  <c r="DL246" i="56" s="1"/>
  <c r="K246" i="56"/>
  <c r="BB246" i="56" s="1"/>
  <c r="BC246" i="56" s="1"/>
  <c r="B246" i="56"/>
  <c r="A246" i="56"/>
  <c r="GB245" i="56"/>
  <c r="FR245" i="56" s="1"/>
  <c r="GA245" i="56"/>
  <c r="FQ245" i="56" s="1"/>
  <c r="FZ245" i="56"/>
  <c r="FP245" i="56" s="1"/>
  <c r="FY245" i="56"/>
  <c r="FO245" i="56" s="1"/>
  <c r="FX245" i="56"/>
  <c r="FN245" i="56" s="1"/>
  <c r="FW245" i="56"/>
  <c r="FM245" i="56" s="1"/>
  <c r="FV245" i="56"/>
  <c r="FL245" i="56" s="1"/>
  <c r="FU245" i="56"/>
  <c r="FG245" i="56"/>
  <c r="FF245" i="56"/>
  <c r="FE245" i="56"/>
  <c r="FD245" i="56"/>
  <c r="FC245" i="56"/>
  <c r="FB245" i="56"/>
  <c r="FA245" i="56"/>
  <c r="EZ245" i="56"/>
  <c r="DT245" i="56"/>
  <c r="DI245" i="56" s="1"/>
  <c r="DS245" i="56"/>
  <c r="DH245" i="56" s="1"/>
  <c r="DR245" i="56"/>
  <c r="DG245" i="56" s="1"/>
  <c r="DQ245" i="56"/>
  <c r="DF245" i="56" s="1"/>
  <c r="DP245" i="56"/>
  <c r="DE245" i="56" s="1"/>
  <c r="DO245" i="56"/>
  <c r="DD245" i="56" s="1"/>
  <c r="DN245" i="56"/>
  <c r="DC245" i="56" s="1"/>
  <c r="DM245" i="56"/>
  <c r="DB245" i="56" s="1"/>
  <c r="CX245" i="56"/>
  <c r="CW245" i="56"/>
  <c r="CV245" i="56"/>
  <c r="CU245" i="56"/>
  <c r="CT245" i="56"/>
  <c r="CS245" i="56"/>
  <c r="CR245" i="56"/>
  <c r="CQ245" i="56"/>
  <c r="Y245" i="56"/>
  <c r="X245" i="56"/>
  <c r="N245" i="56"/>
  <c r="M245" i="56"/>
  <c r="K245" i="56"/>
  <c r="BB245" i="56" s="1"/>
  <c r="BC245" i="56" s="1"/>
  <c r="B245" i="56"/>
  <c r="A245" i="56"/>
  <c r="GB244" i="56"/>
  <c r="FR244" i="56" s="1"/>
  <c r="GA244" i="56"/>
  <c r="FQ244" i="56" s="1"/>
  <c r="FZ244" i="56"/>
  <c r="FP244" i="56" s="1"/>
  <c r="FY244" i="56"/>
  <c r="FO244" i="56" s="1"/>
  <c r="FX244" i="56"/>
  <c r="FN244" i="56" s="1"/>
  <c r="FW244" i="56"/>
  <c r="FM244" i="56" s="1"/>
  <c r="FV244" i="56"/>
  <c r="FL244" i="56" s="1"/>
  <c r="FU244" i="56"/>
  <c r="FG244" i="56"/>
  <c r="FF244" i="56"/>
  <c r="FE244" i="56"/>
  <c r="FD244" i="56"/>
  <c r="FC244" i="56"/>
  <c r="FB244" i="56"/>
  <c r="FA244" i="56"/>
  <c r="EZ244" i="56"/>
  <c r="DT244" i="56"/>
  <c r="DI244" i="56" s="1"/>
  <c r="DS244" i="56"/>
  <c r="DH244" i="56" s="1"/>
  <c r="DR244" i="56"/>
  <c r="DG244" i="56" s="1"/>
  <c r="DQ244" i="56"/>
  <c r="DF244" i="56" s="1"/>
  <c r="DP244" i="56"/>
  <c r="DE244" i="56" s="1"/>
  <c r="DO244" i="56"/>
  <c r="DD244" i="56" s="1"/>
  <c r="DN244" i="56"/>
  <c r="DC244" i="56" s="1"/>
  <c r="DM244" i="56"/>
  <c r="CX244" i="56"/>
  <c r="CW244" i="56"/>
  <c r="CV244" i="56"/>
  <c r="CU244" i="56"/>
  <c r="CT244" i="56"/>
  <c r="CS244" i="56"/>
  <c r="CR244" i="56"/>
  <c r="CQ244" i="56"/>
  <c r="Y244" i="56"/>
  <c r="X244" i="56"/>
  <c r="N244" i="56"/>
  <c r="M244" i="56"/>
  <c r="K244" i="56"/>
  <c r="BB244" i="56" s="1"/>
  <c r="BC244" i="56" s="1"/>
  <c r="B244" i="56"/>
  <c r="A244" i="56"/>
  <c r="GB243" i="56"/>
  <c r="FR243" i="56" s="1"/>
  <c r="GA243" i="56"/>
  <c r="FQ243" i="56" s="1"/>
  <c r="FZ243" i="56"/>
  <c r="FP243" i="56" s="1"/>
  <c r="FY243" i="56"/>
  <c r="FO243" i="56" s="1"/>
  <c r="FX243" i="56"/>
  <c r="FN243" i="56" s="1"/>
  <c r="FW243" i="56"/>
  <c r="FM243" i="56" s="1"/>
  <c r="FV243" i="56"/>
  <c r="FL243" i="56" s="1"/>
  <c r="FU243" i="56"/>
  <c r="FK243" i="56" s="1"/>
  <c r="FG243" i="56"/>
  <c r="FF243" i="56"/>
  <c r="FE243" i="56"/>
  <c r="FD243" i="56"/>
  <c r="FC243" i="56"/>
  <c r="FB243" i="56"/>
  <c r="FA243" i="56"/>
  <c r="EZ243" i="56"/>
  <c r="DT243" i="56"/>
  <c r="DI243" i="56" s="1"/>
  <c r="DS243" i="56"/>
  <c r="DH243" i="56" s="1"/>
  <c r="DR243" i="56"/>
  <c r="DG243" i="56" s="1"/>
  <c r="DQ243" i="56"/>
  <c r="DF243" i="56" s="1"/>
  <c r="DP243" i="56"/>
  <c r="DE243" i="56" s="1"/>
  <c r="DO243" i="56"/>
  <c r="DD243" i="56" s="1"/>
  <c r="DN243" i="56"/>
  <c r="DC243" i="56" s="1"/>
  <c r="DM243" i="56"/>
  <c r="DB243" i="56" s="1"/>
  <c r="CX243" i="56"/>
  <c r="CW243" i="56"/>
  <c r="CV243" i="56"/>
  <c r="CU243" i="56"/>
  <c r="CT243" i="56"/>
  <c r="CS243" i="56"/>
  <c r="CR243" i="56"/>
  <c r="CQ243" i="56"/>
  <c r="Y243" i="56"/>
  <c r="X243" i="56"/>
  <c r="N243" i="56"/>
  <c r="M243" i="56"/>
  <c r="K243" i="56"/>
  <c r="BB243" i="56" s="1"/>
  <c r="BC243" i="56" s="1"/>
  <c r="FI243" i="56" s="1"/>
  <c r="B243" i="56"/>
  <c r="A243" i="56"/>
  <c r="GB242" i="56"/>
  <c r="FR242" i="56" s="1"/>
  <c r="GA242" i="56"/>
  <c r="FQ242" i="56" s="1"/>
  <c r="FZ242" i="56"/>
  <c r="FP242" i="56" s="1"/>
  <c r="FY242" i="56"/>
  <c r="FO242" i="56" s="1"/>
  <c r="FX242" i="56"/>
  <c r="FN242" i="56" s="1"/>
  <c r="FW242" i="56"/>
  <c r="FM242" i="56" s="1"/>
  <c r="FV242" i="56"/>
  <c r="FL242" i="56" s="1"/>
  <c r="FU242" i="56"/>
  <c r="FG242" i="56"/>
  <c r="FF242" i="56"/>
  <c r="FE242" i="56"/>
  <c r="FD242" i="56"/>
  <c r="FC242" i="56"/>
  <c r="FB242" i="56"/>
  <c r="FA242" i="56"/>
  <c r="EZ242" i="56"/>
  <c r="DT242" i="56"/>
  <c r="DI242" i="56" s="1"/>
  <c r="DS242" i="56"/>
  <c r="DH242" i="56" s="1"/>
  <c r="DR242" i="56"/>
  <c r="DG242" i="56" s="1"/>
  <c r="DQ242" i="56"/>
  <c r="DF242" i="56" s="1"/>
  <c r="DP242" i="56"/>
  <c r="DE242" i="56" s="1"/>
  <c r="DO242" i="56"/>
  <c r="DD242" i="56" s="1"/>
  <c r="DN242" i="56"/>
  <c r="DC242" i="56" s="1"/>
  <c r="DM242" i="56"/>
  <c r="CX242" i="56"/>
  <c r="CW242" i="56"/>
  <c r="CV242" i="56"/>
  <c r="CU242" i="56"/>
  <c r="CT242" i="56"/>
  <c r="CS242" i="56"/>
  <c r="CR242" i="56"/>
  <c r="CQ242" i="56"/>
  <c r="Y242" i="56"/>
  <c r="X242" i="56"/>
  <c r="N242" i="56"/>
  <c r="M242" i="56"/>
  <c r="K242" i="56"/>
  <c r="BB242" i="56" s="1"/>
  <c r="BC242" i="56" s="1"/>
  <c r="CZ242" i="56" s="1"/>
  <c r="B242" i="56"/>
  <c r="A242" i="56"/>
  <c r="GB241" i="56"/>
  <c r="FR241" i="56" s="1"/>
  <c r="GA241" i="56"/>
  <c r="FQ241" i="56" s="1"/>
  <c r="FZ241" i="56"/>
  <c r="FP241" i="56" s="1"/>
  <c r="FY241" i="56"/>
  <c r="FO241" i="56" s="1"/>
  <c r="FX241" i="56"/>
  <c r="FN241" i="56" s="1"/>
  <c r="FW241" i="56"/>
  <c r="FM241" i="56" s="1"/>
  <c r="FV241" i="56"/>
  <c r="FL241" i="56" s="1"/>
  <c r="FU241" i="56"/>
  <c r="FG241" i="56"/>
  <c r="FF241" i="56"/>
  <c r="FE241" i="56"/>
  <c r="FD241" i="56"/>
  <c r="FC241" i="56"/>
  <c r="FB241" i="56"/>
  <c r="FA241" i="56"/>
  <c r="EZ241" i="56"/>
  <c r="DT241" i="56"/>
  <c r="DI241" i="56" s="1"/>
  <c r="DS241" i="56"/>
  <c r="DH241" i="56" s="1"/>
  <c r="DR241" i="56"/>
  <c r="DG241" i="56" s="1"/>
  <c r="DQ241" i="56"/>
  <c r="DP241" i="56"/>
  <c r="DE241" i="56" s="1"/>
  <c r="DO241" i="56"/>
  <c r="DD241" i="56" s="1"/>
  <c r="DN241" i="56"/>
  <c r="DC241" i="56" s="1"/>
  <c r="DM241" i="56"/>
  <c r="DB241" i="56" s="1"/>
  <c r="CX241" i="56"/>
  <c r="CW241" i="56"/>
  <c r="CV241" i="56"/>
  <c r="CU241" i="56"/>
  <c r="CT241" i="56"/>
  <c r="CS241" i="56"/>
  <c r="CR241" i="56"/>
  <c r="CQ241" i="56"/>
  <c r="Y241" i="56"/>
  <c r="X241" i="56"/>
  <c r="N241" i="56"/>
  <c r="M241" i="56"/>
  <c r="CO241" i="56" s="1"/>
  <c r="CP241" i="56" s="1"/>
  <c r="K241" i="56"/>
  <c r="BB241" i="56" s="1"/>
  <c r="BC241" i="56" s="1"/>
  <c r="EN241" i="56" s="1"/>
  <c r="B241" i="56"/>
  <c r="A241" i="56"/>
  <c r="GB240" i="56"/>
  <c r="FR240" i="56" s="1"/>
  <c r="GA240" i="56"/>
  <c r="FQ240" i="56" s="1"/>
  <c r="FZ240" i="56"/>
  <c r="FP240" i="56" s="1"/>
  <c r="FY240" i="56"/>
  <c r="FO240" i="56" s="1"/>
  <c r="FX240" i="56"/>
  <c r="FN240" i="56" s="1"/>
  <c r="FW240" i="56"/>
  <c r="FM240" i="56" s="1"/>
  <c r="FV240" i="56"/>
  <c r="FL240" i="56" s="1"/>
  <c r="FU240" i="56"/>
  <c r="FG240" i="56"/>
  <c r="FF240" i="56"/>
  <c r="FE240" i="56"/>
  <c r="FD240" i="56"/>
  <c r="FC240" i="56"/>
  <c r="FB240" i="56"/>
  <c r="FA240" i="56"/>
  <c r="EZ240" i="56"/>
  <c r="DT240" i="56"/>
  <c r="DI240" i="56" s="1"/>
  <c r="DS240" i="56"/>
  <c r="DH240" i="56" s="1"/>
  <c r="DR240" i="56"/>
  <c r="DG240" i="56" s="1"/>
  <c r="DQ240" i="56"/>
  <c r="DF240" i="56" s="1"/>
  <c r="DP240" i="56"/>
  <c r="DE240" i="56" s="1"/>
  <c r="DO240" i="56"/>
  <c r="DD240" i="56" s="1"/>
  <c r="DN240" i="56"/>
  <c r="DC240" i="56" s="1"/>
  <c r="DM240" i="56"/>
  <c r="CX240" i="56"/>
  <c r="CW240" i="56"/>
  <c r="CV240" i="56"/>
  <c r="CU240" i="56"/>
  <c r="CT240" i="56"/>
  <c r="CS240" i="56"/>
  <c r="CR240" i="56"/>
  <c r="CQ240" i="56"/>
  <c r="Y240" i="56"/>
  <c r="X240" i="56"/>
  <c r="N240" i="56"/>
  <c r="M240" i="56"/>
  <c r="K240" i="56"/>
  <c r="BB240" i="56" s="1"/>
  <c r="BC240" i="56" s="1"/>
  <c r="B240" i="56"/>
  <c r="A240" i="56"/>
  <c r="GB239" i="56"/>
  <c r="FR239" i="56" s="1"/>
  <c r="GA239" i="56"/>
  <c r="FQ239" i="56" s="1"/>
  <c r="FZ239" i="56"/>
  <c r="FP239" i="56" s="1"/>
  <c r="FY239" i="56"/>
  <c r="FO239" i="56" s="1"/>
  <c r="FX239" i="56"/>
  <c r="FN239" i="56" s="1"/>
  <c r="FW239" i="56"/>
  <c r="FV239" i="56"/>
  <c r="FL239" i="56" s="1"/>
  <c r="FU239" i="56"/>
  <c r="FK239" i="56" s="1"/>
  <c r="FG239" i="56"/>
  <c r="FF239" i="56"/>
  <c r="FE239" i="56"/>
  <c r="FD239" i="56"/>
  <c r="FC239" i="56"/>
  <c r="FB239" i="56"/>
  <c r="FA239" i="56"/>
  <c r="EZ239" i="56"/>
  <c r="DT239" i="56"/>
  <c r="DI239" i="56" s="1"/>
  <c r="DS239" i="56"/>
  <c r="DH239" i="56" s="1"/>
  <c r="DR239" i="56"/>
  <c r="DG239" i="56" s="1"/>
  <c r="DQ239" i="56"/>
  <c r="DF239" i="56" s="1"/>
  <c r="DP239" i="56"/>
  <c r="DE239" i="56" s="1"/>
  <c r="DO239" i="56"/>
  <c r="DD239" i="56" s="1"/>
  <c r="DN239" i="56"/>
  <c r="DM239" i="56"/>
  <c r="DB239" i="56" s="1"/>
  <c r="CX239" i="56"/>
  <c r="CW239" i="56"/>
  <c r="CV239" i="56"/>
  <c r="CU239" i="56"/>
  <c r="CT239" i="56"/>
  <c r="CS239" i="56"/>
  <c r="CR239" i="56"/>
  <c r="CQ239" i="56"/>
  <c r="Y239" i="56"/>
  <c r="X239" i="56"/>
  <c r="N239" i="56"/>
  <c r="M239" i="56"/>
  <c r="DK239" i="56" s="1"/>
  <c r="DL239" i="56" s="1"/>
  <c r="K239" i="56"/>
  <c r="BB239" i="56" s="1"/>
  <c r="BC239" i="56" s="1"/>
  <c r="B239" i="56"/>
  <c r="A239" i="56"/>
  <c r="GB238" i="56"/>
  <c r="FR238" i="56" s="1"/>
  <c r="GA238" i="56"/>
  <c r="FQ238" i="56" s="1"/>
  <c r="FZ238" i="56"/>
  <c r="FP238" i="56" s="1"/>
  <c r="FY238" i="56"/>
  <c r="FO238" i="56" s="1"/>
  <c r="FX238" i="56"/>
  <c r="FN238" i="56" s="1"/>
  <c r="FW238" i="56"/>
  <c r="FM238" i="56" s="1"/>
  <c r="FV238" i="56"/>
  <c r="FL238" i="56" s="1"/>
  <c r="FU238" i="56"/>
  <c r="FG238" i="56"/>
  <c r="FF238" i="56"/>
  <c r="FE238" i="56"/>
  <c r="FD238" i="56"/>
  <c r="FC238" i="56"/>
  <c r="FB238" i="56"/>
  <c r="FA238" i="56"/>
  <c r="EZ238" i="56"/>
  <c r="DT238" i="56"/>
  <c r="DI238" i="56" s="1"/>
  <c r="DS238" i="56"/>
  <c r="DH238" i="56" s="1"/>
  <c r="DR238" i="56"/>
  <c r="DG238" i="56" s="1"/>
  <c r="DQ238" i="56"/>
  <c r="DF238" i="56" s="1"/>
  <c r="DP238" i="56"/>
  <c r="DO238" i="56"/>
  <c r="DD238" i="56" s="1"/>
  <c r="DN238" i="56"/>
  <c r="DC238" i="56" s="1"/>
  <c r="DM238" i="56"/>
  <c r="DB238" i="56" s="1"/>
  <c r="CX238" i="56"/>
  <c r="CW238" i="56"/>
  <c r="CV238" i="56"/>
  <c r="CU238" i="56"/>
  <c r="CT238" i="56"/>
  <c r="CS238" i="56"/>
  <c r="CR238" i="56"/>
  <c r="CQ238" i="56"/>
  <c r="Y238" i="56"/>
  <c r="X238" i="56"/>
  <c r="N238" i="56"/>
  <c r="M238" i="56"/>
  <c r="DK238" i="56" s="1"/>
  <c r="DL238" i="56" s="1"/>
  <c r="K238" i="56"/>
  <c r="BB238" i="56" s="1"/>
  <c r="BC238" i="56" s="1"/>
  <c r="B238" i="56"/>
  <c r="A238" i="56"/>
  <c r="GB237" i="56"/>
  <c r="FR237" i="56" s="1"/>
  <c r="GA237" i="56"/>
  <c r="FQ237" i="56" s="1"/>
  <c r="FZ237" i="56"/>
  <c r="FP237" i="56" s="1"/>
  <c r="FY237" i="56"/>
  <c r="FO237" i="56" s="1"/>
  <c r="FX237" i="56"/>
  <c r="FN237" i="56" s="1"/>
  <c r="FW237" i="56"/>
  <c r="FM237" i="56" s="1"/>
  <c r="FV237" i="56"/>
  <c r="FL237" i="56" s="1"/>
  <c r="FU237" i="56"/>
  <c r="FK237" i="56" s="1"/>
  <c r="FG237" i="56"/>
  <c r="FF237" i="56"/>
  <c r="FE237" i="56"/>
  <c r="FD237" i="56"/>
  <c r="FC237" i="56"/>
  <c r="FB237" i="56"/>
  <c r="FA237" i="56"/>
  <c r="EZ237" i="56"/>
  <c r="DT237" i="56"/>
  <c r="DI237" i="56" s="1"/>
  <c r="DS237" i="56"/>
  <c r="DH237" i="56" s="1"/>
  <c r="DR237" i="56"/>
  <c r="DQ237" i="56"/>
  <c r="DF237" i="56" s="1"/>
  <c r="DP237" i="56"/>
  <c r="DE237" i="56" s="1"/>
  <c r="DO237" i="56"/>
  <c r="DD237" i="56" s="1"/>
  <c r="DN237" i="56"/>
  <c r="DC237" i="56" s="1"/>
  <c r="DM237" i="56"/>
  <c r="DB237" i="56" s="1"/>
  <c r="CX237" i="56"/>
  <c r="CW237" i="56"/>
  <c r="CV237" i="56"/>
  <c r="CU237" i="56"/>
  <c r="CT237" i="56"/>
  <c r="CS237" i="56"/>
  <c r="CR237" i="56"/>
  <c r="CQ237" i="56"/>
  <c r="Y237" i="56"/>
  <c r="X237" i="56"/>
  <c r="N237" i="56"/>
  <c r="M237" i="56"/>
  <c r="CO237" i="56" s="1"/>
  <c r="CP237" i="56" s="1"/>
  <c r="K237" i="56"/>
  <c r="BB237" i="56" s="1"/>
  <c r="BC237" i="56" s="1"/>
  <c r="B237" i="56"/>
  <c r="A237" i="56"/>
  <c r="GB236" i="56"/>
  <c r="FR236" i="56" s="1"/>
  <c r="GA236" i="56"/>
  <c r="FQ236" i="56" s="1"/>
  <c r="FZ236" i="56"/>
  <c r="FP236" i="56" s="1"/>
  <c r="FY236" i="56"/>
  <c r="FO236" i="56" s="1"/>
  <c r="FX236" i="56"/>
  <c r="FN236" i="56" s="1"/>
  <c r="FW236" i="56"/>
  <c r="FM236" i="56" s="1"/>
  <c r="FV236" i="56"/>
  <c r="FL236" i="56" s="1"/>
  <c r="FU236" i="56"/>
  <c r="FG236" i="56"/>
  <c r="FF236" i="56"/>
  <c r="FE236" i="56"/>
  <c r="FD236" i="56"/>
  <c r="FC236" i="56"/>
  <c r="FB236" i="56"/>
  <c r="FA236" i="56"/>
  <c r="EZ236" i="56"/>
  <c r="DT236" i="56"/>
  <c r="DI236" i="56" s="1"/>
  <c r="DS236" i="56"/>
  <c r="DH236" i="56" s="1"/>
  <c r="DR236" i="56"/>
  <c r="DG236" i="56" s="1"/>
  <c r="DQ236" i="56"/>
  <c r="DF236" i="56" s="1"/>
  <c r="DP236" i="56"/>
  <c r="DE236" i="56" s="1"/>
  <c r="DO236" i="56"/>
  <c r="DN236" i="56"/>
  <c r="DC236" i="56" s="1"/>
  <c r="DM236" i="56"/>
  <c r="DB236" i="56" s="1"/>
  <c r="CX236" i="56"/>
  <c r="CW236" i="56"/>
  <c r="CV236" i="56"/>
  <c r="CU236" i="56"/>
  <c r="CT236" i="56"/>
  <c r="CS236" i="56"/>
  <c r="CR236" i="56"/>
  <c r="CQ236" i="56"/>
  <c r="Y236" i="56"/>
  <c r="X236" i="56"/>
  <c r="N236" i="56"/>
  <c r="M236" i="56"/>
  <c r="K236" i="56"/>
  <c r="BB236" i="56" s="1"/>
  <c r="BC236" i="56" s="1"/>
  <c r="B236" i="56"/>
  <c r="A236" i="56"/>
  <c r="GB235" i="56"/>
  <c r="FR235" i="56" s="1"/>
  <c r="GA235" i="56"/>
  <c r="FQ235" i="56" s="1"/>
  <c r="FZ235" i="56"/>
  <c r="FP235" i="56" s="1"/>
  <c r="FY235" i="56"/>
  <c r="FO235" i="56" s="1"/>
  <c r="FX235" i="56"/>
  <c r="FN235" i="56" s="1"/>
  <c r="FW235" i="56"/>
  <c r="FM235" i="56" s="1"/>
  <c r="FV235" i="56"/>
  <c r="FL235" i="56" s="1"/>
  <c r="FU235" i="56"/>
  <c r="FK235" i="56" s="1"/>
  <c r="FG235" i="56"/>
  <c r="FF235" i="56"/>
  <c r="FE235" i="56"/>
  <c r="FD235" i="56"/>
  <c r="FC235" i="56"/>
  <c r="FB235" i="56"/>
  <c r="FA235" i="56"/>
  <c r="EZ235" i="56"/>
  <c r="DT235" i="56"/>
  <c r="DI235" i="56" s="1"/>
  <c r="DS235" i="56"/>
  <c r="DH235" i="56" s="1"/>
  <c r="DR235" i="56"/>
  <c r="DG235" i="56" s="1"/>
  <c r="DQ235" i="56"/>
  <c r="DF235" i="56" s="1"/>
  <c r="DP235" i="56"/>
  <c r="DE235" i="56" s="1"/>
  <c r="DO235" i="56"/>
  <c r="DD235" i="56" s="1"/>
  <c r="DN235" i="56"/>
  <c r="DM235" i="56"/>
  <c r="DB235" i="56" s="1"/>
  <c r="CX235" i="56"/>
  <c r="CW235" i="56"/>
  <c r="CV235" i="56"/>
  <c r="CU235" i="56"/>
  <c r="CT235" i="56"/>
  <c r="CS235" i="56"/>
  <c r="CR235" i="56"/>
  <c r="CQ235" i="56"/>
  <c r="Y235" i="56"/>
  <c r="X235" i="56"/>
  <c r="N235" i="56"/>
  <c r="M235" i="56"/>
  <c r="K235" i="56"/>
  <c r="BB235" i="56" s="1"/>
  <c r="BC235" i="56" s="1"/>
  <c r="FI235" i="56" s="1"/>
  <c r="B235" i="56"/>
  <c r="A235" i="56"/>
  <c r="GB234" i="56"/>
  <c r="FR234" i="56" s="1"/>
  <c r="GA234" i="56"/>
  <c r="FQ234" i="56" s="1"/>
  <c r="FZ234" i="56"/>
  <c r="FP234" i="56" s="1"/>
  <c r="FY234" i="56"/>
  <c r="FO234" i="56" s="1"/>
  <c r="FX234" i="56"/>
  <c r="FW234" i="56"/>
  <c r="FM234" i="56" s="1"/>
  <c r="FV234" i="56"/>
  <c r="FL234" i="56" s="1"/>
  <c r="FU234" i="56"/>
  <c r="FK234" i="56" s="1"/>
  <c r="FG234" i="56"/>
  <c r="FF234" i="56"/>
  <c r="FE234" i="56"/>
  <c r="FD234" i="56"/>
  <c r="FC234" i="56"/>
  <c r="FB234" i="56"/>
  <c r="FA234" i="56"/>
  <c r="EZ234" i="56"/>
  <c r="DT234" i="56"/>
  <c r="DI234" i="56" s="1"/>
  <c r="DS234" i="56"/>
  <c r="DH234" i="56" s="1"/>
  <c r="DR234" i="56"/>
  <c r="DQ234" i="56"/>
  <c r="DF234" i="56" s="1"/>
  <c r="DP234" i="56"/>
  <c r="DE234" i="56" s="1"/>
  <c r="DO234" i="56"/>
  <c r="DD234" i="56" s="1"/>
  <c r="DN234" i="56"/>
  <c r="DC234" i="56" s="1"/>
  <c r="DM234" i="56"/>
  <c r="DB234" i="56" s="1"/>
  <c r="CX234" i="56"/>
  <c r="CW234" i="56"/>
  <c r="CV234" i="56"/>
  <c r="CU234" i="56"/>
  <c r="CT234" i="56"/>
  <c r="CS234" i="56"/>
  <c r="CR234" i="56"/>
  <c r="CQ234" i="56"/>
  <c r="Y234" i="56"/>
  <c r="X234" i="56"/>
  <c r="N234" i="56"/>
  <c r="M234" i="56"/>
  <c r="K234" i="56"/>
  <c r="BB234" i="56" s="1"/>
  <c r="BC234" i="56" s="1"/>
  <c r="B234" i="56"/>
  <c r="A234" i="56"/>
  <c r="GB233" i="56"/>
  <c r="FR233" i="56" s="1"/>
  <c r="GA233" i="56"/>
  <c r="FQ233" i="56" s="1"/>
  <c r="FZ233" i="56"/>
  <c r="FP233" i="56" s="1"/>
  <c r="FY233" i="56"/>
  <c r="FO233" i="56" s="1"/>
  <c r="FX233" i="56"/>
  <c r="FN233" i="56" s="1"/>
  <c r="FW233" i="56"/>
  <c r="FM233" i="56" s="1"/>
  <c r="FV233" i="56"/>
  <c r="FL233" i="56" s="1"/>
  <c r="FU233" i="56"/>
  <c r="FG233" i="56"/>
  <c r="FF233" i="56"/>
  <c r="FE233" i="56"/>
  <c r="FD233" i="56"/>
  <c r="FC233" i="56"/>
  <c r="FB233" i="56"/>
  <c r="FA233" i="56"/>
  <c r="EZ233" i="56"/>
  <c r="DT233" i="56"/>
  <c r="DI233" i="56" s="1"/>
  <c r="DS233" i="56"/>
  <c r="DH233" i="56" s="1"/>
  <c r="DR233" i="56"/>
  <c r="DG233" i="56" s="1"/>
  <c r="DQ233" i="56"/>
  <c r="DF233" i="56" s="1"/>
  <c r="DP233" i="56"/>
  <c r="DE233" i="56" s="1"/>
  <c r="DO233" i="56"/>
  <c r="DN233" i="56"/>
  <c r="DC233" i="56" s="1"/>
  <c r="DM233" i="56"/>
  <c r="DB233" i="56" s="1"/>
  <c r="CX233" i="56"/>
  <c r="CW233" i="56"/>
  <c r="CV233" i="56"/>
  <c r="CU233" i="56"/>
  <c r="CT233" i="56"/>
  <c r="CS233" i="56"/>
  <c r="CR233" i="56"/>
  <c r="CQ233" i="56"/>
  <c r="Y233" i="56"/>
  <c r="X233" i="56"/>
  <c r="N233" i="56"/>
  <c r="M233" i="56"/>
  <c r="K233" i="56"/>
  <c r="BB233" i="56" s="1"/>
  <c r="BC233" i="56" s="1"/>
  <c r="B233" i="56"/>
  <c r="A233" i="56"/>
  <c r="GB232" i="56"/>
  <c r="GA232" i="56"/>
  <c r="FQ232" i="56" s="1"/>
  <c r="FZ232" i="56"/>
  <c r="FP232" i="56" s="1"/>
  <c r="FY232" i="56"/>
  <c r="FO232" i="56" s="1"/>
  <c r="FX232" i="56"/>
  <c r="FN232" i="56" s="1"/>
  <c r="FW232" i="56"/>
  <c r="FM232" i="56" s="1"/>
  <c r="FV232" i="56"/>
  <c r="FL232" i="56" s="1"/>
  <c r="FU232" i="56"/>
  <c r="FK232" i="56" s="1"/>
  <c r="FG232" i="56"/>
  <c r="FF232" i="56"/>
  <c r="FE232" i="56"/>
  <c r="FD232" i="56"/>
  <c r="FC232" i="56"/>
  <c r="FB232" i="56"/>
  <c r="FA232" i="56"/>
  <c r="EZ232" i="56"/>
  <c r="DT232" i="56"/>
  <c r="DI232" i="56" s="1"/>
  <c r="DS232" i="56"/>
  <c r="DH232" i="56" s="1"/>
  <c r="DR232" i="56"/>
  <c r="DG232" i="56" s="1"/>
  <c r="DQ232" i="56"/>
  <c r="DF232" i="56" s="1"/>
  <c r="DP232" i="56"/>
  <c r="DE232" i="56" s="1"/>
  <c r="DO232" i="56"/>
  <c r="DD232" i="56" s="1"/>
  <c r="DN232" i="56"/>
  <c r="DC232" i="56" s="1"/>
  <c r="DM232" i="56"/>
  <c r="DB232" i="56" s="1"/>
  <c r="CX232" i="56"/>
  <c r="CW232" i="56"/>
  <c r="CV232" i="56"/>
  <c r="CU232" i="56"/>
  <c r="CT232" i="56"/>
  <c r="CS232" i="56"/>
  <c r="CR232" i="56"/>
  <c r="CQ232" i="56"/>
  <c r="Y232" i="56"/>
  <c r="X232" i="56"/>
  <c r="N232" i="56"/>
  <c r="M232" i="56"/>
  <c r="K232" i="56"/>
  <c r="BB232" i="56" s="1"/>
  <c r="BC232" i="56" s="1"/>
  <c r="EN232" i="56" s="1"/>
  <c r="B232" i="56"/>
  <c r="A232" i="56"/>
  <c r="GB231" i="56"/>
  <c r="FR231" i="56" s="1"/>
  <c r="GA231" i="56"/>
  <c r="FQ231" i="56" s="1"/>
  <c r="FZ231" i="56"/>
  <c r="FP231" i="56" s="1"/>
  <c r="FY231" i="56"/>
  <c r="FO231" i="56" s="1"/>
  <c r="FX231" i="56"/>
  <c r="FN231" i="56" s="1"/>
  <c r="FW231" i="56"/>
  <c r="FM231" i="56" s="1"/>
  <c r="FV231" i="56"/>
  <c r="FU231" i="56"/>
  <c r="FK231" i="56" s="1"/>
  <c r="FG231" i="56"/>
  <c r="FF231" i="56"/>
  <c r="FE231" i="56"/>
  <c r="FD231" i="56"/>
  <c r="FC231" i="56"/>
  <c r="FB231" i="56"/>
  <c r="FA231" i="56"/>
  <c r="EZ231" i="56"/>
  <c r="DT231" i="56"/>
  <c r="DI231" i="56" s="1"/>
  <c r="DS231" i="56"/>
  <c r="DH231" i="56" s="1"/>
  <c r="DR231" i="56"/>
  <c r="DG231" i="56" s="1"/>
  <c r="DQ231" i="56"/>
  <c r="DP231" i="56"/>
  <c r="DE231" i="56" s="1"/>
  <c r="DO231" i="56"/>
  <c r="DD231" i="56" s="1"/>
  <c r="DN231" i="56"/>
  <c r="DC231" i="56" s="1"/>
  <c r="DM231" i="56"/>
  <c r="DB231" i="56" s="1"/>
  <c r="CX231" i="56"/>
  <c r="CW231" i="56"/>
  <c r="CV231" i="56"/>
  <c r="CU231" i="56"/>
  <c r="CT231" i="56"/>
  <c r="CS231" i="56"/>
  <c r="CR231" i="56"/>
  <c r="CQ231" i="56"/>
  <c r="Y231" i="56"/>
  <c r="X231" i="56"/>
  <c r="N231" i="56"/>
  <c r="M231" i="56"/>
  <c r="K231" i="56"/>
  <c r="BB231" i="56" s="1"/>
  <c r="BC231" i="56" s="1"/>
  <c r="EN231" i="56" s="1"/>
  <c r="B231" i="56"/>
  <c r="A231" i="56"/>
  <c r="GB230" i="56"/>
  <c r="FR230" i="56" s="1"/>
  <c r="GA230" i="56"/>
  <c r="FQ230" i="56" s="1"/>
  <c r="FZ230" i="56"/>
  <c r="FP230" i="56" s="1"/>
  <c r="FY230" i="56"/>
  <c r="FO230" i="56" s="1"/>
  <c r="FX230" i="56"/>
  <c r="FN230" i="56" s="1"/>
  <c r="FW230" i="56"/>
  <c r="FM230" i="56" s="1"/>
  <c r="FV230" i="56"/>
  <c r="FL230" i="56" s="1"/>
  <c r="FU230" i="56"/>
  <c r="FG230" i="56"/>
  <c r="FF230" i="56"/>
  <c r="FE230" i="56"/>
  <c r="FD230" i="56"/>
  <c r="FC230" i="56"/>
  <c r="FB230" i="56"/>
  <c r="FA230" i="56"/>
  <c r="EZ230" i="56"/>
  <c r="DT230" i="56"/>
  <c r="DI230" i="56" s="1"/>
  <c r="DS230" i="56"/>
  <c r="DH230" i="56" s="1"/>
  <c r="DR230" i="56"/>
  <c r="DG230" i="56" s="1"/>
  <c r="DQ230" i="56"/>
  <c r="DF230" i="56" s="1"/>
  <c r="DP230" i="56"/>
  <c r="DO230" i="56"/>
  <c r="DD230" i="56" s="1"/>
  <c r="DN230" i="56"/>
  <c r="DC230" i="56" s="1"/>
  <c r="DM230" i="56"/>
  <c r="DB230" i="56" s="1"/>
  <c r="CX230" i="56"/>
  <c r="CW230" i="56"/>
  <c r="CV230" i="56"/>
  <c r="CU230" i="56"/>
  <c r="CT230" i="56"/>
  <c r="CS230" i="56"/>
  <c r="CR230" i="56"/>
  <c r="CQ230" i="56"/>
  <c r="Y230" i="56"/>
  <c r="X230" i="56"/>
  <c r="N230" i="56"/>
  <c r="M230" i="56"/>
  <c r="CO230" i="56" s="1"/>
  <c r="CP230" i="56" s="1"/>
  <c r="K230" i="56"/>
  <c r="BB230" i="56" s="1"/>
  <c r="BC230" i="56" s="1"/>
  <c r="B230" i="56"/>
  <c r="A230" i="56"/>
  <c r="GB229" i="56"/>
  <c r="GA229" i="56"/>
  <c r="FQ229" i="56" s="1"/>
  <c r="FZ229" i="56"/>
  <c r="FP229" i="56" s="1"/>
  <c r="FY229" i="56"/>
  <c r="FO229" i="56" s="1"/>
  <c r="FX229" i="56"/>
  <c r="FN229" i="56" s="1"/>
  <c r="FW229" i="56"/>
  <c r="FM229" i="56" s="1"/>
  <c r="FV229" i="56"/>
  <c r="FL229" i="56" s="1"/>
  <c r="FU229" i="56"/>
  <c r="FK229" i="56" s="1"/>
  <c r="FG229" i="56"/>
  <c r="FF229" i="56"/>
  <c r="FE229" i="56"/>
  <c r="FD229" i="56"/>
  <c r="FC229" i="56"/>
  <c r="FB229" i="56"/>
  <c r="FA229" i="56"/>
  <c r="EZ229" i="56"/>
  <c r="DT229" i="56"/>
  <c r="DI229" i="56" s="1"/>
  <c r="DS229" i="56"/>
  <c r="DH229" i="56" s="1"/>
  <c r="DR229" i="56"/>
  <c r="DG229" i="56" s="1"/>
  <c r="DQ229" i="56"/>
  <c r="DF229" i="56" s="1"/>
  <c r="DP229" i="56"/>
  <c r="DE229" i="56" s="1"/>
  <c r="DO229" i="56"/>
  <c r="DD229" i="56" s="1"/>
  <c r="DN229" i="56"/>
  <c r="DC229" i="56" s="1"/>
  <c r="DM229" i="56"/>
  <c r="CX229" i="56"/>
  <c r="CW229" i="56"/>
  <c r="CV229" i="56"/>
  <c r="CU229" i="56"/>
  <c r="CT229" i="56"/>
  <c r="CS229" i="56"/>
  <c r="CR229" i="56"/>
  <c r="CQ229" i="56"/>
  <c r="Y229" i="56"/>
  <c r="X229" i="56"/>
  <c r="N229" i="56"/>
  <c r="M229" i="56"/>
  <c r="K229" i="56"/>
  <c r="BB229" i="56" s="1"/>
  <c r="BC229" i="56" s="1"/>
  <c r="B229" i="56"/>
  <c r="A229" i="56"/>
  <c r="GB228" i="56"/>
  <c r="FR228" i="56" s="1"/>
  <c r="GA228" i="56"/>
  <c r="FQ228" i="56" s="1"/>
  <c r="FZ228" i="56"/>
  <c r="FP228" i="56" s="1"/>
  <c r="FY228" i="56"/>
  <c r="FO228" i="56" s="1"/>
  <c r="FX228" i="56"/>
  <c r="FN228" i="56" s="1"/>
  <c r="FW228" i="56"/>
  <c r="FM228" i="56" s="1"/>
  <c r="FV228" i="56"/>
  <c r="FL228" i="56" s="1"/>
  <c r="FU228" i="56"/>
  <c r="FK228" i="56" s="1"/>
  <c r="FG228" i="56"/>
  <c r="FF228" i="56"/>
  <c r="FE228" i="56"/>
  <c r="FD228" i="56"/>
  <c r="FC228" i="56"/>
  <c r="FB228" i="56"/>
  <c r="FA228" i="56"/>
  <c r="EZ228" i="56"/>
  <c r="DT228" i="56"/>
  <c r="DI228" i="56" s="1"/>
  <c r="DS228" i="56"/>
  <c r="DH228" i="56" s="1"/>
  <c r="DR228" i="56"/>
  <c r="DG228" i="56" s="1"/>
  <c r="DQ228" i="56"/>
  <c r="DF228" i="56" s="1"/>
  <c r="DP228" i="56"/>
  <c r="DE228" i="56" s="1"/>
  <c r="DO228" i="56"/>
  <c r="DD228" i="56" s="1"/>
  <c r="DN228" i="56"/>
  <c r="DC228" i="56" s="1"/>
  <c r="DM228" i="56"/>
  <c r="CX228" i="56"/>
  <c r="CW228" i="56"/>
  <c r="CV228" i="56"/>
  <c r="CU228" i="56"/>
  <c r="CT228" i="56"/>
  <c r="CS228" i="56"/>
  <c r="CR228" i="56"/>
  <c r="CQ228" i="56"/>
  <c r="Y228" i="56"/>
  <c r="X228" i="56"/>
  <c r="N228" i="56"/>
  <c r="M228" i="56"/>
  <c r="K228" i="56"/>
  <c r="BB228" i="56" s="1"/>
  <c r="BC228" i="56" s="1"/>
  <c r="B228" i="56"/>
  <c r="A228" i="56"/>
  <c r="GB227" i="56"/>
  <c r="FR227" i="56" s="1"/>
  <c r="GA227" i="56"/>
  <c r="FQ227" i="56" s="1"/>
  <c r="FZ227" i="56"/>
  <c r="FP227" i="56" s="1"/>
  <c r="FY227" i="56"/>
  <c r="FO227" i="56" s="1"/>
  <c r="FX227" i="56"/>
  <c r="FN227" i="56" s="1"/>
  <c r="FW227" i="56"/>
  <c r="FM227" i="56" s="1"/>
  <c r="FV227" i="56"/>
  <c r="FL227" i="56" s="1"/>
  <c r="FU227" i="56"/>
  <c r="FK227" i="56" s="1"/>
  <c r="FG227" i="56"/>
  <c r="FF227" i="56"/>
  <c r="FE227" i="56"/>
  <c r="FD227" i="56"/>
  <c r="FC227" i="56"/>
  <c r="FB227" i="56"/>
  <c r="FA227" i="56"/>
  <c r="EZ227" i="56"/>
  <c r="DT227" i="56"/>
  <c r="DI227" i="56" s="1"/>
  <c r="DS227" i="56"/>
  <c r="DH227" i="56" s="1"/>
  <c r="DR227" i="56"/>
  <c r="DG227" i="56" s="1"/>
  <c r="DQ227" i="56"/>
  <c r="DF227" i="56" s="1"/>
  <c r="DP227" i="56"/>
  <c r="DE227" i="56" s="1"/>
  <c r="DO227" i="56"/>
  <c r="DN227" i="56"/>
  <c r="DC227" i="56" s="1"/>
  <c r="DM227" i="56"/>
  <c r="DB227" i="56" s="1"/>
  <c r="CX227" i="56"/>
  <c r="CW227" i="56"/>
  <c r="CV227" i="56"/>
  <c r="CU227" i="56"/>
  <c r="CT227" i="56"/>
  <c r="CS227" i="56"/>
  <c r="CR227" i="56"/>
  <c r="CQ227" i="56"/>
  <c r="Y227" i="56"/>
  <c r="X227" i="56"/>
  <c r="N227" i="56"/>
  <c r="M227" i="56"/>
  <c r="K227" i="56"/>
  <c r="BB227" i="56" s="1"/>
  <c r="BC227" i="56" s="1"/>
  <c r="CZ227" i="56" s="1"/>
  <c r="B227" i="56"/>
  <c r="A227" i="56"/>
  <c r="GB226" i="56"/>
  <c r="FR226" i="56" s="1"/>
  <c r="GA226" i="56"/>
  <c r="FQ226" i="56" s="1"/>
  <c r="FZ226" i="56"/>
  <c r="FP226" i="56" s="1"/>
  <c r="FY226" i="56"/>
  <c r="FO226" i="56" s="1"/>
  <c r="FX226" i="56"/>
  <c r="FN226" i="56" s="1"/>
  <c r="FW226" i="56"/>
  <c r="FM226" i="56" s="1"/>
  <c r="FV226" i="56"/>
  <c r="FL226" i="56" s="1"/>
  <c r="FU226" i="56"/>
  <c r="FG226" i="56"/>
  <c r="FF226" i="56"/>
  <c r="FE226" i="56"/>
  <c r="FD226" i="56"/>
  <c r="FC226" i="56"/>
  <c r="FB226" i="56"/>
  <c r="FA226" i="56"/>
  <c r="EZ226" i="56"/>
  <c r="DT226" i="56"/>
  <c r="DI226" i="56" s="1"/>
  <c r="DS226" i="56"/>
  <c r="DH226" i="56" s="1"/>
  <c r="DR226" i="56"/>
  <c r="DG226" i="56" s="1"/>
  <c r="DQ226" i="56"/>
  <c r="DF226" i="56" s="1"/>
  <c r="DP226" i="56"/>
  <c r="DE226" i="56" s="1"/>
  <c r="DO226" i="56"/>
  <c r="DD226" i="56" s="1"/>
  <c r="DN226" i="56"/>
  <c r="DC226" i="56" s="1"/>
  <c r="DM226" i="56"/>
  <c r="DB226" i="56" s="1"/>
  <c r="CX226" i="56"/>
  <c r="CW226" i="56"/>
  <c r="CV226" i="56"/>
  <c r="CU226" i="56"/>
  <c r="CT226" i="56"/>
  <c r="CS226" i="56"/>
  <c r="CR226" i="56"/>
  <c r="CQ226" i="56"/>
  <c r="Y226" i="56"/>
  <c r="X226" i="56"/>
  <c r="N226" i="56"/>
  <c r="M226" i="56"/>
  <c r="K226" i="56"/>
  <c r="BB226" i="56" s="1"/>
  <c r="BC226" i="56" s="1"/>
  <c r="B226" i="56"/>
  <c r="A226" i="56"/>
  <c r="GB225" i="56"/>
  <c r="FR225" i="56" s="1"/>
  <c r="GA225" i="56"/>
  <c r="FQ225" i="56" s="1"/>
  <c r="FZ225" i="56"/>
  <c r="FP225" i="56" s="1"/>
  <c r="FY225" i="56"/>
  <c r="FO225" i="56" s="1"/>
  <c r="FX225" i="56"/>
  <c r="FN225" i="56" s="1"/>
  <c r="FW225" i="56"/>
  <c r="FM225" i="56" s="1"/>
  <c r="FV225" i="56"/>
  <c r="FU225" i="56"/>
  <c r="FK225" i="56" s="1"/>
  <c r="FG225" i="56"/>
  <c r="FF225" i="56"/>
  <c r="FE225" i="56"/>
  <c r="FD225" i="56"/>
  <c r="FC225" i="56"/>
  <c r="FB225" i="56"/>
  <c r="FA225" i="56"/>
  <c r="EZ225" i="56"/>
  <c r="DT225" i="56"/>
  <c r="DI225" i="56" s="1"/>
  <c r="DS225" i="56"/>
  <c r="DH225" i="56" s="1"/>
  <c r="DR225" i="56"/>
  <c r="DG225" i="56" s="1"/>
  <c r="DQ225" i="56"/>
  <c r="DF225" i="56" s="1"/>
  <c r="DP225" i="56"/>
  <c r="DE225" i="56" s="1"/>
  <c r="DO225" i="56"/>
  <c r="DD225" i="56" s="1"/>
  <c r="DN225" i="56"/>
  <c r="DM225" i="56"/>
  <c r="DB225" i="56" s="1"/>
  <c r="CX225" i="56"/>
  <c r="CW225" i="56"/>
  <c r="CV225" i="56"/>
  <c r="CU225" i="56"/>
  <c r="CT225" i="56"/>
  <c r="CS225" i="56"/>
  <c r="CR225" i="56"/>
  <c r="CQ225" i="56"/>
  <c r="Y225" i="56"/>
  <c r="X225" i="56"/>
  <c r="N225" i="56"/>
  <c r="M225" i="56"/>
  <c r="CO225" i="56" s="1"/>
  <c r="CP225" i="56" s="1"/>
  <c r="K225" i="56"/>
  <c r="BB225" i="56" s="1"/>
  <c r="BC225" i="56" s="1"/>
  <c r="B225" i="56"/>
  <c r="A225" i="56"/>
  <c r="GB224" i="56"/>
  <c r="FR224" i="56" s="1"/>
  <c r="GA224" i="56"/>
  <c r="FQ224" i="56" s="1"/>
  <c r="FZ224" i="56"/>
  <c r="FP224" i="56" s="1"/>
  <c r="FY224" i="56"/>
  <c r="FO224" i="56" s="1"/>
  <c r="FX224" i="56"/>
  <c r="FN224" i="56" s="1"/>
  <c r="FW224" i="56"/>
  <c r="FV224" i="56"/>
  <c r="FL224" i="56" s="1"/>
  <c r="FU224" i="56"/>
  <c r="FK224" i="56" s="1"/>
  <c r="FG224" i="56"/>
  <c r="FF224" i="56"/>
  <c r="FE224" i="56"/>
  <c r="FD224" i="56"/>
  <c r="FC224" i="56"/>
  <c r="FB224" i="56"/>
  <c r="FA224" i="56"/>
  <c r="EZ224" i="56"/>
  <c r="DT224" i="56"/>
  <c r="DI224" i="56" s="1"/>
  <c r="DS224" i="56"/>
  <c r="DH224" i="56" s="1"/>
  <c r="DR224" i="56"/>
  <c r="DG224" i="56" s="1"/>
  <c r="DQ224" i="56"/>
  <c r="DF224" i="56" s="1"/>
  <c r="DP224" i="56"/>
  <c r="DE224" i="56" s="1"/>
  <c r="DO224" i="56"/>
  <c r="DD224" i="56" s="1"/>
  <c r="DN224" i="56"/>
  <c r="DC224" i="56" s="1"/>
  <c r="DM224" i="56"/>
  <c r="CX224" i="56"/>
  <c r="CW224" i="56"/>
  <c r="CV224" i="56"/>
  <c r="CU224" i="56"/>
  <c r="CT224" i="56"/>
  <c r="CS224" i="56"/>
  <c r="CR224" i="56"/>
  <c r="CQ224" i="56"/>
  <c r="Y224" i="56"/>
  <c r="X224" i="56"/>
  <c r="N224" i="56"/>
  <c r="M224" i="56"/>
  <c r="DK224" i="56" s="1"/>
  <c r="DL224" i="56" s="1"/>
  <c r="K224" i="56"/>
  <c r="BB224" i="56" s="1"/>
  <c r="BC224" i="56" s="1"/>
  <c r="B224" i="56"/>
  <c r="A224" i="56"/>
  <c r="GB223" i="56"/>
  <c r="FR223" i="56" s="1"/>
  <c r="GA223" i="56"/>
  <c r="FQ223" i="56" s="1"/>
  <c r="FZ223" i="56"/>
  <c r="FP223" i="56" s="1"/>
  <c r="FY223" i="56"/>
  <c r="FO223" i="56" s="1"/>
  <c r="FX223" i="56"/>
  <c r="FN223" i="56" s="1"/>
  <c r="FW223" i="56"/>
  <c r="FM223" i="56" s="1"/>
  <c r="FV223" i="56"/>
  <c r="FL223" i="56" s="1"/>
  <c r="FU223" i="56"/>
  <c r="FG223" i="56"/>
  <c r="FF223" i="56"/>
  <c r="FE223" i="56"/>
  <c r="FD223" i="56"/>
  <c r="FC223" i="56"/>
  <c r="FB223" i="56"/>
  <c r="FA223" i="56"/>
  <c r="EZ223" i="56"/>
  <c r="DT223" i="56"/>
  <c r="DI223" i="56" s="1"/>
  <c r="DS223" i="56"/>
  <c r="DH223" i="56" s="1"/>
  <c r="DR223" i="56"/>
  <c r="DG223" i="56" s="1"/>
  <c r="DQ223" i="56"/>
  <c r="DF223" i="56" s="1"/>
  <c r="DP223" i="56"/>
  <c r="DE223" i="56" s="1"/>
  <c r="DO223" i="56"/>
  <c r="DD223" i="56" s="1"/>
  <c r="DN223" i="56"/>
  <c r="DC223" i="56" s="1"/>
  <c r="DM223" i="56"/>
  <c r="DB223" i="56" s="1"/>
  <c r="CX223" i="56"/>
  <c r="CW223" i="56"/>
  <c r="CV223" i="56"/>
  <c r="CU223" i="56"/>
  <c r="CT223" i="56"/>
  <c r="CS223" i="56"/>
  <c r="CR223" i="56"/>
  <c r="CQ223" i="56"/>
  <c r="Y223" i="56"/>
  <c r="X223" i="56"/>
  <c r="N223" i="56"/>
  <c r="M223" i="56"/>
  <c r="K223" i="56"/>
  <c r="BB223" i="56" s="1"/>
  <c r="BC223" i="56" s="1"/>
  <c r="B223" i="56"/>
  <c r="A223" i="56"/>
  <c r="GB222" i="56"/>
  <c r="FR222" i="56" s="1"/>
  <c r="GA222" i="56"/>
  <c r="FQ222" i="56" s="1"/>
  <c r="FZ222" i="56"/>
  <c r="FP222" i="56" s="1"/>
  <c r="FY222" i="56"/>
  <c r="FO222" i="56" s="1"/>
  <c r="FX222" i="56"/>
  <c r="FN222" i="56" s="1"/>
  <c r="FW222" i="56"/>
  <c r="FM222" i="56" s="1"/>
  <c r="FV222" i="56"/>
  <c r="FL222" i="56" s="1"/>
  <c r="FU222" i="56"/>
  <c r="FK222" i="56" s="1"/>
  <c r="FG222" i="56"/>
  <c r="FF222" i="56"/>
  <c r="FE222" i="56"/>
  <c r="FD222" i="56"/>
  <c r="FC222" i="56"/>
  <c r="FB222" i="56"/>
  <c r="FA222" i="56"/>
  <c r="EZ222" i="56"/>
  <c r="DT222" i="56"/>
  <c r="DI222" i="56" s="1"/>
  <c r="DS222" i="56"/>
  <c r="DH222" i="56" s="1"/>
  <c r="DR222" i="56"/>
  <c r="DG222" i="56" s="1"/>
  <c r="DQ222" i="56"/>
  <c r="DF222" i="56" s="1"/>
  <c r="DP222" i="56"/>
  <c r="DE222" i="56" s="1"/>
  <c r="DO222" i="56"/>
  <c r="DD222" i="56" s="1"/>
  <c r="DN222" i="56"/>
  <c r="DC222" i="56" s="1"/>
  <c r="DM222" i="56"/>
  <c r="DB222" i="56" s="1"/>
  <c r="CX222" i="56"/>
  <c r="CW222" i="56"/>
  <c r="CV222" i="56"/>
  <c r="CU222" i="56"/>
  <c r="CT222" i="56"/>
  <c r="CS222" i="56"/>
  <c r="CR222" i="56"/>
  <c r="CQ222" i="56"/>
  <c r="Y222" i="56"/>
  <c r="X222" i="56"/>
  <c r="N222" i="56"/>
  <c r="M222" i="56"/>
  <c r="CO222" i="56" s="1"/>
  <c r="CP222" i="56" s="1"/>
  <c r="K222" i="56"/>
  <c r="BB222" i="56" s="1"/>
  <c r="BC222" i="56" s="1"/>
  <c r="B222" i="56"/>
  <c r="A222" i="56"/>
  <c r="GB221" i="56"/>
  <c r="FR221" i="56" s="1"/>
  <c r="GA221" i="56"/>
  <c r="FQ221" i="56" s="1"/>
  <c r="FZ221" i="56"/>
  <c r="FP221" i="56" s="1"/>
  <c r="FY221" i="56"/>
  <c r="FO221" i="56" s="1"/>
  <c r="FX221" i="56"/>
  <c r="FN221" i="56" s="1"/>
  <c r="FW221" i="56"/>
  <c r="FM221" i="56" s="1"/>
  <c r="FV221" i="56"/>
  <c r="FL221" i="56" s="1"/>
  <c r="FU221" i="56"/>
  <c r="FK221" i="56" s="1"/>
  <c r="FG221" i="56"/>
  <c r="FF221" i="56"/>
  <c r="FE221" i="56"/>
  <c r="FD221" i="56"/>
  <c r="FC221" i="56"/>
  <c r="FB221" i="56"/>
  <c r="FA221" i="56"/>
  <c r="EZ221" i="56"/>
  <c r="DT221" i="56"/>
  <c r="DI221" i="56" s="1"/>
  <c r="DS221" i="56"/>
  <c r="DH221" i="56" s="1"/>
  <c r="DR221" i="56"/>
  <c r="DG221" i="56" s="1"/>
  <c r="DQ221" i="56"/>
  <c r="DF221" i="56" s="1"/>
  <c r="DP221" i="56"/>
  <c r="DE221" i="56" s="1"/>
  <c r="DO221" i="56"/>
  <c r="DD221" i="56" s="1"/>
  <c r="DN221" i="56"/>
  <c r="DC221" i="56" s="1"/>
  <c r="DM221" i="56"/>
  <c r="CX221" i="56"/>
  <c r="CW221" i="56"/>
  <c r="CV221" i="56"/>
  <c r="CU221" i="56"/>
  <c r="CT221" i="56"/>
  <c r="CS221" i="56"/>
  <c r="CR221" i="56"/>
  <c r="CQ221" i="56"/>
  <c r="Y221" i="56"/>
  <c r="X221" i="56"/>
  <c r="N221" i="56"/>
  <c r="M221" i="56"/>
  <c r="K221" i="56"/>
  <c r="BB221" i="56" s="1"/>
  <c r="BC221" i="56" s="1"/>
  <c r="B221" i="56"/>
  <c r="A221" i="56"/>
  <c r="GB220" i="56"/>
  <c r="FR220" i="56" s="1"/>
  <c r="GA220" i="56"/>
  <c r="FQ220" i="56" s="1"/>
  <c r="FZ220" i="56"/>
  <c r="FP220" i="56" s="1"/>
  <c r="FY220" i="56"/>
  <c r="FO220" i="56" s="1"/>
  <c r="FX220" i="56"/>
  <c r="FN220" i="56" s="1"/>
  <c r="FW220" i="56"/>
  <c r="FM220" i="56" s="1"/>
  <c r="FV220" i="56"/>
  <c r="FL220" i="56" s="1"/>
  <c r="FU220" i="56"/>
  <c r="FG220" i="56"/>
  <c r="FF220" i="56"/>
  <c r="FE220" i="56"/>
  <c r="FD220" i="56"/>
  <c r="FC220" i="56"/>
  <c r="FB220" i="56"/>
  <c r="FA220" i="56"/>
  <c r="EZ220" i="56"/>
  <c r="DT220" i="56"/>
  <c r="DI220" i="56" s="1"/>
  <c r="DS220" i="56"/>
  <c r="DH220" i="56" s="1"/>
  <c r="DR220" i="56"/>
  <c r="DG220" i="56" s="1"/>
  <c r="DQ220" i="56"/>
  <c r="DF220" i="56" s="1"/>
  <c r="DP220" i="56"/>
  <c r="DE220" i="56" s="1"/>
  <c r="DO220" i="56"/>
  <c r="DD220" i="56" s="1"/>
  <c r="DN220" i="56"/>
  <c r="DC220" i="56" s="1"/>
  <c r="DM220" i="56"/>
  <c r="CX220" i="56"/>
  <c r="CW220" i="56"/>
  <c r="CV220" i="56"/>
  <c r="CU220" i="56"/>
  <c r="CT220" i="56"/>
  <c r="CS220" i="56"/>
  <c r="CR220" i="56"/>
  <c r="CQ220" i="56"/>
  <c r="Y220" i="56"/>
  <c r="X220" i="56"/>
  <c r="N220" i="56"/>
  <c r="M220" i="56"/>
  <c r="DK220" i="56" s="1"/>
  <c r="DL220" i="56" s="1"/>
  <c r="K220" i="56"/>
  <c r="BB220" i="56" s="1"/>
  <c r="BC220" i="56" s="1"/>
  <c r="B220" i="56"/>
  <c r="A220" i="56"/>
  <c r="GB219" i="56"/>
  <c r="FR219" i="56" s="1"/>
  <c r="GA219" i="56"/>
  <c r="FQ219" i="56" s="1"/>
  <c r="FZ219" i="56"/>
  <c r="FP219" i="56" s="1"/>
  <c r="FY219" i="56"/>
  <c r="FO219" i="56" s="1"/>
  <c r="FX219" i="56"/>
  <c r="FN219" i="56" s="1"/>
  <c r="FW219" i="56"/>
  <c r="FM219" i="56" s="1"/>
  <c r="FV219" i="56"/>
  <c r="FU219" i="56"/>
  <c r="FK219" i="56" s="1"/>
  <c r="FG219" i="56"/>
  <c r="FF219" i="56"/>
  <c r="FE219" i="56"/>
  <c r="FD219" i="56"/>
  <c r="FC219" i="56"/>
  <c r="FB219" i="56"/>
  <c r="FA219" i="56"/>
  <c r="EZ219" i="56"/>
  <c r="DT219" i="56"/>
  <c r="DI219" i="56" s="1"/>
  <c r="DS219" i="56"/>
  <c r="DH219" i="56" s="1"/>
  <c r="DR219" i="56"/>
  <c r="DG219" i="56" s="1"/>
  <c r="DQ219" i="56"/>
  <c r="DF219" i="56" s="1"/>
  <c r="DP219" i="56"/>
  <c r="DE219" i="56" s="1"/>
  <c r="DO219" i="56"/>
  <c r="DD219" i="56" s="1"/>
  <c r="DN219" i="56"/>
  <c r="DC219" i="56" s="1"/>
  <c r="DM219" i="56"/>
  <c r="CX219" i="56"/>
  <c r="CW219" i="56"/>
  <c r="CV219" i="56"/>
  <c r="CU219" i="56"/>
  <c r="CT219" i="56"/>
  <c r="CS219" i="56"/>
  <c r="CR219" i="56"/>
  <c r="CQ219" i="56"/>
  <c r="Y219" i="56"/>
  <c r="X219" i="56"/>
  <c r="N219" i="56"/>
  <c r="M219" i="56"/>
  <c r="CO219" i="56" s="1"/>
  <c r="CP219" i="56" s="1"/>
  <c r="K219" i="56"/>
  <c r="BB219" i="56" s="1"/>
  <c r="BC219" i="56" s="1"/>
  <c r="B219" i="56"/>
  <c r="A219" i="56"/>
  <c r="GB218" i="56"/>
  <c r="FR218" i="56" s="1"/>
  <c r="GA218" i="56"/>
  <c r="FZ218" i="56"/>
  <c r="FP218" i="56" s="1"/>
  <c r="FY218" i="56"/>
  <c r="FO218" i="56" s="1"/>
  <c r="FX218" i="56"/>
  <c r="FN218" i="56" s="1"/>
  <c r="FW218" i="56"/>
  <c r="FM218" i="56" s="1"/>
  <c r="FV218" i="56"/>
  <c r="FL218" i="56" s="1"/>
  <c r="FU218" i="56"/>
  <c r="FK218" i="56" s="1"/>
  <c r="FG218" i="56"/>
  <c r="FF218" i="56"/>
  <c r="FE218" i="56"/>
  <c r="FD218" i="56"/>
  <c r="FC218" i="56"/>
  <c r="FB218" i="56"/>
  <c r="FA218" i="56"/>
  <c r="EZ218" i="56"/>
  <c r="DT218" i="56"/>
  <c r="DI218" i="56" s="1"/>
  <c r="DS218" i="56"/>
  <c r="DH218" i="56" s="1"/>
  <c r="DR218" i="56"/>
  <c r="DG218" i="56" s="1"/>
  <c r="DQ218" i="56"/>
  <c r="DF218" i="56" s="1"/>
  <c r="DP218" i="56"/>
  <c r="DE218" i="56" s="1"/>
  <c r="DO218" i="56"/>
  <c r="DD218" i="56" s="1"/>
  <c r="DN218" i="56"/>
  <c r="DC218" i="56" s="1"/>
  <c r="DM218" i="56"/>
  <c r="DB218" i="56" s="1"/>
  <c r="CX218" i="56"/>
  <c r="CW218" i="56"/>
  <c r="CV218" i="56"/>
  <c r="CU218" i="56"/>
  <c r="CT218" i="56"/>
  <c r="CS218" i="56"/>
  <c r="CR218" i="56"/>
  <c r="CQ218" i="56"/>
  <c r="Y218" i="56"/>
  <c r="X218" i="56"/>
  <c r="N218" i="56"/>
  <c r="M218" i="56"/>
  <c r="CO218" i="56" s="1"/>
  <c r="CP218" i="56" s="1"/>
  <c r="K218" i="56"/>
  <c r="BB218" i="56" s="1"/>
  <c r="BC218" i="56" s="1"/>
  <c r="CE218" i="56" s="1"/>
  <c r="B218" i="56"/>
  <c r="A218" i="56"/>
  <c r="GB217" i="56"/>
  <c r="FR217" i="56" s="1"/>
  <c r="GA217" i="56"/>
  <c r="FQ217" i="56" s="1"/>
  <c r="FZ217" i="56"/>
  <c r="FP217" i="56" s="1"/>
  <c r="FY217" i="56"/>
  <c r="FO217" i="56" s="1"/>
  <c r="FX217" i="56"/>
  <c r="FN217" i="56" s="1"/>
  <c r="FW217" i="56"/>
  <c r="FM217" i="56" s="1"/>
  <c r="FV217" i="56"/>
  <c r="FU217" i="56"/>
  <c r="FK217" i="56" s="1"/>
  <c r="FG217" i="56"/>
  <c r="FF217" i="56"/>
  <c r="FE217" i="56"/>
  <c r="FD217" i="56"/>
  <c r="FC217" i="56"/>
  <c r="FB217" i="56"/>
  <c r="FA217" i="56"/>
  <c r="EZ217" i="56"/>
  <c r="DT217" i="56"/>
  <c r="DI217" i="56" s="1"/>
  <c r="DS217" i="56"/>
  <c r="DH217" i="56" s="1"/>
  <c r="DR217" i="56"/>
  <c r="DG217" i="56" s="1"/>
  <c r="DQ217" i="56"/>
  <c r="DF217" i="56" s="1"/>
  <c r="DP217" i="56"/>
  <c r="DE217" i="56" s="1"/>
  <c r="DO217" i="56"/>
  <c r="DN217" i="56"/>
  <c r="DC217" i="56" s="1"/>
  <c r="DM217" i="56"/>
  <c r="DB217" i="56" s="1"/>
  <c r="CX217" i="56"/>
  <c r="CW217" i="56"/>
  <c r="CV217" i="56"/>
  <c r="CU217" i="56"/>
  <c r="CT217" i="56"/>
  <c r="CS217" i="56"/>
  <c r="CR217" i="56"/>
  <c r="CQ217" i="56"/>
  <c r="Y217" i="56"/>
  <c r="X217" i="56"/>
  <c r="N217" i="56"/>
  <c r="M217" i="56"/>
  <c r="K217" i="56"/>
  <c r="BB217" i="56" s="1"/>
  <c r="BC217" i="56" s="1"/>
  <c r="CZ217" i="56" s="1"/>
  <c r="B217" i="56"/>
  <c r="A217" i="56"/>
  <c r="GB216" i="56"/>
  <c r="FR216" i="56" s="1"/>
  <c r="GA216" i="56"/>
  <c r="FQ216" i="56" s="1"/>
  <c r="FZ216" i="56"/>
  <c r="FP216" i="56" s="1"/>
  <c r="FY216" i="56"/>
  <c r="FO216" i="56" s="1"/>
  <c r="FX216" i="56"/>
  <c r="FN216" i="56" s="1"/>
  <c r="FW216" i="56"/>
  <c r="FM216" i="56" s="1"/>
  <c r="FV216" i="56"/>
  <c r="FL216" i="56" s="1"/>
  <c r="FU216" i="56"/>
  <c r="FG216" i="56"/>
  <c r="FF216" i="56"/>
  <c r="FE216" i="56"/>
  <c r="FD216" i="56"/>
  <c r="FC216" i="56"/>
  <c r="FB216" i="56"/>
  <c r="FA216" i="56"/>
  <c r="EZ216" i="56"/>
  <c r="DT216" i="56"/>
  <c r="DI216" i="56" s="1"/>
  <c r="DS216" i="56"/>
  <c r="DH216" i="56" s="1"/>
  <c r="DR216" i="56"/>
  <c r="DG216" i="56" s="1"/>
  <c r="DQ216" i="56"/>
  <c r="DF216" i="56" s="1"/>
  <c r="DP216" i="56"/>
  <c r="DE216" i="56" s="1"/>
  <c r="DO216" i="56"/>
  <c r="DD216" i="56" s="1"/>
  <c r="DN216" i="56"/>
  <c r="DC216" i="56" s="1"/>
  <c r="DM216" i="56"/>
  <c r="DB216" i="56" s="1"/>
  <c r="CX216" i="56"/>
  <c r="CW216" i="56"/>
  <c r="CV216" i="56"/>
  <c r="CU216" i="56"/>
  <c r="CT216" i="56"/>
  <c r="CS216" i="56"/>
  <c r="CR216" i="56"/>
  <c r="CQ216" i="56"/>
  <c r="Y216" i="56"/>
  <c r="X216" i="56"/>
  <c r="N216" i="56"/>
  <c r="M216" i="56"/>
  <c r="DK216" i="56" s="1"/>
  <c r="DL216" i="56" s="1"/>
  <c r="K216" i="56"/>
  <c r="BB216" i="56" s="1"/>
  <c r="BC216" i="56" s="1"/>
  <c r="B216" i="56"/>
  <c r="A216" i="56"/>
  <c r="GB215" i="56"/>
  <c r="FR215" i="56" s="1"/>
  <c r="GA215" i="56"/>
  <c r="FQ215" i="56" s="1"/>
  <c r="FZ215" i="56"/>
  <c r="FP215" i="56" s="1"/>
  <c r="FY215" i="56"/>
  <c r="FO215" i="56" s="1"/>
  <c r="FX215" i="56"/>
  <c r="FN215" i="56" s="1"/>
  <c r="FW215" i="56"/>
  <c r="FM215" i="56" s="1"/>
  <c r="FV215" i="56"/>
  <c r="FU215" i="56"/>
  <c r="FK215" i="56" s="1"/>
  <c r="FG215" i="56"/>
  <c r="FF215" i="56"/>
  <c r="FE215" i="56"/>
  <c r="FD215" i="56"/>
  <c r="FC215" i="56"/>
  <c r="FB215" i="56"/>
  <c r="FA215" i="56"/>
  <c r="EZ215" i="56"/>
  <c r="DT215" i="56"/>
  <c r="DI215" i="56" s="1"/>
  <c r="DS215" i="56"/>
  <c r="DH215" i="56" s="1"/>
  <c r="DR215" i="56"/>
  <c r="DQ215" i="56"/>
  <c r="DF215" i="56" s="1"/>
  <c r="DP215" i="56"/>
  <c r="DE215" i="56" s="1"/>
  <c r="DO215" i="56"/>
  <c r="DD215" i="56" s="1"/>
  <c r="DN215" i="56"/>
  <c r="DC215" i="56" s="1"/>
  <c r="DM215" i="56"/>
  <c r="DB215" i="56" s="1"/>
  <c r="CX215" i="56"/>
  <c r="CW215" i="56"/>
  <c r="CV215" i="56"/>
  <c r="CU215" i="56"/>
  <c r="CT215" i="56"/>
  <c r="CS215" i="56"/>
  <c r="CR215" i="56"/>
  <c r="CQ215" i="56"/>
  <c r="Y215" i="56"/>
  <c r="X215" i="56"/>
  <c r="N215" i="56"/>
  <c r="M215" i="56"/>
  <c r="DK215" i="56" s="1"/>
  <c r="DL215" i="56" s="1"/>
  <c r="K215" i="56"/>
  <c r="BB215" i="56" s="1"/>
  <c r="BC215" i="56" s="1"/>
  <c r="B215" i="56"/>
  <c r="A215" i="56"/>
  <c r="GB214" i="56"/>
  <c r="FR214" i="56" s="1"/>
  <c r="GA214" i="56"/>
  <c r="FQ214" i="56" s="1"/>
  <c r="FZ214" i="56"/>
  <c r="FP214" i="56" s="1"/>
  <c r="FY214" i="56"/>
  <c r="FO214" i="56" s="1"/>
  <c r="FX214" i="56"/>
  <c r="FN214" i="56" s="1"/>
  <c r="FW214" i="56"/>
  <c r="FV214" i="56"/>
  <c r="FL214" i="56" s="1"/>
  <c r="FU214" i="56"/>
  <c r="FK214" i="56" s="1"/>
  <c r="FG214" i="56"/>
  <c r="FF214" i="56"/>
  <c r="FE214" i="56"/>
  <c r="FD214" i="56"/>
  <c r="FC214" i="56"/>
  <c r="FB214" i="56"/>
  <c r="FA214" i="56"/>
  <c r="EZ214" i="56"/>
  <c r="DT214" i="56"/>
  <c r="DI214" i="56" s="1"/>
  <c r="DS214" i="56"/>
  <c r="DH214" i="56" s="1"/>
  <c r="DR214" i="56"/>
  <c r="DG214" i="56" s="1"/>
  <c r="DQ214" i="56"/>
  <c r="DF214" i="56" s="1"/>
  <c r="DP214" i="56"/>
  <c r="DE214" i="56" s="1"/>
  <c r="DO214" i="56"/>
  <c r="DD214" i="56" s="1"/>
  <c r="DN214" i="56"/>
  <c r="DM214" i="56"/>
  <c r="DB214" i="56" s="1"/>
  <c r="CX214" i="56"/>
  <c r="CW214" i="56"/>
  <c r="CV214" i="56"/>
  <c r="CU214" i="56"/>
  <c r="CT214" i="56"/>
  <c r="CS214" i="56"/>
  <c r="CR214" i="56"/>
  <c r="CQ214" i="56"/>
  <c r="Y214" i="56"/>
  <c r="X214" i="56"/>
  <c r="N214" i="56"/>
  <c r="M214" i="56"/>
  <c r="K214" i="56"/>
  <c r="BB214" i="56" s="1"/>
  <c r="BC214" i="56" s="1"/>
  <c r="B214" i="56"/>
  <c r="A214" i="56"/>
  <c r="GB213" i="56"/>
  <c r="FR213" i="56" s="1"/>
  <c r="GA213" i="56"/>
  <c r="FQ213" i="56" s="1"/>
  <c r="FZ213" i="56"/>
  <c r="FP213" i="56" s="1"/>
  <c r="FY213" i="56"/>
  <c r="FO213" i="56" s="1"/>
  <c r="FX213" i="56"/>
  <c r="FN213" i="56" s="1"/>
  <c r="FW213" i="56"/>
  <c r="FM213" i="56" s="1"/>
  <c r="FV213" i="56"/>
  <c r="FL213" i="56" s="1"/>
  <c r="FU213" i="56"/>
  <c r="FG213" i="56"/>
  <c r="FF213" i="56"/>
  <c r="FE213" i="56"/>
  <c r="FD213" i="56"/>
  <c r="FC213" i="56"/>
  <c r="FB213" i="56"/>
  <c r="FA213" i="56"/>
  <c r="EZ213" i="56"/>
  <c r="DT213" i="56"/>
  <c r="DI213" i="56" s="1"/>
  <c r="DS213" i="56"/>
  <c r="DH213" i="56" s="1"/>
  <c r="DR213" i="56"/>
  <c r="DG213" i="56" s="1"/>
  <c r="DQ213" i="56"/>
  <c r="DF213" i="56" s="1"/>
  <c r="DP213" i="56"/>
  <c r="DE213" i="56" s="1"/>
  <c r="DO213" i="56"/>
  <c r="DD213" i="56" s="1"/>
  <c r="DN213" i="56"/>
  <c r="DM213" i="56"/>
  <c r="DB213" i="56" s="1"/>
  <c r="CX213" i="56"/>
  <c r="CW213" i="56"/>
  <c r="CV213" i="56"/>
  <c r="CU213" i="56"/>
  <c r="CT213" i="56"/>
  <c r="CS213" i="56"/>
  <c r="CR213" i="56"/>
  <c r="CQ213" i="56"/>
  <c r="Y213" i="56"/>
  <c r="X213" i="56"/>
  <c r="N213" i="56"/>
  <c r="M213" i="56"/>
  <c r="CO213" i="56" s="1"/>
  <c r="CP213" i="56" s="1"/>
  <c r="K213" i="56"/>
  <c r="BB213" i="56" s="1"/>
  <c r="BC213" i="56" s="1"/>
  <c r="EN213" i="56" s="1"/>
  <c r="B213" i="56"/>
  <c r="A213" i="56"/>
  <c r="GB212" i="56"/>
  <c r="FR212" i="56" s="1"/>
  <c r="GA212" i="56"/>
  <c r="FQ212" i="56" s="1"/>
  <c r="FZ212" i="56"/>
  <c r="FY212" i="56"/>
  <c r="FO212" i="56" s="1"/>
  <c r="FX212" i="56"/>
  <c r="FN212" i="56" s="1"/>
  <c r="FW212" i="56"/>
  <c r="FM212" i="56" s="1"/>
  <c r="FV212" i="56"/>
  <c r="FL212" i="56" s="1"/>
  <c r="FU212" i="56"/>
  <c r="FK212" i="56" s="1"/>
  <c r="FG212" i="56"/>
  <c r="FF212" i="56"/>
  <c r="FE212" i="56"/>
  <c r="FD212" i="56"/>
  <c r="FC212" i="56"/>
  <c r="FB212" i="56"/>
  <c r="FA212" i="56"/>
  <c r="EZ212" i="56"/>
  <c r="DT212" i="56"/>
  <c r="DI212" i="56" s="1"/>
  <c r="DS212" i="56"/>
  <c r="DH212" i="56" s="1"/>
  <c r="DR212" i="56"/>
  <c r="DG212" i="56" s="1"/>
  <c r="DQ212" i="56"/>
  <c r="DF212" i="56" s="1"/>
  <c r="DP212" i="56"/>
  <c r="DE212" i="56" s="1"/>
  <c r="DO212" i="56"/>
  <c r="DD212" i="56" s="1"/>
  <c r="DN212" i="56"/>
  <c r="DC212" i="56" s="1"/>
  <c r="DM212" i="56"/>
  <c r="CX212" i="56"/>
  <c r="CW212" i="56"/>
  <c r="CV212" i="56"/>
  <c r="CU212" i="56"/>
  <c r="CT212" i="56"/>
  <c r="CS212" i="56"/>
  <c r="CR212" i="56"/>
  <c r="CQ212" i="56"/>
  <c r="Y212" i="56"/>
  <c r="X212" i="56"/>
  <c r="N212" i="56"/>
  <c r="M212" i="56"/>
  <c r="K212" i="56"/>
  <c r="BB212" i="56" s="1"/>
  <c r="BC212" i="56" s="1"/>
  <c r="CE212" i="56" s="1"/>
  <c r="B212" i="56"/>
  <c r="A212" i="56"/>
  <c r="GB211" i="56"/>
  <c r="FR211" i="56" s="1"/>
  <c r="GA211" i="56"/>
  <c r="FQ211" i="56" s="1"/>
  <c r="FZ211" i="56"/>
  <c r="FP211" i="56" s="1"/>
  <c r="FY211" i="56"/>
  <c r="FO211" i="56" s="1"/>
  <c r="FX211" i="56"/>
  <c r="FN211" i="56" s="1"/>
  <c r="FW211" i="56"/>
  <c r="FM211" i="56" s="1"/>
  <c r="FV211" i="56"/>
  <c r="FL211" i="56" s="1"/>
  <c r="FU211" i="56"/>
  <c r="FK211" i="56" s="1"/>
  <c r="FG211" i="56"/>
  <c r="FF211" i="56"/>
  <c r="FE211" i="56"/>
  <c r="FD211" i="56"/>
  <c r="FC211" i="56"/>
  <c r="FB211" i="56"/>
  <c r="FA211" i="56"/>
  <c r="EZ211" i="56"/>
  <c r="DT211" i="56"/>
  <c r="DI211" i="56" s="1"/>
  <c r="DS211" i="56"/>
  <c r="DH211" i="56" s="1"/>
  <c r="DR211" i="56"/>
  <c r="DG211" i="56" s="1"/>
  <c r="DQ211" i="56"/>
  <c r="DF211" i="56" s="1"/>
  <c r="DP211" i="56"/>
  <c r="DE211" i="56" s="1"/>
  <c r="DO211" i="56"/>
  <c r="DD211" i="56" s="1"/>
  <c r="DN211" i="56"/>
  <c r="DC211" i="56" s="1"/>
  <c r="DM211" i="56"/>
  <c r="DB211" i="56" s="1"/>
  <c r="CX211" i="56"/>
  <c r="CW211" i="56"/>
  <c r="CV211" i="56"/>
  <c r="CU211" i="56"/>
  <c r="CT211" i="56"/>
  <c r="CS211" i="56"/>
  <c r="CR211" i="56"/>
  <c r="CQ211" i="56"/>
  <c r="Y211" i="56"/>
  <c r="X211" i="56"/>
  <c r="N211" i="56"/>
  <c r="M211" i="56"/>
  <c r="DK211" i="56" s="1"/>
  <c r="DL211" i="56" s="1"/>
  <c r="K211" i="56"/>
  <c r="BB211" i="56" s="1"/>
  <c r="BC211" i="56" s="1"/>
  <c r="CE211" i="56" s="1"/>
  <c r="B211" i="56"/>
  <c r="A211" i="56"/>
  <c r="GB210" i="56"/>
  <c r="GA210" i="56"/>
  <c r="FQ210" i="56" s="1"/>
  <c r="FZ210" i="56"/>
  <c r="FP210" i="56" s="1"/>
  <c r="FY210" i="56"/>
  <c r="FO210" i="56" s="1"/>
  <c r="FX210" i="56"/>
  <c r="FN210" i="56" s="1"/>
  <c r="FW210" i="56"/>
  <c r="FM210" i="56" s="1"/>
  <c r="FV210" i="56"/>
  <c r="FL210" i="56" s="1"/>
  <c r="FU210" i="56"/>
  <c r="FK210" i="56" s="1"/>
  <c r="FG210" i="56"/>
  <c r="FF210" i="56"/>
  <c r="FE210" i="56"/>
  <c r="FD210" i="56"/>
  <c r="FC210" i="56"/>
  <c r="FB210" i="56"/>
  <c r="FA210" i="56"/>
  <c r="EZ210" i="56"/>
  <c r="DT210" i="56"/>
  <c r="DI210" i="56" s="1"/>
  <c r="DS210" i="56"/>
  <c r="DH210" i="56" s="1"/>
  <c r="DR210" i="56"/>
  <c r="DG210" i="56" s="1"/>
  <c r="DQ210" i="56"/>
  <c r="DF210" i="56" s="1"/>
  <c r="DP210" i="56"/>
  <c r="DE210" i="56" s="1"/>
  <c r="DO210" i="56"/>
  <c r="DD210" i="56" s="1"/>
  <c r="DN210" i="56"/>
  <c r="DC210" i="56" s="1"/>
  <c r="DM210" i="56"/>
  <c r="DB210" i="56" s="1"/>
  <c r="CX210" i="56"/>
  <c r="CW210" i="56"/>
  <c r="CV210" i="56"/>
  <c r="CU210" i="56"/>
  <c r="CT210" i="56"/>
  <c r="CS210" i="56"/>
  <c r="CR210" i="56"/>
  <c r="CQ210" i="56"/>
  <c r="Y210" i="56"/>
  <c r="X210" i="56"/>
  <c r="N210" i="56"/>
  <c r="M210" i="56"/>
  <c r="K210" i="56"/>
  <c r="BB210" i="56" s="1"/>
  <c r="BC210" i="56" s="1"/>
  <c r="FI210" i="56" s="1"/>
  <c r="B210" i="56"/>
  <c r="A210" i="56"/>
  <c r="GB209" i="56"/>
  <c r="FR209" i="56" s="1"/>
  <c r="GA209" i="56"/>
  <c r="FQ209" i="56" s="1"/>
  <c r="FZ209" i="56"/>
  <c r="FY209" i="56"/>
  <c r="FO209" i="56" s="1"/>
  <c r="FX209" i="56"/>
  <c r="FN209" i="56" s="1"/>
  <c r="FW209" i="56"/>
  <c r="FM209" i="56" s="1"/>
  <c r="FV209" i="56"/>
  <c r="FL209" i="56" s="1"/>
  <c r="FU209" i="56"/>
  <c r="FK209" i="56" s="1"/>
  <c r="FG209" i="56"/>
  <c r="FF209" i="56"/>
  <c r="FE209" i="56"/>
  <c r="FD209" i="56"/>
  <c r="FC209" i="56"/>
  <c r="FB209" i="56"/>
  <c r="FA209" i="56"/>
  <c r="EZ209" i="56"/>
  <c r="DT209" i="56"/>
  <c r="DI209" i="56" s="1"/>
  <c r="DS209" i="56"/>
  <c r="DH209" i="56" s="1"/>
  <c r="DR209" i="56"/>
  <c r="DG209" i="56" s="1"/>
  <c r="DQ209" i="56"/>
  <c r="DF209" i="56" s="1"/>
  <c r="DP209" i="56"/>
  <c r="DE209" i="56" s="1"/>
  <c r="DO209" i="56"/>
  <c r="DD209" i="56" s="1"/>
  <c r="DN209" i="56"/>
  <c r="DC209" i="56" s="1"/>
  <c r="DM209" i="56"/>
  <c r="CX209" i="56"/>
  <c r="CW209" i="56"/>
  <c r="CV209" i="56"/>
  <c r="CU209" i="56"/>
  <c r="CT209" i="56"/>
  <c r="CS209" i="56"/>
  <c r="CR209" i="56"/>
  <c r="CQ209" i="56"/>
  <c r="Y209" i="56"/>
  <c r="X209" i="56"/>
  <c r="N209" i="56"/>
  <c r="M209" i="56"/>
  <c r="CO209" i="56" s="1"/>
  <c r="CP209" i="56" s="1"/>
  <c r="K209" i="56"/>
  <c r="BB209" i="56" s="1"/>
  <c r="BC209" i="56" s="1"/>
  <c r="B209" i="56"/>
  <c r="A209" i="56"/>
  <c r="GB208" i="56"/>
  <c r="FR208" i="56" s="1"/>
  <c r="GA208" i="56"/>
  <c r="FQ208" i="56" s="1"/>
  <c r="FZ208" i="56"/>
  <c r="FP208" i="56" s="1"/>
  <c r="FY208" i="56"/>
  <c r="FO208" i="56" s="1"/>
  <c r="FX208" i="56"/>
  <c r="FN208" i="56" s="1"/>
  <c r="FW208" i="56"/>
  <c r="FM208" i="56" s="1"/>
  <c r="FV208" i="56"/>
  <c r="FL208" i="56" s="1"/>
  <c r="FU208" i="56"/>
  <c r="FG208" i="56"/>
  <c r="FF208" i="56"/>
  <c r="FE208" i="56"/>
  <c r="FD208" i="56"/>
  <c r="FC208" i="56"/>
  <c r="FB208" i="56"/>
  <c r="FA208" i="56"/>
  <c r="EZ208" i="56"/>
  <c r="DT208" i="56"/>
  <c r="DI208" i="56" s="1"/>
  <c r="DS208" i="56"/>
  <c r="DH208" i="56" s="1"/>
  <c r="DR208" i="56"/>
  <c r="DG208" i="56" s="1"/>
  <c r="DQ208" i="56"/>
  <c r="DF208" i="56" s="1"/>
  <c r="DP208" i="56"/>
  <c r="DE208" i="56" s="1"/>
  <c r="DO208" i="56"/>
  <c r="DD208" i="56" s="1"/>
  <c r="DN208" i="56"/>
  <c r="DC208" i="56" s="1"/>
  <c r="DM208" i="56"/>
  <c r="CX208" i="56"/>
  <c r="CW208" i="56"/>
  <c r="CV208" i="56"/>
  <c r="CU208" i="56"/>
  <c r="CT208" i="56"/>
  <c r="CS208" i="56"/>
  <c r="CR208" i="56"/>
  <c r="CQ208" i="56"/>
  <c r="Y208" i="56"/>
  <c r="X208" i="56"/>
  <c r="N208" i="56"/>
  <c r="M208" i="56"/>
  <c r="K208" i="56"/>
  <c r="BB208" i="56" s="1"/>
  <c r="BC208" i="56" s="1"/>
  <c r="CZ208" i="56" s="1"/>
  <c r="B208" i="56"/>
  <c r="A208" i="56"/>
  <c r="GB207" i="56"/>
  <c r="FR207" i="56" s="1"/>
  <c r="GA207" i="56"/>
  <c r="FQ207" i="56" s="1"/>
  <c r="FZ207" i="56"/>
  <c r="FP207" i="56" s="1"/>
  <c r="FY207" i="56"/>
  <c r="FO207" i="56" s="1"/>
  <c r="FX207" i="56"/>
  <c r="FN207" i="56" s="1"/>
  <c r="FW207" i="56"/>
  <c r="FM207" i="56" s="1"/>
  <c r="FV207" i="56"/>
  <c r="FL207" i="56" s="1"/>
  <c r="FU207" i="56"/>
  <c r="FK207" i="56" s="1"/>
  <c r="FG207" i="56"/>
  <c r="FF207" i="56"/>
  <c r="FE207" i="56"/>
  <c r="FD207" i="56"/>
  <c r="FC207" i="56"/>
  <c r="FB207" i="56"/>
  <c r="FA207" i="56"/>
  <c r="EZ207" i="56"/>
  <c r="DT207" i="56"/>
  <c r="DI207" i="56" s="1"/>
  <c r="DS207" i="56"/>
  <c r="DR207" i="56"/>
  <c r="DG207" i="56" s="1"/>
  <c r="DQ207" i="56"/>
  <c r="DF207" i="56" s="1"/>
  <c r="DP207" i="56"/>
  <c r="DE207" i="56" s="1"/>
  <c r="DO207" i="56"/>
  <c r="DD207" i="56" s="1"/>
  <c r="DN207" i="56"/>
  <c r="DC207" i="56" s="1"/>
  <c r="DM207" i="56"/>
  <c r="DB207" i="56" s="1"/>
  <c r="CX207" i="56"/>
  <c r="CW207" i="56"/>
  <c r="CV207" i="56"/>
  <c r="CU207" i="56"/>
  <c r="CT207" i="56"/>
  <c r="CS207" i="56"/>
  <c r="CR207" i="56"/>
  <c r="CQ207" i="56"/>
  <c r="Y207" i="56"/>
  <c r="X207" i="56"/>
  <c r="N207" i="56"/>
  <c r="M207" i="56"/>
  <c r="CO207" i="56" s="1"/>
  <c r="CP207" i="56" s="1"/>
  <c r="K207" i="56"/>
  <c r="BB207" i="56" s="1"/>
  <c r="BC207" i="56" s="1"/>
  <c r="CZ207" i="56" s="1"/>
  <c r="B207" i="56"/>
  <c r="A207" i="56"/>
  <c r="GB206" i="56"/>
  <c r="FR206" i="56" s="1"/>
  <c r="GA206" i="56"/>
  <c r="FQ206" i="56" s="1"/>
  <c r="FZ206" i="56"/>
  <c r="FP206" i="56" s="1"/>
  <c r="FY206" i="56"/>
  <c r="FO206" i="56" s="1"/>
  <c r="FX206" i="56"/>
  <c r="FN206" i="56" s="1"/>
  <c r="FW206" i="56"/>
  <c r="FM206" i="56" s="1"/>
  <c r="FV206" i="56"/>
  <c r="FL206" i="56" s="1"/>
  <c r="FU206" i="56"/>
  <c r="FG206" i="56"/>
  <c r="FF206" i="56"/>
  <c r="FE206" i="56"/>
  <c r="FD206" i="56"/>
  <c r="FC206" i="56"/>
  <c r="FB206" i="56"/>
  <c r="FA206" i="56"/>
  <c r="EZ206" i="56"/>
  <c r="DT206" i="56"/>
  <c r="DI206" i="56" s="1"/>
  <c r="DS206" i="56"/>
  <c r="DH206" i="56" s="1"/>
  <c r="DR206" i="56"/>
  <c r="DG206" i="56" s="1"/>
  <c r="DQ206" i="56"/>
  <c r="DF206" i="56" s="1"/>
  <c r="DP206" i="56"/>
  <c r="DE206" i="56" s="1"/>
  <c r="DO206" i="56"/>
  <c r="DD206" i="56" s="1"/>
  <c r="DN206" i="56"/>
  <c r="DM206" i="56"/>
  <c r="DB206" i="56" s="1"/>
  <c r="CX206" i="56"/>
  <c r="CW206" i="56"/>
  <c r="CV206" i="56"/>
  <c r="CU206" i="56"/>
  <c r="CT206" i="56"/>
  <c r="CS206" i="56"/>
  <c r="CR206" i="56"/>
  <c r="CQ206" i="56"/>
  <c r="Y206" i="56"/>
  <c r="X206" i="56"/>
  <c r="N206" i="56"/>
  <c r="M206" i="56"/>
  <c r="K206" i="56"/>
  <c r="BB206" i="56" s="1"/>
  <c r="BC206" i="56" s="1"/>
  <c r="B206" i="56"/>
  <c r="A206" i="56"/>
  <c r="GB205" i="56"/>
  <c r="FR205" i="56" s="1"/>
  <c r="GA205" i="56"/>
  <c r="FQ205" i="56" s="1"/>
  <c r="FZ205" i="56"/>
  <c r="FP205" i="56" s="1"/>
  <c r="FY205" i="56"/>
  <c r="FO205" i="56" s="1"/>
  <c r="FX205" i="56"/>
  <c r="FN205" i="56" s="1"/>
  <c r="FW205" i="56"/>
  <c r="FM205" i="56" s="1"/>
  <c r="FV205" i="56"/>
  <c r="FL205" i="56" s="1"/>
  <c r="FU205" i="56"/>
  <c r="FK205" i="56" s="1"/>
  <c r="FG205" i="56"/>
  <c r="FF205" i="56"/>
  <c r="FE205" i="56"/>
  <c r="FD205" i="56"/>
  <c r="FC205" i="56"/>
  <c r="FB205" i="56"/>
  <c r="FA205" i="56"/>
  <c r="EZ205" i="56"/>
  <c r="DT205" i="56"/>
  <c r="DI205" i="56" s="1"/>
  <c r="DS205" i="56"/>
  <c r="DH205" i="56" s="1"/>
  <c r="DR205" i="56"/>
  <c r="DG205" i="56" s="1"/>
  <c r="DQ205" i="56"/>
  <c r="DF205" i="56" s="1"/>
  <c r="DP205" i="56"/>
  <c r="DE205" i="56" s="1"/>
  <c r="DO205" i="56"/>
  <c r="DD205" i="56" s="1"/>
  <c r="DN205" i="56"/>
  <c r="DM205" i="56"/>
  <c r="DB205" i="56" s="1"/>
  <c r="CX205" i="56"/>
  <c r="CW205" i="56"/>
  <c r="CV205" i="56"/>
  <c r="CU205" i="56"/>
  <c r="CT205" i="56"/>
  <c r="CS205" i="56"/>
  <c r="CR205" i="56"/>
  <c r="CQ205" i="56"/>
  <c r="Y205" i="56"/>
  <c r="X205" i="56"/>
  <c r="N205" i="56"/>
  <c r="M205" i="56"/>
  <c r="DK205" i="56" s="1"/>
  <c r="DL205" i="56" s="1"/>
  <c r="K205" i="56"/>
  <c r="BB205" i="56" s="1"/>
  <c r="BC205" i="56" s="1"/>
  <c r="B205" i="56"/>
  <c r="A205" i="56"/>
  <c r="GB204" i="56"/>
  <c r="FR204" i="56" s="1"/>
  <c r="GA204" i="56"/>
  <c r="FQ204" i="56" s="1"/>
  <c r="FZ204" i="56"/>
  <c r="FP204" i="56" s="1"/>
  <c r="FY204" i="56"/>
  <c r="FO204" i="56" s="1"/>
  <c r="FX204" i="56"/>
  <c r="FN204" i="56" s="1"/>
  <c r="FW204" i="56"/>
  <c r="FM204" i="56" s="1"/>
  <c r="FV204" i="56"/>
  <c r="FL204" i="56" s="1"/>
  <c r="FU204" i="56"/>
  <c r="FG204" i="56"/>
  <c r="FF204" i="56"/>
  <c r="FE204" i="56"/>
  <c r="FD204" i="56"/>
  <c r="FC204" i="56"/>
  <c r="FB204" i="56"/>
  <c r="FA204" i="56"/>
  <c r="EZ204" i="56"/>
  <c r="DT204" i="56"/>
  <c r="DI204" i="56" s="1"/>
  <c r="DS204" i="56"/>
  <c r="DH204" i="56" s="1"/>
  <c r="DR204" i="56"/>
  <c r="DG204" i="56" s="1"/>
  <c r="DQ204" i="56"/>
  <c r="DF204" i="56" s="1"/>
  <c r="DP204" i="56"/>
  <c r="DE204" i="56" s="1"/>
  <c r="DO204" i="56"/>
  <c r="DD204" i="56" s="1"/>
  <c r="DN204" i="56"/>
  <c r="DC204" i="56" s="1"/>
  <c r="DM204" i="56"/>
  <c r="CX204" i="56"/>
  <c r="CW204" i="56"/>
  <c r="CV204" i="56"/>
  <c r="CU204" i="56"/>
  <c r="CT204" i="56"/>
  <c r="CS204" i="56"/>
  <c r="CR204" i="56"/>
  <c r="CQ204" i="56"/>
  <c r="Y204" i="56"/>
  <c r="X204" i="56"/>
  <c r="N204" i="56"/>
  <c r="M204" i="56"/>
  <c r="K204" i="56"/>
  <c r="BB204" i="56" s="1"/>
  <c r="BC204" i="56" s="1"/>
  <c r="B204" i="56"/>
  <c r="A204" i="56"/>
  <c r="GB203" i="56"/>
  <c r="FR203" i="56" s="1"/>
  <c r="GA203" i="56"/>
  <c r="FQ203" i="56" s="1"/>
  <c r="FZ203" i="56"/>
  <c r="FP203" i="56" s="1"/>
  <c r="FY203" i="56"/>
  <c r="FO203" i="56" s="1"/>
  <c r="FX203" i="56"/>
  <c r="FN203" i="56" s="1"/>
  <c r="FW203" i="56"/>
  <c r="FM203" i="56" s="1"/>
  <c r="FV203" i="56"/>
  <c r="FL203" i="56" s="1"/>
  <c r="FU203" i="56"/>
  <c r="FG203" i="56"/>
  <c r="FF203" i="56"/>
  <c r="FE203" i="56"/>
  <c r="FD203" i="56"/>
  <c r="FC203" i="56"/>
  <c r="FB203" i="56"/>
  <c r="FA203" i="56"/>
  <c r="EZ203" i="56"/>
  <c r="DT203" i="56"/>
  <c r="DI203" i="56" s="1"/>
  <c r="DS203" i="56"/>
  <c r="DH203" i="56" s="1"/>
  <c r="DR203" i="56"/>
  <c r="DG203" i="56" s="1"/>
  <c r="DQ203" i="56"/>
  <c r="DF203" i="56" s="1"/>
  <c r="DP203" i="56"/>
  <c r="DE203" i="56" s="1"/>
  <c r="DO203" i="56"/>
  <c r="DD203" i="56" s="1"/>
  <c r="DN203" i="56"/>
  <c r="DC203" i="56" s="1"/>
  <c r="DM203" i="56"/>
  <c r="DB203" i="56" s="1"/>
  <c r="CX203" i="56"/>
  <c r="CW203" i="56"/>
  <c r="CV203" i="56"/>
  <c r="CU203" i="56"/>
  <c r="CT203" i="56"/>
  <c r="CS203" i="56"/>
  <c r="CR203" i="56"/>
  <c r="CQ203" i="56"/>
  <c r="Y203" i="56"/>
  <c r="X203" i="56"/>
  <c r="N203" i="56"/>
  <c r="M203" i="56"/>
  <c r="CO203" i="56" s="1"/>
  <c r="CP203" i="56" s="1"/>
  <c r="K203" i="56"/>
  <c r="BB203" i="56" s="1"/>
  <c r="BC203" i="56" s="1"/>
  <c r="CE203" i="56" s="1"/>
  <c r="B203" i="56"/>
  <c r="A203" i="56"/>
  <c r="GB202" i="56"/>
  <c r="FR202" i="56" s="1"/>
  <c r="GA202" i="56"/>
  <c r="FQ202" i="56" s="1"/>
  <c r="FZ202" i="56"/>
  <c r="FP202" i="56" s="1"/>
  <c r="FY202" i="56"/>
  <c r="FO202" i="56" s="1"/>
  <c r="FX202" i="56"/>
  <c r="FN202" i="56" s="1"/>
  <c r="FW202" i="56"/>
  <c r="FM202" i="56" s="1"/>
  <c r="FV202" i="56"/>
  <c r="FL202" i="56" s="1"/>
  <c r="FU202" i="56"/>
  <c r="FG202" i="56"/>
  <c r="FF202" i="56"/>
  <c r="FE202" i="56"/>
  <c r="FD202" i="56"/>
  <c r="FC202" i="56"/>
  <c r="FB202" i="56"/>
  <c r="FA202" i="56"/>
  <c r="EZ202" i="56"/>
  <c r="DT202" i="56"/>
  <c r="DI202" i="56" s="1"/>
  <c r="DS202" i="56"/>
  <c r="DH202" i="56" s="1"/>
  <c r="DR202" i="56"/>
  <c r="DG202" i="56" s="1"/>
  <c r="DQ202" i="56"/>
  <c r="DF202" i="56" s="1"/>
  <c r="DP202" i="56"/>
  <c r="DE202" i="56" s="1"/>
  <c r="DO202" i="56"/>
  <c r="DD202" i="56" s="1"/>
  <c r="DN202" i="56"/>
  <c r="DC202" i="56" s="1"/>
  <c r="DM202" i="56"/>
  <c r="CX202" i="56"/>
  <c r="CW202" i="56"/>
  <c r="CV202" i="56"/>
  <c r="CU202" i="56"/>
  <c r="CT202" i="56"/>
  <c r="CS202" i="56"/>
  <c r="CR202" i="56"/>
  <c r="CQ202" i="56"/>
  <c r="Y202" i="56"/>
  <c r="X202" i="56"/>
  <c r="N202" i="56"/>
  <c r="M202" i="56"/>
  <c r="CO202" i="56" s="1"/>
  <c r="CP202" i="56" s="1"/>
  <c r="K202" i="56"/>
  <c r="BB202" i="56" s="1"/>
  <c r="BC202" i="56" s="1"/>
  <c r="B202" i="56"/>
  <c r="A202" i="56"/>
  <c r="GB201" i="56"/>
  <c r="FR201" i="56" s="1"/>
  <c r="GA201" i="56"/>
  <c r="FQ201" i="56" s="1"/>
  <c r="FZ201" i="56"/>
  <c r="FP201" i="56" s="1"/>
  <c r="FY201" i="56"/>
  <c r="FO201" i="56" s="1"/>
  <c r="FX201" i="56"/>
  <c r="FN201" i="56" s="1"/>
  <c r="FW201" i="56"/>
  <c r="FM201" i="56" s="1"/>
  <c r="FV201" i="56"/>
  <c r="FL201" i="56" s="1"/>
  <c r="FU201" i="56"/>
  <c r="FK201" i="56" s="1"/>
  <c r="FG201" i="56"/>
  <c r="FF201" i="56"/>
  <c r="FE201" i="56"/>
  <c r="FD201" i="56"/>
  <c r="FC201" i="56"/>
  <c r="FB201" i="56"/>
  <c r="FA201" i="56"/>
  <c r="EZ201" i="56"/>
  <c r="DT201" i="56"/>
  <c r="DI201" i="56" s="1"/>
  <c r="DS201" i="56"/>
  <c r="DH201" i="56" s="1"/>
  <c r="DR201" i="56"/>
  <c r="DG201" i="56" s="1"/>
  <c r="DQ201" i="56"/>
  <c r="DF201" i="56" s="1"/>
  <c r="DP201" i="56"/>
  <c r="DE201" i="56" s="1"/>
  <c r="DO201" i="56"/>
  <c r="DD201" i="56" s="1"/>
  <c r="DN201" i="56"/>
  <c r="DM201" i="56"/>
  <c r="DB201" i="56" s="1"/>
  <c r="CX201" i="56"/>
  <c r="CW201" i="56"/>
  <c r="CV201" i="56"/>
  <c r="CU201" i="56"/>
  <c r="CT201" i="56"/>
  <c r="CS201" i="56"/>
  <c r="CR201" i="56"/>
  <c r="CQ201" i="56"/>
  <c r="Y201" i="56"/>
  <c r="X201" i="56"/>
  <c r="N201" i="56"/>
  <c r="M201" i="56"/>
  <c r="K201" i="56"/>
  <c r="BB201" i="56" s="1"/>
  <c r="BC201" i="56" s="1"/>
  <c r="B201" i="56"/>
  <c r="A201" i="56"/>
  <c r="GB200" i="56"/>
  <c r="FR200" i="56" s="1"/>
  <c r="GA200" i="56"/>
  <c r="FQ200" i="56" s="1"/>
  <c r="FZ200" i="56"/>
  <c r="FP200" i="56" s="1"/>
  <c r="FY200" i="56"/>
  <c r="FO200" i="56" s="1"/>
  <c r="FX200" i="56"/>
  <c r="FW200" i="56"/>
  <c r="FM200" i="56" s="1"/>
  <c r="FV200" i="56"/>
  <c r="FL200" i="56" s="1"/>
  <c r="FU200" i="56"/>
  <c r="FK200" i="56" s="1"/>
  <c r="FG200" i="56"/>
  <c r="FF200" i="56"/>
  <c r="FE200" i="56"/>
  <c r="FD200" i="56"/>
  <c r="FC200" i="56"/>
  <c r="FB200" i="56"/>
  <c r="FA200" i="56"/>
  <c r="EZ200" i="56"/>
  <c r="DT200" i="56"/>
  <c r="DI200" i="56" s="1"/>
  <c r="DS200" i="56"/>
  <c r="DH200" i="56" s="1"/>
  <c r="DR200" i="56"/>
  <c r="DG200" i="56" s="1"/>
  <c r="DQ200" i="56"/>
  <c r="DF200" i="56" s="1"/>
  <c r="DP200" i="56"/>
  <c r="DE200" i="56" s="1"/>
  <c r="DO200" i="56"/>
  <c r="DD200" i="56" s="1"/>
  <c r="DN200" i="56"/>
  <c r="DC200" i="56" s="1"/>
  <c r="DM200" i="56"/>
  <c r="CX200" i="56"/>
  <c r="CW200" i="56"/>
  <c r="CV200" i="56"/>
  <c r="CU200" i="56"/>
  <c r="CT200" i="56"/>
  <c r="CS200" i="56"/>
  <c r="CR200" i="56"/>
  <c r="CQ200" i="56"/>
  <c r="Y200" i="56"/>
  <c r="X200" i="56"/>
  <c r="N200" i="56"/>
  <c r="M200" i="56"/>
  <c r="CO200" i="56" s="1"/>
  <c r="CP200" i="56" s="1"/>
  <c r="K200" i="56"/>
  <c r="BB200" i="56" s="1"/>
  <c r="BC200" i="56" s="1"/>
  <c r="B200" i="56"/>
  <c r="A200" i="56"/>
  <c r="GB199" i="56"/>
  <c r="FR199" i="56" s="1"/>
  <c r="GA199" i="56"/>
  <c r="FQ199" i="56" s="1"/>
  <c r="FZ199" i="56"/>
  <c r="FP199" i="56" s="1"/>
  <c r="FY199" i="56"/>
  <c r="FO199" i="56" s="1"/>
  <c r="FX199" i="56"/>
  <c r="FN199" i="56" s="1"/>
  <c r="FW199" i="56"/>
  <c r="FM199" i="56" s="1"/>
  <c r="FV199" i="56"/>
  <c r="FL199" i="56" s="1"/>
  <c r="FU199" i="56"/>
  <c r="FK199" i="56" s="1"/>
  <c r="FG199" i="56"/>
  <c r="FF199" i="56"/>
  <c r="FE199" i="56"/>
  <c r="FD199" i="56"/>
  <c r="FC199" i="56"/>
  <c r="FB199" i="56"/>
  <c r="FA199" i="56"/>
  <c r="EZ199" i="56"/>
  <c r="DT199" i="56"/>
  <c r="DI199" i="56" s="1"/>
  <c r="DS199" i="56"/>
  <c r="DH199" i="56" s="1"/>
  <c r="DR199" i="56"/>
  <c r="DG199" i="56" s="1"/>
  <c r="DQ199" i="56"/>
  <c r="DF199" i="56" s="1"/>
  <c r="DP199" i="56"/>
  <c r="DE199" i="56" s="1"/>
  <c r="DO199" i="56"/>
  <c r="DD199" i="56" s="1"/>
  <c r="DN199" i="56"/>
  <c r="DC199" i="56" s="1"/>
  <c r="DM199" i="56"/>
  <c r="DB199" i="56" s="1"/>
  <c r="CX199" i="56"/>
  <c r="CW199" i="56"/>
  <c r="CV199" i="56"/>
  <c r="CU199" i="56"/>
  <c r="CT199" i="56"/>
  <c r="CS199" i="56"/>
  <c r="CR199" i="56"/>
  <c r="CQ199" i="56"/>
  <c r="Y199" i="56"/>
  <c r="X199" i="56"/>
  <c r="N199" i="56"/>
  <c r="M199" i="56"/>
  <c r="K199" i="56"/>
  <c r="BB199" i="56" s="1"/>
  <c r="BC199" i="56" s="1"/>
  <c r="B199" i="56"/>
  <c r="A199" i="56"/>
  <c r="GB198" i="56"/>
  <c r="FR198" i="56" s="1"/>
  <c r="GA198" i="56"/>
  <c r="FQ198" i="56" s="1"/>
  <c r="FZ198" i="56"/>
  <c r="FP198" i="56" s="1"/>
  <c r="FY198" i="56"/>
  <c r="FO198" i="56" s="1"/>
  <c r="FX198" i="56"/>
  <c r="FN198" i="56" s="1"/>
  <c r="FW198" i="56"/>
  <c r="FM198" i="56" s="1"/>
  <c r="FV198" i="56"/>
  <c r="FL198" i="56" s="1"/>
  <c r="FU198" i="56"/>
  <c r="FG198" i="56"/>
  <c r="FF198" i="56"/>
  <c r="FE198" i="56"/>
  <c r="FD198" i="56"/>
  <c r="FC198" i="56"/>
  <c r="FB198" i="56"/>
  <c r="FA198" i="56"/>
  <c r="EZ198" i="56"/>
  <c r="DT198" i="56"/>
  <c r="DI198" i="56" s="1"/>
  <c r="DS198" i="56"/>
  <c r="DH198" i="56" s="1"/>
  <c r="DR198" i="56"/>
  <c r="DQ198" i="56"/>
  <c r="DF198" i="56" s="1"/>
  <c r="DP198" i="56"/>
  <c r="DE198" i="56" s="1"/>
  <c r="DO198" i="56"/>
  <c r="DD198" i="56" s="1"/>
  <c r="DN198" i="56"/>
  <c r="DC198" i="56" s="1"/>
  <c r="DM198" i="56"/>
  <c r="DB198" i="56" s="1"/>
  <c r="CX198" i="56"/>
  <c r="CW198" i="56"/>
  <c r="CV198" i="56"/>
  <c r="CU198" i="56"/>
  <c r="CT198" i="56"/>
  <c r="CS198" i="56"/>
  <c r="CR198" i="56"/>
  <c r="CQ198" i="56"/>
  <c r="Y198" i="56"/>
  <c r="X198" i="56"/>
  <c r="N198" i="56"/>
  <c r="M198" i="56"/>
  <c r="K198" i="56"/>
  <c r="BB198" i="56" s="1"/>
  <c r="BC198" i="56" s="1"/>
  <c r="B198" i="56"/>
  <c r="A198" i="56"/>
  <c r="GB197" i="56"/>
  <c r="FR197" i="56" s="1"/>
  <c r="GA197" i="56"/>
  <c r="FQ197" i="56" s="1"/>
  <c r="FZ197" i="56"/>
  <c r="FP197" i="56" s="1"/>
  <c r="FY197" i="56"/>
  <c r="FO197" i="56" s="1"/>
  <c r="FX197" i="56"/>
  <c r="FN197" i="56" s="1"/>
  <c r="FW197" i="56"/>
  <c r="FM197" i="56" s="1"/>
  <c r="FV197" i="56"/>
  <c r="FL197" i="56" s="1"/>
  <c r="FU197" i="56"/>
  <c r="FG197" i="56"/>
  <c r="FF197" i="56"/>
  <c r="FE197" i="56"/>
  <c r="FD197" i="56"/>
  <c r="FC197" i="56"/>
  <c r="FB197" i="56"/>
  <c r="FA197" i="56"/>
  <c r="EZ197" i="56"/>
  <c r="DT197" i="56"/>
  <c r="DI197" i="56" s="1"/>
  <c r="DS197" i="56"/>
  <c r="DH197" i="56" s="1"/>
  <c r="DR197" i="56"/>
  <c r="DG197" i="56" s="1"/>
  <c r="DQ197" i="56"/>
  <c r="DF197" i="56" s="1"/>
  <c r="DP197" i="56"/>
  <c r="DE197" i="56" s="1"/>
  <c r="DO197" i="56"/>
  <c r="DD197" i="56" s="1"/>
  <c r="DN197" i="56"/>
  <c r="DC197" i="56" s="1"/>
  <c r="DM197" i="56"/>
  <c r="DB197" i="56" s="1"/>
  <c r="CX197" i="56"/>
  <c r="CW197" i="56"/>
  <c r="CV197" i="56"/>
  <c r="CU197" i="56"/>
  <c r="CT197" i="56"/>
  <c r="CS197" i="56"/>
  <c r="CR197" i="56"/>
  <c r="CQ197" i="56"/>
  <c r="Y197" i="56"/>
  <c r="X197" i="56"/>
  <c r="N197" i="56"/>
  <c r="M197" i="56"/>
  <c r="K197" i="56"/>
  <c r="BB197" i="56" s="1"/>
  <c r="BC197" i="56" s="1"/>
  <c r="CZ197" i="56" s="1"/>
  <c r="B197" i="56"/>
  <c r="A197" i="56"/>
  <c r="GB196" i="56"/>
  <c r="FR196" i="56" s="1"/>
  <c r="GA196" i="56"/>
  <c r="FQ196" i="56" s="1"/>
  <c r="FZ196" i="56"/>
  <c r="FP196" i="56" s="1"/>
  <c r="FY196" i="56"/>
  <c r="FX196" i="56"/>
  <c r="FN196" i="56" s="1"/>
  <c r="FW196" i="56"/>
  <c r="FM196" i="56" s="1"/>
  <c r="FV196" i="56"/>
  <c r="FL196" i="56" s="1"/>
  <c r="FU196" i="56"/>
  <c r="FK196" i="56" s="1"/>
  <c r="FG196" i="56"/>
  <c r="FF196" i="56"/>
  <c r="FE196" i="56"/>
  <c r="FD196" i="56"/>
  <c r="FC196" i="56"/>
  <c r="FB196" i="56"/>
  <c r="FA196" i="56"/>
  <c r="EZ196" i="56"/>
  <c r="DT196" i="56"/>
  <c r="DI196" i="56" s="1"/>
  <c r="DS196" i="56"/>
  <c r="DH196" i="56" s="1"/>
  <c r="DR196" i="56"/>
  <c r="DG196" i="56" s="1"/>
  <c r="DQ196" i="56"/>
  <c r="DP196" i="56"/>
  <c r="DE196" i="56" s="1"/>
  <c r="DO196" i="56"/>
  <c r="DD196" i="56" s="1"/>
  <c r="DN196" i="56"/>
  <c r="DC196" i="56" s="1"/>
  <c r="DM196" i="56"/>
  <c r="DB196" i="56" s="1"/>
  <c r="CX196" i="56"/>
  <c r="CW196" i="56"/>
  <c r="CV196" i="56"/>
  <c r="CU196" i="56"/>
  <c r="CT196" i="56"/>
  <c r="CS196" i="56"/>
  <c r="CR196" i="56"/>
  <c r="CQ196" i="56"/>
  <c r="Y196" i="56"/>
  <c r="X196" i="56"/>
  <c r="N196" i="56"/>
  <c r="M196" i="56"/>
  <c r="K196" i="56"/>
  <c r="BB196" i="56" s="1"/>
  <c r="BC196" i="56" s="1"/>
  <c r="B196" i="56"/>
  <c r="A196" i="56"/>
  <c r="GB195" i="56"/>
  <c r="FR195" i="56" s="1"/>
  <c r="GA195" i="56"/>
  <c r="FQ195" i="56" s="1"/>
  <c r="FZ195" i="56"/>
  <c r="FP195" i="56" s="1"/>
  <c r="FY195" i="56"/>
  <c r="FO195" i="56" s="1"/>
  <c r="FX195" i="56"/>
  <c r="FN195" i="56" s="1"/>
  <c r="FW195" i="56"/>
  <c r="FM195" i="56" s="1"/>
  <c r="FV195" i="56"/>
  <c r="FL195" i="56" s="1"/>
  <c r="FU195" i="56"/>
  <c r="FG195" i="56"/>
  <c r="FF195" i="56"/>
  <c r="FE195" i="56"/>
  <c r="FD195" i="56"/>
  <c r="FC195" i="56"/>
  <c r="FB195" i="56"/>
  <c r="FA195" i="56"/>
  <c r="EZ195" i="56"/>
  <c r="DT195" i="56"/>
  <c r="DI195" i="56" s="1"/>
  <c r="DS195" i="56"/>
  <c r="DH195" i="56" s="1"/>
  <c r="DR195" i="56"/>
  <c r="DG195" i="56" s="1"/>
  <c r="DQ195" i="56"/>
  <c r="DP195" i="56"/>
  <c r="DE195" i="56" s="1"/>
  <c r="DO195" i="56"/>
  <c r="DD195" i="56" s="1"/>
  <c r="DN195" i="56"/>
  <c r="DC195" i="56" s="1"/>
  <c r="DM195" i="56"/>
  <c r="DB195" i="56" s="1"/>
  <c r="CX195" i="56"/>
  <c r="CW195" i="56"/>
  <c r="CV195" i="56"/>
  <c r="CU195" i="56"/>
  <c r="CT195" i="56"/>
  <c r="CS195" i="56"/>
  <c r="CR195" i="56"/>
  <c r="CQ195" i="56"/>
  <c r="Y195" i="56"/>
  <c r="X195" i="56"/>
  <c r="N195" i="56"/>
  <c r="M195" i="56"/>
  <c r="K195" i="56"/>
  <c r="BB195" i="56" s="1"/>
  <c r="BC195" i="56" s="1"/>
  <c r="B195" i="56"/>
  <c r="A195" i="56"/>
  <c r="GB194" i="56"/>
  <c r="FR194" i="56" s="1"/>
  <c r="GA194" i="56"/>
  <c r="FQ194" i="56" s="1"/>
  <c r="FZ194" i="56"/>
  <c r="FP194" i="56" s="1"/>
  <c r="FY194" i="56"/>
  <c r="FO194" i="56" s="1"/>
  <c r="FX194" i="56"/>
  <c r="FN194" i="56" s="1"/>
  <c r="FW194" i="56"/>
  <c r="FM194" i="56" s="1"/>
  <c r="FV194" i="56"/>
  <c r="FL194" i="56" s="1"/>
  <c r="FU194" i="56"/>
  <c r="FG194" i="56"/>
  <c r="FF194" i="56"/>
  <c r="FE194" i="56"/>
  <c r="FD194" i="56"/>
  <c r="FC194" i="56"/>
  <c r="FB194" i="56"/>
  <c r="FA194" i="56"/>
  <c r="EZ194" i="56"/>
  <c r="DT194" i="56"/>
  <c r="DI194" i="56" s="1"/>
  <c r="DS194" i="56"/>
  <c r="DH194" i="56" s="1"/>
  <c r="DR194" i="56"/>
  <c r="DG194" i="56" s="1"/>
  <c r="DQ194" i="56"/>
  <c r="DF194" i="56" s="1"/>
  <c r="DP194" i="56"/>
  <c r="DE194" i="56" s="1"/>
  <c r="DO194" i="56"/>
  <c r="DD194" i="56" s="1"/>
  <c r="DN194" i="56"/>
  <c r="DC194" i="56" s="1"/>
  <c r="DM194" i="56"/>
  <c r="CX194" i="56"/>
  <c r="CW194" i="56"/>
  <c r="CV194" i="56"/>
  <c r="CU194" i="56"/>
  <c r="CT194" i="56"/>
  <c r="CS194" i="56"/>
  <c r="CR194" i="56"/>
  <c r="CQ194" i="56"/>
  <c r="Y194" i="56"/>
  <c r="X194" i="56"/>
  <c r="N194" i="56"/>
  <c r="M194" i="56"/>
  <c r="CO194" i="56" s="1"/>
  <c r="CP194" i="56" s="1"/>
  <c r="K194" i="56"/>
  <c r="BB194" i="56" s="1"/>
  <c r="BC194" i="56" s="1"/>
  <c r="B194" i="56"/>
  <c r="A194" i="56"/>
  <c r="GB193" i="56"/>
  <c r="FR193" i="56" s="1"/>
  <c r="GA193" i="56"/>
  <c r="FQ193" i="56" s="1"/>
  <c r="FZ193" i="56"/>
  <c r="FP193" i="56" s="1"/>
  <c r="FY193" i="56"/>
  <c r="FO193" i="56" s="1"/>
  <c r="FX193" i="56"/>
  <c r="FN193" i="56" s="1"/>
  <c r="FW193" i="56"/>
  <c r="FM193" i="56" s="1"/>
  <c r="FV193" i="56"/>
  <c r="FU193" i="56"/>
  <c r="FK193" i="56" s="1"/>
  <c r="FG193" i="56"/>
  <c r="FF193" i="56"/>
  <c r="FE193" i="56"/>
  <c r="FD193" i="56"/>
  <c r="FC193" i="56"/>
  <c r="FB193" i="56"/>
  <c r="FA193" i="56"/>
  <c r="EZ193" i="56"/>
  <c r="DT193" i="56"/>
  <c r="DI193" i="56" s="1"/>
  <c r="DS193" i="56"/>
  <c r="DH193" i="56" s="1"/>
  <c r="DR193" i="56"/>
  <c r="DG193" i="56" s="1"/>
  <c r="DQ193" i="56"/>
  <c r="DF193" i="56" s="1"/>
  <c r="DP193" i="56"/>
  <c r="DE193" i="56" s="1"/>
  <c r="DO193" i="56"/>
  <c r="DD193" i="56" s="1"/>
  <c r="DN193" i="56"/>
  <c r="DM193" i="56"/>
  <c r="DB193" i="56" s="1"/>
  <c r="CX193" i="56"/>
  <c r="CW193" i="56"/>
  <c r="CV193" i="56"/>
  <c r="CU193" i="56"/>
  <c r="CT193" i="56"/>
  <c r="CS193" i="56"/>
  <c r="CR193" i="56"/>
  <c r="CQ193" i="56"/>
  <c r="Y193" i="56"/>
  <c r="X193" i="56"/>
  <c r="N193" i="56"/>
  <c r="M193" i="56"/>
  <c r="K193" i="56"/>
  <c r="BB193" i="56" s="1"/>
  <c r="BC193" i="56" s="1"/>
  <c r="FI193" i="56" s="1"/>
  <c r="B193" i="56"/>
  <c r="A193" i="56"/>
  <c r="GB192" i="56"/>
  <c r="FR192" i="56" s="1"/>
  <c r="GA192" i="56"/>
  <c r="FQ192" i="56" s="1"/>
  <c r="FZ192" i="56"/>
  <c r="FP192" i="56" s="1"/>
  <c r="FY192" i="56"/>
  <c r="FO192" i="56" s="1"/>
  <c r="FX192" i="56"/>
  <c r="FN192" i="56" s="1"/>
  <c r="FW192" i="56"/>
  <c r="FM192" i="56" s="1"/>
  <c r="FV192" i="56"/>
  <c r="FL192" i="56" s="1"/>
  <c r="FU192" i="56"/>
  <c r="FG192" i="56"/>
  <c r="FF192" i="56"/>
  <c r="FE192" i="56"/>
  <c r="FD192" i="56"/>
  <c r="FC192" i="56"/>
  <c r="FB192" i="56"/>
  <c r="FA192" i="56"/>
  <c r="EZ192" i="56"/>
  <c r="DT192" i="56"/>
  <c r="DI192" i="56" s="1"/>
  <c r="DS192" i="56"/>
  <c r="DH192" i="56" s="1"/>
  <c r="DR192" i="56"/>
  <c r="DG192" i="56" s="1"/>
  <c r="DQ192" i="56"/>
  <c r="DF192" i="56" s="1"/>
  <c r="DP192" i="56"/>
  <c r="DE192" i="56" s="1"/>
  <c r="DO192" i="56"/>
  <c r="DD192" i="56" s="1"/>
  <c r="DN192" i="56"/>
  <c r="DC192" i="56" s="1"/>
  <c r="DM192" i="56"/>
  <c r="DB192" i="56" s="1"/>
  <c r="CX192" i="56"/>
  <c r="CW192" i="56"/>
  <c r="CV192" i="56"/>
  <c r="CU192" i="56"/>
  <c r="CT192" i="56"/>
  <c r="CS192" i="56"/>
  <c r="CR192" i="56"/>
  <c r="CQ192" i="56"/>
  <c r="Y192" i="56"/>
  <c r="X192" i="56"/>
  <c r="N192" i="56"/>
  <c r="M192" i="56"/>
  <c r="K192" i="56"/>
  <c r="BB192" i="56" s="1"/>
  <c r="BC192" i="56" s="1"/>
  <c r="B192" i="56"/>
  <c r="A192" i="56"/>
  <c r="GB191" i="56"/>
  <c r="FR191" i="56" s="1"/>
  <c r="GA191" i="56"/>
  <c r="FQ191" i="56" s="1"/>
  <c r="FZ191" i="56"/>
  <c r="FP191" i="56" s="1"/>
  <c r="FY191" i="56"/>
  <c r="FO191" i="56" s="1"/>
  <c r="FX191" i="56"/>
  <c r="FN191" i="56" s="1"/>
  <c r="FW191" i="56"/>
  <c r="FV191" i="56"/>
  <c r="FL191" i="56" s="1"/>
  <c r="FU191" i="56"/>
  <c r="FK191" i="56" s="1"/>
  <c r="FG191" i="56"/>
  <c r="FF191" i="56"/>
  <c r="FE191" i="56"/>
  <c r="FD191" i="56"/>
  <c r="FC191" i="56"/>
  <c r="FB191" i="56"/>
  <c r="FA191" i="56"/>
  <c r="EZ191" i="56"/>
  <c r="DT191" i="56"/>
  <c r="DI191" i="56" s="1"/>
  <c r="DS191" i="56"/>
  <c r="DH191" i="56" s="1"/>
  <c r="DR191" i="56"/>
  <c r="DG191" i="56" s="1"/>
  <c r="DQ191" i="56"/>
  <c r="DF191" i="56" s="1"/>
  <c r="DP191" i="56"/>
  <c r="DO191" i="56"/>
  <c r="DD191" i="56" s="1"/>
  <c r="DN191" i="56"/>
  <c r="DC191" i="56" s="1"/>
  <c r="DM191" i="56"/>
  <c r="DB191" i="56" s="1"/>
  <c r="CX191" i="56"/>
  <c r="CW191" i="56"/>
  <c r="CV191" i="56"/>
  <c r="CU191" i="56"/>
  <c r="CT191" i="56"/>
  <c r="CS191" i="56"/>
  <c r="CR191" i="56"/>
  <c r="CQ191" i="56"/>
  <c r="Y191" i="56"/>
  <c r="X191" i="56"/>
  <c r="N191" i="56"/>
  <c r="M191" i="56"/>
  <c r="DK191" i="56" s="1"/>
  <c r="DL191" i="56" s="1"/>
  <c r="K191" i="56"/>
  <c r="BB191" i="56" s="1"/>
  <c r="BC191" i="56" s="1"/>
  <c r="B191" i="56"/>
  <c r="A191" i="56"/>
  <c r="GB190" i="56"/>
  <c r="FR190" i="56" s="1"/>
  <c r="GA190" i="56"/>
  <c r="FQ190" i="56" s="1"/>
  <c r="FZ190" i="56"/>
  <c r="FP190" i="56" s="1"/>
  <c r="FY190" i="56"/>
  <c r="FO190" i="56" s="1"/>
  <c r="FX190" i="56"/>
  <c r="FN190" i="56" s="1"/>
  <c r="FW190" i="56"/>
  <c r="FM190" i="56" s="1"/>
  <c r="FV190" i="56"/>
  <c r="FL190" i="56" s="1"/>
  <c r="FU190" i="56"/>
  <c r="FG190" i="56"/>
  <c r="FF190" i="56"/>
  <c r="FE190" i="56"/>
  <c r="FD190" i="56"/>
  <c r="FC190" i="56"/>
  <c r="FB190" i="56"/>
  <c r="FA190" i="56"/>
  <c r="EZ190" i="56"/>
  <c r="DT190" i="56"/>
  <c r="DI190" i="56" s="1"/>
  <c r="DS190" i="56"/>
  <c r="DH190" i="56" s="1"/>
  <c r="DR190" i="56"/>
  <c r="DG190" i="56" s="1"/>
  <c r="DQ190" i="56"/>
  <c r="DF190" i="56" s="1"/>
  <c r="DP190" i="56"/>
  <c r="DE190" i="56" s="1"/>
  <c r="DO190" i="56"/>
  <c r="DD190" i="56" s="1"/>
  <c r="DN190" i="56"/>
  <c r="DC190" i="56" s="1"/>
  <c r="DM190" i="56"/>
  <c r="DB190" i="56" s="1"/>
  <c r="CX190" i="56"/>
  <c r="CW190" i="56"/>
  <c r="CV190" i="56"/>
  <c r="CU190" i="56"/>
  <c r="CT190" i="56"/>
  <c r="CS190" i="56"/>
  <c r="CR190" i="56"/>
  <c r="CQ190" i="56"/>
  <c r="Y190" i="56"/>
  <c r="X190" i="56"/>
  <c r="N190" i="56"/>
  <c r="M190" i="56"/>
  <c r="K190" i="56"/>
  <c r="BB190" i="56" s="1"/>
  <c r="BC190" i="56" s="1"/>
  <c r="B190" i="56"/>
  <c r="A190" i="56"/>
  <c r="GB189" i="56"/>
  <c r="FR189" i="56" s="1"/>
  <c r="GA189" i="56"/>
  <c r="FQ189" i="56" s="1"/>
  <c r="FZ189" i="56"/>
  <c r="FY189" i="56"/>
  <c r="FO189" i="56" s="1"/>
  <c r="FX189" i="56"/>
  <c r="FN189" i="56" s="1"/>
  <c r="FW189" i="56"/>
  <c r="FM189" i="56" s="1"/>
  <c r="FV189" i="56"/>
  <c r="FL189" i="56" s="1"/>
  <c r="FU189" i="56"/>
  <c r="FK189" i="56" s="1"/>
  <c r="FG189" i="56"/>
  <c r="FF189" i="56"/>
  <c r="FE189" i="56"/>
  <c r="FD189" i="56"/>
  <c r="FC189" i="56"/>
  <c r="FB189" i="56"/>
  <c r="FA189" i="56"/>
  <c r="EZ189" i="56"/>
  <c r="DT189" i="56"/>
  <c r="DI189" i="56" s="1"/>
  <c r="DS189" i="56"/>
  <c r="DH189" i="56" s="1"/>
  <c r="DR189" i="56"/>
  <c r="DQ189" i="56"/>
  <c r="DF189" i="56" s="1"/>
  <c r="DP189" i="56"/>
  <c r="DE189" i="56" s="1"/>
  <c r="DO189" i="56"/>
  <c r="DD189" i="56" s="1"/>
  <c r="DN189" i="56"/>
  <c r="DC189" i="56" s="1"/>
  <c r="DM189" i="56"/>
  <c r="DB189" i="56" s="1"/>
  <c r="CX189" i="56"/>
  <c r="CW189" i="56"/>
  <c r="CV189" i="56"/>
  <c r="CU189" i="56"/>
  <c r="CT189" i="56"/>
  <c r="CS189" i="56"/>
  <c r="CR189" i="56"/>
  <c r="CQ189" i="56"/>
  <c r="Y189" i="56"/>
  <c r="X189" i="56"/>
  <c r="N189" i="56"/>
  <c r="M189" i="56"/>
  <c r="DK189" i="56" s="1"/>
  <c r="DL189" i="56" s="1"/>
  <c r="K189" i="56"/>
  <c r="BB189" i="56" s="1"/>
  <c r="BC189" i="56" s="1"/>
  <c r="B189" i="56"/>
  <c r="A189" i="56"/>
  <c r="GB188" i="56"/>
  <c r="FR188" i="56" s="1"/>
  <c r="GA188" i="56"/>
  <c r="FQ188" i="56" s="1"/>
  <c r="FZ188" i="56"/>
  <c r="FP188" i="56" s="1"/>
  <c r="FY188" i="56"/>
  <c r="FO188" i="56" s="1"/>
  <c r="FX188" i="56"/>
  <c r="FN188" i="56" s="1"/>
  <c r="FW188" i="56"/>
  <c r="FM188" i="56" s="1"/>
  <c r="FV188" i="56"/>
  <c r="FL188" i="56" s="1"/>
  <c r="FU188" i="56"/>
  <c r="FG188" i="56"/>
  <c r="FF188" i="56"/>
  <c r="FE188" i="56"/>
  <c r="FD188" i="56"/>
  <c r="FC188" i="56"/>
  <c r="FB188" i="56"/>
  <c r="FA188" i="56"/>
  <c r="EZ188" i="56"/>
  <c r="DT188" i="56"/>
  <c r="DI188" i="56" s="1"/>
  <c r="DS188" i="56"/>
  <c r="DH188" i="56" s="1"/>
  <c r="DR188" i="56"/>
  <c r="DG188" i="56" s="1"/>
  <c r="DQ188" i="56"/>
  <c r="DF188" i="56" s="1"/>
  <c r="DP188" i="56"/>
  <c r="DE188" i="56" s="1"/>
  <c r="DO188" i="56"/>
  <c r="DD188" i="56" s="1"/>
  <c r="DN188" i="56"/>
  <c r="DC188" i="56" s="1"/>
  <c r="DM188" i="56"/>
  <c r="CX188" i="56"/>
  <c r="CW188" i="56"/>
  <c r="CV188" i="56"/>
  <c r="CU188" i="56"/>
  <c r="CT188" i="56"/>
  <c r="CS188" i="56"/>
  <c r="CR188" i="56"/>
  <c r="CQ188" i="56"/>
  <c r="Y188" i="56"/>
  <c r="X188" i="56"/>
  <c r="N188" i="56"/>
  <c r="M188" i="56"/>
  <c r="K188" i="56"/>
  <c r="BB188" i="56" s="1"/>
  <c r="BC188" i="56" s="1"/>
  <c r="CZ188" i="56" s="1"/>
  <c r="B188" i="56"/>
  <c r="A188" i="56"/>
  <c r="GB187" i="56"/>
  <c r="FR187" i="56" s="1"/>
  <c r="GA187" i="56"/>
  <c r="FQ187" i="56" s="1"/>
  <c r="FZ187" i="56"/>
  <c r="FP187" i="56" s="1"/>
  <c r="FY187" i="56"/>
  <c r="FO187" i="56" s="1"/>
  <c r="FX187" i="56"/>
  <c r="FN187" i="56" s="1"/>
  <c r="FW187" i="56"/>
  <c r="FM187" i="56" s="1"/>
  <c r="FV187" i="56"/>
  <c r="FL187" i="56" s="1"/>
  <c r="FU187" i="56"/>
  <c r="FK187" i="56" s="1"/>
  <c r="FG187" i="56"/>
  <c r="FF187" i="56"/>
  <c r="FE187" i="56"/>
  <c r="FD187" i="56"/>
  <c r="FC187" i="56"/>
  <c r="FB187" i="56"/>
  <c r="FA187" i="56"/>
  <c r="EZ187" i="56"/>
  <c r="DT187" i="56"/>
  <c r="DI187" i="56" s="1"/>
  <c r="DS187" i="56"/>
  <c r="DH187" i="56" s="1"/>
  <c r="DR187" i="56"/>
  <c r="DG187" i="56" s="1"/>
  <c r="DQ187" i="56"/>
  <c r="DF187" i="56" s="1"/>
  <c r="DP187" i="56"/>
  <c r="DE187" i="56" s="1"/>
  <c r="DO187" i="56"/>
  <c r="DD187" i="56" s="1"/>
  <c r="DN187" i="56"/>
  <c r="DC187" i="56" s="1"/>
  <c r="DM187" i="56"/>
  <c r="CX187" i="56"/>
  <c r="CW187" i="56"/>
  <c r="CV187" i="56"/>
  <c r="CU187" i="56"/>
  <c r="CT187" i="56"/>
  <c r="CS187" i="56"/>
  <c r="CR187" i="56"/>
  <c r="CQ187" i="56"/>
  <c r="Y187" i="56"/>
  <c r="X187" i="56"/>
  <c r="N187" i="56"/>
  <c r="M187" i="56"/>
  <c r="K187" i="56"/>
  <c r="BB187" i="56" s="1"/>
  <c r="BC187" i="56" s="1"/>
  <c r="EN187" i="56" s="1"/>
  <c r="B187" i="56"/>
  <c r="A187" i="56"/>
  <c r="GB186" i="56"/>
  <c r="FR186" i="56" s="1"/>
  <c r="GA186" i="56"/>
  <c r="FQ186" i="56" s="1"/>
  <c r="FZ186" i="56"/>
  <c r="FP186" i="56" s="1"/>
  <c r="FY186" i="56"/>
  <c r="FO186" i="56" s="1"/>
  <c r="FX186" i="56"/>
  <c r="FN186" i="56" s="1"/>
  <c r="FW186" i="56"/>
  <c r="FV186" i="56"/>
  <c r="FL186" i="56" s="1"/>
  <c r="FU186" i="56"/>
  <c r="FK186" i="56" s="1"/>
  <c r="FG186" i="56"/>
  <c r="FF186" i="56"/>
  <c r="FE186" i="56"/>
  <c r="FD186" i="56"/>
  <c r="FC186" i="56"/>
  <c r="FB186" i="56"/>
  <c r="FA186" i="56"/>
  <c r="EZ186" i="56"/>
  <c r="DT186" i="56"/>
  <c r="DI186" i="56" s="1"/>
  <c r="DS186" i="56"/>
  <c r="DH186" i="56" s="1"/>
  <c r="DR186" i="56"/>
  <c r="DG186" i="56" s="1"/>
  <c r="DQ186" i="56"/>
  <c r="DF186" i="56" s="1"/>
  <c r="DP186" i="56"/>
  <c r="DE186" i="56" s="1"/>
  <c r="DO186" i="56"/>
  <c r="DD186" i="56" s="1"/>
  <c r="DN186" i="56"/>
  <c r="DC186" i="56" s="1"/>
  <c r="DM186" i="56"/>
  <c r="DB186" i="56" s="1"/>
  <c r="CX186" i="56"/>
  <c r="CW186" i="56"/>
  <c r="CV186" i="56"/>
  <c r="CU186" i="56"/>
  <c r="CT186" i="56"/>
  <c r="CS186" i="56"/>
  <c r="CR186" i="56"/>
  <c r="CQ186" i="56"/>
  <c r="Y186" i="56"/>
  <c r="X186" i="56"/>
  <c r="N186" i="56"/>
  <c r="M186" i="56"/>
  <c r="CO186" i="56" s="1"/>
  <c r="CP186" i="56" s="1"/>
  <c r="K186" i="56"/>
  <c r="BB186" i="56" s="1"/>
  <c r="BC186" i="56" s="1"/>
  <c r="CZ186" i="56" s="1"/>
  <c r="B186" i="56"/>
  <c r="A186" i="56"/>
  <c r="GB185" i="56"/>
  <c r="FR185" i="56" s="1"/>
  <c r="GA185" i="56"/>
  <c r="FQ185" i="56" s="1"/>
  <c r="FZ185" i="56"/>
  <c r="FP185" i="56" s="1"/>
  <c r="FY185" i="56"/>
  <c r="FO185" i="56" s="1"/>
  <c r="FX185" i="56"/>
  <c r="FN185" i="56" s="1"/>
  <c r="FW185" i="56"/>
  <c r="FM185" i="56" s="1"/>
  <c r="FV185" i="56"/>
  <c r="FL185" i="56" s="1"/>
  <c r="FU185" i="56"/>
  <c r="FG185" i="56"/>
  <c r="FF185" i="56"/>
  <c r="FE185" i="56"/>
  <c r="FD185" i="56"/>
  <c r="FC185" i="56"/>
  <c r="FB185" i="56"/>
  <c r="FA185" i="56"/>
  <c r="EZ185" i="56"/>
  <c r="DT185" i="56"/>
  <c r="DI185" i="56" s="1"/>
  <c r="DS185" i="56"/>
  <c r="DR185" i="56"/>
  <c r="DG185" i="56" s="1"/>
  <c r="DQ185" i="56"/>
  <c r="DF185" i="56" s="1"/>
  <c r="DP185" i="56"/>
  <c r="DE185" i="56" s="1"/>
  <c r="DO185" i="56"/>
  <c r="DD185" i="56" s="1"/>
  <c r="DN185" i="56"/>
  <c r="DC185" i="56" s="1"/>
  <c r="DM185" i="56"/>
  <c r="DB185" i="56" s="1"/>
  <c r="CX185" i="56"/>
  <c r="CW185" i="56"/>
  <c r="CV185" i="56"/>
  <c r="CU185" i="56"/>
  <c r="CT185" i="56"/>
  <c r="CS185" i="56"/>
  <c r="CR185" i="56"/>
  <c r="CQ185" i="56"/>
  <c r="Y185" i="56"/>
  <c r="X185" i="56"/>
  <c r="N185" i="56"/>
  <c r="M185" i="56"/>
  <c r="K185" i="56"/>
  <c r="BB185" i="56" s="1"/>
  <c r="BC185" i="56" s="1"/>
  <c r="B185" i="56"/>
  <c r="A185" i="56"/>
  <c r="GB184" i="56"/>
  <c r="FR184" i="56" s="1"/>
  <c r="GA184" i="56"/>
  <c r="FQ184" i="56" s="1"/>
  <c r="FZ184" i="56"/>
  <c r="FP184" i="56" s="1"/>
  <c r="FY184" i="56"/>
  <c r="FO184" i="56" s="1"/>
  <c r="FX184" i="56"/>
  <c r="FN184" i="56" s="1"/>
  <c r="FW184" i="56"/>
  <c r="FM184" i="56" s="1"/>
  <c r="FV184" i="56"/>
  <c r="FL184" i="56" s="1"/>
  <c r="FU184" i="56"/>
  <c r="FG184" i="56"/>
  <c r="FF184" i="56"/>
  <c r="FE184" i="56"/>
  <c r="FD184" i="56"/>
  <c r="FC184" i="56"/>
  <c r="FB184" i="56"/>
  <c r="FA184" i="56"/>
  <c r="EZ184" i="56"/>
  <c r="DT184" i="56"/>
  <c r="DI184" i="56" s="1"/>
  <c r="DS184" i="56"/>
  <c r="DH184" i="56" s="1"/>
  <c r="DR184" i="56"/>
  <c r="DG184" i="56" s="1"/>
  <c r="DQ184" i="56"/>
  <c r="DF184" i="56" s="1"/>
  <c r="DP184" i="56"/>
  <c r="DE184" i="56" s="1"/>
  <c r="DO184" i="56"/>
  <c r="DD184" i="56" s="1"/>
  <c r="DN184" i="56"/>
  <c r="DM184" i="56"/>
  <c r="DB184" i="56" s="1"/>
  <c r="CX184" i="56"/>
  <c r="CW184" i="56"/>
  <c r="CV184" i="56"/>
  <c r="CU184" i="56"/>
  <c r="CT184" i="56"/>
  <c r="CS184" i="56"/>
  <c r="CR184" i="56"/>
  <c r="CQ184" i="56"/>
  <c r="Y184" i="56"/>
  <c r="X184" i="56"/>
  <c r="N184" i="56"/>
  <c r="M184" i="56"/>
  <c r="K184" i="56"/>
  <c r="BB184" i="56" s="1"/>
  <c r="BC184" i="56" s="1"/>
  <c r="FI184" i="56" s="1"/>
  <c r="B184" i="56"/>
  <c r="A184" i="56"/>
  <c r="GB183" i="56"/>
  <c r="FR183" i="56" s="1"/>
  <c r="GA183" i="56"/>
  <c r="FQ183" i="56" s="1"/>
  <c r="FZ183" i="56"/>
  <c r="FP183" i="56" s="1"/>
  <c r="FY183" i="56"/>
  <c r="FO183" i="56" s="1"/>
  <c r="FX183" i="56"/>
  <c r="FN183" i="56" s="1"/>
  <c r="FW183" i="56"/>
  <c r="FM183" i="56" s="1"/>
  <c r="FV183" i="56"/>
  <c r="FL183" i="56" s="1"/>
  <c r="FU183" i="56"/>
  <c r="FK183" i="56" s="1"/>
  <c r="FG183" i="56"/>
  <c r="FF183" i="56"/>
  <c r="FE183" i="56"/>
  <c r="FD183" i="56"/>
  <c r="FC183" i="56"/>
  <c r="FB183" i="56"/>
  <c r="FA183" i="56"/>
  <c r="EZ183" i="56"/>
  <c r="DT183" i="56"/>
  <c r="DI183" i="56" s="1"/>
  <c r="DS183" i="56"/>
  <c r="DH183" i="56" s="1"/>
  <c r="DR183" i="56"/>
  <c r="DG183" i="56" s="1"/>
  <c r="DQ183" i="56"/>
  <c r="DF183" i="56" s="1"/>
  <c r="DP183" i="56"/>
  <c r="DE183" i="56" s="1"/>
  <c r="DO183" i="56"/>
  <c r="DN183" i="56"/>
  <c r="DC183" i="56" s="1"/>
  <c r="DM183" i="56"/>
  <c r="DB183" i="56" s="1"/>
  <c r="CX183" i="56"/>
  <c r="CW183" i="56"/>
  <c r="CV183" i="56"/>
  <c r="CU183" i="56"/>
  <c r="CT183" i="56"/>
  <c r="CS183" i="56"/>
  <c r="CR183" i="56"/>
  <c r="CQ183" i="56"/>
  <c r="Y183" i="56"/>
  <c r="X183" i="56"/>
  <c r="N183" i="56"/>
  <c r="M183" i="56"/>
  <c r="K183" i="56"/>
  <c r="BB183" i="56" s="1"/>
  <c r="BC183" i="56" s="1"/>
  <c r="B183" i="56"/>
  <c r="A183" i="56"/>
  <c r="GB182" i="56"/>
  <c r="FR182" i="56" s="1"/>
  <c r="GA182" i="56"/>
  <c r="FQ182" i="56" s="1"/>
  <c r="FZ182" i="56"/>
  <c r="FP182" i="56" s="1"/>
  <c r="FY182" i="56"/>
  <c r="FO182" i="56" s="1"/>
  <c r="FX182" i="56"/>
  <c r="FN182" i="56" s="1"/>
  <c r="FW182" i="56"/>
  <c r="FM182" i="56" s="1"/>
  <c r="FV182" i="56"/>
  <c r="FL182" i="56" s="1"/>
  <c r="FU182" i="56"/>
  <c r="FG182" i="56"/>
  <c r="FF182" i="56"/>
  <c r="FE182" i="56"/>
  <c r="FD182" i="56"/>
  <c r="FC182" i="56"/>
  <c r="FB182" i="56"/>
  <c r="FA182" i="56"/>
  <c r="EZ182" i="56"/>
  <c r="DT182" i="56"/>
  <c r="DI182" i="56" s="1"/>
  <c r="DS182" i="56"/>
  <c r="DH182" i="56" s="1"/>
  <c r="DR182" i="56"/>
  <c r="DG182" i="56" s="1"/>
  <c r="DQ182" i="56"/>
  <c r="DF182" i="56" s="1"/>
  <c r="DP182" i="56"/>
  <c r="DE182" i="56" s="1"/>
  <c r="DO182" i="56"/>
  <c r="DD182" i="56" s="1"/>
  <c r="DN182" i="56"/>
  <c r="DC182" i="56" s="1"/>
  <c r="DM182" i="56"/>
  <c r="CX182" i="56"/>
  <c r="CW182" i="56"/>
  <c r="CV182" i="56"/>
  <c r="CU182" i="56"/>
  <c r="CT182" i="56"/>
  <c r="CS182" i="56"/>
  <c r="CR182" i="56"/>
  <c r="CQ182" i="56"/>
  <c r="Y182" i="56"/>
  <c r="X182" i="56"/>
  <c r="N182" i="56"/>
  <c r="M182" i="56"/>
  <c r="K182" i="56"/>
  <c r="BB182" i="56" s="1"/>
  <c r="BC182" i="56" s="1"/>
  <c r="CE182" i="56" s="1"/>
  <c r="B182" i="56"/>
  <c r="A182" i="56"/>
  <c r="GB181" i="56"/>
  <c r="FR181" i="56" s="1"/>
  <c r="GA181" i="56"/>
  <c r="FQ181" i="56" s="1"/>
  <c r="FZ181" i="56"/>
  <c r="FP181" i="56" s="1"/>
  <c r="FY181" i="56"/>
  <c r="FO181" i="56" s="1"/>
  <c r="FX181" i="56"/>
  <c r="FN181" i="56" s="1"/>
  <c r="FW181" i="56"/>
  <c r="FM181" i="56" s="1"/>
  <c r="FV181" i="56"/>
  <c r="FL181" i="56" s="1"/>
  <c r="FU181" i="56"/>
  <c r="FG181" i="56"/>
  <c r="FF181" i="56"/>
  <c r="FE181" i="56"/>
  <c r="FD181" i="56"/>
  <c r="FC181" i="56"/>
  <c r="FB181" i="56"/>
  <c r="FA181" i="56"/>
  <c r="EZ181" i="56"/>
  <c r="DT181" i="56"/>
  <c r="DI181" i="56" s="1"/>
  <c r="DS181" i="56"/>
  <c r="DH181" i="56" s="1"/>
  <c r="DR181" i="56"/>
  <c r="DG181" i="56" s="1"/>
  <c r="DQ181" i="56"/>
  <c r="DF181" i="56" s="1"/>
  <c r="DP181" i="56"/>
  <c r="DE181" i="56" s="1"/>
  <c r="DO181" i="56"/>
  <c r="DD181" i="56" s="1"/>
  <c r="DN181" i="56"/>
  <c r="DC181" i="56" s="1"/>
  <c r="DM181" i="56"/>
  <c r="DB181" i="56" s="1"/>
  <c r="CX181" i="56"/>
  <c r="CW181" i="56"/>
  <c r="CV181" i="56"/>
  <c r="CU181" i="56"/>
  <c r="CT181" i="56"/>
  <c r="CS181" i="56"/>
  <c r="CR181" i="56"/>
  <c r="CQ181" i="56"/>
  <c r="Y181" i="56"/>
  <c r="X181" i="56"/>
  <c r="N181" i="56"/>
  <c r="M181" i="56"/>
  <c r="K181" i="56"/>
  <c r="BB181" i="56" s="1"/>
  <c r="BC181" i="56" s="1"/>
  <c r="CE181" i="56" s="1"/>
  <c r="B181" i="56"/>
  <c r="A181" i="56"/>
  <c r="GB180" i="56"/>
  <c r="FR180" i="56" s="1"/>
  <c r="GA180" i="56"/>
  <c r="FQ180" i="56" s="1"/>
  <c r="FZ180" i="56"/>
  <c r="FP180" i="56" s="1"/>
  <c r="FY180" i="56"/>
  <c r="FO180" i="56" s="1"/>
  <c r="FX180" i="56"/>
  <c r="FN180" i="56" s="1"/>
  <c r="FW180" i="56"/>
  <c r="FV180" i="56"/>
  <c r="FL180" i="56" s="1"/>
  <c r="FU180" i="56"/>
  <c r="FK180" i="56" s="1"/>
  <c r="FG180" i="56"/>
  <c r="FF180" i="56"/>
  <c r="FE180" i="56"/>
  <c r="FD180" i="56"/>
  <c r="FC180" i="56"/>
  <c r="FB180" i="56"/>
  <c r="FA180" i="56"/>
  <c r="EZ180" i="56"/>
  <c r="DT180" i="56"/>
  <c r="DI180" i="56" s="1"/>
  <c r="DS180" i="56"/>
  <c r="DH180" i="56" s="1"/>
  <c r="DR180" i="56"/>
  <c r="DG180" i="56" s="1"/>
  <c r="DQ180" i="56"/>
  <c r="DF180" i="56" s="1"/>
  <c r="DP180" i="56"/>
  <c r="DE180" i="56" s="1"/>
  <c r="DO180" i="56"/>
  <c r="DD180" i="56" s="1"/>
  <c r="DN180" i="56"/>
  <c r="DC180" i="56" s="1"/>
  <c r="DM180" i="56"/>
  <c r="CX180" i="56"/>
  <c r="CW180" i="56"/>
  <c r="CV180" i="56"/>
  <c r="CU180" i="56"/>
  <c r="CT180" i="56"/>
  <c r="CS180" i="56"/>
  <c r="CR180" i="56"/>
  <c r="CQ180" i="56"/>
  <c r="Y180" i="56"/>
  <c r="X180" i="56"/>
  <c r="N180" i="56"/>
  <c r="M180" i="56"/>
  <c r="K180" i="56"/>
  <c r="BB180" i="56" s="1"/>
  <c r="BC180" i="56" s="1"/>
  <c r="B180" i="56"/>
  <c r="A180" i="56"/>
  <c r="GB179" i="56"/>
  <c r="FR179" i="56" s="1"/>
  <c r="GA179" i="56"/>
  <c r="FQ179" i="56" s="1"/>
  <c r="FZ179" i="56"/>
  <c r="FP179" i="56" s="1"/>
  <c r="FY179" i="56"/>
  <c r="FO179" i="56" s="1"/>
  <c r="FX179" i="56"/>
  <c r="FN179" i="56" s="1"/>
  <c r="FW179" i="56"/>
  <c r="FV179" i="56"/>
  <c r="FL179" i="56" s="1"/>
  <c r="FU179" i="56"/>
  <c r="FK179" i="56" s="1"/>
  <c r="FG179" i="56"/>
  <c r="FF179" i="56"/>
  <c r="FE179" i="56"/>
  <c r="FD179" i="56"/>
  <c r="FC179" i="56"/>
  <c r="FB179" i="56"/>
  <c r="FA179" i="56"/>
  <c r="EZ179" i="56"/>
  <c r="DT179" i="56"/>
  <c r="DI179" i="56" s="1"/>
  <c r="DS179" i="56"/>
  <c r="DH179" i="56" s="1"/>
  <c r="DR179" i="56"/>
  <c r="DG179" i="56" s="1"/>
  <c r="DQ179" i="56"/>
  <c r="DF179" i="56" s="1"/>
  <c r="DP179" i="56"/>
  <c r="DE179" i="56" s="1"/>
  <c r="DO179" i="56"/>
  <c r="DD179" i="56" s="1"/>
  <c r="DN179" i="56"/>
  <c r="DC179" i="56" s="1"/>
  <c r="DM179" i="56"/>
  <c r="DB179" i="56" s="1"/>
  <c r="CX179" i="56"/>
  <c r="CW179" i="56"/>
  <c r="CV179" i="56"/>
  <c r="CU179" i="56"/>
  <c r="CT179" i="56"/>
  <c r="CS179" i="56"/>
  <c r="CR179" i="56"/>
  <c r="CQ179" i="56"/>
  <c r="Y179" i="56"/>
  <c r="X179" i="56"/>
  <c r="N179" i="56"/>
  <c r="M179" i="56"/>
  <c r="K179" i="56"/>
  <c r="BB179" i="56" s="1"/>
  <c r="BC179" i="56" s="1"/>
  <c r="CE179" i="56" s="1"/>
  <c r="B179" i="56"/>
  <c r="A179" i="56"/>
  <c r="GB178" i="56"/>
  <c r="FR178" i="56" s="1"/>
  <c r="GA178" i="56"/>
  <c r="FQ178" i="56" s="1"/>
  <c r="FZ178" i="56"/>
  <c r="FP178" i="56" s="1"/>
  <c r="FY178" i="56"/>
  <c r="FO178" i="56" s="1"/>
  <c r="FX178" i="56"/>
  <c r="FN178" i="56" s="1"/>
  <c r="FW178" i="56"/>
  <c r="FM178" i="56" s="1"/>
  <c r="FV178" i="56"/>
  <c r="FL178" i="56" s="1"/>
  <c r="FU178" i="56"/>
  <c r="FG178" i="56"/>
  <c r="FF178" i="56"/>
  <c r="FE178" i="56"/>
  <c r="FD178" i="56"/>
  <c r="FC178" i="56"/>
  <c r="FB178" i="56"/>
  <c r="FA178" i="56"/>
  <c r="EZ178" i="56"/>
  <c r="DT178" i="56"/>
  <c r="DI178" i="56" s="1"/>
  <c r="DS178" i="56"/>
  <c r="DH178" i="56" s="1"/>
  <c r="DR178" i="56"/>
  <c r="DG178" i="56" s="1"/>
  <c r="DQ178" i="56"/>
  <c r="DF178" i="56" s="1"/>
  <c r="DP178" i="56"/>
  <c r="DE178" i="56" s="1"/>
  <c r="DO178" i="56"/>
  <c r="DD178" i="56" s="1"/>
  <c r="DN178" i="56"/>
  <c r="DC178" i="56" s="1"/>
  <c r="DM178" i="56"/>
  <c r="CX178" i="56"/>
  <c r="CW178" i="56"/>
  <c r="CV178" i="56"/>
  <c r="CU178" i="56"/>
  <c r="CT178" i="56"/>
  <c r="CS178" i="56"/>
  <c r="CR178" i="56"/>
  <c r="CQ178" i="56"/>
  <c r="Y178" i="56"/>
  <c r="X178" i="56"/>
  <c r="N178" i="56"/>
  <c r="M178" i="56"/>
  <c r="DK178" i="56" s="1"/>
  <c r="DL178" i="56" s="1"/>
  <c r="K178" i="56"/>
  <c r="BB178" i="56" s="1"/>
  <c r="BC178" i="56" s="1"/>
  <c r="CZ178" i="56" s="1"/>
  <c r="B178" i="56"/>
  <c r="A178" i="56"/>
  <c r="GB177" i="56"/>
  <c r="FR177" i="56" s="1"/>
  <c r="GA177" i="56"/>
  <c r="FQ177" i="56" s="1"/>
  <c r="FZ177" i="56"/>
  <c r="FP177" i="56" s="1"/>
  <c r="FY177" i="56"/>
  <c r="FO177" i="56" s="1"/>
  <c r="FX177" i="56"/>
  <c r="FN177" i="56" s="1"/>
  <c r="FW177" i="56"/>
  <c r="FM177" i="56" s="1"/>
  <c r="FV177" i="56"/>
  <c r="FL177" i="56" s="1"/>
  <c r="FU177" i="56"/>
  <c r="FK177" i="56" s="1"/>
  <c r="FG177" i="56"/>
  <c r="FF177" i="56"/>
  <c r="FE177" i="56"/>
  <c r="FD177" i="56"/>
  <c r="FC177" i="56"/>
  <c r="FB177" i="56"/>
  <c r="FA177" i="56"/>
  <c r="EZ177" i="56"/>
  <c r="DT177" i="56"/>
  <c r="DI177" i="56" s="1"/>
  <c r="DS177" i="56"/>
  <c r="DH177" i="56" s="1"/>
  <c r="DR177" i="56"/>
  <c r="DG177" i="56" s="1"/>
  <c r="DQ177" i="56"/>
  <c r="DF177" i="56" s="1"/>
  <c r="DP177" i="56"/>
  <c r="DE177" i="56" s="1"/>
  <c r="DO177" i="56"/>
  <c r="DN177" i="56"/>
  <c r="DC177" i="56" s="1"/>
  <c r="DM177" i="56"/>
  <c r="DB177" i="56" s="1"/>
  <c r="CX177" i="56"/>
  <c r="CW177" i="56"/>
  <c r="CV177" i="56"/>
  <c r="CU177" i="56"/>
  <c r="CT177" i="56"/>
  <c r="CS177" i="56"/>
  <c r="CR177" i="56"/>
  <c r="CQ177" i="56"/>
  <c r="Y177" i="56"/>
  <c r="X177" i="56"/>
  <c r="N177" i="56"/>
  <c r="M177" i="56"/>
  <c r="K177" i="56"/>
  <c r="BB177" i="56" s="1"/>
  <c r="BC177" i="56" s="1"/>
  <c r="B177" i="56"/>
  <c r="A177" i="56"/>
  <c r="GB176" i="56"/>
  <c r="FR176" i="56" s="1"/>
  <c r="GA176" i="56"/>
  <c r="FQ176" i="56" s="1"/>
  <c r="FZ176" i="56"/>
  <c r="FY176" i="56"/>
  <c r="FO176" i="56" s="1"/>
  <c r="FX176" i="56"/>
  <c r="FN176" i="56" s="1"/>
  <c r="FW176" i="56"/>
  <c r="FM176" i="56" s="1"/>
  <c r="FV176" i="56"/>
  <c r="FL176" i="56" s="1"/>
  <c r="FU176" i="56"/>
  <c r="FK176" i="56" s="1"/>
  <c r="FG176" i="56"/>
  <c r="FF176" i="56"/>
  <c r="FE176" i="56"/>
  <c r="FD176" i="56"/>
  <c r="FC176" i="56"/>
  <c r="FB176" i="56"/>
  <c r="FA176" i="56"/>
  <c r="EZ176" i="56"/>
  <c r="DT176" i="56"/>
  <c r="DI176" i="56" s="1"/>
  <c r="DS176" i="56"/>
  <c r="DH176" i="56" s="1"/>
  <c r="DR176" i="56"/>
  <c r="DG176" i="56" s="1"/>
  <c r="DQ176" i="56"/>
  <c r="DF176" i="56" s="1"/>
  <c r="DP176" i="56"/>
  <c r="DE176" i="56" s="1"/>
  <c r="DO176" i="56"/>
  <c r="DD176" i="56" s="1"/>
  <c r="DN176" i="56"/>
  <c r="DC176" i="56" s="1"/>
  <c r="DM176" i="56"/>
  <c r="CX176" i="56"/>
  <c r="CW176" i="56"/>
  <c r="CV176" i="56"/>
  <c r="CU176" i="56"/>
  <c r="CT176" i="56"/>
  <c r="CS176" i="56"/>
  <c r="CR176" i="56"/>
  <c r="CQ176" i="56"/>
  <c r="Y176" i="56"/>
  <c r="X176" i="56"/>
  <c r="N176" i="56"/>
  <c r="M176" i="56"/>
  <c r="CO176" i="56" s="1"/>
  <c r="CP176" i="56" s="1"/>
  <c r="K176" i="56"/>
  <c r="BB176" i="56" s="1"/>
  <c r="BC176" i="56" s="1"/>
  <c r="B176" i="56"/>
  <c r="A176" i="56"/>
  <c r="GB175" i="56"/>
  <c r="FR175" i="56" s="1"/>
  <c r="GA175" i="56"/>
  <c r="FQ175" i="56" s="1"/>
  <c r="FZ175" i="56"/>
  <c r="FY175" i="56"/>
  <c r="FO175" i="56" s="1"/>
  <c r="FX175" i="56"/>
  <c r="FN175" i="56" s="1"/>
  <c r="FW175" i="56"/>
  <c r="FM175" i="56" s="1"/>
  <c r="FV175" i="56"/>
  <c r="FL175" i="56" s="1"/>
  <c r="FU175" i="56"/>
  <c r="FK175" i="56" s="1"/>
  <c r="FG175" i="56"/>
  <c r="FF175" i="56"/>
  <c r="FE175" i="56"/>
  <c r="FD175" i="56"/>
  <c r="FC175" i="56"/>
  <c r="FB175" i="56"/>
  <c r="FA175" i="56"/>
  <c r="EZ175" i="56"/>
  <c r="DT175" i="56"/>
  <c r="DI175" i="56" s="1"/>
  <c r="DS175" i="56"/>
  <c r="DH175" i="56" s="1"/>
  <c r="DR175" i="56"/>
  <c r="DG175" i="56" s="1"/>
  <c r="DQ175" i="56"/>
  <c r="DF175" i="56" s="1"/>
  <c r="DP175" i="56"/>
  <c r="DE175" i="56" s="1"/>
  <c r="DO175" i="56"/>
  <c r="DD175" i="56" s="1"/>
  <c r="DN175" i="56"/>
  <c r="DC175" i="56" s="1"/>
  <c r="DM175" i="56"/>
  <c r="CX175" i="56"/>
  <c r="CW175" i="56"/>
  <c r="CV175" i="56"/>
  <c r="CU175" i="56"/>
  <c r="CT175" i="56"/>
  <c r="CS175" i="56"/>
  <c r="CR175" i="56"/>
  <c r="CQ175" i="56"/>
  <c r="Y175" i="56"/>
  <c r="X175" i="56"/>
  <c r="N175" i="56"/>
  <c r="M175" i="56"/>
  <c r="K175" i="56"/>
  <c r="BB175" i="56" s="1"/>
  <c r="BC175" i="56" s="1"/>
  <c r="CE175" i="56" s="1"/>
  <c r="B175" i="56"/>
  <c r="A175" i="56"/>
  <c r="GB174" i="56"/>
  <c r="FR174" i="56" s="1"/>
  <c r="GA174" i="56"/>
  <c r="FQ174" i="56" s="1"/>
  <c r="FZ174" i="56"/>
  <c r="FP174" i="56" s="1"/>
  <c r="FY174" i="56"/>
  <c r="FO174" i="56" s="1"/>
  <c r="FX174" i="56"/>
  <c r="FN174" i="56" s="1"/>
  <c r="FW174" i="56"/>
  <c r="FM174" i="56" s="1"/>
  <c r="FV174" i="56"/>
  <c r="FL174" i="56" s="1"/>
  <c r="FU174" i="56"/>
  <c r="FG174" i="56"/>
  <c r="FF174" i="56"/>
  <c r="FE174" i="56"/>
  <c r="FD174" i="56"/>
  <c r="FC174" i="56"/>
  <c r="FB174" i="56"/>
  <c r="FA174" i="56"/>
  <c r="EZ174" i="56"/>
  <c r="DT174" i="56"/>
  <c r="DI174" i="56" s="1"/>
  <c r="DS174" i="56"/>
  <c r="DH174" i="56" s="1"/>
  <c r="DR174" i="56"/>
  <c r="DG174" i="56" s="1"/>
  <c r="DQ174" i="56"/>
  <c r="DF174" i="56" s="1"/>
  <c r="DP174" i="56"/>
  <c r="DE174" i="56" s="1"/>
  <c r="DO174" i="56"/>
  <c r="DD174" i="56" s="1"/>
  <c r="DN174" i="56"/>
  <c r="DC174" i="56" s="1"/>
  <c r="DM174" i="56"/>
  <c r="CX174" i="56"/>
  <c r="CW174" i="56"/>
  <c r="CV174" i="56"/>
  <c r="CU174" i="56"/>
  <c r="CT174" i="56"/>
  <c r="CS174" i="56"/>
  <c r="CR174" i="56"/>
  <c r="CQ174" i="56"/>
  <c r="Y174" i="56"/>
  <c r="X174" i="56"/>
  <c r="N174" i="56"/>
  <c r="M174" i="56"/>
  <c r="CO174" i="56" s="1"/>
  <c r="CP174" i="56" s="1"/>
  <c r="K174" i="56"/>
  <c r="BB174" i="56" s="1"/>
  <c r="BC174" i="56" s="1"/>
  <c r="CE174" i="56" s="1"/>
  <c r="B174" i="56"/>
  <c r="A174" i="56"/>
  <c r="GB173" i="56"/>
  <c r="FR173" i="56" s="1"/>
  <c r="GA173" i="56"/>
  <c r="FQ173" i="56" s="1"/>
  <c r="FZ173" i="56"/>
  <c r="FP173" i="56" s="1"/>
  <c r="FY173" i="56"/>
  <c r="FO173" i="56" s="1"/>
  <c r="FX173" i="56"/>
  <c r="FN173" i="56" s="1"/>
  <c r="FW173" i="56"/>
  <c r="FM173" i="56" s="1"/>
  <c r="FV173" i="56"/>
  <c r="FL173" i="56" s="1"/>
  <c r="FU173" i="56"/>
  <c r="FG173" i="56"/>
  <c r="FF173" i="56"/>
  <c r="FE173" i="56"/>
  <c r="FD173" i="56"/>
  <c r="FC173" i="56"/>
  <c r="FB173" i="56"/>
  <c r="FA173" i="56"/>
  <c r="EZ173" i="56"/>
  <c r="DT173" i="56"/>
  <c r="DI173" i="56" s="1"/>
  <c r="DS173" i="56"/>
  <c r="DH173" i="56" s="1"/>
  <c r="DR173" i="56"/>
  <c r="DG173" i="56" s="1"/>
  <c r="DQ173" i="56"/>
  <c r="DP173" i="56"/>
  <c r="DE173" i="56" s="1"/>
  <c r="DO173" i="56"/>
  <c r="DD173" i="56" s="1"/>
  <c r="DN173" i="56"/>
  <c r="DC173" i="56" s="1"/>
  <c r="DM173" i="56"/>
  <c r="DB173" i="56" s="1"/>
  <c r="CX173" i="56"/>
  <c r="CW173" i="56"/>
  <c r="CV173" i="56"/>
  <c r="CU173" i="56"/>
  <c r="CT173" i="56"/>
  <c r="CS173" i="56"/>
  <c r="CR173" i="56"/>
  <c r="CQ173" i="56"/>
  <c r="Y173" i="56"/>
  <c r="X173" i="56"/>
  <c r="N173" i="56"/>
  <c r="M173" i="56"/>
  <c r="K173" i="56"/>
  <c r="BB173" i="56" s="1"/>
  <c r="BC173" i="56" s="1"/>
  <c r="B173" i="56"/>
  <c r="A173" i="56"/>
  <c r="GB172" i="56"/>
  <c r="FR172" i="56" s="1"/>
  <c r="GA172" i="56"/>
  <c r="FQ172" i="56" s="1"/>
  <c r="FZ172" i="56"/>
  <c r="FP172" i="56" s="1"/>
  <c r="FY172" i="56"/>
  <c r="FX172" i="56"/>
  <c r="FN172" i="56" s="1"/>
  <c r="FW172" i="56"/>
  <c r="FM172" i="56" s="1"/>
  <c r="FV172" i="56"/>
  <c r="FL172" i="56" s="1"/>
  <c r="FU172" i="56"/>
  <c r="FK172" i="56" s="1"/>
  <c r="FG172" i="56"/>
  <c r="FF172" i="56"/>
  <c r="FE172" i="56"/>
  <c r="FD172" i="56"/>
  <c r="FC172" i="56"/>
  <c r="FB172" i="56"/>
  <c r="FA172" i="56"/>
  <c r="EZ172" i="56"/>
  <c r="DT172" i="56"/>
  <c r="DI172" i="56" s="1"/>
  <c r="DS172" i="56"/>
  <c r="DH172" i="56" s="1"/>
  <c r="DR172" i="56"/>
  <c r="DQ172" i="56"/>
  <c r="DF172" i="56" s="1"/>
  <c r="DP172" i="56"/>
  <c r="DE172" i="56" s="1"/>
  <c r="DO172" i="56"/>
  <c r="DD172" i="56" s="1"/>
  <c r="DN172" i="56"/>
  <c r="DC172" i="56" s="1"/>
  <c r="DM172" i="56"/>
  <c r="DB172" i="56" s="1"/>
  <c r="CX172" i="56"/>
  <c r="CW172" i="56"/>
  <c r="CV172" i="56"/>
  <c r="CU172" i="56"/>
  <c r="CT172" i="56"/>
  <c r="CS172" i="56"/>
  <c r="CR172" i="56"/>
  <c r="CQ172" i="56"/>
  <c r="Y172" i="56"/>
  <c r="X172" i="56"/>
  <c r="N172" i="56"/>
  <c r="M172" i="56"/>
  <c r="K172" i="56"/>
  <c r="BB172" i="56" s="1"/>
  <c r="BC172" i="56" s="1"/>
  <c r="CZ172" i="56" s="1"/>
  <c r="B172" i="56"/>
  <c r="A172" i="56"/>
  <c r="GB171" i="56"/>
  <c r="FR171" i="56" s="1"/>
  <c r="GA171" i="56"/>
  <c r="FZ171" i="56"/>
  <c r="FP171" i="56" s="1"/>
  <c r="FY171" i="56"/>
  <c r="FO171" i="56" s="1"/>
  <c r="FX171" i="56"/>
  <c r="FN171" i="56" s="1"/>
  <c r="FW171" i="56"/>
  <c r="FM171" i="56" s="1"/>
  <c r="FV171" i="56"/>
  <c r="FL171" i="56" s="1"/>
  <c r="FU171" i="56"/>
  <c r="FK171" i="56" s="1"/>
  <c r="FG171" i="56"/>
  <c r="FF171" i="56"/>
  <c r="FE171" i="56"/>
  <c r="FD171" i="56"/>
  <c r="FC171" i="56"/>
  <c r="FB171" i="56"/>
  <c r="FA171" i="56"/>
  <c r="EZ171" i="56"/>
  <c r="DT171" i="56"/>
  <c r="DI171" i="56" s="1"/>
  <c r="DS171" i="56"/>
  <c r="DH171" i="56" s="1"/>
  <c r="DR171" i="56"/>
  <c r="DG171" i="56" s="1"/>
  <c r="DQ171" i="56"/>
  <c r="DF171" i="56" s="1"/>
  <c r="DP171" i="56"/>
  <c r="DE171" i="56" s="1"/>
  <c r="DO171" i="56"/>
  <c r="DD171" i="56" s="1"/>
  <c r="DN171" i="56"/>
  <c r="DC171" i="56" s="1"/>
  <c r="DM171" i="56"/>
  <c r="DB171" i="56" s="1"/>
  <c r="CX171" i="56"/>
  <c r="CW171" i="56"/>
  <c r="CV171" i="56"/>
  <c r="CU171" i="56"/>
  <c r="CT171" i="56"/>
  <c r="CS171" i="56"/>
  <c r="CR171" i="56"/>
  <c r="CQ171" i="56"/>
  <c r="Y171" i="56"/>
  <c r="X171" i="56"/>
  <c r="N171" i="56"/>
  <c r="M171" i="56"/>
  <c r="K171" i="56"/>
  <c r="BB171" i="56" s="1"/>
  <c r="BC171" i="56" s="1"/>
  <c r="B171" i="56"/>
  <c r="A171" i="56"/>
  <c r="GB170" i="56"/>
  <c r="FR170" i="56" s="1"/>
  <c r="GA170" i="56"/>
  <c r="FQ170" i="56" s="1"/>
  <c r="FZ170" i="56"/>
  <c r="FP170" i="56" s="1"/>
  <c r="FY170" i="56"/>
  <c r="FO170" i="56" s="1"/>
  <c r="FX170" i="56"/>
  <c r="FN170" i="56" s="1"/>
  <c r="FW170" i="56"/>
  <c r="FM170" i="56" s="1"/>
  <c r="FV170" i="56"/>
  <c r="FL170" i="56" s="1"/>
  <c r="FU170" i="56"/>
  <c r="FK170" i="56" s="1"/>
  <c r="FG170" i="56"/>
  <c r="FF170" i="56"/>
  <c r="FE170" i="56"/>
  <c r="FD170" i="56"/>
  <c r="FC170" i="56"/>
  <c r="FB170" i="56"/>
  <c r="FA170" i="56"/>
  <c r="EZ170" i="56"/>
  <c r="DT170" i="56"/>
  <c r="DI170" i="56" s="1"/>
  <c r="DS170" i="56"/>
  <c r="DH170" i="56" s="1"/>
  <c r="DR170" i="56"/>
  <c r="DG170" i="56" s="1"/>
  <c r="DQ170" i="56"/>
  <c r="DF170" i="56" s="1"/>
  <c r="DP170" i="56"/>
  <c r="DE170" i="56" s="1"/>
  <c r="DO170" i="56"/>
  <c r="DD170" i="56" s="1"/>
  <c r="DN170" i="56"/>
  <c r="DC170" i="56" s="1"/>
  <c r="DM170" i="56"/>
  <c r="CX170" i="56"/>
  <c r="CW170" i="56"/>
  <c r="CV170" i="56"/>
  <c r="CU170" i="56"/>
  <c r="CT170" i="56"/>
  <c r="CS170" i="56"/>
  <c r="CR170" i="56"/>
  <c r="CQ170" i="56"/>
  <c r="Y170" i="56"/>
  <c r="X170" i="56"/>
  <c r="N170" i="56"/>
  <c r="M170" i="56"/>
  <c r="CO170" i="56" s="1"/>
  <c r="CP170" i="56" s="1"/>
  <c r="K170" i="56"/>
  <c r="BB170" i="56" s="1"/>
  <c r="BC170" i="56" s="1"/>
  <c r="FI170" i="56" s="1"/>
  <c r="B170" i="56"/>
  <c r="A170" i="56"/>
  <c r="GB169" i="56"/>
  <c r="FR169" i="56" s="1"/>
  <c r="GA169" i="56"/>
  <c r="FQ169" i="56" s="1"/>
  <c r="FZ169" i="56"/>
  <c r="FP169" i="56" s="1"/>
  <c r="FY169" i="56"/>
  <c r="FO169" i="56" s="1"/>
  <c r="FX169" i="56"/>
  <c r="FN169" i="56" s="1"/>
  <c r="FW169" i="56"/>
  <c r="FM169" i="56" s="1"/>
  <c r="FV169" i="56"/>
  <c r="FL169" i="56" s="1"/>
  <c r="FU169" i="56"/>
  <c r="FG169" i="56"/>
  <c r="FF169" i="56"/>
  <c r="FE169" i="56"/>
  <c r="FD169" i="56"/>
  <c r="FC169" i="56"/>
  <c r="FB169" i="56"/>
  <c r="FA169" i="56"/>
  <c r="EZ169" i="56"/>
  <c r="DT169" i="56"/>
  <c r="DI169" i="56" s="1"/>
  <c r="DS169" i="56"/>
  <c r="DH169" i="56" s="1"/>
  <c r="DR169" i="56"/>
  <c r="DG169" i="56" s="1"/>
  <c r="DQ169" i="56"/>
  <c r="DF169" i="56" s="1"/>
  <c r="DP169" i="56"/>
  <c r="DE169" i="56" s="1"/>
  <c r="DO169" i="56"/>
  <c r="DD169" i="56" s="1"/>
  <c r="DN169" i="56"/>
  <c r="DC169" i="56" s="1"/>
  <c r="DM169" i="56"/>
  <c r="DB169" i="56" s="1"/>
  <c r="CX169" i="56"/>
  <c r="CW169" i="56"/>
  <c r="CV169" i="56"/>
  <c r="CU169" i="56"/>
  <c r="CT169" i="56"/>
  <c r="CS169" i="56"/>
  <c r="CR169" i="56"/>
  <c r="CQ169" i="56"/>
  <c r="Y169" i="56"/>
  <c r="X169" i="56"/>
  <c r="N169" i="56"/>
  <c r="M169" i="56"/>
  <c r="DK169" i="56" s="1"/>
  <c r="DL169" i="56" s="1"/>
  <c r="K169" i="56"/>
  <c r="BB169" i="56" s="1"/>
  <c r="BC169" i="56" s="1"/>
  <c r="CE169" i="56" s="1"/>
  <c r="B169" i="56"/>
  <c r="A169" i="56"/>
  <c r="GB168" i="56"/>
  <c r="FR168" i="56" s="1"/>
  <c r="GA168" i="56"/>
  <c r="FQ168" i="56" s="1"/>
  <c r="FZ168" i="56"/>
  <c r="FP168" i="56" s="1"/>
  <c r="FY168" i="56"/>
  <c r="FO168" i="56" s="1"/>
  <c r="FX168" i="56"/>
  <c r="FN168" i="56" s="1"/>
  <c r="FW168" i="56"/>
  <c r="FM168" i="56" s="1"/>
  <c r="FV168" i="56"/>
  <c r="FL168" i="56" s="1"/>
  <c r="FU168" i="56"/>
  <c r="FG168" i="56"/>
  <c r="FF168" i="56"/>
  <c r="FE168" i="56"/>
  <c r="FD168" i="56"/>
  <c r="FC168" i="56"/>
  <c r="FB168" i="56"/>
  <c r="FA168" i="56"/>
  <c r="EZ168" i="56"/>
  <c r="DT168" i="56"/>
  <c r="DI168" i="56" s="1"/>
  <c r="DS168" i="56"/>
  <c r="DH168" i="56" s="1"/>
  <c r="DR168" i="56"/>
  <c r="DG168" i="56" s="1"/>
  <c r="DQ168" i="56"/>
  <c r="DF168" i="56" s="1"/>
  <c r="DP168" i="56"/>
  <c r="DE168" i="56" s="1"/>
  <c r="DO168" i="56"/>
  <c r="DD168" i="56" s="1"/>
  <c r="DN168" i="56"/>
  <c r="DC168" i="56" s="1"/>
  <c r="DM168" i="56"/>
  <c r="DB168" i="56" s="1"/>
  <c r="CX168" i="56"/>
  <c r="CW168" i="56"/>
  <c r="CV168" i="56"/>
  <c r="CU168" i="56"/>
  <c r="CT168" i="56"/>
  <c r="CS168" i="56"/>
  <c r="CR168" i="56"/>
  <c r="CQ168" i="56"/>
  <c r="Y168" i="56"/>
  <c r="X168" i="56"/>
  <c r="N168" i="56"/>
  <c r="M168" i="56"/>
  <c r="DK168" i="56" s="1"/>
  <c r="DL168" i="56" s="1"/>
  <c r="K168" i="56"/>
  <c r="BB168" i="56" s="1"/>
  <c r="BC168" i="56" s="1"/>
  <c r="B168" i="56"/>
  <c r="A168" i="56"/>
  <c r="GB167" i="56"/>
  <c r="FR167" i="56" s="1"/>
  <c r="GA167" i="56"/>
  <c r="FQ167" i="56" s="1"/>
  <c r="FZ167" i="56"/>
  <c r="FY167" i="56"/>
  <c r="FO167" i="56" s="1"/>
  <c r="FX167" i="56"/>
  <c r="FN167" i="56" s="1"/>
  <c r="FW167" i="56"/>
  <c r="FM167" i="56" s="1"/>
  <c r="FV167" i="56"/>
  <c r="FL167" i="56" s="1"/>
  <c r="FU167" i="56"/>
  <c r="FK167" i="56" s="1"/>
  <c r="FG167" i="56"/>
  <c r="FF167" i="56"/>
  <c r="FE167" i="56"/>
  <c r="FD167" i="56"/>
  <c r="FC167" i="56"/>
  <c r="FB167" i="56"/>
  <c r="FA167" i="56"/>
  <c r="EZ167" i="56"/>
  <c r="DT167" i="56"/>
  <c r="DI167" i="56" s="1"/>
  <c r="DS167" i="56"/>
  <c r="DH167" i="56" s="1"/>
  <c r="DR167" i="56"/>
  <c r="DG167" i="56" s="1"/>
  <c r="DQ167" i="56"/>
  <c r="DF167" i="56" s="1"/>
  <c r="DP167" i="56"/>
  <c r="DE167" i="56" s="1"/>
  <c r="DO167" i="56"/>
  <c r="DD167" i="56" s="1"/>
  <c r="DN167" i="56"/>
  <c r="DC167" i="56" s="1"/>
  <c r="DM167" i="56"/>
  <c r="CX167" i="56"/>
  <c r="CW167" i="56"/>
  <c r="CV167" i="56"/>
  <c r="CU167" i="56"/>
  <c r="CT167" i="56"/>
  <c r="CS167" i="56"/>
  <c r="CR167" i="56"/>
  <c r="CQ167" i="56"/>
  <c r="Y167" i="56"/>
  <c r="X167" i="56"/>
  <c r="N167" i="56"/>
  <c r="M167" i="56"/>
  <c r="DK167" i="56" s="1"/>
  <c r="DL167" i="56" s="1"/>
  <c r="K167" i="56"/>
  <c r="BB167" i="56" s="1"/>
  <c r="BC167" i="56" s="1"/>
  <c r="B167" i="56"/>
  <c r="A167" i="56"/>
  <c r="GB166" i="56"/>
  <c r="FR166" i="56" s="1"/>
  <c r="GA166" i="56"/>
  <c r="FQ166" i="56" s="1"/>
  <c r="FZ166" i="56"/>
  <c r="FP166" i="56" s="1"/>
  <c r="FY166" i="56"/>
  <c r="FO166" i="56" s="1"/>
  <c r="FX166" i="56"/>
  <c r="FN166" i="56" s="1"/>
  <c r="FW166" i="56"/>
  <c r="FM166" i="56" s="1"/>
  <c r="FV166" i="56"/>
  <c r="FL166" i="56" s="1"/>
  <c r="FU166" i="56"/>
  <c r="FK166" i="56" s="1"/>
  <c r="FG166" i="56"/>
  <c r="FF166" i="56"/>
  <c r="FE166" i="56"/>
  <c r="FD166" i="56"/>
  <c r="FC166" i="56"/>
  <c r="FB166" i="56"/>
  <c r="FA166" i="56"/>
  <c r="EZ166" i="56"/>
  <c r="DT166" i="56"/>
  <c r="DI166" i="56" s="1"/>
  <c r="DS166" i="56"/>
  <c r="DH166" i="56" s="1"/>
  <c r="DR166" i="56"/>
  <c r="DQ166" i="56"/>
  <c r="DF166" i="56" s="1"/>
  <c r="DP166" i="56"/>
  <c r="DE166" i="56" s="1"/>
  <c r="DO166" i="56"/>
  <c r="DD166" i="56" s="1"/>
  <c r="DN166" i="56"/>
  <c r="DC166" i="56" s="1"/>
  <c r="DM166" i="56"/>
  <c r="DB166" i="56" s="1"/>
  <c r="CX166" i="56"/>
  <c r="CW166" i="56"/>
  <c r="CV166" i="56"/>
  <c r="CU166" i="56"/>
  <c r="CT166" i="56"/>
  <c r="CS166" i="56"/>
  <c r="CR166" i="56"/>
  <c r="CQ166" i="56"/>
  <c r="Y166" i="56"/>
  <c r="X166" i="56"/>
  <c r="N166" i="56"/>
  <c r="M166" i="56"/>
  <c r="CO166" i="56" s="1"/>
  <c r="CP166" i="56" s="1"/>
  <c r="K166" i="56"/>
  <c r="BB166" i="56" s="1"/>
  <c r="BC166" i="56" s="1"/>
  <c r="B166" i="56"/>
  <c r="A166" i="56"/>
  <c r="GB165" i="56"/>
  <c r="FR165" i="56" s="1"/>
  <c r="GA165" i="56"/>
  <c r="FQ165" i="56" s="1"/>
  <c r="FZ165" i="56"/>
  <c r="FP165" i="56" s="1"/>
  <c r="FY165" i="56"/>
  <c r="FO165" i="56" s="1"/>
  <c r="FX165" i="56"/>
  <c r="FN165" i="56" s="1"/>
  <c r="FW165" i="56"/>
  <c r="FM165" i="56" s="1"/>
  <c r="FV165" i="56"/>
  <c r="FL165" i="56" s="1"/>
  <c r="FU165" i="56"/>
  <c r="FG165" i="56"/>
  <c r="FF165" i="56"/>
  <c r="FE165" i="56"/>
  <c r="FD165" i="56"/>
  <c r="FC165" i="56"/>
  <c r="FB165" i="56"/>
  <c r="FA165" i="56"/>
  <c r="EZ165" i="56"/>
  <c r="DT165" i="56"/>
  <c r="DI165" i="56" s="1"/>
  <c r="DS165" i="56"/>
  <c r="DH165" i="56" s="1"/>
  <c r="DR165" i="56"/>
  <c r="DG165" i="56" s="1"/>
  <c r="DQ165" i="56"/>
  <c r="DF165" i="56" s="1"/>
  <c r="DP165" i="56"/>
  <c r="DE165" i="56" s="1"/>
  <c r="DO165" i="56"/>
  <c r="DN165" i="56"/>
  <c r="DC165" i="56" s="1"/>
  <c r="DM165" i="56"/>
  <c r="DB165" i="56" s="1"/>
  <c r="CX165" i="56"/>
  <c r="CW165" i="56"/>
  <c r="CV165" i="56"/>
  <c r="CU165" i="56"/>
  <c r="CT165" i="56"/>
  <c r="CS165" i="56"/>
  <c r="CR165" i="56"/>
  <c r="CQ165" i="56"/>
  <c r="Y165" i="56"/>
  <c r="X165" i="56"/>
  <c r="N165" i="56"/>
  <c r="M165" i="56"/>
  <c r="K165" i="56"/>
  <c r="BB165" i="56" s="1"/>
  <c r="BC165" i="56" s="1"/>
  <c r="CE165" i="56" s="1"/>
  <c r="B165" i="56"/>
  <c r="A165" i="56"/>
  <c r="GB164" i="56"/>
  <c r="FR164" i="56" s="1"/>
  <c r="GA164" i="56"/>
  <c r="FQ164" i="56" s="1"/>
  <c r="FZ164" i="56"/>
  <c r="FP164" i="56" s="1"/>
  <c r="FY164" i="56"/>
  <c r="FO164" i="56" s="1"/>
  <c r="FX164" i="56"/>
  <c r="FN164" i="56" s="1"/>
  <c r="FW164" i="56"/>
  <c r="FM164" i="56" s="1"/>
  <c r="FV164" i="56"/>
  <c r="FL164" i="56" s="1"/>
  <c r="FU164" i="56"/>
  <c r="FG164" i="56"/>
  <c r="FF164" i="56"/>
  <c r="FE164" i="56"/>
  <c r="FD164" i="56"/>
  <c r="FC164" i="56"/>
  <c r="FB164" i="56"/>
  <c r="FA164" i="56"/>
  <c r="EZ164" i="56"/>
  <c r="DT164" i="56"/>
  <c r="DI164" i="56" s="1"/>
  <c r="DS164" i="56"/>
  <c r="DH164" i="56" s="1"/>
  <c r="DR164" i="56"/>
  <c r="DG164" i="56" s="1"/>
  <c r="DQ164" i="56"/>
  <c r="DF164" i="56" s="1"/>
  <c r="DP164" i="56"/>
  <c r="DE164" i="56" s="1"/>
  <c r="DO164" i="56"/>
  <c r="DD164" i="56" s="1"/>
  <c r="DN164" i="56"/>
  <c r="DC164" i="56" s="1"/>
  <c r="DM164" i="56"/>
  <c r="CX164" i="56"/>
  <c r="CW164" i="56"/>
  <c r="CV164" i="56"/>
  <c r="CU164" i="56"/>
  <c r="CT164" i="56"/>
  <c r="CS164" i="56"/>
  <c r="CR164" i="56"/>
  <c r="CQ164" i="56"/>
  <c r="Y164" i="56"/>
  <c r="X164" i="56"/>
  <c r="N164" i="56"/>
  <c r="M164" i="56"/>
  <c r="K164" i="56"/>
  <c r="BB164" i="56" s="1"/>
  <c r="BC164" i="56" s="1"/>
  <c r="B164" i="56"/>
  <c r="A164" i="56"/>
  <c r="GB163" i="56"/>
  <c r="FR163" i="56" s="1"/>
  <c r="GA163" i="56"/>
  <c r="FQ163" i="56" s="1"/>
  <c r="FZ163" i="56"/>
  <c r="FP163" i="56" s="1"/>
  <c r="FY163" i="56"/>
  <c r="FO163" i="56" s="1"/>
  <c r="FX163" i="56"/>
  <c r="FN163" i="56" s="1"/>
  <c r="FW163" i="56"/>
  <c r="FM163" i="56" s="1"/>
  <c r="FV163" i="56"/>
  <c r="FL163" i="56" s="1"/>
  <c r="FU163" i="56"/>
  <c r="FG163" i="56"/>
  <c r="FF163" i="56"/>
  <c r="FE163" i="56"/>
  <c r="FD163" i="56"/>
  <c r="FC163" i="56"/>
  <c r="FB163" i="56"/>
  <c r="FA163" i="56"/>
  <c r="EZ163" i="56"/>
  <c r="DT163" i="56"/>
  <c r="DI163" i="56" s="1"/>
  <c r="DS163" i="56"/>
  <c r="DH163" i="56" s="1"/>
  <c r="DR163" i="56"/>
  <c r="DG163" i="56" s="1"/>
  <c r="DQ163" i="56"/>
  <c r="DF163" i="56" s="1"/>
  <c r="DP163" i="56"/>
  <c r="DE163" i="56" s="1"/>
  <c r="DO163" i="56"/>
  <c r="DD163" i="56" s="1"/>
  <c r="DN163" i="56"/>
  <c r="DC163" i="56" s="1"/>
  <c r="DM163" i="56"/>
  <c r="CX163" i="56"/>
  <c r="CW163" i="56"/>
  <c r="CV163" i="56"/>
  <c r="CU163" i="56"/>
  <c r="CT163" i="56"/>
  <c r="CS163" i="56"/>
  <c r="CR163" i="56"/>
  <c r="CQ163" i="56"/>
  <c r="Y163" i="56"/>
  <c r="X163" i="56"/>
  <c r="N163" i="56"/>
  <c r="M163" i="56"/>
  <c r="K163" i="56"/>
  <c r="BB163" i="56" s="1"/>
  <c r="BC163" i="56" s="1"/>
  <c r="EN163" i="56" s="1"/>
  <c r="B163" i="56"/>
  <c r="A163" i="56"/>
  <c r="GB162" i="56"/>
  <c r="FR162" i="56" s="1"/>
  <c r="GA162" i="56"/>
  <c r="FQ162" i="56" s="1"/>
  <c r="FZ162" i="56"/>
  <c r="FP162" i="56" s="1"/>
  <c r="FY162" i="56"/>
  <c r="FO162" i="56" s="1"/>
  <c r="FX162" i="56"/>
  <c r="FN162" i="56" s="1"/>
  <c r="FW162" i="56"/>
  <c r="FM162" i="56" s="1"/>
  <c r="FV162" i="56"/>
  <c r="FL162" i="56" s="1"/>
  <c r="FU162" i="56"/>
  <c r="FG162" i="56"/>
  <c r="FF162" i="56"/>
  <c r="FE162" i="56"/>
  <c r="FD162" i="56"/>
  <c r="FC162" i="56"/>
  <c r="FB162" i="56"/>
  <c r="FA162" i="56"/>
  <c r="EZ162" i="56"/>
  <c r="DT162" i="56"/>
  <c r="DI162" i="56" s="1"/>
  <c r="DS162" i="56"/>
  <c r="DH162" i="56" s="1"/>
  <c r="DR162" i="56"/>
  <c r="DG162" i="56" s="1"/>
  <c r="DQ162" i="56"/>
  <c r="DF162" i="56" s="1"/>
  <c r="DP162" i="56"/>
  <c r="DE162" i="56" s="1"/>
  <c r="DO162" i="56"/>
  <c r="DD162" i="56" s="1"/>
  <c r="DN162" i="56"/>
  <c r="DC162" i="56" s="1"/>
  <c r="DM162" i="56"/>
  <c r="DB162" i="56" s="1"/>
  <c r="CX162" i="56"/>
  <c r="CW162" i="56"/>
  <c r="CV162" i="56"/>
  <c r="CU162" i="56"/>
  <c r="CT162" i="56"/>
  <c r="CS162" i="56"/>
  <c r="CR162" i="56"/>
  <c r="CQ162" i="56"/>
  <c r="Y162" i="56"/>
  <c r="X162" i="56"/>
  <c r="N162" i="56"/>
  <c r="M162" i="56"/>
  <c r="K162" i="56"/>
  <c r="BB162" i="56" s="1"/>
  <c r="BC162" i="56" s="1"/>
  <c r="B162" i="56"/>
  <c r="A162" i="56"/>
  <c r="GB161" i="56"/>
  <c r="FR161" i="56" s="1"/>
  <c r="GA161" i="56"/>
  <c r="FQ161" i="56" s="1"/>
  <c r="FZ161" i="56"/>
  <c r="FP161" i="56" s="1"/>
  <c r="FY161" i="56"/>
  <c r="FO161" i="56" s="1"/>
  <c r="FX161" i="56"/>
  <c r="FN161" i="56" s="1"/>
  <c r="FW161" i="56"/>
  <c r="FM161" i="56" s="1"/>
  <c r="FV161" i="56"/>
  <c r="FL161" i="56" s="1"/>
  <c r="FU161" i="56"/>
  <c r="FG161" i="56"/>
  <c r="FF161" i="56"/>
  <c r="FE161" i="56"/>
  <c r="FD161" i="56"/>
  <c r="FC161" i="56"/>
  <c r="FB161" i="56"/>
  <c r="FA161" i="56"/>
  <c r="EZ161" i="56"/>
  <c r="DT161" i="56"/>
  <c r="DI161" i="56" s="1"/>
  <c r="DS161" i="56"/>
  <c r="DH161" i="56" s="1"/>
  <c r="DR161" i="56"/>
  <c r="DG161" i="56" s="1"/>
  <c r="DQ161" i="56"/>
  <c r="DF161" i="56" s="1"/>
  <c r="DP161" i="56"/>
  <c r="DE161" i="56" s="1"/>
  <c r="DO161" i="56"/>
  <c r="DD161" i="56" s="1"/>
  <c r="DN161" i="56"/>
  <c r="DC161" i="56" s="1"/>
  <c r="DM161" i="56"/>
  <c r="CX161" i="56"/>
  <c r="CW161" i="56"/>
  <c r="CV161" i="56"/>
  <c r="CU161" i="56"/>
  <c r="CT161" i="56"/>
  <c r="CS161" i="56"/>
  <c r="CR161" i="56"/>
  <c r="CQ161" i="56"/>
  <c r="Y161" i="56"/>
  <c r="X161" i="56"/>
  <c r="N161" i="56"/>
  <c r="M161" i="56"/>
  <c r="K161" i="56"/>
  <c r="BB161" i="56" s="1"/>
  <c r="BC161" i="56" s="1"/>
  <c r="B161" i="56"/>
  <c r="A161" i="56"/>
  <c r="GB160" i="56"/>
  <c r="FR160" i="56" s="1"/>
  <c r="GA160" i="56"/>
  <c r="FQ160" i="56" s="1"/>
  <c r="FZ160" i="56"/>
  <c r="FP160" i="56" s="1"/>
  <c r="FY160" i="56"/>
  <c r="FO160" i="56" s="1"/>
  <c r="FX160" i="56"/>
  <c r="FW160" i="56"/>
  <c r="FM160" i="56" s="1"/>
  <c r="FV160" i="56"/>
  <c r="FL160" i="56" s="1"/>
  <c r="FU160" i="56"/>
  <c r="FK160" i="56" s="1"/>
  <c r="FG160" i="56"/>
  <c r="FF160" i="56"/>
  <c r="FE160" i="56"/>
  <c r="FD160" i="56"/>
  <c r="FC160" i="56"/>
  <c r="FB160" i="56"/>
  <c r="FA160" i="56"/>
  <c r="EZ160" i="56"/>
  <c r="DT160" i="56"/>
  <c r="DI160" i="56" s="1"/>
  <c r="DS160" i="56"/>
  <c r="DH160" i="56" s="1"/>
  <c r="DR160" i="56"/>
  <c r="DG160" i="56" s="1"/>
  <c r="DQ160" i="56"/>
  <c r="DF160" i="56" s="1"/>
  <c r="DP160" i="56"/>
  <c r="DE160" i="56" s="1"/>
  <c r="DO160" i="56"/>
  <c r="DD160" i="56" s="1"/>
  <c r="DN160" i="56"/>
  <c r="DC160" i="56" s="1"/>
  <c r="DM160" i="56"/>
  <c r="DB160" i="56" s="1"/>
  <c r="CX160" i="56"/>
  <c r="CW160" i="56"/>
  <c r="CV160" i="56"/>
  <c r="CU160" i="56"/>
  <c r="CT160" i="56"/>
  <c r="CS160" i="56"/>
  <c r="CR160" i="56"/>
  <c r="CQ160" i="56"/>
  <c r="Y160" i="56"/>
  <c r="X160" i="56"/>
  <c r="N160" i="56"/>
  <c r="M160" i="56"/>
  <c r="K160" i="56"/>
  <c r="BB160" i="56" s="1"/>
  <c r="BC160" i="56" s="1"/>
  <c r="FI160" i="56" s="1"/>
  <c r="B160" i="56"/>
  <c r="A160" i="56"/>
  <c r="GB159" i="56"/>
  <c r="FR159" i="56" s="1"/>
  <c r="GA159" i="56"/>
  <c r="FQ159" i="56" s="1"/>
  <c r="FZ159" i="56"/>
  <c r="FP159" i="56" s="1"/>
  <c r="FY159" i="56"/>
  <c r="FO159" i="56" s="1"/>
  <c r="FX159" i="56"/>
  <c r="FN159" i="56" s="1"/>
  <c r="FW159" i="56"/>
  <c r="FM159" i="56" s="1"/>
  <c r="FV159" i="56"/>
  <c r="FU159" i="56"/>
  <c r="FK159" i="56" s="1"/>
  <c r="FG159" i="56"/>
  <c r="FF159" i="56"/>
  <c r="FE159" i="56"/>
  <c r="FD159" i="56"/>
  <c r="FC159" i="56"/>
  <c r="FB159" i="56"/>
  <c r="FA159" i="56"/>
  <c r="EZ159" i="56"/>
  <c r="DT159" i="56"/>
  <c r="DI159" i="56" s="1"/>
  <c r="DS159" i="56"/>
  <c r="DH159" i="56" s="1"/>
  <c r="DR159" i="56"/>
  <c r="DG159" i="56" s="1"/>
  <c r="DQ159" i="56"/>
  <c r="DF159" i="56" s="1"/>
  <c r="DP159" i="56"/>
  <c r="DE159" i="56" s="1"/>
  <c r="DO159" i="56"/>
  <c r="DD159" i="56" s="1"/>
  <c r="DN159" i="56"/>
  <c r="DC159" i="56" s="1"/>
  <c r="DM159" i="56"/>
  <c r="DB159" i="56" s="1"/>
  <c r="CX159" i="56"/>
  <c r="CW159" i="56"/>
  <c r="CV159" i="56"/>
  <c r="CU159" i="56"/>
  <c r="CT159" i="56"/>
  <c r="CS159" i="56"/>
  <c r="CR159" i="56"/>
  <c r="CQ159" i="56"/>
  <c r="Y159" i="56"/>
  <c r="X159" i="56"/>
  <c r="N159" i="56"/>
  <c r="M159" i="56"/>
  <c r="K159" i="56"/>
  <c r="BB159" i="56" s="1"/>
  <c r="BC159" i="56" s="1"/>
  <c r="B159" i="56"/>
  <c r="A159" i="56"/>
  <c r="GB158" i="56"/>
  <c r="FR158" i="56" s="1"/>
  <c r="GA158" i="56"/>
  <c r="FQ158" i="56" s="1"/>
  <c r="FZ158" i="56"/>
  <c r="FP158" i="56" s="1"/>
  <c r="FY158" i="56"/>
  <c r="FO158" i="56" s="1"/>
  <c r="FX158" i="56"/>
  <c r="FN158" i="56" s="1"/>
  <c r="FW158" i="56"/>
  <c r="FM158" i="56" s="1"/>
  <c r="FV158" i="56"/>
  <c r="FL158" i="56" s="1"/>
  <c r="FU158" i="56"/>
  <c r="FG158" i="56"/>
  <c r="FF158" i="56"/>
  <c r="FE158" i="56"/>
  <c r="FD158" i="56"/>
  <c r="FC158" i="56"/>
  <c r="FB158" i="56"/>
  <c r="FA158" i="56"/>
  <c r="EZ158" i="56"/>
  <c r="DT158" i="56"/>
  <c r="DI158" i="56" s="1"/>
  <c r="DS158" i="56"/>
  <c r="DH158" i="56" s="1"/>
  <c r="DR158" i="56"/>
  <c r="DG158" i="56" s="1"/>
  <c r="DQ158" i="56"/>
  <c r="DF158" i="56" s="1"/>
  <c r="DP158" i="56"/>
  <c r="DE158" i="56" s="1"/>
  <c r="DO158" i="56"/>
  <c r="DD158" i="56" s="1"/>
  <c r="DN158" i="56"/>
  <c r="DC158" i="56" s="1"/>
  <c r="DM158" i="56"/>
  <c r="DB158" i="56" s="1"/>
  <c r="CX158" i="56"/>
  <c r="CW158" i="56"/>
  <c r="CV158" i="56"/>
  <c r="CU158" i="56"/>
  <c r="CT158" i="56"/>
  <c r="CS158" i="56"/>
  <c r="CR158" i="56"/>
  <c r="CQ158" i="56"/>
  <c r="Y158" i="56"/>
  <c r="X158" i="56"/>
  <c r="N158" i="56"/>
  <c r="M158" i="56"/>
  <c r="CO158" i="56" s="1"/>
  <c r="CP158" i="56" s="1"/>
  <c r="K158" i="56"/>
  <c r="BB158" i="56" s="1"/>
  <c r="BC158" i="56" s="1"/>
  <c r="B158" i="56"/>
  <c r="A158" i="56"/>
  <c r="GB157" i="56"/>
  <c r="GA157" i="56"/>
  <c r="FQ157" i="56" s="1"/>
  <c r="FZ157" i="56"/>
  <c r="FP157" i="56" s="1"/>
  <c r="FY157" i="56"/>
  <c r="FO157" i="56" s="1"/>
  <c r="FX157" i="56"/>
  <c r="FN157" i="56" s="1"/>
  <c r="FW157" i="56"/>
  <c r="FM157" i="56" s="1"/>
  <c r="FV157" i="56"/>
  <c r="FL157" i="56" s="1"/>
  <c r="FU157" i="56"/>
  <c r="FK157" i="56" s="1"/>
  <c r="FG157" i="56"/>
  <c r="FF157" i="56"/>
  <c r="FE157" i="56"/>
  <c r="FD157" i="56"/>
  <c r="FC157" i="56"/>
  <c r="FB157" i="56"/>
  <c r="FA157" i="56"/>
  <c r="EZ157" i="56"/>
  <c r="DT157" i="56"/>
  <c r="DI157" i="56" s="1"/>
  <c r="DS157" i="56"/>
  <c r="DH157" i="56" s="1"/>
  <c r="DR157" i="56"/>
  <c r="DG157" i="56" s="1"/>
  <c r="DQ157" i="56"/>
  <c r="DF157" i="56" s="1"/>
  <c r="DP157" i="56"/>
  <c r="DE157" i="56" s="1"/>
  <c r="DO157" i="56"/>
  <c r="DD157" i="56" s="1"/>
  <c r="DN157" i="56"/>
  <c r="DC157" i="56" s="1"/>
  <c r="DM157" i="56"/>
  <c r="CX157" i="56"/>
  <c r="CW157" i="56"/>
  <c r="CV157" i="56"/>
  <c r="CU157" i="56"/>
  <c r="CT157" i="56"/>
  <c r="CS157" i="56"/>
  <c r="CR157" i="56"/>
  <c r="CQ157" i="56"/>
  <c r="Y157" i="56"/>
  <c r="X157" i="56"/>
  <c r="N157" i="56"/>
  <c r="M157" i="56"/>
  <c r="K157" i="56"/>
  <c r="BB157" i="56" s="1"/>
  <c r="BC157" i="56" s="1"/>
  <c r="B157" i="56"/>
  <c r="A157" i="56"/>
  <c r="GB156" i="56"/>
  <c r="FR156" i="56" s="1"/>
  <c r="GA156" i="56"/>
  <c r="FQ156" i="56" s="1"/>
  <c r="FZ156" i="56"/>
  <c r="FP156" i="56" s="1"/>
  <c r="FY156" i="56"/>
  <c r="FO156" i="56" s="1"/>
  <c r="FX156" i="56"/>
  <c r="FN156" i="56" s="1"/>
  <c r="FW156" i="56"/>
  <c r="FM156" i="56" s="1"/>
  <c r="FV156" i="56"/>
  <c r="FL156" i="56" s="1"/>
  <c r="FU156" i="56"/>
  <c r="FK156" i="56" s="1"/>
  <c r="FG156" i="56"/>
  <c r="FF156" i="56"/>
  <c r="FE156" i="56"/>
  <c r="FD156" i="56"/>
  <c r="FC156" i="56"/>
  <c r="FB156" i="56"/>
  <c r="FA156" i="56"/>
  <c r="EZ156" i="56"/>
  <c r="DT156" i="56"/>
  <c r="DI156" i="56" s="1"/>
  <c r="DS156" i="56"/>
  <c r="DH156" i="56" s="1"/>
  <c r="DR156" i="56"/>
  <c r="DG156" i="56" s="1"/>
  <c r="DQ156" i="56"/>
  <c r="DF156" i="56" s="1"/>
  <c r="DP156" i="56"/>
  <c r="DE156" i="56" s="1"/>
  <c r="DO156" i="56"/>
  <c r="DD156" i="56" s="1"/>
  <c r="DN156" i="56"/>
  <c r="DC156" i="56" s="1"/>
  <c r="DM156" i="56"/>
  <c r="CX156" i="56"/>
  <c r="CW156" i="56"/>
  <c r="CV156" i="56"/>
  <c r="CU156" i="56"/>
  <c r="CT156" i="56"/>
  <c r="CS156" i="56"/>
  <c r="CR156" i="56"/>
  <c r="CQ156" i="56"/>
  <c r="Y156" i="56"/>
  <c r="X156" i="56"/>
  <c r="N156" i="56"/>
  <c r="M156" i="56"/>
  <c r="K156" i="56"/>
  <c r="BB156" i="56" s="1"/>
  <c r="BC156" i="56" s="1"/>
  <c r="FI156" i="56" s="1"/>
  <c r="B156" i="56"/>
  <c r="A156" i="56"/>
  <c r="GB155" i="56"/>
  <c r="FR155" i="56" s="1"/>
  <c r="GA155" i="56"/>
  <c r="FQ155" i="56" s="1"/>
  <c r="FZ155" i="56"/>
  <c r="FP155" i="56" s="1"/>
  <c r="FY155" i="56"/>
  <c r="FO155" i="56" s="1"/>
  <c r="FX155" i="56"/>
  <c r="FW155" i="56"/>
  <c r="FM155" i="56" s="1"/>
  <c r="FV155" i="56"/>
  <c r="FL155" i="56" s="1"/>
  <c r="FU155" i="56"/>
  <c r="FK155" i="56" s="1"/>
  <c r="FG155" i="56"/>
  <c r="FF155" i="56"/>
  <c r="FE155" i="56"/>
  <c r="FD155" i="56"/>
  <c r="FC155" i="56"/>
  <c r="FB155" i="56"/>
  <c r="FA155" i="56"/>
  <c r="EZ155" i="56"/>
  <c r="DT155" i="56"/>
  <c r="DI155" i="56" s="1"/>
  <c r="DS155" i="56"/>
  <c r="DH155" i="56" s="1"/>
  <c r="DR155" i="56"/>
  <c r="DG155" i="56" s="1"/>
  <c r="DQ155" i="56"/>
  <c r="DF155" i="56" s="1"/>
  <c r="DP155" i="56"/>
  <c r="DO155" i="56"/>
  <c r="DD155" i="56" s="1"/>
  <c r="DN155" i="56"/>
  <c r="DC155" i="56" s="1"/>
  <c r="DM155" i="56"/>
  <c r="DB155" i="56" s="1"/>
  <c r="CX155" i="56"/>
  <c r="CW155" i="56"/>
  <c r="CV155" i="56"/>
  <c r="CU155" i="56"/>
  <c r="CT155" i="56"/>
  <c r="CS155" i="56"/>
  <c r="CR155" i="56"/>
  <c r="CQ155" i="56"/>
  <c r="Y155" i="56"/>
  <c r="X155" i="56"/>
  <c r="N155" i="56"/>
  <c r="M155" i="56"/>
  <c r="CO155" i="56" s="1"/>
  <c r="CP155" i="56" s="1"/>
  <c r="K155" i="56"/>
  <c r="BB155" i="56" s="1"/>
  <c r="BC155" i="56" s="1"/>
  <c r="EN155" i="56" s="1"/>
  <c r="B155" i="56"/>
  <c r="A155" i="56"/>
  <c r="GB154" i="56"/>
  <c r="FR154" i="56" s="1"/>
  <c r="GA154" i="56"/>
  <c r="FQ154" i="56" s="1"/>
  <c r="FZ154" i="56"/>
  <c r="FP154" i="56" s="1"/>
  <c r="FY154" i="56"/>
  <c r="FO154" i="56" s="1"/>
  <c r="FX154" i="56"/>
  <c r="FN154" i="56" s="1"/>
  <c r="FW154" i="56"/>
  <c r="FM154" i="56" s="1"/>
  <c r="FV154" i="56"/>
  <c r="FL154" i="56" s="1"/>
  <c r="FU154" i="56"/>
  <c r="FG154" i="56"/>
  <c r="FF154" i="56"/>
  <c r="FE154" i="56"/>
  <c r="FD154" i="56"/>
  <c r="FC154" i="56"/>
  <c r="FB154" i="56"/>
  <c r="FA154" i="56"/>
  <c r="EZ154" i="56"/>
  <c r="DT154" i="56"/>
  <c r="DI154" i="56" s="1"/>
  <c r="DS154" i="56"/>
  <c r="DH154" i="56" s="1"/>
  <c r="DR154" i="56"/>
  <c r="DG154" i="56" s="1"/>
  <c r="DQ154" i="56"/>
  <c r="DF154" i="56" s="1"/>
  <c r="DP154" i="56"/>
  <c r="DE154" i="56" s="1"/>
  <c r="DO154" i="56"/>
  <c r="DD154" i="56" s="1"/>
  <c r="DN154" i="56"/>
  <c r="DC154" i="56" s="1"/>
  <c r="DM154" i="56"/>
  <c r="CX154" i="56"/>
  <c r="CW154" i="56"/>
  <c r="CV154" i="56"/>
  <c r="CU154" i="56"/>
  <c r="CT154" i="56"/>
  <c r="CS154" i="56"/>
  <c r="CR154" i="56"/>
  <c r="CQ154" i="56"/>
  <c r="Y154" i="56"/>
  <c r="X154" i="56"/>
  <c r="N154" i="56"/>
  <c r="M154" i="56"/>
  <c r="K154" i="56"/>
  <c r="BB154" i="56" s="1"/>
  <c r="BC154" i="56" s="1"/>
  <c r="B154" i="56"/>
  <c r="A154" i="56"/>
  <c r="GB153" i="56"/>
  <c r="FR153" i="56" s="1"/>
  <c r="GA153" i="56"/>
  <c r="FQ153" i="56" s="1"/>
  <c r="FZ153" i="56"/>
  <c r="FP153" i="56" s="1"/>
  <c r="FY153" i="56"/>
  <c r="FO153" i="56" s="1"/>
  <c r="FX153" i="56"/>
  <c r="FN153" i="56" s="1"/>
  <c r="FW153" i="56"/>
  <c r="FM153" i="56" s="1"/>
  <c r="FV153" i="56"/>
  <c r="FL153" i="56" s="1"/>
  <c r="FU153" i="56"/>
  <c r="FG153" i="56"/>
  <c r="FF153" i="56"/>
  <c r="FE153" i="56"/>
  <c r="FD153" i="56"/>
  <c r="FC153" i="56"/>
  <c r="FB153" i="56"/>
  <c r="FA153" i="56"/>
  <c r="EZ153" i="56"/>
  <c r="DT153" i="56"/>
  <c r="DI153" i="56" s="1"/>
  <c r="DS153" i="56"/>
  <c r="DH153" i="56" s="1"/>
  <c r="DR153" i="56"/>
  <c r="DG153" i="56" s="1"/>
  <c r="DQ153" i="56"/>
  <c r="DF153" i="56" s="1"/>
  <c r="DP153" i="56"/>
  <c r="DE153" i="56" s="1"/>
  <c r="DO153" i="56"/>
  <c r="DD153" i="56" s="1"/>
  <c r="DN153" i="56"/>
  <c r="DC153" i="56" s="1"/>
  <c r="DM153" i="56"/>
  <c r="CX153" i="56"/>
  <c r="CW153" i="56"/>
  <c r="CV153" i="56"/>
  <c r="CU153" i="56"/>
  <c r="CT153" i="56"/>
  <c r="CS153" i="56"/>
  <c r="CR153" i="56"/>
  <c r="CQ153" i="56"/>
  <c r="Y153" i="56"/>
  <c r="X153" i="56"/>
  <c r="N153" i="56"/>
  <c r="M153" i="56"/>
  <c r="DK153" i="56" s="1"/>
  <c r="DL153" i="56" s="1"/>
  <c r="K153" i="56"/>
  <c r="BB153" i="56" s="1"/>
  <c r="BC153" i="56" s="1"/>
  <c r="B153" i="56"/>
  <c r="A153" i="56"/>
  <c r="GB152" i="56"/>
  <c r="FR152" i="56" s="1"/>
  <c r="GA152" i="56"/>
  <c r="FQ152" i="56" s="1"/>
  <c r="FZ152" i="56"/>
  <c r="FP152" i="56" s="1"/>
  <c r="FY152" i="56"/>
  <c r="FO152" i="56" s="1"/>
  <c r="FX152" i="56"/>
  <c r="FN152" i="56" s="1"/>
  <c r="FW152" i="56"/>
  <c r="FM152" i="56" s="1"/>
  <c r="FV152" i="56"/>
  <c r="FL152" i="56" s="1"/>
  <c r="FU152" i="56"/>
  <c r="FG152" i="56"/>
  <c r="FF152" i="56"/>
  <c r="FE152" i="56"/>
  <c r="FD152" i="56"/>
  <c r="FC152" i="56"/>
  <c r="FB152" i="56"/>
  <c r="FA152" i="56"/>
  <c r="EZ152" i="56"/>
  <c r="DT152" i="56"/>
  <c r="DI152" i="56" s="1"/>
  <c r="DS152" i="56"/>
  <c r="DH152" i="56" s="1"/>
  <c r="DR152" i="56"/>
  <c r="DG152" i="56" s="1"/>
  <c r="DQ152" i="56"/>
  <c r="DP152" i="56"/>
  <c r="DE152" i="56" s="1"/>
  <c r="DO152" i="56"/>
  <c r="DD152" i="56" s="1"/>
  <c r="DN152" i="56"/>
  <c r="DC152" i="56" s="1"/>
  <c r="DM152" i="56"/>
  <c r="DB152" i="56" s="1"/>
  <c r="CX152" i="56"/>
  <c r="CW152" i="56"/>
  <c r="CV152" i="56"/>
  <c r="CU152" i="56"/>
  <c r="CT152" i="56"/>
  <c r="CS152" i="56"/>
  <c r="CR152" i="56"/>
  <c r="CQ152" i="56"/>
  <c r="Y152" i="56"/>
  <c r="X152" i="56"/>
  <c r="N152" i="56"/>
  <c r="M152" i="56"/>
  <c r="K152" i="56"/>
  <c r="BB152" i="56" s="1"/>
  <c r="BC152" i="56" s="1"/>
  <c r="B152" i="56"/>
  <c r="A152" i="56"/>
  <c r="GB151" i="56"/>
  <c r="FR151" i="56" s="1"/>
  <c r="GA151" i="56"/>
  <c r="FQ151" i="56" s="1"/>
  <c r="FZ151" i="56"/>
  <c r="FP151" i="56" s="1"/>
  <c r="FY151" i="56"/>
  <c r="FO151" i="56" s="1"/>
  <c r="FX151" i="56"/>
  <c r="FN151" i="56" s="1"/>
  <c r="FW151" i="56"/>
  <c r="FM151" i="56" s="1"/>
  <c r="FV151" i="56"/>
  <c r="FL151" i="56" s="1"/>
  <c r="FU151" i="56"/>
  <c r="FG151" i="56"/>
  <c r="FF151" i="56"/>
  <c r="FE151" i="56"/>
  <c r="FD151" i="56"/>
  <c r="FC151" i="56"/>
  <c r="FB151" i="56"/>
  <c r="FA151" i="56"/>
  <c r="EZ151" i="56"/>
  <c r="DT151" i="56"/>
  <c r="DI151" i="56" s="1"/>
  <c r="DS151" i="56"/>
  <c r="DH151" i="56" s="1"/>
  <c r="DR151" i="56"/>
  <c r="DG151" i="56" s="1"/>
  <c r="DQ151" i="56"/>
  <c r="DF151" i="56" s="1"/>
  <c r="DP151" i="56"/>
  <c r="DE151" i="56" s="1"/>
  <c r="DO151" i="56"/>
  <c r="DD151" i="56" s="1"/>
  <c r="DN151" i="56"/>
  <c r="DC151" i="56" s="1"/>
  <c r="DM151" i="56"/>
  <c r="DB151" i="56" s="1"/>
  <c r="CX151" i="56"/>
  <c r="CW151" i="56"/>
  <c r="CV151" i="56"/>
  <c r="CU151" i="56"/>
  <c r="CT151" i="56"/>
  <c r="CS151" i="56"/>
  <c r="CR151" i="56"/>
  <c r="CQ151" i="56"/>
  <c r="Y151" i="56"/>
  <c r="X151" i="56"/>
  <c r="N151" i="56"/>
  <c r="M151" i="56"/>
  <c r="CO151" i="56" s="1"/>
  <c r="CP151" i="56" s="1"/>
  <c r="K151" i="56"/>
  <c r="BB151" i="56" s="1"/>
  <c r="BC151" i="56" s="1"/>
  <c r="B151" i="56"/>
  <c r="A151" i="56"/>
  <c r="GB150" i="56"/>
  <c r="FR150" i="56" s="1"/>
  <c r="GA150" i="56"/>
  <c r="FQ150" i="56" s="1"/>
  <c r="FZ150" i="56"/>
  <c r="FP150" i="56" s="1"/>
  <c r="FY150" i="56"/>
  <c r="FO150" i="56" s="1"/>
  <c r="FX150" i="56"/>
  <c r="FN150" i="56" s="1"/>
  <c r="FW150" i="56"/>
  <c r="FM150" i="56" s="1"/>
  <c r="FV150" i="56"/>
  <c r="FL150" i="56" s="1"/>
  <c r="FU150" i="56"/>
  <c r="FG150" i="56"/>
  <c r="FF150" i="56"/>
  <c r="FE150" i="56"/>
  <c r="FD150" i="56"/>
  <c r="FC150" i="56"/>
  <c r="FB150" i="56"/>
  <c r="FA150" i="56"/>
  <c r="EZ150" i="56"/>
  <c r="DT150" i="56"/>
  <c r="DI150" i="56" s="1"/>
  <c r="DS150" i="56"/>
  <c r="DH150" i="56" s="1"/>
  <c r="DR150" i="56"/>
  <c r="DG150" i="56" s="1"/>
  <c r="DQ150" i="56"/>
  <c r="DF150" i="56" s="1"/>
  <c r="DP150" i="56"/>
  <c r="DE150" i="56" s="1"/>
  <c r="DO150" i="56"/>
  <c r="DD150" i="56" s="1"/>
  <c r="DN150" i="56"/>
  <c r="DC150" i="56" s="1"/>
  <c r="DM150" i="56"/>
  <c r="CX150" i="56"/>
  <c r="CW150" i="56"/>
  <c r="CV150" i="56"/>
  <c r="CU150" i="56"/>
  <c r="CT150" i="56"/>
  <c r="CS150" i="56"/>
  <c r="CR150" i="56"/>
  <c r="CQ150" i="56"/>
  <c r="Y150" i="56"/>
  <c r="X150" i="56"/>
  <c r="N150" i="56"/>
  <c r="M150" i="56"/>
  <c r="CO150" i="56" s="1"/>
  <c r="CP150" i="56" s="1"/>
  <c r="K150" i="56"/>
  <c r="BB150" i="56" s="1"/>
  <c r="BC150" i="56" s="1"/>
  <c r="B150" i="56"/>
  <c r="A150" i="56"/>
  <c r="GB149" i="56"/>
  <c r="FR149" i="56" s="1"/>
  <c r="GA149" i="56"/>
  <c r="FQ149" i="56" s="1"/>
  <c r="FZ149" i="56"/>
  <c r="FY149" i="56"/>
  <c r="FO149" i="56" s="1"/>
  <c r="FX149" i="56"/>
  <c r="FN149" i="56" s="1"/>
  <c r="FW149" i="56"/>
  <c r="FM149" i="56" s="1"/>
  <c r="FV149" i="56"/>
  <c r="FL149" i="56" s="1"/>
  <c r="FU149" i="56"/>
  <c r="FK149" i="56" s="1"/>
  <c r="FG149" i="56"/>
  <c r="FF149" i="56"/>
  <c r="FE149" i="56"/>
  <c r="FD149" i="56"/>
  <c r="FC149" i="56"/>
  <c r="FB149" i="56"/>
  <c r="FA149" i="56"/>
  <c r="EZ149" i="56"/>
  <c r="DT149" i="56"/>
  <c r="DI149" i="56" s="1"/>
  <c r="DS149" i="56"/>
  <c r="DH149" i="56" s="1"/>
  <c r="DR149" i="56"/>
  <c r="DG149" i="56" s="1"/>
  <c r="DQ149" i="56"/>
  <c r="DF149" i="56" s="1"/>
  <c r="DP149" i="56"/>
  <c r="DE149" i="56" s="1"/>
  <c r="DO149" i="56"/>
  <c r="DD149" i="56" s="1"/>
  <c r="DN149" i="56"/>
  <c r="DC149" i="56" s="1"/>
  <c r="DM149" i="56"/>
  <c r="CX149" i="56"/>
  <c r="CW149" i="56"/>
  <c r="CV149" i="56"/>
  <c r="CU149" i="56"/>
  <c r="CT149" i="56"/>
  <c r="CS149" i="56"/>
  <c r="CR149" i="56"/>
  <c r="CQ149" i="56"/>
  <c r="Y149" i="56"/>
  <c r="X149" i="56"/>
  <c r="N149" i="56"/>
  <c r="M149" i="56"/>
  <c r="K149" i="56"/>
  <c r="BB149" i="56" s="1"/>
  <c r="BC149" i="56" s="1"/>
  <c r="B149" i="56"/>
  <c r="A149" i="56"/>
  <c r="GB148" i="56"/>
  <c r="FR148" i="56" s="1"/>
  <c r="GA148" i="56"/>
  <c r="FQ148" i="56" s="1"/>
  <c r="FZ148" i="56"/>
  <c r="FP148" i="56" s="1"/>
  <c r="FY148" i="56"/>
  <c r="FO148" i="56" s="1"/>
  <c r="FX148" i="56"/>
  <c r="FN148" i="56" s="1"/>
  <c r="FW148" i="56"/>
  <c r="FM148" i="56" s="1"/>
  <c r="FV148" i="56"/>
  <c r="FL148" i="56" s="1"/>
  <c r="FU148" i="56"/>
  <c r="FG148" i="56"/>
  <c r="FF148" i="56"/>
  <c r="FE148" i="56"/>
  <c r="FD148" i="56"/>
  <c r="FC148" i="56"/>
  <c r="FB148" i="56"/>
  <c r="FA148" i="56"/>
  <c r="EZ148" i="56"/>
  <c r="DT148" i="56"/>
  <c r="DI148" i="56" s="1"/>
  <c r="DS148" i="56"/>
  <c r="DH148" i="56" s="1"/>
  <c r="DR148" i="56"/>
  <c r="DG148" i="56" s="1"/>
  <c r="DQ148" i="56"/>
  <c r="DF148" i="56" s="1"/>
  <c r="DP148" i="56"/>
  <c r="DE148" i="56" s="1"/>
  <c r="DO148" i="56"/>
  <c r="DD148" i="56" s="1"/>
  <c r="DN148" i="56"/>
  <c r="DC148" i="56" s="1"/>
  <c r="DM148" i="56"/>
  <c r="CX148" i="56"/>
  <c r="CW148" i="56"/>
  <c r="CV148" i="56"/>
  <c r="CU148" i="56"/>
  <c r="CT148" i="56"/>
  <c r="CS148" i="56"/>
  <c r="CR148" i="56"/>
  <c r="CQ148" i="56"/>
  <c r="Y148" i="56"/>
  <c r="X148" i="56"/>
  <c r="N148" i="56"/>
  <c r="M148" i="56"/>
  <c r="CO148" i="56" s="1"/>
  <c r="CP148" i="56" s="1"/>
  <c r="K148" i="56"/>
  <c r="BB148" i="56" s="1"/>
  <c r="BC148" i="56" s="1"/>
  <c r="FI148" i="56" s="1"/>
  <c r="B148" i="56"/>
  <c r="A148" i="56"/>
  <c r="GB147" i="56"/>
  <c r="FR147" i="56" s="1"/>
  <c r="GA147" i="56"/>
  <c r="FQ147" i="56" s="1"/>
  <c r="FZ147" i="56"/>
  <c r="FY147" i="56"/>
  <c r="FO147" i="56" s="1"/>
  <c r="FX147" i="56"/>
  <c r="FN147" i="56" s="1"/>
  <c r="FW147" i="56"/>
  <c r="FM147" i="56" s="1"/>
  <c r="FV147" i="56"/>
  <c r="FL147" i="56" s="1"/>
  <c r="FU147" i="56"/>
  <c r="FK147" i="56" s="1"/>
  <c r="FG147" i="56"/>
  <c r="FF147" i="56"/>
  <c r="FE147" i="56"/>
  <c r="FD147" i="56"/>
  <c r="FC147" i="56"/>
  <c r="FB147" i="56"/>
  <c r="FA147" i="56"/>
  <c r="EZ147" i="56"/>
  <c r="DT147" i="56"/>
  <c r="DI147" i="56" s="1"/>
  <c r="DS147" i="56"/>
  <c r="DH147" i="56" s="1"/>
  <c r="DR147" i="56"/>
  <c r="DG147" i="56" s="1"/>
  <c r="DQ147" i="56"/>
  <c r="DF147" i="56" s="1"/>
  <c r="DP147" i="56"/>
  <c r="DE147" i="56" s="1"/>
  <c r="DO147" i="56"/>
  <c r="DD147" i="56" s="1"/>
  <c r="DN147" i="56"/>
  <c r="DC147" i="56" s="1"/>
  <c r="DM147" i="56"/>
  <c r="DB147" i="56" s="1"/>
  <c r="CX147" i="56"/>
  <c r="CW147" i="56"/>
  <c r="CV147" i="56"/>
  <c r="CU147" i="56"/>
  <c r="CT147" i="56"/>
  <c r="CS147" i="56"/>
  <c r="CR147" i="56"/>
  <c r="CQ147" i="56"/>
  <c r="Y147" i="56"/>
  <c r="X147" i="56"/>
  <c r="N147" i="56"/>
  <c r="M147" i="56"/>
  <c r="K147" i="56"/>
  <c r="BB147" i="56" s="1"/>
  <c r="BC147" i="56" s="1"/>
  <c r="FI147" i="56" s="1"/>
  <c r="B147" i="56"/>
  <c r="A147" i="56"/>
  <c r="GB146" i="56"/>
  <c r="FR146" i="56" s="1"/>
  <c r="GA146" i="56"/>
  <c r="FQ146" i="56" s="1"/>
  <c r="FZ146" i="56"/>
  <c r="FP146" i="56" s="1"/>
  <c r="FY146" i="56"/>
  <c r="FO146" i="56" s="1"/>
  <c r="FX146" i="56"/>
  <c r="FN146" i="56" s="1"/>
  <c r="FW146" i="56"/>
  <c r="FM146" i="56" s="1"/>
  <c r="FV146" i="56"/>
  <c r="FL146" i="56" s="1"/>
  <c r="FU146" i="56"/>
  <c r="FG146" i="56"/>
  <c r="FF146" i="56"/>
  <c r="FE146" i="56"/>
  <c r="FD146" i="56"/>
  <c r="FC146" i="56"/>
  <c r="FB146" i="56"/>
  <c r="FA146" i="56"/>
  <c r="EZ146" i="56"/>
  <c r="DT146" i="56"/>
  <c r="DI146" i="56" s="1"/>
  <c r="DS146" i="56"/>
  <c r="DH146" i="56" s="1"/>
  <c r="DR146" i="56"/>
  <c r="DG146" i="56" s="1"/>
  <c r="DQ146" i="56"/>
  <c r="DF146" i="56" s="1"/>
  <c r="DP146" i="56"/>
  <c r="DE146" i="56" s="1"/>
  <c r="DO146" i="56"/>
  <c r="DD146" i="56" s="1"/>
  <c r="DN146" i="56"/>
  <c r="DC146" i="56" s="1"/>
  <c r="DM146" i="56"/>
  <c r="CX146" i="56"/>
  <c r="CW146" i="56"/>
  <c r="CV146" i="56"/>
  <c r="CU146" i="56"/>
  <c r="CT146" i="56"/>
  <c r="CS146" i="56"/>
  <c r="CR146" i="56"/>
  <c r="CQ146" i="56"/>
  <c r="Y146" i="56"/>
  <c r="X146" i="56"/>
  <c r="N146" i="56"/>
  <c r="M146" i="56"/>
  <c r="CO146" i="56" s="1"/>
  <c r="CP146" i="56" s="1"/>
  <c r="K146" i="56"/>
  <c r="BB146" i="56" s="1"/>
  <c r="BC146" i="56" s="1"/>
  <c r="CE146" i="56" s="1"/>
  <c r="B146" i="56"/>
  <c r="A146" i="56"/>
  <c r="GB145" i="56"/>
  <c r="FR145" i="56" s="1"/>
  <c r="GA145" i="56"/>
  <c r="FQ145" i="56" s="1"/>
  <c r="FZ145" i="56"/>
  <c r="FP145" i="56" s="1"/>
  <c r="FY145" i="56"/>
  <c r="FO145" i="56" s="1"/>
  <c r="FX145" i="56"/>
  <c r="FN145" i="56" s="1"/>
  <c r="FW145" i="56"/>
  <c r="FM145" i="56" s="1"/>
  <c r="FV145" i="56"/>
  <c r="FL145" i="56" s="1"/>
  <c r="FU145" i="56"/>
  <c r="FG145" i="56"/>
  <c r="FF145" i="56"/>
  <c r="FE145" i="56"/>
  <c r="FD145" i="56"/>
  <c r="FC145" i="56"/>
  <c r="FB145" i="56"/>
  <c r="FA145" i="56"/>
  <c r="EZ145" i="56"/>
  <c r="DT145" i="56"/>
  <c r="DI145" i="56" s="1"/>
  <c r="DS145" i="56"/>
  <c r="DH145" i="56" s="1"/>
  <c r="DR145" i="56"/>
  <c r="DG145" i="56" s="1"/>
  <c r="DQ145" i="56"/>
  <c r="DF145" i="56" s="1"/>
  <c r="DP145" i="56"/>
  <c r="DE145" i="56" s="1"/>
  <c r="DO145" i="56"/>
  <c r="DD145" i="56" s="1"/>
  <c r="DN145" i="56"/>
  <c r="DC145" i="56" s="1"/>
  <c r="DM145" i="56"/>
  <c r="CX145" i="56"/>
  <c r="CW145" i="56"/>
  <c r="CV145" i="56"/>
  <c r="CU145" i="56"/>
  <c r="CT145" i="56"/>
  <c r="CS145" i="56"/>
  <c r="CR145" i="56"/>
  <c r="CQ145" i="56"/>
  <c r="Y145" i="56"/>
  <c r="X145" i="56"/>
  <c r="N145" i="56"/>
  <c r="M145" i="56"/>
  <c r="K145" i="56"/>
  <c r="BB145" i="56" s="1"/>
  <c r="BC145" i="56" s="1"/>
  <c r="B145" i="56"/>
  <c r="A145" i="56"/>
  <c r="GB144" i="56"/>
  <c r="FR144" i="56" s="1"/>
  <c r="GA144" i="56"/>
  <c r="FQ144" i="56" s="1"/>
  <c r="FZ144" i="56"/>
  <c r="FP144" i="56" s="1"/>
  <c r="FY144" i="56"/>
  <c r="FO144" i="56" s="1"/>
  <c r="FX144" i="56"/>
  <c r="FN144" i="56" s="1"/>
  <c r="FW144" i="56"/>
  <c r="FM144" i="56" s="1"/>
  <c r="FV144" i="56"/>
  <c r="FL144" i="56" s="1"/>
  <c r="FU144" i="56"/>
  <c r="FG144" i="56"/>
  <c r="FF144" i="56"/>
  <c r="FE144" i="56"/>
  <c r="FD144" i="56"/>
  <c r="FC144" i="56"/>
  <c r="FB144" i="56"/>
  <c r="FA144" i="56"/>
  <c r="EZ144" i="56"/>
  <c r="DT144" i="56"/>
  <c r="DI144" i="56" s="1"/>
  <c r="DS144" i="56"/>
  <c r="DH144" i="56" s="1"/>
  <c r="DR144" i="56"/>
  <c r="DG144" i="56" s="1"/>
  <c r="DQ144" i="56"/>
  <c r="DP144" i="56"/>
  <c r="DE144" i="56" s="1"/>
  <c r="DO144" i="56"/>
  <c r="DD144" i="56" s="1"/>
  <c r="DN144" i="56"/>
  <c r="DC144" i="56" s="1"/>
  <c r="DM144" i="56"/>
  <c r="DB144" i="56" s="1"/>
  <c r="CX144" i="56"/>
  <c r="CW144" i="56"/>
  <c r="CV144" i="56"/>
  <c r="CU144" i="56"/>
  <c r="CT144" i="56"/>
  <c r="CS144" i="56"/>
  <c r="CR144" i="56"/>
  <c r="CQ144" i="56"/>
  <c r="Y144" i="56"/>
  <c r="X144" i="56"/>
  <c r="N144" i="56"/>
  <c r="M144" i="56"/>
  <c r="DK144" i="56" s="1"/>
  <c r="DL144" i="56" s="1"/>
  <c r="K144" i="56"/>
  <c r="BB144" i="56" s="1"/>
  <c r="BC144" i="56" s="1"/>
  <c r="B144" i="56"/>
  <c r="A144" i="56"/>
  <c r="GB143" i="56"/>
  <c r="FR143" i="56" s="1"/>
  <c r="GA143" i="56"/>
  <c r="FQ143" i="56" s="1"/>
  <c r="FZ143" i="56"/>
  <c r="FP143" i="56" s="1"/>
  <c r="FY143" i="56"/>
  <c r="FO143" i="56" s="1"/>
  <c r="FX143" i="56"/>
  <c r="FN143" i="56" s="1"/>
  <c r="FW143" i="56"/>
  <c r="FM143" i="56" s="1"/>
  <c r="FV143" i="56"/>
  <c r="FL143" i="56" s="1"/>
  <c r="FU143" i="56"/>
  <c r="FG143" i="56"/>
  <c r="FF143" i="56"/>
  <c r="FE143" i="56"/>
  <c r="FD143" i="56"/>
  <c r="FC143" i="56"/>
  <c r="FB143" i="56"/>
  <c r="FA143" i="56"/>
  <c r="EZ143" i="56"/>
  <c r="DT143" i="56"/>
  <c r="DI143" i="56" s="1"/>
  <c r="DS143" i="56"/>
  <c r="DH143" i="56" s="1"/>
  <c r="DR143" i="56"/>
  <c r="DG143" i="56" s="1"/>
  <c r="DQ143" i="56"/>
  <c r="DF143" i="56" s="1"/>
  <c r="DP143" i="56"/>
  <c r="DE143" i="56" s="1"/>
  <c r="DO143" i="56"/>
  <c r="DD143" i="56" s="1"/>
  <c r="DN143" i="56"/>
  <c r="DC143" i="56" s="1"/>
  <c r="DM143" i="56"/>
  <c r="CX143" i="56"/>
  <c r="CW143" i="56"/>
  <c r="CV143" i="56"/>
  <c r="CU143" i="56"/>
  <c r="CT143" i="56"/>
  <c r="CS143" i="56"/>
  <c r="CR143" i="56"/>
  <c r="CQ143" i="56"/>
  <c r="Y143" i="56"/>
  <c r="X143" i="56"/>
  <c r="N143" i="56"/>
  <c r="M143" i="56"/>
  <c r="DK143" i="56" s="1"/>
  <c r="DL143" i="56" s="1"/>
  <c r="K143" i="56"/>
  <c r="BB143" i="56" s="1"/>
  <c r="BC143" i="56" s="1"/>
  <c r="B143" i="56"/>
  <c r="A143" i="56"/>
  <c r="GB142" i="56"/>
  <c r="FR142" i="56" s="1"/>
  <c r="GA142" i="56"/>
  <c r="FQ142" i="56" s="1"/>
  <c r="FZ142" i="56"/>
  <c r="FY142" i="56"/>
  <c r="FO142" i="56" s="1"/>
  <c r="FX142" i="56"/>
  <c r="FN142" i="56" s="1"/>
  <c r="FW142" i="56"/>
  <c r="FM142" i="56" s="1"/>
  <c r="FV142" i="56"/>
  <c r="FL142" i="56" s="1"/>
  <c r="FU142" i="56"/>
  <c r="FK142" i="56" s="1"/>
  <c r="FG142" i="56"/>
  <c r="FF142" i="56"/>
  <c r="FE142" i="56"/>
  <c r="FD142" i="56"/>
  <c r="FC142" i="56"/>
  <c r="FB142" i="56"/>
  <c r="FA142" i="56"/>
  <c r="EZ142" i="56"/>
  <c r="DT142" i="56"/>
  <c r="DI142" i="56" s="1"/>
  <c r="DS142" i="56"/>
  <c r="DH142" i="56" s="1"/>
  <c r="DR142" i="56"/>
  <c r="DG142" i="56" s="1"/>
  <c r="DQ142" i="56"/>
  <c r="DF142" i="56" s="1"/>
  <c r="DP142" i="56"/>
  <c r="DE142" i="56" s="1"/>
  <c r="DO142" i="56"/>
  <c r="DD142" i="56" s="1"/>
  <c r="DN142" i="56"/>
  <c r="DC142" i="56" s="1"/>
  <c r="DM142" i="56"/>
  <c r="CX142" i="56"/>
  <c r="CW142" i="56"/>
  <c r="CV142" i="56"/>
  <c r="CU142" i="56"/>
  <c r="CT142" i="56"/>
  <c r="CS142" i="56"/>
  <c r="CR142" i="56"/>
  <c r="CQ142" i="56"/>
  <c r="Y142" i="56"/>
  <c r="X142" i="56"/>
  <c r="N142" i="56"/>
  <c r="M142" i="56"/>
  <c r="K142" i="56"/>
  <c r="BB142" i="56" s="1"/>
  <c r="BC142" i="56" s="1"/>
  <c r="EN142" i="56" s="1"/>
  <c r="B142" i="56"/>
  <c r="A142" i="56"/>
  <c r="GB141" i="56"/>
  <c r="FR141" i="56" s="1"/>
  <c r="GA141" i="56"/>
  <c r="FQ141" i="56" s="1"/>
  <c r="FZ141" i="56"/>
  <c r="FP141" i="56" s="1"/>
  <c r="FY141" i="56"/>
  <c r="FO141" i="56" s="1"/>
  <c r="FX141" i="56"/>
  <c r="FN141" i="56" s="1"/>
  <c r="FW141" i="56"/>
  <c r="FM141" i="56" s="1"/>
  <c r="FV141" i="56"/>
  <c r="FL141" i="56" s="1"/>
  <c r="FU141" i="56"/>
  <c r="FK141" i="56" s="1"/>
  <c r="FG141" i="56"/>
  <c r="FF141" i="56"/>
  <c r="FE141" i="56"/>
  <c r="FD141" i="56"/>
  <c r="FC141" i="56"/>
  <c r="FB141" i="56"/>
  <c r="FA141" i="56"/>
  <c r="EZ141" i="56"/>
  <c r="DT141" i="56"/>
  <c r="DI141" i="56" s="1"/>
  <c r="DS141" i="56"/>
  <c r="DH141" i="56" s="1"/>
  <c r="DR141" i="56"/>
  <c r="DG141" i="56" s="1"/>
  <c r="DQ141" i="56"/>
  <c r="DF141" i="56" s="1"/>
  <c r="DP141" i="56"/>
  <c r="DE141" i="56" s="1"/>
  <c r="DO141" i="56"/>
  <c r="DD141" i="56" s="1"/>
  <c r="DN141" i="56"/>
  <c r="DC141" i="56" s="1"/>
  <c r="DM141" i="56"/>
  <c r="CX141" i="56"/>
  <c r="CW141" i="56"/>
  <c r="CV141" i="56"/>
  <c r="CU141" i="56"/>
  <c r="CT141" i="56"/>
  <c r="CS141" i="56"/>
  <c r="CR141" i="56"/>
  <c r="CQ141" i="56"/>
  <c r="Y141" i="56"/>
  <c r="X141" i="56"/>
  <c r="N141" i="56"/>
  <c r="M141" i="56"/>
  <c r="DK141" i="56" s="1"/>
  <c r="DL141" i="56" s="1"/>
  <c r="K141" i="56"/>
  <c r="BB141" i="56" s="1"/>
  <c r="BC141" i="56" s="1"/>
  <c r="EN141" i="56" s="1"/>
  <c r="B141" i="56"/>
  <c r="A141" i="56"/>
  <c r="GB140" i="56"/>
  <c r="FR140" i="56" s="1"/>
  <c r="GA140" i="56"/>
  <c r="FQ140" i="56" s="1"/>
  <c r="FZ140" i="56"/>
  <c r="FP140" i="56" s="1"/>
  <c r="FY140" i="56"/>
  <c r="FO140" i="56" s="1"/>
  <c r="FX140" i="56"/>
  <c r="FN140" i="56" s="1"/>
  <c r="FW140" i="56"/>
  <c r="FM140" i="56" s="1"/>
  <c r="FV140" i="56"/>
  <c r="FU140" i="56"/>
  <c r="FK140" i="56" s="1"/>
  <c r="FG140" i="56"/>
  <c r="FF140" i="56"/>
  <c r="FE140" i="56"/>
  <c r="FD140" i="56"/>
  <c r="FC140" i="56"/>
  <c r="FB140" i="56"/>
  <c r="FA140" i="56"/>
  <c r="EZ140" i="56"/>
  <c r="DT140" i="56"/>
  <c r="DI140" i="56" s="1"/>
  <c r="DS140" i="56"/>
  <c r="DH140" i="56" s="1"/>
  <c r="DR140" i="56"/>
  <c r="DG140" i="56" s="1"/>
  <c r="DQ140" i="56"/>
  <c r="DF140" i="56" s="1"/>
  <c r="DP140" i="56"/>
  <c r="DE140" i="56" s="1"/>
  <c r="DO140" i="56"/>
  <c r="DD140" i="56" s="1"/>
  <c r="DN140" i="56"/>
  <c r="DC140" i="56" s="1"/>
  <c r="DM140" i="56"/>
  <c r="CX140" i="56"/>
  <c r="CW140" i="56"/>
  <c r="CV140" i="56"/>
  <c r="CU140" i="56"/>
  <c r="CT140" i="56"/>
  <c r="CS140" i="56"/>
  <c r="CR140" i="56"/>
  <c r="CQ140" i="56"/>
  <c r="Y140" i="56"/>
  <c r="X140" i="56"/>
  <c r="N140" i="56"/>
  <c r="M140" i="56"/>
  <c r="K140" i="56"/>
  <c r="BB140" i="56" s="1"/>
  <c r="BC140" i="56" s="1"/>
  <c r="B140" i="56"/>
  <c r="A140" i="56"/>
  <c r="GB139" i="56"/>
  <c r="FR139" i="56" s="1"/>
  <c r="GA139" i="56"/>
  <c r="FQ139" i="56" s="1"/>
  <c r="FZ139" i="56"/>
  <c r="FP139" i="56" s="1"/>
  <c r="FY139" i="56"/>
  <c r="FO139" i="56" s="1"/>
  <c r="FX139" i="56"/>
  <c r="FN139" i="56" s="1"/>
  <c r="FW139" i="56"/>
  <c r="FM139" i="56" s="1"/>
  <c r="FV139" i="56"/>
  <c r="FL139" i="56" s="1"/>
  <c r="FU139" i="56"/>
  <c r="FG139" i="56"/>
  <c r="FF139" i="56"/>
  <c r="FE139" i="56"/>
  <c r="FD139" i="56"/>
  <c r="FC139" i="56"/>
  <c r="FB139" i="56"/>
  <c r="FA139" i="56"/>
  <c r="EZ139" i="56"/>
  <c r="DT139" i="56"/>
  <c r="DI139" i="56" s="1"/>
  <c r="DS139" i="56"/>
  <c r="DH139" i="56" s="1"/>
  <c r="DR139" i="56"/>
  <c r="DG139" i="56" s="1"/>
  <c r="DQ139" i="56"/>
  <c r="DF139" i="56" s="1"/>
  <c r="DP139" i="56"/>
  <c r="DE139" i="56" s="1"/>
  <c r="DO139" i="56"/>
  <c r="DD139" i="56" s="1"/>
  <c r="DN139" i="56"/>
  <c r="DC139" i="56" s="1"/>
  <c r="DM139" i="56"/>
  <c r="CX139" i="56"/>
  <c r="CW139" i="56"/>
  <c r="CV139" i="56"/>
  <c r="CU139" i="56"/>
  <c r="CT139" i="56"/>
  <c r="CS139" i="56"/>
  <c r="CR139" i="56"/>
  <c r="CQ139" i="56"/>
  <c r="Y139" i="56"/>
  <c r="X139" i="56"/>
  <c r="N139" i="56"/>
  <c r="M139" i="56"/>
  <c r="CO139" i="56" s="1"/>
  <c r="CP139" i="56" s="1"/>
  <c r="K139" i="56"/>
  <c r="BB139" i="56" s="1"/>
  <c r="BC139" i="56" s="1"/>
  <c r="CE139" i="56" s="1"/>
  <c r="B139" i="56"/>
  <c r="A139" i="56"/>
  <c r="GB138" i="56"/>
  <c r="FR138" i="56" s="1"/>
  <c r="GA138" i="56"/>
  <c r="FQ138" i="56" s="1"/>
  <c r="FZ138" i="56"/>
  <c r="FP138" i="56" s="1"/>
  <c r="FY138" i="56"/>
  <c r="FO138" i="56" s="1"/>
  <c r="FX138" i="56"/>
  <c r="FN138" i="56" s="1"/>
  <c r="FW138" i="56"/>
  <c r="FM138" i="56" s="1"/>
  <c r="FV138" i="56"/>
  <c r="FL138" i="56" s="1"/>
  <c r="FU138" i="56"/>
  <c r="FG138" i="56"/>
  <c r="FF138" i="56"/>
  <c r="FE138" i="56"/>
  <c r="FD138" i="56"/>
  <c r="FC138" i="56"/>
  <c r="FB138" i="56"/>
  <c r="FA138" i="56"/>
  <c r="EZ138" i="56"/>
  <c r="DT138" i="56"/>
  <c r="DI138" i="56" s="1"/>
  <c r="DS138" i="56"/>
  <c r="DH138" i="56" s="1"/>
  <c r="DR138" i="56"/>
  <c r="DG138" i="56" s="1"/>
  <c r="DQ138" i="56"/>
  <c r="DF138" i="56" s="1"/>
  <c r="DP138" i="56"/>
  <c r="DO138" i="56"/>
  <c r="DD138" i="56" s="1"/>
  <c r="DN138" i="56"/>
  <c r="DC138" i="56" s="1"/>
  <c r="DM138" i="56"/>
  <c r="DB138" i="56" s="1"/>
  <c r="CX138" i="56"/>
  <c r="CW138" i="56"/>
  <c r="CV138" i="56"/>
  <c r="CU138" i="56"/>
  <c r="CT138" i="56"/>
  <c r="CS138" i="56"/>
  <c r="CR138" i="56"/>
  <c r="CQ138" i="56"/>
  <c r="Y138" i="56"/>
  <c r="X138" i="56"/>
  <c r="N138" i="56"/>
  <c r="M138" i="56"/>
  <c r="K138" i="56"/>
  <c r="BB138" i="56" s="1"/>
  <c r="BC138" i="56" s="1"/>
  <c r="CZ138" i="56" s="1"/>
  <c r="B138" i="56"/>
  <c r="A138" i="56"/>
  <c r="GB137" i="56"/>
  <c r="FR137" i="56" s="1"/>
  <c r="GA137" i="56"/>
  <c r="FQ137" i="56" s="1"/>
  <c r="FZ137" i="56"/>
  <c r="FP137" i="56" s="1"/>
  <c r="FY137" i="56"/>
  <c r="FO137" i="56" s="1"/>
  <c r="FX137" i="56"/>
  <c r="FN137" i="56" s="1"/>
  <c r="FW137" i="56"/>
  <c r="FM137" i="56" s="1"/>
  <c r="FV137" i="56"/>
  <c r="FL137" i="56" s="1"/>
  <c r="FU137" i="56"/>
  <c r="FG137" i="56"/>
  <c r="FF137" i="56"/>
  <c r="FE137" i="56"/>
  <c r="FD137" i="56"/>
  <c r="FC137" i="56"/>
  <c r="FB137" i="56"/>
  <c r="FA137" i="56"/>
  <c r="EZ137" i="56"/>
  <c r="DT137" i="56"/>
  <c r="DI137" i="56" s="1"/>
  <c r="DS137" i="56"/>
  <c r="DH137" i="56" s="1"/>
  <c r="DR137" i="56"/>
  <c r="DG137" i="56" s="1"/>
  <c r="DQ137" i="56"/>
  <c r="DP137" i="56"/>
  <c r="DE137" i="56" s="1"/>
  <c r="DO137" i="56"/>
  <c r="DD137" i="56" s="1"/>
  <c r="DN137" i="56"/>
  <c r="DC137" i="56" s="1"/>
  <c r="DM137" i="56"/>
  <c r="DB137" i="56" s="1"/>
  <c r="CX137" i="56"/>
  <c r="CW137" i="56"/>
  <c r="CV137" i="56"/>
  <c r="CU137" i="56"/>
  <c r="CT137" i="56"/>
  <c r="CS137" i="56"/>
  <c r="CR137" i="56"/>
  <c r="CQ137" i="56"/>
  <c r="Y137" i="56"/>
  <c r="X137" i="56"/>
  <c r="N137" i="56"/>
  <c r="M137" i="56"/>
  <c r="K137" i="56"/>
  <c r="BB137" i="56" s="1"/>
  <c r="BC137" i="56" s="1"/>
  <c r="B137" i="56"/>
  <c r="A137" i="56"/>
  <c r="GB136" i="56"/>
  <c r="FR136" i="56" s="1"/>
  <c r="GA136" i="56"/>
  <c r="FQ136" i="56" s="1"/>
  <c r="FZ136" i="56"/>
  <c r="FP136" i="56" s="1"/>
  <c r="FY136" i="56"/>
  <c r="FO136" i="56" s="1"/>
  <c r="FX136" i="56"/>
  <c r="FN136" i="56" s="1"/>
  <c r="FW136" i="56"/>
  <c r="FM136" i="56" s="1"/>
  <c r="FV136" i="56"/>
  <c r="FL136" i="56" s="1"/>
  <c r="FU136" i="56"/>
  <c r="FG136" i="56"/>
  <c r="FF136" i="56"/>
  <c r="FE136" i="56"/>
  <c r="FD136" i="56"/>
  <c r="FC136" i="56"/>
  <c r="FB136" i="56"/>
  <c r="FA136" i="56"/>
  <c r="EZ136" i="56"/>
  <c r="DT136" i="56"/>
  <c r="DI136" i="56" s="1"/>
  <c r="DS136" i="56"/>
  <c r="DH136" i="56" s="1"/>
  <c r="DR136" i="56"/>
  <c r="DG136" i="56" s="1"/>
  <c r="DQ136" i="56"/>
  <c r="DF136" i="56" s="1"/>
  <c r="DP136" i="56"/>
  <c r="DE136" i="56" s="1"/>
  <c r="DO136" i="56"/>
  <c r="DD136" i="56" s="1"/>
  <c r="DN136" i="56"/>
  <c r="DC136" i="56" s="1"/>
  <c r="DM136" i="56"/>
  <c r="DB136" i="56" s="1"/>
  <c r="CX136" i="56"/>
  <c r="CW136" i="56"/>
  <c r="CV136" i="56"/>
  <c r="CU136" i="56"/>
  <c r="CT136" i="56"/>
  <c r="CS136" i="56"/>
  <c r="CR136" i="56"/>
  <c r="CQ136" i="56"/>
  <c r="Y136" i="56"/>
  <c r="X136" i="56"/>
  <c r="N136" i="56"/>
  <c r="M136" i="56"/>
  <c r="DK136" i="56" s="1"/>
  <c r="DL136" i="56" s="1"/>
  <c r="K136" i="56"/>
  <c r="BB136" i="56" s="1"/>
  <c r="BC136" i="56" s="1"/>
  <c r="B136" i="56"/>
  <c r="A136" i="56"/>
  <c r="GB135" i="56"/>
  <c r="FR135" i="56" s="1"/>
  <c r="GA135" i="56"/>
  <c r="FQ135" i="56" s="1"/>
  <c r="FZ135" i="56"/>
  <c r="FP135" i="56" s="1"/>
  <c r="FY135" i="56"/>
  <c r="FO135" i="56" s="1"/>
  <c r="FX135" i="56"/>
  <c r="FN135" i="56" s="1"/>
  <c r="FW135" i="56"/>
  <c r="FM135" i="56" s="1"/>
  <c r="FV135" i="56"/>
  <c r="FL135" i="56" s="1"/>
  <c r="FU135" i="56"/>
  <c r="FG135" i="56"/>
  <c r="FF135" i="56"/>
  <c r="FE135" i="56"/>
  <c r="FD135" i="56"/>
  <c r="FC135" i="56"/>
  <c r="FB135" i="56"/>
  <c r="FA135" i="56"/>
  <c r="EZ135" i="56"/>
  <c r="DT135" i="56"/>
  <c r="DI135" i="56" s="1"/>
  <c r="DS135" i="56"/>
  <c r="DH135" i="56" s="1"/>
  <c r="DR135" i="56"/>
  <c r="DG135" i="56" s="1"/>
  <c r="DQ135" i="56"/>
  <c r="DF135" i="56" s="1"/>
  <c r="DP135" i="56"/>
  <c r="DE135" i="56" s="1"/>
  <c r="DO135" i="56"/>
  <c r="DD135" i="56" s="1"/>
  <c r="DN135" i="56"/>
  <c r="DC135" i="56" s="1"/>
  <c r="DM135" i="56"/>
  <c r="DB135" i="56" s="1"/>
  <c r="CX135" i="56"/>
  <c r="CW135" i="56"/>
  <c r="CV135" i="56"/>
  <c r="CU135" i="56"/>
  <c r="CT135" i="56"/>
  <c r="CS135" i="56"/>
  <c r="CR135" i="56"/>
  <c r="CQ135" i="56"/>
  <c r="Y135" i="56"/>
  <c r="X135" i="56"/>
  <c r="N135" i="56"/>
  <c r="M135" i="56"/>
  <c r="DK135" i="56" s="1"/>
  <c r="DL135" i="56" s="1"/>
  <c r="K135" i="56"/>
  <c r="BB135" i="56" s="1"/>
  <c r="BC135" i="56" s="1"/>
  <c r="B135" i="56"/>
  <c r="A135" i="56"/>
  <c r="GB134" i="56"/>
  <c r="FR134" i="56" s="1"/>
  <c r="GA134" i="56"/>
  <c r="FQ134" i="56" s="1"/>
  <c r="FZ134" i="56"/>
  <c r="FY134" i="56"/>
  <c r="FO134" i="56" s="1"/>
  <c r="FX134" i="56"/>
  <c r="FN134" i="56" s="1"/>
  <c r="FW134" i="56"/>
  <c r="FM134" i="56" s="1"/>
  <c r="FV134" i="56"/>
  <c r="FL134" i="56" s="1"/>
  <c r="FU134" i="56"/>
  <c r="FK134" i="56" s="1"/>
  <c r="FG134" i="56"/>
  <c r="FF134" i="56"/>
  <c r="FE134" i="56"/>
  <c r="FD134" i="56"/>
  <c r="FC134" i="56"/>
  <c r="FB134" i="56"/>
  <c r="FA134" i="56"/>
  <c r="EZ134" i="56"/>
  <c r="DT134" i="56"/>
  <c r="DI134" i="56" s="1"/>
  <c r="DS134" i="56"/>
  <c r="DR134" i="56"/>
  <c r="DG134" i="56" s="1"/>
  <c r="DQ134" i="56"/>
  <c r="DF134" i="56" s="1"/>
  <c r="DP134" i="56"/>
  <c r="DE134" i="56" s="1"/>
  <c r="DO134" i="56"/>
  <c r="DD134" i="56" s="1"/>
  <c r="DN134" i="56"/>
  <c r="DC134" i="56" s="1"/>
  <c r="DM134" i="56"/>
  <c r="DB134" i="56" s="1"/>
  <c r="CX134" i="56"/>
  <c r="CW134" i="56"/>
  <c r="CV134" i="56"/>
  <c r="CU134" i="56"/>
  <c r="CT134" i="56"/>
  <c r="CS134" i="56"/>
  <c r="CR134" i="56"/>
  <c r="CQ134" i="56"/>
  <c r="Y134" i="56"/>
  <c r="X134" i="56"/>
  <c r="N134" i="56"/>
  <c r="M134" i="56"/>
  <c r="K134" i="56"/>
  <c r="BB134" i="56" s="1"/>
  <c r="BC134" i="56" s="1"/>
  <c r="EN134" i="56" s="1"/>
  <c r="B134" i="56"/>
  <c r="A134" i="56"/>
  <c r="GB133" i="56"/>
  <c r="FR133" i="56" s="1"/>
  <c r="GA133" i="56"/>
  <c r="FQ133" i="56" s="1"/>
  <c r="FZ133" i="56"/>
  <c r="FP133" i="56" s="1"/>
  <c r="FY133" i="56"/>
  <c r="FO133" i="56" s="1"/>
  <c r="FX133" i="56"/>
  <c r="FN133" i="56" s="1"/>
  <c r="FW133" i="56"/>
  <c r="FM133" i="56" s="1"/>
  <c r="FV133" i="56"/>
  <c r="FL133" i="56" s="1"/>
  <c r="FU133" i="56"/>
  <c r="FG133" i="56"/>
  <c r="FF133" i="56"/>
  <c r="FE133" i="56"/>
  <c r="FD133" i="56"/>
  <c r="FC133" i="56"/>
  <c r="FB133" i="56"/>
  <c r="FA133" i="56"/>
  <c r="EZ133" i="56"/>
  <c r="DT133" i="56"/>
  <c r="DI133" i="56" s="1"/>
  <c r="DS133" i="56"/>
  <c r="DH133" i="56" s="1"/>
  <c r="DR133" i="56"/>
  <c r="DG133" i="56" s="1"/>
  <c r="DQ133" i="56"/>
  <c r="DF133" i="56" s="1"/>
  <c r="DP133" i="56"/>
  <c r="DE133" i="56" s="1"/>
  <c r="DO133" i="56"/>
  <c r="DD133" i="56" s="1"/>
  <c r="DN133" i="56"/>
  <c r="DC133" i="56" s="1"/>
  <c r="DM133" i="56"/>
  <c r="CX133" i="56"/>
  <c r="CW133" i="56"/>
  <c r="CV133" i="56"/>
  <c r="CU133" i="56"/>
  <c r="CT133" i="56"/>
  <c r="CS133" i="56"/>
  <c r="CR133" i="56"/>
  <c r="CQ133" i="56"/>
  <c r="Y133" i="56"/>
  <c r="X133" i="56"/>
  <c r="N133" i="56"/>
  <c r="M133" i="56"/>
  <c r="K133" i="56"/>
  <c r="BB133" i="56" s="1"/>
  <c r="BC133" i="56" s="1"/>
  <c r="FI133" i="56" s="1"/>
  <c r="B133" i="56"/>
  <c r="A133" i="56"/>
  <c r="GB132" i="56"/>
  <c r="FR132" i="56" s="1"/>
  <c r="GA132" i="56"/>
  <c r="FQ132" i="56" s="1"/>
  <c r="FZ132" i="56"/>
  <c r="FP132" i="56" s="1"/>
  <c r="FY132" i="56"/>
  <c r="FO132" i="56" s="1"/>
  <c r="FX132" i="56"/>
  <c r="FN132" i="56" s="1"/>
  <c r="FW132" i="56"/>
  <c r="FM132" i="56" s="1"/>
  <c r="FV132" i="56"/>
  <c r="FU132" i="56"/>
  <c r="FK132" i="56" s="1"/>
  <c r="FG132" i="56"/>
  <c r="FF132" i="56"/>
  <c r="FE132" i="56"/>
  <c r="FD132" i="56"/>
  <c r="FC132" i="56"/>
  <c r="FB132" i="56"/>
  <c r="FA132" i="56"/>
  <c r="EZ132" i="56"/>
  <c r="DT132" i="56"/>
  <c r="DI132" i="56" s="1"/>
  <c r="DS132" i="56"/>
  <c r="DH132" i="56" s="1"/>
  <c r="DR132" i="56"/>
  <c r="DQ132" i="56"/>
  <c r="DF132" i="56" s="1"/>
  <c r="DP132" i="56"/>
  <c r="DE132" i="56" s="1"/>
  <c r="DO132" i="56"/>
  <c r="DD132" i="56" s="1"/>
  <c r="DN132" i="56"/>
  <c r="DC132" i="56" s="1"/>
  <c r="DM132" i="56"/>
  <c r="DB132" i="56" s="1"/>
  <c r="CX132" i="56"/>
  <c r="CW132" i="56"/>
  <c r="CV132" i="56"/>
  <c r="CU132" i="56"/>
  <c r="CT132" i="56"/>
  <c r="CS132" i="56"/>
  <c r="CR132" i="56"/>
  <c r="CQ132" i="56"/>
  <c r="Y132" i="56"/>
  <c r="X132" i="56"/>
  <c r="N132" i="56"/>
  <c r="M132" i="56"/>
  <c r="CO132" i="56" s="1"/>
  <c r="CP132" i="56" s="1"/>
  <c r="K132" i="56"/>
  <c r="BB132" i="56" s="1"/>
  <c r="BC132" i="56" s="1"/>
  <c r="B132" i="56"/>
  <c r="A132" i="56"/>
  <c r="GB131" i="56"/>
  <c r="FR131" i="56" s="1"/>
  <c r="GA131" i="56"/>
  <c r="FQ131" i="56" s="1"/>
  <c r="FZ131" i="56"/>
  <c r="FP131" i="56" s="1"/>
  <c r="FY131" i="56"/>
  <c r="FO131" i="56" s="1"/>
  <c r="FX131" i="56"/>
  <c r="FN131" i="56" s="1"/>
  <c r="FW131" i="56"/>
  <c r="FM131" i="56" s="1"/>
  <c r="FV131" i="56"/>
  <c r="FL131" i="56" s="1"/>
  <c r="FU131" i="56"/>
  <c r="FK131" i="56" s="1"/>
  <c r="FG131" i="56"/>
  <c r="FF131" i="56"/>
  <c r="FE131" i="56"/>
  <c r="FD131" i="56"/>
  <c r="FC131" i="56"/>
  <c r="FB131" i="56"/>
  <c r="FA131" i="56"/>
  <c r="EZ131" i="56"/>
  <c r="DT131" i="56"/>
  <c r="DI131" i="56" s="1"/>
  <c r="DS131" i="56"/>
  <c r="DH131" i="56" s="1"/>
  <c r="DR131" i="56"/>
  <c r="DG131" i="56" s="1"/>
  <c r="DQ131" i="56"/>
  <c r="DF131" i="56" s="1"/>
  <c r="DP131" i="56"/>
  <c r="DO131" i="56"/>
  <c r="DD131" i="56" s="1"/>
  <c r="DN131" i="56"/>
  <c r="DC131" i="56" s="1"/>
  <c r="DM131" i="56"/>
  <c r="DB131" i="56" s="1"/>
  <c r="CX131" i="56"/>
  <c r="CW131" i="56"/>
  <c r="CV131" i="56"/>
  <c r="CU131" i="56"/>
  <c r="CT131" i="56"/>
  <c r="CS131" i="56"/>
  <c r="CR131" i="56"/>
  <c r="CQ131" i="56"/>
  <c r="Y131" i="56"/>
  <c r="X131" i="56"/>
  <c r="N131" i="56"/>
  <c r="M131" i="56"/>
  <c r="CO131" i="56" s="1"/>
  <c r="CP131" i="56" s="1"/>
  <c r="K131" i="56"/>
  <c r="BB131" i="56" s="1"/>
  <c r="BC131" i="56" s="1"/>
  <c r="B131" i="56"/>
  <c r="A131" i="56"/>
  <c r="GB130" i="56"/>
  <c r="FR130" i="56" s="1"/>
  <c r="GA130" i="56"/>
  <c r="FQ130" i="56" s="1"/>
  <c r="FZ130" i="56"/>
  <c r="FP130" i="56" s="1"/>
  <c r="FY130" i="56"/>
  <c r="FO130" i="56" s="1"/>
  <c r="FX130" i="56"/>
  <c r="FN130" i="56" s="1"/>
  <c r="FW130" i="56"/>
  <c r="FM130" i="56" s="1"/>
  <c r="FV130" i="56"/>
  <c r="FL130" i="56" s="1"/>
  <c r="FU130" i="56"/>
  <c r="FK130" i="56" s="1"/>
  <c r="FG130" i="56"/>
  <c r="FF130" i="56"/>
  <c r="FE130" i="56"/>
  <c r="FD130" i="56"/>
  <c r="FC130" i="56"/>
  <c r="FB130" i="56"/>
  <c r="FA130" i="56"/>
  <c r="EZ130" i="56"/>
  <c r="DT130" i="56"/>
  <c r="DI130" i="56" s="1"/>
  <c r="DS130" i="56"/>
  <c r="DH130" i="56" s="1"/>
  <c r="DR130" i="56"/>
  <c r="DG130" i="56" s="1"/>
  <c r="DQ130" i="56"/>
  <c r="DF130" i="56" s="1"/>
  <c r="DP130" i="56"/>
  <c r="DE130" i="56" s="1"/>
  <c r="DO130" i="56"/>
  <c r="DD130" i="56" s="1"/>
  <c r="DN130" i="56"/>
  <c r="DC130" i="56" s="1"/>
  <c r="DM130" i="56"/>
  <c r="CX130" i="56"/>
  <c r="CW130" i="56"/>
  <c r="CV130" i="56"/>
  <c r="CU130" i="56"/>
  <c r="CT130" i="56"/>
  <c r="CS130" i="56"/>
  <c r="CR130" i="56"/>
  <c r="CQ130" i="56"/>
  <c r="Y130" i="56"/>
  <c r="X130" i="56"/>
  <c r="N130" i="56"/>
  <c r="M130" i="56"/>
  <c r="CO130" i="56" s="1"/>
  <c r="CP130" i="56" s="1"/>
  <c r="K130" i="56"/>
  <c r="BB130" i="56" s="1"/>
  <c r="BC130" i="56" s="1"/>
  <c r="CZ130" i="56" s="1"/>
  <c r="B130" i="56"/>
  <c r="A130" i="56"/>
  <c r="GB129" i="56"/>
  <c r="FR129" i="56" s="1"/>
  <c r="GA129" i="56"/>
  <c r="FQ129" i="56" s="1"/>
  <c r="FZ129" i="56"/>
  <c r="FP129" i="56" s="1"/>
  <c r="FY129" i="56"/>
  <c r="FO129" i="56" s="1"/>
  <c r="FX129" i="56"/>
  <c r="FN129" i="56" s="1"/>
  <c r="FW129" i="56"/>
  <c r="FM129" i="56" s="1"/>
  <c r="FV129" i="56"/>
  <c r="FL129" i="56" s="1"/>
  <c r="FU129" i="56"/>
  <c r="FG129" i="56"/>
  <c r="FF129" i="56"/>
  <c r="FE129" i="56"/>
  <c r="FD129" i="56"/>
  <c r="FC129" i="56"/>
  <c r="FB129" i="56"/>
  <c r="FA129" i="56"/>
  <c r="EZ129" i="56"/>
  <c r="DT129" i="56"/>
  <c r="DI129" i="56" s="1"/>
  <c r="DS129" i="56"/>
  <c r="DH129" i="56" s="1"/>
  <c r="DR129" i="56"/>
  <c r="DG129" i="56" s="1"/>
  <c r="DQ129" i="56"/>
  <c r="DF129" i="56" s="1"/>
  <c r="DP129" i="56"/>
  <c r="DE129" i="56" s="1"/>
  <c r="DO129" i="56"/>
  <c r="DD129" i="56" s="1"/>
  <c r="DN129" i="56"/>
  <c r="DC129" i="56" s="1"/>
  <c r="DM129" i="56"/>
  <c r="DB129" i="56" s="1"/>
  <c r="CX129" i="56"/>
  <c r="CW129" i="56"/>
  <c r="CV129" i="56"/>
  <c r="CU129" i="56"/>
  <c r="CT129" i="56"/>
  <c r="CS129" i="56"/>
  <c r="CR129" i="56"/>
  <c r="CQ129" i="56"/>
  <c r="Y129" i="56"/>
  <c r="X129" i="56"/>
  <c r="N129" i="56"/>
  <c r="M129" i="56"/>
  <c r="K129" i="56"/>
  <c r="BB129" i="56" s="1"/>
  <c r="BC129" i="56" s="1"/>
  <c r="CE129" i="56" s="1"/>
  <c r="B129" i="56"/>
  <c r="A129" i="56"/>
  <c r="GB128" i="56"/>
  <c r="FR128" i="56" s="1"/>
  <c r="GA128" i="56"/>
  <c r="FQ128" i="56" s="1"/>
  <c r="FZ128" i="56"/>
  <c r="FP128" i="56" s="1"/>
  <c r="FY128" i="56"/>
  <c r="FO128" i="56" s="1"/>
  <c r="FX128" i="56"/>
  <c r="FN128" i="56" s="1"/>
  <c r="FW128" i="56"/>
  <c r="FM128" i="56" s="1"/>
  <c r="FV128" i="56"/>
  <c r="FL128" i="56" s="1"/>
  <c r="FU128" i="56"/>
  <c r="FG128" i="56"/>
  <c r="FF128" i="56"/>
  <c r="FE128" i="56"/>
  <c r="FD128" i="56"/>
  <c r="FC128" i="56"/>
  <c r="FB128" i="56"/>
  <c r="FA128" i="56"/>
  <c r="EZ128" i="56"/>
  <c r="DT128" i="56"/>
  <c r="DI128" i="56" s="1"/>
  <c r="DS128" i="56"/>
  <c r="DH128" i="56" s="1"/>
  <c r="DR128" i="56"/>
  <c r="DG128" i="56" s="1"/>
  <c r="DQ128" i="56"/>
  <c r="DF128" i="56" s="1"/>
  <c r="DP128" i="56"/>
  <c r="DE128" i="56" s="1"/>
  <c r="DO128" i="56"/>
  <c r="DD128" i="56" s="1"/>
  <c r="DN128" i="56"/>
  <c r="DC128" i="56" s="1"/>
  <c r="DM128" i="56"/>
  <c r="DB128" i="56" s="1"/>
  <c r="CX128" i="56"/>
  <c r="CW128" i="56"/>
  <c r="CV128" i="56"/>
  <c r="CU128" i="56"/>
  <c r="CT128" i="56"/>
  <c r="CS128" i="56"/>
  <c r="CR128" i="56"/>
  <c r="CQ128" i="56"/>
  <c r="Y128" i="56"/>
  <c r="X128" i="56"/>
  <c r="N128" i="56"/>
  <c r="M128" i="56"/>
  <c r="K128" i="56"/>
  <c r="BB128" i="56" s="1"/>
  <c r="BC128" i="56" s="1"/>
  <c r="B128" i="56"/>
  <c r="A128" i="56"/>
  <c r="GB127" i="56"/>
  <c r="FR127" i="56" s="1"/>
  <c r="GA127" i="56"/>
  <c r="FQ127" i="56" s="1"/>
  <c r="FZ127" i="56"/>
  <c r="FP127" i="56" s="1"/>
  <c r="FY127" i="56"/>
  <c r="FO127" i="56" s="1"/>
  <c r="FX127" i="56"/>
  <c r="FN127" i="56" s="1"/>
  <c r="FW127" i="56"/>
  <c r="FM127" i="56" s="1"/>
  <c r="FV127" i="56"/>
  <c r="FL127" i="56" s="1"/>
  <c r="FU127" i="56"/>
  <c r="FG127" i="56"/>
  <c r="FF127" i="56"/>
  <c r="FE127" i="56"/>
  <c r="FD127" i="56"/>
  <c r="FC127" i="56"/>
  <c r="FB127" i="56"/>
  <c r="FA127" i="56"/>
  <c r="EZ127" i="56"/>
  <c r="DT127" i="56"/>
  <c r="DI127" i="56" s="1"/>
  <c r="DS127" i="56"/>
  <c r="DH127" i="56" s="1"/>
  <c r="DR127" i="56"/>
  <c r="DG127" i="56" s="1"/>
  <c r="DQ127" i="56"/>
  <c r="DF127" i="56" s="1"/>
  <c r="DP127" i="56"/>
  <c r="DE127" i="56" s="1"/>
  <c r="DO127" i="56"/>
  <c r="DD127" i="56" s="1"/>
  <c r="DN127" i="56"/>
  <c r="DC127" i="56" s="1"/>
  <c r="DM127" i="56"/>
  <c r="DB127" i="56" s="1"/>
  <c r="CX127" i="56"/>
  <c r="CW127" i="56"/>
  <c r="CV127" i="56"/>
  <c r="CU127" i="56"/>
  <c r="CT127" i="56"/>
  <c r="CS127" i="56"/>
  <c r="CR127" i="56"/>
  <c r="CQ127" i="56"/>
  <c r="Y127" i="56"/>
  <c r="X127" i="56"/>
  <c r="N127" i="56"/>
  <c r="M127" i="56"/>
  <c r="K127" i="56"/>
  <c r="BB127" i="56" s="1"/>
  <c r="BC127" i="56" s="1"/>
  <c r="B127" i="56"/>
  <c r="A127" i="56"/>
  <c r="GB126" i="56"/>
  <c r="FR126" i="56" s="1"/>
  <c r="GA126" i="56"/>
  <c r="FQ126" i="56" s="1"/>
  <c r="FZ126" i="56"/>
  <c r="FP126" i="56" s="1"/>
  <c r="FY126" i="56"/>
  <c r="FO126" i="56" s="1"/>
  <c r="FX126" i="56"/>
  <c r="FN126" i="56" s="1"/>
  <c r="FW126" i="56"/>
  <c r="FM126" i="56" s="1"/>
  <c r="FV126" i="56"/>
  <c r="FL126" i="56" s="1"/>
  <c r="FU126" i="56"/>
  <c r="FG126" i="56"/>
  <c r="FF126" i="56"/>
  <c r="FE126" i="56"/>
  <c r="FD126" i="56"/>
  <c r="FC126" i="56"/>
  <c r="FB126" i="56"/>
  <c r="FA126" i="56"/>
  <c r="EZ126" i="56"/>
  <c r="DT126" i="56"/>
  <c r="DI126" i="56" s="1"/>
  <c r="DS126" i="56"/>
  <c r="DH126" i="56" s="1"/>
  <c r="DR126" i="56"/>
  <c r="DG126" i="56" s="1"/>
  <c r="DQ126" i="56"/>
  <c r="DF126" i="56" s="1"/>
  <c r="DP126" i="56"/>
  <c r="DE126" i="56" s="1"/>
  <c r="DO126" i="56"/>
  <c r="DD126" i="56" s="1"/>
  <c r="DN126" i="56"/>
  <c r="DM126" i="56"/>
  <c r="DB126" i="56" s="1"/>
  <c r="CX126" i="56"/>
  <c r="CW126" i="56"/>
  <c r="CV126" i="56"/>
  <c r="CU126" i="56"/>
  <c r="CT126" i="56"/>
  <c r="CS126" i="56"/>
  <c r="CR126" i="56"/>
  <c r="CQ126" i="56"/>
  <c r="Y126" i="56"/>
  <c r="X126" i="56"/>
  <c r="N126" i="56"/>
  <c r="M126" i="56"/>
  <c r="K126" i="56"/>
  <c r="BB126" i="56" s="1"/>
  <c r="BC126" i="56" s="1"/>
  <c r="FI126" i="56" s="1"/>
  <c r="B126" i="56"/>
  <c r="A126" i="56"/>
  <c r="GB125" i="56"/>
  <c r="FR125" i="56" s="1"/>
  <c r="GA125" i="56"/>
  <c r="FQ125" i="56" s="1"/>
  <c r="FZ125" i="56"/>
  <c r="FP125" i="56" s="1"/>
  <c r="FY125" i="56"/>
  <c r="FO125" i="56" s="1"/>
  <c r="FX125" i="56"/>
  <c r="FN125" i="56" s="1"/>
  <c r="FW125" i="56"/>
  <c r="FM125" i="56" s="1"/>
  <c r="FV125" i="56"/>
  <c r="FL125" i="56" s="1"/>
  <c r="FU125" i="56"/>
  <c r="FG125" i="56"/>
  <c r="FF125" i="56"/>
  <c r="FE125" i="56"/>
  <c r="FD125" i="56"/>
  <c r="FC125" i="56"/>
  <c r="FB125" i="56"/>
  <c r="FA125" i="56"/>
  <c r="EZ125" i="56"/>
  <c r="DT125" i="56"/>
  <c r="DI125" i="56" s="1"/>
  <c r="DS125" i="56"/>
  <c r="DH125" i="56" s="1"/>
  <c r="DR125" i="56"/>
  <c r="DG125" i="56" s="1"/>
  <c r="DQ125" i="56"/>
  <c r="DF125" i="56" s="1"/>
  <c r="DP125" i="56"/>
  <c r="DE125" i="56" s="1"/>
  <c r="DO125" i="56"/>
  <c r="DD125" i="56" s="1"/>
  <c r="DN125" i="56"/>
  <c r="DC125" i="56" s="1"/>
  <c r="DM125" i="56"/>
  <c r="CX125" i="56"/>
  <c r="CW125" i="56"/>
  <c r="CV125" i="56"/>
  <c r="CU125" i="56"/>
  <c r="CT125" i="56"/>
  <c r="CS125" i="56"/>
  <c r="CR125" i="56"/>
  <c r="CQ125" i="56"/>
  <c r="Y125" i="56"/>
  <c r="X125" i="56"/>
  <c r="N125" i="56"/>
  <c r="M125" i="56"/>
  <c r="K125" i="56"/>
  <c r="BB125" i="56" s="1"/>
  <c r="BC125" i="56" s="1"/>
  <c r="CE125" i="56" s="1"/>
  <c r="B125" i="56"/>
  <c r="A125" i="56"/>
  <c r="GB124" i="56"/>
  <c r="FR124" i="56" s="1"/>
  <c r="GA124" i="56"/>
  <c r="FQ124" i="56" s="1"/>
  <c r="FZ124" i="56"/>
  <c r="FP124" i="56" s="1"/>
  <c r="FY124" i="56"/>
  <c r="FX124" i="56"/>
  <c r="FN124" i="56" s="1"/>
  <c r="FW124" i="56"/>
  <c r="FM124" i="56" s="1"/>
  <c r="FV124" i="56"/>
  <c r="FL124" i="56" s="1"/>
  <c r="FU124" i="56"/>
  <c r="FK124" i="56" s="1"/>
  <c r="FG124" i="56"/>
  <c r="FF124" i="56"/>
  <c r="FE124" i="56"/>
  <c r="FD124" i="56"/>
  <c r="FC124" i="56"/>
  <c r="FB124" i="56"/>
  <c r="FA124" i="56"/>
  <c r="EZ124" i="56"/>
  <c r="DT124" i="56"/>
  <c r="DI124" i="56" s="1"/>
  <c r="DS124" i="56"/>
  <c r="DR124" i="56"/>
  <c r="DG124" i="56" s="1"/>
  <c r="DQ124" i="56"/>
  <c r="DF124" i="56" s="1"/>
  <c r="DP124" i="56"/>
  <c r="DE124" i="56" s="1"/>
  <c r="DO124" i="56"/>
  <c r="DD124" i="56" s="1"/>
  <c r="DN124" i="56"/>
  <c r="DC124" i="56" s="1"/>
  <c r="DM124" i="56"/>
  <c r="DB124" i="56" s="1"/>
  <c r="CX124" i="56"/>
  <c r="CW124" i="56"/>
  <c r="CV124" i="56"/>
  <c r="CU124" i="56"/>
  <c r="CT124" i="56"/>
  <c r="CS124" i="56"/>
  <c r="CR124" i="56"/>
  <c r="CQ124" i="56"/>
  <c r="Y124" i="56"/>
  <c r="X124" i="56"/>
  <c r="N124" i="56"/>
  <c r="M124" i="56"/>
  <c r="DK124" i="56" s="1"/>
  <c r="DL124" i="56" s="1"/>
  <c r="K124" i="56"/>
  <c r="BB124" i="56" s="1"/>
  <c r="BC124" i="56" s="1"/>
  <c r="CZ124" i="56" s="1"/>
  <c r="B124" i="56"/>
  <c r="A124" i="56"/>
  <c r="GB123" i="56"/>
  <c r="FR123" i="56" s="1"/>
  <c r="GA123" i="56"/>
  <c r="FQ123" i="56" s="1"/>
  <c r="FZ123" i="56"/>
  <c r="FP123" i="56" s="1"/>
  <c r="FY123" i="56"/>
  <c r="FO123" i="56" s="1"/>
  <c r="FX123" i="56"/>
  <c r="FN123" i="56" s="1"/>
  <c r="FW123" i="56"/>
  <c r="FM123" i="56" s="1"/>
  <c r="FV123" i="56"/>
  <c r="FL123" i="56" s="1"/>
  <c r="FU123" i="56"/>
  <c r="FK123" i="56" s="1"/>
  <c r="FG123" i="56"/>
  <c r="FF123" i="56"/>
  <c r="FE123" i="56"/>
  <c r="FD123" i="56"/>
  <c r="FC123" i="56"/>
  <c r="FB123" i="56"/>
  <c r="FA123" i="56"/>
  <c r="EZ123" i="56"/>
  <c r="DT123" i="56"/>
  <c r="DS123" i="56"/>
  <c r="DH123" i="56" s="1"/>
  <c r="DR123" i="56"/>
  <c r="DG123" i="56" s="1"/>
  <c r="DQ123" i="56"/>
  <c r="DF123" i="56" s="1"/>
  <c r="DP123" i="56"/>
  <c r="DE123" i="56" s="1"/>
  <c r="DO123" i="56"/>
  <c r="DD123" i="56" s="1"/>
  <c r="DN123" i="56"/>
  <c r="DC123" i="56" s="1"/>
  <c r="DM123" i="56"/>
  <c r="DB123" i="56" s="1"/>
  <c r="CX123" i="56"/>
  <c r="CW123" i="56"/>
  <c r="CV123" i="56"/>
  <c r="CU123" i="56"/>
  <c r="CT123" i="56"/>
  <c r="CS123" i="56"/>
  <c r="CR123" i="56"/>
  <c r="CQ123" i="56"/>
  <c r="Y123" i="56"/>
  <c r="X123" i="56"/>
  <c r="N123" i="56"/>
  <c r="M123" i="56"/>
  <c r="K123" i="56"/>
  <c r="BB123" i="56" s="1"/>
  <c r="BC123" i="56" s="1"/>
  <c r="B123" i="56"/>
  <c r="A123" i="56"/>
  <c r="GB122" i="56"/>
  <c r="FR122" i="56" s="1"/>
  <c r="GA122" i="56"/>
  <c r="FQ122" i="56" s="1"/>
  <c r="FZ122" i="56"/>
  <c r="FP122" i="56" s="1"/>
  <c r="FY122" i="56"/>
  <c r="FO122" i="56" s="1"/>
  <c r="FX122" i="56"/>
  <c r="FN122" i="56" s="1"/>
  <c r="FW122" i="56"/>
  <c r="FM122" i="56" s="1"/>
  <c r="FV122" i="56"/>
  <c r="FL122" i="56" s="1"/>
  <c r="FU122" i="56"/>
  <c r="FG122" i="56"/>
  <c r="FF122" i="56"/>
  <c r="FE122" i="56"/>
  <c r="FD122" i="56"/>
  <c r="FC122" i="56"/>
  <c r="FB122" i="56"/>
  <c r="FA122" i="56"/>
  <c r="EZ122" i="56"/>
  <c r="DT122" i="56"/>
  <c r="DI122" i="56" s="1"/>
  <c r="DS122" i="56"/>
  <c r="DH122" i="56" s="1"/>
  <c r="DR122" i="56"/>
  <c r="DG122" i="56" s="1"/>
  <c r="DQ122" i="56"/>
  <c r="DF122" i="56" s="1"/>
  <c r="DP122" i="56"/>
  <c r="DE122" i="56" s="1"/>
  <c r="DO122" i="56"/>
  <c r="DD122" i="56" s="1"/>
  <c r="DN122" i="56"/>
  <c r="DM122" i="56"/>
  <c r="DB122" i="56" s="1"/>
  <c r="CX122" i="56"/>
  <c r="CW122" i="56"/>
  <c r="CV122" i="56"/>
  <c r="CU122" i="56"/>
  <c r="CT122" i="56"/>
  <c r="CS122" i="56"/>
  <c r="CR122" i="56"/>
  <c r="CQ122" i="56"/>
  <c r="Y122" i="56"/>
  <c r="X122" i="56"/>
  <c r="N122" i="56"/>
  <c r="M122" i="56"/>
  <c r="K122" i="56"/>
  <c r="BB122" i="56" s="1"/>
  <c r="BC122" i="56" s="1"/>
  <c r="B122" i="56"/>
  <c r="A122" i="56"/>
  <c r="GB121" i="56"/>
  <c r="FR121" i="56" s="1"/>
  <c r="GA121" i="56"/>
  <c r="FQ121" i="56" s="1"/>
  <c r="FZ121" i="56"/>
  <c r="FP121" i="56" s="1"/>
  <c r="FY121" i="56"/>
  <c r="FO121" i="56" s="1"/>
  <c r="FX121" i="56"/>
  <c r="FN121" i="56" s="1"/>
  <c r="FW121" i="56"/>
  <c r="FM121" i="56" s="1"/>
  <c r="FV121" i="56"/>
  <c r="FL121" i="56" s="1"/>
  <c r="FU121" i="56"/>
  <c r="FG121" i="56"/>
  <c r="FF121" i="56"/>
  <c r="FE121" i="56"/>
  <c r="FD121" i="56"/>
  <c r="FC121" i="56"/>
  <c r="FB121" i="56"/>
  <c r="FA121" i="56"/>
  <c r="EZ121" i="56"/>
  <c r="DT121" i="56"/>
  <c r="DI121" i="56" s="1"/>
  <c r="DS121" i="56"/>
  <c r="DH121" i="56" s="1"/>
  <c r="DR121" i="56"/>
  <c r="DG121" i="56" s="1"/>
  <c r="DQ121" i="56"/>
  <c r="DF121" i="56" s="1"/>
  <c r="DP121" i="56"/>
  <c r="DE121" i="56" s="1"/>
  <c r="DO121" i="56"/>
  <c r="DD121" i="56" s="1"/>
  <c r="DN121" i="56"/>
  <c r="DC121" i="56" s="1"/>
  <c r="DM121" i="56"/>
  <c r="CX121" i="56"/>
  <c r="CW121" i="56"/>
  <c r="CV121" i="56"/>
  <c r="CU121" i="56"/>
  <c r="CT121" i="56"/>
  <c r="CS121" i="56"/>
  <c r="CR121" i="56"/>
  <c r="CQ121" i="56"/>
  <c r="Y121" i="56"/>
  <c r="X121" i="56"/>
  <c r="N121" i="56"/>
  <c r="M121" i="56"/>
  <c r="K121" i="56"/>
  <c r="BB121" i="56" s="1"/>
  <c r="BC121" i="56" s="1"/>
  <c r="EN121" i="56" s="1"/>
  <c r="B121" i="56"/>
  <c r="A121" i="56"/>
  <c r="GB120" i="56"/>
  <c r="FR120" i="56" s="1"/>
  <c r="GA120" i="56"/>
  <c r="FQ120" i="56" s="1"/>
  <c r="FZ120" i="56"/>
  <c r="FP120" i="56" s="1"/>
  <c r="FY120" i="56"/>
  <c r="FO120" i="56" s="1"/>
  <c r="FX120" i="56"/>
  <c r="FN120" i="56" s="1"/>
  <c r="FW120" i="56"/>
  <c r="FM120" i="56" s="1"/>
  <c r="FV120" i="56"/>
  <c r="FL120" i="56" s="1"/>
  <c r="FU120" i="56"/>
  <c r="FK120" i="56" s="1"/>
  <c r="FG120" i="56"/>
  <c r="FF120" i="56"/>
  <c r="FE120" i="56"/>
  <c r="FD120" i="56"/>
  <c r="FC120" i="56"/>
  <c r="FB120" i="56"/>
  <c r="FA120" i="56"/>
  <c r="EZ120" i="56"/>
  <c r="DT120" i="56"/>
  <c r="DI120" i="56" s="1"/>
  <c r="DS120" i="56"/>
  <c r="DH120" i="56" s="1"/>
  <c r="DR120" i="56"/>
  <c r="DG120" i="56" s="1"/>
  <c r="DQ120" i="56"/>
  <c r="DF120" i="56" s="1"/>
  <c r="DP120" i="56"/>
  <c r="DE120" i="56" s="1"/>
  <c r="DO120" i="56"/>
  <c r="DN120" i="56"/>
  <c r="DC120" i="56" s="1"/>
  <c r="DM120" i="56"/>
  <c r="DB120" i="56" s="1"/>
  <c r="CX120" i="56"/>
  <c r="CW120" i="56"/>
  <c r="CV120" i="56"/>
  <c r="CU120" i="56"/>
  <c r="CT120" i="56"/>
  <c r="CS120" i="56"/>
  <c r="CR120" i="56"/>
  <c r="CQ120" i="56"/>
  <c r="Y120" i="56"/>
  <c r="X120" i="56"/>
  <c r="N120" i="56"/>
  <c r="M120" i="56"/>
  <c r="K120" i="56"/>
  <c r="BB120" i="56" s="1"/>
  <c r="BC120" i="56" s="1"/>
  <c r="B120" i="56"/>
  <c r="A120" i="56"/>
  <c r="GB119" i="56"/>
  <c r="FR119" i="56" s="1"/>
  <c r="GA119" i="56"/>
  <c r="FQ119" i="56" s="1"/>
  <c r="FZ119" i="56"/>
  <c r="FP119" i="56" s="1"/>
  <c r="FY119" i="56"/>
  <c r="FO119" i="56" s="1"/>
  <c r="FX119" i="56"/>
  <c r="FN119" i="56" s="1"/>
  <c r="FW119" i="56"/>
  <c r="FM119" i="56" s="1"/>
  <c r="FV119" i="56"/>
  <c r="FL119" i="56" s="1"/>
  <c r="FU119" i="56"/>
  <c r="FK119" i="56" s="1"/>
  <c r="FG119" i="56"/>
  <c r="FF119" i="56"/>
  <c r="FE119" i="56"/>
  <c r="FD119" i="56"/>
  <c r="FC119" i="56"/>
  <c r="FB119" i="56"/>
  <c r="FA119" i="56"/>
  <c r="EZ119" i="56"/>
  <c r="DT119" i="56"/>
  <c r="DI119" i="56" s="1"/>
  <c r="DS119" i="56"/>
  <c r="DH119" i="56" s="1"/>
  <c r="DR119" i="56"/>
  <c r="DG119" i="56" s="1"/>
  <c r="DQ119" i="56"/>
  <c r="DF119" i="56" s="1"/>
  <c r="DP119" i="56"/>
  <c r="DE119" i="56" s="1"/>
  <c r="DO119" i="56"/>
  <c r="DD119" i="56" s="1"/>
  <c r="DN119" i="56"/>
  <c r="DC119" i="56" s="1"/>
  <c r="DM119" i="56"/>
  <c r="DB119" i="56" s="1"/>
  <c r="CX119" i="56"/>
  <c r="CW119" i="56"/>
  <c r="CV119" i="56"/>
  <c r="CU119" i="56"/>
  <c r="CT119" i="56"/>
  <c r="CS119" i="56"/>
  <c r="CR119" i="56"/>
  <c r="CQ119" i="56"/>
  <c r="Y119" i="56"/>
  <c r="X119" i="56"/>
  <c r="N119" i="56"/>
  <c r="M119" i="56"/>
  <c r="CO119" i="56" s="1"/>
  <c r="CP119" i="56" s="1"/>
  <c r="K119" i="56"/>
  <c r="BB119" i="56" s="1"/>
  <c r="BC119" i="56" s="1"/>
  <c r="CE119" i="56" s="1"/>
  <c r="B119" i="56"/>
  <c r="A119" i="56"/>
  <c r="GB118" i="56"/>
  <c r="FR118" i="56" s="1"/>
  <c r="GA118" i="56"/>
  <c r="FQ118" i="56" s="1"/>
  <c r="FZ118" i="56"/>
  <c r="FP118" i="56" s="1"/>
  <c r="FY118" i="56"/>
  <c r="FO118" i="56" s="1"/>
  <c r="FX118" i="56"/>
  <c r="FN118" i="56" s="1"/>
  <c r="FW118" i="56"/>
  <c r="FM118" i="56" s="1"/>
  <c r="FV118" i="56"/>
  <c r="FL118" i="56" s="1"/>
  <c r="FU118" i="56"/>
  <c r="FG118" i="56"/>
  <c r="FF118" i="56"/>
  <c r="FE118" i="56"/>
  <c r="FD118" i="56"/>
  <c r="FC118" i="56"/>
  <c r="FB118" i="56"/>
  <c r="FA118" i="56"/>
  <c r="EZ118" i="56"/>
  <c r="DT118" i="56"/>
  <c r="DI118" i="56" s="1"/>
  <c r="DS118" i="56"/>
  <c r="DH118" i="56" s="1"/>
  <c r="DR118" i="56"/>
  <c r="DG118" i="56" s="1"/>
  <c r="DQ118" i="56"/>
  <c r="DF118" i="56" s="1"/>
  <c r="DP118" i="56"/>
  <c r="DE118" i="56" s="1"/>
  <c r="DO118" i="56"/>
  <c r="DD118" i="56" s="1"/>
  <c r="DN118" i="56"/>
  <c r="DC118" i="56" s="1"/>
  <c r="DM118" i="56"/>
  <c r="DB118" i="56" s="1"/>
  <c r="CX118" i="56"/>
  <c r="CW118" i="56"/>
  <c r="CV118" i="56"/>
  <c r="CU118" i="56"/>
  <c r="CT118" i="56"/>
  <c r="CS118" i="56"/>
  <c r="CR118" i="56"/>
  <c r="CQ118" i="56"/>
  <c r="Y118" i="56"/>
  <c r="X118" i="56"/>
  <c r="N118" i="56"/>
  <c r="M118" i="56"/>
  <c r="K118" i="56"/>
  <c r="BB118" i="56" s="1"/>
  <c r="BC118" i="56" s="1"/>
  <c r="EN118" i="56" s="1"/>
  <c r="B118" i="56"/>
  <c r="A118" i="56"/>
  <c r="GB117" i="56"/>
  <c r="FR117" i="56" s="1"/>
  <c r="GA117" i="56"/>
  <c r="FQ117" i="56" s="1"/>
  <c r="FZ117" i="56"/>
  <c r="FP117" i="56" s="1"/>
  <c r="FY117" i="56"/>
  <c r="FO117" i="56" s="1"/>
  <c r="FX117" i="56"/>
  <c r="FW117" i="56"/>
  <c r="FM117" i="56" s="1"/>
  <c r="FV117" i="56"/>
  <c r="FL117" i="56" s="1"/>
  <c r="FU117" i="56"/>
  <c r="FK117" i="56" s="1"/>
  <c r="FG117" i="56"/>
  <c r="FF117" i="56"/>
  <c r="FE117" i="56"/>
  <c r="FD117" i="56"/>
  <c r="FC117" i="56"/>
  <c r="FB117" i="56"/>
  <c r="FA117" i="56"/>
  <c r="EZ117" i="56"/>
  <c r="DT117" i="56"/>
  <c r="DI117" i="56" s="1"/>
  <c r="DS117" i="56"/>
  <c r="DH117" i="56" s="1"/>
  <c r="DR117" i="56"/>
  <c r="DG117" i="56" s="1"/>
  <c r="DQ117" i="56"/>
  <c r="DF117" i="56" s="1"/>
  <c r="DP117" i="56"/>
  <c r="DE117" i="56" s="1"/>
  <c r="DO117" i="56"/>
  <c r="DD117" i="56" s="1"/>
  <c r="DN117" i="56"/>
  <c r="DC117" i="56" s="1"/>
  <c r="DM117" i="56"/>
  <c r="CX117" i="56"/>
  <c r="CW117" i="56"/>
  <c r="CV117" i="56"/>
  <c r="CU117" i="56"/>
  <c r="CT117" i="56"/>
  <c r="CS117" i="56"/>
  <c r="CR117" i="56"/>
  <c r="CQ117" i="56"/>
  <c r="Y117" i="56"/>
  <c r="X117" i="56"/>
  <c r="N117" i="56"/>
  <c r="M117" i="56"/>
  <c r="K117" i="56"/>
  <c r="BB117" i="56" s="1"/>
  <c r="BC117" i="56" s="1"/>
  <c r="B117" i="56"/>
  <c r="A117" i="56"/>
  <c r="GB116" i="56"/>
  <c r="FR116" i="56" s="1"/>
  <c r="GA116" i="56"/>
  <c r="FQ116" i="56" s="1"/>
  <c r="FZ116" i="56"/>
  <c r="FP116" i="56" s="1"/>
  <c r="FY116" i="56"/>
  <c r="FX116" i="56"/>
  <c r="FN116" i="56" s="1"/>
  <c r="FW116" i="56"/>
  <c r="FM116" i="56" s="1"/>
  <c r="FV116" i="56"/>
  <c r="FL116" i="56" s="1"/>
  <c r="FU116" i="56"/>
  <c r="FK116" i="56" s="1"/>
  <c r="FG116" i="56"/>
  <c r="FF116" i="56"/>
  <c r="FE116" i="56"/>
  <c r="FD116" i="56"/>
  <c r="FC116" i="56"/>
  <c r="FB116" i="56"/>
  <c r="FA116" i="56"/>
  <c r="EZ116" i="56"/>
  <c r="DT116" i="56"/>
  <c r="DI116" i="56" s="1"/>
  <c r="DS116" i="56"/>
  <c r="DH116" i="56" s="1"/>
  <c r="DR116" i="56"/>
  <c r="DG116" i="56" s="1"/>
  <c r="DQ116" i="56"/>
  <c r="DF116" i="56" s="1"/>
  <c r="DP116" i="56"/>
  <c r="DE116" i="56" s="1"/>
  <c r="DO116" i="56"/>
  <c r="DD116" i="56" s="1"/>
  <c r="DN116" i="56"/>
  <c r="DC116" i="56" s="1"/>
  <c r="DM116" i="56"/>
  <c r="DB116" i="56" s="1"/>
  <c r="CX116" i="56"/>
  <c r="CW116" i="56"/>
  <c r="CV116" i="56"/>
  <c r="CU116" i="56"/>
  <c r="CT116" i="56"/>
  <c r="CS116" i="56"/>
  <c r="CR116" i="56"/>
  <c r="CQ116" i="56"/>
  <c r="Y116" i="56"/>
  <c r="X116" i="56"/>
  <c r="N116" i="56"/>
  <c r="M116" i="56"/>
  <c r="K116" i="56"/>
  <c r="BB116" i="56" s="1"/>
  <c r="BC116" i="56" s="1"/>
  <c r="B116" i="56"/>
  <c r="A116" i="56"/>
  <c r="GB115" i="56"/>
  <c r="FR115" i="56" s="1"/>
  <c r="GA115" i="56"/>
  <c r="FQ115" i="56" s="1"/>
  <c r="FZ115" i="56"/>
  <c r="FY115" i="56"/>
  <c r="FO115" i="56" s="1"/>
  <c r="FX115" i="56"/>
  <c r="FN115" i="56" s="1"/>
  <c r="FW115" i="56"/>
  <c r="FM115" i="56" s="1"/>
  <c r="FV115" i="56"/>
  <c r="FL115" i="56" s="1"/>
  <c r="FU115" i="56"/>
  <c r="FK115" i="56" s="1"/>
  <c r="FG115" i="56"/>
  <c r="FF115" i="56"/>
  <c r="FE115" i="56"/>
  <c r="FD115" i="56"/>
  <c r="FC115" i="56"/>
  <c r="FB115" i="56"/>
  <c r="FA115" i="56"/>
  <c r="EZ115" i="56"/>
  <c r="DT115" i="56"/>
  <c r="DI115" i="56" s="1"/>
  <c r="DS115" i="56"/>
  <c r="DH115" i="56" s="1"/>
  <c r="DR115" i="56"/>
  <c r="DG115" i="56" s="1"/>
  <c r="DQ115" i="56"/>
  <c r="DF115" i="56" s="1"/>
  <c r="DP115" i="56"/>
  <c r="DE115" i="56" s="1"/>
  <c r="DO115" i="56"/>
  <c r="DD115" i="56" s="1"/>
  <c r="DN115" i="56"/>
  <c r="DC115" i="56" s="1"/>
  <c r="DM115" i="56"/>
  <c r="CX115" i="56"/>
  <c r="CW115" i="56"/>
  <c r="CV115" i="56"/>
  <c r="CU115" i="56"/>
  <c r="CT115" i="56"/>
  <c r="CS115" i="56"/>
  <c r="CR115" i="56"/>
  <c r="CQ115" i="56"/>
  <c r="Y115" i="56"/>
  <c r="X115" i="56"/>
  <c r="N115" i="56"/>
  <c r="M115" i="56"/>
  <c r="CO115" i="56" s="1"/>
  <c r="CP115" i="56" s="1"/>
  <c r="K115" i="56"/>
  <c r="BB115" i="56" s="1"/>
  <c r="BC115" i="56" s="1"/>
  <c r="EN115" i="56" s="1"/>
  <c r="B115" i="56"/>
  <c r="A115" i="56"/>
  <c r="GB114" i="56"/>
  <c r="FR114" i="56" s="1"/>
  <c r="GA114" i="56"/>
  <c r="FQ114" i="56" s="1"/>
  <c r="FZ114" i="56"/>
  <c r="FP114" i="56" s="1"/>
  <c r="FY114" i="56"/>
  <c r="FO114" i="56" s="1"/>
  <c r="FX114" i="56"/>
  <c r="FN114" i="56" s="1"/>
  <c r="FW114" i="56"/>
  <c r="FM114" i="56" s="1"/>
  <c r="FV114" i="56"/>
  <c r="FL114" i="56" s="1"/>
  <c r="FU114" i="56"/>
  <c r="FG114" i="56"/>
  <c r="FF114" i="56"/>
  <c r="FE114" i="56"/>
  <c r="FD114" i="56"/>
  <c r="FC114" i="56"/>
  <c r="FB114" i="56"/>
  <c r="FA114" i="56"/>
  <c r="EZ114" i="56"/>
  <c r="DT114" i="56"/>
  <c r="DI114" i="56" s="1"/>
  <c r="DS114" i="56"/>
  <c r="DH114" i="56" s="1"/>
  <c r="DR114" i="56"/>
  <c r="DG114" i="56" s="1"/>
  <c r="DQ114" i="56"/>
  <c r="DF114" i="56" s="1"/>
  <c r="DP114" i="56"/>
  <c r="DE114" i="56" s="1"/>
  <c r="DO114" i="56"/>
  <c r="DD114" i="56" s="1"/>
  <c r="DN114" i="56"/>
  <c r="DC114" i="56" s="1"/>
  <c r="DM114" i="56"/>
  <c r="CX114" i="56"/>
  <c r="CW114" i="56"/>
  <c r="CV114" i="56"/>
  <c r="CU114" i="56"/>
  <c r="CT114" i="56"/>
  <c r="CS114" i="56"/>
  <c r="CR114" i="56"/>
  <c r="CQ114" i="56"/>
  <c r="Y114" i="56"/>
  <c r="X114" i="56"/>
  <c r="N114" i="56"/>
  <c r="M114" i="56"/>
  <c r="K114" i="56"/>
  <c r="BB114" i="56" s="1"/>
  <c r="BC114" i="56" s="1"/>
  <c r="B114" i="56"/>
  <c r="A114" i="56"/>
  <c r="GB113" i="56"/>
  <c r="FR113" i="56" s="1"/>
  <c r="GA113" i="56"/>
  <c r="FQ113" i="56" s="1"/>
  <c r="FZ113" i="56"/>
  <c r="FP113" i="56" s="1"/>
  <c r="FY113" i="56"/>
  <c r="FO113" i="56" s="1"/>
  <c r="FX113" i="56"/>
  <c r="FN113" i="56" s="1"/>
  <c r="FW113" i="56"/>
  <c r="FM113" i="56" s="1"/>
  <c r="FV113" i="56"/>
  <c r="FL113" i="56" s="1"/>
  <c r="FU113" i="56"/>
  <c r="FG113" i="56"/>
  <c r="FF113" i="56"/>
  <c r="FE113" i="56"/>
  <c r="FD113" i="56"/>
  <c r="FC113" i="56"/>
  <c r="FB113" i="56"/>
  <c r="FA113" i="56"/>
  <c r="EZ113" i="56"/>
  <c r="DT113" i="56"/>
  <c r="DI113" i="56" s="1"/>
  <c r="DS113" i="56"/>
  <c r="DH113" i="56" s="1"/>
  <c r="DR113" i="56"/>
  <c r="DG113" i="56" s="1"/>
  <c r="DQ113" i="56"/>
  <c r="DF113" i="56" s="1"/>
  <c r="DP113" i="56"/>
  <c r="DE113" i="56" s="1"/>
  <c r="DO113" i="56"/>
  <c r="DN113" i="56"/>
  <c r="DC113" i="56" s="1"/>
  <c r="DM113" i="56"/>
  <c r="DB113" i="56" s="1"/>
  <c r="CX113" i="56"/>
  <c r="CW113" i="56"/>
  <c r="CV113" i="56"/>
  <c r="CU113" i="56"/>
  <c r="CT113" i="56"/>
  <c r="CS113" i="56"/>
  <c r="CR113" i="56"/>
  <c r="CQ113" i="56"/>
  <c r="Y113" i="56"/>
  <c r="X113" i="56"/>
  <c r="N113" i="56"/>
  <c r="M113" i="56"/>
  <c r="K113" i="56"/>
  <c r="BB113" i="56" s="1"/>
  <c r="BC113" i="56" s="1"/>
  <c r="CZ113" i="56" s="1"/>
  <c r="B113" i="56"/>
  <c r="A113" i="56"/>
  <c r="GB112" i="56"/>
  <c r="FR112" i="56" s="1"/>
  <c r="GA112" i="56"/>
  <c r="FQ112" i="56" s="1"/>
  <c r="FZ112" i="56"/>
  <c r="FY112" i="56"/>
  <c r="FO112" i="56" s="1"/>
  <c r="FX112" i="56"/>
  <c r="FN112" i="56" s="1"/>
  <c r="FW112" i="56"/>
  <c r="FM112" i="56" s="1"/>
  <c r="FV112" i="56"/>
  <c r="FL112" i="56" s="1"/>
  <c r="FU112" i="56"/>
  <c r="FK112" i="56" s="1"/>
  <c r="FG112" i="56"/>
  <c r="FF112" i="56"/>
  <c r="FE112" i="56"/>
  <c r="FD112" i="56"/>
  <c r="FC112" i="56"/>
  <c r="FB112" i="56"/>
  <c r="FA112" i="56"/>
  <c r="EZ112" i="56"/>
  <c r="DT112" i="56"/>
  <c r="DI112" i="56" s="1"/>
  <c r="DS112" i="56"/>
  <c r="DH112" i="56" s="1"/>
  <c r="DR112" i="56"/>
  <c r="DG112" i="56" s="1"/>
  <c r="DQ112" i="56"/>
  <c r="DF112" i="56" s="1"/>
  <c r="DP112" i="56"/>
  <c r="DE112" i="56" s="1"/>
  <c r="DO112" i="56"/>
  <c r="DD112" i="56" s="1"/>
  <c r="DN112" i="56"/>
  <c r="DM112" i="56"/>
  <c r="DB112" i="56" s="1"/>
  <c r="CX112" i="56"/>
  <c r="CW112" i="56"/>
  <c r="CV112" i="56"/>
  <c r="CU112" i="56"/>
  <c r="CT112" i="56"/>
  <c r="CS112" i="56"/>
  <c r="CR112" i="56"/>
  <c r="CQ112" i="56"/>
  <c r="Y112" i="56"/>
  <c r="X112" i="56"/>
  <c r="N112" i="56"/>
  <c r="M112" i="56"/>
  <c r="K112" i="56"/>
  <c r="BB112" i="56" s="1"/>
  <c r="BC112" i="56" s="1"/>
  <c r="B112" i="56"/>
  <c r="A112" i="56"/>
  <c r="GB111" i="56"/>
  <c r="FR111" i="56" s="1"/>
  <c r="GA111" i="56"/>
  <c r="FQ111" i="56" s="1"/>
  <c r="FZ111" i="56"/>
  <c r="FP111" i="56" s="1"/>
  <c r="FY111" i="56"/>
  <c r="FO111" i="56" s="1"/>
  <c r="FX111" i="56"/>
  <c r="FN111" i="56" s="1"/>
  <c r="FW111" i="56"/>
  <c r="FM111" i="56" s="1"/>
  <c r="FV111" i="56"/>
  <c r="FL111" i="56" s="1"/>
  <c r="FU111" i="56"/>
  <c r="FG111" i="56"/>
  <c r="FF111" i="56"/>
  <c r="FE111" i="56"/>
  <c r="FD111" i="56"/>
  <c r="FC111" i="56"/>
  <c r="FB111" i="56"/>
  <c r="FA111" i="56"/>
  <c r="EZ111" i="56"/>
  <c r="DT111" i="56"/>
  <c r="DI111" i="56" s="1"/>
  <c r="DS111" i="56"/>
  <c r="DH111" i="56" s="1"/>
  <c r="DR111" i="56"/>
  <c r="DG111" i="56" s="1"/>
  <c r="DQ111" i="56"/>
  <c r="DF111" i="56" s="1"/>
  <c r="DP111" i="56"/>
  <c r="DE111" i="56" s="1"/>
  <c r="DO111" i="56"/>
  <c r="DD111" i="56" s="1"/>
  <c r="DN111" i="56"/>
  <c r="DC111" i="56" s="1"/>
  <c r="DM111" i="56"/>
  <c r="CX111" i="56"/>
  <c r="CW111" i="56"/>
  <c r="CV111" i="56"/>
  <c r="CU111" i="56"/>
  <c r="CT111" i="56"/>
  <c r="CS111" i="56"/>
  <c r="CR111" i="56"/>
  <c r="CQ111" i="56"/>
  <c r="Y111" i="56"/>
  <c r="X111" i="56"/>
  <c r="N111" i="56"/>
  <c r="M111" i="56"/>
  <c r="DK111" i="56" s="1"/>
  <c r="DL111" i="56" s="1"/>
  <c r="K111" i="56"/>
  <c r="BB111" i="56" s="1"/>
  <c r="BC111" i="56" s="1"/>
  <c r="CE111" i="56" s="1"/>
  <c r="B111" i="56"/>
  <c r="A111" i="56"/>
  <c r="GB110" i="56"/>
  <c r="FR110" i="56" s="1"/>
  <c r="GA110" i="56"/>
  <c r="FQ110" i="56" s="1"/>
  <c r="FZ110" i="56"/>
  <c r="FP110" i="56" s="1"/>
  <c r="FY110" i="56"/>
  <c r="FO110" i="56" s="1"/>
  <c r="FX110" i="56"/>
  <c r="FN110" i="56" s="1"/>
  <c r="FW110" i="56"/>
  <c r="FM110" i="56" s="1"/>
  <c r="FV110" i="56"/>
  <c r="FL110" i="56" s="1"/>
  <c r="FU110" i="56"/>
  <c r="FG110" i="56"/>
  <c r="FF110" i="56"/>
  <c r="FE110" i="56"/>
  <c r="FD110" i="56"/>
  <c r="FC110" i="56"/>
  <c r="FB110" i="56"/>
  <c r="FA110" i="56"/>
  <c r="EZ110" i="56"/>
  <c r="DT110" i="56"/>
  <c r="DI110" i="56" s="1"/>
  <c r="DS110" i="56"/>
  <c r="DH110" i="56" s="1"/>
  <c r="DR110" i="56"/>
  <c r="DG110" i="56" s="1"/>
  <c r="DQ110" i="56"/>
  <c r="DF110" i="56" s="1"/>
  <c r="DP110" i="56"/>
  <c r="DE110" i="56" s="1"/>
  <c r="DO110" i="56"/>
  <c r="DD110" i="56" s="1"/>
  <c r="DN110" i="56"/>
  <c r="DC110" i="56" s="1"/>
  <c r="DM110" i="56"/>
  <c r="DB110" i="56" s="1"/>
  <c r="CX110" i="56"/>
  <c r="CW110" i="56"/>
  <c r="CV110" i="56"/>
  <c r="CU110" i="56"/>
  <c r="CT110" i="56"/>
  <c r="CS110" i="56"/>
  <c r="CR110" i="56"/>
  <c r="CQ110" i="56"/>
  <c r="Y110" i="56"/>
  <c r="X110" i="56"/>
  <c r="N110" i="56"/>
  <c r="M110" i="56"/>
  <c r="K110" i="56"/>
  <c r="BB110" i="56" s="1"/>
  <c r="BC110" i="56" s="1"/>
  <c r="B110" i="56"/>
  <c r="A110" i="56"/>
  <c r="GB109" i="56"/>
  <c r="FR109" i="56" s="1"/>
  <c r="GA109" i="56"/>
  <c r="FQ109" i="56" s="1"/>
  <c r="FZ109" i="56"/>
  <c r="FP109" i="56" s="1"/>
  <c r="FY109" i="56"/>
  <c r="FO109" i="56" s="1"/>
  <c r="FX109" i="56"/>
  <c r="FN109" i="56" s="1"/>
  <c r="FW109" i="56"/>
  <c r="FM109" i="56" s="1"/>
  <c r="FV109" i="56"/>
  <c r="FL109" i="56" s="1"/>
  <c r="FU109" i="56"/>
  <c r="FG109" i="56"/>
  <c r="FF109" i="56"/>
  <c r="FE109" i="56"/>
  <c r="FD109" i="56"/>
  <c r="FC109" i="56"/>
  <c r="FB109" i="56"/>
  <c r="FA109" i="56"/>
  <c r="EZ109" i="56"/>
  <c r="DT109" i="56"/>
  <c r="DI109" i="56" s="1"/>
  <c r="DS109" i="56"/>
  <c r="DH109" i="56" s="1"/>
  <c r="DR109" i="56"/>
  <c r="DG109" i="56" s="1"/>
  <c r="DQ109" i="56"/>
  <c r="DF109" i="56" s="1"/>
  <c r="DP109" i="56"/>
  <c r="DE109" i="56" s="1"/>
  <c r="DO109" i="56"/>
  <c r="DD109" i="56" s="1"/>
  <c r="DN109" i="56"/>
  <c r="DC109" i="56" s="1"/>
  <c r="DM109" i="56"/>
  <c r="CX109" i="56"/>
  <c r="CW109" i="56"/>
  <c r="CV109" i="56"/>
  <c r="CU109" i="56"/>
  <c r="CT109" i="56"/>
  <c r="CS109" i="56"/>
  <c r="CR109" i="56"/>
  <c r="CQ109" i="56"/>
  <c r="Y109" i="56"/>
  <c r="X109" i="56"/>
  <c r="N109" i="56"/>
  <c r="M109" i="56"/>
  <c r="K109" i="56"/>
  <c r="BB109" i="56" s="1"/>
  <c r="BC109" i="56" s="1"/>
  <c r="B109" i="56"/>
  <c r="A109" i="56"/>
  <c r="GB108" i="56"/>
  <c r="FR108" i="56" s="1"/>
  <c r="GA108" i="56"/>
  <c r="FQ108" i="56" s="1"/>
  <c r="FZ108" i="56"/>
  <c r="FP108" i="56" s="1"/>
  <c r="FY108" i="56"/>
  <c r="FO108" i="56" s="1"/>
  <c r="FX108" i="56"/>
  <c r="FN108" i="56" s="1"/>
  <c r="FW108" i="56"/>
  <c r="FM108" i="56" s="1"/>
  <c r="FV108" i="56"/>
  <c r="FL108" i="56" s="1"/>
  <c r="FU108" i="56"/>
  <c r="FK108" i="56" s="1"/>
  <c r="FG108" i="56"/>
  <c r="FF108" i="56"/>
  <c r="FE108" i="56"/>
  <c r="FD108" i="56"/>
  <c r="FC108" i="56"/>
  <c r="FB108" i="56"/>
  <c r="FA108" i="56"/>
  <c r="EZ108" i="56"/>
  <c r="DT108" i="56"/>
  <c r="DI108" i="56" s="1"/>
  <c r="DS108" i="56"/>
  <c r="DH108" i="56" s="1"/>
  <c r="DR108" i="56"/>
  <c r="DG108" i="56" s="1"/>
  <c r="DQ108" i="56"/>
  <c r="DF108" i="56" s="1"/>
  <c r="DP108" i="56"/>
  <c r="DE108" i="56" s="1"/>
  <c r="DO108" i="56"/>
  <c r="DD108" i="56" s="1"/>
  <c r="DN108" i="56"/>
  <c r="DM108" i="56"/>
  <c r="DB108" i="56" s="1"/>
  <c r="CX108" i="56"/>
  <c r="CW108" i="56"/>
  <c r="CV108" i="56"/>
  <c r="CU108" i="56"/>
  <c r="CT108" i="56"/>
  <c r="CS108" i="56"/>
  <c r="CR108" i="56"/>
  <c r="CQ108" i="56"/>
  <c r="Y108" i="56"/>
  <c r="X108" i="56"/>
  <c r="N108" i="56"/>
  <c r="M108" i="56"/>
  <c r="CO108" i="56" s="1"/>
  <c r="CP108" i="56" s="1"/>
  <c r="K108" i="56"/>
  <c r="BB108" i="56" s="1"/>
  <c r="BC108" i="56" s="1"/>
  <c r="B108" i="56"/>
  <c r="A108" i="56"/>
  <c r="GB107" i="56"/>
  <c r="FR107" i="56" s="1"/>
  <c r="GA107" i="56"/>
  <c r="FQ107" i="56" s="1"/>
  <c r="FZ107" i="56"/>
  <c r="FY107" i="56"/>
  <c r="FO107" i="56" s="1"/>
  <c r="FX107" i="56"/>
  <c r="FN107" i="56" s="1"/>
  <c r="FW107" i="56"/>
  <c r="FM107" i="56" s="1"/>
  <c r="FV107" i="56"/>
  <c r="FL107" i="56" s="1"/>
  <c r="FU107" i="56"/>
  <c r="FK107" i="56" s="1"/>
  <c r="FG107" i="56"/>
  <c r="FF107" i="56"/>
  <c r="FE107" i="56"/>
  <c r="FD107" i="56"/>
  <c r="FC107" i="56"/>
  <c r="FB107" i="56"/>
  <c r="FA107" i="56"/>
  <c r="EZ107" i="56"/>
  <c r="DT107" i="56"/>
  <c r="DI107" i="56" s="1"/>
  <c r="DS107" i="56"/>
  <c r="DH107" i="56" s="1"/>
  <c r="DR107" i="56"/>
  <c r="DG107" i="56" s="1"/>
  <c r="DQ107" i="56"/>
  <c r="DF107" i="56" s="1"/>
  <c r="DP107" i="56"/>
  <c r="DE107" i="56" s="1"/>
  <c r="DO107" i="56"/>
  <c r="DD107" i="56" s="1"/>
  <c r="DN107" i="56"/>
  <c r="DM107" i="56"/>
  <c r="DB107" i="56" s="1"/>
  <c r="CX107" i="56"/>
  <c r="CW107" i="56"/>
  <c r="CV107" i="56"/>
  <c r="CU107" i="56"/>
  <c r="CT107" i="56"/>
  <c r="CS107" i="56"/>
  <c r="CR107" i="56"/>
  <c r="CQ107" i="56"/>
  <c r="Y107" i="56"/>
  <c r="X107" i="56"/>
  <c r="N107" i="56"/>
  <c r="M107" i="56"/>
  <c r="K107" i="56"/>
  <c r="BB107" i="56" s="1"/>
  <c r="BC107" i="56" s="1"/>
  <c r="FI107" i="56" s="1"/>
  <c r="B107" i="56"/>
  <c r="A107" i="56"/>
  <c r="GB106" i="56"/>
  <c r="FR106" i="56" s="1"/>
  <c r="GA106" i="56"/>
  <c r="FQ106" i="56" s="1"/>
  <c r="FZ106" i="56"/>
  <c r="FP106" i="56" s="1"/>
  <c r="FY106" i="56"/>
  <c r="FO106" i="56" s="1"/>
  <c r="FX106" i="56"/>
  <c r="FN106" i="56" s="1"/>
  <c r="FW106" i="56"/>
  <c r="FM106" i="56" s="1"/>
  <c r="FV106" i="56"/>
  <c r="FU106" i="56"/>
  <c r="FK106" i="56" s="1"/>
  <c r="FG106" i="56"/>
  <c r="FF106" i="56"/>
  <c r="FE106" i="56"/>
  <c r="FD106" i="56"/>
  <c r="FC106" i="56"/>
  <c r="FB106" i="56"/>
  <c r="FA106" i="56"/>
  <c r="EZ106" i="56"/>
  <c r="DT106" i="56"/>
  <c r="DI106" i="56" s="1"/>
  <c r="DS106" i="56"/>
  <c r="DH106" i="56" s="1"/>
  <c r="DR106" i="56"/>
  <c r="DG106" i="56" s="1"/>
  <c r="DQ106" i="56"/>
  <c r="DF106" i="56" s="1"/>
  <c r="DP106" i="56"/>
  <c r="DE106" i="56" s="1"/>
  <c r="DO106" i="56"/>
  <c r="DD106" i="56" s="1"/>
  <c r="DN106" i="56"/>
  <c r="DC106" i="56" s="1"/>
  <c r="DM106" i="56"/>
  <c r="CX106" i="56"/>
  <c r="CW106" i="56"/>
  <c r="CV106" i="56"/>
  <c r="CU106" i="56"/>
  <c r="CT106" i="56"/>
  <c r="CS106" i="56"/>
  <c r="CR106" i="56"/>
  <c r="CQ106" i="56"/>
  <c r="Y106" i="56"/>
  <c r="X106" i="56"/>
  <c r="N106" i="56"/>
  <c r="M106" i="56"/>
  <c r="DK106" i="56" s="1"/>
  <c r="DL106" i="56" s="1"/>
  <c r="K106" i="56"/>
  <c r="BB106" i="56" s="1"/>
  <c r="BC106" i="56" s="1"/>
  <c r="B106" i="56"/>
  <c r="A106" i="56"/>
  <c r="GB105" i="56"/>
  <c r="FR105" i="56" s="1"/>
  <c r="GA105" i="56"/>
  <c r="FQ105" i="56" s="1"/>
  <c r="FZ105" i="56"/>
  <c r="FP105" i="56" s="1"/>
  <c r="FY105" i="56"/>
  <c r="FO105" i="56" s="1"/>
  <c r="FX105" i="56"/>
  <c r="FN105" i="56" s="1"/>
  <c r="FW105" i="56"/>
  <c r="FM105" i="56" s="1"/>
  <c r="FV105" i="56"/>
  <c r="FL105" i="56" s="1"/>
  <c r="FU105" i="56"/>
  <c r="FG105" i="56"/>
  <c r="FF105" i="56"/>
  <c r="FE105" i="56"/>
  <c r="FD105" i="56"/>
  <c r="FC105" i="56"/>
  <c r="FB105" i="56"/>
  <c r="FA105" i="56"/>
  <c r="EZ105" i="56"/>
  <c r="DT105" i="56"/>
  <c r="DI105" i="56" s="1"/>
  <c r="DS105" i="56"/>
  <c r="DH105" i="56" s="1"/>
  <c r="DR105" i="56"/>
  <c r="DG105" i="56" s="1"/>
  <c r="DQ105" i="56"/>
  <c r="DF105" i="56" s="1"/>
  <c r="DP105" i="56"/>
  <c r="DE105" i="56" s="1"/>
  <c r="DO105" i="56"/>
  <c r="DD105" i="56" s="1"/>
  <c r="DN105" i="56"/>
  <c r="DC105" i="56" s="1"/>
  <c r="DM105" i="56"/>
  <c r="CX105" i="56"/>
  <c r="CW105" i="56"/>
  <c r="CV105" i="56"/>
  <c r="CU105" i="56"/>
  <c r="CT105" i="56"/>
  <c r="CS105" i="56"/>
  <c r="CR105" i="56"/>
  <c r="CQ105" i="56"/>
  <c r="Y105" i="56"/>
  <c r="X105" i="56"/>
  <c r="N105" i="56"/>
  <c r="M105" i="56"/>
  <c r="DK105" i="56" s="1"/>
  <c r="DL105" i="56" s="1"/>
  <c r="K105" i="56"/>
  <c r="BB105" i="56" s="1"/>
  <c r="BC105" i="56" s="1"/>
  <c r="CE105" i="56" s="1"/>
  <c r="B105" i="56"/>
  <c r="A105" i="56"/>
  <c r="GB104" i="56"/>
  <c r="FR104" i="56" s="1"/>
  <c r="GA104" i="56"/>
  <c r="FQ104" i="56" s="1"/>
  <c r="FZ104" i="56"/>
  <c r="FP104" i="56" s="1"/>
  <c r="FY104" i="56"/>
  <c r="FO104" i="56" s="1"/>
  <c r="FX104" i="56"/>
  <c r="FN104" i="56" s="1"/>
  <c r="FW104" i="56"/>
  <c r="FM104" i="56" s="1"/>
  <c r="FV104" i="56"/>
  <c r="FL104" i="56" s="1"/>
  <c r="FU104" i="56"/>
  <c r="FG104" i="56"/>
  <c r="FF104" i="56"/>
  <c r="FE104" i="56"/>
  <c r="FD104" i="56"/>
  <c r="FC104" i="56"/>
  <c r="FB104" i="56"/>
  <c r="FA104" i="56"/>
  <c r="EZ104" i="56"/>
  <c r="DT104" i="56"/>
  <c r="DI104" i="56" s="1"/>
  <c r="DS104" i="56"/>
  <c r="DR104" i="56"/>
  <c r="DG104" i="56" s="1"/>
  <c r="DQ104" i="56"/>
  <c r="DF104" i="56" s="1"/>
  <c r="DP104" i="56"/>
  <c r="DE104" i="56" s="1"/>
  <c r="DO104" i="56"/>
  <c r="DD104" i="56" s="1"/>
  <c r="DN104" i="56"/>
  <c r="DC104" i="56" s="1"/>
  <c r="DM104" i="56"/>
  <c r="DB104" i="56" s="1"/>
  <c r="CX104" i="56"/>
  <c r="CW104" i="56"/>
  <c r="CV104" i="56"/>
  <c r="CU104" i="56"/>
  <c r="CT104" i="56"/>
  <c r="CS104" i="56"/>
  <c r="CR104" i="56"/>
  <c r="CQ104" i="56"/>
  <c r="Y104" i="56"/>
  <c r="X104" i="56"/>
  <c r="N104" i="56"/>
  <c r="M104" i="56"/>
  <c r="DK104" i="56" s="1"/>
  <c r="DL104" i="56" s="1"/>
  <c r="K104" i="56"/>
  <c r="BB104" i="56" s="1"/>
  <c r="BC104" i="56" s="1"/>
  <c r="CZ104" i="56" s="1"/>
  <c r="B104" i="56"/>
  <c r="A104" i="56"/>
  <c r="GB103" i="56"/>
  <c r="FR103" i="56" s="1"/>
  <c r="GA103" i="56"/>
  <c r="FQ103" i="56" s="1"/>
  <c r="FZ103" i="56"/>
  <c r="FP103" i="56" s="1"/>
  <c r="FY103" i="56"/>
  <c r="FO103" i="56" s="1"/>
  <c r="FX103" i="56"/>
  <c r="FN103" i="56" s="1"/>
  <c r="FW103" i="56"/>
  <c r="FV103" i="56"/>
  <c r="FL103" i="56" s="1"/>
  <c r="FU103" i="56"/>
  <c r="FK103" i="56" s="1"/>
  <c r="FG103" i="56"/>
  <c r="FF103" i="56"/>
  <c r="FE103" i="56"/>
  <c r="FD103" i="56"/>
  <c r="FC103" i="56"/>
  <c r="FB103" i="56"/>
  <c r="FA103" i="56"/>
  <c r="EZ103" i="56"/>
  <c r="DT103" i="56"/>
  <c r="DI103" i="56" s="1"/>
  <c r="DS103" i="56"/>
  <c r="DH103" i="56" s="1"/>
  <c r="DR103" i="56"/>
  <c r="DG103" i="56" s="1"/>
  <c r="DQ103" i="56"/>
  <c r="DF103" i="56" s="1"/>
  <c r="DP103" i="56"/>
  <c r="DE103" i="56" s="1"/>
  <c r="DO103" i="56"/>
  <c r="DD103" i="56" s="1"/>
  <c r="DN103" i="56"/>
  <c r="DC103" i="56" s="1"/>
  <c r="DM103" i="56"/>
  <c r="CX103" i="56"/>
  <c r="CW103" i="56"/>
  <c r="CV103" i="56"/>
  <c r="CU103" i="56"/>
  <c r="CT103" i="56"/>
  <c r="CS103" i="56"/>
  <c r="CR103" i="56"/>
  <c r="CQ103" i="56"/>
  <c r="Y103" i="56"/>
  <c r="X103" i="56"/>
  <c r="N103" i="56"/>
  <c r="M103" i="56"/>
  <c r="CO103" i="56" s="1"/>
  <c r="CP103" i="56" s="1"/>
  <c r="K103" i="56"/>
  <c r="BB103" i="56" s="1"/>
  <c r="BC103" i="56" s="1"/>
  <c r="EN103" i="56" s="1"/>
  <c r="B103" i="56"/>
  <c r="A103" i="56"/>
  <c r="GB102" i="56"/>
  <c r="FR102" i="56" s="1"/>
  <c r="GA102" i="56"/>
  <c r="FQ102" i="56" s="1"/>
  <c r="FZ102" i="56"/>
  <c r="FP102" i="56" s="1"/>
  <c r="FY102" i="56"/>
  <c r="FO102" i="56" s="1"/>
  <c r="FX102" i="56"/>
  <c r="FN102" i="56" s="1"/>
  <c r="FW102" i="56"/>
  <c r="FM102" i="56" s="1"/>
  <c r="FV102" i="56"/>
  <c r="FU102" i="56"/>
  <c r="FK102" i="56" s="1"/>
  <c r="FG102" i="56"/>
  <c r="FF102" i="56"/>
  <c r="FE102" i="56"/>
  <c r="FD102" i="56"/>
  <c r="FC102" i="56"/>
  <c r="FB102" i="56"/>
  <c r="FA102" i="56"/>
  <c r="EZ102" i="56"/>
  <c r="DT102" i="56"/>
  <c r="DI102" i="56" s="1"/>
  <c r="DS102" i="56"/>
  <c r="DH102" i="56" s="1"/>
  <c r="DR102" i="56"/>
  <c r="DG102" i="56" s="1"/>
  <c r="DQ102" i="56"/>
  <c r="DF102" i="56" s="1"/>
  <c r="DP102" i="56"/>
  <c r="DE102" i="56" s="1"/>
  <c r="DO102" i="56"/>
  <c r="DD102" i="56" s="1"/>
  <c r="DN102" i="56"/>
  <c r="DC102" i="56" s="1"/>
  <c r="DM102" i="56"/>
  <c r="CX102" i="56"/>
  <c r="CW102" i="56"/>
  <c r="CV102" i="56"/>
  <c r="CU102" i="56"/>
  <c r="CT102" i="56"/>
  <c r="CS102" i="56"/>
  <c r="CR102" i="56"/>
  <c r="CQ102" i="56"/>
  <c r="Y102" i="56"/>
  <c r="X102" i="56"/>
  <c r="N102" i="56"/>
  <c r="M102" i="56"/>
  <c r="K102" i="56"/>
  <c r="BB102" i="56" s="1"/>
  <c r="BC102" i="56" s="1"/>
  <c r="B102" i="56"/>
  <c r="A102" i="56"/>
  <c r="GB101" i="56"/>
  <c r="FR101" i="56" s="1"/>
  <c r="GA101" i="56"/>
  <c r="FQ101" i="56" s="1"/>
  <c r="FZ101" i="56"/>
  <c r="FP101" i="56" s="1"/>
  <c r="FY101" i="56"/>
  <c r="FO101" i="56" s="1"/>
  <c r="FX101" i="56"/>
  <c r="FN101" i="56" s="1"/>
  <c r="FW101" i="56"/>
  <c r="FM101" i="56" s="1"/>
  <c r="FV101" i="56"/>
  <c r="FL101" i="56" s="1"/>
  <c r="FU101" i="56"/>
  <c r="FG101" i="56"/>
  <c r="FF101" i="56"/>
  <c r="FE101" i="56"/>
  <c r="FD101" i="56"/>
  <c r="FC101" i="56"/>
  <c r="FB101" i="56"/>
  <c r="FA101" i="56"/>
  <c r="EZ101" i="56"/>
  <c r="DT101" i="56"/>
  <c r="DI101" i="56" s="1"/>
  <c r="DS101" i="56"/>
  <c r="DH101" i="56" s="1"/>
  <c r="DR101" i="56"/>
  <c r="DG101" i="56" s="1"/>
  <c r="DQ101" i="56"/>
  <c r="DF101" i="56" s="1"/>
  <c r="DP101" i="56"/>
  <c r="DE101" i="56" s="1"/>
  <c r="DO101" i="56"/>
  <c r="DD101" i="56" s="1"/>
  <c r="DN101" i="56"/>
  <c r="DC101" i="56" s="1"/>
  <c r="DM101" i="56"/>
  <c r="CX101" i="56"/>
  <c r="CW101" i="56"/>
  <c r="CV101" i="56"/>
  <c r="CU101" i="56"/>
  <c r="CT101" i="56"/>
  <c r="CS101" i="56"/>
  <c r="CR101" i="56"/>
  <c r="CQ101" i="56"/>
  <c r="Y101" i="56"/>
  <c r="X101" i="56"/>
  <c r="N101" i="56"/>
  <c r="M101" i="56"/>
  <c r="CO101" i="56" s="1"/>
  <c r="CP101" i="56" s="1"/>
  <c r="K101" i="56"/>
  <c r="BB101" i="56" s="1"/>
  <c r="BC101" i="56" s="1"/>
  <c r="CE101" i="56" s="1"/>
  <c r="B101" i="56"/>
  <c r="A101" i="56"/>
  <c r="GB100" i="56"/>
  <c r="FR100" i="56" s="1"/>
  <c r="GA100" i="56"/>
  <c r="FQ100" i="56" s="1"/>
  <c r="FZ100" i="56"/>
  <c r="FP100" i="56" s="1"/>
  <c r="FY100" i="56"/>
  <c r="FO100" i="56" s="1"/>
  <c r="FX100" i="56"/>
  <c r="FW100" i="56"/>
  <c r="FM100" i="56" s="1"/>
  <c r="FV100" i="56"/>
  <c r="FL100" i="56" s="1"/>
  <c r="FU100" i="56"/>
  <c r="FK100" i="56" s="1"/>
  <c r="FG100" i="56"/>
  <c r="FF100" i="56"/>
  <c r="FE100" i="56"/>
  <c r="FD100" i="56"/>
  <c r="FC100" i="56"/>
  <c r="FB100" i="56"/>
  <c r="FA100" i="56"/>
  <c r="EZ100" i="56"/>
  <c r="DT100" i="56"/>
  <c r="DI100" i="56" s="1"/>
  <c r="DS100" i="56"/>
  <c r="DH100" i="56" s="1"/>
  <c r="DR100" i="56"/>
  <c r="DG100" i="56" s="1"/>
  <c r="DQ100" i="56"/>
  <c r="DF100" i="56" s="1"/>
  <c r="DP100" i="56"/>
  <c r="DE100" i="56" s="1"/>
  <c r="DO100" i="56"/>
  <c r="DN100" i="56"/>
  <c r="DC100" i="56" s="1"/>
  <c r="DM100" i="56"/>
  <c r="DB100" i="56" s="1"/>
  <c r="CX100" i="56"/>
  <c r="CW100" i="56"/>
  <c r="CV100" i="56"/>
  <c r="CU100" i="56"/>
  <c r="CT100" i="56"/>
  <c r="CS100" i="56"/>
  <c r="CR100" i="56"/>
  <c r="CQ100" i="56"/>
  <c r="Y100" i="56"/>
  <c r="X100" i="56"/>
  <c r="N100" i="56"/>
  <c r="M100" i="56"/>
  <c r="CO100" i="56" s="1"/>
  <c r="CP100" i="56" s="1"/>
  <c r="K100" i="56"/>
  <c r="BB100" i="56" s="1"/>
  <c r="BC100" i="56" s="1"/>
  <c r="FI100" i="56" s="1"/>
  <c r="B100" i="56"/>
  <c r="A100" i="56"/>
  <c r="GB99" i="56"/>
  <c r="FR99" i="56" s="1"/>
  <c r="GA99" i="56"/>
  <c r="FQ99" i="56" s="1"/>
  <c r="FZ99" i="56"/>
  <c r="FP99" i="56" s="1"/>
  <c r="FY99" i="56"/>
  <c r="FO99" i="56" s="1"/>
  <c r="FX99" i="56"/>
  <c r="FW99" i="56"/>
  <c r="FM99" i="56" s="1"/>
  <c r="FV99" i="56"/>
  <c r="FL99" i="56" s="1"/>
  <c r="FU99" i="56"/>
  <c r="FK99" i="56" s="1"/>
  <c r="FG99" i="56"/>
  <c r="FF99" i="56"/>
  <c r="FE99" i="56"/>
  <c r="FD99" i="56"/>
  <c r="FC99" i="56"/>
  <c r="FB99" i="56"/>
  <c r="FA99" i="56"/>
  <c r="EZ99" i="56"/>
  <c r="DT99" i="56"/>
  <c r="DI99" i="56" s="1"/>
  <c r="DS99" i="56"/>
  <c r="DH99" i="56" s="1"/>
  <c r="DR99" i="56"/>
  <c r="DG99" i="56" s="1"/>
  <c r="DQ99" i="56"/>
  <c r="DF99" i="56" s="1"/>
  <c r="DP99" i="56"/>
  <c r="DE99" i="56" s="1"/>
  <c r="DO99" i="56"/>
  <c r="DD99" i="56" s="1"/>
  <c r="DN99" i="56"/>
  <c r="DC99" i="56" s="1"/>
  <c r="DM99" i="56"/>
  <c r="CX99" i="56"/>
  <c r="CW99" i="56"/>
  <c r="CV99" i="56"/>
  <c r="CU99" i="56"/>
  <c r="CT99" i="56"/>
  <c r="CS99" i="56"/>
  <c r="CR99" i="56"/>
  <c r="CQ99" i="56"/>
  <c r="Y99" i="56"/>
  <c r="X99" i="56"/>
  <c r="N99" i="56"/>
  <c r="M99" i="56"/>
  <c r="CO99" i="56" s="1"/>
  <c r="CP99" i="56" s="1"/>
  <c r="K99" i="56"/>
  <c r="BB99" i="56" s="1"/>
  <c r="BC99" i="56" s="1"/>
  <c r="B99" i="56"/>
  <c r="A99" i="56"/>
  <c r="GB98" i="56"/>
  <c r="FR98" i="56" s="1"/>
  <c r="GA98" i="56"/>
  <c r="FQ98" i="56" s="1"/>
  <c r="FZ98" i="56"/>
  <c r="FP98" i="56" s="1"/>
  <c r="FY98" i="56"/>
  <c r="FO98" i="56" s="1"/>
  <c r="FX98" i="56"/>
  <c r="FN98" i="56" s="1"/>
  <c r="FW98" i="56"/>
  <c r="FM98" i="56" s="1"/>
  <c r="FV98" i="56"/>
  <c r="FL98" i="56" s="1"/>
  <c r="FU98" i="56"/>
  <c r="FK98" i="56" s="1"/>
  <c r="FG98" i="56"/>
  <c r="FF98" i="56"/>
  <c r="FE98" i="56"/>
  <c r="FD98" i="56"/>
  <c r="FC98" i="56"/>
  <c r="FB98" i="56"/>
  <c r="FA98" i="56"/>
  <c r="EZ98" i="56"/>
  <c r="DT98" i="56"/>
  <c r="DI98" i="56" s="1"/>
  <c r="DS98" i="56"/>
  <c r="DH98" i="56" s="1"/>
  <c r="DR98" i="56"/>
  <c r="DG98" i="56" s="1"/>
  <c r="DQ98" i="56"/>
  <c r="DF98" i="56" s="1"/>
  <c r="DP98" i="56"/>
  <c r="DE98" i="56" s="1"/>
  <c r="DO98" i="56"/>
  <c r="DD98" i="56" s="1"/>
  <c r="DN98" i="56"/>
  <c r="DC98" i="56" s="1"/>
  <c r="DM98" i="56"/>
  <c r="CX98" i="56"/>
  <c r="CW98" i="56"/>
  <c r="CV98" i="56"/>
  <c r="CU98" i="56"/>
  <c r="CT98" i="56"/>
  <c r="CS98" i="56"/>
  <c r="CR98" i="56"/>
  <c r="CQ98" i="56"/>
  <c r="Y98" i="56"/>
  <c r="X98" i="56"/>
  <c r="N98" i="56"/>
  <c r="M98" i="56"/>
  <c r="K98" i="56"/>
  <c r="BB98" i="56" s="1"/>
  <c r="BC98" i="56" s="1"/>
  <c r="B98" i="56"/>
  <c r="A98" i="56"/>
  <c r="GB97" i="56"/>
  <c r="FR97" i="56" s="1"/>
  <c r="GA97" i="56"/>
  <c r="FQ97" i="56" s="1"/>
  <c r="FZ97" i="56"/>
  <c r="FP97" i="56" s="1"/>
  <c r="FY97" i="56"/>
  <c r="FO97" i="56" s="1"/>
  <c r="FX97" i="56"/>
  <c r="FN97" i="56" s="1"/>
  <c r="FW97" i="56"/>
  <c r="FM97" i="56" s="1"/>
  <c r="FV97" i="56"/>
  <c r="FL97" i="56" s="1"/>
  <c r="FU97" i="56"/>
  <c r="FG97" i="56"/>
  <c r="FF97" i="56"/>
  <c r="FE97" i="56"/>
  <c r="FD97" i="56"/>
  <c r="FC97" i="56"/>
  <c r="FB97" i="56"/>
  <c r="FA97" i="56"/>
  <c r="EZ97" i="56"/>
  <c r="DT97" i="56"/>
  <c r="DI97" i="56" s="1"/>
  <c r="DS97" i="56"/>
  <c r="DH97" i="56" s="1"/>
  <c r="DR97" i="56"/>
  <c r="DG97" i="56" s="1"/>
  <c r="DQ97" i="56"/>
  <c r="DF97" i="56" s="1"/>
  <c r="DP97" i="56"/>
  <c r="DE97" i="56" s="1"/>
  <c r="DO97" i="56"/>
  <c r="DD97" i="56" s="1"/>
  <c r="DN97" i="56"/>
  <c r="DM97" i="56"/>
  <c r="DB97" i="56" s="1"/>
  <c r="CX97" i="56"/>
  <c r="CW97" i="56"/>
  <c r="CV97" i="56"/>
  <c r="CU97" i="56"/>
  <c r="CT97" i="56"/>
  <c r="CS97" i="56"/>
  <c r="CR97" i="56"/>
  <c r="CQ97" i="56"/>
  <c r="Y97" i="56"/>
  <c r="X97" i="56"/>
  <c r="N97" i="56"/>
  <c r="M97" i="56"/>
  <c r="K97" i="56"/>
  <c r="BB97" i="56" s="1"/>
  <c r="BC97" i="56" s="1"/>
  <c r="B97" i="56"/>
  <c r="A97" i="56"/>
  <c r="GB96" i="56"/>
  <c r="FR96" i="56" s="1"/>
  <c r="GA96" i="56"/>
  <c r="FQ96" i="56" s="1"/>
  <c r="FZ96" i="56"/>
  <c r="FP96" i="56" s="1"/>
  <c r="FY96" i="56"/>
  <c r="FO96" i="56" s="1"/>
  <c r="FX96" i="56"/>
  <c r="FN96" i="56" s="1"/>
  <c r="FW96" i="56"/>
  <c r="FM96" i="56" s="1"/>
  <c r="FV96" i="56"/>
  <c r="FU96" i="56"/>
  <c r="FK96" i="56" s="1"/>
  <c r="FG96" i="56"/>
  <c r="FF96" i="56"/>
  <c r="FE96" i="56"/>
  <c r="FD96" i="56"/>
  <c r="FC96" i="56"/>
  <c r="FB96" i="56"/>
  <c r="FA96" i="56"/>
  <c r="EZ96" i="56"/>
  <c r="DT96" i="56"/>
  <c r="DI96" i="56" s="1"/>
  <c r="DS96" i="56"/>
  <c r="DH96" i="56" s="1"/>
  <c r="DR96" i="56"/>
  <c r="DG96" i="56" s="1"/>
  <c r="DQ96" i="56"/>
  <c r="DF96" i="56" s="1"/>
  <c r="DP96" i="56"/>
  <c r="DE96" i="56" s="1"/>
  <c r="DO96" i="56"/>
  <c r="DD96" i="56" s="1"/>
  <c r="DN96" i="56"/>
  <c r="DM96" i="56"/>
  <c r="DB96" i="56" s="1"/>
  <c r="CX96" i="56"/>
  <c r="CW96" i="56"/>
  <c r="CV96" i="56"/>
  <c r="CU96" i="56"/>
  <c r="CT96" i="56"/>
  <c r="CS96" i="56"/>
  <c r="CR96" i="56"/>
  <c r="CQ96" i="56"/>
  <c r="Y96" i="56"/>
  <c r="X96" i="56"/>
  <c r="N96" i="56"/>
  <c r="M96" i="56"/>
  <c r="K96" i="56"/>
  <c r="BB96" i="56" s="1"/>
  <c r="BC96" i="56" s="1"/>
  <c r="B96" i="56"/>
  <c r="A96" i="56"/>
  <c r="GB95" i="56"/>
  <c r="FR95" i="56" s="1"/>
  <c r="GA95" i="56"/>
  <c r="FQ95" i="56" s="1"/>
  <c r="FZ95" i="56"/>
  <c r="FP95" i="56" s="1"/>
  <c r="FY95" i="56"/>
  <c r="FO95" i="56" s="1"/>
  <c r="FX95" i="56"/>
  <c r="FN95" i="56" s="1"/>
  <c r="FW95" i="56"/>
  <c r="FM95" i="56" s="1"/>
  <c r="FV95" i="56"/>
  <c r="FL95" i="56" s="1"/>
  <c r="FU95" i="56"/>
  <c r="FG95" i="56"/>
  <c r="FF95" i="56"/>
  <c r="FE95" i="56"/>
  <c r="FD95" i="56"/>
  <c r="FC95" i="56"/>
  <c r="FB95" i="56"/>
  <c r="FA95" i="56"/>
  <c r="EZ95" i="56"/>
  <c r="DT95" i="56"/>
  <c r="DI95" i="56" s="1"/>
  <c r="DS95" i="56"/>
  <c r="DH95" i="56" s="1"/>
  <c r="DR95" i="56"/>
  <c r="DG95" i="56" s="1"/>
  <c r="DQ95" i="56"/>
  <c r="DF95" i="56" s="1"/>
  <c r="DP95" i="56"/>
  <c r="DE95" i="56" s="1"/>
  <c r="DO95" i="56"/>
  <c r="DD95" i="56" s="1"/>
  <c r="DN95" i="56"/>
  <c r="DC95" i="56" s="1"/>
  <c r="DM95" i="56"/>
  <c r="CX95" i="56"/>
  <c r="CW95" i="56"/>
  <c r="CV95" i="56"/>
  <c r="CU95" i="56"/>
  <c r="CT95" i="56"/>
  <c r="CS95" i="56"/>
  <c r="CR95" i="56"/>
  <c r="CQ95" i="56"/>
  <c r="Y95" i="56"/>
  <c r="X95" i="56"/>
  <c r="N95" i="56"/>
  <c r="M95" i="56"/>
  <c r="DK95" i="56" s="1"/>
  <c r="DL95" i="56" s="1"/>
  <c r="K95" i="56"/>
  <c r="BB95" i="56" s="1"/>
  <c r="BC95" i="56" s="1"/>
  <c r="B95" i="56"/>
  <c r="A95" i="56"/>
  <c r="GB94" i="56"/>
  <c r="FR94" i="56" s="1"/>
  <c r="GA94" i="56"/>
  <c r="FQ94" i="56" s="1"/>
  <c r="FZ94" i="56"/>
  <c r="FP94" i="56" s="1"/>
  <c r="FY94" i="56"/>
  <c r="FO94" i="56" s="1"/>
  <c r="FX94" i="56"/>
  <c r="FN94" i="56" s="1"/>
  <c r="FW94" i="56"/>
  <c r="FM94" i="56" s="1"/>
  <c r="FV94" i="56"/>
  <c r="FL94" i="56" s="1"/>
  <c r="FU94" i="56"/>
  <c r="FG94" i="56"/>
  <c r="FF94" i="56"/>
  <c r="FE94" i="56"/>
  <c r="FD94" i="56"/>
  <c r="FC94" i="56"/>
  <c r="FB94" i="56"/>
  <c r="FA94" i="56"/>
  <c r="EZ94" i="56"/>
  <c r="DT94" i="56"/>
  <c r="DI94" i="56" s="1"/>
  <c r="DS94" i="56"/>
  <c r="DR94" i="56"/>
  <c r="DG94" i="56" s="1"/>
  <c r="DQ94" i="56"/>
  <c r="DF94" i="56" s="1"/>
  <c r="DP94" i="56"/>
  <c r="DE94" i="56" s="1"/>
  <c r="DO94" i="56"/>
  <c r="DD94" i="56" s="1"/>
  <c r="DN94" i="56"/>
  <c r="DC94" i="56" s="1"/>
  <c r="DM94" i="56"/>
  <c r="DB94" i="56" s="1"/>
  <c r="CX94" i="56"/>
  <c r="CW94" i="56"/>
  <c r="CV94" i="56"/>
  <c r="CU94" i="56"/>
  <c r="CT94" i="56"/>
  <c r="CS94" i="56"/>
  <c r="CR94" i="56"/>
  <c r="CQ94" i="56"/>
  <c r="Y94" i="56"/>
  <c r="X94" i="56"/>
  <c r="N94" i="56"/>
  <c r="M94" i="56"/>
  <c r="K94" i="56"/>
  <c r="BB94" i="56" s="1"/>
  <c r="BC94" i="56" s="1"/>
  <c r="B94" i="56"/>
  <c r="A94" i="56"/>
  <c r="GB93" i="56"/>
  <c r="FR93" i="56" s="1"/>
  <c r="GA93" i="56"/>
  <c r="FQ93" i="56" s="1"/>
  <c r="FZ93" i="56"/>
  <c r="FP93" i="56" s="1"/>
  <c r="FY93" i="56"/>
  <c r="FO93" i="56" s="1"/>
  <c r="FX93" i="56"/>
  <c r="FN93" i="56" s="1"/>
  <c r="FW93" i="56"/>
  <c r="FM93" i="56" s="1"/>
  <c r="FV93" i="56"/>
  <c r="FL93" i="56" s="1"/>
  <c r="FU93" i="56"/>
  <c r="FG93" i="56"/>
  <c r="FF93" i="56"/>
  <c r="FE93" i="56"/>
  <c r="FD93" i="56"/>
  <c r="FC93" i="56"/>
  <c r="FB93" i="56"/>
  <c r="FA93" i="56"/>
  <c r="EZ93" i="56"/>
  <c r="DT93" i="56"/>
  <c r="DI93" i="56" s="1"/>
  <c r="DS93" i="56"/>
  <c r="DH93" i="56" s="1"/>
  <c r="DR93" i="56"/>
  <c r="DG93" i="56" s="1"/>
  <c r="DQ93" i="56"/>
  <c r="DF93" i="56" s="1"/>
  <c r="DP93" i="56"/>
  <c r="DE93" i="56" s="1"/>
  <c r="DO93" i="56"/>
  <c r="DD93" i="56" s="1"/>
  <c r="DN93" i="56"/>
  <c r="DC93" i="56" s="1"/>
  <c r="DM93" i="56"/>
  <c r="CX93" i="56"/>
  <c r="CW93" i="56"/>
  <c r="CV93" i="56"/>
  <c r="CU93" i="56"/>
  <c r="CT93" i="56"/>
  <c r="CS93" i="56"/>
  <c r="CR93" i="56"/>
  <c r="CQ93" i="56"/>
  <c r="Y93" i="56"/>
  <c r="X93" i="56"/>
  <c r="N93" i="56"/>
  <c r="M93" i="56"/>
  <c r="CO93" i="56" s="1"/>
  <c r="CP93" i="56" s="1"/>
  <c r="K93" i="56"/>
  <c r="BB93" i="56" s="1"/>
  <c r="BC93" i="56" s="1"/>
  <c r="FI93" i="56" s="1"/>
  <c r="B93" i="56"/>
  <c r="A93" i="56"/>
  <c r="GB92" i="56"/>
  <c r="FR92" i="56" s="1"/>
  <c r="GA92" i="56"/>
  <c r="FQ92" i="56" s="1"/>
  <c r="FZ92" i="56"/>
  <c r="FP92" i="56" s="1"/>
  <c r="FY92" i="56"/>
  <c r="FO92" i="56" s="1"/>
  <c r="FX92" i="56"/>
  <c r="FN92" i="56" s="1"/>
  <c r="FW92" i="56"/>
  <c r="FM92" i="56" s="1"/>
  <c r="FV92" i="56"/>
  <c r="FL92" i="56" s="1"/>
  <c r="FU92" i="56"/>
  <c r="FK92" i="56" s="1"/>
  <c r="FG92" i="56"/>
  <c r="FF92" i="56"/>
  <c r="FE92" i="56"/>
  <c r="FD92" i="56"/>
  <c r="FC92" i="56"/>
  <c r="FB92" i="56"/>
  <c r="FA92" i="56"/>
  <c r="EZ92" i="56"/>
  <c r="DT92" i="56"/>
  <c r="DI92" i="56" s="1"/>
  <c r="DS92" i="56"/>
  <c r="DH92" i="56" s="1"/>
  <c r="DR92" i="56"/>
  <c r="DG92" i="56" s="1"/>
  <c r="DQ92" i="56"/>
  <c r="DF92" i="56" s="1"/>
  <c r="DP92" i="56"/>
  <c r="DE92" i="56" s="1"/>
  <c r="DO92" i="56"/>
  <c r="DD92" i="56" s="1"/>
  <c r="DN92" i="56"/>
  <c r="DC92" i="56" s="1"/>
  <c r="DM92" i="56"/>
  <c r="CX92" i="56"/>
  <c r="CW92" i="56"/>
  <c r="CV92" i="56"/>
  <c r="CU92" i="56"/>
  <c r="CT92" i="56"/>
  <c r="CS92" i="56"/>
  <c r="CR92" i="56"/>
  <c r="CQ92" i="56"/>
  <c r="Y92" i="56"/>
  <c r="X92" i="56"/>
  <c r="N92" i="56"/>
  <c r="M92" i="56"/>
  <c r="K92" i="56"/>
  <c r="BB92" i="56" s="1"/>
  <c r="BC92" i="56" s="1"/>
  <c r="B92" i="56"/>
  <c r="A92" i="56"/>
  <c r="GB91" i="56"/>
  <c r="FR91" i="56" s="1"/>
  <c r="GA91" i="56"/>
  <c r="FQ91" i="56" s="1"/>
  <c r="FZ91" i="56"/>
  <c r="FP91" i="56" s="1"/>
  <c r="FY91" i="56"/>
  <c r="FO91" i="56" s="1"/>
  <c r="FX91" i="56"/>
  <c r="FN91" i="56" s="1"/>
  <c r="FW91" i="56"/>
  <c r="FM91" i="56" s="1"/>
  <c r="FV91" i="56"/>
  <c r="FL91" i="56" s="1"/>
  <c r="FU91" i="56"/>
  <c r="FG91" i="56"/>
  <c r="FF91" i="56"/>
  <c r="FE91" i="56"/>
  <c r="FD91" i="56"/>
  <c r="FC91" i="56"/>
  <c r="FB91" i="56"/>
  <c r="FA91" i="56"/>
  <c r="EZ91" i="56"/>
  <c r="DT91" i="56"/>
  <c r="DI91" i="56" s="1"/>
  <c r="DS91" i="56"/>
  <c r="DH91" i="56" s="1"/>
  <c r="DR91" i="56"/>
  <c r="DQ91" i="56"/>
  <c r="DF91" i="56" s="1"/>
  <c r="DP91" i="56"/>
  <c r="DE91" i="56" s="1"/>
  <c r="DO91" i="56"/>
  <c r="DD91" i="56" s="1"/>
  <c r="DN91" i="56"/>
  <c r="DC91" i="56" s="1"/>
  <c r="DM91" i="56"/>
  <c r="DB91" i="56" s="1"/>
  <c r="CX91" i="56"/>
  <c r="CW91" i="56"/>
  <c r="CV91" i="56"/>
  <c r="CU91" i="56"/>
  <c r="CT91" i="56"/>
  <c r="CS91" i="56"/>
  <c r="CR91" i="56"/>
  <c r="CQ91" i="56"/>
  <c r="Y91" i="56"/>
  <c r="X91" i="56"/>
  <c r="N91" i="56"/>
  <c r="M91" i="56"/>
  <c r="CO91" i="56" s="1"/>
  <c r="CP91" i="56" s="1"/>
  <c r="K91" i="56"/>
  <c r="BB91" i="56" s="1"/>
  <c r="BC91" i="56" s="1"/>
  <c r="B91" i="56"/>
  <c r="A91" i="56"/>
  <c r="GB90" i="56"/>
  <c r="FR90" i="56" s="1"/>
  <c r="GA90" i="56"/>
  <c r="FQ90" i="56" s="1"/>
  <c r="FZ90" i="56"/>
  <c r="FP90" i="56" s="1"/>
  <c r="FY90" i="56"/>
  <c r="FO90" i="56" s="1"/>
  <c r="FX90" i="56"/>
  <c r="FN90" i="56" s="1"/>
  <c r="FW90" i="56"/>
  <c r="FM90" i="56" s="1"/>
  <c r="FV90" i="56"/>
  <c r="FL90" i="56" s="1"/>
  <c r="FU90" i="56"/>
  <c r="FG90" i="56"/>
  <c r="FF90" i="56"/>
  <c r="FE90" i="56"/>
  <c r="FD90" i="56"/>
  <c r="FC90" i="56"/>
  <c r="FB90" i="56"/>
  <c r="FA90" i="56"/>
  <c r="EZ90" i="56"/>
  <c r="DT90" i="56"/>
  <c r="DI90" i="56" s="1"/>
  <c r="DS90" i="56"/>
  <c r="DH90" i="56" s="1"/>
  <c r="DR90" i="56"/>
  <c r="DG90" i="56" s="1"/>
  <c r="DQ90" i="56"/>
  <c r="DF90" i="56" s="1"/>
  <c r="DP90" i="56"/>
  <c r="DE90" i="56" s="1"/>
  <c r="DO90" i="56"/>
  <c r="DD90" i="56" s="1"/>
  <c r="DN90" i="56"/>
  <c r="DM90" i="56"/>
  <c r="DB90" i="56" s="1"/>
  <c r="CX90" i="56"/>
  <c r="CW90" i="56"/>
  <c r="CV90" i="56"/>
  <c r="CU90" i="56"/>
  <c r="CT90" i="56"/>
  <c r="CS90" i="56"/>
  <c r="CR90" i="56"/>
  <c r="CQ90" i="56"/>
  <c r="Y90" i="56"/>
  <c r="X90" i="56"/>
  <c r="N90" i="56"/>
  <c r="M90" i="56"/>
  <c r="K90" i="56"/>
  <c r="BB90" i="56" s="1"/>
  <c r="BC90" i="56" s="1"/>
  <c r="EN90" i="56" s="1"/>
  <c r="B90" i="56"/>
  <c r="A90" i="56"/>
  <c r="GB89" i="56"/>
  <c r="FR89" i="56" s="1"/>
  <c r="GA89" i="56"/>
  <c r="FQ89" i="56" s="1"/>
  <c r="FZ89" i="56"/>
  <c r="FP89" i="56" s="1"/>
  <c r="FY89" i="56"/>
  <c r="FO89" i="56" s="1"/>
  <c r="FX89" i="56"/>
  <c r="FN89" i="56" s="1"/>
  <c r="FW89" i="56"/>
  <c r="FM89" i="56" s="1"/>
  <c r="FV89" i="56"/>
  <c r="FL89" i="56" s="1"/>
  <c r="FU89" i="56"/>
  <c r="FG89" i="56"/>
  <c r="FF89" i="56"/>
  <c r="FE89" i="56"/>
  <c r="FD89" i="56"/>
  <c r="FC89" i="56"/>
  <c r="FB89" i="56"/>
  <c r="FA89" i="56"/>
  <c r="EZ89" i="56"/>
  <c r="DT89" i="56"/>
  <c r="DI89" i="56" s="1"/>
  <c r="DS89" i="56"/>
  <c r="DH89" i="56" s="1"/>
  <c r="DR89" i="56"/>
  <c r="DG89" i="56" s="1"/>
  <c r="DQ89" i="56"/>
  <c r="DF89" i="56" s="1"/>
  <c r="DP89" i="56"/>
  <c r="DE89" i="56" s="1"/>
  <c r="DO89" i="56"/>
  <c r="DD89" i="56" s="1"/>
  <c r="DN89" i="56"/>
  <c r="DM89" i="56"/>
  <c r="DB89" i="56" s="1"/>
  <c r="CX89" i="56"/>
  <c r="CW89" i="56"/>
  <c r="CV89" i="56"/>
  <c r="CU89" i="56"/>
  <c r="CT89" i="56"/>
  <c r="CS89" i="56"/>
  <c r="CR89" i="56"/>
  <c r="CQ89" i="56"/>
  <c r="Y89" i="56"/>
  <c r="X89" i="56"/>
  <c r="N89" i="56"/>
  <c r="M89" i="56"/>
  <c r="K89" i="56"/>
  <c r="BB89" i="56" s="1"/>
  <c r="BC89" i="56" s="1"/>
  <c r="B89" i="56"/>
  <c r="A89" i="56"/>
  <c r="GB88" i="56"/>
  <c r="FR88" i="56" s="1"/>
  <c r="GA88" i="56"/>
  <c r="FQ88" i="56" s="1"/>
  <c r="FZ88" i="56"/>
  <c r="FP88" i="56" s="1"/>
  <c r="FY88" i="56"/>
  <c r="FO88" i="56" s="1"/>
  <c r="FX88" i="56"/>
  <c r="FN88" i="56" s="1"/>
  <c r="FW88" i="56"/>
  <c r="FM88" i="56" s="1"/>
  <c r="FV88" i="56"/>
  <c r="FL88" i="56" s="1"/>
  <c r="FU88" i="56"/>
  <c r="FG88" i="56"/>
  <c r="FF88" i="56"/>
  <c r="FE88" i="56"/>
  <c r="FD88" i="56"/>
  <c r="FC88" i="56"/>
  <c r="FB88" i="56"/>
  <c r="FA88" i="56"/>
  <c r="EZ88" i="56"/>
  <c r="DT88" i="56"/>
  <c r="DI88" i="56" s="1"/>
  <c r="DS88" i="56"/>
  <c r="DH88" i="56" s="1"/>
  <c r="DR88" i="56"/>
  <c r="DG88" i="56" s="1"/>
  <c r="DQ88" i="56"/>
  <c r="DF88" i="56" s="1"/>
  <c r="DP88" i="56"/>
  <c r="DE88" i="56" s="1"/>
  <c r="DO88" i="56"/>
  <c r="DD88" i="56" s="1"/>
  <c r="DN88" i="56"/>
  <c r="DC88" i="56" s="1"/>
  <c r="DM88" i="56"/>
  <c r="DB88" i="56" s="1"/>
  <c r="CX88" i="56"/>
  <c r="CW88" i="56"/>
  <c r="CV88" i="56"/>
  <c r="CU88" i="56"/>
  <c r="CT88" i="56"/>
  <c r="CS88" i="56"/>
  <c r="CR88" i="56"/>
  <c r="CQ88" i="56"/>
  <c r="Y88" i="56"/>
  <c r="X88" i="56"/>
  <c r="N88" i="56"/>
  <c r="M88" i="56"/>
  <c r="CO88" i="56" s="1"/>
  <c r="CP88" i="56" s="1"/>
  <c r="K88" i="56"/>
  <c r="BB88" i="56" s="1"/>
  <c r="BC88" i="56" s="1"/>
  <c r="CE88" i="56" s="1"/>
  <c r="B88" i="56"/>
  <c r="A88" i="56"/>
  <c r="GB87" i="56"/>
  <c r="FR87" i="56" s="1"/>
  <c r="GA87" i="56"/>
  <c r="FQ87" i="56" s="1"/>
  <c r="FZ87" i="56"/>
  <c r="FP87" i="56" s="1"/>
  <c r="FY87" i="56"/>
  <c r="FO87" i="56" s="1"/>
  <c r="FX87" i="56"/>
  <c r="FN87" i="56" s="1"/>
  <c r="FW87" i="56"/>
  <c r="FM87" i="56" s="1"/>
  <c r="FV87" i="56"/>
  <c r="FL87" i="56" s="1"/>
  <c r="FU87" i="56"/>
  <c r="FK87" i="56" s="1"/>
  <c r="FG87" i="56"/>
  <c r="FF87" i="56"/>
  <c r="FE87" i="56"/>
  <c r="FD87" i="56"/>
  <c r="FC87" i="56"/>
  <c r="FB87" i="56"/>
  <c r="FA87" i="56"/>
  <c r="EZ87" i="56"/>
  <c r="DT87" i="56"/>
  <c r="DI87" i="56" s="1"/>
  <c r="DS87" i="56"/>
  <c r="DH87" i="56" s="1"/>
  <c r="DR87" i="56"/>
  <c r="DQ87" i="56"/>
  <c r="DF87" i="56" s="1"/>
  <c r="DP87" i="56"/>
  <c r="DE87" i="56" s="1"/>
  <c r="DO87" i="56"/>
  <c r="DD87" i="56" s="1"/>
  <c r="DN87" i="56"/>
  <c r="DC87" i="56" s="1"/>
  <c r="DM87" i="56"/>
  <c r="DB87" i="56" s="1"/>
  <c r="CX87" i="56"/>
  <c r="CW87" i="56"/>
  <c r="CV87" i="56"/>
  <c r="CU87" i="56"/>
  <c r="CT87" i="56"/>
  <c r="CS87" i="56"/>
  <c r="CR87" i="56"/>
  <c r="CQ87" i="56"/>
  <c r="Y87" i="56"/>
  <c r="X87" i="56"/>
  <c r="N87" i="56"/>
  <c r="M87" i="56"/>
  <c r="K87" i="56"/>
  <c r="BB87" i="56" s="1"/>
  <c r="BC87" i="56" s="1"/>
  <c r="B87" i="56"/>
  <c r="A87" i="56"/>
  <c r="GB86" i="56"/>
  <c r="FR86" i="56" s="1"/>
  <c r="GA86" i="56"/>
  <c r="FQ86" i="56" s="1"/>
  <c r="FZ86" i="56"/>
  <c r="FP86" i="56" s="1"/>
  <c r="FY86" i="56"/>
  <c r="FO86" i="56" s="1"/>
  <c r="FX86" i="56"/>
  <c r="FN86" i="56" s="1"/>
  <c r="FW86" i="56"/>
  <c r="FM86" i="56" s="1"/>
  <c r="FV86" i="56"/>
  <c r="FL86" i="56" s="1"/>
  <c r="FU86" i="56"/>
  <c r="FK86" i="56" s="1"/>
  <c r="FG86" i="56"/>
  <c r="FF86" i="56"/>
  <c r="FE86" i="56"/>
  <c r="FD86" i="56"/>
  <c r="FC86" i="56"/>
  <c r="FB86" i="56"/>
  <c r="FA86" i="56"/>
  <c r="EZ86" i="56"/>
  <c r="DT86" i="56"/>
  <c r="DI86" i="56" s="1"/>
  <c r="DS86" i="56"/>
  <c r="DR86" i="56"/>
  <c r="DG86" i="56" s="1"/>
  <c r="DQ86" i="56"/>
  <c r="DF86" i="56" s="1"/>
  <c r="DP86" i="56"/>
  <c r="DE86" i="56" s="1"/>
  <c r="DO86" i="56"/>
  <c r="DD86" i="56" s="1"/>
  <c r="DN86" i="56"/>
  <c r="DC86" i="56" s="1"/>
  <c r="DM86" i="56"/>
  <c r="DB86" i="56" s="1"/>
  <c r="CX86" i="56"/>
  <c r="CW86" i="56"/>
  <c r="CV86" i="56"/>
  <c r="CU86" i="56"/>
  <c r="CT86" i="56"/>
  <c r="CS86" i="56"/>
  <c r="CR86" i="56"/>
  <c r="CQ86" i="56"/>
  <c r="Y86" i="56"/>
  <c r="X86" i="56"/>
  <c r="N86" i="56"/>
  <c r="M86" i="56"/>
  <c r="K86" i="56"/>
  <c r="BB86" i="56" s="1"/>
  <c r="BC86" i="56" s="1"/>
  <c r="CE86" i="56" s="1"/>
  <c r="B86" i="56"/>
  <c r="A86" i="56"/>
  <c r="GB85" i="56"/>
  <c r="FR85" i="56" s="1"/>
  <c r="GA85" i="56"/>
  <c r="FQ85" i="56" s="1"/>
  <c r="FZ85" i="56"/>
  <c r="FP85" i="56" s="1"/>
  <c r="FY85" i="56"/>
  <c r="FO85" i="56" s="1"/>
  <c r="FX85" i="56"/>
  <c r="FN85" i="56" s="1"/>
  <c r="FW85" i="56"/>
  <c r="FM85" i="56" s="1"/>
  <c r="FV85" i="56"/>
  <c r="FL85" i="56" s="1"/>
  <c r="FU85" i="56"/>
  <c r="FK85" i="56" s="1"/>
  <c r="FG85" i="56"/>
  <c r="FF85" i="56"/>
  <c r="FE85" i="56"/>
  <c r="FD85" i="56"/>
  <c r="FC85" i="56"/>
  <c r="FB85" i="56"/>
  <c r="FA85" i="56"/>
  <c r="EZ85" i="56"/>
  <c r="DT85" i="56"/>
  <c r="DI85" i="56" s="1"/>
  <c r="DS85" i="56"/>
  <c r="DH85" i="56" s="1"/>
  <c r="DR85" i="56"/>
  <c r="DG85" i="56" s="1"/>
  <c r="DQ85" i="56"/>
  <c r="DF85" i="56" s="1"/>
  <c r="DP85" i="56"/>
  <c r="DE85" i="56" s="1"/>
  <c r="DO85" i="56"/>
  <c r="DD85" i="56" s="1"/>
  <c r="DN85" i="56"/>
  <c r="DC85" i="56" s="1"/>
  <c r="DM85" i="56"/>
  <c r="CX85" i="56"/>
  <c r="CW85" i="56"/>
  <c r="CV85" i="56"/>
  <c r="CU85" i="56"/>
  <c r="CT85" i="56"/>
  <c r="CS85" i="56"/>
  <c r="CR85" i="56"/>
  <c r="CQ85" i="56"/>
  <c r="Y85" i="56"/>
  <c r="X85" i="56"/>
  <c r="N85" i="56"/>
  <c r="M85" i="56"/>
  <c r="K85" i="56"/>
  <c r="BB85" i="56" s="1"/>
  <c r="BC85" i="56" s="1"/>
  <c r="B85" i="56"/>
  <c r="A85" i="56"/>
  <c r="GB84" i="56"/>
  <c r="FR84" i="56" s="1"/>
  <c r="GA84" i="56"/>
  <c r="FQ84" i="56" s="1"/>
  <c r="FZ84" i="56"/>
  <c r="FP84" i="56" s="1"/>
  <c r="FY84" i="56"/>
  <c r="FO84" i="56" s="1"/>
  <c r="FX84" i="56"/>
  <c r="FN84" i="56" s="1"/>
  <c r="FW84" i="56"/>
  <c r="FM84" i="56" s="1"/>
  <c r="FV84" i="56"/>
  <c r="FL84" i="56" s="1"/>
  <c r="FU84" i="56"/>
  <c r="FK84" i="56" s="1"/>
  <c r="FG84" i="56"/>
  <c r="FF84" i="56"/>
  <c r="FE84" i="56"/>
  <c r="FD84" i="56"/>
  <c r="FC84" i="56"/>
  <c r="FB84" i="56"/>
  <c r="FA84" i="56"/>
  <c r="EZ84" i="56"/>
  <c r="DT84" i="56"/>
  <c r="DI84" i="56" s="1"/>
  <c r="DS84" i="56"/>
  <c r="DH84" i="56" s="1"/>
  <c r="DR84" i="56"/>
  <c r="DG84" i="56" s="1"/>
  <c r="DQ84" i="56"/>
  <c r="DF84" i="56" s="1"/>
  <c r="DP84" i="56"/>
  <c r="DE84" i="56" s="1"/>
  <c r="DO84" i="56"/>
  <c r="DD84" i="56" s="1"/>
  <c r="DN84" i="56"/>
  <c r="DC84" i="56" s="1"/>
  <c r="DM84" i="56"/>
  <c r="DB84" i="56" s="1"/>
  <c r="CX84" i="56"/>
  <c r="CW84" i="56"/>
  <c r="CV84" i="56"/>
  <c r="CU84" i="56"/>
  <c r="CT84" i="56"/>
  <c r="CS84" i="56"/>
  <c r="CR84" i="56"/>
  <c r="CQ84" i="56"/>
  <c r="Y84" i="56"/>
  <c r="X84" i="56"/>
  <c r="N84" i="56"/>
  <c r="M84" i="56"/>
  <c r="CO84" i="56" s="1"/>
  <c r="CP84" i="56" s="1"/>
  <c r="K84" i="56"/>
  <c r="BB84" i="56" s="1"/>
  <c r="BC84" i="56" s="1"/>
  <c r="FI84" i="56" s="1"/>
  <c r="B84" i="56"/>
  <c r="A84" i="56"/>
  <c r="GB83" i="56"/>
  <c r="FR83" i="56" s="1"/>
  <c r="GA83" i="56"/>
  <c r="FQ83" i="56" s="1"/>
  <c r="FZ83" i="56"/>
  <c r="FP83" i="56" s="1"/>
  <c r="FY83" i="56"/>
  <c r="FO83" i="56" s="1"/>
  <c r="FX83" i="56"/>
  <c r="FN83" i="56" s="1"/>
  <c r="FW83" i="56"/>
  <c r="FM83" i="56" s="1"/>
  <c r="FV83" i="56"/>
  <c r="FL83" i="56" s="1"/>
  <c r="FU83" i="56"/>
  <c r="FG83" i="56"/>
  <c r="FF83" i="56"/>
  <c r="FE83" i="56"/>
  <c r="FD83" i="56"/>
  <c r="FC83" i="56"/>
  <c r="FB83" i="56"/>
  <c r="FA83" i="56"/>
  <c r="EZ83" i="56"/>
  <c r="DT83" i="56"/>
  <c r="DI83" i="56" s="1"/>
  <c r="DS83" i="56"/>
  <c r="DH83" i="56" s="1"/>
  <c r="DR83" i="56"/>
  <c r="DG83" i="56" s="1"/>
  <c r="DQ83" i="56"/>
  <c r="DF83" i="56" s="1"/>
  <c r="DP83" i="56"/>
  <c r="DE83" i="56" s="1"/>
  <c r="DO83" i="56"/>
  <c r="DD83" i="56" s="1"/>
  <c r="DN83" i="56"/>
  <c r="DM83" i="56"/>
  <c r="DB83" i="56" s="1"/>
  <c r="CX83" i="56"/>
  <c r="CW83" i="56"/>
  <c r="CV83" i="56"/>
  <c r="CU83" i="56"/>
  <c r="CT83" i="56"/>
  <c r="CS83" i="56"/>
  <c r="CR83" i="56"/>
  <c r="CQ83" i="56"/>
  <c r="Y83" i="56"/>
  <c r="X83" i="56"/>
  <c r="N83" i="56"/>
  <c r="M83" i="56"/>
  <c r="K83" i="56"/>
  <c r="BB83" i="56" s="1"/>
  <c r="BC83" i="56" s="1"/>
  <c r="B83" i="56"/>
  <c r="A83" i="56"/>
  <c r="GB82" i="56"/>
  <c r="FR82" i="56" s="1"/>
  <c r="GA82" i="56"/>
  <c r="FQ82" i="56" s="1"/>
  <c r="FZ82" i="56"/>
  <c r="FP82" i="56" s="1"/>
  <c r="FY82" i="56"/>
  <c r="FO82" i="56" s="1"/>
  <c r="FX82" i="56"/>
  <c r="FN82" i="56" s="1"/>
  <c r="FW82" i="56"/>
  <c r="FM82" i="56" s="1"/>
  <c r="FV82" i="56"/>
  <c r="FL82" i="56" s="1"/>
  <c r="FU82" i="56"/>
  <c r="FK82" i="56" s="1"/>
  <c r="FG82" i="56"/>
  <c r="FF82" i="56"/>
  <c r="FE82" i="56"/>
  <c r="FD82" i="56"/>
  <c r="FC82" i="56"/>
  <c r="FB82" i="56"/>
  <c r="FA82" i="56"/>
  <c r="EZ82" i="56"/>
  <c r="DT82" i="56"/>
  <c r="DI82" i="56" s="1"/>
  <c r="DS82" i="56"/>
  <c r="DH82" i="56" s="1"/>
  <c r="DR82" i="56"/>
  <c r="DG82" i="56" s="1"/>
  <c r="DQ82" i="56"/>
  <c r="DF82" i="56" s="1"/>
  <c r="DP82" i="56"/>
  <c r="DE82" i="56" s="1"/>
  <c r="DO82" i="56"/>
  <c r="DD82" i="56" s="1"/>
  <c r="DN82" i="56"/>
  <c r="DC82" i="56" s="1"/>
  <c r="DM82" i="56"/>
  <c r="CX82" i="56"/>
  <c r="CW82" i="56"/>
  <c r="CV82" i="56"/>
  <c r="CU82" i="56"/>
  <c r="CT82" i="56"/>
  <c r="CS82" i="56"/>
  <c r="CR82" i="56"/>
  <c r="CQ82" i="56"/>
  <c r="Y82" i="56"/>
  <c r="X82" i="56"/>
  <c r="N82" i="56"/>
  <c r="M82" i="56"/>
  <c r="K82" i="56"/>
  <c r="BB82" i="56" s="1"/>
  <c r="BC82" i="56" s="1"/>
  <c r="CE82" i="56" s="1"/>
  <c r="B82" i="56"/>
  <c r="A82" i="56"/>
  <c r="GB81" i="56"/>
  <c r="FR81" i="56" s="1"/>
  <c r="GA81" i="56"/>
  <c r="FQ81" i="56" s="1"/>
  <c r="FZ81" i="56"/>
  <c r="FP81" i="56" s="1"/>
  <c r="FY81" i="56"/>
  <c r="FO81" i="56" s="1"/>
  <c r="FX81" i="56"/>
  <c r="FN81" i="56" s="1"/>
  <c r="FW81" i="56"/>
  <c r="FM81" i="56" s="1"/>
  <c r="FV81" i="56"/>
  <c r="FL81" i="56" s="1"/>
  <c r="FU81" i="56"/>
  <c r="FG81" i="56"/>
  <c r="FF81" i="56"/>
  <c r="FE81" i="56"/>
  <c r="FD81" i="56"/>
  <c r="FC81" i="56"/>
  <c r="FB81" i="56"/>
  <c r="FA81" i="56"/>
  <c r="EZ81" i="56"/>
  <c r="DT81" i="56"/>
  <c r="DI81" i="56" s="1"/>
  <c r="DS81" i="56"/>
  <c r="DH81" i="56" s="1"/>
  <c r="DR81" i="56"/>
  <c r="DG81" i="56" s="1"/>
  <c r="DQ81" i="56"/>
  <c r="DF81" i="56" s="1"/>
  <c r="DP81" i="56"/>
  <c r="DE81" i="56" s="1"/>
  <c r="DO81" i="56"/>
  <c r="DD81" i="56" s="1"/>
  <c r="DN81" i="56"/>
  <c r="DC81" i="56" s="1"/>
  <c r="DM81" i="56"/>
  <c r="CX81" i="56"/>
  <c r="CW81" i="56"/>
  <c r="CV81" i="56"/>
  <c r="CU81" i="56"/>
  <c r="CT81" i="56"/>
  <c r="CS81" i="56"/>
  <c r="CR81" i="56"/>
  <c r="CQ81" i="56"/>
  <c r="Y81" i="56"/>
  <c r="X81" i="56"/>
  <c r="N81" i="56"/>
  <c r="M81" i="56"/>
  <c r="DK81" i="56" s="1"/>
  <c r="DL81" i="56" s="1"/>
  <c r="K81" i="56"/>
  <c r="BB81" i="56" s="1"/>
  <c r="BC81" i="56" s="1"/>
  <c r="CZ81" i="56" s="1"/>
  <c r="B81" i="56"/>
  <c r="A81" i="56"/>
  <c r="GB80" i="56"/>
  <c r="FR80" i="56" s="1"/>
  <c r="GA80" i="56"/>
  <c r="FQ80" i="56" s="1"/>
  <c r="FZ80" i="56"/>
  <c r="FP80" i="56" s="1"/>
  <c r="FY80" i="56"/>
  <c r="FO80" i="56" s="1"/>
  <c r="FX80" i="56"/>
  <c r="FN80" i="56" s="1"/>
  <c r="FW80" i="56"/>
  <c r="FM80" i="56" s="1"/>
  <c r="FV80" i="56"/>
  <c r="FL80" i="56" s="1"/>
  <c r="FU80" i="56"/>
  <c r="FG80" i="56"/>
  <c r="FF80" i="56"/>
  <c r="FE80" i="56"/>
  <c r="FD80" i="56"/>
  <c r="FC80" i="56"/>
  <c r="FB80" i="56"/>
  <c r="FA80" i="56"/>
  <c r="EZ80" i="56"/>
  <c r="DT80" i="56"/>
  <c r="DI80" i="56" s="1"/>
  <c r="DS80" i="56"/>
  <c r="DH80" i="56" s="1"/>
  <c r="DR80" i="56"/>
  <c r="DG80" i="56" s="1"/>
  <c r="DQ80" i="56"/>
  <c r="DF80" i="56" s="1"/>
  <c r="DP80" i="56"/>
  <c r="DE80" i="56" s="1"/>
  <c r="DO80" i="56"/>
  <c r="DD80" i="56" s="1"/>
  <c r="DN80" i="56"/>
  <c r="DM80" i="56"/>
  <c r="DB80" i="56" s="1"/>
  <c r="CX80" i="56"/>
  <c r="CW80" i="56"/>
  <c r="CV80" i="56"/>
  <c r="CU80" i="56"/>
  <c r="CT80" i="56"/>
  <c r="CS80" i="56"/>
  <c r="CR80" i="56"/>
  <c r="CQ80" i="56"/>
  <c r="Y80" i="56"/>
  <c r="X80" i="56"/>
  <c r="N80" i="56"/>
  <c r="M80" i="56"/>
  <c r="K80" i="56"/>
  <c r="BB80" i="56" s="1"/>
  <c r="BC80" i="56" s="1"/>
  <c r="CZ80" i="56" s="1"/>
  <c r="B80" i="56"/>
  <c r="A80" i="56"/>
  <c r="GB79" i="56"/>
  <c r="FR79" i="56" s="1"/>
  <c r="GA79" i="56"/>
  <c r="FQ79" i="56" s="1"/>
  <c r="FZ79" i="56"/>
  <c r="FP79" i="56" s="1"/>
  <c r="FY79" i="56"/>
  <c r="FO79" i="56" s="1"/>
  <c r="FX79" i="56"/>
  <c r="FN79" i="56" s="1"/>
  <c r="FW79" i="56"/>
  <c r="FM79" i="56" s="1"/>
  <c r="FV79" i="56"/>
  <c r="FL79" i="56" s="1"/>
  <c r="FU79" i="56"/>
  <c r="FG79" i="56"/>
  <c r="FF79" i="56"/>
  <c r="FE79" i="56"/>
  <c r="FD79" i="56"/>
  <c r="FC79" i="56"/>
  <c r="FB79" i="56"/>
  <c r="FA79" i="56"/>
  <c r="EZ79" i="56"/>
  <c r="DT79" i="56"/>
  <c r="DI79" i="56" s="1"/>
  <c r="DS79" i="56"/>
  <c r="DH79" i="56" s="1"/>
  <c r="DR79" i="56"/>
  <c r="DG79" i="56" s="1"/>
  <c r="DQ79" i="56"/>
  <c r="DF79" i="56" s="1"/>
  <c r="DP79" i="56"/>
  <c r="DE79" i="56" s="1"/>
  <c r="DO79" i="56"/>
  <c r="DD79" i="56" s="1"/>
  <c r="DN79" i="56"/>
  <c r="DC79" i="56" s="1"/>
  <c r="DM79" i="56"/>
  <c r="CX79" i="56"/>
  <c r="CW79" i="56"/>
  <c r="CV79" i="56"/>
  <c r="CU79" i="56"/>
  <c r="CT79" i="56"/>
  <c r="CS79" i="56"/>
  <c r="CR79" i="56"/>
  <c r="CQ79" i="56"/>
  <c r="Y79" i="56"/>
  <c r="X79" i="56"/>
  <c r="N79" i="56"/>
  <c r="M79" i="56"/>
  <c r="K79" i="56"/>
  <c r="BB79" i="56" s="1"/>
  <c r="BC79" i="56" s="1"/>
  <c r="FI79" i="56" s="1"/>
  <c r="B79" i="56"/>
  <c r="A79" i="56"/>
  <c r="GB78" i="56"/>
  <c r="FR78" i="56" s="1"/>
  <c r="GA78" i="56"/>
  <c r="FQ78" i="56" s="1"/>
  <c r="FZ78" i="56"/>
  <c r="FP78" i="56" s="1"/>
  <c r="FY78" i="56"/>
  <c r="FO78" i="56" s="1"/>
  <c r="FX78" i="56"/>
  <c r="FN78" i="56" s="1"/>
  <c r="FW78" i="56"/>
  <c r="FM78" i="56" s="1"/>
  <c r="FV78" i="56"/>
  <c r="FU78" i="56"/>
  <c r="FK78" i="56" s="1"/>
  <c r="FG78" i="56"/>
  <c r="FF78" i="56"/>
  <c r="FE78" i="56"/>
  <c r="FD78" i="56"/>
  <c r="FC78" i="56"/>
  <c r="FB78" i="56"/>
  <c r="FA78" i="56"/>
  <c r="EZ78" i="56"/>
  <c r="DT78" i="56"/>
  <c r="DI78" i="56" s="1"/>
  <c r="DS78" i="56"/>
  <c r="DH78" i="56" s="1"/>
  <c r="DR78" i="56"/>
  <c r="DG78" i="56" s="1"/>
  <c r="DQ78" i="56"/>
  <c r="DF78" i="56" s="1"/>
  <c r="DP78" i="56"/>
  <c r="DE78" i="56" s="1"/>
  <c r="DO78" i="56"/>
  <c r="DD78" i="56" s="1"/>
  <c r="DN78" i="56"/>
  <c r="DM78" i="56"/>
  <c r="DB78" i="56" s="1"/>
  <c r="CX78" i="56"/>
  <c r="CW78" i="56"/>
  <c r="CV78" i="56"/>
  <c r="CU78" i="56"/>
  <c r="CT78" i="56"/>
  <c r="CS78" i="56"/>
  <c r="CR78" i="56"/>
  <c r="CQ78" i="56"/>
  <c r="Y78" i="56"/>
  <c r="X78" i="56"/>
  <c r="N78" i="56"/>
  <c r="M78" i="56"/>
  <c r="K78" i="56"/>
  <c r="BB78" i="56" s="1"/>
  <c r="BC78" i="56" s="1"/>
  <c r="B78" i="56"/>
  <c r="A78" i="56"/>
  <c r="GB77" i="56"/>
  <c r="FR77" i="56" s="1"/>
  <c r="GA77" i="56"/>
  <c r="FQ77" i="56" s="1"/>
  <c r="FZ77" i="56"/>
  <c r="FP77" i="56" s="1"/>
  <c r="FY77" i="56"/>
  <c r="FO77" i="56" s="1"/>
  <c r="FX77" i="56"/>
  <c r="FN77" i="56" s="1"/>
  <c r="FW77" i="56"/>
  <c r="FM77" i="56" s="1"/>
  <c r="FV77" i="56"/>
  <c r="FL77" i="56" s="1"/>
  <c r="FU77" i="56"/>
  <c r="FG77" i="56"/>
  <c r="FF77" i="56"/>
  <c r="FE77" i="56"/>
  <c r="FD77" i="56"/>
  <c r="FC77" i="56"/>
  <c r="FB77" i="56"/>
  <c r="FA77" i="56"/>
  <c r="EZ77" i="56"/>
  <c r="DT77" i="56"/>
  <c r="DI77" i="56" s="1"/>
  <c r="DS77" i="56"/>
  <c r="DH77" i="56" s="1"/>
  <c r="DR77" i="56"/>
  <c r="DG77" i="56" s="1"/>
  <c r="DQ77" i="56"/>
  <c r="DF77" i="56" s="1"/>
  <c r="DP77" i="56"/>
  <c r="DE77" i="56" s="1"/>
  <c r="DO77" i="56"/>
  <c r="DD77" i="56" s="1"/>
  <c r="DN77" i="56"/>
  <c r="DC77" i="56" s="1"/>
  <c r="DM77" i="56"/>
  <c r="DB77" i="56" s="1"/>
  <c r="CX77" i="56"/>
  <c r="CW77" i="56"/>
  <c r="CV77" i="56"/>
  <c r="CU77" i="56"/>
  <c r="CT77" i="56"/>
  <c r="CS77" i="56"/>
  <c r="CR77" i="56"/>
  <c r="CQ77" i="56"/>
  <c r="Y77" i="56"/>
  <c r="X77" i="56"/>
  <c r="N77" i="56"/>
  <c r="M77" i="56"/>
  <c r="CO77" i="56" s="1"/>
  <c r="CP77" i="56" s="1"/>
  <c r="K77" i="56"/>
  <c r="BB77" i="56" s="1"/>
  <c r="BC77" i="56" s="1"/>
  <c r="CZ77" i="56" s="1"/>
  <c r="B77" i="56"/>
  <c r="A77" i="56"/>
  <c r="GB76" i="56"/>
  <c r="FR76" i="56" s="1"/>
  <c r="GA76" i="56"/>
  <c r="FQ76" i="56" s="1"/>
  <c r="FZ76" i="56"/>
  <c r="FP76" i="56" s="1"/>
  <c r="FY76" i="56"/>
  <c r="FO76" i="56" s="1"/>
  <c r="FX76" i="56"/>
  <c r="FN76" i="56" s="1"/>
  <c r="FW76" i="56"/>
  <c r="FM76" i="56" s="1"/>
  <c r="FV76" i="56"/>
  <c r="FU76" i="56"/>
  <c r="FK76" i="56" s="1"/>
  <c r="FG76" i="56"/>
  <c r="FF76" i="56"/>
  <c r="FE76" i="56"/>
  <c r="FD76" i="56"/>
  <c r="FC76" i="56"/>
  <c r="FB76" i="56"/>
  <c r="FA76" i="56"/>
  <c r="EZ76" i="56"/>
  <c r="DT76" i="56"/>
  <c r="DI76" i="56" s="1"/>
  <c r="DS76" i="56"/>
  <c r="DH76" i="56" s="1"/>
  <c r="DR76" i="56"/>
  <c r="DG76" i="56" s="1"/>
  <c r="DQ76" i="56"/>
  <c r="DF76" i="56" s="1"/>
  <c r="DP76" i="56"/>
  <c r="DE76" i="56" s="1"/>
  <c r="DO76" i="56"/>
  <c r="DD76" i="56" s="1"/>
  <c r="DN76" i="56"/>
  <c r="DC76" i="56" s="1"/>
  <c r="DM76" i="56"/>
  <c r="DB76" i="56" s="1"/>
  <c r="CX76" i="56"/>
  <c r="CW76" i="56"/>
  <c r="CV76" i="56"/>
  <c r="CU76" i="56"/>
  <c r="CT76" i="56"/>
  <c r="CS76" i="56"/>
  <c r="CR76" i="56"/>
  <c r="CQ76" i="56"/>
  <c r="Y76" i="56"/>
  <c r="X76" i="56"/>
  <c r="N76" i="56"/>
  <c r="M76" i="56"/>
  <c r="K76" i="56"/>
  <c r="BB76" i="56" s="1"/>
  <c r="BC76" i="56" s="1"/>
  <c r="B76" i="56"/>
  <c r="A76" i="56"/>
  <c r="GB75" i="56"/>
  <c r="FR75" i="56" s="1"/>
  <c r="GA75" i="56"/>
  <c r="FQ75" i="56" s="1"/>
  <c r="FZ75" i="56"/>
  <c r="FP75" i="56" s="1"/>
  <c r="FY75" i="56"/>
  <c r="FO75" i="56" s="1"/>
  <c r="FX75" i="56"/>
  <c r="FN75" i="56" s="1"/>
  <c r="FW75" i="56"/>
  <c r="FM75" i="56" s="1"/>
  <c r="FV75" i="56"/>
  <c r="FL75" i="56" s="1"/>
  <c r="FU75" i="56"/>
  <c r="FK75" i="56" s="1"/>
  <c r="FG75" i="56"/>
  <c r="FF75" i="56"/>
  <c r="FE75" i="56"/>
  <c r="FD75" i="56"/>
  <c r="FC75" i="56"/>
  <c r="FB75" i="56"/>
  <c r="FA75" i="56"/>
  <c r="EZ75" i="56"/>
  <c r="DT75" i="56"/>
  <c r="DI75" i="56" s="1"/>
  <c r="DS75" i="56"/>
  <c r="DH75" i="56" s="1"/>
  <c r="DR75" i="56"/>
  <c r="DG75" i="56" s="1"/>
  <c r="DQ75" i="56"/>
  <c r="DF75" i="56" s="1"/>
  <c r="DP75" i="56"/>
  <c r="DE75" i="56" s="1"/>
  <c r="DO75" i="56"/>
  <c r="DD75" i="56" s="1"/>
  <c r="DN75" i="56"/>
  <c r="DC75" i="56" s="1"/>
  <c r="DM75" i="56"/>
  <c r="DB75" i="56" s="1"/>
  <c r="CX75" i="56"/>
  <c r="CW75" i="56"/>
  <c r="CV75" i="56"/>
  <c r="CU75" i="56"/>
  <c r="CT75" i="56"/>
  <c r="CS75" i="56"/>
  <c r="CR75" i="56"/>
  <c r="CQ75" i="56"/>
  <c r="Y75" i="56"/>
  <c r="X75" i="56"/>
  <c r="N75" i="56"/>
  <c r="M75" i="56"/>
  <c r="K75" i="56"/>
  <c r="BB75" i="56" s="1"/>
  <c r="BC75" i="56" s="1"/>
  <c r="CE75" i="56" s="1"/>
  <c r="B75" i="56"/>
  <c r="A75" i="56"/>
  <c r="GB74" i="56"/>
  <c r="FR74" i="56" s="1"/>
  <c r="GA74" i="56"/>
  <c r="FQ74" i="56" s="1"/>
  <c r="FZ74" i="56"/>
  <c r="FP74" i="56" s="1"/>
  <c r="FY74" i="56"/>
  <c r="FO74" i="56" s="1"/>
  <c r="FX74" i="56"/>
  <c r="FN74" i="56" s="1"/>
  <c r="FW74" i="56"/>
  <c r="FM74" i="56" s="1"/>
  <c r="FV74" i="56"/>
  <c r="FL74" i="56" s="1"/>
  <c r="FU74" i="56"/>
  <c r="FK74" i="56" s="1"/>
  <c r="FG74" i="56"/>
  <c r="FF74" i="56"/>
  <c r="FE74" i="56"/>
  <c r="FD74" i="56"/>
  <c r="FC74" i="56"/>
  <c r="FB74" i="56"/>
  <c r="FA74" i="56"/>
  <c r="EZ74" i="56"/>
  <c r="DT74" i="56"/>
  <c r="DI74" i="56" s="1"/>
  <c r="DS74" i="56"/>
  <c r="DH74" i="56" s="1"/>
  <c r="DR74" i="56"/>
  <c r="DG74" i="56" s="1"/>
  <c r="DQ74" i="56"/>
  <c r="DF74" i="56" s="1"/>
  <c r="DP74" i="56"/>
  <c r="DE74" i="56" s="1"/>
  <c r="DO74" i="56"/>
  <c r="DD74" i="56" s="1"/>
  <c r="DN74" i="56"/>
  <c r="DC74" i="56" s="1"/>
  <c r="DM74" i="56"/>
  <c r="CX74" i="56"/>
  <c r="CW74" i="56"/>
  <c r="CV74" i="56"/>
  <c r="CU74" i="56"/>
  <c r="CT74" i="56"/>
  <c r="CS74" i="56"/>
  <c r="CR74" i="56"/>
  <c r="CQ74" i="56"/>
  <c r="Y74" i="56"/>
  <c r="X74" i="56"/>
  <c r="N74" i="56"/>
  <c r="M74" i="56"/>
  <c r="CO74" i="56" s="1"/>
  <c r="CP74" i="56" s="1"/>
  <c r="K74" i="56"/>
  <c r="BB74" i="56" s="1"/>
  <c r="BC74" i="56" s="1"/>
  <c r="B74" i="56"/>
  <c r="A74" i="56"/>
  <c r="GB73" i="56"/>
  <c r="FR73" i="56" s="1"/>
  <c r="GA73" i="56"/>
  <c r="FQ73" i="56" s="1"/>
  <c r="FZ73" i="56"/>
  <c r="FP73" i="56" s="1"/>
  <c r="FY73" i="56"/>
  <c r="FO73" i="56" s="1"/>
  <c r="FX73" i="56"/>
  <c r="FN73" i="56" s="1"/>
  <c r="FW73" i="56"/>
  <c r="FM73" i="56" s="1"/>
  <c r="FV73" i="56"/>
  <c r="FL73" i="56" s="1"/>
  <c r="FU73" i="56"/>
  <c r="FK73" i="56" s="1"/>
  <c r="FG73" i="56"/>
  <c r="FF73" i="56"/>
  <c r="FE73" i="56"/>
  <c r="FD73" i="56"/>
  <c r="FC73" i="56"/>
  <c r="FB73" i="56"/>
  <c r="FA73" i="56"/>
  <c r="EZ73" i="56"/>
  <c r="DT73" i="56"/>
  <c r="DI73" i="56" s="1"/>
  <c r="DS73" i="56"/>
  <c r="DH73" i="56" s="1"/>
  <c r="DR73" i="56"/>
  <c r="DG73" i="56" s="1"/>
  <c r="DQ73" i="56"/>
  <c r="DF73" i="56" s="1"/>
  <c r="DP73" i="56"/>
  <c r="DE73" i="56" s="1"/>
  <c r="DO73" i="56"/>
  <c r="DD73" i="56" s="1"/>
  <c r="DN73" i="56"/>
  <c r="DC73" i="56" s="1"/>
  <c r="DM73" i="56"/>
  <c r="DB73" i="56" s="1"/>
  <c r="CX73" i="56"/>
  <c r="CW73" i="56"/>
  <c r="CV73" i="56"/>
  <c r="CU73" i="56"/>
  <c r="CT73" i="56"/>
  <c r="CS73" i="56"/>
  <c r="CR73" i="56"/>
  <c r="CQ73" i="56"/>
  <c r="Y73" i="56"/>
  <c r="X73" i="56"/>
  <c r="N73" i="56"/>
  <c r="M73" i="56"/>
  <c r="K73" i="56"/>
  <c r="BB73" i="56" s="1"/>
  <c r="BC73" i="56" s="1"/>
  <c r="B73" i="56"/>
  <c r="A73" i="56"/>
  <c r="GB72" i="56"/>
  <c r="FR72" i="56" s="1"/>
  <c r="GA72" i="56"/>
  <c r="FQ72" i="56" s="1"/>
  <c r="FZ72" i="56"/>
  <c r="FP72" i="56" s="1"/>
  <c r="FY72" i="56"/>
  <c r="FO72" i="56" s="1"/>
  <c r="FX72" i="56"/>
  <c r="FN72" i="56" s="1"/>
  <c r="FW72" i="56"/>
  <c r="FM72" i="56" s="1"/>
  <c r="FV72" i="56"/>
  <c r="FL72" i="56" s="1"/>
  <c r="FU72" i="56"/>
  <c r="FG72" i="56"/>
  <c r="FF72" i="56"/>
  <c r="FE72" i="56"/>
  <c r="FD72" i="56"/>
  <c r="FC72" i="56"/>
  <c r="FB72" i="56"/>
  <c r="FA72" i="56"/>
  <c r="EZ72" i="56"/>
  <c r="DT72" i="56"/>
  <c r="DI72" i="56" s="1"/>
  <c r="DS72" i="56"/>
  <c r="DH72" i="56" s="1"/>
  <c r="DR72" i="56"/>
  <c r="DG72" i="56" s="1"/>
  <c r="DQ72" i="56"/>
  <c r="DF72" i="56" s="1"/>
  <c r="DP72" i="56"/>
  <c r="DE72" i="56" s="1"/>
  <c r="DO72" i="56"/>
  <c r="DD72" i="56" s="1"/>
  <c r="DN72" i="56"/>
  <c r="DC72" i="56" s="1"/>
  <c r="DM72" i="56"/>
  <c r="CX72" i="56"/>
  <c r="CW72" i="56"/>
  <c r="CV72" i="56"/>
  <c r="CU72" i="56"/>
  <c r="CT72" i="56"/>
  <c r="CS72" i="56"/>
  <c r="CR72" i="56"/>
  <c r="CQ72" i="56"/>
  <c r="Y72" i="56"/>
  <c r="X72" i="56"/>
  <c r="N72" i="56"/>
  <c r="M72" i="56"/>
  <c r="CO72" i="56" s="1"/>
  <c r="CP72" i="56" s="1"/>
  <c r="K72" i="56"/>
  <c r="BB72" i="56" s="1"/>
  <c r="BC72" i="56" s="1"/>
  <c r="EN72" i="56" s="1"/>
  <c r="B72" i="56"/>
  <c r="A72" i="56"/>
  <c r="GB71" i="56"/>
  <c r="FR71" i="56" s="1"/>
  <c r="GA71" i="56"/>
  <c r="FQ71" i="56" s="1"/>
  <c r="FZ71" i="56"/>
  <c r="FP71" i="56" s="1"/>
  <c r="FY71" i="56"/>
  <c r="FO71" i="56" s="1"/>
  <c r="FX71" i="56"/>
  <c r="FN71" i="56" s="1"/>
  <c r="FW71" i="56"/>
  <c r="FM71" i="56" s="1"/>
  <c r="FV71" i="56"/>
  <c r="FL71" i="56" s="1"/>
  <c r="FU71" i="56"/>
  <c r="FK71" i="56" s="1"/>
  <c r="FG71" i="56"/>
  <c r="FF71" i="56"/>
  <c r="FE71" i="56"/>
  <c r="FD71" i="56"/>
  <c r="FC71" i="56"/>
  <c r="FB71" i="56"/>
  <c r="FA71" i="56"/>
  <c r="EZ71" i="56"/>
  <c r="DT71" i="56"/>
  <c r="DI71" i="56" s="1"/>
  <c r="DS71" i="56"/>
  <c r="DH71" i="56" s="1"/>
  <c r="DR71" i="56"/>
  <c r="DG71" i="56" s="1"/>
  <c r="DQ71" i="56"/>
  <c r="DF71" i="56" s="1"/>
  <c r="DP71" i="56"/>
  <c r="DE71" i="56" s="1"/>
  <c r="DO71" i="56"/>
  <c r="DD71" i="56" s="1"/>
  <c r="DN71" i="56"/>
  <c r="DC71" i="56" s="1"/>
  <c r="DM71" i="56"/>
  <c r="CX71" i="56"/>
  <c r="CW71" i="56"/>
  <c r="CV71" i="56"/>
  <c r="CU71" i="56"/>
  <c r="CT71" i="56"/>
  <c r="CS71" i="56"/>
  <c r="CR71" i="56"/>
  <c r="CQ71" i="56"/>
  <c r="Y71" i="56"/>
  <c r="X71" i="56"/>
  <c r="N71" i="56"/>
  <c r="M71" i="56"/>
  <c r="K71" i="56"/>
  <c r="BB71" i="56" s="1"/>
  <c r="BC71" i="56" s="1"/>
  <c r="B71" i="56"/>
  <c r="A71" i="56"/>
  <c r="GB70" i="56"/>
  <c r="FR70" i="56" s="1"/>
  <c r="GA70" i="56"/>
  <c r="FQ70" i="56" s="1"/>
  <c r="FZ70" i="56"/>
  <c r="FP70" i="56" s="1"/>
  <c r="FY70" i="56"/>
  <c r="FO70" i="56" s="1"/>
  <c r="FX70" i="56"/>
  <c r="FN70" i="56" s="1"/>
  <c r="FW70" i="56"/>
  <c r="FM70" i="56" s="1"/>
  <c r="FV70" i="56"/>
  <c r="FL70" i="56" s="1"/>
  <c r="FU70" i="56"/>
  <c r="FG70" i="56"/>
  <c r="FF70" i="56"/>
  <c r="FE70" i="56"/>
  <c r="FD70" i="56"/>
  <c r="FC70" i="56"/>
  <c r="FB70" i="56"/>
  <c r="FA70" i="56"/>
  <c r="EZ70" i="56"/>
  <c r="DT70" i="56"/>
  <c r="DI70" i="56" s="1"/>
  <c r="DS70" i="56"/>
  <c r="DH70" i="56" s="1"/>
  <c r="DR70" i="56"/>
  <c r="DG70" i="56" s="1"/>
  <c r="DQ70" i="56"/>
  <c r="DF70" i="56" s="1"/>
  <c r="DP70" i="56"/>
  <c r="DE70" i="56" s="1"/>
  <c r="DO70" i="56"/>
  <c r="DD70" i="56" s="1"/>
  <c r="DN70" i="56"/>
  <c r="DM70" i="56"/>
  <c r="DB70" i="56" s="1"/>
  <c r="CX70" i="56"/>
  <c r="CW70" i="56"/>
  <c r="CV70" i="56"/>
  <c r="CU70" i="56"/>
  <c r="CT70" i="56"/>
  <c r="CS70" i="56"/>
  <c r="CR70" i="56"/>
  <c r="CQ70" i="56"/>
  <c r="Y70" i="56"/>
  <c r="X70" i="56"/>
  <c r="N70" i="56"/>
  <c r="M70" i="56"/>
  <c r="K70" i="56"/>
  <c r="BB70" i="56" s="1"/>
  <c r="BC70" i="56" s="1"/>
  <c r="CZ70" i="56" s="1"/>
  <c r="B70" i="56"/>
  <c r="A70" i="56"/>
  <c r="GB69" i="56"/>
  <c r="FR69" i="56" s="1"/>
  <c r="GA69" i="56"/>
  <c r="FQ69" i="56" s="1"/>
  <c r="FZ69" i="56"/>
  <c r="FP69" i="56" s="1"/>
  <c r="FY69" i="56"/>
  <c r="FO69" i="56" s="1"/>
  <c r="FX69" i="56"/>
  <c r="FW69" i="56"/>
  <c r="FM69" i="56" s="1"/>
  <c r="FV69" i="56"/>
  <c r="FL69" i="56" s="1"/>
  <c r="FU69" i="56"/>
  <c r="FK69" i="56" s="1"/>
  <c r="FG69" i="56"/>
  <c r="FF69" i="56"/>
  <c r="FE69" i="56"/>
  <c r="FD69" i="56"/>
  <c r="FC69" i="56"/>
  <c r="FB69" i="56"/>
  <c r="FA69" i="56"/>
  <c r="EZ69" i="56"/>
  <c r="DT69" i="56"/>
  <c r="DI69" i="56" s="1"/>
  <c r="DS69" i="56"/>
  <c r="DH69" i="56" s="1"/>
  <c r="DR69" i="56"/>
  <c r="DG69" i="56" s="1"/>
  <c r="DQ69" i="56"/>
  <c r="DF69" i="56" s="1"/>
  <c r="DP69" i="56"/>
  <c r="DE69" i="56" s="1"/>
  <c r="DO69" i="56"/>
  <c r="DD69" i="56" s="1"/>
  <c r="DN69" i="56"/>
  <c r="DC69" i="56" s="1"/>
  <c r="DM69" i="56"/>
  <c r="CX69" i="56"/>
  <c r="CW69" i="56"/>
  <c r="CV69" i="56"/>
  <c r="CU69" i="56"/>
  <c r="CT69" i="56"/>
  <c r="CS69" i="56"/>
  <c r="CR69" i="56"/>
  <c r="CQ69" i="56"/>
  <c r="Y69" i="56"/>
  <c r="X69" i="56"/>
  <c r="N69" i="56"/>
  <c r="M69" i="56"/>
  <c r="CO69" i="56" s="1"/>
  <c r="CP69" i="56" s="1"/>
  <c r="K69" i="56"/>
  <c r="BB69" i="56" s="1"/>
  <c r="BC69" i="56" s="1"/>
  <c r="B69" i="56"/>
  <c r="A69" i="56"/>
  <c r="GB68" i="56"/>
  <c r="FR68" i="56" s="1"/>
  <c r="GA68" i="56"/>
  <c r="FQ68" i="56" s="1"/>
  <c r="FZ68" i="56"/>
  <c r="FP68" i="56" s="1"/>
  <c r="FY68" i="56"/>
  <c r="FO68" i="56" s="1"/>
  <c r="FX68" i="56"/>
  <c r="FN68" i="56" s="1"/>
  <c r="FW68" i="56"/>
  <c r="FM68" i="56" s="1"/>
  <c r="FV68" i="56"/>
  <c r="FL68" i="56" s="1"/>
  <c r="FU68" i="56"/>
  <c r="FG68" i="56"/>
  <c r="FF68" i="56"/>
  <c r="FE68" i="56"/>
  <c r="FD68" i="56"/>
  <c r="FC68" i="56"/>
  <c r="FB68" i="56"/>
  <c r="FA68" i="56"/>
  <c r="EZ68" i="56"/>
  <c r="DT68" i="56"/>
  <c r="DI68" i="56" s="1"/>
  <c r="DS68" i="56"/>
  <c r="DH68" i="56" s="1"/>
  <c r="DR68" i="56"/>
  <c r="DG68" i="56" s="1"/>
  <c r="DQ68" i="56"/>
  <c r="DF68" i="56" s="1"/>
  <c r="DP68" i="56"/>
  <c r="DE68" i="56" s="1"/>
  <c r="DO68" i="56"/>
  <c r="DD68" i="56" s="1"/>
  <c r="DN68" i="56"/>
  <c r="DC68" i="56" s="1"/>
  <c r="DM68" i="56"/>
  <c r="CX68" i="56"/>
  <c r="CW68" i="56"/>
  <c r="CV68" i="56"/>
  <c r="CU68" i="56"/>
  <c r="CT68" i="56"/>
  <c r="CS68" i="56"/>
  <c r="CR68" i="56"/>
  <c r="CQ68" i="56"/>
  <c r="Y68" i="56"/>
  <c r="X68" i="56"/>
  <c r="N68" i="56"/>
  <c r="M68" i="56"/>
  <c r="K68" i="56"/>
  <c r="BB68" i="56" s="1"/>
  <c r="BC68" i="56" s="1"/>
  <c r="EN68" i="56" s="1"/>
  <c r="B68" i="56"/>
  <c r="A68" i="56"/>
  <c r="GB67" i="56"/>
  <c r="FR67" i="56" s="1"/>
  <c r="GA67" i="56"/>
  <c r="FQ67" i="56" s="1"/>
  <c r="FZ67" i="56"/>
  <c r="FP67" i="56" s="1"/>
  <c r="FY67" i="56"/>
  <c r="FO67" i="56" s="1"/>
  <c r="FX67" i="56"/>
  <c r="FN67" i="56" s="1"/>
  <c r="FW67" i="56"/>
  <c r="FV67" i="56"/>
  <c r="FL67" i="56" s="1"/>
  <c r="FU67" i="56"/>
  <c r="FK67" i="56" s="1"/>
  <c r="FG67" i="56"/>
  <c r="FF67" i="56"/>
  <c r="FE67" i="56"/>
  <c r="FD67" i="56"/>
  <c r="FC67" i="56"/>
  <c r="FB67" i="56"/>
  <c r="FA67" i="56"/>
  <c r="EZ67" i="56"/>
  <c r="DT67" i="56"/>
  <c r="DI67" i="56" s="1"/>
  <c r="DS67" i="56"/>
  <c r="DH67" i="56" s="1"/>
  <c r="DR67" i="56"/>
  <c r="DG67" i="56" s="1"/>
  <c r="DQ67" i="56"/>
  <c r="DF67" i="56" s="1"/>
  <c r="DP67" i="56"/>
  <c r="DE67" i="56" s="1"/>
  <c r="DO67" i="56"/>
  <c r="DD67" i="56" s="1"/>
  <c r="DN67" i="56"/>
  <c r="DC67" i="56" s="1"/>
  <c r="DM67" i="56"/>
  <c r="CX67" i="56"/>
  <c r="CW67" i="56"/>
  <c r="CV67" i="56"/>
  <c r="CU67" i="56"/>
  <c r="CT67" i="56"/>
  <c r="CS67" i="56"/>
  <c r="CR67" i="56"/>
  <c r="CQ67" i="56"/>
  <c r="Y67" i="56"/>
  <c r="X67" i="56"/>
  <c r="N67" i="56"/>
  <c r="M67" i="56"/>
  <c r="CO67" i="56" s="1"/>
  <c r="CP67" i="56" s="1"/>
  <c r="K67" i="56"/>
  <c r="BB67" i="56" s="1"/>
  <c r="BC67" i="56" s="1"/>
  <c r="CE67" i="56" s="1"/>
  <c r="B67" i="56"/>
  <c r="A67" i="56"/>
  <c r="GB66" i="56"/>
  <c r="FR66" i="56" s="1"/>
  <c r="GA66" i="56"/>
  <c r="FQ66" i="56" s="1"/>
  <c r="FZ66" i="56"/>
  <c r="FP66" i="56" s="1"/>
  <c r="FY66" i="56"/>
  <c r="FX66" i="56"/>
  <c r="FN66" i="56" s="1"/>
  <c r="FW66" i="56"/>
  <c r="FM66" i="56" s="1"/>
  <c r="FV66" i="56"/>
  <c r="FL66" i="56" s="1"/>
  <c r="FU66" i="56"/>
  <c r="FK66" i="56" s="1"/>
  <c r="FG66" i="56"/>
  <c r="FF66" i="56"/>
  <c r="FE66" i="56"/>
  <c r="FD66" i="56"/>
  <c r="FC66" i="56"/>
  <c r="FB66" i="56"/>
  <c r="FA66" i="56"/>
  <c r="EZ66" i="56"/>
  <c r="DT66" i="56"/>
  <c r="DI66" i="56" s="1"/>
  <c r="DS66" i="56"/>
  <c r="DH66" i="56" s="1"/>
  <c r="DR66" i="56"/>
  <c r="DG66" i="56" s="1"/>
  <c r="DQ66" i="56"/>
  <c r="DF66" i="56" s="1"/>
  <c r="DP66" i="56"/>
  <c r="DE66" i="56" s="1"/>
  <c r="DO66" i="56"/>
  <c r="DD66" i="56" s="1"/>
  <c r="DN66" i="56"/>
  <c r="DC66" i="56" s="1"/>
  <c r="DM66" i="56"/>
  <c r="CX66" i="56"/>
  <c r="CW66" i="56"/>
  <c r="CV66" i="56"/>
  <c r="CU66" i="56"/>
  <c r="CT66" i="56"/>
  <c r="CS66" i="56"/>
  <c r="CR66" i="56"/>
  <c r="CQ66" i="56"/>
  <c r="Y66" i="56"/>
  <c r="X66" i="56"/>
  <c r="N66" i="56"/>
  <c r="M66" i="56"/>
  <c r="DK66" i="56" s="1"/>
  <c r="DL66" i="56" s="1"/>
  <c r="K66" i="56"/>
  <c r="BB66" i="56" s="1"/>
  <c r="BC66" i="56" s="1"/>
  <c r="B66" i="56"/>
  <c r="A66" i="56"/>
  <c r="GB65" i="56"/>
  <c r="FR65" i="56" s="1"/>
  <c r="GA65" i="56"/>
  <c r="FQ65" i="56" s="1"/>
  <c r="FZ65" i="56"/>
  <c r="FY65" i="56"/>
  <c r="FO65" i="56" s="1"/>
  <c r="FX65" i="56"/>
  <c r="FN65" i="56" s="1"/>
  <c r="FW65" i="56"/>
  <c r="FM65" i="56" s="1"/>
  <c r="FV65" i="56"/>
  <c r="FL65" i="56" s="1"/>
  <c r="FU65" i="56"/>
  <c r="FK65" i="56" s="1"/>
  <c r="FG65" i="56"/>
  <c r="FF65" i="56"/>
  <c r="FE65" i="56"/>
  <c r="FD65" i="56"/>
  <c r="FC65" i="56"/>
  <c r="FB65" i="56"/>
  <c r="FA65" i="56"/>
  <c r="EZ65" i="56"/>
  <c r="DT65" i="56"/>
  <c r="DI65" i="56" s="1"/>
  <c r="DS65" i="56"/>
  <c r="DH65" i="56" s="1"/>
  <c r="DR65" i="56"/>
  <c r="DG65" i="56" s="1"/>
  <c r="DQ65" i="56"/>
  <c r="DF65" i="56" s="1"/>
  <c r="DP65" i="56"/>
  <c r="DE65" i="56" s="1"/>
  <c r="DO65" i="56"/>
  <c r="DD65" i="56" s="1"/>
  <c r="DN65" i="56"/>
  <c r="DC65" i="56" s="1"/>
  <c r="DM65" i="56"/>
  <c r="DB65" i="56" s="1"/>
  <c r="CX65" i="56"/>
  <c r="CW65" i="56"/>
  <c r="CV65" i="56"/>
  <c r="CU65" i="56"/>
  <c r="CT65" i="56"/>
  <c r="CS65" i="56"/>
  <c r="CR65" i="56"/>
  <c r="CQ65" i="56"/>
  <c r="Y65" i="56"/>
  <c r="X65" i="56"/>
  <c r="N65" i="56"/>
  <c r="M65" i="56"/>
  <c r="K65" i="56"/>
  <c r="BB65" i="56" s="1"/>
  <c r="BC65" i="56" s="1"/>
  <c r="CZ65" i="56" s="1"/>
  <c r="B65" i="56"/>
  <c r="A65" i="56"/>
  <c r="GB64" i="56"/>
  <c r="FR64" i="56" s="1"/>
  <c r="GA64" i="56"/>
  <c r="FQ64" i="56" s="1"/>
  <c r="FZ64" i="56"/>
  <c r="FP64" i="56" s="1"/>
  <c r="FY64" i="56"/>
  <c r="FO64" i="56" s="1"/>
  <c r="FX64" i="56"/>
  <c r="FN64" i="56" s="1"/>
  <c r="FW64" i="56"/>
  <c r="FM64" i="56" s="1"/>
  <c r="FV64" i="56"/>
  <c r="FL64" i="56" s="1"/>
  <c r="FU64" i="56"/>
  <c r="FK64" i="56" s="1"/>
  <c r="FG64" i="56"/>
  <c r="FF64" i="56"/>
  <c r="FE64" i="56"/>
  <c r="FD64" i="56"/>
  <c r="FC64" i="56"/>
  <c r="FB64" i="56"/>
  <c r="FA64" i="56"/>
  <c r="EZ64" i="56"/>
  <c r="DT64" i="56"/>
  <c r="DI64" i="56" s="1"/>
  <c r="DS64" i="56"/>
  <c r="DH64" i="56" s="1"/>
  <c r="DR64" i="56"/>
  <c r="DG64" i="56" s="1"/>
  <c r="DQ64" i="56"/>
  <c r="DF64" i="56" s="1"/>
  <c r="DP64" i="56"/>
  <c r="DE64" i="56" s="1"/>
  <c r="DO64" i="56"/>
  <c r="DD64" i="56" s="1"/>
  <c r="DN64" i="56"/>
  <c r="DC64" i="56" s="1"/>
  <c r="DM64" i="56"/>
  <c r="DB64" i="56" s="1"/>
  <c r="CX64" i="56"/>
  <c r="CW64" i="56"/>
  <c r="CV64" i="56"/>
  <c r="CU64" i="56"/>
  <c r="CT64" i="56"/>
  <c r="CS64" i="56"/>
  <c r="CR64" i="56"/>
  <c r="CQ64" i="56"/>
  <c r="Y64" i="56"/>
  <c r="X64" i="56"/>
  <c r="N64" i="56"/>
  <c r="M64" i="56"/>
  <c r="K64" i="56"/>
  <c r="BB64" i="56" s="1"/>
  <c r="BC64" i="56" s="1"/>
  <c r="CE64" i="56" s="1"/>
  <c r="B64" i="56"/>
  <c r="A64" i="56"/>
  <c r="GB63" i="56"/>
  <c r="FR63" i="56" s="1"/>
  <c r="GA63" i="56"/>
  <c r="FQ63" i="56" s="1"/>
  <c r="FZ63" i="56"/>
  <c r="FP63" i="56" s="1"/>
  <c r="FY63" i="56"/>
  <c r="FO63" i="56" s="1"/>
  <c r="FX63" i="56"/>
  <c r="FN63" i="56" s="1"/>
  <c r="FW63" i="56"/>
  <c r="FM63" i="56" s="1"/>
  <c r="FV63" i="56"/>
  <c r="FL63" i="56" s="1"/>
  <c r="FU63" i="56"/>
  <c r="FG63" i="56"/>
  <c r="FF63" i="56"/>
  <c r="FE63" i="56"/>
  <c r="FD63" i="56"/>
  <c r="FC63" i="56"/>
  <c r="FB63" i="56"/>
  <c r="FA63" i="56"/>
  <c r="EZ63" i="56"/>
  <c r="DT63" i="56"/>
  <c r="DI63" i="56" s="1"/>
  <c r="DS63" i="56"/>
  <c r="DH63" i="56" s="1"/>
  <c r="DR63" i="56"/>
  <c r="DG63" i="56" s="1"/>
  <c r="DQ63" i="56"/>
  <c r="DF63" i="56" s="1"/>
  <c r="DP63" i="56"/>
  <c r="DE63" i="56" s="1"/>
  <c r="DO63" i="56"/>
  <c r="DD63" i="56" s="1"/>
  <c r="DN63" i="56"/>
  <c r="DC63" i="56" s="1"/>
  <c r="DM63" i="56"/>
  <c r="DB63" i="56" s="1"/>
  <c r="CX63" i="56"/>
  <c r="CW63" i="56"/>
  <c r="CV63" i="56"/>
  <c r="CU63" i="56"/>
  <c r="CT63" i="56"/>
  <c r="CS63" i="56"/>
  <c r="CR63" i="56"/>
  <c r="CQ63" i="56"/>
  <c r="Y63" i="56"/>
  <c r="X63" i="56"/>
  <c r="N63" i="56"/>
  <c r="M63" i="56"/>
  <c r="K63" i="56"/>
  <c r="BB63" i="56" s="1"/>
  <c r="BC63" i="56" s="1"/>
  <c r="CZ63" i="56" s="1"/>
  <c r="B63" i="56"/>
  <c r="A63" i="56"/>
  <c r="GB62" i="56"/>
  <c r="FR62" i="56" s="1"/>
  <c r="GA62" i="56"/>
  <c r="FQ62" i="56" s="1"/>
  <c r="FZ62" i="56"/>
  <c r="FP62" i="56" s="1"/>
  <c r="FY62" i="56"/>
  <c r="FO62" i="56" s="1"/>
  <c r="FX62" i="56"/>
  <c r="FN62" i="56" s="1"/>
  <c r="FW62" i="56"/>
  <c r="FM62" i="56" s="1"/>
  <c r="FV62" i="56"/>
  <c r="FL62" i="56" s="1"/>
  <c r="FU62" i="56"/>
  <c r="FG62" i="56"/>
  <c r="FF62" i="56"/>
  <c r="FE62" i="56"/>
  <c r="FD62" i="56"/>
  <c r="FC62" i="56"/>
  <c r="FB62" i="56"/>
  <c r="FA62" i="56"/>
  <c r="EZ62" i="56"/>
  <c r="DT62" i="56"/>
  <c r="DI62" i="56" s="1"/>
  <c r="DS62" i="56"/>
  <c r="DH62" i="56" s="1"/>
  <c r="DR62" i="56"/>
  <c r="DG62" i="56" s="1"/>
  <c r="DQ62" i="56"/>
  <c r="DF62" i="56" s="1"/>
  <c r="DP62" i="56"/>
  <c r="DE62" i="56" s="1"/>
  <c r="DO62" i="56"/>
  <c r="DD62" i="56" s="1"/>
  <c r="DN62" i="56"/>
  <c r="DC62" i="56" s="1"/>
  <c r="DM62" i="56"/>
  <c r="CX62" i="56"/>
  <c r="CW62" i="56"/>
  <c r="CV62" i="56"/>
  <c r="CU62" i="56"/>
  <c r="CT62" i="56"/>
  <c r="CS62" i="56"/>
  <c r="CR62" i="56"/>
  <c r="CQ62" i="56"/>
  <c r="Y62" i="56"/>
  <c r="X62" i="56"/>
  <c r="N62" i="56"/>
  <c r="M62" i="56"/>
  <c r="CO62" i="56" s="1"/>
  <c r="CP62" i="56" s="1"/>
  <c r="K62" i="56"/>
  <c r="BB62" i="56" s="1"/>
  <c r="BC62" i="56" s="1"/>
  <c r="CZ62" i="56" s="1"/>
  <c r="B62" i="56"/>
  <c r="A62" i="56"/>
  <c r="GB61" i="56"/>
  <c r="FR61" i="56" s="1"/>
  <c r="GA61" i="56"/>
  <c r="FQ61" i="56" s="1"/>
  <c r="FZ61" i="56"/>
  <c r="FP61" i="56" s="1"/>
  <c r="FY61" i="56"/>
  <c r="FO61" i="56" s="1"/>
  <c r="FX61" i="56"/>
  <c r="FW61" i="56"/>
  <c r="FM61" i="56" s="1"/>
  <c r="FV61" i="56"/>
  <c r="FL61" i="56" s="1"/>
  <c r="FU61" i="56"/>
  <c r="FK61" i="56" s="1"/>
  <c r="FG61" i="56"/>
  <c r="FF61" i="56"/>
  <c r="FE61" i="56"/>
  <c r="FD61" i="56"/>
  <c r="FC61" i="56"/>
  <c r="FB61" i="56"/>
  <c r="FA61" i="56"/>
  <c r="EZ61" i="56"/>
  <c r="DT61" i="56"/>
  <c r="DI61" i="56" s="1"/>
  <c r="DS61" i="56"/>
  <c r="DH61" i="56" s="1"/>
  <c r="DR61" i="56"/>
  <c r="DG61" i="56" s="1"/>
  <c r="DQ61" i="56"/>
  <c r="DF61" i="56" s="1"/>
  <c r="DP61" i="56"/>
  <c r="DE61" i="56" s="1"/>
  <c r="DO61" i="56"/>
  <c r="DD61" i="56" s="1"/>
  <c r="DN61" i="56"/>
  <c r="DC61" i="56" s="1"/>
  <c r="DM61" i="56"/>
  <c r="CX61" i="56"/>
  <c r="CW61" i="56"/>
  <c r="CV61" i="56"/>
  <c r="CU61" i="56"/>
  <c r="CT61" i="56"/>
  <c r="CS61" i="56"/>
  <c r="CR61" i="56"/>
  <c r="CQ61" i="56"/>
  <c r="Y61" i="56"/>
  <c r="X61" i="56"/>
  <c r="N61" i="56"/>
  <c r="M61" i="56"/>
  <c r="K61" i="56"/>
  <c r="BB61" i="56" s="1"/>
  <c r="BC61" i="56" s="1"/>
  <c r="B61" i="56"/>
  <c r="A61" i="56"/>
  <c r="GB60" i="56"/>
  <c r="FR60" i="56" s="1"/>
  <c r="GA60" i="56"/>
  <c r="FQ60" i="56" s="1"/>
  <c r="FZ60" i="56"/>
  <c r="FP60" i="56" s="1"/>
  <c r="FY60" i="56"/>
  <c r="FO60" i="56" s="1"/>
  <c r="FX60" i="56"/>
  <c r="FN60" i="56" s="1"/>
  <c r="FW60" i="56"/>
  <c r="FM60" i="56" s="1"/>
  <c r="FV60" i="56"/>
  <c r="FU60" i="56"/>
  <c r="FK60" i="56" s="1"/>
  <c r="FG60" i="56"/>
  <c r="FF60" i="56"/>
  <c r="FE60" i="56"/>
  <c r="FD60" i="56"/>
  <c r="FC60" i="56"/>
  <c r="FB60" i="56"/>
  <c r="FA60" i="56"/>
  <c r="EZ60" i="56"/>
  <c r="DT60" i="56"/>
  <c r="DI60" i="56" s="1"/>
  <c r="DS60" i="56"/>
  <c r="DH60" i="56" s="1"/>
  <c r="DR60" i="56"/>
  <c r="DG60" i="56" s="1"/>
  <c r="DQ60" i="56"/>
  <c r="DF60" i="56" s="1"/>
  <c r="DP60" i="56"/>
  <c r="DE60" i="56" s="1"/>
  <c r="DO60" i="56"/>
  <c r="DD60" i="56" s="1"/>
  <c r="DN60" i="56"/>
  <c r="DC60" i="56" s="1"/>
  <c r="DM60" i="56"/>
  <c r="CX60" i="56"/>
  <c r="CW60" i="56"/>
  <c r="CV60" i="56"/>
  <c r="CU60" i="56"/>
  <c r="CT60" i="56"/>
  <c r="CS60" i="56"/>
  <c r="CR60" i="56"/>
  <c r="CQ60" i="56"/>
  <c r="Y60" i="56"/>
  <c r="X60" i="56"/>
  <c r="N60" i="56"/>
  <c r="M60" i="56"/>
  <c r="CO60" i="56" s="1"/>
  <c r="CP60" i="56" s="1"/>
  <c r="K60" i="56"/>
  <c r="BB60" i="56" s="1"/>
  <c r="BC60" i="56" s="1"/>
  <c r="B60" i="56"/>
  <c r="A60" i="56"/>
  <c r="GB59" i="56"/>
  <c r="FR59" i="56" s="1"/>
  <c r="GA59" i="56"/>
  <c r="FQ59" i="56" s="1"/>
  <c r="FZ59" i="56"/>
  <c r="FP59" i="56" s="1"/>
  <c r="FY59" i="56"/>
  <c r="FO59" i="56" s="1"/>
  <c r="FX59" i="56"/>
  <c r="FW59" i="56"/>
  <c r="FM59" i="56" s="1"/>
  <c r="FV59" i="56"/>
  <c r="FL59" i="56" s="1"/>
  <c r="FU59" i="56"/>
  <c r="FK59" i="56" s="1"/>
  <c r="FG59" i="56"/>
  <c r="FF59" i="56"/>
  <c r="FE59" i="56"/>
  <c r="FD59" i="56"/>
  <c r="FC59" i="56"/>
  <c r="FB59" i="56"/>
  <c r="FA59" i="56"/>
  <c r="EZ59" i="56"/>
  <c r="DT59" i="56"/>
  <c r="DI59" i="56" s="1"/>
  <c r="DS59" i="56"/>
  <c r="DH59" i="56" s="1"/>
  <c r="DR59" i="56"/>
  <c r="DG59" i="56" s="1"/>
  <c r="DQ59" i="56"/>
  <c r="DF59" i="56" s="1"/>
  <c r="DP59" i="56"/>
  <c r="DE59" i="56" s="1"/>
  <c r="DO59" i="56"/>
  <c r="DD59" i="56" s="1"/>
  <c r="DN59" i="56"/>
  <c r="DC59" i="56" s="1"/>
  <c r="DM59" i="56"/>
  <c r="CX59" i="56"/>
  <c r="CW59" i="56"/>
  <c r="CV59" i="56"/>
  <c r="CU59" i="56"/>
  <c r="CT59" i="56"/>
  <c r="CS59" i="56"/>
  <c r="CR59" i="56"/>
  <c r="CQ59" i="56"/>
  <c r="Y59" i="56"/>
  <c r="X59" i="56"/>
  <c r="N59" i="56"/>
  <c r="M59" i="56"/>
  <c r="K59" i="56"/>
  <c r="BB59" i="56" s="1"/>
  <c r="BC59" i="56" s="1"/>
  <c r="B59" i="56"/>
  <c r="A59" i="56"/>
  <c r="GB58" i="56"/>
  <c r="FR58" i="56" s="1"/>
  <c r="GA58" i="56"/>
  <c r="FQ58" i="56" s="1"/>
  <c r="FZ58" i="56"/>
  <c r="FP58" i="56" s="1"/>
  <c r="FY58" i="56"/>
  <c r="FO58" i="56" s="1"/>
  <c r="FX58" i="56"/>
  <c r="FN58" i="56" s="1"/>
  <c r="FW58" i="56"/>
  <c r="FM58" i="56" s="1"/>
  <c r="FV58" i="56"/>
  <c r="FL58" i="56" s="1"/>
  <c r="FU58" i="56"/>
  <c r="FG58" i="56"/>
  <c r="FF58" i="56"/>
  <c r="FE58" i="56"/>
  <c r="FD58" i="56"/>
  <c r="FC58" i="56"/>
  <c r="FB58" i="56"/>
  <c r="FA58" i="56"/>
  <c r="EZ58" i="56"/>
  <c r="DT58" i="56"/>
  <c r="DI58" i="56" s="1"/>
  <c r="DS58" i="56"/>
  <c r="DH58" i="56" s="1"/>
  <c r="DR58" i="56"/>
  <c r="DG58" i="56" s="1"/>
  <c r="DQ58" i="56"/>
  <c r="DF58" i="56" s="1"/>
  <c r="DP58" i="56"/>
  <c r="DE58" i="56" s="1"/>
  <c r="DO58" i="56"/>
  <c r="DD58" i="56" s="1"/>
  <c r="DN58" i="56"/>
  <c r="DC58" i="56" s="1"/>
  <c r="DM58" i="56"/>
  <c r="DB58" i="56" s="1"/>
  <c r="CX58" i="56"/>
  <c r="CW58" i="56"/>
  <c r="CV58" i="56"/>
  <c r="CU58" i="56"/>
  <c r="CT58" i="56"/>
  <c r="CS58" i="56"/>
  <c r="CR58" i="56"/>
  <c r="CQ58" i="56"/>
  <c r="Y58" i="56"/>
  <c r="X58" i="56"/>
  <c r="N58" i="56"/>
  <c r="M58" i="56"/>
  <c r="CO58" i="56" s="1"/>
  <c r="CP58" i="56" s="1"/>
  <c r="K58" i="56"/>
  <c r="BB58" i="56" s="1"/>
  <c r="BC58" i="56" s="1"/>
  <c r="CE58" i="56" s="1"/>
  <c r="B58" i="56"/>
  <c r="A58" i="56"/>
  <c r="GB57" i="56"/>
  <c r="FR57" i="56" s="1"/>
  <c r="GA57" i="56"/>
  <c r="FQ57" i="56" s="1"/>
  <c r="FZ57" i="56"/>
  <c r="FP57" i="56" s="1"/>
  <c r="FY57" i="56"/>
  <c r="FO57" i="56" s="1"/>
  <c r="FX57" i="56"/>
  <c r="FN57" i="56" s="1"/>
  <c r="FW57" i="56"/>
  <c r="FV57" i="56"/>
  <c r="FL57" i="56" s="1"/>
  <c r="FU57" i="56"/>
  <c r="FK57" i="56" s="1"/>
  <c r="FG57" i="56"/>
  <c r="FF57" i="56"/>
  <c r="FE57" i="56"/>
  <c r="FD57" i="56"/>
  <c r="FC57" i="56"/>
  <c r="FB57" i="56"/>
  <c r="FA57" i="56"/>
  <c r="EZ57" i="56"/>
  <c r="DT57" i="56"/>
  <c r="DI57" i="56" s="1"/>
  <c r="DS57" i="56"/>
  <c r="DH57" i="56" s="1"/>
  <c r="DR57" i="56"/>
  <c r="DG57" i="56" s="1"/>
  <c r="DQ57" i="56"/>
  <c r="DF57" i="56" s="1"/>
  <c r="DP57" i="56"/>
  <c r="DO57" i="56"/>
  <c r="DD57" i="56" s="1"/>
  <c r="DN57" i="56"/>
  <c r="DC57" i="56" s="1"/>
  <c r="DM57" i="56"/>
  <c r="DB57" i="56" s="1"/>
  <c r="CX57" i="56"/>
  <c r="CW57" i="56"/>
  <c r="CV57" i="56"/>
  <c r="CU57" i="56"/>
  <c r="CT57" i="56"/>
  <c r="CS57" i="56"/>
  <c r="CR57" i="56"/>
  <c r="CQ57" i="56"/>
  <c r="Y57" i="56"/>
  <c r="X57" i="56"/>
  <c r="N57" i="56"/>
  <c r="M57" i="56"/>
  <c r="DK57" i="56" s="1"/>
  <c r="DL57" i="56" s="1"/>
  <c r="K57" i="56"/>
  <c r="BB57" i="56" s="1"/>
  <c r="BC57" i="56" s="1"/>
  <c r="CE57" i="56" s="1"/>
  <c r="B57" i="56"/>
  <c r="A57" i="56"/>
  <c r="GB56" i="56"/>
  <c r="FR56" i="56" s="1"/>
  <c r="GA56" i="56"/>
  <c r="FQ56" i="56" s="1"/>
  <c r="FZ56" i="56"/>
  <c r="FP56" i="56" s="1"/>
  <c r="FY56" i="56"/>
  <c r="FO56" i="56" s="1"/>
  <c r="FX56" i="56"/>
  <c r="FN56" i="56" s="1"/>
  <c r="FW56" i="56"/>
  <c r="FM56" i="56" s="1"/>
  <c r="FV56" i="56"/>
  <c r="FU56" i="56"/>
  <c r="FK56" i="56" s="1"/>
  <c r="FG56" i="56"/>
  <c r="FF56" i="56"/>
  <c r="FE56" i="56"/>
  <c r="FD56" i="56"/>
  <c r="FC56" i="56"/>
  <c r="FB56" i="56"/>
  <c r="FA56" i="56"/>
  <c r="EZ56" i="56"/>
  <c r="DT56" i="56"/>
  <c r="DI56" i="56" s="1"/>
  <c r="DS56" i="56"/>
  <c r="DH56" i="56" s="1"/>
  <c r="DR56" i="56"/>
  <c r="DG56" i="56" s="1"/>
  <c r="DQ56" i="56"/>
  <c r="DF56" i="56" s="1"/>
  <c r="DP56" i="56"/>
  <c r="DO56" i="56"/>
  <c r="DD56" i="56" s="1"/>
  <c r="DN56" i="56"/>
  <c r="DC56" i="56" s="1"/>
  <c r="DM56" i="56"/>
  <c r="DB56" i="56" s="1"/>
  <c r="CX56" i="56"/>
  <c r="CW56" i="56"/>
  <c r="CV56" i="56"/>
  <c r="CU56" i="56"/>
  <c r="CT56" i="56"/>
  <c r="CS56" i="56"/>
  <c r="CR56" i="56"/>
  <c r="CQ56" i="56"/>
  <c r="Y56" i="56"/>
  <c r="X56" i="56"/>
  <c r="N56" i="56"/>
  <c r="M56" i="56"/>
  <c r="CO56" i="56" s="1"/>
  <c r="CP56" i="56" s="1"/>
  <c r="K56" i="56"/>
  <c r="BB56" i="56" s="1"/>
  <c r="BC56" i="56" s="1"/>
  <c r="B56" i="56"/>
  <c r="A56" i="56"/>
  <c r="GB55" i="56"/>
  <c r="FR55" i="56" s="1"/>
  <c r="GA55" i="56"/>
  <c r="FQ55" i="56" s="1"/>
  <c r="FZ55" i="56"/>
  <c r="FP55" i="56" s="1"/>
  <c r="FY55" i="56"/>
  <c r="FO55" i="56" s="1"/>
  <c r="FX55" i="56"/>
  <c r="FN55" i="56" s="1"/>
  <c r="FW55" i="56"/>
  <c r="FM55" i="56" s="1"/>
  <c r="FV55" i="56"/>
  <c r="FL55" i="56" s="1"/>
  <c r="FU55" i="56"/>
  <c r="FG55" i="56"/>
  <c r="FF55" i="56"/>
  <c r="FE55" i="56"/>
  <c r="FD55" i="56"/>
  <c r="FC55" i="56"/>
  <c r="FB55" i="56"/>
  <c r="FA55" i="56"/>
  <c r="EZ55" i="56"/>
  <c r="DT55" i="56"/>
  <c r="DI55" i="56" s="1"/>
  <c r="DS55" i="56"/>
  <c r="DH55" i="56" s="1"/>
  <c r="DR55" i="56"/>
  <c r="DG55" i="56" s="1"/>
  <c r="DQ55" i="56"/>
  <c r="DF55" i="56" s="1"/>
  <c r="DP55" i="56"/>
  <c r="DE55" i="56" s="1"/>
  <c r="DO55" i="56"/>
  <c r="DN55" i="56"/>
  <c r="DC55" i="56" s="1"/>
  <c r="DM55" i="56"/>
  <c r="DB55" i="56" s="1"/>
  <c r="CX55" i="56"/>
  <c r="CW55" i="56"/>
  <c r="CV55" i="56"/>
  <c r="CU55" i="56"/>
  <c r="CT55" i="56"/>
  <c r="CS55" i="56"/>
  <c r="CR55" i="56"/>
  <c r="CQ55" i="56"/>
  <c r="Y55" i="56"/>
  <c r="X55" i="56"/>
  <c r="N55" i="56"/>
  <c r="M55" i="56"/>
  <c r="K55" i="56"/>
  <c r="BB55" i="56" s="1"/>
  <c r="BC55" i="56" s="1"/>
  <c r="B55" i="56"/>
  <c r="A55" i="56"/>
  <c r="GB54" i="56"/>
  <c r="FR54" i="56" s="1"/>
  <c r="GA54" i="56"/>
  <c r="FQ54" i="56" s="1"/>
  <c r="FZ54" i="56"/>
  <c r="FP54" i="56" s="1"/>
  <c r="FY54" i="56"/>
  <c r="FO54" i="56" s="1"/>
  <c r="FX54" i="56"/>
  <c r="FN54" i="56" s="1"/>
  <c r="FW54" i="56"/>
  <c r="FM54" i="56" s="1"/>
  <c r="FV54" i="56"/>
  <c r="FU54" i="56"/>
  <c r="FK54" i="56" s="1"/>
  <c r="FG54" i="56"/>
  <c r="FF54" i="56"/>
  <c r="FE54" i="56"/>
  <c r="FD54" i="56"/>
  <c r="FC54" i="56"/>
  <c r="FB54" i="56"/>
  <c r="FA54" i="56"/>
  <c r="EZ54" i="56"/>
  <c r="DT54" i="56"/>
  <c r="DI54" i="56" s="1"/>
  <c r="DS54" i="56"/>
  <c r="DH54" i="56" s="1"/>
  <c r="DR54" i="56"/>
  <c r="DG54" i="56" s="1"/>
  <c r="DQ54" i="56"/>
  <c r="DF54" i="56" s="1"/>
  <c r="DP54" i="56"/>
  <c r="DE54" i="56" s="1"/>
  <c r="DO54" i="56"/>
  <c r="DD54" i="56" s="1"/>
  <c r="DN54" i="56"/>
  <c r="DC54" i="56" s="1"/>
  <c r="DM54" i="56"/>
  <c r="CX54" i="56"/>
  <c r="CW54" i="56"/>
  <c r="CV54" i="56"/>
  <c r="CU54" i="56"/>
  <c r="CT54" i="56"/>
  <c r="CS54" i="56"/>
  <c r="CR54" i="56"/>
  <c r="CQ54" i="56"/>
  <c r="Y54" i="56"/>
  <c r="X54" i="56"/>
  <c r="N54" i="56"/>
  <c r="M54" i="56"/>
  <c r="DK54" i="56" s="1"/>
  <c r="DL54" i="56" s="1"/>
  <c r="K54" i="56"/>
  <c r="BB54" i="56" s="1"/>
  <c r="BC54" i="56" s="1"/>
  <c r="B54" i="56"/>
  <c r="A54" i="56"/>
  <c r="GB53" i="56"/>
  <c r="FR53" i="56" s="1"/>
  <c r="GA53" i="56"/>
  <c r="FQ53" i="56" s="1"/>
  <c r="FZ53" i="56"/>
  <c r="FP53" i="56" s="1"/>
  <c r="FY53" i="56"/>
  <c r="FO53" i="56" s="1"/>
  <c r="FX53" i="56"/>
  <c r="FN53" i="56" s="1"/>
  <c r="FW53" i="56"/>
  <c r="FM53" i="56" s="1"/>
  <c r="FV53" i="56"/>
  <c r="FL53" i="56" s="1"/>
  <c r="FU53" i="56"/>
  <c r="FK53" i="56" s="1"/>
  <c r="FG53" i="56"/>
  <c r="FF53" i="56"/>
  <c r="FE53" i="56"/>
  <c r="FD53" i="56"/>
  <c r="FC53" i="56"/>
  <c r="FB53" i="56"/>
  <c r="FA53" i="56"/>
  <c r="EZ53" i="56"/>
  <c r="DT53" i="56"/>
  <c r="DI53" i="56" s="1"/>
  <c r="DS53" i="56"/>
  <c r="DH53" i="56" s="1"/>
  <c r="DR53" i="56"/>
  <c r="DG53" i="56" s="1"/>
  <c r="DQ53" i="56"/>
  <c r="DF53" i="56" s="1"/>
  <c r="DP53" i="56"/>
  <c r="DE53" i="56" s="1"/>
  <c r="DO53" i="56"/>
  <c r="DN53" i="56"/>
  <c r="DC53" i="56" s="1"/>
  <c r="DM53" i="56"/>
  <c r="DB53" i="56" s="1"/>
  <c r="CX53" i="56"/>
  <c r="CW53" i="56"/>
  <c r="CV53" i="56"/>
  <c r="CU53" i="56"/>
  <c r="CT53" i="56"/>
  <c r="CS53" i="56"/>
  <c r="CR53" i="56"/>
  <c r="CQ53" i="56"/>
  <c r="Y53" i="56"/>
  <c r="X53" i="56"/>
  <c r="N53" i="56"/>
  <c r="M53" i="56"/>
  <c r="DK53" i="56" s="1"/>
  <c r="DL53" i="56" s="1"/>
  <c r="K53" i="56"/>
  <c r="BB53" i="56" s="1"/>
  <c r="BC53" i="56" s="1"/>
  <c r="B53" i="56"/>
  <c r="A53" i="56"/>
  <c r="GB52" i="56"/>
  <c r="FR52" i="56" s="1"/>
  <c r="GA52" i="56"/>
  <c r="FQ52" i="56" s="1"/>
  <c r="FZ52" i="56"/>
  <c r="FP52" i="56" s="1"/>
  <c r="FY52" i="56"/>
  <c r="FO52" i="56" s="1"/>
  <c r="FX52" i="56"/>
  <c r="FN52" i="56" s="1"/>
  <c r="FW52" i="56"/>
  <c r="FM52" i="56" s="1"/>
  <c r="FV52" i="56"/>
  <c r="FL52" i="56" s="1"/>
  <c r="FU52" i="56"/>
  <c r="FG52" i="56"/>
  <c r="FF52" i="56"/>
  <c r="FE52" i="56"/>
  <c r="FD52" i="56"/>
  <c r="FC52" i="56"/>
  <c r="FB52" i="56"/>
  <c r="FA52" i="56"/>
  <c r="EZ52" i="56"/>
  <c r="DT52" i="56"/>
  <c r="DI52" i="56" s="1"/>
  <c r="DS52" i="56"/>
  <c r="DH52" i="56" s="1"/>
  <c r="DR52" i="56"/>
  <c r="DG52" i="56" s="1"/>
  <c r="DQ52" i="56"/>
  <c r="DF52" i="56" s="1"/>
  <c r="DP52" i="56"/>
  <c r="DE52" i="56" s="1"/>
  <c r="DO52" i="56"/>
  <c r="DD52" i="56" s="1"/>
  <c r="DN52" i="56"/>
  <c r="DC52" i="56" s="1"/>
  <c r="DM52" i="56"/>
  <c r="DB52" i="56" s="1"/>
  <c r="CX52" i="56"/>
  <c r="CW52" i="56"/>
  <c r="CV52" i="56"/>
  <c r="CU52" i="56"/>
  <c r="CT52" i="56"/>
  <c r="CS52" i="56"/>
  <c r="CR52" i="56"/>
  <c r="CQ52" i="56"/>
  <c r="Y52" i="56"/>
  <c r="X52" i="56"/>
  <c r="N52" i="56"/>
  <c r="M52" i="56"/>
  <c r="CO52" i="56" s="1"/>
  <c r="CP52" i="56" s="1"/>
  <c r="K52" i="56"/>
  <c r="BB52" i="56" s="1"/>
  <c r="BC52" i="56" s="1"/>
  <c r="EN52" i="56" s="1"/>
  <c r="B52" i="56"/>
  <c r="A52" i="56"/>
  <c r="GB51" i="56"/>
  <c r="FR51" i="56" s="1"/>
  <c r="GA51" i="56"/>
  <c r="FQ51" i="56" s="1"/>
  <c r="FZ51" i="56"/>
  <c r="FP51" i="56" s="1"/>
  <c r="FY51" i="56"/>
  <c r="FO51" i="56" s="1"/>
  <c r="FX51" i="56"/>
  <c r="FN51" i="56" s="1"/>
  <c r="FW51" i="56"/>
  <c r="FM51" i="56" s="1"/>
  <c r="FV51" i="56"/>
  <c r="FL51" i="56" s="1"/>
  <c r="FU51" i="56"/>
  <c r="FK51" i="56" s="1"/>
  <c r="FG51" i="56"/>
  <c r="FF51" i="56"/>
  <c r="FE51" i="56"/>
  <c r="FD51" i="56"/>
  <c r="FC51" i="56"/>
  <c r="FB51" i="56"/>
  <c r="FA51" i="56"/>
  <c r="EZ51" i="56"/>
  <c r="DT51" i="56"/>
  <c r="DI51" i="56" s="1"/>
  <c r="DS51" i="56"/>
  <c r="DH51" i="56" s="1"/>
  <c r="DR51" i="56"/>
  <c r="DG51" i="56" s="1"/>
  <c r="DQ51" i="56"/>
  <c r="DF51" i="56" s="1"/>
  <c r="DP51" i="56"/>
  <c r="DE51" i="56" s="1"/>
  <c r="DO51" i="56"/>
  <c r="DD51" i="56" s="1"/>
  <c r="DN51" i="56"/>
  <c r="DC51" i="56" s="1"/>
  <c r="DM51" i="56"/>
  <c r="DB51" i="56" s="1"/>
  <c r="CX51" i="56"/>
  <c r="CW51" i="56"/>
  <c r="CV51" i="56"/>
  <c r="CU51" i="56"/>
  <c r="CT51" i="56"/>
  <c r="CS51" i="56"/>
  <c r="CR51" i="56"/>
  <c r="CQ51" i="56"/>
  <c r="Y51" i="56"/>
  <c r="X51" i="56"/>
  <c r="N51" i="56"/>
  <c r="M51" i="56"/>
  <c r="K51" i="56"/>
  <c r="BB51" i="56" s="1"/>
  <c r="BC51" i="56" s="1"/>
  <c r="B51" i="56"/>
  <c r="A51" i="56"/>
  <c r="GB50" i="56"/>
  <c r="FR50" i="56" s="1"/>
  <c r="GA50" i="56"/>
  <c r="FQ50" i="56" s="1"/>
  <c r="FZ50" i="56"/>
  <c r="FP50" i="56" s="1"/>
  <c r="FY50" i="56"/>
  <c r="FO50" i="56" s="1"/>
  <c r="FX50" i="56"/>
  <c r="FN50" i="56" s="1"/>
  <c r="FW50" i="56"/>
  <c r="FM50" i="56" s="1"/>
  <c r="FV50" i="56"/>
  <c r="FL50" i="56" s="1"/>
  <c r="FU50" i="56"/>
  <c r="FG50" i="56"/>
  <c r="FF50" i="56"/>
  <c r="FE50" i="56"/>
  <c r="FD50" i="56"/>
  <c r="FC50" i="56"/>
  <c r="FB50" i="56"/>
  <c r="FA50" i="56"/>
  <c r="EZ50" i="56"/>
  <c r="DT50" i="56"/>
  <c r="DI50" i="56" s="1"/>
  <c r="DS50" i="56"/>
  <c r="DH50" i="56" s="1"/>
  <c r="DR50" i="56"/>
  <c r="DG50" i="56" s="1"/>
  <c r="DQ50" i="56"/>
  <c r="DF50" i="56" s="1"/>
  <c r="DP50" i="56"/>
  <c r="DE50" i="56" s="1"/>
  <c r="DO50" i="56"/>
  <c r="DD50" i="56" s="1"/>
  <c r="DN50" i="56"/>
  <c r="DC50" i="56" s="1"/>
  <c r="DM50" i="56"/>
  <c r="CX50" i="56"/>
  <c r="CW50" i="56"/>
  <c r="CV50" i="56"/>
  <c r="CU50" i="56"/>
  <c r="CT50" i="56"/>
  <c r="CS50" i="56"/>
  <c r="CR50" i="56"/>
  <c r="CQ50" i="56"/>
  <c r="Y50" i="56"/>
  <c r="X50" i="56"/>
  <c r="N50" i="56"/>
  <c r="M50" i="56"/>
  <c r="DK50" i="56" s="1"/>
  <c r="DL50" i="56" s="1"/>
  <c r="K50" i="56"/>
  <c r="BB50" i="56" s="1"/>
  <c r="BC50" i="56" s="1"/>
  <c r="B50" i="56"/>
  <c r="A50" i="56"/>
  <c r="GB49" i="56"/>
  <c r="FR49" i="56" s="1"/>
  <c r="GA49" i="56"/>
  <c r="FQ49" i="56" s="1"/>
  <c r="FZ49" i="56"/>
  <c r="FP49" i="56" s="1"/>
  <c r="FY49" i="56"/>
  <c r="FO49" i="56" s="1"/>
  <c r="FX49" i="56"/>
  <c r="FN49" i="56" s="1"/>
  <c r="FW49" i="56"/>
  <c r="FM49" i="56" s="1"/>
  <c r="FV49" i="56"/>
  <c r="FL49" i="56" s="1"/>
  <c r="FU49" i="56"/>
  <c r="FK49" i="56" s="1"/>
  <c r="FG49" i="56"/>
  <c r="FF49" i="56"/>
  <c r="FE49" i="56"/>
  <c r="FD49" i="56"/>
  <c r="FC49" i="56"/>
  <c r="FB49" i="56"/>
  <c r="FA49" i="56"/>
  <c r="EZ49" i="56"/>
  <c r="DT49" i="56"/>
  <c r="DI49" i="56" s="1"/>
  <c r="DS49" i="56"/>
  <c r="DH49" i="56" s="1"/>
  <c r="DR49" i="56"/>
  <c r="DG49" i="56" s="1"/>
  <c r="DQ49" i="56"/>
  <c r="DF49" i="56" s="1"/>
  <c r="DP49" i="56"/>
  <c r="DE49" i="56" s="1"/>
  <c r="DO49" i="56"/>
  <c r="DD49" i="56" s="1"/>
  <c r="DN49" i="56"/>
  <c r="DC49" i="56" s="1"/>
  <c r="DM49" i="56"/>
  <c r="CX49" i="56"/>
  <c r="CW49" i="56"/>
  <c r="CV49" i="56"/>
  <c r="CU49" i="56"/>
  <c r="CT49" i="56"/>
  <c r="CS49" i="56"/>
  <c r="CR49" i="56"/>
  <c r="CQ49" i="56"/>
  <c r="Y49" i="56"/>
  <c r="X49" i="56"/>
  <c r="N49" i="56"/>
  <c r="M49" i="56"/>
  <c r="DK49" i="56" s="1"/>
  <c r="DL49" i="56" s="1"/>
  <c r="K49" i="56"/>
  <c r="BB49" i="56" s="1"/>
  <c r="BC49" i="56" s="1"/>
  <c r="B49" i="56"/>
  <c r="A49" i="56"/>
  <c r="GB48" i="56"/>
  <c r="GA48" i="56"/>
  <c r="FQ48" i="56" s="1"/>
  <c r="FZ48" i="56"/>
  <c r="FP48" i="56" s="1"/>
  <c r="FY48" i="56"/>
  <c r="FO48" i="56" s="1"/>
  <c r="FX48" i="56"/>
  <c r="FN48" i="56" s="1"/>
  <c r="FW48" i="56"/>
  <c r="FM48" i="56" s="1"/>
  <c r="FV48" i="56"/>
  <c r="FL48" i="56" s="1"/>
  <c r="FU48" i="56"/>
  <c r="FK48" i="56" s="1"/>
  <c r="FG48" i="56"/>
  <c r="FF48" i="56"/>
  <c r="FE48" i="56"/>
  <c r="FD48" i="56"/>
  <c r="FC48" i="56"/>
  <c r="FB48" i="56"/>
  <c r="FA48" i="56"/>
  <c r="EZ48" i="56"/>
  <c r="DT48" i="56"/>
  <c r="DI48" i="56" s="1"/>
  <c r="DS48" i="56"/>
  <c r="DH48" i="56" s="1"/>
  <c r="DR48" i="56"/>
  <c r="DG48" i="56" s="1"/>
  <c r="DQ48" i="56"/>
  <c r="DF48" i="56" s="1"/>
  <c r="DP48" i="56"/>
  <c r="DE48" i="56" s="1"/>
  <c r="DO48" i="56"/>
  <c r="DD48" i="56" s="1"/>
  <c r="DN48" i="56"/>
  <c r="DC48" i="56" s="1"/>
  <c r="DM48" i="56"/>
  <c r="DB48" i="56" s="1"/>
  <c r="CX48" i="56"/>
  <c r="CW48" i="56"/>
  <c r="CV48" i="56"/>
  <c r="CU48" i="56"/>
  <c r="CT48" i="56"/>
  <c r="CS48" i="56"/>
  <c r="CR48" i="56"/>
  <c r="CQ48" i="56"/>
  <c r="Y48" i="56"/>
  <c r="X48" i="56"/>
  <c r="N48" i="56"/>
  <c r="M48" i="56"/>
  <c r="DK48" i="56" s="1"/>
  <c r="DL48" i="56" s="1"/>
  <c r="K48" i="56"/>
  <c r="BB48" i="56" s="1"/>
  <c r="BC48" i="56" s="1"/>
  <c r="B48" i="56"/>
  <c r="A48" i="56"/>
  <c r="GB47" i="56"/>
  <c r="FR47" i="56" s="1"/>
  <c r="GA47" i="56"/>
  <c r="FQ47" i="56" s="1"/>
  <c r="FZ47" i="56"/>
  <c r="FP47" i="56" s="1"/>
  <c r="FY47" i="56"/>
  <c r="FO47" i="56" s="1"/>
  <c r="FX47" i="56"/>
  <c r="FN47" i="56" s="1"/>
  <c r="FW47" i="56"/>
  <c r="FM47" i="56" s="1"/>
  <c r="FV47" i="56"/>
  <c r="FL47" i="56" s="1"/>
  <c r="FU47" i="56"/>
  <c r="FG47" i="56"/>
  <c r="FF47" i="56"/>
  <c r="FE47" i="56"/>
  <c r="FD47" i="56"/>
  <c r="FC47" i="56"/>
  <c r="FB47" i="56"/>
  <c r="FA47" i="56"/>
  <c r="EZ47" i="56"/>
  <c r="DT47" i="56"/>
  <c r="DI47" i="56" s="1"/>
  <c r="DS47" i="56"/>
  <c r="DH47" i="56" s="1"/>
  <c r="DR47" i="56"/>
  <c r="DG47" i="56" s="1"/>
  <c r="DQ47" i="56"/>
  <c r="DF47" i="56" s="1"/>
  <c r="DP47" i="56"/>
  <c r="DE47" i="56" s="1"/>
  <c r="DO47" i="56"/>
  <c r="DD47" i="56" s="1"/>
  <c r="DN47" i="56"/>
  <c r="DC47" i="56" s="1"/>
  <c r="DM47" i="56"/>
  <c r="DB47" i="56" s="1"/>
  <c r="CX47" i="56"/>
  <c r="CW47" i="56"/>
  <c r="CV47" i="56"/>
  <c r="CU47" i="56"/>
  <c r="CT47" i="56"/>
  <c r="CS47" i="56"/>
  <c r="CR47" i="56"/>
  <c r="CQ47" i="56"/>
  <c r="Y47" i="56"/>
  <c r="X47" i="56"/>
  <c r="N47" i="56"/>
  <c r="M47" i="56"/>
  <c r="K47" i="56"/>
  <c r="BB47" i="56" s="1"/>
  <c r="BC47" i="56" s="1"/>
  <c r="B47" i="56"/>
  <c r="A47" i="56"/>
  <c r="GB46" i="56"/>
  <c r="FR46" i="56" s="1"/>
  <c r="GA46" i="56"/>
  <c r="FQ46" i="56" s="1"/>
  <c r="FZ46" i="56"/>
  <c r="FY46" i="56"/>
  <c r="FO46" i="56" s="1"/>
  <c r="FX46" i="56"/>
  <c r="FN46" i="56" s="1"/>
  <c r="FW46" i="56"/>
  <c r="FM46" i="56" s="1"/>
  <c r="FV46" i="56"/>
  <c r="FL46" i="56" s="1"/>
  <c r="FU46" i="56"/>
  <c r="FK46" i="56" s="1"/>
  <c r="FG46" i="56"/>
  <c r="FF46" i="56"/>
  <c r="FE46" i="56"/>
  <c r="FD46" i="56"/>
  <c r="FC46" i="56"/>
  <c r="FB46" i="56"/>
  <c r="FA46" i="56"/>
  <c r="EZ46" i="56"/>
  <c r="DT46" i="56"/>
  <c r="DI46" i="56" s="1"/>
  <c r="DS46" i="56"/>
  <c r="DH46" i="56" s="1"/>
  <c r="DR46" i="56"/>
  <c r="DG46" i="56" s="1"/>
  <c r="DQ46" i="56"/>
  <c r="DF46" i="56" s="1"/>
  <c r="DP46" i="56"/>
  <c r="DE46" i="56" s="1"/>
  <c r="DO46" i="56"/>
  <c r="DD46" i="56" s="1"/>
  <c r="DN46" i="56"/>
  <c r="DC46" i="56" s="1"/>
  <c r="DM46" i="56"/>
  <c r="DB46" i="56" s="1"/>
  <c r="CX46" i="56"/>
  <c r="CW46" i="56"/>
  <c r="CV46" i="56"/>
  <c r="CU46" i="56"/>
  <c r="CT46" i="56"/>
  <c r="CS46" i="56"/>
  <c r="CR46" i="56"/>
  <c r="CQ46" i="56"/>
  <c r="Y46" i="56"/>
  <c r="X46" i="56"/>
  <c r="N46" i="56"/>
  <c r="M46" i="56"/>
  <c r="CO46" i="56" s="1"/>
  <c r="CP46" i="56" s="1"/>
  <c r="K46" i="56"/>
  <c r="BB46" i="56" s="1"/>
  <c r="BC46" i="56" s="1"/>
  <c r="CE46" i="56" s="1"/>
  <c r="B46" i="56"/>
  <c r="A46" i="56"/>
  <c r="GB45" i="56"/>
  <c r="FR45" i="56" s="1"/>
  <c r="GA45" i="56"/>
  <c r="FQ45" i="56" s="1"/>
  <c r="FZ45" i="56"/>
  <c r="FP45" i="56" s="1"/>
  <c r="FY45" i="56"/>
  <c r="FO45" i="56" s="1"/>
  <c r="FX45" i="56"/>
  <c r="FN45" i="56" s="1"/>
  <c r="FW45" i="56"/>
  <c r="FM45" i="56" s="1"/>
  <c r="FV45" i="56"/>
  <c r="FL45" i="56" s="1"/>
  <c r="FU45" i="56"/>
  <c r="FG45" i="56"/>
  <c r="FF45" i="56"/>
  <c r="FE45" i="56"/>
  <c r="FD45" i="56"/>
  <c r="FC45" i="56"/>
  <c r="FB45" i="56"/>
  <c r="FA45" i="56"/>
  <c r="EZ45" i="56"/>
  <c r="DT45" i="56"/>
  <c r="DI45" i="56" s="1"/>
  <c r="DS45" i="56"/>
  <c r="DH45" i="56" s="1"/>
  <c r="DR45" i="56"/>
  <c r="DG45" i="56" s="1"/>
  <c r="DQ45" i="56"/>
  <c r="DF45" i="56" s="1"/>
  <c r="DP45" i="56"/>
  <c r="DE45" i="56" s="1"/>
  <c r="DO45" i="56"/>
  <c r="DD45" i="56" s="1"/>
  <c r="DN45" i="56"/>
  <c r="DC45" i="56" s="1"/>
  <c r="DM45" i="56"/>
  <c r="DB45" i="56" s="1"/>
  <c r="CX45" i="56"/>
  <c r="CW45" i="56"/>
  <c r="CV45" i="56"/>
  <c r="CU45" i="56"/>
  <c r="CT45" i="56"/>
  <c r="CS45" i="56"/>
  <c r="CR45" i="56"/>
  <c r="CQ45" i="56"/>
  <c r="Y45" i="56"/>
  <c r="X45" i="56"/>
  <c r="N45" i="56"/>
  <c r="M45" i="56"/>
  <c r="DK45" i="56" s="1"/>
  <c r="DL45" i="56" s="1"/>
  <c r="K45" i="56"/>
  <c r="BB45" i="56" s="1"/>
  <c r="BC45" i="56" s="1"/>
  <c r="EN45" i="56" s="1"/>
  <c r="B45" i="56"/>
  <c r="A45" i="56"/>
  <c r="GB44" i="56"/>
  <c r="FR44" i="56" s="1"/>
  <c r="GA44" i="56"/>
  <c r="FQ44" i="56" s="1"/>
  <c r="FZ44" i="56"/>
  <c r="FP44" i="56" s="1"/>
  <c r="FY44" i="56"/>
  <c r="FO44" i="56" s="1"/>
  <c r="FX44" i="56"/>
  <c r="FN44" i="56" s="1"/>
  <c r="FW44" i="56"/>
  <c r="FM44" i="56" s="1"/>
  <c r="FV44" i="56"/>
  <c r="FL44" i="56" s="1"/>
  <c r="FU44" i="56"/>
  <c r="FK44" i="56" s="1"/>
  <c r="FG44" i="56"/>
  <c r="FF44" i="56"/>
  <c r="FE44" i="56"/>
  <c r="FD44" i="56"/>
  <c r="FC44" i="56"/>
  <c r="FB44" i="56"/>
  <c r="FA44" i="56"/>
  <c r="EZ44" i="56"/>
  <c r="DT44" i="56"/>
  <c r="DI44" i="56" s="1"/>
  <c r="DS44" i="56"/>
  <c r="DH44" i="56" s="1"/>
  <c r="DR44" i="56"/>
  <c r="DG44" i="56" s="1"/>
  <c r="DQ44" i="56"/>
  <c r="DF44" i="56" s="1"/>
  <c r="DP44" i="56"/>
  <c r="DE44" i="56" s="1"/>
  <c r="DO44" i="56"/>
  <c r="DD44" i="56" s="1"/>
  <c r="DN44" i="56"/>
  <c r="DC44" i="56" s="1"/>
  <c r="DM44" i="56"/>
  <c r="DB44" i="56" s="1"/>
  <c r="CX44" i="56"/>
  <c r="CW44" i="56"/>
  <c r="CV44" i="56"/>
  <c r="CU44" i="56"/>
  <c r="CT44" i="56"/>
  <c r="CS44" i="56"/>
  <c r="CR44" i="56"/>
  <c r="CQ44" i="56"/>
  <c r="Y44" i="56"/>
  <c r="X44" i="56"/>
  <c r="N44" i="56"/>
  <c r="M44" i="56"/>
  <c r="CO44" i="56" s="1"/>
  <c r="CP44" i="56" s="1"/>
  <c r="K44" i="56"/>
  <c r="BB44" i="56" s="1"/>
  <c r="A44" i="56"/>
  <c r="GB43" i="56"/>
  <c r="FR43" i="56" s="1"/>
  <c r="GA43" i="56"/>
  <c r="FQ43" i="56" s="1"/>
  <c r="FZ43" i="56"/>
  <c r="FP43" i="56" s="1"/>
  <c r="FY43" i="56"/>
  <c r="FO43" i="56" s="1"/>
  <c r="FX43" i="56"/>
  <c r="FN43" i="56" s="1"/>
  <c r="FW43" i="56"/>
  <c r="FM43" i="56" s="1"/>
  <c r="FV43" i="56"/>
  <c r="FL43" i="56" s="1"/>
  <c r="FU43" i="56"/>
  <c r="FG43" i="56"/>
  <c r="FF43" i="56"/>
  <c r="FE43" i="56"/>
  <c r="FD43" i="56"/>
  <c r="FC43" i="56"/>
  <c r="FB43" i="56"/>
  <c r="FA43" i="56"/>
  <c r="EZ43" i="56"/>
  <c r="DT43" i="56"/>
  <c r="DI43" i="56" s="1"/>
  <c r="DS43" i="56"/>
  <c r="DH43" i="56" s="1"/>
  <c r="DR43" i="56"/>
  <c r="DG43" i="56" s="1"/>
  <c r="DQ43" i="56"/>
  <c r="DF43" i="56" s="1"/>
  <c r="DP43" i="56"/>
  <c r="DE43" i="56" s="1"/>
  <c r="DO43" i="56"/>
  <c r="DD43" i="56" s="1"/>
  <c r="DN43" i="56"/>
  <c r="DC43" i="56" s="1"/>
  <c r="DM43" i="56"/>
  <c r="DB43" i="56" s="1"/>
  <c r="CX43" i="56"/>
  <c r="CW43" i="56"/>
  <c r="CV43" i="56"/>
  <c r="CU43" i="56"/>
  <c r="CT43" i="56"/>
  <c r="CS43" i="56"/>
  <c r="CR43" i="56"/>
  <c r="CQ43" i="56"/>
  <c r="Y43" i="56"/>
  <c r="X43" i="56"/>
  <c r="N43" i="56"/>
  <c r="M43" i="56"/>
  <c r="CO43" i="56" s="1"/>
  <c r="CP43" i="56" s="1"/>
  <c r="K43" i="56"/>
  <c r="BB43" i="56" s="1"/>
  <c r="A43" i="56"/>
  <c r="GB42" i="56"/>
  <c r="FR42" i="56" s="1"/>
  <c r="GA42" i="56"/>
  <c r="FQ42" i="56" s="1"/>
  <c r="FZ42" i="56"/>
  <c r="FP42" i="56" s="1"/>
  <c r="FY42" i="56"/>
  <c r="FO42" i="56" s="1"/>
  <c r="FX42" i="56"/>
  <c r="FN42" i="56" s="1"/>
  <c r="FW42" i="56"/>
  <c r="FM42" i="56" s="1"/>
  <c r="FV42" i="56"/>
  <c r="FL42" i="56" s="1"/>
  <c r="FU42" i="56"/>
  <c r="FG42" i="56"/>
  <c r="FF42" i="56"/>
  <c r="FE42" i="56"/>
  <c r="FD42" i="56"/>
  <c r="FC42" i="56"/>
  <c r="FB42" i="56"/>
  <c r="FA42" i="56"/>
  <c r="EZ42" i="56"/>
  <c r="DT42" i="56"/>
  <c r="DI42" i="56" s="1"/>
  <c r="DS42" i="56"/>
  <c r="DH42" i="56" s="1"/>
  <c r="DR42" i="56"/>
  <c r="DG42" i="56" s="1"/>
  <c r="DQ42" i="56"/>
  <c r="DF42" i="56" s="1"/>
  <c r="DP42" i="56"/>
  <c r="DE42" i="56" s="1"/>
  <c r="DO42" i="56"/>
  <c r="DD42" i="56" s="1"/>
  <c r="DN42" i="56"/>
  <c r="DC42" i="56" s="1"/>
  <c r="DM42" i="56"/>
  <c r="CX42" i="56"/>
  <c r="CW42" i="56"/>
  <c r="CV42" i="56"/>
  <c r="CU42" i="56"/>
  <c r="CT42" i="56"/>
  <c r="CS42" i="56"/>
  <c r="CR42" i="56"/>
  <c r="CQ42" i="56"/>
  <c r="Y42" i="56"/>
  <c r="X42" i="56"/>
  <c r="N42" i="56"/>
  <c r="M42" i="56"/>
  <c r="DK42" i="56" s="1"/>
  <c r="K42" i="56"/>
  <c r="BB42" i="56" s="1"/>
  <c r="A42" i="56"/>
  <c r="GB41" i="56"/>
  <c r="FR41" i="56" s="1"/>
  <c r="GA41" i="56"/>
  <c r="FQ41" i="56" s="1"/>
  <c r="FZ41" i="56"/>
  <c r="FP41" i="56" s="1"/>
  <c r="FY41" i="56"/>
  <c r="FO41" i="56" s="1"/>
  <c r="FX41" i="56"/>
  <c r="FN41" i="56" s="1"/>
  <c r="FW41" i="56"/>
  <c r="FM41" i="56" s="1"/>
  <c r="FV41" i="56"/>
  <c r="FL41" i="56" s="1"/>
  <c r="FU41" i="56"/>
  <c r="FG41" i="56"/>
  <c r="FF41" i="56"/>
  <c r="FE41" i="56"/>
  <c r="FD41" i="56"/>
  <c r="FC41" i="56"/>
  <c r="FB41" i="56"/>
  <c r="FA41" i="56"/>
  <c r="EZ41" i="56"/>
  <c r="DT41" i="56"/>
  <c r="DI41" i="56" s="1"/>
  <c r="DS41" i="56"/>
  <c r="DH41" i="56" s="1"/>
  <c r="DR41" i="56"/>
  <c r="DG41" i="56" s="1"/>
  <c r="DQ41" i="56"/>
  <c r="DF41" i="56" s="1"/>
  <c r="DP41" i="56"/>
  <c r="DE41" i="56" s="1"/>
  <c r="DO41" i="56"/>
  <c r="DD41" i="56" s="1"/>
  <c r="DN41" i="56"/>
  <c r="DC41" i="56" s="1"/>
  <c r="DM41" i="56"/>
  <c r="CX41" i="56"/>
  <c r="CW41" i="56"/>
  <c r="CV41" i="56"/>
  <c r="CU41" i="56"/>
  <c r="CT41" i="56"/>
  <c r="CS41" i="56"/>
  <c r="CR41" i="56"/>
  <c r="CQ41" i="56"/>
  <c r="Y41" i="56"/>
  <c r="X41" i="56"/>
  <c r="N41" i="56"/>
  <c r="M41" i="56"/>
  <c r="K41" i="56"/>
  <c r="BB41" i="56" s="1"/>
  <c r="A41" i="56"/>
  <c r="GB40" i="56"/>
  <c r="FR40" i="56" s="1"/>
  <c r="GA40" i="56"/>
  <c r="FQ40" i="56" s="1"/>
  <c r="FZ40" i="56"/>
  <c r="FP40" i="56" s="1"/>
  <c r="FY40" i="56"/>
  <c r="FO40" i="56" s="1"/>
  <c r="FX40" i="56"/>
  <c r="FN40" i="56" s="1"/>
  <c r="FW40" i="56"/>
  <c r="FM40" i="56" s="1"/>
  <c r="FV40" i="56"/>
  <c r="FU40" i="56"/>
  <c r="FK40" i="56" s="1"/>
  <c r="FG40" i="56"/>
  <c r="FF40" i="56"/>
  <c r="FE40" i="56"/>
  <c r="FD40" i="56"/>
  <c r="FC40" i="56"/>
  <c r="FB40" i="56"/>
  <c r="FA40" i="56"/>
  <c r="EZ40" i="56"/>
  <c r="DT40" i="56"/>
  <c r="DI40" i="56" s="1"/>
  <c r="DS40" i="56"/>
  <c r="DH40" i="56" s="1"/>
  <c r="DR40" i="56"/>
  <c r="DG40" i="56" s="1"/>
  <c r="DQ40" i="56"/>
  <c r="DF40" i="56" s="1"/>
  <c r="DP40" i="56"/>
  <c r="DE40" i="56" s="1"/>
  <c r="DO40" i="56"/>
  <c r="DD40" i="56" s="1"/>
  <c r="DN40" i="56"/>
  <c r="DC40" i="56" s="1"/>
  <c r="DM40" i="56"/>
  <c r="DB40" i="56" s="1"/>
  <c r="CX40" i="56"/>
  <c r="CW40" i="56"/>
  <c r="CV40" i="56"/>
  <c r="CU40" i="56"/>
  <c r="CT40" i="56"/>
  <c r="CS40" i="56"/>
  <c r="CR40" i="56"/>
  <c r="CQ40" i="56"/>
  <c r="Y40" i="56"/>
  <c r="X40" i="56"/>
  <c r="N40" i="56"/>
  <c r="M40" i="56"/>
  <c r="CO40" i="56" s="1"/>
  <c r="CP40" i="56" s="1"/>
  <c r="K40" i="56"/>
  <c r="BB40" i="56" s="1"/>
  <c r="A40" i="56"/>
  <c r="GB39" i="56"/>
  <c r="FR39" i="56" s="1"/>
  <c r="GA39" i="56"/>
  <c r="FQ39" i="56" s="1"/>
  <c r="FZ39" i="56"/>
  <c r="FP39" i="56" s="1"/>
  <c r="FY39" i="56"/>
  <c r="FO39" i="56" s="1"/>
  <c r="FX39" i="56"/>
  <c r="FN39" i="56" s="1"/>
  <c r="FW39" i="56"/>
  <c r="FM39" i="56" s="1"/>
  <c r="FV39" i="56"/>
  <c r="FL39" i="56" s="1"/>
  <c r="FU39" i="56"/>
  <c r="FG39" i="56"/>
  <c r="FF39" i="56"/>
  <c r="FE39" i="56"/>
  <c r="FD39" i="56"/>
  <c r="FC39" i="56"/>
  <c r="FB39" i="56"/>
  <c r="FA39" i="56"/>
  <c r="EZ39" i="56"/>
  <c r="DT39" i="56"/>
  <c r="DI39" i="56" s="1"/>
  <c r="DS39" i="56"/>
  <c r="DH39" i="56" s="1"/>
  <c r="DR39" i="56"/>
  <c r="DG39" i="56" s="1"/>
  <c r="DQ39" i="56"/>
  <c r="DF39" i="56" s="1"/>
  <c r="DP39" i="56"/>
  <c r="DE39" i="56" s="1"/>
  <c r="DO39" i="56"/>
  <c r="DD39" i="56" s="1"/>
  <c r="DN39" i="56"/>
  <c r="DC39" i="56" s="1"/>
  <c r="DM39" i="56"/>
  <c r="CX39" i="56"/>
  <c r="CW39" i="56"/>
  <c r="CV39" i="56"/>
  <c r="CU39" i="56"/>
  <c r="CT39" i="56"/>
  <c r="CS39" i="56"/>
  <c r="CR39" i="56"/>
  <c r="CQ39" i="56"/>
  <c r="Y39" i="56"/>
  <c r="X39" i="56"/>
  <c r="N39" i="56"/>
  <c r="M39" i="56"/>
  <c r="K39" i="56"/>
  <c r="BB39" i="56" s="1"/>
  <c r="A39" i="56"/>
  <c r="GB38" i="56"/>
  <c r="FR38" i="56" s="1"/>
  <c r="GA38" i="56"/>
  <c r="FQ38" i="56" s="1"/>
  <c r="FZ38" i="56"/>
  <c r="FP38" i="56" s="1"/>
  <c r="FY38" i="56"/>
  <c r="FO38" i="56" s="1"/>
  <c r="FX38" i="56"/>
  <c r="FN38" i="56" s="1"/>
  <c r="FW38" i="56"/>
  <c r="FM38" i="56" s="1"/>
  <c r="FV38" i="56"/>
  <c r="FL38" i="56" s="1"/>
  <c r="FU38" i="56"/>
  <c r="FK38" i="56" s="1"/>
  <c r="FG38" i="56"/>
  <c r="FF38" i="56"/>
  <c r="FE38" i="56"/>
  <c r="FD38" i="56"/>
  <c r="FC38" i="56"/>
  <c r="FB38" i="56"/>
  <c r="FA38" i="56"/>
  <c r="EZ38" i="56"/>
  <c r="DT38" i="56"/>
  <c r="DI38" i="56" s="1"/>
  <c r="DS38" i="56"/>
  <c r="DH38" i="56" s="1"/>
  <c r="DR38" i="56"/>
  <c r="DG38" i="56" s="1"/>
  <c r="DQ38" i="56"/>
  <c r="DF38" i="56" s="1"/>
  <c r="DP38" i="56"/>
  <c r="DE38" i="56" s="1"/>
  <c r="DO38" i="56"/>
  <c r="DD38" i="56" s="1"/>
  <c r="DN38" i="56"/>
  <c r="DM38" i="56"/>
  <c r="DB38" i="56" s="1"/>
  <c r="CX38" i="56"/>
  <c r="CW38" i="56"/>
  <c r="CV38" i="56"/>
  <c r="CU38" i="56"/>
  <c r="CT38" i="56"/>
  <c r="CS38" i="56"/>
  <c r="CR38" i="56"/>
  <c r="CQ38" i="56"/>
  <c r="Y38" i="56"/>
  <c r="X38" i="56"/>
  <c r="N38" i="56"/>
  <c r="M38" i="56"/>
  <c r="DK38" i="56" s="1"/>
  <c r="K38" i="56"/>
  <c r="BB38" i="56" s="1"/>
  <c r="A38" i="56"/>
  <c r="GB37" i="56"/>
  <c r="FR37" i="56" s="1"/>
  <c r="GA37" i="56"/>
  <c r="FQ37" i="56" s="1"/>
  <c r="FZ37" i="56"/>
  <c r="FP37" i="56" s="1"/>
  <c r="FY37" i="56"/>
  <c r="FO37" i="56" s="1"/>
  <c r="FX37" i="56"/>
  <c r="FN37" i="56" s="1"/>
  <c r="FW37" i="56"/>
  <c r="FM37" i="56" s="1"/>
  <c r="FV37" i="56"/>
  <c r="FL37" i="56" s="1"/>
  <c r="FU37" i="56"/>
  <c r="FG37" i="56"/>
  <c r="FF37" i="56"/>
  <c r="FE37" i="56"/>
  <c r="FD37" i="56"/>
  <c r="FC37" i="56"/>
  <c r="FB37" i="56"/>
  <c r="FA37" i="56"/>
  <c r="EZ37" i="56"/>
  <c r="DT37" i="56"/>
  <c r="DI37" i="56" s="1"/>
  <c r="DS37" i="56"/>
  <c r="DH37" i="56" s="1"/>
  <c r="DR37" i="56"/>
  <c r="DG37" i="56" s="1"/>
  <c r="DQ37" i="56"/>
  <c r="DP37" i="56"/>
  <c r="DE37" i="56" s="1"/>
  <c r="DO37" i="56"/>
  <c r="DD37" i="56" s="1"/>
  <c r="DN37" i="56"/>
  <c r="DC37" i="56" s="1"/>
  <c r="DM37" i="56"/>
  <c r="DB37" i="56" s="1"/>
  <c r="CX37" i="56"/>
  <c r="CW37" i="56"/>
  <c r="CV37" i="56"/>
  <c r="CU37" i="56"/>
  <c r="CT37" i="56"/>
  <c r="CS37" i="56"/>
  <c r="CR37" i="56"/>
  <c r="CQ37" i="56"/>
  <c r="Y37" i="56"/>
  <c r="X37" i="56"/>
  <c r="N37" i="56"/>
  <c r="M37" i="56"/>
  <c r="K37" i="56"/>
  <c r="BB37" i="56" s="1"/>
  <c r="A37" i="56"/>
  <c r="GB36" i="56"/>
  <c r="FR36" i="56" s="1"/>
  <c r="GA36" i="56"/>
  <c r="FQ36" i="56" s="1"/>
  <c r="FZ36" i="56"/>
  <c r="FP36" i="56" s="1"/>
  <c r="FY36" i="56"/>
  <c r="FO36" i="56" s="1"/>
  <c r="FX36" i="56"/>
  <c r="FW36" i="56"/>
  <c r="FM36" i="56" s="1"/>
  <c r="FV36" i="56"/>
  <c r="FL36" i="56" s="1"/>
  <c r="FU36" i="56"/>
  <c r="FK36" i="56" s="1"/>
  <c r="FG36" i="56"/>
  <c r="FF36" i="56"/>
  <c r="FE36" i="56"/>
  <c r="FD36" i="56"/>
  <c r="FC36" i="56"/>
  <c r="FB36" i="56"/>
  <c r="FA36" i="56"/>
  <c r="EZ36" i="56"/>
  <c r="DT36" i="56"/>
  <c r="DI36" i="56" s="1"/>
  <c r="DS36" i="56"/>
  <c r="DH36" i="56" s="1"/>
  <c r="DR36" i="56"/>
  <c r="DG36" i="56" s="1"/>
  <c r="DQ36" i="56"/>
  <c r="DP36" i="56"/>
  <c r="DE36" i="56" s="1"/>
  <c r="DO36" i="56"/>
  <c r="DD36" i="56" s="1"/>
  <c r="DN36" i="56"/>
  <c r="DC36" i="56" s="1"/>
  <c r="DM36" i="56"/>
  <c r="DB36" i="56" s="1"/>
  <c r="CX36" i="56"/>
  <c r="CW36" i="56"/>
  <c r="CV36" i="56"/>
  <c r="CU36" i="56"/>
  <c r="CT36" i="56"/>
  <c r="CS36" i="56"/>
  <c r="CR36" i="56"/>
  <c r="CQ36" i="56"/>
  <c r="Y36" i="56"/>
  <c r="X36" i="56"/>
  <c r="N36" i="56"/>
  <c r="M36" i="56"/>
  <c r="CO36" i="56" s="1"/>
  <c r="K36" i="56"/>
  <c r="BB36" i="56" s="1"/>
  <c r="A36" i="56"/>
  <c r="GB35" i="56"/>
  <c r="FR35" i="56" s="1"/>
  <c r="GA35" i="56"/>
  <c r="FQ35" i="56" s="1"/>
  <c r="FZ35" i="56"/>
  <c r="FP35" i="56" s="1"/>
  <c r="FY35" i="56"/>
  <c r="FO35" i="56" s="1"/>
  <c r="FX35" i="56"/>
  <c r="FN35" i="56" s="1"/>
  <c r="FW35" i="56"/>
  <c r="FM35" i="56" s="1"/>
  <c r="FV35" i="56"/>
  <c r="FL35" i="56" s="1"/>
  <c r="FU35" i="56"/>
  <c r="FK35" i="56" s="1"/>
  <c r="FG35" i="56"/>
  <c r="FF35" i="56"/>
  <c r="FE35" i="56"/>
  <c r="FD35" i="56"/>
  <c r="FC35" i="56"/>
  <c r="FB35" i="56"/>
  <c r="FA35" i="56"/>
  <c r="EZ35" i="56"/>
  <c r="DT35" i="56"/>
  <c r="DI35" i="56" s="1"/>
  <c r="DS35" i="56"/>
  <c r="DH35" i="56" s="1"/>
  <c r="DR35" i="56"/>
  <c r="DG35" i="56" s="1"/>
  <c r="DQ35" i="56"/>
  <c r="DP35" i="56"/>
  <c r="DE35" i="56" s="1"/>
  <c r="DO35" i="56"/>
  <c r="DD35" i="56" s="1"/>
  <c r="DN35" i="56"/>
  <c r="DC35" i="56" s="1"/>
  <c r="DM35" i="56"/>
  <c r="DB35" i="56" s="1"/>
  <c r="CX35" i="56"/>
  <c r="CW35" i="56"/>
  <c r="CV35" i="56"/>
  <c r="CU35" i="56"/>
  <c r="CT35" i="56"/>
  <c r="CS35" i="56"/>
  <c r="CR35" i="56"/>
  <c r="CQ35" i="56"/>
  <c r="Y35" i="56"/>
  <c r="X35" i="56"/>
  <c r="N35" i="56"/>
  <c r="M35" i="56"/>
  <c r="K35" i="56"/>
  <c r="BB35" i="56" s="1"/>
  <c r="A35" i="56"/>
  <c r="GB34" i="56"/>
  <c r="FR34" i="56" s="1"/>
  <c r="GA34" i="56"/>
  <c r="FQ34" i="56" s="1"/>
  <c r="FZ34" i="56"/>
  <c r="FP34" i="56" s="1"/>
  <c r="FY34" i="56"/>
  <c r="FO34" i="56" s="1"/>
  <c r="FX34" i="56"/>
  <c r="FN34" i="56" s="1"/>
  <c r="FW34" i="56"/>
  <c r="FM34" i="56" s="1"/>
  <c r="FV34" i="56"/>
  <c r="FL34" i="56" s="1"/>
  <c r="FU34" i="56"/>
  <c r="FK34" i="56" s="1"/>
  <c r="FG34" i="56"/>
  <c r="FF34" i="56"/>
  <c r="FE34" i="56"/>
  <c r="FD34" i="56"/>
  <c r="FC34" i="56"/>
  <c r="FB34" i="56"/>
  <c r="FA34" i="56"/>
  <c r="EZ34" i="56"/>
  <c r="DT34" i="56"/>
  <c r="DI34" i="56" s="1"/>
  <c r="DS34" i="56"/>
  <c r="DH34" i="56" s="1"/>
  <c r="DR34" i="56"/>
  <c r="DG34" i="56" s="1"/>
  <c r="DQ34" i="56"/>
  <c r="DF34" i="56" s="1"/>
  <c r="DP34" i="56"/>
  <c r="DE34" i="56" s="1"/>
  <c r="DO34" i="56"/>
  <c r="DD34" i="56" s="1"/>
  <c r="DN34" i="56"/>
  <c r="DC34" i="56" s="1"/>
  <c r="DM34" i="56"/>
  <c r="DB34" i="56" s="1"/>
  <c r="CX34" i="56"/>
  <c r="CW34" i="56"/>
  <c r="CV34" i="56"/>
  <c r="CU34" i="56"/>
  <c r="CT34" i="56"/>
  <c r="CS34" i="56"/>
  <c r="CR34" i="56"/>
  <c r="CQ34" i="56"/>
  <c r="Y34" i="56"/>
  <c r="X34" i="56"/>
  <c r="N34" i="56"/>
  <c r="M34" i="56"/>
  <c r="K34" i="56"/>
  <c r="BB34" i="56" s="1"/>
  <c r="BC34" i="56" s="1"/>
  <c r="B34" i="56"/>
  <c r="A34" i="56"/>
  <c r="GB33" i="56"/>
  <c r="FR33" i="56" s="1"/>
  <c r="GA33" i="56"/>
  <c r="FQ33" i="56" s="1"/>
  <c r="FZ33" i="56"/>
  <c r="FP33" i="56" s="1"/>
  <c r="FY33" i="56"/>
  <c r="FO33" i="56" s="1"/>
  <c r="FX33" i="56"/>
  <c r="FN33" i="56" s="1"/>
  <c r="FW33" i="56"/>
  <c r="FM33" i="56" s="1"/>
  <c r="FV33" i="56"/>
  <c r="FL33" i="56" s="1"/>
  <c r="FU33" i="56"/>
  <c r="FK33" i="56" s="1"/>
  <c r="FG33" i="56"/>
  <c r="FF33" i="56"/>
  <c r="FE33" i="56"/>
  <c r="FD33" i="56"/>
  <c r="FC33" i="56"/>
  <c r="FB33" i="56"/>
  <c r="FA33" i="56"/>
  <c r="EZ33" i="56"/>
  <c r="DT33" i="56"/>
  <c r="DI33" i="56" s="1"/>
  <c r="DS33" i="56"/>
  <c r="DH33" i="56" s="1"/>
  <c r="DR33" i="56"/>
  <c r="DG33" i="56" s="1"/>
  <c r="DQ33" i="56"/>
  <c r="DF33" i="56" s="1"/>
  <c r="DP33" i="56"/>
  <c r="DE33" i="56" s="1"/>
  <c r="DO33" i="56"/>
  <c r="DD33" i="56" s="1"/>
  <c r="DN33" i="56"/>
  <c r="DC33" i="56" s="1"/>
  <c r="DM33" i="56"/>
  <c r="CX33" i="56"/>
  <c r="CW33" i="56"/>
  <c r="CV33" i="56"/>
  <c r="CU33" i="56"/>
  <c r="CT33" i="56"/>
  <c r="CS33" i="56"/>
  <c r="CR33" i="56"/>
  <c r="CQ33" i="56"/>
  <c r="Y33" i="56"/>
  <c r="X33" i="56"/>
  <c r="N33" i="56"/>
  <c r="M33" i="56"/>
  <c r="CO33" i="56" s="1"/>
  <c r="CP33" i="56" s="1"/>
  <c r="K33" i="56"/>
  <c r="BB33" i="56" s="1"/>
  <c r="BC33" i="56" s="1"/>
  <c r="EN33" i="56" s="1"/>
  <c r="B33" i="56"/>
  <c r="A33" i="56"/>
  <c r="GB32" i="56"/>
  <c r="FR32" i="56" s="1"/>
  <c r="GA32" i="56"/>
  <c r="FQ32" i="56" s="1"/>
  <c r="FZ32" i="56"/>
  <c r="FP32" i="56" s="1"/>
  <c r="FY32" i="56"/>
  <c r="FO32" i="56" s="1"/>
  <c r="FX32" i="56"/>
  <c r="FN32" i="56" s="1"/>
  <c r="FW32" i="56"/>
  <c r="FM32" i="56" s="1"/>
  <c r="FV32" i="56"/>
  <c r="FU32" i="56"/>
  <c r="FK32" i="56" s="1"/>
  <c r="FG32" i="56"/>
  <c r="FF32" i="56"/>
  <c r="FE32" i="56"/>
  <c r="FD32" i="56"/>
  <c r="FC32" i="56"/>
  <c r="FB32" i="56"/>
  <c r="FA32" i="56"/>
  <c r="EZ32" i="56"/>
  <c r="DT32" i="56"/>
  <c r="DI32" i="56" s="1"/>
  <c r="DS32" i="56"/>
  <c r="DH32" i="56" s="1"/>
  <c r="DR32" i="56"/>
  <c r="DG32" i="56" s="1"/>
  <c r="DQ32" i="56"/>
  <c r="DF32" i="56" s="1"/>
  <c r="DP32" i="56"/>
  <c r="DE32" i="56" s="1"/>
  <c r="DO32" i="56"/>
  <c r="DN32" i="56"/>
  <c r="DC32" i="56" s="1"/>
  <c r="DM32" i="56"/>
  <c r="DB32" i="56" s="1"/>
  <c r="CX32" i="56"/>
  <c r="CW32" i="56"/>
  <c r="CV32" i="56"/>
  <c r="CU32" i="56"/>
  <c r="CT32" i="56"/>
  <c r="CS32" i="56"/>
  <c r="CR32" i="56"/>
  <c r="CQ32" i="56"/>
  <c r="Y32" i="56"/>
  <c r="X32" i="56"/>
  <c r="N32" i="56"/>
  <c r="M32" i="56"/>
  <c r="DK32" i="56" s="1"/>
  <c r="K32" i="56"/>
  <c r="BB32" i="56" s="1"/>
  <c r="A32" i="56"/>
  <c r="GB31" i="56"/>
  <c r="FR31" i="56" s="1"/>
  <c r="GA31" i="56"/>
  <c r="FQ31" i="56" s="1"/>
  <c r="FZ31" i="56"/>
  <c r="FP31" i="56" s="1"/>
  <c r="FY31" i="56"/>
  <c r="FO31" i="56" s="1"/>
  <c r="FX31" i="56"/>
  <c r="FW31" i="56"/>
  <c r="FM31" i="56" s="1"/>
  <c r="FV31" i="56"/>
  <c r="FL31" i="56" s="1"/>
  <c r="FU31" i="56"/>
  <c r="FK31" i="56" s="1"/>
  <c r="FG31" i="56"/>
  <c r="FF31" i="56"/>
  <c r="FE31" i="56"/>
  <c r="FD31" i="56"/>
  <c r="FC31" i="56"/>
  <c r="FB31" i="56"/>
  <c r="FA31" i="56"/>
  <c r="EZ31" i="56"/>
  <c r="DT31" i="56"/>
  <c r="DI31" i="56" s="1"/>
  <c r="DS31" i="56"/>
  <c r="DH31" i="56" s="1"/>
  <c r="DR31" i="56"/>
  <c r="DG31" i="56" s="1"/>
  <c r="DQ31" i="56"/>
  <c r="DF31" i="56" s="1"/>
  <c r="DP31" i="56"/>
  <c r="DE31" i="56" s="1"/>
  <c r="DO31" i="56"/>
  <c r="DD31" i="56" s="1"/>
  <c r="DN31" i="56"/>
  <c r="DC31" i="56" s="1"/>
  <c r="DM31" i="56"/>
  <c r="CX31" i="56"/>
  <c r="CW31" i="56"/>
  <c r="CV31" i="56"/>
  <c r="CU31" i="56"/>
  <c r="CT31" i="56"/>
  <c r="CS31" i="56"/>
  <c r="CR31" i="56"/>
  <c r="CQ31" i="56"/>
  <c r="Y31" i="56"/>
  <c r="X31" i="56"/>
  <c r="N31" i="56"/>
  <c r="M31" i="56"/>
  <c r="CO31" i="56" s="1"/>
  <c r="K31" i="56"/>
  <c r="BB31" i="56" s="1"/>
  <c r="A31" i="56"/>
  <c r="GB30" i="56"/>
  <c r="FR30" i="56" s="1"/>
  <c r="GA30" i="56"/>
  <c r="FQ30" i="56" s="1"/>
  <c r="FZ30" i="56"/>
  <c r="FP30" i="56" s="1"/>
  <c r="FY30" i="56"/>
  <c r="FO30" i="56" s="1"/>
  <c r="FX30" i="56"/>
  <c r="FN30" i="56" s="1"/>
  <c r="FW30" i="56"/>
  <c r="FM30" i="56" s="1"/>
  <c r="FV30" i="56"/>
  <c r="FU30" i="56"/>
  <c r="FK30" i="56" s="1"/>
  <c r="FG30" i="56"/>
  <c r="FF30" i="56"/>
  <c r="FE30" i="56"/>
  <c r="FD30" i="56"/>
  <c r="FC30" i="56"/>
  <c r="FB30" i="56"/>
  <c r="FA30" i="56"/>
  <c r="EZ30" i="56"/>
  <c r="DT30" i="56"/>
  <c r="DI30" i="56" s="1"/>
  <c r="DS30" i="56"/>
  <c r="DH30" i="56" s="1"/>
  <c r="DR30" i="56"/>
  <c r="DG30" i="56" s="1"/>
  <c r="DQ30" i="56"/>
  <c r="DF30" i="56" s="1"/>
  <c r="DP30" i="56"/>
  <c r="DE30" i="56" s="1"/>
  <c r="DO30" i="56"/>
  <c r="DD30" i="56" s="1"/>
  <c r="DN30" i="56"/>
  <c r="DC30" i="56" s="1"/>
  <c r="DM30" i="56"/>
  <c r="DB30" i="56" s="1"/>
  <c r="CX30" i="56"/>
  <c r="CW30" i="56"/>
  <c r="CV30" i="56"/>
  <c r="CU30" i="56"/>
  <c r="CT30" i="56"/>
  <c r="CS30" i="56"/>
  <c r="CR30" i="56"/>
  <c r="CQ30" i="56"/>
  <c r="BB30" i="56"/>
  <c r="BC30" i="56" s="1"/>
  <c r="Y30" i="56"/>
  <c r="X30" i="56"/>
  <c r="N30" i="56"/>
  <c r="M30" i="56"/>
  <c r="DK30" i="56" s="1"/>
  <c r="DL30" i="56" s="1"/>
  <c r="A30" i="56"/>
  <c r="GB29" i="56"/>
  <c r="FR29" i="56" s="1"/>
  <c r="GA29" i="56"/>
  <c r="FQ29" i="56" s="1"/>
  <c r="FZ29" i="56"/>
  <c r="FP29" i="56" s="1"/>
  <c r="FY29" i="56"/>
  <c r="FO29" i="56" s="1"/>
  <c r="FX29" i="56"/>
  <c r="FN29" i="56" s="1"/>
  <c r="FW29" i="56"/>
  <c r="FM29" i="56" s="1"/>
  <c r="FV29" i="56"/>
  <c r="FL29" i="56" s="1"/>
  <c r="FU29" i="56"/>
  <c r="FG29" i="56"/>
  <c r="FF29" i="56"/>
  <c r="FE29" i="56"/>
  <c r="FD29" i="56"/>
  <c r="FC29" i="56"/>
  <c r="FB29" i="56"/>
  <c r="FA29" i="56"/>
  <c r="EZ29" i="56"/>
  <c r="DT29" i="56"/>
  <c r="DI29" i="56" s="1"/>
  <c r="DS29" i="56"/>
  <c r="DH29" i="56" s="1"/>
  <c r="DR29" i="56"/>
  <c r="DG29" i="56" s="1"/>
  <c r="DQ29" i="56"/>
  <c r="DF29" i="56" s="1"/>
  <c r="DP29" i="56"/>
  <c r="DE29" i="56" s="1"/>
  <c r="DO29" i="56"/>
  <c r="DD29" i="56" s="1"/>
  <c r="DN29" i="56"/>
  <c r="DC29" i="56" s="1"/>
  <c r="DM29" i="56"/>
  <c r="CX29" i="56"/>
  <c r="CW29" i="56"/>
  <c r="CV29" i="56"/>
  <c r="CU29" i="56"/>
  <c r="CT29" i="56"/>
  <c r="CS29" i="56"/>
  <c r="CR29" i="56"/>
  <c r="CQ29" i="56"/>
  <c r="Y29" i="56"/>
  <c r="X29" i="56"/>
  <c r="N29" i="56"/>
  <c r="M29" i="56"/>
  <c r="CO29" i="56" s="1"/>
  <c r="K29" i="56"/>
  <c r="BB29" i="56" s="1"/>
  <c r="A29" i="56"/>
  <c r="GB28" i="56"/>
  <c r="FR28" i="56" s="1"/>
  <c r="GA28" i="56"/>
  <c r="FQ28" i="56" s="1"/>
  <c r="FZ28" i="56"/>
  <c r="FP28" i="56" s="1"/>
  <c r="FY28" i="56"/>
  <c r="FO28" i="56" s="1"/>
  <c r="FX28" i="56"/>
  <c r="FN28" i="56" s="1"/>
  <c r="FW28" i="56"/>
  <c r="FM28" i="56" s="1"/>
  <c r="FV28" i="56"/>
  <c r="FL28" i="56" s="1"/>
  <c r="FU28" i="56"/>
  <c r="FG28" i="56"/>
  <c r="FF28" i="56"/>
  <c r="FE28" i="56"/>
  <c r="FD28" i="56"/>
  <c r="FC28" i="56"/>
  <c r="FB28" i="56"/>
  <c r="FA28" i="56"/>
  <c r="EZ28" i="56"/>
  <c r="DT28" i="56"/>
  <c r="DI28" i="56" s="1"/>
  <c r="DS28" i="56"/>
  <c r="DH28" i="56" s="1"/>
  <c r="DR28" i="56"/>
  <c r="DG28" i="56" s="1"/>
  <c r="DQ28" i="56"/>
  <c r="DF28" i="56" s="1"/>
  <c r="DP28" i="56"/>
  <c r="DE28" i="56" s="1"/>
  <c r="DO28" i="56"/>
  <c r="DD28" i="56" s="1"/>
  <c r="DN28" i="56"/>
  <c r="DM28" i="56"/>
  <c r="DB28" i="56" s="1"/>
  <c r="CX28" i="56"/>
  <c r="CW28" i="56"/>
  <c r="CV28" i="56"/>
  <c r="CU28" i="56"/>
  <c r="CT28" i="56"/>
  <c r="CS28" i="56"/>
  <c r="CR28" i="56"/>
  <c r="CQ28" i="56"/>
  <c r="Y28" i="56"/>
  <c r="X28" i="56"/>
  <c r="N28" i="56"/>
  <c r="M28" i="56"/>
  <c r="K28" i="56"/>
  <c r="BB28" i="56" s="1"/>
  <c r="A28" i="56"/>
  <c r="GB27" i="56"/>
  <c r="FR27" i="56" s="1"/>
  <c r="GA27" i="56"/>
  <c r="FZ27" i="56"/>
  <c r="FP27" i="56" s="1"/>
  <c r="FY27" i="56"/>
  <c r="FO27" i="56" s="1"/>
  <c r="FX27" i="56"/>
  <c r="FN27" i="56" s="1"/>
  <c r="FW27" i="56"/>
  <c r="FM27" i="56" s="1"/>
  <c r="FV27" i="56"/>
  <c r="FL27" i="56" s="1"/>
  <c r="FU27" i="56"/>
  <c r="FK27" i="56" s="1"/>
  <c r="FG27" i="56"/>
  <c r="FF27" i="56"/>
  <c r="FE27" i="56"/>
  <c r="FD27" i="56"/>
  <c r="FC27" i="56"/>
  <c r="FB27" i="56"/>
  <c r="FA27" i="56"/>
  <c r="EZ27" i="56"/>
  <c r="DT27" i="56"/>
  <c r="DI27" i="56" s="1"/>
  <c r="DS27" i="56"/>
  <c r="DH27" i="56" s="1"/>
  <c r="DR27" i="56"/>
  <c r="DG27" i="56" s="1"/>
  <c r="DQ27" i="56"/>
  <c r="DF27" i="56" s="1"/>
  <c r="DP27" i="56"/>
  <c r="DE27" i="56" s="1"/>
  <c r="DO27" i="56"/>
  <c r="DD27" i="56" s="1"/>
  <c r="DN27" i="56"/>
  <c r="DC27" i="56" s="1"/>
  <c r="DM27" i="56"/>
  <c r="DB27" i="56" s="1"/>
  <c r="CX27" i="56"/>
  <c r="CW27" i="56"/>
  <c r="CV27" i="56"/>
  <c r="CU27" i="56"/>
  <c r="CT27" i="56"/>
  <c r="CS27" i="56"/>
  <c r="CR27" i="56"/>
  <c r="CQ27" i="56"/>
  <c r="Y27" i="56"/>
  <c r="X27" i="56"/>
  <c r="N27" i="56"/>
  <c r="M27" i="56"/>
  <c r="K27" i="56"/>
  <c r="BB27" i="56" s="1"/>
  <c r="A27" i="56"/>
  <c r="GB26" i="56"/>
  <c r="FR26" i="56" s="1"/>
  <c r="GA26" i="56"/>
  <c r="FQ26" i="56" s="1"/>
  <c r="FZ26" i="56"/>
  <c r="FP26" i="56" s="1"/>
  <c r="FY26" i="56"/>
  <c r="FO26" i="56" s="1"/>
  <c r="FX26" i="56"/>
  <c r="FW26" i="56"/>
  <c r="FM26" i="56" s="1"/>
  <c r="FV26" i="56"/>
  <c r="FL26" i="56" s="1"/>
  <c r="FU26" i="56"/>
  <c r="FK26" i="56" s="1"/>
  <c r="FG26" i="56"/>
  <c r="FF26" i="56"/>
  <c r="FE26" i="56"/>
  <c r="FD26" i="56"/>
  <c r="FC26" i="56"/>
  <c r="FB26" i="56"/>
  <c r="FA26" i="56"/>
  <c r="EZ26" i="56"/>
  <c r="DT26" i="56"/>
  <c r="DI26" i="56" s="1"/>
  <c r="DS26" i="56"/>
  <c r="DH26" i="56" s="1"/>
  <c r="DR26" i="56"/>
  <c r="DG26" i="56" s="1"/>
  <c r="DQ26" i="56"/>
  <c r="DP26" i="56"/>
  <c r="DE26" i="56" s="1"/>
  <c r="DO26" i="56"/>
  <c r="DD26" i="56" s="1"/>
  <c r="DN26" i="56"/>
  <c r="DC26" i="56" s="1"/>
  <c r="DM26" i="56"/>
  <c r="DB26" i="56" s="1"/>
  <c r="CX26" i="56"/>
  <c r="CW26" i="56"/>
  <c r="CV26" i="56"/>
  <c r="CU26" i="56"/>
  <c r="CT26" i="56"/>
  <c r="CS26" i="56"/>
  <c r="CR26" i="56"/>
  <c r="CQ26" i="56"/>
  <c r="Y26" i="56"/>
  <c r="X26" i="56"/>
  <c r="N26" i="56"/>
  <c r="M26" i="56"/>
  <c r="DK26" i="56" s="1"/>
  <c r="DL26" i="56" s="1"/>
  <c r="K26" i="56"/>
  <c r="BB26" i="56" s="1"/>
  <c r="BC26" i="56" s="1"/>
  <c r="CZ26" i="56" s="1"/>
  <c r="B26" i="56"/>
  <c r="A26" i="56"/>
  <c r="GB25" i="56"/>
  <c r="FR25" i="56" s="1"/>
  <c r="GA25" i="56"/>
  <c r="FQ25" i="56" s="1"/>
  <c r="FZ25" i="56"/>
  <c r="FP25" i="56" s="1"/>
  <c r="FY25" i="56"/>
  <c r="FO25" i="56" s="1"/>
  <c r="FX25" i="56"/>
  <c r="FN25" i="56" s="1"/>
  <c r="FW25" i="56"/>
  <c r="FM25" i="56" s="1"/>
  <c r="FV25" i="56"/>
  <c r="FL25" i="56" s="1"/>
  <c r="FU25" i="56"/>
  <c r="FK25" i="56" s="1"/>
  <c r="FG25" i="56"/>
  <c r="FF25" i="56"/>
  <c r="FE25" i="56"/>
  <c r="FD25" i="56"/>
  <c r="FC25" i="56"/>
  <c r="FB25" i="56"/>
  <c r="FA25" i="56"/>
  <c r="EZ25" i="56"/>
  <c r="DT25" i="56"/>
  <c r="DI25" i="56" s="1"/>
  <c r="DS25" i="56"/>
  <c r="DH25" i="56" s="1"/>
  <c r="DR25" i="56"/>
  <c r="DG25" i="56" s="1"/>
  <c r="DQ25" i="56"/>
  <c r="DF25" i="56" s="1"/>
  <c r="DP25" i="56"/>
  <c r="DE25" i="56" s="1"/>
  <c r="DO25" i="56"/>
  <c r="DD25" i="56" s="1"/>
  <c r="DN25" i="56"/>
  <c r="DC25" i="56" s="1"/>
  <c r="DM25" i="56"/>
  <c r="CX25" i="56"/>
  <c r="CW25" i="56"/>
  <c r="CV25" i="56"/>
  <c r="CU25" i="56"/>
  <c r="CT25" i="56"/>
  <c r="CS25" i="56"/>
  <c r="CR25" i="56"/>
  <c r="CQ25" i="56"/>
  <c r="Y25" i="56"/>
  <c r="X25" i="56"/>
  <c r="N25" i="56"/>
  <c r="M25" i="56"/>
  <c r="CO25" i="56" s="1"/>
  <c r="CP25" i="56" s="1"/>
  <c r="K25" i="56"/>
  <c r="BB25" i="56" s="1"/>
  <c r="BC25" i="56" s="1"/>
  <c r="B25" i="56"/>
  <c r="A25" i="56"/>
  <c r="GB24" i="56"/>
  <c r="FR24" i="56" s="1"/>
  <c r="GA24" i="56"/>
  <c r="FQ24" i="56" s="1"/>
  <c r="FZ24" i="56"/>
  <c r="FP24" i="56" s="1"/>
  <c r="FY24" i="56"/>
  <c r="FO24" i="56" s="1"/>
  <c r="FX24" i="56"/>
  <c r="FN24" i="56" s="1"/>
  <c r="FW24" i="56"/>
  <c r="FM24" i="56" s="1"/>
  <c r="FV24" i="56"/>
  <c r="FL24" i="56" s="1"/>
  <c r="FU24" i="56"/>
  <c r="FG24" i="56"/>
  <c r="FF24" i="56"/>
  <c r="FE24" i="56"/>
  <c r="FD24" i="56"/>
  <c r="FC24" i="56"/>
  <c r="FB24" i="56"/>
  <c r="FA24" i="56"/>
  <c r="EZ24" i="56"/>
  <c r="DT24" i="56"/>
  <c r="DI24" i="56" s="1"/>
  <c r="DS24" i="56"/>
  <c r="DH24" i="56" s="1"/>
  <c r="DR24" i="56"/>
  <c r="DG24" i="56" s="1"/>
  <c r="DQ24" i="56"/>
  <c r="DF24" i="56" s="1"/>
  <c r="DP24" i="56"/>
  <c r="DE24" i="56" s="1"/>
  <c r="DO24" i="56"/>
  <c r="DD24" i="56" s="1"/>
  <c r="DN24" i="56"/>
  <c r="DM24" i="56"/>
  <c r="DB24" i="56" s="1"/>
  <c r="CX24" i="56"/>
  <c r="CW24" i="56"/>
  <c r="CV24" i="56"/>
  <c r="CU24" i="56"/>
  <c r="CT24" i="56"/>
  <c r="CS24" i="56"/>
  <c r="CR24" i="56"/>
  <c r="CQ24" i="56"/>
  <c r="BB24" i="56"/>
  <c r="BC24" i="56" s="1"/>
  <c r="Y24" i="56"/>
  <c r="X24" i="56"/>
  <c r="N24" i="56"/>
  <c r="M24" i="56"/>
  <c r="A24" i="56"/>
  <c r="GB23" i="56"/>
  <c r="FR23" i="56" s="1"/>
  <c r="GA23" i="56"/>
  <c r="FQ23" i="56" s="1"/>
  <c r="FZ23" i="56"/>
  <c r="FP23" i="56" s="1"/>
  <c r="FY23" i="56"/>
  <c r="FO23" i="56" s="1"/>
  <c r="FX23" i="56"/>
  <c r="FN23" i="56" s="1"/>
  <c r="FW23" i="56"/>
  <c r="FM23" i="56" s="1"/>
  <c r="FV23" i="56"/>
  <c r="FL23" i="56" s="1"/>
  <c r="FU23" i="56"/>
  <c r="FK23" i="56" s="1"/>
  <c r="FG23" i="56"/>
  <c r="FF23" i="56"/>
  <c r="FE23" i="56"/>
  <c r="FD23" i="56"/>
  <c r="FC23" i="56"/>
  <c r="FB23" i="56"/>
  <c r="FA23" i="56"/>
  <c r="EZ23" i="56"/>
  <c r="DT23" i="56"/>
  <c r="DI23" i="56" s="1"/>
  <c r="DS23" i="56"/>
  <c r="DH23" i="56" s="1"/>
  <c r="DR23" i="56"/>
  <c r="DG23" i="56" s="1"/>
  <c r="DQ23" i="56"/>
  <c r="DF23" i="56" s="1"/>
  <c r="DP23" i="56"/>
  <c r="DE23" i="56" s="1"/>
  <c r="DO23" i="56"/>
  <c r="DD23" i="56" s="1"/>
  <c r="DN23" i="56"/>
  <c r="DC23" i="56" s="1"/>
  <c r="DM23" i="56"/>
  <c r="DB23" i="56" s="1"/>
  <c r="CX23" i="56"/>
  <c r="CW23" i="56"/>
  <c r="CV23" i="56"/>
  <c r="CU23" i="56"/>
  <c r="CT23" i="56"/>
  <c r="CS23" i="56"/>
  <c r="CR23" i="56"/>
  <c r="CQ23" i="56"/>
  <c r="Y23" i="56"/>
  <c r="X23" i="56"/>
  <c r="N23" i="56"/>
  <c r="M23" i="56"/>
  <c r="K23" i="56"/>
  <c r="BB23" i="56" s="1"/>
  <c r="A23" i="56"/>
  <c r="GB22" i="56"/>
  <c r="FR22" i="56" s="1"/>
  <c r="GA22" i="56"/>
  <c r="FQ22" i="56" s="1"/>
  <c r="FZ22" i="56"/>
  <c r="FP22" i="56" s="1"/>
  <c r="FY22" i="56"/>
  <c r="FO22" i="56" s="1"/>
  <c r="FX22" i="56"/>
  <c r="FN22" i="56" s="1"/>
  <c r="FW22" i="56"/>
  <c r="FM22" i="56" s="1"/>
  <c r="FV22" i="56"/>
  <c r="FL22" i="56" s="1"/>
  <c r="FU22" i="56"/>
  <c r="FG22" i="56"/>
  <c r="FF22" i="56"/>
  <c r="FE22" i="56"/>
  <c r="FD22" i="56"/>
  <c r="FC22" i="56"/>
  <c r="FB22" i="56"/>
  <c r="FA22" i="56"/>
  <c r="EZ22" i="56"/>
  <c r="DT22" i="56"/>
  <c r="DI22" i="56" s="1"/>
  <c r="DS22" i="56"/>
  <c r="DH22" i="56" s="1"/>
  <c r="DR22" i="56"/>
  <c r="DG22" i="56" s="1"/>
  <c r="DQ22" i="56"/>
  <c r="DF22" i="56" s="1"/>
  <c r="DP22" i="56"/>
  <c r="DE22" i="56" s="1"/>
  <c r="DO22" i="56"/>
  <c r="DD22" i="56" s="1"/>
  <c r="DN22" i="56"/>
  <c r="DC22" i="56" s="1"/>
  <c r="DM22" i="56"/>
  <c r="CX22" i="56"/>
  <c r="CW22" i="56"/>
  <c r="CV22" i="56"/>
  <c r="CU22" i="56"/>
  <c r="CT22" i="56"/>
  <c r="CS22" i="56"/>
  <c r="CR22" i="56"/>
  <c r="CQ22" i="56"/>
  <c r="Y22" i="56"/>
  <c r="X22" i="56"/>
  <c r="N22" i="56"/>
  <c r="M22" i="56"/>
  <c r="CO22" i="56" s="1"/>
  <c r="CP22" i="56" s="1"/>
  <c r="K22" i="56"/>
  <c r="BB22" i="56" s="1"/>
  <c r="BC22" i="56" s="1"/>
  <c r="CE22" i="56" s="1"/>
  <c r="B22" i="56"/>
  <c r="A22" i="56"/>
  <c r="GB21" i="56"/>
  <c r="FR21" i="56" s="1"/>
  <c r="GA21" i="56"/>
  <c r="FQ21" i="56" s="1"/>
  <c r="FZ21" i="56"/>
  <c r="FP21" i="56" s="1"/>
  <c r="FY21" i="56"/>
  <c r="FO21" i="56" s="1"/>
  <c r="FX21" i="56"/>
  <c r="FN21" i="56" s="1"/>
  <c r="FW21" i="56"/>
  <c r="FV21" i="56"/>
  <c r="FL21" i="56" s="1"/>
  <c r="FU21" i="56"/>
  <c r="FK21" i="56" s="1"/>
  <c r="FG21" i="56"/>
  <c r="FF21" i="56"/>
  <c r="FE21" i="56"/>
  <c r="FD21" i="56"/>
  <c r="FC21" i="56"/>
  <c r="FB21" i="56"/>
  <c r="FA21" i="56"/>
  <c r="EZ21" i="56"/>
  <c r="DT21" i="56"/>
  <c r="DI21" i="56" s="1"/>
  <c r="DS21" i="56"/>
  <c r="DH21" i="56" s="1"/>
  <c r="DR21" i="56"/>
  <c r="DG21" i="56" s="1"/>
  <c r="DQ21" i="56"/>
  <c r="DF21" i="56" s="1"/>
  <c r="DP21" i="56"/>
  <c r="DE21" i="56" s="1"/>
  <c r="DO21" i="56"/>
  <c r="DD21" i="56" s="1"/>
  <c r="DN21" i="56"/>
  <c r="DC21" i="56" s="1"/>
  <c r="DM21" i="56"/>
  <c r="DB21" i="56" s="1"/>
  <c r="CX21" i="56"/>
  <c r="CW21" i="56"/>
  <c r="CV21" i="56"/>
  <c r="CU21" i="56"/>
  <c r="CT21" i="56"/>
  <c r="CS21" i="56"/>
  <c r="CR21" i="56"/>
  <c r="CQ21" i="56"/>
  <c r="Y21" i="56"/>
  <c r="X21" i="56"/>
  <c r="N21" i="56"/>
  <c r="M21" i="56"/>
  <c r="DK21" i="56" s="1"/>
  <c r="DL21" i="56" s="1"/>
  <c r="K21" i="56"/>
  <c r="BB21" i="56" s="1"/>
  <c r="BC21" i="56" s="1"/>
  <c r="CZ21" i="56" s="1"/>
  <c r="B21" i="56"/>
  <c r="A21" i="56"/>
  <c r="GB20" i="56"/>
  <c r="FR20" i="56" s="1"/>
  <c r="GA20" i="56"/>
  <c r="FQ20" i="56" s="1"/>
  <c r="FZ20" i="56"/>
  <c r="FP20" i="56" s="1"/>
  <c r="FY20" i="56"/>
  <c r="FO20" i="56" s="1"/>
  <c r="FX20" i="56"/>
  <c r="FN20" i="56" s="1"/>
  <c r="FW20" i="56"/>
  <c r="FM20" i="56" s="1"/>
  <c r="FV20" i="56"/>
  <c r="FL20" i="56" s="1"/>
  <c r="FU20" i="56"/>
  <c r="FG20" i="56"/>
  <c r="FF20" i="56"/>
  <c r="FE20" i="56"/>
  <c r="FD20" i="56"/>
  <c r="FC20" i="56"/>
  <c r="FB20" i="56"/>
  <c r="FA20" i="56"/>
  <c r="EZ20" i="56"/>
  <c r="DT20" i="56"/>
  <c r="DI20" i="56" s="1"/>
  <c r="DS20" i="56"/>
  <c r="DH20" i="56" s="1"/>
  <c r="DR20" i="56"/>
  <c r="DG20" i="56" s="1"/>
  <c r="DQ20" i="56"/>
  <c r="DF20" i="56" s="1"/>
  <c r="DP20" i="56"/>
  <c r="DE20" i="56" s="1"/>
  <c r="DO20" i="56"/>
  <c r="DD20" i="56" s="1"/>
  <c r="DN20" i="56"/>
  <c r="DC20" i="56" s="1"/>
  <c r="DM20" i="56"/>
  <c r="DB20" i="56" s="1"/>
  <c r="CX20" i="56"/>
  <c r="CW20" i="56"/>
  <c r="CV20" i="56"/>
  <c r="CU20" i="56"/>
  <c r="CT20" i="56"/>
  <c r="CS20" i="56"/>
  <c r="CR20" i="56"/>
  <c r="CQ20" i="56"/>
  <c r="Y20" i="56"/>
  <c r="X20" i="56"/>
  <c r="N20" i="56"/>
  <c r="M20" i="56"/>
  <c r="K20" i="56"/>
  <c r="BB20" i="56" s="1"/>
  <c r="A20" i="56"/>
  <c r="GB19" i="56"/>
  <c r="FR19" i="56" s="1"/>
  <c r="GA19" i="56"/>
  <c r="FQ19" i="56" s="1"/>
  <c r="FZ19" i="56"/>
  <c r="FP19" i="56" s="1"/>
  <c r="FY19" i="56"/>
  <c r="FO19" i="56" s="1"/>
  <c r="FX19" i="56"/>
  <c r="FW19" i="56"/>
  <c r="FM19" i="56" s="1"/>
  <c r="FV19" i="56"/>
  <c r="FL19" i="56" s="1"/>
  <c r="FU19" i="56"/>
  <c r="FK19" i="56" s="1"/>
  <c r="FG19" i="56"/>
  <c r="FF19" i="56"/>
  <c r="FE19" i="56"/>
  <c r="FD19" i="56"/>
  <c r="FC19" i="56"/>
  <c r="FB19" i="56"/>
  <c r="FA19" i="56"/>
  <c r="EZ19" i="56"/>
  <c r="DT19" i="56"/>
  <c r="DI19" i="56" s="1"/>
  <c r="DS19" i="56"/>
  <c r="DH19" i="56" s="1"/>
  <c r="DR19" i="56"/>
  <c r="DG19" i="56" s="1"/>
  <c r="DQ19" i="56"/>
  <c r="DF19" i="56" s="1"/>
  <c r="DP19" i="56"/>
  <c r="DE19" i="56" s="1"/>
  <c r="DO19" i="56"/>
  <c r="DD19" i="56" s="1"/>
  <c r="DN19" i="56"/>
  <c r="DC19" i="56" s="1"/>
  <c r="DM19" i="56"/>
  <c r="DB19" i="56" s="1"/>
  <c r="CX19" i="56"/>
  <c r="CW19" i="56"/>
  <c r="CV19" i="56"/>
  <c r="CU19" i="56"/>
  <c r="CT19" i="56"/>
  <c r="CS19" i="56"/>
  <c r="CR19" i="56"/>
  <c r="CQ19" i="56"/>
  <c r="Y19" i="56"/>
  <c r="X19" i="56"/>
  <c r="N19" i="56"/>
  <c r="M19" i="56"/>
  <c r="K19" i="56"/>
  <c r="BB19" i="56" s="1"/>
  <c r="A19" i="56"/>
  <c r="GB18" i="56"/>
  <c r="FR18" i="56" s="1"/>
  <c r="GA18" i="56"/>
  <c r="FQ18" i="56" s="1"/>
  <c r="FZ18" i="56"/>
  <c r="FP18" i="56" s="1"/>
  <c r="FY18" i="56"/>
  <c r="FO18" i="56" s="1"/>
  <c r="FX18" i="56"/>
  <c r="FN18" i="56" s="1"/>
  <c r="FW18" i="56"/>
  <c r="FM18" i="56" s="1"/>
  <c r="FV18" i="56"/>
  <c r="FL18" i="56" s="1"/>
  <c r="FU18" i="56"/>
  <c r="FG18" i="56"/>
  <c r="FF18" i="56"/>
  <c r="FE18" i="56"/>
  <c r="FD18" i="56"/>
  <c r="FC18" i="56"/>
  <c r="FB18" i="56"/>
  <c r="FA18" i="56"/>
  <c r="EZ18" i="56"/>
  <c r="DT18" i="56"/>
  <c r="DI18" i="56" s="1"/>
  <c r="DS18" i="56"/>
  <c r="DH18" i="56" s="1"/>
  <c r="DR18" i="56"/>
  <c r="DG18" i="56" s="1"/>
  <c r="DQ18" i="56"/>
  <c r="DF18" i="56" s="1"/>
  <c r="DP18" i="56"/>
  <c r="DE18" i="56" s="1"/>
  <c r="DO18" i="56"/>
  <c r="DD18" i="56" s="1"/>
  <c r="DN18" i="56"/>
  <c r="DC18" i="56" s="1"/>
  <c r="DM18" i="56"/>
  <c r="CX18" i="56"/>
  <c r="CW18" i="56"/>
  <c r="CV18" i="56"/>
  <c r="CU18" i="56"/>
  <c r="CT18" i="56"/>
  <c r="CS18" i="56"/>
  <c r="CR18" i="56"/>
  <c r="CQ18" i="56"/>
  <c r="Y18" i="56"/>
  <c r="X18" i="56"/>
  <c r="N18" i="56"/>
  <c r="M18" i="56"/>
  <c r="K18" i="56"/>
  <c r="BB18" i="56" s="1"/>
  <c r="A18" i="56"/>
  <c r="GB17" i="56"/>
  <c r="FR17" i="56" s="1"/>
  <c r="GA17" i="56"/>
  <c r="FQ17" i="56" s="1"/>
  <c r="FZ17" i="56"/>
  <c r="FP17" i="56" s="1"/>
  <c r="FY17" i="56"/>
  <c r="FO17" i="56" s="1"/>
  <c r="FX17" i="56"/>
  <c r="FN17" i="56" s="1"/>
  <c r="FW17" i="56"/>
  <c r="FM17" i="56" s="1"/>
  <c r="FV17" i="56"/>
  <c r="FL17" i="56" s="1"/>
  <c r="FU17" i="56"/>
  <c r="FG17" i="56"/>
  <c r="FF17" i="56"/>
  <c r="FE17" i="56"/>
  <c r="FD17" i="56"/>
  <c r="FC17" i="56"/>
  <c r="FB17" i="56"/>
  <c r="FA17" i="56"/>
  <c r="EZ17" i="56"/>
  <c r="DT17" i="56"/>
  <c r="DI17" i="56" s="1"/>
  <c r="DS17" i="56"/>
  <c r="DH17" i="56" s="1"/>
  <c r="DR17" i="56"/>
  <c r="DG17" i="56" s="1"/>
  <c r="DQ17" i="56"/>
  <c r="DF17" i="56" s="1"/>
  <c r="DP17" i="56"/>
  <c r="DE17" i="56" s="1"/>
  <c r="DO17" i="56"/>
  <c r="DD17" i="56" s="1"/>
  <c r="DN17" i="56"/>
  <c r="DC17" i="56" s="1"/>
  <c r="DM17" i="56"/>
  <c r="CX17" i="56"/>
  <c r="CW17" i="56"/>
  <c r="CV17" i="56"/>
  <c r="CU17" i="56"/>
  <c r="CT17" i="56"/>
  <c r="CS17" i="56"/>
  <c r="CR17" i="56"/>
  <c r="CQ17" i="56"/>
  <c r="Y17" i="56"/>
  <c r="X17" i="56"/>
  <c r="N17" i="56"/>
  <c r="M17" i="56"/>
  <c r="K17" i="56"/>
  <c r="BB17" i="56" s="1"/>
  <c r="A17" i="56"/>
  <c r="GB16" i="56"/>
  <c r="FR16" i="56" s="1"/>
  <c r="GA16" i="56"/>
  <c r="FQ16" i="56" s="1"/>
  <c r="FZ16" i="56"/>
  <c r="FP16" i="56" s="1"/>
  <c r="FY16" i="56"/>
  <c r="FO16" i="56" s="1"/>
  <c r="FX16" i="56"/>
  <c r="FN16" i="56" s="1"/>
  <c r="FW16" i="56"/>
  <c r="FM16" i="56" s="1"/>
  <c r="FV16" i="56"/>
  <c r="FL16" i="56" s="1"/>
  <c r="FU16" i="56"/>
  <c r="FG16" i="56"/>
  <c r="FF16" i="56"/>
  <c r="FE16" i="56"/>
  <c r="FD16" i="56"/>
  <c r="FC16" i="56"/>
  <c r="FB16" i="56"/>
  <c r="FA16" i="56"/>
  <c r="EZ16" i="56"/>
  <c r="DT16" i="56"/>
  <c r="DI16" i="56" s="1"/>
  <c r="DS16" i="56"/>
  <c r="DH16" i="56" s="1"/>
  <c r="DR16" i="56"/>
  <c r="DG16" i="56" s="1"/>
  <c r="DQ16" i="56"/>
  <c r="DF16" i="56" s="1"/>
  <c r="DP16" i="56"/>
  <c r="DE16" i="56" s="1"/>
  <c r="DO16" i="56"/>
  <c r="DD16" i="56" s="1"/>
  <c r="DN16" i="56"/>
  <c r="DC16" i="56" s="1"/>
  <c r="DM16" i="56"/>
  <c r="CX16" i="56"/>
  <c r="CW16" i="56"/>
  <c r="CV16" i="56"/>
  <c r="CU16" i="56"/>
  <c r="CT16" i="56"/>
  <c r="CS16" i="56"/>
  <c r="CR16" i="56"/>
  <c r="CQ16" i="56"/>
  <c r="BB16" i="56"/>
  <c r="BC16" i="56" s="1"/>
  <c r="FI16" i="56" s="1"/>
  <c r="Y16" i="56"/>
  <c r="X16" i="56"/>
  <c r="N16" i="56"/>
  <c r="M16" i="56"/>
  <c r="A16" i="56"/>
  <c r="GB15" i="56"/>
  <c r="FR15" i="56" s="1"/>
  <c r="GA15" i="56"/>
  <c r="FQ15" i="56" s="1"/>
  <c r="FZ15" i="56"/>
  <c r="FP15" i="56" s="1"/>
  <c r="FY15" i="56"/>
  <c r="FO15" i="56" s="1"/>
  <c r="FX15" i="56"/>
  <c r="FN15" i="56" s="1"/>
  <c r="FW15" i="56"/>
  <c r="FM15" i="56" s="1"/>
  <c r="FV15" i="56"/>
  <c r="FL15" i="56" s="1"/>
  <c r="FU15" i="56"/>
  <c r="FG15" i="56"/>
  <c r="FF15" i="56"/>
  <c r="FE15" i="56"/>
  <c r="FD15" i="56"/>
  <c r="FC15" i="56"/>
  <c r="FB15" i="56"/>
  <c r="FA15" i="56"/>
  <c r="EZ15" i="56"/>
  <c r="DT15" i="56"/>
  <c r="DI15" i="56" s="1"/>
  <c r="DS15" i="56"/>
  <c r="DH15" i="56" s="1"/>
  <c r="DR15" i="56"/>
  <c r="DG15" i="56" s="1"/>
  <c r="DQ15" i="56"/>
  <c r="DF15" i="56" s="1"/>
  <c r="DP15" i="56"/>
  <c r="DE15" i="56" s="1"/>
  <c r="DO15" i="56"/>
  <c r="DD15" i="56" s="1"/>
  <c r="DN15" i="56"/>
  <c r="DC15" i="56" s="1"/>
  <c r="DM15" i="56"/>
  <c r="CX15" i="56"/>
  <c r="CW15" i="56"/>
  <c r="CV15" i="56"/>
  <c r="CU15" i="56"/>
  <c r="CT15" i="56"/>
  <c r="CS15" i="56"/>
  <c r="CR15" i="56"/>
  <c r="CQ15" i="56"/>
  <c r="Y15" i="56"/>
  <c r="X15" i="56"/>
  <c r="N15" i="56"/>
  <c r="M15" i="56"/>
  <c r="K15" i="56"/>
  <c r="BB15" i="56" s="1"/>
  <c r="A15" i="56"/>
  <c r="GB14" i="56"/>
  <c r="FR14" i="56" s="1"/>
  <c r="GA14" i="56"/>
  <c r="FQ14" i="56" s="1"/>
  <c r="FZ14" i="56"/>
  <c r="FP14" i="56" s="1"/>
  <c r="FY14" i="56"/>
  <c r="FO14" i="56" s="1"/>
  <c r="FX14" i="56"/>
  <c r="FN14" i="56" s="1"/>
  <c r="FW14" i="56"/>
  <c r="FM14" i="56" s="1"/>
  <c r="FV14" i="56"/>
  <c r="FL14" i="56" s="1"/>
  <c r="FU14" i="56"/>
  <c r="FK14" i="56" s="1"/>
  <c r="FG14" i="56"/>
  <c r="FF14" i="56"/>
  <c r="FE14" i="56"/>
  <c r="FD14" i="56"/>
  <c r="FC14" i="56"/>
  <c r="FB14" i="56"/>
  <c r="FA14" i="56"/>
  <c r="EZ14" i="56"/>
  <c r="DT14" i="56"/>
  <c r="DI14" i="56" s="1"/>
  <c r="DS14" i="56"/>
  <c r="DH14" i="56" s="1"/>
  <c r="DR14" i="56"/>
  <c r="DG14" i="56" s="1"/>
  <c r="DQ14" i="56"/>
  <c r="DF14" i="56" s="1"/>
  <c r="DP14" i="56"/>
  <c r="DE14" i="56" s="1"/>
  <c r="DO14" i="56"/>
  <c r="DD14" i="56" s="1"/>
  <c r="DN14" i="56"/>
  <c r="DC14" i="56" s="1"/>
  <c r="DM14" i="56"/>
  <c r="CX14" i="56"/>
  <c r="CW14" i="56"/>
  <c r="CV14" i="56"/>
  <c r="CU14" i="56"/>
  <c r="CT14" i="56"/>
  <c r="CS14" i="56"/>
  <c r="CR14" i="56"/>
  <c r="CQ14" i="56"/>
  <c r="Y14" i="56"/>
  <c r="X14" i="56"/>
  <c r="N14" i="56"/>
  <c r="M14" i="56"/>
  <c r="CO14" i="56" s="1"/>
  <c r="CP14" i="56" s="1"/>
  <c r="K14" i="56"/>
  <c r="BB14" i="56" s="1"/>
  <c r="A14" i="56"/>
  <c r="GB13" i="56"/>
  <c r="FR13" i="56" s="1"/>
  <c r="GA13" i="56"/>
  <c r="FQ13" i="56" s="1"/>
  <c r="FZ13" i="56"/>
  <c r="FP13" i="56" s="1"/>
  <c r="FY13" i="56"/>
  <c r="FO13" i="56" s="1"/>
  <c r="FX13" i="56"/>
  <c r="FN13" i="56" s="1"/>
  <c r="FW13" i="56"/>
  <c r="FM13" i="56" s="1"/>
  <c r="FV13" i="56"/>
  <c r="FL13" i="56" s="1"/>
  <c r="FU13" i="56"/>
  <c r="FK13" i="56" s="1"/>
  <c r="FG13" i="56"/>
  <c r="FF13" i="56"/>
  <c r="FE13" i="56"/>
  <c r="FD13" i="56"/>
  <c r="FC13" i="56"/>
  <c r="FB13" i="56"/>
  <c r="FA13" i="56"/>
  <c r="EZ13" i="56"/>
  <c r="DT13" i="56"/>
  <c r="DI13" i="56" s="1"/>
  <c r="DS13" i="56"/>
  <c r="DH13" i="56" s="1"/>
  <c r="DR13" i="56"/>
  <c r="DG13" i="56" s="1"/>
  <c r="DQ13" i="56"/>
  <c r="DF13" i="56" s="1"/>
  <c r="DP13" i="56"/>
  <c r="DE13" i="56" s="1"/>
  <c r="DO13" i="56"/>
  <c r="DN13" i="56"/>
  <c r="DC13" i="56" s="1"/>
  <c r="DM13" i="56"/>
  <c r="DB13" i="56" s="1"/>
  <c r="CX13" i="56"/>
  <c r="CW13" i="56"/>
  <c r="CV13" i="56"/>
  <c r="CU13" i="56"/>
  <c r="CT13" i="56"/>
  <c r="CS13" i="56"/>
  <c r="CR13" i="56"/>
  <c r="CQ13" i="56"/>
  <c r="Y13" i="56"/>
  <c r="X13" i="56"/>
  <c r="N13" i="56"/>
  <c r="M13" i="56"/>
  <c r="K13" i="56"/>
  <c r="BB13" i="56" s="1"/>
  <c r="A13" i="56"/>
  <c r="GB12" i="56"/>
  <c r="FR12" i="56" s="1"/>
  <c r="GA12" i="56"/>
  <c r="FQ12" i="56" s="1"/>
  <c r="FZ12" i="56"/>
  <c r="FP12" i="56" s="1"/>
  <c r="FY12" i="56"/>
  <c r="FO12" i="56" s="1"/>
  <c r="FX12" i="56"/>
  <c r="FN12" i="56" s="1"/>
  <c r="FW12" i="56"/>
  <c r="FM12" i="56" s="1"/>
  <c r="FV12" i="56"/>
  <c r="FL12" i="56" s="1"/>
  <c r="FU12" i="56"/>
  <c r="FK12" i="56" s="1"/>
  <c r="FG12" i="56"/>
  <c r="FF12" i="56"/>
  <c r="FE12" i="56"/>
  <c r="FD12" i="56"/>
  <c r="FC12" i="56"/>
  <c r="FB12" i="56"/>
  <c r="FA12" i="56"/>
  <c r="EZ12" i="56"/>
  <c r="DT12" i="56"/>
  <c r="DI12" i="56" s="1"/>
  <c r="DS12" i="56"/>
  <c r="DH12" i="56" s="1"/>
  <c r="DR12" i="56"/>
  <c r="DG12" i="56" s="1"/>
  <c r="DQ12" i="56"/>
  <c r="DF12" i="56" s="1"/>
  <c r="DP12" i="56"/>
  <c r="DE12" i="56" s="1"/>
  <c r="CX12" i="56"/>
  <c r="CW12" i="56"/>
  <c r="CV12" i="56"/>
  <c r="CU12" i="56"/>
  <c r="CT12" i="56"/>
  <c r="Y12" i="56"/>
  <c r="X12" i="56"/>
  <c r="N12" i="56"/>
  <c r="M12" i="56"/>
  <c r="CO12" i="56" s="1"/>
  <c r="K12" i="56"/>
  <c r="BB12" i="56" s="1"/>
  <c r="A12" i="56"/>
  <c r="GB11" i="56"/>
  <c r="FR11" i="56" s="1"/>
  <c r="GA11" i="56"/>
  <c r="FQ11" i="56" s="1"/>
  <c r="FZ11" i="56"/>
  <c r="FP11" i="56" s="1"/>
  <c r="FY11" i="56"/>
  <c r="FO11" i="56" s="1"/>
  <c r="FX11" i="56"/>
  <c r="FN11" i="56" s="1"/>
  <c r="FG11" i="56"/>
  <c r="FF11" i="56"/>
  <c r="FE11" i="56"/>
  <c r="FD11" i="56"/>
  <c r="FC11" i="56"/>
  <c r="DT11" i="56"/>
  <c r="DI11" i="56" s="1"/>
  <c r="DS11" i="56"/>
  <c r="DH11" i="56" s="1"/>
  <c r="DR11" i="56"/>
  <c r="DG11" i="56" s="1"/>
  <c r="DQ11" i="56"/>
  <c r="DF11" i="56" s="1"/>
  <c r="DP11" i="56"/>
  <c r="DE11" i="56" s="1"/>
  <c r="CX11" i="56"/>
  <c r="CW11" i="56"/>
  <c r="CV11" i="56"/>
  <c r="CU11" i="56"/>
  <c r="CT11" i="56"/>
  <c r="Y11" i="56"/>
  <c r="X11" i="56"/>
  <c r="N11" i="56"/>
  <c r="M11" i="56"/>
  <c r="DK11" i="56" s="1"/>
  <c r="DM11" i="56" s="1"/>
  <c r="K11" i="56"/>
  <c r="BB11" i="56" s="1"/>
  <c r="A11" i="56"/>
  <c r="GB10" i="56"/>
  <c r="FR10" i="56" s="1"/>
  <c r="GA10" i="56"/>
  <c r="FQ10" i="56" s="1"/>
  <c r="FZ10" i="56"/>
  <c r="FP10" i="56" s="1"/>
  <c r="FY10" i="56"/>
  <c r="FO10" i="56" s="1"/>
  <c r="FX10" i="56"/>
  <c r="FN10" i="56" s="1"/>
  <c r="FW10" i="56"/>
  <c r="FM10" i="56" s="1"/>
  <c r="FV10" i="56"/>
  <c r="FL10" i="56" s="1"/>
  <c r="FU10" i="56"/>
  <c r="FG10" i="56"/>
  <c r="FF10" i="56"/>
  <c r="FE10" i="56"/>
  <c r="FD10" i="56"/>
  <c r="FC10" i="56"/>
  <c r="FB10" i="56"/>
  <c r="FA10" i="56"/>
  <c r="EZ10" i="56"/>
  <c r="DT10" i="56"/>
  <c r="DI10" i="56" s="1"/>
  <c r="DS10" i="56"/>
  <c r="DH10" i="56" s="1"/>
  <c r="DR10" i="56"/>
  <c r="DG10" i="56" s="1"/>
  <c r="DQ10" i="56"/>
  <c r="DF10" i="56" s="1"/>
  <c r="DP10" i="56"/>
  <c r="DE10" i="56" s="1"/>
  <c r="DO10" i="56"/>
  <c r="DD10" i="56" s="1"/>
  <c r="DN10" i="56"/>
  <c r="DC10" i="56" s="1"/>
  <c r="DM10" i="56"/>
  <c r="DB10" i="56" s="1"/>
  <c r="CX10" i="56"/>
  <c r="CW10" i="56"/>
  <c r="CV10" i="56"/>
  <c r="CU10" i="56"/>
  <c r="CT10" i="56"/>
  <c r="CS10" i="56"/>
  <c r="CR10" i="56"/>
  <c r="CQ10" i="56"/>
  <c r="Y10" i="56"/>
  <c r="X10" i="56"/>
  <c r="N10" i="56"/>
  <c r="M10" i="56"/>
  <c r="K10" i="56"/>
  <c r="BB10" i="56" s="1"/>
  <c r="BC10" i="56" s="1"/>
  <c r="B10" i="56"/>
  <c r="A10" i="56"/>
  <c r="BA9" i="56"/>
  <c r="A9" i="56"/>
  <c r="GB8" i="56"/>
  <c r="GA8" i="56"/>
  <c r="FZ8" i="56"/>
  <c r="FY8" i="56"/>
  <c r="FX8" i="56"/>
  <c r="FW8" i="56"/>
  <c r="FV8" i="56"/>
  <c r="FU8" i="56"/>
  <c r="FS8" i="56"/>
  <c r="FR8" i="56"/>
  <c r="FQ8" i="56"/>
  <c r="FP8" i="56"/>
  <c r="FO8" i="56"/>
  <c r="FN8" i="56"/>
  <c r="FM8" i="56"/>
  <c r="FL8" i="56"/>
  <c r="FK8" i="56"/>
  <c r="FG8" i="56"/>
  <c r="FF8" i="56"/>
  <c r="FE8" i="56"/>
  <c r="FD8" i="56"/>
  <c r="FC8" i="56"/>
  <c r="FB8" i="56"/>
  <c r="FA8" i="56"/>
  <c r="EZ8" i="56"/>
  <c r="EX8" i="56"/>
  <c r="EW8" i="56"/>
  <c r="EV8" i="56"/>
  <c r="EU8" i="56"/>
  <c r="ET8" i="56"/>
  <c r="ES8" i="56"/>
  <c r="ER8" i="56"/>
  <c r="EQ8" i="56"/>
  <c r="EP8" i="56"/>
  <c r="EL8" i="56"/>
  <c r="EK8" i="56"/>
  <c r="EJ8" i="56"/>
  <c r="EI8" i="56"/>
  <c r="EH8" i="56"/>
  <c r="EG8" i="56"/>
  <c r="EF8" i="56"/>
  <c r="EE8" i="56"/>
  <c r="EC8" i="56"/>
  <c r="EB8" i="56"/>
  <c r="EA8" i="56"/>
  <c r="DZ8" i="56"/>
  <c r="DY8" i="56"/>
  <c r="DX8" i="56"/>
  <c r="DW8" i="56"/>
  <c r="DV8" i="56"/>
  <c r="DT8" i="56"/>
  <c r="DS8" i="56"/>
  <c r="DR8" i="56"/>
  <c r="DQ8" i="56"/>
  <c r="DP8" i="56"/>
  <c r="DO8" i="56"/>
  <c r="DN8" i="56"/>
  <c r="DM8" i="56"/>
  <c r="DI8" i="56"/>
  <c r="DH8" i="56"/>
  <c r="DG8" i="56"/>
  <c r="DF8" i="56"/>
  <c r="DE8" i="56"/>
  <c r="DD8" i="56"/>
  <c r="DC8" i="56"/>
  <c r="DB8" i="56"/>
  <c r="CX8" i="56"/>
  <c r="CW8" i="56"/>
  <c r="CV8" i="56"/>
  <c r="CU8" i="56"/>
  <c r="CT8" i="56"/>
  <c r="CS8" i="56"/>
  <c r="CR8" i="56"/>
  <c r="CQ8" i="56"/>
  <c r="CN8" i="56"/>
  <c r="CM8" i="56"/>
  <c r="CL8" i="56"/>
  <c r="CK8" i="56"/>
  <c r="CJ8" i="56"/>
  <c r="CI8" i="56"/>
  <c r="CH8" i="56"/>
  <c r="CG8" i="56"/>
  <c r="CC8" i="56"/>
  <c r="CB8" i="56"/>
  <c r="CA8" i="56"/>
  <c r="BZ8" i="56"/>
  <c r="BY8" i="56"/>
  <c r="BX8" i="56"/>
  <c r="BW8" i="56"/>
  <c r="BV8" i="56"/>
  <c r="BT8" i="56"/>
  <c r="BS8" i="56"/>
  <c r="BR8" i="56"/>
  <c r="BQ8" i="56"/>
  <c r="BP8" i="56"/>
  <c r="BO8" i="56"/>
  <c r="BN8" i="56"/>
  <c r="BM8" i="56"/>
  <c r="BK8" i="56"/>
  <c r="BJ8" i="56"/>
  <c r="BI8" i="56"/>
  <c r="BH8" i="56"/>
  <c r="BG8" i="56"/>
  <c r="BF8" i="56"/>
  <c r="BE8" i="56"/>
  <c r="BD8" i="56"/>
  <c r="AJ8" i="56" s="1"/>
  <c r="AX8" i="56"/>
  <c r="AV8" i="56"/>
  <c r="AT8" i="56"/>
  <c r="AR8" i="56"/>
  <c r="AP8" i="56"/>
  <c r="AN8" i="56"/>
  <c r="AL8" i="56"/>
  <c r="AG8" i="56"/>
  <c r="AF8" i="56"/>
  <c r="AE8" i="56"/>
  <c r="AD8" i="56"/>
  <c r="AC8" i="56"/>
  <c r="AB8" i="56"/>
  <c r="AA8" i="56"/>
  <c r="Z8" i="56"/>
  <c r="C8" i="56"/>
  <c r="A8" i="56"/>
  <c r="A7" i="56"/>
  <c r="C6" i="56"/>
  <c r="A6" i="56"/>
  <c r="FK5" i="56"/>
  <c r="EQ5" i="56"/>
  <c r="CH5" i="56"/>
  <c r="K5" i="56"/>
  <c r="AG7" i="56" s="1"/>
  <c r="BI345" i="56" s="1"/>
  <c r="I5" i="56"/>
  <c r="V7" i="56" s="1"/>
  <c r="Y1" i="56"/>
  <c r="X1" i="56"/>
  <c r="W1" i="56"/>
  <c r="V1" i="56"/>
  <c r="U1" i="56"/>
  <c r="T1" i="56"/>
  <c r="S1" i="56"/>
  <c r="R1" i="56"/>
  <c r="Q1" i="56"/>
  <c r="P1" i="56"/>
  <c r="O1" i="56"/>
  <c r="N1" i="56"/>
  <c r="M1" i="56"/>
  <c r="L1" i="56"/>
  <c r="K1" i="56"/>
  <c r="J1" i="56"/>
  <c r="I1" i="56"/>
  <c r="H1" i="56"/>
  <c r="G1" i="56"/>
  <c r="F1" i="56"/>
  <c r="E1" i="56"/>
  <c r="D1" i="56"/>
  <c r="C1" i="56"/>
  <c r="B1" i="56"/>
  <c r="A1" i="56"/>
  <c r="DK119" i="56" l="1"/>
  <c r="DL119" i="56" s="1"/>
  <c r="CP12" i="56"/>
  <c r="DK115" i="56"/>
  <c r="DL115" i="56" s="1"/>
  <c r="DK148" i="56"/>
  <c r="DL148" i="56" s="1"/>
  <c r="EX28" i="56"/>
  <c r="EY28" i="56" s="1"/>
  <c r="CP29" i="56"/>
  <c r="CZ260" i="56"/>
  <c r="DK103" i="56"/>
  <c r="DL103" i="56" s="1"/>
  <c r="DK279" i="56"/>
  <c r="DL279" i="56" s="1"/>
  <c r="DK253" i="56"/>
  <c r="DL253" i="56" s="1"/>
  <c r="DK203" i="56"/>
  <c r="DL203" i="56" s="1"/>
  <c r="CP36" i="56"/>
  <c r="DL32" i="56"/>
  <c r="DK74" i="56"/>
  <c r="DL74" i="56" s="1"/>
  <c r="DK302" i="56"/>
  <c r="DL302" i="56" s="1"/>
  <c r="CZ235" i="56"/>
  <c r="DK67" i="56"/>
  <c r="DL67" i="56" s="1"/>
  <c r="DK69" i="56"/>
  <c r="DL69" i="56" s="1"/>
  <c r="EN64" i="56"/>
  <c r="DK219" i="56"/>
  <c r="DL219" i="56" s="1"/>
  <c r="CZ278" i="56"/>
  <c r="CF58" i="56"/>
  <c r="CK58" i="56" s="1"/>
  <c r="BZ58" i="56" s="1"/>
  <c r="BQ58" i="56" s="1"/>
  <c r="DK209" i="56"/>
  <c r="DL209" i="56" s="1"/>
  <c r="DK36" i="56"/>
  <c r="DL36" i="56" s="1"/>
  <c r="CZ64" i="56"/>
  <c r="DK84" i="56"/>
  <c r="DL84" i="56" s="1"/>
  <c r="CF157" i="56"/>
  <c r="CG157" i="56" s="1"/>
  <c r="DK14" i="56"/>
  <c r="DL14" i="56" s="1"/>
  <c r="CF220" i="56"/>
  <c r="CG220" i="56" s="1"/>
  <c r="DK237" i="56"/>
  <c r="DL237" i="56" s="1"/>
  <c r="CO49" i="56"/>
  <c r="CP49" i="56" s="1"/>
  <c r="DK186" i="56"/>
  <c r="DL186" i="56" s="1"/>
  <c r="EO51" i="56"/>
  <c r="EW51" i="56" s="1"/>
  <c r="EL51" i="56" s="1"/>
  <c r="EC51" i="56" s="1"/>
  <c r="DK58" i="56"/>
  <c r="DL58" i="56" s="1"/>
  <c r="DK60" i="56"/>
  <c r="DL60" i="56" s="1"/>
  <c r="CO205" i="56"/>
  <c r="CP205" i="56" s="1"/>
  <c r="FJ266" i="56"/>
  <c r="DK151" i="56"/>
  <c r="DL151" i="56" s="1"/>
  <c r="CZ210" i="56"/>
  <c r="DK305" i="56"/>
  <c r="DL305" i="56" s="1"/>
  <c r="CO135" i="56"/>
  <c r="CP135" i="56" s="1"/>
  <c r="CF313" i="56"/>
  <c r="CK313" i="56" s="1"/>
  <c r="BZ313" i="56" s="1"/>
  <c r="BQ313" i="56" s="1"/>
  <c r="EN315" i="56"/>
  <c r="CF32" i="56"/>
  <c r="CL32" i="56" s="1"/>
  <c r="CA32" i="56" s="1"/>
  <c r="CZ169" i="56"/>
  <c r="DK276" i="56"/>
  <c r="DL276" i="56" s="1"/>
  <c r="CE118" i="56"/>
  <c r="CO21" i="56"/>
  <c r="CP21" i="56" s="1"/>
  <c r="EO305" i="56"/>
  <c r="EV305" i="56" s="1"/>
  <c r="FJ131" i="56"/>
  <c r="CO288" i="56"/>
  <c r="CP288" i="56" s="1"/>
  <c r="DA73" i="56"/>
  <c r="CO111" i="56"/>
  <c r="CP111" i="56" s="1"/>
  <c r="DK166" i="56"/>
  <c r="DL166" i="56" s="1"/>
  <c r="CO298" i="56"/>
  <c r="CP298" i="56" s="1"/>
  <c r="DK222" i="56"/>
  <c r="DL222" i="56" s="1"/>
  <c r="CF276" i="56"/>
  <c r="CH276" i="56" s="1"/>
  <c r="BW276" i="56" s="1"/>
  <c r="CO215" i="56"/>
  <c r="CP215" i="56" s="1"/>
  <c r="FS153" i="56"/>
  <c r="FT153" i="56" s="1"/>
  <c r="FJ227" i="56"/>
  <c r="CO54" i="56"/>
  <c r="CP54" i="56" s="1"/>
  <c r="CO32" i="56"/>
  <c r="CP32" i="56" s="1"/>
  <c r="FJ108" i="56"/>
  <c r="DA243" i="56"/>
  <c r="CO11" i="56"/>
  <c r="CP11" i="56" s="1"/>
  <c r="CF93" i="56"/>
  <c r="CM93" i="56" s="1"/>
  <c r="CB93" i="56" s="1"/>
  <c r="BS93" i="56" s="1"/>
  <c r="DK146" i="56"/>
  <c r="DL146" i="56" s="1"/>
  <c r="DK174" i="56"/>
  <c r="DL174" i="56" s="1"/>
  <c r="DK251" i="56"/>
  <c r="DL251" i="56" s="1"/>
  <c r="CO48" i="56"/>
  <c r="CP48" i="56" s="1"/>
  <c r="CO81" i="56"/>
  <c r="CP81" i="56" s="1"/>
  <c r="EO140" i="56"/>
  <c r="EV140" i="56" s="1"/>
  <c r="EK140" i="56" s="1"/>
  <c r="EB140" i="56" s="1"/>
  <c r="EO225" i="56"/>
  <c r="EU225" i="56" s="1"/>
  <c r="EJ225" i="56" s="1"/>
  <c r="EA225" i="56" s="1"/>
  <c r="EO278" i="56"/>
  <c r="ET278" i="56" s="1"/>
  <c r="EI278" i="56" s="1"/>
  <c r="DZ278" i="56" s="1"/>
  <c r="CF319" i="56"/>
  <c r="CG319" i="56" s="1"/>
  <c r="DL38" i="56"/>
  <c r="FI64" i="56"/>
  <c r="CF92" i="56"/>
  <c r="CK92" i="56" s="1"/>
  <c r="BZ92" i="56" s="1"/>
  <c r="BQ92" i="56" s="1"/>
  <c r="CO95" i="56"/>
  <c r="CP95" i="56" s="1"/>
  <c r="DK101" i="56"/>
  <c r="DL101" i="56" s="1"/>
  <c r="DK176" i="56"/>
  <c r="DL176" i="56" s="1"/>
  <c r="DK200" i="56"/>
  <c r="DL200" i="56" s="1"/>
  <c r="DK326" i="56"/>
  <c r="DL326" i="56" s="1"/>
  <c r="CO178" i="56"/>
  <c r="CP178" i="56" s="1"/>
  <c r="FI169" i="56"/>
  <c r="EN297" i="56"/>
  <c r="CO136" i="56"/>
  <c r="CP136" i="56" s="1"/>
  <c r="CF254" i="56"/>
  <c r="CM254" i="56" s="1"/>
  <c r="CB254" i="56" s="1"/>
  <c r="CO284" i="56"/>
  <c r="CP284" i="56" s="1"/>
  <c r="CO291" i="56"/>
  <c r="CP291" i="56" s="1"/>
  <c r="CE45" i="56"/>
  <c r="EO101" i="56"/>
  <c r="EV101" i="56" s="1"/>
  <c r="EK101" i="56" s="1"/>
  <c r="EB101" i="56" s="1"/>
  <c r="EO106" i="56"/>
  <c r="ET106" i="56" s="1"/>
  <c r="EI106" i="56" s="1"/>
  <c r="DZ106" i="56" s="1"/>
  <c r="EX10" i="56"/>
  <c r="EY10" i="56" s="1"/>
  <c r="EO209" i="56"/>
  <c r="EV209" i="56" s="1"/>
  <c r="EK209" i="56" s="1"/>
  <c r="EB209" i="56" s="1"/>
  <c r="CO246" i="56"/>
  <c r="CP246" i="56" s="1"/>
  <c r="DK43" i="56"/>
  <c r="DL43" i="56" s="1"/>
  <c r="DK132" i="56"/>
  <c r="DL132" i="56" s="1"/>
  <c r="EO201" i="56"/>
  <c r="ET201" i="56" s="1"/>
  <c r="EI201" i="56" s="1"/>
  <c r="DZ201" i="56" s="1"/>
  <c r="DK295" i="56"/>
  <c r="DL295" i="56" s="1"/>
  <c r="CO169" i="56"/>
  <c r="CP169" i="56" s="1"/>
  <c r="EX21" i="56"/>
  <c r="EY21" i="56" s="1"/>
  <c r="DK29" i="56"/>
  <c r="DL29" i="56" s="1"/>
  <c r="DK31" i="56"/>
  <c r="DL31" i="56" s="1"/>
  <c r="DK150" i="56"/>
  <c r="DL150" i="56" s="1"/>
  <c r="EO166" i="56"/>
  <c r="EP166" i="56" s="1"/>
  <c r="EE166" i="56" s="1"/>
  <c r="DV166" i="56" s="1"/>
  <c r="EN169" i="56"/>
  <c r="DK207" i="56"/>
  <c r="DL207" i="56" s="1"/>
  <c r="CO216" i="56"/>
  <c r="CP216" i="56" s="1"/>
  <c r="DK225" i="56"/>
  <c r="DL225" i="56" s="1"/>
  <c r="CO255" i="56"/>
  <c r="CP255" i="56" s="1"/>
  <c r="CO311" i="56"/>
  <c r="CP311" i="56" s="1"/>
  <c r="EO112" i="56"/>
  <c r="ES112" i="56" s="1"/>
  <c r="EH112" i="56" s="1"/>
  <c r="DY112" i="56" s="1"/>
  <c r="CF46" i="56"/>
  <c r="CN46" i="56" s="1"/>
  <c r="CC46" i="56" s="1"/>
  <c r="BT46" i="56" s="1"/>
  <c r="CF284" i="56"/>
  <c r="CG284" i="56" s="1"/>
  <c r="BV284" i="56" s="1"/>
  <c r="CF101" i="56"/>
  <c r="CK101" i="56" s="1"/>
  <c r="BZ101" i="56" s="1"/>
  <c r="CO261" i="56"/>
  <c r="CP261" i="56" s="1"/>
  <c r="CO267" i="56"/>
  <c r="CP267" i="56" s="1"/>
  <c r="CO297" i="56"/>
  <c r="CP297" i="56" s="1"/>
  <c r="CF17" i="56"/>
  <c r="CN17" i="56" s="1"/>
  <c r="CC17" i="56" s="1"/>
  <c r="BT17" i="56" s="1"/>
  <c r="CZ100" i="56"/>
  <c r="EO130" i="56"/>
  <c r="EP130" i="56" s="1"/>
  <c r="EE130" i="56" s="1"/>
  <c r="DV130" i="56" s="1"/>
  <c r="DK170" i="56"/>
  <c r="DL170" i="56" s="1"/>
  <c r="CE208" i="56"/>
  <c r="CZ103" i="56"/>
  <c r="DK131" i="56"/>
  <c r="DL131" i="56" s="1"/>
  <c r="CO168" i="56"/>
  <c r="CP168" i="56" s="1"/>
  <c r="EN208" i="56"/>
  <c r="DK271" i="56"/>
  <c r="DL271" i="56" s="1"/>
  <c r="BA22" i="56"/>
  <c r="BA99" i="56"/>
  <c r="BA62" i="56"/>
  <c r="EO42" i="56"/>
  <c r="EP42" i="56" s="1"/>
  <c r="CO262" i="56"/>
  <c r="CP262" i="56" s="1"/>
  <c r="DK262" i="56"/>
  <c r="DL262" i="56" s="1"/>
  <c r="DK156" i="56"/>
  <c r="DL156" i="56" s="1"/>
  <c r="CO156" i="56"/>
  <c r="CP156" i="56" s="1"/>
  <c r="FI227" i="56"/>
  <c r="FP320" i="56"/>
  <c r="FJ320" i="56"/>
  <c r="CO57" i="56"/>
  <c r="CP57" i="56" s="1"/>
  <c r="CO220" i="56"/>
  <c r="CP220" i="56" s="1"/>
  <c r="CO38" i="56"/>
  <c r="CP38" i="56" s="1"/>
  <c r="EO133" i="56"/>
  <c r="EW133" i="56" s="1"/>
  <c r="EL133" i="56" s="1"/>
  <c r="EC133" i="56" s="1"/>
  <c r="CO47" i="56"/>
  <c r="CP47" i="56" s="1"/>
  <c r="DK47" i="56"/>
  <c r="DL47" i="56" s="1"/>
  <c r="FJ130" i="56"/>
  <c r="FM316" i="56"/>
  <c r="FJ316" i="56"/>
  <c r="EN252" i="56"/>
  <c r="CO304" i="56"/>
  <c r="CP304" i="56" s="1"/>
  <c r="DK304" i="56"/>
  <c r="DL304" i="56" s="1"/>
  <c r="CO307" i="56"/>
  <c r="CP307" i="56" s="1"/>
  <c r="EO45" i="56"/>
  <c r="ET45" i="56" s="1"/>
  <c r="EI45" i="56" s="1"/>
  <c r="DZ45" i="56" s="1"/>
  <c r="FI55" i="56"/>
  <c r="CE55" i="56"/>
  <c r="EN88" i="56"/>
  <c r="EO103" i="56"/>
  <c r="ES103" i="56" s="1"/>
  <c r="EH103" i="56" s="1"/>
  <c r="DY103" i="56" s="1"/>
  <c r="EN114" i="56"/>
  <c r="CE114" i="56"/>
  <c r="FS140" i="56"/>
  <c r="FT140" i="56" s="1"/>
  <c r="CO249" i="56"/>
  <c r="CP249" i="56" s="1"/>
  <c r="DK249" i="56"/>
  <c r="DL249" i="56" s="1"/>
  <c r="DB315" i="56"/>
  <c r="DA315" i="56"/>
  <c r="CO321" i="56"/>
  <c r="CP321" i="56" s="1"/>
  <c r="DK321" i="56"/>
  <c r="DL321" i="56" s="1"/>
  <c r="FS43" i="56"/>
  <c r="FT43" i="56" s="1"/>
  <c r="EO48" i="56"/>
  <c r="ER48" i="56" s="1"/>
  <c r="EG48" i="56" s="1"/>
  <c r="DX48" i="56" s="1"/>
  <c r="CF79" i="56"/>
  <c r="DK165" i="56"/>
  <c r="DL165" i="56" s="1"/>
  <c r="CO165" i="56"/>
  <c r="CP165" i="56" s="1"/>
  <c r="EO196" i="56"/>
  <c r="ES196" i="56" s="1"/>
  <c r="EH196" i="56" s="1"/>
  <c r="DY196" i="56" s="1"/>
  <c r="DI247" i="56"/>
  <c r="DA247" i="56"/>
  <c r="DK269" i="56"/>
  <c r="DL269" i="56" s="1"/>
  <c r="FK295" i="56"/>
  <c r="FJ295" i="56"/>
  <c r="FJ276" i="56"/>
  <c r="FK276" i="56"/>
  <c r="CO39" i="56"/>
  <c r="CP39" i="56" s="1"/>
  <c r="DK39" i="56"/>
  <c r="DL39" i="56" s="1"/>
  <c r="DK78" i="56"/>
  <c r="DL78" i="56" s="1"/>
  <c r="CO78" i="56"/>
  <c r="CP78" i="56" s="1"/>
  <c r="EO125" i="56"/>
  <c r="EW125" i="56" s="1"/>
  <c r="EL125" i="56" s="1"/>
  <c r="EC125" i="56" s="1"/>
  <c r="EX165" i="56"/>
  <c r="EY165" i="56" s="1"/>
  <c r="CF26" i="56"/>
  <c r="EO188" i="56"/>
  <c r="EW188" i="56" s="1"/>
  <c r="EL188" i="56" s="1"/>
  <c r="EC188" i="56" s="1"/>
  <c r="DF241" i="56"/>
  <c r="DA241" i="56"/>
  <c r="FJ243" i="56"/>
  <c r="CE271" i="56"/>
  <c r="EN271" i="56"/>
  <c r="BA18" i="56"/>
  <c r="BC18" i="56" s="1"/>
  <c r="CF136" i="56"/>
  <c r="CK136" i="56" s="1"/>
  <c r="BZ136" i="56" s="1"/>
  <c r="BQ136" i="56" s="1"/>
  <c r="DK120" i="56"/>
  <c r="DL120" i="56" s="1"/>
  <c r="CO120" i="56"/>
  <c r="CP120" i="56" s="1"/>
  <c r="CF65" i="56"/>
  <c r="CJ65" i="56" s="1"/>
  <c r="BY65" i="56" s="1"/>
  <c r="BP65" i="56" s="1"/>
  <c r="DK28" i="56"/>
  <c r="DL28" i="56" s="1"/>
  <c r="CO28" i="56"/>
  <c r="CP28" i="56" s="1"/>
  <c r="EO32" i="56"/>
  <c r="ER32" i="56" s="1"/>
  <c r="EG32" i="56" s="1"/>
  <c r="DX32" i="56" s="1"/>
  <c r="DK77" i="56"/>
  <c r="DL77" i="56" s="1"/>
  <c r="DK80" i="56"/>
  <c r="DL80" i="56" s="1"/>
  <c r="CO80" i="56"/>
  <c r="CP80" i="56" s="1"/>
  <c r="CZ88" i="56"/>
  <c r="EO114" i="56"/>
  <c r="ER114" i="56" s="1"/>
  <c r="EG114" i="56" s="1"/>
  <c r="DX114" i="56" s="1"/>
  <c r="CO162" i="56"/>
  <c r="CP162" i="56" s="1"/>
  <c r="DK162" i="56"/>
  <c r="DL162" i="56" s="1"/>
  <c r="DK266" i="56"/>
  <c r="DL266" i="56" s="1"/>
  <c r="CO266" i="56"/>
  <c r="CP266" i="56" s="1"/>
  <c r="DK159" i="56"/>
  <c r="DL159" i="56" s="1"/>
  <c r="CO159" i="56"/>
  <c r="CP159" i="56" s="1"/>
  <c r="CO204" i="56"/>
  <c r="CP204" i="56" s="1"/>
  <c r="DK204" i="56"/>
  <c r="DL204" i="56" s="1"/>
  <c r="CE265" i="56"/>
  <c r="CZ265" i="56"/>
  <c r="CZ54" i="56"/>
  <c r="FI54" i="56"/>
  <c r="EO311" i="56"/>
  <c r="EQ311" i="56" s="1"/>
  <c r="EF311" i="56" s="1"/>
  <c r="DW311" i="56" s="1"/>
  <c r="CE94" i="56"/>
  <c r="EN94" i="56"/>
  <c r="FI216" i="56"/>
  <c r="CE216" i="56"/>
  <c r="CO270" i="56"/>
  <c r="CP270" i="56" s="1"/>
  <c r="DK270" i="56"/>
  <c r="DL270" i="56" s="1"/>
  <c r="EX61" i="56"/>
  <c r="EY61" i="56" s="1"/>
  <c r="CO211" i="56"/>
  <c r="CP211" i="56" s="1"/>
  <c r="EO300" i="56"/>
  <c r="EV300" i="56" s="1"/>
  <c r="EK300" i="56" s="1"/>
  <c r="EB300" i="56" s="1"/>
  <c r="FJ187" i="56"/>
  <c r="DK18" i="56"/>
  <c r="DL18" i="56" s="1"/>
  <c r="CO18" i="56"/>
  <c r="CP18" i="56" s="1"/>
  <c r="EO23" i="56"/>
  <c r="ET23" i="56" s="1"/>
  <c r="EI23" i="56" s="1"/>
  <c r="DZ23" i="56" s="1"/>
  <c r="DK40" i="56"/>
  <c r="DL40" i="56" s="1"/>
  <c r="FI45" i="56"/>
  <c r="CF55" i="56"/>
  <c r="CN55" i="56" s="1"/>
  <c r="CC55" i="56" s="1"/>
  <c r="EN55" i="56"/>
  <c r="EO183" i="56"/>
  <c r="ER183" i="56" s="1"/>
  <c r="EG183" i="56" s="1"/>
  <c r="DX183" i="56" s="1"/>
  <c r="CO290" i="56"/>
  <c r="CP290" i="56" s="1"/>
  <c r="DK310" i="56"/>
  <c r="DL310" i="56" s="1"/>
  <c r="CO310" i="56"/>
  <c r="CP310" i="56" s="1"/>
  <c r="EN224" i="56"/>
  <c r="CE224" i="56"/>
  <c r="DK300" i="56"/>
  <c r="DL300" i="56" s="1"/>
  <c r="CO300" i="56"/>
  <c r="CP300" i="56" s="1"/>
  <c r="CO320" i="56"/>
  <c r="CP320" i="56" s="1"/>
  <c r="DK320" i="56"/>
  <c r="DL320" i="56" s="1"/>
  <c r="CF70" i="56"/>
  <c r="CI70" i="56" s="1"/>
  <c r="BX70" i="56" s="1"/>
  <c r="CZ174" i="56"/>
  <c r="DK206" i="56"/>
  <c r="DL206" i="56" s="1"/>
  <c r="CO206" i="56"/>
  <c r="CP206" i="56" s="1"/>
  <c r="CF227" i="56"/>
  <c r="CL227" i="56" s="1"/>
  <c r="CA227" i="56" s="1"/>
  <c r="DK264" i="56"/>
  <c r="DL264" i="56" s="1"/>
  <c r="EO15" i="56"/>
  <c r="EW15" i="56" s="1"/>
  <c r="EL15" i="56" s="1"/>
  <c r="EC15" i="56" s="1"/>
  <c r="DK52" i="56"/>
  <c r="DL52" i="56" s="1"/>
  <c r="DK113" i="56"/>
  <c r="DL113" i="56" s="1"/>
  <c r="CO113" i="56"/>
  <c r="CP113" i="56" s="1"/>
  <c r="DK130" i="56"/>
  <c r="DL130" i="56" s="1"/>
  <c r="CZ134" i="56"/>
  <c r="FI134" i="56"/>
  <c r="CE134" i="56"/>
  <c r="FI152" i="56"/>
  <c r="EN152" i="56"/>
  <c r="DK155" i="56"/>
  <c r="DL155" i="56" s="1"/>
  <c r="FJ169" i="56"/>
  <c r="FK169" i="56"/>
  <c r="FJ183" i="56"/>
  <c r="EO198" i="56"/>
  <c r="EP198" i="56" s="1"/>
  <c r="CE297" i="56"/>
  <c r="CZ297" i="56"/>
  <c r="DE314" i="56"/>
  <c r="DA314" i="56"/>
  <c r="DK149" i="56"/>
  <c r="DL149" i="56" s="1"/>
  <c r="CO149" i="56"/>
  <c r="CP149" i="56" s="1"/>
  <c r="EO262" i="56"/>
  <c r="EQ262" i="56" s="1"/>
  <c r="EF262" i="56" s="1"/>
  <c r="DW262" i="56" s="1"/>
  <c r="EO50" i="56"/>
  <c r="ET50" i="56" s="1"/>
  <c r="EI50" i="56" s="1"/>
  <c r="DZ50" i="56" s="1"/>
  <c r="CF94" i="56"/>
  <c r="CK94" i="56" s="1"/>
  <c r="BZ94" i="56" s="1"/>
  <c r="EO230" i="56"/>
  <c r="EP230" i="56" s="1"/>
  <c r="EX11" i="56"/>
  <c r="EO40" i="56"/>
  <c r="DL42" i="56"/>
  <c r="EO64" i="56"/>
  <c r="ET64" i="56" s="1"/>
  <c r="EI64" i="56" s="1"/>
  <c r="DZ64" i="56" s="1"/>
  <c r="EO220" i="56"/>
  <c r="CO224" i="56"/>
  <c r="CP224" i="56" s="1"/>
  <c r="CF292" i="56"/>
  <c r="CI292" i="56" s="1"/>
  <c r="BX292" i="56" s="1"/>
  <c r="DK183" i="56"/>
  <c r="DL183" i="56" s="1"/>
  <c r="CO183" i="56"/>
  <c r="CP183" i="56" s="1"/>
  <c r="CZ296" i="56"/>
  <c r="EN296" i="56"/>
  <c r="DK61" i="56"/>
  <c r="DL61" i="56" s="1"/>
  <c r="CO61" i="56"/>
  <c r="CP61" i="56" s="1"/>
  <c r="DK110" i="56"/>
  <c r="DL110" i="56" s="1"/>
  <c r="CO110" i="56"/>
  <c r="CP110" i="56" s="1"/>
  <c r="CF131" i="56"/>
  <c r="CN131" i="56" s="1"/>
  <c r="CC131" i="56" s="1"/>
  <c r="CF166" i="56"/>
  <c r="CL166" i="56" s="1"/>
  <c r="CF213" i="56"/>
  <c r="CN213" i="56" s="1"/>
  <c r="CC213" i="56" s="1"/>
  <c r="CO265" i="56"/>
  <c r="CP265" i="56" s="1"/>
  <c r="CO323" i="56"/>
  <c r="CP323" i="56" s="1"/>
  <c r="DK323" i="56"/>
  <c r="DL323" i="56" s="1"/>
  <c r="FS17" i="56"/>
  <c r="FT17" i="56" s="1"/>
  <c r="CO85" i="56"/>
  <c r="CP85" i="56" s="1"/>
  <c r="DK85" i="56"/>
  <c r="DL85" i="56" s="1"/>
  <c r="FS92" i="56"/>
  <c r="FT92" i="56" s="1"/>
  <c r="EO113" i="56"/>
  <c r="EU113" i="56" s="1"/>
  <c r="EJ113" i="56" s="1"/>
  <c r="EA113" i="56" s="1"/>
  <c r="CF124" i="56"/>
  <c r="CG124" i="56" s="1"/>
  <c r="BV124" i="56" s="1"/>
  <c r="BM124" i="56" s="1"/>
  <c r="CF134" i="56"/>
  <c r="CN134" i="56" s="1"/>
  <c r="CC134" i="56" s="1"/>
  <c r="CF253" i="56"/>
  <c r="CM253" i="56" s="1"/>
  <c r="CB253" i="56" s="1"/>
  <c r="DA65" i="56"/>
  <c r="CF97" i="56"/>
  <c r="EO105" i="56"/>
  <c r="EO124" i="56"/>
  <c r="EP124" i="56" s="1"/>
  <c r="EE124" i="56" s="1"/>
  <c r="DV124" i="56" s="1"/>
  <c r="CF152" i="56"/>
  <c r="FJ158" i="56"/>
  <c r="FK158" i="56"/>
  <c r="FJ170" i="56"/>
  <c r="CF179" i="56"/>
  <c r="CL179" i="56" s="1"/>
  <c r="CA179" i="56" s="1"/>
  <c r="BR179" i="56" s="1"/>
  <c r="DA192" i="56"/>
  <c r="CZ250" i="56"/>
  <c r="FI250" i="56"/>
  <c r="CF260" i="56"/>
  <c r="CJ260" i="56" s="1"/>
  <c r="BY260" i="56" s="1"/>
  <c r="DK282" i="56"/>
  <c r="DL282" i="56" s="1"/>
  <c r="CF300" i="56"/>
  <c r="CM300" i="56" s="1"/>
  <c r="CB300" i="56" s="1"/>
  <c r="BS300" i="56" s="1"/>
  <c r="CF243" i="56"/>
  <c r="CI243" i="56" s="1"/>
  <c r="BX243" i="56" s="1"/>
  <c r="EO56" i="56"/>
  <c r="ES56" i="56" s="1"/>
  <c r="EH56" i="56" s="1"/>
  <c r="DY56" i="56" s="1"/>
  <c r="EO68" i="56"/>
  <c r="ET68" i="56" s="1"/>
  <c r="EI68" i="56" s="1"/>
  <c r="DZ68" i="56" s="1"/>
  <c r="CF83" i="56"/>
  <c r="CL83" i="56" s="1"/>
  <c r="CA83" i="56" s="1"/>
  <c r="FI208" i="56"/>
  <c r="CF268" i="56"/>
  <c r="CH268" i="56" s="1"/>
  <c r="BW268" i="56" s="1"/>
  <c r="FI308" i="56"/>
  <c r="CZ308" i="56"/>
  <c r="CF30" i="56"/>
  <c r="CN30" i="56" s="1"/>
  <c r="CC30" i="56" s="1"/>
  <c r="EO30" i="56"/>
  <c r="EP30" i="56" s="1"/>
  <c r="EE30" i="56" s="1"/>
  <c r="DV30" i="56" s="1"/>
  <c r="CF60" i="56"/>
  <c r="CN60" i="56" s="1"/>
  <c r="CC60" i="56" s="1"/>
  <c r="DK102" i="56"/>
  <c r="DL102" i="56" s="1"/>
  <c r="CO102" i="56"/>
  <c r="CP102" i="56" s="1"/>
  <c r="DK137" i="56"/>
  <c r="DL137" i="56" s="1"/>
  <c r="CO137" i="56"/>
  <c r="CP137" i="56" s="1"/>
  <c r="CF168" i="56"/>
  <c r="CI168" i="56" s="1"/>
  <c r="BX168" i="56" s="1"/>
  <c r="DA232" i="56"/>
  <c r="DB277" i="56"/>
  <c r="DA277" i="56"/>
  <c r="DK294" i="56"/>
  <c r="DL294" i="56" s="1"/>
  <c r="CO294" i="56"/>
  <c r="CP294" i="56" s="1"/>
  <c r="DA135" i="56"/>
  <c r="DA110" i="56"/>
  <c r="EO169" i="56"/>
  <c r="EQ169" i="56" s="1"/>
  <c r="EF169" i="56" s="1"/>
  <c r="DW169" i="56" s="1"/>
  <c r="EO193" i="56"/>
  <c r="EP193" i="56" s="1"/>
  <c r="EE193" i="56" s="1"/>
  <c r="DV193" i="56" s="1"/>
  <c r="CF214" i="56"/>
  <c r="CK214" i="56" s="1"/>
  <c r="BZ214" i="56" s="1"/>
  <c r="BQ214" i="56" s="1"/>
  <c r="CF311" i="56"/>
  <c r="CM311" i="56" s="1"/>
  <c r="CB311" i="56" s="1"/>
  <c r="BS311" i="56" s="1"/>
  <c r="CF312" i="56"/>
  <c r="CK312" i="56" s="1"/>
  <c r="BZ312" i="56" s="1"/>
  <c r="BQ312" i="56" s="1"/>
  <c r="EO192" i="56"/>
  <c r="EU192" i="56" s="1"/>
  <c r="EJ192" i="56" s="1"/>
  <c r="EA192" i="56" s="1"/>
  <c r="CF210" i="56"/>
  <c r="CN210" i="56" s="1"/>
  <c r="CC210" i="56" s="1"/>
  <c r="EO253" i="56"/>
  <c r="EU253" i="56" s="1"/>
  <c r="EJ253" i="56" s="1"/>
  <c r="EA253" i="56" s="1"/>
  <c r="CF269" i="56"/>
  <c r="CH269" i="56" s="1"/>
  <c r="BW269" i="56" s="1"/>
  <c r="EO287" i="56"/>
  <c r="EV287" i="56" s="1"/>
  <c r="EK287" i="56" s="1"/>
  <c r="EB287" i="56" s="1"/>
  <c r="EO122" i="56"/>
  <c r="ET122" i="56" s="1"/>
  <c r="EI122" i="56" s="1"/>
  <c r="DZ122" i="56" s="1"/>
  <c r="EO142" i="56"/>
  <c r="EU142" i="56" s="1"/>
  <c r="EO151" i="56"/>
  <c r="EQ151" i="56" s="1"/>
  <c r="EF151" i="56" s="1"/>
  <c r="DW151" i="56" s="1"/>
  <c r="EO227" i="56"/>
  <c r="EU227" i="56" s="1"/>
  <c r="EJ227" i="56" s="1"/>
  <c r="EA227" i="56" s="1"/>
  <c r="EO327" i="56"/>
  <c r="CE73" i="56"/>
  <c r="FI73" i="56"/>
  <c r="CZ131" i="56"/>
  <c r="EN131" i="56"/>
  <c r="CE131" i="56"/>
  <c r="FI131" i="56"/>
  <c r="CZ204" i="56"/>
  <c r="CE204" i="56"/>
  <c r="EN24" i="56"/>
  <c r="CZ24" i="56"/>
  <c r="FI24" i="56"/>
  <c r="CE24" i="56"/>
  <c r="FP65" i="56"/>
  <c r="FJ65" i="56"/>
  <c r="FI154" i="56"/>
  <c r="EN154" i="56"/>
  <c r="CE154" i="56"/>
  <c r="CO199" i="56"/>
  <c r="CP199" i="56" s="1"/>
  <c r="DK199" i="56"/>
  <c r="DL199" i="56" s="1"/>
  <c r="EO26" i="56"/>
  <c r="ET26" i="56" s="1"/>
  <c r="EI26" i="56" s="1"/>
  <c r="DZ26" i="56" s="1"/>
  <c r="DK55" i="56"/>
  <c r="DL55" i="56" s="1"/>
  <c r="CO55" i="56"/>
  <c r="CP55" i="56" s="1"/>
  <c r="EO75" i="56"/>
  <c r="ER75" i="56" s="1"/>
  <c r="EG75" i="56" s="1"/>
  <c r="DX75" i="56" s="1"/>
  <c r="DA97" i="56"/>
  <c r="DC97" i="56"/>
  <c r="EN112" i="56"/>
  <c r="FI112" i="56"/>
  <c r="DB164" i="56"/>
  <c r="DA164" i="56"/>
  <c r="DD183" i="56"/>
  <c r="DA183" i="56"/>
  <c r="CO195" i="56"/>
  <c r="CP195" i="56" s="1"/>
  <c r="DK195" i="56"/>
  <c r="DL195" i="56" s="1"/>
  <c r="CO283" i="56"/>
  <c r="CP283" i="56" s="1"/>
  <c r="DK283" i="56"/>
  <c r="DL283" i="56" s="1"/>
  <c r="DB60" i="56"/>
  <c r="DA60" i="56"/>
  <c r="EN132" i="56"/>
  <c r="CZ132" i="56"/>
  <c r="CE132" i="56"/>
  <c r="DK243" i="56"/>
  <c r="DL243" i="56" s="1"/>
  <c r="CO243" i="56"/>
  <c r="CP243" i="56" s="1"/>
  <c r="DK33" i="56"/>
  <c r="DL33" i="56" s="1"/>
  <c r="CO35" i="56"/>
  <c r="CP35" i="56" s="1"/>
  <c r="DK35" i="56"/>
  <c r="DL35" i="56" s="1"/>
  <c r="DH104" i="56"/>
  <c r="DA104" i="56"/>
  <c r="FK144" i="56"/>
  <c r="FJ144" i="56"/>
  <c r="CF52" i="56"/>
  <c r="CN52" i="56" s="1"/>
  <c r="CC52" i="56" s="1"/>
  <c r="DA88" i="56"/>
  <c r="EN281" i="56"/>
  <c r="CZ281" i="56"/>
  <c r="FI309" i="56"/>
  <c r="CE309" i="56"/>
  <c r="CE321" i="56"/>
  <c r="EN321" i="56"/>
  <c r="EX141" i="56"/>
  <c r="EY141" i="56" s="1"/>
  <c r="EX128" i="56"/>
  <c r="EY128" i="56" s="1"/>
  <c r="CF13" i="56"/>
  <c r="CJ13" i="56" s="1"/>
  <c r="BY13" i="56" s="1"/>
  <c r="FN256" i="56"/>
  <c r="FJ256" i="56"/>
  <c r="DK309" i="56"/>
  <c r="DL309" i="56" s="1"/>
  <c r="CO309" i="56"/>
  <c r="CP309" i="56" s="1"/>
  <c r="CE322" i="56"/>
  <c r="EN322" i="56"/>
  <c r="CZ322" i="56"/>
  <c r="EX32" i="56"/>
  <c r="EY32" i="56" s="1"/>
  <c r="EN280" i="56"/>
  <c r="CE280" i="56"/>
  <c r="BA46" i="56"/>
  <c r="BA48" i="56"/>
  <c r="DA69" i="56"/>
  <c r="DB69" i="56"/>
  <c r="FS21" i="56"/>
  <c r="FT21" i="56" s="1"/>
  <c r="EX69" i="56"/>
  <c r="EY69" i="56" s="1"/>
  <c r="BA79" i="56"/>
  <c r="CE128" i="56"/>
  <c r="FI128" i="56"/>
  <c r="CZ128" i="56"/>
  <c r="EN128" i="56"/>
  <c r="DK202" i="56"/>
  <c r="DL202" i="56" s="1"/>
  <c r="EO19" i="56"/>
  <c r="ET19" i="56" s="1"/>
  <c r="EI19" i="56" s="1"/>
  <c r="DZ19" i="56" s="1"/>
  <c r="EN84" i="56"/>
  <c r="CE84" i="56"/>
  <c r="CZ84" i="56"/>
  <c r="EX94" i="56"/>
  <c r="EY94" i="56" s="1"/>
  <c r="CF126" i="56"/>
  <c r="CL126" i="56" s="1"/>
  <c r="CA126" i="56" s="1"/>
  <c r="EO134" i="56"/>
  <c r="CZ154" i="56"/>
  <c r="DB188" i="56"/>
  <c r="DA188" i="56"/>
  <c r="DK214" i="56"/>
  <c r="DL214" i="56" s="1"/>
  <c r="CO214" i="56"/>
  <c r="CP214" i="56" s="1"/>
  <c r="EN227" i="56"/>
  <c r="CE227" i="56"/>
  <c r="CF236" i="56"/>
  <c r="CJ236" i="56" s="1"/>
  <c r="BY236" i="56" s="1"/>
  <c r="EO315" i="56"/>
  <c r="DK27" i="56"/>
  <c r="DL27" i="56" s="1"/>
  <c r="CO27" i="56"/>
  <c r="CP27" i="56" s="1"/>
  <c r="DB17" i="56"/>
  <c r="DA17" i="56"/>
  <c r="CE120" i="56"/>
  <c r="CZ120" i="56"/>
  <c r="EN120" i="56"/>
  <c r="DB316" i="56"/>
  <c r="DA316" i="56"/>
  <c r="FI144" i="56"/>
  <c r="CZ144" i="56"/>
  <c r="BA130" i="56"/>
  <c r="BA64" i="56"/>
  <c r="BA112" i="56"/>
  <c r="BA26" i="56"/>
  <c r="BA20" i="56"/>
  <c r="BC20" i="56" s="1"/>
  <c r="BA74" i="56"/>
  <c r="BA52" i="56"/>
  <c r="BA192" i="56"/>
  <c r="BA129" i="56"/>
  <c r="BA225" i="56"/>
  <c r="BA127" i="56"/>
  <c r="BA103" i="56"/>
  <c r="BA88" i="56"/>
  <c r="BA281" i="56"/>
  <c r="BA153" i="56"/>
  <c r="BA15" i="56"/>
  <c r="BC15" i="56" s="1"/>
  <c r="FI15" i="56" s="1"/>
  <c r="BA118" i="56"/>
  <c r="BA38" i="56"/>
  <c r="BC38" i="56" s="1"/>
  <c r="FI38" i="56" s="1"/>
  <c r="BA24" i="56"/>
  <c r="BA11" i="56"/>
  <c r="BC11" i="56" s="1"/>
  <c r="BA39" i="56"/>
  <c r="BC39" i="56" s="1"/>
  <c r="BA29" i="56"/>
  <c r="BC29" i="56" s="1"/>
  <c r="BA28" i="56"/>
  <c r="BC28" i="56" s="1"/>
  <c r="BA148" i="56"/>
  <c r="BA50" i="56"/>
  <c r="BA30" i="56"/>
  <c r="BA106" i="56"/>
  <c r="BA31" i="56"/>
  <c r="BC31" i="56" s="1"/>
  <c r="BA151" i="56"/>
  <c r="BA83" i="56"/>
  <c r="BA255" i="56"/>
  <c r="BA137" i="56"/>
  <c r="BA81" i="56"/>
  <c r="BA37" i="56"/>
  <c r="BC37" i="56" s="1"/>
  <c r="BA56" i="56"/>
  <c r="BA34" i="56"/>
  <c r="BA239" i="56"/>
  <c r="BA36" i="56"/>
  <c r="BC36" i="56" s="1"/>
  <c r="CZ36" i="56" s="1"/>
  <c r="BA10" i="56"/>
  <c r="BA27" i="56"/>
  <c r="BC27" i="56" s="1"/>
  <c r="BA17" i="56"/>
  <c r="BC17" i="56" s="1"/>
  <c r="CE81" i="56"/>
  <c r="CZ133" i="56"/>
  <c r="EN133" i="56"/>
  <c r="CE133" i="56"/>
  <c r="EO242" i="56"/>
  <c r="ER242" i="56" s="1"/>
  <c r="EG242" i="56" s="1"/>
  <c r="DX242" i="56" s="1"/>
  <c r="FJ48" i="56"/>
  <c r="FR48" i="56"/>
  <c r="CZ74" i="56"/>
  <c r="EN74" i="56"/>
  <c r="CE74" i="56"/>
  <c r="FI74" i="56"/>
  <c r="CZ91" i="56"/>
  <c r="CE91" i="56"/>
  <c r="DK108" i="56"/>
  <c r="DL108" i="56" s="1"/>
  <c r="FI122" i="56"/>
  <c r="CZ122" i="56"/>
  <c r="FR157" i="56"/>
  <c r="FJ157" i="56"/>
  <c r="FN160" i="56"/>
  <c r="FJ160" i="56"/>
  <c r="CO163" i="56"/>
  <c r="CP163" i="56" s="1"/>
  <c r="DK163" i="56"/>
  <c r="DL163" i="56" s="1"/>
  <c r="CF56" i="56"/>
  <c r="BA60" i="56"/>
  <c r="EN65" i="56"/>
  <c r="CE65" i="56"/>
  <c r="EX132" i="56"/>
  <c r="EY132" i="56" s="1"/>
  <c r="EX233" i="56"/>
  <c r="EY233" i="56" s="1"/>
  <c r="BA12" i="56"/>
  <c r="BC12" i="56" s="1"/>
  <c r="CE122" i="56"/>
  <c r="FP134" i="56"/>
  <c r="FJ134" i="56"/>
  <c r="EN288" i="56"/>
  <c r="CE288" i="56"/>
  <c r="EX203" i="56"/>
  <c r="EY203" i="56" s="1"/>
  <c r="BA259" i="56"/>
  <c r="FI280" i="56"/>
  <c r="DB319" i="56"/>
  <c r="DA319" i="56"/>
  <c r="FK1" i="56"/>
  <c r="FK10" i="56"/>
  <c r="FS22" i="56"/>
  <c r="FT22" i="56" s="1"/>
  <c r="CO23" i="56"/>
  <c r="CP23" i="56" s="1"/>
  <c r="DK23" i="56"/>
  <c r="DL23" i="56" s="1"/>
  <c r="FS65" i="56"/>
  <c r="FT65" i="56" s="1"/>
  <c r="CO94" i="56"/>
  <c r="CP94" i="56" s="1"/>
  <c r="DK94" i="56"/>
  <c r="DL94" i="56" s="1"/>
  <c r="DB82" i="56"/>
  <c r="DA82" i="56"/>
  <c r="FK110" i="56"/>
  <c r="FJ110" i="56"/>
  <c r="CE223" i="56"/>
  <c r="EN223" i="56"/>
  <c r="FI223" i="56"/>
  <c r="CZ223" i="56"/>
  <c r="FJ324" i="56"/>
  <c r="FK324" i="56"/>
  <c r="EX39" i="56"/>
  <c r="EY39" i="56" s="1"/>
  <c r="DB174" i="56"/>
  <c r="DA174" i="56"/>
  <c r="DK213" i="56"/>
  <c r="DL213" i="56" s="1"/>
  <c r="EX18" i="56"/>
  <c r="EY18" i="56" s="1"/>
  <c r="FS18" i="56"/>
  <c r="FT18" i="56" s="1"/>
  <c r="FS62" i="56"/>
  <c r="FT62" i="56" s="1"/>
  <c r="EX62" i="56"/>
  <c r="EY62" i="56" s="1"/>
  <c r="DK175" i="56"/>
  <c r="DL175" i="56" s="1"/>
  <c r="CO175" i="56"/>
  <c r="CP175" i="56" s="1"/>
  <c r="DK188" i="56"/>
  <c r="DL188" i="56" s="1"/>
  <c r="CO188" i="56"/>
  <c r="CP188" i="56" s="1"/>
  <c r="DB265" i="56"/>
  <c r="DA265" i="56"/>
  <c r="DA266" i="56"/>
  <c r="DB266" i="56"/>
  <c r="EO89" i="56"/>
  <c r="EW89" i="56" s="1"/>
  <c r="EL89" i="56" s="1"/>
  <c r="EC89" i="56" s="1"/>
  <c r="EN109" i="56"/>
  <c r="FI109" i="56"/>
  <c r="CE109" i="56"/>
  <c r="CZ109" i="56"/>
  <c r="EO210" i="56"/>
  <c r="EO35" i="56"/>
  <c r="ET35" i="56" s="1"/>
  <c r="EI35" i="56" s="1"/>
  <c r="DZ35" i="56" s="1"/>
  <c r="DK173" i="56"/>
  <c r="DL173" i="56" s="1"/>
  <c r="CO173" i="56"/>
  <c r="CP173" i="56" s="1"/>
  <c r="DA34" i="56"/>
  <c r="FK16" i="56"/>
  <c r="FJ16" i="56"/>
  <c r="CE66" i="56"/>
  <c r="FI66" i="56"/>
  <c r="DK73" i="56"/>
  <c r="DL73" i="56" s="1"/>
  <c r="CO73" i="56"/>
  <c r="CP73" i="56" s="1"/>
  <c r="DK126" i="56"/>
  <c r="DL126" i="56" s="1"/>
  <c r="CO126" i="56"/>
  <c r="CP126" i="56" s="1"/>
  <c r="FK184" i="56"/>
  <c r="FJ184" i="56"/>
  <c r="DD233" i="56"/>
  <c r="DA233" i="56"/>
  <c r="FI304" i="56"/>
  <c r="CE304" i="56"/>
  <c r="EN304" i="56"/>
  <c r="CZ304" i="56"/>
  <c r="FI132" i="56"/>
  <c r="DK10" i="56"/>
  <c r="DL10" i="56" s="1"/>
  <c r="CO10" i="56"/>
  <c r="CP10" i="56" s="1"/>
  <c r="FI33" i="56"/>
  <c r="DA23" i="56"/>
  <c r="FI232" i="56"/>
  <c r="DK240" i="56"/>
  <c r="DL240" i="56" s="1"/>
  <c r="CO240" i="56"/>
  <c r="CP240" i="56" s="1"/>
  <c r="DE259" i="56"/>
  <c r="DA259" i="56"/>
  <c r="EX40" i="56"/>
  <c r="EY40" i="56" s="1"/>
  <c r="FS42" i="56"/>
  <c r="FT42" i="56" s="1"/>
  <c r="CO65" i="56"/>
  <c r="CP65" i="56" s="1"/>
  <c r="DK65" i="56"/>
  <c r="DL65" i="56" s="1"/>
  <c r="FJ27" i="56"/>
  <c r="DA31" i="56"/>
  <c r="DB31" i="56"/>
  <c r="FN36" i="56"/>
  <c r="FJ36" i="56"/>
  <c r="BA47" i="56"/>
  <c r="CF86" i="56"/>
  <c r="CK86" i="56" s="1"/>
  <c r="BZ86" i="56" s="1"/>
  <c r="FK101" i="56"/>
  <c r="FJ101" i="56"/>
  <c r="EO156" i="56"/>
  <c r="EV156" i="56" s="1"/>
  <c r="EK156" i="56" s="1"/>
  <c r="EB156" i="56" s="1"/>
  <c r="DA249" i="56"/>
  <c r="DB249" i="56"/>
  <c r="DA325" i="56"/>
  <c r="DD325" i="56"/>
  <c r="EO55" i="56"/>
  <c r="ES55" i="56" s="1"/>
  <c r="EH55" i="56" s="1"/>
  <c r="DY55" i="56" s="1"/>
  <c r="CE294" i="56"/>
  <c r="CZ294" i="56"/>
  <c r="FM327" i="56"/>
  <c r="FJ327" i="56"/>
  <c r="EX12" i="56"/>
  <c r="EY12" i="56" s="1"/>
  <c r="FS20" i="56"/>
  <c r="FT20" i="56" s="1"/>
  <c r="BA23" i="56"/>
  <c r="BC23" i="56" s="1"/>
  <c r="DK25" i="56"/>
  <c r="DL25" i="56" s="1"/>
  <c r="EO36" i="56"/>
  <c r="ES36" i="56" s="1"/>
  <c r="EX47" i="56"/>
  <c r="EY47" i="56" s="1"/>
  <c r="DK93" i="56"/>
  <c r="DL93" i="56" s="1"/>
  <c r="EO93" i="56"/>
  <c r="CE115" i="56"/>
  <c r="CZ115" i="56"/>
  <c r="FI115" i="56"/>
  <c r="FI120" i="56"/>
  <c r="FI188" i="56"/>
  <c r="EN188" i="56"/>
  <c r="CE188" i="56"/>
  <c r="FI213" i="56"/>
  <c r="EO224" i="56"/>
  <c r="EO316" i="56"/>
  <c r="EU316" i="56" s="1"/>
  <c r="EJ316" i="56" s="1"/>
  <c r="EA316" i="56" s="1"/>
  <c r="CO317" i="56"/>
  <c r="CP317" i="56" s="1"/>
  <c r="DK317" i="56"/>
  <c r="DL317" i="56" s="1"/>
  <c r="CF57" i="56"/>
  <c r="CG57" i="56" s="1"/>
  <c r="BV57" i="56" s="1"/>
  <c r="DB74" i="56"/>
  <c r="DA74" i="56"/>
  <c r="DK56" i="56"/>
  <c r="DL56" i="56" s="1"/>
  <c r="CF80" i="56"/>
  <c r="CG80" i="56" s="1"/>
  <c r="BV80" i="56" s="1"/>
  <c r="EO152" i="56"/>
  <c r="EU152" i="56" s="1"/>
  <c r="EJ152" i="56" s="1"/>
  <c r="EA152" i="56" s="1"/>
  <c r="EO222" i="56"/>
  <c r="ES222" i="56" s="1"/>
  <c r="EH222" i="56" s="1"/>
  <c r="DY222" i="56" s="1"/>
  <c r="CO127" i="56"/>
  <c r="CP127" i="56" s="1"/>
  <c r="DK127" i="56"/>
  <c r="DL127" i="56" s="1"/>
  <c r="CZ150" i="56"/>
  <c r="FI150" i="56"/>
  <c r="CE150" i="56"/>
  <c r="CF170" i="56"/>
  <c r="CJ170" i="56" s="1"/>
  <c r="BY170" i="56" s="1"/>
  <c r="CE246" i="56"/>
  <c r="FI246" i="56"/>
  <c r="CO112" i="56"/>
  <c r="CP112" i="56" s="1"/>
  <c r="DK112" i="56"/>
  <c r="DL112" i="56" s="1"/>
  <c r="CF226" i="56"/>
  <c r="DK231" i="56"/>
  <c r="DL231" i="56" s="1"/>
  <c r="CO231" i="56"/>
  <c r="CP231" i="56" s="1"/>
  <c r="FI257" i="56"/>
  <c r="CE257" i="56"/>
  <c r="DK277" i="56"/>
  <c r="DL277" i="56" s="1"/>
  <c r="CO277" i="56"/>
  <c r="CP277" i="56" s="1"/>
  <c r="EO24" i="56"/>
  <c r="EW24" i="56" s="1"/>
  <c r="EL24" i="56" s="1"/>
  <c r="EC24" i="56" s="1"/>
  <c r="CF63" i="56"/>
  <c r="CK63" i="56" s="1"/>
  <c r="BZ63" i="56" s="1"/>
  <c r="DK88" i="56"/>
  <c r="DL88" i="56" s="1"/>
  <c r="EO102" i="56"/>
  <c r="EU102" i="56" s="1"/>
  <c r="EJ102" i="56" s="1"/>
  <c r="EA102" i="56" s="1"/>
  <c r="CF133" i="56"/>
  <c r="CK133" i="56" s="1"/>
  <c r="BZ133" i="56" s="1"/>
  <c r="CF208" i="56"/>
  <c r="EN210" i="56"/>
  <c r="CE210" i="56"/>
  <c r="CF20" i="56"/>
  <c r="CN20" i="56" s="1"/>
  <c r="CC20" i="56" s="1"/>
  <c r="FJ44" i="56"/>
  <c r="CO106" i="56"/>
  <c r="CP106" i="56" s="1"/>
  <c r="CF154" i="56"/>
  <c r="CG154" i="56" s="1"/>
  <c r="DA190" i="56"/>
  <c r="EO226" i="56"/>
  <c r="EU226" i="56" s="1"/>
  <c r="EJ226" i="56" s="1"/>
  <c r="EA226" i="56" s="1"/>
  <c r="DK236" i="56"/>
  <c r="DL236" i="56" s="1"/>
  <c r="CO236" i="56"/>
  <c r="CP236" i="56" s="1"/>
  <c r="DK286" i="56"/>
  <c r="DL286" i="56" s="1"/>
  <c r="CO286" i="56"/>
  <c r="CP286" i="56" s="1"/>
  <c r="EO304" i="56"/>
  <c r="EP304" i="56" s="1"/>
  <c r="EE304" i="56" s="1"/>
  <c r="DV304" i="56" s="1"/>
  <c r="CE326" i="56"/>
  <c r="EN326" i="56"/>
  <c r="FS52" i="56"/>
  <c r="FT52" i="56" s="1"/>
  <c r="EN54" i="56"/>
  <c r="EN58" i="56"/>
  <c r="FI58" i="56"/>
  <c r="EO59" i="56"/>
  <c r="CF75" i="56"/>
  <c r="DK86" i="56"/>
  <c r="DL86" i="56" s="1"/>
  <c r="CO86" i="56"/>
  <c r="CP86" i="56" s="1"/>
  <c r="FI88" i="56"/>
  <c r="EO96" i="56"/>
  <c r="ET96" i="56" s="1"/>
  <c r="EI96" i="56" s="1"/>
  <c r="DZ96" i="56" s="1"/>
  <c r="DK139" i="56"/>
  <c r="DL139" i="56" s="1"/>
  <c r="CO143" i="56"/>
  <c r="CP143" i="56" s="1"/>
  <c r="CO144" i="56"/>
  <c r="CP144" i="56" s="1"/>
  <c r="DK158" i="56"/>
  <c r="DL158" i="56" s="1"/>
  <c r="CF199" i="56"/>
  <c r="CG199" i="56" s="1"/>
  <c r="BV199" i="56" s="1"/>
  <c r="CO238" i="56"/>
  <c r="CP238" i="56" s="1"/>
  <c r="CO247" i="56"/>
  <c r="CP247" i="56" s="1"/>
  <c r="FJ262" i="56"/>
  <c r="CF316" i="56"/>
  <c r="CH316" i="56" s="1"/>
  <c r="BW316" i="56" s="1"/>
  <c r="BN316" i="56" s="1"/>
  <c r="EO322" i="56"/>
  <c r="EP322" i="56" s="1"/>
  <c r="DK327" i="56"/>
  <c r="DL327" i="56" s="1"/>
  <c r="CO327" i="56"/>
  <c r="CP327" i="56" s="1"/>
  <c r="EO16" i="56"/>
  <c r="ET16" i="56" s="1"/>
  <c r="EI16" i="56" s="1"/>
  <c r="DZ16" i="56" s="1"/>
  <c r="CZ58" i="56"/>
  <c r="FJ74" i="56"/>
  <c r="DC80" i="56"/>
  <c r="DA80" i="56"/>
  <c r="CF167" i="56"/>
  <c r="CL167" i="56" s="1"/>
  <c r="CA167" i="56" s="1"/>
  <c r="FI209" i="56"/>
  <c r="EN209" i="56"/>
  <c r="FI229" i="56"/>
  <c r="CE229" i="56"/>
  <c r="DD236" i="56"/>
  <c r="DA236" i="56"/>
  <c r="CF239" i="56"/>
  <c r="CG239" i="56" s="1"/>
  <c r="BV239" i="56" s="1"/>
  <c r="CF247" i="56"/>
  <c r="CI247" i="56" s="1"/>
  <c r="BX247" i="56" s="1"/>
  <c r="EO248" i="56"/>
  <c r="ES248" i="56" s="1"/>
  <c r="EH248" i="56" s="1"/>
  <c r="DY248" i="56" s="1"/>
  <c r="CO252" i="56"/>
  <c r="CP252" i="56" s="1"/>
  <c r="CF262" i="56"/>
  <c r="CN262" i="56" s="1"/>
  <c r="CC262" i="56" s="1"/>
  <c r="CO324" i="56"/>
  <c r="CP324" i="56" s="1"/>
  <c r="CO328" i="56"/>
  <c r="CP328" i="56" s="1"/>
  <c r="DK328" i="56"/>
  <c r="DL328" i="56" s="1"/>
  <c r="CO30" i="56"/>
  <c r="CP30" i="56" s="1"/>
  <c r="CF34" i="56"/>
  <c r="CL34" i="56" s="1"/>
  <c r="CA34" i="56" s="1"/>
  <c r="DA45" i="56"/>
  <c r="CO50" i="56"/>
  <c r="CP50" i="56" s="1"/>
  <c r="EX51" i="56"/>
  <c r="EY51" i="56" s="1"/>
  <c r="FS51" i="56"/>
  <c r="FT51" i="56" s="1"/>
  <c r="DA58" i="56"/>
  <c r="DK97" i="56"/>
  <c r="DL97" i="56" s="1"/>
  <c r="CO97" i="56"/>
  <c r="CP97" i="56" s="1"/>
  <c r="EO109" i="56"/>
  <c r="EP109" i="56" s="1"/>
  <c r="EO120" i="56"/>
  <c r="CO124" i="56"/>
  <c r="CP124" i="56" s="1"/>
  <c r="DK129" i="56"/>
  <c r="DL129" i="56" s="1"/>
  <c r="CO129" i="56"/>
  <c r="CP129" i="56" s="1"/>
  <c r="FI129" i="56"/>
  <c r="EO167" i="56"/>
  <c r="EV167" i="56" s="1"/>
  <c r="EK167" i="56" s="1"/>
  <c r="EB167" i="56" s="1"/>
  <c r="DK172" i="56"/>
  <c r="DL172" i="56" s="1"/>
  <c r="CO172" i="56"/>
  <c r="CP172" i="56" s="1"/>
  <c r="EO203" i="56"/>
  <c r="EV203" i="56" s="1"/>
  <c r="EK203" i="56" s="1"/>
  <c r="EB203" i="56" s="1"/>
  <c r="DA269" i="56"/>
  <c r="DB269" i="56"/>
  <c r="CF272" i="56"/>
  <c r="EO272" i="56"/>
  <c r="EQ272" i="56" s="1"/>
  <c r="EF272" i="56" s="1"/>
  <c r="DW272" i="56" s="1"/>
  <c r="CO285" i="56"/>
  <c r="CP285" i="56" s="1"/>
  <c r="CE287" i="56"/>
  <c r="FI326" i="56"/>
  <c r="CF185" i="56"/>
  <c r="CK185" i="56" s="1"/>
  <c r="BZ185" i="56" s="1"/>
  <c r="DK198" i="56"/>
  <c r="DL198" i="56" s="1"/>
  <c r="CO198" i="56"/>
  <c r="CP198" i="56" s="1"/>
  <c r="FJ258" i="56"/>
  <c r="FK258" i="56"/>
  <c r="DK293" i="56"/>
  <c r="DL293" i="56" s="1"/>
  <c r="CO293" i="56"/>
  <c r="CP293" i="56" s="1"/>
  <c r="FI75" i="56"/>
  <c r="DK212" i="56"/>
  <c r="DL212" i="56" s="1"/>
  <c r="CO212" i="56"/>
  <c r="CP212" i="56" s="1"/>
  <c r="EO277" i="56"/>
  <c r="EW277" i="56" s="1"/>
  <c r="EL277" i="56" s="1"/>
  <c r="EC277" i="56" s="1"/>
  <c r="EX192" i="56"/>
  <c r="EY192" i="56" s="1"/>
  <c r="FS192" i="56"/>
  <c r="FT192" i="56" s="1"/>
  <c r="CF221" i="56"/>
  <c r="CJ221" i="56" s="1"/>
  <c r="BY221" i="56" s="1"/>
  <c r="CE278" i="56"/>
  <c r="FI278" i="56"/>
  <c r="DK292" i="56"/>
  <c r="DL292" i="56" s="1"/>
  <c r="CO292" i="56"/>
  <c r="CP292" i="56" s="1"/>
  <c r="DA19" i="56"/>
  <c r="CE54" i="56"/>
  <c r="EX56" i="56"/>
  <c r="EY56" i="56" s="1"/>
  <c r="FS56" i="56"/>
  <c r="FT56" i="56" s="1"/>
  <c r="DK87" i="56"/>
  <c r="DL87" i="56" s="1"/>
  <c r="CO87" i="56"/>
  <c r="CP87" i="56" s="1"/>
  <c r="CF150" i="56"/>
  <c r="CI150" i="56" s="1"/>
  <c r="BX150" i="56" s="1"/>
  <c r="DK278" i="56"/>
  <c r="DL278" i="56" s="1"/>
  <c r="CO278" i="56"/>
  <c r="CP278" i="56" s="1"/>
  <c r="EO63" i="56"/>
  <c r="EP63" i="56" s="1"/>
  <c r="CO66" i="56"/>
  <c r="CP66" i="56" s="1"/>
  <c r="CZ290" i="56"/>
  <c r="EN290" i="56"/>
  <c r="CE290" i="56"/>
  <c r="FI290" i="56"/>
  <c r="EO37" i="56"/>
  <c r="ET37" i="56" s="1"/>
  <c r="EI37" i="56" s="1"/>
  <c r="DZ37" i="56" s="1"/>
  <c r="CO53" i="56"/>
  <c r="CP53" i="56" s="1"/>
  <c r="EO88" i="56"/>
  <c r="ES88" i="56" s="1"/>
  <c r="EH88" i="56" s="1"/>
  <c r="DY88" i="56" s="1"/>
  <c r="EO144" i="56"/>
  <c r="DK190" i="56"/>
  <c r="DL190" i="56" s="1"/>
  <c r="CO190" i="56"/>
  <c r="CP190" i="56" s="1"/>
  <c r="FK197" i="56"/>
  <c r="FJ197" i="56"/>
  <c r="EO12" i="56"/>
  <c r="ES12" i="56" s="1"/>
  <c r="EH12" i="56" s="1"/>
  <c r="DY12" i="56" s="1"/>
  <c r="CF41" i="56"/>
  <c r="CK41" i="56" s="1"/>
  <c r="BZ41" i="56" s="1"/>
  <c r="EO90" i="56"/>
  <c r="ER90" i="56" s="1"/>
  <c r="EG90" i="56" s="1"/>
  <c r="DX90" i="56" s="1"/>
  <c r="FI103" i="56"/>
  <c r="CE103" i="56"/>
  <c r="CF175" i="56"/>
  <c r="CN175" i="56" s="1"/>
  <c r="CC175" i="56" s="1"/>
  <c r="DK180" i="56"/>
  <c r="DL180" i="56" s="1"/>
  <c r="CO180" i="56"/>
  <c r="CP180" i="56" s="1"/>
  <c r="EO182" i="56"/>
  <c r="DK196" i="56"/>
  <c r="DL196" i="56" s="1"/>
  <c r="CO196" i="56"/>
  <c r="CP196" i="56" s="1"/>
  <c r="DA235" i="56"/>
  <c r="DC235" i="56"/>
  <c r="CF248" i="56"/>
  <c r="CI248" i="56" s="1"/>
  <c r="BX248" i="56" s="1"/>
  <c r="FS11" i="56"/>
  <c r="EO17" i="56"/>
  <c r="CF36" i="56"/>
  <c r="CJ36" i="56" s="1"/>
  <c r="BY36" i="56" s="1"/>
  <c r="EN97" i="56"/>
  <c r="CZ97" i="56"/>
  <c r="DA118" i="56"/>
  <c r="EO141" i="56"/>
  <c r="EU141" i="56" s="1"/>
  <c r="EJ141" i="56" s="1"/>
  <c r="EA141" i="56" s="1"/>
  <c r="EN150" i="56"/>
  <c r="EO158" i="56"/>
  <c r="CF200" i="56"/>
  <c r="CK200" i="56" s="1"/>
  <c r="BZ200" i="56" s="1"/>
  <c r="EO25" i="56"/>
  <c r="DK46" i="56"/>
  <c r="DL46" i="56" s="1"/>
  <c r="EO46" i="56"/>
  <c r="EP46" i="56" s="1"/>
  <c r="EE46" i="56" s="1"/>
  <c r="DV46" i="56" s="1"/>
  <c r="CO63" i="56"/>
  <c r="CP63" i="56" s="1"/>
  <c r="DK63" i="56"/>
  <c r="DL63" i="56" s="1"/>
  <c r="EO71" i="56"/>
  <c r="ET71" i="56" s="1"/>
  <c r="EI71" i="56" s="1"/>
  <c r="DZ71" i="56" s="1"/>
  <c r="EO95" i="56"/>
  <c r="FK136" i="56"/>
  <c r="FJ136" i="56"/>
  <c r="CE142" i="56"/>
  <c r="CF148" i="56"/>
  <c r="CL148" i="56" s="1"/>
  <c r="CA148" i="56" s="1"/>
  <c r="FK148" i="56"/>
  <c r="FJ148" i="56"/>
  <c r="EO153" i="56"/>
  <c r="EW153" i="56" s="1"/>
  <c r="EL153" i="56" s="1"/>
  <c r="EC153" i="56" s="1"/>
  <c r="FJ177" i="56"/>
  <c r="FM180" i="56"/>
  <c r="FJ180" i="56"/>
  <c r="FK185" i="56"/>
  <c r="FJ185" i="56"/>
  <c r="EO217" i="56"/>
  <c r="EV217" i="56" s="1"/>
  <c r="EK217" i="56" s="1"/>
  <c r="EB217" i="56" s="1"/>
  <c r="FK236" i="56"/>
  <c r="FJ236" i="56"/>
  <c r="EO302" i="56"/>
  <c r="EW302" i="56" s="1"/>
  <c r="CO187" i="56"/>
  <c r="CP187" i="56" s="1"/>
  <c r="DK187" i="56"/>
  <c r="DL187" i="56" s="1"/>
  <c r="CF325" i="56"/>
  <c r="CK325" i="56" s="1"/>
  <c r="BZ325" i="56" s="1"/>
  <c r="EO27" i="56"/>
  <c r="EW27" i="56" s="1"/>
  <c r="EL27" i="56" s="1"/>
  <c r="EC27" i="56" s="1"/>
  <c r="CF45" i="56"/>
  <c r="CN45" i="56" s="1"/>
  <c r="CC45" i="56" s="1"/>
  <c r="EO54" i="56"/>
  <c r="EU54" i="56" s="1"/>
  <c r="EJ54" i="56" s="1"/>
  <c r="EA54" i="56" s="1"/>
  <c r="FJ86" i="56"/>
  <c r="EO270" i="56"/>
  <c r="EO296" i="56"/>
  <c r="EU296" i="56" s="1"/>
  <c r="EJ296" i="56" s="1"/>
  <c r="EA296" i="56" s="1"/>
  <c r="CF25" i="56"/>
  <c r="EX38" i="56"/>
  <c r="EY38" i="56" s="1"/>
  <c r="EO43" i="56"/>
  <c r="ER43" i="56" s="1"/>
  <c r="EG43" i="56" s="1"/>
  <c r="DX43" i="56" s="1"/>
  <c r="DK44" i="56"/>
  <c r="DL44" i="56" s="1"/>
  <c r="FS47" i="56"/>
  <c r="FT47" i="56" s="1"/>
  <c r="EO69" i="56"/>
  <c r="ER69" i="56" s="1"/>
  <c r="EG69" i="56" s="1"/>
  <c r="DX69" i="56" s="1"/>
  <c r="FJ73" i="56"/>
  <c r="CF78" i="56"/>
  <c r="CJ78" i="56" s="1"/>
  <c r="BY78" i="56" s="1"/>
  <c r="CF147" i="56"/>
  <c r="CN147" i="56" s="1"/>
  <c r="CC147" i="56" s="1"/>
  <c r="DA159" i="56"/>
  <c r="CF165" i="56"/>
  <c r="CM165" i="56" s="1"/>
  <c r="CB165" i="56" s="1"/>
  <c r="DK194" i="56"/>
  <c r="DL194" i="56" s="1"/>
  <c r="CZ203" i="56"/>
  <c r="FI203" i="56"/>
  <c r="DK218" i="56"/>
  <c r="DL218" i="56" s="1"/>
  <c r="EO235" i="56"/>
  <c r="ET235" i="56" s="1"/>
  <c r="EI235" i="56" s="1"/>
  <c r="DZ235" i="56" s="1"/>
  <c r="CF246" i="56"/>
  <c r="CL246" i="56" s="1"/>
  <c r="CF250" i="56"/>
  <c r="CK250" i="56" s="1"/>
  <c r="BZ250" i="56" s="1"/>
  <c r="DB268" i="56"/>
  <c r="DA268" i="56"/>
  <c r="CF295" i="56"/>
  <c r="CN295" i="56" s="1"/>
  <c r="CC295" i="56" s="1"/>
  <c r="CF301" i="56"/>
  <c r="EO74" i="56"/>
  <c r="FJ82" i="56"/>
  <c r="EO115" i="56"/>
  <c r="EP115" i="56" s="1"/>
  <c r="EE115" i="56" s="1"/>
  <c r="DV115" i="56" s="1"/>
  <c r="EO137" i="56"/>
  <c r="ES137" i="56" s="1"/>
  <c r="EH137" i="56" s="1"/>
  <c r="DY137" i="56" s="1"/>
  <c r="DA151" i="56"/>
  <c r="EO157" i="56"/>
  <c r="EQ157" i="56" s="1"/>
  <c r="EF157" i="56" s="1"/>
  <c r="DW157" i="56" s="1"/>
  <c r="CF172" i="56"/>
  <c r="CH172" i="56" s="1"/>
  <c r="BW172" i="56" s="1"/>
  <c r="FJ174" i="56"/>
  <c r="FK174" i="56"/>
  <c r="CF178" i="56"/>
  <c r="CJ178" i="56" s="1"/>
  <c r="BY178" i="56" s="1"/>
  <c r="DK182" i="56"/>
  <c r="DL182" i="56" s="1"/>
  <c r="CO182" i="56"/>
  <c r="CP182" i="56" s="1"/>
  <c r="DA197" i="56"/>
  <c r="CF207" i="56"/>
  <c r="EO213" i="56"/>
  <c r="EV213" i="56" s="1"/>
  <c r="EK213" i="56" s="1"/>
  <c r="EB213" i="56" s="1"/>
  <c r="CE245" i="56"/>
  <c r="FI245" i="56"/>
  <c r="EO251" i="56"/>
  <c r="ER251" i="56" s="1"/>
  <c r="EG251" i="56" s="1"/>
  <c r="DX251" i="56" s="1"/>
  <c r="EO258" i="56"/>
  <c r="ER258" i="56" s="1"/>
  <c r="EG258" i="56" s="1"/>
  <c r="DX258" i="56" s="1"/>
  <c r="CF24" i="56"/>
  <c r="CJ24" i="56" s="1"/>
  <c r="BY24" i="56" s="1"/>
  <c r="EX26" i="56"/>
  <c r="EY26" i="56" s="1"/>
  <c r="EO67" i="56"/>
  <c r="EU67" i="56" s="1"/>
  <c r="EJ67" i="56" s="1"/>
  <c r="EA67" i="56" s="1"/>
  <c r="CF71" i="56"/>
  <c r="CH71" i="56" s="1"/>
  <c r="BW71" i="56" s="1"/>
  <c r="CF158" i="56"/>
  <c r="CG158" i="56" s="1"/>
  <c r="BV158" i="56" s="1"/>
  <c r="EO174" i="56"/>
  <c r="EP174" i="56" s="1"/>
  <c r="DA27" i="56"/>
  <c r="CZ45" i="56"/>
  <c r="CZ55" i="56"/>
  <c r="CF105" i="56"/>
  <c r="CJ105" i="56" s="1"/>
  <c r="BY105" i="56" s="1"/>
  <c r="CF108" i="56"/>
  <c r="CK108" i="56" s="1"/>
  <c r="BZ108" i="56" s="1"/>
  <c r="EO147" i="56"/>
  <c r="CF160" i="56"/>
  <c r="CE266" i="56"/>
  <c r="EN266" i="56"/>
  <c r="CZ266" i="56"/>
  <c r="CO268" i="56"/>
  <c r="CP268" i="56" s="1"/>
  <c r="DK268" i="56"/>
  <c r="DL268" i="56" s="1"/>
  <c r="EO269" i="56"/>
  <c r="EW269" i="56" s="1"/>
  <c r="EL269" i="56" s="1"/>
  <c r="EC269" i="56" s="1"/>
  <c r="CF149" i="56"/>
  <c r="CG149" i="56" s="1"/>
  <c r="EO175" i="56"/>
  <c r="EQ175" i="56" s="1"/>
  <c r="EF175" i="56" s="1"/>
  <c r="DW175" i="56" s="1"/>
  <c r="EO189" i="56"/>
  <c r="CF293" i="56"/>
  <c r="CK293" i="56" s="1"/>
  <c r="FI311" i="56"/>
  <c r="CZ311" i="56"/>
  <c r="CF76" i="56"/>
  <c r="DK99" i="56"/>
  <c r="DL99" i="56" s="1"/>
  <c r="CF107" i="56"/>
  <c r="CM107" i="56" s="1"/>
  <c r="CB107" i="56" s="1"/>
  <c r="CF109" i="56"/>
  <c r="CG109" i="56" s="1"/>
  <c r="CF117" i="56"/>
  <c r="CM117" i="56" s="1"/>
  <c r="CB117" i="56" s="1"/>
  <c r="CF129" i="56"/>
  <c r="CJ129" i="56" s="1"/>
  <c r="BY129" i="56" s="1"/>
  <c r="EO154" i="56"/>
  <c r="EW154" i="56" s="1"/>
  <c r="EL154" i="56" s="1"/>
  <c r="EC154" i="56" s="1"/>
  <c r="CF189" i="56"/>
  <c r="CL189" i="56" s="1"/>
  <c r="DB204" i="56"/>
  <c r="DA204" i="56"/>
  <c r="DK233" i="56"/>
  <c r="DL233" i="56" s="1"/>
  <c r="CO233" i="56"/>
  <c r="CP233" i="56" s="1"/>
  <c r="CE252" i="56"/>
  <c r="CZ252" i="56"/>
  <c r="DA262" i="56"/>
  <c r="EO268" i="56"/>
  <c r="EQ268" i="56" s="1"/>
  <c r="EF268" i="56" s="1"/>
  <c r="DW268" i="56" s="1"/>
  <c r="EO298" i="56"/>
  <c r="EP298" i="56" s="1"/>
  <c r="EE298" i="56" s="1"/>
  <c r="DV298" i="56" s="1"/>
  <c r="FK315" i="56"/>
  <c r="FJ315" i="56"/>
  <c r="EO111" i="56"/>
  <c r="CF122" i="56"/>
  <c r="CG122" i="56" s="1"/>
  <c r="BV122" i="56" s="1"/>
  <c r="EO170" i="56"/>
  <c r="EW170" i="56" s="1"/>
  <c r="EL170" i="56" s="1"/>
  <c r="EC170" i="56" s="1"/>
  <c r="EO186" i="56"/>
  <c r="EP186" i="56" s="1"/>
  <c r="EE186" i="56" s="1"/>
  <c r="DV186" i="56" s="1"/>
  <c r="EO187" i="56"/>
  <c r="ET187" i="56" s="1"/>
  <c r="EI187" i="56" s="1"/>
  <c r="DZ187" i="56" s="1"/>
  <c r="EO190" i="56"/>
  <c r="EQ190" i="56" s="1"/>
  <c r="EF190" i="56" s="1"/>
  <c r="DW190" i="56" s="1"/>
  <c r="EO191" i="56"/>
  <c r="EU191" i="56" s="1"/>
  <c r="EJ191" i="56" s="1"/>
  <c r="EA191" i="56" s="1"/>
  <c r="CF271" i="56"/>
  <c r="CK271" i="56" s="1"/>
  <c r="BZ271" i="56" s="1"/>
  <c r="CF275" i="56"/>
  <c r="CL275" i="56" s="1"/>
  <c r="CA275" i="56" s="1"/>
  <c r="EO319" i="56"/>
  <c r="EW319" i="56" s="1"/>
  <c r="EL319" i="56" s="1"/>
  <c r="EC319" i="56" s="1"/>
  <c r="DK100" i="56"/>
  <c r="DL100" i="56" s="1"/>
  <c r="EO110" i="56"/>
  <c r="CF155" i="56"/>
  <c r="CM155" i="56" s="1"/>
  <c r="CB155" i="56" s="1"/>
  <c r="BS155" i="56" s="1"/>
  <c r="DA199" i="56"/>
  <c r="CZ224" i="56"/>
  <c r="CF241" i="56"/>
  <c r="EO263" i="56"/>
  <c r="EU263" i="56" s="1"/>
  <c r="EJ263" i="56" s="1"/>
  <c r="EA263" i="56" s="1"/>
  <c r="CF273" i="56"/>
  <c r="CG273" i="56" s="1"/>
  <c r="BV273" i="56" s="1"/>
  <c r="CF290" i="56"/>
  <c r="CN290" i="56" s="1"/>
  <c r="CC290" i="56" s="1"/>
  <c r="EO312" i="56"/>
  <c r="EQ312" i="56" s="1"/>
  <c r="EF312" i="56" s="1"/>
  <c r="DW312" i="56" s="1"/>
  <c r="CO318" i="56"/>
  <c r="CP318" i="56" s="1"/>
  <c r="DK318" i="56"/>
  <c r="DL318" i="56" s="1"/>
  <c r="CF209" i="56"/>
  <c r="CI209" i="56" s="1"/>
  <c r="BX209" i="56" s="1"/>
  <c r="CF274" i="56"/>
  <c r="CM274" i="56" s="1"/>
  <c r="CB274" i="56" s="1"/>
  <c r="EO294" i="56"/>
  <c r="EQ294" i="56" s="1"/>
  <c r="EF294" i="56" s="1"/>
  <c r="DW294" i="56" s="1"/>
  <c r="CF299" i="56"/>
  <c r="CF206" i="56"/>
  <c r="CG206" i="56" s="1"/>
  <c r="BV206" i="56" s="1"/>
  <c r="CF225" i="56"/>
  <c r="CG225" i="56" s="1"/>
  <c r="BV225" i="56" s="1"/>
  <c r="EO239" i="56"/>
  <c r="EW239" i="56" s="1"/>
  <c r="EL239" i="56" s="1"/>
  <c r="EC239" i="56" s="1"/>
  <c r="EO241" i="56"/>
  <c r="EV241" i="56" s="1"/>
  <c r="EK241" i="56" s="1"/>
  <c r="EB241" i="56" s="1"/>
  <c r="CF279" i="56"/>
  <c r="CF297" i="56"/>
  <c r="EO309" i="56"/>
  <c r="EV309" i="56" s="1"/>
  <c r="EK309" i="56" s="1"/>
  <c r="EB309" i="56" s="1"/>
  <c r="CF322" i="56"/>
  <c r="CH322" i="56" s="1"/>
  <c r="BW322" i="56" s="1"/>
  <c r="DA307" i="56"/>
  <c r="CF327" i="56"/>
  <c r="CH327" i="56" s="1"/>
  <c r="BW327" i="56" s="1"/>
  <c r="CF277" i="56"/>
  <c r="CG277" i="56" s="1"/>
  <c r="EO285" i="56"/>
  <c r="EN59" i="56"/>
  <c r="CE59" i="56"/>
  <c r="FI59" i="56"/>
  <c r="CZ59" i="56"/>
  <c r="CZ25" i="56"/>
  <c r="FI25" i="56"/>
  <c r="EN25" i="56"/>
  <c r="CE25" i="56"/>
  <c r="CF15" i="56"/>
  <c r="FM21" i="56"/>
  <c r="FJ21" i="56"/>
  <c r="DB66" i="56"/>
  <c r="DA66" i="56"/>
  <c r="FI78" i="56"/>
  <c r="EN78" i="56"/>
  <c r="CZ78" i="56"/>
  <c r="CE78" i="56"/>
  <c r="FK88" i="56"/>
  <c r="FJ88" i="56"/>
  <c r="DK138" i="56"/>
  <c r="DL138" i="56" s="1"/>
  <c r="CO138" i="56"/>
  <c r="CP138" i="56" s="1"/>
  <c r="CZ221" i="56"/>
  <c r="CE221" i="56"/>
  <c r="FI221" i="56"/>
  <c r="EN221" i="56"/>
  <c r="EO21" i="56"/>
  <c r="FK47" i="56"/>
  <c r="FJ47" i="56"/>
  <c r="CZ50" i="56"/>
  <c r="FI50" i="56"/>
  <c r="CE50" i="56"/>
  <c r="DA77" i="56"/>
  <c r="DB133" i="56"/>
  <c r="DA133" i="56"/>
  <c r="FR210" i="56"/>
  <c r="FJ210" i="56"/>
  <c r="FK17" i="56"/>
  <c r="FJ17" i="56"/>
  <c r="FJ26" i="56"/>
  <c r="FN26" i="56"/>
  <c r="FI47" i="56"/>
  <c r="CZ47" i="56"/>
  <c r="EN47" i="56"/>
  <c r="CE47" i="56"/>
  <c r="FS59" i="56"/>
  <c r="FT59" i="56" s="1"/>
  <c r="EX59" i="56"/>
  <c r="EY59" i="56" s="1"/>
  <c r="FI98" i="56"/>
  <c r="CZ98" i="56"/>
  <c r="EN98" i="56"/>
  <c r="CE98" i="56"/>
  <c r="FL102" i="56"/>
  <c r="FJ102" i="56"/>
  <c r="DB115" i="56"/>
  <c r="DA115" i="56"/>
  <c r="DA13" i="56"/>
  <c r="DD13" i="56"/>
  <c r="FM57" i="56"/>
  <c r="FJ57" i="56"/>
  <c r="EN108" i="56"/>
  <c r="CE108" i="56"/>
  <c r="CZ108" i="56"/>
  <c r="FI108" i="56"/>
  <c r="BE345" i="56"/>
  <c r="DH5" i="56"/>
  <c r="DB5" i="56" s="1"/>
  <c r="FP115" i="56"/>
  <c r="FJ115" i="56"/>
  <c r="FK129" i="56"/>
  <c r="FJ129" i="56"/>
  <c r="EN167" i="56"/>
  <c r="CZ167" i="56"/>
  <c r="FI167" i="56"/>
  <c r="CE167" i="56"/>
  <c r="FI49" i="56"/>
  <c r="CZ49" i="56"/>
  <c r="EN49" i="56"/>
  <c r="CE49" i="56"/>
  <c r="FK15" i="56"/>
  <c r="FJ15" i="56"/>
  <c r="CF23" i="56"/>
  <c r="EO41" i="56"/>
  <c r="FP46" i="56"/>
  <c r="FJ46" i="56"/>
  <c r="FI56" i="56"/>
  <c r="EN56" i="56"/>
  <c r="CE56" i="56"/>
  <c r="CZ56" i="56"/>
  <c r="FJ62" i="56"/>
  <c r="FK62" i="56"/>
  <c r="CO13" i="56"/>
  <c r="CP13" i="56" s="1"/>
  <c r="DK13" i="56"/>
  <c r="DL13" i="56" s="1"/>
  <c r="DK17" i="56"/>
  <c r="DL17" i="56" s="1"/>
  <c r="CO17" i="56"/>
  <c r="CP17" i="56" s="1"/>
  <c r="DA20" i="56"/>
  <c r="DC24" i="56"/>
  <c r="DA24" i="56"/>
  <c r="FI30" i="56"/>
  <c r="EN30" i="56"/>
  <c r="CZ30" i="56"/>
  <c r="CE30" i="56"/>
  <c r="CE51" i="56"/>
  <c r="FI51" i="56"/>
  <c r="EN51" i="56"/>
  <c r="CZ51" i="56"/>
  <c r="DK161" i="56"/>
  <c r="DL161" i="56" s="1"/>
  <c r="CO161" i="56"/>
  <c r="CP161" i="56" s="1"/>
  <c r="DF270" i="56"/>
  <c r="DA270" i="56"/>
  <c r="CE284" i="56"/>
  <c r="CZ284" i="56"/>
  <c r="EN284" i="56"/>
  <c r="FI284" i="56"/>
  <c r="CE53" i="56"/>
  <c r="CZ53" i="56"/>
  <c r="EN53" i="56"/>
  <c r="FI53" i="56"/>
  <c r="CE10" i="56"/>
  <c r="EN10" i="56"/>
  <c r="CZ10" i="56"/>
  <c r="DK19" i="56"/>
  <c r="DL19" i="56" s="1"/>
  <c r="CO19" i="56"/>
  <c r="CP19" i="56" s="1"/>
  <c r="DA25" i="56"/>
  <c r="DB25" i="56"/>
  <c r="FL78" i="56"/>
  <c r="FJ78" i="56"/>
  <c r="FS19" i="56"/>
  <c r="FT19" i="56" s="1"/>
  <c r="EX19" i="56"/>
  <c r="EY19" i="56" s="1"/>
  <c r="DB41" i="56"/>
  <c r="DA41" i="56"/>
  <c r="FL60" i="56"/>
  <c r="FJ60" i="56"/>
  <c r="FP175" i="56"/>
  <c r="FJ175" i="56"/>
  <c r="CO134" i="56"/>
  <c r="CP134" i="56" s="1"/>
  <c r="DK134" i="56"/>
  <c r="DL134" i="56" s="1"/>
  <c r="CE16" i="56"/>
  <c r="EN16" i="56"/>
  <c r="CZ16" i="56"/>
  <c r="FS23" i="56"/>
  <c r="FT23" i="56" s="1"/>
  <c r="EX23" i="56"/>
  <c r="EY23" i="56" s="1"/>
  <c r="EX29" i="56"/>
  <c r="EY29" i="56" s="1"/>
  <c r="FS29" i="56"/>
  <c r="FT29" i="56" s="1"/>
  <c r="CE60" i="56"/>
  <c r="CZ60" i="56"/>
  <c r="FI60" i="56"/>
  <c r="EN60" i="56"/>
  <c r="FK104" i="56"/>
  <c r="FJ104" i="56"/>
  <c r="CE145" i="56"/>
  <c r="FI145" i="56"/>
  <c r="CZ145" i="56"/>
  <c r="EN145" i="56"/>
  <c r="CO15" i="56"/>
  <c r="CP15" i="56" s="1"/>
  <c r="DK15" i="56"/>
  <c r="DL15" i="56" s="1"/>
  <c r="FS63" i="56"/>
  <c r="FT63" i="56" s="1"/>
  <c r="EX63" i="56"/>
  <c r="EY63" i="56" s="1"/>
  <c r="FK20" i="56"/>
  <c r="FJ20" i="56"/>
  <c r="EX22" i="56"/>
  <c r="EY22" i="56" s="1"/>
  <c r="DF26" i="56"/>
  <c r="DA26" i="56"/>
  <c r="EN61" i="56"/>
  <c r="CE61" i="56"/>
  <c r="FI61" i="56"/>
  <c r="CZ61" i="56"/>
  <c r="DB105" i="56"/>
  <c r="DA105" i="56"/>
  <c r="FO172" i="56"/>
  <c r="FJ172" i="56"/>
  <c r="FS193" i="56"/>
  <c r="FT193" i="56" s="1"/>
  <c r="EX193" i="56"/>
  <c r="EY193" i="56" s="1"/>
  <c r="DA38" i="56"/>
  <c r="DC38" i="56"/>
  <c r="CE166" i="56"/>
  <c r="EN166" i="56"/>
  <c r="FI166" i="56"/>
  <c r="DK244" i="56"/>
  <c r="DL244" i="56" s="1"/>
  <c r="CO244" i="56"/>
  <c r="CP244" i="56" s="1"/>
  <c r="FJ33" i="56"/>
  <c r="CZ34" i="56"/>
  <c r="FI34" i="56"/>
  <c r="EN34" i="56"/>
  <c r="CE34" i="56"/>
  <c r="DB62" i="56"/>
  <c r="DA62" i="56"/>
  <c r="FN117" i="56"/>
  <c r="FJ117" i="56"/>
  <c r="FI10" i="56"/>
  <c r="FK18" i="56"/>
  <c r="FJ18" i="56"/>
  <c r="DK20" i="56"/>
  <c r="DL20" i="56" s="1"/>
  <c r="CO20" i="56"/>
  <c r="CP20" i="56" s="1"/>
  <c r="EO22" i="56"/>
  <c r="FQ27" i="56"/>
  <c r="DK34" i="56"/>
  <c r="DL34" i="56" s="1"/>
  <c r="CO34" i="56"/>
  <c r="CP34" i="56" s="1"/>
  <c r="FS145" i="56"/>
  <c r="FT145" i="56" s="1"/>
  <c r="EX145" i="56"/>
  <c r="EY145" i="56" s="1"/>
  <c r="CZ166" i="56"/>
  <c r="FS170" i="56"/>
  <c r="FT170" i="56" s="1"/>
  <c r="EX170" i="56"/>
  <c r="EY170" i="56" s="1"/>
  <c r="FJ10" i="56"/>
  <c r="DB16" i="56"/>
  <c r="DA16" i="56"/>
  <c r="DB18" i="56"/>
  <c r="DA18" i="56"/>
  <c r="CF39" i="56"/>
  <c r="CO42" i="56"/>
  <c r="CP42" i="56" s="1"/>
  <c r="FS66" i="56"/>
  <c r="FT66" i="56" s="1"/>
  <c r="EX66" i="56"/>
  <c r="EY66" i="56" s="1"/>
  <c r="CZ95" i="56"/>
  <c r="FI95" i="56"/>
  <c r="EN95" i="56"/>
  <c r="CE95" i="56"/>
  <c r="DH134" i="56"/>
  <c r="DA134" i="56"/>
  <c r="FI225" i="56"/>
  <c r="EN225" i="56"/>
  <c r="CZ225" i="56"/>
  <c r="CE225" i="56"/>
  <c r="FS24" i="56"/>
  <c r="FT24" i="56" s="1"/>
  <c r="EX24" i="56"/>
  <c r="EY24" i="56" s="1"/>
  <c r="FJ24" i="56"/>
  <c r="FK24" i="56"/>
  <c r="CE26" i="56"/>
  <c r="EN26" i="56"/>
  <c r="FI26" i="56"/>
  <c r="FJ32" i="56"/>
  <c r="FL32" i="56"/>
  <c r="DK37" i="56"/>
  <c r="DL37" i="56" s="1"/>
  <c r="CO37" i="56"/>
  <c r="CP37" i="56" s="1"/>
  <c r="CF42" i="56"/>
  <c r="EN50" i="56"/>
  <c r="EX53" i="56"/>
  <c r="EY53" i="56" s="1"/>
  <c r="FS53" i="56"/>
  <c r="FT53" i="56" s="1"/>
  <c r="EX73" i="56"/>
  <c r="EY73" i="56" s="1"/>
  <c r="FS73" i="56"/>
  <c r="FT73" i="56" s="1"/>
  <c r="FP107" i="56"/>
  <c r="FJ107" i="56"/>
  <c r="DB111" i="56"/>
  <c r="DA111" i="56"/>
  <c r="EN116" i="56"/>
  <c r="CZ116" i="56"/>
  <c r="FI116" i="56"/>
  <c r="CE116" i="56"/>
  <c r="FK220" i="56"/>
  <c r="FJ220" i="56"/>
  <c r="FN31" i="56"/>
  <c r="FJ31" i="56"/>
  <c r="DA42" i="56"/>
  <c r="DB42" i="56"/>
  <c r="FS49" i="56"/>
  <c r="FT49" i="56" s="1"/>
  <c r="EX49" i="56"/>
  <c r="EY49" i="56" s="1"/>
  <c r="CO51" i="56"/>
  <c r="CP51" i="56" s="1"/>
  <c r="DK51" i="56"/>
  <c r="DL51" i="56" s="1"/>
  <c r="FN59" i="56"/>
  <c r="FJ59" i="56"/>
  <c r="CF112" i="56"/>
  <c r="CZ149" i="56"/>
  <c r="CE149" i="56"/>
  <c r="EN149" i="56"/>
  <c r="FI149" i="56"/>
  <c r="CO245" i="56"/>
  <c r="CP245" i="56" s="1"/>
  <c r="DK245" i="56"/>
  <c r="DL245" i="56" s="1"/>
  <c r="EN259" i="56"/>
  <c r="FI259" i="56"/>
  <c r="CE259" i="56"/>
  <c r="CZ259" i="56"/>
  <c r="EN263" i="56"/>
  <c r="FI263" i="56"/>
  <c r="CE263" i="56"/>
  <c r="CZ263" i="56"/>
  <c r="EX13" i="56"/>
  <c r="EY13" i="56" s="1"/>
  <c r="FS13" i="56"/>
  <c r="FT13" i="56" s="1"/>
  <c r="FS15" i="56"/>
  <c r="FT15" i="56" s="1"/>
  <c r="EX15" i="56"/>
  <c r="EY15" i="56" s="1"/>
  <c r="EN22" i="56"/>
  <c r="FI22" i="56"/>
  <c r="CZ22" i="56"/>
  <c r="DA59" i="56"/>
  <c r="DB59" i="56"/>
  <c r="CZ76" i="56"/>
  <c r="EN76" i="56"/>
  <c r="FI76" i="56"/>
  <c r="CE76" i="56"/>
  <c r="CE83" i="56"/>
  <c r="EN83" i="56"/>
  <c r="FI83" i="56"/>
  <c r="CZ83" i="56"/>
  <c r="DH94" i="56"/>
  <c r="DA94" i="56"/>
  <c r="CE107" i="56"/>
  <c r="EN107" i="56"/>
  <c r="CZ107" i="56"/>
  <c r="DA113" i="56"/>
  <c r="DD113" i="56"/>
  <c r="FI117" i="56"/>
  <c r="EN117" i="56"/>
  <c r="CZ117" i="56"/>
  <c r="CE117" i="56"/>
  <c r="DF152" i="56"/>
  <c r="DA152" i="56"/>
  <c r="FI153" i="56"/>
  <c r="EN153" i="56"/>
  <c r="CE153" i="56"/>
  <c r="CZ153" i="56"/>
  <c r="FQ171" i="56"/>
  <c r="FJ171" i="56"/>
  <c r="CE176" i="56"/>
  <c r="EN176" i="56"/>
  <c r="FI176" i="56"/>
  <c r="CZ176" i="56"/>
  <c r="CF19" i="56"/>
  <c r="FJ19" i="56"/>
  <c r="FN19" i="56"/>
  <c r="EO20" i="56"/>
  <c r="EX31" i="56"/>
  <c r="EY31" i="56" s="1"/>
  <c r="FS31" i="56"/>
  <c r="FT31" i="56" s="1"/>
  <c r="FK42" i="56"/>
  <c r="FJ42" i="56"/>
  <c r="FI46" i="56"/>
  <c r="EN46" i="56"/>
  <c r="CZ46" i="56"/>
  <c r="FL56" i="56"/>
  <c r="FJ56" i="56"/>
  <c r="FM67" i="56"/>
  <c r="FJ67" i="56"/>
  <c r="CZ68" i="56"/>
  <c r="CE68" i="56"/>
  <c r="FI68" i="56"/>
  <c r="DC70" i="56"/>
  <c r="DA70" i="56"/>
  <c r="FI71" i="56"/>
  <c r="CZ71" i="56"/>
  <c r="CE71" i="56"/>
  <c r="EN71" i="56"/>
  <c r="CO76" i="56"/>
  <c r="CP76" i="56" s="1"/>
  <c r="DK76" i="56"/>
  <c r="DL76" i="56" s="1"/>
  <c r="DK82" i="56"/>
  <c r="DL82" i="56" s="1"/>
  <c r="CO82" i="56"/>
  <c r="CP82" i="56" s="1"/>
  <c r="FL106" i="56"/>
  <c r="FJ106" i="56"/>
  <c r="EO128" i="56"/>
  <c r="EX154" i="56"/>
  <c r="EY154" i="56" s="1"/>
  <c r="FS154" i="56"/>
  <c r="FT154" i="56" s="1"/>
  <c r="FQ218" i="56"/>
  <c r="FJ218" i="56"/>
  <c r="FS36" i="56"/>
  <c r="FT36" i="56" s="1"/>
  <c r="EX36" i="56"/>
  <c r="EY36" i="56" s="1"/>
  <c r="DC78" i="56"/>
  <c r="DA78" i="56"/>
  <c r="FI189" i="56"/>
  <c r="EN189" i="56"/>
  <c r="CZ189" i="56"/>
  <c r="CE189" i="56"/>
  <c r="FJ13" i="56"/>
  <c r="FK41" i="56"/>
  <c r="FJ41" i="56"/>
  <c r="FI52" i="56"/>
  <c r="CZ52" i="56"/>
  <c r="CE52" i="56"/>
  <c r="CZ57" i="56"/>
  <c r="EN57" i="56"/>
  <c r="FI57" i="56"/>
  <c r="FJ75" i="56"/>
  <c r="CF84" i="56"/>
  <c r="CO122" i="56"/>
  <c r="CP122" i="56" s="1"/>
  <c r="DK122" i="56"/>
  <c r="DL122" i="56" s="1"/>
  <c r="DB156" i="56"/>
  <c r="DA156" i="56"/>
  <c r="CO171" i="56"/>
  <c r="CP171" i="56" s="1"/>
  <c r="DK171" i="56"/>
  <c r="DL171" i="56" s="1"/>
  <c r="CE194" i="56"/>
  <c r="EN194" i="56"/>
  <c r="FI194" i="56"/>
  <c r="CZ194" i="56"/>
  <c r="DF36" i="56"/>
  <c r="DA36" i="56"/>
  <c r="CF40" i="56"/>
  <c r="EN48" i="56"/>
  <c r="CE48" i="56"/>
  <c r="CZ48" i="56"/>
  <c r="FI48" i="56"/>
  <c r="CE99" i="56"/>
  <c r="EN99" i="56"/>
  <c r="FI99" i="56"/>
  <c r="CZ99" i="56"/>
  <c r="EN101" i="56"/>
  <c r="CZ101" i="56"/>
  <c r="FI101" i="56"/>
  <c r="DB15" i="56"/>
  <c r="DA15" i="56"/>
  <c r="FS27" i="56"/>
  <c r="FT27" i="56" s="1"/>
  <c r="EX27" i="56"/>
  <c r="EY27" i="56" s="1"/>
  <c r="CF64" i="56"/>
  <c r="DD100" i="56"/>
  <c r="DA100" i="56"/>
  <c r="FJ103" i="56"/>
  <c r="FM103" i="56"/>
  <c r="FP112" i="56"/>
  <c r="FJ112" i="56"/>
  <c r="FI127" i="56"/>
  <c r="CE127" i="56"/>
  <c r="EN127" i="56"/>
  <c r="CZ127" i="56"/>
  <c r="DG132" i="56"/>
  <c r="DA132" i="56"/>
  <c r="FS137" i="56"/>
  <c r="FT137" i="56" s="1"/>
  <c r="EX159" i="56"/>
  <c r="EY159" i="56" s="1"/>
  <c r="FS159" i="56"/>
  <c r="FT159" i="56" s="1"/>
  <c r="CO116" i="56"/>
  <c r="CP116" i="56" s="1"/>
  <c r="DK116" i="56"/>
  <c r="DL116" i="56" s="1"/>
  <c r="FI171" i="56"/>
  <c r="CZ171" i="56"/>
  <c r="CE171" i="56"/>
  <c r="EN171" i="56"/>
  <c r="FS327" i="56"/>
  <c r="FT327" i="56" s="1"/>
  <c r="FS307" i="56"/>
  <c r="FT307" i="56" s="1"/>
  <c r="FS302" i="56"/>
  <c r="FT302" i="56" s="1"/>
  <c r="FS277" i="56"/>
  <c r="FT277" i="56" s="1"/>
  <c r="FS317" i="56"/>
  <c r="FT317" i="56" s="1"/>
  <c r="FS313" i="56"/>
  <c r="FT313" i="56" s="1"/>
  <c r="FS285" i="56"/>
  <c r="FT285" i="56" s="1"/>
  <c r="FS258" i="56"/>
  <c r="FT258" i="56" s="1"/>
  <c r="FS233" i="56"/>
  <c r="FT233" i="56" s="1"/>
  <c r="FS110" i="56"/>
  <c r="FT110" i="56" s="1"/>
  <c r="FS250" i="56"/>
  <c r="FT250" i="56" s="1"/>
  <c r="FS243" i="56"/>
  <c r="FT243" i="56" s="1"/>
  <c r="FS174" i="56"/>
  <c r="FT174" i="56" s="1"/>
  <c r="FS134" i="56"/>
  <c r="FT134" i="56" s="1"/>
  <c r="FS284" i="56"/>
  <c r="FT284" i="56" s="1"/>
  <c r="FS86" i="56"/>
  <c r="FT86" i="56" s="1"/>
  <c r="FS321" i="56"/>
  <c r="FT321" i="56" s="1"/>
  <c r="FS126" i="56"/>
  <c r="FT126" i="56" s="1"/>
  <c r="FS300" i="56"/>
  <c r="FT300" i="56" s="1"/>
  <c r="FS326" i="56"/>
  <c r="FT326" i="56" s="1"/>
  <c r="FS292" i="56"/>
  <c r="FT292" i="56" s="1"/>
  <c r="FS311" i="56"/>
  <c r="FT311" i="56" s="1"/>
  <c r="FS299" i="56"/>
  <c r="FT299" i="56" s="1"/>
  <c r="FS255" i="56"/>
  <c r="FT255" i="56" s="1"/>
  <c r="FS254" i="56"/>
  <c r="FT254" i="56" s="1"/>
  <c r="FS308" i="56"/>
  <c r="FT308" i="56" s="1"/>
  <c r="FS274" i="56"/>
  <c r="FT274" i="56" s="1"/>
  <c r="FS329" i="56"/>
  <c r="FS281" i="56"/>
  <c r="FT281" i="56" s="1"/>
  <c r="FS267" i="56"/>
  <c r="FT267" i="56" s="1"/>
  <c r="FS291" i="56"/>
  <c r="FT291" i="56" s="1"/>
  <c r="FS282" i="56"/>
  <c r="FT282" i="56" s="1"/>
  <c r="FS224" i="56"/>
  <c r="FT224" i="56" s="1"/>
  <c r="FS229" i="56"/>
  <c r="FT229" i="56" s="1"/>
  <c r="FS275" i="56"/>
  <c r="FT275" i="56" s="1"/>
  <c r="FS266" i="56"/>
  <c r="FT266" i="56" s="1"/>
  <c r="FS256" i="56"/>
  <c r="FT256" i="56" s="1"/>
  <c r="FS214" i="56"/>
  <c r="FT214" i="56" s="1"/>
  <c r="FS287" i="56"/>
  <c r="FT287" i="56" s="1"/>
  <c r="FS279" i="56"/>
  <c r="FT279" i="56" s="1"/>
  <c r="FS227" i="56"/>
  <c r="FT227" i="56" s="1"/>
  <c r="FS187" i="56"/>
  <c r="FT187" i="56" s="1"/>
  <c r="FS328" i="56"/>
  <c r="FT328" i="56" s="1"/>
  <c r="FS269" i="56"/>
  <c r="FT269" i="56" s="1"/>
  <c r="FS257" i="56"/>
  <c r="FT257" i="56" s="1"/>
  <c r="FS219" i="56"/>
  <c r="FT219" i="56" s="1"/>
  <c r="FS194" i="56"/>
  <c r="FT194" i="56" s="1"/>
  <c r="FS294" i="56"/>
  <c r="FT294" i="56" s="1"/>
  <c r="FS265" i="56"/>
  <c r="FT265" i="56" s="1"/>
  <c r="FS185" i="56"/>
  <c r="FT185" i="56" s="1"/>
  <c r="FS195" i="56"/>
  <c r="FT195" i="56" s="1"/>
  <c r="FS160" i="56"/>
  <c r="FT160" i="56" s="1"/>
  <c r="FS156" i="56"/>
  <c r="FT156" i="56" s="1"/>
  <c r="FS142" i="56"/>
  <c r="FT142" i="56" s="1"/>
  <c r="FS97" i="56"/>
  <c r="FT97" i="56" s="1"/>
  <c r="FS293" i="56"/>
  <c r="FT293" i="56" s="1"/>
  <c r="FS273" i="56"/>
  <c r="FT273" i="56" s="1"/>
  <c r="FS179" i="56"/>
  <c r="FT179" i="56" s="1"/>
  <c r="FS102" i="56"/>
  <c r="FT102" i="56" s="1"/>
  <c r="FS87" i="56"/>
  <c r="FT87" i="56" s="1"/>
  <c r="FS320" i="56"/>
  <c r="FT320" i="56" s="1"/>
  <c r="FS235" i="56"/>
  <c r="FT235" i="56" s="1"/>
  <c r="FS118" i="56"/>
  <c r="FT118" i="56" s="1"/>
  <c r="FS100" i="56"/>
  <c r="FT100" i="56" s="1"/>
  <c r="FS99" i="56"/>
  <c r="FT99" i="56" s="1"/>
  <c r="FS68" i="56"/>
  <c r="FT68" i="56" s="1"/>
  <c r="FS150" i="56"/>
  <c r="FT150" i="56" s="1"/>
  <c r="FS231" i="56"/>
  <c r="FT231" i="56" s="1"/>
  <c r="FS161" i="56"/>
  <c r="FT161" i="56" s="1"/>
  <c r="FS132" i="56"/>
  <c r="FT132" i="56" s="1"/>
  <c r="FS129" i="56"/>
  <c r="FT129" i="56" s="1"/>
  <c r="FS61" i="56"/>
  <c r="FT61" i="56" s="1"/>
  <c r="FS191" i="56"/>
  <c r="FT191" i="56" s="1"/>
  <c r="FS172" i="56"/>
  <c r="FT172" i="56" s="1"/>
  <c r="FS119" i="56"/>
  <c r="FT119" i="56" s="1"/>
  <c r="FS60" i="56"/>
  <c r="FT60" i="56" s="1"/>
  <c r="FS234" i="56"/>
  <c r="FT234" i="56" s="1"/>
  <c r="FS200" i="56"/>
  <c r="FT200" i="56" s="1"/>
  <c r="FS35" i="56"/>
  <c r="FT35" i="56" s="1"/>
  <c r="FS26" i="56"/>
  <c r="FT26" i="56" s="1"/>
  <c r="FS306" i="56"/>
  <c r="FT306" i="56" s="1"/>
  <c r="FS248" i="56"/>
  <c r="FT248" i="56" s="1"/>
  <c r="FS121" i="56"/>
  <c r="FT121" i="56" s="1"/>
  <c r="FS107" i="56"/>
  <c r="FT107" i="56" s="1"/>
  <c r="FS94" i="56"/>
  <c r="FT94" i="56" s="1"/>
  <c r="FS72" i="56"/>
  <c r="FT72" i="56" s="1"/>
  <c r="FS130" i="56"/>
  <c r="FT130" i="56" s="1"/>
  <c r="FS84" i="56"/>
  <c r="FT84" i="56" s="1"/>
  <c r="FS76" i="56"/>
  <c r="FT76" i="56" s="1"/>
  <c r="FS75" i="56"/>
  <c r="FT75" i="56" s="1"/>
  <c r="FS45" i="56"/>
  <c r="FT45" i="56" s="1"/>
  <c r="FS34" i="56"/>
  <c r="FT34" i="56" s="1"/>
  <c r="FS64" i="56"/>
  <c r="FT64" i="56" s="1"/>
  <c r="FS301" i="56"/>
  <c r="FT301" i="56" s="1"/>
  <c r="FS272" i="56"/>
  <c r="FT272" i="56" s="1"/>
  <c r="FS261" i="56"/>
  <c r="FT261" i="56" s="1"/>
  <c r="FS203" i="56"/>
  <c r="FT203" i="56" s="1"/>
  <c r="FS264" i="56"/>
  <c r="FT264" i="56" s="1"/>
  <c r="FS240" i="56"/>
  <c r="FT240" i="56" s="1"/>
  <c r="FS198" i="56"/>
  <c r="FT198" i="56" s="1"/>
  <c r="FS209" i="56"/>
  <c r="FT209" i="56" s="1"/>
  <c r="FS184" i="56"/>
  <c r="FT184" i="56" s="1"/>
  <c r="FS163" i="56"/>
  <c r="FT163" i="56" s="1"/>
  <c r="FS177" i="56"/>
  <c r="FT177" i="56" s="1"/>
  <c r="FS139" i="56"/>
  <c r="FT139" i="56" s="1"/>
  <c r="FS122" i="56"/>
  <c r="FT122" i="56" s="1"/>
  <c r="FS260" i="56"/>
  <c r="FT260" i="56" s="1"/>
  <c r="FS166" i="56"/>
  <c r="FT166" i="56" s="1"/>
  <c r="FS242" i="56"/>
  <c r="FT242" i="56" s="1"/>
  <c r="FS226" i="56"/>
  <c r="FT226" i="56" s="1"/>
  <c r="FS204" i="56"/>
  <c r="FT204" i="56" s="1"/>
  <c r="FS221" i="56"/>
  <c r="FT221" i="56" s="1"/>
  <c r="FS268" i="56"/>
  <c r="FT268" i="56" s="1"/>
  <c r="FS181" i="56"/>
  <c r="FT181" i="56" s="1"/>
  <c r="FS104" i="56"/>
  <c r="FT104" i="56" s="1"/>
  <c r="FS98" i="56"/>
  <c r="FT98" i="56" s="1"/>
  <c r="FS186" i="56"/>
  <c r="FT186" i="56" s="1"/>
  <c r="FS171" i="56"/>
  <c r="FT171" i="56" s="1"/>
  <c r="FS295" i="56"/>
  <c r="FT295" i="56" s="1"/>
  <c r="FS106" i="56"/>
  <c r="FT106" i="56" s="1"/>
  <c r="FS77" i="56"/>
  <c r="FT77" i="56" s="1"/>
  <c r="FS238" i="56"/>
  <c r="FT238" i="56" s="1"/>
  <c r="FS80" i="56"/>
  <c r="FT80" i="56" s="1"/>
  <c r="FS46" i="56"/>
  <c r="FT46" i="56" s="1"/>
  <c r="FS197" i="56"/>
  <c r="FT197" i="56" s="1"/>
  <c r="FS114" i="56"/>
  <c r="FT114" i="56" s="1"/>
  <c r="FS95" i="56"/>
  <c r="FT95" i="56" s="1"/>
  <c r="FS44" i="56"/>
  <c r="FT44" i="56" s="1"/>
  <c r="FS182" i="56"/>
  <c r="FT182" i="56" s="1"/>
  <c r="FS146" i="56"/>
  <c r="FT146" i="56" s="1"/>
  <c r="FS50" i="56"/>
  <c r="FT50" i="56" s="1"/>
  <c r="FS37" i="56"/>
  <c r="FT37" i="56" s="1"/>
  <c r="FS14" i="56"/>
  <c r="FT14" i="56" s="1"/>
  <c r="FS213" i="56"/>
  <c r="FT213" i="56" s="1"/>
  <c r="FS69" i="56"/>
  <c r="FT69" i="56" s="1"/>
  <c r="FS167" i="56"/>
  <c r="FT167" i="56" s="1"/>
  <c r="FS108" i="56"/>
  <c r="FT108" i="56" s="1"/>
  <c r="FS131" i="56"/>
  <c r="FT131" i="56" s="1"/>
  <c r="FS111" i="56"/>
  <c r="FT111" i="56" s="1"/>
  <c r="FS124" i="56"/>
  <c r="FT124" i="56" s="1"/>
  <c r="FS158" i="56"/>
  <c r="FT158" i="56" s="1"/>
  <c r="FS128" i="56"/>
  <c r="FT128" i="56" s="1"/>
  <c r="FS90" i="56"/>
  <c r="FT90" i="56" s="1"/>
  <c r="FS112" i="56"/>
  <c r="FT112" i="56" s="1"/>
  <c r="FS78" i="56"/>
  <c r="FT78" i="56" s="1"/>
  <c r="FS71" i="56"/>
  <c r="FT71" i="56" s="1"/>
  <c r="FS28" i="56"/>
  <c r="FT28" i="56" s="1"/>
  <c r="FS10" i="56"/>
  <c r="FT10" i="56" s="1"/>
  <c r="FI21" i="56"/>
  <c r="EN21" i="56"/>
  <c r="CE21" i="56"/>
  <c r="DC28" i="56"/>
  <c r="DA28" i="56"/>
  <c r="FS30" i="56"/>
  <c r="FT30" i="56" s="1"/>
  <c r="EX30" i="56"/>
  <c r="EY30" i="56" s="1"/>
  <c r="FS40" i="56"/>
  <c r="FT40" i="56" s="1"/>
  <c r="FJ55" i="56"/>
  <c r="FK55" i="56"/>
  <c r="FJ64" i="56"/>
  <c r="CE77" i="56"/>
  <c r="EN77" i="56"/>
  <c r="FI77" i="56"/>
  <c r="EX79" i="56"/>
  <c r="EY79" i="56" s="1"/>
  <c r="FS79" i="56"/>
  <c r="FT79" i="56" s="1"/>
  <c r="DH86" i="56"/>
  <c r="DA86" i="56"/>
  <c r="EN92" i="56"/>
  <c r="CZ92" i="56"/>
  <c r="CE92" i="56"/>
  <c r="FI92" i="56"/>
  <c r="CF100" i="56"/>
  <c r="DB106" i="56"/>
  <c r="DA106" i="56"/>
  <c r="FJ116" i="56"/>
  <c r="FO116" i="56"/>
  <c r="DH124" i="56"/>
  <c r="DA124" i="56"/>
  <c r="FS133" i="56"/>
  <c r="FT133" i="56" s="1"/>
  <c r="EX133" i="56"/>
  <c r="EY133" i="56" s="1"/>
  <c r="FS147" i="56"/>
  <c r="FT147" i="56" s="1"/>
  <c r="EX147" i="56"/>
  <c r="EY147" i="56" s="1"/>
  <c r="DB14" i="56"/>
  <c r="DA14" i="56"/>
  <c r="DK16" i="56"/>
  <c r="DL16" i="56" s="1"/>
  <c r="CO16" i="56"/>
  <c r="CP16" i="56" s="1"/>
  <c r="CZ33" i="56"/>
  <c r="CE33" i="56"/>
  <c r="DA35" i="56"/>
  <c r="DF35" i="56"/>
  <c r="FJ76" i="56"/>
  <c r="FL76" i="56"/>
  <c r="CF14" i="56"/>
  <c r="FJ25" i="56"/>
  <c r="CO26" i="56"/>
  <c r="CP26" i="56" s="1"/>
  <c r="FJ34" i="56"/>
  <c r="FS38" i="56"/>
  <c r="FT38" i="56" s="1"/>
  <c r="FS39" i="56"/>
  <c r="FT39" i="56" s="1"/>
  <c r="CF51" i="56"/>
  <c r="CE69" i="56"/>
  <c r="CZ69" i="56"/>
  <c r="FI69" i="56"/>
  <c r="EN69" i="56"/>
  <c r="DK70" i="56"/>
  <c r="DL70" i="56" s="1"/>
  <c r="CO70" i="56"/>
  <c r="CP70" i="56" s="1"/>
  <c r="DB71" i="56"/>
  <c r="DA71" i="56"/>
  <c r="FI82" i="56"/>
  <c r="EN82" i="56"/>
  <c r="CZ82" i="56"/>
  <c r="FI89" i="56"/>
  <c r="CE89" i="56"/>
  <c r="CZ89" i="56"/>
  <c r="EN89" i="56"/>
  <c r="CO92" i="56"/>
  <c r="CP92" i="56" s="1"/>
  <c r="DK92" i="56"/>
  <c r="DL92" i="56" s="1"/>
  <c r="DB99" i="56"/>
  <c r="DA99" i="56"/>
  <c r="DC112" i="56"/>
  <c r="DA112" i="56"/>
  <c r="CF120" i="56"/>
  <c r="CZ139" i="56"/>
  <c r="EN139" i="56"/>
  <c r="FI139" i="56"/>
  <c r="FJ140" i="56"/>
  <c r="FL140" i="56"/>
  <c r="FP142" i="56"/>
  <c r="FJ142" i="56"/>
  <c r="DB154" i="56"/>
  <c r="DA154" i="56"/>
  <c r="CO157" i="56"/>
  <c r="CP157" i="56" s="1"/>
  <c r="DK157" i="56"/>
  <c r="DL157" i="56" s="1"/>
  <c r="FJ226" i="56"/>
  <c r="FK226" i="56"/>
  <c r="FS85" i="56"/>
  <c r="FT85" i="56" s="1"/>
  <c r="EX85" i="56"/>
  <c r="EY85" i="56" s="1"/>
  <c r="DG91" i="56"/>
  <c r="DA91" i="56"/>
  <c r="DB93" i="56"/>
  <c r="DA93" i="56"/>
  <c r="FK95" i="56"/>
  <c r="FJ95" i="56"/>
  <c r="FI106" i="56"/>
  <c r="CE106" i="56"/>
  <c r="EN106" i="56"/>
  <c r="CZ106" i="56"/>
  <c r="FK127" i="56"/>
  <c r="FJ127" i="56"/>
  <c r="CE183" i="56"/>
  <c r="CZ183" i="56"/>
  <c r="FI183" i="56"/>
  <c r="EN183" i="56"/>
  <c r="DH185" i="56"/>
  <c r="DA185" i="56"/>
  <c r="FJ190" i="56"/>
  <c r="FK190" i="56"/>
  <c r="DA219" i="56"/>
  <c r="DB219" i="56"/>
  <c r="EX280" i="56"/>
  <c r="EY280" i="56" s="1"/>
  <c r="FI328" i="56"/>
  <c r="EN328" i="56"/>
  <c r="CE328" i="56"/>
  <c r="CZ328" i="56"/>
  <c r="CF27" i="56"/>
  <c r="DE57" i="56"/>
  <c r="DA57" i="56"/>
  <c r="EO60" i="56"/>
  <c r="CZ67" i="56"/>
  <c r="EN67" i="56"/>
  <c r="FI67" i="56"/>
  <c r="CZ86" i="56"/>
  <c r="FI86" i="56"/>
  <c r="EN86" i="56"/>
  <c r="CE96" i="56"/>
  <c r="EN96" i="56"/>
  <c r="FI96" i="56"/>
  <c r="CZ96" i="56"/>
  <c r="CE104" i="56"/>
  <c r="EN104" i="56"/>
  <c r="DC122" i="56"/>
  <c r="DA122" i="56"/>
  <c r="CO260" i="56"/>
  <c r="CP260" i="56" s="1"/>
  <c r="DK260" i="56"/>
  <c r="DL260" i="56" s="1"/>
  <c r="EX329" i="56"/>
  <c r="EX327" i="56"/>
  <c r="EY327" i="56" s="1"/>
  <c r="EX320" i="56"/>
  <c r="EY320" i="56" s="1"/>
  <c r="EX301" i="56"/>
  <c r="EY301" i="56" s="1"/>
  <c r="EX322" i="56"/>
  <c r="EY322" i="56" s="1"/>
  <c r="EX328" i="56"/>
  <c r="EX315" i="56"/>
  <c r="EY315" i="56" s="1"/>
  <c r="EX277" i="56"/>
  <c r="EY277" i="56" s="1"/>
  <c r="EX275" i="56"/>
  <c r="EY275" i="56" s="1"/>
  <c r="EX282" i="56"/>
  <c r="EY282" i="56" s="1"/>
  <c r="EX229" i="56"/>
  <c r="EY229" i="56" s="1"/>
  <c r="EX226" i="56"/>
  <c r="EY226" i="56" s="1"/>
  <c r="EX293" i="56"/>
  <c r="EY293" i="56" s="1"/>
  <c r="EX184" i="56"/>
  <c r="EY184" i="56" s="1"/>
  <c r="EX86" i="56"/>
  <c r="EY86" i="56" s="1"/>
  <c r="EX261" i="56"/>
  <c r="EY261" i="56" s="1"/>
  <c r="EX167" i="56"/>
  <c r="EY167" i="56" s="1"/>
  <c r="EX110" i="56"/>
  <c r="EY110" i="56" s="1"/>
  <c r="EX76" i="56"/>
  <c r="EY76" i="56" s="1"/>
  <c r="EX68" i="56"/>
  <c r="EY68" i="56" s="1"/>
  <c r="EX258" i="56"/>
  <c r="EY258" i="56" s="1"/>
  <c r="EX255" i="56"/>
  <c r="EY255" i="56" s="1"/>
  <c r="EX177" i="56"/>
  <c r="EY177" i="56" s="1"/>
  <c r="EX302" i="56"/>
  <c r="EY302" i="56" s="1"/>
  <c r="EX287" i="56"/>
  <c r="EY287" i="56" s="1"/>
  <c r="EX60" i="56"/>
  <c r="EY60" i="56" s="1"/>
  <c r="EX307" i="56"/>
  <c r="EY307" i="56" s="1"/>
  <c r="EX243" i="56"/>
  <c r="EY243" i="56" s="1"/>
  <c r="EX326" i="56"/>
  <c r="EY326" i="56" s="1"/>
  <c r="EX279" i="56"/>
  <c r="EY279" i="56" s="1"/>
  <c r="EX281" i="56"/>
  <c r="EY281" i="56" s="1"/>
  <c r="EX324" i="56"/>
  <c r="EY324" i="56" s="1"/>
  <c r="EX296" i="56"/>
  <c r="EY296" i="56" s="1"/>
  <c r="EX266" i="56"/>
  <c r="EY266" i="56" s="1"/>
  <c r="EX300" i="56"/>
  <c r="EY300" i="56" s="1"/>
  <c r="EX291" i="56"/>
  <c r="EY291" i="56" s="1"/>
  <c r="EX273" i="56"/>
  <c r="EY273" i="56" s="1"/>
  <c r="EX195" i="56"/>
  <c r="EY195" i="56" s="1"/>
  <c r="EX194" i="56"/>
  <c r="EY194" i="56" s="1"/>
  <c r="EX276" i="56"/>
  <c r="EY276" i="56" s="1"/>
  <c r="EX272" i="56"/>
  <c r="EY272" i="56" s="1"/>
  <c r="EX224" i="56"/>
  <c r="EY224" i="56" s="1"/>
  <c r="EX199" i="56"/>
  <c r="EY199" i="56" s="1"/>
  <c r="EX234" i="56"/>
  <c r="EY234" i="56" s="1"/>
  <c r="EX158" i="56"/>
  <c r="EY158" i="56" s="1"/>
  <c r="EX294" i="56"/>
  <c r="EY294" i="56" s="1"/>
  <c r="EX270" i="56"/>
  <c r="EY270" i="56" s="1"/>
  <c r="EX264" i="56"/>
  <c r="EY264" i="56" s="1"/>
  <c r="EX240" i="56"/>
  <c r="EY240" i="56" s="1"/>
  <c r="EX207" i="56"/>
  <c r="EY207" i="56" s="1"/>
  <c r="EX185" i="56"/>
  <c r="EY185" i="56" s="1"/>
  <c r="EX179" i="56"/>
  <c r="EY179" i="56" s="1"/>
  <c r="EX150" i="56"/>
  <c r="EY150" i="56" s="1"/>
  <c r="EX148" i="56"/>
  <c r="EY148" i="56" s="1"/>
  <c r="EX251" i="56"/>
  <c r="EY251" i="56" s="1"/>
  <c r="EX228" i="56"/>
  <c r="EY228" i="56" s="1"/>
  <c r="EX120" i="56"/>
  <c r="EY120" i="56" s="1"/>
  <c r="EX98" i="56"/>
  <c r="EY98" i="56" s="1"/>
  <c r="EX271" i="56"/>
  <c r="EY271" i="56" s="1"/>
  <c r="EX231" i="56"/>
  <c r="EY231" i="56" s="1"/>
  <c r="EX216" i="56"/>
  <c r="EY216" i="56" s="1"/>
  <c r="EX171" i="56"/>
  <c r="EY171" i="56" s="1"/>
  <c r="EX160" i="56"/>
  <c r="EY160" i="56" s="1"/>
  <c r="EX156" i="56"/>
  <c r="EY156" i="56" s="1"/>
  <c r="EX146" i="56"/>
  <c r="EY146" i="56" s="1"/>
  <c r="EX102" i="56"/>
  <c r="EY102" i="56" s="1"/>
  <c r="EX265" i="56"/>
  <c r="EY265" i="56" s="1"/>
  <c r="EX142" i="56"/>
  <c r="EY142" i="56" s="1"/>
  <c r="EX236" i="56"/>
  <c r="EY236" i="56" s="1"/>
  <c r="EX34" i="56"/>
  <c r="EY34" i="56" s="1"/>
  <c r="EX319" i="56"/>
  <c r="EY319" i="56" s="1"/>
  <c r="EX285" i="56"/>
  <c r="EY285" i="56" s="1"/>
  <c r="EX260" i="56"/>
  <c r="EY260" i="56" s="1"/>
  <c r="EX213" i="56"/>
  <c r="EY213" i="56" s="1"/>
  <c r="EX174" i="56"/>
  <c r="EY174" i="56" s="1"/>
  <c r="EX149" i="56"/>
  <c r="EY149" i="56" s="1"/>
  <c r="EX144" i="56"/>
  <c r="EY144" i="56" s="1"/>
  <c r="EX71" i="56"/>
  <c r="EY71" i="56" s="1"/>
  <c r="EX292" i="56"/>
  <c r="EY292" i="56" s="1"/>
  <c r="EX129" i="56"/>
  <c r="EY129" i="56" s="1"/>
  <c r="EX75" i="56"/>
  <c r="EY75" i="56" s="1"/>
  <c r="EX72" i="56"/>
  <c r="EY72" i="56" s="1"/>
  <c r="EX212" i="56"/>
  <c r="EY212" i="56" s="1"/>
  <c r="EX161" i="56"/>
  <c r="EY161" i="56" s="1"/>
  <c r="EX121" i="56"/>
  <c r="EY121" i="56" s="1"/>
  <c r="EX52" i="56"/>
  <c r="EY52" i="56" s="1"/>
  <c r="EX107" i="56"/>
  <c r="EY107" i="56" s="1"/>
  <c r="EX97" i="56"/>
  <c r="EY97" i="56" s="1"/>
  <c r="EX67" i="56"/>
  <c r="EY67" i="56" s="1"/>
  <c r="EX206" i="56"/>
  <c r="EY206" i="56" s="1"/>
  <c r="EX250" i="56"/>
  <c r="EY250" i="56" s="1"/>
  <c r="EX187" i="56"/>
  <c r="EY187" i="56" s="1"/>
  <c r="EX163" i="56"/>
  <c r="EY163" i="56" s="1"/>
  <c r="EX139" i="56"/>
  <c r="EY139" i="56" s="1"/>
  <c r="EX134" i="56"/>
  <c r="EY134" i="56" s="1"/>
  <c r="EX122" i="56"/>
  <c r="EY122" i="56" s="1"/>
  <c r="EX118" i="56"/>
  <c r="EY118" i="56" s="1"/>
  <c r="EX219" i="56"/>
  <c r="EY219" i="56" s="1"/>
  <c r="EX101" i="56"/>
  <c r="EY101" i="56" s="1"/>
  <c r="EX202" i="56"/>
  <c r="EY202" i="56" s="1"/>
  <c r="EX153" i="56"/>
  <c r="EY153" i="56" s="1"/>
  <c r="EX92" i="56"/>
  <c r="EY92" i="56" s="1"/>
  <c r="EX248" i="56"/>
  <c r="EY248" i="56" s="1"/>
  <c r="EX90" i="56"/>
  <c r="EY90" i="56" s="1"/>
  <c r="EX78" i="56"/>
  <c r="EY78" i="56" s="1"/>
  <c r="EX46" i="56"/>
  <c r="EY46" i="56" s="1"/>
  <c r="EX173" i="56"/>
  <c r="EY173" i="56" s="1"/>
  <c r="EX45" i="56"/>
  <c r="EY45" i="56" s="1"/>
  <c r="EX225" i="56"/>
  <c r="EY225" i="56" s="1"/>
  <c r="EX137" i="56"/>
  <c r="EY137" i="56" s="1"/>
  <c r="EX126" i="56"/>
  <c r="EY126" i="56" s="1"/>
  <c r="EX182" i="56"/>
  <c r="EY182" i="56" s="1"/>
  <c r="EX116" i="56"/>
  <c r="EY116" i="56" s="1"/>
  <c r="EX70" i="56"/>
  <c r="EY70" i="56" s="1"/>
  <c r="EX41" i="56"/>
  <c r="EY41" i="56" s="1"/>
  <c r="EX33" i="56"/>
  <c r="EY33" i="56" s="1"/>
  <c r="EX191" i="56"/>
  <c r="EY191" i="56" s="1"/>
  <c r="EX104" i="56"/>
  <c r="EY104" i="56" s="1"/>
  <c r="EX37" i="56"/>
  <c r="EY37" i="56" s="1"/>
  <c r="EX268" i="56"/>
  <c r="EY268" i="56" s="1"/>
  <c r="EX93" i="56"/>
  <c r="EY93" i="56" s="1"/>
  <c r="EX80" i="56"/>
  <c r="EY80" i="56" s="1"/>
  <c r="EX50" i="56"/>
  <c r="EY50" i="56" s="1"/>
  <c r="EX108" i="56"/>
  <c r="EY108" i="56" s="1"/>
  <c r="EX74" i="56"/>
  <c r="EY74" i="56" s="1"/>
  <c r="EX17" i="56"/>
  <c r="EY17" i="56" s="1"/>
  <c r="EX220" i="56"/>
  <c r="EY220" i="56" s="1"/>
  <c r="EX48" i="56"/>
  <c r="EY48" i="56" s="1"/>
  <c r="EX42" i="56"/>
  <c r="EY42" i="56" s="1"/>
  <c r="EX14" i="56"/>
  <c r="EY14" i="56" s="1"/>
  <c r="DA10" i="56"/>
  <c r="DL11" i="56"/>
  <c r="DO11" i="56"/>
  <c r="DN11" i="56"/>
  <c r="EX16" i="56"/>
  <c r="EY16" i="56" s="1"/>
  <c r="EO18" i="56"/>
  <c r="FK28" i="56"/>
  <c r="FJ28" i="56"/>
  <c r="CF31" i="56"/>
  <c r="EO34" i="56"/>
  <c r="EO44" i="56"/>
  <c r="DA52" i="56"/>
  <c r="CZ75" i="56"/>
  <c r="EN75" i="56"/>
  <c r="EO87" i="56"/>
  <c r="CO107" i="56"/>
  <c r="CP107" i="56" s="1"/>
  <c r="DK107" i="56"/>
  <c r="DL107" i="56" s="1"/>
  <c r="DC108" i="56"/>
  <c r="DA108" i="56"/>
  <c r="EN140" i="56"/>
  <c r="CZ140" i="56"/>
  <c r="FI140" i="56"/>
  <c r="CE140" i="56"/>
  <c r="FJ147" i="56"/>
  <c r="FP147" i="56"/>
  <c r="CO152" i="56"/>
  <c r="CP152" i="56" s="1"/>
  <c r="DK152" i="56"/>
  <c r="DL152" i="56" s="1"/>
  <c r="CE161" i="56"/>
  <c r="FI161" i="56"/>
  <c r="CZ161" i="56"/>
  <c r="EN161" i="56"/>
  <c r="FM191" i="56"/>
  <c r="FJ191" i="56"/>
  <c r="CO201" i="56"/>
  <c r="CP201" i="56" s="1"/>
  <c r="DK201" i="56"/>
  <c r="DL201" i="56" s="1"/>
  <c r="DA214" i="56"/>
  <c r="DC214" i="56"/>
  <c r="CZ222" i="56"/>
  <c r="FI222" i="56"/>
  <c r="EN222" i="56"/>
  <c r="CE222" i="56"/>
  <c r="DK296" i="56"/>
  <c r="DL296" i="56" s="1"/>
  <c r="CO296" i="56"/>
  <c r="CP296" i="56" s="1"/>
  <c r="DB39" i="56"/>
  <c r="DA39" i="56"/>
  <c r="CO41" i="56"/>
  <c r="CP41" i="56" s="1"/>
  <c r="DK41" i="56"/>
  <c r="DL41" i="56" s="1"/>
  <c r="FK43" i="56"/>
  <c r="FJ43" i="56"/>
  <c r="EO61" i="56"/>
  <c r="FN61" i="56"/>
  <c r="FJ61" i="56"/>
  <c r="CO83" i="56"/>
  <c r="CP83" i="56" s="1"/>
  <c r="DK83" i="56"/>
  <c r="DL83" i="56" s="1"/>
  <c r="CZ110" i="56"/>
  <c r="EN110" i="56"/>
  <c r="CE110" i="56"/>
  <c r="FI110" i="56"/>
  <c r="FS115" i="56"/>
  <c r="FT115" i="56" s="1"/>
  <c r="EX115" i="56"/>
  <c r="EY115" i="56" s="1"/>
  <c r="EX125" i="56"/>
  <c r="EY125" i="56" s="1"/>
  <c r="EX140" i="56"/>
  <c r="EY140" i="56" s="1"/>
  <c r="FK168" i="56"/>
  <c r="FJ168" i="56"/>
  <c r="EX172" i="56"/>
  <c r="EY172" i="56" s="1"/>
  <c r="FL193" i="56"/>
  <c r="FJ193" i="56"/>
  <c r="FK246" i="56"/>
  <c r="FJ246" i="56"/>
  <c r="CF21" i="56"/>
  <c r="CF22" i="56"/>
  <c r="FJ22" i="56"/>
  <c r="FK22" i="56"/>
  <c r="FS25" i="56"/>
  <c r="FT25" i="56" s="1"/>
  <c r="EX25" i="56"/>
  <c r="EY25" i="56" s="1"/>
  <c r="CF29" i="56"/>
  <c r="FS32" i="56"/>
  <c r="FT32" i="56" s="1"/>
  <c r="DD32" i="56"/>
  <c r="DA32" i="56"/>
  <c r="FS55" i="56"/>
  <c r="FT55" i="56" s="1"/>
  <c r="EX55" i="56"/>
  <c r="EY55" i="56" s="1"/>
  <c r="FK58" i="56"/>
  <c r="FJ58" i="56"/>
  <c r="EN85" i="56"/>
  <c r="CZ85" i="56"/>
  <c r="FI85" i="56"/>
  <c r="CE85" i="56"/>
  <c r="CF90" i="56"/>
  <c r="EN93" i="56"/>
  <c r="CE93" i="56"/>
  <c r="CZ93" i="56"/>
  <c r="EO94" i="56"/>
  <c r="CF95" i="56"/>
  <c r="FS123" i="56"/>
  <c r="FT123" i="56" s="1"/>
  <c r="EX123" i="56"/>
  <c r="EY123" i="56" s="1"/>
  <c r="CF128" i="56"/>
  <c r="CE136" i="56"/>
  <c r="EN136" i="56"/>
  <c r="CZ136" i="56"/>
  <c r="FI136" i="56"/>
  <c r="FJ154" i="56"/>
  <c r="FK154" i="56"/>
  <c r="EN164" i="56"/>
  <c r="CE164" i="56"/>
  <c r="FI164" i="56"/>
  <c r="CZ164" i="56"/>
  <c r="FO196" i="56"/>
  <c r="FJ196" i="56"/>
  <c r="CE228" i="56"/>
  <c r="FI228" i="56"/>
  <c r="CZ228" i="56"/>
  <c r="EN228" i="56"/>
  <c r="FK269" i="56"/>
  <c r="FJ269" i="56"/>
  <c r="FJ14" i="56"/>
  <c r="FJ23" i="56"/>
  <c r="EO53" i="56"/>
  <c r="DA56" i="56"/>
  <c r="DE56" i="56"/>
  <c r="EX58" i="56"/>
  <c r="EY58" i="56" s="1"/>
  <c r="FS58" i="56"/>
  <c r="FT58" i="56" s="1"/>
  <c r="EO58" i="56"/>
  <c r="FI65" i="56"/>
  <c r="FI70" i="56"/>
  <c r="CE70" i="56"/>
  <c r="EN70" i="56"/>
  <c r="EO80" i="56"/>
  <c r="EO81" i="56"/>
  <c r="EX83" i="56"/>
  <c r="EY83" i="56" s="1"/>
  <c r="FS83" i="56"/>
  <c r="FT83" i="56" s="1"/>
  <c r="EO83" i="56"/>
  <c r="FI104" i="56"/>
  <c r="FS105" i="56"/>
  <c r="FT105" i="56" s="1"/>
  <c r="EX105" i="56"/>
  <c r="EY105" i="56" s="1"/>
  <c r="EO117" i="56"/>
  <c r="CE137" i="56"/>
  <c r="EN137" i="56"/>
  <c r="FI137" i="56"/>
  <c r="CZ137" i="56"/>
  <c r="CF138" i="56"/>
  <c r="DK160" i="56"/>
  <c r="DL160" i="56" s="1"/>
  <c r="CO160" i="56"/>
  <c r="CP160" i="56" s="1"/>
  <c r="DK228" i="56"/>
  <c r="DL228" i="56" s="1"/>
  <c r="CO228" i="56"/>
  <c r="CP228" i="56" s="1"/>
  <c r="DG246" i="56"/>
  <c r="DA246" i="56"/>
  <c r="DB95" i="56"/>
  <c r="DA95" i="56"/>
  <c r="CZ102" i="56"/>
  <c r="EN102" i="56"/>
  <c r="FI102" i="56"/>
  <c r="CE102" i="56"/>
  <c r="DK114" i="56"/>
  <c r="DL114" i="56" s="1"/>
  <c r="CO114" i="56"/>
  <c r="CP114" i="56" s="1"/>
  <c r="CF116" i="56"/>
  <c r="DB150" i="56"/>
  <c r="DA150" i="56"/>
  <c r="DB182" i="56"/>
  <c r="DA182" i="56"/>
  <c r="DE191" i="56"/>
  <c r="DA191" i="56"/>
  <c r="FK192" i="56"/>
  <c r="FJ192" i="56"/>
  <c r="DB264" i="56"/>
  <c r="DA264" i="56"/>
  <c r="EX325" i="56"/>
  <c r="EY325" i="56" s="1"/>
  <c r="FS325" i="56"/>
  <c r="FT325" i="56" s="1"/>
  <c r="EO10" i="56"/>
  <c r="CF18" i="56"/>
  <c r="DA21" i="56"/>
  <c r="EO28" i="56"/>
  <c r="DB29" i="56"/>
  <c r="DA29" i="56"/>
  <c r="DA30" i="56"/>
  <c r="CF37" i="56"/>
  <c r="FL40" i="56"/>
  <c r="FJ40" i="56"/>
  <c r="EO65" i="56"/>
  <c r="CO68" i="56"/>
  <c r="CP68" i="56" s="1"/>
  <c r="DK68" i="56"/>
  <c r="DL68" i="56" s="1"/>
  <c r="FS81" i="56"/>
  <c r="FT81" i="56" s="1"/>
  <c r="EX81" i="56"/>
  <c r="EY81" i="56" s="1"/>
  <c r="EO84" i="56"/>
  <c r="CF91" i="56"/>
  <c r="FS93" i="56"/>
  <c r="FT93" i="56" s="1"/>
  <c r="DC96" i="56"/>
  <c r="DA96" i="56"/>
  <c r="DB101" i="56"/>
  <c r="DA101" i="56"/>
  <c r="FI111" i="56"/>
  <c r="EN111" i="56"/>
  <c r="CZ111" i="56"/>
  <c r="CO117" i="56"/>
  <c r="CP117" i="56" s="1"/>
  <c r="DK117" i="56"/>
  <c r="DL117" i="56" s="1"/>
  <c r="CF118" i="56"/>
  <c r="EO138" i="56"/>
  <c r="FP149" i="56"/>
  <c r="FJ149" i="56"/>
  <c r="FK164" i="56"/>
  <c r="FJ164" i="56"/>
  <c r="EX196" i="56"/>
  <c r="EY196" i="56" s="1"/>
  <c r="FS196" i="56"/>
  <c r="FT196" i="56" s="1"/>
  <c r="FI202" i="56"/>
  <c r="CZ202" i="56"/>
  <c r="CE202" i="56"/>
  <c r="EN202" i="56"/>
  <c r="CO287" i="56"/>
  <c r="CP287" i="56" s="1"/>
  <c r="DK287" i="56"/>
  <c r="DL287" i="56" s="1"/>
  <c r="CF10" i="56"/>
  <c r="CR12" i="56"/>
  <c r="CQ12" i="56"/>
  <c r="CS12" i="56"/>
  <c r="DK22" i="56"/>
  <c r="DL22" i="56" s="1"/>
  <c r="FJ29" i="56"/>
  <c r="FK29" i="56"/>
  <c r="DF37" i="56"/>
  <c r="DA37" i="56"/>
  <c r="EO39" i="56"/>
  <c r="DA44" i="56"/>
  <c r="DB49" i="56"/>
  <c r="DA49" i="56"/>
  <c r="DA50" i="56"/>
  <c r="DB50" i="56"/>
  <c r="EX54" i="56"/>
  <c r="EY54" i="56" s="1"/>
  <c r="FS54" i="56"/>
  <c r="FT54" i="56" s="1"/>
  <c r="FI63" i="56"/>
  <c r="EN63" i="56"/>
  <c r="FJ63" i="56"/>
  <c r="FK63" i="56"/>
  <c r="DK72" i="56"/>
  <c r="DL72" i="56" s="1"/>
  <c r="FJ80" i="56"/>
  <c r="FK80" i="56"/>
  <c r="DG87" i="56"/>
  <c r="DA87" i="56"/>
  <c r="CO98" i="56"/>
  <c r="CP98" i="56" s="1"/>
  <c r="DK98" i="56"/>
  <c r="DL98" i="56" s="1"/>
  <c r="EO121" i="56"/>
  <c r="CF125" i="56"/>
  <c r="EO127" i="56"/>
  <c r="EX135" i="56"/>
  <c r="EY135" i="56" s="1"/>
  <c r="FS135" i="56"/>
  <c r="FT135" i="56" s="1"/>
  <c r="CZ142" i="56"/>
  <c r="FI142" i="56"/>
  <c r="FS164" i="56"/>
  <c r="FT164" i="56" s="1"/>
  <c r="EX164" i="56"/>
  <c r="EY164" i="56" s="1"/>
  <c r="DD165" i="56"/>
  <c r="DA165" i="56"/>
  <c r="EO173" i="56"/>
  <c r="EX175" i="56"/>
  <c r="EY175" i="56" s="1"/>
  <c r="FS175" i="56"/>
  <c r="FT175" i="56" s="1"/>
  <c r="DB180" i="56"/>
  <c r="DA180" i="56"/>
  <c r="EO206" i="56"/>
  <c r="DK12" i="56"/>
  <c r="EO13" i="56"/>
  <c r="FS16" i="56"/>
  <c r="FT16" i="56" s="1"/>
  <c r="EX20" i="56"/>
  <c r="EY20" i="56" s="1"/>
  <c r="EO29" i="56"/>
  <c r="FL30" i="56"/>
  <c r="FJ30" i="56"/>
  <c r="CF33" i="56"/>
  <c r="EO38" i="56"/>
  <c r="CF44" i="56"/>
  <c r="FK50" i="56"/>
  <c r="FJ50" i="56"/>
  <c r="FS57" i="56"/>
  <c r="FT57" i="56" s="1"/>
  <c r="EX57" i="56"/>
  <c r="EY57" i="56" s="1"/>
  <c r="CE63" i="56"/>
  <c r="CF88" i="56"/>
  <c r="DB103" i="56"/>
  <c r="DA103" i="56"/>
  <c r="EO108" i="56"/>
  <c r="CF110" i="56"/>
  <c r="EN123" i="56"/>
  <c r="CZ123" i="56"/>
  <c r="FI123" i="56"/>
  <c r="CE123" i="56"/>
  <c r="CE141" i="56"/>
  <c r="FI141" i="56"/>
  <c r="CZ141" i="56"/>
  <c r="DK142" i="56"/>
  <c r="DL142" i="56" s="1"/>
  <c r="CO142" i="56"/>
  <c r="CP142" i="56" s="1"/>
  <c r="EN143" i="56"/>
  <c r="CZ143" i="56"/>
  <c r="CE143" i="56"/>
  <c r="FI143" i="56"/>
  <c r="FK143" i="56"/>
  <c r="FJ143" i="56"/>
  <c r="EN177" i="56"/>
  <c r="FI177" i="56"/>
  <c r="CZ177" i="56"/>
  <c r="CE177" i="56"/>
  <c r="CF180" i="56"/>
  <c r="CE192" i="56"/>
  <c r="EN192" i="56"/>
  <c r="FI192" i="56"/>
  <c r="CZ192" i="56"/>
  <c r="DC205" i="56"/>
  <c r="DA205" i="56"/>
  <c r="FS210" i="56"/>
  <c r="FT210" i="56" s="1"/>
  <c r="EX210" i="56"/>
  <c r="EY210" i="56" s="1"/>
  <c r="FS12" i="56"/>
  <c r="FT12" i="56" s="1"/>
  <c r="CF16" i="56"/>
  <c r="DK24" i="56"/>
  <c r="DL24" i="56" s="1"/>
  <c r="CO24" i="56"/>
  <c r="CP24" i="56" s="1"/>
  <c r="EO49" i="56"/>
  <c r="CF50" i="56"/>
  <c r="FJ51" i="56"/>
  <c r="DA54" i="56"/>
  <c r="DB54" i="56"/>
  <c r="DC83" i="56"/>
  <c r="DA83" i="56"/>
  <c r="FK118" i="56"/>
  <c r="FJ118" i="56"/>
  <c r="CO123" i="56"/>
  <c r="CP123" i="56" s="1"/>
  <c r="DK123" i="56"/>
  <c r="DL123" i="56" s="1"/>
  <c r="FK125" i="56"/>
  <c r="FJ125" i="56"/>
  <c r="DG172" i="56"/>
  <c r="DA172" i="56"/>
  <c r="CZ198" i="56"/>
  <c r="FI198" i="56"/>
  <c r="EN198" i="56"/>
  <c r="CE198" i="56"/>
  <c r="FL248" i="56"/>
  <c r="FJ248" i="56"/>
  <c r="FJ268" i="56"/>
  <c r="FN268" i="56"/>
  <c r="FI291" i="56"/>
  <c r="EN291" i="56"/>
  <c r="CE291" i="56"/>
  <c r="CZ291" i="56"/>
  <c r="EO14" i="56"/>
  <c r="DB22" i="56"/>
  <c r="DA22" i="56"/>
  <c r="CF28" i="56"/>
  <c r="DD55" i="56"/>
  <c r="DA55" i="56"/>
  <c r="FI62" i="56"/>
  <c r="EN62" i="56"/>
  <c r="CE62" i="56"/>
  <c r="BA65" i="56"/>
  <c r="FK70" i="56"/>
  <c r="FJ70" i="56"/>
  <c r="DA72" i="56"/>
  <c r="DB72" i="56"/>
  <c r="DA75" i="56"/>
  <c r="CZ79" i="56"/>
  <c r="CE79" i="56"/>
  <c r="EN79" i="56"/>
  <c r="FK79" i="56"/>
  <c r="FJ79" i="56"/>
  <c r="FI87" i="56"/>
  <c r="EN87" i="56"/>
  <c r="CE87" i="56"/>
  <c r="FK93" i="56"/>
  <c r="FJ93" i="56"/>
  <c r="BA100" i="56"/>
  <c r="FK113" i="56"/>
  <c r="FJ113" i="56"/>
  <c r="FS117" i="56"/>
  <c r="FT117" i="56" s="1"/>
  <c r="EX117" i="56"/>
  <c r="EY117" i="56" s="1"/>
  <c r="DI123" i="56"/>
  <c r="DA123" i="56"/>
  <c r="EN124" i="56"/>
  <c r="CE124" i="56"/>
  <c r="FI124" i="56"/>
  <c r="FO124" i="56"/>
  <c r="FJ124" i="56"/>
  <c r="EX127" i="56"/>
  <c r="EY127" i="56" s="1"/>
  <c r="FS127" i="56"/>
  <c r="FT127" i="56" s="1"/>
  <c r="DK145" i="56"/>
  <c r="DL145" i="56" s="1"/>
  <c r="CO145" i="56"/>
  <c r="CP145" i="56" s="1"/>
  <c r="CF153" i="56"/>
  <c r="FP212" i="56"/>
  <c r="FJ212" i="56"/>
  <c r="DK232" i="56"/>
  <c r="DL232" i="56" s="1"/>
  <c r="CO232" i="56"/>
  <c r="CP232" i="56" s="1"/>
  <c r="FI244" i="56"/>
  <c r="CE244" i="56"/>
  <c r="CZ244" i="56"/>
  <c r="EN244" i="56"/>
  <c r="DB244" i="56"/>
  <c r="DA244" i="56"/>
  <c r="DK315" i="56"/>
  <c r="DL315" i="56" s="1"/>
  <c r="CO315" i="56"/>
  <c r="CP315" i="56" s="1"/>
  <c r="FJ38" i="56"/>
  <c r="DA46" i="56"/>
  <c r="FS48" i="56"/>
  <c r="FT48" i="56" s="1"/>
  <c r="CF49" i="56"/>
  <c r="CF53" i="56"/>
  <c r="DD53" i="56"/>
  <c r="DA53" i="56"/>
  <c r="BA55" i="56"/>
  <c r="EO62" i="56"/>
  <c r="BA72" i="56"/>
  <c r="CF72" i="56"/>
  <c r="FS74" i="56"/>
  <c r="FT74" i="56" s="1"/>
  <c r="FK77" i="56"/>
  <c r="FJ77" i="56"/>
  <c r="FK81" i="56"/>
  <c r="FJ81" i="56"/>
  <c r="FK83" i="56"/>
  <c r="FJ83" i="56"/>
  <c r="EX96" i="56"/>
  <c r="EY96" i="56" s="1"/>
  <c r="FS96" i="56"/>
  <c r="FT96" i="56" s="1"/>
  <c r="CF106" i="56"/>
  <c r="FK126" i="56"/>
  <c r="FJ126" i="56"/>
  <c r="FS155" i="56"/>
  <c r="FT155" i="56" s="1"/>
  <c r="EX155" i="56"/>
  <c r="EY155" i="56" s="1"/>
  <c r="FS157" i="56"/>
  <c r="FT157" i="56" s="1"/>
  <c r="EX157" i="56"/>
  <c r="EY157" i="56" s="1"/>
  <c r="FL159" i="56"/>
  <c r="FJ159" i="56"/>
  <c r="DB187" i="56"/>
  <c r="DA187" i="56"/>
  <c r="DF195" i="56"/>
  <c r="DA195" i="56"/>
  <c r="FI207" i="56"/>
  <c r="EN207" i="56"/>
  <c r="CE207" i="56"/>
  <c r="FI214" i="56"/>
  <c r="EN214" i="56"/>
  <c r="CE214" i="56"/>
  <c r="CZ214" i="56"/>
  <c r="DG215" i="56"/>
  <c r="DA215" i="56"/>
  <c r="CZ254" i="56"/>
  <c r="CE254" i="56"/>
  <c r="FI254" i="56"/>
  <c r="EN254" i="56"/>
  <c r="CZ272" i="56"/>
  <c r="EN272" i="56"/>
  <c r="FI272" i="56"/>
  <c r="CE272" i="56"/>
  <c r="EX290" i="56"/>
  <c r="EY290" i="56" s="1"/>
  <c r="FS290" i="56"/>
  <c r="FT290" i="56" s="1"/>
  <c r="BA326" i="56"/>
  <c r="BA324" i="56"/>
  <c r="BA328" i="56"/>
  <c r="BA327" i="56"/>
  <c r="BA317" i="56"/>
  <c r="BA322" i="56"/>
  <c r="BA315" i="56"/>
  <c r="BA325" i="56"/>
  <c r="BA320" i="56"/>
  <c r="BA313" i="56"/>
  <c r="BA318" i="56"/>
  <c r="BA314" i="56"/>
  <c r="BA304" i="56"/>
  <c r="BA300" i="56"/>
  <c r="BA292" i="56"/>
  <c r="BA284" i="56"/>
  <c r="BA276" i="56"/>
  <c r="BA299" i="56"/>
  <c r="BA289" i="56"/>
  <c r="BA279" i="56"/>
  <c r="BA267" i="56"/>
  <c r="BA316" i="56"/>
  <c r="BA275" i="56"/>
  <c r="BA271" i="56"/>
  <c r="BA273" i="56"/>
  <c r="BA323" i="56"/>
  <c r="BA311" i="56"/>
  <c r="BA274" i="56"/>
  <c r="BA258" i="56"/>
  <c r="BA240" i="56"/>
  <c r="BA233" i="56"/>
  <c r="BA226" i="56"/>
  <c r="BA219" i="56"/>
  <c r="BA212" i="56"/>
  <c r="BA308" i="56"/>
  <c r="BA298" i="56"/>
  <c r="BA247" i="56"/>
  <c r="BA216" i="56"/>
  <c r="BA202" i="56"/>
  <c r="BA194" i="56"/>
  <c r="BA186" i="56"/>
  <c r="BA178" i="56"/>
  <c r="BA170" i="56"/>
  <c r="BA295" i="56"/>
  <c r="BA290" i="56"/>
  <c r="BA262" i="56"/>
  <c r="BA260" i="56"/>
  <c r="BA251" i="56"/>
  <c r="BA250" i="56"/>
  <c r="BA249" i="56"/>
  <c r="BA184" i="56"/>
  <c r="BA174" i="56"/>
  <c r="BA312" i="56"/>
  <c r="BA301" i="56"/>
  <c r="BA288" i="56"/>
  <c r="BA229" i="56"/>
  <c r="BA228" i="56"/>
  <c r="BA213" i="56"/>
  <c r="BA211" i="56"/>
  <c r="BA191" i="56"/>
  <c r="BA181" i="56"/>
  <c r="BA157" i="56"/>
  <c r="BA149" i="56"/>
  <c r="BA141" i="56"/>
  <c r="BA133" i="56"/>
  <c r="BA125" i="56"/>
  <c r="BA117" i="56"/>
  <c r="BA109" i="56"/>
  <c r="BA101" i="56"/>
  <c r="BA93" i="56"/>
  <c r="BA85" i="56"/>
  <c r="BA310" i="56"/>
  <c r="BA291" i="56"/>
  <c r="BA278" i="56"/>
  <c r="BA252" i="56"/>
  <c r="BA206" i="56"/>
  <c r="BA204" i="56"/>
  <c r="BA189" i="56"/>
  <c r="BA187" i="56"/>
  <c r="BA163" i="56"/>
  <c r="BA132" i="56"/>
  <c r="BA104" i="56"/>
  <c r="BA97" i="56"/>
  <c r="BA87" i="56"/>
  <c r="BA75" i="56"/>
  <c r="BA67" i="56"/>
  <c r="BA59" i="56"/>
  <c r="BA51" i="56"/>
  <c r="BA297" i="56"/>
  <c r="BA210" i="56"/>
  <c r="BA199" i="56"/>
  <c r="BA156" i="56"/>
  <c r="BA128" i="56"/>
  <c r="BA121" i="56"/>
  <c r="BA111" i="56"/>
  <c r="BA94" i="56"/>
  <c r="BA90" i="56"/>
  <c r="BA223" i="56"/>
  <c r="BA207" i="56"/>
  <c r="BA183" i="56"/>
  <c r="BA155" i="56"/>
  <c r="BA143" i="56"/>
  <c r="BA126" i="56"/>
  <c r="BA115" i="56"/>
  <c r="BA78" i="56"/>
  <c r="BA25" i="56"/>
  <c r="BA321" i="56"/>
  <c r="BA296" i="56"/>
  <c r="BA238" i="56"/>
  <c r="BA232" i="56"/>
  <c r="BA188" i="56"/>
  <c r="BA124" i="56"/>
  <c r="BA113" i="56"/>
  <c r="BA110" i="56"/>
  <c r="BA108" i="56"/>
  <c r="BA80" i="56"/>
  <c r="BA71" i="56"/>
  <c r="BA68" i="56"/>
  <c r="BA58" i="56"/>
  <c r="BA49" i="56"/>
  <c r="BA41" i="56"/>
  <c r="BC41" i="56" s="1"/>
  <c r="BA33" i="56"/>
  <c r="BA16" i="56"/>
  <c r="BA305" i="56"/>
  <c r="BA286" i="56"/>
  <c r="BA293" i="56"/>
  <c r="BA269" i="56"/>
  <c r="BA268" i="56"/>
  <c r="BA306" i="56"/>
  <c r="BA264" i="56"/>
  <c r="BA261" i="56"/>
  <c r="BA242" i="56"/>
  <c r="BA294" i="56"/>
  <c r="BA287" i="56"/>
  <c r="BA266" i="56"/>
  <c r="BA241" i="56"/>
  <c r="BA221" i="56"/>
  <c r="BA214" i="56"/>
  <c r="BA205" i="56"/>
  <c r="BA309" i="56"/>
  <c r="BA256" i="56"/>
  <c r="BA201" i="56"/>
  <c r="BA185" i="56"/>
  <c r="BA179" i="56"/>
  <c r="BA243" i="56"/>
  <c r="BA235" i="56"/>
  <c r="BA319" i="56"/>
  <c r="BA285" i="56"/>
  <c r="BA245" i="56"/>
  <c r="BA180" i="56"/>
  <c r="BA172" i="56"/>
  <c r="BA165" i="56"/>
  <c r="BA234" i="56"/>
  <c r="BA208" i="56"/>
  <c r="BA197" i="56"/>
  <c r="BA169" i="56"/>
  <c r="BA303" i="56"/>
  <c r="BA257" i="56"/>
  <c r="BA175" i="56"/>
  <c r="BA152" i="56"/>
  <c r="BA142" i="56"/>
  <c r="BA139" i="56"/>
  <c r="BA307" i="56"/>
  <c r="BA270" i="56"/>
  <c r="BA231" i="56"/>
  <c r="BA144" i="56"/>
  <c r="BA95" i="56"/>
  <c r="BA302" i="56"/>
  <c r="BA277" i="56"/>
  <c r="BA244" i="56"/>
  <c r="BA230" i="56"/>
  <c r="BA220" i="56"/>
  <c r="BA215" i="56"/>
  <c r="BA140" i="56"/>
  <c r="BA84" i="56"/>
  <c r="BA209" i="56"/>
  <c r="BA193" i="56"/>
  <c r="BA177" i="56"/>
  <c r="BA147" i="56"/>
  <c r="BA138" i="56"/>
  <c r="BA136" i="56"/>
  <c r="BA135" i="56"/>
  <c r="BA82" i="56"/>
  <c r="BA73" i="56"/>
  <c r="BA66" i="56"/>
  <c r="BA54" i="56"/>
  <c r="BA227" i="56"/>
  <c r="BA200" i="56"/>
  <c r="BA158" i="56"/>
  <c r="BA123" i="56"/>
  <c r="BA122" i="56"/>
  <c r="BA120" i="56"/>
  <c r="BA92" i="56"/>
  <c r="BA35" i="56"/>
  <c r="BC35" i="56" s="1"/>
  <c r="BA282" i="56"/>
  <c r="BA166" i="56"/>
  <c r="BA164" i="56"/>
  <c r="BA89" i="56"/>
  <c r="BA57" i="56"/>
  <c r="BA171" i="56"/>
  <c r="BA107" i="56"/>
  <c r="BA102" i="56"/>
  <c r="BA98" i="56"/>
  <c r="BA21" i="56"/>
  <c r="BA14" i="56"/>
  <c r="BC14" i="56" s="1"/>
  <c r="BA265" i="56"/>
  <c r="BA253" i="56"/>
  <c r="BA161" i="56"/>
  <c r="BA134" i="56"/>
  <c r="BA96" i="56"/>
  <c r="BA63" i="56"/>
  <c r="BA45" i="56"/>
  <c r="BA44" i="56"/>
  <c r="BC44" i="56" s="1"/>
  <c r="BA43" i="56"/>
  <c r="BC43" i="56" s="1"/>
  <c r="BA32" i="56"/>
  <c r="BC32" i="56" s="1"/>
  <c r="BA91" i="56"/>
  <c r="BA159" i="56"/>
  <c r="BA119" i="56"/>
  <c r="BA114" i="56"/>
  <c r="BA105" i="56"/>
  <c r="BA237" i="56"/>
  <c r="BA329" i="56"/>
  <c r="BA203" i="56"/>
  <c r="BA283" i="56"/>
  <c r="BA218" i="56"/>
  <c r="BA198" i="56"/>
  <c r="BA248" i="56"/>
  <c r="BA272" i="56"/>
  <c r="BA224" i="56"/>
  <c r="BA176" i="56"/>
  <c r="BA173" i="56"/>
  <c r="BA167" i="56"/>
  <c r="BA145" i="56"/>
  <c r="BA131" i="56"/>
  <c r="BA217" i="56"/>
  <c r="BA182" i="56"/>
  <c r="BA162" i="56"/>
  <c r="BA154" i="56"/>
  <c r="BA146" i="56"/>
  <c r="BA195" i="56"/>
  <c r="BA263" i="56"/>
  <c r="BA160" i="56"/>
  <c r="BA254" i="56"/>
  <c r="BA168" i="56"/>
  <c r="BA116" i="56"/>
  <c r="BA280" i="56"/>
  <c r="BA76" i="56"/>
  <c r="BA53" i="56"/>
  <c r="BA42" i="56"/>
  <c r="BC42" i="56" s="1"/>
  <c r="BA246" i="56"/>
  <c r="BA150" i="56"/>
  <c r="BA70" i="56"/>
  <c r="BA236" i="56"/>
  <c r="BA196" i="56"/>
  <c r="BA190" i="56"/>
  <c r="BA69" i="56"/>
  <c r="BA13" i="56"/>
  <c r="BC13" i="56" s="1"/>
  <c r="BA19" i="56"/>
  <c r="BC19" i="56" s="1"/>
  <c r="CP31" i="56"/>
  <c r="BA40" i="56"/>
  <c r="BC40" i="56" s="1"/>
  <c r="DA40" i="56"/>
  <c r="EO47" i="56"/>
  <c r="FJ49" i="56"/>
  <c r="CF66" i="56"/>
  <c r="FO66" i="56"/>
  <c r="FJ66" i="56"/>
  <c r="FK68" i="56"/>
  <c r="FJ68" i="56"/>
  <c r="CZ72" i="56"/>
  <c r="CE72" i="56"/>
  <c r="FI72" i="56"/>
  <c r="EO76" i="56"/>
  <c r="BA77" i="56"/>
  <c r="CF77" i="56"/>
  <c r="CE80" i="56"/>
  <c r="FI80" i="56"/>
  <c r="EN80" i="56"/>
  <c r="CZ87" i="56"/>
  <c r="FK91" i="56"/>
  <c r="FJ91" i="56"/>
  <c r="CF96" i="56"/>
  <c r="CO109" i="56"/>
  <c r="CP109" i="56" s="1"/>
  <c r="DK109" i="56"/>
  <c r="DL109" i="56" s="1"/>
  <c r="EO116" i="56"/>
  <c r="FJ120" i="56"/>
  <c r="CZ121" i="56"/>
  <c r="FI121" i="56"/>
  <c r="CE121" i="56"/>
  <c r="FI138" i="56"/>
  <c r="EN138" i="56"/>
  <c r="CE138" i="56"/>
  <c r="DB146" i="56"/>
  <c r="DA146" i="56"/>
  <c r="FK151" i="56"/>
  <c r="FJ151" i="56"/>
  <c r="FK153" i="56"/>
  <c r="FJ153" i="56"/>
  <c r="CZ173" i="56"/>
  <c r="CE173" i="56"/>
  <c r="FI173" i="56"/>
  <c r="EN173" i="56"/>
  <c r="EO185" i="56"/>
  <c r="FK240" i="56"/>
  <c r="FJ240" i="56"/>
  <c r="CZ262" i="56"/>
  <c r="FI262" i="56"/>
  <c r="CE262" i="56"/>
  <c r="EN262" i="56"/>
  <c r="BA61" i="56"/>
  <c r="CF67" i="56"/>
  <c r="DA67" i="56"/>
  <c r="DB67" i="56"/>
  <c r="DA68" i="56"/>
  <c r="DB68" i="56"/>
  <c r="EO70" i="56"/>
  <c r="EN73" i="56"/>
  <c r="CZ73" i="56"/>
  <c r="DA84" i="56"/>
  <c r="BA86" i="56"/>
  <c r="DA90" i="56"/>
  <c r="DC90" i="56"/>
  <c r="DK121" i="56"/>
  <c r="DL121" i="56" s="1"/>
  <c r="CO121" i="56"/>
  <c r="CP121" i="56" s="1"/>
  <c r="DA127" i="56"/>
  <c r="FI130" i="56"/>
  <c r="CE130" i="56"/>
  <c r="EN130" i="56"/>
  <c r="FK135" i="56"/>
  <c r="FJ135" i="56"/>
  <c r="CZ158" i="56"/>
  <c r="CE158" i="56"/>
  <c r="EN158" i="56"/>
  <c r="FI158" i="56"/>
  <c r="FK162" i="56"/>
  <c r="FJ162" i="56"/>
  <c r="FP176" i="56"/>
  <c r="FJ176" i="56"/>
  <c r="DC184" i="56"/>
  <c r="DA184" i="56"/>
  <c r="FP189" i="56"/>
  <c r="FJ189" i="56"/>
  <c r="FK204" i="56"/>
  <c r="FJ204" i="56"/>
  <c r="DH207" i="56"/>
  <c r="DA207" i="56"/>
  <c r="CF215" i="56"/>
  <c r="BA222" i="56"/>
  <c r="DK235" i="56"/>
  <c r="DL235" i="56" s="1"/>
  <c r="CO235" i="56"/>
  <c r="CP235" i="56" s="1"/>
  <c r="DA242" i="56"/>
  <c r="DB242" i="56"/>
  <c r="DF293" i="56"/>
  <c r="DA293" i="56"/>
  <c r="CF48" i="56"/>
  <c r="DA48" i="56"/>
  <c r="CF61" i="56"/>
  <c r="DB61" i="56"/>
  <c r="DA61" i="56"/>
  <c r="FN69" i="56"/>
  <c r="FJ69" i="56"/>
  <c r="DB85" i="56"/>
  <c r="DA85" i="56"/>
  <c r="CF89" i="56"/>
  <c r="FS91" i="56"/>
  <c r="FT91" i="56" s="1"/>
  <c r="EX91" i="56"/>
  <c r="EY91" i="56" s="1"/>
  <c r="EX95" i="56"/>
  <c r="EY95" i="56" s="1"/>
  <c r="EN100" i="56"/>
  <c r="CE100" i="56"/>
  <c r="FN100" i="56"/>
  <c r="FJ100" i="56"/>
  <c r="CF111" i="56"/>
  <c r="CE113" i="56"/>
  <c r="EN113" i="56"/>
  <c r="FI113" i="56"/>
  <c r="DE131" i="56"/>
  <c r="DA131" i="56"/>
  <c r="DB140" i="56"/>
  <c r="DA140" i="56"/>
  <c r="EN151" i="56"/>
  <c r="CZ151" i="56"/>
  <c r="CE151" i="56"/>
  <c r="FI151" i="56"/>
  <c r="CZ168" i="56"/>
  <c r="FI168" i="56"/>
  <c r="CE168" i="56"/>
  <c r="EN168" i="56"/>
  <c r="DA211" i="56"/>
  <c r="EO219" i="56"/>
  <c r="DG166" i="56"/>
  <c r="DA166" i="56"/>
  <c r="DA173" i="56"/>
  <c r="DF173" i="56"/>
  <c r="CZ190" i="56"/>
  <c r="CE190" i="56"/>
  <c r="EN190" i="56"/>
  <c r="FI190" i="56"/>
  <c r="CE196" i="56"/>
  <c r="CZ196" i="56"/>
  <c r="FI196" i="56"/>
  <c r="EN196" i="56"/>
  <c r="DA238" i="56"/>
  <c r="DE238" i="56"/>
  <c r="DA43" i="56"/>
  <c r="EO57" i="56"/>
  <c r="DK59" i="56"/>
  <c r="DL59" i="56" s="1"/>
  <c r="CO59" i="56"/>
  <c r="CP59" i="56" s="1"/>
  <c r="DA64" i="56"/>
  <c r="EX65" i="56"/>
  <c r="EY65" i="56" s="1"/>
  <c r="CO75" i="56"/>
  <c r="CP75" i="56" s="1"/>
  <c r="DK75" i="56"/>
  <c r="DL75" i="56" s="1"/>
  <c r="DK96" i="56"/>
  <c r="DL96" i="56" s="1"/>
  <c r="CO96" i="56"/>
  <c r="CP96" i="56" s="1"/>
  <c r="FJ109" i="56"/>
  <c r="FK109" i="56"/>
  <c r="FK114" i="56"/>
  <c r="FJ114" i="56"/>
  <c r="CO128" i="56"/>
  <c r="CP128" i="56" s="1"/>
  <c r="DK128" i="56"/>
  <c r="DL128" i="56" s="1"/>
  <c r="DF137" i="56"/>
  <c r="DA137" i="56"/>
  <c r="EN147" i="56"/>
  <c r="CZ147" i="56"/>
  <c r="CE147" i="56"/>
  <c r="EN159" i="56"/>
  <c r="FI159" i="56"/>
  <c r="CZ159" i="56"/>
  <c r="CE159" i="56"/>
  <c r="DK164" i="56"/>
  <c r="DL164" i="56" s="1"/>
  <c r="CO164" i="56"/>
  <c r="CP164" i="56" s="1"/>
  <c r="FS165" i="56"/>
  <c r="FT165" i="56" s="1"/>
  <c r="EN179" i="56"/>
  <c r="CZ179" i="56"/>
  <c r="FI179" i="56"/>
  <c r="DK229" i="56"/>
  <c r="DL229" i="56" s="1"/>
  <c r="CO229" i="56"/>
  <c r="CP229" i="56" s="1"/>
  <c r="EN240" i="56"/>
  <c r="CE240" i="56"/>
  <c r="CZ240" i="56"/>
  <c r="FI240" i="56"/>
  <c r="CF38" i="56"/>
  <c r="FJ39" i="56"/>
  <c r="FK39" i="56"/>
  <c r="FS41" i="56"/>
  <c r="FT41" i="56" s="1"/>
  <c r="EX44" i="56"/>
  <c r="EY44" i="56" s="1"/>
  <c r="CF47" i="56"/>
  <c r="DA47" i="56"/>
  <c r="CF54" i="56"/>
  <c r="CF62" i="56"/>
  <c r="DK62" i="56"/>
  <c r="DL62" i="56" s="1"/>
  <c r="EO78" i="56"/>
  <c r="EO79" i="56"/>
  <c r="FI90" i="56"/>
  <c r="CE90" i="56"/>
  <c r="CZ90" i="56"/>
  <c r="FJ90" i="56"/>
  <c r="FK90" i="56"/>
  <c r="DB92" i="56"/>
  <c r="DA92" i="56"/>
  <c r="EO100" i="56"/>
  <c r="CF104" i="56"/>
  <c r="EX112" i="56"/>
  <c r="EY112" i="56" s="1"/>
  <c r="FS113" i="56"/>
  <c r="FT113" i="56" s="1"/>
  <c r="EX113" i="56"/>
  <c r="EY113" i="56" s="1"/>
  <c r="CF113" i="56"/>
  <c r="DA114" i="56"/>
  <c r="DB114" i="56"/>
  <c r="FL132" i="56"/>
  <c r="FJ132" i="56"/>
  <c r="CZ135" i="56"/>
  <c r="CE135" i="56"/>
  <c r="EN135" i="56"/>
  <c r="FI135" i="56"/>
  <c r="CF144" i="56"/>
  <c r="CO147" i="56"/>
  <c r="CP147" i="56" s="1"/>
  <c r="DK147" i="56"/>
  <c r="DL147" i="56" s="1"/>
  <c r="FS152" i="56"/>
  <c r="FT152" i="56" s="1"/>
  <c r="EX152" i="56"/>
  <c r="EY152" i="56" s="1"/>
  <c r="CF163" i="56"/>
  <c r="DK179" i="56"/>
  <c r="DL179" i="56" s="1"/>
  <c r="CO179" i="56"/>
  <c r="CP179" i="56" s="1"/>
  <c r="EN182" i="56"/>
  <c r="FI182" i="56"/>
  <c r="CZ182" i="56"/>
  <c r="CO184" i="56"/>
  <c r="CP184" i="56" s="1"/>
  <c r="DK184" i="56"/>
  <c r="DL184" i="56" s="1"/>
  <c r="EX188" i="56"/>
  <c r="EY188" i="56" s="1"/>
  <c r="FS188" i="56"/>
  <c r="FT188" i="56" s="1"/>
  <c r="DG189" i="56"/>
  <c r="DA189" i="56"/>
  <c r="CE200" i="56"/>
  <c r="FI200" i="56"/>
  <c r="EN200" i="56"/>
  <c r="CZ200" i="56"/>
  <c r="FL225" i="56"/>
  <c r="FJ225" i="56"/>
  <c r="EN226" i="56"/>
  <c r="FI226" i="56"/>
  <c r="CZ226" i="56"/>
  <c r="CE226" i="56"/>
  <c r="CF121" i="56"/>
  <c r="FK133" i="56"/>
  <c r="FJ133" i="56"/>
  <c r="EO162" i="56"/>
  <c r="DA170" i="56"/>
  <c r="DB170" i="56"/>
  <c r="CF174" i="56"/>
  <c r="FM179" i="56"/>
  <c r="FJ179" i="56"/>
  <c r="CF181" i="56"/>
  <c r="FK194" i="56"/>
  <c r="FJ194" i="56"/>
  <c r="DF196" i="56"/>
  <c r="DA196" i="56"/>
  <c r="DA210" i="56"/>
  <c r="CE239" i="56"/>
  <c r="EN239" i="56"/>
  <c r="CZ239" i="56"/>
  <c r="FI239" i="56"/>
  <c r="FS252" i="56"/>
  <c r="FT252" i="56" s="1"/>
  <c r="EX252" i="56"/>
  <c r="EY252" i="56" s="1"/>
  <c r="EN277" i="56"/>
  <c r="FI277" i="56"/>
  <c r="CZ277" i="56"/>
  <c r="CE277" i="56"/>
  <c r="CZ118" i="56"/>
  <c r="FI118" i="56"/>
  <c r="FJ119" i="56"/>
  <c r="EX124" i="56"/>
  <c r="EY124" i="56" s="1"/>
  <c r="DE138" i="56"/>
  <c r="DA138" i="56"/>
  <c r="CO141" i="56"/>
  <c r="CP141" i="56" s="1"/>
  <c r="DA148" i="56"/>
  <c r="DB148" i="56"/>
  <c r="FK150" i="56"/>
  <c r="FJ150" i="56"/>
  <c r="FI162" i="56"/>
  <c r="CZ162" i="56"/>
  <c r="EN162" i="56"/>
  <c r="CE162" i="56"/>
  <c r="DB163" i="56"/>
  <c r="DA163" i="56"/>
  <c r="FP167" i="56"/>
  <c r="FJ167" i="56"/>
  <c r="CZ180" i="56"/>
  <c r="EN180" i="56"/>
  <c r="CE180" i="56"/>
  <c r="FI180" i="56"/>
  <c r="FS199" i="56"/>
  <c r="FT199" i="56" s="1"/>
  <c r="FK208" i="56"/>
  <c r="FJ208" i="56"/>
  <c r="FJ214" i="56"/>
  <c r="FM214" i="56"/>
  <c r="FL231" i="56"/>
  <c r="FJ231" i="56"/>
  <c r="EN236" i="56"/>
  <c r="CE236" i="56"/>
  <c r="CZ236" i="56"/>
  <c r="FI236" i="56"/>
  <c r="DA254" i="56"/>
  <c r="DB254" i="56"/>
  <c r="CO258" i="56"/>
  <c r="CP258" i="56" s="1"/>
  <c r="DK258" i="56"/>
  <c r="DL258" i="56" s="1"/>
  <c r="FK272" i="56"/>
  <c r="FJ272" i="56"/>
  <c r="EO165" i="56"/>
  <c r="DB167" i="56"/>
  <c r="DA167" i="56"/>
  <c r="EN170" i="56"/>
  <c r="CE170" i="56"/>
  <c r="CZ170" i="56"/>
  <c r="FM186" i="56"/>
  <c r="FJ186" i="56"/>
  <c r="FI195" i="56"/>
  <c r="CZ195" i="56"/>
  <c r="EN195" i="56"/>
  <c r="CE195" i="56"/>
  <c r="DA206" i="56"/>
  <c r="DC206" i="56"/>
  <c r="CF231" i="56"/>
  <c r="CF139" i="56"/>
  <c r="CF141" i="56"/>
  <c r="DB141" i="56"/>
  <c r="DA141" i="56"/>
  <c r="DB145" i="56"/>
  <c r="DA145" i="56"/>
  <c r="EO145" i="56"/>
  <c r="CE160" i="56"/>
  <c r="EN160" i="56"/>
  <c r="CZ160" i="56"/>
  <c r="CO177" i="56"/>
  <c r="CP177" i="56" s="1"/>
  <c r="DK177" i="56"/>
  <c r="DL177" i="56" s="1"/>
  <c r="FS183" i="56"/>
  <c r="FT183" i="56" s="1"/>
  <c r="EX183" i="56"/>
  <c r="EY183" i="56" s="1"/>
  <c r="CZ185" i="56"/>
  <c r="CE185" i="56"/>
  <c r="EN185" i="56"/>
  <c r="FI185" i="56"/>
  <c r="CE197" i="56"/>
  <c r="FI197" i="56"/>
  <c r="EN197" i="56"/>
  <c r="DH251" i="56"/>
  <c r="DA251" i="56"/>
  <c r="CF267" i="56"/>
  <c r="DC304" i="56"/>
  <c r="DA304" i="56"/>
  <c r="EO149" i="56"/>
  <c r="EN184" i="56"/>
  <c r="CE184" i="56"/>
  <c r="CZ184" i="56"/>
  <c r="DA198" i="56"/>
  <c r="DG198" i="56"/>
  <c r="DE248" i="56"/>
  <c r="DA248" i="56"/>
  <c r="DA263" i="56"/>
  <c r="DB263" i="56"/>
  <c r="DA287" i="56"/>
  <c r="DC287" i="56"/>
  <c r="FN303" i="56"/>
  <c r="FJ303" i="56"/>
  <c r="FN155" i="56"/>
  <c r="FJ155" i="56"/>
  <c r="FS176" i="56"/>
  <c r="FT176" i="56" s="1"/>
  <c r="DA178" i="56"/>
  <c r="DB178" i="56"/>
  <c r="CO181" i="56"/>
  <c r="CP181" i="56" s="1"/>
  <c r="DK181" i="56"/>
  <c r="DL181" i="56" s="1"/>
  <c r="EO202" i="56"/>
  <c r="CF222" i="56"/>
  <c r="DA225" i="56"/>
  <c r="DC225" i="56"/>
  <c r="DB228" i="56"/>
  <c r="DA228" i="56"/>
  <c r="CF234" i="56"/>
  <c r="FL255" i="56"/>
  <c r="FJ255" i="56"/>
  <c r="FI269" i="56"/>
  <c r="EN269" i="56"/>
  <c r="CZ269" i="56"/>
  <c r="CE269" i="56"/>
  <c r="FI319" i="56"/>
  <c r="CZ319" i="56"/>
  <c r="EN319" i="56"/>
  <c r="CE319" i="56"/>
  <c r="EO119" i="56"/>
  <c r="EN148" i="56"/>
  <c r="CE148" i="56"/>
  <c r="CZ148" i="56"/>
  <c r="CZ155" i="56"/>
  <c r="CE155" i="56"/>
  <c r="FI155" i="56"/>
  <c r="DE155" i="56"/>
  <c r="DA155" i="56"/>
  <c r="DB161" i="56"/>
  <c r="DA161" i="56"/>
  <c r="DA162" i="56"/>
  <c r="EO164" i="56"/>
  <c r="EX166" i="56"/>
  <c r="EY166" i="56" s="1"/>
  <c r="CF169" i="56"/>
  <c r="EX181" i="56"/>
  <c r="EY181" i="56" s="1"/>
  <c r="FI191" i="56"/>
  <c r="CZ191" i="56"/>
  <c r="CE191" i="56"/>
  <c r="EN191" i="56"/>
  <c r="DD227" i="56"/>
  <c r="DA227" i="56"/>
  <c r="DK257" i="56"/>
  <c r="DL257" i="56" s="1"/>
  <c r="CO257" i="56"/>
  <c r="CP257" i="56" s="1"/>
  <c r="FR302" i="56"/>
  <c r="FJ302" i="56"/>
  <c r="EX316" i="56"/>
  <c r="EY316" i="56" s="1"/>
  <c r="FS316" i="56"/>
  <c r="FT316" i="56" s="1"/>
  <c r="EN175" i="56"/>
  <c r="FI175" i="56"/>
  <c r="DC201" i="56"/>
  <c r="DA201" i="56"/>
  <c r="EO207" i="56"/>
  <c r="FK223" i="56"/>
  <c r="FJ223" i="56"/>
  <c r="FI317" i="56"/>
  <c r="CE317" i="56"/>
  <c r="EN317" i="56"/>
  <c r="CZ317" i="56"/>
  <c r="CF119" i="56"/>
  <c r="FK122" i="56"/>
  <c r="FJ122" i="56"/>
  <c r="DB139" i="56"/>
  <c r="DA139" i="56"/>
  <c r="EO139" i="56"/>
  <c r="FK139" i="56"/>
  <c r="FJ139" i="56"/>
  <c r="FJ141" i="56"/>
  <c r="DF144" i="56"/>
  <c r="DA144" i="56"/>
  <c r="CF145" i="56"/>
  <c r="FK173" i="56"/>
  <c r="FJ173" i="56"/>
  <c r="CZ175" i="56"/>
  <c r="EO177" i="56"/>
  <c r="EO184" i="56"/>
  <c r="FS190" i="56"/>
  <c r="FT190" i="56" s="1"/>
  <c r="EX190" i="56"/>
  <c r="EY190" i="56" s="1"/>
  <c r="CF190" i="56"/>
  <c r="DC193" i="56"/>
  <c r="DA193" i="56"/>
  <c r="DK227" i="56"/>
  <c r="DL227" i="56" s="1"/>
  <c r="CO227" i="56"/>
  <c r="CP227" i="56" s="1"/>
  <c r="EO229" i="56"/>
  <c r="FJ234" i="56"/>
  <c r="FN234" i="56"/>
  <c r="FJ250" i="56"/>
  <c r="DK281" i="56"/>
  <c r="DL281" i="56" s="1"/>
  <c r="CO281" i="56"/>
  <c r="CP281" i="56" s="1"/>
  <c r="DH283" i="56"/>
  <c r="DA283" i="56"/>
  <c r="FK128" i="56"/>
  <c r="FJ128" i="56"/>
  <c r="EO136" i="56"/>
  <c r="EX138" i="56"/>
  <c r="EY138" i="56" s="1"/>
  <c r="FS138" i="56"/>
  <c r="FT138" i="56" s="1"/>
  <c r="FK152" i="56"/>
  <c r="FJ152" i="56"/>
  <c r="FK165" i="56"/>
  <c r="FJ165" i="56"/>
  <c r="FS168" i="56"/>
  <c r="FT168" i="56" s="1"/>
  <c r="EX168" i="56"/>
  <c r="EY168" i="56" s="1"/>
  <c r="DA179" i="56"/>
  <c r="FS180" i="56"/>
  <c r="FT180" i="56" s="1"/>
  <c r="EX180" i="56"/>
  <c r="EY180" i="56" s="1"/>
  <c r="CF183" i="56"/>
  <c r="CF193" i="56"/>
  <c r="FK203" i="56"/>
  <c r="FJ203" i="56"/>
  <c r="DB212" i="56"/>
  <c r="DA212" i="56"/>
  <c r="FI217" i="56"/>
  <c r="CE217" i="56"/>
  <c r="EN217" i="56"/>
  <c r="DG237" i="56"/>
  <c r="DA237" i="56"/>
  <c r="FM239" i="56"/>
  <c r="FJ239" i="56"/>
  <c r="DH280" i="56"/>
  <c r="DA280" i="56"/>
  <c r="EN211" i="56"/>
  <c r="FI211" i="56"/>
  <c r="CZ211" i="56"/>
  <c r="FS218" i="56"/>
  <c r="FT218" i="56" s="1"/>
  <c r="EX218" i="56"/>
  <c r="EY218" i="56" s="1"/>
  <c r="DB220" i="56"/>
  <c r="DA220" i="56"/>
  <c r="EX242" i="56"/>
  <c r="EY242" i="56" s="1"/>
  <c r="CE247" i="56"/>
  <c r="EN247" i="56"/>
  <c r="CZ247" i="56"/>
  <c r="EO249" i="56"/>
  <c r="EN251" i="56"/>
  <c r="CZ251" i="56"/>
  <c r="FI251" i="56"/>
  <c r="CE251" i="56"/>
  <c r="CE255" i="56"/>
  <c r="EN255" i="56"/>
  <c r="CZ255" i="56"/>
  <c r="FI255" i="56"/>
  <c r="EN267" i="56"/>
  <c r="FI267" i="56"/>
  <c r="CZ267" i="56"/>
  <c r="EO283" i="56"/>
  <c r="CF296" i="56"/>
  <c r="CE186" i="56"/>
  <c r="FI186" i="56"/>
  <c r="EN186" i="56"/>
  <c r="FK188" i="56"/>
  <c r="FJ188" i="56"/>
  <c r="CO191" i="56"/>
  <c r="CP191" i="56" s="1"/>
  <c r="CF194" i="56"/>
  <c r="FJ284" i="56"/>
  <c r="FL284" i="56"/>
  <c r="EN286" i="56"/>
  <c r="CZ286" i="56"/>
  <c r="CE286" i="56"/>
  <c r="FI286" i="56"/>
  <c r="FS304" i="56"/>
  <c r="FT304" i="56" s="1"/>
  <c r="EX304" i="56"/>
  <c r="EY304" i="56" s="1"/>
  <c r="CF191" i="56"/>
  <c r="EO247" i="56"/>
  <c r="FI248" i="56"/>
  <c r="CZ248" i="56"/>
  <c r="CE248" i="56"/>
  <c r="EN248" i="56"/>
  <c r="CF258" i="56"/>
  <c r="DG303" i="56"/>
  <c r="DA303" i="56"/>
  <c r="DK306" i="56"/>
  <c r="DL306" i="56" s="1"/>
  <c r="CO306" i="56"/>
  <c r="CP306" i="56" s="1"/>
  <c r="CO197" i="56"/>
  <c r="CP197" i="56" s="1"/>
  <c r="DK197" i="56"/>
  <c r="DL197" i="56" s="1"/>
  <c r="FS202" i="56"/>
  <c r="FT202" i="56" s="1"/>
  <c r="EO215" i="56"/>
  <c r="FJ217" i="56"/>
  <c r="FL217" i="56"/>
  <c r="CF223" i="56"/>
  <c r="EO232" i="56"/>
  <c r="FR232" i="56"/>
  <c r="FJ232" i="56"/>
  <c r="CZ237" i="56"/>
  <c r="FI237" i="56"/>
  <c r="EN237" i="56"/>
  <c r="CE237" i="56"/>
  <c r="CE256" i="56"/>
  <c r="CZ256" i="56"/>
  <c r="EN256" i="56"/>
  <c r="CF303" i="56"/>
  <c r="CE310" i="56"/>
  <c r="FI310" i="56"/>
  <c r="EN310" i="56"/>
  <c r="CZ310" i="56"/>
  <c r="EN218" i="56"/>
  <c r="CZ218" i="56"/>
  <c r="FI218" i="56"/>
  <c r="FS220" i="56"/>
  <c r="FT220" i="56" s="1"/>
  <c r="DK223" i="56"/>
  <c r="DL223" i="56" s="1"/>
  <c r="CO223" i="56"/>
  <c r="CP223" i="56" s="1"/>
  <c r="FR229" i="56"/>
  <c r="FJ229" i="56"/>
  <c r="EN235" i="56"/>
  <c r="CE235" i="56"/>
  <c r="EN238" i="56"/>
  <c r="CE238" i="56"/>
  <c r="FI238" i="56"/>
  <c r="CZ238" i="56"/>
  <c r="EO240" i="56"/>
  <c r="DB260" i="56"/>
  <c r="DA260" i="56"/>
  <c r="CE267" i="56"/>
  <c r="FS278" i="56"/>
  <c r="FT278" i="56" s="1"/>
  <c r="EX278" i="56"/>
  <c r="EY278" i="56" s="1"/>
  <c r="FK290" i="56"/>
  <c r="FJ290" i="56"/>
  <c r="EN293" i="56"/>
  <c r="CE293" i="56"/>
  <c r="CZ293" i="56"/>
  <c r="FI293" i="56"/>
  <c r="FJ294" i="56"/>
  <c r="FK294" i="56"/>
  <c r="FK230" i="56"/>
  <c r="FJ230" i="56"/>
  <c r="DA231" i="56"/>
  <c r="DF231" i="56"/>
  <c r="DG234" i="56"/>
  <c r="DA234" i="56"/>
  <c r="EO252" i="56"/>
  <c r="FJ296" i="56"/>
  <c r="FK296" i="56"/>
  <c r="DA328" i="56"/>
  <c r="DG328" i="56"/>
  <c r="FK52" i="56"/>
  <c r="FJ52" i="56"/>
  <c r="EX77" i="56"/>
  <c r="EY77" i="56" s="1"/>
  <c r="EO77" i="56"/>
  <c r="FI81" i="56"/>
  <c r="EN81" i="56"/>
  <c r="DB81" i="56"/>
  <c r="DA81" i="56"/>
  <c r="EX131" i="56"/>
  <c r="EY131" i="56" s="1"/>
  <c r="FI146" i="56"/>
  <c r="EN146" i="56"/>
  <c r="CZ146" i="56"/>
  <c r="CF187" i="56"/>
  <c r="B11" i="56"/>
  <c r="FS33" i="56"/>
  <c r="FT33" i="56" s="1"/>
  <c r="EO33" i="56"/>
  <c r="CO45" i="56"/>
  <c r="CP45" i="56" s="1"/>
  <c r="EO52" i="56"/>
  <c r="CO64" i="56"/>
  <c r="CP64" i="56" s="1"/>
  <c r="DK64" i="56"/>
  <c r="DL64" i="56" s="1"/>
  <c r="CF81" i="56"/>
  <c r="FS82" i="56"/>
  <c r="FT82" i="56" s="1"/>
  <c r="EX82" i="56"/>
  <c r="EY82" i="56" s="1"/>
  <c r="CF82" i="56"/>
  <c r="CZ94" i="56"/>
  <c r="FI94" i="56"/>
  <c r="CE97" i="56"/>
  <c r="FI97" i="56"/>
  <c r="FJ99" i="56"/>
  <c r="FN99" i="56"/>
  <c r="EN105" i="56"/>
  <c r="CZ105" i="56"/>
  <c r="FI105" i="56"/>
  <c r="EX106" i="56"/>
  <c r="EY106" i="56" s="1"/>
  <c r="CF114" i="56"/>
  <c r="FS116" i="56"/>
  <c r="FT116" i="56" s="1"/>
  <c r="DK125" i="56"/>
  <c r="DL125" i="56" s="1"/>
  <c r="CO125" i="56"/>
  <c r="CP125" i="56" s="1"/>
  <c r="EN129" i="56"/>
  <c r="CZ129" i="56"/>
  <c r="FK138" i="56"/>
  <c r="FJ138" i="56"/>
  <c r="CF146" i="56"/>
  <c r="EO150" i="56"/>
  <c r="CE163" i="56"/>
  <c r="FI163" i="56"/>
  <c r="CZ163" i="56"/>
  <c r="FS173" i="56"/>
  <c r="FT173" i="56" s="1"/>
  <c r="DB176" i="56"/>
  <c r="DA176" i="56"/>
  <c r="EN193" i="56"/>
  <c r="CZ193" i="56"/>
  <c r="CE193" i="56"/>
  <c r="EO194" i="56"/>
  <c r="FI199" i="56"/>
  <c r="EN199" i="56"/>
  <c r="CZ199" i="56"/>
  <c r="CE199" i="56"/>
  <c r="EX200" i="56"/>
  <c r="EY200" i="56" s="1"/>
  <c r="EO205" i="56"/>
  <c r="CE206" i="56"/>
  <c r="FI206" i="56"/>
  <c r="EN206" i="56"/>
  <c r="CZ206" i="56"/>
  <c r="FI212" i="56"/>
  <c r="EN212" i="56"/>
  <c r="CZ212" i="56"/>
  <c r="DK221" i="56"/>
  <c r="DL221" i="56" s="1"/>
  <c r="CO221" i="56"/>
  <c r="CP221" i="56" s="1"/>
  <c r="FM224" i="56"/>
  <c r="FJ224" i="56"/>
  <c r="FJ228" i="56"/>
  <c r="CE234" i="56"/>
  <c r="FI234" i="56"/>
  <c r="CZ234" i="56"/>
  <c r="EN234" i="56"/>
  <c r="FI241" i="56"/>
  <c r="CZ241" i="56"/>
  <c r="CE241" i="56"/>
  <c r="DB250" i="56"/>
  <c r="DA250" i="56"/>
  <c r="DI252" i="56"/>
  <c r="DA252" i="56"/>
  <c r="CE258" i="56"/>
  <c r="EN258" i="56"/>
  <c r="FI258" i="56"/>
  <c r="EO260" i="56"/>
  <c r="DK303" i="56"/>
  <c r="DL303" i="56" s="1"/>
  <c r="CO303" i="56"/>
  <c r="CP303" i="56" s="1"/>
  <c r="DB298" i="56"/>
  <c r="DA298" i="56"/>
  <c r="DB33" i="56"/>
  <c r="DA33" i="56"/>
  <c r="CF35" i="56"/>
  <c r="FK37" i="56"/>
  <c r="FJ37" i="56"/>
  <c r="DA63" i="56"/>
  <c r="CO118" i="56"/>
  <c r="CP118" i="56" s="1"/>
  <c r="DK118" i="56"/>
  <c r="DL118" i="56" s="1"/>
  <c r="DD120" i="56"/>
  <c r="DA120" i="56"/>
  <c r="FS162" i="56"/>
  <c r="FT162" i="56" s="1"/>
  <c r="EX162" i="56"/>
  <c r="EY162" i="56" s="1"/>
  <c r="CF171" i="56"/>
  <c r="EO179" i="56"/>
  <c r="CZ181" i="56"/>
  <c r="EN181" i="56"/>
  <c r="FI181" i="56"/>
  <c r="DK192" i="56"/>
  <c r="DL192" i="56" s="1"/>
  <c r="CO192" i="56"/>
  <c r="CP192" i="56" s="1"/>
  <c r="DA209" i="56"/>
  <c r="DB209" i="56"/>
  <c r="DD217" i="56"/>
  <c r="DA217" i="56"/>
  <c r="FJ238" i="56"/>
  <c r="FK238" i="56"/>
  <c r="DK263" i="56"/>
  <c r="DL263" i="56" s="1"/>
  <c r="CO263" i="56"/>
  <c r="CP263" i="56" s="1"/>
  <c r="DB291" i="56"/>
  <c r="DA291" i="56"/>
  <c r="FJ12" i="56"/>
  <c r="FJ35" i="56"/>
  <c r="DA51" i="56"/>
  <c r="FJ53" i="56"/>
  <c r="FL54" i="56"/>
  <c r="FJ54" i="56"/>
  <c r="CO71" i="56"/>
  <c r="CP71" i="56" s="1"/>
  <c r="DK71" i="56"/>
  <c r="DL71" i="56" s="1"/>
  <c r="EO72" i="56"/>
  <c r="FK72" i="56"/>
  <c r="FJ72" i="56"/>
  <c r="DK79" i="56"/>
  <c r="DL79" i="56" s="1"/>
  <c r="CO79" i="56"/>
  <c r="CP79" i="56" s="1"/>
  <c r="DB79" i="56"/>
  <c r="DA79" i="56"/>
  <c r="EO86" i="56"/>
  <c r="FS88" i="56"/>
  <c r="FT88" i="56" s="1"/>
  <c r="EX88" i="56"/>
  <c r="EY88" i="56" s="1"/>
  <c r="FI91" i="56"/>
  <c r="EN91" i="56"/>
  <c r="FK94" i="56"/>
  <c r="FJ94" i="56"/>
  <c r="EX99" i="56"/>
  <c r="EY99" i="56" s="1"/>
  <c r="EX103" i="56"/>
  <c r="EY103" i="56" s="1"/>
  <c r="FS103" i="56"/>
  <c r="FT103" i="56" s="1"/>
  <c r="CF115" i="56"/>
  <c r="CZ119" i="56"/>
  <c r="FI119" i="56"/>
  <c r="EN119" i="56"/>
  <c r="DA121" i="56"/>
  <c r="DB121" i="56"/>
  <c r="FK121" i="56"/>
  <c r="FJ121" i="56"/>
  <c r="CF123" i="56"/>
  <c r="DK133" i="56"/>
  <c r="DL133" i="56" s="1"/>
  <c r="CO133" i="56"/>
  <c r="CP133" i="56" s="1"/>
  <c r="CF140" i="56"/>
  <c r="DB142" i="56"/>
  <c r="DA142" i="56"/>
  <c r="DB149" i="56"/>
  <c r="DA149" i="56"/>
  <c r="DK154" i="56"/>
  <c r="DL154" i="56" s="1"/>
  <c r="CO154" i="56"/>
  <c r="CP154" i="56" s="1"/>
  <c r="CF161" i="56"/>
  <c r="CF177" i="56"/>
  <c r="DK185" i="56"/>
  <c r="DL185" i="56" s="1"/>
  <c r="CO185" i="56"/>
  <c r="CP185" i="56" s="1"/>
  <c r="CE187" i="56"/>
  <c r="CZ187" i="56"/>
  <c r="FI187" i="56"/>
  <c r="CO193" i="56"/>
  <c r="CP193" i="56" s="1"/>
  <c r="DK193" i="56"/>
  <c r="DL193" i="56" s="1"/>
  <c r="CF197" i="56"/>
  <c r="EX217" i="56"/>
  <c r="EY217" i="56" s="1"/>
  <c r="FI233" i="56"/>
  <c r="EN233" i="56"/>
  <c r="CE233" i="56"/>
  <c r="CZ233" i="56"/>
  <c r="EX263" i="56"/>
  <c r="EY263" i="56" s="1"/>
  <c r="FS263" i="56"/>
  <c r="FT263" i="56" s="1"/>
  <c r="FL283" i="56"/>
  <c r="FJ283" i="56"/>
  <c r="DB290" i="56"/>
  <c r="DA290" i="56"/>
  <c r="DK308" i="56"/>
  <c r="DL308" i="56" s="1"/>
  <c r="CO308" i="56"/>
  <c r="CP308" i="56" s="1"/>
  <c r="CF74" i="56"/>
  <c r="DC107" i="56"/>
  <c r="DA107" i="56"/>
  <c r="FI157" i="56"/>
  <c r="CE157" i="56"/>
  <c r="EN157" i="56"/>
  <c r="CZ157" i="56"/>
  <c r="CF164" i="56"/>
  <c r="CZ165" i="56"/>
  <c r="EN165" i="56"/>
  <c r="FI165" i="56"/>
  <c r="DK217" i="56"/>
  <c r="DL217" i="56" s="1"/>
  <c r="CO217" i="56"/>
  <c r="CP217" i="56" s="1"/>
  <c r="CF219" i="56"/>
  <c r="FJ259" i="56"/>
  <c r="FK259" i="56"/>
  <c r="EO31" i="56"/>
  <c r="EX43" i="56"/>
  <c r="EY43" i="56" s="1"/>
  <c r="CF43" i="56"/>
  <c r="FK45" i="56"/>
  <c r="FJ45" i="56"/>
  <c r="CF59" i="56"/>
  <c r="EX64" i="56"/>
  <c r="EY64" i="56" s="1"/>
  <c r="EO66" i="56"/>
  <c r="CF68" i="56"/>
  <c r="CF73" i="56"/>
  <c r="EO82" i="56"/>
  <c r="EO91" i="56"/>
  <c r="FJ92" i="56"/>
  <c r="EO97" i="56"/>
  <c r="FI114" i="56"/>
  <c r="CZ114" i="56"/>
  <c r="DC126" i="56"/>
  <c r="DA126" i="56"/>
  <c r="EX130" i="56"/>
  <c r="EY130" i="56" s="1"/>
  <c r="CF132" i="56"/>
  <c r="FS136" i="56"/>
  <c r="FT136" i="56" s="1"/>
  <c r="EX136" i="56"/>
  <c r="EY136" i="56" s="1"/>
  <c r="EO143" i="56"/>
  <c r="EO161" i="56"/>
  <c r="FI172" i="56"/>
  <c r="EN172" i="56"/>
  <c r="CE172" i="56"/>
  <c r="DB175" i="56"/>
  <c r="DA175" i="56"/>
  <c r="EX205" i="56"/>
  <c r="EY205" i="56" s="1"/>
  <c r="FS205" i="56"/>
  <c r="FT205" i="56" s="1"/>
  <c r="FS215" i="56"/>
  <c r="FT215" i="56" s="1"/>
  <c r="EX215" i="56"/>
  <c r="EY215" i="56" s="1"/>
  <c r="EO221" i="56"/>
  <c r="CF237" i="56"/>
  <c r="EO238" i="56"/>
  <c r="EO246" i="56"/>
  <c r="CZ253" i="56"/>
  <c r="CE253" i="56"/>
  <c r="FI253" i="56"/>
  <c r="EN253" i="56"/>
  <c r="DC258" i="56"/>
  <c r="DA258" i="56"/>
  <c r="CZ264" i="56"/>
  <c r="CE264" i="56"/>
  <c r="EN264" i="56"/>
  <c r="FI264" i="56"/>
  <c r="FS67" i="56"/>
  <c r="FT67" i="56" s="1"/>
  <c r="CF69" i="56"/>
  <c r="FS70" i="56"/>
  <c r="FT70" i="56" s="1"/>
  <c r="EO73" i="56"/>
  <c r="DA76" i="56"/>
  <c r="EO92" i="56"/>
  <c r="CF99" i="56"/>
  <c r="FS109" i="56"/>
  <c r="FT109" i="56" s="1"/>
  <c r="EX109" i="56"/>
  <c r="EY109" i="56" s="1"/>
  <c r="FJ123" i="56"/>
  <c r="CZ126" i="56"/>
  <c r="EN126" i="56"/>
  <c r="CE126" i="56"/>
  <c r="EO129" i="56"/>
  <c r="EO132" i="56"/>
  <c r="EO135" i="56"/>
  <c r="CF142" i="56"/>
  <c r="DB143" i="56"/>
  <c r="DA143" i="56"/>
  <c r="CE144" i="56"/>
  <c r="EN144" i="56"/>
  <c r="FK145" i="56"/>
  <c r="FJ145" i="56"/>
  <c r="CF156" i="56"/>
  <c r="FJ156" i="56"/>
  <c r="CF162" i="56"/>
  <c r="DA169" i="56"/>
  <c r="EN174" i="56"/>
  <c r="FI174" i="56"/>
  <c r="EX197" i="56"/>
  <c r="EY197" i="56" s="1"/>
  <c r="EO200" i="56"/>
  <c r="FP209" i="56"/>
  <c r="FJ209" i="56"/>
  <c r="DC213" i="56"/>
  <c r="DA213" i="56"/>
  <c r="EN219" i="56"/>
  <c r="CZ219" i="56"/>
  <c r="FI219" i="56"/>
  <c r="CE219" i="56"/>
  <c r="EO223" i="56"/>
  <c r="CO226" i="56"/>
  <c r="CP226" i="56" s="1"/>
  <c r="DK226" i="56"/>
  <c r="DL226" i="56" s="1"/>
  <c r="DA226" i="56"/>
  <c r="EX235" i="56"/>
  <c r="EY235" i="56" s="1"/>
  <c r="EO237" i="56"/>
  <c r="FI249" i="56"/>
  <c r="CE249" i="56"/>
  <c r="EN249" i="56"/>
  <c r="CZ249" i="56"/>
  <c r="FJ249" i="56"/>
  <c r="EO254" i="56"/>
  <c r="EX262" i="56"/>
  <c r="EY262" i="56" s="1"/>
  <c r="FS262" i="56"/>
  <c r="FT262" i="56" s="1"/>
  <c r="DK272" i="56"/>
  <c r="DL272" i="56" s="1"/>
  <c r="CO272" i="56"/>
  <c r="CP272" i="56" s="1"/>
  <c r="FI281" i="56"/>
  <c r="CE281" i="56"/>
  <c r="EO281" i="56"/>
  <c r="EO282" i="56"/>
  <c r="FJ292" i="56"/>
  <c r="FL292" i="56"/>
  <c r="CF294" i="56"/>
  <c r="DD294" i="56"/>
  <c r="DA294" i="56"/>
  <c r="CE300" i="56"/>
  <c r="EN300" i="56"/>
  <c r="FI300" i="56"/>
  <c r="FJ301" i="56"/>
  <c r="FL301" i="56"/>
  <c r="EN303" i="56"/>
  <c r="CZ303" i="56"/>
  <c r="CE303" i="56"/>
  <c r="FI303" i="56"/>
  <c r="FK313" i="56"/>
  <c r="FJ313" i="56"/>
  <c r="FM314" i="56"/>
  <c r="FJ314" i="56"/>
  <c r="EX35" i="56"/>
  <c r="EY35" i="56" s="1"/>
  <c r="EN66" i="56"/>
  <c r="CZ66" i="56"/>
  <c r="FJ71" i="56"/>
  <c r="EX84" i="56"/>
  <c r="EY84" i="56" s="1"/>
  <c r="CF87" i="56"/>
  <c r="DK89" i="56"/>
  <c r="DL89" i="56" s="1"/>
  <c r="CO89" i="56"/>
  <c r="CP89" i="56" s="1"/>
  <c r="DC89" i="56"/>
  <c r="DA89" i="56"/>
  <c r="CO90" i="56"/>
  <c r="CP90" i="56" s="1"/>
  <c r="DK90" i="56"/>
  <c r="DL90" i="56" s="1"/>
  <c r="FK97" i="56"/>
  <c r="FJ97" i="56"/>
  <c r="CF98" i="56"/>
  <c r="EX100" i="56"/>
  <c r="EY100" i="56" s="1"/>
  <c r="CF102" i="56"/>
  <c r="CO104" i="56"/>
  <c r="CP104" i="56" s="1"/>
  <c r="CO105" i="56"/>
  <c r="CP105" i="56" s="1"/>
  <c r="EX119" i="56"/>
  <c r="EY119" i="56" s="1"/>
  <c r="FS144" i="56"/>
  <c r="FT144" i="56" s="1"/>
  <c r="EO148" i="56"/>
  <c r="CF151" i="56"/>
  <c r="CE152" i="56"/>
  <c r="CZ152" i="56"/>
  <c r="CO153" i="56"/>
  <c r="CP153" i="56" s="1"/>
  <c r="EO155" i="56"/>
  <c r="EO159" i="56"/>
  <c r="FJ166" i="56"/>
  <c r="DA171" i="56"/>
  <c r="FS178" i="56"/>
  <c r="FT178" i="56" s="1"/>
  <c r="EX178" i="56"/>
  <c r="EY178" i="56" s="1"/>
  <c r="EO197" i="56"/>
  <c r="FJ200" i="56"/>
  <c r="FN200" i="56"/>
  <c r="DB208" i="56"/>
  <c r="DA208" i="56"/>
  <c r="FS217" i="56"/>
  <c r="FT217" i="56" s="1"/>
  <c r="CZ232" i="56"/>
  <c r="CE232" i="56"/>
  <c r="EO234" i="56"/>
  <c r="FS237" i="56"/>
  <c r="FT237" i="56" s="1"/>
  <c r="EX237" i="56"/>
  <c r="EY237" i="56" s="1"/>
  <c r="FJ242" i="56"/>
  <c r="FK242" i="56"/>
  <c r="FK247" i="56"/>
  <c r="FJ247" i="56"/>
  <c r="FS249" i="56"/>
  <c r="FT249" i="56" s="1"/>
  <c r="EX249" i="56"/>
  <c r="EY249" i="56" s="1"/>
  <c r="FK261" i="56"/>
  <c r="FJ261" i="56"/>
  <c r="CZ271" i="56"/>
  <c r="FQ282" i="56"/>
  <c r="FJ282" i="56"/>
  <c r="EO286" i="56"/>
  <c r="EO295" i="56"/>
  <c r="EO306" i="56"/>
  <c r="CF85" i="56"/>
  <c r="DK91" i="56"/>
  <c r="DL91" i="56" s="1"/>
  <c r="FL96" i="56"/>
  <c r="FJ96" i="56"/>
  <c r="EO98" i="56"/>
  <c r="FJ98" i="56"/>
  <c r="DB102" i="56"/>
  <c r="DA102" i="56"/>
  <c r="CE112" i="56"/>
  <c r="CZ112" i="56"/>
  <c r="DA119" i="56"/>
  <c r="CZ125" i="56"/>
  <c r="FI125" i="56"/>
  <c r="EN125" i="56"/>
  <c r="DA128" i="56"/>
  <c r="DA168" i="56"/>
  <c r="EO172" i="56"/>
  <c r="EX176" i="56"/>
  <c r="EY176" i="56" s="1"/>
  <c r="DD177" i="56"/>
  <c r="DA177" i="56"/>
  <c r="CF184" i="56"/>
  <c r="EX204" i="56"/>
  <c r="EY204" i="56" s="1"/>
  <c r="FK206" i="56"/>
  <c r="FJ206" i="56"/>
  <c r="EX208" i="56"/>
  <c r="EY208" i="56" s="1"/>
  <c r="FS208" i="56"/>
  <c r="FT208" i="56" s="1"/>
  <c r="CZ216" i="56"/>
  <c r="EN216" i="56"/>
  <c r="CZ229" i="56"/>
  <c r="EN229" i="56"/>
  <c r="CE242" i="56"/>
  <c r="FI242" i="56"/>
  <c r="EN242" i="56"/>
  <c r="EX245" i="56"/>
  <c r="EY245" i="56" s="1"/>
  <c r="FS245" i="56"/>
  <c r="FT245" i="56" s="1"/>
  <c r="EO275" i="56"/>
  <c r="DE296" i="56"/>
  <c r="DA296" i="56"/>
  <c r="CO312" i="56"/>
  <c r="CP312" i="56" s="1"/>
  <c r="DK312" i="56"/>
  <c r="DL312" i="56" s="1"/>
  <c r="FS89" i="56"/>
  <c r="FT89" i="56" s="1"/>
  <c r="EX89" i="56"/>
  <c r="EY89" i="56" s="1"/>
  <c r="FK105" i="56"/>
  <c r="FJ105" i="56"/>
  <c r="EO118" i="56"/>
  <c r="DB125" i="56"/>
  <c r="DA125" i="56"/>
  <c r="CF127" i="56"/>
  <c r="DA129" i="56"/>
  <c r="DA136" i="56"/>
  <c r="CF137" i="56"/>
  <c r="EX143" i="56"/>
  <c r="EY143" i="56" s="1"/>
  <c r="FS143" i="56"/>
  <c r="FT143" i="56" s="1"/>
  <c r="DA158" i="56"/>
  <c r="EO163" i="56"/>
  <c r="FK178" i="56"/>
  <c r="FJ178" i="56"/>
  <c r="FK181" i="56"/>
  <c r="FJ181" i="56"/>
  <c r="CF182" i="56"/>
  <c r="EX186" i="56"/>
  <c r="EY186" i="56" s="1"/>
  <c r="CF201" i="56"/>
  <c r="FK202" i="56"/>
  <c r="FJ202" i="56"/>
  <c r="FI204" i="56"/>
  <c r="EN204" i="56"/>
  <c r="EO204" i="56"/>
  <c r="EO211" i="56"/>
  <c r="CF224" i="56"/>
  <c r="DE230" i="56"/>
  <c r="DA230" i="56"/>
  <c r="FK241" i="56"/>
  <c r="FJ241" i="56"/>
  <c r="FJ260" i="56"/>
  <c r="FK260" i="56"/>
  <c r="FS286" i="56"/>
  <c r="FT286" i="56" s="1"/>
  <c r="EX286" i="56"/>
  <c r="EY286" i="56" s="1"/>
  <c r="EO104" i="56"/>
  <c r="DB109" i="56"/>
  <c r="DA109" i="56"/>
  <c r="FK111" i="56"/>
  <c r="FJ111" i="56"/>
  <c r="EX114" i="56"/>
  <c r="EY114" i="56" s="1"/>
  <c r="DA116" i="56"/>
  <c r="DB130" i="56"/>
  <c r="DA130" i="56"/>
  <c r="FK146" i="56"/>
  <c r="FJ146" i="56"/>
  <c r="EO160" i="56"/>
  <c r="FK163" i="56"/>
  <c r="FJ163" i="56"/>
  <c r="EO171" i="56"/>
  <c r="CF173" i="56"/>
  <c r="DA194" i="56"/>
  <c r="DB194" i="56"/>
  <c r="CF195" i="56"/>
  <c r="EX198" i="56"/>
  <c r="EY198" i="56" s="1"/>
  <c r="CF202" i="56"/>
  <c r="CF212" i="56"/>
  <c r="CE215" i="56"/>
  <c r="CZ215" i="56"/>
  <c r="FI215" i="56"/>
  <c r="EN215" i="56"/>
  <c r="FI220" i="56"/>
  <c r="CZ220" i="56"/>
  <c r="EN220" i="56"/>
  <c r="CE220" i="56"/>
  <c r="FS223" i="56"/>
  <c r="FT223" i="56" s="1"/>
  <c r="EX223" i="56"/>
  <c r="EY223" i="56" s="1"/>
  <c r="FI224" i="56"/>
  <c r="FI230" i="56"/>
  <c r="EN230" i="56"/>
  <c r="CZ230" i="56"/>
  <c r="CE230" i="56"/>
  <c r="CF230" i="56"/>
  <c r="FL251" i="56"/>
  <c r="FJ251" i="56"/>
  <c r="DB271" i="56"/>
  <c r="DA271" i="56"/>
  <c r="EN279" i="56"/>
  <c r="CZ279" i="56"/>
  <c r="FI279" i="56"/>
  <c r="CE279" i="56"/>
  <c r="CE292" i="56"/>
  <c r="FI292" i="56"/>
  <c r="EN292" i="56"/>
  <c r="CZ292" i="56"/>
  <c r="EX295" i="56"/>
  <c r="EY295" i="56" s="1"/>
  <c r="EO297" i="56"/>
  <c r="EO85" i="56"/>
  <c r="FJ85" i="56"/>
  <c r="FJ87" i="56"/>
  <c r="EO99" i="56"/>
  <c r="CF130" i="56"/>
  <c r="CF135" i="56"/>
  <c r="DK140" i="56"/>
  <c r="DL140" i="56" s="1"/>
  <c r="CO140" i="56"/>
  <c r="CP140" i="56" s="1"/>
  <c r="EO146" i="56"/>
  <c r="FS149" i="56"/>
  <c r="FT149" i="56" s="1"/>
  <c r="EX151" i="56"/>
  <c r="EY151" i="56" s="1"/>
  <c r="FS151" i="56"/>
  <c r="FT151" i="56" s="1"/>
  <c r="EN156" i="56"/>
  <c r="CZ156" i="56"/>
  <c r="CE156" i="56"/>
  <c r="EO181" i="56"/>
  <c r="FS189" i="56"/>
  <c r="FT189" i="56" s="1"/>
  <c r="EX189" i="56"/>
  <c r="EY189" i="56" s="1"/>
  <c r="CF192" i="56"/>
  <c r="DB202" i="56"/>
  <c r="DA202" i="56"/>
  <c r="CE205" i="56"/>
  <c r="FI205" i="56"/>
  <c r="CZ205" i="56"/>
  <c r="EN205" i="56"/>
  <c r="FJ207" i="56"/>
  <c r="EO216" i="56"/>
  <c r="FK216" i="56"/>
  <c r="FJ216" i="56"/>
  <c r="CE231" i="56"/>
  <c r="FI231" i="56"/>
  <c r="CZ231" i="56"/>
  <c r="CF232" i="56"/>
  <c r="FJ237" i="56"/>
  <c r="DB240" i="56"/>
  <c r="DA240" i="56"/>
  <c r="EX241" i="56"/>
  <c r="EY241" i="56" s="1"/>
  <c r="FS241" i="56"/>
  <c r="FT241" i="56" s="1"/>
  <c r="DK241" i="56"/>
  <c r="DL241" i="56" s="1"/>
  <c r="FS251" i="56"/>
  <c r="FT251" i="56" s="1"/>
  <c r="FO253" i="56"/>
  <c r="FJ253" i="56"/>
  <c r="CF255" i="56"/>
  <c r="DA261" i="56"/>
  <c r="DB261" i="56"/>
  <c r="FI270" i="56"/>
  <c r="EN270" i="56"/>
  <c r="CE270" i="56"/>
  <c r="EO273" i="56"/>
  <c r="FJ273" i="56"/>
  <c r="CF282" i="56"/>
  <c r="FI289" i="56"/>
  <c r="CZ289" i="56"/>
  <c r="CE289" i="56"/>
  <c r="EN289" i="56"/>
  <c r="CF321" i="56"/>
  <c r="EN201" i="56"/>
  <c r="FI201" i="56"/>
  <c r="CZ201" i="56"/>
  <c r="CE201" i="56"/>
  <c r="CZ213" i="56"/>
  <c r="CE213" i="56"/>
  <c r="DB229" i="56"/>
  <c r="DA229" i="56"/>
  <c r="EO236" i="56"/>
  <c r="CO242" i="56"/>
  <c r="CP242" i="56" s="1"/>
  <c r="DK242" i="56"/>
  <c r="DL242" i="56" s="1"/>
  <c r="EO244" i="56"/>
  <c r="CF251" i="56"/>
  <c r="CF252" i="56"/>
  <c r="DK256" i="56"/>
  <c r="DL256" i="56" s="1"/>
  <c r="CO256" i="56"/>
  <c r="CP256" i="56" s="1"/>
  <c r="EO259" i="56"/>
  <c r="FP285" i="56"/>
  <c r="FJ285" i="56"/>
  <c r="FS298" i="56"/>
  <c r="FT298" i="56" s="1"/>
  <c r="EX298" i="56"/>
  <c r="EY298" i="56" s="1"/>
  <c r="CZ324" i="56"/>
  <c r="CE324" i="56"/>
  <c r="FI324" i="56"/>
  <c r="CT329" i="56"/>
  <c r="CS329" i="56"/>
  <c r="CP329" i="56"/>
  <c r="CU329" i="56"/>
  <c r="CX329" i="56"/>
  <c r="CV329" i="56"/>
  <c r="CW329" i="56"/>
  <c r="CR329" i="56"/>
  <c r="CQ329" i="56"/>
  <c r="DB153" i="56"/>
  <c r="DA153" i="56"/>
  <c r="EN178" i="56"/>
  <c r="CE178" i="56"/>
  <c r="FI178" i="56"/>
  <c r="EO178" i="56"/>
  <c r="CF188" i="56"/>
  <c r="EX201" i="56"/>
  <c r="EY201" i="56" s="1"/>
  <c r="FS201" i="56"/>
  <c r="FT201" i="56" s="1"/>
  <c r="CF203" i="56"/>
  <c r="EN203" i="56"/>
  <c r="FS206" i="56"/>
  <c r="FT206" i="56" s="1"/>
  <c r="FJ219" i="56"/>
  <c r="FL219" i="56"/>
  <c r="DB221" i="56"/>
  <c r="DA221" i="56"/>
  <c r="EO228" i="56"/>
  <c r="FS232" i="56"/>
  <c r="FT232" i="56" s="1"/>
  <c r="EX232" i="56"/>
  <c r="EY232" i="56" s="1"/>
  <c r="CZ246" i="56"/>
  <c r="EN246" i="56"/>
  <c r="DB257" i="56"/>
  <c r="DA257" i="56"/>
  <c r="EX259" i="56"/>
  <c r="EY259" i="56" s="1"/>
  <c r="FS259" i="56"/>
  <c r="FT259" i="56" s="1"/>
  <c r="CF259" i="56"/>
  <c r="FJ265" i="56"/>
  <c r="FM265" i="56"/>
  <c r="FI268" i="56"/>
  <c r="CE268" i="56"/>
  <c r="CZ268" i="56"/>
  <c r="EN268" i="56"/>
  <c r="CE274" i="56"/>
  <c r="FI274" i="56"/>
  <c r="EN274" i="56"/>
  <c r="CZ274" i="56"/>
  <c r="FI276" i="56"/>
  <c r="CE276" i="56"/>
  <c r="EN276" i="56"/>
  <c r="FN278" i="56"/>
  <c r="FJ278" i="56"/>
  <c r="CE283" i="56"/>
  <c r="EN283" i="56"/>
  <c r="CZ283" i="56"/>
  <c r="CF288" i="56"/>
  <c r="FS289" i="56"/>
  <c r="FT289" i="56" s="1"/>
  <c r="EX289" i="56"/>
  <c r="EY289" i="56" s="1"/>
  <c r="FK291" i="56"/>
  <c r="FJ291" i="56"/>
  <c r="FK198" i="56"/>
  <c r="FJ198" i="56"/>
  <c r="DA203" i="56"/>
  <c r="CF205" i="56"/>
  <c r="FS207" i="56"/>
  <c r="FT207" i="56" s="1"/>
  <c r="FJ211" i="56"/>
  <c r="FJ215" i="56"/>
  <c r="FL215" i="56"/>
  <c r="EX222" i="56"/>
  <c r="EY222" i="56" s="1"/>
  <c r="FS222" i="56"/>
  <c r="FT222" i="56" s="1"/>
  <c r="CO234" i="56"/>
  <c r="CP234" i="56" s="1"/>
  <c r="DK234" i="56"/>
  <c r="DL234" i="56" s="1"/>
  <c r="DA239" i="56"/>
  <c r="DC239" i="56"/>
  <c r="CZ245" i="56"/>
  <c r="EN245" i="56"/>
  <c r="EO245" i="56"/>
  <c r="FJ254" i="56"/>
  <c r="EO257" i="56"/>
  <c r="CF264" i="56"/>
  <c r="EO266" i="56"/>
  <c r="CF270" i="56"/>
  <c r="EN273" i="56"/>
  <c r="CZ273" i="56"/>
  <c r="CE273" i="56"/>
  <c r="CF278" i="56"/>
  <c r="CF280" i="56"/>
  <c r="EN285" i="56"/>
  <c r="CZ285" i="56"/>
  <c r="CE285" i="56"/>
  <c r="FI285" i="56"/>
  <c r="EO289" i="56"/>
  <c r="FI295" i="56"/>
  <c r="CZ295" i="56"/>
  <c r="CE295" i="56"/>
  <c r="FM299" i="56"/>
  <c r="FJ299" i="56"/>
  <c r="EX305" i="56"/>
  <c r="EY305" i="56" s="1"/>
  <c r="FS305" i="56"/>
  <c r="FT305" i="56" s="1"/>
  <c r="DA312" i="56"/>
  <c r="DC312" i="56"/>
  <c r="CZ315" i="56"/>
  <c r="CE315" i="56"/>
  <c r="EO199" i="56"/>
  <c r="DB200" i="56"/>
  <c r="DA200" i="56"/>
  <c r="FJ201" i="56"/>
  <c r="FJ205" i="56"/>
  <c r="DA216" i="56"/>
  <c r="EO218" i="56"/>
  <c r="DA223" i="56"/>
  <c r="DB224" i="56"/>
  <c r="DA224" i="56"/>
  <c r="FJ235" i="56"/>
  <c r="FS244" i="56"/>
  <c r="FT244" i="56" s="1"/>
  <c r="EX244" i="56"/>
  <c r="EY244" i="56" s="1"/>
  <c r="EO255" i="56"/>
  <c r="DA256" i="56"/>
  <c r="EO261" i="56"/>
  <c r="CF266" i="56"/>
  <c r="DK274" i="56"/>
  <c r="DL274" i="56" s="1"/>
  <c r="CO274" i="56"/>
  <c r="CP274" i="56" s="1"/>
  <c r="DD278" i="56"/>
  <c r="DA278" i="56"/>
  <c r="DA299" i="56"/>
  <c r="DD299" i="56"/>
  <c r="FJ300" i="56"/>
  <c r="FK300" i="56"/>
  <c r="CE313" i="56"/>
  <c r="CZ313" i="56"/>
  <c r="CZ316" i="56"/>
  <c r="CE316" i="56"/>
  <c r="EN316" i="56"/>
  <c r="DA322" i="56"/>
  <c r="DB322" i="56"/>
  <c r="CF176" i="56"/>
  <c r="EO180" i="56"/>
  <c r="DA181" i="56"/>
  <c r="FJ182" i="56"/>
  <c r="FK182" i="56"/>
  <c r="DA186" i="56"/>
  <c r="EO195" i="56"/>
  <c r="FK195" i="56"/>
  <c r="FJ195" i="56"/>
  <c r="CF196" i="56"/>
  <c r="CF233" i="56"/>
  <c r="CF238" i="56"/>
  <c r="EN243" i="56"/>
  <c r="CE243" i="56"/>
  <c r="CZ243" i="56"/>
  <c r="FS253" i="56"/>
  <c r="FT253" i="56" s="1"/>
  <c r="EX253" i="56"/>
  <c r="EY253" i="56" s="1"/>
  <c r="FJ267" i="56"/>
  <c r="FK267" i="56"/>
  <c r="FK275" i="56"/>
  <c r="FJ275" i="56"/>
  <c r="DB295" i="56"/>
  <c r="DA295" i="56"/>
  <c r="CF298" i="56"/>
  <c r="FJ308" i="56"/>
  <c r="FM308" i="56"/>
  <c r="CO316" i="56"/>
  <c r="CP316" i="56" s="1"/>
  <c r="DK316" i="56"/>
  <c r="DL316" i="56" s="1"/>
  <c r="FJ199" i="56"/>
  <c r="CO208" i="56"/>
  <c r="CP208" i="56" s="1"/>
  <c r="DK208" i="56"/>
  <c r="DL208" i="56" s="1"/>
  <c r="EO214" i="56"/>
  <c r="FS216" i="56"/>
  <c r="FT216" i="56" s="1"/>
  <c r="CF216" i="56"/>
  <c r="FJ222" i="56"/>
  <c r="CF229" i="56"/>
  <c r="EO231" i="56"/>
  <c r="CO239" i="56"/>
  <c r="CP239" i="56" s="1"/>
  <c r="EO243" i="56"/>
  <c r="FK245" i="56"/>
  <c r="FJ245" i="56"/>
  <c r="FS247" i="56"/>
  <c r="FT247" i="56" s="1"/>
  <c r="EX247" i="56"/>
  <c r="EY247" i="56" s="1"/>
  <c r="CF249" i="56"/>
  <c r="EO256" i="56"/>
  <c r="EO267" i="56"/>
  <c r="EX274" i="56"/>
  <c r="EY274" i="56" s="1"/>
  <c r="DK280" i="56"/>
  <c r="DL280" i="56" s="1"/>
  <c r="CO280" i="56"/>
  <c r="CP280" i="56" s="1"/>
  <c r="DB288" i="56"/>
  <c r="DA288" i="56"/>
  <c r="DA305" i="56"/>
  <c r="FI313" i="56"/>
  <c r="CF240" i="56"/>
  <c r="CF245" i="56"/>
  <c r="DB253" i="56"/>
  <c r="DA253" i="56"/>
  <c r="DA267" i="56"/>
  <c r="DB267" i="56"/>
  <c r="EO280" i="56"/>
  <c r="DB282" i="56"/>
  <c r="DA282" i="56"/>
  <c r="EN294" i="56"/>
  <c r="FI294" i="56"/>
  <c r="CZ305" i="56"/>
  <c r="CE305" i="56"/>
  <c r="FI305" i="56"/>
  <c r="EN305" i="56"/>
  <c r="CF307" i="56"/>
  <c r="EO313" i="56"/>
  <c r="DF318" i="56"/>
  <c r="DA318" i="56"/>
  <c r="DA320" i="56"/>
  <c r="FP323" i="56"/>
  <c r="FJ323" i="56"/>
  <c r="FK319" i="56"/>
  <c r="FJ319" i="56"/>
  <c r="EO321" i="56"/>
  <c r="EO326" i="56"/>
  <c r="DB279" i="56"/>
  <c r="DA279" i="56"/>
  <c r="FS280" i="56"/>
  <c r="FT280" i="56" s="1"/>
  <c r="FK281" i="56"/>
  <c r="FJ281" i="56"/>
  <c r="FM298" i="56"/>
  <c r="FJ298" i="56"/>
  <c r="EN302" i="56"/>
  <c r="FI302" i="56"/>
  <c r="CE302" i="56"/>
  <c r="FN312" i="56"/>
  <c r="FJ312" i="56"/>
  <c r="FI265" i="56"/>
  <c r="EN265" i="56"/>
  <c r="DA273" i="56"/>
  <c r="DB281" i="56"/>
  <c r="DA281" i="56"/>
  <c r="FS283" i="56"/>
  <c r="FT283" i="56" s="1"/>
  <c r="EX283" i="56"/>
  <c r="EY283" i="56" s="1"/>
  <c r="FI287" i="56"/>
  <c r="EN287" i="56"/>
  <c r="EO293" i="56"/>
  <c r="FN306" i="56"/>
  <c r="FJ306" i="56"/>
  <c r="CF324" i="56"/>
  <c r="DL329" i="56"/>
  <c r="DM329" i="56"/>
  <c r="DP329" i="56"/>
  <c r="DE329" i="56" s="1"/>
  <c r="DT329" i="56"/>
  <c r="DI329" i="56" s="1"/>
  <c r="DQ329" i="56"/>
  <c r="DF329" i="56" s="1"/>
  <c r="DO329" i="56"/>
  <c r="DD329" i="56" s="1"/>
  <c r="DS329" i="56"/>
  <c r="DH329" i="56" s="1"/>
  <c r="DR329" i="56"/>
  <c r="DG329" i="56" s="1"/>
  <c r="EN250" i="56"/>
  <c r="CE250" i="56"/>
  <c r="DK254" i="56"/>
  <c r="DL254" i="56" s="1"/>
  <c r="CO254" i="56"/>
  <c r="CP254" i="56" s="1"/>
  <c r="EN261" i="56"/>
  <c r="FI261" i="56"/>
  <c r="CZ261" i="56"/>
  <c r="EX267" i="56"/>
  <c r="EY267" i="56" s="1"/>
  <c r="FJ289" i="56"/>
  <c r="FK289" i="56"/>
  <c r="EO292" i="56"/>
  <c r="FQ305" i="56"/>
  <c r="FJ305" i="56"/>
  <c r="CE307" i="56"/>
  <c r="CZ307" i="56"/>
  <c r="FI307" i="56"/>
  <c r="EN307" i="56"/>
  <c r="FJ307" i="56"/>
  <c r="CO313" i="56"/>
  <c r="CP313" i="56" s="1"/>
  <c r="DK313" i="56"/>
  <c r="DL313" i="56" s="1"/>
  <c r="FS318" i="56"/>
  <c r="FT318" i="56" s="1"/>
  <c r="EX318" i="56"/>
  <c r="EY318" i="56" s="1"/>
  <c r="DK319" i="56"/>
  <c r="DL319" i="56" s="1"/>
  <c r="CO319" i="56"/>
  <c r="CP319" i="56" s="1"/>
  <c r="DA245" i="56"/>
  <c r="FJ252" i="56"/>
  <c r="DD255" i="56"/>
  <c r="DA255" i="56"/>
  <c r="CF257" i="56"/>
  <c r="FI260" i="56"/>
  <c r="EN260" i="56"/>
  <c r="CF261" i="56"/>
  <c r="FK270" i="56"/>
  <c r="FJ270" i="56"/>
  <c r="DA272" i="56"/>
  <c r="DA274" i="56"/>
  <c r="CO289" i="56"/>
  <c r="CP289" i="56" s="1"/>
  <c r="DK289" i="56"/>
  <c r="DL289" i="56" s="1"/>
  <c r="CE301" i="56"/>
  <c r="FI301" i="56"/>
  <c r="CZ301" i="56"/>
  <c r="FJ309" i="56"/>
  <c r="EX297" i="56"/>
  <c r="EY297" i="56" s="1"/>
  <c r="FS297" i="56"/>
  <c r="FT297" i="56" s="1"/>
  <c r="DK299" i="56"/>
  <c r="DL299" i="56" s="1"/>
  <c r="EO299" i="56"/>
  <c r="CO301" i="56"/>
  <c r="CP301" i="56" s="1"/>
  <c r="DK301" i="56"/>
  <c r="DL301" i="56" s="1"/>
  <c r="CZ306" i="56"/>
  <c r="CE306" i="56"/>
  <c r="EN306" i="56"/>
  <c r="FI306" i="56"/>
  <c r="DC306" i="56"/>
  <c r="DA306" i="56"/>
  <c r="FK321" i="56"/>
  <c r="FJ321" i="56"/>
  <c r="FS288" i="56"/>
  <c r="FT288" i="56" s="1"/>
  <c r="EX288" i="56"/>
  <c r="EY288" i="56" s="1"/>
  <c r="DA297" i="56"/>
  <c r="DC297" i="56"/>
  <c r="FL297" i="56"/>
  <c r="FJ297" i="56"/>
  <c r="FI299" i="56"/>
  <c r="CZ299" i="56"/>
  <c r="CF305" i="56"/>
  <c r="EO317" i="56"/>
  <c r="EO323" i="56"/>
  <c r="EN299" i="56"/>
  <c r="DA301" i="56"/>
  <c r="DF301" i="56"/>
  <c r="EO301" i="56"/>
  <c r="FS303" i="56"/>
  <c r="FT303" i="56" s="1"/>
  <c r="EX303" i="56"/>
  <c r="EY303" i="56" s="1"/>
  <c r="EX311" i="56"/>
  <c r="EY311" i="56" s="1"/>
  <c r="CZ323" i="56"/>
  <c r="CE323" i="56"/>
  <c r="FI323" i="56"/>
  <c r="CF309" i="56"/>
  <c r="DB311" i="56"/>
  <c r="DA311" i="56"/>
  <c r="DA313" i="56"/>
  <c r="DC313" i="56"/>
  <c r="DK314" i="56"/>
  <c r="DL314" i="56" s="1"/>
  <c r="CO314" i="56"/>
  <c r="CP314" i="56" s="1"/>
  <c r="DB327" i="56"/>
  <c r="DA327" i="56"/>
  <c r="EO308" i="56"/>
  <c r="FI321" i="56"/>
  <c r="CZ321" i="56"/>
  <c r="DA321" i="56"/>
  <c r="DB321" i="56"/>
  <c r="DB98" i="56"/>
  <c r="DA98" i="56"/>
  <c r="CF143" i="56"/>
  <c r="FS148" i="56"/>
  <c r="FT148" i="56" s="1"/>
  <c r="DB157" i="56"/>
  <c r="DA157" i="56"/>
  <c r="DA160" i="56"/>
  <c r="CF198" i="56"/>
  <c r="CE209" i="56"/>
  <c r="CZ209" i="56"/>
  <c r="EX221" i="56"/>
  <c r="EY221" i="56" s="1"/>
  <c r="FJ221" i="56"/>
  <c r="FK233" i="56"/>
  <c r="FJ233" i="56"/>
  <c r="CF235" i="56"/>
  <c r="CF244" i="56"/>
  <c r="DK259" i="56"/>
  <c r="DL259" i="56" s="1"/>
  <c r="CO259" i="56"/>
  <c r="CP259" i="56" s="1"/>
  <c r="EO264" i="56"/>
  <c r="FS271" i="56"/>
  <c r="FT271" i="56" s="1"/>
  <c r="DB275" i="56"/>
  <c r="DA275" i="56"/>
  <c r="FK277" i="56"/>
  <c r="FJ277" i="56"/>
  <c r="FI282" i="56"/>
  <c r="EN282" i="56"/>
  <c r="CZ282" i="56"/>
  <c r="FK287" i="56"/>
  <c r="FJ287" i="56"/>
  <c r="FJ84" i="56"/>
  <c r="FK89" i="56"/>
  <c r="FJ89" i="56"/>
  <c r="CF103" i="56"/>
  <c r="DB117" i="56"/>
  <c r="DA117" i="56"/>
  <c r="FS120" i="56"/>
  <c r="FT120" i="56" s="1"/>
  <c r="EN122" i="56"/>
  <c r="EO123" i="56"/>
  <c r="EO126" i="56"/>
  <c r="FS141" i="56"/>
  <c r="FT141" i="56" s="1"/>
  <c r="DA147" i="56"/>
  <c r="CF218" i="56"/>
  <c r="DA218" i="56"/>
  <c r="DA222" i="56"/>
  <c r="EX227" i="56"/>
  <c r="EY227" i="56" s="1"/>
  <c r="EO233" i="56"/>
  <c r="FS239" i="56"/>
  <c r="FT239" i="56" s="1"/>
  <c r="EX239" i="56"/>
  <c r="EY239" i="56" s="1"/>
  <c r="DK248" i="56"/>
  <c r="DL248" i="56" s="1"/>
  <c r="CO248" i="56"/>
  <c r="CP248" i="56" s="1"/>
  <c r="CF256" i="56"/>
  <c r="CZ257" i="56"/>
  <c r="FJ257" i="56"/>
  <c r="FK264" i="56"/>
  <c r="FJ264" i="56"/>
  <c r="EX269" i="56"/>
  <c r="EY269" i="56" s="1"/>
  <c r="CF283" i="56"/>
  <c r="FK286" i="56"/>
  <c r="FJ286" i="56"/>
  <c r="DB289" i="56"/>
  <c r="DA289" i="56"/>
  <c r="EX308" i="56"/>
  <c r="EY308" i="56" s="1"/>
  <c r="CZ309" i="56"/>
  <c r="EN309" i="56"/>
  <c r="FS324" i="56"/>
  <c r="FT324" i="56" s="1"/>
  <c r="EX111" i="56"/>
  <c r="EY111" i="56" s="1"/>
  <c r="FS125" i="56"/>
  <c r="FT125" i="56" s="1"/>
  <c r="EO131" i="56"/>
  <c r="FK161" i="56"/>
  <c r="FJ161" i="56"/>
  <c r="EO168" i="56"/>
  <c r="EX169" i="56"/>
  <c r="EY169" i="56" s="1"/>
  <c r="CO189" i="56"/>
  <c r="CP189" i="56" s="1"/>
  <c r="CF204" i="56"/>
  <c r="EX209" i="56"/>
  <c r="EY209" i="56" s="1"/>
  <c r="EX238" i="56"/>
  <c r="EY238" i="56" s="1"/>
  <c r="CF242" i="56"/>
  <c r="EX254" i="56"/>
  <c r="EY254" i="56" s="1"/>
  <c r="DK273" i="56"/>
  <c r="DL273" i="56" s="1"/>
  <c r="CO273" i="56"/>
  <c r="CP273" i="56" s="1"/>
  <c r="FJ274" i="56"/>
  <c r="EO279" i="56"/>
  <c r="EX284" i="56"/>
  <c r="EY284" i="56" s="1"/>
  <c r="FI296" i="56"/>
  <c r="CE296" i="56"/>
  <c r="CF318" i="56"/>
  <c r="FI325" i="56"/>
  <c r="CE325" i="56"/>
  <c r="EN325" i="56"/>
  <c r="CZ325" i="56"/>
  <c r="EO325" i="56"/>
  <c r="EX87" i="56"/>
  <c r="EY87" i="56" s="1"/>
  <c r="FS101" i="56"/>
  <c r="FT101" i="56" s="1"/>
  <c r="EO107" i="56"/>
  <c r="FK137" i="56"/>
  <c r="FJ137" i="56"/>
  <c r="CF159" i="56"/>
  <c r="CO167" i="56"/>
  <c r="CP167" i="56" s="1"/>
  <c r="FS169" i="56"/>
  <c r="FT169" i="56" s="1"/>
  <c r="CF186" i="56"/>
  <c r="EO208" i="56"/>
  <c r="EX214" i="56"/>
  <c r="EY214" i="56" s="1"/>
  <c r="CF217" i="56"/>
  <c r="FS225" i="56"/>
  <c r="FT225" i="56" s="1"/>
  <c r="EX230" i="56"/>
  <c r="EY230" i="56" s="1"/>
  <c r="FS230" i="56"/>
  <c r="FT230" i="56" s="1"/>
  <c r="FK244" i="56"/>
  <c r="FJ244" i="56"/>
  <c r="EX246" i="56"/>
  <c r="EY246" i="56" s="1"/>
  <c r="FS246" i="56"/>
  <c r="FT246" i="56" s="1"/>
  <c r="EX256" i="56"/>
  <c r="EY256" i="56" s="1"/>
  <c r="FS270" i="56"/>
  <c r="FT270" i="56" s="1"/>
  <c r="FL279" i="56"/>
  <c r="FJ279" i="56"/>
  <c r="DA284" i="56"/>
  <c r="FI288" i="56"/>
  <c r="CZ288" i="56"/>
  <c r="EO291" i="56"/>
  <c r="FJ310" i="56"/>
  <c r="FK310" i="56"/>
  <c r="FI312" i="56"/>
  <c r="CE312" i="56"/>
  <c r="EN312" i="56"/>
  <c r="CF315" i="56"/>
  <c r="EO176" i="56"/>
  <c r="CF211" i="56"/>
  <c r="CF228" i="56"/>
  <c r="DK250" i="56"/>
  <c r="DL250" i="56" s="1"/>
  <c r="EO271" i="56"/>
  <c r="EN275" i="56"/>
  <c r="CZ275" i="56"/>
  <c r="CE275" i="56"/>
  <c r="CF286" i="56"/>
  <c r="DB286" i="56"/>
  <c r="DA286" i="56"/>
  <c r="FJ288" i="56"/>
  <c r="EO290" i="56"/>
  <c r="DA309" i="56"/>
  <c r="DB309" i="56"/>
  <c r="FS310" i="56"/>
  <c r="FT310" i="56" s="1"/>
  <c r="EX310" i="56"/>
  <c r="EY310" i="56" s="1"/>
  <c r="DD310" i="56"/>
  <c r="DA310" i="56"/>
  <c r="CF314" i="56"/>
  <c r="CF317" i="56"/>
  <c r="DA317" i="56"/>
  <c r="CF328" i="56"/>
  <c r="CO210" i="56"/>
  <c r="CP210" i="56" s="1"/>
  <c r="DK210" i="56"/>
  <c r="DL210" i="56" s="1"/>
  <c r="FS211" i="56"/>
  <c r="FT211" i="56" s="1"/>
  <c r="EX211" i="56"/>
  <c r="EY211" i="56" s="1"/>
  <c r="EO212" i="56"/>
  <c r="FK213" i="56"/>
  <c r="FJ213" i="56"/>
  <c r="FS228" i="56"/>
  <c r="FT228" i="56" s="1"/>
  <c r="DK230" i="56"/>
  <c r="DL230" i="56" s="1"/>
  <c r="EO250" i="56"/>
  <c r="EX257" i="56"/>
  <c r="EY257" i="56" s="1"/>
  <c r="EO284" i="56"/>
  <c r="CF289" i="56"/>
  <c r="CF291" i="56"/>
  <c r="FJ293" i="56"/>
  <c r="CZ298" i="56"/>
  <c r="CE298" i="56"/>
  <c r="EN298" i="56"/>
  <c r="FI298" i="56"/>
  <c r="EX299" i="56"/>
  <c r="EY299" i="56" s="1"/>
  <c r="CE308" i="56"/>
  <c r="EN308" i="56"/>
  <c r="CF308" i="56"/>
  <c r="DA308" i="56"/>
  <c r="EO310" i="56"/>
  <c r="EO314" i="56"/>
  <c r="FI327" i="56"/>
  <c r="EN327" i="56"/>
  <c r="CE327" i="56"/>
  <c r="CZ327" i="56"/>
  <c r="FS212" i="56"/>
  <c r="FT212" i="56" s="1"/>
  <c r="FJ263" i="56"/>
  <c r="EO265" i="56"/>
  <c r="FS276" i="56"/>
  <c r="FT276" i="56" s="1"/>
  <c r="CF287" i="56"/>
  <c r="DA292" i="56"/>
  <c r="DB302" i="56"/>
  <c r="DA302" i="56"/>
  <c r="CF304" i="56"/>
  <c r="CF306" i="56"/>
  <c r="EX321" i="56"/>
  <c r="EY321" i="56" s="1"/>
  <c r="FK326" i="56"/>
  <c r="FJ326" i="56"/>
  <c r="FS236" i="56"/>
  <c r="FT236" i="56" s="1"/>
  <c r="CF265" i="56"/>
  <c r="CF285" i="56"/>
  <c r="DA285" i="56"/>
  <c r="DB285" i="56"/>
  <c r="EO288" i="56"/>
  <c r="FS296" i="56"/>
  <c r="FT296" i="56" s="1"/>
  <c r="DK325" i="56"/>
  <c r="DL325" i="56" s="1"/>
  <c r="CO325" i="56"/>
  <c r="CP325" i="56" s="1"/>
  <c r="CF326" i="56"/>
  <c r="CF263" i="56"/>
  <c r="FJ271" i="56"/>
  <c r="DK275" i="56"/>
  <c r="DL275" i="56" s="1"/>
  <c r="DA276" i="56"/>
  <c r="DB276" i="56"/>
  <c r="EO276" i="56"/>
  <c r="FJ280" i="56"/>
  <c r="DA300" i="56"/>
  <c r="CF302" i="56"/>
  <c r="FJ304" i="56"/>
  <c r="CZ320" i="56"/>
  <c r="CE320" i="56"/>
  <c r="FI320" i="56"/>
  <c r="EN320" i="56"/>
  <c r="DA323" i="56"/>
  <c r="FN328" i="56"/>
  <c r="FJ328" i="56"/>
  <c r="EO303" i="56"/>
  <c r="EX306" i="56"/>
  <c r="EY306" i="56" s="1"/>
  <c r="EO307" i="56"/>
  <c r="EX309" i="56"/>
  <c r="EY309" i="56" s="1"/>
  <c r="FS309" i="56"/>
  <c r="FT309" i="56" s="1"/>
  <c r="CF310" i="56"/>
  <c r="CE311" i="56"/>
  <c r="FJ311" i="56"/>
  <c r="FS319" i="56"/>
  <c r="FT319" i="56" s="1"/>
  <c r="CF320" i="56"/>
  <c r="EO324" i="56"/>
  <c r="CF281" i="56"/>
  <c r="FS312" i="56"/>
  <c r="FT312" i="56" s="1"/>
  <c r="EX312" i="56"/>
  <c r="EY312" i="56" s="1"/>
  <c r="FJ325" i="56"/>
  <c r="EO274" i="56"/>
  <c r="EO318" i="56"/>
  <c r="FJ318" i="56"/>
  <c r="FJ322" i="56"/>
  <c r="FK322" i="56"/>
  <c r="CF323" i="56"/>
  <c r="EX314" i="56"/>
  <c r="EY314" i="56" s="1"/>
  <c r="EN314" i="56"/>
  <c r="CZ314" i="56"/>
  <c r="FI314" i="56"/>
  <c r="FJ317" i="56"/>
  <c r="EO320" i="56"/>
  <c r="EX313" i="56"/>
  <c r="EY313" i="56" s="1"/>
  <c r="FS314" i="56"/>
  <c r="FT314" i="56" s="1"/>
  <c r="FS315" i="56"/>
  <c r="FT315" i="56" s="1"/>
  <c r="CE318" i="56"/>
  <c r="FI318" i="56"/>
  <c r="CZ318" i="56"/>
  <c r="EN318" i="56"/>
  <c r="FS322" i="56"/>
  <c r="FT322" i="56" s="1"/>
  <c r="FS323" i="56"/>
  <c r="FT323" i="56" s="1"/>
  <c r="EX323" i="56"/>
  <c r="EY323" i="56" s="1"/>
  <c r="DK322" i="56"/>
  <c r="DL322" i="56" s="1"/>
  <c r="CO322" i="56"/>
  <c r="CP322" i="56" s="1"/>
  <c r="DA324" i="56"/>
  <c r="EX317" i="56"/>
  <c r="EY317" i="56" s="1"/>
  <c r="DA326" i="56"/>
  <c r="EE174" i="56" l="1"/>
  <c r="DV174" i="56" s="1"/>
  <c r="CI157" i="56"/>
  <c r="BX157" i="56" s="1"/>
  <c r="CL30" i="56"/>
  <c r="CA30" i="56" s="1"/>
  <c r="BR30" i="56" s="1"/>
  <c r="CH157" i="56"/>
  <c r="BW157" i="56" s="1"/>
  <c r="BN157" i="56" s="1"/>
  <c r="CJ30" i="56"/>
  <c r="BY30" i="56" s="1"/>
  <c r="BP30" i="56" s="1"/>
  <c r="CN157" i="56"/>
  <c r="CC157" i="56" s="1"/>
  <c r="BT157" i="56" s="1"/>
  <c r="CM157" i="56"/>
  <c r="CB157" i="56" s="1"/>
  <c r="BS157" i="56" s="1"/>
  <c r="EW166" i="56"/>
  <c r="EL166" i="56" s="1"/>
  <c r="EC166" i="56" s="1"/>
  <c r="EV152" i="56"/>
  <c r="EK152" i="56" s="1"/>
  <c r="EB152" i="56" s="1"/>
  <c r="EQ166" i="56"/>
  <c r="EF166" i="56" s="1"/>
  <c r="DW166" i="56" s="1"/>
  <c r="CM30" i="56"/>
  <c r="CB30" i="56" s="1"/>
  <c r="BS30" i="56" s="1"/>
  <c r="CL157" i="56"/>
  <c r="CA157" i="56" s="1"/>
  <c r="BR157" i="56" s="1"/>
  <c r="CK157" i="56"/>
  <c r="BZ157" i="56" s="1"/>
  <c r="BQ157" i="56" s="1"/>
  <c r="ER130" i="56"/>
  <c r="EG130" i="56" s="1"/>
  <c r="DX130" i="56" s="1"/>
  <c r="EP88" i="56"/>
  <c r="EE88" i="56" s="1"/>
  <c r="DV88" i="56" s="1"/>
  <c r="CJ157" i="56"/>
  <c r="BY157" i="56" s="1"/>
  <c r="BP157" i="56" s="1"/>
  <c r="ET166" i="56"/>
  <c r="EI166" i="56" s="1"/>
  <c r="DZ166" i="56" s="1"/>
  <c r="CN319" i="56"/>
  <c r="CC319" i="56" s="1"/>
  <c r="BT319" i="56" s="1"/>
  <c r="ES169" i="56"/>
  <c r="EH169" i="56" s="1"/>
  <c r="DY169" i="56" s="1"/>
  <c r="EW140" i="56"/>
  <c r="EL140" i="56" s="1"/>
  <c r="EC140" i="56" s="1"/>
  <c r="ET103" i="56"/>
  <c r="EI103" i="56" s="1"/>
  <c r="DZ103" i="56" s="1"/>
  <c r="CN292" i="56"/>
  <c r="CC292" i="56" s="1"/>
  <c r="BT292" i="56" s="1"/>
  <c r="CJ292" i="56"/>
  <c r="BY292" i="56" s="1"/>
  <c r="BP292" i="56" s="1"/>
  <c r="CG32" i="56"/>
  <c r="BV32" i="56" s="1"/>
  <c r="BM32" i="56" s="1"/>
  <c r="EU298" i="56"/>
  <c r="EJ298" i="56" s="1"/>
  <c r="EA298" i="56" s="1"/>
  <c r="CN313" i="56"/>
  <c r="CC313" i="56" s="1"/>
  <c r="BT313" i="56" s="1"/>
  <c r="CM32" i="56"/>
  <c r="CB32" i="56" s="1"/>
  <c r="BS32" i="56" s="1"/>
  <c r="ES298" i="56"/>
  <c r="EH298" i="56" s="1"/>
  <c r="DY298" i="56" s="1"/>
  <c r="CK32" i="56"/>
  <c r="BZ32" i="56" s="1"/>
  <c r="BQ32" i="56" s="1"/>
  <c r="EP209" i="56"/>
  <c r="EE209" i="56" s="1"/>
  <c r="DV209" i="56" s="1"/>
  <c r="CG30" i="56"/>
  <c r="BV30" i="56" s="1"/>
  <c r="BD30" i="56" s="1"/>
  <c r="BV319" i="56"/>
  <c r="BM319" i="56" s="1"/>
  <c r="EP190" i="56"/>
  <c r="EE190" i="56" s="1"/>
  <c r="DV190" i="56" s="1"/>
  <c r="CJ210" i="56"/>
  <c r="BY210" i="56" s="1"/>
  <c r="BP210" i="56" s="1"/>
  <c r="EP192" i="56"/>
  <c r="EE192" i="56" s="1"/>
  <c r="DV192" i="56" s="1"/>
  <c r="ET192" i="56"/>
  <c r="EI192" i="56" s="1"/>
  <c r="DZ192" i="56" s="1"/>
  <c r="CM210" i="56"/>
  <c r="CB210" i="56" s="1"/>
  <c r="BS210" i="56" s="1"/>
  <c r="ES193" i="56"/>
  <c r="EH193" i="56" s="1"/>
  <c r="DY193" i="56" s="1"/>
  <c r="EQ187" i="56"/>
  <c r="EF187" i="56" s="1"/>
  <c r="DW187" i="56" s="1"/>
  <c r="EW241" i="56"/>
  <c r="EL241" i="56" s="1"/>
  <c r="EC241" i="56" s="1"/>
  <c r="ER12" i="56"/>
  <c r="EG12" i="56" s="1"/>
  <c r="DX12" i="56" s="1"/>
  <c r="EV71" i="56"/>
  <c r="EK71" i="56" s="1"/>
  <c r="EB71" i="56" s="1"/>
  <c r="ES242" i="56"/>
  <c r="EH242" i="56" s="1"/>
  <c r="DY242" i="56" s="1"/>
  <c r="ER67" i="56"/>
  <c r="EG67" i="56" s="1"/>
  <c r="DX67" i="56" s="1"/>
  <c r="CL45" i="56"/>
  <c r="CA45" i="56" s="1"/>
  <c r="BR45" i="56" s="1"/>
  <c r="ET67" i="56"/>
  <c r="EI67" i="56" s="1"/>
  <c r="DZ67" i="56" s="1"/>
  <c r="BV220" i="56"/>
  <c r="BM220" i="56" s="1"/>
  <c r="EQ90" i="56"/>
  <c r="EF90" i="56" s="1"/>
  <c r="DW90" i="56" s="1"/>
  <c r="ER201" i="56"/>
  <c r="EG201" i="56" s="1"/>
  <c r="DX201" i="56" s="1"/>
  <c r="CH32" i="56"/>
  <c r="BW32" i="56" s="1"/>
  <c r="BN32" i="56" s="1"/>
  <c r="CI32" i="56"/>
  <c r="BX32" i="56" s="1"/>
  <c r="ET316" i="56"/>
  <c r="EI316" i="56" s="1"/>
  <c r="DZ316" i="56" s="1"/>
  <c r="CJ32" i="56"/>
  <c r="BY32" i="56" s="1"/>
  <c r="BP32" i="56" s="1"/>
  <c r="EP316" i="56"/>
  <c r="EE316" i="56" s="1"/>
  <c r="DV316" i="56" s="1"/>
  <c r="CH170" i="56"/>
  <c r="BW170" i="56" s="1"/>
  <c r="BN170" i="56" s="1"/>
  <c r="CN32" i="56"/>
  <c r="CC32" i="56" s="1"/>
  <c r="BT32" i="56" s="1"/>
  <c r="CM147" i="56"/>
  <c r="CB147" i="56" s="1"/>
  <c r="BS147" i="56" s="1"/>
  <c r="CJ86" i="56"/>
  <c r="BY86" i="56" s="1"/>
  <c r="BP86" i="56" s="1"/>
  <c r="CN58" i="56"/>
  <c r="CC58" i="56" s="1"/>
  <c r="BT58" i="56" s="1"/>
  <c r="CJ147" i="56"/>
  <c r="BY147" i="56" s="1"/>
  <c r="BP147" i="56" s="1"/>
  <c r="EU312" i="56"/>
  <c r="EJ312" i="56" s="1"/>
  <c r="EA312" i="56" s="1"/>
  <c r="EQ174" i="56"/>
  <c r="EF174" i="56" s="1"/>
  <c r="DW174" i="56" s="1"/>
  <c r="EU248" i="56"/>
  <c r="EJ248" i="56" s="1"/>
  <c r="EA248" i="56" s="1"/>
  <c r="EU203" i="56"/>
  <c r="EJ203" i="56" s="1"/>
  <c r="EA203" i="56" s="1"/>
  <c r="ET322" i="56"/>
  <c r="EI322" i="56" s="1"/>
  <c r="DZ322" i="56" s="1"/>
  <c r="ET248" i="56"/>
  <c r="EI248" i="56" s="1"/>
  <c r="DZ248" i="56" s="1"/>
  <c r="EU154" i="56"/>
  <c r="EJ154" i="56" s="1"/>
  <c r="EA154" i="56" s="1"/>
  <c r="EU51" i="56"/>
  <c r="EJ51" i="56" s="1"/>
  <c r="EA51" i="56" s="1"/>
  <c r="CK166" i="56"/>
  <c r="BZ166" i="56" s="1"/>
  <c r="BQ166" i="56" s="1"/>
  <c r="EQ322" i="56"/>
  <c r="EF322" i="56" s="1"/>
  <c r="DW322" i="56" s="1"/>
  <c r="CH239" i="56"/>
  <c r="BW239" i="56" s="1"/>
  <c r="BN239" i="56" s="1"/>
  <c r="EW258" i="56"/>
  <c r="EL258" i="56" s="1"/>
  <c r="EC258" i="56" s="1"/>
  <c r="CH57" i="56"/>
  <c r="BW57" i="56" s="1"/>
  <c r="BN57" i="56" s="1"/>
  <c r="EP258" i="56"/>
  <c r="EE258" i="56" s="1"/>
  <c r="DV258" i="56" s="1"/>
  <c r="CN57" i="56"/>
  <c r="CC57" i="56" s="1"/>
  <c r="BT57" i="56" s="1"/>
  <c r="EP12" i="56"/>
  <c r="EE12" i="56" s="1"/>
  <c r="DV12" i="56" s="1"/>
  <c r="EV269" i="56"/>
  <c r="EK269" i="56" s="1"/>
  <c r="EB269" i="56" s="1"/>
  <c r="CL209" i="56"/>
  <c r="CA209" i="56" s="1"/>
  <c r="BR209" i="56" s="1"/>
  <c r="ET258" i="56"/>
  <c r="EI258" i="56" s="1"/>
  <c r="DZ258" i="56" s="1"/>
  <c r="EP141" i="56"/>
  <c r="EE141" i="56" s="1"/>
  <c r="DV141" i="56" s="1"/>
  <c r="CH58" i="56"/>
  <c r="BW58" i="56" s="1"/>
  <c r="BN58" i="56" s="1"/>
  <c r="CN101" i="56"/>
  <c r="CC101" i="56" s="1"/>
  <c r="BT101" i="56" s="1"/>
  <c r="CJ58" i="56"/>
  <c r="BY58" i="56" s="1"/>
  <c r="BP58" i="56" s="1"/>
  <c r="EU269" i="56"/>
  <c r="EJ269" i="56" s="1"/>
  <c r="EA269" i="56" s="1"/>
  <c r="EU258" i="56"/>
  <c r="EJ258" i="56" s="1"/>
  <c r="EA258" i="56" s="1"/>
  <c r="EQ141" i="56"/>
  <c r="EF141" i="56" s="1"/>
  <c r="DW141" i="56" s="1"/>
  <c r="CI58" i="56"/>
  <c r="BX58" i="56" s="1"/>
  <c r="BO58" i="56" s="1"/>
  <c r="EV258" i="56"/>
  <c r="EK258" i="56" s="1"/>
  <c r="EB258" i="56" s="1"/>
  <c r="CM58" i="56"/>
  <c r="CB58" i="56" s="1"/>
  <c r="BS58" i="56" s="1"/>
  <c r="EQ67" i="56"/>
  <c r="EF67" i="56" s="1"/>
  <c r="DW67" i="56" s="1"/>
  <c r="CI147" i="56"/>
  <c r="BX147" i="56" s="1"/>
  <c r="BO147" i="56" s="1"/>
  <c r="CL58" i="56"/>
  <c r="CA58" i="56" s="1"/>
  <c r="BR58" i="56" s="1"/>
  <c r="ER316" i="56"/>
  <c r="EG316" i="56" s="1"/>
  <c r="DX316" i="56" s="1"/>
  <c r="EQ258" i="56"/>
  <c r="EF258" i="56" s="1"/>
  <c r="DW258" i="56" s="1"/>
  <c r="CM45" i="56"/>
  <c r="CB45" i="56" s="1"/>
  <c r="BS45" i="56" s="1"/>
  <c r="EQ230" i="56"/>
  <c r="EF230" i="56" s="1"/>
  <c r="DW230" i="56" s="1"/>
  <c r="ES312" i="56"/>
  <c r="EH312" i="56" s="1"/>
  <c r="DY312" i="56" s="1"/>
  <c r="ET137" i="56"/>
  <c r="EI137" i="56" s="1"/>
  <c r="DZ137" i="56" s="1"/>
  <c r="EQ316" i="56"/>
  <c r="EF316" i="56" s="1"/>
  <c r="DW316" i="56" s="1"/>
  <c r="CG189" i="56"/>
  <c r="BV189" i="56" s="1"/>
  <c r="BM189" i="56" s="1"/>
  <c r="EV316" i="56"/>
  <c r="EK316" i="56" s="1"/>
  <c r="EB316" i="56" s="1"/>
  <c r="EP312" i="56"/>
  <c r="EE312" i="56" s="1"/>
  <c r="DV312" i="56" s="1"/>
  <c r="EW316" i="56"/>
  <c r="EL316" i="56" s="1"/>
  <c r="EC316" i="56" s="1"/>
  <c r="CG166" i="56"/>
  <c r="BV166" i="56" s="1"/>
  <c r="BM166" i="56" s="1"/>
  <c r="CN271" i="56"/>
  <c r="CC271" i="56" s="1"/>
  <c r="BT271" i="56" s="1"/>
  <c r="ET42" i="56"/>
  <c r="EI42" i="56" s="1"/>
  <c r="DZ42" i="56" s="1"/>
  <c r="ES90" i="56"/>
  <c r="EH90" i="56" s="1"/>
  <c r="DY90" i="56" s="1"/>
  <c r="ES262" i="56"/>
  <c r="EH262" i="56" s="1"/>
  <c r="DY262" i="56" s="1"/>
  <c r="CG209" i="56"/>
  <c r="BV209" i="56" s="1"/>
  <c r="CJ271" i="56"/>
  <c r="BY271" i="56" s="1"/>
  <c r="BP271" i="56" s="1"/>
  <c r="EV90" i="56"/>
  <c r="EK90" i="56" s="1"/>
  <c r="EB90" i="56" s="1"/>
  <c r="EQ42" i="56"/>
  <c r="EF42" i="56" s="1"/>
  <c r="DW42" i="56" s="1"/>
  <c r="CJ209" i="56"/>
  <c r="BY209" i="56" s="1"/>
  <c r="BP209" i="56" s="1"/>
  <c r="ES258" i="56"/>
  <c r="EH258" i="56" s="1"/>
  <c r="DY258" i="56" s="1"/>
  <c r="CG58" i="56"/>
  <c r="BV58" i="56" s="1"/>
  <c r="BM58" i="56" s="1"/>
  <c r="CM271" i="56"/>
  <c r="CB271" i="56" s="1"/>
  <c r="BS271" i="56" s="1"/>
  <c r="EW90" i="56"/>
  <c r="EL90" i="56" s="1"/>
  <c r="EC90" i="56" s="1"/>
  <c r="CG101" i="56"/>
  <c r="BV101" i="56" s="1"/>
  <c r="CK292" i="56"/>
  <c r="BZ292" i="56" s="1"/>
  <c r="BQ292" i="56" s="1"/>
  <c r="CG292" i="56"/>
  <c r="BV292" i="56" s="1"/>
  <c r="BM292" i="56" s="1"/>
  <c r="CN220" i="56"/>
  <c r="CC220" i="56" s="1"/>
  <c r="BT220" i="56" s="1"/>
  <c r="CJ60" i="56"/>
  <c r="BY60" i="56" s="1"/>
  <c r="BP60" i="56" s="1"/>
  <c r="ER51" i="56"/>
  <c r="EG51" i="56" s="1"/>
  <c r="DX51" i="56" s="1"/>
  <c r="EU133" i="56"/>
  <c r="EJ133" i="56" s="1"/>
  <c r="EA133" i="56" s="1"/>
  <c r="EV183" i="56"/>
  <c r="EK183" i="56" s="1"/>
  <c r="EB183" i="56" s="1"/>
  <c r="CJ220" i="56"/>
  <c r="BY220" i="56" s="1"/>
  <c r="BP220" i="56" s="1"/>
  <c r="ET113" i="56"/>
  <c r="EI113" i="56" s="1"/>
  <c r="DZ113" i="56" s="1"/>
  <c r="CK60" i="56"/>
  <c r="BZ60" i="56" s="1"/>
  <c r="BQ60" i="56" s="1"/>
  <c r="ET63" i="56"/>
  <c r="EI63" i="56" s="1"/>
  <c r="DZ63" i="56" s="1"/>
  <c r="ES51" i="56"/>
  <c r="EH51" i="56" s="1"/>
  <c r="DY51" i="56" s="1"/>
  <c r="EV51" i="56"/>
  <c r="EK51" i="56" s="1"/>
  <c r="EB51" i="56" s="1"/>
  <c r="EW305" i="56"/>
  <c r="EL305" i="56" s="1"/>
  <c r="EC305" i="56" s="1"/>
  <c r="CL220" i="56"/>
  <c r="CA220" i="56" s="1"/>
  <c r="BR220" i="56" s="1"/>
  <c r="CM60" i="56"/>
  <c r="CB60" i="56" s="1"/>
  <c r="BS60" i="56" s="1"/>
  <c r="ER63" i="56"/>
  <c r="EG63" i="56" s="1"/>
  <c r="DX63" i="56" s="1"/>
  <c r="ET51" i="56"/>
  <c r="EI51" i="56" s="1"/>
  <c r="DZ51" i="56" s="1"/>
  <c r="CM312" i="56"/>
  <c r="CB312" i="56" s="1"/>
  <c r="BS312" i="56" s="1"/>
  <c r="CN311" i="56"/>
  <c r="CC311" i="56" s="1"/>
  <c r="BT311" i="56" s="1"/>
  <c r="CM220" i="56"/>
  <c r="CB220" i="56" s="1"/>
  <c r="BS220" i="56" s="1"/>
  <c r="CN260" i="56"/>
  <c r="CC260" i="56" s="1"/>
  <c r="BT260" i="56" s="1"/>
  <c r="CG60" i="56"/>
  <c r="BV60" i="56" s="1"/>
  <c r="BM60" i="56" s="1"/>
  <c r="CN105" i="56"/>
  <c r="CC105" i="56" s="1"/>
  <c r="BT105" i="56" s="1"/>
  <c r="ES63" i="56"/>
  <c r="EH63" i="56" s="1"/>
  <c r="DY63" i="56" s="1"/>
  <c r="EP51" i="56"/>
  <c r="EE51" i="56" s="1"/>
  <c r="DV51" i="56" s="1"/>
  <c r="CJ311" i="56"/>
  <c r="BY311" i="56" s="1"/>
  <c r="BP311" i="56" s="1"/>
  <c r="CH220" i="56"/>
  <c r="BW220" i="56" s="1"/>
  <c r="BN220" i="56" s="1"/>
  <c r="CH260" i="56"/>
  <c r="BW260" i="56" s="1"/>
  <c r="BN260" i="56" s="1"/>
  <c r="CI60" i="56"/>
  <c r="BX60" i="56" s="1"/>
  <c r="BO60" i="56" s="1"/>
  <c r="CJ124" i="56"/>
  <c r="BY124" i="56" s="1"/>
  <c r="BP124" i="56" s="1"/>
  <c r="ER253" i="56"/>
  <c r="EG253" i="56" s="1"/>
  <c r="DX253" i="56" s="1"/>
  <c r="CH60" i="56"/>
  <c r="BW60" i="56" s="1"/>
  <c r="BN60" i="56" s="1"/>
  <c r="CK124" i="56"/>
  <c r="BZ124" i="56" s="1"/>
  <c r="BQ124" i="56" s="1"/>
  <c r="CQ11" i="56"/>
  <c r="CK220" i="56"/>
  <c r="BZ220" i="56" s="1"/>
  <c r="BQ220" i="56" s="1"/>
  <c r="CG210" i="56"/>
  <c r="BV210" i="56" s="1"/>
  <c r="BM210" i="56" s="1"/>
  <c r="EQ253" i="56"/>
  <c r="EF253" i="56" s="1"/>
  <c r="DW253" i="56" s="1"/>
  <c r="CH93" i="56"/>
  <c r="BW93" i="56" s="1"/>
  <c r="BN93" i="56" s="1"/>
  <c r="CM262" i="56"/>
  <c r="CB262" i="56" s="1"/>
  <c r="BS262" i="56" s="1"/>
  <c r="CL124" i="56"/>
  <c r="CA124" i="56" s="1"/>
  <c r="BR124" i="56" s="1"/>
  <c r="CN41" i="56"/>
  <c r="CC41" i="56" s="1"/>
  <c r="BT41" i="56" s="1"/>
  <c r="CS11" i="56"/>
  <c r="CH312" i="56"/>
  <c r="BW312" i="56" s="1"/>
  <c r="CN312" i="56"/>
  <c r="CC312" i="56" s="1"/>
  <c r="BT312" i="56" s="1"/>
  <c r="CL210" i="56"/>
  <c r="CA210" i="56" s="1"/>
  <c r="BR210" i="56" s="1"/>
  <c r="ES253" i="56"/>
  <c r="EH253" i="56" s="1"/>
  <c r="DY253" i="56" s="1"/>
  <c r="CK189" i="56"/>
  <c r="BZ189" i="56" s="1"/>
  <c r="BQ189" i="56" s="1"/>
  <c r="CI93" i="56"/>
  <c r="BX93" i="56" s="1"/>
  <c r="BO93" i="56" s="1"/>
  <c r="CM124" i="56"/>
  <c r="CB124" i="56" s="1"/>
  <c r="CL41" i="56"/>
  <c r="CA41" i="56" s="1"/>
  <c r="BR41" i="56" s="1"/>
  <c r="EU26" i="56"/>
  <c r="EJ26" i="56" s="1"/>
  <c r="EA26" i="56" s="1"/>
  <c r="CN93" i="56"/>
  <c r="CC93" i="56" s="1"/>
  <c r="BT93" i="56" s="1"/>
  <c r="CI311" i="56"/>
  <c r="BX311" i="56" s="1"/>
  <c r="BO311" i="56" s="1"/>
  <c r="EP305" i="56"/>
  <c r="EE305" i="56" s="1"/>
  <c r="DV305" i="56" s="1"/>
  <c r="CI210" i="56"/>
  <c r="BX210" i="56" s="1"/>
  <c r="BO210" i="56" s="1"/>
  <c r="CJ93" i="56"/>
  <c r="BY93" i="56" s="1"/>
  <c r="BP93" i="56" s="1"/>
  <c r="CJ41" i="56"/>
  <c r="BY41" i="56" s="1"/>
  <c r="BP41" i="56" s="1"/>
  <c r="EP26" i="56"/>
  <c r="EE26" i="56" s="1"/>
  <c r="DV26" i="56" s="1"/>
  <c r="CI220" i="56"/>
  <c r="BX220" i="56" s="1"/>
  <c r="BO220" i="56" s="1"/>
  <c r="ET305" i="56"/>
  <c r="EI305" i="56" s="1"/>
  <c r="DZ305" i="56" s="1"/>
  <c r="CH210" i="56"/>
  <c r="BW210" i="56" s="1"/>
  <c r="BN210" i="56" s="1"/>
  <c r="CE36" i="56"/>
  <c r="CM122" i="56"/>
  <c r="CB122" i="56" s="1"/>
  <c r="BS122" i="56" s="1"/>
  <c r="CI117" i="56"/>
  <c r="BX117" i="56" s="1"/>
  <c r="BO117" i="56" s="1"/>
  <c r="CJ155" i="56"/>
  <c r="BY155" i="56" s="1"/>
  <c r="EQ192" i="56"/>
  <c r="EF192" i="56" s="1"/>
  <c r="DW192" i="56" s="1"/>
  <c r="CN122" i="56"/>
  <c r="CC122" i="56" s="1"/>
  <c r="BT122" i="56" s="1"/>
  <c r="ET133" i="56"/>
  <c r="EI133" i="56" s="1"/>
  <c r="DZ133" i="56" s="1"/>
  <c r="ER277" i="56"/>
  <c r="EG277" i="56" s="1"/>
  <c r="DX277" i="56" s="1"/>
  <c r="CM292" i="56"/>
  <c r="CB292" i="56" s="1"/>
  <c r="BS292" i="56" s="1"/>
  <c r="CG311" i="56"/>
  <c r="BV311" i="56" s="1"/>
  <c r="EW262" i="56"/>
  <c r="EL262" i="56" s="1"/>
  <c r="EC262" i="56" s="1"/>
  <c r="EU322" i="56"/>
  <c r="EJ322" i="56" s="1"/>
  <c r="EA322" i="56" s="1"/>
  <c r="ES316" i="56"/>
  <c r="EH316" i="56" s="1"/>
  <c r="DY316" i="56" s="1"/>
  <c r="CG170" i="56"/>
  <c r="BV170" i="56" s="1"/>
  <c r="EV192" i="56"/>
  <c r="EK192" i="56" s="1"/>
  <c r="EB192" i="56" s="1"/>
  <c r="CN126" i="56"/>
  <c r="CC126" i="56" s="1"/>
  <c r="BT126" i="56" s="1"/>
  <c r="CK122" i="56"/>
  <c r="BZ122" i="56" s="1"/>
  <c r="BH122" i="56" s="1"/>
  <c r="CL93" i="56"/>
  <c r="CA93" i="56" s="1"/>
  <c r="BR93" i="56" s="1"/>
  <c r="CL60" i="56"/>
  <c r="CA60" i="56" s="1"/>
  <c r="BR60" i="56" s="1"/>
  <c r="CH292" i="56"/>
  <c r="BW292" i="56" s="1"/>
  <c r="BN292" i="56" s="1"/>
  <c r="EU277" i="56"/>
  <c r="EJ277" i="56" s="1"/>
  <c r="EA277" i="56" s="1"/>
  <c r="CL292" i="56"/>
  <c r="CA292" i="56" s="1"/>
  <c r="BR292" i="56" s="1"/>
  <c r="ER262" i="56"/>
  <c r="EG262" i="56" s="1"/>
  <c r="DX262" i="56" s="1"/>
  <c r="CG178" i="56"/>
  <c r="BV178" i="56" s="1"/>
  <c r="CI221" i="56"/>
  <c r="BX221" i="56" s="1"/>
  <c r="BO221" i="56" s="1"/>
  <c r="CM170" i="56"/>
  <c r="CB170" i="56" s="1"/>
  <c r="BS170" i="56" s="1"/>
  <c r="CG93" i="56"/>
  <c r="BV93" i="56" s="1"/>
  <c r="CR11" i="56"/>
  <c r="EQ51" i="56"/>
  <c r="EF51" i="56" s="1"/>
  <c r="DW51" i="56" s="1"/>
  <c r="EP90" i="56"/>
  <c r="EE90" i="56" s="1"/>
  <c r="DV90" i="56" s="1"/>
  <c r="EQ305" i="56"/>
  <c r="EF305" i="56" s="1"/>
  <c r="DW305" i="56" s="1"/>
  <c r="EW263" i="56"/>
  <c r="EL263" i="56" s="1"/>
  <c r="EC263" i="56" s="1"/>
  <c r="EP225" i="56"/>
  <c r="EE225" i="56" s="1"/>
  <c r="DV225" i="56" s="1"/>
  <c r="CK300" i="56"/>
  <c r="BZ300" i="56" s="1"/>
  <c r="BQ300" i="56" s="1"/>
  <c r="EV268" i="56"/>
  <c r="EK268" i="56" s="1"/>
  <c r="EB268" i="56" s="1"/>
  <c r="EV225" i="56"/>
  <c r="EK225" i="56" s="1"/>
  <c r="EB225" i="56" s="1"/>
  <c r="ER309" i="56"/>
  <c r="EG309" i="56" s="1"/>
  <c r="DX309" i="56" s="1"/>
  <c r="ER209" i="56"/>
  <c r="EG209" i="56" s="1"/>
  <c r="DX209" i="56" s="1"/>
  <c r="EW225" i="56"/>
  <c r="EL225" i="56" s="1"/>
  <c r="EC225" i="56" s="1"/>
  <c r="EV253" i="56"/>
  <c r="EK253" i="56" s="1"/>
  <c r="EB253" i="56" s="1"/>
  <c r="EQ26" i="56"/>
  <c r="EF26" i="56" s="1"/>
  <c r="DW26" i="56" s="1"/>
  <c r="CH101" i="56"/>
  <c r="BW101" i="56" s="1"/>
  <c r="BN101" i="56" s="1"/>
  <c r="CJ17" i="56"/>
  <c r="BY17" i="56" s="1"/>
  <c r="BP17" i="56" s="1"/>
  <c r="CJ52" i="56"/>
  <c r="BY52" i="56" s="1"/>
  <c r="BP52" i="56" s="1"/>
  <c r="CJ312" i="56"/>
  <c r="BY312" i="56" s="1"/>
  <c r="BP312" i="56" s="1"/>
  <c r="ER305" i="56"/>
  <c r="EG305" i="56" s="1"/>
  <c r="DX305" i="56" s="1"/>
  <c r="EV262" i="56"/>
  <c r="EK262" i="56" s="1"/>
  <c r="EB262" i="56" s="1"/>
  <c r="EP140" i="56"/>
  <c r="EE140" i="56" s="1"/>
  <c r="DV140" i="56" s="1"/>
  <c r="EQ309" i="56"/>
  <c r="EF309" i="56" s="1"/>
  <c r="DW309" i="56" s="1"/>
  <c r="EQ140" i="56"/>
  <c r="EF140" i="56" s="1"/>
  <c r="DW140" i="56" s="1"/>
  <c r="ES263" i="56"/>
  <c r="EH263" i="56" s="1"/>
  <c r="DY263" i="56" s="1"/>
  <c r="CK93" i="56"/>
  <c r="BZ93" i="56" s="1"/>
  <c r="BQ93" i="56" s="1"/>
  <c r="EE42" i="56"/>
  <c r="DV42" i="56" s="1"/>
  <c r="CG312" i="56"/>
  <c r="BV312" i="56" s="1"/>
  <c r="BM312" i="56" s="1"/>
  <c r="CG313" i="56"/>
  <c r="BV313" i="56" s="1"/>
  <c r="BM313" i="56" s="1"/>
  <c r="CL273" i="56"/>
  <c r="CA273" i="56" s="1"/>
  <c r="BR273" i="56" s="1"/>
  <c r="ES225" i="56"/>
  <c r="EH225" i="56" s="1"/>
  <c r="DY225" i="56" s="1"/>
  <c r="CN133" i="56"/>
  <c r="CC133" i="56" s="1"/>
  <c r="BT133" i="56" s="1"/>
  <c r="EW42" i="56"/>
  <c r="EL42" i="56" s="1"/>
  <c r="EC42" i="56" s="1"/>
  <c r="ER26" i="56"/>
  <c r="EG26" i="56" s="1"/>
  <c r="DX26" i="56" s="1"/>
  <c r="CL101" i="56"/>
  <c r="CA101" i="56" s="1"/>
  <c r="CK17" i="56"/>
  <c r="BZ17" i="56" s="1"/>
  <c r="BQ17" i="56" s="1"/>
  <c r="CI52" i="56"/>
  <c r="BX52" i="56" s="1"/>
  <c r="BO52" i="56" s="1"/>
  <c r="ES305" i="56"/>
  <c r="EH305" i="56" s="1"/>
  <c r="DY305" i="56" s="1"/>
  <c r="EP262" i="56"/>
  <c r="EE262" i="56" s="1"/>
  <c r="DV262" i="56" s="1"/>
  <c r="CH313" i="56"/>
  <c r="BW313" i="56" s="1"/>
  <c r="CN254" i="56"/>
  <c r="CC254" i="56" s="1"/>
  <c r="BT254" i="56" s="1"/>
  <c r="CI273" i="56"/>
  <c r="BX273" i="56" s="1"/>
  <c r="BO273" i="56" s="1"/>
  <c r="CI276" i="56"/>
  <c r="BX276" i="56" s="1"/>
  <c r="BO276" i="56" s="1"/>
  <c r="CI94" i="56"/>
  <c r="BX94" i="56" s="1"/>
  <c r="BO94" i="56" s="1"/>
  <c r="ES42" i="56"/>
  <c r="EH42" i="56" s="1"/>
  <c r="DY42" i="56" s="1"/>
  <c r="ER89" i="56"/>
  <c r="EG89" i="56" s="1"/>
  <c r="DX89" i="56" s="1"/>
  <c r="CM101" i="56"/>
  <c r="CB101" i="56" s="1"/>
  <c r="BS101" i="56" s="1"/>
  <c r="CH17" i="56"/>
  <c r="BW17" i="56" s="1"/>
  <c r="BN17" i="56" s="1"/>
  <c r="CL52" i="56"/>
  <c r="CA52" i="56" s="1"/>
  <c r="EU305" i="56"/>
  <c r="EJ305" i="56" s="1"/>
  <c r="EA305" i="56" s="1"/>
  <c r="EQ112" i="56"/>
  <c r="EF112" i="56" s="1"/>
  <c r="DW112" i="56" s="1"/>
  <c r="CM136" i="56"/>
  <c r="CB136" i="56" s="1"/>
  <c r="BS136" i="56" s="1"/>
  <c r="CL254" i="56"/>
  <c r="CA254" i="56" s="1"/>
  <c r="BR254" i="56" s="1"/>
  <c r="CK273" i="56"/>
  <c r="BZ273" i="56" s="1"/>
  <c r="BQ273" i="56" s="1"/>
  <c r="EV248" i="56"/>
  <c r="EK248" i="56" s="1"/>
  <c r="EB248" i="56" s="1"/>
  <c r="EW156" i="56"/>
  <c r="EL156" i="56" s="1"/>
  <c r="EC156" i="56" s="1"/>
  <c r="ER42" i="56"/>
  <c r="EG42" i="56" s="1"/>
  <c r="DX42" i="56" s="1"/>
  <c r="EU89" i="56"/>
  <c r="EJ89" i="56" s="1"/>
  <c r="EA89" i="56" s="1"/>
  <c r="CL17" i="56"/>
  <c r="CA17" i="56" s="1"/>
  <c r="BR17" i="56" s="1"/>
  <c r="CI17" i="56"/>
  <c r="BX17" i="56" s="1"/>
  <c r="BO17" i="56" s="1"/>
  <c r="CM52" i="56"/>
  <c r="CB52" i="56" s="1"/>
  <c r="BS52" i="56" s="1"/>
  <c r="CK254" i="56"/>
  <c r="BZ254" i="56" s="1"/>
  <c r="BQ254" i="56" s="1"/>
  <c r="ET262" i="56"/>
  <c r="EI262" i="56" s="1"/>
  <c r="DZ262" i="56" s="1"/>
  <c r="EU287" i="56"/>
  <c r="EJ287" i="56" s="1"/>
  <c r="EA287" i="56" s="1"/>
  <c r="CL94" i="56"/>
  <c r="CA94" i="56" s="1"/>
  <c r="BR94" i="56" s="1"/>
  <c r="EP309" i="56"/>
  <c r="EE309" i="56" s="1"/>
  <c r="DV309" i="56" s="1"/>
  <c r="CI313" i="56"/>
  <c r="BX313" i="56" s="1"/>
  <c r="BO313" i="56" s="1"/>
  <c r="CI312" i="56"/>
  <c r="BX312" i="56" s="1"/>
  <c r="BO312" i="56" s="1"/>
  <c r="CJ313" i="56"/>
  <c r="BY313" i="56" s="1"/>
  <c r="BP313" i="56" s="1"/>
  <c r="CM273" i="56"/>
  <c r="CB273" i="56" s="1"/>
  <c r="BS273" i="56" s="1"/>
  <c r="EW248" i="56"/>
  <c r="EL248" i="56" s="1"/>
  <c r="EC248" i="56" s="1"/>
  <c r="EU42" i="56"/>
  <c r="EJ42" i="56" s="1"/>
  <c r="EA42" i="56" s="1"/>
  <c r="CN124" i="56"/>
  <c r="CC124" i="56" s="1"/>
  <c r="BT124" i="56" s="1"/>
  <c r="CN117" i="56"/>
  <c r="CC117" i="56" s="1"/>
  <c r="BT117" i="56" s="1"/>
  <c r="EV89" i="56"/>
  <c r="EK89" i="56" s="1"/>
  <c r="EB89" i="56" s="1"/>
  <c r="ET30" i="56"/>
  <c r="EI30" i="56" s="1"/>
  <c r="DZ30" i="56" s="1"/>
  <c r="BV277" i="56"/>
  <c r="BM277" i="56" s="1"/>
  <c r="CL313" i="56"/>
  <c r="CA313" i="56" s="1"/>
  <c r="BR313" i="56" s="1"/>
  <c r="EV263" i="56"/>
  <c r="EK263" i="56" s="1"/>
  <c r="EB263" i="56" s="1"/>
  <c r="CI254" i="56"/>
  <c r="BX254" i="56" s="1"/>
  <c r="BO254" i="56" s="1"/>
  <c r="CL312" i="56"/>
  <c r="CA312" i="56" s="1"/>
  <c r="BR312" i="56" s="1"/>
  <c r="CM313" i="56"/>
  <c r="CB313" i="56" s="1"/>
  <c r="BS313" i="56" s="1"/>
  <c r="EW112" i="56"/>
  <c r="EL112" i="56" s="1"/>
  <c r="EC112" i="56" s="1"/>
  <c r="EV42" i="56"/>
  <c r="EK42" i="56" s="1"/>
  <c r="EB42" i="56" s="1"/>
  <c r="CH124" i="56"/>
  <c r="BW124" i="56" s="1"/>
  <c r="BN124" i="56" s="1"/>
  <c r="CJ117" i="56"/>
  <c r="BY117" i="56" s="1"/>
  <c r="BP117" i="56" s="1"/>
  <c r="CG92" i="56"/>
  <c r="BV92" i="56" s="1"/>
  <c r="BM92" i="56" s="1"/>
  <c r="ES106" i="56"/>
  <c r="EH106" i="56" s="1"/>
  <c r="DY106" i="56" s="1"/>
  <c r="EW101" i="56"/>
  <c r="EL101" i="56" s="1"/>
  <c r="EC101" i="56" s="1"/>
  <c r="ER101" i="56"/>
  <c r="EG101" i="56" s="1"/>
  <c r="DX101" i="56" s="1"/>
  <c r="CI124" i="56"/>
  <c r="BX124" i="56" s="1"/>
  <c r="BO124" i="56" s="1"/>
  <c r="ER190" i="56"/>
  <c r="EG190" i="56" s="1"/>
  <c r="DX190" i="56" s="1"/>
  <c r="ET225" i="56"/>
  <c r="EI225" i="56" s="1"/>
  <c r="DZ225" i="56" s="1"/>
  <c r="EQ101" i="56"/>
  <c r="EF101" i="56" s="1"/>
  <c r="DW101" i="56" s="1"/>
  <c r="ER225" i="56"/>
  <c r="EG225" i="56" s="1"/>
  <c r="DX225" i="56" s="1"/>
  <c r="CM189" i="56"/>
  <c r="CB189" i="56" s="1"/>
  <c r="BS189" i="56" s="1"/>
  <c r="CL276" i="56"/>
  <c r="CA276" i="56" s="1"/>
  <c r="BR276" i="56" s="1"/>
  <c r="CN136" i="56"/>
  <c r="CC136" i="56" s="1"/>
  <c r="BT136" i="56" s="1"/>
  <c r="EV294" i="56"/>
  <c r="EK294" i="56" s="1"/>
  <c r="EB294" i="56" s="1"/>
  <c r="BJ300" i="56"/>
  <c r="AV300" i="56" s="1"/>
  <c r="ET312" i="56"/>
  <c r="EI312" i="56" s="1"/>
  <c r="DZ312" i="56" s="1"/>
  <c r="CK311" i="56"/>
  <c r="BZ311" i="56" s="1"/>
  <c r="BQ311" i="56" s="1"/>
  <c r="CG254" i="56"/>
  <c r="BV254" i="56" s="1"/>
  <c r="CG274" i="56"/>
  <c r="BV274" i="56" s="1"/>
  <c r="BM274" i="56" s="1"/>
  <c r="CK269" i="56"/>
  <c r="BZ269" i="56" s="1"/>
  <c r="BQ269" i="56" s="1"/>
  <c r="CH199" i="56"/>
  <c r="BW199" i="56" s="1"/>
  <c r="BN199" i="56" s="1"/>
  <c r="CI136" i="56"/>
  <c r="BX136" i="56" s="1"/>
  <c r="BO136" i="56" s="1"/>
  <c r="EU190" i="56"/>
  <c r="EJ190" i="56" s="1"/>
  <c r="EA190" i="56" s="1"/>
  <c r="CK210" i="56"/>
  <c r="BZ210" i="56" s="1"/>
  <c r="ET253" i="56"/>
  <c r="EI253" i="56" s="1"/>
  <c r="DZ253" i="56" s="1"/>
  <c r="CI189" i="56"/>
  <c r="BX189" i="56" s="1"/>
  <c r="BO189" i="56" s="1"/>
  <c r="CM276" i="56"/>
  <c r="CB276" i="56" s="1"/>
  <c r="BS276" i="56" s="1"/>
  <c r="ET101" i="56"/>
  <c r="EI101" i="56" s="1"/>
  <c r="DZ101" i="56" s="1"/>
  <c r="EV133" i="56"/>
  <c r="EK133" i="56" s="1"/>
  <c r="EB133" i="56" s="1"/>
  <c r="CG148" i="56"/>
  <c r="BV148" i="56" s="1"/>
  <c r="ES154" i="56"/>
  <c r="EH154" i="56" s="1"/>
  <c r="DY154" i="56" s="1"/>
  <c r="CK36" i="56"/>
  <c r="BZ36" i="56" s="1"/>
  <c r="EW71" i="56"/>
  <c r="EL71" i="56" s="1"/>
  <c r="EC71" i="56" s="1"/>
  <c r="EV50" i="56"/>
  <c r="EK50" i="56" s="1"/>
  <c r="EB50" i="56" s="1"/>
  <c r="BV154" i="56"/>
  <c r="BM154" i="56" s="1"/>
  <c r="EW294" i="56"/>
  <c r="EL294" i="56" s="1"/>
  <c r="EC294" i="56" s="1"/>
  <c r="EV312" i="56"/>
  <c r="EK312" i="56" s="1"/>
  <c r="EB312" i="56" s="1"/>
  <c r="CL311" i="56"/>
  <c r="CA311" i="56" s="1"/>
  <c r="BR311" i="56" s="1"/>
  <c r="CH254" i="56"/>
  <c r="BW254" i="56" s="1"/>
  <c r="BN254" i="56" s="1"/>
  <c r="CL274" i="56"/>
  <c r="CA274" i="56" s="1"/>
  <c r="BR274" i="56" s="1"/>
  <c r="CM327" i="56"/>
  <c r="CB327" i="56" s="1"/>
  <c r="BS327" i="56" s="1"/>
  <c r="CM269" i="56"/>
  <c r="CB269" i="56" s="1"/>
  <c r="CL168" i="56"/>
  <c r="CA168" i="56" s="1"/>
  <c r="BR168" i="56" s="1"/>
  <c r="CM260" i="56"/>
  <c r="CB260" i="56" s="1"/>
  <c r="BS260" i="56" s="1"/>
  <c r="CJ136" i="56"/>
  <c r="BY136" i="56" s="1"/>
  <c r="BP136" i="56" s="1"/>
  <c r="EV190" i="56"/>
  <c r="EK190" i="56" s="1"/>
  <c r="EB190" i="56" s="1"/>
  <c r="EW253" i="56"/>
  <c r="EL253" i="56" s="1"/>
  <c r="EC253" i="56" s="1"/>
  <c r="EU278" i="56"/>
  <c r="EJ278" i="56" s="1"/>
  <c r="EA278" i="56" s="1"/>
  <c r="CN276" i="56"/>
  <c r="CC276" i="56" s="1"/>
  <c r="BT276" i="56" s="1"/>
  <c r="EU101" i="56"/>
  <c r="EJ101" i="56" s="1"/>
  <c r="EA101" i="56" s="1"/>
  <c r="ES133" i="56"/>
  <c r="EH133" i="56" s="1"/>
  <c r="DY133" i="56" s="1"/>
  <c r="CI148" i="56"/>
  <c r="BX148" i="56" s="1"/>
  <c r="BO148" i="56" s="1"/>
  <c r="EV27" i="56"/>
  <c r="EK27" i="56" s="1"/>
  <c r="EB27" i="56" s="1"/>
  <c r="EQ154" i="56"/>
  <c r="EF154" i="56" s="1"/>
  <c r="DW154" i="56" s="1"/>
  <c r="CM36" i="56"/>
  <c r="CB36" i="56" s="1"/>
  <c r="BS36" i="56" s="1"/>
  <c r="EU71" i="56"/>
  <c r="EJ71" i="56" s="1"/>
  <c r="EA71" i="56" s="1"/>
  <c r="CI101" i="56"/>
  <c r="BX101" i="56" s="1"/>
  <c r="BO101" i="56" s="1"/>
  <c r="EQ50" i="56"/>
  <c r="EF50" i="56" s="1"/>
  <c r="DW50" i="56" s="1"/>
  <c r="ES166" i="56"/>
  <c r="EH166" i="56" s="1"/>
  <c r="DY166" i="56" s="1"/>
  <c r="CI149" i="56"/>
  <c r="BX149" i="56" s="1"/>
  <c r="BO149" i="56" s="1"/>
  <c r="CM92" i="56"/>
  <c r="CB92" i="56" s="1"/>
  <c r="BS92" i="56" s="1"/>
  <c r="EU24" i="56"/>
  <c r="EJ24" i="56" s="1"/>
  <c r="EA24" i="56" s="1"/>
  <c r="ER300" i="56"/>
  <c r="EG300" i="56" s="1"/>
  <c r="DX300" i="56" s="1"/>
  <c r="EQ106" i="56"/>
  <c r="EF106" i="56" s="1"/>
  <c r="DW106" i="56" s="1"/>
  <c r="ET191" i="56"/>
  <c r="EI191" i="56" s="1"/>
  <c r="DZ191" i="56" s="1"/>
  <c r="CJ254" i="56"/>
  <c r="BY254" i="56" s="1"/>
  <c r="BP254" i="56" s="1"/>
  <c r="ER319" i="56"/>
  <c r="EG319" i="56" s="1"/>
  <c r="DX319" i="56" s="1"/>
  <c r="ES190" i="56"/>
  <c r="EH190" i="56" s="1"/>
  <c r="DY190" i="56" s="1"/>
  <c r="CH148" i="56"/>
  <c r="BW148" i="56" s="1"/>
  <c r="BN148" i="56" s="1"/>
  <c r="ER154" i="56"/>
  <c r="EG154" i="56" s="1"/>
  <c r="DX154" i="56" s="1"/>
  <c r="EP75" i="56"/>
  <c r="EE75" i="56" s="1"/>
  <c r="DV75" i="56" s="1"/>
  <c r="CN63" i="56"/>
  <c r="CC63" i="56" s="1"/>
  <c r="BT63" i="56" s="1"/>
  <c r="ET140" i="56"/>
  <c r="EI140" i="56" s="1"/>
  <c r="DZ140" i="56" s="1"/>
  <c r="EV319" i="56"/>
  <c r="EK319" i="56" s="1"/>
  <c r="EB319" i="56" s="1"/>
  <c r="ER312" i="56"/>
  <c r="EG312" i="56" s="1"/>
  <c r="DX312" i="56" s="1"/>
  <c r="CH311" i="56"/>
  <c r="BW311" i="56" s="1"/>
  <c r="BN311" i="56" s="1"/>
  <c r="EV175" i="56"/>
  <c r="EK175" i="56" s="1"/>
  <c r="EB175" i="56" s="1"/>
  <c r="CK260" i="56"/>
  <c r="BZ260" i="56" s="1"/>
  <c r="BQ260" i="56" s="1"/>
  <c r="EQ113" i="56"/>
  <c r="EF113" i="56" s="1"/>
  <c r="DW113" i="56" s="1"/>
  <c r="EU153" i="56"/>
  <c r="EJ153" i="56" s="1"/>
  <c r="EA153" i="56" s="1"/>
  <c r="EQ75" i="56"/>
  <c r="EF75" i="56" s="1"/>
  <c r="DW75" i="56" s="1"/>
  <c r="EU140" i="56"/>
  <c r="EJ140" i="56" s="1"/>
  <c r="EA140" i="56" s="1"/>
  <c r="CL325" i="56"/>
  <c r="CA325" i="56" s="1"/>
  <c r="BR325" i="56" s="1"/>
  <c r="CL327" i="56"/>
  <c r="CA327" i="56" s="1"/>
  <c r="BR327" i="56" s="1"/>
  <c r="CH168" i="56"/>
  <c r="BW168" i="56" s="1"/>
  <c r="BN168" i="56" s="1"/>
  <c r="CL260" i="56"/>
  <c r="CA260" i="56" s="1"/>
  <c r="BR260" i="56" s="1"/>
  <c r="EQ225" i="56"/>
  <c r="EF225" i="56" s="1"/>
  <c r="DW225" i="56" s="1"/>
  <c r="EU130" i="56"/>
  <c r="EJ130" i="56" s="1"/>
  <c r="EA130" i="56" s="1"/>
  <c r="EU112" i="56"/>
  <c r="EJ112" i="56" s="1"/>
  <c r="EA112" i="56" s="1"/>
  <c r="EV230" i="56"/>
  <c r="EK230" i="56" s="1"/>
  <c r="EB230" i="56" s="1"/>
  <c r="ER113" i="56"/>
  <c r="EG113" i="56" s="1"/>
  <c r="DX113" i="56" s="1"/>
  <c r="EV153" i="56"/>
  <c r="EK153" i="56" s="1"/>
  <c r="EB153" i="56" s="1"/>
  <c r="EP278" i="56"/>
  <c r="EE278" i="56" s="1"/>
  <c r="DV278" i="56" s="1"/>
  <c r="EW109" i="56"/>
  <c r="EL109" i="56" s="1"/>
  <c r="EC109" i="56" s="1"/>
  <c r="CJ276" i="56"/>
  <c r="BY276" i="56" s="1"/>
  <c r="BP276" i="56" s="1"/>
  <c r="CL107" i="56"/>
  <c r="CA107" i="56" s="1"/>
  <c r="BR107" i="56" s="1"/>
  <c r="CK148" i="56"/>
  <c r="BZ148" i="56" s="1"/>
  <c r="BQ148" i="56" s="1"/>
  <c r="ES75" i="56"/>
  <c r="EH75" i="56" s="1"/>
  <c r="DY75" i="56" s="1"/>
  <c r="CG41" i="56"/>
  <c r="BV41" i="56" s="1"/>
  <c r="BM41" i="56" s="1"/>
  <c r="CL36" i="56"/>
  <c r="CA36" i="56" s="1"/>
  <c r="BR36" i="56" s="1"/>
  <c r="CJ101" i="56"/>
  <c r="BY101" i="56" s="1"/>
  <c r="BP101" i="56" s="1"/>
  <c r="EH36" i="56"/>
  <c r="DY36" i="56" s="1"/>
  <c r="ER140" i="56"/>
  <c r="EG140" i="56" s="1"/>
  <c r="DX140" i="56" s="1"/>
  <c r="CN327" i="56"/>
  <c r="CC327" i="56" s="1"/>
  <c r="BT327" i="56" s="1"/>
  <c r="ER157" i="56"/>
  <c r="EG157" i="56" s="1"/>
  <c r="DX157" i="56" s="1"/>
  <c r="CN168" i="56"/>
  <c r="CC168" i="56" s="1"/>
  <c r="BT168" i="56" s="1"/>
  <c r="CM175" i="56"/>
  <c r="CB175" i="56" s="1"/>
  <c r="BS175" i="56" s="1"/>
  <c r="CG260" i="56"/>
  <c r="BV260" i="56" s="1"/>
  <c r="CK253" i="56"/>
  <c r="BZ253" i="56" s="1"/>
  <c r="BQ253" i="56" s="1"/>
  <c r="ES130" i="56"/>
  <c r="EH130" i="56" s="1"/>
  <c r="DY130" i="56" s="1"/>
  <c r="EV112" i="56"/>
  <c r="EK112" i="56" s="1"/>
  <c r="EB112" i="56" s="1"/>
  <c r="ER230" i="56"/>
  <c r="EG230" i="56" s="1"/>
  <c r="DX230" i="56" s="1"/>
  <c r="EV113" i="56"/>
  <c r="EK113" i="56" s="1"/>
  <c r="EB113" i="56" s="1"/>
  <c r="EQ153" i="56"/>
  <c r="EF153" i="56" s="1"/>
  <c r="DW153" i="56" s="1"/>
  <c r="EV278" i="56"/>
  <c r="EK278" i="56" s="1"/>
  <c r="EB278" i="56" s="1"/>
  <c r="ER166" i="56"/>
  <c r="EG166" i="56" s="1"/>
  <c r="DX166" i="56" s="1"/>
  <c r="CI165" i="56"/>
  <c r="BX165" i="56" s="1"/>
  <c r="CM148" i="56"/>
  <c r="CB148" i="56" s="1"/>
  <c r="BS148" i="56" s="1"/>
  <c r="CH41" i="56"/>
  <c r="BW41" i="56" s="1"/>
  <c r="BN41" i="56" s="1"/>
  <c r="CN36" i="56"/>
  <c r="CC36" i="56" s="1"/>
  <c r="BT36" i="56" s="1"/>
  <c r="ES140" i="56"/>
  <c r="EH140" i="56" s="1"/>
  <c r="DY140" i="56" s="1"/>
  <c r="CK178" i="56"/>
  <c r="BZ178" i="56" s="1"/>
  <c r="BQ178" i="56" s="1"/>
  <c r="ER296" i="56"/>
  <c r="EG296" i="56" s="1"/>
  <c r="DX296" i="56" s="1"/>
  <c r="CI166" i="56"/>
  <c r="BX166" i="56" s="1"/>
  <c r="BO166" i="56" s="1"/>
  <c r="EP106" i="56"/>
  <c r="EE106" i="56" s="1"/>
  <c r="DV106" i="56" s="1"/>
  <c r="CK276" i="56"/>
  <c r="BZ276" i="56" s="1"/>
  <c r="BQ276" i="56" s="1"/>
  <c r="EP253" i="56"/>
  <c r="EE253" i="56" s="1"/>
  <c r="DV253" i="56" s="1"/>
  <c r="CN274" i="56"/>
  <c r="CC274" i="56" s="1"/>
  <c r="BT274" i="56" s="1"/>
  <c r="CI327" i="56"/>
  <c r="BX327" i="56" s="1"/>
  <c r="BO327" i="56" s="1"/>
  <c r="EV130" i="56"/>
  <c r="EK130" i="56" s="1"/>
  <c r="EB130" i="56" s="1"/>
  <c r="EQ278" i="56"/>
  <c r="EF278" i="56" s="1"/>
  <c r="DW278" i="56" s="1"/>
  <c r="CG327" i="56"/>
  <c r="BV327" i="56" s="1"/>
  <c r="CK206" i="56"/>
  <c r="BZ206" i="56" s="1"/>
  <c r="BQ206" i="56" s="1"/>
  <c r="EW322" i="56"/>
  <c r="EL322" i="56" s="1"/>
  <c r="EC322" i="56" s="1"/>
  <c r="CH209" i="56"/>
  <c r="BW209" i="56" s="1"/>
  <c r="BN209" i="56" s="1"/>
  <c r="CI319" i="56"/>
  <c r="BX319" i="56" s="1"/>
  <c r="BO319" i="56" s="1"/>
  <c r="CJ175" i="56"/>
  <c r="BY175" i="56" s="1"/>
  <c r="BP175" i="56" s="1"/>
  <c r="CI260" i="56"/>
  <c r="BX260" i="56" s="1"/>
  <c r="BO260" i="56" s="1"/>
  <c r="CL253" i="56"/>
  <c r="CA253" i="56" s="1"/>
  <c r="BR253" i="56" s="1"/>
  <c r="ET130" i="56"/>
  <c r="EI130" i="56" s="1"/>
  <c r="DZ130" i="56" s="1"/>
  <c r="ES230" i="56"/>
  <c r="EH230" i="56" s="1"/>
  <c r="DY230" i="56" s="1"/>
  <c r="ER156" i="56"/>
  <c r="EG156" i="56" s="1"/>
  <c r="DX156" i="56" s="1"/>
  <c r="EW113" i="56"/>
  <c r="EL113" i="56" s="1"/>
  <c r="EC113" i="56" s="1"/>
  <c r="ES278" i="56"/>
  <c r="EH278" i="56" s="1"/>
  <c r="DY278" i="56" s="1"/>
  <c r="EV166" i="56"/>
  <c r="EK166" i="56" s="1"/>
  <c r="EB166" i="56" s="1"/>
  <c r="CL165" i="56"/>
  <c r="CA165" i="56" s="1"/>
  <c r="BR165" i="56" s="1"/>
  <c r="CI41" i="56"/>
  <c r="BX41" i="56" s="1"/>
  <c r="BO41" i="56" s="1"/>
  <c r="EU63" i="56"/>
  <c r="EJ63" i="56" s="1"/>
  <c r="EA63" i="56" s="1"/>
  <c r="CI36" i="56"/>
  <c r="BX36" i="56" s="1"/>
  <c r="BO36" i="56" s="1"/>
  <c r="ES26" i="56"/>
  <c r="EH26" i="56" s="1"/>
  <c r="DY26" i="56" s="1"/>
  <c r="CM17" i="56"/>
  <c r="CB17" i="56" s="1"/>
  <c r="BS17" i="56" s="1"/>
  <c r="EP19" i="56"/>
  <c r="EE19" i="56" s="1"/>
  <c r="DV19" i="56" s="1"/>
  <c r="CI92" i="56"/>
  <c r="BX92" i="56" s="1"/>
  <c r="BO92" i="56" s="1"/>
  <c r="EU166" i="56"/>
  <c r="EJ166" i="56" s="1"/>
  <c r="EA166" i="56" s="1"/>
  <c r="EV106" i="56"/>
  <c r="EK106" i="56" s="1"/>
  <c r="EB106" i="56" s="1"/>
  <c r="CG172" i="56"/>
  <c r="BV172" i="56" s="1"/>
  <c r="BM172" i="56" s="1"/>
  <c r="CJ269" i="56"/>
  <c r="BY269" i="56" s="1"/>
  <c r="BP269" i="56" s="1"/>
  <c r="CL199" i="56"/>
  <c r="CA199" i="56" s="1"/>
  <c r="BR199" i="56" s="1"/>
  <c r="ER106" i="56"/>
  <c r="EG106" i="56" s="1"/>
  <c r="DX106" i="56" s="1"/>
  <c r="CI269" i="56"/>
  <c r="BX269" i="56" s="1"/>
  <c r="BO269" i="56" s="1"/>
  <c r="CM168" i="56"/>
  <c r="CB168" i="56" s="1"/>
  <c r="CJ200" i="56"/>
  <c r="BY200" i="56" s="1"/>
  <c r="BP200" i="56" s="1"/>
  <c r="CG276" i="56"/>
  <c r="BV276" i="56" s="1"/>
  <c r="EU48" i="56"/>
  <c r="EJ48" i="56" s="1"/>
  <c r="EA48" i="56" s="1"/>
  <c r="CG36" i="56"/>
  <c r="BV36" i="56" s="1"/>
  <c r="BM36" i="56" s="1"/>
  <c r="CG325" i="56"/>
  <c r="BV325" i="56" s="1"/>
  <c r="BM325" i="56" s="1"/>
  <c r="CJ327" i="56"/>
  <c r="BY327" i="56" s="1"/>
  <c r="BP327" i="56" s="1"/>
  <c r="CL269" i="56"/>
  <c r="CA269" i="56" s="1"/>
  <c r="BR269" i="56" s="1"/>
  <c r="CG168" i="56"/>
  <c r="BV168" i="56" s="1"/>
  <c r="BM168" i="56" s="1"/>
  <c r="EW130" i="56"/>
  <c r="EL130" i="56" s="1"/>
  <c r="EC130" i="56" s="1"/>
  <c r="ER278" i="56"/>
  <c r="EG278" i="56" s="1"/>
  <c r="DX278" i="56" s="1"/>
  <c r="EV48" i="56"/>
  <c r="EK48" i="56" s="1"/>
  <c r="EB48" i="56" s="1"/>
  <c r="CJ148" i="56"/>
  <c r="BY148" i="56" s="1"/>
  <c r="BP148" i="56" s="1"/>
  <c r="CH36" i="56"/>
  <c r="BW36" i="56" s="1"/>
  <c r="BN36" i="56" s="1"/>
  <c r="CI300" i="56"/>
  <c r="BX300" i="56" s="1"/>
  <c r="BO300" i="56" s="1"/>
  <c r="CK327" i="56"/>
  <c r="BZ327" i="56" s="1"/>
  <c r="BQ327" i="56" s="1"/>
  <c r="CJ319" i="56"/>
  <c r="BY319" i="56" s="1"/>
  <c r="BP319" i="56" s="1"/>
  <c r="CK175" i="56"/>
  <c r="BZ175" i="56" s="1"/>
  <c r="BQ175" i="56" s="1"/>
  <c r="EQ130" i="56"/>
  <c r="EF130" i="56" s="1"/>
  <c r="DW130" i="56" s="1"/>
  <c r="EP113" i="56"/>
  <c r="EE113" i="56" s="1"/>
  <c r="DV113" i="56" s="1"/>
  <c r="ES113" i="56"/>
  <c r="EH113" i="56" s="1"/>
  <c r="DY113" i="56" s="1"/>
  <c r="EW278" i="56"/>
  <c r="EL278" i="56" s="1"/>
  <c r="EC278" i="56" s="1"/>
  <c r="CL262" i="56"/>
  <c r="CA262" i="56" s="1"/>
  <c r="BR262" i="56" s="1"/>
  <c r="CM41" i="56"/>
  <c r="CB41" i="56" s="1"/>
  <c r="BS41" i="56" s="1"/>
  <c r="EQ63" i="56"/>
  <c r="EF63" i="56" s="1"/>
  <c r="DW63" i="56" s="1"/>
  <c r="ER16" i="56"/>
  <c r="EG16" i="56" s="1"/>
  <c r="DX16" i="56" s="1"/>
  <c r="CG17" i="56"/>
  <c r="BV17" i="56" s="1"/>
  <c r="BM17" i="56" s="1"/>
  <c r="ES201" i="56"/>
  <c r="EH201" i="56" s="1"/>
  <c r="DY201" i="56" s="1"/>
  <c r="EU30" i="56"/>
  <c r="EJ30" i="56" s="1"/>
  <c r="EA30" i="56" s="1"/>
  <c r="CJ273" i="56"/>
  <c r="BY273" i="56" s="1"/>
  <c r="BP273" i="56" s="1"/>
  <c r="EU106" i="56"/>
  <c r="EJ106" i="56" s="1"/>
  <c r="EA106" i="56" s="1"/>
  <c r="CJ122" i="56"/>
  <c r="BY122" i="56" s="1"/>
  <c r="BP122" i="56" s="1"/>
  <c r="CL92" i="56"/>
  <c r="CA92" i="56" s="1"/>
  <c r="BR92" i="56" s="1"/>
  <c r="CK30" i="56"/>
  <c r="BZ30" i="56" s="1"/>
  <c r="ER133" i="56"/>
  <c r="EG133" i="56" s="1"/>
  <c r="DX133" i="56" s="1"/>
  <c r="EU201" i="56"/>
  <c r="EJ201" i="56" s="1"/>
  <c r="EA201" i="56" s="1"/>
  <c r="CK117" i="56"/>
  <c r="BZ117" i="56" s="1"/>
  <c r="BQ117" i="56" s="1"/>
  <c r="CH166" i="56"/>
  <c r="BW166" i="56" s="1"/>
  <c r="BN166" i="56" s="1"/>
  <c r="ES30" i="56"/>
  <c r="EH30" i="56" s="1"/>
  <c r="DY30" i="56" s="1"/>
  <c r="EQ298" i="56"/>
  <c r="EF298" i="56" s="1"/>
  <c r="DW298" i="56" s="1"/>
  <c r="CN322" i="56"/>
  <c r="CC322" i="56" s="1"/>
  <c r="BT322" i="56" s="1"/>
  <c r="ET296" i="56"/>
  <c r="EI296" i="56" s="1"/>
  <c r="DZ296" i="56" s="1"/>
  <c r="CM284" i="56"/>
  <c r="CB284" i="56" s="1"/>
  <c r="BS284" i="56" s="1"/>
  <c r="CN248" i="56"/>
  <c r="CC248" i="56" s="1"/>
  <c r="BT248" i="56" s="1"/>
  <c r="EW251" i="56"/>
  <c r="EL251" i="56" s="1"/>
  <c r="EC251" i="56" s="1"/>
  <c r="CH214" i="56"/>
  <c r="BW214" i="56" s="1"/>
  <c r="EU183" i="56"/>
  <c r="EJ183" i="56" s="1"/>
  <c r="EA183" i="56" s="1"/>
  <c r="CL155" i="56"/>
  <c r="CA155" i="56" s="1"/>
  <c r="BR155" i="56" s="1"/>
  <c r="EP112" i="56"/>
  <c r="EE112" i="56" s="1"/>
  <c r="DV112" i="56" s="1"/>
  <c r="EV226" i="56"/>
  <c r="EK226" i="56" s="1"/>
  <c r="EB226" i="56" s="1"/>
  <c r="EP101" i="56"/>
  <c r="EE101" i="56" s="1"/>
  <c r="DV101" i="56" s="1"/>
  <c r="CN108" i="56"/>
  <c r="CC108" i="56" s="1"/>
  <c r="BT108" i="56" s="1"/>
  <c r="CM46" i="56"/>
  <c r="CB46" i="56" s="1"/>
  <c r="CM167" i="56"/>
  <c r="CB167" i="56" s="1"/>
  <c r="BS167" i="56" s="1"/>
  <c r="CL65" i="56"/>
  <c r="CA65" i="56" s="1"/>
  <c r="BR65" i="56" s="1"/>
  <c r="EQ114" i="56"/>
  <c r="EF114" i="56" s="1"/>
  <c r="DW114" i="56" s="1"/>
  <c r="CM80" i="56"/>
  <c r="CB80" i="56" s="1"/>
  <c r="BS80" i="56" s="1"/>
  <c r="CG78" i="56"/>
  <c r="BV78" i="56" s="1"/>
  <c r="BM78" i="56" s="1"/>
  <c r="EP15" i="56"/>
  <c r="EE15" i="56" s="1"/>
  <c r="DV15" i="56" s="1"/>
  <c r="EP170" i="56"/>
  <c r="EE170" i="56" s="1"/>
  <c r="DV170" i="56" s="1"/>
  <c r="CN13" i="56"/>
  <c r="CC13" i="56" s="1"/>
  <c r="BT13" i="56" s="1"/>
  <c r="EU50" i="56"/>
  <c r="EJ50" i="56" s="1"/>
  <c r="EA50" i="56" s="1"/>
  <c r="EW106" i="56"/>
  <c r="EL106" i="56" s="1"/>
  <c r="EC106" i="56" s="1"/>
  <c r="ES209" i="56"/>
  <c r="EH209" i="56" s="1"/>
  <c r="DY209" i="56" s="1"/>
  <c r="ER15" i="56"/>
  <c r="EG15" i="56" s="1"/>
  <c r="DX15" i="56" s="1"/>
  <c r="EW55" i="56"/>
  <c r="EL55" i="56" s="1"/>
  <c r="EC55" i="56" s="1"/>
  <c r="EQ30" i="56"/>
  <c r="EF30" i="56" s="1"/>
  <c r="EV30" i="56"/>
  <c r="EK30" i="56" s="1"/>
  <c r="EB30" i="56" s="1"/>
  <c r="EV193" i="56"/>
  <c r="EK193" i="56" s="1"/>
  <c r="EB193" i="56" s="1"/>
  <c r="CN273" i="56"/>
  <c r="CC273" i="56" s="1"/>
  <c r="BT273" i="56" s="1"/>
  <c r="CN214" i="56"/>
  <c r="CC214" i="56" s="1"/>
  <c r="BT214" i="56" s="1"/>
  <c r="ET298" i="56"/>
  <c r="EI298" i="56" s="1"/>
  <c r="DZ298" i="56" s="1"/>
  <c r="CH273" i="56"/>
  <c r="BW273" i="56" s="1"/>
  <c r="BN273" i="56" s="1"/>
  <c r="ES226" i="56"/>
  <c r="EH226" i="56" s="1"/>
  <c r="DY226" i="56" s="1"/>
  <c r="ES15" i="56"/>
  <c r="EH15" i="56" s="1"/>
  <c r="DY15" i="56" s="1"/>
  <c r="CK13" i="56"/>
  <c r="BZ13" i="56" s="1"/>
  <c r="BQ13" i="56" s="1"/>
  <c r="EV298" i="56"/>
  <c r="EK298" i="56" s="1"/>
  <c r="EB298" i="56" s="1"/>
  <c r="CL214" i="56"/>
  <c r="CA214" i="56" s="1"/>
  <c r="BR214" i="56" s="1"/>
  <c r="EU19" i="56"/>
  <c r="EJ19" i="56" s="1"/>
  <c r="EA19" i="56" s="1"/>
  <c r="EW298" i="56"/>
  <c r="EL298" i="56" s="1"/>
  <c r="EC298" i="56" s="1"/>
  <c r="CI155" i="56"/>
  <c r="BX155" i="56" s="1"/>
  <c r="BO155" i="56" s="1"/>
  <c r="EW114" i="56"/>
  <c r="EL114" i="56" s="1"/>
  <c r="EC114" i="56" s="1"/>
  <c r="CI78" i="56"/>
  <c r="BX78" i="56" s="1"/>
  <c r="BO78" i="56" s="1"/>
  <c r="CM13" i="56"/>
  <c r="CB13" i="56" s="1"/>
  <c r="BS13" i="56" s="1"/>
  <c r="EV19" i="56"/>
  <c r="EK19" i="56" s="1"/>
  <c r="EB19" i="56" s="1"/>
  <c r="EQ251" i="56"/>
  <c r="EF251" i="56" s="1"/>
  <c r="DW251" i="56" s="1"/>
  <c r="ER125" i="56"/>
  <c r="EG125" i="56" s="1"/>
  <c r="DX125" i="56" s="1"/>
  <c r="CI46" i="56"/>
  <c r="BX46" i="56" s="1"/>
  <c r="BO46" i="56" s="1"/>
  <c r="CN150" i="56"/>
  <c r="CC150" i="56" s="1"/>
  <c r="BT150" i="56" s="1"/>
  <c r="CL108" i="56"/>
  <c r="CA108" i="56" s="1"/>
  <c r="BR108" i="56" s="1"/>
  <c r="CH78" i="56"/>
  <c r="BW78" i="56" s="1"/>
  <c r="EP37" i="56"/>
  <c r="EE37" i="56" s="1"/>
  <c r="DV37" i="56" s="1"/>
  <c r="EQ209" i="56"/>
  <c r="EF209" i="56" s="1"/>
  <c r="DW209" i="56" s="1"/>
  <c r="CL290" i="56"/>
  <c r="CA290" i="56" s="1"/>
  <c r="EV296" i="56"/>
  <c r="EK296" i="56" s="1"/>
  <c r="EB296" i="56" s="1"/>
  <c r="CH284" i="56"/>
  <c r="BW284" i="56" s="1"/>
  <c r="CL248" i="56"/>
  <c r="CA248" i="56" s="1"/>
  <c r="BR248" i="56" s="1"/>
  <c r="ES251" i="56"/>
  <c r="EH251" i="56" s="1"/>
  <c r="DY251" i="56" s="1"/>
  <c r="CJ214" i="56"/>
  <c r="BY214" i="56" s="1"/>
  <c r="BP214" i="56" s="1"/>
  <c r="CK319" i="56"/>
  <c r="BZ319" i="56" s="1"/>
  <c r="BQ319" i="56" s="1"/>
  <c r="CG155" i="56"/>
  <c r="BV155" i="56" s="1"/>
  <c r="BM155" i="56" s="1"/>
  <c r="CK179" i="56"/>
  <c r="BZ179" i="56" s="1"/>
  <c r="BQ179" i="56" s="1"/>
  <c r="ES125" i="56"/>
  <c r="EH125" i="56" s="1"/>
  <c r="DY125" i="56" s="1"/>
  <c r="CK83" i="56"/>
  <c r="BZ83" i="56" s="1"/>
  <c r="BQ83" i="56" s="1"/>
  <c r="CG150" i="56"/>
  <c r="BV150" i="56" s="1"/>
  <c r="CM108" i="56"/>
  <c r="CB108" i="56" s="1"/>
  <c r="BS108" i="56" s="1"/>
  <c r="CJ46" i="56"/>
  <c r="BY46" i="56" s="1"/>
  <c r="BP46" i="56" s="1"/>
  <c r="EQ213" i="56"/>
  <c r="EF213" i="56" s="1"/>
  <c r="DW213" i="56" s="1"/>
  <c r="CK129" i="56"/>
  <c r="BZ129" i="56" s="1"/>
  <c r="BQ129" i="56" s="1"/>
  <c r="EV55" i="56"/>
  <c r="EK55" i="56" s="1"/>
  <c r="EB55" i="56" s="1"/>
  <c r="CN65" i="56"/>
  <c r="CC65" i="56" s="1"/>
  <c r="BT65" i="56" s="1"/>
  <c r="EV122" i="56"/>
  <c r="EK122" i="56" s="1"/>
  <c r="EB122" i="56" s="1"/>
  <c r="ET56" i="56"/>
  <c r="EI56" i="56" s="1"/>
  <c r="DZ56" i="56" s="1"/>
  <c r="EV35" i="56"/>
  <c r="EK35" i="56" s="1"/>
  <c r="EB35" i="56" s="1"/>
  <c r="CK78" i="56"/>
  <c r="BZ78" i="56" s="1"/>
  <c r="BQ78" i="56" s="1"/>
  <c r="EU37" i="56"/>
  <c r="EJ37" i="56" s="1"/>
  <c r="EA37" i="56" s="1"/>
  <c r="CH13" i="56"/>
  <c r="BW13" i="56" s="1"/>
  <c r="BN13" i="56" s="1"/>
  <c r="EW50" i="56"/>
  <c r="EL50" i="56" s="1"/>
  <c r="EC50" i="56" s="1"/>
  <c r="CM179" i="56"/>
  <c r="CB179" i="56" s="1"/>
  <c r="BS179" i="56" s="1"/>
  <c r="EP114" i="56"/>
  <c r="EE114" i="56" s="1"/>
  <c r="DV114" i="56" s="1"/>
  <c r="CK284" i="56"/>
  <c r="BZ284" i="56" s="1"/>
  <c r="BQ284" i="56" s="1"/>
  <c r="EP133" i="56"/>
  <c r="EE133" i="56" s="1"/>
  <c r="DV133" i="56" s="1"/>
  <c r="ES19" i="56"/>
  <c r="EH19" i="56" s="1"/>
  <c r="DY19" i="56" s="1"/>
  <c r="EW193" i="56"/>
  <c r="EL193" i="56" s="1"/>
  <c r="EC193" i="56" s="1"/>
  <c r="CI284" i="56"/>
  <c r="BX284" i="56" s="1"/>
  <c r="BO284" i="56" s="1"/>
  <c r="EP183" i="56"/>
  <c r="EE183" i="56" s="1"/>
  <c r="DV183" i="56" s="1"/>
  <c r="ER226" i="56"/>
  <c r="EG226" i="56" s="1"/>
  <c r="DX226" i="56" s="1"/>
  <c r="CG167" i="56"/>
  <c r="BV167" i="56" s="1"/>
  <c r="EU114" i="56"/>
  <c r="EJ114" i="56" s="1"/>
  <c r="EA114" i="56" s="1"/>
  <c r="CL284" i="56"/>
  <c r="CA284" i="56" s="1"/>
  <c r="BR284" i="56" s="1"/>
  <c r="EQ193" i="56"/>
  <c r="EF193" i="56" s="1"/>
  <c r="DW193" i="56" s="1"/>
  <c r="CM214" i="56"/>
  <c r="CB214" i="56" s="1"/>
  <c r="BS214" i="56" s="1"/>
  <c r="CG46" i="56"/>
  <c r="BV46" i="56" s="1"/>
  <c r="BD46" i="56" s="1"/>
  <c r="CL117" i="56"/>
  <c r="CA117" i="56" s="1"/>
  <c r="BR117" i="56" s="1"/>
  <c r="EW43" i="56"/>
  <c r="EL43" i="56" s="1"/>
  <c r="EC43" i="56" s="1"/>
  <c r="ER298" i="56"/>
  <c r="EG298" i="56" s="1"/>
  <c r="DX298" i="56" s="1"/>
  <c r="CI214" i="56"/>
  <c r="BX214" i="56" s="1"/>
  <c r="BO214" i="56" s="1"/>
  <c r="EQ183" i="56"/>
  <c r="EF183" i="56" s="1"/>
  <c r="DW183" i="56" s="1"/>
  <c r="CH83" i="56"/>
  <c r="BW83" i="56" s="1"/>
  <c r="CG129" i="56"/>
  <c r="BV129" i="56" s="1"/>
  <c r="BM129" i="56" s="1"/>
  <c r="ER35" i="56"/>
  <c r="EG35" i="56" s="1"/>
  <c r="DX35" i="56" s="1"/>
  <c r="ES16" i="56"/>
  <c r="EH16" i="56" s="1"/>
  <c r="DY16" i="56" s="1"/>
  <c r="CG13" i="56"/>
  <c r="BV13" i="56" s="1"/>
  <c r="BM13" i="56" s="1"/>
  <c r="CJ179" i="56"/>
  <c r="BY179" i="56" s="1"/>
  <c r="BP179" i="56" s="1"/>
  <c r="CG290" i="56"/>
  <c r="BV290" i="56" s="1"/>
  <c r="BM290" i="56" s="1"/>
  <c r="CJ284" i="56"/>
  <c r="BY284" i="56" s="1"/>
  <c r="BP284" i="56" s="1"/>
  <c r="EW242" i="56"/>
  <c r="EL242" i="56" s="1"/>
  <c r="EC242" i="56" s="1"/>
  <c r="EV251" i="56"/>
  <c r="EK251" i="56" s="1"/>
  <c r="EB251" i="56" s="1"/>
  <c r="CG214" i="56"/>
  <c r="BV214" i="56" s="1"/>
  <c r="BM214" i="56" s="1"/>
  <c r="CJ168" i="56"/>
  <c r="BY168" i="56" s="1"/>
  <c r="BP168" i="56" s="1"/>
  <c r="CM319" i="56"/>
  <c r="CB319" i="56" s="1"/>
  <c r="ES183" i="56"/>
  <c r="EH183" i="56" s="1"/>
  <c r="DY183" i="56" s="1"/>
  <c r="CI154" i="56"/>
  <c r="BX154" i="56" s="1"/>
  <c r="BO154" i="56" s="1"/>
  <c r="CN179" i="56"/>
  <c r="CC179" i="56" s="1"/>
  <c r="BT179" i="56" s="1"/>
  <c r="CK295" i="56"/>
  <c r="BZ295" i="56" s="1"/>
  <c r="BQ295" i="56" s="1"/>
  <c r="EW222" i="56"/>
  <c r="EL222" i="56" s="1"/>
  <c r="EC222" i="56" s="1"/>
  <c r="EU125" i="56"/>
  <c r="EJ125" i="56" s="1"/>
  <c r="EA125" i="56" s="1"/>
  <c r="CN83" i="56"/>
  <c r="CC83" i="56" s="1"/>
  <c r="BT83" i="56" s="1"/>
  <c r="CH122" i="56"/>
  <c r="BW122" i="56" s="1"/>
  <c r="BN122" i="56" s="1"/>
  <c r="CJ150" i="56"/>
  <c r="BY150" i="56" s="1"/>
  <c r="BP150" i="56" s="1"/>
  <c r="CK46" i="56"/>
  <c r="BZ46" i="56" s="1"/>
  <c r="BQ46" i="56" s="1"/>
  <c r="CL185" i="56"/>
  <c r="CA185" i="56" s="1"/>
  <c r="BR185" i="56" s="1"/>
  <c r="EU213" i="56"/>
  <c r="EJ213" i="56" s="1"/>
  <c r="EA213" i="56" s="1"/>
  <c r="CL129" i="56"/>
  <c r="CA129" i="56" s="1"/>
  <c r="BR129" i="56" s="1"/>
  <c r="EU46" i="56"/>
  <c r="EJ46" i="56" s="1"/>
  <c r="EA46" i="56" s="1"/>
  <c r="EW122" i="56"/>
  <c r="EL122" i="56" s="1"/>
  <c r="EC122" i="56" s="1"/>
  <c r="CK105" i="56"/>
  <c r="BZ105" i="56" s="1"/>
  <c r="BQ105" i="56" s="1"/>
  <c r="EP35" i="56"/>
  <c r="EE35" i="56" s="1"/>
  <c r="DV35" i="56" s="1"/>
  <c r="EQ24" i="56"/>
  <c r="EF24" i="56" s="1"/>
  <c r="DW24" i="56" s="1"/>
  <c r="CM78" i="56"/>
  <c r="CB78" i="56" s="1"/>
  <c r="BS78" i="56" s="1"/>
  <c r="EW37" i="56"/>
  <c r="EL37" i="56" s="1"/>
  <c r="EC37" i="56" s="1"/>
  <c r="CI13" i="56"/>
  <c r="BX13" i="56" s="1"/>
  <c r="ER19" i="56"/>
  <c r="EG19" i="56" s="1"/>
  <c r="DX19" i="56" s="1"/>
  <c r="CH63" i="56"/>
  <c r="BW63" i="56" s="1"/>
  <c r="EP50" i="56"/>
  <c r="EE50" i="56" s="1"/>
  <c r="DV50" i="56" s="1"/>
  <c r="ES101" i="56"/>
  <c r="EH101" i="56" s="1"/>
  <c r="DY101" i="56" s="1"/>
  <c r="EV201" i="56"/>
  <c r="EK201" i="56" s="1"/>
  <c r="EB201" i="56" s="1"/>
  <c r="EW201" i="56"/>
  <c r="EL201" i="56" s="1"/>
  <c r="EC201" i="56" s="1"/>
  <c r="ES114" i="56"/>
  <c r="EH114" i="56" s="1"/>
  <c r="DY114" i="56" s="1"/>
  <c r="CJ322" i="56"/>
  <c r="BY322" i="56" s="1"/>
  <c r="BP322" i="56" s="1"/>
  <c r="EP55" i="56"/>
  <c r="EE55" i="56" s="1"/>
  <c r="DV55" i="56" s="1"/>
  <c r="EV114" i="56"/>
  <c r="EK114" i="56" s="1"/>
  <c r="EB114" i="56" s="1"/>
  <c r="EV15" i="56"/>
  <c r="EK15" i="56" s="1"/>
  <c r="EB15" i="56" s="1"/>
  <c r="CK322" i="56"/>
  <c r="BZ322" i="56" s="1"/>
  <c r="BQ322" i="56" s="1"/>
  <c r="EQ55" i="56"/>
  <c r="EF55" i="56" s="1"/>
  <c r="DW55" i="56" s="1"/>
  <c r="ET114" i="56"/>
  <c r="EI114" i="56" s="1"/>
  <c r="DZ114" i="56" s="1"/>
  <c r="ET170" i="56"/>
  <c r="EI170" i="56" s="1"/>
  <c r="DZ170" i="56" s="1"/>
  <c r="EW19" i="56"/>
  <c r="EL19" i="56" s="1"/>
  <c r="EC19" i="56" s="1"/>
  <c r="EW183" i="56"/>
  <c r="EL183" i="56" s="1"/>
  <c r="EC183" i="56" s="1"/>
  <c r="CK155" i="56"/>
  <c r="BZ155" i="56" s="1"/>
  <c r="BQ155" i="56" s="1"/>
  <c r="EP188" i="56"/>
  <c r="EE188" i="56" s="1"/>
  <c r="DV188" i="56" s="1"/>
  <c r="CL78" i="56"/>
  <c r="CA78" i="56" s="1"/>
  <c r="BR78" i="56" s="1"/>
  <c r="CL13" i="56"/>
  <c r="CA13" i="56" s="1"/>
  <c r="BR13" i="56" s="1"/>
  <c r="CK248" i="56"/>
  <c r="BZ248" i="56" s="1"/>
  <c r="BQ248" i="56" s="1"/>
  <c r="CH167" i="56"/>
  <c r="BW167" i="56" s="1"/>
  <c r="BN167" i="56" s="1"/>
  <c r="CM65" i="56"/>
  <c r="CB65" i="56" s="1"/>
  <c r="BS65" i="56" s="1"/>
  <c r="EQ15" i="56"/>
  <c r="EF15" i="56" s="1"/>
  <c r="DW15" i="56" s="1"/>
  <c r="CN300" i="56"/>
  <c r="CC300" i="56" s="1"/>
  <c r="BT300" i="56" s="1"/>
  <c r="CH290" i="56"/>
  <c r="BW290" i="56" s="1"/>
  <c r="BN290" i="56" s="1"/>
  <c r="ET242" i="56"/>
  <c r="EI242" i="56" s="1"/>
  <c r="DZ242" i="56" s="1"/>
  <c r="ET251" i="56"/>
  <c r="EI251" i="56" s="1"/>
  <c r="DZ251" i="56" s="1"/>
  <c r="CG221" i="56"/>
  <c r="BV221" i="56" s="1"/>
  <c r="CL319" i="56"/>
  <c r="CA319" i="56" s="1"/>
  <c r="BR319" i="56" s="1"/>
  <c r="CG179" i="56"/>
  <c r="BV179" i="56" s="1"/>
  <c r="BM179" i="56" s="1"/>
  <c r="ET209" i="56"/>
  <c r="EI209" i="56" s="1"/>
  <c r="DZ209" i="56" s="1"/>
  <c r="EQ222" i="56"/>
  <c r="EF222" i="56" s="1"/>
  <c r="DW222" i="56" s="1"/>
  <c r="EV125" i="56"/>
  <c r="EK125" i="56" s="1"/>
  <c r="EB125" i="56" s="1"/>
  <c r="CI122" i="56"/>
  <c r="BX122" i="56" s="1"/>
  <c r="BO122" i="56" s="1"/>
  <c r="CM150" i="56"/>
  <c r="CB150" i="56" s="1"/>
  <c r="BS150" i="56" s="1"/>
  <c r="CN92" i="56"/>
  <c r="CC92" i="56" s="1"/>
  <c r="BT92" i="56" s="1"/>
  <c r="CL46" i="56"/>
  <c r="CA46" i="56" s="1"/>
  <c r="BR46" i="56" s="1"/>
  <c r="ER213" i="56"/>
  <c r="EG213" i="56" s="1"/>
  <c r="DX213" i="56" s="1"/>
  <c r="CM129" i="56"/>
  <c r="CB129" i="56" s="1"/>
  <c r="BS129" i="56" s="1"/>
  <c r="CH30" i="56"/>
  <c r="BW30" i="56" s="1"/>
  <c r="BN30" i="56" s="1"/>
  <c r="EV46" i="56"/>
  <c r="EK46" i="56" s="1"/>
  <c r="EB46" i="56" s="1"/>
  <c r="EP122" i="56"/>
  <c r="EE122" i="56" s="1"/>
  <c r="DV122" i="56" s="1"/>
  <c r="CG105" i="56"/>
  <c r="BV105" i="56" s="1"/>
  <c r="BM105" i="56" s="1"/>
  <c r="EW196" i="56"/>
  <c r="EL196" i="56" s="1"/>
  <c r="EC196" i="56" s="1"/>
  <c r="ES35" i="56"/>
  <c r="EH35" i="56" s="1"/>
  <c r="DY35" i="56" s="1"/>
  <c r="EP24" i="56"/>
  <c r="EE24" i="56" s="1"/>
  <c r="CN78" i="56"/>
  <c r="CC78" i="56" s="1"/>
  <c r="BT78" i="56" s="1"/>
  <c r="EP71" i="56"/>
  <c r="EE71" i="56" s="1"/>
  <c r="DV71" i="56" s="1"/>
  <c r="EV37" i="56"/>
  <c r="EK37" i="56" s="1"/>
  <c r="EB37" i="56" s="1"/>
  <c r="CI63" i="56"/>
  <c r="BX63" i="56" s="1"/>
  <c r="BO63" i="56" s="1"/>
  <c r="ER50" i="56"/>
  <c r="EG50" i="56" s="1"/>
  <c r="DX50" i="56" s="1"/>
  <c r="ER30" i="56"/>
  <c r="EG30" i="56" s="1"/>
  <c r="DX30" i="56" s="1"/>
  <c r="EP251" i="56"/>
  <c r="EE251" i="56" s="1"/>
  <c r="DV251" i="56" s="1"/>
  <c r="EV239" i="56"/>
  <c r="EK239" i="56" s="1"/>
  <c r="EB239" i="56" s="1"/>
  <c r="CJ290" i="56"/>
  <c r="BY290" i="56" s="1"/>
  <c r="BP290" i="56" s="1"/>
  <c r="EU242" i="56"/>
  <c r="EJ242" i="56" s="1"/>
  <c r="EA242" i="56" s="1"/>
  <c r="EU251" i="56"/>
  <c r="EJ251" i="56" s="1"/>
  <c r="EA251" i="56" s="1"/>
  <c r="EQ263" i="56"/>
  <c r="EF263" i="56" s="1"/>
  <c r="DW263" i="56" s="1"/>
  <c r="CN221" i="56"/>
  <c r="CC221" i="56" s="1"/>
  <c r="BT221" i="56" s="1"/>
  <c r="CH319" i="56"/>
  <c r="BW319" i="56" s="1"/>
  <c r="BN319" i="56" s="1"/>
  <c r="CI179" i="56"/>
  <c r="BX179" i="56" s="1"/>
  <c r="BO179" i="56" s="1"/>
  <c r="EU209" i="56"/>
  <c r="EJ209" i="56" s="1"/>
  <c r="EA209" i="56" s="1"/>
  <c r="ER222" i="56"/>
  <c r="EG222" i="56" s="1"/>
  <c r="DX222" i="56" s="1"/>
  <c r="ET152" i="56"/>
  <c r="EI152" i="56" s="1"/>
  <c r="DZ152" i="56" s="1"/>
  <c r="CI134" i="56"/>
  <c r="BX134" i="56" s="1"/>
  <c r="CL122" i="56"/>
  <c r="CA122" i="56" s="1"/>
  <c r="BR122" i="56" s="1"/>
  <c r="CK150" i="56"/>
  <c r="BZ150" i="56" s="1"/>
  <c r="BQ150" i="56" s="1"/>
  <c r="CJ92" i="56"/>
  <c r="BY92" i="56" s="1"/>
  <c r="BP92" i="56" s="1"/>
  <c r="CI30" i="56"/>
  <c r="BX30" i="56" s="1"/>
  <c r="BO30" i="56" s="1"/>
  <c r="ES122" i="56"/>
  <c r="EH122" i="56" s="1"/>
  <c r="DY122" i="56" s="1"/>
  <c r="CG117" i="56"/>
  <c r="BV117" i="56" s="1"/>
  <c r="CL105" i="56"/>
  <c r="CA105" i="56" s="1"/>
  <c r="BR105" i="56" s="1"/>
  <c r="EV24" i="56"/>
  <c r="EK24" i="56" s="1"/>
  <c r="EB24" i="56" s="1"/>
  <c r="EQ71" i="56"/>
  <c r="EF71" i="56" s="1"/>
  <c r="DW71" i="56" s="1"/>
  <c r="ES37" i="56"/>
  <c r="EH37" i="56" s="1"/>
  <c r="DY37" i="56" s="1"/>
  <c r="CM63" i="56"/>
  <c r="CB63" i="56" s="1"/>
  <c r="BS63" i="56" s="1"/>
  <c r="EW30" i="56"/>
  <c r="EL30" i="56" s="1"/>
  <c r="EC30" i="56" s="1"/>
  <c r="ES50" i="56"/>
  <c r="EH50" i="56" s="1"/>
  <c r="DY50" i="56" s="1"/>
  <c r="ER112" i="56"/>
  <c r="EG112" i="56" s="1"/>
  <c r="DX112" i="56" s="1"/>
  <c r="EU15" i="56"/>
  <c r="EJ15" i="56" s="1"/>
  <c r="EA15" i="56" s="1"/>
  <c r="EP201" i="56"/>
  <c r="EE201" i="56" s="1"/>
  <c r="DV201" i="56" s="1"/>
  <c r="CN284" i="56"/>
  <c r="CC284" i="56" s="1"/>
  <c r="BT284" i="56" s="1"/>
  <c r="EQ133" i="56"/>
  <c r="EF133" i="56" s="1"/>
  <c r="DW133" i="56" s="1"/>
  <c r="EQ201" i="56"/>
  <c r="EF201" i="56" s="1"/>
  <c r="DW201" i="56" s="1"/>
  <c r="CG322" i="56"/>
  <c r="BV322" i="56" s="1"/>
  <c r="BM322" i="56" s="1"/>
  <c r="CH117" i="56"/>
  <c r="BW117" i="56" s="1"/>
  <c r="BN117" i="56" s="1"/>
  <c r="ET15" i="56"/>
  <c r="EI15" i="56" s="1"/>
  <c r="DZ15" i="56" s="1"/>
  <c r="ET183" i="56"/>
  <c r="EI183" i="56" s="1"/>
  <c r="DZ183" i="56" s="1"/>
  <c r="EQ188" i="56"/>
  <c r="EF188" i="56" s="1"/>
  <c r="DW188" i="56" s="1"/>
  <c r="CM290" i="56"/>
  <c r="CB290" i="56" s="1"/>
  <c r="BS290" i="56" s="1"/>
  <c r="CH155" i="56"/>
  <c r="BW155" i="56" s="1"/>
  <c r="BN155" i="56" s="1"/>
  <c r="CH46" i="56"/>
  <c r="BW46" i="56" s="1"/>
  <c r="BN46" i="56" s="1"/>
  <c r="CG300" i="56"/>
  <c r="BV300" i="56" s="1"/>
  <c r="BM300" i="56" s="1"/>
  <c r="CH300" i="56"/>
  <c r="BW300" i="56" s="1"/>
  <c r="BN300" i="56" s="1"/>
  <c r="ER263" i="56"/>
  <c r="EG263" i="56" s="1"/>
  <c r="DX263" i="56" s="1"/>
  <c r="CH179" i="56"/>
  <c r="BW179" i="56" s="1"/>
  <c r="BN179" i="56" s="1"/>
  <c r="EW209" i="56"/>
  <c r="EL209" i="56" s="1"/>
  <c r="EC209" i="56" s="1"/>
  <c r="ET112" i="56"/>
  <c r="EI112" i="56" s="1"/>
  <c r="DZ112" i="56" s="1"/>
  <c r="CL150" i="56"/>
  <c r="CA150" i="56" s="1"/>
  <c r="BR150" i="56" s="1"/>
  <c r="CH92" i="56"/>
  <c r="BW92" i="56" s="1"/>
  <c r="BN92" i="56" s="1"/>
  <c r="CM105" i="56"/>
  <c r="CB105" i="56" s="1"/>
  <c r="CJ166" i="56"/>
  <c r="BY166" i="56" s="1"/>
  <c r="BP166" i="56" s="1"/>
  <c r="CL63" i="56"/>
  <c r="CA63" i="56" s="1"/>
  <c r="EW220" i="56"/>
  <c r="EL220" i="56" s="1"/>
  <c r="EC220" i="56" s="1"/>
  <c r="EU220" i="56"/>
  <c r="EJ220" i="56" s="1"/>
  <c r="EA220" i="56" s="1"/>
  <c r="ER220" i="56"/>
  <c r="EG220" i="56" s="1"/>
  <c r="DX220" i="56" s="1"/>
  <c r="ET220" i="56"/>
  <c r="EI220" i="56" s="1"/>
  <c r="DZ220" i="56" s="1"/>
  <c r="EV220" i="56"/>
  <c r="EK220" i="56" s="1"/>
  <c r="EB220" i="56" s="1"/>
  <c r="EQ220" i="56"/>
  <c r="EF220" i="56" s="1"/>
  <c r="DW220" i="56" s="1"/>
  <c r="EP220" i="56"/>
  <c r="EE220" i="56" s="1"/>
  <c r="DV220" i="56" s="1"/>
  <c r="ES220" i="56"/>
  <c r="EH220" i="56" s="1"/>
  <c r="DY220" i="56" s="1"/>
  <c r="ES327" i="56"/>
  <c r="EH327" i="56" s="1"/>
  <c r="DY327" i="56" s="1"/>
  <c r="EW327" i="56"/>
  <c r="EL327" i="56" s="1"/>
  <c r="EC327" i="56" s="1"/>
  <c r="EV327" i="56"/>
  <c r="EK327" i="56" s="1"/>
  <c r="EB327" i="56" s="1"/>
  <c r="EQ327" i="56"/>
  <c r="EF327" i="56" s="1"/>
  <c r="DW327" i="56" s="1"/>
  <c r="EU327" i="56"/>
  <c r="EJ327" i="56" s="1"/>
  <c r="EA327" i="56" s="1"/>
  <c r="CI152" i="56"/>
  <c r="BX152" i="56" s="1"/>
  <c r="BO152" i="56" s="1"/>
  <c r="CN152" i="56"/>
  <c r="CC152" i="56" s="1"/>
  <c r="CM152" i="56"/>
  <c r="CB152" i="56" s="1"/>
  <c r="BS152" i="56" s="1"/>
  <c r="CH152" i="56"/>
  <c r="BW152" i="56" s="1"/>
  <c r="BN152" i="56" s="1"/>
  <c r="ER64" i="56"/>
  <c r="EG64" i="56" s="1"/>
  <c r="DX64" i="56" s="1"/>
  <c r="ET32" i="56"/>
  <c r="EI32" i="56" s="1"/>
  <c r="DZ32" i="56" s="1"/>
  <c r="EV32" i="56"/>
  <c r="EK32" i="56" s="1"/>
  <c r="EB32" i="56" s="1"/>
  <c r="EW32" i="56"/>
  <c r="EL32" i="56" s="1"/>
  <c r="EC32" i="56" s="1"/>
  <c r="EQ32" i="56"/>
  <c r="EF32" i="56" s="1"/>
  <c r="DW32" i="56" s="1"/>
  <c r="ES32" i="56"/>
  <c r="EH32" i="56" s="1"/>
  <c r="DY32" i="56" s="1"/>
  <c r="EP32" i="56"/>
  <c r="EE32" i="56" s="1"/>
  <c r="DV32" i="56" s="1"/>
  <c r="EU32" i="56"/>
  <c r="EJ32" i="56" s="1"/>
  <c r="EA32" i="56" s="1"/>
  <c r="CL26" i="56"/>
  <c r="CA26" i="56" s="1"/>
  <c r="BR26" i="56" s="1"/>
  <c r="CM26" i="56"/>
  <c r="CB26" i="56" s="1"/>
  <c r="BS26" i="56" s="1"/>
  <c r="CI26" i="56"/>
  <c r="BX26" i="56" s="1"/>
  <c r="CN26" i="56"/>
  <c r="CC26" i="56" s="1"/>
  <c r="CJ26" i="56"/>
  <c r="BY26" i="56" s="1"/>
  <c r="BP26" i="56" s="1"/>
  <c r="ET105" i="56"/>
  <c r="EI105" i="56" s="1"/>
  <c r="DZ105" i="56" s="1"/>
  <c r="ES105" i="56"/>
  <c r="EH105" i="56" s="1"/>
  <c r="DY105" i="56" s="1"/>
  <c r="CH70" i="56"/>
  <c r="BW70" i="56" s="1"/>
  <c r="CG70" i="56"/>
  <c r="BV70" i="56" s="1"/>
  <c r="BM70" i="56" s="1"/>
  <c r="CN97" i="56"/>
  <c r="CC97" i="56" s="1"/>
  <c r="BT97" i="56" s="1"/>
  <c r="CM97" i="56"/>
  <c r="CB97" i="56" s="1"/>
  <c r="BS97" i="56" s="1"/>
  <c r="CL97" i="56"/>
  <c r="CA97" i="56" s="1"/>
  <c r="BR97" i="56" s="1"/>
  <c r="FA11" i="56"/>
  <c r="FB11" i="56"/>
  <c r="CG213" i="56"/>
  <c r="BV213" i="56" s="1"/>
  <c r="BM213" i="56" s="1"/>
  <c r="ES198" i="56"/>
  <c r="EH198" i="56" s="1"/>
  <c r="DY198" i="56" s="1"/>
  <c r="EP64" i="56"/>
  <c r="EE64" i="56" s="1"/>
  <c r="DV64" i="56" s="1"/>
  <c r="CG152" i="56"/>
  <c r="BV152" i="56" s="1"/>
  <c r="CI253" i="56"/>
  <c r="BX253" i="56" s="1"/>
  <c r="BO253" i="56" s="1"/>
  <c r="CH253" i="56"/>
  <c r="BW253" i="56" s="1"/>
  <c r="CJ253" i="56"/>
  <c r="BY253" i="56" s="1"/>
  <c r="BP253" i="56" s="1"/>
  <c r="CN253" i="56"/>
  <c r="CC253" i="56" s="1"/>
  <c r="BT253" i="56" s="1"/>
  <c r="CG253" i="56"/>
  <c r="BV253" i="56" s="1"/>
  <c r="CN94" i="56"/>
  <c r="CC94" i="56" s="1"/>
  <c r="BT94" i="56" s="1"/>
  <c r="CM94" i="56"/>
  <c r="CB94" i="56" s="1"/>
  <c r="BS94" i="56" s="1"/>
  <c r="CJ94" i="56"/>
  <c r="BY94" i="56" s="1"/>
  <c r="BP94" i="56" s="1"/>
  <c r="CG94" i="56"/>
  <c r="BV94" i="56" s="1"/>
  <c r="BM94" i="56" s="1"/>
  <c r="CK236" i="56"/>
  <c r="BZ236" i="56" s="1"/>
  <c r="BQ236" i="56" s="1"/>
  <c r="EV227" i="56"/>
  <c r="EK227" i="56" s="1"/>
  <c r="EB227" i="56" s="1"/>
  <c r="ET198" i="56"/>
  <c r="EI198" i="56" s="1"/>
  <c r="DZ198" i="56" s="1"/>
  <c r="CK26" i="56"/>
  <c r="BZ26" i="56" s="1"/>
  <c r="BH26" i="56" s="1"/>
  <c r="EQ64" i="56"/>
  <c r="EF64" i="56" s="1"/>
  <c r="DW64" i="56" s="1"/>
  <c r="CL70" i="56"/>
  <c r="CA70" i="56" s="1"/>
  <c r="BR70" i="56" s="1"/>
  <c r="CJ152" i="56"/>
  <c r="BY152" i="56" s="1"/>
  <c r="BP152" i="56" s="1"/>
  <c r="ER105" i="56"/>
  <c r="EG105" i="56" s="1"/>
  <c r="DX105" i="56" s="1"/>
  <c r="EW23" i="56"/>
  <c r="EL23" i="56" s="1"/>
  <c r="EC23" i="56" s="1"/>
  <c r="EZ11" i="56"/>
  <c r="EW110" i="56"/>
  <c r="EL110" i="56" s="1"/>
  <c r="EC110" i="56" s="1"/>
  <c r="EV110" i="56"/>
  <c r="EK110" i="56" s="1"/>
  <c r="EB110" i="56" s="1"/>
  <c r="CH246" i="56"/>
  <c r="BW246" i="56" s="1"/>
  <c r="BN246" i="56" s="1"/>
  <c r="CG246" i="56"/>
  <c r="BV246" i="56" s="1"/>
  <c r="BM246" i="56" s="1"/>
  <c r="CI246" i="56"/>
  <c r="BX246" i="56" s="1"/>
  <c r="BO246" i="56" s="1"/>
  <c r="CH25" i="56"/>
  <c r="BW25" i="56" s="1"/>
  <c r="BN25" i="56" s="1"/>
  <c r="CN25" i="56"/>
  <c r="CC25" i="56" s="1"/>
  <c r="BT25" i="56" s="1"/>
  <c r="CJ25" i="56"/>
  <c r="BY25" i="56" s="1"/>
  <c r="BP25" i="56" s="1"/>
  <c r="CI25" i="56"/>
  <c r="BX25" i="56" s="1"/>
  <c r="BO25" i="56" s="1"/>
  <c r="CK25" i="56"/>
  <c r="BZ25" i="56" s="1"/>
  <c r="BQ25" i="56" s="1"/>
  <c r="ER25" i="56"/>
  <c r="EG25" i="56" s="1"/>
  <c r="DX25" i="56" s="1"/>
  <c r="EQ25" i="56"/>
  <c r="EF25" i="56" s="1"/>
  <c r="DW25" i="56" s="1"/>
  <c r="EV25" i="56"/>
  <c r="EK25" i="56" s="1"/>
  <c r="EB25" i="56" s="1"/>
  <c r="ET25" i="56"/>
  <c r="EI25" i="56" s="1"/>
  <c r="DZ25" i="56" s="1"/>
  <c r="EQ125" i="56"/>
  <c r="EF125" i="56" s="1"/>
  <c r="DW125" i="56" s="1"/>
  <c r="ES277" i="56"/>
  <c r="EH277" i="56" s="1"/>
  <c r="DY277" i="56" s="1"/>
  <c r="CK268" i="56"/>
  <c r="BZ268" i="56" s="1"/>
  <c r="BQ268" i="56" s="1"/>
  <c r="EP151" i="56"/>
  <c r="EE151" i="56" s="1"/>
  <c r="DV151" i="56" s="1"/>
  <c r="CH213" i="56"/>
  <c r="BW213" i="56" s="1"/>
  <c r="ES153" i="56"/>
  <c r="EH153" i="56" s="1"/>
  <c r="DY153" i="56" s="1"/>
  <c r="EP110" i="56"/>
  <c r="EE110" i="56" s="1"/>
  <c r="DV110" i="56" s="1"/>
  <c r="CG26" i="56"/>
  <c r="BV26" i="56" s="1"/>
  <c r="BM26" i="56" s="1"/>
  <c r="CL243" i="56"/>
  <c r="CA243" i="56" s="1"/>
  <c r="BR243" i="56" s="1"/>
  <c r="CM70" i="56"/>
  <c r="CB70" i="56" s="1"/>
  <c r="BS70" i="56" s="1"/>
  <c r="CK152" i="56"/>
  <c r="BZ152" i="56" s="1"/>
  <c r="EQ196" i="56"/>
  <c r="EF196" i="56" s="1"/>
  <c r="DW196" i="56" s="1"/>
  <c r="EV105" i="56"/>
  <c r="EK105" i="56" s="1"/>
  <c r="EB105" i="56" s="1"/>
  <c r="ES23" i="56"/>
  <c r="EH23" i="56" s="1"/>
  <c r="DY23" i="56" s="1"/>
  <c r="EQ45" i="56"/>
  <c r="EF45" i="56" s="1"/>
  <c r="DW45" i="56" s="1"/>
  <c r="ES296" i="56"/>
  <c r="EH296" i="56" s="1"/>
  <c r="DY296" i="56" s="1"/>
  <c r="EP296" i="56"/>
  <c r="EE296" i="56" s="1"/>
  <c r="DV296" i="56" s="1"/>
  <c r="CN200" i="56"/>
  <c r="CC200" i="56" s="1"/>
  <c r="BT200" i="56" s="1"/>
  <c r="CH200" i="56"/>
  <c r="BW200" i="56" s="1"/>
  <c r="CI200" i="56"/>
  <c r="BX200" i="56" s="1"/>
  <c r="BO200" i="56" s="1"/>
  <c r="CG200" i="56"/>
  <c r="BV200" i="56" s="1"/>
  <c r="CL200" i="56"/>
  <c r="CA200" i="56" s="1"/>
  <c r="BR200" i="56" s="1"/>
  <c r="ET226" i="56"/>
  <c r="EI226" i="56" s="1"/>
  <c r="DZ226" i="56" s="1"/>
  <c r="EP226" i="56"/>
  <c r="EE226" i="56" s="1"/>
  <c r="DV226" i="56" s="1"/>
  <c r="EQ226" i="56"/>
  <c r="EF226" i="56" s="1"/>
  <c r="DW226" i="56" s="1"/>
  <c r="EW226" i="56"/>
  <c r="EL226" i="56" s="1"/>
  <c r="EC226" i="56" s="1"/>
  <c r="ET277" i="56"/>
  <c r="EI277" i="56" s="1"/>
  <c r="DZ277" i="56" s="1"/>
  <c r="CM268" i="56"/>
  <c r="CB268" i="56" s="1"/>
  <c r="BS268" i="56" s="1"/>
  <c r="CM200" i="56"/>
  <c r="CB200" i="56" s="1"/>
  <c r="BS200" i="56" s="1"/>
  <c r="CJ213" i="56"/>
  <c r="BY213" i="56" s="1"/>
  <c r="BP213" i="56" s="1"/>
  <c r="CI271" i="56"/>
  <c r="BX271" i="56" s="1"/>
  <c r="BO271" i="56" s="1"/>
  <c r="ES110" i="56"/>
  <c r="EH110" i="56" s="1"/>
  <c r="DY110" i="56" s="1"/>
  <c r="CH26" i="56"/>
  <c r="BW26" i="56" s="1"/>
  <c r="BN26" i="56" s="1"/>
  <c r="CG97" i="56"/>
  <c r="BV97" i="56" s="1"/>
  <c r="BM97" i="56" s="1"/>
  <c r="CN243" i="56"/>
  <c r="CC243" i="56" s="1"/>
  <c r="BT243" i="56" s="1"/>
  <c r="ES96" i="56"/>
  <c r="EH96" i="56" s="1"/>
  <c r="DY96" i="56" s="1"/>
  <c r="ET196" i="56"/>
  <c r="EI196" i="56" s="1"/>
  <c r="DZ196" i="56" s="1"/>
  <c r="EW105" i="56"/>
  <c r="EL105" i="56" s="1"/>
  <c r="EC105" i="56" s="1"/>
  <c r="EV45" i="56"/>
  <c r="EK45" i="56" s="1"/>
  <c r="EB45" i="56" s="1"/>
  <c r="CN299" i="56"/>
  <c r="CC299" i="56" s="1"/>
  <c r="BT299" i="56" s="1"/>
  <c r="CM299" i="56"/>
  <c r="CB299" i="56" s="1"/>
  <c r="BS299" i="56" s="1"/>
  <c r="CJ299" i="56"/>
  <c r="BY299" i="56" s="1"/>
  <c r="BP299" i="56" s="1"/>
  <c r="CK299" i="56"/>
  <c r="BZ299" i="56" s="1"/>
  <c r="BQ299" i="56" s="1"/>
  <c r="CI299" i="56"/>
  <c r="BX299" i="56" s="1"/>
  <c r="CG299" i="56"/>
  <c r="BV299" i="56" s="1"/>
  <c r="BM299" i="56" s="1"/>
  <c r="ER189" i="56"/>
  <c r="EG189" i="56" s="1"/>
  <c r="DX189" i="56" s="1"/>
  <c r="ET189" i="56"/>
  <c r="EI189" i="56" s="1"/>
  <c r="DZ189" i="56" s="1"/>
  <c r="ES189" i="56"/>
  <c r="EH189" i="56" s="1"/>
  <c r="DY189" i="56" s="1"/>
  <c r="EQ189" i="56"/>
  <c r="EF189" i="56" s="1"/>
  <c r="DW189" i="56" s="1"/>
  <c r="EU270" i="56"/>
  <c r="EJ270" i="56" s="1"/>
  <c r="EA270" i="56" s="1"/>
  <c r="EQ270" i="56"/>
  <c r="EF270" i="56" s="1"/>
  <c r="DW270" i="56" s="1"/>
  <c r="EP270" i="56"/>
  <c r="EE270" i="56" s="1"/>
  <c r="DV270" i="56" s="1"/>
  <c r="EW270" i="56"/>
  <c r="EL270" i="56" s="1"/>
  <c r="EC270" i="56" s="1"/>
  <c r="CH262" i="56"/>
  <c r="BW262" i="56" s="1"/>
  <c r="BN262" i="56" s="1"/>
  <c r="CG262" i="56"/>
  <c r="BV262" i="56" s="1"/>
  <c r="EW16" i="56"/>
  <c r="EL16" i="56" s="1"/>
  <c r="EC16" i="56" s="1"/>
  <c r="EU16" i="56"/>
  <c r="EJ16" i="56" s="1"/>
  <c r="EA16" i="56" s="1"/>
  <c r="EV16" i="56"/>
  <c r="EK16" i="56" s="1"/>
  <c r="EB16" i="56" s="1"/>
  <c r="EP16" i="56"/>
  <c r="EE16" i="56" s="1"/>
  <c r="DV16" i="56" s="1"/>
  <c r="CM55" i="56"/>
  <c r="CB55" i="56" s="1"/>
  <c r="BS55" i="56" s="1"/>
  <c r="CK55" i="56"/>
  <c r="BZ55" i="56" s="1"/>
  <c r="BQ55" i="56" s="1"/>
  <c r="CL55" i="56"/>
  <c r="CA55" i="56" s="1"/>
  <c r="BR55" i="56" s="1"/>
  <c r="CI55" i="56"/>
  <c r="BX55" i="56" s="1"/>
  <c r="CJ55" i="56"/>
  <c r="BY55" i="56" s="1"/>
  <c r="BP55" i="56" s="1"/>
  <c r="CG55" i="56"/>
  <c r="BV55" i="56" s="1"/>
  <c r="CH55" i="56"/>
  <c r="BW55" i="56" s="1"/>
  <c r="CM236" i="56"/>
  <c r="CB236" i="56" s="1"/>
  <c r="BS236" i="56" s="1"/>
  <c r="CH236" i="56"/>
  <c r="BW236" i="56" s="1"/>
  <c r="BN236" i="56" s="1"/>
  <c r="EP23" i="56"/>
  <c r="EE23" i="56" s="1"/>
  <c r="DV23" i="56" s="1"/>
  <c r="EV23" i="56"/>
  <c r="EK23" i="56" s="1"/>
  <c r="EB23" i="56" s="1"/>
  <c r="ER23" i="56"/>
  <c r="EG23" i="56" s="1"/>
  <c r="DX23" i="56" s="1"/>
  <c r="EQ23" i="56"/>
  <c r="EF23" i="56" s="1"/>
  <c r="DW23" i="56" s="1"/>
  <c r="CJ79" i="56"/>
  <c r="BY79" i="56" s="1"/>
  <c r="BP79" i="56" s="1"/>
  <c r="CL79" i="56"/>
  <c r="CA79" i="56" s="1"/>
  <c r="BR79" i="56" s="1"/>
  <c r="CI79" i="56"/>
  <c r="BX79" i="56" s="1"/>
  <c r="BO79" i="56" s="1"/>
  <c r="CH79" i="56"/>
  <c r="BW79" i="56" s="1"/>
  <c r="BN79" i="56" s="1"/>
  <c r="CM79" i="56"/>
  <c r="CB79" i="56" s="1"/>
  <c r="BS79" i="56" s="1"/>
  <c r="CG79" i="56"/>
  <c r="BV79" i="56" s="1"/>
  <c r="CN79" i="56"/>
  <c r="CC79" i="56" s="1"/>
  <c r="BT79" i="56" s="1"/>
  <c r="CI236" i="56"/>
  <c r="BX236" i="56" s="1"/>
  <c r="BO236" i="56" s="1"/>
  <c r="CM213" i="56"/>
  <c r="CB213" i="56" s="1"/>
  <c r="BS213" i="56" s="1"/>
  <c r="EQ198" i="56"/>
  <c r="EF198" i="56" s="1"/>
  <c r="DW198" i="56" s="1"/>
  <c r="CL213" i="56"/>
  <c r="CA213" i="56" s="1"/>
  <c r="CL152" i="56"/>
  <c r="CA152" i="56" s="1"/>
  <c r="BI152" i="56" s="1"/>
  <c r="CL236" i="56"/>
  <c r="CA236" i="56" s="1"/>
  <c r="BR236" i="56" s="1"/>
  <c r="CJ70" i="56"/>
  <c r="BY70" i="56" s="1"/>
  <c r="BP70" i="56" s="1"/>
  <c r="CJ268" i="56"/>
  <c r="BY268" i="56" s="1"/>
  <c r="CH243" i="56"/>
  <c r="BW243" i="56" s="1"/>
  <c r="BN243" i="56" s="1"/>
  <c r="CI65" i="56"/>
  <c r="BX65" i="56" s="1"/>
  <c r="BO65" i="56" s="1"/>
  <c r="EU188" i="56"/>
  <c r="EJ188" i="56" s="1"/>
  <c r="EA188" i="56" s="1"/>
  <c r="EU196" i="56"/>
  <c r="EJ196" i="56" s="1"/>
  <c r="EA196" i="56" s="1"/>
  <c r="EU23" i="56"/>
  <c r="EJ23" i="56" s="1"/>
  <c r="EA23" i="56" s="1"/>
  <c r="EP45" i="56"/>
  <c r="EE45" i="56" s="1"/>
  <c r="CK158" i="56"/>
  <c r="BZ158" i="56" s="1"/>
  <c r="BQ158" i="56" s="1"/>
  <c r="CJ158" i="56"/>
  <c r="BY158" i="56" s="1"/>
  <c r="CL158" i="56"/>
  <c r="CA158" i="56" s="1"/>
  <c r="ER327" i="56"/>
  <c r="EG327" i="56" s="1"/>
  <c r="DX327" i="56" s="1"/>
  <c r="CM75" i="56"/>
  <c r="CB75" i="56" s="1"/>
  <c r="BS75" i="56" s="1"/>
  <c r="CJ75" i="56"/>
  <c r="BY75" i="56" s="1"/>
  <c r="CI75" i="56"/>
  <c r="BX75" i="56" s="1"/>
  <c r="BF75" i="56" s="1"/>
  <c r="CG75" i="56"/>
  <c r="BV75" i="56" s="1"/>
  <c r="BM75" i="56" s="1"/>
  <c r="CH75" i="56"/>
  <c r="BW75" i="56" s="1"/>
  <c r="BN75" i="56" s="1"/>
  <c r="CI274" i="56"/>
  <c r="BX274" i="56" s="1"/>
  <c r="BO274" i="56" s="1"/>
  <c r="CJ274" i="56"/>
  <c r="BY274" i="56" s="1"/>
  <c r="BP274" i="56" s="1"/>
  <c r="CH274" i="56"/>
  <c r="BW274" i="56" s="1"/>
  <c r="BN274" i="56" s="1"/>
  <c r="CK274" i="56"/>
  <c r="BZ274" i="56" s="1"/>
  <c r="BQ274" i="56" s="1"/>
  <c r="CK149" i="56"/>
  <c r="BZ149" i="56" s="1"/>
  <c r="BQ149" i="56" s="1"/>
  <c r="CJ149" i="56"/>
  <c r="BY149" i="56" s="1"/>
  <c r="BP149" i="56" s="1"/>
  <c r="CL149" i="56"/>
  <c r="CA149" i="56" s="1"/>
  <c r="BR149" i="56" s="1"/>
  <c r="ET141" i="56"/>
  <c r="EI141" i="56" s="1"/>
  <c r="DZ141" i="56" s="1"/>
  <c r="ER141" i="56"/>
  <c r="EG141" i="56" s="1"/>
  <c r="DX141" i="56" s="1"/>
  <c r="ES141" i="56"/>
  <c r="EH141" i="56" s="1"/>
  <c r="DY141" i="56" s="1"/>
  <c r="EW141" i="56"/>
  <c r="EL141" i="56" s="1"/>
  <c r="EC141" i="56" s="1"/>
  <c r="EV141" i="56"/>
  <c r="EK141" i="56" s="1"/>
  <c r="EB141" i="56" s="1"/>
  <c r="ER248" i="56"/>
  <c r="EG248" i="56" s="1"/>
  <c r="DX248" i="56" s="1"/>
  <c r="EQ248" i="56"/>
  <c r="EF248" i="56" s="1"/>
  <c r="DW248" i="56" s="1"/>
  <c r="EP248" i="56"/>
  <c r="EE248" i="56" s="1"/>
  <c r="DV248" i="56" s="1"/>
  <c r="ES152" i="56"/>
  <c r="EH152" i="56" s="1"/>
  <c r="DY152" i="56" s="1"/>
  <c r="EQ152" i="56"/>
  <c r="EF152" i="56" s="1"/>
  <c r="DW152" i="56" s="1"/>
  <c r="EW152" i="56"/>
  <c r="EL152" i="56" s="1"/>
  <c r="EC152" i="56" s="1"/>
  <c r="ER152" i="56"/>
  <c r="EG152" i="56" s="1"/>
  <c r="DX152" i="56" s="1"/>
  <c r="EP152" i="56"/>
  <c r="EE152" i="56" s="1"/>
  <c r="DV152" i="56" s="1"/>
  <c r="EQ277" i="56"/>
  <c r="EF277" i="56" s="1"/>
  <c r="DW277" i="56" s="1"/>
  <c r="ET175" i="56"/>
  <c r="EI175" i="56" s="1"/>
  <c r="DZ175" i="56" s="1"/>
  <c r="CL206" i="56"/>
  <c r="CA206" i="56" s="1"/>
  <c r="BR206" i="56" s="1"/>
  <c r="CL268" i="56"/>
  <c r="CA268" i="56" s="1"/>
  <c r="BR268" i="56" s="1"/>
  <c r="CI175" i="56"/>
  <c r="BX175" i="56" s="1"/>
  <c r="CM154" i="56"/>
  <c r="CB154" i="56" s="1"/>
  <c r="EP222" i="56"/>
  <c r="EE222" i="56" s="1"/>
  <c r="DV222" i="56" s="1"/>
  <c r="EU110" i="56"/>
  <c r="EJ110" i="56" s="1"/>
  <c r="EA110" i="56" s="1"/>
  <c r="CK97" i="56"/>
  <c r="BZ97" i="56" s="1"/>
  <c r="BQ97" i="56" s="1"/>
  <c r="CJ185" i="56"/>
  <c r="BY185" i="56" s="1"/>
  <c r="BP185" i="56" s="1"/>
  <c r="CG65" i="56"/>
  <c r="BV65" i="56" s="1"/>
  <c r="BM65" i="56" s="1"/>
  <c r="ES188" i="56"/>
  <c r="EH188" i="56" s="1"/>
  <c r="DY188" i="56" s="1"/>
  <c r="EP196" i="56"/>
  <c r="EE196" i="56" s="1"/>
  <c r="DV196" i="56" s="1"/>
  <c r="EQ105" i="56"/>
  <c r="EF105" i="56" s="1"/>
  <c r="DW105" i="56" s="1"/>
  <c r="EU45" i="56"/>
  <c r="EJ45" i="56" s="1"/>
  <c r="EA45" i="56" s="1"/>
  <c r="ES191" i="56"/>
  <c r="EH191" i="56" s="1"/>
  <c r="DY191" i="56" s="1"/>
  <c r="EQ191" i="56"/>
  <c r="EF191" i="56" s="1"/>
  <c r="DW191" i="56" s="1"/>
  <c r="ER191" i="56"/>
  <c r="EG191" i="56" s="1"/>
  <c r="DX191" i="56" s="1"/>
  <c r="EP191" i="56"/>
  <c r="EE191" i="56" s="1"/>
  <c r="DV191" i="56" s="1"/>
  <c r="ES269" i="56"/>
  <c r="EH269" i="56" s="1"/>
  <c r="DY269" i="56" s="1"/>
  <c r="ER269" i="56"/>
  <c r="EG269" i="56" s="1"/>
  <c r="DX269" i="56" s="1"/>
  <c r="EQ269" i="56"/>
  <c r="EF269" i="56" s="1"/>
  <c r="DW269" i="56" s="1"/>
  <c r="ET269" i="56"/>
  <c r="EI269" i="56" s="1"/>
  <c r="DZ269" i="56" s="1"/>
  <c r="EP67" i="56"/>
  <c r="EE67" i="56" s="1"/>
  <c r="DV67" i="56" s="1"/>
  <c r="EW67" i="56"/>
  <c r="EL67" i="56" s="1"/>
  <c r="EC67" i="56" s="1"/>
  <c r="ER109" i="56"/>
  <c r="EG109" i="56" s="1"/>
  <c r="DX109" i="56" s="1"/>
  <c r="EV109" i="56"/>
  <c r="EK109" i="56" s="1"/>
  <c r="EB109" i="56" s="1"/>
  <c r="ET109" i="56"/>
  <c r="EI109" i="56" s="1"/>
  <c r="DZ109" i="56" s="1"/>
  <c r="ES109" i="56"/>
  <c r="EH109" i="56" s="1"/>
  <c r="DY109" i="56" s="1"/>
  <c r="EQ109" i="56"/>
  <c r="EF109" i="56" s="1"/>
  <c r="DW109" i="56" s="1"/>
  <c r="EU109" i="56"/>
  <c r="EJ109" i="56" s="1"/>
  <c r="EA109" i="56" s="1"/>
  <c r="CL247" i="56"/>
  <c r="CA247" i="56" s="1"/>
  <c r="BR247" i="56" s="1"/>
  <c r="CJ247" i="56"/>
  <c r="BY247" i="56" s="1"/>
  <c r="BP247" i="56" s="1"/>
  <c r="CM247" i="56"/>
  <c r="CB247" i="56" s="1"/>
  <c r="BS247" i="56" s="1"/>
  <c r="CK247" i="56"/>
  <c r="BZ247" i="56" s="1"/>
  <c r="BQ247" i="56" s="1"/>
  <c r="ER322" i="56"/>
  <c r="EG322" i="56" s="1"/>
  <c r="DX322" i="56" s="1"/>
  <c r="ES322" i="56"/>
  <c r="EH322" i="56" s="1"/>
  <c r="DY322" i="56" s="1"/>
  <c r="EV322" i="56"/>
  <c r="EK322" i="56" s="1"/>
  <c r="EB322" i="56" s="1"/>
  <c r="EV315" i="56"/>
  <c r="EK315" i="56" s="1"/>
  <c r="EB315" i="56" s="1"/>
  <c r="EQ315" i="56"/>
  <c r="EF315" i="56" s="1"/>
  <c r="DW315" i="56" s="1"/>
  <c r="EP315" i="56"/>
  <c r="EE315" i="56" s="1"/>
  <c r="DV315" i="56" s="1"/>
  <c r="EU315" i="56"/>
  <c r="EJ315" i="56" s="1"/>
  <c r="EA315" i="56" s="1"/>
  <c r="EW103" i="56"/>
  <c r="EL103" i="56" s="1"/>
  <c r="EC103" i="56" s="1"/>
  <c r="EV103" i="56"/>
  <c r="EK103" i="56" s="1"/>
  <c r="EB103" i="56" s="1"/>
  <c r="EU103" i="56"/>
  <c r="EJ103" i="56" s="1"/>
  <c r="EA103" i="56" s="1"/>
  <c r="EE198" i="56"/>
  <c r="DV198" i="56" s="1"/>
  <c r="EW311" i="56"/>
  <c r="EL311" i="56" s="1"/>
  <c r="EC311" i="56" s="1"/>
  <c r="ES311" i="56"/>
  <c r="EH311" i="56" s="1"/>
  <c r="DY311" i="56" s="1"/>
  <c r="EV311" i="56"/>
  <c r="EK311" i="56" s="1"/>
  <c r="EB311" i="56" s="1"/>
  <c r="EU311" i="56"/>
  <c r="EJ311" i="56" s="1"/>
  <c r="EA311" i="56" s="1"/>
  <c r="EP311" i="56"/>
  <c r="EE311" i="56" s="1"/>
  <c r="DV311" i="56" s="1"/>
  <c r="EW198" i="56"/>
  <c r="EL198" i="56" s="1"/>
  <c r="EC198" i="56" s="1"/>
  <c r="EU198" i="56"/>
  <c r="EJ198" i="56" s="1"/>
  <c r="EA198" i="56" s="1"/>
  <c r="EV198" i="56"/>
  <c r="EK198" i="56" s="1"/>
  <c r="EB198" i="56" s="1"/>
  <c r="ES64" i="56"/>
  <c r="EH64" i="56" s="1"/>
  <c r="DY64" i="56" s="1"/>
  <c r="EW64" i="56"/>
  <c r="EL64" i="56" s="1"/>
  <c r="EC64" i="56" s="1"/>
  <c r="ES151" i="56"/>
  <c r="EH151" i="56" s="1"/>
  <c r="DY151" i="56" s="1"/>
  <c r="EV151" i="56"/>
  <c r="EK151" i="56" s="1"/>
  <c r="EB151" i="56" s="1"/>
  <c r="EU151" i="56"/>
  <c r="EJ151" i="56" s="1"/>
  <c r="EA151" i="56" s="1"/>
  <c r="ET151" i="56"/>
  <c r="EI151" i="56" s="1"/>
  <c r="DZ151" i="56" s="1"/>
  <c r="CJ83" i="56"/>
  <c r="BY83" i="56" s="1"/>
  <c r="BP83" i="56" s="1"/>
  <c r="CG83" i="56"/>
  <c r="BV83" i="56" s="1"/>
  <c r="BM83" i="56" s="1"/>
  <c r="CI83" i="56"/>
  <c r="BX83" i="56" s="1"/>
  <c r="BO83" i="56" s="1"/>
  <c r="EW40" i="56"/>
  <c r="EL40" i="56" s="1"/>
  <c r="EC40" i="56" s="1"/>
  <c r="ES40" i="56"/>
  <c r="EH40" i="56" s="1"/>
  <c r="DY40" i="56" s="1"/>
  <c r="EU40" i="56"/>
  <c r="EJ40" i="56" s="1"/>
  <c r="EA40" i="56" s="1"/>
  <c r="ET40" i="56"/>
  <c r="EI40" i="56" s="1"/>
  <c r="DZ40" i="56" s="1"/>
  <c r="ER40" i="56"/>
  <c r="EG40" i="56" s="1"/>
  <c r="DX40" i="56" s="1"/>
  <c r="EQ40" i="56"/>
  <c r="EF40" i="56" s="1"/>
  <c r="DW40" i="56" s="1"/>
  <c r="CK70" i="56"/>
  <c r="BZ70" i="56" s="1"/>
  <c r="BQ70" i="56" s="1"/>
  <c r="EV68" i="56"/>
  <c r="EK68" i="56" s="1"/>
  <c r="EB68" i="56" s="1"/>
  <c r="EW68" i="56"/>
  <c r="EL68" i="56" s="1"/>
  <c r="EC68" i="56" s="1"/>
  <c r="ER68" i="56"/>
  <c r="EG68" i="56" s="1"/>
  <c r="DX68" i="56" s="1"/>
  <c r="EQ68" i="56"/>
  <c r="EF68" i="56" s="1"/>
  <c r="DW68" i="56" s="1"/>
  <c r="EU68" i="56"/>
  <c r="EJ68" i="56" s="1"/>
  <c r="EA68" i="56" s="1"/>
  <c r="EP68" i="56"/>
  <c r="EE68" i="56" s="1"/>
  <c r="DV68" i="56" s="1"/>
  <c r="CM166" i="56"/>
  <c r="CB166" i="56" s="1"/>
  <c r="BS166" i="56" s="1"/>
  <c r="CM83" i="56"/>
  <c r="CB83" i="56" s="1"/>
  <c r="BS83" i="56" s="1"/>
  <c r="EU122" i="56"/>
  <c r="EJ122" i="56" s="1"/>
  <c r="EA122" i="56" s="1"/>
  <c r="ER122" i="56"/>
  <c r="EG122" i="56" s="1"/>
  <c r="DX122" i="56" s="1"/>
  <c r="EQ122" i="56"/>
  <c r="EF122" i="56" s="1"/>
  <c r="DW122" i="56" s="1"/>
  <c r="EU230" i="56"/>
  <c r="EJ230" i="56" s="1"/>
  <c r="EA230" i="56" s="1"/>
  <c r="EW230" i="56"/>
  <c r="EL230" i="56" s="1"/>
  <c r="EC230" i="56" s="1"/>
  <c r="ET230" i="56"/>
  <c r="EI230" i="56" s="1"/>
  <c r="DZ230" i="56" s="1"/>
  <c r="CN166" i="56"/>
  <c r="CC166" i="56" s="1"/>
  <c r="BT166" i="56" s="1"/>
  <c r="EY11" i="56"/>
  <c r="CZ12" i="56"/>
  <c r="FI12" i="56"/>
  <c r="ET287" i="56"/>
  <c r="EI287" i="56" s="1"/>
  <c r="DZ287" i="56" s="1"/>
  <c r="EP287" i="56"/>
  <c r="EE287" i="56" s="1"/>
  <c r="DV287" i="56" s="1"/>
  <c r="EQ287" i="56"/>
  <c r="EF287" i="56" s="1"/>
  <c r="DW287" i="56" s="1"/>
  <c r="ES287" i="56"/>
  <c r="EH287" i="56" s="1"/>
  <c r="DY287" i="56" s="1"/>
  <c r="EW287" i="56"/>
  <c r="EL287" i="56" s="1"/>
  <c r="EC287" i="56" s="1"/>
  <c r="ER287" i="56"/>
  <c r="EG287" i="56" s="1"/>
  <c r="DX287" i="56" s="1"/>
  <c r="ER151" i="56"/>
  <c r="EG151" i="56" s="1"/>
  <c r="DX151" i="56" s="1"/>
  <c r="CI213" i="56"/>
  <c r="BX213" i="56" s="1"/>
  <c r="BO213" i="56" s="1"/>
  <c r="EQ110" i="56"/>
  <c r="EF110" i="56" s="1"/>
  <c r="DW110" i="56" s="1"/>
  <c r="CH97" i="56"/>
  <c r="BW97" i="56" s="1"/>
  <c r="BN97" i="56" s="1"/>
  <c r="CI268" i="56"/>
  <c r="BX268" i="56" s="1"/>
  <c r="BO268" i="56" s="1"/>
  <c r="CL154" i="56"/>
  <c r="CA154" i="56" s="1"/>
  <c r="BR154" i="56" s="1"/>
  <c r="ET222" i="56"/>
  <c r="EI222" i="56" s="1"/>
  <c r="DZ222" i="56" s="1"/>
  <c r="ER103" i="56"/>
  <c r="EG103" i="56" s="1"/>
  <c r="DX103" i="56" s="1"/>
  <c r="ET188" i="56"/>
  <c r="EI188" i="56" s="1"/>
  <c r="DZ188" i="56" s="1"/>
  <c r="EV196" i="56"/>
  <c r="EK196" i="56" s="1"/>
  <c r="EB196" i="56" s="1"/>
  <c r="EP105" i="56"/>
  <c r="EE105" i="56" s="1"/>
  <c r="DV105" i="56" s="1"/>
  <c r="ER45" i="56"/>
  <c r="EG45" i="56" s="1"/>
  <c r="DX45" i="56" s="1"/>
  <c r="CI71" i="56"/>
  <c r="BX71" i="56" s="1"/>
  <c r="BO71" i="56" s="1"/>
  <c r="CN71" i="56"/>
  <c r="CC71" i="56" s="1"/>
  <c r="BT71" i="56" s="1"/>
  <c r="CM71" i="56"/>
  <c r="CB71" i="56" s="1"/>
  <c r="BS71" i="56" s="1"/>
  <c r="CL71" i="56"/>
  <c r="CA71" i="56" s="1"/>
  <c r="EW54" i="56"/>
  <c r="EL54" i="56" s="1"/>
  <c r="EC54" i="56" s="1"/>
  <c r="EQ54" i="56"/>
  <c r="EF54" i="56" s="1"/>
  <c r="DW54" i="56" s="1"/>
  <c r="EV54" i="56"/>
  <c r="EK54" i="56" s="1"/>
  <c r="EB54" i="56" s="1"/>
  <c r="ER54" i="56"/>
  <c r="EG54" i="56" s="1"/>
  <c r="DX54" i="56" s="1"/>
  <c r="ET54" i="56"/>
  <c r="EI54" i="56" s="1"/>
  <c r="DZ54" i="56" s="1"/>
  <c r="ES54" i="56"/>
  <c r="EH54" i="56" s="1"/>
  <c r="DY54" i="56" s="1"/>
  <c r="EP54" i="56"/>
  <c r="EE54" i="56" s="1"/>
  <c r="DV54" i="56" s="1"/>
  <c r="ET327" i="56"/>
  <c r="EI327" i="56" s="1"/>
  <c r="DZ327" i="56" s="1"/>
  <c r="EU120" i="56"/>
  <c r="EJ120" i="56" s="1"/>
  <c r="EA120" i="56" s="1"/>
  <c r="EV120" i="56"/>
  <c r="EK120" i="56" s="1"/>
  <c r="EB120" i="56" s="1"/>
  <c r="ET120" i="56"/>
  <c r="EI120" i="56" s="1"/>
  <c r="DZ120" i="56" s="1"/>
  <c r="ES120" i="56"/>
  <c r="EH120" i="56" s="1"/>
  <c r="DY120" i="56" s="1"/>
  <c r="ER120" i="56"/>
  <c r="EG120" i="56" s="1"/>
  <c r="DX120" i="56" s="1"/>
  <c r="EP120" i="56"/>
  <c r="EE120" i="56" s="1"/>
  <c r="DV120" i="56" s="1"/>
  <c r="EQ120" i="56"/>
  <c r="EF120" i="56" s="1"/>
  <c r="DW120" i="56" s="1"/>
  <c r="EV59" i="56"/>
  <c r="EK59" i="56" s="1"/>
  <c r="EB59" i="56" s="1"/>
  <c r="EU59" i="56"/>
  <c r="EJ59" i="56" s="1"/>
  <c r="EA59" i="56" s="1"/>
  <c r="EQ59" i="56"/>
  <c r="EF59" i="56" s="1"/>
  <c r="DW59" i="56" s="1"/>
  <c r="ET59" i="56"/>
  <c r="EI59" i="56" s="1"/>
  <c r="DZ59" i="56" s="1"/>
  <c r="ES59" i="56"/>
  <c r="EH59" i="56" s="1"/>
  <c r="DY59" i="56" s="1"/>
  <c r="EW59" i="56"/>
  <c r="EL59" i="56" s="1"/>
  <c r="EC59" i="56" s="1"/>
  <c r="ER59" i="56"/>
  <c r="EG59" i="56" s="1"/>
  <c r="DX59" i="56" s="1"/>
  <c r="EP59" i="56"/>
  <c r="EE59" i="56" s="1"/>
  <c r="DV59" i="56" s="1"/>
  <c r="ET294" i="56"/>
  <c r="EI294" i="56" s="1"/>
  <c r="DZ294" i="56" s="1"/>
  <c r="EV277" i="56"/>
  <c r="EK277" i="56" s="1"/>
  <c r="EB277" i="56" s="1"/>
  <c r="ER311" i="56"/>
  <c r="EG311" i="56" s="1"/>
  <c r="DX311" i="56" s="1"/>
  <c r="EW175" i="56"/>
  <c r="EL175" i="56" s="1"/>
  <c r="EC175" i="56" s="1"/>
  <c r="CG268" i="56"/>
  <c r="BV268" i="56" s="1"/>
  <c r="BM268" i="56" s="1"/>
  <c r="CL175" i="56"/>
  <c r="CA175" i="56" s="1"/>
  <c r="BR175" i="56" s="1"/>
  <c r="CN154" i="56"/>
  <c r="CC154" i="56" s="1"/>
  <c r="BT154" i="56" s="1"/>
  <c r="EU222" i="56"/>
  <c r="EJ222" i="56" s="1"/>
  <c r="EA222" i="56" s="1"/>
  <c r="ET110" i="56"/>
  <c r="EI110" i="56" s="1"/>
  <c r="DZ110" i="56" s="1"/>
  <c r="CJ97" i="56"/>
  <c r="BY97" i="56" s="1"/>
  <c r="BP97" i="56" s="1"/>
  <c r="EP103" i="56"/>
  <c r="EE103" i="56" s="1"/>
  <c r="DV103" i="56" s="1"/>
  <c r="CH65" i="56"/>
  <c r="BW65" i="56" s="1"/>
  <c r="BN65" i="56" s="1"/>
  <c r="ER188" i="56"/>
  <c r="EG188" i="56" s="1"/>
  <c r="DX188" i="56" s="1"/>
  <c r="ER196" i="56"/>
  <c r="EG196" i="56" s="1"/>
  <c r="DX196" i="56" s="1"/>
  <c r="EV40" i="56"/>
  <c r="EK40" i="56" s="1"/>
  <c r="EB40" i="56" s="1"/>
  <c r="EW45" i="56"/>
  <c r="EL45" i="56" s="1"/>
  <c r="EC45" i="56" s="1"/>
  <c r="CN165" i="56"/>
  <c r="CC165" i="56" s="1"/>
  <c r="BT165" i="56" s="1"/>
  <c r="CK165" i="56"/>
  <c r="BZ165" i="56" s="1"/>
  <c r="BQ165" i="56" s="1"/>
  <c r="CJ165" i="56"/>
  <c r="BY165" i="56" s="1"/>
  <c r="BP165" i="56" s="1"/>
  <c r="ES27" i="56"/>
  <c r="EH27" i="56" s="1"/>
  <c r="DY27" i="56" s="1"/>
  <c r="ER27" i="56"/>
  <c r="EG27" i="56" s="1"/>
  <c r="DX27" i="56" s="1"/>
  <c r="EQ27" i="56"/>
  <c r="EF27" i="56" s="1"/>
  <c r="DW27" i="56" s="1"/>
  <c r="EU90" i="56"/>
  <c r="EJ90" i="56" s="1"/>
  <c r="EA90" i="56" s="1"/>
  <c r="ET90" i="56"/>
  <c r="EI90" i="56" s="1"/>
  <c r="DZ90" i="56" s="1"/>
  <c r="EU35" i="56"/>
  <c r="EJ35" i="56" s="1"/>
  <c r="EA35" i="56" s="1"/>
  <c r="EQ35" i="56"/>
  <c r="EF35" i="56" s="1"/>
  <c r="DW35" i="56" s="1"/>
  <c r="EW35" i="56"/>
  <c r="EL35" i="56" s="1"/>
  <c r="EC35" i="56" s="1"/>
  <c r="ET169" i="56"/>
  <c r="EI169" i="56" s="1"/>
  <c r="DZ169" i="56" s="1"/>
  <c r="EP169" i="56"/>
  <c r="EE169" i="56" s="1"/>
  <c r="DV169" i="56" s="1"/>
  <c r="EW169" i="56"/>
  <c r="EL169" i="56" s="1"/>
  <c r="EC169" i="56" s="1"/>
  <c r="EU169" i="56"/>
  <c r="EJ169" i="56" s="1"/>
  <c r="EA169" i="56" s="1"/>
  <c r="CG227" i="56"/>
  <c r="BV227" i="56" s="1"/>
  <c r="CN227" i="56"/>
  <c r="CC227" i="56" s="1"/>
  <c r="BT227" i="56" s="1"/>
  <c r="CM227" i="56"/>
  <c r="CB227" i="56" s="1"/>
  <c r="BS227" i="56" s="1"/>
  <c r="CH227" i="56"/>
  <c r="BW227" i="56" s="1"/>
  <c r="CJ227" i="56"/>
  <c r="BY227" i="56" s="1"/>
  <c r="BP227" i="56" s="1"/>
  <c r="CI227" i="56"/>
  <c r="BX227" i="56" s="1"/>
  <c r="EV169" i="56"/>
  <c r="EK169" i="56" s="1"/>
  <c r="EB169" i="56" s="1"/>
  <c r="ER169" i="56"/>
  <c r="EG169" i="56" s="1"/>
  <c r="DX169" i="56" s="1"/>
  <c r="EQ227" i="56"/>
  <c r="EF227" i="56" s="1"/>
  <c r="DW227" i="56" s="1"/>
  <c r="ET227" i="56"/>
  <c r="EI227" i="56" s="1"/>
  <c r="DZ227" i="56" s="1"/>
  <c r="EW227" i="56"/>
  <c r="EL227" i="56" s="1"/>
  <c r="EC227" i="56" s="1"/>
  <c r="ER227" i="56"/>
  <c r="EG227" i="56" s="1"/>
  <c r="DX227" i="56" s="1"/>
  <c r="ES227" i="56"/>
  <c r="EH227" i="56" s="1"/>
  <c r="DY227" i="56" s="1"/>
  <c r="EP227" i="56"/>
  <c r="EE227" i="56" s="1"/>
  <c r="DV227" i="56" s="1"/>
  <c r="ER124" i="56"/>
  <c r="EG124" i="56" s="1"/>
  <c r="DX124" i="56" s="1"/>
  <c r="EU124" i="56"/>
  <c r="EJ124" i="56" s="1"/>
  <c r="EA124" i="56" s="1"/>
  <c r="ET124" i="56"/>
  <c r="EI124" i="56" s="1"/>
  <c r="EQ124" i="56"/>
  <c r="EF124" i="56" s="1"/>
  <c r="DW124" i="56" s="1"/>
  <c r="EW124" i="56"/>
  <c r="EL124" i="56" s="1"/>
  <c r="EC124" i="56" s="1"/>
  <c r="EV124" i="56"/>
  <c r="EK124" i="56" s="1"/>
  <c r="EB124" i="56" s="1"/>
  <c r="ES124" i="56"/>
  <c r="EH124" i="56" s="1"/>
  <c r="DY124" i="56" s="1"/>
  <c r="EU64" i="56"/>
  <c r="EJ64" i="56" s="1"/>
  <c r="EA64" i="56" s="1"/>
  <c r="ET224" i="56"/>
  <c r="EI224" i="56" s="1"/>
  <c r="DZ224" i="56" s="1"/>
  <c r="ER224" i="56"/>
  <c r="EG224" i="56" s="1"/>
  <c r="DX224" i="56" s="1"/>
  <c r="EP224" i="56"/>
  <c r="EE224" i="56" s="1"/>
  <c r="DV224" i="56" s="1"/>
  <c r="EW224" i="56"/>
  <c r="EL224" i="56" s="1"/>
  <c r="EC224" i="56" s="1"/>
  <c r="ET142" i="56"/>
  <c r="EI142" i="56" s="1"/>
  <c r="DZ142" i="56" s="1"/>
  <c r="ES142" i="56"/>
  <c r="EH142" i="56" s="1"/>
  <c r="DY142" i="56" s="1"/>
  <c r="ER142" i="56"/>
  <c r="EG142" i="56" s="1"/>
  <c r="DX142" i="56" s="1"/>
  <c r="EQ142" i="56"/>
  <c r="EF142" i="56" s="1"/>
  <c r="DW142" i="56" s="1"/>
  <c r="EV142" i="56"/>
  <c r="EK142" i="56" s="1"/>
  <c r="EB142" i="56" s="1"/>
  <c r="EP142" i="56"/>
  <c r="EE142" i="56" s="1"/>
  <c r="DV142" i="56" s="1"/>
  <c r="EW142" i="56"/>
  <c r="EL142" i="56" s="1"/>
  <c r="EC142" i="56" s="1"/>
  <c r="CM131" i="56"/>
  <c r="CB131" i="56" s="1"/>
  <c r="BS131" i="56" s="1"/>
  <c r="CL131" i="56"/>
  <c r="CA131" i="56" s="1"/>
  <c r="BR131" i="56" s="1"/>
  <c r="CJ131" i="56"/>
  <c r="BY131" i="56" s="1"/>
  <c r="CI131" i="56"/>
  <c r="BX131" i="56" s="1"/>
  <c r="BO131" i="56" s="1"/>
  <c r="CK131" i="56"/>
  <c r="BZ131" i="56" s="1"/>
  <c r="BQ131" i="56" s="1"/>
  <c r="CH131" i="56"/>
  <c r="BW131" i="56" s="1"/>
  <c r="BN131" i="56" s="1"/>
  <c r="CG131" i="56"/>
  <c r="BV131" i="56" s="1"/>
  <c r="BM131" i="56" s="1"/>
  <c r="ES48" i="56"/>
  <c r="EH48" i="56" s="1"/>
  <c r="DY48" i="56" s="1"/>
  <c r="ET48" i="56"/>
  <c r="EI48" i="56" s="1"/>
  <c r="DZ48" i="56" s="1"/>
  <c r="EQ48" i="56"/>
  <c r="EF48" i="56" s="1"/>
  <c r="DW48" i="56" s="1"/>
  <c r="EP48" i="56"/>
  <c r="EE48" i="56" s="1"/>
  <c r="DV48" i="56" s="1"/>
  <c r="EW48" i="56"/>
  <c r="EL48" i="56" s="1"/>
  <c r="EC48" i="56" s="1"/>
  <c r="EP327" i="56"/>
  <c r="EE327" i="56" s="1"/>
  <c r="DV327" i="56" s="1"/>
  <c r="ER198" i="56"/>
  <c r="EG198" i="56" s="1"/>
  <c r="DX198" i="56" s="1"/>
  <c r="EV64" i="56"/>
  <c r="EK64" i="56" s="1"/>
  <c r="EB64" i="56" s="1"/>
  <c r="CN70" i="56"/>
  <c r="CC70" i="56" s="1"/>
  <c r="BT70" i="56" s="1"/>
  <c r="EV56" i="56"/>
  <c r="EK56" i="56" s="1"/>
  <c r="EB56" i="56" s="1"/>
  <c r="EU56" i="56"/>
  <c r="EJ56" i="56" s="1"/>
  <c r="EA56" i="56" s="1"/>
  <c r="EW56" i="56"/>
  <c r="EL56" i="56" s="1"/>
  <c r="EC56" i="56" s="1"/>
  <c r="EQ56" i="56"/>
  <c r="EF56" i="56" s="1"/>
  <c r="DW56" i="56" s="1"/>
  <c r="ER56" i="56"/>
  <c r="EG56" i="56" s="1"/>
  <c r="DX56" i="56" s="1"/>
  <c r="EP56" i="56"/>
  <c r="EE56" i="56" s="1"/>
  <c r="DV56" i="56" s="1"/>
  <c r="ET125" i="56"/>
  <c r="EI125" i="56" s="1"/>
  <c r="DZ125" i="56" s="1"/>
  <c r="CG243" i="56"/>
  <c r="BV243" i="56" s="1"/>
  <c r="BM243" i="56" s="1"/>
  <c r="CM243" i="56"/>
  <c r="CB243" i="56" s="1"/>
  <c r="BS243" i="56" s="1"/>
  <c r="CK243" i="56"/>
  <c r="BZ243" i="56" s="1"/>
  <c r="BQ243" i="56" s="1"/>
  <c r="CJ243" i="56"/>
  <c r="BY243" i="56" s="1"/>
  <c r="BP243" i="56" s="1"/>
  <c r="CK213" i="56"/>
  <c r="BZ213" i="56" s="1"/>
  <c r="BQ213" i="56" s="1"/>
  <c r="CN268" i="56"/>
  <c r="CC268" i="56" s="1"/>
  <c r="ER96" i="56"/>
  <c r="EG96" i="56" s="1"/>
  <c r="DX96" i="56" s="1"/>
  <c r="EU105" i="56"/>
  <c r="EJ105" i="56" s="1"/>
  <c r="EA105" i="56" s="1"/>
  <c r="EP277" i="56"/>
  <c r="EE277" i="56" s="1"/>
  <c r="DV277" i="56" s="1"/>
  <c r="EP175" i="56"/>
  <c r="EE175" i="56" s="1"/>
  <c r="DV175" i="56" s="1"/>
  <c r="CG175" i="56"/>
  <c r="BV175" i="56" s="1"/>
  <c r="EW151" i="56"/>
  <c r="EL151" i="56" s="1"/>
  <c r="EC151" i="56" s="1"/>
  <c r="ER110" i="56"/>
  <c r="EG110" i="56" s="1"/>
  <c r="DX110" i="56" s="1"/>
  <c r="CI97" i="56"/>
  <c r="BX97" i="56" s="1"/>
  <c r="BO97" i="56" s="1"/>
  <c r="CI185" i="56"/>
  <c r="BX185" i="56" s="1"/>
  <c r="BO185" i="56" s="1"/>
  <c r="CH185" i="56"/>
  <c r="BW185" i="56" s="1"/>
  <c r="BN185" i="56" s="1"/>
  <c r="CM185" i="56"/>
  <c r="CB185" i="56" s="1"/>
  <c r="CG185" i="56"/>
  <c r="BV185" i="56" s="1"/>
  <c r="BM185" i="56" s="1"/>
  <c r="ET311" i="56"/>
  <c r="EI311" i="56" s="1"/>
  <c r="DZ311" i="56" s="1"/>
  <c r="EU175" i="56"/>
  <c r="EJ175" i="56" s="1"/>
  <c r="EA175" i="56" s="1"/>
  <c r="CK227" i="56"/>
  <c r="BZ227" i="56" s="1"/>
  <c r="BQ227" i="56" s="1"/>
  <c r="CH175" i="56"/>
  <c r="BW175" i="56" s="1"/>
  <c r="BE175" i="56" s="1"/>
  <c r="EV222" i="56"/>
  <c r="EK222" i="56" s="1"/>
  <c r="EB222" i="56" s="1"/>
  <c r="EP125" i="56"/>
  <c r="EE125" i="56" s="1"/>
  <c r="DV125" i="56" s="1"/>
  <c r="CH94" i="56"/>
  <c r="BW94" i="56" s="1"/>
  <c r="BN94" i="56" s="1"/>
  <c r="EQ103" i="56"/>
  <c r="EF103" i="56" s="1"/>
  <c r="DW103" i="56" s="1"/>
  <c r="CN185" i="56"/>
  <c r="CC185" i="56" s="1"/>
  <c r="CK65" i="56"/>
  <c r="BZ65" i="56" s="1"/>
  <c r="BQ65" i="56" s="1"/>
  <c r="CK79" i="56"/>
  <c r="BZ79" i="56" s="1"/>
  <c r="BQ79" i="56" s="1"/>
  <c r="EV188" i="56"/>
  <c r="EK188" i="56" s="1"/>
  <c r="EB188" i="56" s="1"/>
  <c r="ES68" i="56"/>
  <c r="EH68" i="56" s="1"/>
  <c r="DY68" i="56" s="1"/>
  <c r="EP40" i="56"/>
  <c r="EE40" i="56" s="1"/>
  <c r="DV40" i="56" s="1"/>
  <c r="ES45" i="56"/>
  <c r="EH45" i="56" s="1"/>
  <c r="DY45" i="56" s="1"/>
  <c r="CN277" i="56"/>
  <c r="CC277" i="56" s="1"/>
  <c r="CJ277" i="56"/>
  <c r="BY277" i="56" s="1"/>
  <c r="BP277" i="56" s="1"/>
  <c r="CH277" i="56"/>
  <c r="BW277" i="56" s="1"/>
  <c r="CM277" i="56"/>
  <c r="CB277" i="56" s="1"/>
  <c r="BS277" i="56" s="1"/>
  <c r="CK277" i="56"/>
  <c r="BZ277" i="56" s="1"/>
  <c r="CL277" i="56"/>
  <c r="CA277" i="56" s="1"/>
  <c r="CI277" i="56"/>
  <c r="BX277" i="56" s="1"/>
  <c r="EV187" i="56"/>
  <c r="EK187" i="56" s="1"/>
  <c r="EB187" i="56" s="1"/>
  <c r="EU187" i="56"/>
  <c r="EJ187" i="56" s="1"/>
  <c r="EA187" i="56" s="1"/>
  <c r="ER187" i="56"/>
  <c r="EG187" i="56" s="1"/>
  <c r="DX187" i="56" s="1"/>
  <c r="ES187" i="56"/>
  <c r="EH187" i="56" s="1"/>
  <c r="DY187" i="56" s="1"/>
  <c r="EW187" i="56"/>
  <c r="EL187" i="56" s="1"/>
  <c r="EC187" i="56" s="1"/>
  <c r="EP187" i="56"/>
  <c r="EE187" i="56" s="1"/>
  <c r="DV187" i="56" s="1"/>
  <c r="CJ189" i="56"/>
  <c r="BY189" i="56" s="1"/>
  <c r="BP189" i="56" s="1"/>
  <c r="CH189" i="56"/>
  <c r="BW189" i="56" s="1"/>
  <c r="BN189" i="56" s="1"/>
  <c r="CN189" i="56"/>
  <c r="CC189" i="56" s="1"/>
  <c r="BT189" i="56" s="1"/>
  <c r="CL24" i="56"/>
  <c r="CA24" i="56" s="1"/>
  <c r="BR24" i="56" s="1"/>
  <c r="CK24" i="56"/>
  <c r="BZ24" i="56" s="1"/>
  <c r="BQ24" i="56" s="1"/>
  <c r="CI24" i="56"/>
  <c r="BX24" i="56" s="1"/>
  <c r="CH24" i="56"/>
  <c r="BW24" i="56" s="1"/>
  <c r="BN24" i="56" s="1"/>
  <c r="CG24" i="56"/>
  <c r="BV24" i="56" s="1"/>
  <c r="BM24" i="56" s="1"/>
  <c r="ES300" i="56"/>
  <c r="EH300" i="56" s="1"/>
  <c r="DY300" i="56" s="1"/>
  <c r="CN269" i="56"/>
  <c r="CC269" i="56" s="1"/>
  <c r="BK269" i="56" s="1"/>
  <c r="CL239" i="56"/>
  <c r="CA239" i="56" s="1"/>
  <c r="CJ316" i="56"/>
  <c r="BY316" i="56" s="1"/>
  <c r="BP316" i="56" s="1"/>
  <c r="EQ186" i="56"/>
  <c r="EF186" i="56" s="1"/>
  <c r="DW186" i="56" s="1"/>
  <c r="CK147" i="56"/>
  <c r="BZ147" i="56" s="1"/>
  <c r="BQ147" i="56" s="1"/>
  <c r="EW309" i="56"/>
  <c r="EL309" i="56" s="1"/>
  <c r="EC309" i="56" s="1"/>
  <c r="EU262" i="56"/>
  <c r="EJ262" i="56" s="1"/>
  <c r="EA262" i="56" s="1"/>
  <c r="ET300" i="56"/>
  <c r="EI300" i="56" s="1"/>
  <c r="DZ300" i="56" s="1"/>
  <c r="CG269" i="56"/>
  <c r="BV269" i="56" s="1"/>
  <c r="CK168" i="56"/>
  <c r="BZ168" i="56" s="1"/>
  <c r="BQ168" i="56" s="1"/>
  <c r="CM239" i="56"/>
  <c r="CB239" i="56" s="1"/>
  <c r="BS239" i="56" s="1"/>
  <c r="ER192" i="56"/>
  <c r="EG192" i="56" s="1"/>
  <c r="DX192" i="56" s="1"/>
  <c r="CG134" i="56"/>
  <c r="BV134" i="56" s="1"/>
  <c r="BM134" i="56" s="1"/>
  <c r="ET12" i="56"/>
  <c r="EI12" i="56" s="1"/>
  <c r="DZ12" i="56" s="1"/>
  <c r="CK316" i="56"/>
  <c r="BZ316" i="56" s="1"/>
  <c r="BQ316" i="56" s="1"/>
  <c r="CH129" i="56"/>
  <c r="BW129" i="56" s="1"/>
  <c r="BN129" i="56" s="1"/>
  <c r="ES186" i="56"/>
  <c r="EH186" i="56" s="1"/>
  <c r="DY186" i="56" s="1"/>
  <c r="CL147" i="56"/>
  <c r="CA147" i="56" s="1"/>
  <c r="BR147" i="56" s="1"/>
  <c r="CJ300" i="56"/>
  <c r="BY300" i="56" s="1"/>
  <c r="CK134" i="56"/>
  <c r="BZ134" i="56" s="1"/>
  <c r="BQ134" i="56" s="1"/>
  <c r="CN316" i="56"/>
  <c r="CC316" i="56" s="1"/>
  <c r="ES309" i="56"/>
  <c r="EH309" i="56" s="1"/>
  <c r="DY309" i="56" s="1"/>
  <c r="ET115" i="56"/>
  <c r="EI115" i="56" s="1"/>
  <c r="DZ115" i="56" s="1"/>
  <c r="EP300" i="56"/>
  <c r="EE300" i="56" s="1"/>
  <c r="CK239" i="56"/>
  <c r="BZ239" i="56" s="1"/>
  <c r="BQ239" i="56" s="1"/>
  <c r="EW192" i="56"/>
  <c r="EL192" i="56" s="1"/>
  <c r="EC192" i="56" s="1"/>
  <c r="CJ134" i="56"/>
  <c r="BY134" i="56" s="1"/>
  <c r="BP134" i="56" s="1"/>
  <c r="CG316" i="56"/>
  <c r="BV316" i="56" s="1"/>
  <c r="CN129" i="56"/>
  <c r="CC129" i="56" s="1"/>
  <c r="BT129" i="56" s="1"/>
  <c r="CL109" i="56"/>
  <c r="CA109" i="56" s="1"/>
  <c r="BR109" i="56" s="1"/>
  <c r="EU186" i="56"/>
  <c r="EJ186" i="56" s="1"/>
  <c r="EA186" i="56" s="1"/>
  <c r="CH147" i="56"/>
  <c r="BW147" i="56" s="1"/>
  <c r="BN147" i="56" s="1"/>
  <c r="EU170" i="56"/>
  <c r="EJ170" i="56" s="1"/>
  <c r="EA170" i="56" s="1"/>
  <c r="CG136" i="56"/>
  <c r="BV136" i="56" s="1"/>
  <c r="BM136" i="56" s="1"/>
  <c r="EW300" i="56"/>
  <c r="EL300" i="56" s="1"/>
  <c r="EC300" i="56" s="1"/>
  <c r="CG147" i="56"/>
  <c r="BV147" i="56" s="1"/>
  <c r="BM147" i="56" s="1"/>
  <c r="EQ170" i="56"/>
  <c r="EF170" i="56" s="1"/>
  <c r="DW170" i="56" s="1"/>
  <c r="EP302" i="56"/>
  <c r="EE302" i="56" s="1"/>
  <c r="DV302" i="56" s="1"/>
  <c r="EU309" i="56"/>
  <c r="EJ309" i="56" s="1"/>
  <c r="EA309" i="56" s="1"/>
  <c r="EU115" i="56"/>
  <c r="EJ115" i="56" s="1"/>
  <c r="EA115" i="56" s="1"/>
  <c r="EQ300" i="56"/>
  <c r="EF300" i="56" s="1"/>
  <c r="DW300" i="56" s="1"/>
  <c r="ET263" i="56"/>
  <c r="EI263" i="56" s="1"/>
  <c r="DZ263" i="56" s="1"/>
  <c r="CI239" i="56"/>
  <c r="BX239" i="56" s="1"/>
  <c r="BO239" i="56" s="1"/>
  <c r="CL134" i="56"/>
  <c r="CA134" i="56" s="1"/>
  <c r="CL316" i="56"/>
  <c r="CA316" i="56" s="1"/>
  <c r="BR316" i="56" s="1"/>
  <c r="CI129" i="56"/>
  <c r="BX129" i="56" s="1"/>
  <c r="BO129" i="56" s="1"/>
  <c r="EV186" i="56"/>
  <c r="EK186" i="56" s="1"/>
  <c r="EB186" i="56" s="1"/>
  <c r="EV63" i="56"/>
  <c r="EK63" i="56" s="1"/>
  <c r="EB63" i="56" s="1"/>
  <c r="ER170" i="56"/>
  <c r="EG170" i="56" s="1"/>
  <c r="DX170" i="56" s="1"/>
  <c r="CL136" i="56"/>
  <c r="CA136" i="56" s="1"/>
  <c r="BR136" i="56" s="1"/>
  <c r="EW186" i="56"/>
  <c r="EL186" i="56" s="1"/>
  <c r="EC186" i="56" s="1"/>
  <c r="ET309" i="56"/>
  <c r="EI309" i="56" s="1"/>
  <c r="DZ309" i="56" s="1"/>
  <c r="EW312" i="56"/>
  <c r="EL312" i="56" s="1"/>
  <c r="EC312" i="56" s="1"/>
  <c r="EU300" i="56"/>
  <c r="EJ300" i="56" s="1"/>
  <c r="EA300" i="56" s="1"/>
  <c r="EP263" i="56"/>
  <c r="EE263" i="56" s="1"/>
  <c r="DV263" i="56" s="1"/>
  <c r="CJ239" i="56"/>
  <c r="BY239" i="56" s="1"/>
  <c r="BP239" i="56" s="1"/>
  <c r="CM134" i="56"/>
  <c r="CB134" i="56" s="1"/>
  <c r="BS134" i="56" s="1"/>
  <c r="CM316" i="56"/>
  <c r="CB316" i="56" s="1"/>
  <c r="EW63" i="56"/>
  <c r="EL63" i="56" s="1"/>
  <c r="EC63" i="56" s="1"/>
  <c r="ES170" i="56"/>
  <c r="EH170" i="56" s="1"/>
  <c r="DY170" i="56" s="1"/>
  <c r="ES192" i="56"/>
  <c r="EH192" i="56" s="1"/>
  <c r="DY192" i="56" s="1"/>
  <c r="CL300" i="56"/>
  <c r="CA300" i="56" s="1"/>
  <c r="BR300" i="56" s="1"/>
  <c r="CH136" i="56"/>
  <c r="BW136" i="56" s="1"/>
  <c r="BN136" i="56" s="1"/>
  <c r="CN239" i="56"/>
  <c r="CC239" i="56" s="1"/>
  <c r="BK239" i="56" s="1"/>
  <c r="ES302" i="56"/>
  <c r="EH302" i="56" s="1"/>
  <c r="DY302" i="56" s="1"/>
  <c r="CH134" i="56"/>
  <c r="BW134" i="56" s="1"/>
  <c r="BN134" i="56" s="1"/>
  <c r="CI316" i="56"/>
  <c r="BX316" i="56" s="1"/>
  <c r="BO316" i="56" s="1"/>
  <c r="EV170" i="56"/>
  <c r="EK170" i="56" s="1"/>
  <c r="EB170" i="56" s="1"/>
  <c r="ER193" i="56"/>
  <c r="EG193" i="56" s="1"/>
  <c r="DX193" i="56" s="1"/>
  <c r="EU193" i="56"/>
  <c r="EJ193" i="56" s="1"/>
  <c r="EA193" i="56" s="1"/>
  <c r="ET193" i="56"/>
  <c r="EI193" i="56" s="1"/>
  <c r="DZ193" i="56" s="1"/>
  <c r="EQ210" i="56"/>
  <c r="EF210" i="56" s="1"/>
  <c r="DW210" i="56" s="1"/>
  <c r="ET210" i="56"/>
  <c r="EI210" i="56" s="1"/>
  <c r="DZ210" i="56" s="1"/>
  <c r="EU210" i="56"/>
  <c r="EJ210" i="56" s="1"/>
  <c r="EA210" i="56" s="1"/>
  <c r="ES210" i="56"/>
  <c r="EH210" i="56" s="1"/>
  <c r="DY210" i="56" s="1"/>
  <c r="EP210" i="56"/>
  <c r="EE210" i="56" s="1"/>
  <c r="DV210" i="56" s="1"/>
  <c r="EW210" i="56"/>
  <c r="EL210" i="56" s="1"/>
  <c r="EC210" i="56" s="1"/>
  <c r="ER210" i="56"/>
  <c r="EG210" i="56" s="1"/>
  <c r="DX210" i="56" s="1"/>
  <c r="EV210" i="56"/>
  <c r="EK210" i="56" s="1"/>
  <c r="EB210" i="56" s="1"/>
  <c r="EN17" i="56"/>
  <c r="CE17" i="56"/>
  <c r="FI17" i="56"/>
  <c r="CZ17" i="56"/>
  <c r="CL80" i="56"/>
  <c r="CA80" i="56" s="1"/>
  <c r="BR80" i="56" s="1"/>
  <c r="CJ80" i="56"/>
  <c r="BY80" i="56" s="1"/>
  <c r="BP80" i="56" s="1"/>
  <c r="CK80" i="56"/>
  <c r="BZ80" i="56" s="1"/>
  <c r="BQ80" i="56" s="1"/>
  <c r="CH80" i="56"/>
  <c r="BW80" i="56" s="1"/>
  <c r="BN80" i="56" s="1"/>
  <c r="CN80" i="56"/>
  <c r="CC80" i="56" s="1"/>
  <c r="BT80" i="56" s="1"/>
  <c r="CI80" i="56"/>
  <c r="BX80" i="56" s="1"/>
  <c r="BO80" i="56" s="1"/>
  <c r="CE11" i="56"/>
  <c r="EN11" i="56"/>
  <c r="FI11" i="56"/>
  <c r="CZ11" i="56"/>
  <c r="ES74" i="56"/>
  <c r="EH74" i="56" s="1"/>
  <c r="DY74" i="56" s="1"/>
  <c r="EV74" i="56"/>
  <c r="EK74" i="56" s="1"/>
  <c r="EB74" i="56" s="1"/>
  <c r="EQ74" i="56"/>
  <c r="EF74" i="56" s="1"/>
  <c r="DW74" i="56" s="1"/>
  <c r="EW74" i="56"/>
  <c r="EL74" i="56" s="1"/>
  <c r="EC74" i="56" s="1"/>
  <c r="ET74" i="56"/>
  <c r="EI74" i="56" s="1"/>
  <c r="DZ74" i="56" s="1"/>
  <c r="ER74" i="56"/>
  <c r="EG74" i="56" s="1"/>
  <c r="DX74" i="56" s="1"/>
  <c r="EP74" i="56"/>
  <c r="EE74" i="56" s="1"/>
  <c r="DV74" i="56" s="1"/>
  <c r="EU74" i="56"/>
  <c r="EJ74" i="56" s="1"/>
  <c r="EA74" i="56" s="1"/>
  <c r="EW17" i="56"/>
  <c r="EL17" i="56" s="1"/>
  <c r="EQ17" i="56"/>
  <c r="EF17" i="56" s="1"/>
  <c r="DW17" i="56" s="1"/>
  <c r="ER17" i="56"/>
  <c r="EG17" i="56" s="1"/>
  <c r="DX17" i="56" s="1"/>
  <c r="EP17" i="56"/>
  <c r="EE17" i="56" s="1"/>
  <c r="DV17" i="56" s="1"/>
  <c r="EU111" i="56"/>
  <c r="EJ111" i="56" s="1"/>
  <c r="EA111" i="56" s="1"/>
  <c r="ET111" i="56"/>
  <c r="EI111" i="56" s="1"/>
  <c r="DZ111" i="56" s="1"/>
  <c r="EW111" i="56"/>
  <c r="EL111" i="56" s="1"/>
  <c r="EC111" i="56" s="1"/>
  <c r="ER111" i="56"/>
  <c r="EG111" i="56" s="1"/>
  <c r="DX111" i="56" s="1"/>
  <c r="ES111" i="56"/>
  <c r="EH111" i="56" s="1"/>
  <c r="DY111" i="56" s="1"/>
  <c r="EQ111" i="56"/>
  <c r="EF111" i="56" s="1"/>
  <c r="DW111" i="56" s="1"/>
  <c r="EV111" i="56"/>
  <c r="EK111" i="56" s="1"/>
  <c r="EB111" i="56" s="1"/>
  <c r="EP111" i="56"/>
  <c r="EE111" i="56" s="1"/>
  <c r="DV111" i="56" s="1"/>
  <c r="EQ69" i="56"/>
  <c r="EF69" i="56" s="1"/>
  <c r="DW69" i="56" s="1"/>
  <c r="EU69" i="56"/>
  <c r="EJ69" i="56" s="1"/>
  <c r="EA69" i="56" s="1"/>
  <c r="EW69" i="56"/>
  <c r="EL69" i="56" s="1"/>
  <c r="EC69" i="56" s="1"/>
  <c r="EV69" i="56"/>
  <c r="EK69" i="56" s="1"/>
  <c r="EB69" i="56" s="1"/>
  <c r="EP69" i="56"/>
  <c r="EE69" i="56" s="1"/>
  <c r="DV69" i="56" s="1"/>
  <c r="CL272" i="56"/>
  <c r="CA272" i="56" s="1"/>
  <c r="CG272" i="56"/>
  <c r="BV272" i="56" s="1"/>
  <c r="BM272" i="56" s="1"/>
  <c r="CI272" i="56"/>
  <c r="BX272" i="56" s="1"/>
  <c r="BO272" i="56" s="1"/>
  <c r="CK272" i="56"/>
  <c r="BZ272" i="56" s="1"/>
  <c r="BQ272" i="56" s="1"/>
  <c r="CH272" i="56"/>
  <c r="BW272" i="56" s="1"/>
  <c r="BE272" i="56" s="1"/>
  <c r="CN272" i="56"/>
  <c r="CC272" i="56" s="1"/>
  <c r="BT272" i="56" s="1"/>
  <c r="CJ272" i="56"/>
  <c r="BY272" i="56" s="1"/>
  <c r="BP272" i="56" s="1"/>
  <c r="CM272" i="56"/>
  <c r="CB272" i="56" s="1"/>
  <c r="CN107" i="56"/>
  <c r="CC107" i="56" s="1"/>
  <c r="BT107" i="56" s="1"/>
  <c r="CK107" i="56"/>
  <c r="BZ107" i="56" s="1"/>
  <c r="BQ107" i="56" s="1"/>
  <c r="CJ107" i="56"/>
  <c r="BY107" i="56" s="1"/>
  <c r="BP107" i="56" s="1"/>
  <c r="CI107" i="56"/>
  <c r="BX107" i="56" s="1"/>
  <c r="BO107" i="56" s="1"/>
  <c r="CG107" i="56"/>
  <c r="BV107" i="56" s="1"/>
  <c r="BM107" i="56" s="1"/>
  <c r="CH107" i="56"/>
  <c r="BW107" i="56" s="1"/>
  <c r="ET69" i="56"/>
  <c r="EI69" i="56" s="1"/>
  <c r="DZ69" i="56" s="1"/>
  <c r="ES17" i="56"/>
  <c r="EH17" i="56" s="1"/>
  <c r="DY17" i="56" s="1"/>
  <c r="CG20" i="56"/>
  <c r="BV20" i="56" s="1"/>
  <c r="BM20" i="56" s="1"/>
  <c r="EV272" i="56"/>
  <c r="EK272" i="56" s="1"/>
  <c r="EB272" i="56" s="1"/>
  <c r="ER272" i="56"/>
  <c r="EG272" i="56" s="1"/>
  <c r="DX272" i="56" s="1"/>
  <c r="ES272" i="56"/>
  <c r="EH272" i="56" s="1"/>
  <c r="DY272" i="56" s="1"/>
  <c r="EP272" i="56"/>
  <c r="EE272" i="56" s="1"/>
  <c r="EW272" i="56"/>
  <c r="EL272" i="56" s="1"/>
  <c r="EC272" i="56" s="1"/>
  <c r="EU272" i="56"/>
  <c r="EJ272" i="56" s="1"/>
  <c r="EA272" i="56" s="1"/>
  <c r="ET272" i="56"/>
  <c r="EI272" i="56" s="1"/>
  <c r="DZ272" i="56" s="1"/>
  <c r="CJ109" i="56"/>
  <c r="BY109" i="56" s="1"/>
  <c r="BP109" i="56" s="1"/>
  <c r="CK109" i="56"/>
  <c r="BZ109" i="56" s="1"/>
  <c r="BQ109" i="56" s="1"/>
  <c r="CH109" i="56"/>
  <c r="BW109" i="56" s="1"/>
  <c r="BN109" i="56" s="1"/>
  <c r="CI109" i="56"/>
  <c r="BX109" i="56" s="1"/>
  <c r="BO109" i="56" s="1"/>
  <c r="CN109" i="56"/>
  <c r="CC109" i="56" s="1"/>
  <c r="CM109" i="56"/>
  <c r="CB109" i="56" s="1"/>
  <c r="BS109" i="56" s="1"/>
  <c r="CM301" i="56"/>
  <c r="CB301" i="56" s="1"/>
  <c r="BS301" i="56" s="1"/>
  <c r="CL301" i="56"/>
  <c r="CA301" i="56" s="1"/>
  <c r="BR301" i="56" s="1"/>
  <c r="CH301" i="56"/>
  <c r="BW301" i="56" s="1"/>
  <c r="BN301" i="56" s="1"/>
  <c r="CK301" i="56"/>
  <c r="BZ301" i="56" s="1"/>
  <c r="CJ301" i="56"/>
  <c r="BY301" i="56" s="1"/>
  <c r="BP301" i="56" s="1"/>
  <c r="CG301" i="56"/>
  <c r="BV301" i="56" s="1"/>
  <c r="BM301" i="56" s="1"/>
  <c r="CI301" i="56"/>
  <c r="BX301" i="56" s="1"/>
  <c r="BO301" i="56" s="1"/>
  <c r="CN301" i="56"/>
  <c r="CC301" i="56" s="1"/>
  <c r="BT301" i="56" s="1"/>
  <c r="EV302" i="56"/>
  <c r="EK302" i="56" s="1"/>
  <c r="EB302" i="56" s="1"/>
  <c r="EU302" i="56"/>
  <c r="EJ302" i="56" s="1"/>
  <c r="EA302" i="56" s="1"/>
  <c r="ET302" i="56"/>
  <c r="EI302" i="56" s="1"/>
  <c r="DZ302" i="56" s="1"/>
  <c r="ER302" i="56"/>
  <c r="EG302" i="56" s="1"/>
  <c r="DX302" i="56" s="1"/>
  <c r="EQ302" i="56"/>
  <c r="EF302" i="56" s="1"/>
  <c r="DW302" i="56" s="1"/>
  <c r="CZ39" i="56"/>
  <c r="CE39" i="56"/>
  <c r="FI39" i="56"/>
  <c r="EN39" i="56"/>
  <c r="CM297" i="56"/>
  <c r="CB297" i="56" s="1"/>
  <c r="BS297" i="56" s="1"/>
  <c r="CL297" i="56"/>
  <c r="CA297" i="56" s="1"/>
  <c r="BR297" i="56" s="1"/>
  <c r="CG297" i="56"/>
  <c r="BV297" i="56" s="1"/>
  <c r="BM297" i="56" s="1"/>
  <c r="CK297" i="56"/>
  <c r="BZ297" i="56" s="1"/>
  <c r="BQ297" i="56" s="1"/>
  <c r="CN297" i="56"/>
  <c r="CC297" i="56" s="1"/>
  <c r="BT297" i="56" s="1"/>
  <c r="CJ297" i="56"/>
  <c r="BY297" i="56" s="1"/>
  <c r="CI297" i="56"/>
  <c r="BX297" i="56" s="1"/>
  <c r="BO297" i="56" s="1"/>
  <c r="CH297" i="56"/>
  <c r="BW297" i="56" s="1"/>
  <c r="EW147" i="56"/>
  <c r="EL147" i="56" s="1"/>
  <c r="EC147" i="56" s="1"/>
  <c r="EU147" i="56"/>
  <c r="EJ147" i="56" s="1"/>
  <c r="EV147" i="56"/>
  <c r="EK147" i="56" s="1"/>
  <c r="EB147" i="56" s="1"/>
  <c r="ET147" i="56"/>
  <c r="EI147" i="56" s="1"/>
  <c r="DZ147" i="56" s="1"/>
  <c r="ES147" i="56"/>
  <c r="EH147" i="56" s="1"/>
  <c r="DY147" i="56" s="1"/>
  <c r="ER147" i="56"/>
  <c r="EG147" i="56" s="1"/>
  <c r="DX147" i="56" s="1"/>
  <c r="EP147" i="56"/>
  <c r="EE147" i="56" s="1"/>
  <c r="DV147" i="56" s="1"/>
  <c r="EQ147" i="56"/>
  <c r="EF147" i="56" s="1"/>
  <c r="DW147" i="56" s="1"/>
  <c r="CG279" i="56"/>
  <c r="BV279" i="56" s="1"/>
  <c r="CJ279" i="56"/>
  <c r="BY279" i="56" s="1"/>
  <c r="BP279" i="56" s="1"/>
  <c r="CM279" i="56"/>
  <c r="CB279" i="56" s="1"/>
  <c r="BS279" i="56" s="1"/>
  <c r="CK279" i="56"/>
  <c r="BZ279" i="56" s="1"/>
  <c r="BQ279" i="56" s="1"/>
  <c r="CL279" i="56"/>
  <c r="CA279" i="56" s="1"/>
  <c r="BR279" i="56" s="1"/>
  <c r="CH279" i="56"/>
  <c r="BW279" i="56" s="1"/>
  <c r="BN279" i="56" s="1"/>
  <c r="CI279" i="56"/>
  <c r="BX279" i="56" s="1"/>
  <c r="BO279" i="56" s="1"/>
  <c r="CN279" i="56"/>
  <c r="CC279" i="56" s="1"/>
  <c r="BT279" i="56" s="1"/>
  <c r="EN36" i="56"/>
  <c r="EU17" i="56"/>
  <c r="EJ17" i="56" s="1"/>
  <c r="EA17" i="56" s="1"/>
  <c r="EK305" i="56"/>
  <c r="EB305" i="56" s="1"/>
  <c r="CM20" i="56"/>
  <c r="CB20" i="56" s="1"/>
  <c r="BS20" i="56" s="1"/>
  <c r="CI20" i="56"/>
  <c r="BX20" i="56" s="1"/>
  <c r="CL20" i="56"/>
  <c r="CA20" i="56" s="1"/>
  <c r="BR20" i="56" s="1"/>
  <c r="CK20" i="56"/>
  <c r="BZ20" i="56" s="1"/>
  <c r="BQ20" i="56" s="1"/>
  <c r="CJ20" i="56"/>
  <c r="BY20" i="56" s="1"/>
  <c r="BP20" i="56" s="1"/>
  <c r="CH20" i="56"/>
  <c r="BW20" i="56" s="1"/>
  <c r="BN20" i="56" s="1"/>
  <c r="CN226" i="56"/>
  <c r="CC226" i="56" s="1"/>
  <c r="BT226" i="56" s="1"/>
  <c r="CI226" i="56"/>
  <c r="BX226" i="56" s="1"/>
  <c r="CK226" i="56"/>
  <c r="BZ226" i="56" s="1"/>
  <c r="CG226" i="56"/>
  <c r="BV226" i="56" s="1"/>
  <c r="BM226" i="56" s="1"/>
  <c r="CM226" i="56"/>
  <c r="CB226" i="56" s="1"/>
  <c r="BS226" i="56" s="1"/>
  <c r="CJ226" i="56"/>
  <c r="BY226" i="56" s="1"/>
  <c r="CH226" i="56"/>
  <c r="BW226" i="56" s="1"/>
  <c r="BN226" i="56" s="1"/>
  <c r="CK160" i="56"/>
  <c r="BZ160" i="56" s="1"/>
  <c r="BQ160" i="56" s="1"/>
  <c r="CJ160" i="56"/>
  <c r="BY160" i="56" s="1"/>
  <c r="BP160" i="56" s="1"/>
  <c r="CN160" i="56"/>
  <c r="CC160" i="56" s="1"/>
  <c r="BT160" i="56" s="1"/>
  <c r="CL160" i="56"/>
  <c r="CA160" i="56" s="1"/>
  <c r="BR160" i="56" s="1"/>
  <c r="CI160" i="56"/>
  <c r="BX160" i="56" s="1"/>
  <c r="BO160" i="56" s="1"/>
  <c r="CH160" i="56"/>
  <c r="BW160" i="56" s="1"/>
  <c r="BN160" i="56" s="1"/>
  <c r="CM160" i="56"/>
  <c r="CB160" i="56" s="1"/>
  <c r="BS160" i="56" s="1"/>
  <c r="CG160" i="56"/>
  <c r="BV160" i="56" s="1"/>
  <c r="BM160" i="56" s="1"/>
  <c r="EU95" i="56"/>
  <c r="EJ95" i="56" s="1"/>
  <c r="EA95" i="56" s="1"/>
  <c r="ES95" i="56"/>
  <c r="EH95" i="56" s="1"/>
  <c r="DY95" i="56" s="1"/>
  <c r="ER95" i="56"/>
  <c r="EG95" i="56" s="1"/>
  <c r="DX95" i="56" s="1"/>
  <c r="EQ95" i="56"/>
  <c r="EF95" i="56" s="1"/>
  <c r="DW95" i="56" s="1"/>
  <c r="EV95" i="56"/>
  <c r="EK95" i="56" s="1"/>
  <c r="EB95" i="56" s="1"/>
  <c r="EW95" i="56"/>
  <c r="EL95" i="56" s="1"/>
  <c r="EC95" i="56" s="1"/>
  <c r="EP95" i="56"/>
  <c r="EE95" i="56" s="1"/>
  <c r="DV95" i="56" s="1"/>
  <c r="ET95" i="56"/>
  <c r="EI95" i="56" s="1"/>
  <c r="DZ95" i="56" s="1"/>
  <c r="CL226" i="56"/>
  <c r="CA226" i="56" s="1"/>
  <c r="BR226" i="56" s="1"/>
  <c r="ES69" i="56"/>
  <c r="EH69" i="56" s="1"/>
  <c r="DY69" i="56" s="1"/>
  <c r="ET17" i="56"/>
  <c r="EI17" i="56" s="1"/>
  <c r="DZ17" i="56" s="1"/>
  <c r="FI36" i="56"/>
  <c r="EV17" i="56"/>
  <c r="EK17" i="56" s="1"/>
  <c r="EB17" i="56" s="1"/>
  <c r="CI56" i="56"/>
  <c r="BX56" i="56" s="1"/>
  <c r="BO56" i="56" s="1"/>
  <c r="CN56" i="56"/>
  <c r="CC56" i="56" s="1"/>
  <c r="CG56" i="56"/>
  <c r="BV56" i="56" s="1"/>
  <c r="BM56" i="56" s="1"/>
  <c r="CJ56" i="56"/>
  <c r="BY56" i="56" s="1"/>
  <c r="CH56" i="56"/>
  <c r="BW56" i="56" s="1"/>
  <c r="BN56" i="56" s="1"/>
  <c r="CK56" i="56"/>
  <c r="BZ56" i="56" s="1"/>
  <c r="CL56" i="56"/>
  <c r="CA56" i="56" s="1"/>
  <c r="BR56" i="56" s="1"/>
  <c r="CM56" i="56"/>
  <c r="CB56" i="56" s="1"/>
  <c r="BS56" i="56" s="1"/>
  <c r="EV93" i="56"/>
  <c r="EK93" i="56" s="1"/>
  <c r="EB93" i="56" s="1"/>
  <c r="EW93" i="56"/>
  <c r="EL93" i="56" s="1"/>
  <c r="ET93" i="56"/>
  <c r="EI93" i="56" s="1"/>
  <c r="DZ93" i="56" s="1"/>
  <c r="ER93" i="56"/>
  <c r="EG93" i="56" s="1"/>
  <c r="DX93" i="56" s="1"/>
  <c r="EP93" i="56"/>
  <c r="EE93" i="56" s="1"/>
  <c r="DV93" i="56" s="1"/>
  <c r="EU93" i="56"/>
  <c r="EJ93" i="56" s="1"/>
  <c r="EA93" i="56" s="1"/>
  <c r="EQ93" i="56"/>
  <c r="EF93" i="56" s="1"/>
  <c r="DW93" i="56" s="1"/>
  <c r="ES93" i="56"/>
  <c r="EH93" i="56" s="1"/>
  <c r="DY93" i="56" s="1"/>
  <c r="CZ28" i="56"/>
  <c r="CE28" i="56"/>
  <c r="EN28" i="56"/>
  <c r="FI28" i="56"/>
  <c r="EL302" i="56"/>
  <c r="EC302" i="56" s="1"/>
  <c r="EP156" i="56"/>
  <c r="EE156" i="56" s="1"/>
  <c r="DV156" i="56" s="1"/>
  <c r="ET156" i="56"/>
  <c r="EI156" i="56" s="1"/>
  <c r="DZ156" i="56" s="1"/>
  <c r="EQ156" i="56"/>
  <c r="EF156" i="56" s="1"/>
  <c r="DW156" i="56" s="1"/>
  <c r="ES156" i="56"/>
  <c r="EH156" i="56" s="1"/>
  <c r="DY156" i="56" s="1"/>
  <c r="EU156" i="56"/>
  <c r="EJ156" i="56" s="1"/>
  <c r="EA156" i="56" s="1"/>
  <c r="CZ29" i="56"/>
  <c r="FI29" i="56"/>
  <c r="CE29" i="56"/>
  <c r="EN29" i="56"/>
  <c r="FT11" i="56"/>
  <c r="FV11" i="56"/>
  <c r="FL11" i="56" s="1"/>
  <c r="FW11" i="56"/>
  <c r="FM11" i="56" s="1"/>
  <c r="FU11" i="56"/>
  <c r="FK11" i="56" s="1"/>
  <c r="CH241" i="56"/>
  <c r="BW241" i="56" s="1"/>
  <c r="BN241" i="56" s="1"/>
  <c r="CG241" i="56"/>
  <c r="BV241" i="56" s="1"/>
  <c r="BM241" i="56" s="1"/>
  <c r="CI241" i="56"/>
  <c r="BX241" i="56" s="1"/>
  <c r="CN241" i="56"/>
  <c r="CC241" i="56" s="1"/>
  <c r="CK241" i="56"/>
  <c r="BZ241" i="56" s="1"/>
  <c r="CM241" i="56"/>
  <c r="CB241" i="56" s="1"/>
  <c r="BS241" i="56" s="1"/>
  <c r="CJ241" i="56"/>
  <c r="BY241" i="56" s="1"/>
  <c r="BP241" i="56" s="1"/>
  <c r="CL241" i="56"/>
  <c r="CA241" i="56" s="1"/>
  <c r="BR241" i="56" s="1"/>
  <c r="ES71" i="56"/>
  <c r="EH71" i="56" s="1"/>
  <c r="DY71" i="56" s="1"/>
  <c r="ER71" i="56"/>
  <c r="EG71" i="56" s="1"/>
  <c r="DX71" i="56" s="1"/>
  <c r="CH150" i="56"/>
  <c r="BW150" i="56" s="1"/>
  <c r="BN150" i="56" s="1"/>
  <c r="CM76" i="56"/>
  <c r="CB76" i="56" s="1"/>
  <c r="BS76" i="56" s="1"/>
  <c r="CK76" i="56"/>
  <c r="BZ76" i="56" s="1"/>
  <c r="BQ76" i="56" s="1"/>
  <c r="CL76" i="56"/>
  <c r="CA76" i="56" s="1"/>
  <c r="BR76" i="56" s="1"/>
  <c r="EN20" i="56"/>
  <c r="FI20" i="56"/>
  <c r="CZ20" i="56"/>
  <c r="CE20" i="56"/>
  <c r="CM295" i="56"/>
  <c r="CB295" i="56" s="1"/>
  <c r="BS295" i="56" s="1"/>
  <c r="EQ144" i="56"/>
  <c r="EF144" i="56" s="1"/>
  <c r="DW144" i="56" s="1"/>
  <c r="EP144" i="56"/>
  <c r="EE144" i="56" s="1"/>
  <c r="DV144" i="56" s="1"/>
  <c r="EW144" i="56"/>
  <c r="EL144" i="56" s="1"/>
  <c r="EC144" i="56" s="1"/>
  <c r="ET144" i="56"/>
  <c r="EI144" i="56" s="1"/>
  <c r="DZ144" i="56" s="1"/>
  <c r="ES144" i="56"/>
  <c r="EH144" i="56" s="1"/>
  <c r="DY144" i="56" s="1"/>
  <c r="ER144" i="56"/>
  <c r="EG144" i="56" s="1"/>
  <c r="DX144" i="56" s="1"/>
  <c r="EV144" i="56"/>
  <c r="EK144" i="56" s="1"/>
  <c r="EB144" i="56" s="1"/>
  <c r="EV242" i="56"/>
  <c r="EK242" i="56" s="1"/>
  <c r="EB242" i="56" s="1"/>
  <c r="EQ242" i="56"/>
  <c r="EF242" i="56" s="1"/>
  <c r="DW242" i="56" s="1"/>
  <c r="EP242" i="56"/>
  <c r="EE242" i="56" s="1"/>
  <c r="DV242" i="56" s="1"/>
  <c r="CI133" i="56"/>
  <c r="BX133" i="56" s="1"/>
  <c r="EU239" i="56"/>
  <c r="EJ239" i="56" s="1"/>
  <c r="EA239" i="56" s="1"/>
  <c r="CG34" i="56"/>
  <c r="BV34" i="56" s="1"/>
  <c r="BM34" i="56" s="1"/>
  <c r="CK34" i="56"/>
  <c r="BZ34" i="56" s="1"/>
  <c r="BQ34" i="56" s="1"/>
  <c r="CL225" i="56"/>
  <c r="CA225" i="56" s="1"/>
  <c r="BI225" i="56" s="1"/>
  <c r="CJ295" i="56"/>
  <c r="BY295" i="56" s="1"/>
  <c r="CL133" i="56"/>
  <c r="CA133" i="56" s="1"/>
  <c r="BR133" i="56" s="1"/>
  <c r="EP102" i="56"/>
  <c r="EE102" i="56" s="1"/>
  <c r="DV102" i="56" s="1"/>
  <c r="EW75" i="56"/>
  <c r="EL75" i="56" s="1"/>
  <c r="EC75" i="56" s="1"/>
  <c r="CN76" i="56"/>
  <c r="CC76" i="56" s="1"/>
  <c r="BT76" i="56" s="1"/>
  <c r="CJ34" i="56"/>
  <c r="BY34" i="56" s="1"/>
  <c r="BP34" i="56" s="1"/>
  <c r="EV75" i="56"/>
  <c r="EK75" i="56" s="1"/>
  <c r="EB75" i="56" s="1"/>
  <c r="EP239" i="56"/>
  <c r="EE239" i="56" s="1"/>
  <c r="DV239" i="56" s="1"/>
  <c r="EW296" i="56"/>
  <c r="EL296" i="56" s="1"/>
  <c r="EC296" i="56" s="1"/>
  <c r="EQ296" i="56"/>
  <c r="EF296" i="56" s="1"/>
  <c r="DW296" i="56" s="1"/>
  <c r="EW167" i="56"/>
  <c r="EL167" i="56" s="1"/>
  <c r="EC167" i="56" s="1"/>
  <c r="EU167" i="56"/>
  <c r="EJ167" i="56" s="1"/>
  <c r="EQ167" i="56"/>
  <c r="EF167" i="56" s="1"/>
  <c r="DW167" i="56" s="1"/>
  <c r="ER167" i="56"/>
  <c r="EG167" i="56" s="1"/>
  <c r="DX167" i="56" s="1"/>
  <c r="CN225" i="56"/>
  <c r="CC225" i="56" s="1"/>
  <c r="CG295" i="56"/>
  <c r="BV295" i="56" s="1"/>
  <c r="EP189" i="56"/>
  <c r="EE189" i="56" s="1"/>
  <c r="DV189" i="56" s="1"/>
  <c r="CK126" i="56"/>
  <c r="BZ126" i="56" s="1"/>
  <c r="BQ126" i="56" s="1"/>
  <c r="ET102" i="56"/>
  <c r="EI102" i="56" s="1"/>
  <c r="DZ102" i="56" s="1"/>
  <c r="ET46" i="56"/>
  <c r="EI46" i="56" s="1"/>
  <c r="DZ46" i="56" s="1"/>
  <c r="ET75" i="56"/>
  <c r="EI75" i="56" s="1"/>
  <c r="DZ75" i="56" s="1"/>
  <c r="ER239" i="56"/>
  <c r="EG239" i="56" s="1"/>
  <c r="DX239" i="56" s="1"/>
  <c r="CJ76" i="56"/>
  <c r="BY76" i="56" s="1"/>
  <c r="BP76" i="56" s="1"/>
  <c r="CN34" i="56"/>
  <c r="CC34" i="56" s="1"/>
  <c r="BT34" i="56" s="1"/>
  <c r="CE15" i="56"/>
  <c r="CM275" i="56"/>
  <c r="CB275" i="56" s="1"/>
  <c r="BS275" i="56" s="1"/>
  <c r="CN275" i="56"/>
  <c r="CC275" i="56" s="1"/>
  <c r="BT275" i="56" s="1"/>
  <c r="CG275" i="56"/>
  <c r="BV275" i="56" s="1"/>
  <c r="BM275" i="56" s="1"/>
  <c r="CJ275" i="56"/>
  <c r="BY275" i="56" s="1"/>
  <c r="BP275" i="56" s="1"/>
  <c r="CH275" i="56"/>
  <c r="BW275" i="56" s="1"/>
  <c r="BN275" i="56" s="1"/>
  <c r="CI275" i="56"/>
  <c r="BX275" i="56" s="1"/>
  <c r="BO275" i="56" s="1"/>
  <c r="CK275" i="56"/>
  <c r="BZ275" i="56" s="1"/>
  <c r="ES175" i="56"/>
  <c r="EH175" i="56" s="1"/>
  <c r="DY175" i="56" s="1"/>
  <c r="ER175" i="56"/>
  <c r="EG175" i="56" s="1"/>
  <c r="DX175" i="56" s="1"/>
  <c r="EW174" i="56"/>
  <c r="EL174" i="56" s="1"/>
  <c r="EC174" i="56" s="1"/>
  <c r="EU174" i="56"/>
  <c r="EJ174" i="56" s="1"/>
  <c r="EA174" i="56" s="1"/>
  <c r="ES174" i="56"/>
  <c r="EH174" i="56" s="1"/>
  <c r="DY174" i="56" s="1"/>
  <c r="EV174" i="56"/>
  <c r="EK174" i="56" s="1"/>
  <c r="EB174" i="56" s="1"/>
  <c r="ET174" i="56"/>
  <c r="EI174" i="56" s="1"/>
  <c r="DZ174" i="56" s="1"/>
  <c r="ER174" i="56"/>
  <c r="EG174" i="56" s="1"/>
  <c r="DX174" i="56" s="1"/>
  <c r="ER270" i="56"/>
  <c r="EG270" i="56" s="1"/>
  <c r="DX270" i="56" s="1"/>
  <c r="EV270" i="56"/>
  <c r="EK270" i="56" s="1"/>
  <c r="EB270" i="56" s="1"/>
  <c r="ET270" i="56"/>
  <c r="EI270" i="56" s="1"/>
  <c r="DZ270" i="56" s="1"/>
  <c r="ES270" i="56"/>
  <c r="EH270" i="56" s="1"/>
  <c r="DY270" i="56" s="1"/>
  <c r="CE37" i="56"/>
  <c r="FI37" i="56"/>
  <c r="CZ37" i="56"/>
  <c r="EN37" i="56"/>
  <c r="EU96" i="56"/>
  <c r="EJ96" i="56" s="1"/>
  <c r="EA96" i="56" s="1"/>
  <c r="EV96" i="56"/>
  <c r="EK96" i="56" s="1"/>
  <c r="EB96" i="56" s="1"/>
  <c r="EQ96" i="56"/>
  <c r="EF96" i="56" s="1"/>
  <c r="DW96" i="56" s="1"/>
  <c r="EP96" i="56"/>
  <c r="EE96" i="56" s="1"/>
  <c r="DV96" i="56" s="1"/>
  <c r="EW96" i="56"/>
  <c r="EL96" i="56" s="1"/>
  <c r="EC96" i="56" s="1"/>
  <c r="CG207" i="56"/>
  <c r="BV207" i="56" s="1"/>
  <c r="BM207" i="56" s="1"/>
  <c r="CI207" i="56"/>
  <c r="BX207" i="56" s="1"/>
  <c r="BO207" i="56" s="1"/>
  <c r="CH207" i="56"/>
  <c r="BW207" i="56" s="1"/>
  <c r="BN207" i="56" s="1"/>
  <c r="CM207" i="56"/>
  <c r="CB207" i="56" s="1"/>
  <c r="BS207" i="56" s="1"/>
  <c r="CL207" i="56"/>
  <c r="CA207" i="56" s="1"/>
  <c r="BR207" i="56" s="1"/>
  <c r="CJ207" i="56"/>
  <c r="BY207" i="56" s="1"/>
  <c r="BP207" i="56" s="1"/>
  <c r="CK207" i="56"/>
  <c r="BZ207" i="56" s="1"/>
  <c r="BQ207" i="56" s="1"/>
  <c r="CN207" i="56"/>
  <c r="CC207" i="56" s="1"/>
  <c r="BT207" i="56" s="1"/>
  <c r="CM208" i="56"/>
  <c r="CB208" i="56" s="1"/>
  <c r="BS208" i="56" s="1"/>
  <c r="CG208" i="56"/>
  <c r="BV208" i="56" s="1"/>
  <c r="CL208" i="56"/>
  <c r="CA208" i="56" s="1"/>
  <c r="BR208" i="56" s="1"/>
  <c r="ET36" i="56"/>
  <c r="EI36" i="56" s="1"/>
  <c r="DZ36" i="56" s="1"/>
  <c r="EV36" i="56"/>
  <c r="EK36" i="56" s="1"/>
  <c r="EB36" i="56" s="1"/>
  <c r="EU36" i="56"/>
  <c r="EJ36" i="56" s="1"/>
  <c r="EA36" i="56" s="1"/>
  <c r="EW36" i="56"/>
  <c r="EL36" i="56" s="1"/>
  <c r="EC36" i="56" s="1"/>
  <c r="ER36" i="56"/>
  <c r="EG36" i="56" s="1"/>
  <c r="DX36" i="56" s="1"/>
  <c r="EQ36" i="56"/>
  <c r="EF36" i="56" s="1"/>
  <c r="DW36" i="56" s="1"/>
  <c r="CG126" i="56"/>
  <c r="BV126" i="56" s="1"/>
  <c r="BM126" i="56" s="1"/>
  <c r="EV43" i="56"/>
  <c r="EK43" i="56" s="1"/>
  <c r="EB43" i="56" s="1"/>
  <c r="ES43" i="56"/>
  <c r="EH43" i="56" s="1"/>
  <c r="DY43" i="56" s="1"/>
  <c r="EU43" i="56"/>
  <c r="EJ43" i="56" s="1"/>
  <c r="EA43" i="56" s="1"/>
  <c r="ET43" i="56"/>
  <c r="EI43" i="56" s="1"/>
  <c r="DZ43" i="56" s="1"/>
  <c r="EQ43" i="56"/>
  <c r="EF43" i="56" s="1"/>
  <c r="DW43" i="56" s="1"/>
  <c r="EP43" i="56"/>
  <c r="EE43" i="56" s="1"/>
  <c r="DV43" i="56" s="1"/>
  <c r="EW203" i="56"/>
  <c r="EL203" i="56" s="1"/>
  <c r="EC203" i="56" s="1"/>
  <c r="ET203" i="56"/>
  <c r="EI203" i="56" s="1"/>
  <c r="DZ203" i="56" s="1"/>
  <c r="CH133" i="56"/>
  <c r="BW133" i="56" s="1"/>
  <c r="BN133" i="56" s="1"/>
  <c r="CM133" i="56"/>
  <c r="CB133" i="56" s="1"/>
  <c r="BS133" i="56" s="1"/>
  <c r="CG133" i="56"/>
  <c r="BV133" i="56" s="1"/>
  <c r="BM133" i="56" s="1"/>
  <c r="CI86" i="56"/>
  <c r="BX86" i="56" s="1"/>
  <c r="BO86" i="56" s="1"/>
  <c r="CH86" i="56"/>
  <c r="BW86" i="56" s="1"/>
  <c r="CN86" i="56"/>
  <c r="CC86" i="56" s="1"/>
  <c r="BT86" i="56" s="1"/>
  <c r="CM86" i="56"/>
  <c r="CB86" i="56" s="1"/>
  <c r="CI105" i="56"/>
  <c r="BX105" i="56" s="1"/>
  <c r="BO105" i="56" s="1"/>
  <c r="CH52" i="56"/>
  <c r="BW52" i="56" s="1"/>
  <c r="BN52" i="56" s="1"/>
  <c r="CN206" i="56"/>
  <c r="CC206" i="56" s="1"/>
  <c r="BT206" i="56" s="1"/>
  <c r="CM206" i="56"/>
  <c r="CB206" i="56" s="1"/>
  <c r="BS206" i="56" s="1"/>
  <c r="CH206" i="56"/>
  <c r="BW206" i="56" s="1"/>
  <c r="BN206" i="56" s="1"/>
  <c r="CJ206" i="56"/>
  <c r="BY206" i="56" s="1"/>
  <c r="BP206" i="56" s="1"/>
  <c r="CI206" i="56"/>
  <c r="BX206" i="56" s="1"/>
  <c r="BO206" i="56" s="1"/>
  <c r="EQ304" i="56"/>
  <c r="EF304" i="56" s="1"/>
  <c r="DW304" i="56" s="1"/>
  <c r="EW304" i="56"/>
  <c r="EL304" i="56" s="1"/>
  <c r="EC304" i="56" s="1"/>
  <c r="ET304" i="56"/>
  <c r="EI304" i="56" s="1"/>
  <c r="DZ304" i="56" s="1"/>
  <c r="CA246" i="56"/>
  <c r="BR246" i="56" s="1"/>
  <c r="CM126" i="56"/>
  <c r="CB126" i="56" s="1"/>
  <c r="BS126" i="56" s="1"/>
  <c r="EP319" i="56"/>
  <c r="EE319" i="56" s="1"/>
  <c r="ET319" i="56"/>
  <c r="EI319" i="56" s="1"/>
  <c r="DZ319" i="56" s="1"/>
  <c r="EQ319" i="56"/>
  <c r="EF319" i="56" s="1"/>
  <c r="DW319" i="56" s="1"/>
  <c r="EU319" i="56"/>
  <c r="EJ319" i="56" s="1"/>
  <c r="EA319" i="56" s="1"/>
  <c r="ES319" i="56"/>
  <c r="EH319" i="56" s="1"/>
  <c r="DY319" i="56" s="1"/>
  <c r="ET89" i="56"/>
  <c r="EI89" i="56" s="1"/>
  <c r="DZ89" i="56" s="1"/>
  <c r="ES89" i="56"/>
  <c r="EH89" i="56" s="1"/>
  <c r="DY89" i="56" s="1"/>
  <c r="EQ89" i="56"/>
  <c r="EF89" i="56" s="1"/>
  <c r="DW89" i="56" s="1"/>
  <c r="EP89" i="56"/>
  <c r="EE89" i="56" s="1"/>
  <c r="DV89" i="56" s="1"/>
  <c r="CH250" i="56"/>
  <c r="BW250" i="56" s="1"/>
  <c r="BN250" i="56" s="1"/>
  <c r="CJ246" i="56"/>
  <c r="BY246" i="56" s="1"/>
  <c r="BP246" i="56" s="1"/>
  <c r="CI170" i="56"/>
  <c r="BX170" i="56" s="1"/>
  <c r="CJ126" i="56"/>
  <c r="BY126" i="56" s="1"/>
  <c r="BP126" i="56" s="1"/>
  <c r="CM34" i="56"/>
  <c r="CB34" i="56" s="1"/>
  <c r="EP294" i="56"/>
  <c r="EE294" i="56" s="1"/>
  <c r="DV294" i="56" s="1"/>
  <c r="ER294" i="56"/>
  <c r="EG294" i="56" s="1"/>
  <c r="DX294" i="56" s="1"/>
  <c r="EU294" i="56"/>
  <c r="EJ294" i="56" s="1"/>
  <c r="EA294" i="56" s="1"/>
  <c r="ES294" i="56"/>
  <c r="EH294" i="56" s="1"/>
  <c r="DY294" i="56" s="1"/>
  <c r="EV235" i="56"/>
  <c r="EK235" i="56" s="1"/>
  <c r="EB235" i="56" s="1"/>
  <c r="EQ235" i="56"/>
  <c r="EF235" i="56" s="1"/>
  <c r="DW235" i="56" s="1"/>
  <c r="ER235" i="56"/>
  <c r="EG235" i="56" s="1"/>
  <c r="DX235" i="56" s="1"/>
  <c r="EU235" i="56"/>
  <c r="EJ235" i="56" s="1"/>
  <c r="EA235" i="56" s="1"/>
  <c r="EP235" i="56"/>
  <c r="EE235" i="56" s="1"/>
  <c r="DV235" i="56" s="1"/>
  <c r="EW25" i="56"/>
  <c r="EL25" i="56" s="1"/>
  <c r="EC25" i="56" s="1"/>
  <c r="ES25" i="56"/>
  <c r="EH25" i="56" s="1"/>
  <c r="DY25" i="56" s="1"/>
  <c r="EP25" i="56"/>
  <c r="EE25" i="56" s="1"/>
  <c r="DV25" i="56" s="1"/>
  <c r="CK246" i="56"/>
  <c r="BZ246" i="56" s="1"/>
  <c r="BQ246" i="56" s="1"/>
  <c r="CM199" i="56"/>
  <c r="CB199" i="56" s="1"/>
  <c r="BS199" i="56" s="1"/>
  <c r="CK170" i="56"/>
  <c r="BZ170" i="56" s="1"/>
  <c r="BQ170" i="56" s="1"/>
  <c r="EV304" i="56"/>
  <c r="EK304" i="56" s="1"/>
  <c r="EB304" i="56" s="1"/>
  <c r="ES203" i="56"/>
  <c r="EH203" i="56" s="1"/>
  <c r="DY203" i="56" s="1"/>
  <c r="CM246" i="56"/>
  <c r="CB246" i="56" s="1"/>
  <c r="BS246" i="56" s="1"/>
  <c r="CH295" i="56"/>
  <c r="BW295" i="56" s="1"/>
  <c r="BN295" i="56" s="1"/>
  <c r="ES241" i="56"/>
  <c r="EH241" i="56" s="1"/>
  <c r="DY241" i="56" s="1"/>
  <c r="ES167" i="56"/>
  <c r="EH167" i="56" s="1"/>
  <c r="DY167" i="56" s="1"/>
  <c r="CJ208" i="56"/>
  <c r="BY208" i="56" s="1"/>
  <c r="BP208" i="56" s="1"/>
  <c r="EV189" i="56"/>
  <c r="EK189" i="56" s="1"/>
  <c r="EB189" i="56" s="1"/>
  <c r="CH126" i="56"/>
  <c r="BW126" i="56" s="1"/>
  <c r="CJ293" i="56"/>
  <c r="BY293" i="56" s="1"/>
  <c r="BP293" i="56" s="1"/>
  <c r="EQ46" i="56"/>
  <c r="EF46" i="56" s="1"/>
  <c r="DW46" i="56" s="1"/>
  <c r="EU75" i="56"/>
  <c r="EJ75" i="56" s="1"/>
  <c r="EA75" i="56" s="1"/>
  <c r="ET239" i="56"/>
  <c r="EI239" i="56" s="1"/>
  <c r="DZ239" i="56" s="1"/>
  <c r="CG76" i="56"/>
  <c r="BV76" i="56" s="1"/>
  <c r="BM76" i="56" s="1"/>
  <c r="CG25" i="56"/>
  <c r="BV25" i="56" s="1"/>
  <c r="CH34" i="56"/>
  <c r="BW34" i="56" s="1"/>
  <c r="BN34" i="56" s="1"/>
  <c r="CZ15" i="56"/>
  <c r="CM209" i="56"/>
  <c r="CB209" i="56" s="1"/>
  <c r="BS209" i="56" s="1"/>
  <c r="CN209" i="56"/>
  <c r="CC209" i="56" s="1"/>
  <c r="CK209" i="56"/>
  <c r="BZ209" i="56" s="1"/>
  <c r="BQ209" i="56" s="1"/>
  <c r="CL271" i="56"/>
  <c r="CA271" i="56" s="1"/>
  <c r="BR271" i="56" s="1"/>
  <c r="CH271" i="56"/>
  <c r="BW271" i="56" s="1"/>
  <c r="BN271" i="56" s="1"/>
  <c r="CG271" i="56"/>
  <c r="BV271" i="56" s="1"/>
  <c r="CN149" i="56"/>
  <c r="CC149" i="56" s="1"/>
  <c r="BT149" i="56" s="1"/>
  <c r="CM149" i="56"/>
  <c r="CB149" i="56" s="1"/>
  <c r="BS149" i="56" s="1"/>
  <c r="CH149" i="56"/>
  <c r="BW149" i="56" s="1"/>
  <c r="BN149" i="56" s="1"/>
  <c r="CM158" i="56"/>
  <c r="CB158" i="56" s="1"/>
  <c r="CN158" i="56"/>
  <c r="CC158" i="56" s="1"/>
  <c r="CI158" i="56"/>
  <c r="BX158" i="56" s="1"/>
  <c r="BO158" i="56" s="1"/>
  <c r="CH158" i="56"/>
  <c r="BW158" i="56" s="1"/>
  <c r="EV158" i="56"/>
  <c r="EK158" i="56" s="1"/>
  <c r="EB158" i="56" s="1"/>
  <c r="ER158" i="56"/>
  <c r="EG158" i="56" s="1"/>
  <c r="DX158" i="56" s="1"/>
  <c r="EQ158" i="56"/>
  <c r="EF158" i="56" s="1"/>
  <c r="DW158" i="56" s="1"/>
  <c r="EW158" i="56"/>
  <c r="EL158" i="56" s="1"/>
  <c r="EC158" i="56" s="1"/>
  <c r="EU158" i="56"/>
  <c r="EJ158" i="56" s="1"/>
  <c r="EA158" i="56" s="1"/>
  <c r="ET158" i="56"/>
  <c r="EI158" i="56" s="1"/>
  <c r="DZ158" i="56" s="1"/>
  <c r="ES158" i="56"/>
  <c r="EH158" i="56" s="1"/>
  <c r="DY158" i="56" s="1"/>
  <c r="EP158" i="56"/>
  <c r="EE158" i="56" s="1"/>
  <c r="DV158" i="56" s="1"/>
  <c r="ET213" i="56"/>
  <c r="EI213" i="56" s="1"/>
  <c r="DZ213" i="56" s="1"/>
  <c r="EW213" i="56"/>
  <c r="EL213" i="56" s="1"/>
  <c r="EC213" i="56" s="1"/>
  <c r="ES213" i="56"/>
  <c r="EH213" i="56" s="1"/>
  <c r="DY213" i="56" s="1"/>
  <c r="CH248" i="56"/>
  <c r="BW248" i="56" s="1"/>
  <c r="BN248" i="56" s="1"/>
  <c r="CJ248" i="56"/>
  <c r="BY248" i="56" s="1"/>
  <c r="EP134" i="56"/>
  <c r="EE134" i="56" s="1"/>
  <c r="DV134" i="56" s="1"/>
  <c r="ET134" i="56"/>
  <c r="EI134" i="56" s="1"/>
  <c r="DZ134" i="56" s="1"/>
  <c r="ES134" i="56"/>
  <c r="EH134" i="56" s="1"/>
  <c r="DY134" i="56" s="1"/>
  <c r="EV134" i="56"/>
  <c r="EK134" i="56" s="1"/>
  <c r="EB134" i="56" s="1"/>
  <c r="EW134" i="56"/>
  <c r="EL134" i="56" s="1"/>
  <c r="EC134" i="56" s="1"/>
  <c r="EQ134" i="56"/>
  <c r="EF134" i="56" s="1"/>
  <c r="DW134" i="56" s="1"/>
  <c r="EU134" i="56"/>
  <c r="EJ134" i="56" s="1"/>
  <c r="EA134" i="56" s="1"/>
  <c r="ER134" i="56"/>
  <c r="EG134" i="56" s="1"/>
  <c r="DX134" i="56" s="1"/>
  <c r="CL295" i="56"/>
  <c r="CA295" i="56" s="1"/>
  <c r="BR295" i="56" s="1"/>
  <c r="CG52" i="56"/>
  <c r="BV52" i="56" s="1"/>
  <c r="BM52" i="56" s="1"/>
  <c r="CN199" i="56"/>
  <c r="CC199" i="56" s="1"/>
  <c r="BT199" i="56" s="1"/>
  <c r="CI199" i="56"/>
  <c r="BX199" i="56" s="1"/>
  <c r="BO199" i="56" s="1"/>
  <c r="CM57" i="56"/>
  <c r="CB57" i="56" s="1"/>
  <c r="BS57" i="56" s="1"/>
  <c r="CL57" i="56"/>
  <c r="CA57" i="56" s="1"/>
  <c r="BR57" i="56" s="1"/>
  <c r="CK57" i="56"/>
  <c r="BZ57" i="56" s="1"/>
  <c r="BQ57" i="56" s="1"/>
  <c r="CJ57" i="56"/>
  <c r="BY57" i="56" s="1"/>
  <c r="CH105" i="56"/>
  <c r="BW105" i="56" s="1"/>
  <c r="CK52" i="56"/>
  <c r="BZ52" i="56" s="1"/>
  <c r="BQ52" i="56" s="1"/>
  <c r="EU268" i="56"/>
  <c r="EJ268" i="56" s="1"/>
  <c r="EA268" i="56" s="1"/>
  <c r="ER268" i="56"/>
  <c r="EG268" i="56" s="1"/>
  <c r="DX268" i="56" s="1"/>
  <c r="EP268" i="56"/>
  <c r="EE268" i="56" s="1"/>
  <c r="DV268" i="56" s="1"/>
  <c r="EW268" i="56"/>
  <c r="EL268" i="56" s="1"/>
  <c r="EC268" i="56" s="1"/>
  <c r="ET268" i="56"/>
  <c r="EI268" i="56" s="1"/>
  <c r="DZ268" i="56" s="1"/>
  <c r="ES268" i="56"/>
  <c r="EH268" i="56" s="1"/>
  <c r="DY268" i="56" s="1"/>
  <c r="CI295" i="56"/>
  <c r="BX295" i="56" s="1"/>
  <c r="BO295" i="56" s="1"/>
  <c r="CK167" i="56"/>
  <c r="BZ167" i="56" s="1"/>
  <c r="BQ167" i="56" s="1"/>
  <c r="CJ167" i="56"/>
  <c r="BY167" i="56" s="1"/>
  <c r="BP167" i="56" s="1"/>
  <c r="CN167" i="56"/>
  <c r="CC167" i="56" s="1"/>
  <c r="BT167" i="56" s="1"/>
  <c r="CI167" i="56"/>
  <c r="BX167" i="56" s="1"/>
  <c r="EQ239" i="56"/>
  <c r="EF239" i="56" s="1"/>
  <c r="DW239" i="56" s="1"/>
  <c r="EW46" i="56"/>
  <c r="EL46" i="56" s="1"/>
  <c r="EC46" i="56" s="1"/>
  <c r="CI76" i="56"/>
  <c r="BX76" i="56" s="1"/>
  <c r="CI178" i="56"/>
  <c r="BX178" i="56" s="1"/>
  <c r="BO178" i="56" s="1"/>
  <c r="CH178" i="56"/>
  <c r="BW178" i="56" s="1"/>
  <c r="BN178" i="56" s="1"/>
  <c r="CN178" i="56"/>
  <c r="CC178" i="56" s="1"/>
  <c r="BT178" i="56" s="1"/>
  <c r="CM178" i="56"/>
  <c r="CB178" i="56" s="1"/>
  <c r="BS178" i="56" s="1"/>
  <c r="CL178" i="56"/>
  <c r="CA178" i="56" s="1"/>
  <c r="BR178" i="56" s="1"/>
  <c r="EP182" i="56"/>
  <c r="EE182" i="56" s="1"/>
  <c r="DV182" i="56" s="1"/>
  <c r="EV182" i="56"/>
  <c r="EK182" i="56" s="1"/>
  <c r="EB182" i="56" s="1"/>
  <c r="EU182" i="56"/>
  <c r="EJ182" i="56" s="1"/>
  <c r="EA182" i="56" s="1"/>
  <c r="ER182" i="56"/>
  <c r="EG182" i="56" s="1"/>
  <c r="DX182" i="56" s="1"/>
  <c r="EQ182" i="56"/>
  <c r="EF182" i="56" s="1"/>
  <c r="DW182" i="56" s="1"/>
  <c r="EW182" i="56"/>
  <c r="EL182" i="56" s="1"/>
  <c r="EC182" i="56" s="1"/>
  <c r="ET182" i="56"/>
  <c r="EI182" i="56" s="1"/>
  <c r="DZ182" i="56" s="1"/>
  <c r="EV224" i="56"/>
  <c r="EK224" i="56" s="1"/>
  <c r="EB224" i="56" s="1"/>
  <c r="EU224" i="56"/>
  <c r="EJ224" i="56" s="1"/>
  <c r="EA224" i="56" s="1"/>
  <c r="EQ224" i="56"/>
  <c r="EF224" i="56" s="1"/>
  <c r="DW224" i="56" s="1"/>
  <c r="ES224" i="56"/>
  <c r="EH224" i="56" s="1"/>
  <c r="DY224" i="56" s="1"/>
  <c r="EU304" i="56"/>
  <c r="EJ304" i="56" s="1"/>
  <c r="EA304" i="56" s="1"/>
  <c r="EP203" i="56"/>
  <c r="EE203" i="56" s="1"/>
  <c r="DV203" i="56" s="1"/>
  <c r="CI208" i="56"/>
  <c r="BX208" i="56" s="1"/>
  <c r="BO208" i="56" s="1"/>
  <c r="ER304" i="56"/>
  <c r="EG304" i="56" s="1"/>
  <c r="DX304" i="56" s="1"/>
  <c r="EU144" i="56"/>
  <c r="EJ144" i="56" s="1"/>
  <c r="EA144" i="56" s="1"/>
  <c r="CM248" i="56"/>
  <c r="CB248" i="56" s="1"/>
  <c r="BS248" i="56" s="1"/>
  <c r="EQ203" i="56"/>
  <c r="EF203" i="56" s="1"/>
  <c r="DW203" i="56" s="1"/>
  <c r="CN246" i="56"/>
  <c r="CC246" i="56" s="1"/>
  <c r="BT246" i="56" s="1"/>
  <c r="CJ199" i="56"/>
  <c r="BY199" i="56" s="1"/>
  <c r="BP199" i="56" s="1"/>
  <c r="ET167" i="56"/>
  <c r="EI167" i="56" s="1"/>
  <c r="DZ167" i="56" s="1"/>
  <c r="CK208" i="56"/>
  <c r="BZ208" i="56" s="1"/>
  <c r="EW189" i="56"/>
  <c r="EL189" i="56" s="1"/>
  <c r="EC189" i="56" s="1"/>
  <c r="CI126" i="56"/>
  <c r="BX126" i="56" s="1"/>
  <c r="BO126" i="56" s="1"/>
  <c r="EP213" i="56"/>
  <c r="EE213" i="56" s="1"/>
  <c r="ER46" i="56"/>
  <c r="EG46" i="56" s="1"/>
  <c r="DX46" i="56" s="1"/>
  <c r="EW235" i="56"/>
  <c r="EL235" i="56" s="1"/>
  <c r="EC235" i="56" s="1"/>
  <c r="ES239" i="56"/>
  <c r="EH239" i="56" s="1"/>
  <c r="DY239" i="56" s="1"/>
  <c r="CH76" i="56"/>
  <c r="BW76" i="56" s="1"/>
  <c r="BN76" i="56" s="1"/>
  <c r="CL25" i="56"/>
  <c r="CA25" i="56" s="1"/>
  <c r="BR25" i="56" s="1"/>
  <c r="EQ37" i="56"/>
  <c r="EF37" i="56" s="1"/>
  <c r="DW37" i="56" s="1"/>
  <c r="ES182" i="56"/>
  <c r="EH182" i="56" s="1"/>
  <c r="DY182" i="56" s="1"/>
  <c r="CI34" i="56"/>
  <c r="BX34" i="56" s="1"/>
  <c r="BO34" i="56" s="1"/>
  <c r="EN15" i="56"/>
  <c r="CL86" i="56"/>
  <c r="CA86" i="56" s="1"/>
  <c r="BR86" i="56" s="1"/>
  <c r="ER241" i="56"/>
  <c r="EG241" i="56" s="1"/>
  <c r="DX241" i="56" s="1"/>
  <c r="EU241" i="56"/>
  <c r="EJ241" i="56" s="1"/>
  <c r="EA241" i="56" s="1"/>
  <c r="ET241" i="56"/>
  <c r="EI241" i="56" s="1"/>
  <c r="DZ241" i="56" s="1"/>
  <c r="EP241" i="56"/>
  <c r="EE241" i="56" s="1"/>
  <c r="DV241" i="56" s="1"/>
  <c r="CJ108" i="56"/>
  <c r="BY108" i="56" s="1"/>
  <c r="BP108" i="56" s="1"/>
  <c r="CH108" i="56"/>
  <c r="BW108" i="56" s="1"/>
  <c r="CG108" i="56"/>
  <c r="BV108" i="56" s="1"/>
  <c r="BM108" i="56" s="1"/>
  <c r="CN155" i="56"/>
  <c r="CC155" i="56" s="1"/>
  <c r="BT155" i="56" s="1"/>
  <c r="CK225" i="56"/>
  <c r="BZ225" i="56" s="1"/>
  <c r="CJ225" i="56"/>
  <c r="BY225" i="56" s="1"/>
  <c r="BP225" i="56" s="1"/>
  <c r="CH225" i="56"/>
  <c r="BW225" i="56" s="1"/>
  <c r="EQ217" i="56"/>
  <c r="EF217" i="56" s="1"/>
  <c r="DW217" i="56" s="1"/>
  <c r="EP217" i="56"/>
  <c r="EE217" i="56" s="1"/>
  <c r="DV217" i="56" s="1"/>
  <c r="EW217" i="56"/>
  <c r="EL217" i="56" s="1"/>
  <c r="EC217" i="56" s="1"/>
  <c r="ET217" i="56"/>
  <c r="EI217" i="56" s="1"/>
  <c r="DZ217" i="56" s="1"/>
  <c r="ES217" i="56"/>
  <c r="EH217" i="56" s="1"/>
  <c r="DY217" i="56" s="1"/>
  <c r="ER217" i="56"/>
  <c r="EG217" i="56" s="1"/>
  <c r="DX217" i="56" s="1"/>
  <c r="EU217" i="56"/>
  <c r="EJ217" i="56" s="1"/>
  <c r="EA217" i="56" s="1"/>
  <c r="CL221" i="56"/>
  <c r="CA221" i="56" s="1"/>
  <c r="BR221" i="56" s="1"/>
  <c r="CK221" i="56"/>
  <c r="BZ221" i="56" s="1"/>
  <c r="BQ221" i="56" s="1"/>
  <c r="CH221" i="56"/>
  <c r="BW221" i="56" s="1"/>
  <c r="BN221" i="56" s="1"/>
  <c r="CM221" i="56"/>
  <c r="CB221" i="56" s="1"/>
  <c r="CI225" i="56"/>
  <c r="BX225" i="56" s="1"/>
  <c r="BO225" i="56" s="1"/>
  <c r="CM250" i="56"/>
  <c r="CB250" i="56" s="1"/>
  <c r="BS250" i="56" s="1"/>
  <c r="CL250" i="56"/>
  <c r="CA250" i="56" s="1"/>
  <c r="BR250" i="56" s="1"/>
  <c r="CJ250" i="56"/>
  <c r="BY250" i="56" s="1"/>
  <c r="BP250" i="56" s="1"/>
  <c r="CI250" i="56"/>
  <c r="BX250" i="56" s="1"/>
  <c r="BO250" i="56" s="1"/>
  <c r="CN250" i="56"/>
  <c r="CC250" i="56" s="1"/>
  <c r="BT250" i="56" s="1"/>
  <c r="CG250" i="56"/>
  <c r="BV250" i="56" s="1"/>
  <c r="EV88" i="56"/>
  <c r="EK88" i="56" s="1"/>
  <c r="EB88" i="56" s="1"/>
  <c r="ER88" i="56"/>
  <c r="EG88" i="56" s="1"/>
  <c r="DX88" i="56" s="1"/>
  <c r="EU88" i="56"/>
  <c r="EJ88" i="56" s="1"/>
  <c r="EA88" i="56" s="1"/>
  <c r="EQ88" i="56"/>
  <c r="EF88" i="56" s="1"/>
  <c r="DW88" i="56" s="1"/>
  <c r="EW88" i="56"/>
  <c r="EL88" i="56" s="1"/>
  <c r="EC88" i="56" s="1"/>
  <c r="ET88" i="56"/>
  <c r="EI88" i="56" s="1"/>
  <c r="DZ88" i="56" s="1"/>
  <c r="EW102" i="56"/>
  <c r="EL102" i="56" s="1"/>
  <c r="EC102" i="56" s="1"/>
  <c r="ES102" i="56"/>
  <c r="EH102" i="56" s="1"/>
  <c r="DY102" i="56" s="1"/>
  <c r="EV102" i="56"/>
  <c r="EK102" i="56" s="1"/>
  <c r="EB102" i="56" s="1"/>
  <c r="ER102" i="56"/>
  <c r="EG102" i="56" s="1"/>
  <c r="DX102" i="56" s="1"/>
  <c r="ES46" i="56"/>
  <c r="EH46" i="56" s="1"/>
  <c r="DY46" i="56" s="1"/>
  <c r="CH299" i="56"/>
  <c r="BW299" i="56" s="1"/>
  <c r="BN299" i="56" s="1"/>
  <c r="CL299" i="56"/>
  <c r="CA299" i="56" s="1"/>
  <c r="BR299" i="56" s="1"/>
  <c r="CM293" i="56"/>
  <c r="CB293" i="56" s="1"/>
  <c r="BS293" i="56" s="1"/>
  <c r="CL293" i="56"/>
  <c r="CA293" i="56" s="1"/>
  <c r="BR293" i="56" s="1"/>
  <c r="CN293" i="56"/>
  <c r="CC293" i="56" s="1"/>
  <c r="BT293" i="56" s="1"/>
  <c r="CI293" i="56"/>
  <c r="BX293" i="56" s="1"/>
  <c r="BO293" i="56" s="1"/>
  <c r="CG293" i="56"/>
  <c r="BV293" i="56" s="1"/>
  <c r="BM293" i="56" s="1"/>
  <c r="CN170" i="56"/>
  <c r="CC170" i="56" s="1"/>
  <c r="CL170" i="56"/>
  <c r="CA170" i="56" s="1"/>
  <c r="EN38" i="56"/>
  <c r="CZ38" i="56"/>
  <c r="CE38" i="56"/>
  <c r="CM225" i="56"/>
  <c r="CB225" i="56" s="1"/>
  <c r="BS225" i="56" s="1"/>
  <c r="CH208" i="56"/>
  <c r="BW208" i="56" s="1"/>
  <c r="CJ133" i="56"/>
  <c r="BY133" i="56" s="1"/>
  <c r="BP133" i="56" s="1"/>
  <c r="EQ102" i="56"/>
  <c r="EF102" i="56" s="1"/>
  <c r="DW102" i="56" s="1"/>
  <c r="ES304" i="56"/>
  <c r="EH304" i="56" s="1"/>
  <c r="DY304" i="56" s="1"/>
  <c r="CG248" i="56"/>
  <c r="BV248" i="56" s="1"/>
  <c r="ER203" i="56"/>
  <c r="EG203" i="56" s="1"/>
  <c r="DX203" i="56" s="1"/>
  <c r="CK199" i="56"/>
  <c r="BZ199" i="56" s="1"/>
  <c r="BQ199" i="56" s="1"/>
  <c r="EQ241" i="56"/>
  <c r="EF241" i="56" s="1"/>
  <c r="DW241" i="56" s="1"/>
  <c r="CI57" i="56"/>
  <c r="BX57" i="56" s="1"/>
  <c r="EP167" i="56"/>
  <c r="EE167" i="56" s="1"/>
  <c r="DV167" i="56" s="1"/>
  <c r="CN208" i="56"/>
  <c r="CC208" i="56" s="1"/>
  <c r="BT208" i="56" s="1"/>
  <c r="EU189" i="56"/>
  <c r="EJ189" i="56" s="1"/>
  <c r="EA189" i="56" s="1"/>
  <c r="DA11" i="56"/>
  <c r="CI108" i="56"/>
  <c r="BX108" i="56" s="1"/>
  <c r="CH293" i="56"/>
  <c r="BW293" i="56" s="1"/>
  <c r="BN293" i="56" s="1"/>
  <c r="ES235" i="56"/>
  <c r="EH235" i="56" s="1"/>
  <c r="DY235" i="56" s="1"/>
  <c r="EU25" i="56"/>
  <c r="EJ25" i="56" s="1"/>
  <c r="EA25" i="56" s="1"/>
  <c r="CM25" i="56"/>
  <c r="CB25" i="56" s="1"/>
  <c r="BS25" i="56" s="1"/>
  <c r="ER37" i="56"/>
  <c r="EG37" i="56" s="1"/>
  <c r="DX37" i="56" s="1"/>
  <c r="EP36" i="56"/>
  <c r="EE36" i="56" s="1"/>
  <c r="DV36" i="56" s="1"/>
  <c r="CG86" i="56"/>
  <c r="BV86" i="56" s="1"/>
  <c r="BM86" i="56" s="1"/>
  <c r="EP285" i="56"/>
  <c r="EE285" i="56" s="1"/>
  <c r="DV285" i="56" s="1"/>
  <c r="EW285" i="56"/>
  <c r="EL285" i="56" s="1"/>
  <c r="EC285" i="56" s="1"/>
  <c r="EU285" i="56"/>
  <c r="EJ285" i="56" s="1"/>
  <c r="EA285" i="56" s="1"/>
  <c r="ET285" i="56"/>
  <c r="EI285" i="56" s="1"/>
  <c r="DZ285" i="56" s="1"/>
  <c r="EV285" i="56"/>
  <c r="EK285" i="56" s="1"/>
  <c r="EB285" i="56" s="1"/>
  <c r="ES285" i="56"/>
  <c r="EH285" i="56" s="1"/>
  <c r="DY285" i="56" s="1"/>
  <c r="ER285" i="56"/>
  <c r="EG285" i="56" s="1"/>
  <c r="DX285" i="56" s="1"/>
  <c r="EQ285" i="56"/>
  <c r="EF285" i="56" s="1"/>
  <c r="DW285" i="56" s="1"/>
  <c r="CM172" i="56"/>
  <c r="CB172" i="56" s="1"/>
  <c r="BS172" i="56" s="1"/>
  <c r="CL172" i="56"/>
  <c r="CA172" i="56" s="1"/>
  <c r="BR172" i="56" s="1"/>
  <c r="CJ172" i="56"/>
  <c r="BY172" i="56" s="1"/>
  <c r="BP172" i="56" s="1"/>
  <c r="CN172" i="56"/>
  <c r="CC172" i="56" s="1"/>
  <c r="BT172" i="56" s="1"/>
  <c r="CK172" i="56"/>
  <c r="BZ172" i="56" s="1"/>
  <c r="BQ172" i="56" s="1"/>
  <c r="CI172" i="56"/>
  <c r="BX172" i="56" s="1"/>
  <c r="BO172" i="56" s="1"/>
  <c r="CJ325" i="56"/>
  <c r="BY325" i="56" s="1"/>
  <c r="BP325" i="56" s="1"/>
  <c r="CK290" i="56"/>
  <c r="BZ290" i="56" s="1"/>
  <c r="BQ290" i="56" s="1"/>
  <c r="ER153" i="56"/>
  <c r="EG153" i="56" s="1"/>
  <c r="DX153" i="56" s="1"/>
  <c r="CN148" i="56"/>
  <c r="CC148" i="56" s="1"/>
  <c r="BT148" i="56" s="1"/>
  <c r="EV154" i="56"/>
  <c r="EK154" i="56" s="1"/>
  <c r="EB154" i="56" s="1"/>
  <c r="EW120" i="56"/>
  <c r="EL120" i="56" s="1"/>
  <c r="EC120" i="56" s="1"/>
  <c r="CN75" i="56"/>
  <c r="CC75" i="56" s="1"/>
  <c r="BT75" i="56" s="1"/>
  <c r="CG63" i="56"/>
  <c r="BV63" i="56" s="1"/>
  <c r="BM63" i="56" s="1"/>
  <c r="EW190" i="56"/>
  <c r="EL190" i="56" s="1"/>
  <c r="EC190" i="56" s="1"/>
  <c r="ET190" i="56"/>
  <c r="EI190" i="56" s="1"/>
  <c r="DZ190" i="56" s="1"/>
  <c r="ES67" i="56"/>
  <c r="EH67" i="56" s="1"/>
  <c r="DY67" i="56" s="1"/>
  <c r="EV67" i="56"/>
  <c r="EK67" i="56" s="1"/>
  <c r="EB67" i="56" s="1"/>
  <c r="EU157" i="56"/>
  <c r="EJ157" i="56" s="1"/>
  <c r="EA157" i="56" s="1"/>
  <c r="ET157" i="56"/>
  <c r="EI157" i="56" s="1"/>
  <c r="DZ157" i="56" s="1"/>
  <c r="EV157" i="56"/>
  <c r="EK157" i="56" s="1"/>
  <c r="EB157" i="56" s="1"/>
  <c r="EP157" i="56"/>
  <c r="EE157" i="56" s="1"/>
  <c r="DV157" i="56" s="1"/>
  <c r="EW157" i="56"/>
  <c r="EL157" i="56" s="1"/>
  <c r="EC157" i="56" s="1"/>
  <c r="ES157" i="56"/>
  <c r="EH157" i="56" s="1"/>
  <c r="DY157" i="56" s="1"/>
  <c r="CK45" i="56"/>
  <c r="BZ45" i="56" s="1"/>
  <c r="CH45" i="56"/>
  <c r="BW45" i="56" s="1"/>
  <c r="CG45" i="56"/>
  <c r="BV45" i="56" s="1"/>
  <c r="BM45" i="56" s="1"/>
  <c r="CJ45" i="56"/>
  <c r="BY45" i="56" s="1"/>
  <c r="BP45" i="56" s="1"/>
  <c r="CI45" i="56"/>
  <c r="BX45" i="56" s="1"/>
  <c r="BO45" i="56" s="1"/>
  <c r="CJ262" i="56"/>
  <c r="BY262" i="56" s="1"/>
  <c r="CI262" i="56"/>
  <c r="BX262" i="56" s="1"/>
  <c r="BO262" i="56" s="1"/>
  <c r="CK262" i="56"/>
  <c r="BZ262" i="56" s="1"/>
  <c r="BQ262" i="56" s="1"/>
  <c r="ER24" i="56"/>
  <c r="EG24" i="56" s="1"/>
  <c r="DX24" i="56" s="1"/>
  <c r="ET24" i="56"/>
  <c r="EI24" i="56" s="1"/>
  <c r="DZ24" i="56" s="1"/>
  <c r="ES24" i="56"/>
  <c r="EH24" i="56" s="1"/>
  <c r="DY24" i="56" s="1"/>
  <c r="EW26" i="56"/>
  <c r="EL26" i="56" s="1"/>
  <c r="EC26" i="56" s="1"/>
  <c r="EV26" i="56"/>
  <c r="EK26" i="56" s="1"/>
  <c r="EB26" i="56" s="1"/>
  <c r="EW315" i="56"/>
  <c r="EL315" i="56" s="1"/>
  <c r="EC315" i="56" s="1"/>
  <c r="CI290" i="56"/>
  <c r="BX290" i="56" s="1"/>
  <c r="BO290" i="56" s="1"/>
  <c r="EW191" i="56"/>
  <c r="EL191" i="56" s="1"/>
  <c r="EC191" i="56" s="1"/>
  <c r="EP153" i="56"/>
  <c r="EE153" i="56" s="1"/>
  <c r="DV153" i="56" s="1"/>
  <c r="ER186" i="56"/>
  <c r="EG186" i="56" s="1"/>
  <c r="DX186" i="56" s="1"/>
  <c r="EP154" i="56"/>
  <c r="EE154" i="56" s="1"/>
  <c r="DV154" i="56" s="1"/>
  <c r="CK75" i="56"/>
  <c r="BZ75" i="56" s="1"/>
  <c r="BQ75" i="56" s="1"/>
  <c r="CJ63" i="56"/>
  <c r="BY63" i="56" s="1"/>
  <c r="BP63" i="56" s="1"/>
  <c r="CK71" i="56"/>
  <c r="BZ71" i="56" s="1"/>
  <c r="BH71" i="56" s="1"/>
  <c r="EU27" i="56"/>
  <c r="EJ27" i="56" s="1"/>
  <c r="EA27" i="56" s="1"/>
  <c r="EP27" i="56"/>
  <c r="EE27" i="56" s="1"/>
  <c r="DV27" i="56" s="1"/>
  <c r="ET27" i="56"/>
  <c r="EI27" i="56" s="1"/>
  <c r="DZ27" i="56" s="1"/>
  <c r="CJ71" i="56"/>
  <c r="BY71" i="56" s="1"/>
  <c r="BP71" i="56" s="1"/>
  <c r="CN24" i="56"/>
  <c r="CC24" i="56" s="1"/>
  <c r="BT24" i="56" s="1"/>
  <c r="CM24" i="56"/>
  <c r="CB24" i="56" s="1"/>
  <c r="BS24" i="56" s="1"/>
  <c r="CN325" i="56"/>
  <c r="CC325" i="56" s="1"/>
  <c r="BT325" i="56" s="1"/>
  <c r="CM325" i="56"/>
  <c r="CB325" i="56" s="1"/>
  <c r="BS325" i="56" s="1"/>
  <c r="CI325" i="56"/>
  <c r="BX325" i="56" s="1"/>
  <c r="BO325" i="56" s="1"/>
  <c r="CH325" i="56"/>
  <c r="BW325" i="56" s="1"/>
  <c r="BN325" i="56" s="1"/>
  <c r="EP269" i="56"/>
  <c r="EE269" i="56" s="1"/>
  <c r="DV269" i="56" s="1"/>
  <c r="EV191" i="56"/>
  <c r="EK191" i="56" s="1"/>
  <c r="EB191" i="56" s="1"/>
  <c r="ET153" i="56"/>
  <c r="EI153" i="56" s="1"/>
  <c r="DZ153" i="56" s="1"/>
  <c r="CG165" i="56"/>
  <c r="BV165" i="56" s="1"/>
  <c r="BM165" i="56" s="1"/>
  <c r="ET186" i="56"/>
  <c r="EI186" i="56" s="1"/>
  <c r="DZ186" i="56" s="1"/>
  <c r="ET154" i="56"/>
  <c r="EI154" i="56" s="1"/>
  <c r="DZ154" i="56" s="1"/>
  <c r="CE12" i="56"/>
  <c r="CL75" i="56"/>
  <c r="CA75" i="56" s="1"/>
  <c r="BR75" i="56" s="1"/>
  <c r="EQ19" i="56"/>
  <c r="EF19" i="56" s="1"/>
  <c r="DW19" i="56" s="1"/>
  <c r="CG71" i="56"/>
  <c r="BV71" i="56" s="1"/>
  <c r="CI322" i="56"/>
  <c r="BX322" i="56" s="1"/>
  <c r="BO322" i="56" s="1"/>
  <c r="CM322" i="56"/>
  <c r="CB322" i="56" s="1"/>
  <c r="CL322" i="56"/>
  <c r="CA322" i="56" s="1"/>
  <c r="EW115" i="56"/>
  <c r="EL115" i="56" s="1"/>
  <c r="EC115" i="56" s="1"/>
  <c r="EV115" i="56"/>
  <c r="EK115" i="56" s="1"/>
  <c r="EB115" i="56" s="1"/>
  <c r="ER115" i="56"/>
  <c r="EG115" i="56" s="1"/>
  <c r="DX115" i="56" s="1"/>
  <c r="EQ115" i="56"/>
  <c r="EF115" i="56" s="1"/>
  <c r="DW115" i="56" s="1"/>
  <c r="ES115" i="56"/>
  <c r="EH115" i="56" s="1"/>
  <c r="DY115" i="56" s="1"/>
  <c r="CN247" i="56"/>
  <c r="CC247" i="56" s="1"/>
  <c r="BT247" i="56" s="1"/>
  <c r="CH247" i="56"/>
  <c r="BW247" i="56" s="1"/>
  <c r="BN247" i="56" s="1"/>
  <c r="CG247" i="56"/>
  <c r="BV247" i="56" s="1"/>
  <c r="BM247" i="56" s="1"/>
  <c r="CK154" i="56"/>
  <c r="BZ154" i="56" s="1"/>
  <c r="CH154" i="56"/>
  <c r="BW154" i="56" s="1"/>
  <c r="CJ154" i="56"/>
  <c r="BY154" i="56" s="1"/>
  <c r="ER55" i="56"/>
  <c r="EG55" i="56" s="1"/>
  <c r="DX55" i="56" s="1"/>
  <c r="EU55" i="56"/>
  <c r="EJ55" i="56" s="1"/>
  <c r="EA55" i="56" s="1"/>
  <c r="ET55" i="56"/>
  <c r="EI55" i="56" s="1"/>
  <c r="DZ55" i="56" s="1"/>
  <c r="CN236" i="56"/>
  <c r="CC236" i="56" s="1"/>
  <c r="BT236" i="56" s="1"/>
  <c r="CG236" i="56"/>
  <c r="BV236" i="56" s="1"/>
  <c r="BM236" i="56" s="1"/>
  <c r="EW137" i="56"/>
  <c r="EL137" i="56" s="1"/>
  <c r="EC137" i="56" s="1"/>
  <c r="EV137" i="56"/>
  <c r="EK137" i="56" s="1"/>
  <c r="EB137" i="56" s="1"/>
  <c r="EU137" i="56"/>
  <c r="EJ137" i="56" s="1"/>
  <c r="EA137" i="56" s="1"/>
  <c r="ER137" i="56"/>
  <c r="EG137" i="56" s="1"/>
  <c r="DX137" i="56" s="1"/>
  <c r="EQ137" i="56"/>
  <c r="EF137" i="56" s="1"/>
  <c r="DW137" i="56" s="1"/>
  <c r="EP137" i="56"/>
  <c r="EE137" i="56" s="1"/>
  <c r="DV137" i="56" s="1"/>
  <c r="ES315" i="56"/>
  <c r="EH315" i="56" s="1"/>
  <c r="DY315" i="56" s="1"/>
  <c r="ER315" i="56"/>
  <c r="EG315" i="56" s="1"/>
  <c r="DX315" i="56" s="1"/>
  <c r="ET315" i="56"/>
  <c r="EI315" i="56" s="1"/>
  <c r="DZ315" i="56" s="1"/>
  <c r="CH165" i="56"/>
  <c r="BW165" i="56" s="1"/>
  <c r="BN165" i="56" s="1"/>
  <c r="EN12" i="56"/>
  <c r="EQ16" i="56"/>
  <c r="EF16" i="56" s="1"/>
  <c r="DW16" i="56" s="1"/>
  <c r="EV12" i="56"/>
  <c r="EK12" i="56" s="1"/>
  <c r="EB12" i="56" s="1"/>
  <c r="EQ12" i="56"/>
  <c r="EF12" i="56" s="1"/>
  <c r="DW12" i="56" s="1"/>
  <c r="EU12" i="56"/>
  <c r="EJ12" i="56" s="1"/>
  <c r="EA12" i="56" s="1"/>
  <c r="EW12" i="56"/>
  <c r="EL12" i="56" s="1"/>
  <c r="EC12" i="56" s="1"/>
  <c r="CE19" i="56"/>
  <c r="EN19" i="56"/>
  <c r="CZ19" i="56"/>
  <c r="FI19" i="56"/>
  <c r="FI13" i="56"/>
  <c r="EN13" i="56"/>
  <c r="CE13" i="56"/>
  <c r="CZ13" i="56"/>
  <c r="CZ35" i="56"/>
  <c r="CE35" i="56"/>
  <c r="EN35" i="56"/>
  <c r="FI35" i="56"/>
  <c r="CZ42" i="56"/>
  <c r="FI42" i="56"/>
  <c r="EN42" i="56"/>
  <c r="CE42" i="56"/>
  <c r="EN32" i="56"/>
  <c r="CE32" i="56"/>
  <c r="FI32" i="56"/>
  <c r="CZ32" i="56"/>
  <c r="EN40" i="56"/>
  <c r="CE40" i="56"/>
  <c r="FI40" i="56"/>
  <c r="CZ40" i="56"/>
  <c r="EN18" i="56"/>
  <c r="CZ18" i="56"/>
  <c r="FI18" i="56"/>
  <c r="CE18" i="56"/>
  <c r="CI69" i="56"/>
  <c r="BX69" i="56" s="1"/>
  <c r="CH69" i="56"/>
  <c r="BW69" i="56" s="1"/>
  <c r="CN69" i="56"/>
  <c r="CC69" i="56" s="1"/>
  <c r="CM69" i="56"/>
  <c r="CB69" i="56" s="1"/>
  <c r="CK69" i="56"/>
  <c r="BZ69" i="56" s="1"/>
  <c r="CG69" i="56"/>
  <c r="BV69" i="56" s="1"/>
  <c r="CL69" i="56"/>
  <c r="CA69" i="56" s="1"/>
  <c r="CJ69" i="56"/>
  <c r="BY69" i="56" s="1"/>
  <c r="CG287" i="56"/>
  <c r="BV287" i="56" s="1"/>
  <c r="CN287" i="56"/>
  <c r="CC287" i="56" s="1"/>
  <c r="CM287" i="56"/>
  <c r="CB287" i="56" s="1"/>
  <c r="CI287" i="56"/>
  <c r="BX287" i="56" s="1"/>
  <c r="CK287" i="56"/>
  <c r="BZ287" i="56" s="1"/>
  <c r="CJ287" i="56"/>
  <c r="BY287" i="56" s="1"/>
  <c r="CH287" i="56"/>
  <c r="BW287" i="56" s="1"/>
  <c r="CL287" i="56"/>
  <c r="CA287" i="56" s="1"/>
  <c r="EQ291" i="56"/>
  <c r="EF291" i="56" s="1"/>
  <c r="DW291" i="56" s="1"/>
  <c r="ET291" i="56"/>
  <c r="EI291" i="56" s="1"/>
  <c r="DZ291" i="56" s="1"/>
  <c r="ES291" i="56"/>
  <c r="EH291" i="56" s="1"/>
  <c r="DY291" i="56" s="1"/>
  <c r="EW291" i="56"/>
  <c r="EL291" i="56" s="1"/>
  <c r="EC291" i="56" s="1"/>
  <c r="EV291" i="56"/>
  <c r="EK291" i="56" s="1"/>
  <c r="EB291" i="56" s="1"/>
  <c r="EU291" i="56"/>
  <c r="EJ291" i="56" s="1"/>
  <c r="EA291" i="56" s="1"/>
  <c r="ER291" i="56"/>
  <c r="EG291" i="56" s="1"/>
  <c r="DX291" i="56" s="1"/>
  <c r="EP291" i="56"/>
  <c r="EE291" i="56" s="1"/>
  <c r="DV291" i="56" s="1"/>
  <c r="CH318" i="56"/>
  <c r="BW318" i="56" s="1"/>
  <c r="CG318" i="56"/>
  <c r="BV318" i="56" s="1"/>
  <c r="CL318" i="56"/>
  <c r="CA318" i="56" s="1"/>
  <c r="CK318" i="56"/>
  <c r="BZ318" i="56" s="1"/>
  <c r="CM318" i="56"/>
  <c r="CB318" i="56" s="1"/>
  <c r="CI318" i="56"/>
  <c r="BX318" i="56" s="1"/>
  <c r="CN318" i="56"/>
  <c r="CC318" i="56" s="1"/>
  <c r="CJ318" i="56"/>
  <c r="BY318" i="56" s="1"/>
  <c r="EP123" i="56"/>
  <c r="EE123" i="56" s="1"/>
  <c r="DV123" i="56" s="1"/>
  <c r="ER123" i="56"/>
  <c r="EG123" i="56" s="1"/>
  <c r="DX123" i="56" s="1"/>
  <c r="EQ123" i="56"/>
  <c r="EF123" i="56" s="1"/>
  <c r="DW123" i="56" s="1"/>
  <c r="EW123" i="56"/>
  <c r="EL123" i="56" s="1"/>
  <c r="EC123" i="56" s="1"/>
  <c r="EV123" i="56"/>
  <c r="EK123" i="56" s="1"/>
  <c r="EB123" i="56" s="1"/>
  <c r="ET123" i="56"/>
  <c r="EI123" i="56" s="1"/>
  <c r="DZ123" i="56" s="1"/>
  <c r="EU123" i="56"/>
  <c r="EJ123" i="56" s="1"/>
  <c r="EA123" i="56" s="1"/>
  <c r="ES123" i="56"/>
  <c r="EH123" i="56" s="1"/>
  <c r="DY123" i="56" s="1"/>
  <c r="CM309" i="56"/>
  <c r="CB309" i="56" s="1"/>
  <c r="CJ309" i="56"/>
  <c r="BY309" i="56" s="1"/>
  <c r="CH309" i="56"/>
  <c r="BW309" i="56" s="1"/>
  <c r="CG309" i="56"/>
  <c r="BV309" i="56" s="1"/>
  <c r="CN309" i="56"/>
  <c r="CC309" i="56" s="1"/>
  <c r="CL309" i="56"/>
  <c r="CA309" i="56" s="1"/>
  <c r="CI309" i="56"/>
  <c r="BX309" i="56" s="1"/>
  <c r="CK309" i="56"/>
  <c r="BZ309" i="56" s="1"/>
  <c r="CI229" i="56"/>
  <c r="BX229" i="56" s="1"/>
  <c r="CK229" i="56"/>
  <c r="BZ229" i="56" s="1"/>
  <c r="CJ229" i="56"/>
  <c r="BY229" i="56" s="1"/>
  <c r="CG229" i="56"/>
  <c r="BV229" i="56" s="1"/>
  <c r="CN229" i="56"/>
  <c r="CC229" i="56" s="1"/>
  <c r="CH229" i="56"/>
  <c r="BW229" i="56" s="1"/>
  <c r="CM229" i="56"/>
  <c r="CB229" i="56" s="1"/>
  <c r="CL229" i="56"/>
  <c r="CA229" i="56" s="1"/>
  <c r="ET178" i="56"/>
  <c r="EI178" i="56" s="1"/>
  <c r="DZ178" i="56" s="1"/>
  <c r="ES178" i="56"/>
  <c r="EH178" i="56" s="1"/>
  <c r="DY178" i="56" s="1"/>
  <c r="EP178" i="56"/>
  <c r="EE178" i="56" s="1"/>
  <c r="DV178" i="56" s="1"/>
  <c r="EW178" i="56"/>
  <c r="EL178" i="56" s="1"/>
  <c r="EV178" i="56"/>
  <c r="EK178" i="56" s="1"/>
  <c r="ER178" i="56"/>
  <c r="EG178" i="56" s="1"/>
  <c r="EQ178" i="56"/>
  <c r="EF178" i="56" s="1"/>
  <c r="EU178" i="56"/>
  <c r="EJ178" i="56" s="1"/>
  <c r="CK252" i="56"/>
  <c r="BZ252" i="56" s="1"/>
  <c r="CG252" i="56"/>
  <c r="BV252" i="56" s="1"/>
  <c r="CL252" i="56"/>
  <c r="CA252" i="56" s="1"/>
  <c r="CH252" i="56"/>
  <c r="BW252" i="56" s="1"/>
  <c r="CN252" i="56"/>
  <c r="CC252" i="56" s="1"/>
  <c r="CM252" i="56"/>
  <c r="CB252" i="56" s="1"/>
  <c r="CI252" i="56"/>
  <c r="BX252" i="56" s="1"/>
  <c r="CJ252" i="56"/>
  <c r="BY252" i="56" s="1"/>
  <c r="CM321" i="56"/>
  <c r="CB321" i="56" s="1"/>
  <c r="CJ321" i="56"/>
  <c r="BY321" i="56" s="1"/>
  <c r="CN321" i="56"/>
  <c r="CC321" i="56" s="1"/>
  <c r="CK321" i="56"/>
  <c r="BZ321" i="56" s="1"/>
  <c r="CI321" i="56"/>
  <c r="BX321" i="56" s="1"/>
  <c r="CG321" i="56"/>
  <c r="BV321" i="56" s="1"/>
  <c r="CH321" i="56"/>
  <c r="BW321" i="56" s="1"/>
  <c r="CL321" i="56"/>
  <c r="CA321" i="56" s="1"/>
  <c r="CG232" i="56"/>
  <c r="BV232" i="56" s="1"/>
  <c r="CN232" i="56"/>
  <c r="CC232" i="56" s="1"/>
  <c r="CM232" i="56"/>
  <c r="CB232" i="56" s="1"/>
  <c r="CL232" i="56"/>
  <c r="CA232" i="56" s="1"/>
  <c r="CK232" i="56"/>
  <c r="BZ232" i="56" s="1"/>
  <c r="CJ232" i="56"/>
  <c r="BY232" i="56" s="1"/>
  <c r="CH232" i="56"/>
  <c r="BW232" i="56" s="1"/>
  <c r="CI232" i="56"/>
  <c r="BX232" i="56" s="1"/>
  <c r="ES85" i="56"/>
  <c r="EH85" i="56" s="1"/>
  <c r="DY85" i="56" s="1"/>
  <c r="ER85" i="56"/>
  <c r="EG85" i="56" s="1"/>
  <c r="DX85" i="56" s="1"/>
  <c r="ET85" i="56"/>
  <c r="EI85" i="56" s="1"/>
  <c r="DZ85" i="56" s="1"/>
  <c r="EQ85" i="56"/>
  <c r="EF85" i="56" s="1"/>
  <c r="DW85" i="56" s="1"/>
  <c r="EW85" i="56"/>
  <c r="EL85" i="56" s="1"/>
  <c r="EC85" i="56" s="1"/>
  <c r="EP85" i="56"/>
  <c r="EE85" i="56" s="1"/>
  <c r="DV85" i="56" s="1"/>
  <c r="EV85" i="56"/>
  <c r="EK85" i="56" s="1"/>
  <c r="EB85" i="56" s="1"/>
  <c r="EU85" i="56"/>
  <c r="EJ85" i="56" s="1"/>
  <c r="EA85" i="56" s="1"/>
  <c r="CG173" i="56"/>
  <c r="BV173" i="56" s="1"/>
  <c r="CL173" i="56"/>
  <c r="CA173" i="56" s="1"/>
  <c r="CK173" i="56"/>
  <c r="BZ173" i="56" s="1"/>
  <c r="CJ173" i="56"/>
  <c r="BY173" i="56" s="1"/>
  <c r="CI173" i="56"/>
  <c r="BX173" i="56" s="1"/>
  <c r="CH173" i="56"/>
  <c r="BW173" i="56" s="1"/>
  <c r="CN173" i="56"/>
  <c r="CC173" i="56" s="1"/>
  <c r="CM173" i="56"/>
  <c r="CB173" i="56" s="1"/>
  <c r="CG127" i="56"/>
  <c r="BV127" i="56" s="1"/>
  <c r="CJ127" i="56"/>
  <c r="BY127" i="56" s="1"/>
  <c r="CI127" i="56"/>
  <c r="BX127" i="56" s="1"/>
  <c r="CN127" i="56"/>
  <c r="CC127" i="56" s="1"/>
  <c r="CK127" i="56"/>
  <c r="BZ127" i="56" s="1"/>
  <c r="CH127" i="56"/>
  <c r="BW127" i="56" s="1"/>
  <c r="CM127" i="56"/>
  <c r="CB127" i="56" s="1"/>
  <c r="CL127" i="56"/>
  <c r="CA127" i="56" s="1"/>
  <c r="EW172" i="56"/>
  <c r="EL172" i="56" s="1"/>
  <c r="EC172" i="56" s="1"/>
  <c r="EU172" i="56"/>
  <c r="EJ172" i="56" s="1"/>
  <c r="ET172" i="56"/>
  <c r="EI172" i="56" s="1"/>
  <c r="EQ172" i="56"/>
  <c r="EF172" i="56" s="1"/>
  <c r="DW172" i="56" s="1"/>
  <c r="ER172" i="56"/>
  <c r="EG172" i="56" s="1"/>
  <c r="EP172" i="56"/>
  <c r="EE172" i="56" s="1"/>
  <c r="DV172" i="56" s="1"/>
  <c r="ES172" i="56"/>
  <c r="EH172" i="56" s="1"/>
  <c r="EV172" i="56"/>
  <c r="EK172" i="56" s="1"/>
  <c r="EB172" i="56" s="1"/>
  <c r="EW306" i="56"/>
  <c r="EL306" i="56" s="1"/>
  <c r="EC306" i="56" s="1"/>
  <c r="EU306" i="56"/>
  <c r="EJ306" i="56" s="1"/>
  <c r="EA306" i="56" s="1"/>
  <c r="ET306" i="56"/>
  <c r="EI306" i="56" s="1"/>
  <c r="DZ306" i="56" s="1"/>
  <c r="ES306" i="56"/>
  <c r="EH306" i="56" s="1"/>
  <c r="DY306" i="56" s="1"/>
  <c r="EP306" i="56"/>
  <c r="EE306" i="56" s="1"/>
  <c r="DV306" i="56" s="1"/>
  <c r="ER306" i="56"/>
  <c r="EG306" i="56" s="1"/>
  <c r="DX306" i="56" s="1"/>
  <c r="EQ306" i="56"/>
  <c r="EF306" i="56" s="1"/>
  <c r="DW306" i="56" s="1"/>
  <c r="EV306" i="56"/>
  <c r="EK306" i="56" s="1"/>
  <c r="EB306" i="56" s="1"/>
  <c r="BS254" i="56"/>
  <c r="ET161" i="56"/>
  <c r="EI161" i="56" s="1"/>
  <c r="DZ161" i="56" s="1"/>
  <c r="ES161" i="56"/>
  <c r="EH161" i="56" s="1"/>
  <c r="DY161" i="56" s="1"/>
  <c r="EP161" i="56"/>
  <c r="EE161" i="56" s="1"/>
  <c r="DV161" i="56" s="1"/>
  <c r="EV161" i="56"/>
  <c r="EK161" i="56" s="1"/>
  <c r="EB161" i="56" s="1"/>
  <c r="EU161" i="56"/>
  <c r="EJ161" i="56" s="1"/>
  <c r="EA161" i="56" s="1"/>
  <c r="EW161" i="56"/>
  <c r="EL161" i="56" s="1"/>
  <c r="EC161" i="56" s="1"/>
  <c r="ER161" i="56"/>
  <c r="EG161" i="56" s="1"/>
  <c r="DX161" i="56" s="1"/>
  <c r="EQ161" i="56"/>
  <c r="EF161" i="56" s="1"/>
  <c r="DW161" i="56" s="1"/>
  <c r="CH68" i="56"/>
  <c r="BW68" i="56" s="1"/>
  <c r="CG68" i="56"/>
  <c r="BV68" i="56" s="1"/>
  <c r="CN68" i="56"/>
  <c r="CC68" i="56" s="1"/>
  <c r="CL68" i="56"/>
  <c r="CA68" i="56" s="1"/>
  <c r="CK68" i="56"/>
  <c r="BZ68" i="56" s="1"/>
  <c r="CJ68" i="56"/>
  <c r="BY68" i="56" s="1"/>
  <c r="CM68" i="56"/>
  <c r="CB68" i="56" s="1"/>
  <c r="CI68" i="56"/>
  <c r="BX68" i="56" s="1"/>
  <c r="CM164" i="56"/>
  <c r="CB164" i="56" s="1"/>
  <c r="CL164" i="56"/>
  <c r="CA164" i="56" s="1"/>
  <c r="CJ164" i="56"/>
  <c r="BY164" i="56" s="1"/>
  <c r="CI164" i="56"/>
  <c r="BX164" i="56" s="1"/>
  <c r="CN164" i="56"/>
  <c r="CC164" i="56" s="1"/>
  <c r="CK164" i="56"/>
  <c r="BZ164" i="56" s="1"/>
  <c r="CH164" i="56"/>
  <c r="BW164" i="56" s="1"/>
  <c r="CG164" i="56"/>
  <c r="BV164" i="56" s="1"/>
  <c r="CN123" i="56"/>
  <c r="CC123" i="56" s="1"/>
  <c r="CG123" i="56"/>
  <c r="BV123" i="56" s="1"/>
  <c r="CM123" i="56"/>
  <c r="CB123" i="56" s="1"/>
  <c r="CH123" i="56"/>
  <c r="BW123" i="56" s="1"/>
  <c r="CK123" i="56"/>
  <c r="BZ123" i="56" s="1"/>
  <c r="CL123" i="56"/>
  <c r="CA123" i="56" s="1"/>
  <c r="CI123" i="56"/>
  <c r="BX123" i="56" s="1"/>
  <c r="CJ123" i="56"/>
  <c r="BY123" i="56" s="1"/>
  <c r="CH171" i="56"/>
  <c r="BW171" i="56" s="1"/>
  <c r="CN171" i="56"/>
  <c r="CC171" i="56" s="1"/>
  <c r="CM171" i="56"/>
  <c r="CB171" i="56" s="1"/>
  <c r="CL171" i="56"/>
  <c r="CA171" i="56" s="1"/>
  <c r="CJ171" i="56"/>
  <c r="BY171" i="56" s="1"/>
  <c r="CI171" i="56"/>
  <c r="BX171" i="56" s="1"/>
  <c r="CG171" i="56"/>
  <c r="BV171" i="56" s="1"/>
  <c r="CK171" i="56"/>
  <c r="BZ171" i="56" s="1"/>
  <c r="EP194" i="56"/>
  <c r="EE194" i="56" s="1"/>
  <c r="DV194" i="56" s="1"/>
  <c r="EQ194" i="56"/>
  <c r="EF194" i="56" s="1"/>
  <c r="DW194" i="56" s="1"/>
  <c r="EV194" i="56"/>
  <c r="EK194" i="56" s="1"/>
  <c r="EB194" i="56" s="1"/>
  <c r="EU194" i="56"/>
  <c r="EJ194" i="56" s="1"/>
  <c r="EA194" i="56" s="1"/>
  <c r="ET194" i="56"/>
  <c r="EI194" i="56" s="1"/>
  <c r="DZ194" i="56" s="1"/>
  <c r="EW194" i="56"/>
  <c r="EL194" i="56" s="1"/>
  <c r="EC194" i="56" s="1"/>
  <c r="ES194" i="56"/>
  <c r="EH194" i="56" s="1"/>
  <c r="DY194" i="56" s="1"/>
  <c r="ER194" i="56"/>
  <c r="EG194" i="56" s="1"/>
  <c r="DX194" i="56" s="1"/>
  <c r="CI110" i="56"/>
  <c r="BX110" i="56" s="1"/>
  <c r="CH110" i="56"/>
  <c r="BW110" i="56" s="1"/>
  <c r="CN110" i="56"/>
  <c r="CC110" i="56" s="1"/>
  <c r="CM110" i="56"/>
  <c r="CB110" i="56" s="1"/>
  <c r="CJ110" i="56"/>
  <c r="BY110" i="56" s="1"/>
  <c r="CL110" i="56"/>
  <c r="CA110" i="56" s="1"/>
  <c r="CK110" i="56"/>
  <c r="BZ110" i="56" s="1"/>
  <c r="CG110" i="56"/>
  <c r="BV110" i="56" s="1"/>
  <c r="BP129" i="56"/>
  <c r="BT45" i="56"/>
  <c r="CA166" i="56"/>
  <c r="EQ324" i="56"/>
  <c r="EF324" i="56" s="1"/>
  <c r="DW324" i="56" s="1"/>
  <c r="EV324" i="56"/>
  <c r="EK324" i="56" s="1"/>
  <c r="EB324" i="56" s="1"/>
  <c r="EU324" i="56"/>
  <c r="EJ324" i="56" s="1"/>
  <c r="EA324" i="56" s="1"/>
  <c r="ES324" i="56"/>
  <c r="EH324" i="56" s="1"/>
  <c r="DY324" i="56" s="1"/>
  <c r="ER324" i="56"/>
  <c r="EG324" i="56" s="1"/>
  <c r="DX324" i="56" s="1"/>
  <c r="ET324" i="56"/>
  <c r="EI324" i="56" s="1"/>
  <c r="DZ324" i="56" s="1"/>
  <c r="EW324" i="56"/>
  <c r="EL324" i="56" s="1"/>
  <c r="EC324" i="56" s="1"/>
  <c r="EP324" i="56"/>
  <c r="EE324" i="56" s="1"/>
  <c r="DV324" i="56" s="1"/>
  <c r="CJ186" i="56"/>
  <c r="BY186" i="56" s="1"/>
  <c r="CL186" i="56"/>
  <c r="CA186" i="56" s="1"/>
  <c r="CK186" i="56"/>
  <c r="BZ186" i="56" s="1"/>
  <c r="CH186" i="56"/>
  <c r="BW186" i="56" s="1"/>
  <c r="CG186" i="56"/>
  <c r="BV186" i="56" s="1"/>
  <c r="CM186" i="56"/>
  <c r="CB186" i="56" s="1"/>
  <c r="CI186" i="56"/>
  <c r="BX186" i="56" s="1"/>
  <c r="CN186" i="56"/>
  <c r="CC186" i="56" s="1"/>
  <c r="EW79" i="56"/>
  <c r="EL79" i="56" s="1"/>
  <c r="EC79" i="56" s="1"/>
  <c r="EV79" i="56"/>
  <c r="EK79" i="56" s="1"/>
  <c r="EB79" i="56" s="1"/>
  <c r="EU79" i="56"/>
  <c r="EJ79" i="56" s="1"/>
  <c r="EA79" i="56" s="1"/>
  <c r="ER79" i="56"/>
  <c r="EG79" i="56" s="1"/>
  <c r="EQ79" i="56"/>
  <c r="EF79" i="56" s="1"/>
  <c r="DW79" i="56" s="1"/>
  <c r="EP79" i="56"/>
  <c r="EE79" i="56" s="1"/>
  <c r="DV79" i="56" s="1"/>
  <c r="ES79" i="56"/>
  <c r="EH79" i="56" s="1"/>
  <c r="DY79" i="56" s="1"/>
  <c r="ET79" i="56"/>
  <c r="EI79" i="56" s="1"/>
  <c r="DZ79" i="56" s="1"/>
  <c r="BO150" i="56"/>
  <c r="CJ281" i="56"/>
  <c r="BY281" i="56" s="1"/>
  <c r="CI281" i="56"/>
  <c r="BX281" i="56" s="1"/>
  <c r="CN281" i="56"/>
  <c r="CC281" i="56" s="1"/>
  <c r="CM281" i="56"/>
  <c r="CB281" i="56" s="1"/>
  <c r="CK281" i="56"/>
  <c r="BZ281" i="56" s="1"/>
  <c r="CH281" i="56"/>
  <c r="BW281" i="56" s="1"/>
  <c r="CG281" i="56"/>
  <c r="BV281" i="56" s="1"/>
  <c r="CL281" i="56"/>
  <c r="CA281" i="56" s="1"/>
  <c r="CN286" i="56"/>
  <c r="CC286" i="56" s="1"/>
  <c r="CH286" i="56"/>
  <c r="BW286" i="56" s="1"/>
  <c r="CG286" i="56"/>
  <c r="BV286" i="56" s="1"/>
  <c r="CI286" i="56"/>
  <c r="BX286" i="56" s="1"/>
  <c r="CK286" i="56"/>
  <c r="BZ286" i="56" s="1"/>
  <c r="CM286" i="56"/>
  <c r="CB286" i="56" s="1"/>
  <c r="CL286" i="56"/>
  <c r="CA286" i="56" s="1"/>
  <c r="CJ286" i="56"/>
  <c r="BY286" i="56" s="1"/>
  <c r="EP208" i="56"/>
  <c r="EE208" i="56" s="1"/>
  <c r="DV208" i="56" s="1"/>
  <c r="EW208" i="56"/>
  <c r="EL208" i="56" s="1"/>
  <c r="EC208" i="56" s="1"/>
  <c r="ET208" i="56"/>
  <c r="EI208" i="56" s="1"/>
  <c r="DZ208" i="56" s="1"/>
  <c r="ES208" i="56"/>
  <c r="EH208" i="56" s="1"/>
  <c r="DY208" i="56" s="1"/>
  <c r="EU208" i="56"/>
  <c r="EJ208" i="56" s="1"/>
  <c r="EA208" i="56" s="1"/>
  <c r="EQ208" i="56"/>
  <c r="EF208" i="56" s="1"/>
  <c r="DW208" i="56" s="1"/>
  <c r="ER208" i="56"/>
  <c r="EG208" i="56" s="1"/>
  <c r="DX208" i="56" s="1"/>
  <c r="EV208" i="56"/>
  <c r="EK208" i="56" s="1"/>
  <c r="ET308" i="56"/>
  <c r="EI308" i="56" s="1"/>
  <c r="DZ308" i="56" s="1"/>
  <c r="EP308" i="56"/>
  <c r="EE308" i="56" s="1"/>
  <c r="DV308" i="56" s="1"/>
  <c r="ER308" i="56"/>
  <c r="EG308" i="56" s="1"/>
  <c r="DX308" i="56" s="1"/>
  <c r="ES308" i="56"/>
  <c r="EH308" i="56" s="1"/>
  <c r="DY308" i="56" s="1"/>
  <c r="EQ308" i="56"/>
  <c r="EF308" i="56" s="1"/>
  <c r="DW308" i="56" s="1"/>
  <c r="EW308" i="56"/>
  <c r="EL308" i="56" s="1"/>
  <c r="EC308" i="56" s="1"/>
  <c r="EU308" i="56"/>
  <c r="EJ308" i="56" s="1"/>
  <c r="EA308" i="56" s="1"/>
  <c r="EV308" i="56"/>
  <c r="EK308" i="56" s="1"/>
  <c r="EB308" i="56" s="1"/>
  <c r="EQ299" i="56"/>
  <c r="EF299" i="56" s="1"/>
  <c r="EP299" i="56"/>
  <c r="EE299" i="56" s="1"/>
  <c r="DV299" i="56" s="1"/>
  <c r="EW299" i="56"/>
  <c r="EL299" i="56" s="1"/>
  <c r="EC299" i="56" s="1"/>
  <c r="ET299" i="56"/>
  <c r="EI299" i="56" s="1"/>
  <c r="DZ299" i="56" s="1"/>
  <c r="ES299" i="56"/>
  <c r="EH299" i="56" s="1"/>
  <c r="DY299" i="56" s="1"/>
  <c r="EV299" i="56"/>
  <c r="EK299" i="56" s="1"/>
  <c r="EB299" i="56" s="1"/>
  <c r="EU299" i="56"/>
  <c r="EJ299" i="56" s="1"/>
  <c r="EA299" i="56" s="1"/>
  <c r="ER299" i="56"/>
  <c r="EG299" i="56" s="1"/>
  <c r="DX299" i="56" s="1"/>
  <c r="CG270" i="56"/>
  <c r="BV270" i="56" s="1"/>
  <c r="CM270" i="56"/>
  <c r="CB270" i="56" s="1"/>
  <c r="CL270" i="56"/>
  <c r="CA270" i="56" s="1"/>
  <c r="CN270" i="56"/>
  <c r="CC270" i="56" s="1"/>
  <c r="CK270" i="56"/>
  <c r="BZ270" i="56" s="1"/>
  <c r="CJ270" i="56"/>
  <c r="BY270" i="56" s="1"/>
  <c r="CI270" i="56"/>
  <c r="BX270" i="56" s="1"/>
  <c r="CH270" i="56"/>
  <c r="BW270" i="56" s="1"/>
  <c r="CM251" i="56"/>
  <c r="CB251" i="56" s="1"/>
  <c r="CG251" i="56"/>
  <c r="BV251" i="56" s="1"/>
  <c r="CN251" i="56"/>
  <c r="CC251" i="56" s="1"/>
  <c r="CJ251" i="56"/>
  <c r="BY251" i="56" s="1"/>
  <c r="CL251" i="56"/>
  <c r="CA251" i="56" s="1"/>
  <c r="CK251" i="56"/>
  <c r="BZ251" i="56" s="1"/>
  <c r="CI251" i="56"/>
  <c r="BX251" i="56" s="1"/>
  <c r="CH251" i="56"/>
  <c r="BW251" i="56" s="1"/>
  <c r="CL255" i="56"/>
  <c r="CA255" i="56" s="1"/>
  <c r="CK255" i="56"/>
  <c r="BZ255" i="56" s="1"/>
  <c r="CN255" i="56"/>
  <c r="CC255" i="56" s="1"/>
  <c r="CM255" i="56"/>
  <c r="CB255" i="56" s="1"/>
  <c r="CH255" i="56"/>
  <c r="BW255" i="56" s="1"/>
  <c r="CG255" i="56"/>
  <c r="BV255" i="56" s="1"/>
  <c r="CJ255" i="56"/>
  <c r="BY255" i="56" s="1"/>
  <c r="CI255" i="56"/>
  <c r="BX255" i="56" s="1"/>
  <c r="EU181" i="56"/>
  <c r="EJ181" i="56" s="1"/>
  <c r="EA181" i="56" s="1"/>
  <c r="EP181" i="56"/>
  <c r="EE181" i="56" s="1"/>
  <c r="DV181" i="56" s="1"/>
  <c r="ES181" i="56"/>
  <c r="EH181" i="56" s="1"/>
  <c r="DY181" i="56" s="1"/>
  <c r="ER181" i="56"/>
  <c r="EG181" i="56" s="1"/>
  <c r="DX181" i="56" s="1"/>
  <c r="EQ181" i="56"/>
  <c r="EF181" i="56" s="1"/>
  <c r="DW181" i="56" s="1"/>
  <c r="ET181" i="56"/>
  <c r="EI181" i="56" s="1"/>
  <c r="DZ181" i="56" s="1"/>
  <c r="EW181" i="56"/>
  <c r="EL181" i="56" s="1"/>
  <c r="EC181" i="56" s="1"/>
  <c r="EV181" i="56"/>
  <c r="EK181" i="56" s="1"/>
  <c r="EB181" i="56" s="1"/>
  <c r="EQ171" i="56"/>
  <c r="EF171" i="56" s="1"/>
  <c r="DW171" i="56" s="1"/>
  <c r="EP171" i="56"/>
  <c r="EE171" i="56" s="1"/>
  <c r="DV171" i="56" s="1"/>
  <c r="ES171" i="56"/>
  <c r="EH171" i="56" s="1"/>
  <c r="DY171" i="56" s="1"/>
  <c r="ER171" i="56"/>
  <c r="EG171" i="56" s="1"/>
  <c r="DX171" i="56" s="1"/>
  <c r="EU171" i="56"/>
  <c r="EJ171" i="56" s="1"/>
  <c r="EA171" i="56" s="1"/>
  <c r="ET171" i="56"/>
  <c r="EI171" i="56" s="1"/>
  <c r="DZ171" i="56" s="1"/>
  <c r="EV171" i="56"/>
  <c r="EK171" i="56" s="1"/>
  <c r="EB171" i="56" s="1"/>
  <c r="EW171" i="56"/>
  <c r="EL171" i="56" s="1"/>
  <c r="EC171" i="56" s="1"/>
  <c r="EU295" i="56"/>
  <c r="EJ295" i="56" s="1"/>
  <c r="EA295" i="56" s="1"/>
  <c r="ET295" i="56"/>
  <c r="EI295" i="56" s="1"/>
  <c r="DZ295" i="56" s="1"/>
  <c r="ES295" i="56"/>
  <c r="EH295" i="56" s="1"/>
  <c r="DY295" i="56" s="1"/>
  <c r="EW295" i="56"/>
  <c r="EL295" i="56" s="1"/>
  <c r="EC295" i="56" s="1"/>
  <c r="EV295" i="56"/>
  <c r="EK295" i="56" s="1"/>
  <c r="EB295" i="56" s="1"/>
  <c r="EP295" i="56"/>
  <c r="EE295" i="56" s="1"/>
  <c r="DV295" i="56" s="1"/>
  <c r="EQ295" i="56"/>
  <c r="EF295" i="56" s="1"/>
  <c r="DW295" i="56" s="1"/>
  <c r="ER295" i="56"/>
  <c r="EG295" i="56" s="1"/>
  <c r="DX295" i="56" s="1"/>
  <c r="CM294" i="56"/>
  <c r="CB294" i="56" s="1"/>
  <c r="CL294" i="56"/>
  <c r="CA294" i="56" s="1"/>
  <c r="CK294" i="56"/>
  <c r="BZ294" i="56" s="1"/>
  <c r="CJ294" i="56"/>
  <c r="BY294" i="56" s="1"/>
  <c r="CI294" i="56"/>
  <c r="BX294" i="56" s="1"/>
  <c r="CN294" i="56"/>
  <c r="CC294" i="56" s="1"/>
  <c r="CH294" i="56"/>
  <c r="BW294" i="56" s="1"/>
  <c r="CG294" i="56"/>
  <c r="BV294" i="56" s="1"/>
  <c r="EP73" i="56"/>
  <c r="EE73" i="56" s="1"/>
  <c r="DV73" i="56" s="1"/>
  <c r="EW73" i="56"/>
  <c r="EL73" i="56" s="1"/>
  <c r="EC73" i="56" s="1"/>
  <c r="EU73" i="56"/>
  <c r="EJ73" i="56" s="1"/>
  <c r="EA73" i="56" s="1"/>
  <c r="EV73" i="56"/>
  <c r="EK73" i="56" s="1"/>
  <c r="EB73" i="56" s="1"/>
  <c r="ER73" i="56"/>
  <c r="EG73" i="56" s="1"/>
  <c r="DX73" i="56" s="1"/>
  <c r="EQ73" i="56"/>
  <c r="EF73" i="56" s="1"/>
  <c r="DW73" i="56" s="1"/>
  <c r="ET73" i="56"/>
  <c r="EI73" i="56" s="1"/>
  <c r="DZ73" i="56" s="1"/>
  <c r="ES73" i="56"/>
  <c r="EH73" i="56" s="1"/>
  <c r="DY73" i="56" s="1"/>
  <c r="EW143" i="56"/>
  <c r="EL143" i="56" s="1"/>
  <c r="EC143" i="56" s="1"/>
  <c r="ES143" i="56"/>
  <c r="EH143" i="56" s="1"/>
  <c r="DY143" i="56" s="1"/>
  <c r="ER143" i="56"/>
  <c r="EG143" i="56" s="1"/>
  <c r="DX143" i="56" s="1"/>
  <c r="EQ143" i="56"/>
  <c r="EF143" i="56" s="1"/>
  <c r="DW143" i="56" s="1"/>
  <c r="EP143" i="56"/>
  <c r="EE143" i="56" s="1"/>
  <c r="DV143" i="56" s="1"/>
  <c r="EV143" i="56"/>
  <c r="EK143" i="56" s="1"/>
  <c r="EB143" i="56" s="1"/>
  <c r="EU143" i="56"/>
  <c r="EJ143" i="56" s="1"/>
  <c r="EA143" i="56" s="1"/>
  <c r="ET143" i="56"/>
  <c r="EI143" i="56" s="1"/>
  <c r="DZ143" i="56" s="1"/>
  <c r="EV66" i="56"/>
  <c r="EK66" i="56" s="1"/>
  <c r="EB66" i="56" s="1"/>
  <c r="EW66" i="56"/>
  <c r="EL66" i="56" s="1"/>
  <c r="EC66" i="56" s="1"/>
  <c r="EP66" i="56"/>
  <c r="EE66" i="56" s="1"/>
  <c r="DV66" i="56" s="1"/>
  <c r="ES66" i="56"/>
  <c r="EH66" i="56" s="1"/>
  <c r="DY66" i="56" s="1"/>
  <c r="ER66" i="56"/>
  <c r="EG66" i="56" s="1"/>
  <c r="DX66" i="56" s="1"/>
  <c r="EQ66" i="56"/>
  <c r="EF66" i="56" s="1"/>
  <c r="DW66" i="56" s="1"/>
  <c r="EU66" i="56"/>
  <c r="EJ66" i="56" s="1"/>
  <c r="EA66" i="56" s="1"/>
  <c r="ET66" i="56"/>
  <c r="EI66" i="56" s="1"/>
  <c r="DZ66" i="56" s="1"/>
  <c r="B12" i="56"/>
  <c r="BM239" i="56"/>
  <c r="CM48" i="56"/>
  <c r="CB48" i="56" s="1"/>
  <c r="CL48" i="56"/>
  <c r="CA48" i="56" s="1"/>
  <c r="CH48" i="56"/>
  <c r="BW48" i="56" s="1"/>
  <c r="CG48" i="56"/>
  <c r="BV48" i="56" s="1"/>
  <c r="CK48" i="56"/>
  <c r="BZ48" i="56" s="1"/>
  <c r="CJ48" i="56"/>
  <c r="BY48" i="56" s="1"/>
  <c r="CI48" i="56"/>
  <c r="BX48" i="56" s="1"/>
  <c r="CN48" i="56"/>
  <c r="CC48" i="56" s="1"/>
  <c r="EW76" i="56"/>
  <c r="EL76" i="56" s="1"/>
  <c r="EC76" i="56" s="1"/>
  <c r="EP76" i="56"/>
  <c r="EE76" i="56" s="1"/>
  <c r="DV76" i="56" s="1"/>
  <c r="EV76" i="56"/>
  <c r="EK76" i="56" s="1"/>
  <c r="EB76" i="56" s="1"/>
  <c r="EQ76" i="56"/>
  <c r="EF76" i="56" s="1"/>
  <c r="DW76" i="56" s="1"/>
  <c r="EU76" i="56"/>
  <c r="EJ76" i="56" s="1"/>
  <c r="ET76" i="56"/>
  <c r="EI76" i="56" s="1"/>
  <c r="DZ76" i="56" s="1"/>
  <c r="ER76" i="56"/>
  <c r="EG76" i="56" s="1"/>
  <c r="DX76" i="56" s="1"/>
  <c r="ES76" i="56"/>
  <c r="EH76" i="56" s="1"/>
  <c r="DY76" i="56" s="1"/>
  <c r="EU108" i="56"/>
  <c r="EJ108" i="56" s="1"/>
  <c r="EA108" i="56" s="1"/>
  <c r="ET108" i="56"/>
  <c r="EI108" i="56" s="1"/>
  <c r="DZ108" i="56" s="1"/>
  <c r="ER108" i="56"/>
  <c r="EG108" i="56" s="1"/>
  <c r="DX108" i="56" s="1"/>
  <c r="EQ108" i="56"/>
  <c r="EF108" i="56" s="1"/>
  <c r="DW108" i="56" s="1"/>
  <c r="ES108" i="56"/>
  <c r="EH108" i="56" s="1"/>
  <c r="EP108" i="56"/>
  <c r="EE108" i="56" s="1"/>
  <c r="EW108" i="56"/>
  <c r="EL108" i="56" s="1"/>
  <c r="EC108" i="56" s="1"/>
  <c r="EV108" i="56"/>
  <c r="EK108" i="56" s="1"/>
  <c r="EB108" i="56" s="1"/>
  <c r="EU173" i="56"/>
  <c r="EJ173" i="56" s="1"/>
  <c r="EA173" i="56" s="1"/>
  <c r="ES173" i="56"/>
  <c r="EH173" i="56" s="1"/>
  <c r="DY173" i="56" s="1"/>
  <c r="ER173" i="56"/>
  <c r="EG173" i="56" s="1"/>
  <c r="DX173" i="56" s="1"/>
  <c r="EQ173" i="56"/>
  <c r="EF173" i="56" s="1"/>
  <c r="DW173" i="56" s="1"/>
  <c r="EV173" i="56"/>
  <c r="EK173" i="56" s="1"/>
  <c r="EB173" i="56" s="1"/>
  <c r="EW173" i="56"/>
  <c r="EL173" i="56" s="1"/>
  <c r="EC173" i="56" s="1"/>
  <c r="ET173" i="56"/>
  <c r="EI173" i="56" s="1"/>
  <c r="DZ173" i="56" s="1"/>
  <c r="EP173" i="56"/>
  <c r="EE173" i="56" s="1"/>
  <c r="DV173" i="56" s="1"/>
  <c r="EW60" i="56"/>
  <c r="EL60" i="56" s="1"/>
  <c r="EC60" i="56" s="1"/>
  <c r="ET60" i="56"/>
  <c r="EI60" i="56" s="1"/>
  <c r="DZ60" i="56" s="1"/>
  <c r="EV60" i="56"/>
  <c r="EK60" i="56" s="1"/>
  <c r="EB60" i="56" s="1"/>
  <c r="EU60" i="56"/>
  <c r="EJ60" i="56" s="1"/>
  <c r="EA60" i="56" s="1"/>
  <c r="ER60" i="56"/>
  <c r="EG60" i="56" s="1"/>
  <c r="DX60" i="56" s="1"/>
  <c r="EQ60" i="56"/>
  <c r="EF60" i="56" s="1"/>
  <c r="DW60" i="56" s="1"/>
  <c r="ES60" i="56"/>
  <c r="EH60" i="56" s="1"/>
  <c r="DY60" i="56" s="1"/>
  <c r="EP60" i="56"/>
  <c r="EE60" i="56" s="1"/>
  <c r="DV60" i="56" s="1"/>
  <c r="BZ293" i="56"/>
  <c r="CN120" i="56"/>
  <c r="CC120" i="56" s="1"/>
  <c r="CM120" i="56"/>
  <c r="CB120" i="56" s="1"/>
  <c r="CL120" i="56"/>
  <c r="CA120" i="56" s="1"/>
  <c r="CH120" i="56"/>
  <c r="BW120" i="56" s="1"/>
  <c r="CG120" i="56"/>
  <c r="BV120" i="56" s="1"/>
  <c r="CJ120" i="56"/>
  <c r="BY120" i="56" s="1"/>
  <c r="CI120" i="56"/>
  <c r="BX120" i="56" s="1"/>
  <c r="CK120" i="56"/>
  <c r="BZ120" i="56" s="1"/>
  <c r="BP36" i="56"/>
  <c r="ER21" i="56"/>
  <c r="EG21" i="56" s="1"/>
  <c r="DX21" i="56" s="1"/>
  <c r="EQ21" i="56"/>
  <c r="EF21" i="56" s="1"/>
  <c r="DW21" i="56" s="1"/>
  <c r="EV21" i="56"/>
  <c r="EK21" i="56" s="1"/>
  <c r="EB21" i="56" s="1"/>
  <c r="ES21" i="56"/>
  <c r="EH21" i="56" s="1"/>
  <c r="DY21" i="56" s="1"/>
  <c r="EU21" i="56"/>
  <c r="EJ21" i="56" s="1"/>
  <c r="EA21" i="56" s="1"/>
  <c r="ET21" i="56"/>
  <c r="EI21" i="56" s="1"/>
  <c r="DZ21" i="56" s="1"/>
  <c r="EW21" i="56"/>
  <c r="EL21" i="56" s="1"/>
  <c r="EC21" i="56" s="1"/>
  <c r="EP21" i="56"/>
  <c r="EE21" i="56" s="1"/>
  <c r="DV21" i="56" s="1"/>
  <c r="EW266" i="56"/>
  <c r="EL266" i="56" s="1"/>
  <c r="EC266" i="56" s="1"/>
  <c r="EV266" i="56"/>
  <c r="EK266" i="56" s="1"/>
  <c r="EB266" i="56" s="1"/>
  <c r="ES266" i="56"/>
  <c r="EH266" i="56" s="1"/>
  <c r="DY266" i="56" s="1"/>
  <c r="ER266" i="56"/>
  <c r="EG266" i="56" s="1"/>
  <c r="DX266" i="56" s="1"/>
  <c r="EU266" i="56"/>
  <c r="EJ266" i="56" s="1"/>
  <c r="EA266" i="56" s="1"/>
  <c r="EP266" i="56"/>
  <c r="EE266" i="56" s="1"/>
  <c r="DV266" i="56" s="1"/>
  <c r="ET266" i="56"/>
  <c r="EI266" i="56" s="1"/>
  <c r="DZ266" i="56" s="1"/>
  <c r="EQ266" i="56"/>
  <c r="EF266" i="56" s="1"/>
  <c r="DW266" i="56" s="1"/>
  <c r="EU279" i="56"/>
  <c r="EJ279" i="56" s="1"/>
  <c r="EA279" i="56" s="1"/>
  <c r="ER279" i="56"/>
  <c r="EG279" i="56" s="1"/>
  <c r="DX279" i="56" s="1"/>
  <c r="EQ279" i="56"/>
  <c r="EF279" i="56" s="1"/>
  <c r="DW279" i="56" s="1"/>
  <c r="EW279" i="56"/>
  <c r="EL279" i="56" s="1"/>
  <c r="EC279" i="56" s="1"/>
  <c r="EP279" i="56"/>
  <c r="EE279" i="56" s="1"/>
  <c r="DV279" i="56" s="1"/>
  <c r="EV279" i="56"/>
  <c r="EK279" i="56" s="1"/>
  <c r="EB279" i="56" s="1"/>
  <c r="ET279" i="56"/>
  <c r="EI279" i="56" s="1"/>
  <c r="DZ279" i="56" s="1"/>
  <c r="ES279" i="56"/>
  <c r="EH279" i="56" s="1"/>
  <c r="DY279" i="56" s="1"/>
  <c r="EW214" i="56"/>
  <c r="EL214" i="56" s="1"/>
  <c r="EV214" i="56"/>
  <c r="EK214" i="56" s="1"/>
  <c r="EB214" i="56" s="1"/>
  <c r="EU214" i="56"/>
  <c r="EJ214" i="56" s="1"/>
  <c r="EA214" i="56" s="1"/>
  <c r="ET214" i="56"/>
  <c r="EI214" i="56" s="1"/>
  <c r="ES214" i="56"/>
  <c r="EH214" i="56" s="1"/>
  <c r="EQ214" i="56"/>
  <c r="EF214" i="56" s="1"/>
  <c r="DW214" i="56" s="1"/>
  <c r="ER214" i="56"/>
  <c r="EG214" i="56" s="1"/>
  <c r="DX214" i="56" s="1"/>
  <c r="EP214" i="56"/>
  <c r="EE214" i="56" s="1"/>
  <c r="DV214" i="56" s="1"/>
  <c r="CN298" i="56"/>
  <c r="CC298" i="56" s="1"/>
  <c r="CH298" i="56"/>
  <c r="BW298" i="56" s="1"/>
  <c r="CG298" i="56"/>
  <c r="BV298" i="56" s="1"/>
  <c r="CJ298" i="56"/>
  <c r="BY298" i="56" s="1"/>
  <c r="CI298" i="56"/>
  <c r="BX298" i="56" s="1"/>
  <c r="CL298" i="56"/>
  <c r="CA298" i="56" s="1"/>
  <c r="CK298" i="56"/>
  <c r="BZ298" i="56" s="1"/>
  <c r="CM298" i="56"/>
  <c r="CB298" i="56" s="1"/>
  <c r="CL233" i="56"/>
  <c r="CA233" i="56" s="1"/>
  <c r="CK233" i="56"/>
  <c r="BZ233" i="56" s="1"/>
  <c r="CM233" i="56"/>
  <c r="CB233" i="56" s="1"/>
  <c r="CJ233" i="56"/>
  <c r="BY233" i="56" s="1"/>
  <c r="CI233" i="56"/>
  <c r="BX233" i="56" s="1"/>
  <c r="CH233" i="56"/>
  <c r="BW233" i="56" s="1"/>
  <c r="CG233" i="56"/>
  <c r="BV233" i="56" s="1"/>
  <c r="CN233" i="56"/>
  <c r="CC233" i="56" s="1"/>
  <c r="ES257" i="56"/>
  <c r="EH257" i="56" s="1"/>
  <c r="DY257" i="56" s="1"/>
  <c r="ER257" i="56"/>
  <c r="EG257" i="56" s="1"/>
  <c r="DX257" i="56" s="1"/>
  <c r="EU257" i="56"/>
  <c r="EJ257" i="56" s="1"/>
  <c r="EA257" i="56" s="1"/>
  <c r="ET257" i="56"/>
  <c r="EI257" i="56" s="1"/>
  <c r="DZ257" i="56" s="1"/>
  <c r="EW257" i="56"/>
  <c r="EL257" i="56" s="1"/>
  <c r="EC257" i="56" s="1"/>
  <c r="EV257" i="56"/>
  <c r="EK257" i="56" s="1"/>
  <c r="EB257" i="56" s="1"/>
  <c r="EQ257" i="56"/>
  <c r="EF257" i="56" s="1"/>
  <c r="DW257" i="56" s="1"/>
  <c r="EP257" i="56"/>
  <c r="EE257" i="56" s="1"/>
  <c r="DV257" i="56" s="1"/>
  <c r="EV160" i="56"/>
  <c r="EK160" i="56" s="1"/>
  <c r="EB160" i="56" s="1"/>
  <c r="EU160" i="56"/>
  <c r="EJ160" i="56" s="1"/>
  <c r="EA160" i="56" s="1"/>
  <c r="EW160" i="56"/>
  <c r="EL160" i="56" s="1"/>
  <c r="EC160" i="56" s="1"/>
  <c r="ET160" i="56"/>
  <c r="EI160" i="56" s="1"/>
  <c r="DZ160" i="56" s="1"/>
  <c r="ES160" i="56"/>
  <c r="EH160" i="56" s="1"/>
  <c r="ER160" i="56"/>
  <c r="EG160" i="56" s="1"/>
  <c r="DX160" i="56" s="1"/>
  <c r="EP160" i="56"/>
  <c r="EE160" i="56" s="1"/>
  <c r="DV160" i="56" s="1"/>
  <c r="EQ160" i="56"/>
  <c r="EF160" i="56" s="1"/>
  <c r="DW160" i="56" s="1"/>
  <c r="CK182" i="56"/>
  <c r="BZ182" i="56" s="1"/>
  <c r="CJ182" i="56"/>
  <c r="BY182" i="56" s="1"/>
  <c r="CI182" i="56"/>
  <c r="BX182" i="56" s="1"/>
  <c r="CH182" i="56"/>
  <c r="BW182" i="56" s="1"/>
  <c r="CG182" i="56"/>
  <c r="BV182" i="56" s="1"/>
  <c r="CN182" i="56"/>
  <c r="CC182" i="56" s="1"/>
  <c r="CL182" i="56"/>
  <c r="CA182" i="56" s="1"/>
  <c r="CM182" i="56"/>
  <c r="CB182" i="56" s="1"/>
  <c r="EP282" i="56"/>
  <c r="EE282" i="56" s="1"/>
  <c r="DV282" i="56" s="1"/>
  <c r="ER282" i="56"/>
  <c r="EG282" i="56" s="1"/>
  <c r="DX282" i="56" s="1"/>
  <c r="EW282" i="56"/>
  <c r="EL282" i="56" s="1"/>
  <c r="EC282" i="56" s="1"/>
  <c r="EQ282" i="56"/>
  <c r="EF282" i="56" s="1"/>
  <c r="DW282" i="56" s="1"/>
  <c r="ET282" i="56"/>
  <c r="EI282" i="56" s="1"/>
  <c r="DZ282" i="56" s="1"/>
  <c r="EV282" i="56"/>
  <c r="EK282" i="56" s="1"/>
  <c r="EB282" i="56" s="1"/>
  <c r="EU282" i="56"/>
  <c r="EJ282" i="56" s="1"/>
  <c r="EA282" i="56" s="1"/>
  <c r="ES282" i="56"/>
  <c r="EH282" i="56" s="1"/>
  <c r="DY282" i="56" s="1"/>
  <c r="CI142" i="56"/>
  <c r="BX142" i="56" s="1"/>
  <c r="CH142" i="56"/>
  <c r="BW142" i="56" s="1"/>
  <c r="CG142" i="56"/>
  <c r="BV142" i="56" s="1"/>
  <c r="CN142" i="56"/>
  <c r="CC142" i="56" s="1"/>
  <c r="CM142" i="56"/>
  <c r="CB142" i="56" s="1"/>
  <c r="CK142" i="56"/>
  <c r="BZ142" i="56" s="1"/>
  <c r="CL142" i="56"/>
  <c r="CA142" i="56" s="1"/>
  <c r="CJ142" i="56"/>
  <c r="BY142" i="56" s="1"/>
  <c r="BR227" i="56"/>
  <c r="BI227" i="56"/>
  <c r="BM225" i="56"/>
  <c r="CM296" i="56"/>
  <c r="CB296" i="56" s="1"/>
  <c r="CN296" i="56"/>
  <c r="CC296" i="56" s="1"/>
  <c r="CL296" i="56"/>
  <c r="CA296" i="56" s="1"/>
  <c r="CJ296" i="56"/>
  <c r="BY296" i="56" s="1"/>
  <c r="CI296" i="56"/>
  <c r="BX296" i="56" s="1"/>
  <c r="CK296" i="56"/>
  <c r="BZ296" i="56" s="1"/>
  <c r="CH296" i="56"/>
  <c r="BW296" i="56" s="1"/>
  <c r="CG296" i="56"/>
  <c r="BV296" i="56" s="1"/>
  <c r="CH190" i="56"/>
  <c r="BW190" i="56" s="1"/>
  <c r="CG190" i="56"/>
  <c r="BV190" i="56" s="1"/>
  <c r="CI190" i="56"/>
  <c r="BX190" i="56" s="1"/>
  <c r="CL190" i="56"/>
  <c r="CA190" i="56" s="1"/>
  <c r="CM190" i="56"/>
  <c r="CB190" i="56" s="1"/>
  <c r="CK190" i="56"/>
  <c r="BZ190" i="56" s="1"/>
  <c r="CJ190" i="56"/>
  <c r="BY190" i="56" s="1"/>
  <c r="CN190" i="56"/>
  <c r="CC190" i="56" s="1"/>
  <c r="CG144" i="56"/>
  <c r="BV144" i="56" s="1"/>
  <c r="CN144" i="56"/>
  <c r="CC144" i="56" s="1"/>
  <c r="CK144" i="56"/>
  <c r="BZ144" i="56" s="1"/>
  <c r="CJ144" i="56"/>
  <c r="BY144" i="56" s="1"/>
  <c r="CI144" i="56"/>
  <c r="BX144" i="56" s="1"/>
  <c r="CH144" i="56"/>
  <c r="BW144" i="56" s="1"/>
  <c r="CM144" i="56"/>
  <c r="CB144" i="56" s="1"/>
  <c r="CL144" i="56"/>
  <c r="CA144" i="56" s="1"/>
  <c r="EU78" i="56"/>
  <c r="EJ78" i="56" s="1"/>
  <c r="EA78" i="56" s="1"/>
  <c r="ET78" i="56"/>
  <c r="EI78" i="56" s="1"/>
  <c r="DZ78" i="56" s="1"/>
  <c r="ES78" i="56"/>
  <c r="EH78" i="56" s="1"/>
  <c r="DY78" i="56" s="1"/>
  <c r="ER78" i="56"/>
  <c r="EG78" i="56" s="1"/>
  <c r="DX78" i="56" s="1"/>
  <c r="EV78" i="56"/>
  <c r="EK78" i="56" s="1"/>
  <c r="EB78" i="56" s="1"/>
  <c r="EQ78" i="56"/>
  <c r="EF78" i="56" s="1"/>
  <c r="DW78" i="56" s="1"/>
  <c r="EP78" i="56"/>
  <c r="EE78" i="56" s="1"/>
  <c r="DV78" i="56" s="1"/>
  <c r="EW78" i="56"/>
  <c r="EL78" i="56" s="1"/>
  <c r="EC78" i="56" s="1"/>
  <c r="EW57" i="56"/>
  <c r="EL57" i="56" s="1"/>
  <c r="EC57" i="56" s="1"/>
  <c r="ET57" i="56"/>
  <c r="EI57" i="56" s="1"/>
  <c r="EP57" i="56"/>
  <c r="EE57" i="56" s="1"/>
  <c r="ER57" i="56"/>
  <c r="EG57" i="56" s="1"/>
  <c r="DX57" i="56" s="1"/>
  <c r="EQ57" i="56"/>
  <c r="EF57" i="56" s="1"/>
  <c r="DW57" i="56" s="1"/>
  <c r="EU57" i="56"/>
  <c r="EJ57" i="56" s="1"/>
  <c r="ES57" i="56"/>
  <c r="EH57" i="56" s="1"/>
  <c r="DY57" i="56" s="1"/>
  <c r="EV57" i="56"/>
  <c r="EK57" i="56" s="1"/>
  <c r="CK49" i="56"/>
  <c r="BZ49" i="56" s="1"/>
  <c r="CJ49" i="56"/>
  <c r="BY49" i="56" s="1"/>
  <c r="CI49" i="56"/>
  <c r="BX49" i="56" s="1"/>
  <c r="CH49" i="56"/>
  <c r="BW49" i="56" s="1"/>
  <c r="CG49" i="56"/>
  <c r="BV49" i="56" s="1"/>
  <c r="CN49" i="56"/>
  <c r="CC49" i="56" s="1"/>
  <c r="CM49" i="56"/>
  <c r="CB49" i="56" s="1"/>
  <c r="CL49" i="56"/>
  <c r="CA49" i="56" s="1"/>
  <c r="BR83" i="56"/>
  <c r="CH88" i="56"/>
  <c r="BW88" i="56" s="1"/>
  <c r="CG88" i="56"/>
  <c r="BV88" i="56" s="1"/>
  <c r="CL88" i="56"/>
  <c r="CA88" i="56" s="1"/>
  <c r="CK88" i="56"/>
  <c r="BZ88" i="56" s="1"/>
  <c r="CM88" i="56"/>
  <c r="CB88" i="56" s="1"/>
  <c r="CJ88" i="56"/>
  <c r="BY88" i="56" s="1"/>
  <c r="CI88" i="56"/>
  <c r="BX88" i="56" s="1"/>
  <c r="CN88" i="56"/>
  <c r="CC88" i="56" s="1"/>
  <c r="CK33" i="56"/>
  <c r="BZ33" i="56" s="1"/>
  <c r="CJ33" i="56"/>
  <c r="BY33" i="56" s="1"/>
  <c r="CH33" i="56"/>
  <c r="BW33" i="56" s="1"/>
  <c r="CG33" i="56"/>
  <c r="BV33" i="56" s="1"/>
  <c r="CN33" i="56"/>
  <c r="CC33" i="56" s="1"/>
  <c r="CM33" i="56"/>
  <c r="CB33" i="56" s="1"/>
  <c r="CI33" i="56"/>
  <c r="BX33" i="56" s="1"/>
  <c r="CL33" i="56"/>
  <c r="CA33" i="56" s="1"/>
  <c r="CF12" i="56"/>
  <c r="EU65" i="56"/>
  <c r="EJ65" i="56" s="1"/>
  <c r="EA65" i="56" s="1"/>
  <c r="ET65" i="56"/>
  <c r="EI65" i="56" s="1"/>
  <c r="DZ65" i="56" s="1"/>
  <c r="ES65" i="56"/>
  <c r="EH65" i="56" s="1"/>
  <c r="EV65" i="56"/>
  <c r="EK65" i="56" s="1"/>
  <c r="EB65" i="56" s="1"/>
  <c r="ER65" i="56"/>
  <c r="EG65" i="56" s="1"/>
  <c r="DX65" i="56" s="1"/>
  <c r="EQ65" i="56"/>
  <c r="EF65" i="56" s="1"/>
  <c r="EP65" i="56"/>
  <c r="EE65" i="56" s="1"/>
  <c r="DV65" i="56" s="1"/>
  <c r="EW65" i="56"/>
  <c r="EL65" i="56" s="1"/>
  <c r="EC65" i="56" s="1"/>
  <c r="CK138" i="56"/>
  <c r="BZ138" i="56" s="1"/>
  <c r="CJ138" i="56"/>
  <c r="BY138" i="56" s="1"/>
  <c r="CN138" i="56"/>
  <c r="CC138" i="56" s="1"/>
  <c r="CG138" i="56"/>
  <c r="BV138" i="56" s="1"/>
  <c r="CH138" i="56"/>
  <c r="BW138" i="56" s="1"/>
  <c r="CM138" i="56"/>
  <c r="CB138" i="56" s="1"/>
  <c r="CL138" i="56"/>
  <c r="CA138" i="56" s="1"/>
  <c r="CI138" i="56"/>
  <c r="BX138" i="56" s="1"/>
  <c r="CN21" i="56"/>
  <c r="CC21" i="56" s="1"/>
  <c r="CM21" i="56"/>
  <c r="CB21" i="56" s="1"/>
  <c r="CL21" i="56"/>
  <c r="CA21" i="56" s="1"/>
  <c r="CK21" i="56"/>
  <c r="BZ21" i="56" s="1"/>
  <c r="CJ21" i="56"/>
  <c r="BY21" i="56" s="1"/>
  <c r="CI21" i="56"/>
  <c r="BX21" i="56" s="1"/>
  <c r="CH21" i="56"/>
  <c r="BW21" i="56" s="1"/>
  <c r="CG21" i="56"/>
  <c r="BV21" i="56" s="1"/>
  <c r="BR34" i="56"/>
  <c r="ES288" i="56"/>
  <c r="EH288" i="56" s="1"/>
  <c r="DY288" i="56" s="1"/>
  <c r="EQ288" i="56"/>
  <c r="EF288" i="56" s="1"/>
  <c r="DW288" i="56" s="1"/>
  <c r="EP288" i="56"/>
  <c r="EE288" i="56" s="1"/>
  <c r="DV288" i="56" s="1"/>
  <c r="ER288" i="56"/>
  <c r="EG288" i="56" s="1"/>
  <c r="DX288" i="56" s="1"/>
  <c r="EV288" i="56"/>
  <c r="EK288" i="56" s="1"/>
  <c r="EB288" i="56" s="1"/>
  <c r="EU288" i="56"/>
  <c r="EJ288" i="56" s="1"/>
  <c r="EA288" i="56" s="1"/>
  <c r="ET288" i="56"/>
  <c r="EI288" i="56" s="1"/>
  <c r="DZ288" i="56" s="1"/>
  <c r="EW288" i="56"/>
  <c r="EL288" i="56" s="1"/>
  <c r="EC288" i="56" s="1"/>
  <c r="CK302" i="56"/>
  <c r="BZ302" i="56" s="1"/>
  <c r="CJ302" i="56"/>
  <c r="BY302" i="56" s="1"/>
  <c r="CN302" i="56"/>
  <c r="CC302" i="56" s="1"/>
  <c r="CM302" i="56"/>
  <c r="CB302" i="56" s="1"/>
  <c r="CH302" i="56"/>
  <c r="BW302" i="56" s="1"/>
  <c r="CG302" i="56"/>
  <c r="BV302" i="56" s="1"/>
  <c r="CI302" i="56"/>
  <c r="BX302" i="56" s="1"/>
  <c r="CL302" i="56"/>
  <c r="CA302" i="56" s="1"/>
  <c r="CH285" i="56"/>
  <c r="BW285" i="56" s="1"/>
  <c r="CJ285" i="56"/>
  <c r="BY285" i="56" s="1"/>
  <c r="CK285" i="56"/>
  <c r="BZ285" i="56" s="1"/>
  <c r="CG285" i="56"/>
  <c r="BV285" i="56" s="1"/>
  <c r="CN285" i="56"/>
  <c r="CC285" i="56" s="1"/>
  <c r="CM285" i="56"/>
  <c r="CB285" i="56" s="1"/>
  <c r="CI285" i="56"/>
  <c r="BX285" i="56" s="1"/>
  <c r="CL285" i="56"/>
  <c r="CA285" i="56" s="1"/>
  <c r="CL291" i="56"/>
  <c r="CA291" i="56" s="1"/>
  <c r="CM291" i="56"/>
  <c r="CB291" i="56" s="1"/>
  <c r="CN291" i="56"/>
  <c r="CC291" i="56" s="1"/>
  <c r="CK291" i="56"/>
  <c r="BZ291" i="56" s="1"/>
  <c r="CG291" i="56"/>
  <c r="BV291" i="56" s="1"/>
  <c r="CH291" i="56"/>
  <c r="BW291" i="56" s="1"/>
  <c r="CJ291" i="56"/>
  <c r="BY291" i="56" s="1"/>
  <c r="CI291" i="56"/>
  <c r="BX291" i="56" s="1"/>
  <c r="CG317" i="56"/>
  <c r="BV317" i="56" s="1"/>
  <c r="CJ317" i="56"/>
  <c r="BY317" i="56" s="1"/>
  <c r="CN317" i="56"/>
  <c r="CC317" i="56" s="1"/>
  <c r="CM317" i="56"/>
  <c r="CB317" i="56" s="1"/>
  <c r="CI317" i="56"/>
  <c r="BX317" i="56" s="1"/>
  <c r="CH317" i="56"/>
  <c r="BW317" i="56" s="1"/>
  <c r="CK317" i="56"/>
  <c r="BZ317" i="56" s="1"/>
  <c r="CL317" i="56"/>
  <c r="CA317" i="56" s="1"/>
  <c r="ES271" i="56"/>
  <c r="EH271" i="56" s="1"/>
  <c r="DY271" i="56" s="1"/>
  <c r="EW271" i="56"/>
  <c r="EL271" i="56" s="1"/>
  <c r="EC271" i="56" s="1"/>
  <c r="EV271" i="56"/>
  <c r="EK271" i="56" s="1"/>
  <c r="EB271" i="56" s="1"/>
  <c r="EQ271" i="56"/>
  <c r="EF271" i="56" s="1"/>
  <c r="ER271" i="56"/>
  <c r="EG271" i="56" s="1"/>
  <c r="DX271" i="56" s="1"/>
  <c r="EP271" i="56"/>
  <c r="EE271" i="56" s="1"/>
  <c r="DV271" i="56" s="1"/>
  <c r="EU271" i="56"/>
  <c r="EJ271" i="56" s="1"/>
  <c r="EA271" i="56" s="1"/>
  <c r="ET271" i="56"/>
  <c r="EI271" i="56" s="1"/>
  <c r="DZ271" i="56" s="1"/>
  <c r="CG159" i="56"/>
  <c r="BV159" i="56" s="1"/>
  <c r="CL159" i="56"/>
  <c r="CA159" i="56" s="1"/>
  <c r="CK159" i="56"/>
  <c r="BZ159" i="56" s="1"/>
  <c r="CI159" i="56"/>
  <c r="BX159" i="56" s="1"/>
  <c r="CM159" i="56"/>
  <c r="CB159" i="56" s="1"/>
  <c r="CN159" i="56"/>
  <c r="CC159" i="56" s="1"/>
  <c r="CH159" i="56"/>
  <c r="BW159" i="56" s="1"/>
  <c r="CJ159" i="56"/>
  <c r="BY159" i="56" s="1"/>
  <c r="CG103" i="56"/>
  <c r="BV103" i="56" s="1"/>
  <c r="CK103" i="56"/>
  <c r="BZ103" i="56" s="1"/>
  <c r="CJ103" i="56"/>
  <c r="BY103" i="56" s="1"/>
  <c r="CI103" i="56"/>
  <c r="BX103" i="56" s="1"/>
  <c r="CM103" i="56"/>
  <c r="CB103" i="56" s="1"/>
  <c r="CL103" i="56"/>
  <c r="CA103" i="56" s="1"/>
  <c r="CN103" i="56"/>
  <c r="CC103" i="56" s="1"/>
  <c r="CH103" i="56"/>
  <c r="BW103" i="56" s="1"/>
  <c r="CM198" i="56"/>
  <c r="CB198" i="56" s="1"/>
  <c r="CL198" i="56"/>
  <c r="CA198" i="56" s="1"/>
  <c r="CG198" i="56"/>
  <c r="BV198" i="56" s="1"/>
  <c r="CN198" i="56"/>
  <c r="CC198" i="56" s="1"/>
  <c r="CK198" i="56"/>
  <c r="BZ198" i="56" s="1"/>
  <c r="CJ198" i="56"/>
  <c r="BY198" i="56" s="1"/>
  <c r="CI198" i="56"/>
  <c r="BX198" i="56" s="1"/>
  <c r="CH198" i="56"/>
  <c r="BW198" i="56" s="1"/>
  <c r="CH257" i="56"/>
  <c r="BW257" i="56" s="1"/>
  <c r="CG257" i="56"/>
  <c r="BV257" i="56" s="1"/>
  <c r="CI257" i="56"/>
  <c r="BX257" i="56" s="1"/>
  <c r="CM257" i="56"/>
  <c r="CB257" i="56" s="1"/>
  <c r="CN257" i="56"/>
  <c r="CC257" i="56" s="1"/>
  <c r="CJ257" i="56"/>
  <c r="BY257" i="56" s="1"/>
  <c r="CL257" i="56"/>
  <c r="CA257" i="56" s="1"/>
  <c r="CK257" i="56"/>
  <c r="BZ257" i="56" s="1"/>
  <c r="ES280" i="56"/>
  <c r="EH280" i="56" s="1"/>
  <c r="DY280" i="56" s="1"/>
  <c r="EU280" i="56"/>
  <c r="EJ280" i="56" s="1"/>
  <c r="EA280" i="56" s="1"/>
  <c r="ER280" i="56"/>
  <c r="EG280" i="56" s="1"/>
  <c r="DX280" i="56" s="1"/>
  <c r="EQ280" i="56"/>
  <c r="EF280" i="56" s="1"/>
  <c r="DW280" i="56" s="1"/>
  <c r="EP280" i="56"/>
  <c r="EE280" i="56" s="1"/>
  <c r="DV280" i="56" s="1"/>
  <c r="EV280" i="56"/>
  <c r="EK280" i="56" s="1"/>
  <c r="EB280" i="56" s="1"/>
  <c r="EW280" i="56"/>
  <c r="EL280" i="56" s="1"/>
  <c r="EC280" i="56" s="1"/>
  <c r="ET280" i="56"/>
  <c r="EI280" i="56" s="1"/>
  <c r="DZ280" i="56" s="1"/>
  <c r="CG196" i="56"/>
  <c r="BV196" i="56" s="1"/>
  <c r="CH196" i="56"/>
  <c r="BW196" i="56" s="1"/>
  <c r="CN196" i="56"/>
  <c r="CC196" i="56" s="1"/>
  <c r="CM196" i="56"/>
  <c r="CB196" i="56" s="1"/>
  <c r="CL196" i="56"/>
  <c r="CA196" i="56" s="1"/>
  <c r="CK196" i="56"/>
  <c r="BZ196" i="56" s="1"/>
  <c r="CJ196" i="56"/>
  <c r="BY196" i="56" s="1"/>
  <c r="CI196" i="56"/>
  <c r="BX196" i="56" s="1"/>
  <c r="EP218" i="56"/>
  <c r="EE218" i="56" s="1"/>
  <c r="DV218" i="56" s="1"/>
  <c r="EW218" i="56"/>
  <c r="EL218" i="56" s="1"/>
  <c r="EC218" i="56" s="1"/>
  <c r="ET218" i="56"/>
  <c r="EI218" i="56" s="1"/>
  <c r="DZ218" i="56" s="1"/>
  <c r="EU218" i="56"/>
  <c r="EJ218" i="56" s="1"/>
  <c r="EA218" i="56" s="1"/>
  <c r="ES218" i="56"/>
  <c r="EH218" i="56" s="1"/>
  <c r="DY218" i="56" s="1"/>
  <c r="EQ218" i="56"/>
  <c r="EF218" i="56" s="1"/>
  <c r="DW218" i="56" s="1"/>
  <c r="ER218" i="56"/>
  <c r="EG218" i="56" s="1"/>
  <c r="DX218" i="56" s="1"/>
  <c r="EV218" i="56"/>
  <c r="EK218" i="56" s="1"/>
  <c r="EB218" i="56" s="1"/>
  <c r="EW228" i="56"/>
  <c r="EL228" i="56" s="1"/>
  <c r="EC228" i="56" s="1"/>
  <c r="EV228" i="56"/>
  <c r="EK228" i="56" s="1"/>
  <c r="EB228" i="56" s="1"/>
  <c r="EP228" i="56"/>
  <c r="EE228" i="56" s="1"/>
  <c r="DV228" i="56" s="1"/>
  <c r="ES228" i="56"/>
  <c r="EH228" i="56" s="1"/>
  <c r="DY228" i="56" s="1"/>
  <c r="ER228" i="56"/>
  <c r="EG228" i="56" s="1"/>
  <c r="DX228" i="56" s="1"/>
  <c r="EQ228" i="56"/>
  <c r="EF228" i="56" s="1"/>
  <c r="DW228" i="56" s="1"/>
  <c r="EU228" i="56"/>
  <c r="EJ228" i="56" s="1"/>
  <c r="EA228" i="56" s="1"/>
  <c r="ET228" i="56"/>
  <c r="EI228" i="56" s="1"/>
  <c r="DZ228" i="56" s="1"/>
  <c r="EU236" i="56"/>
  <c r="EJ236" i="56" s="1"/>
  <c r="EA236" i="56" s="1"/>
  <c r="EV236" i="56"/>
  <c r="EK236" i="56" s="1"/>
  <c r="EB236" i="56" s="1"/>
  <c r="ET236" i="56"/>
  <c r="EI236" i="56" s="1"/>
  <c r="DZ236" i="56" s="1"/>
  <c r="ES236" i="56"/>
  <c r="EH236" i="56" s="1"/>
  <c r="DY236" i="56" s="1"/>
  <c r="EW236" i="56"/>
  <c r="EL236" i="56" s="1"/>
  <c r="EC236" i="56" s="1"/>
  <c r="ER236" i="56"/>
  <c r="EG236" i="56" s="1"/>
  <c r="DX236" i="56" s="1"/>
  <c r="EQ236" i="56"/>
  <c r="EF236" i="56" s="1"/>
  <c r="DW236" i="56" s="1"/>
  <c r="EP236" i="56"/>
  <c r="EE236" i="56" s="1"/>
  <c r="BO247" i="56"/>
  <c r="CJ98" i="56"/>
  <c r="BY98" i="56" s="1"/>
  <c r="CI98" i="56"/>
  <c r="BX98" i="56" s="1"/>
  <c r="CH98" i="56"/>
  <c r="BW98" i="56" s="1"/>
  <c r="CG98" i="56"/>
  <c r="BV98" i="56" s="1"/>
  <c r="CM98" i="56"/>
  <c r="CB98" i="56" s="1"/>
  <c r="CL98" i="56"/>
  <c r="CA98" i="56" s="1"/>
  <c r="CK98" i="56"/>
  <c r="BZ98" i="56" s="1"/>
  <c r="CN98" i="56"/>
  <c r="CC98" i="56" s="1"/>
  <c r="EQ281" i="56"/>
  <c r="EF281" i="56" s="1"/>
  <c r="DW281" i="56" s="1"/>
  <c r="EV281" i="56"/>
  <c r="EK281" i="56" s="1"/>
  <c r="EB281" i="56" s="1"/>
  <c r="ET281" i="56"/>
  <c r="EI281" i="56" s="1"/>
  <c r="DZ281" i="56" s="1"/>
  <c r="ES281" i="56"/>
  <c r="EH281" i="56" s="1"/>
  <c r="DY281" i="56" s="1"/>
  <c r="EU281" i="56"/>
  <c r="EJ281" i="56" s="1"/>
  <c r="EA281" i="56" s="1"/>
  <c r="ER281" i="56"/>
  <c r="EG281" i="56" s="1"/>
  <c r="DX281" i="56" s="1"/>
  <c r="EW281" i="56"/>
  <c r="EL281" i="56" s="1"/>
  <c r="EC281" i="56" s="1"/>
  <c r="EP281" i="56"/>
  <c r="EE281" i="56" s="1"/>
  <c r="DV281" i="56" s="1"/>
  <c r="EW135" i="56"/>
  <c r="EL135" i="56" s="1"/>
  <c r="EC135" i="56" s="1"/>
  <c r="ES135" i="56"/>
  <c r="EH135" i="56" s="1"/>
  <c r="DY135" i="56" s="1"/>
  <c r="ER135" i="56"/>
  <c r="EG135" i="56" s="1"/>
  <c r="DX135" i="56" s="1"/>
  <c r="EP135" i="56"/>
  <c r="EE135" i="56" s="1"/>
  <c r="DV135" i="56" s="1"/>
  <c r="EQ135" i="56"/>
  <c r="EF135" i="56" s="1"/>
  <c r="DW135" i="56" s="1"/>
  <c r="EU135" i="56"/>
  <c r="EJ135" i="56" s="1"/>
  <c r="EA135" i="56" s="1"/>
  <c r="ET135" i="56"/>
  <c r="EI135" i="56" s="1"/>
  <c r="DZ135" i="56" s="1"/>
  <c r="EV135" i="56"/>
  <c r="EK135" i="56" s="1"/>
  <c r="EB135" i="56" s="1"/>
  <c r="CM132" i="56"/>
  <c r="CB132" i="56" s="1"/>
  <c r="CL132" i="56"/>
  <c r="CA132" i="56" s="1"/>
  <c r="CJ132" i="56"/>
  <c r="BY132" i="56" s="1"/>
  <c r="CI132" i="56"/>
  <c r="BX132" i="56" s="1"/>
  <c r="CN132" i="56"/>
  <c r="CC132" i="56" s="1"/>
  <c r="CK132" i="56"/>
  <c r="BZ132" i="56" s="1"/>
  <c r="CH132" i="56"/>
  <c r="BW132" i="56" s="1"/>
  <c r="CG132" i="56"/>
  <c r="BV132" i="56" s="1"/>
  <c r="EW86" i="56"/>
  <c r="EL86" i="56" s="1"/>
  <c r="EC86" i="56" s="1"/>
  <c r="EU86" i="56"/>
  <c r="EJ86" i="56" s="1"/>
  <c r="ET86" i="56"/>
  <c r="EI86" i="56" s="1"/>
  <c r="DZ86" i="56" s="1"/>
  <c r="EV86" i="56"/>
  <c r="EK86" i="56" s="1"/>
  <c r="EB86" i="56" s="1"/>
  <c r="EP86" i="56"/>
  <c r="EE86" i="56" s="1"/>
  <c r="DV86" i="56" s="1"/>
  <c r="ER86" i="56"/>
  <c r="EG86" i="56" s="1"/>
  <c r="DX86" i="56" s="1"/>
  <c r="ES86" i="56"/>
  <c r="EH86" i="56" s="1"/>
  <c r="DY86" i="56" s="1"/>
  <c r="EQ86" i="56"/>
  <c r="EF86" i="56" s="1"/>
  <c r="DW86" i="56" s="1"/>
  <c r="ER260" i="56"/>
  <c r="EG260" i="56" s="1"/>
  <c r="DX260" i="56" s="1"/>
  <c r="EQ260" i="56"/>
  <c r="EF260" i="56" s="1"/>
  <c r="DW260" i="56" s="1"/>
  <c r="ET260" i="56"/>
  <c r="EI260" i="56" s="1"/>
  <c r="DZ260" i="56" s="1"/>
  <c r="ES260" i="56"/>
  <c r="EH260" i="56" s="1"/>
  <c r="DY260" i="56" s="1"/>
  <c r="EP260" i="56"/>
  <c r="EE260" i="56" s="1"/>
  <c r="DV260" i="56" s="1"/>
  <c r="EV260" i="56"/>
  <c r="EK260" i="56" s="1"/>
  <c r="EB260" i="56" s="1"/>
  <c r="EU260" i="56"/>
  <c r="EJ260" i="56" s="1"/>
  <c r="EA260" i="56" s="1"/>
  <c r="EW260" i="56"/>
  <c r="EL260" i="56" s="1"/>
  <c r="EC260" i="56" s="1"/>
  <c r="CH81" i="56"/>
  <c r="BW81" i="56" s="1"/>
  <c r="CG81" i="56"/>
  <c r="BV81" i="56" s="1"/>
  <c r="CL81" i="56"/>
  <c r="CA81" i="56" s="1"/>
  <c r="CK81" i="56"/>
  <c r="BZ81" i="56" s="1"/>
  <c r="CN81" i="56"/>
  <c r="CC81" i="56" s="1"/>
  <c r="CM81" i="56"/>
  <c r="CB81" i="56" s="1"/>
  <c r="CJ81" i="56"/>
  <c r="BY81" i="56" s="1"/>
  <c r="CI81" i="56"/>
  <c r="BX81" i="56" s="1"/>
  <c r="EW77" i="56"/>
  <c r="EL77" i="56" s="1"/>
  <c r="EC77" i="56" s="1"/>
  <c r="EV77" i="56"/>
  <c r="EK77" i="56" s="1"/>
  <c r="EB77" i="56" s="1"/>
  <c r="EP77" i="56"/>
  <c r="EE77" i="56" s="1"/>
  <c r="DV77" i="56" s="1"/>
  <c r="ER77" i="56"/>
  <c r="EG77" i="56" s="1"/>
  <c r="DX77" i="56" s="1"/>
  <c r="EQ77" i="56"/>
  <c r="EF77" i="56" s="1"/>
  <c r="DW77" i="56" s="1"/>
  <c r="ET77" i="56"/>
  <c r="EI77" i="56" s="1"/>
  <c r="DZ77" i="56" s="1"/>
  <c r="ES77" i="56"/>
  <c r="EH77" i="56" s="1"/>
  <c r="DY77" i="56" s="1"/>
  <c r="EU77" i="56"/>
  <c r="EJ77" i="56" s="1"/>
  <c r="EA77" i="56" s="1"/>
  <c r="CN223" i="56"/>
  <c r="CC223" i="56" s="1"/>
  <c r="CM223" i="56"/>
  <c r="CB223" i="56" s="1"/>
  <c r="CI223" i="56"/>
  <c r="BX223" i="56" s="1"/>
  <c r="CH223" i="56"/>
  <c r="BW223" i="56" s="1"/>
  <c r="CL223" i="56"/>
  <c r="CA223" i="56" s="1"/>
  <c r="CK223" i="56"/>
  <c r="BZ223" i="56" s="1"/>
  <c r="CG223" i="56"/>
  <c r="BV223" i="56" s="1"/>
  <c r="CJ223" i="56"/>
  <c r="BY223" i="56" s="1"/>
  <c r="ET283" i="56"/>
  <c r="EI283" i="56" s="1"/>
  <c r="DZ283" i="56" s="1"/>
  <c r="EW283" i="56"/>
  <c r="EL283" i="56" s="1"/>
  <c r="EC283" i="56" s="1"/>
  <c r="EV283" i="56"/>
  <c r="EK283" i="56" s="1"/>
  <c r="EB283" i="56" s="1"/>
  <c r="ER283" i="56"/>
  <c r="EG283" i="56" s="1"/>
  <c r="DX283" i="56" s="1"/>
  <c r="EQ283" i="56"/>
  <c r="EF283" i="56" s="1"/>
  <c r="DW283" i="56" s="1"/>
  <c r="ES283" i="56"/>
  <c r="EH283" i="56" s="1"/>
  <c r="DY283" i="56" s="1"/>
  <c r="EP283" i="56"/>
  <c r="EE283" i="56" s="1"/>
  <c r="DV283" i="56" s="1"/>
  <c r="EU283" i="56"/>
  <c r="EJ283" i="56" s="1"/>
  <c r="EA283" i="56" s="1"/>
  <c r="EP139" i="56"/>
  <c r="EE139" i="56" s="1"/>
  <c r="DV139" i="56" s="1"/>
  <c r="EV139" i="56"/>
  <c r="EK139" i="56" s="1"/>
  <c r="EB139" i="56" s="1"/>
  <c r="EU139" i="56"/>
  <c r="EJ139" i="56" s="1"/>
  <c r="EA139" i="56" s="1"/>
  <c r="ER139" i="56"/>
  <c r="EG139" i="56" s="1"/>
  <c r="DX139" i="56" s="1"/>
  <c r="EQ139" i="56"/>
  <c r="EF139" i="56" s="1"/>
  <c r="DW139" i="56" s="1"/>
  <c r="EW139" i="56"/>
  <c r="EL139" i="56" s="1"/>
  <c r="EC139" i="56" s="1"/>
  <c r="ET139" i="56"/>
  <c r="EI139" i="56" s="1"/>
  <c r="DZ139" i="56" s="1"/>
  <c r="ES139" i="56"/>
  <c r="EH139" i="56" s="1"/>
  <c r="DY139" i="56" s="1"/>
  <c r="BP260" i="56"/>
  <c r="BM199" i="56"/>
  <c r="CM181" i="56"/>
  <c r="CB181" i="56" s="1"/>
  <c r="CL181" i="56"/>
  <c r="CA181" i="56" s="1"/>
  <c r="CH181" i="56"/>
  <c r="BW181" i="56" s="1"/>
  <c r="CG181" i="56"/>
  <c r="BV181" i="56" s="1"/>
  <c r="CK181" i="56"/>
  <c r="BZ181" i="56" s="1"/>
  <c r="CN181" i="56"/>
  <c r="CC181" i="56" s="1"/>
  <c r="CJ181" i="56"/>
  <c r="BY181" i="56" s="1"/>
  <c r="CI181" i="56"/>
  <c r="BX181" i="56" s="1"/>
  <c r="BT295" i="56"/>
  <c r="CL113" i="56"/>
  <c r="CA113" i="56" s="1"/>
  <c r="CK113" i="56"/>
  <c r="BZ113" i="56" s="1"/>
  <c r="CJ113" i="56"/>
  <c r="BY113" i="56" s="1"/>
  <c r="CI113" i="56"/>
  <c r="BX113" i="56" s="1"/>
  <c r="CH113" i="56"/>
  <c r="BW113" i="56" s="1"/>
  <c r="CM113" i="56"/>
  <c r="CB113" i="56" s="1"/>
  <c r="CG113" i="56"/>
  <c r="BV113" i="56" s="1"/>
  <c r="CN113" i="56"/>
  <c r="CC113" i="56" s="1"/>
  <c r="EP116" i="56"/>
  <c r="EE116" i="56" s="1"/>
  <c r="DV116" i="56" s="1"/>
  <c r="EW116" i="56"/>
  <c r="EL116" i="56" s="1"/>
  <c r="EC116" i="56" s="1"/>
  <c r="EV116" i="56"/>
  <c r="EK116" i="56" s="1"/>
  <c r="EB116" i="56" s="1"/>
  <c r="ES116" i="56"/>
  <c r="EH116" i="56" s="1"/>
  <c r="DY116" i="56" s="1"/>
  <c r="ET116" i="56"/>
  <c r="EI116" i="56" s="1"/>
  <c r="DZ116" i="56" s="1"/>
  <c r="ER116" i="56"/>
  <c r="EG116" i="56" s="1"/>
  <c r="DX116" i="56" s="1"/>
  <c r="EQ116" i="56"/>
  <c r="EF116" i="56" s="1"/>
  <c r="DW116" i="56" s="1"/>
  <c r="EU116" i="56"/>
  <c r="EJ116" i="56" s="1"/>
  <c r="EA116" i="56" s="1"/>
  <c r="EN14" i="56"/>
  <c r="CE14" i="56"/>
  <c r="CZ14" i="56"/>
  <c r="FI14" i="56"/>
  <c r="BM158" i="56"/>
  <c r="BQ271" i="56"/>
  <c r="CJ51" i="56"/>
  <c r="BY51" i="56" s="1"/>
  <c r="CM51" i="56"/>
  <c r="CB51" i="56" s="1"/>
  <c r="CL51" i="56"/>
  <c r="CA51" i="56" s="1"/>
  <c r="CH51" i="56"/>
  <c r="BW51" i="56" s="1"/>
  <c r="CG51" i="56"/>
  <c r="BV51" i="56" s="1"/>
  <c r="CN51" i="56"/>
  <c r="CC51" i="56" s="1"/>
  <c r="CI51" i="56"/>
  <c r="BX51" i="56" s="1"/>
  <c r="CK51" i="56"/>
  <c r="BZ51" i="56" s="1"/>
  <c r="CN14" i="56"/>
  <c r="CC14" i="56" s="1"/>
  <c r="CM14" i="56"/>
  <c r="CB14" i="56" s="1"/>
  <c r="CL14" i="56"/>
  <c r="CA14" i="56" s="1"/>
  <c r="CK14" i="56"/>
  <c r="BZ14" i="56" s="1"/>
  <c r="CH14" i="56"/>
  <c r="BW14" i="56" s="1"/>
  <c r="CJ14" i="56"/>
  <c r="BY14" i="56" s="1"/>
  <c r="CI14" i="56"/>
  <c r="BX14" i="56" s="1"/>
  <c r="CG14" i="56"/>
  <c r="BV14" i="56" s="1"/>
  <c r="EV128" i="56"/>
  <c r="EK128" i="56" s="1"/>
  <c r="EB128" i="56" s="1"/>
  <c r="EU128" i="56"/>
  <c r="EJ128" i="56" s="1"/>
  <c r="EA128" i="56" s="1"/>
  <c r="ES128" i="56"/>
  <c r="EH128" i="56" s="1"/>
  <c r="DY128" i="56" s="1"/>
  <c r="ER128" i="56"/>
  <c r="EG128" i="56" s="1"/>
  <c r="DX128" i="56" s="1"/>
  <c r="EW128" i="56"/>
  <c r="EL128" i="56" s="1"/>
  <c r="EC128" i="56" s="1"/>
  <c r="ET128" i="56"/>
  <c r="EI128" i="56" s="1"/>
  <c r="DZ128" i="56" s="1"/>
  <c r="EP128" i="56"/>
  <c r="EE128" i="56" s="1"/>
  <c r="DV128" i="56" s="1"/>
  <c r="EQ128" i="56"/>
  <c r="EF128" i="56" s="1"/>
  <c r="DW128" i="56" s="1"/>
  <c r="CG19" i="56"/>
  <c r="BV19" i="56" s="1"/>
  <c r="CK19" i="56"/>
  <c r="BZ19" i="56" s="1"/>
  <c r="CJ19" i="56"/>
  <c r="BY19" i="56" s="1"/>
  <c r="CI19" i="56"/>
  <c r="BX19" i="56" s="1"/>
  <c r="CH19" i="56"/>
  <c r="BW19" i="56" s="1"/>
  <c r="CN19" i="56"/>
  <c r="CC19" i="56" s="1"/>
  <c r="CM19" i="56"/>
  <c r="CB19" i="56" s="1"/>
  <c r="CL19" i="56"/>
  <c r="CA19" i="56" s="1"/>
  <c r="BN71" i="56"/>
  <c r="CM23" i="56"/>
  <c r="CB23" i="56" s="1"/>
  <c r="CL23" i="56"/>
  <c r="CA23" i="56" s="1"/>
  <c r="CG23" i="56"/>
  <c r="BV23" i="56" s="1"/>
  <c r="CJ23" i="56"/>
  <c r="BY23" i="56" s="1"/>
  <c r="CI23" i="56"/>
  <c r="BX23" i="56" s="1"/>
  <c r="CK23" i="56"/>
  <c r="BZ23" i="56" s="1"/>
  <c r="CH23" i="56"/>
  <c r="BW23" i="56" s="1"/>
  <c r="CN23" i="56"/>
  <c r="CC23" i="56" s="1"/>
  <c r="BT20" i="56"/>
  <c r="CH256" i="56"/>
  <c r="BW256" i="56" s="1"/>
  <c r="CG256" i="56"/>
  <c r="BV256" i="56" s="1"/>
  <c r="CN256" i="56"/>
  <c r="CC256" i="56" s="1"/>
  <c r="CM256" i="56"/>
  <c r="CB256" i="56" s="1"/>
  <c r="CL256" i="56"/>
  <c r="CA256" i="56" s="1"/>
  <c r="CI256" i="56"/>
  <c r="BX256" i="56" s="1"/>
  <c r="CK256" i="56"/>
  <c r="BZ256" i="56" s="1"/>
  <c r="CJ256" i="56"/>
  <c r="BY256" i="56" s="1"/>
  <c r="CK264" i="56"/>
  <c r="BZ264" i="56" s="1"/>
  <c r="CL264" i="56"/>
  <c r="CA264" i="56" s="1"/>
  <c r="CJ264" i="56"/>
  <c r="BY264" i="56" s="1"/>
  <c r="CI264" i="56"/>
  <c r="BX264" i="56" s="1"/>
  <c r="CH264" i="56"/>
  <c r="BW264" i="56" s="1"/>
  <c r="CM264" i="56"/>
  <c r="CB264" i="56" s="1"/>
  <c r="CN264" i="56"/>
  <c r="CC264" i="56" s="1"/>
  <c r="CG264" i="56"/>
  <c r="BV264" i="56" s="1"/>
  <c r="CJ59" i="56"/>
  <c r="BY59" i="56" s="1"/>
  <c r="CN59" i="56"/>
  <c r="CC59" i="56" s="1"/>
  <c r="CL59" i="56"/>
  <c r="CA59" i="56" s="1"/>
  <c r="CK59" i="56"/>
  <c r="BZ59" i="56" s="1"/>
  <c r="CI59" i="56"/>
  <c r="BX59" i="56" s="1"/>
  <c r="CM59" i="56"/>
  <c r="CB59" i="56" s="1"/>
  <c r="CH59" i="56"/>
  <c r="BW59" i="56" s="1"/>
  <c r="CG59" i="56"/>
  <c r="BV59" i="56" s="1"/>
  <c r="CN22" i="56"/>
  <c r="CC22" i="56" s="1"/>
  <c r="CJ22" i="56"/>
  <c r="BY22" i="56" s="1"/>
  <c r="CG22" i="56"/>
  <c r="BV22" i="56" s="1"/>
  <c r="CI22" i="56"/>
  <c r="BX22" i="56" s="1"/>
  <c r="CH22" i="56"/>
  <c r="BW22" i="56" s="1"/>
  <c r="CM22" i="56"/>
  <c r="CB22" i="56" s="1"/>
  <c r="CL22" i="56"/>
  <c r="CA22" i="56" s="1"/>
  <c r="CK22" i="56"/>
  <c r="BZ22" i="56" s="1"/>
  <c r="BS165" i="56"/>
  <c r="CN265" i="56"/>
  <c r="CC265" i="56" s="1"/>
  <c r="CG265" i="56"/>
  <c r="BV265" i="56" s="1"/>
  <c r="CJ265" i="56"/>
  <c r="BY265" i="56" s="1"/>
  <c r="CM265" i="56"/>
  <c r="CB265" i="56" s="1"/>
  <c r="CL265" i="56"/>
  <c r="CA265" i="56" s="1"/>
  <c r="CK265" i="56"/>
  <c r="BZ265" i="56" s="1"/>
  <c r="CH265" i="56"/>
  <c r="BW265" i="56" s="1"/>
  <c r="CI265" i="56"/>
  <c r="BX265" i="56" s="1"/>
  <c r="CL289" i="56"/>
  <c r="CA289" i="56" s="1"/>
  <c r="CI289" i="56"/>
  <c r="BX289" i="56" s="1"/>
  <c r="CH289" i="56"/>
  <c r="BW289" i="56" s="1"/>
  <c r="CJ289" i="56"/>
  <c r="BY289" i="56" s="1"/>
  <c r="CG289" i="56"/>
  <c r="BV289" i="56" s="1"/>
  <c r="CK289" i="56"/>
  <c r="BZ289" i="56" s="1"/>
  <c r="CN289" i="56"/>
  <c r="CC289" i="56" s="1"/>
  <c r="CM289" i="56"/>
  <c r="CB289" i="56" s="1"/>
  <c r="CM314" i="56"/>
  <c r="CB314" i="56" s="1"/>
  <c r="CH314" i="56"/>
  <c r="BW314" i="56" s="1"/>
  <c r="CG314" i="56"/>
  <c r="BV314" i="56" s="1"/>
  <c r="CL314" i="56"/>
  <c r="CA314" i="56" s="1"/>
  <c r="CK314" i="56"/>
  <c r="BZ314" i="56" s="1"/>
  <c r="CN314" i="56"/>
  <c r="CC314" i="56" s="1"/>
  <c r="CI314" i="56"/>
  <c r="BX314" i="56" s="1"/>
  <c r="CJ314" i="56"/>
  <c r="BY314" i="56" s="1"/>
  <c r="ES267" i="56"/>
  <c r="EH267" i="56" s="1"/>
  <c r="DY267" i="56" s="1"/>
  <c r="ER267" i="56"/>
  <c r="EG267" i="56" s="1"/>
  <c r="DX267" i="56" s="1"/>
  <c r="EW267" i="56"/>
  <c r="EL267" i="56" s="1"/>
  <c r="EC267" i="56" s="1"/>
  <c r="ET267" i="56"/>
  <c r="EI267" i="56" s="1"/>
  <c r="DZ267" i="56" s="1"/>
  <c r="EV267" i="56"/>
  <c r="EK267" i="56" s="1"/>
  <c r="EB267" i="56" s="1"/>
  <c r="EU267" i="56"/>
  <c r="EJ267" i="56" s="1"/>
  <c r="EA267" i="56" s="1"/>
  <c r="EP267" i="56"/>
  <c r="EE267" i="56" s="1"/>
  <c r="DV267" i="56" s="1"/>
  <c r="EQ267" i="56"/>
  <c r="EF267" i="56" s="1"/>
  <c r="DW267" i="56" s="1"/>
  <c r="EW245" i="56"/>
  <c r="EL245" i="56" s="1"/>
  <c r="EC245" i="56" s="1"/>
  <c r="ES245" i="56"/>
  <c r="EH245" i="56" s="1"/>
  <c r="DY245" i="56" s="1"/>
  <c r="ER245" i="56"/>
  <c r="EG245" i="56" s="1"/>
  <c r="DX245" i="56" s="1"/>
  <c r="ET245" i="56"/>
  <c r="EI245" i="56" s="1"/>
  <c r="DZ245" i="56" s="1"/>
  <c r="EQ245" i="56"/>
  <c r="EF245" i="56" s="1"/>
  <c r="DW245" i="56" s="1"/>
  <c r="EU245" i="56"/>
  <c r="EJ245" i="56" s="1"/>
  <c r="EA245" i="56" s="1"/>
  <c r="EV245" i="56"/>
  <c r="EK245" i="56" s="1"/>
  <c r="EB245" i="56" s="1"/>
  <c r="EP245" i="56"/>
  <c r="EE245" i="56" s="1"/>
  <c r="DV245" i="56" s="1"/>
  <c r="CM205" i="56"/>
  <c r="CB205" i="56" s="1"/>
  <c r="CL205" i="56"/>
  <c r="CA205" i="56" s="1"/>
  <c r="CG205" i="56"/>
  <c r="BV205" i="56" s="1"/>
  <c r="CK205" i="56"/>
  <c r="BZ205" i="56" s="1"/>
  <c r="CN205" i="56"/>
  <c r="CC205" i="56" s="1"/>
  <c r="CJ205" i="56"/>
  <c r="BY205" i="56" s="1"/>
  <c r="CI205" i="56"/>
  <c r="BX205" i="56" s="1"/>
  <c r="CH205" i="56"/>
  <c r="BW205" i="56" s="1"/>
  <c r="CF329" i="56"/>
  <c r="ET216" i="56"/>
  <c r="EI216" i="56" s="1"/>
  <c r="DZ216" i="56" s="1"/>
  <c r="EP216" i="56"/>
  <c r="EE216" i="56" s="1"/>
  <c r="DV216" i="56" s="1"/>
  <c r="EV216" i="56"/>
  <c r="EK216" i="56" s="1"/>
  <c r="EB216" i="56" s="1"/>
  <c r="EU216" i="56"/>
  <c r="EJ216" i="56" s="1"/>
  <c r="EA216" i="56" s="1"/>
  <c r="ER216" i="56"/>
  <c r="EG216" i="56" s="1"/>
  <c r="DX216" i="56" s="1"/>
  <c r="EQ216" i="56"/>
  <c r="EF216" i="56" s="1"/>
  <c r="DW216" i="56" s="1"/>
  <c r="EW216" i="56"/>
  <c r="EL216" i="56" s="1"/>
  <c r="EC216" i="56" s="1"/>
  <c r="ES216" i="56"/>
  <c r="EH216" i="56" s="1"/>
  <c r="DY216" i="56" s="1"/>
  <c r="EP200" i="56"/>
  <c r="EE200" i="56" s="1"/>
  <c r="DV200" i="56" s="1"/>
  <c r="ET200" i="56"/>
  <c r="EI200" i="56" s="1"/>
  <c r="DZ200" i="56" s="1"/>
  <c r="ES200" i="56"/>
  <c r="EH200" i="56" s="1"/>
  <c r="DY200" i="56" s="1"/>
  <c r="EQ200" i="56"/>
  <c r="EF200" i="56" s="1"/>
  <c r="DW200" i="56" s="1"/>
  <c r="EU200" i="56"/>
  <c r="EJ200" i="56" s="1"/>
  <c r="EA200" i="56" s="1"/>
  <c r="EW200" i="56"/>
  <c r="EL200" i="56" s="1"/>
  <c r="EC200" i="56" s="1"/>
  <c r="EV200" i="56"/>
  <c r="EK200" i="56" s="1"/>
  <c r="EB200" i="56" s="1"/>
  <c r="ER200" i="56"/>
  <c r="EG200" i="56" s="1"/>
  <c r="DX200" i="56" s="1"/>
  <c r="EV132" i="56"/>
  <c r="EK132" i="56" s="1"/>
  <c r="EB132" i="56" s="1"/>
  <c r="EU132" i="56"/>
  <c r="EJ132" i="56" s="1"/>
  <c r="EA132" i="56" s="1"/>
  <c r="ET132" i="56"/>
  <c r="EI132" i="56" s="1"/>
  <c r="DZ132" i="56" s="1"/>
  <c r="ES132" i="56"/>
  <c r="EH132" i="56" s="1"/>
  <c r="DY132" i="56" s="1"/>
  <c r="ER132" i="56"/>
  <c r="EG132" i="56" s="1"/>
  <c r="DX132" i="56" s="1"/>
  <c r="EQ132" i="56"/>
  <c r="EF132" i="56" s="1"/>
  <c r="DW132" i="56" s="1"/>
  <c r="EW132" i="56"/>
  <c r="EL132" i="56" s="1"/>
  <c r="EC132" i="56" s="1"/>
  <c r="EP132" i="56"/>
  <c r="EE132" i="56" s="1"/>
  <c r="DV132" i="56" s="1"/>
  <c r="CG43" i="56"/>
  <c r="BV43" i="56" s="1"/>
  <c r="CJ43" i="56"/>
  <c r="BY43" i="56" s="1"/>
  <c r="CN43" i="56"/>
  <c r="CC43" i="56" s="1"/>
  <c r="CL43" i="56"/>
  <c r="CA43" i="56" s="1"/>
  <c r="CK43" i="56"/>
  <c r="BZ43" i="56" s="1"/>
  <c r="CI43" i="56"/>
  <c r="BX43" i="56" s="1"/>
  <c r="CM43" i="56"/>
  <c r="CB43" i="56" s="1"/>
  <c r="CH43" i="56"/>
  <c r="BW43" i="56" s="1"/>
  <c r="CI161" i="56"/>
  <c r="BX161" i="56" s="1"/>
  <c r="CH161" i="56"/>
  <c r="BW161" i="56" s="1"/>
  <c r="CJ161" i="56"/>
  <c r="BY161" i="56" s="1"/>
  <c r="CN161" i="56"/>
  <c r="CC161" i="56" s="1"/>
  <c r="CM161" i="56"/>
  <c r="CB161" i="56" s="1"/>
  <c r="CL161" i="56"/>
  <c r="CA161" i="56" s="1"/>
  <c r="CK161" i="56"/>
  <c r="BZ161" i="56" s="1"/>
  <c r="CG161" i="56"/>
  <c r="BV161" i="56" s="1"/>
  <c r="BP170" i="56"/>
  <c r="BT213" i="56"/>
  <c r="CN62" i="56"/>
  <c r="CC62" i="56" s="1"/>
  <c r="CL62" i="56"/>
  <c r="CA62" i="56" s="1"/>
  <c r="CI62" i="56"/>
  <c r="BX62" i="56" s="1"/>
  <c r="CH62" i="56"/>
  <c r="BW62" i="56" s="1"/>
  <c r="CG62" i="56"/>
  <c r="BV62" i="56" s="1"/>
  <c r="CM62" i="56"/>
  <c r="CB62" i="56" s="1"/>
  <c r="CK62" i="56"/>
  <c r="BZ62" i="56" s="1"/>
  <c r="CJ62" i="56"/>
  <c r="BY62" i="56" s="1"/>
  <c r="CL10" i="56"/>
  <c r="CA10" i="56" s="1"/>
  <c r="CK10" i="56"/>
  <c r="BZ10" i="56" s="1"/>
  <c r="CI10" i="56"/>
  <c r="BX10" i="56" s="1"/>
  <c r="CJ10" i="56"/>
  <c r="BY10" i="56" s="1"/>
  <c r="CN10" i="56"/>
  <c r="CC10" i="56" s="1"/>
  <c r="CM10" i="56"/>
  <c r="CB10" i="56" s="1"/>
  <c r="CH10" i="56"/>
  <c r="BW10" i="56" s="1"/>
  <c r="CG10" i="56"/>
  <c r="BV10" i="56" s="1"/>
  <c r="EV44" i="56"/>
  <c r="EK44" i="56" s="1"/>
  <c r="EB44" i="56" s="1"/>
  <c r="EU44" i="56"/>
  <c r="EJ44" i="56" s="1"/>
  <c r="EA44" i="56" s="1"/>
  <c r="EW44" i="56"/>
  <c r="EL44" i="56" s="1"/>
  <c r="EC44" i="56" s="1"/>
  <c r="ES44" i="56"/>
  <c r="EH44" i="56" s="1"/>
  <c r="DY44" i="56" s="1"/>
  <c r="ET44" i="56"/>
  <c r="EI44" i="56" s="1"/>
  <c r="DZ44" i="56" s="1"/>
  <c r="EQ44" i="56"/>
  <c r="EF44" i="56" s="1"/>
  <c r="DW44" i="56" s="1"/>
  <c r="EP44" i="56"/>
  <c r="EE44" i="56" s="1"/>
  <c r="DV44" i="56" s="1"/>
  <c r="ER44" i="56"/>
  <c r="EG44" i="56" s="1"/>
  <c r="DX44" i="56" s="1"/>
  <c r="BT60" i="56"/>
  <c r="CI112" i="56"/>
  <c r="BX112" i="56" s="1"/>
  <c r="CH112" i="56"/>
  <c r="BW112" i="56" s="1"/>
  <c r="CN112" i="56"/>
  <c r="CC112" i="56" s="1"/>
  <c r="CL112" i="56"/>
  <c r="CA112" i="56" s="1"/>
  <c r="CK112" i="56"/>
  <c r="BZ112" i="56" s="1"/>
  <c r="CJ112" i="56"/>
  <c r="BY112" i="56" s="1"/>
  <c r="CG112" i="56"/>
  <c r="BV112" i="56" s="1"/>
  <c r="CM112" i="56"/>
  <c r="CB112" i="56" s="1"/>
  <c r="BT55" i="56"/>
  <c r="ET118" i="56"/>
  <c r="EI118" i="56" s="1"/>
  <c r="DZ118" i="56" s="1"/>
  <c r="ES118" i="56"/>
  <c r="EH118" i="56" s="1"/>
  <c r="DY118" i="56" s="1"/>
  <c r="EP118" i="56"/>
  <c r="EE118" i="56" s="1"/>
  <c r="DV118" i="56" s="1"/>
  <c r="EU118" i="56"/>
  <c r="EJ118" i="56" s="1"/>
  <c r="EA118" i="56" s="1"/>
  <c r="ER118" i="56"/>
  <c r="EG118" i="56" s="1"/>
  <c r="DX118" i="56" s="1"/>
  <c r="EV118" i="56"/>
  <c r="EK118" i="56" s="1"/>
  <c r="EB118" i="56" s="1"/>
  <c r="EW118" i="56"/>
  <c r="EL118" i="56" s="1"/>
  <c r="EC118" i="56" s="1"/>
  <c r="EQ118" i="56"/>
  <c r="EF118" i="56" s="1"/>
  <c r="DW118" i="56" s="1"/>
  <c r="CL310" i="56"/>
  <c r="CA310" i="56" s="1"/>
  <c r="CI310" i="56"/>
  <c r="BX310" i="56" s="1"/>
  <c r="CN310" i="56"/>
  <c r="CC310" i="56" s="1"/>
  <c r="CM310" i="56"/>
  <c r="CB310" i="56" s="1"/>
  <c r="CK310" i="56"/>
  <c r="BZ310" i="56" s="1"/>
  <c r="CJ310" i="56"/>
  <c r="BY310" i="56" s="1"/>
  <c r="CH310" i="56"/>
  <c r="BW310" i="56" s="1"/>
  <c r="CG310" i="56"/>
  <c r="BV310" i="56" s="1"/>
  <c r="EU284" i="56"/>
  <c r="EJ284" i="56" s="1"/>
  <c r="EA284" i="56" s="1"/>
  <c r="EP284" i="56"/>
  <c r="EE284" i="56" s="1"/>
  <c r="DV284" i="56" s="1"/>
  <c r="ET284" i="56"/>
  <c r="EI284" i="56" s="1"/>
  <c r="DZ284" i="56" s="1"/>
  <c r="ES284" i="56"/>
  <c r="EH284" i="56" s="1"/>
  <c r="DY284" i="56" s="1"/>
  <c r="EW284" i="56"/>
  <c r="EL284" i="56" s="1"/>
  <c r="EC284" i="56" s="1"/>
  <c r="EQ284" i="56"/>
  <c r="EF284" i="56" s="1"/>
  <c r="DW284" i="56" s="1"/>
  <c r="EV284" i="56"/>
  <c r="EK284" i="56" s="1"/>
  <c r="EB284" i="56" s="1"/>
  <c r="ER284" i="56"/>
  <c r="EG284" i="56" s="1"/>
  <c r="DX284" i="56" s="1"/>
  <c r="CK228" i="56"/>
  <c r="BZ228" i="56" s="1"/>
  <c r="CN228" i="56"/>
  <c r="CC228" i="56" s="1"/>
  <c r="CI228" i="56"/>
  <c r="BX228" i="56" s="1"/>
  <c r="CH228" i="56"/>
  <c r="BW228" i="56" s="1"/>
  <c r="CG228" i="56"/>
  <c r="BV228" i="56" s="1"/>
  <c r="CM228" i="56"/>
  <c r="CB228" i="56" s="1"/>
  <c r="CJ228" i="56"/>
  <c r="BY228" i="56" s="1"/>
  <c r="CL228" i="56"/>
  <c r="CA228" i="56" s="1"/>
  <c r="EQ301" i="56"/>
  <c r="EF301" i="56" s="1"/>
  <c r="DW301" i="56" s="1"/>
  <c r="EP301" i="56"/>
  <c r="EE301" i="56" s="1"/>
  <c r="DV301" i="56" s="1"/>
  <c r="EW301" i="56"/>
  <c r="EL301" i="56" s="1"/>
  <c r="EC301" i="56" s="1"/>
  <c r="EV301" i="56"/>
  <c r="EK301" i="56" s="1"/>
  <c r="ER301" i="56"/>
  <c r="EG301" i="56" s="1"/>
  <c r="DX301" i="56" s="1"/>
  <c r="EU301" i="56"/>
  <c r="EJ301" i="56" s="1"/>
  <c r="ET301" i="56"/>
  <c r="EI301" i="56" s="1"/>
  <c r="DZ301" i="56" s="1"/>
  <c r="ES301" i="56"/>
  <c r="EH301" i="56" s="1"/>
  <c r="DY301" i="56" s="1"/>
  <c r="ET292" i="56"/>
  <c r="EI292" i="56" s="1"/>
  <c r="DZ292" i="56" s="1"/>
  <c r="ES292" i="56"/>
  <c r="EH292" i="56" s="1"/>
  <c r="DY292" i="56" s="1"/>
  <c r="EP292" i="56"/>
  <c r="EE292" i="56" s="1"/>
  <c r="EU292" i="56"/>
  <c r="EJ292" i="56" s="1"/>
  <c r="EA292" i="56" s="1"/>
  <c r="ER292" i="56"/>
  <c r="EG292" i="56" s="1"/>
  <c r="DX292" i="56" s="1"/>
  <c r="EW292" i="56"/>
  <c r="EL292" i="56" s="1"/>
  <c r="EC292" i="56" s="1"/>
  <c r="EQ292" i="56"/>
  <c r="EF292" i="56" s="1"/>
  <c r="EV292" i="56"/>
  <c r="EK292" i="56" s="1"/>
  <c r="EB292" i="56" s="1"/>
  <c r="EU256" i="56"/>
  <c r="EJ256" i="56" s="1"/>
  <c r="EA256" i="56" s="1"/>
  <c r="ET256" i="56"/>
  <c r="EI256" i="56" s="1"/>
  <c r="DZ256" i="56" s="1"/>
  <c r="EW256" i="56"/>
  <c r="EL256" i="56" s="1"/>
  <c r="EC256" i="56" s="1"/>
  <c r="EV256" i="56"/>
  <c r="EK256" i="56" s="1"/>
  <c r="EB256" i="56" s="1"/>
  <c r="EP256" i="56"/>
  <c r="EE256" i="56" s="1"/>
  <c r="DV256" i="56" s="1"/>
  <c r="ES256" i="56"/>
  <c r="EH256" i="56" s="1"/>
  <c r="DY256" i="56" s="1"/>
  <c r="ER256" i="56"/>
  <c r="EG256" i="56" s="1"/>
  <c r="DX256" i="56" s="1"/>
  <c r="EQ256" i="56"/>
  <c r="EF256" i="56" s="1"/>
  <c r="DW256" i="56" s="1"/>
  <c r="EQ289" i="56"/>
  <c r="EF289" i="56" s="1"/>
  <c r="DW289" i="56" s="1"/>
  <c r="EP289" i="56"/>
  <c r="EE289" i="56" s="1"/>
  <c r="DV289" i="56" s="1"/>
  <c r="ES289" i="56"/>
  <c r="EH289" i="56" s="1"/>
  <c r="DY289" i="56" s="1"/>
  <c r="ER289" i="56"/>
  <c r="EG289" i="56" s="1"/>
  <c r="DX289" i="56" s="1"/>
  <c r="EW289" i="56"/>
  <c r="EL289" i="56" s="1"/>
  <c r="EC289" i="56" s="1"/>
  <c r="EV289" i="56"/>
  <c r="EK289" i="56" s="1"/>
  <c r="EB289" i="56" s="1"/>
  <c r="ET289" i="56"/>
  <c r="EI289" i="56" s="1"/>
  <c r="DZ289" i="56" s="1"/>
  <c r="EU289" i="56"/>
  <c r="EJ289" i="56" s="1"/>
  <c r="EA289" i="56" s="1"/>
  <c r="BM284" i="56"/>
  <c r="ES237" i="56"/>
  <c r="EH237" i="56" s="1"/>
  <c r="DY237" i="56" s="1"/>
  <c r="ER237" i="56"/>
  <c r="EG237" i="56" s="1"/>
  <c r="DX237" i="56" s="1"/>
  <c r="EP237" i="56"/>
  <c r="EE237" i="56" s="1"/>
  <c r="DV237" i="56" s="1"/>
  <c r="EQ237" i="56"/>
  <c r="EF237" i="56" s="1"/>
  <c r="DW237" i="56" s="1"/>
  <c r="EU237" i="56"/>
  <c r="EJ237" i="56" s="1"/>
  <c r="EA237" i="56" s="1"/>
  <c r="ET237" i="56"/>
  <c r="EI237" i="56" s="1"/>
  <c r="DZ237" i="56" s="1"/>
  <c r="EW237" i="56"/>
  <c r="EL237" i="56" s="1"/>
  <c r="EC237" i="56" s="1"/>
  <c r="EV237" i="56"/>
  <c r="EK237" i="56" s="1"/>
  <c r="EB237" i="56" s="1"/>
  <c r="ET129" i="56"/>
  <c r="EI129" i="56" s="1"/>
  <c r="DZ129" i="56" s="1"/>
  <c r="ES129" i="56"/>
  <c r="EH129" i="56" s="1"/>
  <c r="DY129" i="56" s="1"/>
  <c r="EW129" i="56"/>
  <c r="EL129" i="56" s="1"/>
  <c r="EC129" i="56" s="1"/>
  <c r="EV129" i="56"/>
  <c r="EK129" i="56" s="1"/>
  <c r="EU129" i="56"/>
  <c r="EJ129" i="56" s="1"/>
  <c r="ER129" i="56"/>
  <c r="EG129" i="56" s="1"/>
  <c r="DX129" i="56" s="1"/>
  <c r="EQ129" i="56"/>
  <c r="EF129" i="56" s="1"/>
  <c r="DW129" i="56" s="1"/>
  <c r="EP129" i="56"/>
  <c r="EE129" i="56" s="1"/>
  <c r="DV129" i="56" s="1"/>
  <c r="CL74" i="56"/>
  <c r="CA74" i="56" s="1"/>
  <c r="CK74" i="56"/>
  <c r="BZ74" i="56" s="1"/>
  <c r="CG74" i="56"/>
  <c r="BV74" i="56" s="1"/>
  <c r="CI74" i="56"/>
  <c r="BX74" i="56" s="1"/>
  <c r="CH74" i="56"/>
  <c r="BW74" i="56" s="1"/>
  <c r="CM74" i="56"/>
  <c r="CB74" i="56" s="1"/>
  <c r="CJ74" i="56"/>
  <c r="BY74" i="56" s="1"/>
  <c r="CN74" i="56"/>
  <c r="CC74" i="56" s="1"/>
  <c r="CM197" i="56"/>
  <c r="CB197" i="56" s="1"/>
  <c r="CL197" i="56"/>
  <c r="CA197" i="56" s="1"/>
  <c r="CK197" i="56"/>
  <c r="BZ197" i="56" s="1"/>
  <c r="CH197" i="56"/>
  <c r="BW197" i="56" s="1"/>
  <c r="CG197" i="56"/>
  <c r="BV197" i="56" s="1"/>
  <c r="CI197" i="56"/>
  <c r="BX197" i="56" s="1"/>
  <c r="CN197" i="56"/>
  <c r="CC197" i="56" s="1"/>
  <c r="CJ197" i="56"/>
  <c r="BY197" i="56" s="1"/>
  <c r="CH114" i="56"/>
  <c r="BW114" i="56" s="1"/>
  <c r="CG114" i="56"/>
  <c r="BV114" i="56" s="1"/>
  <c r="CJ114" i="56"/>
  <c r="BY114" i="56" s="1"/>
  <c r="CI114" i="56"/>
  <c r="BX114" i="56" s="1"/>
  <c r="CM114" i="56"/>
  <c r="CB114" i="56" s="1"/>
  <c r="CK114" i="56"/>
  <c r="BZ114" i="56" s="1"/>
  <c r="CN114" i="56"/>
  <c r="CC114" i="56" s="1"/>
  <c r="CL114" i="56"/>
  <c r="CA114" i="56" s="1"/>
  <c r="BM206" i="56"/>
  <c r="BP236" i="56"/>
  <c r="BM273" i="56"/>
  <c r="EW229" i="56"/>
  <c r="EL229" i="56" s="1"/>
  <c r="EC229" i="56" s="1"/>
  <c r="EV229" i="56"/>
  <c r="EK229" i="56" s="1"/>
  <c r="EB229" i="56" s="1"/>
  <c r="EU229" i="56"/>
  <c r="EJ229" i="56" s="1"/>
  <c r="EA229" i="56" s="1"/>
  <c r="ET229" i="56"/>
  <c r="EI229" i="56" s="1"/>
  <c r="DZ229" i="56" s="1"/>
  <c r="ES229" i="56"/>
  <c r="EH229" i="56" s="1"/>
  <c r="DY229" i="56" s="1"/>
  <c r="ER229" i="56"/>
  <c r="EG229" i="56" s="1"/>
  <c r="DX229" i="56" s="1"/>
  <c r="EQ229" i="56"/>
  <c r="EF229" i="56" s="1"/>
  <c r="DW229" i="56" s="1"/>
  <c r="EP229" i="56"/>
  <c r="EE229" i="56" s="1"/>
  <c r="DV229" i="56" s="1"/>
  <c r="EQ184" i="56"/>
  <c r="EF184" i="56" s="1"/>
  <c r="DW184" i="56" s="1"/>
  <c r="EP184" i="56"/>
  <c r="EE184" i="56" s="1"/>
  <c r="DV184" i="56" s="1"/>
  <c r="EW184" i="56"/>
  <c r="EL184" i="56" s="1"/>
  <c r="EC184" i="56" s="1"/>
  <c r="ES184" i="56"/>
  <c r="EH184" i="56" s="1"/>
  <c r="DY184" i="56" s="1"/>
  <c r="ER184" i="56"/>
  <c r="EG184" i="56" s="1"/>
  <c r="DX184" i="56" s="1"/>
  <c r="ET184" i="56"/>
  <c r="EI184" i="56" s="1"/>
  <c r="DZ184" i="56" s="1"/>
  <c r="EV184" i="56"/>
  <c r="EK184" i="56" s="1"/>
  <c r="EB184" i="56" s="1"/>
  <c r="EU184" i="56"/>
  <c r="EJ184" i="56" s="1"/>
  <c r="EA184" i="56" s="1"/>
  <c r="CI54" i="56"/>
  <c r="BX54" i="56" s="1"/>
  <c r="CH54" i="56"/>
  <c r="BW54" i="56" s="1"/>
  <c r="CL54" i="56"/>
  <c r="CA54" i="56" s="1"/>
  <c r="CK54" i="56"/>
  <c r="BZ54" i="56" s="1"/>
  <c r="CJ54" i="56"/>
  <c r="BY54" i="56" s="1"/>
  <c r="CG54" i="56"/>
  <c r="BV54" i="56" s="1"/>
  <c r="CN54" i="56"/>
  <c r="CC54" i="56" s="1"/>
  <c r="CM54" i="56"/>
  <c r="CB54" i="56" s="1"/>
  <c r="EE230" i="56"/>
  <c r="DV230" i="56" s="1"/>
  <c r="CJ67" i="56"/>
  <c r="BY67" i="56" s="1"/>
  <c r="CI67" i="56"/>
  <c r="BX67" i="56" s="1"/>
  <c r="CG67" i="56"/>
  <c r="BV67" i="56" s="1"/>
  <c r="CL67" i="56"/>
  <c r="CA67" i="56" s="1"/>
  <c r="CN67" i="56"/>
  <c r="CC67" i="56" s="1"/>
  <c r="CM67" i="56"/>
  <c r="CB67" i="56" s="1"/>
  <c r="CK67" i="56"/>
  <c r="BZ67" i="56" s="1"/>
  <c r="CH67" i="56"/>
  <c r="BW67" i="56" s="1"/>
  <c r="ES29" i="56"/>
  <c r="EH29" i="56" s="1"/>
  <c r="DY29" i="56" s="1"/>
  <c r="ER29" i="56"/>
  <c r="EG29" i="56" s="1"/>
  <c r="DX29" i="56" s="1"/>
  <c r="ET29" i="56"/>
  <c r="EI29" i="56" s="1"/>
  <c r="DZ29" i="56" s="1"/>
  <c r="EQ29" i="56"/>
  <c r="EF29" i="56" s="1"/>
  <c r="DW29" i="56" s="1"/>
  <c r="EP29" i="56"/>
  <c r="EE29" i="56" s="1"/>
  <c r="DV29" i="56" s="1"/>
  <c r="EU29" i="56"/>
  <c r="EJ29" i="56" s="1"/>
  <c r="EA29" i="56" s="1"/>
  <c r="EW29" i="56"/>
  <c r="EL29" i="56" s="1"/>
  <c r="EC29" i="56" s="1"/>
  <c r="EV29" i="56"/>
  <c r="EK29" i="56" s="1"/>
  <c r="EB29" i="56" s="1"/>
  <c r="CM37" i="56"/>
  <c r="CB37" i="56" s="1"/>
  <c r="CI37" i="56"/>
  <c r="BX37" i="56" s="1"/>
  <c r="CH37" i="56"/>
  <c r="BW37" i="56" s="1"/>
  <c r="CG37" i="56"/>
  <c r="BV37" i="56" s="1"/>
  <c r="CN37" i="56"/>
  <c r="CC37" i="56" s="1"/>
  <c r="CL37" i="56"/>
  <c r="CA37" i="56" s="1"/>
  <c r="CK37" i="56"/>
  <c r="BZ37" i="56" s="1"/>
  <c r="CJ37" i="56"/>
  <c r="BY37" i="56" s="1"/>
  <c r="EV34" i="56"/>
  <c r="EK34" i="56" s="1"/>
  <c r="EB34" i="56" s="1"/>
  <c r="EW34" i="56"/>
  <c r="EL34" i="56" s="1"/>
  <c r="EC34" i="56" s="1"/>
  <c r="EU34" i="56"/>
  <c r="EJ34" i="56" s="1"/>
  <c r="EA34" i="56" s="1"/>
  <c r="ER34" i="56"/>
  <c r="EG34" i="56" s="1"/>
  <c r="DX34" i="56" s="1"/>
  <c r="EP34" i="56"/>
  <c r="EE34" i="56" s="1"/>
  <c r="DV34" i="56" s="1"/>
  <c r="ES34" i="56"/>
  <c r="EH34" i="56" s="1"/>
  <c r="DY34" i="56" s="1"/>
  <c r="ET34" i="56"/>
  <c r="EI34" i="56" s="1"/>
  <c r="DZ34" i="56" s="1"/>
  <c r="EQ34" i="56"/>
  <c r="EF34" i="56" s="1"/>
  <c r="DW34" i="56" s="1"/>
  <c r="BV109" i="56"/>
  <c r="EJ142" i="56"/>
  <c r="EA142" i="56" s="1"/>
  <c r="CI42" i="56"/>
  <c r="BX42" i="56" s="1"/>
  <c r="CH42" i="56"/>
  <c r="BW42" i="56" s="1"/>
  <c r="CN42" i="56"/>
  <c r="CC42" i="56" s="1"/>
  <c r="CM42" i="56"/>
  <c r="CB42" i="56" s="1"/>
  <c r="CK42" i="56"/>
  <c r="BZ42" i="56" s="1"/>
  <c r="CL42" i="56"/>
  <c r="CA42" i="56" s="1"/>
  <c r="CJ42" i="56"/>
  <c r="BY42" i="56" s="1"/>
  <c r="CG42" i="56"/>
  <c r="BV42" i="56" s="1"/>
  <c r="BQ101" i="56"/>
  <c r="CL15" i="56"/>
  <c r="CA15" i="56" s="1"/>
  <c r="CK15" i="56"/>
  <c r="BZ15" i="56" s="1"/>
  <c r="CJ15" i="56"/>
  <c r="BY15" i="56" s="1"/>
  <c r="CG15" i="56"/>
  <c r="BV15" i="56" s="1"/>
  <c r="CI15" i="56"/>
  <c r="BX15" i="56" s="1"/>
  <c r="CH15" i="56"/>
  <c r="BW15" i="56" s="1"/>
  <c r="CN15" i="56"/>
  <c r="CC15" i="56" s="1"/>
  <c r="CM15" i="56"/>
  <c r="CB15" i="56" s="1"/>
  <c r="EV197" i="56"/>
  <c r="EK197" i="56" s="1"/>
  <c r="EB197" i="56" s="1"/>
  <c r="EU197" i="56"/>
  <c r="EJ197" i="56" s="1"/>
  <c r="EA197" i="56" s="1"/>
  <c r="EW197" i="56"/>
  <c r="EL197" i="56" s="1"/>
  <c r="EC197" i="56" s="1"/>
  <c r="EP197" i="56"/>
  <c r="EE197" i="56" s="1"/>
  <c r="DV197" i="56" s="1"/>
  <c r="ES197" i="56"/>
  <c r="EH197" i="56" s="1"/>
  <c r="DY197" i="56" s="1"/>
  <c r="ER197" i="56"/>
  <c r="EG197" i="56" s="1"/>
  <c r="DX197" i="56" s="1"/>
  <c r="ET197" i="56"/>
  <c r="EI197" i="56" s="1"/>
  <c r="DZ197" i="56" s="1"/>
  <c r="EQ197" i="56"/>
  <c r="EF197" i="56" s="1"/>
  <c r="DW197" i="56" s="1"/>
  <c r="CG323" i="56"/>
  <c r="BV323" i="56" s="1"/>
  <c r="CM323" i="56"/>
  <c r="CB323" i="56" s="1"/>
  <c r="CL323" i="56"/>
  <c r="CA323" i="56" s="1"/>
  <c r="CN323" i="56"/>
  <c r="CC323" i="56" s="1"/>
  <c r="CK323" i="56"/>
  <c r="BZ323" i="56" s="1"/>
  <c r="CJ323" i="56"/>
  <c r="BY323" i="56" s="1"/>
  <c r="CI323" i="56"/>
  <c r="BX323" i="56" s="1"/>
  <c r="CH323" i="56"/>
  <c r="BW323" i="56" s="1"/>
  <c r="ES276" i="56"/>
  <c r="EH276" i="56" s="1"/>
  <c r="DY276" i="56" s="1"/>
  <c r="EQ276" i="56"/>
  <c r="EF276" i="56" s="1"/>
  <c r="DW276" i="56" s="1"/>
  <c r="EP276" i="56"/>
  <c r="EE276" i="56" s="1"/>
  <c r="DV276" i="56" s="1"/>
  <c r="EU276" i="56"/>
  <c r="EJ276" i="56" s="1"/>
  <c r="EA276" i="56" s="1"/>
  <c r="ET276" i="56"/>
  <c r="EI276" i="56" s="1"/>
  <c r="DZ276" i="56" s="1"/>
  <c r="EW276" i="56"/>
  <c r="EL276" i="56" s="1"/>
  <c r="EC276" i="56" s="1"/>
  <c r="EV276" i="56"/>
  <c r="EK276" i="56" s="1"/>
  <c r="EB276" i="56" s="1"/>
  <c r="ER276" i="56"/>
  <c r="EG276" i="56" s="1"/>
  <c r="CM211" i="56"/>
  <c r="CB211" i="56" s="1"/>
  <c r="CG211" i="56"/>
  <c r="BV211" i="56" s="1"/>
  <c r="CL211" i="56"/>
  <c r="CA211" i="56" s="1"/>
  <c r="CK211" i="56"/>
  <c r="BZ211" i="56" s="1"/>
  <c r="CH211" i="56"/>
  <c r="BW211" i="56" s="1"/>
  <c r="CI211" i="56"/>
  <c r="BX211" i="56" s="1"/>
  <c r="CJ211" i="56"/>
  <c r="BY211" i="56" s="1"/>
  <c r="CN211" i="56"/>
  <c r="CC211" i="56" s="1"/>
  <c r="EP107" i="56"/>
  <c r="EE107" i="56" s="1"/>
  <c r="DV107" i="56" s="1"/>
  <c r="EW107" i="56"/>
  <c r="EL107" i="56" s="1"/>
  <c r="EC107" i="56" s="1"/>
  <c r="EV107" i="56"/>
  <c r="EK107" i="56" s="1"/>
  <c r="EB107" i="56" s="1"/>
  <c r="EU107" i="56"/>
  <c r="EJ107" i="56" s="1"/>
  <c r="EA107" i="56" s="1"/>
  <c r="ET107" i="56"/>
  <c r="EI107" i="56" s="1"/>
  <c r="DZ107" i="56" s="1"/>
  <c r="ES107" i="56"/>
  <c r="EH107" i="56" s="1"/>
  <c r="DY107" i="56" s="1"/>
  <c r="ER107" i="56"/>
  <c r="EG107" i="56" s="1"/>
  <c r="DX107" i="56" s="1"/>
  <c r="EQ107" i="56"/>
  <c r="EF107" i="56" s="1"/>
  <c r="DW107" i="56" s="1"/>
  <c r="ER233" i="56"/>
  <c r="EG233" i="56" s="1"/>
  <c r="DX233" i="56" s="1"/>
  <c r="ES233" i="56"/>
  <c r="EH233" i="56" s="1"/>
  <c r="DY233" i="56" s="1"/>
  <c r="EQ233" i="56"/>
  <c r="EF233" i="56" s="1"/>
  <c r="DW233" i="56" s="1"/>
  <c r="EV233" i="56"/>
  <c r="EK233" i="56" s="1"/>
  <c r="EB233" i="56" s="1"/>
  <c r="EU233" i="56"/>
  <c r="EJ233" i="56" s="1"/>
  <c r="EA233" i="56" s="1"/>
  <c r="ET233" i="56"/>
  <c r="EI233" i="56" s="1"/>
  <c r="DZ233" i="56" s="1"/>
  <c r="EP233" i="56"/>
  <c r="EE233" i="56" s="1"/>
  <c r="DV233" i="56" s="1"/>
  <c r="EW233" i="56"/>
  <c r="EL233" i="56" s="1"/>
  <c r="EC233" i="56" s="1"/>
  <c r="DB329" i="56"/>
  <c r="DA329" i="56"/>
  <c r="CN249" i="56"/>
  <c r="CC249" i="56" s="1"/>
  <c r="CM249" i="56"/>
  <c r="CB249" i="56" s="1"/>
  <c r="CL249" i="56"/>
  <c r="CA249" i="56" s="1"/>
  <c r="CK249" i="56"/>
  <c r="BZ249" i="56" s="1"/>
  <c r="CJ249" i="56"/>
  <c r="BY249" i="56" s="1"/>
  <c r="CG249" i="56"/>
  <c r="BV249" i="56" s="1"/>
  <c r="CH249" i="56"/>
  <c r="BW249" i="56" s="1"/>
  <c r="CI249" i="56"/>
  <c r="BX249" i="56" s="1"/>
  <c r="ES195" i="56"/>
  <c r="EH195" i="56" s="1"/>
  <c r="DY195" i="56" s="1"/>
  <c r="ER195" i="56"/>
  <c r="EG195" i="56" s="1"/>
  <c r="DX195" i="56" s="1"/>
  <c r="EQ195" i="56"/>
  <c r="EF195" i="56" s="1"/>
  <c r="DW195" i="56" s="1"/>
  <c r="EU195" i="56"/>
  <c r="EJ195" i="56" s="1"/>
  <c r="EA195" i="56" s="1"/>
  <c r="ET195" i="56"/>
  <c r="EI195" i="56" s="1"/>
  <c r="DZ195" i="56" s="1"/>
  <c r="EP195" i="56"/>
  <c r="EE195" i="56" s="1"/>
  <c r="DV195" i="56" s="1"/>
  <c r="EV195" i="56"/>
  <c r="EK195" i="56" s="1"/>
  <c r="EB195" i="56" s="1"/>
  <c r="EW195" i="56"/>
  <c r="EL195" i="56" s="1"/>
  <c r="EC195" i="56" s="1"/>
  <c r="ER146" i="56"/>
  <c r="EG146" i="56" s="1"/>
  <c r="DX146" i="56" s="1"/>
  <c r="EQ146" i="56"/>
  <c r="EF146" i="56" s="1"/>
  <c r="DW146" i="56" s="1"/>
  <c r="ET146" i="56"/>
  <c r="EI146" i="56" s="1"/>
  <c r="DZ146" i="56" s="1"/>
  <c r="ES146" i="56"/>
  <c r="EH146" i="56" s="1"/>
  <c r="DY146" i="56" s="1"/>
  <c r="EW146" i="56"/>
  <c r="EL146" i="56" s="1"/>
  <c r="EC146" i="56" s="1"/>
  <c r="EP146" i="56"/>
  <c r="EE146" i="56" s="1"/>
  <c r="DV146" i="56" s="1"/>
  <c r="EV146" i="56"/>
  <c r="EK146" i="56" s="1"/>
  <c r="EB146" i="56" s="1"/>
  <c r="EU146" i="56"/>
  <c r="EJ146" i="56" s="1"/>
  <c r="EA146" i="56" s="1"/>
  <c r="EW159" i="56"/>
  <c r="EL159" i="56" s="1"/>
  <c r="EC159" i="56" s="1"/>
  <c r="ET159" i="56"/>
  <c r="EI159" i="56" s="1"/>
  <c r="DZ159" i="56" s="1"/>
  <c r="ES159" i="56"/>
  <c r="EH159" i="56" s="1"/>
  <c r="DY159" i="56" s="1"/>
  <c r="EV159" i="56"/>
  <c r="EK159" i="56" s="1"/>
  <c r="EB159" i="56" s="1"/>
  <c r="EU159" i="56"/>
  <c r="EJ159" i="56" s="1"/>
  <c r="EA159" i="56" s="1"/>
  <c r="EQ159" i="56"/>
  <c r="EF159" i="56" s="1"/>
  <c r="DW159" i="56" s="1"/>
  <c r="EP159" i="56"/>
  <c r="EE159" i="56" s="1"/>
  <c r="DV159" i="56" s="1"/>
  <c r="ER159" i="56"/>
  <c r="EG159" i="56" s="1"/>
  <c r="DX159" i="56" s="1"/>
  <c r="BS274" i="56"/>
  <c r="ES52" i="56"/>
  <c r="EH52" i="56" s="1"/>
  <c r="DY52" i="56" s="1"/>
  <c r="ER52" i="56"/>
  <c r="EG52" i="56" s="1"/>
  <c r="DX52" i="56" s="1"/>
  <c r="ET52" i="56"/>
  <c r="EI52" i="56" s="1"/>
  <c r="DZ52" i="56" s="1"/>
  <c r="EP52" i="56"/>
  <c r="EE52" i="56" s="1"/>
  <c r="EQ52" i="56"/>
  <c r="EF52" i="56" s="1"/>
  <c r="DW52" i="56" s="1"/>
  <c r="EW52" i="56"/>
  <c r="EL52" i="56" s="1"/>
  <c r="EC52" i="56" s="1"/>
  <c r="EV52" i="56"/>
  <c r="EK52" i="56" s="1"/>
  <c r="EB52" i="56" s="1"/>
  <c r="EU52" i="56"/>
  <c r="EJ52" i="56" s="1"/>
  <c r="EA52" i="56" s="1"/>
  <c r="EV215" i="56"/>
  <c r="EK215" i="56" s="1"/>
  <c r="EB215" i="56" s="1"/>
  <c r="EP215" i="56"/>
  <c r="EE215" i="56" s="1"/>
  <c r="DV215" i="56" s="1"/>
  <c r="ES215" i="56"/>
  <c r="EH215" i="56" s="1"/>
  <c r="DY215" i="56" s="1"/>
  <c r="ER215" i="56"/>
  <c r="EG215" i="56" s="1"/>
  <c r="DX215" i="56" s="1"/>
  <c r="EW215" i="56"/>
  <c r="EL215" i="56" s="1"/>
  <c r="EC215" i="56" s="1"/>
  <c r="EU215" i="56"/>
  <c r="EJ215" i="56" s="1"/>
  <c r="EA215" i="56" s="1"/>
  <c r="ET215" i="56"/>
  <c r="EI215" i="56" s="1"/>
  <c r="DZ215" i="56" s="1"/>
  <c r="EQ215" i="56"/>
  <c r="EF215" i="56" s="1"/>
  <c r="DW215" i="56" s="1"/>
  <c r="CN258" i="56"/>
  <c r="CC258" i="56" s="1"/>
  <c r="CM258" i="56"/>
  <c r="CB258" i="56" s="1"/>
  <c r="CL258" i="56"/>
  <c r="CA258" i="56" s="1"/>
  <c r="CK258" i="56"/>
  <c r="BZ258" i="56" s="1"/>
  <c r="CJ258" i="56"/>
  <c r="BY258" i="56" s="1"/>
  <c r="CI258" i="56"/>
  <c r="BX258" i="56" s="1"/>
  <c r="CH258" i="56"/>
  <c r="BW258" i="56" s="1"/>
  <c r="CG258" i="56"/>
  <c r="BV258" i="56" s="1"/>
  <c r="ET145" i="56"/>
  <c r="EI145" i="56" s="1"/>
  <c r="DZ145" i="56" s="1"/>
  <c r="ES145" i="56"/>
  <c r="EH145" i="56" s="1"/>
  <c r="DY145" i="56" s="1"/>
  <c r="EW145" i="56"/>
  <c r="EL145" i="56" s="1"/>
  <c r="EC145" i="56" s="1"/>
  <c r="EV145" i="56"/>
  <c r="EK145" i="56" s="1"/>
  <c r="EB145" i="56" s="1"/>
  <c r="ER145" i="56"/>
  <c r="EG145" i="56" s="1"/>
  <c r="DX145" i="56" s="1"/>
  <c r="EQ145" i="56"/>
  <c r="EF145" i="56" s="1"/>
  <c r="DW145" i="56" s="1"/>
  <c r="EP145" i="56"/>
  <c r="EE145" i="56" s="1"/>
  <c r="DV145" i="56" s="1"/>
  <c r="EU145" i="56"/>
  <c r="EJ145" i="56" s="1"/>
  <c r="EA145" i="56" s="1"/>
  <c r="BT175" i="56"/>
  <c r="CN89" i="56"/>
  <c r="CC89" i="56" s="1"/>
  <c r="CJ89" i="56"/>
  <c r="BY89" i="56" s="1"/>
  <c r="CI89" i="56"/>
  <c r="BX89" i="56" s="1"/>
  <c r="CH89" i="56"/>
  <c r="BW89" i="56" s="1"/>
  <c r="CM89" i="56"/>
  <c r="CB89" i="56" s="1"/>
  <c r="CG89" i="56"/>
  <c r="BV89" i="56" s="1"/>
  <c r="CL89" i="56"/>
  <c r="CA89" i="56" s="1"/>
  <c r="CK89" i="56"/>
  <c r="BZ89" i="56" s="1"/>
  <c r="CN96" i="56"/>
  <c r="CC96" i="56" s="1"/>
  <c r="CK96" i="56"/>
  <c r="BZ96" i="56" s="1"/>
  <c r="CJ96" i="56"/>
  <c r="BY96" i="56" s="1"/>
  <c r="CI96" i="56"/>
  <c r="BX96" i="56" s="1"/>
  <c r="CH96" i="56"/>
  <c r="BW96" i="56" s="1"/>
  <c r="CG96" i="56"/>
  <c r="BV96" i="56" s="1"/>
  <c r="CL96" i="56"/>
  <c r="CA96" i="56" s="1"/>
  <c r="CM96" i="56"/>
  <c r="CB96" i="56" s="1"/>
  <c r="EN31" i="56"/>
  <c r="CE31" i="56"/>
  <c r="FI31" i="56"/>
  <c r="CZ31" i="56"/>
  <c r="EQ58" i="56"/>
  <c r="EF58" i="56" s="1"/>
  <c r="DW58" i="56" s="1"/>
  <c r="EP58" i="56"/>
  <c r="EE58" i="56" s="1"/>
  <c r="DV58" i="56" s="1"/>
  <c r="EW58" i="56"/>
  <c r="EL58" i="56" s="1"/>
  <c r="EC58" i="56" s="1"/>
  <c r="EU58" i="56"/>
  <c r="EJ58" i="56" s="1"/>
  <c r="EA58" i="56" s="1"/>
  <c r="EV58" i="56"/>
  <c r="EK58" i="56" s="1"/>
  <c r="EB58" i="56" s="1"/>
  <c r="ER58" i="56"/>
  <c r="EG58" i="56" s="1"/>
  <c r="ET58" i="56"/>
  <c r="EI58" i="56" s="1"/>
  <c r="ES58" i="56"/>
  <c r="EH58" i="56" s="1"/>
  <c r="CG95" i="56"/>
  <c r="BV95" i="56" s="1"/>
  <c r="CI95" i="56"/>
  <c r="BX95" i="56" s="1"/>
  <c r="CH95" i="56"/>
  <c r="BW95" i="56" s="1"/>
  <c r="CL95" i="56"/>
  <c r="CA95" i="56" s="1"/>
  <c r="CK95" i="56"/>
  <c r="BZ95" i="56" s="1"/>
  <c r="CN95" i="56"/>
  <c r="CC95" i="56" s="1"/>
  <c r="CM95" i="56"/>
  <c r="CB95" i="56" s="1"/>
  <c r="CJ95" i="56"/>
  <c r="BY95" i="56" s="1"/>
  <c r="CN31" i="56"/>
  <c r="CC31" i="56" s="1"/>
  <c r="CM31" i="56"/>
  <c r="CB31" i="56" s="1"/>
  <c r="CL31" i="56"/>
  <c r="CA31" i="56" s="1"/>
  <c r="CK31" i="56"/>
  <c r="BZ31" i="56" s="1"/>
  <c r="CJ31" i="56"/>
  <c r="BY31" i="56" s="1"/>
  <c r="CH31" i="56"/>
  <c r="BW31" i="56" s="1"/>
  <c r="CI31" i="56"/>
  <c r="BX31" i="56" s="1"/>
  <c r="CG31" i="56"/>
  <c r="BV31" i="56" s="1"/>
  <c r="BO243" i="56"/>
  <c r="BS107" i="56"/>
  <c r="BR167" i="56"/>
  <c r="BT262" i="56"/>
  <c r="BR32" i="56"/>
  <c r="CG238" i="56"/>
  <c r="BV238" i="56" s="1"/>
  <c r="CH238" i="56"/>
  <c r="BW238" i="56" s="1"/>
  <c r="CI238" i="56"/>
  <c r="BX238" i="56" s="1"/>
  <c r="CK238" i="56"/>
  <c r="BZ238" i="56" s="1"/>
  <c r="CL238" i="56"/>
  <c r="CA238" i="56" s="1"/>
  <c r="CJ238" i="56"/>
  <c r="BY238" i="56" s="1"/>
  <c r="CN238" i="56"/>
  <c r="CC238" i="56" s="1"/>
  <c r="CM238" i="56"/>
  <c r="CB238" i="56" s="1"/>
  <c r="EQ297" i="56"/>
  <c r="EF297" i="56" s="1"/>
  <c r="DW297" i="56" s="1"/>
  <c r="EW297" i="56"/>
  <c r="EL297" i="56" s="1"/>
  <c r="ES297" i="56"/>
  <c r="EH297" i="56" s="1"/>
  <c r="DY297" i="56" s="1"/>
  <c r="ER297" i="56"/>
  <c r="EG297" i="56" s="1"/>
  <c r="DX297" i="56" s="1"/>
  <c r="EV297" i="56"/>
  <c r="EK297" i="56" s="1"/>
  <c r="EU297" i="56"/>
  <c r="EJ297" i="56" s="1"/>
  <c r="ET297" i="56"/>
  <c r="EI297" i="56" s="1"/>
  <c r="EP297" i="56"/>
  <c r="EE297" i="56" s="1"/>
  <c r="CN53" i="56"/>
  <c r="CC53" i="56" s="1"/>
  <c r="CK53" i="56"/>
  <c r="BZ53" i="56" s="1"/>
  <c r="CL53" i="56"/>
  <c r="CA53" i="56" s="1"/>
  <c r="CJ53" i="56"/>
  <c r="BY53" i="56" s="1"/>
  <c r="CH53" i="56"/>
  <c r="BW53" i="56" s="1"/>
  <c r="CI53" i="56"/>
  <c r="BX53" i="56" s="1"/>
  <c r="CM53" i="56"/>
  <c r="CB53" i="56" s="1"/>
  <c r="CG53" i="56"/>
  <c r="BV53" i="56" s="1"/>
  <c r="CI118" i="56"/>
  <c r="BX118" i="56" s="1"/>
  <c r="CH118" i="56"/>
  <c r="BW118" i="56" s="1"/>
  <c r="CN118" i="56"/>
  <c r="CC118" i="56" s="1"/>
  <c r="CM118" i="56"/>
  <c r="CB118" i="56" s="1"/>
  <c r="CL118" i="56"/>
  <c r="CA118" i="56" s="1"/>
  <c r="CK118" i="56"/>
  <c r="BZ118" i="56" s="1"/>
  <c r="CJ118" i="56"/>
  <c r="BY118" i="56" s="1"/>
  <c r="CG118" i="56"/>
  <c r="BV118" i="56" s="1"/>
  <c r="EP314" i="56"/>
  <c r="EE314" i="56" s="1"/>
  <c r="DV314" i="56" s="1"/>
  <c r="EW314" i="56"/>
  <c r="EL314" i="56" s="1"/>
  <c r="EC314" i="56" s="1"/>
  <c r="EV314" i="56"/>
  <c r="EK314" i="56" s="1"/>
  <c r="EB314" i="56" s="1"/>
  <c r="EU314" i="56"/>
  <c r="EJ314" i="56" s="1"/>
  <c r="EA314" i="56" s="1"/>
  <c r="EQ314" i="56"/>
  <c r="EF314" i="56" s="1"/>
  <c r="DW314" i="56" s="1"/>
  <c r="ES314" i="56"/>
  <c r="EH314" i="56" s="1"/>
  <c r="DY314" i="56" s="1"/>
  <c r="ET314" i="56"/>
  <c r="EI314" i="56" s="1"/>
  <c r="DZ314" i="56" s="1"/>
  <c r="ER314" i="56"/>
  <c r="EG314" i="56" s="1"/>
  <c r="DX314" i="56" s="1"/>
  <c r="EP250" i="56"/>
  <c r="EE250" i="56" s="1"/>
  <c r="DV250" i="56" s="1"/>
  <c r="EU250" i="56"/>
  <c r="EJ250" i="56" s="1"/>
  <c r="ER250" i="56"/>
  <c r="EG250" i="56" s="1"/>
  <c r="DX250" i="56" s="1"/>
  <c r="ET250" i="56"/>
  <c r="EI250" i="56" s="1"/>
  <c r="ES250" i="56"/>
  <c r="EH250" i="56" s="1"/>
  <c r="EQ250" i="56"/>
  <c r="EF250" i="56" s="1"/>
  <c r="DW250" i="56" s="1"/>
  <c r="EV250" i="56"/>
  <c r="EK250" i="56" s="1"/>
  <c r="EB250" i="56" s="1"/>
  <c r="EW250" i="56"/>
  <c r="EL250" i="56" s="1"/>
  <c r="EC250" i="56" s="1"/>
  <c r="EW176" i="56"/>
  <c r="EL176" i="56" s="1"/>
  <c r="EC176" i="56" s="1"/>
  <c r="ET176" i="56"/>
  <c r="EI176" i="56" s="1"/>
  <c r="DZ176" i="56" s="1"/>
  <c r="EV176" i="56"/>
  <c r="EK176" i="56" s="1"/>
  <c r="EB176" i="56" s="1"/>
  <c r="EU176" i="56"/>
  <c r="EJ176" i="56" s="1"/>
  <c r="EA176" i="56" s="1"/>
  <c r="ES176" i="56"/>
  <c r="EH176" i="56" s="1"/>
  <c r="DY176" i="56" s="1"/>
  <c r="EP176" i="56"/>
  <c r="EE176" i="56" s="1"/>
  <c r="DV176" i="56" s="1"/>
  <c r="ER176" i="56"/>
  <c r="EG176" i="56" s="1"/>
  <c r="DX176" i="56" s="1"/>
  <c r="EQ176" i="56"/>
  <c r="EF176" i="56" s="1"/>
  <c r="DW176" i="56" s="1"/>
  <c r="CL242" i="56"/>
  <c r="CA242" i="56" s="1"/>
  <c r="CK242" i="56"/>
  <c r="BZ242" i="56" s="1"/>
  <c r="CG242" i="56"/>
  <c r="BV242" i="56" s="1"/>
  <c r="CM242" i="56"/>
  <c r="CB242" i="56" s="1"/>
  <c r="CJ242" i="56"/>
  <c r="BY242" i="56" s="1"/>
  <c r="CI242" i="56"/>
  <c r="BX242" i="56" s="1"/>
  <c r="CH242" i="56"/>
  <c r="BW242" i="56" s="1"/>
  <c r="CN242" i="56"/>
  <c r="CC242" i="56" s="1"/>
  <c r="CN282" i="56"/>
  <c r="CC282" i="56" s="1"/>
  <c r="CK282" i="56"/>
  <c r="BZ282" i="56" s="1"/>
  <c r="CI282" i="56"/>
  <c r="BX282" i="56" s="1"/>
  <c r="CG282" i="56"/>
  <c r="BV282" i="56" s="1"/>
  <c r="CM282" i="56"/>
  <c r="CB282" i="56" s="1"/>
  <c r="CL282" i="56"/>
  <c r="CA282" i="56" s="1"/>
  <c r="CJ282" i="56"/>
  <c r="BY282" i="56" s="1"/>
  <c r="CH282" i="56"/>
  <c r="BW282" i="56" s="1"/>
  <c r="CG230" i="56"/>
  <c r="BV230" i="56" s="1"/>
  <c r="CN230" i="56"/>
  <c r="CC230" i="56" s="1"/>
  <c r="CM230" i="56"/>
  <c r="CB230" i="56" s="1"/>
  <c r="CK230" i="56"/>
  <c r="BZ230" i="56" s="1"/>
  <c r="CJ230" i="56"/>
  <c r="BY230" i="56" s="1"/>
  <c r="CI230" i="56"/>
  <c r="BX230" i="56" s="1"/>
  <c r="CL230" i="56"/>
  <c r="CA230" i="56" s="1"/>
  <c r="CH230" i="56"/>
  <c r="BW230" i="56" s="1"/>
  <c r="CK224" i="56"/>
  <c r="BZ224" i="56" s="1"/>
  <c r="CJ224" i="56"/>
  <c r="BY224" i="56" s="1"/>
  <c r="CL224" i="56"/>
  <c r="CA224" i="56" s="1"/>
  <c r="CI224" i="56"/>
  <c r="BX224" i="56" s="1"/>
  <c r="CN224" i="56"/>
  <c r="CC224" i="56" s="1"/>
  <c r="CM224" i="56"/>
  <c r="CB224" i="56" s="1"/>
  <c r="CG224" i="56"/>
  <c r="BV224" i="56" s="1"/>
  <c r="CH224" i="56"/>
  <c r="BW224" i="56" s="1"/>
  <c r="EP163" i="56"/>
  <c r="EE163" i="56" s="1"/>
  <c r="DV163" i="56" s="1"/>
  <c r="EW163" i="56"/>
  <c r="EL163" i="56" s="1"/>
  <c r="EC163" i="56" s="1"/>
  <c r="EV163" i="56"/>
  <c r="EK163" i="56" s="1"/>
  <c r="EB163" i="56" s="1"/>
  <c r="ER163" i="56"/>
  <c r="EG163" i="56" s="1"/>
  <c r="DX163" i="56" s="1"/>
  <c r="EQ163" i="56"/>
  <c r="EF163" i="56" s="1"/>
  <c r="DW163" i="56" s="1"/>
  <c r="EU163" i="56"/>
  <c r="EJ163" i="56" s="1"/>
  <c r="EA163" i="56" s="1"/>
  <c r="ES163" i="56"/>
  <c r="EH163" i="56" s="1"/>
  <c r="DY163" i="56" s="1"/>
  <c r="ET163" i="56"/>
  <c r="EI163" i="56" s="1"/>
  <c r="DZ163" i="56" s="1"/>
  <c r="EP234" i="56"/>
  <c r="EE234" i="56" s="1"/>
  <c r="DV234" i="56" s="1"/>
  <c r="EV234" i="56"/>
  <c r="EK234" i="56" s="1"/>
  <c r="EB234" i="56" s="1"/>
  <c r="EU234" i="56"/>
  <c r="EJ234" i="56" s="1"/>
  <c r="EA234" i="56" s="1"/>
  <c r="ES234" i="56"/>
  <c r="EH234" i="56" s="1"/>
  <c r="DY234" i="56" s="1"/>
  <c r="ER234" i="56"/>
  <c r="EG234" i="56" s="1"/>
  <c r="DX234" i="56" s="1"/>
  <c r="EQ234" i="56"/>
  <c r="EF234" i="56" s="1"/>
  <c r="DW234" i="56" s="1"/>
  <c r="EW234" i="56"/>
  <c r="EL234" i="56" s="1"/>
  <c r="EC234" i="56" s="1"/>
  <c r="ET234" i="56"/>
  <c r="EI234" i="56" s="1"/>
  <c r="DZ234" i="56" s="1"/>
  <c r="EP155" i="56"/>
  <c r="EE155" i="56" s="1"/>
  <c r="DV155" i="56" s="1"/>
  <c r="EV155" i="56"/>
  <c r="EK155" i="56" s="1"/>
  <c r="EU155" i="56"/>
  <c r="EJ155" i="56" s="1"/>
  <c r="EA155" i="56" s="1"/>
  <c r="ET155" i="56"/>
  <c r="EI155" i="56" s="1"/>
  <c r="DZ155" i="56" s="1"/>
  <c r="EW155" i="56"/>
  <c r="EL155" i="56" s="1"/>
  <c r="EC155" i="56" s="1"/>
  <c r="ES155" i="56"/>
  <c r="EH155" i="56" s="1"/>
  <c r="DY155" i="56" s="1"/>
  <c r="ER155" i="56"/>
  <c r="EG155" i="56" s="1"/>
  <c r="DX155" i="56" s="1"/>
  <c r="EQ155" i="56"/>
  <c r="EF155" i="56" s="1"/>
  <c r="EP31" i="56"/>
  <c r="EE31" i="56" s="1"/>
  <c r="DV31" i="56" s="1"/>
  <c r="EV31" i="56"/>
  <c r="EK31" i="56" s="1"/>
  <c r="EB31" i="56" s="1"/>
  <c r="EW31" i="56"/>
  <c r="EL31" i="56" s="1"/>
  <c r="EC31" i="56" s="1"/>
  <c r="ET31" i="56"/>
  <c r="EI31" i="56" s="1"/>
  <c r="DZ31" i="56" s="1"/>
  <c r="ES31" i="56"/>
  <c r="EH31" i="56" s="1"/>
  <c r="DY31" i="56" s="1"/>
  <c r="EQ31" i="56"/>
  <c r="EF31" i="56" s="1"/>
  <c r="DW31" i="56" s="1"/>
  <c r="ER31" i="56"/>
  <c r="EG31" i="56" s="1"/>
  <c r="DX31" i="56" s="1"/>
  <c r="EU31" i="56"/>
  <c r="EJ31" i="56" s="1"/>
  <c r="EA31" i="56" s="1"/>
  <c r="CM219" i="56"/>
  <c r="CB219" i="56" s="1"/>
  <c r="CL219" i="56"/>
  <c r="CA219" i="56" s="1"/>
  <c r="CK219" i="56"/>
  <c r="BZ219" i="56" s="1"/>
  <c r="CH219" i="56"/>
  <c r="BW219" i="56" s="1"/>
  <c r="CG219" i="56"/>
  <c r="BV219" i="56" s="1"/>
  <c r="CN219" i="56"/>
  <c r="CC219" i="56" s="1"/>
  <c r="CJ219" i="56"/>
  <c r="BY219" i="56" s="1"/>
  <c r="CI219" i="56"/>
  <c r="BX219" i="56" s="1"/>
  <c r="CH187" i="56"/>
  <c r="BW187" i="56" s="1"/>
  <c r="CK187" i="56"/>
  <c r="BZ187" i="56" s="1"/>
  <c r="CJ187" i="56"/>
  <c r="BY187" i="56" s="1"/>
  <c r="CI187" i="56"/>
  <c r="BX187" i="56" s="1"/>
  <c r="CG187" i="56"/>
  <c r="BV187" i="56" s="1"/>
  <c r="CN187" i="56"/>
  <c r="CC187" i="56" s="1"/>
  <c r="CM187" i="56"/>
  <c r="CB187" i="56" s="1"/>
  <c r="CL187" i="56"/>
  <c r="CA187" i="56" s="1"/>
  <c r="CM303" i="56"/>
  <c r="CB303" i="56" s="1"/>
  <c r="CG303" i="56"/>
  <c r="BV303" i="56" s="1"/>
  <c r="CH303" i="56"/>
  <c r="BW303" i="56" s="1"/>
  <c r="CK303" i="56"/>
  <c r="BZ303" i="56" s="1"/>
  <c r="CJ303" i="56"/>
  <c r="BY303" i="56" s="1"/>
  <c r="CL303" i="56"/>
  <c r="CA303" i="56" s="1"/>
  <c r="CI303" i="56"/>
  <c r="BX303" i="56" s="1"/>
  <c r="CN303" i="56"/>
  <c r="CC303" i="56" s="1"/>
  <c r="ER249" i="56"/>
  <c r="EG249" i="56" s="1"/>
  <c r="DX249" i="56" s="1"/>
  <c r="EV249" i="56"/>
  <c r="EK249" i="56" s="1"/>
  <c r="EB249" i="56" s="1"/>
  <c r="EU249" i="56"/>
  <c r="EJ249" i="56" s="1"/>
  <c r="EA249" i="56" s="1"/>
  <c r="EQ249" i="56"/>
  <c r="EF249" i="56" s="1"/>
  <c r="DW249" i="56" s="1"/>
  <c r="EP249" i="56"/>
  <c r="EE249" i="56" s="1"/>
  <c r="DV249" i="56" s="1"/>
  <c r="ES249" i="56"/>
  <c r="EH249" i="56" s="1"/>
  <c r="DY249" i="56" s="1"/>
  <c r="EW249" i="56"/>
  <c r="EL249" i="56" s="1"/>
  <c r="EC249" i="56" s="1"/>
  <c r="ET249" i="56"/>
  <c r="EI249" i="56" s="1"/>
  <c r="DZ249" i="56" s="1"/>
  <c r="EW177" i="56"/>
  <c r="EL177" i="56" s="1"/>
  <c r="EC177" i="56" s="1"/>
  <c r="ES177" i="56"/>
  <c r="EH177" i="56" s="1"/>
  <c r="DY177" i="56" s="1"/>
  <c r="EP177" i="56"/>
  <c r="EE177" i="56" s="1"/>
  <c r="DV177" i="56" s="1"/>
  <c r="EV177" i="56"/>
  <c r="EK177" i="56" s="1"/>
  <c r="EB177" i="56" s="1"/>
  <c r="EU177" i="56"/>
  <c r="EJ177" i="56" s="1"/>
  <c r="EA177" i="56" s="1"/>
  <c r="EQ177" i="56"/>
  <c r="EF177" i="56" s="1"/>
  <c r="DW177" i="56" s="1"/>
  <c r="ET177" i="56"/>
  <c r="EI177" i="56" s="1"/>
  <c r="DZ177" i="56" s="1"/>
  <c r="ER177" i="56"/>
  <c r="EG177" i="56" s="1"/>
  <c r="DX177" i="56" s="1"/>
  <c r="BV149" i="56"/>
  <c r="CL174" i="56"/>
  <c r="CA174" i="56" s="1"/>
  <c r="CK174" i="56"/>
  <c r="BZ174" i="56" s="1"/>
  <c r="CM174" i="56"/>
  <c r="CB174" i="56" s="1"/>
  <c r="CN174" i="56"/>
  <c r="CC174" i="56" s="1"/>
  <c r="CJ174" i="56"/>
  <c r="BY174" i="56" s="1"/>
  <c r="CI174" i="56"/>
  <c r="BX174" i="56" s="1"/>
  <c r="CH174" i="56"/>
  <c r="BW174" i="56" s="1"/>
  <c r="CG174" i="56"/>
  <c r="BV174" i="56" s="1"/>
  <c r="CN47" i="56"/>
  <c r="CC47" i="56" s="1"/>
  <c r="CH47" i="56"/>
  <c r="BW47" i="56" s="1"/>
  <c r="CL47" i="56"/>
  <c r="CA47" i="56" s="1"/>
  <c r="CK47" i="56"/>
  <c r="BZ47" i="56" s="1"/>
  <c r="CJ47" i="56"/>
  <c r="BY47" i="56" s="1"/>
  <c r="CI47" i="56"/>
  <c r="BX47" i="56" s="1"/>
  <c r="CM47" i="56"/>
  <c r="CB47" i="56" s="1"/>
  <c r="CG47" i="56"/>
  <c r="BV47" i="56" s="1"/>
  <c r="CL66" i="56"/>
  <c r="CA66" i="56" s="1"/>
  <c r="CK66" i="56"/>
  <c r="BZ66" i="56" s="1"/>
  <c r="CH66" i="56"/>
  <c r="BW66" i="56" s="1"/>
  <c r="CG66" i="56"/>
  <c r="BV66" i="56" s="1"/>
  <c r="CI66" i="56"/>
  <c r="BX66" i="56" s="1"/>
  <c r="CJ66" i="56"/>
  <c r="BY66" i="56" s="1"/>
  <c r="CN66" i="56"/>
  <c r="CC66" i="56" s="1"/>
  <c r="CM66" i="56"/>
  <c r="CB66" i="56" s="1"/>
  <c r="FI41" i="56"/>
  <c r="EN41" i="56"/>
  <c r="CE41" i="56"/>
  <c r="CZ41" i="56"/>
  <c r="CK28" i="56"/>
  <c r="BZ28" i="56" s="1"/>
  <c r="CH28" i="56"/>
  <c r="BW28" i="56" s="1"/>
  <c r="CG28" i="56"/>
  <c r="BV28" i="56" s="1"/>
  <c r="CJ28" i="56"/>
  <c r="BY28" i="56" s="1"/>
  <c r="CI28" i="56"/>
  <c r="BX28" i="56" s="1"/>
  <c r="CN28" i="56"/>
  <c r="CC28" i="56" s="1"/>
  <c r="CM28" i="56"/>
  <c r="CB28" i="56" s="1"/>
  <c r="CL28" i="56"/>
  <c r="CA28" i="56" s="1"/>
  <c r="CA189" i="56"/>
  <c r="EE109" i="56"/>
  <c r="DV109" i="56" s="1"/>
  <c r="ES94" i="56"/>
  <c r="EH94" i="56" s="1"/>
  <c r="DY94" i="56" s="1"/>
  <c r="ER94" i="56"/>
  <c r="EG94" i="56" s="1"/>
  <c r="EQ94" i="56"/>
  <c r="EF94" i="56" s="1"/>
  <c r="EP94" i="56"/>
  <c r="EE94" i="56" s="1"/>
  <c r="DV94" i="56" s="1"/>
  <c r="EV94" i="56"/>
  <c r="EK94" i="56" s="1"/>
  <c r="EB94" i="56" s="1"/>
  <c r="EU94" i="56"/>
  <c r="EJ94" i="56" s="1"/>
  <c r="EA94" i="56" s="1"/>
  <c r="ET94" i="56"/>
  <c r="EI94" i="56" s="1"/>
  <c r="DZ94" i="56" s="1"/>
  <c r="EW94" i="56"/>
  <c r="EL94" i="56" s="1"/>
  <c r="EC94" i="56" s="1"/>
  <c r="EW61" i="56"/>
  <c r="EL61" i="56" s="1"/>
  <c r="EC61" i="56" s="1"/>
  <c r="ET61" i="56"/>
  <c r="EI61" i="56" s="1"/>
  <c r="DZ61" i="56" s="1"/>
  <c r="ES61" i="56"/>
  <c r="EH61" i="56" s="1"/>
  <c r="DY61" i="56" s="1"/>
  <c r="EQ61" i="56"/>
  <c r="EF61" i="56" s="1"/>
  <c r="DW61" i="56" s="1"/>
  <c r="ER61" i="56"/>
  <c r="EG61" i="56" s="1"/>
  <c r="DX61" i="56" s="1"/>
  <c r="EP61" i="56"/>
  <c r="EE61" i="56" s="1"/>
  <c r="DV61" i="56" s="1"/>
  <c r="EV61" i="56"/>
  <c r="EK61" i="56" s="1"/>
  <c r="EB61" i="56" s="1"/>
  <c r="EU61" i="56"/>
  <c r="EJ61" i="56" s="1"/>
  <c r="EA61" i="56" s="1"/>
  <c r="BP105" i="56"/>
  <c r="EP22" i="56"/>
  <c r="EE22" i="56" s="1"/>
  <c r="DV22" i="56" s="1"/>
  <c r="ES22" i="56"/>
  <c r="EH22" i="56" s="1"/>
  <c r="DY22" i="56" s="1"/>
  <c r="ER22" i="56"/>
  <c r="EG22" i="56" s="1"/>
  <c r="DX22" i="56" s="1"/>
  <c r="EQ22" i="56"/>
  <c r="EF22" i="56" s="1"/>
  <c r="DW22" i="56" s="1"/>
  <c r="ET22" i="56"/>
  <c r="EI22" i="56" s="1"/>
  <c r="DZ22" i="56" s="1"/>
  <c r="EW22" i="56"/>
  <c r="EL22" i="56" s="1"/>
  <c r="EC22" i="56" s="1"/>
  <c r="EV22" i="56"/>
  <c r="EK22" i="56" s="1"/>
  <c r="EB22" i="56" s="1"/>
  <c r="EU22" i="56"/>
  <c r="EJ22" i="56" s="1"/>
  <c r="EA22" i="56" s="1"/>
  <c r="BQ41" i="56"/>
  <c r="BD124" i="56"/>
  <c r="CK85" i="56"/>
  <c r="BZ85" i="56" s="1"/>
  <c r="CJ85" i="56"/>
  <c r="BY85" i="56" s="1"/>
  <c r="CH85" i="56"/>
  <c r="BW85" i="56" s="1"/>
  <c r="CG85" i="56"/>
  <c r="BV85" i="56" s="1"/>
  <c r="CI85" i="56"/>
  <c r="BX85" i="56" s="1"/>
  <c r="CM85" i="56"/>
  <c r="CB85" i="56" s="1"/>
  <c r="CN85" i="56"/>
  <c r="CC85" i="56" s="1"/>
  <c r="CL85" i="56"/>
  <c r="CA85" i="56" s="1"/>
  <c r="CL328" i="56"/>
  <c r="CA328" i="56" s="1"/>
  <c r="CN328" i="56"/>
  <c r="CC328" i="56" s="1"/>
  <c r="CJ328" i="56"/>
  <c r="BY328" i="56" s="1"/>
  <c r="CK328" i="56"/>
  <c r="BZ328" i="56" s="1"/>
  <c r="CG328" i="56"/>
  <c r="BV328" i="56" s="1"/>
  <c r="CI328" i="56"/>
  <c r="BX328" i="56" s="1"/>
  <c r="CM328" i="56"/>
  <c r="CB328" i="56" s="1"/>
  <c r="CH328" i="56"/>
  <c r="BW328" i="56" s="1"/>
  <c r="EV307" i="56"/>
  <c r="EK307" i="56" s="1"/>
  <c r="EB307" i="56" s="1"/>
  <c r="EP307" i="56"/>
  <c r="EE307" i="56" s="1"/>
  <c r="DV307" i="56" s="1"/>
  <c r="ER307" i="56"/>
  <c r="EG307" i="56" s="1"/>
  <c r="DX307" i="56" s="1"/>
  <c r="EQ307" i="56"/>
  <c r="EF307" i="56" s="1"/>
  <c r="DW307" i="56" s="1"/>
  <c r="EU307" i="56"/>
  <c r="EJ307" i="56" s="1"/>
  <c r="EA307" i="56" s="1"/>
  <c r="ET307" i="56"/>
  <c r="EI307" i="56" s="1"/>
  <c r="DZ307" i="56" s="1"/>
  <c r="EW307" i="56"/>
  <c r="EL307" i="56" s="1"/>
  <c r="EC307" i="56" s="1"/>
  <c r="ES307" i="56"/>
  <c r="EH307" i="56" s="1"/>
  <c r="DY307" i="56" s="1"/>
  <c r="EV310" i="56"/>
  <c r="EK310" i="56" s="1"/>
  <c r="EB310" i="56" s="1"/>
  <c r="EW310" i="56"/>
  <c r="EL310" i="56" s="1"/>
  <c r="EC310" i="56" s="1"/>
  <c r="EQ310" i="56"/>
  <c r="EF310" i="56" s="1"/>
  <c r="DW310" i="56" s="1"/>
  <c r="EP310" i="56"/>
  <c r="EE310" i="56" s="1"/>
  <c r="DV310" i="56" s="1"/>
  <c r="ES310" i="56"/>
  <c r="EH310" i="56" s="1"/>
  <c r="DY310" i="56" s="1"/>
  <c r="ER310" i="56"/>
  <c r="EG310" i="56" s="1"/>
  <c r="DX310" i="56" s="1"/>
  <c r="EU310" i="56"/>
  <c r="EJ310" i="56" s="1"/>
  <c r="EA310" i="56" s="1"/>
  <c r="ET310" i="56"/>
  <c r="EI310" i="56" s="1"/>
  <c r="DZ310" i="56" s="1"/>
  <c r="CK315" i="56"/>
  <c r="BZ315" i="56" s="1"/>
  <c r="CN315" i="56"/>
  <c r="CC315" i="56" s="1"/>
  <c r="CM315" i="56"/>
  <c r="CB315" i="56" s="1"/>
  <c r="CJ315" i="56"/>
  <c r="BY315" i="56" s="1"/>
  <c r="CI315" i="56"/>
  <c r="BX315" i="56" s="1"/>
  <c r="CG315" i="56"/>
  <c r="BV315" i="56" s="1"/>
  <c r="CH315" i="56"/>
  <c r="BW315" i="56" s="1"/>
  <c r="CL315" i="56"/>
  <c r="CA315" i="56" s="1"/>
  <c r="EQ264" i="56"/>
  <c r="EF264" i="56" s="1"/>
  <c r="DW264" i="56" s="1"/>
  <c r="ET264" i="56"/>
  <c r="EI264" i="56" s="1"/>
  <c r="DZ264" i="56" s="1"/>
  <c r="ES264" i="56"/>
  <c r="EH264" i="56" s="1"/>
  <c r="DY264" i="56" s="1"/>
  <c r="EV264" i="56"/>
  <c r="EK264" i="56" s="1"/>
  <c r="EB264" i="56" s="1"/>
  <c r="EU264" i="56"/>
  <c r="EJ264" i="56" s="1"/>
  <c r="EA264" i="56" s="1"/>
  <c r="ER264" i="56"/>
  <c r="EG264" i="56" s="1"/>
  <c r="DX264" i="56" s="1"/>
  <c r="EP264" i="56"/>
  <c r="EE264" i="56" s="1"/>
  <c r="DV264" i="56" s="1"/>
  <c r="EW264" i="56"/>
  <c r="EL264" i="56" s="1"/>
  <c r="EC264" i="56" s="1"/>
  <c r="CG143" i="56"/>
  <c r="BV143" i="56" s="1"/>
  <c r="CK143" i="56"/>
  <c r="BZ143" i="56" s="1"/>
  <c r="CJ143" i="56"/>
  <c r="BY143" i="56" s="1"/>
  <c r="CH143" i="56"/>
  <c r="BW143" i="56" s="1"/>
  <c r="CI143" i="56"/>
  <c r="BX143" i="56" s="1"/>
  <c r="CM143" i="56"/>
  <c r="CB143" i="56" s="1"/>
  <c r="CL143" i="56"/>
  <c r="CA143" i="56" s="1"/>
  <c r="CN143" i="56"/>
  <c r="CC143" i="56" s="1"/>
  <c r="BN322" i="56"/>
  <c r="CI245" i="56"/>
  <c r="BX245" i="56" s="1"/>
  <c r="CN245" i="56"/>
  <c r="CC245" i="56" s="1"/>
  <c r="CM245" i="56"/>
  <c r="CB245" i="56" s="1"/>
  <c r="CG245" i="56"/>
  <c r="BV245" i="56" s="1"/>
  <c r="CL245" i="56"/>
  <c r="CA245" i="56" s="1"/>
  <c r="CK245" i="56"/>
  <c r="BZ245" i="56" s="1"/>
  <c r="CH245" i="56"/>
  <c r="BW245" i="56" s="1"/>
  <c r="CJ245" i="56"/>
  <c r="BY245" i="56" s="1"/>
  <c r="CK212" i="56"/>
  <c r="BZ212" i="56" s="1"/>
  <c r="CM212" i="56"/>
  <c r="CB212" i="56" s="1"/>
  <c r="CL212" i="56"/>
  <c r="CA212" i="56" s="1"/>
  <c r="CN212" i="56"/>
  <c r="CC212" i="56" s="1"/>
  <c r="CJ212" i="56"/>
  <c r="BY212" i="56" s="1"/>
  <c r="CH212" i="56"/>
  <c r="BW212" i="56" s="1"/>
  <c r="CG212" i="56"/>
  <c r="BV212" i="56" s="1"/>
  <c r="CI212" i="56"/>
  <c r="BX212" i="56" s="1"/>
  <c r="CG35" i="56"/>
  <c r="BV35" i="56" s="1"/>
  <c r="CN35" i="56"/>
  <c r="CC35" i="56" s="1"/>
  <c r="CH35" i="56"/>
  <c r="BW35" i="56" s="1"/>
  <c r="CK35" i="56"/>
  <c r="BZ35" i="56" s="1"/>
  <c r="CJ35" i="56"/>
  <c r="BY35" i="56" s="1"/>
  <c r="CI35" i="56"/>
  <c r="BX35" i="56" s="1"/>
  <c r="CM35" i="56"/>
  <c r="CB35" i="56" s="1"/>
  <c r="CL35" i="56"/>
  <c r="CA35" i="56" s="1"/>
  <c r="EV205" i="56"/>
  <c r="EK205" i="56" s="1"/>
  <c r="EB205" i="56" s="1"/>
  <c r="EU205" i="56"/>
  <c r="EJ205" i="56" s="1"/>
  <c r="EA205" i="56" s="1"/>
  <c r="EQ205" i="56"/>
  <c r="EF205" i="56" s="1"/>
  <c r="DW205" i="56" s="1"/>
  <c r="EP205" i="56"/>
  <c r="EE205" i="56" s="1"/>
  <c r="DV205" i="56" s="1"/>
  <c r="ES205" i="56"/>
  <c r="EH205" i="56" s="1"/>
  <c r="DY205" i="56" s="1"/>
  <c r="ER205" i="56"/>
  <c r="EG205" i="56" s="1"/>
  <c r="DX205" i="56" s="1"/>
  <c r="EW205" i="56"/>
  <c r="EL205" i="56" s="1"/>
  <c r="EC205" i="56" s="1"/>
  <c r="ET205" i="56"/>
  <c r="EI205" i="56" s="1"/>
  <c r="DZ205" i="56" s="1"/>
  <c r="EU33" i="56"/>
  <c r="EJ33" i="56" s="1"/>
  <c r="EA33" i="56" s="1"/>
  <c r="EV33" i="56"/>
  <c r="EK33" i="56" s="1"/>
  <c r="EB33" i="56" s="1"/>
  <c r="ET33" i="56"/>
  <c r="EI33" i="56" s="1"/>
  <c r="DZ33" i="56" s="1"/>
  <c r="ES33" i="56"/>
  <c r="EH33" i="56" s="1"/>
  <c r="DY33" i="56" s="1"/>
  <c r="EW33" i="56"/>
  <c r="EL33" i="56" s="1"/>
  <c r="EC33" i="56" s="1"/>
  <c r="ER33" i="56"/>
  <c r="EG33" i="56" s="1"/>
  <c r="DX33" i="56" s="1"/>
  <c r="EQ33" i="56"/>
  <c r="EF33" i="56" s="1"/>
  <c r="DW33" i="56" s="1"/>
  <c r="EP33" i="56"/>
  <c r="EE33" i="56" s="1"/>
  <c r="DV33" i="56" s="1"/>
  <c r="EE322" i="56"/>
  <c r="ER252" i="56"/>
  <c r="EG252" i="56" s="1"/>
  <c r="DX252" i="56" s="1"/>
  <c r="EQ252" i="56"/>
  <c r="EF252" i="56" s="1"/>
  <c r="DW252" i="56" s="1"/>
  <c r="EU252" i="56"/>
  <c r="EJ252" i="56" s="1"/>
  <c r="EA252" i="56" s="1"/>
  <c r="ES252" i="56"/>
  <c r="EH252" i="56" s="1"/>
  <c r="DY252" i="56" s="1"/>
  <c r="EP252" i="56"/>
  <c r="EE252" i="56" s="1"/>
  <c r="DV252" i="56" s="1"/>
  <c r="EV252" i="56"/>
  <c r="EK252" i="56" s="1"/>
  <c r="EB252" i="56" s="1"/>
  <c r="ET252" i="56"/>
  <c r="EI252" i="56" s="1"/>
  <c r="DZ252" i="56" s="1"/>
  <c r="EW252" i="56"/>
  <c r="EL252" i="56" s="1"/>
  <c r="EC252" i="56" s="1"/>
  <c r="EV136" i="56"/>
  <c r="EK136" i="56" s="1"/>
  <c r="EB136" i="56" s="1"/>
  <c r="EU136" i="56"/>
  <c r="EJ136" i="56" s="1"/>
  <c r="ES136" i="56"/>
  <c r="EH136" i="56" s="1"/>
  <c r="DY136" i="56" s="1"/>
  <c r="EW136" i="56"/>
  <c r="EL136" i="56" s="1"/>
  <c r="ER136" i="56"/>
  <c r="EG136" i="56" s="1"/>
  <c r="DX136" i="56" s="1"/>
  <c r="ET136" i="56"/>
  <c r="EI136" i="56" s="1"/>
  <c r="EQ136" i="56"/>
  <c r="EF136" i="56" s="1"/>
  <c r="EP136" i="56"/>
  <c r="EE136" i="56" s="1"/>
  <c r="BO168" i="56"/>
  <c r="CL169" i="56"/>
  <c r="CA169" i="56" s="1"/>
  <c r="CI169" i="56"/>
  <c r="BX169" i="56" s="1"/>
  <c r="CN169" i="56"/>
  <c r="CC169" i="56" s="1"/>
  <c r="CM169" i="56"/>
  <c r="CB169" i="56" s="1"/>
  <c r="CK169" i="56"/>
  <c r="BZ169" i="56" s="1"/>
  <c r="CJ169" i="56"/>
  <c r="BY169" i="56" s="1"/>
  <c r="CH169" i="56"/>
  <c r="BW169" i="56" s="1"/>
  <c r="CG169" i="56"/>
  <c r="BV169" i="56" s="1"/>
  <c r="EW119" i="56"/>
  <c r="EL119" i="56" s="1"/>
  <c r="EC119" i="56" s="1"/>
  <c r="EV119" i="56"/>
  <c r="EK119" i="56" s="1"/>
  <c r="EB119" i="56" s="1"/>
  <c r="ER119" i="56"/>
  <c r="EG119" i="56" s="1"/>
  <c r="DX119" i="56" s="1"/>
  <c r="EQ119" i="56"/>
  <c r="EF119" i="56" s="1"/>
  <c r="DW119" i="56" s="1"/>
  <c r="EP119" i="56"/>
  <c r="EE119" i="56" s="1"/>
  <c r="DV119" i="56" s="1"/>
  <c r="ET119" i="56"/>
  <c r="EI119" i="56" s="1"/>
  <c r="DZ119" i="56" s="1"/>
  <c r="ES119" i="56"/>
  <c r="EH119" i="56" s="1"/>
  <c r="DY119" i="56" s="1"/>
  <c r="EU119" i="56"/>
  <c r="EJ119" i="56" s="1"/>
  <c r="EA119" i="56" s="1"/>
  <c r="CG222" i="56"/>
  <c r="BV222" i="56" s="1"/>
  <c r="CJ222" i="56"/>
  <c r="BY222" i="56" s="1"/>
  <c r="CI222" i="56"/>
  <c r="BX222" i="56" s="1"/>
  <c r="CL222" i="56"/>
  <c r="CA222" i="56" s="1"/>
  <c r="CK222" i="56"/>
  <c r="BZ222" i="56" s="1"/>
  <c r="CN222" i="56"/>
  <c r="CC222" i="56" s="1"/>
  <c r="CM222" i="56"/>
  <c r="CB222" i="56" s="1"/>
  <c r="CH222" i="56"/>
  <c r="BW222" i="56" s="1"/>
  <c r="EW149" i="56"/>
  <c r="EL149" i="56" s="1"/>
  <c r="EV149" i="56"/>
  <c r="EK149" i="56" s="1"/>
  <c r="EB149" i="56" s="1"/>
  <c r="EU149" i="56"/>
  <c r="EJ149" i="56" s="1"/>
  <c r="EA149" i="56" s="1"/>
  <c r="ET149" i="56"/>
  <c r="EI149" i="56" s="1"/>
  <c r="DZ149" i="56" s="1"/>
  <c r="ER149" i="56"/>
  <c r="EG149" i="56" s="1"/>
  <c r="DX149" i="56" s="1"/>
  <c r="EQ149" i="56"/>
  <c r="EF149" i="56" s="1"/>
  <c r="DW149" i="56" s="1"/>
  <c r="EP149" i="56"/>
  <c r="EE149" i="56" s="1"/>
  <c r="DV149" i="56" s="1"/>
  <c r="ES149" i="56"/>
  <c r="EH149" i="56" s="1"/>
  <c r="BS253" i="56"/>
  <c r="CN104" i="56"/>
  <c r="CC104" i="56" s="1"/>
  <c r="CM104" i="56"/>
  <c r="CB104" i="56" s="1"/>
  <c r="CK104" i="56"/>
  <c r="BZ104" i="56" s="1"/>
  <c r="CJ104" i="56"/>
  <c r="BY104" i="56" s="1"/>
  <c r="CI104" i="56"/>
  <c r="BX104" i="56" s="1"/>
  <c r="CG104" i="56"/>
  <c r="BV104" i="56" s="1"/>
  <c r="CL104" i="56"/>
  <c r="CA104" i="56" s="1"/>
  <c r="CH104" i="56"/>
  <c r="BW104" i="56" s="1"/>
  <c r="BM57" i="56"/>
  <c r="BT210" i="56"/>
  <c r="EQ13" i="56"/>
  <c r="EF13" i="56" s="1"/>
  <c r="DW13" i="56" s="1"/>
  <c r="EP13" i="56"/>
  <c r="EE13" i="56" s="1"/>
  <c r="DV13" i="56" s="1"/>
  <c r="EU13" i="56"/>
  <c r="EJ13" i="56" s="1"/>
  <c r="EA13" i="56" s="1"/>
  <c r="EV13" i="56"/>
  <c r="EK13" i="56" s="1"/>
  <c r="EB13" i="56" s="1"/>
  <c r="ES13" i="56"/>
  <c r="EH13" i="56" s="1"/>
  <c r="EW13" i="56"/>
  <c r="EL13" i="56" s="1"/>
  <c r="EC13" i="56" s="1"/>
  <c r="ET13" i="56"/>
  <c r="EI13" i="56" s="1"/>
  <c r="DZ13" i="56" s="1"/>
  <c r="ER13" i="56"/>
  <c r="EG13" i="56" s="1"/>
  <c r="DX13" i="56" s="1"/>
  <c r="ER138" i="56"/>
  <c r="EG138" i="56" s="1"/>
  <c r="DX138" i="56" s="1"/>
  <c r="EQ138" i="56"/>
  <c r="EF138" i="56" s="1"/>
  <c r="DW138" i="56" s="1"/>
  <c r="EW138" i="56"/>
  <c r="EL138" i="56" s="1"/>
  <c r="EC138" i="56" s="1"/>
  <c r="EV138" i="56"/>
  <c r="EK138" i="56" s="1"/>
  <c r="EB138" i="56" s="1"/>
  <c r="ES138" i="56"/>
  <c r="EH138" i="56" s="1"/>
  <c r="DY138" i="56" s="1"/>
  <c r="EP138" i="56"/>
  <c r="EE138" i="56" s="1"/>
  <c r="DV138" i="56" s="1"/>
  <c r="EU138" i="56"/>
  <c r="EJ138" i="56" s="1"/>
  <c r="EA138" i="56" s="1"/>
  <c r="ET138" i="56"/>
  <c r="EI138" i="56" s="1"/>
  <c r="DZ138" i="56" s="1"/>
  <c r="ET117" i="56"/>
  <c r="EI117" i="56" s="1"/>
  <c r="DZ117" i="56" s="1"/>
  <c r="ES117" i="56"/>
  <c r="EH117" i="56" s="1"/>
  <c r="EP117" i="56"/>
  <c r="EE117" i="56" s="1"/>
  <c r="DV117" i="56" s="1"/>
  <c r="ER117" i="56"/>
  <c r="EG117" i="56" s="1"/>
  <c r="DX117" i="56" s="1"/>
  <c r="EQ117" i="56"/>
  <c r="EF117" i="56" s="1"/>
  <c r="DW117" i="56" s="1"/>
  <c r="EV117" i="56"/>
  <c r="EK117" i="56" s="1"/>
  <c r="EB117" i="56" s="1"/>
  <c r="EU117" i="56"/>
  <c r="EJ117" i="56" s="1"/>
  <c r="EA117" i="56" s="1"/>
  <c r="EW117" i="56"/>
  <c r="EL117" i="56" s="1"/>
  <c r="EC117" i="56" s="1"/>
  <c r="BQ94" i="56"/>
  <c r="BS117" i="56"/>
  <c r="EN23" i="56"/>
  <c r="CE23" i="56"/>
  <c r="CZ23" i="56"/>
  <c r="FI23" i="56"/>
  <c r="EE63" i="56"/>
  <c r="DV63" i="56" s="1"/>
  <c r="EW320" i="56"/>
  <c r="EL320" i="56" s="1"/>
  <c r="EC320" i="56" s="1"/>
  <c r="ER320" i="56"/>
  <c r="EG320" i="56" s="1"/>
  <c r="DX320" i="56" s="1"/>
  <c r="EQ320" i="56"/>
  <c r="EF320" i="56" s="1"/>
  <c r="DW320" i="56" s="1"/>
  <c r="EP320" i="56"/>
  <c r="EE320" i="56" s="1"/>
  <c r="DV320" i="56" s="1"/>
  <c r="ES320" i="56"/>
  <c r="EH320" i="56" s="1"/>
  <c r="DY320" i="56" s="1"/>
  <c r="EV320" i="56"/>
  <c r="EK320" i="56" s="1"/>
  <c r="EB320" i="56" s="1"/>
  <c r="EU320" i="56"/>
  <c r="EJ320" i="56" s="1"/>
  <c r="EA320" i="56" s="1"/>
  <c r="ET320" i="56"/>
  <c r="EI320" i="56" s="1"/>
  <c r="DZ320" i="56" s="1"/>
  <c r="BT52" i="56"/>
  <c r="CI320" i="56"/>
  <c r="BX320" i="56" s="1"/>
  <c r="CM320" i="56"/>
  <c r="CB320" i="56" s="1"/>
  <c r="CK320" i="56"/>
  <c r="BZ320" i="56" s="1"/>
  <c r="CJ320" i="56"/>
  <c r="BY320" i="56" s="1"/>
  <c r="CN320" i="56"/>
  <c r="CC320" i="56" s="1"/>
  <c r="CG320" i="56"/>
  <c r="BV320" i="56" s="1"/>
  <c r="CL320" i="56"/>
  <c r="CA320" i="56" s="1"/>
  <c r="CH320" i="56"/>
  <c r="BW320" i="56" s="1"/>
  <c r="CI102" i="56"/>
  <c r="BX102" i="56" s="1"/>
  <c r="CH102" i="56"/>
  <c r="BW102" i="56" s="1"/>
  <c r="CJ102" i="56"/>
  <c r="BY102" i="56" s="1"/>
  <c r="CG102" i="56"/>
  <c r="BV102" i="56" s="1"/>
  <c r="CM102" i="56"/>
  <c r="CB102" i="56" s="1"/>
  <c r="CL102" i="56"/>
  <c r="CA102" i="56" s="1"/>
  <c r="CN102" i="56"/>
  <c r="CC102" i="56" s="1"/>
  <c r="CK102" i="56"/>
  <c r="BZ102" i="56" s="1"/>
  <c r="CN106" i="56"/>
  <c r="CC106" i="56" s="1"/>
  <c r="CM106" i="56"/>
  <c r="CB106" i="56" s="1"/>
  <c r="CL106" i="56"/>
  <c r="CA106" i="56" s="1"/>
  <c r="CK106" i="56"/>
  <c r="BZ106" i="56" s="1"/>
  <c r="CJ106" i="56"/>
  <c r="BY106" i="56" s="1"/>
  <c r="CG106" i="56"/>
  <c r="BV106" i="56" s="1"/>
  <c r="CH106" i="56"/>
  <c r="BW106" i="56" s="1"/>
  <c r="CI106" i="56"/>
  <c r="BX106" i="56" s="1"/>
  <c r="CG306" i="56"/>
  <c r="BV306" i="56" s="1"/>
  <c r="CL306" i="56"/>
  <c r="CA306" i="56" s="1"/>
  <c r="CI306" i="56"/>
  <c r="BX306" i="56" s="1"/>
  <c r="CH306" i="56"/>
  <c r="BW306" i="56" s="1"/>
  <c r="CM306" i="56"/>
  <c r="CB306" i="56" s="1"/>
  <c r="CK306" i="56"/>
  <c r="BZ306" i="56" s="1"/>
  <c r="CJ306" i="56"/>
  <c r="BY306" i="56" s="1"/>
  <c r="CN306" i="56"/>
  <c r="CC306" i="56" s="1"/>
  <c r="EU325" i="56"/>
  <c r="EJ325" i="56" s="1"/>
  <c r="EA325" i="56" s="1"/>
  <c r="ER325" i="56"/>
  <c r="EG325" i="56" s="1"/>
  <c r="EP325" i="56"/>
  <c r="EE325" i="56" s="1"/>
  <c r="ES325" i="56"/>
  <c r="EH325" i="56" s="1"/>
  <c r="DY325" i="56" s="1"/>
  <c r="EQ325" i="56"/>
  <c r="EF325" i="56" s="1"/>
  <c r="ET325" i="56"/>
  <c r="EI325" i="56" s="1"/>
  <c r="DZ325" i="56" s="1"/>
  <c r="EW325" i="56"/>
  <c r="EL325" i="56" s="1"/>
  <c r="EV325" i="56"/>
  <c r="EK325" i="56" s="1"/>
  <c r="EP313" i="56"/>
  <c r="EE313" i="56" s="1"/>
  <c r="DV313" i="56" s="1"/>
  <c r="EW313" i="56"/>
  <c r="EL313" i="56" s="1"/>
  <c r="EC313" i="56" s="1"/>
  <c r="EV313" i="56"/>
  <c r="EK313" i="56" s="1"/>
  <c r="EB313" i="56" s="1"/>
  <c r="ES313" i="56"/>
  <c r="EH313" i="56" s="1"/>
  <c r="DY313" i="56" s="1"/>
  <c r="ER313" i="56"/>
  <c r="EG313" i="56" s="1"/>
  <c r="ET313" i="56"/>
  <c r="EI313" i="56" s="1"/>
  <c r="EQ313" i="56"/>
  <c r="EF313" i="56" s="1"/>
  <c r="DW313" i="56" s="1"/>
  <c r="EU313" i="56"/>
  <c r="EJ313" i="56" s="1"/>
  <c r="CL240" i="56"/>
  <c r="CA240" i="56" s="1"/>
  <c r="CK240" i="56"/>
  <c r="BZ240" i="56" s="1"/>
  <c r="CH240" i="56"/>
  <c r="BW240" i="56" s="1"/>
  <c r="CG240" i="56"/>
  <c r="BV240" i="56" s="1"/>
  <c r="CN240" i="56"/>
  <c r="CC240" i="56" s="1"/>
  <c r="CM240" i="56"/>
  <c r="CB240" i="56" s="1"/>
  <c r="CJ240" i="56"/>
  <c r="BY240" i="56" s="1"/>
  <c r="CI240" i="56"/>
  <c r="BX240" i="56" s="1"/>
  <c r="CL266" i="56"/>
  <c r="CA266" i="56" s="1"/>
  <c r="CM266" i="56"/>
  <c r="CB266" i="56" s="1"/>
  <c r="CK266" i="56"/>
  <c r="BZ266" i="56" s="1"/>
  <c r="CN266" i="56"/>
  <c r="CC266" i="56" s="1"/>
  <c r="CI266" i="56"/>
  <c r="BX266" i="56" s="1"/>
  <c r="CH266" i="56"/>
  <c r="BW266" i="56" s="1"/>
  <c r="CG266" i="56"/>
  <c r="BV266" i="56" s="1"/>
  <c r="CJ266" i="56"/>
  <c r="BY266" i="56" s="1"/>
  <c r="ER199" i="56"/>
  <c r="EG199" i="56" s="1"/>
  <c r="DX199" i="56" s="1"/>
  <c r="EQ199" i="56"/>
  <c r="EF199" i="56" s="1"/>
  <c r="DW199" i="56" s="1"/>
  <c r="EP199" i="56"/>
  <c r="EE199" i="56" s="1"/>
  <c r="DV199" i="56" s="1"/>
  <c r="EW199" i="56"/>
  <c r="EL199" i="56" s="1"/>
  <c r="ET199" i="56"/>
  <c r="EI199" i="56" s="1"/>
  <c r="DZ199" i="56" s="1"/>
  <c r="EV199" i="56"/>
  <c r="EK199" i="56" s="1"/>
  <c r="EB199" i="56" s="1"/>
  <c r="EU199" i="56"/>
  <c r="EJ199" i="56" s="1"/>
  <c r="EA199" i="56" s="1"/>
  <c r="ES199" i="56"/>
  <c r="EH199" i="56" s="1"/>
  <c r="DY199" i="56" s="1"/>
  <c r="EQ273" i="56"/>
  <c r="EF273" i="56" s="1"/>
  <c r="EU273" i="56"/>
  <c r="EJ273" i="56" s="1"/>
  <c r="EA273" i="56" s="1"/>
  <c r="EW273" i="56"/>
  <c r="EL273" i="56" s="1"/>
  <c r="EC273" i="56" s="1"/>
  <c r="EV273" i="56"/>
  <c r="EK273" i="56" s="1"/>
  <c r="EB273" i="56" s="1"/>
  <c r="ET273" i="56"/>
  <c r="EI273" i="56" s="1"/>
  <c r="DZ273" i="56" s="1"/>
  <c r="ES273" i="56"/>
  <c r="EH273" i="56" s="1"/>
  <c r="DY273" i="56" s="1"/>
  <c r="ER273" i="56"/>
  <c r="EG273" i="56" s="1"/>
  <c r="DX273" i="56" s="1"/>
  <c r="EP273" i="56"/>
  <c r="EE273" i="56" s="1"/>
  <c r="DV273" i="56" s="1"/>
  <c r="CG135" i="56"/>
  <c r="BV135" i="56" s="1"/>
  <c r="CH135" i="56"/>
  <c r="BW135" i="56" s="1"/>
  <c r="CN135" i="56"/>
  <c r="CC135" i="56" s="1"/>
  <c r="CI135" i="56"/>
  <c r="BX135" i="56" s="1"/>
  <c r="CM135" i="56"/>
  <c r="CB135" i="56" s="1"/>
  <c r="CL135" i="56"/>
  <c r="CA135" i="56" s="1"/>
  <c r="CK135" i="56"/>
  <c r="BZ135" i="56" s="1"/>
  <c r="CJ135" i="56"/>
  <c r="BY135" i="56" s="1"/>
  <c r="CK202" i="56"/>
  <c r="BZ202" i="56" s="1"/>
  <c r="CJ202" i="56"/>
  <c r="BY202" i="56" s="1"/>
  <c r="CN202" i="56"/>
  <c r="CC202" i="56" s="1"/>
  <c r="CL202" i="56"/>
  <c r="CA202" i="56" s="1"/>
  <c r="CI202" i="56"/>
  <c r="BX202" i="56" s="1"/>
  <c r="CM202" i="56"/>
  <c r="CB202" i="56" s="1"/>
  <c r="CG202" i="56"/>
  <c r="BV202" i="56" s="1"/>
  <c r="CH202" i="56"/>
  <c r="BW202" i="56" s="1"/>
  <c r="EW211" i="56"/>
  <c r="EL211" i="56" s="1"/>
  <c r="EC211" i="56" s="1"/>
  <c r="ER211" i="56"/>
  <c r="EG211" i="56" s="1"/>
  <c r="DX211" i="56" s="1"/>
  <c r="EQ211" i="56"/>
  <c r="EF211" i="56" s="1"/>
  <c r="DW211" i="56" s="1"/>
  <c r="EP211" i="56"/>
  <c r="EE211" i="56" s="1"/>
  <c r="DV211" i="56" s="1"/>
  <c r="EV211" i="56"/>
  <c r="EK211" i="56" s="1"/>
  <c r="EB211" i="56" s="1"/>
  <c r="ES211" i="56"/>
  <c r="EH211" i="56" s="1"/>
  <c r="DY211" i="56" s="1"/>
  <c r="EU211" i="56"/>
  <c r="EJ211" i="56" s="1"/>
  <c r="EA211" i="56" s="1"/>
  <c r="ET211" i="56"/>
  <c r="EI211" i="56" s="1"/>
  <c r="DZ211" i="56" s="1"/>
  <c r="CM162" i="56"/>
  <c r="CB162" i="56" s="1"/>
  <c r="CL162" i="56"/>
  <c r="CA162" i="56" s="1"/>
  <c r="CH162" i="56"/>
  <c r="BW162" i="56" s="1"/>
  <c r="CG162" i="56"/>
  <c r="BV162" i="56" s="1"/>
  <c r="CK162" i="56"/>
  <c r="BZ162" i="56" s="1"/>
  <c r="CN162" i="56"/>
  <c r="CC162" i="56" s="1"/>
  <c r="CJ162" i="56"/>
  <c r="BY162" i="56" s="1"/>
  <c r="CI162" i="56"/>
  <c r="BX162" i="56" s="1"/>
  <c r="ET97" i="56"/>
  <c r="EI97" i="56" s="1"/>
  <c r="DZ97" i="56" s="1"/>
  <c r="ES97" i="56"/>
  <c r="EH97" i="56" s="1"/>
  <c r="EU97" i="56"/>
  <c r="EJ97" i="56" s="1"/>
  <c r="ER97" i="56"/>
  <c r="EG97" i="56" s="1"/>
  <c r="DX97" i="56" s="1"/>
  <c r="EP97" i="56"/>
  <c r="EE97" i="56" s="1"/>
  <c r="DV97" i="56" s="1"/>
  <c r="EW97" i="56"/>
  <c r="EL97" i="56" s="1"/>
  <c r="EC97" i="56" s="1"/>
  <c r="EV97" i="56"/>
  <c r="EK97" i="56" s="1"/>
  <c r="EB97" i="56" s="1"/>
  <c r="EQ97" i="56"/>
  <c r="EF97" i="56" s="1"/>
  <c r="DW97" i="56" s="1"/>
  <c r="CN115" i="56"/>
  <c r="CC115" i="56" s="1"/>
  <c r="CL115" i="56"/>
  <c r="CA115" i="56" s="1"/>
  <c r="CK115" i="56"/>
  <c r="BZ115" i="56" s="1"/>
  <c r="CM115" i="56"/>
  <c r="CB115" i="56" s="1"/>
  <c r="CJ115" i="56"/>
  <c r="BY115" i="56" s="1"/>
  <c r="CI115" i="56"/>
  <c r="BX115" i="56" s="1"/>
  <c r="CH115" i="56"/>
  <c r="BW115" i="56" s="1"/>
  <c r="CG115" i="56"/>
  <c r="BV115" i="56" s="1"/>
  <c r="CL193" i="56"/>
  <c r="CA193" i="56" s="1"/>
  <c r="CG193" i="56"/>
  <c r="BV193" i="56" s="1"/>
  <c r="CH193" i="56"/>
  <c r="BW193" i="56" s="1"/>
  <c r="CK193" i="56"/>
  <c r="BZ193" i="56" s="1"/>
  <c r="CN193" i="56"/>
  <c r="CC193" i="56" s="1"/>
  <c r="CM193" i="56"/>
  <c r="CB193" i="56" s="1"/>
  <c r="CI193" i="56"/>
  <c r="BX193" i="56" s="1"/>
  <c r="CJ193" i="56"/>
  <c r="BY193" i="56" s="1"/>
  <c r="CG119" i="56"/>
  <c r="BV119" i="56" s="1"/>
  <c r="CJ119" i="56"/>
  <c r="BY119" i="56" s="1"/>
  <c r="CI119" i="56"/>
  <c r="BX119" i="56" s="1"/>
  <c r="CN119" i="56"/>
  <c r="CC119" i="56" s="1"/>
  <c r="CK119" i="56"/>
  <c r="BZ119" i="56" s="1"/>
  <c r="CM119" i="56"/>
  <c r="CB119" i="56" s="1"/>
  <c r="CL119" i="56"/>
  <c r="CA119" i="56" s="1"/>
  <c r="CH119" i="56"/>
  <c r="BW119" i="56" s="1"/>
  <c r="CN163" i="56"/>
  <c r="CC163" i="56" s="1"/>
  <c r="CM163" i="56"/>
  <c r="CB163" i="56" s="1"/>
  <c r="CJ163" i="56"/>
  <c r="BY163" i="56" s="1"/>
  <c r="CG163" i="56"/>
  <c r="BV163" i="56" s="1"/>
  <c r="CH163" i="56"/>
  <c r="BW163" i="56" s="1"/>
  <c r="CK163" i="56"/>
  <c r="BZ163" i="56" s="1"/>
  <c r="CI163" i="56"/>
  <c r="BX163" i="56" s="1"/>
  <c r="CL163" i="56"/>
  <c r="CA163" i="56" s="1"/>
  <c r="EW100" i="56"/>
  <c r="EL100" i="56" s="1"/>
  <c r="EC100" i="56" s="1"/>
  <c r="EV100" i="56"/>
  <c r="EK100" i="56" s="1"/>
  <c r="EB100" i="56" s="1"/>
  <c r="ET100" i="56"/>
  <c r="EI100" i="56" s="1"/>
  <c r="DZ100" i="56" s="1"/>
  <c r="ES100" i="56"/>
  <c r="EH100" i="56" s="1"/>
  <c r="DY100" i="56" s="1"/>
  <c r="EP100" i="56"/>
  <c r="EE100" i="56" s="1"/>
  <c r="DV100" i="56" s="1"/>
  <c r="EU100" i="56"/>
  <c r="EJ100" i="56" s="1"/>
  <c r="EA100" i="56" s="1"/>
  <c r="EQ100" i="56"/>
  <c r="EF100" i="56" s="1"/>
  <c r="DW100" i="56" s="1"/>
  <c r="ER100" i="56"/>
  <c r="EG100" i="56" s="1"/>
  <c r="DX100" i="56" s="1"/>
  <c r="CI215" i="56"/>
  <c r="BX215" i="56" s="1"/>
  <c r="CH215" i="56"/>
  <c r="BW215" i="56" s="1"/>
  <c r="CM215" i="56"/>
  <c r="CB215" i="56" s="1"/>
  <c r="CL215" i="56"/>
  <c r="CA215" i="56" s="1"/>
  <c r="CK215" i="56"/>
  <c r="BZ215" i="56" s="1"/>
  <c r="CJ215" i="56"/>
  <c r="BY215" i="56" s="1"/>
  <c r="CG215" i="56"/>
  <c r="BV215" i="56" s="1"/>
  <c r="CN215" i="56"/>
  <c r="CC215" i="56" s="1"/>
  <c r="EU185" i="56"/>
  <c r="EJ185" i="56" s="1"/>
  <c r="EA185" i="56" s="1"/>
  <c r="ET185" i="56"/>
  <c r="EI185" i="56" s="1"/>
  <c r="DZ185" i="56" s="1"/>
  <c r="EW185" i="56"/>
  <c r="EL185" i="56" s="1"/>
  <c r="EC185" i="56" s="1"/>
  <c r="EV185" i="56"/>
  <c r="EK185" i="56" s="1"/>
  <c r="EB185" i="56" s="1"/>
  <c r="ES185" i="56"/>
  <c r="EH185" i="56" s="1"/>
  <c r="DY185" i="56" s="1"/>
  <c r="ER185" i="56"/>
  <c r="EG185" i="56" s="1"/>
  <c r="EQ185" i="56"/>
  <c r="EF185" i="56" s="1"/>
  <c r="DW185" i="56" s="1"/>
  <c r="EP185" i="56"/>
  <c r="EE185" i="56" s="1"/>
  <c r="DV185" i="56" s="1"/>
  <c r="EP47" i="56"/>
  <c r="EE47" i="56" s="1"/>
  <c r="DV47" i="56" s="1"/>
  <c r="EQ47" i="56"/>
  <c r="EF47" i="56" s="1"/>
  <c r="DW47" i="56" s="1"/>
  <c r="ER47" i="56"/>
  <c r="EG47" i="56" s="1"/>
  <c r="DX47" i="56" s="1"/>
  <c r="EV47" i="56"/>
  <c r="EK47" i="56" s="1"/>
  <c r="EB47" i="56" s="1"/>
  <c r="ES47" i="56"/>
  <c r="EH47" i="56" s="1"/>
  <c r="DY47" i="56" s="1"/>
  <c r="EW47" i="56"/>
  <c r="EL47" i="56" s="1"/>
  <c r="EC47" i="56" s="1"/>
  <c r="EU47" i="56"/>
  <c r="EJ47" i="56" s="1"/>
  <c r="EA47" i="56" s="1"/>
  <c r="ET47" i="56"/>
  <c r="EI47" i="56" s="1"/>
  <c r="DZ47" i="56" s="1"/>
  <c r="DO12" i="56"/>
  <c r="DD12" i="56" s="1"/>
  <c r="DM12" i="56"/>
  <c r="DN12" i="56"/>
  <c r="DC12" i="56" s="1"/>
  <c r="DL12" i="56"/>
  <c r="BT134" i="56"/>
  <c r="EU28" i="56"/>
  <c r="EJ28" i="56" s="1"/>
  <c r="EA28" i="56" s="1"/>
  <c r="ET28" i="56"/>
  <c r="EI28" i="56" s="1"/>
  <c r="DZ28" i="56" s="1"/>
  <c r="EP28" i="56"/>
  <c r="EE28" i="56" s="1"/>
  <c r="DV28" i="56" s="1"/>
  <c r="EQ28" i="56"/>
  <c r="EF28" i="56" s="1"/>
  <c r="DW28" i="56" s="1"/>
  <c r="ES28" i="56"/>
  <c r="EH28" i="56" s="1"/>
  <c r="DY28" i="56" s="1"/>
  <c r="ER28" i="56"/>
  <c r="EG28" i="56" s="1"/>
  <c r="DX28" i="56" s="1"/>
  <c r="EW28" i="56"/>
  <c r="EL28" i="56" s="1"/>
  <c r="EC28" i="56" s="1"/>
  <c r="EV28" i="56"/>
  <c r="EK28" i="56" s="1"/>
  <c r="EB28" i="56" s="1"/>
  <c r="BN276" i="56"/>
  <c r="CG29" i="56"/>
  <c r="BV29" i="56" s="1"/>
  <c r="CL29" i="56"/>
  <c r="CA29" i="56" s="1"/>
  <c r="CK29" i="56"/>
  <c r="BZ29" i="56" s="1"/>
  <c r="CI29" i="56"/>
  <c r="BX29" i="56" s="1"/>
  <c r="CJ29" i="56"/>
  <c r="BY29" i="56" s="1"/>
  <c r="CH29" i="56"/>
  <c r="BW29" i="56" s="1"/>
  <c r="CM29" i="56"/>
  <c r="CB29" i="56" s="1"/>
  <c r="CN29" i="56"/>
  <c r="CC29" i="56" s="1"/>
  <c r="EW18" i="56"/>
  <c r="EL18" i="56" s="1"/>
  <c r="EC18" i="56" s="1"/>
  <c r="ER18" i="56"/>
  <c r="EG18" i="56" s="1"/>
  <c r="DX18" i="56" s="1"/>
  <c r="EQ18" i="56"/>
  <c r="EF18" i="56" s="1"/>
  <c r="DW18" i="56" s="1"/>
  <c r="EP18" i="56"/>
  <c r="EE18" i="56" s="1"/>
  <c r="DV18" i="56" s="1"/>
  <c r="EV18" i="56"/>
  <c r="EK18" i="56" s="1"/>
  <c r="EB18" i="56" s="1"/>
  <c r="EU18" i="56"/>
  <c r="EJ18" i="56" s="1"/>
  <c r="EA18" i="56" s="1"/>
  <c r="ET18" i="56"/>
  <c r="EI18" i="56" s="1"/>
  <c r="DZ18" i="56" s="1"/>
  <c r="ES18" i="56"/>
  <c r="EH18" i="56" s="1"/>
  <c r="DY18" i="56" s="1"/>
  <c r="BV157" i="56"/>
  <c r="BP13" i="56"/>
  <c r="EV318" i="56"/>
  <c r="EK318" i="56" s="1"/>
  <c r="EB318" i="56" s="1"/>
  <c r="ES318" i="56"/>
  <c r="EH318" i="56" s="1"/>
  <c r="DY318" i="56" s="1"/>
  <c r="ET318" i="56"/>
  <c r="EI318" i="56" s="1"/>
  <c r="DZ318" i="56" s="1"/>
  <c r="EW318" i="56"/>
  <c r="EL318" i="56" s="1"/>
  <c r="EC318" i="56" s="1"/>
  <c r="EU318" i="56"/>
  <c r="EJ318" i="56" s="1"/>
  <c r="EA318" i="56" s="1"/>
  <c r="ER318" i="56"/>
  <c r="EG318" i="56" s="1"/>
  <c r="DX318" i="56" s="1"/>
  <c r="EQ318" i="56"/>
  <c r="EF318" i="56" s="1"/>
  <c r="DW318" i="56" s="1"/>
  <c r="EP318" i="56"/>
  <c r="EE318" i="56" s="1"/>
  <c r="DV318" i="56" s="1"/>
  <c r="EW303" i="56"/>
  <c r="EL303" i="56" s="1"/>
  <c r="EC303" i="56" s="1"/>
  <c r="ER303" i="56"/>
  <c r="EG303" i="56" s="1"/>
  <c r="DX303" i="56" s="1"/>
  <c r="EV303" i="56"/>
  <c r="EK303" i="56" s="1"/>
  <c r="EB303" i="56" s="1"/>
  <c r="EP303" i="56"/>
  <c r="EE303" i="56" s="1"/>
  <c r="DV303" i="56" s="1"/>
  <c r="ET303" i="56"/>
  <c r="EI303" i="56" s="1"/>
  <c r="DZ303" i="56" s="1"/>
  <c r="ES303" i="56"/>
  <c r="EH303" i="56" s="1"/>
  <c r="DY303" i="56" s="1"/>
  <c r="EU303" i="56"/>
  <c r="EJ303" i="56" s="1"/>
  <c r="EA303" i="56" s="1"/>
  <c r="EQ303" i="56"/>
  <c r="EF303" i="56" s="1"/>
  <c r="DW303" i="56" s="1"/>
  <c r="CK304" i="56"/>
  <c r="BZ304" i="56" s="1"/>
  <c r="CM304" i="56"/>
  <c r="CB304" i="56" s="1"/>
  <c r="CL304" i="56"/>
  <c r="CA304" i="56" s="1"/>
  <c r="CJ304" i="56"/>
  <c r="BY304" i="56" s="1"/>
  <c r="CN304" i="56"/>
  <c r="CC304" i="56" s="1"/>
  <c r="CG304" i="56"/>
  <c r="BV304" i="56" s="1"/>
  <c r="CH304" i="56"/>
  <c r="BW304" i="56" s="1"/>
  <c r="CI304" i="56"/>
  <c r="BX304" i="56" s="1"/>
  <c r="CM308" i="56"/>
  <c r="CB308" i="56" s="1"/>
  <c r="CI308" i="56"/>
  <c r="BX308" i="56" s="1"/>
  <c r="CL308" i="56"/>
  <c r="CA308" i="56" s="1"/>
  <c r="CK308" i="56"/>
  <c r="BZ308" i="56" s="1"/>
  <c r="CH308" i="56"/>
  <c r="BW308" i="56" s="1"/>
  <c r="CG308" i="56"/>
  <c r="BV308" i="56" s="1"/>
  <c r="CN308" i="56"/>
  <c r="CC308" i="56" s="1"/>
  <c r="CJ308" i="56"/>
  <c r="BY308" i="56" s="1"/>
  <c r="CG204" i="56"/>
  <c r="BV204" i="56" s="1"/>
  <c r="CN204" i="56"/>
  <c r="CC204" i="56" s="1"/>
  <c r="CM204" i="56"/>
  <c r="CB204" i="56" s="1"/>
  <c r="CJ204" i="56"/>
  <c r="BY204" i="56" s="1"/>
  <c r="CL204" i="56"/>
  <c r="CA204" i="56" s="1"/>
  <c r="CK204" i="56"/>
  <c r="BZ204" i="56" s="1"/>
  <c r="CI204" i="56"/>
  <c r="BX204" i="56" s="1"/>
  <c r="CH204" i="56"/>
  <c r="BW204" i="56" s="1"/>
  <c r="CG218" i="56"/>
  <c r="BV218" i="56" s="1"/>
  <c r="CI218" i="56"/>
  <c r="BX218" i="56" s="1"/>
  <c r="CH218" i="56"/>
  <c r="BW218" i="56" s="1"/>
  <c r="CN218" i="56"/>
  <c r="CC218" i="56" s="1"/>
  <c r="CM218" i="56"/>
  <c r="CB218" i="56" s="1"/>
  <c r="CL218" i="56"/>
  <c r="CA218" i="56" s="1"/>
  <c r="CJ218" i="56"/>
  <c r="BY218" i="56" s="1"/>
  <c r="CK218" i="56"/>
  <c r="BZ218" i="56" s="1"/>
  <c r="EQ323" i="56"/>
  <c r="EF323" i="56" s="1"/>
  <c r="DW323" i="56" s="1"/>
  <c r="EV323" i="56"/>
  <c r="EK323" i="56" s="1"/>
  <c r="EB323" i="56" s="1"/>
  <c r="EU323" i="56"/>
  <c r="EJ323" i="56" s="1"/>
  <c r="EA323" i="56" s="1"/>
  <c r="EW323" i="56"/>
  <c r="EL323" i="56" s="1"/>
  <c r="EC323" i="56" s="1"/>
  <c r="ER323" i="56"/>
  <c r="EG323" i="56" s="1"/>
  <c r="DX323" i="56" s="1"/>
  <c r="EP323" i="56"/>
  <c r="EE323" i="56" s="1"/>
  <c r="DV323" i="56" s="1"/>
  <c r="ES323" i="56"/>
  <c r="EH323" i="56" s="1"/>
  <c r="DY323" i="56" s="1"/>
  <c r="ET323" i="56"/>
  <c r="EI323" i="56" s="1"/>
  <c r="DZ323" i="56" s="1"/>
  <c r="BQ325" i="56"/>
  <c r="ER293" i="56"/>
  <c r="EG293" i="56" s="1"/>
  <c r="DX293" i="56" s="1"/>
  <c r="EW293" i="56"/>
  <c r="EL293" i="56" s="1"/>
  <c r="EC293" i="56" s="1"/>
  <c r="ES293" i="56"/>
  <c r="EH293" i="56" s="1"/>
  <c r="DY293" i="56" s="1"/>
  <c r="EQ293" i="56"/>
  <c r="EF293" i="56" s="1"/>
  <c r="DW293" i="56" s="1"/>
  <c r="EP293" i="56"/>
  <c r="EE293" i="56" s="1"/>
  <c r="DV293" i="56" s="1"/>
  <c r="EV293" i="56"/>
  <c r="EK293" i="56" s="1"/>
  <c r="EB293" i="56" s="1"/>
  <c r="EU293" i="56"/>
  <c r="EJ293" i="56" s="1"/>
  <c r="EA293" i="56" s="1"/>
  <c r="ET293" i="56"/>
  <c r="EI293" i="56" s="1"/>
  <c r="DZ293" i="56" s="1"/>
  <c r="CI307" i="56"/>
  <c r="BX307" i="56" s="1"/>
  <c r="CL307" i="56"/>
  <c r="CA307" i="56" s="1"/>
  <c r="CK307" i="56"/>
  <c r="BZ307" i="56" s="1"/>
  <c r="CM307" i="56"/>
  <c r="CB307" i="56" s="1"/>
  <c r="CJ307" i="56"/>
  <c r="BY307" i="56" s="1"/>
  <c r="CN307" i="56"/>
  <c r="CC307" i="56" s="1"/>
  <c r="CH307" i="56"/>
  <c r="BW307" i="56" s="1"/>
  <c r="CG307" i="56"/>
  <c r="BV307" i="56" s="1"/>
  <c r="EW261" i="56"/>
  <c r="EL261" i="56" s="1"/>
  <c r="EC261" i="56" s="1"/>
  <c r="EV261" i="56"/>
  <c r="EK261" i="56" s="1"/>
  <c r="EB261" i="56" s="1"/>
  <c r="EU261" i="56"/>
  <c r="EJ261" i="56" s="1"/>
  <c r="EA261" i="56" s="1"/>
  <c r="ER261" i="56"/>
  <c r="EG261" i="56" s="1"/>
  <c r="DX261" i="56" s="1"/>
  <c r="EQ261" i="56"/>
  <c r="EF261" i="56" s="1"/>
  <c r="DW261" i="56" s="1"/>
  <c r="ET261" i="56"/>
  <c r="EI261" i="56" s="1"/>
  <c r="DZ261" i="56" s="1"/>
  <c r="ES261" i="56"/>
  <c r="EH261" i="56" s="1"/>
  <c r="DY261" i="56" s="1"/>
  <c r="EP261" i="56"/>
  <c r="EE261" i="56" s="1"/>
  <c r="DV261" i="56" s="1"/>
  <c r="CL280" i="56"/>
  <c r="CA280" i="56" s="1"/>
  <c r="CK280" i="56"/>
  <c r="BZ280" i="56" s="1"/>
  <c r="CN280" i="56"/>
  <c r="CC280" i="56" s="1"/>
  <c r="CI280" i="56"/>
  <c r="BX280" i="56" s="1"/>
  <c r="CH280" i="56"/>
  <c r="BW280" i="56" s="1"/>
  <c r="CG280" i="56"/>
  <c r="BV280" i="56" s="1"/>
  <c r="CM280" i="56"/>
  <c r="CB280" i="56" s="1"/>
  <c r="CJ280" i="56"/>
  <c r="BY280" i="56" s="1"/>
  <c r="CN259" i="56"/>
  <c r="CC259" i="56" s="1"/>
  <c r="CM259" i="56"/>
  <c r="CB259" i="56" s="1"/>
  <c r="CJ259" i="56"/>
  <c r="BY259" i="56" s="1"/>
  <c r="CI259" i="56"/>
  <c r="BX259" i="56" s="1"/>
  <c r="CL259" i="56"/>
  <c r="CA259" i="56" s="1"/>
  <c r="CK259" i="56"/>
  <c r="BZ259" i="56" s="1"/>
  <c r="CG259" i="56"/>
  <c r="BV259" i="56" s="1"/>
  <c r="CH259" i="56"/>
  <c r="BW259" i="56" s="1"/>
  <c r="CI203" i="56"/>
  <c r="BX203" i="56" s="1"/>
  <c r="CH203" i="56"/>
  <c r="BW203" i="56" s="1"/>
  <c r="CG203" i="56"/>
  <c r="BV203" i="56" s="1"/>
  <c r="CN203" i="56"/>
  <c r="CC203" i="56" s="1"/>
  <c r="CL203" i="56"/>
  <c r="CA203" i="56" s="1"/>
  <c r="CK203" i="56"/>
  <c r="BZ203" i="56" s="1"/>
  <c r="CJ203" i="56"/>
  <c r="BY203" i="56" s="1"/>
  <c r="CM203" i="56"/>
  <c r="CB203" i="56" s="1"/>
  <c r="CJ130" i="56"/>
  <c r="BY130" i="56" s="1"/>
  <c r="CI130" i="56"/>
  <c r="BX130" i="56" s="1"/>
  <c r="CN130" i="56"/>
  <c r="CC130" i="56" s="1"/>
  <c r="CM130" i="56"/>
  <c r="CB130" i="56" s="1"/>
  <c r="CK130" i="56"/>
  <c r="BZ130" i="56" s="1"/>
  <c r="CL130" i="56"/>
  <c r="CA130" i="56" s="1"/>
  <c r="CH130" i="56"/>
  <c r="BW130" i="56" s="1"/>
  <c r="CG130" i="56"/>
  <c r="BV130" i="56" s="1"/>
  <c r="BO292" i="56"/>
  <c r="ET275" i="56"/>
  <c r="EI275" i="56" s="1"/>
  <c r="DZ275" i="56" s="1"/>
  <c r="EV275" i="56"/>
  <c r="EK275" i="56" s="1"/>
  <c r="EB275" i="56" s="1"/>
  <c r="EU275" i="56"/>
  <c r="EJ275" i="56" s="1"/>
  <c r="EA275" i="56" s="1"/>
  <c r="ER275" i="56"/>
  <c r="EG275" i="56" s="1"/>
  <c r="DX275" i="56" s="1"/>
  <c r="EQ275" i="56"/>
  <c r="EF275" i="56" s="1"/>
  <c r="DW275" i="56" s="1"/>
  <c r="EW275" i="56"/>
  <c r="EL275" i="56" s="1"/>
  <c r="EP275" i="56"/>
  <c r="EE275" i="56" s="1"/>
  <c r="DV275" i="56" s="1"/>
  <c r="ES275" i="56"/>
  <c r="EH275" i="56" s="1"/>
  <c r="DY275" i="56" s="1"/>
  <c r="CN184" i="56"/>
  <c r="CC184" i="56" s="1"/>
  <c r="CL184" i="56"/>
  <c r="CA184" i="56" s="1"/>
  <c r="CK184" i="56"/>
  <c r="BZ184" i="56" s="1"/>
  <c r="CM184" i="56"/>
  <c r="CB184" i="56" s="1"/>
  <c r="CJ184" i="56"/>
  <c r="BY184" i="56" s="1"/>
  <c r="CH184" i="56"/>
  <c r="BW184" i="56" s="1"/>
  <c r="CG184" i="56"/>
  <c r="BV184" i="56" s="1"/>
  <c r="CI184" i="56"/>
  <c r="BX184" i="56" s="1"/>
  <c r="EU254" i="56"/>
  <c r="EJ254" i="56" s="1"/>
  <c r="ET254" i="56"/>
  <c r="EI254" i="56" s="1"/>
  <c r="ES254" i="56"/>
  <c r="EH254" i="56" s="1"/>
  <c r="DY254" i="56" s="1"/>
  <c r="ER254" i="56"/>
  <c r="EG254" i="56" s="1"/>
  <c r="DX254" i="56" s="1"/>
  <c r="EV254" i="56"/>
  <c r="EK254" i="56" s="1"/>
  <c r="EB254" i="56" s="1"/>
  <c r="EW254" i="56"/>
  <c r="EL254" i="56" s="1"/>
  <c r="EQ254" i="56"/>
  <c r="EF254" i="56" s="1"/>
  <c r="EP254" i="56"/>
  <c r="EE254" i="56" s="1"/>
  <c r="DV254" i="56" s="1"/>
  <c r="EV223" i="56"/>
  <c r="EK223" i="56" s="1"/>
  <c r="EB223" i="56" s="1"/>
  <c r="EP223" i="56"/>
  <c r="EE223" i="56" s="1"/>
  <c r="DV223" i="56" s="1"/>
  <c r="ES223" i="56"/>
  <c r="EH223" i="56" s="1"/>
  <c r="DY223" i="56" s="1"/>
  <c r="ER223" i="56"/>
  <c r="EG223" i="56" s="1"/>
  <c r="DX223" i="56" s="1"/>
  <c r="EW223" i="56"/>
  <c r="EL223" i="56" s="1"/>
  <c r="EC223" i="56" s="1"/>
  <c r="EU223" i="56"/>
  <c r="EJ223" i="56" s="1"/>
  <c r="EA223" i="56" s="1"/>
  <c r="ET223" i="56"/>
  <c r="EI223" i="56" s="1"/>
  <c r="DZ223" i="56" s="1"/>
  <c r="EQ223" i="56"/>
  <c r="EF223" i="56" s="1"/>
  <c r="DW223" i="56" s="1"/>
  <c r="ES246" i="56"/>
  <c r="EH246" i="56" s="1"/>
  <c r="DY246" i="56" s="1"/>
  <c r="ER246" i="56"/>
  <c r="EG246" i="56" s="1"/>
  <c r="DX246" i="56" s="1"/>
  <c r="EU246" i="56"/>
  <c r="EJ246" i="56" s="1"/>
  <c r="EA246" i="56" s="1"/>
  <c r="ET246" i="56"/>
  <c r="EI246" i="56" s="1"/>
  <c r="EQ246" i="56"/>
  <c r="EF246" i="56" s="1"/>
  <c r="EP246" i="56"/>
  <c r="EE246" i="56" s="1"/>
  <c r="DV246" i="56" s="1"/>
  <c r="EV246" i="56"/>
  <c r="EK246" i="56" s="1"/>
  <c r="EB246" i="56" s="1"/>
  <c r="EW246" i="56"/>
  <c r="EL246" i="56" s="1"/>
  <c r="EC246" i="56" s="1"/>
  <c r="BN172" i="56"/>
  <c r="EQ72" i="56"/>
  <c r="EF72" i="56" s="1"/>
  <c r="DW72" i="56" s="1"/>
  <c r="EP72" i="56"/>
  <c r="EE72" i="56" s="1"/>
  <c r="DV72" i="56" s="1"/>
  <c r="ET72" i="56"/>
  <c r="EI72" i="56" s="1"/>
  <c r="DZ72" i="56" s="1"/>
  <c r="ES72" i="56"/>
  <c r="EH72" i="56" s="1"/>
  <c r="DY72" i="56" s="1"/>
  <c r="EW72" i="56"/>
  <c r="EL72" i="56" s="1"/>
  <c r="EC72" i="56" s="1"/>
  <c r="EV72" i="56"/>
  <c r="EK72" i="56" s="1"/>
  <c r="EB72" i="56" s="1"/>
  <c r="EU72" i="56"/>
  <c r="EJ72" i="56" s="1"/>
  <c r="EA72" i="56" s="1"/>
  <c r="ER72" i="56"/>
  <c r="EG72" i="56" s="1"/>
  <c r="DX72" i="56" s="1"/>
  <c r="EP150" i="56"/>
  <c r="EE150" i="56" s="1"/>
  <c r="DV150" i="56" s="1"/>
  <c r="EW150" i="56"/>
  <c r="EL150" i="56" s="1"/>
  <c r="EC150" i="56" s="1"/>
  <c r="EV150" i="56"/>
  <c r="EK150" i="56" s="1"/>
  <c r="EB150" i="56" s="1"/>
  <c r="EU150" i="56"/>
  <c r="EJ150" i="56" s="1"/>
  <c r="EA150" i="56" s="1"/>
  <c r="ET150" i="56"/>
  <c r="EI150" i="56" s="1"/>
  <c r="DZ150" i="56" s="1"/>
  <c r="EQ150" i="56"/>
  <c r="EF150" i="56" s="1"/>
  <c r="DW150" i="56" s="1"/>
  <c r="ES150" i="56"/>
  <c r="EH150" i="56" s="1"/>
  <c r="DY150" i="56" s="1"/>
  <c r="ER150" i="56"/>
  <c r="EG150" i="56" s="1"/>
  <c r="DX150" i="56" s="1"/>
  <c r="BP178" i="56"/>
  <c r="CG183" i="56"/>
  <c r="BV183" i="56" s="1"/>
  <c r="CN183" i="56"/>
  <c r="CC183" i="56" s="1"/>
  <c r="CM183" i="56"/>
  <c r="CB183" i="56" s="1"/>
  <c r="CL183" i="56"/>
  <c r="CA183" i="56" s="1"/>
  <c r="CK183" i="56"/>
  <c r="BZ183" i="56" s="1"/>
  <c r="CI183" i="56"/>
  <c r="BX183" i="56" s="1"/>
  <c r="CJ183" i="56"/>
  <c r="BY183" i="56" s="1"/>
  <c r="CH183" i="56"/>
  <c r="BW183" i="56" s="1"/>
  <c r="BO209" i="56"/>
  <c r="EW164" i="56"/>
  <c r="EL164" i="56" s="1"/>
  <c r="EC164" i="56" s="1"/>
  <c r="ES164" i="56"/>
  <c r="EH164" i="56" s="1"/>
  <c r="DY164" i="56" s="1"/>
  <c r="ER164" i="56"/>
  <c r="EG164" i="56" s="1"/>
  <c r="DX164" i="56" s="1"/>
  <c r="EP164" i="56"/>
  <c r="EE164" i="56" s="1"/>
  <c r="DV164" i="56" s="1"/>
  <c r="ET164" i="56"/>
  <c r="EI164" i="56" s="1"/>
  <c r="DZ164" i="56" s="1"/>
  <c r="EQ164" i="56"/>
  <c r="EF164" i="56" s="1"/>
  <c r="DW164" i="56" s="1"/>
  <c r="EV164" i="56"/>
  <c r="EK164" i="56" s="1"/>
  <c r="EB164" i="56" s="1"/>
  <c r="EU164" i="56"/>
  <c r="EJ164" i="56" s="1"/>
  <c r="EA164" i="56" s="1"/>
  <c r="EU165" i="56"/>
  <c r="EJ165" i="56" s="1"/>
  <c r="EA165" i="56" s="1"/>
  <c r="ET165" i="56"/>
  <c r="EI165" i="56" s="1"/>
  <c r="DZ165" i="56" s="1"/>
  <c r="ES165" i="56"/>
  <c r="EH165" i="56" s="1"/>
  <c r="DY165" i="56" s="1"/>
  <c r="EV165" i="56"/>
  <c r="EK165" i="56" s="1"/>
  <c r="EB165" i="56" s="1"/>
  <c r="ER165" i="56"/>
  <c r="EG165" i="56" s="1"/>
  <c r="DX165" i="56" s="1"/>
  <c r="EP165" i="56"/>
  <c r="EE165" i="56" s="1"/>
  <c r="DV165" i="56" s="1"/>
  <c r="EW165" i="56"/>
  <c r="EL165" i="56" s="1"/>
  <c r="EQ165" i="56"/>
  <c r="EF165" i="56" s="1"/>
  <c r="DW165" i="56" s="1"/>
  <c r="ER162" i="56"/>
  <c r="EG162" i="56" s="1"/>
  <c r="DX162" i="56" s="1"/>
  <c r="EQ162" i="56"/>
  <c r="EF162" i="56" s="1"/>
  <c r="DW162" i="56" s="1"/>
  <c r="EW162" i="56"/>
  <c r="EL162" i="56" s="1"/>
  <c r="EC162" i="56" s="1"/>
  <c r="EP162" i="56"/>
  <c r="EE162" i="56" s="1"/>
  <c r="DV162" i="56" s="1"/>
  <c r="ES162" i="56"/>
  <c r="EH162" i="56" s="1"/>
  <c r="DY162" i="56" s="1"/>
  <c r="EV162" i="56"/>
  <c r="EK162" i="56" s="1"/>
  <c r="EB162" i="56" s="1"/>
  <c r="EU162" i="56"/>
  <c r="EJ162" i="56" s="1"/>
  <c r="EA162" i="56" s="1"/>
  <c r="ET162" i="56"/>
  <c r="EI162" i="56" s="1"/>
  <c r="DZ162" i="56" s="1"/>
  <c r="EQ219" i="56"/>
  <c r="EF219" i="56" s="1"/>
  <c r="DW219" i="56" s="1"/>
  <c r="EP219" i="56"/>
  <c r="EE219" i="56" s="1"/>
  <c r="DV219" i="56" s="1"/>
  <c r="ES219" i="56"/>
  <c r="EH219" i="56" s="1"/>
  <c r="DY219" i="56" s="1"/>
  <c r="ER219" i="56"/>
  <c r="EG219" i="56" s="1"/>
  <c r="DX219" i="56" s="1"/>
  <c r="EU219" i="56"/>
  <c r="EJ219" i="56" s="1"/>
  <c r="EA219" i="56" s="1"/>
  <c r="ET219" i="56"/>
  <c r="EI219" i="56" s="1"/>
  <c r="DZ219" i="56" s="1"/>
  <c r="EV219" i="56"/>
  <c r="EK219" i="56" s="1"/>
  <c r="EB219" i="56" s="1"/>
  <c r="EW219" i="56"/>
  <c r="EL219" i="56" s="1"/>
  <c r="EC219" i="56" s="1"/>
  <c r="CG111" i="56"/>
  <c r="BV111" i="56" s="1"/>
  <c r="CN111" i="56"/>
  <c r="CC111" i="56" s="1"/>
  <c r="CL111" i="56"/>
  <c r="CA111" i="56" s="1"/>
  <c r="CK111" i="56"/>
  <c r="BZ111" i="56" s="1"/>
  <c r="CJ111" i="56"/>
  <c r="BY111" i="56" s="1"/>
  <c r="CI111" i="56"/>
  <c r="BX111" i="56" s="1"/>
  <c r="CH111" i="56"/>
  <c r="BW111" i="56" s="1"/>
  <c r="CM111" i="56"/>
  <c r="CB111" i="56" s="1"/>
  <c r="EN43" i="56"/>
  <c r="FI43" i="56"/>
  <c r="CE43" i="56"/>
  <c r="CZ43" i="56"/>
  <c r="CK153" i="56"/>
  <c r="BZ153" i="56" s="1"/>
  <c r="CJ153" i="56"/>
  <c r="BY153" i="56" s="1"/>
  <c r="CL153" i="56"/>
  <c r="CA153" i="56" s="1"/>
  <c r="CI153" i="56"/>
  <c r="BX153" i="56" s="1"/>
  <c r="CH153" i="56"/>
  <c r="BW153" i="56" s="1"/>
  <c r="CG153" i="56"/>
  <c r="BV153" i="56" s="1"/>
  <c r="CN153" i="56"/>
  <c r="CC153" i="56" s="1"/>
  <c r="CM153" i="56"/>
  <c r="CB153" i="56" s="1"/>
  <c r="ET206" i="56"/>
  <c r="EI206" i="56" s="1"/>
  <c r="ES206" i="56"/>
  <c r="EH206" i="56" s="1"/>
  <c r="ER206" i="56"/>
  <c r="EG206" i="56" s="1"/>
  <c r="DX206" i="56" s="1"/>
  <c r="EQ206" i="56"/>
  <c r="EF206" i="56" s="1"/>
  <c r="DW206" i="56" s="1"/>
  <c r="EV206" i="56"/>
  <c r="EK206" i="56" s="1"/>
  <c r="EU206" i="56"/>
  <c r="EJ206" i="56" s="1"/>
  <c r="EA206" i="56" s="1"/>
  <c r="EW206" i="56"/>
  <c r="EL206" i="56" s="1"/>
  <c r="EP206" i="56"/>
  <c r="EE206" i="56" s="1"/>
  <c r="DV206" i="56" s="1"/>
  <c r="EW127" i="56"/>
  <c r="EL127" i="56" s="1"/>
  <c r="EC127" i="56" s="1"/>
  <c r="EQ127" i="56"/>
  <c r="EF127" i="56" s="1"/>
  <c r="DW127" i="56" s="1"/>
  <c r="EP127" i="56"/>
  <c r="EE127" i="56" s="1"/>
  <c r="DV127" i="56" s="1"/>
  <c r="ET127" i="56"/>
  <c r="EI127" i="56" s="1"/>
  <c r="DZ127" i="56" s="1"/>
  <c r="ES127" i="56"/>
  <c r="EH127" i="56" s="1"/>
  <c r="DY127" i="56" s="1"/>
  <c r="ER127" i="56"/>
  <c r="EG127" i="56" s="1"/>
  <c r="DX127" i="56" s="1"/>
  <c r="EU127" i="56"/>
  <c r="EJ127" i="56" s="1"/>
  <c r="EA127" i="56" s="1"/>
  <c r="EV127" i="56"/>
  <c r="EK127" i="56" s="1"/>
  <c r="EB127" i="56" s="1"/>
  <c r="CM116" i="56"/>
  <c r="CB116" i="56" s="1"/>
  <c r="CL116" i="56"/>
  <c r="CA116" i="56" s="1"/>
  <c r="CH116" i="56"/>
  <c r="BW116" i="56" s="1"/>
  <c r="CG116" i="56"/>
  <c r="BV116" i="56" s="1"/>
  <c r="CK116" i="56"/>
  <c r="BZ116" i="56" s="1"/>
  <c r="CJ116" i="56"/>
  <c r="BY116" i="56" s="1"/>
  <c r="CI116" i="56"/>
  <c r="BX116" i="56" s="1"/>
  <c r="CN116" i="56"/>
  <c r="CC116" i="56" s="1"/>
  <c r="BQ108" i="56"/>
  <c r="EW87" i="56"/>
  <c r="EL87" i="56" s="1"/>
  <c r="EC87" i="56" s="1"/>
  <c r="EQ87" i="56"/>
  <c r="EF87" i="56" s="1"/>
  <c r="DW87" i="56" s="1"/>
  <c r="EP87" i="56"/>
  <c r="EE87" i="56" s="1"/>
  <c r="DV87" i="56" s="1"/>
  <c r="EV87" i="56"/>
  <c r="EK87" i="56" s="1"/>
  <c r="EB87" i="56" s="1"/>
  <c r="EU87" i="56"/>
  <c r="EJ87" i="56" s="1"/>
  <c r="EA87" i="56" s="1"/>
  <c r="ET87" i="56"/>
  <c r="EI87" i="56" s="1"/>
  <c r="DZ87" i="56" s="1"/>
  <c r="ES87" i="56"/>
  <c r="EH87" i="56" s="1"/>
  <c r="DY87" i="56" s="1"/>
  <c r="ER87" i="56"/>
  <c r="EG87" i="56" s="1"/>
  <c r="DX87" i="56" s="1"/>
  <c r="BM80" i="56"/>
  <c r="BT131" i="56"/>
  <c r="BQ63" i="56"/>
  <c r="BQ86" i="56"/>
  <c r="CG288" i="56"/>
  <c r="BV288" i="56" s="1"/>
  <c r="CK288" i="56"/>
  <c r="BZ288" i="56" s="1"/>
  <c r="CJ288" i="56"/>
  <c r="BY288" i="56" s="1"/>
  <c r="CI288" i="56"/>
  <c r="BX288" i="56" s="1"/>
  <c r="CN288" i="56"/>
  <c r="CC288" i="56" s="1"/>
  <c r="CM288" i="56"/>
  <c r="CB288" i="56" s="1"/>
  <c r="CL288" i="56"/>
  <c r="CA288" i="56" s="1"/>
  <c r="CH288" i="56"/>
  <c r="BW288" i="56" s="1"/>
  <c r="ER207" i="56"/>
  <c r="EG207" i="56" s="1"/>
  <c r="EQ207" i="56"/>
  <c r="EF207" i="56" s="1"/>
  <c r="DW207" i="56" s="1"/>
  <c r="EP207" i="56"/>
  <c r="EE207" i="56" s="1"/>
  <c r="DV207" i="56" s="1"/>
  <c r="EU207" i="56"/>
  <c r="EJ207" i="56" s="1"/>
  <c r="ET207" i="56"/>
  <c r="EI207" i="56" s="1"/>
  <c r="DZ207" i="56" s="1"/>
  <c r="ES207" i="56"/>
  <c r="EH207" i="56" s="1"/>
  <c r="EW207" i="56"/>
  <c r="EL207" i="56" s="1"/>
  <c r="EC207" i="56" s="1"/>
  <c r="EV207" i="56"/>
  <c r="EK207" i="56" s="1"/>
  <c r="EB207" i="56" s="1"/>
  <c r="ER38" i="56"/>
  <c r="EG38" i="56" s="1"/>
  <c r="DX38" i="56" s="1"/>
  <c r="EQ38" i="56"/>
  <c r="EF38" i="56" s="1"/>
  <c r="DW38" i="56" s="1"/>
  <c r="EW38" i="56"/>
  <c r="EL38" i="56" s="1"/>
  <c r="EC38" i="56" s="1"/>
  <c r="ET38" i="56"/>
  <c r="EI38" i="56" s="1"/>
  <c r="DZ38" i="56" s="1"/>
  <c r="EU38" i="56"/>
  <c r="EJ38" i="56" s="1"/>
  <c r="EA38" i="56" s="1"/>
  <c r="ES38" i="56"/>
  <c r="EH38" i="56" s="1"/>
  <c r="DY38" i="56" s="1"/>
  <c r="EP38" i="56"/>
  <c r="EE38" i="56" s="1"/>
  <c r="DV38" i="56" s="1"/>
  <c r="EV38" i="56"/>
  <c r="EK38" i="56" s="1"/>
  <c r="EB38" i="56" s="1"/>
  <c r="EW274" i="56"/>
  <c r="EL274" i="56" s="1"/>
  <c r="EP274" i="56"/>
  <c r="EE274" i="56" s="1"/>
  <c r="DV274" i="56" s="1"/>
  <c r="EV274" i="56"/>
  <c r="EK274" i="56" s="1"/>
  <c r="EB274" i="56" s="1"/>
  <c r="ES274" i="56"/>
  <c r="EH274" i="56" s="1"/>
  <c r="DY274" i="56" s="1"/>
  <c r="EQ274" i="56"/>
  <c r="EF274" i="56" s="1"/>
  <c r="DW274" i="56" s="1"/>
  <c r="ET274" i="56"/>
  <c r="EI274" i="56" s="1"/>
  <c r="DZ274" i="56" s="1"/>
  <c r="EU274" i="56"/>
  <c r="EJ274" i="56" s="1"/>
  <c r="EA274" i="56" s="1"/>
  <c r="ER274" i="56"/>
  <c r="EG274" i="56" s="1"/>
  <c r="DX274" i="56" s="1"/>
  <c r="CH263" i="56"/>
  <c r="BW263" i="56" s="1"/>
  <c r="CK263" i="56"/>
  <c r="BZ263" i="56" s="1"/>
  <c r="CJ263" i="56"/>
  <c r="BY263" i="56" s="1"/>
  <c r="CI263" i="56"/>
  <c r="BX263" i="56" s="1"/>
  <c r="CL263" i="56"/>
  <c r="CA263" i="56" s="1"/>
  <c r="CG263" i="56"/>
  <c r="BV263" i="56" s="1"/>
  <c r="CN263" i="56"/>
  <c r="CC263" i="56" s="1"/>
  <c r="CM263" i="56"/>
  <c r="CB263" i="56" s="1"/>
  <c r="EV290" i="56"/>
  <c r="EK290" i="56" s="1"/>
  <c r="ES290" i="56"/>
  <c r="EH290" i="56" s="1"/>
  <c r="DY290" i="56" s="1"/>
  <c r="ER290" i="56"/>
  <c r="EG290" i="56" s="1"/>
  <c r="DX290" i="56" s="1"/>
  <c r="EU290" i="56"/>
  <c r="EJ290" i="56" s="1"/>
  <c r="EA290" i="56" s="1"/>
  <c r="ET290" i="56"/>
  <c r="EI290" i="56" s="1"/>
  <c r="DZ290" i="56" s="1"/>
  <c r="EW290" i="56"/>
  <c r="EL290" i="56" s="1"/>
  <c r="EC290" i="56" s="1"/>
  <c r="EQ290" i="56"/>
  <c r="EF290" i="56" s="1"/>
  <c r="DW290" i="56" s="1"/>
  <c r="EP290" i="56"/>
  <c r="EE290" i="56" s="1"/>
  <c r="DV290" i="56" s="1"/>
  <c r="CL283" i="56"/>
  <c r="CA283" i="56" s="1"/>
  <c r="CH283" i="56"/>
  <c r="BW283" i="56" s="1"/>
  <c r="CG283" i="56"/>
  <c r="BV283" i="56" s="1"/>
  <c r="CN283" i="56"/>
  <c r="CC283" i="56" s="1"/>
  <c r="CM283" i="56"/>
  <c r="CB283" i="56" s="1"/>
  <c r="CI283" i="56"/>
  <c r="BX283" i="56" s="1"/>
  <c r="CK283" i="56"/>
  <c r="BZ283" i="56" s="1"/>
  <c r="CJ283" i="56"/>
  <c r="BY283" i="56" s="1"/>
  <c r="CK244" i="56"/>
  <c r="BZ244" i="56" s="1"/>
  <c r="CL244" i="56"/>
  <c r="CA244" i="56" s="1"/>
  <c r="CJ244" i="56"/>
  <c r="BY244" i="56" s="1"/>
  <c r="CG244" i="56"/>
  <c r="BV244" i="56" s="1"/>
  <c r="CN244" i="56"/>
  <c r="CC244" i="56" s="1"/>
  <c r="CH244" i="56"/>
  <c r="BW244" i="56" s="1"/>
  <c r="CM244" i="56"/>
  <c r="CB244" i="56" s="1"/>
  <c r="CI244" i="56"/>
  <c r="BX244" i="56" s="1"/>
  <c r="ER317" i="56"/>
  <c r="EG317" i="56" s="1"/>
  <c r="DX317" i="56" s="1"/>
  <c r="EQ317" i="56"/>
  <c r="EF317" i="56" s="1"/>
  <c r="DW317" i="56" s="1"/>
  <c r="EV317" i="56"/>
  <c r="EK317" i="56" s="1"/>
  <c r="EB317" i="56" s="1"/>
  <c r="EU317" i="56"/>
  <c r="EJ317" i="56" s="1"/>
  <c r="EA317" i="56" s="1"/>
  <c r="ET317" i="56"/>
  <c r="EI317" i="56" s="1"/>
  <c r="DZ317" i="56" s="1"/>
  <c r="EW317" i="56"/>
  <c r="EL317" i="56" s="1"/>
  <c r="EC317" i="56" s="1"/>
  <c r="EP317" i="56"/>
  <c r="EE317" i="56" s="1"/>
  <c r="DV317" i="56" s="1"/>
  <c r="ES317" i="56"/>
  <c r="EH317" i="56" s="1"/>
  <c r="DY317" i="56" s="1"/>
  <c r="EP243" i="56"/>
  <c r="EE243" i="56" s="1"/>
  <c r="EU243" i="56"/>
  <c r="EJ243" i="56" s="1"/>
  <c r="EA243" i="56" s="1"/>
  <c r="ET243" i="56"/>
  <c r="EI243" i="56" s="1"/>
  <c r="DZ243" i="56" s="1"/>
  <c r="EW243" i="56"/>
  <c r="EL243" i="56" s="1"/>
  <c r="EC243" i="56" s="1"/>
  <c r="EV243" i="56"/>
  <c r="EK243" i="56" s="1"/>
  <c r="EB243" i="56" s="1"/>
  <c r="ER243" i="56"/>
  <c r="EG243" i="56" s="1"/>
  <c r="DX243" i="56" s="1"/>
  <c r="ES243" i="56"/>
  <c r="EH243" i="56" s="1"/>
  <c r="DY243" i="56" s="1"/>
  <c r="EQ243" i="56"/>
  <c r="EF243" i="56" s="1"/>
  <c r="DW243" i="56" s="1"/>
  <c r="EW180" i="56"/>
  <c r="EL180" i="56" s="1"/>
  <c r="EC180" i="56" s="1"/>
  <c r="ET180" i="56"/>
  <c r="EI180" i="56" s="1"/>
  <c r="DZ180" i="56" s="1"/>
  <c r="ES180" i="56"/>
  <c r="EH180" i="56" s="1"/>
  <c r="DY180" i="56" s="1"/>
  <c r="EV180" i="56"/>
  <c r="EK180" i="56" s="1"/>
  <c r="EB180" i="56" s="1"/>
  <c r="EU180" i="56"/>
  <c r="EJ180" i="56" s="1"/>
  <c r="EA180" i="56" s="1"/>
  <c r="ER180" i="56"/>
  <c r="EG180" i="56" s="1"/>
  <c r="DX180" i="56" s="1"/>
  <c r="EP180" i="56"/>
  <c r="EE180" i="56" s="1"/>
  <c r="DV180" i="56" s="1"/>
  <c r="EQ180" i="56"/>
  <c r="EF180" i="56" s="1"/>
  <c r="DW180" i="56" s="1"/>
  <c r="CH278" i="56"/>
  <c r="BW278" i="56" s="1"/>
  <c r="CM278" i="56"/>
  <c r="CB278" i="56" s="1"/>
  <c r="CL278" i="56"/>
  <c r="CA278" i="56" s="1"/>
  <c r="CG278" i="56"/>
  <c r="BV278" i="56" s="1"/>
  <c r="CI278" i="56"/>
  <c r="BX278" i="56" s="1"/>
  <c r="CJ278" i="56"/>
  <c r="BY278" i="56" s="1"/>
  <c r="CK278" i="56"/>
  <c r="BZ278" i="56" s="1"/>
  <c r="CN278" i="56"/>
  <c r="CC278" i="56" s="1"/>
  <c r="ES259" i="56"/>
  <c r="EH259" i="56" s="1"/>
  <c r="DY259" i="56" s="1"/>
  <c r="ER259" i="56"/>
  <c r="EG259" i="56" s="1"/>
  <c r="DX259" i="56" s="1"/>
  <c r="EU259" i="56"/>
  <c r="EJ259" i="56" s="1"/>
  <c r="EA259" i="56" s="1"/>
  <c r="ET259" i="56"/>
  <c r="EI259" i="56" s="1"/>
  <c r="DZ259" i="56" s="1"/>
  <c r="EQ259" i="56"/>
  <c r="EF259" i="56" s="1"/>
  <c r="DW259" i="56" s="1"/>
  <c r="EW259" i="56"/>
  <c r="EL259" i="56" s="1"/>
  <c r="EC259" i="56" s="1"/>
  <c r="EV259" i="56"/>
  <c r="EK259" i="56" s="1"/>
  <c r="EB259" i="56" s="1"/>
  <c r="EP259" i="56"/>
  <c r="EE259" i="56" s="1"/>
  <c r="DV259" i="56" s="1"/>
  <c r="EP99" i="56"/>
  <c r="EE99" i="56" s="1"/>
  <c r="DV99" i="56" s="1"/>
  <c r="ET99" i="56"/>
  <c r="EI99" i="56" s="1"/>
  <c r="DZ99" i="56" s="1"/>
  <c r="ES99" i="56"/>
  <c r="EH99" i="56" s="1"/>
  <c r="DY99" i="56" s="1"/>
  <c r="EW99" i="56"/>
  <c r="EL99" i="56" s="1"/>
  <c r="EC99" i="56" s="1"/>
  <c r="ER99" i="56"/>
  <c r="EG99" i="56" s="1"/>
  <c r="DX99" i="56" s="1"/>
  <c r="EQ99" i="56"/>
  <c r="EF99" i="56" s="1"/>
  <c r="DW99" i="56" s="1"/>
  <c r="EV99" i="56"/>
  <c r="EK99" i="56" s="1"/>
  <c r="EB99" i="56" s="1"/>
  <c r="EU99" i="56"/>
  <c r="EJ99" i="56" s="1"/>
  <c r="EA99" i="56" s="1"/>
  <c r="CH195" i="56"/>
  <c r="BW195" i="56" s="1"/>
  <c r="CG195" i="56"/>
  <c r="BV195" i="56" s="1"/>
  <c r="CK195" i="56"/>
  <c r="BZ195" i="56" s="1"/>
  <c r="CJ195" i="56"/>
  <c r="BY195" i="56" s="1"/>
  <c r="CM195" i="56"/>
  <c r="CB195" i="56" s="1"/>
  <c r="CN195" i="56"/>
  <c r="CC195" i="56" s="1"/>
  <c r="CI195" i="56"/>
  <c r="BX195" i="56" s="1"/>
  <c r="CL195" i="56"/>
  <c r="CA195" i="56" s="1"/>
  <c r="EW204" i="56"/>
  <c r="EL204" i="56" s="1"/>
  <c r="EC204" i="56" s="1"/>
  <c r="EV204" i="56"/>
  <c r="EK204" i="56" s="1"/>
  <c r="EB204" i="56" s="1"/>
  <c r="EU204" i="56"/>
  <c r="EJ204" i="56" s="1"/>
  <c r="EA204" i="56" s="1"/>
  <c r="EP204" i="56"/>
  <c r="EE204" i="56" s="1"/>
  <c r="DV204" i="56" s="1"/>
  <c r="ET204" i="56"/>
  <c r="EI204" i="56" s="1"/>
  <c r="DZ204" i="56" s="1"/>
  <c r="ES204" i="56"/>
  <c r="EH204" i="56" s="1"/>
  <c r="DY204" i="56" s="1"/>
  <c r="ER204" i="56"/>
  <c r="EG204" i="56" s="1"/>
  <c r="DX204" i="56" s="1"/>
  <c r="EQ204" i="56"/>
  <c r="EF204" i="56" s="1"/>
  <c r="DW204" i="56" s="1"/>
  <c r="CM137" i="56"/>
  <c r="CB137" i="56" s="1"/>
  <c r="CN137" i="56"/>
  <c r="CC137" i="56" s="1"/>
  <c r="CK137" i="56"/>
  <c r="BZ137" i="56" s="1"/>
  <c r="CH137" i="56"/>
  <c r="BW137" i="56" s="1"/>
  <c r="CG137" i="56"/>
  <c r="BV137" i="56" s="1"/>
  <c r="CL137" i="56"/>
  <c r="CA137" i="56" s="1"/>
  <c r="CJ137" i="56"/>
  <c r="BY137" i="56" s="1"/>
  <c r="CI137" i="56"/>
  <c r="BX137" i="56" s="1"/>
  <c r="CG151" i="56"/>
  <c r="BV151" i="56" s="1"/>
  <c r="CI151" i="56"/>
  <c r="BX151" i="56" s="1"/>
  <c r="CH151" i="56"/>
  <c r="BW151" i="56" s="1"/>
  <c r="CJ151" i="56"/>
  <c r="BY151" i="56" s="1"/>
  <c r="CN151" i="56"/>
  <c r="CC151" i="56" s="1"/>
  <c r="CL151" i="56"/>
  <c r="CA151" i="56" s="1"/>
  <c r="CK151" i="56"/>
  <c r="BZ151" i="56" s="1"/>
  <c r="CM151" i="56"/>
  <c r="CB151" i="56" s="1"/>
  <c r="CM156" i="56"/>
  <c r="CB156" i="56" s="1"/>
  <c r="CL156" i="56"/>
  <c r="CA156" i="56" s="1"/>
  <c r="CN156" i="56"/>
  <c r="CC156" i="56" s="1"/>
  <c r="CG156" i="56"/>
  <c r="BV156" i="56" s="1"/>
  <c r="CK156" i="56"/>
  <c r="BZ156" i="56" s="1"/>
  <c r="CI156" i="56"/>
  <c r="BX156" i="56" s="1"/>
  <c r="CJ156" i="56"/>
  <c r="BY156" i="56" s="1"/>
  <c r="CH156" i="56"/>
  <c r="BW156" i="56" s="1"/>
  <c r="EV238" i="56"/>
  <c r="EK238" i="56" s="1"/>
  <c r="EB238" i="56" s="1"/>
  <c r="EU238" i="56"/>
  <c r="EJ238" i="56" s="1"/>
  <c r="EA238" i="56" s="1"/>
  <c r="EP238" i="56"/>
  <c r="EE238" i="56" s="1"/>
  <c r="DV238" i="56" s="1"/>
  <c r="ES238" i="56"/>
  <c r="EH238" i="56" s="1"/>
  <c r="DY238" i="56" s="1"/>
  <c r="ER238" i="56"/>
  <c r="EG238" i="56" s="1"/>
  <c r="DX238" i="56" s="1"/>
  <c r="EW238" i="56"/>
  <c r="EL238" i="56" s="1"/>
  <c r="EC238" i="56" s="1"/>
  <c r="EQ238" i="56"/>
  <c r="EF238" i="56" s="1"/>
  <c r="DW238" i="56" s="1"/>
  <c r="ET238" i="56"/>
  <c r="EI238" i="56" s="1"/>
  <c r="DZ238" i="56" s="1"/>
  <c r="EP91" i="56"/>
  <c r="EE91" i="56" s="1"/>
  <c r="DV91" i="56" s="1"/>
  <c r="ET91" i="56"/>
  <c r="EI91" i="56" s="1"/>
  <c r="DZ91" i="56" s="1"/>
  <c r="ES91" i="56"/>
  <c r="EH91" i="56" s="1"/>
  <c r="DY91" i="56" s="1"/>
  <c r="EQ91" i="56"/>
  <c r="EF91" i="56" s="1"/>
  <c r="DW91" i="56" s="1"/>
  <c r="EW91" i="56"/>
  <c r="EL91" i="56" s="1"/>
  <c r="EC91" i="56" s="1"/>
  <c r="EU91" i="56"/>
  <c r="EJ91" i="56" s="1"/>
  <c r="EA91" i="56" s="1"/>
  <c r="ER91" i="56"/>
  <c r="EG91" i="56" s="1"/>
  <c r="DX91" i="56" s="1"/>
  <c r="EV91" i="56"/>
  <c r="EK91" i="56" s="1"/>
  <c r="EB91" i="56" s="1"/>
  <c r="BO248" i="56"/>
  <c r="CM140" i="56"/>
  <c r="CB140" i="56" s="1"/>
  <c r="CL140" i="56"/>
  <c r="CA140" i="56" s="1"/>
  <c r="CI140" i="56"/>
  <c r="BX140" i="56" s="1"/>
  <c r="CH140" i="56"/>
  <c r="BW140" i="56" s="1"/>
  <c r="CN140" i="56"/>
  <c r="CC140" i="56" s="1"/>
  <c r="CK140" i="56"/>
  <c r="BZ140" i="56" s="1"/>
  <c r="CG140" i="56"/>
  <c r="BV140" i="56" s="1"/>
  <c r="CJ140" i="56"/>
  <c r="BY140" i="56" s="1"/>
  <c r="CL146" i="56"/>
  <c r="CA146" i="56" s="1"/>
  <c r="CK146" i="56"/>
  <c r="BZ146" i="56" s="1"/>
  <c r="CH146" i="56"/>
  <c r="BW146" i="56" s="1"/>
  <c r="CG146" i="56"/>
  <c r="BV146" i="56" s="1"/>
  <c r="CN146" i="56"/>
  <c r="CC146" i="56" s="1"/>
  <c r="CM146" i="56"/>
  <c r="CB146" i="56" s="1"/>
  <c r="CJ146" i="56"/>
  <c r="BY146" i="56" s="1"/>
  <c r="CI146" i="56"/>
  <c r="BX146" i="56" s="1"/>
  <c r="EV247" i="56"/>
  <c r="EK247" i="56" s="1"/>
  <c r="EB247" i="56" s="1"/>
  <c r="ET247" i="56"/>
  <c r="EI247" i="56" s="1"/>
  <c r="DZ247" i="56" s="1"/>
  <c r="ES247" i="56"/>
  <c r="EH247" i="56" s="1"/>
  <c r="DY247" i="56" s="1"/>
  <c r="EU247" i="56"/>
  <c r="EJ247" i="56" s="1"/>
  <c r="EA247" i="56" s="1"/>
  <c r="ER247" i="56"/>
  <c r="EG247" i="56" s="1"/>
  <c r="DX247" i="56" s="1"/>
  <c r="EQ247" i="56"/>
  <c r="EF247" i="56" s="1"/>
  <c r="EW247" i="56"/>
  <c r="EL247" i="56" s="1"/>
  <c r="EP247" i="56"/>
  <c r="EE247" i="56" s="1"/>
  <c r="CJ194" i="56"/>
  <c r="BY194" i="56" s="1"/>
  <c r="CM194" i="56"/>
  <c r="CB194" i="56" s="1"/>
  <c r="CL194" i="56"/>
  <c r="CA194" i="56" s="1"/>
  <c r="CH194" i="56"/>
  <c r="BW194" i="56" s="1"/>
  <c r="CG194" i="56"/>
  <c r="BV194" i="56" s="1"/>
  <c r="CK194" i="56"/>
  <c r="BZ194" i="56" s="1"/>
  <c r="CI194" i="56"/>
  <c r="BX194" i="56" s="1"/>
  <c r="CN194" i="56"/>
  <c r="CC194" i="56" s="1"/>
  <c r="BN268" i="56"/>
  <c r="BE268" i="56"/>
  <c r="CN234" i="56"/>
  <c r="CC234" i="56" s="1"/>
  <c r="CM234" i="56"/>
  <c r="CB234" i="56" s="1"/>
  <c r="CK234" i="56"/>
  <c r="BZ234" i="56" s="1"/>
  <c r="CH234" i="56"/>
  <c r="BW234" i="56" s="1"/>
  <c r="CG234" i="56"/>
  <c r="BV234" i="56" s="1"/>
  <c r="CL234" i="56"/>
  <c r="CA234" i="56" s="1"/>
  <c r="CJ234" i="56"/>
  <c r="BY234" i="56" s="1"/>
  <c r="CI234" i="56"/>
  <c r="BX234" i="56" s="1"/>
  <c r="CK141" i="56"/>
  <c r="BZ141" i="56" s="1"/>
  <c r="CJ141" i="56"/>
  <c r="BY141" i="56" s="1"/>
  <c r="CI141" i="56"/>
  <c r="BX141" i="56" s="1"/>
  <c r="CH141" i="56"/>
  <c r="BW141" i="56" s="1"/>
  <c r="CG141" i="56"/>
  <c r="BV141" i="56" s="1"/>
  <c r="CL141" i="56"/>
  <c r="CA141" i="56" s="1"/>
  <c r="CN141" i="56"/>
  <c r="CC141" i="56" s="1"/>
  <c r="CM141" i="56"/>
  <c r="CB141" i="56" s="1"/>
  <c r="CE44" i="56"/>
  <c r="FI44" i="56"/>
  <c r="CZ44" i="56"/>
  <c r="EN44" i="56"/>
  <c r="CK72" i="56"/>
  <c r="BZ72" i="56" s="1"/>
  <c r="CJ72" i="56"/>
  <c r="BY72" i="56" s="1"/>
  <c r="CH72" i="56"/>
  <c r="BW72" i="56" s="1"/>
  <c r="CG72" i="56"/>
  <c r="BV72" i="56" s="1"/>
  <c r="CL72" i="56"/>
  <c r="CA72" i="56" s="1"/>
  <c r="CI72" i="56"/>
  <c r="BX72" i="56" s="1"/>
  <c r="CN72" i="56"/>
  <c r="CC72" i="56" s="1"/>
  <c r="CM72" i="56"/>
  <c r="CB72" i="56" s="1"/>
  <c r="EW14" i="56"/>
  <c r="EL14" i="56" s="1"/>
  <c r="EC14" i="56" s="1"/>
  <c r="EV14" i="56"/>
  <c r="EK14" i="56" s="1"/>
  <c r="EB14" i="56" s="1"/>
  <c r="EU14" i="56"/>
  <c r="EJ14" i="56" s="1"/>
  <c r="EA14" i="56" s="1"/>
  <c r="ET14" i="56"/>
  <c r="EI14" i="56" s="1"/>
  <c r="DZ14" i="56" s="1"/>
  <c r="ES14" i="56"/>
  <c r="EH14" i="56" s="1"/>
  <c r="DY14" i="56" s="1"/>
  <c r="ER14" i="56"/>
  <c r="EG14" i="56" s="1"/>
  <c r="DX14" i="56" s="1"/>
  <c r="EQ14" i="56"/>
  <c r="EF14" i="56" s="1"/>
  <c r="DW14" i="56" s="1"/>
  <c r="EP14" i="56"/>
  <c r="EE14" i="56" s="1"/>
  <c r="DV14" i="56" s="1"/>
  <c r="CK125" i="56"/>
  <c r="BZ125" i="56" s="1"/>
  <c r="CJ125" i="56"/>
  <c r="BY125" i="56" s="1"/>
  <c r="CG125" i="56"/>
  <c r="BV125" i="56" s="1"/>
  <c r="CN125" i="56"/>
  <c r="CC125" i="56" s="1"/>
  <c r="CM125" i="56"/>
  <c r="CB125" i="56" s="1"/>
  <c r="CL125" i="56"/>
  <c r="CA125" i="56" s="1"/>
  <c r="CI125" i="56"/>
  <c r="BX125" i="56" s="1"/>
  <c r="CH125" i="56"/>
  <c r="BW125" i="56" s="1"/>
  <c r="EP39" i="56"/>
  <c r="EE39" i="56" s="1"/>
  <c r="DV39" i="56" s="1"/>
  <c r="EU39" i="56"/>
  <c r="EJ39" i="56" s="1"/>
  <c r="EA39" i="56" s="1"/>
  <c r="EV39" i="56"/>
  <c r="EK39" i="56" s="1"/>
  <c r="EB39" i="56" s="1"/>
  <c r="ER39" i="56"/>
  <c r="EG39" i="56" s="1"/>
  <c r="DX39" i="56" s="1"/>
  <c r="ET39" i="56"/>
  <c r="EI39" i="56" s="1"/>
  <c r="DZ39" i="56" s="1"/>
  <c r="ES39" i="56"/>
  <c r="EH39" i="56" s="1"/>
  <c r="DY39" i="56" s="1"/>
  <c r="EQ39" i="56"/>
  <c r="EF39" i="56" s="1"/>
  <c r="DW39" i="56" s="1"/>
  <c r="EW39" i="56"/>
  <c r="EL39" i="56" s="1"/>
  <c r="EC39" i="56" s="1"/>
  <c r="BR126" i="56"/>
  <c r="CG18" i="56"/>
  <c r="BV18" i="56" s="1"/>
  <c r="CL18" i="56"/>
  <c r="CA18" i="56" s="1"/>
  <c r="CI18" i="56"/>
  <c r="BX18" i="56" s="1"/>
  <c r="CK18" i="56"/>
  <c r="BZ18" i="56" s="1"/>
  <c r="CJ18" i="56"/>
  <c r="BY18" i="56" s="1"/>
  <c r="CH18" i="56"/>
  <c r="BW18" i="56" s="1"/>
  <c r="CN18" i="56"/>
  <c r="CC18" i="56" s="1"/>
  <c r="CM18" i="56"/>
  <c r="CB18" i="56" s="1"/>
  <c r="EW53" i="56"/>
  <c r="EL53" i="56" s="1"/>
  <c r="EC53" i="56" s="1"/>
  <c r="EV53" i="56"/>
  <c r="EK53" i="56" s="1"/>
  <c r="EB53" i="56" s="1"/>
  <c r="ES53" i="56"/>
  <c r="EH53" i="56" s="1"/>
  <c r="DY53" i="56" s="1"/>
  <c r="EP53" i="56"/>
  <c r="EE53" i="56" s="1"/>
  <c r="DV53" i="56" s="1"/>
  <c r="EU53" i="56"/>
  <c r="EJ53" i="56" s="1"/>
  <c r="EA53" i="56" s="1"/>
  <c r="ET53" i="56"/>
  <c r="EI53" i="56" s="1"/>
  <c r="DZ53" i="56" s="1"/>
  <c r="ER53" i="56"/>
  <c r="EG53" i="56" s="1"/>
  <c r="DX53" i="56" s="1"/>
  <c r="EQ53" i="56"/>
  <c r="EF53" i="56" s="1"/>
  <c r="DW53" i="56" s="1"/>
  <c r="FE328" i="56"/>
  <c r="FA328" i="56"/>
  <c r="FC328" i="56"/>
  <c r="FB328" i="56"/>
  <c r="FG328" i="56"/>
  <c r="EZ328" i="56"/>
  <c r="FF328" i="56"/>
  <c r="FD328" i="56"/>
  <c r="EY328" i="56"/>
  <c r="BT30" i="56"/>
  <c r="BO157" i="56"/>
  <c r="EU265" i="56"/>
  <c r="EJ265" i="56" s="1"/>
  <c r="EA265" i="56" s="1"/>
  <c r="ES265" i="56"/>
  <c r="EH265" i="56" s="1"/>
  <c r="DY265" i="56" s="1"/>
  <c r="ER265" i="56"/>
  <c r="EG265" i="56" s="1"/>
  <c r="DX265" i="56" s="1"/>
  <c r="EP265" i="56"/>
  <c r="EE265" i="56" s="1"/>
  <c r="DV265" i="56" s="1"/>
  <c r="EQ265" i="56"/>
  <c r="EF265" i="56" s="1"/>
  <c r="DW265" i="56" s="1"/>
  <c r="EW265" i="56"/>
  <c r="EL265" i="56" s="1"/>
  <c r="EC265" i="56" s="1"/>
  <c r="EV265" i="56"/>
  <c r="EK265" i="56" s="1"/>
  <c r="EB265" i="56" s="1"/>
  <c r="ET265" i="56"/>
  <c r="EI265" i="56" s="1"/>
  <c r="DZ265" i="56" s="1"/>
  <c r="EW286" i="56"/>
  <c r="EL286" i="56" s="1"/>
  <c r="EC286" i="56" s="1"/>
  <c r="EP286" i="56"/>
  <c r="EE286" i="56" s="1"/>
  <c r="DV286" i="56" s="1"/>
  <c r="ES286" i="56"/>
  <c r="EH286" i="56" s="1"/>
  <c r="DY286" i="56" s="1"/>
  <c r="ER286" i="56"/>
  <c r="EG286" i="56" s="1"/>
  <c r="DX286" i="56" s="1"/>
  <c r="EV286" i="56"/>
  <c r="EK286" i="56" s="1"/>
  <c r="EB286" i="56" s="1"/>
  <c r="ET286" i="56"/>
  <c r="EI286" i="56" s="1"/>
  <c r="DZ286" i="56" s="1"/>
  <c r="EU286" i="56"/>
  <c r="EJ286" i="56" s="1"/>
  <c r="EA286" i="56" s="1"/>
  <c r="EQ286" i="56"/>
  <c r="EF286" i="56" s="1"/>
  <c r="DW286" i="56" s="1"/>
  <c r="CG82" i="56"/>
  <c r="BV82" i="56" s="1"/>
  <c r="CI82" i="56"/>
  <c r="BX82" i="56" s="1"/>
  <c r="CH82" i="56"/>
  <c r="BW82" i="56" s="1"/>
  <c r="CL82" i="56"/>
  <c r="CA82" i="56" s="1"/>
  <c r="CK82" i="56"/>
  <c r="BZ82" i="56" s="1"/>
  <c r="CJ82" i="56"/>
  <c r="BY82" i="56" s="1"/>
  <c r="CN82" i="56"/>
  <c r="CC82" i="56" s="1"/>
  <c r="CM82" i="56"/>
  <c r="CB82" i="56" s="1"/>
  <c r="ET202" i="56"/>
  <c r="EI202" i="56" s="1"/>
  <c r="DZ202" i="56" s="1"/>
  <c r="ES202" i="56"/>
  <c r="EH202" i="56" s="1"/>
  <c r="DY202" i="56" s="1"/>
  <c r="EP202" i="56"/>
  <c r="EE202" i="56" s="1"/>
  <c r="DV202" i="56" s="1"/>
  <c r="ER202" i="56"/>
  <c r="EG202" i="56" s="1"/>
  <c r="DX202" i="56" s="1"/>
  <c r="EQ202" i="56"/>
  <c r="EF202" i="56" s="1"/>
  <c r="DW202" i="56" s="1"/>
  <c r="EV202" i="56"/>
  <c r="EK202" i="56" s="1"/>
  <c r="EB202" i="56" s="1"/>
  <c r="EU202" i="56"/>
  <c r="EJ202" i="56" s="1"/>
  <c r="EA202" i="56" s="1"/>
  <c r="EW202" i="56"/>
  <c r="EL202" i="56" s="1"/>
  <c r="EC202" i="56" s="1"/>
  <c r="CN139" i="56"/>
  <c r="CC139" i="56" s="1"/>
  <c r="CM139" i="56"/>
  <c r="CB139" i="56" s="1"/>
  <c r="CL139" i="56"/>
  <c r="CA139" i="56" s="1"/>
  <c r="CK139" i="56"/>
  <c r="BZ139" i="56" s="1"/>
  <c r="CJ139" i="56"/>
  <c r="BY139" i="56" s="1"/>
  <c r="CG139" i="56"/>
  <c r="BV139" i="56" s="1"/>
  <c r="CH139" i="56"/>
  <c r="BW139" i="56" s="1"/>
  <c r="CI139" i="56"/>
  <c r="BX139" i="56" s="1"/>
  <c r="CN44" i="56"/>
  <c r="CC44" i="56" s="1"/>
  <c r="CH44" i="56"/>
  <c r="BW44" i="56" s="1"/>
  <c r="CG44" i="56"/>
  <c r="BV44" i="56" s="1"/>
  <c r="CM44" i="56"/>
  <c r="CB44" i="56" s="1"/>
  <c r="CL44" i="56"/>
  <c r="CA44" i="56" s="1"/>
  <c r="CK44" i="56"/>
  <c r="BZ44" i="56" s="1"/>
  <c r="CJ44" i="56"/>
  <c r="BY44" i="56" s="1"/>
  <c r="CI44" i="56"/>
  <c r="BX44" i="56" s="1"/>
  <c r="ET81" i="56"/>
  <c r="EI81" i="56" s="1"/>
  <c r="DZ81" i="56" s="1"/>
  <c r="ES81" i="56"/>
  <c r="EH81" i="56" s="1"/>
  <c r="DY81" i="56" s="1"/>
  <c r="EU81" i="56"/>
  <c r="EJ81" i="56" s="1"/>
  <c r="EA81" i="56" s="1"/>
  <c r="ER81" i="56"/>
  <c r="EG81" i="56" s="1"/>
  <c r="DX81" i="56" s="1"/>
  <c r="EW81" i="56"/>
  <c r="EL81" i="56" s="1"/>
  <c r="EC81" i="56" s="1"/>
  <c r="EV81" i="56"/>
  <c r="EK81" i="56" s="1"/>
  <c r="EB81" i="56" s="1"/>
  <c r="EQ81" i="56"/>
  <c r="EF81" i="56" s="1"/>
  <c r="DW81" i="56" s="1"/>
  <c r="EP81" i="56"/>
  <c r="EE81" i="56" s="1"/>
  <c r="DV81" i="56" s="1"/>
  <c r="FE329" i="56"/>
  <c r="FG329" i="56"/>
  <c r="FF329" i="56"/>
  <c r="EY329" i="56"/>
  <c r="FD329" i="56"/>
  <c r="FC329" i="56"/>
  <c r="FB329" i="56"/>
  <c r="FA329" i="56"/>
  <c r="EZ329" i="56"/>
  <c r="BQ185" i="56"/>
  <c r="CJ27" i="56"/>
  <c r="BY27" i="56" s="1"/>
  <c r="CI27" i="56"/>
  <c r="BX27" i="56" s="1"/>
  <c r="CH27" i="56"/>
  <c r="BW27" i="56" s="1"/>
  <c r="CG27" i="56"/>
  <c r="BV27" i="56" s="1"/>
  <c r="CN27" i="56"/>
  <c r="CC27" i="56" s="1"/>
  <c r="CM27" i="56"/>
  <c r="CB27" i="56" s="1"/>
  <c r="CL27" i="56"/>
  <c r="CA27" i="56" s="1"/>
  <c r="CK27" i="56"/>
  <c r="BZ27" i="56" s="1"/>
  <c r="CM40" i="56"/>
  <c r="CB40" i="56" s="1"/>
  <c r="CL40" i="56"/>
  <c r="CA40" i="56" s="1"/>
  <c r="CH40" i="56"/>
  <c r="BW40" i="56" s="1"/>
  <c r="CN40" i="56"/>
  <c r="CC40" i="56" s="1"/>
  <c r="CI40" i="56"/>
  <c r="BX40" i="56" s="1"/>
  <c r="CK40" i="56"/>
  <c r="BZ40" i="56" s="1"/>
  <c r="CJ40" i="56"/>
  <c r="BY40" i="56" s="1"/>
  <c r="CG40" i="56"/>
  <c r="BV40" i="56" s="1"/>
  <c r="BT290" i="56"/>
  <c r="CI180" i="56"/>
  <c r="BX180" i="56" s="1"/>
  <c r="CH180" i="56"/>
  <c r="BW180" i="56" s="1"/>
  <c r="CJ180" i="56"/>
  <c r="BY180" i="56" s="1"/>
  <c r="CG180" i="56"/>
  <c r="BV180" i="56" s="1"/>
  <c r="CK180" i="56"/>
  <c r="BZ180" i="56" s="1"/>
  <c r="CN180" i="56"/>
  <c r="CC180" i="56" s="1"/>
  <c r="CM180" i="56"/>
  <c r="CB180" i="56" s="1"/>
  <c r="CL180" i="56"/>
  <c r="CA180" i="56" s="1"/>
  <c r="EV80" i="56"/>
  <c r="EK80" i="56" s="1"/>
  <c r="EB80" i="56" s="1"/>
  <c r="EU80" i="56"/>
  <c r="EJ80" i="56" s="1"/>
  <c r="EA80" i="56" s="1"/>
  <c r="EQ80" i="56"/>
  <c r="EF80" i="56" s="1"/>
  <c r="DW80" i="56" s="1"/>
  <c r="EP80" i="56"/>
  <c r="EE80" i="56" s="1"/>
  <c r="DV80" i="56" s="1"/>
  <c r="ES80" i="56"/>
  <c r="EH80" i="56" s="1"/>
  <c r="DY80" i="56" s="1"/>
  <c r="ER80" i="56"/>
  <c r="EG80" i="56" s="1"/>
  <c r="DX80" i="56" s="1"/>
  <c r="EW80" i="56"/>
  <c r="EL80" i="56" s="1"/>
  <c r="EC80" i="56" s="1"/>
  <c r="ET80" i="56"/>
  <c r="EI80" i="56" s="1"/>
  <c r="DZ80" i="56" s="1"/>
  <c r="BQ133" i="56"/>
  <c r="CJ326" i="56"/>
  <c r="BY326" i="56" s="1"/>
  <c r="CN326" i="56"/>
  <c r="CC326" i="56" s="1"/>
  <c r="CK326" i="56"/>
  <c r="BZ326" i="56" s="1"/>
  <c r="CI326" i="56"/>
  <c r="BX326" i="56" s="1"/>
  <c r="CM326" i="56"/>
  <c r="CB326" i="56" s="1"/>
  <c r="CG326" i="56"/>
  <c r="BV326" i="56" s="1"/>
  <c r="CL326" i="56"/>
  <c r="CA326" i="56" s="1"/>
  <c r="CH326" i="56"/>
  <c r="BW326" i="56" s="1"/>
  <c r="EP212" i="56"/>
  <c r="EE212" i="56" s="1"/>
  <c r="DV212" i="56" s="1"/>
  <c r="EW212" i="56"/>
  <c r="EL212" i="56" s="1"/>
  <c r="EC212" i="56" s="1"/>
  <c r="EV212" i="56"/>
  <c r="EK212" i="56" s="1"/>
  <c r="EB212" i="56" s="1"/>
  <c r="EQ212" i="56"/>
  <c r="EF212" i="56" s="1"/>
  <c r="DW212" i="56" s="1"/>
  <c r="EU212" i="56"/>
  <c r="EJ212" i="56" s="1"/>
  <c r="EA212" i="56" s="1"/>
  <c r="ES212" i="56"/>
  <c r="EH212" i="56" s="1"/>
  <c r="DY212" i="56" s="1"/>
  <c r="ET212" i="56"/>
  <c r="EI212" i="56" s="1"/>
  <c r="DZ212" i="56" s="1"/>
  <c r="ER212" i="56"/>
  <c r="EG212" i="56" s="1"/>
  <c r="DX212" i="56" s="1"/>
  <c r="CM235" i="56"/>
  <c r="CB235" i="56" s="1"/>
  <c r="CK235" i="56"/>
  <c r="BZ235" i="56" s="1"/>
  <c r="CJ235" i="56"/>
  <c r="BY235" i="56" s="1"/>
  <c r="CL235" i="56"/>
  <c r="CA235" i="56" s="1"/>
  <c r="CI235" i="56"/>
  <c r="BX235" i="56" s="1"/>
  <c r="CH235" i="56"/>
  <c r="BW235" i="56" s="1"/>
  <c r="CN235" i="56"/>
  <c r="CC235" i="56" s="1"/>
  <c r="CG235" i="56"/>
  <c r="BV235" i="56" s="1"/>
  <c r="CI305" i="56"/>
  <c r="BX305" i="56" s="1"/>
  <c r="CH305" i="56"/>
  <c r="BW305" i="56" s="1"/>
  <c r="CN305" i="56"/>
  <c r="CC305" i="56" s="1"/>
  <c r="CM305" i="56"/>
  <c r="CB305" i="56" s="1"/>
  <c r="CL305" i="56"/>
  <c r="CA305" i="56" s="1"/>
  <c r="CK305" i="56"/>
  <c r="BZ305" i="56" s="1"/>
  <c r="CJ305" i="56"/>
  <c r="BY305" i="56" s="1"/>
  <c r="CG305" i="56"/>
  <c r="BV305" i="56" s="1"/>
  <c r="CN176" i="56"/>
  <c r="CC176" i="56" s="1"/>
  <c r="CK176" i="56"/>
  <c r="BZ176" i="56" s="1"/>
  <c r="CJ176" i="56"/>
  <c r="BY176" i="56" s="1"/>
  <c r="CI176" i="56"/>
  <c r="BX176" i="56" s="1"/>
  <c r="CH176" i="56"/>
  <c r="BW176" i="56" s="1"/>
  <c r="CM176" i="56"/>
  <c r="CB176" i="56" s="1"/>
  <c r="CL176" i="56"/>
  <c r="CA176" i="56" s="1"/>
  <c r="CG176" i="56"/>
  <c r="BV176" i="56" s="1"/>
  <c r="EW255" i="56"/>
  <c r="EL255" i="56" s="1"/>
  <c r="EC255" i="56" s="1"/>
  <c r="EV255" i="56"/>
  <c r="EK255" i="56" s="1"/>
  <c r="EB255" i="56" s="1"/>
  <c r="ES255" i="56"/>
  <c r="EH255" i="56" s="1"/>
  <c r="DY255" i="56" s="1"/>
  <c r="ER255" i="56"/>
  <c r="EG255" i="56" s="1"/>
  <c r="DX255" i="56" s="1"/>
  <c r="EU255" i="56"/>
  <c r="EJ255" i="56" s="1"/>
  <c r="EA255" i="56" s="1"/>
  <c r="ET255" i="56"/>
  <c r="EI255" i="56" s="1"/>
  <c r="DZ255" i="56" s="1"/>
  <c r="EQ255" i="56"/>
  <c r="EF255" i="56" s="1"/>
  <c r="DW255" i="56" s="1"/>
  <c r="EP255" i="56"/>
  <c r="EE255" i="56" s="1"/>
  <c r="DV255" i="56" s="1"/>
  <c r="CN192" i="56"/>
  <c r="CC192" i="56" s="1"/>
  <c r="CG192" i="56"/>
  <c r="BV192" i="56" s="1"/>
  <c r="CJ192" i="56"/>
  <c r="BY192" i="56" s="1"/>
  <c r="CI192" i="56"/>
  <c r="BX192" i="56" s="1"/>
  <c r="CH192" i="56"/>
  <c r="BW192" i="56" s="1"/>
  <c r="CM192" i="56"/>
  <c r="CB192" i="56" s="1"/>
  <c r="CL192" i="56"/>
  <c r="CA192" i="56" s="1"/>
  <c r="CK192" i="56"/>
  <c r="BZ192" i="56" s="1"/>
  <c r="ER98" i="56"/>
  <c r="EG98" i="56" s="1"/>
  <c r="DX98" i="56" s="1"/>
  <c r="EQ98" i="56"/>
  <c r="EF98" i="56" s="1"/>
  <c r="DW98" i="56" s="1"/>
  <c r="EP98" i="56"/>
  <c r="EE98" i="56" s="1"/>
  <c r="DV98" i="56" s="1"/>
  <c r="EW98" i="56"/>
  <c r="EL98" i="56" s="1"/>
  <c r="EC98" i="56" s="1"/>
  <c r="EV98" i="56"/>
  <c r="EK98" i="56" s="1"/>
  <c r="EB98" i="56" s="1"/>
  <c r="ES98" i="56"/>
  <c r="EH98" i="56" s="1"/>
  <c r="DY98" i="56" s="1"/>
  <c r="ET98" i="56"/>
  <c r="EI98" i="56" s="1"/>
  <c r="DZ98" i="56" s="1"/>
  <c r="EU98" i="56"/>
  <c r="EJ98" i="56" s="1"/>
  <c r="EA98" i="56" s="1"/>
  <c r="EW148" i="56"/>
  <c r="EL148" i="56" s="1"/>
  <c r="EC148" i="56" s="1"/>
  <c r="EV148" i="56"/>
  <c r="EK148" i="56" s="1"/>
  <c r="EB148" i="56" s="1"/>
  <c r="ET148" i="56"/>
  <c r="EI148" i="56" s="1"/>
  <c r="DZ148" i="56" s="1"/>
  <c r="EU148" i="56"/>
  <c r="EJ148" i="56" s="1"/>
  <c r="EA148" i="56" s="1"/>
  <c r="EQ148" i="56"/>
  <c r="EF148" i="56" s="1"/>
  <c r="DW148" i="56" s="1"/>
  <c r="ES148" i="56"/>
  <c r="EH148" i="56" s="1"/>
  <c r="DY148" i="56" s="1"/>
  <c r="ER148" i="56"/>
  <c r="EG148" i="56" s="1"/>
  <c r="DX148" i="56" s="1"/>
  <c r="EP148" i="56"/>
  <c r="EE148" i="56" s="1"/>
  <c r="DV148" i="56" s="1"/>
  <c r="CG87" i="56"/>
  <c r="BV87" i="56" s="1"/>
  <c r="CN87" i="56"/>
  <c r="CC87" i="56" s="1"/>
  <c r="CM87" i="56"/>
  <c r="CB87" i="56" s="1"/>
  <c r="CL87" i="56"/>
  <c r="CA87" i="56" s="1"/>
  <c r="CK87" i="56"/>
  <c r="BZ87" i="56" s="1"/>
  <c r="CJ87" i="56"/>
  <c r="BY87" i="56" s="1"/>
  <c r="CI87" i="56"/>
  <c r="BX87" i="56" s="1"/>
  <c r="CH87" i="56"/>
  <c r="BW87" i="56" s="1"/>
  <c r="CN99" i="56"/>
  <c r="CC99" i="56" s="1"/>
  <c r="CI99" i="56"/>
  <c r="BX99" i="56" s="1"/>
  <c r="CH99" i="56"/>
  <c r="BW99" i="56" s="1"/>
  <c r="CJ99" i="56"/>
  <c r="BY99" i="56" s="1"/>
  <c r="CG99" i="56"/>
  <c r="BV99" i="56" s="1"/>
  <c r="CK99" i="56"/>
  <c r="BZ99" i="56" s="1"/>
  <c r="CL99" i="56"/>
  <c r="CA99" i="56" s="1"/>
  <c r="CM99" i="56"/>
  <c r="CB99" i="56" s="1"/>
  <c r="CI237" i="56"/>
  <c r="BX237" i="56" s="1"/>
  <c r="CL237" i="56"/>
  <c r="CA237" i="56" s="1"/>
  <c r="CK237" i="56"/>
  <c r="BZ237" i="56" s="1"/>
  <c r="CM237" i="56"/>
  <c r="CB237" i="56" s="1"/>
  <c r="CN237" i="56"/>
  <c r="CC237" i="56" s="1"/>
  <c r="CG237" i="56"/>
  <c r="BV237" i="56" s="1"/>
  <c r="CJ237" i="56"/>
  <c r="BY237" i="56" s="1"/>
  <c r="CH237" i="56"/>
  <c r="BW237" i="56" s="1"/>
  <c r="ER82" i="56"/>
  <c r="EG82" i="56" s="1"/>
  <c r="DX82" i="56" s="1"/>
  <c r="EQ82" i="56"/>
  <c r="EF82" i="56" s="1"/>
  <c r="DW82" i="56" s="1"/>
  <c r="EU82" i="56"/>
  <c r="EJ82" i="56" s="1"/>
  <c r="EA82" i="56" s="1"/>
  <c r="EV82" i="56"/>
  <c r="EK82" i="56" s="1"/>
  <c r="EB82" i="56" s="1"/>
  <c r="ET82" i="56"/>
  <c r="EI82" i="56" s="1"/>
  <c r="DZ82" i="56" s="1"/>
  <c r="ES82" i="56"/>
  <c r="EH82" i="56" s="1"/>
  <c r="DY82" i="56" s="1"/>
  <c r="EP82" i="56"/>
  <c r="EE82" i="56" s="1"/>
  <c r="DV82" i="56" s="1"/>
  <c r="EW82" i="56"/>
  <c r="EL82" i="56" s="1"/>
  <c r="EC82" i="56" s="1"/>
  <c r="BN327" i="56"/>
  <c r="BQ250" i="56"/>
  <c r="ET232" i="56"/>
  <c r="EI232" i="56" s="1"/>
  <c r="DZ232" i="56" s="1"/>
  <c r="EW232" i="56"/>
  <c r="EL232" i="56" s="1"/>
  <c r="EC232" i="56" s="1"/>
  <c r="EU232" i="56"/>
  <c r="EJ232" i="56" s="1"/>
  <c r="EA232" i="56" s="1"/>
  <c r="ES232" i="56"/>
  <c r="EH232" i="56" s="1"/>
  <c r="DY232" i="56" s="1"/>
  <c r="EV232" i="56"/>
  <c r="EK232" i="56" s="1"/>
  <c r="EB232" i="56" s="1"/>
  <c r="ER232" i="56"/>
  <c r="EG232" i="56" s="1"/>
  <c r="DX232" i="56" s="1"/>
  <c r="EP232" i="56"/>
  <c r="EE232" i="56" s="1"/>
  <c r="DV232" i="56" s="1"/>
  <c r="EQ232" i="56"/>
  <c r="EF232" i="56" s="1"/>
  <c r="DW232" i="56" s="1"/>
  <c r="BP221" i="56"/>
  <c r="CJ267" i="56"/>
  <c r="BY267" i="56" s="1"/>
  <c r="CK267" i="56"/>
  <c r="BZ267" i="56" s="1"/>
  <c r="CN267" i="56"/>
  <c r="CC267" i="56" s="1"/>
  <c r="CM267" i="56"/>
  <c r="CB267" i="56" s="1"/>
  <c r="CL267" i="56"/>
  <c r="CA267" i="56" s="1"/>
  <c r="CI267" i="56"/>
  <c r="BX267" i="56" s="1"/>
  <c r="CH267" i="56"/>
  <c r="BW267" i="56" s="1"/>
  <c r="CG267" i="56"/>
  <c r="BV267" i="56" s="1"/>
  <c r="BR275" i="56"/>
  <c r="CG38" i="56"/>
  <c r="BV38" i="56" s="1"/>
  <c r="CN38" i="56"/>
  <c r="CC38" i="56" s="1"/>
  <c r="CI38" i="56"/>
  <c r="BX38" i="56" s="1"/>
  <c r="CH38" i="56"/>
  <c r="BW38" i="56" s="1"/>
  <c r="CL38" i="56"/>
  <c r="CA38" i="56" s="1"/>
  <c r="CK38" i="56"/>
  <c r="BZ38" i="56" s="1"/>
  <c r="CM38" i="56"/>
  <c r="CB38" i="56" s="1"/>
  <c r="CJ38" i="56"/>
  <c r="BY38" i="56" s="1"/>
  <c r="CI50" i="56"/>
  <c r="BX50" i="56" s="1"/>
  <c r="CH50" i="56"/>
  <c r="BW50" i="56" s="1"/>
  <c r="CL50" i="56"/>
  <c r="CA50" i="56" s="1"/>
  <c r="CK50" i="56"/>
  <c r="BZ50" i="56" s="1"/>
  <c r="CJ50" i="56"/>
  <c r="BY50" i="56" s="1"/>
  <c r="CG50" i="56"/>
  <c r="BV50" i="56" s="1"/>
  <c r="CN50" i="56"/>
  <c r="CC50" i="56" s="1"/>
  <c r="CM50" i="56"/>
  <c r="CB50" i="56" s="1"/>
  <c r="ET121" i="56"/>
  <c r="EI121" i="56" s="1"/>
  <c r="DZ121" i="56" s="1"/>
  <c r="ES121" i="56"/>
  <c r="EH121" i="56" s="1"/>
  <c r="DY121" i="56" s="1"/>
  <c r="EV121" i="56"/>
  <c r="EK121" i="56" s="1"/>
  <c r="EB121" i="56" s="1"/>
  <c r="EU121" i="56"/>
  <c r="EJ121" i="56" s="1"/>
  <c r="EA121" i="56" s="1"/>
  <c r="EW121" i="56"/>
  <c r="EL121" i="56" s="1"/>
  <c r="EC121" i="56" s="1"/>
  <c r="ER121" i="56"/>
  <c r="EG121" i="56" s="1"/>
  <c r="DX121" i="56" s="1"/>
  <c r="EQ121" i="56"/>
  <c r="EF121" i="56" s="1"/>
  <c r="DW121" i="56" s="1"/>
  <c r="EP121" i="56"/>
  <c r="EE121" i="56" s="1"/>
  <c r="DV121" i="56" s="1"/>
  <c r="CN91" i="56"/>
  <c r="CC91" i="56" s="1"/>
  <c r="CK91" i="56"/>
  <c r="BZ91" i="56" s="1"/>
  <c r="CJ91" i="56"/>
  <c r="BY91" i="56" s="1"/>
  <c r="CL91" i="56"/>
  <c r="CA91" i="56" s="1"/>
  <c r="CI91" i="56"/>
  <c r="BX91" i="56" s="1"/>
  <c r="CH91" i="56"/>
  <c r="BW91" i="56" s="1"/>
  <c r="CM91" i="56"/>
  <c r="CB91" i="56" s="1"/>
  <c r="CG91" i="56"/>
  <c r="BV91" i="56" s="1"/>
  <c r="EW10" i="56"/>
  <c r="EL10" i="56" s="1"/>
  <c r="EC10" i="56" s="1"/>
  <c r="EV10" i="56"/>
  <c r="EK10" i="56" s="1"/>
  <c r="EB10" i="56" s="1"/>
  <c r="ES10" i="56"/>
  <c r="EH10" i="56" s="1"/>
  <c r="DY10" i="56" s="1"/>
  <c r="EU10" i="56"/>
  <c r="EJ10" i="56" s="1"/>
  <c r="EA10" i="56" s="1"/>
  <c r="ET10" i="56"/>
  <c r="EI10" i="56" s="1"/>
  <c r="DZ10" i="56" s="1"/>
  <c r="ER10" i="56"/>
  <c r="EG10" i="56" s="1"/>
  <c r="DX10" i="56" s="1"/>
  <c r="EQ10" i="56"/>
  <c r="EF10" i="56" s="1"/>
  <c r="DW10" i="56" s="1"/>
  <c r="EP10" i="56"/>
  <c r="EE10" i="56" s="1"/>
  <c r="DV10" i="56" s="1"/>
  <c r="BM122" i="56"/>
  <c r="CN90" i="56"/>
  <c r="CC90" i="56" s="1"/>
  <c r="CM90" i="56"/>
  <c r="CB90" i="56" s="1"/>
  <c r="CL90" i="56"/>
  <c r="CA90" i="56" s="1"/>
  <c r="CI90" i="56"/>
  <c r="BX90" i="56" s="1"/>
  <c r="CJ90" i="56"/>
  <c r="BY90" i="56" s="1"/>
  <c r="CH90" i="56"/>
  <c r="BW90" i="56" s="1"/>
  <c r="CG90" i="56"/>
  <c r="BV90" i="56" s="1"/>
  <c r="CK90" i="56"/>
  <c r="BZ90" i="56" s="1"/>
  <c r="CM100" i="56"/>
  <c r="CB100" i="56" s="1"/>
  <c r="CL100" i="56"/>
  <c r="CA100" i="56" s="1"/>
  <c r="CN100" i="56"/>
  <c r="CC100" i="56" s="1"/>
  <c r="CH100" i="56"/>
  <c r="BW100" i="56" s="1"/>
  <c r="CG100" i="56"/>
  <c r="BV100" i="56" s="1"/>
  <c r="CK100" i="56"/>
  <c r="BZ100" i="56" s="1"/>
  <c r="CI100" i="56"/>
  <c r="BX100" i="56" s="1"/>
  <c r="CJ100" i="56"/>
  <c r="BY100" i="56" s="1"/>
  <c r="CL64" i="56"/>
  <c r="CA64" i="56" s="1"/>
  <c r="CI64" i="56"/>
  <c r="BX64" i="56" s="1"/>
  <c r="CH64" i="56"/>
  <c r="BW64" i="56" s="1"/>
  <c r="CG64" i="56"/>
  <c r="BV64" i="56" s="1"/>
  <c r="CM64" i="56"/>
  <c r="CB64" i="56" s="1"/>
  <c r="CN64" i="56"/>
  <c r="CC64" i="56" s="1"/>
  <c r="CK64" i="56"/>
  <c r="BZ64" i="56" s="1"/>
  <c r="CJ64" i="56"/>
  <c r="BY64" i="56" s="1"/>
  <c r="CM84" i="56"/>
  <c r="CB84" i="56" s="1"/>
  <c r="CL84" i="56"/>
  <c r="CA84" i="56" s="1"/>
  <c r="CN84" i="56"/>
  <c r="CC84" i="56" s="1"/>
  <c r="CK84" i="56"/>
  <c r="BZ84" i="56" s="1"/>
  <c r="CH84" i="56"/>
  <c r="BW84" i="56" s="1"/>
  <c r="CJ84" i="56"/>
  <c r="BY84" i="56" s="1"/>
  <c r="CI84" i="56"/>
  <c r="BX84" i="56" s="1"/>
  <c r="CG84" i="56"/>
  <c r="BV84" i="56" s="1"/>
  <c r="BT147" i="56"/>
  <c r="EP131" i="56"/>
  <c r="EE131" i="56" s="1"/>
  <c r="DV131" i="56" s="1"/>
  <c r="ES131" i="56"/>
  <c r="EH131" i="56" s="1"/>
  <c r="DY131" i="56" s="1"/>
  <c r="ER131" i="56"/>
  <c r="EG131" i="56" s="1"/>
  <c r="DX131" i="56" s="1"/>
  <c r="EV131" i="56"/>
  <c r="EK131" i="56" s="1"/>
  <c r="EB131" i="56" s="1"/>
  <c r="EU131" i="56"/>
  <c r="EJ131" i="56" s="1"/>
  <c r="EA131" i="56" s="1"/>
  <c r="ET131" i="56"/>
  <c r="EI131" i="56" s="1"/>
  <c r="DZ131" i="56" s="1"/>
  <c r="EW131" i="56"/>
  <c r="EL131" i="56" s="1"/>
  <c r="EC131" i="56" s="1"/>
  <c r="EQ131" i="56"/>
  <c r="EF131" i="56" s="1"/>
  <c r="DW131" i="56" s="1"/>
  <c r="CN261" i="56"/>
  <c r="CC261" i="56" s="1"/>
  <c r="CM261" i="56"/>
  <c r="CB261" i="56" s="1"/>
  <c r="CH261" i="56"/>
  <c r="BW261" i="56" s="1"/>
  <c r="CG261" i="56"/>
  <c r="BV261" i="56" s="1"/>
  <c r="CL261" i="56"/>
  <c r="CA261" i="56" s="1"/>
  <c r="CK261" i="56"/>
  <c r="BZ261" i="56" s="1"/>
  <c r="CI261" i="56"/>
  <c r="BX261" i="56" s="1"/>
  <c r="CJ261" i="56"/>
  <c r="BY261" i="56" s="1"/>
  <c r="EU321" i="56"/>
  <c r="EJ321" i="56" s="1"/>
  <c r="EA321" i="56" s="1"/>
  <c r="EP321" i="56"/>
  <c r="EE321" i="56" s="1"/>
  <c r="DV321" i="56" s="1"/>
  <c r="EW321" i="56"/>
  <c r="EL321" i="56" s="1"/>
  <c r="EC321" i="56" s="1"/>
  <c r="ET321" i="56"/>
  <c r="EI321" i="56" s="1"/>
  <c r="DZ321" i="56" s="1"/>
  <c r="ES321" i="56"/>
  <c r="EH321" i="56" s="1"/>
  <c r="DY321" i="56" s="1"/>
  <c r="EQ321" i="56"/>
  <c r="EF321" i="56" s="1"/>
  <c r="DW321" i="56" s="1"/>
  <c r="EV321" i="56"/>
  <c r="EK321" i="56" s="1"/>
  <c r="EB321" i="56" s="1"/>
  <c r="ER321" i="56"/>
  <c r="EG321" i="56" s="1"/>
  <c r="DX321" i="56" s="1"/>
  <c r="CM216" i="56"/>
  <c r="CB216" i="56" s="1"/>
  <c r="CL216" i="56"/>
  <c r="CA216" i="56" s="1"/>
  <c r="CH216" i="56"/>
  <c r="BW216" i="56" s="1"/>
  <c r="CG216" i="56"/>
  <c r="BV216" i="56" s="1"/>
  <c r="CI216" i="56"/>
  <c r="BX216" i="56" s="1"/>
  <c r="CN216" i="56"/>
  <c r="CC216" i="56" s="1"/>
  <c r="CK216" i="56"/>
  <c r="BZ216" i="56" s="1"/>
  <c r="CJ216" i="56"/>
  <c r="BY216" i="56" s="1"/>
  <c r="ET244" i="56"/>
  <c r="EI244" i="56" s="1"/>
  <c r="DZ244" i="56" s="1"/>
  <c r="ES244" i="56"/>
  <c r="EH244" i="56" s="1"/>
  <c r="DY244" i="56" s="1"/>
  <c r="EU244" i="56"/>
  <c r="EJ244" i="56" s="1"/>
  <c r="EA244" i="56" s="1"/>
  <c r="ER244" i="56"/>
  <c r="EG244" i="56" s="1"/>
  <c r="DX244" i="56" s="1"/>
  <c r="EQ244" i="56"/>
  <c r="EF244" i="56" s="1"/>
  <c r="DW244" i="56" s="1"/>
  <c r="EP244" i="56"/>
  <c r="EE244" i="56" s="1"/>
  <c r="DV244" i="56" s="1"/>
  <c r="EV244" i="56"/>
  <c r="EK244" i="56" s="1"/>
  <c r="EB244" i="56" s="1"/>
  <c r="EW244" i="56"/>
  <c r="EL244" i="56" s="1"/>
  <c r="EC244" i="56" s="1"/>
  <c r="CM201" i="56"/>
  <c r="CB201" i="56" s="1"/>
  <c r="CL201" i="56"/>
  <c r="CA201" i="56" s="1"/>
  <c r="CG201" i="56"/>
  <c r="BV201" i="56" s="1"/>
  <c r="CK201" i="56"/>
  <c r="BZ201" i="56" s="1"/>
  <c r="CN201" i="56"/>
  <c r="CC201" i="56" s="1"/>
  <c r="CJ201" i="56"/>
  <c r="BY201" i="56" s="1"/>
  <c r="CH201" i="56"/>
  <c r="BW201" i="56" s="1"/>
  <c r="CI201" i="56"/>
  <c r="BX201" i="56" s="1"/>
  <c r="BQ200" i="56"/>
  <c r="EU70" i="56"/>
  <c r="EJ70" i="56" s="1"/>
  <c r="EA70" i="56" s="1"/>
  <c r="ET70" i="56"/>
  <c r="EI70" i="56" s="1"/>
  <c r="DZ70" i="56" s="1"/>
  <c r="EP70" i="56"/>
  <c r="EE70" i="56" s="1"/>
  <c r="DV70" i="56" s="1"/>
  <c r="ER70" i="56"/>
  <c r="EG70" i="56" s="1"/>
  <c r="DX70" i="56" s="1"/>
  <c r="EQ70" i="56"/>
  <c r="EF70" i="56" s="1"/>
  <c r="DW70" i="56" s="1"/>
  <c r="ES70" i="56"/>
  <c r="EH70" i="56" s="1"/>
  <c r="DY70" i="56" s="1"/>
  <c r="EW70" i="56"/>
  <c r="EL70" i="56" s="1"/>
  <c r="EC70" i="56" s="1"/>
  <c r="EV70" i="56"/>
  <c r="EK70" i="56" s="1"/>
  <c r="EB70" i="56" s="1"/>
  <c r="CK16" i="56"/>
  <c r="BZ16" i="56" s="1"/>
  <c r="CJ16" i="56"/>
  <c r="BY16" i="56" s="1"/>
  <c r="CN16" i="56"/>
  <c r="CC16" i="56" s="1"/>
  <c r="CI16" i="56"/>
  <c r="BX16" i="56" s="1"/>
  <c r="CM16" i="56"/>
  <c r="CB16" i="56" s="1"/>
  <c r="CL16" i="56"/>
  <c r="CA16" i="56" s="1"/>
  <c r="CH16" i="56"/>
  <c r="BW16" i="56" s="1"/>
  <c r="CG16" i="56"/>
  <c r="BV16" i="56" s="1"/>
  <c r="CN128" i="56"/>
  <c r="CC128" i="56" s="1"/>
  <c r="CI128" i="56"/>
  <c r="BX128" i="56" s="1"/>
  <c r="CH128" i="56"/>
  <c r="BW128" i="56" s="1"/>
  <c r="CM128" i="56"/>
  <c r="CB128" i="56" s="1"/>
  <c r="CL128" i="56"/>
  <c r="CA128" i="56" s="1"/>
  <c r="CJ128" i="56"/>
  <c r="BY128" i="56" s="1"/>
  <c r="CG128" i="56"/>
  <c r="BV128" i="56" s="1"/>
  <c r="CK128" i="56"/>
  <c r="BZ128" i="56" s="1"/>
  <c r="BO70" i="56"/>
  <c r="ET20" i="56"/>
  <c r="EI20" i="56" s="1"/>
  <c r="DZ20" i="56" s="1"/>
  <c r="ES20" i="56"/>
  <c r="EH20" i="56" s="1"/>
  <c r="DY20" i="56" s="1"/>
  <c r="EW20" i="56"/>
  <c r="EL20" i="56" s="1"/>
  <c r="EC20" i="56" s="1"/>
  <c r="EV20" i="56"/>
  <c r="EK20" i="56" s="1"/>
  <c r="EB20" i="56" s="1"/>
  <c r="EQ20" i="56"/>
  <c r="EF20" i="56" s="1"/>
  <c r="DW20" i="56" s="1"/>
  <c r="EU20" i="56"/>
  <c r="EJ20" i="56" s="1"/>
  <c r="EA20" i="56" s="1"/>
  <c r="ER20" i="56"/>
  <c r="EG20" i="56" s="1"/>
  <c r="DX20" i="56" s="1"/>
  <c r="EP20" i="56"/>
  <c r="EE20" i="56" s="1"/>
  <c r="DV20" i="56" s="1"/>
  <c r="BP24" i="56"/>
  <c r="BP78" i="56"/>
  <c r="CE27" i="56"/>
  <c r="CZ27" i="56"/>
  <c r="EN27" i="56"/>
  <c r="FI27" i="56"/>
  <c r="GB329" i="56"/>
  <c r="FR329" i="56" s="1"/>
  <c r="FY329" i="56"/>
  <c r="FO329" i="56" s="1"/>
  <c r="FU329" i="56"/>
  <c r="FT329" i="56"/>
  <c r="GA329" i="56"/>
  <c r="FQ329" i="56" s="1"/>
  <c r="FZ329" i="56"/>
  <c r="FP329" i="56" s="1"/>
  <c r="FX329" i="56"/>
  <c r="FN329" i="56" s="1"/>
  <c r="FW329" i="56"/>
  <c r="FM329" i="56" s="1"/>
  <c r="FV329" i="56"/>
  <c r="FL329" i="56" s="1"/>
  <c r="BR148" i="56"/>
  <c r="CM217" i="56"/>
  <c r="CB217" i="56" s="1"/>
  <c r="CL217" i="56"/>
  <c r="CA217" i="56" s="1"/>
  <c r="CK217" i="56"/>
  <c r="BZ217" i="56" s="1"/>
  <c r="CJ217" i="56"/>
  <c r="BY217" i="56" s="1"/>
  <c r="CI217" i="56"/>
  <c r="BX217" i="56" s="1"/>
  <c r="CN217" i="56"/>
  <c r="CC217" i="56" s="1"/>
  <c r="CH217" i="56"/>
  <c r="BW217" i="56" s="1"/>
  <c r="CG217" i="56"/>
  <c r="BV217" i="56" s="1"/>
  <c r="EU168" i="56"/>
  <c r="EJ168" i="56" s="1"/>
  <c r="EA168" i="56" s="1"/>
  <c r="ET168" i="56"/>
  <c r="EI168" i="56" s="1"/>
  <c r="DZ168" i="56" s="1"/>
  <c r="EW168" i="56"/>
  <c r="EL168" i="56" s="1"/>
  <c r="EC168" i="56" s="1"/>
  <c r="EV168" i="56"/>
  <c r="EK168" i="56" s="1"/>
  <c r="EB168" i="56" s="1"/>
  <c r="ES168" i="56"/>
  <c r="EH168" i="56" s="1"/>
  <c r="DY168" i="56" s="1"/>
  <c r="ER168" i="56"/>
  <c r="EG168" i="56" s="1"/>
  <c r="DX168" i="56" s="1"/>
  <c r="EQ168" i="56"/>
  <c r="EF168" i="56" s="1"/>
  <c r="DW168" i="56" s="1"/>
  <c r="EP168" i="56"/>
  <c r="EE168" i="56" s="1"/>
  <c r="DV168" i="56" s="1"/>
  <c r="EP126" i="56"/>
  <c r="EE126" i="56" s="1"/>
  <c r="DV126" i="56" s="1"/>
  <c r="EW126" i="56"/>
  <c r="EL126" i="56" s="1"/>
  <c r="EC126" i="56" s="1"/>
  <c r="ES126" i="56"/>
  <c r="EH126" i="56" s="1"/>
  <c r="DY126" i="56" s="1"/>
  <c r="ER126" i="56"/>
  <c r="EG126" i="56" s="1"/>
  <c r="DX126" i="56" s="1"/>
  <c r="EQ126" i="56"/>
  <c r="EF126" i="56" s="1"/>
  <c r="DW126" i="56" s="1"/>
  <c r="EV126" i="56"/>
  <c r="EK126" i="56" s="1"/>
  <c r="EU126" i="56"/>
  <c r="EJ126" i="56" s="1"/>
  <c r="EA126" i="56" s="1"/>
  <c r="ET126" i="56"/>
  <c r="EI126" i="56" s="1"/>
  <c r="DZ126" i="56" s="1"/>
  <c r="CN324" i="56"/>
  <c r="CC324" i="56" s="1"/>
  <c r="CL324" i="56"/>
  <c r="CA324" i="56" s="1"/>
  <c r="CI324" i="56"/>
  <c r="BX324" i="56" s="1"/>
  <c r="CG324" i="56"/>
  <c r="BV324" i="56" s="1"/>
  <c r="CM324" i="56"/>
  <c r="CB324" i="56" s="1"/>
  <c r="CK324" i="56"/>
  <c r="BZ324" i="56" s="1"/>
  <c r="CH324" i="56"/>
  <c r="BW324" i="56" s="1"/>
  <c r="CJ324" i="56"/>
  <c r="BY324" i="56" s="1"/>
  <c r="EW326" i="56"/>
  <c r="EL326" i="56" s="1"/>
  <c r="EC326" i="56" s="1"/>
  <c r="EU326" i="56"/>
  <c r="EJ326" i="56" s="1"/>
  <c r="EA326" i="56" s="1"/>
  <c r="ET326" i="56"/>
  <c r="EI326" i="56" s="1"/>
  <c r="DZ326" i="56" s="1"/>
  <c r="EQ326" i="56"/>
  <c r="EF326" i="56" s="1"/>
  <c r="DW326" i="56" s="1"/>
  <c r="EP326" i="56"/>
  <c r="EE326" i="56" s="1"/>
  <c r="DV326" i="56" s="1"/>
  <c r="EV326" i="56"/>
  <c r="EK326" i="56" s="1"/>
  <c r="EB326" i="56" s="1"/>
  <c r="ES326" i="56"/>
  <c r="EH326" i="56" s="1"/>
  <c r="DY326" i="56" s="1"/>
  <c r="ER326" i="56"/>
  <c r="EG326" i="56" s="1"/>
  <c r="DX326" i="56" s="1"/>
  <c r="EV231" i="56"/>
  <c r="EK231" i="56" s="1"/>
  <c r="EB231" i="56" s="1"/>
  <c r="EU231" i="56"/>
  <c r="EJ231" i="56" s="1"/>
  <c r="EA231" i="56" s="1"/>
  <c r="ET231" i="56"/>
  <c r="EI231" i="56" s="1"/>
  <c r="DZ231" i="56" s="1"/>
  <c r="EP231" i="56"/>
  <c r="EE231" i="56" s="1"/>
  <c r="DV231" i="56" s="1"/>
  <c r="ES231" i="56"/>
  <c r="EH231" i="56" s="1"/>
  <c r="DY231" i="56" s="1"/>
  <c r="ER231" i="56"/>
  <c r="EG231" i="56" s="1"/>
  <c r="DX231" i="56" s="1"/>
  <c r="EW231" i="56"/>
  <c r="EL231" i="56" s="1"/>
  <c r="EC231" i="56" s="1"/>
  <c r="EQ231" i="56"/>
  <c r="EF231" i="56" s="1"/>
  <c r="DW231" i="56" s="1"/>
  <c r="CN188" i="56"/>
  <c r="CC188" i="56" s="1"/>
  <c r="CM188" i="56"/>
  <c r="CB188" i="56" s="1"/>
  <c r="CL188" i="56"/>
  <c r="CA188" i="56" s="1"/>
  <c r="CK188" i="56"/>
  <c r="BZ188" i="56" s="1"/>
  <c r="CJ188" i="56"/>
  <c r="BY188" i="56" s="1"/>
  <c r="CI188" i="56"/>
  <c r="BX188" i="56" s="1"/>
  <c r="CH188" i="56"/>
  <c r="BW188" i="56" s="1"/>
  <c r="CG188" i="56"/>
  <c r="BV188" i="56" s="1"/>
  <c r="EV104" i="56"/>
  <c r="EK104" i="56" s="1"/>
  <c r="EB104" i="56" s="1"/>
  <c r="EU104" i="56"/>
  <c r="EJ104" i="56" s="1"/>
  <c r="EA104" i="56" s="1"/>
  <c r="ER104" i="56"/>
  <c r="EG104" i="56" s="1"/>
  <c r="DX104" i="56" s="1"/>
  <c r="EQ104" i="56"/>
  <c r="EF104" i="56" s="1"/>
  <c r="DW104" i="56" s="1"/>
  <c r="EP104" i="56"/>
  <c r="EE104" i="56" s="1"/>
  <c r="DV104" i="56" s="1"/>
  <c r="EW104" i="56"/>
  <c r="EL104" i="56" s="1"/>
  <c r="EC104" i="56" s="1"/>
  <c r="ET104" i="56"/>
  <c r="EI104" i="56" s="1"/>
  <c r="DZ104" i="56" s="1"/>
  <c r="ES104" i="56"/>
  <c r="EH104" i="56" s="1"/>
  <c r="DY104" i="56" s="1"/>
  <c r="ET92" i="56"/>
  <c r="EI92" i="56" s="1"/>
  <c r="ES92" i="56"/>
  <c r="EH92" i="56" s="1"/>
  <c r="DY92" i="56" s="1"/>
  <c r="EU92" i="56"/>
  <c r="EJ92" i="56" s="1"/>
  <c r="EA92" i="56" s="1"/>
  <c r="ER92" i="56"/>
  <c r="EG92" i="56" s="1"/>
  <c r="DX92" i="56" s="1"/>
  <c r="EQ92" i="56"/>
  <c r="EF92" i="56" s="1"/>
  <c r="DW92" i="56" s="1"/>
  <c r="EW92" i="56"/>
  <c r="EL92" i="56" s="1"/>
  <c r="EC92" i="56" s="1"/>
  <c r="EP92" i="56"/>
  <c r="EE92" i="56" s="1"/>
  <c r="DV92" i="56" s="1"/>
  <c r="EV92" i="56"/>
  <c r="EK92" i="56" s="1"/>
  <c r="EB92" i="56" s="1"/>
  <c r="EQ221" i="56"/>
  <c r="EF221" i="56" s="1"/>
  <c r="EP221" i="56"/>
  <c r="EE221" i="56" s="1"/>
  <c r="DV221" i="56" s="1"/>
  <c r="EW221" i="56"/>
  <c r="EL221" i="56" s="1"/>
  <c r="EC221" i="56" s="1"/>
  <c r="EV221" i="56"/>
  <c r="EK221" i="56" s="1"/>
  <c r="EB221" i="56" s="1"/>
  <c r="ER221" i="56"/>
  <c r="EG221" i="56" s="1"/>
  <c r="DX221" i="56" s="1"/>
  <c r="EU221" i="56"/>
  <c r="EJ221" i="56" s="1"/>
  <c r="EA221" i="56" s="1"/>
  <c r="ES221" i="56"/>
  <c r="EH221" i="56" s="1"/>
  <c r="DY221" i="56" s="1"/>
  <c r="ET221" i="56"/>
  <c r="EI221" i="56" s="1"/>
  <c r="DZ221" i="56" s="1"/>
  <c r="CN73" i="56"/>
  <c r="CC73" i="56" s="1"/>
  <c r="CM73" i="56"/>
  <c r="CB73" i="56" s="1"/>
  <c r="CG73" i="56"/>
  <c r="BV73" i="56" s="1"/>
  <c r="CL73" i="56"/>
  <c r="CA73" i="56" s="1"/>
  <c r="CK73" i="56"/>
  <c r="BZ73" i="56" s="1"/>
  <c r="CI73" i="56"/>
  <c r="BX73" i="56" s="1"/>
  <c r="CJ73" i="56"/>
  <c r="BY73" i="56" s="1"/>
  <c r="CH73" i="56"/>
  <c r="BW73" i="56" s="1"/>
  <c r="CL177" i="56"/>
  <c r="CA177" i="56" s="1"/>
  <c r="CK177" i="56"/>
  <c r="BZ177" i="56" s="1"/>
  <c r="CJ177" i="56"/>
  <c r="BY177" i="56" s="1"/>
  <c r="CN177" i="56"/>
  <c r="CC177" i="56" s="1"/>
  <c r="CM177" i="56"/>
  <c r="CB177" i="56" s="1"/>
  <c r="CI177" i="56"/>
  <c r="BX177" i="56" s="1"/>
  <c r="CH177" i="56"/>
  <c r="BW177" i="56" s="1"/>
  <c r="CG177" i="56"/>
  <c r="BV177" i="56" s="1"/>
  <c r="EW179" i="56"/>
  <c r="EL179" i="56" s="1"/>
  <c r="EC179" i="56" s="1"/>
  <c r="EV179" i="56"/>
  <c r="EK179" i="56" s="1"/>
  <c r="ES179" i="56"/>
  <c r="EH179" i="56" s="1"/>
  <c r="EU179" i="56"/>
  <c r="EJ179" i="56" s="1"/>
  <c r="ET179" i="56"/>
  <c r="EI179" i="56" s="1"/>
  <c r="DZ179" i="56" s="1"/>
  <c r="ER179" i="56"/>
  <c r="EG179" i="56" s="1"/>
  <c r="DX179" i="56" s="1"/>
  <c r="EP179" i="56"/>
  <c r="EE179" i="56" s="1"/>
  <c r="EQ179" i="56"/>
  <c r="EF179" i="56" s="1"/>
  <c r="ET240" i="56"/>
  <c r="EI240" i="56" s="1"/>
  <c r="DZ240" i="56" s="1"/>
  <c r="EP240" i="56"/>
  <c r="EE240" i="56" s="1"/>
  <c r="DV240" i="56" s="1"/>
  <c r="EU240" i="56"/>
  <c r="EJ240" i="56" s="1"/>
  <c r="EA240" i="56" s="1"/>
  <c r="ES240" i="56"/>
  <c r="EH240" i="56" s="1"/>
  <c r="DY240" i="56" s="1"/>
  <c r="EW240" i="56"/>
  <c r="EL240" i="56" s="1"/>
  <c r="EC240" i="56" s="1"/>
  <c r="EV240" i="56"/>
  <c r="EK240" i="56" s="1"/>
  <c r="EB240" i="56" s="1"/>
  <c r="ER240" i="56"/>
  <c r="EG240" i="56" s="1"/>
  <c r="DX240" i="56" s="1"/>
  <c r="EQ240" i="56"/>
  <c r="EF240" i="56" s="1"/>
  <c r="DW240" i="56" s="1"/>
  <c r="CM191" i="56"/>
  <c r="CB191" i="56" s="1"/>
  <c r="CL191" i="56"/>
  <c r="CA191" i="56" s="1"/>
  <c r="CK191" i="56"/>
  <c r="BZ191" i="56" s="1"/>
  <c r="CJ191" i="56"/>
  <c r="BY191" i="56" s="1"/>
  <c r="CI191" i="56"/>
  <c r="BX191" i="56" s="1"/>
  <c r="CH191" i="56"/>
  <c r="BW191" i="56" s="1"/>
  <c r="CN191" i="56"/>
  <c r="CC191" i="56" s="1"/>
  <c r="CG191" i="56"/>
  <c r="BV191" i="56" s="1"/>
  <c r="BN269" i="56"/>
  <c r="CJ145" i="56"/>
  <c r="BY145" i="56" s="1"/>
  <c r="CI145" i="56"/>
  <c r="BX145" i="56" s="1"/>
  <c r="CH145" i="56"/>
  <c r="BW145" i="56" s="1"/>
  <c r="CG145" i="56"/>
  <c r="BV145" i="56" s="1"/>
  <c r="CM145" i="56"/>
  <c r="CB145" i="56" s="1"/>
  <c r="CN145" i="56"/>
  <c r="CC145" i="56" s="1"/>
  <c r="CL145" i="56"/>
  <c r="CA145" i="56" s="1"/>
  <c r="CK145" i="56"/>
  <c r="BZ145" i="56" s="1"/>
  <c r="CK231" i="56"/>
  <c r="BZ231" i="56" s="1"/>
  <c r="CJ231" i="56"/>
  <c r="BY231" i="56" s="1"/>
  <c r="CI231" i="56"/>
  <c r="BX231" i="56" s="1"/>
  <c r="CL231" i="56"/>
  <c r="CA231" i="56" s="1"/>
  <c r="CN231" i="56"/>
  <c r="CC231" i="56" s="1"/>
  <c r="CM231" i="56"/>
  <c r="CB231" i="56" s="1"/>
  <c r="CG231" i="56"/>
  <c r="BV231" i="56" s="1"/>
  <c r="CH231" i="56"/>
  <c r="BW231" i="56" s="1"/>
  <c r="CN121" i="56"/>
  <c r="CC121" i="56" s="1"/>
  <c r="CH121" i="56"/>
  <c r="BW121" i="56" s="1"/>
  <c r="CG121" i="56"/>
  <c r="BV121" i="56" s="1"/>
  <c r="CJ121" i="56"/>
  <c r="BY121" i="56" s="1"/>
  <c r="CI121" i="56"/>
  <c r="BX121" i="56" s="1"/>
  <c r="CM121" i="56"/>
  <c r="CB121" i="56" s="1"/>
  <c r="CK121" i="56"/>
  <c r="BZ121" i="56" s="1"/>
  <c r="CL121" i="56"/>
  <c r="CA121" i="56" s="1"/>
  <c r="CK61" i="56"/>
  <c r="BZ61" i="56" s="1"/>
  <c r="CJ61" i="56"/>
  <c r="BY61" i="56" s="1"/>
  <c r="CI61" i="56"/>
  <c r="BX61" i="56" s="1"/>
  <c r="CH61" i="56"/>
  <c r="BW61" i="56" s="1"/>
  <c r="CG61" i="56"/>
  <c r="BV61" i="56" s="1"/>
  <c r="CL61" i="56"/>
  <c r="CA61" i="56" s="1"/>
  <c r="CM61" i="56"/>
  <c r="CB61" i="56" s="1"/>
  <c r="CN61" i="56"/>
  <c r="CC61" i="56" s="1"/>
  <c r="CK77" i="56"/>
  <c r="BZ77" i="56" s="1"/>
  <c r="CJ77" i="56"/>
  <c r="BY77" i="56" s="1"/>
  <c r="CG77" i="56"/>
  <c r="BV77" i="56" s="1"/>
  <c r="CM77" i="56"/>
  <c r="CB77" i="56" s="1"/>
  <c r="CN77" i="56"/>
  <c r="CC77" i="56" s="1"/>
  <c r="CH77" i="56"/>
  <c r="BW77" i="56" s="1"/>
  <c r="CI77" i="56"/>
  <c r="BX77" i="56" s="1"/>
  <c r="CL77" i="56"/>
  <c r="CA77" i="56" s="1"/>
  <c r="EU62" i="56"/>
  <c r="EJ62" i="56" s="1"/>
  <c r="EA62" i="56" s="1"/>
  <c r="ER62" i="56"/>
  <c r="EG62" i="56" s="1"/>
  <c r="DX62" i="56" s="1"/>
  <c r="EQ62" i="56"/>
  <c r="EF62" i="56" s="1"/>
  <c r="DW62" i="56" s="1"/>
  <c r="ES62" i="56"/>
  <c r="EH62" i="56" s="1"/>
  <c r="DY62" i="56" s="1"/>
  <c r="EP62" i="56"/>
  <c r="EE62" i="56" s="1"/>
  <c r="DV62" i="56" s="1"/>
  <c r="EW62" i="56"/>
  <c r="EL62" i="56" s="1"/>
  <c r="EC62" i="56" s="1"/>
  <c r="EV62" i="56"/>
  <c r="EK62" i="56" s="1"/>
  <c r="EB62" i="56" s="1"/>
  <c r="ET62" i="56"/>
  <c r="EI62" i="56" s="1"/>
  <c r="DZ62" i="56" s="1"/>
  <c r="EW49" i="56"/>
  <c r="EL49" i="56" s="1"/>
  <c r="EC49" i="56" s="1"/>
  <c r="ER49" i="56"/>
  <c r="EG49" i="56" s="1"/>
  <c r="DX49" i="56" s="1"/>
  <c r="EQ49" i="56"/>
  <c r="EF49" i="56" s="1"/>
  <c r="DW49" i="56" s="1"/>
  <c r="EP49" i="56"/>
  <c r="EE49" i="56" s="1"/>
  <c r="DV49" i="56" s="1"/>
  <c r="EV49" i="56"/>
  <c r="EK49" i="56" s="1"/>
  <c r="EB49" i="56" s="1"/>
  <c r="ET49" i="56"/>
  <c r="EI49" i="56" s="1"/>
  <c r="DZ49" i="56" s="1"/>
  <c r="EU49" i="56"/>
  <c r="EJ49" i="56" s="1"/>
  <c r="EA49" i="56" s="1"/>
  <c r="ES49" i="56"/>
  <c r="EH49" i="56" s="1"/>
  <c r="DY49" i="56" s="1"/>
  <c r="ET84" i="56"/>
  <c r="EI84" i="56" s="1"/>
  <c r="DZ84" i="56" s="1"/>
  <c r="ES84" i="56"/>
  <c r="EH84" i="56" s="1"/>
  <c r="DY84" i="56" s="1"/>
  <c r="EW84" i="56"/>
  <c r="EL84" i="56" s="1"/>
  <c r="EC84" i="56" s="1"/>
  <c r="EV84" i="56"/>
  <c r="EK84" i="56" s="1"/>
  <c r="EB84" i="56" s="1"/>
  <c r="EP84" i="56"/>
  <c r="EE84" i="56" s="1"/>
  <c r="DV84" i="56" s="1"/>
  <c r="EQ84" i="56"/>
  <c r="EF84" i="56" s="1"/>
  <c r="DW84" i="56" s="1"/>
  <c r="EU84" i="56"/>
  <c r="EJ84" i="56" s="1"/>
  <c r="EA84" i="56" s="1"/>
  <c r="ER84" i="56"/>
  <c r="EG84" i="56" s="1"/>
  <c r="DX84" i="56" s="1"/>
  <c r="EP83" i="56"/>
  <c r="EE83" i="56" s="1"/>
  <c r="DV83" i="56" s="1"/>
  <c r="ER83" i="56"/>
  <c r="EG83" i="56" s="1"/>
  <c r="EQ83" i="56"/>
  <c r="EF83" i="56" s="1"/>
  <c r="DW83" i="56" s="1"/>
  <c r="ES83" i="56"/>
  <c r="EH83" i="56" s="1"/>
  <c r="DY83" i="56" s="1"/>
  <c r="EU83" i="56"/>
  <c r="EJ83" i="56" s="1"/>
  <c r="EA83" i="56" s="1"/>
  <c r="ET83" i="56"/>
  <c r="EI83" i="56" s="1"/>
  <c r="DZ83" i="56" s="1"/>
  <c r="EV83" i="56"/>
  <c r="EK83" i="56" s="1"/>
  <c r="EW83" i="56"/>
  <c r="EL83" i="56" s="1"/>
  <c r="EC83" i="56" s="1"/>
  <c r="CN39" i="56"/>
  <c r="CC39" i="56" s="1"/>
  <c r="CL39" i="56"/>
  <c r="CA39" i="56" s="1"/>
  <c r="CI39" i="56"/>
  <c r="BX39" i="56" s="1"/>
  <c r="CH39" i="56"/>
  <c r="BW39" i="56" s="1"/>
  <c r="CG39" i="56"/>
  <c r="BV39" i="56" s="1"/>
  <c r="CM39" i="56"/>
  <c r="CB39" i="56" s="1"/>
  <c r="CK39" i="56"/>
  <c r="BZ39" i="56" s="1"/>
  <c r="CJ39" i="56"/>
  <c r="BY39" i="56" s="1"/>
  <c r="EU41" i="56"/>
  <c r="EJ41" i="56" s="1"/>
  <c r="EA41" i="56" s="1"/>
  <c r="ER41" i="56"/>
  <c r="EG41" i="56" s="1"/>
  <c r="DX41" i="56" s="1"/>
  <c r="ET41" i="56"/>
  <c r="EI41" i="56" s="1"/>
  <c r="DZ41" i="56" s="1"/>
  <c r="ES41" i="56"/>
  <c r="EH41" i="56" s="1"/>
  <c r="DY41" i="56" s="1"/>
  <c r="EQ41" i="56"/>
  <c r="EF41" i="56" s="1"/>
  <c r="DW41" i="56" s="1"/>
  <c r="EW41" i="56"/>
  <c r="EL41" i="56" s="1"/>
  <c r="EC41" i="56" s="1"/>
  <c r="EV41" i="56"/>
  <c r="EK41" i="56" s="1"/>
  <c r="EB41" i="56" s="1"/>
  <c r="EP41" i="56"/>
  <c r="EE41" i="56" s="1"/>
  <c r="DV41" i="56" s="1"/>
  <c r="BE157" i="56" l="1"/>
  <c r="AL157" i="56" s="1"/>
  <c r="BK241" i="56"/>
  <c r="AY241" i="56" s="1"/>
  <c r="BK319" i="56"/>
  <c r="AX319" i="56" s="1"/>
  <c r="BK316" i="56"/>
  <c r="AY316" i="56" s="1"/>
  <c r="BG30" i="56"/>
  <c r="AQ30" i="56" s="1"/>
  <c r="BG78" i="56"/>
  <c r="AQ78" i="56" s="1"/>
  <c r="BH63" i="56"/>
  <c r="AR63" i="56" s="1"/>
  <c r="BQ26" i="56"/>
  <c r="BK157" i="56"/>
  <c r="AY157" i="56" s="1"/>
  <c r="BG36" i="56"/>
  <c r="AQ36" i="56" s="1"/>
  <c r="BH166" i="56"/>
  <c r="AR166" i="56" s="1"/>
  <c r="BM30" i="56"/>
  <c r="BD319" i="56"/>
  <c r="AK319" i="56" s="1"/>
  <c r="BE316" i="56"/>
  <c r="AM316" i="56" s="1"/>
  <c r="BE277" i="56"/>
  <c r="AM277" i="56" s="1"/>
  <c r="BJ269" i="56"/>
  <c r="AV269" i="56" s="1"/>
  <c r="BK154" i="56"/>
  <c r="AY154" i="56" s="1"/>
  <c r="BJ253" i="56"/>
  <c r="AW253" i="56" s="1"/>
  <c r="BJ101" i="56"/>
  <c r="AW101" i="56" s="1"/>
  <c r="BH30" i="56"/>
  <c r="AR30" i="56" s="1"/>
  <c r="BF157" i="56"/>
  <c r="AO157" i="56" s="1"/>
  <c r="BI253" i="56"/>
  <c r="AT253" i="56" s="1"/>
  <c r="BF277" i="56"/>
  <c r="AO277" i="56" s="1"/>
  <c r="BE253" i="56"/>
  <c r="AL253" i="56" s="1"/>
  <c r="BF209" i="56"/>
  <c r="AN209" i="56" s="1"/>
  <c r="BI277" i="56"/>
  <c r="AU277" i="56" s="1"/>
  <c r="BD36" i="56"/>
  <c r="AJ36" i="56" s="1"/>
  <c r="BJ220" i="56"/>
  <c r="AW220" i="56" s="1"/>
  <c r="BE63" i="56"/>
  <c r="AL63" i="56" s="1"/>
  <c r="BK101" i="56"/>
  <c r="AY101" i="56" s="1"/>
  <c r="EO329" i="56"/>
  <c r="EV329" i="56" s="1"/>
  <c r="EK329" i="56" s="1"/>
  <c r="EB329" i="56" s="1"/>
  <c r="BK133" i="56"/>
  <c r="AX133" i="56" s="1"/>
  <c r="BE312" i="56"/>
  <c r="AL312" i="56" s="1"/>
  <c r="BN312" i="56"/>
  <c r="BD166" i="56"/>
  <c r="AK166" i="56" s="1"/>
  <c r="BH152" i="56"/>
  <c r="AR152" i="56" s="1"/>
  <c r="BR277" i="56"/>
  <c r="BI105" i="56"/>
  <c r="AT105" i="56" s="1"/>
  <c r="BI269" i="56"/>
  <c r="AT269" i="56" s="1"/>
  <c r="BE322" i="56"/>
  <c r="AL322" i="56" s="1"/>
  <c r="BI63" i="56"/>
  <c r="AT63" i="56" s="1"/>
  <c r="BI213" i="56"/>
  <c r="AU213" i="56" s="1"/>
  <c r="BF175" i="56"/>
  <c r="AN175" i="56" s="1"/>
  <c r="BI290" i="56"/>
  <c r="AT290" i="56" s="1"/>
  <c r="BM46" i="56"/>
  <c r="CF11" i="56"/>
  <c r="CJ11" i="56" s="1"/>
  <c r="BY11" i="56" s="1"/>
  <c r="BP11" i="56" s="1"/>
  <c r="BF101" i="56"/>
  <c r="AN101" i="56" s="1"/>
  <c r="BJ316" i="56"/>
  <c r="AV316" i="56" s="1"/>
  <c r="BN253" i="56"/>
  <c r="BK225" i="56"/>
  <c r="AX225" i="56" s="1"/>
  <c r="BK322" i="56"/>
  <c r="AX322" i="56" s="1"/>
  <c r="BD170" i="56"/>
  <c r="AK170" i="56" s="1"/>
  <c r="BO175" i="56"/>
  <c r="BG213" i="56"/>
  <c r="AQ213" i="56" s="1"/>
  <c r="BE45" i="56"/>
  <c r="AL45" i="56" s="1"/>
  <c r="BI101" i="56"/>
  <c r="AT101" i="56" s="1"/>
  <c r="BH56" i="56"/>
  <c r="AR56" i="56" s="1"/>
  <c r="BI52" i="56"/>
  <c r="AT52" i="56" s="1"/>
  <c r="BF36" i="56"/>
  <c r="AN36" i="56" s="1"/>
  <c r="BI248" i="56"/>
  <c r="AU248" i="56" s="1"/>
  <c r="BJ262" i="56"/>
  <c r="AW262" i="56" s="1"/>
  <c r="BI312" i="56"/>
  <c r="AU312" i="56" s="1"/>
  <c r="BH316" i="56"/>
  <c r="AS316" i="56" s="1"/>
  <c r="BE105" i="56"/>
  <c r="AM105" i="56" s="1"/>
  <c r="BH241" i="56"/>
  <c r="AR241" i="56" s="1"/>
  <c r="BF133" i="56"/>
  <c r="AN133" i="56" s="1"/>
  <c r="BH210" i="56"/>
  <c r="AR210" i="56" s="1"/>
  <c r="BK166" i="56"/>
  <c r="AY166" i="56" s="1"/>
  <c r="BI220" i="56"/>
  <c r="AT220" i="56" s="1"/>
  <c r="BQ122" i="56"/>
  <c r="BG322" i="56"/>
  <c r="AQ322" i="56" s="1"/>
  <c r="BK276" i="56"/>
  <c r="AY276" i="56" s="1"/>
  <c r="BH248" i="56"/>
  <c r="AS248" i="56" s="1"/>
  <c r="BF253" i="56"/>
  <c r="AN253" i="56" s="1"/>
  <c r="BK55" i="56"/>
  <c r="AY55" i="56" s="1"/>
  <c r="BG75" i="56"/>
  <c r="AP75" i="56" s="1"/>
  <c r="BH301" i="56"/>
  <c r="AR301" i="56" s="1"/>
  <c r="BI60" i="56"/>
  <c r="AU60" i="56" s="1"/>
  <c r="BM260" i="56"/>
  <c r="BD260" i="56"/>
  <c r="AJ260" i="56" s="1"/>
  <c r="BH131" i="56"/>
  <c r="AR131" i="56" s="1"/>
  <c r="BH101" i="56"/>
  <c r="AS101" i="56" s="1"/>
  <c r="BH277" i="56"/>
  <c r="AS277" i="56" s="1"/>
  <c r="BF134" i="56"/>
  <c r="AN134" i="56" s="1"/>
  <c r="BE284" i="56"/>
  <c r="AM284" i="56" s="1"/>
  <c r="BJ168" i="56"/>
  <c r="AW168" i="56" s="1"/>
  <c r="BH117" i="56"/>
  <c r="AR117" i="56" s="1"/>
  <c r="BI210" i="56"/>
  <c r="AU210" i="56" s="1"/>
  <c r="BF300" i="56"/>
  <c r="AN300" i="56" s="1"/>
  <c r="BR101" i="56"/>
  <c r="BI71" i="56"/>
  <c r="AU71" i="56" s="1"/>
  <c r="BF122" i="56"/>
  <c r="AO122" i="56" s="1"/>
  <c r="BK262" i="56"/>
  <c r="AX262" i="56" s="1"/>
  <c r="BF63" i="56"/>
  <c r="AN63" i="56" s="1"/>
  <c r="BD262" i="56"/>
  <c r="AK262" i="56" s="1"/>
  <c r="BJ260" i="56"/>
  <c r="AV260" i="56" s="1"/>
  <c r="BQ301" i="56"/>
  <c r="BH227" i="56"/>
  <c r="AS227" i="56" s="1"/>
  <c r="BG136" i="56"/>
  <c r="AQ136" i="56" s="1"/>
  <c r="BD75" i="56"/>
  <c r="AJ75" i="56" s="1"/>
  <c r="BE220" i="56"/>
  <c r="AM220" i="56" s="1"/>
  <c r="BH133" i="56"/>
  <c r="AS133" i="56" s="1"/>
  <c r="BK213" i="56"/>
  <c r="AY213" i="56" s="1"/>
  <c r="BD225" i="56"/>
  <c r="AK225" i="56" s="1"/>
  <c r="BG166" i="56"/>
  <c r="AP166" i="56" s="1"/>
  <c r="BK312" i="56"/>
  <c r="AX312" i="56" s="1"/>
  <c r="BE79" i="56"/>
  <c r="AM79" i="56" s="1"/>
  <c r="BJ107" i="56"/>
  <c r="AV107" i="56" s="1"/>
  <c r="BQ30" i="56"/>
  <c r="BG300" i="56"/>
  <c r="AP300" i="56" s="1"/>
  <c r="BI46" i="56"/>
  <c r="AT46" i="56" s="1"/>
  <c r="BJ46" i="56"/>
  <c r="AV46" i="56" s="1"/>
  <c r="BI154" i="56"/>
  <c r="AU154" i="56" s="1"/>
  <c r="BQ210" i="56"/>
  <c r="BR52" i="56"/>
  <c r="BF319" i="56"/>
  <c r="AN319" i="56" s="1"/>
  <c r="BD312" i="56"/>
  <c r="AK312" i="56" s="1"/>
  <c r="BJ136" i="56"/>
  <c r="AW136" i="56" s="1"/>
  <c r="BD20" i="56"/>
  <c r="AK20" i="56" s="1"/>
  <c r="BJ175" i="56"/>
  <c r="AV175" i="56" s="1"/>
  <c r="BH325" i="56"/>
  <c r="AS325" i="56" s="1"/>
  <c r="BF179" i="56"/>
  <c r="AO179" i="56" s="1"/>
  <c r="BE75" i="56"/>
  <c r="AL75" i="56" s="1"/>
  <c r="BG209" i="56"/>
  <c r="AP209" i="56" s="1"/>
  <c r="BI78" i="56"/>
  <c r="AU78" i="56" s="1"/>
  <c r="BD17" i="56"/>
  <c r="AJ17" i="56" s="1"/>
  <c r="BE57" i="56"/>
  <c r="AM57" i="56" s="1"/>
  <c r="BJ268" i="56"/>
  <c r="AV268" i="56" s="1"/>
  <c r="BD239" i="56"/>
  <c r="AK239" i="56" s="1"/>
  <c r="BO133" i="56"/>
  <c r="BJ319" i="56"/>
  <c r="AV319" i="56" s="1"/>
  <c r="BI109" i="56"/>
  <c r="AU109" i="56" s="1"/>
  <c r="BG133" i="56"/>
  <c r="AQ133" i="56" s="1"/>
  <c r="BE122" i="56"/>
  <c r="AL122" i="56" s="1"/>
  <c r="BJ55" i="56"/>
  <c r="AW55" i="56" s="1"/>
  <c r="BD32" i="56"/>
  <c r="AK32" i="56" s="1"/>
  <c r="BI30" i="56"/>
  <c r="AU30" i="56" s="1"/>
  <c r="BH312" i="56"/>
  <c r="AS312" i="56" s="1"/>
  <c r="BI276" i="56"/>
  <c r="AT276" i="56" s="1"/>
  <c r="BG101" i="56"/>
  <c r="AP101" i="56" s="1"/>
  <c r="BK109" i="56"/>
  <c r="AX109" i="56" s="1"/>
  <c r="BD13" i="56"/>
  <c r="AK13" i="56" s="1"/>
  <c r="BF166" i="56"/>
  <c r="AN166" i="56" s="1"/>
  <c r="BQ277" i="56"/>
  <c r="FJ11" i="56"/>
  <c r="BD220" i="56"/>
  <c r="AK220" i="56" s="1"/>
  <c r="BS269" i="56"/>
  <c r="BF312" i="56"/>
  <c r="AO312" i="56" s="1"/>
  <c r="BK311" i="56"/>
  <c r="AY311" i="56" s="1"/>
  <c r="BI32" i="56"/>
  <c r="AU32" i="56" s="1"/>
  <c r="BE210" i="56"/>
  <c r="AL210" i="56" s="1"/>
  <c r="BH209" i="56"/>
  <c r="AR209" i="56" s="1"/>
  <c r="BE86" i="56"/>
  <c r="AM86" i="56" s="1"/>
  <c r="BE200" i="56"/>
  <c r="AM200" i="56" s="1"/>
  <c r="BF80" i="56"/>
  <c r="AN80" i="56" s="1"/>
  <c r="BE25" i="56"/>
  <c r="AM25" i="56" s="1"/>
  <c r="AW300" i="56"/>
  <c r="BK209" i="56"/>
  <c r="AX209" i="56" s="1"/>
  <c r="BI221" i="56"/>
  <c r="AT221" i="56" s="1"/>
  <c r="BJ105" i="56"/>
  <c r="AW105" i="56" s="1"/>
  <c r="BG79" i="56"/>
  <c r="AQ79" i="56" s="1"/>
  <c r="BD26" i="56"/>
  <c r="AK26" i="56" s="1"/>
  <c r="BK253" i="56"/>
  <c r="AY253" i="56" s="1"/>
  <c r="BF25" i="56"/>
  <c r="AN25" i="56" s="1"/>
  <c r="BO134" i="56"/>
  <c r="BN284" i="56"/>
  <c r="BG32" i="56"/>
  <c r="AP32" i="56" s="1"/>
  <c r="BG122" i="56"/>
  <c r="AQ122" i="56" s="1"/>
  <c r="BE300" i="56"/>
  <c r="AM300" i="56" s="1"/>
  <c r="BI239" i="56"/>
  <c r="AU239" i="56" s="1"/>
  <c r="BG327" i="56"/>
  <c r="AP327" i="56" s="1"/>
  <c r="BN63" i="56"/>
  <c r="BE209" i="56"/>
  <c r="AM209" i="56" s="1"/>
  <c r="BG170" i="56"/>
  <c r="AQ170" i="56" s="1"/>
  <c r="BE311" i="56"/>
  <c r="AL311" i="56" s="1"/>
  <c r="BK32" i="56"/>
  <c r="AX32" i="56" s="1"/>
  <c r="BR290" i="56"/>
  <c r="BJ273" i="56"/>
  <c r="AW273" i="56" s="1"/>
  <c r="BH311" i="56"/>
  <c r="AS311" i="56" s="1"/>
  <c r="BK327" i="56"/>
  <c r="AX327" i="56" s="1"/>
  <c r="BH25" i="56"/>
  <c r="AS25" i="56" s="1"/>
  <c r="EO11" i="56"/>
  <c r="ER11" i="56" s="1"/>
  <c r="EG11" i="56" s="1"/>
  <c r="DX11" i="56" s="1"/>
  <c r="BK152" i="56"/>
  <c r="AY152" i="56" s="1"/>
  <c r="BS168" i="56"/>
  <c r="BG152" i="56"/>
  <c r="AQ152" i="56" s="1"/>
  <c r="BD185" i="56"/>
  <c r="AK185" i="56" s="1"/>
  <c r="BI122" i="56"/>
  <c r="AT122" i="56" s="1"/>
  <c r="BS46" i="56"/>
  <c r="BI316" i="56"/>
  <c r="AU316" i="56" s="1"/>
  <c r="BH276" i="56"/>
  <c r="AR276" i="56" s="1"/>
  <c r="BK248" i="56"/>
  <c r="AY248" i="56" s="1"/>
  <c r="BD248" i="56"/>
  <c r="AK248" i="56" s="1"/>
  <c r="BJ272" i="56"/>
  <c r="AV272" i="56" s="1"/>
  <c r="BD227" i="56"/>
  <c r="AK227" i="56" s="1"/>
  <c r="BF34" i="56"/>
  <c r="AO34" i="56" s="1"/>
  <c r="BJ122" i="56"/>
  <c r="AW122" i="56" s="1"/>
  <c r="BI24" i="56"/>
  <c r="AT24" i="56" s="1"/>
  <c r="BD71" i="56"/>
  <c r="AK71" i="56" s="1"/>
  <c r="BK30" i="56"/>
  <c r="AY30" i="56" s="1"/>
  <c r="BE101" i="56"/>
  <c r="AM101" i="56" s="1"/>
  <c r="BJ30" i="56"/>
  <c r="AW30" i="56" s="1"/>
  <c r="BI45" i="56"/>
  <c r="AU45" i="56" s="1"/>
  <c r="BJ312" i="56"/>
  <c r="AW312" i="56" s="1"/>
  <c r="BF17" i="56"/>
  <c r="AO17" i="56" s="1"/>
  <c r="BJ213" i="56"/>
  <c r="AW213" i="56" s="1"/>
  <c r="BG311" i="56"/>
  <c r="AQ311" i="56" s="1"/>
  <c r="BJ166" i="56"/>
  <c r="AV166" i="56" s="1"/>
  <c r="BF213" i="56"/>
  <c r="AO213" i="56" s="1"/>
  <c r="BG272" i="56"/>
  <c r="AP272" i="56" s="1"/>
  <c r="BN86" i="56"/>
  <c r="BF316" i="56"/>
  <c r="AO316" i="56" s="1"/>
  <c r="BE262" i="56"/>
  <c r="AM262" i="56" s="1"/>
  <c r="BJ167" i="56"/>
  <c r="AV167" i="56" s="1"/>
  <c r="BJ241" i="56"/>
  <c r="AW241" i="56" s="1"/>
  <c r="BH322" i="56"/>
  <c r="AR322" i="56" s="1"/>
  <c r="BH170" i="56"/>
  <c r="AR170" i="56" s="1"/>
  <c r="BE208" i="56"/>
  <c r="AL208" i="56" s="1"/>
  <c r="BH226" i="56"/>
  <c r="AR226" i="56" s="1"/>
  <c r="BG297" i="56"/>
  <c r="AQ297" i="56" s="1"/>
  <c r="BJ26" i="56"/>
  <c r="AV26" i="56" s="1"/>
  <c r="BF57" i="56"/>
  <c r="AN57" i="56" s="1"/>
  <c r="BE260" i="56"/>
  <c r="AL260" i="56" s="1"/>
  <c r="BM262" i="56"/>
  <c r="BK220" i="56"/>
  <c r="AY220" i="56" s="1"/>
  <c r="BD299" i="56"/>
  <c r="AJ299" i="56" s="1"/>
  <c r="BK185" i="56"/>
  <c r="AY185" i="56" s="1"/>
  <c r="BI300" i="56"/>
  <c r="AU300" i="56" s="1"/>
  <c r="BF55" i="56"/>
  <c r="AO55" i="56" s="1"/>
  <c r="BD152" i="56"/>
  <c r="AJ152" i="56" s="1"/>
  <c r="BF293" i="56"/>
  <c r="AN293" i="56" s="1"/>
  <c r="BI175" i="56"/>
  <c r="AU175" i="56" s="1"/>
  <c r="BM248" i="56"/>
  <c r="BG150" i="56"/>
  <c r="AQ150" i="56" s="1"/>
  <c r="BE241" i="56"/>
  <c r="AL241" i="56" s="1"/>
  <c r="BO277" i="56"/>
  <c r="BE32" i="56"/>
  <c r="AM32" i="56" s="1"/>
  <c r="BF154" i="56"/>
  <c r="AN154" i="56" s="1"/>
  <c r="BK117" i="56"/>
  <c r="AY117" i="56" s="1"/>
  <c r="BF147" i="56"/>
  <c r="AO147" i="56" s="1"/>
  <c r="BS272" i="56"/>
  <c r="BE71" i="56"/>
  <c r="AM71" i="56" s="1"/>
  <c r="BE170" i="56"/>
  <c r="AM170" i="56" s="1"/>
  <c r="BF241" i="56"/>
  <c r="AO241" i="56" s="1"/>
  <c r="BK71" i="56"/>
  <c r="AY71" i="56" s="1"/>
  <c r="BJ97" i="56"/>
  <c r="AV97" i="56" s="1"/>
  <c r="BE55" i="56"/>
  <c r="AM55" i="56" s="1"/>
  <c r="BD55" i="56"/>
  <c r="AK55" i="56" s="1"/>
  <c r="BS319" i="56"/>
  <c r="BJ154" i="56"/>
  <c r="AW154" i="56" s="1"/>
  <c r="BK26" i="56"/>
  <c r="AY26" i="56" s="1"/>
  <c r="BE185" i="56"/>
  <c r="AL185" i="56" s="1"/>
  <c r="BE166" i="56"/>
  <c r="AM166" i="56" s="1"/>
  <c r="BG158" i="56"/>
  <c r="AQ158" i="56" s="1"/>
  <c r="BJ108" i="56"/>
  <c r="AW108" i="56" s="1"/>
  <c r="BH273" i="56"/>
  <c r="AR273" i="56" s="1"/>
  <c r="BF311" i="56"/>
  <c r="AN311" i="56" s="1"/>
  <c r="BE109" i="56"/>
  <c r="AM109" i="56" s="1"/>
  <c r="BJ247" i="56"/>
  <c r="AV247" i="56" s="1"/>
  <c r="BE152" i="56"/>
  <c r="AM152" i="56" s="1"/>
  <c r="BK122" i="56"/>
  <c r="AY122" i="56" s="1"/>
  <c r="BF108" i="56"/>
  <c r="AO108" i="56" s="1"/>
  <c r="BI134" i="56"/>
  <c r="AT134" i="56" s="1"/>
  <c r="BK268" i="56"/>
  <c r="AX268" i="56" s="1"/>
  <c r="BK105" i="56"/>
  <c r="AY105" i="56" s="1"/>
  <c r="BH155" i="56"/>
  <c r="AS155" i="56" s="1"/>
  <c r="BI158" i="56"/>
  <c r="AT158" i="56" s="1"/>
  <c r="BE158" i="56"/>
  <c r="AL158" i="56" s="1"/>
  <c r="BP158" i="56"/>
  <c r="BJ36" i="56"/>
  <c r="AW36" i="56" s="1"/>
  <c r="BH32" i="56"/>
  <c r="AS32" i="56" s="1"/>
  <c r="BJ170" i="56"/>
  <c r="AW170" i="56" s="1"/>
  <c r="BE60" i="56"/>
  <c r="AM60" i="56" s="1"/>
  <c r="BF273" i="56"/>
  <c r="AN273" i="56" s="1"/>
  <c r="BH300" i="56"/>
  <c r="AS300" i="56" s="1"/>
  <c r="BH199" i="56"/>
  <c r="AR199" i="56" s="1"/>
  <c r="BD199" i="56"/>
  <c r="AK199" i="56" s="1"/>
  <c r="BF220" i="56"/>
  <c r="AO220" i="56" s="1"/>
  <c r="DB11" i="56"/>
  <c r="BJ221" i="56"/>
  <c r="AW221" i="56" s="1"/>
  <c r="BE108" i="56"/>
  <c r="AL108" i="56" s="1"/>
  <c r="BF272" i="56"/>
  <c r="AN272" i="56" s="1"/>
  <c r="BF24" i="56"/>
  <c r="AO24" i="56" s="1"/>
  <c r="BJ45" i="56"/>
  <c r="AV45" i="56" s="1"/>
  <c r="BG208" i="56"/>
  <c r="AQ208" i="56" s="1"/>
  <c r="BK36" i="56"/>
  <c r="AY36" i="56" s="1"/>
  <c r="BJ209" i="56"/>
  <c r="AV209" i="56" s="1"/>
  <c r="BG167" i="56"/>
  <c r="AP167" i="56" s="1"/>
  <c r="BI108" i="56"/>
  <c r="AU108" i="56" s="1"/>
  <c r="BJ63" i="56"/>
  <c r="AV63" i="56" s="1"/>
  <c r="BH157" i="56"/>
  <c r="AS157" i="56" s="1"/>
  <c r="BS105" i="56"/>
  <c r="BF109" i="56"/>
  <c r="AO109" i="56" s="1"/>
  <c r="BD56" i="56"/>
  <c r="AK56" i="56" s="1"/>
  <c r="BG273" i="56"/>
  <c r="AQ273" i="56" s="1"/>
  <c r="BR63" i="56"/>
  <c r="BT316" i="56"/>
  <c r="BR152" i="56"/>
  <c r="BG55" i="56"/>
  <c r="AQ55" i="56" s="1"/>
  <c r="BI133" i="56"/>
  <c r="AU133" i="56" s="1"/>
  <c r="BK56" i="56"/>
  <c r="AY56" i="56" s="1"/>
  <c r="BG277" i="56"/>
  <c r="AP277" i="56" s="1"/>
  <c r="BG268" i="56"/>
  <c r="AQ268" i="56" s="1"/>
  <c r="BE243" i="56"/>
  <c r="AM243" i="56" s="1"/>
  <c r="BH108" i="56"/>
  <c r="AS108" i="56" s="1"/>
  <c r="BO75" i="56"/>
  <c r="BK279" i="56"/>
  <c r="AX279" i="56" s="1"/>
  <c r="BJ152" i="56"/>
  <c r="AW152" i="56" s="1"/>
  <c r="BF30" i="56"/>
  <c r="AN30" i="56" s="1"/>
  <c r="BJ239" i="56"/>
  <c r="AV239" i="56" s="1"/>
  <c r="BF269" i="56"/>
  <c r="AO269" i="56" s="1"/>
  <c r="BH319" i="56"/>
  <c r="AR319" i="56" s="1"/>
  <c r="BO57" i="56"/>
  <c r="BO55" i="56"/>
  <c r="BH220" i="56"/>
  <c r="AR220" i="56" s="1"/>
  <c r="BF45" i="56"/>
  <c r="AN45" i="56" s="1"/>
  <c r="BI262" i="56"/>
  <c r="AT262" i="56" s="1"/>
  <c r="BE227" i="56"/>
  <c r="AM227" i="56" s="1"/>
  <c r="BT109" i="56"/>
  <c r="BG226" i="56"/>
  <c r="AP226" i="56" s="1"/>
  <c r="BP268" i="56"/>
  <c r="BJ157" i="56"/>
  <c r="AV157" i="56" s="1"/>
  <c r="BH269" i="56"/>
  <c r="AR269" i="56" s="1"/>
  <c r="BK80" i="56"/>
  <c r="AX80" i="56" s="1"/>
  <c r="BP226" i="56"/>
  <c r="BJ24" i="56"/>
  <c r="AW24" i="56" s="1"/>
  <c r="BT209" i="56"/>
  <c r="BD269" i="56"/>
  <c r="AK269" i="56" s="1"/>
  <c r="BD316" i="56"/>
  <c r="AJ316" i="56" s="1"/>
  <c r="BM316" i="56"/>
  <c r="BG105" i="56"/>
  <c r="AQ105" i="56" s="1"/>
  <c r="BF76" i="56"/>
  <c r="AN76" i="56" s="1"/>
  <c r="BG253" i="56"/>
  <c r="AQ253" i="56" s="1"/>
  <c r="BG107" i="56"/>
  <c r="AQ107" i="56" s="1"/>
  <c r="BH105" i="56"/>
  <c r="AR105" i="56" s="1"/>
  <c r="BJ94" i="56"/>
  <c r="AV94" i="56" s="1"/>
  <c r="BH268" i="56"/>
  <c r="AS268" i="56" s="1"/>
  <c r="BJ207" i="56"/>
  <c r="AV207" i="56" s="1"/>
  <c r="BE276" i="56"/>
  <c r="AL276" i="56" s="1"/>
  <c r="BQ241" i="56"/>
  <c r="BN108" i="56"/>
  <c r="BG134" i="56"/>
  <c r="AQ134" i="56" s="1"/>
  <c r="BS154" i="56"/>
  <c r="BF26" i="56"/>
  <c r="BO26" i="56"/>
  <c r="BK293" i="56"/>
  <c r="AX293" i="56" s="1"/>
  <c r="BF327" i="56"/>
  <c r="AO327" i="56" s="1"/>
  <c r="BN227" i="56"/>
  <c r="BG200" i="56"/>
  <c r="AP200" i="56" s="1"/>
  <c r="BF167" i="56"/>
  <c r="AN167" i="56" s="1"/>
  <c r="BP300" i="56"/>
  <c r="BG124" i="56"/>
  <c r="AQ124" i="56" s="1"/>
  <c r="BJ214" i="56"/>
  <c r="AW214" i="56" s="1"/>
  <c r="BQ56" i="56"/>
  <c r="BE26" i="56"/>
  <c r="AM26" i="56" s="1"/>
  <c r="BD172" i="56"/>
  <c r="AK172" i="56" s="1"/>
  <c r="BH158" i="56"/>
  <c r="AS158" i="56" s="1"/>
  <c r="BQ152" i="56"/>
  <c r="BG26" i="56"/>
  <c r="AQ26" i="56" s="1"/>
  <c r="BI75" i="56"/>
  <c r="AU75" i="56" s="1"/>
  <c r="BG178" i="56"/>
  <c r="AQ178" i="56" s="1"/>
  <c r="BG210" i="56"/>
  <c r="AQ210" i="56" s="1"/>
  <c r="BI236" i="56"/>
  <c r="AT236" i="56" s="1"/>
  <c r="BH78" i="56"/>
  <c r="AS78" i="56" s="1"/>
  <c r="BR134" i="56"/>
  <c r="BO24" i="56"/>
  <c r="BH271" i="56"/>
  <c r="AS271" i="56" s="1"/>
  <c r="BI319" i="56"/>
  <c r="AU319" i="56" s="1"/>
  <c r="BJ311" i="56"/>
  <c r="AV311" i="56" s="1"/>
  <c r="BM55" i="56"/>
  <c r="BN175" i="56"/>
  <c r="BJ254" i="56"/>
  <c r="AW254" i="56" s="1"/>
  <c r="BN55" i="56"/>
  <c r="BJ295" i="56"/>
  <c r="AV295" i="56" s="1"/>
  <c r="BE327" i="56"/>
  <c r="AL327" i="56" s="1"/>
  <c r="BR239" i="56"/>
  <c r="BG301" i="56"/>
  <c r="AP301" i="56" s="1"/>
  <c r="BK25" i="56"/>
  <c r="AY25" i="56" s="1"/>
  <c r="BG41" i="56"/>
  <c r="AP41" i="56" s="1"/>
  <c r="BF189" i="56"/>
  <c r="AO189" i="56" s="1"/>
  <c r="BG52" i="56"/>
  <c r="AQ52" i="56" s="1"/>
  <c r="BK227" i="56"/>
  <c r="AX227" i="56" s="1"/>
  <c r="BG189" i="56"/>
  <c r="AP189" i="56" s="1"/>
  <c r="BD210" i="56"/>
  <c r="AK210" i="56" s="1"/>
  <c r="BF124" i="56"/>
  <c r="AO124" i="56" s="1"/>
  <c r="BI272" i="56"/>
  <c r="AU272" i="56" s="1"/>
  <c r="BT277" i="56"/>
  <c r="BK277" i="56"/>
  <c r="BI17" i="56"/>
  <c r="AU17" i="56" s="1"/>
  <c r="BI295" i="56"/>
  <c r="AT295" i="56" s="1"/>
  <c r="BN105" i="56"/>
  <c r="BD105" i="56"/>
  <c r="AK105" i="56" s="1"/>
  <c r="BE124" i="56"/>
  <c r="AL124" i="56" s="1"/>
  <c r="BK210" i="56"/>
  <c r="AY210" i="56" s="1"/>
  <c r="BJ226" i="56"/>
  <c r="AV226" i="56" s="1"/>
  <c r="BF297" i="56"/>
  <c r="AN297" i="56" s="1"/>
  <c r="BE269" i="56"/>
  <c r="AL269" i="56" s="1"/>
  <c r="BI124" i="56"/>
  <c r="AU124" i="56" s="1"/>
  <c r="BF60" i="56"/>
  <c r="AO60" i="56" s="1"/>
  <c r="BM227" i="56"/>
  <c r="BI65" i="56"/>
  <c r="AU65" i="56" s="1"/>
  <c r="BR158" i="56"/>
  <c r="BH213" i="56"/>
  <c r="AS213" i="56" s="1"/>
  <c r="BJ25" i="56"/>
  <c r="AW25" i="56" s="1"/>
  <c r="BJ75" i="56"/>
  <c r="AV75" i="56" s="1"/>
  <c r="BG220" i="56"/>
  <c r="AQ220" i="56" s="1"/>
  <c r="BP75" i="56"/>
  <c r="BD158" i="56"/>
  <c r="AK158" i="56" s="1"/>
  <c r="BN277" i="56"/>
  <c r="BG157" i="56"/>
  <c r="AQ157" i="56" s="1"/>
  <c r="BF20" i="56"/>
  <c r="AO20" i="56" s="1"/>
  <c r="BT185" i="56"/>
  <c r="BT152" i="56"/>
  <c r="BK107" i="56"/>
  <c r="AY107" i="56" s="1"/>
  <c r="BJ248" i="56"/>
  <c r="AW248" i="56" s="1"/>
  <c r="BI56" i="56"/>
  <c r="AU56" i="56" s="1"/>
  <c r="BH109" i="56"/>
  <c r="AR109" i="56" s="1"/>
  <c r="BT239" i="56"/>
  <c r="BT269" i="56"/>
  <c r="BK292" i="56"/>
  <c r="AY292" i="56" s="1"/>
  <c r="BE129" i="56"/>
  <c r="AM129" i="56" s="1"/>
  <c r="BT56" i="56"/>
  <c r="BT268" i="56"/>
  <c r="BT26" i="56"/>
  <c r="BJ71" i="56"/>
  <c r="AV71" i="56" s="1"/>
  <c r="BR71" i="56"/>
  <c r="BE24" i="56"/>
  <c r="AL24" i="56" s="1"/>
  <c r="BD134" i="56"/>
  <c r="AJ134" i="56" s="1"/>
  <c r="BN45" i="56"/>
  <c r="BJ34" i="56"/>
  <c r="AV34" i="56" s="1"/>
  <c r="BN200" i="56"/>
  <c r="BJ277" i="56"/>
  <c r="AV277" i="56" s="1"/>
  <c r="BG276" i="56"/>
  <c r="AQ276" i="56" s="1"/>
  <c r="BJ327" i="56"/>
  <c r="AW327" i="56" s="1"/>
  <c r="BG316" i="56"/>
  <c r="AP316" i="56" s="1"/>
  <c r="BH208" i="56"/>
  <c r="AR208" i="56" s="1"/>
  <c r="BI275" i="56"/>
  <c r="AU275" i="56" s="1"/>
  <c r="BD147" i="56"/>
  <c r="AJ147" i="56" s="1"/>
  <c r="BG269" i="56"/>
  <c r="AP269" i="56" s="1"/>
  <c r="BT241" i="56"/>
  <c r="BG236" i="56"/>
  <c r="AQ236" i="56" s="1"/>
  <c r="BK147" i="56"/>
  <c r="AY147" i="56" s="1"/>
  <c r="BJ131" i="56"/>
  <c r="AV131" i="56" s="1"/>
  <c r="BO167" i="56"/>
  <c r="BK63" i="56"/>
  <c r="AX63" i="56" s="1"/>
  <c r="BK45" i="56"/>
  <c r="AX45" i="56" s="1"/>
  <c r="BH200" i="56"/>
  <c r="AS200" i="56" s="1"/>
  <c r="BD129" i="56"/>
  <c r="AJ129" i="56" s="1"/>
  <c r="BM152" i="56"/>
  <c r="BK207" i="56"/>
  <c r="AX207" i="56" s="1"/>
  <c r="BK300" i="56"/>
  <c r="AX300" i="56" s="1"/>
  <c r="BF152" i="56"/>
  <c r="AO152" i="56" s="1"/>
  <c r="BK24" i="56"/>
  <c r="AX24" i="56" s="1"/>
  <c r="BF56" i="56"/>
  <c r="AN56" i="56" s="1"/>
  <c r="BK167" i="56"/>
  <c r="AY167" i="56" s="1"/>
  <c r="BR213" i="56"/>
  <c r="BS316" i="56"/>
  <c r="BN272" i="56"/>
  <c r="BK124" i="56"/>
  <c r="AY124" i="56" s="1"/>
  <c r="BG227" i="56"/>
  <c r="AQ227" i="56" s="1"/>
  <c r="BI209" i="56"/>
  <c r="AU209" i="56" s="1"/>
  <c r="BG295" i="56"/>
  <c r="AP295" i="56" s="1"/>
  <c r="BG293" i="56"/>
  <c r="AP293" i="56" s="1"/>
  <c r="BG92" i="56"/>
  <c r="AQ92" i="56" s="1"/>
  <c r="BE52" i="56"/>
  <c r="AL52" i="56" s="1"/>
  <c r="BH295" i="56"/>
  <c r="AR295" i="56" s="1"/>
  <c r="BK175" i="56"/>
  <c r="AX175" i="56" s="1"/>
  <c r="BP297" i="56"/>
  <c r="BE148" i="56"/>
  <c r="AM148" i="56" s="1"/>
  <c r="BF70" i="56"/>
  <c r="AN70" i="56" s="1"/>
  <c r="BF248" i="56"/>
  <c r="AO248" i="56" s="1"/>
  <c r="BK76" i="56"/>
  <c r="AX76" i="56" s="1"/>
  <c r="BE172" i="56"/>
  <c r="AM172" i="56" s="1"/>
  <c r="BJ227" i="56"/>
  <c r="AW227" i="56" s="1"/>
  <c r="BH189" i="56"/>
  <c r="AS189" i="56" s="1"/>
  <c r="BE189" i="56"/>
  <c r="AM189" i="56" s="1"/>
  <c r="BF262" i="56"/>
  <c r="AO262" i="56" s="1"/>
  <c r="BI311" i="56"/>
  <c r="AU311" i="56" s="1"/>
  <c r="BJ147" i="56"/>
  <c r="AW147" i="56" s="1"/>
  <c r="BI148" i="56"/>
  <c r="AU148" i="56" s="1"/>
  <c r="BH175" i="56"/>
  <c r="AR175" i="56" s="1"/>
  <c r="BK226" i="56"/>
  <c r="AY226" i="56" s="1"/>
  <c r="BH327" i="56"/>
  <c r="AR327" i="56" s="1"/>
  <c r="BI26" i="56"/>
  <c r="AU26" i="56" s="1"/>
  <c r="BI327" i="56"/>
  <c r="AU327" i="56" s="1"/>
  <c r="BJ32" i="56"/>
  <c r="AW32" i="56" s="1"/>
  <c r="BH79" i="56"/>
  <c r="AR79" i="56" s="1"/>
  <c r="BQ226" i="56"/>
  <c r="BE36" i="56"/>
  <c r="AL36" i="56" s="1"/>
  <c r="BG129" i="56"/>
  <c r="AQ129" i="56" s="1"/>
  <c r="BF170" i="56"/>
  <c r="AO170" i="56" s="1"/>
  <c r="BH275" i="56"/>
  <c r="AS275" i="56" s="1"/>
  <c r="BD178" i="56"/>
  <c r="AJ178" i="56" s="1"/>
  <c r="BP248" i="56"/>
  <c r="BG248" i="56"/>
  <c r="AQ248" i="56" s="1"/>
  <c r="EA167" i="56"/>
  <c r="BI167" i="56"/>
  <c r="AU167" i="56" s="1"/>
  <c r="BP57" i="56"/>
  <c r="BG57" i="56"/>
  <c r="AQ57" i="56" s="1"/>
  <c r="BE150" i="56"/>
  <c r="AM150" i="56" s="1"/>
  <c r="BE13" i="56"/>
  <c r="AL13" i="56" s="1"/>
  <c r="BK60" i="56"/>
  <c r="AX60" i="56" s="1"/>
  <c r="BG225" i="56"/>
  <c r="AQ225" i="56" s="1"/>
  <c r="BE133" i="56"/>
  <c r="AL133" i="56" s="1"/>
  <c r="BK301" i="56"/>
  <c r="AY301" i="56" s="1"/>
  <c r="BI41" i="56"/>
  <c r="AT41" i="56" s="1"/>
  <c r="BI208" i="56"/>
  <c r="AT208" i="56" s="1"/>
  <c r="BG239" i="56"/>
  <c r="AP239" i="56" s="1"/>
  <c r="BI157" i="56"/>
  <c r="AU157" i="56" s="1"/>
  <c r="BO108" i="56"/>
  <c r="BF92" i="56"/>
  <c r="AN92" i="56" s="1"/>
  <c r="BM170" i="56"/>
  <c r="BD86" i="56"/>
  <c r="AK86" i="56" s="1"/>
  <c r="BF71" i="56"/>
  <c r="AN71" i="56" s="1"/>
  <c r="BP295" i="56"/>
  <c r="EC93" i="56"/>
  <c r="BK93" i="56"/>
  <c r="BK78" i="56"/>
  <c r="AY78" i="56" s="1"/>
  <c r="BI226" i="56"/>
  <c r="AT226" i="56" s="1"/>
  <c r="BJ172" i="56"/>
  <c r="AV172" i="56" s="1"/>
  <c r="BH70" i="56"/>
  <c r="AS70" i="56" s="1"/>
  <c r="BM178" i="56"/>
  <c r="BG279" i="56"/>
  <c r="AP279" i="56" s="1"/>
  <c r="BH165" i="56"/>
  <c r="AR165" i="56" s="1"/>
  <c r="BS221" i="56"/>
  <c r="BG241" i="56"/>
  <c r="AQ241" i="56" s="1"/>
  <c r="BE167" i="56"/>
  <c r="AL167" i="56" s="1"/>
  <c r="BI260" i="56"/>
  <c r="AT260" i="56" s="1"/>
  <c r="BD189" i="56"/>
  <c r="AK189" i="56" s="1"/>
  <c r="BG165" i="56"/>
  <c r="AP165" i="56" s="1"/>
  <c r="BK65" i="56"/>
  <c r="AX65" i="56" s="1"/>
  <c r="BF225" i="56"/>
  <c r="AN225" i="56" s="1"/>
  <c r="BE154" i="56"/>
  <c r="BN154" i="56"/>
  <c r="BK189" i="56"/>
  <c r="AX189" i="56" s="1"/>
  <c r="BH86" i="56"/>
  <c r="AS86" i="56" s="1"/>
  <c r="BE46" i="56"/>
  <c r="AL46" i="56" s="1"/>
  <c r="BJ160" i="56"/>
  <c r="AW160" i="56" s="1"/>
  <c r="BH147" i="56"/>
  <c r="AS147" i="56" s="1"/>
  <c r="BM71" i="56"/>
  <c r="BF107" i="56"/>
  <c r="AN107" i="56" s="1"/>
  <c r="BI268" i="56"/>
  <c r="AU268" i="56" s="1"/>
  <c r="BJ250" i="56"/>
  <c r="AW250" i="56" s="1"/>
  <c r="BG147" i="56"/>
  <c r="AQ147" i="56" s="1"/>
  <c r="BD107" i="56"/>
  <c r="AK107" i="56" s="1"/>
  <c r="BF214" i="56"/>
  <c r="AN214" i="56" s="1"/>
  <c r="BN208" i="56"/>
  <c r="BK200" i="56"/>
  <c r="AX200" i="56" s="1"/>
  <c r="BF158" i="56"/>
  <c r="AO158" i="56" s="1"/>
  <c r="BE248" i="56"/>
  <c r="AM248" i="56" s="1"/>
  <c r="BD273" i="56"/>
  <c r="AJ273" i="56" s="1"/>
  <c r="BI93" i="56"/>
  <c r="AU93" i="56" s="1"/>
  <c r="BF41" i="56"/>
  <c r="AN41" i="56" s="1"/>
  <c r="BE226" i="56"/>
  <c r="AM226" i="56" s="1"/>
  <c r="DV319" i="56"/>
  <c r="BO226" i="56"/>
  <c r="BF226" i="56"/>
  <c r="BK273" i="56"/>
  <c r="AX273" i="56" s="1"/>
  <c r="BH225" i="56"/>
  <c r="BQ225" i="56"/>
  <c r="BG46" i="56"/>
  <c r="AQ46" i="56" s="1"/>
  <c r="BH60" i="56"/>
  <c r="AS60" i="56" s="1"/>
  <c r="BS322" i="56"/>
  <c r="BJ322" i="56"/>
  <c r="BF93" i="56"/>
  <c r="AN93" i="56" s="1"/>
  <c r="BG262" i="56"/>
  <c r="BP262" i="56"/>
  <c r="BT158" i="56"/>
  <c r="BK158" i="56"/>
  <c r="BI92" i="56"/>
  <c r="AU92" i="56" s="1"/>
  <c r="DD11" i="56"/>
  <c r="BK134" i="56"/>
  <c r="AY134" i="56" s="1"/>
  <c r="BE134" i="56"/>
  <c r="AL134" i="56" s="1"/>
  <c r="BE290" i="56"/>
  <c r="AM290" i="56" s="1"/>
  <c r="BH253" i="56"/>
  <c r="AR253" i="56" s="1"/>
  <c r="BG271" i="56"/>
  <c r="AP271" i="56" s="1"/>
  <c r="BR225" i="56"/>
  <c r="BR170" i="56"/>
  <c r="BI170" i="56"/>
  <c r="BJ200" i="56"/>
  <c r="AV200" i="56" s="1"/>
  <c r="BK150" i="56"/>
  <c r="AY150" i="56" s="1"/>
  <c r="BG17" i="56"/>
  <c r="AQ17" i="56" s="1"/>
  <c r="BG71" i="56"/>
  <c r="AP71" i="56" s="1"/>
  <c r="BD65" i="56"/>
  <c r="AJ65" i="56" s="1"/>
  <c r="BK46" i="56"/>
  <c r="AX46" i="56" s="1"/>
  <c r="BG93" i="56"/>
  <c r="AQ93" i="56" s="1"/>
  <c r="BO76" i="56"/>
  <c r="BK179" i="56"/>
  <c r="AX179" i="56" s="1"/>
  <c r="BI165" i="56"/>
  <c r="AU165" i="56" s="1"/>
  <c r="DC11" i="56"/>
  <c r="BF210" i="56"/>
  <c r="AO210" i="56" s="1"/>
  <c r="BK272" i="56"/>
  <c r="AX272" i="56" s="1"/>
  <c r="BE147" i="56"/>
  <c r="AM147" i="56" s="1"/>
  <c r="BJ293" i="56"/>
  <c r="AW293" i="56" s="1"/>
  <c r="BM269" i="56"/>
  <c r="BH107" i="56"/>
  <c r="AS107" i="56" s="1"/>
  <c r="BH46" i="56"/>
  <c r="AS46" i="56" s="1"/>
  <c r="BR272" i="56"/>
  <c r="BG45" i="56"/>
  <c r="AP45" i="56" s="1"/>
  <c r="BK208" i="56"/>
  <c r="AX208" i="56" s="1"/>
  <c r="BO241" i="56"/>
  <c r="BQ208" i="56"/>
  <c r="BH75" i="56"/>
  <c r="AR75" i="56" s="1"/>
  <c r="BH243" i="56"/>
  <c r="AS243" i="56" s="1"/>
  <c r="BK250" i="56"/>
  <c r="AY250" i="56" s="1"/>
  <c r="BJ109" i="56"/>
  <c r="AW109" i="56" s="1"/>
  <c r="BI273" i="56"/>
  <c r="AU273" i="56" s="1"/>
  <c r="BI25" i="56"/>
  <c r="AU25" i="56" s="1"/>
  <c r="BJ210" i="56"/>
  <c r="AV210" i="56" s="1"/>
  <c r="BI70" i="56"/>
  <c r="AT70" i="56" s="1"/>
  <c r="BI34" i="56"/>
  <c r="AT34" i="56" s="1"/>
  <c r="BG274" i="56"/>
  <c r="AQ274" i="56" s="1"/>
  <c r="BE274" i="56"/>
  <c r="AM274" i="56" s="1"/>
  <c r="BI36" i="56"/>
  <c r="AU36" i="56" s="1"/>
  <c r="BQ71" i="56"/>
  <c r="EC17" i="56"/>
  <c r="BK17" i="56"/>
  <c r="BF136" i="56"/>
  <c r="AN136" i="56" s="1"/>
  <c r="BD226" i="56"/>
  <c r="AJ226" i="56" s="1"/>
  <c r="BF271" i="56"/>
  <c r="AN271" i="56" s="1"/>
  <c r="BD268" i="56"/>
  <c r="AK268" i="56" s="1"/>
  <c r="BS158" i="56"/>
  <c r="BJ158" i="56"/>
  <c r="BE279" i="56"/>
  <c r="AL279" i="56" s="1"/>
  <c r="BQ275" i="56"/>
  <c r="BN158" i="56"/>
  <c r="BJ150" i="56"/>
  <c r="AV150" i="56" s="1"/>
  <c r="BH221" i="56"/>
  <c r="AS221" i="56" s="1"/>
  <c r="BD122" i="56"/>
  <c r="AJ122" i="56" s="1"/>
  <c r="BS34" i="56"/>
  <c r="BT170" i="56"/>
  <c r="BK170" i="56"/>
  <c r="BO20" i="56"/>
  <c r="BD126" i="56"/>
  <c r="AK126" i="56" s="1"/>
  <c r="BT225" i="56"/>
  <c r="BF268" i="56"/>
  <c r="AN268" i="56" s="1"/>
  <c r="BI200" i="56"/>
  <c r="AU200" i="56" s="1"/>
  <c r="BJ292" i="56"/>
  <c r="AW292" i="56" s="1"/>
  <c r="BG24" i="56"/>
  <c r="AQ24" i="56" s="1"/>
  <c r="BF322" i="56"/>
  <c r="AN322" i="56" s="1"/>
  <c r="BG109" i="56"/>
  <c r="AQ109" i="56" s="1"/>
  <c r="BI241" i="56"/>
  <c r="AU241" i="56" s="1"/>
  <c r="BD76" i="56"/>
  <c r="AK76" i="56" s="1"/>
  <c r="BK34" i="56"/>
  <c r="AY34" i="56" s="1"/>
  <c r="BO170" i="56"/>
  <c r="BD155" i="56"/>
  <c r="AK155" i="56" s="1"/>
  <c r="BQ154" i="56"/>
  <c r="BH154" i="56"/>
  <c r="BH45" i="56"/>
  <c r="BQ45" i="56"/>
  <c r="BJ56" i="56"/>
  <c r="AV56" i="56" s="1"/>
  <c r="BG25" i="56"/>
  <c r="AP25" i="56" s="1"/>
  <c r="BI58" i="56"/>
  <c r="AU58" i="56" s="1"/>
  <c r="BI279" i="56"/>
  <c r="AT279" i="56" s="1"/>
  <c r="BK94" i="56"/>
  <c r="AY94" i="56" s="1"/>
  <c r="BG284" i="56"/>
  <c r="AP284" i="56" s="1"/>
  <c r="BE149" i="56"/>
  <c r="AL149" i="56" s="1"/>
  <c r="BD154" i="56"/>
  <c r="AK154" i="56" s="1"/>
  <c r="BG175" i="56"/>
  <c r="AQ175" i="56" s="1"/>
  <c r="BE239" i="56"/>
  <c r="AM239" i="56" s="1"/>
  <c r="BE293" i="56"/>
  <c r="AM293" i="56" s="1"/>
  <c r="BH167" i="56"/>
  <c r="AS167" i="56" s="1"/>
  <c r="BE20" i="56"/>
  <c r="AM20" i="56" s="1"/>
  <c r="BF239" i="56"/>
  <c r="AO239" i="56" s="1"/>
  <c r="BG60" i="56"/>
  <c r="AQ60" i="56" s="1"/>
  <c r="BJ225" i="56"/>
  <c r="AV225" i="56" s="1"/>
  <c r="BH65" i="56"/>
  <c r="AR65" i="56" s="1"/>
  <c r="BK83" i="56"/>
  <c r="AX83" i="56" s="1"/>
  <c r="BK79" i="56"/>
  <c r="AX79" i="56" s="1"/>
  <c r="BJ133" i="56"/>
  <c r="AV133" i="56" s="1"/>
  <c r="BI55" i="56"/>
  <c r="AU55" i="56" s="1"/>
  <c r="BE17" i="56"/>
  <c r="AL17" i="56" s="1"/>
  <c r="BJ93" i="56"/>
  <c r="AV93" i="56" s="1"/>
  <c r="BF292" i="56"/>
  <c r="AN292" i="56" s="1"/>
  <c r="BG63" i="56"/>
  <c r="AQ63" i="56" s="1"/>
  <c r="BJ243" i="56"/>
  <c r="AV243" i="56" s="1"/>
  <c r="BK75" i="56"/>
  <c r="AX75" i="56" s="1"/>
  <c r="BI199" i="56"/>
  <c r="AU199" i="56" s="1"/>
  <c r="BJ189" i="56"/>
  <c r="AW189" i="56" s="1"/>
  <c r="BH24" i="56"/>
  <c r="AR24" i="56" s="1"/>
  <c r="BE319" i="56"/>
  <c r="AL319" i="56" s="1"/>
  <c r="BD131" i="56"/>
  <c r="AK131" i="56" s="1"/>
  <c r="BI243" i="56"/>
  <c r="AU243" i="56" s="1"/>
  <c r="BI284" i="56"/>
  <c r="AT284" i="56" s="1"/>
  <c r="BH284" i="56"/>
  <c r="AR284" i="56" s="1"/>
  <c r="BH55" i="56"/>
  <c r="AR55" i="56" s="1"/>
  <c r="BJ60" i="56"/>
  <c r="AW60" i="56" s="1"/>
  <c r="BG319" i="56"/>
  <c r="AP319" i="56" s="1"/>
  <c r="BF105" i="56"/>
  <c r="AN105" i="56" s="1"/>
  <c r="BH179" i="56"/>
  <c r="AR179" i="56" s="1"/>
  <c r="BE80" i="56"/>
  <c r="AM80" i="56" s="1"/>
  <c r="BR322" i="56"/>
  <c r="BI322" i="56"/>
  <c r="BE168" i="56"/>
  <c r="AM168" i="56" s="1"/>
  <c r="BH262" i="56"/>
  <c r="AR262" i="56" s="1"/>
  <c r="BJ279" i="56"/>
  <c r="AW279" i="56" s="1"/>
  <c r="BE301" i="56"/>
  <c r="AM301" i="56" s="1"/>
  <c r="BF200" i="56"/>
  <c r="AO200" i="56" s="1"/>
  <c r="BK295" i="56"/>
  <c r="AX295" i="56" s="1"/>
  <c r="BH150" i="56"/>
  <c r="AS150" i="56" s="1"/>
  <c r="BH239" i="56"/>
  <c r="AS239" i="56" s="1"/>
  <c r="BD206" i="56"/>
  <c r="AK206" i="56" s="1"/>
  <c r="BH148" i="56"/>
  <c r="AR148" i="56" s="1"/>
  <c r="BE56" i="56"/>
  <c r="AM56" i="56" s="1"/>
  <c r="BD133" i="56"/>
  <c r="AK133" i="56" s="1"/>
  <c r="BG154" i="56"/>
  <c r="BP154" i="56"/>
  <c r="BJ17" i="56"/>
  <c r="AV17" i="56" s="1"/>
  <c r="BH272" i="56"/>
  <c r="AS272" i="56" s="1"/>
  <c r="BD284" i="56"/>
  <c r="AJ284" i="56" s="1"/>
  <c r="BF168" i="56"/>
  <c r="AO168" i="56" s="1"/>
  <c r="BG312" i="56"/>
  <c r="AQ312" i="56" s="1"/>
  <c r="BJ134" i="56"/>
  <c r="AV134" i="56" s="1"/>
  <c r="BH247" i="56"/>
  <c r="AS247" i="56" s="1"/>
  <c r="BF46" i="56"/>
  <c r="AO46" i="56" s="1"/>
  <c r="BD301" i="56"/>
  <c r="AK301" i="56" s="1"/>
  <c r="BK57" i="56"/>
  <c r="AY57" i="56" s="1"/>
  <c r="BH17" i="56"/>
  <c r="AR17" i="56" s="1"/>
  <c r="BK58" i="56"/>
  <c r="AY58" i="56" s="1"/>
  <c r="BH93" i="56"/>
  <c r="AS93" i="56" s="1"/>
  <c r="BF295" i="56"/>
  <c r="AO295" i="56" s="1"/>
  <c r="BE93" i="56"/>
  <c r="AM93" i="56" s="1"/>
  <c r="BI274" i="56"/>
  <c r="AU274" i="56" s="1"/>
  <c r="BH134" i="56"/>
  <c r="AS134" i="56" s="1"/>
  <c r="BD160" i="56"/>
  <c r="AJ160" i="56" s="1"/>
  <c r="BI293" i="56"/>
  <c r="AT293" i="56" s="1"/>
  <c r="BD290" i="56"/>
  <c r="AJ290" i="56" s="1"/>
  <c r="BK108" i="56"/>
  <c r="AY108" i="56" s="1"/>
  <c r="BD80" i="56"/>
  <c r="AK80" i="56" s="1"/>
  <c r="BI131" i="56"/>
  <c r="AU131" i="56" s="1"/>
  <c r="BJ117" i="56"/>
  <c r="AW117" i="56" s="1"/>
  <c r="BK299" i="56"/>
  <c r="AY299" i="56" s="1"/>
  <c r="BG64" i="56"/>
  <c r="BP64" i="56"/>
  <c r="BE100" i="56"/>
  <c r="BN100" i="56"/>
  <c r="BG275" i="56"/>
  <c r="BR130" i="56"/>
  <c r="BI130" i="56"/>
  <c r="DY97" i="56"/>
  <c r="BG97" i="56"/>
  <c r="BP135" i="56"/>
  <c r="BG135" i="56"/>
  <c r="BT266" i="56"/>
  <c r="BK266" i="56"/>
  <c r="BM295" i="56"/>
  <c r="BD295" i="56"/>
  <c r="BG296" i="56"/>
  <c r="BP296" i="56"/>
  <c r="BG245" i="56"/>
  <c r="BP245" i="56"/>
  <c r="BN143" i="56"/>
  <c r="BE143" i="56"/>
  <c r="BG131" i="56"/>
  <c r="BP131" i="56"/>
  <c r="BK112" i="56"/>
  <c r="BT112" i="56"/>
  <c r="DV57" i="56"/>
  <c r="BD57" i="56"/>
  <c r="BH144" i="56"/>
  <c r="BQ144" i="56"/>
  <c r="BE192" i="56"/>
  <c r="BN192" i="56"/>
  <c r="BJ305" i="56"/>
  <c r="BS305" i="56"/>
  <c r="BP222" i="56"/>
  <c r="BG222" i="56"/>
  <c r="BO169" i="56"/>
  <c r="BF169" i="56"/>
  <c r="DV322" i="56"/>
  <c r="BD322" i="56"/>
  <c r="BE245" i="56"/>
  <c r="BN245" i="56"/>
  <c r="BP242" i="56"/>
  <c r="BG242" i="56"/>
  <c r="DY250" i="56"/>
  <c r="BG250" i="56"/>
  <c r="BP118" i="56"/>
  <c r="BG118" i="56"/>
  <c r="BO238" i="56"/>
  <c r="BF238" i="56"/>
  <c r="BP249" i="56"/>
  <c r="BG249" i="56"/>
  <c r="BS211" i="56"/>
  <c r="BJ211" i="56"/>
  <c r="BD323" i="56"/>
  <c r="BM323" i="56"/>
  <c r="BO15" i="56"/>
  <c r="BF15" i="56"/>
  <c r="BK13" i="56"/>
  <c r="EA147" i="56"/>
  <c r="BI147" i="56"/>
  <c r="BD23" i="56"/>
  <c r="BM23" i="56"/>
  <c r="BS49" i="56"/>
  <c r="BJ49" i="56"/>
  <c r="BM123" i="56"/>
  <c r="BD123" i="56"/>
  <c r="BP68" i="56"/>
  <c r="BG68" i="56"/>
  <c r="BH207" i="56"/>
  <c r="DZ172" i="56"/>
  <c r="BH172" i="56"/>
  <c r="BN173" i="56"/>
  <c r="BE173" i="56"/>
  <c r="BP232" i="56"/>
  <c r="BG232" i="56"/>
  <c r="BO143" i="56"/>
  <c r="BF143" i="56"/>
  <c r="EB126" i="56"/>
  <c r="BJ126" i="56"/>
  <c r="BT217" i="56"/>
  <c r="BK217" i="56"/>
  <c r="BN87" i="56"/>
  <c r="BE87" i="56"/>
  <c r="BM311" i="56"/>
  <c r="BD311" i="56"/>
  <c r="BF192" i="56"/>
  <c r="BO192" i="56"/>
  <c r="BM176" i="56"/>
  <c r="BD176" i="56"/>
  <c r="BK305" i="56"/>
  <c r="BT305" i="56"/>
  <c r="DY206" i="56"/>
  <c r="BG206" i="56"/>
  <c r="DB12" i="56"/>
  <c r="DA12" i="56"/>
  <c r="DX185" i="56"/>
  <c r="BF185" i="56"/>
  <c r="BD163" i="56"/>
  <c r="BM163" i="56"/>
  <c r="DY149" i="56"/>
  <c r="BG149" i="56"/>
  <c r="BM222" i="56"/>
  <c r="BD222" i="56"/>
  <c r="BI169" i="56"/>
  <c r="BR169" i="56"/>
  <c r="BP219" i="56"/>
  <c r="BG219" i="56"/>
  <c r="BK224" i="56"/>
  <c r="BT224" i="56"/>
  <c r="BG282" i="56"/>
  <c r="BP282" i="56"/>
  <c r="BS242" i="56"/>
  <c r="BJ242" i="56"/>
  <c r="DZ250" i="56"/>
  <c r="BH250" i="56"/>
  <c r="BQ118" i="56"/>
  <c r="BH118" i="56"/>
  <c r="BE238" i="56"/>
  <c r="BN238" i="56"/>
  <c r="BH249" i="56"/>
  <c r="BQ249" i="56"/>
  <c r="DX276" i="56"/>
  <c r="BF276" i="56"/>
  <c r="BM15" i="56"/>
  <c r="BD15" i="56"/>
  <c r="BR264" i="56"/>
  <c r="BI264" i="56"/>
  <c r="BM81" i="56"/>
  <c r="BD81" i="56"/>
  <c r="EA86" i="56"/>
  <c r="BI86" i="56"/>
  <c r="DW65" i="56"/>
  <c r="BE65" i="56"/>
  <c r="BN33" i="56"/>
  <c r="BE33" i="56"/>
  <c r="BG185" i="56"/>
  <c r="BK123" i="56"/>
  <c r="BT123" i="56"/>
  <c r="BH68" i="56"/>
  <c r="BQ68" i="56"/>
  <c r="EA172" i="56"/>
  <c r="BI172" i="56"/>
  <c r="BJ287" i="56"/>
  <c r="BS287" i="56"/>
  <c r="BH188" i="56"/>
  <c r="BQ188" i="56"/>
  <c r="BF217" i="56"/>
  <c r="BO217" i="56"/>
  <c r="BD237" i="56"/>
  <c r="BM237" i="56"/>
  <c r="BO87" i="56"/>
  <c r="BF87" i="56"/>
  <c r="DV213" i="56"/>
  <c r="BD213" i="56"/>
  <c r="BE83" i="56"/>
  <c r="BN83" i="56"/>
  <c r="DZ206" i="56"/>
  <c r="BH206" i="56"/>
  <c r="BG163" i="56"/>
  <c r="BP163" i="56"/>
  <c r="BD250" i="56"/>
  <c r="BM250" i="56"/>
  <c r="BT219" i="56"/>
  <c r="BK219" i="56"/>
  <c r="DW155" i="56"/>
  <c r="BE155" i="56"/>
  <c r="BF224" i="56"/>
  <c r="BO224" i="56"/>
  <c r="BR282" i="56"/>
  <c r="BI282" i="56"/>
  <c r="BF205" i="56"/>
  <c r="BO205" i="56"/>
  <c r="BD314" i="56"/>
  <c r="BM314" i="56"/>
  <c r="BP265" i="56"/>
  <c r="BG265" i="56"/>
  <c r="BH21" i="56"/>
  <c r="BQ21" i="56"/>
  <c r="BP328" i="56"/>
  <c r="DW179" i="56"/>
  <c r="BE179" i="56"/>
  <c r="BR188" i="56"/>
  <c r="BI188" i="56"/>
  <c r="BT237" i="56"/>
  <c r="BK237" i="56"/>
  <c r="BT82" i="56"/>
  <c r="BK82" i="56"/>
  <c r="AX241" i="56"/>
  <c r="DV292" i="56"/>
  <c r="BD292" i="56"/>
  <c r="BO228" i="56"/>
  <c r="BF228" i="56"/>
  <c r="BT310" i="56"/>
  <c r="BK310" i="56"/>
  <c r="BN191" i="56"/>
  <c r="BE191" i="56"/>
  <c r="DV179" i="56"/>
  <c r="BD179" i="56"/>
  <c r="DW221" i="56"/>
  <c r="BE221" i="56"/>
  <c r="BG82" i="56"/>
  <c r="BP82" i="56"/>
  <c r="EB290" i="56"/>
  <c r="BJ290" i="56"/>
  <c r="EC274" i="56"/>
  <c r="BK274" i="56"/>
  <c r="DW30" i="56"/>
  <c r="BE30" i="56"/>
  <c r="BK114" i="56"/>
  <c r="BT114" i="56"/>
  <c r="BS197" i="56"/>
  <c r="BJ197" i="56"/>
  <c r="EA129" i="56"/>
  <c r="BI129" i="56"/>
  <c r="BK228" i="56"/>
  <c r="BT228" i="56"/>
  <c r="BF310" i="56"/>
  <c r="BO310" i="56"/>
  <c r="BG313" i="56"/>
  <c r="DX79" i="56"/>
  <c r="BF79" i="56"/>
  <c r="BF191" i="56"/>
  <c r="BO191" i="56"/>
  <c r="BI44" i="56"/>
  <c r="BR44" i="56"/>
  <c r="BN151" i="56"/>
  <c r="BE151" i="56"/>
  <c r="BE195" i="56"/>
  <c r="BN195" i="56"/>
  <c r="BP283" i="56"/>
  <c r="BG283" i="56"/>
  <c r="BS263" i="56"/>
  <c r="BJ263" i="56"/>
  <c r="EA207" i="56"/>
  <c r="BI207" i="56"/>
  <c r="DY13" i="56"/>
  <c r="BG13" i="56"/>
  <c r="BF28" i="56"/>
  <c r="BO28" i="56"/>
  <c r="BR66" i="56"/>
  <c r="BI66" i="56"/>
  <c r="DV52" i="56"/>
  <c r="BD52" i="56"/>
  <c r="BH114" i="56"/>
  <c r="BQ114" i="56"/>
  <c r="EB129" i="56"/>
  <c r="BJ129" i="56"/>
  <c r="BH251" i="56"/>
  <c r="BQ251" i="56"/>
  <c r="EB208" i="56"/>
  <c r="BJ208" i="56"/>
  <c r="BI281" i="56"/>
  <c r="BR281" i="56"/>
  <c r="BS321" i="56"/>
  <c r="BJ321" i="56"/>
  <c r="BK173" i="56"/>
  <c r="BT173" i="56"/>
  <c r="BF77" i="56"/>
  <c r="BO77" i="56"/>
  <c r="BI231" i="56"/>
  <c r="BR231" i="56"/>
  <c r="BS44" i="56"/>
  <c r="BJ44" i="56"/>
  <c r="BE146" i="56"/>
  <c r="BN146" i="56"/>
  <c r="BO151" i="56"/>
  <c r="BF151" i="56"/>
  <c r="DY117" i="56"/>
  <c r="BG117" i="56"/>
  <c r="BG28" i="56"/>
  <c r="BP28" i="56"/>
  <c r="BD174" i="56"/>
  <c r="BM174" i="56"/>
  <c r="BI89" i="56"/>
  <c r="BR89" i="56"/>
  <c r="BK161" i="56"/>
  <c r="BT161" i="56"/>
  <c r="BD83" i="56"/>
  <c r="BQ181" i="56"/>
  <c r="BH181" i="56"/>
  <c r="B13" i="56"/>
  <c r="B14" i="56" s="1"/>
  <c r="BN294" i="56"/>
  <c r="BE294" i="56"/>
  <c r="BG292" i="56"/>
  <c r="BI128" i="56"/>
  <c r="BR128" i="56"/>
  <c r="BS201" i="56"/>
  <c r="BJ201" i="56"/>
  <c r="AO75" i="56"/>
  <c r="AN75" i="56"/>
  <c r="BK180" i="56"/>
  <c r="BT180" i="56"/>
  <c r="DW246" i="56"/>
  <c r="BE246" i="56"/>
  <c r="BT193" i="56"/>
  <c r="BK193" i="56"/>
  <c r="BQ291" i="56"/>
  <c r="BH291" i="56"/>
  <c r="BP16" i="56"/>
  <c r="BG16" i="56"/>
  <c r="BS261" i="56"/>
  <c r="BJ261" i="56"/>
  <c r="BD315" i="56"/>
  <c r="BM315" i="56"/>
  <c r="BR112" i="56"/>
  <c r="BI112" i="56"/>
  <c r="EA76" i="56"/>
  <c r="BI76" i="56"/>
  <c r="BE309" i="56"/>
  <c r="BN309" i="56"/>
  <c r="DX83" i="56"/>
  <c r="BF83" i="56"/>
  <c r="BN77" i="56"/>
  <c r="BE77" i="56"/>
  <c r="BF231" i="56"/>
  <c r="BO231" i="56"/>
  <c r="BH146" i="56"/>
  <c r="BQ146" i="56"/>
  <c r="BN156" i="56"/>
  <c r="BE156" i="56"/>
  <c r="DW94" i="56"/>
  <c r="BE94" i="56"/>
  <c r="BM89" i="56"/>
  <c r="BD89" i="56"/>
  <c r="BK54" i="56"/>
  <c r="BT54" i="56"/>
  <c r="BG161" i="56"/>
  <c r="BP161" i="56"/>
  <c r="DV24" i="56"/>
  <c r="BD24" i="56"/>
  <c r="DV300" i="56"/>
  <c r="BD300" i="56"/>
  <c r="BG252" i="56"/>
  <c r="BP252" i="56"/>
  <c r="DV247" i="56"/>
  <c r="BD247" i="56"/>
  <c r="DX94" i="56"/>
  <c r="BF94" i="56"/>
  <c r="DZ58" i="56"/>
  <c r="BH58" i="56"/>
  <c r="BD54" i="56"/>
  <c r="BM54" i="56"/>
  <c r="BR14" i="56"/>
  <c r="BI14" i="56"/>
  <c r="DY160" i="56"/>
  <c r="BG160" i="56"/>
  <c r="BF233" i="56"/>
  <c r="BO233" i="56"/>
  <c r="DY214" i="56"/>
  <c r="BG214" i="56"/>
  <c r="BN232" i="56"/>
  <c r="BE232" i="56"/>
  <c r="BG90" i="56"/>
  <c r="BP90" i="56"/>
  <c r="BT40" i="56"/>
  <c r="BK40" i="56"/>
  <c r="DX58" i="56"/>
  <c r="BF58" i="56"/>
  <c r="DZ124" i="56"/>
  <c r="BH124" i="56"/>
  <c r="BK16" i="56"/>
  <c r="BT16" i="56"/>
  <c r="BE216" i="56"/>
  <c r="BN216" i="56"/>
  <c r="BN261" i="56"/>
  <c r="BE261" i="56"/>
  <c r="BS141" i="56"/>
  <c r="BJ141" i="56"/>
  <c r="BK184" i="56"/>
  <c r="BT184" i="56"/>
  <c r="BM93" i="56"/>
  <c r="BD93" i="56"/>
  <c r="BO103" i="56"/>
  <c r="BF103" i="56"/>
  <c r="BJ128" i="56"/>
  <c r="BS128" i="56"/>
  <c r="BI216" i="56"/>
  <c r="BR216" i="56"/>
  <c r="BH180" i="56"/>
  <c r="BQ180" i="56"/>
  <c r="BQ125" i="56"/>
  <c r="BH125" i="56"/>
  <c r="BM327" i="56"/>
  <c r="BD327" i="56"/>
  <c r="EC254" i="56"/>
  <c r="BK254" i="56"/>
  <c r="BT328" i="56"/>
  <c r="BI318" i="56"/>
  <c r="BR318" i="56"/>
  <c r="BM318" i="56"/>
  <c r="BD318" i="56"/>
  <c r="BF90" i="56"/>
  <c r="BO90" i="56"/>
  <c r="BN40" i="56"/>
  <c r="BE40" i="56"/>
  <c r="BF203" i="56"/>
  <c r="BO203" i="56"/>
  <c r="BT280" i="56"/>
  <c r="BK280" i="56"/>
  <c r="BQ307" i="56"/>
  <c r="BH307" i="56"/>
  <c r="BO204" i="56"/>
  <c r="BF204" i="56"/>
  <c r="BN304" i="56"/>
  <c r="BE304" i="56"/>
  <c r="DV325" i="56"/>
  <c r="BD325" i="56"/>
  <c r="BI106" i="56"/>
  <c r="BR106" i="56"/>
  <c r="BO102" i="56"/>
  <c r="BF102" i="56"/>
  <c r="BK31" i="56"/>
  <c r="BT31" i="56"/>
  <c r="DW254" i="56"/>
  <c r="BE254" i="56"/>
  <c r="BE315" i="56"/>
  <c r="BN315" i="56"/>
  <c r="BK196" i="56"/>
  <c r="BT196" i="56"/>
  <c r="BS257" i="56"/>
  <c r="BJ257" i="56"/>
  <c r="DW271" i="56"/>
  <c r="BE271" i="56"/>
  <c r="BS302" i="56"/>
  <c r="BJ302" i="56"/>
  <c r="BQ72" i="56"/>
  <c r="BH72" i="56"/>
  <c r="DZ246" i="56"/>
  <c r="BH246" i="56"/>
  <c r="BH193" i="56"/>
  <c r="BQ193" i="56"/>
  <c r="BG309" i="56"/>
  <c r="BP309" i="56"/>
  <c r="BS84" i="56"/>
  <c r="BJ84" i="56"/>
  <c r="BD100" i="56"/>
  <c r="BM100" i="56"/>
  <c r="BS185" i="56"/>
  <c r="BJ185" i="56"/>
  <c r="BN130" i="56"/>
  <c r="BE130" i="56"/>
  <c r="BE259" i="56"/>
  <c r="BN259" i="56"/>
  <c r="BH280" i="56"/>
  <c r="BQ280" i="56"/>
  <c r="BR307" i="56"/>
  <c r="BI307" i="56"/>
  <c r="BQ204" i="56"/>
  <c r="BH204" i="56"/>
  <c r="BM304" i="56"/>
  <c r="BD304" i="56"/>
  <c r="BH178" i="56"/>
  <c r="EA97" i="56"/>
  <c r="BI97" i="56"/>
  <c r="BH202" i="56"/>
  <c r="BQ202" i="56"/>
  <c r="DW273" i="56"/>
  <c r="BE273" i="56"/>
  <c r="BF266" i="56"/>
  <c r="BO266" i="56"/>
  <c r="DX313" i="56"/>
  <c r="BF313" i="56"/>
  <c r="DX325" i="56"/>
  <c r="BF325" i="56"/>
  <c r="BJ106" i="56"/>
  <c r="BS106" i="56"/>
  <c r="BN320" i="56"/>
  <c r="BE320" i="56"/>
  <c r="BI77" i="56"/>
  <c r="BR77" i="56"/>
  <c r="BE213" i="56"/>
  <c r="BN213" i="56"/>
  <c r="BT231" i="56"/>
  <c r="BK231" i="56"/>
  <c r="BT191" i="56"/>
  <c r="BK191" i="56"/>
  <c r="BR177" i="56"/>
  <c r="BI177" i="56"/>
  <c r="BG188" i="56"/>
  <c r="BP188" i="56"/>
  <c r="BN217" i="56"/>
  <c r="BE217" i="56"/>
  <c r="BP128" i="56"/>
  <c r="BG128" i="56"/>
  <c r="BO16" i="56"/>
  <c r="BF16" i="56"/>
  <c r="BR201" i="56"/>
  <c r="BI201" i="56"/>
  <c r="BD216" i="56"/>
  <c r="BM216" i="56"/>
  <c r="BD261" i="56"/>
  <c r="BM261" i="56"/>
  <c r="BR84" i="56"/>
  <c r="BI84" i="56"/>
  <c r="BQ100" i="56"/>
  <c r="BH100" i="56"/>
  <c r="BE90" i="56"/>
  <c r="BN90" i="56"/>
  <c r="BG237" i="56"/>
  <c r="BP237" i="56"/>
  <c r="BS192" i="56"/>
  <c r="BJ192" i="56"/>
  <c r="BI305" i="56"/>
  <c r="BR305" i="56"/>
  <c r="BJ180" i="56"/>
  <c r="BS180" i="56"/>
  <c r="BO40" i="56"/>
  <c r="BF40" i="56"/>
  <c r="BH44" i="56"/>
  <c r="BQ44" i="56"/>
  <c r="BS82" i="56"/>
  <c r="BJ82" i="56"/>
  <c r="BP125" i="56"/>
  <c r="BG125" i="56"/>
  <c r="BG72" i="56"/>
  <c r="BP72" i="56"/>
  <c r="BD175" i="56"/>
  <c r="BM175" i="56"/>
  <c r="AY269" i="56"/>
  <c r="AX269" i="56"/>
  <c r="BD146" i="56"/>
  <c r="BM146" i="56"/>
  <c r="BG151" i="56"/>
  <c r="BP151" i="56"/>
  <c r="BM195" i="56"/>
  <c r="BD195" i="56"/>
  <c r="DY207" i="56"/>
  <c r="BG207" i="56"/>
  <c r="BR184" i="56"/>
  <c r="BI184" i="56"/>
  <c r="BM130" i="56"/>
  <c r="BD130" i="56"/>
  <c r="BE203" i="56"/>
  <c r="BN203" i="56"/>
  <c r="BF280" i="56"/>
  <c r="BO280" i="56"/>
  <c r="BJ307" i="56"/>
  <c r="BS307" i="56"/>
  <c r="BN204" i="56"/>
  <c r="BE204" i="56"/>
  <c r="BO304" i="56"/>
  <c r="BF304" i="56"/>
  <c r="BD157" i="56"/>
  <c r="BM157" i="56"/>
  <c r="BD293" i="56"/>
  <c r="BO215" i="56"/>
  <c r="BF215" i="56"/>
  <c r="BE163" i="56"/>
  <c r="BN163" i="56"/>
  <c r="BJ193" i="56"/>
  <c r="BS193" i="56"/>
  <c r="BG202" i="56"/>
  <c r="BP202" i="56"/>
  <c r="BE266" i="56"/>
  <c r="BN266" i="56"/>
  <c r="DZ313" i="56"/>
  <c r="BH313" i="56"/>
  <c r="BH106" i="56"/>
  <c r="BQ106" i="56"/>
  <c r="BN102" i="56"/>
  <c r="BE102" i="56"/>
  <c r="BE107" i="56"/>
  <c r="BN107" i="56"/>
  <c r="BO222" i="56"/>
  <c r="BF222" i="56"/>
  <c r="BT169" i="56"/>
  <c r="BK169" i="56"/>
  <c r="BS143" i="56"/>
  <c r="BJ143" i="56"/>
  <c r="BR315" i="56"/>
  <c r="BI315" i="56"/>
  <c r="BQ328" i="56"/>
  <c r="AK124" i="56"/>
  <c r="AJ124" i="56"/>
  <c r="BK28" i="56"/>
  <c r="BT28" i="56"/>
  <c r="BH66" i="56"/>
  <c r="BQ66" i="56"/>
  <c r="BO219" i="56"/>
  <c r="BF219" i="56"/>
  <c r="BJ224" i="56"/>
  <c r="BS224" i="56"/>
  <c r="BE282" i="56"/>
  <c r="BN282" i="56"/>
  <c r="BF242" i="56"/>
  <c r="BO242" i="56"/>
  <c r="BM118" i="56"/>
  <c r="BD118" i="56"/>
  <c r="BH238" i="56"/>
  <c r="BQ238" i="56"/>
  <c r="BS31" i="56"/>
  <c r="BJ31" i="56"/>
  <c r="DY58" i="56"/>
  <c r="BG58" i="56"/>
  <c r="BH89" i="56"/>
  <c r="BQ89" i="56"/>
  <c r="BI247" i="56"/>
  <c r="BM249" i="56"/>
  <c r="BD249" i="56"/>
  <c r="BD211" i="56"/>
  <c r="BM211" i="56"/>
  <c r="BJ323" i="56"/>
  <c r="BS323" i="56"/>
  <c r="BN15" i="56"/>
  <c r="BE15" i="56"/>
  <c r="AK46" i="56"/>
  <c r="AJ46" i="56"/>
  <c r="BJ54" i="56"/>
  <c r="BS54" i="56"/>
  <c r="BI114" i="56"/>
  <c r="BR114" i="56"/>
  <c r="BR197" i="56"/>
  <c r="BI197" i="56"/>
  <c r="BN228" i="56"/>
  <c r="BE228" i="56"/>
  <c r="BJ310" i="56"/>
  <c r="BS310" i="56"/>
  <c r="BH112" i="56"/>
  <c r="BQ112" i="56"/>
  <c r="BR10" i="56"/>
  <c r="BI10" i="56"/>
  <c r="BJ161" i="56"/>
  <c r="BS161" i="56"/>
  <c r="BN205" i="56"/>
  <c r="BE205" i="56"/>
  <c r="BR314" i="56"/>
  <c r="BI314" i="56"/>
  <c r="BS265" i="56"/>
  <c r="BJ265" i="56"/>
  <c r="BG264" i="56"/>
  <c r="BP264" i="56"/>
  <c r="BP23" i="56"/>
  <c r="BG23" i="56"/>
  <c r="BQ14" i="56"/>
  <c r="BH14" i="56"/>
  <c r="BK181" i="56"/>
  <c r="BT181" i="56"/>
  <c r="BI81" i="56"/>
  <c r="BR81" i="56"/>
  <c r="BF247" i="56"/>
  <c r="BJ196" i="56"/>
  <c r="BS196" i="56"/>
  <c r="BT257" i="56"/>
  <c r="BK257" i="56"/>
  <c r="BJ103" i="56"/>
  <c r="BS103" i="56"/>
  <c r="BM291" i="56"/>
  <c r="BD291" i="56"/>
  <c r="BN302" i="56"/>
  <c r="BE302" i="56"/>
  <c r="BG21" i="56"/>
  <c r="BP21" i="56"/>
  <c r="BD33" i="56"/>
  <c r="BM33" i="56"/>
  <c r="BR49" i="56"/>
  <c r="BI49" i="56"/>
  <c r="BG144" i="56"/>
  <c r="BP144" i="56"/>
  <c r="BF296" i="56"/>
  <c r="BO296" i="56"/>
  <c r="BE233" i="56"/>
  <c r="BN233" i="56"/>
  <c r="BM294" i="56"/>
  <c r="BD294" i="56"/>
  <c r="BF251" i="56"/>
  <c r="BO251" i="56"/>
  <c r="BK286" i="56"/>
  <c r="BT286" i="56"/>
  <c r="BP186" i="56"/>
  <c r="BG186" i="56"/>
  <c r="BD34" i="56"/>
  <c r="BS123" i="56"/>
  <c r="BJ123" i="56"/>
  <c r="BJ68" i="56"/>
  <c r="BS68" i="56"/>
  <c r="BJ173" i="56"/>
  <c r="BS173" i="56"/>
  <c r="BF232" i="56"/>
  <c r="BO232" i="56"/>
  <c r="BP321" i="56"/>
  <c r="BG321" i="56"/>
  <c r="BD309" i="56"/>
  <c r="BM309" i="56"/>
  <c r="BH318" i="56"/>
  <c r="BQ318" i="56"/>
  <c r="BF287" i="56"/>
  <c r="BO287" i="56"/>
  <c r="BI121" i="56"/>
  <c r="BR121" i="56"/>
  <c r="FK329" i="56"/>
  <c r="FJ329" i="56"/>
  <c r="BH283" i="56"/>
  <c r="BQ283" i="56"/>
  <c r="BN193" i="56"/>
  <c r="BE193" i="56"/>
  <c r="BE174" i="56"/>
  <c r="BN174" i="56"/>
  <c r="BS282" i="56"/>
  <c r="BJ282" i="56"/>
  <c r="BP15" i="56"/>
  <c r="BG15" i="56"/>
  <c r="BD59" i="56"/>
  <c r="BM59" i="56"/>
  <c r="BM196" i="56"/>
  <c r="BD196" i="56"/>
  <c r="BP142" i="56"/>
  <c r="BG142" i="56"/>
  <c r="BJ77" i="56"/>
  <c r="BS77" i="56"/>
  <c r="BH121" i="56"/>
  <c r="BQ121" i="56"/>
  <c r="BH231" i="56"/>
  <c r="BQ231" i="56"/>
  <c r="BI145" i="56"/>
  <c r="BR145" i="56"/>
  <c r="BH191" i="56"/>
  <c r="BQ191" i="56"/>
  <c r="BP73" i="56"/>
  <c r="BG73" i="56"/>
  <c r="BK188" i="56"/>
  <c r="BT188" i="56"/>
  <c r="BH217" i="56"/>
  <c r="BQ217" i="56"/>
  <c r="BO128" i="56"/>
  <c r="BF128" i="56"/>
  <c r="BT64" i="56"/>
  <c r="BK64" i="56"/>
  <c r="BI100" i="56"/>
  <c r="BR100" i="56"/>
  <c r="BJ90" i="56"/>
  <c r="BS90" i="56"/>
  <c r="BD91" i="56"/>
  <c r="BM91" i="56"/>
  <c r="BQ237" i="56"/>
  <c r="BH237" i="56"/>
  <c r="BH87" i="56"/>
  <c r="BQ87" i="56"/>
  <c r="BD192" i="56"/>
  <c r="BM192" i="56"/>
  <c r="BS176" i="56"/>
  <c r="BJ176" i="56"/>
  <c r="BF305" i="56"/>
  <c r="BO305" i="56"/>
  <c r="BP180" i="56"/>
  <c r="BG180" i="56"/>
  <c r="BJ40" i="56"/>
  <c r="BS40" i="56"/>
  <c r="BE44" i="56"/>
  <c r="BN44" i="56"/>
  <c r="BI82" i="56"/>
  <c r="BR82" i="56"/>
  <c r="BS124" i="56"/>
  <c r="BJ124" i="56"/>
  <c r="BR141" i="56"/>
  <c r="BI141" i="56"/>
  <c r="BG234" i="56"/>
  <c r="BP234" i="56"/>
  <c r="DW247" i="56"/>
  <c r="BE247" i="56"/>
  <c r="BF156" i="56"/>
  <c r="BO156" i="56"/>
  <c r="BF283" i="56"/>
  <c r="BO283" i="56"/>
  <c r="BM263" i="56"/>
  <c r="BD263" i="56"/>
  <c r="EC165" i="56"/>
  <c r="BK165" i="56"/>
  <c r="EC275" i="56"/>
  <c r="BK275" i="56"/>
  <c r="BJ130" i="56"/>
  <c r="BS130" i="56"/>
  <c r="BH259" i="56"/>
  <c r="BQ259" i="56"/>
  <c r="BP204" i="56"/>
  <c r="BG204" i="56"/>
  <c r="BP304" i="56"/>
  <c r="BG304" i="56"/>
  <c r="BJ29" i="56"/>
  <c r="BS29" i="56"/>
  <c r="BT163" i="56"/>
  <c r="BK163" i="56"/>
  <c r="BN119" i="56"/>
  <c r="BE119" i="56"/>
  <c r="BM193" i="56"/>
  <c r="BD193" i="56"/>
  <c r="BM115" i="56"/>
  <c r="BD115" i="56"/>
  <c r="BI135" i="56"/>
  <c r="BR135" i="56"/>
  <c r="BS266" i="56"/>
  <c r="BJ266" i="56"/>
  <c r="BK306" i="56"/>
  <c r="BT306" i="56"/>
  <c r="BD320" i="56"/>
  <c r="BM320" i="56"/>
  <c r="BI104" i="56"/>
  <c r="BR104" i="56"/>
  <c r="BF212" i="56"/>
  <c r="BO212" i="56"/>
  <c r="BI245" i="56"/>
  <c r="BR245" i="56"/>
  <c r="BQ143" i="56"/>
  <c r="BH143" i="56"/>
  <c r="BP315" i="56"/>
  <c r="BG315" i="56"/>
  <c r="BH160" i="56"/>
  <c r="BN28" i="56"/>
  <c r="BE28" i="56"/>
  <c r="BF174" i="56"/>
  <c r="BO174" i="56"/>
  <c r="BR187" i="56"/>
  <c r="BI187" i="56"/>
  <c r="BE219" i="56"/>
  <c r="BN219" i="56"/>
  <c r="BG224" i="56"/>
  <c r="BP224" i="56"/>
  <c r="BD282" i="56"/>
  <c r="BM282" i="56"/>
  <c r="BQ242" i="56"/>
  <c r="BH242" i="56"/>
  <c r="EA250" i="56"/>
  <c r="BI250" i="56"/>
  <c r="BJ118" i="56"/>
  <c r="BS118" i="56"/>
  <c r="DV297" i="56"/>
  <c r="BD297" i="56"/>
  <c r="BE89" i="56"/>
  <c r="BN89" i="56"/>
  <c r="BK313" i="56"/>
  <c r="BS249" i="56"/>
  <c r="BJ249" i="56"/>
  <c r="BH15" i="56"/>
  <c r="BQ15" i="56"/>
  <c r="BJ70" i="56"/>
  <c r="BQ67" i="56"/>
  <c r="BH67" i="56"/>
  <c r="BQ54" i="56"/>
  <c r="BH54" i="56"/>
  <c r="BF114" i="56"/>
  <c r="BO114" i="56"/>
  <c r="BT74" i="56"/>
  <c r="BK74" i="56"/>
  <c r="BD25" i="56"/>
  <c r="BM25" i="56"/>
  <c r="BO112" i="56"/>
  <c r="BF112" i="56"/>
  <c r="BD271" i="56"/>
  <c r="BM271" i="56"/>
  <c r="BO161" i="56"/>
  <c r="BF161" i="56"/>
  <c r="BJ284" i="56"/>
  <c r="BH205" i="56"/>
  <c r="BQ205" i="56"/>
  <c r="BS289" i="56"/>
  <c r="BJ289" i="56"/>
  <c r="BN59" i="56"/>
  <c r="BE59" i="56"/>
  <c r="BH256" i="56"/>
  <c r="BQ256" i="56"/>
  <c r="BQ51" i="56"/>
  <c r="BH51" i="56"/>
  <c r="BM113" i="56"/>
  <c r="BD113" i="56"/>
  <c r="BI181" i="56"/>
  <c r="BR181" i="56"/>
  <c r="BM223" i="56"/>
  <c r="BD223" i="56"/>
  <c r="BH98" i="56"/>
  <c r="BQ98" i="56"/>
  <c r="BN297" i="56"/>
  <c r="BE297" i="56"/>
  <c r="BE257" i="56"/>
  <c r="BN257" i="56"/>
  <c r="BD103" i="56"/>
  <c r="BM103" i="56"/>
  <c r="BR291" i="56"/>
  <c r="BI291" i="56"/>
  <c r="BQ302" i="56"/>
  <c r="BH302" i="56"/>
  <c r="BT21" i="56"/>
  <c r="BK21" i="56"/>
  <c r="DY65" i="56"/>
  <c r="BG65" i="56"/>
  <c r="BK88" i="56"/>
  <c r="BT88" i="56"/>
  <c r="BE49" i="56"/>
  <c r="BN49" i="56"/>
  <c r="BG190" i="56"/>
  <c r="BP190" i="56"/>
  <c r="BS296" i="56"/>
  <c r="BJ296" i="56"/>
  <c r="BI142" i="56"/>
  <c r="BR142" i="56"/>
  <c r="BF284" i="56"/>
  <c r="BH233" i="56"/>
  <c r="BQ233" i="56"/>
  <c r="BF165" i="56"/>
  <c r="BO165" i="56"/>
  <c r="BP294" i="56"/>
  <c r="BG294" i="56"/>
  <c r="BT251" i="56"/>
  <c r="BK251" i="56"/>
  <c r="BH281" i="56"/>
  <c r="BQ281" i="56"/>
  <c r="BG56" i="56"/>
  <c r="BP56" i="56"/>
  <c r="BD171" i="56"/>
  <c r="BM171" i="56"/>
  <c r="BT68" i="56"/>
  <c r="BK68" i="56"/>
  <c r="BI292" i="56"/>
  <c r="BP173" i="56"/>
  <c r="BG173" i="56"/>
  <c r="BR232" i="56"/>
  <c r="BI232" i="56"/>
  <c r="BS252" i="56"/>
  <c r="BJ252" i="56"/>
  <c r="BR229" i="56"/>
  <c r="BI229" i="56"/>
  <c r="BG69" i="56"/>
  <c r="BP69" i="56"/>
  <c r="BE73" i="56"/>
  <c r="BN73" i="56"/>
  <c r="BH16" i="56"/>
  <c r="BQ16" i="56"/>
  <c r="BE305" i="56"/>
  <c r="BN305" i="56"/>
  <c r="BM44" i="56"/>
  <c r="BD44" i="56"/>
  <c r="BP156" i="56"/>
  <c r="BG156" i="56"/>
  <c r="BO307" i="56"/>
  <c r="BF307" i="56"/>
  <c r="BR320" i="56"/>
  <c r="BI320" i="56"/>
  <c r="BE104" i="56"/>
  <c r="BN104" i="56"/>
  <c r="BR118" i="56"/>
  <c r="BI118" i="56"/>
  <c r="BJ89" i="56"/>
  <c r="BS89" i="56"/>
  <c r="BN112" i="56"/>
  <c r="BE112" i="56"/>
  <c r="BP251" i="56"/>
  <c r="BG251" i="56"/>
  <c r="BM287" i="56"/>
  <c r="BD287" i="56"/>
  <c r="BP39" i="56"/>
  <c r="BG39" i="56"/>
  <c r="BM77" i="56"/>
  <c r="BD77" i="56"/>
  <c r="BJ121" i="56"/>
  <c r="BS121" i="56"/>
  <c r="BT145" i="56"/>
  <c r="BK145" i="56"/>
  <c r="BI191" i="56"/>
  <c r="BR191" i="56"/>
  <c r="EA179" i="56"/>
  <c r="BI179" i="56"/>
  <c r="BO73" i="56"/>
  <c r="BF73" i="56"/>
  <c r="BI217" i="56"/>
  <c r="BR217" i="56"/>
  <c r="BI79" i="56"/>
  <c r="BK128" i="56"/>
  <c r="BT128" i="56"/>
  <c r="BS64" i="56"/>
  <c r="BJ64" i="56"/>
  <c r="BS100" i="56"/>
  <c r="BJ100" i="56"/>
  <c r="BT90" i="56"/>
  <c r="BK90" i="56"/>
  <c r="BS91" i="56"/>
  <c r="BJ91" i="56"/>
  <c r="BI237" i="56"/>
  <c r="BR237" i="56"/>
  <c r="BI87" i="56"/>
  <c r="BR87" i="56"/>
  <c r="BK192" i="56"/>
  <c r="BT192" i="56"/>
  <c r="BE176" i="56"/>
  <c r="BN176" i="56"/>
  <c r="BD235" i="56"/>
  <c r="BM235" i="56"/>
  <c r="BH97" i="56"/>
  <c r="BN180" i="56"/>
  <c r="BE180" i="56"/>
  <c r="BK44" i="56"/>
  <c r="BT44" i="56"/>
  <c r="BN82" i="56"/>
  <c r="BE82" i="56"/>
  <c r="BD148" i="56"/>
  <c r="BM148" i="56"/>
  <c r="BD141" i="56"/>
  <c r="BM141" i="56"/>
  <c r="BI234" i="56"/>
  <c r="BR234" i="56"/>
  <c r="BH156" i="56"/>
  <c r="BQ156" i="56"/>
  <c r="BJ283" i="56"/>
  <c r="BS283" i="56"/>
  <c r="BI263" i="56"/>
  <c r="BR263" i="56"/>
  <c r="DX207" i="56"/>
  <c r="BF207" i="56"/>
  <c r="BJ111" i="56"/>
  <c r="BS111" i="56"/>
  <c r="BN183" i="56"/>
  <c r="BE183" i="56"/>
  <c r="BK130" i="56"/>
  <c r="BT130" i="56"/>
  <c r="BI259" i="56"/>
  <c r="BR259" i="56"/>
  <c r="BS204" i="56"/>
  <c r="BJ204" i="56"/>
  <c r="BI304" i="56"/>
  <c r="BR304" i="56"/>
  <c r="BN29" i="56"/>
  <c r="BE29" i="56"/>
  <c r="BR119" i="56"/>
  <c r="BI119" i="56"/>
  <c r="BI193" i="56"/>
  <c r="BR193" i="56"/>
  <c r="BE115" i="56"/>
  <c r="BN115" i="56"/>
  <c r="BJ135" i="56"/>
  <c r="BS135" i="56"/>
  <c r="BI266" i="56"/>
  <c r="BR266" i="56"/>
  <c r="BP306" i="56"/>
  <c r="BG306" i="56"/>
  <c r="BK320" i="56"/>
  <c r="BT320" i="56"/>
  <c r="BM104" i="56"/>
  <c r="BD104" i="56"/>
  <c r="BM212" i="56"/>
  <c r="BD212" i="56"/>
  <c r="BM245" i="56"/>
  <c r="BD245" i="56"/>
  <c r="BM143" i="56"/>
  <c r="BD143" i="56"/>
  <c r="BS315" i="56"/>
  <c r="BJ315" i="56"/>
  <c r="BQ28" i="56"/>
  <c r="BH28" i="56"/>
  <c r="BG174" i="56"/>
  <c r="BP174" i="56"/>
  <c r="BJ187" i="56"/>
  <c r="BS187" i="56"/>
  <c r="BQ219" i="56"/>
  <c r="BH219" i="56"/>
  <c r="BH224" i="56"/>
  <c r="BQ224" i="56"/>
  <c r="BO282" i="56"/>
  <c r="BF282" i="56"/>
  <c r="BR242" i="56"/>
  <c r="BI242" i="56"/>
  <c r="BK118" i="56"/>
  <c r="BT118" i="56"/>
  <c r="DZ297" i="56"/>
  <c r="BH297" i="56"/>
  <c r="BD94" i="56"/>
  <c r="BF89" i="56"/>
  <c r="BO89" i="56"/>
  <c r="BE214" i="56"/>
  <c r="BN214" i="56"/>
  <c r="BK249" i="56"/>
  <c r="BT249" i="56"/>
  <c r="BR15" i="56"/>
  <c r="BI15" i="56"/>
  <c r="BJ67" i="56"/>
  <c r="BS67" i="56"/>
  <c r="BI54" i="56"/>
  <c r="BR54" i="56"/>
  <c r="BG114" i="56"/>
  <c r="BP114" i="56"/>
  <c r="BG74" i="56"/>
  <c r="BP74" i="56"/>
  <c r="BK243" i="56"/>
  <c r="BI214" i="56"/>
  <c r="BD274" i="56"/>
  <c r="BM205" i="56"/>
  <c r="BD205" i="56"/>
  <c r="BK289" i="56"/>
  <c r="BT289" i="56"/>
  <c r="BJ59" i="56"/>
  <c r="BS59" i="56"/>
  <c r="BO256" i="56"/>
  <c r="BF256" i="56"/>
  <c r="BI13" i="56"/>
  <c r="BO51" i="56"/>
  <c r="BF51" i="56"/>
  <c r="BJ113" i="56"/>
  <c r="BS113" i="56"/>
  <c r="BS181" i="56"/>
  <c r="BJ181" i="56"/>
  <c r="BQ223" i="56"/>
  <c r="BH223" i="56"/>
  <c r="BF274" i="56"/>
  <c r="BI98" i="56"/>
  <c r="BR98" i="56"/>
  <c r="BN198" i="56"/>
  <c r="BE198" i="56"/>
  <c r="BP159" i="56"/>
  <c r="BG159" i="56"/>
  <c r="BR317" i="56"/>
  <c r="BI317" i="56"/>
  <c r="BI285" i="56"/>
  <c r="BR285" i="56"/>
  <c r="BO138" i="56"/>
  <c r="BF138" i="56"/>
  <c r="BO88" i="56"/>
  <c r="BF88" i="56"/>
  <c r="BO49" i="56"/>
  <c r="BF49" i="56"/>
  <c r="BH190" i="56"/>
  <c r="BQ190" i="56"/>
  <c r="BQ142" i="56"/>
  <c r="BH142" i="56"/>
  <c r="BR233" i="56"/>
  <c r="BI233" i="56"/>
  <c r="EC214" i="56"/>
  <c r="BK214" i="56"/>
  <c r="BK284" i="56"/>
  <c r="BQ293" i="56"/>
  <c r="BH293" i="56"/>
  <c r="BE97" i="56"/>
  <c r="BQ294" i="56"/>
  <c r="BH294" i="56"/>
  <c r="BO255" i="56"/>
  <c r="BF255" i="56"/>
  <c r="BD251" i="56"/>
  <c r="BM251" i="56"/>
  <c r="BJ281" i="56"/>
  <c r="BS281" i="56"/>
  <c r="BJ246" i="56"/>
  <c r="BJ79" i="56"/>
  <c r="BH126" i="56"/>
  <c r="BO171" i="56"/>
  <c r="BF171" i="56"/>
  <c r="BD164" i="56"/>
  <c r="BM164" i="56"/>
  <c r="BM68" i="56"/>
  <c r="BD68" i="56"/>
  <c r="BH173" i="56"/>
  <c r="BQ173" i="56"/>
  <c r="BJ232" i="56"/>
  <c r="BS232" i="56"/>
  <c r="BK252" i="56"/>
  <c r="BT252" i="56"/>
  <c r="BJ229" i="56"/>
  <c r="BS229" i="56"/>
  <c r="BR69" i="56"/>
  <c r="BI69" i="56"/>
  <c r="BD275" i="56"/>
  <c r="BQ145" i="56"/>
  <c r="BH145" i="56"/>
  <c r="BG217" i="56"/>
  <c r="BP217" i="56"/>
  <c r="BD151" i="56"/>
  <c r="BM151" i="56"/>
  <c r="BF315" i="56"/>
  <c r="BO315" i="56"/>
  <c r="BD219" i="56"/>
  <c r="BM219" i="56"/>
  <c r="BD238" i="56"/>
  <c r="BM238" i="56"/>
  <c r="BJ114" i="56"/>
  <c r="BS114" i="56"/>
  <c r="BE161" i="56"/>
  <c r="BN161" i="56"/>
  <c r="BJ23" i="56"/>
  <c r="BS23" i="56"/>
  <c r="BE181" i="56"/>
  <c r="BN181" i="56"/>
  <c r="BT98" i="56"/>
  <c r="BK98" i="56"/>
  <c r="BJ291" i="56"/>
  <c r="BS291" i="56"/>
  <c r="BS21" i="56"/>
  <c r="BJ21" i="56"/>
  <c r="BT190" i="56"/>
  <c r="BK190" i="56"/>
  <c r="BH39" i="56"/>
  <c r="BQ39" i="56"/>
  <c r="BG77" i="56"/>
  <c r="BP77" i="56"/>
  <c r="BF121" i="56"/>
  <c r="BO121" i="56"/>
  <c r="BJ145" i="56"/>
  <c r="BS145" i="56"/>
  <c r="BS191" i="56"/>
  <c r="BJ191" i="56"/>
  <c r="DY179" i="56"/>
  <c r="BG179" i="56"/>
  <c r="BH73" i="56"/>
  <c r="BQ73" i="56"/>
  <c r="BJ217" i="56"/>
  <c r="BS217" i="56"/>
  <c r="BD64" i="56"/>
  <c r="BM64" i="56"/>
  <c r="AK30" i="56"/>
  <c r="AJ30" i="56"/>
  <c r="BK92" i="56"/>
  <c r="BE91" i="56"/>
  <c r="BN91" i="56"/>
  <c r="BG38" i="56"/>
  <c r="BP38" i="56"/>
  <c r="BM267" i="56"/>
  <c r="BD267" i="56"/>
  <c r="BF237" i="56"/>
  <c r="BO237" i="56"/>
  <c r="BS87" i="56"/>
  <c r="BJ87" i="56"/>
  <c r="BF176" i="56"/>
  <c r="BO176" i="56"/>
  <c r="BK235" i="56"/>
  <c r="BT235" i="56"/>
  <c r="BO180" i="56"/>
  <c r="BF180" i="56"/>
  <c r="BF82" i="56"/>
  <c r="BO82" i="56"/>
  <c r="BJ18" i="56"/>
  <c r="BS18" i="56"/>
  <c r="BE141" i="56"/>
  <c r="BN141" i="56"/>
  <c r="BD234" i="56"/>
  <c r="BM234" i="56"/>
  <c r="AL268" i="56"/>
  <c r="AM268" i="56"/>
  <c r="BD156" i="56"/>
  <c r="BM156" i="56"/>
  <c r="BT278" i="56"/>
  <c r="BK278" i="56"/>
  <c r="BT283" i="56"/>
  <c r="BK283" i="56"/>
  <c r="BO263" i="56"/>
  <c r="BF263" i="56"/>
  <c r="BN288" i="56"/>
  <c r="BE288" i="56"/>
  <c r="BN111" i="56"/>
  <c r="BE111" i="56"/>
  <c r="BG183" i="56"/>
  <c r="BP183" i="56"/>
  <c r="BF250" i="56"/>
  <c r="DZ254" i="56"/>
  <c r="BH254" i="56"/>
  <c r="BO130" i="56"/>
  <c r="BF130" i="56"/>
  <c r="BO259" i="56"/>
  <c r="BF259" i="56"/>
  <c r="BT204" i="56"/>
  <c r="BK204" i="56"/>
  <c r="BS304" i="56"/>
  <c r="BJ304" i="56"/>
  <c r="BP29" i="56"/>
  <c r="BG29" i="56"/>
  <c r="BD253" i="56"/>
  <c r="BM253" i="56"/>
  <c r="BS119" i="56"/>
  <c r="BJ119" i="56"/>
  <c r="BF115" i="56"/>
  <c r="BO115" i="56"/>
  <c r="BO135" i="56"/>
  <c r="BF135" i="56"/>
  <c r="BF240" i="56"/>
  <c r="BO240" i="56"/>
  <c r="BH306" i="56"/>
  <c r="BQ306" i="56"/>
  <c r="BP320" i="56"/>
  <c r="BG320" i="56"/>
  <c r="BF13" i="56"/>
  <c r="BO13" i="56"/>
  <c r="BF104" i="56"/>
  <c r="BO104" i="56"/>
  <c r="BN212" i="56"/>
  <c r="BE212" i="56"/>
  <c r="BJ245" i="56"/>
  <c r="BS245" i="56"/>
  <c r="BT315" i="56"/>
  <c r="BK315" i="56"/>
  <c r="BT174" i="56"/>
  <c r="BK174" i="56"/>
  <c r="BT187" i="56"/>
  <c r="BK187" i="56"/>
  <c r="BR219" i="56"/>
  <c r="BI219" i="56"/>
  <c r="BE230" i="56"/>
  <c r="BN230" i="56"/>
  <c r="BH282" i="56"/>
  <c r="BQ282" i="56"/>
  <c r="BN118" i="56"/>
  <c r="BE118" i="56"/>
  <c r="EA297" i="56"/>
  <c r="BI297" i="56"/>
  <c r="BP95" i="56"/>
  <c r="BG95" i="56"/>
  <c r="BS96" i="56"/>
  <c r="BJ96" i="56"/>
  <c r="BG89" i="56"/>
  <c r="BP89" i="56"/>
  <c r="BM42" i="56"/>
  <c r="BD42" i="56"/>
  <c r="BK67" i="56"/>
  <c r="BT67" i="56"/>
  <c r="BE54" i="56"/>
  <c r="BN54" i="56"/>
  <c r="BM114" i="56"/>
  <c r="BD114" i="56"/>
  <c r="BS74" i="56"/>
  <c r="BJ74" i="56"/>
  <c r="EA301" i="56"/>
  <c r="BI301" i="56"/>
  <c r="BF246" i="56"/>
  <c r="BR205" i="56"/>
  <c r="BI205" i="56"/>
  <c r="BQ289" i="56"/>
  <c r="BH289" i="56"/>
  <c r="BJ165" i="56"/>
  <c r="BO59" i="56"/>
  <c r="BF59" i="56"/>
  <c r="BI256" i="56"/>
  <c r="BR256" i="56"/>
  <c r="BO32" i="56"/>
  <c r="BF32" i="56"/>
  <c r="BI19" i="56"/>
  <c r="BR19" i="56"/>
  <c r="BT51" i="56"/>
  <c r="BK51" i="56"/>
  <c r="BN113" i="56"/>
  <c r="BE113" i="56"/>
  <c r="BM200" i="56"/>
  <c r="BD200" i="56"/>
  <c r="BR223" i="56"/>
  <c r="BI223" i="56"/>
  <c r="BS98" i="56"/>
  <c r="BJ98" i="56"/>
  <c r="BO198" i="56"/>
  <c r="BF198" i="56"/>
  <c r="BN159" i="56"/>
  <c r="BE159" i="56"/>
  <c r="BQ317" i="56"/>
  <c r="BH317" i="56"/>
  <c r="BO285" i="56"/>
  <c r="BF285" i="56"/>
  <c r="BR138" i="56"/>
  <c r="BI138" i="56"/>
  <c r="BP88" i="56"/>
  <c r="BG88" i="56"/>
  <c r="BP49" i="56"/>
  <c r="BG49" i="56"/>
  <c r="BS190" i="56"/>
  <c r="BJ190" i="56"/>
  <c r="BJ142" i="56"/>
  <c r="BS142" i="56"/>
  <c r="BS182" i="56"/>
  <c r="BJ182" i="56"/>
  <c r="BS298" i="56"/>
  <c r="BJ298" i="56"/>
  <c r="BI150" i="56"/>
  <c r="BT48" i="56"/>
  <c r="BK48" i="56"/>
  <c r="BF221" i="56"/>
  <c r="BI294" i="56"/>
  <c r="BR294" i="56"/>
  <c r="BP255" i="56"/>
  <c r="BG255" i="56"/>
  <c r="BS251" i="56"/>
  <c r="BJ251" i="56"/>
  <c r="BK281" i="56"/>
  <c r="BT281" i="56"/>
  <c r="BE165" i="56"/>
  <c r="BK260" i="56"/>
  <c r="BP171" i="56"/>
  <c r="BG171" i="56"/>
  <c r="BN164" i="56"/>
  <c r="BE164" i="56"/>
  <c r="BN68" i="56"/>
  <c r="BE68" i="56"/>
  <c r="BR127" i="56"/>
  <c r="BI127" i="56"/>
  <c r="BI173" i="56"/>
  <c r="BR173" i="56"/>
  <c r="BT232" i="56"/>
  <c r="BK232" i="56"/>
  <c r="BE252" i="56"/>
  <c r="BN252" i="56"/>
  <c r="BE229" i="56"/>
  <c r="BN229" i="56"/>
  <c r="BM69" i="56"/>
  <c r="BD69" i="56"/>
  <c r="BJ39" i="56"/>
  <c r="BS39" i="56"/>
  <c r="BH77" i="56"/>
  <c r="BQ77" i="56"/>
  <c r="BG121" i="56"/>
  <c r="BP121" i="56"/>
  <c r="BM145" i="56"/>
  <c r="BD145" i="56"/>
  <c r="BN225" i="56"/>
  <c r="BE225" i="56"/>
  <c r="EB179" i="56"/>
  <c r="BJ179" i="56"/>
  <c r="BR73" i="56"/>
  <c r="BI73" i="56"/>
  <c r="BP324" i="56"/>
  <c r="BG324" i="56"/>
  <c r="BM79" i="56"/>
  <c r="BD79" i="56"/>
  <c r="BE64" i="56"/>
  <c r="BN64" i="56"/>
  <c r="BF91" i="56"/>
  <c r="BO91" i="56"/>
  <c r="BJ38" i="56"/>
  <c r="BS38" i="56"/>
  <c r="BN267" i="56"/>
  <c r="BE267" i="56"/>
  <c r="BJ99" i="56"/>
  <c r="BS99" i="56"/>
  <c r="BT87" i="56"/>
  <c r="BK87" i="56"/>
  <c r="BG176" i="56"/>
  <c r="BP176" i="56"/>
  <c r="BN235" i="56"/>
  <c r="BE235" i="56"/>
  <c r="BE326" i="56"/>
  <c r="BN326" i="56"/>
  <c r="BD41" i="56"/>
  <c r="BH27" i="56"/>
  <c r="BQ27" i="56"/>
  <c r="BD82" i="56"/>
  <c r="BM82" i="56"/>
  <c r="BT18" i="56"/>
  <c r="BK18" i="56"/>
  <c r="BF141" i="56"/>
  <c r="BO141" i="56"/>
  <c r="BE234" i="56"/>
  <c r="BN234" i="56"/>
  <c r="BT156" i="56"/>
  <c r="BK156" i="56"/>
  <c r="BQ278" i="56"/>
  <c r="BH278" i="56"/>
  <c r="BM283" i="56"/>
  <c r="BD283" i="56"/>
  <c r="BP263" i="56"/>
  <c r="BG263" i="56"/>
  <c r="BI288" i="56"/>
  <c r="BR288" i="56"/>
  <c r="BJ153" i="56"/>
  <c r="BS153" i="56"/>
  <c r="BO111" i="56"/>
  <c r="BF111" i="56"/>
  <c r="BO183" i="56"/>
  <c r="BF183" i="56"/>
  <c r="EA254" i="56"/>
  <c r="BI254" i="56"/>
  <c r="BG130" i="56"/>
  <c r="BP130" i="56"/>
  <c r="BP259" i="56"/>
  <c r="BG259" i="56"/>
  <c r="BM204" i="56"/>
  <c r="BD204" i="56"/>
  <c r="BQ304" i="56"/>
  <c r="BH304" i="56"/>
  <c r="BO29" i="56"/>
  <c r="BF29" i="56"/>
  <c r="BQ119" i="56"/>
  <c r="BH119" i="56"/>
  <c r="BG115" i="56"/>
  <c r="BP115" i="56"/>
  <c r="BK135" i="56"/>
  <c r="BT135" i="56"/>
  <c r="BG240" i="56"/>
  <c r="BP240" i="56"/>
  <c r="BJ306" i="56"/>
  <c r="BS306" i="56"/>
  <c r="BH320" i="56"/>
  <c r="BQ320" i="56"/>
  <c r="BJ58" i="56"/>
  <c r="BG104" i="56"/>
  <c r="BP104" i="56"/>
  <c r="BD221" i="56"/>
  <c r="BM221" i="56"/>
  <c r="BR35" i="56"/>
  <c r="BI35" i="56"/>
  <c r="BG212" i="56"/>
  <c r="BP212" i="56"/>
  <c r="BK245" i="56"/>
  <c r="BT245" i="56"/>
  <c r="BQ315" i="56"/>
  <c r="BH315" i="56"/>
  <c r="DV45" i="56"/>
  <c r="BD45" i="56"/>
  <c r="BR189" i="56"/>
  <c r="BI189" i="56"/>
  <c r="BS174" i="56"/>
  <c r="BJ174" i="56"/>
  <c r="BK303" i="56"/>
  <c r="BT303" i="56"/>
  <c r="BM187" i="56"/>
  <c r="BD187" i="56"/>
  <c r="BS219" i="56"/>
  <c r="BJ219" i="56"/>
  <c r="BR230" i="56"/>
  <c r="BI230" i="56"/>
  <c r="BK282" i="56"/>
  <c r="BT282" i="56"/>
  <c r="BF118" i="56"/>
  <c r="BO118" i="56"/>
  <c r="EB297" i="56"/>
  <c r="BJ297" i="56"/>
  <c r="BG290" i="56"/>
  <c r="BJ95" i="56"/>
  <c r="BS95" i="56"/>
  <c r="BR96" i="56"/>
  <c r="BI96" i="56"/>
  <c r="BK89" i="56"/>
  <c r="BT89" i="56"/>
  <c r="BK160" i="56"/>
  <c r="BP42" i="56"/>
  <c r="BG42" i="56"/>
  <c r="BM109" i="56"/>
  <c r="BD109" i="56"/>
  <c r="BG37" i="56"/>
  <c r="BP37" i="56"/>
  <c r="BR67" i="56"/>
  <c r="BI67" i="56"/>
  <c r="BO54" i="56"/>
  <c r="BF54" i="56"/>
  <c r="BE114" i="56"/>
  <c r="BN114" i="56"/>
  <c r="BN74" i="56"/>
  <c r="BE74" i="56"/>
  <c r="BE131" i="56"/>
  <c r="BP62" i="56"/>
  <c r="BG62" i="56"/>
  <c r="BG199" i="56"/>
  <c r="BN43" i="56"/>
  <c r="BE43" i="56"/>
  <c r="BS205" i="56"/>
  <c r="BJ205" i="56"/>
  <c r="BM289" i="56"/>
  <c r="BD289" i="56"/>
  <c r="BH59" i="56"/>
  <c r="BQ59" i="56"/>
  <c r="BJ256" i="56"/>
  <c r="BS256" i="56"/>
  <c r="BJ19" i="56"/>
  <c r="BS19" i="56"/>
  <c r="BM51" i="56"/>
  <c r="BD51" i="56"/>
  <c r="BF113" i="56"/>
  <c r="BO113" i="56"/>
  <c r="BN223" i="56"/>
  <c r="BE223" i="56"/>
  <c r="BD132" i="56"/>
  <c r="BM132" i="56"/>
  <c r="BM98" i="56"/>
  <c r="BD98" i="56"/>
  <c r="BG198" i="56"/>
  <c r="BP198" i="56"/>
  <c r="BT159" i="56"/>
  <c r="BK159" i="56"/>
  <c r="BN317" i="56"/>
  <c r="BE317" i="56"/>
  <c r="BJ285" i="56"/>
  <c r="BS285" i="56"/>
  <c r="BI185" i="56"/>
  <c r="BS138" i="56"/>
  <c r="BJ138" i="56"/>
  <c r="BJ88" i="56"/>
  <c r="BS88" i="56"/>
  <c r="BH49" i="56"/>
  <c r="BQ49" i="56"/>
  <c r="BI190" i="56"/>
  <c r="BR190" i="56"/>
  <c r="BT142" i="56"/>
  <c r="BK142" i="56"/>
  <c r="BI182" i="56"/>
  <c r="BR182" i="56"/>
  <c r="BH298" i="56"/>
  <c r="BQ298" i="56"/>
  <c r="BF48" i="56"/>
  <c r="BO48" i="56"/>
  <c r="BS294" i="56"/>
  <c r="BJ294" i="56"/>
  <c r="BM255" i="56"/>
  <c r="BD255" i="56"/>
  <c r="BN270" i="56"/>
  <c r="BE270" i="56"/>
  <c r="BF281" i="56"/>
  <c r="BO281" i="56"/>
  <c r="BM110" i="56"/>
  <c r="BD110" i="56"/>
  <c r="BI171" i="56"/>
  <c r="BR171" i="56"/>
  <c r="BQ164" i="56"/>
  <c r="BH164" i="56"/>
  <c r="BS127" i="56"/>
  <c r="BJ127" i="56"/>
  <c r="BM173" i="56"/>
  <c r="BD173" i="56"/>
  <c r="BM232" i="56"/>
  <c r="BD232" i="56"/>
  <c r="BR252" i="56"/>
  <c r="BI252" i="56"/>
  <c r="BK229" i="56"/>
  <c r="BT229" i="56"/>
  <c r="BQ69" i="56"/>
  <c r="BH69" i="56"/>
  <c r="BG205" i="56"/>
  <c r="BP205" i="56"/>
  <c r="BN314" i="56"/>
  <c r="BE314" i="56"/>
  <c r="BM181" i="56"/>
  <c r="BD181" i="56"/>
  <c r="BN81" i="56"/>
  <c r="BE81" i="56"/>
  <c r="BF257" i="56"/>
  <c r="BO257" i="56"/>
  <c r="BT302" i="56"/>
  <c r="BK302" i="56"/>
  <c r="BR21" i="56"/>
  <c r="BI21" i="56"/>
  <c r="BK49" i="56"/>
  <c r="BT49" i="56"/>
  <c r="BG233" i="56"/>
  <c r="BP233" i="56"/>
  <c r="BK294" i="56"/>
  <c r="BT294" i="56"/>
  <c r="BI251" i="56"/>
  <c r="BR251" i="56"/>
  <c r="BM281" i="56"/>
  <c r="BD281" i="56"/>
  <c r="BK287" i="56"/>
  <c r="BT287" i="56"/>
  <c r="BS188" i="56"/>
  <c r="BJ188" i="56"/>
  <c r="BJ216" i="56"/>
  <c r="BS216" i="56"/>
  <c r="BR176" i="56"/>
  <c r="BI176" i="56"/>
  <c r="BI40" i="56"/>
  <c r="BR40" i="56"/>
  <c r="BR146" i="56"/>
  <c r="BI146" i="56"/>
  <c r="BH130" i="56"/>
  <c r="BQ130" i="56"/>
  <c r="BH135" i="56"/>
  <c r="BQ135" i="56"/>
  <c r="BI224" i="56"/>
  <c r="BR224" i="56"/>
  <c r="BR249" i="56"/>
  <c r="BI249" i="56"/>
  <c r="BQ228" i="56"/>
  <c r="BH228" i="56"/>
  <c r="BG256" i="56"/>
  <c r="BP256" i="56"/>
  <c r="BM49" i="56"/>
  <c r="BD49" i="56"/>
  <c r="BE313" i="56"/>
  <c r="BN313" i="56"/>
  <c r="BH171" i="56"/>
  <c r="BQ171" i="56"/>
  <c r="BE318" i="56"/>
  <c r="BN318" i="56"/>
  <c r="BM39" i="56"/>
  <c r="BD39" i="56"/>
  <c r="BK61" i="56"/>
  <c r="BT61" i="56"/>
  <c r="BM121" i="56"/>
  <c r="BD121" i="56"/>
  <c r="BN145" i="56"/>
  <c r="BE145" i="56"/>
  <c r="BD73" i="56"/>
  <c r="BM73" i="56"/>
  <c r="BE324" i="56"/>
  <c r="BN324" i="56"/>
  <c r="BF64" i="56"/>
  <c r="BO64" i="56"/>
  <c r="BK129" i="56"/>
  <c r="BR91" i="56"/>
  <c r="BI91" i="56"/>
  <c r="BJ50" i="56"/>
  <c r="BS50" i="56"/>
  <c r="BH38" i="56"/>
  <c r="BQ38" i="56"/>
  <c r="BF267" i="56"/>
  <c r="BO267" i="56"/>
  <c r="BI99" i="56"/>
  <c r="BR99" i="56"/>
  <c r="BD87" i="56"/>
  <c r="BM87" i="56"/>
  <c r="BH176" i="56"/>
  <c r="BQ176" i="56"/>
  <c r="BF235" i="56"/>
  <c r="BO235" i="56"/>
  <c r="BR326" i="56"/>
  <c r="BI326" i="56"/>
  <c r="BD313" i="56"/>
  <c r="BI27" i="56"/>
  <c r="BR27" i="56"/>
  <c r="BF139" i="56"/>
  <c r="BO139" i="56"/>
  <c r="BN18" i="56"/>
  <c r="BE18" i="56"/>
  <c r="BD241" i="56"/>
  <c r="BG141" i="56"/>
  <c r="BP141" i="56"/>
  <c r="BQ234" i="56"/>
  <c r="BH234" i="56"/>
  <c r="BT194" i="56"/>
  <c r="BK194" i="56"/>
  <c r="BP140" i="56"/>
  <c r="BG140" i="56"/>
  <c r="BI156" i="56"/>
  <c r="BR156" i="56"/>
  <c r="BO137" i="56"/>
  <c r="BF137" i="56"/>
  <c r="BP278" i="56"/>
  <c r="BG278" i="56"/>
  <c r="BF244" i="56"/>
  <c r="BO244" i="56"/>
  <c r="BE283" i="56"/>
  <c r="BN283" i="56"/>
  <c r="BQ263" i="56"/>
  <c r="BH263" i="56"/>
  <c r="BS288" i="56"/>
  <c r="BJ288" i="56"/>
  <c r="BT116" i="56"/>
  <c r="BK116" i="56"/>
  <c r="BT153" i="56"/>
  <c r="BK153" i="56"/>
  <c r="BG111" i="56"/>
  <c r="BP111" i="56"/>
  <c r="BH183" i="56"/>
  <c r="BQ183" i="56"/>
  <c r="BJ259" i="56"/>
  <c r="BS259" i="56"/>
  <c r="BQ218" i="56"/>
  <c r="BH218" i="56"/>
  <c r="BG308" i="56"/>
  <c r="BP308" i="56"/>
  <c r="BH29" i="56"/>
  <c r="BQ29" i="56"/>
  <c r="BE275" i="56"/>
  <c r="BT119" i="56"/>
  <c r="BK119" i="56"/>
  <c r="BJ115" i="56"/>
  <c r="BS115" i="56"/>
  <c r="BO162" i="56"/>
  <c r="BF162" i="56"/>
  <c r="BN135" i="56"/>
  <c r="BE135" i="56"/>
  <c r="BJ240" i="56"/>
  <c r="BS240" i="56"/>
  <c r="BE306" i="56"/>
  <c r="BN306" i="56"/>
  <c r="BJ320" i="56"/>
  <c r="BS320" i="56"/>
  <c r="BH104" i="56"/>
  <c r="BQ104" i="56"/>
  <c r="EC149" i="56"/>
  <c r="BK149" i="56"/>
  <c r="DV136" i="56"/>
  <c r="BD136" i="56"/>
  <c r="BS35" i="56"/>
  <c r="BJ35" i="56"/>
  <c r="BT212" i="56"/>
  <c r="BK212" i="56"/>
  <c r="BF245" i="56"/>
  <c r="BO245" i="56"/>
  <c r="BR85" i="56"/>
  <c r="BI85" i="56"/>
  <c r="BD47" i="56"/>
  <c r="BM47" i="56"/>
  <c r="BH174" i="56"/>
  <c r="BQ174" i="56"/>
  <c r="BF303" i="56"/>
  <c r="BO303" i="56"/>
  <c r="BF187" i="56"/>
  <c r="BO187" i="56"/>
  <c r="EB155" i="56"/>
  <c r="BJ155" i="56"/>
  <c r="BO230" i="56"/>
  <c r="BF230" i="56"/>
  <c r="BM53" i="56"/>
  <c r="BD53" i="56"/>
  <c r="BK95" i="56"/>
  <c r="BT95" i="56"/>
  <c r="BM96" i="56"/>
  <c r="BD96" i="56"/>
  <c r="BD258" i="56"/>
  <c r="BM258" i="56"/>
  <c r="BJ274" i="56"/>
  <c r="BR42" i="56"/>
  <c r="BI42" i="56"/>
  <c r="BD167" i="56"/>
  <c r="BM167" i="56"/>
  <c r="BH37" i="56"/>
  <c r="BQ37" i="56"/>
  <c r="BD67" i="56"/>
  <c r="BM67" i="56"/>
  <c r="BO74" i="56"/>
  <c r="BF74" i="56"/>
  <c r="EB301" i="56"/>
  <c r="BJ301" i="56"/>
  <c r="BK41" i="56"/>
  <c r="BH62" i="56"/>
  <c r="BQ62" i="56"/>
  <c r="BH299" i="56"/>
  <c r="BS43" i="56"/>
  <c r="BJ43" i="56"/>
  <c r="BG289" i="56"/>
  <c r="BP289" i="56"/>
  <c r="BQ22" i="56"/>
  <c r="BH22" i="56"/>
  <c r="BR59" i="56"/>
  <c r="BI59" i="56"/>
  <c r="BK256" i="56"/>
  <c r="BT256" i="56"/>
  <c r="BF160" i="56"/>
  <c r="BK19" i="56"/>
  <c r="BT19" i="56"/>
  <c r="BE117" i="56"/>
  <c r="BN51" i="56"/>
  <c r="BE51" i="56"/>
  <c r="BG113" i="56"/>
  <c r="BP113" i="56"/>
  <c r="BF223" i="56"/>
  <c r="BO223" i="56"/>
  <c r="BE132" i="56"/>
  <c r="BN132" i="56"/>
  <c r="BE98" i="56"/>
  <c r="BN98" i="56"/>
  <c r="BH198" i="56"/>
  <c r="BQ198" i="56"/>
  <c r="BJ159" i="56"/>
  <c r="BS159" i="56"/>
  <c r="BO317" i="56"/>
  <c r="BF317" i="56"/>
  <c r="BK285" i="56"/>
  <c r="BT285" i="56"/>
  <c r="BJ20" i="56"/>
  <c r="BH13" i="56"/>
  <c r="BN138" i="56"/>
  <c r="BE138" i="56"/>
  <c r="BH88" i="56"/>
  <c r="BQ88" i="56"/>
  <c r="BJ275" i="56"/>
  <c r="BO190" i="56"/>
  <c r="BF190" i="56"/>
  <c r="BK246" i="56"/>
  <c r="BD142" i="56"/>
  <c r="BM142" i="56"/>
  <c r="BT182" i="56"/>
  <c r="BK182" i="56"/>
  <c r="BR298" i="56"/>
  <c r="BI298" i="56"/>
  <c r="BQ120" i="56"/>
  <c r="BH120" i="56"/>
  <c r="DV108" i="56"/>
  <c r="BD108" i="56"/>
  <c r="BP48" i="56"/>
  <c r="BG48" i="56"/>
  <c r="BH260" i="56"/>
  <c r="BH168" i="56"/>
  <c r="BN255" i="56"/>
  <c r="BE255" i="56"/>
  <c r="BF270" i="56"/>
  <c r="BO270" i="56"/>
  <c r="DW299" i="56"/>
  <c r="BE299" i="56"/>
  <c r="BG281" i="56"/>
  <c r="BP281" i="56"/>
  <c r="BG148" i="56"/>
  <c r="BQ110" i="56"/>
  <c r="BH110" i="56"/>
  <c r="BS171" i="56"/>
  <c r="BJ171" i="56"/>
  <c r="BT164" i="56"/>
  <c r="BK164" i="56"/>
  <c r="BN127" i="56"/>
  <c r="BE127" i="56"/>
  <c r="BD252" i="56"/>
  <c r="BM252" i="56"/>
  <c r="BM229" i="56"/>
  <c r="BD229" i="56"/>
  <c r="BS69" i="56"/>
  <c r="BJ69" i="56"/>
  <c r="BG231" i="56"/>
  <c r="BP231" i="56"/>
  <c r="BH64" i="56"/>
  <c r="BQ64" i="56"/>
  <c r="BP87" i="56"/>
  <c r="BG87" i="56"/>
  <c r="BD180" i="56"/>
  <c r="BM180" i="56"/>
  <c r="BF234" i="56"/>
  <c r="BO234" i="56"/>
  <c r="BI204" i="56"/>
  <c r="BR204" i="56"/>
  <c r="BS163" i="56"/>
  <c r="BJ163" i="56"/>
  <c r="BH266" i="56"/>
  <c r="BQ266" i="56"/>
  <c r="BD257" i="56"/>
  <c r="BM257" i="56"/>
  <c r="BQ33" i="56"/>
  <c r="BH33" i="56"/>
  <c r="BS309" i="56"/>
  <c r="BJ309" i="56"/>
  <c r="BE39" i="56"/>
  <c r="BN39" i="56"/>
  <c r="BF129" i="56"/>
  <c r="BJ61" i="56"/>
  <c r="BS61" i="56"/>
  <c r="BE121" i="56"/>
  <c r="BN121" i="56"/>
  <c r="BO145" i="56"/>
  <c r="BF145" i="56"/>
  <c r="BM177" i="56"/>
  <c r="BD177" i="56"/>
  <c r="BJ73" i="56"/>
  <c r="BS73" i="56"/>
  <c r="BH324" i="56"/>
  <c r="BQ324" i="56"/>
  <c r="BF148" i="56"/>
  <c r="BI64" i="56"/>
  <c r="BR64" i="56"/>
  <c r="BP91" i="56"/>
  <c r="BG91" i="56"/>
  <c r="BK50" i="56"/>
  <c r="BT50" i="56"/>
  <c r="BI38" i="56"/>
  <c r="BR38" i="56"/>
  <c r="BR267" i="56"/>
  <c r="BI267" i="56"/>
  <c r="BQ99" i="56"/>
  <c r="BH99" i="56"/>
  <c r="BK176" i="56"/>
  <c r="BT176" i="56"/>
  <c r="BR235" i="56"/>
  <c r="BI235" i="56"/>
  <c r="BM326" i="56"/>
  <c r="BD326" i="56"/>
  <c r="BK290" i="56"/>
  <c r="BS27" i="56"/>
  <c r="BJ27" i="56"/>
  <c r="BE139" i="56"/>
  <c r="BN139" i="56"/>
  <c r="BH36" i="56"/>
  <c r="BQ36" i="56"/>
  <c r="BM150" i="56"/>
  <c r="BD150" i="56"/>
  <c r="BP18" i="56"/>
  <c r="BG18" i="56"/>
  <c r="BH83" i="56"/>
  <c r="BH141" i="56"/>
  <c r="BQ141" i="56"/>
  <c r="BS234" i="56"/>
  <c r="BJ234" i="56"/>
  <c r="BF194" i="56"/>
  <c r="BO194" i="56"/>
  <c r="BD140" i="56"/>
  <c r="BM140" i="56"/>
  <c r="BJ156" i="56"/>
  <c r="BS156" i="56"/>
  <c r="BG137" i="56"/>
  <c r="BP137" i="56"/>
  <c r="BO278" i="56"/>
  <c r="BF278" i="56"/>
  <c r="BS244" i="56"/>
  <c r="BJ244" i="56"/>
  <c r="BR283" i="56"/>
  <c r="BI283" i="56"/>
  <c r="BE263" i="56"/>
  <c r="BN263" i="56"/>
  <c r="BK288" i="56"/>
  <c r="BT288" i="56"/>
  <c r="BO116" i="56"/>
  <c r="BF116" i="56"/>
  <c r="BD153" i="56"/>
  <c r="BM153" i="56"/>
  <c r="BH111" i="56"/>
  <c r="BQ111" i="56"/>
  <c r="BR183" i="56"/>
  <c r="BI183" i="56"/>
  <c r="BK259" i="56"/>
  <c r="BT259" i="56"/>
  <c r="BP218" i="56"/>
  <c r="BG218" i="56"/>
  <c r="BT308" i="56"/>
  <c r="BK308" i="56"/>
  <c r="BG86" i="56"/>
  <c r="BI29" i="56"/>
  <c r="BR29" i="56"/>
  <c r="BT215" i="56"/>
  <c r="BK215" i="56"/>
  <c r="BI149" i="56"/>
  <c r="BO119" i="56"/>
  <c r="BF119" i="56"/>
  <c r="BQ115" i="56"/>
  <c r="BH115" i="56"/>
  <c r="BG162" i="56"/>
  <c r="BP162" i="56"/>
  <c r="BD135" i="56"/>
  <c r="BM135" i="56"/>
  <c r="BK240" i="56"/>
  <c r="BT240" i="56"/>
  <c r="BG325" i="56"/>
  <c r="BO306" i="56"/>
  <c r="BF306" i="56"/>
  <c r="BF320" i="56"/>
  <c r="BO320" i="56"/>
  <c r="BH94" i="56"/>
  <c r="BS104" i="56"/>
  <c r="BJ104" i="56"/>
  <c r="DW136" i="56"/>
  <c r="BE136" i="56"/>
  <c r="BO35" i="56"/>
  <c r="BF35" i="56"/>
  <c r="BR212" i="56"/>
  <c r="BI212" i="56"/>
  <c r="BK85" i="56"/>
  <c r="BT85" i="56"/>
  <c r="BD117" i="56"/>
  <c r="BM117" i="56"/>
  <c r="BJ47" i="56"/>
  <c r="BS47" i="56"/>
  <c r="BI174" i="56"/>
  <c r="BR174" i="56"/>
  <c r="BI303" i="56"/>
  <c r="BR303" i="56"/>
  <c r="BP187" i="56"/>
  <c r="BG187" i="56"/>
  <c r="BP230" i="56"/>
  <c r="BG230" i="56"/>
  <c r="AL272" i="56"/>
  <c r="AM272" i="56"/>
  <c r="BJ53" i="56"/>
  <c r="BS53" i="56"/>
  <c r="BD70" i="56"/>
  <c r="BF243" i="56"/>
  <c r="BH95" i="56"/>
  <c r="BQ95" i="56"/>
  <c r="BI271" i="56"/>
  <c r="BE96" i="56"/>
  <c r="BN96" i="56"/>
  <c r="BE258" i="56"/>
  <c r="BN258" i="56"/>
  <c r="BQ42" i="56"/>
  <c r="BH42" i="56"/>
  <c r="BD60" i="56"/>
  <c r="BI37" i="56"/>
  <c r="BR37" i="56"/>
  <c r="BF67" i="56"/>
  <c r="BO67" i="56"/>
  <c r="BE295" i="56"/>
  <c r="BD246" i="56"/>
  <c r="BD74" i="56"/>
  <c r="BM74" i="56"/>
  <c r="BM10" i="56"/>
  <c r="BD10" i="56"/>
  <c r="BJ62" i="56"/>
  <c r="BS62" i="56"/>
  <c r="BF236" i="56"/>
  <c r="BO43" i="56"/>
  <c r="BF43" i="56"/>
  <c r="BN289" i="56"/>
  <c r="BE289" i="56"/>
  <c r="BI22" i="56"/>
  <c r="BR22" i="56"/>
  <c r="BT59" i="56"/>
  <c r="BK59" i="56"/>
  <c r="BD256" i="56"/>
  <c r="BM256" i="56"/>
  <c r="BD78" i="56"/>
  <c r="BE19" i="56"/>
  <c r="BN19" i="56"/>
  <c r="BR51" i="56"/>
  <c r="BI51" i="56"/>
  <c r="BQ113" i="56"/>
  <c r="BH113" i="56"/>
  <c r="BJ223" i="56"/>
  <c r="BS223" i="56"/>
  <c r="BF206" i="56"/>
  <c r="BQ132" i="56"/>
  <c r="BH132" i="56"/>
  <c r="BO98" i="56"/>
  <c r="BF98" i="56"/>
  <c r="BT198" i="56"/>
  <c r="BK198" i="56"/>
  <c r="BO159" i="56"/>
  <c r="BF159" i="56"/>
  <c r="BS317" i="56"/>
  <c r="BJ317" i="56"/>
  <c r="BD285" i="56"/>
  <c r="BM285" i="56"/>
  <c r="AU152" i="56"/>
  <c r="AT152" i="56"/>
  <c r="BD138" i="56"/>
  <c r="BM138" i="56"/>
  <c r="BI88" i="56"/>
  <c r="BR88" i="56"/>
  <c r="BD190" i="56"/>
  <c r="BM190" i="56"/>
  <c r="BJ236" i="56"/>
  <c r="BN142" i="56"/>
  <c r="BE142" i="56"/>
  <c r="BM182" i="56"/>
  <c r="BD182" i="56"/>
  <c r="BO298" i="56"/>
  <c r="BF298" i="56"/>
  <c r="BH80" i="56"/>
  <c r="BF120" i="56"/>
  <c r="BO120" i="56"/>
  <c r="DY108" i="56"/>
  <c r="BG108" i="56"/>
  <c r="BH48" i="56"/>
  <c r="BQ48" i="56"/>
  <c r="BJ255" i="56"/>
  <c r="BS255" i="56"/>
  <c r="BP270" i="56"/>
  <c r="BG270" i="56"/>
  <c r="BG286" i="56"/>
  <c r="BP286" i="56"/>
  <c r="BF150" i="56"/>
  <c r="BK186" i="56"/>
  <c r="BT186" i="56"/>
  <c r="BG20" i="56"/>
  <c r="BH76" i="56"/>
  <c r="BI110" i="56"/>
  <c r="BR110" i="56"/>
  <c r="BI246" i="56"/>
  <c r="BK171" i="56"/>
  <c r="BT171" i="56"/>
  <c r="BO164" i="56"/>
  <c r="BF164" i="56"/>
  <c r="BH127" i="56"/>
  <c r="BQ127" i="56"/>
  <c r="BH290" i="56"/>
  <c r="BQ252" i="56"/>
  <c r="BH252" i="56"/>
  <c r="BP229" i="56"/>
  <c r="BG229" i="56"/>
  <c r="BK69" i="56"/>
  <c r="BT69" i="56"/>
  <c r="BF39" i="56"/>
  <c r="BO39" i="56"/>
  <c r="BR61" i="56"/>
  <c r="BI61" i="56"/>
  <c r="BT121" i="56"/>
  <c r="BK121" i="56"/>
  <c r="BP145" i="56"/>
  <c r="BG145" i="56"/>
  <c r="BN177" i="56"/>
  <c r="BE177" i="56"/>
  <c r="BK73" i="56"/>
  <c r="BT73" i="56"/>
  <c r="DZ92" i="56"/>
  <c r="BH92" i="56"/>
  <c r="BS324" i="56"/>
  <c r="BJ324" i="56"/>
  <c r="BF201" i="56"/>
  <c r="BO201" i="56"/>
  <c r="BD84" i="56"/>
  <c r="BM84" i="56"/>
  <c r="BQ91" i="56"/>
  <c r="BH91" i="56"/>
  <c r="BM50" i="56"/>
  <c r="BD50" i="56"/>
  <c r="BN38" i="56"/>
  <c r="BE38" i="56"/>
  <c r="BS267" i="56"/>
  <c r="BJ267" i="56"/>
  <c r="BG168" i="56"/>
  <c r="BM99" i="56"/>
  <c r="BD99" i="56"/>
  <c r="BH292" i="56"/>
  <c r="BG235" i="56"/>
  <c r="BP235" i="56"/>
  <c r="BS326" i="56"/>
  <c r="BJ326" i="56"/>
  <c r="BT27" i="56"/>
  <c r="BK27" i="56"/>
  <c r="BF126" i="56"/>
  <c r="BD139" i="56"/>
  <c r="BM139" i="56"/>
  <c r="AY319" i="56"/>
  <c r="BQ18" i="56"/>
  <c r="BH18" i="56"/>
  <c r="BN125" i="56"/>
  <c r="BE125" i="56"/>
  <c r="BS72" i="56"/>
  <c r="BJ72" i="56"/>
  <c r="BT234" i="56"/>
  <c r="BK234" i="56"/>
  <c r="BH194" i="56"/>
  <c r="BQ194" i="56"/>
  <c r="BQ140" i="56"/>
  <c r="BH140" i="56"/>
  <c r="BI137" i="56"/>
  <c r="BR137" i="56"/>
  <c r="BR195" i="56"/>
  <c r="BI195" i="56"/>
  <c r="BD278" i="56"/>
  <c r="BM278" i="56"/>
  <c r="BE244" i="56"/>
  <c r="BN244" i="56"/>
  <c r="BO288" i="56"/>
  <c r="BF288" i="56"/>
  <c r="BP116" i="56"/>
  <c r="BG116" i="56"/>
  <c r="BE153" i="56"/>
  <c r="BN153" i="56"/>
  <c r="BI111" i="56"/>
  <c r="BR111" i="56"/>
  <c r="BS183" i="56"/>
  <c r="BJ183" i="56"/>
  <c r="BK172" i="56"/>
  <c r="BO184" i="56"/>
  <c r="BF184" i="56"/>
  <c r="BS203" i="56"/>
  <c r="BJ203" i="56"/>
  <c r="BI218" i="56"/>
  <c r="BR218" i="56"/>
  <c r="BM308" i="56"/>
  <c r="BD308" i="56"/>
  <c r="BM29" i="56"/>
  <c r="BD29" i="56"/>
  <c r="BK126" i="56"/>
  <c r="BM215" i="56"/>
  <c r="BD215" i="56"/>
  <c r="BP119" i="56"/>
  <c r="BG119" i="56"/>
  <c r="BR115" i="56"/>
  <c r="BI115" i="56"/>
  <c r="BT162" i="56"/>
  <c r="BK162" i="56"/>
  <c r="BE202" i="56"/>
  <c r="BN202" i="56"/>
  <c r="EC199" i="56"/>
  <c r="BK199" i="56"/>
  <c r="BM240" i="56"/>
  <c r="BD240" i="56"/>
  <c r="BI306" i="56"/>
  <c r="BR306" i="56"/>
  <c r="BQ102" i="56"/>
  <c r="BH102" i="56"/>
  <c r="BK104" i="56"/>
  <c r="BT104" i="56"/>
  <c r="BF149" i="56"/>
  <c r="DZ136" i="56"/>
  <c r="BH136" i="56"/>
  <c r="BP35" i="56"/>
  <c r="BG35" i="56"/>
  <c r="BS212" i="56"/>
  <c r="BJ212" i="56"/>
  <c r="BS85" i="56"/>
  <c r="BJ85" i="56"/>
  <c r="BG94" i="56"/>
  <c r="BS66" i="56"/>
  <c r="BJ66" i="56"/>
  <c r="BF47" i="56"/>
  <c r="BO47" i="56"/>
  <c r="BE199" i="56"/>
  <c r="BG303" i="56"/>
  <c r="BP303" i="56"/>
  <c r="BQ187" i="56"/>
  <c r="BH187" i="56"/>
  <c r="BH230" i="56"/>
  <c r="BQ230" i="56"/>
  <c r="BF53" i="56"/>
  <c r="BO53" i="56"/>
  <c r="EC297" i="56"/>
  <c r="BK297" i="56"/>
  <c r="BH52" i="56"/>
  <c r="BM31" i="56"/>
  <c r="BD31" i="56"/>
  <c r="BI95" i="56"/>
  <c r="BR95" i="56"/>
  <c r="BF96" i="56"/>
  <c r="BO96" i="56"/>
  <c r="BF258" i="56"/>
  <c r="BO258" i="56"/>
  <c r="BT211" i="56"/>
  <c r="BK211" i="56"/>
  <c r="BN323" i="56"/>
  <c r="BE323" i="56"/>
  <c r="BS42" i="56"/>
  <c r="BJ42" i="56"/>
  <c r="BK37" i="56"/>
  <c r="BT37" i="56"/>
  <c r="BG67" i="56"/>
  <c r="BP67" i="56"/>
  <c r="BP197" i="56"/>
  <c r="BG197" i="56"/>
  <c r="BH74" i="56"/>
  <c r="BQ74" i="56"/>
  <c r="BN10" i="56"/>
  <c r="BE10" i="56"/>
  <c r="BD62" i="56"/>
  <c r="BM62" i="56"/>
  <c r="BF227" i="56"/>
  <c r="BO227" i="56"/>
  <c r="BQ43" i="56"/>
  <c r="BH43" i="56"/>
  <c r="BF289" i="56"/>
  <c r="BO289" i="56"/>
  <c r="BS22" i="56"/>
  <c r="BJ22" i="56"/>
  <c r="BG59" i="56"/>
  <c r="BP59" i="56"/>
  <c r="BE256" i="56"/>
  <c r="BN256" i="56"/>
  <c r="BO19" i="56"/>
  <c r="BF19" i="56"/>
  <c r="BI117" i="56"/>
  <c r="BS51" i="56"/>
  <c r="BJ51" i="56"/>
  <c r="BI113" i="56"/>
  <c r="BR113" i="56"/>
  <c r="BT223" i="56"/>
  <c r="BK223" i="56"/>
  <c r="BT132" i="56"/>
  <c r="BK132" i="56"/>
  <c r="BE207" i="56"/>
  <c r="BG98" i="56"/>
  <c r="BP98" i="56"/>
  <c r="BM198" i="56"/>
  <c r="BD198" i="56"/>
  <c r="BH159" i="56"/>
  <c r="BQ159" i="56"/>
  <c r="BT317" i="56"/>
  <c r="BK317" i="56"/>
  <c r="BQ285" i="56"/>
  <c r="BH285" i="56"/>
  <c r="BJ92" i="56"/>
  <c r="BT138" i="56"/>
  <c r="BK138" i="56"/>
  <c r="BM88" i="56"/>
  <c r="BD88" i="56"/>
  <c r="BN190" i="56"/>
  <c r="BE190" i="56"/>
  <c r="BF142" i="56"/>
  <c r="BO142" i="56"/>
  <c r="BE182" i="56"/>
  <c r="BN182" i="56"/>
  <c r="BG298" i="56"/>
  <c r="BP298" i="56"/>
  <c r="BG34" i="56"/>
  <c r="BG120" i="56"/>
  <c r="BP120" i="56"/>
  <c r="BD48" i="56"/>
  <c r="BM48" i="56"/>
  <c r="BK155" i="56"/>
  <c r="AU225" i="56"/>
  <c r="AT225" i="56"/>
  <c r="BK255" i="56"/>
  <c r="BT255" i="56"/>
  <c r="BQ270" i="56"/>
  <c r="BH270" i="56"/>
  <c r="BR286" i="56"/>
  <c r="BI286" i="56"/>
  <c r="BO186" i="56"/>
  <c r="BF186" i="56"/>
  <c r="BF65" i="56"/>
  <c r="BP110" i="56"/>
  <c r="BG110" i="56"/>
  <c r="AM175" i="56"/>
  <c r="AL175" i="56"/>
  <c r="BE171" i="56"/>
  <c r="BN171" i="56"/>
  <c r="BP164" i="56"/>
  <c r="BG164" i="56"/>
  <c r="BT127" i="56"/>
  <c r="BK127" i="56"/>
  <c r="BR321" i="56"/>
  <c r="BI321" i="56"/>
  <c r="EA178" i="56"/>
  <c r="BI178" i="56"/>
  <c r="BQ229" i="56"/>
  <c r="BH229" i="56"/>
  <c r="BN69" i="56"/>
  <c r="BE69" i="56"/>
  <c r="BK77" i="56"/>
  <c r="BT77" i="56"/>
  <c r="BS237" i="56"/>
  <c r="BJ237" i="56"/>
  <c r="BD259" i="56"/>
  <c r="BM259" i="56"/>
  <c r="BP143" i="56"/>
  <c r="BG143" i="56"/>
  <c r="BN67" i="56"/>
  <c r="BE67" i="56"/>
  <c r="BI310" i="56"/>
  <c r="BR310" i="56"/>
  <c r="BK113" i="56"/>
  <c r="BT113" i="56"/>
  <c r="BG302" i="56"/>
  <c r="BP302" i="56"/>
  <c r="BM144" i="56"/>
  <c r="BD144" i="56"/>
  <c r="BS233" i="56"/>
  <c r="BJ233" i="56"/>
  <c r="BE281" i="56"/>
  <c r="BN281" i="56"/>
  <c r="BF173" i="56"/>
  <c r="BO173" i="56"/>
  <c r="BR39" i="56"/>
  <c r="BI39" i="56"/>
  <c r="BD165" i="56"/>
  <c r="BG126" i="56"/>
  <c r="BD61" i="56"/>
  <c r="BM61" i="56"/>
  <c r="BF177" i="56"/>
  <c r="BO177" i="56"/>
  <c r="BG254" i="56"/>
  <c r="BM324" i="56"/>
  <c r="BD324" i="56"/>
  <c r="BE201" i="56"/>
  <c r="BN201" i="56"/>
  <c r="BF84" i="56"/>
  <c r="BO84" i="56"/>
  <c r="BI94" i="56"/>
  <c r="BT91" i="56"/>
  <c r="BK91" i="56"/>
  <c r="BP50" i="56"/>
  <c r="BG50" i="56"/>
  <c r="BF38" i="56"/>
  <c r="BO38" i="56"/>
  <c r="BT267" i="56"/>
  <c r="BK267" i="56"/>
  <c r="BG99" i="56"/>
  <c r="BP99" i="56"/>
  <c r="BQ235" i="56"/>
  <c r="BH235" i="56"/>
  <c r="BF326" i="56"/>
  <c r="BO326" i="56"/>
  <c r="BJ80" i="56"/>
  <c r="BK148" i="56"/>
  <c r="BM27" i="56"/>
  <c r="BD27" i="56"/>
  <c r="BD92" i="56"/>
  <c r="BP139" i="56"/>
  <c r="BG139" i="56"/>
  <c r="BO18" i="56"/>
  <c r="BF18" i="56"/>
  <c r="BO125" i="56"/>
  <c r="BF125" i="56"/>
  <c r="BT72" i="56"/>
  <c r="BK72" i="56"/>
  <c r="BD194" i="56"/>
  <c r="BM194" i="56"/>
  <c r="BT140" i="56"/>
  <c r="BK140" i="56"/>
  <c r="BD137" i="56"/>
  <c r="BM137" i="56"/>
  <c r="BF195" i="56"/>
  <c r="BO195" i="56"/>
  <c r="BR278" i="56"/>
  <c r="BI278" i="56"/>
  <c r="BK244" i="56"/>
  <c r="BT244" i="56"/>
  <c r="BP288" i="56"/>
  <c r="BG288" i="56"/>
  <c r="BK131" i="56"/>
  <c r="BQ116" i="56"/>
  <c r="BH116" i="56"/>
  <c r="BO153" i="56"/>
  <c r="BF153" i="56"/>
  <c r="BT111" i="56"/>
  <c r="BK111" i="56"/>
  <c r="BT183" i="56"/>
  <c r="BK183" i="56"/>
  <c r="BM184" i="56"/>
  <c r="BD184" i="56"/>
  <c r="BP203" i="56"/>
  <c r="BG203" i="56"/>
  <c r="BJ218" i="56"/>
  <c r="BS218" i="56"/>
  <c r="BN308" i="56"/>
  <c r="BE308" i="56"/>
  <c r="BP215" i="56"/>
  <c r="BG215" i="56"/>
  <c r="BG155" i="56"/>
  <c r="BP155" i="56"/>
  <c r="BM119" i="56"/>
  <c r="BD119" i="56"/>
  <c r="BD214" i="56"/>
  <c r="BK115" i="56"/>
  <c r="BT115" i="56"/>
  <c r="BH162" i="56"/>
  <c r="BQ162" i="56"/>
  <c r="BD202" i="56"/>
  <c r="BM202" i="56"/>
  <c r="BN240" i="56"/>
  <c r="BE240" i="56"/>
  <c r="BD306" i="56"/>
  <c r="BM306" i="56"/>
  <c r="BK102" i="56"/>
  <c r="BT102" i="56"/>
  <c r="BK52" i="56"/>
  <c r="BH129" i="56"/>
  <c r="BM276" i="56"/>
  <c r="BD276" i="56"/>
  <c r="BN222" i="56"/>
  <c r="BE222" i="56"/>
  <c r="BD169" i="56"/>
  <c r="BM169" i="56"/>
  <c r="BQ35" i="56"/>
  <c r="BH35" i="56"/>
  <c r="BH212" i="56"/>
  <c r="BQ212" i="56"/>
  <c r="BF85" i="56"/>
  <c r="BO85" i="56"/>
  <c r="BT66" i="56"/>
  <c r="BK66" i="56"/>
  <c r="BG47" i="56"/>
  <c r="BP47" i="56"/>
  <c r="BH303" i="56"/>
  <c r="BQ303" i="56"/>
  <c r="BN187" i="56"/>
  <c r="BE187" i="56"/>
  <c r="BS230" i="56"/>
  <c r="BJ230" i="56"/>
  <c r="BN53" i="56"/>
  <c r="BE53" i="56"/>
  <c r="BF31" i="56"/>
  <c r="BO31" i="56"/>
  <c r="BN95" i="56"/>
  <c r="BE95" i="56"/>
  <c r="BP96" i="56"/>
  <c r="BG96" i="56"/>
  <c r="BG258" i="56"/>
  <c r="BP258" i="56"/>
  <c r="BF279" i="56"/>
  <c r="BP211" i="56"/>
  <c r="BG211" i="56"/>
  <c r="BO323" i="56"/>
  <c r="BF323" i="56"/>
  <c r="BT42" i="56"/>
  <c r="BK42" i="56"/>
  <c r="BD37" i="56"/>
  <c r="BM37" i="56"/>
  <c r="BK197" i="56"/>
  <c r="BT197" i="56"/>
  <c r="BI74" i="56"/>
  <c r="BR74" i="56"/>
  <c r="BJ13" i="56"/>
  <c r="BF117" i="56"/>
  <c r="BS10" i="56"/>
  <c r="BJ10" i="56"/>
  <c r="BE62" i="56"/>
  <c r="BN62" i="56"/>
  <c r="BR43" i="56"/>
  <c r="BI43" i="56"/>
  <c r="BI289" i="56"/>
  <c r="BR289" i="56"/>
  <c r="BE22" i="56"/>
  <c r="BN22" i="56"/>
  <c r="BD264" i="56"/>
  <c r="BM264" i="56"/>
  <c r="BK20" i="56"/>
  <c r="BG76" i="56"/>
  <c r="BG19" i="56"/>
  <c r="BP19" i="56"/>
  <c r="BP51" i="56"/>
  <c r="BG51" i="56"/>
  <c r="BO81" i="56"/>
  <c r="BF81" i="56"/>
  <c r="BF132" i="56"/>
  <c r="BO132" i="56"/>
  <c r="BI198" i="56"/>
  <c r="BR198" i="56"/>
  <c r="BR159" i="56"/>
  <c r="BI159" i="56"/>
  <c r="BG317" i="56"/>
  <c r="BP317" i="56"/>
  <c r="BP285" i="56"/>
  <c r="BG285" i="56"/>
  <c r="BE160" i="56"/>
  <c r="BG138" i="56"/>
  <c r="BP138" i="56"/>
  <c r="CN12" i="56"/>
  <c r="CC12" i="56" s="1"/>
  <c r="CM12" i="56"/>
  <c r="CB12" i="56" s="1"/>
  <c r="CL12" i="56"/>
  <c r="CA12" i="56" s="1"/>
  <c r="CI12" i="56"/>
  <c r="BX12" i="56" s="1"/>
  <c r="CK12" i="56"/>
  <c r="BZ12" i="56" s="1"/>
  <c r="CJ12" i="56"/>
  <c r="BY12" i="56" s="1"/>
  <c r="CH12" i="56"/>
  <c r="BW12" i="56" s="1"/>
  <c r="CG12" i="56"/>
  <c r="BN88" i="56"/>
  <c r="BE88" i="56"/>
  <c r="BJ199" i="56"/>
  <c r="BK236" i="56"/>
  <c r="AT227" i="56"/>
  <c r="AU227" i="56"/>
  <c r="BF182" i="56"/>
  <c r="BO182" i="56"/>
  <c r="BD298" i="56"/>
  <c r="BM298" i="56"/>
  <c r="BM120" i="56"/>
  <c r="BD120" i="56"/>
  <c r="BK271" i="56"/>
  <c r="BN48" i="56"/>
  <c r="BE48" i="56"/>
  <c r="BQ255" i="56"/>
  <c r="BH255" i="56"/>
  <c r="BK270" i="56"/>
  <c r="BT270" i="56"/>
  <c r="BJ286" i="56"/>
  <c r="BS286" i="56"/>
  <c r="BJ186" i="56"/>
  <c r="BS186" i="56"/>
  <c r="BJ110" i="56"/>
  <c r="BS110" i="56"/>
  <c r="BP123" i="56"/>
  <c r="BG123" i="56"/>
  <c r="BR164" i="56"/>
  <c r="BI164" i="56"/>
  <c r="BO127" i="56"/>
  <c r="BF127" i="56"/>
  <c r="BN321" i="56"/>
  <c r="BE321" i="56"/>
  <c r="DW178" i="56"/>
  <c r="BE178" i="56"/>
  <c r="BO229" i="56"/>
  <c r="BF229" i="56"/>
  <c r="BO69" i="56"/>
  <c r="BF69" i="56"/>
  <c r="BI68" i="56"/>
  <c r="BR68" i="56"/>
  <c r="BK39" i="56"/>
  <c r="BT39" i="56"/>
  <c r="EB83" i="56"/>
  <c r="BJ83" i="56"/>
  <c r="BN61" i="56"/>
  <c r="BE61" i="56"/>
  <c r="BS177" i="56"/>
  <c r="BJ177" i="56"/>
  <c r="BO324" i="56"/>
  <c r="BF324" i="56"/>
  <c r="BM16" i="56"/>
  <c r="BD16" i="56"/>
  <c r="BP201" i="56"/>
  <c r="BG201" i="56"/>
  <c r="BP216" i="56"/>
  <c r="BG216" i="56"/>
  <c r="BG261" i="56"/>
  <c r="BP261" i="56"/>
  <c r="BP84" i="56"/>
  <c r="BG84" i="56"/>
  <c r="BQ50" i="56"/>
  <c r="BH50" i="56"/>
  <c r="BK38" i="56"/>
  <c r="BT38" i="56"/>
  <c r="BQ267" i="56"/>
  <c r="BH267" i="56"/>
  <c r="BG221" i="56"/>
  <c r="BE99" i="56"/>
  <c r="BN99" i="56"/>
  <c r="BJ235" i="56"/>
  <c r="BS235" i="56"/>
  <c r="BH326" i="56"/>
  <c r="BQ326" i="56"/>
  <c r="BN27" i="56"/>
  <c r="BE27" i="56"/>
  <c r="BH139" i="56"/>
  <c r="BQ139" i="56"/>
  <c r="BJ86" i="56"/>
  <c r="BS86" i="56"/>
  <c r="EO328" i="56"/>
  <c r="BR18" i="56"/>
  <c r="BI18" i="56"/>
  <c r="BR125" i="56"/>
  <c r="BI125" i="56"/>
  <c r="BF72" i="56"/>
  <c r="BO72" i="56"/>
  <c r="BD168" i="56"/>
  <c r="BE194" i="56"/>
  <c r="BN194" i="56"/>
  <c r="BF146" i="56"/>
  <c r="BO146" i="56"/>
  <c r="BN140" i="56"/>
  <c r="BE140" i="56"/>
  <c r="BJ151" i="56"/>
  <c r="BS151" i="56"/>
  <c r="BE137" i="56"/>
  <c r="BN137" i="56"/>
  <c r="BK195" i="56"/>
  <c r="BT195" i="56"/>
  <c r="BS278" i="56"/>
  <c r="BJ278" i="56"/>
  <c r="BD244" i="56"/>
  <c r="BM244" i="56"/>
  <c r="BQ288" i="56"/>
  <c r="BH288" i="56"/>
  <c r="BD116" i="56"/>
  <c r="BM116" i="56"/>
  <c r="EC206" i="56"/>
  <c r="BK206" i="56"/>
  <c r="BI153" i="56"/>
  <c r="BR153" i="56"/>
  <c r="BM111" i="56"/>
  <c r="BD111" i="56"/>
  <c r="BF275" i="56"/>
  <c r="BM183" i="56"/>
  <c r="BD183" i="56"/>
  <c r="BE184" i="56"/>
  <c r="BN184" i="56"/>
  <c r="BQ203" i="56"/>
  <c r="BH203" i="56"/>
  <c r="BG280" i="56"/>
  <c r="BP280" i="56"/>
  <c r="BM307" i="56"/>
  <c r="BD307" i="56"/>
  <c r="BK218" i="56"/>
  <c r="BT218" i="56"/>
  <c r="BH308" i="56"/>
  <c r="BQ308" i="56"/>
  <c r="BG83" i="56"/>
  <c r="BQ215" i="56"/>
  <c r="BH215" i="56"/>
  <c r="BD162" i="56"/>
  <c r="BM162" i="56"/>
  <c r="BS202" i="56"/>
  <c r="BJ202" i="56"/>
  <c r="BH240" i="56"/>
  <c r="BQ240" i="56"/>
  <c r="EB325" i="56"/>
  <c r="BJ325" i="56"/>
  <c r="BO106" i="56"/>
  <c r="BF106" i="56"/>
  <c r="BI102" i="56"/>
  <c r="BR102" i="56"/>
  <c r="BD63" i="56"/>
  <c r="BJ222" i="56"/>
  <c r="BS222" i="56"/>
  <c r="BN169" i="56"/>
  <c r="BE169" i="56"/>
  <c r="EC136" i="56"/>
  <c r="BK136" i="56"/>
  <c r="BN35" i="56"/>
  <c r="BE35" i="56"/>
  <c r="BN328" i="56"/>
  <c r="BM85" i="56"/>
  <c r="BD85" i="56"/>
  <c r="BH41" i="56"/>
  <c r="BG66" i="56"/>
  <c r="BP66" i="56"/>
  <c r="BH47" i="56"/>
  <c r="BQ47" i="56"/>
  <c r="BN303" i="56"/>
  <c r="BE303" i="56"/>
  <c r="BT230" i="56"/>
  <c r="BK230" i="56"/>
  <c r="BP53" i="56"/>
  <c r="BG53" i="56"/>
  <c r="BJ238" i="56"/>
  <c r="BS238" i="56"/>
  <c r="DV272" i="56"/>
  <c r="BD272" i="56"/>
  <c r="BE31" i="56"/>
  <c r="BN31" i="56"/>
  <c r="BO95" i="56"/>
  <c r="BF95" i="56"/>
  <c r="BE58" i="56"/>
  <c r="BQ96" i="56"/>
  <c r="BH96" i="56"/>
  <c r="BH258" i="56"/>
  <c r="BQ258" i="56"/>
  <c r="BE206" i="56"/>
  <c r="BO211" i="56"/>
  <c r="BF211" i="56"/>
  <c r="BG323" i="56"/>
  <c r="BP323" i="56"/>
  <c r="BE76" i="56"/>
  <c r="BN42" i="56"/>
  <c r="BE42" i="56"/>
  <c r="BE37" i="56"/>
  <c r="BN37" i="56"/>
  <c r="BD58" i="56"/>
  <c r="BO197" i="56"/>
  <c r="BF197" i="56"/>
  <c r="BR228" i="56"/>
  <c r="BI228" i="56"/>
  <c r="BM310" i="56"/>
  <c r="BD310" i="56"/>
  <c r="BT10" i="56"/>
  <c r="BK10" i="56"/>
  <c r="BF62" i="56"/>
  <c r="BO62" i="56"/>
  <c r="BT43" i="56"/>
  <c r="BK43" i="56"/>
  <c r="BG314" i="56"/>
  <c r="BP314" i="56"/>
  <c r="BF265" i="56"/>
  <c r="BO265" i="56"/>
  <c r="BF22" i="56"/>
  <c r="BO22" i="56"/>
  <c r="BK264" i="56"/>
  <c r="BT264" i="56"/>
  <c r="BT23" i="56"/>
  <c r="BK23" i="56"/>
  <c r="BH19" i="56"/>
  <c r="BQ19" i="56"/>
  <c r="BD14" i="56"/>
  <c r="BM14" i="56"/>
  <c r="BG299" i="56"/>
  <c r="BP81" i="56"/>
  <c r="BG81" i="56"/>
  <c r="BP132" i="56"/>
  <c r="BG132" i="56"/>
  <c r="BO196" i="56"/>
  <c r="BF196" i="56"/>
  <c r="BJ198" i="56"/>
  <c r="BS198" i="56"/>
  <c r="BD159" i="56"/>
  <c r="BM159" i="56"/>
  <c r="BD317" i="56"/>
  <c r="BM317" i="56"/>
  <c r="BN285" i="56"/>
  <c r="BE285" i="56"/>
  <c r="BF52" i="56"/>
  <c r="BK70" i="56"/>
  <c r="BH138" i="56"/>
  <c r="BQ138" i="56"/>
  <c r="BR33" i="56"/>
  <c r="BI33" i="56"/>
  <c r="EB57" i="56"/>
  <c r="BJ57" i="56"/>
  <c r="BI144" i="56"/>
  <c r="BR144" i="56"/>
  <c r="BF299" i="56"/>
  <c r="BO299" i="56"/>
  <c r="BG182" i="56"/>
  <c r="BP182" i="56"/>
  <c r="BE298" i="56"/>
  <c r="BN298" i="56"/>
  <c r="BN120" i="56"/>
  <c r="BE120" i="56"/>
  <c r="BN126" i="56"/>
  <c r="BE126" i="56"/>
  <c r="BI48" i="56"/>
  <c r="BR48" i="56"/>
  <c r="BG246" i="56"/>
  <c r="BR255" i="56"/>
  <c r="BI255" i="56"/>
  <c r="BR270" i="56"/>
  <c r="BI270" i="56"/>
  <c r="BH286" i="56"/>
  <c r="BQ286" i="56"/>
  <c r="BM186" i="56"/>
  <c r="BD186" i="56"/>
  <c r="AR71" i="56"/>
  <c r="AS71" i="56"/>
  <c r="BG80" i="56"/>
  <c r="BK110" i="56"/>
  <c r="BT110" i="56"/>
  <c r="BF123" i="56"/>
  <c r="BO123" i="56"/>
  <c r="BJ164" i="56"/>
  <c r="BS164" i="56"/>
  <c r="BG127" i="56"/>
  <c r="BP127" i="56"/>
  <c r="BM321" i="56"/>
  <c r="BD321" i="56"/>
  <c r="DX178" i="56"/>
  <c r="BF178" i="56"/>
  <c r="BH309" i="56"/>
  <c r="BQ309" i="56"/>
  <c r="BP318" i="56"/>
  <c r="BG318" i="56"/>
  <c r="BI287" i="56"/>
  <c r="BR287" i="56"/>
  <c r="BG191" i="56"/>
  <c r="BP191" i="56"/>
  <c r="BN128" i="56"/>
  <c r="BE128" i="56"/>
  <c r="BR90" i="56"/>
  <c r="BI90" i="56"/>
  <c r="BG192" i="56"/>
  <c r="BP192" i="56"/>
  <c r="EC247" i="56"/>
  <c r="BK247" i="56"/>
  <c r="BT29" i="56"/>
  <c r="BK29" i="56"/>
  <c r="BT106" i="56"/>
  <c r="BK106" i="56"/>
  <c r="BP54" i="56"/>
  <c r="BG54" i="56"/>
  <c r="BN78" i="56"/>
  <c r="BE78" i="56"/>
  <c r="BK205" i="56"/>
  <c r="BT205" i="56"/>
  <c r="BT14" i="56"/>
  <c r="BK14" i="56"/>
  <c r="BG223" i="56"/>
  <c r="BP223" i="56"/>
  <c r="BT296" i="56"/>
  <c r="BK296" i="56"/>
  <c r="BF294" i="56"/>
  <c r="BO294" i="56"/>
  <c r="BI166" i="56"/>
  <c r="BR166" i="56"/>
  <c r="BF61" i="56"/>
  <c r="BO61" i="56"/>
  <c r="BE231" i="56"/>
  <c r="BN231" i="56"/>
  <c r="BK168" i="56"/>
  <c r="BT177" i="56"/>
  <c r="BK177" i="56"/>
  <c r="BD188" i="56"/>
  <c r="BM188" i="56"/>
  <c r="BR324" i="56"/>
  <c r="BI324" i="56"/>
  <c r="BJ76" i="56"/>
  <c r="BN16" i="56"/>
  <c r="BE16" i="56"/>
  <c r="BT201" i="56"/>
  <c r="BK201" i="56"/>
  <c r="BH216" i="56"/>
  <c r="BQ216" i="56"/>
  <c r="BF261" i="56"/>
  <c r="BO261" i="56"/>
  <c r="BE84" i="56"/>
  <c r="BN84" i="56"/>
  <c r="BR50" i="56"/>
  <c r="BI50" i="56"/>
  <c r="BD38" i="56"/>
  <c r="BM38" i="56"/>
  <c r="BG267" i="56"/>
  <c r="BP267" i="56"/>
  <c r="BF99" i="56"/>
  <c r="BO99" i="56"/>
  <c r="BM305" i="56"/>
  <c r="BD305" i="56"/>
  <c r="BT326" i="56"/>
  <c r="BK326" i="56"/>
  <c r="BD40" i="56"/>
  <c r="BM40" i="56"/>
  <c r="BF27" i="56"/>
  <c r="BO27" i="56"/>
  <c r="BF97" i="56"/>
  <c r="BR139" i="56"/>
  <c r="BI139" i="56"/>
  <c r="BM18" i="56"/>
  <c r="BD18" i="56"/>
  <c r="BS125" i="56"/>
  <c r="BJ125" i="56"/>
  <c r="BI72" i="56"/>
  <c r="BR72" i="56"/>
  <c r="BH149" i="56"/>
  <c r="BD209" i="56"/>
  <c r="BM209" i="56"/>
  <c r="BR194" i="56"/>
  <c r="BI194" i="56"/>
  <c r="BG146" i="56"/>
  <c r="BP146" i="56"/>
  <c r="BO140" i="56"/>
  <c r="BF140" i="56"/>
  <c r="BH151" i="56"/>
  <c r="BQ151" i="56"/>
  <c r="BH137" i="56"/>
  <c r="BQ137" i="56"/>
  <c r="BJ195" i="56"/>
  <c r="BS195" i="56"/>
  <c r="BN278" i="56"/>
  <c r="BE278" i="56"/>
  <c r="DV243" i="56"/>
  <c r="BD243" i="56"/>
  <c r="BP244" i="56"/>
  <c r="BG244" i="56"/>
  <c r="BM288" i="56"/>
  <c r="BD288" i="56"/>
  <c r="BN116" i="56"/>
  <c r="BE116" i="56"/>
  <c r="BP153" i="56"/>
  <c r="BG153" i="56"/>
  <c r="BP184" i="56"/>
  <c r="BG184" i="56"/>
  <c r="BD207" i="56"/>
  <c r="BR203" i="56"/>
  <c r="BI203" i="56"/>
  <c r="BS280" i="56"/>
  <c r="BJ280" i="56"/>
  <c r="BN307" i="56"/>
  <c r="BE307" i="56"/>
  <c r="BN218" i="56"/>
  <c r="BE218" i="56"/>
  <c r="BI308" i="56"/>
  <c r="BR308" i="56"/>
  <c r="BI215" i="56"/>
  <c r="BR215" i="56"/>
  <c r="BR163" i="56"/>
  <c r="BI163" i="56"/>
  <c r="BK221" i="56"/>
  <c r="BE162" i="56"/>
  <c r="BN162" i="56"/>
  <c r="BO202" i="56"/>
  <c r="BF202" i="56"/>
  <c r="BR240" i="56"/>
  <c r="BI240" i="56"/>
  <c r="EC325" i="56"/>
  <c r="BK325" i="56"/>
  <c r="BE106" i="56"/>
  <c r="BN106" i="56"/>
  <c r="BJ102" i="56"/>
  <c r="BS102" i="56"/>
  <c r="BH274" i="56"/>
  <c r="BF199" i="56"/>
  <c r="BK222" i="56"/>
  <c r="BT222" i="56"/>
  <c r="BG169" i="56"/>
  <c r="BP169" i="56"/>
  <c r="BT35" i="56"/>
  <c r="BK35" i="56"/>
  <c r="BS328" i="56"/>
  <c r="BN85" i="56"/>
  <c r="BE85" i="56"/>
  <c r="BF208" i="56"/>
  <c r="BF66" i="56"/>
  <c r="BO66" i="56"/>
  <c r="BI47" i="56"/>
  <c r="BR47" i="56"/>
  <c r="BI299" i="56"/>
  <c r="BD303" i="56"/>
  <c r="BM303" i="56"/>
  <c r="BD230" i="56"/>
  <c r="BM230" i="56"/>
  <c r="BI53" i="56"/>
  <c r="BR53" i="56"/>
  <c r="BK238" i="56"/>
  <c r="BT238" i="56"/>
  <c r="BP31" i="56"/>
  <c r="BG31" i="56"/>
  <c r="BM95" i="56"/>
  <c r="BD95" i="56"/>
  <c r="BK96" i="56"/>
  <c r="BT96" i="56"/>
  <c r="BJ149" i="56"/>
  <c r="BI258" i="56"/>
  <c r="BR258" i="56"/>
  <c r="BN211" i="56"/>
  <c r="BE211" i="56"/>
  <c r="BQ323" i="56"/>
  <c r="BH323" i="56"/>
  <c r="BO42" i="56"/>
  <c r="BF42" i="56"/>
  <c r="BK97" i="56"/>
  <c r="BF37" i="56"/>
  <c r="BO37" i="56"/>
  <c r="BM197" i="56"/>
  <c r="BD197" i="56"/>
  <c r="DW292" i="56"/>
  <c r="BE292" i="56"/>
  <c r="BP228" i="56"/>
  <c r="BG228" i="56"/>
  <c r="BN310" i="56"/>
  <c r="BE310" i="56"/>
  <c r="BS112" i="56"/>
  <c r="BJ112" i="56"/>
  <c r="BP10" i="56"/>
  <c r="BG10" i="56"/>
  <c r="BI62" i="56"/>
  <c r="BR62" i="56"/>
  <c r="BM161" i="56"/>
  <c r="BD161" i="56"/>
  <c r="BP43" i="56"/>
  <c r="BG43" i="56"/>
  <c r="BG247" i="56"/>
  <c r="BO314" i="56"/>
  <c r="BF314" i="56"/>
  <c r="BE265" i="56"/>
  <c r="BN265" i="56"/>
  <c r="BM22" i="56"/>
  <c r="BD22" i="56"/>
  <c r="BS264" i="56"/>
  <c r="BJ264" i="56"/>
  <c r="BN23" i="56"/>
  <c r="BE23" i="56"/>
  <c r="BJ41" i="56"/>
  <c r="BM19" i="56"/>
  <c r="BD19" i="56"/>
  <c r="BO14" i="56"/>
  <c r="BF14" i="56"/>
  <c r="BG260" i="56"/>
  <c r="BJ81" i="56"/>
  <c r="BS81" i="56"/>
  <c r="BR132" i="56"/>
  <c r="BI132" i="56"/>
  <c r="BG196" i="56"/>
  <c r="BP196" i="56"/>
  <c r="BH257" i="56"/>
  <c r="BQ257" i="56"/>
  <c r="BN103" i="56"/>
  <c r="BE103" i="56"/>
  <c r="BF291" i="56"/>
  <c r="BO291" i="56"/>
  <c r="BR302" i="56"/>
  <c r="BI302" i="56"/>
  <c r="BF78" i="56"/>
  <c r="BJ148" i="56"/>
  <c r="BD21" i="56"/>
  <c r="BM21" i="56"/>
  <c r="BJ271" i="56"/>
  <c r="BF33" i="56"/>
  <c r="BO33" i="56"/>
  <c r="BJ144" i="56"/>
  <c r="BS144" i="56"/>
  <c r="BD296" i="56"/>
  <c r="BM296" i="56"/>
  <c r="BH182" i="56"/>
  <c r="BQ182" i="56"/>
  <c r="BT298" i="56"/>
  <c r="BK298" i="56"/>
  <c r="BI120" i="56"/>
  <c r="BR120" i="56"/>
  <c r="BJ48" i="56"/>
  <c r="BS48" i="56"/>
  <c r="BF290" i="56"/>
  <c r="BS270" i="56"/>
  <c r="BJ270" i="56"/>
  <c r="BF286" i="56"/>
  <c r="BO286" i="56"/>
  <c r="BN186" i="56"/>
  <c r="BE186" i="56"/>
  <c r="BH34" i="56"/>
  <c r="BE92" i="56"/>
  <c r="BN110" i="56"/>
  <c r="BE110" i="56"/>
  <c r="BR123" i="56"/>
  <c r="BI123" i="56"/>
  <c r="DY172" i="56"/>
  <c r="BG172" i="56"/>
  <c r="BD127" i="56"/>
  <c r="BM127" i="56"/>
  <c r="BO321" i="56"/>
  <c r="BF321" i="56"/>
  <c r="EB178" i="56"/>
  <c r="BJ178" i="56"/>
  <c r="BF309" i="56"/>
  <c r="BO309" i="56"/>
  <c r="BK318" i="56"/>
  <c r="BT318" i="56"/>
  <c r="BN287" i="56"/>
  <c r="BE287" i="56"/>
  <c r="BQ264" i="56"/>
  <c r="BH264" i="56"/>
  <c r="BN196" i="56"/>
  <c r="BE196" i="56"/>
  <c r="BT291" i="56"/>
  <c r="BK291" i="56"/>
  <c r="BP33" i="56"/>
  <c r="BG33" i="56"/>
  <c r="BK144" i="56"/>
  <c r="BT144" i="56"/>
  <c r="DZ214" i="56"/>
  <c r="BH214" i="56"/>
  <c r="BK261" i="56"/>
  <c r="BT261" i="56"/>
  <c r="BH82" i="56"/>
  <c r="BQ82" i="56"/>
  <c r="BK141" i="56"/>
  <c r="BT141" i="56"/>
  <c r="AR26" i="56"/>
  <c r="AS26" i="56"/>
  <c r="BT304" i="56"/>
  <c r="BK304" i="56"/>
  <c r="BQ245" i="56"/>
  <c r="BH245" i="56"/>
  <c r="BM28" i="56"/>
  <c r="BD28" i="56"/>
  <c r="BM242" i="56"/>
  <c r="BD242" i="56"/>
  <c r="BJ314" i="56"/>
  <c r="BS314" i="56"/>
  <c r="BO252" i="56"/>
  <c r="BF252" i="56"/>
  <c r="BG61" i="56"/>
  <c r="BP61" i="56"/>
  <c r="BM231" i="56"/>
  <c r="BD231" i="56"/>
  <c r="BG177" i="56"/>
  <c r="BP177" i="56"/>
  <c r="BN188" i="56"/>
  <c r="BE188" i="56"/>
  <c r="BK324" i="56"/>
  <c r="BT324" i="56"/>
  <c r="BI80" i="56"/>
  <c r="BH128" i="56"/>
  <c r="BQ128" i="56"/>
  <c r="BR16" i="56"/>
  <c r="BI16" i="56"/>
  <c r="BQ201" i="56"/>
  <c r="BH201" i="56"/>
  <c r="BT216" i="56"/>
  <c r="BK216" i="56"/>
  <c r="BH261" i="56"/>
  <c r="BQ261" i="56"/>
  <c r="BQ84" i="56"/>
  <c r="BH84" i="56"/>
  <c r="BG100" i="56"/>
  <c r="BP100" i="56"/>
  <c r="BH90" i="56"/>
  <c r="BQ90" i="56"/>
  <c r="BN50" i="56"/>
  <c r="BE50" i="56"/>
  <c r="BI155" i="56"/>
  <c r="BK99" i="56"/>
  <c r="BT99" i="56"/>
  <c r="BH192" i="56"/>
  <c r="BQ192" i="56"/>
  <c r="BG305" i="56"/>
  <c r="BP305" i="56"/>
  <c r="BG326" i="56"/>
  <c r="BP326" i="56"/>
  <c r="BE41" i="56"/>
  <c r="BP40" i="56"/>
  <c r="BG40" i="56"/>
  <c r="BG27" i="56"/>
  <c r="BP27" i="56"/>
  <c r="BF44" i="56"/>
  <c r="BO44" i="56"/>
  <c r="BS139" i="56"/>
  <c r="BJ139" i="56"/>
  <c r="BI126" i="56"/>
  <c r="BT125" i="56"/>
  <c r="BK125" i="56"/>
  <c r="BD72" i="56"/>
  <c r="BM72" i="56"/>
  <c r="BS194" i="56"/>
  <c r="BJ194" i="56"/>
  <c r="BJ146" i="56"/>
  <c r="BS146" i="56"/>
  <c r="BI140" i="56"/>
  <c r="BR140" i="56"/>
  <c r="BI151" i="56"/>
  <c r="BR151" i="56"/>
  <c r="BT137" i="56"/>
  <c r="BK137" i="56"/>
  <c r="BP195" i="56"/>
  <c r="BG195" i="56"/>
  <c r="BI244" i="56"/>
  <c r="BR244" i="56"/>
  <c r="BR116" i="56"/>
  <c r="BI116" i="56"/>
  <c r="EB206" i="56"/>
  <c r="BJ206" i="56"/>
  <c r="BQ153" i="56"/>
  <c r="BH153" i="56"/>
  <c r="BS184" i="56"/>
  <c r="BJ184" i="56"/>
  <c r="BK203" i="56"/>
  <c r="BT203" i="56"/>
  <c r="BD280" i="56"/>
  <c r="BM280" i="56"/>
  <c r="BK307" i="56"/>
  <c r="BT307" i="56"/>
  <c r="BF218" i="56"/>
  <c r="BO218" i="56"/>
  <c r="BF308" i="56"/>
  <c r="BO308" i="56"/>
  <c r="BS215" i="56"/>
  <c r="BJ215" i="56"/>
  <c r="BF163" i="56"/>
  <c r="BO163" i="56"/>
  <c r="BG193" i="56"/>
  <c r="BP193" i="56"/>
  <c r="BE250" i="56"/>
  <c r="BR162" i="56"/>
  <c r="BI162" i="56"/>
  <c r="BR202" i="56"/>
  <c r="BI202" i="56"/>
  <c r="BG266" i="56"/>
  <c r="BP266" i="56"/>
  <c r="EA313" i="56"/>
  <c r="BI313" i="56"/>
  <c r="BD106" i="56"/>
  <c r="BM106" i="56"/>
  <c r="BM102" i="56"/>
  <c r="BD102" i="56"/>
  <c r="BQ222" i="56"/>
  <c r="BH222" i="56"/>
  <c r="BH169" i="56"/>
  <c r="BQ169" i="56"/>
  <c r="EA136" i="56"/>
  <c r="BI136" i="56"/>
  <c r="BD35" i="56"/>
  <c r="BM35" i="56"/>
  <c r="BT143" i="56"/>
  <c r="BK143" i="56"/>
  <c r="BO328" i="56"/>
  <c r="BG85" i="56"/>
  <c r="BP85" i="56"/>
  <c r="BE70" i="56"/>
  <c r="BN70" i="56"/>
  <c r="BG243" i="56"/>
  <c r="BI28" i="56"/>
  <c r="BR28" i="56"/>
  <c r="BM66" i="56"/>
  <c r="BD66" i="56"/>
  <c r="BE47" i="56"/>
  <c r="BN47" i="56"/>
  <c r="BD149" i="56"/>
  <c r="BM149" i="56"/>
  <c r="BJ303" i="56"/>
  <c r="BS303" i="56"/>
  <c r="BE224" i="56"/>
  <c r="BN224" i="56"/>
  <c r="BK242" i="56"/>
  <c r="BT242" i="56"/>
  <c r="BH53" i="56"/>
  <c r="BQ53" i="56"/>
  <c r="BP238" i="56"/>
  <c r="BG238" i="56"/>
  <c r="BJ78" i="56"/>
  <c r="BQ31" i="56"/>
  <c r="BH31" i="56"/>
  <c r="BJ276" i="56"/>
  <c r="BS258" i="56"/>
  <c r="BJ258" i="56"/>
  <c r="BO249" i="56"/>
  <c r="BF249" i="56"/>
  <c r="BQ211" i="56"/>
  <c r="BH211" i="56"/>
  <c r="BT323" i="56"/>
  <c r="BK323" i="56"/>
  <c r="BS15" i="56"/>
  <c r="BJ15" i="56"/>
  <c r="BI107" i="56"/>
  <c r="BJ37" i="56"/>
  <c r="BS37" i="56"/>
  <c r="BJ299" i="56"/>
  <c r="BE197" i="56"/>
  <c r="BN197" i="56"/>
  <c r="BJ313" i="56"/>
  <c r="BS228" i="56"/>
  <c r="BJ228" i="56"/>
  <c r="BP310" i="56"/>
  <c r="BG310" i="56"/>
  <c r="BM112" i="56"/>
  <c r="BD112" i="56"/>
  <c r="BO10" i="56"/>
  <c r="BF10" i="56"/>
  <c r="BK62" i="56"/>
  <c r="BT62" i="56"/>
  <c r="BH161" i="56"/>
  <c r="BQ161" i="56"/>
  <c r="BD43" i="56"/>
  <c r="BM43" i="56"/>
  <c r="BK314" i="56"/>
  <c r="BT314" i="56"/>
  <c r="BQ265" i="56"/>
  <c r="BH265" i="56"/>
  <c r="BP22" i="56"/>
  <c r="BG22" i="56"/>
  <c r="BE264" i="56"/>
  <c r="BN264" i="56"/>
  <c r="BH23" i="56"/>
  <c r="BQ23" i="56"/>
  <c r="BG14" i="56"/>
  <c r="BP14" i="56"/>
  <c r="BO181" i="56"/>
  <c r="BF181" i="56"/>
  <c r="BE236" i="56"/>
  <c r="BT81" i="56"/>
  <c r="BK81" i="56"/>
  <c r="BS132" i="56"/>
  <c r="BJ132" i="56"/>
  <c r="BQ196" i="56"/>
  <c r="BH196" i="56"/>
  <c r="BI257" i="56"/>
  <c r="BR257" i="56"/>
  <c r="BT103" i="56"/>
  <c r="BK103" i="56"/>
  <c r="BP291" i="56"/>
  <c r="BG291" i="56"/>
  <c r="BO302" i="56"/>
  <c r="BF302" i="56"/>
  <c r="BE34" i="56"/>
  <c r="BE21" i="56"/>
  <c r="BN21" i="56"/>
  <c r="BS33" i="56"/>
  <c r="BJ33" i="56"/>
  <c r="BI83" i="56"/>
  <c r="EA57" i="56"/>
  <c r="BI57" i="56"/>
  <c r="BE144" i="56"/>
  <c r="BN144" i="56"/>
  <c r="BF260" i="56"/>
  <c r="BE296" i="56"/>
  <c r="BN296" i="56"/>
  <c r="BI206" i="56"/>
  <c r="BK233" i="56"/>
  <c r="BT233" i="56"/>
  <c r="BD101" i="56"/>
  <c r="BM101" i="56"/>
  <c r="BJ120" i="56"/>
  <c r="BS120" i="56"/>
  <c r="BD270" i="56"/>
  <c r="BM270" i="56"/>
  <c r="BM286" i="56"/>
  <c r="BD286" i="56"/>
  <c r="BQ186" i="56"/>
  <c r="BH186" i="56"/>
  <c r="BF86" i="56"/>
  <c r="BJ65" i="56"/>
  <c r="BO110" i="56"/>
  <c r="BF110" i="56"/>
  <c r="BQ123" i="56"/>
  <c r="BH123" i="56"/>
  <c r="BQ321" i="56"/>
  <c r="BH321" i="56"/>
  <c r="EC178" i="56"/>
  <c r="BK178" i="56"/>
  <c r="BI309" i="56"/>
  <c r="BR309" i="56"/>
  <c r="BF318" i="56"/>
  <c r="BO318" i="56"/>
  <c r="BG287" i="56"/>
  <c r="BP287" i="56"/>
  <c r="BM265" i="56"/>
  <c r="BD265" i="56"/>
  <c r="BI23" i="56"/>
  <c r="BR23" i="56"/>
  <c r="BS14" i="56"/>
  <c r="BJ14" i="56"/>
  <c r="DV236" i="56"/>
  <c r="BD236" i="56"/>
  <c r="BG103" i="56"/>
  <c r="BP103" i="56"/>
  <c r="DZ57" i="56"/>
  <c r="BH57" i="56"/>
  <c r="BI296" i="56"/>
  <c r="BR296" i="56"/>
  <c r="BT100" i="56"/>
  <c r="BK100" i="56"/>
  <c r="BT263" i="56"/>
  <c r="BK263" i="56"/>
  <c r="BI280" i="56"/>
  <c r="BR280" i="56"/>
  <c r="BR328" i="56"/>
  <c r="BK265" i="56"/>
  <c r="BT265" i="56"/>
  <c r="BH103" i="56"/>
  <c r="BQ103" i="56"/>
  <c r="BQ232" i="56"/>
  <c r="BH232" i="56"/>
  <c r="BQ61" i="56"/>
  <c r="BH61" i="56"/>
  <c r="BJ231" i="56"/>
  <c r="BS231" i="56"/>
  <c r="BD191" i="56"/>
  <c r="BM191" i="56"/>
  <c r="BQ177" i="56"/>
  <c r="BH177" i="56"/>
  <c r="BF188" i="56"/>
  <c r="BO188" i="56"/>
  <c r="BM217" i="56"/>
  <c r="BD217" i="56"/>
  <c r="BM128" i="56"/>
  <c r="BD128" i="56"/>
  <c r="BS16" i="56"/>
  <c r="BJ16" i="56"/>
  <c r="BD201" i="56"/>
  <c r="BM201" i="56"/>
  <c r="BF216" i="56"/>
  <c r="BO216" i="56"/>
  <c r="BI261" i="56"/>
  <c r="BR261" i="56"/>
  <c r="BK86" i="56"/>
  <c r="BT84" i="56"/>
  <c r="BK84" i="56"/>
  <c r="BF100" i="56"/>
  <c r="BO100" i="56"/>
  <c r="BM90" i="56"/>
  <c r="BD90" i="56"/>
  <c r="BF50" i="56"/>
  <c r="BO50" i="56"/>
  <c r="BE237" i="56"/>
  <c r="BN237" i="56"/>
  <c r="BF254" i="56"/>
  <c r="BI192" i="56"/>
  <c r="BR192" i="56"/>
  <c r="BQ305" i="56"/>
  <c r="BH305" i="56"/>
  <c r="BR180" i="56"/>
  <c r="BI180" i="56"/>
  <c r="BQ40" i="56"/>
  <c r="BH40" i="56"/>
  <c r="BH185" i="56"/>
  <c r="AS122" i="56"/>
  <c r="AR122" i="56"/>
  <c r="BG44" i="56"/>
  <c r="BP44" i="56"/>
  <c r="BT139" i="56"/>
  <c r="BK139" i="56"/>
  <c r="BD125" i="56"/>
  <c r="BM125" i="56"/>
  <c r="BN72" i="56"/>
  <c r="BE72" i="56"/>
  <c r="BF155" i="56"/>
  <c r="AX239" i="56"/>
  <c r="AY239" i="56"/>
  <c r="BG194" i="56"/>
  <c r="BP194" i="56"/>
  <c r="BT146" i="56"/>
  <c r="BK146" i="56"/>
  <c r="BJ140" i="56"/>
  <c r="BS140" i="56"/>
  <c r="BT151" i="56"/>
  <c r="BK151" i="56"/>
  <c r="BJ137" i="56"/>
  <c r="BS137" i="56"/>
  <c r="BH195" i="56"/>
  <c r="BQ195" i="56"/>
  <c r="BI325" i="56"/>
  <c r="BH244" i="56"/>
  <c r="BQ244" i="56"/>
  <c r="BJ116" i="56"/>
  <c r="BS116" i="56"/>
  <c r="BQ184" i="56"/>
  <c r="BH184" i="56"/>
  <c r="BD277" i="56"/>
  <c r="BM203" i="56"/>
  <c r="BD203" i="56"/>
  <c r="BE280" i="56"/>
  <c r="BN280" i="56"/>
  <c r="BP307" i="56"/>
  <c r="BG307" i="56"/>
  <c r="BM218" i="56"/>
  <c r="BD218" i="56"/>
  <c r="BJ308" i="56"/>
  <c r="BS308" i="56"/>
  <c r="BE215" i="56"/>
  <c r="BN215" i="56"/>
  <c r="BQ163" i="56"/>
  <c r="BH163" i="56"/>
  <c r="BI168" i="56"/>
  <c r="BF193" i="56"/>
  <c r="BO193" i="56"/>
  <c r="BJ162" i="56"/>
  <c r="BS162" i="56"/>
  <c r="BT202" i="56"/>
  <c r="BK202" i="56"/>
  <c r="BD266" i="56"/>
  <c r="BM266" i="56"/>
  <c r="DW325" i="56"/>
  <c r="BE325" i="56"/>
  <c r="BG106" i="56"/>
  <c r="BP106" i="56"/>
  <c r="BP102" i="56"/>
  <c r="BG102" i="56"/>
  <c r="BR222" i="56"/>
  <c r="BI222" i="56"/>
  <c r="BJ169" i="56"/>
  <c r="BS169" i="56"/>
  <c r="BD279" i="56"/>
  <c r="BM279" i="56"/>
  <c r="BR143" i="56"/>
  <c r="BI143" i="56"/>
  <c r="BF301" i="56"/>
  <c r="BM328" i="56"/>
  <c r="BH85" i="56"/>
  <c r="BQ85" i="56"/>
  <c r="BF131" i="56"/>
  <c r="BJ28" i="56"/>
  <c r="BS28" i="56"/>
  <c r="BN66" i="56"/>
  <c r="BE66" i="56"/>
  <c r="BK47" i="56"/>
  <c r="BT47" i="56"/>
  <c r="BH236" i="56"/>
  <c r="BM224" i="56"/>
  <c r="BD224" i="56"/>
  <c r="BN242" i="56"/>
  <c r="BE242" i="56"/>
  <c r="BK53" i="56"/>
  <c r="BT53" i="56"/>
  <c r="BI238" i="56"/>
  <c r="BR238" i="56"/>
  <c r="BR31" i="56"/>
  <c r="BI31" i="56"/>
  <c r="BT258" i="56"/>
  <c r="BK258" i="56"/>
  <c r="BN249" i="56"/>
  <c r="BE249" i="56"/>
  <c r="BR211" i="56"/>
  <c r="BI211" i="56"/>
  <c r="BI323" i="56"/>
  <c r="BR323" i="56"/>
  <c r="BT15" i="56"/>
  <c r="BK15" i="56"/>
  <c r="BD208" i="56"/>
  <c r="BM208" i="56"/>
  <c r="BQ197" i="56"/>
  <c r="BH197" i="56"/>
  <c r="BM228" i="56"/>
  <c r="BD228" i="56"/>
  <c r="BQ310" i="56"/>
  <c r="BH310" i="56"/>
  <c r="BJ52" i="56"/>
  <c r="BI160" i="56"/>
  <c r="BG112" i="56"/>
  <c r="BP112" i="56"/>
  <c r="BQ10" i="56"/>
  <c r="BH10" i="56"/>
  <c r="BI161" i="56"/>
  <c r="BR161" i="56"/>
  <c r="BH279" i="56"/>
  <c r="CL329" i="56"/>
  <c r="CA329" i="56" s="1"/>
  <c r="CK329" i="56"/>
  <c r="BZ329" i="56" s="1"/>
  <c r="CJ329" i="56"/>
  <c r="BY329" i="56" s="1"/>
  <c r="CI329" i="56"/>
  <c r="BX329" i="56" s="1"/>
  <c r="CG329" i="56"/>
  <c r="BV329" i="56" s="1"/>
  <c r="CH329" i="56"/>
  <c r="BW329" i="56" s="1"/>
  <c r="CN329" i="56"/>
  <c r="CC329" i="56" s="1"/>
  <c r="CM329" i="56"/>
  <c r="CB329" i="56" s="1"/>
  <c r="BH314" i="56"/>
  <c r="BQ314" i="56"/>
  <c r="BR265" i="56"/>
  <c r="BI265" i="56"/>
  <c r="BT22" i="56"/>
  <c r="BK22" i="56"/>
  <c r="BF264" i="56"/>
  <c r="BO264" i="56"/>
  <c r="BO23" i="56"/>
  <c r="BF23" i="56"/>
  <c r="BG70" i="56"/>
  <c r="BE14" i="56"/>
  <c r="BN14" i="56"/>
  <c r="BP181" i="56"/>
  <c r="BG181" i="56"/>
  <c r="BH81" i="56"/>
  <c r="BQ81" i="56"/>
  <c r="BR196" i="56"/>
  <c r="BI196" i="56"/>
  <c r="BG257" i="56"/>
  <c r="BP257" i="56"/>
  <c r="BI103" i="56"/>
  <c r="BR103" i="56"/>
  <c r="BN291" i="56"/>
  <c r="BE291" i="56"/>
  <c r="BM302" i="56"/>
  <c r="BD302" i="56"/>
  <c r="BF21" i="56"/>
  <c r="BO21" i="56"/>
  <c r="BK33" i="56"/>
  <c r="BT33" i="56"/>
  <c r="BO144" i="56"/>
  <c r="BF144" i="56"/>
  <c r="BQ296" i="56"/>
  <c r="BH296" i="56"/>
  <c r="BD233" i="56"/>
  <c r="BM233" i="56"/>
  <c r="BI20" i="56"/>
  <c r="BH20" i="56"/>
  <c r="BK120" i="56"/>
  <c r="BT120" i="56"/>
  <c r="BE251" i="56"/>
  <c r="BN251" i="56"/>
  <c r="BN286" i="56"/>
  <c r="BE286" i="56"/>
  <c r="BR186" i="56"/>
  <c r="BI186" i="56"/>
  <c r="BD97" i="56"/>
  <c r="BE123" i="56"/>
  <c r="BN123" i="56"/>
  <c r="BO68" i="56"/>
  <c r="BF68" i="56"/>
  <c r="BD254" i="56"/>
  <c r="BM254" i="56"/>
  <c r="DX172" i="56"/>
  <c r="BF172" i="56"/>
  <c r="BK321" i="56"/>
  <c r="BT321" i="56"/>
  <c r="BK309" i="56"/>
  <c r="BT309" i="56"/>
  <c r="BJ318" i="56"/>
  <c r="BS318" i="56"/>
  <c r="BQ287" i="56"/>
  <c r="BH287" i="56"/>
  <c r="AM157" i="56" l="1"/>
  <c r="AX316" i="56"/>
  <c r="AO25" i="56"/>
  <c r="AP30" i="56"/>
  <c r="AX157" i="56"/>
  <c r="AS63" i="56"/>
  <c r="AS30" i="56"/>
  <c r="AN277" i="56"/>
  <c r="AP78" i="56"/>
  <c r="EW329" i="56"/>
  <c r="EL329" i="56" s="1"/>
  <c r="EC329" i="56" s="1"/>
  <c r="ES329" i="56"/>
  <c r="EH329" i="56" s="1"/>
  <c r="DY329" i="56" s="1"/>
  <c r="EQ329" i="56"/>
  <c r="EF329" i="56" s="1"/>
  <c r="DW329" i="56" s="1"/>
  <c r="ER329" i="56"/>
  <c r="EG329" i="56" s="1"/>
  <c r="DX329" i="56" s="1"/>
  <c r="AJ319" i="56"/>
  <c r="AS166" i="56"/>
  <c r="ET329" i="56"/>
  <c r="EI329" i="56" s="1"/>
  <c r="DZ329" i="56" s="1"/>
  <c r="AP36" i="56"/>
  <c r="AS131" i="56"/>
  <c r="AJ239" i="56"/>
  <c r="AW269" i="56"/>
  <c r="AM253" i="56"/>
  <c r="AJ26" i="56"/>
  <c r="AP170" i="56"/>
  <c r="AL316" i="56"/>
  <c r="EU329" i="56"/>
  <c r="EJ329" i="56" s="1"/>
  <c r="EA329" i="56" s="1"/>
  <c r="AU284" i="56"/>
  <c r="AQ272" i="56"/>
  <c r="AT154" i="56"/>
  <c r="AM312" i="56"/>
  <c r="EP329" i="56"/>
  <c r="EE329" i="56" s="1"/>
  <c r="DV329" i="56" s="1"/>
  <c r="AV253" i="56"/>
  <c r="AS241" i="56"/>
  <c r="AY133" i="56"/>
  <c r="AL277" i="56"/>
  <c r="AL170" i="56"/>
  <c r="AR101" i="56"/>
  <c r="AP79" i="56"/>
  <c r="AP57" i="56"/>
  <c r="AW207" i="56"/>
  <c r="AV101" i="56"/>
  <c r="AU101" i="56"/>
  <c r="AY279" i="56"/>
  <c r="AN157" i="56"/>
  <c r="AY225" i="56"/>
  <c r="AJ56" i="56"/>
  <c r="AX154" i="56"/>
  <c r="AJ166" i="56"/>
  <c r="AT210" i="56"/>
  <c r="AO209" i="56"/>
  <c r="AT213" i="56"/>
  <c r="AM63" i="56"/>
  <c r="AX276" i="56"/>
  <c r="AX213" i="56"/>
  <c r="AU253" i="56"/>
  <c r="CG11" i="56"/>
  <c r="BV11" i="56" s="1"/>
  <c r="AS56" i="56"/>
  <c r="AT277" i="56"/>
  <c r="AS152" i="56"/>
  <c r="AK36" i="56"/>
  <c r="AM322" i="56"/>
  <c r="AS24" i="56"/>
  <c r="AV220" i="56"/>
  <c r="AU290" i="56"/>
  <c r="AS319" i="56"/>
  <c r="AU105" i="56"/>
  <c r="BV12" i="56"/>
  <c r="BN12" i="56" s="1"/>
  <c r="AT200" i="56"/>
  <c r="AT60" i="56"/>
  <c r="AO134" i="56"/>
  <c r="AU269" i="56"/>
  <c r="AX311" i="56"/>
  <c r="AP276" i="56"/>
  <c r="AM45" i="56"/>
  <c r="AX101" i="56"/>
  <c r="AP134" i="56"/>
  <c r="AP213" i="56"/>
  <c r="AW97" i="56"/>
  <c r="CK11" i="56"/>
  <c r="BZ11" i="56" s="1"/>
  <c r="BQ11" i="56" s="1"/>
  <c r="AJ170" i="56"/>
  <c r="AV55" i="56"/>
  <c r="AT109" i="56"/>
  <c r="AP322" i="56"/>
  <c r="AS208" i="56"/>
  <c r="AN241" i="56"/>
  <c r="AN213" i="56"/>
  <c r="AP312" i="56"/>
  <c r="AW26" i="56"/>
  <c r="AO311" i="56"/>
  <c r="CN11" i="56"/>
  <c r="CC11" i="56" s="1"/>
  <c r="BT11" i="56" s="1"/>
  <c r="CM11" i="56"/>
  <c r="CB11" i="56" s="1"/>
  <c r="BS11" i="56" s="1"/>
  <c r="AS262" i="56"/>
  <c r="AN168" i="56"/>
  <c r="AO175" i="56"/>
  <c r="AN147" i="56"/>
  <c r="AO36" i="56"/>
  <c r="AO57" i="56"/>
  <c r="AU52" i="56"/>
  <c r="AR316" i="56"/>
  <c r="AU63" i="56"/>
  <c r="AN17" i="56"/>
  <c r="AW107" i="56"/>
  <c r="AQ295" i="56"/>
  <c r="AW316" i="56"/>
  <c r="AX55" i="56"/>
  <c r="AS105" i="56"/>
  <c r="AQ75" i="56"/>
  <c r="CI11" i="56"/>
  <c r="BX11" i="56" s="1"/>
  <c r="BF11" i="56" s="1"/>
  <c r="AX248" i="56"/>
  <c r="AO101" i="56"/>
  <c r="AP236" i="56"/>
  <c r="AO253" i="56"/>
  <c r="CL11" i="56"/>
  <c r="CA11" i="56" s="1"/>
  <c r="BR11" i="56" s="1"/>
  <c r="CH11" i="56"/>
  <c r="BW11" i="56" s="1"/>
  <c r="AV279" i="56"/>
  <c r="AX134" i="56"/>
  <c r="AQ189" i="56"/>
  <c r="AV136" i="56"/>
  <c r="AU220" i="56"/>
  <c r="AO271" i="56"/>
  <c r="AP46" i="56"/>
  <c r="AV241" i="56"/>
  <c r="AO293" i="56"/>
  <c r="AQ166" i="56"/>
  <c r="AY273" i="56"/>
  <c r="AJ312" i="56"/>
  <c r="AW319" i="56"/>
  <c r="AY322" i="56"/>
  <c r="AO154" i="56"/>
  <c r="AX166" i="56"/>
  <c r="AP136" i="56"/>
  <c r="AS117" i="56"/>
  <c r="ET11" i="56"/>
  <c r="EI11" i="56" s="1"/>
  <c r="DZ11" i="56" s="1"/>
  <c r="AK75" i="56"/>
  <c r="AN108" i="56"/>
  <c r="AW239" i="56"/>
  <c r="AL284" i="56"/>
  <c r="AP158" i="56"/>
  <c r="AS295" i="56"/>
  <c r="AL220" i="56"/>
  <c r="AR268" i="56"/>
  <c r="AN34" i="56"/>
  <c r="AV168" i="56"/>
  <c r="AS301" i="56"/>
  <c r="AV152" i="56"/>
  <c r="AY268" i="56"/>
  <c r="AW268" i="56"/>
  <c r="AT312" i="56"/>
  <c r="AV262" i="56"/>
  <c r="AQ209" i="56"/>
  <c r="AL152" i="56"/>
  <c r="AW260" i="56"/>
  <c r="AR277" i="56"/>
  <c r="AK260" i="56"/>
  <c r="AL209" i="56"/>
  <c r="AJ248" i="56"/>
  <c r="AN316" i="56"/>
  <c r="AP157" i="56"/>
  <c r="AJ262" i="56"/>
  <c r="AW209" i="56"/>
  <c r="AX185" i="56"/>
  <c r="AR157" i="56"/>
  <c r="AM36" i="56"/>
  <c r="AP60" i="56"/>
  <c r="AQ293" i="56"/>
  <c r="AW46" i="56"/>
  <c r="AY32" i="56"/>
  <c r="AL227" i="56"/>
  <c r="AR108" i="56"/>
  <c r="AR311" i="56"/>
  <c r="AY109" i="56"/>
  <c r="AV273" i="56"/>
  <c r="AM124" i="56"/>
  <c r="AO133" i="56"/>
  <c r="AP105" i="56"/>
  <c r="AJ220" i="56"/>
  <c r="AS179" i="56"/>
  <c r="AJ227" i="56"/>
  <c r="AL105" i="56"/>
  <c r="AU46" i="56"/>
  <c r="AW166" i="56"/>
  <c r="AS75" i="56"/>
  <c r="AY80" i="56"/>
  <c r="AS199" i="56"/>
  <c r="AL25" i="56"/>
  <c r="AT248" i="56"/>
  <c r="AS269" i="56"/>
  <c r="AQ101" i="56"/>
  <c r="AN122" i="56"/>
  <c r="AW272" i="56"/>
  <c r="AT108" i="56"/>
  <c r="AO166" i="56"/>
  <c r="AS210" i="56"/>
  <c r="AW71" i="56"/>
  <c r="AR227" i="56"/>
  <c r="AR248" i="56"/>
  <c r="AN239" i="56"/>
  <c r="AV105" i="56"/>
  <c r="AW134" i="56"/>
  <c r="AQ300" i="56"/>
  <c r="AU221" i="56"/>
  <c r="AO63" i="56"/>
  <c r="AV108" i="56"/>
  <c r="AT316" i="56"/>
  <c r="AL32" i="56"/>
  <c r="AL57" i="56"/>
  <c r="AK17" i="56"/>
  <c r="AX167" i="56"/>
  <c r="AN248" i="56"/>
  <c r="AW175" i="56"/>
  <c r="AY209" i="56"/>
  <c r="AR312" i="56"/>
  <c r="AO80" i="56"/>
  <c r="AT175" i="56"/>
  <c r="AT75" i="56"/>
  <c r="AU34" i="56"/>
  <c r="AS226" i="56"/>
  <c r="AX78" i="56"/>
  <c r="AX26" i="56"/>
  <c r="AP152" i="56"/>
  <c r="AL79" i="56"/>
  <c r="AO300" i="56"/>
  <c r="AN179" i="56"/>
  <c r="AR325" i="56"/>
  <c r="AP55" i="56"/>
  <c r="AJ158" i="56"/>
  <c r="AT71" i="56"/>
  <c r="AJ225" i="56"/>
  <c r="AT133" i="56"/>
  <c r="AN312" i="56"/>
  <c r="AO319" i="56"/>
  <c r="AJ20" i="56"/>
  <c r="AU122" i="56"/>
  <c r="AX36" i="56"/>
  <c r="AK316" i="56"/>
  <c r="AW75" i="56"/>
  <c r="AV312" i="56"/>
  <c r="AR133" i="56"/>
  <c r="AP311" i="56"/>
  <c r="AM149" i="56"/>
  <c r="AM158" i="56"/>
  <c r="AX57" i="56"/>
  <c r="AS220" i="56"/>
  <c r="AW295" i="56"/>
  <c r="AY76" i="56"/>
  <c r="AQ277" i="56"/>
  <c r="AY24" i="56"/>
  <c r="AW225" i="56"/>
  <c r="AQ327" i="56"/>
  <c r="AY312" i="56"/>
  <c r="AT45" i="56"/>
  <c r="AU134" i="56"/>
  <c r="ES11" i="56"/>
  <c r="EH11" i="56" s="1"/>
  <c r="DY11" i="56" s="1"/>
  <c r="AS79" i="56"/>
  <c r="AJ185" i="56"/>
  <c r="AL200" i="56"/>
  <c r="AV213" i="56"/>
  <c r="AM75" i="56"/>
  <c r="AT239" i="56"/>
  <c r="AU276" i="56"/>
  <c r="EP11" i="56"/>
  <c r="EE11" i="56" s="1"/>
  <c r="DV11" i="56" s="1"/>
  <c r="AY262" i="56"/>
  <c r="AS170" i="56"/>
  <c r="AJ13" i="56"/>
  <c r="AX292" i="56"/>
  <c r="AT78" i="56"/>
  <c r="AN24" i="56"/>
  <c r="EQ11" i="56"/>
  <c r="EF11" i="56" s="1"/>
  <c r="DW11" i="56" s="1"/>
  <c r="AQ271" i="56"/>
  <c r="AP150" i="56"/>
  <c r="AL129" i="56"/>
  <c r="AR239" i="56"/>
  <c r="AY60" i="56"/>
  <c r="AR150" i="56"/>
  <c r="AS209" i="56"/>
  <c r="AM108" i="56"/>
  <c r="AO214" i="56"/>
  <c r="AO56" i="56"/>
  <c r="AQ32" i="56"/>
  <c r="AN55" i="56"/>
  <c r="AJ32" i="56"/>
  <c r="AO71" i="56"/>
  <c r="AW167" i="56"/>
  <c r="AJ71" i="56"/>
  <c r="AX105" i="56"/>
  <c r="AQ25" i="56"/>
  <c r="AV25" i="56"/>
  <c r="AJ210" i="56"/>
  <c r="AP133" i="56"/>
  <c r="AS322" i="56"/>
  <c r="AK152" i="56"/>
  <c r="AJ199" i="56"/>
  <c r="AX253" i="56"/>
  <c r="AV122" i="56"/>
  <c r="AT30" i="56"/>
  <c r="AR158" i="56"/>
  <c r="AJ268" i="56"/>
  <c r="AL148" i="56"/>
  <c r="AL86" i="56"/>
  <c r="AL101" i="56"/>
  <c r="AT32" i="56"/>
  <c r="AR25" i="56"/>
  <c r="AU24" i="56"/>
  <c r="EU11" i="56"/>
  <c r="EJ11" i="56" s="1"/>
  <c r="EA11" i="56" s="1"/>
  <c r="AX152" i="56"/>
  <c r="AT273" i="56"/>
  <c r="AV30" i="56"/>
  <c r="AP241" i="56"/>
  <c r="AM122" i="56"/>
  <c r="AX30" i="56"/>
  <c r="AL262" i="56"/>
  <c r="AM210" i="56"/>
  <c r="AY207" i="56"/>
  <c r="AP26" i="56"/>
  <c r="AM52" i="56"/>
  <c r="AN152" i="56"/>
  <c r="AP122" i="56"/>
  <c r="AO70" i="56"/>
  <c r="AY79" i="56"/>
  <c r="AS284" i="56"/>
  <c r="AW247" i="56"/>
  <c r="AN269" i="56"/>
  <c r="AX71" i="56"/>
  <c r="AT300" i="56"/>
  <c r="AM260" i="56"/>
  <c r="AS17" i="56"/>
  <c r="EV11" i="56"/>
  <c r="EK11" i="56" s="1"/>
  <c r="EB11" i="56" s="1"/>
  <c r="AO30" i="56"/>
  <c r="AP129" i="56"/>
  <c r="AV24" i="56"/>
  <c r="AN109" i="56"/>
  <c r="AT58" i="56"/>
  <c r="AJ301" i="56"/>
  <c r="AQ167" i="56"/>
  <c r="AL300" i="56"/>
  <c r="AS276" i="56"/>
  <c r="AJ269" i="56"/>
  <c r="AP273" i="56"/>
  <c r="AY200" i="56"/>
  <c r="AT26" i="56"/>
  <c r="AX122" i="56"/>
  <c r="AU279" i="56"/>
  <c r="AX58" i="56"/>
  <c r="AL55" i="56"/>
  <c r="AK134" i="56"/>
  <c r="AT124" i="56"/>
  <c r="AM311" i="56"/>
  <c r="AY327" i="56"/>
  <c r="AN220" i="56"/>
  <c r="EW11" i="56"/>
  <c r="EL11" i="56" s="1"/>
  <c r="EC11" i="56" s="1"/>
  <c r="AR300" i="56"/>
  <c r="AY46" i="56"/>
  <c r="AP220" i="56"/>
  <c r="AO272" i="56"/>
  <c r="AV327" i="56"/>
  <c r="AV214" i="56"/>
  <c r="AV254" i="56"/>
  <c r="AO76" i="56"/>
  <c r="AO297" i="56"/>
  <c r="AX117" i="56"/>
  <c r="AR78" i="56"/>
  <c r="AQ226" i="56"/>
  <c r="AW157" i="56"/>
  <c r="AP210" i="56"/>
  <c r="AV292" i="56"/>
  <c r="AM327" i="56"/>
  <c r="AW63" i="56"/>
  <c r="AU293" i="56"/>
  <c r="AO273" i="56"/>
  <c r="AQ269" i="56"/>
  <c r="AT327" i="56"/>
  <c r="AL243" i="56"/>
  <c r="AM208" i="56"/>
  <c r="AP297" i="56"/>
  <c r="AV32" i="56"/>
  <c r="AQ301" i="56"/>
  <c r="AU236" i="56"/>
  <c r="AJ206" i="56"/>
  <c r="AR275" i="56"/>
  <c r="AM241" i="56"/>
  <c r="AU262" i="56"/>
  <c r="AK147" i="56"/>
  <c r="AX124" i="56"/>
  <c r="AW93" i="56"/>
  <c r="AW133" i="56"/>
  <c r="AT17" i="56"/>
  <c r="AO93" i="56"/>
  <c r="AQ284" i="56"/>
  <c r="AV170" i="56"/>
  <c r="AV154" i="56"/>
  <c r="AU295" i="56"/>
  <c r="AQ165" i="56"/>
  <c r="AP109" i="56"/>
  <c r="AP175" i="56"/>
  <c r="AK299" i="56"/>
  <c r="AL109" i="56"/>
  <c r="AV227" i="56"/>
  <c r="AR189" i="56"/>
  <c r="AL172" i="56"/>
  <c r="AW45" i="56"/>
  <c r="AM46" i="56"/>
  <c r="AN158" i="56"/>
  <c r="AR93" i="56"/>
  <c r="AW200" i="56"/>
  <c r="AV36" i="56"/>
  <c r="AL166" i="56"/>
  <c r="AO268" i="56"/>
  <c r="AL71" i="56"/>
  <c r="AM185" i="56"/>
  <c r="AY293" i="56"/>
  <c r="AJ55" i="56"/>
  <c r="AN262" i="56"/>
  <c r="AK178" i="56"/>
  <c r="AR167" i="56"/>
  <c r="AL60" i="56"/>
  <c r="AS273" i="56"/>
  <c r="AR46" i="56"/>
  <c r="AX220" i="56"/>
  <c r="AP268" i="56"/>
  <c r="AM133" i="56"/>
  <c r="AO45" i="56"/>
  <c r="AP253" i="56"/>
  <c r="AU158" i="56"/>
  <c r="AX56" i="56"/>
  <c r="AV221" i="56"/>
  <c r="AT199" i="56"/>
  <c r="AY65" i="56"/>
  <c r="AT275" i="56"/>
  <c r="AR155" i="56"/>
  <c r="AX94" i="56"/>
  <c r="AP52" i="56"/>
  <c r="AX210" i="56"/>
  <c r="AR107" i="56"/>
  <c r="AR32" i="56"/>
  <c r="AP208" i="56"/>
  <c r="AX25" i="56"/>
  <c r="AN327" i="56"/>
  <c r="AX301" i="56"/>
  <c r="AY272" i="56"/>
  <c r="AJ105" i="56"/>
  <c r="AY300" i="56"/>
  <c r="AL26" i="56"/>
  <c r="AS65" i="56"/>
  <c r="AM319" i="56"/>
  <c r="AT148" i="56"/>
  <c r="AS253" i="56"/>
  <c r="AW311" i="56"/>
  <c r="AT243" i="56"/>
  <c r="AY227" i="56"/>
  <c r="AK226" i="56"/>
  <c r="AJ189" i="56"/>
  <c r="AO167" i="56"/>
  <c r="AM269" i="56"/>
  <c r="AS165" i="56"/>
  <c r="AN200" i="56"/>
  <c r="AT272" i="56"/>
  <c r="AY63" i="56"/>
  <c r="AJ155" i="56"/>
  <c r="AP124" i="56"/>
  <c r="AT311" i="56"/>
  <c r="AW34" i="56"/>
  <c r="AY45" i="56"/>
  <c r="AP92" i="56"/>
  <c r="AV147" i="56"/>
  <c r="AR200" i="56"/>
  <c r="AL290" i="56"/>
  <c r="AN189" i="56"/>
  <c r="AT268" i="56"/>
  <c r="AK290" i="56"/>
  <c r="AW56" i="56"/>
  <c r="AM24" i="56"/>
  <c r="AT165" i="56"/>
  <c r="AN20" i="56"/>
  <c r="AQ41" i="56"/>
  <c r="AT65" i="56"/>
  <c r="AT56" i="56"/>
  <c r="AM279" i="56"/>
  <c r="AP227" i="56"/>
  <c r="AN46" i="56"/>
  <c r="AR247" i="56"/>
  <c r="AJ172" i="56"/>
  <c r="AR213" i="56"/>
  <c r="AV250" i="56"/>
  <c r="AO92" i="56"/>
  <c r="AK129" i="56"/>
  <c r="AV189" i="56"/>
  <c r="AL20" i="56"/>
  <c r="AM276" i="56"/>
  <c r="AY175" i="56"/>
  <c r="AR272" i="56"/>
  <c r="AP93" i="56"/>
  <c r="AP147" i="56"/>
  <c r="AX226" i="56"/>
  <c r="AV117" i="56"/>
  <c r="AT319" i="56"/>
  <c r="AJ126" i="56"/>
  <c r="AO136" i="56"/>
  <c r="AX107" i="56"/>
  <c r="AY295" i="56"/>
  <c r="AY179" i="56"/>
  <c r="AP24" i="56"/>
  <c r="AR271" i="56"/>
  <c r="AX250" i="56"/>
  <c r="AW277" i="56"/>
  <c r="AU260" i="56"/>
  <c r="AV248" i="56"/>
  <c r="AS175" i="56"/>
  <c r="AW131" i="56"/>
  <c r="AS327" i="56"/>
  <c r="AQ200" i="56"/>
  <c r="AN60" i="56"/>
  <c r="AQ71" i="56"/>
  <c r="AT131" i="56"/>
  <c r="AO107" i="56"/>
  <c r="AW226" i="56"/>
  <c r="AX147" i="56"/>
  <c r="AV109" i="56"/>
  <c r="AJ131" i="56"/>
  <c r="AW94" i="56"/>
  <c r="AM134" i="56"/>
  <c r="AT209" i="56"/>
  <c r="AL168" i="56"/>
  <c r="AM167" i="56"/>
  <c r="AP107" i="56"/>
  <c r="AT92" i="56"/>
  <c r="AV293" i="56"/>
  <c r="AM17" i="56"/>
  <c r="AN170" i="56"/>
  <c r="AP178" i="56"/>
  <c r="AQ316" i="56"/>
  <c r="AJ80" i="56"/>
  <c r="AL189" i="56"/>
  <c r="AL248" i="56"/>
  <c r="AR243" i="56"/>
  <c r="AK284" i="56"/>
  <c r="AN124" i="56"/>
  <c r="AS109" i="56"/>
  <c r="AX108" i="56"/>
  <c r="AP248" i="56"/>
  <c r="AY208" i="56"/>
  <c r="AN26" i="56"/>
  <c r="AO26" i="56"/>
  <c r="AS148" i="56"/>
  <c r="AX277" i="56"/>
  <c r="AY277" i="56"/>
  <c r="AJ76" i="56"/>
  <c r="AL239" i="56"/>
  <c r="AQ154" i="56"/>
  <c r="AP154" i="56"/>
  <c r="AO41" i="56"/>
  <c r="AK160" i="56"/>
  <c r="AR70" i="56"/>
  <c r="AX34" i="56"/>
  <c r="AU41" i="56"/>
  <c r="AX93" i="56"/>
  <c r="AY93" i="56"/>
  <c r="AT157" i="56"/>
  <c r="AN295" i="56"/>
  <c r="AO225" i="56"/>
  <c r="AJ133" i="56"/>
  <c r="AU208" i="56"/>
  <c r="AM13" i="56"/>
  <c r="AR134" i="56"/>
  <c r="AY189" i="56"/>
  <c r="AL274" i="56"/>
  <c r="AR86" i="56"/>
  <c r="AN210" i="56"/>
  <c r="AQ45" i="56"/>
  <c r="AT25" i="56"/>
  <c r="AP17" i="56"/>
  <c r="AS55" i="56"/>
  <c r="AK65" i="56"/>
  <c r="AW210" i="56"/>
  <c r="AS45" i="56"/>
  <c r="AR45" i="56"/>
  <c r="AS225" i="56"/>
  <c r="AR225" i="56"/>
  <c r="AO322" i="56"/>
  <c r="AR147" i="56"/>
  <c r="AY83" i="56"/>
  <c r="AJ154" i="56"/>
  <c r="AY75" i="56"/>
  <c r="AL150" i="56"/>
  <c r="AV160" i="56"/>
  <c r="AU70" i="56"/>
  <c r="AU226" i="56"/>
  <c r="AT36" i="56"/>
  <c r="AV60" i="56"/>
  <c r="AW243" i="56"/>
  <c r="AX299" i="56"/>
  <c r="AT274" i="56"/>
  <c r="AQ279" i="56"/>
  <c r="AS154" i="56"/>
  <c r="AR154" i="56"/>
  <c r="AT322" i="56"/>
  <c r="AU322" i="56"/>
  <c r="AY158" i="56"/>
  <c r="AX158" i="56"/>
  <c r="AW172" i="56"/>
  <c r="AQ239" i="56"/>
  <c r="AR221" i="56"/>
  <c r="AT170" i="56"/>
  <c r="AU170" i="56"/>
  <c r="AM154" i="56"/>
  <c r="AL154" i="56"/>
  <c r="AL93" i="56"/>
  <c r="AL293" i="56"/>
  <c r="AT55" i="56"/>
  <c r="AT241" i="56"/>
  <c r="AP63" i="56"/>
  <c r="AR60" i="56"/>
  <c r="AW17" i="56"/>
  <c r="AO292" i="56"/>
  <c r="AX150" i="56"/>
  <c r="AK122" i="56"/>
  <c r="AL56" i="56"/>
  <c r="AL147" i="56"/>
  <c r="AL301" i="56"/>
  <c r="AJ86" i="56"/>
  <c r="AP225" i="56"/>
  <c r="AQ319" i="56"/>
  <c r="AT167" i="56"/>
  <c r="AL80" i="56"/>
  <c r="AK273" i="56"/>
  <c r="AX170" i="56"/>
  <c r="AY170" i="56"/>
  <c r="AX17" i="56"/>
  <c r="AY17" i="56"/>
  <c r="AO226" i="56"/>
  <c r="AN226" i="56"/>
  <c r="AL226" i="56"/>
  <c r="AW150" i="56"/>
  <c r="AP274" i="56"/>
  <c r="AQ262" i="56"/>
  <c r="AP262" i="56"/>
  <c r="AV322" i="56"/>
  <c r="AW322" i="56"/>
  <c r="AV158" i="56"/>
  <c r="AW158" i="56"/>
  <c r="AO105" i="56"/>
  <c r="AJ107" i="56"/>
  <c r="AT93" i="56"/>
  <c r="AP219" i="56"/>
  <c r="AQ219" i="56"/>
  <c r="AP193" i="56"/>
  <c r="AQ193" i="56"/>
  <c r="AO218" i="56"/>
  <c r="AN218" i="56"/>
  <c r="AQ326" i="56"/>
  <c r="AP326" i="56"/>
  <c r="AR257" i="56"/>
  <c r="AS257" i="56"/>
  <c r="AW41" i="56"/>
  <c r="AV41" i="56"/>
  <c r="AJ161" i="56"/>
  <c r="AK161" i="56"/>
  <c r="AM292" i="56"/>
  <c r="AL292" i="56"/>
  <c r="AM85" i="56"/>
  <c r="AL85" i="56"/>
  <c r="AW102" i="56"/>
  <c r="AV102" i="56"/>
  <c r="AU163" i="56"/>
  <c r="AT163" i="56"/>
  <c r="AW280" i="56"/>
  <c r="AV280" i="56"/>
  <c r="AW195" i="56"/>
  <c r="AV195" i="56"/>
  <c r="AN27" i="56"/>
  <c r="AO27" i="56"/>
  <c r="AJ38" i="56"/>
  <c r="AK38" i="56"/>
  <c r="AM231" i="56"/>
  <c r="AL231" i="56"/>
  <c r="AP191" i="56"/>
  <c r="AQ191" i="56"/>
  <c r="AO123" i="56"/>
  <c r="AN123" i="56"/>
  <c r="AU255" i="56"/>
  <c r="AT255" i="56"/>
  <c r="AQ182" i="56"/>
  <c r="AP182" i="56"/>
  <c r="AJ317" i="56"/>
  <c r="AK317" i="56"/>
  <c r="AM206" i="56"/>
  <c r="AL206" i="56"/>
  <c r="AQ53" i="56"/>
  <c r="AP53" i="56"/>
  <c r="AK264" i="56"/>
  <c r="AJ264" i="56"/>
  <c r="AV13" i="56"/>
  <c r="AW13" i="56"/>
  <c r="AM53" i="56"/>
  <c r="AL53" i="56"/>
  <c r="AU278" i="56"/>
  <c r="AT278" i="56"/>
  <c r="AO18" i="56"/>
  <c r="AN18" i="56"/>
  <c r="AJ165" i="56"/>
  <c r="AK165" i="56"/>
  <c r="AY113" i="56"/>
  <c r="AX113" i="56"/>
  <c r="AO186" i="56"/>
  <c r="AN186" i="56"/>
  <c r="AW92" i="56"/>
  <c r="AV92" i="56"/>
  <c r="AY132" i="56"/>
  <c r="AX132" i="56"/>
  <c r="AO258" i="56"/>
  <c r="AN258" i="56"/>
  <c r="AN184" i="56"/>
  <c r="AO184" i="56"/>
  <c r="AM244" i="56"/>
  <c r="AL244" i="56"/>
  <c r="AJ50" i="56"/>
  <c r="AK50" i="56"/>
  <c r="AU61" i="56"/>
  <c r="AT61" i="56"/>
  <c r="AX171" i="56"/>
  <c r="AY171" i="56"/>
  <c r="AV255" i="56"/>
  <c r="AW255" i="56"/>
  <c r="AW236" i="56"/>
  <c r="AV236" i="56"/>
  <c r="AJ10" i="56"/>
  <c r="AK10" i="56"/>
  <c r="AP230" i="56"/>
  <c r="AQ230" i="56"/>
  <c r="AU212" i="56"/>
  <c r="AT212" i="56"/>
  <c r="AQ218" i="56"/>
  <c r="AP218" i="56"/>
  <c r="AM139" i="56"/>
  <c r="AL139" i="56"/>
  <c r="AV73" i="56"/>
  <c r="AW73" i="56"/>
  <c r="AW309" i="56"/>
  <c r="AV309" i="56"/>
  <c r="AV69" i="56"/>
  <c r="AW69" i="56"/>
  <c r="AP148" i="56"/>
  <c r="AQ148" i="56"/>
  <c r="AR88" i="56"/>
  <c r="AS88" i="56"/>
  <c r="AM132" i="56"/>
  <c r="AL132" i="56"/>
  <c r="AJ67" i="56"/>
  <c r="AK67" i="56"/>
  <c r="AJ96" i="56"/>
  <c r="AK96" i="56"/>
  <c r="AY212" i="56"/>
  <c r="AX212" i="56"/>
  <c r="AQ308" i="56"/>
  <c r="AP308" i="56"/>
  <c r="AM18" i="56"/>
  <c r="AL18" i="56"/>
  <c r="AO235" i="56"/>
  <c r="AN235" i="56"/>
  <c r="AV50" i="56"/>
  <c r="AW50" i="56"/>
  <c r="AM81" i="56"/>
  <c r="AL81" i="56"/>
  <c r="AU252" i="56"/>
  <c r="AT252" i="56"/>
  <c r="AV138" i="56"/>
  <c r="AW138" i="56"/>
  <c r="AW256" i="56"/>
  <c r="AV256" i="56"/>
  <c r="AO118" i="56"/>
  <c r="AN118" i="56"/>
  <c r="AQ212" i="56"/>
  <c r="AP212" i="56"/>
  <c r="AK204" i="56"/>
  <c r="AJ204" i="56"/>
  <c r="AK41" i="56"/>
  <c r="AJ41" i="56"/>
  <c r="AU150" i="56"/>
  <c r="AT150" i="56"/>
  <c r="AL54" i="56"/>
  <c r="AM54" i="56"/>
  <c r="AO104" i="56"/>
  <c r="AN104" i="56"/>
  <c r="AO240" i="56"/>
  <c r="AN240" i="56"/>
  <c r="AL111" i="56"/>
  <c r="AM111" i="56"/>
  <c r="AY192" i="56"/>
  <c r="AX192" i="56"/>
  <c r="AX145" i="56"/>
  <c r="AY145" i="56"/>
  <c r="AO307" i="56"/>
  <c r="AN307" i="56"/>
  <c r="AT229" i="56"/>
  <c r="AU229" i="56"/>
  <c r="AR281" i="56"/>
  <c r="AS281" i="56"/>
  <c r="AR233" i="56"/>
  <c r="AS233" i="56"/>
  <c r="AS302" i="56"/>
  <c r="AR302" i="56"/>
  <c r="AK113" i="56"/>
  <c r="AJ113" i="56"/>
  <c r="AW284" i="56"/>
  <c r="AV284" i="56"/>
  <c r="AN114" i="56"/>
  <c r="AO114" i="56"/>
  <c r="AY313" i="56"/>
  <c r="AX313" i="56"/>
  <c r="AU107" i="56"/>
  <c r="AT107" i="56"/>
  <c r="AV162" i="56"/>
  <c r="AW162" i="56"/>
  <c r="AK203" i="56"/>
  <c r="AJ203" i="56"/>
  <c r="AK90" i="56"/>
  <c r="AJ90" i="56"/>
  <c r="AW231" i="56"/>
  <c r="AV231" i="56"/>
  <c r="AS321" i="56"/>
  <c r="AR321" i="56"/>
  <c r="AW132" i="56"/>
  <c r="AV132" i="56"/>
  <c r="AP85" i="56"/>
  <c r="AQ85" i="56"/>
  <c r="AK102" i="56"/>
  <c r="AJ102" i="56"/>
  <c r="AO163" i="56"/>
  <c r="AN163" i="56"/>
  <c r="AX307" i="56"/>
  <c r="AY307" i="56"/>
  <c r="AU244" i="56"/>
  <c r="AT244" i="56"/>
  <c r="AK72" i="56"/>
  <c r="AJ72" i="56"/>
  <c r="AT16" i="56"/>
  <c r="AU16" i="56"/>
  <c r="AP61" i="56"/>
  <c r="AQ61" i="56"/>
  <c r="AX141" i="56"/>
  <c r="AY141" i="56"/>
  <c r="AK250" i="56"/>
  <c r="AJ250" i="56"/>
  <c r="AK237" i="56"/>
  <c r="AJ237" i="56"/>
  <c r="AN276" i="56"/>
  <c r="AO276" i="56"/>
  <c r="AO185" i="56"/>
  <c r="AN185" i="56"/>
  <c r="AM87" i="56"/>
  <c r="AL87" i="56"/>
  <c r="AS207" i="56"/>
  <c r="AR207" i="56"/>
  <c r="AQ97" i="56"/>
  <c r="AP97" i="56"/>
  <c r="AL123" i="56"/>
  <c r="AM123" i="56"/>
  <c r="AU31" i="56"/>
  <c r="AT31" i="56"/>
  <c r="AS195" i="56"/>
  <c r="AR195" i="56"/>
  <c r="AJ128" i="56"/>
  <c r="AK128" i="56"/>
  <c r="AR61" i="56"/>
  <c r="AS61" i="56"/>
  <c r="AU23" i="56"/>
  <c r="AT23" i="56"/>
  <c r="AW120" i="56"/>
  <c r="AV120" i="56"/>
  <c r="AV228" i="56"/>
  <c r="AW228" i="56"/>
  <c r="AM224" i="56"/>
  <c r="AL224" i="56"/>
  <c r="AY35" i="56"/>
  <c r="AX35" i="56"/>
  <c r="AY325" i="56"/>
  <c r="AX325" i="56"/>
  <c r="AU215" i="56"/>
  <c r="AT215" i="56"/>
  <c r="AY14" i="56"/>
  <c r="AX14" i="56"/>
  <c r="AQ318" i="56"/>
  <c r="AP318" i="56"/>
  <c r="AR19" i="56"/>
  <c r="AS19" i="56"/>
  <c r="AO62" i="56"/>
  <c r="AN62" i="56"/>
  <c r="AS96" i="56"/>
  <c r="AR96" i="56"/>
  <c r="AM137" i="56"/>
  <c r="AL137" i="56"/>
  <c r="AW235" i="56"/>
  <c r="AV235" i="56"/>
  <c r="AP84" i="56"/>
  <c r="AQ84" i="56"/>
  <c r="AQ123" i="56"/>
  <c r="AP123" i="56"/>
  <c r="BH12" i="56"/>
  <c r="BQ12" i="56"/>
  <c r="AO279" i="56"/>
  <c r="AN279" i="56"/>
  <c r="AO153" i="56"/>
  <c r="AN153" i="56"/>
  <c r="AN195" i="56"/>
  <c r="AO195" i="56"/>
  <c r="AX267" i="56"/>
  <c r="AY267" i="56"/>
  <c r="AW237" i="56"/>
  <c r="AV237" i="56"/>
  <c r="AT321" i="56"/>
  <c r="AU321" i="56"/>
  <c r="AM182" i="56"/>
  <c r="AL182" i="56"/>
  <c r="AK215" i="56"/>
  <c r="AJ215" i="56"/>
  <c r="AW183" i="56"/>
  <c r="AV183" i="56"/>
  <c r="AS18" i="56"/>
  <c r="AR18" i="56"/>
  <c r="AO39" i="56"/>
  <c r="AN39" i="56"/>
  <c r="AT110" i="56"/>
  <c r="AU110" i="56"/>
  <c r="AQ108" i="56"/>
  <c r="AP108" i="56"/>
  <c r="AY198" i="56"/>
  <c r="AX198" i="56"/>
  <c r="AQ162" i="56"/>
  <c r="AP162" i="56"/>
  <c r="AX259" i="56"/>
  <c r="AY259" i="56"/>
  <c r="AL263" i="56"/>
  <c r="AM263" i="56"/>
  <c r="AY50" i="56"/>
  <c r="AX50" i="56"/>
  <c r="AO145" i="56"/>
  <c r="AN145" i="56"/>
  <c r="AO234" i="56"/>
  <c r="AN234" i="56"/>
  <c r="AR120" i="56"/>
  <c r="AS120" i="56"/>
  <c r="AR13" i="56"/>
  <c r="AS13" i="56"/>
  <c r="AW43" i="56"/>
  <c r="AV43" i="56"/>
  <c r="AY95" i="56"/>
  <c r="AX95" i="56"/>
  <c r="AR174" i="56"/>
  <c r="AS174" i="56"/>
  <c r="AO137" i="56"/>
  <c r="AN137" i="56"/>
  <c r="AP256" i="56"/>
  <c r="AQ256" i="56"/>
  <c r="AY294" i="56"/>
  <c r="AX294" i="56"/>
  <c r="AN281" i="56"/>
  <c r="AO281" i="56"/>
  <c r="AU182" i="56"/>
  <c r="AT182" i="56"/>
  <c r="AM223" i="56"/>
  <c r="AL223" i="56"/>
  <c r="AJ289" i="56"/>
  <c r="AK289" i="56"/>
  <c r="AY89" i="56"/>
  <c r="AX89" i="56"/>
  <c r="AU230" i="56"/>
  <c r="AT230" i="56"/>
  <c r="AY135" i="56"/>
  <c r="AX135" i="56"/>
  <c r="AO141" i="56"/>
  <c r="AN141" i="56"/>
  <c r="AV179" i="56"/>
  <c r="AW179" i="56"/>
  <c r="AV298" i="56"/>
  <c r="AW298" i="56"/>
  <c r="AM113" i="56"/>
  <c r="AL113" i="56"/>
  <c r="AT297" i="56"/>
  <c r="AU297" i="56"/>
  <c r="AY204" i="56"/>
  <c r="AX204" i="56"/>
  <c r="AJ234" i="56"/>
  <c r="AK234" i="56"/>
  <c r="AW263" i="56"/>
  <c r="AV263" i="56"/>
  <c r="AY224" i="56"/>
  <c r="AX224" i="56"/>
  <c r="AQ68" i="56"/>
  <c r="AP68" i="56"/>
  <c r="AK323" i="56"/>
  <c r="AJ323" i="56"/>
  <c r="AL245" i="56"/>
  <c r="AM245" i="56"/>
  <c r="AV305" i="56"/>
  <c r="AW305" i="56"/>
  <c r="AP296" i="56"/>
  <c r="AQ296" i="56"/>
  <c r="AY33" i="56"/>
  <c r="AX33" i="56"/>
  <c r="AS81" i="56"/>
  <c r="AR81" i="56"/>
  <c r="AT265" i="56"/>
  <c r="AU265" i="56"/>
  <c r="AJ208" i="56"/>
  <c r="AK208" i="56"/>
  <c r="AO193" i="56"/>
  <c r="AN193" i="56"/>
  <c r="AJ277" i="56"/>
  <c r="AK277" i="56"/>
  <c r="AK125" i="56"/>
  <c r="AJ125" i="56"/>
  <c r="AY143" i="56"/>
  <c r="AX143" i="56"/>
  <c r="AK280" i="56"/>
  <c r="AJ280" i="56"/>
  <c r="AQ305" i="56"/>
  <c r="AP305" i="56"/>
  <c r="AS82" i="56"/>
  <c r="AR82" i="56"/>
  <c r="AY144" i="56"/>
  <c r="AX144" i="56"/>
  <c r="AW271" i="56"/>
  <c r="AV271" i="56"/>
  <c r="AP10" i="56"/>
  <c r="AQ10" i="56"/>
  <c r="AJ207" i="56"/>
  <c r="AK207" i="56"/>
  <c r="AR151" i="56"/>
  <c r="AS151" i="56"/>
  <c r="AK18" i="56"/>
  <c r="AJ18" i="56"/>
  <c r="AU324" i="56"/>
  <c r="AT324" i="56"/>
  <c r="AY110" i="56"/>
  <c r="AX110" i="56"/>
  <c r="AT48" i="56"/>
  <c r="AU48" i="56"/>
  <c r="AU144" i="56"/>
  <c r="AT144" i="56"/>
  <c r="AV198" i="56"/>
  <c r="AW198" i="56"/>
  <c r="AY23" i="56"/>
  <c r="AX23" i="56"/>
  <c r="AX10" i="56"/>
  <c r="AY10" i="56"/>
  <c r="AM37" i="56"/>
  <c r="AL37" i="56"/>
  <c r="AW325" i="56"/>
  <c r="AV325" i="56"/>
  <c r="AX218" i="56"/>
  <c r="AY218" i="56"/>
  <c r="BF12" i="56"/>
  <c r="AU289" i="56"/>
  <c r="AT289" i="56"/>
  <c r="AT74" i="56"/>
  <c r="AU74" i="56"/>
  <c r="AL187" i="56"/>
  <c r="AM187" i="56"/>
  <c r="AJ324" i="56"/>
  <c r="AK324" i="56"/>
  <c r="AO173" i="56"/>
  <c r="AN173" i="56"/>
  <c r="AU310" i="56"/>
  <c r="AT310" i="56"/>
  <c r="AS270" i="56"/>
  <c r="AR270" i="56"/>
  <c r="AP59" i="56"/>
  <c r="AQ59" i="56"/>
  <c r="AS74" i="56"/>
  <c r="AR74" i="56"/>
  <c r="AT95" i="56"/>
  <c r="AU95" i="56"/>
  <c r="AO47" i="56"/>
  <c r="AN47" i="56"/>
  <c r="AW212" i="56"/>
  <c r="AV212" i="56"/>
  <c r="AU306" i="56"/>
  <c r="AT306" i="56"/>
  <c r="AW324" i="56"/>
  <c r="AV324" i="56"/>
  <c r="AK256" i="56"/>
  <c r="AJ256" i="56"/>
  <c r="AM96" i="56"/>
  <c r="AL96" i="56"/>
  <c r="AM136" i="56"/>
  <c r="AL136" i="56"/>
  <c r="AS115" i="56"/>
  <c r="AR115" i="56"/>
  <c r="AU183" i="56"/>
  <c r="AT183" i="56"/>
  <c r="AU283" i="56"/>
  <c r="AT283" i="56"/>
  <c r="AQ91" i="56"/>
  <c r="AP91" i="56"/>
  <c r="AP281" i="56"/>
  <c r="AQ281" i="56"/>
  <c r="AY161" i="56"/>
  <c r="AX161" i="56"/>
  <c r="AN77" i="56"/>
  <c r="AO77" i="56"/>
  <c r="AX82" i="56"/>
  <c r="AY82" i="56"/>
  <c r="AX309" i="56"/>
  <c r="AY309" i="56"/>
  <c r="AS314" i="56"/>
  <c r="AR314" i="56"/>
  <c r="AY15" i="56"/>
  <c r="AX15" i="56"/>
  <c r="AQ102" i="56"/>
  <c r="AP102" i="56"/>
  <c r="AY139" i="56"/>
  <c r="AX139" i="56"/>
  <c r="AV321" i="56"/>
  <c r="AW321" i="56"/>
  <c r="AO310" i="56"/>
  <c r="AN310" i="56"/>
  <c r="AW49" i="56"/>
  <c r="AV49" i="56"/>
  <c r="AN176" i="56"/>
  <c r="AO176" i="56"/>
  <c r="AW126" i="56"/>
  <c r="AV126" i="56"/>
  <c r="AY120" i="56"/>
  <c r="AX120" i="56"/>
  <c r="BS329" i="56"/>
  <c r="BJ329" i="56"/>
  <c r="AW329" i="56" s="1"/>
  <c r="AP112" i="56"/>
  <c r="AQ112" i="56"/>
  <c r="AU238" i="56"/>
  <c r="AT238" i="56"/>
  <c r="AS85" i="56"/>
  <c r="AR85" i="56"/>
  <c r="AJ300" i="56"/>
  <c r="AK300" i="56"/>
  <c r="AQ292" i="56"/>
  <c r="AP292" i="56"/>
  <c r="AQ206" i="56"/>
  <c r="AP206" i="56"/>
  <c r="AR72" i="56"/>
  <c r="AS72" i="56"/>
  <c r="AL254" i="56"/>
  <c r="AM254" i="56"/>
  <c r="AN102" i="56"/>
  <c r="AO102" i="56"/>
  <c r="AV128" i="56"/>
  <c r="AW128" i="56"/>
  <c r="AO233" i="56"/>
  <c r="AN233" i="56"/>
  <c r="AM294" i="56"/>
  <c r="AL294" i="56"/>
  <c r="AQ310" i="56"/>
  <c r="AP310" i="56"/>
  <c r="AR214" i="56"/>
  <c r="AS214" i="56"/>
  <c r="AT119" i="56"/>
  <c r="AU119" i="56"/>
  <c r="AQ181" i="56"/>
  <c r="AP181" i="56"/>
  <c r="AJ217" i="56"/>
  <c r="AK217" i="56"/>
  <c r="AK101" i="56"/>
  <c r="AJ101" i="56"/>
  <c r="AJ106" i="56"/>
  <c r="AK106" i="56"/>
  <c r="AY151" i="56"/>
  <c r="AX151" i="56"/>
  <c r="AO110" i="56"/>
  <c r="AN110" i="56"/>
  <c r="AQ275" i="56"/>
  <c r="AP275" i="56"/>
  <c r="AQ202" i="56"/>
  <c r="AP202" i="56"/>
  <c r="AN304" i="56"/>
  <c r="AO304" i="56"/>
  <c r="AO40" i="56"/>
  <c r="AN40" i="56"/>
  <c r="AM130" i="56"/>
  <c r="AL130" i="56"/>
  <c r="AN50" i="56"/>
  <c r="AO50" i="56"/>
  <c r="AW33" i="56"/>
  <c r="AV33" i="56"/>
  <c r="AN290" i="56"/>
  <c r="AO290" i="56"/>
  <c r="AS173" i="56"/>
  <c r="AR173" i="56"/>
  <c r="AW28" i="56"/>
  <c r="AV28" i="56"/>
  <c r="AW264" i="56"/>
  <c r="AV264" i="56"/>
  <c r="AS163" i="56"/>
  <c r="AR163" i="56"/>
  <c r="AX84" i="56"/>
  <c r="AY84" i="56"/>
  <c r="AK43" i="56"/>
  <c r="AJ43" i="56"/>
  <c r="AL193" i="56"/>
  <c r="AM193" i="56"/>
  <c r="AO242" i="56"/>
  <c r="AN242" i="56"/>
  <c r="AJ146" i="56"/>
  <c r="AK146" i="56"/>
  <c r="AS100" i="56"/>
  <c r="AR100" i="56"/>
  <c r="AW16" i="56"/>
  <c r="AV16" i="56"/>
  <c r="AS31" i="56"/>
  <c r="AR31" i="56"/>
  <c r="AY323" i="56"/>
  <c r="AX323" i="56"/>
  <c r="AQ249" i="56"/>
  <c r="AP249" i="56"/>
  <c r="AK235" i="56"/>
  <c r="AJ235" i="56"/>
  <c r="AU179" i="56"/>
  <c r="AT179" i="56"/>
  <c r="AK287" i="56"/>
  <c r="AJ287" i="56"/>
  <c r="AK171" i="56"/>
  <c r="AJ171" i="56"/>
  <c r="AN165" i="56"/>
  <c r="AO165" i="56"/>
  <c r="AP65" i="56"/>
  <c r="AQ65" i="56"/>
  <c r="AK223" i="56"/>
  <c r="AJ223" i="56"/>
  <c r="AW289" i="56"/>
  <c r="AV289" i="56"/>
  <c r="AW118" i="56"/>
  <c r="AV118" i="56"/>
  <c r="AO174" i="56"/>
  <c r="AN174" i="56"/>
  <c r="AK192" i="56"/>
  <c r="AJ192" i="56"/>
  <c r="AS191" i="56"/>
  <c r="AR191" i="56"/>
  <c r="AJ59" i="56"/>
  <c r="AK59" i="56"/>
  <c r="AK309" i="56"/>
  <c r="AJ309" i="56"/>
  <c r="AK291" i="56"/>
  <c r="AJ291" i="56"/>
  <c r="AS112" i="56"/>
  <c r="AR112" i="56"/>
  <c r="AK93" i="56"/>
  <c r="AJ93" i="56"/>
  <c r="AO58" i="56"/>
  <c r="AN58" i="56"/>
  <c r="AU14" i="56"/>
  <c r="AT14" i="56"/>
  <c r="AT76" i="56"/>
  <c r="AU76" i="56"/>
  <c r="AX193" i="56"/>
  <c r="AY193" i="56"/>
  <c r="AT53" i="56"/>
  <c r="AU53" i="56"/>
  <c r="AL236" i="56"/>
  <c r="AM236" i="56"/>
  <c r="AM91" i="56"/>
  <c r="AL91" i="56"/>
  <c r="AY252" i="56"/>
  <c r="AX252" i="56"/>
  <c r="AY214" i="56"/>
  <c r="AX214" i="56"/>
  <c r="AO138" i="56"/>
  <c r="AN138" i="56"/>
  <c r="AN274" i="56"/>
  <c r="AO274" i="56"/>
  <c r="AQ114" i="56"/>
  <c r="AP114" i="56"/>
  <c r="AK104" i="56"/>
  <c r="AJ104" i="56"/>
  <c r="AW64" i="56"/>
  <c r="AV64" i="56"/>
  <c r="AL104" i="56"/>
  <c r="AM104" i="56"/>
  <c r="AY74" i="56"/>
  <c r="AX74" i="56"/>
  <c r="AS15" i="56"/>
  <c r="AR15" i="56"/>
  <c r="AU250" i="56"/>
  <c r="AT250" i="56"/>
  <c r="AT245" i="56"/>
  <c r="AU245" i="56"/>
  <c r="AX306" i="56"/>
  <c r="AY306" i="56"/>
  <c r="AN156" i="56"/>
  <c r="AO156" i="56"/>
  <c r="AW185" i="56"/>
  <c r="AV185" i="56"/>
  <c r="AV302" i="56"/>
  <c r="AW302" i="56"/>
  <c r="AK325" i="56"/>
  <c r="AJ325" i="56"/>
  <c r="AU180" i="56"/>
  <c r="AT180" i="56"/>
  <c r="AS265" i="56"/>
  <c r="AR265" i="56"/>
  <c r="AM23" i="56"/>
  <c r="AL23" i="56"/>
  <c r="AX190" i="56"/>
  <c r="AY190" i="56"/>
  <c r="AR142" i="56"/>
  <c r="AS142" i="56"/>
  <c r="AV67" i="56"/>
  <c r="AW67" i="56"/>
  <c r="AW318" i="56"/>
  <c r="AV318" i="56"/>
  <c r="AS10" i="56"/>
  <c r="AR10" i="56"/>
  <c r="AV303" i="56"/>
  <c r="AW303" i="56"/>
  <c r="AX137" i="56"/>
  <c r="AY137" i="56"/>
  <c r="AQ33" i="56"/>
  <c r="AP33" i="56"/>
  <c r="AT132" i="56"/>
  <c r="AU132" i="56"/>
  <c r="AK230" i="56"/>
  <c r="AJ230" i="56"/>
  <c r="AR188" i="56"/>
  <c r="AS188" i="56"/>
  <c r="AS73" i="56"/>
  <c r="AR73" i="56"/>
  <c r="AS39" i="56"/>
  <c r="AR39" i="56"/>
  <c r="AM161" i="56"/>
  <c r="AL161" i="56"/>
  <c r="AJ151" i="56"/>
  <c r="AK151" i="56"/>
  <c r="AW246" i="56"/>
  <c r="AV246" i="56"/>
  <c r="AS223" i="56"/>
  <c r="AR223" i="56"/>
  <c r="AY289" i="56"/>
  <c r="AX289" i="56"/>
  <c r="AQ174" i="56"/>
  <c r="AP174" i="56"/>
  <c r="AM115" i="56"/>
  <c r="AL115" i="56"/>
  <c r="AY130" i="56"/>
  <c r="AX130" i="56"/>
  <c r="AT263" i="56"/>
  <c r="AU263" i="56"/>
  <c r="AK148" i="56"/>
  <c r="AJ148" i="56"/>
  <c r="AW193" i="56"/>
  <c r="AV193" i="56"/>
  <c r="AV180" i="56"/>
  <c r="AW180" i="56"/>
  <c r="AV191" i="56"/>
  <c r="AW191" i="56"/>
  <c r="AK274" i="56"/>
  <c r="AJ274" i="56"/>
  <c r="AN100" i="56"/>
  <c r="AO100" i="56"/>
  <c r="AM34" i="56"/>
  <c r="AL34" i="56"/>
  <c r="AV313" i="56"/>
  <c r="AW313" i="56"/>
  <c r="AW78" i="56"/>
  <c r="AV78" i="56"/>
  <c r="AU126" i="56"/>
  <c r="AT126" i="56"/>
  <c r="AS128" i="56"/>
  <c r="AR128" i="56"/>
  <c r="AW48" i="56"/>
  <c r="AV48" i="56"/>
  <c r="AM65" i="56"/>
  <c r="AL65" i="56"/>
  <c r="AL16" i="56"/>
  <c r="AM16" i="56"/>
  <c r="AY296" i="56"/>
  <c r="AX296" i="56"/>
  <c r="AW238" i="56"/>
  <c r="AV238" i="56"/>
  <c r="AJ63" i="56"/>
  <c r="AK63" i="56"/>
  <c r="AK183" i="56"/>
  <c r="AJ183" i="56"/>
  <c r="AU125" i="56"/>
  <c r="AT125" i="56"/>
  <c r="AK16" i="56"/>
  <c r="AJ16" i="56"/>
  <c r="AW83" i="56"/>
  <c r="AV83" i="56"/>
  <c r="AO127" i="56"/>
  <c r="AN127" i="56"/>
  <c r="AM48" i="56"/>
  <c r="AL48" i="56"/>
  <c r="AU159" i="56"/>
  <c r="AT159" i="56"/>
  <c r="AO323" i="56"/>
  <c r="AN323" i="56"/>
  <c r="AO31" i="56"/>
  <c r="AN31" i="56"/>
  <c r="AN85" i="56"/>
  <c r="AO85" i="56"/>
  <c r="AY102" i="56"/>
  <c r="AX102" i="56"/>
  <c r="AQ215" i="56"/>
  <c r="AP215" i="56"/>
  <c r="AX183" i="56"/>
  <c r="AY183" i="56"/>
  <c r="AX244" i="56"/>
  <c r="AY244" i="56"/>
  <c r="AS235" i="56"/>
  <c r="AR235" i="56"/>
  <c r="AM201" i="56"/>
  <c r="AL201" i="56"/>
  <c r="AQ126" i="56"/>
  <c r="AP126" i="56"/>
  <c r="AS229" i="56"/>
  <c r="AR229" i="56"/>
  <c r="AN65" i="56"/>
  <c r="AO65" i="56"/>
  <c r="AP34" i="56"/>
  <c r="AQ34" i="56"/>
  <c r="AM207" i="56"/>
  <c r="AL207" i="56"/>
  <c r="AM10" i="56"/>
  <c r="AL10" i="56"/>
  <c r="AU115" i="56"/>
  <c r="AT115" i="56"/>
  <c r="AW72" i="56"/>
  <c r="AV72" i="56"/>
  <c r="AO201" i="56"/>
  <c r="AN201" i="56"/>
  <c r="AW317" i="56"/>
  <c r="AV317" i="56"/>
  <c r="AV62" i="56"/>
  <c r="AW62" i="56"/>
  <c r="AS42" i="56"/>
  <c r="AR42" i="56"/>
  <c r="AY85" i="56"/>
  <c r="AX85" i="56"/>
  <c r="AY240" i="56"/>
  <c r="AX240" i="56"/>
  <c r="AK140" i="56"/>
  <c r="AJ140" i="56"/>
  <c r="AM39" i="56"/>
  <c r="AL39" i="56"/>
  <c r="AU204" i="56"/>
  <c r="AT204" i="56"/>
  <c r="AP231" i="56"/>
  <c r="AQ231" i="56"/>
  <c r="AP48" i="56"/>
  <c r="AQ48" i="56"/>
  <c r="AS22" i="56"/>
  <c r="AR22" i="56"/>
  <c r="AN187" i="56"/>
  <c r="AO187" i="56"/>
  <c r="AO245" i="56"/>
  <c r="AN245" i="56"/>
  <c r="AX153" i="56"/>
  <c r="AY153" i="56"/>
  <c r="AQ278" i="56"/>
  <c r="AP278" i="56"/>
  <c r="AJ241" i="56"/>
  <c r="AK241" i="56"/>
  <c r="AM324" i="56"/>
  <c r="AL324" i="56"/>
  <c r="AM318" i="56"/>
  <c r="AL318" i="56"/>
  <c r="AO257" i="56"/>
  <c r="AN257" i="56"/>
  <c r="AY229" i="56"/>
  <c r="AX229" i="56"/>
  <c r="AJ98" i="56"/>
  <c r="AK98" i="56"/>
  <c r="AL74" i="56"/>
  <c r="AM74" i="56"/>
  <c r="AY160" i="56"/>
  <c r="AX160" i="56"/>
  <c r="AW306" i="56"/>
  <c r="AV306" i="56"/>
  <c r="AS27" i="56"/>
  <c r="AR27" i="56"/>
  <c r="AQ324" i="56"/>
  <c r="AP324" i="56"/>
  <c r="AK69" i="56"/>
  <c r="AJ69" i="56"/>
  <c r="AQ171" i="56"/>
  <c r="AP171" i="56"/>
  <c r="AT138" i="56"/>
  <c r="AU138" i="56"/>
  <c r="AU223" i="56"/>
  <c r="AT223" i="56"/>
  <c r="AO59" i="56"/>
  <c r="AN59" i="56"/>
  <c r="AW96" i="56"/>
  <c r="AV96" i="56"/>
  <c r="AK156" i="56"/>
  <c r="AJ156" i="56"/>
  <c r="AS237" i="56"/>
  <c r="AR237" i="56"/>
  <c r="AX64" i="56"/>
  <c r="AY64" i="56"/>
  <c r="AP15" i="56"/>
  <c r="AQ15" i="56"/>
  <c r="AN251" i="56"/>
  <c r="AO251" i="56"/>
  <c r="AW103" i="56"/>
  <c r="AV103" i="56"/>
  <c r="AU314" i="56"/>
  <c r="AT314" i="56"/>
  <c r="AW224" i="56"/>
  <c r="AV224" i="56"/>
  <c r="AS287" i="56"/>
  <c r="AR287" i="56"/>
  <c r="AM251" i="56"/>
  <c r="AL251" i="56"/>
  <c r="AY22" i="56"/>
  <c r="AX22" i="56"/>
  <c r="AU161" i="56"/>
  <c r="AT161" i="56"/>
  <c r="AL66" i="56"/>
  <c r="AM66" i="56"/>
  <c r="AU222" i="56"/>
  <c r="AT222" i="56"/>
  <c r="AM280" i="56"/>
  <c r="AL280" i="56"/>
  <c r="AT325" i="56"/>
  <c r="AU325" i="56"/>
  <c r="AL72" i="56"/>
  <c r="AM72" i="56"/>
  <c r="AK201" i="56"/>
  <c r="AJ201" i="56"/>
  <c r="AY265" i="56"/>
  <c r="AX265" i="56"/>
  <c r="AX100" i="56"/>
  <c r="AY100" i="56"/>
  <c r="AW14" i="56"/>
  <c r="AV14" i="56"/>
  <c r="AX178" i="56"/>
  <c r="AY178" i="56"/>
  <c r="AU83" i="56"/>
  <c r="AT83" i="56"/>
  <c r="AR196" i="56"/>
  <c r="AS196" i="56"/>
  <c r="AW37" i="56"/>
  <c r="AV37" i="56"/>
  <c r="AV276" i="56"/>
  <c r="AW276" i="56"/>
  <c r="AM70" i="56"/>
  <c r="AL70" i="56"/>
  <c r="AJ231" i="56"/>
  <c r="AK231" i="56"/>
  <c r="AS264" i="56"/>
  <c r="AR264" i="56"/>
  <c r="AP172" i="56"/>
  <c r="AQ172" i="56"/>
  <c r="AW270" i="56"/>
  <c r="AV270" i="56"/>
  <c r="AW144" i="56"/>
  <c r="AV144" i="56"/>
  <c r="AM211" i="56"/>
  <c r="AL211" i="56"/>
  <c r="AY238" i="56"/>
  <c r="AX238" i="56"/>
  <c r="AS274" i="56"/>
  <c r="AR274" i="56"/>
  <c r="AM307" i="56"/>
  <c r="AL307" i="56"/>
  <c r="AN97" i="56"/>
  <c r="AO97" i="56"/>
  <c r="AQ267" i="56"/>
  <c r="AP267" i="56"/>
  <c r="AY168" i="56"/>
  <c r="AX168" i="56"/>
  <c r="AV164" i="56"/>
  <c r="AW164" i="56"/>
  <c r="AT270" i="56"/>
  <c r="AU270" i="56"/>
  <c r="AL298" i="56"/>
  <c r="AM298" i="56"/>
  <c r="AX43" i="56"/>
  <c r="AY43" i="56"/>
  <c r="AO197" i="56"/>
  <c r="AN197" i="56"/>
  <c r="AO211" i="56"/>
  <c r="AN211" i="56"/>
  <c r="AS41" i="56"/>
  <c r="AR41" i="56"/>
  <c r="AQ83" i="56"/>
  <c r="AP83" i="56"/>
  <c r="AV278" i="56"/>
  <c r="AW278" i="56"/>
  <c r="AO72" i="56"/>
  <c r="AN72" i="56"/>
  <c r="AL88" i="56"/>
  <c r="AM88" i="56"/>
  <c r="AP317" i="56"/>
  <c r="AQ317" i="56"/>
  <c r="AY20" i="56"/>
  <c r="AX20" i="56"/>
  <c r="AQ155" i="56"/>
  <c r="AP155" i="56"/>
  <c r="AO125" i="56"/>
  <c r="AN125" i="56"/>
  <c r="AN326" i="56"/>
  <c r="AO326" i="56"/>
  <c r="AK61" i="56"/>
  <c r="AJ61" i="56"/>
  <c r="AQ302" i="56"/>
  <c r="AP302" i="56"/>
  <c r="AJ259" i="56"/>
  <c r="AK259" i="56"/>
  <c r="AQ120" i="56"/>
  <c r="AP120" i="56"/>
  <c r="AY138" i="56"/>
  <c r="AX138" i="56"/>
  <c r="AQ98" i="56"/>
  <c r="AP98" i="56"/>
  <c r="AK62" i="56"/>
  <c r="AJ62" i="56"/>
  <c r="AS187" i="56"/>
  <c r="AR187" i="56"/>
  <c r="AW85" i="56"/>
  <c r="AV85" i="56"/>
  <c r="AX27" i="56"/>
  <c r="AY27" i="56"/>
  <c r="AL38" i="56"/>
  <c r="AM38" i="56"/>
  <c r="AY121" i="56"/>
  <c r="AX121" i="56"/>
  <c r="AM142" i="56"/>
  <c r="AL142" i="56"/>
  <c r="AK285" i="56"/>
  <c r="AJ285" i="56"/>
  <c r="AU51" i="56"/>
  <c r="AT51" i="56"/>
  <c r="AK60" i="56"/>
  <c r="AJ60" i="56"/>
  <c r="AX308" i="56"/>
  <c r="AY308" i="56"/>
  <c r="AS36" i="56"/>
  <c r="AR36" i="56"/>
  <c r="AT267" i="56"/>
  <c r="AU267" i="56"/>
  <c r="AR324" i="56"/>
  <c r="AS324" i="56"/>
  <c r="AS110" i="56"/>
  <c r="AR110" i="56"/>
  <c r="AS260" i="56"/>
  <c r="AR260" i="56"/>
  <c r="AW275" i="56"/>
  <c r="AV275" i="56"/>
  <c r="AM98" i="56"/>
  <c r="AL98" i="56"/>
  <c r="AO162" i="56"/>
  <c r="AN162" i="56"/>
  <c r="AQ111" i="56"/>
  <c r="AP111" i="56"/>
  <c r="AN244" i="56"/>
  <c r="AO244" i="56"/>
  <c r="AQ141" i="56"/>
  <c r="AP141" i="56"/>
  <c r="AS38" i="56"/>
  <c r="AR38" i="56"/>
  <c r="AK49" i="56"/>
  <c r="AJ49" i="56"/>
  <c r="AU146" i="56"/>
  <c r="AT146" i="56"/>
  <c r="AJ281" i="56"/>
  <c r="AK281" i="56"/>
  <c r="AK110" i="56"/>
  <c r="AJ110" i="56"/>
  <c r="AQ198" i="56"/>
  <c r="AP198" i="56"/>
  <c r="AL131" i="56"/>
  <c r="AM131" i="56"/>
  <c r="AY245" i="56"/>
  <c r="AX245" i="56"/>
  <c r="AR304" i="56"/>
  <c r="AS304" i="56"/>
  <c r="AN111" i="56"/>
  <c r="AO111" i="56"/>
  <c r="AY156" i="56"/>
  <c r="AX156" i="56"/>
  <c r="AW99" i="56"/>
  <c r="AV99" i="56"/>
  <c r="AV39" i="56"/>
  <c r="AW39" i="56"/>
  <c r="AY48" i="56"/>
  <c r="AX48" i="56"/>
  <c r="AT256" i="56"/>
  <c r="AU256" i="56"/>
  <c r="AQ89" i="56"/>
  <c r="AP89" i="56"/>
  <c r="AN180" i="56"/>
  <c r="AO180" i="56"/>
  <c r="AW217" i="56"/>
  <c r="AV217" i="56"/>
  <c r="AW23" i="56"/>
  <c r="AV23" i="56"/>
  <c r="AX284" i="56"/>
  <c r="AY284" i="56"/>
  <c r="AU98" i="56"/>
  <c r="AT98" i="56"/>
  <c r="AW59" i="56"/>
  <c r="AV59" i="56"/>
  <c r="AW187" i="56"/>
  <c r="AV187" i="56"/>
  <c r="AU259" i="56"/>
  <c r="AT259" i="56"/>
  <c r="AV100" i="56"/>
  <c r="AW100" i="56"/>
  <c r="AM73" i="56"/>
  <c r="AL73" i="56"/>
  <c r="AY88" i="56"/>
  <c r="AX88" i="56"/>
  <c r="AS98" i="56"/>
  <c r="AR98" i="56"/>
  <c r="AW90" i="56"/>
  <c r="AV90" i="56"/>
  <c r="AR318" i="56"/>
  <c r="AS318" i="56"/>
  <c r="AP186" i="56"/>
  <c r="AQ186" i="56"/>
  <c r="AL302" i="56"/>
  <c r="AM302" i="56"/>
  <c r="AP264" i="56"/>
  <c r="AQ264" i="56"/>
  <c r="AO222" i="56"/>
  <c r="AN222" i="56"/>
  <c r="AK157" i="56"/>
  <c r="AJ157" i="56"/>
  <c r="AP151" i="56"/>
  <c r="AQ151" i="56"/>
  <c r="AS44" i="56"/>
  <c r="AR44" i="56"/>
  <c r="AM217" i="56"/>
  <c r="AL217" i="56"/>
  <c r="AM273" i="56"/>
  <c r="AL273" i="56"/>
  <c r="AM259" i="56"/>
  <c r="AL259" i="56"/>
  <c r="AM315" i="56"/>
  <c r="AL315" i="56"/>
  <c r="AX31" i="56"/>
  <c r="AY31" i="56"/>
  <c r="AO203" i="56"/>
  <c r="AN203" i="56"/>
  <c r="AU216" i="56"/>
  <c r="AT216" i="56"/>
  <c r="AX16" i="56"/>
  <c r="AY16" i="56"/>
  <c r="AQ252" i="56"/>
  <c r="AP252" i="56"/>
  <c r="AU128" i="56"/>
  <c r="AT128" i="56"/>
  <c r="AJ83" i="56"/>
  <c r="AK83" i="56"/>
  <c r="AM221" i="56"/>
  <c r="AL221" i="56"/>
  <c r="AJ292" i="56"/>
  <c r="AK292" i="56"/>
  <c r="AQ265" i="56"/>
  <c r="AP265" i="56"/>
  <c r="AQ185" i="56"/>
  <c r="AP185" i="56"/>
  <c r="AQ282" i="56"/>
  <c r="AP282" i="56"/>
  <c r="AQ131" i="56"/>
  <c r="AP131" i="56"/>
  <c r="AQ196" i="56"/>
  <c r="AP196" i="56"/>
  <c r="AK197" i="56"/>
  <c r="AJ197" i="56"/>
  <c r="AT258" i="56"/>
  <c r="AU258" i="56"/>
  <c r="AU72" i="56"/>
  <c r="AT72" i="56"/>
  <c r="AU50" i="56"/>
  <c r="AT50" i="56"/>
  <c r="AW76" i="56"/>
  <c r="AV76" i="56"/>
  <c r="AY29" i="56"/>
  <c r="AX29" i="56"/>
  <c r="AK14" i="56"/>
  <c r="AJ14" i="56"/>
  <c r="AK85" i="56"/>
  <c r="AJ85" i="56"/>
  <c r="AT102" i="56"/>
  <c r="AU102" i="56"/>
  <c r="AN275" i="56"/>
  <c r="AO275" i="56"/>
  <c r="AX195" i="56"/>
  <c r="AY195" i="56"/>
  <c r="AU18" i="56"/>
  <c r="AT18" i="56"/>
  <c r="AS326" i="56"/>
  <c r="AR326" i="56"/>
  <c r="AU164" i="56"/>
  <c r="AT164" i="56"/>
  <c r="AY271" i="56"/>
  <c r="AX271" i="56"/>
  <c r="BE12" i="56"/>
  <c r="AQ211" i="56"/>
  <c r="AP211" i="56"/>
  <c r="AS212" i="56"/>
  <c r="AR212" i="56"/>
  <c r="AK306" i="56"/>
  <c r="AJ306" i="56"/>
  <c r="AY111" i="56"/>
  <c r="AX111" i="56"/>
  <c r="AU39" i="56"/>
  <c r="AT39" i="56"/>
  <c r="AU178" i="56"/>
  <c r="AT178" i="56"/>
  <c r="AQ298" i="56"/>
  <c r="AP298" i="56"/>
  <c r="AQ303" i="56"/>
  <c r="AP303" i="56"/>
  <c r="AS102" i="56"/>
  <c r="AR102" i="56"/>
  <c r="AP119" i="56"/>
  <c r="AQ119" i="56"/>
  <c r="AL125" i="56"/>
  <c r="AM125" i="56"/>
  <c r="AU246" i="56"/>
  <c r="AT246" i="56"/>
  <c r="AO159" i="56"/>
  <c r="AN159" i="56"/>
  <c r="AM19" i="56"/>
  <c r="AL19" i="56"/>
  <c r="AJ135" i="56"/>
  <c r="AK135" i="56"/>
  <c r="AY288" i="56"/>
  <c r="AX288" i="56"/>
  <c r="AO194" i="56"/>
  <c r="AN194" i="56"/>
  <c r="AV27" i="56"/>
  <c r="AW27" i="56"/>
  <c r="AT38" i="56"/>
  <c r="AU38" i="56"/>
  <c r="AK177" i="56"/>
  <c r="AJ177" i="56"/>
  <c r="AK108" i="56"/>
  <c r="AJ108" i="56"/>
  <c r="AM138" i="56"/>
  <c r="AL138" i="56"/>
  <c r="AO303" i="56"/>
  <c r="AN303" i="56"/>
  <c r="AW115" i="56"/>
  <c r="AV115" i="56"/>
  <c r="AR218" i="56"/>
  <c r="AS218" i="56"/>
  <c r="AX116" i="56"/>
  <c r="AY116" i="56"/>
  <c r="AU91" i="56"/>
  <c r="AT91" i="56"/>
  <c r="AK73" i="56"/>
  <c r="AJ73" i="56"/>
  <c r="AS171" i="56"/>
  <c r="AR171" i="56"/>
  <c r="AT40" i="56"/>
  <c r="AU40" i="56"/>
  <c r="AT251" i="56"/>
  <c r="AU251" i="56"/>
  <c r="AR298" i="56"/>
  <c r="AS298" i="56"/>
  <c r="AT189" i="56"/>
  <c r="AU189" i="56"/>
  <c r="AU35" i="56"/>
  <c r="AT35" i="56"/>
  <c r="AQ240" i="56"/>
  <c r="AP240" i="56"/>
  <c r="AW153" i="56"/>
  <c r="AV153" i="56"/>
  <c r="AM234" i="56"/>
  <c r="AL234" i="56"/>
  <c r="AL267" i="56"/>
  <c r="AM267" i="56"/>
  <c r="AT73" i="56"/>
  <c r="AU73" i="56"/>
  <c r="AX260" i="56"/>
  <c r="AY260" i="56"/>
  <c r="AK200" i="56"/>
  <c r="AJ200" i="56"/>
  <c r="AW165" i="56"/>
  <c r="AV165" i="56"/>
  <c r="AP95" i="56"/>
  <c r="AQ95" i="56"/>
  <c r="AY174" i="56"/>
  <c r="AX174" i="56"/>
  <c r="AN135" i="56"/>
  <c r="AO135" i="56"/>
  <c r="AW304" i="56"/>
  <c r="AV304" i="56"/>
  <c r="AX235" i="56"/>
  <c r="AY235" i="56"/>
  <c r="AQ179" i="56"/>
  <c r="AP179" i="56"/>
  <c r="AV232" i="56"/>
  <c r="AW232" i="56"/>
  <c r="AU233" i="56"/>
  <c r="AT233" i="56"/>
  <c r="AJ205" i="56"/>
  <c r="AK205" i="56"/>
  <c r="AT54" i="56"/>
  <c r="AU54" i="56"/>
  <c r="AS297" i="56"/>
  <c r="AR297" i="56"/>
  <c r="AS28" i="56"/>
  <c r="AR28" i="56"/>
  <c r="AL183" i="56"/>
  <c r="AM183" i="56"/>
  <c r="AM82" i="56"/>
  <c r="AL82" i="56"/>
  <c r="AM176" i="56"/>
  <c r="AL176" i="56"/>
  <c r="AQ251" i="56"/>
  <c r="AP251" i="56"/>
  <c r="AU320" i="56"/>
  <c r="AT320" i="56"/>
  <c r="AP56" i="56"/>
  <c r="AQ56" i="56"/>
  <c r="AY21" i="56"/>
  <c r="AX21" i="56"/>
  <c r="AW249" i="56"/>
  <c r="AV249" i="56"/>
  <c r="AV266" i="56"/>
  <c r="AW266" i="56"/>
  <c r="AL247" i="56"/>
  <c r="AM247" i="56"/>
  <c r="AQ321" i="56"/>
  <c r="AP321" i="56"/>
  <c r="AY286" i="56"/>
  <c r="AX286" i="56"/>
  <c r="AN296" i="56"/>
  <c r="AO296" i="56"/>
  <c r="AV265" i="56"/>
  <c r="AW265" i="56"/>
  <c r="AS89" i="56"/>
  <c r="AR89" i="56"/>
  <c r="AM282" i="56"/>
  <c r="AL282" i="56"/>
  <c r="AL107" i="56"/>
  <c r="AM107" i="56"/>
  <c r="AM204" i="56"/>
  <c r="AL204" i="56"/>
  <c r="AP188" i="56"/>
  <c r="AQ188" i="56"/>
  <c r="AR202" i="56"/>
  <c r="AS202" i="56"/>
  <c r="AM40" i="56"/>
  <c r="AL40" i="56"/>
  <c r="AN103" i="56"/>
  <c r="AO103" i="56"/>
  <c r="AS124" i="56"/>
  <c r="AR124" i="56"/>
  <c r="AQ160" i="56"/>
  <c r="AP160" i="56"/>
  <c r="AJ247" i="56"/>
  <c r="AK247" i="56"/>
  <c r="AK24" i="56"/>
  <c r="AJ24" i="56"/>
  <c r="AM156" i="56"/>
  <c r="AL156" i="56"/>
  <c r="AO151" i="56"/>
  <c r="AN151" i="56"/>
  <c r="AQ283" i="56"/>
  <c r="AP283" i="56"/>
  <c r="AP313" i="56"/>
  <c r="AQ313" i="56"/>
  <c r="AJ314" i="56"/>
  <c r="AK314" i="56"/>
  <c r="AQ163" i="56"/>
  <c r="AP163" i="56"/>
  <c r="AO217" i="56"/>
  <c r="AN217" i="56"/>
  <c r="AL33" i="56"/>
  <c r="AM33" i="56"/>
  <c r="AY217" i="56"/>
  <c r="AX217" i="56"/>
  <c r="AW211" i="56"/>
  <c r="AV211" i="56"/>
  <c r="AJ322" i="56"/>
  <c r="AK322" i="56"/>
  <c r="AL143" i="56"/>
  <c r="AM143" i="56"/>
  <c r="AK295" i="56"/>
  <c r="AJ295" i="56"/>
  <c r="AU130" i="56"/>
  <c r="AT130" i="56"/>
  <c r="AK97" i="56"/>
  <c r="AJ97" i="56"/>
  <c r="AO21" i="56"/>
  <c r="AN21" i="56"/>
  <c r="AO131" i="56"/>
  <c r="AN131" i="56"/>
  <c r="AT168" i="56"/>
  <c r="AU168" i="56"/>
  <c r="AR184" i="56"/>
  <c r="AS184" i="56"/>
  <c r="AW137" i="56"/>
  <c r="AV137" i="56"/>
  <c r="AK265" i="56"/>
  <c r="AJ265" i="56"/>
  <c r="AS123" i="56"/>
  <c r="AR123" i="56"/>
  <c r="AM21" i="56"/>
  <c r="AL21" i="56"/>
  <c r="AX81" i="56"/>
  <c r="AY81" i="56"/>
  <c r="AY314" i="56"/>
  <c r="AX314" i="56"/>
  <c r="AV15" i="56"/>
  <c r="AW15" i="56"/>
  <c r="AW215" i="56"/>
  <c r="AV215" i="56"/>
  <c r="AQ195" i="56"/>
  <c r="AP195" i="56"/>
  <c r="AX125" i="56"/>
  <c r="AY125" i="56"/>
  <c r="AR90" i="56"/>
  <c r="AS90" i="56"/>
  <c r="AO252" i="56"/>
  <c r="AN252" i="56"/>
  <c r="AM287" i="56"/>
  <c r="AL287" i="56"/>
  <c r="AU123" i="56"/>
  <c r="AT123" i="56"/>
  <c r="AN33" i="56"/>
  <c r="AO33" i="56"/>
  <c r="AT62" i="56"/>
  <c r="AU62" i="56"/>
  <c r="AV149" i="56"/>
  <c r="AW149" i="56"/>
  <c r="AM106" i="56"/>
  <c r="AL106" i="56"/>
  <c r="AU203" i="56"/>
  <c r="AT203" i="56"/>
  <c r="AS137" i="56"/>
  <c r="AR137" i="56"/>
  <c r="AV125" i="56"/>
  <c r="AW125" i="56"/>
  <c r="AK40" i="56"/>
  <c r="AJ40" i="56"/>
  <c r="AO61" i="56"/>
  <c r="AN61" i="56"/>
  <c r="AP223" i="56"/>
  <c r="AQ223" i="56"/>
  <c r="AT287" i="56"/>
  <c r="AU287" i="56"/>
  <c r="AQ246" i="56"/>
  <c r="AP246" i="56"/>
  <c r="AN299" i="56"/>
  <c r="AO299" i="56"/>
  <c r="AK159" i="56"/>
  <c r="AJ159" i="56"/>
  <c r="AJ58" i="56"/>
  <c r="AK58" i="56"/>
  <c r="AS258" i="56"/>
  <c r="AR258" i="56"/>
  <c r="AY230" i="56"/>
  <c r="AX230" i="56"/>
  <c r="AO106" i="56"/>
  <c r="AN106" i="56"/>
  <c r="AS308" i="56"/>
  <c r="AR308" i="56"/>
  <c r="AK111" i="56"/>
  <c r="AJ111" i="56"/>
  <c r="AX39" i="56"/>
  <c r="AY39" i="56"/>
  <c r="AK120" i="56"/>
  <c r="AJ120" i="56"/>
  <c r="BG12" i="56"/>
  <c r="BP12" i="56"/>
  <c r="AT198" i="56"/>
  <c r="AU198" i="56"/>
  <c r="AM22" i="56"/>
  <c r="AL22" i="56"/>
  <c r="AW230" i="56"/>
  <c r="AV230" i="56"/>
  <c r="AR35" i="56"/>
  <c r="AS35" i="56"/>
  <c r="AL240" i="56"/>
  <c r="AM240" i="56"/>
  <c r="AQ99" i="56"/>
  <c r="AP99" i="56"/>
  <c r="AU286" i="56"/>
  <c r="AT286" i="56"/>
  <c r="AY223" i="56"/>
  <c r="AX223" i="56"/>
  <c r="AL256" i="56"/>
  <c r="AM256" i="56"/>
  <c r="AO96" i="56"/>
  <c r="AN96" i="56"/>
  <c r="AM199" i="56"/>
  <c r="AL199" i="56"/>
  <c r="AY172" i="56"/>
  <c r="AX172" i="56"/>
  <c r="AJ278" i="56"/>
  <c r="AK278" i="56"/>
  <c r="AV326" i="56"/>
  <c r="AW326" i="56"/>
  <c r="AR91" i="56"/>
  <c r="AS91" i="56"/>
  <c r="AR48" i="56"/>
  <c r="AS48" i="56"/>
  <c r="AJ190" i="56"/>
  <c r="AK190" i="56"/>
  <c r="AK78" i="56"/>
  <c r="AJ78" i="56"/>
  <c r="AM258" i="56"/>
  <c r="AL258" i="56"/>
  <c r="AQ187" i="56"/>
  <c r="AP187" i="56"/>
  <c r="AN35" i="56"/>
  <c r="AO35" i="56"/>
  <c r="AW234" i="56"/>
  <c r="AV234" i="56"/>
  <c r="AS33" i="56"/>
  <c r="AR33" i="56"/>
  <c r="AJ229" i="56"/>
  <c r="AK229" i="56"/>
  <c r="AO223" i="56"/>
  <c r="AN223" i="56"/>
  <c r="AP289" i="56"/>
  <c r="AQ289" i="56"/>
  <c r="AS37" i="56"/>
  <c r="AR37" i="56"/>
  <c r="AW35" i="56"/>
  <c r="AV35" i="56"/>
  <c r="AS176" i="56"/>
  <c r="AR176" i="56"/>
  <c r="AM145" i="56"/>
  <c r="AL145" i="56"/>
  <c r="AT176" i="56"/>
  <c r="AU176" i="56"/>
  <c r="AJ181" i="56"/>
  <c r="AK181" i="56"/>
  <c r="AK232" i="56"/>
  <c r="AJ232" i="56"/>
  <c r="AT185" i="56"/>
  <c r="AU185" i="56"/>
  <c r="AJ132" i="56"/>
  <c r="AK132" i="56"/>
  <c r="AS59" i="56"/>
  <c r="AR59" i="56"/>
  <c r="AM114" i="56"/>
  <c r="AL114" i="56"/>
  <c r="AY282" i="56"/>
  <c r="AX282" i="56"/>
  <c r="AM229" i="56"/>
  <c r="AL229" i="56"/>
  <c r="AM165" i="56"/>
  <c r="AL165" i="56"/>
  <c r="AS289" i="56"/>
  <c r="AR289" i="56"/>
  <c r="AY67" i="56"/>
  <c r="AX67" i="56"/>
  <c r="AX92" i="56"/>
  <c r="AY92" i="56"/>
  <c r="AV114" i="56"/>
  <c r="AW114" i="56"/>
  <c r="AW281" i="56"/>
  <c r="AV281" i="56"/>
  <c r="AW181" i="56"/>
  <c r="AV181" i="56"/>
  <c r="AU193" i="56"/>
  <c r="AT193" i="56"/>
  <c r="AV283" i="56"/>
  <c r="AW283" i="56"/>
  <c r="AT191" i="56"/>
  <c r="AU191" i="56"/>
  <c r="AQ69" i="56"/>
  <c r="AP69" i="56"/>
  <c r="AT181" i="56"/>
  <c r="AU181" i="56"/>
  <c r="AS205" i="56"/>
  <c r="AR205" i="56"/>
  <c r="AS242" i="56"/>
  <c r="AR242" i="56"/>
  <c r="AM28" i="56"/>
  <c r="AL28" i="56"/>
  <c r="AO212" i="56"/>
  <c r="AN212" i="56"/>
  <c r="AV29" i="56"/>
  <c r="AW29" i="56"/>
  <c r="AU82" i="56"/>
  <c r="AT82" i="56"/>
  <c r="AS87" i="56"/>
  <c r="AR87" i="56"/>
  <c r="AU100" i="56"/>
  <c r="AT100" i="56"/>
  <c r="AU145" i="56"/>
  <c r="AT145" i="56"/>
  <c r="AY181" i="56"/>
  <c r="AX181" i="56"/>
  <c r="AP58" i="56"/>
  <c r="AQ58" i="56"/>
  <c r="AU84" i="56"/>
  <c r="AT84" i="56"/>
  <c r="AU177" i="56"/>
  <c r="AT177" i="56"/>
  <c r="AU97" i="56"/>
  <c r="AT97" i="56"/>
  <c r="AU106" i="56"/>
  <c r="AT106" i="56"/>
  <c r="AL309" i="56"/>
  <c r="AM309" i="56"/>
  <c r="AY173" i="56"/>
  <c r="AX173" i="56"/>
  <c r="AR114" i="56"/>
  <c r="AS114" i="56"/>
  <c r="AM30" i="56"/>
  <c r="AL30" i="56"/>
  <c r="AK179" i="56"/>
  <c r="AJ179" i="56"/>
  <c r="AY237" i="56"/>
  <c r="AX237" i="56"/>
  <c r="AS206" i="56"/>
  <c r="AR206" i="56"/>
  <c r="AS249" i="56"/>
  <c r="AR249" i="56"/>
  <c r="AK123" i="56"/>
  <c r="AJ123" i="56"/>
  <c r="AL192" i="56"/>
  <c r="AM192" i="56"/>
  <c r="AX321" i="56"/>
  <c r="AY321" i="56"/>
  <c r="AK302" i="56"/>
  <c r="AJ302" i="56"/>
  <c r="BT329" i="56"/>
  <c r="AU160" i="56"/>
  <c r="AT160" i="56"/>
  <c r="AW116" i="56"/>
  <c r="AV116" i="56"/>
  <c r="AR305" i="56"/>
  <c r="AS305" i="56"/>
  <c r="AT296" i="56"/>
  <c r="AU296" i="56"/>
  <c r="AY233" i="56"/>
  <c r="AX233" i="56"/>
  <c r="AN181" i="56"/>
  <c r="AO181" i="56"/>
  <c r="AL197" i="56"/>
  <c r="AM197" i="56"/>
  <c r="AK149" i="56"/>
  <c r="AJ149" i="56"/>
  <c r="AT313" i="56"/>
  <c r="AU313" i="56"/>
  <c r="AY203" i="56"/>
  <c r="AX203" i="56"/>
  <c r="AW139" i="56"/>
  <c r="AV139" i="56"/>
  <c r="AS192" i="56"/>
  <c r="AR192" i="56"/>
  <c r="AU80" i="56"/>
  <c r="AT80" i="56"/>
  <c r="AV314" i="56"/>
  <c r="AW314" i="56"/>
  <c r="AX261" i="56"/>
  <c r="AY261" i="56"/>
  <c r="AX318" i="56"/>
  <c r="AY318" i="56"/>
  <c r="AK21" i="56"/>
  <c r="AJ21" i="56"/>
  <c r="AU240" i="56"/>
  <c r="AT240" i="56"/>
  <c r="AQ184" i="56"/>
  <c r="AP184" i="56"/>
  <c r="AK288" i="56"/>
  <c r="AJ288" i="56"/>
  <c r="AN140" i="56"/>
  <c r="AO140" i="56"/>
  <c r="AY326" i="56"/>
  <c r="AX326" i="56"/>
  <c r="AQ80" i="56"/>
  <c r="AP80" i="56"/>
  <c r="AL126" i="56"/>
  <c r="AM126" i="56"/>
  <c r="AV57" i="56"/>
  <c r="AW57" i="56"/>
  <c r="AN196" i="56"/>
  <c r="AO196" i="56"/>
  <c r="AL58" i="56"/>
  <c r="AM58" i="56"/>
  <c r="AM35" i="56"/>
  <c r="AL35" i="56"/>
  <c r="AK307" i="56"/>
  <c r="AJ307" i="56"/>
  <c r="AU153" i="56"/>
  <c r="AT153" i="56"/>
  <c r="AW151" i="56"/>
  <c r="AV151" i="56"/>
  <c r="EW328" i="56"/>
  <c r="EL328" i="56" s="1"/>
  <c r="EQ328" i="56"/>
  <c r="EF328" i="56" s="1"/>
  <c r="ER328" i="56"/>
  <c r="EG328" i="56" s="1"/>
  <c r="EP328" i="56"/>
  <c r="EE328" i="56" s="1"/>
  <c r="EV328" i="56"/>
  <c r="EK328" i="56" s="1"/>
  <c r="ET328" i="56"/>
  <c r="EI328" i="56" s="1"/>
  <c r="ES328" i="56"/>
  <c r="EH328" i="56" s="1"/>
  <c r="EU328" i="56"/>
  <c r="EJ328" i="56" s="1"/>
  <c r="AN324" i="56"/>
  <c r="AO324" i="56"/>
  <c r="BI12" i="56"/>
  <c r="BR12" i="56"/>
  <c r="AT43" i="56"/>
  <c r="AU43" i="56"/>
  <c r="AP258" i="56"/>
  <c r="AQ258" i="56"/>
  <c r="AK169" i="56"/>
  <c r="AJ169" i="56"/>
  <c r="AK202" i="56"/>
  <c r="AJ202" i="56"/>
  <c r="AL308" i="56"/>
  <c r="AM308" i="56"/>
  <c r="AS116" i="56"/>
  <c r="AR116" i="56"/>
  <c r="AJ137" i="56"/>
  <c r="AK137" i="56"/>
  <c r="AM67" i="56"/>
  <c r="AL67" i="56"/>
  <c r="AY127" i="56"/>
  <c r="AX127" i="56"/>
  <c r="AO142" i="56"/>
  <c r="AN142" i="56"/>
  <c r="AS285" i="56"/>
  <c r="AR285" i="56"/>
  <c r="AV22" i="56"/>
  <c r="AW22" i="56"/>
  <c r="AQ197" i="56"/>
  <c r="AP197" i="56"/>
  <c r="AJ31" i="56"/>
  <c r="AK31" i="56"/>
  <c r="AV66" i="56"/>
  <c r="AW66" i="56"/>
  <c r="AY126" i="56"/>
  <c r="AX126" i="56"/>
  <c r="AU195" i="56"/>
  <c r="AT195" i="56"/>
  <c r="AQ235" i="56"/>
  <c r="AP235" i="56"/>
  <c r="AY69" i="56"/>
  <c r="AX69" i="56"/>
  <c r="AN98" i="56"/>
  <c r="AO98" i="56"/>
  <c r="AX59" i="56"/>
  <c r="AY59" i="56"/>
  <c r="AK74" i="56"/>
  <c r="AJ74" i="56"/>
  <c r="AT271" i="56"/>
  <c r="AU271" i="56"/>
  <c r="AU303" i="56"/>
  <c r="AT303" i="56"/>
  <c r="AS141" i="56"/>
  <c r="AR141" i="56"/>
  <c r="AY290" i="56"/>
  <c r="AX290" i="56"/>
  <c r="AK257" i="56"/>
  <c r="AJ257" i="56"/>
  <c r="AK252" i="56"/>
  <c r="AJ252" i="56"/>
  <c r="AL299" i="56"/>
  <c r="AM299" i="56"/>
  <c r="AU298" i="56"/>
  <c r="AT298" i="56"/>
  <c r="AM51" i="56"/>
  <c r="AL51" i="56"/>
  <c r="AS299" i="56"/>
  <c r="AR299" i="56"/>
  <c r="AU42" i="56"/>
  <c r="AT42" i="56"/>
  <c r="AK47" i="56"/>
  <c r="AJ47" i="56"/>
  <c r="AV320" i="56"/>
  <c r="AW320" i="56"/>
  <c r="AX129" i="56"/>
  <c r="AY129" i="56"/>
  <c r="AV216" i="56"/>
  <c r="AW216" i="56"/>
  <c r="AQ233" i="56"/>
  <c r="AP233" i="56"/>
  <c r="AW205" i="56"/>
  <c r="AV205" i="56"/>
  <c r="AN54" i="56"/>
  <c r="AO54" i="56"/>
  <c r="AV219" i="56"/>
  <c r="AW219" i="56"/>
  <c r="AP115" i="56"/>
  <c r="AQ115" i="56"/>
  <c r="AM235" i="56"/>
  <c r="AL235" i="56"/>
  <c r="AL225" i="56"/>
  <c r="AM225" i="56"/>
  <c r="AY232" i="56"/>
  <c r="AX232" i="56"/>
  <c r="AW182" i="56"/>
  <c r="AV182" i="56"/>
  <c r="AO285" i="56"/>
  <c r="AN285" i="56"/>
  <c r="AY51" i="56"/>
  <c r="AX51" i="56"/>
  <c r="AJ42" i="56"/>
  <c r="AK42" i="56"/>
  <c r="AL118" i="56"/>
  <c r="AM118" i="56"/>
  <c r="AN259" i="56"/>
  <c r="AO259" i="56"/>
  <c r="AM141" i="56"/>
  <c r="AL141" i="56"/>
  <c r="AW21" i="56"/>
  <c r="AV21" i="56"/>
  <c r="AO255" i="56"/>
  <c r="AN255" i="56"/>
  <c r="AV113" i="56"/>
  <c r="AW113" i="56"/>
  <c r="AT242" i="56"/>
  <c r="AU242" i="56"/>
  <c r="AW315" i="56"/>
  <c r="AV315" i="56"/>
  <c r="AM29" i="56"/>
  <c r="AL29" i="56"/>
  <c r="AT87" i="56"/>
  <c r="AU87" i="56"/>
  <c r="AX128" i="56"/>
  <c r="AY128" i="56"/>
  <c r="AP156" i="56"/>
  <c r="AQ156" i="56"/>
  <c r="AW252" i="56"/>
  <c r="AV252" i="56"/>
  <c r="AT291" i="56"/>
  <c r="AU291" i="56"/>
  <c r="AR51" i="56"/>
  <c r="AS51" i="56"/>
  <c r="AK282" i="56"/>
  <c r="AJ282" i="56"/>
  <c r="AQ304" i="56"/>
  <c r="AP304" i="56"/>
  <c r="AY165" i="56"/>
  <c r="AX165" i="56"/>
  <c r="AQ144" i="56"/>
  <c r="AP144" i="56"/>
  <c r="AR14" i="56"/>
  <c r="AS14" i="56"/>
  <c r="AM205" i="56"/>
  <c r="AL205" i="56"/>
  <c r="AM228" i="56"/>
  <c r="AL228" i="56"/>
  <c r="AL15" i="56"/>
  <c r="AM15" i="56"/>
  <c r="AL163" i="56"/>
  <c r="AM163" i="56"/>
  <c r="AU305" i="56"/>
  <c r="AT305" i="56"/>
  <c r="AK261" i="56"/>
  <c r="AJ261" i="56"/>
  <c r="AK304" i="56"/>
  <c r="AJ304" i="56"/>
  <c r="AL271" i="56"/>
  <c r="AM271" i="56"/>
  <c r="AM304" i="56"/>
  <c r="AL304" i="56"/>
  <c r="AX254" i="56"/>
  <c r="AY254" i="56"/>
  <c r="AY40" i="56"/>
  <c r="AX40" i="56"/>
  <c r="AU112" i="56"/>
  <c r="AT112" i="56"/>
  <c r="AL246" i="56"/>
  <c r="AM246" i="56"/>
  <c r="AK52" i="56"/>
  <c r="AJ52" i="56"/>
  <c r="AM151" i="56"/>
  <c r="AL151" i="56"/>
  <c r="AY228" i="56"/>
  <c r="AX228" i="56"/>
  <c r="AO205" i="56"/>
  <c r="AN205" i="56"/>
  <c r="AM83" i="56"/>
  <c r="AL83" i="56"/>
  <c r="AW287" i="56"/>
  <c r="AV287" i="56"/>
  <c r="AT86" i="56"/>
  <c r="AU86" i="56"/>
  <c r="AO143" i="56"/>
  <c r="AN143" i="56"/>
  <c r="AO238" i="56"/>
  <c r="AN238" i="56"/>
  <c r="AN169" i="56"/>
  <c r="AO169" i="56"/>
  <c r="BN329" i="56"/>
  <c r="AV52" i="56"/>
  <c r="AW52" i="56"/>
  <c r="AU323" i="56"/>
  <c r="AT323" i="56"/>
  <c r="AX53" i="56"/>
  <c r="AY53" i="56"/>
  <c r="AL215" i="56"/>
  <c r="AM215" i="56"/>
  <c r="AW140" i="56"/>
  <c r="AV140" i="56"/>
  <c r="AN188" i="56"/>
  <c r="AO188" i="56"/>
  <c r="AU280" i="56"/>
  <c r="AT280" i="56"/>
  <c r="AS57" i="56"/>
  <c r="AR57" i="56"/>
  <c r="AW65" i="56"/>
  <c r="AV65" i="56"/>
  <c r="AT206" i="56"/>
  <c r="AU206" i="56"/>
  <c r="AN302" i="56"/>
  <c r="AO302" i="56"/>
  <c r="AS161" i="56"/>
  <c r="AR161" i="56"/>
  <c r="AR211" i="56"/>
  <c r="AS211" i="56"/>
  <c r="AQ238" i="56"/>
  <c r="AP238" i="56"/>
  <c r="AW184" i="56"/>
  <c r="AV184" i="56"/>
  <c r="AQ100" i="56"/>
  <c r="AP100" i="56"/>
  <c r="AJ242" i="56"/>
  <c r="AK242" i="56"/>
  <c r="AM110" i="56"/>
  <c r="AL110" i="56"/>
  <c r="AU120" i="56"/>
  <c r="AT120" i="56"/>
  <c r="AV148" i="56"/>
  <c r="AW148" i="56"/>
  <c r="AK22" i="56"/>
  <c r="AJ22" i="56"/>
  <c r="AN37" i="56"/>
  <c r="AO37" i="56"/>
  <c r="AY96" i="56"/>
  <c r="AX96" i="56"/>
  <c r="AK303" i="56"/>
  <c r="AJ303" i="56"/>
  <c r="AQ169" i="56"/>
  <c r="AP169" i="56"/>
  <c r="AM84" i="56"/>
  <c r="AL84" i="56"/>
  <c r="AY205" i="56"/>
  <c r="AX205" i="56"/>
  <c r="AR309" i="56"/>
  <c r="AS309" i="56"/>
  <c r="AO95" i="56"/>
  <c r="AN95" i="56"/>
  <c r="AM303" i="56"/>
  <c r="AL303" i="56"/>
  <c r="AY206" i="56"/>
  <c r="AX206" i="56"/>
  <c r="AM140" i="56"/>
  <c r="AL140" i="56"/>
  <c r="AT68" i="56"/>
  <c r="AU68" i="56"/>
  <c r="AW110" i="56"/>
  <c r="AV110" i="56"/>
  <c r="BJ12" i="56"/>
  <c r="BS12" i="56"/>
  <c r="AO132" i="56"/>
  <c r="AN132" i="56"/>
  <c r="AX197" i="56"/>
  <c r="AY197" i="56"/>
  <c r="AL222" i="56"/>
  <c r="AM222" i="56"/>
  <c r="AX140" i="56"/>
  <c r="AY140" i="56"/>
  <c r="AQ139" i="56"/>
  <c r="AP139" i="56"/>
  <c r="AO38" i="56"/>
  <c r="AN38" i="56"/>
  <c r="AQ254" i="56"/>
  <c r="AP254" i="56"/>
  <c r="AM281" i="56"/>
  <c r="AL281" i="56"/>
  <c r="AM190" i="56"/>
  <c r="AL190" i="56"/>
  <c r="AQ35" i="56"/>
  <c r="AP35" i="56"/>
  <c r="AK29" i="56"/>
  <c r="AJ29" i="56"/>
  <c r="AT111" i="56"/>
  <c r="AU111" i="56"/>
  <c r="AS92" i="56"/>
  <c r="AR92" i="56"/>
  <c r="AQ229" i="56"/>
  <c r="AP229" i="56"/>
  <c r="AS76" i="56"/>
  <c r="AR76" i="56"/>
  <c r="AU88" i="56"/>
  <c r="AT88" i="56"/>
  <c r="AW104" i="56"/>
  <c r="AV104" i="56"/>
  <c r="AO119" i="56"/>
  <c r="AN119" i="56"/>
  <c r="AW244" i="56"/>
  <c r="AV244" i="56"/>
  <c r="AS83" i="56"/>
  <c r="AR83" i="56"/>
  <c r="AJ326" i="56"/>
  <c r="AK326" i="56"/>
  <c r="AM127" i="56"/>
  <c r="AL127" i="56"/>
  <c r="AX285" i="56"/>
  <c r="AY285" i="56"/>
  <c r="AK136" i="56"/>
  <c r="AJ136" i="56"/>
  <c r="AL275" i="56"/>
  <c r="AM275" i="56"/>
  <c r="AT156" i="56"/>
  <c r="AU156" i="56"/>
  <c r="AK87" i="56"/>
  <c r="AJ87" i="56"/>
  <c r="AT249" i="56"/>
  <c r="AU249" i="56"/>
  <c r="AV188" i="56"/>
  <c r="AW188" i="56"/>
  <c r="AW127" i="56"/>
  <c r="AV127" i="56"/>
  <c r="AK255" i="56"/>
  <c r="AJ255" i="56"/>
  <c r="AJ221" i="56"/>
  <c r="AK221" i="56"/>
  <c r="AO91" i="56"/>
  <c r="AN91" i="56"/>
  <c r="AX281" i="56"/>
  <c r="AY281" i="56"/>
  <c r="AO246" i="56"/>
  <c r="AN246" i="56"/>
  <c r="AO13" i="56"/>
  <c r="AN13" i="56"/>
  <c r="AO115" i="56"/>
  <c r="AN115" i="56"/>
  <c r="AO263" i="56"/>
  <c r="AN263" i="56"/>
  <c r="AJ64" i="56"/>
  <c r="AK64" i="56"/>
  <c r="AW145" i="56"/>
  <c r="AV145" i="56"/>
  <c r="AK219" i="56"/>
  <c r="AJ219" i="56"/>
  <c r="AQ217" i="56"/>
  <c r="AP217" i="56"/>
  <c r="AU285" i="56"/>
  <c r="AT285" i="56"/>
  <c r="AY320" i="56"/>
  <c r="AX320" i="56"/>
  <c r="AR156" i="56"/>
  <c r="AS156" i="56"/>
  <c r="AQ294" i="56"/>
  <c r="AP294" i="56"/>
  <c r="AU142" i="56"/>
  <c r="AT142" i="56"/>
  <c r="AS54" i="56"/>
  <c r="AR54" i="56"/>
  <c r="AT135" i="56"/>
  <c r="AU135" i="56"/>
  <c r="AP234" i="56"/>
  <c r="AQ234" i="56"/>
  <c r="AV40" i="56"/>
  <c r="AW40" i="56"/>
  <c r="AS121" i="56"/>
  <c r="AR121" i="56"/>
  <c r="AW173" i="56"/>
  <c r="AV173" i="56"/>
  <c r="AT49" i="56"/>
  <c r="AU49" i="56"/>
  <c r="AW143" i="56"/>
  <c r="AV143" i="56"/>
  <c r="AL102" i="56"/>
  <c r="AM102" i="56"/>
  <c r="AO215" i="56"/>
  <c r="AN215" i="56"/>
  <c r="AN280" i="56"/>
  <c r="AO280" i="56"/>
  <c r="AP72" i="56"/>
  <c r="AQ72" i="56"/>
  <c r="AV192" i="56"/>
  <c r="AW192" i="56"/>
  <c r="AY231" i="56"/>
  <c r="AX231" i="56"/>
  <c r="AK100" i="56"/>
  <c r="AJ100" i="56"/>
  <c r="AY184" i="56"/>
  <c r="AX184" i="56"/>
  <c r="AK54" i="56"/>
  <c r="AJ54" i="56"/>
  <c r="AY54" i="56"/>
  <c r="AX54" i="56"/>
  <c r="AT89" i="56"/>
  <c r="AU89" i="56"/>
  <c r="AL146" i="56"/>
  <c r="AM146" i="56"/>
  <c r="AT281" i="56"/>
  <c r="AU281" i="56"/>
  <c r="AV290" i="56"/>
  <c r="AW290" i="56"/>
  <c r="AU282" i="56"/>
  <c r="AT282" i="56"/>
  <c r="AK213" i="56"/>
  <c r="AJ213" i="56"/>
  <c r="AT172" i="56"/>
  <c r="AU172" i="56"/>
  <c r="AU169" i="56"/>
  <c r="AT169" i="56"/>
  <c r="AT186" i="56"/>
  <c r="AU186" i="56"/>
  <c r="AS20" i="56"/>
  <c r="AR20" i="56"/>
  <c r="AL291" i="56"/>
  <c r="AM291" i="56"/>
  <c r="BM329" i="56"/>
  <c r="AS310" i="56"/>
  <c r="AR310" i="56"/>
  <c r="AU211" i="56"/>
  <c r="AT211" i="56"/>
  <c r="AM242" i="56"/>
  <c r="AL242" i="56"/>
  <c r="AO301" i="56"/>
  <c r="AN301" i="56"/>
  <c r="AQ106" i="56"/>
  <c r="AP106" i="56"/>
  <c r="AX146" i="56"/>
  <c r="AY146" i="56"/>
  <c r="AP44" i="56"/>
  <c r="AQ44" i="56"/>
  <c r="AX263" i="56"/>
  <c r="AY263" i="56"/>
  <c r="AN86" i="56"/>
  <c r="AO86" i="56"/>
  <c r="AM47" i="56"/>
  <c r="AL47" i="56"/>
  <c r="AU151" i="56"/>
  <c r="AT151" i="56"/>
  <c r="AX99" i="56"/>
  <c r="AY99" i="56"/>
  <c r="AS84" i="56"/>
  <c r="AR84" i="56"/>
  <c r="AO309" i="56"/>
  <c r="AN309" i="56"/>
  <c r="AY298" i="56"/>
  <c r="AX298" i="56"/>
  <c r="AO78" i="56"/>
  <c r="AN78" i="56"/>
  <c r="AW81" i="56"/>
  <c r="AV81" i="56"/>
  <c r="AW112" i="56"/>
  <c r="AV112" i="56"/>
  <c r="AY97" i="56"/>
  <c r="AX97" i="56"/>
  <c r="AK95" i="56"/>
  <c r="AJ95" i="56"/>
  <c r="AU299" i="56"/>
  <c r="AT299" i="56"/>
  <c r="AO202" i="56"/>
  <c r="AN202" i="56"/>
  <c r="AJ305" i="56"/>
  <c r="AK305" i="56"/>
  <c r="AK188" i="56"/>
  <c r="AJ188" i="56"/>
  <c r="AM78" i="56"/>
  <c r="AL78" i="56"/>
  <c r="AY247" i="56"/>
  <c r="AX247" i="56"/>
  <c r="AN178" i="56"/>
  <c r="AO178" i="56"/>
  <c r="AM120" i="56"/>
  <c r="AL120" i="56"/>
  <c r="AT33" i="56"/>
  <c r="AU33" i="56"/>
  <c r="AQ132" i="56"/>
  <c r="AP132" i="56"/>
  <c r="AY264" i="56"/>
  <c r="AX264" i="56"/>
  <c r="AM42" i="56"/>
  <c r="AL42" i="56"/>
  <c r="AY136" i="56"/>
  <c r="AX136" i="56"/>
  <c r="AS240" i="56"/>
  <c r="AR240" i="56"/>
  <c r="AW86" i="56"/>
  <c r="AV86" i="56"/>
  <c r="AM99" i="56"/>
  <c r="AL99" i="56"/>
  <c r="AO69" i="56"/>
  <c r="AN69" i="56"/>
  <c r="AJ298" i="56"/>
  <c r="AK298" i="56"/>
  <c r="BK12" i="56"/>
  <c r="BT12" i="56"/>
  <c r="AO81" i="56"/>
  <c r="AN81" i="56"/>
  <c r="AS303" i="56"/>
  <c r="AR303" i="56"/>
  <c r="AS162" i="56"/>
  <c r="AR162" i="56"/>
  <c r="AP50" i="56"/>
  <c r="AQ50" i="56"/>
  <c r="AQ164" i="56"/>
  <c r="AP164" i="56"/>
  <c r="AX255" i="56"/>
  <c r="AY255" i="56"/>
  <c r="AX317" i="56"/>
  <c r="AY317" i="56"/>
  <c r="AU113" i="56"/>
  <c r="AT113" i="56"/>
  <c r="AS52" i="56"/>
  <c r="AR52" i="56"/>
  <c r="AK240" i="56"/>
  <c r="AJ240" i="56"/>
  <c r="AP20" i="56"/>
  <c r="AQ20" i="56"/>
  <c r="AS132" i="56"/>
  <c r="AR132" i="56"/>
  <c r="AS95" i="56"/>
  <c r="AR95" i="56"/>
  <c r="AU174" i="56"/>
  <c r="AT174" i="56"/>
  <c r="AP18" i="56"/>
  <c r="AQ18" i="56"/>
  <c r="AK180" i="56"/>
  <c r="AJ180" i="56"/>
  <c r="AY182" i="56"/>
  <c r="AX182" i="56"/>
  <c r="AO317" i="56"/>
  <c r="AN317" i="56"/>
  <c r="AM117" i="56"/>
  <c r="AL117" i="56"/>
  <c r="AS62" i="56"/>
  <c r="AR62" i="56"/>
  <c r="AW288" i="56"/>
  <c r="AV288" i="56"/>
  <c r="AP140" i="56"/>
  <c r="AQ140" i="56"/>
  <c r="AO139" i="56"/>
  <c r="AN139" i="56"/>
  <c r="AO64" i="56"/>
  <c r="AN64" i="56"/>
  <c r="AY61" i="56"/>
  <c r="AX61" i="56"/>
  <c r="AU190" i="56"/>
  <c r="AT190" i="56"/>
  <c r="AM43" i="56"/>
  <c r="AL43" i="56"/>
  <c r="AU67" i="56"/>
  <c r="AT67" i="56"/>
  <c r="AW95" i="56"/>
  <c r="AV95" i="56"/>
  <c r="AK187" i="56"/>
  <c r="AJ187" i="56"/>
  <c r="AQ130" i="56"/>
  <c r="AP130" i="56"/>
  <c r="AU288" i="56"/>
  <c r="AT288" i="56"/>
  <c r="AJ145" i="56"/>
  <c r="AK145" i="56"/>
  <c r="AW251" i="56"/>
  <c r="AV251" i="56"/>
  <c r="AS317" i="56"/>
  <c r="AR317" i="56"/>
  <c r="AY315" i="56"/>
  <c r="AX315" i="56"/>
  <c r="AQ320" i="56"/>
  <c r="AP320" i="56"/>
  <c r="AW119" i="56"/>
  <c r="AV119" i="56"/>
  <c r="AO130" i="56"/>
  <c r="AN130" i="56"/>
  <c r="AO237" i="56"/>
  <c r="AN237" i="56"/>
  <c r="AS145" i="56"/>
  <c r="AR145" i="56"/>
  <c r="AK164" i="56"/>
  <c r="AJ164" i="56"/>
  <c r="AS294" i="56"/>
  <c r="AR294" i="56"/>
  <c r="AU317" i="56"/>
  <c r="AT317" i="56"/>
  <c r="AY249" i="56"/>
  <c r="AX249" i="56"/>
  <c r="AN282" i="56"/>
  <c r="AO282" i="56"/>
  <c r="AJ143" i="56"/>
  <c r="AK143" i="56"/>
  <c r="AQ306" i="56"/>
  <c r="AP306" i="56"/>
  <c r="AT237" i="56"/>
  <c r="AU237" i="56"/>
  <c r="AK44" i="56"/>
  <c r="AJ44" i="56"/>
  <c r="AU232" i="56"/>
  <c r="AT232" i="56"/>
  <c r="AW296" i="56"/>
  <c r="AV296" i="56"/>
  <c r="AM89" i="56"/>
  <c r="AL89" i="56"/>
  <c r="AQ224" i="56"/>
  <c r="AP224" i="56"/>
  <c r="AK115" i="56"/>
  <c r="AJ115" i="56"/>
  <c r="AP204" i="56"/>
  <c r="AQ204" i="56"/>
  <c r="AT141" i="56"/>
  <c r="AU141" i="56"/>
  <c r="AO128" i="56"/>
  <c r="AN128" i="56"/>
  <c r="AW196" i="56"/>
  <c r="AV196" i="56"/>
  <c r="AU197" i="56"/>
  <c r="AT197" i="56"/>
  <c r="AQ207" i="56"/>
  <c r="AP207" i="56"/>
  <c r="AQ125" i="56"/>
  <c r="AP125" i="56"/>
  <c r="AJ216" i="56"/>
  <c r="AK216" i="56"/>
  <c r="AW106" i="56"/>
  <c r="AV106" i="56"/>
  <c r="AS204" i="56"/>
  <c r="AR204" i="56"/>
  <c r="AW84" i="56"/>
  <c r="AV84" i="56"/>
  <c r="AW257" i="56"/>
  <c r="AV257" i="56"/>
  <c r="AO204" i="56"/>
  <c r="AN204" i="56"/>
  <c r="AJ327" i="56"/>
  <c r="AK327" i="56"/>
  <c r="AW141" i="56"/>
  <c r="AV141" i="56"/>
  <c r="AV44" i="56"/>
  <c r="AW44" i="56"/>
  <c r="AW208" i="56"/>
  <c r="AV208" i="56"/>
  <c r="AT66" i="56"/>
  <c r="AU66" i="56"/>
  <c r="AJ81" i="56"/>
  <c r="AK81" i="56"/>
  <c r="AS118" i="56"/>
  <c r="AR118" i="56"/>
  <c r="AK222" i="56"/>
  <c r="AJ222" i="56"/>
  <c r="AK23" i="56"/>
  <c r="AJ23" i="56"/>
  <c r="AQ222" i="56"/>
  <c r="AP222" i="56"/>
  <c r="AM100" i="56"/>
  <c r="AL100" i="56"/>
  <c r="AK167" i="56"/>
  <c r="AJ167" i="56"/>
  <c r="AX18" i="56"/>
  <c r="AY18" i="56"/>
  <c r="AT214" i="56"/>
  <c r="AU214" i="56"/>
  <c r="AY44" i="56"/>
  <c r="AX44" i="56"/>
  <c r="AY251" i="56"/>
  <c r="AX251" i="56"/>
  <c r="AR283" i="56"/>
  <c r="AS283" i="56"/>
  <c r="AW310" i="56"/>
  <c r="AV310" i="56"/>
  <c r="AO172" i="56"/>
  <c r="AN172" i="56"/>
  <c r="AU20" i="56"/>
  <c r="AT20" i="56"/>
  <c r="AM14" i="56"/>
  <c r="AL14" i="56"/>
  <c r="BO329" i="56"/>
  <c r="AU143" i="56"/>
  <c r="AT143" i="56"/>
  <c r="AL325" i="56"/>
  <c r="AM325" i="56"/>
  <c r="AW308" i="56"/>
  <c r="AV308" i="56"/>
  <c r="AT192" i="56"/>
  <c r="AU192" i="56"/>
  <c r="AY86" i="56"/>
  <c r="AX86" i="56"/>
  <c r="AS186" i="56"/>
  <c r="AR186" i="56"/>
  <c r="AM296" i="56"/>
  <c r="AL296" i="56"/>
  <c r="AQ291" i="56"/>
  <c r="AP291" i="56"/>
  <c r="AQ14" i="56"/>
  <c r="AP14" i="56"/>
  <c r="AY62" i="56"/>
  <c r="AX62" i="56"/>
  <c r="AW299" i="56"/>
  <c r="AV299" i="56"/>
  <c r="AO249" i="56"/>
  <c r="AN249" i="56"/>
  <c r="AK66" i="56"/>
  <c r="AJ66" i="56"/>
  <c r="AK35" i="56"/>
  <c r="AJ35" i="56"/>
  <c r="AQ266" i="56"/>
  <c r="AP266" i="56"/>
  <c r="AS153" i="56"/>
  <c r="AR153" i="56"/>
  <c r="AO44" i="56"/>
  <c r="AN44" i="56"/>
  <c r="AJ28" i="56"/>
  <c r="AK28" i="56"/>
  <c r="AX291" i="56"/>
  <c r="AY291" i="56"/>
  <c r="AW178" i="56"/>
  <c r="AV178" i="56"/>
  <c r="AM92" i="56"/>
  <c r="AL92" i="56"/>
  <c r="AU302" i="56"/>
  <c r="AT302" i="56"/>
  <c r="AQ260" i="56"/>
  <c r="AP260" i="56"/>
  <c r="AO42" i="56"/>
  <c r="AN42" i="56"/>
  <c r="AX222" i="56"/>
  <c r="AY222" i="56"/>
  <c r="AQ146" i="56"/>
  <c r="AP146" i="56"/>
  <c r="AJ186" i="56"/>
  <c r="AK186" i="56"/>
  <c r="AJ310" i="56"/>
  <c r="AK310" i="56"/>
  <c r="AW202" i="56"/>
  <c r="AV202" i="56"/>
  <c r="AQ280" i="56"/>
  <c r="AP280" i="56"/>
  <c r="AQ221" i="56"/>
  <c r="AP221" i="56"/>
  <c r="AQ261" i="56"/>
  <c r="AP261" i="56"/>
  <c r="AV186" i="56"/>
  <c r="AW186" i="56"/>
  <c r="AP96" i="56"/>
  <c r="AQ96" i="56"/>
  <c r="AW218" i="56"/>
  <c r="AV218" i="56"/>
  <c r="AJ92" i="56"/>
  <c r="AK92" i="56"/>
  <c r="AO177" i="56"/>
  <c r="AN177" i="56"/>
  <c r="AO289" i="56"/>
  <c r="AN289" i="56"/>
  <c r="AY297" i="56"/>
  <c r="AX297" i="56"/>
  <c r="AS136" i="56"/>
  <c r="AR136" i="56"/>
  <c r="AJ308" i="56"/>
  <c r="AK308" i="56"/>
  <c r="AM153" i="56"/>
  <c r="AL153" i="56"/>
  <c r="AU137" i="56"/>
  <c r="AT137" i="56"/>
  <c r="AR292" i="56"/>
  <c r="AS292" i="56"/>
  <c r="AS252" i="56"/>
  <c r="AR252" i="56"/>
  <c r="AN120" i="56"/>
  <c r="AO120" i="56"/>
  <c r="AK138" i="56"/>
  <c r="AJ138" i="56"/>
  <c r="AU22" i="56"/>
  <c r="AT22" i="56"/>
  <c r="AK246" i="56"/>
  <c r="AJ246" i="56"/>
  <c r="AO243" i="56"/>
  <c r="AN243" i="56"/>
  <c r="AS94" i="56"/>
  <c r="AR94" i="56"/>
  <c r="AU149" i="56"/>
  <c r="AT149" i="56"/>
  <c r="AN278" i="56"/>
  <c r="AO278" i="56"/>
  <c r="AT235" i="56"/>
  <c r="AU235" i="56"/>
  <c r="AM121" i="56"/>
  <c r="AL121" i="56"/>
  <c r="AQ87" i="56"/>
  <c r="AP87" i="56"/>
  <c r="AY164" i="56"/>
  <c r="AX164" i="56"/>
  <c r="AO270" i="56"/>
  <c r="AN270" i="56"/>
  <c r="AK53" i="56"/>
  <c r="AJ53" i="56"/>
  <c r="AX149" i="56"/>
  <c r="AY149" i="56"/>
  <c r="AT99" i="56"/>
  <c r="AU99" i="56"/>
  <c r="AM314" i="56"/>
  <c r="AL314" i="56"/>
  <c r="AS164" i="56"/>
  <c r="AR164" i="56"/>
  <c r="AV294" i="56"/>
  <c r="AW294" i="56"/>
  <c r="AW285" i="56"/>
  <c r="AV285" i="56"/>
  <c r="AN113" i="56"/>
  <c r="AO113" i="56"/>
  <c r="AP104" i="56"/>
  <c r="AQ104" i="56"/>
  <c r="AS119" i="56"/>
  <c r="AR119" i="56"/>
  <c r="AU254" i="56"/>
  <c r="AT254" i="56"/>
  <c r="AQ263" i="56"/>
  <c r="AP263" i="56"/>
  <c r="AP176" i="56"/>
  <c r="AQ176" i="56"/>
  <c r="AM64" i="56"/>
  <c r="AL64" i="56"/>
  <c r="AT173" i="56"/>
  <c r="AU173" i="56"/>
  <c r="AW142" i="56"/>
  <c r="AV142" i="56"/>
  <c r="AU19" i="56"/>
  <c r="AT19" i="56"/>
  <c r="AS282" i="56"/>
  <c r="AR282" i="56"/>
  <c r="AY283" i="56"/>
  <c r="AX283" i="56"/>
  <c r="AN121" i="56"/>
  <c r="AO121" i="56"/>
  <c r="AV291" i="56"/>
  <c r="AW291" i="56"/>
  <c r="AN315" i="56"/>
  <c r="AO315" i="56"/>
  <c r="AO171" i="56"/>
  <c r="AN171" i="56"/>
  <c r="AR190" i="56"/>
  <c r="AS190" i="56"/>
  <c r="AO51" i="56"/>
  <c r="AN51" i="56"/>
  <c r="AU79" i="56"/>
  <c r="AT79" i="56"/>
  <c r="AW121" i="56"/>
  <c r="AV121" i="56"/>
  <c r="AK103" i="56"/>
  <c r="AJ103" i="56"/>
  <c r="AR67" i="56"/>
  <c r="AS67" i="56"/>
  <c r="AS160" i="56"/>
  <c r="AR160" i="56"/>
  <c r="AU104" i="56"/>
  <c r="AT104" i="56"/>
  <c r="AV77" i="56"/>
  <c r="AW77" i="56"/>
  <c r="AU121" i="56"/>
  <c r="AT121" i="56"/>
  <c r="AW68" i="56"/>
  <c r="AV68" i="56"/>
  <c r="AO247" i="56"/>
  <c r="AN247" i="56"/>
  <c r="AV161" i="56"/>
  <c r="AW161" i="56"/>
  <c r="AW323" i="56"/>
  <c r="AV323" i="56"/>
  <c r="AM203" i="56"/>
  <c r="AL203" i="56"/>
  <c r="AU201" i="56"/>
  <c r="AT201" i="56"/>
  <c r="AO325" i="56"/>
  <c r="AN325" i="56"/>
  <c r="AQ90" i="56"/>
  <c r="AP90" i="56"/>
  <c r="AO231" i="56"/>
  <c r="AN231" i="56"/>
  <c r="AK315" i="56"/>
  <c r="AJ315" i="56"/>
  <c r="AX180" i="56"/>
  <c r="AY180" i="56"/>
  <c r="B15" i="56"/>
  <c r="B16" i="56" s="1"/>
  <c r="AU44" i="56"/>
  <c r="AT44" i="56"/>
  <c r="AU129" i="56"/>
  <c r="AT129" i="56"/>
  <c r="AL179" i="56"/>
  <c r="AM179" i="56"/>
  <c r="AY305" i="56"/>
  <c r="AX305" i="56"/>
  <c r="AS144" i="56"/>
  <c r="AR144" i="56"/>
  <c r="AK173" i="56"/>
  <c r="AJ173" i="56"/>
  <c r="AL326" i="56"/>
  <c r="AM326" i="56"/>
  <c r="AU205" i="56"/>
  <c r="AT205" i="56"/>
  <c r="AL288" i="56"/>
  <c r="AM288" i="56"/>
  <c r="AK68" i="56"/>
  <c r="AJ68" i="56"/>
  <c r="AO161" i="56"/>
  <c r="AN161" i="56"/>
  <c r="AK294" i="56"/>
  <c r="AJ294" i="56"/>
  <c r="AQ245" i="56"/>
  <c r="AP245" i="56"/>
  <c r="AM286" i="56"/>
  <c r="AL286" i="56"/>
  <c r="AQ70" i="56"/>
  <c r="AP70" i="56"/>
  <c r="BP329" i="56"/>
  <c r="AK228" i="56"/>
  <c r="AJ228" i="56"/>
  <c r="AL249" i="56"/>
  <c r="AM249" i="56"/>
  <c r="AJ224" i="56"/>
  <c r="AK224" i="56"/>
  <c r="AK218" i="56"/>
  <c r="AJ218" i="56"/>
  <c r="AO254" i="56"/>
  <c r="AN254" i="56"/>
  <c r="AS177" i="56"/>
  <c r="AR177" i="56"/>
  <c r="AS232" i="56"/>
  <c r="AR232" i="56"/>
  <c r="AQ103" i="56"/>
  <c r="AP103" i="56"/>
  <c r="AP287" i="56"/>
  <c r="AQ287" i="56"/>
  <c r="AO260" i="56"/>
  <c r="AN260" i="56"/>
  <c r="AO10" i="56"/>
  <c r="AN10" i="56"/>
  <c r="AR53" i="56"/>
  <c r="AS53" i="56"/>
  <c r="AU136" i="56"/>
  <c r="AT136" i="56"/>
  <c r="AU202" i="56"/>
  <c r="AT202" i="56"/>
  <c r="AU140" i="56"/>
  <c r="AT140" i="56"/>
  <c r="AY324" i="56"/>
  <c r="AX324" i="56"/>
  <c r="AS34" i="56"/>
  <c r="AR34" i="56"/>
  <c r="AM265" i="56"/>
  <c r="AL265" i="56"/>
  <c r="AQ31" i="56"/>
  <c r="AP31" i="56"/>
  <c r="AT47" i="56"/>
  <c r="AU47" i="56"/>
  <c r="AO199" i="56"/>
  <c r="AN199" i="56"/>
  <c r="AT308" i="56"/>
  <c r="AU308" i="56"/>
  <c r="AQ244" i="56"/>
  <c r="AP244" i="56"/>
  <c r="AT194" i="56"/>
  <c r="AU194" i="56"/>
  <c r="AP54" i="56"/>
  <c r="AQ54" i="56"/>
  <c r="AJ321" i="56"/>
  <c r="AK321" i="56"/>
  <c r="AQ81" i="56"/>
  <c r="AP81" i="56"/>
  <c r="AO22" i="56"/>
  <c r="AN22" i="56"/>
  <c r="AM76" i="56"/>
  <c r="AL76" i="56"/>
  <c r="AM31" i="56"/>
  <c r="AL31" i="56"/>
  <c r="AS47" i="56"/>
  <c r="AR47" i="56"/>
  <c r="AL169" i="56"/>
  <c r="AM169" i="56"/>
  <c r="AS203" i="56"/>
  <c r="AR203" i="56"/>
  <c r="AK116" i="56"/>
  <c r="AJ116" i="56"/>
  <c r="AO146" i="56"/>
  <c r="AN146" i="56"/>
  <c r="AR267" i="56"/>
  <c r="AS267" i="56"/>
  <c r="AP216" i="56"/>
  <c r="AQ216" i="56"/>
  <c r="AW177" i="56"/>
  <c r="AV177" i="56"/>
  <c r="AO229" i="56"/>
  <c r="AN229" i="56"/>
  <c r="AO182" i="56"/>
  <c r="AN182" i="56"/>
  <c r="AQ138" i="56"/>
  <c r="AP138" i="56"/>
  <c r="AQ51" i="56"/>
  <c r="AP51" i="56"/>
  <c r="AP47" i="56"/>
  <c r="AQ47" i="56"/>
  <c r="AX115" i="56"/>
  <c r="AY115" i="56"/>
  <c r="AJ194" i="56"/>
  <c r="AK194" i="56"/>
  <c r="AJ27" i="56"/>
  <c r="AK27" i="56"/>
  <c r="AY91" i="56"/>
  <c r="AX91" i="56"/>
  <c r="AV233" i="56"/>
  <c r="AW233" i="56"/>
  <c r="AP143" i="56"/>
  <c r="AQ143" i="56"/>
  <c r="AS43" i="56"/>
  <c r="AR43" i="56"/>
  <c r="AL323" i="56"/>
  <c r="AM323" i="56"/>
  <c r="AP94" i="56"/>
  <c r="AQ94" i="56"/>
  <c r="AX199" i="56"/>
  <c r="AY199" i="56"/>
  <c r="AQ116" i="56"/>
  <c r="AP116" i="56"/>
  <c r="AS140" i="56"/>
  <c r="AR140" i="56"/>
  <c r="AK99" i="56"/>
  <c r="AJ99" i="56"/>
  <c r="AY73" i="56"/>
  <c r="AX73" i="56"/>
  <c r="AY186" i="56"/>
  <c r="AX186" i="56"/>
  <c r="AS80" i="56"/>
  <c r="AR80" i="56"/>
  <c r="AO206" i="56"/>
  <c r="AN206" i="56"/>
  <c r="AM289" i="56"/>
  <c r="AL289" i="56"/>
  <c r="AM295" i="56"/>
  <c r="AL295" i="56"/>
  <c r="AK70" i="56"/>
  <c r="AJ70" i="56"/>
  <c r="AV47" i="56"/>
  <c r="AW47" i="56"/>
  <c r="AX215" i="56"/>
  <c r="AY215" i="56"/>
  <c r="AS111" i="56"/>
  <c r="AR111" i="56"/>
  <c r="AK150" i="56"/>
  <c r="AJ150" i="56"/>
  <c r="AT64" i="56"/>
  <c r="AU64" i="56"/>
  <c r="AL255" i="56"/>
  <c r="AM255" i="56"/>
  <c r="AY19" i="56"/>
  <c r="AX19" i="56"/>
  <c r="AW274" i="56"/>
  <c r="AV274" i="56"/>
  <c r="AL306" i="56"/>
  <c r="AM306" i="56"/>
  <c r="AR263" i="56"/>
  <c r="AS263" i="56"/>
  <c r="AY194" i="56"/>
  <c r="AX194" i="56"/>
  <c r="AU224" i="56"/>
  <c r="AT224" i="56"/>
  <c r="AX49" i="56"/>
  <c r="AY49" i="56"/>
  <c r="AL317" i="56"/>
  <c r="AM317" i="56"/>
  <c r="AJ51" i="56"/>
  <c r="AK51" i="56"/>
  <c r="AQ199" i="56"/>
  <c r="AP199" i="56"/>
  <c r="AJ45" i="56"/>
  <c r="AK45" i="56"/>
  <c r="AV58" i="56"/>
  <c r="AW58" i="56"/>
  <c r="AK79" i="56"/>
  <c r="AJ79" i="56"/>
  <c r="AU127" i="56"/>
  <c r="AT127" i="56"/>
  <c r="AQ255" i="56"/>
  <c r="AP255" i="56"/>
  <c r="AV190" i="56"/>
  <c r="AW190" i="56"/>
  <c r="AM159" i="56"/>
  <c r="AL159" i="56"/>
  <c r="AN32" i="56"/>
  <c r="AO32" i="56"/>
  <c r="AT301" i="56"/>
  <c r="AU301" i="56"/>
  <c r="AR254" i="56"/>
  <c r="AS254" i="56"/>
  <c r="AW18" i="56"/>
  <c r="AV18" i="56"/>
  <c r="AY98" i="56"/>
  <c r="AX98" i="56"/>
  <c r="AK275" i="56"/>
  <c r="AJ275" i="56"/>
  <c r="AM97" i="56"/>
  <c r="AL97" i="56"/>
  <c r="AQ159" i="56"/>
  <c r="AP159" i="56"/>
  <c r="AY243" i="56"/>
  <c r="AX243" i="56"/>
  <c r="AL214" i="56"/>
  <c r="AM214" i="56"/>
  <c r="AK245" i="56"/>
  <c r="AJ245" i="56"/>
  <c r="AL180" i="56"/>
  <c r="AM180" i="56"/>
  <c r="AK77" i="56"/>
  <c r="AJ77" i="56"/>
  <c r="AL112" i="56"/>
  <c r="AM112" i="56"/>
  <c r="AQ173" i="56"/>
  <c r="AP173" i="56"/>
  <c r="AJ271" i="56"/>
  <c r="AK271" i="56"/>
  <c r="AK193" i="56"/>
  <c r="AJ193" i="56"/>
  <c r="AK263" i="56"/>
  <c r="AJ263" i="56"/>
  <c r="AQ180" i="56"/>
  <c r="AP180" i="56"/>
  <c r="AQ142" i="56"/>
  <c r="AP142" i="56"/>
  <c r="AW282" i="56"/>
  <c r="AV282" i="56"/>
  <c r="AV123" i="56"/>
  <c r="AW123" i="56"/>
  <c r="AK33" i="56"/>
  <c r="AJ33" i="56"/>
  <c r="AQ23" i="56"/>
  <c r="AP23" i="56"/>
  <c r="AS66" i="56"/>
  <c r="AR66" i="56"/>
  <c r="AR106" i="56"/>
  <c r="AS106" i="56"/>
  <c r="AJ130" i="56"/>
  <c r="AK130" i="56"/>
  <c r="AQ237" i="56"/>
  <c r="AP237" i="56"/>
  <c r="AM213" i="56"/>
  <c r="AL213" i="56"/>
  <c r="AU307" i="56"/>
  <c r="AT307" i="56"/>
  <c r="AS307" i="56"/>
  <c r="AR307" i="56"/>
  <c r="AK318" i="56"/>
  <c r="AJ318" i="56"/>
  <c r="AR125" i="56"/>
  <c r="AS125" i="56"/>
  <c r="AM261" i="56"/>
  <c r="AL261" i="56"/>
  <c r="AS58" i="56"/>
  <c r="AR58" i="56"/>
  <c r="AM77" i="56"/>
  <c r="AL77" i="56"/>
  <c r="AV261" i="56"/>
  <c r="AW261" i="56"/>
  <c r="AQ82" i="56"/>
  <c r="AP82" i="56"/>
  <c r="AO224" i="56"/>
  <c r="AN224" i="56"/>
  <c r="AU264" i="56"/>
  <c r="AT264" i="56"/>
  <c r="AS250" i="56"/>
  <c r="AR250" i="56"/>
  <c r="AQ149" i="56"/>
  <c r="AP149" i="56"/>
  <c r="AK176" i="56"/>
  <c r="AJ176" i="56"/>
  <c r="AQ232" i="56"/>
  <c r="AP232" i="56"/>
  <c r="AP118" i="56"/>
  <c r="AQ118" i="56"/>
  <c r="AK57" i="56"/>
  <c r="AJ57" i="56"/>
  <c r="AP64" i="56"/>
  <c r="AQ64" i="56"/>
  <c r="AV20" i="56"/>
  <c r="AW20" i="56"/>
  <c r="AM270" i="56"/>
  <c r="AL270" i="56"/>
  <c r="AW87" i="56"/>
  <c r="AV87" i="56"/>
  <c r="AO284" i="56"/>
  <c r="AN284" i="56"/>
  <c r="AY257" i="56"/>
  <c r="AX257" i="56"/>
  <c r="AO219" i="56"/>
  <c r="AN219" i="56"/>
  <c r="AW307" i="56"/>
  <c r="AV307" i="56"/>
  <c r="AX191" i="56"/>
  <c r="AY191" i="56"/>
  <c r="AS178" i="56"/>
  <c r="AR178" i="56"/>
  <c r="AP161" i="56"/>
  <c r="AQ161" i="56"/>
  <c r="AR146" i="56"/>
  <c r="AS146" i="56"/>
  <c r="AM195" i="56"/>
  <c r="AL195" i="56"/>
  <c r="AX274" i="56"/>
  <c r="AY274" i="56"/>
  <c r="AM191" i="56"/>
  <c r="AL191" i="56"/>
  <c r="AU188" i="56"/>
  <c r="AT188" i="56"/>
  <c r="AM238" i="56"/>
  <c r="AL238" i="56"/>
  <c r="AJ233" i="56"/>
  <c r="AK233" i="56"/>
  <c r="AU103" i="56"/>
  <c r="AT103" i="56"/>
  <c r="AO23" i="56"/>
  <c r="AN23" i="56"/>
  <c r="BQ329" i="56"/>
  <c r="AP194" i="56"/>
  <c r="AQ194" i="56"/>
  <c r="AS185" i="56"/>
  <c r="AR185" i="56"/>
  <c r="AU261" i="56"/>
  <c r="AT261" i="56"/>
  <c r="AK236" i="56"/>
  <c r="AJ236" i="56"/>
  <c r="AK286" i="56"/>
  <c r="AJ286" i="56"/>
  <c r="AY103" i="56"/>
  <c r="AX103" i="56"/>
  <c r="AR23" i="56"/>
  <c r="AS23" i="56"/>
  <c r="AW258" i="56"/>
  <c r="AV258" i="56"/>
  <c r="AW206" i="56"/>
  <c r="AV206" i="56"/>
  <c r="AQ27" i="56"/>
  <c r="AP27" i="56"/>
  <c r="AT155" i="56"/>
  <c r="AU155" i="56"/>
  <c r="AS261" i="56"/>
  <c r="AR261" i="56"/>
  <c r="AL188" i="56"/>
  <c r="AM188" i="56"/>
  <c r="AR245" i="56"/>
  <c r="AS245" i="56"/>
  <c r="AM196" i="56"/>
  <c r="AL196" i="56"/>
  <c r="AO321" i="56"/>
  <c r="AN321" i="56"/>
  <c r="AM186" i="56"/>
  <c r="AL186" i="56"/>
  <c r="AR182" i="56"/>
  <c r="AS182" i="56"/>
  <c r="AO314" i="56"/>
  <c r="AN314" i="56"/>
  <c r="AL162" i="56"/>
  <c r="AM162" i="56"/>
  <c r="AM218" i="56"/>
  <c r="AL218" i="56"/>
  <c r="AU139" i="56"/>
  <c r="AT139" i="56"/>
  <c r="AO261" i="56"/>
  <c r="AN261" i="56"/>
  <c r="AY177" i="56"/>
  <c r="AX177" i="56"/>
  <c r="AT166" i="56"/>
  <c r="AU166" i="56"/>
  <c r="AP192" i="56"/>
  <c r="AQ192" i="56"/>
  <c r="AS138" i="56"/>
  <c r="AR138" i="56"/>
  <c r="AT228" i="56"/>
  <c r="AU228" i="56"/>
  <c r="AR288" i="56"/>
  <c r="AS288" i="56"/>
  <c r="AV286" i="56"/>
  <c r="AW286" i="56"/>
  <c r="AL160" i="56"/>
  <c r="AM160" i="56"/>
  <c r="AL62" i="56"/>
  <c r="AM62" i="56"/>
  <c r="AJ37" i="56"/>
  <c r="AK37" i="56"/>
  <c r="AY66" i="56"/>
  <c r="AX66" i="56"/>
  <c r="AJ276" i="56"/>
  <c r="AK276" i="56"/>
  <c r="AK214" i="56"/>
  <c r="AJ214" i="56"/>
  <c r="AY77" i="56"/>
  <c r="AX77" i="56"/>
  <c r="AL171" i="56"/>
  <c r="AM171" i="56"/>
  <c r="AY155" i="56"/>
  <c r="AX155" i="56"/>
  <c r="AK88" i="56"/>
  <c r="AJ88" i="56"/>
  <c r="AR159" i="56"/>
  <c r="AS159" i="56"/>
  <c r="AV51" i="56"/>
  <c r="AW51" i="56"/>
  <c r="AQ67" i="56"/>
  <c r="AP67" i="56"/>
  <c r="AO149" i="56"/>
  <c r="AN149" i="56"/>
  <c r="AL177" i="56"/>
  <c r="AM177" i="56"/>
  <c r="AS290" i="56"/>
  <c r="AR290" i="56"/>
  <c r="AO150" i="56"/>
  <c r="AN150" i="56"/>
  <c r="AN298" i="56"/>
  <c r="AO298" i="56"/>
  <c r="AO320" i="56"/>
  <c r="AN320" i="56"/>
  <c r="AO148" i="56"/>
  <c r="AN148" i="56"/>
  <c r="AV61" i="56"/>
  <c r="AW61" i="56"/>
  <c r="AW171" i="56"/>
  <c r="AV171" i="56"/>
  <c r="AK142" i="56"/>
  <c r="AJ142" i="56"/>
  <c r="AW159" i="56"/>
  <c r="AV159" i="56"/>
  <c r="AN160" i="56"/>
  <c r="AO160" i="56"/>
  <c r="AY41" i="56"/>
  <c r="AX41" i="56"/>
  <c r="AO230" i="56"/>
  <c r="AN230" i="56"/>
  <c r="AT85" i="56"/>
  <c r="AU85" i="56"/>
  <c r="AR29" i="56"/>
  <c r="AS29" i="56"/>
  <c r="AS183" i="56"/>
  <c r="AR183" i="56"/>
  <c r="AU21" i="56"/>
  <c r="AT21" i="56"/>
  <c r="AP62" i="56"/>
  <c r="AQ62" i="56"/>
  <c r="AP37" i="56"/>
  <c r="AQ37" i="56"/>
  <c r="AX303" i="56"/>
  <c r="AY303" i="56"/>
  <c r="AO29" i="56"/>
  <c r="AN29" i="56"/>
  <c r="AK283" i="56"/>
  <c r="AJ283" i="56"/>
  <c r="AQ121" i="56"/>
  <c r="AP121" i="56"/>
  <c r="AL230" i="56"/>
  <c r="AM230" i="56"/>
  <c r="AW245" i="56"/>
  <c r="AV245" i="56"/>
  <c r="AK253" i="56"/>
  <c r="AJ253" i="56"/>
  <c r="AY278" i="56"/>
  <c r="AX278" i="56"/>
  <c r="AJ267" i="56"/>
  <c r="AK267" i="56"/>
  <c r="AQ77" i="56"/>
  <c r="AP77" i="56"/>
  <c r="AU69" i="56"/>
  <c r="AT69" i="56"/>
  <c r="AS293" i="56"/>
  <c r="AR293" i="56"/>
  <c r="AU13" i="56"/>
  <c r="AT13" i="56"/>
  <c r="AS224" i="56"/>
  <c r="AR224" i="56"/>
  <c r="AU266" i="56"/>
  <c r="AT266" i="56"/>
  <c r="AU304" i="56"/>
  <c r="AT304" i="56"/>
  <c r="AU234" i="56"/>
  <c r="AT234" i="56"/>
  <c r="AW91" i="56"/>
  <c r="AV91" i="56"/>
  <c r="AM305" i="56"/>
  <c r="AL305" i="56"/>
  <c r="AQ190" i="56"/>
  <c r="AP190" i="56"/>
  <c r="AL257" i="56"/>
  <c r="AM257" i="56"/>
  <c r="AS256" i="56"/>
  <c r="AR256" i="56"/>
  <c r="AO112" i="56"/>
  <c r="AN112" i="56"/>
  <c r="AV70" i="56"/>
  <c r="AW70" i="56"/>
  <c r="AS259" i="56"/>
  <c r="AR259" i="56"/>
  <c r="AS217" i="56"/>
  <c r="AR217" i="56"/>
  <c r="AU114" i="56"/>
  <c r="AT114" i="56"/>
  <c r="AJ211" i="56"/>
  <c r="AK211" i="56"/>
  <c r="AR313" i="56"/>
  <c r="AS313" i="56"/>
  <c r="AO16" i="56"/>
  <c r="AN16" i="56"/>
  <c r="AO313" i="56"/>
  <c r="AN313" i="56"/>
  <c r="AQ309" i="56"/>
  <c r="AP309" i="56"/>
  <c r="AY196" i="56"/>
  <c r="AX196" i="56"/>
  <c r="AJ174" i="56"/>
  <c r="AK174" i="56"/>
  <c r="AR251" i="56"/>
  <c r="AS251" i="56"/>
  <c r="AO28" i="56"/>
  <c r="AN28" i="56"/>
  <c r="AO191" i="56"/>
  <c r="AN191" i="56"/>
  <c r="AW197" i="56"/>
  <c r="AV197" i="56"/>
  <c r="AX310" i="56"/>
  <c r="AY310" i="56"/>
  <c r="AM155" i="56"/>
  <c r="AL155" i="56"/>
  <c r="AT147" i="56"/>
  <c r="AU147" i="56"/>
  <c r="AP113" i="56"/>
  <c r="AQ113" i="56"/>
  <c r="AX119" i="56"/>
  <c r="AY119" i="56"/>
  <c r="AM252" i="56"/>
  <c r="AL252" i="56"/>
  <c r="AK238" i="56"/>
  <c r="AJ238" i="56"/>
  <c r="AU15" i="56"/>
  <c r="AT15" i="56"/>
  <c r="AW31" i="56"/>
  <c r="AV31" i="56"/>
  <c r="AK254" i="56"/>
  <c r="AJ254" i="56"/>
  <c r="AR296" i="56"/>
  <c r="AS296" i="56"/>
  <c r="BR329" i="56"/>
  <c r="AY258" i="56"/>
  <c r="AX258" i="56"/>
  <c r="AR236" i="56"/>
  <c r="AS236" i="56"/>
  <c r="AK279" i="56"/>
  <c r="AJ279" i="56"/>
  <c r="AK266" i="56"/>
  <c r="AJ266" i="56"/>
  <c r="AQ307" i="56"/>
  <c r="AP307" i="56"/>
  <c r="AR40" i="56"/>
  <c r="AS40" i="56"/>
  <c r="AM237" i="56"/>
  <c r="AL237" i="56"/>
  <c r="AO318" i="56"/>
  <c r="AN318" i="56"/>
  <c r="AM144" i="56"/>
  <c r="AL144" i="56"/>
  <c r="AT28" i="56"/>
  <c r="AU28" i="56"/>
  <c r="AU162" i="56"/>
  <c r="AT162" i="56"/>
  <c r="AW146" i="56"/>
  <c r="AV146" i="56"/>
  <c r="AQ40" i="56"/>
  <c r="AP40" i="56"/>
  <c r="AX216" i="56"/>
  <c r="AY216" i="56"/>
  <c r="AN291" i="56"/>
  <c r="AO291" i="56"/>
  <c r="AN14" i="56"/>
  <c r="AO14" i="56"/>
  <c r="AM310" i="56"/>
  <c r="AL310" i="56"/>
  <c r="AN66" i="56"/>
  <c r="AO66" i="56"/>
  <c r="AQ153" i="56"/>
  <c r="AP153" i="56"/>
  <c r="AK243" i="56"/>
  <c r="AJ243" i="56"/>
  <c r="AU90" i="56"/>
  <c r="AT90" i="56"/>
  <c r="AY70" i="56"/>
  <c r="AX70" i="56"/>
  <c r="AQ299" i="56"/>
  <c r="AP299" i="56"/>
  <c r="AN265" i="56"/>
  <c r="AO265" i="56"/>
  <c r="AP66" i="56"/>
  <c r="AQ66" i="56"/>
  <c r="AK162" i="56"/>
  <c r="AJ162" i="56"/>
  <c r="AL194" i="56"/>
  <c r="AM194" i="56"/>
  <c r="AR139" i="56"/>
  <c r="AS139" i="56"/>
  <c r="AQ201" i="56"/>
  <c r="AP201" i="56"/>
  <c r="AM178" i="56"/>
  <c r="AL178" i="56"/>
  <c r="AQ285" i="56"/>
  <c r="AP285" i="56"/>
  <c r="AV10" i="56"/>
  <c r="AW10" i="56"/>
  <c r="AJ119" i="56"/>
  <c r="AK119" i="56"/>
  <c r="AQ203" i="56"/>
  <c r="AP203" i="56"/>
  <c r="AY131" i="56"/>
  <c r="AX131" i="56"/>
  <c r="AX148" i="56"/>
  <c r="AY148" i="56"/>
  <c r="AU94" i="56"/>
  <c r="AT94" i="56"/>
  <c r="AJ144" i="56"/>
  <c r="AK144" i="56"/>
  <c r="AK198" i="56"/>
  <c r="AJ198" i="56"/>
  <c r="AX211" i="56"/>
  <c r="AY211" i="56"/>
  <c r="AN53" i="56"/>
  <c r="AO53" i="56"/>
  <c r="AU218" i="56"/>
  <c r="AT218" i="56"/>
  <c r="AQ168" i="56"/>
  <c r="AP168" i="56"/>
  <c r="AK84" i="56"/>
  <c r="AJ84" i="56"/>
  <c r="AW223" i="56"/>
  <c r="AV223" i="56"/>
  <c r="AO43" i="56"/>
  <c r="AN43" i="56"/>
  <c r="AO67" i="56"/>
  <c r="AN67" i="56"/>
  <c r="AK117" i="56"/>
  <c r="AJ117" i="56"/>
  <c r="AO306" i="56"/>
  <c r="AN306" i="56"/>
  <c r="AJ153" i="56"/>
  <c r="AK153" i="56"/>
  <c r="AP137" i="56"/>
  <c r="AQ137" i="56"/>
  <c r="AY176" i="56"/>
  <c r="AX176" i="56"/>
  <c r="AS266" i="56"/>
  <c r="AR266" i="56"/>
  <c r="AS64" i="56"/>
  <c r="AR64" i="56"/>
  <c r="AX246" i="56"/>
  <c r="AY246" i="56"/>
  <c r="AV301" i="56"/>
  <c r="AW301" i="56"/>
  <c r="AR104" i="56"/>
  <c r="AS104" i="56"/>
  <c r="AW240" i="56"/>
  <c r="AV240" i="56"/>
  <c r="AR234" i="56"/>
  <c r="AS234" i="56"/>
  <c r="AU27" i="56"/>
  <c r="AT27" i="56"/>
  <c r="AR135" i="56"/>
  <c r="AS135" i="56"/>
  <c r="AY287" i="56"/>
  <c r="AX287" i="56"/>
  <c r="AQ205" i="56"/>
  <c r="AP205" i="56"/>
  <c r="AU171" i="56"/>
  <c r="AT171" i="56"/>
  <c r="AS49" i="56"/>
  <c r="AR49" i="56"/>
  <c r="AX159" i="56"/>
  <c r="AY159" i="56"/>
  <c r="AK109" i="56"/>
  <c r="AJ109" i="56"/>
  <c r="AR315" i="56"/>
  <c r="AS315" i="56"/>
  <c r="AY87" i="56"/>
  <c r="AX87" i="56"/>
  <c r="AL68" i="56"/>
  <c r="AM68" i="56"/>
  <c r="AP49" i="56"/>
  <c r="AQ49" i="56"/>
  <c r="AO198" i="56"/>
  <c r="AN198" i="56"/>
  <c r="AV74" i="56"/>
  <c r="AW74" i="56"/>
  <c r="AU219" i="56"/>
  <c r="AT219" i="56"/>
  <c r="AM212" i="56"/>
  <c r="AL212" i="56"/>
  <c r="AO250" i="56"/>
  <c r="AN250" i="56"/>
  <c r="AN82" i="56"/>
  <c r="AO82" i="56"/>
  <c r="AO49" i="56"/>
  <c r="AN49" i="56"/>
  <c r="AM198" i="56"/>
  <c r="AL198" i="56"/>
  <c r="AO256" i="56"/>
  <c r="AN256" i="56"/>
  <c r="AO89" i="56"/>
  <c r="AN89" i="56"/>
  <c r="AS219" i="56"/>
  <c r="AR219" i="56"/>
  <c r="AK212" i="56"/>
  <c r="AJ212" i="56"/>
  <c r="AW204" i="56"/>
  <c r="AV204" i="56"/>
  <c r="AS97" i="56"/>
  <c r="AR97" i="56"/>
  <c r="AU292" i="56"/>
  <c r="AT292" i="56"/>
  <c r="AL297" i="56"/>
  <c r="AM297" i="56"/>
  <c r="AM59" i="56"/>
  <c r="AL59" i="56"/>
  <c r="AM219" i="56"/>
  <c r="AL219" i="56"/>
  <c r="AQ315" i="56"/>
  <c r="AP315" i="56"/>
  <c r="AL119" i="56"/>
  <c r="AM119" i="56"/>
  <c r="AQ21" i="56"/>
  <c r="AP21" i="56"/>
  <c r="AU10" i="56"/>
  <c r="AT10" i="56"/>
  <c r="AJ249" i="56"/>
  <c r="AK249" i="56"/>
  <c r="AR238" i="56"/>
  <c r="AS238" i="56"/>
  <c r="AX28" i="56"/>
  <c r="AY28" i="56"/>
  <c r="AU184" i="56"/>
  <c r="AT184" i="56"/>
  <c r="AK195" i="56"/>
  <c r="AJ195" i="56"/>
  <c r="AW82" i="56"/>
  <c r="AV82" i="56"/>
  <c r="AU77" i="56"/>
  <c r="AT77" i="56"/>
  <c r="AY280" i="56"/>
  <c r="AX280" i="56"/>
  <c r="AL232" i="56"/>
  <c r="AM232" i="56"/>
  <c r="AO94" i="56"/>
  <c r="AN94" i="56"/>
  <c r="AJ89" i="56"/>
  <c r="AK89" i="56"/>
  <c r="AO83" i="56"/>
  <c r="AN83" i="56"/>
  <c r="AQ16" i="56"/>
  <c r="AP16" i="56"/>
  <c r="AV201" i="56"/>
  <c r="AW201" i="56"/>
  <c r="AP13" i="56"/>
  <c r="AQ13" i="56"/>
  <c r="AR68" i="56"/>
  <c r="AS68" i="56"/>
  <c r="AK15" i="56"/>
  <c r="AJ15" i="56"/>
  <c r="AV242" i="56"/>
  <c r="AW242" i="56"/>
  <c r="AL173" i="56"/>
  <c r="AM173" i="56"/>
  <c r="AP250" i="56"/>
  <c r="AQ250" i="56"/>
  <c r="AX266" i="56"/>
  <c r="AY266" i="56"/>
  <c r="AJ121" i="56"/>
  <c r="AK121" i="56"/>
  <c r="AY142" i="56"/>
  <c r="AX142" i="56"/>
  <c r="AU96" i="56"/>
  <c r="AT96" i="56"/>
  <c r="AW38" i="56"/>
  <c r="AV38" i="56"/>
  <c r="AJ251" i="56"/>
  <c r="AK251" i="56"/>
  <c r="AY118" i="56"/>
  <c r="AX118" i="56"/>
  <c r="AM44" i="56"/>
  <c r="AL44" i="56"/>
  <c r="AS231" i="56"/>
  <c r="AR231" i="56"/>
  <c r="AO232" i="56"/>
  <c r="AN232" i="56"/>
  <c r="AU315" i="56"/>
  <c r="AT315" i="56"/>
  <c r="AJ175" i="56"/>
  <c r="AK175" i="56"/>
  <c r="AM320" i="56"/>
  <c r="AL320" i="56"/>
  <c r="AN68" i="56"/>
  <c r="AO68" i="56"/>
  <c r="AQ257" i="56"/>
  <c r="AP257" i="56"/>
  <c r="AS279" i="56"/>
  <c r="AR279" i="56"/>
  <c r="AY202" i="56"/>
  <c r="AX202" i="56"/>
  <c r="AO216" i="56"/>
  <c r="AN216" i="56"/>
  <c r="AJ191" i="56"/>
  <c r="AK191" i="56"/>
  <c r="AS103" i="56"/>
  <c r="AR103" i="56"/>
  <c r="AU57" i="56"/>
  <c r="AT57" i="56"/>
  <c r="AL264" i="56"/>
  <c r="AM264" i="56"/>
  <c r="AQ243" i="56"/>
  <c r="AP243" i="56"/>
  <c r="AS169" i="56"/>
  <c r="AR169" i="56"/>
  <c r="AT116" i="56"/>
  <c r="AU116" i="56"/>
  <c r="AW194" i="56"/>
  <c r="AV194" i="56"/>
  <c r="AY304" i="56"/>
  <c r="AX304" i="56"/>
  <c r="AJ296" i="56"/>
  <c r="AK296" i="56"/>
  <c r="AM103" i="56"/>
  <c r="AL103" i="56"/>
  <c r="AQ247" i="56"/>
  <c r="AP247" i="56"/>
  <c r="AR323" i="56"/>
  <c r="AS323" i="56"/>
  <c r="AO208" i="56"/>
  <c r="AN208" i="56"/>
  <c r="AJ209" i="56"/>
  <c r="AK209" i="56"/>
  <c r="AO99" i="56"/>
  <c r="AN99" i="56"/>
  <c r="AS216" i="56"/>
  <c r="AR216" i="56"/>
  <c r="AN294" i="56"/>
  <c r="AO294" i="56"/>
  <c r="AP127" i="56"/>
  <c r="AQ127" i="56"/>
  <c r="AN52" i="56"/>
  <c r="AO52" i="56"/>
  <c r="AK272" i="56"/>
  <c r="AJ272" i="56"/>
  <c r="AW222" i="56"/>
  <c r="AV222" i="56"/>
  <c r="AS215" i="56"/>
  <c r="AR215" i="56"/>
  <c r="AL184" i="56"/>
  <c r="AM184" i="56"/>
  <c r="AK168" i="56"/>
  <c r="AJ168" i="56"/>
  <c r="AM27" i="56"/>
  <c r="AL27" i="56"/>
  <c r="AX38" i="56"/>
  <c r="AY38" i="56"/>
  <c r="AY270" i="56"/>
  <c r="AX270" i="56"/>
  <c r="AY236" i="56"/>
  <c r="AX236" i="56"/>
  <c r="AQ19" i="56"/>
  <c r="AP19" i="56"/>
  <c r="AL95" i="56"/>
  <c r="AM95" i="56"/>
  <c r="AS129" i="56"/>
  <c r="AR129" i="56"/>
  <c r="AQ288" i="56"/>
  <c r="AP288" i="56"/>
  <c r="AX72" i="56"/>
  <c r="AY72" i="56"/>
  <c r="AV80" i="56"/>
  <c r="AW80" i="56"/>
  <c r="AJ48" i="56"/>
  <c r="AK48" i="56"/>
  <c r="AU117" i="56"/>
  <c r="AT117" i="56"/>
  <c r="AO227" i="56"/>
  <c r="AN227" i="56"/>
  <c r="AX37" i="56"/>
  <c r="AY37" i="56"/>
  <c r="AY104" i="56"/>
  <c r="AX104" i="56"/>
  <c r="AM202" i="56"/>
  <c r="AL202" i="56"/>
  <c r="AV203" i="56"/>
  <c r="AW203" i="56"/>
  <c r="AR194" i="56"/>
  <c r="AS194" i="56"/>
  <c r="AJ139" i="56"/>
  <c r="AK139" i="56"/>
  <c r="AW267" i="56"/>
  <c r="AV267" i="56"/>
  <c r="AP145" i="56"/>
  <c r="AQ145" i="56"/>
  <c r="AS127" i="56"/>
  <c r="AR127" i="56"/>
  <c r="AQ286" i="56"/>
  <c r="AP286" i="56"/>
  <c r="AK182" i="56"/>
  <c r="AJ182" i="56"/>
  <c r="AS113" i="56"/>
  <c r="AR113" i="56"/>
  <c r="AU29" i="56"/>
  <c r="AT29" i="56"/>
  <c r="AO116" i="56"/>
  <c r="AN116" i="56"/>
  <c r="AR99" i="56"/>
  <c r="AS99" i="56"/>
  <c r="AV163" i="56"/>
  <c r="AW163" i="56"/>
  <c r="AO190" i="56"/>
  <c r="AN190" i="56"/>
  <c r="AS198" i="56"/>
  <c r="AR198" i="56"/>
  <c r="AX256" i="56"/>
  <c r="AY256" i="56"/>
  <c r="AV155" i="56"/>
  <c r="AW155" i="56"/>
  <c r="AM135" i="56"/>
  <c r="AL135" i="56"/>
  <c r="AL283" i="56"/>
  <c r="AM283" i="56"/>
  <c r="AJ313" i="56"/>
  <c r="AK313" i="56"/>
  <c r="AO267" i="56"/>
  <c r="AN267" i="56"/>
  <c r="AK39" i="56"/>
  <c r="AJ39" i="56"/>
  <c r="AY302" i="56"/>
  <c r="AX302" i="56"/>
  <c r="AS69" i="56"/>
  <c r="AR69" i="56"/>
  <c r="AV19" i="56"/>
  <c r="AW19" i="56"/>
  <c r="AP290" i="56"/>
  <c r="AQ290" i="56"/>
  <c r="AO183" i="56"/>
  <c r="AN183" i="56"/>
  <c r="AR278" i="56"/>
  <c r="AS278" i="56"/>
  <c r="AS77" i="56"/>
  <c r="AR77" i="56"/>
  <c r="AU294" i="56"/>
  <c r="AT294" i="56"/>
  <c r="AR306" i="56"/>
  <c r="AS306" i="56"/>
  <c r="AM181" i="56"/>
  <c r="AL181" i="56"/>
  <c r="AS126" i="56"/>
  <c r="AR126" i="56"/>
  <c r="AJ94" i="56"/>
  <c r="AK94" i="56"/>
  <c r="AW135" i="56"/>
  <c r="AV135" i="56"/>
  <c r="AK141" i="56"/>
  <c r="AJ141" i="56"/>
  <c r="AX90" i="56"/>
  <c r="AY90" i="56"/>
  <c r="AU217" i="56"/>
  <c r="AT217" i="56"/>
  <c r="AW89" i="56"/>
  <c r="AV89" i="56"/>
  <c r="AS16" i="56"/>
  <c r="AR16" i="56"/>
  <c r="AX68" i="56"/>
  <c r="AY68" i="56"/>
  <c r="AL49" i="56"/>
  <c r="AM49" i="56"/>
  <c r="AJ297" i="56"/>
  <c r="AK297" i="56"/>
  <c r="AT187" i="56"/>
  <c r="AU187" i="56"/>
  <c r="AK320" i="56"/>
  <c r="AJ320" i="56"/>
  <c r="AV130" i="56"/>
  <c r="AW130" i="56"/>
  <c r="AN283" i="56"/>
  <c r="AO283" i="56"/>
  <c r="AN305" i="56"/>
  <c r="AO305" i="56"/>
  <c r="AK91" i="56"/>
  <c r="AJ91" i="56"/>
  <c r="AX188" i="56"/>
  <c r="AY188" i="56"/>
  <c r="AM174" i="56"/>
  <c r="AL174" i="56"/>
  <c r="AO287" i="56"/>
  <c r="AN287" i="56"/>
  <c r="AT81" i="56"/>
  <c r="AU81" i="56"/>
  <c r="AW54" i="56"/>
  <c r="AV54" i="56"/>
  <c r="AJ118" i="56"/>
  <c r="AK118" i="56"/>
  <c r="AY169" i="56"/>
  <c r="AX169" i="56"/>
  <c r="AK293" i="56"/>
  <c r="AJ293" i="56"/>
  <c r="AP128" i="56"/>
  <c r="AQ128" i="56"/>
  <c r="AR280" i="56"/>
  <c r="AS280" i="56"/>
  <c r="AS193" i="56"/>
  <c r="AR193" i="56"/>
  <c r="AU318" i="56"/>
  <c r="AT318" i="56"/>
  <c r="AS180" i="56"/>
  <c r="AR180" i="56"/>
  <c r="AL216" i="56"/>
  <c r="AM216" i="56"/>
  <c r="AR181" i="56"/>
  <c r="AS181" i="56"/>
  <c r="AP28" i="56"/>
  <c r="AQ28" i="56"/>
  <c r="AU231" i="56"/>
  <c r="AT231" i="56"/>
  <c r="AO228" i="56"/>
  <c r="AN228" i="56"/>
  <c r="AY219" i="56"/>
  <c r="AX219" i="56"/>
  <c r="AN87" i="56"/>
  <c r="AO87" i="56"/>
  <c r="AK163" i="56"/>
  <c r="AJ163" i="56"/>
  <c r="AN192" i="56"/>
  <c r="AO192" i="56"/>
  <c r="AY13" i="56"/>
  <c r="AX13" i="56"/>
  <c r="AX112" i="56"/>
  <c r="AY112" i="56"/>
  <c r="AV259" i="56"/>
  <c r="AW259" i="56"/>
  <c r="AS228" i="56"/>
  <c r="AR228" i="56"/>
  <c r="AP259" i="56"/>
  <c r="AQ259" i="56"/>
  <c r="AW111" i="56"/>
  <c r="AV111" i="56"/>
  <c r="AO90" i="56"/>
  <c r="AN90" i="56"/>
  <c r="AO144" i="56"/>
  <c r="AN144" i="56"/>
  <c r="AT196" i="56"/>
  <c r="AU196" i="56"/>
  <c r="AO264" i="56"/>
  <c r="AN264" i="56"/>
  <c r="AR197" i="56"/>
  <c r="AS197" i="56"/>
  <c r="AY47" i="56"/>
  <c r="AX47" i="56"/>
  <c r="AW169" i="56"/>
  <c r="AV169" i="56"/>
  <c r="AS244" i="56"/>
  <c r="AR244" i="56"/>
  <c r="AO155" i="56"/>
  <c r="AN155" i="56"/>
  <c r="AU309" i="56"/>
  <c r="AT309" i="56"/>
  <c r="AJ270" i="56"/>
  <c r="AK270" i="56"/>
  <c r="AU257" i="56"/>
  <c r="AT257" i="56"/>
  <c r="AQ22" i="56"/>
  <c r="AP22" i="56"/>
  <c r="AK112" i="56"/>
  <c r="AJ112" i="56"/>
  <c r="AY242" i="56"/>
  <c r="AX242" i="56"/>
  <c r="AS222" i="56"/>
  <c r="AR222" i="56"/>
  <c r="AM250" i="56"/>
  <c r="AL250" i="56"/>
  <c r="AN308" i="56"/>
  <c r="AO308" i="56"/>
  <c r="AL41" i="56"/>
  <c r="AM41" i="56"/>
  <c r="AM50" i="56"/>
  <c r="AL50" i="56"/>
  <c r="AS201" i="56"/>
  <c r="AR201" i="56"/>
  <c r="AQ177" i="56"/>
  <c r="AP177" i="56"/>
  <c r="AJ127" i="56"/>
  <c r="AK127" i="56"/>
  <c r="AO286" i="56"/>
  <c r="AN286" i="56"/>
  <c r="AK19" i="56"/>
  <c r="AJ19" i="56"/>
  <c r="AP43" i="56"/>
  <c r="AQ43" i="56"/>
  <c r="AQ228" i="56"/>
  <c r="AP228" i="56"/>
  <c r="AY221" i="56"/>
  <c r="AX221" i="56"/>
  <c r="AM116" i="56"/>
  <c r="AL116" i="56"/>
  <c r="AM278" i="56"/>
  <c r="AL278" i="56"/>
  <c r="AR149" i="56"/>
  <c r="AS149" i="56"/>
  <c r="AY201" i="56"/>
  <c r="AX201" i="56"/>
  <c r="AX106" i="56"/>
  <c r="AY106" i="56"/>
  <c r="AM128" i="56"/>
  <c r="AL128" i="56"/>
  <c r="AR286" i="56"/>
  <c r="AS286" i="56"/>
  <c r="AL285" i="56"/>
  <c r="AM285" i="56"/>
  <c r="AQ314" i="56"/>
  <c r="AP314" i="56"/>
  <c r="AP323" i="56"/>
  <c r="AQ323" i="56"/>
  <c r="AK244" i="56"/>
  <c r="AJ244" i="56"/>
  <c r="AS50" i="56"/>
  <c r="AR50" i="56"/>
  <c r="AL61" i="56"/>
  <c r="AM61" i="56"/>
  <c r="AM321" i="56"/>
  <c r="AL321" i="56"/>
  <c r="AR255" i="56"/>
  <c r="AS255" i="56"/>
  <c r="AW199" i="56"/>
  <c r="AV199" i="56"/>
  <c r="AQ76" i="56"/>
  <c r="AP76" i="56"/>
  <c r="AO117" i="56"/>
  <c r="AN117" i="56"/>
  <c r="AY42" i="56"/>
  <c r="AX42" i="56"/>
  <c r="AX52" i="56"/>
  <c r="AY52" i="56"/>
  <c r="AK184" i="56"/>
  <c r="AJ184" i="56"/>
  <c r="AO84" i="56"/>
  <c r="AN84" i="56"/>
  <c r="AL69" i="56"/>
  <c r="AM69" i="56"/>
  <c r="AQ110" i="56"/>
  <c r="AP110" i="56"/>
  <c r="AN19" i="56"/>
  <c r="AO19" i="56"/>
  <c r="AV42" i="56"/>
  <c r="AW42" i="56"/>
  <c r="AS230" i="56"/>
  <c r="AR230" i="56"/>
  <c r="AY162" i="56"/>
  <c r="AX162" i="56"/>
  <c r="AO288" i="56"/>
  <c r="AN288" i="56"/>
  <c r="AY234" i="56"/>
  <c r="AX234" i="56"/>
  <c r="AO126" i="56"/>
  <c r="AN126" i="56"/>
  <c r="AO164" i="56"/>
  <c r="AN164" i="56"/>
  <c r="AQ270" i="56"/>
  <c r="AP270" i="56"/>
  <c r="AO236" i="56"/>
  <c r="AN236" i="56"/>
  <c r="AU37" i="56"/>
  <c r="AT37" i="56"/>
  <c r="AV53" i="56"/>
  <c r="AW53" i="56"/>
  <c r="AQ325" i="56"/>
  <c r="AP325" i="56"/>
  <c r="AQ86" i="56"/>
  <c r="AP86" i="56"/>
  <c r="AW156" i="56"/>
  <c r="AV156" i="56"/>
  <c r="AO129" i="56"/>
  <c r="AN129" i="56"/>
  <c r="AR168" i="56"/>
  <c r="AS168" i="56"/>
  <c r="AT59" i="56"/>
  <c r="AU59" i="56"/>
  <c r="AO74" i="56"/>
  <c r="AN74" i="56"/>
  <c r="AK258" i="56"/>
  <c r="AJ258" i="56"/>
  <c r="AT326" i="56"/>
  <c r="AU326" i="56"/>
  <c r="AL313" i="56"/>
  <c r="AM313" i="56"/>
  <c r="AR130" i="56"/>
  <c r="AS130" i="56"/>
  <c r="AN48" i="56"/>
  <c r="AO48" i="56"/>
  <c r="AV88" i="56"/>
  <c r="AW88" i="56"/>
  <c r="AQ42" i="56"/>
  <c r="AP42" i="56"/>
  <c r="AV297" i="56"/>
  <c r="AW297" i="56"/>
  <c r="AV174" i="56"/>
  <c r="AW174" i="56"/>
  <c r="AS320" i="56"/>
  <c r="AR320" i="56"/>
  <c r="AJ82" i="56"/>
  <c r="AK82" i="56"/>
  <c r="AM164" i="56"/>
  <c r="AL164" i="56"/>
  <c r="AO221" i="56"/>
  <c r="AN221" i="56"/>
  <c r="AQ88" i="56"/>
  <c r="AP88" i="56"/>
  <c r="AV98" i="56"/>
  <c r="AW98" i="56"/>
  <c r="AJ114" i="56"/>
  <c r="AK114" i="56"/>
  <c r="AX187" i="56"/>
  <c r="AY187" i="56"/>
  <c r="AQ29" i="56"/>
  <c r="AP29" i="56"/>
  <c r="AP183" i="56"/>
  <c r="AQ183" i="56"/>
  <c r="AQ38" i="56"/>
  <c r="AP38" i="56"/>
  <c r="AW229" i="56"/>
  <c r="AV229" i="56"/>
  <c r="AV79" i="56"/>
  <c r="AW79" i="56"/>
  <c r="AO88" i="56"/>
  <c r="AN88" i="56"/>
  <c r="AQ74" i="56"/>
  <c r="AP74" i="56"/>
  <c r="AN207" i="56"/>
  <c r="AO207" i="56"/>
  <c r="AN73" i="56"/>
  <c r="AO73" i="56"/>
  <c r="AP39" i="56"/>
  <c r="AQ39" i="56"/>
  <c r="AU118" i="56"/>
  <c r="AT118" i="56"/>
  <c r="AJ25" i="56"/>
  <c r="AK25" i="56"/>
  <c r="AS143" i="56"/>
  <c r="AR143" i="56"/>
  <c r="AY163" i="56"/>
  <c r="AX163" i="56"/>
  <c r="AX275" i="56"/>
  <c r="AY275" i="56"/>
  <c r="AV124" i="56"/>
  <c r="AW124" i="56"/>
  <c r="AW176" i="56"/>
  <c r="AV176" i="56"/>
  <c r="AQ73" i="56"/>
  <c r="AP73" i="56"/>
  <c r="AK196" i="56"/>
  <c r="AJ196" i="56"/>
  <c r="AK34" i="56"/>
  <c r="AJ34" i="56"/>
  <c r="AL233" i="56"/>
  <c r="AM233" i="56"/>
  <c r="AU247" i="56"/>
  <c r="AT247" i="56"/>
  <c r="AL266" i="56"/>
  <c r="AM266" i="56"/>
  <c r="AM90" i="56"/>
  <c r="AL90" i="56"/>
  <c r="AN266" i="56"/>
  <c r="AO266" i="56"/>
  <c r="AR246" i="56"/>
  <c r="AS246" i="56"/>
  <c r="AQ214" i="56"/>
  <c r="AP214" i="56"/>
  <c r="AM94" i="56"/>
  <c r="AL94" i="56"/>
  <c r="AS291" i="56"/>
  <c r="AR291" i="56"/>
  <c r="AP117" i="56"/>
  <c r="AQ117" i="56"/>
  <c r="AV129" i="56"/>
  <c r="AW129" i="56"/>
  <c r="AU207" i="56"/>
  <c r="AT207" i="56"/>
  <c r="AO79" i="56"/>
  <c r="AN79" i="56"/>
  <c r="AY114" i="56"/>
  <c r="AX114" i="56"/>
  <c r="AR21" i="56"/>
  <c r="AS21" i="56"/>
  <c r="AY123" i="56"/>
  <c r="AX123" i="56"/>
  <c r="AJ311" i="56"/>
  <c r="AK311" i="56"/>
  <c r="AS172" i="56"/>
  <c r="AR172" i="56"/>
  <c r="AO15" i="56"/>
  <c r="AN15" i="56"/>
  <c r="AP242" i="56"/>
  <c r="AQ242" i="56"/>
  <c r="AQ135" i="56"/>
  <c r="AP135" i="56"/>
  <c r="BG329" i="56" l="1"/>
  <c r="AQ329" i="56" s="1"/>
  <c r="BK329" i="56"/>
  <c r="AY329" i="56" s="1"/>
  <c r="BH329" i="56"/>
  <c r="AS329" i="56" s="1"/>
  <c r="BE329" i="56"/>
  <c r="AM329" i="56" s="1"/>
  <c r="BF329" i="56"/>
  <c r="AO329" i="56" s="1"/>
  <c r="BI329" i="56"/>
  <c r="AU329" i="56" s="1"/>
  <c r="BM12" i="56"/>
  <c r="BO12" i="56"/>
  <c r="BD12" i="56"/>
  <c r="AK12" i="56" s="1"/>
  <c r="BJ11" i="56"/>
  <c r="AV11" i="56" s="1"/>
  <c r="BH11" i="56"/>
  <c r="AS11" i="56" s="1"/>
  <c r="BO11" i="56"/>
  <c r="BI11" i="56"/>
  <c r="AT11" i="56" s="1"/>
  <c r="BG11" i="56"/>
  <c r="AQ11" i="56" s="1"/>
  <c r="BK11" i="56"/>
  <c r="AY11" i="56" s="1"/>
  <c r="BN11" i="56"/>
  <c r="BM11" i="56"/>
  <c r="BD11" i="56"/>
  <c r="BE11" i="56"/>
  <c r="BD329" i="56"/>
  <c r="AK329" i="56" s="1"/>
  <c r="EA328" i="56"/>
  <c r="BI328" i="56"/>
  <c r="DY328" i="56"/>
  <c r="BG328" i="56"/>
  <c r="DZ328" i="56"/>
  <c r="BH328" i="56"/>
  <c r="AX12" i="56"/>
  <c r="AY12" i="56"/>
  <c r="EB328" i="56"/>
  <c r="BJ328" i="56"/>
  <c r="DV328" i="56"/>
  <c r="BD328" i="56"/>
  <c r="AN12" i="56"/>
  <c r="DX328" i="56"/>
  <c r="BF328" i="56"/>
  <c r="DW328" i="56"/>
  <c r="BE328" i="56"/>
  <c r="AN11" i="56"/>
  <c r="EC328" i="56"/>
  <c r="BK328" i="56"/>
  <c r="AQ12" i="56"/>
  <c r="AP12" i="56"/>
  <c r="AM12" i="56"/>
  <c r="AL12" i="56"/>
  <c r="AW12" i="56"/>
  <c r="AV12" i="56"/>
  <c r="AT12" i="56"/>
  <c r="AU12" i="56"/>
  <c r="B17" i="56"/>
  <c r="B18" i="56" s="1"/>
  <c r="AR12" i="56"/>
  <c r="AS12" i="56"/>
  <c r="AR11" i="56" l="1"/>
  <c r="AU11" i="56"/>
  <c r="AW11" i="56"/>
  <c r="AK11" i="56"/>
  <c r="AO12" i="56"/>
  <c r="AP11" i="56"/>
  <c r="AM11" i="56"/>
  <c r="AJ12" i="56"/>
  <c r="AO11" i="56"/>
  <c r="AL11" i="56"/>
  <c r="AX11" i="56"/>
  <c r="AJ11" i="56"/>
  <c r="AL328" i="56"/>
  <c r="AM328" i="56"/>
  <c r="AS328" i="56"/>
  <c r="BB339" i="56" s="1"/>
  <c r="AR328" i="56"/>
  <c r="AQ328" i="56"/>
  <c r="AY352" i="56" s="1"/>
  <c r="AP328" i="56"/>
  <c r="AO328" i="56"/>
  <c r="AN328" i="56"/>
  <c r="B19" i="56"/>
  <c r="B20" i="56" s="1"/>
  <c r="AK328" i="56"/>
  <c r="AJ328" i="56"/>
  <c r="AU328" i="56"/>
  <c r="AT328" i="56"/>
  <c r="AY328" i="56"/>
  <c r="BI334" i="56" s="1"/>
  <c r="AX328" i="56"/>
  <c r="AV328" i="56"/>
  <c r="AW328" i="56"/>
  <c r="BB354" i="56" l="1"/>
  <c r="AW350" i="56"/>
  <c r="AO332" i="56"/>
  <c r="BF355" i="56"/>
  <c r="BD352" i="56"/>
  <c r="AW335" i="56"/>
  <c r="BD353" i="56"/>
  <c r="AO334" i="56"/>
  <c r="AW354" i="56"/>
  <c r="AW356" i="56"/>
  <c r="AZ332" i="56"/>
  <c r="BF349" i="56"/>
  <c r="BE352" i="56"/>
  <c r="BI338" i="56"/>
  <c r="BB335" i="56"/>
  <c r="BE339" i="56"/>
  <c r="BE336" i="56"/>
  <c r="BI337" i="56"/>
  <c r="BF354" i="56"/>
  <c r="AZ339" i="56"/>
  <c r="AZ356" i="56"/>
  <c r="BE354" i="56"/>
  <c r="AZ336" i="56"/>
  <c r="BI339" i="56"/>
  <c r="BA354" i="56"/>
  <c r="AZ338" i="56"/>
  <c r="AZ352" i="56"/>
  <c r="BD355" i="56"/>
  <c r="BE338" i="56"/>
  <c r="AZ335" i="56"/>
  <c r="BA351" i="56"/>
  <c r="AZ334" i="56"/>
  <c r="BG336" i="56"/>
  <c r="BG332" i="56"/>
  <c r="BB333" i="56"/>
  <c r="BD349" i="56"/>
  <c r="AZ353" i="56"/>
  <c r="AY349" i="56"/>
  <c r="B23" i="56"/>
  <c r="BB336" i="56"/>
  <c r="BB332" i="56"/>
  <c r="BA353" i="56"/>
  <c r="BB337" i="56"/>
  <c r="BE353" i="56"/>
  <c r="BB338" i="56"/>
  <c r="AY353" i="56"/>
  <c r="AW332" i="56"/>
  <c r="AS338" i="56"/>
  <c r="AS336" i="56"/>
  <c r="AS332" i="56"/>
  <c r="BF350" i="56"/>
  <c r="AZ350" i="56"/>
  <c r="BA350" i="56"/>
  <c r="AY350" i="56"/>
  <c r="AS337" i="56"/>
  <c r="BE350" i="56"/>
  <c r="BD350" i="56"/>
  <c r="AW339" i="56"/>
  <c r="BI335" i="56"/>
  <c r="BG338" i="56"/>
  <c r="BG334" i="56"/>
  <c r="BA355" i="56"/>
  <c r="AW355" i="56"/>
  <c r="BG339" i="56"/>
  <c r="BG337" i="56"/>
  <c r="BG335" i="56"/>
  <c r="BB355" i="56"/>
  <c r="AS339" i="56"/>
  <c r="BF353" i="56"/>
  <c r="BF352" i="56"/>
  <c r="BB352" i="56"/>
  <c r="AW352" i="56"/>
  <c r="AZ337" i="56"/>
  <c r="BE355" i="56"/>
  <c r="BG333" i="56"/>
  <c r="BE332" i="56"/>
  <c r="AY354" i="56"/>
  <c r="BE334" i="56"/>
  <c r="AZ354" i="56"/>
  <c r="BE337" i="56"/>
  <c r="BD354" i="56"/>
  <c r="AW333" i="56"/>
  <c r="AS334" i="56"/>
  <c r="AW353" i="56"/>
  <c r="BE333" i="56"/>
  <c r="BA352" i="56"/>
  <c r="BE335" i="56"/>
  <c r="BB353" i="56"/>
  <c r="AZ349" i="56"/>
  <c r="BF356" i="56"/>
  <c r="BB334" i="56"/>
  <c r="AW337" i="56"/>
  <c r="BE351" i="56"/>
  <c r="AY351" i="56"/>
  <c r="AW334" i="56"/>
  <c r="AW351" i="56"/>
  <c r="AS335" i="56"/>
  <c r="AW336" i="56"/>
  <c r="BI332" i="56"/>
  <c r="BA356" i="56"/>
  <c r="BD356" i="56"/>
  <c r="BI333" i="56"/>
  <c r="BE349" i="56"/>
  <c r="AO339" i="56"/>
  <c r="BA349" i="56"/>
  <c r="BB349" i="56"/>
  <c r="AW349" i="56"/>
  <c r="AO335" i="56"/>
  <c r="AO333" i="56"/>
  <c r="AO338" i="56"/>
  <c r="AO336" i="56"/>
  <c r="AO337" i="56"/>
  <c r="AY356" i="56"/>
  <c r="BB356" i="56"/>
  <c r="BD351" i="56"/>
  <c r="AY355" i="56"/>
  <c r="BI336" i="56"/>
  <c r="BB350" i="56"/>
  <c r="AS333" i="56"/>
  <c r="AZ333" i="56"/>
  <c r="AZ355" i="56"/>
  <c r="BB351" i="56"/>
  <c r="AZ351" i="56"/>
  <c r="AW338" i="56"/>
  <c r="BF351" i="56"/>
  <c r="BE356" i="56"/>
  <c r="AZ341" i="56" l="1"/>
  <c r="BG340" i="56"/>
  <c r="AZ340" i="56"/>
  <c r="AS350" i="56"/>
  <c r="AO341" i="56"/>
  <c r="AS354" i="56"/>
  <c r="AQ356" i="56"/>
  <c r="BI340" i="56"/>
  <c r="BI341" i="56"/>
  <c r="AS351" i="56"/>
  <c r="AQ351" i="56"/>
  <c r="BB341" i="56"/>
  <c r="BB340" i="56"/>
  <c r="AQ353" i="56"/>
  <c r="AS353" i="56"/>
  <c r="AS340" i="56"/>
  <c r="AS341" i="56"/>
  <c r="B24" i="56"/>
  <c r="B27" i="56" s="1"/>
  <c r="B28" i="56" s="1"/>
  <c r="B29" i="56" s="1"/>
  <c r="B30" i="56" s="1"/>
  <c r="B31" i="56" s="1"/>
  <c r="B32" i="56" s="1"/>
  <c r="B35" i="56" s="1"/>
  <c r="B36" i="56" s="1"/>
  <c r="B37" i="56" s="1"/>
  <c r="B38" i="56" s="1"/>
  <c r="B39" i="56" s="1"/>
  <c r="B40" i="56" s="1"/>
  <c r="B41" i="56" s="1"/>
  <c r="B42" i="56" s="1"/>
  <c r="B43" i="56" s="1"/>
  <c r="B44" i="56" s="1"/>
  <c r="B6" i="56" s="1"/>
  <c r="AS355" i="56"/>
  <c r="AQ355" i="56"/>
  <c r="AQ354" i="56"/>
  <c r="AS349" i="56"/>
  <c r="AQ349" i="56"/>
  <c r="BG341" i="56"/>
  <c r="AQ350" i="56"/>
  <c r="AS356" i="56"/>
  <c r="AO340" i="56"/>
  <c r="BE340" i="56"/>
  <c r="BE341" i="56"/>
  <c r="AW340" i="56"/>
  <c r="AW341" i="56"/>
  <c r="AQ352" i="56"/>
  <c r="AS352" i="56"/>
  <c r="AU350" i="56" l="1"/>
  <c r="AU355" i="56"/>
  <c r="AU357" i="56"/>
  <c r="C337" i="56"/>
  <c r="AU352" i="56"/>
  <c r="AU353" i="56"/>
  <c r="AU351" i="56"/>
  <c r="AU356" i="56"/>
  <c r="AU349" i="56"/>
  <c r="AU354" i="56"/>
  <c r="A560" i="55" l="1"/>
  <c r="B5" i="55" s="1"/>
  <c r="M559" i="55"/>
  <c r="B559" i="55"/>
  <c r="A559" i="55"/>
  <c r="M558" i="55"/>
  <c r="B558" i="55"/>
  <c r="A558" i="55"/>
  <c r="M557" i="55"/>
  <c r="B557" i="55"/>
  <c r="A557" i="55"/>
  <c r="M556" i="55"/>
  <c r="B556" i="55"/>
  <c r="A556" i="55"/>
  <c r="M555" i="55"/>
  <c r="B555" i="55"/>
  <c r="A555" i="55"/>
  <c r="M554" i="55"/>
  <c r="B554" i="55"/>
  <c r="A554" i="55"/>
  <c r="M553" i="55"/>
  <c r="B553" i="55"/>
  <c r="A553" i="55"/>
  <c r="M552" i="55"/>
  <c r="B552" i="55"/>
  <c r="A552" i="55"/>
  <c r="M551" i="55"/>
  <c r="B551" i="55"/>
  <c r="A551" i="55"/>
  <c r="M550" i="55"/>
  <c r="B550" i="55"/>
  <c r="A550" i="55"/>
  <c r="M549" i="55"/>
  <c r="B549" i="55"/>
  <c r="A549" i="55"/>
  <c r="M548" i="55"/>
  <c r="B548" i="55"/>
  <c r="A548" i="55"/>
  <c r="M547" i="55"/>
  <c r="B547" i="55"/>
  <c r="A547" i="55"/>
  <c r="M546" i="55"/>
  <c r="B546" i="55"/>
  <c r="A546" i="55"/>
  <c r="M545" i="55"/>
  <c r="B545" i="55"/>
  <c r="A545" i="55"/>
  <c r="M544" i="55"/>
  <c r="B544" i="55"/>
  <c r="A544" i="55"/>
  <c r="M543" i="55"/>
  <c r="B543" i="55"/>
  <c r="A543" i="55"/>
  <c r="M542" i="55"/>
  <c r="B542" i="55"/>
  <c r="A542" i="55"/>
  <c r="M541" i="55"/>
  <c r="B541" i="55"/>
  <c r="A541" i="55"/>
  <c r="M540" i="55"/>
  <c r="B540" i="55"/>
  <c r="A540" i="55"/>
  <c r="M539" i="55"/>
  <c r="B539" i="55"/>
  <c r="A539" i="55"/>
  <c r="M538" i="55"/>
  <c r="B538" i="55"/>
  <c r="A538" i="55"/>
  <c r="M537" i="55"/>
  <c r="B537" i="55"/>
  <c r="A537" i="55"/>
  <c r="M536" i="55"/>
  <c r="B536" i="55"/>
  <c r="A536" i="55"/>
  <c r="M535" i="55"/>
  <c r="B535" i="55"/>
  <c r="A535" i="55"/>
  <c r="M534" i="55"/>
  <c r="B534" i="55"/>
  <c r="A534" i="55"/>
  <c r="M533" i="55"/>
  <c r="B533" i="55"/>
  <c r="A533" i="55"/>
  <c r="M532" i="55"/>
  <c r="B532" i="55"/>
  <c r="A532" i="55"/>
  <c r="M531" i="55"/>
  <c r="B531" i="55"/>
  <c r="A531" i="55"/>
  <c r="M530" i="55"/>
  <c r="B530" i="55"/>
  <c r="A530" i="55"/>
  <c r="M529" i="55"/>
  <c r="B529" i="55"/>
  <c r="A529" i="55"/>
  <c r="M528" i="55"/>
  <c r="B528" i="55"/>
  <c r="A528" i="55"/>
  <c r="M527" i="55"/>
  <c r="B527" i="55"/>
  <c r="A527" i="55"/>
  <c r="M526" i="55"/>
  <c r="B526" i="55"/>
  <c r="A526" i="55"/>
  <c r="M525" i="55"/>
  <c r="B525" i="55"/>
  <c r="A525" i="55"/>
  <c r="M524" i="55"/>
  <c r="B524" i="55"/>
  <c r="A524" i="55"/>
  <c r="M523" i="55"/>
  <c r="B523" i="55"/>
  <c r="A523" i="55"/>
  <c r="M522" i="55"/>
  <c r="B522" i="55"/>
  <c r="A522" i="55"/>
  <c r="M521" i="55"/>
  <c r="B521" i="55"/>
  <c r="A521" i="55"/>
  <c r="M520" i="55"/>
  <c r="B520" i="55"/>
  <c r="A520" i="55"/>
  <c r="M519" i="55"/>
  <c r="B519" i="55"/>
  <c r="A519" i="55"/>
  <c r="M518" i="55"/>
  <c r="B518" i="55"/>
  <c r="A518" i="55"/>
  <c r="M517" i="55"/>
  <c r="B517" i="55"/>
  <c r="A517" i="55"/>
  <c r="M516" i="55"/>
  <c r="B516" i="55"/>
  <c r="A516" i="55"/>
  <c r="M515" i="55"/>
  <c r="B515" i="55"/>
  <c r="A515" i="55"/>
  <c r="M514" i="55"/>
  <c r="B514" i="55"/>
  <c r="A514" i="55"/>
  <c r="M513" i="55"/>
  <c r="B513" i="55"/>
  <c r="A513" i="55"/>
  <c r="M512" i="55"/>
  <c r="B512" i="55"/>
  <c r="A512" i="55"/>
  <c r="M511" i="55"/>
  <c r="B511" i="55"/>
  <c r="A511" i="55"/>
  <c r="M510" i="55"/>
  <c r="B510" i="55"/>
  <c r="A510" i="55"/>
  <c r="M509" i="55"/>
  <c r="B509" i="55"/>
  <c r="A509" i="55"/>
  <c r="M508" i="55"/>
  <c r="B508" i="55"/>
  <c r="A508" i="55"/>
  <c r="M507" i="55"/>
  <c r="B507" i="55"/>
  <c r="A507" i="55"/>
  <c r="M506" i="55"/>
  <c r="B506" i="55"/>
  <c r="A506" i="55"/>
  <c r="M505" i="55"/>
  <c r="B505" i="55"/>
  <c r="A505" i="55"/>
  <c r="M504" i="55"/>
  <c r="B504" i="55"/>
  <c r="A504" i="55"/>
  <c r="M503" i="55"/>
  <c r="B503" i="55"/>
  <c r="A503" i="55"/>
  <c r="M502" i="55"/>
  <c r="B502" i="55"/>
  <c r="A502" i="55"/>
  <c r="M501" i="55"/>
  <c r="B501" i="55"/>
  <c r="A501" i="55"/>
  <c r="M500" i="55"/>
  <c r="B500" i="55"/>
  <c r="A500" i="55"/>
  <c r="M499" i="55"/>
  <c r="B499" i="55"/>
  <c r="A499" i="55"/>
  <c r="M498" i="55"/>
  <c r="B498" i="55"/>
  <c r="A498" i="55"/>
  <c r="M497" i="55"/>
  <c r="B497" i="55"/>
  <c r="A497" i="55"/>
  <c r="M496" i="55"/>
  <c r="B496" i="55"/>
  <c r="A496" i="55"/>
  <c r="M495" i="55"/>
  <c r="B495" i="55"/>
  <c r="A495" i="55"/>
  <c r="M494" i="55"/>
  <c r="B494" i="55"/>
  <c r="A494" i="55"/>
  <c r="M493" i="55"/>
  <c r="B493" i="55"/>
  <c r="A493" i="55"/>
  <c r="M492" i="55"/>
  <c r="B492" i="55"/>
  <c r="A492" i="55"/>
  <c r="M491" i="55"/>
  <c r="B491" i="55"/>
  <c r="A491" i="55"/>
  <c r="M490" i="55"/>
  <c r="B490" i="55"/>
  <c r="A490" i="55"/>
  <c r="M489" i="55"/>
  <c r="B489" i="55"/>
  <c r="A489" i="55"/>
  <c r="M488" i="55"/>
  <c r="B488" i="55"/>
  <c r="A488" i="55"/>
  <c r="M487" i="55"/>
  <c r="B487" i="55"/>
  <c r="A487" i="55"/>
  <c r="M486" i="55"/>
  <c r="B486" i="55"/>
  <c r="A486" i="55"/>
  <c r="M485" i="55"/>
  <c r="B485" i="55"/>
  <c r="A485" i="55"/>
  <c r="M484" i="55"/>
  <c r="B484" i="55"/>
  <c r="A484" i="55"/>
  <c r="M483" i="55"/>
  <c r="B483" i="55"/>
  <c r="A483" i="55"/>
  <c r="M482" i="55"/>
  <c r="B482" i="55"/>
  <c r="A482" i="55"/>
  <c r="M481" i="55"/>
  <c r="B481" i="55"/>
  <c r="A481" i="55"/>
  <c r="M480" i="55"/>
  <c r="B480" i="55"/>
  <c r="A480" i="55"/>
  <c r="M479" i="55"/>
  <c r="B479" i="55"/>
  <c r="A479" i="55"/>
  <c r="M478" i="55"/>
  <c r="B478" i="55"/>
  <c r="A478" i="55"/>
  <c r="M477" i="55"/>
  <c r="B477" i="55"/>
  <c r="A477" i="55"/>
  <c r="M476" i="55"/>
  <c r="B476" i="55"/>
  <c r="A476" i="55"/>
  <c r="M475" i="55"/>
  <c r="B475" i="55"/>
  <c r="A475" i="55"/>
  <c r="M474" i="55"/>
  <c r="B474" i="55"/>
  <c r="A474" i="55"/>
  <c r="M473" i="55"/>
  <c r="B473" i="55"/>
  <c r="A473" i="55"/>
  <c r="M472" i="55"/>
  <c r="B472" i="55"/>
  <c r="A472" i="55"/>
  <c r="M471" i="55"/>
  <c r="B471" i="55"/>
  <c r="A471" i="55"/>
  <c r="M470" i="55"/>
  <c r="B470" i="55"/>
  <c r="A470" i="55"/>
  <c r="M469" i="55"/>
  <c r="B469" i="55"/>
  <c r="A469" i="55"/>
  <c r="M468" i="55"/>
  <c r="B468" i="55"/>
  <c r="A468" i="55"/>
  <c r="M467" i="55"/>
  <c r="B467" i="55"/>
  <c r="A467" i="55"/>
  <c r="M466" i="55"/>
  <c r="B466" i="55"/>
  <c r="A466" i="55"/>
  <c r="M465" i="55"/>
  <c r="B465" i="55"/>
  <c r="A465" i="55"/>
  <c r="M464" i="55"/>
  <c r="B464" i="55"/>
  <c r="A464" i="55"/>
  <c r="M463" i="55"/>
  <c r="B463" i="55"/>
  <c r="A463" i="55"/>
  <c r="M462" i="55"/>
  <c r="B462" i="55"/>
  <c r="A462" i="55"/>
  <c r="M461" i="55"/>
  <c r="B461" i="55"/>
  <c r="A461" i="55"/>
  <c r="M460" i="55"/>
  <c r="B460" i="55"/>
  <c r="A460" i="55"/>
  <c r="M459" i="55"/>
  <c r="B459" i="55"/>
  <c r="A459" i="55"/>
  <c r="M458" i="55"/>
  <c r="B458" i="55"/>
  <c r="A458" i="55"/>
  <c r="M457" i="55"/>
  <c r="B457" i="55"/>
  <c r="A457" i="55"/>
  <c r="M456" i="55"/>
  <c r="B456" i="55"/>
  <c r="A456" i="55"/>
  <c r="M455" i="55"/>
  <c r="B455" i="55"/>
  <c r="A455" i="55"/>
  <c r="M454" i="55"/>
  <c r="B454" i="55"/>
  <c r="A454" i="55"/>
  <c r="M453" i="55"/>
  <c r="B453" i="55"/>
  <c r="A453" i="55"/>
  <c r="M452" i="55"/>
  <c r="B452" i="55"/>
  <c r="A452" i="55"/>
  <c r="M451" i="55"/>
  <c r="B451" i="55"/>
  <c r="A451" i="55"/>
  <c r="M450" i="55"/>
  <c r="B450" i="55"/>
  <c r="A450" i="55"/>
  <c r="M449" i="55"/>
  <c r="B449" i="55"/>
  <c r="A449" i="55"/>
  <c r="M448" i="55"/>
  <c r="B448" i="55"/>
  <c r="A448" i="55"/>
  <c r="M447" i="55"/>
  <c r="B447" i="55"/>
  <c r="A447" i="55"/>
  <c r="M446" i="55"/>
  <c r="B446" i="55"/>
  <c r="A446" i="55"/>
  <c r="M445" i="55"/>
  <c r="B445" i="55"/>
  <c r="A445" i="55"/>
  <c r="M444" i="55"/>
  <c r="B444" i="55"/>
  <c r="A444" i="55"/>
  <c r="M443" i="55"/>
  <c r="B443" i="55"/>
  <c r="A443" i="55"/>
  <c r="M442" i="55"/>
  <c r="B442" i="55"/>
  <c r="A442" i="55"/>
  <c r="M441" i="55"/>
  <c r="B441" i="55"/>
  <c r="A441" i="55"/>
  <c r="M440" i="55"/>
  <c r="B440" i="55"/>
  <c r="A440" i="55"/>
  <c r="M439" i="55"/>
  <c r="B439" i="55"/>
  <c r="A439" i="55"/>
  <c r="M438" i="55"/>
  <c r="B438" i="55"/>
  <c r="A438" i="55"/>
  <c r="M437" i="55"/>
  <c r="B437" i="55"/>
  <c r="A437" i="55"/>
  <c r="M436" i="55"/>
  <c r="B436" i="55"/>
  <c r="A436" i="55"/>
  <c r="M435" i="55"/>
  <c r="B435" i="55"/>
  <c r="A435" i="55"/>
  <c r="M434" i="55"/>
  <c r="B434" i="55"/>
  <c r="A434" i="55"/>
  <c r="M433" i="55"/>
  <c r="B433" i="55"/>
  <c r="A433" i="55"/>
  <c r="M432" i="55"/>
  <c r="B432" i="55"/>
  <c r="A432" i="55"/>
  <c r="M431" i="55"/>
  <c r="B431" i="55"/>
  <c r="A431" i="55"/>
  <c r="M430" i="55"/>
  <c r="B430" i="55"/>
  <c r="A430" i="55"/>
  <c r="M429" i="55"/>
  <c r="B429" i="55"/>
  <c r="A429" i="55"/>
  <c r="M428" i="55"/>
  <c r="B428" i="55"/>
  <c r="A428" i="55"/>
  <c r="M427" i="55"/>
  <c r="B427" i="55"/>
  <c r="A427" i="55"/>
  <c r="M426" i="55"/>
  <c r="B426" i="55"/>
  <c r="A426" i="55"/>
  <c r="M425" i="55"/>
  <c r="B425" i="55"/>
  <c r="A425" i="55"/>
  <c r="M424" i="55"/>
  <c r="B424" i="55"/>
  <c r="A424" i="55"/>
  <c r="M423" i="55"/>
  <c r="B423" i="55"/>
  <c r="A423" i="55"/>
  <c r="M422" i="55"/>
  <c r="B422" i="55"/>
  <c r="A422" i="55"/>
  <c r="M421" i="55"/>
  <c r="B421" i="55"/>
  <c r="A421" i="55"/>
  <c r="M420" i="55"/>
  <c r="B420" i="55"/>
  <c r="A420" i="55"/>
  <c r="M419" i="55"/>
  <c r="B419" i="55"/>
  <c r="A419" i="55"/>
  <c r="M418" i="55"/>
  <c r="B418" i="55"/>
  <c r="A418" i="55"/>
  <c r="M417" i="55"/>
  <c r="B417" i="55"/>
  <c r="A417" i="55"/>
  <c r="M416" i="55"/>
  <c r="B416" i="55"/>
  <c r="A416" i="55"/>
  <c r="M415" i="55"/>
  <c r="B415" i="55"/>
  <c r="A415" i="55"/>
  <c r="M414" i="55"/>
  <c r="B414" i="55"/>
  <c r="A414" i="55"/>
  <c r="M413" i="55"/>
  <c r="B413" i="55"/>
  <c r="A413" i="55"/>
  <c r="M412" i="55"/>
  <c r="B412" i="55"/>
  <c r="A412" i="55"/>
  <c r="M411" i="55"/>
  <c r="B411" i="55"/>
  <c r="A411" i="55"/>
  <c r="M410" i="55"/>
  <c r="B410" i="55"/>
  <c r="A410" i="55"/>
  <c r="M409" i="55"/>
  <c r="B409" i="55"/>
  <c r="A409" i="55"/>
  <c r="M408" i="55"/>
  <c r="B408" i="55"/>
  <c r="A408" i="55"/>
  <c r="M407" i="55"/>
  <c r="B407" i="55"/>
  <c r="A407" i="55"/>
  <c r="M406" i="55"/>
  <c r="B406" i="55"/>
  <c r="A406" i="55"/>
  <c r="M405" i="55"/>
  <c r="B405" i="55"/>
  <c r="A405" i="55"/>
  <c r="M404" i="55"/>
  <c r="B404" i="55"/>
  <c r="A404" i="55"/>
  <c r="M403" i="55"/>
  <c r="B403" i="55"/>
  <c r="A403" i="55"/>
  <c r="M402" i="55"/>
  <c r="B402" i="55"/>
  <c r="A402" i="55"/>
  <c r="M401" i="55"/>
  <c r="B401" i="55"/>
  <c r="A401" i="55"/>
  <c r="M400" i="55"/>
  <c r="B400" i="55"/>
  <c r="A400" i="55"/>
  <c r="M399" i="55"/>
  <c r="B399" i="55"/>
  <c r="A399" i="55"/>
  <c r="M398" i="55"/>
  <c r="B398" i="55"/>
  <c r="A398" i="55"/>
  <c r="M397" i="55"/>
  <c r="B397" i="55"/>
  <c r="A397" i="55"/>
  <c r="M396" i="55"/>
  <c r="B396" i="55"/>
  <c r="A396" i="55"/>
  <c r="M395" i="55"/>
  <c r="B395" i="55"/>
  <c r="A395" i="55"/>
  <c r="M394" i="55"/>
  <c r="B394" i="55"/>
  <c r="A394" i="55"/>
  <c r="M393" i="55"/>
  <c r="B393" i="55"/>
  <c r="A393" i="55"/>
  <c r="M392" i="55"/>
  <c r="B392" i="55"/>
  <c r="A392" i="55"/>
  <c r="M391" i="55"/>
  <c r="B391" i="55"/>
  <c r="A391" i="55"/>
  <c r="M390" i="55"/>
  <c r="B390" i="55"/>
  <c r="A390" i="55"/>
  <c r="M389" i="55"/>
  <c r="B389" i="55"/>
  <c r="A389" i="55"/>
  <c r="M388" i="55"/>
  <c r="B388" i="55"/>
  <c r="A388" i="55"/>
  <c r="M387" i="55"/>
  <c r="B387" i="55"/>
  <c r="A387" i="55"/>
  <c r="M386" i="55"/>
  <c r="B386" i="55"/>
  <c r="A386" i="55"/>
  <c r="M385" i="55"/>
  <c r="B385" i="55"/>
  <c r="A385" i="55"/>
  <c r="M384" i="55"/>
  <c r="B384" i="55"/>
  <c r="A384" i="55"/>
  <c r="M383" i="55"/>
  <c r="B383" i="55"/>
  <c r="A383" i="55"/>
  <c r="M382" i="55"/>
  <c r="B382" i="55"/>
  <c r="A382" i="55"/>
  <c r="M381" i="55"/>
  <c r="B381" i="55"/>
  <c r="A381" i="55"/>
  <c r="M380" i="55"/>
  <c r="B380" i="55"/>
  <c r="A380" i="55"/>
  <c r="M379" i="55"/>
  <c r="B379" i="55"/>
  <c r="A379" i="55"/>
  <c r="M378" i="55"/>
  <c r="B378" i="55"/>
  <c r="A378" i="55"/>
  <c r="M377" i="55"/>
  <c r="B377" i="55"/>
  <c r="A377" i="55"/>
  <c r="M376" i="55"/>
  <c r="B376" i="55"/>
  <c r="A376" i="55"/>
  <c r="M375" i="55"/>
  <c r="B375" i="55"/>
  <c r="A375" i="55"/>
  <c r="M374" i="55"/>
  <c r="B374" i="55"/>
  <c r="A374" i="55"/>
  <c r="M373" i="55"/>
  <c r="B373" i="55"/>
  <c r="A373" i="55"/>
  <c r="M372" i="55"/>
  <c r="B372" i="55"/>
  <c r="A372" i="55"/>
  <c r="M371" i="55"/>
  <c r="B371" i="55"/>
  <c r="A371" i="55"/>
  <c r="M370" i="55"/>
  <c r="B370" i="55"/>
  <c r="A370" i="55"/>
  <c r="M369" i="55"/>
  <c r="B369" i="55"/>
  <c r="A369" i="55"/>
  <c r="M368" i="55"/>
  <c r="B368" i="55"/>
  <c r="A368" i="55"/>
  <c r="M367" i="55"/>
  <c r="B367" i="55"/>
  <c r="A367" i="55"/>
  <c r="M366" i="55"/>
  <c r="B366" i="55"/>
  <c r="A366" i="55"/>
  <c r="M365" i="55"/>
  <c r="B365" i="55"/>
  <c r="A365" i="55"/>
  <c r="M364" i="55"/>
  <c r="B364" i="55"/>
  <c r="A364" i="55"/>
  <c r="M363" i="55"/>
  <c r="B363" i="55"/>
  <c r="A363" i="55"/>
  <c r="M362" i="55"/>
  <c r="B362" i="55"/>
  <c r="A362" i="55"/>
  <c r="M361" i="55"/>
  <c r="B361" i="55"/>
  <c r="A361" i="55"/>
  <c r="M360" i="55"/>
  <c r="B360" i="55"/>
  <c r="A360" i="55"/>
  <c r="M359" i="55"/>
  <c r="B359" i="55"/>
  <c r="A359" i="55"/>
  <c r="M358" i="55"/>
  <c r="B358" i="55"/>
  <c r="A358" i="55"/>
  <c r="M357" i="55"/>
  <c r="B357" i="55"/>
  <c r="A357" i="55"/>
  <c r="M356" i="55"/>
  <c r="B356" i="55"/>
  <c r="A356" i="55"/>
  <c r="M355" i="55"/>
  <c r="B355" i="55"/>
  <c r="A355" i="55"/>
  <c r="M354" i="55"/>
  <c r="B354" i="55"/>
  <c r="A354" i="55"/>
  <c r="M353" i="55"/>
  <c r="B353" i="55"/>
  <c r="A353" i="55"/>
  <c r="M352" i="55"/>
  <c r="B352" i="55"/>
  <c r="A352" i="55"/>
  <c r="M351" i="55"/>
  <c r="B351" i="55"/>
  <c r="A351" i="55"/>
  <c r="M350" i="55"/>
  <c r="B350" i="55"/>
  <c r="A350" i="55"/>
  <c r="M349" i="55"/>
  <c r="B349" i="55"/>
  <c r="A349" i="55"/>
  <c r="M348" i="55"/>
  <c r="B348" i="55"/>
  <c r="A348" i="55"/>
  <c r="M347" i="55"/>
  <c r="B347" i="55"/>
  <c r="A347" i="55"/>
  <c r="M346" i="55"/>
  <c r="B346" i="55"/>
  <c r="A346" i="55"/>
  <c r="M345" i="55"/>
  <c r="B345" i="55"/>
  <c r="A345" i="55"/>
  <c r="M344" i="55"/>
  <c r="B344" i="55"/>
  <c r="A344" i="55"/>
  <c r="M343" i="55"/>
  <c r="B343" i="55"/>
  <c r="A343" i="55"/>
  <c r="M342" i="55"/>
  <c r="B342" i="55"/>
  <c r="A342" i="55"/>
  <c r="M341" i="55"/>
  <c r="B341" i="55"/>
  <c r="A341" i="55"/>
  <c r="M340" i="55"/>
  <c r="B340" i="55"/>
  <c r="A340" i="55"/>
  <c r="M339" i="55"/>
  <c r="B339" i="55"/>
  <c r="A339" i="55"/>
  <c r="M338" i="55"/>
  <c r="B338" i="55"/>
  <c r="A338" i="55"/>
  <c r="M337" i="55"/>
  <c r="B337" i="55"/>
  <c r="A337" i="55"/>
  <c r="M336" i="55"/>
  <c r="B336" i="55"/>
  <c r="A336" i="55"/>
  <c r="M335" i="55"/>
  <c r="B335" i="55"/>
  <c r="A335" i="55"/>
  <c r="M334" i="55"/>
  <c r="B334" i="55"/>
  <c r="A334" i="55"/>
  <c r="M333" i="55"/>
  <c r="B333" i="55"/>
  <c r="A333" i="55"/>
  <c r="M332" i="55"/>
  <c r="B332" i="55"/>
  <c r="A332" i="55"/>
  <c r="M331" i="55"/>
  <c r="B331" i="55"/>
  <c r="A331" i="55"/>
  <c r="M330" i="55"/>
  <c r="B330" i="55"/>
  <c r="A330" i="55"/>
  <c r="M329" i="55"/>
  <c r="B329" i="55"/>
  <c r="A329" i="55"/>
  <c r="M328" i="55"/>
  <c r="B328" i="55"/>
  <c r="A328" i="55"/>
  <c r="M327" i="55"/>
  <c r="B327" i="55"/>
  <c r="A327" i="55"/>
  <c r="M326" i="55"/>
  <c r="B326" i="55"/>
  <c r="A326" i="55"/>
  <c r="M325" i="55"/>
  <c r="B325" i="55"/>
  <c r="A325" i="55"/>
  <c r="M324" i="55"/>
  <c r="B324" i="55"/>
  <c r="A324" i="55"/>
  <c r="M323" i="55"/>
  <c r="B323" i="55"/>
  <c r="A323" i="55"/>
  <c r="M322" i="55"/>
  <c r="B322" i="55"/>
  <c r="A322" i="55"/>
  <c r="M321" i="55"/>
  <c r="B321" i="55"/>
  <c r="A321" i="55"/>
  <c r="M320" i="55"/>
  <c r="B320" i="55"/>
  <c r="A320" i="55"/>
  <c r="M319" i="55"/>
  <c r="B319" i="55"/>
  <c r="A319" i="55"/>
  <c r="M318" i="55"/>
  <c r="B318" i="55"/>
  <c r="A318" i="55"/>
  <c r="M317" i="55"/>
  <c r="B317" i="55"/>
  <c r="A317" i="55"/>
  <c r="M316" i="55"/>
  <c r="B316" i="55"/>
  <c r="A316" i="55"/>
  <c r="M315" i="55"/>
  <c r="B315" i="55"/>
  <c r="A315" i="55"/>
  <c r="M314" i="55"/>
  <c r="B314" i="55"/>
  <c r="A314" i="55"/>
  <c r="M313" i="55"/>
  <c r="B313" i="55"/>
  <c r="A313" i="55"/>
  <c r="M312" i="55"/>
  <c r="B312" i="55"/>
  <c r="A312" i="55"/>
  <c r="M311" i="55"/>
  <c r="B311" i="55"/>
  <c r="A311" i="55"/>
  <c r="M310" i="55"/>
  <c r="B310" i="55"/>
  <c r="A310" i="55"/>
  <c r="M309" i="55"/>
  <c r="B309" i="55"/>
  <c r="A309" i="55"/>
  <c r="M308" i="55"/>
  <c r="B308" i="55"/>
  <c r="A308" i="55"/>
  <c r="M307" i="55"/>
  <c r="B307" i="55"/>
  <c r="A307" i="55"/>
  <c r="M306" i="55"/>
  <c r="B306" i="55"/>
  <c r="A306" i="55"/>
  <c r="M305" i="55"/>
  <c r="B305" i="55"/>
  <c r="A305" i="55"/>
  <c r="M304" i="55"/>
  <c r="B304" i="55"/>
  <c r="A304" i="55"/>
  <c r="M303" i="55"/>
  <c r="B303" i="55"/>
  <c r="A303" i="55"/>
  <c r="M302" i="55"/>
  <c r="B302" i="55"/>
  <c r="A302" i="55"/>
  <c r="M301" i="55"/>
  <c r="B301" i="55"/>
  <c r="A301" i="55"/>
  <c r="M300" i="55"/>
  <c r="B300" i="55"/>
  <c r="A300" i="55"/>
  <c r="M299" i="55"/>
  <c r="B299" i="55"/>
  <c r="A299" i="55"/>
  <c r="M298" i="55"/>
  <c r="B298" i="55"/>
  <c r="A298" i="55"/>
  <c r="M297" i="55"/>
  <c r="B297" i="55"/>
  <c r="A297" i="55"/>
  <c r="M296" i="55"/>
  <c r="B296" i="55"/>
  <c r="A296" i="55"/>
  <c r="M295" i="55"/>
  <c r="B295" i="55"/>
  <c r="A295" i="55"/>
  <c r="M294" i="55"/>
  <c r="B294" i="55"/>
  <c r="A294" i="55"/>
  <c r="M293" i="55"/>
  <c r="B293" i="55"/>
  <c r="A293" i="55"/>
  <c r="M292" i="55"/>
  <c r="B292" i="55"/>
  <c r="A292" i="55"/>
  <c r="M291" i="55"/>
  <c r="B291" i="55"/>
  <c r="A291" i="55"/>
  <c r="M290" i="55"/>
  <c r="B290" i="55"/>
  <c r="A290" i="55"/>
  <c r="M289" i="55"/>
  <c r="B289" i="55"/>
  <c r="A289" i="55"/>
  <c r="M288" i="55"/>
  <c r="B288" i="55"/>
  <c r="A288" i="55"/>
  <c r="M287" i="55"/>
  <c r="B287" i="55"/>
  <c r="A287" i="55"/>
  <c r="M286" i="55"/>
  <c r="B286" i="55"/>
  <c r="A286" i="55"/>
  <c r="M285" i="55"/>
  <c r="B285" i="55"/>
  <c r="A285" i="55"/>
  <c r="M284" i="55"/>
  <c r="B284" i="55"/>
  <c r="A284" i="55"/>
  <c r="M283" i="55"/>
  <c r="B283" i="55"/>
  <c r="A283" i="55"/>
  <c r="M282" i="55"/>
  <c r="B282" i="55"/>
  <c r="A282" i="55"/>
  <c r="M281" i="55"/>
  <c r="B281" i="55"/>
  <c r="A281" i="55"/>
  <c r="M280" i="55"/>
  <c r="B280" i="55"/>
  <c r="A280" i="55"/>
  <c r="M279" i="55"/>
  <c r="B279" i="55"/>
  <c r="A279" i="55"/>
  <c r="M278" i="55"/>
  <c r="B278" i="55"/>
  <c r="A278" i="55"/>
  <c r="M277" i="55"/>
  <c r="B277" i="55"/>
  <c r="A277" i="55"/>
  <c r="M276" i="55"/>
  <c r="B276" i="55"/>
  <c r="A276" i="55"/>
  <c r="M275" i="55"/>
  <c r="B275" i="55"/>
  <c r="A275" i="55"/>
  <c r="M274" i="55"/>
  <c r="B274" i="55"/>
  <c r="A274" i="55"/>
  <c r="M273" i="55"/>
  <c r="B273" i="55"/>
  <c r="A273" i="55"/>
  <c r="M272" i="55"/>
  <c r="B272" i="55"/>
  <c r="A272" i="55"/>
  <c r="M271" i="55"/>
  <c r="B271" i="55"/>
  <c r="A271" i="55"/>
  <c r="M270" i="55"/>
  <c r="B270" i="55"/>
  <c r="A270" i="55"/>
  <c r="M269" i="55"/>
  <c r="B269" i="55"/>
  <c r="A269" i="55"/>
  <c r="M268" i="55"/>
  <c r="B268" i="55"/>
  <c r="A268" i="55"/>
  <c r="M267" i="55"/>
  <c r="B267" i="55"/>
  <c r="A267" i="55"/>
  <c r="M266" i="55"/>
  <c r="B266" i="55"/>
  <c r="A266" i="55"/>
  <c r="M265" i="55"/>
  <c r="B265" i="55"/>
  <c r="A265" i="55"/>
  <c r="M264" i="55"/>
  <c r="B264" i="55"/>
  <c r="A264" i="55"/>
  <c r="M263" i="55"/>
  <c r="B263" i="55"/>
  <c r="A263" i="55"/>
  <c r="M262" i="55"/>
  <c r="B262" i="55"/>
  <c r="A262" i="55"/>
  <c r="M261" i="55"/>
  <c r="B261" i="55"/>
  <c r="A261" i="55"/>
  <c r="M260" i="55"/>
  <c r="B260" i="55"/>
  <c r="A260" i="55"/>
  <c r="M259" i="55"/>
  <c r="B259" i="55"/>
  <c r="A259" i="55"/>
  <c r="M258" i="55"/>
  <c r="B258" i="55"/>
  <c r="A258" i="55"/>
  <c r="M257" i="55"/>
  <c r="B257" i="55"/>
  <c r="A257" i="55"/>
  <c r="M256" i="55"/>
  <c r="B256" i="55"/>
  <c r="A256" i="55"/>
  <c r="M255" i="55"/>
  <c r="B255" i="55"/>
  <c r="A255" i="55"/>
  <c r="M254" i="55"/>
  <c r="B254" i="55"/>
  <c r="A254" i="55"/>
  <c r="M253" i="55"/>
  <c r="B253" i="55"/>
  <c r="A253" i="55"/>
  <c r="M252" i="55"/>
  <c r="B252" i="55"/>
  <c r="A252" i="55"/>
  <c r="M251" i="55"/>
  <c r="B251" i="55"/>
  <c r="A251" i="55"/>
  <c r="M250" i="55"/>
  <c r="B250" i="55"/>
  <c r="A250" i="55"/>
  <c r="M249" i="55"/>
  <c r="B249" i="55"/>
  <c r="A249" i="55"/>
  <c r="M248" i="55"/>
  <c r="B248" i="55"/>
  <c r="A248" i="55"/>
  <c r="M247" i="55"/>
  <c r="B247" i="55"/>
  <c r="A247" i="55"/>
  <c r="M246" i="55"/>
  <c r="B246" i="55"/>
  <c r="A246" i="55"/>
  <c r="M245" i="55"/>
  <c r="B245" i="55"/>
  <c r="A245" i="55"/>
  <c r="M244" i="55"/>
  <c r="B244" i="55"/>
  <c r="A244" i="55"/>
  <c r="M243" i="55"/>
  <c r="B243" i="55"/>
  <c r="A243" i="55"/>
  <c r="M242" i="55"/>
  <c r="B242" i="55"/>
  <c r="A242" i="55"/>
  <c r="M241" i="55"/>
  <c r="B241" i="55"/>
  <c r="A241" i="55"/>
  <c r="M240" i="55"/>
  <c r="B240" i="55"/>
  <c r="A240" i="55"/>
  <c r="M239" i="55"/>
  <c r="B239" i="55"/>
  <c r="A239" i="55"/>
  <c r="M238" i="55"/>
  <c r="B238" i="55"/>
  <c r="A238" i="55"/>
  <c r="M237" i="55"/>
  <c r="B237" i="55"/>
  <c r="A237" i="55"/>
  <c r="M236" i="55"/>
  <c r="B236" i="55"/>
  <c r="A236" i="55"/>
  <c r="M235" i="55"/>
  <c r="B235" i="55"/>
  <c r="A235" i="55"/>
  <c r="M234" i="55"/>
  <c r="B234" i="55"/>
  <c r="A234" i="55"/>
  <c r="M233" i="55"/>
  <c r="B233" i="55"/>
  <c r="A233" i="55"/>
  <c r="M232" i="55"/>
  <c r="B232" i="55"/>
  <c r="A232" i="55"/>
  <c r="M231" i="55"/>
  <c r="B231" i="55"/>
  <c r="A231" i="55"/>
  <c r="M230" i="55"/>
  <c r="B230" i="55"/>
  <c r="A230" i="55"/>
  <c r="M229" i="55"/>
  <c r="B229" i="55"/>
  <c r="A229" i="55"/>
  <c r="M228" i="55"/>
  <c r="B228" i="55"/>
  <c r="A228" i="55"/>
  <c r="M227" i="55"/>
  <c r="B227" i="55"/>
  <c r="A227" i="55"/>
  <c r="M226" i="55"/>
  <c r="B226" i="55"/>
  <c r="A226" i="55"/>
  <c r="M225" i="55"/>
  <c r="B225" i="55"/>
  <c r="A225" i="55"/>
  <c r="M224" i="55"/>
  <c r="B224" i="55"/>
  <c r="A224" i="55"/>
  <c r="M223" i="55"/>
  <c r="B223" i="55"/>
  <c r="A223" i="55"/>
  <c r="M222" i="55"/>
  <c r="B222" i="55"/>
  <c r="A222" i="55"/>
  <c r="M221" i="55"/>
  <c r="B221" i="55"/>
  <c r="A221" i="55"/>
  <c r="M220" i="55"/>
  <c r="B220" i="55"/>
  <c r="A220" i="55"/>
  <c r="M219" i="55"/>
  <c r="B219" i="55"/>
  <c r="A219" i="55"/>
  <c r="M218" i="55"/>
  <c r="B218" i="55"/>
  <c r="A218" i="55"/>
  <c r="M217" i="55"/>
  <c r="B217" i="55"/>
  <c r="A217" i="55"/>
  <c r="M216" i="55"/>
  <c r="B216" i="55"/>
  <c r="A216" i="55"/>
  <c r="M215" i="55"/>
  <c r="A215" i="55"/>
  <c r="M214" i="55"/>
  <c r="A214" i="55"/>
  <c r="M213" i="55"/>
  <c r="A213" i="55"/>
  <c r="M212" i="55"/>
  <c r="A212" i="55"/>
  <c r="M211" i="55"/>
  <c r="A211" i="55"/>
  <c r="M210" i="55"/>
  <c r="A210" i="55"/>
  <c r="M209" i="55"/>
  <c r="A209" i="55"/>
  <c r="M208" i="55"/>
  <c r="A208" i="55"/>
  <c r="M207" i="55"/>
  <c r="A207" i="55"/>
  <c r="M206" i="55"/>
  <c r="A206" i="55"/>
  <c r="M205" i="55"/>
  <c r="A205" i="55"/>
  <c r="M204" i="55"/>
  <c r="A204" i="55"/>
  <c r="M203" i="55"/>
  <c r="A203" i="55"/>
  <c r="M202" i="55"/>
  <c r="A202" i="55"/>
  <c r="M201" i="55"/>
  <c r="A201" i="55"/>
  <c r="M200" i="55"/>
  <c r="A200" i="55"/>
  <c r="M199" i="55"/>
  <c r="A199" i="55"/>
  <c r="M198" i="55"/>
  <c r="A198" i="55"/>
  <c r="M197" i="55"/>
  <c r="A197" i="55"/>
  <c r="M196" i="55"/>
  <c r="A196" i="55"/>
  <c r="M195" i="55"/>
  <c r="A195" i="55"/>
  <c r="M194" i="55"/>
  <c r="A194" i="55"/>
  <c r="M193" i="55"/>
  <c r="A193" i="55"/>
  <c r="M192" i="55"/>
  <c r="A192" i="55"/>
  <c r="M191" i="55"/>
  <c r="A191" i="55"/>
  <c r="M190" i="55"/>
  <c r="A190" i="55"/>
  <c r="M189" i="55"/>
  <c r="A189" i="55"/>
  <c r="M188" i="55"/>
  <c r="A188" i="55"/>
  <c r="M187" i="55"/>
  <c r="A187" i="55"/>
  <c r="M186" i="55"/>
  <c r="A186" i="55"/>
  <c r="M185" i="55"/>
  <c r="B185" i="55"/>
  <c r="A185" i="55"/>
  <c r="B184" i="55"/>
  <c r="A184" i="55"/>
  <c r="M183" i="55"/>
  <c r="B183" i="55"/>
  <c r="A183" i="55"/>
  <c r="M182" i="55"/>
  <c r="A182" i="55"/>
  <c r="M181" i="55"/>
  <c r="A181" i="55"/>
  <c r="M180" i="55"/>
  <c r="A180" i="55"/>
  <c r="M179" i="55"/>
  <c r="A179" i="55"/>
  <c r="M178" i="55"/>
  <c r="A178" i="55"/>
  <c r="M177" i="55"/>
  <c r="A177" i="55"/>
  <c r="M176" i="55"/>
  <c r="A176" i="55"/>
  <c r="M175" i="55"/>
  <c r="A175" i="55"/>
  <c r="M174" i="55"/>
  <c r="A174" i="55"/>
  <c r="M173" i="55"/>
  <c r="A173" i="55"/>
  <c r="M172" i="55"/>
  <c r="A172" i="55"/>
  <c r="M171" i="55"/>
  <c r="A171" i="55"/>
  <c r="M170" i="55"/>
  <c r="A170" i="55"/>
  <c r="M169" i="55"/>
  <c r="A169" i="55"/>
  <c r="M168" i="55"/>
  <c r="A168" i="55"/>
  <c r="M167" i="55"/>
  <c r="A167" i="55"/>
  <c r="M166" i="55"/>
  <c r="A166" i="55"/>
  <c r="M165" i="55"/>
  <c r="A165" i="55"/>
  <c r="M164" i="55"/>
  <c r="A164" i="55"/>
  <c r="M163" i="55"/>
  <c r="A163" i="55"/>
  <c r="M162" i="55"/>
  <c r="A162" i="55"/>
  <c r="M161" i="55"/>
  <c r="A161" i="55"/>
  <c r="M160" i="55"/>
  <c r="A160" i="55"/>
  <c r="M159" i="55"/>
  <c r="A159" i="55"/>
  <c r="M158" i="55"/>
  <c r="A158" i="55"/>
  <c r="M157" i="55"/>
  <c r="A157" i="55"/>
  <c r="M156" i="55"/>
  <c r="A156" i="55"/>
  <c r="M155" i="55"/>
  <c r="A155" i="55"/>
  <c r="M154" i="55"/>
  <c r="A154" i="55"/>
  <c r="M153" i="55"/>
  <c r="A153" i="55"/>
  <c r="M152" i="55"/>
  <c r="A152" i="55"/>
  <c r="M151" i="55"/>
  <c r="A151" i="55"/>
  <c r="M150" i="55"/>
  <c r="A150" i="55"/>
  <c r="M149" i="55"/>
  <c r="A149" i="55"/>
  <c r="M148" i="55"/>
  <c r="A148" i="55"/>
  <c r="M147" i="55"/>
  <c r="A147" i="55"/>
  <c r="M146" i="55"/>
  <c r="A146" i="55"/>
  <c r="M145" i="55"/>
  <c r="A145" i="55"/>
  <c r="M144" i="55"/>
  <c r="B144" i="55"/>
  <c r="A144" i="55"/>
  <c r="B143" i="55"/>
  <c r="A143" i="55"/>
  <c r="M142" i="55"/>
  <c r="B142" i="55"/>
  <c r="A142" i="55"/>
  <c r="M141" i="55"/>
  <c r="A141" i="55"/>
  <c r="M140" i="55"/>
  <c r="A140" i="55"/>
  <c r="M139" i="55"/>
  <c r="A139" i="55"/>
  <c r="M138" i="55"/>
  <c r="A138" i="55"/>
  <c r="M137" i="55"/>
  <c r="A137" i="55"/>
  <c r="M136" i="55"/>
  <c r="A136" i="55"/>
  <c r="M135" i="55"/>
  <c r="A135" i="55"/>
  <c r="M134" i="55"/>
  <c r="A134" i="55"/>
  <c r="M133" i="55"/>
  <c r="A133" i="55"/>
  <c r="M132" i="55"/>
  <c r="A132" i="55"/>
  <c r="M131" i="55"/>
  <c r="A131" i="55"/>
  <c r="M130" i="55"/>
  <c r="A130" i="55"/>
  <c r="M129" i="55"/>
  <c r="A129" i="55"/>
  <c r="M128" i="55"/>
  <c r="A128" i="55"/>
  <c r="M127" i="55"/>
  <c r="A127" i="55"/>
  <c r="M126" i="55"/>
  <c r="A126" i="55"/>
  <c r="M125" i="55"/>
  <c r="A125" i="55"/>
  <c r="M124" i="55"/>
  <c r="A124" i="55"/>
  <c r="M123" i="55"/>
  <c r="A123" i="55"/>
  <c r="M122" i="55"/>
  <c r="A122" i="55"/>
  <c r="M121" i="55"/>
  <c r="A121" i="55"/>
  <c r="M120" i="55"/>
  <c r="A120" i="55"/>
  <c r="M119" i="55"/>
  <c r="A119" i="55"/>
  <c r="M118" i="55"/>
  <c r="A118" i="55"/>
  <c r="M117" i="55"/>
  <c r="A117" i="55"/>
  <c r="M116" i="55"/>
  <c r="B116" i="55"/>
  <c r="A116" i="55"/>
  <c r="B115" i="55"/>
  <c r="A115" i="55"/>
  <c r="M114" i="55"/>
  <c r="B114" i="55"/>
  <c r="A114" i="55"/>
  <c r="M113" i="55"/>
  <c r="A113" i="55"/>
  <c r="M112" i="55"/>
  <c r="A112" i="55"/>
  <c r="M111" i="55"/>
  <c r="A111" i="55"/>
  <c r="M110" i="55"/>
  <c r="A110" i="55"/>
  <c r="M109" i="55"/>
  <c r="A109" i="55"/>
  <c r="M108" i="55"/>
  <c r="A108" i="55"/>
  <c r="M107" i="55"/>
  <c r="A107" i="55"/>
  <c r="M106" i="55"/>
  <c r="A106" i="55"/>
  <c r="M105" i="55"/>
  <c r="A105" i="55"/>
  <c r="M104" i="55"/>
  <c r="A104" i="55"/>
  <c r="M103" i="55"/>
  <c r="A103" i="55"/>
  <c r="M102" i="55"/>
  <c r="A102" i="55"/>
  <c r="M101" i="55"/>
  <c r="A101" i="55"/>
  <c r="M100" i="55"/>
  <c r="A100" i="55"/>
  <c r="M99" i="55"/>
  <c r="A99" i="55"/>
  <c r="M98" i="55"/>
  <c r="A98" i="55"/>
  <c r="M97" i="55"/>
  <c r="A97" i="55"/>
  <c r="M96" i="55"/>
  <c r="A96" i="55"/>
  <c r="M95" i="55"/>
  <c r="A95" i="55"/>
  <c r="M94" i="55"/>
  <c r="B94" i="55"/>
  <c r="A94" i="55"/>
  <c r="B93" i="55"/>
  <c r="A93" i="55"/>
  <c r="M92" i="55"/>
  <c r="B92" i="55"/>
  <c r="A92" i="55"/>
  <c r="M91" i="55"/>
  <c r="A91" i="55"/>
  <c r="M90" i="55"/>
  <c r="A90" i="55"/>
  <c r="M89" i="55"/>
  <c r="A89" i="55"/>
  <c r="M88" i="55"/>
  <c r="A88" i="55"/>
  <c r="M87" i="55"/>
  <c r="A87" i="55"/>
  <c r="M86" i="55"/>
  <c r="A86" i="55"/>
  <c r="M85" i="55"/>
  <c r="A85" i="55"/>
  <c r="M84" i="55"/>
  <c r="A84" i="55"/>
  <c r="M83" i="55"/>
  <c r="B83" i="55"/>
  <c r="A83" i="55"/>
  <c r="B82" i="55"/>
  <c r="A82" i="55"/>
  <c r="M81" i="55"/>
  <c r="B81" i="55"/>
  <c r="A81" i="55"/>
  <c r="M80" i="55"/>
  <c r="A80" i="55"/>
  <c r="M79" i="55"/>
  <c r="A79" i="55"/>
  <c r="M78" i="55"/>
  <c r="A78" i="55"/>
  <c r="M77" i="55"/>
  <c r="A77" i="55"/>
  <c r="M76" i="55"/>
  <c r="A76" i="55"/>
  <c r="M75" i="55"/>
  <c r="A75" i="55"/>
  <c r="M74" i="55"/>
  <c r="A74" i="55"/>
  <c r="M73" i="55"/>
  <c r="A73" i="55"/>
  <c r="M72" i="55"/>
  <c r="A72" i="55"/>
  <c r="M71" i="55"/>
  <c r="A71" i="55"/>
  <c r="M70" i="55"/>
  <c r="A70" i="55"/>
  <c r="M69" i="55"/>
  <c r="A69" i="55"/>
  <c r="M68" i="55"/>
  <c r="A68" i="55"/>
  <c r="M67" i="55"/>
  <c r="A67" i="55"/>
  <c r="M66" i="55"/>
  <c r="A66" i="55"/>
  <c r="M65" i="55"/>
  <c r="A65" i="55"/>
  <c r="M64" i="55"/>
  <c r="A64" i="55"/>
  <c r="M63" i="55"/>
  <c r="A63" i="55"/>
  <c r="M62" i="55"/>
  <c r="A62" i="55"/>
  <c r="M61" i="55"/>
  <c r="A61" i="55"/>
  <c r="M60" i="55"/>
  <c r="A60" i="55"/>
  <c r="M59" i="55"/>
  <c r="A59" i="55"/>
  <c r="M58" i="55"/>
  <c r="A58" i="55"/>
  <c r="M57" i="55"/>
  <c r="A57" i="55"/>
  <c r="M56" i="55"/>
  <c r="A56" i="55"/>
  <c r="M55" i="55"/>
  <c r="A55" i="55"/>
  <c r="M54" i="55"/>
  <c r="A54" i="55"/>
  <c r="M53" i="55"/>
  <c r="A53" i="55"/>
  <c r="M52" i="55"/>
  <c r="A52" i="55"/>
  <c r="M51" i="55"/>
  <c r="A51" i="55"/>
  <c r="M50" i="55"/>
  <c r="A50" i="55"/>
  <c r="M49" i="55"/>
  <c r="A49" i="55"/>
  <c r="M48" i="55"/>
  <c r="A48" i="55"/>
  <c r="M47" i="55"/>
  <c r="B47" i="55"/>
  <c r="A47" i="55"/>
  <c r="B46" i="55"/>
  <c r="A46" i="55"/>
  <c r="M45" i="55"/>
  <c r="B45" i="55"/>
  <c r="A45" i="55"/>
  <c r="M44" i="55"/>
  <c r="A44" i="55"/>
  <c r="M43" i="55"/>
  <c r="A43" i="55"/>
  <c r="M42" i="55"/>
  <c r="A42" i="55"/>
  <c r="M41" i="55"/>
  <c r="A41" i="55"/>
  <c r="M40" i="55"/>
  <c r="A40" i="55"/>
  <c r="M39" i="55"/>
  <c r="A39" i="55"/>
  <c r="M38" i="55"/>
  <c r="A38" i="55"/>
  <c r="M37" i="55"/>
  <c r="A37" i="55"/>
  <c r="M36" i="55"/>
  <c r="A36" i="55"/>
  <c r="M35" i="55"/>
  <c r="A35" i="55"/>
  <c r="M34" i="55"/>
  <c r="A34" i="55"/>
  <c r="M33" i="55"/>
  <c r="A33" i="55"/>
  <c r="M32" i="55"/>
  <c r="A32" i="55"/>
  <c r="M31" i="55"/>
  <c r="A31" i="55"/>
  <c r="M30" i="55"/>
  <c r="A30" i="55"/>
  <c r="M29" i="55"/>
  <c r="A29" i="55"/>
  <c r="M28" i="55"/>
  <c r="A28" i="55"/>
  <c r="M27" i="55"/>
  <c r="A27" i="55"/>
  <c r="M26" i="55"/>
  <c r="A26" i="55"/>
  <c r="M25" i="55"/>
  <c r="A25" i="55"/>
  <c r="M24" i="55"/>
  <c r="A24" i="55"/>
  <c r="M23" i="55"/>
  <c r="A23" i="55"/>
  <c r="M22" i="55"/>
  <c r="A22" i="55"/>
  <c r="M21" i="55"/>
  <c r="A21" i="55"/>
  <c r="M20" i="55"/>
  <c r="A20" i="55"/>
  <c r="M19" i="55"/>
  <c r="A19" i="55"/>
  <c r="M18" i="55"/>
  <c r="A18" i="55"/>
  <c r="M17" i="55"/>
  <c r="B17" i="55"/>
  <c r="A17" i="55"/>
  <c r="B16" i="55"/>
  <c r="A16" i="55"/>
  <c r="A15" i="55"/>
  <c r="A14" i="55"/>
  <c r="A13" i="55"/>
  <c r="A12" i="55"/>
  <c r="M11" i="55"/>
  <c r="L11" i="55"/>
  <c r="K11" i="55"/>
  <c r="J11" i="55"/>
  <c r="B11" i="55"/>
  <c r="A11" i="55"/>
  <c r="A10" i="55"/>
  <c r="A9" i="55"/>
  <c r="I8" i="55"/>
  <c r="F8" i="55"/>
  <c r="D8" i="55"/>
  <c r="A8" i="55"/>
  <c r="L7" i="55"/>
  <c r="I7" i="55"/>
  <c r="F7" i="55"/>
  <c r="D7" i="55"/>
  <c r="A7" i="55"/>
  <c r="L6" i="55"/>
  <c r="I6" i="55"/>
  <c r="F6" i="55"/>
  <c r="D6" i="55"/>
  <c r="A6" i="55"/>
  <c r="L5" i="55"/>
  <c r="A5" i="55"/>
  <c r="F11" i="55" l="1"/>
  <c r="C11" i="55"/>
  <c r="G11" i="55"/>
  <c r="I11" i="55"/>
  <c r="E11" i="55"/>
  <c r="H11" i="55"/>
  <c r="D11" i="55"/>
  <c r="M8" i="55"/>
  <c r="L8" i="55"/>
  <c r="M14" i="55"/>
  <c r="B18" i="55"/>
  <c r="B19" i="55" l="1"/>
  <c r="B20" i="55" l="1"/>
  <c r="B21" i="55" l="1"/>
  <c r="B22" i="55" l="1"/>
  <c r="B23" i="55" l="1"/>
  <c r="B24" i="55" s="1"/>
  <c r="B25" i="55" l="1"/>
  <c r="B26" i="55" s="1"/>
  <c r="B27" i="55" s="1"/>
  <c r="B28" i="55" l="1"/>
  <c r="B29" i="55" l="1"/>
  <c r="B30" i="55" l="1"/>
  <c r="B31" i="55" s="1"/>
  <c r="B32" i="55" s="1"/>
  <c r="B33" i="55" s="1"/>
  <c r="B34" i="55" s="1"/>
  <c r="B35" i="55" s="1"/>
  <c r="B36" i="55" s="1"/>
  <c r="B37" i="55" s="1"/>
  <c r="B38" i="55" s="1"/>
  <c r="B39" i="55" s="1"/>
  <c r="B40" i="55" s="1"/>
  <c r="B41" i="55" s="1"/>
  <c r="B42" i="55" s="1"/>
  <c r="B43" i="55" s="1"/>
  <c r="B44" i="55" s="1"/>
  <c r="B48" i="55" s="1"/>
  <c r="B49" i="55" s="1"/>
  <c r="B50" i="55" s="1"/>
  <c r="B51" i="55" s="1"/>
  <c r="B52" i="55" s="1"/>
  <c r="B53" i="55" s="1"/>
  <c r="B54" i="55" s="1"/>
  <c r="B55" i="55" s="1"/>
  <c r="B56" i="55" s="1"/>
  <c r="B57" i="55" s="1"/>
  <c r="B58" i="55" s="1"/>
  <c r="B59" i="55" s="1"/>
  <c r="B60" i="55" s="1"/>
  <c r="B61" i="55" s="1"/>
  <c r="B62" i="55" s="1"/>
  <c r="B63" i="55" s="1"/>
  <c r="B64" i="55" s="1"/>
  <c r="B65" i="55" s="1"/>
  <c r="B66" i="55" s="1"/>
  <c r="B67" i="55" s="1"/>
  <c r="B68" i="55" s="1"/>
  <c r="B69" i="55" s="1"/>
  <c r="B70" i="55" s="1"/>
  <c r="B71" i="55" s="1"/>
  <c r="B72" i="55" s="1"/>
  <c r="B73" i="55" s="1"/>
  <c r="B74" i="55" s="1"/>
  <c r="B75" i="55" s="1"/>
  <c r="B76" i="55" s="1"/>
  <c r="B77" i="55" s="1"/>
  <c r="B78" i="55" s="1"/>
  <c r="B79" i="55" s="1"/>
  <c r="B80" i="55" s="1"/>
  <c r="B84" i="55" s="1"/>
  <c r="B85" i="55" s="1"/>
  <c r="B86" i="55" s="1"/>
  <c r="B87" i="55" s="1"/>
  <c r="B88" i="55" s="1"/>
  <c r="B89" i="55" s="1"/>
  <c r="B90" i="55" s="1"/>
  <c r="B91" i="55" s="1"/>
  <c r="B95" i="55" s="1"/>
  <c r="B96" i="55" s="1"/>
  <c r="B97" i="55" s="1"/>
  <c r="B98" i="55" s="1"/>
  <c r="B99" i="55" s="1"/>
  <c r="B100" i="55" s="1"/>
  <c r="B101" i="55" s="1"/>
  <c r="B102" i="55" s="1"/>
  <c r="B103" i="55" s="1"/>
  <c r="B104" i="55" s="1"/>
  <c r="B105" i="55" s="1"/>
  <c r="B106" i="55" s="1"/>
  <c r="B107" i="55" s="1"/>
  <c r="B108" i="55" s="1"/>
  <c r="B109" i="55" s="1"/>
  <c r="B110" i="55" s="1"/>
  <c r="B111" i="55" s="1"/>
  <c r="B112" i="55" s="1"/>
  <c r="B113" i="55" s="1"/>
  <c r="B117" i="55" s="1"/>
  <c r="B118" i="55" s="1"/>
  <c r="B119" i="55" s="1"/>
  <c r="B120" i="55" s="1"/>
  <c r="B121" i="55" s="1"/>
  <c r="B122" i="55" s="1"/>
  <c r="B123" i="55" s="1"/>
  <c r="B124" i="55" s="1"/>
  <c r="B125" i="55" s="1"/>
  <c r="B126" i="55" s="1"/>
  <c r="B127" i="55" s="1"/>
  <c r="B128" i="55" s="1"/>
  <c r="B129" i="55" s="1"/>
  <c r="B130" i="55" s="1"/>
  <c r="B131" i="55" s="1"/>
  <c r="B132" i="55" s="1"/>
  <c r="B133" i="55" s="1"/>
  <c r="B134" i="55" s="1"/>
  <c r="B135" i="55" s="1"/>
  <c r="B136" i="55" s="1"/>
  <c r="B137" i="55" s="1"/>
  <c r="B138" i="55" s="1"/>
  <c r="B139" i="55" s="1"/>
  <c r="B140" i="55" s="1"/>
  <c r="B141" i="55" s="1"/>
  <c r="B145" i="55" s="1"/>
  <c r="B146" i="55" s="1"/>
  <c r="B147" i="55" s="1"/>
  <c r="B148" i="55" s="1"/>
  <c r="B149" i="55" s="1"/>
  <c r="B150" i="55" s="1"/>
  <c r="B151" i="55" s="1"/>
  <c r="B152" i="55" s="1"/>
  <c r="B153" i="55" s="1"/>
  <c r="B154" i="55" s="1"/>
  <c r="B155" i="55" s="1"/>
  <c r="B156" i="55" s="1"/>
  <c r="B157" i="55" s="1"/>
  <c r="B158" i="55" s="1"/>
  <c r="B159" i="55" s="1"/>
  <c r="B160" i="55" s="1"/>
  <c r="B161" i="55" s="1"/>
  <c r="B162" i="55" s="1"/>
  <c r="B163" i="55" s="1"/>
  <c r="B164" i="55" s="1"/>
  <c r="B165" i="55" s="1"/>
  <c r="B166" i="55" s="1"/>
  <c r="B167" i="55" s="1"/>
  <c r="B168" i="55" s="1"/>
  <c r="B169" i="55" s="1"/>
  <c r="B170" i="55" s="1"/>
  <c r="B171" i="55" s="1"/>
  <c r="B172" i="55" s="1"/>
  <c r="B173" i="55" s="1"/>
  <c r="B174" i="55" s="1"/>
  <c r="B175" i="55" s="1"/>
  <c r="B176" i="55" s="1"/>
  <c r="B177" i="55" s="1"/>
  <c r="B178" i="55" s="1"/>
  <c r="B179" i="55" s="1"/>
  <c r="B180" i="55" s="1"/>
  <c r="B181" i="55" s="1"/>
  <c r="B182" i="55" s="1"/>
  <c r="B186" i="55" s="1"/>
  <c r="B187" i="55" s="1"/>
  <c r="B188" i="55" s="1"/>
  <c r="B189" i="55" s="1"/>
  <c r="B190" i="55" s="1"/>
  <c r="B191" i="55" s="1"/>
  <c r="B192" i="55" s="1"/>
  <c r="B193" i="55" s="1"/>
  <c r="B194" i="55" s="1"/>
  <c r="B195" i="55" s="1"/>
  <c r="B196" i="55" s="1"/>
  <c r="B197" i="55" s="1"/>
  <c r="B198" i="55" s="1"/>
  <c r="B199" i="55" s="1"/>
  <c r="B200" i="55" s="1"/>
  <c r="B201" i="55" s="1"/>
  <c r="B202" i="55" s="1"/>
  <c r="B203" i="55" s="1"/>
  <c r="B204" i="55" s="1"/>
  <c r="B205" i="55" s="1"/>
  <c r="B206" i="55" s="1"/>
  <c r="B207" i="55" s="1"/>
  <c r="B208" i="55" s="1"/>
  <c r="B209" i="55" s="1"/>
  <c r="B210" i="55" s="1"/>
  <c r="B211" i="55" s="1"/>
  <c r="B212" i="55" s="1"/>
  <c r="B213" i="55" s="1"/>
  <c r="B214" i="55" s="1"/>
  <c r="B215" i="55" s="1"/>
  <c r="Q91" i="53" l="1"/>
  <c r="Q90" i="53"/>
  <c r="F53" i="53"/>
  <c r="F52" i="53"/>
  <c r="F51" i="53"/>
  <c r="CZ41" i="53"/>
  <c r="CY41" i="53" s="1"/>
  <c r="CU41" i="53"/>
  <c r="CT41" i="53" s="1"/>
  <c r="CP41" i="53"/>
  <c r="CO41" i="53" s="1"/>
  <c r="CK41" i="53"/>
  <c r="CJ41" i="53" s="1"/>
  <c r="CF41" i="53"/>
  <c r="CE41" i="53" s="1"/>
  <c r="CA41" i="53"/>
  <c r="BZ41" i="53" s="1"/>
  <c r="BV41" i="53"/>
  <c r="BU41" i="53" s="1"/>
  <c r="BQ41" i="53"/>
  <c r="BP41" i="53" s="1"/>
  <c r="BL41" i="53"/>
  <c r="BK41" i="53" s="1"/>
  <c r="BG41" i="53"/>
  <c r="BF41" i="53" s="1"/>
  <c r="BB41" i="53"/>
  <c r="BA41" i="53" s="1"/>
  <c r="AW41" i="53"/>
  <c r="AV41" i="53" s="1"/>
  <c r="AR41" i="53"/>
  <c r="AQ41" i="53" s="1"/>
  <c r="AM41" i="53"/>
  <c r="AL41" i="53" s="1"/>
  <c r="AH41" i="53"/>
  <c r="AG41" i="53" s="1"/>
  <c r="AC41" i="53"/>
  <c r="AB41" i="53" s="1"/>
  <c r="X41" i="53"/>
  <c r="W41" i="53" s="1"/>
  <c r="S41" i="53"/>
  <c r="R41" i="53" s="1"/>
  <c r="N41" i="53"/>
  <c r="M41" i="53" s="1"/>
  <c r="I41" i="53"/>
  <c r="H41" i="53" s="1"/>
  <c r="DC40" i="53"/>
  <c r="CZ40" i="53"/>
  <c r="CY40" i="53" s="1"/>
  <c r="CX40" i="53"/>
  <c r="CU40" i="53"/>
  <c r="CT40" i="53" s="1"/>
  <c r="CS40" i="53"/>
  <c r="CP40" i="53"/>
  <c r="CO40" i="53" s="1"/>
  <c r="CN40" i="53"/>
  <c r="CK40" i="53"/>
  <c r="CJ40" i="53" s="1"/>
  <c r="CI40" i="53"/>
  <c r="CF40" i="53"/>
  <c r="CE40" i="53" s="1"/>
  <c r="CD40" i="53"/>
  <c r="CA40" i="53"/>
  <c r="BZ40" i="53" s="1"/>
  <c r="BY40" i="53"/>
  <c r="BV40" i="53"/>
  <c r="BU40" i="53" s="1"/>
  <c r="BT40" i="53"/>
  <c r="BQ40" i="53"/>
  <c r="BP40" i="53" s="1"/>
  <c r="BO40" i="53"/>
  <c r="BL40" i="53"/>
  <c r="BK40" i="53" s="1"/>
  <c r="BJ40" i="53"/>
  <c r="BG40" i="53"/>
  <c r="BF40" i="53" s="1"/>
  <c r="BE40" i="53"/>
  <c r="BB40" i="53"/>
  <c r="BA40" i="53" s="1"/>
  <c r="AZ40" i="53"/>
  <c r="AW40" i="53"/>
  <c r="AV40" i="53" s="1"/>
  <c r="AU40" i="53"/>
  <c r="AR40" i="53"/>
  <c r="AQ40" i="53" s="1"/>
  <c r="AP40" i="53"/>
  <c r="AM40" i="53"/>
  <c r="AL40" i="53" s="1"/>
  <c r="AK40" i="53"/>
  <c r="AH40" i="53"/>
  <c r="AG40" i="53" s="1"/>
  <c r="AF40" i="53"/>
  <c r="AC40" i="53"/>
  <c r="AB40" i="53" s="1"/>
  <c r="AA40" i="53"/>
  <c r="X40" i="53"/>
  <c r="W40" i="53" s="1"/>
  <c r="V40" i="53"/>
  <c r="S40" i="53"/>
  <c r="R40" i="53" s="1"/>
  <c r="Q40" i="53"/>
  <c r="N40" i="53"/>
  <c r="M40" i="53" s="1"/>
  <c r="L40" i="53"/>
  <c r="I40" i="53"/>
  <c r="H40" i="53" s="1"/>
  <c r="CZ39" i="53"/>
  <c r="CY39" i="53" s="1"/>
  <c r="CU39" i="53"/>
  <c r="CT39" i="53" s="1"/>
  <c r="CP39" i="53"/>
  <c r="CO39" i="53" s="1"/>
  <c r="CK39" i="53"/>
  <c r="CJ39" i="53" s="1"/>
  <c r="CF39" i="53"/>
  <c r="CE39" i="53" s="1"/>
  <c r="CA39" i="53"/>
  <c r="BZ39" i="53" s="1"/>
  <c r="BV39" i="53"/>
  <c r="BU39" i="53" s="1"/>
  <c r="BQ39" i="53"/>
  <c r="BP39" i="53" s="1"/>
  <c r="BL39" i="53"/>
  <c r="BK39" i="53" s="1"/>
  <c r="BG39" i="53"/>
  <c r="BF39" i="53" s="1"/>
  <c r="BB39" i="53"/>
  <c r="BA39" i="53" s="1"/>
  <c r="AW39" i="53"/>
  <c r="AV39" i="53" s="1"/>
  <c r="AR39" i="53"/>
  <c r="AQ39" i="53" s="1"/>
  <c r="AM39" i="53"/>
  <c r="AL39" i="53" s="1"/>
  <c r="AH39" i="53"/>
  <c r="AG39" i="53" s="1"/>
  <c r="AC39" i="53"/>
  <c r="AB39" i="53" s="1"/>
  <c r="X39" i="53"/>
  <c r="W39" i="53" s="1"/>
  <c r="S39" i="53"/>
  <c r="R39" i="53" s="1"/>
  <c r="N39" i="53"/>
  <c r="M39" i="53" s="1"/>
  <c r="I39" i="53"/>
  <c r="H39" i="53" s="1"/>
  <c r="B39" i="53"/>
  <c r="DB38" i="53"/>
  <c r="DC38" i="53" s="1"/>
  <c r="CZ38" i="53"/>
  <c r="CY38" i="53" s="1"/>
  <c r="CW38" i="53"/>
  <c r="CX38" i="53" s="1"/>
  <c r="CU38" i="53"/>
  <c r="CT38" i="53" s="1"/>
  <c r="CR38" i="53"/>
  <c r="CS38" i="53" s="1"/>
  <c r="CP38" i="53"/>
  <c r="CO38" i="53" s="1"/>
  <c r="CM38" i="53"/>
  <c r="CN38" i="53" s="1"/>
  <c r="CK38" i="53"/>
  <c r="CJ38" i="53" s="1"/>
  <c r="CH38" i="53"/>
  <c r="CI38" i="53" s="1"/>
  <c r="CF38" i="53"/>
  <c r="CE38" i="53" s="1"/>
  <c r="CC38" i="53"/>
  <c r="CD38" i="53" s="1"/>
  <c r="CA38" i="53"/>
  <c r="BZ38" i="53" s="1"/>
  <c r="BX38" i="53"/>
  <c r="BY38" i="53" s="1"/>
  <c r="BV38" i="53"/>
  <c r="BU38" i="53" s="1"/>
  <c r="BS38" i="53"/>
  <c r="BT38" i="53" s="1"/>
  <c r="BQ38" i="53"/>
  <c r="BP38" i="53" s="1"/>
  <c r="BN38" i="53"/>
  <c r="BO38" i="53" s="1"/>
  <c r="BL38" i="53"/>
  <c r="BK38" i="53" s="1"/>
  <c r="BI38" i="53"/>
  <c r="BJ38" i="53" s="1"/>
  <c r="BG38" i="53"/>
  <c r="BF38" i="53" s="1"/>
  <c r="BD38" i="53"/>
  <c r="BE38" i="53" s="1"/>
  <c r="BB38" i="53"/>
  <c r="BA38" i="53" s="1"/>
  <c r="AY38" i="53"/>
  <c r="AZ38" i="53" s="1"/>
  <c r="AW38" i="53"/>
  <c r="AV38" i="53" s="1"/>
  <c r="AT38" i="53"/>
  <c r="AU38" i="53" s="1"/>
  <c r="AR38" i="53"/>
  <c r="AQ38" i="53" s="1"/>
  <c r="AO38" i="53"/>
  <c r="AP38" i="53" s="1"/>
  <c r="AM38" i="53"/>
  <c r="AL38" i="53" s="1"/>
  <c r="AJ38" i="53"/>
  <c r="AK38" i="53" s="1"/>
  <c r="AH38" i="53"/>
  <c r="AG38" i="53" s="1"/>
  <c r="AE38" i="53"/>
  <c r="AF38" i="53" s="1"/>
  <c r="AC38" i="53"/>
  <c r="AB38" i="53" s="1"/>
  <c r="Z38" i="53"/>
  <c r="AA38" i="53" s="1"/>
  <c r="X38" i="53"/>
  <c r="W38" i="53" s="1"/>
  <c r="U38" i="53"/>
  <c r="V38" i="53" s="1"/>
  <c r="S38" i="53"/>
  <c r="R38" i="53" s="1"/>
  <c r="P38" i="53"/>
  <c r="Q38" i="53" s="1"/>
  <c r="N38" i="53"/>
  <c r="M38" i="53" s="1"/>
  <c r="K38" i="53"/>
  <c r="L38" i="53" s="1"/>
  <c r="I38" i="53"/>
  <c r="H38" i="53" s="1"/>
  <c r="CZ37" i="53"/>
  <c r="CY37" i="53" s="1"/>
  <c r="CU37" i="53"/>
  <c r="CT37" i="53" s="1"/>
  <c r="CP37" i="53"/>
  <c r="CO37" i="53" s="1"/>
  <c r="CK37" i="53"/>
  <c r="CJ37" i="53" s="1"/>
  <c r="CF37" i="53"/>
  <c r="CE37" i="53" s="1"/>
  <c r="CA37" i="53"/>
  <c r="BZ37" i="53" s="1"/>
  <c r="BV37" i="53"/>
  <c r="BU37" i="53" s="1"/>
  <c r="BQ37" i="53"/>
  <c r="BP37" i="53" s="1"/>
  <c r="BL37" i="53"/>
  <c r="BK37" i="53" s="1"/>
  <c r="BG37" i="53"/>
  <c r="BF37" i="53" s="1"/>
  <c r="BB37" i="53"/>
  <c r="BA37" i="53" s="1"/>
  <c r="AW37" i="53"/>
  <c r="AV37" i="53" s="1"/>
  <c r="AR37" i="53"/>
  <c r="AQ37" i="53" s="1"/>
  <c r="AM37" i="53"/>
  <c r="AL37" i="53" s="1"/>
  <c r="AH37" i="53"/>
  <c r="AG37" i="53" s="1"/>
  <c r="AC37" i="53"/>
  <c r="AB37" i="53" s="1"/>
  <c r="X37" i="53"/>
  <c r="W37" i="53" s="1"/>
  <c r="S37" i="53"/>
  <c r="R37" i="53" s="1"/>
  <c r="N37" i="53"/>
  <c r="M37" i="53" s="1"/>
  <c r="I37" i="53"/>
  <c r="H37" i="53" s="1"/>
  <c r="CY36" i="53"/>
  <c r="CT36" i="53"/>
  <c r="CO36" i="53"/>
  <c r="CJ36" i="53"/>
  <c r="CE36" i="53"/>
  <c r="BZ36" i="53"/>
  <c r="BU36" i="53"/>
  <c r="BP36" i="53"/>
  <c r="BK36" i="53"/>
  <c r="BF36" i="53"/>
  <c r="BA36" i="53"/>
  <c r="AV36" i="53"/>
  <c r="AQ36" i="53"/>
  <c r="AL36" i="53"/>
  <c r="AG36" i="53"/>
  <c r="AB36" i="53"/>
  <c r="W36" i="53"/>
  <c r="R36" i="53"/>
  <c r="M36" i="53"/>
  <c r="H36" i="53"/>
  <c r="DC35" i="53"/>
  <c r="CX35" i="53"/>
  <c r="CS35" i="53"/>
  <c r="CN35" i="53"/>
  <c r="CI35" i="53"/>
  <c r="CD35" i="53"/>
  <c r="BY35" i="53"/>
  <c r="BT35" i="53"/>
  <c r="BO35" i="53"/>
  <c r="BJ35" i="53"/>
  <c r="BE35" i="53"/>
  <c r="AZ35" i="53"/>
  <c r="AU35" i="53"/>
  <c r="AP35" i="53"/>
  <c r="AK35" i="53"/>
  <c r="AF35" i="53"/>
  <c r="AA35" i="53"/>
  <c r="V35" i="53"/>
  <c r="Q35" i="53"/>
  <c r="L35" i="53"/>
  <c r="E35" i="53"/>
  <c r="F35" i="53" s="1"/>
  <c r="DC34" i="53"/>
  <c r="CX34" i="53"/>
  <c r="CS34" i="53"/>
  <c r="CN34" i="53"/>
  <c r="CI34" i="53"/>
  <c r="CD34" i="53"/>
  <c r="BY34" i="53"/>
  <c r="BT34" i="53"/>
  <c r="BO34" i="53"/>
  <c r="BJ34" i="53"/>
  <c r="BE34" i="53"/>
  <c r="AZ34" i="53"/>
  <c r="AU34" i="53"/>
  <c r="AP34" i="53"/>
  <c r="AK34" i="53"/>
  <c r="AF34" i="53"/>
  <c r="AA34" i="53"/>
  <c r="V34" i="53"/>
  <c r="Q34" i="53"/>
  <c r="L34" i="53"/>
  <c r="E34" i="53"/>
  <c r="G34" i="53" s="1"/>
  <c r="DC33" i="53"/>
  <c r="CX33" i="53"/>
  <c r="CS33" i="53"/>
  <c r="CN33" i="53"/>
  <c r="CI33" i="53"/>
  <c r="CD33" i="53"/>
  <c r="BY33" i="53"/>
  <c r="BT33" i="53"/>
  <c r="BO33" i="53"/>
  <c r="BJ33" i="53"/>
  <c r="BE33" i="53"/>
  <c r="AZ33" i="53"/>
  <c r="AU33" i="53"/>
  <c r="AP33" i="53"/>
  <c r="AK33" i="53"/>
  <c r="AF33" i="53"/>
  <c r="AA33" i="53"/>
  <c r="V33" i="53"/>
  <c r="Q33" i="53"/>
  <c r="L33" i="53"/>
  <c r="E33" i="53"/>
  <c r="F33" i="53" s="1"/>
  <c r="DC32" i="53"/>
  <c r="CX32" i="53"/>
  <c r="CS32" i="53"/>
  <c r="CN32" i="53"/>
  <c r="CI32" i="53"/>
  <c r="CD32" i="53"/>
  <c r="BY32" i="53"/>
  <c r="BT32" i="53"/>
  <c r="BO32" i="53"/>
  <c r="BJ32" i="53"/>
  <c r="BE32" i="53"/>
  <c r="AZ32" i="53"/>
  <c r="AU32" i="53"/>
  <c r="AP32" i="53"/>
  <c r="AK32" i="53"/>
  <c r="AF32" i="53"/>
  <c r="AA32" i="53"/>
  <c r="V32" i="53"/>
  <c r="Q32" i="53"/>
  <c r="L32" i="53"/>
  <c r="E32" i="53"/>
  <c r="G32" i="53" s="1"/>
  <c r="DC31" i="53"/>
  <c r="CX31" i="53"/>
  <c r="CS31" i="53"/>
  <c r="CN31" i="53"/>
  <c r="CI31" i="53"/>
  <c r="CD31" i="53"/>
  <c r="BY31" i="53"/>
  <c r="BT31" i="53"/>
  <c r="BO31" i="53"/>
  <c r="BJ31" i="53"/>
  <c r="BE31" i="53"/>
  <c r="AZ31" i="53"/>
  <c r="AU31" i="53"/>
  <c r="AP31" i="53"/>
  <c r="AK31" i="53"/>
  <c r="AF31" i="53"/>
  <c r="AA31" i="53"/>
  <c r="V31" i="53"/>
  <c r="Q31" i="53"/>
  <c r="L31" i="53"/>
  <c r="E31" i="53"/>
  <c r="G31" i="53" s="1"/>
  <c r="DC30" i="53"/>
  <c r="CX30" i="53"/>
  <c r="CS30" i="53"/>
  <c r="CN30" i="53"/>
  <c r="CI30" i="53"/>
  <c r="CD30" i="53"/>
  <c r="BY30" i="53"/>
  <c r="BT30" i="53"/>
  <c r="BO30" i="53"/>
  <c r="BJ30" i="53"/>
  <c r="BE30" i="53"/>
  <c r="AZ30" i="53"/>
  <c r="AU30" i="53"/>
  <c r="AP30" i="53"/>
  <c r="AK30" i="53"/>
  <c r="AF30" i="53"/>
  <c r="AA30" i="53"/>
  <c r="V30" i="53"/>
  <c r="Q30" i="53"/>
  <c r="L30" i="53"/>
  <c r="E30" i="53"/>
  <c r="G30" i="53" s="1"/>
  <c r="DC29" i="53"/>
  <c r="CX29" i="53"/>
  <c r="CS29" i="53"/>
  <c r="CN29" i="53"/>
  <c r="CI29" i="53"/>
  <c r="CD29" i="53"/>
  <c r="BY29" i="53"/>
  <c r="BT29" i="53"/>
  <c r="BO29" i="53"/>
  <c r="BJ29" i="53"/>
  <c r="BE29" i="53"/>
  <c r="AZ29" i="53"/>
  <c r="AU29" i="53"/>
  <c r="AP29" i="53"/>
  <c r="AK29" i="53"/>
  <c r="AF29" i="53"/>
  <c r="AA29" i="53"/>
  <c r="V29" i="53"/>
  <c r="Q29" i="53"/>
  <c r="L29" i="53"/>
  <c r="E29" i="53"/>
  <c r="G29" i="53" s="1"/>
  <c r="DC28" i="53"/>
  <c r="CX28" i="53"/>
  <c r="CS28" i="53"/>
  <c r="CN28" i="53"/>
  <c r="CI28" i="53"/>
  <c r="CD28" i="53"/>
  <c r="BY28" i="53"/>
  <c r="BT28" i="53"/>
  <c r="BO28" i="53"/>
  <c r="BJ28" i="53"/>
  <c r="BE28" i="53"/>
  <c r="AZ28" i="53"/>
  <c r="AU28" i="53"/>
  <c r="AP28" i="53"/>
  <c r="AK28" i="53"/>
  <c r="AF28" i="53"/>
  <c r="AA28" i="53"/>
  <c r="V28" i="53"/>
  <c r="Q28" i="53"/>
  <c r="L28" i="53"/>
  <c r="E28" i="53"/>
  <c r="F28" i="53" s="1"/>
  <c r="DC27" i="53"/>
  <c r="CX27" i="53"/>
  <c r="CS27" i="53"/>
  <c r="CN27" i="53"/>
  <c r="CI27" i="53"/>
  <c r="CD27" i="53"/>
  <c r="BY27" i="53"/>
  <c r="BT27" i="53"/>
  <c r="BO27" i="53"/>
  <c r="BJ27" i="53"/>
  <c r="BE27" i="53"/>
  <c r="AZ27" i="53"/>
  <c r="AU27" i="53"/>
  <c r="AP27" i="53"/>
  <c r="AK27" i="53"/>
  <c r="AF27" i="53"/>
  <c r="AA27" i="53"/>
  <c r="V27" i="53"/>
  <c r="Q27" i="53"/>
  <c r="L27" i="53"/>
  <c r="E27" i="53"/>
  <c r="G27" i="53" s="1"/>
  <c r="DC26" i="53"/>
  <c r="CX26" i="53"/>
  <c r="CS26" i="53"/>
  <c r="CN26" i="53"/>
  <c r="CI26" i="53"/>
  <c r="CD26" i="53"/>
  <c r="BY26" i="53"/>
  <c r="BT26" i="53"/>
  <c r="BO26" i="53"/>
  <c r="BJ26" i="53"/>
  <c r="BE26" i="53"/>
  <c r="AZ26" i="53"/>
  <c r="AU26" i="53"/>
  <c r="AP26" i="53"/>
  <c r="AK26" i="53"/>
  <c r="AF26" i="53"/>
  <c r="AA26" i="53"/>
  <c r="V26" i="53"/>
  <c r="Q26" i="53"/>
  <c r="L26" i="53"/>
  <c r="E26" i="53"/>
  <c r="G26" i="53" s="1"/>
  <c r="DC25" i="53"/>
  <c r="CX25" i="53"/>
  <c r="CS25" i="53"/>
  <c r="CN25" i="53"/>
  <c r="CI25" i="53"/>
  <c r="CD25" i="53"/>
  <c r="BY25" i="53"/>
  <c r="BT25" i="53"/>
  <c r="BO25" i="53"/>
  <c r="BJ25" i="53"/>
  <c r="BE25" i="53"/>
  <c r="AZ25" i="53"/>
  <c r="AU25" i="53"/>
  <c r="AP25" i="53"/>
  <c r="AK25" i="53"/>
  <c r="AF25" i="53"/>
  <c r="AA25" i="53"/>
  <c r="V25" i="53"/>
  <c r="Q25" i="53"/>
  <c r="L25" i="53"/>
  <c r="E25" i="53"/>
  <c r="G25" i="53" s="1"/>
  <c r="DC24" i="53"/>
  <c r="CX24" i="53"/>
  <c r="CS24" i="53"/>
  <c r="CN24" i="53"/>
  <c r="CI24" i="53"/>
  <c r="CD24" i="53"/>
  <c r="BY24" i="53"/>
  <c r="BT24" i="53"/>
  <c r="BO24" i="53"/>
  <c r="BJ24" i="53"/>
  <c r="BE24" i="53"/>
  <c r="AZ24" i="53"/>
  <c r="AU24" i="53"/>
  <c r="AP24" i="53"/>
  <c r="AK24" i="53"/>
  <c r="AF24" i="53"/>
  <c r="AA24" i="53"/>
  <c r="V24" i="53"/>
  <c r="Q24" i="53"/>
  <c r="L24" i="53"/>
  <c r="E24" i="53"/>
  <c r="F24" i="53" s="1"/>
  <c r="DC23" i="53"/>
  <c r="CX23" i="53"/>
  <c r="CS23" i="53"/>
  <c r="CN23" i="53"/>
  <c r="CI23" i="53"/>
  <c r="CD23" i="53"/>
  <c r="BY23" i="53"/>
  <c r="BT23" i="53"/>
  <c r="BO23" i="53"/>
  <c r="BJ23" i="53"/>
  <c r="BE23" i="53"/>
  <c r="AZ23" i="53"/>
  <c r="AU23" i="53"/>
  <c r="AP23" i="53"/>
  <c r="AK23" i="53"/>
  <c r="AF23" i="53"/>
  <c r="AA23" i="53"/>
  <c r="V23" i="53"/>
  <c r="Q23" i="53"/>
  <c r="L23" i="53"/>
  <c r="E23" i="53"/>
  <c r="F23" i="53" s="1"/>
  <c r="DC22" i="53"/>
  <c r="CX22" i="53"/>
  <c r="CS22" i="53"/>
  <c r="CN22" i="53"/>
  <c r="CI22" i="53"/>
  <c r="CD22" i="53"/>
  <c r="BY22" i="53"/>
  <c r="BT22" i="53"/>
  <c r="BO22" i="53"/>
  <c r="BJ22" i="53"/>
  <c r="BE22" i="53"/>
  <c r="AZ22" i="53"/>
  <c r="AU22" i="53"/>
  <c r="AP22" i="53"/>
  <c r="AK22" i="53"/>
  <c r="AF22" i="53"/>
  <c r="AA22" i="53"/>
  <c r="V22" i="53"/>
  <c r="Q22" i="53"/>
  <c r="L22" i="53"/>
  <c r="E22" i="53"/>
  <c r="G22" i="53" s="1"/>
  <c r="DC21" i="53"/>
  <c r="CX21" i="53"/>
  <c r="CS21" i="53"/>
  <c r="CN21" i="53"/>
  <c r="CI21" i="53"/>
  <c r="CD21" i="53"/>
  <c r="BY21" i="53"/>
  <c r="BT21" i="53"/>
  <c r="BO21" i="53"/>
  <c r="BJ21" i="53"/>
  <c r="BE21" i="53"/>
  <c r="AZ21" i="53"/>
  <c r="AU21" i="53"/>
  <c r="AP21" i="53"/>
  <c r="AK21" i="53"/>
  <c r="AF21" i="53"/>
  <c r="AA21" i="53"/>
  <c r="V21" i="53"/>
  <c r="Q21" i="53"/>
  <c r="L21" i="53"/>
  <c r="E21" i="53"/>
  <c r="G21" i="53" s="1"/>
  <c r="DC20" i="53"/>
  <c r="CX20" i="53"/>
  <c r="CS20" i="53"/>
  <c r="CN20" i="53"/>
  <c r="CI20" i="53"/>
  <c r="CD20" i="53"/>
  <c r="BY20" i="53"/>
  <c r="BT20" i="53"/>
  <c r="BO20" i="53"/>
  <c r="BJ20" i="53"/>
  <c r="BE20" i="53"/>
  <c r="AZ20" i="53"/>
  <c r="AU20" i="53"/>
  <c r="AP20" i="53"/>
  <c r="AK20" i="53"/>
  <c r="AF20" i="53"/>
  <c r="AA20" i="53"/>
  <c r="V20" i="53"/>
  <c r="Q20" i="53"/>
  <c r="L20" i="53"/>
  <c r="E20" i="53"/>
  <c r="F20" i="53" s="1"/>
  <c r="DC19" i="53"/>
  <c r="CX19" i="53"/>
  <c r="CS19" i="53"/>
  <c r="CN19" i="53"/>
  <c r="CI19" i="53"/>
  <c r="CD19" i="53"/>
  <c r="BY19" i="53"/>
  <c r="BT19" i="53"/>
  <c r="BO19" i="53"/>
  <c r="BJ19" i="53"/>
  <c r="BE19" i="53"/>
  <c r="AZ19" i="53"/>
  <c r="AU19" i="53"/>
  <c r="AP19" i="53"/>
  <c r="AK19" i="53"/>
  <c r="AF19" i="53"/>
  <c r="AA19" i="53"/>
  <c r="V19" i="53"/>
  <c r="Q19" i="53"/>
  <c r="L19" i="53"/>
  <c r="E19" i="53"/>
  <c r="G19" i="53" s="1"/>
  <c r="DC18" i="53"/>
  <c r="CX18" i="53"/>
  <c r="CS18" i="53"/>
  <c r="CN18" i="53"/>
  <c r="CI18" i="53"/>
  <c r="CD18" i="53"/>
  <c r="BY18" i="53"/>
  <c r="BT18" i="53"/>
  <c r="BO18" i="53"/>
  <c r="BJ18" i="53"/>
  <c r="BE18" i="53"/>
  <c r="AZ18" i="53"/>
  <c r="AU18" i="53"/>
  <c r="AP18" i="53"/>
  <c r="AK18" i="53"/>
  <c r="AF18" i="53"/>
  <c r="AA18" i="53"/>
  <c r="V18" i="53"/>
  <c r="Q18" i="53"/>
  <c r="L18" i="53"/>
  <c r="E18" i="53"/>
  <c r="F18" i="53" s="1"/>
  <c r="DC17" i="53"/>
  <c r="CX17" i="53"/>
  <c r="CS17" i="53"/>
  <c r="CN17" i="53"/>
  <c r="CI17" i="53"/>
  <c r="CD17" i="53"/>
  <c r="BY17" i="53"/>
  <c r="BT17" i="53"/>
  <c r="BO17" i="53"/>
  <c r="BJ17" i="53"/>
  <c r="BE17" i="53"/>
  <c r="AZ17" i="53"/>
  <c r="AU17" i="53"/>
  <c r="AP17" i="53"/>
  <c r="AK17" i="53"/>
  <c r="AF17" i="53"/>
  <c r="AA17" i="53"/>
  <c r="V17" i="53"/>
  <c r="Q17" i="53"/>
  <c r="L17" i="53"/>
  <c r="E17" i="53"/>
  <c r="F17" i="53" s="1"/>
  <c r="DC16" i="53"/>
  <c r="CX16" i="53"/>
  <c r="CS16" i="53"/>
  <c r="CN16" i="53"/>
  <c r="CI16" i="53"/>
  <c r="CD16" i="53"/>
  <c r="BY16" i="53"/>
  <c r="BT16" i="53"/>
  <c r="BO16" i="53"/>
  <c r="BJ16" i="53"/>
  <c r="BE16" i="53"/>
  <c r="AZ16" i="53"/>
  <c r="AU16" i="53"/>
  <c r="AP16" i="53"/>
  <c r="AK16" i="53"/>
  <c r="AF16" i="53"/>
  <c r="AA16" i="53"/>
  <c r="V16" i="53"/>
  <c r="Q16" i="53"/>
  <c r="L16" i="53"/>
  <c r="E16" i="53"/>
  <c r="F16" i="53" s="1"/>
  <c r="DC15" i="53"/>
  <c r="CX15" i="53"/>
  <c r="CS15" i="53"/>
  <c r="CN15" i="53"/>
  <c r="CI15" i="53"/>
  <c r="CD15" i="53"/>
  <c r="BY15" i="53"/>
  <c r="BT15" i="53"/>
  <c r="BO15" i="53"/>
  <c r="BJ15" i="53"/>
  <c r="BE15" i="53"/>
  <c r="AZ15" i="53"/>
  <c r="AU15" i="53"/>
  <c r="AP15" i="53"/>
  <c r="AK15" i="53"/>
  <c r="AF15" i="53"/>
  <c r="AA15" i="53"/>
  <c r="V15" i="53"/>
  <c r="Q15" i="53"/>
  <c r="L15" i="53"/>
  <c r="E15" i="53"/>
  <c r="G15" i="53" s="1"/>
  <c r="DC14" i="53"/>
  <c r="CX14" i="53"/>
  <c r="CS14" i="53"/>
  <c r="CN14" i="53"/>
  <c r="CI14" i="53"/>
  <c r="CD14" i="53"/>
  <c r="BY14" i="53"/>
  <c r="BT14" i="53"/>
  <c r="BO14" i="53"/>
  <c r="BJ14" i="53"/>
  <c r="BE14" i="53"/>
  <c r="AZ14" i="53"/>
  <c r="AU14" i="53"/>
  <c r="AP14" i="53"/>
  <c r="AK14" i="53"/>
  <c r="AF14" i="53"/>
  <c r="AA14" i="53"/>
  <c r="V14" i="53"/>
  <c r="Q14" i="53"/>
  <c r="L14" i="53"/>
  <c r="E14" i="53"/>
  <c r="G14" i="53" s="1"/>
  <c r="DC13" i="53"/>
  <c r="CX13" i="53"/>
  <c r="CS13" i="53"/>
  <c r="CN13" i="53"/>
  <c r="CI13" i="53"/>
  <c r="CD13" i="53"/>
  <c r="BY13" i="53"/>
  <c r="BT13" i="53"/>
  <c r="BO13" i="53"/>
  <c r="BJ13" i="53"/>
  <c r="BE13" i="53"/>
  <c r="AZ13" i="53"/>
  <c r="AU13" i="53"/>
  <c r="AP13" i="53"/>
  <c r="AK13" i="53"/>
  <c r="AF13" i="53"/>
  <c r="AA13" i="53"/>
  <c r="V13" i="53"/>
  <c r="Q13" i="53"/>
  <c r="L13" i="53"/>
  <c r="E13" i="53"/>
  <c r="G13" i="53" s="1"/>
  <c r="DC12" i="53"/>
  <c r="CX12" i="53"/>
  <c r="CS12" i="53"/>
  <c r="CN12" i="53"/>
  <c r="CI12" i="53"/>
  <c r="CD12" i="53"/>
  <c r="BY12" i="53"/>
  <c r="BT12" i="53"/>
  <c r="BO12" i="53"/>
  <c r="BJ12" i="53"/>
  <c r="BE12" i="53"/>
  <c r="AZ12" i="53"/>
  <c r="AU12" i="53"/>
  <c r="AP12" i="53"/>
  <c r="AK12" i="53"/>
  <c r="AF12" i="53"/>
  <c r="AA12" i="53"/>
  <c r="V12" i="53"/>
  <c r="Q12" i="53"/>
  <c r="L12" i="53"/>
  <c r="E12" i="53"/>
  <c r="G12" i="53" s="1"/>
  <c r="DC11" i="53"/>
  <c r="CX11" i="53"/>
  <c r="CS11" i="53"/>
  <c r="CN11" i="53"/>
  <c r="CI11" i="53"/>
  <c r="CD11" i="53"/>
  <c r="BY11" i="53"/>
  <c r="BT11" i="53"/>
  <c r="BO11" i="53"/>
  <c r="BJ11" i="53"/>
  <c r="BE11" i="53"/>
  <c r="AZ11" i="53"/>
  <c r="AU11" i="53"/>
  <c r="AP11" i="53"/>
  <c r="AK11" i="53"/>
  <c r="AF11" i="53"/>
  <c r="AA11" i="53"/>
  <c r="V11" i="53"/>
  <c r="Q11" i="53"/>
  <c r="L11" i="53"/>
  <c r="E11" i="53"/>
  <c r="G11" i="53" s="1"/>
  <c r="DC10" i="53"/>
  <c r="CX10" i="53"/>
  <c r="CS10" i="53"/>
  <c r="CN10" i="53"/>
  <c r="CI10" i="53"/>
  <c r="CD10" i="53"/>
  <c r="BY10" i="53"/>
  <c r="BT10" i="53"/>
  <c r="BO10" i="53"/>
  <c r="BJ10" i="53"/>
  <c r="BE10" i="53"/>
  <c r="AZ10" i="53"/>
  <c r="AU10" i="53"/>
  <c r="AP10" i="53"/>
  <c r="AK10" i="53"/>
  <c r="AF10" i="53"/>
  <c r="AA10" i="53"/>
  <c r="V10" i="53"/>
  <c r="Q10" i="53"/>
  <c r="L10" i="53"/>
  <c r="E10" i="53"/>
  <c r="G10" i="53" s="1"/>
  <c r="DC9" i="53"/>
  <c r="CX9" i="53"/>
  <c r="CS9" i="53"/>
  <c r="CN9" i="53"/>
  <c r="CI9" i="53"/>
  <c r="CD9" i="53"/>
  <c r="BY9" i="53"/>
  <c r="BT9" i="53"/>
  <c r="BO9" i="53"/>
  <c r="BJ9" i="53"/>
  <c r="BE9" i="53"/>
  <c r="AZ9" i="53"/>
  <c r="AU9" i="53"/>
  <c r="AP9" i="53"/>
  <c r="AK9" i="53"/>
  <c r="AF9" i="53"/>
  <c r="AA9" i="53"/>
  <c r="V9" i="53"/>
  <c r="Q9" i="53"/>
  <c r="L9" i="53"/>
  <c r="E9" i="53"/>
  <c r="G9" i="53" s="1"/>
  <c r="DC8" i="53"/>
  <c r="CX8" i="53"/>
  <c r="CS8" i="53"/>
  <c r="CN8" i="53"/>
  <c r="CI8" i="53"/>
  <c r="CD8" i="53"/>
  <c r="BY8" i="53"/>
  <c r="BT8" i="53"/>
  <c r="BO8" i="53"/>
  <c r="BJ8" i="53"/>
  <c r="BE8" i="53"/>
  <c r="AZ8" i="53"/>
  <c r="AU8" i="53"/>
  <c r="AP8" i="53"/>
  <c r="AK8" i="53"/>
  <c r="AF8" i="53"/>
  <c r="AA8" i="53"/>
  <c r="V8" i="53"/>
  <c r="Q8" i="53"/>
  <c r="L8" i="53"/>
  <c r="E8" i="53"/>
  <c r="G8" i="53" s="1"/>
  <c r="DC7" i="53"/>
  <c r="CX7" i="53"/>
  <c r="CS7" i="53"/>
  <c r="CN7" i="53"/>
  <c r="CI7" i="53"/>
  <c r="CD7" i="53"/>
  <c r="BY7" i="53"/>
  <c r="BT7" i="53"/>
  <c r="BO7" i="53"/>
  <c r="BJ7" i="53"/>
  <c r="BE7" i="53"/>
  <c r="AZ7" i="53"/>
  <c r="AU7" i="53"/>
  <c r="AP7" i="53"/>
  <c r="AK7" i="53"/>
  <c r="AF7" i="53"/>
  <c r="AA7" i="53"/>
  <c r="V7" i="53"/>
  <c r="Q7" i="53"/>
  <c r="L7" i="53"/>
  <c r="E7" i="53"/>
  <c r="G7" i="53" s="1"/>
  <c r="DC6" i="53"/>
  <c r="CX6" i="53"/>
  <c r="CS6" i="53"/>
  <c r="CN6" i="53"/>
  <c r="CI6" i="53"/>
  <c r="CD6" i="53"/>
  <c r="BY6" i="53"/>
  <c r="BT6" i="53"/>
  <c r="BO6" i="53"/>
  <c r="BJ6" i="53"/>
  <c r="BE6" i="53"/>
  <c r="AZ6" i="53"/>
  <c r="AU6" i="53"/>
  <c r="AP6" i="53"/>
  <c r="AK6" i="53"/>
  <c r="AF6" i="53"/>
  <c r="AA6" i="53"/>
  <c r="V6" i="53"/>
  <c r="Q6" i="53"/>
  <c r="L6" i="53"/>
  <c r="E6" i="53"/>
  <c r="G6" i="53" s="1"/>
  <c r="DC5" i="53"/>
  <c r="CX5" i="53"/>
  <c r="CS5" i="53"/>
  <c r="CN5" i="53"/>
  <c r="CI5" i="53"/>
  <c r="CD5" i="53"/>
  <c r="BY5" i="53"/>
  <c r="BT5" i="53"/>
  <c r="BO5" i="53"/>
  <c r="BJ5" i="53"/>
  <c r="BE5" i="53"/>
  <c r="AZ5" i="53"/>
  <c r="AU5" i="53"/>
  <c r="AP5" i="53"/>
  <c r="AK5" i="53"/>
  <c r="AF5" i="53"/>
  <c r="AA5" i="53"/>
  <c r="V5" i="53"/>
  <c r="Q5" i="53"/>
  <c r="L5" i="53"/>
  <c r="E5" i="53"/>
  <c r="G5" i="53" s="1"/>
  <c r="C5" i="53"/>
  <c r="B5" i="53" s="1"/>
  <c r="DC4" i="53"/>
  <c r="CX4" i="53"/>
  <c r="CS4" i="53"/>
  <c r="CN4" i="53"/>
  <c r="CI4" i="53"/>
  <c r="CD4" i="53"/>
  <c r="BY4" i="53"/>
  <c r="BT4" i="53"/>
  <c r="BO4" i="53"/>
  <c r="BJ4" i="53"/>
  <c r="BE4" i="53"/>
  <c r="AZ4" i="53"/>
  <c r="AU4" i="53"/>
  <c r="AP4" i="53"/>
  <c r="AK4" i="53"/>
  <c r="AF4" i="53"/>
  <c r="AA4" i="53"/>
  <c r="V4" i="53"/>
  <c r="Q4" i="53"/>
  <c r="L4" i="53"/>
  <c r="E4" i="53"/>
  <c r="G4" i="53" s="1"/>
  <c r="D4" i="53"/>
  <c r="B4" i="53"/>
  <c r="B3" i="53"/>
  <c r="B37" i="53" s="1"/>
  <c r="AH2" i="53"/>
  <c r="CR37" i="53" l="1"/>
  <c r="CR39" i="53" s="1"/>
  <c r="CR41" i="53" s="1"/>
  <c r="F19" i="53"/>
  <c r="P37" i="53"/>
  <c r="P39" i="53" s="1"/>
  <c r="P41" i="53" s="1"/>
  <c r="F22" i="53"/>
  <c r="AY37" i="53"/>
  <c r="AY39" i="53" s="1"/>
  <c r="AY41" i="53" s="1"/>
  <c r="G35" i="53"/>
  <c r="CH37" i="53"/>
  <c r="CH39" i="53" s="1"/>
  <c r="CH41" i="53" s="1"/>
  <c r="F6" i="53"/>
  <c r="F27" i="53"/>
  <c r="F30" i="53"/>
  <c r="BX37" i="53"/>
  <c r="BX39" i="53" s="1"/>
  <c r="BX41" i="53" s="1"/>
  <c r="F11" i="53"/>
  <c r="F14" i="53"/>
  <c r="CC37" i="53"/>
  <c r="CC39" i="53" s="1"/>
  <c r="CC41" i="53" s="1"/>
  <c r="BD37" i="53"/>
  <c r="BD39" i="53" s="1"/>
  <c r="BD41" i="53" s="1"/>
  <c r="K37" i="53"/>
  <c r="K39" i="53" s="1"/>
  <c r="K41" i="53" s="1"/>
  <c r="BN37" i="53"/>
  <c r="BN39" i="53" s="1"/>
  <c r="BN41" i="53" s="1"/>
  <c r="U37" i="53"/>
  <c r="U39" i="53" s="1"/>
  <c r="U41" i="53" s="1"/>
  <c r="AT37" i="53"/>
  <c r="AT39" i="53" s="1"/>
  <c r="AT41" i="53" s="1"/>
  <c r="BS37" i="53"/>
  <c r="BS39" i="53" s="1"/>
  <c r="BS41" i="53" s="1"/>
  <c r="Z37" i="53"/>
  <c r="Z39" i="53" s="1"/>
  <c r="Z41" i="53" s="1"/>
  <c r="CW37" i="53"/>
  <c r="CW39" i="53" s="1"/>
  <c r="CW41" i="53" s="1"/>
  <c r="AJ37" i="53"/>
  <c r="AJ39" i="53" s="1"/>
  <c r="AJ41" i="53" s="1"/>
  <c r="AE37" i="53"/>
  <c r="AE39" i="53" s="1"/>
  <c r="AE41" i="53" s="1"/>
  <c r="DB37" i="53"/>
  <c r="DB39" i="53" s="1"/>
  <c r="DB41" i="53" s="1"/>
  <c r="BI37" i="53"/>
  <c r="BI39" i="53" s="1"/>
  <c r="BI41" i="53" s="1"/>
  <c r="AO37" i="53"/>
  <c r="AO39" i="53" s="1"/>
  <c r="AO41" i="53" s="1"/>
  <c r="CM37" i="53"/>
  <c r="CM39" i="53" s="1"/>
  <c r="CM41" i="53" s="1"/>
  <c r="G16" i="53"/>
  <c r="F31" i="53"/>
  <c r="G20" i="53"/>
  <c r="G28" i="53"/>
  <c r="F9" i="53"/>
  <c r="F25" i="53"/>
  <c r="G17" i="53"/>
  <c r="G33" i="53"/>
  <c r="D5" i="53"/>
  <c r="F32" i="53"/>
  <c r="G24" i="53"/>
  <c r="F29" i="53"/>
  <c r="F10" i="53"/>
  <c r="F34" i="53"/>
  <c r="G18" i="53"/>
  <c r="F15" i="53"/>
  <c r="C6" i="53"/>
  <c r="F8" i="53"/>
  <c r="F5" i="53"/>
  <c r="F13" i="53"/>
  <c r="F21" i="53"/>
  <c r="F26" i="53"/>
  <c r="F7" i="53"/>
  <c r="G23" i="53"/>
  <c r="F12" i="53"/>
  <c r="F4" i="53"/>
  <c r="C7" i="53" l="1"/>
  <c r="D6" i="53"/>
  <c r="B6" i="53"/>
  <c r="C8" i="53" l="1"/>
  <c r="D7" i="53"/>
  <c r="B7" i="53"/>
  <c r="D8" i="53" l="1"/>
  <c r="C9" i="53"/>
  <c r="B8" i="53"/>
  <c r="C10" i="53" l="1"/>
  <c r="D9" i="53"/>
  <c r="B9" i="53"/>
  <c r="D10" i="53" l="1"/>
  <c r="B10" i="53"/>
  <c r="C11" i="53"/>
  <c r="D11" i="53" l="1"/>
  <c r="C12" i="53"/>
  <c r="B11" i="53"/>
  <c r="B12" i="53" l="1"/>
  <c r="D12" i="53"/>
  <c r="C13" i="53"/>
  <c r="B13" i="53" l="1"/>
  <c r="D13" i="53"/>
  <c r="C14" i="53"/>
  <c r="D14" i="53" l="1"/>
  <c r="C15" i="53"/>
  <c r="B14" i="53"/>
  <c r="C16" i="53" l="1"/>
  <c r="B15" i="53"/>
  <c r="D15" i="53"/>
  <c r="D16" i="53" l="1"/>
  <c r="B16" i="53"/>
  <c r="C17" i="53"/>
  <c r="C18" i="53" l="1"/>
  <c r="D17" i="53"/>
  <c r="B17" i="53"/>
  <c r="B18" i="53" l="1"/>
  <c r="C19" i="53"/>
  <c r="D18" i="53"/>
  <c r="B19" i="53" l="1"/>
  <c r="D19" i="53"/>
  <c r="C20" i="53"/>
  <c r="B20" i="53" l="1"/>
  <c r="C21" i="53"/>
  <c r="D20" i="53"/>
  <c r="B21" i="53" l="1"/>
  <c r="C22" i="53"/>
  <c r="D21" i="53"/>
  <c r="B22" i="53" l="1"/>
  <c r="D22" i="53"/>
  <c r="C23" i="53"/>
  <c r="C24" i="53" l="1"/>
  <c r="B23" i="53"/>
  <c r="D23" i="53"/>
  <c r="D24" i="53" l="1"/>
  <c r="B24" i="53"/>
  <c r="C25" i="53"/>
  <c r="D25" i="53" l="1"/>
  <c r="B25" i="53"/>
  <c r="C26" i="53"/>
  <c r="D26" i="53" l="1"/>
  <c r="C27" i="53"/>
  <c r="B26" i="53"/>
  <c r="B27" i="53" l="1"/>
  <c r="C28" i="53"/>
  <c r="D27" i="53"/>
  <c r="D28" i="53" l="1"/>
  <c r="C29" i="53"/>
  <c r="B28" i="53"/>
  <c r="B29" i="53" l="1"/>
  <c r="C30" i="53"/>
  <c r="D29" i="53"/>
  <c r="B30" i="53" l="1"/>
  <c r="C31" i="53"/>
  <c r="D30" i="53"/>
  <c r="C32" i="53" l="1"/>
  <c r="B31" i="53"/>
  <c r="D31" i="53"/>
  <c r="D32" i="53" l="1"/>
  <c r="C33" i="53"/>
  <c r="B32" i="53"/>
  <c r="B33" i="53" l="1"/>
  <c r="D33" i="53"/>
  <c r="C34" i="53"/>
  <c r="D34" i="53" l="1"/>
  <c r="B34" i="53"/>
  <c r="C35" i="53"/>
  <c r="D35" i="53" l="1"/>
  <c r="B35" i="53"/>
  <c r="Q315" i="51" l="1"/>
  <c r="J308" i="51"/>
  <c r="H308" i="51"/>
  <c r="B308" i="51"/>
  <c r="G300" i="51" s="1"/>
  <c r="B304" i="51"/>
  <c r="P288" i="51"/>
  <c r="A288" i="51"/>
  <c r="Q287" i="51"/>
  <c r="B287" i="51"/>
  <c r="A203" i="51"/>
  <c r="B202" i="51"/>
  <c r="A56" i="51"/>
  <c r="B55" i="51"/>
  <c r="Q41" i="51"/>
  <c r="J38" i="51"/>
  <c r="H38" i="51"/>
  <c r="B38" i="51"/>
  <c r="G28" i="51" s="1"/>
  <c r="B33" i="51"/>
  <c r="Q14" i="51"/>
  <c r="P12" i="51"/>
  <c r="A12" i="51"/>
  <c r="Q11" i="51"/>
  <c r="B11" i="51"/>
  <c r="Q5" i="51"/>
  <c r="A4" i="51"/>
  <c r="G23" i="51" l="1"/>
  <c r="G22" i="51"/>
  <c r="G301" i="51"/>
  <c r="G25" i="51"/>
  <c r="G302" i="51"/>
  <c r="G26" i="51"/>
  <c r="G29" i="51"/>
  <c r="G306" i="51"/>
  <c r="G31" i="51"/>
  <c r="I41" i="51"/>
  <c r="B41" i="51" s="1"/>
  <c r="G33" i="51"/>
  <c r="G35" i="51"/>
  <c r="G27" i="51"/>
  <c r="G299" i="51"/>
  <c r="I311" i="51"/>
  <c r="B311" i="51" s="1"/>
  <c r="G298" i="51"/>
  <c r="G38" i="51" l="1"/>
  <c r="I28" i="51"/>
  <c r="I31" i="51"/>
  <c r="I33" i="51"/>
  <c r="I29" i="51"/>
  <c r="I25" i="51"/>
  <c r="I32" i="51"/>
  <c r="I23" i="51"/>
  <c r="I35" i="51"/>
  <c r="I34" i="51"/>
  <c r="I22" i="51"/>
  <c r="I27" i="51"/>
  <c r="I26" i="51"/>
  <c r="I306" i="51"/>
  <c r="I299" i="51"/>
  <c r="I302" i="51"/>
  <c r="I301" i="51"/>
  <c r="I298" i="51"/>
  <c r="I300" i="51"/>
  <c r="G308" i="51"/>
  <c r="I38" i="51" l="1"/>
  <c r="I308" i="51"/>
  <c r="C62" i="50"/>
  <c r="D33" i="50"/>
  <c r="M31" i="50"/>
  <c r="L31" i="50"/>
  <c r="K31" i="50"/>
  <c r="N31" i="50" s="1"/>
  <c r="J31" i="50"/>
  <c r="M30" i="50"/>
  <c r="L30" i="50"/>
  <c r="K30" i="50"/>
  <c r="N30" i="50" s="1"/>
  <c r="J30" i="50"/>
  <c r="M29" i="50"/>
  <c r="L29" i="50"/>
  <c r="K29" i="50"/>
  <c r="N29" i="50" s="1"/>
  <c r="J29" i="50"/>
  <c r="M28" i="50"/>
  <c r="L28" i="50"/>
  <c r="K28" i="50"/>
  <c r="N28" i="50" s="1"/>
  <c r="J28" i="50"/>
  <c r="M27" i="50"/>
  <c r="L27" i="50"/>
  <c r="K27" i="50"/>
  <c r="N27" i="50" s="1"/>
  <c r="J27" i="50"/>
  <c r="M26" i="50"/>
  <c r="L26" i="50"/>
  <c r="K26" i="50"/>
  <c r="N26" i="50" s="1"/>
  <c r="J26" i="50"/>
  <c r="M25" i="50"/>
  <c r="L25" i="50"/>
  <c r="K25" i="50"/>
  <c r="N25" i="50" s="1"/>
  <c r="J25" i="50"/>
  <c r="E24" i="50"/>
  <c r="N33" i="50" l="1"/>
  <c r="K18" i="50" s="1"/>
  <c r="G19" i="50" s="1"/>
  <c r="O110" i="49"/>
  <c r="O106" i="49"/>
  <c r="B66" i="49"/>
  <c r="O54" i="49"/>
  <c r="O50" i="49"/>
  <c r="B10" i="49"/>
  <c r="G3" i="48"/>
  <c r="O632" i="47"/>
  <c r="A632" i="47"/>
  <c r="O617" i="47"/>
  <c r="A617" i="47"/>
  <c r="O603" i="47"/>
  <c r="A603" i="47"/>
  <c r="O588" i="47"/>
  <c r="A588" i="47"/>
  <c r="O573" i="47"/>
  <c r="A573" i="47"/>
  <c r="O558" i="47"/>
  <c r="A558" i="47"/>
  <c r="O544" i="47"/>
  <c r="A544" i="47"/>
  <c r="O526" i="47"/>
  <c r="A526" i="47"/>
  <c r="O510" i="47"/>
  <c r="A510" i="47"/>
  <c r="O496" i="47"/>
  <c r="A496" i="47"/>
  <c r="O482" i="47"/>
  <c r="A482" i="47"/>
  <c r="O468" i="47"/>
  <c r="A468" i="47"/>
  <c r="O448" i="47"/>
  <c r="A448" i="47"/>
  <c r="O431" i="47"/>
  <c r="A431" i="47"/>
  <c r="O416" i="47"/>
  <c r="A416" i="47"/>
  <c r="O402" i="47"/>
  <c r="A402" i="47"/>
  <c r="O388" i="47"/>
  <c r="A388" i="47"/>
  <c r="O373" i="47"/>
  <c r="A373" i="47"/>
  <c r="O354" i="47"/>
  <c r="A354" i="47"/>
  <c r="O338" i="47"/>
  <c r="A338" i="47"/>
  <c r="O323" i="47"/>
  <c r="A323" i="47"/>
  <c r="O306" i="47"/>
  <c r="A306" i="47"/>
  <c r="O292" i="47"/>
  <c r="A292" i="47"/>
  <c r="O278" i="47"/>
  <c r="A278" i="47"/>
  <c r="O244" i="47"/>
  <c r="A244" i="47"/>
  <c r="O226" i="47"/>
  <c r="A226" i="47"/>
  <c r="O212" i="47"/>
  <c r="A212" i="47"/>
  <c r="O198" i="47"/>
  <c r="A198" i="47"/>
  <c r="O183" i="47"/>
  <c r="A183" i="47"/>
  <c r="O168" i="47"/>
  <c r="A168" i="47"/>
  <c r="O155" i="47"/>
  <c r="O154" i="47"/>
  <c r="A154" i="47"/>
  <c r="O140" i="47"/>
  <c r="O139" i="47"/>
  <c r="A139" i="47"/>
  <c r="O122" i="47"/>
  <c r="O121" i="47"/>
  <c r="A121" i="47"/>
  <c r="O106" i="47"/>
  <c r="O105" i="47"/>
  <c r="A105" i="47"/>
  <c r="O90" i="47"/>
  <c r="O89" i="47"/>
  <c r="A89" i="47"/>
  <c r="O75" i="47"/>
  <c r="O74" i="47"/>
  <c r="A74" i="47"/>
  <c r="O61" i="47"/>
  <c r="O60" i="47"/>
  <c r="A60" i="47"/>
  <c r="O47" i="47"/>
  <c r="O46" i="47"/>
  <c r="A46" i="47"/>
  <c r="A39" i="47"/>
  <c r="A34" i="47"/>
  <c r="A11" i="47"/>
  <c r="C7" i="47"/>
  <c r="O98" i="46"/>
  <c r="O97" i="46"/>
  <c r="A97" i="46"/>
  <c r="O92" i="46"/>
  <c r="O91" i="46"/>
  <c r="A91" i="46"/>
  <c r="O86" i="46"/>
  <c r="O85" i="46"/>
  <c r="A85" i="46"/>
  <c r="O80" i="46"/>
  <c r="O79" i="46"/>
  <c r="A79" i="46"/>
  <c r="O74" i="46"/>
  <c r="O73" i="46"/>
  <c r="A73" i="46"/>
  <c r="O68" i="46"/>
  <c r="O67" i="46"/>
  <c r="A67" i="46"/>
  <c r="O62" i="46"/>
  <c r="O61" i="46"/>
  <c r="A61" i="46"/>
  <c r="O56" i="46"/>
  <c r="O55" i="46"/>
  <c r="A55" i="46"/>
  <c r="O50" i="46"/>
  <c r="O49" i="46"/>
  <c r="A49" i="46"/>
  <c r="O44" i="46"/>
  <c r="O43" i="46"/>
  <c r="A43" i="46"/>
  <c r="O38" i="46"/>
  <c r="O37" i="46"/>
  <c r="A37" i="46"/>
  <c r="O32" i="46"/>
  <c r="O31" i="46"/>
  <c r="A31" i="46"/>
  <c r="O26" i="46"/>
  <c r="O25" i="46"/>
  <c r="A25" i="46"/>
  <c r="O20" i="46"/>
  <c r="O19" i="46"/>
  <c r="A19" i="46"/>
  <c r="O14" i="46"/>
  <c r="O13" i="46"/>
  <c r="A13" i="46"/>
  <c r="C7" i="46"/>
  <c r="C7" i="45"/>
  <c r="C8" i="44" l="1"/>
  <c r="AE394" i="43" l="1"/>
  <c r="W393" i="43"/>
  <c r="V393" i="43"/>
  <c r="U393" i="43"/>
  <c r="T393" i="43"/>
  <c r="S393" i="43"/>
  <c r="R393" i="43"/>
  <c r="Q393" i="43"/>
  <c r="P393" i="43"/>
  <c r="O393" i="43"/>
  <c r="N393" i="43"/>
  <c r="M393" i="43"/>
  <c r="L393" i="43"/>
  <c r="K393" i="43"/>
  <c r="J393" i="43"/>
  <c r="I393" i="43"/>
  <c r="H393" i="43"/>
  <c r="G393" i="43"/>
  <c r="F393" i="43"/>
  <c r="E393" i="43"/>
  <c r="D393" i="43"/>
  <c r="C393" i="43"/>
  <c r="B393" i="43"/>
  <c r="A393" i="43"/>
  <c r="H384" i="43"/>
  <c r="H381" i="43"/>
  <c r="H376" i="43"/>
  <c r="V360" i="43"/>
  <c r="U360" i="43"/>
  <c r="T360" i="43"/>
  <c r="P360" i="43"/>
  <c r="S360" i="43" s="1"/>
  <c r="O360" i="43"/>
  <c r="R360" i="43" s="1"/>
  <c r="J360" i="43" s="1"/>
  <c r="N360" i="43"/>
  <c r="Q360" i="43" s="1"/>
  <c r="H360" i="43" s="1"/>
  <c r="F360" i="43"/>
  <c r="V359" i="43"/>
  <c r="U359" i="43"/>
  <c r="T359" i="43"/>
  <c r="P359" i="43"/>
  <c r="S359" i="43" s="1"/>
  <c r="K360" i="43" s="1"/>
  <c r="O359" i="43"/>
  <c r="R359" i="43" s="1"/>
  <c r="I360" i="43" s="1"/>
  <c r="N359" i="43"/>
  <c r="M359" i="43"/>
  <c r="V358" i="43"/>
  <c r="U358" i="43"/>
  <c r="T358" i="43"/>
  <c r="P358" i="43"/>
  <c r="S358" i="43" s="1"/>
  <c r="O358" i="43"/>
  <c r="R358" i="43" s="1"/>
  <c r="J358" i="43" s="1"/>
  <c r="N358" i="43"/>
  <c r="Q358" i="43" s="1"/>
  <c r="H358" i="43" s="1"/>
  <c r="F358" i="43"/>
  <c r="V357" i="43"/>
  <c r="U357" i="43"/>
  <c r="T357" i="43"/>
  <c r="P357" i="43"/>
  <c r="S357" i="43" s="1"/>
  <c r="K358" i="43" s="1"/>
  <c r="O357" i="43"/>
  <c r="R357" i="43" s="1"/>
  <c r="I358" i="43" s="1"/>
  <c r="N357" i="43"/>
  <c r="M357" i="43"/>
  <c r="V356" i="43"/>
  <c r="U356" i="43"/>
  <c r="T356" i="43"/>
  <c r="P356" i="43"/>
  <c r="S356" i="43" s="1"/>
  <c r="O356" i="43"/>
  <c r="R356" i="43" s="1"/>
  <c r="J356" i="43" s="1"/>
  <c r="N356" i="43"/>
  <c r="Q356" i="43" s="1"/>
  <c r="H356" i="43" s="1"/>
  <c r="F356" i="43"/>
  <c r="V355" i="43"/>
  <c r="U355" i="43"/>
  <c r="T355" i="43"/>
  <c r="P355" i="43"/>
  <c r="S355" i="43" s="1"/>
  <c r="K356" i="43" s="1"/>
  <c r="O355" i="43"/>
  <c r="R355" i="43" s="1"/>
  <c r="I356" i="43" s="1"/>
  <c r="N355" i="43"/>
  <c r="Q355" i="43" s="1"/>
  <c r="G356" i="43" s="1"/>
  <c r="M355" i="43"/>
  <c r="V354" i="43"/>
  <c r="U354" i="43"/>
  <c r="T354" i="43"/>
  <c r="P354" i="43"/>
  <c r="S354" i="43" s="1"/>
  <c r="O354" i="43"/>
  <c r="R354" i="43" s="1"/>
  <c r="J354" i="43" s="1"/>
  <c r="N354" i="43"/>
  <c r="Q354" i="43" s="1"/>
  <c r="H354" i="43" s="1"/>
  <c r="F354" i="43"/>
  <c r="V353" i="43"/>
  <c r="U353" i="43"/>
  <c r="T353" i="43"/>
  <c r="P353" i="43"/>
  <c r="S353" i="43" s="1"/>
  <c r="K354" i="43" s="1"/>
  <c r="O353" i="43"/>
  <c r="R353" i="43" s="1"/>
  <c r="I354" i="43" s="1"/>
  <c r="N353" i="43"/>
  <c r="Q353" i="43" s="1"/>
  <c r="G354" i="43" s="1"/>
  <c r="M353" i="43"/>
  <c r="V352" i="43"/>
  <c r="U352" i="43"/>
  <c r="T352" i="43"/>
  <c r="P352" i="43"/>
  <c r="S352" i="43" s="1"/>
  <c r="O352" i="43"/>
  <c r="R352" i="43" s="1"/>
  <c r="J352" i="43" s="1"/>
  <c r="N352" i="43"/>
  <c r="Q352" i="43" s="1"/>
  <c r="H352" i="43" s="1"/>
  <c r="F352" i="43"/>
  <c r="V351" i="43"/>
  <c r="U351" i="43"/>
  <c r="T351" i="43"/>
  <c r="P351" i="43"/>
  <c r="S351" i="43" s="1"/>
  <c r="K352" i="43" s="1"/>
  <c r="O351" i="43"/>
  <c r="N351" i="43"/>
  <c r="Q351" i="43" s="1"/>
  <c r="G352" i="43" s="1"/>
  <c r="M351" i="43"/>
  <c r="V350" i="43"/>
  <c r="U350" i="43"/>
  <c r="T350" i="43"/>
  <c r="P350" i="43"/>
  <c r="S350" i="43" s="1"/>
  <c r="O350" i="43"/>
  <c r="R350" i="43" s="1"/>
  <c r="J350" i="43" s="1"/>
  <c r="N350" i="43"/>
  <c r="Q350" i="43" s="1"/>
  <c r="H350" i="43" s="1"/>
  <c r="F350" i="43"/>
  <c r="V349" i="43"/>
  <c r="U349" i="43"/>
  <c r="T349" i="43"/>
  <c r="P349" i="43"/>
  <c r="S349" i="43" s="1"/>
  <c r="K350" i="43" s="1"/>
  <c r="O349" i="43"/>
  <c r="R349" i="43" s="1"/>
  <c r="I350" i="43" s="1"/>
  <c r="N349" i="43"/>
  <c r="Q349" i="43" s="1"/>
  <c r="G350" i="43" s="1"/>
  <c r="M349" i="43"/>
  <c r="V348" i="43"/>
  <c r="U348" i="43"/>
  <c r="T348" i="43"/>
  <c r="P348" i="43"/>
  <c r="S348" i="43" s="1"/>
  <c r="O348" i="43"/>
  <c r="R348" i="43" s="1"/>
  <c r="J348" i="43" s="1"/>
  <c r="N348" i="43"/>
  <c r="Q348" i="43" s="1"/>
  <c r="H348" i="43" s="1"/>
  <c r="F348" i="43"/>
  <c r="V347" i="43"/>
  <c r="U347" i="43"/>
  <c r="T347" i="43"/>
  <c r="P347" i="43"/>
  <c r="S347" i="43" s="1"/>
  <c r="K348" i="43" s="1"/>
  <c r="O347" i="43"/>
  <c r="R347" i="43" s="1"/>
  <c r="I348" i="43" s="1"/>
  <c r="N347" i="43"/>
  <c r="Q347" i="43" s="1"/>
  <c r="G348" i="43" s="1"/>
  <c r="M347" i="43"/>
  <c r="V346" i="43"/>
  <c r="U346" i="43"/>
  <c r="T346" i="43"/>
  <c r="P346" i="43"/>
  <c r="S346" i="43" s="1"/>
  <c r="O346" i="43"/>
  <c r="R346" i="43" s="1"/>
  <c r="J346" i="43" s="1"/>
  <c r="N346" i="43"/>
  <c r="Q346" i="43" s="1"/>
  <c r="H346" i="43" s="1"/>
  <c r="F346" i="43"/>
  <c r="V345" i="43"/>
  <c r="U345" i="43"/>
  <c r="T345" i="43"/>
  <c r="P345" i="43"/>
  <c r="S345" i="43" s="1"/>
  <c r="K346" i="43" s="1"/>
  <c r="O345" i="43"/>
  <c r="R345" i="43" s="1"/>
  <c r="I346" i="43" s="1"/>
  <c r="N345" i="43"/>
  <c r="M345" i="43"/>
  <c r="V344" i="43"/>
  <c r="U344" i="43"/>
  <c r="T344" i="43"/>
  <c r="P344" i="43"/>
  <c r="S344" i="43" s="1"/>
  <c r="O344" i="43"/>
  <c r="R344" i="43" s="1"/>
  <c r="J344" i="43" s="1"/>
  <c r="N344" i="43"/>
  <c r="Q344" i="43" s="1"/>
  <c r="H344" i="43" s="1"/>
  <c r="F344" i="43"/>
  <c r="V343" i="43"/>
  <c r="U343" i="43"/>
  <c r="T343" i="43"/>
  <c r="P343" i="43"/>
  <c r="S343" i="43" s="1"/>
  <c r="K344" i="43" s="1"/>
  <c r="O343" i="43"/>
  <c r="R343" i="43" s="1"/>
  <c r="I344" i="43" s="1"/>
  <c r="N343" i="43"/>
  <c r="Q343" i="43" s="1"/>
  <c r="G344" i="43" s="1"/>
  <c r="M343" i="43"/>
  <c r="V342" i="43"/>
  <c r="U342" i="43"/>
  <c r="T342" i="43"/>
  <c r="P342" i="43"/>
  <c r="S342" i="43" s="1"/>
  <c r="O342" i="43"/>
  <c r="R342" i="43" s="1"/>
  <c r="J342" i="43" s="1"/>
  <c r="N342" i="43"/>
  <c r="Q342" i="43" s="1"/>
  <c r="H342" i="43" s="1"/>
  <c r="F342" i="43"/>
  <c r="V341" i="43"/>
  <c r="U341" i="43"/>
  <c r="T341" i="43"/>
  <c r="P341" i="43"/>
  <c r="S341" i="43" s="1"/>
  <c r="O341" i="43"/>
  <c r="R341" i="43" s="1"/>
  <c r="I342" i="43" s="1"/>
  <c r="N341" i="43"/>
  <c r="Q341" i="43" s="1"/>
  <c r="G342" i="43" s="1"/>
  <c r="M341" i="43"/>
  <c r="L340" i="43"/>
  <c r="K340" i="43"/>
  <c r="J340" i="43"/>
  <c r="I340" i="43"/>
  <c r="H340" i="43"/>
  <c r="G340" i="43"/>
  <c r="V337" i="43"/>
  <c r="U337" i="43"/>
  <c r="T337" i="43"/>
  <c r="P337" i="43"/>
  <c r="S337" i="43" s="1"/>
  <c r="O337" i="43"/>
  <c r="R337" i="43" s="1"/>
  <c r="J337" i="43" s="1"/>
  <c r="N337" i="43"/>
  <c r="Q337" i="43" s="1"/>
  <c r="H337" i="43" s="1"/>
  <c r="F337" i="43"/>
  <c r="V336" i="43"/>
  <c r="U336" i="43"/>
  <c r="T336" i="43"/>
  <c r="P336" i="43"/>
  <c r="S336" i="43" s="1"/>
  <c r="K337" i="43" s="1"/>
  <c r="O336" i="43"/>
  <c r="R336" i="43" s="1"/>
  <c r="I337" i="43" s="1"/>
  <c r="N336" i="43"/>
  <c r="Q336" i="43" s="1"/>
  <c r="G337" i="43" s="1"/>
  <c r="M336" i="43"/>
  <c r="L335" i="43"/>
  <c r="K335" i="43"/>
  <c r="J335" i="43"/>
  <c r="I335" i="43"/>
  <c r="H335" i="43"/>
  <c r="G335" i="43"/>
  <c r="V332" i="43"/>
  <c r="U332" i="43"/>
  <c r="T332" i="43"/>
  <c r="P332" i="43"/>
  <c r="S332" i="43" s="1"/>
  <c r="L332" i="43" s="1"/>
  <c r="O332" i="43"/>
  <c r="R332" i="43" s="1"/>
  <c r="J332" i="43" s="1"/>
  <c r="N332" i="43"/>
  <c r="Q332" i="43" s="1"/>
  <c r="H332" i="43" s="1"/>
  <c r="F332" i="43"/>
  <c r="V331" i="43"/>
  <c r="U331" i="43"/>
  <c r="T331" i="43"/>
  <c r="P331" i="43"/>
  <c r="S331" i="43" s="1"/>
  <c r="K332" i="43" s="1"/>
  <c r="O331" i="43"/>
  <c r="R331" i="43" s="1"/>
  <c r="I332" i="43" s="1"/>
  <c r="N331" i="43"/>
  <c r="Q331" i="43" s="1"/>
  <c r="G332" i="43" s="1"/>
  <c r="M331" i="43"/>
  <c r="V330" i="43"/>
  <c r="U330" i="43"/>
  <c r="T330" i="43"/>
  <c r="P330" i="43"/>
  <c r="S330" i="43" s="1"/>
  <c r="L330" i="43" s="1"/>
  <c r="O330" i="43"/>
  <c r="R330" i="43" s="1"/>
  <c r="J330" i="43" s="1"/>
  <c r="N330" i="43"/>
  <c r="Q330" i="43" s="1"/>
  <c r="H330" i="43" s="1"/>
  <c r="F330" i="43"/>
  <c r="V329" i="43"/>
  <c r="U329" i="43"/>
  <c r="T329" i="43"/>
  <c r="P329" i="43"/>
  <c r="S329" i="43" s="1"/>
  <c r="K330" i="43" s="1"/>
  <c r="O329" i="43"/>
  <c r="R329" i="43" s="1"/>
  <c r="I330" i="43" s="1"/>
  <c r="N329" i="43"/>
  <c r="Q329" i="43" s="1"/>
  <c r="G330" i="43" s="1"/>
  <c r="M329" i="43"/>
  <c r="V328" i="43"/>
  <c r="U328" i="43"/>
  <c r="T328" i="43"/>
  <c r="P328" i="43"/>
  <c r="S328" i="43" s="1"/>
  <c r="L328" i="43" s="1"/>
  <c r="O328" i="43"/>
  <c r="R328" i="43" s="1"/>
  <c r="J328" i="43" s="1"/>
  <c r="N328" i="43"/>
  <c r="Q328" i="43" s="1"/>
  <c r="H328" i="43" s="1"/>
  <c r="F328" i="43"/>
  <c r="V327" i="43"/>
  <c r="U327" i="43"/>
  <c r="T327" i="43"/>
  <c r="P327" i="43"/>
  <c r="S327" i="43" s="1"/>
  <c r="K328" i="43" s="1"/>
  <c r="O327" i="43"/>
  <c r="R327" i="43" s="1"/>
  <c r="I328" i="43" s="1"/>
  <c r="N327" i="43"/>
  <c r="M327" i="43"/>
  <c r="V326" i="43"/>
  <c r="U326" i="43"/>
  <c r="T326" i="43"/>
  <c r="P326" i="43"/>
  <c r="S326" i="43" s="1"/>
  <c r="L326" i="43" s="1"/>
  <c r="O326" i="43"/>
  <c r="R326" i="43" s="1"/>
  <c r="J326" i="43" s="1"/>
  <c r="N326" i="43"/>
  <c r="Q326" i="43" s="1"/>
  <c r="H326" i="43" s="1"/>
  <c r="F326" i="43"/>
  <c r="V325" i="43"/>
  <c r="U325" i="43"/>
  <c r="T325" i="43"/>
  <c r="P325" i="43"/>
  <c r="S325" i="43" s="1"/>
  <c r="K326" i="43" s="1"/>
  <c r="O325" i="43"/>
  <c r="R325" i="43" s="1"/>
  <c r="I326" i="43" s="1"/>
  <c r="N325" i="43"/>
  <c r="Q325" i="43" s="1"/>
  <c r="G326" i="43" s="1"/>
  <c r="M325" i="43"/>
  <c r="V324" i="43"/>
  <c r="U324" i="43"/>
  <c r="T324" i="43"/>
  <c r="P324" i="43"/>
  <c r="S324" i="43" s="1"/>
  <c r="L324" i="43" s="1"/>
  <c r="O324" i="43"/>
  <c r="R324" i="43" s="1"/>
  <c r="J324" i="43" s="1"/>
  <c r="N324" i="43"/>
  <c r="Q324" i="43" s="1"/>
  <c r="H324" i="43" s="1"/>
  <c r="F324" i="43"/>
  <c r="V323" i="43"/>
  <c r="U323" i="43"/>
  <c r="T323" i="43"/>
  <c r="P323" i="43"/>
  <c r="O323" i="43"/>
  <c r="R323" i="43" s="1"/>
  <c r="I324" i="43" s="1"/>
  <c r="N323" i="43"/>
  <c r="Q323" i="43" s="1"/>
  <c r="G324" i="43" s="1"/>
  <c r="M323" i="43"/>
  <c r="V322" i="43"/>
  <c r="U322" i="43"/>
  <c r="T322" i="43"/>
  <c r="P322" i="43"/>
  <c r="S322" i="43" s="1"/>
  <c r="L322" i="43" s="1"/>
  <c r="O322" i="43"/>
  <c r="R322" i="43" s="1"/>
  <c r="J322" i="43" s="1"/>
  <c r="N322" i="43"/>
  <c r="Q322" i="43" s="1"/>
  <c r="H322" i="43" s="1"/>
  <c r="F322" i="43"/>
  <c r="V321" i="43"/>
  <c r="U321" i="43"/>
  <c r="T321" i="43"/>
  <c r="P321" i="43"/>
  <c r="S321" i="43" s="1"/>
  <c r="K322" i="43" s="1"/>
  <c r="O321" i="43"/>
  <c r="R321" i="43" s="1"/>
  <c r="I322" i="43" s="1"/>
  <c r="N321" i="43"/>
  <c r="M321" i="43"/>
  <c r="V320" i="43"/>
  <c r="U320" i="43"/>
  <c r="T320" i="43"/>
  <c r="P320" i="43"/>
  <c r="S320" i="43" s="1"/>
  <c r="L320" i="43" s="1"/>
  <c r="O320" i="43"/>
  <c r="R320" i="43" s="1"/>
  <c r="J320" i="43" s="1"/>
  <c r="N320" i="43"/>
  <c r="Q320" i="43" s="1"/>
  <c r="H320" i="43" s="1"/>
  <c r="F320" i="43"/>
  <c r="V319" i="43"/>
  <c r="U319" i="43"/>
  <c r="T319" i="43"/>
  <c r="P319" i="43"/>
  <c r="S319" i="43" s="1"/>
  <c r="K320" i="43" s="1"/>
  <c r="O319" i="43"/>
  <c r="R319" i="43" s="1"/>
  <c r="I320" i="43" s="1"/>
  <c r="N319" i="43"/>
  <c r="Q319" i="43" s="1"/>
  <c r="G320" i="43" s="1"/>
  <c r="M319" i="43"/>
  <c r="V318" i="43"/>
  <c r="U318" i="43"/>
  <c r="T318" i="43"/>
  <c r="P318" i="43"/>
  <c r="S318" i="43" s="1"/>
  <c r="L318" i="43" s="1"/>
  <c r="O318" i="43"/>
  <c r="R318" i="43" s="1"/>
  <c r="J318" i="43" s="1"/>
  <c r="N318" i="43"/>
  <c r="Q318" i="43" s="1"/>
  <c r="H318" i="43" s="1"/>
  <c r="F318" i="43"/>
  <c r="V317" i="43"/>
  <c r="U317" i="43"/>
  <c r="T317" i="43"/>
  <c r="P317" i="43"/>
  <c r="S317" i="43" s="1"/>
  <c r="K318" i="43" s="1"/>
  <c r="O317" i="43"/>
  <c r="R317" i="43" s="1"/>
  <c r="I318" i="43" s="1"/>
  <c r="N317" i="43"/>
  <c r="M317" i="43"/>
  <c r="L316" i="43"/>
  <c r="K316" i="43"/>
  <c r="J316" i="43"/>
  <c r="I316" i="43"/>
  <c r="H316" i="43"/>
  <c r="G316" i="43"/>
  <c r="V313" i="43"/>
  <c r="U313" i="43"/>
  <c r="T313" i="43"/>
  <c r="P313" i="43"/>
  <c r="S313" i="43" s="1"/>
  <c r="O313" i="43"/>
  <c r="R313" i="43" s="1"/>
  <c r="J313" i="43" s="1"/>
  <c r="N313" i="43"/>
  <c r="Q313" i="43" s="1"/>
  <c r="H313" i="43" s="1"/>
  <c r="F313" i="43"/>
  <c r="V312" i="43"/>
  <c r="U312" i="43"/>
  <c r="T312" i="43"/>
  <c r="P312" i="43"/>
  <c r="S312" i="43" s="1"/>
  <c r="O312" i="43"/>
  <c r="R312" i="43" s="1"/>
  <c r="I313" i="43" s="1"/>
  <c r="N312" i="43"/>
  <c r="Q312" i="43" s="1"/>
  <c r="G313" i="43" s="1"/>
  <c r="M312" i="43"/>
  <c r="V311" i="43"/>
  <c r="U311" i="43"/>
  <c r="T311" i="43"/>
  <c r="P311" i="43"/>
  <c r="S311" i="43" s="1"/>
  <c r="L311" i="43" s="1"/>
  <c r="O311" i="43"/>
  <c r="R311" i="43" s="1"/>
  <c r="J311" i="43" s="1"/>
  <c r="N311" i="43"/>
  <c r="Q311" i="43" s="1"/>
  <c r="H311" i="43" s="1"/>
  <c r="F311" i="43"/>
  <c r="V310" i="43"/>
  <c r="U310" i="43"/>
  <c r="T310" i="43"/>
  <c r="P310" i="43"/>
  <c r="S310" i="43" s="1"/>
  <c r="K311" i="43" s="1"/>
  <c r="O310" i="43"/>
  <c r="R310" i="43" s="1"/>
  <c r="I311" i="43" s="1"/>
  <c r="N310" i="43"/>
  <c r="Q310" i="43" s="1"/>
  <c r="G311" i="43" s="1"/>
  <c r="M310" i="43"/>
  <c r="V309" i="43"/>
  <c r="U309" i="43"/>
  <c r="T309" i="43"/>
  <c r="P309" i="43"/>
  <c r="S309" i="43" s="1"/>
  <c r="L309" i="43" s="1"/>
  <c r="O309" i="43"/>
  <c r="R309" i="43" s="1"/>
  <c r="J309" i="43" s="1"/>
  <c r="N309" i="43"/>
  <c r="Q309" i="43" s="1"/>
  <c r="H309" i="43" s="1"/>
  <c r="F309" i="43"/>
  <c r="V308" i="43"/>
  <c r="U308" i="43"/>
  <c r="T308" i="43"/>
  <c r="P308" i="43"/>
  <c r="S308" i="43" s="1"/>
  <c r="K309" i="43" s="1"/>
  <c r="O308" i="43"/>
  <c r="R308" i="43" s="1"/>
  <c r="I309" i="43" s="1"/>
  <c r="N308" i="43"/>
  <c r="M308" i="43"/>
  <c r="V307" i="43"/>
  <c r="U307" i="43"/>
  <c r="T307" i="43"/>
  <c r="P307" i="43"/>
  <c r="S307" i="43" s="1"/>
  <c r="L307" i="43" s="1"/>
  <c r="O307" i="43"/>
  <c r="R307" i="43" s="1"/>
  <c r="J307" i="43" s="1"/>
  <c r="N307" i="43"/>
  <c r="Q307" i="43" s="1"/>
  <c r="H307" i="43" s="1"/>
  <c r="F307" i="43"/>
  <c r="V306" i="43"/>
  <c r="U306" i="43"/>
  <c r="T306" i="43"/>
  <c r="P306" i="43"/>
  <c r="S306" i="43" s="1"/>
  <c r="K307" i="43" s="1"/>
  <c r="O306" i="43"/>
  <c r="R306" i="43" s="1"/>
  <c r="I307" i="43" s="1"/>
  <c r="N306" i="43"/>
  <c r="M306" i="43"/>
  <c r="L305" i="43"/>
  <c r="K305" i="43"/>
  <c r="J305" i="43"/>
  <c r="I305" i="43"/>
  <c r="H305" i="43"/>
  <c r="G305" i="43"/>
  <c r="V302" i="43"/>
  <c r="U302" i="43"/>
  <c r="T302" i="43"/>
  <c r="P302" i="43"/>
  <c r="S302" i="43" s="1"/>
  <c r="L302" i="43" s="1"/>
  <c r="O302" i="43"/>
  <c r="R302" i="43" s="1"/>
  <c r="J302" i="43" s="1"/>
  <c r="N302" i="43"/>
  <c r="Q302" i="43" s="1"/>
  <c r="H302" i="43" s="1"/>
  <c r="F302" i="43"/>
  <c r="V301" i="43"/>
  <c r="U301" i="43"/>
  <c r="T301" i="43"/>
  <c r="P301" i="43"/>
  <c r="S301" i="43" s="1"/>
  <c r="K302" i="43" s="1"/>
  <c r="O301" i="43"/>
  <c r="R301" i="43" s="1"/>
  <c r="I302" i="43" s="1"/>
  <c r="N301" i="43"/>
  <c r="Q301" i="43" s="1"/>
  <c r="G302" i="43" s="1"/>
  <c r="V300" i="43"/>
  <c r="U300" i="43"/>
  <c r="T300" i="43"/>
  <c r="P300" i="43"/>
  <c r="S300" i="43" s="1"/>
  <c r="L300" i="43" s="1"/>
  <c r="O300" i="43"/>
  <c r="R300" i="43" s="1"/>
  <c r="J300" i="43" s="1"/>
  <c r="N300" i="43"/>
  <c r="Q300" i="43" s="1"/>
  <c r="H300" i="43" s="1"/>
  <c r="F300" i="43"/>
  <c r="V299" i="43"/>
  <c r="U299" i="43"/>
  <c r="T299" i="43"/>
  <c r="P299" i="43"/>
  <c r="S299" i="43" s="1"/>
  <c r="K300" i="43" s="1"/>
  <c r="O299" i="43"/>
  <c r="R299" i="43" s="1"/>
  <c r="I300" i="43" s="1"/>
  <c r="N299" i="43"/>
  <c r="V298" i="43"/>
  <c r="U298" i="43"/>
  <c r="T298" i="43"/>
  <c r="P298" i="43"/>
  <c r="S298" i="43" s="1"/>
  <c r="L298" i="43" s="1"/>
  <c r="O298" i="43"/>
  <c r="R298" i="43" s="1"/>
  <c r="J298" i="43" s="1"/>
  <c r="N298" i="43"/>
  <c r="Q298" i="43" s="1"/>
  <c r="H298" i="43" s="1"/>
  <c r="F298" i="43"/>
  <c r="V297" i="43"/>
  <c r="U297" i="43"/>
  <c r="T297" i="43"/>
  <c r="P297" i="43"/>
  <c r="S297" i="43" s="1"/>
  <c r="K298" i="43" s="1"/>
  <c r="O297" i="43"/>
  <c r="R297" i="43" s="1"/>
  <c r="I298" i="43" s="1"/>
  <c r="N297" i="43"/>
  <c r="V296" i="43"/>
  <c r="U296" i="43"/>
  <c r="T296" i="43"/>
  <c r="P296" i="43"/>
  <c r="S296" i="43" s="1"/>
  <c r="L296" i="43" s="1"/>
  <c r="O296" i="43"/>
  <c r="R296" i="43" s="1"/>
  <c r="J296" i="43" s="1"/>
  <c r="N296" i="43"/>
  <c r="Q296" i="43" s="1"/>
  <c r="H296" i="43" s="1"/>
  <c r="F296" i="43"/>
  <c r="V295" i="43"/>
  <c r="U295" i="43"/>
  <c r="T295" i="43"/>
  <c r="P295" i="43"/>
  <c r="S295" i="43" s="1"/>
  <c r="K296" i="43" s="1"/>
  <c r="O295" i="43"/>
  <c r="R295" i="43" s="1"/>
  <c r="I296" i="43" s="1"/>
  <c r="N295" i="43"/>
  <c r="Q295" i="43" s="1"/>
  <c r="G296" i="43" s="1"/>
  <c r="V294" i="43"/>
  <c r="U294" i="43"/>
  <c r="T294" i="43"/>
  <c r="P294" i="43"/>
  <c r="S294" i="43" s="1"/>
  <c r="L294" i="43" s="1"/>
  <c r="O294" i="43"/>
  <c r="R294" i="43" s="1"/>
  <c r="J294" i="43" s="1"/>
  <c r="N294" i="43"/>
  <c r="Q294" i="43" s="1"/>
  <c r="H294" i="43" s="1"/>
  <c r="F294" i="43"/>
  <c r="V293" i="43"/>
  <c r="U293" i="43"/>
  <c r="T293" i="43"/>
  <c r="P293" i="43"/>
  <c r="S293" i="43" s="1"/>
  <c r="K294" i="43" s="1"/>
  <c r="O293" i="43"/>
  <c r="N293" i="43"/>
  <c r="Q293" i="43" s="1"/>
  <c r="G294" i="43" s="1"/>
  <c r="V292" i="43"/>
  <c r="U292" i="43"/>
  <c r="T292" i="43"/>
  <c r="P292" i="43"/>
  <c r="S292" i="43" s="1"/>
  <c r="L292" i="43" s="1"/>
  <c r="O292" i="43"/>
  <c r="R292" i="43" s="1"/>
  <c r="J292" i="43" s="1"/>
  <c r="N292" i="43"/>
  <c r="Q292" i="43" s="1"/>
  <c r="H292" i="43" s="1"/>
  <c r="F292" i="43"/>
  <c r="V291" i="43"/>
  <c r="U291" i="43"/>
  <c r="T291" i="43"/>
  <c r="P291" i="43"/>
  <c r="S291" i="43" s="1"/>
  <c r="K292" i="43" s="1"/>
  <c r="O291" i="43"/>
  <c r="R291" i="43" s="1"/>
  <c r="I292" i="43" s="1"/>
  <c r="N291" i="43"/>
  <c r="Q291" i="43" s="1"/>
  <c r="G292" i="43" s="1"/>
  <c r="V290" i="43"/>
  <c r="U290" i="43"/>
  <c r="T290" i="43"/>
  <c r="P290" i="43"/>
  <c r="S290" i="43" s="1"/>
  <c r="L290" i="43" s="1"/>
  <c r="O290" i="43"/>
  <c r="R290" i="43" s="1"/>
  <c r="J290" i="43" s="1"/>
  <c r="N290" i="43"/>
  <c r="Q290" i="43" s="1"/>
  <c r="H290" i="43" s="1"/>
  <c r="F290" i="43"/>
  <c r="V289" i="43"/>
  <c r="U289" i="43"/>
  <c r="T289" i="43"/>
  <c r="P289" i="43"/>
  <c r="S289" i="43" s="1"/>
  <c r="K290" i="43" s="1"/>
  <c r="O289" i="43"/>
  <c r="R289" i="43" s="1"/>
  <c r="I290" i="43" s="1"/>
  <c r="N289" i="43"/>
  <c r="V288" i="43"/>
  <c r="U288" i="43"/>
  <c r="T288" i="43"/>
  <c r="P288" i="43"/>
  <c r="S288" i="43" s="1"/>
  <c r="L288" i="43" s="1"/>
  <c r="O288" i="43"/>
  <c r="R288" i="43" s="1"/>
  <c r="J288" i="43" s="1"/>
  <c r="N288" i="43"/>
  <c r="Q288" i="43" s="1"/>
  <c r="H288" i="43" s="1"/>
  <c r="F288" i="43"/>
  <c r="V287" i="43"/>
  <c r="U287" i="43"/>
  <c r="T287" i="43"/>
  <c r="P287" i="43"/>
  <c r="S287" i="43" s="1"/>
  <c r="K288" i="43" s="1"/>
  <c r="O287" i="43"/>
  <c r="N287" i="43"/>
  <c r="Q287" i="43" s="1"/>
  <c r="G288" i="43" s="1"/>
  <c r="V286" i="43"/>
  <c r="U286" i="43"/>
  <c r="T286" i="43"/>
  <c r="P286" i="43"/>
  <c r="S286" i="43" s="1"/>
  <c r="L286" i="43" s="1"/>
  <c r="O286" i="43"/>
  <c r="R286" i="43" s="1"/>
  <c r="J286" i="43" s="1"/>
  <c r="N286" i="43"/>
  <c r="Q286" i="43" s="1"/>
  <c r="H286" i="43" s="1"/>
  <c r="F286" i="43"/>
  <c r="V285" i="43"/>
  <c r="U285" i="43"/>
  <c r="T285" i="43"/>
  <c r="P285" i="43"/>
  <c r="S285" i="43" s="1"/>
  <c r="K286" i="43" s="1"/>
  <c r="O285" i="43"/>
  <c r="R285" i="43" s="1"/>
  <c r="I286" i="43" s="1"/>
  <c r="N285" i="43"/>
  <c r="Q285" i="43" s="1"/>
  <c r="G286" i="43" s="1"/>
  <c r="V284" i="43"/>
  <c r="U284" i="43"/>
  <c r="T284" i="43"/>
  <c r="P284" i="43"/>
  <c r="S284" i="43" s="1"/>
  <c r="L284" i="43" s="1"/>
  <c r="O284" i="43"/>
  <c r="R284" i="43" s="1"/>
  <c r="J284" i="43" s="1"/>
  <c r="N284" i="43"/>
  <c r="Q284" i="43" s="1"/>
  <c r="H284" i="43" s="1"/>
  <c r="F284" i="43"/>
  <c r="V283" i="43"/>
  <c r="U283" i="43"/>
  <c r="T283" i="43"/>
  <c r="P283" i="43"/>
  <c r="S283" i="43" s="1"/>
  <c r="K284" i="43" s="1"/>
  <c r="O283" i="43"/>
  <c r="R283" i="43" s="1"/>
  <c r="I284" i="43" s="1"/>
  <c r="N283" i="43"/>
  <c r="M283" i="43"/>
  <c r="L282" i="43"/>
  <c r="K282" i="43"/>
  <c r="J282" i="43"/>
  <c r="I282" i="43"/>
  <c r="H282" i="43"/>
  <c r="G282" i="43"/>
  <c r="V279" i="43"/>
  <c r="U279" i="43"/>
  <c r="T279" i="43"/>
  <c r="P279" i="43"/>
  <c r="S279" i="43" s="1"/>
  <c r="L279" i="43" s="1"/>
  <c r="O279" i="43"/>
  <c r="R279" i="43" s="1"/>
  <c r="J279" i="43" s="1"/>
  <c r="N279" i="43"/>
  <c r="Q279" i="43" s="1"/>
  <c r="H279" i="43" s="1"/>
  <c r="F279" i="43"/>
  <c r="V278" i="43"/>
  <c r="U278" i="43"/>
  <c r="T278" i="43"/>
  <c r="P278" i="43"/>
  <c r="S278" i="43" s="1"/>
  <c r="K279" i="43" s="1"/>
  <c r="O278" i="43"/>
  <c r="R278" i="43" s="1"/>
  <c r="I279" i="43" s="1"/>
  <c r="N278" i="43"/>
  <c r="Q278" i="43" s="1"/>
  <c r="G279" i="43" s="1"/>
  <c r="M278" i="43"/>
  <c r="V276" i="43"/>
  <c r="U276" i="43"/>
  <c r="T276" i="43"/>
  <c r="P276" i="43"/>
  <c r="S276" i="43" s="1"/>
  <c r="L276" i="43" s="1"/>
  <c r="O276" i="43"/>
  <c r="R276" i="43" s="1"/>
  <c r="J276" i="43" s="1"/>
  <c r="N276" i="43"/>
  <c r="Q276" i="43" s="1"/>
  <c r="H276" i="43" s="1"/>
  <c r="F276" i="43"/>
  <c r="V275" i="43"/>
  <c r="U275" i="43"/>
  <c r="T275" i="43"/>
  <c r="P275" i="43"/>
  <c r="S275" i="43" s="1"/>
  <c r="K276" i="43" s="1"/>
  <c r="O275" i="43"/>
  <c r="R275" i="43" s="1"/>
  <c r="I276" i="43" s="1"/>
  <c r="N275" i="43"/>
  <c r="M275" i="43"/>
  <c r="V274" i="43"/>
  <c r="U274" i="43"/>
  <c r="T274" i="43"/>
  <c r="P274" i="43"/>
  <c r="S274" i="43" s="1"/>
  <c r="L274" i="43" s="1"/>
  <c r="O274" i="43"/>
  <c r="R274" i="43" s="1"/>
  <c r="J274" i="43" s="1"/>
  <c r="N274" i="43"/>
  <c r="Q274" i="43" s="1"/>
  <c r="H274" i="43" s="1"/>
  <c r="F274" i="43"/>
  <c r="V273" i="43"/>
  <c r="U273" i="43"/>
  <c r="T273" i="43"/>
  <c r="P273" i="43"/>
  <c r="S273" i="43" s="1"/>
  <c r="K274" i="43" s="1"/>
  <c r="O273" i="43"/>
  <c r="R273" i="43" s="1"/>
  <c r="I274" i="43" s="1"/>
  <c r="N273" i="43"/>
  <c r="M273" i="43"/>
  <c r="V272" i="43"/>
  <c r="U272" i="43"/>
  <c r="T272" i="43"/>
  <c r="P272" i="43"/>
  <c r="S272" i="43" s="1"/>
  <c r="L272" i="43" s="1"/>
  <c r="O272" i="43"/>
  <c r="R272" i="43" s="1"/>
  <c r="J272" i="43" s="1"/>
  <c r="N272" i="43"/>
  <c r="Q272" i="43" s="1"/>
  <c r="H272" i="43" s="1"/>
  <c r="F272" i="43"/>
  <c r="V271" i="43"/>
  <c r="U271" i="43"/>
  <c r="T271" i="43"/>
  <c r="P271" i="43"/>
  <c r="S271" i="43" s="1"/>
  <c r="K272" i="43" s="1"/>
  <c r="O271" i="43"/>
  <c r="R271" i="43" s="1"/>
  <c r="I272" i="43" s="1"/>
  <c r="N271" i="43"/>
  <c r="Q271" i="43" s="1"/>
  <c r="G272" i="43" s="1"/>
  <c r="M271" i="43"/>
  <c r="V270" i="43"/>
  <c r="U270" i="43"/>
  <c r="T270" i="43"/>
  <c r="P270" i="43"/>
  <c r="S270" i="43" s="1"/>
  <c r="L270" i="43" s="1"/>
  <c r="O270" i="43"/>
  <c r="R270" i="43" s="1"/>
  <c r="J270" i="43" s="1"/>
  <c r="N270" i="43"/>
  <c r="Q270" i="43" s="1"/>
  <c r="H270" i="43" s="1"/>
  <c r="F270" i="43"/>
  <c r="V269" i="43"/>
  <c r="U269" i="43"/>
  <c r="T269" i="43"/>
  <c r="P269" i="43"/>
  <c r="S269" i="43" s="1"/>
  <c r="K270" i="43" s="1"/>
  <c r="O269" i="43"/>
  <c r="R269" i="43" s="1"/>
  <c r="I270" i="43" s="1"/>
  <c r="N269" i="43"/>
  <c r="M269" i="43"/>
  <c r="V268" i="43"/>
  <c r="U268" i="43"/>
  <c r="T268" i="43"/>
  <c r="P268" i="43"/>
  <c r="S268" i="43" s="1"/>
  <c r="L268" i="43" s="1"/>
  <c r="O268" i="43"/>
  <c r="R268" i="43" s="1"/>
  <c r="J268" i="43" s="1"/>
  <c r="N268" i="43"/>
  <c r="Q268" i="43" s="1"/>
  <c r="H268" i="43" s="1"/>
  <c r="F268" i="43"/>
  <c r="V267" i="43"/>
  <c r="U267" i="43"/>
  <c r="T267" i="43"/>
  <c r="P267" i="43"/>
  <c r="S267" i="43" s="1"/>
  <c r="K268" i="43" s="1"/>
  <c r="O267" i="43"/>
  <c r="R267" i="43" s="1"/>
  <c r="I268" i="43" s="1"/>
  <c r="N267" i="43"/>
  <c r="M267" i="43"/>
  <c r="L266" i="43"/>
  <c r="K266" i="43"/>
  <c r="J266" i="43"/>
  <c r="I266" i="43"/>
  <c r="H266" i="43"/>
  <c r="G266" i="43"/>
  <c r="V263" i="43"/>
  <c r="U263" i="43"/>
  <c r="T263" i="43"/>
  <c r="P263" i="43"/>
  <c r="S263" i="43" s="1"/>
  <c r="L263" i="43" s="1"/>
  <c r="O263" i="43"/>
  <c r="R263" i="43" s="1"/>
  <c r="J263" i="43" s="1"/>
  <c r="N263" i="43"/>
  <c r="Q263" i="43" s="1"/>
  <c r="F263" i="43"/>
  <c r="V262" i="43"/>
  <c r="U262" i="43"/>
  <c r="T262" i="43"/>
  <c r="P262" i="43"/>
  <c r="S262" i="43" s="1"/>
  <c r="K263" i="43" s="1"/>
  <c r="O262" i="43"/>
  <c r="R262" i="43" s="1"/>
  <c r="I263" i="43" s="1"/>
  <c r="N262" i="43"/>
  <c r="Q262" i="43" s="1"/>
  <c r="M262" i="43"/>
  <c r="V261" i="43"/>
  <c r="U261" i="43"/>
  <c r="T261" i="43"/>
  <c r="P261" i="43"/>
  <c r="S261" i="43" s="1"/>
  <c r="L261" i="43" s="1"/>
  <c r="O261" i="43"/>
  <c r="R261" i="43" s="1"/>
  <c r="J261" i="43" s="1"/>
  <c r="N261" i="43"/>
  <c r="Q261" i="43" s="1"/>
  <c r="H261" i="43" s="1"/>
  <c r="F261" i="43"/>
  <c r="V260" i="43"/>
  <c r="U260" i="43"/>
  <c r="T260" i="43"/>
  <c r="P260" i="43"/>
  <c r="S260" i="43" s="1"/>
  <c r="K261" i="43" s="1"/>
  <c r="O260" i="43"/>
  <c r="R260" i="43" s="1"/>
  <c r="I261" i="43" s="1"/>
  <c r="N260" i="43"/>
  <c r="Q260" i="43" s="1"/>
  <c r="G261" i="43" s="1"/>
  <c r="M260" i="43"/>
  <c r="V259" i="43"/>
  <c r="U259" i="43"/>
  <c r="T259" i="43"/>
  <c r="P259" i="43"/>
  <c r="S259" i="43" s="1"/>
  <c r="L259" i="43" s="1"/>
  <c r="O259" i="43"/>
  <c r="R259" i="43" s="1"/>
  <c r="J259" i="43" s="1"/>
  <c r="N259" i="43"/>
  <c r="Q259" i="43" s="1"/>
  <c r="F259" i="43"/>
  <c r="V258" i="43"/>
  <c r="U258" i="43"/>
  <c r="T258" i="43"/>
  <c r="P258" i="43"/>
  <c r="S258" i="43" s="1"/>
  <c r="K259" i="43" s="1"/>
  <c r="O258" i="43"/>
  <c r="R258" i="43" s="1"/>
  <c r="I259" i="43" s="1"/>
  <c r="N258" i="43"/>
  <c r="M258" i="43"/>
  <c r="V257" i="43"/>
  <c r="U257" i="43"/>
  <c r="T257" i="43"/>
  <c r="P257" i="43"/>
  <c r="S257" i="43" s="1"/>
  <c r="L257" i="43" s="1"/>
  <c r="O257" i="43"/>
  <c r="R257" i="43" s="1"/>
  <c r="J257" i="43" s="1"/>
  <c r="N257" i="43"/>
  <c r="Q257" i="43" s="1"/>
  <c r="H257" i="43" s="1"/>
  <c r="F257" i="43"/>
  <c r="V256" i="43"/>
  <c r="U256" i="43"/>
  <c r="T256" i="43"/>
  <c r="P256" i="43"/>
  <c r="S256" i="43" s="1"/>
  <c r="K257" i="43" s="1"/>
  <c r="O256" i="43"/>
  <c r="R256" i="43" s="1"/>
  <c r="I257" i="43" s="1"/>
  <c r="N256" i="43"/>
  <c r="Q256" i="43" s="1"/>
  <c r="G257" i="43" s="1"/>
  <c r="M256" i="43"/>
  <c r="V255" i="43"/>
  <c r="U255" i="43"/>
  <c r="T255" i="43"/>
  <c r="P255" i="43"/>
  <c r="S255" i="43" s="1"/>
  <c r="L255" i="43" s="1"/>
  <c r="O255" i="43"/>
  <c r="R255" i="43" s="1"/>
  <c r="J255" i="43" s="1"/>
  <c r="N255" i="43"/>
  <c r="Q255" i="43" s="1"/>
  <c r="H255" i="43" s="1"/>
  <c r="F255" i="43"/>
  <c r="V254" i="43"/>
  <c r="U254" i="43"/>
  <c r="T254" i="43"/>
  <c r="P254" i="43"/>
  <c r="S254" i="43" s="1"/>
  <c r="K255" i="43" s="1"/>
  <c r="O254" i="43"/>
  <c r="R254" i="43" s="1"/>
  <c r="I255" i="43" s="1"/>
  <c r="N254" i="43"/>
  <c r="Q254" i="43" s="1"/>
  <c r="G255" i="43" s="1"/>
  <c r="M254" i="43"/>
  <c r="L253" i="43"/>
  <c r="K253" i="43"/>
  <c r="J253" i="43"/>
  <c r="I253" i="43"/>
  <c r="H253" i="43"/>
  <c r="G253" i="43"/>
  <c r="V250" i="43"/>
  <c r="U250" i="43"/>
  <c r="T250" i="43"/>
  <c r="P250" i="43"/>
  <c r="S250" i="43" s="1"/>
  <c r="L250" i="43" s="1"/>
  <c r="O250" i="43"/>
  <c r="R250" i="43" s="1"/>
  <c r="J250" i="43" s="1"/>
  <c r="N250" i="43"/>
  <c r="Q250" i="43" s="1"/>
  <c r="H250" i="43" s="1"/>
  <c r="F250" i="43"/>
  <c r="V249" i="43"/>
  <c r="U249" i="43"/>
  <c r="T249" i="43"/>
  <c r="P249" i="43"/>
  <c r="O249" i="43"/>
  <c r="R249" i="43" s="1"/>
  <c r="I250" i="43" s="1"/>
  <c r="N249" i="43"/>
  <c r="Q249" i="43" s="1"/>
  <c r="G250" i="43" s="1"/>
  <c r="M249" i="43"/>
  <c r="V248" i="43"/>
  <c r="U248" i="43"/>
  <c r="T248" i="43"/>
  <c r="P248" i="43"/>
  <c r="S248" i="43" s="1"/>
  <c r="L248" i="43" s="1"/>
  <c r="O248" i="43"/>
  <c r="R248" i="43" s="1"/>
  <c r="J248" i="43" s="1"/>
  <c r="N248" i="43"/>
  <c r="Q248" i="43" s="1"/>
  <c r="H248" i="43" s="1"/>
  <c r="F248" i="43"/>
  <c r="V247" i="43"/>
  <c r="U247" i="43"/>
  <c r="T247" i="43"/>
  <c r="P247" i="43"/>
  <c r="S247" i="43" s="1"/>
  <c r="K248" i="43" s="1"/>
  <c r="O247" i="43"/>
  <c r="R247" i="43" s="1"/>
  <c r="I248" i="43" s="1"/>
  <c r="N247" i="43"/>
  <c r="Q247" i="43" s="1"/>
  <c r="G248" i="43" s="1"/>
  <c r="M247" i="43"/>
  <c r="L246" i="43"/>
  <c r="K246" i="43"/>
  <c r="J246" i="43"/>
  <c r="I246" i="43"/>
  <c r="H246" i="43"/>
  <c r="G246" i="43"/>
  <c r="V243" i="43"/>
  <c r="U243" i="43"/>
  <c r="T243" i="43"/>
  <c r="P243" i="43"/>
  <c r="S243" i="43" s="1"/>
  <c r="L243" i="43" s="1"/>
  <c r="O243" i="43"/>
  <c r="R243" i="43" s="1"/>
  <c r="J243" i="43" s="1"/>
  <c r="N243" i="43"/>
  <c r="Q243" i="43" s="1"/>
  <c r="H243" i="43" s="1"/>
  <c r="F243" i="43"/>
  <c r="V242" i="43"/>
  <c r="U242" i="43"/>
  <c r="T242" i="43"/>
  <c r="P242" i="43"/>
  <c r="S242" i="43" s="1"/>
  <c r="K243" i="43" s="1"/>
  <c r="O242" i="43"/>
  <c r="R242" i="43" s="1"/>
  <c r="I243" i="43" s="1"/>
  <c r="N242" i="43"/>
  <c r="M242" i="43"/>
  <c r="V241" i="43"/>
  <c r="U241" i="43"/>
  <c r="T241" i="43"/>
  <c r="P241" i="43"/>
  <c r="S241" i="43" s="1"/>
  <c r="L241" i="43" s="1"/>
  <c r="O241" i="43"/>
  <c r="R241" i="43" s="1"/>
  <c r="J241" i="43" s="1"/>
  <c r="N241" i="43"/>
  <c r="Q241" i="43" s="1"/>
  <c r="H241" i="43" s="1"/>
  <c r="F241" i="43"/>
  <c r="V240" i="43"/>
  <c r="U240" i="43"/>
  <c r="T240" i="43"/>
  <c r="P240" i="43"/>
  <c r="S240" i="43" s="1"/>
  <c r="K241" i="43" s="1"/>
  <c r="O240" i="43"/>
  <c r="R240" i="43" s="1"/>
  <c r="I241" i="43" s="1"/>
  <c r="N240" i="43"/>
  <c r="M240" i="43"/>
  <c r="L239" i="43"/>
  <c r="K239" i="43"/>
  <c r="J239" i="43"/>
  <c r="I239" i="43"/>
  <c r="H239" i="43"/>
  <c r="G239" i="43"/>
  <c r="V236" i="43"/>
  <c r="U236" i="43"/>
  <c r="T236" i="43"/>
  <c r="P236" i="43"/>
  <c r="S236" i="43" s="1"/>
  <c r="L236" i="43" s="1"/>
  <c r="O236" i="43"/>
  <c r="R236" i="43" s="1"/>
  <c r="J236" i="43" s="1"/>
  <c r="N236" i="43"/>
  <c r="Q236" i="43" s="1"/>
  <c r="H236" i="43" s="1"/>
  <c r="F236" i="43"/>
  <c r="V235" i="43"/>
  <c r="U235" i="43"/>
  <c r="T235" i="43"/>
  <c r="P235" i="43"/>
  <c r="S235" i="43" s="1"/>
  <c r="K236" i="43" s="1"/>
  <c r="O235" i="43"/>
  <c r="R235" i="43" s="1"/>
  <c r="I236" i="43" s="1"/>
  <c r="N235" i="43"/>
  <c r="Q235" i="43" s="1"/>
  <c r="G236" i="43" s="1"/>
  <c r="M235" i="43"/>
  <c r="V234" i="43"/>
  <c r="U234" i="43"/>
  <c r="T234" i="43"/>
  <c r="P234" i="43"/>
  <c r="S234" i="43" s="1"/>
  <c r="L234" i="43" s="1"/>
  <c r="O234" i="43"/>
  <c r="R234" i="43" s="1"/>
  <c r="J234" i="43" s="1"/>
  <c r="N234" i="43"/>
  <c r="Q234" i="43" s="1"/>
  <c r="H234" i="43" s="1"/>
  <c r="F234" i="43"/>
  <c r="V233" i="43"/>
  <c r="U233" i="43"/>
  <c r="T233" i="43"/>
  <c r="P233" i="43"/>
  <c r="S233" i="43" s="1"/>
  <c r="K234" i="43" s="1"/>
  <c r="O233" i="43"/>
  <c r="R233" i="43" s="1"/>
  <c r="I234" i="43" s="1"/>
  <c r="N233" i="43"/>
  <c r="Q233" i="43" s="1"/>
  <c r="G234" i="43" s="1"/>
  <c r="M233" i="43"/>
  <c r="V232" i="43"/>
  <c r="U232" i="43"/>
  <c r="T232" i="43"/>
  <c r="P232" i="43"/>
  <c r="S232" i="43" s="1"/>
  <c r="L232" i="43" s="1"/>
  <c r="O232" i="43"/>
  <c r="R232" i="43" s="1"/>
  <c r="J232" i="43" s="1"/>
  <c r="N232" i="43"/>
  <c r="Q232" i="43" s="1"/>
  <c r="H232" i="43" s="1"/>
  <c r="F232" i="43"/>
  <c r="V231" i="43"/>
  <c r="U231" i="43"/>
  <c r="T231" i="43"/>
  <c r="P231" i="43"/>
  <c r="S231" i="43" s="1"/>
  <c r="K232" i="43" s="1"/>
  <c r="O231" i="43"/>
  <c r="R231" i="43" s="1"/>
  <c r="I232" i="43" s="1"/>
  <c r="N231" i="43"/>
  <c r="Q231" i="43" s="1"/>
  <c r="G232" i="43" s="1"/>
  <c r="M231" i="43"/>
  <c r="V230" i="43"/>
  <c r="U230" i="43"/>
  <c r="T230" i="43"/>
  <c r="P230" i="43"/>
  <c r="S230" i="43" s="1"/>
  <c r="L230" i="43" s="1"/>
  <c r="O230" i="43"/>
  <c r="R230" i="43" s="1"/>
  <c r="J230" i="43" s="1"/>
  <c r="N230" i="43"/>
  <c r="Q230" i="43" s="1"/>
  <c r="F230" i="43"/>
  <c r="V229" i="43"/>
  <c r="U229" i="43"/>
  <c r="T229" i="43"/>
  <c r="P229" i="43"/>
  <c r="S229" i="43" s="1"/>
  <c r="K230" i="43" s="1"/>
  <c r="O229" i="43"/>
  <c r="R229" i="43" s="1"/>
  <c r="I230" i="43" s="1"/>
  <c r="N229" i="43"/>
  <c r="Q229" i="43" s="1"/>
  <c r="M229" i="43"/>
  <c r="V228" i="43"/>
  <c r="U228" i="43"/>
  <c r="T228" i="43"/>
  <c r="P228" i="43"/>
  <c r="S228" i="43" s="1"/>
  <c r="L228" i="43" s="1"/>
  <c r="O228" i="43"/>
  <c r="R228" i="43" s="1"/>
  <c r="J228" i="43" s="1"/>
  <c r="N228" i="43"/>
  <c r="Q228" i="43" s="1"/>
  <c r="H228" i="43" s="1"/>
  <c r="F228" i="43"/>
  <c r="V227" i="43"/>
  <c r="U227" i="43"/>
  <c r="T227" i="43"/>
  <c r="P227" i="43"/>
  <c r="S227" i="43" s="1"/>
  <c r="K228" i="43" s="1"/>
  <c r="O227" i="43"/>
  <c r="R227" i="43" s="1"/>
  <c r="I228" i="43" s="1"/>
  <c r="N227" i="43"/>
  <c r="Q227" i="43" s="1"/>
  <c r="G228" i="43" s="1"/>
  <c r="M227" i="43"/>
  <c r="V226" i="43"/>
  <c r="U226" i="43"/>
  <c r="T226" i="43"/>
  <c r="P226" i="43"/>
  <c r="S226" i="43" s="1"/>
  <c r="L226" i="43" s="1"/>
  <c r="O226" i="43"/>
  <c r="R226" i="43" s="1"/>
  <c r="J226" i="43" s="1"/>
  <c r="N226" i="43"/>
  <c r="Q226" i="43" s="1"/>
  <c r="H226" i="43" s="1"/>
  <c r="F226" i="43"/>
  <c r="V225" i="43"/>
  <c r="U225" i="43"/>
  <c r="T225" i="43"/>
  <c r="P225" i="43"/>
  <c r="S225" i="43" s="1"/>
  <c r="K226" i="43" s="1"/>
  <c r="O225" i="43"/>
  <c r="R225" i="43" s="1"/>
  <c r="I226" i="43" s="1"/>
  <c r="N225" i="43"/>
  <c r="Q225" i="43" s="1"/>
  <c r="G226" i="43" s="1"/>
  <c r="M225" i="43"/>
  <c r="V224" i="43"/>
  <c r="U224" i="43"/>
  <c r="T224" i="43"/>
  <c r="P224" i="43"/>
  <c r="S224" i="43" s="1"/>
  <c r="L224" i="43" s="1"/>
  <c r="O224" i="43"/>
  <c r="R224" i="43" s="1"/>
  <c r="J224" i="43" s="1"/>
  <c r="N224" i="43"/>
  <c r="Q224" i="43" s="1"/>
  <c r="H224" i="43" s="1"/>
  <c r="F224" i="43"/>
  <c r="V223" i="43"/>
  <c r="U223" i="43"/>
  <c r="T223" i="43"/>
  <c r="P223" i="43"/>
  <c r="S223" i="43" s="1"/>
  <c r="K224" i="43" s="1"/>
  <c r="O223" i="43"/>
  <c r="R223" i="43" s="1"/>
  <c r="I224" i="43" s="1"/>
  <c r="N223" i="43"/>
  <c r="Q223" i="43" s="1"/>
  <c r="G224" i="43" s="1"/>
  <c r="M223" i="43"/>
  <c r="V222" i="43"/>
  <c r="U222" i="43"/>
  <c r="T222" i="43"/>
  <c r="P222" i="43"/>
  <c r="S222" i="43" s="1"/>
  <c r="L222" i="43" s="1"/>
  <c r="O222" i="43"/>
  <c r="R222" i="43" s="1"/>
  <c r="J222" i="43" s="1"/>
  <c r="N222" i="43"/>
  <c r="Q222" i="43" s="1"/>
  <c r="H222" i="43" s="1"/>
  <c r="F222" i="43"/>
  <c r="V221" i="43"/>
  <c r="U221" i="43"/>
  <c r="T221" i="43"/>
  <c r="P221" i="43"/>
  <c r="S221" i="43" s="1"/>
  <c r="K222" i="43" s="1"/>
  <c r="O221" i="43"/>
  <c r="R221" i="43" s="1"/>
  <c r="I222" i="43" s="1"/>
  <c r="N221" i="43"/>
  <c r="Q221" i="43" s="1"/>
  <c r="G222" i="43" s="1"/>
  <c r="M221" i="43"/>
  <c r="V220" i="43"/>
  <c r="U220" i="43"/>
  <c r="T220" i="43"/>
  <c r="P220" i="43"/>
  <c r="S220" i="43" s="1"/>
  <c r="L220" i="43" s="1"/>
  <c r="O220" i="43"/>
  <c r="R220" i="43" s="1"/>
  <c r="J220" i="43" s="1"/>
  <c r="N220" i="43"/>
  <c r="Q220" i="43" s="1"/>
  <c r="H220" i="43" s="1"/>
  <c r="F220" i="43"/>
  <c r="V219" i="43"/>
  <c r="U219" i="43"/>
  <c r="T219" i="43"/>
  <c r="P219" i="43"/>
  <c r="S219" i="43" s="1"/>
  <c r="K220" i="43" s="1"/>
  <c r="O219" i="43"/>
  <c r="R219" i="43" s="1"/>
  <c r="I220" i="43" s="1"/>
  <c r="N219" i="43"/>
  <c r="Q219" i="43" s="1"/>
  <c r="G220" i="43" s="1"/>
  <c r="M219" i="43"/>
  <c r="V218" i="43"/>
  <c r="U218" i="43"/>
  <c r="T218" i="43"/>
  <c r="P218" i="43"/>
  <c r="S218" i="43" s="1"/>
  <c r="L218" i="43" s="1"/>
  <c r="O218" i="43"/>
  <c r="R218" i="43" s="1"/>
  <c r="J218" i="43" s="1"/>
  <c r="N218" i="43"/>
  <c r="Q218" i="43" s="1"/>
  <c r="H218" i="43" s="1"/>
  <c r="F218" i="43"/>
  <c r="V217" i="43"/>
  <c r="U217" i="43"/>
  <c r="T217" i="43"/>
  <c r="P217" i="43"/>
  <c r="S217" i="43" s="1"/>
  <c r="K218" i="43" s="1"/>
  <c r="O217" i="43"/>
  <c r="R217" i="43" s="1"/>
  <c r="I218" i="43" s="1"/>
  <c r="N217" i="43"/>
  <c r="M217" i="43"/>
  <c r="V216" i="43"/>
  <c r="U216" i="43"/>
  <c r="T216" i="43"/>
  <c r="P216" i="43"/>
  <c r="S216" i="43" s="1"/>
  <c r="L216" i="43" s="1"/>
  <c r="O216" i="43"/>
  <c r="R216" i="43" s="1"/>
  <c r="J216" i="43" s="1"/>
  <c r="N216" i="43"/>
  <c r="Q216" i="43" s="1"/>
  <c r="H216" i="43" s="1"/>
  <c r="F216" i="43"/>
  <c r="V215" i="43"/>
  <c r="U215" i="43"/>
  <c r="T215" i="43"/>
  <c r="P215" i="43"/>
  <c r="S215" i="43" s="1"/>
  <c r="K216" i="43" s="1"/>
  <c r="O215" i="43"/>
  <c r="R215" i="43" s="1"/>
  <c r="I216" i="43" s="1"/>
  <c r="N215" i="43"/>
  <c r="M215" i="43"/>
  <c r="V214" i="43"/>
  <c r="U214" i="43"/>
  <c r="T214" i="43"/>
  <c r="P214" i="43"/>
  <c r="S214" i="43" s="1"/>
  <c r="L214" i="43" s="1"/>
  <c r="O214" i="43"/>
  <c r="R214" i="43" s="1"/>
  <c r="J214" i="43" s="1"/>
  <c r="N214" i="43"/>
  <c r="Q214" i="43" s="1"/>
  <c r="H214" i="43" s="1"/>
  <c r="F214" i="43"/>
  <c r="V213" i="43"/>
  <c r="U213" i="43"/>
  <c r="T213" i="43"/>
  <c r="P213" i="43"/>
  <c r="S213" i="43" s="1"/>
  <c r="K214" i="43" s="1"/>
  <c r="O213" i="43"/>
  <c r="R213" i="43" s="1"/>
  <c r="I214" i="43" s="1"/>
  <c r="N213" i="43"/>
  <c r="Q213" i="43" s="1"/>
  <c r="G214" i="43" s="1"/>
  <c r="M213" i="43"/>
  <c r="V212" i="43"/>
  <c r="U212" i="43"/>
  <c r="T212" i="43"/>
  <c r="P212" i="43"/>
  <c r="S212" i="43" s="1"/>
  <c r="L212" i="43" s="1"/>
  <c r="O212" i="43"/>
  <c r="R212" i="43" s="1"/>
  <c r="J212" i="43" s="1"/>
  <c r="N212" i="43"/>
  <c r="Q212" i="43" s="1"/>
  <c r="H212" i="43" s="1"/>
  <c r="F212" i="43"/>
  <c r="V211" i="43"/>
  <c r="U211" i="43"/>
  <c r="T211" i="43"/>
  <c r="P211" i="43"/>
  <c r="S211" i="43" s="1"/>
  <c r="K212" i="43" s="1"/>
  <c r="O211" i="43"/>
  <c r="R211" i="43" s="1"/>
  <c r="I212" i="43" s="1"/>
  <c r="N211" i="43"/>
  <c r="M211" i="43"/>
  <c r="V210" i="43"/>
  <c r="U210" i="43"/>
  <c r="T210" i="43"/>
  <c r="P210" i="43"/>
  <c r="S210" i="43" s="1"/>
  <c r="L210" i="43" s="1"/>
  <c r="O210" i="43"/>
  <c r="R210" i="43" s="1"/>
  <c r="J210" i="43" s="1"/>
  <c r="N210" i="43"/>
  <c r="Q210" i="43" s="1"/>
  <c r="H210" i="43" s="1"/>
  <c r="F210" i="43"/>
  <c r="V209" i="43"/>
  <c r="U209" i="43"/>
  <c r="T209" i="43"/>
  <c r="P209" i="43"/>
  <c r="S209" i="43" s="1"/>
  <c r="K210" i="43" s="1"/>
  <c r="O209" i="43"/>
  <c r="R209" i="43" s="1"/>
  <c r="I210" i="43" s="1"/>
  <c r="N209" i="43"/>
  <c r="Q209" i="43" s="1"/>
  <c r="G210" i="43" s="1"/>
  <c r="M209" i="43"/>
  <c r="V208" i="43"/>
  <c r="U208" i="43"/>
  <c r="T208" i="43"/>
  <c r="P208" i="43"/>
  <c r="S208" i="43" s="1"/>
  <c r="L208" i="43" s="1"/>
  <c r="O208" i="43"/>
  <c r="R208" i="43" s="1"/>
  <c r="J208" i="43" s="1"/>
  <c r="N208" i="43"/>
  <c r="Q208" i="43" s="1"/>
  <c r="H208" i="43" s="1"/>
  <c r="F208" i="43"/>
  <c r="V207" i="43"/>
  <c r="U207" i="43"/>
  <c r="T207" i="43"/>
  <c r="P207" i="43"/>
  <c r="S207" i="43" s="1"/>
  <c r="K208" i="43" s="1"/>
  <c r="O207" i="43"/>
  <c r="R207" i="43" s="1"/>
  <c r="I208" i="43" s="1"/>
  <c r="N207" i="43"/>
  <c r="Q207" i="43" s="1"/>
  <c r="G208" i="43" s="1"/>
  <c r="M207" i="43"/>
  <c r="L206" i="43"/>
  <c r="K206" i="43"/>
  <c r="J206" i="43"/>
  <c r="I206" i="43"/>
  <c r="H206" i="43"/>
  <c r="G206" i="43"/>
  <c r="V203" i="43"/>
  <c r="U203" i="43"/>
  <c r="T203" i="43"/>
  <c r="P203" i="43"/>
  <c r="S203" i="43" s="1"/>
  <c r="L203" i="43" s="1"/>
  <c r="O203" i="43"/>
  <c r="R203" i="43" s="1"/>
  <c r="J203" i="43" s="1"/>
  <c r="N203" i="43"/>
  <c r="Q203" i="43" s="1"/>
  <c r="H203" i="43" s="1"/>
  <c r="F203" i="43"/>
  <c r="V202" i="43"/>
  <c r="U202" i="43"/>
  <c r="T202" i="43"/>
  <c r="P202" i="43"/>
  <c r="S202" i="43" s="1"/>
  <c r="K203" i="43" s="1"/>
  <c r="O202" i="43"/>
  <c r="R202" i="43" s="1"/>
  <c r="I203" i="43" s="1"/>
  <c r="N202" i="43"/>
  <c r="Q202" i="43" s="1"/>
  <c r="G203" i="43" s="1"/>
  <c r="M202" i="43"/>
  <c r="V201" i="43"/>
  <c r="U201" i="43"/>
  <c r="T201" i="43"/>
  <c r="P201" i="43"/>
  <c r="S201" i="43" s="1"/>
  <c r="L201" i="43" s="1"/>
  <c r="O201" i="43"/>
  <c r="R201" i="43" s="1"/>
  <c r="J201" i="43" s="1"/>
  <c r="N201" i="43"/>
  <c r="Q201" i="43" s="1"/>
  <c r="H201" i="43" s="1"/>
  <c r="F201" i="43"/>
  <c r="V200" i="43"/>
  <c r="U200" i="43"/>
  <c r="T200" i="43"/>
  <c r="P200" i="43"/>
  <c r="S200" i="43" s="1"/>
  <c r="K201" i="43" s="1"/>
  <c r="O200" i="43"/>
  <c r="R200" i="43" s="1"/>
  <c r="I201" i="43" s="1"/>
  <c r="N200" i="43"/>
  <c r="Q200" i="43" s="1"/>
  <c r="G201" i="43" s="1"/>
  <c r="M200" i="43"/>
  <c r="V199" i="43"/>
  <c r="U199" i="43"/>
  <c r="T199" i="43"/>
  <c r="P199" i="43"/>
  <c r="S199" i="43" s="1"/>
  <c r="L199" i="43" s="1"/>
  <c r="O199" i="43"/>
  <c r="R199" i="43" s="1"/>
  <c r="J199" i="43" s="1"/>
  <c r="N199" i="43"/>
  <c r="Q199" i="43" s="1"/>
  <c r="H199" i="43" s="1"/>
  <c r="F199" i="43"/>
  <c r="V198" i="43"/>
  <c r="U198" i="43"/>
  <c r="T198" i="43"/>
  <c r="P198" i="43"/>
  <c r="S198" i="43" s="1"/>
  <c r="K199" i="43" s="1"/>
  <c r="O198" i="43"/>
  <c r="R198" i="43" s="1"/>
  <c r="I199" i="43" s="1"/>
  <c r="N198" i="43"/>
  <c r="Q198" i="43" s="1"/>
  <c r="G199" i="43" s="1"/>
  <c r="M198" i="43"/>
  <c r="V197" i="43"/>
  <c r="U197" i="43"/>
  <c r="T197" i="43"/>
  <c r="P197" i="43"/>
  <c r="S197" i="43" s="1"/>
  <c r="L197" i="43" s="1"/>
  <c r="O197" i="43"/>
  <c r="R197" i="43" s="1"/>
  <c r="J197" i="43" s="1"/>
  <c r="N197" i="43"/>
  <c r="Q197" i="43" s="1"/>
  <c r="H197" i="43" s="1"/>
  <c r="F197" i="43"/>
  <c r="V196" i="43"/>
  <c r="U196" i="43"/>
  <c r="T196" i="43"/>
  <c r="P196" i="43"/>
  <c r="S196" i="43" s="1"/>
  <c r="K197" i="43" s="1"/>
  <c r="O196" i="43"/>
  <c r="R196" i="43" s="1"/>
  <c r="I197" i="43" s="1"/>
  <c r="N196" i="43"/>
  <c r="M196" i="43"/>
  <c r="V195" i="43"/>
  <c r="U195" i="43"/>
  <c r="T195" i="43"/>
  <c r="P195" i="43"/>
  <c r="S195" i="43" s="1"/>
  <c r="L195" i="43" s="1"/>
  <c r="O195" i="43"/>
  <c r="R195" i="43" s="1"/>
  <c r="J195" i="43" s="1"/>
  <c r="N195" i="43"/>
  <c r="Q195" i="43" s="1"/>
  <c r="H195" i="43" s="1"/>
  <c r="F195" i="43"/>
  <c r="V194" i="43"/>
  <c r="U194" i="43"/>
  <c r="T194" i="43"/>
  <c r="P194" i="43"/>
  <c r="S194" i="43" s="1"/>
  <c r="K195" i="43" s="1"/>
  <c r="O194" i="43"/>
  <c r="R194" i="43" s="1"/>
  <c r="I195" i="43" s="1"/>
  <c r="N194" i="43"/>
  <c r="M194" i="43"/>
  <c r="V193" i="43"/>
  <c r="U193" i="43"/>
  <c r="T193" i="43"/>
  <c r="P193" i="43"/>
  <c r="S193" i="43" s="1"/>
  <c r="L193" i="43" s="1"/>
  <c r="O193" i="43"/>
  <c r="R193" i="43" s="1"/>
  <c r="J193" i="43" s="1"/>
  <c r="N193" i="43"/>
  <c r="Q193" i="43" s="1"/>
  <c r="H193" i="43" s="1"/>
  <c r="F193" i="43"/>
  <c r="V192" i="43"/>
  <c r="U192" i="43"/>
  <c r="T192" i="43"/>
  <c r="P192" i="43"/>
  <c r="S192" i="43" s="1"/>
  <c r="K193" i="43" s="1"/>
  <c r="O192" i="43"/>
  <c r="R192" i="43" s="1"/>
  <c r="I193" i="43" s="1"/>
  <c r="N192" i="43"/>
  <c r="M192" i="43"/>
  <c r="V191" i="43"/>
  <c r="U191" i="43"/>
  <c r="T191" i="43"/>
  <c r="P191" i="43"/>
  <c r="S191" i="43" s="1"/>
  <c r="L191" i="43" s="1"/>
  <c r="O191" i="43"/>
  <c r="R191" i="43" s="1"/>
  <c r="J191" i="43" s="1"/>
  <c r="N191" i="43"/>
  <c r="Q191" i="43" s="1"/>
  <c r="H191" i="43" s="1"/>
  <c r="F191" i="43"/>
  <c r="V190" i="43"/>
  <c r="U190" i="43"/>
  <c r="T190" i="43"/>
  <c r="P190" i="43"/>
  <c r="O190" i="43"/>
  <c r="R190" i="43" s="1"/>
  <c r="I191" i="43" s="1"/>
  <c r="N190" i="43"/>
  <c r="Q190" i="43" s="1"/>
  <c r="G191" i="43" s="1"/>
  <c r="M190" i="43"/>
  <c r="V189" i="43"/>
  <c r="U189" i="43"/>
  <c r="T189" i="43"/>
  <c r="P189" i="43"/>
  <c r="S189" i="43" s="1"/>
  <c r="L189" i="43" s="1"/>
  <c r="O189" i="43"/>
  <c r="R189" i="43" s="1"/>
  <c r="J189" i="43" s="1"/>
  <c r="N189" i="43"/>
  <c r="Q189" i="43" s="1"/>
  <c r="H189" i="43" s="1"/>
  <c r="F189" i="43"/>
  <c r="V188" i="43"/>
  <c r="U188" i="43"/>
  <c r="T188" i="43"/>
  <c r="P188" i="43"/>
  <c r="S188" i="43" s="1"/>
  <c r="K189" i="43" s="1"/>
  <c r="O188" i="43"/>
  <c r="R188" i="43" s="1"/>
  <c r="I189" i="43" s="1"/>
  <c r="N188" i="43"/>
  <c r="M188" i="43"/>
  <c r="V187" i="43"/>
  <c r="U187" i="43"/>
  <c r="T187" i="43"/>
  <c r="P187" i="43"/>
  <c r="S187" i="43" s="1"/>
  <c r="L187" i="43" s="1"/>
  <c r="O187" i="43"/>
  <c r="R187" i="43" s="1"/>
  <c r="J187" i="43" s="1"/>
  <c r="N187" i="43"/>
  <c r="Q187" i="43" s="1"/>
  <c r="H187" i="43" s="1"/>
  <c r="F187" i="43"/>
  <c r="V186" i="43"/>
  <c r="U186" i="43"/>
  <c r="T186" i="43"/>
  <c r="P186" i="43"/>
  <c r="S186" i="43" s="1"/>
  <c r="K187" i="43" s="1"/>
  <c r="O186" i="43"/>
  <c r="R186" i="43" s="1"/>
  <c r="I187" i="43" s="1"/>
  <c r="N186" i="43"/>
  <c r="M186" i="43"/>
  <c r="V185" i="43"/>
  <c r="U185" i="43"/>
  <c r="T185" i="43"/>
  <c r="P185" i="43"/>
  <c r="S185" i="43" s="1"/>
  <c r="L185" i="43" s="1"/>
  <c r="O185" i="43"/>
  <c r="R185" i="43" s="1"/>
  <c r="J185" i="43" s="1"/>
  <c r="N185" i="43"/>
  <c r="Q185" i="43" s="1"/>
  <c r="H185" i="43" s="1"/>
  <c r="F185" i="43"/>
  <c r="V184" i="43"/>
  <c r="U184" i="43"/>
  <c r="T184" i="43"/>
  <c r="P184" i="43"/>
  <c r="S184" i="43" s="1"/>
  <c r="K185" i="43" s="1"/>
  <c r="O184" i="43"/>
  <c r="R184" i="43" s="1"/>
  <c r="I185" i="43" s="1"/>
  <c r="N184" i="43"/>
  <c r="M184" i="43"/>
  <c r="L183" i="43"/>
  <c r="K183" i="43"/>
  <c r="J183" i="43"/>
  <c r="I183" i="43"/>
  <c r="H183" i="43"/>
  <c r="G183" i="43"/>
  <c r="V180" i="43"/>
  <c r="U180" i="43"/>
  <c r="T180" i="43"/>
  <c r="P180" i="43"/>
  <c r="S180" i="43" s="1"/>
  <c r="L180" i="43" s="1"/>
  <c r="O180" i="43"/>
  <c r="R180" i="43" s="1"/>
  <c r="J180" i="43" s="1"/>
  <c r="N180" i="43"/>
  <c r="Q180" i="43" s="1"/>
  <c r="H180" i="43" s="1"/>
  <c r="F180" i="43"/>
  <c r="V179" i="43"/>
  <c r="U179" i="43"/>
  <c r="T179" i="43"/>
  <c r="P179" i="43"/>
  <c r="S179" i="43" s="1"/>
  <c r="K180" i="43" s="1"/>
  <c r="O179" i="43"/>
  <c r="R179" i="43" s="1"/>
  <c r="I180" i="43" s="1"/>
  <c r="N179" i="43"/>
  <c r="Q179" i="43" s="1"/>
  <c r="G180" i="43" s="1"/>
  <c r="M179" i="43"/>
  <c r="V178" i="43"/>
  <c r="U178" i="43"/>
  <c r="T178" i="43"/>
  <c r="P178" i="43"/>
  <c r="S178" i="43" s="1"/>
  <c r="L178" i="43" s="1"/>
  <c r="O178" i="43"/>
  <c r="R178" i="43" s="1"/>
  <c r="J178" i="43" s="1"/>
  <c r="N178" i="43"/>
  <c r="Q178" i="43" s="1"/>
  <c r="H178" i="43" s="1"/>
  <c r="F178" i="43"/>
  <c r="V177" i="43"/>
  <c r="U177" i="43"/>
  <c r="T177" i="43"/>
  <c r="P177" i="43"/>
  <c r="S177" i="43" s="1"/>
  <c r="K178" i="43" s="1"/>
  <c r="O177" i="43"/>
  <c r="R177" i="43" s="1"/>
  <c r="I178" i="43" s="1"/>
  <c r="N177" i="43"/>
  <c r="M177" i="43"/>
  <c r="V176" i="43"/>
  <c r="U176" i="43"/>
  <c r="T176" i="43"/>
  <c r="P176" i="43"/>
  <c r="S176" i="43" s="1"/>
  <c r="L176" i="43" s="1"/>
  <c r="O176" i="43"/>
  <c r="R176" i="43" s="1"/>
  <c r="J176" i="43" s="1"/>
  <c r="N176" i="43"/>
  <c r="Q176" i="43" s="1"/>
  <c r="H176" i="43" s="1"/>
  <c r="F176" i="43"/>
  <c r="V175" i="43"/>
  <c r="U175" i="43"/>
  <c r="T175" i="43"/>
  <c r="P175" i="43"/>
  <c r="O175" i="43"/>
  <c r="R175" i="43" s="1"/>
  <c r="I176" i="43" s="1"/>
  <c r="N175" i="43"/>
  <c r="Q175" i="43" s="1"/>
  <c r="G176" i="43" s="1"/>
  <c r="M175" i="43"/>
  <c r="V174" i="43"/>
  <c r="U174" i="43"/>
  <c r="T174" i="43"/>
  <c r="P174" i="43"/>
  <c r="S174" i="43" s="1"/>
  <c r="L174" i="43" s="1"/>
  <c r="O174" i="43"/>
  <c r="R174" i="43" s="1"/>
  <c r="J174" i="43" s="1"/>
  <c r="N174" i="43"/>
  <c r="Q174" i="43" s="1"/>
  <c r="H174" i="43" s="1"/>
  <c r="F174" i="43"/>
  <c r="V173" i="43"/>
  <c r="U173" i="43"/>
  <c r="T173" i="43"/>
  <c r="P173" i="43"/>
  <c r="S173" i="43" s="1"/>
  <c r="K174" i="43" s="1"/>
  <c r="O173" i="43"/>
  <c r="R173" i="43" s="1"/>
  <c r="I174" i="43" s="1"/>
  <c r="N173" i="43"/>
  <c r="M173" i="43"/>
  <c r="V172" i="43"/>
  <c r="U172" i="43"/>
  <c r="T172" i="43"/>
  <c r="P172" i="43"/>
  <c r="S172" i="43" s="1"/>
  <c r="L172" i="43" s="1"/>
  <c r="O172" i="43"/>
  <c r="R172" i="43" s="1"/>
  <c r="J172" i="43" s="1"/>
  <c r="N172" i="43"/>
  <c r="Q172" i="43" s="1"/>
  <c r="H172" i="43" s="1"/>
  <c r="F172" i="43"/>
  <c r="V171" i="43"/>
  <c r="U171" i="43"/>
  <c r="T171" i="43"/>
  <c r="P171" i="43"/>
  <c r="S171" i="43" s="1"/>
  <c r="K172" i="43" s="1"/>
  <c r="O171" i="43"/>
  <c r="R171" i="43" s="1"/>
  <c r="I172" i="43" s="1"/>
  <c r="N171" i="43"/>
  <c r="M171" i="43"/>
  <c r="V170" i="43"/>
  <c r="U170" i="43"/>
  <c r="T170" i="43"/>
  <c r="P170" i="43"/>
  <c r="S170" i="43" s="1"/>
  <c r="L170" i="43" s="1"/>
  <c r="O170" i="43"/>
  <c r="R170" i="43" s="1"/>
  <c r="J170" i="43" s="1"/>
  <c r="N170" i="43"/>
  <c r="Q170" i="43" s="1"/>
  <c r="H170" i="43" s="1"/>
  <c r="F170" i="43"/>
  <c r="V169" i="43"/>
  <c r="U169" i="43"/>
  <c r="T169" i="43"/>
  <c r="P169" i="43"/>
  <c r="S169" i="43" s="1"/>
  <c r="K170" i="43" s="1"/>
  <c r="O169" i="43"/>
  <c r="N169" i="43"/>
  <c r="Q169" i="43" s="1"/>
  <c r="G170" i="43" s="1"/>
  <c r="M169" i="43"/>
  <c r="V168" i="43"/>
  <c r="U168" i="43"/>
  <c r="T168" i="43"/>
  <c r="P168" i="43"/>
  <c r="S168" i="43" s="1"/>
  <c r="L168" i="43" s="1"/>
  <c r="O168" i="43"/>
  <c r="R168" i="43" s="1"/>
  <c r="J168" i="43" s="1"/>
  <c r="N168" i="43"/>
  <c r="Q168" i="43" s="1"/>
  <c r="H168" i="43" s="1"/>
  <c r="F168" i="43"/>
  <c r="V167" i="43"/>
  <c r="U167" i="43"/>
  <c r="T167" i="43"/>
  <c r="P167" i="43"/>
  <c r="S167" i="43" s="1"/>
  <c r="K168" i="43" s="1"/>
  <c r="O167" i="43"/>
  <c r="R167" i="43" s="1"/>
  <c r="I168" i="43" s="1"/>
  <c r="N167" i="43"/>
  <c r="Q167" i="43" s="1"/>
  <c r="G168" i="43" s="1"/>
  <c r="M167" i="43"/>
  <c r="L166" i="43"/>
  <c r="K166" i="43"/>
  <c r="J166" i="43"/>
  <c r="I166" i="43"/>
  <c r="H166" i="43"/>
  <c r="G166" i="43"/>
  <c r="V163" i="43"/>
  <c r="U163" i="43"/>
  <c r="T163" i="43"/>
  <c r="P163" i="43"/>
  <c r="S163" i="43" s="1"/>
  <c r="L163" i="43" s="1"/>
  <c r="O163" i="43"/>
  <c r="R163" i="43" s="1"/>
  <c r="J163" i="43" s="1"/>
  <c r="N163" i="43"/>
  <c r="Q163" i="43" s="1"/>
  <c r="H163" i="43" s="1"/>
  <c r="F163" i="43"/>
  <c r="V162" i="43"/>
  <c r="U162" i="43"/>
  <c r="T162" i="43"/>
  <c r="P162" i="43"/>
  <c r="S162" i="43" s="1"/>
  <c r="K163" i="43" s="1"/>
  <c r="O162" i="43"/>
  <c r="R162" i="43" s="1"/>
  <c r="I163" i="43" s="1"/>
  <c r="N162" i="43"/>
  <c r="M162" i="43"/>
  <c r="V161" i="43"/>
  <c r="U161" i="43"/>
  <c r="T161" i="43"/>
  <c r="P161" i="43"/>
  <c r="S161" i="43" s="1"/>
  <c r="L161" i="43" s="1"/>
  <c r="O161" i="43"/>
  <c r="R161" i="43" s="1"/>
  <c r="J161" i="43" s="1"/>
  <c r="N161" i="43"/>
  <c r="Q161" i="43" s="1"/>
  <c r="H161" i="43" s="1"/>
  <c r="F161" i="43"/>
  <c r="V160" i="43"/>
  <c r="U160" i="43"/>
  <c r="T160" i="43"/>
  <c r="P160" i="43"/>
  <c r="S160" i="43" s="1"/>
  <c r="K161" i="43" s="1"/>
  <c r="O160" i="43"/>
  <c r="R160" i="43" s="1"/>
  <c r="I161" i="43" s="1"/>
  <c r="N160" i="43"/>
  <c r="Q160" i="43" s="1"/>
  <c r="G161" i="43" s="1"/>
  <c r="M160" i="43"/>
  <c r="V159" i="43"/>
  <c r="U159" i="43"/>
  <c r="T159" i="43"/>
  <c r="P159" i="43"/>
  <c r="S159" i="43" s="1"/>
  <c r="L159" i="43" s="1"/>
  <c r="O159" i="43"/>
  <c r="R159" i="43" s="1"/>
  <c r="J159" i="43" s="1"/>
  <c r="N159" i="43"/>
  <c r="Q159" i="43" s="1"/>
  <c r="H159" i="43" s="1"/>
  <c r="F159" i="43"/>
  <c r="V158" i="43"/>
  <c r="U158" i="43"/>
  <c r="T158" i="43"/>
  <c r="P158" i="43"/>
  <c r="S158" i="43" s="1"/>
  <c r="K159" i="43" s="1"/>
  <c r="O158" i="43"/>
  <c r="R158" i="43" s="1"/>
  <c r="I159" i="43" s="1"/>
  <c r="N158" i="43"/>
  <c r="M158" i="43"/>
  <c r="V157" i="43"/>
  <c r="U157" i="43"/>
  <c r="T157" i="43"/>
  <c r="P157" i="43"/>
  <c r="S157" i="43" s="1"/>
  <c r="L157" i="43" s="1"/>
  <c r="O157" i="43"/>
  <c r="R157" i="43" s="1"/>
  <c r="J157" i="43" s="1"/>
  <c r="N157" i="43"/>
  <c r="Q157" i="43" s="1"/>
  <c r="H157" i="43" s="1"/>
  <c r="F157" i="43"/>
  <c r="V156" i="43"/>
  <c r="U156" i="43"/>
  <c r="T156" i="43"/>
  <c r="P156" i="43"/>
  <c r="S156" i="43" s="1"/>
  <c r="K157" i="43" s="1"/>
  <c r="O156" i="43"/>
  <c r="R156" i="43" s="1"/>
  <c r="I157" i="43" s="1"/>
  <c r="N156" i="43"/>
  <c r="M156" i="43"/>
  <c r="V155" i="43"/>
  <c r="U155" i="43"/>
  <c r="T155" i="43"/>
  <c r="P155" i="43"/>
  <c r="S155" i="43" s="1"/>
  <c r="L155" i="43" s="1"/>
  <c r="O155" i="43"/>
  <c r="R155" i="43" s="1"/>
  <c r="J155" i="43" s="1"/>
  <c r="N155" i="43"/>
  <c r="Q155" i="43" s="1"/>
  <c r="H155" i="43" s="1"/>
  <c r="F155" i="43"/>
  <c r="V154" i="43"/>
  <c r="U154" i="43"/>
  <c r="T154" i="43"/>
  <c r="P154" i="43"/>
  <c r="S154" i="43" s="1"/>
  <c r="K155" i="43" s="1"/>
  <c r="O154" i="43"/>
  <c r="R154" i="43" s="1"/>
  <c r="I155" i="43" s="1"/>
  <c r="N154" i="43"/>
  <c r="Q154" i="43" s="1"/>
  <c r="G155" i="43" s="1"/>
  <c r="M154" i="43"/>
  <c r="L153" i="43"/>
  <c r="K153" i="43"/>
  <c r="J153" i="43"/>
  <c r="I153" i="43"/>
  <c r="H153" i="43"/>
  <c r="G153" i="43"/>
  <c r="V150" i="43"/>
  <c r="U150" i="43"/>
  <c r="T150" i="43"/>
  <c r="P150" i="43"/>
  <c r="S150" i="43" s="1"/>
  <c r="L150" i="43" s="1"/>
  <c r="O150" i="43"/>
  <c r="R150" i="43" s="1"/>
  <c r="J150" i="43" s="1"/>
  <c r="N150" i="43"/>
  <c r="Q150" i="43" s="1"/>
  <c r="H150" i="43" s="1"/>
  <c r="F150" i="43"/>
  <c r="V149" i="43"/>
  <c r="U149" i="43"/>
  <c r="T149" i="43"/>
  <c r="P149" i="43"/>
  <c r="S149" i="43" s="1"/>
  <c r="K150" i="43" s="1"/>
  <c r="O149" i="43"/>
  <c r="R149" i="43" s="1"/>
  <c r="I150" i="43" s="1"/>
  <c r="N149" i="43"/>
  <c r="M149" i="43"/>
  <c r="V148" i="43"/>
  <c r="U148" i="43"/>
  <c r="T148" i="43"/>
  <c r="P148" i="43"/>
  <c r="S148" i="43" s="1"/>
  <c r="L148" i="43" s="1"/>
  <c r="O148" i="43"/>
  <c r="R148" i="43" s="1"/>
  <c r="J148" i="43" s="1"/>
  <c r="N148" i="43"/>
  <c r="Q148" i="43" s="1"/>
  <c r="H148" i="43" s="1"/>
  <c r="F148" i="43"/>
  <c r="V147" i="43"/>
  <c r="U147" i="43"/>
  <c r="T147" i="43"/>
  <c r="P147" i="43"/>
  <c r="O147" i="43"/>
  <c r="R147" i="43" s="1"/>
  <c r="I148" i="43" s="1"/>
  <c r="N147" i="43"/>
  <c r="Q147" i="43" s="1"/>
  <c r="G148" i="43" s="1"/>
  <c r="M147" i="43"/>
  <c r="V146" i="43"/>
  <c r="U146" i="43"/>
  <c r="T146" i="43"/>
  <c r="P146" i="43"/>
  <c r="S146" i="43" s="1"/>
  <c r="L146" i="43" s="1"/>
  <c r="O146" i="43"/>
  <c r="R146" i="43" s="1"/>
  <c r="J146" i="43" s="1"/>
  <c r="N146" i="43"/>
  <c r="Q146" i="43" s="1"/>
  <c r="H146" i="43" s="1"/>
  <c r="F146" i="43"/>
  <c r="V145" i="43"/>
  <c r="U145" i="43"/>
  <c r="T145" i="43"/>
  <c r="P145" i="43"/>
  <c r="S145" i="43" s="1"/>
  <c r="K146" i="43" s="1"/>
  <c r="O145" i="43"/>
  <c r="R145" i="43" s="1"/>
  <c r="I146" i="43" s="1"/>
  <c r="N145" i="43"/>
  <c r="Q145" i="43" s="1"/>
  <c r="G146" i="43" s="1"/>
  <c r="M145" i="43"/>
  <c r="V144" i="43"/>
  <c r="U144" i="43"/>
  <c r="T144" i="43"/>
  <c r="P144" i="43"/>
  <c r="S144" i="43" s="1"/>
  <c r="L144" i="43" s="1"/>
  <c r="O144" i="43"/>
  <c r="R144" i="43" s="1"/>
  <c r="J144" i="43" s="1"/>
  <c r="N144" i="43"/>
  <c r="Q144" i="43" s="1"/>
  <c r="H144" i="43" s="1"/>
  <c r="F144" i="43"/>
  <c r="V143" i="43"/>
  <c r="U143" i="43"/>
  <c r="T143" i="43"/>
  <c r="P143" i="43"/>
  <c r="S143" i="43" s="1"/>
  <c r="K144" i="43" s="1"/>
  <c r="O143" i="43"/>
  <c r="R143" i="43" s="1"/>
  <c r="I144" i="43" s="1"/>
  <c r="N143" i="43"/>
  <c r="M143" i="43"/>
  <c r="V142" i="43"/>
  <c r="U142" i="43"/>
  <c r="T142" i="43"/>
  <c r="P142" i="43"/>
  <c r="S142" i="43" s="1"/>
  <c r="L142" i="43" s="1"/>
  <c r="O142" i="43"/>
  <c r="R142" i="43" s="1"/>
  <c r="J142" i="43" s="1"/>
  <c r="N142" i="43"/>
  <c r="Q142" i="43" s="1"/>
  <c r="H142" i="43" s="1"/>
  <c r="F142" i="43"/>
  <c r="V141" i="43"/>
  <c r="U141" i="43"/>
  <c r="T141" i="43"/>
  <c r="P141" i="43"/>
  <c r="S141" i="43" s="1"/>
  <c r="K142" i="43" s="1"/>
  <c r="O141" i="43"/>
  <c r="R141" i="43" s="1"/>
  <c r="I142" i="43" s="1"/>
  <c r="N141" i="43"/>
  <c r="Q141" i="43" s="1"/>
  <c r="G142" i="43" s="1"/>
  <c r="M141" i="43"/>
  <c r="V140" i="43"/>
  <c r="U140" i="43"/>
  <c r="T140" i="43"/>
  <c r="P140" i="43"/>
  <c r="S140" i="43" s="1"/>
  <c r="L140" i="43" s="1"/>
  <c r="O140" i="43"/>
  <c r="R140" i="43" s="1"/>
  <c r="J140" i="43" s="1"/>
  <c r="N140" i="43"/>
  <c r="Q140" i="43" s="1"/>
  <c r="H140" i="43" s="1"/>
  <c r="F140" i="43"/>
  <c r="V139" i="43"/>
  <c r="U139" i="43"/>
  <c r="T139" i="43"/>
  <c r="P139" i="43"/>
  <c r="S139" i="43" s="1"/>
  <c r="K140" i="43" s="1"/>
  <c r="O139" i="43"/>
  <c r="R139" i="43" s="1"/>
  <c r="I140" i="43" s="1"/>
  <c r="N139" i="43"/>
  <c r="M139" i="43"/>
  <c r="V138" i="43"/>
  <c r="U138" i="43"/>
  <c r="T138" i="43"/>
  <c r="P138" i="43"/>
  <c r="S138" i="43" s="1"/>
  <c r="L138" i="43" s="1"/>
  <c r="O138" i="43"/>
  <c r="R138" i="43" s="1"/>
  <c r="J138" i="43" s="1"/>
  <c r="N138" i="43"/>
  <c r="Q138" i="43" s="1"/>
  <c r="H138" i="43" s="1"/>
  <c r="F138" i="43"/>
  <c r="V137" i="43"/>
  <c r="U137" i="43"/>
  <c r="T137" i="43"/>
  <c r="P137" i="43"/>
  <c r="S137" i="43" s="1"/>
  <c r="K138" i="43" s="1"/>
  <c r="O137" i="43"/>
  <c r="R137" i="43" s="1"/>
  <c r="I138" i="43" s="1"/>
  <c r="N137" i="43"/>
  <c r="M137" i="43"/>
  <c r="L136" i="43"/>
  <c r="K136" i="43"/>
  <c r="J136" i="43"/>
  <c r="I136" i="43"/>
  <c r="H136" i="43"/>
  <c r="G136" i="43"/>
  <c r="V131" i="43"/>
  <c r="U131" i="43"/>
  <c r="T131" i="43"/>
  <c r="P131" i="43"/>
  <c r="S131" i="43" s="1"/>
  <c r="L131" i="43" s="1"/>
  <c r="O131" i="43"/>
  <c r="R131" i="43" s="1"/>
  <c r="J131" i="43" s="1"/>
  <c r="N131" i="43"/>
  <c r="Q131" i="43" s="1"/>
  <c r="H131" i="43" s="1"/>
  <c r="F131" i="43"/>
  <c r="V130" i="43"/>
  <c r="U130" i="43"/>
  <c r="T130" i="43"/>
  <c r="P130" i="43"/>
  <c r="S130" i="43" s="1"/>
  <c r="K131" i="43" s="1"/>
  <c r="O130" i="43"/>
  <c r="R130" i="43" s="1"/>
  <c r="I131" i="43" s="1"/>
  <c r="N130" i="43"/>
  <c r="Q130" i="43" s="1"/>
  <c r="G131" i="43" s="1"/>
  <c r="M130" i="43"/>
  <c r="V129" i="43"/>
  <c r="U129" i="43"/>
  <c r="T129" i="43"/>
  <c r="P129" i="43"/>
  <c r="S129" i="43" s="1"/>
  <c r="L129" i="43" s="1"/>
  <c r="O129" i="43"/>
  <c r="R129" i="43" s="1"/>
  <c r="J129" i="43" s="1"/>
  <c r="N129" i="43"/>
  <c r="Q129" i="43" s="1"/>
  <c r="H129" i="43" s="1"/>
  <c r="F129" i="43"/>
  <c r="V128" i="43"/>
  <c r="U128" i="43"/>
  <c r="T128" i="43"/>
  <c r="P128" i="43"/>
  <c r="S128" i="43" s="1"/>
  <c r="K129" i="43" s="1"/>
  <c r="O128" i="43"/>
  <c r="R128" i="43" s="1"/>
  <c r="I129" i="43" s="1"/>
  <c r="N128" i="43"/>
  <c r="Q128" i="43" s="1"/>
  <c r="G129" i="43" s="1"/>
  <c r="M128" i="43"/>
  <c r="V127" i="43"/>
  <c r="U127" i="43"/>
  <c r="T127" i="43"/>
  <c r="P127" i="43"/>
  <c r="S127" i="43" s="1"/>
  <c r="L127" i="43" s="1"/>
  <c r="O127" i="43"/>
  <c r="R127" i="43" s="1"/>
  <c r="J127" i="43" s="1"/>
  <c r="N127" i="43"/>
  <c r="Q127" i="43" s="1"/>
  <c r="H127" i="43" s="1"/>
  <c r="F127" i="43"/>
  <c r="V126" i="43"/>
  <c r="U126" i="43"/>
  <c r="T126" i="43"/>
  <c r="P126" i="43"/>
  <c r="S126" i="43" s="1"/>
  <c r="K127" i="43" s="1"/>
  <c r="O126" i="43"/>
  <c r="R126" i="43" s="1"/>
  <c r="I127" i="43" s="1"/>
  <c r="N126" i="43"/>
  <c r="Q126" i="43" s="1"/>
  <c r="G127" i="43" s="1"/>
  <c r="M126" i="43"/>
  <c r="V125" i="43"/>
  <c r="U125" i="43"/>
  <c r="T125" i="43"/>
  <c r="P125" i="43"/>
  <c r="S125" i="43" s="1"/>
  <c r="L125" i="43" s="1"/>
  <c r="O125" i="43"/>
  <c r="R125" i="43" s="1"/>
  <c r="J125" i="43" s="1"/>
  <c r="N125" i="43"/>
  <c r="Q125" i="43" s="1"/>
  <c r="H125" i="43" s="1"/>
  <c r="F125" i="43"/>
  <c r="V124" i="43"/>
  <c r="U124" i="43"/>
  <c r="T124" i="43"/>
  <c r="P124" i="43"/>
  <c r="S124" i="43" s="1"/>
  <c r="K125" i="43" s="1"/>
  <c r="O124" i="43"/>
  <c r="R124" i="43" s="1"/>
  <c r="I125" i="43" s="1"/>
  <c r="N124" i="43"/>
  <c r="Q124" i="43" s="1"/>
  <c r="G125" i="43" s="1"/>
  <c r="M124" i="43"/>
  <c r="V123" i="43"/>
  <c r="U123" i="43"/>
  <c r="T123" i="43"/>
  <c r="P123" i="43"/>
  <c r="S123" i="43" s="1"/>
  <c r="L123" i="43" s="1"/>
  <c r="O123" i="43"/>
  <c r="R123" i="43" s="1"/>
  <c r="J123" i="43" s="1"/>
  <c r="N123" i="43"/>
  <c r="Q123" i="43" s="1"/>
  <c r="H123" i="43" s="1"/>
  <c r="F123" i="43"/>
  <c r="V122" i="43"/>
  <c r="U122" i="43"/>
  <c r="T122" i="43"/>
  <c r="P122" i="43"/>
  <c r="S122" i="43" s="1"/>
  <c r="K123" i="43" s="1"/>
  <c r="O122" i="43"/>
  <c r="R122" i="43" s="1"/>
  <c r="I123" i="43" s="1"/>
  <c r="N122" i="43"/>
  <c r="Q122" i="43" s="1"/>
  <c r="G123" i="43" s="1"/>
  <c r="M122" i="43"/>
  <c r="V121" i="43"/>
  <c r="U121" i="43"/>
  <c r="T121" i="43"/>
  <c r="P121" i="43"/>
  <c r="S121" i="43" s="1"/>
  <c r="L121" i="43" s="1"/>
  <c r="O121" i="43"/>
  <c r="R121" i="43" s="1"/>
  <c r="J121" i="43" s="1"/>
  <c r="N121" i="43"/>
  <c r="Q121" i="43" s="1"/>
  <c r="H121" i="43" s="1"/>
  <c r="F121" i="43"/>
  <c r="V120" i="43"/>
  <c r="U120" i="43"/>
  <c r="T120" i="43"/>
  <c r="P120" i="43"/>
  <c r="S120" i="43" s="1"/>
  <c r="K121" i="43" s="1"/>
  <c r="O120" i="43"/>
  <c r="R120" i="43" s="1"/>
  <c r="I121" i="43" s="1"/>
  <c r="N120" i="43"/>
  <c r="M120" i="43"/>
  <c r="L119" i="43"/>
  <c r="K119" i="43"/>
  <c r="J119" i="43"/>
  <c r="I119" i="43"/>
  <c r="H119" i="43"/>
  <c r="G119" i="43"/>
  <c r="V114" i="43"/>
  <c r="U114" i="43"/>
  <c r="T114" i="43"/>
  <c r="P114" i="43"/>
  <c r="S114" i="43" s="1"/>
  <c r="L114" i="43" s="1"/>
  <c r="O114" i="43"/>
  <c r="R114" i="43" s="1"/>
  <c r="J114" i="43" s="1"/>
  <c r="N114" i="43"/>
  <c r="Q114" i="43" s="1"/>
  <c r="H114" i="43" s="1"/>
  <c r="F114" i="43"/>
  <c r="V113" i="43"/>
  <c r="U113" i="43"/>
  <c r="T113" i="43"/>
  <c r="P113" i="43"/>
  <c r="S113" i="43" s="1"/>
  <c r="K114" i="43" s="1"/>
  <c r="O113" i="43"/>
  <c r="R113" i="43" s="1"/>
  <c r="I114" i="43" s="1"/>
  <c r="N113" i="43"/>
  <c r="Q113" i="43" s="1"/>
  <c r="G114" i="43" s="1"/>
  <c r="M113" i="43"/>
  <c r="V112" i="43"/>
  <c r="U112" i="43"/>
  <c r="T112" i="43"/>
  <c r="P112" i="43"/>
  <c r="S112" i="43" s="1"/>
  <c r="L112" i="43" s="1"/>
  <c r="O112" i="43"/>
  <c r="R112" i="43" s="1"/>
  <c r="J112" i="43" s="1"/>
  <c r="N112" i="43"/>
  <c r="Q112" i="43" s="1"/>
  <c r="H112" i="43" s="1"/>
  <c r="F112" i="43"/>
  <c r="V111" i="43"/>
  <c r="U111" i="43"/>
  <c r="T111" i="43"/>
  <c r="P111" i="43"/>
  <c r="S111" i="43" s="1"/>
  <c r="K112" i="43" s="1"/>
  <c r="O111" i="43"/>
  <c r="R111" i="43" s="1"/>
  <c r="I112" i="43" s="1"/>
  <c r="N111" i="43"/>
  <c r="Q111" i="43" s="1"/>
  <c r="G112" i="43" s="1"/>
  <c r="M111" i="43"/>
  <c r="V110" i="43"/>
  <c r="U110" i="43"/>
  <c r="T110" i="43"/>
  <c r="P110" i="43"/>
  <c r="S110" i="43" s="1"/>
  <c r="L110" i="43" s="1"/>
  <c r="O110" i="43"/>
  <c r="R110" i="43" s="1"/>
  <c r="J110" i="43" s="1"/>
  <c r="N110" i="43"/>
  <c r="Q110" i="43" s="1"/>
  <c r="H110" i="43" s="1"/>
  <c r="F110" i="43"/>
  <c r="V109" i="43"/>
  <c r="U109" i="43"/>
  <c r="T109" i="43"/>
  <c r="P109" i="43"/>
  <c r="S109" i="43" s="1"/>
  <c r="K110" i="43" s="1"/>
  <c r="O109" i="43"/>
  <c r="R109" i="43" s="1"/>
  <c r="I110" i="43" s="1"/>
  <c r="N109" i="43"/>
  <c r="Q109" i="43" s="1"/>
  <c r="G110" i="43" s="1"/>
  <c r="M109" i="43"/>
  <c r="V108" i="43"/>
  <c r="U108" i="43"/>
  <c r="T108" i="43"/>
  <c r="P108" i="43"/>
  <c r="S108" i="43" s="1"/>
  <c r="L108" i="43" s="1"/>
  <c r="O108" i="43"/>
  <c r="R108" i="43" s="1"/>
  <c r="J108" i="43" s="1"/>
  <c r="N108" i="43"/>
  <c r="Q108" i="43" s="1"/>
  <c r="H108" i="43" s="1"/>
  <c r="F108" i="43"/>
  <c r="V107" i="43"/>
  <c r="U107" i="43"/>
  <c r="T107" i="43"/>
  <c r="P107" i="43"/>
  <c r="S107" i="43" s="1"/>
  <c r="K108" i="43" s="1"/>
  <c r="O107" i="43"/>
  <c r="R107" i="43" s="1"/>
  <c r="I108" i="43" s="1"/>
  <c r="N107" i="43"/>
  <c r="Q107" i="43" s="1"/>
  <c r="G108" i="43" s="1"/>
  <c r="M107" i="43"/>
  <c r="V106" i="43"/>
  <c r="U106" i="43"/>
  <c r="T106" i="43"/>
  <c r="P106" i="43"/>
  <c r="S106" i="43" s="1"/>
  <c r="L106" i="43" s="1"/>
  <c r="O106" i="43"/>
  <c r="R106" i="43" s="1"/>
  <c r="J106" i="43" s="1"/>
  <c r="N106" i="43"/>
  <c r="Q106" i="43" s="1"/>
  <c r="H106" i="43" s="1"/>
  <c r="F106" i="43"/>
  <c r="V105" i="43"/>
  <c r="U105" i="43"/>
  <c r="T105" i="43"/>
  <c r="P105" i="43"/>
  <c r="S105" i="43" s="1"/>
  <c r="K106" i="43" s="1"/>
  <c r="O105" i="43"/>
  <c r="R105" i="43" s="1"/>
  <c r="I106" i="43" s="1"/>
  <c r="N105" i="43"/>
  <c r="M105" i="43"/>
  <c r="V104" i="43"/>
  <c r="U104" i="43"/>
  <c r="T104" i="43"/>
  <c r="P104" i="43"/>
  <c r="S104" i="43" s="1"/>
  <c r="L104" i="43" s="1"/>
  <c r="O104" i="43"/>
  <c r="R104" i="43" s="1"/>
  <c r="J104" i="43" s="1"/>
  <c r="N104" i="43"/>
  <c r="Q104" i="43" s="1"/>
  <c r="H104" i="43" s="1"/>
  <c r="F104" i="43"/>
  <c r="V103" i="43"/>
  <c r="U103" i="43"/>
  <c r="T103" i="43"/>
  <c r="P103" i="43"/>
  <c r="S103" i="43" s="1"/>
  <c r="K104" i="43" s="1"/>
  <c r="O103" i="43"/>
  <c r="R103" i="43" s="1"/>
  <c r="I104" i="43" s="1"/>
  <c r="N103" i="43"/>
  <c r="M103" i="43"/>
  <c r="V102" i="43"/>
  <c r="U102" i="43"/>
  <c r="T102" i="43"/>
  <c r="P102" i="43"/>
  <c r="S102" i="43" s="1"/>
  <c r="L102" i="43" s="1"/>
  <c r="O102" i="43"/>
  <c r="R102" i="43" s="1"/>
  <c r="J102" i="43" s="1"/>
  <c r="N102" i="43"/>
  <c r="Q102" i="43" s="1"/>
  <c r="H102" i="43" s="1"/>
  <c r="F102" i="43"/>
  <c r="V101" i="43"/>
  <c r="U101" i="43"/>
  <c r="T101" i="43"/>
  <c r="P101" i="43"/>
  <c r="S101" i="43" s="1"/>
  <c r="K102" i="43" s="1"/>
  <c r="O101" i="43"/>
  <c r="R101" i="43" s="1"/>
  <c r="I102" i="43" s="1"/>
  <c r="N101" i="43"/>
  <c r="Q101" i="43" s="1"/>
  <c r="G102" i="43" s="1"/>
  <c r="M101" i="43"/>
  <c r="V100" i="43"/>
  <c r="U100" i="43"/>
  <c r="T100" i="43"/>
  <c r="P100" i="43"/>
  <c r="S100" i="43" s="1"/>
  <c r="L100" i="43" s="1"/>
  <c r="O100" i="43"/>
  <c r="R100" i="43" s="1"/>
  <c r="J100" i="43" s="1"/>
  <c r="N100" i="43"/>
  <c r="Q100" i="43" s="1"/>
  <c r="H100" i="43" s="1"/>
  <c r="F100" i="43"/>
  <c r="V99" i="43"/>
  <c r="U99" i="43"/>
  <c r="T99" i="43"/>
  <c r="P99" i="43"/>
  <c r="S99" i="43" s="1"/>
  <c r="K100" i="43" s="1"/>
  <c r="O99" i="43"/>
  <c r="R99" i="43" s="1"/>
  <c r="I100" i="43" s="1"/>
  <c r="N99" i="43"/>
  <c r="M99" i="43"/>
  <c r="V98" i="43"/>
  <c r="U98" i="43"/>
  <c r="T98" i="43"/>
  <c r="P98" i="43"/>
  <c r="S98" i="43" s="1"/>
  <c r="L98" i="43" s="1"/>
  <c r="O98" i="43"/>
  <c r="R98" i="43" s="1"/>
  <c r="J98" i="43" s="1"/>
  <c r="N98" i="43"/>
  <c r="Q98" i="43" s="1"/>
  <c r="H98" i="43" s="1"/>
  <c r="F98" i="43"/>
  <c r="V97" i="43"/>
  <c r="U97" i="43"/>
  <c r="T97" i="43"/>
  <c r="P97" i="43"/>
  <c r="S97" i="43" s="1"/>
  <c r="K98" i="43" s="1"/>
  <c r="O97" i="43"/>
  <c r="R97" i="43" s="1"/>
  <c r="I98" i="43" s="1"/>
  <c r="N97" i="43"/>
  <c r="Q97" i="43" s="1"/>
  <c r="G98" i="43" s="1"/>
  <c r="M97" i="43"/>
  <c r="V96" i="43"/>
  <c r="U96" i="43"/>
  <c r="T96" i="43"/>
  <c r="P96" i="43"/>
  <c r="S96" i="43" s="1"/>
  <c r="L96" i="43" s="1"/>
  <c r="O96" i="43"/>
  <c r="R96" i="43" s="1"/>
  <c r="J96" i="43" s="1"/>
  <c r="N96" i="43"/>
  <c r="Q96" i="43" s="1"/>
  <c r="H96" i="43" s="1"/>
  <c r="F96" i="43"/>
  <c r="V95" i="43"/>
  <c r="U95" i="43"/>
  <c r="T95" i="43"/>
  <c r="P95" i="43"/>
  <c r="S95" i="43" s="1"/>
  <c r="K96" i="43" s="1"/>
  <c r="O95" i="43"/>
  <c r="R95" i="43" s="1"/>
  <c r="I96" i="43" s="1"/>
  <c r="N95" i="43"/>
  <c r="Q95" i="43" s="1"/>
  <c r="M95" i="43"/>
  <c r="V94" i="43"/>
  <c r="U94" i="43"/>
  <c r="T94" i="43"/>
  <c r="P94" i="43"/>
  <c r="S94" i="43" s="1"/>
  <c r="L94" i="43" s="1"/>
  <c r="O94" i="43"/>
  <c r="R94" i="43" s="1"/>
  <c r="J94" i="43" s="1"/>
  <c r="N94" i="43"/>
  <c r="Q94" i="43" s="1"/>
  <c r="H94" i="43" s="1"/>
  <c r="F94" i="43"/>
  <c r="V93" i="43"/>
  <c r="U93" i="43"/>
  <c r="T93" i="43"/>
  <c r="P93" i="43"/>
  <c r="S93" i="43" s="1"/>
  <c r="K94" i="43" s="1"/>
  <c r="O93" i="43"/>
  <c r="R93" i="43" s="1"/>
  <c r="I94" i="43" s="1"/>
  <c r="N93" i="43"/>
  <c r="M93" i="43"/>
  <c r="L92" i="43"/>
  <c r="K92" i="43"/>
  <c r="J92" i="43"/>
  <c r="I92" i="43"/>
  <c r="H92" i="43"/>
  <c r="G92" i="43"/>
  <c r="V89" i="43"/>
  <c r="U89" i="43"/>
  <c r="T89" i="43"/>
  <c r="P89" i="43"/>
  <c r="S89" i="43" s="1"/>
  <c r="L89" i="43" s="1"/>
  <c r="O89" i="43"/>
  <c r="R89" i="43" s="1"/>
  <c r="J89" i="43" s="1"/>
  <c r="N89" i="43"/>
  <c r="Q89" i="43" s="1"/>
  <c r="H89" i="43" s="1"/>
  <c r="F89" i="43"/>
  <c r="V88" i="43"/>
  <c r="U88" i="43"/>
  <c r="T88" i="43"/>
  <c r="P88" i="43"/>
  <c r="S88" i="43" s="1"/>
  <c r="K89" i="43" s="1"/>
  <c r="O88" i="43"/>
  <c r="R88" i="43" s="1"/>
  <c r="I89" i="43" s="1"/>
  <c r="N88" i="43"/>
  <c r="Q88" i="43" s="1"/>
  <c r="G89" i="43" s="1"/>
  <c r="M88" i="43"/>
  <c r="L87" i="43"/>
  <c r="K87" i="43"/>
  <c r="J87" i="43"/>
  <c r="I87" i="43"/>
  <c r="H87" i="43"/>
  <c r="G87" i="43"/>
  <c r="V84" i="43"/>
  <c r="U84" i="43"/>
  <c r="T84" i="43"/>
  <c r="P84" i="43"/>
  <c r="S84" i="43" s="1"/>
  <c r="L84" i="43" s="1"/>
  <c r="O84" i="43"/>
  <c r="R84" i="43" s="1"/>
  <c r="J84" i="43" s="1"/>
  <c r="N84" i="43"/>
  <c r="Q84" i="43" s="1"/>
  <c r="H84" i="43" s="1"/>
  <c r="F84" i="43"/>
  <c r="V83" i="43"/>
  <c r="U83" i="43"/>
  <c r="T83" i="43"/>
  <c r="P83" i="43"/>
  <c r="S83" i="43" s="1"/>
  <c r="K84" i="43" s="1"/>
  <c r="O83" i="43"/>
  <c r="R83" i="43" s="1"/>
  <c r="I84" i="43" s="1"/>
  <c r="N83" i="43"/>
  <c r="Q83" i="43" s="1"/>
  <c r="G84" i="43" s="1"/>
  <c r="M83" i="43"/>
  <c r="V82" i="43"/>
  <c r="U82" i="43"/>
  <c r="T82" i="43"/>
  <c r="P82" i="43"/>
  <c r="S82" i="43" s="1"/>
  <c r="L82" i="43" s="1"/>
  <c r="O82" i="43"/>
  <c r="R82" i="43" s="1"/>
  <c r="J82" i="43" s="1"/>
  <c r="N82" i="43"/>
  <c r="Q82" i="43" s="1"/>
  <c r="H82" i="43" s="1"/>
  <c r="F82" i="43"/>
  <c r="V81" i="43"/>
  <c r="U81" i="43"/>
  <c r="T81" i="43"/>
  <c r="P81" i="43"/>
  <c r="S81" i="43" s="1"/>
  <c r="K82" i="43" s="1"/>
  <c r="O81" i="43"/>
  <c r="R81" i="43" s="1"/>
  <c r="I82" i="43" s="1"/>
  <c r="N81" i="43"/>
  <c r="M81" i="43"/>
  <c r="V80" i="43"/>
  <c r="U80" i="43"/>
  <c r="T80" i="43"/>
  <c r="P80" i="43"/>
  <c r="S80" i="43" s="1"/>
  <c r="L80" i="43" s="1"/>
  <c r="O80" i="43"/>
  <c r="R80" i="43" s="1"/>
  <c r="J80" i="43" s="1"/>
  <c r="N80" i="43"/>
  <c r="Q80" i="43" s="1"/>
  <c r="H80" i="43" s="1"/>
  <c r="F80" i="43"/>
  <c r="V79" i="43"/>
  <c r="U79" i="43"/>
  <c r="T79" i="43"/>
  <c r="P79" i="43"/>
  <c r="S79" i="43" s="1"/>
  <c r="K80" i="43" s="1"/>
  <c r="O79" i="43"/>
  <c r="R79" i="43" s="1"/>
  <c r="I80" i="43" s="1"/>
  <c r="N79" i="43"/>
  <c r="Q79" i="43" s="1"/>
  <c r="G80" i="43" s="1"/>
  <c r="M79" i="43"/>
  <c r="V78" i="43"/>
  <c r="U78" i="43"/>
  <c r="T78" i="43"/>
  <c r="P78" i="43"/>
  <c r="S78" i="43" s="1"/>
  <c r="L78" i="43" s="1"/>
  <c r="O78" i="43"/>
  <c r="R78" i="43" s="1"/>
  <c r="J78" i="43" s="1"/>
  <c r="N78" i="43"/>
  <c r="Q78" i="43" s="1"/>
  <c r="H78" i="43" s="1"/>
  <c r="F78" i="43"/>
  <c r="V77" i="43"/>
  <c r="U77" i="43"/>
  <c r="T77" i="43"/>
  <c r="P77" i="43"/>
  <c r="S77" i="43" s="1"/>
  <c r="K78" i="43" s="1"/>
  <c r="O77" i="43"/>
  <c r="R77" i="43" s="1"/>
  <c r="I78" i="43" s="1"/>
  <c r="N77" i="43"/>
  <c r="Q77" i="43" s="1"/>
  <c r="G78" i="43" s="1"/>
  <c r="M77" i="43"/>
  <c r="V76" i="43"/>
  <c r="U76" i="43"/>
  <c r="T76" i="43"/>
  <c r="P76" i="43"/>
  <c r="S76" i="43" s="1"/>
  <c r="L76" i="43" s="1"/>
  <c r="O76" i="43"/>
  <c r="R76" i="43" s="1"/>
  <c r="J76" i="43" s="1"/>
  <c r="N76" i="43"/>
  <c r="Q76" i="43" s="1"/>
  <c r="H76" i="43" s="1"/>
  <c r="F76" i="43"/>
  <c r="V75" i="43"/>
  <c r="U75" i="43"/>
  <c r="T75" i="43"/>
  <c r="P75" i="43"/>
  <c r="S75" i="43" s="1"/>
  <c r="K76" i="43" s="1"/>
  <c r="O75" i="43"/>
  <c r="R75" i="43" s="1"/>
  <c r="I76" i="43" s="1"/>
  <c r="N75" i="43"/>
  <c r="Q75" i="43" s="1"/>
  <c r="G76" i="43" s="1"/>
  <c r="M75" i="43"/>
  <c r="V74" i="43"/>
  <c r="U74" i="43"/>
  <c r="T74" i="43"/>
  <c r="P74" i="43"/>
  <c r="S74" i="43" s="1"/>
  <c r="L74" i="43" s="1"/>
  <c r="O74" i="43"/>
  <c r="R74" i="43" s="1"/>
  <c r="J74" i="43" s="1"/>
  <c r="N74" i="43"/>
  <c r="Q74" i="43" s="1"/>
  <c r="H74" i="43" s="1"/>
  <c r="F74" i="43"/>
  <c r="V73" i="43"/>
  <c r="U73" i="43"/>
  <c r="T73" i="43"/>
  <c r="P73" i="43"/>
  <c r="S73" i="43" s="1"/>
  <c r="K74" i="43" s="1"/>
  <c r="O73" i="43"/>
  <c r="R73" i="43" s="1"/>
  <c r="I74" i="43" s="1"/>
  <c r="N73" i="43"/>
  <c r="Q73" i="43" s="1"/>
  <c r="G74" i="43" s="1"/>
  <c r="M73" i="43"/>
  <c r="V72" i="43"/>
  <c r="U72" i="43"/>
  <c r="T72" i="43"/>
  <c r="P72" i="43"/>
  <c r="S72" i="43" s="1"/>
  <c r="L72" i="43" s="1"/>
  <c r="O72" i="43"/>
  <c r="R72" i="43" s="1"/>
  <c r="J72" i="43" s="1"/>
  <c r="N72" i="43"/>
  <c r="Q72" i="43" s="1"/>
  <c r="H72" i="43" s="1"/>
  <c r="F72" i="43"/>
  <c r="V71" i="43"/>
  <c r="U71" i="43"/>
  <c r="T71" i="43"/>
  <c r="P71" i="43"/>
  <c r="S71" i="43" s="1"/>
  <c r="K72" i="43" s="1"/>
  <c r="O71" i="43"/>
  <c r="R71" i="43" s="1"/>
  <c r="I72" i="43" s="1"/>
  <c r="N71" i="43"/>
  <c r="Q71" i="43" s="1"/>
  <c r="G72" i="43" s="1"/>
  <c r="M71" i="43"/>
  <c r="V70" i="43"/>
  <c r="U70" i="43"/>
  <c r="T70" i="43"/>
  <c r="P70" i="43"/>
  <c r="S70" i="43" s="1"/>
  <c r="L70" i="43" s="1"/>
  <c r="O70" i="43"/>
  <c r="R70" i="43" s="1"/>
  <c r="J70" i="43" s="1"/>
  <c r="N70" i="43"/>
  <c r="Q70" i="43" s="1"/>
  <c r="H70" i="43" s="1"/>
  <c r="F70" i="43"/>
  <c r="V69" i="43"/>
  <c r="U69" i="43"/>
  <c r="T69" i="43"/>
  <c r="P69" i="43"/>
  <c r="S69" i="43" s="1"/>
  <c r="K70" i="43" s="1"/>
  <c r="O69" i="43"/>
  <c r="R69" i="43" s="1"/>
  <c r="I70" i="43" s="1"/>
  <c r="N69" i="43"/>
  <c r="M69" i="43"/>
  <c r="V68" i="43"/>
  <c r="U68" i="43"/>
  <c r="T68" i="43"/>
  <c r="P68" i="43"/>
  <c r="S68" i="43" s="1"/>
  <c r="L68" i="43" s="1"/>
  <c r="O68" i="43"/>
  <c r="R68" i="43" s="1"/>
  <c r="J68" i="43" s="1"/>
  <c r="N68" i="43"/>
  <c r="Q68" i="43" s="1"/>
  <c r="H68" i="43" s="1"/>
  <c r="F68" i="43"/>
  <c r="V67" i="43"/>
  <c r="U67" i="43"/>
  <c r="T67" i="43"/>
  <c r="P67" i="43"/>
  <c r="S67" i="43" s="1"/>
  <c r="K68" i="43" s="1"/>
  <c r="O67" i="43"/>
  <c r="R67" i="43" s="1"/>
  <c r="I68" i="43" s="1"/>
  <c r="N67" i="43"/>
  <c r="M67" i="43"/>
  <c r="V66" i="43"/>
  <c r="U66" i="43"/>
  <c r="T66" i="43"/>
  <c r="P66" i="43"/>
  <c r="S66" i="43" s="1"/>
  <c r="L66" i="43" s="1"/>
  <c r="O66" i="43"/>
  <c r="R66" i="43" s="1"/>
  <c r="J66" i="43" s="1"/>
  <c r="N66" i="43"/>
  <c r="Q66" i="43" s="1"/>
  <c r="H66" i="43" s="1"/>
  <c r="F66" i="43"/>
  <c r="V65" i="43"/>
  <c r="U65" i="43"/>
  <c r="T65" i="43"/>
  <c r="P65" i="43"/>
  <c r="S65" i="43" s="1"/>
  <c r="K66" i="43" s="1"/>
  <c r="O65" i="43"/>
  <c r="R65" i="43" s="1"/>
  <c r="I66" i="43" s="1"/>
  <c r="N65" i="43"/>
  <c r="M65" i="43"/>
  <c r="V64" i="43"/>
  <c r="U64" i="43"/>
  <c r="T64" i="43"/>
  <c r="P64" i="43"/>
  <c r="S64" i="43" s="1"/>
  <c r="L64" i="43" s="1"/>
  <c r="O64" i="43"/>
  <c r="R64" i="43" s="1"/>
  <c r="J64" i="43" s="1"/>
  <c r="N64" i="43"/>
  <c r="Q64" i="43" s="1"/>
  <c r="H64" i="43" s="1"/>
  <c r="F64" i="43"/>
  <c r="V63" i="43"/>
  <c r="U63" i="43"/>
  <c r="T63" i="43"/>
  <c r="P63" i="43"/>
  <c r="S63" i="43" s="1"/>
  <c r="K64" i="43" s="1"/>
  <c r="O63" i="43"/>
  <c r="R63" i="43" s="1"/>
  <c r="I64" i="43" s="1"/>
  <c r="N63" i="43"/>
  <c r="M63" i="43"/>
  <c r="V62" i="43"/>
  <c r="U62" i="43"/>
  <c r="T62" i="43"/>
  <c r="P62" i="43"/>
  <c r="S62" i="43" s="1"/>
  <c r="L62" i="43" s="1"/>
  <c r="O62" i="43"/>
  <c r="R62" i="43" s="1"/>
  <c r="J62" i="43" s="1"/>
  <c r="N62" i="43"/>
  <c r="Q62" i="43" s="1"/>
  <c r="H62" i="43" s="1"/>
  <c r="F62" i="43"/>
  <c r="V61" i="43"/>
  <c r="U61" i="43"/>
  <c r="T61" i="43"/>
  <c r="P61" i="43"/>
  <c r="S61" i="43" s="1"/>
  <c r="K62" i="43" s="1"/>
  <c r="O61" i="43"/>
  <c r="R61" i="43" s="1"/>
  <c r="I62" i="43" s="1"/>
  <c r="N61" i="43"/>
  <c r="M61" i="43"/>
  <c r="V60" i="43"/>
  <c r="U60" i="43"/>
  <c r="T60" i="43"/>
  <c r="P60" i="43"/>
  <c r="S60" i="43" s="1"/>
  <c r="L60" i="43" s="1"/>
  <c r="O60" i="43"/>
  <c r="R60" i="43" s="1"/>
  <c r="J60" i="43" s="1"/>
  <c r="N60" i="43"/>
  <c r="Q60" i="43" s="1"/>
  <c r="H60" i="43" s="1"/>
  <c r="F60" i="43"/>
  <c r="V59" i="43"/>
  <c r="U59" i="43"/>
  <c r="T59" i="43"/>
  <c r="P59" i="43"/>
  <c r="S59" i="43" s="1"/>
  <c r="K60" i="43" s="1"/>
  <c r="O59" i="43"/>
  <c r="R59" i="43" s="1"/>
  <c r="I60" i="43" s="1"/>
  <c r="N59" i="43"/>
  <c r="Q59" i="43" s="1"/>
  <c r="G60" i="43" s="1"/>
  <c r="M59" i="43"/>
  <c r="V58" i="43"/>
  <c r="U58" i="43"/>
  <c r="T58" i="43"/>
  <c r="P58" i="43"/>
  <c r="S58" i="43" s="1"/>
  <c r="L58" i="43" s="1"/>
  <c r="O58" i="43"/>
  <c r="R58" i="43" s="1"/>
  <c r="J58" i="43" s="1"/>
  <c r="N58" i="43"/>
  <c r="Q58" i="43" s="1"/>
  <c r="H58" i="43" s="1"/>
  <c r="F58" i="43"/>
  <c r="V57" i="43"/>
  <c r="U57" i="43"/>
  <c r="T57" i="43"/>
  <c r="P57" i="43"/>
  <c r="S57" i="43" s="1"/>
  <c r="K58" i="43" s="1"/>
  <c r="O57" i="43"/>
  <c r="R57" i="43" s="1"/>
  <c r="I58" i="43" s="1"/>
  <c r="N57" i="43"/>
  <c r="M57" i="43"/>
  <c r="V56" i="43"/>
  <c r="U56" i="43"/>
  <c r="T56" i="43"/>
  <c r="P56" i="43"/>
  <c r="S56" i="43" s="1"/>
  <c r="L56" i="43" s="1"/>
  <c r="O56" i="43"/>
  <c r="R56" i="43" s="1"/>
  <c r="J56" i="43" s="1"/>
  <c r="N56" i="43"/>
  <c r="Q56" i="43" s="1"/>
  <c r="H56" i="43" s="1"/>
  <c r="F56" i="43"/>
  <c r="V55" i="43"/>
  <c r="U55" i="43"/>
  <c r="T55" i="43"/>
  <c r="P55" i="43"/>
  <c r="S55" i="43" s="1"/>
  <c r="K56" i="43" s="1"/>
  <c r="O55" i="43"/>
  <c r="R55" i="43" s="1"/>
  <c r="I56" i="43" s="1"/>
  <c r="N55" i="43"/>
  <c r="Q55" i="43" s="1"/>
  <c r="G56" i="43" s="1"/>
  <c r="M55" i="43"/>
  <c r="L54" i="43"/>
  <c r="K54" i="43"/>
  <c r="J54" i="43"/>
  <c r="I54" i="43"/>
  <c r="H54" i="43"/>
  <c r="G54" i="43"/>
  <c r="V51" i="43"/>
  <c r="U51" i="43"/>
  <c r="T51" i="43"/>
  <c r="P51" i="43"/>
  <c r="S51" i="43" s="1"/>
  <c r="L51" i="43" s="1"/>
  <c r="O51" i="43"/>
  <c r="R51" i="43" s="1"/>
  <c r="J51" i="43" s="1"/>
  <c r="N51" i="43"/>
  <c r="Q51" i="43" s="1"/>
  <c r="H51" i="43" s="1"/>
  <c r="F51" i="43"/>
  <c r="V50" i="43"/>
  <c r="U50" i="43"/>
  <c r="T50" i="43"/>
  <c r="P50" i="43"/>
  <c r="S50" i="43" s="1"/>
  <c r="K51" i="43" s="1"/>
  <c r="O50" i="43"/>
  <c r="N50" i="43"/>
  <c r="Q50" i="43" s="1"/>
  <c r="G51" i="43" s="1"/>
  <c r="M50" i="43"/>
  <c r="V49" i="43"/>
  <c r="U49" i="43"/>
  <c r="T49" i="43"/>
  <c r="P49" i="43"/>
  <c r="S49" i="43" s="1"/>
  <c r="L49" i="43" s="1"/>
  <c r="O49" i="43"/>
  <c r="R49" i="43" s="1"/>
  <c r="J49" i="43" s="1"/>
  <c r="N49" i="43"/>
  <c r="Q49" i="43" s="1"/>
  <c r="H49" i="43" s="1"/>
  <c r="F49" i="43"/>
  <c r="V48" i="43"/>
  <c r="U48" i="43"/>
  <c r="T48" i="43"/>
  <c r="P48" i="43"/>
  <c r="S48" i="43" s="1"/>
  <c r="K49" i="43" s="1"/>
  <c r="O48" i="43"/>
  <c r="R48" i="43" s="1"/>
  <c r="I49" i="43" s="1"/>
  <c r="N48" i="43"/>
  <c r="Q48" i="43" s="1"/>
  <c r="G49" i="43" s="1"/>
  <c r="M48" i="43"/>
  <c r="V47" i="43"/>
  <c r="U47" i="43"/>
  <c r="T47" i="43"/>
  <c r="P47" i="43"/>
  <c r="S47" i="43" s="1"/>
  <c r="L47" i="43" s="1"/>
  <c r="O47" i="43"/>
  <c r="R47" i="43" s="1"/>
  <c r="J47" i="43" s="1"/>
  <c r="N47" i="43"/>
  <c r="Q47" i="43" s="1"/>
  <c r="H47" i="43" s="1"/>
  <c r="F47" i="43"/>
  <c r="V46" i="43"/>
  <c r="U46" i="43"/>
  <c r="T46" i="43"/>
  <c r="P46" i="43"/>
  <c r="S46" i="43" s="1"/>
  <c r="K47" i="43" s="1"/>
  <c r="O46" i="43"/>
  <c r="R46" i="43" s="1"/>
  <c r="I47" i="43" s="1"/>
  <c r="N46" i="43"/>
  <c r="M46" i="43"/>
  <c r="V45" i="43"/>
  <c r="U45" i="43"/>
  <c r="T45" i="43"/>
  <c r="P45" i="43"/>
  <c r="S45" i="43" s="1"/>
  <c r="L45" i="43" s="1"/>
  <c r="O45" i="43"/>
  <c r="R45" i="43" s="1"/>
  <c r="J45" i="43" s="1"/>
  <c r="N45" i="43"/>
  <c r="Q45" i="43" s="1"/>
  <c r="H45" i="43" s="1"/>
  <c r="F45" i="43"/>
  <c r="V44" i="43"/>
  <c r="U44" i="43"/>
  <c r="T44" i="43"/>
  <c r="P44" i="43"/>
  <c r="S44" i="43" s="1"/>
  <c r="K45" i="43" s="1"/>
  <c r="O44" i="43"/>
  <c r="R44" i="43" s="1"/>
  <c r="I45" i="43" s="1"/>
  <c r="N44" i="43"/>
  <c r="Q44" i="43" s="1"/>
  <c r="G45" i="43" s="1"/>
  <c r="M44" i="43"/>
  <c r="V43" i="43"/>
  <c r="U43" i="43"/>
  <c r="T43" i="43"/>
  <c r="P43" i="43"/>
  <c r="S43" i="43" s="1"/>
  <c r="L43" i="43" s="1"/>
  <c r="O43" i="43"/>
  <c r="R43" i="43" s="1"/>
  <c r="J43" i="43" s="1"/>
  <c r="N43" i="43"/>
  <c r="Q43" i="43" s="1"/>
  <c r="H43" i="43" s="1"/>
  <c r="F43" i="43"/>
  <c r="V42" i="43"/>
  <c r="U42" i="43"/>
  <c r="T42" i="43"/>
  <c r="P42" i="43"/>
  <c r="S42" i="43" s="1"/>
  <c r="K43" i="43" s="1"/>
  <c r="O42" i="43"/>
  <c r="R42" i="43" s="1"/>
  <c r="I43" i="43" s="1"/>
  <c r="N42" i="43"/>
  <c r="M42" i="43"/>
  <c r="V41" i="43"/>
  <c r="U41" i="43"/>
  <c r="T41" i="43"/>
  <c r="P41" i="43"/>
  <c r="S41" i="43" s="1"/>
  <c r="L41" i="43" s="1"/>
  <c r="O41" i="43"/>
  <c r="R41" i="43" s="1"/>
  <c r="J41" i="43" s="1"/>
  <c r="N41" i="43"/>
  <c r="Q41" i="43" s="1"/>
  <c r="H41" i="43" s="1"/>
  <c r="F41" i="43"/>
  <c r="V40" i="43"/>
  <c r="U40" i="43"/>
  <c r="T40" i="43"/>
  <c r="P40" i="43"/>
  <c r="S40" i="43" s="1"/>
  <c r="K41" i="43" s="1"/>
  <c r="O40" i="43"/>
  <c r="R40" i="43" s="1"/>
  <c r="I41" i="43" s="1"/>
  <c r="N40" i="43"/>
  <c r="M40" i="43"/>
  <c r="V39" i="43"/>
  <c r="U39" i="43"/>
  <c r="T39" i="43"/>
  <c r="P39" i="43"/>
  <c r="S39" i="43" s="1"/>
  <c r="L39" i="43" s="1"/>
  <c r="O39" i="43"/>
  <c r="R39" i="43" s="1"/>
  <c r="J39" i="43" s="1"/>
  <c r="N39" i="43"/>
  <c r="Q39" i="43" s="1"/>
  <c r="H39" i="43" s="1"/>
  <c r="F39" i="43"/>
  <c r="V38" i="43"/>
  <c r="U38" i="43"/>
  <c r="T38" i="43"/>
  <c r="P38" i="43"/>
  <c r="S38" i="43" s="1"/>
  <c r="K39" i="43" s="1"/>
  <c r="O38" i="43"/>
  <c r="R38" i="43" s="1"/>
  <c r="I39" i="43" s="1"/>
  <c r="N38" i="43"/>
  <c r="Q38" i="43" s="1"/>
  <c r="G39" i="43" s="1"/>
  <c r="M38" i="43"/>
  <c r="V37" i="43"/>
  <c r="U37" i="43"/>
  <c r="T37" i="43"/>
  <c r="P37" i="43"/>
  <c r="S37" i="43" s="1"/>
  <c r="L37" i="43" s="1"/>
  <c r="O37" i="43"/>
  <c r="R37" i="43" s="1"/>
  <c r="J37" i="43" s="1"/>
  <c r="N37" i="43"/>
  <c r="Q37" i="43" s="1"/>
  <c r="H37" i="43" s="1"/>
  <c r="F37" i="43"/>
  <c r="V36" i="43"/>
  <c r="U36" i="43"/>
  <c r="T36" i="43"/>
  <c r="P36" i="43"/>
  <c r="S36" i="43" s="1"/>
  <c r="K37" i="43" s="1"/>
  <c r="O36" i="43"/>
  <c r="R36" i="43" s="1"/>
  <c r="I37" i="43" s="1"/>
  <c r="N36" i="43"/>
  <c r="Q36" i="43" s="1"/>
  <c r="G37" i="43" s="1"/>
  <c r="M36" i="43"/>
  <c r="V35" i="43"/>
  <c r="U35" i="43"/>
  <c r="T35" i="43"/>
  <c r="P35" i="43"/>
  <c r="S35" i="43" s="1"/>
  <c r="L35" i="43" s="1"/>
  <c r="O35" i="43"/>
  <c r="R35" i="43" s="1"/>
  <c r="J35" i="43" s="1"/>
  <c r="N35" i="43"/>
  <c r="Q35" i="43" s="1"/>
  <c r="H35" i="43" s="1"/>
  <c r="F35" i="43"/>
  <c r="V34" i="43"/>
  <c r="U34" i="43"/>
  <c r="T34" i="43"/>
  <c r="P34" i="43"/>
  <c r="S34" i="43" s="1"/>
  <c r="K35" i="43" s="1"/>
  <c r="O34" i="43"/>
  <c r="R34" i="43" s="1"/>
  <c r="I35" i="43" s="1"/>
  <c r="N34" i="43"/>
  <c r="Q34" i="43" s="1"/>
  <c r="G35" i="43" s="1"/>
  <c r="M34" i="43"/>
  <c r="V33" i="43"/>
  <c r="U33" i="43"/>
  <c r="T33" i="43"/>
  <c r="P33" i="43"/>
  <c r="S33" i="43" s="1"/>
  <c r="L33" i="43" s="1"/>
  <c r="O33" i="43"/>
  <c r="R33" i="43" s="1"/>
  <c r="J33" i="43" s="1"/>
  <c r="N33" i="43"/>
  <c r="Q33" i="43" s="1"/>
  <c r="H33" i="43" s="1"/>
  <c r="F33" i="43"/>
  <c r="V32" i="43"/>
  <c r="U32" i="43"/>
  <c r="T32" i="43"/>
  <c r="P32" i="43"/>
  <c r="O32" i="43"/>
  <c r="R32" i="43" s="1"/>
  <c r="I33" i="43" s="1"/>
  <c r="N32" i="43"/>
  <c r="Q32" i="43" s="1"/>
  <c r="G33" i="43" s="1"/>
  <c r="M32" i="43"/>
  <c r="V31" i="43"/>
  <c r="U31" i="43"/>
  <c r="T31" i="43"/>
  <c r="P31" i="43"/>
  <c r="S31" i="43" s="1"/>
  <c r="L31" i="43" s="1"/>
  <c r="O31" i="43"/>
  <c r="R31" i="43" s="1"/>
  <c r="J31" i="43" s="1"/>
  <c r="N31" i="43"/>
  <c r="Q31" i="43" s="1"/>
  <c r="H31" i="43" s="1"/>
  <c r="F31" i="43"/>
  <c r="X30" i="43"/>
  <c r="V30" i="43"/>
  <c r="U30" i="43"/>
  <c r="T30" i="43"/>
  <c r="P30" i="43"/>
  <c r="S30" i="43" s="1"/>
  <c r="K31" i="43" s="1"/>
  <c r="O30" i="43"/>
  <c r="R30" i="43" s="1"/>
  <c r="I31" i="43" s="1"/>
  <c r="N30" i="43"/>
  <c r="M30" i="43"/>
  <c r="X29" i="43"/>
  <c r="V29" i="43"/>
  <c r="U29" i="43"/>
  <c r="T29" i="43"/>
  <c r="P29" i="43"/>
  <c r="S29" i="43" s="1"/>
  <c r="L29" i="43" s="1"/>
  <c r="O29" i="43"/>
  <c r="R29" i="43" s="1"/>
  <c r="J29" i="43" s="1"/>
  <c r="N29" i="43"/>
  <c r="Q29" i="43" s="1"/>
  <c r="H29" i="43" s="1"/>
  <c r="F29" i="43"/>
  <c r="X28" i="43"/>
  <c r="V28" i="43"/>
  <c r="U28" i="43"/>
  <c r="T28" i="43"/>
  <c r="P28" i="43"/>
  <c r="S28" i="43" s="1"/>
  <c r="K29" i="43" s="1"/>
  <c r="O28" i="43"/>
  <c r="R28" i="43" s="1"/>
  <c r="I29" i="43" s="1"/>
  <c r="N28" i="43"/>
  <c r="Q28" i="43" s="1"/>
  <c r="G29" i="43" s="1"/>
  <c r="M28" i="43"/>
  <c r="X27" i="43"/>
  <c r="V27" i="43"/>
  <c r="U27" i="43"/>
  <c r="T27" i="43"/>
  <c r="P27" i="43"/>
  <c r="S27" i="43" s="1"/>
  <c r="L27" i="43" s="1"/>
  <c r="O27" i="43"/>
  <c r="R27" i="43" s="1"/>
  <c r="J27" i="43" s="1"/>
  <c r="N27" i="43"/>
  <c r="Q27" i="43" s="1"/>
  <c r="H27" i="43" s="1"/>
  <c r="F27" i="43"/>
  <c r="X26" i="43"/>
  <c r="V26" i="43"/>
  <c r="U26" i="43"/>
  <c r="T26" i="43"/>
  <c r="P26" i="43"/>
  <c r="S26" i="43" s="1"/>
  <c r="K27" i="43" s="1"/>
  <c r="O26" i="43"/>
  <c r="R26" i="43" s="1"/>
  <c r="I27" i="43" s="1"/>
  <c r="N26" i="43"/>
  <c r="M26" i="43"/>
  <c r="X25" i="43"/>
  <c r="L25" i="43"/>
  <c r="K25" i="43"/>
  <c r="J25" i="43"/>
  <c r="I25" i="43"/>
  <c r="H25" i="43"/>
  <c r="G25" i="43"/>
  <c r="X24" i="43"/>
  <c r="X23" i="43"/>
  <c r="X22" i="43"/>
  <c r="V22" i="43"/>
  <c r="T22" i="43"/>
  <c r="P22" i="43"/>
  <c r="S22" i="43" s="1"/>
  <c r="L22" i="43" s="1"/>
  <c r="N22" i="43"/>
  <c r="Q22" i="43" s="1"/>
  <c r="H22" i="43" s="1"/>
  <c r="F22" i="43"/>
  <c r="X21" i="43"/>
  <c r="V21" i="43"/>
  <c r="U21" i="43"/>
  <c r="T21" i="43"/>
  <c r="P21" i="43"/>
  <c r="S21" i="43" s="1"/>
  <c r="K22" i="43" s="1"/>
  <c r="O21" i="43"/>
  <c r="R21" i="43" s="1"/>
  <c r="I22" i="43" s="1"/>
  <c r="N21" i="43"/>
  <c r="Q21" i="43" s="1"/>
  <c r="G22" i="43" s="1"/>
  <c r="J21" i="43"/>
  <c r="O22" i="43" s="1"/>
  <c r="R22" i="43" s="1"/>
  <c r="J22" i="43" s="1"/>
  <c r="X20" i="43"/>
  <c r="X19" i="43"/>
  <c r="M19" i="43"/>
  <c r="X18" i="43"/>
  <c r="X17" i="43"/>
  <c r="X16" i="43"/>
  <c r="X15" i="43"/>
  <c r="X14" i="43"/>
  <c r="X13" i="43"/>
  <c r="X12" i="43"/>
  <c r="X11" i="43"/>
  <c r="Y10" i="43"/>
  <c r="X10" i="43"/>
  <c r="B9" i="43"/>
  <c r="P8" i="43"/>
  <c r="O8" i="43"/>
  <c r="N8" i="43"/>
  <c r="M8" i="43"/>
  <c r="L8" i="43"/>
  <c r="K8" i="43"/>
  <c r="J8" i="43"/>
  <c r="I8" i="43"/>
  <c r="H8" i="43"/>
  <c r="G8" i="43"/>
  <c r="F8" i="43"/>
  <c r="E8" i="43"/>
  <c r="D8" i="43"/>
  <c r="C8" i="43"/>
  <c r="B8" i="43"/>
  <c r="M6" i="43"/>
  <c r="X4" i="43"/>
  <c r="W2" i="43"/>
  <c r="V2" i="43"/>
  <c r="U2" i="43"/>
  <c r="T2" i="43"/>
  <c r="S2" i="43"/>
  <c r="R2" i="43"/>
  <c r="Q2" i="43"/>
  <c r="P2" i="43"/>
  <c r="O2" i="43"/>
  <c r="N2" i="43"/>
  <c r="M2" i="43"/>
  <c r="L2" i="43"/>
  <c r="K2" i="43"/>
  <c r="J2" i="43"/>
  <c r="I2" i="43"/>
  <c r="H2" i="43"/>
  <c r="G2" i="43"/>
  <c r="F2" i="43"/>
  <c r="E2" i="43"/>
  <c r="D2" i="43"/>
  <c r="C2" i="43"/>
  <c r="B2" i="43"/>
  <c r="W1" i="43"/>
  <c r="V1" i="43"/>
  <c r="U1" i="43"/>
  <c r="T1" i="43"/>
  <c r="S1" i="43"/>
  <c r="R1" i="43"/>
  <c r="Q1" i="43"/>
  <c r="P1" i="43"/>
  <c r="O1" i="43"/>
  <c r="N1" i="43"/>
  <c r="M1" i="43"/>
  <c r="L1" i="43"/>
  <c r="K1" i="43"/>
  <c r="J1" i="43"/>
  <c r="I1" i="43"/>
  <c r="H1" i="43"/>
  <c r="G1" i="43"/>
  <c r="F1" i="43"/>
  <c r="E1" i="43"/>
  <c r="D1" i="43"/>
  <c r="C1" i="43"/>
  <c r="B1" i="43"/>
  <c r="Q95" i="40"/>
  <c r="Q94" i="40"/>
  <c r="Q93" i="40"/>
  <c r="Q92" i="40"/>
  <c r="Q91" i="40"/>
  <c r="Q90" i="40"/>
  <c r="Q89" i="40"/>
  <c r="Q88" i="40"/>
  <c r="Q87" i="40"/>
  <c r="Q86" i="40"/>
  <c r="Q85" i="40"/>
  <c r="B85" i="40"/>
  <c r="Q84" i="40"/>
  <c r="P83" i="40"/>
  <c r="N83" i="40"/>
  <c r="L83" i="40"/>
  <c r="J83" i="40"/>
  <c r="H83" i="40"/>
  <c r="F83" i="40"/>
  <c r="Q81" i="40"/>
  <c r="Q80" i="40"/>
  <c r="Q79" i="40"/>
  <c r="Q78" i="40"/>
  <c r="Q77" i="40"/>
  <c r="Q76" i="40"/>
  <c r="Q75" i="40"/>
  <c r="Q74" i="40"/>
  <c r="Q73" i="40"/>
  <c r="Q72" i="40"/>
  <c r="Q71" i="40"/>
  <c r="Q70" i="40"/>
  <c r="Q69" i="40"/>
  <c r="Q68" i="40"/>
  <c r="Q67" i="40"/>
  <c r="Q66" i="40"/>
  <c r="Q65" i="40"/>
  <c r="Q64" i="40"/>
  <c r="Q63" i="40"/>
  <c r="Q62" i="40"/>
  <c r="Q61" i="40"/>
  <c r="Q60" i="40"/>
  <c r="Q59" i="40"/>
  <c r="Q58" i="40"/>
  <c r="Q57" i="40"/>
  <c r="B57" i="40"/>
  <c r="Q56" i="40"/>
  <c r="P55" i="40"/>
  <c r="N55" i="40"/>
  <c r="L55" i="40"/>
  <c r="J55" i="40"/>
  <c r="H55" i="40"/>
  <c r="F55" i="40"/>
  <c r="Q53" i="40"/>
  <c r="Q52" i="40"/>
  <c r="Q51" i="40"/>
  <c r="Q50" i="40"/>
  <c r="Q49" i="40"/>
  <c r="Q48" i="40"/>
  <c r="B48" i="40"/>
  <c r="B49" i="40" s="1"/>
  <c r="Q47" i="40"/>
  <c r="P46" i="40"/>
  <c r="N46" i="40"/>
  <c r="L46" i="40"/>
  <c r="J46" i="40"/>
  <c r="H46" i="40"/>
  <c r="F46" i="40"/>
  <c r="Q44" i="40"/>
  <c r="Q43" i="40"/>
  <c r="Q42" i="40"/>
  <c r="Q41" i="40"/>
  <c r="Q40" i="40"/>
  <c r="Q39" i="40"/>
  <c r="Q38" i="40"/>
  <c r="B38" i="40"/>
  <c r="Q37" i="40"/>
  <c r="P36" i="40"/>
  <c r="N36" i="40"/>
  <c r="L36" i="40"/>
  <c r="J36" i="40"/>
  <c r="H36" i="40"/>
  <c r="F36" i="40"/>
  <c r="Q34" i="40"/>
  <c r="Q33" i="40"/>
  <c r="Q32" i="40"/>
  <c r="Q31" i="40"/>
  <c r="B31" i="40"/>
  <c r="Q30" i="40"/>
  <c r="P29" i="40"/>
  <c r="N29" i="40"/>
  <c r="L29" i="40"/>
  <c r="J29" i="40"/>
  <c r="H29" i="40"/>
  <c r="F29" i="40"/>
  <c r="Q27" i="40"/>
  <c r="Q26" i="40"/>
  <c r="Q25" i="40"/>
  <c r="Q24" i="40"/>
  <c r="Q23" i="40"/>
  <c r="B23" i="40"/>
  <c r="Q22" i="40"/>
  <c r="P21" i="40"/>
  <c r="N21" i="40"/>
  <c r="L21" i="40"/>
  <c r="J21" i="40"/>
  <c r="H21" i="40"/>
  <c r="F21" i="40"/>
  <c r="Q19" i="40"/>
  <c r="Q18" i="40"/>
  <c r="Q17" i="40"/>
  <c r="Q16" i="40"/>
  <c r="B16" i="40"/>
  <c r="Q15" i="40"/>
  <c r="P14" i="40"/>
  <c r="N14" i="40"/>
  <c r="L14" i="40"/>
  <c r="J14" i="40"/>
  <c r="H14" i="40"/>
  <c r="F14" i="40"/>
  <c r="Q12" i="40"/>
  <c r="Q11" i="40"/>
  <c r="Q10" i="40"/>
  <c r="B10" i="40"/>
  <c r="Q9" i="40"/>
  <c r="P8" i="40"/>
  <c r="N8" i="40"/>
  <c r="L8" i="40"/>
  <c r="J8" i="40"/>
  <c r="H8" i="40"/>
  <c r="F8" i="40"/>
  <c r="Q7" i="40"/>
  <c r="DO4" i="40"/>
  <c r="DG4" i="40"/>
  <c r="CW4" i="40"/>
  <c r="CN4" i="40"/>
  <c r="CF4" i="40"/>
  <c r="BV4" i="40"/>
  <c r="BM4" i="40"/>
  <c r="BE4" i="40"/>
  <c r="AU4" i="40"/>
  <c r="AL4" i="40"/>
  <c r="AD4" i="40"/>
  <c r="T4" i="40"/>
  <c r="DV3" i="40"/>
  <c r="DU3" i="40"/>
  <c r="DT3" i="40"/>
  <c r="DS3" i="40"/>
  <c r="DR3" i="40"/>
  <c r="DQ3" i="40"/>
  <c r="DP3" i="40"/>
  <c r="DO3" i="40"/>
  <c r="DN3" i="40"/>
  <c r="DM3" i="40"/>
  <c r="DL3" i="40"/>
  <c r="DK3" i="40"/>
  <c r="DJ3" i="40"/>
  <c r="DI3" i="40"/>
  <c r="DH3" i="40"/>
  <c r="DG3" i="40"/>
  <c r="DF3" i="40"/>
  <c r="DE3" i="40"/>
  <c r="DD3" i="40"/>
  <c r="DC3" i="40"/>
  <c r="DB3" i="40"/>
  <c r="DA3" i="40"/>
  <c r="CZ3" i="40"/>
  <c r="CY3" i="40"/>
  <c r="CX3" i="40"/>
  <c r="CW3" i="40"/>
  <c r="CV3" i="40"/>
  <c r="CU3" i="40"/>
  <c r="CT3" i="40"/>
  <c r="CS3" i="40"/>
  <c r="CR3" i="40"/>
  <c r="CQ3" i="40"/>
  <c r="CP3" i="40"/>
  <c r="CO3" i="40"/>
  <c r="CN3" i="40"/>
  <c r="CM3" i="40"/>
  <c r="CL3" i="40"/>
  <c r="CK3" i="40"/>
  <c r="CJ3" i="40"/>
  <c r="CI3" i="40"/>
  <c r="CH3" i="40"/>
  <c r="CG3" i="40"/>
  <c r="CF3" i="40"/>
  <c r="CE3" i="40"/>
  <c r="CD3" i="40"/>
  <c r="CC3" i="40"/>
  <c r="CB3" i="40"/>
  <c r="CA3" i="40"/>
  <c r="BZ3" i="40"/>
  <c r="BY3" i="40"/>
  <c r="BX3" i="40"/>
  <c r="BW3" i="40"/>
  <c r="BV3" i="40"/>
  <c r="BU3" i="40"/>
  <c r="BT3" i="40"/>
  <c r="BS3" i="40"/>
  <c r="BR3" i="40"/>
  <c r="BQ3" i="40"/>
  <c r="BP3" i="40"/>
  <c r="BO3" i="40"/>
  <c r="BN3" i="40"/>
  <c r="BM3" i="40"/>
  <c r="BL3" i="40"/>
  <c r="BK3" i="40"/>
  <c r="BJ3" i="40"/>
  <c r="BI3" i="40"/>
  <c r="BH3" i="40"/>
  <c r="BG3" i="40"/>
  <c r="BF3" i="40"/>
  <c r="BE3" i="40"/>
  <c r="BD3" i="40"/>
  <c r="BC3" i="40"/>
  <c r="BB3" i="40"/>
  <c r="BA3" i="40"/>
  <c r="AZ3" i="40"/>
  <c r="AY3" i="40"/>
  <c r="AX3" i="40"/>
  <c r="AW3" i="40"/>
  <c r="AV3" i="40"/>
  <c r="AU3" i="40"/>
  <c r="AT3" i="40"/>
  <c r="AS3" i="40"/>
  <c r="AR3" i="40"/>
  <c r="AQ3" i="40"/>
  <c r="AP3" i="40"/>
  <c r="AO3" i="40"/>
  <c r="AN3" i="40"/>
  <c r="AM3" i="40"/>
  <c r="AL3" i="40"/>
  <c r="AK3" i="40"/>
  <c r="AJ3" i="40"/>
  <c r="AI3" i="40"/>
  <c r="AH3" i="40"/>
  <c r="AG3" i="40"/>
  <c r="AF3" i="40"/>
  <c r="AE3" i="40"/>
  <c r="AD3" i="40"/>
  <c r="AC3" i="40"/>
  <c r="AB3" i="40"/>
  <c r="AA3" i="40"/>
  <c r="Z3" i="40"/>
  <c r="Y3" i="40"/>
  <c r="X3" i="40"/>
  <c r="W3" i="40"/>
  <c r="V3" i="40"/>
  <c r="U3" i="40"/>
  <c r="T3" i="40"/>
  <c r="Y4" i="43" a="1"/>
  <c r="Y11" i="43" a="1"/>
  <c r="I381" i="43" a="1"/>
  <c r="I376" i="43" a="1"/>
  <c r="I384" i="43" a="1"/>
  <c r="L352" i="43" l="1"/>
  <c r="L350" i="43"/>
  <c r="L358" i="43"/>
  <c r="L348" i="43"/>
  <c r="L313" i="43"/>
  <c r="L360" i="43"/>
  <c r="U22" i="43"/>
  <c r="G96" i="43"/>
  <c r="L337" i="43"/>
  <c r="M96" i="43"/>
  <c r="M92" i="43"/>
  <c r="M37" i="43"/>
  <c r="M47" i="43"/>
  <c r="M318" i="43"/>
  <c r="M255" i="43"/>
  <c r="M311" i="43"/>
  <c r="M60" i="43"/>
  <c r="M294" i="43"/>
  <c r="M226" i="43"/>
  <c r="M228" i="43"/>
  <c r="H259" i="43"/>
  <c r="M185" i="43"/>
  <c r="M340" i="43"/>
  <c r="L344" i="43"/>
  <c r="M127" i="43"/>
  <c r="M239" i="43"/>
  <c r="M328" i="43"/>
  <c r="H263" i="43"/>
  <c r="M292" i="43"/>
  <c r="M76" i="43"/>
  <c r="M324" i="43"/>
  <c r="M320" i="43"/>
  <c r="R293" i="43"/>
  <c r="I294" i="43" s="1"/>
  <c r="M84" i="43"/>
  <c r="L342" i="43"/>
  <c r="M35" i="43"/>
  <c r="M261" i="43"/>
  <c r="M210" i="43"/>
  <c r="M172" i="43"/>
  <c r="M298" i="43"/>
  <c r="Q61" i="43"/>
  <c r="G62" i="43" s="1"/>
  <c r="M62" i="43"/>
  <c r="Q137" i="43"/>
  <c r="G138" i="43" s="1"/>
  <c r="M138" i="43"/>
  <c r="G230" i="43"/>
  <c r="M253" i="43"/>
  <c r="Q297" i="43"/>
  <c r="G298" i="43" s="1"/>
  <c r="Q240" i="43"/>
  <c r="G241" i="43" s="1"/>
  <c r="M241" i="43"/>
  <c r="M110" i="43"/>
  <c r="Q359" i="43"/>
  <c r="G360" i="43" s="1"/>
  <c r="M360" i="43"/>
  <c r="M342" i="43"/>
  <c r="M22" i="43"/>
  <c r="M307" i="43"/>
  <c r="Q105" i="43"/>
  <c r="G106" i="43" s="1"/>
  <c r="M106" i="43"/>
  <c r="M259" i="43"/>
  <c r="Q99" i="43"/>
  <c r="G100" i="43" s="1"/>
  <c r="M100" i="43"/>
  <c r="M206" i="43"/>
  <c r="R169" i="43"/>
  <c r="I170" i="43" s="1"/>
  <c r="M170" i="43"/>
  <c r="Q63" i="43"/>
  <c r="G64" i="43" s="1"/>
  <c r="M64" i="43"/>
  <c r="M70" i="43"/>
  <c r="Q69" i="43"/>
  <c r="G70" i="43" s="1"/>
  <c r="Q215" i="43"/>
  <c r="G216" i="43" s="1"/>
  <c r="M216" i="43"/>
  <c r="Q269" i="43"/>
  <c r="G270" i="43" s="1"/>
  <c r="M270" i="43"/>
  <c r="Q139" i="43"/>
  <c r="G140" i="43" s="1"/>
  <c r="M140" i="43"/>
  <c r="M33" i="43"/>
  <c r="M102" i="43"/>
  <c r="M142" i="43"/>
  <c r="M153" i="43"/>
  <c r="M220" i="43"/>
  <c r="Q306" i="43"/>
  <c r="G307" i="43" s="1"/>
  <c r="M78" i="43"/>
  <c r="Q186" i="43"/>
  <c r="G187" i="43" s="1"/>
  <c r="M187" i="43"/>
  <c r="M222" i="43"/>
  <c r="Q258" i="43"/>
  <c r="G259" i="43" s="1"/>
  <c r="M348" i="43"/>
  <c r="Q67" i="43"/>
  <c r="G68" i="43" s="1"/>
  <c r="M68" i="43"/>
  <c r="Q299" i="43"/>
  <c r="G300" i="43" s="1"/>
  <c r="M300" i="43"/>
  <c r="M174" i="43"/>
  <c r="Q194" i="43"/>
  <c r="G195" i="43" s="1"/>
  <c r="M195" i="43"/>
  <c r="K342" i="43"/>
  <c r="M121" i="43"/>
  <c r="Q173" i="43"/>
  <c r="G174" i="43" s="1"/>
  <c r="M234" i="43"/>
  <c r="M337" i="43"/>
  <c r="M56" i="43"/>
  <c r="M208" i="43"/>
  <c r="M330" i="43"/>
  <c r="Q81" i="43"/>
  <c r="G82" i="43" s="1"/>
  <c r="M82" i="43"/>
  <c r="M263" i="43"/>
  <c r="M302" i="43"/>
  <c r="R351" i="43"/>
  <c r="I352" i="43" s="1"/>
  <c r="M352" i="43"/>
  <c r="M25" i="43"/>
  <c r="Q40" i="43"/>
  <c r="G41" i="43" s="1"/>
  <c r="M41" i="43"/>
  <c r="M112" i="43"/>
  <c r="M119" i="43"/>
  <c r="M201" i="43"/>
  <c r="L346" i="43"/>
  <c r="M276" i="43"/>
  <c r="M136" i="43"/>
  <c r="M246" i="43"/>
  <c r="M309" i="43"/>
  <c r="M335" i="43"/>
  <c r="M288" i="43"/>
  <c r="L354" i="43"/>
  <c r="M224" i="43"/>
  <c r="M266" i="43"/>
  <c r="M282" i="43"/>
  <c r="M305" i="43"/>
  <c r="M87" i="43"/>
  <c r="Q275" i="43"/>
  <c r="G276" i="43" s="1"/>
  <c r="M316" i="43"/>
  <c r="M54" i="43"/>
  <c r="H230" i="43"/>
  <c r="G263" i="43"/>
  <c r="L356" i="43"/>
  <c r="Y11" i="43"/>
  <c r="I381" i="43"/>
  <c r="I376" i="43"/>
  <c r="I384" i="43"/>
  <c r="Y4" i="43"/>
  <c r="Q103" i="43"/>
  <c r="G104" i="43" s="1"/>
  <c r="M104" i="43"/>
  <c r="M199" i="43"/>
  <c r="M31" i="43"/>
  <c r="Q30" i="43"/>
  <c r="G31" i="43" s="1"/>
  <c r="Q184" i="43"/>
  <c r="G185" i="43" s="1"/>
  <c r="R50" i="43"/>
  <c r="I51" i="43" s="1"/>
  <c r="M51" i="43"/>
  <c r="S249" i="43"/>
  <c r="K250" i="43" s="1"/>
  <c r="M250" i="43"/>
  <c r="M284" i="43"/>
  <c r="Q283" i="43"/>
  <c r="G284" i="43" s="1"/>
  <c r="Q217" i="43"/>
  <c r="G218" i="43" s="1"/>
  <c r="M218" i="43"/>
  <c r="M98" i="43"/>
  <c r="S190" i="43"/>
  <c r="K191" i="43" s="1"/>
  <c r="M191" i="43"/>
  <c r="R287" i="43"/>
  <c r="I288" i="43" s="1"/>
  <c r="Q46" i="43"/>
  <c r="G47" i="43" s="1"/>
  <c r="M58" i="43"/>
  <c r="Q57" i="43"/>
  <c r="G58" i="43" s="1"/>
  <c r="S147" i="43"/>
  <c r="K148" i="43" s="1"/>
  <c r="M148" i="43"/>
  <c r="Q196" i="43"/>
  <c r="G197" i="43" s="1"/>
  <c r="M197" i="43"/>
  <c r="M43" i="43"/>
  <c r="Q42" i="43"/>
  <c r="G43" i="43" s="1"/>
  <c r="M72" i="43"/>
  <c r="S175" i="43"/>
  <c r="K176" i="43" s="1"/>
  <c r="M176" i="43"/>
  <c r="Q211" i="43"/>
  <c r="G212" i="43" s="1"/>
  <c r="M212" i="43"/>
  <c r="K5" i="43"/>
  <c r="M3" i="43"/>
  <c r="M4" i="43"/>
  <c r="Z6" i="43"/>
  <c r="M230" i="43"/>
  <c r="M322" i="43"/>
  <c r="Q321" i="43"/>
  <c r="G322" i="43" s="1"/>
  <c r="M268" i="43"/>
  <c r="Q267" i="43"/>
  <c r="G268" i="43" s="1"/>
  <c r="Q143" i="43"/>
  <c r="G144" i="43" s="1"/>
  <c r="M144" i="43"/>
  <c r="S32" i="43"/>
  <c r="K33" i="43" s="1"/>
  <c r="Q65" i="43"/>
  <c r="G66" i="43" s="1"/>
  <c r="M66" i="43"/>
  <c r="Q273" i="43"/>
  <c r="G274" i="43" s="1"/>
  <c r="M274" i="43"/>
  <c r="Q357" i="43"/>
  <c r="G358" i="43" s="1"/>
  <c r="M358" i="43"/>
  <c r="Q156" i="43"/>
  <c r="G157" i="43" s="1"/>
  <c r="M157" i="43"/>
  <c r="M159" i="43"/>
  <c r="Q317" i="43"/>
  <c r="G318" i="43" s="1"/>
  <c r="M346" i="43"/>
  <c r="Q345" i="43"/>
  <c r="G346" i="43" s="1"/>
  <c r="M45" i="43"/>
  <c r="M94" i="43"/>
  <c r="M131" i="43"/>
  <c r="Q93" i="43"/>
  <c r="G94" i="43" s="1"/>
  <c r="M189" i="43"/>
  <c r="M296" i="43"/>
  <c r="S323" i="43"/>
  <c r="K324" i="43" s="1"/>
  <c r="M39" i="43"/>
  <c r="Q177" i="43"/>
  <c r="G178" i="43" s="1"/>
  <c r="M178" i="43"/>
  <c r="M290" i="43"/>
  <c r="Q289" i="43"/>
  <c r="G290" i="43" s="1"/>
  <c r="M29" i="43"/>
  <c r="M27" i="43"/>
  <c r="Q26" i="43"/>
  <c r="G27" i="43" s="1"/>
  <c r="Q192" i="43"/>
  <c r="G193" i="43" s="1"/>
  <c r="M193" i="43"/>
  <c r="M214" i="43"/>
  <c r="Q158" i="43"/>
  <c r="G159" i="43" s="1"/>
  <c r="M248" i="43"/>
  <c r="Q308" i="43"/>
  <c r="G309" i="43" s="1"/>
  <c r="M74" i="43"/>
  <c r="M89" i="43"/>
  <c r="Q120" i="43"/>
  <c r="G121" i="43" s="1"/>
  <c r="M123" i="43"/>
  <c r="M203" i="43"/>
  <c r="M257" i="43"/>
  <c r="M326" i="43"/>
  <c r="M356" i="43"/>
  <c r="M180" i="43"/>
  <c r="Q171" i="43"/>
  <c r="G172" i="43" s="1"/>
  <c r="M49" i="43"/>
  <c r="M125" i="43"/>
  <c r="M232" i="43"/>
  <c r="M279" i="43"/>
  <c r="M354" i="43"/>
  <c r="Q327" i="43"/>
  <c r="G328" i="43" s="1"/>
  <c r="M114" i="43"/>
  <c r="Q162" i="43"/>
  <c r="G163" i="43" s="1"/>
  <c r="M163" i="43"/>
  <c r="M166" i="43"/>
  <c r="Q188" i="43"/>
  <c r="G189" i="43" s="1"/>
  <c r="Q242" i="43"/>
  <c r="G243" i="43" s="1"/>
  <c r="M243" i="43"/>
  <c r="K313" i="43"/>
  <c r="M350" i="43"/>
  <c r="M155" i="43"/>
  <c r="M80" i="43"/>
  <c r="M183" i="43"/>
  <c r="M108" i="43"/>
  <c r="M313" i="43"/>
  <c r="M332" i="43"/>
  <c r="M146" i="43"/>
  <c r="M161" i="43"/>
  <c r="M272" i="43"/>
  <c r="M129" i="43"/>
  <c r="Q149" i="43"/>
  <c r="G150" i="43" s="1"/>
  <c r="M150" i="43"/>
  <c r="M344" i="43"/>
  <c r="M168" i="43"/>
  <c r="M286" i="43"/>
  <c r="M236" i="43"/>
  <c r="B50" i="40"/>
  <c r="B58" i="40"/>
  <c r="B59" i="40" s="1"/>
  <c r="B17" i="40"/>
  <c r="B18" i="40" s="1"/>
  <c r="B24" i="40"/>
  <c r="B25" i="40" s="1"/>
  <c r="B11" i="40"/>
  <c r="B12" i="40" s="1"/>
  <c r="B32" i="40"/>
  <c r="B33" i="40" s="1"/>
  <c r="B34" i="40" s="1"/>
  <c r="D29" i="40" s="1"/>
  <c r="B39" i="40"/>
  <c r="B86" i="40"/>
  <c r="D8" i="40" l="1"/>
  <c r="B51" i="40"/>
  <c r="B87" i="40"/>
  <c r="B88" i="40" s="1"/>
  <c r="B40" i="40"/>
  <c r="B60" i="40"/>
  <c r="B26" i="40"/>
  <c r="B27" i="40" s="1"/>
  <c r="D21" i="40" s="1"/>
  <c r="B19" i="40"/>
  <c r="D14" i="40" s="1"/>
  <c r="AB11" i="43" a="1"/>
  <c r="Y12" i="43" a="1"/>
  <c r="AB11" i="43" l="1"/>
  <c r="Y12" i="43"/>
  <c r="B41" i="40"/>
  <c r="B42" i="40" s="1"/>
  <c r="B43" i="40" s="1"/>
  <c r="B89" i="40"/>
  <c r="B90" i="40" s="1"/>
  <c r="B61" i="40"/>
  <c r="B62" i="40" s="1"/>
  <c r="B52" i="40"/>
  <c r="B53" i="40" s="1"/>
  <c r="D46" i="40" s="1"/>
  <c r="AA11" i="43" l="1"/>
  <c r="Z11" i="43"/>
  <c r="B44" i="40"/>
  <c r="D36" i="40" s="1"/>
  <c r="B63" i="40"/>
  <c r="B91" i="40"/>
  <c r="AB12" i="43" a="1"/>
  <c r="Y13" i="43" a="1"/>
  <c r="AB12" i="43" l="1"/>
  <c r="Y13" i="43"/>
  <c r="B92" i="40"/>
  <c r="B64" i="40"/>
  <c r="Z12" i="43" l="1"/>
  <c r="AA12" i="43"/>
  <c r="B65" i="40"/>
  <c r="B93" i="40"/>
  <c r="B94" i="40" s="1"/>
  <c r="B95" i="40" s="1"/>
  <c r="D83" i="40" s="1"/>
  <c r="Y14" i="43" a="1"/>
  <c r="AB13" i="43" a="1"/>
  <c r="AB13" i="43" l="1"/>
  <c r="Y14" i="43"/>
  <c r="B66" i="40"/>
  <c r="B67" i="40" s="1"/>
  <c r="B68" i="40" s="1"/>
  <c r="B69" i="40" s="1"/>
  <c r="B70" i="40" s="1"/>
  <c r="B71" i="40" s="1"/>
  <c r="B72" i="40" s="1"/>
  <c r="B73" i="40" s="1"/>
  <c r="B74" i="40" s="1"/>
  <c r="B75" i="40" s="1"/>
  <c r="B76" i="40" s="1"/>
  <c r="B77" i="40" s="1"/>
  <c r="B78" i="40" s="1"/>
  <c r="B79" i="40" s="1"/>
  <c r="B80" i="40" s="1"/>
  <c r="B81" i="40" s="1"/>
  <c r="D55" i="40" s="1"/>
  <c r="C6" i="40" s="1"/>
  <c r="Z13" i="43" l="1"/>
  <c r="AA13" i="43"/>
  <c r="AA61" i="38"/>
  <c r="S58" i="38"/>
  <c r="C51" i="38"/>
  <c r="K50" i="38"/>
  <c r="L68" i="37"/>
  <c r="L67" i="37"/>
  <c r="L66" i="37"/>
  <c r="K62" i="37"/>
  <c r="J62" i="37"/>
  <c r="I62" i="37"/>
  <c r="H62" i="37"/>
  <c r="L57" i="37"/>
  <c r="L56" i="37"/>
  <c r="L55" i="37"/>
  <c r="K51" i="37"/>
  <c r="J51" i="37"/>
  <c r="I51" i="37"/>
  <c r="H51" i="37"/>
  <c r="L48" i="37"/>
  <c r="L47" i="37"/>
  <c r="L46" i="37"/>
  <c r="K42" i="37"/>
  <c r="J42" i="37"/>
  <c r="I42" i="37"/>
  <c r="H42" i="37"/>
  <c r="L36" i="37"/>
  <c r="L35" i="37"/>
  <c r="L34" i="37"/>
  <c r="K30" i="37"/>
  <c r="J30" i="37"/>
  <c r="I30" i="37"/>
  <c r="H30" i="37"/>
  <c r="L27" i="37"/>
  <c r="L26" i="37"/>
  <c r="L25" i="37"/>
  <c r="K21" i="37"/>
  <c r="J21" i="37"/>
  <c r="I21" i="37"/>
  <c r="H21" i="37"/>
  <c r="B3" i="37"/>
  <c r="Y15" i="43" a="1"/>
  <c r="AB14" i="43" a="1"/>
  <c r="H70" i="37" l="1"/>
  <c r="I70" i="37"/>
  <c r="L30" i="37"/>
  <c r="K70" i="37"/>
  <c r="L42" i="37"/>
  <c r="J70" i="37"/>
  <c r="L21" i="37"/>
  <c r="L51" i="37"/>
  <c r="Y15" i="43"/>
  <c r="AB14" i="43"/>
  <c r="L62" i="37"/>
  <c r="T261" i="36"/>
  <c r="S261" i="36"/>
  <c r="R261" i="36"/>
  <c r="Q261" i="36"/>
  <c r="P261" i="36"/>
  <c r="O261" i="36"/>
  <c r="N261" i="36"/>
  <c r="M261" i="36"/>
  <c r="T251" i="36"/>
  <c r="S251" i="36"/>
  <c r="P251" i="36"/>
  <c r="O251" i="36"/>
  <c r="J235" i="36"/>
  <c r="I235" i="36"/>
  <c r="F235" i="36"/>
  <c r="E235" i="36"/>
  <c r="J234" i="36"/>
  <c r="I234" i="36"/>
  <c r="F234" i="36"/>
  <c r="E234" i="36"/>
  <c r="D234" i="36"/>
  <c r="C234" i="36"/>
  <c r="J232" i="36"/>
  <c r="I232" i="36"/>
  <c r="F232" i="36"/>
  <c r="E232" i="36"/>
  <c r="D232" i="36"/>
  <c r="C232" i="36"/>
  <c r="R231" i="36"/>
  <c r="Q231" i="36"/>
  <c r="N231" i="36"/>
  <c r="M231" i="36"/>
  <c r="T230" i="36"/>
  <c r="S230" i="36"/>
  <c r="R230" i="36"/>
  <c r="Q230" i="36"/>
  <c r="P230" i="36"/>
  <c r="O230" i="36"/>
  <c r="N230" i="36"/>
  <c r="M230" i="36"/>
  <c r="T227" i="36"/>
  <c r="S227" i="36"/>
  <c r="P227" i="36"/>
  <c r="O227" i="36"/>
  <c r="S222" i="36"/>
  <c r="I227" i="36" s="1"/>
  <c r="J227" i="36" s="1"/>
  <c r="E218" i="36"/>
  <c r="E217" i="36"/>
  <c r="F217" i="36" s="1"/>
  <c r="D217" i="36"/>
  <c r="F216" i="36"/>
  <c r="E216" i="36"/>
  <c r="D216" i="36"/>
  <c r="E215" i="36"/>
  <c r="F215" i="36" s="1"/>
  <c r="D215" i="36"/>
  <c r="E214" i="36"/>
  <c r="F214" i="36" s="1"/>
  <c r="D214" i="36"/>
  <c r="E213" i="36"/>
  <c r="F213" i="36" s="1"/>
  <c r="D213" i="36"/>
  <c r="E208" i="36"/>
  <c r="E207" i="36"/>
  <c r="F207" i="36" s="1"/>
  <c r="D207" i="36"/>
  <c r="E206" i="36"/>
  <c r="F206" i="36" s="1"/>
  <c r="D206" i="36"/>
  <c r="E205" i="36"/>
  <c r="F205" i="36" s="1"/>
  <c r="D205" i="36"/>
  <c r="E204" i="36"/>
  <c r="F204" i="36" s="1"/>
  <c r="D204" i="36"/>
  <c r="E203" i="36"/>
  <c r="F203" i="36" s="1"/>
  <c r="D203" i="36"/>
  <c r="E198" i="36"/>
  <c r="E197" i="36"/>
  <c r="F197" i="36" s="1"/>
  <c r="D197" i="36"/>
  <c r="E196" i="36"/>
  <c r="F196" i="36" s="1"/>
  <c r="D196" i="36"/>
  <c r="E195" i="36"/>
  <c r="F195" i="36" s="1"/>
  <c r="D195" i="36"/>
  <c r="E194" i="36"/>
  <c r="F194" i="36" s="1"/>
  <c r="D194" i="36"/>
  <c r="E193" i="36"/>
  <c r="F193" i="36" s="1"/>
  <c r="D193" i="36"/>
  <c r="H182" i="36"/>
  <c r="H181" i="36"/>
  <c r="H180" i="36"/>
  <c r="H179" i="36"/>
  <c r="H178" i="36"/>
  <c r="H177" i="36"/>
  <c r="H176" i="36"/>
  <c r="H175" i="36"/>
  <c r="H174" i="36"/>
  <c r="H173" i="36"/>
  <c r="H172" i="36"/>
  <c r="H171" i="36"/>
  <c r="I162" i="36"/>
  <c r="I161" i="36"/>
  <c r="I160" i="36"/>
  <c r="I159" i="36"/>
  <c r="I158" i="36"/>
  <c r="I157" i="36"/>
  <c r="I156" i="36"/>
  <c r="H156" i="36"/>
  <c r="I155" i="36"/>
  <c r="H155" i="36"/>
  <c r="I154" i="36"/>
  <c r="I153" i="36"/>
  <c r="I152" i="36"/>
  <c r="I151" i="36"/>
  <c r="I150" i="36"/>
  <c r="I149" i="36"/>
  <c r="I148" i="36"/>
  <c r="C143" i="36"/>
  <c r="D126" i="36" s="1"/>
  <c r="E142" i="36"/>
  <c r="F142" i="36" s="1"/>
  <c r="D142" i="36"/>
  <c r="E141" i="36"/>
  <c r="F141" i="36" s="1"/>
  <c r="D141" i="36"/>
  <c r="E118" i="36"/>
  <c r="F118" i="36" s="1"/>
  <c r="D118" i="36"/>
  <c r="E113" i="36"/>
  <c r="E119" i="36" s="1"/>
  <c r="F119" i="36" s="1"/>
  <c r="H105" i="36"/>
  <c r="H104" i="36"/>
  <c r="H103" i="36"/>
  <c r="H102" i="36"/>
  <c r="H101" i="36"/>
  <c r="H100" i="36"/>
  <c r="H99" i="36"/>
  <c r="H98" i="36"/>
  <c r="H97" i="36"/>
  <c r="H96" i="36"/>
  <c r="H95" i="36"/>
  <c r="H94" i="36"/>
  <c r="I87" i="36"/>
  <c r="I86" i="36"/>
  <c r="I85" i="36"/>
  <c r="I84" i="36"/>
  <c r="I83" i="36"/>
  <c r="I82" i="36"/>
  <c r="I81" i="36"/>
  <c r="I80" i="36"/>
  <c r="I79" i="36"/>
  <c r="I78" i="36"/>
  <c r="I77" i="36"/>
  <c r="I76" i="36"/>
  <c r="H76" i="36"/>
  <c r="I75" i="36"/>
  <c r="H75" i="36"/>
  <c r="I74" i="36"/>
  <c r="H74" i="36"/>
  <c r="I73" i="36"/>
  <c r="C43" i="36"/>
  <c r="D22" i="36" s="1"/>
  <c r="E42" i="36"/>
  <c r="F42" i="36" s="1"/>
  <c r="D42" i="36"/>
  <c r="E41" i="36"/>
  <c r="F41" i="36" s="1"/>
  <c r="D41" i="36"/>
  <c r="E18" i="36"/>
  <c r="F18" i="36" s="1"/>
  <c r="D18" i="36"/>
  <c r="E13" i="36"/>
  <c r="E36" i="36" s="1"/>
  <c r="H9" i="35"/>
  <c r="L9" i="35" s="1"/>
  <c r="P9" i="35" s="1"/>
  <c r="T9" i="35" s="1"/>
  <c r="X9" i="35" s="1"/>
  <c r="AB9" i="35" s="1"/>
  <c r="D33" i="35" s="1"/>
  <c r="B9" i="35"/>
  <c r="AK54" i="35" s="1"/>
  <c r="AP8" i="35"/>
  <c r="AP19" i="35" s="1"/>
  <c r="X7" i="35"/>
  <c r="C7" i="35"/>
  <c r="M5" i="35"/>
  <c r="R5" i="35" s="1"/>
  <c r="H9" i="34"/>
  <c r="L9" i="34" s="1"/>
  <c r="B9" i="34"/>
  <c r="AK54" i="34" s="1"/>
  <c r="AP8" i="34"/>
  <c r="AP26" i="34" s="1"/>
  <c r="X7" i="34"/>
  <c r="C7" i="34"/>
  <c r="M5" i="34"/>
  <c r="L70" i="37" l="1"/>
  <c r="Q251" i="36"/>
  <c r="R251" i="36" s="1"/>
  <c r="AP25" i="35"/>
  <c r="AP26" i="35"/>
  <c r="Q235" i="36"/>
  <c r="R235" i="36" s="1"/>
  <c r="E26" i="36"/>
  <c r="C252" i="36"/>
  <c r="D252" i="36" s="1"/>
  <c r="O252" i="36"/>
  <c r="P252" i="36" s="1"/>
  <c r="G241" i="36"/>
  <c r="H241" i="36" s="1"/>
  <c r="I229" i="36"/>
  <c r="J229" i="36" s="1"/>
  <c r="G231" i="36"/>
  <c r="H231" i="36" s="1"/>
  <c r="I241" i="36"/>
  <c r="J241" i="36" s="1"/>
  <c r="M255" i="36"/>
  <c r="N255" i="36" s="1"/>
  <c r="E231" i="36"/>
  <c r="F231" i="36" s="1"/>
  <c r="AP20" i="35"/>
  <c r="M229" i="36"/>
  <c r="N229" i="36" s="1"/>
  <c r="K231" i="36"/>
  <c r="L231" i="36" s="1"/>
  <c r="M241" i="36"/>
  <c r="N241" i="36" s="1"/>
  <c r="Q255" i="36"/>
  <c r="R255" i="36" s="1"/>
  <c r="S235" i="36"/>
  <c r="T235" i="36" s="1"/>
  <c r="K237" i="36"/>
  <c r="L237" i="36" s="1"/>
  <c r="E29" i="36"/>
  <c r="F29" i="36" s="1"/>
  <c r="Q232" i="36"/>
  <c r="R232" i="36" s="1"/>
  <c r="S232" i="36"/>
  <c r="T232" i="36" s="1"/>
  <c r="K255" i="36"/>
  <c r="L255" i="36" s="1"/>
  <c r="K229" i="36"/>
  <c r="L229" i="36" s="1"/>
  <c r="K241" i="36"/>
  <c r="L241" i="36" s="1"/>
  <c r="AP21" i="35"/>
  <c r="E230" i="36"/>
  <c r="F230" i="36" s="1"/>
  <c r="E246" i="36"/>
  <c r="F246" i="36" s="1"/>
  <c r="I257" i="36"/>
  <c r="J257" i="36" s="1"/>
  <c r="O235" i="36"/>
  <c r="P235" i="36" s="1"/>
  <c r="C231" i="36"/>
  <c r="D231" i="36" s="1"/>
  <c r="AP16" i="35"/>
  <c r="I231" i="36"/>
  <c r="J231" i="36" s="1"/>
  <c r="O255" i="36"/>
  <c r="P255" i="36" s="1"/>
  <c r="AP22" i="35"/>
  <c r="G230" i="36"/>
  <c r="H230" i="36" s="1"/>
  <c r="G246" i="36"/>
  <c r="H246" i="36" s="1"/>
  <c r="M257" i="36"/>
  <c r="N257" i="36" s="1"/>
  <c r="G232" i="36"/>
  <c r="H232" i="36" s="1"/>
  <c r="G229" i="36"/>
  <c r="H229" i="36" s="1"/>
  <c r="AP23" i="35"/>
  <c r="I230" i="36"/>
  <c r="J230" i="36" s="1"/>
  <c r="K246" i="36"/>
  <c r="L246" i="36" s="1"/>
  <c r="O257" i="36"/>
  <c r="P257" i="36" s="1"/>
  <c r="E28" i="36"/>
  <c r="F28" i="36" s="1"/>
  <c r="E252" i="36"/>
  <c r="F252" i="36" s="1"/>
  <c r="O240" i="36"/>
  <c r="P240" i="36" s="1"/>
  <c r="E34" i="36"/>
  <c r="AP24" i="35"/>
  <c r="G251" i="36"/>
  <c r="H251" i="36" s="1"/>
  <c r="AP32" i="34"/>
  <c r="I246" i="36"/>
  <c r="J246" i="36" s="1"/>
  <c r="K257" i="36"/>
  <c r="L257" i="36" s="1"/>
  <c r="B33" i="34"/>
  <c r="E15" i="36"/>
  <c r="F15" i="36" s="1"/>
  <c r="D16" i="36"/>
  <c r="E19" i="36"/>
  <c r="AP30" i="34"/>
  <c r="AP31" i="34"/>
  <c r="H33" i="34"/>
  <c r="E128" i="36"/>
  <c r="F128" i="36" s="1"/>
  <c r="E21" i="36"/>
  <c r="G259" i="36"/>
  <c r="H259" i="36" s="1"/>
  <c r="E22" i="36"/>
  <c r="M235" i="36"/>
  <c r="N235" i="36" s="1"/>
  <c r="AP12" i="34"/>
  <c r="D29" i="36"/>
  <c r="K230" i="36"/>
  <c r="L230" i="36" s="1"/>
  <c r="M237" i="36"/>
  <c r="N237" i="36" s="1"/>
  <c r="C248" i="36"/>
  <c r="D248" i="36" s="1"/>
  <c r="AP15" i="34"/>
  <c r="AP30" i="35"/>
  <c r="D208" i="36"/>
  <c r="K227" i="36"/>
  <c r="L227" i="36" s="1"/>
  <c r="O237" i="36"/>
  <c r="P237" i="36" s="1"/>
  <c r="E248" i="36"/>
  <c r="F248" i="36" s="1"/>
  <c r="S252" i="36"/>
  <c r="T252" i="36" s="1"/>
  <c r="K259" i="36"/>
  <c r="L259" i="36" s="1"/>
  <c r="AP16" i="34"/>
  <c r="AP10" i="35"/>
  <c r="AP31" i="35"/>
  <c r="M227" i="36"/>
  <c r="N227" i="36" s="1"/>
  <c r="S231" i="36"/>
  <c r="T231" i="36" s="1"/>
  <c r="G248" i="36"/>
  <c r="H248" i="36" s="1"/>
  <c r="C254" i="36"/>
  <c r="D254" i="36" s="1"/>
  <c r="M259" i="36"/>
  <c r="N259" i="36" s="1"/>
  <c r="D218" i="36"/>
  <c r="I259" i="36"/>
  <c r="J259" i="36" s="1"/>
  <c r="AP11" i="35"/>
  <c r="O234" i="36"/>
  <c r="P234" i="36" s="1"/>
  <c r="I248" i="36"/>
  <c r="J248" i="36" s="1"/>
  <c r="M254" i="36"/>
  <c r="N254" i="36" s="1"/>
  <c r="E261" i="36"/>
  <c r="F261" i="36" s="1"/>
  <c r="I240" i="36"/>
  <c r="J240" i="36" s="1"/>
  <c r="O254" i="36"/>
  <c r="P254" i="36" s="1"/>
  <c r="AP28" i="34"/>
  <c r="AP14" i="35"/>
  <c r="D198" i="36"/>
  <c r="Q227" i="36"/>
  <c r="R227" i="36" s="1"/>
  <c r="S234" i="36"/>
  <c r="T234" i="36" s="1"/>
  <c r="K240" i="36"/>
  <c r="L240" i="36" s="1"/>
  <c r="C251" i="36"/>
  <c r="D251" i="36" s="1"/>
  <c r="Q254" i="36"/>
  <c r="R254" i="36" s="1"/>
  <c r="I261" i="36"/>
  <c r="J261" i="36" s="1"/>
  <c r="AP11" i="34"/>
  <c r="AP13" i="34"/>
  <c r="AP27" i="35"/>
  <c r="AP14" i="34"/>
  <c r="AP29" i="35"/>
  <c r="Q252" i="36"/>
  <c r="R252" i="36" s="1"/>
  <c r="AP17" i="34"/>
  <c r="AP32" i="35"/>
  <c r="Q237" i="36"/>
  <c r="R237" i="36" s="1"/>
  <c r="AP27" i="34"/>
  <c r="AP13" i="35"/>
  <c r="Q234" i="36"/>
  <c r="R234" i="36" s="1"/>
  <c r="S248" i="36"/>
  <c r="T248" i="36" s="1"/>
  <c r="G261" i="36"/>
  <c r="H261" i="36" s="1"/>
  <c r="AP29" i="34"/>
  <c r="AP15" i="35"/>
  <c r="C235" i="36"/>
  <c r="D235" i="36" s="1"/>
  <c r="M240" i="36"/>
  <c r="N240" i="36" s="1"/>
  <c r="E251" i="36"/>
  <c r="F251" i="36" s="1"/>
  <c r="S254" i="36"/>
  <c r="T254" i="36" s="1"/>
  <c r="K261" i="36"/>
  <c r="L261" i="36" s="1"/>
  <c r="AA14" i="43"/>
  <c r="Z14" i="43"/>
  <c r="D136" i="36"/>
  <c r="D21" i="36"/>
  <c r="E136" i="36"/>
  <c r="F136" i="36" s="1"/>
  <c r="D121" i="36"/>
  <c r="D37" i="36"/>
  <c r="E125" i="36"/>
  <c r="F125" i="36" s="1"/>
  <c r="E134" i="36"/>
  <c r="F134" i="36" s="1"/>
  <c r="D36" i="36"/>
  <c r="E133" i="36"/>
  <c r="F133" i="36" s="1"/>
  <c r="E117" i="36"/>
  <c r="F117" i="36" s="1"/>
  <c r="E138" i="36"/>
  <c r="F138" i="36" s="1"/>
  <c r="E116" i="36"/>
  <c r="F116" i="36" s="1"/>
  <c r="E122" i="36"/>
  <c r="F122" i="36" s="1"/>
  <c r="E137" i="36"/>
  <c r="F137" i="36" s="1"/>
  <c r="E115" i="36"/>
  <c r="F115" i="36" s="1"/>
  <c r="E139" i="36"/>
  <c r="F139" i="36" s="1"/>
  <c r="E129" i="36"/>
  <c r="F129" i="36" s="1"/>
  <c r="E124" i="36"/>
  <c r="F124" i="36" s="1"/>
  <c r="E130" i="36"/>
  <c r="F130" i="36" s="1"/>
  <c r="D19" i="36"/>
  <c r="D119" i="36"/>
  <c r="E121" i="36"/>
  <c r="F121" i="36" s="1"/>
  <c r="E33" i="36"/>
  <c r="E39" i="36"/>
  <c r="E17" i="36"/>
  <c r="F17" i="36" s="1"/>
  <c r="E30" i="36"/>
  <c r="E16" i="36"/>
  <c r="F16" i="36" s="1"/>
  <c r="E38" i="36"/>
  <c r="F38" i="36" s="1"/>
  <c r="E37" i="36"/>
  <c r="F37" i="36" s="1"/>
  <c r="E25" i="36"/>
  <c r="E31" i="36"/>
  <c r="F31" i="36" s="1"/>
  <c r="E24" i="36"/>
  <c r="D125" i="36"/>
  <c r="D133" i="36"/>
  <c r="D138" i="36"/>
  <c r="D122" i="36"/>
  <c r="D115" i="36"/>
  <c r="D124" i="36"/>
  <c r="D130" i="36"/>
  <c r="D116" i="36"/>
  <c r="D129" i="36"/>
  <c r="D137" i="36"/>
  <c r="D139" i="36"/>
  <c r="D117" i="36"/>
  <c r="D128" i="36"/>
  <c r="D26" i="36"/>
  <c r="D17" i="36"/>
  <c r="D30" i="36"/>
  <c r="D33" i="36"/>
  <c r="D25" i="36"/>
  <c r="D31" i="36"/>
  <c r="D38" i="36"/>
  <c r="D39" i="36"/>
  <c r="D24" i="36"/>
  <c r="D134" i="36"/>
  <c r="D34" i="36"/>
  <c r="D15" i="36"/>
  <c r="D28" i="36"/>
  <c r="E126" i="36"/>
  <c r="F126" i="36" s="1"/>
  <c r="C227" i="36"/>
  <c r="D227" i="36" s="1"/>
  <c r="E255" i="36"/>
  <c r="F255" i="36" s="1"/>
  <c r="C229" i="36"/>
  <c r="D229" i="36" s="1"/>
  <c r="S229" i="36"/>
  <c r="T229" i="36" s="1"/>
  <c r="O231" i="36"/>
  <c r="P231" i="36" s="1"/>
  <c r="M232" i="36"/>
  <c r="N232" i="36" s="1"/>
  <c r="K234" i="36"/>
  <c r="L234" i="36" s="1"/>
  <c r="G237" i="36"/>
  <c r="H237" i="36" s="1"/>
  <c r="E240" i="36"/>
  <c r="F240" i="36" s="1"/>
  <c r="C241" i="36"/>
  <c r="D241" i="36" s="1"/>
  <c r="S241" i="36"/>
  <c r="T241" i="36" s="1"/>
  <c r="Q246" i="36"/>
  <c r="R246" i="36" s="1"/>
  <c r="O248" i="36"/>
  <c r="P248" i="36" s="1"/>
  <c r="M251" i="36"/>
  <c r="N251" i="36" s="1"/>
  <c r="K252" i="36"/>
  <c r="L252" i="36" s="1"/>
  <c r="I254" i="36"/>
  <c r="J254" i="36" s="1"/>
  <c r="G255" i="36"/>
  <c r="H255" i="36" s="1"/>
  <c r="E257" i="36"/>
  <c r="F257" i="36" s="1"/>
  <c r="C259" i="36"/>
  <c r="D259" i="36" s="1"/>
  <c r="S259" i="36"/>
  <c r="T259" i="36" s="1"/>
  <c r="G227" i="36"/>
  <c r="H227" i="36" s="1"/>
  <c r="G234" i="36"/>
  <c r="H234" i="36" s="1"/>
  <c r="Q240" i="36"/>
  <c r="R240" i="36" s="1"/>
  <c r="M246" i="36"/>
  <c r="N246" i="36" s="1"/>
  <c r="I251" i="36"/>
  <c r="J251" i="36" s="1"/>
  <c r="E254" i="36"/>
  <c r="F254" i="36" s="1"/>
  <c r="Q229" i="36"/>
  <c r="R229" i="36" s="1"/>
  <c r="K232" i="36"/>
  <c r="L232" i="36" s="1"/>
  <c r="E237" i="36"/>
  <c r="F237" i="36" s="1"/>
  <c r="C240" i="36"/>
  <c r="D240" i="36" s="1"/>
  <c r="S240" i="36"/>
  <c r="T240" i="36" s="1"/>
  <c r="Q241" i="36"/>
  <c r="R241" i="36" s="1"/>
  <c r="O246" i="36"/>
  <c r="P246" i="36" s="1"/>
  <c r="M248" i="36"/>
  <c r="N248" i="36" s="1"/>
  <c r="K251" i="36"/>
  <c r="L251" i="36" s="1"/>
  <c r="I252" i="36"/>
  <c r="J252" i="36" s="1"/>
  <c r="G254" i="36"/>
  <c r="H254" i="36" s="1"/>
  <c r="S257" i="36"/>
  <c r="T257" i="36" s="1"/>
  <c r="Q259" i="36"/>
  <c r="R259" i="36" s="1"/>
  <c r="E227" i="36"/>
  <c r="F227" i="36" s="1"/>
  <c r="E229" i="36"/>
  <c r="F229" i="36" s="1"/>
  <c r="C230" i="36"/>
  <c r="D230" i="36" s="1"/>
  <c r="O232" i="36"/>
  <c r="P232" i="36" s="1"/>
  <c r="M234" i="36"/>
  <c r="N234" i="36" s="1"/>
  <c r="K235" i="36"/>
  <c r="L235" i="36" s="1"/>
  <c r="I237" i="36"/>
  <c r="J237" i="36" s="1"/>
  <c r="G240" i="36"/>
  <c r="H240" i="36" s="1"/>
  <c r="E241" i="36"/>
  <c r="F241" i="36" s="1"/>
  <c r="C246" i="36"/>
  <c r="D246" i="36" s="1"/>
  <c r="S246" i="36"/>
  <c r="T246" i="36" s="1"/>
  <c r="Q248" i="36"/>
  <c r="R248" i="36" s="1"/>
  <c r="M252" i="36"/>
  <c r="N252" i="36" s="1"/>
  <c r="K254" i="36"/>
  <c r="L254" i="36" s="1"/>
  <c r="I255" i="36"/>
  <c r="J255" i="36" s="1"/>
  <c r="G257" i="36"/>
  <c r="H257" i="36" s="1"/>
  <c r="E259" i="36"/>
  <c r="F259" i="36" s="1"/>
  <c r="C261" i="36"/>
  <c r="D261" i="36" s="1"/>
  <c r="O229" i="36"/>
  <c r="P229" i="36" s="1"/>
  <c r="C237" i="36"/>
  <c r="D237" i="36" s="1"/>
  <c r="S237" i="36"/>
  <c r="T237" i="36" s="1"/>
  <c r="O241" i="36"/>
  <c r="P241" i="36" s="1"/>
  <c r="K248" i="36"/>
  <c r="L248" i="36" s="1"/>
  <c r="G252" i="36"/>
  <c r="H252" i="36" s="1"/>
  <c r="C255" i="36"/>
  <c r="D255" i="36" s="1"/>
  <c r="S255" i="36"/>
  <c r="T255" i="36" s="1"/>
  <c r="Q257" i="36"/>
  <c r="R257" i="36" s="1"/>
  <c r="O259" i="36"/>
  <c r="P259" i="36" s="1"/>
  <c r="G235" i="36"/>
  <c r="H235" i="36" s="1"/>
  <c r="C257" i="36"/>
  <c r="D257" i="36" s="1"/>
  <c r="T228" i="36"/>
  <c r="H33" i="35"/>
  <c r="L33" i="35" s="1"/>
  <c r="P33" i="35" s="1"/>
  <c r="T33" i="35" s="1"/>
  <c r="X33" i="35" s="1"/>
  <c r="AB33" i="35" s="1"/>
  <c r="D57" i="35" s="1"/>
  <c r="B33" i="35"/>
  <c r="AP12" i="35"/>
  <c r="AP28" i="35"/>
  <c r="AP17" i="35"/>
  <c r="AP18" i="35"/>
  <c r="P9" i="34"/>
  <c r="L33" i="34"/>
  <c r="AP18" i="34"/>
  <c r="AP19" i="34"/>
  <c r="AP20" i="34"/>
  <c r="AP21" i="34"/>
  <c r="AP23" i="34"/>
  <c r="AP25" i="34"/>
  <c r="AP22" i="34"/>
  <c r="AP24" i="34"/>
  <c r="AP10" i="34"/>
  <c r="Y16" i="43" a="1"/>
  <c r="AB15" i="43" a="1"/>
  <c r="F21" i="36" l="1"/>
  <c r="F25" i="36"/>
  <c r="F39" i="36"/>
  <c r="F30" i="36"/>
  <c r="F19" i="36"/>
  <c r="F33" i="36"/>
  <c r="F36" i="36"/>
  <c r="F22" i="36"/>
  <c r="F34" i="36"/>
  <c r="F26" i="36"/>
  <c r="F24" i="36"/>
  <c r="Y16" i="43"/>
  <c r="AB15" i="43"/>
  <c r="D43" i="36"/>
  <c r="D143" i="36"/>
  <c r="H57" i="35"/>
  <c r="L57" i="35" s="1"/>
  <c r="P57" i="35" s="1"/>
  <c r="T57" i="35" s="1"/>
  <c r="X57" i="35" s="1"/>
  <c r="AB57" i="35" s="1"/>
  <c r="D81" i="35" s="1"/>
  <c r="B57" i="35"/>
  <c r="T9" i="34"/>
  <c r="P33" i="34"/>
  <c r="AA15" i="43" l="1"/>
  <c r="Z15" i="43"/>
  <c r="H81" i="35"/>
  <c r="L81" i="35" s="1"/>
  <c r="P81" i="35" s="1"/>
  <c r="T81" i="35" s="1"/>
  <c r="X81" i="35" s="1"/>
  <c r="AB81" i="35" s="1"/>
  <c r="D105" i="35" s="1"/>
  <c r="B81" i="35"/>
  <c r="X9" i="34"/>
  <c r="T33" i="34"/>
  <c r="AB16" i="43" a="1"/>
  <c r="Y17" i="43" a="1"/>
  <c r="AB16" i="43" l="1"/>
  <c r="Y17" i="43"/>
  <c r="H105" i="35"/>
  <c r="L105" i="35" s="1"/>
  <c r="P105" i="35" s="1"/>
  <c r="T105" i="35" s="1"/>
  <c r="X105" i="35" s="1"/>
  <c r="AB105" i="35" s="1"/>
  <c r="B105" i="35"/>
  <c r="T3" i="35" s="1"/>
  <c r="X33" i="34"/>
  <c r="AB9" i="34"/>
  <c r="AB33" i="34" s="1"/>
  <c r="D57" i="34" s="1"/>
  <c r="AA16" i="43" l="1"/>
  <c r="Z16" i="43"/>
  <c r="AJ54" i="35"/>
  <c r="AJ50" i="35"/>
  <c r="H57" i="34"/>
  <c r="B57" i="34"/>
  <c r="B81" i="34" s="1"/>
  <c r="D81" i="34"/>
  <c r="AB17" i="43" a="1"/>
  <c r="Y18" i="43" a="1"/>
  <c r="AB17" i="43" l="1"/>
  <c r="Y18" i="43"/>
  <c r="H81" i="34"/>
  <c r="L57" i="34"/>
  <c r="Z17" i="43" l="1"/>
  <c r="AA17" i="43"/>
  <c r="L81" i="34"/>
  <c r="P57" i="34"/>
  <c r="AB18" i="43" a="1"/>
  <c r="Y19" i="43" a="1"/>
  <c r="AB18" i="43" l="1"/>
  <c r="Y19" i="43"/>
  <c r="P81" i="34"/>
  <c r="T57" i="34"/>
  <c r="AA18" i="43" l="1"/>
  <c r="Z18" i="43"/>
  <c r="T81" i="34"/>
  <c r="X57" i="34"/>
  <c r="Y20" i="43" a="1"/>
  <c r="AB19" i="43" a="1"/>
  <c r="AB19" i="43" l="1"/>
  <c r="Y20" i="43"/>
  <c r="X81" i="34"/>
  <c r="AB57" i="34"/>
  <c r="AB81" i="34" s="1"/>
  <c r="D105" i="34" s="1"/>
  <c r="Z19" i="43" l="1"/>
  <c r="AA19" i="43"/>
  <c r="H105" i="34"/>
  <c r="B105" i="34"/>
  <c r="B129" i="34" s="1"/>
  <c r="D129" i="34"/>
  <c r="AB20" i="43" a="1"/>
  <c r="Y21" i="43" a="1"/>
  <c r="AB20" i="43" l="1"/>
  <c r="Y21" i="43"/>
  <c r="H129" i="34"/>
  <c r="L105" i="34"/>
  <c r="AA20" i="43" l="1"/>
  <c r="Z20" i="43"/>
  <c r="L129" i="34"/>
  <c r="P105" i="34"/>
  <c r="AB21" i="43" a="1"/>
  <c r="Y22" i="43" a="1"/>
  <c r="AB21" i="43" l="1"/>
  <c r="Y22" i="43"/>
  <c r="P129" i="34"/>
  <c r="T105" i="34"/>
  <c r="AA21" i="43" l="1"/>
  <c r="Z21" i="43"/>
  <c r="T129" i="34"/>
  <c r="X105" i="34"/>
  <c r="AB22" i="43" a="1"/>
  <c r="Y23" i="43" a="1"/>
  <c r="Y23" i="43" l="1"/>
  <c r="AB22" i="43"/>
  <c r="X129" i="34"/>
  <c r="AB105" i="34"/>
  <c r="AB129" i="34" s="1"/>
  <c r="D153" i="34" s="1"/>
  <c r="AA22" i="43" l="1"/>
  <c r="Z22" i="43"/>
  <c r="H153" i="34"/>
  <c r="B153" i="34"/>
  <c r="B177" i="34" s="1"/>
  <c r="D177" i="34"/>
  <c r="Y24" i="43" a="1"/>
  <c r="AB23" i="43" a="1"/>
  <c r="AB23" i="43" l="1"/>
  <c r="Y24" i="43"/>
  <c r="H177" i="34"/>
  <c r="L153" i="34"/>
  <c r="AA23" i="43" l="1"/>
  <c r="Z23" i="43"/>
  <c r="L177" i="34"/>
  <c r="P153" i="34"/>
  <c r="AB24" i="43" a="1"/>
  <c r="Y25" i="43" a="1"/>
  <c r="Y25" i="43" l="1"/>
  <c r="AB24" i="43"/>
  <c r="T153" i="34"/>
  <c r="P177" i="34"/>
  <c r="Z24" i="43" l="1"/>
  <c r="AA24" i="43"/>
  <c r="T177" i="34"/>
  <c r="X153" i="34"/>
  <c r="Y26" i="43" a="1"/>
  <c r="AB25" i="43" a="1"/>
  <c r="Y26" i="43" l="1"/>
  <c r="AB25" i="43"/>
  <c r="X177" i="34"/>
  <c r="AB153" i="34"/>
  <c r="AB177" i="34" s="1"/>
  <c r="D201" i="34" s="1"/>
  <c r="AA25" i="43" l="1"/>
  <c r="Z25" i="43"/>
  <c r="H201" i="34"/>
  <c r="B201" i="34"/>
  <c r="B225" i="34" s="1"/>
  <c r="T3" i="34" s="1"/>
  <c r="D225" i="34"/>
  <c r="AB26" i="43" a="1"/>
  <c r="Y27" i="43" a="1"/>
  <c r="Y27" i="43" l="1"/>
  <c r="AB26" i="43"/>
  <c r="AJ50" i="34"/>
  <c r="AJ54" i="34"/>
  <c r="H225" i="34"/>
  <c r="L201" i="34"/>
  <c r="AA26" i="43" l="1"/>
  <c r="Z26" i="43"/>
  <c r="L225" i="34"/>
  <c r="P201" i="34"/>
  <c r="Y28" i="43" a="1"/>
  <c r="AB27" i="43" a="1"/>
  <c r="AB27" i="43" l="1"/>
  <c r="Y28" i="43"/>
  <c r="P225" i="34"/>
  <c r="T201" i="34"/>
  <c r="AA27" i="43" l="1"/>
  <c r="Z27" i="43"/>
  <c r="T225" i="34"/>
  <c r="X201" i="34"/>
  <c r="Y29" i="43" a="1"/>
  <c r="AB28" i="43" a="1"/>
  <c r="AB28" i="43" l="1"/>
  <c r="Y29" i="43"/>
  <c r="X225" i="34"/>
  <c r="AB201" i="34"/>
  <c r="AA28" i="43" l="1"/>
  <c r="Z28" i="43"/>
  <c r="AB225" i="34"/>
  <c r="R5" i="34"/>
  <c r="Y30" i="43" a="1"/>
  <c r="AB29" i="43" a="1"/>
  <c r="AB29" i="43" l="1"/>
  <c r="Y30" i="43"/>
  <c r="J18" i="32"/>
  <c r="K18" i="32" s="1"/>
  <c r="J17" i="32"/>
  <c r="K17" i="32" s="1"/>
  <c r="J16" i="32"/>
  <c r="K16" i="32" s="1"/>
  <c r="J15" i="32"/>
  <c r="K15" i="32" s="1"/>
  <c r="J14" i="32"/>
  <c r="K14" i="32" s="1"/>
  <c r="J13" i="32"/>
  <c r="K13" i="32" s="1"/>
  <c r="J12" i="32"/>
  <c r="K12" i="32" s="1"/>
  <c r="J11" i="32"/>
  <c r="K11" i="32" s="1"/>
  <c r="J10" i="32"/>
  <c r="K10" i="32" s="1"/>
  <c r="J9" i="32"/>
  <c r="K9" i="32" s="1"/>
  <c r="J8" i="32"/>
  <c r="K8" i="32" s="1"/>
  <c r="B5" i="32"/>
  <c r="AB30" i="43" a="1"/>
  <c r="AB30" i="43" l="1"/>
  <c r="Z29" i="43"/>
  <c r="AA29" i="43"/>
  <c r="E60" i="30"/>
  <c r="I59" i="30"/>
  <c r="H59" i="30"/>
  <c r="E59" i="30"/>
  <c r="B22" i="30"/>
  <c r="L14" i="30"/>
  <c r="L22" i="30" s="1"/>
  <c r="D14" i="30"/>
  <c r="D42" i="30" s="1"/>
  <c r="E7" i="30"/>
  <c r="G7" i="29"/>
  <c r="D26" i="30" l="1"/>
  <c r="L26" i="30"/>
  <c r="D34" i="30"/>
  <c r="L34" i="30"/>
  <c r="L42" i="30"/>
  <c r="D55" i="30"/>
  <c r="AA30" i="43"/>
  <c r="Z30" i="43"/>
  <c r="Z7" i="43"/>
  <c r="D38" i="30"/>
  <c r="D18" i="30"/>
  <c r="D30" i="30"/>
  <c r="D22" i="30"/>
  <c r="L47" i="30"/>
  <c r="L51" i="30"/>
  <c r="L59" i="30"/>
  <c r="L55" i="30"/>
  <c r="D47" i="30"/>
  <c r="L38" i="30"/>
  <c r="L18" i="30"/>
  <c r="D59" i="30"/>
  <c r="L30" i="30"/>
  <c r="D51" i="30"/>
  <c r="Z8" i="43" l="1"/>
  <c r="X7" i="43"/>
  <c r="L24" i="30"/>
  <c r="L28" i="30" s="1"/>
  <c r="B24" i="30"/>
  <c r="B23" i="30"/>
  <c r="D24" i="30"/>
  <c r="L32" i="30" l="1"/>
  <c r="L36" i="30" s="1"/>
  <c r="D28" i="30"/>
  <c r="B27" i="30"/>
  <c r="B26" i="30"/>
  <c r="B28" i="30"/>
  <c r="B31" i="30" l="1"/>
  <c r="B32" i="30"/>
  <c r="L40" i="30"/>
  <c r="B30" i="30"/>
  <c r="D32" i="30"/>
  <c r="D36" i="30" l="1"/>
  <c r="D40" i="30" s="1"/>
  <c r="D44" i="30" s="1"/>
  <c r="L44" i="30"/>
  <c r="L49" i="30" s="1"/>
  <c r="L53" i="30" s="1"/>
  <c r="L57" i="30" s="1"/>
  <c r="B35" i="30"/>
  <c r="B34" i="30"/>
  <c r="B36" i="30"/>
  <c r="B39" i="30" l="1"/>
  <c r="B38" i="30"/>
  <c r="D49" i="30"/>
  <c r="B40" i="30"/>
  <c r="I16" i="30"/>
  <c r="B42" i="30" l="1"/>
  <c r="B44" i="30"/>
  <c r="D53" i="30"/>
  <c r="B43" i="30"/>
  <c r="B47" i="30" l="1"/>
  <c r="B49" i="30"/>
  <c r="B48" i="30"/>
  <c r="D57" i="30"/>
  <c r="E16" i="30" s="1"/>
  <c r="B52" i="30" l="1"/>
  <c r="B51" i="30"/>
  <c r="B53" i="30"/>
  <c r="N9" i="28"/>
  <c r="V9" i="28" s="1"/>
  <c r="AD9" i="28" s="1"/>
  <c r="AL9" i="28" s="1"/>
  <c r="AT9" i="28" s="1"/>
  <c r="BB9" i="28" s="1"/>
  <c r="F66" i="28" s="1"/>
  <c r="N66" i="28" s="1"/>
  <c r="V66" i="28" s="1"/>
  <c r="AD66" i="28" s="1"/>
  <c r="AL66" i="28" s="1"/>
  <c r="AT66" i="28" s="1"/>
  <c r="BB66" i="28" s="1"/>
  <c r="F125" i="28" s="1"/>
  <c r="N125" i="28" s="1"/>
  <c r="V125" i="28" s="1"/>
  <c r="AD125" i="28" s="1"/>
  <c r="AL125" i="28" s="1"/>
  <c r="AT125" i="28" s="1"/>
  <c r="BB125" i="28" s="1"/>
  <c r="F185" i="28" s="1"/>
  <c r="N185" i="28" s="1"/>
  <c r="V185" i="28" s="1"/>
  <c r="AD185" i="28" s="1"/>
  <c r="AL185" i="28" s="1"/>
  <c r="AT185" i="28" s="1"/>
  <c r="BB185" i="28" s="1"/>
  <c r="F7" i="28"/>
  <c r="B57" i="30" l="1"/>
  <c r="B56" i="30"/>
  <c r="B55" i="30"/>
  <c r="E83" i="26"/>
  <c r="D83" i="26"/>
  <c r="C83" i="26"/>
  <c r="B83" i="26"/>
  <c r="A83" i="26"/>
  <c r="A82" i="26"/>
  <c r="F80" i="26"/>
  <c r="C80" i="26"/>
  <c r="F79" i="26"/>
  <c r="C79" i="26"/>
  <c r="F78" i="26"/>
  <c r="C78" i="26"/>
  <c r="F77" i="26"/>
  <c r="C77" i="26"/>
  <c r="F76" i="26"/>
  <c r="C76" i="26"/>
  <c r="F75" i="26"/>
  <c r="C75" i="26"/>
  <c r="F74" i="26"/>
  <c r="C74" i="26"/>
  <c r="F73" i="26"/>
  <c r="C73" i="26"/>
  <c r="F72" i="26"/>
  <c r="C72" i="26"/>
  <c r="F71" i="26"/>
  <c r="C71" i="26"/>
  <c r="F70" i="26"/>
  <c r="C70" i="26"/>
  <c r="F69" i="26"/>
  <c r="C69" i="26"/>
  <c r="F68" i="26"/>
  <c r="C68" i="26"/>
  <c r="F67" i="26"/>
  <c r="C67" i="26"/>
  <c r="F66" i="26"/>
  <c r="C66" i="26"/>
  <c r="F65" i="26"/>
  <c r="C65" i="26"/>
  <c r="F64" i="26"/>
  <c r="C64" i="26"/>
  <c r="F63" i="26"/>
  <c r="C63" i="26"/>
  <c r="F62" i="26"/>
  <c r="C62" i="26"/>
  <c r="F61" i="26"/>
  <c r="C61" i="26"/>
  <c r="F60" i="26"/>
  <c r="C60" i="26"/>
  <c r="F59" i="26"/>
  <c r="C59" i="26"/>
  <c r="F58" i="26"/>
  <c r="C58" i="26"/>
  <c r="F57" i="26"/>
  <c r="C57" i="26"/>
  <c r="F56" i="26"/>
  <c r="C56" i="26"/>
  <c r="F55" i="26"/>
  <c r="C55" i="26"/>
  <c r="F54" i="26"/>
  <c r="C54" i="26"/>
  <c r="F53" i="26"/>
  <c r="C53" i="26"/>
  <c r="F52" i="26"/>
  <c r="C52" i="26"/>
  <c r="F51" i="26"/>
  <c r="C51" i="26"/>
  <c r="F50" i="26"/>
  <c r="C50" i="26"/>
  <c r="F49" i="26"/>
  <c r="C49" i="26"/>
  <c r="F48" i="26"/>
  <c r="C48" i="26"/>
  <c r="F47" i="26"/>
  <c r="C47" i="26"/>
  <c r="F46" i="26"/>
  <c r="C46" i="26"/>
  <c r="F45" i="26"/>
  <c r="C45" i="26"/>
  <c r="F44" i="26"/>
  <c r="C44" i="26"/>
  <c r="F43" i="26"/>
  <c r="C43" i="26"/>
  <c r="F42" i="26"/>
  <c r="C42" i="26"/>
  <c r="F41" i="26"/>
  <c r="C41" i="26"/>
  <c r="F40" i="26"/>
  <c r="C40" i="26"/>
  <c r="F39" i="26"/>
  <c r="C39" i="26"/>
  <c r="F38" i="26"/>
  <c r="C38" i="26"/>
  <c r="F37" i="26"/>
  <c r="C37" i="26"/>
  <c r="F36" i="26"/>
  <c r="C36" i="26"/>
  <c r="F35" i="26"/>
  <c r="C35" i="26"/>
  <c r="F34" i="26"/>
  <c r="C34" i="26"/>
  <c r="F33" i="26"/>
  <c r="C33" i="26"/>
  <c r="F32" i="26"/>
  <c r="C32" i="26"/>
  <c r="F31" i="26"/>
  <c r="C31" i="26"/>
  <c r="F30" i="26"/>
  <c r="C30" i="26"/>
  <c r="F29" i="26"/>
  <c r="C29" i="26"/>
  <c r="F28" i="26"/>
  <c r="C28" i="26"/>
  <c r="F27" i="26"/>
  <c r="C27" i="26"/>
  <c r="F26" i="26"/>
  <c r="C26" i="26"/>
  <c r="F25" i="26"/>
  <c r="C25" i="26"/>
  <c r="F24" i="26"/>
  <c r="C24" i="26"/>
  <c r="F23" i="26"/>
  <c r="C23" i="26"/>
  <c r="F22" i="26"/>
  <c r="C22" i="26"/>
  <c r="F21" i="26"/>
  <c r="C21" i="26"/>
  <c r="F20" i="26"/>
  <c r="C20" i="26"/>
  <c r="F19" i="26"/>
  <c r="C19" i="26"/>
  <c r="F18" i="26"/>
  <c r="C18" i="26"/>
  <c r="F17" i="26"/>
  <c r="C17" i="26"/>
  <c r="F16" i="26"/>
  <c r="C16" i="26"/>
  <c r="F15" i="26"/>
  <c r="C15" i="26"/>
  <c r="F14" i="26"/>
  <c r="C14" i="26"/>
  <c r="F13" i="26"/>
  <c r="C13" i="26"/>
  <c r="F12" i="26"/>
  <c r="C12" i="26"/>
  <c r="F11" i="26"/>
  <c r="C11" i="26"/>
  <c r="F10" i="26"/>
  <c r="C10" i="26"/>
  <c r="F9" i="26"/>
  <c r="C9" i="26"/>
  <c r="F8" i="26"/>
  <c r="C8" i="26"/>
  <c r="F7" i="26"/>
  <c r="C7" i="26"/>
  <c r="F6" i="26"/>
  <c r="C6" i="26"/>
  <c r="F5" i="26"/>
  <c r="C5" i="26"/>
  <c r="F4" i="26"/>
  <c r="C4" i="26"/>
  <c r="F3" i="26"/>
  <c r="C3" i="26"/>
  <c r="F2" i="26"/>
  <c r="C2" i="26"/>
  <c r="F1" i="26"/>
  <c r="C1" i="26"/>
  <c r="K165" i="25"/>
  <c r="J165" i="25"/>
  <c r="I165" i="25"/>
  <c r="H165" i="25"/>
  <c r="G165" i="25"/>
  <c r="F165" i="25"/>
  <c r="E165" i="25"/>
  <c r="D165" i="25"/>
  <c r="C165" i="25"/>
  <c r="B165" i="25"/>
  <c r="B164" i="25"/>
  <c r="I47" i="24"/>
  <c r="H47" i="24"/>
  <c r="G47" i="24"/>
  <c r="F47" i="24"/>
  <c r="E47" i="24"/>
  <c r="D47" i="24"/>
  <c r="C47" i="24"/>
  <c r="B47" i="24"/>
  <c r="A47" i="24"/>
  <c r="A45" i="24"/>
  <c r="J50" i="20"/>
  <c r="B50" i="20"/>
  <c r="J34" i="20"/>
  <c r="B34" i="20"/>
  <c r="J18" i="20"/>
  <c r="B18" i="20"/>
  <c r="J2" i="20"/>
  <c r="Q361" i="23"/>
  <c r="C361" i="23"/>
  <c r="G357" i="23" s="1"/>
  <c r="G351" i="23"/>
  <c r="G350" i="23"/>
  <c r="G349" i="23"/>
  <c r="G348" i="23"/>
  <c r="P339" i="23"/>
  <c r="A339" i="23"/>
  <c r="Q338" i="23"/>
  <c r="B338" i="23"/>
  <c r="Q331" i="23"/>
  <c r="H331" i="23"/>
  <c r="C331" i="23"/>
  <c r="G329" i="23" s="1"/>
  <c r="P318" i="23"/>
  <c r="A318" i="23"/>
  <c r="Q317" i="23"/>
  <c r="B317" i="23"/>
  <c r="Q310" i="23"/>
  <c r="H310" i="23"/>
  <c r="C310" i="23"/>
  <c r="G308" i="23"/>
  <c r="G307" i="23"/>
  <c r="G306" i="23"/>
  <c r="P298" i="23"/>
  <c r="A298" i="23"/>
  <c r="Q297" i="23"/>
  <c r="B297" i="23"/>
  <c r="Q290" i="23"/>
  <c r="H290" i="23"/>
  <c r="C290" i="23"/>
  <c r="G288" i="23"/>
  <c r="G287" i="23"/>
  <c r="G286" i="23"/>
  <c r="P278" i="23"/>
  <c r="A278" i="23"/>
  <c r="Q277" i="23"/>
  <c r="B277" i="23"/>
  <c r="Q270" i="23"/>
  <c r="H270" i="23"/>
  <c r="C270" i="23"/>
  <c r="G268" i="23" s="1"/>
  <c r="P254" i="23"/>
  <c r="A254" i="23"/>
  <c r="Q253" i="23"/>
  <c r="B253" i="23"/>
  <c r="Q246" i="23"/>
  <c r="H246" i="23"/>
  <c r="C246" i="23"/>
  <c r="G244" i="23" s="1"/>
  <c r="P232" i="23"/>
  <c r="A232" i="23"/>
  <c r="Q231" i="23"/>
  <c r="B231" i="23"/>
  <c r="Q224" i="23"/>
  <c r="H219" i="23"/>
  <c r="C219" i="23"/>
  <c r="G214" i="23" s="1"/>
  <c r="P206" i="23"/>
  <c r="A206" i="23"/>
  <c r="Q205" i="23"/>
  <c r="B205" i="23"/>
  <c r="Q198" i="23"/>
  <c r="H198" i="23"/>
  <c r="C198" i="23"/>
  <c r="G193" i="23" s="1"/>
  <c r="P185" i="23"/>
  <c r="A185" i="23"/>
  <c r="Q184" i="23"/>
  <c r="B184" i="23"/>
  <c r="Q177" i="23"/>
  <c r="H177" i="23"/>
  <c r="C177" i="23"/>
  <c r="G174" i="23" s="1"/>
  <c r="H167" i="23"/>
  <c r="C167" i="23"/>
  <c r="G164" i="23" s="1"/>
  <c r="P155" i="23"/>
  <c r="A155" i="23"/>
  <c r="Q154" i="23"/>
  <c r="B154" i="23"/>
  <c r="Q150" i="23"/>
  <c r="P128" i="23"/>
  <c r="A128" i="23"/>
  <c r="Q127" i="23"/>
  <c r="B127" i="23"/>
  <c r="Q120" i="23"/>
  <c r="H120" i="23"/>
  <c r="C120" i="23"/>
  <c r="G116" i="23" s="1"/>
  <c r="P108" i="23"/>
  <c r="A108" i="23"/>
  <c r="Q107" i="23"/>
  <c r="B107" i="23"/>
  <c r="Q100" i="23"/>
  <c r="H95" i="23"/>
  <c r="C95" i="23"/>
  <c r="G91" i="23" s="1"/>
  <c r="P83" i="23"/>
  <c r="A83" i="23"/>
  <c r="Q82" i="23"/>
  <c r="B82" i="23"/>
  <c r="Q75" i="23"/>
  <c r="H75" i="23"/>
  <c r="C75" i="23"/>
  <c r="G71" i="23" s="1"/>
  <c r="P63" i="23"/>
  <c r="A63" i="23"/>
  <c r="Q62" i="23"/>
  <c r="B62" i="23"/>
  <c r="Q55" i="23"/>
  <c r="H55" i="23"/>
  <c r="C55" i="23"/>
  <c r="G51" i="23" s="1"/>
  <c r="P41" i="23"/>
  <c r="A41" i="23"/>
  <c r="Q40" i="23"/>
  <c r="B40" i="23"/>
  <c r="Q33" i="23"/>
  <c r="H23" i="23"/>
  <c r="C23" i="23"/>
  <c r="G20" i="23" s="1"/>
  <c r="P11" i="23"/>
  <c r="A11" i="23"/>
  <c r="Q10" i="23"/>
  <c r="B10" i="23"/>
  <c r="Q5" i="23"/>
  <c r="A4" i="23"/>
  <c r="AC1" i="23"/>
  <c r="AB1" i="23"/>
  <c r="AA1" i="23"/>
  <c r="Z1" i="23"/>
  <c r="Y1" i="23"/>
  <c r="X1" i="23"/>
  <c r="W1" i="23"/>
  <c r="V1" i="23"/>
  <c r="U1" i="23"/>
  <c r="T1" i="23"/>
  <c r="S1" i="23"/>
  <c r="R1" i="23"/>
  <c r="Q1" i="23"/>
  <c r="P1" i="23"/>
  <c r="N1" i="23"/>
  <c r="M1" i="23"/>
  <c r="L1" i="23"/>
  <c r="K1" i="23"/>
  <c r="J1" i="23"/>
  <c r="I1" i="23"/>
  <c r="H1" i="23"/>
  <c r="G1" i="23"/>
  <c r="F1" i="23"/>
  <c r="E1" i="23"/>
  <c r="D1" i="23"/>
  <c r="C1" i="23"/>
  <c r="B1" i="23"/>
  <c r="A1" i="23"/>
  <c r="G358" i="23" l="1"/>
  <c r="G72" i="23"/>
  <c r="G359" i="23"/>
  <c r="G290" i="23"/>
  <c r="G117" i="23"/>
  <c r="G120" i="23" s="1"/>
  <c r="G74" i="23"/>
  <c r="G326" i="23"/>
  <c r="G327" i="23"/>
  <c r="G52" i="23"/>
  <c r="G356" i="23"/>
  <c r="G92" i="23"/>
  <c r="G95" i="23" s="1"/>
  <c r="G19" i="23"/>
  <c r="G29" i="23" s="1"/>
  <c r="G28" i="23" s="1"/>
  <c r="G165" i="23"/>
  <c r="G263" i="23"/>
  <c r="G217" i="23"/>
  <c r="G264" i="23"/>
  <c r="G173" i="23"/>
  <c r="G215" i="23"/>
  <c r="G175" i="23"/>
  <c r="G216" i="23"/>
  <c r="G262" i="23"/>
  <c r="G265" i="23"/>
  <c r="G328" i="23"/>
  <c r="G266" i="23"/>
  <c r="G267" i="23"/>
  <c r="G194" i="23"/>
  <c r="G195" i="23"/>
  <c r="G196" i="23"/>
  <c r="G240" i="23"/>
  <c r="G241" i="23"/>
  <c r="G242" i="23"/>
  <c r="G310" i="23"/>
  <c r="G243" i="23"/>
  <c r="I116" i="23"/>
  <c r="G49" i="23"/>
  <c r="G50" i="23"/>
  <c r="G163" i="23"/>
  <c r="G361" i="23" l="1"/>
  <c r="G75" i="23"/>
  <c r="G177" i="23"/>
  <c r="G331" i="23"/>
  <c r="G219" i="23"/>
  <c r="G270" i="23"/>
  <c r="G23" i="23"/>
  <c r="G198" i="23"/>
  <c r="G167" i="23"/>
  <c r="G246" i="23"/>
  <c r="G55" i="23"/>
  <c r="M165" i="22" l="1"/>
  <c r="M164" i="22"/>
  <c r="M159" i="22"/>
  <c r="M158" i="22"/>
  <c r="M151" i="22"/>
  <c r="M150" i="22"/>
  <c r="M141" i="22"/>
  <c r="M140" i="22"/>
  <c r="M131" i="22"/>
  <c r="M130" i="22"/>
  <c r="M124" i="22"/>
  <c r="M123" i="22"/>
  <c r="M115" i="22"/>
  <c r="M114" i="22"/>
  <c r="M107" i="22"/>
  <c r="M106" i="22"/>
  <c r="M103" i="22"/>
  <c r="M102" i="22"/>
  <c r="M99" i="22"/>
  <c r="M98" i="22"/>
  <c r="M94" i="22"/>
  <c r="M93" i="22"/>
  <c r="M85" i="22"/>
  <c r="M84" i="22"/>
  <c r="M75" i="22"/>
  <c r="M74" i="22"/>
  <c r="M67" i="22"/>
  <c r="M66" i="22"/>
  <c r="M55" i="22"/>
  <c r="M54" i="22"/>
  <c r="M43" i="22"/>
  <c r="M42" i="22"/>
  <c r="M36" i="22"/>
  <c r="M35" i="22"/>
  <c r="M25" i="22"/>
  <c r="M24" i="22"/>
  <c r="M14" i="22"/>
  <c r="C8" i="22"/>
  <c r="N7" i="22"/>
  <c r="H252" i="21" l="1"/>
  <c r="K250" i="21"/>
  <c r="H250" i="21"/>
  <c r="K249" i="21"/>
  <c r="H249" i="21"/>
  <c r="B236" i="21"/>
  <c r="B235" i="21"/>
  <c r="B234" i="21"/>
  <c r="B233" i="21"/>
  <c r="B232" i="21"/>
  <c r="B231" i="21"/>
  <c r="B230" i="21"/>
  <c r="B229" i="21"/>
  <c r="B227" i="21"/>
  <c r="B226" i="21"/>
  <c r="B225" i="21"/>
  <c r="B224" i="21"/>
  <c r="B223" i="21"/>
  <c r="B222" i="21"/>
  <c r="K221" i="21"/>
  <c r="J221" i="21"/>
  <c r="B221" i="21"/>
  <c r="B220" i="21"/>
  <c r="B211" i="21"/>
  <c r="AF210" i="21"/>
  <c r="AE210" i="21"/>
  <c r="AD210" i="21"/>
  <c r="AC210" i="21"/>
  <c r="AB210" i="21"/>
  <c r="AA210" i="21"/>
  <c r="Y210" i="21"/>
  <c r="X210" i="21"/>
  <c r="W210" i="21"/>
  <c r="V210" i="21"/>
  <c r="U210" i="21"/>
  <c r="K210" i="21"/>
  <c r="B210" i="21"/>
  <c r="AF209" i="21"/>
  <c r="AE209" i="21"/>
  <c r="AD209" i="21"/>
  <c r="AC209" i="21"/>
  <c r="AB209" i="21"/>
  <c r="AA209" i="21"/>
  <c r="Y209" i="21"/>
  <c r="X209" i="21"/>
  <c r="W209" i="21"/>
  <c r="V209" i="21"/>
  <c r="U209" i="21"/>
  <c r="K209" i="21"/>
  <c r="B209" i="21"/>
  <c r="AF208" i="21"/>
  <c r="AE208" i="21"/>
  <c r="AD208" i="21"/>
  <c r="AC208" i="21"/>
  <c r="AB208" i="21"/>
  <c r="AA208" i="21"/>
  <c r="Y208" i="21"/>
  <c r="X208" i="21"/>
  <c r="W208" i="21"/>
  <c r="V208" i="21"/>
  <c r="U208" i="21"/>
  <c r="K208" i="21"/>
  <c r="B208" i="21"/>
  <c r="AF207" i="21"/>
  <c r="AE207" i="21"/>
  <c r="AD207" i="21"/>
  <c r="AC207" i="21"/>
  <c r="AB207" i="21"/>
  <c r="AA207" i="21"/>
  <c r="Y207" i="21"/>
  <c r="X207" i="21"/>
  <c r="W207" i="21"/>
  <c r="V207" i="21"/>
  <c r="U207" i="21"/>
  <c r="K207" i="21"/>
  <c r="B207" i="21"/>
  <c r="AF206" i="21"/>
  <c r="AE206" i="21"/>
  <c r="AD206" i="21"/>
  <c r="AC206" i="21"/>
  <c r="AB206" i="21"/>
  <c r="AA206" i="21"/>
  <c r="Y206" i="21"/>
  <c r="X206" i="21"/>
  <c r="W206" i="21"/>
  <c r="V206" i="21"/>
  <c r="U206" i="21"/>
  <c r="K206" i="21"/>
  <c r="B206" i="21"/>
  <c r="AF205" i="21"/>
  <c r="AE205" i="21"/>
  <c r="AD205" i="21"/>
  <c r="AC205" i="21"/>
  <c r="AB205" i="21"/>
  <c r="AA205" i="21"/>
  <c r="Y205" i="21"/>
  <c r="X205" i="21"/>
  <c r="W205" i="21"/>
  <c r="V205" i="21"/>
  <c r="U205" i="21"/>
  <c r="K205" i="21"/>
  <c r="B205" i="21"/>
  <c r="AF204" i="21"/>
  <c r="AE204" i="21"/>
  <c r="AD204" i="21"/>
  <c r="AC204" i="21"/>
  <c r="AB204" i="21"/>
  <c r="AA204" i="21"/>
  <c r="Y204" i="21"/>
  <c r="X204" i="21"/>
  <c r="W204" i="21"/>
  <c r="V204" i="21"/>
  <c r="U204" i="21"/>
  <c r="K204" i="21"/>
  <c r="B204" i="21"/>
  <c r="AF203" i="21"/>
  <c r="AE203" i="21"/>
  <c r="AD203" i="21"/>
  <c r="AC203" i="21"/>
  <c r="AB203" i="21"/>
  <c r="AA203" i="21"/>
  <c r="Y203" i="21"/>
  <c r="X203" i="21"/>
  <c r="W203" i="21"/>
  <c r="V203" i="21"/>
  <c r="U203" i="21"/>
  <c r="K203" i="21"/>
  <c r="B203" i="21"/>
  <c r="AF202" i="21"/>
  <c r="AE202" i="21"/>
  <c r="AD202" i="21"/>
  <c r="AC202" i="21"/>
  <c r="AB202" i="21"/>
  <c r="AA202" i="21"/>
  <c r="Y202" i="21"/>
  <c r="X202" i="21"/>
  <c r="W202" i="21"/>
  <c r="V202" i="21"/>
  <c r="U202" i="21"/>
  <c r="K202" i="21"/>
  <c r="B202" i="21"/>
  <c r="AF201" i="21"/>
  <c r="AE201" i="21"/>
  <c r="AD201" i="21"/>
  <c r="AC201" i="21"/>
  <c r="AB201" i="21"/>
  <c r="AA201" i="21"/>
  <c r="Y201" i="21"/>
  <c r="X201" i="21"/>
  <c r="W201" i="21"/>
  <c r="V201" i="21"/>
  <c r="U201" i="21"/>
  <c r="K201" i="21"/>
  <c r="B201" i="21"/>
  <c r="AF200" i="21"/>
  <c r="AE200" i="21"/>
  <c r="AD200" i="21"/>
  <c r="AC200" i="21"/>
  <c r="AB200" i="21"/>
  <c r="AA200" i="21"/>
  <c r="Y200" i="21"/>
  <c r="X200" i="21"/>
  <c r="W200" i="21"/>
  <c r="V200" i="21"/>
  <c r="U200" i="21"/>
  <c r="K200" i="21"/>
  <c r="B200" i="21"/>
  <c r="AF199" i="21"/>
  <c r="AE199" i="21"/>
  <c r="AD199" i="21"/>
  <c r="AC199" i="21"/>
  <c r="AB199" i="21"/>
  <c r="AA199" i="21"/>
  <c r="Y199" i="21"/>
  <c r="X199" i="21"/>
  <c r="W199" i="21"/>
  <c r="V199" i="21"/>
  <c r="U199" i="21"/>
  <c r="K199" i="21"/>
  <c r="B199" i="21"/>
  <c r="AF198" i="21"/>
  <c r="AE198" i="21"/>
  <c r="AD198" i="21"/>
  <c r="AC198" i="21"/>
  <c r="AB198" i="21"/>
  <c r="AA198" i="21"/>
  <c r="Y198" i="21"/>
  <c r="X198" i="21"/>
  <c r="W198" i="21"/>
  <c r="V198" i="21"/>
  <c r="U198" i="21"/>
  <c r="K198" i="21"/>
  <c r="B198" i="21"/>
  <c r="AF197" i="21"/>
  <c r="AE197" i="21"/>
  <c r="AD197" i="21"/>
  <c r="AC197" i="21"/>
  <c r="AB197" i="21"/>
  <c r="AA197" i="21"/>
  <c r="Y197" i="21"/>
  <c r="X197" i="21"/>
  <c r="W197" i="21"/>
  <c r="V197" i="21"/>
  <c r="U197" i="21"/>
  <c r="T197" i="21"/>
  <c r="K197" i="21"/>
  <c r="B197" i="21"/>
  <c r="AF196" i="21"/>
  <c r="AE196" i="21"/>
  <c r="AD196" i="21"/>
  <c r="AC196" i="21"/>
  <c r="AB196" i="21"/>
  <c r="AA196" i="21"/>
  <c r="Y196" i="21"/>
  <c r="X196" i="21"/>
  <c r="W196" i="21"/>
  <c r="V196" i="21"/>
  <c r="U196" i="21"/>
  <c r="T196" i="21"/>
  <c r="K196" i="21"/>
  <c r="B196" i="21"/>
  <c r="AF195" i="21"/>
  <c r="AE195" i="21"/>
  <c r="AD195" i="21"/>
  <c r="AC195" i="21"/>
  <c r="AB195" i="21"/>
  <c r="AA195" i="21"/>
  <c r="Y195" i="21"/>
  <c r="X195" i="21"/>
  <c r="W195" i="21"/>
  <c r="V195" i="21"/>
  <c r="U195" i="21"/>
  <c r="T195" i="21"/>
  <c r="K195" i="21"/>
  <c r="B195" i="21"/>
  <c r="AF194" i="21"/>
  <c r="AE194" i="21"/>
  <c r="AD194" i="21"/>
  <c r="AC194" i="21"/>
  <c r="AB194" i="21"/>
  <c r="AA194" i="21"/>
  <c r="Y194" i="21"/>
  <c r="X194" i="21"/>
  <c r="W194" i="21"/>
  <c r="V194" i="21"/>
  <c r="U194" i="21"/>
  <c r="T194" i="21"/>
  <c r="K194" i="21"/>
  <c r="B194" i="21"/>
  <c r="AF193" i="21"/>
  <c r="AE193" i="21"/>
  <c r="AD193" i="21"/>
  <c r="AC193" i="21"/>
  <c r="AB193" i="21"/>
  <c r="AA193" i="21"/>
  <c r="Y193" i="21"/>
  <c r="X193" i="21"/>
  <c r="W193" i="21"/>
  <c r="V193" i="21"/>
  <c r="U193" i="21"/>
  <c r="T193" i="21"/>
  <c r="K193" i="21"/>
  <c r="B193" i="21"/>
  <c r="AD192" i="21"/>
  <c r="AA192" i="21"/>
  <c r="W192" i="21"/>
  <c r="T192" i="21"/>
  <c r="K192" i="21"/>
  <c r="B192" i="21"/>
  <c r="AF190" i="21"/>
  <c r="AE190" i="21"/>
  <c r="AD190" i="21"/>
  <c r="AC190" i="21"/>
  <c r="AB190" i="21"/>
  <c r="AA190" i="21"/>
  <c r="Y190" i="21"/>
  <c r="X190" i="21"/>
  <c r="W190" i="21"/>
  <c r="V190" i="21"/>
  <c r="U190" i="21"/>
  <c r="K190" i="21"/>
  <c r="B190" i="21"/>
  <c r="AF189" i="21"/>
  <c r="AE189" i="21"/>
  <c r="AD189" i="21"/>
  <c r="AC189" i="21"/>
  <c r="AB189" i="21"/>
  <c r="AA189" i="21"/>
  <c r="Y189" i="21"/>
  <c r="X189" i="21"/>
  <c r="W189" i="21"/>
  <c r="V189" i="21"/>
  <c r="U189" i="21"/>
  <c r="K189" i="21"/>
  <c r="B189" i="21"/>
  <c r="AF188" i="21"/>
  <c r="AE188" i="21"/>
  <c r="AD188" i="21"/>
  <c r="AC188" i="21"/>
  <c r="AB188" i="21"/>
  <c r="AA188" i="21"/>
  <c r="Y188" i="21"/>
  <c r="X188" i="21"/>
  <c r="W188" i="21"/>
  <c r="V188" i="21"/>
  <c r="U188" i="21"/>
  <c r="K188" i="21"/>
  <c r="B188" i="21"/>
  <c r="AF187" i="21"/>
  <c r="AE187" i="21"/>
  <c r="AD187" i="21"/>
  <c r="AC187" i="21"/>
  <c r="AB187" i="21"/>
  <c r="AA187" i="21"/>
  <c r="Y187" i="21"/>
  <c r="X187" i="21"/>
  <c r="W187" i="21"/>
  <c r="V187" i="21"/>
  <c r="U187" i="21"/>
  <c r="K187" i="21"/>
  <c r="B187" i="21"/>
  <c r="AF186" i="21"/>
  <c r="AE186" i="21"/>
  <c r="AD186" i="21"/>
  <c r="AC186" i="21"/>
  <c r="AB186" i="21"/>
  <c r="AA186" i="21"/>
  <c r="Y186" i="21"/>
  <c r="X186" i="21"/>
  <c r="W186" i="21"/>
  <c r="V186" i="21"/>
  <c r="U186" i="21"/>
  <c r="K186" i="21"/>
  <c r="B186" i="21"/>
  <c r="AF185" i="21"/>
  <c r="AE185" i="21"/>
  <c r="AD185" i="21"/>
  <c r="AC185" i="21"/>
  <c r="AB185" i="21"/>
  <c r="AA185" i="21"/>
  <c r="Y185" i="21"/>
  <c r="X185" i="21"/>
  <c r="W185" i="21"/>
  <c r="V185" i="21"/>
  <c r="U185" i="21"/>
  <c r="K185" i="21"/>
  <c r="B185" i="21"/>
  <c r="AF184" i="21"/>
  <c r="AE184" i="21"/>
  <c r="AD184" i="21"/>
  <c r="AC184" i="21"/>
  <c r="AB184" i="21"/>
  <c r="AA184" i="21"/>
  <c r="Y184" i="21"/>
  <c r="X184" i="21"/>
  <c r="W184" i="21"/>
  <c r="V184" i="21"/>
  <c r="U184" i="21"/>
  <c r="K184" i="21"/>
  <c r="B184" i="21"/>
  <c r="AF183" i="21"/>
  <c r="AE183" i="21"/>
  <c r="AD183" i="21"/>
  <c r="AC183" i="21"/>
  <c r="AB183" i="21"/>
  <c r="AA183" i="21"/>
  <c r="Y183" i="21"/>
  <c r="X183" i="21"/>
  <c r="W183" i="21"/>
  <c r="V183" i="21"/>
  <c r="U183" i="21"/>
  <c r="K183" i="21"/>
  <c r="B183" i="21"/>
  <c r="AF182" i="21"/>
  <c r="AE182" i="21"/>
  <c r="AD182" i="21"/>
  <c r="AC182" i="21"/>
  <c r="AB182" i="21"/>
  <c r="AA182" i="21"/>
  <c r="Y182" i="21"/>
  <c r="X182" i="21"/>
  <c r="W182" i="21"/>
  <c r="V182" i="21"/>
  <c r="U182" i="21"/>
  <c r="K182" i="21"/>
  <c r="B182" i="21"/>
  <c r="AF181" i="21"/>
  <c r="AE181" i="21"/>
  <c r="AD181" i="21"/>
  <c r="AC181" i="21"/>
  <c r="AB181" i="21"/>
  <c r="AA181" i="21"/>
  <c r="Y181" i="21"/>
  <c r="X181" i="21"/>
  <c r="W181" i="21"/>
  <c r="V181" i="21"/>
  <c r="U181" i="21"/>
  <c r="K181" i="21"/>
  <c r="B181" i="21"/>
  <c r="AF180" i="21"/>
  <c r="AE180" i="21"/>
  <c r="AD180" i="21"/>
  <c r="AC180" i="21"/>
  <c r="AB180" i="21"/>
  <c r="AA180" i="21"/>
  <c r="Y180" i="21"/>
  <c r="X180" i="21"/>
  <c r="W180" i="21"/>
  <c r="V180" i="21"/>
  <c r="U180" i="21"/>
  <c r="K180" i="21"/>
  <c r="B180" i="21"/>
  <c r="AF179" i="21"/>
  <c r="AE179" i="21"/>
  <c r="AD179" i="21"/>
  <c r="AC179" i="21"/>
  <c r="AB179" i="21"/>
  <c r="AA179" i="21"/>
  <c r="Y179" i="21"/>
  <c r="X179" i="21"/>
  <c r="W179" i="21"/>
  <c r="V179" i="21"/>
  <c r="U179" i="21"/>
  <c r="K179" i="21"/>
  <c r="B179" i="21"/>
  <c r="AF178" i="21"/>
  <c r="AE178" i="21"/>
  <c r="AD178" i="21"/>
  <c r="AC178" i="21"/>
  <c r="AB178" i="21"/>
  <c r="AA178" i="21"/>
  <c r="Y178" i="21"/>
  <c r="X178" i="21"/>
  <c r="W178" i="21"/>
  <c r="V178" i="21"/>
  <c r="U178" i="21"/>
  <c r="K178" i="21"/>
  <c r="B178" i="21"/>
  <c r="AF177" i="21"/>
  <c r="AE177" i="21"/>
  <c r="AD177" i="21"/>
  <c r="AC177" i="21"/>
  <c r="AB177" i="21"/>
  <c r="AA177" i="21"/>
  <c r="Y177" i="21"/>
  <c r="X177" i="21"/>
  <c r="W177" i="21"/>
  <c r="V177" i="21"/>
  <c r="U177" i="21"/>
  <c r="T177" i="21"/>
  <c r="K177" i="21"/>
  <c r="B177" i="21"/>
  <c r="AF176" i="21"/>
  <c r="AE176" i="21"/>
  <c r="AD176" i="21"/>
  <c r="AC176" i="21"/>
  <c r="AB176" i="21"/>
  <c r="AA176" i="21"/>
  <c r="Y176" i="21"/>
  <c r="X176" i="21"/>
  <c r="W176" i="21"/>
  <c r="V176" i="21"/>
  <c r="U176" i="21"/>
  <c r="T176" i="21"/>
  <c r="K176" i="21"/>
  <c r="B176" i="21"/>
  <c r="AF175" i="21"/>
  <c r="AE175" i="21"/>
  <c r="AD175" i="21"/>
  <c r="AC175" i="21"/>
  <c r="AB175" i="21"/>
  <c r="AA175" i="21"/>
  <c r="Y175" i="21"/>
  <c r="X175" i="21"/>
  <c r="W175" i="21"/>
  <c r="V175" i="21"/>
  <c r="U175" i="21"/>
  <c r="T175" i="21"/>
  <c r="K175" i="21"/>
  <c r="B175" i="21"/>
  <c r="AF174" i="21"/>
  <c r="AE174" i="21"/>
  <c r="AD174" i="21"/>
  <c r="AC174" i="21"/>
  <c r="AB174" i="21"/>
  <c r="AA174" i="21"/>
  <c r="Y174" i="21"/>
  <c r="X174" i="21"/>
  <c r="W174" i="21"/>
  <c r="V174" i="21"/>
  <c r="U174" i="21"/>
  <c r="T174" i="21"/>
  <c r="K174" i="21"/>
  <c r="B174" i="21"/>
  <c r="AF173" i="21"/>
  <c r="AE173" i="21"/>
  <c r="AD173" i="21"/>
  <c r="AC173" i="21"/>
  <c r="AB173" i="21"/>
  <c r="AA173" i="21"/>
  <c r="Y173" i="21"/>
  <c r="X173" i="21"/>
  <c r="W173" i="21"/>
  <c r="V173" i="21"/>
  <c r="U173" i="21"/>
  <c r="T173" i="21"/>
  <c r="K173" i="21"/>
  <c r="B173" i="21"/>
  <c r="AD172" i="21"/>
  <c r="AA172" i="21"/>
  <c r="W172" i="21"/>
  <c r="T172" i="21"/>
  <c r="K172" i="21"/>
  <c r="B172" i="21"/>
  <c r="AF170" i="21"/>
  <c r="AE170" i="21"/>
  <c r="AD170" i="21"/>
  <c r="AC170" i="21"/>
  <c r="AB170" i="21"/>
  <c r="AA170" i="21"/>
  <c r="Y170" i="21"/>
  <c r="X170" i="21"/>
  <c r="W170" i="21"/>
  <c r="V170" i="21"/>
  <c r="U170" i="21"/>
  <c r="K170" i="21"/>
  <c r="B170" i="21"/>
  <c r="AF169" i="21"/>
  <c r="AE169" i="21"/>
  <c r="AD169" i="21"/>
  <c r="AC169" i="21"/>
  <c r="AB169" i="21"/>
  <c r="AA169" i="21"/>
  <c r="Y169" i="21"/>
  <c r="X169" i="21"/>
  <c r="W169" i="21"/>
  <c r="V169" i="21"/>
  <c r="U169" i="21"/>
  <c r="K169" i="21"/>
  <c r="B169" i="21"/>
  <c r="AF168" i="21"/>
  <c r="AE168" i="21"/>
  <c r="AD168" i="21"/>
  <c r="AC168" i="21"/>
  <c r="AB168" i="21"/>
  <c r="AA168" i="21"/>
  <c r="Y168" i="21"/>
  <c r="X168" i="21"/>
  <c r="W168" i="21"/>
  <c r="V168" i="21"/>
  <c r="U168" i="21"/>
  <c r="K168" i="21"/>
  <c r="B168" i="21"/>
  <c r="AF167" i="21"/>
  <c r="AE167" i="21"/>
  <c r="AD167" i="21"/>
  <c r="AC167" i="21"/>
  <c r="AB167" i="21"/>
  <c r="AA167" i="21"/>
  <c r="Y167" i="21"/>
  <c r="X167" i="21"/>
  <c r="W167" i="21"/>
  <c r="V167" i="21"/>
  <c r="U167" i="21"/>
  <c r="K167" i="21"/>
  <c r="B167" i="21"/>
  <c r="AF166" i="21"/>
  <c r="AE166" i="21"/>
  <c r="AD166" i="21"/>
  <c r="AC166" i="21"/>
  <c r="AB166" i="21"/>
  <c r="AA166" i="21"/>
  <c r="Y166" i="21"/>
  <c r="X166" i="21"/>
  <c r="W166" i="21"/>
  <c r="V166" i="21"/>
  <c r="U166" i="21"/>
  <c r="K166" i="21"/>
  <c r="B166" i="21"/>
  <c r="AF165" i="21"/>
  <c r="AE165" i="21"/>
  <c r="AD165" i="21"/>
  <c r="AC165" i="21"/>
  <c r="AB165" i="21"/>
  <c r="AA165" i="21"/>
  <c r="Y165" i="21"/>
  <c r="X165" i="21"/>
  <c r="W165" i="21"/>
  <c r="V165" i="21"/>
  <c r="U165" i="21"/>
  <c r="K165" i="21"/>
  <c r="B165" i="21"/>
  <c r="AF164" i="21"/>
  <c r="AE164" i="21"/>
  <c r="AD164" i="21"/>
  <c r="AC164" i="21"/>
  <c r="AB164" i="21"/>
  <c r="AA164" i="21"/>
  <c r="Y164" i="21"/>
  <c r="X164" i="21"/>
  <c r="W164" i="21"/>
  <c r="V164" i="21"/>
  <c r="U164" i="21"/>
  <c r="K164" i="21"/>
  <c r="B164" i="21"/>
  <c r="AF163" i="21"/>
  <c r="AE163" i="21"/>
  <c r="AD163" i="21"/>
  <c r="AC163" i="21"/>
  <c r="AB163" i="21"/>
  <c r="AA163" i="21"/>
  <c r="Y163" i="21"/>
  <c r="X163" i="21"/>
  <c r="W163" i="21"/>
  <c r="V163" i="21"/>
  <c r="U163" i="21"/>
  <c r="K163" i="21"/>
  <c r="B163" i="21"/>
  <c r="AF162" i="21"/>
  <c r="AE162" i="21"/>
  <c r="AD162" i="21"/>
  <c r="AC162" i="21"/>
  <c r="AB162" i="21"/>
  <c r="AA162" i="21"/>
  <c r="Y162" i="21"/>
  <c r="X162" i="21"/>
  <c r="W162" i="21"/>
  <c r="V162" i="21"/>
  <c r="U162" i="21"/>
  <c r="K162" i="21"/>
  <c r="B162" i="21"/>
  <c r="AF161" i="21"/>
  <c r="AE161" i="21"/>
  <c r="AD161" i="21"/>
  <c r="AC161" i="21"/>
  <c r="AB161" i="21"/>
  <c r="AA161" i="21"/>
  <c r="Y161" i="21"/>
  <c r="X161" i="21"/>
  <c r="W161" i="21"/>
  <c r="V161" i="21"/>
  <c r="U161" i="21"/>
  <c r="K161" i="21"/>
  <c r="B161" i="21"/>
  <c r="AF160" i="21"/>
  <c r="AE160" i="21"/>
  <c r="AD160" i="21"/>
  <c r="AC160" i="21"/>
  <c r="AB160" i="21"/>
  <c r="AA160" i="21"/>
  <c r="Y160" i="21"/>
  <c r="X160" i="21"/>
  <c r="W160" i="21"/>
  <c r="V160" i="21"/>
  <c r="U160" i="21"/>
  <c r="K160" i="21"/>
  <c r="B160" i="21"/>
  <c r="AF159" i="21"/>
  <c r="AE159" i="21"/>
  <c r="AD159" i="21"/>
  <c r="AC159" i="21"/>
  <c r="AB159" i="21"/>
  <c r="AA159" i="21"/>
  <c r="Y159" i="21"/>
  <c r="X159" i="21"/>
  <c r="W159" i="21"/>
  <c r="V159" i="21"/>
  <c r="U159" i="21"/>
  <c r="K159" i="21"/>
  <c r="B159" i="21"/>
  <c r="AF158" i="21"/>
  <c r="AE158" i="21"/>
  <c r="AD158" i="21"/>
  <c r="AC158" i="21"/>
  <c r="AB158" i="21"/>
  <c r="AA158" i="21"/>
  <c r="Y158" i="21"/>
  <c r="X158" i="21"/>
  <c r="W158" i="21"/>
  <c r="V158" i="21"/>
  <c r="U158" i="21"/>
  <c r="K158" i="21"/>
  <c r="B158" i="21"/>
  <c r="AF157" i="21"/>
  <c r="AE157" i="21"/>
  <c r="AD157" i="21"/>
  <c r="AC157" i="21"/>
  <c r="AB157" i="21"/>
  <c r="AA157" i="21"/>
  <c r="Y157" i="21"/>
  <c r="X157" i="21"/>
  <c r="W157" i="21"/>
  <c r="V157" i="21"/>
  <c r="U157" i="21"/>
  <c r="T157" i="21"/>
  <c r="K157" i="21"/>
  <c r="B157" i="21"/>
  <c r="AF156" i="21"/>
  <c r="AE156" i="21"/>
  <c r="AD156" i="21"/>
  <c r="AC156" i="21"/>
  <c r="AB156" i="21"/>
  <c r="AA156" i="21"/>
  <c r="Y156" i="21"/>
  <c r="X156" i="21"/>
  <c r="W156" i="21"/>
  <c r="V156" i="21"/>
  <c r="U156" i="21"/>
  <c r="T156" i="21"/>
  <c r="K156" i="21"/>
  <c r="B156" i="21"/>
  <c r="AF155" i="21"/>
  <c r="AE155" i="21"/>
  <c r="AD155" i="21"/>
  <c r="AC155" i="21"/>
  <c r="AB155" i="21"/>
  <c r="AA155" i="21"/>
  <c r="Y155" i="21"/>
  <c r="X155" i="21"/>
  <c r="W155" i="21"/>
  <c r="V155" i="21"/>
  <c r="U155" i="21"/>
  <c r="T155" i="21"/>
  <c r="K155" i="21"/>
  <c r="B155" i="21"/>
  <c r="AF154" i="21"/>
  <c r="AE154" i="21"/>
  <c r="AD154" i="21"/>
  <c r="AC154" i="21"/>
  <c r="AB154" i="21"/>
  <c r="AA154" i="21"/>
  <c r="Y154" i="21"/>
  <c r="X154" i="21"/>
  <c r="W154" i="21"/>
  <c r="V154" i="21"/>
  <c r="U154" i="21"/>
  <c r="T154" i="21"/>
  <c r="K154" i="21"/>
  <c r="B154" i="21"/>
  <c r="AF153" i="21"/>
  <c r="AE153" i="21"/>
  <c r="AD153" i="21"/>
  <c r="AC153" i="21"/>
  <c r="AB153" i="21"/>
  <c r="AA153" i="21"/>
  <c r="Y153" i="21"/>
  <c r="X153" i="21"/>
  <c r="W153" i="21"/>
  <c r="V153" i="21"/>
  <c r="U153" i="21"/>
  <c r="T153" i="21"/>
  <c r="K153" i="21"/>
  <c r="B153" i="21"/>
  <c r="AD152" i="21"/>
  <c r="AA152" i="21"/>
  <c r="W152" i="21"/>
  <c r="T152" i="21"/>
  <c r="K152" i="21"/>
  <c r="B152" i="21"/>
  <c r="AF150" i="21"/>
  <c r="AE150" i="21"/>
  <c r="AD150" i="21"/>
  <c r="AC150" i="21"/>
  <c r="AB150" i="21"/>
  <c r="AA150" i="21"/>
  <c r="Y150" i="21"/>
  <c r="X150" i="21"/>
  <c r="W150" i="21"/>
  <c r="V150" i="21"/>
  <c r="U150" i="21"/>
  <c r="K150" i="21"/>
  <c r="B150" i="21"/>
  <c r="AF149" i="21"/>
  <c r="AE149" i="21"/>
  <c r="AD149" i="21"/>
  <c r="AC149" i="21"/>
  <c r="AB149" i="21"/>
  <c r="AA149" i="21"/>
  <c r="Y149" i="21"/>
  <c r="X149" i="21"/>
  <c r="W149" i="21"/>
  <c r="V149" i="21"/>
  <c r="U149" i="21"/>
  <c r="K149" i="21"/>
  <c r="B149" i="21"/>
  <c r="AF148" i="21"/>
  <c r="AE148" i="21"/>
  <c r="AD148" i="21"/>
  <c r="AC148" i="21"/>
  <c r="AB148" i="21"/>
  <c r="AA148" i="21"/>
  <c r="Y148" i="21"/>
  <c r="X148" i="21"/>
  <c r="W148" i="21"/>
  <c r="V148" i="21"/>
  <c r="U148" i="21"/>
  <c r="K148" i="21"/>
  <c r="B148" i="21"/>
  <c r="AF147" i="21"/>
  <c r="AE147" i="21"/>
  <c r="AD147" i="21"/>
  <c r="AC147" i="21"/>
  <c r="AB147" i="21"/>
  <c r="AA147" i="21"/>
  <c r="Y147" i="21"/>
  <c r="X147" i="21"/>
  <c r="W147" i="21"/>
  <c r="V147" i="21"/>
  <c r="U147" i="21"/>
  <c r="K147" i="21"/>
  <c r="B147" i="21"/>
  <c r="AF146" i="21"/>
  <c r="AE146" i="21"/>
  <c r="AD146" i="21"/>
  <c r="AC146" i="21"/>
  <c r="AB146" i="21"/>
  <c r="AA146" i="21"/>
  <c r="Y146" i="21"/>
  <c r="X146" i="21"/>
  <c r="W146" i="21"/>
  <c r="V146" i="21"/>
  <c r="U146" i="21"/>
  <c r="K146" i="21"/>
  <c r="B146" i="21"/>
  <c r="AF145" i="21"/>
  <c r="AE145" i="21"/>
  <c r="AD145" i="21"/>
  <c r="AC145" i="21"/>
  <c r="AB145" i="21"/>
  <c r="AA145" i="21"/>
  <c r="Y145" i="21"/>
  <c r="X145" i="21"/>
  <c r="W145" i="21"/>
  <c r="V145" i="21"/>
  <c r="U145" i="21"/>
  <c r="K145" i="21"/>
  <c r="B145" i="21"/>
  <c r="AF144" i="21"/>
  <c r="AE144" i="21"/>
  <c r="AD144" i="21"/>
  <c r="AC144" i="21"/>
  <c r="AB144" i="21"/>
  <c r="AA144" i="21"/>
  <c r="Y144" i="21"/>
  <c r="X144" i="21"/>
  <c r="W144" i="21"/>
  <c r="V144" i="21"/>
  <c r="U144" i="21"/>
  <c r="K144" i="21"/>
  <c r="B144" i="21"/>
  <c r="AF143" i="21"/>
  <c r="AE143" i="21"/>
  <c r="AD143" i="21"/>
  <c r="AC143" i="21"/>
  <c r="AB143" i="21"/>
  <c r="AA143" i="21"/>
  <c r="Y143" i="21"/>
  <c r="X143" i="21"/>
  <c r="W143" i="21"/>
  <c r="V143" i="21"/>
  <c r="U143" i="21"/>
  <c r="K143" i="21"/>
  <c r="B143" i="21"/>
  <c r="AF142" i="21"/>
  <c r="AE142" i="21"/>
  <c r="AD142" i="21"/>
  <c r="AC142" i="21"/>
  <c r="AB142" i="21"/>
  <c r="AA142" i="21"/>
  <c r="Y142" i="21"/>
  <c r="X142" i="21"/>
  <c r="W142" i="21"/>
  <c r="V142" i="21"/>
  <c r="U142" i="21"/>
  <c r="K142" i="21"/>
  <c r="B142" i="21"/>
  <c r="AF141" i="21"/>
  <c r="AE141" i="21"/>
  <c r="AD141" i="21"/>
  <c r="AC141" i="21"/>
  <c r="AB141" i="21"/>
  <c r="AA141" i="21"/>
  <c r="Y141" i="21"/>
  <c r="X141" i="21"/>
  <c r="W141" i="21"/>
  <c r="V141" i="21"/>
  <c r="U141" i="21"/>
  <c r="K141" i="21"/>
  <c r="B141" i="21"/>
  <c r="AF140" i="21"/>
  <c r="AE140" i="21"/>
  <c r="AD140" i="21"/>
  <c r="AC140" i="21"/>
  <c r="AB140" i="21"/>
  <c r="AA140" i="21"/>
  <c r="Y140" i="21"/>
  <c r="X140" i="21"/>
  <c r="W140" i="21"/>
  <c r="V140" i="21"/>
  <c r="U140" i="21"/>
  <c r="K140" i="21"/>
  <c r="B140" i="21"/>
  <c r="AF139" i="21"/>
  <c r="AE139" i="21"/>
  <c r="AD139" i="21"/>
  <c r="AC139" i="21"/>
  <c r="AB139" i="21"/>
  <c r="AA139" i="21"/>
  <c r="Y139" i="21"/>
  <c r="X139" i="21"/>
  <c r="W139" i="21"/>
  <c r="V139" i="21"/>
  <c r="U139" i="21"/>
  <c r="K139" i="21"/>
  <c r="B139" i="21"/>
  <c r="AF138" i="21"/>
  <c r="AE138" i="21"/>
  <c r="AD138" i="21"/>
  <c r="AC138" i="21"/>
  <c r="AB138" i="21"/>
  <c r="AA138" i="21"/>
  <c r="Y138" i="21"/>
  <c r="X138" i="21"/>
  <c r="W138" i="21"/>
  <c r="V138" i="21"/>
  <c r="U138" i="21"/>
  <c r="K138" i="21"/>
  <c r="B138" i="21"/>
  <c r="AF137" i="21"/>
  <c r="AE137" i="21"/>
  <c r="AD137" i="21"/>
  <c r="AC137" i="21"/>
  <c r="AB137" i="21"/>
  <c r="AA137" i="21"/>
  <c r="Y137" i="21"/>
  <c r="X137" i="21"/>
  <c r="W137" i="21"/>
  <c r="V137" i="21"/>
  <c r="U137" i="21"/>
  <c r="T137" i="21"/>
  <c r="K137" i="21"/>
  <c r="B137" i="21"/>
  <c r="AF136" i="21"/>
  <c r="AE136" i="21"/>
  <c r="AD136" i="21"/>
  <c r="AC136" i="21"/>
  <c r="AB136" i="21"/>
  <c r="AA136" i="21"/>
  <c r="Y136" i="21"/>
  <c r="X136" i="21"/>
  <c r="W136" i="21"/>
  <c r="V136" i="21"/>
  <c r="U136" i="21"/>
  <c r="T136" i="21"/>
  <c r="K136" i="21"/>
  <c r="B136" i="21"/>
  <c r="AF135" i="21"/>
  <c r="AE135" i="21"/>
  <c r="AD135" i="21"/>
  <c r="AC135" i="21"/>
  <c r="AB135" i="21"/>
  <c r="AA135" i="21"/>
  <c r="Y135" i="21"/>
  <c r="X135" i="21"/>
  <c r="W135" i="21"/>
  <c r="V135" i="21"/>
  <c r="U135" i="21"/>
  <c r="T135" i="21"/>
  <c r="K135" i="21"/>
  <c r="B135" i="21"/>
  <c r="AF134" i="21"/>
  <c r="AE134" i="21"/>
  <c r="AD134" i="21"/>
  <c r="AC134" i="21"/>
  <c r="AB134" i="21"/>
  <c r="AA134" i="21"/>
  <c r="Y134" i="21"/>
  <c r="X134" i="21"/>
  <c r="W134" i="21"/>
  <c r="V134" i="21"/>
  <c r="U134" i="21"/>
  <c r="T134" i="21"/>
  <c r="K134" i="21"/>
  <c r="B134" i="21"/>
  <c r="AF133" i="21"/>
  <c r="AE133" i="21"/>
  <c r="AD133" i="21"/>
  <c r="AC133" i="21"/>
  <c r="AB133" i="21"/>
  <c r="AA133" i="21"/>
  <c r="Y133" i="21"/>
  <c r="X133" i="21"/>
  <c r="W133" i="21"/>
  <c r="V133" i="21"/>
  <c r="U133" i="21"/>
  <c r="T133" i="21"/>
  <c r="K133" i="21"/>
  <c r="B133" i="21"/>
  <c r="AD132" i="21"/>
  <c r="AA132" i="21"/>
  <c r="W132" i="21"/>
  <c r="T132" i="21"/>
  <c r="K132" i="21"/>
  <c r="B132" i="21"/>
  <c r="AF130" i="21"/>
  <c r="AE130" i="21"/>
  <c r="AD130" i="21"/>
  <c r="AC130" i="21"/>
  <c r="AB130" i="21"/>
  <c r="AA130" i="21"/>
  <c r="Y130" i="21"/>
  <c r="X130" i="21"/>
  <c r="W130" i="21"/>
  <c r="V130" i="21"/>
  <c r="U130" i="21"/>
  <c r="L130" i="21"/>
  <c r="AK24" i="21" s="1"/>
  <c r="K130" i="21"/>
  <c r="B130" i="21"/>
  <c r="AF129" i="21"/>
  <c r="AE129" i="21"/>
  <c r="AD129" i="21"/>
  <c r="AC129" i="21"/>
  <c r="AB129" i="21"/>
  <c r="AA129" i="21"/>
  <c r="Y129" i="21"/>
  <c r="X129" i="21"/>
  <c r="W129" i="21"/>
  <c r="V129" i="21"/>
  <c r="U129" i="21"/>
  <c r="K129" i="21"/>
  <c r="B129" i="21"/>
  <c r="AF128" i="21"/>
  <c r="AE128" i="21"/>
  <c r="AD128" i="21"/>
  <c r="AC128" i="21"/>
  <c r="AB128" i="21"/>
  <c r="AA128" i="21"/>
  <c r="Y128" i="21"/>
  <c r="X128" i="21"/>
  <c r="W128" i="21"/>
  <c r="V128" i="21"/>
  <c r="U128" i="21"/>
  <c r="K128" i="21"/>
  <c r="B128" i="21"/>
  <c r="AF127" i="21"/>
  <c r="AE127" i="21"/>
  <c r="AD127" i="21"/>
  <c r="AC127" i="21"/>
  <c r="AB127" i="21"/>
  <c r="AA127" i="21"/>
  <c r="Y127" i="21"/>
  <c r="X127" i="21"/>
  <c r="W127" i="21"/>
  <c r="V127" i="21"/>
  <c r="U127" i="21"/>
  <c r="K127" i="21"/>
  <c r="B127" i="21"/>
  <c r="AF126" i="21"/>
  <c r="AE126" i="21"/>
  <c r="AD126" i="21"/>
  <c r="AC126" i="21"/>
  <c r="AB126" i="21"/>
  <c r="AA126" i="21"/>
  <c r="Y126" i="21"/>
  <c r="X126" i="21"/>
  <c r="W126" i="21"/>
  <c r="V126" i="21"/>
  <c r="U126" i="21"/>
  <c r="K126" i="21"/>
  <c r="B126" i="21"/>
  <c r="AF125" i="21"/>
  <c r="AE125" i="21"/>
  <c r="AD125" i="21"/>
  <c r="AC125" i="21"/>
  <c r="AB125" i="21"/>
  <c r="AA125" i="21"/>
  <c r="Y125" i="21"/>
  <c r="X125" i="21"/>
  <c r="W125" i="21"/>
  <c r="V125" i="21"/>
  <c r="U125" i="21"/>
  <c r="K125" i="21"/>
  <c r="B125" i="21"/>
  <c r="AF124" i="21"/>
  <c r="AE124" i="21"/>
  <c r="AD124" i="21"/>
  <c r="AC124" i="21"/>
  <c r="AB124" i="21"/>
  <c r="AA124" i="21"/>
  <c r="Y124" i="21"/>
  <c r="X124" i="21"/>
  <c r="W124" i="21"/>
  <c r="V124" i="21"/>
  <c r="U124" i="21"/>
  <c r="K124" i="21"/>
  <c r="B124" i="21"/>
  <c r="AF123" i="21"/>
  <c r="AE123" i="21"/>
  <c r="AD123" i="21"/>
  <c r="AC123" i="21"/>
  <c r="AB123" i="21"/>
  <c r="AA123" i="21"/>
  <c r="Y123" i="21"/>
  <c r="X123" i="21"/>
  <c r="W123" i="21"/>
  <c r="V123" i="21"/>
  <c r="U123" i="21"/>
  <c r="K123" i="21"/>
  <c r="B123" i="21"/>
  <c r="AF122" i="21"/>
  <c r="AE122" i="21"/>
  <c r="AD122" i="21"/>
  <c r="AC122" i="21"/>
  <c r="AB122" i="21"/>
  <c r="AA122" i="21"/>
  <c r="Y122" i="21"/>
  <c r="X122" i="21"/>
  <c r="W122" i="21"/>
  <c r="V122" i="21"/>
  <c r="U122" i="21"/>
  <c r="K122" i="21"/>
  <c r="B122" i="21"/>
  <c r="AF121" i="21"/>
  <c r="AE121" i="21"/>
  <c r="AD121" i="21"/>
  <c r="AC121" i="21"/>
  <c r="AB121" i="21"/>
  <c r="AA121" i="21"/>
  <c r="Y121" i="21"/>
  <c r="X121" i="21"/>
  <c r="W121" i="21"/>
  <c r="V121" i="21"/>
  <c r="U121" i="21"/>
  <c r="K121" i="21"/>
  <c r="B121" i="21"/>
  <c r="AF120" i="21"/>
  <c r="AE120" i="21"/>
  <c r="AD120" i="21"/>
  <c r="AC120" i="21"/>
  <c r="AB120" i="21"/>
  <c r="AA120" i="21"/>
  <c r="Y120" i="21"/>
  <c r="X120" i="21"/>
  <c r="W120" i="21"/>
  <c r="V120" i="21"/>
  <c r="U120" i="21"/>
  <c r="K120" i="21"/>
  <c r="B120" i="21"/>
  <c r="AF119" i="21"/>
  <c r="AE119" i="21"/>
  <c r="AD119" i="21"/>
  <c r="AC119" i="21"/>
  <c r="AB119" i="21"/>
  <c r="AA119" i="21"/>
  <c r="Y119" i="21"/>
  <c r="X119" i="21"/>
  <c r="W119" i="21"/>
  <c r="V119" i="21"/>
  <c r="U119" i="21"/>
  <c r="K119" i="21"/>
  <c r="B119" i="21"/>
  <c r="AF118" i="21"/>
  <c r="AE118" i="21"/>
  <c r="AD118" i="21"/>
  <c r="AC118" i="21"/>
  <c r="AB118" i="21"/>
  <c r="AA118" i="21"/>
  <c r="Y118" i="21"/>
  <c r="X118" i="21"/>
  <c r="W118" i="21"/>
  <c r="V118" i="21"/>
  <c r="U118" i="21"/>
  <c r="K118" i="21"/>
  <c r="B118" i="21"/>
  <c r="AF117" i="21"/>
  <c r="AE117" i="21"/>
  <c r="AD117" i="21"/>
  <c r="AC117" i="21"/>
  <c r="AB117" i="21"/>
  <c r="AA117" i="21"/>
  <c r="Y117" i="21"/>
  <c r="X117" i="21"/>
  <c r="W117" i="21"/>
  <c r="V117" i="21"/>
  <c r="U117" i="21"/>
  <c r="T117" i="21"/>
  <c r="K117" i="21"/>
  <c r="B117" i="21"/>
  <c r="AF116" i="21"/>
  <c r="AE116" i="21"/>
  <c r="AD116" i="21"/>
  <c r="AC116" i="21"/>
  <c r="AB116" i="21"/>
  <c r="AA116" i="21"/>
  <c r="Y116" i="21"/>
  <c r="X116" i="21"/>
  <c r="W116" i="21"/>
  <c r="V116" i="21"/>
  <c r="U116" i="21"/>
  <c r="T116" i="21"/>
  <c r="K116" i="21"/>
  <c r="B116" i="21"/>
  <c r="AF115" i="21"/>
  <c r="AE115" i="21"/>
  <c r="AD115" i="21"/>
  <c r="AC115" i="21"/>
  <c r="AB115" i="21"/>
  <c r="AA115" i="21"/>
  <c r="Y115" i="21"/>
  <c r="X115" i="21"/>
  <c r="W115" i="21"/>
  <c r="V115" i="21"/>
  <c r="U115" i="21"/>
  <c r="T115" i="21"/>
  <c r="K115" i="21"/>
  <c r="B115" i="21"/>
  <c r="AF114" i="21"/>
  <c r="AE114" i="21"/>
  <c r="AD114" i="21"/>
  <c r="AC114" i="21"/>
  <c r="AB114" i="21"/>
  <c r="AA114" i="21"/>
  <c r="Y114" i="21"/>
  <c r="X114" i="21"/>
  <c r="W114" i="21"/>
  <c r="V114" i="21"/>
  <c r="U114" i="21"/>
  <c r="T114" i="21"/>
  <c r="K114" i="21"/>
  <c r="B114" i="21"/>
  <c r="AF113" i="21"/>
  <c r="AE113" i="21"/>
  <c r="AD113" i="21"/>
  <c r="AC113" i="21"/>
  <c r="AB113" i="21"/>
  <c r="AA113" i="21"/>
  <c r="Y113" i="21"/>
  <c r="X113" i="21"/>
  <c r="W113" i="21"/>
  <c r="V113" i="21"/>
  <c r="U113" i="21"/>
  <c r="T113" i="21"/>
  <c r="K113" i="21"/>
  <c r="B113" i="21"/>
  <c r="AD112" i="21"/>
  <c r="AA112" i="21"/>
  <c r="W112" i="21"/>
  <c r="T112" i="21"/>
  <c r="K112" i="21"/>
  <c r="B112" i="21"/>
  <c r="AF110" i="21"/>
  <c r="AE110" i="21"/>
  <c r="AD110" i="21"/>
  <c r="AC110" i="21"/>
  <c r="AB110" i="21"/>
  <c r="AA110" i="21"/>
  <c r="Y110" i="21"/>
  <c r="X110" i="21"/>
  <c r="W110" i="21"/>
  <c r="V110" i="21"/>
  <c r="U110" i="21"/>
  <c r="L110" i="21"/>
  <c r="AK22" i="21" s="1"/>
  <c r="K110" i="21"/>
  <c r="B110" i="21"/>
  <c r="AF109" i="21"/>
  <c r="AE109" i="21"/>
  <c r="AD109" i="21"/>
  <c r="AC109" i="21"/>
  <c r="AB109" i="21"/>
  <c r="AA109" i="21"/>
  <c r="Y109" i="21"/>
  <c r="X109" i="21"/>
  <c r="W109" i="21"/>
  <c r="V109" i="21"/>
  <c r="U109" i="21"/>
  <c r="K109" i="21"/>
  <c r="B109" i="21"/>
  <c r="AF108" i="21"/>
  <c r="AE108" i="21"/>
  <c r="AD108" i="21"/>
  <c r="AC108" i="21"/>
  <c r="AB108" i="21"/>
  <c r="AA108" i="21"/>
  <c r="Y108" i="21"/>
  <c r="X108" i="21"/>
  <c r="W108" i="21"/>
  <c r="V108" i="21"/>
  <c r="U108" i="21"/>
  <c r="K108" i="21"/>
  <c r="B108" i="21"/>
  <c r="AF107" i="21"/>
  <c r="AE107" i="21"/>
  <c r="AD107" i="21"/>
  <c r="AC107" i="21"/>
  <c r="AB107" i="21"/>
  <c r="AA107" i="21"/>
  <c r="Y107" i="21"/>
  <c r="X107" i="21"/>
  <c r="W107" i="21"/>
  <c r="V107" i="21"/>
  <c r="U107" i="21"/>
  <c r="K107" i="21"/>
  <c r="B107" i="21"/>
  <c r="AF106" i="21"/>
  <c r="AE106" i="21"/>
  <c r="AD106" i="21"/>
  <c r="AC106" i="21"/>
  <c r="AB106" i="21"/>
  <c r="AA106" i="21"/>
  <c r="Y106" i="21"/>
  <c r="X106" i="21"/>
  <c r="W106" i="21"/>
  <c r="V106" i="21"/>
  <c r="U106" i="21"/>
  <c r="K106" i="21"/>
  <c r="B106" i="21"/>
  <c r="AF105" i="21"/>
  <c r="AE105" i="21"/>
  <c r="AD105" i="21"/>
  <c r="AC105" i="21"/>
  <c r="AB105" i="21"/>
  <c r="AA105" i="21"/>
  <c r="Y105" i="21"/>
  <c r="X105" i="21"/>
  <c r="W105" i="21"/>
  <c r="V105" i="21"/>
  <c r="U105" i="21"/>
  <c r="K105" i="21"/>
  <c r="B105" i="21"/>
  <c r="AF104" i="21"/>
  <c r="AE104" i="21"/>
  <c r="AD104" i="21"/>
  <c r="AC104" i="21"/>
  <c r="AB104" i="21"/>
  <c r="AA104" i="21"/>
  <c r="Y104" i="21"/>
  <c r="X104" i="21"/>
  <c r="W104" i="21"/>
  <c r="V104" i="21"/>
  <c r="U104" i="21"/>
  <c r="K104" i="21"/>
  <c r="B104" i="21"/>
  <c r="AF103" i="21"/>
  <c r="AE103" i="21"/>
  <c r="AD103" i="21"/>
  <c r="AC103" i="21"/>
  <c r="AB103" i="21"/>
  <c r="AA103" i="21"/>
  <c r="Y103" i="21"/>
  <c r="X103" i="21"/>
  <c r="W103" i="21"/>
  <c r="V103" i="21"/>
  <c r="U103" i="21"/>
  <c r="K103" i="21"/>
  <c r="B103" i="21"/>
  <c r="AF102" i="21"/>
  <c r="AE102" i="21"/>
  <c r="AD102" i="21"/>
  <c r="AC102" i="21"/>
  <c r="AB102" i="21"/>
  <c r="AA102" i="21"/>
  <c r="Y102" i="21"/>
  <c r="X102" i="21"/>
  <c r="W102" i="21"/>
  <c r="V102" i="21"/>
  <c r="U102" i="21"/>
  <c r="K102" i="21"/>
  <c r="B102" i="21"/>
  <c r="AF101" i="21"/>
  <c r="AE101" i="21"/>
  <c r="AD101" i="21"/>
  <c r="AC101" i="21"/>
  <c r="AB101" i="21"/>
  <c r="AA101" i="21"/>
  <c r="Y101" i="21"/>
  <c r="X101" i="21"/>
  <c r="W101" i="21"/>
  <c r="V101" i="21"/>
  <c r="U101" i="21"/>
  <c r="K101" i="21"/>
  <c r="B101" i="21"/>
  <c r="AF100" i="21"/>
  <c r="AE100" i="21"/>
  <c r="AD100" i="21"/>
  <c r="AC100" i="21"/>
  <c r="AB100" i="21"/>
  <c r="AA100" i="21"/>
  <c r="Y100" i="21"/>
  <c r="X100" i="21"/>
  <c r="W100" i="21"/>
  <c r="V100" i="21"/>
  <c r="U100" i="21"/>
  <c r="K100" i="21"/>
  <c r="B100" i="21"/>
  <c r="AF99" i="21"/>
  <c r="AE99" i="21"/>
  <c r="AD99" i="21"/>
  <c r="AC99" i="21"/>
  <c r="AB99" i="21"/>
  <c r="AA99" i="21"/>
  <c r="Y99" i="21"/>
  <c r="X99" i="21"/>
  <c r="W99" i="21"/>
  <c r="V99" i="21"/>
  <c r="U99" i="21"/>
  <c r="K99" i="21"/>
  <c r="B99" i="21"/>
  <c r="AF98" i="21"/>
  <c r="AE98" i="21"/>
  <c r="AD98" i="21"/>
  <c r="AC98" i="21"/>
  <c r="AB98" i="21"/>
  <c r="AA98" i="21"/>
  <c r="Y98" i="21"/>
  <c r="X98" i="21"/>
  <c r="W98" i="21"/>
  <c r="V98" i="21"/>
  <c r="U98" i="21"/>
  <c r="K98" i="21"/>
  <c r="B98" i="21"/>
  <c r="AF97" i="21"/>
  <c r="AE97" i="21"/>
  <c r="AD97" i="21"/>
  <c r="AC97" i="21"/>
  <c r="AB97" i="21"/>
  <c r="AA97" i="21"/>
  <c r="Y97" i="21"/>
  <c r="X97" i="21"/>
  <c r="W97" i="21"/>
  <c r="V97" i="21"/>
  <c r="U97" i="21"/>
  <c r="T97" i="21"/>
  <c r="K97" i="21"/>
  <c r="B97" i="21"/>
  <c r="AF96" i="21"/>
  <c r="AE96" i="21"/>
  <c r="AD96" i="21"/>
  <c r="AC96" i="21"/>
  <c r="AB96" i="21"/>
  <c r="AA96" i="21"/>
  <c r="Y96" i="21"/>
  <c r="X96" i="21"/>
  <c r="W96" i="21"/>
  <c r="V96" i="21"/>
  <c r="U96" i="21"/>
  <c r="T96" i="21"/>
  <c r="K96" i="21"/>
  <c r="B96" i="21"/>
  <c r="AF95" i="21"/>
  <c r="AE95" i="21"/>
  <c r="AD95" i="21"/>
  <c r="AC95" i="21"/>
  <c r="AB95" i="21"/>
  <c r="AA95" i="21"/>
  <c r="Y95" i="21"/>
  <c r="X95" i="21"/>
  <c r="W95" i="21"/>
  <c r="V95" i="21"/>
  <c r="U95" i="21"/>
  <c r="T95" i="21"/>
  <c r="K95" i="21"/>
  <c r="B95" i="21"/>
  <c r="AF94" i="21"/>
  <c r="AE94" i="21"/>
  <c r="AD94" i="21"/>
  <c r="AC94" i="21"/>
  <c r="AB94" i="21"/>
  <c r="AA94" i="21"/>
  <c r="Y94" i="21"/>
  <c r="X94" i="21"/>
  <c r="W94" i="21"/>
  <c r="V94" i="21"/>
  <c r="U94" i="21"/>
  <c r="T94" i="21"/>
  <c r="K94" i="21"/>
  <c r="B94" i="21"/>
  <c r="AF93" i="21"/>
  <c r="AE93" i="21"/>
  <c r="AD93" i="21"/>
  <c r="AC93" i="21"/>
  <c r="AB93" i="21"/>
  <c r="AA93" i="21"/>
  <c r="Y93" i="21"/>
  <c r="X93" i="21"/>
  <c r="W93" i="21"/>
  <c r="V93" i="21"/>
  <c r="U93" i="21"/>
  <c r="T93" i="21"/>
  <c r="K93" i="21"/>
  <c r="B93" i="21"/>
  <c r="AD92" i="21"/>
  <c r="AA92" i="21"/>
  <c r="W92" i="21"/>
  <c r="T92" i="21"/>
  <c r="K92" i="21"/>
  <c r="B92" i="21"/>
  <c r="AF90" i="21"/>
  <c r="AE90" i="21"/>
  <c r="AD90" i="21"/>
  <c r="AC90" i="21"/>
  <c r="AB90" i="21"/>
  <c r="AA90" i="21"/>
  <c r="Y90" i="21"/>
  <c r="X90" i="21"/>
  <c r="W90" i="21"/>
  <c r="V90" i="21"/>
  <c r="U90" i="21"/>
  <c r="L90" i="21"/>
  <c r="AK20" i="21" s="1"/>
  <c r="K90" i="21"/>
  <c r="B90" i="21"/>
  <c r="AF89" i="21"/>
  <c r="AE89" i="21"/>
  <c r="AD89" i="21"/>
  <c r="AC89" i="21"/>
  <c r="AB89" i="21"/>
  <c r="AA89" i="21"/>
  <c r="Y89" i="21"/>
  <c r="X89" i="21"/>
  <c r="W89" i="21"/>
  <c r="V89" i="21"/>
  <c r="U89" i="21"/>
  <c r="K89" i="21"/>
  <c r="B89" i="21"/>
  <c r="AF88" i="21"/>
  <c r="AE88" i="21"/>
  <c r="AD88" i="21"/>
  <c r="AC88" i="21"/>
  <c r="AB88" i="21"/>
  <c r="AA88" i="21"/>
  <c r="Y88" i="21"/>
  <c r="X88" i="21"/>
  <c r="W88" i="21"/>
  <c r="V88" i="21"/>
  <c r="U88" i="21"/>
  <c r="K88" i="21"/>
  <c r="B88" i="21"/>
  <c r="AF87" i="21"/>
  <c r="AE87" i="21"/>
  <c r="AD87" i="21"/>
  <c r="AC87" i="21"/>
  <c r="AB87" i="21"/>
  <c r="AA87" i="21"/>
  <c r="Y87" i="21"/>
  <c r="X87" i="21"/>
  <c r="W87" i="21"/>
  <c r="V87" i="21"/>
  <c r="U87" i="21"/>
  <c r="K87" i="21"/>
  <c r="B87" i="21"/>
  <c r="AF86" i="21"/>
  <c r="AE86" i="21"/>
  <c r="AD86" i="21"/>
  <c r="AC86" i="21"/>
  <c r="AB86" i="21"/>
  <c r="AA86" i="21"/>
  <c r="Y86" i="21"/>
  <c r="X86" i="21"/>
  <c r="W86" i="21"/>
  <c r="V86" i="21"/>
  <c r="U86" i="21"/>
  <c r="K86" i="21"/>
  <c r="B86" i="21"/>
  <c r="AF85" i="21"/>
  <c r="AE85" i="21"/>
  <c r="AD85" i="21"/>
  <c r="AC85" i="21"/>
  <c r="AB85" i="21"/>
  <c r="AA85" i="21"/>
  <c r="Y85" i="21"/>
  <c r="X85" i="21"/>
  <c r="W85" i="21"/>
  <c r="V85" i="21"/>
  <c r="U85" i="21"/>
  <c r="K85" i="21"/>
  <c r="B85" i="21"/>
  <c r="AF84" i="21"/>
  <c r="AE84" i="21"/>
  <c r="AD84" i="21"/>
  <c r="AC84" i="21"/>
  <c r="AB84" i="21"/>
  <c r="AA84" i="21"/>
  <c r="Y84" i="21"/>
  <c r="X84" i="21"/>
  <c r="W84" i="21"/>
  <c r="V84" i="21"/>
  <c r="U84" i="21"/>
  <c r="K84" i="21"/>
  <c r="B84" i="21"/>
  <c r="AF83" i="21"/>
  <c r="AE83" i="21"/>
  <c r="AD83" i="21"/>
  <c r="AC83" i="21"/>
  <c r="AB83" i="21"/>
  <c r="AA83" i="21"/>
  <c r="Y83" i="21"/>
  <c r="X83" i="21"/>
  <c r="W83" i="21"/>
  <c r="V83" i="21"/>
  <c r="U83" i="21"/>
  <c r="K83" i="21"/>
  <c r="B83" i="21"/>
  <c r="AF82" i="21"/>
  <c r="AE82" i="21"/>
  <c r="AD82" i="21"/>
  <c r="AC82" i="21"/>
  <c r="AB82" i="21"/>
  <c r="AA82" i="21"/>
  <c r="Y82" i="21"/>
  <c r="X82" i="21"/>
  <c r="W82" i="21"/>
  <c r="V82" i="21"/>
  <c r="U82" i="21"/>
  <c r="K82" i="21"/>
  <c r="B82" i="21"/>
  <c r="AF81" i="21"/>
  <c r="AE81" i="21"/>
  <c r="AD81" i="21"/>
  <c r="AC81" i="21"/>
  <c r="AB81" i="21"/>
  <c r="AA81" i="21"/>
  <c r="Y81" i="21"/>
  <c r="X81" i="21"/>
  <c r="W81" i="21"/>
  <c r="V81" i="21"/>
  <c r="U81" i="21"/>
  <c r="K81" i="21"/>
  <c r="B81" i="21"/>
  <c r="AF80" i="21"/>
  <c r="AE80" i="21"/>
  <c r="AD80" i="21"/>
  <c r="AC80" i="21"/>
  <c r="AB80" i="21"/>
  <c r="AA80" i="21"/>
  <c r="Y80" i="21"/>
  <c r="X80" i="21"/>
  <c r="W80" i="21"/>
  <c r="V80" i="21"/>
  <c r="U80" i="21"/>
  <c r="K80" i="21"/>
  <c r="B80" i="21"/>
  <c r="AF79" i="21"/>
  <c r="AE79" i="21"/>
  <c r="AD79" i="21"/>
  <c r="AC79" i="21"/>
  <c r="AB79" i="21"/>
  <c r="AA79" i="21"/>
  <c r="Y79" i="21"/>
  <c r="X79" i="21"/>
  <c r="W79" i="21"/>
  <c r="V79" i="21"/>
  <c r="U79" i="21"/>
  <c r="K79" i="21"/>
  <c r="B79" i="21"/>
  <c r="AF78" i="21"/>
  <c r="AE78" i="21"/>
  <c r="AD78" i="21"/>
  <c r="AC78" i="21"/>
  <c r="AB78" i="21"/>
  <c r="AA78" i="21"/>
  <c r="Y78" i="21"/>
  <c r="X78" i="21"/>
  <c r="W78" i="21"/>
  <c r="V78" i="21"/>
  <c r="U78" i="21"/>
  <c r="K78" i="21"/>
  <c r="B78" i="21"/>
  <c r="AF77" i="21"/>
  <c r="AE77" i="21"/>
  <c r="AD77" i="21"/>
  <c r="AC77" i="21"/>
  <c r="AB77" i="21"/>
  <c r="AA77" i="21"/>
  <c r="Y77" i="21"/>
  <c r="X77" i="21"/>
  <c r="W77" i="21"/>
  <c r="V77" i="21"/>
  <c r="U77" i="21"/>
  <c r="T77" i="21"/>
  <c r="K77" i="21"/>
  <c r="B77" i="21"/>
  <c r="AF76" i="21"/>
  <c r="AE76" i="21"/>
  <c r="AD76" i="21"/>
  <c r="AC76" i="21"/>
  <c r="AB76" i="21"/>
  <c r="AA76" i="21"/>
  <c r="Y76" i="21"/>
  <c r="X76" i="21"/>
  <c r="W76" i="21"/>
  <c r="V76" i="21"/>
  <c r="U76" i="21"/>
  <c r="T76" i="21"/>
  <c r="K76" i="21"/>
  <c r="B76" i="21"/>
  <c r="AF75" i="21"/>
  <c r="AE75" i="21"/>
  <c r="AD75" i="21"/>
  <c r="AC75" i="21"/>
  <c r="AB75" i="21"/>
  <c r="AA75" i="21"/>
  <c r="Y75" i="21"/>
  <c r="X75" i="21"/>
  <c r="W75" i="21"/>
  <c r="V75" i="21"/>
  <c r="U75" i="21"/>
  <c r="T75" i="21"/>
  <c r="K75" i="21"/>
  <c r="B75" i="21"/>
  <c r="AF74" i="21"/>
  <c r="AE74" i="21"/>
  <c r="AD74" i="21"/>
  <c r="AC74" i="21"/>
  <c r="AB74" i="21"/>
  <c r="AA74" i="21"/>
  <c r="Y74" i="21"/>
  <c r="X74" i="21"/>
  <c r="W74" i="21"/>
  <c r="V74" i="21"/>
  <c r="U74" i="21"/>
  <c r="T74" i="21"/>
  <c r="K74" i="21"/>
  <c r="B74" i="21"/>
  <c r="AF73" i="21"/>
  <c r="AE73" i="21"/>
  <c r="AD73" i="21"/>
  <c r="AC73" i="21"/>
  <c r="AB73" i="21"/>
  <c r="AA73" i="21"/>
  <c r="Y73" i="21"/>
  <c r="X73" i="21"/>
  <c r="W73" i="21"/>
  <c r="V73" i="21"/>
  <c r="U73" i="21"/>
  <c r="T73" i="21"/>
  <c r="K73" i="21"/>
  <c r="B73" i="21"/>
  <c r="AD72" i="21"/>
  <c r="AA72" i="21"/>
  <c r="W72" i="21"/>
  <c r="T72" i="21"/>
  <c r="K72" i="21"/>
  <c r="B72" i="21"/>
  <c r="AF70" i="21"/>
  <c r="AE70" i="21"/>
  <c r="AD70" i="21"/>
  <c r="AC70" i="21"/>
  <c r="AB70" i="21"/>
  <c r="AA70" i="21"/>
  <c r="Y70" i="21"/>
  <c r="X70" i="21"/>
  <c r="W70" i="21"/>
  <c r="V70" i="21"/>
  <c r="U70" i="21"/>
  <c r="L70" i="21"/>
  <c r="AK18" i="21" s="1"/>
  <c r="K70" i="21"/>
  <c r="B70" i="21"/>
  <c r="AF69" i="21"/>
  <c r="AE69" i="21"/>
  <c r="AD69" i="21"/>
  <c r="AC69" i="21"/>
  <c r="AB69" i="21"/>
  <c r="AA69" i="21"/>
  <c r="Y69" i="21"/>
  <c r="X69" i="21"/>
  <c r="W69" i="21"/>
  <c r="V69" i="21"/>
  <c r="U69" i="21"/>
  <c r="K69" i="21"/>
  <c r="B69" i="21"/>
  <c r="AF68" i="21"/>
  <c r="AE68" i="21"/>
  <c r="AD68" i="21"/>
  <c r="AC68" i="21"/>
  <c r="AB68" i="21"/>
  <c r="AA68" i="21"/>
  <c r="Y68" i="21"/>
  <c r="X68" i="21"/>
  <c r="W68" i="21"/>
  <c r="V68" i="21"/>
  <c r="U68" i="21"/>
  <c r="K68" i="21"/>
  <c r="B68" i="21"/>
  <c r="AF67" i="21"/>
  <c r="AE67" i="21"/>
  <c r="AD67" i="21"/>
  <c r="AC67" i="21"/>
  <c r="AB67" i="21"/>
  <c r="AA67" i="21"/>
  <c r="Y67" i="21"/>
  <c r="X67" i="21"/>
  <c r="W67" i="21"/>
  <c r="V67" i="21"/>
  <c r="U67" i="21"/>
  <c r="K67" i="21"/>
  <c r="B67" i="21"/>
  <c r="AF66" i="21"/>
  <c r="AE66" i="21"/>
  <c r="AD66" i="21"/>
  <c r="AC66" i="21"/>
  <c r="AB66" i="21"/>
  <c r="AA66" i="21"/>
  <c r="Y66" i="21"/>
  <c r="X66" i="21"/>
  <c r="W66" i="21"/>
  <c r="V66" i="21"/>
  <c r="U66" i="21"/>
  <c r="K66" i="21"/>
  <c r="B66" i="21"/>
  <c r="AF65" i="21"/>
  <c r="AE65" i="21"/>
  <c r="AD65" i="21"/>
  <c r="AC65" i="21"/>
  <c r="AB65" i="21"/>
  <c r="AA65" i="21"/>
  <c r="Y65" i="21"/>
  <c r="X65" i="21"/>
  <c r="W65" i="21"/>
  <c r="V65" i="21"/>
  <c r="U65" i="21"/>
  <c r="K65" i="21"/>
  <c r="B65" i="21"/>
  <c r="AF64" i="21"/>
  <c r="AE64" i="21"/>
  <c r="AD64" i="21"/>
  <c r="AC64" i="21"/>
  <c r="AB64" i="21"/>
  <c r="AA64" i="21"/>
  <c r="Y64" i="21"/>
  <c r="X64" i="21"/>
  <c r="W64" i="21"/>
  <c r="V64" i="21"/>
  <c r="U64" i="21"/>
  <c r="K64" i="21"/>
  <c r="B64" i="21"/>
  <c r="AF63" i="21"/>
  <c r="AE63" i="21"/>
  <c r="AD63" i="21"/>
  <c r="AC63" i="21"/>
  <c r="AB63" i="21"/>
  <c r="AA63" i="21"/>
  <c r="Y63" i="21"/>
  <c r="X63" i="21"/>
  <c r="W63" i="21"/>
  <c r="V63" i="21"/>
  <c r="U63" i="21"/>
  <c r="K63" i="21"/>
  <c r="B63" i="21"/>
  <c r="AF62" i="21"/>
  <c r="AE62" i="21"/>
  <c r="AD62" i="21"/>
  <c r="AC62" i="21"/>
  <c r="AB62" i="21"/>
  <c r="AA62" i="21"/>
  <c r="Y62" i="21"/>
  <c r="X62" i="21"/>
  <c r="W62" i="21"/>
  <c r="V62" i="21"/>
  <c r="U62" i="21"/>
  <c r="K62" i="21"/>
  <c r="B62" i="21"/>
  <c r="AF61" i="21"/>
  <c r="AE61" i="21"/>
  <c r="AD61" i="21"/>
  <c r="AC61" i="21"/>
  <c r="AB61" i="21"/>
  <c r="AA61" i="21"/>
  <c r="Y61" i="21"/>
  <c r="X61" i="21"/>
  <c r="W61" i="21"/>
  <c r="V61" i="21"/>
  <c r="U61" i="21"/>
  <c r="K61" i="21"/>
  <c r="B61" i="21"/>
  <c r="AF60" i="21"/>
  <c r="AE60" i="21"/>
  <c r="AD60" i="21"/>
  <c r="AC60" i="21"/>
  <c r="AB60" i="21"/>
  <c r="AA60" i="21"/>
  <c r="Y60" i="21"/>
  <c r="X60" i="21"/>
  <c r="W60" i="21"/>
  <c r="V60" i="21"/>
  <c r="U60" i="21"/>
  <c r="K60" i="21"/>
  <c r="B60" i="21"/>
  <c r="AF59" i="21"/>
  <c r="AE59" i="21"/>
  <c r="AD59" i="21"/>
  <c r="AC59" i="21"/>
  <c r="AB59" i="21"/>
  <c r="AA59" i="21"/>
  <c r="Y59" i="21"/>
  <c r="X59" i="21"/>
  <c r="W59" i="21"/>
  <c r="V59" i="21"/>
  <c r="U59" i="21"/>
  <c r="K59" i="21"/>
  <c r="B59" i="21"/>
  <c r="AF58" i="21"/>
  <c r="AE58" i="21"/>
  <c r="AD58" i="21"/>
  <c r="AC58" i="21"/>
  <c r="AB58" i="21"/>
  <c r="AA58" i="21"/>
  <c r="Y58" i="21"/>
  <c r="X58" i="21"/>
  <c r="W58" i="21"/>
  <c r="V58" i="21"/>
  <c r="U58" i="21"/>
  <c r="K58" i="21"/>
  <c r="B58" i="21"/>
  <c r="AF57" i="21"/>
  <c r="AE57" i="21"/>
  <c r="AD57" i="21"/>
  <c r="AC57" i="21"/>
  <c r="AB57" i="21"/>
  <c r="AA57" i="21"/>
  <c r="Y57" i="21"/>
  <c r="X57" i="21"/>
  <c r="W57" i="21"/>
  <c r="V57" i="21"/>
  <c r="U57" i="21"/>
  <c r="T57" i="21"/>
  <c r="K57" i="21"/>
  <c r="B57" i="21"/>
  <c r="AF56" i="21"/>
  <c r="AE56" i="21"/>
  <c r="AD56" i="21"/>
  <c r="AC56" i="21"/>
  <c r="AB56" i="21"/>
  <c r="AA56" i="21"/>
  <c r="Y56" i="21"/>
  <c r="X56" i="21"/>
  <c r="W56" i="21"/>
  <c r="V56" i="21"/>
  <c r="U56" i="21"/>
  <c r="T56" i="21"/>
  <c r="K56" i="21"/>
  <c r="B56" i="21"/>
  <c r="AF55" i="21"/>
  <c r="AE55" i="21"/>
  <c r="AD55" i="21"/>
  <c r="AC55" i="21"/>
  <c r="AB55" i="21"/>
  <c r="AA55" i="21"/>
  <c r="Y55" i="21"/>
  <c r="X55" i="21"/>
  <c r="W55" i="21"/>
  <c r="V55" i="21"/>
  <c r="U55" i="21"/>
  <c r="T55" i="21"/>
  <c r="K55" i="21"/>
  <c r="B55" i="21"/>
  <c r="AF54" i="21"/>
  <c r="AE54" i="21"/>
  <c r="AD54" i="21"/>
  <c r="AC54" i="21"/>
  <c r="AB54" i="21"/>
  <c r="AA54" i="21"/>
  <c r="Y54" i="21"/>
  <c r="X54" i="21"/>
  <c r="W54" i="21"/>
  <c r="V54" i="21"/>
  <c r="U54" i="21"/>
  <c r="T54" i="21"/>
  <c r="K54" i="21"/>
  <c r="B54" i="21"/>
  <c r="AF53" i="21"/>
  <c r="AE53" i="21"/>
  <c r="AD53" i="21"/>
  <c r="AC53" i="21"/>
  <c r="AB53" i="21"/>
  <c r="AA53" i="21"/>
  <c r="Y53" i="21"/>
  <c r="X53" i="21"/>
  <c r="W53" i="21"/>
  <c r="V53" i="21"/>
  <c r="U53" i="21"/>
  <c r="T53" i="21"/>
  <c r="K53" i="21"/>
  <c r="B53" i="21"/>
  <c r="AD52" i="21"/>
  <c r="AA52" i="21"/>
  <c r="W52" i="21"/>
  <c r="T52" i="21"/>
  <c r="K52" i="21"/>
  <c r="B52" i="21"/>
  <c r="AF50" i="21"/>
  <c r="AE50" i="21"/>
  <c r="AD50" i="21"/>
  <c r="AC50" i="21"/>
  <c r="AB50" i="21"/>
  <c r="AA50" i="21"/>
  <c r="Y50" i="21"/>
  <c r="X50" i="21"/>
  <c r="W50" i="21"/>
  <c r="V50" i="21"/>
  <c r="U50" i="21"/>
  <c r="L50" i="21"/>
  <c r="AK16" i="21" s="1"/>
  <c r="K50" i="21"/>
  <c r="B50" i="21"/>
  <c r="AF49" i="21"/>
  <c r="AE49" i="21"/>
  <c r="AD49" i="21"/>
  <c r="AC49" i="21"/>
  <c r="AB49" i="21"/>
  <c r="AA49" i="21"/>
  <c r="Y49" i="21"/>
  <c r="X49" i="21"/>
  <c r="W49" i="21"/>
  <c r="V49" i="21"/>
  <c r="U49" i="21"/>
  <c r="K49" i="21"/>
  <c r="B49" i="21"/>
  <c r="AF48" i="21"/>
  <c r="AE48" i="21"/>
  <c r="AD48" i="21"/>
  <c r="AC48" i="21"/>
  <c r="AB48" i="21"/>
  <c r="AA48" i="21"/>
  <c r="Y48" i="21"/>
  <c r="X48" i="21"/>
  <c r="W48" i="21"/>
  <c r="V48" i="21"/>
  <c r="U48" i="21"/>
  <c r="K48" i="21"/>
  <c r="B48" i="21"/>
  <c r="AF47" i="21"/>
  <c r="AE47" i="21"/>
  <c r="AD47" i="21"/>
  <c r="AC47" i="21"/>
  <c r="AB47" i="21"/>
  <c r="AA47" i="21"/>
  <c r="Y47" i="21"/>
  <c r="X47" i="21"/>
  <c r="W47" i="21"/>
  <c r="V47" i="21"/>
  <c r="U47" i="21"/>
  <c r="K47" i="21"/>
  <c r="B47" i="21"/>
  <c r="AF46" i="21"/>
  <c r="AE46" i="21"/>
  <c r="AD46" i="21"/>
  <c r="AC46" i="21"/>
  <c r="AB46" i="21"/>
  <c r="AA46" i="21"/>
  <c r="Y46" i="21"/>
  <c r="X46" i="21"/>
  <c r="W46" i="21"/>
  <c r="V46" i="21"/>
  <c r="U46" i="21"/>
  <c r="K46" i="21"/>
  <c r="B46" i="21"/>
  <c r="AF45" i="21"/>
  <c r="AE45" i="21"/>
  <c r="AD45" i="21"/>
  <c r="AC45" i="21"/>
  <c r="AB45" i="21"/>
  <c r="AA45" i="21"/>
  <c r="Y45" i="21"/>
  <c r="X45" i="21"/>
  <c r="W45" i="21"/>
  <c r="V45" i="21"/>
  <c r="U45" i="21"/>
  <c r="K45" i="21"/>
  <c r="B45" i="21"/>
  <c r="AF44" i="21"/>
  <c r="AE44" i="21"/>
  <c r="AD44" i="21"/>
  <c r="AC44" i="21"/>
  <c r="AB44" i="21"/>
  <c r="AA44" i="21"/>
  <c r="Y44" i="21"/>
  <c r="X44" i="21"/>
  <c r="W44" i="21"/>
  <c r="V44" i="21"/>
  <c r="U44" i="21"/>
  <c r="K44" i="21"/>
  <c r="B44" i="21"/>
  <c r="AF43" i="21"/>
  <c r="AE43" i="21"/>
  <c r="AD43" i="21"/>
  <c r="AC43" i="21"/>
  <c r="AB43" i="21"/>
  <c r="AA43" i="21"/>
  <c r="Y43" i="21"/>
  <c r="X43" i="21"/>
  <c r="W43" i="21"/>
  <c r="V43" i="21"/>
  <c r="U43" i="21"/>
  <c r="K43" i="21"/>
  <c r="B43" i="21"/>
  <c r="AF42" i="21"/>
  <c r="AE42" i="21"/>
  <c r="AD42" i="21"/>
  <c r="AC42" i="21"/>
  <c r="AB42" i="21"/>
  <c r="AA42" i="21"/>
  <c r="Y42" i="21"/>
  <c r="X42" i="21"/>
  <c r="W42" i="21"/>
  <c r="V42" i="21"/>
  <c r="U42" i="21"/>
  <c r="K42" i="21"/>
  <c r="B42" i="21"/>
  <c r="AF41" i="21"/>
  <c r="AE41" i="21"/>
  <c r="AD41" i="21"/>
  <c r="AC41" i="21"/>
  <c r="AB41" i="21"/>
  <c r="AA41" i="21"/>
  <c r="Y41" i="21"/>
  <c r="X41" i="21"/>
  <c r="W41" i="21"/>
  <c r="V41" i="21"/>
  <c r="U41" i="21"/>
  <c r="K41" i="21"/>
  <c r="B41" i="21"/>
  <c r="AF40" i="21"/>
  <c r="AE40" i="21"/>
  <c r="AD40" i="21"/>
  <c r="AC40" i="21"/>
  <c r="AB40" i="21"/>
  <c r="AA40" i="21"/>
  <c r="Y40" i="21"/>
  <c r="X40" i="21"/>
  <c r="W40" i="21"/>
  <c r="V40" i="21"/>
  <c r="U40" i="21"/>
  <c r="K40" i="21"/>
  <c r="B40" i="21"/>
  <c r="AF39" i="21"/>
  <c r="AE39" i="21"/>
  <c r="AD39" i="21"/>
  <c r="AC39" i="21"/>
  <c r="AB39" i="21"/>
  <c r="AA39" i="21"/>
  <c r="Y39" i="21"/>
  <c r="X39" i="21"/>
  <c r="W39" i="21"/>
  <c r="V39" i="21"/>
  <c r="U39" i="21"/>
  <c r="K39" i="21"/>
  <c r="B39" i="21"/>
  <c r="AF38" i="21"/>
  <c r="AE38" i="21"/>
  <c r="AD38" i="21"/>
  <c r="AC38" i="21"/>
  <c r="AB38" i="21"/>
  <c r="AA38" i="21"/>
  <c r="Y38" i="21"/>
  <c r="X38" i="21"/>
  <c r="W38" i="21"/>
  <c r="V38" i="21"/>
  <c r="U38" i="21"/>
  <c r="K38" i="21"/>
  <c r="B38" i="21"/>
  <c r="AF37" i="21"/>
  <c r="AE37" i="21"/>
  <c r="AD37" i="21"/>
  <c r="AC37" i="21"/>
  <c r="AB37" i="21"/>
  <c r="AA37" i="21"/>
  <c r="Y37" i="21"/>
  <c r="X37" i="21"/>
  <c r="W37" i="21"/>
  <c r="V37" i="21"/>
  <c r="U37" i="21"/>
  <c r="T37" i="21"/>
  <c r="K37" i="21"/>
  <c r="B37" i="21"/>
  <c r="AF36" i="21"/>
  <c r="AE36" i="21"/>
  <c r="AD36" i="21"/>
  <c r="AC36" i="21"/>
  <c r="AB36" i="21"/>
  <c r="AA36" i="21"/>
  <c r="Y36" i="21"/>
  <c r="X36" i="21"/>
  <c r="W36" i="21"/>
  <c r="V36" i="21"/>
  <c r="U36" i="21"/>
  <c r="T36" i="21"/>
  <c r="K36" i="21"/>
  <c r="B36" i="21"/>
  <c r="AF35" i="21"/>
  <c r="AE35" i="21"/>
  <c r="AD35" i="21"/>
  <c r="AC35" i="21"/>
  <c r="AB35" i="21"/>
  <c r="AA35" i="21"/>
  <c r="Y35" i="21"/>
  <c r="X35" i="21"/>
  <c r="W35" i="21"/>
  <c r="V35" i="21"/>
  <c r="U35" i="21"/>
  <c r="T35" i="21"/>
  <c r="K35" i="21"/>
  <c r="B35" i="21"/>
  <c r="AF34" i="21"/>
  <c r="AE34" i="21"/>
  <c r="AD34" i="21"/>
  <c r="AC34" i="21"/>
  <c r="AB34" i="21"/>
  <c r="AA34" i="21"/>
  <c r="Y34" i="21"/>
  <c r="X34" i="21"/>
  <c r="W34" i="21"/>
  <c r="V34" i="21"/>
  <c r="U34" i="21"/>
  <c r="T34" i="21"/>
  <c r="K34" i="21"/>
  <c r="B34" i="21"/>
  <c r="AF33" i="21"/>
  <c r="AE33" i="21"/>
  <c r="AD33" i="21"/>
  <c r="AC33" i="21"/>
  <c r="AB33" i="21"/>
  <c r="AA33" i="21"/>
  <c r="Y33" i="21"/>
  <c r="X33" i="21"/>
  <c r="W33" i="21"/>
  <c r="V33" i="21"/>
  <c r="U33" i="21"/>
  <c r="T33" i="21"/>
  <c r="K33" i="21"/>
  <c r="B33" i="21"/>
  <c r="AM32" i="21"/>
  <c r="AL32" i="21"/>
  <c r="AK32" i="21"/>
  <c r="AN32" i="21" s="1"/>
  <c r="AJ32" i="21" s="1"/>
  <c r="AH32" i="21"/>
  <c r="AD32" i="21"/>
  <c r="AA32" i="21"/>
  <c r="W32" i="21"/>
  <c r="T32" i="21"/>
  <c r="K32" i="21"/>
  <c r="B32" i="21"/>
  <c r="AM31" i="21"/>
  <c r="AL31" i="21"/>
  <c r="AK31" i="21"/>
  <c r="AN31" i="21" s="1"/>
  <c r="AJ31" i="21" s="1"/>
  <c r="AH31" i="21"/>
  <c r="AM30" i="21"/>
  <c r="AL30" i="21"/>
  <c r="AK30" i="21"/>
  <c r="AN30" i="21" s="1"/>
  <c r="AJ30" i="21" s="1"/>
  <c r="AH30" i="21"/>
  <c r="AF30" i="21"/>
  <c r="AE30" i="21"/>
  <c r="AD30" i="21"/>
  <c r="AC30" i="21"/>
  <c r="AB30" i="21"/>
  <c r="AA30" i="21"/>
  <c r="Y30" i="21"/>
  <c r="X30" i="21"/>
  <c r="W30" i="21"/>
  <c r="V30" i="21"/>
  <c r="U30" i="21"/>
  <c r="B30" i="21"/>
  <c r="AM29" i="21"/>
  <c r="AL29" i="21"/>
  <c r="AK29" i="21"/>
  <c r="AN29" i="21" s="1"/>
  <c r="AJ29" i="21" s="1"/>
  <c r="AH29" i="21"/>
  <c r="AF29" i="21"/>
  <c r="AE29" i="21"/>
  <c r="AD29" i="21"/>
  <c r="AC29" i="21"/>
  <c r="AB29" i="21"/>
  <c r="AA29" i="21"/>
  <c r="Y29" i="21"/>
  <c r="X29" i="21"/>
  <c r="W29" i="21"/>
  <c r="V29" i="21"/>
  <c r="U29" i="21"/>
  <c r="B29" i="21"/>
  <c r="AM28" i="21"/>
  <c r="AL28" i="21"/>
  <c r="AK28" i="21"/>
  <c r="AN28" i="21" s="1"/>
  <c r="AJ28" i="21" s="1"/>
  <c r="AH28" i="21"/>
  <c r="AF28" i="21"/>
  <c r="AE28" i="21"/>
  <c r="AD28" i="21"/>
  <c r="AC28" i="21"/>
  <c r="AB28" i="21"/>
  <c r="AA28" i="21"/>
  <c r="Y28" i="21"/>
  <c r="X28" i="21"/>
  <c r="W28" i="21"/>
  <c r="V28" i="21"/>
  <c r="U28" i="21"/>
  <c r="B28" i="21"/>
  <c r="AM27" i="21"/>
  <c r="AL27" i="21"/>
  <c r="AK27" i="21"/>
  <c r="AN27" i="21" s="1"/>
  <c r="AJ27" i="21" s="1"/>
  <c r="AH27" i="21"/>
  <c r="AF27" i="21"/>
  <c r="AE27" i="21"/>
  <c r="AD27" i="21"/>
  <c r="AC27" i="21"/>
  <c r="AB27" i="21"/>
  <c r="AA27" i="21"/>
  <c r="Y27" i="21"/>
  <c r="X27" i="21"/>
  <c r="W27" i="21"/>
  <c r="V27" i="21"/>
  <c r="U27" i="21"/>
  <c r="B27" i="21"/>
  <c r="AM26" i="21"/>
  <c r="AL26" i="21"/>
  <c r="AK26" i="21"/>
  <c r="AN26" i="21" s="1"/>
  <c r="AJ26" i="21" s="1"/>
  <c r="AH26" i="21"/>
  <c r="AF26" i="21"/>
  <c r="AE26" i="21"/>
  <c r="AD26" i="21"/>
  <c r="AC26" i="21"/>
  <c r="AB26" i="21"/>
  <c r="AA26" i="21"/>
  <c r="Y26" i="21"/>
  <c r="X26" i="21"/>
  <c r="W26" i="21"/>
  <c r="V26" i="21"/>
  <c r="U26" i="21"/>
  <c r="B26" i="21"/>
  <c r="AM25" i="21"/>
  <c r="AL25" i="21"/>
  <c r="AK25" i="21"/>
  <c r="AH25" i="21"/>
  <c r="AF25" i="21"/>
  <c r="AE25" i="21"/>
  <c r="AD25" i="21"/>
  <c r="AC25" i="21"/>
  <c r="AB25" i="21"/>
  <c r="AA25" i="21"/>
  <c r="Y25" i="21"/>
  <c r="X25" i="21"/>
  <c r="W25" i="21"/>
  <c r="V25" i="21"/>
  <c r="U25" i="21"/>
  <c r="B25" i="21"/>
  <c r="AM24" i="21"/>
  <c r="AL24" i="21"/>
  <c r="AH24" i="21"/>
  <c r="AF24" i="21"/>
  <c r="AE24" i="21"/>
  <c r="AD24" i="21"/>
  <c r="AC24" i="21"/>
  <c r="AB24" i="21"/>
  <c r="AA24" i="21"/>
  <c r="Y24" i="21"/>
  <c r="X24" i="21"/>
  <c r="W24" i="21"/>
  <c r="V24" i="21"/>
  <c r="U24" i="21"/>
  <c r="B24" i="21"/>
  <c r="AM23" i="21"/>
  <c r="AL23" i="21"/>
  <c r="AK23" i="21"/>
  <c r="AH23" i="21"/>
  <c r="AF23" i="21"/>
  <c r="AE23" i="21"/>
  <c r="AD23" i="21"/>
  <c r="AC23" i="21"/>
  <c r="AB23" i="21"/>
  <c r="AA23" i="21"/>
  <c r="Y23" i="21"/>
  <c r="X23" i="21"/>
  <c r="W23" i="21"/>
  <c r="V23" i="21"/>
  <c r="U23" i="21"/>
  <c r="B23" i="21"/>
  <c r="AM22" i="21"/>
  <c r="AL22" i="21"/>
  <c r="AH22" i="21"/>
  <c r="AF22" i="21"/>
  <c r="AE22" i="21"/>
  <c r="AD22" i="21"/>
  <c r="AC22" i="21"/>
  <c r="AB22" i="21"/>
  <c r="AA22" i="21"/>
  <c r="Y22" i="21"/>
  <c r="X22" i="21"/>
  <c r="W22" i="21"/>
  <c r="V22" i="21"/>
  <c r="U22" i="21"/>
  <c r="B22" i="21"/>
  <c r="AM21" i="21"/>
  <c r="AL21" i="21"/>
  <c r="AK21" i="21"/>
  <c r="AH21" i="21"/>
  <c r="AF21" i="21"/>
  <c r="AE21" i="21"/>
  <c r="AD21" i="21"/>
  <c r="AC21" i="21"/>
  <c r="AB21" i="21"/>
  <c r="AA21" i="21"/>
  <c r="Y21" i="21"/>
  <c r="X21" i="21"/>
  <c r="W21" i="21"/>
  <c r="V21" i="21"/>
  <c r="U21" i="21"/>
  <c r="B21" i="21"/>
  <c r="AM20" i="21"/>
  <c r="AL20" i="21"/>
  <c r="AH20" i="21"/>
  <c r="AF20" i="21"/>
  <c r="AE20" i="21"/>
  <c r="AD20" i="21"/>
  <c r="AC20" i="21"/>
  <c r="AB20" i="21"/>
  <c r="AA20" i="21"/>
  <c r="Y20" i="21"/>
  <c r="X20" i="21"/>
  <c r="W20" i="21"/>
  <c r="V20" i="21"/>
  <c r="U20" i="21"/>
  <c r="B20" i="21"/>
  <c r="AM19" i="21"/>
  <c r="AL19" i="21"/>
  <c r="AK19" i="21"/>
  <c r="AH19" i="21"/>
  <c r="AF19" i="21"/>
  <c r="AE19" i="21"/>
  <c r="AD19" i="21"/>
  <c r="AC19" i="21"/>
  <c r="AB19" i="21"/>
  <c r="AA19" i="21"/>
  <c r="Y19" i="21"/>
  <c r="X19" i="21"/>
  <c r="W19" i="21"/>
  <c r="V19" i="21"/>
  <c r="U19" i="21"/>
  <c r="B19" i="21"/>
  <c r="AM18" i="21"/>
  <c r="AL18" i="21"/>
  <c r="AH18" i="21"/>
  <c r="AF18" i="21"/>
  <c r="AE18" i="21"/>
  <c r="AD18" i="21"/>
  <c r="AC18" i="21"/>
  <c r="AB18" i="21"/>
  <c r="AA18" i="21"/>
  <c r="Y18" i="21"/>
  <c r="X18" i="21"/>
  <c r="W18" i="21"/>
  <c r="V18" i="21"/>
  <c r="U18" i="21"/>
  <c r="B18" i="21"/>
  <c r="AM17" i="21"/>
  <c r="AL17" i="21"/>
  <c r="AK17" i="21"/>
  <c r="AH17" i="21"/>
  <c r="AF17" i="21"/>
  <c r="AE17" i="21"/>
  <c r="AD17" i="21"/>
  <c r="AC17" i="21"/>
  <c r="AB17" i="21"/>
  <c r="AA17" i="21"/>
  <c r="Y17" i="21"/>
  <c r="X17" i="21"/>
  <c r="W17" i="21"/>
  <c r="V17" i="21"/>
  <c r="U17" i="21"/>
  <c r="T17" i="21"/>
  <c r="K17" i="21"/>
  <c r="K23" i="21" s="1"/>
  <c r="K29" i="21" s="1"/>
  <c r="B17" i="21"/>
  <c r="AM16" i="21"/>
  <c r="AL16" i="21"/>
  <c r="AH16" i="21"/>
  <c r="AF16" i="21"/>
  <c r="AE16" i="21"/>
  <c r="AD16" i="21"/>
  <c r="AC16" i="21"/>
  <c r="AB16" i="21"/>
  <c r="AA16" i="21"/>
  <c r="Y16" i="21"/>
  <c r="X16" i="21"/>
  <c r="W16" i="21"/>
  <c r="V16" i="21"/>
  <c r="U16" i="21"/>
  <c r="T16" i="21"/>
  <c r="K16" i="21"/>
  <c r="K22" i="21" s="1"/>
  <c r="K28" i="21" s="1"/>
  <c r="B16" i="21"/>
  <c r="AM15" i="21"/>
  <c r="AL15" i="21"/>
  <c r="AK15" i="21"/>
  <c r="AH15" i="21"/>
  <c r="AF15" i="21"/>
  <c r="AE15" i="21"/>
  <c r="AC15" i="21"/>
  <c r="AB15" i="21"/>
  <c r="Y15" i="21"/>
  <c r="X15" i="21"/>
  <c r="W15" i="21"/>
  <c r="V15" i="21"/>
  <c r="U15" i="21"/>
  <c r="T15" i="21"/>
  <c r="K15" i="21"/>
  <c r="K21" i="21" s="1"/>
  <c r="K27" i="21" s="1"/>
  <c r="B15" i="21"/>
  <c r="AA15" i="21" s="1"/>
  <c r="AM14" i="21"/>
  <c r="AL14" i="21"/>
  <c r="AK14" i="21"/>
  <c r="AH14" i="21"/>
  <c r="AF14" i="21"/>
  <c r="AE14" i="21"/>
  <c r="AD14" i="21"/>
  <c r="AC14" i="21"/>
  <c r="AB14" i="21"/>
  <c r="AA14" i="21"/>
  <c r="Y14" i="21"/>
  <c r="X14" i="21"/>
  <c r="W14" i="21"/>
  <c r="V14" i="21"/>
  <c r="U14" i="21"/>
  <c r="K14" i="21"/>
  <c r="K20" i="21" s="1"/>
  <c r="K26" i="21" s="1"/>
  <c r="B14" i="21"/>
  <c r="T14" i="21" s="1"/>
  <c r="AM13" i="21"/>
  <c r="AL13" i="21"/>
  <c r="AK13" i="21"/>
  <c r="AH13" i="21"/>
  <c r="AF13" i="21"/>
  <c r="AE13" i="21"/>
  <c r="AD13" i="21"/>
  <c r="AC13" i="21"/>
  <c r="AB13" i="21"/>
  <c r="AA13" i="21"/>
  <c r="Y13" i="21"/>
  <c r="X13" i="21"/>
  <c r="V13" i="21"/>
  <c r="U13" i="21"/>
  <c r="T13" i="21"/>
  <c r="K13" i="21"/>
  <c r="W13" i="21" s="1"/>
  <c r="B13" i="21"/>
  <c r="AD12" i="21"/>
  <c r="AA12" i="21"/>
  <c r="W12" i="21"/>
  <c r="T12" i="21"/>
  <c r="K12" i="21"/>
  <c r="K18" i="21" s="1"/>
  <c r="K24" i="21" s="1"/>
  <c r="K30" i="21" s="1"/>
  <c r="B12" i="21"/>
  <c r="AM11" i="21"/>
  <c r="AL11" i="21"/>
  <c r="O10" i="21"/>
  <c r="F10" i="21"/>
  <c r="AH8" i="21"/>
  <c r="AA8" i="21"/>
  <c r="T8" i="21"/>
  <c r="AN16" i="21" l="1"/>
  <c r="AJ16" i="21" s="1"/>
  <c r="AP31" i="21"/>
  <c r="AD15" i="21"/>
  <c r="AN22" i="21"/>
  <c r="AJ22" i="21" s="1"/>
  <c r="R91" i="21" s="1"/>
  <c r="AN14" i="21"/>
  <c r="AJ14" i="21" s="1"/>
  <c r="AN15" i="21"/>
  <c r="AJ15" i="21" s="1"/>
  <c r="I31" i="21" s="1"/>
  <c r="AN24" i="21"/>
  <c r="AJ24" i="21" s="1"/>
  <c r="R111" i="21" s="1"/>
  <c r="AN21" i="21"/>
  <c r="AJ21" i="21" s="1"/>
  <c r="I91" i="21" s="1"/>
  <c r="AP15" i="21"/>
  <c r="AN18" i="21"/>
  <c r="AJ18" i="21" s="1"/>
  <c r="R51" i="21" s="1"/>
  <c r="AN19" i="21"/>
  <c r="AJ19" i="21" s="1"/>
  <c r="I71" i="21" s="1"/>
  <c r="AO17" i="21"/>
  <c r="AN25" i="21"/>
  <c r="AJ25" i="21" s="1"/>
  <c r="AP17" i="21"/>
  <c r="AP25" i="21"/>
  <c r="AP28" i="21"/>
  <c r="AO15" i="21"/>
  <c r="K19" i="21"/>
  <c r="K25" i="21" s="1"/>
  <c r="AP18" i="21"/>
  <c r="AP22" i="21"/>
  <c r="AP26" i="21"/>
  <c r="AN13" i="21"/>
  <c r="AJ13" i="21" s="1"/>
  <c r="AO28" i="21"/>
  <c r="AP29" i="21"/>
  <c r="AP30" i="21"/>
  <c r="AP23" i="21"/>
  <c r="AN23" i="21"/>
  <c r="AJ23" i="21" s="1"/>
  <c r="I111" i="21" s="1"/>
  <c r="AO27" i="21"/>
  <c r="AP16" i="21"/>
  <c r="AP21" i="21"/>
  <c r="AO25" i="21"/>
  <c r="AP14" i="21"/>
  <c r="AO19" i="21"/>
  <c r="AP24" i="21"/>
  <c r="AP13" i="21"/>
  <c r="AP32" i="21"/>
  <c r="R31" i="21"/>
  <c r="R131" i="21"/>
  <c r="I151" i="21"/>
  <c r="R191" i="21"/>
  <c r="I171" i="21"/>
  <c r="AP20" i="21"/>
  <c r="AO20" i="21"/>
  <c r="AN20" i="21"/>
  <c r="AJ20" i="21" s="1"/>
  <c r="R11" i="21"/>
  <c r="R171" i="21"/>
  <c r="R151" i="21"/>
  <c r="I191" i="21"/>
  <c r="AO29" i="21"/>
  <c r="AP19" i="21"/>
  <c r="AP27" i="21"/>
  <c r="AO18" i="21"/>
  <c r="AO21" i="21"/>
  <c r="AO24" i="21"/>
  <c r="AO32" i="21"/>
  <c r="AO14" i="21"/>
  <c r="AO31" i="21"/>
  <c r="AO22" i="21"/>
  <c r="AO30" i="21"/>
  <c r="AO13" i="21"/>
  <c r="AN17" i="21"/>
  <c r="AJ17" i="21" s="1"/>
  <c r="AO23" i="21"/>
  <c r="AO26" i="21"/>
  <c r="AO16" i="21"/>
  <c r="B455" i="18"/>
  <c r="F447" i="18" s="1"/>
  <c r="H447" i="18" s="1"/>
  <c r="F453" i="18"/>
  <c r="H453" i="18" s="1"/>
  <c r="F452" i="18"/>
  <c r="H452" i="18" s="1"/>
  <c r="F451" i="18"/>
  <c r="H451" i="18" s="1"/>
  <c r="A438" i="18"/>
  <c r="B437" i="18"/>
  <c r="L431" i="18"/>
  <c r="G431" i="18"/>
  <c r="F431" i="18"/>
  <c r="L430" i="18"/>
  <c r="L429" i="18"/>
  <c r="G428" i="18"/>
  <c r="F428" i="18"/>
  <c r="E428" i="18"/>
  <c r="K427" i="18"/>
  <c r="L427" i="18" s="1"/>
  <c r="K422" i="18"/>
  <c r="K416" i="18"/>
  <c r="N396" i="18"/>
  <c r="D396" i="18"/>
  <c r="B396" i="18"/>
  <c r="B392" i="18"/>
  <c r="C392" i="18" s="1"/>
  <c r="B391" i="18"/>
  <c r="C391" i="18" s="1"/>
  <c r="B390" i="18"/>
  <c r="L388" i="18"/>
  <c r="K388" i="18"/>
  <c r="B387" i="18"/>
  <c r="L387" i="18" s="1"/>
  <c r="B386" i="18"/>
  <c r="B385" i="18"/>
  <c r="B384" i="18"/>
  <c r="K384" i="18" s="1"/>
  <c r="B383" i="18"/>
  <c r="L383" i="18" s="1"/>
  <c r="B382" i="18"/>
  <c r="B381" i="18"/>
  <c r="L381" i="18" s="1"/>
  <c r="L364" i="18"/>
  <c r="A360" i="18"/>
  <c r="B359" i="18"/>
  <c r="A316" i="18"/>
  <c r="B315" i="18"/>
  <c r="I305" i="18"/>
  <c r="A291" i="18"/>
  <c r="B290" i="18"/>
  <c r="F284" i="18"/>
  <c r="F283" i="18"/>
  <c r="F282" i="18"/>
  <c r="F281" i="18"/>
  <c r="F280" i="18"/>
  <c r="H279" i="18"/>
  <c r="A268" i="18"/>
  <c r="B267" i="18"/>
  <c r="L252" i="18"/>
  <c r="G252" i="18"/>
  <c r="F252" i="18"/>
  <c r="L251" i="18"/>
  <c r="L250" i="18"/>
  <c r="G249" i="18"/>
  <c r="F249" i="18"/>
  <c r="E249" i="18"/>
  <c r="K248" i="18"/>
  <c r="K249" i="18" s="1"/>
  <c r="E252" i="18" s="1"/>
  <c r="K225" i="18"/>
  <c r="N221" i="18"/>
  <c r="D221" i="18"/>
  <c r="B221" i="18"/>
  <c r="B215" i="18"/>
  <c r="B214" i="18"/>
  <c r="B213" i="18"/>
  <c r="C213" i="18" s="1"/>
  <c r="B212" i="18"/>
  <c r="B210" i="18"/>
  <c r="B209" i="18"/>
  <c r="B207" i="18"/>
  <c r="C207" i="18" s="1"/>
  <c r="B206" i="18"/>
  <c r="B205" i="18"/>
  <c r="L205" i="18" s="1"/>
  <c r="B204" i="18"/>
  <c r="B203" i="18"/>
  <c r="B202" i="18"/>
  <c r="C202" i="18" s="1"/>
  <c r="B201" i="18"/>
  <c r="B200" i="18"/>
  <c r="L200" i="18" s="1"/>
  <c r="B199" i="18"/>
  <c r="C199" i="18" s="1"/>
  <c r="L181" i="18"/>
  <c r="A177" i="18"/>
  <c r="B176" i="18"/>
  <c r="K147" i="18"/>
  <c r="N143" i="18"/>
  <c r="D143" i="18"/>
  <c r="B143" i="18"/>
  <c r="B137" i="18"/>
  <c r="B136" i="18"/>
  <c r="B135" i="18"/>
  <c r="B134" i="18"/>
  <c r="B132" i="18"/>
  <c r="B131" i="18"/>
  <c r="L131" i="18" s="1"/>
  <c r="B129" i="18"/>
  <c r="C129" i="18" s="1"/>
  <c r="B128" i="18"/>
  <c r="L128" i="18" s="1"/>
  <c r="B127" i="18"/>
  <c r="B126" i="18"/>
  <c r="L126" i="18" s="1"/>
  <c r="B123" i="18"/>
  <c r="L123" i="18" s="1"/>
  <c r="B122" i="18"/>
  <c r="B121" i="18"/>
  <c r="L104" i="18"/>
  <c r="B99" i="18"/>
  <c r="C82" i="18"/>
  <c r="B80" i="18"/>
  <c r="I80" i="18" s="1"/>
  <c r="B79" i="18"/>
  <c r="I79" i="18" s="1"/>
  <c r="B78" i="18"/>
  <c r="I78" i="18" s="1"/>
  <c r="B77" i="18"/>
  <c r="I77" i="18" s="1"/>
  <c r="B76" i="18"/>
  <c r="I76" i="18" s="1"/>
  <c r="B73" i="18"/>
  <c r="B71" i="18"/>
  <c r="G71" i="18" s="1"/>
  <c r="B62" i="18"/>
  <c r="D53" i="18"/>
  <c r="G51" i="18"/>
  <c r="C51" i="18"/>
  <c r="G50" i="18"/>
  <c r="C50" i="18"/>
  <c r="G49" i="18"/>
  <c r="C49" i="18"/>
  <c r="G48" i="18"/>
  <c r="C48" i="18"/>
  <c r="A39" i="18"/>
  <c r="B38" i="18"/>
  <c r="A4" i="18"/>
  <c r="F250" i="18" l="1"/>
  <c r="AI26" i="21"/>
  <c r="Q131" i="21" s="1"/>
  <c r="AI25" i="21"/>
  <c r="H131" i="21" s="1"/>
  <c r="I11" i="21"/>
  <c r="K135" i="18"/>
  <c r="I131" i="21"/>
  <c r="H281" i="18"/>
  <c r="H283" i="18"/>
  <c r="G250" i="18"/>
  <c r="B219" i="18"/>
  <c r="AI21" i="21"/>
  <c r="H91" i="21" s="1"/>
  <c r="H282" i="18"/>
  <c r="H284" i="18"/>
  <c r="K383" i="18"/>
  <c r="L248" i="18"/>
  <c r="K391" i="18"/>
  <c r="AI30" i="21"/>
  <c r="Q171" i="21" s="1"/>
  <c r="AI14" i="21"/>
  <c r="Q11" i="21" s="1"/>
  <c r="F448" i="18"/>
  <c r="H448" i="18" s="1"/>
  <c r="K204" i="18"/>
  <c r="K207" i="18"/>
  <c r="L129" i="18"/>
  <c r="F449" i="18"/>
  <c r="H449" i="18" s="1"/>
  <c r="L207" i="18"/>
  <c r="B228" i="21"/>
  <c r="L391" i="18"/>
  <c r="K214" i="18"/>
  <c r="C383" i="18"/>
  <c r="F450" i="18"/>
  <c r="H450" i="18" s="1"/>
  <c r="AI31" i="21"/>
  <c r="H191" i="21" s="1"/>
  <c r="AI29" i="21"/>
  <c r="H171" i="21" s="1"/>
  <c r="AI20" i="21"/>
  <c r="Q71" i="21" s="1"/>
  <c r="R71" i="21"/>
  <c r="AI17" i="21"/>
  <c r="H51" i="21" s="1"/>
  <c r="I51" i="21"/>
  <c r="AI23" i="21"/>
  <c r="H111" i="21" s="1"/>
  <c r="AI18" i="21"/>
  <c r="Q51" i="21" s="1"/>
  <c r="AI32" i="21"/>
  <c r="Q191" i="21" s="1"/>
  <c r="AI15" i="21"/>
  <c r="H31" i="21" s="1"/>
  <c r="AI13" i="21"/>
  <c r="H11" i="21" s="1"/>
  <c r="AI27" i="21"/>
  <c r="H151" i="21" s="1"/>
  <c r="AI24" i="21"/>
  <c r="Q111" i="21" s="1"/>
  <c r="AI22" i="21"/>
  <c r="Q91" i="21" s="1"/>
  <c r="AI19" i="21"/>
  <c r="H71" i="21" s="1"/>
  <c r="AI28" i="21"/>
  <c r="Q151" i="21" s="1"/>
  <c r="AI16" i="21"/>
  <c r="Q31" i="21" s="1"/>
  <c r="E250" i="18"/>
  <c r="L384" i="18"/>
  <c r="K213" i="18"/>
  <c r="L135" i="18"/>
  <c r="F429" i="18"/>
  <c r="L199" i="18"/>
  <c r="C135" i="18"/>
  <c r="C387" i="18"/>
  <c r="L214" i="18"/>
  <c r="G429" i="18"/>
  <c r="L213" i="18"/>
  <c r="C123" i="18"/>
  <c r="K387" i="18"/>
  <c r="K123" i="18"/>
  <c r="K428" i="18"/>
  <c r="E431" i="18" s="1"/>
  <c r="E429" i="18" s="1"/>
  <c r="K199" i="18"/>
  <c r="K392" i="18"/>
  <c r="L392" i="18"/>
  <c r="K202" i="18"/>
  <c r="L202" i="18"/>
  <c r="I71" i="18"/>
  <c r="L204" i="18"/>
  <c r="B140" i="18"/>
  <c r="B142" i="18"/>
  <c r="I147" i="18" s="1"/>
  <c r="J131" i="18" s="1"/>
  <c r="N131" i="18" s="1"/>
  <c r="L127" i="18"/>
  <c r="K127" i="18"/>
  <c r="C127" i="18"/>
  <c r="L215" i="18"/>
  <c r="K215" i="18"/>
  <c r="I73" i="18"/>
  <c r="G73" i="18"/>
  <c r="C121" i="18"/>
  <c r="C215" i="18"/>
  <c r="L249" i="18"/>
  <c r="B220" i="18"/>
  <c r="I225" i="18" s="1"/>
  <c r="J200" i="18" s="1"/>
  <c r="N200" i="18" s="1"/>
  <c r="K121" i="18"/>
  <c r="C209" i="18"/>
  <c r="L121" i="18"/>
  <c r="L136" i="18"/>
  <c r="K136" i="18"/>
  <c r="C136" i="18"/>
  <c r="K209" i="18"/>
  <c r="G79" i="18"/>
  <c r="L122" i="18"/>
  <c r="K122" i="18"/>
  <c r="C122" i="18"/>
  <c r="K129" i="18"/>
  <c r="L209" i="18"/>
  <c r="L210" i="18"/>
  <c r="K210" i="18"/>
  <c r="C210" i="18"/>
  <c r="G80" i="18"/>
  <c r="K131" i="18"/>
  <c r="C205" i="18"/>
  <c r="K212" i="18"/>
  <c r="L212" i="18"/>
  <c r="C212" i="18"/>
  <c r="B141" i="18"/>
  <c r="B82" i="18"/>
  <c r="C126" i="18"/>
  <c r="K205" i="18"/>
  <c r="K132" i="18"/>
  <c r="L132" i="18"/>
  <c r="C132" i="18"/>
  <c r="L201" i="18"/>
  <c r="K201" i="18"/>
  <c r="K126" i="18"/>
  <c r="C201" i="18"/>
  <c r="L206" i="18"/>
  <c r="K206" i="18"/>
  <c r="C206" i="18"/>
  <c r="L385" i="18"/>
  <c r="K385" i="18"/>
  <c r="C385" i="18"/>
  <c r="L390" i="18"/>
  <c r="K390" i="18"/>
  <c r="C128" i="18"/>
  <c r="C203" i="18"/>
  <c r="C390" i="18"/>
  <c r="C53" i="18"/>
  <c r="G53" i="18"/>
  <c r="G76" i="18"/>
  <c r="K128" i="18"/>
  <c r="C200" i="18"/>
  <c r="K203" i="18"/>
  <c r="B218" i="18"/>
  <c r="K382" i="18"/>
  <c r="L137" i="18"/>
  <c r="K137" i="18"/>
  <c r="C137" i="18"/>
  <c r="L203" i="18"/>
  <c r="L382" i="18"/>
  <c r="L386" i="18"/>
  <c r="K386" i="18"/>
  <c r="L134" i="18"/>
  <c r="K134" i="18"/>
  <c r="K200" i="18"/>
  <c r="C386" i="18"/>
  <c r="G77" i="18"/>
  <c r="C134" i="18"/>
  <c r="C382" i="18"/>
  <c r="B395" i="18"/>
  <c r="C381" i="18"/>
  <c r="C204" i="18"/>
  <c r="C214" i="18"/>
  <c r="G78" i="18"/>
  <c r="C131" i="18"/>
  <c r="K381" i="18"/>
  <c r="C384" i="18"/>
  <c r="H455" i="18" l="1"/>
  <c r="M455" i="18" s="1"/>
  <c r="K218" i="18"/>
  <c r="J205" i="18"/>
  <c r="N205" i="18" s="1"/>
  <c r="I82" i="18"/>
  <c r="I83" i="18" s="1"/>
  <c r="J83" i="18" s="1"/>
  <c r="K219" i="18"/>
  <c r="J128" i="18"/>
  <c r="N128" i="18" s="1"/>
  <c r="J127" i="18"/>
  <c r="N127" i="18" s="1"/>
  <c r="J206" i="18"/>
  <c r="N206" i="18" s="1"/>
  <c r="J136" i="18"/>
  <c r="N136" i="18" s="1"/>
  <c r="L218" i="18"/>
  <c r="L395" i="18"/>
  <c r="J126" i="18"/>
  <c r="N126" i="18" s="1"/>
  <c r="J132" i="18"/>
  <c r="N132" i="18" s="1"/>
  <c r="J212" i="18"/>
  <c r="N212" i="18" s="1"/>
  <c r="J214" i="18"/>
  <c r="N214" i="18" s="1"/>
  <c r="G82" i="18"/>
  <c r="J204" i="18"/>
  <c r="N204" i="18" s="1"/>
  <c r="J209" i="18"/>
  <c r="N209" i="18" s="1"/>
  <c r="J215" i="18"/>
  <c r="N215" i="18" s="1"/>
  <c r="J210" i="18"/>
  <c r="N210" i="18" s="1"/>
  <c r="J201" i="18"/>
  <c r="N201" i="18" s="1"/>
  <c r="L428" i="18"/>
  <c r="J203" i="18"/>
  <c r="N203" i="18" s="1"/>
  <c r="L141" i="18"/>
  <c r="C142" i="18"/>
  <c r="C118" i="18" s="1"/>
  <c r="D119" i="18" s="1"/>
  <c r="C140" i="18"/>
  <c r="K220" i="18"/>
  <c r="C141" i="18"/>
  <c r="K141" i="18"/>
  <c r="K142" i="18"/>
  <c r="K140" i="18"/>
  <c r="C220" i="18"/>
  <c r="C195" i="18" s="1"/>
  <c r="D196" i="18" s="1"/>
  <c r="K395" i="18"/>
  <c r="C218" i="18"/>
  <c r="L219" i="18"/>
  <c r="L142" i="18"/>
  <c r="L140" i="18"/>
  <c r="J134" i="18"/>
  <c r="N134" i="18" s="1"/>
  <c r="B118" i="18"/>
  <c r="J123" i="18"/>
  <c r="N123" i="18" s="1"/>
  <c r="J129" i="18"/>
  <c r="N129" i="18" s="1"/>
  <c r="J135" i="18"/>
  <c r="N135" i="18" s="1"/>
  <c r="C219" i="18"/>
  <c r="J122" i="18"/>
  <c r="N122" i="18" s="1"/>
  <c r="J213" i="18"/>
  <c r="N213" i="18" s="1"/>
  <c r="J207" i="18"/>
  <c r="N207" i="18" s="1"/>
  <c r="J199" i="18"/>
  <c r="B195" i="18"/>
  <c r="J202" i="18"/>
  <c r="N202" i="18" s="1"/>
  <c r="C395" i="18"/>
  <c r="C377" i="18" s="1"/>
  <c r="D378" i="18" s="1"/>
  <c r="J137" i="18"/>
  <c r="N137" i="18" s="1"/>
  <c r="J121" i="18"/>
  <c r="H415" i="18"/>
  <c r="K415" i="18" s="1"/>
  <c r="J401" i="18"/>
  <c r="H421" i="18"/>
  <c r="K421" i="18" s="1"/>
  <c r="L220" i="18"/>
  <c r="J219" i="18" l="1"/>
  <c r="I84" i="18"/>
  <c r="J84" i="18" s="1"/>
  <c r="N199" i="18"/>
  <c r="J221" i="18" s="1"/>
  <c r="J218" i="18"/>
  <c r="J220" i="18"/>
  <c r="J141" i="18"/>
  <c r="J391" i="18"/>
  <c r="N391" i="18" s="1"/>
  <c r="J383" i="18"/>
  <c r="N383" i="18" s="1"/>
  <c r="J388" i="18"/>
  <c r="N388" i="18" s="1"/>
  <c r="J387" i="18"/>
  <c r="N387" i="18" s="1"/>
  <c r="B377" i="18"/>
  <c r="J392" i="18"/>
  <c r="N392" i="18" s="1"/>
  <c r="J390" i="18"/>
  <c r="N390" i="18" s="1"/>
  <c r="J381" i="18"/>
  <c r="J384" i="18"/>
  <c r="N384" i="18" s="1"/>
  <c r="J386" i="18"/>
  <c r="N386" i="18" s="1"/>
  <c r="J382" i="18"/>
  <c r="N382" i="18" s="1"/>
  <c r="J385" i="18"/>
  <c r="N385" i="18" s="1"/>
  <c r="J142" i="18"/>
  <c r="J140" i="18"/>
  <c r="N121" i="18"/>
  <c r="J143" i="18" s="1"/>
  <c r="K143" i="18" l="1"/>
  <c r="L143" i="18" s="1"/>
  <c r="J395" i="18"/>
  <c r="N381" i="18"/>
  <c r="J396" i="18" s="1"/>
  <c r="K221" i="18"/>
  <c r="L221" i="18" s="1"/>
  <c r="K396" i="18" l="1"/>
  <c r="L396" i="18" s="1"/>
  <c r="E67" i="17"/>
  <c r="I66" i="17"/>
  <c r="H66" i="17"/>
  <c r="I63" i="17"/>
  <c r="E41" i="17"/>
  <c r="E40" i="17"/>
  <c r="E39" i="17"/>
  <c r="E42" i="17" s="1"/>
  <c r="M37" i="17"/>
  <c r="E37" i="17"/>
  <c r="I37" i="17" s="1"/>
  <c r="M35" i="17"/>
  <c r="I35" i="17"/>
  <c r="E32" i="17"/>
  <c r="M30" i="17"/>
  <c r="M27" i="17"/>
  <c r="I27" i="17"/>
  <c r="M26" i="17"/>
  <c r="I26" i="17"/>
  <c r="M25" i="17"/>
  <c r="I25" i="17"/>
  <c r="Q20" i="17"/>
  <c r="O20" i="17"/>
  <c r="A20" i="17"/>
  <c r="H49" i="17" s="1"/>
  <c r="Q14" i="17"/>
  <c r="M40" i="17" l="1"/>
  <c r="M41" i="17" s="1"/>
  <c r="E33" i="17"/>
  <c r="E36" i="17"/>
  <c r="M32" i="17"/>
  <c r="M33" i="17" s="1"/>
  <c r="I40" i="17"/>
  <c r="M39" i="17"/>
  <c r="M42" i="17" s="1"/>
  <c r="I36" i="17"/>
  <c r="M36" i="17"/>
  <c r="I39" i="17"/>
  <c r="H67" i="17"/>
  <c r="F67" i="17" s="1"/>
  <c r="G67" i="17" l="1"/>
  <c r="I67" i="17"/>
  <c r="K30" i="17"/>
  <c r="I42" i="17" s="1"/>
  <c r="I30" i="17"/>
  <c r="I32" i="17" l="1"/>
  <c r="I33" i="17" s="1"/>
  <c r="I41" i="17"/>
  <c r="C7" i="16"/>
  <c r="AG7" i="15"/>
  <c r="C7" i="15"/>
  <c r="AG7" i="14"/>
  <c r="C7" i="14"/>
  <c r="C7" i="13"/>
  <c r="C7" i="12"/>
  <c r="D7" i="11" l="1"/>
  <c r="E7" i="10"/>
  <c r="E7" i="9"/>
  <c r="C7" i="8"/>
  <c r="C7" i="7" l="1"/>
  <c r="C7" i="6"/>
  <c r="C7" i="5"/>
  <c r="C7" i="3"/>
  <c r="H7" i="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PC</author>
  </authors>
  <commentList>
    <comment ref="C117" authorId="0" shapeId="0" xr:uid="{B64413A0-8B28-48C5-8834-FF447EAE44B9}">
      <text>
        <r>
          <rPr>
            <b/>
            <sz val="12"/>
            <color indexed="16"/>
            <rFont val="Tahoma"/>
            <family val="2"/>
          </rPr>
          <t>LE VENDREDI SAINT N'EST PAS FERIE</t>
        </r>
      </text>
    </comment>
    <comment ref="E117" authorId="0" shapeId="0" xr:uid="{5ADB2F2B-90E7-4143-9A16-5782135A098C}">
      <text>
        <r>
          <rPr>
            <b/>
            <sz val="12"/>
            <color indexed="16"/>
            <rFont val="Tahoma"/>
            <family val="2"/>
          </rPr>
          <t>LE VENDREDI SAINT N'EST PAS FERIE</t>
        </r>
      </text>
    </comment>
    <comment ref="C118" authorId="0" shapeId="0" xr:uid="{B7AD4D68-6692-485C-B372-0AF3FEDD3440}">
      <text>
        <r>
          <rPr>
            <b/>
            <sz val="12"/>
            <color indexed="10"/>
            <rFont val="Tahoma"/>
            <family val="2"/>
          </rPr>
          <t>ne pas toucher a paques…cette date commande tout les fériés du calendrier…La mise en forme conditionnelle de la cellule sera celle d'un férié; mais ce n'est pas dramatique</t>
        </r>
      </text>
    </comment>
    <comment ref="D118" authorId="0" shapeId="0" xr:uid="{5196070F-20AA-46CD-A646-55DE09467DAA}">
      <text>
        <r>
          <rPr>
            <b/>
            <sz val="12"/>
            <color indexed="10"/>
            <rFont val="Tahoma"/>
            <family val="2"/>
          </rPr>
          <t>ne pas toucher a paques…cette date commande tout les fériés du calendrier…La mise en forme conditionnelle de la cellule sera celle d'un férié; mais ce n'est pas dramatique</t>
        </r>
      </text>
    </comment>
    <comment ref="C131" authorId="0" shapeId="0" xr:uid="{886B75FC-9F6B-484B-A135-5353427E8946}">
      <text>
        <r>
          <rPr>
            <b/>
            <sz val="12"/>
            <color indexed="16"/>
            <rFont val="Tahoma"/>
            <family val="2"/>
          </rPr>
          <t>LA SAINT ETIENNE N'EST PAS FERIE</t>
        </r>
      </text>
    </comment>
    <comment ref="E131" authorId="0" shapeId="0" xr:uid="{2813590D-977A-4E45-A273-99F27EC4E67E}">
      <text>
        <r>
          <rPr>
            <b/>
            <sz val="12"/>
            <color indexed="16"/>
            <rFont val="Tahoma"/>
            <family val="2"/>
          </rPr>
          <t>LA SAINT ETIENNE N'EST PAS FERIE</t>
        </r>
      </text>
    </comment>
    <comment ref="C136" authorId="0" shapeId="0" xr:uid="{BE8CF7C1-A6C7-4709-8FB6-1FD1953A68EC}">
      <text>
        <r>
          <rPr>
            <b/>
            <sz val="12"/>
            <color indexed="10"/>
            <rFont val="Tahoma"/>
            <family val="2"/>
          </rPr>
          <t>ne pas toucher a paques…cette date commande tout les fériés du calendrier…La mise en forme conditionnelle de la cellule sera celle d'un férié; mais ce n'est pas dramatique</t>
        </r>
      </text>
    </comment>
    <comment ref="D136" authorId="0" shapeId="0" xr:uid="{4AA2D4D6-F26E-4720-BDEC-EC6A913350ED}">
      <text>
        <r>
          <rPr>
            <b/>
            <sz val="12"/>
            <color indexed="10"/>
            <rFont val="Tahoma"/>
            <family val="2"/>
          </rPr>
          <t>ne pas toucher a paques…cette date commande tout les fériés du calendrier…La mise en forme conditionnelle de la cellule sera celle d'un férié; mais ce n'est pas dramatique</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G TIXIER</author>
  </authors>
  <commentList>
    <comment ref="M11" authorId="0" shapeId="0" xr:uid="{5ACB302A-CC24-4978-A32D-E046C8EAE6B5}">
      <text>
        <r>
          <rPr>
            <b/>
            <sz val="14"/>
            <color indexed="53"/>
            <rFont val="Geneva"/>
          </rPr>
          <t>Numéroter les commentaires</t>
        </r>
      </text>
    </comment>
  </commentList>
</comments>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<sst xmlns="http://schemas.openxmlformats.org/spreadsheetml/2006/main" count="15788" uniqueCount="6799">
  <si>
    <t>CUISINE CENTRALE DE ROCHEFORT SUR MER</t>
  </si>
  <si>
    <t>Chapitre</t>
  </si>
  <si>
    <t>MAITRISE SANITAIRE</t>
  </si>
  <si>
    <t xml:space="preserve">Créé le 23/03/2008  </t>
  </si>
  <si>
    <t>Dernière mise à jour :</t>
  </si>
  <si>
    <t xml:space="preserve"> 16 Juin 2008 :</t>
  </si>
  <si>
    <t>Remplace page</t>
  </si>
  <si>
    <t>Du ::</t>
  </si>
  <si>
    <t>document : VERT FONCÉ</t>
  </si>
  <si>
    <t xml:space="preserve">Rédigé par : </t>
  </si>
  <si>
    <t>Mathieu DOIGNON</t>
  </si>
  <si>
    <t xml:space="preserve">Validé par : </t>
  </si>
  <si>
    <t>Joël LEBOUCHER</t>
  </si>
  <si>
    <t>Champ d’application ou circuit</t>
  </si>
  <si>
    <t>ETAPE</t>
  </si>
  <si>
    <t>VALEURS CIBLES DES ENCEINTES ET LOCAUX RÉFRIGÉRÉS</t>
  </si>
  <si>
    <t>AU.</t>
  </si>
  <si>
    <t>CONCERNÉS</t>
  </si>
  <si>
    <t>TOUTES LES SECTEURS</t>
  </si>
  <si>
    <t>Page N°</t>
  </si>
  <si>
    <t>SUJET</t>
  </si>
  <si>
    <t>ENVIRONNEMENT DE TRAVAIL / MAINTENANCE BATIMENTS - MACHINES</t>
  </si>
  <si>
    <t>ZONE</t>
  </si>
  <si>
    <t>N° SUR PLAN</t>
  </si>
  <si>
    <t>DENOMINATION</t>
  </si>
  <si>
    <t>N° LOCAL</t>
  </si>
  <si>
    <t>T. MINI</t>
  </si>
  <si>
    <t>T. CIBLE</t>
  </si>
  <si>
    <t>T. MAXI</t>
  </si>
  <si>
    <t>T. ALARME</t>
  </si>
  <si>
    <t>C.F. CONGELES</t>
  </si>
  <si>
    <t>C.F. JOUR</t>
  </si>
  <si>
    <t>C.F. SELF</t>
  </si>
  <si>
    <t>C.F. VIANDES ET CHARCUTERIES</t>
  </si>
  <si>
    <t>C.F. FRUITS ET LEGUMES</t>
  </si>
  <si>
    <t>C.F. B.O.F.</t>
  </si>
  <si>
    <t>C.F. PRODUITS FINIS</t>
  </si>
  <si>
    <t>C.F. PRODUITS FINIS ECOLES</t>
  </si>
  <si>
    <t>LOCAL TRANCHAGE</t>
  </si>
  <si>
    <t>LOCAL SOUS VIDE</t>
  </si>
  <si>
    <t>LEGUMERIE</t>
  </si>
  <si>
    <t>LOCAL D' AVITAILLEMENT</t>
  </si>
  <si>
    <t xml:space="preserve">LOCAL CONDITIONNEMENTS </t>
  </si>
  <si>
    <t>C.F. TAMPON</t>
  </si>
  <si>
    <t>LOCAL PREPARATIONS FROIDES</t>
  </si>
  <si>
    <t>NOM DE VOTRE RESTAURANT</t>
  </si>
  <si>
    <t>CHAMBRES FROIDES</t>
  </si>
  <si>
    <t>MS.00</t>
  </si>
  <si>
    <t>Version N° 1          Vérification : saisissez votre Nom</t>
  </si>
  <si>
    <t>NUMÉROTATIONS ET CONTENUS</t>
  </si>
  <si>
    <t xml:space="preserve">Date : </t>
  </si>
  <si>
    <t>Couleur document : VERT-RVB 153.204.0</t>
  </si>
  <si>
    <t>Adresse PC</t>
  </si>
  <si>
    <t>.</t>
  </si>
  <si>
    <t>MISE EN PLACE</t>
  </si>
  <si>
    <t>0</t>
  </si>
  <si>
    <t>CROISSANTS AMANDE</t>
  </si>
  <si>
    <t>VIENNOISERIES</t>
  </si>
  <si>
    <t>CHOUQUETTES</t>
  </si>
  <si>
    <t>Température cible + 3 ° C</t>
  </si>
  <si>
    <t>Température cible MOINS 18 ° C</t>
  </si>
  <si>
    <t>PATISSERIES BOUTIQUE</t>
  </si>
  <si>
    <t>PETITS GATEAUX FINIS</t>
  </si>
  <si>
    <t>LEVURE</t>
  </si>
  <si>
    <t>BISCUITS</t>
  </si>
  <si>
    <t>FONDANTS</t>
  </si>
  <si>
    <t>TARTELETTES crues/cuites</t>
  </si>
  <si>
    <t>FABRICATIONS</t>
  </si>
  <si>
    <t>FABRICATIONS DU JOUR</t>
  </si>
  <si>
    <t>DU JOUR</t>
  </si>
  <si>
    <t>VIENNOISERIES CRUES</t>
  </si>
  <si>
    <t>DU JOUR et</t>
  </si>
  <si>
    <t>DÉCORS CHOCOLAT</t>
  </si>
  <si>
    <t>PATE FEUILLETÉE</t>
  </si>
  <si>
    <t>FONDS POUR</t>
  </si>
  <si>
    <t>PATE SUCRÉE</t>
  </si>
  <si>
    <t>SUISSE</t>
  </si>
  <si>
    <t>PATE A QUICHE</t>
  </si>
  <si>
    <t>RAISINS</t>
  </si>
  <si>
    <t>FLANS</t>
  </si>
  <si>
    <t>FRUITS FRAIS</t>
  </si>
  <si>
    <t>FOND DE TARTES</t>
  </si>
  <si>
    <t>PLAQUAGE VIENNOISERIES</t>
  </si>
  <si>
    <t>COMMANDES</t>
  </si>
  <si>
    <t>FRUITS AU SIROP</t>
  </si>
  <si>
    <t>PRODUITS SALÉS</t>
  </si>
  <si>
    <t>COMPOTE</t>
  </si>
  <si>
    <t xml:space="preserve">CRÈME  et </t>
  </si>
  <si>
    <t>CRÈME D'AMANDES</t>
  </si>
  <si>
    <t>TRADITIONS</t>
  </si>
  <si>
    <t>CROISSANTS</t>
  </si>
  <si>
    <t>PAINS CHOCOLAT</t>
  </si>
  <si>
    <t>BRIOCHES</t>
  </si>
  <si>
    <t>PATE A CHOUX</t>
  </si>
  <si>
    <t>CHAUSSONS aux POMMES</t>
  </si>
  <si>
    <t>QUICHES</t>
  </si>
  <si>
    <t>PALMIERS CRUS</t>
  </si>
  <si>
    <t>TARTES A CUIRE</t>
  </si>
  <si>
    <t>NOM de votre Restaurant</t>
  </si>
  <si>
    <t>Maitrise Sanitaire</t>
  </si>
  <si>
    <t>Version N° 1          Vérification : saisissez votre NOM</t>
  </si>
  <si>
    <t>CAPACITÉ DE STOCKAGE FROID POSITIF</t>
  </si>
  <si>
    <t>La capacité de chaque lieu de stockage est précisée ce qui permet une meilleure gestion des commandes et des approvisionnements en lien avec la gestion continue des stocks (Suivi physique, informatique et financier)</t>
  </si>
  <si>
    <t xml:space="preserve">TOUR PATISSIER VENTILE FROID POSITIF 4 PORTES . 1 A 4 </t>
  </si>
  <si>
    <t>1 seul compresseur pour l'ensemble</t>
  </si>
  <si>
    <t>Température cible + 3 °C</t>
  </si>
  <si>
    <t>Volume :      M³  - Nb de glissières</t>
  </si>
  <si>
    <t>Timbre positif porte n°</t>
  </si>
  <si>
    <t>M³ ……………..</t>
  </si>
  <si>
    <t>Nombre de glissières :</t>
  </si>
  <si>
    <t>1 -</t>
  </si>
  <si>
    <t>Commandes du jour</t>
  </si>
  <si>
    <t>Préparations pour la boutique</t>
  </si>
  <si>
    <t>2 -</t>
  </si>
  <si>
    <t>3 -</t>
  </si>
  <si>
    <t>4 -</t>
  </si>
  <si>
    <t>Et décors chocolat</t>
  </si>
  <si>
    <t>ARMOIRE FROIDE POSITIVE 4 PORTES . 5 A 8</t>
  </si>
  <si>
    <t>Pâtes crues à quiches</t>
  </si>
  <si>
    <t>Commandes</t>
  </si>
  <si>
    <t>Feuilletage</t>
  </si>
  <si>
    <t>Fruits</t>
  </si>
  <si>
    <t>Crème d'amandes</t>
  </si>
  <si>
    <t>Compote</t>
  </si>
  <si>
    <t>Crème fraiche</t>
  </si>
  <si>
    <t>ARMOIRE FROIDE POSITIVE 4 PORTES . 9 A 12</t>
  </si>
  <si>
    <t>Traditions</t>
  </si>
  <si>
    <t>Levure</t>
  </si>
  <si>
    <t xml:space="preserve"> ARMOIRE FROIDE POSITIVE        N°</t>
  </si>
  <si>
    <t>Produits carnés</t>
  </si>
  <si>
    <t>14  FROID POSITIF</t>
  </si>
  <si>
    <t>17  FROID NÉGATIF</t>
  </si>
  <si>
    <t xml:space="preserve"> ARMOIRE FROIDE POSITIF        N°</t>
  </si>
  <si>
    <t>Crème</t>
  </si>
  <si>
    <t xml:space="preserve"> ARMOIRE FROIDE POSITIVE 1 PORTE VITRÉE     N°</t>
  </si>
  <si>
    <t>Beurre</t>
  </si>
  <si>
    <t>Blanc d'Œufs pasteurisés</t>
  </si>
  <si>
    <t>VITRINE BOUTIQUE FROID POSITIF        N°</t>
  </si>
  <si>
    <t>Volume :      M³  - Nombre de grilles pâtissières</t>
  </si>
  <si>
    <t xml:space="preserve">Viennoiseries </t>
  </si>
  <si>
    <t>Décor</t>
  </si>
  <si>
    <t>Tartes</t>
  </si>
  <si>
    <t>Patisseries portion</t>
  </si>
  <si>
    <t>Gros gateaux</t>
  </si>
  <si>
    <t>largeurs de colonnes</t>
  </si>
  <si>
    <t>CAPACITÉ DE STOCKAGE FROID NÉGATIF</t>
  </si>
  <si>
    <t xml:space="preserve"> ARMOIRE FROIDE NÉGATIF        N°</t>
  </si>
  <si>
    <t>Température cible - 18 °C</t>
  </si>
  <si>
    <t>Volume :      M³  -  Nb de glissières</t>
  </si>
  <si>
    <t>N° porte Timbre négatif</t>
  </si>
  <si>
    <t>ARMOIRE NEGATIVE 5 PORTES . 18 A 22</t>
  </si>
  <si>
    <t xml:space="preserve">Utilisation en cellule de </t>
  </si>
  <si>
    <t>refroidissement rapide</t>
  </si>
  <si>
    <t>Fabrication du jour</t>
  </si>
  <si>
    <t>Timbre négatif porte n°</t>
  </si>
  <si>
    <t>Biscuits . Fonfants</t>
  </si>
  <si>
    <t>Croissants amande et chouquettes</t>
  </si>
  <si>
    <t>tartelettes crues et cuites</t>
  </si>
  <si>
    <t>Petits gâteaux finis</t>
  </si>
  <si>
    <t>Chaussons aux pommes</t>
  </si>
  <si>
    <t>quiches.palmiers crus</t>
  </si>
  <si>
    <t>tartes à cuire</t>
  </si>
  <si>
    <t>23 A 26 - ARMOIRE NEGATIVE 4 PORTES</t>
  </si>
  <si>
    <t>viennoiseries crues</t>
  </si>
  <si>
    <t>fonds de tartes</t>
  </si>
  <si>
    <t>fonds</t>
  </si>
  <si>
    <t>plaquages viennoiseries</t>
  </si>
  <si>
    <t>pains raisins</t>
  </si>
  <si>
    <t>suisses</t>
  </si>
  <si>
    <t>flans</t>
  </si>
  <si>
    <t>COFFRE FROID NÉGATIF      N°</t>
  </si>
  <si>
    <t xml:space="preserve">1 seul compresseur </t>
  </si>
  <si>
    <t xml:space="preserve">Volume :      M³  </t>
  </si>
  <si>
    <t xml:space="preserve"> VITRINE DE PRÉSENTATION FROID NÉGATIF     N°</t>
  </si>
  <si>
    <t>Nombre d'étagères :  5</t>
  </si>
  <si>
    <t xml:space="preserve">Présentation des gâteaux </t>
  </si>
  <si>
    <t>IDENTIFICATION DES ENCEINTES REFRIGEREES</t>
  </si>
  <si>
    <t>Poubelles</t>
  </si>
  <si>
    <t>18 à 22</t>
  </si>
  <si>
    <t>Plonge</t>
  </si>
  <si>
    <t>23 à 26</t>
  </si>
  <si>
    <t xml:space="preserve"> 27 coffre</t>
  </si>
  <si>
    <t>Plan de travail</t>
  </si>
  <si>
    <t>WC - Douche- Vestiaire</t>
  </si>
  <si>
    <t>Bureau</t>
  </si>
  <si>
    <t>Laminoir</t>
  </si>
  <si>
    <t>Farine</t>
  </si>
  <si>
    <t>Vin</t>
  </si>
  <si>
    <t>Escalier</t>
  </si>
  <si>
    <t>four</t>
  </si>
  <si>
    <t>Office</t>
  </si>
  <si>
    <t>1 à 4</t>
  </si>
  <si>
    <t>Panem boulangerie</t>
  </si>
  <si>
    <t>Four boulanger</t>
  </si>
  <si>
    <t>16    Vitrines froid positif</t>
  </si>
  <si>
    <t>Perso</t>
  </si>
  <si>
    <t>9 à 12</t>
  </si>
  <si>
    <t>5 à 8</t>
  </si>
  <si>
    <t>1 A 4 - TOUR PATISSIER VENTILE FROID POSITIF 4 PORTES</t>
  </si>
  <si>
    <t>13 FROID POSITIF</t>
  </si>
  <si>
    <t>16   VITRINE BOUTIQUE FROID POSITIF</t>
  </si>
  <si>
    <t>27 - COFFRE FROID NÉGATIF</t>
  </si>
  <si>
    <t>1 seul compresseur</t>
  </si>
  <si>
    <t>Volume :      M³  - Nb de grilles 60X40</t>
  </si>
  <si>
    <t>5 A 8 - ARMOIRE FROIDE POSITIVE 4 PORTES</t>
  </si>
  <si>
    <t>18 A 22 - ARMOIRE NEGATIVE 5 PORTES</t>
  </si>
  <si>
    <t>28 - VITRINE DE PRÉSENTATION FROID NÉGATIF</t>
  </si>
  <si>
    <t>Température cible + 3 °C et - 18°c</t>
  </si>
  <si>
    <t>9 A 12- ARMOIRE FROIDE POSITIVE 4 PORTES</t>
  </si>
  <si>
    <t>15   FROID POSITIF</t>
  </si>
  <si>
    <t>FROID POSITIF de 1 à 16  - 16  STOCKAGES  Volume….</t>
  </si>
  <si>
    <t>FROID NÉGATIF  de 17 à 28  - 12 STOCKAGES</t>
  </si>
  <si>
    <t>11 compresseurs pour une puissance maximum de ….         Kw</t>
  </si>
  <si>
    <t>Afficher des mètres cubes m³ ou des mètres carrés m²</t>
  </si>
  <si>
    <t>Avec le pavé numérique</t>
  </si>
  <si>
    <t xml:space="preserve">Alt+0179= M³ </t>
  </si>
  <si>
    <t xml:space="preserve">Alt+0178=M² </t>
  </si>
  <si>
    <t>ou collez :</t>
  </si>
  <si>
    <t xml:space="preserve"> M²</t>
  </si>
  <si>
    <t xml:space="preserve">M³ </t>
  </si>
  <si>
    <t>ORGANISATION DU TRAVAIL</t>
  </si>
  <si>
    <t>RESSOURCES HUMAINES</t>
  </si>
  <si>
    <t>RH.00</t>
  </si>
  <si>
    <t>Version N° 1          Auteur : Philippe Goulois</t>
  </si>
  <si>
    <t xml:space="preserve">Plan général d'occupation du personnel  </t>
  </si>
  <si>
    <t>Couleur document : BRUN-RVB 255.226.197</t>
  </si>
  <si>
    <t>Poste ou Fonction</t>
  </si>
  <si>
    <t xml:space="preserve">Date : </t>
  </si>
  <si>
    <t>Production/Distribution</t>
  </si>
  <si>
    <t>Responsable Cuisine</t>
  </si>
  <si>
    <t>Cuisinier (ère)</t>
  </si>
  <si>
    <t>Cuisinier (ère)2</t>
  </si>
  <si>
    <t>Agent de service</t>
  </si>
  <si>
    <t>Soir</t>
  </si>
  <si>
    <t>Laverie / Entretien des salles de restauration (et annexes)</t>
  </si>
  <si>
    <t>Légende</t>
  </si>
  <si>
    <t>Réception des marchandises/ rangement</t>
  </si>
  <si>
    <t>Distribution</t>
  </si>
  <si>
    <t>Plonge Batterie</t>
  </si>
  <si>
    <t>Légumerie</t>
  </si>
  <si>
    <t>Alimentation banque de self</t>
  </si>
  <si>
    <t>Laverie</t>
  </si>
  <si>
    <t>Ouverture des boîtes/ cartons / poches..</t>
  </si>
  <si>
    <t>Grillade / Pizza / cuissons minutes</t>
  </si>
  <si>
    <t>Entretien salle de restaurants</t>
  </si>
  <si>
    <t>Préparation froide</t>
  </si>
  <si>
    <t>Gestion (STAR)</t>
  </si>
  <si>
    <t>Entretien couloirs/ toilettes</t>
  </si>
  <si>
    <t>Cuisson</t>
  </si>
  <si>
    <t>Nettoyage banques de self</t>
  </si>
  <si>
    <t>Découpe</t>
  </si>
  <si>
    <t>Nettoyage cuisine</t>
  </si>
  <si>
    <t>DIAGRAMMES</t>
  </si>
  <si>
    <t>Durée: P</t>
  </si>
  <si>
    <t xml:space="preserve">   Préparations : manipulation, cuisson courtes</t>
  </si>
  <si>
    <t>Durée: S</t>
  </si>
  <si>
    <t xml:space="preserve">        Surveillance : cuissons longues, attentes</t>
  </si>
  <si>
    <t>Plat n° 1</t>
  </si>
  <si>
    <t>Plat n° 2</t>
  </si>
  <si>
    <t>Plat n° 3</t>
  </si>
  <si>
    <t>Plat n° 4</t>
  </si>
  <si>
    <t>Durée</t>
  </si>
  <si>
    <t>Phases essentielles</t>
  </si>
  <si>
    <t>P</t>
  </si>
  <si>
    <t>S</t>
  </si>
  <si>
    <t>p</t>
  </si>
  <si>
    <t>s</t>
  </si>
  <si>
    <t>Durée:</t>
  </si>
  <si>
    <t>h</t>
  </si>
  <si>
    <t>Horaire:</t>
  </si>
  <si>
    <t>Plat: 1</t>
  </si>
  <si>
    <t>Plat: 2</t>
  </si>
  <si>
    <t>Plat: 3</t>
  </si>
  <si>
    <t>Plat: 4</t>
  </si>
  <si>
    <t>ORGANISATION DES POSTES</t>
  </si>
  <si>
    <t>Poste 1</t>
  </si>
  <si>
    <t>Poste 2</t>
  </si>
  <si>
    <t>FEUILLE DE POSTE</t>
  </si>
  <si>
    <t>poste n°</t>
  </si>
  <si>
    <t>Mme où Mr   :</t>
  </si>
  <si>
    <t>Note de service</t>
  </si>
  <si>
    <t>Activités</t>
  </si>
  <si>
    <t>Observations de l'opérateur</t>
  </si>
  <si>
    <t>7 heures</t>
  </si>
  <si>
    <t>7 h 15</t>
  </si>
  <si>
    <t>7 h 30</t>
  </si>
  <si>
    <t>7 h 45</t>
  </si>
  <si>
    <t>8 heures</t>
  </si>
  <si>
    <t>8 h 15</t>
  </si>
  <si>
    <t>8 h 30</t>
  </si>
  <si>
    <t>8 h 45</t>
  </si>
  <si>
    <t>9 heures</t>
  </si>
  <si>
    <t>9 h 15</t>
  </si>
  <si>
    <t>9 h 30</t>
  </si>
  <si>
    <t>9 h 45</t>
  </si>
  <si>
    <t>10 heures</t>
  </si>
  <si>
    <t>10 h 15</t>
  </si>
  <si>
    <t>10 h 30</t>
  </si>
  <si>
    <t>10 h 45</t>
  </si>
  <si>
    <t>11 heures</t>
  </si>
  <si>
    <t>11 h 30</t>
  </si>
  <si>
    <t>12 heures</t>
  </si>
  <si>
    <t>12 h 30</t>
  </si>
  <si>
    <t>13 heures</t>
  </si>
  <si>
    <t>13 h 30</t>
  </si>
  <si>
    <t>14 heures</t>
  </si>
  <si>
    <t>14 h 30</t>
  </si>
  <si>
    <t>15 heures</t>
  </si>
  <si>
    <t>DIAGRAMME DE PRODUCTION TYPE</t>
  </si>
  <si>
    <t>PROCÉDURE TECHNIQUE</t>
  </si>
  <si>
    <t>Pour masquer le quadrillage :</t>
  </si>
  <si>
    <t>PT.00</t>
  </si>
  <si>
    <t xml:space="preserve">Option  Excel &gt; option avancée &gt; Affichage de la feuille &gt; </t>
  </si>
  <si>
    <t>Version N° 1          Vérification : Stéphane Cadot</t>
  </si>
  <si>
    <t>Afficher le quadrillage &gt; décocher pour faciliter la lecture à l'écran</t>
  </si>
  <si>
    <t>MODÈLE POPTRAIT 7 COLONNES   largeur 10 -18 LIGNES imprimables sur la même feuille</t>
  </si>
  <si>
    <t>Couleur document : BLANC</t>
  </si>
  <si>
    <t>A</t>
  </si>
  <si>
    <t>B</t>
  </si>
  <si>
    <t>C</t>
  </si>
  <si>
    <t>D</t>
  </si>
  <si>
    <t>E</t>
  </si>
  <si>
    <t>RECEPTION</t>
  </si>
  <si>
    <t>STOCKAGE</t>
  </si>
  <si>
    <t>PREPARATION LEGUMES ET FRUITS</t>
  </si>
  <si>
    <t>DEBOITAGE</t>
  </si>
  <si>
    <t>DECONDITIONNEMENT</t>
  </si>
  <si>
    <t>PLAQUAGE</t>
  </si>
  <si>
    <t>PREPARATION FROIDES</t>
  </si>
  <si>
    <t>DECONGELATION</t>
  </si>
  <si>
    <t>CUISSON</t>
  </si>
  <si>
    <t>REFROIDISSEMENT</t>
  </si>
  <si>
    <t>TRANCHAGE</t>
  </si>
  <si>
    <t>ASSEMBLAGE</t>
  </si>
  <si>
    <t>CONDITIONNEMENT</t>
  </si>
  <si>
    <t>ALLOTISSEMENT</t>
  </si>
  <si>
    <t>EXPEDITION</t>
  </si>
  <si>
    <t>GESTION DES RESTES</t>
  </si>
  <si>
    <t>Magasin</t>
  </si>
  <si>
    <t>Prep.chaude</t>
  </si>
  <si>
    <t>Conditionnement Froid</t>
  </si>
  <si>
    <t>Prep.FROIDES</t>
  </si>
  <si>
    <t>Conditionnement Chaud</t>
  </si>
  <si>
    <t>Véhicule réfrigéré</t>
  </si>
  <si>
    <t>Largeurs de colonnes</t>
  </si>
  <si>
    <t>MODÈLE PAYSAGE DE 25 LIGNES  ET 7 COLONNES   ( x2=14 ) de largeur 18</t>
  </si>
  <si>
    <t>Pour masquer le quadrillage : Fichier &gt;</t>
  </si>
  <si>
    <t xml:space="preserve">Option  Excel &gt; option avancée &gt; Affichage de la feuille de calcul &gt; </t>
  </si>
  <si>
    <t xml:space="preserve">Afficher le quadrillage &gt; </t>
  </si>
  <si>
    <t>OGANIGRAMME  affichage de la feuille quadrillage Excel masqué</t>
  </si>
  <si>
    <t>décocher pour faciliter la lecture à l'écran</t>
  </si>
  <si>
    <t>Pour coloriser les liaison vous pouvez Zoomer jusqu’à 400%</t>
  </si>
  <si>
    <t>et copier/coller les liaisons pré-formatées en bas de tableau</t>
  </si>
  <si>
    <t>QUOI</t>
  </si>
  <si>
    <t>F</t>
  </si>
  <si>
    <t>G</t>
  </si>
  <si>
    <t>police 11</t>
  </si>
  <si>
    <t>POLICE 12</t>
  </si>
  <si>
    <t>POLICE 14</t>
  </si>
  <si>
    <t>Pour coloriser les liaisons ZOOM 400%</t>
  </si>
  <si>
    <t>M</t>
  </si>
  <si>
    <t>MARMITE</t>
  </si>
  <si>
    <t>Copiez/Collez cette barre entre les colonnes pour gagner du temps</t>
  </si>
  <si>
    <t>A COPIEZ / COLLEZ DANS VOS FEUILLES</t>
  </si>
  <si>
    <t>Pour afficher le quadrillage :</t>
  </si>
  <si>
    <t>Version N° 1         Mise en forme : Joël LEBOUCHER</t>
  </si>
  <si>
    <t>ÉLABORATION DES MENUS</t>
  </si>
  <si>
    <t xml:space="preserve">Afficher le quadrillage &gt; cocher </t>
  </si>
  <si>
    <t>OU &gt; décocher pour faciliter la lecture à l'écran</t>
  </si>
  <si>
    <t>CODES</t>
  </si>
  <si>
    <t>Pour élaborer un menu</t>
  </si>
  <si>
    <t>PROTÉINES</t>
  </si>
  <si>
    <t>CUIDITÉS</t>
  </si>
  <si>
    <t>CRUDITÉS</t>
  </si>
  <si>
    <t>FÉCULENTS</t>
  </si>
  <si>
    <t>Couleur diététique</t>
  </si>
  <si>
    <t>déterminer</t>
  </si>
  <si>
    <t>SAISONS</t>
  </si>
  <si>
    <t>PRO</t>
  </si>
  <si>
    <r>
      <t xml:space="preserve">Protéines </t>
    </r>
    <r>
      <rPr>
        <b/>
        <sz val="10"/>
        <color theme="0"/>
        <rFont val="Calibri"/>
        <family val="2"/>
        <scheme val="minor"/>
      </rPr>
      <t>(couleur diététique)</t>
    </r>
  </si>
  <si>
    <t>CUI</t>
  </si>
  <si>
    <t>Cuidités  (couleur diététique)</t>
  </si>
  <si>
    <t>CRU</t>
  </si>
  <si>
    <r>
      <t xml:space="preserve">Crudités </t>
    </r>
    <r>
      <rPr>
        <b/>
        <sz val="10"/>
        <color indexed="9"/>
        <rFont val="Calibri"/>
        <family val="2"/>
        <scheme val="minor"/>
      </rPr>
      <t>(couleur diététique)</t>
    </r>
  </si>
  <si>
    <t>FEC</t>
  </si>
  <si>
    <r>
      <t xml:space="preserve">Féculents </t>
    </r>
    <r>
      <rPr>
        <b/>
        <sz val="10"/>
        <color indexed="9"/>
        <rFont val="Calibri"/>
        <family val="2"/>
        <scheme val="minor"/>
      </rPr>
      <t>(couleur diététique)</t>
    </r>
  </si>
  <si>
    <t>Classement</t>
  </si>
  <si>
    <t xml:space="preserve">le plat principal </t>
  </si>
  <si>
    <t xml:space="preserve">le légume d'accompagnement en tenant compte de sa </t>
  </si>
  <si>
    <t>HIV</t>
  </si>
  <si>
    <r>
      <t xml:space="preserve">Hiver - </t>
    </r>
    <r>
      <rPr>
        <sz val="10"/>
        <rFont val="Calibri"/>
        <family val="2"/>
        <scheme val="minor"/>
      </rPr>
      <t>de la 1° à la 13° semaine - Janvier-Février-Mars</t>
    </r>
  </si>
  <si>
    <t>Abats</t>
  </si>
  <si>
    <t>Agrumes  Pomme Pample.)</t>
  </si>
  <si>
    <t>Blé</t>
  </si>
  <si>
    <t>APÉ 001</t>
  </si>
  <si>
    <t>Accompagnement d'Apéritif</t>
  </si>
  <si>
    <t>O</t>
  </si>
  <si>
    <t>muscle ou non transformé</t>
  </si>
  <si>
    <t>couleur visuelle dans l'assiette</t>
  </si>
  <si>
    <t>PRIN</t>
  </si>
  <si>
    <r>
      <t xml:space="preserve">Printemps - </t>
    </r>
    <r>
      <rPr>
        <sz val="10"/>
        <rFont val="Calibri"/>
        <family val="2"/>
        <scheme val="minor"/>
      </rPr>
      <t>de la 14° à la 26° semaine - Avril-Mai-Juin</t>
    </r>
  </si>
  <si>
    <t>Abattis</t>
  </si>
  <si>
    <t>Artichaut</t>
  </si>
  <si>
    <t>Avocat</t>
  </si>
  <si>
    <t>Boulghour</t>
  </si>
  <si>
    <t>DEC 001</t>
  </si>
  <si>
    <t>Décor salé</t>
  </si>
  <si>
    <t>reconstitué ou structuré</t>
  </si>
  <si>
    <t>ne pas confondre avec la couleur diététique</t>
  </si>
  <si>
    <t>ETE</t>
  </si>
  <si>
    <r>
      <t xml:space="preserve">Été - </t>
    </r>
    <r>
      <rPr>
        <sz val="10"/>
        <rFont val="Calibri"/>
        <family val="2"/>
        <scheme val="minor"/>
      </rPr>
      <t>de la 27° à la 39° semaine - Juillet-Aout-Septembre</t>
    </r>
  </si>
  <si>
    <t>Agneau</t>
  </si>
  <si>
    <t>Asperges</t>
  </si>
  <si>
    <t>Betteraves</t>
  </si>
  <si>
    <t>Féves</t>
  </si>
  <si>
    <t>Décor sucré</t>
  </si>
  <si>
    <t>X</t>
  </si>
  <si>
    <t>farci</t>
  </si>
  <si>
    <t>Légume de couleur Blanc/Jaune</t>
  </si>
  <si>
    <t>AUT</t>
  </si>
  <si>
    <r>
      <t xml:space="preserve">Automne - </t>
    </r>
    <r>
      <rPr>
        <sz val="10"/>
        <rFont val="Calibri"/>
        <family val="2"/>
        <scheme val="minor"/>
      </rPr>
      <t>de la 40° à la 52° semaine - Octobre-Novembre-Décembre</t>
    </r>
  </si>
  <si>
    <t>Bœuf</t>
  </si>
  <si>
    <t>Carottes</t>
  </si>
  <si>
    <t>Févettes</t>
  </si>
  <si>
    <t>DES 001</t>
  </si>
  <si>
    <t>Desserts</t>
  </si>
  <si>
    <t>pané</t>
  </si>
  <si>
    <t>Légume de couleur Marron/brun</t>
  </si>
  <si>
    <t>Cailles</t>
  </si>
  <si>
    <t>Céléri branche</t>
  </si>
  <si>
    <t>H. Cocos</t>
  </si>
  <si>
    <t>ENC 001</t>
  </si>
  <si>
    <t>Entrées chaude</t>
  </si>
  <si>
    <t>PLAT préparation</t>
  </si>
  <si>
    <t>V</t>
  </si>
  <si>
    <t>Légume de couleur Verte</t>
  </si>
  <si>
    <t>CODE COULEURS DIÉTÉTIQUES</t>
  </si>
  <si>
    <t>Canard</t>
  </si>
  <si>
    <t>Céléri rave</t>
  </si>
  <si>
    <t>H. Flageolets</t>
  </si>
  <si>
    <t>ENF 001</t>
  </si>
  <si>
    <t>Entrée froide</t>
  </si>
  <si>
    <t>sèche ou sans sauce</t>
  </si>
  <si>
    <t>R</t>
  </si>
  <si>
    <t>Légume de couleur Rouge</t>
  </si>
  <si>
    <t>Crudités Vert foncé - Stabilo = vert+bleu</t>
  </si>
  <si>
    <t>Charcuteries</t>
  </si>
  <si>
    <t>Champignons</t>
  </si>
  <si>
    <t>H. Noirs</t>
  </si>
  <si>
    <t>ENM 001</t>
  </si>
  <si>
    <t>Entrée Mixte Froide/Chaude</t>
  </si>
  <si>
    <t>humidifiée,déglaçage</t>
  </si>
  <si>
    <t>Légumes type  préparation</t>
  </si>
  <si>
    <t>Cuidités Vert clair - Stabilo = vert+jaune</t>
  </si>
  <si>
    <t>Coquillages</t>
  </si>
  <si>
    <t>Chou blanc</t>
  </si>
  <si>
    <t>H. Rouges</t>
  </si>
  <si>
    <t>GAC 001</t>
  </si>
  <si>
    <t>Garniture de cuisson</t>
  </si>
  <si>
    <t>"mouillée" sauce courte</t>
  </si>
  <si>
    <t>LEG</t>
  </si>
  <si>
    <t>Secs ou "verts" au jus ou en sauce</t>
  </si>
  <si>
    <t>CFC</t>
  </si>
  <si>
    <t>Féculent Marron - Stabilo = vert+rouge</t>
  </si>
  <si>
    <t>Crustacés</t>
  </si>
  <si>
    <t>Chou rouge</t>
  </si>
  <si>
    <t>H. Soisson</t>
  </si>
  <si>
    <t>GAF 001</t>
  </si>
  <si>
    <t>Garniture de finition</t>
  </si>
  <si>
    <t>"mouillée" sauce longue</t>
  </si>
  <si>
    <t>Braisés ou au gratin</t>
  </si>
  <si>
    <t xml:space="preserve"> Protéines  Rouge</t>
  </si>
  <si>
    <t>Dinde</t>
  </si>
  <si>
    <t>Choux Brocolis</t>
  </si>
  <si>
    <t>H.Blancs</t>
  </si>
  <si>
    <t>GIB 001</t>
  </si>
  <si>
    <t>Gibier</t>
  </si>
  <si>
    <t>trempée,bouillon</t>
  </si>
  <si>
    <t>Pochés ou "graissés" (pates-riz)</t>
  </si>
  <si>
    <t>LAI</t>
  </si>
  <si>
    <t>Laitages  Bleu</t>
  </si>
  <si>
    <t>Gibier à plumes</t>
  </si>
  <si>
    <t>Choux fleur</t>
  </si>
  <si>
    <t>Lentilles</t>
  </si>
  <si>
    <t>HCM 100</t>
  </si>
  <si>
    <t>H.O. Composition légumes Multiples</t>
  </si>
  <si>
    <t>PLAT le mode de cuisson</t>
  </si>
  <si>
    <t>à l'anglaise</t>
  </si>
  <si>
    <t>Gibier à poil</t>
  </si>
  <si>
    <t>Choux Bruxelles</t>
  </si>
  <si>
    <t>Choux Romanesco</t>
  </si>
  <si>
    <t>Maïs</t>
  </si>
  <si>
    <t>JUN 001</t>
  </si>
  <si>
    <t xml:space="preserve">Jus nature </t>
  </si>
  <si>
    <t>Braisé</t>
  </si>
  <si>
    <t>Semoule etc..</t>
  </si>
  <si>
    <t xml:space="preserve">Classement par Famille </t>
  </si>
  <si>
    <t>HACHIS farces diverses*</t>
  </si>
  <si>
    <t>Choux Chinois</t>
  </si>
  <si>
    <t>Concombres</t>
  </si>
  <si>
    <t>P.Terre</t>
  </si>
  <si>
    <t>LAI 001</t>
  </si>
  <si>
    <t>Laitages</t>
  </si>
  <si>
    <t>Confit</t>
  </si>
  <si>
    <t>POUR TERMINER PAR</t>
  </si>
  <si>
    <t>ENT001</t>
  </si>
  <si>
    <t>ENTRÉES</t>
  </si>
  <si>
    <t>LAPIN</t>
  </si>
  <si>
    <t>Choux de Milan</t>
  </si>
  <si>
    <t>Courgettes</t>
  </si>
  <si>
    <t>Pâtes</t>
  </si>
  <si>
    <t>LEG 001</t>
  </si>
  <si>
    <t>Légumes</t>
  </si>
  <si>
    <t>Frit</t>
  </si>
  <si>
    <t>la Couleur de la sauce du plat principal</t>
  </si>
  <si>
    <t>POI001</t>
  </si>
  <si>
    <t>POISSONS</t>
  </si>
  <si>
    <t>MOUTON</t>
  </si>
  <si>
    <t>Endives</t>
  </si>
  <si>
    <t>Pois chiches</t>
  </si>
  <si>
    <t>POI 001</t>
  </si>
  <si>
    <t>Poisson</t>
  </si>
  <si>
    <t>Fumé</t>
  </si>
  <si>
    <t>Aucune sauce</t>
  </si>
  <si>
    <t>VOL001</t>
  </si>
  <si>
    <t>VOLAILLES</t>
  </si>
  <si>
    <t>ŒUFS durs-brouillés-omelettes</t>
  </si>
  <si>
    <t>Epinards</t>
  </si>
  <si>
    <t>Polenta</t>
  </si>
  <si>
    <t>SAB 001</t>
  </si>
  <si>
    <t>Sauce Blanche ou Blonde</t>
  </si>
  <si>
    <t>Grillé</t>
  </si>
  <si>
    <t>Sauce blanche/blonde</t>
  </si>
  <si>
    <t>VIA001</t>
  </si>
  <si>
    <t>VIANDES</t>
  </si>
  <si>
    <t>PINTADE</t>
  </si>
  <si>
    <t>Cœur de Palmier</t>
  </si>
  <si>
    <t>Fenouil</t>
  </si>
  <si>
    <t>Riz</t>
  </si>
  <si>
    <t>SAR 001</t>
  </si>
  <si>
    <t xml:space="preserve">Sauce Rouge ou Brune </t>
  </si>
  <si>
    <t>Nature</t>
  </si>
  <si>
    <t>Sauce rouge/brune</t>
  </si>
  <si>
    <t>PLC001</t>
  </si>
  <si>
    <t>PLATS COMPLETS</t>
  </si>
  <si>
    <t>Navets</t>
  </si>
  <si>
    <t>Rutabaga</t>
  </si>
  <si>
    <t>VIA 001</t>
  </si>
  <si>
    <t>Viande</t>
  </si>
  <si>
    <t>Papillotes</t>
  </si>
  <si>
    <t>POUR ACCORDER LES COULEURS DANS L'ASSIETTE</t>
  </si>
  <si>
    <t>ACC001</t>
  </si>
  <si>
    <t>ACCOMPAGNEMENTS</t>
  </si>
  <si>
    <t>PLATS POPULAIRES et/ou hors sélection</t>
  </si>
  <si>
    <t>Courge</t>
  </si>
  <si>
    <t>Oignons</t>
  </si>
  <si>
    <t>Semoule</t>
  </si>
  <si>
    <t>VOL 001</t>
  </si>
  <si>
    <t>Volaille</t>
  </si>
  <si>
    <t>Poché</t>
  </si>
  <si>
    <t>PAT001</t>
  </si>
  <si>
    <t>PATISSERIES</t>
  </si>
  <si>
    <t>POISSON</t>
  </si>
  <si>
    <t>Poivrons jaunes</t>
  </si>
  <si>
    <t>Topinambour</t>
  </si>
  <si>
    <t>Poellé</t>
  </si>
  <si>
    <t>CHAUD001</t>
  </si>
  <si>
    <t>PREPARATIONS CHAUDES</t>
  </si>
  <si>
    <t>PORC</t>
  </si>
  <si>
    <t>Crosne</t>
  </si>
  <si>
    <t>Poivrons rouges</t>
  </si>
  <si>
    <t>Râgouts</t>
  </si>
  <si>
    <t>PLA001</t>
  </si>
  <si>
    <t>PLAT PRINCIPAL</t>
  </si>
  <si>
    <t>POULE - POULET</t>
  </si>
  <si>
    <t>Poivrons verts</t>
  </si>
  <si>
    <t>Rôti</t>
  </si>
  <si>
    <t>CRU001</t>
  </si>
  <si>
    <t>CRUDITES</t>
  </si>
  <si>
    <t>VEAU</t>
  </si>
  <si>
    <t>Radis noirs</t>
  </si>
  <si>
    <t>Saumuré</t>
  </si>
  <si>
    <t>CUI001</t>
  </si>
  <si>
    <t>CUIDITES</t>
  </si>
  <si>
    <t>Radis roses</t>
  </si>
  <si>
    <t>Sauté avec Sauce</t>
  </si>
  <si>
    <t>FEC001</t>
  </si>
  <si>
    <t>FECULENTS</t>
  </si>
  <si>
    <t>Sal.Batavia</t>
  </si>
  <si>
    <t>Sauté sans Sauce</t>
  </si>
  <si>
    <t>CVR001</t>
  </si>
  <si>
    <t>COMPOSES VERTS</t>
  </si>
  <si>
    <t>Sal.Chicorée</t>
  </si>
  <si>
    <t>Vapeur</t>
  </si>
  <si>
    <t>LAI001</t>
  </si>
  <si>
    <t>LAITAGES - FROMAGES</t>
  </si>
  <si>
    <t>Patisson</t>
  </si>
  <si>
    <t>Sal.Cresson</t>
  </si>
  <si>
    <t>LFC001</t>
  </si>
  <si>
    <t>LAITAGES +FECULENTS</t>
  </si>
  <si>
    <t>Sal.Feuille de chêne</t>
  </si>
  <si>
    <t>DES001</t>
  </si>
  <si>
    <t>DESSERTS</t>
  </si>
  <si>
    <t>Sal.Frisée</t>
  </si>
  <si>
    <t>GOU001</t>
  </si>
  <si>
    <t>GOUTER</t>
  </si>
  <si>
    <t>Sal.Iceberg</t>
  </si>
  <si>
    <t>Potiron</t>
  </si>
  <si>
    <t>Sal.Laitue</t>
  </si>
  <si>
    <t>Pousses de bambou</t>
  </si>
  <si>
    <t>Sal.Mâche</t>
  </si>
  <si>
    <t>Sal.Mesclun</t>
  </si>
  <si>
    <t>Sal.Pissenlit</t>
  </si>
  <si>
    <t>Salade</t>
  </si>
  <si>
    <t>Sal.Romaine</t>
  </si>
  <si>
    <t>Salsifis</t>
  </si>
  <si>
    <t>Sal.Scarole</t>
  </si>
  <si>
    <t>Soja</t>
  </si>
  <si>
    <t>Tomates cerises et olivettes</t>
  </si>
  <si>
    <t>Tomates Marmande et romaine</t>
  </si>
  <si>
    <t xml:space="preserve">LISTES  NATURE DES TRAITEMENTS </t>
  </si>
  <si>
    <t>LISTE</t>
  </si>
  <si>
    <t>TRAITEMENT Classement ALPHA</t>
  </si>
  <si>
    <t>?</t>
  </si>
  <si>
    <t>ACHC</t>
  </si>
  <si>
    <t>ACHEMINEMENT VERS CUISSON</t>
  </si>
  <si>
    <t>CHACHA</t>
  </si>
  <si>
    <t>CHANGEMENT. CHARIOTS  ISOTHERMES</t>
  </si>
  <si>
    <t>DECT</t>
  </si>
  <si>
    <t>MEL</t>
  </si>
  <si>
    <t>MELANGE</t>
  </si>
  <si>
    <t>REF</t>
  </si>
  <si>
    <t>TRAN</t>
  </si>
  <si>
    <t>ACHOP</t>
  </si>
  <si>
    <t>ACHEMINEMENT VERS OPERCULAGE</t>
  </si>
  <si>
    <t>CHGTCC</t>
  </si>
  <si>
    <t>CHARGT. CHARIOTS COLLEC.</t>
  </si>
  <si>
    <t>DES</t>
  </si>
  <si>
    <t>DESINFECTION</t>
  </si>
  <si>
    <t>MIBC</t>
  </si>
  <si>
    <t>MISE EN BAC OU GRILLE POUR CUISSON</t>
  </si>
  <si>
    <t>REJ</t>
  </si>
  <si>
    <t>REJET</t>
  </si>
  <si>
    <t>TRANB</t>
  </si>
  <si>
    <t>TRANSPORT EN BACS INOX</t>
  </si>
  <si>
    <t>ASS</t>
  </si>
  <si>
    <t>ASSAISONNEMENT</t>
  </si>
  <si>
    <t>CHGTCHA</t>
  </si>
  <si>
    <t>CHANGEMENT DE CHARIOT</t>
  </si>
  <si>
    <t>DESS</t>
  </si>
  <si>
    <t>DESSOUVIDAGE</t>
  </si>
  <si>
    <t>MIBCDT</t>
  </si>
  <si>
    <t>MISE EN BAC POUR CONDITIONNEMENT</t>
  </si>
  <si>
    <t>REMB</t>
  </si>
  <si>
    <t>REMPLISSAGE BARQ.</t>
  </si>
  <si>
    <t>TRANSP</t>
  </si>
  <si>
    <t>TRANSPORT</t>
  </si>
  <si>
    <t>ASSA</t>
  </si>
  <si>
    <t>ASSEMBLAGE ASSIETTE</t>
  </si>
  <si>
    <t>CHANGEMENT D ECHELLE</t>
  </si>
  <si>
    <t>DEST</t>
  </si>
  <si>
    <t>DESTOCKAGE</t>
  </si>
  <si>
    <t>MISC</t>
  </si>
  <si>
    <t>MISE EN CHARIOT</t>
  </si>
  <si>
    <t>REMCHISO</t>
  </si>
  <si>
    <t>REMPLISSAGE DES CHARIOTS ISOTHERMES</t>
  </si>
  <si>
    <t>ASSC</t>
  </si>
  <si>
    <t>ASSEMBLAGE COLLECTIF</t>
  </si>
  <si>
    <t>CHTCAM</t>
  </si>
  <si>
    <t>CHARGEMENT DU CAMION</t>
  </si>
  <si>
    <t>EG</t>
  </si>
  <si>
    <t>EGOUTTAGE</t>
  </si>
  <si>
    <t>OUVBTE</t>
  </si>
  <si>
    <t>OUVERTURE BOITE</t>
  </si>
  <si>
    <t>REMT</t>
  </si>
  <si>
    <t>REMISE EN T°</t>
  </si>
  <si>
    <t>ASSEM</t>
  </si>
  <si>
    <t>CHTCHIS</t>
  </si>
  <si>
    <t>CHARGEMENT CHARIOTS ISOTHERMES</t>
  </si>
  <si>
    <t>EP</t>
  </si>
  <si>
    <t>EPLUCHAGE</t>
  </si>
  <si>
    <t>PAR</t>
  </si>
  <si>
    <t>PARAGE</t>
  </si>
  <si>
    <t>REPA</t>
  </si>
  <si>
    <t>REPARTITION</t>
  </si>
  <si>
    <t>ASSI</t>
  </si>
  <si>
    <t>ASSEMBLAGE IND.</t>
  </si>
  <si>
    <t>CHTCI</t>
  </si>
  <si>
    <t>CHARGT. CHARIOTS ind.</t>
  </si>
  <si>
    <t>ETC</t>
  </si>
  <si>
    <t>ETIQUETTAGE COLLEC.</t>
  </si>
  <si>
    <t>PASCEL</t>
  </si>
  <si>
    <t>PASSAGE EN CELLULE</t>
  </si>
  <si>
    <t>RETCON</t>
  </si>
  <si>
    <t>RETOUR VERS CONDITIONNEMENT</t>
  </si>
  <si>
    <t>ASSPL</t>
  </si>
  <si>
    <t xml:space="preserve">ASSEMBLAGE PLATEAUX </t>
  </si>
  <si>
    <t>CHTF</t>
  </si>
  <si>
    <t>CHARGEMENT DU FOUR</t>
  </si>
  <si>
    <t>ETI</t>
  </si>
  <si>
    <t>ETIQUETTAGE IND</t>
  </si>
  <si>
    <t>PASCELR</t>
  </si>
  <si>
    <t>PASSAGE RAPIDE EN CELLULE</t>
  </si>
  <si>
    <t>RETVCDT</t>
  </si>
  <si>
    <t>ASSPLM</t>
  </si>
  <si>
    <t>ASSEMBLAGE PLATEAUX MIDI</t>
  </si>
  <si>
    <t>COND</t>
  </si>
  <si>
    <t>FIL</t>
  </si>
  <si>
    <t>FILMAGE</t>
  </si>
  <si>
    <t>PES</t>
  </si>
  <si>
    <t>PESEE</t>
  </si>
  <si>
    <t>SONC</t>
  </si>
  <si>
    <t>SONDAGE CUISSON</t>
  </si>
  <si>
    <t>ASSPLS</t>
  </si>
  <si>
    <t>ASSEMBLAGE PLATEAUX SOIR</t>
  </si>
  <si>
    <t>D1</t>
  </si>
  <si>
    <t>DECOUPE</t>
  </si>
  <si>
    <t>GER</t>
  </si>
  <si>
    <t>GERBAGE</t>
  </si>
  <si>
    <t>PREC</t>
  </si>
  <si>
    <t>PRECUISSON</t>
  </si>
  <si>
    <t>SONT</t>
  </si>
  <si>
    <t>SONDAGE DE TEMPERATURE</t>
  </si>
  <si>
    <t>ATT</t>
  </si>
  <si>
    <t>ATTENTE</t>
  </si>
  <si>
    <t>D2</t>
  </si>
  <si>
    <t>DESEMBALLAGE</t>
  </si>
  <si>
    <t>GOU</t>
  </si>
  <si>
    <t>GOUTAGE</t>
  </si>
  <si>
    <t>PRT</t>
  </si>
  <si>
    <t>PORTIONNEMENT</t>
  </si>
  <si>
    <t>SOR</t>
  </si>
  <si>
    <t>SORTIE</t>
  </si>
  <si>
    <t>DEB</t>
  </si>
  <si>
    <t>INST</t>
  </si>
  <si>
    <t>INTERSTOCKAGE</t>
  </si>
  <si>
    <t>RAN</t>
  </si>
  <si>
    <t>RANGEMENT</t>
  </si>
  <si>
    <t>STO</t>
  </si>
  <si>
    <t>CF</t>
  </si>
  <si>
    <t>CUISSON FINALE</t>
  </si>
  <si>
    <t>DECA</t>
  </si>
  <si>
    <t>DECARTONAGE</t>
  </si>
  <si>
    <t>LAV</t>
  </si>
  <si>
    <t>LAVAGE</t>
  </si>
  <si>
    <t>REC</t>
  </si>
  <si>
    <t>RECEPTION / CONTROLES</t>
  </si>
  <si>
    <t>STOATT</t>
  </si>
  <si>
    <t>STOCKAGE . D'ATTENTE</t>
  </si>
  <si>
    <t>CHACAM</t>
  </si>
  <si>
    <t>DECHTF</t>
  </si>
  <si>
    <t>DECHARGEMENT DU FOUR</t>
  </si>
  <si>
    <t>MAR</t>
  </si>
  <si>
    <t>MARQUAGE</t>
  </si>
  <si>
    <t>RECDT</t>
  </si>
  <si>
    <t>RECONDITIONNEMENT</t>
  </si>
  <si>
    <t>TAIL</t>
  </si>
  <si>
    <t>TAILLAGE</t>
  </si>
  <si>
    <t xml:space="preserve">ORGANIGRAMMES - DIAGRAMME  ET  PROCESS </t>
  </si>
  <si>
    <t>vous avez plusieurs possibilités</t>
  </si>
  <si>
    <t>Pour faire des diagrammes vous avez plusieurs possibilités :</t>
  </si>
  <si>
    <t>❶</t>
  </si>
  <si>
    <t>utiliser l'éditeur Excel</t>
  </si>
  <si>
    <t>❷</t>
  </si>
  <si>
    <t xml:space="preserve">utiliser la barre de dessin avec des flèches qu'il faudra </t>
  </si>
  <si>
    <t>repositionner si vous ajoutez ou supprimez lignes ou colonnes</t>
  </si>
  <si>
    <t>❸</t>
  </si>
  <si>
    <t>utiliser une copie de  modèle vierge déjà formaté comme je vous le propose</t>
  </si>
  <si>
    <t>une zone de texte étant constituée d'une numérotation</t>
  </si>
  <si>
    <t>de 5 colonnes et de 3 lignes</t>
  </si>
  <si>
    <t>COPIER / COLLER c'est une autre méthode</t>
  </si>
  <si>
    <t>Police de caractère : Calibri 11</t>
  </si>
  <si>
    <t xml:space="preserve">largeurs de colonnes : la première fond jaune = 2.43 - </t>
  </si>
  <si>
    <t>la seconde et la dernière fond blanc = en général 10 chacune</t>
  </si>
  <si>
    <t>les trois colonnes centrales pour marquer les liaisons = 0.5</t>
  </si>
  <si>
    <t>à vous de "lier" ces zones de texte avec des cellules colorées</t>
  </si>
  <si>
    <t>ÉQUIPE PRODUCTION FROID</t>
  </si>
  <si>
    <t>Pour la saisie ZOOM 200%</t>
  </si>
  <si>
    <t>tirer avec la poignée de la cellule pour les liaisons est une autre possibilité</t>
  </si>
  <si>
    <t>Vous avez des listes à disposition..il suffit de Copier/Coller</t>
  </si>
  <si>
    <t>FAMILLE DE PRODUITS</t>
  </si>
  <si>
    <t>VIANDES/VIDE DECOUPEE A CUISSON LONGUE</t>
  </si>
  <si>
    <t>VIANDES/VIDE PIECEES A CUISSON COURTE</t>
  </si>
  <si>
    <t>Termes techniques</t>
  </si>
  <si>
    <t>DURÉES</t>
  </si>
  <si>
    <t>A - B - C</t>
  </si>
  <si>
    <t xml:space="preserve"> + DE 3 JOURS</t>
  </si>
  <si>
    <t>0H05</t>
  </si>
  <si>
    <t>Abaisser</t>
  </si>
  <si>
    <t>Abaisser la temp. à coeur</t>
  </si>
  <si>
    <t>QUI ? Classement ALPHA</t>
  </si>
  <si>
    <t>MATÉRIELS  Classement ALPHA</t>
  </si>
  <si>
    <t>AGENT DU SELF</t>
  </si>
  <si>
    <t>ASSIETTE</t>
  </si>
  <si>
    <t>AGT CHAINE PLATEAUX</t>
  </si>
  <si>
    <t>BACS</t>
  </si>
  <si>
    <t>Bonne utilisation</t>
  </si>
  <si>
    <t>Modèle B3-2015</t>
  </si>
  <si>
    <t>FRAMBOISIER</t>
  </si>
  <si>
    <t xml:space="preserve">Classement Famille </t>
  </si>
  <si>
    <t>Codes ou N°</t>
  </si>
  <si>
    <t>Représentation graphique rectangulaire  (je n'ai pas trouvé de graphiques en cylindre) :  les données ne correspondent pas à la recette mais  sont utilisées pour la présentation du produit</t>
  </si>
  <si>
    <t>Gelée de Framboise ou nappage</t>
  </si>
  <si>
    <t>Biscuits aux amandes, imbibés d'un sirop à la framboise</t>
  </si>
  <si>
    <t>confiture de framboises pépin</t>
  </si>
  <si>
    <t>crème au beurre parfumée à la framboise, parsemée de framboises ou de débris</t>
  </si>
  <si>
    <t>Calculez le Prix  et le Nombre de parts en fonction du diamètre et de la hauteur de vos cercles</t>
  </si>
  <si>
    <t>Saisissez votre Nombre de cercles - le Diamètre et la Hauteur - cellules jaunes encre rouge</t>
  </si>
  <si>
    <t>Saisies cellules vertes encre bleue</t>
  </si>
  <si>
    <t>Le code couleur RVB</t>
  </si>
  <si>
    <t>❹</t>
  </si>
  <si>
    <t>AIDE A LA DÉCISION</t>
  </si>
  <si>
    <t>Nb de cercles</t>
  </si>
  <si>
    <t>Diamètre</t>
  </si>
  <si>
    <t>Hauteur</t>
  </si>
  <si>
    <t>POIDS   ( du produit fini)</t>
  </si>
  <si>
    <t>Nb de parts</t>
  </si>
  <si>
    <t>Prix U HT au Kg</t>
  </si>
  <si>
    <t>Poids d'1 part</t>
  </si>
  <si>
    <t xml:space="preserve">AIDE A LA DÉCISION :  tableau vous permettant de visualiser le nombre et le poids d'une part avant de saisir le Nb de parts </t>
  </si>
  <si>
    <t>Référence</t>
  </si>
  <si>
    <t>Vos données</t>
  </si>
  <si>
    <t>Option</t>
  </si>
  <si>
    <t>Excact</t>
  </si>
  <si>
    <t>Arrondi.Sup</t>
  </si>
  <si>
    <t>Prix d'1 part</t>
  </si>
  <si>
    <t>poids du Produit fini</t>
  </si>
  <si>
    <t>Prix Total</t>
  </si>
  <si>
    <t>Surface des cercles</t>
  </si>
  <si>
    <t>Volume des cercles</t>
  </si>
  <si>
    <t>Volume 1 part</t>
  </si>
  <si>
    <t>Surface d'1 part</t>
  </si>
  <si>
    <t>u</t>
  </si>
  <si>
    <t>Saisies des Références - cellules vertes encre blanche</t>
  </si>
  <si>
    <r>
      <t xml:space="preserve"> Cercle de 12</t>
    </r>
    <r>
      <rPr>
        <b/>
        <i/>
        <sz val="14"/>
        <color theme="0"/>
        <rFont val="Calibri"/>
        <family val="2"/>
        <scheme val="minor"/>
      </rPr>
      <t xml:space="preserve">,5 cm Hauteur 4.5 </t>
    </r>
    <r>
      <rPr>
        <i/>
        <sz val="14"/>
        <color theme="0"/>
        <rFont val="Calibri"/>
        <family val="2"/>
        <scheme val="minor"/>
      </rPr>
      <t> = </t>
    </r>
    <r>
      <rPr>
        <b/>
        <i/>
        <sz val="14"/>
        <color theme="0"/>
        <rFont val="Calibri"/>
        <family val="2"/>
        <scheme val="minor"/>
      </rPr>
      <t>3 parts (3,14 x 6,252 x 4,5 / 3 = 184,08)</t>
    </r>
  </si>
  <si>
    <t>Lien du Net</t>
  </si>
  <si>
    <t>http://www.lafolleaventuredemelanie.com/chiffres-cles-calculer-le-nombre-de-part-pour-un-entremets.html</t>
  </si>
  <si>
    <t>Référence :  tout le tableau fonctionne à partir de ces données</t>
  </si>
  <si>
    <t xml:space="preserve">Données  adaptées à ce que vous avez saisi  ligne </t>
  </si>
  <si>
    <t>n'est pas pris en compte le nombre de parts que vous avez saisi</t>
  </si>
  <si>
    <t xml:space="preserve">Données  adaptées à ce que vous avez saisi  en tenant compte du nombre de parts que vous souhaitez servir  </t>
  </si>
  <si>
    <t>le nombre de parts est dépendant du diamètre donc de la surface = PI() 3.14 * (rayon*rayon)</t>
  </si>
  <si>
    <t>Le poids d'une part est dépendant du volume = diamètre multiplié par hauteur</t>
  </si>
  <si>
    <t xml:space="preserve">Saisissez les informations demandées dans les cellules fond jaune encre rouge </t>
  </si>
  <si>
    <t>ARRONDI.AU.MULTIPLE(A1;A2)</t>
  </si>
  <si>
    <t>Nombre de parts pour des entremets ronds de 4,5 cm de hauteur :</t>
  </si>
  <si>
    <t>cercle extensible de 12.5 à 33.5 cm</t>
  </si>
  <si>
    <t>Cercles</t>
  </si>
  <si>
    <t>Volume 1 cercle</t>
  </si>
  <si>
    <t>Arrondi</t>
  </si>
  <si>
    <t>cellules vertes données de base - cellules jaunes encre rouge vos besoins</t>
  </si>
  <si>
    <r>
      <t>Référence : Cercle de 12</t>
    </r>
    <r>
      <rPr>
        <b/>
        <sz val="9"/>
        <color rgb="FF232323"/>
        <rFont val="Calibri"/>
        <family val="2"/>
        <scheme val="minor"/>
      </rPr>
      <t xml:space="preserve">,5 cm Hauteur 4.5 </t>
    </r>
    <r>
      <rPr>
        <sz val="9"/>
        <color rgb="FF232323"/>
        <rFont val="Calibri"/>
        <family val="2"/>
        <scheme val="minor"/>
      </rPr>
      <t> = </t>
    </r>
    <r>
      <rPr>
        <b/>
        <sz val="9"/>
        <color rgb="FF232323"/>
        <rFont val="Calibri"/>
        <family val="2"/>
        <scheme val="minor"/>
      </rPr>
      <t>3 parts (3,14 x 6,252 x 4,5 / 3 = 184,08)</t>
    </r>
  </si>
  <si>
    <t>croquis du plat</t>
  </si>
  <si>
    <t>vous pouvez régler la hauteur des lignes mais la largeur des colonne à été figée pour avoir la possibilité de coller des fiches recette Modèle B3 - 2015 sous le croquis. Ce n'est pas toujours esthétique…mais c'est un compromis</t>
  </si>
  <si>
    <t>Amandes à entremet</t>
  </si>
  <si>
    <t>pate</t>
  </si>
  <si>
    <t>garniture</t>
  </si>
  <si>
    <t>appareil</t>
  </si>
  <si>
    <t>http://www.toutes-les-couleurs.com/code-couleur-rvb.php</t>
  </si>
  <si>
    <t>PÂTES LEVÉES DIVERSES</t>
  </si>
  <si>
    <t xml:space="preserve">3 principes s'imposent pour réussir une pâte levée: </t>
  </si>
  <si>
    <t>Utiliser une farine riche en gluten.</t>
  </si>
  <si>
    <t>Donner aux pâtes une consistance molle et élastique afin de retenir la fermentation.</t>
  </si>
  <si>
    <t>Tenir les pâtes dans un milieu ambiant de 25-30°C environ.</t>
  </si>
  <si>
    <t>L'objectif premier de ce document est de vous fournir des fiches avec des fonctions Excel pour vous simplifier la vie .La composition de ces recettes validées est donnée à titre indicatif . Vous pouvez modifier les quantités de base et la composition des recettes à votre convenance</t>
  </si>
  <si>
    <t>Bordures or  fiches duplicables</t>
  </si>
  <si>
    <t>Bordures vertes recommandations - indications - suggestions- conseils</t>
  </si>
  <si>
    <r>
      <t>ROLES DES COMPOSANTS DES PATES LEVEES</t>
    </r>
    <r>
      <rPr>
        <b/>
        <sz val="15.5"/>
        <color rgb="FF000000"/>
        <rFont val="Arial"/>
        <family val="2"/>
      </rPr>
      <t xml:space="preserve"> </t>
    </r>
  </si>
  <si>
    <t xml:space="preserve">La farine: </t>
  </si>
  <si>
    <t>Elle permet à la pâte d'avoir du corps et de retenir la fermentation ; on a un produit plus digeste et plus aéré.</t>
  </si>
  <si>
    <t xml:space="preserve">La levure: </t>
  </si>
  <si>
    <t>Elle provoque la fermentation en se nourrissant des sucres qui se décomposent en gaz carbonique et en alcool. Donne la légèreté et du goût par la fermentation.</t>
  </si>
  <si>
    <t xml:space="preserve">Le sel: </t>
  </si>
  <si>
    <t>Régularise la fermentation et aide à la conservation.</t>
  </si>
  <si>
    <t xml:space="preserve">Le sucre: </t>
  </si>
  <si>
    <t>Favorise la fermentation. Il apporte de la couleur (à la cuisson) et du goût.</t>
  </si>
  <si>
    <t xml:space="preserve">Les oeufs: </t>
  </si>
  <si>
    <r>
      <t xml:space="preserve">Hydratent les particules de farine. Apportent </t>
    </r>
    <r>
      <rPr>
        <b/>
        <i/>
        <sz val="10"/>
        <color rgb="FF000000"/>
        <rFont val="Arial"/>
        <family val="2"/>
      </rPr>
      <t xml:space="preserve">la </t>
    </r>
    <r>
      <rPr>
        <sz val="11.5"/>
        <color rgb="FF000000"/>
        <rFont val="Arial"/>
        <family val="2"/>
      </rPr>
      <t xml:space="preserve">finesse et le goût, les jaunes apportent la matière grasse et la </t>
    </r>
    <r>
      <rPr>
        <b/>
        <sz val="11.5"/>
        <color rgb="FF000000"/>
        <rFont val="Arial"/>
        <family val="2"/>
      </rPr>
      <t xml:space="preserve">couleur ; </t>
    </r>
    <r>
      <rPr>
        <sz val="11.5"/>
        <color rgb="FF000000"/>
        <rFont val="Arial"/>
        <family val="2"/>
      </rPr>
      <t>les blancs coagulent à la cuisson ce qui donne de la tenue aux pâtes.</t>
    </r>
  </si>
  <si>
    <t>L'eau:</t>
  </si>
  <si>
    <t>Comme les oeufs, elle hydrate les particules d'amidon de la farine et donne de l'élasticité au gluten. L'eau est indispensable à la fermentation.</t>
  </si>
  <si>
    <t xml:space="preserve">Le beurre: </t>
  </si>
  <si>
    <t>Apporte la qualité gustative.</t>
  </si>
  <si>
    <t xml:space="preserve">La poudre de lait: </t>
  </si>
  <si>
    <t>Apporte une meilleure qualité gustative et donne du moelleux.</t>
  </si>
  <si>
    <t>ICI</t>
  </si>
  <si>
    <t>Mickaël Rabeau Formateur AFPA Rochefort sur mer 2016</t>
  </si>
  <si>
    <t>PAINS AUX RAISINS</t>
  </si>
  <si>
    <t>Combien de pièces  voulez vous faire</t>
  </si>
  <si>
    <t xml:space="preserve">pièces </t>
  </si>
  <si>
    <t xml:space="preserve">Référence pour combien de pièces </t>
  </si>
  <si>
    <t>1/2 rouleau de large - 25 cm</t>
  </si>
  <si>
    <t>Pour 1 pain aux raisins</t>
  </si>
  <si>
    <t>QUANTITÉS A METTRE EN ŒUVRE</t>
  </si>
  <si>
    <t>Partie mouillée  ou non - dorure ou eau</t>
  </si>
  <si>
    <t>1 rouleau de long 50 cm</t>
  </si>
  <si>
    <t>pâte à croissants</t>
  </si>
  <si>
    <t>beurre</t>
  </si>
  <si>
    <t>crème patissière</t>
  </si>
  <si>
    <t>de raisins au rhum</t>
  </si>
  <si>
    <t>SOUDURE</t>
  </si>
  <si>
    <t xml:space="preserve">❶ VALEURS DE RÉFÉRENCE </t>
  </si>
  <si>
    <t>Cuisson: 200-210°C plaque doublée.</t>
  </si>
  <si>
    <t>si vous n'êtes pas d'accord ave le nombre de pièce ou les grammages - saisissez ce qui vous convient</t>
  </si>
  <si>
    <t>la largeur de la soudure n'est pas à l'échelle mais dépend ici de la largeur (9-68 pixels) standard de la colonne</t>
  </si>
  <si>
    <t>gomme</t>
  </si>
  <si>
    <t>Variante : la pâte à croissant est parfois remplacée par de la pâte à brioche</t>
  </si>
  <si>
    <t>400 g de pâte à croissants beurrée à 125 g de beurre + 150-180 g de crème pâtissière + 120 g de raisins au rhum = 800g/10 pièces = 80 g/pièce. Cuisson: 200-210°C plaque doublée.</t>
  </si>
  <si>
    <t>DIPLOMATE</t>
  </si>
  <si>
    <t>Combien de caisses  voulez vous faire</t>
  </si>
  <si>
    <t>Combien de Parts  voulez vous faire</t>
  </si>
  <si>
    <t>Recette de référence prévue</t>
  </si>
  <si>
    <t>pour</t>
  </si>
  <si>
    <t>Pour 1 part</t>
  </si>
  <si>
    <t>PHASES ESSENTIELLES  DE PROGRESSION</t>
  </si>
  <si>
    <t>Brioches, pains au lait, pains aux raisins</t>
  </si>
  <si>
    <t>parer et couper en cube</t>
  </si>
  <si>
    <t xml:space="preserve">Fruits confits ou raisins </t>
  </si>
  <si>
    <t>Ajouter</t>
  </si>
  <si>
    <t>Appareil:</t>
  </si>
  <si>
    <t>Lait</t>
  </si>
  <si>
    <t>Faire bouillir le lait puis le verser sur le mélange oeufs + sucre + vanille</t>
  </si>
  <si>
    <t>Œufs</t>
  </si>
  <si>
    <t>Sucre</t>
  </si>
  <si>
    <t>Vanille</t>
  </si>
  <si>
    <t>Rhum</t>
  </si>
  <si>
    <t>❶ POIDS DE RÉFÉRENCE POUR 1 CAISSE</t>
  </si>
  <si>
    <t>Au choix</t>
  </si>
  <si>
    <t>Recette de référence pour une caisse de 30/40 cm, papier sulfurisé au fond, beurrer autour. couper en 24 parts (6 x 4)</t>
  </si>
  <si>
    <t>PROGRESSION DU TRAVAIL</t>
  </si>
  <si>
    <t>Garnir la caisse avec les cubes de brioche, verser l'appareil et mettre une grille dessus pour permettre à la brioche de bien s'imbiber.</t>
  </si>
  <si>
    <t>Cuire à 180°C au four à air pulsé pendant environ 30 min, mettre au frigo, parer,</t>
  </si>
  <si>
    <t>napper, couper en 24 parts (6 x 4)</t>
  </si>
  <si>
    <t>Utiliser la bicyclette pour marquer les parts régulièrement et rapidement.</t>
  </si>
  <si>
    <t>si vous n'êtes pas d'accord avec le nombre de parts dans une caisse - les grammages  ou les dimensions de la caisse - saisissez ce qui vous convient</t>
  </si>
  <si>
    <t>Saisissez le nombre de caisses que vous souhaitez fabriquer</t>
  </si>
  <si>
    <t>Combien de Parts  voulez vous faire à vous de savoir</t>
  </si>
  <si>
    <t>Combien de caisses devrez vous faire pour le nombre de parts saisies - 2 possibilités mathématiques au choix</t>
  </si>
  <si>
    <t>Adaptation : Joël Leboucher..UPRT "Union des Personnels de la Restauration Territoriale"  membre du réseau RESTAU'CO</t>
  </si>
  <si>
    <t>LA PATE A CROISSANTS</t>
  </si>
  <si>
    <t>la pâte à Kougelhopf</t>
  </si>
  <si>
    <t>AVANT de saisir quoique ce soit dans une cellule vérifiez bien qu'il n'y ait pas de formule en cliquant dessus</t>
  </si>
  <si>
    <t>l'hiver je n'utilise que de la farine de force (gruau) parce qu'il y a beaucoup d'humidité dans l'air. En été si l'on est pas en bord de mer on peut couper avec de la farine T55 à 50%</t>
  </si>
  <si>
    <t>Que voulez vous fabriquer</t>
  </si>
  <si>
    <t>Poids total</t>
  </si>
  <si>
    <t>poids de farine à mettre en œuvre</t>
  </si>
  <si>
    <t>Combien de Kougelhopfs voulez vous faire</t>
  </si>
  <si>
    <t>Si vous avez trop d'informations - sélectionnez les informations qui ne vous servent pas - Couleur de Police BLANC</t>
  </si>
  <si>
    <t>1 Kougelhopf</t>
  </si>
  <si>
    <t>Coeff.vente</t>
  </si>
  <si>
    <t xml:space="preserve">VALEURS DE RÉFÉRENCE </t>
  </si>
  <si>
    <t>ingrédients</t>
  </si>
  <si>
    <t xml:space="preserve">Quant. </t>
  </si>
  <si>
    <t>Nb d'unités</t>
  </si>
  <si>
    <t>Poids unitaire</t>
  </si>
  <si>
    <t>poids de farine</t>
  </si>
  <si>
    <t>Kougelhopf</t>
  </si>
  <si>
    <t>Prix U HT ou au Kg</t>
  </si>
  <si>
    <t>Prix T HT</t>
  </si>
  <si>
    <t>q</t>
  </si>
  <si>
    <t>LEVAIN</t>
  </si>
  <si>
    <t>Prix Un.</t>
  </si>
  <si>
    <t>Farine T 45 ou T55 (gruau)</t>
  </si>
  <si>
    <t>Levain</t>
  </si>
  <si>
    <t>Levain : Chauffer le lait à 27°C, ajouter la levure + la  farine (température: 27°C) Pousse 30 min</t>
  </si>
  <si>
    <t>PATE : Pétrir avec le levain</t>
  </si>
  <si>
    <t>Sel</t>
  </si>
  <si>
    <t>CEufs</t>
  </si>
  <si>
    <t>Incorporer lorsque la pâte se décolle</t>
  </si>
  <si>
    <t>Zestes de citrons</t>
  </si>
  <si>
    <t>Mélanger ensemble puis incorporer à la pâte à la main</t>
  </si>
  <si>
    <t>Écorces d'oranges hachées</t>
  </si>
  <si>
    <t>Raisins secs lavés</t>
  </si>
  <si>
    <t>Kirsch</t>
  </si>
  <si>
    <t>PATE</t>
  </si>
  <si>
    <t>colonne</t>
  </si>
  <si>
    <t xml:space="preserve"> N° de ligne moins 1</t>
  </si>
  <si>
    <t xml:space="preserve">Prix </t>
  </si>
  <si>
    <t>VALEURS DE RÉFÉRENCE  ces valeurs de référence commandent le fonctionnement de la fiche</t>
  </si>
  <si>
    <t>si vous n'êtes pas d'accord avec les valeurs saisies - saisissez ce qui vous convient</t>
  </si>
  <si>
    <t>Nbre de Kougelhopf</t>
  </si>
  <si>
    <t>les produits à la pièce - œufs - batons de vanille etc. doivent être saisis dans les colonnes - Nb d'unité et Poids Unitaire -ne pas saisir leur poids dans la colonne Quant.</t>
  </si>
  <si>
    <t>Lien farines</t>
  </si>
  <si>
    <t>http://www.mercotte.fr/farines-et-fecules/</t>
  </si>
  <si>
    <t>Lien œufs</t>
  </si>
  <si>
    <t>http://www.mylittlerecettes.com/cap-patissier-les-oeufs-en-patisserie/</t>
  </si>
  <si>
    <t>PHASES ESSENTIELLES  DE PROGRESSION  La pâte à Kougelhopf</t>
  </si>
  <si>
    <t>Température de la pâte 26°C</t>
  </si>
  <si>
    <r>
      <t>2</t>
    </r>
    <r>
      <rPr>
        <vertAlign val="superscript"/>
        <sz val="11"/>
        <color rgb="FF000000"/>
        <rFont val="Calibri"/>
        <family val="2"/>
        <scheme val="minor"/>
      </rPr>
      <t>e</t>
    </r>
    <r>
      <rPr>
        <sz val="11"/>
        <color rgb="FF000000"/>
        <rFont val="Calibri"/>
        <family val="2"/>
        <scheme val="minor"/>
      </rPr>
      <t xml:space="preserve"> pointage: 15 min</t>
    </r>
  </si>
  <si>
    <r>
      <t>3</t>
    </r>
    <r>
      <rPr>
        <vertAlign val="superscript"/>
        <sz val="11"/>
        <color rgb="FF000000"/>
        <rFont val="Calibri"/>
        <family val="2"/>
        <scheme val="minor"/>
      </rPr>
      <t>e</t>
    </r>
    <r>
      <rPr>
        <sz val="11"/>
        <color rgb="FF000000"/>
        <rFont val="Calibri"/>
        <family val="2"/>
        <scheme val="minor"/>
      </rPr>
      <t xml:space="preserve"> pointage: 15 min</t>
    </r>
  </si>
  <si>
    <t>Peser à 350 g, bouler, 15 min de détente</t>
  </si>
  <si>
    <t>❺</t>
  </si>
  <si>
    <t>Chemiser les moules: beurre + amandes effilées ou amandes entières émondées</t>
  </si>
  <si>
    <t>❻</t>
  </si>
  <si>
    <t>Mettre de l'eau sur la pâte en fin de pousse</t>
  </si>
  <si>
    <t>❼</t>
  </si>
  <si>
    <r>
      <t xml:space="preserve">Cuisson 200°C </t>
    </r>
    <r>
      <rPr>
        <b/>
        <sz val="12"/>
        <color rgb="FF000000"/>
        <rFont val="Arial"/>
        <family val="2"/>
      </rPr>
      <t>sonder pour vérifier la cuisson</t>
    </r>
  </si>
  <si>
    <t>❽</t>
  </si>
  <si>
    <t>Finition : sucre glace ou beurre et sucre cristallisé.</t>
  </si>
  <si>
    <t>Avec ce modèle de fiche j'ai essayé de concilier les besoins de chacun.</t>
  </si>
  <si>
    <t>La Restauration Collective à besoin d'un poids fini et avec ce poids elle poura servir : X</t>
  </si>
  <si>
    <t>enfants de Maternelles</t>
  </si>
  <si>
    <t>adolescents</t>
  </si>
  <si>
    <t>travailleurs sédentaires</t>
  </si>
  <si>
    <t>enfants du Primaire</t>
  </si>
  <si>
    <t>personnes agées</t>
  </si>
  <si>
    <t>travailleutrs de force</t>
  </si>
  <si>
    <t>Les boulanger et Patissiers se servent du poids de farine à mettre en œuvre</t>
  </si>
  <si>
    <t>La restauration "classique" et l'enseignement fonctionnent à la portion</t>
  </si>
  <si>
    <t>A chacun d'y trouver son bonheur . Bonne utilisation - Joël Leboucher</t>
  </si>
  <si>
    <t>La pâte à brioche</t>
  </si>
  <si>
    <t>Nombre de Briochettes</t>
  </si>
  <si>
    <t>1 Briochette</t>
  </si>
  <si>
    <t>Briochettes</t>
  </si>
  <si>
    <t>Pétrissage : mélanger tous les ingrédients et pétrir jusqu'à décollement de la pâte</t>
  </si>
  <si>
    <t>Farine T45 ouT55 (gruau)</t>
  </si>
  <si>
    <t>CEufs froids</t>
  </si>
  <si>
    <t>Lait QS*</t>
  </si>
  <si>
    <t>Eau QS*</t>
  </si>
  <si>
    <t>Incorporer en fin de pétrissage</t>
  </si>
  <si>
    <t xml:space="preserve">Pour la finition, il faudra prévoir de la crème mousseline </t>
  </si>
  <si>
    <t>Crème mousseline</t>
  </si>
  <si>
    <t>1° PHASE</t>
  </si>
  <si>
    <t>PHASES ESSENTIELLES  DE PROGRESSION  La pâte à Brioche</t>
  </si>
  <si>
    <t>*On peut mettre 10 oeufs et 100-150 g de lait</t>
  </si>
  <si>
    <t>Hydratation totale (eau ou lait + oeufs) = 60 à 65 % environ</t>
  </si>
  <si>
    <r>
      <t>Pointage:</t>
    </r>
    <r>
      <rPr>
        <sz val="11"/>
        <color rgb="FF000000"/>
        <rFont val="Calibri"/>
        <family val="2"/>
        <scheme val="minor"/>
      </rPr>
      <t xml:space="preserve"> 45 minutes à 1 heure ; rompre; arrêt fermentation (frigo 4 à 16 h); rompre;</t>
    </r>
  </si>
  <si>
    <t>façonnage; pousse; cuisson.</t>
  </si>
  <si>
    <t>Détail:</t>
  </si>
  <si>
    <t>250g de pâte:</t>
  </si>
  <si>
    <r>
      <t>6-7 petites brioches:</t>
    </r>
    <r>
      <rPr>
        <sz val="11"/>
        <color rgb="FF000000"/>
        <rFont val="Calibri"/>
        <family val="2"/>
        <scheme val="minor"/>
      </rPr>
      <t xml:space="preserve"> (1/2 plaque), cuisson sur plaque chaude 220-230°C.</t>
    </r>
  </si>
  <si>
    <r>
      <t>1 grosse brioche parisienne:</t>
    </r>
    <r>
      <rPr>
        <sz val="11"/>
        <color rgb="FF000000"/>
        <rFont val="Calibri"/>
        <family val="2"/>
        <scheme val="minor"/>
      </rPr>
      <t xml:space="preserve"> (2/3 pour le corps et 1/3 pour la tête), cuisson</t>
    </r>
  </si>
  <si>
    <t>190°C (avant cuisson, inciser aux ciseaux pour obtenir une brioche à tête droite et un</t>
  </si>
  <si>
    <t>bon développement)</t>
  </si>
  <si>
    <t>Œufs équivalences en litres et en poids</t>
  </si>
  <si>
    <t>Litres</t>
  </si>
  <si>
    <t>Oeufs entiers</t>
  </si>
  <si>
    <t>Blancs</t>
  </si>
  <si>
    <t>Jaunes</t>
  </si>
  <si>
    <t>Nombre d'œufs</t>
  </si>
  <si>
    <t>un oeuf moyen pèse environ</t>
  </si>
  <si>
    <t>1 oeuf hors coquille</t>
  </si>
  <si>
    <t>1 blanc d'oeuf =</t>
  </si>
  <si>
    <t>1 jaune d'oeuf =</t>
  </si>
  <si>
    <t>la coquille +-</t>
  </si>
  <si>
    <t>Saisissez ce que vous voulez obtenir cellules fond jaune - encre rouge</t>
  </si>
  <si>
    <t>Si vous n'êtes pas d'accord avec le poids des œufs modifiez les cellules fond jaune encre bleue</t>
  </si>
  <si>
    <t>LES BRIOCHES : Brioche Suisse</t>
  </si>
  <si>
    <t>Combien de moules à "génoise" voulez vous faire</t>
  </si>
  <si>
    <t>Combien de pains aux raisins voulez vous faire</t>
  </si>
  <si>
    <t xml:space="preserve">Moules à "génoise" </t>
  </si>
  <si>
    <t xml:space="preserve">Pains aux raisins </t>
  </si>
  <si>
    <t>1 brioche suisse  =</t>
  </si>
  <si>
    <t>moule à génoise de (nombre de parts)</t>
  </si>
  <si>
    <t>T.D.F.: Foncer, dorer, disposer 6 pains aux raisins autour + 1 au centre; dorer, cuisson 180°C, sirop à D 1.260 à la sortie du four ou nappage puis glace à l'eau.</t>
  </si>
  <si>
    <t>Pains aux raisins (Nombre de pains)</t>
  </si>
  <si>
    <t>pâte à brioche suisse</t>
  </si>
  <si>
    <t>crème</t>
  </si>
  <si>
    <t>fruits confits et raisins</t>
  </si>
  <si>
    <t>pâte pour le fonçage du moule</t>
  </si>
  <si>
    <t>Valeurs de référence , si vous n'êtes pas d'accord ; saisissez vos valeurs</t>
  </si>
  <si>
    <t>Couronne et Tropézienne</t>
  </si>
  <si>
    <t>COURONNE</t>
  </si>
  <si>
    <t>Poids de pâte</t>
  </si>
  <si>
    <t xml:space="preserve">VALEUR DE RÉFÉRENCE </t>
  </si>
  <si>
    <t>Mettre un peu de farine sur le dessus du pâton. Avec les doigts, faire un trou bien au centre qui doit traverser le corps de la brioche.</t>
  </si>
  <si>
    <t xml:space="preserve">La couronne est prise entre les deux mains ; puis en étirant légèrement et en pressant la pâte elle s'agrandit. </t>
  </si>
  <si>
    <t>Déposer la couronne sur une plaque de cuisson et du bout des doigts aplatir le centre ; cuisson 190-200°C.</t>
  </si>
  <si>
    <t>Combien de Tropéziennes voulez vous faire</t>
  </si>
  <si>
    <t>TROPÉZIENNE : (cercle 220 de diamètre)</t>
  </si>
  <si>
    <t>de pâte</t>
  </si>
  <si>
    <t>Nombre de Tropéziennes</t>
  </si>
  <si>
    <t xml:space="preserve"> bouler, étaler, piquer mettre sur tourtière mouillée, dorer + amandes effilées, cuisson 220°C. Après cuisson ouvrir en 2 puis garnir avec de la crème mousseline</t>
  </si>
  <si>
    <t xml:space="preserve">Poids de pâte pour le nombre de Tropéziennes que vous souhaitez faire </t>
  </si>
  <si>
    <t>ce document est mis à votre disposition par Mickaël RABEAU - Formateur AFPA - Rochefort sur mer</t>
  </si>
  <si>
    <t>Brioches diverses et Galette Franc-Comtoise</t>
  </si>
  <si>
    <t xml:space="preserve"> 1  BRIOCHE FEUILLETÉE</t>
  </si>
  <si>
    <t>Beurrer avec 50 g de beurre (1 tour double + 1 tour simple)</t>
  </si>
  <si>
    <t>bouler sans écraser, mettre dans un moule à grosse brioche</t>
  </si>
  <si>
    <t>au 2/3 de la pousse couper en 8 par le centre.</t>
  </si>
  <si>
    <t xml:space="preserve">Diviser en 3 ou 6 boules </t>
  </si>
  <si>
    <t xml:space="preserve"> les poser côte à côte au fond d'un moule rectangulaire. </t>
  </si>
  <si>
    <t>Dorer; laisser pousser; dorer.</t>
  </si>
  <si>
    <t>Entailler chaque boule aux ciseaux (pour les brioches à 3 boules). Cuisson 200­210°C.</t>
  </si>
  <si>
    <t xml:space="preserve"> 1  GALETTE FRANC-COMTOISE</t>
  </si>
  <si>
    <t>Abaisser une galette</t>
  </si>
  <si>
    <t>étaler une couche d'appareil à «pont neuf»</t>
  </si>
  <si>
    <t>(50 % de crème pâtissière et 50 % de pâte à choux; parfumer à l'eau de fleurs d 'oranger)</t>
  </si>
  <si>
    <t xml:space="preserve">Dorer après la pousse et rayer à la fourchette ; </t>
  </si>
  <si>
    <t xml:space="preserve">parsemer le centre d'amandes effilées. </t>
  </si>
  <si>
    <t>Cuisson 200-210°C.</t>
  </si>
  <si>
    <t xml:space="preserve"> 1  BRIOCHE CHOCOLATÉE</t>
  </si>
  <si>
    <t>Étaler 150 g de pâte dans un moule à génoise de 20 cm de diamètre.</t>
  </si>
  <si>
    <t xml:space="preserve"> Faire 10 boules avec 250 g de pâte</t>
  </si>
  <si>
    <t>les fourrer de pépites.</t>
  </si>
  <si>
    <t xml:space="preserve"> Dorer</t>
  </si>
  <si>
    <t>mettre en pousse</t>
  </si>
  <si>
    <t>dorer</t>
  </si>
  <si>
    <t>Cuisson à 200°C.</t>
  </si>
  <si>
    <t xml:space="preserve"> 1  BRIOCHE MOUSSELINE</t>
  </si>
  <si>
    <t xml:space="preserve">Poser des boules de 900 g au fond d'une boîte 5/1 </t>
  </si>
  <si>
    <t>Chemiser de papier graissé qui doit largement dépasser le haut du moule.</t>
  </si>
  <si>
    <t>laisser pousser</t>
  </si>
  <si>
    <t>Cuisson à four doux 180-200°C.</t>
  </si>
  <si>
    <t>TOUTES LES PIÈCES DE VIENNOISERIES SONT DORÉES 1 FOIS A L'ÉTUVE ET 1 FOIS AVANT LA MISE AU FOUR.</t>
  </si>
  <si>
    <t>MODE D'EMPLOI</t>
  </si>
  <si>
    <t>La pâte à pain au lait</t>
  </si>
  <si>
    <t>Quel Poids total voulez vous fabriquer</t>
  </si>
  <si>
    <t>Quel poids de farine à mettre en œuvre</t>
  </si>
  <si>
    <t>Combien de Pièces voulez vous faire</t>
  </si>
  <si>
    <t>1 Pièce</t>
  </si>
  <si>
    <t>Farine T45 ou T55 (gruau)</t>
  </si>
  <si>
    <t>Œufs froids</t>
  </si>
  <si>
    <t>Poids total (1)</t>
  </si>
  <si>
    <t>Nombre de Pièces</t>
  </si>
  <si>
    <t>PHASES ESSENTIELLES  DE PROGRESSION  La pâte à pain au lait</t>
  </si>
  <si>
    <t>Hydratation totale (lait + oeufs) = 60 à 65 % environ</t>
  </si>
  <si>
    <t>Pointage: 45 minutes à 1 heure; rompre; arrêt fermentation (frigo 4 à 16 h); rompre;</t>
  </si>
  <si>
    <t>façonnage; pousse (apprêt);cuisson.</t>
  </si>
  <si>
    <t xml:space="preserve">Détail: </t>
  </si>
  <si>
    <t>250 g de pâte:</t>
  </si>
  <si>
    <t>15 g de pâte:1 navette: cuisson 230-240°C</t>
  </si>
  <si>
    <t>poids d'une navette</t>
  </si>
  <si>
    <t>Poids total de pâte de la recette</t>
  </si>
  <si>
    <t>Total navettes</t>
  </si>
  <si>
    <t>Saisissez votre poids de pâte</t>
  </si>
  <si>
    <t>6 pains au lait: (1/2 plaque), cuisson 220-230°C.</t>
  </si>
  <si>
    <t>poids d'un pain au lait</t>
  </si>
  <si>
    <t>Total pains au lait</t>
  </si>
  <si>
    <t>MASSÉ AMANDE</t>
  </si>
  <si>
    <t>Combien de Kg  voulez vous faire</t>
  </si>
  <si>
    <t>Kg</t>
  </si>
  <si>
    <t>Observations :</t>
  </si>
  <si>
    <t>Saisissez vos prix</t>
  </si>
  <si>
    <t>Mélanger, déposer sur la brioche avant la cuisson.</t>
  </si>
  <si>
    <t>Amandes effilées</t>
  </si>
  <si>
    <t>Eau</t>
  </si>
  <si>
    <t>Vanille ou fleur d'oranger</t>
  </si>
  <si>
    <t>Poids recette</t>
  </si>
  <si>
    <t xml:space="preserve">Total Px </t>
  </si>
  <si>
    <t>Coeff.de  vente</t>
  </si>
  <si>
    <t>POLONAISES</t>
  </si>
  <si>
    <t xml:space="preserve">Brioche tête: </t>
  </si>
  <si>
    <t>dresser dans une caissette tulipe en papier</t>
  </si>
  <si>
    <t>parer pour faciliter le trempage</t>
  </si>
  <si>
    <t>garnir de crème pâtissière au kirsch + fruits confits</t>
  </si>
  <si>
    <t>couper en deux</t>
  </si>
  <si>
    <t>mettre la partie conique sur le dessus</t>
  </si>
  <si>
    <t>passer au four</t>
  </si>
  <si>
    <t>❾</t>
  </si>
  <si>
    <t>Prévoir de la meringue italienne pour le masquage et le décor</t>
  </si>
  <si>
    <t>tremper dans un sirop à babas</t>
  </si>
  <si>
    <t>❿</t>
  </si>
  <si>
    <t>masquer à la palette et faire une rosace à la douille cannelée sur le dessus puis mettre des amandes effilées</t>
  </si>
  <si>
    <t>Croissant aux amandes</t>
  </si>
  <si>
    <t>Ouvrir les croissants sans les couper complètement</t>
  </si>
  <si>
    <t>rabattre le dessus</t>
  </si>
  <si>
    <t>les tremper dans un sirop à babas (2 I d'eau + 1000 g de sucre)</t>
  </si>
  <si>
    <t>recouvrir de crème d'amande finement étalée à la palette</t>
  </si>
  <si>
    <t>ajouter des amandes effilées</t>
  </si>
  <si>
    <t>les disposer sur une grille avec une plaque blanche dessous.</t>
  </si>
  <si>
    <t>Disposer sur plaque doublée, mettre du sucre glace</t>
  </si>
  <si>
    <t xml:space="preserve"> Cuisson : 200/220°C.</t>
  </si>
  <si>
    <t>FORMES</t>
  </si>
  <si>
    <t xml:space="preserve">DOCUMENT DE CONTRÔLE </t>
  </si>
  <si>
    <t>CTRL.00</t>
  </si>
  <si>
    <t>Mise en décongélation</t>
  </si>
  <si>
    <t>Produit mis en</t>
  </si>
  <si>
    <t>DÉCONGÉLATION</t>
  </si>
  <si>
    <t>Mis en décongélation le :</t>
  </si>
  <si>
    <t>A consommer avant le jour (J+3)</t>
  </si>
  <si>
    <t>GRILLE D'AUTO-CONTROLE   Modèle N° 2      voir le  MODE D'EMPLOI  ligne 242</t>
  </si>
  <si>
    <t xml:space="preserve">GRILLE D'APPRÉCIATION </t>
  </si>
  <si>
    <t>QUE TESTEZ VOUS</t>
  </si>
  <si>
    <t>LES COMMENTAIRES SAISIS DANS LES TABLEAUX SONT REGROUPÉS ICI</t>
  </si>
  <si>
    <t xml:space="preserve">Tableau de contrôle et de hiérarchisation </t>
  </si>
  <si>
    <t>Auditeur :</t>
  </si>
  <si>
    <t>Audité :</t>
  </si>
  <si>
    <t xml:space="preserve">Commentaires </t>
  </si>
  <si>
    <t xml:space="preserve">Conforme </t>
  </si>
  <si>
    <t>Non Conforme</t>
  </si>
  <si>
    <t>HIÉRARCHISATION</t>
  </si>
  <si>
    <t>Nb de réponses saisies</t>
  </si>
  <si>
    <t>A-01</t>
  </si>
  <si>
    <t>ZONE DE LIVRAISON</t>
  </si>
  <si>
    <t>A-02</t>
  </si>
  <si>
    <t>RESERVES SECHES</t>
  </si>
  <si>
    <t>Nb Critères</t>
  </si>
  <si>
    <t>Critères</t>
  </si>
  <si>
    <t>Commentaires</t>
  </si>
  <si>
    <t>N° de fiche</t>
  </si>
  <si>
    <t>Rang</t>
  </si>
  <si>
    <t>%</t>
  </si>
  <si>
    <t>demandés</t>
  </si>
  <si>
    <t>Propreté (sol, mur, plafond)</t>
  </si>
  <si>
    <t>bien entretenu selon protocole</t>
  </si>
  <si>
    <t>Propreté des chariots ou matériel de transport</t>
  </si>
  <si>
    <t>bien</t>
  </si>
  <si>
    <t>Rangement</t>
  </si>
  <si>
    <t>Séparation poubelle - quai réception</t>
  </si>
  <si>
    <t>x</t>
  </si>
  <si>
    <t>à revoir</t>
  </si>
  <si>
    <t>Qualité des conditionnements</t>
  </si>
  <si>
    <t>Système de lutte contre les insectes</t>
  </si>
  <si>
    <t>Respect des D.L.C.</t>
  </si>
  <si>
    <t>Plan de nettoyage</t>
  </si>
  <si>
    <t>Prévention - lutte contre les insectes</t>
  </si>
  <si>
    <t>Système de contrôle des matières premières</t>
  </si>
  <si>
    <t>Prévention - lutte contre les rongeurs</t>
  </si>
  <si>
    <t>Présence d'un thermomètre de contrôle</t>
  </si>
  <si>
    <t>Présence d'un lave main, savon, papier</t>
  </si>
  <si>
    <t>Evacuation de l'eau au sol</t>
  </si>
  <si>
    <t>Attente des produits frais et congelés</t>
  </si>
  <si>
    <t>Présence de lave-mains proche</t>
  </si>
  <si>
    <t>Présence de savon bactéricide - brosse</t>
  </si>
  <si>
    <t>Présence de papier à usage unique</t>
  </si>
  <si>
    <t>Présence d'une ventilation</t>
  </si>
  <si>
    <t>Moyen de transport utilisé uniquement pour la</t>
  </si>
  <si>
    <t>zone de stockage</t>
  </si>
  <si>
    <t>Etat des moyens de transport</t>
  </si>
  <si>
    <t>Température relevée</t>
  </si>
  <si>
    <t>Propreté des étagères</t>
  </si>
  <si>
    <t>A-03</t>
  </si>
  <si>
    <t>VESTIAIRES – SANITAIRES</t>
  </si>
  <si>
    <t>A-04</t>
  </si>
  <si>
    <t>LOCAL TECHNIQUE – PRODUITS D’ENTRETIEN</t>
  </si>
  <si>
    <t>Propreté des étagères - casiers</t>
  </si>
  <si>
    <t>Rangement du matériel</t>
  </si>
  <si>
    <t>Présence de lave-mains - savon - brosse</t>
  </si>
  <si>
    <t>Pas de produit inutilisé</t>
  </si>
  <si>
    <t>Aucune denrée alimentaire</t>
  </si>
  <si>
    <t>Produits d'entretien non étiquetés (ou</t>
  </si>
  <si>
    <t>Rangement protection des tenues propres</t>
  </si>
  <si>
    <t>transvasé dans récipient alimentaire)</t>
  </si>
  <si>
    <t>Fréquence de changement des tenues</t>
  </si>
  <si>
    <t>Seau - balais propres</t>
  </si>
  <si>
    <t>Séparation tenues propres - salles de ville</t>
  </si>
  <si>
    <t>Fiches techniques et de sécurité</t>
  </si>
  <si>
    <t>Mise à disposition : charlotte - gants</t>
  </si>
  <si>
    <t>Présence de toilettes - de douches</t>
  </si>
  <si>
    <t>Présence d'une armoire à pharmacie</t>
  </si>
  <si>
    <t>A-05</t>
  </si>
  <si>
    <t>A-06</t>
  </si>
  <si>
    <t>CHAMBRES FROIDES POSITIVES</t>
  </si>
  <si>
    <t>Rangement des denrées</t>
  </si>
  <si>
    <t>Évacuation de l'eau au sol</t>
  </si>
  <si>
    <t>Respect des étiquetages</t>
  </si>
  <si>
    <t>Relevé des températures journaliers ou enregistreurs (&gt; 10 m3)</t>
  </si>
  <si>
    <t>États des conditionnements</t>
  </si>
  <si>
    <t>Absence de bois - carton</t>
  </si>
  <si>
    <t>A-07</t>
  </si>
  <si>
    <t>CHAMBRES FROIDES NÉGATIVES</t>
  </si>
  <si>
    <t>A-08</t>
  </si>
  <si>
    <t>ZONE DE DÉBOITAGE - LÉGUMERIE</t>
  </si>
  <si>
    <t>Propreté des tables</t>
  </si>
  <si>
    <t>Tenue de travail conforme</t>
  </si>
  <si>
    <t>Propreté ouvre-boîte</t>
  </si>
  <si>
    <t>Evacuation de l’eau au sol avec siphon</t>
  </si>
  <si>
    <t>Absence de bois- carton - torchon</t>
  </si>
  <si>
    <t>Protocole déboitage respecté</t>
  </si>
  <si>
    <t>Présence d'un lave-mains, savon, brosse</t>
  </si>
  <si>
    <t>Décontamination des légumes respectée</t>
  </si>
  <si>
    <t>A-09</t>
  </si>
  <si>
    <t>LOCAUX PREPARATIONS PRIMAIRES</t>
  </si>
  <si>
    <t>A-10</t>
  </si>
  <si>
    <t>PREPARATIONS FROIDES</t>
  </si>
  <si>
    <t>Température du local</t>
  </si>
  <si>
    <t>Respect de la marche en avant</t>
  </si>
  <si>
    <t>Rangement et protection des denrées</t>
  </si>
  <si>
    <t>Identification et respect des DLC</t>
  </si>
  <si>
    <t>Protection du trancheur</t>
  </si>
  <si>
    <t>Évacuation de l'eau au sol avec siphon</t>
  </si>
  <si>
    <t>Rangement des barquettes - assiettes</t>
  </si>
  <si>
    <t>Relevé température frigo de jour</t>
  </si>
  <si>
    <t>A-11</t>
  </si>
  <si>
    <t>A-12</t>
  </si>
  <si>
    <t>OPERCULAGE – MISE EN BARQUETTES</t>
  </si>
  <si>
    <t>Propreté du piano et des fours</t>
  </si>
  <si>
    <t>Propreté des tapis et operculeuse</t>
  </si>
  <si>
    <t>Rangement des ustensiles propres</t>
  </si>
  <si>
    <t>Présence et utilisation d'une armoire à U.V pour couteau</t>
  </si>
  <si>
    <t>Présence d'un plan de nettoyage</t>
  </si>
  <si>
    <t>Séparation des produits d'entretien</t>
  </si>
  <si>
    <t>Absence de bois-carton-éponge</t>
  </si>
  <si>
    <t>Contrat d'entretien dégraissage hotte</t>
  </si>
  <si>
    <t>Enregistrement des passages en cellule de refroidissement</t>
  </si>
  <si>
    <t>Utilisation des étuves ou armoires chauffantes (&gt;63°C)</t>
  </si>
  <si>
    <t>Présence d'une poubelle fermée</t>
  </si>
  <si>
    <t>Présence d'un lave-mains, savon, papier</t>
  </si>
  <si>
    <t>Suivi de l'oxydation des huiles de fritures</t>
  </si>
  <si>
    <t>Traçabilité et étiquetage</t>
  </si>
  <si>
    <t>Port des tenues</t>
  </si>
  <si>
    <t>Ventilation •- hotte - suffisante</t>
  </si>
  <si>
    <t>Réalisation de plats témoins</t>
  </si>
  <si>
    <t>Utilisation de fiches techniques produits</t>
  </si>
  <si>
    <t>A-13</t>
  </si>
  <si>
    <t>PLONGE</t>
  </si>
  <si>
    <t>A-14</t>
  </si>
  <si>
    <t>Présence de poubelles fermées</t>
  </si>
  <si>
    <t>Présence  d’une centrale de nettoyage</t>
  </si>
  <si>
    <t>Présence  d’une machine lave vaisselle</t>
  </si>
  <si>
    <t>Produits d’entretien efficaces (nettoyant et désinfectant)</t>
  </si>
  <si>
    <t>Absence de bois – torchon - éponge</t>
  </si>
  <si>
    <t>Rangement des plats et ustensiles propres</t>
  </si>
  <si>
    <t>Evacuation des poubelles journalières</t>
  </si>
  <si>
    <t>A-15</t>
  </si>
  <si>
    <t>A-16</t>
  </si>
  <si>
    <t>A-17</t>
  </si>
  <si>
    <t>A-18</t>
  </si>
  <si>
    <t>A-19</t>
  </si>
  <si>
    <t>A-20</t>
  </si>
  <si>
    <t>Modèles de formules qui pourraient vous être utiles dans vos documents</t>
  </si>
  <si>
    <t xml:space="preserve"> cellule jaune saisissez ce que vous recherchez</t>
  </si>
  <si>
    <t>(NBVAL(M100:M104;"&lt;&gt;0"))</t>
  </si>
  <si>
    <t>dans la liste grise</t>
  </si>
  <si>
    <t>NB.SI(M100:M104;"&lt;&gt;0</t>
  </si>
  <si>
    <t>pommes</t>
  </si>
  <si>
    <t>NB.SI(BA62:BA68;BA61)</t>
  </si>
  <si>
    <t>SOMMEPROD((M100:M104&lt;&gt;0)*1)</t>
  </si>
  <si>
    <t>oranges</t>
  </si>
  <si>
    <t>NB.SI(M100:M104;"&gt;0")</t>
  </si>
  <si>
    <t>pêches</t>
  </si>
  <si>
    <t>SOMMEPROD((M100:M104&lt;&gt;0)*(M100:M104&lt;&gt;""))</t>
  </si>
  <si>
    <t>SI(AY56=0;0;SOMME(NB.SI(M100:M104;"&gt;"&amp;0)))</t>
  </si>
  <si>
    <t>cerises</t>
  </si>
  <si>
    <t>SI(AY56&lt;&gt;AZ56;AS56+1;AS56)</t>
  </si>
  <si>
    <t>RANG(AR56;AR37:AR56)</t>
  </si>
  <si>
    <t>SI(AY56+AZ56&gt;AU56;"Erreur";SI(AY56+AZ56&lt;AU56;"manque";""))</t>
  </si>
  <si>
    <t>SI(AY56+AZ56&lt;AU56;AU56-(AY56+AZ56);"")</t>
  </si>
  <si>
    <t>(NBVAL(N100:N104))</t>
  </si>
  <si>
    <t>NB.SI(L100:L104;"&lt;&gt;0")</t>
  </si>
  <si>
    <t>(NBVAL(N100:N104)/AU56)</t>
  </si>
  <si>
    <t>(NBVAL(M100:M104)/AU56)</t>
  </si>
  <si>
    <t>100%-AT56</t>
  </si>
  <si>
    <t>Exemples non exhaustifs</t>
  </si>
  <si>
    <t>http://www.cijoint.fr/cjlink.php?file=cj200912/cijP8v4fNy.xls</t>
  </si>
  <si>
    <t>Fonctions Excel: NB, NB.SI, NB.VIDE, NBVAL – Comptez ses cellules vides/pleines</t>
  </si>
  <si>
    <t>GRILLE D'AUDIT  Modèle N° 2    MODE D'EMPLOI</t>
  </si>
  <si>
    <r>
      <t xml:space="preserve">L'utilisation est simple : saisissez </t>
    </r>
    <r>
      <rPr>
        <b/>
        <sz val="14"/>
        <color rgb="FF3366FF"/>
        <rFont val="Calibri"/>
        <family val="2"/>
        <scheme val="minor"/>
      </rPr>
      <t>❶</t>
    </r>
    <r>
      <rPr>
        <b/>
        <sz val="14"/>
        <color rgb="FFC00000"/>
        <rFont val="Calibri"/>
        <family val="2"/>
        <scheme val="minor"/>
      </rPr>
      <t xml:space="preserve">   ❷   ❸</t>
    </r>
  </si>
  <si>
    <t>Avant de saisir quoi que ce soit dans une cellule cliquez dessus pour vérifier qu'il n'y ait pas de formule</t>
  </si>
  <si>
    <t>et reportez vous dans chaque tableau pour y saisir vos appréciations et vos commentaires</t>
  </si>
  <si>
    <t>Vous avez deux tableaux récapitulatifs de commentaire</t>
  </si>
  <si>
    <t>cellules</t>
  </si>
  <si>
    <t>Vous avez un tableau de contrôle et de hiérarchisation des offres colonne</t>
  </si>
  <si>
    <t>❶ Saisissez vos entêtes de tableaux</t>
  </si>
  <si>
    <t>Remplacez "soumissionnaire" par votre Intitulé qui peut être le nom des fournisseurs …un nom de produits à comparer…le nom d'une recettes à tester etc…</t>
  </si>
  <si>
    <t>Soumissionnaire A</t>
  </si>
  <si>
    <t>Soumissionnaire B</t>
  </si>
  <si>
    <t>Soumissionnaire C</t>
  </si>
  <si>
    <t>Soumissionnaire D</t>
  </si>
  <si>
    <t>ZONE DE RÉCEPTION</t>
  </si>
  <si>
    <t>❷ saisissez vos critères dans  les cellules des tableaux &gt; quelques exemples</t>
  </si>
  <si>
    <t>Critères 18 Maxi mais vous pouvez en saisir moins</t>
  </si>
  <si>
    <t>❸ Saisissez  vos comparaisons dans les cellules encadrées des tableaux</t>
  </si>
  <si>
    <t>à chaque fois que vous saisirez un X  - oui ou non  etc.  dans une colonne les commentaires s'afficheront dans les tableaux correspondants</t>
  </si>
  <si>
    <t>autre exemple de comparaisons à saisir dans les cellules encadrées</t>
  </si>
  <si>
    <t>Accepté</t>
  </si>
  <si>
    <t>Refusé</t>
  </si>
  <si>
    <t>Oui</t>
  </si>
  <si>
    <t>Non.</t>
  </si>
  <si>
    <t>Bien</t>
  </si>
  <si>
    <t>Pratique</t>
  </si>
  <si>
    <t>Compliqué</t>
  </si>
  <si>
    <t>etc…</t>
  </si>
  <si>
    <t>MANAGEMENT DES RISQUES</t>
  </si>
  <si>
    <t>AUDIT INTERNE</t>
  </si>
  <si>
    <t>AU.PONCTUEL</t>
  </si>
  <si>
    <t>Police de caractère : Calibri de 8 à 12</t>
  </si>
  <si>
    <t xml:space="preserve">DISPOSITIONS PERMETTANT D’ASSURER LA SÉCURITÉ EN RESTAURATION </t>
  </si>
  <si>
    <t>Couleur document : JAUNE-RVB 255.255.0</t>
  </si>
  <si>
    <t xml:space="preserve">Source : </t>
  </si>
  <si>
    <t>Gilles TIXIER reseau-case.com/gti/amplitude  - MeaH.Gouv.-chez.com/agrothèque-Agence Fédérale Belge</t>
  </si>
  <si>
    <t>OBSERVATIONS :</t>
  </si>
  <si>
    <t>SATISFAISANT ?</t>
  </si>
  <si>
    <t>DATE DU CONTRÔLE</t>
  </si>
  <si>
    <t>N°</t>
  </si>
  <si>
    <t>NON</t>
  </si>
  <si>
    <t>OUI</t>
  </si>
  <si>
    <t>- -</t>
  </si>
  <si>
    <t>-</t>
  </si>
  <si>
    <t>+</t>
  </si>
  <si>
    <t>++</t>
  </si>
  <si>
    <t>Numérotez les commentaires</t>
  </si>
  <si>
    <t>1. RESPONSABILITÉ DE LA DIRECTION / DÉFINITION &amp; CONTRÔLE DES RÈGLES D’HYGIÈNE</t>
  </si>
  <si>
    <t>1.1</t>
  </si>
  <si>
    <t> Déclaration de l'établissement auprès de la DSV, conforme à son activité (Titre I, II ou III)</t>
  </si>
  <si>
    <t>1.2</t>
  </si>
  <si>
    <t> Nomination d'un responsable de la sécurité des aliments et des moyens de l'assurer (fiche de poste)</t>
  </si>
  <si>
    <t>1.3</t>
  </si>
  <si>
    <t> Établissement de mesures préventives et des auto-contrôles  (bonnes pratiques,  réglementation et principes de l'HACCP)</t>
  </si>
  <si>
    <t>1.4</t>
  </si>
  <si>
    <t> Évaluation régulière du respect des règles d'hygiène et des auto-contrôles (suivi)</t>
  </si>
  <si>
    <t>1.5</t>
  </si>
  <si>
    <t> Accès rapide aux données d’un menu antérieur (traçabilité : lot, DLC, réception, …)</t>
  </si>
  <si>
    <t>1.6</t>
  </si>
  <si>
    <t> Réalisation de plats témoins, délai et condition de conservation satisfaisants</t>
  </si>
  <si>
    <t>1.7</t>
  </si>
  <si>
    <t> Connaissance ou écrit sur la façon de procéder en cas de TIAC</t>
  </si>
  <si>
    <t>1.8</t>
  </si>
  <si>
    <t> Réalisation de contrôles bactériologiques et interprétation pour améliorer le système</t>
  </si>
  <si>
    <t>1.9</t>
  </si>
  <si>
    <t> Évaluation régulière de l’efficacité des dispositions mises en place pour adaptation/amélioration</t>
  </si>
  <si>
    <t>2. HYGIÈNE DES LOCAUX</t>
  </si>
  <si>
    <t>2.1</t>
  </si>
  <si>
    <t>  Capacité de production adaptée aux nombre des repas</t>
  </si>
  <si>
    <t>2.2</t>
  </si>
  <si>
    <t>  Abords des locaux ne constituant pas une source de contamination (pollution, animaux, poubelles)</t>
  </si>
  <si>
    <t>2.3</t>
  </si>
  <si>
    <t>  Sols, murs, plafond en matériaux ne risquant pas de contaminer les aliments</t>
  </si>
  <si>
    <t>2.4</t>
  </si>
  <si>
    <t>  Agencement des locaux permettant le respect pratique de la marche en avant</t>
  </si>
  <si>
    <t>2.5</t>
  </si>
  <si>
    <t>  Locaux permettant un nettoyage efficace (jointage des éléments posés au sol 
  ou passage possible du balai sous les éléments surélevés)</t>
  </si>
  <si>
    <t>2.6</t>
  </si>
  <si>
    <t>  Évacuation des eaux usées sans risque de contamination &amp; absence de reflux malodorants</t>
  </si>
  <si>
    <t>2.7</t>
  </si>
  <si>
    <t>  Hygiène de l’air (arrivée d’air sain, extraction des fumées, moustiquaires aux fenêtres)</t>
  </si>
  <si>
    <t>2.8</t>
  </si>
  <si>
    <t>  Potabilité de l’eau prouvée par document (même pour le nettoyage)</t>
  </si>
  <si>
    <t>2.9</t>
  </si>
  <si>
    <t>  Plan de lutte contre les insectes, les ravageurs et même les animaux domestiques</t>
  </si>
  <si>
    <t>3.  HYGIÈNE DES ÉQUIPEMENTS ET DES USTENSILES</t>
  </si>
  <si>
    <t>3.1</t>
  </si>
  <si>
    <t xml:space="preserve"> Équipements en bon état de fonctionnement</t>
  </si>
  <si>
    <t>3.2</t>
  </si>
  <si>
    <t xml:space="preserve"> Ne risquant pas de contaminer les aliments (non poreux, non putrescibles, non corrodables)</t>
  </si>
  <si>
    <t>3.3</t>
  </si>
  <si>
    <t xml:space="preserve"> Matériels faciles à démonter, laver et désinfecter</t>
  </si>
  <si>
    <t>3.4</t>
  </si>
  <si>
    <t xml:space="preserve"> Plan de maintenance des groupes de froid</t>
  </si>
  <si>
    <t>3.5</t>
  </si>
  <si>
    <t xml:space="preserve"> Bon état, propreté et rangement des ustensiles</t>
  </si>
  <si>
    <t>4.  MOYENS POUR L’HYGIÈNE DU PERSONNEL &amp; CONSTAT</t>
  </si>
  <si>
    <t>4.1</t>
  </si>
  <si>
    <t xml:space="preserve">  Accès réglementés à l’ensemble des locaux (kits visiteurs)</t>
  </si>
  <si>
    <t>4.2</t>
  </si>
  <si>
    <t xml:space="preserve">  Adéquation et propreté des sanitaires et vestiaires</t>
  </si>
  <si>
    <t>4.3</t>
  </si>
  <si>
    <t xml:space="preserve">  Équipements pour  lavage &amp; séchage hygiéniques des mains ; approvisionnement en consommables</t>
  </si>
  <si>
    <t>4.4</t>
  </si>
  <si>
    <t xml:space="preserve"> Utilisation effective des lave-mains </t>
  </si>
  <si>
    <t>4.5</t>
  </si>
  <si>
    <t xml:space="preserve">  Adéquation et propreté  de la tenue de travail ; moyens de lavage</t>
  </si>
  <si>
    <t>4.6</t>
  </si>
  <si>
    <t xml:space="preserve">  Instructions précises pour appliquer les règles d’Hygiène, validées avec le Personnel</t>
  </si>
  <si>
    <t>4.7</t>
  </si>
  <si>
    <t> Port de la coiffe respecté et bon usage des gants</t>
  </si>
  <si>
    <t>4.8</t>
  </si>
  <si>
    <t> Visite médicale annuelle et enregistrement</t>
  </si>
  <si>
    <t>4.9</t>
  </si>
  <si>
    <t xml:space="preserve"> Présence d'une pharmacie </t>
  </si>
  <si>
    <t>4.10</t>
  </si>
  <si>
    <t xml:space="preserve">  Formation continue du Personnel à l'hygiène des aliments et enregistrements</t>
  </si>
  <si>
    <t>5. NETTOYAGE ET DÉSINFECTION</t>
  </si>
  <si>
    <t>5.1</t>
  </si>
  <si>
    <t> Plan de nettoyage et de désinfection, formalisé, propre à l'établissement, validé par le personnel</t>
  </si>
  <si>
    <t>5.2</t>
  </si>
  <si>
    <t> Bien fondé du choix des produits de nettoyage et de désinfection et bonne utilisation effective</t>
  </si>
  <si>
    <t>5.3</t>
  </si>
  <si>
    <t> Bien fondé du choix des matériels pour nettoyage et bonne utilisation effective</t>
  </si>
  <si>
    <t>5.4</t>
  </si>
  <si>
    <t> Présence des fiches technique et de sécurité, à jour</t>
  </si>
  <si>
    <t>5.5</t>
  </si>
  <si>
    <t> Equipement Protection  individuelle pour manipuuler les produits dangereux</t>
  </si>
  <si>
    <t>5.6</t>
  </si>
  <si>
    <t xml:space="preserve"> Respect du plan N&amp;D, suivi et enregistrement</t>
  </si>
  <si>
    <t>5.7</t>
  </si>
  <si>
    <t xml:space="preserve"> Preuve d'efficacité du plan N&amp;D par test  microbiologique de surfaces</t>
  </si>
  <si>
    <t>5.8</t>
  </si>
  <si>
    <t xml:space="preserve"> Rangement des produits et des matériels de nettoyage, avec accès maîtrisé</t>
  </si>
  <si>
    <t>5.9</t>
  </si>
  <si>
    <t xml:space="preserve"> Bon fonctionnement et bonne utilisation du lave-vaisselle</t>
  </si>
  <si>
    <t>5.10</t>
  </si>
  <si>
    <t xml:space="preserve"> Absence de balayage à sec en entreposage et préparation des denrées</t>
  </si>
  <si>
    <t>6.  ACHATS &amp; RÉCEPTION DES MATIÈRES PREMIÈRES</t>
  </si>
  <si>
    <t>6.1</t>
  </si>
  <si>
    <t xml:space="preserve">  Sélection des fournisseurs sur cahier des charges et évaluation</t>
  </si>
  <si>
    <t>6.2</t>
  </si>
  <si>
    <t> Fournisseurs de denrées (d'origine) animale(s) pourvus d'un agrément (ou dérogation)</t>
  </si>
  <si>
    <t>6.3</t>
  </si>
  <si>
    <t xml:space="preserve">  Contrôle à réception avec enregistrements systématiques (Température,validationDLC, aspect)</t>
  </si>
  <si>
    <t>6.4</t>
  </si>
  <si>
    <t> Préservation des produits en cours de réception (temps x température)</t>
  </si>
  <si>
    <t>6.5</t>
  </si>
  <si>
    <t> Procédure de refus et fiche d'anomalie à réception</t>
  </si>
  <si>
    <t>6.6</t>
  </si>
  <si>
    <t> Consignes écrites et enregistrements (le juste nécessaire)</t>
  </si>
  <si>
    <t>7.  STOCKAGE DES MATIÈRES PREMIÈRES  EN CHAMBRE(S) FROIDE(S) POSITIVE(S) NÉGATIVE(S)</t>
  </si>
  <si>
    <t>7.1</t>
  </si>
  <si>
    <t> Bien fondé de l'affectation des chambres froides aux produits (sectorisation)</t>
  </si>
  <si>
    <t>7.2</t>
  </si>
  <si>
    <t> Vérification régulière de la justesse des températures affichées</t>
  </si>
  <si>
    <t>7.3</t>
  </si>
  <si>
    <t xml:space="preserve">  Rangement évitant les contaminations (croisées), (denrées conformes à l'affectation, protégées, pas de produits au sol, pas de cartons en zone propre, pas de produits autres qu'alimentaires, …)</t>
  </si>
  <si>
    <t>7.4</t>
  </si>
  <si>
    <t> Équipements pour rangement ; dégivrage satisfaisant</t>
  </si>
  <si>
    <t>7.5</t>
  </si>
  <si>
    <t xml:space="preserve">  Gestion du stock (connaissance, étiquetage, FIFO, DLC)</t>
  </si>
  <si>
    <t>7.6</t>
  </si>
  <si>
    <t xml:space="preserve">  Suivi (et enregistrement) des températures et actions suite à anomalie</t>
  </si>
  <si>
    <t>7.7</t>
  </si>
  <si>
    <t> Absence de congélation sur place</t>
  </si>
  <si>
    <t>7.8</t>
  </si>
  <si>
    <t>8.  STOCKAGE DES MATIÈRES PREMIÈRES  EN RÉSERVE(S) SÈCHE(S)</t>
  </si>
  <si>
    <t>8.1</t>
  </si>
  <si>
    <t xml:space="preserve">  Adéquation et propreté du local</t>
  </si>
  <si>
    <t>8.2</t>
  </si>
  <si>
    <t xml:space="preserve">  Rangement évitant les contaminations, (pas  de produits autres qu'alimentaires)</t>
  </si>
  <si>
    <t>8.3</t>
  </si>
  <si>
    <t> Fermeture des produits entamés, avec date d'ouverture</t>
  </si>
  <si>
    <t>8.4</t>
  </si>
  <si>
    <t xml:space="preserve">  Gestion du stock (connaissance, étiquetage, FIFO, DLUO)</t>
  </si>
  <si>
    <t>8.5</t>
  </si>
  <si>
    <t xml:space="preserve">  Adéquation des conditions de stockage (température, humidité)</t>
  </si>
  <si>
    <t>8.6</t>
  </si>
  <si>
    <t xml:space="preserve">  Protection contre les nuisibles</t>
  </si>
  <si>
    <t>8.7</t>
  </si>
  <si>
    <t xml:space="preserve">  Consignes écrites et enregistrements (le juste nécessaire)</t>
  </si>
  <si>
    <t>9.  STOCKAGE DES PRODUITS NON ALIMENTAIRES</t>
  </si>
  <si>
    <t>9.1</t>
  </si>
  <si>
    <t xml:space="preserve">  Rangement et étiquetage évitant les confusions &amp; les risques de pollution des aliments</t>
  </si>
  <si>
    <t>9.2</t>
  </si>
  <si>
    <t xml:space="preserve">  Gestion du stock (connaissance, étiquetage, FIFO, date limite)</t>
  </si>
  <si>
    <t>9.3</t>
  </si>
  <si>
    <t>10.  POSTE BOISSON</t>
  </si>
  <si>
    <t>10.1</t>
  </si>
  <si>
    <t xml:space="preserve">  Gestion du stock (connaissance, étiquetage)</t>
  </si>
  <si>
    <t>10.2</t>
  </si>
  <si>
    <t>11.  PRÉPARATION DES VIANDES (DÉCOUPE) ET VOLAILLES (PLUMAGE)</t>
  </si>
  <si>
    <t>11.1</t>
  </si>
  <si>
    <t xml:space="preserve">  Dispositions évitant les contaminations croisées (isolement des volailles)</t>
  </si>
  <si>
    <t>11.2</t>
  </si>
  <si>
    <t xml:space="preserve">  Maintien de la chaîne du froid, avec enregistrement</t>
  </si>
  <si>
    <t>12.  LÉGUMERIE, DÉBOITAGE, DÉCONGÉLATION</t>
  </si>
  <si>
    <t>12.1</t>
  </si>
  <si>
    <t xml:space="preserve">  Dispositions évitant les contaminations (croisées)</t>
  </si>
  <si>
    <t>12.2</t>
  </si>
  <si>
    <t> Désinfection des légumes bruts et des boîtes de conserve</t>
  </si>
  <si>
    <t>12.3</t>
  </si>
  <si>
    <t xml:space="preserve">  Hygiène des équipements et ustensiles</t>
  </si>
  <si>
    <t>12.4</t>
  </si>
  <si>
    <t xml:space="preserve">  Décongélation  à l'abri des contaminations, à 3°C ou par cuisson directe</t>
  </si>
  <si>
    <t>12.5</t>
  </si>
  <si>
    <t> Enregistrement des dates de mise en décongélation</t>
  </si>
  <si>
    <t>12.6</t>
  </si>
  <si>
    <t>13.  PRÉPARATIONS FROIDES ET DESSERTS</t>
  </si>
  <si>
    <t>13.1</t>
  </si>
  <si>
    <t> Maîtrise de la température du local</t>
  </si>
  <si>
    <t>13.2</t>
  </si>
  <si>
    <t>13.3</t>
  </si>
  <si>
    <t xml:space="preserve">  Adéquation du couple temps / température du produit pendant la préparation, jusqu’au stockage</t>
  </si>
  <si>
    <t>13.4</t>
  </si>
  <si>
    <t xml:space="preserve">  Maintien de la chaîne du froid, jusqu'au service</t>
  </si>
  <si>
    <t>13.5</t>
  </si>
  <si>
    <t>13.6</t>
  </si>
  <si>
    <t> Gestion des produits périssables entamés (DLC -&gt;3j)</t>
  </si>
  <si>
    <t>13.7</t>
  </si>
  <si>
    <t>14.  PRÉPARATIONS CHAUDES</t>
  </si>
  <si>
    <t>14.1</t>
  </si>
  <si>
    <t xml:space="preserve">  Adéquation du couple temps / température du produit pendant la préparation, jusqu’a la mise en attente</t>
  </si>
  <si>
    <t>14.2</t>
  </si>
  <si>
    <t xml:space="preserve">  Maintien de la chaîne du chaud, jusqu'au service</t>
  </si>
  <si>
    <t>14.3</t>
  </si>
  <si>
    <t>14.4</t>
  </si>
  <si>
    <t> Surveillance de l'huile de friture et changement approprié</t>
  </si>
  <si>
    <t>14.5</t>
  </si>
  <si>
    <t>15.  PRÉPARATIONS À L’AVANCE, CONSERVÉES AU FROID</t>
  </si>
  <si>
    <t>15.1</t>
  </si>
  <si>
    <t xml:space="preserve">  Suivi et enregistrement de la vitesse de refroidissement des préparations chaudes</t>
  </si>
  <si>
    <t>15.2</t>
  </si>
  <si>
    <t xml:space="preserve">  Détermination de la DLC (3j, ou plus si étude de vieillissement)</t>
  </si>
  <si>
    <t>15.3</t>
  </si>
  <si>
    <t xml:space="preserve">  Étiquetage des plats ( dénomination, DLC/DLUO) pour permettre la traçabilité amont</t>
  </si>
  <si>
    <t>15.4</t>
  </si>
  <si>
    <t> Conservation en chambre froide dédiée aux produits fini, sans risque de contamination croisée</t>
  </si>
  <si>
    <t>15.5</t>
  </si>
  <si>
    <t xml:space="preserve">  Protocole de gestion du stock (connaissance,  FIFO,  respect DLC, respect chaîne du froid)</t>
  </si>
  <si>
    <t>15.6</t>
  </si>
  <si>
    <t xml:space="preserve">  Suivi et enregistrement des température des produits finis et actions suite à anomalie</t>
  </si>
  <si>
    <t>15.7</t>
  </si>
  <si>
    <t> Pièce spécifique et séparée pour le conditionnement et déconditionnement des PCEA</t>
  </si>
  <si>
    <t>15.8</t>
  </si>
  <si>
    <t>16.  SERVICE DES REPAS (LIBRE-SERVICE, SERVICE À TABLE, …)</t>
  </si>
  <si>
    <t>16.1</t>
  </si>
  <si>
    <t xml:space="preserve">  Dispositions évitant les contaminations  (vitrines, présentoirs)</t>
  </si>
  <si>
    <t>16.2</t>
  </si>
  <si>
    <t xml:space="preserve">  Adéquation du couple temps / température jusqu'au service final (remise en température, maintien)</t>
  </si>
  <si>
    <t>16.3</t>
  </si>
  <si>
    <t xml:space="preserve">  Gestion des produits non consommés lors d'un service</t>
  </si>
  <si>
    <t>16.4</t>
  </si>
  <si>
    <t> Propreté et rangement des assiettes, verres et  couverts</t>
  </si>
  <si>
    <t>16.5</t>
  </si>
  <si>
    <t> Propreté des tables, pannières, approvisionnement en eau, …</t>
  </si>
  <si>
    <t>16.6</t>
  </si>
  <si>
    <t> Enregistrements des températures des plats chauds et froids</t>
  </si>
  <si>
    <t>16.7</t>
  </si>
  <si>
    <t> Équipements et propreté des sanitaires des convives</t>
  </si>
  <si>
    <t>16.8</t>
  </si>
  <si>
    <t>17.  TRANSPORT DES REPAS</t>
  </si>
  <si>
    <t>17.1</t>
  </si>
  <si>
    <t xml:space="preserve">  Adéquation du matériel de transport et du véhicule</t>
  </si>
  <si>
    <t>17.2</t>
  </si>
  <si>
    <t> Identification de chaque produit (la date de fabrication et/ou DLC/DLUO, (les conditions de conservation)) par étiquetage ou document d'accompagnement, pour assurer la traçabilité amont</t>
  </si>
  <si>
    <t>17.3</t>
  </si>
  <si>
    <t> Respect de le chaîne du froid et/ou du chaud durant toute la livraison</t>
  </si>
  <si>
    <t>17.4</t>
  </si>
  <si>
    <t> Enregistrement des températures au restaurant satellite (sans risque de rupture de  température !)</t>
  </si>
  <si>
    <t>17.5</t>
  </si>
  <si>
    <t> Nettoyage et désinfection du matériel après service et avant ré-utilisation</t>
  </si>
  <si>
    <t>17.6</t>
  </si>
  <si>
    <t>18.  PLONGE BATTERIE ET COUVERTS</t>
  </si>
  <si>
    <t>18.1</t>
  </si>
  <si>
    <t> Adéquation des matériels, produits, et protocoles de plonge batterie</t>
  </si>
  <si>
    <t>18.2</t>
  </si>
  <si>
    <t xml:space="preserve">  Efficacité du séchage </t>
  </si>
  <si>
    <t>18.3</t>
  </si>
  <si>
    <t> Protection pendant le stockage des ustensiles après nettoyage</t>
  </si>
  <si>
    <t>18.4</t>
  </si>
  <si>
    <t>19.  GESTION ET ÉLIMINATION DES DÉCHETS</t>
  </si>
  <si>
    <t>19.1</t>
  </si>
  <si>
    <t xml:space="preserve">  Adéquation et propreté du local de stockage des déchets</t>
  </si>
  <si>
    <t>19.2</t>
  </si>
  <si>
    <t> Respect de la marche en avant</t>
  </si>
  <si>
    <t>19.3</t>
  </si>
  <si>
    <t xml:space="preserve">  Organisation de l'élimination des déchets pour ne pas contaminer le Personnel (moments, fréquences)</t>
  </si>
  <si>
    <t>19.4</t>
  </si>
  <si>
    <t>Largeur de colonnes standards (la première de 3 et 13 colonnes de 11)</t>
  </si>
  <si>
    <t>DÉCORS - AROMATISATION - ASTUCES</t>
  </si>
  <si>
    <t>MODES D'EMPLOI</t>
  </si>
  <si>
    <t>Ce document est archivé à l'adresse suivante sur votre ordinateur</t>
  </si>
  <si>
    <t>Si vous n'êtes pas d'accord avec les grammages et les produits dans les recettes de référence fond bleu …saisissez vos recettes personnelles à la place</t>
  </si>
  <si>
    <t>Matière grasse pour "graisser" les moules et cercles</t>
  </si>
  <si>
    <t>Valeurs de référence sur fond bleu</t>
  </si>
  <si>
    <t>Margarine clarifiée</t>
  </si>
  <si>
    <t>Clarifier</t>
  </si>
  <si>
    <t>Recette de référence sur fond bleu  ; à vous de saisir le poids que vous souhaitez fabriquer cellule jaune encre rouge</t>
  </si>
  <si>
    <t>farine</t>
  </si>
  <si>
    <t>puis mélanger avec la farine</t>
  </si>
  <si>
    <t>se servir de ce mélange pour graisser moules et cercles</t>
  </si>
  <si>
    <t xml:space="preserve">POIDS RECETTE </t>
  </si>
  <si>
    <t>Conseils  - suggestions - indications de  Mickaël RABEAU - Formateur AFPA - Rochefort sur mer</t>
  </si>
  <si>
    <t>margarine quel % de perte à la clarification</t>
  </si>
  <si>
    <t>en modifiant le % vous ajusterez le poids à commander</t>
  </si>
  <si>
    <t xml:space="preserve"> POIDS DE PERTE</t>
  </si>
  <si>
    <t>poids de margarine à commander</t>
  </si>
  <si>
    <t>n'hésitez pas a cliquer sur les liens internet</t>
  </si>
  <si>
    <t>Prévoir environ 1/3 de margarine supplémentaire selon composition pour obtenir le poids clarifié</t>
  </si>
  <si>
    <t xml:space="preserve">Comment faire un beurre clarifié sans écumoire ? </t>
  </si>
  <si>
    <t>https://www.youtube.com/watch?v=IClm_YLFEbM</t>
  </si>
  <si>
    <t xml:space="preserve">Le beurre clarifié </t>
  </si>
  <si>
    <t>https://www.youtube.com/watch?v=Lmr_hxkk1hw</t>
  </si>
  <si>
    <t>La gomme sert à effacer et formater les cellules</t>
  </si>
  <si>
    <t>gomme  = police Calibri- taille 10 - fond blanc sans bordures - alignement gauche centré</t>
  </si>
  <si>
    <t>Quels poids voulez vous faire à vous de saisir un poids</t>
  </si>
  <si>
    <t>copiez le mot gomme …collez le dans les cellules à effacer puis supprimez le mot</t>
  </si>
  <si>
    <t>Adaptation : Joël Leboucher..UPRT "Union des Professionnels de la Restauration Territoriale"  membre du réseau RESTAU'CO</t>
  </si>
  <si>
    <t>Appareil cigarette couleur (pour biscuit)</t>
  </si>
  <si>
    <t>Beurre fondu</t>
  </si>
  <si>
    <t>Faire un crémage</t>
  </si>
  <si>
    <t>Sucre glace</t>
  </si>
  <si>
    <t>Ajouter 3/4 des blancs, puis la farine tamisée et le colorant poudre puis le restant des blancs si nécessaire</t>
  </si>
  <si>
    <t>QS</t>
  </si>
  <si>
    <t>Colorant poudre</t>
  </si>
  <si>
    <t>Confiture pour Joconde</t>
  </si>
  <si>
    <t>Nappage</t>
  </si>
  <si>
    <t>Faire le mélange à la spatule, puis mettre sur le biscuit avec une poche</t>
  </si>
  <si>
    <t>Fécule</t>
  </si>
  <si>
    <t>Colorant</t>
  </si>
  <si>
    <t>Le sirop à entremets</t>
  </si>
  <si>
    <t>Mettre le sucre dans de l'eau froide, mélanger puis porter le sirop à ébullition pendant 1 min</t>
  </si>
  <si>
    <t>Densité (à froid): 1.260 D Utilisations : 1 I de sirop (1260 g) + 80 à 100g d'alcool</t>
  </si>
  <si>
    <t>Proportions de sucre (par densité désirée): quelques exemples</t>
  </si>
  <si>
    <t>Proportions de sucre (par densité désirée):</t>
  </si>
  <si>
    <t>n'hésitez pas a cliquer sur le lien internet</t>
  </si>
  <si>
    <t>1110 D: 100 g d'eau + 45 g de sucre</t>
  </si>
  <si>
    <t>1320 D: 100 g d'eau + 150 g de sucre</t>
  </si>
  <si>
    <t>1130 D: 100 g d'eau + 50 g de sucre</t>
  </si>
  <si>
    <t>1350 D: 100 g d'eau + 200 g de sucre</t>
  </si>
  <si>
    <t>Lien internet</t>
  </si>
  <si>
    <t>http://chezfanchon.overblog.com/sirop-de-sucre-par-densite</t>
  </si>
  <si>
    <t>La glace royale</t>
  </si>
  <si>
    <t>Nb blancs</t>
  </si>
  <si>
    <t>Chinoiser et peser les blancs, mettre dans un batteur puis monter avec le sucre, glace tamisé</t>
  </si>
  <si>
    <t>Blancs d'ceufs(7x30g)</t>
  </si>
  <si>
    <t>Citron ou vinaigre blanc</t>
  </si>
  <si>
    <t>L'acide se met lorsque la glace royale est presque montée</t>
  </si>
  <si>
    <t>Ananas confit</t>
  </si>
  <si>
    <t>Pas de commentaire…tableau indicatif..</t>
  </si>
  <si>
    <t>Mélange des colorants</t>
  </si>
  <si>
    <t>Recettes de référence sur fond bleu  ; à vous de saisir le poids que vous souhaitez fabriquer cellule jaune encre rouge</t>
  </si>
  <si>
    <t>Faire bouillir l'eau, ajouter le colorant,</t>
  </si>
  <si>
    <t>Colorant poudre (sévarome)</t>
  </si>
  <si>
    <t>filtrer, laisser refroidir</t>
  </si>
  <si>
    <t>Alcool à 90°</t>
  </si>
  <si>
    <t>Ajouter l'alcool</t>
  </si>
  <si>
    <t xml:space="preserve">Oxyde de titane : </t>
  </si>
  <si>
    <t>Verser la poudre sur l'eau</t>
  </si>
  <si>
    <t>Oxyde de titane</t>
  </si>
  <si>
    <t>Eau (froide)</t>
  </si>
  <si>
    <t>ATTENTION POUR LE BLANC NE PAS FAIRE DE MISE EN PLACE A L'AVANCE</t>
  </si>
  <si>
    <t>Gel neutre</t>
  </si>
  <si>
    <t>Nappage abricot</t>
  </si>
  <si>
    <t>Faire bouillir</t>
  </si>
  <si>
    <t>Sirop glucose</t>
  </si>
  <si>
    <t>Sirop D1.260</t>
  </si>
  <si>
    <t>Glaçage pour marrons glacés</t>
  </si>
  <si>
    <t>Mélanger puis porter l'appareil à 40°C</t>
  </si>
  <si>
    <t>Sirop à 1.260 D</t>
  </si>
  <si>
    <t>Glucose</t>
  </si>
  <si>
    <t>Sirop des marrons</t>
  </si>
  <si>
    <t xml:space="preserve"> Glacer sur grille, bien égoutter puis mettre dans un four à 220°C pendant 1 à 2 minutes.</t>
  </si>
  <si>
    <t>Égoutter les marrons sur grille et les mettre dans l'étuve à 60°C pour éviter qu'ils soient gorgés de sirop et que par la suite ils remouillent le glaçage.</t>
  </si>
  <si>
    <t>Glaçage pour les fruits 1</t>
  </si>
  <si>
    <t>Faire bouillir l'eau et le sucre</t>
  </si>
  <si>
    <t>Gélatine</t>
  </si>
  <si>
    <t>puis ajouter la gélatine préalablement ramollie dans l'eau froide</t>
  </si>
  <si>
    <t>Réserver pour le glaçage (utilisation 27°C et 30­31°C au pistolet)</t>
  </si>
  <si>
    <t>Glaçage pour les fruits 2</t>
  </si>
  <si>
    <t>Jus de poire</t>
  </si>
  <si>
    <t>Faire bouillir le jus de poire avec le sucre mélangé avec la pectine, les zestes et la vanille</t>
  </si>
  <si>
    <t>Pectine NH</t>
  </si>
  <si>
    <t>Zestes de citron</t>
  </si>
  <si>
    <t>Zestes d'orange</t>
  </si>
  <si>
    <t>Gousse de vanille (1 demi)</t>
  </si>
  <si>
    <t>Feuilles de menthe</t>
  </si>
  <si>
    <t xml:space="preserve">Faire infuser les feuilles de menthe pendant 10 minutes et chinoiser le tout. </t>
  </si>
  <si>
    <t>Réserver pour le glaçage.</t>
  </si>
  <si>
    <t>Colle alimentaire</t>
  </si>
  <si>
    <t>Pas de quantités pour cette recette..je vous laisse saisir vos proportions cellules bleues</t>
  </si>
  <si>
    <t>gomme arabique</t>
  </si>
  <si>
    <t>Remplir un flacon de gomme arabique, mettre de l'alcool à 90° à hauteur puis ajouter une cuillère à café d'huile d'olive</t>
  </si>
  <si>
    <t>alcool à 90</t>
  </si>
  <si>
    <t>d'huile d'olive</t>
  </si>
  <si>
    <t>Vernis alimentaire</t>
  </si>
  <si>
    <t>Remplir un 1/2 flacon de gomme arabique, mettre de l'alcool à 90° à hauteur du flacon</t>
  </si>
  <si>
    <t>Appareil à moule en gélatine</t>
  </si>
  <si>
    <t>Hydrater la gélatine dans de l'eau froide (20 min)</t>
  </si>
  <si>
    <t>Porter à ébullition l'eau, le sucre et le glucose.</t>
  </si>
  <si>
    <t>Verser cette préparation sur la gélatine égouttée, mélanger et écumer</t>
  </si>
  <si>
    <t xml:space="preserve">PARFUMS : pour aromatiser de la crème  </t>
  </si>
  <si>
    <t>Combien de L de crème  voulez vous parfumer</t>
  </si>
  <si>
    <t xml:space="preserve">Recette de référence sur fond bleu  ; à vous de saisir le volume ou  le poids que vous souhaitez fabriquer cellules jaunes encre rouge </t>
  </si>
  <si>
    <t xml:space="preserve">PARFUMS : pour 1 litre de crème </t>
  </si>
  <si>
    <t>Extrait de Café dans crème chaude</t>
  </si>
  <si>
    <t>Café lyophilisé dans le lait</t>
  </si>
  <si>
    <t>Chocolat : pâte de cacao</t>
  </si>
  <si>
    <t>Alcool divers dans crème froide</t>
  </si>
  <si>
    <t>deux choix</t>
  </si>
  <si>
    <t>OU FAIRE UNE GANACHE</t>
  </si>
  <si>
    <t>Chocolat de couverture 58%</t>
  </si>
  <si>
    <t>Cacao pâte</t>
  </si>
  <si>
    <t>Crème pâtissière</t>
  </si>
  <si>
    <t>Pour simplifier j'ai arrondi le poids d'1 litre de lait à 1 Kg</t>
  </si>
  <si>
    <t>lien internet :</t>
  </si>
  <si>
    <t>http://users.skynet.be/daniel.boen/Poids_mesures.htm</t>
  </si>
  <si>
    <t>Quels poids ou volume voulez vous parfumer à vous de saisir une valeur</t>
  </si>
  <si>
    <t>Version N° 1          Vérification : VOUS</t>
  </si>
  <si>
    <t>les autres cellules se mettront à jour automatiquement</t>
  </si>
  <si>
    <t>NOM DE VOTRE RESTAURANT = saisir cellule B2</t>
  </si>
  <si>
    <t>2016 à 2020</t>
  </si>
  <si>
    <t>Hauteurs de lignes</t>
  </si>
  <si>
    <t>FOURNISSEURS</t>
  </si>
  <si>
    <t>CERTIFICATS</t>
  </si>
  <si>
    <t>BORDEREAUX</t>
  </si>
  <si>
    <t>COURRIERS</t>
  </si>
  <si>
    <t>DENREES</t>
  </si>
  <si>
    <t>FONCTIONNEMENT</t>
  </si>
  <si>
    <t>DE</t>
  </si>
  <si>
    <t>ET</t>
  </si>
  <si>
    <t>DIVERS</t>
  </si>
  <si>
    <t>PAIEMENT</t>
  </si>
  <si>
    <t>MANDATS</t>
  </si>
  <si>
    <t>TELECOPIES</t>
  </si>
  <si>
    <t></t>
  </si>
  <si>
    <t>A vous d'ajuster les hauteurs de lignes - largeurs de colonnes et marges personnalisées en fonction de votre imprimante</t>
  </si>
  <si>
    <t>&lt;  vous trouvez ce dessin dans la police de caractères Wingdings</t>
  </si>
  <si>
    <t xml:space="preserve">Exemple de marges personnalisées : Haut 0.4 - enTête 0.3  - Gauche 0.6  - Droite 0.6 - Bas 0.4 - Pieds de page 0.3 </t>
  </si>
  <si>
    <t>SOCIAL</t>
  </si>
  <si>
    <t>IMMO</t>
  </si>
  <si>
    <t>REGISTRE</t>
  </si>
  <si>
    <t>DECLARATION</t>
  </si>
  <si>
    <t>BUDGETS</t>
  </si>
  <si>
    <t>DOCUMENTATION</t>
  </si>
  <si>
    <t>MALADIE</t>
  </si>
  <si>
    <t>PREPA</t>
  </si>
  <si>
    <t>GAZETTE</t>
  </si>
  <si>
    <t>de 2003 à</t>
  </si>
  <si>
    <t>MARCHES</t>
  </si>
  <si>
    <t>ACCIDENTS</t>
  </si>
  <si>
    <t>CHARGES</t>
  </si>
  <si>
    <t>Affichage largeurs de colonnes avec la fonction : CELLULE("largeur";B47)</t>
  </si>
  <si>
    <t>DOSSIER D'AGRÉMENT</t>
  </si>
  <si>
    <t>Code</t>
  </si>
  <si>
    <t>PG</t>
  </si>
  <si>
    <t>PROCÉDURES GÉNÉRALES</t>
  </si>
  <si>
    <t>AL</t>
  </si>
  <si>
    <t>Un dos de classeur à levier est composé de 3 lignes</t>
  </si>
  <si>
    <t>ALERTES</t>
  </si>
  <si>
    <t>Un dos de classeur à levier est composé de 3 lignes de texte</t>
  </si>
  <si>
    <t>NC</t>
  </si>
  <si>
    <t>NON CONFORMITÉS</t>
  </si>
  <si>
    <t>AU</t>
  </si>
  <si>
    <t>AUDITS INTERNES PONCTUELS</t>
  </si>
  <si>
    <t>CTRL</t>
  </si>
  <si>
    <t>AUTO-CONTROLES PERMANENTS- TRACABILITÉ</t>
  </si>
  <si>
    <t>MS</t>
  </si>
  <si>
    <t>MAITRISE SANITAIRE -DENRÉES -PERSONNELS</t>
  </si>
  <si>
    <t>PN</t>
  </si>
  <si>
    <t>PLAN DE NETTOYAGE ET DÉSINFECTION</t>
  </si>
  <si>
    <t>PT</t>
  </si>
  <si>
    <t>PROCÉDURES TECHNIQUES</t>
  </si>
  <si>
    <t>TF</t>
  </si>
  <si>
    <t>TECHNIQUES DE FABRICATION ET FICHES PRATIQUES</t>
  </si>
  <si>
    <t>MP</t>
  </si>
  <si>
    <t>MATIÈRES PREMIÈRES</t>
  </si>
  <si>
    <t>MOP</t>
  </si>
  <si>
    <t xml:space="preserve">Modes Opératoires  et  Instructions Opérationnelles </t>
  </si>
  <si>
    <t>BP</t>
  </si>
  <si>
    <t>BONNES PRATIQUES</t>
  </si>
  <si>
    <t>PLAN DE MAITRISE SANITAIRE</t>
  </si>
  <si>
    <t>PMS</t>
  </si>
  <si>
    <t>SERVICE ALLOTISSEMENT DES REPAS</t>
  </si>
  <si>
    <t>SERVICE LIVRAISON DES REPAS</t>
  </si>
  <si>
    <t>Production</t>
  </si>
  <si>
    <t>PROD</t>
  </si>
  <si>
    <t>DIÉTÉTIQUE</t>
  </si>
  <si>
    <t>Assemblage</t>
  </si>
  <si>
    <t>CHAINE PLATEAUX</t>
  </si>
  <si>
    <t>CHAUDE</t>
  </si>
  <si>
    <t>FROIDE</t>
  </si>
  <si>
    <t>Service</t>
  </si>
  <si>
    <t>LIV</t>
  </si>
  <si>
    <t>LIVRAISONS</t>
  </si>
  <si>
    <t>OP</t>
  </si>
  <si>
    <t>OPERCULAGE</t>
  </si>
  <si>
    <t>PLON</t>
  </si>
  <si>
    <t>PLONGE  -  ENTRETIEN</t>
  </si>
  <si>
    <t>ALLO</t>
  </si>
  <si>
    <t>MAG</t>
  </si>
  <si>
    <t>MAGASIN</t>
  </si>
  <si>
    <t>FICHES TECHNIQUES PRODUITS D’ENTRETIEN</t>
  </si>
  <si>
    <t>RISQUES MICROBIOLOGIQUES</t>
  </si>
  <si>
    <t>Affichage largeurs de colonnes avec la fonction : CELLULE("largeur";B87)</t>
  </si>
  <si>
    <t>AGRY</t>
  </si>
  <si>
    <t>ADCR</t>
  </si>
  <si>
    <t>BERN</t>
  </si>
  <si>
    <t>ACS</t>
  </si>
  <si>
    <t>BERT</t>
  </si>
  <si>
    <t>ALCA</t>
  </si>
  <si>
    <t>fonctions STXT dans les colonnes C et F</t>
  </si>
  <si>
    <t>BEZI</t>
  </si>
  <si>
    <t>ANER</t>
  </si>
  <si>
    <t>BIGA</t>
  </si>
  <si>
    <t>ARGA</t>
  </si>
  <si>
    <t>BLAN</t>
  </si>
  <si>
    <t>ARTU</t>
  </si>
  <si>
    <t>BLAS</t>
  </si>
  <si>
    <t>ASA D</t>
  </si>
  <si>
    <t>BLED</t>
  </si>
  <si>
    <t>BENO</t>
  </si>
  <si>
    <t>BORG</t>
  </si>
  <si>
    <t>BIOVE</t>
  </si>
  <si>
    <t>BOUC</t>
  </si>
  <si>
    <t>BRICA</t>
  </si>
  <si>
    <t>COTE</t>
  </si>
  <si>
    <t>BTBE</t>
  </si>
  <si>
    <t>DAVI</t>
  </si>
  <si>
    <t>BURA</t>
  </si>
  <si>
    <t>DEMA</t>
  </si>
  <si>
    <t>BURY</t>
  </si>
  <si>
    <t>DHNV</t>
  </si>
  <si>
    <t>CERTO</t>
  </si>
  <si>
    <t>DISCO</t>
  </si>
  <si>
    <t>CT CA</t>
  </si>
  <si>
    <t>DLGT</t>
  </si>
  <si>
    <t>DELFI</t>
  </si>
  <si>
    <t>DOUM</t>
  </si>
  <si>
    <t>DEXIM</t>
  </si>
  <si>
    <t>EPCR</t>
  </si>
  <si>
    <t>DIRECTION JOURNAUX OFFICIELS</t>
  </si>
  <si>
    <t>FRAN</t>
  </si>
  <si>
    <t>EDF</t>
  </si>
  <si>
    <t>GDAR</t>
  </si>
  <si>
    <t>FIL D'O</t>
  </si>
  <si>
    <t>KERR</t>
  </si>
  <si>
    <t>France TELE</t>
  </si>
  <si>
    <t>LES J</t>
  </si>
  <si>
    <t>GDF</t>
  </si>
  <si>
    <t>LODI</t>
  </si>
  <si>
    <t>GE CAP</t>
  </si>
  <si>
    <t>MANS</t>
  </si>
  <si>
    <t>GEMU</t>
  </si>
  <si>
    <t>MESM</t>
  </si>
  <si>
    <t>GENE</t>
  </si>
  <si>
    <t>PERG</t>
  </si>
  <si>
    <t>HAUQ</t>
  </si>
  <si>
    <t>POITO</t>
  </si>
  <si>
    <t>HERV</t>
  </si>
  <si>
    <t>POMA</t>
  </si>
  <si>
    <t>INFORMATIQUE</t>
  </si>
  <si>
    <t>POMO</t>
  </si>
  <si>
    <t>INEO</t>
  </si>
  <si>
    <t>POMS</t>
  </si>
  <si>
    <t>INTE</t>
  </si>
  <si>
    <t>PONX</t>
  </si>
  <si>
    <t>ISEC</t>
  </si>
  <si>
    <t>PROM</t>
  </si>
  <si>
    <t>JOHN</t>
  </si>
  <si>
    <t>SADA</t>
  </si>
  <si>
    <t>KLEK</t>
  </si>
  <si>
    <t>SODI</t>
  </si>
  <si>
    <t>LE LIT</t>
  </si>
  <si>
    <t>SOGI</t>
  </si>
  <si>
    <t>LORI</t>
  </si>
  <si>
    <t>ST JE</t>
  </si>
  <si>
    <t>MDB M</t>
  </si>
  <si>
    <t>STAL</t>
  </si>
  <si>
    <t>MAIS</t>
  </si>
  <si>
    <t>TEAL</t>
  </si>
  <si>
    <t>MECO</t>
  </si>
  <si>
    <t>TITO</t>
  </si>
  <si>
    <t>MG FR</t>
  </si>
  <si>
    <t>VILA</t>
  </si>
  <si>
    <t>MY - BO</t>
  </si>
  <si>
    <t>ONILAIT</t>
  </si>
  <si>
    <t>NUTR</t>
  </si>
  <si>
    <t>ANALYSES LABORATOIRE</t>
  </si>
  <si>
    <t>ORAN</t>
  </si>
  <si>
    <t>RELATIONS PUBLIQUES</t>
  </si>
  <si>
    <t>PARE</t>
  </si>
  <si>
    <t>ARCHIVES DEPARTEMENTALES</t>
  </si>
  <si>
    <t>PERM</t>
  </si>
  <si>
    <t>PERSONNEL</t>
  </si>
  <si>
    <t>A Frédérique</t>
  </si>
  <si>
    <t>PETI</t>
  </si>
  <si>
    <t>A Marie Christine</t>
  </si>
  <si>
    <t>PRO A</t>
  </si>
  <si>
    <t>A Philippe</t>
  </si>
  <si>
    <t>LA POSTE</t>
  </si>
  <si>
    <t>B Claudette</t>
  </si>
  <si>
    <t>PURU</t>
  </si>
  <si>
    <t>B Cosette</t>
  </si>
  <si>
    <t>RESC</t>
  </si>
  <si>
    <t>B Jérôme</t>
  </si>
  <si>
    <t>RSWO</t>
  </si>
  <si>
    <t>B Luc</t>
  </si>
  <si>
    <t>SECA</t>
  </si>
  <si>
    <t>B Philippe</t>
  </si>
  <si>
    <t>SERVICE DES EAUX</t>
  </si>
  <si>
    <t>B Yolande</t>
  </si>
  <si>
    <t>SOCI</t>
  </si>
  <si>
    <t>C Dominique</t>
  </si>
  <si>
    <t>SOCA</t>
  </si>
  <si>
    <t>D Yannick</t>
  </si>
  <si>
    <t>TOBR</t>
  </si>
  <si>
    <t>F Laurent</t>
  </si>
  <si>
    <t>USAG</t>
  </si>
  <si>
    <t>G Philippe</t>
  </si>
  <si>
    <t>WANA</t>
  </si>
  <si>
    <t>H Didier</t>
  </si>
  <si>
    <t>CH RU</t>
  </si>
  <si>
    <t>L Jean Pierre</t>
  </si>
  <si>
    <t>MAIR</t>
  </si>
  <si>
    <t>L Joël</t>
  </si>
  <si>
    <t>T V A</t>
  </si>
  <si>
    <t>M Catherine</t>
  </si>
  <si>
    <t>U R S S A F</t>
  </si>
  <si>
    <t>M Martine</t>
  </si>
  <si>
    <t>CAISSE DES DEPOTS - 1% SOLIDARITE</t>
  </si>
  <si>
    <t>M Nathalie</t>
  </si>
  <si>
    <t>R A F P</t>
  </si>
  <si>
    <t>M Raymonde</t>
  </si>
  <si>
    <t>C N R A C L</t>
  </si>
  <si>
    <t>R Philippe</t>
  </si>
  <si>
    <t>SUPPLEMENT FAMILIAL</t>
  </si>
  <si>
    <t>S Sandra</t>
  </si>
  <si>
    <t>I R C A N T E C</t>
  </si>
  <si>
    <t>V Catherine</t>
  </si>
  <si>
    <t>C N P  -  MUTUELLE</t>
  </si>
  <si>
    <t>V Patrice</t>
  </si>
  <si>
    <t>C D G</t>
  </si>
  <si>
    <t>V Thierry</t>
  </si>
  <si>
    <t>C N F P T</t>
  </si>
  <si>
    <t>Y Magali</t>
  </si>
  <si>
    <t>F I P H  F P</t>
  </si>
  <si>
    <t>DOCUMENTATION/ SALAIRE</t>
  </si>
  <si>
    <t>FORMULAIRES C A E</t>
  </si>
  <si>
    <t>I N S E E</t>
  </si>
  <si>
    <t>VIANDES - VOLAILLES FRAICHES</t>
  </si>
  <si>
    <t xml:space="preserve">NOM DE VOTRE RESTAURANT ICI </t>
  </si>
  <si>
    <t>PAGE DE GARDE POUR CLASSEUR</t>
  </si>
  <si>
    <t>PROCÉDURE GÉNÉRALE</t>
  </si>
  <si>
    <t>PG.00</t>
  </si>
  <si>
    <r>
      <t xml:space="preserve">Version N° 1 Vérification : </t>
    </r>
    <r>
      <rPr>
        <b/>
        <sz val="18"/>
        <color rgb="FFFF0000"/>
        <rFont val="Calibri"/>
        <family val="2"/>
        <scheme val="minor"/>
      </rPr>
      <t>Votre nom ICI</t>
    </r>
  </si>
  <si>
    <t xml:space="preserve">RÉPERTOIRE RECETTES </t>
  </si>
  <si>
    <t xml:space="preserve"> Une équipe de professionnels au service du client</t>
  </si>
  <si>
    <t>ADAPTER….AMÉLIORER….INNOVER….: LE GOUT….LES TEXTURES…. LA PRÉSENTATION…POUR LA SATISFACTION DU CLIENT</t>
  </si>
  <si>
    <t>RECETTES DE HORS D'ŒUVRES</t>
  </si>
  <si>
    <t>RECETTES DE SALADE</t>
  </si>
  <si>
    <t>RECETTES A BASE DE CHARCUTERIES</t>
  </si>
  <si>
    <t>Exemple de marges personnalisées : Haut 0.5 - enTête 0.3  - Gauche 0.6  - Droite 0.6 - Bas 0.5 - Pieds de page 0.3</t>
  </si>
  <si>
    <t>POISSONS COQUILLAGES ET CRUSTACÉS</t>
  </si>
  <si>
    <t>RECETTES A BASE DE PRODUITS TRIPIERS</t>
  </si>
  <si>
    <t>RECETTES DE VIANDES ET GIBIERS</t>
  </si>
  <si>
    <t>RECETTES DE VOLAILLES ET AUTRES VOLATILES</t>
  </si>
  <si>
    <t>FONDS - SAUCES - BEURRES - ÉPICES ET CONDIMENTS</t>
  </si>
  <si>
    <t>RECETTES DE LÉGUMES</t>
  </si>
  <si>
    <t>RECETTES DE RIZ - SEMOULE ET PATES</t>
  </si>
  <si>
    <t>RECETTES A BASE D'ŒUFS</t>
  </si>
  <si>
    <t>RECETTES AU BARBECUE</t>
  </si>
  <si>
    <t>RECETTES DE FONDUES - PIERRADES</t>
  </si>
  <si>
    <t>RECETTES DE SANDWICHES</t>
  </si>
  <si>
    <t>RECETTES DE DESSERTS ET GLACES</t>
  </si>
  <si>
    <t>Affichage largeurs de colonnes avec la fonction : CELLULE("largeur";N47)</t>
  </si>
  <si>
    <t>VOTRE LOGO ICI</t>
  </si>
  <si>
    <t>MODÈLE PAYSAGE DE 36 LIGNES  - 7 JOURS   ( x 2 = 14 colonnes ) de largeur 18</t>
  </si>
  <si>
    <t>MENUS 7 jours</t>
  </si>
  <si>
    <t>PLANIFICATION 4 SEMAINES</t>
  </si>
  <si>
    <t>Mise en forme : Joël Leboucher</t>
  </si>
  <si>
    <t>CADENCIER MENSUEL . Exemple</t>
  </si>
  <si>
    <t>Date : 14/11/2005  23:00:00</t>
  </si>
  <si>
    <t>Couleur document : ORANGE : RVB = 255.102.0</t>
  </si>
  <si>
    <t>Dates</t>
  </si>
  <si>
    <t>MIDI</t>
  </si>
  <si>
    <t>SOIR</t>
  </si>
  <si>
    <t>Potage</t>
  </si>
  <si>
    <t>PLAT COMPLET -quiche</t>
  </si>
  <si>
    <t xml:space="preserve"> en "Râgout"</t>
  </si>
  <si>
    <t>FROMAGE</t>
  </si>
  <si>
    <t>LAITAGES - Yaourt</t>
  </si>
  <si>
    <t>CRUDITÉ . Fuit de saison</t>
  </si>
  <si>
    <t>NAVARIN D'AGNEAU PRINTANIER</t>
  </si>
  <si>
    <t>Annette et Jean Pierre Domergues Fiches techniques de cuisine  Imprimerie Nouvelle Orléans - 1981 (épuisé)</t>
  </si>
  <si>
    <t>Date : 2012</t>
  </si>
  <si>
    <t>Pour coloriser les liaison vous pouvez Zoomer de 250 jusqu’à 400%</t>
  </si>
  <si>
    <t>PROGRESSION</t>
  </si>
  <si>
    <t>ELÉMENTS PRINCIPAUX</t>
  </si>
  <si>
    <t>Produits Réfrigérés</t>
  </si>
  <si>
    <t>Produits Temp.Ambiante</t>
  </si>
  <si>
    <t>Produits surgelés</t>
  </si>
  <si>
    <t xml:space="preserve">couper la viande </t>
  </si>
  <si>
    <t>AGNEAU : Sauté d'agneau sans os- épaule - collier</t>
  </si>
  <si>
    <t>la faire rissoler</t>
  </si>
  <si>
    <t>margarine</t>
  </si>
  <si>
    <t>ajouter lers oignons, laisser colorer</t>
  </si>
  <si>
    <t>oignons frais</t>
  </si>
  <si>
    <t>singer</t>
  </si>
  <si>
    <t>mouiller à l'eau à hauteur</t>
  </si>
  <si>
    <t>eau</t>
  </si>
  <si>
    <t>finir l'aromatsation</t>
  </si>
  <si>
    <t>ail frais</t>
  </si>
  <si>
    <t>bouquet garni PM Pour Mémoire</t>
  </si>
  <si>
    <t>concentré de tomate</t>
  </si>
  <si>
    <t>Cuire à l'anglais ou vapeur</t>
  </si>
  <si>
    <t>petits pois surgelés</t>
  </si>
  <si>
    <t>dégraisser complètement</t>
  </si>
  <si>
    <t>haricots verts surgelés</t>
  </si>
  <si>
    <t>décanter, enlever quelques os ,</t>
  </si>
  <si>
    <t>pettits oignons</t>
  </si>
  <si>
    <t>passer la sauce sur les morceaux</t>
  </si>
  <si>
    <t>après cuisson, ajouter les autres légumes cuits</t>
  </si>
  <si>
    <t>servir mélangé délicatement en timbale</t>
  </si>
  <si>
    <t>persil</t>
  </si>
  <si>
    <t>Largeur des colonnes</t>
  </si>
  <si>
    <t>DIAGRAMME DE FABRICATION DES PLATS UNIQUES</t>
  </si>
  <si>
    <t>Version N° 1      Documentation Mathieu DOIGNON</t>
  </si>
  <si>
    <t>PATES EN SAUCES</t>
  </si>
  <si>
    <t>Créé le 23/03/2008  Mise en forme Joël LEBOUCHER</t>
  </si>
  <si>
    <t>Pour impression : Masquez lignes et colonnes inutiles</t>
  </si>
  <si>
    <t>1-3</t>
  </si>
  <si>
    <t>Réception des matiéres premiéres étape commune de A à B</t>
  </si>
  <si>
    <t xml:space="preserve">Réception des emballages étape commune de: A à B et I à L  </t>
  </si>
  <si>
    <t>2-4</t>
  </si>
  <si>
    <t>Stockage des matiéres premiéresétape commune de A à B : légumes 1ère-4éme et 5éme gamme 0-4°C / conserves - épices - denrées non périssables T° ambiante / surgelés chambre froide -20°C</t>
  </si>
  <si>
    <t xml:space="preserve">Stockage des emballages étape commune de : A à B et I à L             </t>
  </si>
  <si>
    <t>N° de lignes</t>
  </si>
  <si>
    <t>Pâtes en sauce</t>
  </si>
  <si>
    <t>Contenants - protections et identification</t>
  </si>
  <si>
    <t>I</t>
  </si>
  <si>
    <t>J</t>
  </si>
  <si>
    <t>K</t>
  </si>
  <si>
    <t>L</t>
  </si>
  <si>
    <t>Viande et autres ingrédients pour la sauce</t>
  </si>
  <si>
    <t>Gastro - Plats</t>
  </si>
  <si>
    <t>Barquettes-Assiettes</t>
  </si>
  <si>
    <t>Films-Cloches</t>
  </si>
  <si>
    <t>Etiquettes</t>
  </si>
  <si>
    <t>étapes</t>
  </si>
  <si>
    <t xml:space="preserve">Déconditionnement </t>
  </si>
  <si>
    <t>PREPARATION FROIDE</t>
  </si>
  <si>
    <t>Conditionnement</t>
  </si>
  <si>
    <t>PREPARATION CHAUDE</t>
  </si>
  <si>
    <t>Pesée</t>
  </si>
  <si>
    <t>CHAMBRE FROIDE JOUR</t>
  </si>
  <si>
    <t>Thermoscellage et étiquetage</t>
  </si>
  <si>
    <t>CONDITIONNEMENT FROID</t>
  </si>
  <si>
    <t>CONDITIONNEMENT CHAUD</t>
  </si>
  <si>
    <t>Fermeture des bacs gastro et étiquetage</t>
  </si>
  <si>
    <t>SAS D'EXPEDITION</t>
  </si>
  <si>
    <t>Refroidissement des gastros et des barquettes</t>
  </si>
  <si>
    <t>VEHICULES REFRIGERES</t>
  </si>
  <si>
    <r>
      <t>Etape n°</t>
    </r>
    <r>
      <rPr>
        <b/>
        <sz val="12"/>
        <rFont val="Calibri"/>
        <family val="2"/>
        <scheme val="minor"/>
      </rPr>
      <t xml:space="preserve"> : Différentes étapes de maîtrise des risques</t>
    </r>
  </si>
  <si>
    <t xml:space="preserve">Allotissement chambre froide produits finis </t>
  </si>
  <si>
    <t>Etape facultative</t>
  </si>
  <si>
    <t>Impression de la page entière : Fichier - Mise en page - Paysage 1 page - Réduire / Agrandir à 110% de la taille normale selon imprimante; vérifier avec Aperçu avant impression</t>
  </si>
  <si>
    <t xml:space="preserve">Stockage </t>
  </si>
  <si>
    <t>Transport en liaison froide</t>
  </si>
  <si>
    <r>
      <t xml:space="preserve">GARGANTUA - LYON Session 2009    </t>
    </r>
    <r>
      <rPr>
        <sz val="16"/>
        <rFont val="Arial"/>
        <family val="2"/>
      </rPr>
      <t xml:space="preserve"> </t>
    </r>
  </si>
  <si>
    <r>
      <t>ANNEXE n° 1bis</t>
    </r>
    <r>
      <rPr>
        <sz val="16"/>
        <rFont val="Arial"/>
        <family val="2"/>
      </rPr>
      <t xml:space="preserve">                               FICHE de PLANIFICATION       </t>
    </r>
  </si>
  <si>
    <r>
      <t>LÉGENDE</t>
    </r>
    <r>
      <rPr>
        <sz val="10"/>
        <rFont val="Arial"/>
        <family val="2"/>
      </rPr>
      <t xml:space="preserve"> :</t>
    </r>
  </si>
  <si>
    <t>VERT : préliminaires</t>
  </si>
  <si>
    <t>BLEU : technique</t>
  </si>
  <si>
    <r>
      <t xml:space="preserve">        </t>
    </r>
    <r>
      <rPr>
        <sz val="16"/>
        <rFont val="Arial"/>
        <family val="2"/>
      </rPr>
      <t>SUJET n°  1</t>
    </r>
  </si>
  <si>
    <t>ROUGE : cuisson</t>
  </si>
  <si>
    <r>
      <t xml:space="preserve">PATISSERIE : </t>
    </r>
    <r>
      <rPr>
        <b/>
        <sz val="16"/>
        <rFont val="Arial"/>
        <family val="2"/>
      </rPr>
      <t xml:space="preserve"> NOM ???:     </t>
    </r>
  </si>
  <si>
    <t>NOIR : nettoyage - rangement</t>
  </si>
  <si>
    <t xml:space="preserve">                          Pour 8 personnes</t>
  </si>
  <si>
    <t>Phases Techniques</t>
  </si>
  <si>
    <t>Temps</t>
  </si>
  <si>
    <t>10'</t>
  </si>
  <si>
    <t>20'</t>
  </si>
  <si>
    <t>30'</t>
  </si>
  <si>
    <t>40'</t>
  </si>
  <si>
    <t>50'</t>
  </si>
  <si>
    <t>1H</t>
  </si>
  <si>
    <t>2H</t>
  </si>
  <si>
    <t>3H</t>
  </si>
  <si>
    <t>Observations</t>
  </si>
  <si>
    <t>NETTOYER /DÉSINFECTER PLAN DE TRAVAIL ET MATÉRIELS</t>
  </si>
  <si>
    <t>PREPARER LE FOND DE SUCCES</t>
  </si>
  <si>
    <r>
      <t xml:space="preserve">Mélanger le tant pour tant et farine </t>
    </r>
    <r>
      <rPr>
        <sz val="10"/>
        <color indexed="10"/>
        <rFont val="Arial"/>
        <family val="2"/>
      </rPr>
      <t>et QUOI</t>
    </r>
  </si>
  <si>
    <t xml:space="preserve"> Monter la meringue (blanc avec le sucre)</t>
  </si>
  <si>
    <r>
      <t xml:space="preserve">Incorporer les jaunes d'œufs et le lait </t>
    </r>
    <r>
      <rPr>
        <sz val="10"/>
        <color indexed="10"/>
        <rFont val="Arial"/>
        <family val="2"/>
      </rPr>
      <t>INFUSÉ OU PAS ?</t>
    </r>
  </si>
  <si>
    <t xml:space="preserve">Mélanger progressivement a l'écumoire et délicatement les blancs en neige à l'appareil </t>
  </si>
  <si>
    <t xml:space="preserve"> Dresser sur feuille de papier cuisson </t>
  </si>
  <si>
    <r>
      <t xml:space="preserve"> Et enfourner a four chaud  </t>
    </r>
    <r>
      <rPr>
        <sz val="10"/>
        <color indexed="10"/>
        <rFont val="Arial"/>
        <family val="2"/>
      </rPr>
      <t>c'est quoi CHAUD</t>
    </r>
  </si>
  <si>
    <t>2 PREPARER LA CREME PATISSIERE</t>
  </si>
  <si>
    <t xml:space="preserve">Porter à ébullition crème fraiche et jus d'orange  </t>
  </si>
  <si>
    <t xml:space="preserve"> Blanchir les jaunes d'œufs avec le sucre et la maïzena</t>
  </si>
  <si>
    <t xml:space="preserve"> Verser le liquide sur l'appareil et porter à ébullition quelques minutes</t>
  </si>
  <si>
    <t>Hors du feu incorporer la moitié du beurre</t>
  </si>
  <si>
    <t>Laisser refroidire</t>
  </si>
  <si>
    <t>3 CONFECTIONNER LA COMPOTEE D'ORANGE</t>
  </si>
  <si>
    <t xml:space="preserve">Préveler les seigments d'orange </t>
  </si>
  <si>
    <t xml:space="preserve"> faire un sirop </t>
  </si>
  <si>
    <t>Ajouter les seigments d'orange et laisser compotée</t>
  </si>
  <si>
    <t>Faire refroidire et reserver</t>
  </si>
  <si>
    <t>4 FINITION</t>
  </si>
  <si>
    <t xml:space="preserve"> Apres refroidissement incorporer l'autre moitié du beurre et blanchir</t>
  </si>
  <si>
    <t xml:space="preserve">Ajouter la crème fouettée  </t>
  </si>
  <si>
    <t xml:space="preserve"> Mélanger délicatement </t>
  </si>
  <si>
    <t>Dresser aussitôt le mélange effectué</t>
  </si>
  <si>
    <t>U.P.R.T.</t>
  </si>
  <si>
    <t>4°  TROPHÉE DES FRANCILIENNES 2007</t>
  </si>
  <si>
    <t>DOCUMENT N°</t>
  </si>
  <si>
    <t>Écoles GRÉGOIRE  - FERRANDI -  PARIS</t>
  </si>
  <si>
    <t>Premier</t>
  </si>
  <si>
    <t>Équipage N°</t>
  </si>
  <si>
    <t xml:space="preserve">Fiche récapitulative NOTATIONS Jury dégustation </t>
  </si>
  <si>
    <t>Second</t>
  </si>
  <si>
    <t>Troisième</t>
  </si>
  <si>
    <t>N° d'Équipages</t>
  </si>
  <si>
    <t>Total</t>
  </si>
  <si>
    <r>
      <t xml:space="preserve">Moyenne           </t>
    </r>
    <r>
      <rPr>
        <sz val="14"/>
        <rFont val="Arial"/>
        <family val="2"/>
      </rPr>
      <t>(total / 7</t>
    </r>
    <r>
      <rPr>
        <b/>
        <sz val="14"/>
        <rFont val="Arial"/>
        <family val="2"/>
      </rPr>
      <t>)</t>
    </r>
  </si>
  <si>
    <t>Sur le document Excel la police de carctère est blanche dans des colonnnes Total et Moyenne; parce qu'il était impossible de décocher valeurs zéro de l'onglet "OUTILS - Options"</t>
  </si>
  <si>
    <t>SERVICES METEOROLOGIQUES</t>
  </si>
  <si>
    <t>86.05</t>
  </si>
  <si>
    <t xml:space="preserve">SERVICES D'ETABLISSEMENT DE CARTES, PHOTO-INTERPRETATION, SYSTEMES D'INFORMATIONS GEOGRAPHIQUES </t>
  </si>
  <si>
    <t>86.04</t>
  </si>
  <si>
    <t xml:space="preserve">SERVICES DE PROSPECTION DE SURFACE </t>
  </si>
  <si>
    <t>86.03</t>
  </si>
  <si>
    <t xml:space="preserve">SERVICES DE PROSPECTION SOUTERRAINE </t>
  </si>
  <si>
    <t>86.02</t>
  </si>
  <si>
    <t xml:space="preserve">ETUDES ET CONSEILS EN SCIENCES DE LA TERRE </t>
  </si>
  <si>
    <t>86.01</t>
  </si>
  <si>
    <t xml:space="preserve">SERVICES DE CONDITIONNEMENT A FACON (HORS ROUTAGE) </t>
  </si>
  <si>
    <t>85.05</t>
  </si>
  <si>
    <t xml:space="preserve">PRESTATIONS CONNEXES DE L'AMEUBLEMENT </t>
  </si>
  <si>
    <t>85.04</t>
  </si>
  <si>
    <t xml:space="preserve">SERVICES DU TRAITEMENT DES METAUX ET DE MECANIQUE GENERALE </t>
  </si>
  <si>
    <t>85.03</t>
  </si>
  <si>
    <t xml:space="preserve">SERVICES ANNEXES A L'EXTRACTION D'HYDROCARBURES </t>
  </si>
  <si>
    <t>85.02</t>
  </si>
  <si>
    <t xml:space="preserve">SERVICES DE CONFECTION ET D'ENNOBLISSEMENT TEXTILES </t>
  </si>
  <si>
    <t>85.01</t>
  </si>
  <si>
    <t>TRANSFORMATION, PREPARATION, STERILISATION, CONSERVATION DES ALIMENTS ET BOISSONS</t>
  </si>
  <si>
    <t>84.07</t>
  </si>
  <si>
    <t xml:space="preserve">SERVICES ANNEXES A LA CHASSE </t>
  </si>
  <si>
    <t>84.06</t>
  </si>
  <si>
    <t xml:space="preserve">SERVICES ANNEXES A LA SYLVICULTURE ET AU TRAVAIL DU BOIS </t>
  </si>
  <si>
    <t>84.05</t>
  </si>
  <si>
    <t>SERVICES ANNEXES A LA PECHE, LA PISCICULTURE ET L'AQUACULTURE</t>
  </si>
  <si>
    <t>84.04</t>
  </si>
  <si>
    <t xml:space="preserve">SERVICES ANNEXES A L'ELEVAGE </t>
  </si>
  <si>
    <t>84.03</t>
  </si>
  <si>
    <t xml:space="preserve">MAINTENANCE DES ESPACES VERTS, PARCS, JARDINS, PLANTATIONS ORNEMENTALES </t>
  </si>
  <si>
    <t>84.02</t>
  </si>
  <si>
    <t xml:space="preserve">SERVICES ANNEXES AUX CULTURES PRODUCTIVES </t>
  </si>
  <si>
    <t>84.01</t>
  </si>
  <si>
    <t xml:space="preserve">REPARATION D'ARTICLES PERSONNELS OU DOMESTIQUES </t>
  </si>
  <si>
    <t>83.07</t>
  </si>
  <si>
    <t xml:space="preserve">SERVICES DOMESTIQUES </t>
  </si>
  <si>
    <t>83.06</t>
  </si>
  <si>
    <t>ECRIVAINS PUBLICS</t>
  </si>
  <si>
    <t>83.05</t>
  </si>
  <si>
    <t>SERVICES FUNERAIRES</t>
  </si>
  <si>
    <t>83.04</t>
  </si>
  <si>
    <t>TOILETTAGE, DRESSAGE ET TATOUAGE DES ANIMAUX</t>
  </si>
  <si>
    <t>83.03</t>
  </si>
  <si>
    <t xml:space="preserve">ENTRETIEN CORPOREL </t>
  </si>
  <si>
    <t>83.02</t>
  </si>
  <si>
    <t>COIFFURE ET SOINS DE BEAUTE</t>
  </si>
  <si>
    <t>83.01</t>
  </si>
  <si>
    <t>REPRODUCTION D'ENREGISTREMENTS SONORES ET VIDEO</t>
  </si>
  <si>
    <t>82.07</t>
  </si>
  <si>
    <t>AUTRES TRAVAUX DE LA CHAINE GRAPHIQUE Y COMPRIS PHOTO</t>
  </si>
  <si>
    <t>82.06</t>
  </si>
  <si>
    <t>TRAVAUX DE FACONNAGE DE PRODUITS IMPRIMES</t>
  </si>
  <si>
    <t>82.05</t>
  </si>
  <si>
    <t>AUTRES TRAVAUX D'IMPRESSION OU DE REPROGRAPHIE</t>
  </si>
  <si>
    <t>82.04</t>
  </si>
  <si>
    <t>TRAVAUX D'IMPRESSION OFFSET</t>
  </si>
  <si>
    <t>82.03</t>
  </si>
  <si>
    <t>PREPRESSE :TRAVAUX DE COMPOSITION ET DE PHOTOGRAVURE, FLASHAGE</t>
  </si>
  <si>
    <t>82.02</t>
  </si>
  <si>
    <t>CONCEPTION GRAPHIQUE, MAQUETTE</t>
  </si>
  <si>
    <t>82.01</t>
  </si>
  <si>
    <t>MAINTENANCE DIVERSE</t>
  </si>
  <si>
    <t>81.38</t>
  </si>
  <si>
    <t>MAINTENANCE DES MACHINES ET MATERIELS DE CHAUFFAGE</t>
  </si>
  <si>
    <t>81.37</t>
  </si>
  <si>
    <t>MAINTENANCE DES MATERIELS AGRICOLES</t>
  </si>
  <si>
    <t>81.36</t>
  </si>
  <si>
    <t>MAINTENANCE DES INSTRUMENTS DE MUSIQUE</t>
  </si>
  <si>
    <t>81.35</t>
  </si>
  <si>
    <t>MAINTENANCE DES INSTRUMENTS DE MESURE ET CONTRÔLE</t>
  </si>
  <si>
    <t>81.34</t>
  </si>
  <si>
    <t>MAINTENANCE D'EQUIPEMENTS DE RADIO, TELEVISION ET COMMUNICATION</t>
  </si>
  <si>
    <t>81.33</t>
  </si>
  <si>
    <t>MAINTENANCE DES MATERIELS OPTIQUES, DE PRECISION ET PHOTOGRAPHIQUES</t>
  </si>
  <si>
    <t>81.32</t>
  </si>
  <si>
    <t>MAINTENANCE DE MATERIELS ET EQUIPEMENTS POUR LA GESTION DE BIENS IMMOBILIERS</t>
  </si>
  <si>
    <t>81.31</t>
  </si>
  <si>
    <t>MAINTENANCE D'INSTALLATIONS ET D'EQUIPEMENTS DE CONTÔLE DES ACCES, DE PORTES AUTOMATIQUES</t>
  </si>
  <si>
    <t>81.30</t>
  </si>
  <si>
    <t>MAINTENANCE D'INSTALLATIONS ET D'EQUIPEMENTS DE PROTECTION CONTRE L'INCENDIE</t>
  </si>
  <si>
    <t>81.29</t>
  </si>
  <si>
    <t>MAINTENANCE D'INSTALLATIONS DE LEVAGE ET DE TRANSPORT ELECTROMECANIQUES</t>
  </si>
  <si>
    <t>81.28</t>
  </si>
  <si>
    <t>MAINTENANCE DES MATERIELS SANITAIRES ET DE PLOMBERIE</t>
  </si>
  <si>
    <t>81.27</t>
  </si>
  <si>
    <t>MAINTENANCE DES EQUIPEMENTS LIES A L'HOSPITALISATION</t>
  </si>
  <si>
    <t>81.26</t>
  </si>
  <si>
    <t>DEPANNAGE ET REPARATIONS DES EQUIPEMENTS DE LABORATOIRE, HORS MAINTENANCE</t>
  </si>
  <si>
    <t>81.253</t>
  </si>
  <si>
    <t>MAINTENANCE DES EQUIPEMENTS D'ANALYSES SPECIALISEES DE LABORATOIRE (BIOCHIMIE, IMMUNOLOGIE, ANATOMOPATHOLOGIE, PHARMACO-TOXICOLOGIE, HEMATOLOGIE, CYTOLOGIE, HEMOSTASE, BACTERIOLOGIE, VIROLOGIE, PARASITOLOGIE, BIOLOGIE MOLECULAIRE, BIOLOGIE DE LA REPRODUCT</t>
  </si>
  <si>
    <t>81.252</t>
  </si>
  <si>
    <t>MAINTENANCE DES EQUIPEMENTS GENERAUX DE LABORATOIRE</t>
  </si>
  <si>
    <t>81.251</t>
  </si>
  <si>
    <t>DEPANNAGE ET REPARATIONS DES EQUIPEMENTS DE STERILISATION, DESINFECTION, EQUIPEMENTS MEDICAUX ET TECHNIQUES DIVERS, HORS MAINTENANCE</t>
  </si>
  <si>
    <t>81.243</t>
  </si>
  <si>
    <t>MAINTENANCE DES EQUIPEMENTS DE PHARMACOTECHNIE</t>
  </si>
  <si>
    <t>81.242</t>
  </si>
  <si>
    <t>MAINTENANCE DES EQUIPEMENTS DE STERILISATION ET DESINFECTION</t>
  </si>
  <si>
    <t>81.241</t>
  </si>
  <si>
    <t>DEPANNAGE ET REPARATIONS DES EQUIPEMENTS MEDICAUX DE THERAPIE, HORS MAINTENANCE</t>
  </si>
  <si>
    <t>81.232</t>
  </si>
  <si>
    <t>MAINTENANCE DES EQUIPEMENTS MEDICAUX DE THERAPIE</t>
  </si>
  <si>
    <t>81.231</t>
  </si>
  <si>
    <t>MAINTENANCE DES MATERIELS D'ENDOSCOPIE DE VIDEOENDOSCOPIE ET D'ECHOENDOSCOPIE</t>
  </si>
  <si>
    <t>81.22</t>
  </si>
  <si>
    <t>MAINTENANCE DES DISPOSITIFS MEDICAUX POUR AUTRES EXPLORATIONS FONCTIONNELLES</t>
  </si>
  <si>
    <t>81.219</t>
  </si>
  <si>
    <t>MAINTENANCE DES DISPOSITIFS MEDICAUX D'EXPLORATIONS FONCTIONNELLES D'OPHTALMOLOGIE ET D'ORL</t>
  </si>
  <si>
    <t>81.218</t>
  </si>
  <si>
    <t>MAINTENANCE DES DISPOSITIFS MEDICAUX D'EXPLORATIONS FONCTIONNELLES D'ELECTROPHYSIOLOGIE</t>
  </si>
  <si>
    <t>81.217</t>
  </si>
  <si>
    <t xml:space="preserve">MAINTENANCE DES DISPOSITIFS MEDICAUX EXPLORATIONS FONCTIONNELLES </t>
  </si>
  <si>
    <t>81.216</t>
  </si>
  <si>
    <t>MAINTENANCE DES DISPOSITIFS MEDICAUX D'EXPLORATIONS FONCTIONNELLES CARDIAQUES</t>
  </si>
  <si>
    <t>81.215</t>
  </si>
  <si>
    <t>MAINTENANCE DES AUTRES DISPOSITIFS MEDICAUX D'ASSISTANCE FONCTIONNELLE</t>
  </si>
  <si>
    <t>81.214</t>
  </si>
  <si>
    <t>MAINTENANCE DES MATERIELS D'ASSISTANCE FONCTIONNELLE RENALE</t>
  </si>
  <si>
    <t>81.213</t>
  </si>
  <si>
    <t>MAINTENANCE DES MATERIELS D'ASSISTANCE FONCTIONNELLE RESPIRATOIRE</t>
  </si>
  <si>
    <t>81.212</t>
  </si>
  <si>
    <t>MAINTENANCE DES MATERIELS D'ASSISTANCE FONCTIONNELLE CARDIAQUE</t>
  </si>
  <si>
    <t>81.211</t>
  </si>
  <si>
    <t>DEPANNAGE ET REPARATIONS DE MATERIEL D'ANESTHESIE, REANIMATION ET SOINS INTENSIFS, HORS MAINTENANCE</t>
  </si>
  <si>
    <t>81.202</t>
  </si>
  <si>
    <t>MAINTENANCE DES MATERIELS D'ANESTHESIE REANIMATION, SOINS INTENSIFS</t>
  </si>
  <si>
    <t>81.201</t>
  </si>
  <si>
    <t>MAINTENANCE DES DISPOSITIFS MEDICAUX DE TECHNIQUES OPERATOIRES</t>
  </si>
  <si>
    <t>81.192</t>
  </si>
  <si>
    <t>MAINTENANCE DES DISPOSITIFS MEDICAUX MOBILIER DE BLOC OPERATOIRE</t>
  </si>
  <si>
    <t>81.191</t>
  </si>
  <si>
    <t>DEPANNAGE ET REPARATIONS DE MATERIEL D'IMAGERIE, HORS MAINTENANCE</t>
  </si>
  <si>
    <t>81.182</t>
  </si>
  <si>
    <t>MAINTENANCE DES MATERIELS D'IMAGERIE</t>
  </si>
  <si>
    <t>81.181</t>
  </si>
  <si>
    <t>MAINTENANCE DES MACHINES ET APPAREILS ELECTRIQUES</t>
  </si>
  <si>
    <t>81.17</t>
  </si>
  <si>
    <t>MAINTENANCE DES MACHINES DE BUREAU (HORS INFORMATIQUE)</t>
  </si>
  <si>
    <t>81.16</t>
  </si>
  <si>
    <t>MAINTENANCE DES EQUIPEMENTS DE RESEAUX INFORMATIQUES</t>
  </si>
  <si>
    <t>81.153</t>
  </si>
  <si>
    <t>MAINTENANCE DES PERIPHERIQUES</t>
  </si>
  <si>
    <t>81.152</t>
  </si>
  <si>
    <t>MAINTENANCE DES MICRO-ORDINATEURS ET DES STATIONS DE TRAVAIL</t>
  </si>
  <si>
    <t>81.151</t>
  </si>
  <si>
    <t>MAINTENANCE DES GROS ORDINATEURS, SERVEURS, CALCULATEURS SPECIALISES ET MINI-ORDINATEURS</t>
  </si>
  <si>
    <t>81.14</t>
  </si>
  <si>
    <t>MAINTENANCE DE MACHINES D'USAGE SPECIFIQUE (DONT BANCS D'ESSAIS…..)</t>
  </si>
  <si>
    <t>81.13</t>
  </si>
  <si>
    <t>MAINTENANCE DE MACHINES OUTILS</t>
  </si>
  <si>
    <t>81.12</t>
  </si>
  <si>
    <t>MAINTENANCE DE MACHINES D'USAGE GENERAL</t>
  </si>
  <si>
    <t>81.11</t>
  </si>
  <si>
    <t>MAINTENANCE D'EQUIPEMENTS MECANIQUES</t>
  </si>
  <si>
    <t>81.10</t>
  </si>
  <si>
    <t>MAINTENANCE DES APPAREILS DOMESTIQUES</t>
  </si>
  <si>
    <t>81.09</t>
  </si>
  <si>
    <t>MAINTENANCE DES MACHINES POUR L'IMPRIMERIE ET LA REPROGRAPHIE</t>
  </si>
  <si>
    <t>81.08</t>
  </si>
  <si>
    <t>MAINTENANCE DES MACHINES AGRICOLES</t>
  </si>
  <si>
    <t>81.07</t>
  </si>
  <si>
    <t>MAINTENANCE DES ASCENSEURS ET MONTE-CHARGES</t>
  </si>
  <si>
    <t>81.06</t>
  </si>
  <si>
    <t>MAINTENANCE DES MATERIELS DE LEVAGE ET DE MANUTENTION</t>
  </si>
  <si>
    <t>81.05</t>
  </si>
  <si>
    <t>MAINTENANCE DE VEHICULES SPECIAUX</t>
  </si>
  <si>
    <t>81.04</t>
  </si>
  <si>
    <t>MAINTENANCE DES CYCLES ET CYCLOMOTEURS</t>
  </si>
  <si>
    <t>81.03</t>
  </si>
  <si>
    <t>MAINTENANCE DES CAMIONS ET DES VEHICULES UTILITAIRES</t>
  </si>
  <si>
    <t>81.02</t>
  </si>
  <si>
    <t>MAINTENANCE DES VEHICULES DE TRANSPORT DE PERSONNES</t>
  </si>
  <si>
    <t>81.01</t>
  </si>
  <si>
    <t>ANALYSES ET ESSAIS D'EQUIPEMENTS DE MESURE, DE TEST ET DE SANTE:</t>
  </si>
  <si>
    <t>80.09</t>
  </si>
  <si>
    <t>ANALYSES ET ESSAIS DE MATERIAUX , PRODUITS ET MATERIELS D'INSTALLATION ET D'EQUIPEMENT IMMOBILIER</t>
  </si>
  <si>
    <t>80.08</t>
  </si>
  <si>
    <t>ANALYSES ET ESSAIS DE PRODUITS ET DE BIENS D' EQUIPEMENT MENAGERS</t>
  </si>
  <si>
    <t>80.07</t>
  </si>
  <si>
    <t>ANALYSES ET ESSAIS DES  BIENS SPORTIFS ET DE DIVERTISSEMENT</t>
  </si>
  <si>
    <t>80.06</t>
  </si>
  <si>
    <t>ANALYSES ET ESSAIS D' EQUIPEMENTS DE LA PERSONNE</t>
  </si>
  <si>
    <t>80.05</t>
  </si>
  <si>
    <t>ANALYSES ET ESSAIS DE PRODUITS ET DE BIENS D' EQUIPEMENT ET DE TRAVAIL POUR AMATEURS ET PROFESIONNELS</t>
  </si>
  <si>
    <t>80.04</t>
  </si>
  <si>
    <t xml:space="preserve">ESSAIS ET ANALYSES EN VUE DE LA DELIVRANCE D'UNE ATTESTATION DE CONFORMITE </t>
  </si>
  <si>
    <t>80.03</t>
  </si>
  <si>
    <t>CONTROLES ET ANALYSES DE L' ENVIRONNEMENT</t>
  </si>
  <si>
    <t>80.02</t>
  </si>
  <si>
    <t>CONTROLE TECHNIQUE AUTOMOBILE</t>
  </si>
  <si>
    <t>80.01</t>
  </si>
  <si>
    <t>SERVICES DE PROMOTION IMMOBILIERE</t>
  </si>
  <si>
    <t>79.04</t>
  </si>
  <si>
    <t>CONSEIL EN IMMOBILIER</t>
  </si>
  <si>
    <t>79.03</t>
  </si>
  <si>
    <t>SERVICES D'ADMINISTRATION D' IMMEUBLES</t>
  </si>
  <si>
    <t>79.02</t>
  </si>
  <si>
    <t>SERVICES DES AGENCES IMMOBILIERES</t>
  </si>
  <si>
    <t>79.01</t>
  </si>
  <si>
    <t xml:space="preserve">SERVICES DES ECOLES DE CONDUITE DESTINES AUX AGENTS DES COLLECTIVITES PUBLIQUES </t>
  </si>
  <si>
    <t>78.06</t>
  </si>
  <si>
    <t>FORMATION PROFESSIONNELLE CONTINUE DESTINEE AUX AGENTS DES COLLECTIVITES PUBLIQUES</t>
  </si>
  <si>
    <t>78.05</t>
  </si>
  <si>
    <t>PREPARATION AUX CONCOURS OU EXAMENS PROFESSIONNELS DESTINEE AUX AGENTS DES COLLECTIVITES PUBLIQUES</t>
  </si>
  <si>
    <t>78.04</t>
  </si>
  <si>
    <t>FORMATION PROFESSIONNELLE INITIALE DESTINEE AUX AGENTS DES COLLECTIVITES PUBLIQUES (HORS SERVICES DE QUALIFICATION ET D'INSERTION PROFESSIONNELLES)</t>
  </si>
  <si>
    <t>78.03</t>
  </si>
  <si>
    <t xml:space="preserve">SERVICES DE QUALIFICATION ET D'INSERTION PROFESSIONNELLES </t>
  </si>
  <si>
    <t>78.02</t>
  </si>
  <si>
    <t xml:space="preserve">SERVICES D'ENSEIGNEMENT PRESCOLAIRE, PRIMAIRE, SECONDAIRE ET SUPERIEUR A CARACTERE GENERAL, TECHNIQUE OU PROFESSIONNEL (Y COMPRIS APPRENTISSAGE ET HORS ENSEIGNEMENT ARTISTIQUE) </t>
  </si>
  <si>
    <t>78.01</t>
  </si>
  <si>
    <t>SERVICES CONCERNANT LES ACTIONS EDUCATIVES PERI ET POSTSCOLAIRES</t>
  </si>
  <si>
    <t>77.21</t>
  </si>
  <si>
    <t>SERVICES D'ANIMATION CULTURELLE, SOCIOCULTURELLE ET DE LOISIRS : Y COMPRIS ORGANISATION DE LOTERIES</t>
  </si>
  <si>
    <t>77.19</t>
  </si>
  <si>
    <t>SERVICES DE CENTRES DE VACANCES ET DE CENTRES DE LOISIRS SANS HEBERGEMENT, CLASSES DE DECOUVERTE, SEJOURS JEUNES ET LINGUISTIQUES</t>
  </si>
  <si>
    <t>77.18</t>
  </si>
  <si>
    <t>SERVICES DE PRESERVATION DES SITES CLASSES OU INSCRITS ET CONCEPTION DE PROJETS CULTURELS Y AFFERENTS</t>
  </si>
  <si>
    <t>77.12</t>
  </si>
  <si>
    <t>SERVICES DE CONCEPTION D'EXPOSITIONS TEMPORAIRES</t>
  </si>
  <si>
    <t>77.11</t>
  </si>
  <si>
    <t>SERVICES DE GESTION, DE CONSERVATION ET DE RESTAURATION DES COLLECTIONS DES MUSEES : Y COMPRIS LES SERVICES DE GESTION, DE CONSERVATION ET DE RESTAURATION DU PATRIMOINE MOBILIER PROTEGE AU TITRE DE LA LOI DU 31/12/1993 OU CONSERVE DANS LES MONUMENTS HISTO</t>
  </si>
  <si>
    <t>77.10</t>
  </si>
  <si>
    <t>SERVICES D'EXPLOITATION ET DE RESTAURATION D'ARCHIVES PUBLIQUES OU HISTORIQUES</t>
  </si>
  <si>
    <t>77.09</t>
  </si>
  <si>
    <t xml:space="preserve">SERVICES DE GESTION (ACQUISITION, CATALOGAGE, CONSERVATION ET RECHERCHE) D'ARCHIVES </t>
  </si>
  <si>
    <t>77.08</t>
  </si>
  <si>
    <t>SERVICES D'ACQUISITION, DE CATALOGAGE, DE CONSERVATION, DE RESTAURATION ET DE RECHERCHE DE LIVRES ET PUBLICATIONS SIMILAIRES, DE DISQUES, DE VIDEOS ET DE SUPPORTS MULTIMEDIA (COMPREND EGALEMENT LES SERVICES DE PRETS COMME LES BIBLIOTHEQUES, LES LUDOTHEQUE</t>
  </si>
  <si>
    <t>77.07</t>
  </si>
  <si>
    <t>SERVICES D'AGENCE DE PRESSE ECRITE, PHOTOGRAPHIQUE, RADIO OU TELEDIFFUSEE OU CINEMATOGRAPHIQUE</t>
  </si>
  <si>
    <t>77.05</t>
  </si>
  <si>
    <t>SERVICES DE SPECTACLES MUSICAUX, DE DANSE, DE THEATRE, DE REPRESENTATION ARTISTIQUE ET DE CIRQUE, DE SPECTACLES DE SONS ET LUMIERES, FOURNIS PAR DES PRODUCTEURS OU DES ARTISTES AMATEURS OU PROFESSIONNELS (COMPREND EGALEMENT LES BALS ET DISCOTHEQUES)</t>
  </si>
  <si>
    <t>77.02</t>
  </si>
  <si>
    <t>SERVICES DE CONCEPTION, DE PRODUCTION, DE DISTRIBUTION, DE PROJECTION, DE TRADUCTION ET DE PROMOTION OU DE PUBLICITE DE FILMS OU D'OEUVRES AUDIOVISUELLES ET MULTIMEDIA (COMPREND NOTAMMENT LES ACTIVITES CINEMATOGRAPHIQUES ET DE VIDEO)</t>
  </si>
  <si>
    <t>77.01</t>
  </si>
  <si>
    <t>PRESTATIONS DE SERVICES  « NOUVELLES »
 à acquérir spécifiquement dans le cadre d’une mission de recherche, d’innovation médicale ou d’ajustement thérapeutique ciblé. Prestations non répertoriées par ailleurs.</t>
  </si>
  <si>
    <t>76.17</t>
  </si>
  <si>
    <t>CONTROLE, ESSAIS ET ANALYSES BIOLOGIQUES ET PHYSICOCHIMIQUES DE PRODUITS ALIMENTAIRES ET AGROALIMENTAIRES : PROTECTION DE LA SANTE HUMAINE ET DE LA SANTE ANIMALE</t>
  </si>
  <si>
    <t>76.16</t>
  </si>
  <si>
    <t xml:space="preserve">CONTROLE ET ANALYSES BIOLOGIQUES, ET AUTRES ANALYSES DE LABORATOIRE POUR LA SANTE HUMAINE OU ANIMALE : A L'EXCLUSION DES ANALYSES OFFICIELLES REALISEES DANS LE CADRE DES CONTROLES SANITAIRES VETERINAIRES RELATIFS A LA PROTECTION DE LA SANTE HUMAINE ET DE </t>
  </si>
  <si>
    <t>76.15</t>
  </si>
  <si>
    <t xml:space="preserve">SERVICES D'ACCUEIL, D'HEBERGEMENT, DE REINSERTION, DE SOIN ET D'AIDE A DOMICILE EN FAVEUR DES PERSONNES AGEES, HANDICAPEES OU EN DIFFICULTE, ET ACTION SOCIALE EN FAVEUR DES MALADES HOSPITALISES </t>
  </si>
  <si>
    <t>76.14</t>
  </si>
  <si>
    <t>PRESTATION DE SERVICES DE REALISATION D'ORTHESES ET DE PROTHESES</t>
  </si>
  <si>
    <t>76.13</t>
  </si>
  <si>
    <t>LOCATION DE SUPPORTS ANTI-ESCARRES</t>
  </si>
  <si>
    <t>76.12</t>
  </si>
  <si>
    <t xml:space="preserve">SERVICES DE PREVENTION ET DE SOINS VETERINAIRES  </t>
  </si>
  <si>
    <t>76.11</t>
  </si>
  <si>
    <t>SERVICES DES BANQUES D'ORGANES, DE TISSUS ET DES AUTRES PRODUITS ISSUS DU CORPS HUMAIN</t>
  </si>
  <si>
    <t>76.08</t>
  </si>
  <si>
    <t>PRESTATION DE TRANSPORT SANITAIRE D'URGENCE PAR VOIE AERIENNE</t>
  </si>
  <si>
    <t>76.073</t>
  </si>
  <si>
    <t>PRESTATION DE TRANSPORT SANITAIRE D'URGENCE PAR VOIE TERRESTRE</t>
  </si>
  <si>
    <t>76.072</t>
  </si>
  <si>
    <t>PRESTATIONS DE TRANSPORT SANITAIRE PAR AMBULANCE</t>
  </si>
  <si>
    <t>76.071</t>
  </si>
  <si>
    <t>PRESTATIONS DE SERVICES D'INTERIM DE SAGES FEMMES, D'INFIRMIERES ET DE PERSONNELS SOIGNANTS ET PARAMEDICAUX</t>
  </si>
  <si>
    <t>76.06</t>
  </si>
  <si>
    <t xml:space="preserve">PRESTATIONS DE SERVICES DE SOINS DENTAIRES ET ORTHODONTIQUES </t>
  </si>
  <si>
    <t>76.05</t>
  </si>
  <si>
    <t xml:space="preserve">PRESTATIONS DE SERVICES DE SOINS MEDICAUX EFFECTUEES PAR DES PRATICIENS GENERALISTES ET SPECIALISTES </t>
  </si>
  <si>
    <t>76.04</t>
  </si>
  <si>
    <t>PRESTATIONS DE SERVICES HOSPITALIERS DE DISPENSATION DE MEDICAMENTS</t>
  </si>
  <si>
    <t>76.03</t>
  </si>
  <si>
    <t>PRESTATIONS DE SERVICES HOSPITALIERS DE STERILISATION ET DE DESINFECTION</t>
  </si>
  <si>
    <t>76.02</t>
  </si>
  <si>
    <t>PRESTATIONS DE SERVICES DE SOINS ET D'EXAMENS HOSPITALIERS DANS LE CADRE DES RELATIONS INTERETABLISSEMENTS (1) : Y COMPRIS ANALYSES D'IMAGERIE</t>
  </si>
  <si>
    <t>76.01</t>
  </si>
  <si>
    <t>SERVICES DE REPRESENTATION JURIDIQUE</t>
  </si>
  <si>
    <t>75.03</t>
  </si>
  <si>
    <t>SERVICES D'ETABLISSEMENTS D'ACTES AUTHENTIQUES ET DES AUXILIAIRES DE JUSTICE</t>
  </si>
  <si>
    <t>75.02</t>
  </si>
  <si>
    <t xml:space="preserve">SERVICES DE CONSEILS JURIDIQUES </t>
  </si>
  <si>
    <t>75.01</t>
  </si>
  <si>
    <t xml:space="preserve">TRI, ENLEVEMENT, STOCKAGE, TRAITEMENT DES DECHETS VALORISABLES </t>
  </si>
  <si>
    <t>74.11</t>
  </si>
  <si>
    <t>TRI, ENLEVEMENT, STOCKAGE, TRAITEMENT DES DECHETS A RISQUE RADIOACTIF</t>
  </si>
  <si>
    <t>74.09</t>
  </si>
  <si>
    <t>NETTOYAGE DES VOIES ET LIEUX PUBLICS (HORS BATIMENT) : VOIRIE, PLAGES, AIRES DE STATIONNEMENT</t>
  </si>
  <si>
    <t>74.06</t>
  </si>
  <si>
    <t>ENLEVEMENT, TRI, STOCKAGE ET TRAITEMENT DES DECHETS A RISQUES AUTRES QUE MENAGERS OU NUCLEAIRES (DASRI, PAHR…)</t>
  </si>
  <si>
    <t>74.05</t>
  </si>
  <si>
    <t>DECHETS INDUSTRIELS SPECIAUX (EFFLUENTS DE LABO, GRAISSES ALIMENTAIRES, DETERGENTS PERIMES, PEINTURE, PILES, …)</t>
  </si>
  <si>
    <t>74.04</t>
  </si>
  <si>
    <t>SERVICES D'ASSAINISSEMENT, DE VOIRIE ET DE RETRAITEMENT DES DECHETS</t>
  </si>
  <si>
    <t>74.03</t>
  </si>
  <si>
    <t>ASSAINISSEMENT DES RESEAUX D'EAUX PLUVIALES</t>
  </si>
  <si>
    <t>74.02</t>
  </si>
  <si>
    <t xml:space="preserve">ASSAINISSEMENT DES RESEAUX D'EAUX USEES </t>
  </si>
  <si>
    <t>74.01</t>
  </si>
  <si>
    <t>LOCATION-ENTRETIEN D'APPAREILS D'HYGIENE</t>
  </si>
  <si>
    <t>73.12</t>
  </si>
  <si>
    <t>SERVICES DE DECONTAMINATION NUCLEAIRE, BIOLOGIQUE OU CHIMIQUE</t>
  </si>
  <si>
    <t>73.11</t>
  </si>
  <si>
    <t>LOCATION  ENTRETIEN DE LINGE (Y COMPRIS HOSPITALIER)</t>
  </si>
  <si>
    <t>73.10</t>
  </si>
  <si>
    <t>BLANCHISSERIE, TEINTURERIE</t>
  </si>
  <si>
    <t>73.09</t>
  </si>
  <si>
    <t xml:space="preserve">NETTOYAGE DES VEHICULES ET MACHINES  </t>
  </si>
  <si>
    <t>73.08</t>
  </si>
  <si>
    <t>DESINFECTION, DERATISATION, DESINSECTISATION</t>
  </si>
  <si>
    <t>73.07</t>
  </si>
  <si>
    <t>RAMONAGE</t>
  </si>
  <si>
    <t>73.06</t>
  </si>
  <si>
    <t>NETTOYAGE ET ENTRETIEN DES LOCAUX SENSIBLES (BLOCS OPERATOIRES, SALLES INFORMATIQUES…)</t>
  </si>
  <si>
    <t>73.05</t>
  </si>
  <si>
    <t>NETTOYAGE DES VITRES</t>
  </si>
  <si>
    <t>73.04</t>
  </si>
  <si>
    <t>NETTOYAGE SPECIFIQUE DES SOLS</t>
  </si>
  <si>
    <t>73.03</t>
  </si>
  <si>
    <t>NETTOYAGE SPECIALISE (GRAFFITIS, LOCAUX D'ELEVAGE, …)</t>
  </si>
  <si>
    <t>73.02</t>
  </si>
  <si>
    <t>NETTOYAGE COURANT DES LOCAUX</t>
  </si>
  <si>
    <t>73.01</t>
  </si>
  <si>
    <t>MISE EN PLACE DE PLATEFORMES TELEPHONIQUES</t>
  </si>
  <si>
    <t>72.12</t>
  </si>
  <si>
    <t xml:space="preserve">TRAITEMENT DE L'INFORMATION </t>
  </si>
  <si>
    <t>72.11</t>
  </si>
  <si>
    <t xml:space="preserve">CONCEPTION ET REALISATION DE SITES INTERNET </t>
  </si>
  <si>
    <t>72.10</t>
  </si>
  <si>
    <t xml:space="preserve">TRAVAUX GRAPHIQUES DE COMMUNICATION </t>
  </si>
  <si>
    <t>72.09</t>
  </si>
  <si>
    <t>SERVICES PHOTOGRAPHIQUES ET AUDIOVISUELS DE COMMUNICATION : Y COMPRIS SERVICES DES LABORATOIRES PHOTOGRAPHIQUES ET CINEMATOGRAPHIQUES</t>
  </si>
  <si>
    <t>72.08</t>
  </si>
  <si>
    <t>ETUDES, SONDAGES ET ENQUETES DE COMMUNICATION</t>
  </si>
  <si>
    <t>72.07</t>
  </si>
  <si>
    <t>PUBLICATIONS (CONCEPTION)</t>
  </si>
  <si>
    <t>72.06</t>
  </si>
  <si>
    <t>REALISATION DE STANDS (SALONS, FOIRES)</t>
  </si>
  <si>
    <t>72.05</t>
  </si>
  <si>
    <t>ORGANISATION DE COLLOQUES ET EVENEMENTS (FOIRES, SALONS)</t>
  </si>
  <si>
    <t>72.04</t>
  </si>
  <si>
    <t>ACHAT ET GESTION D'ESPACES PUBLICITAIRES</t>
  </si>
  <si>
    <t>72.03</t>
  </si>
  <si>
    <t>CAMPAGNES DE COMMUNICATION (INFORMATION, PUBLICITE, RELATIONS PUBLIQUES)</t>
  </si>
  <si>
    <t>72.02</t>
  </si>
  <si>
    <t>AGENCES ET CONSEIL EN COMMUNICATION ET PUBLICITE</t>
  </si>
  <si>
    <t>72.01</t>
  </si>
  <si>
    <t>CONTROLES TECHNIQUES</t>
  </si>
  <si>
    <t>71.033</t>
  </si>
  <si>
    <t>ETUDES DE DIAGNOSTIC</t>
  </si>
  <si>
    <t>71.032</t>
  </si>
  <si>
    <t>ETUDES DE PROGRAMMATION NECESSAIRES A LA REALISATION D'UN OUVRAGE (A L'EXCLUSION DES ANALYSES ET ESSAIS DES MATERIAUX, PRODUITS ET MATERIELS D'INSTALLATION ET D'EQUIPEMENT IMMOBILIER)</t>
  </si>
  <si>
    <t>71.031</t>
  </si>
  <si>
    <t>CONDUITE D'OPERATION</t>
  </si>
  <si>
    <t>71.02</t>
  </si>
  <si>
    <t>ORDONNANCEMENT, PILOTAGE ET COORDINATION</t>
  </si>
  <si>
    <t>71.012</t>
  </si>
  <si>
    <t xml:space="preserve">MAITRISE D'ŒUVRE (HORS SERVICES DE MAITRISE D'ŒUVRE POUR LES PROJETS URBAINS) </t>
  </si>
  <si>
    <t>71.011</t>
  </si>
  <si>
    <t>ETUDES A CARACTERE TECHNOLOGIQUE</t>
  </si>
  <si>
    <t>70.08</t>
  </si>
  <si>
    <t>ETUDES ET RECHERCHES SCIENTIFIQUES FONDAMENTALES ET APPLIQUEES</t>
  </si>
  <si>
    <t>70.07</t>
  </si>
  <si>
    <t>ETUDES A CARACTERE GENERAL (HORS COMMUNICATION)</t>
  </si>
  <si>
    <t>70.06</t>
  </si>
  <si>
    <t>ENQUETES ET SONDAGES (HORS COMMUNICATION)</t>
  </si>
  <si>
    <t>70.05</t>
  </si>
  <si>
    <t>ETUDES, CONSEILS ET ASSISTANCE EN URBANISME, POLITIQUE DE LA VILLE ET AMENAGEMENT : Y COMPRIS SERVICES DE MAITRISE D'ŒUVRE POUR LES PROJETS URBAINS</t>
  </si>
  <si>
    <t>70.04</t>
  </si>
  <si>
    <t>PRESTATIONS DE SECRETARIAT ET TRADUCTION</t>
  </si>
  <si>
    <t>70.03</t>
  </si>
  <si>
    <t>ORGANISATION DES SERVICES : DEMARCHE QUALITE, AUDIT, CONSEIL, CONTROLE DE GESTION</t>
  </si>
  <si>
    <t>70.02</t>
  </si>
  <si>
    <t>GESTION DE PERSONNEL : RECRUTEMENT, CONSEIL, ORGANISATION</t>
  </si>
  <si>
    <t>70.01</t>
  </si>
  <si>
    <t xml:space="preserve">PROTECTION CIVILE </t>
  </si>
  <si>
    <t>69.07</t>
  </si>
  <si>
    <t>CONSEIL EN SECURITE (HORS CHANTIERS)</t>
  </si>
  <si>
    <t>69.06</t>
  </si>
  <si>
    <t>CONSEIL EN SECURITE SUR LES CHANTIERS</t>
  </si>
  <si>
    <t>69.05</t>
  </si>
  <si>
    <t>GARDES DU CORPS</t>
  </si>
  <si>
    <t>69.04</t>
  </si>
  <si>
    <t>LOCATION DE VEHICULES BLINDES AVEC PERSONNEL DE CONDUITE ET/OU DE SECURITE</t>
  </si>
  <si>
    <t>69.03</t>
  </si>
  <si>
    <t>TRANSPORTS DE FONDS</t>
  </si>
  <si>
    <t>69.02</t>
  </si>
  <si>
    <t>SURVEILLANCE D'IMMEUBLES, GARDE, PROTECTION PAR VIGILES OU TELESURVEILLANCE</t>
  </si>
  <si>
    <t>69.01</t>
  </si>
  <si>
    <t>SERVICES DES TRAITEURS</t>
  </si>
  <si>
    <t>68.03</t>
  </si>
  <si>
    <t>SERVICES DE RESTAURATION</t>
  </si>
  <si>
    <t>68.02</t>
  </si>
  <si>
    <t>HEBERGEMENT EN HOTEL, PENSIONS, DEMI-PENSION, AUBERGES DE JEUNESSE, REFUGES, CAMPING OU AUTRES</t>
  </si>
  <si>
    <t>68.01</t>
  </si>
  <si>
    <t>SERVICES DE BANQUES DE DONNEES</t>
  </si>
  <si>
    <t>67.09</t>
  </si>
  <si>
    <t>INFOGERANCE  D'UN SYSTEME D'INFORMATION</t>
  </si>
  <si>
    <t>67.08</t>
  </si>
  <si>
    <t>TRAITEMENTS INFORMATIQUES</t>
  </si>
  <si>
    <t>67.07</t>
  </si>
  <si>
    <t>MAINTENANCE LOGICIELLE</t>
  </si>
  <si>
    <t>67.06</t>
  </si>
  <si>
    <t>DEVELOPPEMENT DE LOGICIELS GESTION DE BASES DE DONNEES</t>
  </si>
  <si>
    <t>67.057</t>
  </si>
  <si>
    <t>DEVELOPPEMENT DE LOGICIELS RESEAU</t>
  </si>
  <si>
    <t>67.056</t>
  </si>
  <si>
    <t>DEVELOPPEMENT DE LOGICIELS SYSTEME D'EXPLOITATION SERVEURS</t>
  </si>
  <si>
    <t>67.055</t>
  </si>
  <si>
    <t>DEVELOPPEMENT DE LOGICIELS SYSTEME D'EXPLOITATION MAINFRAME</t>
  </si>
  <si>
    <t>67.054</t>
  </si>
  <si>
    <t>DEVELOPPEMENT DE LOGICIELS D'AIDE A LA DECISION</t>
  </si>
  <si>
    <t>67.053</t>
  </si>
  <si>
    <t>DEVELOPPEMENT DE LOGICIELS DE GESTION ADMINISTRATIVE, MEDICO-TECHNIQUE, TECHNIQUE ET RELATIVE AUX UNITES DE SOINS ET A L'INFORMATION MEDICALE</t>
  </si>
  <si>
    <t>67.052</t>
  </si>
  <si>
    <t>DEVELOPPEMENT DE LOGICIELS BUREAUTIQUES</t>
  </si>
  <si>
    <t>67.051</t>
  </si>
  <si>
    <t>ACHAT ET DEVELOPPEMENT DE LOGICIELS</t>
  </si>
  <si>
    <t xml:space="preserve">MAINTENANCE DE PROGICIELS DE DEVELOPPEMENT </t>
  </si>
  <si>
    <t>67.048</t>
  </si>
  <si>
    <t xml:space="preserve">MAINTENANCE DE PROGICIELS GESTION DE BASES DE DONNEES </t>
  </si>
  <si>
    <t>67.047</t>
  </si>
  <si>
    <t>MAINTENANCE DE PROGICIELS RESEAU</t>
  </si>
  <si>
    <t>67.046</t>
  </si>
  <si>
    <t>MAINTENANCE DE PROGICIELS SYSTEME D'EXPLOITATION SERVEURS</t>
  </si>
  <si>
    <t>67.045</t>
  </si>
  <si>
    <t>MAINTENANCE DE PROGICIELS SYSTEME D'EXPLOITATION MAINFRAME</t>
  </si>
  <si>
    <t>67.044</t>
  </si>
  <si>
    <t>MAINTENANCE DE PROGICIELS D'AIDE A LA DECISION</t>
  </si>
  <si>
    <t>67.043</t>
  </si>
  <si>
    <t>MAINTENANCE DE PROGICIELS DE GESTION ADMINISTRATIVE, MEDICO-TECHNIQUE, TECHNIQUE ET RELATIVE AUX UNITES DE SOINS ET A L'INFORMATION MEDICALE</t>
  </si>
  <si>
    <t>67.042</t>
  </si>
  <si>
    <t>MAINTENANCE DE PROGICIELS BUREAUTIQUES</t>
  </si>
  <si>
    <t>67.041</t>
  </si>
  <si>
    <t>ASSISTANCE A MAITRISE D'ŒUVRE</t>
  </si>
  <si>
    <t>67.03</t>
  </si>
  <si>
    <t>ASSISTANCE A MAITRISE D'OUVRAGE</t>
  </si>
  <si>
    <t>67.02</t>
  </si>
  <si>
    <t>SCHEMA DIRECTEUR ET AUDIT EN ORGANISATION</t>
  </si>
  <si>
    <t>67.01</t>
  </si>
  <si>
    <t>SERVICES BANCAIRES</t>
  </si>
  <si>
    <t>66.05</t>
  </si>
  <si>
    <t>ASSISTANCE ET CONSEIL EN COMPTABILITE, FISCALITE,EXPERTISE COMPTABLE</t>
  </si>
  <si>
    <t>66.04</t>
  </si>
  <si>
    <t>AUTRES SERVICES D'AUXILIAIRES FINANCIERS</t>
  </si>
  <si>
    <t>66.03</t>
  </si>
  <si>
    <t>INTERMEDIATION FINANCIERE ET ACTIVITE DE CONSEIL</t>
  </si>
  <si>
    <t>66.02</t>
  </si>
  <si>
    <t>CREDIT-BAIL</t>
  </si>
  <si>
    <t>66.01</t>
  </si>
  <si>
    <t xml:space="preserve">ACTIVITE DE CONSEIL EN ASSURANCE </t>
  </si>
  <si>
    <t>65.09</t>
  </si>
  <si>
    <t>AUTRES ASSURANCES</t>
  </si>
  <si>
    <t>65.08</t>
  </si>
  <si>
    <t xml:space="preserve">AUTRES ASSURANCES DE RESPONSABILITE </t>
  </si>
  <si>
    <t>65.07</t>
  </si>
  <si>
    <t xml:space="preserve">ASSURANCES AVIATION, MARITIMES, LACUSTRES ET FLUVIALES </t>
  </si>
  <si>
    <t>65.06</t>
  </si>
  <si>
    <t xml:space="preserve">ASSURANCES TRANSPORTS TERRESTRES  </t>
  </si>
  <si>
    <t>65.05</t>
  </si>
  <si>
    <t xml:space="preserve">ASSURANCES CONSTRUCTION </t>
  </si>
  <si>
    <t>65.04</t>
  </si>
  <si>
    <t xml:space="preserve">ASSURANCES AUTOMOBILES </t>
  </si>
  <si>
    <t>65.03</t>
  </si>
  <si>
    <t xml:space="preserve">ASSURANCES DES PERSONNES </t>
  </si>
  <si>
    <t>65.02</t>
  </si>
  <si>
    <t>ASSURANCES DU PATRIMOINE  CONTRATS DOMMAGES AUX BIENS</t>
  </si>
  <si>
    <t>65.01</t>
  </si>
  <si>
    <t xml:space="preserve">ROUTAGE </t>
  </si>
  <si>
    <t>64.04</t>
  </si>
  <si>
    <t xml:space="preserve">PERSONNALISATION DE DOCUMENTS PAR EDITION INFORMATIQUE, MISE SOUS ENVELOPPE OU FILM , POSE D'ETIQUETTE </t>
  </si>
  <si>
    <t>64.03</t>
  </si>
  <si>
    <t>COURRIER EXPRESS, ACTIVITE DE COURSIERS, COURRIER RECOMMANDE, SERVICES DE BOITES POSTALES, DE POSTE RESTANTES OU DE REEXPEDITION</t>
  </si>
  <si>
    <t>64.02</t>
  </si>
  <si>
    <t>ACHEMINEMENT DE LETTRES ET COLIS A VITESSE NORMALE</t>
  </si>
  <si>
    <t>64.01</t>
  </si>
  <si>
    <t>SERVICES DE CONSEIL EN TELECOMMUNICATION</t>
  </si>
  <si>
    <t>63.07</t>
  </si>
  <si>
    <t xml:space="preserve">INSTALLATION ET MONTAGE DES MATERIELS DE TELEPHONIE </t>
  </si>
  <si>
    <t>63.06</t>
  </si>
  <si>
    <t>MAINTENANCE DES EQUIPEMENTS DE RESEAUX DE TELECOMMUNICATION</t>
  </si>
  <si>
    <t>63.05</t>
  </si>
  <si>
    <t>DEPANNAGE ET REPARATION DES MATERIELS DE TELEPHONIE ET DES EQUIPEMENTS DE TELECOMMUNICATION</t>
  </si>
  <si>
    <t>63.042</t>
  </si>
  <si>
    <t>MAINTENANCE DES MATERIELS DE TELEPHONIE ET DES EQUIPEMENTS DE TELCOMMUNICATION</t>
  </si>
  <si>
    <t>63.041</t>
  </si>
  <si>
    <t xml:space="preserve">SERVICES DE RESEAUX DE TRANSMISSION DE LA VOIX ET DE L'IMAGE ET D'ACCES INTERNET (ADSL, CABLE, FAI, …) </t>
  </si>
  <si>
    <t>63.032</t>
  </si>
  <si>
    <t>SERVICES DE RESEAUX DE TRANSMISSION DE DONNEES</t>
  </si>
  <si>
    <t>63.031</t>
  </si>
  <si>
    <t>SERVICES DE TELEPHONIE MOBILE</t>
  </si>
  <si>
    <t>63.02</t>
  </si>
  <si>
    <t>SERVICES DE TELEPHONIE FILAIRE</t>
  </si>
  <si>
    <t>63.01</t>
  </si>
  <si>
    <t>PEAGES ET DROITS DE STATIONNEMENT</t>
  </si>
  <si>
    <t>62.04</t>
  </si>
  <si>
    <t>MANUTENTION ET ENTREPOSAGE (GARDE-MEUBLES)</t>
  </si>
  <si>
    <t>62.01</t>
  </si>
  <si>
    <t xml:space="preserve">ORGANISATION DU TRANSPORT DE FRET (HORS ROUTAGE) </t>
  </si>
  <si>
    <t>61.10</t>
  </si>
  <si>
    <t>DEMENAGEMENTS</t>
  </si>
  <si>
    <t>61.09</t>
  </si>
  <si>
    <t xml:space="preserve">LOCATION DE TOUS VEHICULES AVEC OU SANS CHAUFFEUR, PILOTE OU EQUIPAGE, POUR TRANSPORTS DE MARCHANDISES. LOCATION DE MACHINES OU D'OUTILLAGES AVEC OU SANS OPERATEUR. </t>
  </si>
  <si>
    <t>61.08</t>
  </si>
  <si>
    <t>TRANSPORTS PAR CONDUITES DE PETROLE, GAZ ET AUTRES PRODUITS</t>
  </si>
  <si>
    <t>61.06</t>
  </si>
  <si>
    <t>TRANSPORTS ROUTIERS ET URBAINS DE MARCHANDISES</t>
  </si>
  <si>
    <t>61.05</t>
  </si>
  <si>
    <t>TRANSPORTS MARITIMES, FLUVIAUX ET COTIERS DE MARCHANDISES</t>
  </si>
  <si>
    <t>61.04</t>
  </si>
  <si>
    <t>TRANSPORTS AERIENS DE MARCHANDISES</t>
  </si>
  <si>
    <t>61.03</t>
  </si>
  <si>
    <t>TRANSPORTS FERROVIAIRES DE MARCHANDISES</t>
  </si>
  <si>
    <t>61.02</t>
  </si>
  <si>
    <t>TRANSPORTS DE PRODUITS DE SANTE</t>
  </si>
  <si>
    <t>61.01</t>
  </si>
  <si>
    <t>LOCATION DE TOUS VEHICULES AVEC OU SANS CHAUFFEUR, PILOTE OU EQUIPAGE, POUR TRANSPORT DE PERSONNES</t>
  </si>
  <si>
    <t>60.08</t>
  </si>
  <si>
    <t xml:space="preserve">AGENCES DE VOYAGE ET AUTRES SERVICES TOURISTIQUES </t>
  </si>
  <si>
    <t>60.07</t>
  </si>
  <si>
    <t>TELEPHERIQUES, REMONTEES MECANIQUES ET FUNICULAIRES</t>
  </si>
  <si>
    <t>60.06</t>
  </si>
  <si>
    <t>TRANSPORTS ROUTIERS ET URBAINS DES HANDICAPES (Y COMPRIS BAGAGES, ANIMAUX ET VEHICULES ACCOMPAGNES)</t>
  </si>
  <si>
    <t>60.05</t>
  </si>
  <si>
    <t>TRANSPORTS ROUTIERS ET URBAINS DES PERSONNES NON-HANDICAPEES (Y COMPRIS BAGAGES, ANIMAUX ET VEHICULES ACCOMPAGNES)</t>
  </si>
  <si>
    <t>60.04</t>
  </si>
  <si>
    <t>TRANSPORTS MARITIMES, FLUVIAUX ET COTIERS DES PERSONNES (Y COMPRIS BAGAGES, ANIMAUX ET VEHICULES ACCOMPAGNES)</t>
  </si>
  <si>
    <t>60.03</t>
  </si>
  <si>
    <t>TRANSPORTS AERIENS DES PERSONNES (Y COMPRIS BAGAGES, ANIMAUX ET VEHICULES ACCOMPAGNES)</t>
  </si>
  <si>
    <t>60.02</t>
  </si>
  <si>
    <t>TRANSPORTS FERROVIAIRES DES PERSONNES (Y COMPRIS BAGAGES, ANIMAUX ET VEHICULES ACCOMPAGNES)</t>
  </si>
  <si>
    <t>60.01</t>
  </si>
  <si>
    <t>FOURNITURES D'ARCHIVAGE (MEDICAL OU NON)</t>
  </si>
  <si>
    <t>38.02</t>
  </si>
  <si>
    <t>BOBINES PAPIER THERMIQUE</t>
  </si>
  <si>
    <t>38.015</t>
  </si>
  <si>
    <t>FOURNITURES DE REPROGRAPHIE</t>
  </si>
  <si>
    <t>38.014</t>
  </si>
  <si>
    <t>ARTICLES DE PAPETERIE ISSUS DE FABRICATIONS SPECIFIQUES</t>
  </si>
  <si>
    <t>38.013</t>
  </si>
  <si>
    <t>TIMBRES, TAMPONS ENCREURS</t>
  </si>
  <si>
    <t>38.012</t>
  </si>
  <si>
    <t xml:space="preserve">PETITES FOURNITURES DE BUREAU </t>
  </si>
  <si>
    <t>38.011</t>
  </si>
  <si>
    <t>FOURNITURES PEDAGOGIQUES</t>
  </si>
  <si>
    <t>37.02</t>
  </si>
  <si>
    <t xml:space="preserve">ARTICLES D'HYGIENE </t>
  </si>
  <si>
    <t>37.013</t>
  </si>
  <si>
    <t xml:space="preserve">ARTICLES DIVERS LIES A LA RESTAURATION ET AUTRES ARTICLES DE DROGUERIE </t>
  </si>
  <si>
    <t>37.012</t>
  </si>
  <si>
    <t>PRODUITS D'ENTRETIEN A USAGE DOMESTIQUE ET ARTICLES DE DROGUERIE (PRODUITS LESSIVIELS, DECAPANTS)</t>
  </si>
  <si>
    <t>37.011</t>
  </si>
  <si>
    <t>ACHAT DE PROGICIELS DE DEVELOPPEMENT</t>
  </si>
  <si>
    <t>36.088</t>
  </si>
  <si>
    <t>ACHAT DE PROGICIELS GESTION DE BASES DE DONNEES</t>
  </si>
  <si>
    <t>36.087</t>
  </si>
  <si>
    <t>ACHAT DE PROGICIELS RESEAU</t>
  </si>
  <si>
    <t>36.086</t>
  </si>
  <si>
    <t>ACHAT DE PROGICIELS SYSTEME D'EXPLOITATION SERVEURS</t>
  </si>
  <si>
    <t>36.085</t>
  </si>
  <si>
    <t>ACHAT DE PROGICIELS SYSTEME D'EXPLOITATION MAINFRAME</t>
  </si>
  <si>
    <t>36.084</t>
  </si>
  <si>
    <t>ACHAT DE PROGICIELS D'AIDE A LA DECISION</t>
  </si>
  <si>
    <t>36.083</t>
  </si>
  <si>
    <t>ACHAT DE PROGICIELS DE GESTION ADMINISTRATIVE, MEDICO-TECHNIQUE, TECHNIQUE ET RELATIVE AUX UNITES DE SOINS ET A L'INFORMATION MEDICALE</t>
  </si>
  <si>
    <t>36.082</t>
  </si>
  <si>
    <t>ACHAT DE PROGICIELS BUREAUTIQUES</t>
  </si>
  <si>
    <t>36.081</t>
  </si>
  <si>
    <t>CONSOMMABLES ET AUTRES FOURNITURES</t>
  </si>
  <si>
    <t>36.07</t>
  </si>
  <si>
    <t xml:space="preserve">EQUIPEMENTS DE SECURITE DE RESEAUX INFORMATIQUES </t>
  </si>
  <si>
    <t>36.062</t>
  </si>
  <si>
    <t xml:space="preserve">EQUIPEMENTS ACTIFS ET PASSIFS DE RESEAUX INFORMATIQUES </t>
  </si>
  <si>
    <t>36.061</t>
  </si>
  <si>
    <t>PERIPHERIQUES</t>
  </si>
  <si>
    <t>36.05</t>
  </si>
  <si>
    <t>EXTENSIONS DE PUISSANCE ET PIECES DETACHEES POSTES DE TRAVAIL ET STATIONS MULTIMEDIA</t>
  </si>
  <si>
    <t>36.043</t>
  </si>
  <si>
    <t>EXTENSIONS DE PUISSANCE ET PIECES DETACHEES SERVEURS</t>
  </si>
  <si>
    <t>36.042</t>
  </si>
  <si>
    <t>EXTENSIONS DE PUISSANCE ET PIECES DETACHEES GROS ORDINATEURS</t>
  </si>
  <si>
    <t>36.041</t>
  </si>
  <si>
    <t>EXTENSIONS DE PUISSANCE</t>
  </si>
  <si>
    <t>36.04</t>
  </si>
  <si>
    <t>GROS ORDINATEURS (MAINFRAME), SERVEURS, CALCULATEURS SPECIALISES, MINI-ORDINATEURS</t>
  </si>
  <si>
    <t>36.03</t>
  </si>
  <si>
    <t>STATIONS DE TRAVAIL</t>
  </si>
  <si>
    <t>36.022</t>
  </si>
  <si>
    <t>MICRO-ORDINATEURS FIXES ET PORTABLES</t>
  </si>
  <si>
    <t>36.021</t>
  </si>
  <si>
    <t>MICRO-ORDINATEURS ET STATIONS DE TRAVAIL</t>
  </si>
  <si>
    <t>36.02</t>
  </si>
  <si>
    <t>MACHINES DE BUREAU</t>
  </si>
  <si>
    <t>36.01</t>
  </si>
  <si>
    <t>EQUIPEMENTS NON MEDICAUX  « NOUVEAUX »                                                                                                                                                                                                                                                                                                                         à acquérir spécifiquement dans le cadre d’une mission de recherche, d’innovation médicale ou d’ajustement thérapeutique ciblé. Produits non répertoriés par ailleurs.</t>
  </si>
  <si>
    <t>35.11</t>
  </si>
  <si>
    <t>BANCS D'ESSAIS, MOYENS DE TEST, GROUPES DE GENRATIONS AUXILLIAIRES</t>
  </si>
  <si>
    <t>35.10</t>
  </si>
  <si>
    <t>CONSOMMABLES ET PIECES DETACHEES D'APPAREILS ELECTROMENAGERS ET DE CHAUFFAGE</t>
  </si>
  <si>
    <t>35.093</t>
  </si>
  <si>
    <t>APPAREILS DE CHAUFFAGE</t>
  </si>
  <si>
    <t>35.092</t>
  </si>
  <si>
    <t>APPAREILS ELECTROMENAGERS</t>
  </si>
  <si>
    <t>35.091</t>
  </si>
  <si>
    <t>ACCESSOIRES ET PIECES DETACHEES POUR MACHINES INDUSTRIELLES AUTRES QUE DE RESTAURATION OU DE BLANCHISSERIE</t>
  </si>
  <si>
    <t>35.0843</t>
  </si>
  <si>
    <t>ACCESSOIRES ET PIECES DETACHEES POUR MACHINES INDUSTRIELLES A USAGE DE BLANCHISSERIE</t>
  </si>
  <si>
    <t>35.0842</t>
  </si>
  <si>
    <t>ACCESSOIRES ET PIECES DETACHEES POUR MACHINES INDUSTRIELLES A USAGE DE RESTAURATION</t>
  </si>
  <si>
    <t>35.0841</t>
  </si>
  <si>
    <t>AUTRES MACHINES D'USAGE SPECIFIQUE</t>
  </si>
  <si>
    <t>35.083</t>
  </si>
  <si>
    <t>MACHINE A USAGE DE BLANCHISSERIE</t>
  </si>
  <si>
    <t>35.082</t>
  </si>
  <si>
    <t>MACHINES A USAGE DE RESTAURATION</t>
  </si>
  <si>
    <t>35.081</t>
  </si>
  <si>
    <t>ACCESSOIRES ET PIECES DETACHEES DE MACHINES POUR L'IMPRIMERIE ET LA REPROGRAPHIE</t>
  </si>
  <si>
    <t>35.072</t>
  </si>
  <si>
    <t>MACHINES POUR L'IMPRIMERIE ET LA REPROGRAPHIE</t>
  </si>
  <si>
    <t>35.071</t>
  </si>
  <si>
    <t>OUTILLAGE PORTATIF A MOTEUR INCORPORE OU NON</t>
  </si>
  <si>
    <t>35.063</t>
  </si>
  <si>
    <t>ACCESSOIRES ET PIECES DETACHEES DE MACHINES-OUTILS</t>
  </si>
  <si>
    <t>35.062</t>
  </si>
  <si>
    <t>MACHINES-OUTILS</t>
  </si>
  <si>
    <t>35.061</t>
  </si>
  <si>
    <t>ACCESSOIRES ET PIECES DETACHEES DE MACHINES AGRICOLES</t>
  </si>
  <si>
    <t>35.052</t>
  </si>
  <si>
    <t>MACHINES AGRICOLES</t>
  </si>
  <si>
    <t>35.051</t>
  </si>
  <si>
    <t>ASCENSEURS ET MONTE CHARGES</t>
  </si>
  <si>
    <t>35.04</t>
  </si>
  <si>
    <t>ACCESSOIRES ET PIECES DETACHEES DE MATERIELS DE LEVAGE ET DE MANUTENTION</t>
  </si>
  <si>
    <t>35.032</t>
  </si>
  <si>
    <t>MATERIELS DE LEVAGE ET DE MANUTENTION</t>
  </si>
  <si>
    <t>35.031</t>
  </si>
  <si>
    <t>MATERIEL DE NETTOYAGE PROFESSIONNEL</t>
  </si>
  <si>
    <t>35.023</t>
  </si>
  <si>
    <t>ACCESSOIRES ET PIECES DETACHEES D'EQUIPEMENTS MECANIQUES ET DE MACHINES A USAGE GENERAL</t>
  </si>
  <si>
    <t>35.022</t>
  </si>
  <si>
    <t>MACHINES D'USAGE GENERAL</t>
  </si>
  <si>
    <t>35.021</t>
  </si>
  <si>
    <t>EQUIPEMENTS MECANIQUES</t>
  </si>
  <si>
    <t>35.01</t>
  </si>
  <si>
    <t>EAU</t>
  </si>
  <si>
    <t>34.03</t>
  </si>
  <si>
    <t>COMBUSTIBLES GAZEUX DISTRIBUES</t>
  </si>
  <si>
    <t>34.02</t>
  </si>
  <si>
    <t>ELECTRICITE</t>
  </si>
  <si>
    <t>34.01</t>
  </si>
  <si>
    <t>PILES ET ACCUMULATEURS</t>
  </si>
  <si>
    <t>33.023</t>
  </si>
  <si>
    <t>EQUIPEMENTS D'ECLAIRAGE</t>
  </si>
  <si>
    <t>33.022</t>
  </si>
  <si>
    <t>EQUIPEMENTS ELECTRIQUES</t>
  </si>
  <si>
    <t>33.021</t>
  </si>
  <si>
    <t>MATERIEL ELECTRIQUE</t>
  </si>
  <si>
    <t>33.01</t>
  </si>
  <si>
    <t>CHAUFFAGE ET CLIMATISATION, RESERVOIRS, CITERNES</t>
  </si>
  <si>
    <t>32.01</t>
  </si>
  <si>
    <t>EQUIPEMENTS ET DISPOSITIFS DE SIGNALISATION ET DE SECURITE POUR LA CIRCULATION</t>
  </si>
  <si>
    <t>31.04</t>
  </si>
  <si>
    <t>PRODUITS COMPOSITES POUR REVETEMENTS ROUTIERS</t>
  </si>
  <si>
    <t>31.03</t>
  </si>
  <si>
    <t xml:space="preserve">EQUIPEMENTS DE CONSTRUCTION AUTRES  </t>
  </si>
  <si>
    <t>31.025</t>
  </si>
  <si>
    <t xml:space="preserve">EQUIPEMENTS DE CONSTRUCTION EN VERRE </t>
  </si>
  <si>
    <t>31.024</t>
  </si>
  <si>
    <t xml:space="preserve">EQUIPEMENTS DE CONSTRUCTION EN CERAMIQUE </t>
  </si>
  <si>
    <t>31.023</t>
  </si>
  <si>
    <t xml:space="preserve">EQUIPEMENTS DE CONSTRUCTION METALLIQUES </t>
  </si>
  <si>
    <t>31.022</t>
  </si>
  <si>
    <t xml:space="preserve">EQUIPEMENTS DE CONSTRUCTION EN PLASTIQUE </t>
  </si>
  <si>
    <t>31.021</t>
  </si>
  <si>
    <t xml:space="preserve">MATERIAUX DE CONSTRUCTION AUTRES  </t>
  </si>
  <si>
    <t>31.018</t>
  </si>
  <si>
    <t xml:space="preserve">MATERIAUX DE CONSTRUCTION EN BOIS </t>
  </si>
  <si>
    <t>31.017</t>
  </si>
  <si>
    <t>MATERIAUX DE CONSTRUCTION EN CIMENT, EN BETON  OU EN PLATRE</t>
  </si>
  <si>
    <t>31.016</t>
  </si>
  <si>
    <t xml:space="preserve">MATERIAUX DE CONSTRUCTION EN PIERRE </t>
  </si>
  <si>
    <t>31.015</t>
  </si>
  <si>
    <t xml:space="preserve">MATERIAUX DE CONSTRUCTION EN VERRE </t>
  </si>
  <si>
    <t>31.014</t>
  </si>
  <si>
    <t>MATERIAUX DE CONSTRUCTION A BASE DE SILICE FOSSILE, CERAMIQUE OU TERRE CUITE</t>
  </si>
  <si>
    <t>31.013</t>
  </si>
  <si>
    <t xml:space="preserve">MATERIAUX DE CONSTRUCTION METALLIQUES </t>
  </si>
  <si>
    <t>31.012</t>
  </si>
  <si>
    <t xml:space="preserve">MATERIAUX DE CONSTRUCTION EN PLASTIQUE </t>
  </si>
  <si>
    <t>31.011</t>
  </si>
  <si>
    <t xml:space="preserve">MATERIELS ET EQUIPEMENTS DE PROTECTION OU DE SECURITE </t>
  </si>
  <si>
    <t>30.15</t>
  </si>
  <si>
    <t xml:space="preserve">MATERIELS ET EQUIPEMENTS DE MAINTIEN DE L'ORDRE </t>
  </si>
  <si>
    <t>30.14</t>
  </si>
  <si>
    <t xml:space="preserve">MANEGES ET ATTRACTIONS FORAINES </t>
  </si>
  <si>
    <t>29.01</t>
  </si>
  <si>
    <t xml:space="preserve">JEUX ET JOUETS (HORS MATERIELS DE JEUX EXTERIEURS) </t>
  </si>
  <si>
    <t>28.02</t>
  </si>
  <si>
    <t xml:space="preserve">INSTRUMENTS DE MUSIQUE </t>
  </si>
  <si>
    <t>28.01</t>
  </si>
  <si>
    <t>MATERIELS DE JEUX D'ENFANTS POUR JARDINS PUBLICS OU SIMILAIRES</t>
  </si>
  <si>
    <t>27.02</t>
  </si>
  <si>
    <t xml:space="preserve">MATERIELS DE SPORT  </t>
  </si>
  <si>
    <t>27.01</t>
  </si>
  <si>
    <t xml:space="preserve">MONNAIES ET BIJOUX  </t>
  </si>
  <si>
    <t>26.01</t>
  </si>
  <si>
    <t xml:space="preserve">ACCESSOIRES ET PIECES DETACHEES DES MOBILIERS </t>
  </si>
  <si>
    <t>25.08</t>
  </si>
  <si>
    <t>MOBILIER DIVERS</t>
  </si>
  <si>
    <t>25.07</t>
  </si>
  <si>
    <t>MOBILIER D'ACCUEIL ET D'ATTENTE</t>
  </si>
  <si>
    <t>25.06</t>
  </si>
  <si>
    <t>MOBILIER ADAPTE A LA LOGISTIQUE</t>
  </si>
  <si>
    <t>25.05</t>
  </si>
  <si>
    <t>MOBILIER D'ENSEIGNEMENT ET DE BIBLIOTHEQUE</t>
  </si>
  <si>
    <t>25.04</t>
  </si>
  <si>
    <t>MOBILIER DE RESTAURATION</t>
  </si>
  <si>
    <t>25.03</t>
  </si>
  <si>
    <t>MOBILIER DE BUREAU</t>
  </si>
  <si>
    <t>25.02</t>
  </si>
  <si>
    <t>MOBILIER DE CHAMBRE</t>
  </si>
  <si>
    <t>25.01</t>
  </si>
  <si>
    <t>ACCESSOIRES ET PIECES DETACHEES POUR TOUS VEHICULES</t>
  </si>
  <si>
    <t>24.06</t>
  </si>
  <si>
    <t>CONTENEURS, CARAVANES, REMORQUES</t>
  </si>
  <si>
    <t>24.05</t>
  </si>
  <si>
    <t>EQUIPEMENTS ET AMENAGEMENTS DE VEHICULES SPECIAUX</t>
  </si>
  <si>
    <t>24.042</t>
  </si>
  <si>
    <t>ACHAT VEHICULES SPECIAUX</t>
  </si>
  <si>
    <t>24.041</t>
  </si>
  <si>
    <t>CYCLOMOTEURS ET CYCLES</t>
  </si>
  <si>
    <t>24.03</t>
  </si>
  <si>
    <t>CAMIONS ET VEHICULES UTILITAIRES</t>
  </si>
  <si>
    <t>24.02</t>
  </si>
  <si>
    <t xml:space="preserve">VEHICULES AUTOMOBILES </t>
  </si>
  <si>
    <t>24.01</t>
  </si>
  <si>
    <t xml:space="preserve">MONTRES, PENDULES ET HORLOGES </t>
  </si>
  <si>
    <t>23.14</t>
  </si>
  <si>
    <t>PLAQUES, PELLICULES, FILMS ET SURFACES SENSIBLES POUR LA PHOTOGRAPHIE ET POUR LE CINEMA</t>
  </si>
  <si>
    <t>23.13</t>
  </si>
  <si>
    <t>PREPARATIONS ET PRODUITS DE LABORATOIRE POUR LA PHOTOGRAPHIE ET POUR LE CINEMA</t>
  </si>
  <si>
    <t>23.12</t>
  </si>
  <si>
    <t xml:space="preserve">MATERIELS CINEMATOGRAPHIQUES </t>
  </si>
  <si>
    <t>23.11</t>
  </si>
  <si>
    <t xml:space="preserve">MATERIELS PHOTOGRAPHIQUES </t>
  </si>
  <si>
    <t>23.10</t>
  </si>
  <si>
    <t>MATERIELS D'OPTIQUE (Y COMPRIS A USAGE UTILITAIRE)</t>
  </si>
  <si>
    <t>23.09</t>
  </si>
  <si>
    <t>APPAREILS D'ESSAIS DES MATERIAUX ET BANCS D'ESSAIS</t>
  </si>
  <si>
    <t>23.08</t>
  </si>
  <si>
    <t>COMPTEURS</t>
  </si>
  <si>
    <t>23.07</t>
  </si>
  <si>
    <t>APPAREILS POUR LE CONTROLE AUTOMATIQUE</t>
  </si>
  <si>
    <t>23.06</t>
  </si>
  <si>
    <t xml:space="preserve">INSTRUMENTS DE MESURE DES GRANDEURS PHYSIQUES OU CHIMIQUES </t>
  </si>
  <si>
    <t>23.05</t>
  </si>
  <si>
    <t>INSTRUMENTS DE MESURE DES GRANDEURS ELECTRIQUES, ELECTROMAGNETIQUES OU ELECTROSTATIQUES</t>
  </si>
  <si>
    <t>23.04</t>
  </si>
  <si>
    <t xml:space="preserve">INSTRUMENTS DE MESURE DES MASSES ET DES LONGUEURS </t>
  </si>
  <si>
    <t>23.03</t>
  </si>
  <si>
    <t xml:space="preserve">MATERIELS DE RADIODETECTION, RADIONAVIGATION ET RADIOSONDAGE </t>
  </si>
  <si>
    <t>23.02</t>
  </si>
  <si>
    <t xml:space="preserve">INSTRUMENTS D'AIDE A LA NAVIGATION ET DE MESURES GEOPHYSIQUES </t>
  </si>
  <si>
    <t>23.01</t>
  </si>
  <si>
    <t>AUTOCOMMUTATEURS</t>
  </si>
  <si>
    <t>22.073</t>
  </si>
  <si>
    <t>ACCESSOIRES ET PIECES DETACHEES D'EQUIPEMENTS DE RESEAUX DE TELECOMMUNICATION</t>
  </si>
  <si>
    <t>22.072</t>
  </si>
  <si>
    <t>EQUIPEMENTS DE RESEAUX DE TELECOMMUNICATION</t>
  </si>
  <si>
    <t>22.071</t>
  </si>
  <si>
    <t>ACCESOIRES ET PIECES DETACHEES DE TERMINAUX DE TELEPHONIE</t>
  </si>
  <si>
    <t>22.062</t>
  </si>
  <si>
    <t xml:space="preserve">TERMINAUX DE TELEPHONIE </t>
  </si>
  <si>
    <t>22.061</t>
  </si>
  <si>
    <t>ACCESSOIRES ET PIECES DETACHEES D'EQUIPEMENTS DE TELEPHONIE</t>
  </si>
  <si>
    <t>22.052</t>
  </si>
  <si>
    <t xml:space="preserve">EQUIPEMENTS DE TELEPHONIE </t>
  </si>
  <si>
    <t>22.051</t>
  </si>
  <si>
    <t>ACCESSOIRES ET PIECES DETACHEES POUR LES APPAREILS DE TRANSMISSION AUDIOVISUELLE HORS TELEPHONIE</t>
  </si>
  <si>
    <t>22.042</t>
  </si>
  <si>
    <t xml:space="preserve">APPAREILS DE TRANSMISSION AUDIOVISUELLE HORS TELEPHONIE </t>
  </si>
  <si>
    <t>22.041</t>
  </si>
  <si>
    <t>ACCESSOIRES ET PIECES DETACHEES POUR LES APPAREILS DE RECEPTION, ENREGISTREMENT OU REPRODUCTION DU SON ET/OU DE L'IMAGE</t>
  </si>
  <si>
    <t>22.032</t>
  </si>
  <si>
    <t xml:space="preserve">APPAREILS DE RECEPTION, ENREGISTREMENT OU REPRODUCTION DU SON ET /OU DE L'IMAGE </t>
  </si>
  <si>
    <t>22.031</t>
  </si>
  <si>
    <t>ACCESSOIRES ET PIECES DETACHEES D'APPAREILS DE PRODUCTION AUDIOVISUELLE</t>
  </si>
  <si>
    <t>22.022</t>
  </si>
  <si>
    <t xml:space="preserve">APPAREILS DE PRODUCTION AUDIOVISUELLE  </t>
  </si>
  <si>
    <t>22.021</t>
  </si>
  <si>
    <t>COMPOSANTS ELECTRONIQUES ACTIFS</t>
  </si>
  <si>
    <t>22.012</t>
  </si>
  <si>
    <t>COMPOSANTS ELECTRONIQUES PASSIFS</t>
  </si>
  <si>
    <t>22.011</t>
  </si>
  <si>
    <t>METAUX NON FERREUX (SAUF CUIVRE)</t>
  </si>
  <si>
    <t>21.02</t>
  </si>
  <si>
    <t>BARRES / CORNIERES / PROFILES</t>
  </si>
  <si>
    <t>21.01</t>
  </si>
  <si>
    <t xml:space="preserve">MATERIELS EN PLOMB </t>
  </si>
  <si>
    <t>20.033</t>
  </si>
  <si>
    <t>PRODUITS EN METAL</t>
  </si>
  <si>
    <t>20.032</t>
  </si>
  <si>
    <t xml:space="preserve">QUINCAILLERIE GENERALE </t>
  </si>
  <si>
    <t>20.031</t>
  </si>
  <si>
    <t>OUTILLAGE GENERAL</t>
  </si>
  <si>
    <t>20.02</t>
  </si>
  <si>
    <t>PRODUITS EN VERRE</t>
  </si>
  <si>
    <t>20.014</t>
  </si>
  <si>
    <t>PRODUITS DE SIGNALETIQUE</t>
  </si>
  <si>
    <t>20.013</t>
  </si>
  <si>
    <t>PRODUITS EN MATIERE PLASTIQUE</t>
  </si>
  <si>
    <t>20.012</t>
  </si>
  <si>
    <t>ARTICLES D'EMBALLAGE EN MATIERE PLASTIQUE</t>
  </si>
  <si>
    <t>20.011</t>
  </si>
  <si>
    <t>PRODUITS EN CAOUTCHOUC AUTRES</t>
  </si>
  <si>
    <t>19.012</t>
  </si>
  <si>
    <t>PRODUITS EN CAOUTCHOUC POUR VEHICULES</t>
  </si>
  <si>
    <t>19.011</t>
  </si>
  <si>
    <t>MEDICAMENTS ET DISPOSITIFS VETERINAIRES</t>
  </si>
  <si>
    <t>18.73</t>
  </si>
  <si>
    <t>PRODUITS DE DESINFECTION ALIMENTAIRE</t>
  </si>
  <si>
    <t>18.725</t>
  </si>
  <si>
    <t>PRODUITS DE DESINFECTION DES MATERIELS BIOMEDICAUX ET D'INSTRUMENTATION</t>
  </si>
  <si>
    <t>18.724</t>
  </si>
  <si>
    <t>PRODUITS DECONTAMINANTS DU LINGE</t>
  </si>
  <si>
    <t>18.723</t>
  </si>
  <si>
    <t>PRODUITS DE DESINFECTION  DES RESEAUX D'EAUX</t>
  </si>
  <si>
    <t>18.722</t>
  </si>
  <si>
    <t>PRODUITS DE DESINFECTION DES SURFACES</t>
  </si>
  <si>
    <t>18. 721</t>
  </si>
  <si>
    <t xml:space="preserve">DIVERS CONDITIONNEMENTS POUR SERVICES DE SOINS </t>
  </si>
  <si>
    <t>18.71</t>
  </si>
  <si>
    <t>ACCESSOIRES ET PIECES DETACHEES DES EQUIPEMENTS LIES A L'HOSPITALISATION</t>
  </si>
  <si>
    <t>18.704</t>
  </si>
  <si>
    <t>EQUIPEMENTS D'HOPITAL DE JOUR ET DE CONSULTATIONS</t>
  </si>
  <si>
    <t>18.703</t>
  </si>
  <si>
    <t>SUPPORTS THERAPEUTIQUES ET AEROSUSPENSIONS</t>
  </si>
  <si>
    <t>18.702</t>
  </si>
  <si>
    <t>EQUIPEMENTS LIES A L'HOSPITALISATION</t>
  </si>
  <si>
    <t>18.701</t>
  </si>
  <si>
    <t xml:space="preserve">EQUIPEMENTS ET SUPPORTS LIES A L'HOSPITALISATION </t>
  </si>
  <si>
    <t>ACCESSOIRES ET PIECES DETACHEES D'EQUIPEMENTS DE PHARMACOTECHNIE</t>
  </si>
  <si>
    <t>18.694</t>
  </si>
  <si>
    <t>EQUIPEMENTS DE PHARMACOTECHNIE (ISOLATEURS STERILES, DISPOSITIFS DE PREPARATION DE MEDICAMENTS ET DE PREPARATIONS INJECTABLES, DISPOSITIFS DE DISTRIBUTION DE MEDICAMENTS)</t>
  </si>
  <si>
    <t>18.693</t>
  </si>
  <si>
    <t>EQUIPEMENTS DE PHARMACOTECHNIE</t>
  </si>
  <si>
    <t>ACCESSOIRES ET PIECES DETACHEES D'EQUIPEMENTS D'ANATOMOPATHOLOGIE</t>
  </si>
  <si>
    <t>18.692</t>
  </si>
  <si>
    <t xml:space="preserve">EQUIPEMENT D'ANATOMOPATHOLOGIE </t>
  </si>
  <si>
    <t>18.691</t>
  </si>
  <si>
    <t>EQUIPEMENTS D'ANATOMOPATHOLOGIE</t>
  </si>
  <si>
    <t>ACCESSOIRES ET PIECES DETACHEES D'EQUIPEMENTS DE BIOLOGIE DE LA REPRODUCTION ET DE LA PROCREATION MEDICALEMENT ASSISTEE</t>
  </si>
  <si>
    <t>18.684</t>
  </si>
  <si>
    <t>EQUIPEMENTS DE LA BIOLOGIE DE LA REPRODUCTION ET DE LA PROCREATION MEDICALEMENT ASSISTEE (ANALYSEUR DE CARYOTYPE, MICROMANIPULATEUR, CONGELATEUR A EMBRYONS….)</t>
  </si>
  <si>
    <t>18.683</t>
  </si>
  <si>
    <t xml:space="preserve">EQUIPEMENTS DE LA BIOLOGIE DE LA REPRODUCTION ET DE LA PROCREATION MEDICALEMENT ASSISTEE </t>
  </si>
  <si>
    <t>ACCESSOIRES ET PIECES DETACHEES D'EQUIPEMENTS DE BIOLOGIE MOLECULAIRE</t>
  </si>
  <si>
    <t>18.682</t>
  </si>
  <si>
    <t>EQUIPEMENTS DE BIOLOGIE MOLECULAIRE (THERMOCYCLEUR, SEQUENCEURS…..)</t>
  </si>
  <si>
    <t>18.681</t>
  </si>
  <si>
    <t>EQUIPEMENTS DE BIOLOGIE MOLECULAIRE</t>
  </si>
  <si>
    <t>ACCESSOIRES ET PIECES DETACHEES D'EQUIPEMENTS DE BACTERIOLOGIE, VIROLOGIE ET PARASITOLOGIE</t>
  </si>
  <si>
    <t>18.672</t>
  </si>
  <si>
    <t>EQUIPEMENTS DE BACTERIOLOGIE, VIROLOGIE ET PARASITOLOGIE</t>
  </si>
  <si>
    <t>18.671</t>
  </si>
  <si>
    <t>ACCESSOIRES ET PIECES DETACHEES D'EQUIPEMENTS D'HEMATOLOGIE, CYTOLOGIE ET HEMOSTASE</t>
  </si>
  <si>
    <t>18.662</t>
  </si>
  <si>
    <t>EQUIPEMENTSD'HEMATOLOGIE, CYTOLOGIE ET HEMOSTASE</t>
  </si>
  <si>
    <t>18.661</t>
  </si>
  <si>
    <t>EQUIPEMENTS D'HEMATOLOGIE, CYTOLOGIE ET HEMOSTASE</t>
  </si>
  <si>
    <t>ACCESSOIRES ET PIECES DETACHEES D'EQUIPEMENTS DE BIOCHIMIE,IMMUNOLOGIE ET PHARMACO-TOXICOLOGIE</t>
  </si>
  <si>
    <t>18.654</t>
  </si>
  <si>
    <t>EQUIPEMENTS DE PHARMACO-TOXICOLOGIE</t>
  </si>
  <si>
    <t>18.653</t>
  </si>
  <si>
    <t>EQUIPEMENTS D'IMMUNOLOGIE</t>
  </si>
  <si>
    <t>18.652</t>
  </si>
  <si>
    <t>EQUIPEMENTS DE BIOCHIMIE</t>
  </si>
  <si>
    <t>18.651</t>
  </si>
  <si>
    <t>EQUIPEMENTS BIOCHIMIE ET D'IMMUNOLOGIE ET PHARMACO-TOXICOLOGIE</t>
  </si>
  <si>
    <t>ACCESSOIRES ET PIECES DETACHEES D'EQUIPEMENTS GENERAUX DE LABORATOIRES</t>
  </si>
  <si>
    <t>18.644</t>
  </si>
  <si>
    <t>EQUIPEMENTS GENERAUX</t>
  </si>
  <si>
    <t>18.643</t>
  </si>
  <si>
    <t>MICROSCOPES Y COMPRIS ELECTRONIQUES OU PROTONIQUES ET DIFFRACTOGRAPHES</t>
  </si>
  <si>
    <t>18.642</t>
  </si>
  <si>
    <t xml:space="preserve">PETITS EQUIPEMENTS DE PAILLASSE </t>
  </si>
  <si>
    <t>18.641</t>
  </si>
  <si>
    <t>EQUIPEMENTS GENERAUX DE LABORATOIRES</t>
  </si>
  <si>
    <t>REACTIFS ET CONSOMMABLES « NOUVEAUX »
 à acquérir spécifiquement dans le cadre d’une mission de recherche, d’innovation médicale ou d’ajustement thérapeutique ciblé. Prestations non répertoriées par ailleurs.</t>
  </si>
  <si>
    <t>18.632</t>
  </si>
  <si>
    <t>REACTIFS ET CONSOMMABLES POUR LABORATOIRES DE PMA</t>
  </si>
  <si>
    <t>18.63</t>
  </si>
  <si>
    <t>ANTICORPS</t>
  </si>
  <si>
    <t>18.622</t>
  </si>
  <si>
    <t>REACTIFS D'IMMUNOLOGIE TISSULAIRE</t>
  </si>
  <si>
    <t>18.621</t>
  </si>
  <si>
    <t>PRODUITS POUR BIOLOGIE MOLECULAIRE</t>
  </si>
  <si>
    <t>18.612</t>
  </si>
  <si>
    <t>REACTIFS DE GENETIQUE BIOLOGIQUE ET MALADIES GENETIQUES</t>
  </si>
  <si>
    <t>18.611</t>
  </si>
  <si>
    <t>REACTIFS DE PARASITOLOGIE</t>
  </si>
  <si>
    <t>18.603</t>
  </si>
  <si>
    <t>REACTIFS DE VIROLOGIE</t>
  </si>
  <si>
    <t>18.602</t>
  </si>
  <si>
    <t>REACTIFS DE BACTERIOLOGIE</t>
  </si>
  <si>
    <t>18.601</t>
  </si>
  <si>
    <t>REACTIFS ANATOMOPATHOLOGIE</t>
  </si>
  <si>
    <t>18.59</t>
  </si>
  <si>
    <t>REACTIFS DE RADIO IMMUNO ANALYSES</t>
  </si>
  <si>
    <t>18.584</t>
  </si>
  <si>
    <t>REACTIFS D'IMMUNO ENZYMOLOGIE</t>
  </si>
  <si>
    <t>18.583</t>
  </si>
  <si>
    <t>REACTIFS D'IMMUNO HISTOCHIMIE</t>
  </si>
  <si>
    <t>18.582</t>
  </si>
  <si>
    <t>REACTIFS D'IMMUNO HEMATOLOGIE</t>
  </si>
  <si>
    <t>18.581</t>
  </si>
  <si>
    <t>REACTIFS D'HEMATOLOGIE CYTOLOGIE</t>
  </si>
  <si>
    <t>18.572</t>
  </si>
  <si>
    <t>REACTIFS D'HEMOSTASE</t>
  </si>
  <si>
    <t>18.571</t>
  </si>
  <si>
    <t>REACTIFS REACTIFS DE PHARMACO ET TOXICOLOGIE</t>
  </si>
  <si>
    <t>18.565</t>
  </si>
  <si>
    <t>REACTIFS POUR TECHNIQUES SPECIALISEES (cristallurie, analyse des métaux,…)</t>
  </si>
  <si>
    <t>18.564</t>
  </si>
  <si>
    <t>REACTIFS POUR TECHNIQUES AUTOMATISEES POUR EXAMENS STANDARDS</t>
  </si>
  <si>
    <t>18.563</t>
  </si>
  <si>
    <t>REACTIFS POUR ANALYSE DE GAZ DU SANG</t>
  </si>
  <si>
    <t>18.562</t>
  </si>
  <si>
    <t>REACTIFS DE BIOCHIMIE</t>
  </si>
  <si>
    <t>18.561</t>
  </si>
  <si>
    <t>CONSOMMABLES DIVERS DE LABORATOIRE</t>
  </si>
  <si>
    <t>18.552</t>
  </si>
  <si>
    <t>CONSOMMABLES POUR CULTURES CELLULAIRES ET BIOLOGIE MOLECULAIRE</t>
  </si>
  <si>
    <t>18.551</t>
  </si>
  <si>
    <t>CONSOMMABLES DE LABORATOIRE ET SYSTEME DE PRELEVEMENT POUR PATIENTS EN VERRE ET EN PLASTIQUE, A USAGE UNIQUE ET MULTIPLE</t>
  </si>
  <si>
    <t>18.54</t>
  </si>
  <si>
    <t>PRODUITS D'ELEVAGE ET CONSOMMABLES ASSOCIES POUR ANIMALERIE</t>
  </si>
  <si>
    <t>18.53</t>
  </si>
  <si>
    <t>CONSOMMABLES DE LABORATOIRE POUR ELECTROPHORESE, CHROMATOGRAPHIE, FILTRATION</t>
  </si>
  <si>
    <t>18.52</t>
  </si>
  <si>
    <t>CONSOMMABLES DE LABORATOIRE LIES A DES EQUIPEMENTS DE DIAGNOSTIC IN VITRO, MICROPIPETTES DE PRECISION</t>
  </si>
  <si>
    <t>18.51</t>
  </si>
  <si>
    <t>EQUIPEMENTS MEDICAUX « NOUVEAUX »
 à acquérir spécifiquement dans le cadre d’une mission de recherche, d’innovation médicale ou d’ajustement thérapeutique ciblé. Prestations non répertoriées par ailleurs.</t>
  </si>
  <si>
    <t>18.507</t>
  </si>
  <si>
    <t>ACCESSOIRES ET PIECES DETACHEES POUR CES EQUIPEMENTS</t>
  </si>
  <si>
    <t>18.506</t>
  </si>
  <si>
    <t>EQUIPEMENTS MEDICAUX ET TECHNIQUES DIVERS</t>
  </si>
  <si>
    <t>18.505</t>
  </si>
  <si>
    <t>EQUIPEMENTS POUR SOINS DENTAIRES</t>
  </si>
  <si>
    <t>18.504</t>
  </si>
  <si>
    <t>ACCESSOIRES ET PIECES DETACHEES LIES AUX EQUIPEMENTS DE STERILISATION ET DESINFECTION</t>
  </si>
  <si>
    <t>18.503</t>
  </si>
  <si>
    <t xml:space="preserve">EQUIPEMENT DE DESINFECTION </t>
  </si>
  <si>
    <t>18.502</t>
  </si>
  <si>
    <t xml:space="preserve">EQUIPEMENTS DE STERILISATION </t>
  </si>
  <si>
    <t>18.501</t>
  </si>
  <si>
    <t>ACCESSOIRES ET PIECES DETACHEES D'EQUIPEMENTS DE THERAPIE</t>
  </si>
  <si>
    <t>18.496</t>
  </si>
  <si>
    <t xml:space="preserve">AUTRES DISPOSITIFS MEDICAUX DE THERAPIE </t>
  </si>
  <si>
    <t>18.495</t>
  </si>
  <si>
    <t xml:space="preserve">DISPOSITIFS MEDICAUX DE REEDUCATION FONCTIONNELLE ET KINESITHERAPIE </t>
  </si>
  <si>
    <t>18.494</t>
  </si>
  <si>
    <t xml:space="preserve">DISPOSITIFS MEDICAUX DE THERAPIE DU SANG </t>
  </si>
  <si>
    <t>18.493</t>
  </si>
  <si>
    <t>APPAREILS DE CONTROLE ET VERIFICATION DE TRAITEMENT</t>
  </si>
  <si>
    <t>18.492</t>
  </si>
  <si>
    <t xml:space="preserve">DISPOSITIFS MEDICAUX DE RADIOTHERAPIE </t>
  </si>
  <si>
    <t>18.491</t>
  </si>
  <si>
    <t>DISPOSITIFS MEDICAUX D'EQUIPEMENTS DE THERAPIE</t>
  </si>
  <si>
    <t>AUTRES EQUIPEMENTS D'ENDOSCOPIE</t>
  </si>
  <si>
    <t>18.484</t>
  </si>
  <si>
    <t>ACCESSOIRES ET PIECES DETACHEES D'ENDOSCOPIE, VIDEOENDOSCOPIE ET ECHOENDOSCOPIE</t>
  </si>
  <si>
    <t>18.483</t>
  </si>
  <si>
    <t>DISPOSITIFS MEDICAUX D'ENDOSCOPIE RIGIDE</t>
  </si>
  <si>
    <t>18.482</t>
  </si>
  <si>
    <t>DISPOSITIFS MEDICAUX D'ENDOSCOPIE, VIDEOENDOSCOPIE ET ECHOENDOSCOPIE SOUPLES</t>
  </si>
  <si>
    <t>18.481</t>
  </si>
  <si>
    <t>DISPOSITIFS MEDICAUX D'ENDOSCOPIE, VIDEOENDOSCOPIE  ET ECHOENDOSCOPIE</t>
  </si>
  <si>
    <t>ACCESSOIRES ET PIECES DETACHEES D'EQUIPEMENT D'EXPLORATION FONCTIONNELLE</t>
  </si>
  <si>
    <t>18.477</t>
  </si>
  <si>
    <t>AUTRES EXPLORATIONS FONCTIONNELLES</t>
  </si>
  <si>
    <t>18.476</t>
  </si>
  <si>
    <t>EXPLORATIONS FONCTIONNELLES D'ORL</t>
  </si>
  <si>
    <t>18.475</t>
  </si>
  <si>
    <t>EXPLORATIONS FONCTIONNELLES D'OPHTALMOLOGIE</t>
  </si>
  <si>
    <t>18.474</t>
  </si>
  <si>
    <t>EXPLORATIONS FONCTIONNELLES DE NEUROPHYSIOLOGIE</t>
  </si>
  <si>
    <t>18.473</t>
  </si>
  <si>
    <t xml:space="preserve">EXPLORATIONS FONCTIONNELLES RESPIRATOIRES  </t>
  </si>
  <si>
    <t>18.472</t>
  </si>
  <si>
    <t xml:space="preserve">EXPLORATIONS FONCTIONNELLES CARDIAQUES  </t>
  </si>
  <si>
    <t>18.471</t>
  </si>
  <si>
    <t xml:space="preserve">DISPOSITIFS MEDICAUX D'EQUIPEMENT D'EXPLORATION FONCTIONNELLE </t>
  </si>
  <si>
    <t>ACCESSOIRES ET PIECES DETACHEES D'EQUIPEMENT D'ASSISTANCE FONCTIONNELLE</t>
  </si>
  <si>
    <t>18.462</t>
  </si>
  <si>
    <t>DISPOSITIFS MEDICAUX D'EQUIPEMENT D'ASSISTANCE FONCTIONNELLE</t>
  </si>
  <si>
    <t>18.461</t>
  </si>
  <si>
    <t xml:space="preserve">AUTRES DISPOSITIFS MEDICAUX D'EQUIPEMENT D'ASSISTANCE FONCTIONNELLE </t>
  </si>
  <si>
    <t>ACCESSOIRES ET PIECES DETACHEES D'EQUIPEMENT D'ASSISTANCE FONCTIONNELLE RENALE</t>
  </si>
  <si>
    <t>18.453</t>
  </si>
  <si>
    <t>OSMOSEURS INDIVIDUELS ET CENTRAUX, INSTALLATION DE TRAITEMENT D'EAU ET RESEAUX DE DISTRIBUTION SPECIFIQUE POUR HEMODIALYSE</t>
  </si>
  <si>
    <t>18.452</t>
  </si>
  <si>
    <t>GENERATEURS HEMODIALYSE CHRONIQUE ET DE REANIMATION, DIALYSE PERITONEALE, ETC</t>
  </si>
  <si>
    <t>18.451</t>
  </si>
  <si>
    <t>DISPOSITIFS MEDICAUX D'EQUIPEMENT D'ASSISTANCE FONCTIONNELLE RENALE</t>
  </si>
  <si>
    <t>ACCESSOIRES ET PIECES DETACHEES D'EQUIPEMENT D'ASSISTANCE FONCTIONNELLE RESPIRATOIRE</t>
  </si>
  <si>
    <t>18.443</t>
  </si>
  <si>
    <t>VENTILATEURS DE TRANSPORT, D'URGENCE, DE REEDUCATION RESPIRATOIRE, CPAP, …</t>
  </si>
  <si>
    <t>18.442</t>
  </si>
  <si>
    <t>VENTILATEURS D'ANESTHESIE, DE REVEIL ET DE REANIMATION</t>
  </si>
  <si>
    <t>18.441</t>
  </si>
  <si>
    <t>DISPOSITIFS MEDICAUX D'EQUIPEMENT D'ASSISTANCE FONCTIONNELLE RESPIRATOIRE</t>
  </si>
  <si>
    <t>ACCESSOIRES ET PIECES DETACHEES D'EQUIPEMENT D'ASSISTANCE FONCTIONNELLE CARDIAQUE</t>
  </si>
  <si>
    <t>18.432</t>
  </si>
  <si>
    <t>DISPOSITIFS MEDICAUX D'EQUIPEMENT D'ASSISTANCE FONCTIONNELLE CARDIAQUE (CIRCULATION EXTRACORPORELLE, DEFIBRILATEUR NON IMPLANTABLE, STIMULATEURS EXTERNES, POMPE INTRA-AORTIQUE)</t>
  </si>
  <si>
    <t>18.431</t>
  </si>
  <si>
    <t>DISPOSITIFS MEDICAUX D'EQUIPEMENT D'ASSISTANCE FONCTIONNELLE CARDIAQUE</t>
  </si>
  <si>
    <t>ACCESSOIRES ET PIECES DETACHEES D'EQUIPEMENT D'ANESTHESIE, DE REANIMATION ET SOINS INTENSIFS</t>
  </si>
  <si>
    <t>18.426</t>
  </si>
  <si>
    <t>PETIT EQUIPEMENT DIVERS</t>
  </si>
  <si>
    <t>18.425</t>
  </si>
  <si>
    <t>SUSPENSIONS TECHNIQUES HORS BLOCS OPERATOIRES POUR L'ANESTHESIE, LA REANIMATION ET LES SOINS INTENSIFS</t>
  </si>
  <si>
    <t>18.424</t>
  </si>
  <si>
    <t xml:space="preserve">SYSTEME DE PERFUSION ET NUTRITION </t>
  </si>
  <si>
    <t>18.423</t>
  </si>
  <si>
    <t>SYSTEME DE RECHAUFFEMENT DES PATIENTS</t>
  </si>
  <si>
    <t>18.422</t>
  </si>
  <si>
    <t>SYSTEME DE MONITORAGE</t>
  </si>
  <si>
    <t>18.421</t>
  </si>
  <si>
    <t>DISPOSITIFS MEDICAUX D'ANESTHESIE, DE REANIMATION ET SOINS INTENSIFS</t>
  </si>
  <si>
    <t>ACCESSOIRES ET PIECES DETACHEES DE TECHNIQUES OPERATOIRES</t>
  </si>
  <si>
    <t>18.415</t>
  </si>
  <si>
    <t>LASERS THERAPEUTIQUES ET DIAGNOSTIQUES</t>
  </si>
  <si>
    <t>18.414</t>
  </si>
  <si>
    <t>MICROSCOPES OPERATOIRES, SYSTEMES DE REPERAGE ASSISTES PAR ORDINATEUR, ROBOTS ET TELEMANIPULATEURS</t>
  </si>
  <si>
    <t>18.413</t>
  </si>
  <si>
    <t>BISTOURIS ELECTRONIQUE, GENERATEURS DE RADIOFREQUENCE, CRYOCHIRURGIE, PHAKOEMULSIFICATEURS, MOTEURS CHIRURGICAUX</t>
  </si>
  <si>
    <t>18.412</t>
  </si>
  <si>
    <t>INSTRUMENTATION CHIRURGICALE REUTILISABLE, CONTAINERS</t>
  </si>
  <si>
    <t>18.411</t>
  </si>
  <si>
    <t>DISPOSITIFS MEDICAUX DE TECHNIQUES OPERATOIRES</t>
  </si>
  <si>
    <t>ACCESSOIRES ET PIECES DETACHEES D'EQUIPEMENTMOBILIER DE BLOCS OPERATOIRES</t>
  </si>
  <si>
    <t>18.402</t>
  </si>
  <si>
    <t xml:space="preserve">DISPOSITIFS MEDICAUX D'EQUIPEMENT MOBILIER DE BLOCS OPERATOIRES </t>
  </si>
  <si>
    <t>18.401</t>
  </si>
  <si>
    <t>CONSOMMABLES D'IMAGERIE</t>
  </si>
  <si>
    <t>18.39</t>
  </si>
  <si>
    <t>DOSIMETRE OPERATIONNELLE OU NON</t>
  </si>
  <si>
    <t>18.383</t>
  </si>
  <si>
    <t>ACCESSOIRES ET PIECES DETACHEES D'IMAGERIE</t>
  </si>
  <si>
    <t>18.382</t>
  </si>
  <si>
    <t>RADIOPROTECTION HORS DOSIMETRIE</t>
  </si>
  <si>
    <t>18.381</t>
  </si>
  <si>
    <t>RESEAUX D'IMAGES</t>
  </si>
  <si>
    <t>18.376</t>
  </si>
  <si>
    <t>SYSTEMES DE DEVELOPPEMENT ET DE REPROGRAPHIE</t>
  </si>
  <si>
    <t>18.375</t>
  </si>
  <si>
    <t>ECHOGRAPHIE</t>
  </si>
  <si>
    <t>18.374</t>
  </si>
  <si>
    <t>RADIOGRAPHIE ET RADIOSCOPIE MOBILE</t>
  </si>
  <si>
    <t>18.373</t>
  </si>
  <si>
    <t>SALLES DE RADIOLOGIE</t>
  </si>
  <si>
    <t>18.372</t>
  </si>
  <si>
    <t>DISPOSITIFS MEDICAUX D'EQUIPEMENTS D'IMAGERIE (IRM, SCANNER, TEP, EQUIPEMENT D'IMAGERIE EN MEDECINE NUCLEAIRE, OSTEODENSITOMETRE)</t>
  </si>
  <si>
    <t>18.371</t>
  </si>
  <si>
    <t>PRODUITS  D'HYGIENE CORPORELLE ET DIVERS A FINS MEDICALES</t>
  </si>
  <si>
    <t>18.36</t>
  </si>
  <si>
    <t>GAZ ET FLUIDES MEDICAUX POUR LABORATOIRES, EFR, LASER…</t>
  </si>
  <si>
    <t>18.352</t>
  </si>
  <si>
    <t>GAZ ET FLUIDES MEDICAUX</t>
  </si>
  <si>
    <t>18.351</t>
  </si>
  <si>
    <t>DISPOSITIFS MEDICAUX « NOUVEAUX »
 à acquérir spécifiquement dans le cadre d’une mission de recherche, d’innovation médicale ou d’ajustement thérapeutique ciblé. Prestations non répertoriées par ailleurs.</t>
  </si>
  <si>
    <t>18.347</t>
  </si>
  <si>
    <t>FOURNITURES POUR LA PETITE ENFANCE</t>
  </si>
  <si>
    <t>18.346</t>
  </si>
  <si>
    <t>ARTICLES LIES A L'ENVIRONNEMENT DU PATIENT</t>
  </si>
  <si>
    <t>18.345</t>
  </si>
  <si>
    <t>ARTICLES DE PREVENTION DES ESCARRES</t>
  </si>
  <si>
    <t>18.344</t>
  </si>
  <si>
    <t>DISPOSITIFS MEDICAUX CONSOMMABLES DE STERILISATION</t>
  </si>
  <si>
    <t>18.343</t>
  </si>
  <si>
    <t>DISPOSITIFS MEDICAUX CONSOMMABLES POUR BIOPSIE ET DRAINAGE</t>
  </si>
  <si>
    <t>18.342</t>
  </si>
  <si>
    <t>DISPOSITIFS MEDICAUX CONSOMMABLES</t>
  </si>
  <si>
    <t>18.341</t>
  </si>
  <si>
    <t>DISPOSITIFS MEDICAUX CONSOMMABLES DIVERS STERILES OU NON</t>
  </si>
  <si>
    <t>18.33</t>
  </si>
  <si>
    <t>DRAPAGE ET HABILLAGE</t>
  </si>
  <si>
    <t>18.32</t>
  </si>
  <si>
    <t>OBJETS DE SOINS</t>
  </si>
  <si>
    <t>18.313</t>
  </si>
  <si>
    <t>ORTHESES ET PROTHESES EXTERNES</t>
  </si>
  <si>
    <t>18.312</t>
  </si>
  <si>
    <t>OBJETS DE PANSEMENTS, DE CONTENTION ET TRAITEMENT DES PLAIES</t>
  </si>
  <si>
    <t>18.311</t>
  </si>
  <si>
    <t>DISPOSITIFS MEDICAUX CONSOMMABLES POUR FERMETURE DES PLAIES CHIRURGICALES OU MEDICALES</t>
  </si>
  <si>
    <t>18.30</t>
  </si>
  <si>
    <t>DISPOSITIFS MEDICAUX CONSOMMABLES POUR ABORD CHIRURGICAL ET PERCUTANE, ET  D'INSTRUMENTATION CHIRURGICALE</t>
  </si>
  <si>
    <t>18.29</t>
  </si>
  <si>
    <t>DISPOSITIFS MEDICAUX CONSOMMABLES POUR ORTHOPEDIE ET D' OSTEOSYNTHESE</t>
  </si>
  <si>
    <t>18.28</t>
  </si>
  <si>
    <t>DISPOSITIFS MEDICAUX CONSOMMABLES D'EPURATION DES MILIEUX BIOLOGIQUES</t>
  </si>
  <si>
    <t>18.27</t>
  </si>
  <si>
    <t>DISPOSITIFS MEDICAUX CONSOMMABLES DU SYSTEME NERVEUX</t>
  </si>
  <si>
    <t>18.26</t>
  </si>
  <si>
    <t>DISPOSITIFS MEDICAUX CONSOMMABLES POUR RADIOLOGIE</t>
  </si>
  <si>
    <t>18.25</t>
  </si>
  <si>
    <t>DISPOSITIFS MEDICAUX CONSOMMABLES POUR ANESTHESIE REANIMATION</t>
  </si>
  <si>
    <t>18.242</t>
  </si>
  <si>
    <t>DISPOSITIFS MEDICAUX CONSOMMABLES POUR ABORD PULMONAIRE</t>
  </si>
  <si>
    <t>18.241</t>
  </si>
  <si>
    <t>DISPOSITIFS MEDICAUX CONSOMMABLES POUR CHIRURGIE CARDIO-VASCULAIRE</t>
  </si>
  <si>
    <t>18.23</t>
  </si>
  <si>
    <t>DISPOSITIFS MEDICAUX CONSOMMABLES POUR TRAITEMENT DES PATHOLOGIES VASCULAIRES</t>
  </si>
  <si>
    <t>18.222</t>
  </si>
  <si>
    <t>DISPOSITIFS MEDICAUX POUR CARDIOLOGIE</t>
  </si>
  <si>
    <t>18.221</t>
  </si>
  <si>
    <t>DISPOSITIFS MEDICAUX CONSOMMABLES POUR ABORD DIGESTIF</t>
  </si>
  <si>
    <t>18.21</t>
  </si>
  <si>
    <t>DISPOSITIFS MEDICAUX CONSOMMABLES POUR CHIRURGIE PLASTIQUE</t>
  </si>
  <si>
    <t>18.204</t>
  </si>
  <si>
    <t>DISPOSITIFS MEDICAUX CONSOMMABLES DENTAIRES, POUR ODONTOLOGIE ET STOMATOLOGIE</t>
  </si>
  <si>
    <t>18.203</t>
  </si>
  <si>
    <t>DISPOSITIFS MEDICAUX CONSOMMABLES POUR ORL ET CHIRURGIE MAXILLO-FACIALE</t>
  </si>
  <si>
    <t>18.202</t>
  </si>
  <si>
    <t>DISPOSITIFS MEDICAUX CONSOMMABLES POUR OPHTALMOLOGIE</t>
  </si>
  <si>
    <t>18.201</t>
  </si>
  <si>
    <t>DISPOSITIFS MEDICAUX CONSOMMABLES POUR FIV, IA ET ORTHOGENIE</t>
  </si>
  <si>
    <t>18.193</t>
  </si>
  <si>
    <t>DISPOSITIFS MEDICAUX CONSOMMABLES POUR GYNECOLOGIE</t>
  </si>
  <si>
    <t>18.192</t>
  </si>
  <si>
    <t>DISPOSITIFS MEDICAUX CONSOMMABLES POUR UROLOGIE, NEPHROLOGIE</t>
  </si>
  <si>
    <t>18.191</t>
  </si>
  <si>
    <t>DISPOSITIFS MEDICAUX CONSOMMABLES GENERAUX POUR ABORD PARENTERAL</t>
  </si>
  <si>
    <t>18.182</t>
  </si>
  <si>
    <t>DISPOSITIFS MEDICAUX CONSOMMABLES GENERAUX POUR PERFUSION</t>
  </si>
  <si>
    <t>18.181</t>
  </si>
  <si>
    <t>DISPOSITIFS MEDICAUX</t>
  </si>
  <si>
    <t>MEDICAMENTS RADIO PHARMACEUTIQUES, PREPARATIONS RADIO PHARMACEUTIQUES</t>
  </si>
  <si>
    <t>18.173</t>
  </si>
  <si>
    <t>GENERATEURS</t>
  </si>
  <si>
    <t>18.172</t>
  </si>
  <si>
    <t>TROUSSES</t>
  </si>
  <si>
    <t>18.171</t>
  </si>
  <si>
    <t>MATIERES  PREMIERES PHARMACEUTIQUES</t>
  </si>
  <si>
    <t>18.162</t>
  </si>
  <si>
    <t xml:space="preserve">ARTICLES DE CONDITIONNEMENT PHARMACEUTIQUES </t>
  </si>
  <si>
    <t>18.161</t>
  </si>
  <si>
    <t>ELEMENTS ET PRODUITS ISSUS DU CORPS HUMAIN ET PRODUITS THERAPEUTIQUES ANNEXES</t>
  </si>
  <si>
    <t>18.15</t>
  </si>
  <si>
    <t>PRODUITS NUTRITIFS « NOUVEAUX »
 à acquérir spécifiquement dans le cadre d’une mission de recherche, d’innovation médicale ou d’ajustement thérapeutique ciblé. Produits non répertoriés par ailleurs.</t>
  </si>
  <si>
    <t>18.144</t>
  </si>
  <si>
    <t>PRODUITS DE DIETETIQUE SPECIALISES A DES FINS MEDICALES</t>
  </si>
  <si>
    <t>18.143</t>
  </si>
  <si>
    <t>MEDICAMENTS DE NUTRITION PARENTERALE ET NUTRIMENTS</t>
  </si>
  <si>
    <t>18.142</t>
  </si>
  <si>
    <t xml:space="preserve">PRODUITS DE NUTRITION ENTERALE </t>
  </si>
  <si>
    <t>18.141</t>
  </si>
  <si>
    <t xml:space="preserve">PREPARATIONS PHARMACEUTIQUES </t>
  </si>
  <si>
    <t>18.13</t>
  </si>
  <si>
    <t>SPECIALITES PHARMACEUTIQUES AVEC AUTORISATION TEMPORAIRE D'UTILISATION (ATU)</t>
  </si>
  <si>
    <t>18.12</t>
  </si>
  <si>
    <t>DIVERSES SPECIALITES PHARMACEUTIQUES AVEC AMM</t>
  </si>
  <si>
    <t>18.113</t>
  </si>
  <si>
    <t>SPECIALITES PHARMACEUTIQUES AVEC AMM : ANTIDOTES ET APPARENTES</t>
  </si>
  <si>
    <t>18.112</t>
  </si>
  <si>
    <t>SPECIALITES PHARMACEUTIQUES AVEC AMM : PRODUITS DE CONTRASTE</t>
  </si>
  <si>
    <t>18.111</t>
  </si>
  <si>
    <t xml:space="preserve">SPECIALITES PHARMACEUTIQUES AVEC AMM : SYSTEME RESPIRATOIRE </t>
  </si>
  <si>
    <t>18.10</t>
  </si>
  <si>
    <t>SPECIALITES PHARMACEUTIQUES AVEC AMM : ANTIEPILEPTIQUES, ANTIPARKINSONIENS</t>
  </si>
  <si>
    <t>18.093</t>
  </si>
  <si>
    <t>SPECIALITES PHARMACEUTIQUES AVEC AMM : ANALGESIQUES ET ANTALGIQUES</t>
  </si>
  <si>
    <t>18.092</t>
  </si>
  <si>
    <t>SPECIALITES PHARMACEUTIQUES AVEC AMM : ANESTHESIQUES LOCAUX ET GENERAUX</t>
  </si>
  <si>
    <t>18.091</t>
  </si>
  <si>
    <t xml:space="preserve">SPECIALITES PHARMACEUTIQUES AVEC AMM : MUSCLE ET SQUELETTE </t>
  </si>
  <si>
    <t>18.08</t>
  </si>
  <si>
    <t xml:space="preserve">SPECIALITES PHARMACEUTIQUES AVEC AMM : IMMUNOSUPPRESSEURS </t>
  </si>
  <si>
    <t>18.074</t>
  </si>
  <si>
    <t>18.073</t>
  </si>
  <si>
    <t xml:space="preserve">SPECIALITES PHARMACEUTIQUES AVEC AMM : ANTICANCEREUX IMMUNOMODULATEURS </t>
  </si>
  <si>
    <t>18.072</t>
  </si>
  <si>
    <t>SPECIALITES PHARMACEUTIQUES AVEC AMM : ANTINEOPLASIQUES</t>
  </si>
  <si>
    <t>18.071</t>
  </si>
  <si>
    <t>SPECIALITES PHARMACEUTIQUES AVEC AMM : ANTIVIRAUX</t>
  </si>
  <si>
    <t>18.063</t>
  </si>
  <si>
    <t>SPECIALITES PHARMACEUTIQUES AVEC AMM : ANTIMYCOSIQUES A USAGE SYSTEMIQUE</t>
  </si>
  <si>
    <t>18.062</t>
  </si>
  <si>
    <t>SPECIALITES PHARMACEUTIQUES AVEC AMM : ANTIBIOTIQUES ET ANTIMYCOBACTERIENS</t>
  </si>
  <si>
    <t>18.061</t>
  </si>
  <si>
    <t>SPECIALITES PHARMACEUTIQUES AVEC AMM : HORMONES SYSTEMIQUES</t>
  </si>
  <si>
    <t>18.052</t>
  </si>
  <si>
    <t>SPECIALITES PHARMACEUTIQUES AVEC AMM : SYSTEME GENITO-URINAIRE ET HORMONES SEXUELLES</t>
  </si>
  <si>
    <t>18.051</t>
  </si>
  <si>
    <t>SPECIALITES PHARMACEUTIQUES AVEC AMM : MEDICAMENTS DESTINES AUX ORGANES SENSORIELS</t>
  </si>
  <si>
    <t>18.043</t>
  </si>
  <si>
    <t>SPECIALITES PHARMACEUTIQUES AVEC AMM : MEDICAMENTS ANTIPARASITAIRES, INSECTICIDES ET ACARICIDES</t>
  </si>
  <si>
    <t>18.042</t>
  </si>
  <si>
    <t>SPECIALITES PHARMACEUTIQUES AVEC AMM : DERMATOLOGIE</t>
  </si>
  <si>
    <t>18.041</t>
  </si>
  <si>
    <t>SPECIALITES PHARMACEUTIQUES AVEC AMM : SYSTEME CARDIOVASCULAIRE</t>
  </si>
  <si>
    <t>18.03</t>
  </si>
  <si>
    <t>AUTRES MEDICAMENTS DU SANG ET DES ORGANES HEMATOPOIETIQUES</t>
  </si>
  <si>
    <t>18.024</t>
  </si>
  <si>
    <t>SOLUTES MASSIFS</t>
  </si>
  <si>
    <t>18.023</t>
  </si>
  <si>
    <t>SOLUTES D'EPURATION</t>
  </si>
  <si>
    <t>18.022</t>
  </si>
  <si>
    <t>SPECIALITES PHARMACEUTIQUES AVEC AMM : MEDICAMENTS DERIVES DU SANG ET IMMUNOGLOBULINES</t>
  </si>
  <si>
    <t>18.021</t>
  </si>
  <si>
    <t xml:space="preserve">SPECIALITES PHARMACEUTIQUES AVEC AMM : MEDICAMENTS DE L'ENZYMOTHERAPIE SUBSTITUTIVE ET TRAITEMENT DES MALADIES METABOLIQUES RARES </t>
  </si>
  <si>
    <t>18.013</t>
  </si>
  <si>
    <t>SPECIALITES PHARMACEUTIQUES AVEC AMM : ANTI DIABETIQUES ET AUTRES MEDICAMENTS DU METABOLISME</t>
  </si>
  <si>
    <t>18.012</t>
  </si>
  <si>
    <t xml:space="preserve">SPECIALITES PHARMACEUTIQUES AVEC AMM : VOIES DIGESTIVES </t>
  </si>
  <si>
    <t>18.011</t>
  </si>
  <si>
    <t xml:space="preserve">MEDICAMENTS </t>
  </si>
  <si>
    <t>PRODUITS LESSIVIELS POUR BLANCHISSERIE</t>
  </si>
  <si>
    <t>17.102</t>
  </si>
  <si>
    <t>PRODUITS CHIMIQUES A USAGE INDUSTRIEL</t>
  </si>
  <si>
    <t>17.101</t>
  </si>
  <si>
    <t xml:space="preserve">PARFUMS ET PRODUITS DE TOILETTE </t>
  </si>
  <si>
    <t>17.09</t>
  </si>
  <si>
    <t>ADJUVANTS, ENCRES D'IMPRIMERIE</t>
  </si>
  <si>
    <t>17.082</t>
  </si>
  <si>
    <t>PEINTURES, VERNIS</t>
  </si>
  <si>
    <t>17.081</t>
  </si>
  <si>
    <t xml:space="preserve">PRODUITS AGROCHIMIQUES </t>
  </si>
  <si>
    <t>17.07</t>
  </si>
  <si>
    <t xml:space="preserve">MATIERES PLASTIQUES DE BASE, CAOUTCHOUC SYNTHETIQUE </t>
  </si>
  <si>
    <t>17.06</t>
  </si>
  <si>
    <t xml:space="preserve">PRODUITS AZOTES ET ENGRAIS </t>
  </si>
  <si>
    <t xml:space="preserve">17.05 </t>
  </si>
  <si>
    <t xml:space="preserve">PRODUITS CHIMIQUES ORGANIQUES DE BASE </t>
  </si>
  <si>
    <t>17.04</t>
  </si>
  <si>
    <t xml:space="preserve">PRODUITS CHIMIQUES INORGANIQUES DE BASE </t>
  </si>
  <si>
    <t>17.03</t>
  </si>
  <si>
    <t xml:space="preserve">COLORANTS </t>
  </si>
  <si>
    <t>17.02</t>
  </si>
  <si>
    <t xml:space="preserve">GAZ INDUSTRIELS </t>
  </si>
  <si>
    <t>17.01</t>
  </si>
  <si>
    <t>PRODUITS DES INDUSTRIES NUCLEAIRES</t>
  </si>
  <si>
    <t>16.05</t>
  </si>
  <si>
    <t xml:space="preserve">PRODUITS PETROLIERS RAFFINES SOLIDES OU PATEUX </t>
  </si>
  <si>
    <t>16.04</t>
  </si>
  <si>
    <t xml:space="preserve">PRODUITS PETROLIERS RAFFINES GAZEUX </t>
  </si>
  <si>
    <t>16.03</t>
  </si>
  <si>
    <t xml:space="preserve">PRODUITS PETROLIERS RAFFINES LIQUIDES </t>
  </si>
  <si>
    <t>16.02</t>
  </si>
  <si>
    <t xml:space="preserve">PRODUITS DE LA COKEFACTION </t>
  </si>
  <si>
    <t>16.01</t>
  </si>
  <si>
    <t>SUPPORTS ET PRODUITS D'IMPRESSION</t>
  </si>
  <si>
    <t>15.11</t>
  </si>
  <si>
    <t>AUTRES IMPRIMES</t>
  </si>
  <si>
    <t>15.10</t>
  </si>
  <si>
    <t>IMPRIMES SIMPLES POUR COMMUNICATION INTERNE</t>
  </si>
  <si>
    <t>15.09</t>
  </si>
  <si>
    <t>ENREGISTREMENTS SONORES, IMAGES FIXES ET IMAGES ANIMEES</t>
  </si>
  <si>
    <t>15.08</t>
  </si>
  <si>
    <t>JOURNAUX, REVUES ET PERIODIQUES SPECIALISES</t>
  </si>
  <si>
    <t>15.07</t>
  </si>
  <si>
    <t xml:space="preserve">JOURNAUX, REVUES ET PERIODIQUES D'INFORMATION GENERALE </t>
  </si>
  <si>
    <t>15.06</t>
  </si>
  <si>
    <t xml:space="preserve">LIVRES NON SCOLAIRES ET DOCUMENTS IMPRIMES </t>
  </si>
  <si>
    <t>15.05</t>
  </si>
  <si>
    <t xml:space="preserve">LIVRES SCOLAIRES </t>
  </si>
  <si>
    <t>15.04</t>
  </si>
  <si>
    <t>PAPIERS ET CARTONS DESTINES A L'EMBALLAGE</t>
  </si>
  <si>
    <t>15.03</t>
  </si>
  <si>
    <t>PAPIERS ET CARTONS EN L'ETAT</t>
  </si>
  <si>
    <t>15.02</t>
  </si>
  <si>
    <t>PATE A PAPIER</t>
  </si>
  <si>
    <t>15.01</t>
  </si>
  <si>
    <t>ARTICLES DE VOYAGE ET DE MAROQUINERIE (QUELLE QUE SOIT LA MATIERE)</t>
  </si>
  <si>
    <t>14.11</t>
  </si>
  <si>
    <t>CHAUSSURES (QUELLE QUE SOIT LA MATIERE SAUF CHAUSSURES ORTHOPEDIQUES)</t>
  </si>
  <si>
    <t>14.10</t>
  </si>
  <si>
    <t>AUTRES ARTICLES A USAGE UNIQUE (SAUF FOURNITURES HOTELIERES POUR LA PETITE ENFANCE : 18346)</t>
  </si>
  <si>
    <t>14.092</t>
  </si>
  <si>
    <t>PRODUITS DE LA OUATERIE USAGE UNIQUE (SAUF FOURNITURES HOTELIERES POUR LA PETITE ENFANCE : 18346)</t>
  </si>
  <si>
    <t>14.091</t>
  </si>
  <si>
    <t>AUTRE TEXTILES DIVERS (SAUF USAGE UNIQUE) ET MERCERIE</t>
  </si>
  <si>
    <t>14.08</t>
  </si>
  <si>
    <t>VETEMENTS DE DESSOUS, VETEMENTS DIVERS ET ACCESSOIRES DE L'HABILLEMENT</t>
  </si>
  <si>
    <t>14.07</t>
  </si>
  <si>
    <t>VETEMENTS SPECIAUX</t>
  </si>
  <si>
    <t>14.06</t>
  </si>
  <si>
    <t>UNIFORMES</t>
  </si>
  <si>
    <t>14.05</t>
  </si>
  <si>
    <t>VETEMENTS DE TRAVAIL</t>
  </si>
  <si>
    <t>14.04</t>
  </si>
  <si>
    <t>VETEMENTS  DE  DESSUS</t>
  </si>
  <si>
    <t>14.03</t>
  </si>
  <si>
    <t>PETITS ARTICLES D'AMEUBLEMENT</t>
  </si>
  <si>
    <t>14.022</t>
  </si>
  <si>
    <t>LINGE DE MAISON ET DE LITERIE</t>
  </si>
  <si>
    <t>14.021</t>
  </si>
  <si>
    <t>MATIERES PREMIERES TEXTILES ET CUIRS</t>
  </si>
  <si>
    <t>14.01</t>
  </si>
  <si>
    <t>SEL DESTINE AU TRAITEMENT DES EAUX</t>
  </si>
  <si>
    <t>13.022</t>
  </si>
  <si>
    <t>PRODUITS D'EXTRACTION NON ENERGETIQUES (HORS SEL POUR TRAITEMENT DES EAUX)</t>
  </si>
  <si>
    <t>13.021</t>
  </si>
  <si>
    <t>PRODUITS D'EXTRACTION ENERGETIQUES</t>
  </si>
  <si>
    <t>13.01</t>
  </si>
  <si>
    <t>BATIMENTS PREFABRIQUES EN BOIS</t>
  </si>
  <si>
    <t>12.03</t>
  </si>
  <si>
    <t>PRODUITS DU TRAVAIL DU BOIS</t>
  </si>
  <si>
    <t>12.02</t>
  </si>
  <si>
    <t>PRODUITS SYLVICOLES</t>
  </si>
  <si>
    <t>12.01</t>
  </si>
  <si>
    <t>11.04</t>
  </si>
  <si>
    <t>PRODUITS DES INDUSTRIES AGRICOLES (AUTRES QU'A L'ETAT DE DENREES ALIMENTAIRES HUMAINES)</t>
  </si>
  <si>
    <t>11.03</t>
  </si>
  <si>
    <t>PRODUITS DE LA PECHE ET DE L'AQUACULTURE (AUTRES QU'A L'ETAT DE DENREES ALIMENTAIRES HUMAINES)</t>
  </si>
  <si>
    <t>11.02</t>
  </si>
  <si>
    <t>PRODUITS DE L'ELEVAGE (AUTRES QU'A L'ETAT DE DENREES ALIMENTAIRES HUMAINES)</t>
  </si>
  <si>
    <t>11.01</t>
  </si>
  <si>
    <t xml:space="preserve">PRODUITS DE L'AGRICULTURE (AUTRES QU'A L'ETAT DE DENREES ALIMENTAIRES HUMAINES) </t>
  </si>
  <si>
    <t>BOISSONS ET PRODUITS ALIMENTAIRES FESTIFS, A VISEE THERAPEUTIQUE ET D'ANMATION</t>
  </si>
  <si>
    <t>10.16</t>
  </si>
  <si>
    <t>ALIMENTS ADAPTES A L'ENFANT ET PRODUITS DIETETIQUES SANS FIN MEDICALE</t>
  </si>
  <si>
    <t>10.15</t>
  </si>
  <si>
    <t>EPICERIE</t>
  </si>
  <si>
    <t>10.14</t>
  </si>
  <si>
    <t xml:space="preserve">PAINS, PATISSERIES, VIENNOISERIES (AUTRES QUE SURGELES) </t>
  </si>
  <si>
    <t>10.13</t>
  </si>
  <si>
    <t>PRODUITS LAITIERS (AUTRES QUE SURGELES)</t>
  </si>
  <si>
    <t>10.12</t>
  </si>
  <si>
    <t>BOISSONS</t>
  </si>
  <si>
    <t>10.11</t>
  </si>
  <si>
    <t>FRUITS, LEGUMES ET POMMES DE TERRE (AUTRES QUE SURGELES, EN CONSERVE APPERTISEE, ELABORES OU SECS)</t>
  </si>
  <si>
    <t>10.10</t>
  </si>
  <si>
    <t>FRUITS ET LEGUMES PREPARES ET REFRIGERES</t>
  </si>
  <si>
    <t>10.09</t>
  </si>
  <si>
    <t>PRODUITS DE LA MER OU D'EAU DOUCE (AUTRES QUE SURGELES OU EN CONSERVE APPERTISEE)</t>
  </si>
  <si>
    <t>10.08</t>
  </si>
  <si>
    <t xml:space="preserve">VIANDES ET CHARCUTERIES (AUTRES QUE SURGELEES OU EN CONSERVE APPERTISEE) </t>
  </si>
  <si>
    <t>10.07</t>
  </si>
  <si>
    <t xml:space="preserve">PAINS, PATISSERIES, VIENNOISERIES SURGELES </t>
  </si>
  <si>
    <t>10.06</t>
  </si>
  <si>
    <t>ŒUFS EN COQUILLE, EN CONSERVE ET OVOPRODUITS</t>
  </si>
  <si>
    <t>10.05</t>
  </si>
  <si>
    <t>PREPARATIONS ALIMENTAIRES ELABOREES COMPOSITES SURGELEES OU REFRIGEREES</t>
  </si>
  <si>
    <t xml:space="preserve">10.04 </t>
  </si>
  <si>
    <t>FRUITS, LEGUMES ET POMMES DE TERRE SURGELE</t>
  </si>
  <si>
    <t>10.03</t>
  </si>
  <si>
    <t>PRODUITS DE LA MER OU D'EAU DOUCE SURGELES OU CONGELES</t>
  </si>
  <si>
    <t>10.02</t>
  </si>
  <si>
    <t>PRODUITS CARNES SURGELES OU CONGELES</t>
  </si>
  <si>
    <t>10.01</t>
  </si>
  <si>
    <t>PRESTATIONS SCIENTIFIQUES ET TECHNIQUES LIEES AUX SCIENCES DE LA TERRE (HORS SERVICES LIES A LA REALISATION D'OPERATIONS DE CONSTRUCTION DE BATIMENTS, INFRASTRUCTURES OU OUVRAGES INDUSTRIELS)</t>
  </si>
  <si>
    <t>SERVICES INDUSTRIELS</t>
  </si>
  <si>
    <t>SERVICES ANNEXES A L'AGRICULTURE, LA PECHE, L'ELEVAGE, L'HORTICULTURE, LA CHASSE ET L'INDUSTRIE AGROALIMENTAIRE</t>
  </si>
  <si>
    <t>SERVICES PERSONNELS</t>
  </si>
  <si>
    <t>TRAVAUX DE LA CHAINE GRAPHIQUE, D'IMPRESSION ET DE REPROGRAPHIE</t>
  </si>
  <si>
    <t>SERVICES DE MAINTENANCE (NON PREVUS AILLEURS)</t>
  </si>
  <si>
    <t>SERVICES DE CONTROLE, D'ANALYSE ET D'ESSAI DE PRODUITS, MATERIAUX, FLUIDES OU EQUIPEMENTS (HORS CONSTRUCTION)</t>
  </si>
  <si>
    <t>SERVICES IMMOBILIERS</t>
  </si>
  <si>
    <t>SERVICES D'EDUCATION - SERVICES DE QUALIFICATION ET D'INSERTION PROFESSIONNELLES - SERVICES DE FORMATION PR0FESSIONNELLE</t>
  </si>
  <si>
    <t xml:space="preserve">SERVICES RECREATIFS, CULTURELS ET SPORTIFS </t>
  </si>
  <si>
    <t>SERVICES SANITAIRES ET SOCIAUX</t>
  </si>
  <si>
    <t>SERVICES JURIDIQUES</t>
  </si>
  <si>
    <t>SERVICES D'ASSAINISSEMENT, DE VOIRIE ET DE TRAITEMENT DES DECHETS</t>
  </si>
  <si>
    <t>SERVICES DE NETTOYAGE</t>
  </si>
  <si>
    <t>SERVICES DE COMMUNICATION</t>
  </si>
  <si>
    <t>SERVICES LIES A LA REALISATION D'OPERATIONS DE CONSTRUCTION (BATIMENTS, INFRASTRUCTURES, OUVRAGES)</t>
  </si>
  <si>
    <t>SERVICES D'ETUDES, DE CONSEIL ET D'ASSISTANCE</t>
  </si>
  <si>
    <t>SERVICES DE SECURITE</t>
  </si>
  <si>
    <t>SERVICE D'HOTELLERIE ET DE RESTAURATION</t>
  </si>
  <si>
    <t>SERVICES INFORMATIQUES</t>
  </si>
  <si>
    <t>SERVICES FINANCIERS ET COMPTABLES</t>
  </si>
  <si>
    <t>ASSURANCES</t>
  </si>
  <si>
    <t>SERVICES DES POSTES (HORS MONOPOLE POSTAL)</t>
  </si>
  <si>
    <t>SERVICES DES TELECOMMUNICATIONS</t>
  </si>
  <si>
    <t>SERVICES AUXILIAIRES DE TRANSPORTS</t>
  </si>
  <si>
    <t>TRANSPORTS DE MARCHANDISES</t>
  </si>
  <si>
    <t>TRANSPORTS DES PERSONNES</t>
  </si>
  <si>
    <t>PETITES FOURNITURES DE BUREAU</t>
  </si>
  <si>
    <t>PRODUITS D'ENTRETIEN A USAGE DOMESTIQUE ET ARTICLES DE DROGUERIE</t>
  </si>
  <si>
    <t>MACHINES DE BUREAU ET EQUIPEMENTS INFORMATIQUES</t>
  </si>
  <si>
    <t>MACHINES ET EQUIPEMENTS</t>
  </si>
  <si>
    <t>ELECTRICITE, GAZ, EAU</t>
  </si>
  <si>
    <t>MATERIELS ET EQUIPEMENTS ELECTRIQUES D'ECLAIRAGE (HORS QUINCAILLERIE)</t>
  </si>
  <si>
    <t>PRODUITS POUR LA CONSTRUCTION , LE REVETEMENT ROUTIER ET LA SIGNALISATION</t>
  </si>
  <si>
    <t>ARMES,MUNITIONS, EXPLOSIFS, MATERIELS ET EQUIPEMENTS DE GUERRE, DE MAINTIEN  DE L'ORDRE DE PROTECTION OU DE SECURITE</t>
  </si>
  <si>
    <t>MANEGES ET ATTRACTIONS FORAINES</t>
  </si>
  <si>
    <t>INSTRUMENTS DE MUSIQUE, JEUX ET JOUETS</t>
  </si>
  <si>
    <t>MATERIELS DE SPORT ET MATERIELS DE JEUX D'ENFANTS POUR JARDINS PUBLICS OU SIMILAIRES</t>
  </si>
  <si>
    <t>MONNAIES ET BIJOUX</t>
  </si>
  <si>
    <t>MOBILIER</t>
  </si>
  <si>
    <t>MATERIELS DE TRANSPORT</t>
  </si>
  <si>
    <t xml:space="preserve">INSTRUMENTS ET MATERIELS DE PRECISION, D'OPTIQUE ET D'HORLOGERIE </t>
  </si>
  <si>
    <t>EQUIPEMENTS DE RADIO, TELEVISION ET COMMUNICATION (Y COMPRIS USAGE MILITAIRE)</t>
  </si>
  <si>
    <t>PRODUITS DE LA METALLURGIE ET METAUX NON FERREUX</t>
  </si>
  <si>
    <t>QUINCAILLERIE, OUTILLAGE, PRODUITS EN PLASTIQUE, METAL, OU VERRE (HORS CONSTRUCTION)</t>
  </si>
  <si>
    <t>PRODUITS EN  CAOUTCHOUC</t>
  </si>
  <si>
    <t>PRODUITS DE LA SANTE</t>
  </si>
  <si>
    <t>PRODUITS CHIMIQUES</t>
  </si>
  <si>
    <t>PRODUITS DE LA COKEFACTION, DU RAFFINAGE ET DES INDUSTRIES NUCLEAIRES</t>
  </si>
  <si>
    <t>PAPIER ET PRODUITS DE L'EDITION</t>
  </si>
  <si>
    <t>PRODUITS TEXTILES, CUIRS, HABILLEMENT</t>
  </si>
  <si>
    <t>PRODUITS D'EXTRACTION</t>
  </si>
  <si>
    <t>PRODUITS DU BOIS</t>
  </si>
  <si>
    <t>PRODUITS DE L'AGRICULTURE, DE LA PECHE ET DES INDUSTRIES AGRICOLES</t>
  </si>
  <si>
    <t>DENREES ALIMENTAIRES</t>
  </si>
  <si>
    <t>INTITULE</t>
  </si>
  <si>
    <t>NOMENCLATURE DES FOURNITURES ET SERVICES - 06/2008</t>
  </si>
  <si>
    <r>
      <t xml:space="preserve">SPECIALITES PHARMACEUTIQUES AVEC AMM : </t>
    </r>
    <r>
      <rPr>
        <sz val="12"/>
        <color indexed="40"/>
        <rFont val="Calibri"/>
        <family val="2"/>
      </rPr>
      <t>IMMUNOSTIMULANTS</t>
    </r>
  </si>
  <si>
    <t>NOM DE VOTRE CUISINE OU RESTAURANT ICI</t>
  </si>
  <si>
    <t>FOYER LOGEMENT ALFRED</t>
  </si>
  <si>
    <t>Semaines :</t>
  </si>
  <si>
    <t>FESTIVAL DES MENUS</t>
  </si>
  <si>
    <t>ME.00</t>
  </si>
  <si>
    <t>Que faut-il faire</t>
  </si>
  <si>
    <t>A - Saisir la date du premier Lundi cellule D 9</t>
  </si>
  <si>
    <t>NE TOUCHEZ PAS A CE CALENDRIER</t>
  </si>
  <si>
    <t>PLAN ALIMENTAIRE SUR 5 SEMAINES MIDI ET SOIR</t>
  </si>
  <si>
    <t>Date : 2008</t>
  </si>
  <si>
    <t>B Coller ou remplacer ce que vous voulez sur la feuille</t>
  </si>
  <si>
    <t>Utilisé pour la MFC des jours fériés</t>
  </si>
  <si>
    <t>Bonne utilisation, à vous d'améliorer</t>
  </si>
  <si>
    <t xml:space="preserve"> Mise en Forme Conditionnelle des jours fériés</t>
  </si>
  <si>
    <t xml:space="preserve">Lien &gt; </t>
  </si>
  <si>
    <t xml:space="preserve">http://ucformation.free.fr/poitou-charentes/missions-lycees/6-Mission-nutrition.pdf </t>
  </si>
  <si>
    <t>=ANNEE(M5)</t>
  </si>
  <si>
    <t>Stabilo pour surligner</t>
  </si>
  <si>
    <t>Regardez les formules en cliquant dessus</t>
  </si>
  <si>
    <t>Jour de l'An</t>
  </si>
  <si>
    <t>Lundi Pâques</t>
  </si>
  <si>
    <t>1er Mai</t>
  </si>
  <si>
    <t>Semaine 1  MIDI</t>
  </si>
  <si>
    <t>Crudités Hex #008000</t>
  </si>
  <si>
    <t>vert + bleu</t>
  </si>
  <si>
    <t>Hiver : Janvier-Février-Mars</t>
  </si>
  <si>
    <t>Armistice 39-45</t>
  </si>
  <si>
    <t>Jeudi Ascencion</t>
  </si>
  <si>
    <t>Lundi Pentecôte</t>
  </si>
  <si>
    <t>Fête Nationale</t>
  </si>
  <si>
    <t>Cuidités Hex #99CC00</t>
  </si>
  <si>
    <t>vert + jaune</t>
  </si>
  <si>
    <t>Printemps : Avril-Mai-Juin</t>
  </si>
  <si>
    <t>Assomption</t>
  </si>
  <si>
    <t>Toussaint</t>
  </si>
  <si>
    <t>Armistice 14-18</t>
  </si>
  <si>
    <t>Noël</t>
  </si>
  <si>
    <t>Féculents Hex #800000</t>
  </si>
  <si>
    <t>vert + rouge</t>
  </si>
  <si>
    <t>Été : Juillet-Aout-Septembre</t>
  </si>
  <si>
    <t>Protéines</t>
  </si>
  <si>
    <t>rouge Hex #FF0000</t>
  </si>
  <si>
    <t>Automne : Octobre-Novembre-Décembre</t>
  </si>
  <si>
    <t>bleu Hex #99CCFF</t>
  </si>
  <si>
    <t>Fromage &lt; 100mg</t>
  </si>
  <si>
    <t>bleu Hex #6699FF</t>
  </si>
  <si>
    <t>Semaine 1 SOIR</t>
  </si>
  <si>
    <t>Fromage 100-150mg</t>
  </si>
  <si>
    <t>bleu Hex #007FFF</t>
  </si>
  <si>
    <t>Fromage &gt;150mg</t>
  </si>
  <si>
    <t>bleu Hex #3366FF</t>
  </si>
  <si>
    <t>DATES AUTOMATIQUES NE SAISISSEZ QUE LA DATE DU PREMIER LUNDI CELLULE D 9</t>
  </si>
  <si>
    <t>"=T3</t>
  </si>
  <si>
    <t>Lorsque vous saisissez la date du premier Lundi cellule D 9</t>
  </si>
  <si>
    <t>les N° de semaine s'affichent automatiquement avec une formule</t>
  </si>
  <si>
    <t>(ENT(MOD(ENT((D9-2)/7)+0.6;52+5/28))+1)</t>
  </si>
  <si>
    <t>GAUCHE(T3;2)</t>
  </si>
  <si>
    <t>Autre formule pour vous aider à "phosphorer" : Afficher une date (celle du lundi) en fonction du n° semaine &gt; Lien</t>
  </si>
  <si>
    <t>Semaine 2  MIDI</t>
  </si>
  <si>
    <t>https://forums.commentcamarche.net/forum/affich-28551595-afficher-une-date-celle-du-lundi-en-fonction-du-n-semaine</t>
  </si>
  <si>
    <t>ATTENTION si vous saisissez une date antérieure à la date du jour vous planifiez pour l'année suivante</t>
  </si>
  <si>
    <t>à partir de la formule de michel, donne sur l'année suivante si la semaine est antérieure d'un mois (environ) à la semaine actuelle :</t>
  </si>
  <si>
    <r>
      <t>7*A1+DATE(ANNEE(AUJOURDHUI())+(ENT(A1*7/30)&lt;MOIS(AUJOURDHUI())</t>
    </r>
    <r>
      <rPr>
        <b/>
        <sz val="10"/>
        <color rgb="FFFF0000"/>
        <rFont val="Calibri"/>
        <family val="2"/>
        <scheme val="minor"/>
      </rPr>
      <t>-1</t>
    </r>
    <r>
      <rPr>
        <sz val="10"/>
        <rFont val="Calibri"/>
        <family val="2"/>
        <scheme val="minor"/>
      </rPr>
      <t>);1;1)-JOURSEM(DATE(ANNEE(AUJOURDHUI())+(ENT(A1*7/30)&lt;MOIS(AUJOURDHUI())</t>
    </r>
    <r>
      <rPr>
        <b/>
        <sz val="10"/>
        <color rgb="FFFF0000"/>
        <rFont val="Calibri"/>
        <family val="2"/>
        <scheme val="minor"/>
      </rPr>
      <t>-1</t>
    </r>
    <r>
      <rPr>
        <sz val="10"/>
        <rFont val="Calibri"/>
        <family val="2"/>
        <scheme val="minor"/>
      </rPr>
      <t>);1;3))-3</t>
    </r>
  </si>
  <si>
    <t>Remplacer les deux -1 par -2 si on désire la bascule 2 mois avant (etc)</t>
  </si>
  <si>
    <t>Semaine 2  SOIR</t>
  </si>
  <si>
    <t>Semaine 3  MIDI</t>
  </si>
  <si>
    <t>Semaine 3  SOIR</t>
  </si>
  <si>
    <t>Semaine 4  MIDI</t>
  </si>
  <si>
    <t>Semaine 4  SOIR</t>
  </si>
  <si>
    <t>Semaine 5  MIDI</t>
  </si>
  <si>
    <t>Semaine 5  SOIR</t>
  </si>
  <si>
    <t>Fin du document</t>
  </si>
  <si>
    <t>ECOLE JULES FERRY</t>
  </si>
  <si>
    <t>PLAN ALIMENTAIRE SUR 5 SEMAINES LE MIDI</t>
  </si>
  <si>
    <t>Crudités</t>
  </si>
  <si>
    <t>entrée patissière</t>
  </si>
  <si>
    <t>Féculents</t>
  </si>
  <si>
    <t>Porc</t>
  </si>
  <si>
    <t>Féculents ou légume secs</t>
  </si>
  <si>
    <t>Cuidités</t>
  </si>
  <si>
    <t>Laitage</t>
  </si>
  <si>
    <t>Cuidités fruit cuit</t>
  </si>
  <si>
    <t>Crudités fruit cru</t>
  </si>
  <si>
    <t>Charcuterie ou pdts reconstitués</t>
  </si>
  <si>
    <t>Bœuf-Veau ou Agneau</t>
  </si>
  <si>
    <t>légume sec ou Féculents</t>
  </si>
  <si>
    <t>légumes</t>
  </si>
  <si>
    <t>Féculents ou légume sec</t>
  </si>
  <si>
    <t>Cuidités légumes</t>
  </si>
  <si>
    <t>Fruit cuit</t>
  </si>
  <si>
    <t>Charcuterie</t>
  </si>
  <si>
    <t>Lapin ou Canard</t>
  </si>
  <si>
    <t>Abats ou Bœuf</t>
  </si>
  <si>
    <t>Patisserie</t>
  </si>
  <si>
    <t>Crudités fruit</t>
  </si>
  <si>
    <t>Cuidités Fruit</t>
  </si>
  <si>
    <t>Entrée Patissière</t>
  </si>
  <si>
    <t>Veau ou Agneau</t>
  </si>
  <si>
    <t>Bœuf ou Abats</t>
  </si>
  <si>
    <t>Dessert sucré</t>
  </si>
  <si>
    <t>Entrée Protidique</t>
  </si>
  <si>
    <t>Oeuf ou Volaille</t>
  </si>
  <si>
    <t>SUR CETTE FEUILLE :   4 Modèles de contrôles, et 4 exemples à vous de choisir le modèle qui vous convient et supprimez les autres</t>
  </si>
  <si>
    <t>CONTROLES DES FRÉQUENCES RECOMMANDÉES -PNNS</t>
  </si>
  <si>
    <t>❶  Personnes agées en structures de soins</t>
  </si>
  <si>
    <t>Ventilation indicative - positionnez les plus grands services en premier; puis complétez.ATTENTION : râgouts et plats complets le jeudi; jamais le lundi - ni veilles de ponts ou fériés (DLC et gestion des invendus)</t>
  </si>
  <si>
    <t xml:space="preserve">Avec les nouvelles recommandations en fruits et légumes il serait judicieux pour faire les menus de positionner en priorité les légumes puis H.O ou desserts. </t>
  </si>
  <si>
    <t xml:space="preserve"> Et en fonction de ces choix ; déterminer le plat principal.. La couleur et la quantité de sauce à servir dépendent du légume d'accompagnement.</t>
  </si>
  <si>
    <t>Fréquence sur 28 repas successifs</t>
  </si>
  <si>
    <t>Comparatif entre 28 et 20 repas successifs</t>
  </si>
  <si>
    <t>Fréquence sur 20 repas successifs</t>
  </si>
  <si>
    <t>( 6 A )</t>
  </si>
  <si>
    <t>( 6 B )</t>
  </si>
  <si>
    <t xml:space="preserve">GEMRCN - PNNS - Fréquences recommandées </t>
  </si>
  <si>
    <t>❷  DÉJEUNER</t>
  </si>
  <si>
    <t>❺ NB de repas par jour</t>
  </si>
  <si>
    <t>QUE FAUT-IL SAISIR</t>
  </si>
  <si>
    <t>❷  DINER</t>
  </si>
  <si>
    <t>❸ Nb repas successifs de référence</t>
  </si>
  <si>
    <t>❻ Nombre de jours</t>
  </si>
  <si>
    <t>❶ Convives concernés</t>
  </si>
  <si>
    <t>❷ Déjeuner ou diner ou les deux</t>
  </si>
  <si>
    <t>&lt; Total repas à servir</t>
  </si>
  <si>
    <t>❸ Nombre de repas successifs de référence</t>
  </si>
  <si>
    <t>Récap : Aliments/préparations</t>
  </si>
  <si>
    <t>❹ Recommandé</t>
  </si>
  <si>
    <t>A servir</t>
  </si>
  <si>
    <t xml:space="preserve">1 tous les </t>
  </si>
  <si>
    <t>Objectifs nutritionnels</t>
  </si>
  <si>
    <t>à vous de saisir les vôtres</t>
  </si>
  <si>
    <t>Crudités de  légumes ou de fruits(entrées ou garnitures contenant au moins 50% de légumes ou de fruits)</t>
  </si>
  <si>
    <t>Consommation suffisante de Fruits et légumes</t>
  </si>
  <si>
    <t>❹ Fréquences recommandées</t>
  </si>
  <si>
    <t>libre</t>
  </si>
  <si>
    <t>Desserts de fruits crus 100% de fruits crus (sans sucre ajouté) ou contenant au moins 80g de fruits crus</t>
  </si>
  <si>
    <t>Fruits pressés riches en vitamineC ou jus d'agrumes à teneur garantie en vitamine C</t>
  </si>
  <si>
    <t>❺ Nombre de repas à servir par jour</t>
  </si>
  <si>
    <t>Entrée de légumes cuits, ou potage de légumes à base de 40% de légumes</t>
  </si>
  <si>
    <t>Légumes cuits, autres que secs seuls ou en mélange (garnitures contenant au moins 50% de légumes)</t>
  </si>
  <si>
    <t>Joël Leboucher</t>
  </si>
  <si>
    <t>dessert de fruits cuits et Autres desserts</t>
  </si>
  <si>
    <t>Légumes secs, pommes de terre ou céréales (garniture en contenant au moins 50% – féculents</t>
  </si>
  <si>
    <t>Variété des Féculents</t>
  </si>
  <si>
    <t>COMPOSES+ FECULENTS</t>
  </si>
  <si>
    <t>Entrées contenant plus de 15% DE LIPIDES</t>
  </si>
  <si>
    <t>Quantité limitée des matières grasses</t>
  </si>
  <si>
    <t xml:space="preserve">Produits frits -pré-frits ou à frire à teneur en matière grasse (lipides) &gt; 15 % </t>
  </si>
  <si>
    <t>Plats protidiques contenant autant ou plus de matières grasses que de protéines (Protéines/lipides ≤ 1) le critère P/L ne s’applique pas aux plats aux œufs</t>
  </si>
  <si>
    <t xml:space="preserve">Viande hachée &gt; 10% de lipides </t>
  </si>
  <si>
    <t>Desserts constitués de produits à teneur en matière grasse &gt; 15%</t>
  </si>
  <si>
    <t>Filet de Poisson 100%</t>
  </si>
  <si>
    <t>Place des poissons et consommation suffisante de viandes sources de fer</t>
  </si>
  <si>
    <t>Poissons ou préparations à base de poisson contenant au moins 70 % de poisson, et contenant au moins 2 fois plus de protéines que de matières grasses Protéines/lipides ≥ 2</t>
  </si>
  <si>
    <t>Viandes non hachées de bœuf, veau, agneau ou d’abats de boucherie</t>
  </si>
  <si>
    <t>Préparations ou plats prêts à consommer à base de viande,de poisson, d’œuf et/ou de fromage, contenant moins de 70 % du grammage recommandé pour la denrée protidique des plats composés</t>
  </si>
  <si>
    <t xml:space="preserve"> Fromages contenant au moins 150 mg de  calcium par portion</t>
  </si>
  <si>
    <t>Consommation suffisante de produits laitiers variés</t>
  </si>
  <si>
    <t>Fromages dont la teneur en calcium laitier est comprise entre 100mg et moins de 150mg par portion</t>
  </si>
  <si>
    <t>Laitages/desserts lactés + de 100mg calcium moins 5g lipides par portion</t>
  </si>
  <si>
    <t>Desserts contenant plus de 20g de sucres simples totaux par portion et contenant moins de 15 % de matières grasses (lipides)</t>
  </si>
  <si>
    <t>Quantité limitée des sucres ajoutés</t>
  </si>
  <si>
    <t>Desserts sucrés contenant moins de 15 % de lipides et plus de 20 g de glucides simples totaux par portion</t>
  </si>
  <si>
    <t>pas de limitation</t>
  </si>
  <si>
    <t>Desserts féculents contenant moins de 15 % de lipides et plus de 20 g de glucides simples totaux par portion</t>
  </si>
  <si>
    <t>&lt;  89  largeurs de colonnes   &gt;</t>
  </si>
  <si>
    <t>Limiter le sucre</t>
  </si>
  <si>
    <t>Dessert</t>
  </si>
  <si>
    <t>❷ Fréquence</t>
  </si>
  <si>
    <t>❹ TOTAL</t>
  </si>
  <si>
    <t>Min 10</t>
  </si>
  <si>
    <t>❷ Fréquence recommandées à vous de saisir les votres</t>
  </si>
  <si>
    <t>❸ saisir le nombre de services : Entrée.Plat.Garniture.Laitage.Dessert</t>
  </si>
  <si>
    <t>Max 4</t>
  </si>
  <si>
    <t>Max 5</t>
  </si>
  <si>
    <t>❹ vérifier si le TOTAL ne dépasse pas les fréquences recommandées</t>
  </si>
  <si>
    <t>Max 3</t>
  </si>
  <si>
    <t>Max 2</t>
  </si>
  <si>
    <t>Min 4</t>
  </si>
  <si>
    <t>Min 8</t>
  </si>
  <si>
    <t>Min 6</t>
  </si>
  <si>
    <t>❸ Desserts</t>
  </si>
  <si>
    <t>❹ Fréquences observées</t>
  </si>
  <si>
    <t>❷ Fréquences recommandées GPEMDA</t>
  </si>
  <si>
    <t>Maxi</t>
  </si>
  <si>
    <t>Mini</t>
  </si>
  <si>
    <t>❶  (3) Contôle Annexe 3 - Pour enfants de plus de 3 ans, des ADOLESCENTS, des ADULTES et des personnes agées en cas de portage à domicile</t>
  </si>
  <si>
    <t>Enfants  + de 3 ans-adolescents-adultes et P.A portage - Fréquences sur 20 repas successifs</t>
  </si>
  <si>
    <t>❷ Menu &gt;</t>
  </si>
  <si>
    <t>Entrée</t>
  </si>
  <si>
    <t>Plat</t>
  </si>
  <si>
    <t>Garniture</t>
  </si>
  <si>
    <t>❶ Fréquence</t>
  </si>
  <si>
    <t>❸ TOTAL</t>
  </si>
  <si>
    <t>❶ Saisir vos Fréquences</t>
  </si>
  <si>
    <t>Crudités légumes et/ou fruits &gt; 50%</t>
  </si>
  <si>
    <t>❷ Saisir vos nombres de services dans les colonnes</t>
  </si>
  <si>
    <t>Entrée &gt;= 15% lipides</t>
  </si>
  <si>
    <t>❸ Contrôler les fréquences</t>
  </si>
  <si>
    <t>Produits à frire ou pré-frits &gt;= 15% MG</t>
  </si>
  <si>
    <t>Plats protidiques P/L ≤ 1 (sauf plats 100% œufs)</t>
  </si>
  <si>
    <t>Poissons ou préparations  ≥ 70% de poisson et P/L ≥ 2, ou poisson gras</t>
  </si>
  <si>
    <t>Viandes non hachées : bœuf, veau, agneau, abats de boucherie</t>
  </si>
  <si>
    <r>
      <t>plats prêts à consommer à base de viande, poisson, œuf et</t>
    </r>
    <r>
      <rPr>
        <i/>
        <sz val="14"/>
        <color rgb="FF1A1A1A"/>
        <rFont val="Arial"/>
        <family val="2"/>
      </rPr>
      <t>/</t>
    </r>
    <r>
      <rPr>
        <i/>
        <sz val="14"/>
        <color rgb="FF1A1A1A"/>
        <rFont val="MarkPro"/>
      </rPr>
      <t xml:space="preserve"> ou fromage &lt; 70%</t>
    </r>
  </si>
  <si>
    <t>Légumes cuits, autres que secs, seuls ou en mélange &gt; 50% de légumes</t>
  </si>
  <si>
    <t>Légumes secs, féculents ou céréales, seuls ou en mélange &gt; 50%</t>
  </si>
  <si>
    <t>Fromages &gt;= 150 mg de calcium laitier par portion</t>
  </si>
  <si>
    <t>Fromages entre 100 et 150 mg de calcium laitier par portion</t>
  </si>
  <si>
    <t>Produits ou desserts laitiers &gt;=  100 mg calcium laitier et &lt; 5 g lipides par portion</t>
  </si>
  <si>
    <t>Desserts &gt;= 15% de lipides</t>
  </si>
  <si>
    <t>Desserts ou produits laitiers &lt; 15% de lipides et ≥ 20 g de sucres par portion</t>
  </si>
  <si>
    <t>Desserts de fruits crus 100% fruits crus</t>
  </si>
  <si>
    <t>Lien &gt;</t>
  </si>
  <si>
    <t>Tableau de fréquences GEMRCN par MealCanteen.com</t>
  </si>
  <si>
    <r>
      <t xml:space="preserve">Police : </t>
    </r>
    <r>
      <rPr>
        <sz val="12"/>
        <color theme="1"/>
        <rFont val="MarkPro"/>
      </rPr>
      <t>MarkPro</t>
    </r>
  </si>
  <si>
    <t>ÉQUILIBRE DES MENUS sur 1 Mois Base documentaire Pomona Passion Froid 2004</t>
  </si>
  <si>
    <t>Griile de fréquence d'apparition de certains types d'aliments, afin de réduire les apports en graisses et d'augmenter les apports en calcium, fibres et fer</t>
  </si>
  <si>
    <t>Fréquences sur 20 Menus  Enfants  + de 3 ans-adolescents-adultes et P.A portage - ❷ Nb de services &gt;</t>
  </si>
  <si>
    <t>Entrées</t>
  </si>
  <si>
    <t>Plat protidique</t>
  </si>
  <si>
    <t>Produits laitiers</t>
  </si>
  <si>
    <t>Fréquences observées</t>
  </si>
  <si>
    <t>❶ Fréquences recommandées GPEMDA</t>
  </si>
  <si>
    <t>Entrées&gt;15% MG</t>
  </si>
  <si>
    <t>Produits à frire et préfrits&gt;15% MG</t>
  </si>
  <si>
    <t>Patisseries Fraîches ou sèches&gt;15% MG</t>
  </si>
  <si>
    <t>Plats protéiques avec P/L &lt; 1</t>
  </si>
  <si>
    <t>Crudités ou fruits crus</t>
  </si>
  <si>
    <t>Légumes autres que secs, seuls ou en mélanges (50% au mini.)</t>
  </si>
  <si>
    <t>Légumes secs ou féculents ou céréales</t>
  </si>
  <si>
    <t>Préparations à base de poisson&gt;70% de poisson et P/L &gt;2</t>
  </si>
  <si>
    <t>Préparations à base de poisson reconstitué &lt;70% de matières premières animales</t>
  </si>
  <si>
    <t>Viandes Rouges</t>
  </si>
  <si>
    <t>Fromages ou autres produits laitiers &gt; 150mg de calcium</t>
  </si>
  <si>
    <t>Fromages ou autres produits laitiers &lt; 150mg et &gt; 100mg de calcium</t>
  </si>
  <si>
    <t>G.P.E.M.D.A. : Groupement Permanent d'Études des Marchés et Denrées Alimentaires</t>
  </si>
  <si>
    <t>MG : Matières Grasses - P : Protides - P/L : rapport Protides sur Lipides</t>
  </si>
  <si>
    <t>VOUS POUVEZ CRÉER PLUSIEURS MODÈLES DE TABLEAU en voici quelques exemples</t>
  </si>
  <si>
    <t xml:space="preserve">GEMRCN - PNNS - Fréquences </t>
  </si>
  <si>
    <t>❶ Nb repas de référence</t>
  </si>
  <si>
    <t>❸ Total repas à servir</t>
  </si>
  <si>
    <t>Personnes agées en structures de soins</t>
  </si>
  <si>
    <t>❹Nb de repas par semaine</t>
  </si>
  <si>
    <t>DÉJEUNER</t>
  </si>
  <si>
    <t>❷ Fréquences</t>
  </si>
  <si>
    <t>❷ Saisir vos Fréquencezs</t>
  </si>
  <si>
    <t>Frits ou pré-frits + de 15% de lipides</t>
  </si>
  <si>
    <t>Plat protéique  P/L &lt;ou= à 1 le rapport ne concerne pas les œufs</t>
  </si>
  <si>
    <t>❹ Nb de repas par semaine</t>
  </si>
  <si>
    <t>Poisson ou préparation au moins 70% poisson -P/L &gt;ou=2</t>
  </si>
  <si>
    <t>Viande non hachée bœuf-veau-agneau et abats boucherie</t>
  </si>
  <si>
    <t>Plats-préparations base viande-poisson-œuf &lt;70% MP animale</t>
  </si>
  <si>
    <t>semaines</t>
  </si>
  <si>
    <t>GEMRCN - PNNS - Fréquences recommandées</t>
  </si>
  <si>
    <t>J'ai saisi des zéro dans les cellules vides - " Excel est une feuille de calcul il n'aime pas les cellules vides "</t>
  </si>
  <si>
    <t>Excel : repérer des cellules vides</t>
  </si>
  <si>
    <t>DINER</t>
  </si>
  <si>
    <t>Recommandé</t>
  </si>
  <si>
    <t>http://www.activassistante.com/excel-reperer-des-cellules-vides/</t>
  </si>
  <si>
    <t xml:space="preserve">Enfants  + de 3 ans-adolescents-adultes et P.A portage </t>
  </si>
  <si>
    <t>❷ NB de repas par jour</t>
  </si>
  <si>
    <t>❸ Nombre de jours</t>
  </si>
  <si>
    <t>❹ Total repas à servir</t>
  </si>
  <si>
    <t>❶  Fréquence sur 20 repas successifs</t>
  </si>
  <si>
    <t>❶ 'Fréquence sur 28 repas successifs</t>
  </si>
  <si>
    <t>❶ Vérifier ou compléter les fréquences</t>
  </si>
  <si>
    <t xml:space="preserve">seules les cellules en jaune clair sont formatées </t>
  </si>
  <si>
    <t>Police personnalisée  0" Maxi" ou 0" Mini"</t>
  </si>
  <si>
    <t>( 3 )</t>
  </si>
  <si>
    <t>( 4A )</t>
  </si>
  <si>
    <t>( 4B )</t>
  </si>
  <si>
    <t>( 5A )</t>
  </si>
  <si>
    <t>( 5B )</t>
  </si>
  <si>
    <t>Vous obtenez les nombres de services à prévoir</t>
  </si>
  <si>
    <t>pour le total de repas prévus ❹</t>
  </si>
  <si>
    <t>Chaque jour</t>
  </si>
  <si>
    <t>A servir Nombre de repas à servir</t>
  </si>
  <si>
    <t xml:space="preserve">1 tous les  = 1 repas tous les </t>
  </si>
  <si>
    <t>10</t>
  </si>
  <si>
    <t>20</t>
  </si>
  <si>
    <t>Police personnalisée  0" Repas"</t>
  </si>
  <si>
    <t>l'encre correspond au groupe d'aliments (vert, rouge ou marron)</t>
  </si>
  <si>
    <t>encre appropriée au groupe d'aliments (rouge ou marron ou vert foncé)</t>
  </si>
  <si>
    <t>(3) Contôle Annexe 3 - Pour enfants de plus de 3 ans, des ADOLESCENTS, des ADULTES et des personnes agées en cas de portage à domicile</t>
  </si>
  <si>
    <t xml:space="preserve">Déjeuner </t>
  </si>
  <si>
    <t>Diner</t>
  </si>
  <si>
    <t>Déjeuner  / 20 jours</t>
  </si>
  <si>
    <t>Diner / 20 jours</t>
  </si>
  <si>
    <t>Déjeuner / 28 jours</t>
  </si>
  <si>
    <t>Diner / 28 jours</t>
  </si>
  <si>
    <t>(4A) Contôle Annexe 4 - Pour enfants moins de 18 MOINS en crèche, halte garderie ou stucture de soins</t>
  </si>
  <si>
    <t>(4B) Contôle Annexe 4 - Pour enfants en crèche PLUS de 18 mois, halte garderie ou stucture de soins</t>
  </si>
  <si>
    <t>(5A) Contôle Annexe 5 -  DEJEUNER pour les personnes agées en institution ou en structure de soins  2011…</t>
  </si>
  <si>
    <t>(6 A et B) Résumé des fréquences utilisées pour les personnes en institution A : Déjeuner - B : Diner sur 20 repas successifs et sur 28 repas successifs</t>
  </si>
  <si>
    <t>Fin de la feuille</t>
  </si>
  <si>
    <r>
      <t>COMMENT DÉTERMINER LES EFFECTIFS</t>
    </r>
    <r>
      <rPr>
        <b/>
        <sz val="16"/>
        <rFont val="Verdana"/>
        <family val="2"/>
      </rPr>
      <t xml:space="preserve"> Dominique Boudot Cuisine Centrale de Clamart 1993</t>
    </r>
  </si>
  <si>
    <t>Polices utilisées Wingdings - Wingdings3 et Symbol pour somme ou total</t>
  </si>
  <si>
    <t>Police Wingdings minuscule   m</t>
  </si>
  <si>
    <t>m</t>
  </si>
  <si>
    <t>en réserve ou chambre froide</t>
  </si>
  <si>
    <t>Police Wingdings3 minuscule   h</t>
  </si>
  <si>
    <t>en forte hausse</t>
  </si>
  <si>
    <t>Police Wingdings minuscule  l</t>
  </si>
  <si>
    <t>l</t>
  </si>
  <si>
    <t>fait ou commandé</t>
  </si>
  <si>
    <t>Police Wingdings3 minuscule   i</t>
  </si>
  <si>
    <t>i</t>
  </si>
  <si>
    <t>en chute</t>
  </si>
  <si>
    <t>vérifier ou rectifier puis passer ou rectifier la commande</t>
  </si>
  <si>
    <t>Police Wingdings3 minuscule   k</t>
  </si>
  <si>
    <t>k</t>
  </si>
  <si>
    <t>en ascension</t>
  </si>
  <si>
    <t>Police Wingdings minuscule  hà</t>
  </si>
  <si>
    <t>hà</t>
  </si>
  <si>
    <t>supprimé et remplacé par : suivre la flèche</t>
  </si>
  <si>
    <t>Police Wingdings3 minuscule   m</t>
  </si>
  <si>
    <t>en diminution</t>
  </si>
  <si>
    <t>Police Wingdings minuscule  x</t>
  </si>
  <si>
    <t>au congélateur</t>
  </si>
  <si>
    <t>Police Wingdings3      &lt;</t>
  </si>
  <si>
    <t>&lt;</t>
  </si>
  <si>
    <t>voir plus haut</t>
  </si>
  <si>
    <t>Police Wingdings minuscule  ml</t>
  </si>
  <si>
    <t>ml</t>
  </si>
  <si>
    <t>en réserve ou chambre froide vérifié</t>
  </si>
  <si>
    <t>Police Wingdings3     ?</t>
  </si>
  <si>
    <t>voir plus bas</t>
  </si>
  <si>
    <t>Police Wingdings minuscule  lè</t>
  </si>
  <si>
    <t>lè</t>
  </si>
  <si>
    <t>les vérifications ont été faites, la commande est passée</t>
  </si>
  <si>
    <t>Police Symbol majuscule   S</t>
  </si>
  <si>
    <t>somme ou total</t>
  </si>
  <si>
    <t>Police Wingdings3 minuscule  n</t>
  </si>
  <si>
    <t>n</t>
  </si>
  <si>
    <t>quantités ou effectifs stationnaires</t>
  </si>
  <si>
    <t>Police Arial</t>
  </si>
  <si>
    <t>NS</t>
  </si>
  <si>
    <t>non significatif</t>
  </si>
  <si>
    <t>Lundi 12</t>
  </si>
  <si>
    <t>Mercredi 12</t>
  </si>
  <si>
    <t>traits bleus période scolaire</t>
  </si>
  <si>
    <t>traits verts vacances scolaire</t>
  </si>
  <si>
    <t>POUR UNE VERSION PAPIER: utilisez un cahier spirale gros carreaux. Page de gauche Menus - page de droite commandes</t>
  </si>
  <si>
    <t>26 au 30 Juillet 1993</t>
  </si>
  <si>
    <t>Effectifs</t>
  </si>
  <si>
    <t>Prévisions</t>
  </si>
  <si>
    <t>Corrigé</t>
  </si>
  <si>
    <t>Réel</t>
  </si>
  <si>
    <t>Ecarts</t>
  </si>
  <si>
    <t>12g</t>
  </si>
  <si>
    <t>Lundi 26</t>
  </si>
  <si>
    <t>Sardines</t>
  </si>
  <si>
    <t>au citron</t>
  </si>
  <si>
    <t>Sorties -55</t>
  </si>
  <si>
    <t>sauf sans porc</t>
  </si>
  <si>
    <t>Davigel</t>
  </si>
  <si>
    <t>J Ferry P -30+3</t>
  </si>
  <si>
    <t>Crêpes fourrées</t>
  </si>
  <si>
    <t>fromage/jambon</t>
  </si>
  <si>
    <t>150g</t>
  </si>
  <si>
    <t>1p</t>
  </si>
  <si>
    <t>1.5p</t>
  </si>
  <si>
    <t>J P Mat -10+1</t>
  </si>
  <si>
    <t>75 au lieu de 45g</t>
  </si>
  <si>
    <t>(Rab,leur préciser)</t>
  </si>
  <si>
    <t>Moulin P Mat -10+1</t>
  </si>
  <si>
    <t>Yaourth</t>
  </si>
  <si>
    <t>Fruit</t>
  </si>
  <si>
    <t>Nectarine/Brugnon</t>
  </si>
  <si>
    <t>120g</t>
  </si>
  <si>
    <t>Mardi 27</t>
  </si>
  <si>
    <t>Carottes râpées</t>
  </si>
  <si>
    <t>mimosa</t>
  </si>
  <si>
    <t>1 œuf/10</t>
  </si>
  <si>
    <t>Sorties -162</t>
  </si>
  <si>
    <t>Poulet sauce diable</t>
  </si>
  <si>
    <t>à</t>
  </si>
  <si>
    <t>17.5 kg rôti dinde cuit 70g p.p. = 250p.</t>
  </si>
  <si>
    <t>Garenne M -10+1</t>
  </si>
  <si>
    <t>Ratatouille + un peu de riz</t>
  </si>
  <si>
    <t>quenelles 4X25 = 100p.</t>
  </si>
  <si>
    <t>Fleury M -16+2</t>
  </si>
  <si>
    <t>20kg au congel+courgettes</t>
  </si>
  <si>
    <t>suprême de dinde 80 p.</t>
  </si>
  <si>
    <t>Closiaux M -30+3</t>
  </si>
  <si>
    <t>Charlie</t>
  </si>
  <si>
    <t>Moulin Pier M -30+3</t>
  </si>
  <si>
    <t>Tarte aux pommes</t>
  </si>
  <si>
    <t>Bretagne P -30+3</t>
  </si>
  <si>
    <t>J.Ferry P -15+2</t>
  </si>
  <si>
    <t>Rochers M -15+2</t>
  </si>
  <si>
    <t>coeff.</t>
  </si>
  <si>
    <t>Mercredi 28</t>
  </si>
  <si>
    <t>Salade Piémontaise</t>
  </si>
  <si>
    <t>P.T.lamelles 70g</t>
  </si>
  <si>
    <t>œufs 1/3</t>
  </si>
  <si>
    <t>Tomates30g</t>
  </si>
  <si>
    <t>Jambon 10g</t>
  </si>
  <si>
    <t>+cornichons/Mayo</t>
  </si>
  <si>
    <t>Sorties -84</t>
  </si>
  <si>
    <t>voir stock cuit Davigel</t>
  </si>
  <si>
    <t>Closiaux M -10+1</t>
  </si>
  <si>
    <t>Roast Beef</t>
  </si>
  <si>
    <t>+ cornichons</t>
  </si>
  <si>
    <t>Cru</t>
  </si>
  <si>
    <t>80g</t>
  </si>
  <si>
    <t>100g</t>
  </si>
  <si>
    <t>130g</t>
  </si>
  <si>
    <t>Moulin Pier M -16+2</t>
  </si>
  <si>
    <t>Jardinière de légumes</t>
  </si>
  <si>
    <t>dont 48 pic N.</t>
  </si>
  <si>
    <t>congel 20 jardinière + 20 carottes+10 haricots verts</t>
  </si>
  <si>
    <t>Rochers P -30+3</t>
  </si>
  <si>
    <t>Reblochon</t>
  </si>
  <si>
    <t>Pas de Pic Nic</t>
  </si>
  <si>
    <t>J.Ferry P -20+2</t>
  </si>
  <si>
    <t xml:space="preserve">Fruits </t>
  </si>
  <si>
    <t>Abricots</t>
  </si>
  <si>
    <t>Jeudi 29</t>
  </si>
  <si>
    <t>Tomates vinaigrette</t>
  </si>
  <si>
    <t>Sorties -146</t>
  </si>
  <si>
    <t>carré non pané</t>
  </si>
  <si>
    <t>congel 250 kg colin alaska</t>
  </si>
  <si>
    <t>Trivaux M -16+2</t>
  </si>
  <si>
    <t>Pavé de poisson</t>
  </si>
  <si>
    <t>andalouse</t>
  </si>
  <si>
    <t>+ 10 kg cubes de colin</t>
  </si>
  <si>
    <t>Plaine M -16+2</t>
  </si>
  <si>
    <t xml:space="preserve">P.T.Anglaises </t>
  </si>
  <si>
    <t>persillées</t>
  </si>
  <si>
    <t>Entremets</t>
  </si>
  <si>
    <t>15cl</t>
  </si>
  <si>
    <t>lait en litre</t>
  </si>
  <si>
    <t>Moulin Pier M -10+1</t>
  </si>
  <si>
    <t>Gâteau</t>
  </si>
  <si>
    <t>Garenne P -30+3</t>
  </si>
  <si>
    <t>Parc P -30+3</t>
  </si>
  <si>
    <t>Vendredi 30</t>
  </si>
  <si>
    <t>Melon</t>
  </si>
  <si>
    <t>Sorties -104</t>
  </si>
  <si>
    <t>Porc cru</t>
  </si>
  <si>
    <t>95g</t>
  </si>
  <si>
    <t>Gathelot M -20+2</t>
  </si>
  <si>
    <t>Rôti de Porc</t>
  </si>
  <si>
    <t>cuit basse temp.</t>
  </si>
  <si>
    <t>60g</t>
  </si>
  <si>
    <t>70g</t>
  </si>
  <si>
    <t>90g</t>
  </si>
  <si>
    <t>Moulin Pier M 16+2</t>
  </si>
  <si>
    <t>Lentilles vinaigrette</t>
  </si>
  <si>
    <t>ou chaude selon météo</t>
  </si>
  <si>
    <t>Rochers P -30+2</t>
  </si>
  <si>
    <t>Fromage</t>
  </si>
  <si>
    <t>Parc P -30+2</t>
  </si>
  <si>
    <t>Pêches</t>
  </si>
  <si>
    <t>Pour les Pic Nic de Mercredi  : Macédoine froide (utiliser surgelée cuite Davigel 8.3 kg soit 10 kg sorti)</t>
  </si>
  <si>
    <t>Ces documents font partie d'une série intitulée : FESTIVAL DES MENUS créé à la cuisine centrale de Clamart en 1998 et actualisés à la cuisine centrale de Rochefort sur Mer</t>
  </si>
  <si>
    <t>ÉLABORATION DES MENUS HIVER</t>
  </si>
  <si>
    <t>ÉLABORATION DES MENUS PRINTEMPS</t>
  </si>
  <si>
    <t>ÉLABORATION DES MENUS ÉTÉ</t>
  </si>
  <si>
    <t>ÉLABORATION DES MENUS AUTOMNE</t>
  </si>
  <si>
    <t>Cuisine revigorante, plats consistants et compotés</t>
  </si>
  <si>
    <t>Cuisine nouvelle; plats allégés et plein de fraîcheur</t>
  </si>
  <si>
    <t>Cuisine légère et rafraichissante, salades et grillades</t>
  </si>
  <si>
    <t xml:space="preserve"> Cuisine mitonnée, plats solides et chaleureux </t>
  </si>
  <si>
    <t>Couleur du produit dans l'assiette</t>
  </si>
  <si>
    <t>LÉGUMES ET FRUITS BLANCS / JAUNES</t>
  </si>
  <si>
    <t>Féculent</t>
  </si>
  <si>
    <t>Ananas</t>
  </si>
  <si>
    <t>Ananas Appert</t>
  </si>
  <si>
    <t>Bananes</t>
  </si>
  <si>
    <t>Bettes cotes</t>
  </si>
  <si>
    <t>Chou pommé</t>
  </si>
  <si>
    <t>Nectarines</t>
  </si>
  <si>
    <t>Mirabelles</t>
  </si>
  <si>
    <t>Mirabelles Appert</t>
  </si>
  <si>
    <t>Poires</t>
  </si>
  <si>
    <t>Pomélos</t>
  </si>
  <si>
    <t>Pêches Appert</t>
  </si>
  <si>
    <t>Pommes</t>
  </si>
  <si>
    <t>Poireaux blanc</t>
  </si>
  <si>
    <t>Poires Appert</t>
  </si>
  <si>
    <t xml:space="preserve">Radis </t>
  </si>
  <si>
    <t>Pomélos Appert</t>
  </si>
  <si>
    <t>Panais</t>
  </si>
  <si>
    <t>Pommes Appert</t>
  </si>
  <si>
    <t>Topinambourg</t>
  </si>
  <si>
    <t>LÉGUMES ET FRUITS VERTS / BRUNS</t>
  </si>
  <si>
    <t>Artichauts</t>
  </si>
  <si>
    <t>Flageolets</t>
  </si>
  <si>
    <t>Choux verts</t>
  </si>
  <si>
    <t>Petits pois</t>
  </si>
  <si>
    <t>Bettes feuilles</t>
  </si>
  <si>
    <t>Aubergines</t>
  </si>
  <si>
    <t>Courgettess</t>
  </si>
  <si>
    <t>Choux pommé</t>
  </si>
  <si>
    <t>Choux vert</t>
  </si>
  <si>
    <t>Choux Pommés</t>
  </si>
  <si>
    <t>Marrons</t>
  </si>
  <si>
    <t>Épinards</t>
  </si>
  <si>
    <t>Poireaux vert</t>
  </si>
  <si>
    <t>Poivrons</t>
  </si>
  <si>
    <t>Dattes</t>
  </si>
  <si>
    <t>Choux de Bruxelles</t>
  </si>
  <si>
    <t>Prunes</t>
  </si>
  <si>
    <t>Kiwis</t>
  </si>
  <si>
    <t>Haricots verts</t>
  </si>
  <si>
    <t>Figues</t>
  </si>
  <si>
    <t>LÉGUMES ET FRUITS ROUGES / ORANGES</t>
  </si>
  <si>
    <t>Prunes Appert</t>
  </si>
  <si>
    <t>Raisin</t>
  </si>
  <si>
    <t>Abricots Appert</t>
  </si>
  <si>
    <t>Haricots rouges</t>
  </si>
  <si>
    <t>Brugnons</t>
  </si>
  <si>
    <t>Choux Rouges</t>
  </si>
  <si>
    <t>Haricots noirs</t>
  </si>
  <si>
    <t>Pomelos Appert</t>
  </si>
  <si>
    <t>Tomates</t>
  </si>
  <si>
    <t>Raisin Appert</t>
  </si>
  <si>
    <t>Mandarine</t>
  </si>
  <si>
    <t>Mandarine Appert</t>
  </si>
  <si>
    <t>Oranges</t>
  </si>
  <si>
    <t>Pomelos</t>
  </si>
  <si>
    <t>Bigarreaux Appert</t>
  </si>
  <si>
    <t>Cerises</t>
  </si>
  <si>
    <t>Fraises</t>
  </si>
  <si>
    <t xml:space="preserve">ATTENTION aux ponts et fêtes. Effectifs parfois en baisse la veille. </t>
  </si>
  <si>
    <t>Framboises</t>
  </si>
  <si>
    <t xml:space="preserve"> Etre vigilant pour les approvisionnements et les délais de conservation; les temps de mise en place et de fabrication le jour de reprise.</t>
  </si>
  <si>
    <t>Attention période difficile, les parents prennent des congés et font parfois manquer l'école. Le personnel prend également des congés. Surcroît de travail avec les menus de fêtes</t>
  </si>
  <si>
    <t>Choux rouges</t>
  </si>
  <si>
    <t>Mandarines</t>
  </si>
  <si>
    <t>Mandarines Appert</t>
  </si>
  <si>
    <t>CUISINE CENTRALE DE ROCHEFORT / MER 2008</t>
  </si>
  <si>
    <r>
      <t xml:space="preserve">HIVER </t>
    </r>
    <r>
      <rPr>
        <b/>
        <sz val="24"/>
        <rFont val="Calibri"/>
        <family val="2"/>
        <scheme val="minor"/>
      </rPr>
      <t xml:space="preserve"> 13 semaines  Cuisine revigorante, plats consistants et compotés</t>
    </r>
  </si>
  <si>
    <r>
      <t xml:space="preserve">PRINTEMPS </t>
    </r>
    <r>
      <rPr>
        <b/>
        <sz val="24"/>
        <rFont val="Calibri"/>
        <family val="2"/>
        <scheme val="minor"/>
      </rPr>
      <t xml:space="preserve"> 13 semaines  Cuisine nouvelle; plats allégés et plein de fraîcheur</t>
    </r>
  </si>
  <si>
    <r>
      <t>ÉTÉ</t>
    </r>
    <r>
      <rPr>
        <b/>
        <sz val="24"/>
        <rFont val="Calibri"/>
        <family val="2"/>
        <scheme val="minor"/>
      </rPr>
      <t xml:space="preserve">  13 semaines  Cuisine légère et rafraichissante, salades et grillades</t>
    </r>
  </si>
  <si>
    <r>
      <t xml:space="preserve">AUTOMNE </t>
    </r>
    <r>
      <rPr>
        <b/>
        <sz val="24"/>
        <rFont val="Calibri"/>
        <family val="2"/>
        <scheme val="minor"/>
      </rPr>
      <t xml:space="preserve"> 13 semaines  Cuisine mitonnée, plats solides et chaleureux</t>
    </r>
  </si>
  <si>
    <t>Ventilation sur l'année</t>
  </si>
  <si>
    <t>Calendrier : Midi - Soir = 1 semaine</t>
  </si>
  <si>
    <t>Nombre de produits</t>
  </si>
  <si>
    <t>N° Fiche produit</t>
  </si>
  <si>
    <t>16 FAMILLES DE PLATS</t>
  </si>
  <si>
    <t>Menu conseillé pour</t>
  </si>
  <si>
    <t>Total prévu pour l'année</t>
  </si>
  <si>
    <t>Nb services déjà faits</t>
  </si>
  <si>
    <t>Date du dernier service</t>
  </si>
  <si>
    <t>1</t>
  </si>
  <si>
    <t>2</t>
  </si>
  <si>
    <t>3</t>
  </si>
  <si>
    <t>4</t>
  </si>
  <si>
    <t>5</t>
  </si>
  <si>
    <t>6</t>
  </si>
  <si>
    <t>7</t>
  </si>
  <si>
    <t>8</t>
  </si>
  <si>
    <t>9</t>
  </si>
  <si>
    <t>11</t>
  </si>
  <si>
    <t>12</t>
  </si>
  <si>
    <t>13</t>
  </si>
  <si>
    <t>14</t>
  </si>
  <si>
    <t>15</t>
  </si>
  <si>
    <t>16</t>
  </si>
  <si>
    <t>17</t>
  </si>
  <si>
    <t>18</t>
  </si>
  <si>
    <t>19</t>
  </si>
  <si>
    <t>21</t>
  </si>
  <si>
    <t>22</t>
  </si>
  <si>
    <t>23</t>
  </si>
  <si>
    <t>24</t>
  </si>
  <si>
    <t>25</t>
  </si>
  <si>
    <t>26</t>
  </si>
  <si>
    <t>27</t>
  </si>
  <si>
    <t>28</t>
  </si>
  <si>
    <t>29</t>
  </si>
  <si>
    <t>30</t>
  </si>
  <si>
    <t>31</t>
  </si>
  <si>
    <t>32</t>
  </si>
  <si>
    <t>33</t>
  </si>
  <si>
    <t>34</t>
  </si>
  <si>
    <t>35</t>
  </si>
  <si>
    <t>36</t>
  </si>
  <si>
    <t>37</t>
  </si>
  <si>
    <t>38</t>
  </si>
  <si>
    <t>39</t>
  </si>
  <si>
    <t>40</t>
  </si>
  <si>
    <t>41</t>
  </si>
  <si>
    <t>42</t>
  </si>
  <si>
    <t>43</t>
  </si>
  <si>
    <t>44</t>
  </si>
  <si>
    <t>45</t>
  </si>
  <si>
    <t>46</t>
  </si>
  <si>
    <t>47</t>
  </si>
  <si>
    <t>48</t>
  </si>
  <si>
    <t>49</t>
  </si>
  <si>
    <t>50</t>
  </si>
  <si>
    <t>51</t>
  </si>
  <si>
    <t>52</t>
  </si>
  <si>
    <t>Midi</t>
  </si>
  <si>
    <t xml:space="preserve">saisissez l'année </t>
  </si>
  <si>
    <t>les compteurs lignes 3 n'aditionnent pas les convives ….mais le nombre de plats sélectionnés pour la semaine</t>
  </si>
  <si>
    <t>BŒUF</t>
  </si>
  <si>
    <t>saisissez dans les cellules soit le nombre de convives soit un X comme vous le sentez</t>
  </si>
  <si>
    <t>boeuf rôti</t>
  </si>
  <si>
    <t>TOUS</t>
  </si>
  <si>
    <t>boeuf poché</t>
  </si>
  <si>
    <t>ADULTES</t>
  </si>
  <si>
    <t xml:space="preserve">boeuf en sauté ou poélée sauce courte </t>
  </si>
  <si>
    <t>bœuf en sauté ou ragoût sauce longue</t>
  </si>
  <si>
    <t>DINDE</t>
  </si>
  <si>
    <t>dinde rôtie</t>
  </si>
  <si>
    <t>dinde frite</t>
  </si>
  <si>
    <t>SCOLAIRE</t>
  </si>
  <si>
    <t>dinde pochée</t>
  </si>
  <si>
    <t xml:space="preserve">dinde en sauté ou poélée sauce courte </t>
  </si>
  <si>
    <t>dinde en sauté ou ragoût sauce longue</t>
  </si>
  <si>
    <t>POULET</t>
  </si>
  <si>
    <t>poulet rôti</t>
  </si>
  <si>
    <t>poulet frit</t>
  </si>
  <si>
    <t>poulet poché</t>
  </si>
  <si>
    <t xml:space="preserve">poulet en sauté ou poélé sauce courte </t>
  </si>
  <si>
    <t>poulet en sauté ou ragoût sauce longue</t>
  </si>
  <si>
    <t>porc rôti</t>
  </si>
  <si>
    <t>porc poché</t>
  </si>
  <si>
    <t xml:space="preserve">porc en sauté ou poélée sauce courte </t>
  </si>
  <si>
    <t>porc en sauté ou ragoût sauce longue</t>
  </si>
  <si>
    <t>poisson poché ou vapeur nature</t>
  </si>
  <si>
    <t>poisson en sauce</t>
  </si>
  <si>
    <t>poisson frit</t>
  </si>
  <si>
    <t>ŒUFS</t>
  </si>
  <si>
    <t xml:space="preserve">œufs durs </t>
  </si>
  <si>
    <t>œufs brouillés</t>
  </si>
  <si>
    <t>omelettes</t>
  </si>
  <si>
    <t>FARCES SEULES</t>
  </si>
  <si>
    <t>andouillette</t>
  </si>
  <si>
    <t>boudin noir et blanc</t>
  </si>
  <si>
    <t>boulettes bœuf-volaille-mouton</t>
  </si>
  <si>
    <t>cervelas porc</t>
  </si>
  <si>
    <t>chipolatas porc</t>
  </si>
  <si>
    <t>crépinettes- porc-lapin-dinde</t>
  </si>
  <si>
    <t>franckfort porc</t>
  </si>
  <si>
    <t>menus fromager frit</t>
  </si>
  <si>
    <t>merguez mouton-bœuf</t>
  </si>
  <si>
    <t>paupiettes veau-volaille-porc-bœuf-poisson</t>
  </si>
  <si>
    <t>quenelles veau-volaille-poisson</t>
  </si>
  <si>
    <t>saucisse toulouse porc</t>
  </si>
  <si>
    <t>saucisse volaille</t>
  </si>
  <si>
    <t>tripes bœuf-porc</t>
  </si>
  <si>
    <t>FARCES PLATS</t>
  </si>
  <si>
    <t>bolognaise</t>
  </si>
  <si>
    <t>brandade poisson</t>
  </si>
  <si>
    <t>canellonis bœuf ou volaille</t>
  </si>
  <si>
    <t>capelettis</t>
  </si>
  <si>
    <t>choux farci -porc ou volaille</t>
  </si>
  <si>
    <t>cougettes farcies -porc ou volaille</t>
  </si>
  <si>
    <t>crèpes et galettes porc ou champignons</t>
  </si>
  <si>
    <t>croque monsieur</t>
  </si>
  <si>
    <t>endives jambon porc ou volaille</t>
  </si>
  <si>
    <t>farci aux herbes -porc</t>
  </si>
  <si>
    <t>friants et feuilletés porc-volaille-poisson ou fromage</t>
  </si>
  <si>
    <t>hachis parmentier</t>
  </si>
  <si>
    <t>hachis poisson</t>
  </si>
  <si>
    <t>lasagnes poisson</t>
  </si>
  <si>
    <t>lasagnes viande</t>
  </si>
  <si>
    <t>pizzas</t>
  </si>
  <si>
    <t>quiches porc-volaille - poisson -f.mer ou légumes</t>
  </si>
  <si>
    <t>raviolis bœuf ou volaille</t>
  </si>
  <si>
    <t>tartes - tartelettes porc-volaille - f.mer-poisson ou légumes</t>
  </si>
  <si>
    <t>FESTIF</t>
  </si>
  <si>
    <t>tomates farcies -porc ou volaille</t>
  </si>
  <si>
    <t xml:space="preserve">PLATS COMPLETS </t>
  </si>
  <si>
    <t>cassoulet</t>
  </si>
  <si>
    <t>choucroute</t>
  </si>
  <si>
    <t>couscous</t>
  </si>
  <si>
    <t>paëlla</t>
  </si>
  <si>
    <t>pot au feu</t>
  </si>
  <si>
    <t>potée</t>
  </si>
  <si>
    <t>poule au pot</t>
  </si>
  <si>
    <t>mouton ou agneau rôti</t>
  </si>
  <si>
    <t>mouton ou agneau poché</t>
  </si>
  <si>
    <t xml:space="preserve">mouton en sauté ou poélée sauce courte </t>
  </si>
  <si>
    <t>mouton en sauté ou ragoût sauce longue</t>
  </si>
  <si>
    <t>veau rôti</t>
  </si>
  <si>
    <t>veau poché</t>
  </si>
  <si>
    <t xml:space="preserve">veau en sauté ou poélé sauce courte </t>
  </si>
  <si>
    <t>veau en sauté ou ragoût sauce longue</t>
  </si>
  <si>
    <t>lapin poché</t>
  </si>
  <si>
    <t xml:space="preserve">lapin en sauté ou poélé sauce courte </t>
  </si>
  <si>
    <t>lapin en sauté ou ragoût sauce longue</t>
  </si>
  <si>
    <t>pintade rôtie</t>
  </si>
  <si>
    <t xml:space="preserve">pintade en sauté ou poélée sauce courte </t>
  </si>
  <si>
    <t>pintade en sauté ou ragoût sauce longue</t>
  </si>
  <si>
    <t>CANARD</t>
  </si>
  <si>
    <t>canard rôti</t>
  </si>
  <si>
    <t xml:space="preserve">canard en sauté ou poélé sauce courte </t>
  </si>
  <si>
    <t>canard en sauté ou ragoût sauce longue</t>
  </si>
  <si>
    <t>CAILLES</t>
  </si>
  <si>
    <t>cailles rôties</t>
  </si>
  <si>
    <t xml:space="preserve">cailles en sauté ou poélé sauce courte </t>
  </si>
  <si>
    <t>CÉPHALOPODES-COQUILLAGES-CRUSTACÉS</t>
  </si>
  <si>
    <t xml:space="preserve">en sauté ou poélé sauce courte </t>
  </si>
  <si>
    <t xml:space="preserve"> en sauté ou ragoût sauce longue</t>
  </si>
  <si>
    <t>CUISINE CENTRALE DE ROCHEFORT   FESTIVAL DES MENUS  aide à la planification des plats 2008 - 2009</t>
  </si>
  <si>
    <t>Nepas toucher à ce tableau en liaison avec tout le calendrier</t>
  </si>
  <si>
    <t>Jours Fériés calendrier adapté Leboucher</t>
  </si>
  <si>
    <t>Vendredi Saint</t>
  </si>
  <si>
    <t>Pâques</t>
  </si>
  <si>
    <t>Ne pas toucher à Pâques qui commande tout le calendrier..le dimanche sera coloré comme férié ; ce n'est pas grave</t>
  </si>
  <si>
    <t>Lundi de Pâques</t>
  </si>
  <si>
    <t>Fête du travail</t>
  </si>
  <si>
    <t>Victoire 45</t>
  </si>
  <si>
    <t>Ascension</t>
  </si>
  <si>
    <t>Pentecôte</t>
  </si>
  <si>
    <t>Me</t>
  </si>
  <si>
    <t>Lundi de Pentecôte</t>
  </si>
  <si>
    <t>Armistice 18</t>
  </si>
  <si>
    <t>Saint Etienne</t>
  </si>
  <si>
    <t>Jours Fériés calendrier d'origine</t>
  </si>
  <si>
    <t>Calendrier perpétuel</t>
  </si>
  <si>
    <t>Bonjour ASL,</t>
  </si>
  <si>
    <t>http://forum.excel-pratique.com/</t>
  </si>
  <si>
    <t>Moi aussi j'ai bien apprécié ton calendrier. Aussi léger qu'efficace !</t>
  </si>
  <si>
    <t>Je me suis permis de rajouter la colorisation des jours fériés. La version modifiée est disponible à l'adresse</t>
  </si>
  <si>
    <t>http://www.excel-pratique.com/~files/doc2/aDnHLCalendrier.xls</t>
  </si>
  <si>
    <t>Ventilation des LAITAGES</t>
  </si>
  <si>
    <t>Saisissez les dates</t>
  </si>
  <si>
    <t>8 FAMILLES DE PRODUITS</t>
  </si>
  <si>
    <t>Unité  de facturation (à préciser)</t>
  </si>
  <si>
    <t>Valeur analysée</t>
  </si>
  <si>
    <t>Marque - Fabricant ou Origine</t>
  </si>
  <si>
    <t>Code Produit</t>
  </si>
  <si>
    <t>Fournisseur</t>
  </si>
  <si>
    <t>Conservation</t>
  </si>
  <si>
    <t>ÉTAT</t>
  </si>
  <si>
    <t xml:space="preserve">Produits prévus pour </t>
  </si>
  <si>
    <t>Mat.</t>
  </si>
  <si>
    <t>Prim.</t>
  </si>
  <si>
    <t>Adul.</t>
  </si>
  <si>
    <t>Ainés</t>
  </si>
  <si>
    <t>Hop.</t>
  </si>
  <si>
    <t>Produits NATURE  SUCRÉS</t>
  </si>
  <si>
    <t>Total produits</t>
  </si>
  <si>
    <t>Cuisine</t>
  </si>
  <si>
    <t xml:space="preserve">fromage blanc 20% MG sucré </t>
  </si>
  <si>
    <t>100GR</t>
  </si>
  <si>
    <t>Fabricant-Marque</t>
  </si>
  <si>
    <t>nom du Fournisseur</t>
  </si>
  <si>
    <t>petits suisses 40 % MG sucré</t>
  </si>
  <si>
    <t>125gr</t>
  </si>
  <si>
    <t>yaourt nature sucré (139mg calcium)</t>
  </si>
  <si>
    <t>yaourt nature sucré  BIO</t>
  </si>
  <si>
    <t>Produits NATURE NON SUCRÉS</t>
  </si>
  <si>
    <t xml:space="preserve">faisselle individuelle </t>
  </si>
  <si>
    <t>100 gr</t>
  </si>
  <si>
    <t>fromage blanc 0% MG non sucré</t>
  </si>
  <si>
    <t xml:space="preserve">fromage blanc 20% MG non sucré </t>
  </si>
  <si>
    <t>petits suisses 20% MG maxi non sucré</t>
  </si>
  <si>
    <t>60 gr</t>
  </si>
  <si>
    <t>yaourt nature non sucré - 181 mg de calcium</t>
  </si>
  <si>
    <t>Produits AROMATISÉS</t>
  </si>
  <si>
    <t>petits suisses 30 ou 40 % MG aromatisés</t>
  </si>
  <si>
    <t>60gr</t>
  </si>
  <si>
    <t>petits suisses au chocolat</t>
  </si>
  <si>
    <t>yaourt  au bifidus actif et au lait entier noix de coco</t>
  </si>
  <si>
    <t xml:space="preserve">yaourt  au bifidus actif et au lait entier vanille </t>
  </si>
  <si>
    <t>yaourt sucré  aromatisé BIO</t>
  </si>
  <si>
    <t>yaourt sucré aromatisé (12 parfums panachés) 125mg calcium</t>
  </si>
  <si>
    <t>Produits AVEC FRUITS</t>
  </si>
  <si>
    <t>fromage blanc 20% MG aux fruits</t>
  </si>
  <si>
    <t>fromage frais sur lit de fruit</t>
  </si>
  <si>
    <t>100gr</t>
  </si>
  <si>
    <t>yaourt à l'aspartame aux fruits</t>
  </si>
  <si>
    <t>yaourt aux fruits pulpés enrichi en vitamine D - 6 parfums 5% fruits 131mg calcium</t>
  </si>
  <si>
    <t>yaourt sur lit de fraise</t>
  </si>
  <si>
    <t>140 gr</t>
  </si>
  <si>
    <t>DESSERTS LACTÉS</t>
  </si>
  <si>
    <t>crème anglaise vanille UHT 8% mg</t>
  </si>
  <si>
    <t>brique</t>
  </si>
  <si>
    <t>cuisine</t>
  </si>
  <si>
    <t>crème aux œufs à la crème fraîche</t>
  </si>
  <si>
    <t>crème brulée</t>
  </si>
  <si>
    <t>POT</t>
  </si>
  <si>
    <t>crème dessert café / caramel / chocolat / vanille</t>
  </si>
  <si>
    <t>crème renversée</t>
  </si>
  <si>
    <t>flan vanille nappé de caramel (sans gélatine) 111 mg calcium</t>
  </si>
  <si>
    <t>gâteau de semoule aux œufs frais (sans raisins) individuel</t>
  </si>
  <si>
    <t>œufs au lait (crème caramel)</t>
  </si>
  <si>
    <t>DESSERTS DIVERS</t>
  </si>
  <si>
    <t>gélifié aromatisé chocolat (sans gélatine) 100mg calcium</t>
  </si>
  <si>
    <t>gélifié aromatisé vanille (sans gélatine) 100mg calcium</t>
  </si>
  <si>
    <t>liégeois café 113mg calcium</t>
  </si>
  <si>
    <t>liégeois chocolat 100mg calcium</t>
  </si>
  <si>
    <t>mousse chocolat noir - chocolat lait</t>
  </si>
  <si>
    <t>12cl</t>
  </si>
  <si>
    <t>mousse citron - café</t>
  </si>
  <si>
    <t xml:space="preserve">Type ile flottante </t>
  </si>
  <si>
    <t>FROMAGES EMBALLÉS INDIVIDUELS -</t>
  </si>
  <si>
    <t>camembert  (8 portions) 18% MG 150mg calcium</t>
  </si>
  <si>
    <t>30 gr</t>
  </si>
  <si>
    <t xml:space="preserve">cantal portion 30g </t>
  </si>
  <si>
    <t xml:space="preserve">chèvre portions boite de 8 </t>
  </si>
  <si>
    <t>22.5g</t>
  </si>
  <si>
    <t>coulommier portions</t>
  </si>
  <si>
    <t>43.75g</t>
  </si>
  <si>
    <t>edam 192mg calcium</t>
  </si>
  <si>
    <t>emmental</t>
  </si>
  <si>
    <t xml:space="preserve">emmental rapé sachet individuel </t>
  </si>
  <si>
    <t>20gr</t>
  </si>
  <si>
    <t>fromage à pâte fraiche à l'ail et fines herbes au lait pasteurisé</t>
  </si>
  <si>
    <t>16 gr</t>
  </si>
  <si>
    <t>fromage à pâte persillée au lait de vache 26% MG</t>
  </si>
  <si>
    <t>fromage blanc fondu 32 % MG 150mg de calcium</t>
  </si>
  <si>
    <t>fromage fondu allégé gruyère (7.5% MG)</t>
  </si>
  <si>
    <t>16.66 g</t>
  </si>
  <si>
    <t>fromage fondu au roquefort 150mg calcium</t>
  </si>
  <si>
    <t>20 gr</t>
  </si>
  <si>
    <t>fromage frais demi-sel coupelle 17% MG150mg calcium</t>
  </si>
  <si>
    <t>25 gr</t>
  </si>
  <si>
    <t>gouda</t>
  </si>
  <si>
    <t>mimolette 207mg calcium</t>
  </si>
  <si>
    <t>PU</t>
  </si>
  <si>
    <t>mini's leardamer 28 % MG  200mg calcium</t>
  </si>
  <si>
    <t>22 gr</t>
  </si>
  <si>
    <t>morbier</t>
  </si>
  <si>
    <t>pâte fraîche foisonnée 100% lait de chèvre 150mg calcium coupelle 33% MG</t>
  </si>
  <si>
    <t xml:space="preserve">pâte fraîche foisonnée aromatisée  AFH 150mg calcium </t>
  </si>
  <si>
    <t xml:space="preserve">pâte fraîche foisonnée aromatisée poivre noix bleu 150mg calcium </t>
  </si>
  <si>
    <t>pâte molle à croute fleurie lait de vache 32 %MG  150mg calcium</t>
  </si>
  <si>
    <t>pâte pressée enrobée de cire plusieurs couleurs 24% MG</t>
  </si>
  <si>
    <t>saint agur</t>
  </si>
  <si>
    <t xml:space="preserve">spécialité fromagère fondue sous coque (25 % MG) </t>
  </si>
  <si>
    <t>tome noire</t>
  </si>
  <si>
    <t>type saint paulin 180mg calcium</t>
  </si>
  <si>
    <t>FROMAGES A LA COUPE</t>
  </si>
  <si>
    <t>brie pasteurisé non coulant</t>
  </si>
  <si>
    <t>3 kg</t>
  </si>
  <si>
    <t>KG</t>
  </si>
  <si>
    <t xml:space="preserve">camembert pasteurisé </t>
  </si>
  <si>
    <t>250gr</t>
  </si>
  <si>
    <t>chèvre en bûche ferme pour tranchage</t>
  </si>
  <si>
    <t>1 kg</t>
  </si>
  <si>
    <t xml:space="preserve">edam </t>
  </si>
  <si>
    <t>2 kg</t>
  </si>
  <si>
    <t>fromage à raclette</t>
  </si>
  <si>
    <t>fromage de savoie type reblochon</t>
  </si>
  <si>
    <t>550 gr</t>
  </si>
  <si>
    <t>gorgonzola</t>
  </si>
  <si>
    <t>1.5 kg</t>
  </si>
  <si>
    <t>gouda fruité</t>
  </si>
  <si>
    <t>maroille</t>
  </si>
  <si>
    <t>2.5 kg</t>
  </si>
  <si>
    <t>mozarella fraiche</t>
  </si>
  <si>
    <t>POUR ÉLABORER UN MENU ; DÉTERMINER DANS L'ORDRE:</t>
  </si>
  <si>
    <t>CLAMART 1995</t>
  </si>
  <si>
    <t>Groupe d'aliments</t>
  </si>
  <si>
    <t>Code couleur</t>
  </si>
  <si>
    <t>FROID</t>
  </si>
  <si>
    <t xml:space="preserve">1 - le plat principal </t>
  </si>
  <si>
    <t>Vert foncé</t>
  </si>
  <si>
    <t>CHAUD</t>
  </si>
  <si>
    <t>Vert clair</t>
  </si>
  <si>
    <t>HORS D'ŒUVRES</t>
  </si>
  <si>
    <t>H.O</t>
  </si>
  <si>
    <t>Lapin</t>
  </si>
  <si>
    <t>Marron</t>
  </si>
  <si>
    <t>PLA</t>
  </si>
  <si>
    <t>Mouton</t>
  </si>
  <si>
    <t>Poule</t>
  </si>
  <si>
    <t>Rouge</t>
  </si>
  <si>
    <t>rouge</t>
  </si>
  <si>
    <t>LEGUMES</t>
  </si>
  <si>
    <t>Poulet</t>
  </si>
  <si>
    <t>Bleu</t>
  </si>
  <si>
    <t>bleu</t>
  </si>
  <si>
    <t>FROMAGE  DESSERT</t>
  </si>
  <si>
    <t>FRO</t>
  </si>
  <si>
    <t>Pintade</t>
  </si>
  <si>
    <t>Veau</t>
  </si>
  <si>
    <t>Plats complets</t>
  </si>
  <si>
    <t>Plats populaires et/ou hors sélection</t>
  </si>
  <si>
    <t>* quenelles - raviolis - lasagnes - hachis Parmentier etc…</t>
  </si>
  <si>
    <t>CVR</t>
  </si>
  <si>
    <t>Hiver</t>
  </si>
  <si>
    <t>de la 1° à la 13° semaine</t>
  </si>
  <si>
    <t>Janvier-Février-Mars</t>
  </si>
  <si>
    <t>Printemps</t>
  </si>
  <si>
    <t>de la 14° à la 26° semaine</t>
  </si>
  <si>
    <t>Avril-Mai-Juin</t>
  </si>
  <si>
    <t>PROTEINES</t>
  </si>
  <si>
    <t>Été</t>
  </si>
  <si>
    <t>de la 27° à la 39° semaine</t>
  </si>
  <si>
    <t>Juillet-Aout-Septembre</t>
  </si>
  <si>
    <t>LAITAGES</t>
  </si>
  <si>
    <t>Automne</t>
  </si>
  <si>
    <t>de la 40° à la 52° semaine</t>
  </si>
  <si>
    <t>Octobre-Novembre-Décembre</t>
  </si>
  <si>
    <t>LFC</t>
  </si>
  <si>
    <t>o</t>
  </si>
  <si>
    <t>En 2008 pour tenir compte du PNNS et des recommandations diverses et variées; il serait préférable de positionner</t>
  </si>
  <si>
    <t>CRUDITÉS et CUIDITÉ en Hors d'Œuvres - Légumes et dessert puis treminer par le plat principal</t>
  </si>
  <si>
    <r>
      <t xml:space="preserve">2 - le légume d'accompagnement </t>
    </r>
    <r>
      <rPr>
        <sz val="14"/>
        <color theme="0"/>
        <rFont val="Calibri"/>
        <family val="2"/>
        <scheme val="minor"/>
      </rPr>
      <t xml:space="preserve">en tenant compte de sa couleur visuelle </t>
    </r>
  </si>
  <si>
    <t>Blanc/Jaune</t>
  </si>
  <si>
    <t>Marron/Brun</t>
  </si>
  <si>
    <t>vert</t>
  </si>
  <si>
    <t>Le légume d'accompagnement avec ou sans sauce, au gratin ou nature. Alternez les légumes dits "verts" (groupe alimentaire) et féculents.</t>
  </si>
  <si>
    <t>En fonction du légume d'accompagnement et de sa couleur visuelle; choisir la couleur de la sauce du plat principal</t>
  </si>
  <si>
    <t>Si le plat principal est servi avec une sauce longue; le légume se servira nature ou peu mouillé.</t>
  </si>
  <si>
    <t>La pomme de terre frite ne peut pas être classée; c'est un légume "passe partout" en France</t>
  </si>
  <si>
    <t>3 - Déterminer la destination de la sauce; avec le plat ou avec les légumes.</t>
  </si>
  <si>
    <t xml:space="preserve"> La couleur de la sauce doit être en harmonie avec les légumes. Répartir les couleurs dans la semaine. Évitez deux sauces de même couleur deux jours de suite</t>
  </si>
  <si>
    <r>
      <t>A</t>
    </r>
    <r>
      <rPr>
        <sz val="12"/>
        <rFont val="Calibri"/>
        <family val="2"/>
        <scheme val="minor"/>
      </rPr>
      <t xml:space="preserve"> : Aucune sauce</t>
    </r>
  </si>
  <si>
    <r>
      <t>B</t>
    </r>
    <r>
      <rPr>
        <sz val="12"/>
        <rFont val="Calibri"/>
        <family val="2"/>
        <scheme val="minor"/>
      </rPr>
      <t xml:space="preserve"> : Sauce blanche/blonde</t>
    </r>
  </si>
  <si>
    <r>
      <t>R</t>
    </r>
    <r>
      <rPr>
        <sz val="12"/>
        <rFont val="Calibri"/>
        <family val="2"/>
        <scheme val="minor"/>
      </rPr>
      <t xml:space="preserve"> : Sauce rouge/brune</t>
    </r>
  </si>
  <si>
    <t>4 - Déterminer le mode de cuisson du plat principal en fonction du légume</t>
  </si>
  <si>
    <t>Exemple : vous voulez servir du lapin avec de la semoule aux courgettes</t>
  </si>
  <si>
    <t>avec la semoule il faut servir du "bouillon" qui sera de couleur rouge ou brune</t>
  </si>
  <si>
    <t>donc le lapin sera "poché" ou en ragoût</t>
  </si>
  <si>
    <t>LÉGUMES TYPES</t>
  </si>
  <si>
    <t>Mode de cuisson</t>
  </si>
  <si>
    <t>Préparation</t>
  </si>
  <si>
    <t>grillé,frit,nature,vapeur</t>
  </si>
  <si>
    <t>rôti,poélé,papillote</t>
  </si>
  <si>
    <t>pièces sautées,confites,saumurées</t>
  </si>
  <si>
    <t>ragoûts,braisés</t>
  </si>
  <si>
    <t>pochés,plats complets</t>
  </si>
  <si>
    <t xml:space="preserve">5 - En fonction des légumes, choisir hors d'œuvre et dessert en se référant aux lettres alphabétiques du tableau cadencier A-B-C ou D; </t>
  </si>
  <si>
    <t>3 choix possibles par lettre avec; en regard sur la ligne correspondante, le ou les desserts pour compléter l'équilibre nutritionnel</t>
  </si>
  <si>
    <t>6 - Faire l'appoint nutritionnel du menu avec Fromage/Laitage</t>
  </si>
  <si>
    <t>Conseillé pour faciliter la digestion :</t>
  </si>
  <si>
    <t>AVEC viandes grasses, plats copieux, légumes féculents</t>
  </si>
  <si>
    <t xml:space="preserve">Pâtes cuites et/ou crues pressées, pâtes fondues, fromages frais, yaourts </t>
  </si>
  <si>
    <t>AVEC préparations légères et légumes dits "verts"</t>
  </si>
  <si>
    <t>Pâtes crues molles à croûtes lavées ou fleuries, chèvres, pâtes persillées</t>
  </si>
  <si>
    <t>POUR ÉLABORER UN MENU   suite    (produits laitiers)</t>
  </si>
  <si>
    <t>Peuvent être consommés toute l'année :</t>
  </si>
  <si>
    <t>Fromages blancs frais</t>
  </si>
  <si>
    <t xml:space="preserve">Fromages bleus industriels </t>
  </si>
  <si>
    <t>Fromages à pâtes dures</t>
  </si>
  <si>
    <t>Pâtes fondues</t>
  </si>
  <si>
    <t>Fabrications monastériennes selon région</t>
  </si>
  <si>
    <t>Préparations malaxées en pots</t>
  </si>
  <si>
    <t>Peuvent être consommés en hiver et au printemps :</t>
  </si>
  <si>
    <t>Fromages de brebis frais</t>
  </si>
  <si>
    <t>Vacherins des basses vallées du Jura et de la Savoie</t>
  </si>
  <si>
    <t>Peuvent être consommés au printemps et en été :</t>
  </si>
  <si>
    <t>Fromages de chèvres à p^tes molles</t>
  </si>
  <si>
    <t>Peuvent être consommés en été et automne:</t>
  </si>
  <si>
    <t>Fromages cendrés</t>
  </si>
  <si>
    <t>Fourmes artisanales</t>
  </si>
  <si>
    <t>Fourmes blanches de montagne (du Cantal)</t>
  </si>
  <si>
    <t>Autres produits de montagne (St Nectaire)</t>
  </si>
  <si>
    <t>Bleus fermiers</t>
  </si>
  <si>
    <t>Persillés de brebis (Roquefort)</t>
  </si>
  <si>
    <t>Peuvent être consommés en automne, hiver et printemps:</t>
  </si>
  <si>
    <t>Fromages fermentés à pâtes molles au lait de vache</t>
  </si>
  <si>
    <t>tous les grands classiques : Brie, Livarot, Camembert etc…</t>
  </si>
  <si>
    <t>Fromages présents toute l'année</t>
  </si>
  <si>
    <t>Comme les fromages de saison; cette liste n'est qu'indicative.</t>
  </si>
  <si>
    <t>Dans un pays qui offre plus de 360 fromages d'origine et, qui voit la naissance et la disparition de produits industriels, en fonction de la mode ou de coups publicitaires; il est impossible d'en figer une nomenclature.</t>
  </si>
  <si>
    <t>De plus avec l'ouverture Européenne; voire mondiale, il faut s'attendre à d'autres produits et à d'autres goûts.</t>
  </si>
  <si>
    <t>Pâtes cuites / fondues / pressées / fromages frais / yaourts</t>
  </si>
  <si>
    <t>Babybel</t>
  </si>
  <si>
    <t>Crèmes de gruyère</t>
  </si>
  <si>
    <t>Fromages blancs aromatisés</t>
  </si>
  <si>
    <t xml:space="preserve">Gouda </t>
  </si>
  <si>
    <t>Kiri</t>
  </si>
  <si>
    <t>Gervais demi-sel</t>
  </si>
  <si>
    <t>Nain jaune</t>
  </si>
  <si>
    <t>Six de Savoie</t>
  </si>
  <si>
    <t>Yaourts divers</t>
  </si>
  <si>
    <t>Pyrennée</t>
  </si>
  <si>
    <t>Samos</t>
  </si>
  <si>
    <t>Raclette</t>
  </si>
  <si>
    <t>Petits suisses</t>
  </si>
  <si>
    <t>Tome blanche etc..</t>
  </si>
  <si>
    <t>Jockey</t>
  </si>
  <si>
    <t xml:space="preserve">Pâtes crues ou persillées </t>
  </si>
  <si>
    <t>Carré Lorrain</t>
  </si>
  <si>
    <t>Murol</t>
  </si>
  <si>
    <t>Péché mignon</t>
  </si>
  <si>
    <t>Chatourne</t>
  </si>
  <si>
    <t>Olimpic</t>
  </si>
  <si>
    <t>Patural</t>
  </si>
  <si>
    <t>Crème des prés</t>
  </si>
  <si>
    <t>Petit régal</t>
  </si>
  <si>
    <t>Coq de bruyère</t>
  </si>
  <si>
    <t>Maître Colas</t>
  </si>
  <si>
    <t>Pur crème</t>
  </si>
  <si>
    <t>Petit pâtre</t>
  </si>
  <si>
    <t>St Romain</t>
  </si>
  <si>
    <t>Si vous modifiez la largeur des colonnes cliquez sur F9 pour la mise à jour</t>
  </si>
  <si>
    <t>Formule cellule</t>
  </si>
  <si>
    <t>MODE D'EMPLOI LIGNE 369</t>
  </si>
  <si>
    <t>largeur de ces colonnes 0.2</t>
  </si>
  <si>
    <t>Avant de saisir quoi que ce soit cliquez sur la cellule pour vérifier s'il y a une formule à ne pas effacer</t>
  </si>
  <si>
    <t>Colonnes Visibles</t>
  </si>
  <si>
    <t>Modèle du 17 Juillet 2024</t>
  </si>
  <si>
    <t>Ce document se termine cellule &gt;</t>
  </si>
  <si>
    <t>Total colonnes</t>
  </si>
  <si>
    <t>CAR(LIGNE(A65))  = &gt; lettre A= A65</t>
  </si>
  <si>
    <t xml:space="preserve">PRODUITS  prêts à consommer  en Kg ou à la pièce </t>
  </si>
  <si>
    <t>M.  Maternelle    Enfants en maternelle</t>
  </si>
  <si>
    <t>P.   Primaire  Enfants en classe élémentaire</t>
  </si>
  <si>
    <t>A .  Ado/Adult   Adolescents,adultes,personnes agées si portage à domicile</t>
  </si>
  <si>
    <t>Adultes +</t>
  </si>
  <si>
    <t>Seniors Midi en institution déjeuner Midi</t>
  </si>
  <si>
    <t>Seniors Diner en institution diner Soir</t>
  </si>
  <si>
    <t>Adultes + = GEM/RCN grammages (Adolescents - Adultes) + %</t>
  </si>
  <si>
    <t>❷ visibles</t>
  </si>
  <si>
    <t>❸ masquées</t>
  </si>
  <si>
    <t>⑤</t>
  </si>
  <si>
    <t>Col.1</t>
  </si>
  <si>
    <t>Col.2</t>
  </si>
  <si>
    <t>Col.3</t>
  </si>
  <si>
    <t>Col.4</t>
  </si>
  <si>
    <t>Col.5</t>
  </si>
  <si>
    <t>Col.6</t>
  </si>
  <si>
    <t>Col.7</t>
  </si>
  <si>
    <t>Col.8</t>
  </si>
  <si>
    <t>Col.9</t>
  </si>
  <si>
    <t>Col.10</t>
  </si>
  <si>
    <t>Col.11</t>
  </si>
  <si>
    <t>Col.12</t>
  </si>
  <si>
    <t>Col.13</t>
  </si>
  <si>
    <t>Col.14</t>
  </si>
  <si>
    <t>Col.15</t>
  </si>
  <si>
    <t>Col.16</t>
  </si>
  <si>
    <t>Col.17</t>
  </si>
  <si>
    <t>Col.18</t>
  </si>
  <si>
    <t>Col.19</t>
  </si>
  <si>
    <t>Col.20</t>
  </si>
  <si>
    <t>Col.21</t>
  </si>
  <si>
    <t>RECOMMANDATIONS RELATIVES A LA NUTRTION (N°J5-07DU 4 MAI 2007) approuvé par décision n° 2007-17 du comité exécutif de l'OEAP</t>
  </si>
  <si>
    <t>Mater</t>
  </si>
  <si>
    <t>Prim</t>
  </si>
  <si>
    <t>Adultes</t>
  </si>
  <si>
    <t>Seniors M</t>
  </si>
  <si>
    <t>Seniors D</t>
  </si>
  <si>
    <t>Saisissez vos EFFECTIFS sur cette ligne</t>
  </si>
  <si>
    <t>% A+</t>
  </si>
  <si>
    <t>PAIN</t>
  </si>
  <si>
    <t>g</t>
  </si>
  <si>
    <t>*- CRUDITÉS sans assaisonnement</t>
  </si>
  <si>
    <t>EFFECTIFS</t>
  </si>
  <si>
    <t>&lt; EFFECTIFS</t>
  </si>
  <si>
    <r>
      <t>Avocat (à l</t>
    </r>
    <r>
      <rPr>
        <b/>
        <vertAlign val="superscript"/>
        <sz val="11"/>
        <color indexed="17"/>
        <rFont val="Calibri"/>
        <family val="2"/>
        <scheme val="minor"/>
      </rPr>
      <t>'</t>
    </r>
    <r>
      <rPr>
        <b/>
        <sz val="11"/>
        <color indexed="17"/>
        <rFont val="Calibri"/>
        <family val="2"/>
        <scheme val="minor"/>
      </rPr>
      <t>unité)</t>
    </r>
  </si>
  <si>
    <t xml:space="preserve"> Unité(s)</t>
  </si>
  <si>
    <t>Carottes, céleri et autres racines râpées</t>
  </si>
  <si>
    <t>Choux rouge et choux blanc émincé</t>
  </si>
  <si>
    <t>kg</t>
  </si>
  <si>
    <t>Concombre</t>
  </si>
  <si>
    <t>Endive</t>
  </si>
  <si>
    <t>Melon, Pastèque</t>
  </si>
  <si>
    <r>
      <t>Pamplemousse (à l</t>
    </r>
    <r>
      <rPr>
        <b/>
        <vertAlign val="superscript"/>
        <sz val="11"/>
        <color indexed="17"/>
        <rFont val="Calibri"/>
        <family val="2"/>
        <scheme val="minor"/>
      </rPr>
      <t>'</t>
    </r>
    <r>
      <rPr>
        <b/>
        <sz val="11"/>
        <color indexed="17"/>
        <rFont val="Calibri"/>
        <family val="2"/>
        <scheme val="minor"/>
      </rPr>
      <t>unité)</t>
    </r>
  </si>
  <si>
    <t>Radis</t>
  </si>
  <si>
    <t>Salade verte</t>
  </si>
  <si>
    <t>Tomate</t>
  </si>
  <si>
    <t>Salade composée à base de crudités</t>
  </si>
  <si>
    <t>Champignons crus</t>
  </si>
  <si>
    <t>*- CUIDITES sans assaisonnement</t>
  </si>
  <si>
    <t>Potage à base de légumes (en litres/Kg)</t>
  </si>
  <si>
    <r>
      <t>Artichaut entier (à l</t>
    </r>
    <r>
      <rPr>
        <b/>
        <vertAlign val="superscript"/>
        <sz val="11"/>
        <color indexed="12"/>
        <rFont val="Calibri"/>
        <family val="2"/>
        <scheme val="minor"/>
      </rPr>
      <t>'</t>
    </r>
    <r>
      <rPr>
        <b/>
        <sz val="11"/>
        <color indexed="12"/>
        <rFont val="Calibri"/>
        <family val="2"/>
        <scheme val="minor"/>
      </rPr>
      <t>unité)</t>
    </r>
  </si>
  <si>
    <r>
      <t>Fond d</t>
    </r>
    <r>
      <rPr>
        <vertAlign val="superscript"/>
        <sz val="11"/>
        <color indexed="12"/>
        <rFont val="Calibri"/>
        <family val="2"/>
        <scheme val="minor"/>
      </rPr>
      <t>'</t>
    </r>
    <r>
      <rPr>
        <sz val="11"/>
        <color indexed="12"/>
        <rFont val="Calibri"/>
        <family val="2"/>
        <scheme val="minor"/>
      </rPr>
      <t>artichaut</t>
    </r>
  </si>
  <si>
    <t>Céleri</t>
  </si>
  <si>
    <t>Choux fleurs</t>
  </si>
  <si>
    <t>Cœurs de palmier</t>
  </si>
  <si>
    <t>Poireaux (blancs de poireaux)</t>
  </si>
  <si>
    <t>Salade composée à base de légumes cuits</t>
  </si>
  <si>
    <t>Soja (germes de haricots mungo)</t>
  </si>
  <si>
    <t>Terrine de légumes</t>
  </si>
  <si>
    <t xml:space="preserve">*- ENTRÉES DE FÉCULENT </t>
  </si>
  <si>
    <t>Salades composées à base de P. de T., blé, riz, semoule ou pâtes</t>
  </si>
  <si>
    <t>*- ENTREES PROTIDIQUES DIVERSES</t>
  </si>
  <si>
    <r>
      <t>Œuf dur (à l</t>
    </r>
    <r>
      <rPr>
        <sz val="10"/>
        <rFont val="Calibri"/>
        <family val="2"/>
        <scheme val="minor"/>
      </rPr>
      <t>'unité)</t>
    </r>
  </si>
  <si>
    <t>Hareng/garniture</t>
  </si>
  <si>
    <t>Maquereau</t>
  </si>
  <si>
    <r>
      <t>Sardines (à l</t>
    </r>
    <r>
      <rPr>
        <b/>
        <vertAlign val="superscript"/>
        <sz val="8"/>
        <color indexed="17"/>
        <rFont val="Calibri"/>
        <family val="2"/>
        <scheme val="minor"/>
      </rPr>
      <t>'</t>
    </r>
    <r>
      <rPr>
        <b/>
        <sz val="8"/>
        <color indexed="17"/>
        <rFont val="Calibri"/>
        <family val="2"/>
        <scheme val="minor"/>
      </rPr>
      <t>unité) sauf exception mentionnée</t>
    </r>
  </si>
  <si>
    <t>Thon au naturel</t>
  </si>
  <si>
    <t>Jambon cru de pays</t>
  </si>
  <si>
    <t>Jambon blanc</t>
  </si>
  <si>
    <t>Pâté, terrine , mousse</t>
  </si>
  <si>
    <t>Pâté en croûte</t>
  </si>
  <si>
    <t>Rillettes</t>
  </si>
  <si>
    <t>Salami – Saucisson – Mortadelle</t>
  </si>
  <si>
    <t>*- PREPARATIONS PATISSIERES SALEES</t>
  </si>
  <si>
    <t>Nems</t>
  </si>
  <si>
    <t>Crêpes</t>
  </si>
  <si>
    <t>Friand, feuilleté</t>
  </si>
  <si>
    <t>Pizza</t>
  </si>
  <si>
    <t>Tarte salée</t>
  </si>
  <si>
    <r>
      <t>ASSAISONNEMENT HORS D</t>
    </r>
    <r>
      <rPr>
        <b/>
        <vertAlign val="superscript"/>
        <sz val="9"/>
        <rFont val="Calibri"/>
        <family val="2"/>
        <scheme val="minor"/>
      </rPr>
      <t>'</t>
    </r>
    <r>
      <rPr>
        <b/>
        <sz val="9"/>
        <rFont val="Calibri"/>
        <family val="2"/>
        <scheme val="minor"/>
      </rPr>
      <t>OEUVRE(</t>
    </r>
    <r>
      <rPr>
        <sz val="9"/>
        <rFont val="Calibri"/>
        <family val="2"/>
        <scheme val="minor"/>
      </rPr>
      <t>poids</t>
    </r>
    <r>
      <rPr>
        <b/>
        <sz val="9"/>
        <rFont val="Calibri"/>
        <family val="2"/>
        <scheme val="minor"/>
      </rPr>
      <t xml:space="preserve"> </t>
    </r>
    <r>
      <rPr>
        <sz val="9"/>
        <rFont val="Calibri"/>
        <family val="2"/>
        <scheme val="minor"/>
      </rPr>
      <t>de la matière grasse)</t>
    </r>
  </si>
  <si>
    <t>*- VIANDES SANS SAUCE</t>
  </si>
  <si>
    <t>Bœuf braisé, bœuf sauté, bouilli de bœuf</t>
  </si>
  <si>
    <t>Rôti de bœuf, steak</t>
  </si>
  <si>
    <t>Steak haché</t>
  </si>
  <si>
    <t>Hamburger</t>
  </si>
  <si>
    <r>
      <t>Boulettes de bœuf de 30g pièce crues (à l</t>
    </r>
    <r>
      <rPr>
        <vertAlign val="superscript"/>
        <sz val="8"/>
        <rFont val="Calibri"/>
        <family val="2"/>
        <scheme val="minor"/>
      </rPr>
      <t>'</t>
    </r>
    <r>
      <rPr>
        <sz val="8"/>
        <rFont val="Calibri"/>
        <family val="2"/>
        <scheme val="minor"/>
      </rPr>
      <t>unité)</t>
    </r>
  </si>
  <si>
    <r>
      <t>Boulettes de bœuf de 30g pièce crues (au poids</t>
    </r>
    <r>
      <rPr>
        <sz val="9"/>
        <rFont val="Calibri"/>
        <family val="2"/>
        <scheme val="minor"/>
      </rPr>
      <t>)</t>
    </r>
  </si>
  <si>
    <t>Bolognaise viande</t>
  </si>
  <si>
    <t>Sauté de veau ou blanquette (sans os)</t>
  </si>
  <si>
    <t>Escalope de veau, rôti de veau</t>
  </si>
  <si>
    <t>Steak haché de veau</t>
  </si>
  <si>
    <t>Hamburger veau, Rissolette veau</t>
  </si>
  <si>
    <t>Paupiette de veau</t>
  </si>
  <si>
    <t>AGNEAU-MOUTON</t>
  </si>
  <si>
    <t>Gigot</t>
  </si>
  <si>
    <t>Sauté (sans os)</t>
  </si>
  <si>
    <r>
      <t>Côte d</t>
    </r>
    <r>
      <rPr>
        <vertAlign val="superscript"/>
        <sz val="9"/>
        <rFont val="Calibri"/>
        <family val="2"/>
        <scheme val="minor"/>
      </rPr>
      <t>'</t>
    </r>
    <r>
      <rPr>
        <sz val="9"/>
        <rFont val="Calibri"/>
        <family val="2"/>
        <scheme val="minor"/>
      </rPr>
      <t>agneau avec os</t>
    </r>
  </si>
  <si>
    <r>
      <t>Boulettes d</t>
    </r>
    <r>
      <rPr>
        <vertAlign val="superscript"/>
        <sz val="9"/>
        <rFont val="Calibri"/>
        <family val="2"/>
        <scheme val="minor"/>
      </rPr>
      <t>'</t>
    </r>
    <r>
      <rPr>
        <sz val="9"/>
        <rFont val="Calibri"/>
        <family val="2"/>
        <scheme val="minor"/>
      </rPr>
      <t>agneau-mouton de 30g pièce crues (à l</t>
    </r>
    <r>
      <rPr>
        <vertAlign val="superscript"/>
        <sz val="9"/>
        <rFont val="Calibri"/>
        <family val="2"/>
        <scheme val="minor"/>
      </rPr>
      <t>'</t>
    </r>
    <r>
      <rPr>
        <sz val="9"/>
        <rFont val="Calibri"/>
        <family val="2"/>
        <scheme val="minor"/>
      </rPr>
      <t>unité )</t>
    </r>
  </si>
  <si>
    <r>
      <t>Boulettes d</t>
    </r>
    <r>
      <rPr>
        <vertAlign val="superscript"/>
        <sz val="9"/>
        <rFont val="Calibri"/>
        <family val="2"/>
        <scheme val="minor"/>
      </rPr>
      <t>'</t>
    </r>
    <r>
      <rPr>
        <sz val="9"/>
        <rFont val="Calibri"/>
        <family val="2"/>
        <scheme val="minor"/>
      </rPr>
      <t>agneau-mouton de 30g pièce crues (au Kg )</t>
    </r>
  </si>
  <si>
    <r>
      <t>Merguez de 50 g pièce crues (à l</t>
    </r>
    <r>
      <rPr>
        <vertAlign val="superscript"/>
        <sz val="9"/>
        <rFont val="Calibri"/>
        <family val="2"/>
        <scheme val="minor"/>
      </rPr>
      <t>'</t>
    </r>
    <r>
      <rPr>
        <sz val="9"/>
        <rFont val="Calibri"/>
        <family val="2"/>
        <scheme val="minor"/>
      </rPr>
      <t>unité)</t>
    </r>
  </si>
  <si>
    <r>
      <t>Merguez de 50 g pièce crues (au Kg</t>
    </r>
    <r>
      <rPr>
        <sz val="9"/>
        <rFont val="Calibri"/>
        <family val="2"/>
        <scheme val="minor"/>
      </rPr>
      <t>)</t>
    </r>
  </si>
  <si>
    <t>Rôti de porc, grillade (sans os)</t>
  </si>
  <si>
    <t>Côte de porc</t>
  </si>
  <si>
    <t>Jambon DD, palette de porc</t>
  </si>
  <si>
    <t>Andouillettes</t>
  </si>
  <si>
    <r>
      <t>Saucisse chipolatas de 50 g pièce crue ( à l</t>
    </r>
    <r>
      <rPr>
        <vertAlign val="superscript"/>
        <sz val="9"/>
        <rFont val="Calibri"/>
        <family val="2"/>
        <scheme val="minor"/>
      </rPr>
      <t>'</t>
    </r>
    <r>
      <rPr>
        <sz val="9"/>
        <rFont val="Calibri"/>
        <family val="2"/>
        <scheme val="minor"/>
      </rPr>
      <t>unité)</t>
    </r>
  </si>
  <si>
    <r>
      <t>Saucisse chipolatas de 50 g pièce crue ( au Kg</t>
    </r>
    <r>
      <rPr>
        <sz val="9"/>
        <rFont val="Calibri"/>
        <family val="2"/>
        <scheme val="minor"/>
      </rPr>
      <t>)</t>
    </r>
  </si>
  <si>
    <r>
      <t>Saucisse de Francfort Strasbourg de 50 g pièce crue (à l</t>
    </r>
    <r>
      <rPr>
        <vertAlign val="superscript"/>
        <sz val="9"/>
        <rFont val="Calibri"/>
        <family val="2"/>
        <scheme val="minor"/>
      </rPr>
      <t>'</t>
    </r>
    <r>
      <rPr>
        <sz val="9"/>
        <rFont val="Calibri"/>
        <family val="2"/>
        <scheme val="minor"/>
      </rPr>
      <t>unité)</t>
    </r>
  </si>
  <si>
    <t>Saucisse Toulouse, Montbéliard, Morteau</t>
  </si>
  <si>
    <t>VOLAILLE-LAPIN</t>
  </si>
  <si>
    <t>Rôti de volaille, escalope de volaille, blanc de
poulet</t>
  </si>
  <si>
    <t>Sauté</t>
  </si>
  <si>
    <t>Jambon de volaille</t>
  </si>
  <si>
    <t>Cordon bleu</t>
  </si>
  <si>
    <t>Cuisse de poulet, de pintade, de canard</t>
  </si>
  <si>
    <t>Brochette</t>
  </si>
  <si>
    <t>Paupiette de volaille</t>
  </si>
  <si>
    <t>Fingers, beignets, nuggets de 20 g pièce crus</t>
  </si>
  <si>
    <t>Fingers, beignets, nuggets de 20 g (Kg) crus</t>
  </si>
  <si>
    <t>Escalope panée</t>
  </si>
  <si>
    <t>Cuisse de lapin</t>
  </si>
  <si>
    <t>Lapin sauté</t>
  </si>
  <si>
    <t>Paupiette de lapin</t>
  </si>
  <si>
    <r>
      <t>Saucisse de volaille de 50g pièce crue (à l</t>
    </r>
    <r>
      <rPr>
        <vertAlign val="superscript"/>
        <sz val="9"/>
        <rFont val="Calibri"/>
        <family val="2"/>
        <scheme val="minor"/>
      </rPr>
      <t>’</t>
    </r>
    <r>
      <rPr>
        <sz val="9"/>
        <rFont val="Calibri"/>
        <family val="2"/>
        <scheme val="minor"/>
      </rPr>
      <t>unité)</t>
    </r>
  </si>
  <si>
    <t>Saucisse de volaille de 50g pièce crue (Kg)</t>
  </si>
  <si>
    <t>ABATS</t>
  </si>
  <si>
    <t>Foie, langue, rognons, boudin</t>
  </si>
  <si>
    <t>Tripes avec sauce</t>
  </si>
  <si>
    <t>OEUFS (plat principal)</t>
  </si>
  <si>
    <r>
      <t>Œufs durs (à l</t>
    </r>
    <r>
      <rPr>
        <b/>
        <vertAlign val="superscript"/>
        <sz val="8"/>
        <rFont val="Calibri"/>
        <family val="2"/>
        <scheme val="minor"/>
      </rPr>
      <t>'</t>
    </r>
    <r>
      <rPr>
        <b/>
        <sz val="8"/>
        <rFont val="Calibri"/>
        <family val="2"/>
        <scheme val="minor"/>
      </rPr>
      <t>unité)</t>
    </r>
  </si>
  <si>
    <t>Omelette</t>
  </si>
  <si>
    <t>POISSONS (Sans sauce)</t>
  </si>
  <si>
    <t>Poissons non enrobés sans arêtes (filets, rôtis,
steaks, brochettes, cubes)</t>
  </si>
  <si>
    <t>Brochettes de poisson</t>
  </si>
  <si>
    <t>Darne</t>
  </si>
  <si>
    <t>Beignets, poissons panés ou enrobés (croquettes,
paupiettes,…)</t>
  </si>
  <si>
    <t>Poissons entiers</t>
  </si>
  <si>
    <t>*- PLATS COMPOSES (denrée protidique et garniture)</t>
  </si>
  <si>
    <r>
      <t>Plat composé, choucroute, paëlla, etc. (poids minimum d</t>
    </r>
    <r>
      <rPr>
        <vertAlign val="superscript"/>
        <sz val="9"/>
        <rFont val="Calibri"/>
        <family val="2"/>
        <scheme val="minor"/>
      </rPr>
      <t>’</t>
    </r>
    <r>
      <rPr>
        <sz val="9"/>
        <rFont val="Calibri"/>
        <family val="2"/>
        <scheme val="minor"/>
      </rPr>
      <t>aliment protidique)</t>
    </r>
  </si>
  <si>
    <r>
      <t>Hachis Parmentier, Brandade, Légumes farcis (poids minimum d</t>
    </r>
    <r>
      <rPr>
        <vertAlign val="superscript"/>
        <sz val="8"/>
        <rFont val="Calibri"/>
        <family val="2"/>
        <scheme val="minor"/>
      </rPr>
      <t>’</t>
    </r>
    <r>
      <rPr>
        <sz val="8"/>
        <rFont val="Calibri"/>
        <family val="2"/>
        <scheme val="minor"/>
      </rPr>
      <t>aliment protidique)</t>
    </r>
  </si>
  <si>
    <t>Raviolis, Cannellonis, Lasagnes ... (poids ration
avec sauce)</t>
  </si>
  <si>
    <t>Préparations pâtissières (crêpes, pizzas, croque-
monsieur, friands, quiches)</t>
  </si>
  <si>
    <t>Quenelle</t>
  </si>
  <si>
    <t>LEGUMES CUITS</t>
  </si>
  <si>
    <t>*- FÉCULENTS CUITS</t>
  </si>
  <si>
    <t>Riz – Pâtes – Pommes de terre</t>
  </si>
  <si>
    <t>Purée de pomme de terre, fraiche ou reconstituée</t>
  </si>
  <si>
    <t>Frites</t>
  </si>
  <si>
    <t>Légumes secs</t>
  </si>
  <si>
    <t xml:space="preserve">SAUCES POUR PLATS </t>
  </si>
  <si>
    <r>
      <t>SAUCES POUR PLATS (</t>
    </r>
    <r>
      <rPr>
        <sz val="9"/>
        <rFont val="Calibri"/>
        <family val="2"/>
        <scheme val="minor"/>
      </rPr>
      <t>mayonnaise, ketchup, etc.) Poids de la matière grasse</t>
    </r>
  </si>
  <si>
    <r>
      <t xml:space="preserve">SAUCES POUR PLATS </t>
    </r>
    <r>
      <rPr>
        <sz val="9"/>
        <rFont val="Calibri"/>
        <family val="2"/>
        <scheme val="minor"/>
      </rPr>
      <t>(sauce tomate, béchamel)</t>
    </r>
  </si>
  <si>
    <r>
      <t xml:space="preserve">SAUCES POUR PLATS </t>
    </r>
    <r>
      <rPr>
        <sz val="9"/>
        <rFont val="Calibri"/>
        <family val="2"/>
        <scheme val="minor"/>
      </rPr>
      <t>(jus de viande)</t>
    </r>
  </si>
  <si>
    <r>
      <t xml:space="preserve">SAUCES POUR PLATS </t>
    </r>
    <r>
      <rPr>
        <sz val="9"/>
        <rFont val="Calibri"/>
        <family val="2"/>
        <scheme val="minor"/>
      </rPr>
      <t>(beurre blanc, sauce crème,sauce forestière)</t>
    </r>
  </si>
  <si>
    <t>FROMAGES</t>
  </si>
  <si>
    <t>*- PRODUITS LAITIERS FRAIS</t>
  </si>
  <si>
    <t>Fromage blanc, fromages frais</t>
  </si>
  <si>
    <t>Yaourt</t>
  </si>
  <si>
    <t>Petit suisse</t>
  </si>
  <si>
    <t>Lait demi-écrémé en ml des menus 4 composantes</t>
  </si>
  <si>
    <t>*- DESSERTS</t>
  </si>
  <si>
    <t>Desserts lactés</t>
  </si>
  <si>
    <t>Mousse (en Litre)</t>
  </si>
  <si>
    <t>Fruits crus</t>
  </si>
  <si>
    <t>Fruits cuits</t>
  </si>
  <si>
    <t>Pâtisseries fraiches ou surgelées en portions</t>
  </si>
  <si>
    <t>Pâtisseries fraiches ou surgelées à portionner</t>
  </si>
  <si>
    <t>Pâtisserie sèche emballée</t>
  </si>
  <si>
    <r>
      <t>Biscuits d</t>
    </r>
    <r>
      <rPr>
        <vertAlign val="superscript"/>
        <sz val="9"/>
        <rFont val="Calibri"/>
        <family val="2"/>
        <scheme val="minor"/>
      </rPr>
      <t>'</t>
    </r>
    <r>
      <rPr>
        <sz val="9"/>
        <rFont val="Calibri"/>
        <family val="2"/>
        <scheme val="minor"/>
      </rPr>
      <t>accompagnement</t>
    </r>
  </si>
  <si>
    <t>GOUTER, COLLATION (enfants, adolescents et personnes âgées en institution)</t>
  </si>
  <si>
    <t>Pain</t>
  </si>
  <si>
    <t>Biscuits secs</t>
  </si>
  <si>
    <t>Céréales (enfants et adolescents uniquement)</t>
  </si>
  <si>
    <t>Pâtisseries sèches emballées</t>
  </si>
  <si>
    <t>Confiture, chocolat, miel</t>
  </si>
  <si>
    <t>Fruit cru</t>
  </si>
  <si>
    <t>Lait 1/2 écrémé (en Litre)</t>
  </si>
  <si>
    <t>Fromage blanc</t>
  </si>
  <si>
    <t>ne pas supprimer</t>
  </si>
  <si>
    <t>dl</t>
  </si>
  <si>
    <t>cl</t>
  </si>
  <si>
    <t xml:space="preserve"> quart(s)</t>
  </si>
  <si>
    <t xml:space="preserve"> demi(s)</t>
  </si>
  <si>
    <t>3 quarts</t>
  </si>
  <si>
    <t>en liaison avec les colonnes  N à V</t>
  </si>
  <si>
    <t>largeur des colonnes = 0.2 ►</t>
  </si>
  <si>
    <t>◄ affichage largeur 12</t>
  </si>
  <si>
    <t>Mode d'emploi de la feuille des grammages</t>
  </si>
  <si>
    <t>Seniors Midi</t>
  </si>
  <si>
    <t>saisissez vos effectifs ligne 18</t>
  </si>
  <si>
    <t>Seniors Diner</t>
  </si>
  <si>
    <t>Colonne.5    collez une unité au choix &gt;</t>
  </si>
  <si>
    <t>pour alimenter les cellules des colonnes N à P</t>
  </si>
  <si>
    <t>sur les lignes fond jaune colonnes G à L en remplacement des valeurs vous pouvez coller une de ces cellules</t>
  </si>
  <si>
    <t>pour alimenter les cellules des colonnes T à V</t>
  </si>
  <si>
    <t>les cellules des colonnes Q à S convertissent les Kg en g    si le poids est inférieur à 1 Kg</t>
  </si>
  <si>
    <t xml:space="preserve">pour formater les cellules chiffres ou nombres servez vous du pinceau </t>
  </si>
  <si>
    <t>&lt; format pour &gt;</t>
  </si>
  <si>
    <t>cliquez sur une de ces cellule puis Reproduire la mise en forme</t>
  </si>
  <si>
    <t>Adaptez les grammages et quantités à vos convives et selon votre société</t>
  </si>
  <si>
    <t>FIN</t>
  </si>
  <si>
    <t>Traitement des CCP</t>
  </si>
  <si>
    <t>MS.CCP</t>
  </si>
  <si>
    <r>
      <t xml:space="preserve">Version N° 1          Vérification : </t>
    </r>
    <r>
      <rPr>
        <sz val="8"/>
        <color rgb="FFFF0000"/>
        <rFont val="Calibri"/>
        <family val="2"/>
        <scheme val="minor"/>
      </rPr>
      <t>Votre nom ICI</t>
    </r>
  </si>
  <si>
    <t>RECENCEMENT ET GESTION</t>
  </si>
  <si>
    <t>Mathieu DOIGNON - Cuisine Centrale de Rochefort sur Mer</t>
  </si>
  <si>
    <t>CONT : Contamination  -  MULT : Multiplication</t>
  </si>
  <si>
    <t>1 - RÉCEPTION PRODUITS FRAIS</t>
  </si>
  <si>
    <t>GESTION DES CCP (points critiques)</t>
  </si>
  <si>
    <t>DANGER</t>
  </si>
  <si>
    <t>ORIGINE</t>
  </si>
  <si>
    <t>CCP</t>
  </si>
  <si>
    <t>MESURES   PREVENTIVES</t>
  </si>
  <si>
    <t>VALEUR CIBLE</t>
  </si>
  <si>
    <t>LIMITE CRITIQUE</t>
  </si>
  <si>
    <t>SURVEILLANCE</t>
  </si>
  <si>
    <t>ACTIONS CORRECTIVES</t>
  </si>
  <si>
    <t>ENREGISTRE-MENT</t>
  </si>
  <si>
    <t>Multiplication</t>
  </si>
  <si>
    <t>Température de conservation non respectée</t>
  </si>
  <si>
    <t xml:space="preserve">vérification de la température </t>
  </si>
  <si>
    <t>Température maximale de conservation</t>
  </si>
  <si>
    <t xml:space="preserve">     2° C en froid            positif          -18° C en froid négatif</t>
  </si>
  <si>
    <t>Prise de température à cœur par le réceptionnaire</t>
  </si>
  <si>
    <t>Refuser le produit et prévenir le responsable de production</t>
  </si>
  <si>
    <t>Fiche d'incident à réception</t>
  </si>
  <si>
    <t>2 – STOCKAGE PRODUITS FRAIS</t>
  </si>
  <si>
    <t>contrat d'entretrien frigoriste, système de surveillance centralisé</t>
  </si>
  <si>
    <t>Températures maximale de conservation</t>
  </si>
  <si>
    <t>Tmax +2°C en froid positif T max+3°C en  froid négatif</t>
  </si>
  <si>
    <t>contrôle visuel par l'opérateur</t>
  </si>
  <si>
    <t xml:space="preserve">        Arbre de décision          N° 1</t>
  </si>
  <si>
    <t>Enregistre-ments</t>
  </si>
  <si>
    <t>Grilles d'audits</t>
  </si>
  <si>
    <t>3 – DÉCARTONNAGE</t>
  </si>
  <si>
    <t>temps trop long à température ambiante avant stockage ou utilisation</t>
  </si>
  <si>
    <t>mettre dans une zone de température controlée rapidement</t>
  </si>
  <si>
    <t>contrôle visuel + prise de température en cas de doute</t>
  </si>
  <si>
    <t>prise de température ; ressensibilisation du personnel</t>
  </si>
  <si>
    <t>4 – DÉCONGÉLATION</t>
  </si>
  <si>
    <t>Température chambre froide trop élevée</t>
  </si>
  <si>
    <t>contrôle de la température visuel par l'opérateur</t>
  </si>
  <si>
    <t xml:space="preserve"> 0°C/ 3°C</t>
  </si>
  <si>
    <t>5°C</t>
  </si>
  <si>
    <t>Contrôle visuel par le responsable de cuisine</t>
  </si>
  <si>
    <t xml:space="preserve">Détruire, sauf si suit un procédé d'assainissement </t>
  </si>
  <si>
    <t>Grille d'audit</t>
  </si>
  <si>
    <t>Résultats d'analyse</t>
  </si>
  <si>
    <t>5 - PRÉPARATIONS FROIDES</t>
  </si>
  <si>
    <t>Température atelier trop élevée</t>
  </si>
  <si>
    <t xml:space="preserve">Contrat d'entretien, </t>
  </si>
  <si>
    <t>8°C/ 10°C</t>
  </si>
  <si>
    <t>12°C</t>
  </si>
  <si>
    <t>Contrôle visuel température affichée</t>
  </si>
  <si>
    <t>Grille d'audit, CR d'audit</t>
  </si>
  <si>
    <t>6 – CUISSON</t>
  </si>
  <si>
    <t>Survie</t>
  </si>
  <si>
    <t>Cuisson insuffisante</t>
  </si>
  <si>
    <t>Mesurer le temps et la température de cuisson</t>
  </si>
  <si>
    <t>63°C</t>
  </si>
  <si>
    <t>contrôle de la cuisson par suivi informatique</t>
  </si>
  <si>
    <t>Détruire les produits s'ils ne peuvent subir un procédé d'assainissement</t>
  </si>
  <si>
    <t>CR et Grille d'audit</t>
  </si>
  <si>
    <t>Fiche autocontrôle</t>
  </si>
  <si>
    <t>Contrôle visuel par le responsable du secteur</t>
  </si>
  <si>
    <t>CR d'audit</t>
  </si>
  <si>
    <t>7 - MIXAGE A CHAUD</t>
  </si>
  <si>
    <t>température des denrées trop faible</t>
  </si>
  <si>
    <t>limiter le temps d'exposition à température ambiante ; maintien   en température avant le mixage et le refroidissement rapide</t>
  </si>
  <si>
    <t>température du produit suppérieur à 63°C</t>
  </si>
  <si>
    <t>contrôle visuel et prise de température en cas de doute</t>
  </si>
  <si>
    <t>cuire de nouveau ; revoir organisation ; élimination des produits</t>
  </si>
  <si>
    <t>8 – REFROIDISSEMENT</t>
  </si>
  <si>
    <t xml:space="preserve">   Non respect du couple     2h / 10°C</t>
  </si>
  <si>
    <t>Mesurer le temps et la température à l'entrée puis à la sortie de la cellule</t>
  </si>
  <si>
    <t>2h00 de 63 à 10°C à coeur</t>
  </si>
  <si>
    <r>
      <t xml:space="preserve">maximum </t>
    </r>
    <r>
      <rPr>
        <b/>
        <sz val="12"/>
        <color indexed="8"/>
        <rFont val="Calibri"/>
        <family val="2"/>
        <scheme val="minor"/>
      </rPr>
      <t>2h15</t>
    </r>
    <r>
      <rPr>
        <sz val="12"/>
        <color indexed="8"/>
        <rFont val="Calibri"/>
        <family val="2"/>
        <scheme val="minor"/>
      </rPr>
      <t xml:space="preserve"> de 63 à 10°C  à cœur</t>
    </r>
  </si>
  <si>
    <t>Contrôle chrono de température à cœur</t>
  </si>
  <si>
    <t>9 – CONDITIONNEMENT</t>
  </si>
  <si>
    <t>Température du local non conforme</t>
  </si>
  <si>
    <t>Contrat entretien frigoriste</t>
  </si>
  <si>
    <t>10°C</t>
  </si>
  <si>
    <t>Arbre de décision n° 1</t>
  </si>
  <si>
    <t>Enregistrement des températures</t>
  </si>
  <si>
    <t>10 – ALLOTISSEMENT</t>
  </si>
  <si>
    <t>Contrat entretien système de surveillance centralisé</t>
  </si>
  <si>
    <t>contrôle de la température sur thermomètre</t>
  </si>
  <si>
    <t>PLAN DE NETTOYAGE</t>
  </si>
  <si>
    <t>NETTOYAGE-DÉSINFECTION</t>
  </si>
  <si>
    <t>PN.00</t>
  </si>
  <si>
    <t>Version N° 1          Vérification : Joël LEBOUCHER</t>
  </si>
  <si>
    <t>CODE COULEURS LINGETTES ET PETITS MATÉRIELS DE PROPRETÉ</t>
  </si>
  <si>
    <t>Date : 11/05/2010</t>
  </si>
  <si>
    <t>Couleur document : VERT-RVB VERT-RVB 204.255.204</t>
  </si>
  <si>
    <t>ÉLÉMENTS A
TRAITER</t>
  </si>
  <si>
    <t>Fréquence d'utilisation</t>
  </si>
  <si>
    <t xml:space="preserve"> Couleurs des Lavettes</t>
  </si>
  <si>
    <t>METHODES N'utilisez pas le même produit en permanence.  Utilisez un produit similaire ou différent un jour par semaine pour éviter l'adaptation ou la mutation de certaines bactéries.</t>
  </si>
  <si>
    <t>FRÉQUENCES : Q = après chaque utilisation  - J = jurnalière - H = hebdomadaire - M = Mensuelle - S = Semestrielle</t>
  </si>
  <si>
    <t>Codes couleurs des matériels et accessoires pour leurs utilisations - chaque entreprise détermine + ou - son code couleurs. Je vous en propose un utilisé dans les méthodes de ce document. si vous changez de couleurs; indiquez le dans les méthodes détaillées</t>
  </si>
  <si>
    <t>ROUGE</t>
  </si>
  <si>
    <t>Utilisé pour :</t>
  </si>
  <si>
    <t>UNIQUEMENT LES WC</t>
  </si>
  <si>
    <t>JAUNE</t>
  </si>
  <si>
    <t>Rinçage - séchage - Salles de soins, matériel médico-chirurgical. Milieu alimentaire. Nettoyage à sec</t>
  </si>
  <si>
    <t>ROSE</t>
  </si>
  <si>
    <t xml:space="preserve">Désinfection  des parties de matériels non alimentaires ET Sanitaires : lavabos, douches, baignoires, robinetterie ,  interrupteurs, portes, poignées de portes, rebords </t>
  </si>
  <si>
    <t>BLEU</t>
  </si>
  <si>
    <t>BLEU  : Lavage désinfection contact alimentaire : Surfaces : Plans de travail - tables du self - Plonge</t>
  </si>
  <si>
    <t>VERT</t>
  </si>
  <si>
    <t>Pour les véhicules…en seconde lavette d'essuyage des sanitaires etc..</t>
  </si>
  <si>
    <t>PLAN DE NETTOYAGE DÉSINFECTION</t>
  </si>
  <si>
    <t>PN.01</t>
  </si>
  <si>
    <t>PRÉPARATIONS CHAUDES</t>
  </si>
  <si>
    <t>NOM DU RESPONSABLE DU SECTEUR NETTOYÉ :</t>
  </si>
  <si>
    <t>QUI  ?......</t>
  </si>
  <si>
    <t xml:space="preserve">Exemple de plan personnalisé </t>
  </si>
  <si>
    <t>Couleur des lavettes</t>
  </si>
  <si>
    <t>FOURS</t>
  </si>
  <si>
    <t>ÉTEINDRE L'APPAREIL et laisser refroidir-démonter parties amovibles Pulvériser le nettoyant pour les fours  -laisser agir 5 à 15 minutes-brosser -rincer -laisser sécher</t>
  </si>
  <si>
    <t>Fréquences</t>
  </si>
  <si>
    <t>Produit A</t>
  </si>
  <si>
    <t>Produit B</t>
  </si>
  <si>
    <t>MARMITES . SAUTEUSES</t>
  </si>
  <si>
    <t>ÉTEINDRE L'APPAREIL et laisser refroidir -Eliminer les résidus éventuels -remplir d'un peu d'eau chaude y diluer le produit  -appliquer la solution -laisser agir 5 à 15 minutes -nettoyer -rincer -laisser sécher -</t>
  </si>
  <si>
    <t>PLAQUE INDUCTION</t>
  </si>
  <si>
    <t>ETAGÈRES - ÉCHELLES - PALETTES PLASTIQUE</t>
  </si>
  <si>
    <t>Eliminer les résidus alimentaires -appliquer la solution -laisser agir 5 à 15 minutes- frotter -rincer -laisser sécher</t>
  </si>
  <si>
    <t>PLANS DE TRAVAIL….TABLES</t>
  </si>
  <si>
    <t>Eliminer les résidus éventuels -appliquer la solution -laisser agir 5mn- frotter -rincer- laisser sécher</t>
  </si>
  <si>
    <t>H</t>
  </si>
  <si>
    <t>HOTTES - (GRILLES DE HOTTE)</t>
  </si>
  <si>
    <t>Démonter les grilles -Faire tremper les grilles 15 à 30 minutes -Brosser et rincer abondamment. Laisser sécher les grilles avant de les remonter</t>
  </si>
  <si>
    <t>MIXEUR</t>
  </si>
  <si>
    <t>DÉBRANCHER -démonter parties amovibles -Eliminer les résidus alimentaires -appliquer la solution -laisser agir 5 à 15 minutes- frotter -rincer -laisser sécher</t>
  </si>
  <si>
    <t>STÉRILISATEUR À
COUTEAUX</t>
  </si>
  <si>
    <t>LAVE MAINS- POSTE D'HYGIÈNE DES MAINS</t>
  </si>
  <si>
    <t>Appliquer le produit dilué - laisser agir 5 à 15 mn- frotter -rincer -laisser sécher</t>
  </si>
  <si>
    <t>POIGNÉES</t>
  </si>
  <si>
    <t xml:space="preserve">pulvériser le produit -nettoyage manuel </t>
  </si>
  <si>
    <t>PORTES</t>
  </si>
  <si>
    <t xml:space="preserve">pulvériser le produit brosser légèrement puis rincer-  racler le sol </t>
  </si>
  <si>
    <t>MURS</t>
  </si>
  <si>
    <t>Diluer le produit - Appliquer la solution -Laisser agir 5 à 15 minutes -Brosser.-Rincer -Evacuer l'eau -Laisser sécher.</t>
  </si>
  <si>
    <t>SOL …..AVANT DE NETTOYER :  REMONTER CLOCHE ET SYPHON</t>
  </si>
  <si>
    <t>Eliminer les résidus -appliquer la solution -laisser agir 5 à 15 minutes - brosser -rincer et évacuer à la raclette ou l'aspirateur à eau</t>
  </si>
  <si>
    <t>CANIVEAUX</t>
  </si>
  <si>
    <t>pulvériser produit-nettoyage manuel-puis produit brosser-rincer abondamment - remplir d'eau ajouter une cuillère d'huile</t>
  </si>
  <si>
    <t>VITRES</t>
  </si>
  <si>
    <t>QUELQUES PROTOCOLES</t>
  </si>
  <si>
    <t>Date : 23/03/2008</t>
  </si>
  <si>
    <t>FREQUENCES</t>
  </si>
  <si>
    <t>Produits et Couleurs des Lavettes</t>
  </si>
  <si>
    <t>Q</t>
  </si>
  <si>
    <t>LISTE DES PROTOCOLES</t>
  </si>
  <si>
    <t>LAVETTES couleurs</t>
  </si>
  <si>
    <t>N° de ligne</t>
  </si>
  <si>
    <t>B =</t>
  </si>
  <si>
    <t>BAC DE LAVAGE</t>
  </si>
  <si>
    <t>P =</t>
  </si>
  <si>
    <t>PETITS MATÉRIELS</t>
  </si>
  <si>
    <t>BAC LAVAGE LÉGUMES</t>
  </si>
  <si>
    <t>PLAFONDS locaux et couloirs</t>
  </si>
  <si>
    <t>BACS DE STOCKAGE</t>
  </si>
  <si>
    <t>PLAFONDS chambres froides positives</t>
  </si>
  <si>
    <t>BALANCES surfaces de préparation - tables inox</t>
  </si>
  <si>
    <t>PLAFONDS chambres froides négative</t>
  </si>
  <si>
    <t>C =</t>
  </si>
  <si>
    <t>CHARIOTS DISTRIBUTEURS  HOPITAL</t>
  </si>
  <si>
    <t>PLANCHE A DÉCOUPER</t>
  </si>
  <si>
    <t xml:space="preserve">COUPE LÉGUMES - CUTTER . HACHOIR . MELANGEUR . BATTEUR . MIXEUR </t>
  </si>
  <si>
    <t>PORTES ET POIGNÉES DE PORTES</t>
  </si>
  <si>
    <t>Coupe légumes "accessoires"</t>
  </si>
  <si>
    <t>POUBELLES . LOCAL poubelles</t>
  </si>
  <si>
    <t>POUBELLES…SUPPORT SACS</t>
  </si>
  <si>
    <t>D =</t>
  </si>
  <si>
    <t>Diables, chariots, transpalettes</t>
  </si>
  <si>
    <t>S =</t>
  </si>
  <si>
    <t>SOL …..avant de nettoyer :  remonter cloche et syphon</t>
  </si>
  <si>
    <t>E =</t>
  </si>
  <si>
    <t>Etagères - échelles - palettes plastique</t>
  </si>
  <si>
    <t>ESSOREUSE-OUVRE BOITES</t>
  </si>
  <si>
    <t>T =</t>
  </si>
  <si>
    <t>TABLES . BAINS MARIE . MICRO-ONDES . MEUBLES PRÉSENTOIRS</t>
  </si>
  <si>
    <t>TABLES DE TRAVAIL INOX</t>
  </si>
  <si>
    <t>5 . Pour les véhicules…en seconde lavette d'essuyage des sanitaires etc..</t>
  </si>
  <si>
    <t>F =</t>
  </si>
  <si>
    <t>V =</t>
  </si>
  <si>
    <t>VAISSELLE  LAVAGE</t>
  </si>
  <si>
    <t>H =</t>
  </si>
  <si>
    <t>HOTTES - (grilles de hotte)</t>
  </si>
  <si>
    <t>VAISSELLE  LAVAGE DES COUVERTS</t>
  </si>
  <si>
    <t>Les lavettes et le matériel de nettoyage de couleur ROSE peuvent être remplacés par la couleur VERTE mais l'indiquer</t>
  </si>
  <si>
    <t>VAISSELLE  RÉNOVATION de la vaisselle</t>
  </si>
  <si>
    <t>dans vos protocoles et procédures</t>
  </si>
  <si>
    <t>Poste d'hygiène des mains</t>
  </si>
  <si>
    <t xml:space="preserve"> SANITAIRES</t>
  </si>
  <si>
    <t>L =</t>
  </si>
  <si>
    <t>LAVETTES et tous accessoires de propreté</t>
  </si>
  <si>
    <t>METHODES</t>
  </si>
  <si>
    <t>METHODES N'utilisez pas le même produit en permanence.  Utilisez un produit similaire ou différent un jour par semaine</t>
  </si>
  <si>
    <t>M =</t>
  </si>
  <si>
    <t>MACHINE A LAVER la vaisselle INTERIEUR</t>
  </si>
  <si>
    <t xml:space="preserve"> pour éviter l'adaptation ou la mutation de certaines bactéries.</t>
  </si>
  <si>
    <t>MACHINE A LAVER la vaisselle  AIRE DE DÉROCHAGE . SURFACE DE TRAVAIL</t>
  </si>
  <si>
    <t>Il faut conserver les fiches techniques des fabricants</t>
  </si>
  <si>
    <t>MURS chambres froides positives</t>
  </si>
  <si>
    <t>SÉCURITÉ</t>
  </si>
  <si>
    <t>En cas de projection dans les yeux ou d'absorption, prévenir la médecine au travail qui peut obtenir des renseignements</t>
  </si>
  <si>
    <t>MURS... chambres froides négatives</t>
  </si>
  <si>
    <t xml:space="preserve"> quant à la marche à suivre auprès des centres anti-poison</t>
  </si>
  <si>
    <t>MURS…. des locaux et couloirs  AU PULVERISATEUR</t>
  </si>
  <si>
    <t>En cas d'utilisation prolongée, le port de gants et de masques est conseillé</t>
  </si>
  <si>
    <t>MURS…. des locaux et couloirs A LA BROSSE</t>
  </si>
  <si>
    <t>Bossons FUTE (Fichier Unifié des situations de Travail et des Expositions professionnelles) </t>
  </si>
  <si>
    <t>Lien :</t>
  </si>
  <si>
    <t>FICHES DE DANGERS</t>
  </si>
  <si>
    <t>METHODE</t>
  </si>
  <si>
    <t>PRODUIT N°1 ou CODE</t>
  </si>
  <si>
    <t xml:space="preserve">Eliminer les résidus éventuels </t>
  </si>
  <si>
    <t xml:space="preserve">diluer le produit dans le seau à la concentration indiquée par le fabricant </t>
  </si>
  <si>
    <t>appliquer la solution avec la lavette bleue</t>
  </si>
  <si>
    <t>j</t>
  </si>
  <si>
    <t>laisser agir 5 à 15 minutes</t>
  </si>
  <si>
    <t>PRODUIT N°2 ou CODE</t>
  </si>
  <si>
    <t>frotter l'ensemble des surfaces avec la lavette bleue</t>
  </si>
  <si>
    <t>rincer avec la lavette jaune et laisser sécher</t>
  </si>
  <si>
    <t>Documentation Johnson Diversey 1997</t>
  </si>
  <si>
    <t>NB :</t>
  </si>
  <si>
    <t>. Vérifier l'état des bidons (Quantité de produit suffisante ?)</t>
  </si>
  <si>
    <t>Accessoires complémentaires : lavettes  bleues, lavettes jaunes</t>
  </si>
  <si>
    <t>FRÉQUENCES : Q = après chaque utilisation  - J = journalière - H = hebdomadaire - M = Mensuelle - S = Semestrielle</t>
  </si>
  <si>
    <t>Eliminer les résidus éventuels et rincer</t>
  </si>
  <si>
    <t>appliquer la solution avec lavette bleue</t>
  </si>
  <si>
    <t>Brosser l'extérieur et l'intérieur des bacs avec la brosse et la lavette bleue</t>
  </si>
  <si>
    <t>puis lave vaisselle -eau 55-60° ou rincer l'ensemble avec la lavette jaune-laisser sécher</t>
  </si>
  <si>
    <t>stocker les bacs dans un endroit propre et sec</t>
  </si>
  <si>
    <t xml:space="preserve">Le nettoyage des bacs de stockage peut aussi être réalisé par un lavage </t>
  </si>
  <si>
    <t>automatique en machine</t>
  </si>
  <si>
    <t>DÉBRANCHER</t>
  </si>
  <si>
    <t>rincer l'ensemble avec la lavette jaune-laisser sécher</t>
  </si>
  <si>
    <t>laisser sécher ou essuyer sopalin</t>
  </si>
  <si>
    <t>Accessoires complémentaires : lavettes jaunes, lavettes bleues</t>
  </si>
  <si>
    <t xml:space="preserve">diluer le détergent-désinfectant dans de l'eau chaude à la concentration indiquée par le fabricant </t>
  </si>
  <si>
    <t>appliquer la solution avec la brosse ou la lavette bleue  contact alimentaire</t>
  </si>
  <si>
    <t>appliquer la solution avec la brosse ou la lavette verte  pour les pare-chocs et les roules</t>
  </si>
  <si>
    <t>frotter les surfaces avec la brosse ou les lavettes bleues et vertes</t>
  </si>
  <si>
    <t>laisser sécher ou essuyer sopalin ou sécher à l'air comprimé</t>
  </si>
  <si>
    <t>Accessoires complémentaires : 1 seau . 1 brosse. lavettes bleues .</t>
  </si>
  <si>
    <t xml:space="preserve"> lavettes roses - lavettes jaunes</t>
  </si>
  <si>
    <t>contrôler l'état d'entartrage des bains marie régulièrement</t>
  </si>
  <si>
    <t>démonter parties amovibles</t>
  </si>
  <si>
    <t>Eliminer les résidus alimentaires</t>
  </si>
  <si>
    <t>Diluer le détergent-désinfectant avec l'eau chaude dans le seau</t>
  </si>
  <si>
    <t xml:space="preserve">appliquer la solution avec lavette jaune sur les parties fixes </t>
  </si>
  <si>
    <t>laisser tremper les parties démontables dans la solution 5 à 15 minutes</t>
  </si>
  <si>
    <t>frotter l'ensemble des surfaces avec brosse et lavette bleue</t>
  </si>
  <si>
    <t>Stocker les parties amovibles dans un endroit propre et sec</t>
  </si>
  <si>
    <t>Accessoires complémentaires : 1 brosse ,  lavettes bleues - lavettes jaunes</t>
  </si>
  <si>
    <t xml:space="preserve">appliquer la solution avec lavette bleue et brosse </t>
  </si>
  <si>
    <t>frotter le matériel avec la brosse ou la lavette bleue</t>
  </si>
  <si>
    <t>rincer - passer au lave vaisselle dans une panière</t>
  </si>
  <si>
    <t>Accessoires complémentaires : 1 brosse ,  lavettes bleues</t>
  </si>
  <si>
    <t>Eliminer les résiduts éventuels et rincer ensuite à l'eau</t>
  </si>
  <si>
    <t xml:space="preserve">appliquer la solution </t>
  </si>
  <si>
    <t>brosser le matériel</t>
  </si>
  <si>
    <t>rincer l'ensemble avec la lavette verte</t>
  </si>
  <si>
    <t>Accessoires complémentaires : 1 brosse . lavettes vertes</t>
  </si>
  <si>
    <t>Eliminer les résidus éventuels et rincer ensuite à l'eau</t>
  </si>
  <si>
    <t>appliquer la solution avec la lavette verte</t>
  </si>
  <si>
    <t>frotter les matériels sur toutes leurs faces</t>
  </si>
  <si>
    <t>rincer l'à l'eau avec la lavette jaune</t>
  </si>
  <si>
    <t>Accessoires complémentaires : 1 brosse . lavettes roses - lavettes jaunes</t>
  </si>
  <si>
    <t>Le matériel situé dans les lieux de stockage doit être vidé pour être nettoyé</t>
  </si>
  <si>
    <t xml:space="preserve">diluer le produit dans le seau </t>
  </si>
  <si>
    <t>appliquer la solution avec lavette bleue et brosse sur molette</t>
  </si>
  <si>
    <t>rincer l'ensemble avec 1 autre lavette jaune</t>
  </si>
  <si>
    <t>Accessoires complémentaires : 1 seau . 1 brosse .lavettes bleues - .lavettes jaunes</t>
  </si>
  <si>
    <t>ÉTEINDRE L'APPAREIL et laisser refroidir</t>
  </si>
  <si>
    <t>Sortir les plaques et les bacs de récupération.</t>
  </si>
  <si>
    <t>Pulvériser le nettoyant pour les fours â l'aide du pistolet sur les surfaces du four, les plaques et le bac de récupération.</t>
  </si>
  <si>
    <r>
      <t xml:space="preserve">Laisser agir </t>
    </r>
    <r>
      <rPr>
        <b/>
        <sz val="12"/>
        <rFont val="Calibri"/>
        <family val="2"/>
        <scheme val="minor"/>
      </rPr>
      <t>15 à 30 minutes.</t>
    </r>
  </si>
  <si>
    <t>Les brosser, les rincer avec la lavette jaune et tes laisser sécher.</t>
  </si>
  <si>
    <t>Replacer les bacs et les plaques dans le four.</t>
  </si>
  <si>
    <t>Accessoires complémentaires : un pistolet diffuseur . Une brosse . Une lavette jaune</t>
  </si>
  <si>
    <t>Certains fours possèdent des progranunes d'auto-nettoyage que l'on peut utiliser</t>
  </si>
  <si>
    <t>Démonter les grilles d'aspiration.</t>
  </si>
  <si>
    <t>Remplir un bac de plonge d'eau chaude (environ 70°C).</t>
  </si>
  <si>
    <t xml:space="preserve">Diluer le produit spécial pour grilles d'aspiration aux concentrations </t>
  </si>
  <si>
    <t>indiquées par le fabricant</t>
  </si>
  <si>
    <r>
      <t xml:space="preserve">Faire tremper les grilles </t>
    </r>
    <r>
      <rPr>
        <b/>
        <sz val="12"/>
        <rFont val="Calibri"/>
        <family val="2"/>
        <scheme val="minor"/>
      </rPr>
      <t xml:space="preserve">15 à 30 minutes </t>
    </r>
    <r>
      <rPr>
        <sz val="12"/>
        <rFont val="Calibri"/>
        <family val="2"/>
        <scheme val="minor"/>
      </rPr>
      <t>dans la solution.</t>
    </r>
  </si>
  <si>
    <t>Brosser et rincer abondamment.</t>
  </si>
  <si>
    <t>Laisser sécher les grilles avant de les remonter</t>
  </si>
  <si>
    <t>Accessoires complémentaires :</t>
  </si>
  <si>
    <t>Toujours du moins sale vers le plus sale.</t>
  </si>
  <si>
    <t>Appliquer avec la lavette jaune sur le distributeur de serviettes, puis le distributeur de savon et enfin le lavabo.</t>
  </si>
  <si>
    <t>Laisser agir 5 à 15 minutes.</t>
  </si>
  <si>
    <t>Frotter les surfaces avec la lavette bleue</t>
  </si>
  <si>
    <t>Laisser sécher.</t>
  </si>
  <si>
    <t>Le distributeur de savon doit toujours être approvisionné et propre.</t>
  </si>
  <si>
    <t>Une brosse à ongles propre et sèche doit être présente.</t>
  </si>
  <si>
    <t>Le système de séchage avec serviettes à usage unique doit être correctement</t>
  </si>
  <si>
    <t xml:space="preserve"> approvisionné.</t>
  </si>
  <si>
    <t xml:space="preserve">1 fois par jour, l'ensemble du système doit être nettoyé. </t>
  </si>
  <si>
    <t>Réapprovisionnement en savon et serviettes aussi souvent que nécessaire</t>
  </si>
  <si>
    <t>Accessoires complémentaires :  lavettes bleues.lavettes jaunes</t>
  </si>
  <si>
    <t>plonger les lavettes et accessoires dans le seau</t>
  </si>
  <si>
    <t>laisser tremper 5 à 15 minutes</t>
  </si>
  <si>
    <t xml:space="preserve">frotter </t>
  </si>
  <si>
    <t>rincer à l'eau claire; passer au lave vaisselle en panière</t>
  </si>
  <si>
    <t>étendre les lavettes et laisser sécher le tout</t>
  </si>
  <si>
    <t>Contamination croisée - Prévention grâce aux couleurs …source  : Vikan</t>
  </si>
  <si>
    <t>Contamination croisée signifie qu'un produit alimentaire est contaminée par un autre aliment.</t>
  </si>
  <si>
    <t xml:space="preserve"> Du jus de viande qui entre en contact avec des légumes, par exemple.</t>
  </si>
  <si>
    <t>Afin d'éviter cela, il est indispensable d'utiliser un système qui favorise un comportement hygiénique.</t>
  </si>
  <si>
    <t>Le contrôle de l’hygiène des produits alimentaires est plus que jamais d’actualité.</t>
  </si>
  <si>
    <t xml:space="preserve"> Les outils de nettoyage peuvent contribuer au passage des bactéries d’une salle à l’autre s’ils sont utilisés</t>
  </si>
  <si>
    <t xml:space="preserve"> dans plusieurs secteurs de production ou bien pour des tâches complètement différentes comme par exemple</t>
  </si>
  <si>
    <t xml:space="preserve"> le nettoyage des couteaux ou des bottes.</t>
  </si>
  <si>
    <t xml:space="preserve">Pour empêcher cela, il est nécessaire d’utiliser des ustensiles qui encouragent une différentiation visuelle. </t>
  </si>
  <si>
    <t xml:space="preserve">Vikan A/S et d'autres fabricants  ont mis au point un système de codage couleur où les outils de nettoyage </t>
  </si>
  <si>
    <t>sont disponibles dans un coloris déterminé.</t>
  </si>
  <si>
    <t>Code couleur : regroupement des outils de nettoyage par type d'activité</t>
  </si>
  <si>
    <t xml:space="preserve">En plus de minimiser le risque de contamination croisée, les outils de nettoyage colorés peuvent faciliter </t>
  </si>
  <si>
    <t>la compréhension du plan de nettoyage de l’entreprise.</t>
  </si>
  <si>
    <t xml:space="preserve">Le nettoyage est indispensable pour l’hygiène : en fait, le nettoyage est toujours un Point de Contrôle Critique dans </t>
  </si>
  <si>
    <t>tous les systèmes de contrôle interne</t>
  </si>
  <si>
    <t xml:space="preserve"> et HACCP (Hazard Analysis Critical Control Points=Analyse de Risques de Points de Contrôle Critiques). </t>
  </si>
  <si>
    <t>Un des domaines les plus importants est la prévention de la contamination croisée.</t>
  </si>
  <si>
    <t>http://www.vikan.com/sw2095.asp</t>
  </si>
  <si>
    <t>http://www.vikan.dk/graphics/Trykkeri/VHS/VHS_72/VHS_CAT_FRDK.pdf</t>
  </si>
  <si>
    <t>http://www.samsic.fr/global_compact.html</t>
  </si>
  <si>
    <t>http://www.johnsondiversey.com/NR/rdonlyres/100D28A8-E056-4FCA-91C5-C960635BA292/0/Nasswischen_f_Screen.pdf</t>
  </si>
  <si>
    <t>diluer le détergent-désinfectant dans un seau avec de l'eau chaude</t>
  </si>
  <si>
    <t xml:space="preserve"> à la concentration indiquée par le fabricant </t>
  </si>
  <si>
    <t>Démonter les filtres, les bras de lavage et de rinçage.</t>
  </si>
  <si>
    <t>Appliquer la solution et nettoyer les éléments démontés et l'intérieur de la machine.</t>
  </si>
  <si>
    <r>
      <t xml:space="preserve">Laisser agir 5 </t>
    </r>
    <r>
      <rPr>
        <b/>
        <sz val="12"/>
        <rFont val="Calibri"/>
        <family val="2"/>
        <scheme val="minor"/>
      </rPr>
      <t>à 15 minutes.</t>
    </r>
  </si>
  <si>
    <t>Rincer à l'eau et laisser sécher la machine ouverte.</t>
  </si>
  <si>
    <t>Remonter les éléments et laisser les portes de la machine ouvertes</t>
  </si>
  <si>
    <t>Accessoires complémentaires : un seau . une brosse. lavettes bleues . lavettes jaunes</t>
  </si>
  <si>
    <t>diluer le détergent-désinfectant dans un seau avec de l'eau chaude à la</t>
  </si>
  <si>
    <t xml:space="preserve"> concentration indiquée par le fabricant </t>
  </si>
  <si>
    <t>Appliquer la solution avec la lavette bleue</t>
  </si>
  <si>
    <t>Frotter avec la lavette bleue</t>
  </si>
  <si>
    <t>Rincer à l'eau avec la lavette jaune, évacuer à la raclette.</t>
  </si>
  <si>
    <t>Laisser sécher</t>
  </si>
  <si>
    <t xml:space="preserve">Accessoires complémentaires : une raclette . Lavettes bleues . Lavettes jaunes </t>
  </si>
  <si>
    <t>rincer à l'eau et vidanger</t>
  </si>
  <si>
    <t xml:space="preserve">remplir d'un peu d'eau chaude y diluer le produit </t>
  </si>
  <si>
    <t>nettoyer la cuve intérieur,extérieur avec brosse et lavette bleue</t>
  </si>
  <si>
    <t>vidanger la cuve et rincer attention électricité</t>
  </si>
  <si>
    <t>rincer abondamment attention électricité</t>
  </si>
  <si>
    <t>Accessoires complémentaires : une brosse, une lavette jaune</t>
  </si>
  <si>
    <t>diluer le produit dans le seau à la concentration indiquée par le fabricant</t>
  </si>
  <si>
    <t xml:space="preserve">  ou diluer le produit dans le pulvérisateur.</t>
  </si>
  <si>
    <t>Appliquer la solution sur les murs.</t>
  </si>
  <si>
    <t>Brosser.</t>
  </si>
  <si>
    <t>Rincer à l'eau.</t>
  </si>
  <si>
    <t>Evacuer l'eau à l'aide de la raclette.</t>
  </si>
  <si>
    <t>1 fois par semaine au minimum. Nettoyer en cas de projections</t>
  </si>
  <si>
    <t>Accessoires complémentaires : une brosse, une raclette.</t>
  </si>
  <si>
    <t>Enlever les denrées et les stocker dans une autre chambre froide.</t>
  </si>
  <si>
    <t>Enlever le matériel amovible.</t>
  </si>
  <si>
    <t xml:space="preserve">diluer le produit dans le seau à la concentration indiquée par le fabricant  </t>
  </si>
  <si>
    <t>ou diluer le produit dans le pulvérisateur.</t>
  </si>
  <si>
    <t xml:space="preserve">Appliquer le produit sur les murs lavettes bleues </t>
  </si>
  <si>
    <t xml:space="preserve">Utiliser le mop ou la brosse pour nettoyer les murs. Rincer à l'eau avec </t>
  </si>
  <si>
    <t xml:space="preserve"> la lavette jaune et laisser sécher. Remettre les étagères ainsi que les denrées.</t>
  </si>
  <si>
    <t>Contrôler l'éclairage, le moteur et le thermomètre</t>
  </si>
  <si>
    <t>Accessoires complémentaires :, lavettes bleues, lavettes jaunes un mop, une brosse</t>
  </si>
  <si>
    <t>Enlever les denrées et les stocker dans une autre chambre froide négative.</t>
  </si>
  <si>
    <t xml:space="preserve"> Faire dégivrer la chambre froide à nettoyer</t>
  </si>
  <si>
    <t>Vaporiser les murs avec le produit,</t>
  </si>
  <si>
    <t>Frotter avec le mop ou la brosse.</t>
  </si>
  <si>
    <t>Rincer à l'eau, évacuer l'eau sur le sol avec la raclette et laisser sécher.</t>
  </si>
  <si>
    <t>Remettre les étagères et remettre la chambre froide en marche.</t>
  </si>
  <si>
    <t>Contrôler l'éclairage, le moteur et le thermomètre.</t>
  </si>
  <si>
    <t xml:space="preserve">Lorsque la température atteint - 18°C, remettre les denrées. </t>
  </si>
  <si>
    <t>Accessoires complémentaires : un mop, une brosse , une raclette</t>
  </si>
  <si>
    <t xml:space="preserve">Vérifier que le pulvérisateur est monté sur un bidon alimenté en produit </t>
  </si>
  <si>
    <t>détergent-désinfectant correctement</t>
  </si>
  <si>
    <t xml:space="preserve">Vaporiser les murs avec le produit. </t>
  </si>
  <si>
    <t>Utiliser le mop ou la brosse pour nettoyer les murs.</t>
  </si>
  <si>
    <t xml:space="preserve">Rincer à l'eau et essuyer avec un mop. </t>
  </si>
  <si>
    <t>Racler le sol avec la raclette si besoin.</t>
  </si>
  <si>
    <t xml:space="preserve">Accessoires complémentaires : un pulvérisateur monté sur un bidon, </t>
  </si>
  <si>
    <t>une mop, une brosse, une raclette.</t>
  </si>
  <si>
    <t xml:space="preserve">Appliquer la solution sur les murs.  Avec une lavette bleue </t>
  </si>
  <si>
    <t>Accessoires complémentaires : 1 lavette bleue . 1 brosse . 1 raclette.</t>
  </si>
  <si>
    <t>Accessoires complémentaires : une brosse. lavettes bleus . lavettes jaunes</t>
  </si>
  <si>
    <t>Nettoyer le plafond avec la solution</t>
  </si>
  <si>
    <t>Utiliser un mop humide pour essuyer le plafond et racler le sol</t>
  </si>
  <si>
    <t>Accessoires complémentaires : un mop, une brosse, une raclette.</t>
  </si>
  <si>
    <t>. Enlever les denrées et les stocker dans -une autre chambre froide.</t>
  </si>
  <si>
    <t>Aplliquer la solution sur le plafond</t>
  </si>
  <si>
    <t>Frotter le plafond avec le mop ou la brosse</t>
  </si>
  <si>
    <t>Remettre les étagères ainsi que les denrées</t>
  </si>
  <si>
    <t xml:space="preserve"> Faire dégivrer la chambre froide à nettoyer.</t>
  </si>
  <si>
    <t>Rincer à l'eau</t>
  </si>
  <si>
    <t>Utiliser un mop humide pour essuyer le plafond - racler le sol et laisser sécher</t>
  </si>
  <si>
    <t>Remettre les étagères et remettre la chambre froide en routes</t>
  </si>
  <si>
    <t>FRÉQUENCES : Q = après chaque utilisation  - J = journalière - H = hebdomadaire - M = Mensuelle - S = Semestrielle - A = Annuelle</t>
  </si>
  <si>
    <t>Accessoires complémentaires : 1 seau  . 1 lavette bleue.. 1 lavette jaune</t>
  </si>
  <si>
    <t>Accessoires complémentaires : 1 seau . 1 brosse . 1 lavette bleue.</t>
  </si>
  <si>
    <t xml:space="preserve">Nettoyer les portes et les poignées des portes avec la lavette bleue </t>
  </si>
  <si>
    <t>et le produit dilué.</t>
  </si>
  <si>
    <t>Rincer l'ensemble avec la lavette jaune et laisser sécher</t>
  </si>
  <si>
    <t xml:space="preserve">Accessoires complémentaires : 1 seau . . lavettes bleues .  lavettes jaunes </t>
  </si>
  <si>
    <t>une raclette pour le sol</t>
  </si>
  <si>
    <t>Mettre des gants</t>
  </si>
  <si>
    <t>Appliquer la solution sur toutes les surfaces du local</t>
  </si>
  <si>
    <t xml:space="preserve"> (y compris les surfaces verticales).</t>
  </si>
  <si>
    <t>Brosser les surfaces.</t>
  </si>
  <si>
    <t xml:space="preserve">Rincer à l'eau claire </t>
  </si>
  <si>
    <t xml:space="preserve">racler le sol ou passer l'aspirateur à eau </t>
  </si>
  <si>
    <t>après avoir vidé les poubelles</t>
  </si>
  <si>
    <t xml:space="preserve"> de voirie</t>
  </si>
  <si>
    <t>Accessoires complémentaires : des gants  1 raclette et/ou 1 aspirateur à eau</t>
  </si>
  <si>
    <t>Eliminer les résidus éventuels et rincer à l'eau.</t>
  </si>
  <si>
    <t>Appliquer sur l'ensemble du support avec la lavette verte et le produit.</t>
  </si>
  <si>
    <t>Frotter avec la lavette verte</t>
  </si>
  <si>
    <t>Rincer au jet</t>
  </si>
  <si>
    <t>après le service et plus si besoin</t>
  </si>
  <si>
    <t>Accessoires complémentaires : lavettes bleues, lavettes jaunes.</t>
  </si>
  <si>
    <t xml:space="preserve">Dans de très nombreuses parties de la cuisine, on retrouve des supports </t>
  </si>
  <si>
    <t>de poubelles.</t>
  </si>
  <si>
    <t xml:space="preserve">ils sont utilisés avec des sacs poubelles étanches à usage unique qui sont </t>
  </si>
  <si>
    <t>évacués tous les jours dès qu'ils sont pleins ou au moins à la fin du service.</t>
  </si>
  <si>
    <t>Aucune poubelle ne doit rester présente dans la cuisine après le service.</t>
  </si>
  <si>
    <t>Eliminer les résidus y compris sous les matériels inamovibles</t>
  </si>
  <si>
    <t>brosser le sol y compris sous les matériels inamovibles</t>
  </si>
  <si>
    <t>rincer à l'eau et évacuer à la raclette</t>
  </si>
  <si>
    <t>passer l'aspirateur à eau</t>
  </si>
  <si>
    <t>Accessoires complémentaires : 1 seau .   1 raclette et/ou 1 aspirateur à eau</t>
  </si>
  <si>
    <t xml:space="preserve">diluer le détergent-désinfectant dans de l'eau chaude à la concentration </t>
  </si>
  <si>
    <t xml:space="preserve">indiquée par le fabricant </t>
  </si>
  <si>
    <t>frotter les surfaces avec la brosse ou la lavette bleue</t>
  </si>
  <si>
    <t xml:space="preserve"> après chaque service ou utilisation</t>
  </si>
  <si>
    <t>Accessoires complémentaires : une brosse. lavettes bleues . lavettes jaunes</t>
  </si>
  <si>
    <t xml:space="preserve">rincer avec la lavette jaune </t>
  </si>
  <si>
    <t>Vérifier le niveau des produits.</t>
  </si>
  <si>
    <t>Eliminer les déchets de la vaisselle.</t>
  </si>
  <si>
    <t>Mettre la vaisselle en panier.</t>
  </si>
  <si>
    <t>Passer en machine.</t>
  </si>
  <si>
    <t>puis ranger.</t>
  </si>
  <si>
    <t>Accessoires complémentaires : une machine à laver la vaisselle</t>
  </si>
  <si>
    <t>Remplir le bac avec le produit dilué et laisser tremper de 5 à 15 minutes.</t>
  </si>
  <si>
    <t>Rincer.</t>
  </si>
  <si>
    <t>Mettre les couverts dans les godets.</t>
  </si>
  <si>
    <t xml:space="preserve">Laisser sécher </t>
  </si>
  <si>
    <t>après chaque service .</t>
  </si>
  <si>
    <t xml:space="preserve"> Avant le lavage de la vaisselle</t>
  </si>
  <si>
    <t xml:space="preserve"> VAISSELLE  RÉNOVATION de la vaisselle</t>
  </si>
  <si>
    <t xml:space="preserve">Couper les doseurs et mettre le bain de lavage à 60°C. </t>
  </si>
  <si>
    <t>Doser le produit de rénovation dans la machine.</t>
  </si>
  <si>
    <t>Passer la vaisselle en machine.</t>
  </si>
  <si>
    <t>Effectuer le nombre de cycles de lavage nécessaires à une bonne rénovation</t>
  </si>
  <si>
    <t xml:space="preserve"> (1 ou 2 cycles).</t>
  </si>
  <si>
    <t xml:space="preserve">Remettre les doseurs en service. </t>
  </si>
  <si>
    <t>Selon besoin</t>
  </si>
  <si>
    <t>Diluer le détergent-désinfectant dans un seau d'eau chaude.</t>
  </si>
  <si>
    <t>Appliquer la solution avec la lavette rose, y compris les parties intérieures</t>
  </si>
  <si>
    <t>et extérieures de la cuvette.</t>
  </si>
  <si>
    <t>Frotter les surfaces avec la lavette rose</t>
  </si>
  <si>
    <t>Rincer avec une seconde lavette rose et laisser sécher.</t>
  </si>
  <si>
    <t>Nettoyer le sol selon procédure spécifique Sols.</t>
  </si>
  <si>
    <t>vérification 2 fois par jour</t>
  </si>
  <si>
    <t xml:space="preserve">Accessoires complémentaires : 1 seau . lavettesbleues . lavettes jaunes . </t>
  </si>
  <si>
    <t>une raclette de couleur Rouge pour ne pas l'utiliser ailleurs</t>
  </si>
  <si>
    <t>Vérifier l'état de la cuvette , de la brosse et de son réceptacle,</t>
  </si>
  <si>
    <t xml:space="preserve"> le stock de papier toilette</t>
  </si>
  <si>
    <t>NOM DE VOTRE RESTAURANT ICI</t>
  </si>
  <si>
    <t>Créé le 23/10/2010</t>
  </si>
  <si>
    <t>Du :</t>
  </si>
  <si>
    <t>Couleur document : BLANC</t>
  </si>
  <si>
    <t>DIAGRAMME DE FABRICATION DES SANWICHES</t>
  </si>
  <si>
    <t>OU</t>
  </si>
  <si>
    <t>PRÉPARATIONS FROIDES</t>
  </si>
  <si>
    <t>SECTEUR DE TRAVAIL</t>
  </si>
  <si>
    <t>LOCAL de TRAVAIL</t>
  </si>
  <si>
    <t>ETAPES PRINCIPALES</t>
  </si>
  <si>
    <t>Hall Réception</t>
  </si>
  <si>
    <t>Réception des matiéres premiéres  étape commune</t>
  </si>
  <si>
    <t xml:space="preserve">Réception des emballages </t>
  </si>
  <si>
    <t>Réserves sèches - Chambres froides</t>
  </si>
  <si>
    <t>Stockage des matiéres premiéres : viandes et charcuteries 0-2°C /  légumes 1ère-4éme et 5éme gammes 0-4°C / conserves - épices - denrées non périssables T° ambiante / surgelés chambre froide -20°C</t>
  </si>
  <si>
    <t xml:space="preserve">Stockage des emballages </t>
  </si>
  <si>
    <t>LOCAUX PRÉPARATIONS FROIDES</t>
  </si>
  <si>
    <t>Mayonnaise</t>
  </si>
  <si>
    <t>Pâté</t>
  </si>
  <si>
    <t>Viandes cuite sous vide</t>
  </si>
  <si>
    <t>Thon</t>
  </si>
  <si>
    <t>Ingrédients  Assaisonnement</t>
  </si>
  <si>
    <t>Films</t>
  </si>
  <si>
    <t>Baguettes ou</t>
  </si>
  <si>
    <t>Jambon</t>
  </si>
  <si>
    <t>Anchois</t>
  </si>
  <si>
    <t>de mie ou Sésame</t>
  </si>
  <si>
    <t>Fromage fondu</t>
  </si>
  <si>
    <t>Surimi</t>
  </si>
  <si>
    <t>Déboitage</t>
  </si>
  <si>
    <t xml:space="preserve">Tranchage </t>
  </si>
  <si>
    <t>Préparation - Tranchage Manuel ou machines</t>
  </si>
  <si>
    <t xml:space="preserve">Egouttage </t>
  </si>
  <si>
    <t>T. manuel : cond. froid</t>
  </si>
  <si>
    <t>Local préparations froides 6°</t>
  </si>
  <si>
    <t>Tartinage</t>
  </si>
  <si>
    <t xml:space="preserve">Assemblage manuel </t>
  </si>
  <si>
    <t>Emballage sous film plastique</t>
  </si>
  <si>
    <t xml:space="preserve">Etiquetage manuel </t>
  </si>
  <si>
    <t>LOCAL ALLOTISSEMENT</t>
  </si>
  <si>
    <t>Allotissement  chambre de stockage produits finis écoles</t>
  </si>
  <si>
    <t>Classement des produits par couleur de conservation</t>
  </si>
  <si>
    <t>conservation à température ambiante</t>
  </si>
  <si>
    <t>gris 25%</t>
  </si>
  <si>
    <t>CHAMBRE FROIDE PRODUITS FINIS</t>
  </si>
  <si>
    <t>Stockage chambre froide produits finis 3°</t>
  </si>
  <si>
    <t>conservation froid positif</t>
  </si>
  <si>
    <t>turquoise clair</t>
  </si>
  <si>
    <t>conservation froid négatif</t>
  </si>
  <si>
    <t>LIVREURS</t>
  </si>
  <si>
    <t>EXPÉDITION CAMION</t>
  </si>
  <si>
    <t xml:space="preserve">Transport en liaison froide </t>
  </si>
  <si>
    <t>Spécial boulangerie température ambiante</t>
  </si>
  <si>
    <t xml:space="preserve"> lavande</t>
  </si>
  <si>
    <t xml:space="preserve">CODE COULEURS par atelier </t>
  </si>
  <si>
    <t>MAGASIN jaune clair</t>
  </si>
  <si>
    <t>PRÉPARATIONS FROIDES bleu moyen</t>
  </si>
  <si>
    <t>PRÉPARATIONS CHAUDES rose saumon</t>
  </si>
  <si>
    <t>DIÉTÉTIQUE vert brillant</t>
  </si>
  <si>
    <t>OPERCULAGE brun</t>
  </si>
  <si>
    <t>ALLOTISSEMENT vert clair</t>
  </si>
  <si>
    <t>CHAINE PLATEAUX or</t>
  </si>
  <si>
    <t>LIVRAISONS citron vert</t>
  </si>
  <si>
    <t>Code Document</t>
  </si>
  <si>
    <t xml:space="preserve"> PT 3.12   COMMANDE DE REPAS FROIDS</t>
  </si>
  <si>
    <t>Version du document</t>
  </si>
  <si>
    <r>
      <t xml:space="preserve">Version </t>
    </r>
    <r>
      <rPr>
        <b/>
        <sz val="12"/>
        <rFont val="Calibri"/>
        <family val="2"/>
        <scheme val="minor"/>
      </rPr>
      <t>F</t>
    </r>
    <r>
      <rPr>
        <sz val="12"/>
        <rFont val="Calibri"/>
        <family val="2"/>
        <scheme val="minor"/>
      </rPr>
      <t xml:space="preserve"> SEPTEMBRE 2003</t>
    </r>
  </si>
  <si>
    <t>Année/Mois /Version</t>
  </si>
  <si>
    <t>Rédigé par:</t>
  </si>
  <si>
    <t>Date de mise en application :</t>
  </si>
  <si>
    <t>Mise en Application ANNÉE 2004 / Dernière révision : 7 DÉCEMBRE 2003</t>
  </si>
  <si>
    <t>Dernière révision :</t>
  </si>
  <si>
    <t>Validé par:</t>
  </si>
  <si>
    <t>Diffusion à :</t>
  </si>
  <si>
    <t xml:space="preserve">Cuisiniers et Clients de la CCR </t>
  </si>
  <si>
    <t>Circuit :</t>
  </si>
  <si>
    <t>Conditionnement des REPAS FROIDS</t>
  </si>
  <si>
    <t>DOCUMENT D'IDENTIFICATION A JOINDRE A CHAQUE ENVOI ET A REMETTRE AU CLIENT</t>
  </si>
  <si>
    <t>ATTENTION :</t>
  </si>
  <si>
    <t>Tous les repas froids doivent être conservés en chambre froide et transportés en véhicules réfrigérés ou glacières avec plaques eutectiques</t>
  </si>
  <si>
    <t>Code couleur des sachets de conditionnement</t>
  </si>
  <si>
    <t>BLANC</t>
  </si>
  <si>
    <t>ORANGE</t>
  </si>
  <si>
    <t>BLEU ET BLANC</t>
  </si>
  <si>
    <t>VERT ET BLANC</t>
  </si>
  <si>
    <t>Enfants</t>
  </si>
  <si>
    <r>
      <t xml:space="preserve">Régimes </t>
    </r>
    <r>
      <rPr>
        <b/>
        <sz val="18"/>
        <rFont val="Calibri"/>
        <family val="2"/>
        <scheme val="minor"/>
      </rPr>
      <t>Enfant et Adultes</t>
    </r>
  </si>
  <si>
    <r>
      <t xml:space="preserve">Sans porc </t>
    </r>
    <r>
      <rPr>
        <b/>
        <sz val="18"/>
        <rFont val="Calibri"/>
        <family val="2"/>
        <scheme val="minor"/>
      </rPr>
      <t>Enfants et Adultes</t>
    </r>
  </si>
  <si>
    <t>Pain tranché NATURE</t>
  </si>
  <si>
    <t>Pain  tranché BEURRÉ</t>
  </si>
  <si>
    <t>Le pain NATURE est d'abord conditionné dans en sachet BLANC ou BLEU. Ces sachets sont ensuite regroupés dans l'un de ces sacs collectifs</t>
  </si>
  <si>
    <t>Le pain BEURRÉ est d'abord conditionné dans en sachet BLANC ou BLEU. Ces sachets sont ensuite regroupés dans l'un de ces sacs collectifs</t>
  </si>
  <si>
    <t>DENRÉES</t>
  </si>
  <si>
    <r>
      <t xml:space="preserve">PAIN </t>
    </r>
    <r>
      <rPr>
        <b/>
        <sz val="20"/>
        <rFont val="Calibri"/>
        <family val="2"/>
        <scheme val="minor"/>
      </rPr>
      <t>lorsqu'il est tranché</t>
    </r>
  </si>
  <si>
    <r>
      <t xml:space="preserve">Pour le pique-nique N° 1 : Baguettes </t>
    </r>
    <r>
      <rPr>
        <sz val="18"/>
        <rFont val="Calibri"/>
        <family val="2"/>
        <scheme val="minor"/>
      </rPr>
      <t xml:space="preserve">fendues en 2 sens de longueur beurrées pour le fromage </t>
    </r>
    <r>
      <rPr>
        <i/>
        <sz val="18"/>
        <rFont val="Calibri"/>
        <family val="2"/>
        <scheme val="minor"/>
      </rPr>
      <t>(ou jambon Titous-Piccolo)</t>
    </r>
    <r>
      <rPr>
        <sz val="18"/>
        <rFont val="Calibri"/>
        <family val="2"/>
        <scheme val="minor"/>
      </rPr>
      <t xml:space="preserve"> puis </t>
    </r>
    <r>
      <rPr>
        <b/>
        <sz val="18"/>
        <rFont val="Calibri"/>
        <family val="2"/>
        <scheme val="minor"/>
      </rPr>
      <t>coupées en 6 Mx .Service : 2.5 Mx par Maternelle - 4Mx par Primaire et adulte</t>
    </r>
    <r>
      <rPr>
        <sz val="18"/>
        <rFont val="Calibri"/>
        <family val="2"/>
        <scheme val="minor"/>
      </rPr>
      <t xml:space="preserve"> .               </t>
    </r>
    <r>
      <rPr>
        <b/>
        <sz val="20"/>
        <rFont val="Calibri"/>
        <family val="2"/>
        <scheme val="minor"/>
      </rPr>
      <t>Le tout conditionné en sac plastique collectif</t>
    </r>
    <r>
      <rPr>
        <sz val="18"/>
        <rFont val="Calibri"/>
        <family val="2"/>
        <scheme val="minor"/>
      </rPr>
      <t xml:space="preserve">. </t>
    </r>
    <r>
      <rPr>
        <u/>
        <sz val="18"/>
        <rFont val="Calibri"/>
        <family val="2"/>
        <scheme val="minor"/>
      </rPr>
      <t>Pain beurré et Pain nature séparé</t>
    </r>
    <r>
      <rPr>
        <sz val="18"/>
        <rFont val="MS Sans Serif"/>
        <family val="2"/>
      </rPr>
      <t/>
    </r>
  </si>
  <si>
    <t>Pour limiter le nombre de glacières ou le volume en chambre froide; LE PAIN - LES CHIPS et L'EAU sont envoyés à part en conditionnements collectifs. A charge du client de répartir ces produits.</t>
  </si>
  <si>
    <t>QUI JOINDRE A LA CCR</t>
  </si>
  <si>
    <t>CONTACTS CUISINE CENTRALE</t>
  </si>
  <si>
    <r>
      <t xml:space="preserve">Chaine Plateaux </t>
    </r>
    <r>
      <rPr>
        <sz val="20"/>
        <rFont val="Calibri"/>
        <family val="2"/>
        <scheme val="minor"/>
      </rPr>
      <t>(écoute permanente) semaine et Week-End la journée</t>
    </r>
  </si>
  <si>
    <t>05 00 00 00  29</t>
  </si>
  <si>
    <t xml:space="preserve">Chers clients nous vous demandons de nous FAXER le plus tôt possible vos commandes, changements, modifications, remarques ou souhaits.   Même si vous téléphonez;     </t>
  </si>
  <si>
    <r>
      <t>Diététicienne</t>
    </r>
    <r>
      <rPr>
        <sz val="20"/>
        <rFont val="Calibri"/>
        <family val="2"/>
        <scheme val="minor"/>
      </rPr>
      <t xml:space="preserve"> </t>
    </r>
  </si>
  <si>
    <t>en semaine la journée</t>
  </si>
  <si>
    <t>05 00 00 00      23</t>
  </si>
  <si>
    <t xml:space="preserve">Responsable Production : </t>
  </si>
  <si>
    <t>05 00 00 00      24</t>
  </si>
  <si>
    <r>
      <t xml:space="preserve">Magasin </t>
    </r>
    <r>
      <rPr>
        <sz val="10"/>
        <rFont val="Arial"/>
        <family val="2"/>
      </rPr>
      <t/>
    </r>
  </si>
  <si>
    <t>05 00 00 00      32</t>
  </si>
  <si>
    <t>Responsables cuisine Chaude et Hors d'œuvres</t>
  </si>
  <si>
    <t>05 00 00 00      27</t>
  </si>
  <si>
    <t xml:space="preserve"> FAXEZ  nous IMPÉRATIVEMENT un document au :</t>
  </si>
  <si>
    <t>Votre préparateur de commandes</t>
  </si>
  <si>
    <t>06 00 00 00      89</t>
  </si>
  <si>
    <t>Chauffeurs Véhicules  semaine et Week End jusqu'à 21H</t>
  </si>
  <si>
    <t>05 00 00 00 74</t>
  </si>
  <si>
    <t xml:space="preserve"> Véhicule 8244 :</t>
  </si>
  <si>
    <t>06 00 00 00 65</t>
  </si>
  <si>
    <t xml:space="preserve"> Véhicule 8245 :</t>
  </si>
  <si>
    <t>06 00 00 00 78</t>
  </si>
  <si>
    <t xml:space="preserve"> Véh.Berlingot :</t>
  </si>
  <si>
    <t>06 00 00 00 80</t>
  </si>
  <si>
    <t>LA CCR : UNE ÉQUIPE DE PROFESSIONNELS AU SERVICE DU CLIENT.</t>
  </si>
  <si>
    <t>Nous nous efforçons de vous satisfaire dans les délais les plus courts pour être le plus efficace possible</t>
  </si>
  <si>
    <r>
      <t xml:space="preserve">Pour faciliter le travail des Chauffeurs et clarifier l'Allotissement CHAQUE LOT ou CHAQUE PILE DOIT ËTRE CLAIREMENT IDENTIFIÉ  </t>
    </r>
    <r>
      <rPr>
        <b/>
        <i/>
        <sz val="10"/>
        <rFont val="Calibri"/>
        <family val="2"/>
        <scheme val="minor"/>
      </rPr>
      <t>AVEC CE DOCUMENT , UNE ARDOISE ou LE BON DE LIVRAISON</t>
    </r>
  </si>
  <si>
    <t>QUI ?   Liste  des Services, des Destinataires et/ou Remplaçants</t>
  </si>
  <si>
    <t>FACTURATION</t>
  </si>
  <si>
    <t>CUISINE CHAUDE</t>
  </si>
  <si>
    <t>CH.PLATEAUX</t>
  </si>
  <si>
    <t>DIRECTEUR</t>
  </si>
  <si>
    <t>Md ARRIVÉ</t>
  </si>
  <si>
    <t>CUISINE FROIDE</t>
  </si>
  <si>
    <t>CLIENT</t>
  </si>
  <si>
    <t>CHAUFFEURS</t>
  </si>
  <si>
    <t>Autre :</t>
  </si>
  <si>
    <t>N.B.  NE PAS OUBLIER LES PRELEVEMENTS pour ANALYSES LABORATOIRE</t>
  </si>
  <si>
    <t>CUISINE CENTRALE DE ROCHEFORT</t>
  </si>
  <si>
    <t>COMMANDE DE REPAS FROIDS</t>
  </si>
  <si>
    <t>Largeur de colonnes</t>
  </si>
  <si>
    <t>MODÈLES DE POSTITS A LA PORTION 2017</t>
  </si>
  <si>
    <t>Variation de concombres et tomates</t>
  </si>
  <si>
    <t>Auteur : www.robot-coupe.com Service clients France : Tél.: 03 85 69 50 00</t>
  </si>
  <si>
    <t>Robot-Coupe  apporte la solution avec une gamme de 21 Blixer®,qui permet la réalisation de textures modifiées hachées ou lisses en restituant l’intégralité d’un repas cuit ou cru.
Les Blixer® sont les seules machines qui travaillent des produits crus ou cuits, sans ajout de liquide
Les apports nutritifs des aliments sont ainsi entièrement restitués</t>
  </si>
  <si>
    <t>Auteur</t>
  </si>
  <si>
    <t>De la Saveur et du Goût pour vos Textures Modifiées page 13</t>
  </si>
  <si>
    <t>Portions</t>
  </si>
  <si>
    <t>Nombre de portions</t>
  </si>
  <si>
    <t>poids pour 1 portion</t>
  </si>
  <si>
    <t>Poids recette *</t>
  </si>
  <si>
    <t>Coller la recette ci-dessous  colonne E collage Spécial 1-2-3 Valeurs ou (R) respecter la mise en forme de destination</t>
  </si>
  <si>
    <t>Unités</t>
  </si>
  <si>
    <t>Quoi</t>
  </si>
  <si>
    <t>Poids Unitaire</t>
  </si>
  <si>
    <t>concombre</t>
  </si>
  <si>
    <t xml:space="preserve">tomates </t>
  </si>
  <si>
    <t>échalotes</t>
  </si>
  <si>
    <t>vinaigrette</t>
  </si>
  <si>
    <t>Epaississant à base  d’amidon de maïs</t>
  </si>
  <si>
    <t>Postit Modèle N° 10</t>
  </si>
  <si>
    <t>Coller le mode de préparation ci-dessous</t>
  </si>
  <si>
    <t>coller dans la colonne C</t>
  </si>
  <si>
    <t>collage Spécial 1-2-3 Valeurs ou (R) respecter la mise en forme de destination</t>
  </si>
  <si>
    <t>Introduire les quartiers de tomates et les échalotes dans la cuve.</t>
  </si>
  <si>
    <t>Mettre votre Blixer® en marche  continue pendant 1 minute à 1 minute 30 en tournant régulièrement le bras racleur.</t>
  </si>
  <si>
    <t>Ajouter de l’épaississant.</t>
  </si>
  <si>
    <t>Ajouter la vinaigrette par le couvercle.</t>
  </si>
  <si>
    <t>Goûter et rectifier l’assaisonnement si besoin.</t>
  </si>
  <si>
    <t>Dresser en verrine avec la poche à douille.</t>
  </si>
  <si>
    <t xml:space="preserve">Répéter l’opération pour les concombres pelés </t>
  </si>
  <si>
    <t>et ensuite  pour les concombres avec peau.</t>
  </si>
  <si>
    <t>Dresser dans des verrines en faisant différentes couches.</t>
  </si>
  <si>
    <t>Astuce du Chef</t>
  </si>
  <si>
    <t>Vous pouvez utiliser du pain de mie comme épaississant à la place de l’amidon de maïs, pour un bénéfice nutritionnel et gustatif.</t>
  </si>
  <si>
    <t>http://www.robot-coupe.com/cache/docs_public/8f136e43e94680141efd2c85bb339d8e/Livre%20recettes%20textures%20modifiees%20FR+BE_2012.pdf</t>
  </si>
  <si>
    <t>Mode d'emploi</t>
  </si>
  <si>
    <t>L'Auteur à prévu cette recette pour combien de portions</t>
  </si>
  <si>
    <t>Vous pouvez adapter à votre convenance le poids portion en + ou en en modifiant ce nombre de portions</t>
  </si>
  <si>
    <t>Vous voulez dupliquer cette recette pour combien de portions</t>
  </si>
  <si>
    <t>Mise à jour</t>
  </si>
  <si>
    <t>du 21-02-2017Annule et remplace les versions précédentes</t>
  </si>
  <si>
    <t xml:space="preserve"> DIVERS</t>
  </si>
  <si>
    <t>Bordures vertes recommandations indications suggestionsconseils</t>
  </si>
  <si>
    <t>Galette berrichonne { aux pommes de terre }</t>
  </si>
  <si>
    <t>Cuisine Campagne</t>
  </si>
  <si>
    <t>Combien de Kg de pate à Galette de PT  voulez vous faire</t>
  </si>
  <si>
    <t>Combien de Galettes  voulez vous faire</t>
  </si>
  <si>
    <t>Recettes de référence sur fond bleu  ; à vous de saisir le poids et quantités que vous souhaitez fabriquer cellules jaunes encre rouge et verte</t>
  </si>
  <si>
    <t>farine de blé</t>
  </si>
  <si>
    <t>Faire une détrempe</t>
  </si>
  <si>
    <t>purée de pommes de terre à température ambiante (sèche, sans ajout de beurre ou de lait )</t>
  </si>
  <si>
    <t>jaune d'œuf (20g)</t>
  </si>
  <si>
    <t xml:space="preserve"> faisselle (de chèvre ou de vache)</t>
  </si>
  <si>
    <t>pincée de poivre ( facultatif )</t>
  </si>
  <si>
    <t>Poids d'une galette</t>
  </si>
  <si>
    <t>si vous modifiez le poids vous obtiendrez un nombre de "galettes" différent et un poids différent colonne 3</t>
  </si>
  <si>
    <t>POIDS de  DÉTREMPE</t>
  </si>
  <si>
    <t>Pour mémoire</t>
  </si>
  <si>
    <t xml:space="preserve">beurre doux à température ambiante </t>
  </si>
  <si>
    <t>Beurrer et porter à 2,5 tours</t>
  </si>
  <si>
    <t>jaunes d' oeuf de (20g) pour la dorure</t>
  </si>
  <si>
    <t>Nombre de  galette</t>
  </si>
  <si>
    <t>Autres recettes sur le net cliquez sur le lien</t>
  </si>
  <si>
    <t>gomme  = police Calibritaille 10 fond blanc sans bordures alignement gauche centré</t>
  </si>
  <si>
    <t>Liens</t>
  </si>
  <si>
    <t>http://cotegourmandises.canalblog.com/archives/2014/03/15/29369121.html</t>
  </si>
  <si>
    <t>http://www.cuisine-campagne.com/index.php?post/2009/04/02/372-galette-aux-pommes-de-terre-berrichonne</t>
  </si>
  <si>
    <t>Vidéos</t>
  </si>
  <si>
    <t>https://www.google.fr/search?q=galette+de+pomme+de+terre+du+berry&amp;source=lnms&amp;tbm=vid&amp;sa=X&amp;ved=0ahUKEwic7vHpuoHXAhVCNhoKHf88C3MQ_AUICygC&amp;biw=1376&amp;bih=676</t>
  </si>
  <si>
    <t>si vous n'êtes pas d'accord avec les valeurs saisies saisissez ce qui vous convient</t>
  </si>
  <si>
    <t>Combien de Galettes de PT  voulez vous faire</t>
  </si>
  <si>
    <t>D:\1 UPRT SITE WEB\uprt.fr\re-recettes\re-cuisine-terroirs\re-3-legumes\[galette-pt-berry.xls]galette PT</t>
  </si>
  <si>
    <t>Galette aux pommes de terre berrichonne</t>
  </si>
  <si>
    <t>Comment réussir une vraie galette aux pommes de terre berrichonne ?</t>
  </si>
  <si>
    <t>1. Choisissez des ingrédients de qualité, surtout le beurre et la pomme de terre. Ne mettez pas moins de sel qu'initialement prévu, c'est un bon exhausteur de goût.</t>
  </si>
  <si>
    <t>2. Faites cuire les pommes de terre en robe des champs (avec la peau) et réduisez-les ensuite en purée. Si vous les épluchez, les coupez en dés et les faites cuire à l'eau, elles auront moins de saveur.</t>
  </si>
  <si>
    <t>3. Sortez le beurre à l'avance pour qu'il soit à température ambiante. Froid, il perce la pâte, trop mou (pommade), il fuit sur les côtés lors des étapes de pliage. Il doit être souple comme de la pâte à modeler.</t>
  </si>
  <si>
    <t>4. Ne pétrissez pas la pâte trop longtemps pour éviter qu'elle devienne élastique et donc plus difficile à travailler lors de l'étape du feuilletage.</t>
  </si>
  <si>
    <t>5. Mettez un léger voile de farine sur le plan de travail. A chaque tourage de la pâte, retirez le surplus de farine avec une petite brosse ou un pinceau.</t>
  </si>
  <si>
    <t>6. Respectez bien les temps de repos au réfrigérateur.</t>
  </si>
  <si>
    <t>7. Après avoir étalé la pâte feuilletée, coupez les bords avec un couteau très aiguisé. Si vous les laissez les bords "ronds", la galette gonflera moins bien et vous ne verrez pas son aspect feuilleté sur les côtés.</t>
  </si>
  <si>
    <t>8. Badigeonnez la galette avec du jaune d'oeuf, à deux reprises, en attendant 10 minutes entre chaque couche.</t>
  </si>
  <si>
    <t>9. Ne mettez pas de jaune d'oeuf sur les bords, il empêche la pâte de monter. Appliquez-vous à napper uniquement la surface.</t>
  </si>
  <si>
    <t>10. Tracez des lignes sur la pâte avec un couteau très tranchant (j'utilise un scalpel, très efficace !).</t>
  </si>
  <si>
    <t>IMPORTANT : LIRE LES RECOMMANDATIONS CI-DESSUS POUR RÉUSSIR SA GALETTE.</t>
  </si>
  <si>
    <t>1. Versez la farine et le sel dans un grand saladier. Ajoutez la purée de pommes de terre et mélangez les ingrédients à la main.</t>
  </si>
  <si>
    <t>2. Faites ensuite un puits, mettez le jaune d'oeuf et 50 g de faisselle au fond. Pétrissez fermement pendant une minute puis basculez la pâte sur le plan de travail. A ce stade, elle ne forme pas encore une boule.</t>
  </si>
  <si>
    <t>3. Incorporez les 30 g de faisselle restant. Si la pâte colle un peu aux doigts, ajoutez un léger voile de farine. Évitez de la malaxer comme on le ferait avec un pâton de pain. Pétrissez-la normalement et arrêtez dès qu'elle devient souple.</t>
  </si>
  <si>
    <t>4. Disposez la pâte dans le saladier, couvrez avec un torchon et laissez reposer au frais une petite heure. Sortez le beurre du réfrigérateur.</t>
  </si>
  <si>
    <t>5. Une fois à température ambiante, dimensionnez le beurre en un rectangle de 20 cm x 12 cm. Aidez-vous le plaçant dans une feuille de papier sulfurisée et en l'aplatissant avec la paume de la main ou le rouleau à pâtisserie.</t>
  </si>
  <si>
    <t>6. Sortez la pâte du réfrigérateur. Farinez légèrement le plan de travail. Étalez-la en forme de rectangle de 25 cm x 50 cm (environ). Mettez le rectangle de beurre au centre. Repliez le pan supérieur sur le beurre, puis le pan inférieur par dessus.</t>
  </si>
  <si>
    <t>7. Tourner la pâte d'un quart de tour à droite. L'ouverture préalablement située en haut se retrouve à droite.</t>
  </si>
  <si>
    <t>8. Étalez de nouveau la pâte en forme de rectangle de 25 cm x 50 cm.</t>
  </si>
  <si>
    <t>9. Repliez le pan supérieur (1/3 de la surface totale de la pâte) au milieu, puis repliez le pan inférieur au milieu également.</t>
  </si>
  <si>
    <t>10. Donnez un quart de tour à droite.</t>
  </si>
  <si>
    <t>11. Posez la pâte dans une grande assiette. Couvrez d'un torchon et laissez au frais pendant 30 minutes.</t>
  </si>
  <si>
    <t>12. Sortez ensuite la pâte et procédez comme précédemment en refaisant deux fois les étapes 8, 9,10 et 11.</t>
  </si>
  <si>
    <t>Au total, vous aurez fait 6 tours. Pensez à soulever régulièrement la pâte pour vérifier qu'elle n'adhère pas au plan de travail. Si le beurre ressort en surface, colmatez les trous avec des petits morceaux de pâte prélevés sur les bords. Retirez régulièrement le surplus de farine avec un pinceau.</t>
  </si>
  <si>
    <t>13. A la fin du 6ème tour, placez la pâte feuilletée aux pommes de terre au réfrigérateur 30 minutes de plus, soit une heure au total.</t>
  </si>
  <si>
    <t>14. Préchauffez le four à 190 °C. Etalez la pâte en forme de rectangle sur le plan de travail légèrement fariné (épaisseur 7/8 mm). Coupez les bords avec un couteau bien aiguisé, puis détaillez la pâte en 10/12 rectangles. Placez-les délicatement sur une plaque anti-adhésive. Dorez à deux reprises avec le jaune d'oeuf, puis tracez des sillons avec un couteau tranchant.</t>
  </si>
  <si>
    <t>15. Enfournez pendant 18 minutes pour des galettes fondantes, 23 minutes pour des pièces plus feuilletées. C'est précis, mais libre à vous d'adapter le temps de cuisson avec votre four.</t>
  </si>
  <si>
    <t>A noter : ces galettes se conservent pendant quelques jours dans un sachet en papier. Il suffit de les faire réchauffer au four quelques minutes. Il est également possible de congeler les rectangles de pâte crue (à plat sur une plaque, puis placés dans des sachets plastiques).</t>
  </si>
  <si>
    <t>Amis visiteurs…Bonjour cette fiche est une reproduction de Cuisine et Campagne</t>
  </si>
  <si>
    <t>Pourquoi avoir reproduit cette fiche</t>
  </si>
  <si>
    <t>parce-que c'est une recette avec une belle présentation</t>
  </si>
  <si>
    <t>Des blogs disparaissent régulièrement ou ne sont plus mis à jour.</t>
  </si>
  <si>
    <t>Les Auteurs "prennent de l'age" n'ont peut-être plus le temps la santé ou la passion pour continuer</t>
  </si>
  <si>
    <t>Je souhaite que ce blog continue à vivre mais il date déjà de 2012</t>
  </si>
  <si>
    <t>Quand on imagine le temps passé pour détailler et présenter cette recette ce serait regrettable de voir tout cela disparaitre</t>
  </si>
  <si>
    <t>Je vous invite donc à visiter ce site tant qu'il sera sur le net</t>
  </si>
  <si>
    <t>Sinon vous pouvez toujours acheter les livres de</t>
  </si>
  <si>
    <t>Linda LOUIS</t>
  </si>
  <si>
    <t>© 2012 Cuisine Campagne . Les textes et photographies publiés dans ce blog sont soumis au droit d'auteur, sauf indication contraire.</t>
  </si>
  <si>
    <t>Publié avec Dotclear . Design &amp; Développement par David Yim</t>
  </si>
  <si>
    <t>G A L E T T E    B E R R I C H O N N E   * * *</t>
  </si>
  <si>
    <t>{ aux pommes de terre }</t>
  </si>
  <si>
    <t>" Les Gourmandises De Amela ..."</t>
  </si>
  <si>
    <t>Sortir le beurre du réfrigérateur, mettre de coté.</t>
  </si>
  <si>
    <t>Versez la farine le sel et le poivre dans un grand saladier. Ajoutez la purée de pommes de</t>
  </si>
  <si>
    <t>terre et mélangez les ingrédients à la main. Faites ensuite un puits, mettez le jaune d'oeuf et</t>
  </si>
  <si>
    <t>50 g de faisselle au fond. Pétrissez fermement pendant une minute puis basculez la pâte sur</t>
  </si>
  <si>
    <t>le plan de travail. A ce stade, elle ne forme pas encore une boule. Incorporez les 30 g de</t>
  </si>
  <si>
    <t>faisselle restant. Si la pâte colle un peu aux doigts, ajoutez un léger voile de farine. Évitez</t>
  </si>
  <si>
    <t>de la malaxer comme on le ferait avec un pâton de pain. Pétrissez-la normalement et arrêtez</t>
  </si>
  <si>
    <t xml:space="preserve">dès qu'elle devient souple.  Disposez la pâte dans le saladier, couvrez avec un torchon et </t>
  </si>
  <si>
    <t xml:space="preserve">laissez reposer au frais une petite heure. </t>
  </si>
  <si>
    <t>Une fois à température ambiante, dimensionnez le beurre en un rectangle de 20 cm x 12 cm.</t>
  </si>
  <si>
    <t>Aidez-vous le plaçant dans une feuille de papier sulfurisée et en l'aplatissant avec la paume de</t>
  </si>
  <si>
    <t>la main ou le rouleau à pâtisserie. Sortez la pâte du réfrigérateur. Farinez légèrement le plan de</t>
  </si>
  <si>
    <t xml:space="preserve">travail. Étalez-la en forme de rectangle de 25 cm x 50 cm (environ). Mettez le rectangle de </t>
  </si>
  <si>
    <t>beurre au centre. Repliez le pan supérieur sur le beurre, puis le pan inférieur par dessus</t>
  </si>
  <si>
    <t>Tourner la pâte d'un quart de tour à droite. L'ouverture préalablement située en haut se</t>
  </si>
  <si>
    <t>retrouve à droite. Étalez de nouveau la pâte en forme de rectangle de 25 cm x 50 cm ( 1 )</t>
  </si>
  <si>
    <t>Repliez le pan supérieur au milieu ( 2 )  puis repliez le pan inférieur au milieu également ( 3 )</t>
  </si>
  <si>
    <t xml:space="preserve">Donnez un quart de tour à droite. Posez la pâte dans une grande assiette. Couvrez d'un torchon </t>
  </si>
  <si>
    <t>et laissez au frais pendant 30 minutes ( 4 ).</t>
  </si>
  <si>
    <t>* Sortez ensuite la pâte et procédez comme précédemment en refaisant deux fois</t>
  </si>
  <si>
    <t xml:space="preserve">les étapes 1, 2, 3 et 4.  A la fin du dernier tour, placez la pâte feuilletée aux pommes </t>
  </si>
  <si>
    <t xml:space="preserve">de terre au réfrigérateur pendant 1 heure. </t>
  </si>
  <si>
    <t xml:space="preserve">Préchauffez le four à 190 °C. </t>
  </si>
  <si>
    <t>Etalez la pâte en forme de rectangle sur le plan de travail légèrement fariné (épaisseur 7/8 mm).</t>
  </si>
  <si>
    <t xml:space="preserve">Coupez les bords avec un couteau bien aiguisé, puis détaillez la pâte en 12 rectangles. </t>
  </si>
  <si>
    <t>Placez-les délicatement sur une plaque anti-adhésive. Dorez à deux reprises avec le jaune</t>
  </si>
  <si>
    <t>d'oeuf, puis tracez des sillons avec un couteau tranchant.</t>
  </si>
  <si>
    <t> Enfournez pendant 20 à 25 minutes environs, ou jusqu'à qu'elles soient bien dorés.</t>
  </si>
  <si>
    <t>A propos de l'auteur AMELA TABAKOVIC</t>
  </si>
  <si>
    <t>Je suis passionnée par la pâtisserie et tout ce qui touche à la photographie culinaire. Etant une grande gourmande, j'ai créé mon blog afin de partager tout ce qui me fait saliver :)</t>
  </si>
  <si>
    <t>Petite, je regardais beaucoup maman cuisiner, c'est elle qui ma transmis les bases. J'aime passer du temps libre dans ma cuisine à pratiquer, évoluer et... photographier !</t>
  </si>
  <si>
    <t>J'ai beaucoup appris à travers les livres, mais aussi grâce aux autres via la blogosphère.</t>
  </si>
  <si>
    <t>Mon but est de transmettre aux lecteurs la gourmandise d'une recette via un instant figé.</t>
  </si>
  <si>
    <t>Galette aux pommes de terre inspiration galette du Berry</t>
  </si>
  <si>
    <t>Purée de p. de terre déshydratée</t>
  </si>
  <si>
    <t>Eau ?  &gt;  &gt;</t>
  </si>
  <si>
    <t>pourquoi autant d'eau</t>
  </si>
  <si>
    <t>Etaler 40-60 cm (88.5 portions) de 40g pour 3.540Kg de préparation</t>
  </si>
  <si>
    <t>https://www.google.fr/search?q=galette+de+pomme+de+terre+du+berry&amp;ie=utf-8&amp;oe=utf-8&amp;client=firefox-b&amp;gfe_rd=cr&amp;ei=xLglWcnuC4z_8Af2vL2oCA#q=galette+de+pomme+de+terre+du+berry&amp;tbm=vid</t>
  </si>
  <si>
    <t>Absence programmée</t>
  </si>
  <si>
    <t>Absence inopinée</t>
  </si>
  <si>
    <r>
      <t xml:space="preserve">AF CA RT RS CP, manque structurel, planning </t>
    </r>
    <r>
      <rPr>
        <b/>
        <sz val="10"/>
        <rFont val="Calibri"/>
        <family val="2"/>
        <scheme val="minor"/>
      </rPr>
      <t>"lissé"*</t>
    </r>
  </si>
  <si>
    <t>congé maternité-parental-longue maladie, CA estivaux et bonifiés.</t>
  </si>
  <si>
    <t>E.Malade</t>
  </si>
  <si>
    <t>C.Maladie</t>
  </si>
  <si>
    <t>C.Familiaux</t>
  </si>
  <si>
    <t>référence effectif minimum*, selon charge de w (à préciser en fonction des secteurs), durée et baisse d'activité.</t>
  </si>
  <si>
    <t>demande le 1° du mois précédent: EMT</t>
  </si>
  <si>
    <t>Demande de remplacement à la DRH/DS</t>
  </si>
  <si>
    <t>( prioriser en fonction du</t>
  </si>
  <si>
    <t>si demande maintenue</t>
  </si>
  <si>
    <t xml:space="preserve">minimum, réorganisation du </t>
  </si>
  <si>
    <t>travail,  2/2 ou 1/1+J ou 10h ou Hsup )</t>
  </si>
  <si>
    <t>si non</t>
  </si>
  <si>
    <t>si oui</t>
  </si>
  <si>
    <t>demande EMT</t>
  </si>
  <si>
    <t>demande satisfaite</t>
  </si>
  <si>
    <r>
      <t>prioriser*</t>
    </r>
    <r>
      <rPr>
        <sz val="10"/>
        <rFont val="Calibri"/>
        <family val="2"/>
        <scheme val="minor"/>
      </rPr>
      <t xml:space="preserve"> et renégocier déplacement supplémentaire TP SR RS RT RH CA CB et bascule m/am/secteur</t>
    </r>
  </si>
  <si>
    <r>
      <t>se référer a</t>
    </r>
    <r>
      <rPr>
        <b/>
        <sz val="10"/>
        <rFont val="Calibri"/>
        <family val="2"/>
        <scheme val="minor"/>
      </rPr>
      <t xml:space="preserve"> </t>
    </r>
    <r>
      <rPr>
        <sz val="10"/>
        <rFont val="Calibri"/>
        <family val="2"/>
        <scheme val="minor"/>
      </rPr>
      <t>l'</t>
    </r>
    <r>
      <rPr>
        <b/>
        <sz val="10"/>
        <rFont val="Calibri"/>
        <family val="2"/>
        <scheme val="minor"/>
      </rPr>
      <t>effectif minimun*</t>
    </r>
  </si>
  <si>
    <t>voir avec un autre secteur</t>
  </si>
  <si>
    <t>sécurité assurée</t>
  </si>
  <si>
    <t>sécurité non assurée</t>
  </si>
  <si>
    <t>pas de remplaçant</t>
  </si>
  <si>
    <t>vacataire</t>
  </si>
  <si>
    <r>
      <t>demande d'</t>
    </r>
    <r>
      <rPr>
        <b/>
        <sz val="10"/>
        <rFont val="Calibri"/>
        <family val="2"/>
        <scheme val="minor"/>
      </rPr>
      <t>interim</t>
    </r>
  </si>
  <si>
    <t>DRH: affectation d'office, Direction et Chefs de Service: baisse d'activité, fermeture de lits.</t>
  </si>
  <si>
    <r>
      <t xml:space="preserve">Les </t>
    </r>
    <r>
      <rPr>
        <b/>
        <sz val="12"/>
        <rFont val="Calibri"/>
        <family val="2"/>
        <scheme val="minor"/>
      </rPr>
      <t xml:space="preserve">* </t>
    </r>
    <r>
      <rPr>
        <sz val="12"/>
        <rFont val="Calibri"/>
        <family val="2"/>
        <scheme val="minor"/>
      </rPr>
      <t>:</t>
    </r>
  </si>
  <si>
    <t xml:space="preserve">Lissage; </t>
  </si>
  <si>
    <t>bascule m/am/secteur, déplacement RT-RS-RH (si CA-AF) et CA si nombre important de demandes d'absences.</t>
  </si>
  <si>
    <t>Les RT ne sont pas positionnés lors de la période estivale.</t>
  </si>
  <si>
    <t xml:space="preserve">Prioriser; </t>
  </si>
  <si>
    <t xml:space="preserve">en fonction du minimum, réorganisation du travail (2m+2am en 1m+1am+1J ou en 10H ou Hsup) sans déroger </t>
  </si>
  <si>
    <t>à la réglementation de 4 RH par quatorzaine dont 2, au moins, consécutifs et incluant 1 dimanche, . . .</t>
  </si>
  <si>
    <t>Secteur à prioriser si plusieurs difficultés avec une seule solution.</t>
  </si>
  <si>
    <t>Effectif minimum;</t>
  </si>
  <si>
    <t>par maisonnée(secteur), "ligne", étage, établissement. Durée "acceptable" de cet effectif minimum.</t>
  </si>
  <si>
    <t xml:space="preserve">En lien avec la réorganisation possible. Partir du nombre de journées travaillées en fonction </t>
  </si>
  <si>
    <t>du tableau des emplois et des effectifs réels.</t>
  </si>
  <si>
    <t>Ces trois points doivent être travaillés et formalisés par écrit. A vos méninges!!!</t>
  </si>
  <si>
    <t>Réflexion à mener également sur les étudiants; MSP et DE, nombre, rôle, responsabilité</t>
  </si>
  <si>
    <t>Pour faciliter vos recherches en matière de restauration sociale; nous avons réunis sur nos pages quelques liens .</t>
  </si>
  <si>
    <t xml:space="preserve">Nous mettons également à votre disposition des documents libres qui sont le fruit d'expériences et de savoirs faire. </t>
  </si>
  <si>
    <t>Faites évoluer ces documents et distribuez les sur le net. Bonne visite</t>
  </si>
  <si>
    <t xml:space="preserve">Feuille mensuelle de positionnement et pointages horaires </t>
  </si>
  <si>
    <t>document consulté ou imprimé le :</t>
  </si>
  <si>
    <t>RENÉ</t>
  </si>
  <si>
    <t>ADELINE</t>
  </si>
  <si>
    <t>CÉLINE</t>
  </si>
  <si>
    <t>ÉLODIE</t>
  </si>
  <si>
    <t>JEAN</t>
  </si>
  <si>
    <t>FLORENTIN</t>
  </si>
  <si>
    <t>DIMITRI</t>
  </si>
  <si>
    <t>ÉMELINE</t>
  </si>
  <si>
    <t>NARCISSE</t>
  </si>
  <si>
    <t>ROLAND</t>
  </si>
  <si>
    <t>ÉDITH</t>
  </si>
  <si>
    <t>CHRSTOPHE</t>
  </si>
  <si>
    <t>MONIQUE</t>
  </si>
  <si>
    <t>NADEGE</t>
  </si>
  <si>
    <t>MATHIEU</t>
  </si>
  <si>
    <t>DENIS</t>
  </si>
  <si>
    <t>AUDE</t>
  </si>
  <si>
    <t>BRICE</t>
  </si>
  <si>
    <t>PATRICE</t>
  </si>
  <si>
    <t>CATHERINE</t>
  </si>
  <si>
    <t>cp</t>
  </si>
  <si>
    <t>aa</t>
  </si>
  <si>
    <t>f</t>
  </si>
  <si>
    <t>am</t>
  </si>
  <si>
    <t>rtt</t>
  </si>
  <si>
    <t>Planning et pointages du mois de</t>
  </si>
  <si>
    <t>Présence</t>
  </si>
  <si>
    <t>Pauses</t>
  </si>
  <si>
    <t>Travail</t>
  </si>
  <si>
    <t>Nb.Jours</t>
  </si>
  <si>
    <t>Retrouvez moi sur internet : Joel Leboucher</t>
  </si>
  <si>
    <t>Moy/J</t>
  </si>
  <si>
    <t>légende</t>
  </si>
  <si>
    <t>code</t>
  </si>
  <si>
    <t>Apparence</t>
  </si>
  <si>
    <t>ATTENTION : ce sont les lettres saisies dans le tableau qui déclenchent les couleurs , Cellue BLANCHE = Présent (travail)</t>
  </si>
  <si>
    <t>congés payés</t>
  </si>
  <si>
    <t>CP</t>
  </si>
  <si>
    <t>Ressources documentaires pour établir ce document  - je remercie les sites suivant qui m'ont été sources d'amélioration :</t>
  </si>
  <si>
    <t>récupération du temps de travail</t>
  </si>
  <si>
    <t>RTT</t>
  </si>
  <si>
    <t>absence maladie</t>
  </si>
  <si>
    <t>AM</t>
  </si>
  <si>
    <t>http://www.assistanteplus.fr/services/bureautique/cid1420-automatiser-un-planning-de-suivi-des-absences.html</t>
  </si>
  <si>
    <t>formation</t>
  </si>
  <si>
    <t>Vous pouvez remplacer F par RH (repos hebdomadaire)</t>
  </si>
  <si>
    <t>autre absence</t>
  </si>
  <si>
    <t>AA</t>
  </si>
  <si>
    <t>http://www.top-assistante.com/bureau/excel/mfc3.php</t>
  </si>
  <si>
    <t>Temps d'une pause</t>
  </si>
  <si>
    <t>Journée(s) critique(s) Nb absents ou plus</t>
  </si>
  <si>
    <t>http://www.excelabo.net/</t>
  </si>
  <si>
    <t>Au dela de combien d'absents</t>
  </si>
  <si>
    <t>A partir de de combien d'absents</t>
  </si>
  <si>
    <t>http://lecompagnon.info/</t>
  </si>
  <si>
    <t>Moins de combien d'absents</t>
  </si>
  <si>
    <t>N'hésitez pas à créer vos document et mettre vos utilitaires à disposition des internautes</t>
  </si>
  <si>
    <t xml:space="preserve">Saisir la date </t>
  </si>
  <si>
    <t>Saisir la date 01/05/2010  cellule C4</t>
  </si>
  <si>
    <t>cellule C4</t>
  </si>
  <si>
    <t>format :</t>
  </si>
  <si>
    <t xml:space="preserve">Vérifier et ajuster les "compteurs" selon vos besoins </t>
  </si>
  <si>
    <t xml:space="preserve">cellule E50 </t>
  </si>
  <si>
    <t>cellule E51</t>
  </si>
  <si>
    <t>cellule E52</t>
  </si>
  <si>
    <t>cellule E53</t>
  </si>
  <si>
    <t xml:space="preserve">Déterminer le temps d'une pause </t>
  </si>
  <si>
    <t>cellule E49</t>
  </si>
  <si>
    <t xml:space="preserve">Saisir le nom de vos agents </t>
  </si>
  <si>
    <t>ligne 3</t>
  </si>
  <si>
    <t>vous pouvez modifier les initiales des cellules a votre convenance</t>
  </si>
  <si>
    <t xml:space="preserve">cellule E44 </t>
  </si>
  <si>
    <t>cellule E45</t>
  </si>
  <si>
    <t>cellule E46</t>
  </si>
  <si>
    <t>cellule E47</t>
  </si>
  <si>
    <t>cellule E48</t>
  </si>
  <si>
    <t xml:space="preserve">elles se reporteront dans chaque compteur </t>
  </si>
  <si>
    <t xml:space="preserve">ligne 37 </t>
  </si>
  <si>
    <t>ligne 38</t>
  </si>
  <si>
    <t>ligne 39</t>
  </si>
  <si>
    <t>ligne 40</t>
  </si>
  <si>
    <t>ligne 41</t>
  </si>
  <si>
    <t>Une  colonne Agent est composée de 5 colonnes</t>
  </si>
  <si>
    <t>si l'agent travaille…..ne saisissez rien</t>
  </si>
  <si>
    <t>→</t>
  </si>
  <si>
    <t xml:space="preserve">si l'agent est absent saisissez un motifs </t>
  </si>
  <si>
    <t>si l'agent travaille…..ne saisissez rien (cela fausserait le compteur colonne E)</t>
  </si>
  <si>
    <t>si l'agent est absent saisissez un des motifs (liste des motifs cellules E44 à E48)</t>
  </si>
  <si>
    <t>Heure d'embauche</t>
  </si>
  <si>
    <t>Heure de débauche</t>
  </si>
  <si>
    <t>nombre de pauses prises par l'agent (si pas de pause …ne rien saisir)</t>
  </si>
  <si>
    <t>Total : NE RIEN SAISIR</t>
  </si>
  <si>
    <t>Vous avez un planning pour 20 agents (vous pouvez l'utiliser pour moins)</t>
  </si>
  <si>
    <t xml:space="preserve">pour l'exemple ligne 4 </t>
  </si>
  <si>
    <t xml:space="preserve"> j'ai saisi un motif d'absence pour tous ( A SUPPRIMER) pour votre utilisation</t>
  </si>
  <si>
    <t>vous avez la possibilité d'ajouter autant d'agents que vous le souhaitez</t>
  </si>
  <si>
    <t xml:space="preserve"> à condition d'ajouter les cellules correspondantes dans les formules colonne E</t>
  </si>
  <si>
    <t>comment ajouter des agents</t>
  </si>
  <si>
    <t>en sélectionnant les 5 COLONNES du dernier agent : Copier puis Coller à coté</t>
  </si>
  <si>
    <t>COMPTEURS INDIVIDUELS</t>
  </si>
  <si>
    <t>René = cellule H3</t>
  </si>
  <si>
    <t>NB.SI(H4:H35;I37)</t>
  </si>
  <si>
    <t>Heures de présence avec le temps des pauses</t>
  </si>
  <si>
    <t>SOMME(L4:L35)+L38</t>
  </si>
  <si>
    <t>NB.SI(H4:H35;I38)</t>
  </si>
  <si>
    <t>nombre de pauses et temps total des pauses</t>
  </si>
  <si>
    <t>SOMME(K4:K35)</t>
  </si>
  <si>
    <t>et</t>
  </si>
  <si>
    <t>K38*$E$49</t>
  </si>
  <si>
    <t>NB.SI(H4:H35;I39)</t>
  </si>
  <si>
    <t>Heures travaillées ( présence moins les pauses)</t>
  </si>
  <si>
    <t>K37-L38</t>
  </si>
  <si>
    <t>NB.SI(H4:H35;I40)</t>
  </si>
  <si>
    <t>Journées travaillées</t>
  </si>
  <si>
    <t>NB.SI(I4:I35;"&gt;0")</t>
  </si>
  <si>
    <t>NB.SI(H4:H35;I41)</t>
  </si>
  <si>
    <t>Moyenne du temps travaillé pour la période</t>
  </si>
  <si>
    <t>SI(K39=0;0;K39/L40)</t>
  </si>
  <si>
    <t>comptabilise chaques absences pour le mois en cours</t>
  </si>
  <si>
    <t>Lecture du document</t>
  </si>
  <si>
    <t>01/010/2020</t>
  </si>
  <si>
    <t/>
  </si>
  <si>
    <t>jours avec mise en forme conditionnelle (bleu samedi et dimanche)   (jaune jours fériés)</t>
  </si>
  <si>
    <t>dates format ( jj/m )</t>
  </si>
  <si>
    <t xml:space="preserve"> N° de semaines programmées du Lundi au Dimanche</t>
  </si>
  <si>
    <t xml:space="preserve"> contrôle visuel en fonction des valeurs que vous avez saisi (cellules : E51 - E52 - E53)</t>
  </si>
  <si>
    <t>Journée(s) critique(s) Nb absents ou plus (saisis cellule E50)</t>
  </si>
  <si>
    <t>nombre total d'absences pour la journée (résultat en nombre de la colonne E)</t>
  </si>
  <si>
    <t>MFC (Mises en Formes Conditionnelles)</t>
  </si>
  <si>
    <t xml:space="preserve">Colonnes B et C : </t>
  </si>
  <si>
    <t>OU(JOURSEM(B7)=1;JOURSEM(B7)=7)</t>
  </si>
  <si>
    <t>pour les jours fériés</t>
  </si>
  <si>
    <t xml:space="preserve">Colonne E : </t>
  </si>
  <si>
    <t xml:space="preserve">Colonne F : </t>
  </si>
  <si>
    <t>la condition "jour férié" est :</t>
  </si>
  <si>
    <t>OU($C14=DATE(ANNEE($C14);1;1);$C14=(ARRONDI(DATE(ANNEE($C14);4;MOD(234-11*MOD(ANNEE($C14);19);30))/7;)*7-6)+1;$C14=DATE(ANNEE($C14);5;1);$C14=DATE(ANNEE($C14);5;8);$C14=(ARRONDI(DATE(ANNEE($C14);4;MOD(234-11*MOD(ANNEE($C14);19);30))/7;)*7-6)+39;$C14=(ARRONDI(DATE(ANNEE($C14);4;MOD(234-11*MOD(ANNEE($C14);19);30))/7;)*7-6)+50;$C14=DATE(ANNEE($C14);7;14);$C14=DATE(ANNEE($C14);8;15);$C14=DATE(ANNEE($C14);11;1);$C14=DATE(ANNEE($C14);11;11);$C14=DATE(ANNEE($C14);12;25))</t>
  </si>
  <si>
    <t>Pour compléter ces symboles :</t>
  </si>
  <si>
    <t>⓫</t>
  </si>
  <si>
    <t>⓬</t>
  </si>
  <si>
    <t>⓭</t>
  </si>
  <si>
    <t>⓮</t>
  </si>
  <si>
    <t>⓯</t>
  </si>
  <si>
    <t>INSERTION…….cliquez sur Symbole</t>
  </si>
  <si>
    <t>Calendrier et MFC des jours fériés</t>
  </si>
  <si>
    <r>
      <t>Pour simplifier la lecture du planning</t>
    </r>
    <r>
      <rPr>
        <sz val="9"/>
        <color rgb="FF000000"/>
        <rFont val="Arial"/>
        <family val="2"/>
      </rPr>
      <t> : la saisie de chaque code (CP, RTT, AM, etc.) détermine l'apparence de la cellule. Une couleur a été associée à chaque terme (cf. </t>
    </r>
    <r>
      <rPr>
        <i/>
        <sz val="9"/>
        <color rgb="FF000000"/>
        <rFont val="Arial"/>
        <family val="2"/>
      </rPr>
      <t>Définir une règle de texte spécifique</t>
    </r>
    <r>
      <rPr>
        <sz val="9"/>
        <color rgb="FF000000"/>
        <rFont val="Arial"/>
        <family val="2"/>
      </rPr>
      <t>).</t>
    </r>
  </si>
  <si>
    <r>
      <t>Pour visualiser les jours "avec" et les jours "sans"</t>
    </r>
    <r>
      <rPr>
        <sz val="9"/>
        <color rgb="FF000000"/>
        <rFont val="Arial"/>
        <family val="2"/>
      </rPr>
      <t>: une formule comptabilise le nombre d'absences. Le résultat est associé à un jeu d'icônes. Chaque icône correspond à une valeur (cf. </t>
    </r>
    <r>
      <rPr>
        <i/>
        <sz val="9"/>
        <color rgb="FF000000"/>
        <rFont val="Arial"/>
        <family val="2"/>
      </rPr>
      <t>Utiliser un jeu d'icônes</t>
    </r>
    <r>
      <rPr>
        <sz val="9"/>
        <color rgb="FF000000"/>
        <rFont val="Arial"/>
        <family val="2"/>
      </rPr>
      <t>).</t>
    </r>
  </si>
  <si>
    <r>
      <t>Pour alerter le responsable</t>
    </r>
    <r>
      <rPr>
        <sz val="9"/>
        <color rgb="FF000000"/>
        <rFont val="Arial"/>
        <family val="2"/>
      </rPr>
      <t> : une formule conditionnelle associée à une règle de mise en forme apparaît lorsque le seuil critique (plus de 4 personnes absentes) a été dépassé (cf. </t>
    </r>
    <r>
      <rPr>
        <i/>
        <sz val="9"/>
        <color rgb="FF000000"/>
        <rFont val="Arial"/>
        <family val="2"/>
      </rPr>
      <t>Associer plusieurs types de conditions</t>
    </r>
    <r>
      <rPr>
        <sz val="9"/>
        <color rgb="FF000000"/>
        <rFont val="Arial"/>
        <family val="2"/>
      </rPr>
      <t>).</t>
    </r>
  </si>
  <si>
    <t>Définir une règle de texte spécifique</t>
  </si>
  <si>
    <t>Toute mise en forme conditionnelle débute par l'observation du document à traiter pour en définir les caractéristiques conditionnelles.</t>
  </si>
  <si>
    <t>1- Accédez aux menus</t>
  </si>
  <si>
    <r>
      <t>Une fois les critères rapidement définis (ex.: colorer tels types de données, etc.), sélectionnez la plage de cellules puis cliquez sur l'icône </t>
    </r>
    <r>
      <rPr>
        <b/>
        <sz val="9"/>
        <color rgb="FF000000"/>
        <rFont val="Arial"/>
        <family val="2"/>
      </rPr>
      <t>Mise en forme conditionnelle</t>
    </r>
    <r>
      <rPr>
        <sz val="9"/>
        <color rgb="FF000000"/>
        <rFont val="Arial"/>
        <family val="2"/>
      </rPr>
      <t> (dans le groupe de commandes </t>
    </r>
    <r>
      <rPr>
        <b/>
        <sz val="9"/>
        <color rgb="FF000000"/>
        <rFont val="Arial"/>
        <family val="2"/>
      </rPr>
      <t>Style</t>
    </r>
    <r>
      <rPr>
        <sz val="9"/>
        <color rgb="FF000000"/>
        <rFont val="Arial"/>
        <family val="2"/>
      </rPr>
      <t> de l'onglet </t>
    </r>
    <r>
      <rPr>
        <b/>
        <sz val="9"/>
        <color rgb="FF000000"/>
        <rFont val="Arial"/>
        <family val="2"/>
      </rPr>
      <t>Accueil</t>
    </r>
    <r>
      <rPr>
        <sz val="9"/>
        <color rgb="FF000000"/>
        <rFont val="Arial"/>
        <family val="2"/>
      </rPr>
      <t>). Là, activez l'option </t>
    </r>
    <r>
      <rPr>
        <b/>
        <sz val="9"/>
        <color rgb="FF000000"/>
        <rFont val="Arial"/>
        <family val="2"/>
      </rPr>
      <t>Gérer les règles</t>
    </r>
    <r>
      <rPr>
        <sz val="9"/>
        <color rgb="FF000000"/>
        <rFont val="Arial"/>
        <family val="2"/>
      </rPr>
      <t>. La boîte de dialogue </t>
    </r>
    <r>
      <rPr>
        <b/>
        <sz val="9"/>
        <color rgb="FF000000"/>
        <rFont val="Arial"/>
        <family val="2"/>
      </rPr>
      <t>Gestionnaire des règles de mise en forme conditionnelle</t>
    </r>
    <r>
      <rPr>
        <sz val="9"/>
        <color rgb="FF000000"/>
        <rFont val="Arial"/>
        <family val="2"/>
      </rPr>
      <t> s'affiche à l'écran. Cliquez sur l'icône </t>
    </r>
    <r>
      <rPr>
        <b/>
        <sz val="9"/>
        <color rgb="FF000000"/>
        <rFont val="Arial"/>
        <family val="2"/>
      </rPr>
      <t>Nouvelle règle</t>
    </r>
    <r>
      <rPr>
        <sz val="9"/>
        <color rgb="FF000000"/>
        <rFont val="Arial"/>
        <family val="2"/>
      </rPr>
      <t>.</t>
    </r>
  </si>
  <si>
    <t>2- Choisissez une catégorie de règle</t>
  </si>
  <si>
    <r>
      <t>Repérez, dans la boîte de dialogue </t>
    </r>
    <r>
      <rPr>
        <b/>
        <sz val="9"/>
        <color rgb="FF000000"/>
        <rFont val="Arial"/>
        <family val="2"/>
      </rPr>
      <t>Nouvelle règle de mise en forme</t>
    </r>
    <r>
      <rPr>
        <sz val="9"/>
        <color rgb="FF000000"/>
        <rFont val="Arial"/>
        <family val="2"/>
      </rPr>
      <t>, la zone </t>
    </r>
    <r>
      <rPr>
        <b/>
        <sz val="9"/>
        <color rgb="FF000000"/>
        <rFont val="Arial"/>
        <family val="2"/>
      </rPr>
      <t>Sélectionnez un type de règle</t>
    </r>
    <r>
      <rPr>
        <sz val="9"/>
        <color rgb="FF000000"/>
        <rFont val="Arial"/>
        <family val="2"/>
      </rPr>
      <t>. Elle présente six modes de paramétrage. Cliquez sur l'option </t>
    </r>
    <r>
      <rPr>
        <b/>
        <sz val="9"/>
        <color rgb="FF000000"/>
        <rFont val="Arial"/>
        <family val="2"/>
      </rPr>
      <t>Appliquer une mise en forme uniquement aux cellules contenant</t>
    </r>
    <r>
      <rPr>
        <sz val="9"/>
        <color rgb="FF000000"/>
        <rFont val="Arial"/>
        <family val="2"/>
      </rPr>
      <t>. La zone </t>
    </r>
    <r>
      <rPr>
        <b/>
        <sz val="9"/>
        <color rgb="FF000000"/>
        <rFont val="Arial"/>
        <family val="2"/>
      </rPr>
      <t>Modifier la description de la règle</t>
    </r>
    <r>
      <rPr>
        <sz val="9"/>
        <color rgb="FF000000"/>
        <rFont val="Arial"/>
        <family val="2"/>
      </rPr>
      <t> change d'apparence. Passez à l'étape suivante pour concevoir la règle.</t>
    </r>
  </si>
  <si>
    <t>3- Paramétrez la première règle</t>
  </si>
  <si>
    <r>
      <t>Activez la flèche de choix du premier critère (</t>
    </r>
    <r>
      <rPr>
        <b/>
        <sz val="9"/>
        <color rgb="FF000000"/>
        <rFont val="Arial"/>
        <family val="2"/>
      </rPr>
      <t>Valeur de la cellule</t>
    </r>
    <r>
      <rPr>
        <sz val="9"/>
        <color rgb="FF000000"/>
        <rFont val="Arial"/>
        <family val="2"/>
      </rPr>
      <t>) puis cliquez sur l'option </t>
    </r>
    <r>
      <rPr>
        <b/>
        <sz val="9"/>
        <color rgb="FF000000"/>
        <rFont val="Arial"/>
        <family val="2"/>
      </rPr>
      <t>Texte spécifique</t>
    </r>
    <r>
      <rPr>
        <sz val="9"/>
        <color rgb="FF000000"/>
        <rFont val="Arial"/>
        <family val="2"/>
      </rPr>
      <t>. Maintenez, dans la deuxième zone, l'option </t>
    </r>
    <r>
      <rPr>
        <b/>
        <sz val="9"/>
        <color rgb="FF000000"/>
        <rFont val="Arial"/>
        <family val="2"/>
      </rPr>
      <t>Contenant </t>
    </r>
    <r>
      <rPr>
        <sz val="9"/>
        <color rgb="FF000000"/>
        <rFont val="Arial"/>
        <family val="2"/>
      </rPr>
      <t>puis saisissez, dans la dernière, le texte à reconnaître (ex.: CP).</t>
    </r>
  </si>
  <si>
    <t>4- Définissez une mise en forme</t>
  </si>
  <si>
    <r>
      <t>Pour personnaliser l'apparence conditionnelle des cellules, cliquez sur le bouton </t>
    </r>
    <r>
      <rPr>
        <b/>
        <sz val="9"/>
        <color rgb="FF000000"/>
        <rFont val="Arial"/>
        <family val="2"/>
      </rPr>
      <t>Format</t>
    </r>
    <r>
      <rPr>
        <i/>
        <sz val="9"/>
        <color rgb="FF000000"/>
        <rFont val="Arial"/>
        <family val="2"/>
      </rPr>
      <t>...</t>
    </r>
    <r>
      <rPr>
        <sz val="9"/>
        <color rgb="FF000000"/>
        <rFont val="Arial"/>
        <family val="2"/>
      </rPr>
      <t>: la boîte de dialogue</t>
    </r>
    <r>
      <rPr>
        <b/>
        <sz val="9"/>
        <color rgb="FF000000"/>
        <rFont val="Arial"/>
        <family val="2"/>
      </rPr>
      <t>Format de cellule</t>
    </r>
    <r>
      <rPr>
        <sz val="9"/>
        <color rgb="FF000000"/>
        <rFont val="Arial"/>
        <family val="2"/>
      </rPr>
      <t> s'affiche. Paramétrez, dans les onglets </t>
    </r>
    <r>
      <rPr>
        <b/>
        <sz val="9"/>
        <color rgb="FF000000"/>
        <rFont val="Arial"/>
        <family val="2"/>
      </rPr>
      <t>Police</t>
    </r>
    <r>
      <rPr>
        <sz val="9"/>
        <color rgb="FF000000"/>
        <rFont val="Arial"/>
        <family val="2"/>
      </rPr>
      <t> et </t>
    </r>
    <r>
      <rPr>
        <b/>
        <sz val="9"/>
        <color rgb="FF000000"/>
        <rFont val="Arial"/>
        <family val="2"/>
      </rPr>
      <t>Remplissage</t>
    </r>
    <r>
      <rPr>
        <i/>
        <sz val="9"/>
        <color rgb="FF000000"/>
        <rFont val="Arial"/>
        <family val="2"/>
      </rPr>
      <t>,</t>
    </r>
    <r>
      <rPr>
        <sz val="9"/>
        <color rgb="FF000000"/>
        <rFont val="Arial"/>
        <family val="2"/>
      </rPr>
      <t> les options de votre choix (dans notre exemple: le texte et le fond de la cellule sont identiques). Cliquez sur </t>
    </r>
    <r>
      <rPr>
        <b/>
        <sz val="9"/>
        <color rgb="FF000000"/>
        <rFont val="Arial"/>
        <family val="2"/>
      </rPr>
      <t>OK</t>
    </r>
    <r>
      <rPr>
        <sz val="9"/>
        <color rgb="FF000000"/>
        <rFont val="Arial"/>
        <family val="2"/>
      </rPr>
      <t> pour valider. La première règle apparaît dans le gestionnaire.</t>
    </r>
  </si>
  <si>
    <t>5- Ajoutez les règles complémentaires</t>
  </si>
  <si>
    <r>
      <t>Pour créer les règles suivantes, cliquez à nouveau sur le bouton </t>
    </r>
    <r>
      <rPr>
        <b/>
        <sz val="9"/>
        <color rgb="FF000000"/>
        <rFont val="Arial"/>
        <family val="2"/>
      </rPr>
      <t>Nouvelle règle</t>
    </r>
    <r>
      <rPr>
        <i/>
        <sz val="9"/>
        <color rgb="FF000000"/>
        <rFont val="Arial"/>
        <family val="2"/>
      </rPr>
      <t>...</t>
    </r>
    <r>
      <rPr>
        <sz val="9"/>
        <color rgb="FF000000"/>
        <rFont val="Arial"/>
        <family val="2"/>
      </rPr>
      <t> et suivez le pas-à-pas précédemment décrit. Si vous avez repris l'exemple du planning des absences, vous obtenez un résultat similaire à celui-ci :</t>
    </r>
  </si>
  <si>
    <t>Utiliser un jeu d'icônes</t>
  </si>
  <si>
    <r>
      <t>Si la sélection d'une ligne de résultat associée aux </t>
    </r>
    <r>
      <rPr>
        <b/>
        <sz val="9"/>
        <color rgb="FF000000"/>
        <rFont val="Arial"/>
        <family val="2"/>
      </rPr>
      <t>Jeux d'icônes</t>
    </r>
    <r>
      <rPr>
        <sz val="9"/>
        <color rgb="FF000000"/>
        <rFont val="Arial"/>
        <family val="2"/>
      </rPr>
      <t> de l'option </t>
    </r>
    <r>
      <rPr>
        <b/>
        <sz val="9"/>
        <color rgb="FF000000"/>
        <rFont val="Arial"/>
        <family val="2"/>
      </rPr>
      <t>Mise en forme conditionnelle</t>
    </r>
    <r>
      <rPr>
        <sz val="9"/>
        <color rgb="FF000000"/>
        <rFont val="Arial"/>
        <family val="2"/>
      </rPr>
      <t> peut, dans certains cas, suffire à vos besoins; la personnalisation de la règle s'impose parfois.</t>
    </r>
  </si>
  <si>
    <r>
      <t>L'option </t>
    </r>
    <r>
      <rPr>
        <i/>
        <sz val="9"/>
        <color rgb="FF000000"/>
        <rFont val="Arial"/>
        <family val="2"/>
      </rPr>
      <t>Mettre en forme toutes les cellules d'après leur valeur</t>
    </r>
    <r>
      <rPr>
        <sz val="9"/>
        <color rgb="FF000000"/>
        <rFont val="Arial"/>
        <family val="2"/>
      </rPr>
      <t>, disponible (entre autres) par l'icône </t>
    </r>
    <r>
      <rPr>
        <i/>
        <sz val="9"/>
        <color rgb="FF000000"/>
        <rFont val="Arial"/>
        <family val="2"/>
      </rPr>
      <t>Mise en forme conditionnelle</t>
    </r>
    <r>
      <rPr>
        <sz val="9"/>
        <color rgb="FF000000"/>
        <rFont val="Arial"/>
        <family val="2"/>
      </rPr>
      <t> et les options </t>
    </r>
    <r>
      <rPr>
        <i/>
        <sz val="9"/>
        <color rgb="FF000000"/>
        <rFont val="Arial"/>
        <family val="2"/>
      </rPr>
      <t>Jeux d'icônes &gt; Autres règles</t>
    </r>
    <r>
      <rPr>
        <sz val="9"/>
        <color rgb="FF000000"/>
        <rFont val="Arial"/>
        <family val="2"/>
      </rPr>
      <t>, propose un panel visible en activant la flèche de choix de la zone </t>
    </r>
    <r>
      <rPr>
        <i/>
        <sz val="9"/>
        <color rgb="FF000000"/>
        <rFont val="Arial"/>
        <family val="2"/>
      </rPr>
      <t>Style d'icône</t>
    </r>
    <r>
      <rPr>
        <sz val="9"/>
        <color rgb="FF000000"/>
        <rFont val="Arial"/>
        <family val="2"/>
      </rPr>
      <t>.</t>
    </r>
  </si>
  <si>
    <t>1- Découvrez le principe</t>
  </si>
  <si>
    <r>
      <t>Par défaut, un jeu d'icônes est relié à des </t>
    </r>
    <r>
      <rPr>
        <i/>
        <sz val="9"/>
        <color rgb="FF000000"/>
        <rFont val="Arial"/>
        <family val="2"/>
      </rPr>
      <t>Valeurs</t>
    </r>
    <r>
      <rPr>
        <sz val="9"/>
        <color rgb="FF000000"/>
        <rFont val="Arial"/>
        <family val="2"/>
      </rPr>
      <t> et des </t>
    </r>
    <r>
      <rPr>
        <b/>
        <sz val="9"/>
        <color rgb="FF000000"/>
        <rFont val="Arial"/>
        <family val="2"/>
      </rPr>
      <t>Types</t>
    </r>
    <r>
      <rPr>
        <sz val="9"/>
        <color rgb="FF000000"/>
        <rFont val="Arial"/>
        <family val="2"/>
      </rPr>
      <t> qui lui sont propres. Si le choix proposé par Excel peut vous convenir, vous pouvez en modifier les paramètres. C'est le cas dans notre exemple où le style </t>
    </r>
    <r>
      <rPr>
        <i/>
        <sz val="9"/>
        <color rgb="FF000000"/>
        <rFont val="Arial"/>
        <family val="2"/>
      </rPr>
      <t>3 Signes</t>
    </r>
    <r>
      <rPr>
        <sz val="9"/>
        <color rgb="FF000000"/>
        <rFont val="Arial"/>
        <family val="2"/>
      </rPr>
      <t>a été personnalisé en fonction de nos attentes (vert : tout va bien; orange: attention; rouge: danger).</t>
    </r>
  </si>
  <si>
    <t>2- Paramétrez les critères</t>
  </si>
  <si>
    <t>Sur notre exemple, l'absence de trois techniciens met en danger l'organisation du service, deux absences en fragilise l'équilibre, une absence passe inaperçue.</t>
  </si>
  <si>
    <r>
      <t>Pour totaliser le nombre d'absences par jour:</t>
    </r>
    <r>
      <rPr>
        <sz val="9"/>
        <color rgb="FF000000"/>
        <rFont val="Arial"/>
        <family val="2"/>
      </rPr>
      <t> créez puis recopiez une formule de type : =NBVAL(ref_cellule:ref_cellule).</t>
    </r>
  </si>
  <si>
    <r>
      <t>Pour remplacer le total par un symbole :</t>
    </r>
    <r>
      <rPr>
        <sz val="9"/>
        <color rgb="FF000000"/>
        <rFont val="Arial"/>
        <family val="2"/>
      </rPr>
      <t> sélectionnez les résultats, cliquez sur l'icône </t>
    </r>
    <r>
      <rPr>
        <b/>
        <sz val="9"/>
        <color rgb="FF000000"/>
        <rFont val="Arial"/>
        <family val="2"/>
      </rPr>
      <t>Mise en forme conditionnelle</t>
    </r>
    <r>
      <rPr>
        <sz val="9"/>
        <color rgb="FF000000"/>
        <rFont val="Arial"/>
        <family val="2"/>
      </rPr>
      <t>, activez l'option </t>
    </r>
    <r>
      <rPr>
        <b/>
        <sz val="9"/>
        <color rgb="FF000000"/>
        <rFont val="Arial"/>
        <family val="2"/>
      </rPr>
      <t>Jeux d'icônes</t>
    </r>
    <r>
      <rPr>
        <sz val="9"/>
        <color rgb="FF000000"/>
        <rFont val="Arial"/>
        <family val="2"/>
      </rPr>
      <t> puis validez l'option </t>
    </r>
    <r>
      <rPr>
        <b/>
        <sz val="9"/>
        <color rgb="FF000000"/>
        <rFont val="Arial"/>
        <family val="2"/>
      </rPr>
      <t>3 signes</t>
    </r>
    <r>
      <rPr>
        <sz val="9"/>
        <color rgb="FF000000"/>
        <rFont val="Arial"/>
        <family val="2"/>
      </rPr>
      <t> (rond vert, triangle jaune et losange rouge).</t>
    </r>
  </si>
  <si>
    <r>
      <t>Pour personnaliser l'affichage des symboles,</t>
    </r>
    <r>
      <rPr>
        <sz val="9"/>
        <color rgb="FF000000"/>
        <rFont val="Arial"/>
        <family val="2"/>
      </rPr>
      <t> sélectionnez à nouveau les résultats, cliquez sur l'icône </t>
    </r>
    <r>
      <rPr>
        <b/>
        <sz val="9"/>
        <color rgb="FF000000"/>
        <rFont val="Arial"/>
        <family val="2"/>
      </rPr>
      <t>Mise en forme conditionnelle</t>
    </r>
    <r>
      <rPr>
        <sz val="9"/>
        <color rgb="FF000000"/>
        <rFont val="Arial"/>
        <family val="2"/>
      </rPr>
      <t> puis activez l'option </t>
    </r>
    <r>
      <rPr>
        <b/>
        <sz val="9"/>
        <color rgb="FF000000"/>
        <rFont val="Arial"/>
        <family val="2"/>
      </rPr>
      <t>Gérer les règles</t>
    </r>
    <r>
      <rPr>
        <i/>
        <sz val="9"/>
        <color rgb="FF000000"/>
        <rFont val="Arial"/>
        <family val="2"/>
      </rPr>
      <t>.</t>
    </r>
    <r>
      <rPr>
        <sz val="9"/>
        <color rgb="FF000000"/>
        <rFont val="Arial"/>
        <family val="2"/>
      </rPr>
      <t> Le gestionnaire s'affiche. Sélectionnez la règle en question puis cliquez sur le bouton </t>
    </r>
    <r>
      <rPr>
        <b/>
        <sz val="9"/>
        <color rgb="FF000000"/>
        <rFont val="Arial"/>
        <family val="2"/>
      </rPr>
      <t>Modifier la règle</t>
    </r>
    <r>
      <rPr>
        <sz val="9"/>
        <color rgb="FF000000"/>
        <rFont val="Arial"/>
        <family val="2"/>
      </rPr>
      <t>. Tout d'abord, cochez les cases </t>
    </r>
    <r>
      <rPr>
        <b/>
        <sz val="9"/>
        <color rgb="FF000000"/>
        <rFont val="Arial"/>
        <family val="2"/>
      </rPr>
      <t>Ordre inverse des icônes</t>
    </r>
    <r>
      <rPr>
        <sz val="9"/>
        <color rgb="FF000000"/>
        <rFont val="Arial"/>
        <family val="2"/>
      </rPr>
      <t> et </t>
    </r>
    <r>
      <rPr>
        <b/>
        <sz val="9"/>
        <color rgb="FF000000"/>
        <rFont val="Arial"/>
        <family val="2"/>
      </rPr>
      <t>Afficher l'icône uniquement</t>
    </r>
    <r>
      <rPr>
        <sz val="9"/>
        <color rgb="FF000000"/>
        <rFont val="Arial"/>
        <family val="2"/>
      </rPr>
      <t>. Ensuite, paramétrez les données de la façon suivante :</t>
    </r>
  </si>
  <si>
    <r>
      <t>Si la valeur est</t>
    </r>
    <r>
      <rPr>
        <sz val="9"/>
        <color rgb="FF000000"/>
        <rFont val="Arial"/>
        <family val="2"/>
      </rPr>
      <t> &gt;= </t>
    </r>
    <r>
      <rPr>
        <i/>
        <sz val="9"/>
        <color rgb="FF000000"/>
        <rFont val="Arial"/>
        <family val="2"/>
      </rPr>
      <t>Valeur</t>
    </r>
    <r>
      <rPr>
        <sz val="9"/>
        <color rgb="FF000000"/>
        <rFont val="Arial"/>
        <family val="2"/>
      </rPr>
      <t> </t>
    </r>
    <r>
      <rPr>
        <i/>
        <sz val="9"/>
        <color rgb="FF000000"/>
        <rFont val="Arial"/>
        <family val="2"/>
      </rPr>
      <t>3</t>
    </r>
    <r>
      <rPr>
        <sz val="9"/>
        <color rgb="FF000000"/>
        <rFont val="Arial"/>
        <family val="2"/>
      </rPr>
      <t> </t>
    </r>
    <r>
      <rPr>
        <i/>
        <sz val="9"/>
        <color rgb="FF000000"/>
        <rFont val="Arial"/>
        <family val="2"/>
      </rPr>
      <t>Type Nombre </t>
    </r>
    <r>
      <rPr>
        <sz val="9"/>
        <color rgb="FF000000"/>
        <rFont val="Arial"/>
        <family val="2"/>
      </rPr>
      <t>;</t>
    </r>
  </si>
  <si>
    <r>
      <t>Si 3 et = 2 Valeur</t>
    </r>
    <r>
      <rPr>
        <sz val="9"/>
        <color rgb="FF000000"/>
        <rFont val="Arial"/>
        <family val="2"/>
      </rPr>
      <t> </t>
    </r>
    <r>
      <rPr>
        <i/>
        <sz val="9"/>
        <color rgb="FF000000"/>
        <rFont val="Arial"/>
        <family val="2"/>
      </rPr>
      <t>2</t>
    </r>
    <r>
      <rPr>
        <sz val="9"/>
        <color rgb="FF000000"/>
        <rFont val="Arial"/>
        <family val="2"/>
      </rPr>
      <t> </t>
    </r>
    <r>
      <rPr>
        <i/>
        <sz val="9"/>
        <color rgb="FF000000"/>
        <rFont val="Arial"/>
        <family val="2"/>
      </rPr>
      <t>Type Nombre </t>
    </r>
    <r>
      <rPr>
        <sz val="9"/>
        <color rgb="FF000000"/>
        <rFont val="Arial"/>
        <family val="2"/>
      </rPr>
      <t>;</t>
    </r>
  </si>
  <si>
    <r>
      <t>Si 2</t>
    </r>
    <r>
      <rPr>
        <sz val="9"/>
        <color rgb="FF000000"/>
        <rFont val="Arial"/>
        <family val="2"/>
      </rPr>
      <t> puis validez en cliquant sur </t>
    </r>
    <r>
      <rPr>
        <i/>
        <sz val="9"/>
        <color rgb="FF000000"/>
        <rFont val="Arial"/>
        <family val="2"/>
      </rPr>
      <t>OK.</t>
    </r>
  </si>
  <si>
    <t>Associer plusieurs types de conditions</t>
  </si>
  <si>
    <r>
      <t>Le choix de certains jeux d'icônes peut vous obliger à compléter votre analyse en l'associant à une formule conditionnelle. C'est le cas dans notre exemple où la formule </t>
    </r>
    <r>
      <rPr>
        <b/>
        <sz val="9"/>
        <color rgb="FF000000"/>
        <rFont val="Arial"/>
        <family val="2"/>
      </rPr>
      <t>=Si(ref_cellule&gt;=4;"x";" ")</t>
    </r>
    <r>
      <rPr>
        <sz val="9"/>
        <color rgb="FF000000"/>
        <rFont val="Arial"/>
        <family val="2"/>
      </rPr>
      <t> analyse chaque total est signale les journées qui dépassent le seuil critique (plus de trois personnes absentes).</t>
    </r>
  </si>
  <si>
    <r>
      <t>La </t>
    </r>
    <r>
      <rPr>
        <b/>
        <sz val="9"/>
        <color rgb="FF000000"/>
        <rFont val="Arial"/>
        <family val="2"/>
      </rPr>
      <t>Nouvelle règle</t>
    </r>
    <r>
      <rPr>
        <sz val="9"/>
        <color rgb="FF000000"/>
        <rFont val="Arial"/>
        <family val="2"/>
      </rPr>
      <t> :</t>
    </r>
  </si>
  <si>
    <r>
      <t>sera de type</t>
    </r>
    <r>
      <rPr>
        <b/>
        <sz val="9"/>
        <color rgb="FF000000"/>
        <rFont val="Arial"/>
        <family val="2"/>
      </rPr>
      <t> Appliquer une mise en forme uniquement aux cellules qui contiennent</t>
    </r>
    <r>
      <rPr>
        <sz val="9"/>
        <color rgb="FF000000"/>
        <rFont val="Arial"/>
        <family val="2"/>
      </rPr>
      <t> ;</t>
    </r>
  </si>
  <si>
    <r>
      <t>elle reprendra la syntaxe : </t>
    </r>
    <r>
      <rPr>
        <b/>
        <sz val="9"/>
        <color rgb="FF000000"/>
        <rFont val="Arial"/>
        <family val="2"/>
      </rPr>
      <t>Valeur de la cible</t>
    </r>
    <r>
      <rPr>
        <sz val="9"/>
        <color rgb="FF000000"/>
        <rFont val="Arial"/>
        <family val="2"/>
      </rPr>
      <t> + </t>
    </r>
    <r>
      <rPr>
        <b/>
        <sz val="9"/>
        <color rgb="FF000000"/>
        <rFont val="Arial"/>
        <family val="2"/>
      </rPr>
      <t>Egale à</t>
    </r>
    <r>
      <rPr>
        <sz val="9"/>
        <color rgb="FF000000"/>
        <rFont val="Arial"/>
        <family val="2"/>
      </rPr>
      <t> + </t>
    </r>
    <r>
      <rPr>
        <b/>
        <sz val="9"/>
        <color rgb="FF000000"/>
        <rFont val="Arial"/>
        <family val="2"/>
      </rPr>
      <t>="x"</t>
    </r>
    <r>
      <rPr>
        <sz val="9"/>
        <color rgb="FF000000"/>
        <rFont val="Arial"/>
        <family val="2"/>
      </rPr>
      <t> ;</t>
    </r>
  </si>
  <si>
    <r>
      <t>et le </t>
    </r>
    <r>
      <rPr>
        <b/>
        <sz val="9"/>
        <color rgb="FF000000"/>
        <rFont val="Arial"/>
        <family val="2"/>
      </rPr>
      <t>Format</t>
    </r>
    <r>
      <rPr>
        <sz val="9"/>
        <color rgb="FF000000"/>
        <rFont val="Arial"/>
        <family val="2"/>
      </rPr>
      <t> appliqué fera ressortir les éléments critiques.</t>
    </r>
  </si>
  <si>
    <t>Base de données N° de Lignes</t>
  </si>
  <si>
    <t>CUISINE CENTRALE 17 ………………………Mercuriale par Numéros de lots</t>
  </si>
  <si>
    <t>Liste</t>
  </si>
  <si>
    <t>Classement par N° de lot</t>
  </si>
  <si>
    <t>Nb Maxi de Lignes</t>
  </si>
  <si>
    <t>PRODUITS POUR RESTAURATEURS</t>
  </si>
  <si>
    <t>Date</t>
  </si>
  <si>
    <t>1-PRODUITS LAITIERS</t>
  </si>
  <si>
    <t>4- LEGUMES ET AUTRES DENREES SOUS VIDE OU SOUS ATMOSPHERE CONTROLEE</t>
  </si>
  <si>
    <t>7-ÉPICERIE "SALÉE"</t>
  </si>
  <si>
    <t>Libre C ?</t>
  </si>
  <si>
    <t>Nb de lignes chiffrées &gt; 0</t>
  </si>
  <si>
    <t>2-VIANDES - CHARCUTERIES</t>
  </si>
  <si>
    <t>5-FRUITS FRAIS</t>
  </si>
  <si>
    <t>Libre A ?</t>
  </si>
  <si>
    <t>Libre D ?</t>
  </si>
  <si>
    <t>3-PRODUITS SURGELÉS</t>
  </si>
  <si>
    <t>6-ÉPICERIE SUCRÉE</t>
  </si>
  <si>
    <t>Libre B ?</t>
  </si>
  <si>
    <t>Total Lignes Produits</t>
  </si>
  <si>
    <t>échantillon</t>
  </si>
  <si>
    <t>Logos à coller colonne C devant les produits</t>
  </si>
  <si>
    <t>PRODUITS</t>
  </si>
  <si>
    <t>Poids unitaire en Kg</t>
  </si>
  <si>
    <t>Conditionnement de vente</t>
  </si>
  <si>
    <t>Quantité approximative annuelle</t>
  </si>
  <si>
    <t>Quoi ?</t>
  </si>
  <si>
    <t>Prix HT/Kg litre ou Pièce</t>
  </si>
  <si>
    <t>Montant estimatif hors TVA</t>
  </si>
  <si>
    <t>Logos</t>
  </si>
  <si>
    <t>Kg litre ou Pièce</t>
  </si>
  <si>
    <t></t>
  </si>
  <si>
    <t>Poids</t>
  </si>
  <si>
    <t>1 - PRODUITS LAITIERS</t>
  </si>
  <si>
    <t>Prix HT</t>
  </si>
  <si>
    <t>à vous de saisir vos Quantité approximative annuelle</t>
  </si>
  <si>
    <t>Mesure de capacité</t>
  </si>
  <si>
    <t>n'oubliez pas d'actualiser les prix</t>
  </si>
  <si>
    <t>1 cuillère</t>
  </si>
  <si>
    <t>barquettes</t>
  </si>
  <si>
    <t>250g</t>
  </si>
  <si>
    <t>Beurre de cacahuète</t>
  </si>
  <si>
    <t>Ne rien saisir dans les colonnes A et B</t>
  </si>
  <si>
    <t>Crème à fouetter</t>
  </si>
  <si>
    <t>La colonne C est réservée aux logos</t>
  </si>
  <si>
    <t>Crème glacée</t>
  </si>
  <si>
    <t>1 boule</t>
  </si>
  <si>
    <t>Dans la colonne D vous collez le E d'échantillon ou saisissez du texte</t>
  </si>
  <si>
    <t>Edam jeune</t>
  </si>
  <si>
    <t>1 fine tranche</t>
  </si>
  <si>
    <t>ou  collez les lignes de séparation</t>
  </si>
  <si>
    <t>Frangipane</t>
  </si>
  <si>
    <t>1 part</t>
  </si>
  <si>
    <t>la colonne E est réservée aux produits pour qu'ils puissent être comptabilisés</t>
  </si>
  <si>
    <t>Fromage frais</t>
  </si>
  <si>
    <t>par la colonne B</t>
  </si>
  <si>
    <t>1 portion/cuillère</t>
  </si>
  <si>
    <t>Saisissez les produits :</t>
  </si>
  <si>
    <t>Gouda</t>
  </si>
  <si>
    <t>soit par ordre Alphabétique et vous collez les logos correspondants peu importe l'ordre</t>
  </si>
  <si>
    <t>Gruyère</t>
  </si>
  <si>
    <t>soit par famille de produits avec les logos correspondants</t>
  </si>
  <si>
    <t>Gruyère, râpé</t>
  </si>
  <si>
    <t>Vous pouvez panacher exemple le persil</t>
  </si>
  <si>
    <t>1 verre</t>
  </si>
  <si>
    <t>persil frais en botte</t>
  </si>
  <si>
    <t>Lait battu nature</t>
  </si>
  <si>
    <t>persil haché surgelé</t>
  </si>
  <si>
    <t>Lait chocolaté</t>
  </si>
  <si>
    <t>1 petite bouteille</t>
  </si>
  <si>
    <t>persil haché lyophilisé</t>
  </si>
  <si>
    <t>Lait concentré</t>
  </si>
  <si>
    <t>1 portion individuelle</t>
  </si>
  <si>
    <t>chacun sera comptabilisé par le compteur correspondant</t>
  </si>
  <si>
    <t>Margarine</t>
  </si>
  <si>
    <t>Si vous souhaitez des échantillons collez ce E dans la colonne D devant les produits concernés</t>
  </si>
  <si>
    <t>Milk-shake</t>
  </si>
  <si>
    <t>A vous de développer …vous pouvez faire des listes de produits d'entretien….</t>
  </si>
  <si>
    <t>Oeuf cuit</t>
  </si>
  <si>
    <t>de vaisselle ….barquettes ou autre</t>
  </si>
  <si>
    <t>Omelette (1 œuf)</t>
  </si>
  <si>
    <t>ligne 10 Vous pouvez modifier le texte des logos à coller et changer le nom des familles</t>
  </si>
  <si>
    <t>Parmesan</t>
  </si>
  <si>
    <t>Vous avez  4 familles libres A - B - C - D   avec les logos correspondants</t>
  </si>
  <si>
    <t>Sandwich sucré</t>
  </si>
  <si>
    <t>Tarte à la confiture</t>
  </si>
  <si>
    <t>Tarte au riz</t>
  </si>
  <si>
    <t>Tarte aux fruits</t>
  </si>
  <si>
    <t>Tarte aux mattons</t>
  </si>
  <si>
    <t>1 morceau</t>
  </si>
  <si>
    <t>2 - VIANDES - CHARCUTERIES</t>
  </si>
  <si>
    <t>Bacon</t>
  </si>
  <si>
    <t>Boudin blanc</t>
  </si>
  <si>
    <t>Boudin noir</t>
  </si>
  <si>
    <t>Canard/faisan</t>
  </si>
  <si>
    <t>1 portion</t>
  </si>
  <si>
    <t>Cervelas</t>
  </si>
  <si>
    <t>Croque-monsieur</t>
  </si>
  <si>
    <t>Filet d'Anvers</t>
  </si>
  <si>
    <t>1 tranche</t>
  </si>
  <si>
    <t>Flétan, fumé</t>
  </si>
  <si>
    <t>Hamburger + sandwich</t>
  </si>
  <si>
    <t>1 moyenne</t>
  </si>
  <si>
    <t>Hareng/maatje</t>
  </si>
  <si>
    <t>1 moyen</t>
  </si>
  <si>
    <t>Jambon, cru, fumé</t>
  </si>
  <si>
    <t>Jambon, cuit</t>
  </si>
  <si>
    <t>Jambon de dinde</t>
  </si>
  <si>
    <t>Jambon de poulet</t>
  </si>
  <si>
    <t>Langue de bœuf</t>
  </si>
  <si>
    <t>Lapin/lièvre (cuisse)</t>
  </si>
  <si>
    <t>Lard fumé</t>
  </si>
  <si>
    <t>1 petite tranche</t>
  </si>
  <si>
    <t>Lasagne</t>
  </si>
  <si>
    <t>Maquereau fumé</t>
  </si>
  <si>
    <t>1 filet</t>
  </si>
  <si>
    <t>Merlan</t>
  </si>
  <si>
    <t>Moule</t>
  </si>
  <si>
    <t>1 pièce</t>
  </si>
  <si>
    <t>Pain de viande</t>
  </si>
  <si>
    <t>Pâté de foie</t>
  </si>
  <si>
    <t>Plie</t>
  </si>
  <si>
    <t>Poulet, poitrine (sans peau)</t>
  </si>
  <si>
    <t>Poulet, cuisse(sans peau)</t>
  </si>
  <si>
    <t>1 cuisse</t>
  </si>
  <si>
    <t>Salami</t>
  </si>
  <si>
    <t>Saumon</t>
  </si>
  <si>
    <t>Saumon, fumé</t>
  </si>
  <si>
    <t>Spaghetti, préparé</t>
  </si>
  <si>
    <t>1 assiette</t>
  </si>
  <si>
    <t>Truite</t>
  </si>
  <si>
    <t>Viande de porc, côtelette</t>
  </si>
  <si>
    <t>1 avec/sans côte</t>
  </si>
  <si>
    <t>Viande de porc, tranche</t>
  </si>
  <si>
    <t>3 - PRODUITS SURGELÉS</t>
  </si>
  <si>
    <t>Cabillaud</t>
  </si>
  <si>
    <t>1 darne</t>
  </si>
  <si>
    <t>Chou de Bruxelles, cuit</t>
  </si>
  <si>
    <t>Chou-fleur/brocoli, cuit</t>
  </si>
  <si>
    <t>Courgette, cuite</t>
  </si>
  <si>
    <t>Crevettes</t>
  </si>
  <si>
    <t>Éclair au chocolat</t>
  </si>
  <si>
    <t>Fève de soja, cuite</t>
  </si>
  <si>
    <t>1 tasse à café</t>
  </si>
  <si>
    <t>Persil haché</t>
  </si>
  <si>
    <t>4 - LEGUMES ET AUTRES DENREES SOUS VIDE OU SOUS ATMOSPHERE CONTROLEE</t>
  </si>
  <si>
    <t>Carotte</t>
  </si>
  <si>
    <t>Céleri rave, cru</t>
  </si>
  <si>
    <t>Chicon</t>
  </si>
  <si>
    <t>Concombre, cru</t>
  </si>
  <si>
    <t>Croquette de pomme de terre (c)</t>
  </si>
  <si>
    <t>Haricot blanc, cuit /sec</t>
  </si>
  <si>
    <t>Oignon</t>
  </si>
  <si>
    <t>Olive</t>
  </si>
  <si>
    <t>Pâtes, cuites</t>
  </si>
  <si>
    <t>Persil en branche</t>
  </si>
  <si>
    <t>Poireau, cuit</t>
  </si>
  <si>
    <t>Poivron vert/jaune/rouge</t>
  </si>
  <si>
    <t>Pomme de terre, cuite (ovale)</t>
  </si>
  <si>
    <t>Pomme de terre, rôtie</t>
  </si>
  <si>
    <t>Purée de pommes de terre</t>
  </si>
  <si>
    <t>1 cuillère/portion</t>
  </si>
  <si>
    <t>Riz, cuit</t>
  </si>
  <si>
    <t>5 - FRUITS FRAIS</t>
  </si>
  <si>
    <t>Ananas (frais)/ananas (boîte)</t>
  </si>
  <si>
    <t>1 tranche moyenne</t>
  </si>
  <si>
    <t>Banane</t>
  </si>
  <si>
    <t>Carambole</t>
  </si>
  <si>
    <t>Cerise (sans noyau)</t>
  </si>
  <si>
    <t>Citron</t>
  </si>
  <si>
    <t>Clémentine</t>
  </si>
  <si>
    <t>Figue, sèche</t>
  </si>
  <si>
    <t>Fraise</t>
  </si>
  <si>
    <t>Fruit de la passion</t>
  </si>
  <si>
    <t>Kiwi</t>
  </si>
  <si>
    <t>Litchi</t>
  </si>
  <si>
    <t>Mangue</t>
  </si>
  <si>
    <t>Nectarine</t>
  </si>
  <si>
    <t>Noisettes</t>
  </si>
  <si>
    <t>10 pièces</t>
  </si>
  <si>
    <t>Orange</t>
  </si>
  <si>
    <t>Pamplemousse</t>
  </si>
  <si>
    <t>Papaye</t>
  </si>
  <si>
    <t>Pastèque</t>
  </si>
  <si>
    <t>Poire</t>
  </si>
  <si>
    <t>Pomme</t>
  </si>
  <si>
    <t>6 - ÉPICERIE SUCRÉE</t>
  </si>
  <si>
    <t>Abricot (sans noyau)</t>
  </si>
  <si>
    <t>Biscuit</t>
  </si>
  <si>
    <t>Biscuit au chocolat</t>
  </si>
  <si>
    <t>Boudoir</t>
  </si>
  <si>
    <t>Café/thé</t>
  </si>
  <si>
    <t>1 tasse</t>
  </si>
  <si>
    <t>Céréales de petit déjeuner</t>
  </si>
  <si>
    <t>Chocolat</t>
  </si>
  <si>
    <t>1 barre</t>
  </si>
  <si>
    <t>Compote de pommes</t>
  </si>
  <si>
    <t>Confiture</t>
  </si>
  <si>
    <t>Corn Flakes</t>
  </si>
  <si>
    <t>Couque à la crème</t>
  </si>
  <si>
    <t>Couque au beurre</t>
  </si>
  <si>
    <t>Couque suisse</t>
  </si>
  <si>
    <t>1 longue / ronde</t>
  </si>
  <si>
    <t>Cramique</t>
  </si>
  <si>
    <t>Crêpe</t>
  </si>
  <si>
    <t>Croissant</t>
  </si>
  <si>
    <t>Datte sèche (sans noyau)</t>
  </si>
  <si>
    <t>Flocons d'avoine</t>
  </si>
  <si>
    <t>Galette de riz</t>
  </si>
  <si>
    <t>Gaufre au chocolat</t>
  </si>
  <si>
    <t>Gaufre de Liège</t>
  </si>
  <si>
    <t>Jus de pomme/jus d'orange</t>
  </si>
  <si>
    <t>Levure fraîche</t>
  </si>
  <si>
    <t>1 petit paquet</t>
  </si>
  <si>
    <t>Miel</t>
  </si>
  <si>
    <t>Muesli</t>
  </si>
  <si>
    <t>Pain d'épices</t>
  </si>
  <si>
    <t>Pâte à tartiner (choco)</t>
  </si>
  <si>
    <t>Pêche (sans noyau)</t>
  </si>
  <si>
    <t>Praline</t>
  </si>
  <si>
    <t>Prune, sans noyau</t>
  </si>
  <si>
    <t>Prune, sèche</t>
  </si>
  <si>
    <t>Pudding</t>
  </si>
  <si>
    <t>Raisin, sec</t>
  </si>
  <si>
    <t>Riz au lait, vanille</t>
  </si>
  <si>
    <t>Spéculoos</t>
  </si>
  <si>
    <t>1 cuillère/morceau</t>
  </si>
  <si>
    <t>Sucre impalpable</t>
  </si>
  <si>
    <t>7 - ÉPICERIE "SALÉE"</t>
  </si>
  <si>
    <t>Biscotte blanche/complète</t>
  </si>
  <si>
    <t>Biscuit apéritif</t>
  </si>
  <si>
    <t>Cacahuètes</t>
  </si>
  <si>
    <t>1 cuillère/10 pièces</t>
  </si>
  <si>
    <t>Cake</t>
  </si>
  <si>
    <t>Cake fourré aux fruits</t>
  </si>
  <si>
    <t>Champignon, cuit</t>
  </si>
  <si>
    <t>Chips</t>
  </si>
  <si>
    <t>1 paquet</t>
  </si>
  <si>
    <t>Corned-beef</t>
  </si>
  <si>
    <t>Fécule de pomme de terre</t>
  </si>
  <si>
    <t>Graisse de cuisson</t>
  </si>
  <si>
    <t>Huile</t>
  </si>
  <si>
    <t>Ketchup</t>
  </si>
  <si>
    <t>Pain blanc/gris</t>
  </si>
  <si>
    <t>1 tranche carrée</t>
  </si>
  <si>
    <t>1 tranche ronde</t>
  </si>
  <si>
    <t>Pain complet</t>
  </si>
  <si>
    <t>Pain grillé blanc/gris</t>
  </si>
  <si>
    <t>Pain de seigle</t>
  </si>
  <si>
    <t>Pain français (baguette)</t>
  </si>
  <si>
    <t>Pâtes, sèches</t>
  </si>
  <si>
    <t>Persil flocons</t>
  </si>
  <si>
    <t>Pickles</t>
  </si>
  <si>
    <t>Pistolet</t>
  </si>
  <si>
    <t>Ravioli</t>
  </si>
  <si>
    <t>Riz, non cuit</t>
  </si>
  <si>
    <t>1 sachet</t>
  </si>
  <si>
    <t>Sardine</t>
  </si>
  <si>
    <t>Soupe</t>
  </si>
  <si>
    <t>1 tasse/1 assiette</t>
  </si>
  <si>
    <t>Toast</t>
  </si>
  <si>
    <t>Lot :</t>
  </si>
  <si>
    <t>2A</t>
  </si>
  <si>
    <t xml:space="preserve">CHARCUTERIES  (1007)   LOT N° 2A </t>
  </si>
  <si>
    <t>La réponse à chaque ligne doit correspondre aux caractéristiques produits demandés sous peine d'annulation. Les grammages sont indicatifs. Rayez les lignes vierges de réponses pour que nous soyons sûr qu'il ne s'agisse pas d'une omission de votre part.</t>
  </si>
  <si>
    <t>CRITÈRES TECHNIQUES N° 1</t>
  </si>
  <si>
    <t>CRITÈRES TECHNIQUES N° 2</t>
  </si>
  <si>
    <t>RÉCAP GÉNÉRALE DES 2 CRITÈRES</t>
  </si>
  <si>
    <t>CRITÈRES N° 1</t>
  </si>
  <si>
    <t>MIEUX DISANT critères Qualitatif - PLUS  ou MIEUX = PLUS de points</t>
  </si>
  <si>
    <t>MOINS DISANT critères Quantitatifs -MOINS = PLUS de points</t>
  </si>
  <si>
    <t>CRITÉRES N° 2</t>
  </si>
  <si>
    <t>Nombre de Lignes</t>
  </si>
  <si>
    <t>Echantillons</t>
  </si>
  <si>
    <t>Produits</t>
  </si>
  <si>
    <t>Poids unitaire en Gr</t>
  </si>
  <si>
    <t>Pondération Générale sur  &gt;</t>
  </si>
  <si>
    <t>Pondération</t>
  </si>
  <si>
    <t>1 Note Attribuée</t>
  </si>
  <si>
    <t>2 Points MAXI</t>
  </si>
  <si>
    <t>3 - votre COEFF.</t>
  </si>
  <si>
    <t>Pondération formule</t>
  </si>
  <si>
    <t>1 - Valeur MINI</t>
  </si>
  <si>
    <t>2 -valeur analysée</t>
  </si>
  <si>
    <t>CRITÉRES N° 1</t>
  </si>
  <si>
    <t>Coef. = Valeur plafond (points Maxi)</t>
  </si>
  <si>
    <t>E = demande d'échantillon - collez le E dans la colonne C</t>
  </si>
  <si>
    <t>Conversion</t>
  </si>
  <si>
    <t>Critère 1 sur</t>
  </si>
  <si>
    <t>Critère 2 sur</t>
  </si>
  <si>
    <t>Pour saisir ce tableau masquez les colonnes de E à K</t>
  </si>
  <si>
    <t>Pour saisir ce tableau masquez les colonnes de E à V</t>
  </si>
  <si>
    <t>=</t>
  </si>
  <si>
    <t>/</t>
  </si>
  <si>
    <t xml:space="preserve">Unité de vente et conditionnement : précisez X pièces- kg -sachets-boites-barquettes etc.. </t>
  </si>
  <si>
    <t>Copiez/Collez dans les cellules couleur or "Plus ou Moins" en fonction de ce que vous attendez de chaque produit .Si pas de critères; alors ne collez rien</t>
  </si>
  <si>
    <t>Récap Critères N° 1 et Critères N° 2</t>
  </si>
  <si>
    <t>❸ coeff. Pondération (1+2)</t>
  </si>
  <si>
    <t>Nombre de réponses attendues pour chaque soumissionnaire</t>
  </si>
  <si>
    <t>coeff. de Pondération adapté au nombre de réponses attendues</t>
  </si>
  <si>
    <t>PONDÉRATION  Critères N° 1 et Critères N° 2</t>
  </si>
  <si>
    <t>❷ Nb de points maxi (très satisfaisant) obtenus</t>
  </si>
  <si>
    <t>CRITÉRES N° 1  NOTES POSITIVES</t>
  </si>
  <si>
    <t>Valeurs recherchées</t>
  </si>
  <si>
    <t>❶ valeur la plus basse</t>
  </si>
  <si>
    <t>CRITÉRES N° 1  NOTES NÉGATIVES</t>
  </si>
  <si>
    <t>CRITÉRES N° 2  NOTES POSITIVES</t>
  </si>
  <si>
    <t>CRITÉRES N° 2  NOTES NÉGATIVES</t>
  </si>
  <si>
    <t>PLUS</t>
  </si>
  <si>
    <t>MOINS</t>
  </si>
  <si>
    <t>Dans les cellules fond vert indiquez ce que vous recherchez</t>
  </si>
  <si>
    <t xml:space="preserve">Que recherche t'on ? Au choix </t>
  </si>
  <si>
    <t>Ⓐ Pondération sur  &gt;</t>
  </si>
  <si>
    <t>Que recherche t'on ?</t>
  </si>
  <si>
    <t>Ⓑ Pondération sur  &gt;</t>
  </si>
  <si>
    <t>HIERARCHISATION</t>
  </si>
  <si>
    <t>ADDITION DES PONDÉRATIONS POSITIVES ET NÉGATIVES</t>
  </si>
  <si>
    <t>RECAP DES PONDÉRATIONS POSITIVES ET NÉGATIVES</t>
  </si>
  <si>
    <t>PONDÉRATION</t>
  </si>
  <si>
    <t>VALEURS SAISIES</t>
  </si>
  <si>
    <t xml:space="preserve">PONDÉRATION </t>
  </si>
  <si>
    <t>Lot</t>
  </si>
  <si>
    <t>Nombre de réponses attendues</t>
  </si>
  <si>
    <t>Critères N° 1</t>
  </si>
  <si>
    <t>Critères N° 2</t>
  </si>
  <si>
    <t>Ⓐ Critères N° 1</t>
  </si>
  <si>
    <t>Réponse</t>
  </si>
  <si>
    <t>Ⓑ Critères N° 2</t>
  </si>
  <si>
    <t>CHARCUTERIE EN HORS D'ŒUVRE</t>
  </si>
  <si>
    <t>cervelas tranché vinaigrette</t>
  </si>
  <si>
    <t xml:space="preserve">choix moins de lipides </t>
  </si>
  <si>
    <t xml:space="preserve">chorizo doux pur porc </t>
  </si>
  <si>
    <t>% Porc mis en œuvre pour 100g</t>
  </si>
  <si>
    <t>lipides</t>
  </si>
  <si>
    <t>mortadelle  non tranchée qualité supérieure</t>
  </si>
  <si>
    <t>choix moins de lipides</t>
  </si>
  <si>
    <t xml:space="preserve">pâté de campagne qualité supérieure aux oignons frais... démoulé </t>
  </si>
  <si>
    <t>pâté de lapin qualité supérieure démoulé maigre</t>
  </si>
  <si>
    <t xml:space="preserve">choix + de lapin </t>
  </si>
  <si>
    <t>rillettes pur porc type rillons charentais avec gos morceaux  pasteurisées en pain ou terrine précisez</t>
  </si>
  <si>
    <t xml:space="preserve">choix PLUS de maigre </t>
  </si>
  <si>
    <t>roulade 100% volaille qualité supérieure</t>
  </si>
  <si>
    <t xml:space="preserve">choix + de volaille </t>
  </si>
  <si>
    <t>saucisson à l'ail non fumé gros marquants de viande peu de farce</t>
  </si>
  <si>
    <t>Gros marquants =2</t>
  </si>
  <si>
    <t>Viande de porc</t>
  </si>
  <si>
    <t>saucisson sec pur porc qualité supérieure 70% maigre / 30% gras</t>
  </si>
  <si>
    <t xml:space="preserve">choix MOINS de gras - lipides </t>
  </si>
  <si>
    <t>saucisson sec pur porc rosette</t>
  </si>
  <si>
    <t>choix MOINS de gras - lipides</t>
  </si>
  <si>
    <t>CHARCUTERIE SANS SEL</t>
  </si>
  <si>
    <t>pâté de campagne sans sel 20% lipides maxi</t>
  </si>
  <si>
    <t>pâté de foie sans sel</t>
  </si>
  <si>
    <t>SALAISON CRUE</t>
  </si>
  <si>
    <t>chipolatas porc crue 80% maigre GROS hachage sans colorant sans conservateur séparées et coupées</t>
  </si>
  <si>
    <t>choix PLUS de maigre</t>
  </si>
  <si>
    <t>lardons fumés découennés sans cartilage</t>
  </si>
  <si>
    <t xml:space="preserve">choix MOINS d'humidité - </t>
  </si>
  <si>
    <t xml:space="preserve">saucisse de Toulouse crues 80% maigre GROS hachage sans colorant sans conservateur séparées et coupées </t>
  </si>
  <si>
    <t>PLUS de maigre/eau 0</t>
  </si>
  <si>
    <t>Tempe de porc  paréé - épluchée</t>
  </si>
  <si>
    <t>OK=2</t>
  </si>
  <si>
    <t>Noix de joue de porc parée épluchée</t>
  </si>
  <si>
    <t>SALAISON CUITE</t>
  </si>
  <si>
    <t>andouillette pur porc 20% lipides riches en chaudins séparées et coupées</t>
  </si>
  <si>
    <t>PLUS de chaudins =2</t>
  </si>
  <si>
    <t xml:space="preserve">boudin blanc "cocktail" supérieur 100%  volaille  séparé et coupé </t>
  </si>
  <si>
    <t xml:space="preserve">choix PLUS de volaille </t>
  </si>
  <si>
    <t xml:space="preserve">boudin blanc Qualité supérieure 100%  volaille  séparé et coupé </t>
  </si>
  <si>
    <t xml:space="preserve">boudin noir "cocktail"  séparé et coupé </t>
  </si>
  <si>
    <t>boudin noir  séparé et coupé (oignons)</t>
  </si>
  <si>
    <t>poitrine demi-sel cuite …et rôtie si possible</t>
  </si>
  <si>
    <t>saucisses franckfort pur porc séparées coupées</t>
  </si>
  <si>
    <t xml:space="preserve">choix moins de C/P </t>
  </si>
  <si>
    <t>saucisse fumée type Monbelliard</t>
  </si>
  <si>
    <t xml:space="preserve">saucisse persillée gros hachage </t>
  </si>
  <si>
    <t>jambonneau en pain</t>
  </si>
  <si>
    <t>VOUS AVEZ A VOTRE DISPOSITION 330 LIGNES</t>
  </si>
  <si>
    <t>NE JAMAIS SUPPRIMER LA DERNIÈRE LIGNE</t>
  </si>
  <si>
    <t xml:space="preserve"> NOMBRE DE RÉPONSES HIÉRARCHISÉES</t>
  </si>
  <si>
    <t>Lecture des tableaux: A LA LIGNE DE GAUCHE à DROITE pour comparer puis en colonne</t>
  </si>
  <si>
    <t>CLASSEMENT GÉNÉRAL</t>
  </si>
  <si>
    <t>Produits listés</t>
  </si>
  <si>
    <r>
      <t xml:space="preserve">ROUGE = MIEUX DISANT </t>
    </r>
    <r>
      <rPr>
        <b/>
        <sz val="24"/>
        <rFont val="Calibri"/>
        <family val="2"/>
        <scheme val="minor"/>
      </rPr>
      <t xml:space="preserve">- </t>
    </r>
    <r>
      <rPr>
        <b/>
        <sz val="24"/>
        <color indexed="17"/>
        <rFont val="Calibri"/>
        <family val="2"/>
        <scheme val="minor"/>
      </rPr>
      <t xml:space="preserve">VERT = DEUXIÈME </t>
    </r>
    <r>
      <rPr>
        <b/>
        <sz val="24"/>
        <rFont val="Calibri"/>
        <family val="2"/>
        <scheme val="minor"/>
      </rPr>
      <t xml:space="preserve"> - </t>
    </r>
    <r>
      <rPr>
        <b/>
        <sz val="24"/>
        <color indexed="12"/>
        <rFont val="Calibri"/>
        <family val="2"/>
        <scheme val="minor"/>
      </rPr>
      <t xml:space="preserve">BLEU = TROISIÈME </t>
    </r>
  </si>
  <si>
    <t>Nb de lignes de 1 à 3</t>
  </si>
  <si>
    <t>Nombre de lignes de produits</t>
  </si>
  <si>
    <t>AIDE A LA DÉCISION DU POUVOIR ADJUDICATEUR</t>
  </si>
  <si>
    <t>TOTAL  DES LIGNES AYANT OBTENU LES MEILLEURS POINTS</t>
  </si>
  <si>
    <t xml:space="preserve"> POINTS  TECHNIQUES  ( mieux disant = + de points)</t>
  </si>
  <si>
    <t>Total lignes</t>
  </si>
  <si>
    <t>Nb lignes de 1 à 3</t>
  </si>
  <si>
    <t>CHOIX</t>
  </si>
  <si>
    <t>Choix =1-2-3</t>
  </si>
  <si>
    <t>Soumissionnaire E</t>
  </si>
  <si>
    <t>Soumissionnaire F</t>
  </si>
  <si>
    <t>Soumissionnaire G</t>
  </si>
  <si>
    <t>Soumissionnaire H</t>
  </si>
  <si>
    <t>ce lot est composé de</t>
  </si>
  <si>
    <t xml:space="preserve">Objectif : couvrir le marché avec les offres des soumissionnaires les mieux notées </t>
  </si>
  <si>
    <t>Au regard des critères posés dans le cadre de la consultation et des éléments d'analyse, il est proposé à la CAO de retenir les offres suivantes</t>
  </si>
  <si>
    <t>Nombre de lignes proposées</t>
  </si>
  <si>
    <t>CHOIX DE LA CAO</t>
  </si>
  <si>
    <t>CAO : Commission d'Appels d'Offres</t>
  </si>
  <si>
    <t xml:space="preserve">fait à …………………….., le </t>
  </si>
  <si>
    <t>le Président</t>
  </si>
  <si>
    <t xml:space="preserve"> votre LOGO</t>
  </si>
  <si>
    <t xml:space="preserve">CUISINE CENTRALE  de </t>
  </si>
  <si>
    <t>0 rue du…….</t>
  </si>
  <si>
    <t>BP 00000</t>
  </si>
  <si>
    <t>10000 ………….. CEDEX</t>
  </si>
  <si>
    <t xml:space="preserve">TEL : 00.00.00.00.00 - FAX : 00.00.00.00.00 </t>
  </si>
  <si>
    <t xml:space="preserve">Mail : </t>
  </si>
  <si>
    <t>Impression paysage 40 % selon imprimante</t>
  </si>
  <si>
    <t>RAPPORT DE PRÉSENTATION</t>
  </si>
  <si>
    <t>MARCHÉ DE DENRÉES ALIMENTAIRES 2000 / 2000</t>
  </si>
  <si>
    <t>Consultation en vue de la passation d'un marché de :</t>
  </si>
  <si>
    <t>DENRÉES ALIMENTAIRES 2000 / 2000</t>
  </si>
  <si>
    <t>Direction chargée du suivi de l'opération :</t>
  </si>
  <si>
    <t>Directeur de la Cuisine Centrale</t>
  </si>
  <si>
    <t>Division / Service :</t>
  </si>
  <si>
    <t>CCC</t>
  </si>
  <si>
    <t>Objet :</t>
  </si>
  <si>
    <t xml:space="preserve"> C'est un marché à bons de commande selon l'article 33 et 77 du code des marchés public.</t>
  </si>
  <si>
    <t>Les définitions et les spécifications des lots figurent au cahier des clauses administratives particulières (C.C.A.P.)</t>
  </si>
  <si>
    <t>Chaque article du lot est indépendant des autres articles du même lot. Un même lot peut être attribué à plusieurs fournisseurs.</t>
  </si>
  <si>
    <t>PARAGRAPHE N° 1</t>
  </si>
  <si>
    <t>DÉCOMPOSITION EN LOTS</t>
  </si>
  <si>
    <t>Nb de Lignes</t>
  </si>
  <si>
    <t>Montant Mini</t>
  </si>
  <si>
    <t>Montant Maxi</t>
  </si>
  <si>
    <t>Lot 1 - Produits laitiers (1012)</t>
  </si>
  <si>
    <t>Lot 5C - Boissons (1011)</t>
  </si>
  <si>
    <t>Lot 2A - Charcuteries (1007)</t>
  </si>
  <si>
    <t>Lot 6 - Produits surgelés (1001)</t>
  </si>
  <si>
    <t>Lot 2B - Jambon (1007)</t>
  </si>
  <si>
    <t>Lot 7 - Produits BIO (10..?)</t>
  </si>
  <si>
    <t>Non connu</t>
  </si>
  <si>
    <t>Lot 3 - Volailles fraîches (1007)</t>
  </si>
  <si>
    <t>Lot 8A - Légumes et autres denrées sous vide ou sous atmosphère contrôlée (1009)</t>
  </si>
  <si>
    <t>Lot 4A - Viandes fraîches (1007)</t>
  </si>
  <si>
    <t>Lot 8B - Légumes et fruits frais (1010)</t>
  </si>
  <si>
    <t>Lot 4B - Viandes cuites sous vide (1007)</t>
  </si>
  <si>
    <t>Lot 9 - Produits diététiques (1015)</t>
  </si>
  <si>
    <t>Lot 4B - Viandes réfrigérées composites</t>
  </si>
  <si>
    <t>Lot 10A - Pain et viennoiseries (1013)</t>
  </si>
  <si>
    <t>Lot 4B - Viandes et poissons moulinés</t>
  </si>
  <si>
    <t>Lot 10B - Patisseries (1013)</t>
  </si>
  <si>
    <t>Lot 5A - Épicerie diverse (1014)</t>
  </si>
  <si>
    <t>Lot 11 - Œufs et ovo produits frais (1012)</t>
  </si>
  <si>
    <t>Lot 5B - Sauces (1014)</t>
  </si>
  <si>
    <t>PROCEDURE</t>
  </si>
  <si>
    <t>Estimation des prestations (€ HT) :</t>
  </si>
  <si>
    <t>Imputation budgétaire:</t>
  </si>
  <si>
    <t>Chapitre 011</t>
  </si>
  <si>
    <t xml:space="preserve">Mode de dévolution </t>
  </si>
  <si>
    <t>Délibération autorisant la signature :</t>
  </si>
  <si>
    <t>Séance du 24 janvier 2008  -  14H à la CCR</t>
  </si>
  <si>
    <t>Appel d'offres ouvert</t>
  </si>
  <si>
    <t>Accord Cadre, Marché subséquent</t>
  </si>
  <si>
    <t>Appel d'offres restreint</t>
  </si>
  <si>
    <t>Concours</t>
  </si>
  <si>
    <t>Procédure adaptée</t>
  </si>
  <si>
    <t>Système d'acquisition dynamique</t>
  </si>
  <si>
    <t>Dialogue Compétitif</t>
  </si>
  <si>
    <t>Conception réalisation</t>
  </si>
  <si>
    <t>Marché de définition</t>
  </si>
  <si>
    <t xml:space="preserve">Pour les marchés autre que travaux --&gt; code nomenclature : </t>
  </si>
  <si>
    <t xml:space="preserve">Forme du marché : </t>
  </si>
  <si>
    <t>Ordinaire</t>
  </si>
  <si>
    <t>à commandes</t>
  </si>
  <si>
    <t>à tranches</t>
  </si>
  <si>
    <t>autre</t>
  </si>
  <si>
    <t>Procédure de consultation :</t>
  </si>
  <si>
    <t>La procédure de consultation utilisée est une application des articles 26-27-33-35-52-53-55-57-58-59-61-77-79-80 du Code des Marchés publics : marché sur appel d'offres ouvert.</t>
  </si>
  <si>
    <t>La remise du dossier se fera sur demande écrite ou par voie électronique auprès de la Cuisine Centrale de…….. (art.56 du CMP)</t>
  </si>
  <si>
    <t>L'administration se réserve le droit d'écarter, sous réserve de l'appréciation des Tribunaux, les soumissions des fournisseurs avec lesquels elle aurait eu des difficultés antérieures ou qui ne lui paraîtraient pas présenter les garanties désirables.</t>
  </si>
  <si>
    <t>PARAGRAPHE N° 2</t>
  </si>
  <si>
    <t>MODALITES DE CONSULTATION</t>
  </si>
  <si>
    <t xml:space="preserve">PUBLICITE </t>
  </si>
  <si>
    <t>Date d'envoi :</t>
  </si>
  <si>
    <t>support(s) de publication :</t>
  </si>
  <si>
    <t>Sud Ouest</t>
  </si>
  <si>
    <t>BOAMP</t>
  </si>
  <si>
    <t>Moniteur</t>
  </si>
  <si>
    <t>JOUE</t>
  </si>
  <si>
    <t xml:space="preserve">DATE LIMITE DE REMISE DES OFFRES : </t>
  </si>
  <si>
    <t>à 16 heures</t>
  </si>
  <si>
    <t xml:space="preserve">DATE D'OUVERTURE DES PLIS : </t>
  </si>
  <si>
    <t>1° enveloppe</t>
  </si>
  <si>
    <t>2° enveloppe</t>
  </si>
  <si>
    <t>PARAGRAPHE N° 3</t>
  </si>
  <si>
    <t>ANALYSE DES OFFRES</t>
  </si>
  <si>
    <t>Critères de choix et pondération  :</t>
  </si>
  <si>
    <t>Pondération (sur 100 points)</t>
  </si>
  <si>
    <t>PRIX</t>
  </si>
  <si>
    <t>LOGISTIQUE</t>
  </si>
  <si>
    <t>QUALITÉ</t>
  </si>
  <si>
    <t>Développement DURABLE</t>
  </si>
  <si>
    <t>autres</t>
  </si>
  <si>
    <t>analyse des critères "quantitatifs" (prix, délais proposés par les candidats, coût d'utilisation, etc …)</t>
  </si>
  <si>
    <t>l'analyse de ces critères s'effectue de la manière suivante :</t>
  </si>
  <si>
    <t>valeur la plus basse X coefficient de pondération</t>
  </si>
  <si>
    <t>valeur analysée</t>
  </si>
  <si>
    <t>analyse des critères "qualitatifs" (valeur technique, méthodologie, niveau de SAV et assistance technique, etc …)</t>
  </si>
  <si>
    <t>Le jugement des offres se fera à partir :</t>
  </si>
  <si>
    <t>de l'attribution de points suivant le barème ci-après :</t>
  </si>
  <si>
    <t>Très satisfaisant :</t>
  </si>
  <si>
    <t>Satisfaisant :</t>
  </si>
  <si>
    <t>Médiocre :</t>
  </si>
  <si>
    <t>Non acceptable pour nos clients</t>
  </si>
  <si>
    <t>et selon la formule suivante :</t>
  </si>
  <si>
    <t>nbre de points analysé X coefficient de pondération</t>
  </si>
  <si>
    <t>nbre de points maxi (très satisfaisant)</t>
  </si>
  <si>
    <t>Commentaires :</t>
  </si>
  <si>
    <t>PARAGRAPHE N° 4</t>
  </si>
  <si>
    <t>Ont répondu pour ce marché, dans l'ordre chronologique de dépôt des offres :</t>
  </si>
  <si>
    <t>date de réception des offres</t>
  </si>
  <si>
    <t>Ordre d'arrivée des réponse</t>
  </si>
  <si>
    <t>Noms des sociétés Soumissionnaires</t>
  </si>
  <si>
    <t>Heures de réception</t>
  </si>
  <si>
    <t>Mode de réception</t>
  </si>
  <si>
    <t>Classement Base de données toujours CROISSANT</t>
  </si>
  <si>
    <t>LISTE ALPHA DES FOURNISSEURS  2000-2000 ayant répondu</t>
  </si>
  <si>
    <t>Classement ALPHA</t>
  </si>
  <si>
    <t>N° Lot</t>
  </si>
  <si>
    <t>Total Lots</t>
  </si>
  <si>
    <t>2B</t>
  </si>
  <si>
    <t>4A</t>
  </si>
  <si>
    <t>4B</t>
  </si>
  <si>
    <t>5A</t>
  </si>
  <si>
    <t>5B</t>
  </si>
  <si>
    <t>5C</t>
  </si>
  <si>
    <t>8A</t>
  </si>
  <si>
    <t>8B</t>
  </si>
  <si>
    <t>10A</t>
  </si>
  <si>
    <t>10B</t>
  </si>
  <si>
    <t>chrono</t>
  </si>
  <si>
    <t>LRAR</t>
  </si>
  <si>
    <t>dépôt</t>
  </si>
  <si>
    <t>N</t>
  </si>
  <si>
    <t>T</t>
  </si>
  <si>
    <t>La colonne pour fiche de Notation doit toujours être numérotée de 1 à 90</t>
  </si>
  <si>
    <t>PARAGRAPHE N° 5</t>
  </si>
  <si>
    <t>SONT RETENUES LES 35 SOCIÉTÉS SUIVANTES :</t>
  </si>
  <si>
    <t>Compte tenu de l'analyse des offres suivant les critères ci-dessus énoncés, je vous propose de retenir l' (les)entreprise(s)  ci-après mentionnée(s), son  (leurs) offre(s) s'étant révélée(s) économiquement la (les) plus avantageuse(s).</t>
  </si>
  <si>
    <t>Entreprises</t>
  </si>
  <si>
    <t xml:space="preserve">Nb de lignes </t>
  </si>
  <si>
    <t>lot 1</t>
  </si>
  <si>
    <t>lot 4A</t>
  </si>
  <si>
    <t>lot 6</t>
  </si>
  <si>
    <t>lot 8A</t>
  </si>
  <si>
    <t>Lignes</t>
  </si>
  <si>
    <t>lot 4B</t>
  </si>
  <si>
    <t>lot 8B</t>
  </si>
  <si>
    <t>lot 2A</t>
  </si>
  <si>
    <t>lot 7</t>
  </si>
  <si>
    <t>RETENUES POUR LE LAITIER</t>
  </si>
  <si>
    <t>lot 5A</t>
  </si>
  <si>
    <t>lot 9</t>
  </si>
  <si>
    <t>Retenus pour les œufs</t>
  </si>
  <si>
    <t>lot 2B</t>
  </si>
  <si>
    <t>Consultables au cas par cas</t>
  </si>
  <si>
    <t>lot 10A</t>
  </si>
  <si>
    <t>lot 5B</t>
  </si>
  <si>
    <t>lot 3</t>
  </si>
  <si>
    <t>lot 10B</t>
  </si>
  <si>
    <t>lot 5C</t>
  </si>
  <si>
    <t>lot 11</t>
  </si>
  <si>
    <t>date de réception</t>
  </si>
  <si>
    <t>Heures</t>
  </si>
  <si>
    <t>LISTE ALPHA DES FOURNISSEURS  2000-2000 retenus</t>
  </si>
  <si>
    <t xml:space="preserve">fait à …….. le </t>
  </si>
  <si>
    <t>La gestionnaire du dossier</t>
  </si>
  <si>
    <t>Bon pour accord,</t>
  </si>
  <si>
    <t>Le Président</t>
  </si>
  <si>
    <t>PARAGRAPHE N° 6</t>
  </si>
  <si>
    <t>DECISION DU POUVOIR ADJUDICATEUR</t>
  </si>
  <si>
    <t>Au regard des critères posés dans le cadre de la consultation et des éléments d'analyse, il convient de :</t>
  </si>
  <si>
    <t xml:space="preserve">    </t>
  </si>
  <si>
    <t>retenir les proposition des sociétés retenues au paragraphe N° 4 , leurs offres s'étant révélées comme économiquement les plus avantageuses</t>
  </si>
  <si>
    <t xml:space="preserve">fait à ……., le </t>
  </si>
  <si>
    <t>Commentaire :</t>
  </si>
  <si>
    <t>QUALITÉ : nous considérons que les produits proposés sont en général de qualité acceptable donc 1 par défaut et 2 ou 3 pour certains selon tests ou notoriété ou comparaison de fiches techniques</t>
  </si>
  <si>
    <t>Informations fictives pour exemple</t>
  </si>
  <si>
    <t>COMMENT SONT ATTRIBUÉS LES CRITÈRES DE PONDÉRATION : LOGISTIQUE ET DURABLE</t>
  </si>
  <si>
    <t>Coller ICI colonne A la liste des fournisseurs pour ce lot (voir feuille "Fournisseurs par lot)</t>
  </si>
  <si>
    <t>Lot 6 - Modèle</t>
  </si>
  <si>
    <t>Logistique</t>
  </si>
  <si>
    <t xml:space="preserve">Durable </t>
  </si>
  <si>
    <t>Critère"qualtitatif"</t>
  </si>
  <si>
    <t>Estimation des prestations (€ HT) : Mini - Maxi</t>
  </si>
  <si>
    <t>Engagement durable conformité document joint  = 1 - non = 0.5</t>
  </si>
  <si>
    <t>coeff de pondération</t>
  </si>
  <si>
    <t>note attibuée X coeff de pondération</t>
  </si>
  <si>
    <t>Liste Alpha des fournisseurs (colonne en liaison avec tous les tableaux)</t>
  </si>
  <si>
    <t>Logistique 1 par défaut</t>
  </si>
  <si>
    <t>Éléments non exsaustifs qui peuvent entrer dans la réflexion pour les différentes appréciations</t>
  </si>
  <si>
    <t>note Maxi =</t>
  </si>
  <si>
    <t>note maxi</t>
  </si>
  <si>
    <t>Les critères de pondération Qualité administrative -Logistique et Durable doivent être attribués sur un document à part. Les critères qualité techniques sont saisis sur chaque ligne de produit - les critères prix sont automatique (fonction Rang)</t>
  </si>
  <si>
    <t>valeur la plus basse(coeff divisé par 4)</t>
  </si>
  <si>
    <t>ou coeff de pondération X par 0.25-0.50-0.75 ou 1.00</t>
  </si>
  <si>
    <t>notes attribuées</t>
  </si>
  <si>
    <t>OBSERVATIONS</t>
  </si>
  <si>
    <t xml:space="preserve">Notations =(0.25-0.50-0.75 ou 1.00) </t>
  </si>
  <si>
    <t>Les délais requis pour passer les commandes,</t>
  </si>
  <si>
    <t>Le nombre de jours de livraison proposés,</t>
  </si>
  <si>
    <t>1 par défaut = 15 points</t>
  </si>
  <si>
    <t>DURABLE</t>
  </si>
  <si>
    <t>Engagemernt qualité : attestation jointe = 1</t>
  </si>
  <si>
    <t>par défaut 0.50 ( notion récente ; les soumissonnaires ont peut-être engagé des actions mais ne sont peut être pas encore habitués à le faire savoir)</t>
  </si>
  <si>
    <t>liaisons  ne rien saisir</t>
  </si>
  <si>
    <t>Nom des fournisseurs et critères de pondération attribués - report automatique sur les lignes produits</t>
  </si>
  <si>
    <t>Fournisseurs</t>
  </si>
  <si>
    <t>Points logistique</t>
  </si>
  <si>
    <t>Points durable</t>
  </si>
  <si>
    <t>Hauteur de lignes = 2 entre les deux traits gris</t>
  </si>
  <si>
    <t xml:space="preserve">COMMENT SONT ANALYSÉES LES OFFRES DE PRIX </t>
  </si>
  <si>
    <t>POUR CHAQUE SOUMISSIONNAIRE ET CHAQUE LIGNE DE PRODUIT lecture et comparaison des prix en ligne</t>
  </si>
  <si>
    <t>TABLEAU N°1</t>
  </si>
  <si>
    <t>EXEMPLE</t>
  </si>
  <si>
    <t>Prix</t>
  </si>
  <si>
    <t>Produit X</t>
  </si>
  <si>
    <t>Produit Y</t>
  </si>
  <si>
    <t>Hauteur de lignes = 2 entre la fin du tableau et le trait gris</t>
  </si>
  <si>
    <r>
      <t xml:space="preserve">Les prix des lignes de produits sont "classées" selon cette méthode. (Excel fonction "RANG") - </t>
    </r>
    <r>
      <rPr>
        <i/>
        <sz val="22"/>
        <rFont val="Calibri"/>
        <family val="2"/>
        <scheme val="minor"/>
      </rPr>
      <t>Exemple avec 7 soumissionnaires</t>
    </r>
  </si>
  <si>
    <t>CUISINE CENTRALE DE……….   Catalogue des Denrées Années 2000 - 2000</t>
  </si>
  <si>
    <t>Soumissionnaire W</t>
  </si>
  <si>
    <t>Soumissionnaire X</t>
  </si>
  <si>
    <t>Soumissionnaire Y</t>
  </si>
  <si>
    <t>Soumissionnaire Z</t>
  </si>
  <si>
    <t>TOTAL PRODUITS</t>
  </si>
  <si>
    <t>Lignes N°1</t>
  </si>
  <si>
    <t>Lignes N° 2</t>
  </si>
  <si>
    <t>Ligne 3</t>
  </si>
  <si>
    <t>DANS CE LOT</t>
  </si>
  <si>
    <t>Prix HT/ Kg ou Pièce</t>
  </si>
  <si>
    <t>Critère PRIX</t>
  </si>
  <si>
    <t>W</t>
  </si>
  <si>
    <t>Y</t>
  </si>
  <si>
    <t>Z</t>
  </si>
  <si>
    <t>œufs au plat</t>
  </si>
  <si>
    <t>ABCD</t>
  </si>
  <si>
    <t>OVOTEAM</t>
  </si>
  <si>
    <t>œufs entiers liquides pasteurisés</t>
  </si>
  <si>
    <t>1 L</t>
  </si>
  <si>
    <t>INOVO</t>
  </si>
  <si>
    <t>œufs jaunes liquides pasteurisés</t>
  </si>
  <si>
    <t>œuf poché</t>
  </si>
  <si>
    <t>omelette aux champignons</t>
  </si>
  <si>
    <t>90 gr</t>
  </si>
  <si>
    <t>omelette nature</t>
  </si>
  <si>
    <t>135 gr</t>
  </si>
  <si>
    <t>omelette pommes de terre</t>
  </si>
  <si>
    <t>ŒUFS DURS CAL.60/70 ÉCOQUILLÉS NON SAUMURÉS SOUS VIDE. INDIQUER LE NOMBRE PAR CONDITIONNEMENT ET LE PRIX A L'ŒUF</t>
  </si>
  <si>
    <t xml:space="preserve">conditionnés en alvéoles </t>
  </si>
  <si>
    <t xml:space="preserve">conditionnés en poches "vrac" </t>
  </si>
  <si>
    <t>COMMENT SONT RÉPARTIES LES  PONDÉRATIONS pour chaque produit et chaque soumissionnaire</t>
  </si>
  <si>
    <t>Tableau correspondant à UN soumissionnaire. Chaque soumissonnaire à un tableau identique</t>
  </si>
  <si>
    <t>ANALYSE AUTOMATIQUE DES CRITÈRES</t>
  </si>
  <si>
    <t>INFORMATIONS A SAISIR</t>
  </si>
  <si>
    <t>Points capitalisés par les soumissionnaires</t>
  </si>
  <si>
    <t>Prix MINI</t>
  </si>
  <si>
    <t>Rang pondéré</t>
  </si>
  <si>
    <t>Total Points sur 100</t>
  </si>
  <si>
    <t>CHOIX sans pondération</t>
  </si>
  <si>
    <t>Rang prix non pondéré</t>
  </si>
  <si>
    <t xml:space="preserve">  QUALITÉ   3 = 35</t>
  </si>
  <si>
    <t>LOGISTIQUE 1 = 15</t>
  </si>
  <si>
    <t xml:space="preserve">   DURABLE    1 = 15</t>
  </si>
  <si>
    <t>CHOIX technique</t>
  </si>
  <si>
    <t>Points Mini</t>
  </si>
  <si>
    <t>Points Maxi</t>
  </si>
  <si>
    <t>la pondération se fait sur chaque ligne de produit</t>
  </si>
  <si>
    <t>a la ligne</t>
  </si>
  <si>
    <t>CHOIX  1-2-3</t>
  </si>
  <si>
    <t>3-2-1-0</t>
  </si>
  <si>
    <t>Total points</t>
  </si>
  <si>
    <t>Produit W</t>
  </si>
  <si>
    <t>DANONE</t>
  </si>
  <si>
    <t>LACTEL</t>
  </si>
  <si>
    <t>EURIAL</t>
  </si>
  <si>
    <t>Produit Z</t>
  </si>
  <si>
    <t>Colonnes :</t>
  </si>
  <si>
    <t>A et B</t>
  </si>
  <si>
    <t>Points mini et maxi relevés pour l'ensemble des soumissionnaires sur chaque ligne produit</t>
  </si>
  <si>
    <t>Prix mini relevé parmis les offres valeur la plus basse</t>
  </si>
  <si>
    <t>Rang pondéré du soumissionnaire en fonction de son total de point colonne E</t>
  </si>
  <si>
    <t>Total de points obtenus colonnes H - prix + I - qualité +  J - logistique +  K - durable</t>
  </si>
  <si>
    <t xml:space="preserve">Choix sans pondération :exemple :  pour le produit W le soumissionnaire était 5° au rang pondéré colonne D et 2° meilleur prix colonne G </t>
  </si>
  <si>
    <t xml:space="preserve">mais il a un excellent produit noté 3 colonne Q et malgrès cela sont produit risque de ne pas être retenu. </t>
  </si>
  <si>
    <t xml:space="preserve">C'est pourquoi colonne P nous proposons à la commission un choix différent en le classant 1° - 2° ou 3° colonne H. </t>
  </si>
  <si>
    <t xml:space="preserve"> La commission est libre de sa décision; elle peut refuser ce choix technique</t>
  </si>
  <si>
    <t>Ne rien saisir sur le document pondération toutes les saisies se font sur le document Comparaison des prix et les liaisons sont automatiques</t>
  </si>
  <si>
    <t>Rang prix non pondéré du moins disant au plus cher en comparant les offres des soumissionnaires pour chaque ligne de produit (sert de repère)</t>
  </si>
  <si>
    <t>Points obtenus pour le prix proposé colonne L  (critère quANTItatif)</t>
  </si>
  <si>
    <t>Points obtenus pour la qualité en fonction de la notation colonne O  (QUALITÉ critère quALItatif)</t>
  </si>
  <si>
    <t>Logistique ; note Maxi = 15 ramenée à 1 point. Cette note peut être modulée par quart de point. Valeur la plus basse = 3.75 (15 / 4)</t>
  </si>
  <si>
    <t>Développement durable  : documents fournis par le soumissionnaire = 1 (15) ou par défaut 0.50 ( notion récente ; les somissonnaires ont peut-être engagé des actions mais ne sont peut être pas encore habitués à le faire savoir)</t>
  </si>
  <si>
    <t>L - M</t>
  </si>
  <si>
    <t>Prix et Marque proposés par le soumissionnaire pour le produit correspondant</t>
  </si>
  <si>
    <t xml:space="preserve">Après test goût des échantillons ou notoriété du produit ou comparaison technique; proposition de retenir ce produit . </t>
  </si>
  <si>
    <t>Qualité nutritionnele ou physico-chimique ou gustative ou de notoriété :  3 étant la meilleure note. Affectation des points colonne I</t>
  </si>
  <si>
    <t>Toutes les offres sont comparées avec la même méthode en tenant compte des points capitalisés par chaque soumissionnaire puisque chaque article du lot est indépendant des autres articles du même lot. Un même lot peut être attribué à plusieurs fournisseurs.</t>
  </si>
  <si>
    <t>COMMENT SONT ANALYSÉES LES OFFRES AVEC PONDÉRATION voir documents joints</t>
  </si>
  <si>
    <t>COMMENT SONT "CLASSÉES" LES RÉPONSES</t>
  </si>
  <si>
    <t>Nb CANDIDATS</t>
  </si>
  <si>
    <t>Nombre de lignes répondues</t>
  </si>
  <si>
    <t>1° prix pondérés</t>
  </si>
  <si>
    <t>2° prix pondérés</t>
  </si>
  <si>
    <t>3° prix pondérés</t>
  </si>
  <si>
    <t>4° prix pondérés</t>
  </si>
  <si>
    <t>5° prix pondérés</t>
  </si>
  <si>
    <t>Nombre de lignes supérieures au 5° Prix</t>
  </si>
  <si>
    <t>total lignes du lot</t>
  </si>
  <si>
    <t>Proposé</t>
  </si>
  <si>
    <t xml:space="preserve">TABLEAU à lecture horizontale : Nombre de lignes répondues par chaque soumissionnaire dans chaque tranche de prix pour la totalité de ce lot. </t>
  </si>
  <si>
    <t>Société AAA</t>
  </si>
  <si>
    <t>Société BBB</t>
  </si>
  <si>
    <t>Société CCC</t>
  </si>
  <si>
    <t>Société DDD</t>
  </si>
  <si>
    <t>Société EEE</t>
  </si>
  <si>
    <t>Société FFF</t>
  </si>
  <si>
    <t>Société GGG</t>
  </si>
  <si>
    <t>Société HHH</t>
  </si>
  <si>
    <t>Nbr de lignes CHOIX technique</t>
  </si>
  <si>
    <t>"Rang" prix de 1 à 3</t>
  </si>
  <si>
    <t>"Rang" Prix de 1 à 5</t>
  </si>
  <si>
    <t>Durable</t>
  </si>
  <si>
    <t xml:space="preserve">Logistique + Durable </t>
  </si>
  <si>
    <t>PROPOSITION TECHNIQUE</t>
  </si>
  <si>
    <t>Points</t>
  </si>
  <si>
    <t>soumise à la commission</t>
  </si>
  <si>
    <t>TABLEAU à lecture verticale : Addition des lignes du tableau précédent et "Rang du soumissionnaire" par rapport à ses concurrents</t>
  </si>
  <si>
    <t>Ce lot pourrait être attribué à  :</t>
  </si>
  <si>
    <t>fournisseurs</t>
  </si>
  <si>
    <t>Report des lignes sur les meilleurs prix des meilleurs produits des fournisseurs pressentis.</t>
  </si>
  <si>
    <t xml:space="preserve">Le présent marché a pour objet la fourniture de produits alimentaires de la Cuisine Centrale de …. pour l'année 2000, renouvelable pour l'année 2000 et du 01/01/2000 au 24/07/2000 - </t>
  </si>
  <si>
    <t>⓪①②③④⑤⑥⑦⑧⑨⑩⑪⑫⑬⑭⑮⑯⑰⑱⑲⑳  0️⃣ 1️⃣ 2️⃣ 3️⃣ 4️⃣ 5️⃣ 6️⃣ 7️⃣ 8️⃣ 9️⃣ 🔟</t>
  </si>
  <si>
    <t xml:space="preserve">⓿❶❷❸❹❺❻❼❽❾❿⓫⓬⓭⓮⓯⓰⓱⓲⓳⓴  </t>
  </si>
  <si>
    <t xml:space="preserve">  ► ◄  ▲ ▼  ➕ ➖ ➗ ✖️  ✅  »   " #  %  &amp;  '@  ≈  ±  ¼  ½  ¾  ! M² m² cm²  M³ m³ cm³ 😊 ChatGPT</t>
  </si>
  <si>
    <t>Ⓐ Ⓑ Ⓒ Ⓓ Ⓔ Ⓕ Ⓖ Ⓗ Ⓘ Ⓙ Ⓚ Ⓛ Ⓜ Ⓝ Ⓞ Ⓟ Ⓠ Ⓡ Ⓢ Ⓣ Ⓤ Ⓥ Ⓦ Ⓧ Ⓧ Ⓩ MAJUSCULES</t>
  </si>
  <si>
    <t>ⓐ ⓑ ⓒ ⓓ ⓔ ⓕ ⓕ ⓗ ⓗ ⓘ ⓙ ⓚ ⓛ ⓜ ⓝ ⓞ ⓟ ⓠ ⓡ ⓡ ⓣ ⓤ ⓥ ⓦ ⓧ ⓨ ⓩ minuscules</t>
  </si>
  <si>
    <t>🅐🅑🅒🅓🅔🅕🅖🅗🅘🅙🅚🅛🅜🅝🅞🅟🅠🅡🅢🅣🅤🅥🅦🅧🅨🅩</t>
  </si>
  <si>
    <t>🅰🅱🅲🅳🅴🅵🅶🅷🅸🅹🅺🅻🅼🅽🅾🅿🆀🆁🆂🆃🆄🆅🆆🆇🆈🆉</t>
  </si>
  <si>
    <t>🍏 🍎 🍐 🍊 🍋 🍌 🍉 🍇 🍓 🫐 🍈 🍒 🍑 🥭 🍍 🥥 🥝 🍅 🍆 🥑 🥦 🥬 🥒 🌶 🫑 🌽 🥕 🫒 🧄 🧅 🥔 🍠 🥐 🥯 🍞 🥖 🥨 🧀 🥚 🍳 🧈 🥞 🧇 🥓 🥩 🍗 🍖 🦴 🌭 🍔 🍟 🍕</t>
  </si>
  <si>
    <t xml:space="preserve"> 🫓 🥪 🥙 🧆 🌮 🌯 🫔 🥗 🥘 🫕 🥫 🍝 🍜 🍲 🍛 🍣 🍱 🥟 🦪 🍤 🍙 🍚 🍘 🍥 🥠 🥮 🍢 🍡 🍧 🍨 🍦 🥧 🧁 🍰 🎂 🍮 🍭 🍬 🍫 🍿 🍩 🍪 🌰 🥜 🍯 🥛 🍼 🫖 ☕️ 🍵 🧃 🥤 🧋</t>
  </si>
  <si>
    <t xml:space="preserve"> 🍶 🍺 🍻 🥂 🍷 🥃 🍸 🍹 🧉 🍾 🧊 🥄 🍴 🍽 🥣 🥡 🥢 🧂</t>
  </si>
  <si>
    <t>cliquez sur la colonne  D et copiez dans la barre de formules l'émoticone qui vous intéresse choisissez la police de caractères et la couleur qui vous conviennent</t>
  </si>
  <si>
    <t>🚾 ♿️ 🅿️ 🛗 🈳 🈂️ 🛂 🛃 🛄 🛅 🚹 🚺 🚼 ⚧ 🚻 🚮 🎦 📶 🈁 🔣 ℹ️ 🔤 🔡 🔠 🆖 🆗 🆙 🆒 🆕 🆓 0️⃣ 1️⃣ 2️⃣ 3️⃣ 4️⃣ 5️⃣ 6️⃣ 7️⃣ 8️⃣ 9️⃣ 🔟 🔢 #️⃣ *️⃣ ⏏️ ▶️ ⏸ ⏯ ⏹</t>
  </si>
  <si>
    <t xml:space="preserve"> ⏺ ⏭ ⏮ ⏩ ⏪ ⏫ ⏬ ◀️ 🔼 🔽 ➡️ ⬅️ ⬆️ ⬇️ ↗️ ↘️ ↙️ ↖️ ↕️ ↔️ ↪️ ↩️ ⤴️ ⤵️ 🔀 🔁 🔂 🔄 🔃 🎵 🎶 ➕ ➖ ➗ ✖️ </t>
  </si>
  <si>
    <t>Comment augmenter automatiquement la lettre d'une unité pour obtenir la lettre suivante dans Excel?</t>
  </si>
  <si>
    <t>https://fr.extendoffice.com/documents/excel/4027-excel-increase-letter-by-one.html</t>
  </si>
  <si>
    <t>Demandez à ChatGPT de vous traduire la formule en Excel français</t>
  </si>
  <si>
    <t>excel Suite automatique de lettres au-delà de Z</t>
  </si>
  <si>
    <t xml:space="preserve"> tirez sur la poignée vers le bas</t>
  </si>
  <si>
    <t xml:space="preserve"> lettre A = A65 </t>
  </si>
  <si>
    <t>Formule pour une séquence alphabétique horizontale allant au-delà de Z</t>
  </si>
  <si>
    <t>Coller la formule ci-dessous dans une cellule puis</t>
  </si>
  <si>
    <t>▼</t>
  </si>
  <si>
    <t>dans la formule figer toutes les lettres de colonnes par un     exemple COLONNE(X75)</t>
  </si>
  <si>
    <t>E etc…</t>
  </si>
  <si>
    <t xml:space="preserve">Tirez la poignée de recopie vers la droite pour étendre la formule aux cellules suivantes </t>
  </si>
  <si>
    <t>cliquez sur la colonne et sélectionnez dans la barre de formule le numéro ou la lettre qui vous intéresse choisissez la police de caractères et la couleur qui vous conviennent</t>
  </si>
  <si>
    <t>MOTEUR_UNIVERSEL_STANDARD_VIERGE.xlsx</t>
  </si>
  <si>
    <t>│</t>
  </si>
  <si>
    <t>├── NOYAU_MOTEUR              ← ne pas toucher</t>
  </si>
  <si>
    <t>├── MATRICE_QUESTIONS         ← contenu du thème</t>
  </si>
  <si>
    <t>├── MATRICE_CRITERES          ← notation / détection du thème</t>
  </si>
  <si>
    <t>├── TESTS_VALIDATION          ← essais du thème</t>
  </si>
  <si>
    <t>├── CONTROLE_QUALITE          ← vérifie la cohérence</t>
  </si>
  <si>
    <t>└── MODE_EMPLOI               ← guide</t>
  </si>
  <si>
    <t>(Je fournis la base. Vous construisez votre outil)</t>
  </si>
  <si>
    <t>Page entière = ZOOM 50%</t>
  </si>
  <si>
    <t>Exemple de prompt sur 1 ligne à coller dans ChatGPT et joindre le document à analyser</t>
  </si>
  <si>
    <t>►</t>
  </si>
  <si>
    <t>ORDRE DE MISSION — Ouvre le classeur Excel fourni et réalise un audit technique profond puis une réparation réelle, sans réponse rassurante, déclarative ou cosmétique : chaque affirmation doit être accompagnée d’une preuve vérifiable cellule/plage/formule/compteur/test/extrait XML/résultat de contrôle ; si un point n’est pas contrôlé, écris NON CONTRÔLÉ avec la raison exacte ; ne jamais écrire “tout est OK”, “validé à 100 %”, “moteur fiable” ou “audit profond terminé” sans preuves correspondantes ; objectif : contrôler la mécanique du moteur, les formules, les matrices, les tests, les plages utilisées, les erreurs visibles, les erreurs potentielles, les résidus anciens, les textes parasites, les formules héritées dangereuses et le XML interne du fichier .xlsx ; contraintes non négociables : compatibilité Excel 2021 FR, zéro VBA, zéro macro, zéro lien externe, zéro formule dynamique, zéro formule à débordement, zéro LET, FILTRE, SEQUENCE, UNIQUE, TRIER, TEXTJOIN/JOINDRE.TEXTE, zéro @/intersection implicite, zéro formule partagée héritée dans le XML, éviter les formules monstres, scinder en helpers lisibles, utiliser des plages bornées, ne pas écraser les textes utiles ni les formules fonctionnelles sans justification ; PHASE 1 avant modification : produire un état des lieux factuel avec nom des feuilles, plages réellement utilisées, colonnes de formules, colonnes de textes métier, cellules où texte et formule sont mélangés, formules pointant vers plages trop courtes ou anciennes plages, références interfeuilles, liens externes, erreurs #REF!, #VALEUR!, #NOM?, #DIV/0!, #N/A, erreurs potentielles de logique de notation, cellules/blocs parasites ou obsolètes, sous forme de tableau PREUVE/RÉSULTAT/STATUT avec statuts OK, NON CONFORME, À CORRIGER ou NON CONTRÔLÉ ; PHASE 2 contrôle XML obligatoire : ouvrir le .xlsx comme archive ZIP et inspecter au minimum xl/workbook.xml, xl/worksheets/sheet*.xml, xl/calcChain.xml s’il existe, xl/sharedStrings.xml et xl/styles.xml afin de rechercher t="shared", #REF!, fonctions interdites, formules contenant @, anciennes plages, liens externes, cellules réparées ou supprimées par Excel, puis donner nombre d’anomalies, fichiers XML concernés, cellules concernées quand disponibles et conclusion XML conforme/non conforme/non contrôlé ; PHASE 3 réparation réelle : réparer directement le fichier si la structure est saine ou reconstruire dans un nouvel onglet propre si le moteur est trop contaminé, en conservant les textes utiles, supprimant/isolant les textes parasites, remplaçant les formules douteuses par des formules simples et testables, alignant toutes les plages sur le nombre réel de questions et de critères, vérifiant que chaque critère utile est réellement pris en compte dans la notation, que les réponses attendues ne sont pas copiées mécaniquement, que les relances sont différenciées et utiles, et qu’un mot-clé isolé ne suffit pas à obtenir une note maximale si la réponse n’est pas construite ; PHASE 4 audit après réparation : produire un tableau AVANT/APRÈS avec nombre de feuilles, questions, critères, plages réelles des matrices, plages des formules, nombre de formules modifiées, formules partagées restantes, erreurs #REF!, #VALEUR!, #NOM?, #DIV/0!, fonctions interdites restantes, références vers anciennes plages, liens externes, cellules texte placées par erreur dans une zone formule et résultat du contrôle XML final ; PHASE 5 tests obligatoires : tester au minimum une réponse vide, une réponse incomplète, une réponse correcte, une réponse contenant seulement un mot-clé isolé, une réponse avec plusieurs critères manquants, une réponse qui ne doit pas obtenir 20/20 et une réponse qui doit obtenir le maximum, avec pour chaque test question, niveau testé, réponse saisie, critères attendus, critères détectés, critères manquants, exclusions, score attendu, score obtenu, conclusion conforme/non conforme et correction appliquée ; PHASE 6 livrable final : fournir le fichier Excel corrigé, un onglet RAPPORT_AUDIT ou rapport clair, la liste exacte des cellules/plages modifiées, les formules importantes corrigées, le tableau AVANT/APRÈS, le résultat XML final, les tests réalisés, les problèmes restants, les points NON CONTRÔLÉS avec raison exacte et un avis critique réel sur la fiabilité restante du fichier ; conclusion uniquement à partir des preuves, sans formule générale, et si le fichier reste fragile ou nécessite une reconstruction complète, le dire clairement.</t>
  </si>
  <si>
    <t>En clair :</t>
  </si>
  <si>
    <t>ORDRE DE MISSION — AUDIT ET RÉPARATION RÉELLE D’UN CLASSEUR EXCEL</t>
  </si>
  <si>
    <t>IMPORTANT</t>
  </si>
  <si>
    <t>Je ne veux pas de réponse rassurante, déclarative ou cosmétique.</t>
  </si>
  <si>
    <t>Je veux un travail vérifiable, avec preuves techniques.</t>
  </si>
  <si>
    <t>Chaque affirmation doit être accompagnée d’au moins une preuve : cellule, plage, formule, compteur, test, extrait XML ou résultat de contrôle.</t>
  </si>
  <si>
    <t>Si un point n’a pas pu être contrôlé, écrire clairement : NON CONTRÔLÉ — raison exacte.</t>
  </si>
  <si>
    <t>Ne jamais écrire “tout est OK”, “validé à 100 %”, “moteur fiable” ou “audit profond terminé” sans preuves correspondantes.</t>
  </si>
  <si>
    <t>PÉRIMÈTRE</t>
  </si>
  <si>
    <t>Tu dois ouvrir le classeur Excel fourni et réaliser un audit technique profond, puis réparer réellement le fichier.</t>
  </si>
  <si>
    <t>Le travail doit porter sur la mécanique, les formules, les matrices, les tests, les plages utilisées, les erreurs visibles, les erreurs potentielles et le XML interne du fichier .xlsx.</t>
  </si>
  <si>
    <t>Le but n’est pas d’embellir le fichier, mais de supprimer les erreurs, incohérences, résidus anciens et formules héritées dangereuses.</t>
  </si>
  <si>
    <t>PHASE 1 — ÉTAT DES LIEUX AVANT MODIFICATION</t>
  </si>
  <si>
    <t>Avant toute modification, produire un diagnostic factuel avec un tableau contenant :</t>
  </si>
  <si>
    <t>1. nom exact des feuilles ;</t>
  </si>
  <si>
    <t>2. plages réellement utilisées ;</t>
  </si>
  <si>
    <t>3. colonnes contenant des formules ;</t>
  </si>
  <si>
    <t>4. colonnes contenant du texte métier ;</t>
  </si>
  <si>
    <t>5. cellules où texte et formule sont mélangés par erreur ;</t>
  </si>
  <si>
    <t>6. formules pointant vers des plages trop courtes ;</t>
  </si>
  <si>
    <t>7. formules pointant vers d’anciennes plages ;</t>
  </si>
  <si>
    <t>8. références interfeuilles ;</t>
  </si>
  <si>
    <t>9. liens externes ;</t>
  </si>
  <si>
    <t>10. erreurs visibles : #REF!, #VALEUR!, #NOM?, #DIV/0!, #N/A ;</t>
  </si>
  <si>
    <t>11. erreurs potentielles de logique de notation ;</t>
  </si>
  <si>
    <t>12. cellules ou blocs parasites, obsolètes ou résiduels.</t>
  </si>
  <si>
    <t>Sortie obligatoire de la phase 1 : tableau PREUVE / RÉSULTAT / STATUT.</t>
  </si>
  <si>
    <t>Statuts autorisés : OK, NON CONFORME, À CORRIGER, NON CONTRÔLÉ.</t>
  </si>
  <si>
    <t>PHASE 2 — CONTRÔLE XML OBLIGATOIRE</t>
  </si>
  <si>
    <t>Ouvrir le fichier .xlsx comme une archive ZIP et inspecter les fichiers XML internes.</t>
  </si>
  <si>
    <t>Contrôler au minimum : xl/workbook.xml, xl/worksheets/sheet*.xml, xl/calcChain.xml s’il existe, xl/sharedStrings.xml, xl/styles.xml.</t>
  </si>
  <si>
    <t>Rechercher explicitement :</t>
  </si>
  <si>
    <t xml:space="preserve"> formules partagées : t="shared" ;</t>
  </si>
  <si>
    <t xml:space="preserve"> références cassées : #REF! ;</t>
  </si>
  <si>
    <t xml:space="preserve"> fonctions interdites ;</t>
  </si>
  <si>
    <t xml:space="preserve"> formules contenant @ ;</t>
  </si>
  <si>
    <t xml:space="preserve"> anciennes plages obsolètes ;</t>
  </si>
  <si>
    <t xml:space="preserve"> liens externes ;</t>
  </si>
  <si>
    <t xml:space="preserve"> cellules contenant des formules supprimées ou réparées par Excel.</t>
  </si>
  <si>
    <t>Sortie obligatoire de la phase 2 :</t>
  </si>
  <si>
    <t>1. nombre de formules partagées détectées ;</t>
  </si>
  <si>
    <t>2. feuilles XML concernées ;</t>
  </si>
  <si>
    <t>3. cellules concernées quand l’adresse est disponible ;</t>
  </si>
  <si>
    <t>4. fonctions interdites trouvées ;</t>
  </si>
  <si>
    <t>5. références cassées trouvées ;</t>
  </si>
  <si>
    <t>6. conclusion : XML conforme / XML non conforme / NON CONTRÔLÉ avec raison.</t>
  </si>
  <si>
    <t>PHASE 3 — RÉPARATION RÉELLE</t>
  </si>
  <si>
    <t>Réparer le fichier directement.</t>
  </si>
  <si>
    <t>Deux modes possibles :</t>
  </si>
  <si>
    <t>Mode A — réparation ciblée si la structure est saine.</t>
  </si>
  <si>
    <t>Mode B — reconstruction dans un nouvel onglet propre si l’ancien moteur contient trop de résidus, formules héritées, plages incohérentes ou erreurs structurelles.</t>
  </si>
  <si>
    <t>Règles de réparation :</t>
  </si>
  <si>
    <t>conserver les textes utiles ;</t>
  </si>
  <si>
    <t xml:space="preserve"> supprimer ou isoler les textes parasites ;</t>
  </si>
  <si>
    <t xml:space="preserve"> remplacer les formules douteuses par des formules simples, bornées, testables ;</t>
  </si>
  <si>
    <t xml:space="preserve"> supprimer les références à d’anciennes plages ;</t>
  </si>
  <si>
    <t xml:space="preserve"> aligner toutes les plages de calcul sur le nombre réel de questions et de critères ;</t>
  </si>
  <si>
    <t xml:space="preserve"> vérifier que chaque critère utile est réellement pris en compte</t>
  </si>
  <si>
    <t xml:space="preserve"> vérifier que les réponses attendues ne sont pas de simples variantes copiées ;</t>
  </si>
  <si>
    <t xml:space="preserve"> vérifier que les relances sont différenciées et utiles ;</t>
  </si>
  <si>
    <t xml:space="preserve"> vérifier qu’un motclé isolé ne suffit pas à obtenir une note maximale si la réponse n’est pas construite.</t>
  </si>
  <si>
    <t>PHASE 4 — AUDIT APRÈS RÉPARATION</t>
  </si>
  <si>
    <t>Après modification, refaire un audit complet.</t>
  </si>
  <si>
    <t>Produire un tableau AVANT / APRÈS avec :</t>
  </si>
  <si>
    <t>1. nombre de feuilles ;</t>
  </si>
  <si>
    <t>2. nombre de questions ;</t>
  </si>
  <si>
    <t>3. nombre de critères ;</t>
  </si>
  <si>
    <t>4. plages réelle des matrices ;</t>
  </si>
  <si>
    <t>6. plage réelle des formules ;</t>
  </si>
  <si>
    <t>7. nombre de formules modifiées ;</t>
  </si>
  <si>
    <t>8. nombre de formules partagées restantes ;</t>
  </si>
  <si>
    <t>9. nombre d’erreurs #REF! ;</t>
  </si>
  <si>
    <t>10. nombre d’erreurs #VALEUR! ;</t>
  </si>
  <si>
    <t>11. nombre d’erreurs #NOM? ;</t>
  </si>
  <si>
    <t>12. nombre d’erreurs #DIV/0! ;</t>
  </si>
  <si>
    <t>13. nombre de fonctions interdites restantes ;</t>
  </si>
  <si>
    <t>14. nombre de références vers anciennes plages ;</t>
  </si>
  <si>
    <t>15. nombre de liens externes ;</t>
  </si>
  <si>
    <t>16. nombre de cellules texte placées par erreur dans une zone formule ;</t>
  </si>
  <si>
    <t>17. résultat du contrôle XML après réparation.</t>
  </si>
  <si>
    <t>PHASE 5 — TESTS DE NOTATION OBLIGATOIRES</t>
  </si>
  <si>
    <t>Tester au minimum dix cas :</t>
  </si>
  <si>
    <t>1. réponse contenant seulement un motclé isolé ;</t>
  </si>
  <si>
    <t>2. réponse avec plusieurs critères manquants ;</t>
  </si>
  <si>
    <t>3. réponse qui ne doit pas obtenir 20/20 ;</t>
  </si>
  <si>
    <t>4. réponse qui doit obtenir le maximum.</t>
  </si>
  <si>
    <t>Pour chaque test, fournir un tableau avec :</t>
  </si>
  <si>
    <t xml:space="preserve"> question testée ;</t>
  </si>
  <si>
    <t>niveau testé  ;</t>
  </si>
  <si>
    <t xml:space="preserve"> réponse saisie ;</t>
  </si>
  <si>
    <t xml:space="preserve"> critères ;</t>
  </si>
  <si>
    <t xml:space="preserve"> exclusions détectées ;</t>
  </si>
  <si>
    <t xml:space="preserve"> scores ;</t>
  </si>
  <si>
    <t xml:space="preserve"> conclusion : conforme / non conforme ;</t>
  </si>
  <si>
    <t xml:space="preserve"> correction appliquée si non conforme.</t>
  </si>
  <si>
    <t>PHASE 6 — LIVRABLE FINAL</t>
  </si>
  <si>
    <t>Fournir obligatoirement :</t>
  </si>
  <si>
    <t>1. le fichier Excel corrigé ;</t>
  </si>
  <si>
    <t>2. un onglet RAPPORT_AUDIT ou un rapport séparé clair ;</t>
  </si>
  <si>
    <t>3. la liste exacte des cellules/plages modifiées ;</t>
  </si>
  <si>
    <t>4. la liste des formules importantes corrigées ;</t>
  </si>
  <si>
    <t>5. le tableau AVANT / APRÈS ;</t>
  </si>
  <si>
    <t>6. le résultat du contrôle XML final ;</t>
  </si>
  <si>
    <t>7. les tests  réalisés ;</t>
  </si>
  <si>
    <t>8. les problèmes restants, s’il en existe ;</t>
  </si>
  <si>
    <t>9. les points NON CONTRÔLÉS, avec raison exacte ;</t>
  </si>
  <si>
    <t>10. un avis critique réel sur la fiabilité restante du fichier.</t>
  </si>
  <si>
    <t>CONCLUSION ATTENDUE</t>
  </si>
  <si>
    <t>Ne conclus pas par une formule générale.</t>
  </si>
  <si>
    <t>Conclus uniquement à partir des preuves fournies.</t>
  </si>
  <si>
    <t>Si le fichier reste fragile, le dire clairement.</t>
  </si>
  <si>
    <t>Si une réparation complète demanderait une reconstruction , le dire clairement.</t>
  </si>
  <si>
    <t>Tu dois travailler comme un contrôleur qualité Excel : preuves, cellules, plages, compteurs, tests, XML, puis correction.</t>
  </si>
  <si>
    <t>Ouvre le classeur Excel fourni et fais un audit technique profond avant toute modification. Je ne veux aucune réponse rassurante ou déclarative : chaque affirmation doit être prouvée par cellule, plage, formule, compteur, test ou résultat XML. Le fichier final doit rester compatible Excel 2021 FR : sans VBA, sans macros, sans LET, FILTRE/FILTER, SEQUENCE, TEXTJOIN/JOINDRE.TEXTE, sans @, sans formules dynamiques, sans liens externes, sans formules partagées héritées dans le XML, sans erreurs #REF!, #VALEUR!, #NOM?, #DIV/0!, #N/A dans les zones moteur. Phase 1 : audit avant modification avec nom des feuilles, dimensions utilisées, plages moteur, matrice questions, matrice critères, tests, contrôle qualité, colonnes formules, colonnes textes, cellules mélangeant texte/formule, formules vers anciennes plages, erreurs visibles et risques de notation. Phase 2 : ouvrir le .xlsx comme archive ZIP et contrôler les XML internes : compter t="shared", #REF!, @, fonctions interdites, anciennes plages, caches d’erreurs ; fournir les preuves XML avant réparation. Phase 3 : réparer réellement le fichier sans écraser les textes utiles, sans déplacer inutilement le moteur, en remplaçant les formules douteuses par des formules simples, bornées et auditables ; tracer chaque modification par cellule/plage avec justification. Phase 4 : refaire l’audit complet après réparation et fournir un tableau AVANT/APRÈS : questions, critères, plages, formules, formules modifiées, formules partagées restantes, erreurs Excel, fonctions interdites, anciennes références, textes en zone formule. Phase 5 : faire des tests métier obligatoires : réponse vide, CFA incomplète, CFA correcte, PRO incomplète, PRO correcte, mot-clé isolé, plusieurs critères manquants, réponse qui ne doit pas obtenir 20/20, réponse qui doit obtenir le maximum, PRO testé en CFA, CFA testé en PRO ; indiquer score attendu, score obtenu, cellule/plage et conclusion conforme/non conforme. Phase 6 : fournir le fichier corrigé, le rapport d’audit, les cellules/plages modifiées, les formules importantes corrigées, les tests réalisés, les contrôles XML avant/après, les problèmes restants et un avis critique réel. Interdiction d’écrire “tout est OK”, “validé à 100 %”, “audit profond terminé”, “moteur fiable” ou “corrigé définitivement” sans preuves techniques complètes. Si un point n’a pas pu être contrôlé, écrire NON CONTRÔLÉ avec la raison exacte.</t>
  </si>
  <si>
    <t>Un audit Excel sérieux ne doit pas se résumer à “j’ai vérifié / tout est OK”. Il doit produire des preuves contrôlables : plages inspectées, formules modifiées, anciennes formules restantes, erreurs XML, dépendances, tests de notation.</t>
  </si>
  <si>
    <t>Voici le prompt à utiliser pour m’obliger à faire un travail sérieux.</t>
  </si>
  <si>
    <t>MISSION : AUDIT ET RÉPARATION TECHNIQUE D’UN CLASSEUR EXCEL 2021 FR</t>
  </si>
  <si>
    <t>Tu dois ouvrir le classeur Excel fourni et réaliser un audit technique profond, vérifiable et non cosmétique. L’objectif est de réparer réellement le fichier, pas d’améliorer seulement la présentation.</t>
  </si>
  <si>
    <t>RÈGLE ABSOLUE</t>
  </si>
  <si>
    <t>Aucune affirmation ne doit être déclarative. Chaque constat doit être prouvé par au moins un élément vérifiable : cellule, plage, formule, compteur, résultat de test, extrait XML ou nom de fichier XML interne. Si un point n’a pas pu être contrôlé, écrire clairement : NON CONTRÔLÉ + raison exacte.</t>
  </si>
  <si>
    <t>CONTRAINTES IMPÉRATIVES</t>
  </si>
  <si>
    <t>Le classeur final doit rester compatible Excel 2021 FR et respecter strictement :</t>
  </si>
  <si>
    <t>- sans VBA ;</t>
  </si>
  <si>
    <t>- sans macros ;</t>
  </si>
  <si>
    <t>- sans formules dynamiques ;</t>
  </si>
  <si>
    <t>- sans LET ;</t>
  </si>
  <si>
    <t>- sans FILTRE / FILTER ;</t>
  </si>
  <si>
    <t>- sans SEQUENCE ;</t>
  </si>
  <si>
    <t>- sans TEXTJOIN / JOINDRE.TEXTE ;</t>
  </si>
  <si>
    <t>- sans @ / intersection implicite ;</t>
  </si>
  <si>
    <t>- sans références interfeuilles inutiles ;</t>
  </si>
  <si>
    <t>- sans formules partagées héritées dans le XML ;</t>
  </si>
  <si>
    <t>- sans liens externes ;</t>
  </si>
  <si>
    <t>- sans #REF!, #VALEUR!, #NOM?, #DIV/0!, #N/A dans les zones moteur ;</t>
  </si>
  <si>
    <t>- sans mélange accidentel entre textes métier et zones de formules ;</t>
  </si>
  <si>
    <t>- aucune correction cosmétique ne doit masquer une erreur de logique.</t>
  </si>
  <si>
    <t>PHASE 1 — AUDIT AVANT MODIFICATION</t>
  </si>
  <si>
    <t>Avant toute modification, produire un diagnostic factuel indiquant :</t>
  </si>
  <si>
    <t>2. dimension utilisée de chaque feuille ;</t>
  </si>
  <si>
    <t>3. plage du moteur ;</t>
  </si>
  <si>
    <t>4. plage de la matrice questions ;</t>
  </si>
  <si>
    <t>5. plage de la matrice critères ;</t>
  </si>
  <si>
    <t>6. plage des tests de validation ;</t>
  </si>
  <si>
    <t>7. plage du contrôle qualité ;</t>
  </si>
  <si>
    <t>8. colonnes techniques contenant des formules ;</t>
  </si>
  <si>
    <t>9. colonnes contenant du texte métier ;</t>
  </si>
  <si>
    <t>10. cellules ou colonnes où texte et formule sont mélangés par erreur ;</t>
  </si>
  <si>
    <t>11. formules pointant vers des plages trop courtes ;</t>
  </si>
  <si>
    <t>12. formules pointant vers d’anciennes plages ou zones obsolètes ;</t>
  </si>
  <si>
    <t>13. erreurs Excel visibles ;</t>
  </si>
  <si>
    <t>14. risques de logique de notation ;</t>
  </si>
  <si>
    <t>15. nombre de questions réelles ;</t>
  </si>
  <si>
    <t>16. nombre de critères réels ;</t>
  </si>
  <si>
    <t>17. nombre de formules présentes ;</t>
  </si>
  <si>
    <t>18. nombre de formules suspectes.</t>
  </si>
  <si>
    <t>Ouvrir le fichier .xlsx comme une archive ZIP et inspecter les XML internes.</t>
  </si>
  <si>
    <t>Contrôles obligatoires :</t>
  </si>
  <si>
    <t>- rechercher les formules partagées : t="shared" ;</t>
  </si>
  <si>
    <t>- compter les formules partagées trouvées ;</t>
  </si>
  <si>
    <t>- indiquer leur emplacement XML et, si possible, les cellules concernées ;</t>
  </si>
  <si>
    <t>- rechercher #REF! ;</t>
  </si>
  <si>
    <t>- rechercher #VALUE!, #N/A, #DIV/0!, #NAME? si présents dans les caches XML ;</t>
  </si>
  <si>
    <t>- rechercher les formules contenant @ ;</t>
  </si>
  <si>
    <t>- rechercher LET, FILTER, FILTRE, SEQUENCE, TEXTJOIN, JOINDRE.TEXTE ;</t>
  </si>
  <si>
    <t>- rechercher les anciennes plages obsolètes ;</t>
  </si>
  <si>
    <t>- vérifier que les feuilles XML sont lisibles.</t>
  </si>
  <si>
    <t>Tu dois fournir les compteurs XML AVANT réparation.</t>
  </si>
  <si>
    <t>PHASE 3 — RÉPARATION CONTRÔLÉE</t>
  </si>
  <si>
    <t>Réparer le fichier directement en respectant ces règles :</t>
  </si>
  <si>
    <t>- ne pas écraser les textes métier utiles ;</t>
  </si>
  <si>
    <t>- ne pas écraser une formule fonctionnelle sans justification ;</t>
  </si>
  <si>
    <t>- ne pas déplacer le moteur sans nécessité ;</t>
  </si>
  <si>
    <t>- ne pas mélanger textes d’audit et colonnes techniques ;</t>
  </si>
  <si>
    <t>- remplacer les formules douteuses par des formules plus simples, bornées et auditables ;</t>
  </si>
  <si>
    <t>- privilégier les helpers plutôt que les formules trop longues ;</t>
  </si>
  <si>
    <t>- conserver des plages cohérentes avec la capacité réelle du moteur ;</t>
  </si>
  <si>
    <t>- supprimer ou reconstruire les formules partagées héritées ;</t>
  </si>
  <si>
    <t>- forcer un recalcul propre à l’ouverture du classeur si nécessaire.</t>
  </si>
  <si>
    <t>Chaque modification doit être tracée dans un journal :</t>
  </si>
  <si>
    <t>- cellule ou plage modifiée ;</t>
  </si>
  <si>
    <t>- ancienne logique ou problème constaté ;</t>
  </si>
  <si>
    <t>- nouvelle logique appliquée ;</t>
  </si>
  <si>
    <t>- justification technique.</t>
  </si>
  <si>
    <t>Après réparation, refaire les mêmes contrôles que dans les phases 1 et 2.</t>
  </si>
  <si>
    <t>Fournir un tableau AVANT / APRÈS avec au minimum :</t>
  </si>
  <si>
    <t>- nombre de feuilles ;</t>
  </si>
  <si>
    <t>- nombre de questions ;</t>
  </si>
  <si>
    <t>- nombre de critères ;</t>
  </si>
  <si>
    <t>- plage réelle de la matrice questions ;</t>
  </si>
  <si>
    <t>- plage réelle de la matrice critères ;</t>
  </si>
  <si>
    <t>- plage réelle des formules moteur ;</t>
  </si>
  <si>
    <t>- nombre total de formules ;</t>
  </si>
  <si>
    <t>- nombre de formules modifiées ;</t>
  </si>
  <si>
    <t>- nombre de formules partagées XML restantes ;</t>
  </si>
  <si>
    <t>- nombre de #REF! ;</t>
  </si>
  <si>
    <t>- nombre de #VALEUR! / #VALUE! ;</t>
  </si>
  <si>
    <t>- nombre de #NOM? / #NAME? ;</t>
  </si>
  <si>
    <t>- nombre de #DIV/0! ;</t>
  </si>
  <si>
    <t>- nombre de #N/A ;</t>
  </si>
  <si>
    <t>- nombre de fonctions interdites ;</t>
  </si>
  <si>
    <t>- nombre de références vers anciennes plages ;</t>
  </si>
  <si>
    <t>- nombre de cellules texte trouvées par erreur dans une zone formule ;</t>
  </si>
  <si>
    <t>- résultat des tests de notation.</t>
  </si>
  <si>
    <t>PHASE 5 — TESTS MÉTIER OBLIGATOIRES</t>
  </si>
  <si>
    <t>Tester au minimum 10 cas :</t>
  </si>
  <si>
    <t>1. réponse vide ;</t>
  </si>
  <si>
    <t>2. réponse CFA incomplète ;</t>
  </si>
  <si>
    <t>3. réponse CFA correcte ;</t>
  </si>
  <si>
    <t>4. réponse PRO incomplète ;</t>
  </si>
  <si>
    <t>5. réponse PRO correcte ;</t>
  </si>
  <si>
    <t>6. réponse avec seulement un mot-clé isolé ;</t>
  </si>
  <si>
    <t>7. réponse avec plusieurs critères manquants ;</t>
  </si>
  <si>
    <t>8. réponse qui ne doit pas obtenir 20/20 ;</t>
  </si>
  <si>
    <t>9. réponse qui doit obtenir le maximum ;</t>
  </si>
  <si>
    <t>10. réponse PRO évaluée en mode CFA ;</t>
  </si>
  <si>
    <t>11. réponse CFA évaluée en mode PRO.</t>
  </si>
  <si>
    <t>Pour chaque test, fournir :</t>
  </si>
  <si>
    <t>- question testée ;</t>
  </si>
  <si>
    <t>- niveau testé : CFA ou PRO ;</t>
  </si>
  <si>
    <t>- réponse saisie ;</t>
  </si>
  <si>
    <t>- score attendu ;</t>
  </si>
  <si>
    <t>- score obtenu ;</t>
  </si>
  <si>
    <t>- écart éventuel ;</t>
  </si>
  <si>
    <t>- conclusion : conforme / non conforme ;</t>
  </si>
  <si>
    <t>- cellule ou plage utilisée pour le calcul.</t>
  </si>
  <si>
    <t>RÈGLES DE NOTATION À CONTRÔLER</t>
  </si>
  <si>
    <t>- Une réponse PRO complète doit pouvoir obtenir un très bon score en mode CFA si elle couvre les attendus essentiels.</t>
  </si>
  <si>
    <t>- Une réponse CFA simple ne doit pas obtenir automatiquement un excellent score en mode PRO si elle manque de précision technique.</t>
  </si>
  <si>
    <t>- Les mots-clés isolés ne doivent pas suffire à valider une vraie réponse construite.</t>
  </si>
  <si>
    <t>- Les notions critiques doivent peser réellement.</t>
  </si>
  <si>
    <t>- Les erreurs éliminatoires ou fortement pénalisantes doivent être détectées.</t>
  </si>
  <si>
    <t>- Les scores doivent être plafonnés à 20/20.</t>
  </si>
  <si>
    <t>Fournir :</t>
  </si>
  <si>
    <t>2. un rapport d’audit clair ;</t>
  </si>
  <si>
    <t>3. le tableau AVANT / APRÈS ;</t>
  </si>
  <si>
    <t>4. la liste exacte des cellules et plages modifiées ;</t>
  </si>
  <si>
    <t>5. les formules importantes corrigées ;</t>
  </si>
  <si>
    <t>6. les tests métier réalisés ;</t>
  </si>
  <si>
    <t>7. les contrôles XML avant/après ;</t>
  </si>
  <si>
    <t>8. les problèmes restants s’il en existe ;</t>
  </si>
  <si>
    <t>9. un avis critique réel.</t>
  </si>
  <si>
    <t>INTERDICTIONS DE RÉPONSE</t>
  </si>
  <si>
    <t>Tu n’as pas le droit d’écrire :</t>
  </si>
  <si>
    <t>- “validé à 100 %” ;</t>
  </si>
  <si>
    <t>- “tout est OK” ;</t>
  </si>
  <si>
    <t>- “audit profond terminé” ;</t>
  </si>
  <si>
    <t>- “moteur fiable” ;</t>
  </si>
  <si>
    <t>- “corrigé définitivement” ;</t>
  </si>
  <si>
    <t>sauf si toutes les preuves techniques correspondantes sont fournies.</t>
  </si>
  <si>
    <t>Si une erreur est découverte après une déclaration de conformité, considérer que l’audit précédent était insuffisant et le dire explicitement.</t>
  </si>
  <si>
    <t>La conclusion doit être prudente et vérifiable. Elle doit distinguer :</t>
  </si>
  <si>
    <t>- points contrôlés ;</t>
  </si>
  <si>
    <t>- points réparés ;</t>
  </si>
  <si>
    <t>- points non contrôlés ;</t>
  </si>
  <si>
    <t>- risques restants ;</t>
  </si>
  <si>
    <t>- avis technique.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</si>
</sst>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4">
    <numFmt numFmtId="164" formatCode="[$-F800]dddd\,\ mmmm\ dd\,\ yyyy"/>
    <numFmt numFmtId="165" formatCode="0.000"/>
    <numFmt numFmtId="166" formatCode="0.0&quot; cm&quot;"/>
    <numFmt numFmtId="167" formatCode="0.000&quot; Kg&quot;"/>
    <numFmt numFmtId="168" formatCode="#,##0.00\ &quot;€&quot;"/>
    <numFmt numFmtId="169" formatCode="0.00&quot; Kg&quot;"/>
    <numFmt numFmtId="170" formatCode="0.0"/>
    <numFmt numFmtId="171" formatCode="0.00\ &quot; cm³&quot;"/>
    <numFmt numFmtId="172" formatCode="0.0%"/>
    <numFmt numFmtId="173" formatCode="0&quot; caisses&quot;"/>
    <numFmt numFmtId="174" formatCode="\+\ 0.00&quot; Kg&quot;;\-\ 0.00&quot; Kg&quot;"/>
    <numFmt numFmtId="175" formatCode="\+\ 0.000&quot; Kg&quot;;\-\ 0.000&quot; Kg&quot;"/>
    <numFmt numFmtId="176" formatCode="ddd\ dd\ mmmm\ yyyy\ \-\ hh:mm"/>
    <numFmt numFmtId="177" formatCode="0.0000&quot; Kg&quot;"/>
    <numFmt numFmtId="178" formatCode="0.0&quot; Kg&quot;"/>
    <numFmt numFmtId="179" formatCode="#,##0.000\ &quot;€&quot;"/>
    <numFmt numFmtId="180" formatCode="&quot;N° &quot;0"/>
    <numFmt numFmtId="181" formatCode="0&quot; critères&quot;"/>
    <numFmt numFmtId="182" formatCode="0&quot; Réponses&quot;"/>
    <numFmt numFmtId="183" formatCode="0&quot; Conf&quot;"/>
    <numFmt numFmtId="184" formatCode="0&quot; X&quot;"/>
    <numFmt numFmtId="185" formatCode="0&quot; NC&quot;"/>
    <numFmt numFmtId="186" formatCode="dddd\ dd\ mmmm\ yy"/>
    <numFmt numFmtId="187" formatCode="0&quot;%&quot;"/>
    <numFmt numFmtId="188" formatCode="0.0&quot; L&quot;"/>
    <numFmt numFmtId="189" formatCode="0.0000"/>
    <numFmt numFmtId="190" formatCode="&quot;Jury N° &quot;0"/>
    <numFmt numFmtId="191" formatCode="&quot;Équipage N° &quot;0"/>
    <numFmt numFmtId="192" formatCode="dddd\ dd\ mmm\ yyyy;@"/>
    <numFmt numFmtId="193" formatCode="ddd\ dd\ mmm\ yyyy;@"/>
    <numFmt numFmtId="194" formatCode="dddd\ dd\-mmm\-yyyy;@"/>
    <numFmt numFmtId="195" formatCode="dddd\.dd\-mmmm\ hh&quot;H&quot;mm"/>
    <numFmt numFmtId="196" formatCode="dddd\ dd\ mmm\ yy"/>
    <numFmt numFmtId="197" formatCode="dddd\ dd\ mmm"/>
    <numFmt numFmtId="198" formatCode="ddd\-dd\-mmm"/>
    <numFmt numFmtId="199" formatCode="ddd\ dd\ mmm\ yy"/>
    <numFmt numFmtId="200" formatCode="0&quot; repas&quot;"/>
    <numFmt numFmtId="201" formatCode="0&quot; jours&quot;"/>
    <numFmt numFmtId="202" formatCode="0.0&quot; Repas&quot;"/>
    <numFmt numFmtId="203" formatCode="0&quot; / 20&quot;"/>
    <numFmt numFmtId="204" formatCode="0.0&quot; semaines&quot;"/>
    <numFmt numFmtId="205" formatCode="0.0&quot; R.&quot;"/>
    <numFmt numFmtId="206" formatCode="0&quot; Maxi&quot;"/>
    <numFmt numFmtId="207" formatCode="0&quot; Mini&quot;"/>
    <numFmt numFmtId="208" formatCode="mmmm\-yyyy"/>
    <numFmt numFmtId="209" formatCode="0&quot; Préparations possibles&quot;"/>
    <numFmt numFmtId="210" formatCode="dddd\ m\ mmm\ yyyy\ "/>
    <numFmt numFmtId="211" formatCode="dd\ mmm"/>
    <numFmt numFmtId="212" formatCode="[&gt;=3000000000000]#&quot; &quot;##&quot; &quot;##&quot; &quot;##&quot; &quot;###&quot; &quot;###&quot; | &quot;##;#&quot; &quot;##&quot; &quot;##&quot; &quot;##&quot; &quot;###&quot; &quot;###"/>
    <numFmt numFmtId="213" formatCode="0\ &quot;lignes&quot;"/>
    <numFmt numFmtId="214" formatCode="&quot;ligne&quot;\ 0"/>
    <numFmt numFmtId="215" formatCode="_-* #,##0.00\ _€_-;\-* #,##0.00\ _€_-;_-* &quot;-&quot;??\ _€_-;_-@_-"/>
    <numFmt numFmtId="216" formatCode="d\ mmmm\ yyyy"/>
    <numFmt numFmtId="217" formatCode="#,##0.00\ &quot;F&quot;;\-#,##0.00\ &quot;F&quot;"/>
    <numFmt numFmtId="218" formatCode="[$-40C]dddd\ d\ mmmm\ yyyy\ \-\ h&quot;H&quot;mm"/>
    <numFmt numFmtId="219" formatCode="mmmm\-\ yyyy"/>
    <numFmt numFmtId="220" formatCode="dddd"/>
    <numFmt numFmtId="221" formatCode="d/m/yy;@"/>
    <numFmt numFmtId="222" formatCode="[h]&quot;H&quot;mm"/>
    <numFmt numFmtId="223" formatCode="dd/m"/>
    <numFmt numFmtId="224" formatCode="0&quot; Lignes&quot;"/>
    <numFmt numFmtId="225" formatCode="0&quot; Fournisseur(s)&quot;"/>
    <numFmt numFmtId="226" formatCode="0&quot; N°3&quot;"/>
    <numFmt numFmtId="227" formatCode="&quot;dans &quot;0&quot; colonnes&quot;"/>
    <numFmt numFmtId="228" formatCode="#,##0\ &quot;€&quot;"/>
    <numFmt numFmtId="229" formatCode="dd/mm/yy;@"/>
    <numFmt numFmtId="230" formatCode="h:mm;@"/>
    <numFmt numFmtId="231" formatCode="#,##0.00\ _€"/>
    <numFmt numFmtId="232" formatCode="_-* #,##0.000\ &quot;€&quot;_-;\-* #,##0.000\ &quot;€&quot;_-;_-* &quot;-&quot;????\ &quot;€&quot;_-;_-@_-"/>
    <numFmt numFmtId="233" formatCode="&quot;Col N° &quot;0"/>
    <numFmt numFmtId="234" formatCode="&quot;Coef &quot;0"/>
    <numFmt numFmtId="235" formatCode="0&quot; Prix&quot;"/>
    <numFmt numFmtId="236" formatCode="0&quot; maxi&quot;"/>
    <numFmt numFmtId="237" formatCode="&quot;C&quot;0"/>
  </numFmts>
  <fonts count="849">
    <font>
      <sz val="11"/>
      <color theme="1"/>
      <name val="Calibri"/>
      <family val="2"/>
      <scheme val="minor"/>
    </font>
    <font>
      <sz val="11"/>
      <color theme="1"/>
      <name val="Calibri"/>
      <family val="2"/>
      <scheme val="minor"/>
    </font>
    <font>
      <b/>
      <sz val="11"/>
      <color theme="0"/>
      <name val="Calibri"/>
      <family val="2"/>
      <scheme val="minor"/>
    </font>
    <font>
      <b/>
      <sz val="11"/>
      <color theme="1"/>
      <name val="Calibri"/>
      <family val="2"/>
      <scheme val="minor"/>
    </font>
    <font>
      <sz val="11"/>
      <color theme="0"/>
      <name val="Calibri"/>
      <family val="2"/>
      <scheme val="minor"/>
    </font>
    <font>
      <sz val="10"/>
      <name val="Arial"/>
      <family val="2"/>
    </font>
    <font>
      <b/>
      <sz val="10"/>
      <name val="Arial"/>
      <family val="2"/>
    </font>
    <font>
      <sz val="12"/>
      <name val="Arial Narrow"/>
      <family val="2"/>
    </font>
    <font>
      <sz val="16"/>
      <name val="Arial"/>
      <family val="2"/>
    </font>
    <font>
      <b/>
      <sz val="16"/>
      <name val="Arial"/>
      <family val="2"/>
    </font>
    <font>
      <sz val="6"/>
      <name val="Arial Narrow"/>
      <family val="2"/>
    </font>
    <font>
      <sz val="6"/>
      <name val="Arial"/>
      <family val="2"/>
    </font>
    <font>
      <b/>
      <sz val="6"/>
      <name val="Arial"/>
      <family val="2"/>
    </font>
    <font>
      <b/>
      <sz val="12"/>
      <color indexed="17"/>
      <name val="Arial"/>
      <family val="2"/>
    </font>
    <font>
      <b/>
      <sz val="14"/>
      <name val="Arial"/>
      <family val="2"/>
    </font>
    <font>
      <b/>
      <sz val="15"/>
      <name val="Arial"/>
      <family val="2"/>
    </font>
    <font>
      <b/>
      <sz val="10"/>
      <color indexed="17"/>
      <name val="Arial"/>
      <family val="2"/>
    </font>
    <font>
      <b/>
      <sz val="9"/>
      <color indexed="17"/>
      <name val="Arial"/>
      <family val="2"/>
    </font>
    <font>
      <b/>
      <sz val="9"/>
      <name val="Arial"/>
      <family val="2"/>
    </font>
    <font>
      <sz val="9"/>
      <name val="Arial"/>
      <family val="2"/>
    </font>
    <font>
      <sz val="9"/>
      <name val="Arial Narrow"/>
      <family val="2"/>
    </font>
    <font>
      <b/>
      <sz val="12"/>
      <name val="Times New Roman"/>
      <family val="1"/>
    </font>
    <font>
      <b/>
      <sz val="11"/>
      <name val="Times New Roman"/>
      <family val="1"/>
    </font>
    <font>
      <sz val="12"/>
      <name val="Times New Roman"/>
      <family val="1"/>
    </font>
    <font>
      <sz val="14"/>
      <name val="Arial"/>
      <family val="2"/>
    </font>
    <font>
      <sz val="12"/>
      <name val="Arial"/>
      <family val="2"/>
    </font>
    <font>
      <sz val="10"/>
      <name val="Arial Narrow"/>
      <family val="2"/>
    </font>
    <font>
      <sz val="14"/>
      <color rgb="FFC00000"/>
      <name val="Arial Narrow"/>
      <family val="2"/>
    </font>
    <font>
      <b/>
      <sz val="14"/>
      <name val="Calibri"/>
      <family val="2"/>
      <scheme val="minor"/>
    </font>
    <font>
      <b/>
      <sz val="12"/>
      <name val="Calibri"/>
      <family val="2"/>
      <scheme val="minor"/>
    </font>
    <font>
      <sz val="7"/>
      <name val="Arial Narrow"/>
      <family val="2"/>
    </font>
    <font>
      <sz val="8"/>
      <name val="Arial Narrow"/>
      <family val="2"/>
    </font>
    <font>
      <sz val="8"/>
      <name val="Calibri"/>
      <family val="2"/>
      <scheme val="minor"/>
    </font>
    <font>
      <sz val="10"/>
      <name val="MS Sans Serif"/>
      <family val="2"/>
    </font>
    <font>
      <sz val="28"/>
      <color theme="1"/>
      <name val="Calibri"/>
      <family val="2"/>
      <scheme val="minor"/>
    </font>
    <font>
      <sz val="120"/>
      <color theme="1"/>
      <name val="Calibri"/>
      <family val="2"/>
      <scheme val="minor"/>
    </font>
    <font>
      <sz val="20"/>
      <color theme="1"/>
      <name val="Calibri"/>
      <family val="2"/>
      <scheme val="minor"/>
    </font>
    <font>
      <sz val="10"/>
      <name val="Calibri"/>
      <family val="2"/>
      <scheme val="minor"/>
    </font>
    <font>
      <b/>
      <sz val="18"/>
      <color rgb="FFC00000"/>
      <name val="Calibri"/>
      <family val="2"/>
      <scheme val="minor"/>
    </font>
    <font>
      <b/>
      <sz val="16"/>
      <name val="Calibri"/>
      <family val="2"/>
      <scheme val="minor"/>
    </font>
    <font>
      <sz val="12"/>
      <color theme="1"/>
      <name val="Calibri"/>
      <family val="2"/>
      <scheme val="minor"/>
    </font>
    <font>
      <sz val="7"/>
      <name val="Calibri"/>
      <family val="2"/>
      <scheme val="minor"/>
    </font>
    <font>
      <b/>
      <sz val="14"/>
      <color theme="1"/>
      <name val="Calibri"/>
      <family val="2"/>
      <scheme val="minor"/>
    </font>
    <font>
      <b/>
      <sz val="18"/>
      <color theme="1"/>
      <name val="Calibri"/>
      <family val="2"/>
      <scheme val="minor"/>
    </font>
    <font>
      <sz val="14"/>
      <color theme="1"/>
      <name val="Calibri"/>
      <family val="2"/>
      <scheme val="minor"/>
    </font>
    <font>
      <b/>
      <sz val="12"/>
      <color theme="1"/>
      <name val="Calibri"/>
      <family val="2"/>
      <scheme val="minor"/>
    </font>
    <font>
      <b/>
      <sz val="16"/>
      <color theme="1"/>
      <name val="Calibri"/>
      <family val="2"/>
      <scheme val="minor"/>
    </font>
    <font>
      <b/>
      <sz val="12"/>
      <color theme="0"/>
      <name val="Calibri"/>
      <family val="2"/>
      <scheme val="minor"/>
    </font>
    <font>
      <sz val="9"/>
      <color theme="1"/>
      <name val="Calibri"/>
      <family val="2"/>
      <scheme val="minor"/>
    </font>
    <font>
      <sz val="8"/>
      <color rgb="FF0033CC"/>
      <name val="Calibri"/>
      <family val="2"/>
      <scheme val="minor"/>
    </font>
    <font>
      <b/>
      <sz val="16"/>
      <color theme="0"/>
      <name val="Calibri"/>
      <family val="2"/>
      <scheme val="minor"/>
    </font>
    <font>
      <b/>
      <sz val="18"/>
      <color theme="0"/>
      <name val="Calibri"/>
      <family val="2"/>
      <scheme val="minor"/>
    </font>
    <font>
      <b/>
      <sz val="14"/>
      <color theme="0"/>
      <name val="Calibri"/>
      <family val="2"/>
      <scheme val="minor"/>
    </font>
    <font>
      <sz val="14"/>
      <name val="Calibri"/>
      <family val="2"/>
      <scheme val="minor"/>
    </font>
    <font>
      <b/>
      <sz val="10"/>
      <name val="Calibri"/>
      <family val="2"/>
      <scheme val="minor"/>
    </font>
    <font>
      <b/>
      <sz val="18"/>
      <name val="Calibri"/>
      <family val="2"/>
      <scheme val="minor"/>
    </font>
    <font>
      <sz val="12"/>
      <name val="Calibri"/>
      <family val="2"/>
      <scheme val="minor"/>
    </font>
    <font>
      <b/>
      <sz val="20"/>
      <color theme="0"/>
      <name val="Calibri"/>
      <family val="2"/>
      <scheme val="minor"/>
    </font>
    <font>
      <b/>
      <sz val="20"/>
      <name val="Calibri"/>
      <family val="2"/>
      <scheme val="minor"/>
    </font>
    <font>
      <sz val="10"/>
      <color theme="0"/>
      <name val="Calibri"/>
      <family val="2"/>
      <scheme val="minor"/>
    </font>
    <font>
      <b/>
      <sz val="11"/>
      <name val="Calibri"/>
      <family val="2"/>
      <scheme val="minor"/>
    </font>
    <font>
      <sz val="11"/>
      <name val="Calibri"/>
      <family val="2"/>
      <scheme val="minor"/>
    </font>
    <font>
      <sz val="14"/>
      <color rgb="FFC00000"/>
      <name val="Calibri"/>
      <family val="2"/>
      <scheme val="minor"/>
    </font>
    <font>
      <b/>
      <sz val="12"/>
      <color rgb="FF000000"/>
      <name val="Calibri"/>
      <family val="2"/>
      <scheme val="minor"/>
    </font>
    <font>
      <sz val="13"/>
      <name val="Calibri"/>
      <family val="2"/>
      <scheme val="minor"/>
    </font>
    <font>
      <b/>
      <sz val="14"/>
      <color rgb="FF0070C0"/>
      <name val="Calibri"/>
      <family val="2"/>
      <scheme val="minor"/>
    </font>
    <font>
      <sz val="11"/>
      <color indexed="10"/>
      <name val="Calibri"/>
      <family val="2"/>
      <scheme val="minor"/>
    </font>
    <font>
      <b/>
      <sz val="10"/>
      <color indexed="10"/>
      <name val="Calibri"/>
      <family val="2"/>
      <scheme val="minor"/>
    </font>
    <font>
      <b/>
      <sz val="10"/>
      <color indexed="21"/>
      <name val="Calibri"/>
      <family val="2"/>
      <scheme val="minor"/>
    </font>
    <font>
      <sz val="9"/>
      <name val="Calibri"/>
      <family val="2"/>
      <scheme val="minor"/>
    </font>
    <font>
      <b/>
      <sz val="13"/>
      <name val="Calibri"/>
      <family val="2"/>
      <scheme val="minor"/>
    </font>
    <font>
      <b/>
      <i/>
      <sz val="13"/>
      <name val="Calibri"/>
      <family val="2"/>
      <scheme val="minor"/>
    </font>
    <font>
      <i/>
      <sz val="12"/>
      <color rgb="FFC00000"/>
      <name val="Calibri"/>
      <family val="2"/>
      <scheme val="minor"/>
    </font>
    <font>
      <i/>
      <sz val="10"/>
      <name val="Calibri"/>
      <family val="2"/>
      <scheme val="minor"/>
    </font>
    <font>
      <b/>
      <i/>
      <sz val="11"/>
      <name val="Calibri"/>
      <family val="2"/>
      <scheme val="minor"/>
    </font>
    <font>
      <b/>
      <i/>
      <sz val="12"/>
      <name val="Calibri"/>
      <family val="2"/>
      <scheme val="minor"/>
    </font>
    <font>
      <i/>
      <sz val="11"/>
      <name val="Calibri"/>
      <family val="2"/>
      <scheme val="minor"/>
    </font>
    <font>
      <b/>
      <sz val="11"/>
      <color rgb="FFC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0"/>
      <color rgb="FF7030A0"/>
      <name val="Calibri"/>
      <family val="2"/>
      <scheme val="minor"/>
    </font>
    <font>
      <sz val="11"/>
      <color rgb="FF7030A0"/>
      <name val="Calibri"/>
      <family val="2"/>
      <scheme val="minor"/>
    </font>
    <font>
      <b/>
      <sz val="11"/>
      <color theme="5" tint="-0.249977111117893"/>
      <name val="Calibri"/>
      <family val="2"/>
      <scheme val="minor"/>
    </font>
    <font>
      <sz val="10"/>
      <color theme="5" tint="-0.249977111117893"/>
      <name val="Calibri"/>
      <family val="2"/>
      <scheme val="minor"/>
    </font>
    <font>
      <sz val="11"/>
      <color theme="5" tint="-0.249977111117893"/>
      <name val="Calibri"/>
      <family val="2"/>
      <scheme val="minor"/>
    </font>
    <font>
      <b/>
      <sz val="11"/>
      <color rgb="FF0070C0"/>
      <name val="Calibri"/>
      <family val="2"/>
      <scheme val="minor"/>
    </font>
    <font>
      <sz val="10"/>
      <color rgb="FF0070C0"/>
      <name val="Calibri"/>
      <family val="2"/>
      <scheme val="minor"/>
    </font>
    <font>
      <sz val="11"/>
      <color rgb="FF0070C0"/>
      <name val="Calibri"/>
      <family val="2"/>
      <scheme val="minor"/>
    </font>
    <font>
      <sz val="24"/>
      <name val="Calibri"/>
      <family val="2"/>
      <scheme val="minor"/>
    </font>
    <font>
      <b/>
      <sz val="24"/>
      <name val="Calibri"/>
      <family val="2"/>
      <scheme val="minor"/>
    </font>
    <font>
      <b/>
      <sz val="14"/>
      <color rgb="FFC00000"/>
      <name val="Calibri"/>
      <family val="2"/>
      <scheme val="minor"/>
    </font>
    <font>
      <b/>
      <u/>
      <sz val="12"/>
      <color rgb="FFC00000"/>
      <name val="Calibri"/>
      <family val="2"/>
      <scheme val="minor"/>
    </font>
    <font>
      <b/>
      <i/>
      <u/>
      <sz val="12"/>
      <name val="Calibri"/>
      <family val="2"/>
      <scheme val="minor"/>
    </font>
    <font>
      <b/>
      <u/>
      <sz val="11"/>
      <name val="Calibri"/>
      <family val="2"/>
      <scheme val="minor"/>
    </font>
    <font>
      <i/>
      <sz val="8"/>
      <name val="Calibri"/>
      <family val="2"/>
      <scheme val="minor"/>
    </font>
    <font>
      <sz val="8"/>
      <color indexed="53"/>
      <name val="Arial"/>
      <family val="2"/>
    </font>
    <font>
      <b/>
      <sz val="9"/>
      <color theme="0"/>
      <name val="Calibri"/>
      <family val="2"/>
      <scheme val="minor"/>
    </font>
    <font>
      <b/>
      <u/>
      <sz val="14"/>
      <name val="Calibri"/>
      <family val="2"/>
      <scheme val="minor"/>
    </font>
    <font>
      <b/>
      <i/>
      <u/>
      <sz val="14"/>
      <name val="Calibri"/>
      <family val="2"/>
      <scheme val="minor"/>
    </font>
    <font>
      <b/>
      <sz val="9"/>
      <name val="Calibri"/>
      <family val="2"/>
      <scheme val="minor"/>
    </font>
    <font>
      <b/>
      <sz val="11"/>
      <color indexed="16"/>
      <name val="Calibri"/>
      <family val="2"/>
      <scheme val="minor"/>
    </font>
    <font>
      <b/>
      <sz val="8"/>
      <color indexed="16"/>
      <name val="Calibri"/>
      <family val="2"/>
      <scheme val="minor"/>
    </font>
    <font>
      <b/>
      <sz val="8"/>
      <name val="Calibri"/>
      <family val="2"/>
      <scheme val="minor"/>
    </font>
    <font>
      <b/>
      <sz val="8"/>
      <color theme="0"/>
      <name val="Calibri"/>
      <family val="2"/>
      <scheme val="minor"/>
    </font>
    <font>
      <b/>
      <i/>
      <sz val="8"/>
      <name val="Calibri"/>
      <family val="2"/>
      <scheme val="minor"/>
    </font>
    <font>
      <b/>
      <sz val="10"/>
      <color indexed="16"/>
      <name val="Calibri"/>
      <family val="2"/>
      <scheme val="minor"/>
    </font>
    <font>
      <b/>
      <i/>
      <sz val="9"/>
      <name val="Calibri"/>
      <family val="2"/>
      <scheme val="minor"/>
    </font>
    <font>
      <b/>
      <sz val="8"/>
      <color rgb="FFC00000"/>
      <name val="Calibri"/>
      <family val="2"/>
      <scheme val="minor"/>
    </font>
    <font>
      <b/>
      <sz val="11"/>
      <color indexed="17"/>
      <name val="Calibri"/>
      <family val="2"/>
      <scheme val="minor"/>
    </font>
    <font>
      <b/>
      <sz val="12"/>
      <color indexed="17"/>
      <name val="Calibri"/>
      <family val="2"/>
      <scheme val="minor"/>
    </font>
    <font>
      <b/>
      <sz val="14"/>
      <color indexed="17"/>
      <name val="Calibri"/>
      <family val="2"/>
      <scheme val="minor"/>
    </font>
    <font>
      <b/>
      <sz val="16"/>
      <color rgb="FFC00000"/>
      <name val="Calibri"/>
      <family val="2"/>
      <scheme val="minor"/>
    </font>
    <font>
      <b/>
      <sz val="16"/>
      <color rgb="FF000000"/>
      <name val="Calibri"/>
      <family val="2"/>
      <scheme val="minor"/>
    </font>
    <font>
      <sz val="8"/>
      <color indexed="61"/>
      <name val="Calibri"/>
      <family val="2"/>
      <scheme val="minor"/>
    </font>
    <font>
      <sz val="11"/>
      <color indexed="61"/>
      <name val="Calibri"/>
      <family val="2"/>
      <scheme val="minor"/>
    </font>
    <font>
      <sz val="11"/>
      <color indexed="22"/>
      <name val="Calibri"/>
      <family val="2"/>
      <scheme val="minor"/>
    </font>
    <font>
      <b/>
      <sz val="7"/>
      <color indexed="12"/>
      <name val="Calibri"/>
      <family val="2"/>
      <scheme val="minor"/>
    </font>
    <font>
      <b/>
      <sz val="10"/>
      <color theme="0"/>
      <name val="Calibri"/>
      <family val="2"/>
      <scheme val="minor"/>
    </font>
    <font>
      <b/>
      <sz val="10"/>
      <color indexed="9"/>
      <name val="Calibri"/>
      <family val="2"/>
      <scheme val="minor"/>
    </font>
    <font>
      <b/>
      <sz val="12"/>
      <color indexed="9"/>
      <name val="Calibri"/>
      <family val="2"/>
      <scheme val="minor"/>
    </font>
    <font>
      <sz val="7"/>
      <color indexed="61"/>
      <name val="Calibri"/>
      <family val="2"/>
      <scheme val="minor"/>
    </font>
    <font>
      <sz val="10"/>
      <color indexed="61"/>
      <name val="Calibri"/>
      <family val="2"/>
      <scheme val="minor"/>
    </font>
    <font>
      <sz val="14"/>
      <color indexed="17"/>
      <name val="Calibri"/>
      <family val="2"/>
      <scheme val="minor"/>
    </font>
    <font>
      <sz val="7"/>
      <color indexed="12"/>
      <name val="Calibri"/>
      <family val="2"/>
      <scheme val="minor"/>
    </font>
    <font>
      <sz val="10"/>
      <color indexed="12"/>
      <name val="Calibri"/>
      <family val="2"/>
      <scheme val="minor"/>
    </font>
    <font>
      <b/>
      <sz val="9"/>
      <color indexed="12"/>
      <name val="Calibri"/>
      <family val="2"/>
      <scheme val="minor"/>
    </font>
    <font>
      <b/>
      <sz val="14"/>
      <color rgb="FF0000FF"/>
      <name val="Calibri"/>
      <family val="2"/>
      <scheme val="minor"/>
    </font>
    <font>
      <b/>
      <sz val="14"/>
      <color indexed="12"/>
      <name val="Calibri"/>
      <family val="2"/>
      <scheme val="minor"/>
    </font>
    <font>
      <sz val="14"/>
      <color indexed="12"/>
      <name val="Calibri"/>
      <family val="2"/>
      <scheme val="minor"/>
    </font>
    <font>
      <b/>
      <sz val="8"/>
      <color indexed="12"/>
      <name val="Calibri"/>
      <family val="2"/>
      <scheme val="minor"/>
    </font>
    <font>
      <sz val="16"/>
      <color indexed="12"/>
      <name val="Calibri"/>
      <family val="2"/>
      <scheme val="minor"/>
    </font>
    <font>
      <b/>
      <sz val="10"/>
      <color indexed="60"/>
      <name val="Calibri"/>
      <family val="2"/>
      <scheme val="minor"/>
    </font>
    <font>
      <sz val="11"/>
      <color indexed="17"/>
      <name val="Calibri"/>
      <family val="2"/>
      <scheme val="minor"/>
    </font>
    <font>
      <sz val="10"/>
      <color indexed="17"/>
      <name val="Calibri"/>
      <family val="2"/>
      <scheme val="minor"/>
    </font>
    <font>
      <b/>
      <sz val="10"/>
      <color indexed="17"/>
      <name val="Calibri"/>
      <family val="2"/>
      <scheme val="minor"/>
    </font>
    <font>
      <b/>
      <sz val="11"/>
      <color indexed="9"/>
      <name val="Calibri"/>
      <family val="2"/>
      <scheme val="minor"/>
    </font>
    <font>
      <sz val="9"/>
      <color indexed="12"/>
      <name val="Calibri"/>
      <family val="2"/>
      <scheme val="minor"/>
    </font>
    <font>
      <b/>
      <sz val="8"/>
      <color indexed="9"/>
      <name val="Calibri"/>
      <family val="2"/>
      <scheme val="minor"/>
    </font>
    <font>
      <sz val="11"/>
      <color indexed="9"/>
      <name val="Calibri"/>
      <family val="2"/>
      <scheme val="minor"/>
    </font>
    <font>
      <b/>
      <sz val="12"/>
      <color rgb="FF0000FF"/>
      <name val="Calibri"/>
      <family val="2"/>
      <scheme val="minor"/>
    </font>
    <font>
      <b/>
      <sz val="8"/>
      <color rgb="FF008000"/>
      <name val="Calibri"/>
      <family val="2"/>
      <scheme val="minor"/>
    </font>
    <font>
      <b/>
      <sz val="14"/>
      <color rgb="FF008000"/>
      <name val="Calibri"/>
      <family val="2"/>
      <scheme val="minor"/>
    </font>
    <font>
      <sz val="14"/>
      <color indexed="10"/>
      <name val="Calibri"/>
      <family val="2"/>
      <scheme val="minor"/>
    </font>
    <font>
      <sz val="12"/>
      <color indexed="17"/>
      <name val="Calibri"/>
      <family val="2"/>
      <scheme val="minor"/>
    </font>
    <font>
      <b/>
      <sz val="11"/>
      <color indexed="10"/>
      <name val="Calibri"/>
      <family val="2"/>
      <scheme val="minor"/>
    </font>
    <font>
      <u/>
      <sz val="11"/>
      <color theme="10"/>
      <name val="Calibri"/>
      <family val="2"/>
      <scheme val="minor"/>
    </font>
    <font>
      <b/>
      <sz val="10"/>
      <color indexed="12"/>
      <name val="Calibri"/>
      <family val="2"/>
      <scheme val="minor"/>
    </font>
    <font>
      <sz val="8"/>
      <color indexed="17"/>
      <name val="Calibri"/>
      <family val="2"/>
      <scheme val="minor"/>
    </font>
    <font>
      <b/>
      <sz val="9"/>
      <color rgb="FF008000"/>
      <name val="Calibri"/>
      <family val="2"/>
      <scheme val="minor"/>
    </font>
    <font>
      <b/>
      <sz val="11"/>
      <color rgb="FF008000"/>
      <name val="Calibri"/>
      <family val="2"/>
      <scheme val="minor"/>
    </font>
    <font>
      <sz val="7"/>
      <color indexed="17"/>
      <name val="Calibri"/>
      <family val="2"/>
      <scheme val="minor"/>
    </font>
    <font>
      <b/>
      <sz val="18"/>
      <color rgb="FF0070C0"/>
      <name val="Calibri"/>
      <family val="2"/>
      <scheme val="minor"/>
    </font>
    <font>
      <b/>
      <sz val="12"/>
      <color rgb="FF0070C0"/>
      <name val="Calibri"/>
      <family val="2"/>
      <scheme val="minor"/>
    </font>
    <font>
      <sz val="14"/>
      <color theme="4"/>
      <name val="Calibri"/>
      <family val="2"/>
      <scheme val="minor"/>
    </font>
    <font>
      <sz val="16"/>
      <color rgb="FF7030A0"/>
      <name val="Calibri"/>
      <family val="2"/>
      <scheme val="minor"/>
    </font>
    <font>
      <b/>
      <sz val="16"/>
      <color rgb="FF7030A0"/>
      <name val="Calibri"/>
      <family val="2"/>
      <scheme val="minor"/>
    </font>
    <font>
      <sz val="16"/>
      <name val="Calibri"/>
      <family val="2"/>
      <scheme val="minor"/>
    </font>
    <font>
      <b/>
      <sz val="16"/>
      <color rgb="FF0070C0"/>
      <name val="Calibri"/>
      <family val="2"/>
      <scheme val="minor"/>
    </font>
    <font>
      <b/>
      <sz val="9"/>
      <color rgb="FF0070C0"/>
      <name val="Calibri"/>
      <family val="2"/>
      <scheme val="minor"/>
    </font>
    <font>
      <b/>
      <sz val="12"/>
      <color rgb="FF7030A0"/>
      <name val="Calibri"/>
      <family val="2"/>
      <scheme val="minor"/>
    </font>
    <font>
      <b/>
      <sz val="9"/>
      <color rgb="FF7030A0"/>
      <name val="Calibri"/>
      <family val="2"/>
      <scheme val="minor"/>
    </font>
    <font>
      <sz val="8"/>
      <color rgb="FF0070C0"/>
      <name val="Calibri"/>
      <family val="2"/>
      <scheme val="minor"/>
    </font>
    <font>
      <b/>
      <sz val="8"/>
      <color rgb="FF0070C0"/>
      <name val="Calibri"/>
      <family val="2"/>
      <scheme val="minor"/>
    </font>
    <font>
      <b/>
      <sz val="11"/>
      <color indexed="61"/>
      <name val="Calibri"/>
      <family val="2"/>
      <scheme val="minor"/>
    </font>
    <font>
      <b/>
      <sz val="9"/>
      <color indexed="61"/>
      <name val="Calibri"/>
      <family val="2"/>
      <scheme val="minor"/>
    </font>
    <font>
      <b/>
      <sz val="14"/>
      <color indexed="9"/>
      <name val="Calibri"/>
      <family val="2"/>
      <scheme val="minor"/>
    </font>
    <font>
      <sz val="9"/>
      <color indexed="9"/>
      <name val="Calibri"/>
      <family val="2"/>
      <scheme val="minor"/>
    </font>
    <font>
      <b/>
      <sz val="9"/>
      <color indexed="17"/>
      <name val="Calibri"/>
      <family val="2"/>
      <scheme val="minor"/>
    </font>
    <font>
      <b/>
      <sz val="9"/>
      <color indexed="10"/>
      <name val="Calibri"/>
      <family val="2"/>
      <scheme val="minor"/>
    </font>
    <font>
      <b/>
      <sz val="9"/>
      <color indexed="16"/>
      <name val="Calibri"/>
      <family val="2"/>
      <scheme val="minor"/>
    </font>
    <font>
      <sz val="7"/>
      <color rgb="FF0070C0"/>
      <name val="Calibri"/>
      <family val="2"/>
      <scheme val="minor"/>
    </font>
    <font>
      <sz val="8"/>
      <color rgb="FF0070C0"/>
      <name val="Arial"/>
      <family val="2"/>
    </font>
    <font>
      <sz val="8"/>
      <name val="Arial"/>
      <family val="2"/>
    </font>
    <font>
      <b/>
      <sz val="22"/>
      <color theme="9" tint="-0.499984740745262"/>
      <name val="Calibri"/>
      <family val="2"/>
      <scheme val="minor"/>
    </font>
    <font>
      <b/>
      <sz val="18"/>
      <color theme="9" tint="-0.499984740745262"/>
      <name val="Calibri"/>
      <family val="2"/>
      <scheme val="minor"/>
    </font>
    <font>
      <sz val="11"/>
      <color rgb="FF363636"/>
      <name val="Segoe UI"/>
      <family val="2"/>
    </font>
    <font>
      <sz val="10"/>
      <color rgb="FF363636"/>
      <name val="Segoe UI"/>
      <family val="2"/>
    </font>
    <font>
      <sz val="11"/>
      <color rgb="FF363636"/>
      <name val="Calibri"/>
      <family val="2"/>
      <scheme val="minor"/>
    </font>
    <font>
      <b/>
      <sz val="11"/>
      <color theme="9" tint="-0.499984740745262"/>
      <name val="Calibri"/>
      <family val="2"/>
      <scheme val="minor"/>
    </font>
    <font>
      <sz val="18"/>
      <color theme="0"/>
      <name val="Calibri"/>
      <family val="2"/>
      <scheme val="minor"/>
    </font>
    <font>
      <b/>
      <sz val="14"/>
      <color rgb="FFFFFF00"/>
      <name val="Arial"/>
      <family val="2"/>
    </font>
    <font>
      <b/>
      <sz val="10"/>
      <color theme="0"/>
      <name val="Arial"/>
      <family val="2"/>
    </font>
    <font>
      <u/>
      <sz val="10"/>
      <color theme="10"/>
      <name val="Arial"/>
      <family val="2"/>
    </font>
    <font>
      <u/>
      <sz val="14"/>
      <color theme="10"/>
      <name val="Arial"/>
      <family val="2"/>
    </font>
    <font>
      <b/>
      <sz val="14"/>
      <color theme="8" tint="-0.249977111117893"/>
      <name val="Calibri"/>
      <family val="2"/>
      <scheme val="minor"/>
    </font>
    <font>
      <b/>
      <sz val="10"/>
      <color theme="9" tint="-0.249977111117893"/>
      <name val="Calibri"/>
      <family val="2"/>
      <scheme val="minor"/>
    </font>
    <font>
      <b/>
      <sz val="12"/>
      <color theme="5" tint="-0.249977111117893"/>
      <name val="Calibri"/>
      <family val="2"/>
      <scheme val="minor"/>
    </font>
    <font>
      <b/>
      <sz val="12"/>
      <color theme="9" tint="-0.499984740745262"/>
      <name val="Calibri"/>
      <family val="2"/>
      <scheme val="minor"/>
    </font>
    <font>
      <b/>
      <sz val="12"/>
      <color rgb="FF002060"/>
      <name val="Calibri"/>
      <family val="2"/>
      <scheme val="minor"/>
    </font>
    <font>
      <b/>
      <sz val="12"/>
      <color theme="7" tint="-0.499984740745262"/>
      <name val="Calibri"/>
      <family val="2"/>
      <scheme val="minor"/>
    </font>
    <font>
      <b/>
      <sz val="12"/>
      <color rgb="FFC00000"/>
      <name val="Calibri"/>
      <family val="2"/>
      <scheme val="minor"/>
    </font>
    <font>
      <b/>
      <sz val="9"/>
      <color theme="7" tint="-0.499984740745262"/>
      <name val="Calibri"/>
      <family val="2"/>
      <scheme val="minor"/>
    </font>
    <font>
      <b/>
      <sz val="9"/>
      <color theme="1" tint="0.34998626667073579"/>
      <name val="Calibri"/>
      <family val="2"/>
      <scheme val="minor"/>
    </font>
    <font>
      <sz val="8"/>
      <color theme="0"/>
      <name val="Calibri"/>
      <family val="2"/>
      <scheme val="minor"/>
    </font>
    <font>
      <b/>
      <sz val="14"/>
      <color rgb="FFFF0000"/>
      <name val="Calibri"/>
      <family val="2"/>
      <scheme val="minor"/>
    </font>
    <font>
      <b/>
      <i/>
      <sz val="14"/>
      <color rgb="FFFF0000"/>
      <name val="Calibri"/>
      <family val="2"/>
      <scheme val="minor"/>
    </font>
    <font>
      <b/>
      <sz val="10"/>
      <color rgb="FF000099"/>
      <name val="Calibri"/>
      <family val="2"/>
      <scheme val="minor"/>
    </font>
    <font>
      <b/>
      <i/>
      <sz val="9"/>
      <color rgb="FF000099"/>
      <name val="Calibri"/>
      <family val="2"/>
      <scheme val="minor"/>
    </font>
    <font>
      <sz val="12"/>
      <color rgb="FF7030A0"/>
      <name val="Calibri"/>
      <family val="2"/>
      <scheme val="minor"/>
    </font>
    <font>
      <b/>
      <sz val="14"/>
      <color theme="9" tint="-0.249977111117893"/>
      <name val="Calibri"/>
      <family val="2"/>
      <scheme val="minor"/>
    </font>
    <font>
      <sz val="14"/>
      <color theme="5" tint="-0.249977111117893"/>
      <name val="Calibri"/>
      <family val="2"/>
      <scheme val="minor"/>
    </font>
    <font>
      <b/>
      <sz val="14"/>
      <color theme="5" tint="-0.249977111117893"/>
      <name val="Calibri"/>
      <family val="2"/>
      <scheme val="minor"/>
    </font>
    <font>
      <b/>
      <i/>
      <sz val="14"/>
      <name val="Calibri"/>
      <family val="2"/>
      <scheme val="minor"/>
    </font>
    <font>
      <b/>
      <sz val="12"/>
      <color theme="8" tint="-0.249977111117893"/>
      <name val="Calibri"/>
      <family val="2"/>
      <scheme val="minor"/>
    </font>
    <font>
      <b/>
      <i/>
      <sz val="14"/>
      <color theme="0"/>
      <name val="Calibri"/>
      <family val="2"/>
      <scheme val="minor"/>
    </font>
    <font>
      <b/>
      <sz val="12"/>
      <color theme="1" tint="0.34998626667073579"/>
      <name val="Calibri"/>
      <family val="2"/>
      <scheme val="minor"/>
    </font>
    <font>
      <b/>
      <sz val="12"/>
      <color theme="1" tint="0.499984740745262"/>
      <name val="Calibri"/>
      <family val="2"/>
      <scheme val="minor"/>
    </font>
    <font>
      <sz val="10"/>
      <color rgb="FFFFFF00"/>
      <name val="Arial"/>
      <family val="2"/>
    </font>
    <font>
      <b/>
      <sz val="12"/>
      <color rgb="FFC00000"/>
      <name val="Wingdings 3"/>
      <family val="1"/>
      <charset val="2"/>
    </font>
    <font>
      <sz val="11"/>
      <color theme="0"/>
      <name val="Arial"/>
      <family val="2"/>
    </font>
    <font>
      <i/>
      <sz val="14"/>
      <color theme="0"/>
      <name val="Calibri"/>
      <family val="2"/>
      <scheme val="minor"/>
    </font>
    <font>
      <i/>
      <sz val="9"/>
      <color theme="0"/>
      <name val="Calibri"/>
      <family val="2"/>
      <scheme val="minor"/>
    </font>
    <font>
      <u/>
      <sz val="10"/>
      <color theme="8" tint="-0.249977111117893"/>
      <name val="Arial"/>
      <family val="2"/>
    </font>
    <font>
      <i/>
      <sz val="12"/>
      <name val="Calibri"/>
      <family val="2"/>
      <scheme val="minor"/>
    </font>
    <font>
      <sz val="11"/>
      <color rgb="FF254C67"/>
      <name val="Calibri"/>
      <family val="2"/>
      <scheme val="minor"/>
    </font>
    <font>
      <b/>
      <i/>
      <sz val="11"/>
      <color rgb="FF232323"/>
      <name val="Calibri"/>
      <family val="2"/>
      <scheme val="minor"/>
    </font>
    <font>
      <i/>
      <sz val="9"/>
      <name val="Calibri"/>
      <family val="2"/>
      <scheme val="minor"/>
    </font>
    <font>
      <sz val="9"/>
      <color rgb="FF232323"/>
      <name val="Calibri"/>
      <family val="2"/>
      <scheme val="minor"/>
    </font>
    <font>
      <b/>
      <sz val="9"/>
      <color rgb="FF232323"/>
      <name val="Calibri"/>
      <family val="2"/>
      <scheme val="minor"/>
    </font>
    <font>
      <b/>
      <u/>
      <sz val="12"/>
      <color theme="9" tint="-0.499984740745262"/>
      <name val="Calibri"/>
      <family val="2"/>
      <scheme val="minor"/>
    </font>
    <font>
      <b/>
      <sz val="14"/>
      <color theme="9" tint="-0.499984740745262"/>
      <name val="Calibri"/>
      <family val="2"/>
      <scheme val="minor"/>
    </font>
    <font>
      <b/>
      <sz val="10"/>
      <color rgb="FF7030A0"/>
      <name val="Arial"/>
      <family val="2"/>
    </font>
    <font>
      <sz val="11"/>
      <color theme="9" tint="-0.499984740745262"/>
      <name val="Calibri"/>
      <family val="2"/>
      <scheme val="minor"/>
    </font>
    <font>
      <sz val="14"/>
      <color rgb="FF006A92"/>
      <name val="Verdana"/>
      <family val="2"/>
    </font>
    <font>
      <u/>
      <sz val="14"/>
      <color theme="10"/>
      <name val="Calibri"/>
      <family val="2"/>
      <scheme val="minor"/>
    </font>
    <font>
      <b/>
      <sz val="15.5"/>
      <color rgb="FF20759D"/>
      <name val="Arial"/>
      <family val="2"/>
    </font>
    <font>
      <sz val="10"/>
      <color rgb="FF303030"/>
      <name val="Calibri"/>
      <family val="2"/>
      <scheme val="minor"/>
    </font>
    <font>
      <sz val="12"/>
      <color theme="1"/>
      <name val="Arial"/>
      <family val="2"/>
    </font>
    <font>
      <b/>
      <sz val="12"/>
      <color theme="1"/>
      <name val="Arial"/>
      <family val="2"/>
    </font>
    <font>
      <b/>
      <u/>
      <sz val="15.5"/>
      <color rgb="FF20759D"/>
      <name val="Arial"/>
      <family val="2"/>
    </font>
    <font>
      <b/>
      <sz val="15.5"/>
      <color rgb="FF000000"/>
      <name val="Arial"/>
      <family val="2"/>
    </font>
    <font>
      <b/>
      <u/>
      <sz val="11.5"/>
      <color rgb="FF000000"/>
      <name val="Arial"/>
      <family val="2"/>
    </font>
    <font>
      <sz val="11"/>
      <color theme="1"/>
      <name val="Arial"/>
      <family val="2"/>
    </font>
    <font>
      <sz val="11.5"/>
      <color rgb="FF000000"/>
      <name val="Arial"/>
      <family val="2"/>
    </font>
    <font>
      <b/>
      <i/>
      <sz val="10"/>
      <color rgb="FF000000"/>
      <name val="Arial"/>
      <family val="2"/>
    </font>
    <font>
      <b/>
      <sz val="11.5"/>
      <color rgb="FF000000"/>
      <name val="Arial"/>
      <family val="2"/>
    </font>
    <font>
      <b/>
      <sz val="20"/>
      <color rgb="FF008000"/>
      <name val="Calibri"/>
      <family val="2"/>
      <scheme val="minor"/>
    </font>
    <font>
      <b/>
      <sz val="18"/>
      <color rgb="FF008000"/>
      <name val="Calibri"/>
      <family val="2"/>
      <scheme val="minor"/>
    </font>
    <font>
      <b/>
      <sz val="12"/>
      <color theme="9" tint="-0.249977111117893"/>
      <name val="Calibri"/>
      <family val="2"/>
      <scheme val="minor"/>
    </font>
    <font>
      <b/>
      <sz val="12"/>
      <color rgb="FFFF0000"/>
      <name val="Wingdings 3"/>
      <family val="1"/>
      <charset val="2"/>
    </font>
    <font>
      <b/>
      <sz val="9"/>
      <color theme="8" tint="-0.249977111117893"/>
      <name val="Calibri"/>
      <family val="2"/>
      <scheme val="minor"/>
    </font>
    <font>
      <b/>
      <sz val="10"/>
      <color theme="8" tint="-0.499984740745262"/>
      <name val="Calibri"/>
      <family val="2"/>
      <scheme val="minor"/>
    </font>
    <font>
      <sz val="8"/>
      <color theme="1" tint="0.34998626667073579"/>
      <name val="Calibri"/>
      <family val="2"/>
      <scheme val="minor"/>
    </font>
    <font>
      <sz val="9"/>
      <color theme="7" tint="-0.499984740745262"/>
      <name val="Calibri"/>
      <family val="2"/>
      <scheme val="minor"/>
    </font>
    <font>
      <b/>
      <i/>
      <sz val="10"/>
      <name val="Calibri"/>
      <family val="2"/>
      <scheme val="minor"/>
    </font>
    <font>
      <sz val="9"/>
      <color theme="6" tint="-0.249977111117893"/>
      <name val="Calibri"/>
      <family val="2"/>
      <scheme val="minor"/>
    </font>
    <font>
      <sz val="9"/>
      <color theme="8" tint="-0.249977111117893"/>
      <name val="Calibri"/>
      <family val="2"/>
      <scheme val="minor"/>
    </font>
    <font>
      <b/>
      <i/>
      <sz val="10"/>
      <color theme="4" tint="-0.499984740745262"/>
      <name val="Calibri"/>
      <family val="2"/>
      <scheme val="minor"/>
    </font>
    <font>
      <sz val="10"/>
      <color theme="1"/>
      <name val="Calibri"/>
      <family val="2"/>
      <scheme val="minor"/>
    </font>
    <font>
      <b/>
      <sz val="11"/>
      <color theme="5" tint="-0.499984740745262"/>
      <name val="Calibri"/>
      <family val="2"/>
      <scheme val="minor"/>
    </font>
    <font>
      <b/>
      <sz val="9"/>
      <color theme="4" tint="-0.249977111117893"/>
      <name val="Calibri"/>
      <family val="2"/>
      <scheme val="minor"/>
    </font>
    <font>
      <b/>
      <sz val="10"/>
      <color theme="8" tint="-0.249977111117893"/>
      <name val="Calibri"/>
      <family val="2"/>
      <scheme val="minor"/>
    </font>
    <font>
      <sz val="9"/>
      <color rgb="FFC00000"/>
      <name val="Calibri"/>
      <family val="2"/>
      <scheme val="minor"/>
    </font>
    <font>
      <sz val="10"/>
      <color theme="9" tint="-0.249977111117893"/>
      <name val="Calibri"/>
      <family val="2"/>
      <scheme val="minor"/>
    </font>
    <font>
      <b/>
      <sz val="11"/>
      <color theme="7" tint="-0.249977111117893"/>
      <name val="Calibri"/>
      <family val="2"/>
      <scheme val="minor"/>
    </font>
    <font>
      <sz val="11.5"/>
      <name val="Arial"/>
      <family val="2"/>
    </font>
    <font>
      <b/>
      <u/>
      <sz val="12"/>
      <name val="Calibri"/>
      <family val="2"/>
      <scheme val="minor"/>
    </font>
    <font>
      <b/>
      <sz val="16"/>
      <color theme="7" tint="-0.249977111117893"/>
      <name val="Calibri"/>
      <family val="2"/>
      <scheme val="minor"/>
    </font>
    <font>
      <b/>
      <i/>
      <sz val="10"/>
      <color theme="7" tint="-0.499984740745262"/>
      <name val="Calibri"/>
      <family val="2"/>
      <scheme val="minor"/>
    </font>
    <font>
      <b/>
      <i/>
      <sz val="10"/>
      <color rgb="FFC00000"/>
      <name val="Calibri"/>
      <family val="2"/>
      <scheme val="minor"/>
    </font>
    <font>
      <b/>
      <i/>
      <sz val="10"/>
      <color theme="9" tint="-0.499984740745262"/>
      <name val="Calibri"/>
      <family val="2"/>
      <scheme val="minor"/>
    </font>
    <font>
      <b/>
      <sz val="22"/>
      <name val="Calibri"/>
      <family val="2"/>
      <scheme val="minor"/>
    </font>
    <font>
      <b/>
      <sz val="10"/>
      <color rgb="FFC00000"/>
      <name val="Arial"/>
      <family val="2"/>
    </font>
    <font>
      <b/>
      <sz val="14"/>
      <color rgb="FF002060"/>
      <name val="Calibri"/>
      <family val="2"/>
      <scheme val="minor"/>
    </font>
    <font>
      <b/>
      <sz val="14"/>
      <color theme="7" tint="-0.499984740745262"/>
      <name val="Calibri"/>
      <family val="2"/>
      <scheme val="minor"/>
    </font>
    <font>
      <b/>
      <sz val="16"/>
      <color theme="9" tint="-0.249977111117893"/>
      <name val="Calibri"/>
      <family val="2"/>
      <scheme val="minor"/>
    </font>
    <font>
      <b/>
      <sz val="12"/>
      <color rgb="FFFF0000"/>
      <name val="Calibri"/>
      <family val="2"/>
      <scheme val="minor"/>
    </font>
    <font>
      <b/>
      <sz val="12"/>
      <color theme="4" tint="-0.249977111117893"/>
      <name val="Calibri"/>
      <family val="2"/>
      <scheme val="minor"/>
    </font>
    <font>
      <b/>
      <sz val="9"/>
      <color theme="4" tint="-0.499984740745262"/>
      <name val="Calibri"/>
      <family val="2"/>
      <scheme val="minor"/>
    </font>
    <font>
      <b/>
      <sz val="10"/>
      <color theme="4" tint="-0.249977111117893"/>
      <name val="Calibri"/>
      <family val="2"/>
      <scheme val="minor"/>
    </font>
    <font>
      <b/>
      <sz val="11"/>
      <color theme="7" tint="-0.499984740745262"/>
      <name val="Calibri"/>
      <family val="2"/>
      <scheme val="minor"/>
    </font>
    <font>
      <b/>
      <sz val="9"/>
      <color rgb="FFC00000"/>
      <name val="Calibri"/>
      <family val="2"/>
      <scheme val="minor"/>
    </font>
    <font>
      <sz val="12"/>
      <color theme="4" tint="-0.249977111117893"/>
      <name val="Wingdings 3"/>
      <family val="1"/>
      <charset val="2"/>
    </font>
    <font>
      <b/>
      <sz val="10"/>
      <color theme="7" tint="-0.499984740745262"/>
      <name val="Calibri"/>
      <family val="2"/>
      <scheme val="minor"/>
    </font>
    <font>
      <b/>
      <sz val="10"/>
      <color rgb="FFC00000"/>
      <name val="Calibri"/>
      <family val="2"/>
      <scheme val="minor"/>
    </font>
    <font>
      <b/>
      <sz val="9"/>
      <color theme="8" tint="-0.499984740745262"/>
      <name val="Calibri"/>
      <family val="2"/>
      <scheme val="minor"/>
    </font>
    <font>
      <sz val="10"/>
      <color rgb="FFFF0000"/>
      <name val="Calibri"/>
      <family val="2"/>
      <scheme val="minor"/>
    </font>
    <font>
      <b/>
      <sz val="9"/>
      <color theme="9" tint="-0.249977111117893"/>
      <name val="Calibri"/>
      <family val="2"/>
      <scheme val="minor"/>
    </font>
    <font>
      <b/>
      <i/>
      <sz val="9"/>
      <color theme="1" tint="0.34998626667073579"/>
      <name val="Calibri"/>
      <family val="2"/>
      <scheme val="minor"/>
    </font>
    <font>
      <sz val="9"/>
      <color theme="4" tint="-0.249977111117893"/>
      <name val="Calibri"/>
      <family val="2"/>
      <scheme val="minor"/>
    </font>
    <font>
      <b/>
      <u/>
      <sz val="10"/>
      <color theme="7" tint="-0.499984740745262"/>
      <name val="Calibri"/>
      <family val="2"/>
      <scheme val="minor"/>
    </font>
    <font>
      <b/>
      <i/>
      <sz val="12"/>
      <color rgb="FFC00000"/>
      <name val="Calibri"/>
      <family val="2"/>
      <scheme val="minor"/>
    </font>
    <font>
      <sz val="12"/>
      <color rgb="FFC00000"/>
      <name val="Calibri"/>
      <family val="2"/>
      <scheme val="minor"/>
    </font>
    <font>
      <b/>
      <sz val="10"/>
      <color theme="4" tint="-0.249977111117893"/>
      <name val="Calibri"/>
      <family val="2"/>
    </font>
    <font>
      <sz val="8"/>
      <color rgb="FFFF0000"/>
      <name val="Calibri"/>
      <family val="2"/>
      <scheme val="minor"/>
    </font>
    <font>
      <b/>
      <sz val="10"/>
      <color theme="1"/>
      <name val="Calibri"/>
      <family val="2"/>
      <scheme val="minor"/>
    </font>
    <font>
      <i/>
      <sz val="10"/>
      <color theme="1"/>
      <name val="Calibri"/>
      <family val="2"/>
      <scheme val="minor"/>
    </font>
    <font>
      <b/>
      <i/>
      <sz val="8"/>
      <color theme="1" tint="0.34998626667073579"/>
      <name val="Calibri"/>
      <family val="2"/>
      <scheme val="minor"/>
    </font>
    <font>
      <i/>
      <sz val="8"/>
      <color theme="1"/>
      <name val="Calibri"/>
      <family val="2"/>
      <scheme val="minor"/>
    </font>
    <font>
      <i/>
      <sz val="9"/>
      <color theme="1"/>
      <name val="Calibri"/>
      <family val="2"/>
      <scheme val="minor"/>
    </font>
    <font>
      <sz val="10"/>
      <color theme="7" tint="-0.249977111117893"/>
      <name val="Calibri"/>
      <family val="2"/>
      <scheme val="minor"/>
    </font>
    <font>
      <vertAlign val="superscript"/>
      <sz val="11"/>
      <color rgb="FF000000"/>
      <name val="Calibri"/>
      <family val="2"/>
      <scheme val="minor"/>
    </font>
    <font>
      <sz val="11"/>
      <color rgb="FF000000"/>
      <name val="Calibri"/>
      <family val="2"/>
      <scheme val="minor"/>
    </font>
    <font>
      <b/>
      <sz val="12"/>
      <color rgb="FF000000"/>
      <name val="Arial"/>
      <family val="2"/>
    </font>
    <font>
      <b/>
      <u/>
      <sz val="11"/>
      <color rgb="FF000000"/>
      <name val="Calibri"/>
      <family val="2"/>
      <scheme val="minor"/>
    </font>
    <font>
      <b/>
      <sz val="11"/>
      <color rgb="FF000000"/>
      <name val="Calibri"/>
      <family val="2"/>
      <scheme val="minor"/>
    </font>
    <font>
      <b/>
      <sz val="11"/>
      <color rgb="FFB98571"/>
      <name val="Calibri"/>
      <family val="2"/>
      <scheme val="minor"/>
    </font>
    <font>
      <b/>
      <sz val="11"/>
      <color theme="8" tint="-0.499984740745262"/>
      <name val="Calibri"/>
      <family val="2"/>
      <scheme val="minor"/>
    </font>
    <font>
      <sz val="10"/>
      <color rgb="FF333333"/>
      <name val="Calibri"/>
      <family val="2"/>
      <scheme val="minor"/>
    </font>
    <font>
      <b/>
      <sz val="10"/>
      <color rgb="FFFF0000"/>
      <name val="Wingdings 3"/>
      <family val="1"/>
      <charset val="2"/>
    </font>
    <font>
      <b/>
      <sz val="11"/>
      <color rgb="FFFF0000"/>
      <name val="Wingdings 3"/>
      <family val="1"/>
      <charset val="2"/>
    </font>
    <font>
      <sz val="11"/>
      <color rgb="FF16212C"/>
      <name val="Calibri"/>
      <family val="2"/>
      <scheme val="minor"/>
    </font>
    <font>
      <sz val="10"/>
      <color theme="8" tint="-0.499984740745262"/>
      <name val="Calibri"/>
      <family val="2"/>
      <scheme val="minor"/>
    </font>
    <font>
      <i/>
      <sz val="8"/>
      <color theme="1" tint="0.34998626667073579"/>
      <name val="Calibri"/>
      <family val="2"/>
      <scheme val="minor"/>
    </font>
    <font>
      <b/>
      <sz val="11"/>
      <color theme="4" tint="-0.249977111117893"/>
      <name val="Calibri"/>
      <family val="2"/>
      <scheme val="minor"/>
    </font>
    <font>
      <b/>
      <sz val="16"/>
      <color theme="4" tint="-0.249977111117893"/>
      <name val="Calibri"/>
      <family val="2"/>
      <scheme val="minor"/>
    </font>
    <font>
      <b/>
      <sz val="11"/>
      <color rgb="FF002060"/>
      <name val="Calibri"/>
      <family val="2"/>
      <scheme val="minor"/>
    </font>
    <font>
      <i/>
      <sz val="10"/>
      <color theme="0" tint="-0.34998626667073579"/>
      <name val="Calibri"/>
      <family val="2"/>
      <scheme val="minor"/>
    </font>
    <font>
      <b/>
      <sz val="10"/>
      <color theme="9" tint="-0.499984740745262"/>
      <name val="Calibri"/>
      <family val="2"/>
      <scheme val="minor"/>
    </font>
    <font>
      <sz val="10"/>
      <color theme="4" tint="-0.249977111117893"/>
      <name val="Calibri"/>
      <family val="2"/>
      <scheme val="minor"/>
    </font>
    <font>
      <sz val="10"/>
      <color theme="7" tint="-0.499984740745262"/>
      <name val="Calibri"/>
      <family val="2"/>
      <scheme val="minor"/>
    </font>
    <font>
      <sz val="10"/>
      <color theme="9" tint="-0.499984740745262"/>
      <name val="Calibri"/>
      <family val="2"/>
      <scheme val="minor"/>
    </font>
    <font>
      <b/>
      <sz val="20"/>
      <color theme="9" tint="-0.249977111117893"/>
      <name val="Calibri"/>
      <family val="2"/>
      <scheme val="minor"/>
    </font>
    <font>
      <sz val="12"/>
      <color rgb="FFC00000"/>
      <name val="Wingdings 3"/>
      <family val="1"/>
      <charset val="2"/>
    </font>
    <font>
      <sz val="11.5"/>
      <color rgb="FF000000"/>
      <name val="Calibri"/>
      <family val="2"/>
      <scheme val="minor"/>
    </font>
    <font>
      <i/>
      <sz val="11"/>
      <color theme="1"/>
      <name val="Calibri"/>
      <family val="2"/>
      <scheme val="minor"/>
    </font>
    <font>
      <b/>
      <sz val="11.5"/>
      <color theme="9" tint="-0.249977111117893"/>
      <name val="Arial"/>
      <family val="2"/>
    </font>
    <font>
      <sz val="11"/>
      <color theme="1" tint="0.34998626667073579"/>
      <name val="Calibri"/>
      <family val="2"/>
      <scheme val="minor"/>
    </font>
    <font>
      <b/>
      <sz val="10"/>
      <color rgb="FF7030A0"/>
      <name val="Calibri"/>
      <family val="2"/>
    </font>
    <font>
      <sz val="9"/>
      <color rgb="FF7030A0"/>
      <name val="Calibri"/>
      <family val="2"/>
      <scheme val="minor"/>
    </font>
    <font>
      <b/>
      <sz val="12"/>
      <color theme="8" tint="-0.499984740745262"/>
      <name val="Calibri"/>
      <family val="2"/>
      <scheme val="minor"/>
    </font>
    <font>
      <b/>
      <sz val="11"/>
      <color rgb="FFFF0000"/>
      <name val="Calibri"/>
      <family val="2"/>
      <scheme val="minor"/>
    </font>
    <font>
      <sz val="8"/>
      <color theme="4" tint="-0.249977111117893"/>
      <name val="Calibri"/>
      <family val="2"/>
      <scheme val="minor"/>
    </font>
    <font>
      <b/>
      <sz val="12"/>
      <color theme="3" tint="-0.499984740745262"/>
      <name val="Calibri"/>
      <family val="2"/>
      <scheme val="minor"/>
    </font>
    <font>
      <b/>
      <sz val="11"/>
      <name val="Arial"/>
      <family val="2"/>
    </font>
    <font>
      <b/>
      <sz val="9"/>
      <color rgb="FFFF0000"/>
      <name val="Calibri"/>
      <family val="2"/>
      <scheme val="minor"/>
    </font>
    <font>
      <b/>
      <sz val="24"/>
      <color theme="0"/>
      <name val="Calibri"/>
      <family val="2"/>
      <scheme val="minor"/>
    </font>
    <font>
      <sz val="14"/>
      <color theme="0" tint="-0.14999847407452621"/>
      <name val="Calibri"/>
      <family val="2"/>
      <scheme val="minor"/>
    </font>
    <font>
      <sz val="10"/>
      <name val="MS Sans Serif"/>
    </font>
    <font>
      <b/>
      <sz val="26"/>
      <color theme="0"/>
      <name val="Calibri"/>
      <family val="2"/>
      <scheme val="minor"/>
    </font>
    <font>
      <b/>
      <sz val="20"/>
      <color rgb="FF0070C0"/>
      <name val="Calibri"/>
      <family val="2"/>
      <scheme val="minor"/>
    </font>
    <font>
      <b/>
      <sz val="20"/>
      <color rgb="FFFF0000"/>
      <name val="Calibri"/>
      <family val="2"/>
      <scheme val="minor"/>
    </font>
    <font>
      <b/>
      <sz val="20"/>
      <color theme="1"/>
      <name val="Calibri"/>
      <family val="2"/>
      <scheme val="minor"/>
    </font>
    <font>
      <sz val="14"/>
      <color theme="0"/>
      <name val="Calibri"/>
      <family val="2"/>
      <scheme val="minor"/>
    </font>
    <font>
      <b/>
      <sz val="14"/>
      <color rgb="FF0066FF"/>
      <name val="Calibri"/>
      <family val="2"/>
      <scheme val="minor"/>
    </font>
    <font>
      <sz val="14"/>
      <color rgb="FF444444"/>
      <name val="Calibri"/>
      <family val="2"/>
      <scheme val="minor"/>
    </font>
    <font>
      <b/>
      <u/>
      <sz val="16"/>
      <color theme="10"/>
      <name val="Calibri"/>
      <family val="2"/>
      <scheme val="minor"/>
    </font>
    <font>
      <b/>
      <sz val="14"/>
      <color rgb="FF3366FF"/>
      <name val="Calibri"/>
      <family val="2"/>
      <scheme val="minor"/>
    </font>
    <font>
      <b/>
      <sz val="16"/>
      <color rgb="FFFF0000"/>
      <name val="Calibri"/>
      <family val="2"/>
      <scheme val="minor"/>
    </font>
    <font>
      <sz val="10"/>
      <name val="Comic Sans MS"/>
      <family val="4"/>
    </font>
    <font>
      <b/>
      <sz val="11"/>
      <color indexed="12"/>
      <name val="Calibri"/>
      <family val="2"/>
      <scheme val="minor"/>
    </font>
    <font>
      <b/>
      <sz val="18"/>
      <color indexed="10"/>
      <name val="Calibri"/>
      <family val="2"/>
      <scheme val="minor"/>
    </font>
    <font>
      <sz val="18"/>
      <color indexed="10"/>
      <name val="Calibri"/>
      <family val="2"/>
      <scheme val="minor"/>
    </font>
    <font>
      <b/>
      <sz val="16"/>
      <color indexed="12"/>
      <name val="Calibri"/>
      <family val="2"/>
      <scheme val="minor"/>
    </font>
    <font>
      <b/>
      <sz val="14"/>
      <color indexed="10"/>
      <name val="Calibri"/>
      <family val="2"/>
      <scheme val="minor"/>
    </font>
    <font>
      <b/>
      <sz val="16"/>
      <color indexed="10"/>
      <name val="Calibri"/>
      <family val="2"/>
      <scheme val="minor"/>
    </font>
    <font>
      <sz val="16"/>
      <color indexed="10"/>
      <name val="Calibri"/>
      <family val="2"/>
      <scheme val="minor"/>
    </font>
    <font>
      <b/>
      <i/>
      <sz val="16"/>
      <color indexed="10"/>
      <name val="Calibri"/>
      <family val="2"/>
      <scheme val="minor"/>
    </font>
    <font>
      <i/>
      <sz val="16"/>
      <color indexed="10"/>
      <name val="Calibri"/>
      <family val="2"/>
      <scheme val="minor"/>
    </font>
    <font>
      <i/>
      <sz val="16"/>
      <color indexed="12"/>
      <name val="Calibri"/>
      <family val="2"/>
      <scheme val="minor"/>
    </font>
    <font>
      <b/>
      <i/>
      <sz val="16"/>
      <color indexed="12"/>
      <name val="Calibri"/>
      <family val="2"/>
      <scheme val="minor"/>
    </font>
    <font>
      <i/>
      <sz val="10"/>
      <color indexed="12"/>
      <name val="Calibri"/>
      <family val="2"/>
      <scheme val="minor"/>
    </font>
    <font>
      <b/>
      <sz val="14"/>
      <color indexed="53"/>
      <name val="Geneva"/>
    </font>
    <font>
      <sz val="11"/>
      <color indexed="8"/>
      <name val="Rockwell"/>
      <family val="1"/>
    </font>
    <font>
      <b/>
      <sz val="11"/>
      <color theme="1"/>
      <name val="Arial"/>
      <family val="2"/>
    </font>
    <font>
      <sz val="11"/>
      <color rgb="FF303030"/>
      <name val="Calibri"/>
      <family val="2"/>
      <scheme val="minor"/>
    </font>
    <font>
      <b/>
      <sz val="12"/>
      <color theme="8" tint="-0.499984740745262"/>
      <name val="Arial"/>
      <family val="2"/>
    </font>
    <font>
      <sz val="10"/>
      <color theme="8" tint="-0.249977111117893"/>
      <name val="Calibri"/>
      <family val="2"/>
      <scheme val="minor"/>
    </font>
    <font>
      <b/>
      <sz val="12"/>
      <color indexed="12"/>
      <name val="Calibri"/>
      <family val="2"/>
      <scheme val="minor"/>
    </font>
    <font>
      <b/>
      <i/>
      <sz val="12"/>
      <color rgb="FF0070C0"/>
      <name val="Calibri"/>
      <family val="2"/>
      <scheme val="minor"/>
    </font>
    <font>
      <b/>
      <i/>
      <sz val="11"/>
      <color theme="4" tint="-0.499984740745262"/>
      <name val="Calibri"/>
      <family val="2"/>
      <scheme val="minor"/>
    </font>
    <font>
      <b/>
      <sz val="10"/>
      <color theme="4" tint="-0.499984740745262"/>
      <name val="Calibri"/>
      <family val="2"/>
      <scheme val="minor"/>
    </font>
    <font>
      <b/>
      <i/>
      <sz val="11"/>
      <color rgb="FFC00000"/>
      <name val="Calibri"/>
      <family val="2"/>
      <scheme val="minor"/>
    </font>
    <font>
      <b/>
      <sz val="11"/>
      <color theme="4" tint="-0.499984740745262"/>
      <name val="Calibri"/>
      <family val="2"/>
      <scheme val="minor"/>
    </font>
    <font>
      <b/>
      <sz val="11"/>
      <color theme="8" tint="-0.249977111117893"/>
      <name val="Calibri"/>
      <family val="2"/>
      <scheme val="minor"/>
    </font>
    <font>
      <sz val="11.5"/>
      <name val="Calibri"/>
      <family val="2"/>
      <scheme val="minor"/>
    </font>
    <font>
      <b/>
      <sz val="12"/>
      <color theme="4" tint="-0.499984740745262"/>
      <name val="Calibri"/>
      <family val="2"/>
      <scheme val="minor"/>
    </font>
    <font>
      <sz val="11"/>
      <color rgb="FF006100"/>
      <name val="Calibri"/>
      <family val="2"/>
      <scheme val="minor"/>
    </font>
    <font>
      <sz val="11"/>
      <color rgb="FFFF0000"/>
      <name val="Calibri"/>
      <family val="2"/>
      <scheme val="minor"/>
    </font>
    <font>
      <b/>
      <sz val="24"/>
      <color indexed="62"/>
      <name val="Arial"/>
      <family val="2"/>
    </font>
    <font>
      <b/>
      <sz val="16"/>
      <color indexed="62"/>
      <name val="Arial"/>
      <family val="2"/>
    </font>
    <font>
      <b/>
      <sz val="14"/>
      <color indexed="62"/>
      <name val="Arial"/>
      <family val="2"/>
    </font>
    <font>
      <sz val="10"/>
      <color indexed="12"/>
      <name val="Arial"/>
      <family val="2"/>
    </font>
    <font>
      <b/>
      <sz val="22"/>
      <color indexed="62"/>
      <name val="Wingdings"/>
      <charset val="2"/>
    </font>
    <font>
      <b/>
      <sz val="10"/>
      <color rgb="FF0000FF"/>
      <name val="Arial"/>
      <family val="2"/>
    </font>
    <font>
      <b/>
      <sz val="24"/>
      <color indexed="17"/>
      <name val="Arial"/>
      <family val="2"/>
    </font>
    <font>
      <b/>
      <sz val="24"/>
      <color indexed="61"/>
      <name val="Arial"/>
      <family val="2"/>
    </font>
    <font>
      <b/>
      <sz val="24"/>
      <color indexed="20"/>
      <name val="Arial"/>
      <family val="2"/>
    </font>
    <font>
      <b/>
      <sz val="18"/>
      <color indexed="17"/>
      <name val="Arial"/>
      <family val="2"/>
    </font>
    <font>
      <b/>
      <sz val="16"/>
      <color indexed="17"/>
      <name val="Arial"/>
      <family val="2"/>
    </font>
    <font>
      <sz val="10"/>
      <color indexed="61"/>
      <name val="Arial"/>
      <family val="2"/>
    </font>
    <font>
      <b/>
      <sz val="16"/>
      <color indexed="20"/>
      <name val="Arial"/>
      <family val="2"/>
    </font>
    <font>
      <b/>
      <sz val="20"/>
      <color indexed="61"/>
      <name val="Arial"/>
      <family val="2"/>
    </font>
    <font>
      <b/>
      <sz val="20"/>
      <color indexed="20"/>
      <name val="Arial"/>
      <family val="2"/>
    </font>
    <font>
      <sz val="10"/>
      <color indexed="17"/>
      <name val="Arial"/>
      <family val="2"/>
    </font>
    <font>
      <sz val="10"/>
      <color indexed="20"/>
      <name val="Arial"/>
      <family val="2"/>
    </font>
    <font>
      <b/>
      <sz val="22"/>
      <color indexed="17"/>
      <name val="Wingdings"/>
      <charset val="2"/>
    </font>
    <font>
      <b/>
      <sz val="22"/>
      <color indexed="61"/>
      <name val="Wingdings"/>
      <charset val="2"/>
    </font>
    <font>
      <b/>
      <sz val="22"/>
      <color indexed="20"/>
      <name val="Wingdings"/>
      <charset val="2"/>
    </font>
    <font>
      <sz val="8"/>
      <color theme="0"/>
      <name val="Calibri"/>
      <family val="2"/>
    </font>
    <font>
      <b/>
      <sz val="10"/>
      <color rgb="FF0070C0"/>
      <name val="Arial"/>
      <family val="2"/>
    </font>
    <font>
      <b/>
      <sz val="20"/>
      <color theme="1"/>
      <name val="Arial"/>
      <family val="2"/>
    </font>
    <font>
      <sz val="12"/>
      <color theme="1"/>
      <name val="Times New Roman"/>
      <family val="1"/>
    </font>
    <font>
      <b/>
      <sz val="10"/>
      <color theme="1"/>
      <name val="Arial"/>
      <family val="2"/>
    </font>
    <font>
      <b/>
      <sz val="22"/>
      <color theme="1"/>
      <name val="Arial"/>
      <family val="2"/>
    </font>
    <font>
      <sz val="22"/>
      <color theme="1"/>
      <name val="Arial Narrow"/>
      <family val="2"/>
    </font>
    <font>
      <b/>
      <sz val="22"/>
      <color theme="1"/>
      <name val="Arial Narrow"/>
      <family val="2"/>
    </font>
    <font>
      <b/>
      <sz val="22"/>
      <color rgb="FFFFFFFF"/>
      <name val="Arial Narrow"/>
      <family val="2"/>
    </font>
    <font>
      <b/>
      <sz val="20"/>
      <color theme="1"/>
      <name val="Arial Narrow"/>
      <family val="2"/>
    </font>
    <font>
      <b/>
      <sz val="18"/>
      <color theme="1"/>
      <name val="Arial Narrow"/>
      <family val="2"/>
    </font>
    <font>
      <b/>
      <sz val="8"/>
      <name val="Arial"/>
      <family val="2"/>
    </font>
    <font>
      <b/>
      <sz val="12"/>
      <color indexed="9"/>
      <name val="Arial"/>
      <family val="2"/>
    </font>
    <font>
      <sz val="10"/>
      <color rgb="FFC00000"/>
      <name val="Arial"/>
      <family val="2"/>
    </font>
    <font>
      <b/>
      <sz val="12"/>
      <color rgb="FF006100"/>
      <name val="Calibri"/>
      <family val="2"/>
      <scheme val="minor"/>
    </font>
    <font>
      <b/>
      <sz val="12"/>
      <name val="Arial"/>
      <family val="2"/>
    </font>
    <font>
      <sz val="10"/>
      <color rgb="FF0070C0"/>
      <name val="Arial"/>
      <family val="2"/>
    </font>
    <font>
      <b/>
      <sz val="50"/>
      <color rgb="FFC00000"/>
      <name val="Calibri"/>
      <family val="2"/>
      <scheme val="minor"/>
    </font>
    <font>
      <b/>
      <sz val="42"/>
      <name val="Calibri"/>
      <family val="2"/>
      <scheme val="minor"/>
    </font>
    <font>
      <b/>
      <sz val="26"/>
      <name val="Calibri"/>
      <family val="2"/>
      <scheme val="minor"/>
    </font>
    <font>
      <b/>
      <sz val="26"/>
      <color rgb="FF000000"/>
      <name val="Calibri"/>
      <family val="2"/>
      <scheme val="minor"/>
    </font>
    <font>
      <sz val="18"/>
      <name val="Calibri"/>
      <family val="2"/>
      <scheme val="minor"/>
    </font>
    <font>
      <b/>
      <sz val="18"/>
      <color rgb="FFFF0000"/>
      <name val="Calibri"/>
      <family val="2"/>
      <scheme val="minor"/>
    </font>
    <font>
      <b/>
      <i/>
      <sz val="30"/>
      <name val="Calibri"/>
      <family val="2"/>
      <scheme val="minor"/>
    </font>
    <font>
      <b/>
      <i/>
      <u/>
      <sz val="30"/>
      <name val="Calibri"/>
      <family val="2"/>
      <scheme val="minor"/>
    </font>
    <font>
      <b/>
      <sz val="30"/>
      <name val="Calibri"/>
      <family val="2"/>
      <scheme val="minor"/>
    </font>
    <font>
      <b/>
      <sz val="20"/>
      <color indexed="10"/>
      <name val="Calibri"/>
      <family val="2"/>
      <scheme val="minor"/>
    </font>
    <font>
      <sz val="20"/>
      <name val="Calibri"/>
      <family val="2"/>
      <scheme val="minor"/>
    </font>
    <font>
      <sz val="16"/>
      <color indexed="9"/>
      <name val="Calibri"/>
      <family val="2"/>
      <scheme val="minor"/>
    </font>
    <font>
      <b/>
      <sz val="22"/>
      <color indexed="9"/>
      <name val="Calibri"/>
      <family val="2"/>
      <scheme val="minor"/>
    </font>
    <font>
      <b/>
      <sz val="45"/>
      <name val="Calibri"/>
      <family val="2"/>
      <scheme val="minor"/>
    </font>
    <font>
      <b/>
      <sz val="36"/>
      <name val="Calibri"/>
      <family val="2"/>
      <scheme val="minor"/>
    </font>
    <font>
      <b/>
      <sz val="50"/>
      <name val="Calibri"/>
      <family val="2"/>
      <scheme val="minor"/>
    </font>
    <font>
      <b/>
      <sz val="28"/>
      <color rgb="FFFF0000"/>
      <name val="Calibri"/>
      <family val="2"/>
      <scheme val="minor"/>
    </font>
    <font>
      <sz val="26"/>
      <name val="Calibri"/>
      <family val="2"/>
      <scheme val="minor"/>
    </font>
    <font>
      <b/>
      <u/>
      <sz val="14"/>
      <color rgb="FFC00000"/>
      <name val="Calibri"/>
      <family val="2"/>
      <scheme val="minor"/>
    </font>
    <font>
      <b/>
      <sz val="12"/>
      <color rgb="FF008000"/>
      <name val="Calibri"/>
      <family val="2"/>
      <scheme val="minor"/>
    </font>
    <font>
      <b/>
      <sz val="14"/>
      <color rgb="FF000000"/>
      <name val="Calibri"/>
      <family val="2"/>
      <scheme val="minor"/>
    </font>
    <font>
      <b/>
      <sz val="11"/>
      <color theme="0" tint="-4.9989318521683403E-2"/>
      <name val="Calibri"/>
      <family val="2"/>
      <scheme val="minor"/>
    </font>
    <font>
      <b/>
      <u/>
      <sz val="10"/>
      <color theme="0"/>
      <name val="Calibri"/>
      <family val="2"/>
      <scheme val="minor"/>
    </font>
    <font>
      <sz val="8"/>
      <color indexed="22"/>
      <name val="Calibri"/>
      <family val="2"/>
      <scheme val="minor"/>
    </font>
    <font>
      <b/>
      <sz val="12"/>
      <color indexed="49"/>
      <name val="Calibri"/>
      <family val="2"/>
      <scheme val="minor"/>
    </font>
    <font>
      <b/>
      <sz val="10"/>
      <color indexed="57"/>
      <name val="Calibri"/>
      <family val="2"/>
      <scheme val="minor"/>
    </font>
    <font>
      <b/>
      <sz val="12"/>
      <color indexed="57"/>
      <name val="Calibri"/>
      <family val="2"/>
      <scheme val="minor"/>
    </font>
    <font>
      <b/>
      <sz val="11"/>
      <color indexed="47"/>
      <name val="Calibri"/>
      <family val="2"/>
      <scheme val="minor"/>
    </font>
    <font>
      <sz val="14"/>
      <color indexed="48"/>
      <name val="Calibri"/>
      <family val="2"/>
      <scheme val="minor"/>
    </font>
    <font>
      <sz val="10"/>
      <name val="Arial"/>
      <family val="2"/>
    </font>
    <font>
      <u/>
      <sz val="10"/>
      <name val="Arial"/>
      <family val="2"/>
    </font>
    <font>
      <sz val="12"/>
      <color indexed="17"/>
      <name val="Arial"/>
      <family val="2"/>
    </font>
    <font>
      <b/>
      <sz val="12"/>
      <color indexed="12"/>
      <name val="Arial"/>
      <family val="2"/>
    </font>
    <font>
      <b/>
      <sz val="12"/>
      <color indexed="10"/>
      <name val="Arial"/>
      <family val="2"/>
    </font>
    <font>
      <b/>
      <sz val="10"/>
      <color indexed="8"/>
      <name val="Arial"/>
      <family val="2"/>
    </font>
    <font>
      <b/>
      <sz val="11"/>
      <color indexed="8"/>
      <name val="Arial"/>
      <family val="2"/>
    </font>
    <font>
      <sz val="12"/>
      <color indexed="10"/>
      <name val="Arial"/>
      <family val="2"/>
    </font>
    <font>
      <sz val="10"/>
      <color indexed="8"/>
      <name val="Arial"/>
      <family val="2"/>
    </font>
    <font>
      <sz val="10"/>
      <color indexed="10"/>
      <name val="Arial"/>
      <family val="2"/>
    </font>
    <font>
      <sz val="9"/>
      <color indexed="8"/>
      <name val="Arial"/>
      <family val="2"/>
    </font>
    <font>
      <b/>
      <sz val="36"/>
      <name val="Arial"/>
      <family val="2"/>
    </font>
    <font>
      <b/>
      <sz val="26"/>
      <name val="Arial"/>
      <family val="2"/>
    </font>
    <font>
      <sz val="22"/>
      <name val="Arial"/>
      <family val="2"/>
    </font>
    <font>
      <b/>
      <sz val="14"/>
      <color indexed="10"/>
      <name val="Arial"/>
      <family val="2"/>
    </font>
    <font>
      <b/>
      <sz val="20"/>
      <color indexed="10"/>
      <name val="Arial"/>
      <family val="2"/>
    </font>
    <font>
      <b/>
      <sz val="22"/>
      <name val="Arial"/>
      <family val="2"/>
    </font>
    <font>
      <b/>
      <sz val="14"/>
      <color indexed="17"/>
      <name val="Arial"/>
      <family val="2"/>
    </font>
    <font>
      <b/>
      <sz val="20"/>
      <color indexed="17"/>
      <name val="Arial"/>
      <family val="2"/>
    </font>
    <font>
      <b/>
      <sz val="14"/>
      <color indexed="12"/>
      <name val="Arial"/>
      <family val="2"/>
    </font>
    <font>
      <b/>
      <sz val="20"/>
      <color indexed="12"/>
      <name val="Arial"/>
      <family val="2"/>
    </font>
    <font>
      <b/>
      <sz val="16"/>
      <color indexed="12"/>
      <name val="Arial"/>
      <family val="2"/>
    </font>
    <font>
      <b/>
      <sz val="16"/>
      <color indexed="9"/>
      <name val="Arial"/>
      <family val="2"/>
    </font>
    <font>
      <b/>
      <sz val="18"/>
      <color indexed="9"/>
      <name val="Arial"/>
      <family val="2"/>
    </font>
    <font>
      <i/>
      <sz val="10"/>
      <name val="Arial"/>
      <family val="2"/>
    </font>
    <font>
      <sz val="12"/>
      <name val="Times New Roman"/>
      <family val="1"/>
    </font>
    <font>
      <sz val="8"/>
      <name val="Calibri"/>
      <family val="2"/>
    </font>
    <font>
      <b/>
      <sz val="8"/>
      <name val="Calibri"/>
      <family val="2"/>
    </font>
    <font>
      <b/>
      <sz val="12"/>
      <name val="Calibri"/>
      <family val="2"/>
    </font>
    <font>
      <sz val="12"/>
      <name val="Calibri"/>
      <family val="2"/>
    </font>
    <font>
      <sz val="12"/>
      <color indexed="40"/>
      <name val="Calibri"/>
      <family val="2"/>
    </font>
    <font>
      <sz val="12"/>
      <color indexed="48"/>
      <name val="Calibri"/>
      <family val="2"/>
    </font>
    <font>
      <b/>
      <sz val="14"/>
      <name val="Calibri"/>
      <family val="2"/>
    </font>
    <font>
      <sz val="12"/>
      <color rgb="FF303030"/>
      <name val="Roboto"/>
    </font>
    <font>
      <b/>
      <sz val="11"/>
      <color rgb="FF0000FF"/>
      <name val="Arial"/>
      <family val="2"/>
    </font>
    <font>
      <b/>
      <sz val="10"/>
      <color rgb="FFFF0000"/>
      <name val="Calibri"/>
      <family val="2"/>
      <scheme val="minor"/>
    </font>
    <font>
      <sz val="12"/>
      <color rgb="FFFF0000"/>
      <name val="Calibri"/>
      <family val="2"/>
      <scheme val="minor"/>
    </font>
    <font>
      <b/>
      <sz val="12"/>
      <color rgb="FF0000FF"/>
      <name val="Arial"/>
      <family val="2"/>
    </font>
    <font>
      <sz val="8"/>
      <color theme="0" tint="-4.9989318521683403E-2"/>
      <name val="Calibri"/>
      <family val="2"/>
      <scheme val="minor"/>
    </font>
    <font>
      <sz val="8"/>
      <color theme="0" tint="-0.14999847407452621"/>
      <name val="Calibri"/>
      <family val="2"/>
      <scheme val="minor"/>
    </font>
    <font>
      <b/>
      <sz val="18"/>
      <color indexed="9"/>
      <name val="Calibri"/>
      <family val="2"/>
      <scheme val="minor"/>
    </font>
    <font>
      <sz val="8"/>
      <color theme="1"/>
      <name val="Calibri"/>
      <family val="2"/>
      <scheme val="minor"/>
    </font>
    <font>
      <sz val="12"/>
      <color rgb="FFFF6600"/>
      <name val="Calibri"/>
      <family val="2"/>
      <scheme val="minor"/>
    </font>
    <font>
      <b/>
      <sz val="10"/>
      <color rgb="FF3366FF"/>
      <name val="Calibri"/>
      <family val="2"/>
      <scheme val="minor"/>
    </font>
    <font>
      <b/>
      <sz val="12"/>
      <color rgb="FF3366FF"/>
      <name val="Calibri"/>
      <family val="2"/>
      <scheme val="minor"/>
    </font>
    <font>
      <sz val="12"/>
      <color theme="0"/>
      <name val="Calibri"/>
      <family val="2"/>
      <scheme val="minor"/>
    </font>
    <font>
      <sz val="12"/>
      <color rgb="FF008000"/>
      <name val="Calibri"/>
      <family val="2"/>
      <scheme val="minor"/>
    </font>
    <font>
      <sz val="12"/>
      <color indexed="8"/>
      <name val="Calibri"/>
      <family val="2"/>
      <scheme val="minor"/>
    </font>
    <font>
      <b/>
      <sz val="12"/>
      <color indexed="10"/>
      <name val="Calibri"/>
      <family val="2"/>
      <scheme val="minor"/>
    </font>
    <font>
      <b/>
      <sz val="12"/>
      <color indexed="8"/>
      <name val="Calibri"/>
      <family val="2"/>
      <scheme val="minor"/>
    </font>
    <font>
      <sz val="12"/>
      <color indexed="9"/>
      <name val="Calibri"/>
      <family val="2"/>
      <scheme val="minor"/>
    </font>
    <font>
      <b/>
      <sz val="8"/>
      <color rgb="FF3366FF"/>
      <name val="Calibri"/>
      <family val="2"/>
      <scheme val="minor"/>
    </font>
    <font>
      <sz val="16"/>
      <color rgb="FF1A1A1A"/>
      <name val="MarkPro"/>
    </font>
    <font>
      <sz val="10"/>
      <color rgb="FFFF0000"/>
      <name val="MarkPro"/>
    </font>
    <font>
      <sz val="12"/>
      <color rgb="FF1A1A1A"/>
      <name val="MarkPro"/>
    </font>
    <font>
      <sz val="14"/>
      <color rgb="FF008000"/>
      <name val="MarkPro"/>
    </font>
    <font>
      <sz val="14"/>
      <color rgb="FFFF0000"/>
      <name val="MarkPro"/>
    </font>
    <font>
      <sz val="14"/>
      <color rgb="FF1A1A1A"/>
      <name val="MarkPro"/>
    </font>
    <font>
      <sz val="14"/>
      <color theme="5" tint="-0.499984740745262"/>
      <name val="MarkPro"/>
    </font>
    <font>
      <sz val="14"/>
      <color rgb="FF7030A0"/>
      <name val="MarkPro"/>
    </font>
    <font>
      <sz val="14"/>
      <name val="MarkPro"/>
    </font>
    <font>
      <sz val="12"/>
      <name val="Comic Sans MS"/>
      <family val="4"/>
    </font>
    <font>
      <b/>
      <sz val="10"/>
      <color indexed="12"/>
      <name val="Arial"/>
      <family val="2"/>
    </font>
    <font>
      <b/>
      <sz val="11"/>
      <color rgb="FFFF0000"/>
      <name val="Arial"/>
      <family val="2"/>
    </font>
    <font>
      <b/>
      <sz val="10"/>
      <color rgb="FF0000FF"/>
      <name val="Calibri"/>
      <family val="2"/>
      <scheme val="minor"/>
    </font>
    <font>
      <sz val="12"/>
      <color rgb="FF0000FF"/>
      <name val="Calibri"/>
      <family val="2"/>
      <scheme val="minor"/>
    </font>
    <font>
      <sz val="11"/>
      <color rgb="FF0000FF"/>
      <name val="Calibri"/>
      <family val="2"/>
      <scheme val="minor"/>
    </font>
    <font>
      <b/>
      <sz val="8"/>
      <color rgb="FF0000FF"/>
      <name val="Calibri"/>
      <family val="2"/>
      <scheme val="minor"/>
    </font>
    <font>
      <sz val="14"/>
      <color rgb="FFFF6600"/>
      <name val="MarkPro"/>
    </font>
    <font>
      <sz val="10"/>
      <color rgb="FFC00000"/>
      <name val="MarkPro"/>
    </font>
    <font>
      <sz val="11"/>
      <color rgb="FF1A1A1A"/>
      <name val="MarkPro"/>
    </font>
    <font>
      <sz val="14"/>
      <color rgb="FFFFFFFF"/>
      <name val="MarkPro"/>
    </font>
    <font>
      <sz val="14"/>
      <color rgb="FFC00000"/>
      <name val="MarkPro"/>
    </font>
    <font>
      <i/>
      <sz val="14"/>
      <color rgb="FF1A1A1A"/>
      <name val="MarkPro"/>
    </font>
    <font>
      <i/>
      <sz val="14"/>
      <color rgb="FF1A1A1A"/>
      <name val="Arial"/>
      <family val="2"/>
    </font>
    <font>
      <sz val="14"/>
      <color theme="0"/>
      <name val="MarkPro"/>
    </font>
    <font>
      <u/>
      <sz val="12"/>
      <color theme="10"/>
      <name val="Calibri"/>
      <family val="2"/>
      <scheme val="minor"/>
    </font>
    <font>
      <sz val="12"/>
      <color theme="1"/>
      <name val="MarkPro"/>
    </font>
    <font>
      <b/>
      <sz val="10"/>
      <color rgb="FF008000"/>
      <name val="Arial"/>
      <family val="2"/>
    </font>
    <font>
      <b/>
      <sz val="10"/>
      <color rgb="FFFF0000"/>
      <name val="Arial"/>
      <family val="2"/>
    </font>
    <font>
      <sz val="10"/>
      <color theme="0"/>
      <name val="Arial"/>
      <family val="2"/>
    </font>
    <font>
      <sz val="10"/>
      <color indexed="9"/>
      <name val="Arial"/>
      <family val="2"/>
    </font>
    <font>
      <b/>
      <sz val="10"/>
      <color rgb="FF008000"/>
      <name val="Calibri"/>
      <family val="2"/>
      <scheme val="minor"/>
    </font>
    <font>
      <sz val="8"/>
      <color rgb="FF008000"/>
      <name val="Calibri"/>
      <family val="2"/>
      <scheme val="minor"/>
    </font>
    <font>
      <b/>
      <u/>
      <sz val="14"/>
      <color theme="10"/>
      <name val="Calibri"/>
      <family val="2"/>
      <scheme val="minor"/>
    </font>
    <font>
      <b/>
      <sz val="12"/>
      <color rgb="FF0033CC"/>
      <name val="Calibri"/>
      <family val="2"/>
      <scheme val="minor"/>
    </font>
    <font>
      <b/>
      <sz val="12"/>
      <color rgb="FF548235"/>
      <name val="Calibri"/>
      <family val="2"/>
      <scheme val="minor"/>
    </font>
    <font>
      <b/>
      <sz val="11"/>
      <color rgb="FF548235"/>
      <name val="Calibri"/>
      <family val="2"/>
      <scheme val="minor"/>
    </font>
    <font>
      <sz val="10"/>
      <color rgb="FF548235"/>
      <name val="Calibri"/>
      <family val="2"/>
      <scheme val="minor"/>
    </font>
    <font>
      <sz val="12"/>
      <color indexed="10"/>
      <name val="Calibri"/>
      <family val="2"/>
      <scheme val="minor"/>
    </font>
    <font>
      <sz val="12"/>
      <color rgb="FF800000"/>
      <name val="Calibri"/>
      <family val="2"/>
      <scheme val="minor"/>
    </font>
    <font>
      <sz val="10"/>
      <color rgb="FF008000"/>
      <name val="Calibri"/>
      <family val="2"/>
      <scheme val="minor"/>
    </font>
    <font>
      <sz val="9"/>
      <color theme="0"/>
      <name val="Calibri"/>
      <family val="2"/>
      <scheme val="minor"/>
    </font>
    <font>
      <sz val="10"/>
      <name val="Verdana"/>
      <family val="2"/>
    </font>
    <font>
      <b/>
      <sz val="18"/>
      <name val="Verdana"/>
      <family val="2"/>
    </font>
    <font>
      <b/>
      <sz val="16"/>
      <name val="Verdana"/>
      <family val="2"/>
    </font>
    <font>
      <b/>
      <sz val="12"/>
      <name val="Verdana"/>
      <family val="2"/>
    </font>
    <font>
      <b/>
      <sz val="14"/>
      <name val="Verdana"/>
      <family val="2"/>
    </font>
    <font>
      <sz val="10"/>
      <color indexed="8"/>
      <name val="Wingdings"/>
      <charset val="2"/>
    </font>
    <font>
      <sz val="10"/>
      <name val="Wingdings 3"/>
      <family val="1"/>
      <charset val="2"/>
    </font>
    <font>
      <sz val="10"/>
      <name val="Wingdings"/>
      <charset val="2"/>
    </font>
    <font>
      <sz val="10"/>
      <color indexed="10"/>
      <name val="Wingdings"/>
      <charset val="2"/>
    </font>
    <font>
      <sz val="10"/>
      <name val="Symbol"/>
      <family val="1"/>
      <charset val="2"/>
    </font>
    <font>
      <sz val="8"/>
      <color indexed="12"/>
      <name val="Arial"/>
      <family val="2"/>
    </font>
    <font>
      <sz val="8"/>
      <color indexed="17"/>
      <name val="Arial"/>
      <family val="2"/>
    </font>
    <font>
      <b/>
      <sz val="18"/>
      <name val="Arial"/>
      <family val="2"/>
    </font>
    <font>
      <sz val="9"/>
      <color indexed="10"/>
      <name val="Arial"/>
      <family val="2"/>
    </font>
    <font>
      <b/>
      <sz val="10"/>
      <color indexed="10"/>
      <name val="Arial"/>
      <family val="2"/>
    </font>
    <font>
      <sz val="12"/>
      <color indexed="12"/>
      <name val="Arial"/>
      <family val="2"/>
    </font>
    <font>
      <strike/>
      <sz val="12"/>
      <name val="Arial"/>
      <family val="2"/>
    </font>
    <font>
      <b/>
      <sz val="12"/>
      <color indexed="8"/>
      <name val="Arial"/>
      <family val="2"/>
    </font>
    <font>
      <sz val="12"/>
      <name val="Symbol"/>
      <family val="1"/>
      <charset val="2"/>
    </font>
    <font>
      <b/>
      <sz val="30"/>
      <color indexed="9"/>
      <name val="Calibri"/>
      <family val="2"/>
      <scheme val="minor"/>
    </font>
    <font>
      <b/>
      <sz val="18"/>
      <color indexed="12"/>
      <name val="Calibri"/>
      <family val="2"/>
      <scheme val="minor"/>
    </font>
    <font>
      <b/>
      <sz val="20"/>
      <color indexed="12"/>
      <name val="Calibri"/>
      <family val="2"/>
      <scheme val="minor"/>
    </font>
    <font>
      <b/>
      <sz val="20"/>
      <color indexed="9"/>
      <name val="Calibri"/>
      <family val="2"/>
      <scheme val="minor"/>
    </font>
    <font>
      <b/>
      <sz val="20"/>
      <color indexed="17"/>
      <name val="Calibri"/>
      <family val="2"/>
      <scheme val="minor"/>
    </font>
    <font>
      <b/>
      <sz val="20"/>
      <color indexed="50"/>
      <name val="Calibri"/>
      <family val="2"/>
      <scheme val="minor"/>
    </font>
    <font>
      <b/>
      <sz val="20"/>
      <color indexed="60"/>
      <name val="Calibri"/>
      <family val="2"/>
      <scheme val="minor"/>
    </font>
    <font>
      <b/>
      <sz val="16"/>
      <color indexed="17"/>
      <name val="Calibri"/>
      <family val="2"/>
      <scheme val="minor"/>
    </font>
    <font>
      <b/>
      <sz val="24"/>
      <color indexed="9"/>
      <name val="Calibri"/>
      <family val="2"/>
      <scheme val="minor"/>
    </font>
    <font>
      <sz val="48"/>
      <name val="Calibri"/>
      <family val="2"/>
      <scheme val="minor"/>
    </font>
    <font>
      <b/>
      <sz val="20"/>
      <color indexed="48"/>
      <name val="Calibri"/>
      <family val="2"/>
      <scheme val="minor"/>
    </font>
    <font>
      <b/>
      <sz val="20"/>
      <color indexed="53"/>
      <name val="Calibri"/>
      <family val="2"/>
      <scheme val="minor"/>
    </font>
    <font>
      <b/>
      <sz val="9"/>
      <color indexed="9"/>
      <name val="Calibri"/>
      <family val="2"/>
      <scheme val="minor"/>
    </font>
    <font>
      <b/>
      <sz val="24"/>
      <color indexed="48"/>
      <name val="Calibri"/>
      <family val="2"/>
      <scheme val="minor"/>
    </font>
    <font>
      <sz val="24"/>
      <color indexed="48"/>
      <name val="Calibri"/>
      <family val="2"/>
      <scheme val="minor"/>
    </font>
    <font>
      <b/>
      <sz val="24"/>
      <color indexed="17"/>
      <name val="Calibri"/>
      <family val="2"/>
      <scheme val="minor"/>
    </font>
    <font>
      <sz val="24"/>
      <color indexed="17"/>
      <name val="Calibri"/>
      <family val="2"/>
      <scheme val="minor"/>
    </font>
    <font>
      <b/>
      <sz val="24"/>
      <color indexed="60"/>
      <name val="Calibri"/>
      <family val="2"/>
      <scheme val="minor"/>
    </font>
    <font>
      <sz val="24"/>
      <color indexed="60"/>
      <name val="Calibri"/>
      <family val="2"/>
      <scheme val="minor"/>
    </font>
    <font>
      <b/>
      <sz val="24"/>
      <color indexed="53"/>
      <name val="Calibri"/>
      <family val="2"/>
      <scheme val="minor"/>
    </font>
    <font>
      <sz val="24"/>
      <color indexed="53"/>
      <name val="Calibri"/>
      <family val="2"/>
      <scheme val="minor"/>
    </font>
    <font>
      <i/>
      <sz val="18"/>
      <color indexed="10"/>
      <name val="Calibri"/>
      <family val="2"/>
      <scheme val="minor"/>
    </font>
    <font>
      <b/>
      <sz val="26"/>
      <color indexed="9"/>
      <name val="Calibri"/>
      <family val="2"/>
      <scheme val="minor"/>
    </font>
    <font>
      <sz val="12"/>
      <color indexed="12"/>
      <name val="Calibri"/>
      <family val="2"/>
      <scheme val="minor"/>
    </font>
    <font>
      <b/>
      <u/>
      <sz val="20"/>
      <color indexed="17"/>
      <name val="Calibri"/>
      <family val="2"/>
      <scheme val="minor"/>
    </font>
    <font>
      <b/>
      <u/>
      <sz val="20"/>
      <color indexed="60"/>
      <name val="Calibri"/>
      <family val="2"/>
      <scheme val="minor"/>
    </font>
    <font>
      <b/>
      <u/>
      <sz val="20"/>
      <color indexed="53"/>
      <name val="Calibri"/>
      <family val="2"/>
      <scheme val="minor"/>
    </font>
    <font>
      <sz val="22"/>
      <color indexed="48"/>
      <name val="Calibri"/>
      <family val="2"/>
      <scheme val="minor"/>
    </font>
    <font>
      <sz val="22"/>
      <color indexed="17"/>
      <name val="Calibri"/>
      <family val="2"/>
      <scheme val="minor"/>
    </font>
    <font>
      <sz val="22"/>
      <color indexed="60"/>
      <name val="Calibri"/>
      <family val="2"/>
      <scheme val="minor"/>
    </font>
    <font>
      <sz val="22"/>
      <color indexed="53"/>
      <name val="Calibri"/>
      <family val="2"/>
      <scheme val="minor"/>
    </font>
    <font>
      <b/>
      <sz val="26"/>
      <color indexed="10"/>
      <name val="Calibri"/>
      <family val="2"/>
      <scheme val="minor"/>
    </font>
    <font>
      <sz val="13.5"/>
      <color indexed="10"/>
      <name val="Calibri"/>
      <family val="2"/>
      <scheme val="minor"/>
    </font>
    <font>
      <b/>
      <sz val="18"/>
      <color indexed="17"/>
      <name val="Calibri"/>
      <family val="2"/>
      <scheme val="minor"/>
    </font>
    <font>
      <b/>
      <sz val="18"/>
      <color indexed="60"/>
      <name val="Calibri"/>
      <family val="2"/>
      <scheme val="minor"/>
    </font>
    <font>
      <b/>
      <sz val="18"/>
      <color indexed="53"/>
      <name val="Calibri"/>
      <family val="2"/>
      <scheme val="minor"/>
    </font>
    <font>
      <b/>
      <sz val="30"/>
      <color indexed="63"/>
      <name val="Calibri"/>
      <family val="2"/>
      <scheme val="minor"/>
    </font>
    <font>
      <b/>
      <sz val="22"/>
      <color indexed="63"/>
      <name val="Calibri"/>
      <family val="2"/>
      <scheme val="minor"/>
    </font>
    <font>
      <sz val="24"/>
      <color indexed="12"/>
      <name val="Calibri"/>
      <family val="2"/>
      <scheme val="minor"/>
    </font>
    <font>
      <b/>
      <sz val="14"/>
      <color indexed="48"/>
      <name val="Calibri"/>
      <family val="2"/>
      <scheme val="minor"/>
    </font>
    <font>
      <b/>
      <sz val="14"/>
      <color indexed="60"/>
      <name val="Calibri"/>
      <family val="2"/>
      <scheme val="minor"/>
    </font>
    <font>
      <b/>
      <sz val="14"/>
      <color indexed="53"/>
      <name val="Calibri"/>
      <family val="2"/>
      <scheme val="minor"/>
    </font>
    <font>
      <b/>
      <sz val="18"/>
      <color indexed="48"/>
      <name val="Calibri"/>
      <family val="2"/>
      <scheme val="minor"/>
    </font>
    <font>
      <b/>
      <sz val="16"/>
      <color indexed="9"/>
      <name val="Calibri"/>
      <family val="2"/>
      <scheme val="minor"/>
    </font>
    <font>
      <u/>
      <sz val="10"/>
      <color indexed="12"/>
      <name val="Arial"/>
      <family val="2"/>
    </font>
    <font>
      <u/>
      <sz val="20"/>
      <color indexed="12"/>
      <name val="Calibri"/>
      <family val="2"/>
      <scheme val="minor"/>
    </font>
    <font>
      <b/>
      <sz val="12"/>
      <color indexed="16"/>
      <name val="Tahoma"/>
      <family val="2"/>
    </font>
    <font>
      <b/>
      <sz val="12"/>
      <color indexed="10"/>
      <name val="Tahoma"/>
      <family val="2"/>
    </font>
    <font>
      <b/>
      <sz val="28"/>
      <color indexed="9"/>
      <name val="Calibri"/>
      <family val="2"/>
      <scheme val="minor"/>
    </font>
    <font>
      <i/>
      <sz val="12"/>
      <color indexed="10"/>
      <name val="Calibri"/>
      <family val="2"/>
      <scheme val="minor"/>
    </font>
    <font>
      <sz val="12"/>
      <color indexed="53"/>
      <name val="Calibri"/>
      <family val="2"/>
      <scheme val="minor"/>
    </font>
    <font>
      <sz val="7"/>
      <color indexed="22"/>
      <name val="Calibri"/>
      <family val="2"/>
      <scheme val="minor"/>
    </font>
    <font>
      <b/>
      <sz val="12"/>
      <color indexed="50"/>
      <name val="Calibri"/>
      <family val="2"/>
      <scheme val="minor"/>
    </font>
    <font>
      <b/>
      <sz val="12"/>
      <color indexed="47"/>
      <name val="Calibri"/>
      <family val="2"/>
      <scheme val="minor"/>
    </font>
    <font>
      <b/>
      <sz val="12"/>
      <color indexed="60"/>
      <name val="Calibri"/>
      <family val="2"/>
      <scheme val="minor"/>
    </font>
    <font>
      <sz val="12"/>
      <color indexed="60"/>
      <name val="Calibri"/>
      <family val="2"/>
      <scheme val="minor"/>
    </font>
    <font>
      <u/>
      <sz val="12"/>
      <name val="Calibri"/>
      <family val="2"/>
      <scheme val="minor"/>
    </font>
    <font>
      <sz val="8"/>
      <color theme="0" tint="-0.34998626667073579"/>
      <name val="Calibri"/>
      <family val="2"/>
      <scheme val="minor"/>
    </font>
    <font>
      <sz val="8"/>
      <color theme="0" tint="-0.249977111117893"/>
      <name val="Calibri"/>
      <family val="2"/>
      <scheme val="minor"/>
    </font>
    <font>
      <sz val="8"/>
      <color theme="7" tint="0.39997558519241921"/>
      <name val="Calibri"/>
      <family val="2"/>
      <scheme val="minor"/>
    </font>
    <font>
      <b/>
      <sz val="8"/>
      <color theme="5" tint="0.39997558519241921"/>
      <name val="Calibri"/>
      <family val="2"/>
      <scheme val="minor"/>
    </font>
    <font>
      <sz val="9"/>
      <color theme="0" tint="-0.499984740745262"/>
      <name val="Calibri"/>
      <family val="2"/>
      <scheme val="minor"/>
    </font>
    <font>
      <b/>
      <sz val="11"/>
      <color rgb="FF0000FF"/>
      <name val="Calibri"/>
      <family val="2"/>
      <scheme val="minor"/>
    </font>
    <font>
      <b/>
      <sz val="12"/>
      <color rgb="FFED7D31"/>
      <name val="Calibri"/>
      <family val="2"/>
      <scheme val="minor"/>
    </font>
    <font>
      <b/>
      <sz val="14"/>
      <color rgb="FFED7D31"/>
      <name val="Calibri"/>
      <family val="2"/>
      <scheme val="minor"/>
    </font>
    <font>
      <b/>
      <sz val="12"/>
      <color theme="5" tint="-0.499984740745262"/>
      <name val="Calibri"/>
      <family val="2"/>
      <scheme val="minor"/>
    </font>
    <font>
      <b/>
      <sz val="14"/>
      <color theme="5" tint="-0.499984740745262"/>
      <name val="Calibri"/>
      <family val="2"/>
      <scheme val="minor"/>
    </font>
    <font>
      <sz val="9"/>
      <color indexed="17"/>
      <name val="Calibri"/>
      <family val="2"/>
      <scheme val="minor"/>
    </font>
    <font>
      <sz val="9"/>
      <color indexed="10"/>
      <name val="Calibri"/>
      <family val="2"/>
      <scheme val="minor"/>
    </font>
    <font>
      <sz val="11"/>
      <color theme="5" tint="-0.499984740745262"/>
      <name val="Calibri"/>
      <family val="2"/>
      <scheme val="minor"/>
    </font>
    <font>
      <sz val="12"/>
      <color theme="5"/>
      <name val="Calibri"/>
      <family val="2"/>
      <scheme val="minor"/>
    </font>
    <font>
      <sz val="10"/>
      <color theme="5" tint="-0.499984740745262"/>
      <name val="Calibri"/>
      <family val="2"/>
      <scheme val="minor"/>
    </font>
    <font>
      <b/>
      <sz val="10"/>
      <color theme="5" tint="-0.499984740745262"/>
      <name val="Calibri"/>
      <family val="2"/>
      <scheme val="minor"/>
    </font>
    <font>
      <sz val="10"/>
      <color theme="0" tint="-0.34998626667073579"/>
      <name val="Calibri"/>
      <family val="2"/>
      <scheme val="minor"/>
    </font>
    <font>
      <b/>
      <sz val="14"/>
      <color theme="5"/>
      <name val="Calibri"/>
      <family val="2"/>
      <scheme val="minor"/>
    </font>
    <font>
      <b/>
      <sz val="9"/>
      <color indexed="48"/>
      <name val="Calibri"/>
      <family val="2"/>
      <scheme val="minor"/>
    </font>
    <font>
      <b/>
      <vertAlign val="superscript"/>
      <sz val="11"/>
      <color indexed="17"/>
      <name val="Calibri"/>
      <family val="2"/>
      <scheme val="minor"/>
    </font>
    <font>
      <sz val="10"/>
      <color rgb="FF0000FF"/>
      <name val="Calibri"/>
      <family val="2"/>
      <scheme val="minor"/>
    </font>
    <font>
      <b/>
      <vertAlign val="superscript"/>
      <sz val="11"/>
      <color indexed="12"/>
      <name val="Calibri"/>
      <family val="2"/>
      <scheme val="minor"/>
    </font>
    <font>
      <vertAlign val="superscript"/>
      <sz val="11"/>
      <color indexed="12"/>
      <name val="Calibri"/>
      <family val="2"/>
      <scheme val="minor"/>
    </font>
    <font>
      <sz val="11"/>
      <color indexed="12"/>
      <name val="Calibri"/>
      <family val="2"/>
      <scheme val="minor"/>
    </font>
    <font>
      <b/>
      <vertAlign val="superscript"/>
      <sz val="8"/>
      <color indexed="17"/>
      <name val="Calibri"/>
      <family val="2"/>
      <scheme val="minor"/>
    </font>
    <font>
      <b/>
      <sz val="8"/>
      <color indexed="17"/>
      <name val="Calibri"/>
      <family val="2"/>
      <scheme val="minor"/>
    </font>
    <font>
      <b/>
      <vertAlign val="superscript"/>
      <sz val="9"/>
      <name val="Calibri"/>
      <family val="2"/>
      <scheme val="minor"/>
    </font>
    <font>
      <vertAlign val="superscript"/>
      <sz val="8"/>
      <name val="Calibri"/>
      <family val="2"/>
      <scheme val="minor"/>
    </font>
    <font>
      <vertAlign val="superscript"/>
      <sz val="9"/>
      <name val="Calibri"/>
      <family val="2"/>
      <scheme val="minor"/>
    </font>
    <font>
      <b/>
      <vertAlign val="superscript"/>
      <sz val="8"/>
      <name val="Calibri"/>
      <family val="2"/>
      <scheme val="minor"/>
    </font>
    <font>
      <b/>
      <sz val="12"/>
      <color rgb="FF8A2E00"/>
      <name val="Calibri"/>
      <family val="2"/>
      <scheme val="minor"/>
    </font>
    <font>
      <b/>
      <sz val="14"/>
      <color rgb="FFC00000"/>
      <name val="Arial Narrow"/>
      <family val="2"/>
    </font>
    <font>
      <sz val="8.5"/>
      <name val="Calibri"/>
      <family val="2"/>
      <scheme val="minor"/>
    </font>
    <font>
      <b/>
      <i/>
      <sz val="11"/>
      <color rgb="FF0070C0"/>
      <name val="Calibri"/>
      <family val="2"/>
      <scheme val="minor"/>
    </font>
    <font>
      <b/>
      <sz val="24"/>
      <color indexed="10"/>
      <name val="Calibri"/>
      <family val="2"/>
      <scheme val="minor"/>
    </font>
    <font>
      <b/>
      <sz val="24"/>
      <color rgb="FFFF99FF"/>
      <name val="Calibri"/>
      <family val="2"/>
      <scheme val="minor"/>
    </font>
    <font>
      <b/>
      <sz val="26"/>
      <color indexed="12"/>
      <name val="Calibri"/>
      <family val="2"/>
      <scheme val="minor"/>
    </font>
    <font>
      <b/>
      <sz val="24"/>
      <color indexed="12"/>
      <name val="Calibri"/>
      <family val="2"/>
      <scheme val="minor"/>
    </font>
    <font>
      <b/>
      <sz val="24"/>
      <color theme="9" tint="-0.249977111117893"/>
      <name val="Calibri"/>
      <family val="2"/>
      <scheme val="minor"/>
    </font>
    <font>
      <i/>
      <sz val="8"/>
      <color indexed="12"/>
      <name val="Calibri"/>
      <family val="2"/>
      <scheme val="minor"/>
    </font>
    <font>
      <sz val="18"/>
      <color indexed="12"/>
      <name val="Calibri"/>
      <family val="2"/>
      <scheme val="minor"/>
    </font>
    <font>
      <sz val="9"/>
      <color theme="9" tint="-0.499984740745262"/>
      <name val="Calibri"/>
      <family val="2"/>
      <scheme val="minor"/>
    </font>
    <font>
      <b/>
      <sz val="11"/>
      <color theme="9" tint="-0.249977111117893"/>
      <name val="Calibri"/>
      <family val="2"/>
      <scheme val="minor"/>
    </font>
    <font>
      <b/>
      <sz val="9"/>
      <color rgb="FF0000FF"/>
      <name val="Calibri"/>
      <family val="2"/>
      <scheme val="minor"/>
    </font>
    <font>
      <b/>
      <u/>
      <sz val="11"/>
      <color theme="10"/>
      <name val="Calibri"/>
      <family val="2"/>
      <scheme val="minor"/>
    </font>
    <font>
      <i/>
      <sz val="7"/>
      <name val="Calibri"/>
      <family val="2"/>
      <scheme val="minor"/>
    </font>
    <font>
      <b/>
      <sz val="11"/>
      <color indexed="63"/>
      <name val="Calibri"/>
      <family val="2"/>
      <scheme val="minor"/>
    </font>
    <font>
      <sz val="10"/>
      <color indexed="63"/>
      <name val="Calibri"/>
      <family val="2"/>
      <scheme val="minor"/>
    </font>
    <font>
      <u/>
      <sz val="11"/>
      <color indexed="12"/>
      <name val="Calibri"/>
      <family val="2"/>
      <scheme val="minor"/>
    </font>
    <font>
      <b/>
      <sz val="10"/>
      <color indexed="63"/>
      <name val="Calibri"/>
      <family val="2"/>
      <scheme val="minor"/>
    </font>
    <font>
      <u/>
      <sz val="10"/>
      <color indexed="12"/>
      <name val="Calibri"/>
      <family val="2"/>
      <scheme val="minor"/>
    </font>
    <font>
      <sz val="10"/>
      <color indexed="10"/>
      <name val="Calibri"/>
      <family val="2"/>
      <scheme val="minor"/>
    </font>
    <font>
      <b/>
      <sz val="16"/>
      <color rgb="FFFF0000"/>
      <name val="Arial"/>
      <family val="2"/>
    </font>
    <font>
      <b/>
      <sz val="14"/>
      <name val="Arial Narrow"/>
      <family val="2"/>
    </font>
    <font>
      <b/>
      <sz val="18"/>
      <name val="Arial Narrow"/>
      <family val="2"/>
    </font>
    <font>
      <sz val="8"/>
      <name val="Comic Sans MS"/>
      <family val="4"/>
    </font>
    <font>
      <b/>
      <u/>
      <sz val="12"/>
      <name val="Arial"/>
      <family val="2"/>
    </font>
    <font>
      <sz val="11"/>
      <name val="Arial"/>
      <family val="2"/>
    </font>
    <font>
      <sz val="7"/>
      <name val="Arial"/>
      <family val="2"/>
    </font>
    <font>
      <sz val="13.5"/>
      <name val="Calibri"/>
      <family val="2"/>
      <scheme val="minor"/>
    </font>
    <font>
      <sz val="72"/>
      <name val="Calibri"/>
      <family val="2"/>
      <scheme val="minor"/>
    </font>
    <font>
      <b/>
      <i/>
      <u/>
      <sz val="18"/>
      <name val="Calibri"/>
      <family val="2"/>
      <scheme val="minor"/>
    </font>
    <font>
      <i/>
      <sz val="16"/>
      <name val="Calibri"/>
      <family val="2"/>
      <scheme val="minor"/>
    </font>
    <font>
      <b/>
      <sz val="30"/>
      <color indexed="10"/>
      <name val="Calibri"/>
      <family val="2"/>
      <scheme val="minor"/>
    </font>
    <font>
      <sz val="14"/>
      <color indexed="9"/>
      <name val="Calibri"/>
      <family val="2"/>
      <scheme val="minor"/>
    </font>
    <font>
      <sz val="10"/>
      <color indexed="9"/>
      <name val="Calibri"/>
      <family val="2"/>
      <scheme val="minor"/>
    </font>
    <font>
      <b/>
      <sz val="60"/>
      <name val="Calibri"/>
      <family val="2"/>
      <scheme val="minor"/>
    </font>
    <font>
      <b/>
      <sz val="25"/>
      <name val="Calibri"/>
      <family val="2"/>
      <scheme val="minor"/>
    </font>
    <font>
      <b/>
      <sz val="40"/>
      <name val="Calibri"/>
      <family val="2"/>
      <scheme val="minor"/>
    </font>
    <font>
      <i/>
      <sz val="18"/>
      <name val="Calibri"/>
      <family val="2"/>
      <scheme val="minor"/>
    </font>
    <font>
      <u/>
      <sz val="18"/>
      <name val="Calibri"/>
      <family val="2"/>
      <scheme val="minor"/>
    </font>
    <font>
      <sz val="18"/>
      <name val="MS Sans Serif"/>
      <family val="2"/>
    </font>
    <font>
      <b/>
      <sz val="30"/>
      <color indexed="17"/>
      <name val="Calibri"/>
      <family val="2"/>
      <scheme val="minor"/>
    </font>
    <font>
      <sz val="22"/>
      <name val="Calibri"/>
      <family val="2"/>
      <scheme val="minor"/>
    </font>
    <font>
      <i/>
      <sz val="14"/>
      <name val="Calibri"/>
      <family val="2"/>
      <scheme val="minor"/>
    </font>
    <font>
      <i/>
      <sz val="20"/>
      <name val="Calibri"/>
      <family val="2"/>
      <scheme val="minor"/>
    </font>
    <font>
      <b/>
      <i/>
      <sz val="20"/>
      <name val="Calibri"/>
      <family val="2"/>
      <scheme val="minor"/>
    </font>
    <font>
      <b/>
      <i/>
      <sz val="16"/>
      <color indexed="9"/>
      <name val="Calibri"/>
      <family val="2"/>
      <scheme val="minor"/>
    </font>
    <font>
      <b/>
      <i/>
      <sz val="12"/>
      <color indexed="9"/>
      <name val="Calibri"/>
      <family val="2"/>
      <scheme val="minor"/>
    </font>
    <font>
      <sz val="8"/>
      <color indexed="9"/>
      <name val="Calibri"/>
      <family val="2"/>
      <scheme val="minor"/>
    </font>
    <font>
      <b/>
      <sz val="18"/>
      <color rgb="FF20759D"/>
      <name val="Calibri"/>
      <family val="2"/>
      <scheme val="minor"/>
    </font>
    <font>
      <b/>
      <sz val="22"/>
      <color theme="0"/>
      <name val="Calibri"/>
      <family val="2"/>
      <scheme val="minor"/>
    </font>
    <font>
      <b/>
      <sz val="14"/>
      <color rgb="FF7030A0"/>
      <name val="Calibri"/>
      <family val="2"/>
      <scheme val="minor"/>
    </font>
    <font>
      <sz val="11"/>
      <color theme="9" tint="-0.249977111117893"/>
      <name val="Calibri"/>
      <family val="2"/>
      <scheme val="minor"/>
    </font>
    <font>
      <sz val="14"/>
      <color theme="1" tint="0.14999847407452621"/>
      <name val="Calibri"/>
      <family val="2"/>
      <scheme val="minor"/>
    </font>
    <font>
      <sz val="8"/>
      <color theme="7"/>
      <name val="Calibri"/>
      <family val="2"/>
      <scheme val="minor"/>
    </font>
    <font>
      <sz val="8"/>
      <color theme="9" tint="-0.499984740745262"/>
      <name val="Calibri"/>
      <family val="2"/>
      <scheme val="minor"/>
    </font>
    <font>
      <sz val="11"/>
      <color indexed="8"/>
      <name val="Calibri"/>
      <family val="2"/>
      <scheme val="minor"/>
    </font>
    <font>
      <b/>
      <u/>
      <sz val="15.5"/>
      <color rgb="FF20759D"/>
      <name val="Calibri"/>
      <family val="2"/>
      <scheme val="minor"/>
    </font>
    <font>
      <b/>
      <u/>
      <sz val="18"/>
      <color theme="10"/>
      <name val="Calibri"/>
      <family val="2"/>
      <scheme val="minor"/>
    </font>
    <font>
      <sz val="12"/>
      <color theme="9" tint="-0.249977111117893"/>
      <name val="Calibri"/>
      <family val="2"/>
      <scheme val="minor"/>
    </font>
    <font>
      <b/>
      <sz val="12"/>
      <color theme="7" tint="-0.249977111117893"/>
      <name val="Calibri"/>
      <family val="2"/>
      <scheme val="minor"/>
    </font>
    <font>
      <sz val="16"/>
      <color theme="1"/>
      <name val="Calibri"/>
      <family val="2"/>
      <scheme val="minor"/>
    </font>
    <font>
      <sz val="12"/>
      <color theme="4" tint="-0.249977111117893"/>
      <name val="Calibri"/>
      <family val="2"/>
      <scheme val="minor"/>
    </font>
    <font>
      <b/>
      <i/>
      <sz val="16"/>
      <name val="Calibri"/>
      <family val="2"/>
      <scheme val="minor"/>
    </font>
    <font>
      <sz val="16"/>
      <color theme="8" tint="-0.249977111117893"/>
      <name val="Calibri"/>
      <family val="2"/>
      <scheme val="minor"/>
    </font>
    <font>
      <b/>
      <sz val="16"/>
      <color theme="8" tint="-0.499984740745262"/>
      <name val="Calibri"/>
      <family val="2"/>
      <scheme val="minor"/>
    </font>
    <font>
      <sz val="11"/>
      <color theme="8" tint="-0.249977111117893"/>
      <name val="Calibri"/>
      <family val="2"/>
      <scheme val="minor"/>
    </font>
    <font>
      <b/>
      <i/>
      <sz val="11"/>
      <color theme="9" tint="-0.249977111117893"/>
      <name val="Calibri"/>
      <family val="2"/>
      <scheme val="minor"/>
    </font>
    <font>
      <b/>
      <u/>
      <sz val="22"/>
      <color theme="10"/>
      <name val="Calibri"/>
      <family val="2"/>
      <scheme val="minor"/>
    </font>
    <font>
      <b/>
      <sz val="18"/>
      <color rgb="FFAD4500"/>
      <name val="Calibri"/>
      <family val="2"/>
      <scheme val="minor"/>
    </font>
    <font>
      <b/>
      <i/>
      <sz val="18"/>
      <color rgb="FFAD4500"/>
      <name val="Calibri"/>
      <family val="2"/>
      <scheme val="minor"/>
    </font>
    <font>
      <sz val="16"/>
      <color rgb="FFC00000"/>
      <name val="Calibri"/>
      <family val="2"/>
      <scheme val="minor"/>
    </font>
    <font>
      <sz val="16"/>
      <color theme="9" tint="-0.249977111117893"/>
      <name val="Calibri"/>
      <family val="2"/>
      <scheme val="minor"/>
    </font>
    <font>
      <b/>
      <sz val="16"/>
      <color theme="8" tint="-0.249977111117893"/>
      <name val="Calibri"/>
      <family val="2"/>
      <scheme val="minor"/>
    </font>
    <font>
      <sz val="9"/>
      <color theme="9" tint="-0.249977111117893"/>
      <name val="Calibri"/>
      <family val="2"/>
      <scheme val="minor"/>
    </font>
    <font>
      <sz val="12"/>
      <color indexed="48"/>
      <name val="Calibri"/>
      <family val="2"/>
      <scheme val="minor"/>
    </font>
    <font>
      <b/>
      <sz val="10"/>
      <color indexed="8"/>
      <name val="Calibri"/>
      <family val="2"/>
      <scheme val="minor"/>
    </font>
    <font>
      <u/>
      <sz val="14"/>
      <color indexed="12"/>
      <name val="Calibri"/>
      <family val="2"/>
      <scheme val="minor"/>
    </font>
    <font>
      <b/>
      <sz val="24"/>
      <color theme="5" tint="-0.249977111117893"/>
      <name val="Calibri"/>
      <family val="2"/>
      <scheme val="minor"/>
    </font>
    <font>
      <sz val="11"/>
      <color theme="5" tint="0.59999389629810485"/>
      <name val="Calibri"/>
      <family val="2"/>
      <scheme val="minor"/>
    </font>
    <font>
      <b/>
      <sz val="9"/>
      <color rgb="FFFF0000"/>
      <name val="Arial"/>
      <family val="2"/>
    </font>
    <font>
      <sz val="8"/>
      <color theme="1"/>
      <name val="Arial"/>
      <family val="2"/>
    </font>
    <font>
      <b/>
      <sz val="9"/>
      <color theme="1"/>
      <name val="Calibri"/>
      <family val="2"/>
      <scheme val="minor"/>
    </font>
    <font>
      <b/>
      <sz val="8"/>
      <color rgb="FFFF0000"/>
      <name val="Arial"/>
      <family val="2"/>
    </font>
    <font>
      <sz val="12"/>
      <color theme="5"/>
      <name val="Calibri"/>
      <family val="2"/>
    </font>
    <font>
      <sz val="11"/>
      <color theme="5"/>
      <name val="Calibri"/>
      <family val="2"/>
    </font>
    <font>
      <sz val="8"/>
      <color rgb="FF333333"/>
      <name val="Verdana"/>
      <family val="2"/>
    </font>
    <font>
      <b/>
      <sz val="18"/>
      <color rgb="FF7030A0"/>
      <name val="Calibri"/>
      <family val="2"/>
      <scheme val="minor"/>
    </font>
    <font>
      <b/>
      <sz val="11"/>
      <color rgb="FFFF0000"/>
      <name val="Calibri"/>
      <family val="2"/>
    </font>
    <font>
      <b/>
      <sz val="11"/>
      <color theme="1"/>
      <name val="Calibri"/>
      <family val="2"/>
    </font>
    <font>
      <sz val="11"/>
      <color theme="9" tint="-0.499984740745262"/>
      <name val="Calibri"/>
      <family val="2"/>
    </font>
    <font>
      <sz val="9"/>
      <color rgb="FF2E3C1F"/>
      <name val="Lucida Sans Unicode"/>
      <family val="2"/>
    </font>
    <font>
      <sz val="12"/>
      <color rgb="FF7030A0"/>
      <name val="Calibri"/>
      <family val="2"/>
    </font>
    <font>
      <sz val="11"/>
      <color rgb="FF7030A0"/>
      <name val="Calibri"/>
      <family val="2"/>
    </font>
    <font>
      <b/>
      <sz val="18"/>
      <color theme="4" tint="-0.499984740745262"/>
      <name val="Calibri"/>
      <family val="2"/>
      <scheme val="minor"/>
    </font>
    <font>
      <b/>
      <sz val="18"/>
      <color theme="5" tint="-0.499984740745262"/>
      <name val="Calibri"/>
      <family val="2"/>
      <scheme val="minor"/>
    </font>
    <font>
      <sz val="11"/>
      <color theme="8" tint="-0.249977111117893"/>
      <name val="Calibri"/>
      <family val="2"/>
    </font>
    <font>
      <sz val="10"/>
      <color theme="8" tint="-0.249977111117893"/>
      <name val="Calibri"/>
      <family val="2"/>
    </font>
    <font>
      <b/>
      <sz val="20"/>
      <color theme="5" tint="-0.499984740745262"/>
      <name val="Calibri"/>
      <family val="2"/>
      <scheme val="minor"/>
    </font>
    <font>
      <sz val="10"/>
      <color rgb="FF313131"/>
      <name val="Verdana"/>
      <family val="2"/>
    </font>
    <font>
      <b/>
      <sz val="11"/>
      <color rgb="FF333333"/>
      <name val="Tahoma"/>
      <family val="2"/>
    </font>
    <font>
      <b/>
      <sz val="9"/>
      <color rgb="FF000000"/>
      <name val="Arial"/>
      <family val="2"/>
    </font>
    <font>
      <sz val="9"/>
      <color rgb="FF000000"/>
      <name val="Arial"/>
      <family val="2"/>
    </font>
    <font>
      <i/>
      <sz val="9"/>
      <color rgb="FF000000"/>
      <name val="Arial"/>
      <family val="2"/>
    </font>
    <font>
      <b/>
      <sz val="10"/>
      <color rgb="FFF400E7"/>
      <name val="Arial"/>
      <family val="2"/>
    </font>
    <font>
      <b/>
      <sz val="10"/>
      <color rgb="FF000000"/>
      <name val="Arial"/>
      <family val="2"/>
    </font>
    <font>
      <b/>
      <sz val="28"/>
      <color indexed="12"/>
      <name val="Calibri"/>
      <family val="2"/>
      <scheme val="minor"/>
    </font>
    <font>
      <b/>
      <i/>
      <sz val="18"/>
      <color theme="0" tint="-0.499984740745262"/>
      <name val="Calibri"/>
      <family val="2"/>
      <scheme val="minor"/>
    </font>
    <font>
      <sz val="11"/>
      <color theme="1"/>
      <name val="Calibri"/>
      <family val="2"/>
    </font>
    <font>
      <sz val="18"/>
      <name val="Arial"/>
      <family val="2"/>
    </font>
    <font>
      <sz val="16"/>
      <color theme="0"/>
      <name val="Arial"/>
      <family val="2"/>
    </font>
    <font>
      <b/>
      <sz val="20"/>
      <color theme="0" tint="-0.499984740745262"/>
      <name val="Calibri"/>
      <family val="2"/>
      <scheme val="minor"/>
    </font>
    <font>
      <b/>
      <sz val="16"/>
      <name val="Wingdings 3"/>
      <family val="1"/>
      <charset val="2"/>
    </font>
    <font>
      <b/>
      <sz val="16"/>
      <color rgb="FFC00000"/>
      <name val="Wingdings 3"/>
      <family val="1"/>
      <charset val="2"/>
    </font>
    <font>
      <b/>
      <sz val="16"/>
      <color rgb="FF3366FF"/>
      <name val="Wingdings 3"/>
      <family val="1"/>
      <charset val="2"/>
    </font>
    <font>
      <b/>
      <sz val="16"/>
      <color rgb="FFFF0000"/>
      <name val="Wingdings 3"/>
      <family val="1"/>
      <charset val="2"/>
    </font>
    <font>
      <b/>
      <sz val="16"/>
      <color rgb="FF0000FF"/>
      <name val="Calibri"/>
      <family val="2"/>
      <scheme val="minor"/>
    </font>
    <font>
      <b/>
      <sz val="18"/>
      <color rgb="FFC00000"/>
      <name val="Arial"/>
      <family val="2"/>
    </font>
    <font>
      <sz val="20"/>
      <name val="Arial"/>
      <family val="2"/>
    </font>
    <font>
      <sz val="14"/>
      <color rgb="FF0000FF"/>
      <name val="Calibri"/>
      <family val="2"/>
      <scheme val="minor"/>
    </font>
    <font>
      <sz val="14"/>
      <color theme="9" tint="-0.249977111117893"/>
      <name val="Calibri"/>
      <family val="2"/>
      <scheme val="minor"/>
    </font>
    <font>
      <b/>
      <sz val="18"/>
      <color rgb="FF0066FF"/>
      <name val="Arial"/>
      <family val="2"/>
    </font>
    <font>
      <b/>
      <sz val="24"/>
      <color rgb="FFC00000"/>
      <name val="Calibri"/>
      <family val="2"/>
      <scheme val="minor"/>
    </font>
    <font>
      <sz val="10"/>
      <name val="Times New Roman"/>
      <family val="1"/>
    </font>
    <font>
      <b/>
      <sz val="16"/>
      <color theme="1" tint="0.499984740745262"/>
      <name val="Calibri"/>
      <family val="2"/>
      <scheme val="minor"/>
    </font>
    <font>
      <b/>
      <sz val="28"/>
      <name val="Calibri"/>
      <family val="2"/>
      <scheme val="minor"/>
    </font>
    <font>
      <b/>
      <sz val="36"/>
      <color rgb="FFC00000"/>
      <name val="Calibri"/>
      <family val="2"/>
      <scheme val="minor"/>
    </font>
    <font>
      <b/>
      <sz val="36"/>
      <color rgb="FF3366FF"/>
      <name val="Calibri"/>
      <family val="2"/>
      <scheme val="minor"/>
    </font>
    <font>
      <b/>
      <sz val="48"/>
      <color rgb="FFC00000"/>
      <name val="Calibri"/>
      <family val="2"/>
      <scheme val="minor"/>
    </font>
    <font>
      <b/>
      <sz val="22"/>
      <color rgb="FFC00000"/>
      <name val="Calibri"/>
      <family val="2"/>
      <scheme val="minor"/>
    </font>
    <font>
      <b/>
      <sz val="22"/>
      <color rgb="FF0070C0"/>
      <name val="Calibri"/>
      <family val="2"/>
      <scheme val="minor"/>
    </font>
    <font>
      <sz val="16"/>
      <color rgb="FFFF0000"/>
      <name val="Calibri"/>
      <family val="2"/>
      <scheme val="minor"/>
    </font>
    <font>
      <b/>
      <sz val="14"/>
      <color theme="9"/>
      <name val="Calibri"/>
      <family val="2"/>
      <scheme val="minor"/>
    </font>
    <font>
      <b/>
      <sz val="48"/>
      <name val="Calibri"/>
      <family val="2"/>
      <scheme val="minor"/>
    </font>
    <font>
      <b/>
      <sz val="20"/>
      <color theme="2" tint="-0.249977111117893"/>
      <name val="Calibri"/>
      <family val="2"/>
      <scheme val="minor"/>
    </font>
    <font>
      <b/>
      <sz val="22"/>
      <color theme="2" tint="-0.249977111117893"/>
      <name val="Calibri"/>
      <family val="2"/>
      <scheme val="minor"/>
    </font>
    <font>
      <b/>
      <sz val="20"/>
      <color rgb="FF0000FF"/>
      <name val="Calibri"/>
      <family val="2"/>
      <scheme val="minor"/>
    </font>
    <font>
      <b/>
      <sz val="20"/>
      <color rgb="FFC00000"/>
      <name val="Calibri"/>
      <family val="2"/>
      <scheme val="minor"/>
    </font>
    <font>
      <b/>
      <sz val="28"/>
      <color rgb="FF70AD47"/>
      <name val="Calibri"/>
      <family val="2"/>
      <scheme val="minor"/>
    </font>
    <font>
      <b/>
      <sz val="36"/>
      <color theme="9" tint="-0.249977111117893"/>
      <name val="Calibri"/>
      <family val="2"/>
      <scheme val="minor"/>
    </font>
    <font>
      <sz val="14"/>
      <color theme="9"/>
      <name val="Calibri"/>
      <family val="2"/>
      <scheme val="minor"/>
    </font>
    <font>
      <b/>
      <sz val="26"/>
      <color rgb="FF70AD47"/>
      <name val="Calibri"/>
      <family val="2"/>
      <scheme val="minor"/>
    </font>
    <font>
      <b/>
      <sz val="24"/>
      <color rgb="FF70AD47"/>
      <name val="Calibri"/>
      <family val="2"/>
      <scheme val="minor"/>
    </font>
    <font>
      <b/>
      <sz val="18"/>
      <color rgb="FF70AD47"/>
      <name val="Calibri"/>
      <family val="2"/>
      <scheme val="minor"/>
    </font>
    <font>
      <b/>
      <sz val="28"/>
      <color theme="9"/>
      <name val="Calibri"/>
      <family val="2"/>
      <scheme val="minor"/>
    </font>
    <font>
      <b/>
      <sz val="36"/>
      <color theme="9"/>
      <name val="Calibri"/>
      <family val="2"/>
      <scheme val="minor"/>
    </font>
    <font>
      <b/>
      <sz val="28"/>
      <color theme="9" tint="-0.249977111117893"/>
      <name val="Calibri"/>
      <family val="2"/>
      <scheme val="minor"/>
    </font>
    <font>
      <b/>
      <sz val="18"/>
      <color theme="9" tint="-0.249977111117893"/>
      <name val="Calibri"/>
      <family val="2"/>
      <scheme val="minor"/>
    </font>
    <font>
      <b/>
      <sz val="24"/>
      <color theme="9"/>
      <name val="Calibri"/>
      <family val="2"/>
      <scheme val="minor"/>
    </font>
    <font>
      <b/>
      <sz val="16"/>
      <color theme="9"/>
      <name val="Calibri"/>
      <family val="2"/>
      <scheme val="minor"/>
    </font>
    <font>
      <b/>
      <sz val="28"/>
      <color rgb="FF3366FF"/>
      <name val="Calibri"/>
      <family val="2"/>
      <scheme val="minor"/>
    </font>
    <font>
      <b/>
      <sz val="24"/>
      <color rgb="FF3366FF"/>
      <name val="Calibri"/>
      <family val="2"/>
      <scheme val="minor"/>
    </font>
    <font>
      <b/>
      <sz val="18"/>
      <color rgb="FF3366FF"/>
      <name val="Calibri"/>
      <family val="2"/>
      <scheme val="minor"/>
    </font>
    <font>
      <b/>
      <sz val="16"/>
      <color rgb="FF3366FF"/>
      <name val="Calibri"/>
      <family val="2"/>
      <scheme val="minor"/>
    </font>
    <font>
      <b/>
      <sz val="22"/>
      <color indexed="12"/>
      <name val="Calibri"/>
      <family val="2"/>
      <scheme val="minor"/>
    </font>
    <font>
      <b/>
      <sz val="20"/>
      <color rgb="FF3366FF"/>
      <name val="Calibri"/>
      <family val="2"/>
      <scheme val="minor"/>
    </font>
    <font>
      <b/>
      <sz val="18"/>
      <color rgb="FF0000FF"/>
      <name val="Calibri"/>
      <family val="2"/>
      <scheme val="minor"/>
    </font>
    <font>
      <b/>
      <sz val="18"/>
      <color theme="1" tint="0.499984740745262"/>
      <name val="Calibri"/>
      <family val="2"/>
      <scheme val="minor"/>
    </font>
    <font>
      <sz val="28"/>
      <name val="Calibri"/>
      <family val="2"/>
      <scheme val="minor"/>
    </font>
    <font>
      <sz val="16"/>
      <color theme="0"/>
      <name val="Calibri"/>
      <family val="2"/>
      <scheme val="minor"/>
    </font>
    <font>
      <sz val="7"/>
      <color theme="0"/>
      <name val="Calibri"/>
      <family val="2"/>
      <scheme val="minor"/>
    </font>
    <font>
      <b/>
      <sz val="36"/>
      <color theme="0"/>
      <name val="Calibri"/>
      <family val="2"/>
      <scheme val="minor"/>
    </font>
    <font>
      <i/>
      <sz val="12"/>
      <color indexed="18"/>
      <name val="Calibri"/>
      <family val="2"/>
      <scheme val="minor"/>
    </font>
    <font>
      <sz val="10"/>
      <color theme="8"/>
      <name val="Calibri"/>
      <family val="2"/>
      <scheme val="minor"/>
    </font>
    <font>
      <b/>
      <sz val="14"/>
      <color indexed="18"/>
      <name val="Calibri"/>
      <family val="2"/>
      <scheme val="minor"/>
    </font>
    <font>
      <b/>
      <sz val="12"/>
      <color indexed="18"/>
      <name val="Calibri"/>
      <family val="2"/>
      <scheme val="minor"/>
    </font>
    <font>
      <b/>
      <i/>
      <sz val="16"/>
      <color indexed="18"/>
      <name val="Calibri"/>
      <family val="2"/>
      <scheme val="minor"/>
    </font>
    <font>
      <sz val="12"/>
      <color indexed="18"/>
      <name val="Calibri"/>
      <family val="2"/>
      <scheme val="minor"/>
    </font>
    <font>
      <sz val="24"/>
      <color indexed="18"/>
      <name val="Calibri"/>
      <family val="2"/>
      <scheme val="minor"/>
    </font>
    <font>
      <sz val="22"/>
      <color indexed="18"/>
      <name val="Calibri"/>
      <family val="2"/>
      <scheme val="minor"/>
    </font>
    <font>
      <sz val="14"/>
      <color indexed="18"/>
      <name val="Calibri"/>
      <family val="2"/>
      <scheme val="minor"/>
    </font>
    <font>
      <sz val="48"/>
      <color indexed="18"/>
      <name val="Calibri"/>
      <family val="2"/>
      <scheme val="minor"/>
    </font>
    <font>
      <b/>
      <sz val="22"/>
      <color indexed="18"/>
      <name val="Calibri"/>
      <family val="2"/>
      <scheme val="minor"/>
    </font>
    <font>
      <sz val="26"/>
      <color indexed="18"/>
      <name val="Calibri"/>
      <family val="2"/>
      <scheme val="minor"/>
    </font>
    <font>
      <sz val="22"/>
      <color theme="1"/>
      <name val="Calibri"/>
      <family val="2"/>
      <scheme val="minor"/>
    </font>
    <font>
      <b/>
      <u/>
      <sz val="22"/>
      <name val="Calibri"/>
      <family val="2"/>
      <scheme val="minor"/>
    </font>
    <font>
      <u/>
      <sz val="22"/>
      <name val="Calibri"/>
      <family val="2"/>
      <scheme val="minor"/>
    </font>
    <font>
      <b/>
      <sz val="8.5"/>
      <name val="Calibri"/>
      <family val="2"/>
      <scheme val="minor"/>
    </font>
    <font>
      <sz val="10"/>
      <color indexed="56"/>
      <name val="Calibri"/>
      <family val="2"/>
      <scheme val="minor"/>
    </font>
    <font>
      <b/>
      <sz val="14"/>
      <color indexed="56"/>
      <name val="Calibri"/>
      <family val="2"/>
      <scheme val="minor"/>
    </font>
    <font>
      <sz val="16"/>
      <color indexed="18"/>
      <name val="Calibri"/>
      <family val="2"/>
      <scheme val="minor"/>
    </font>
    <font>
      <b/>
      <sz val="16"/>
      <color indexed="18"/>
      <name val="Calibri"/>
      <family val="2"/>
      <scheme val="minor"/>
    </font>
    <font>
      <sz val="22"/>
      <color indexed="9"/>
      <name val="Calibri"/>
      <family val="2"/>
      <scheme val="minor"/>
    </font>
    <font>
      <b/>
      <sz val="18"/>
      <color indexed="18"/>
      <name val="Calibri"/>
      <family val="2"/>
      <scheme val="minor"/>
    </font>
    <font>
      <b/>
      <sz val="11"/>
      <color indexed="56"/>
      <name val="Calibri"/>
      <family val="2"/>
      <scheme val="minor"/>
    </font>
    <font>
      <b/>
      <sz val="13.5"/>
      <name val="Calibri"/>
      <family val="2"/>
      <scheme val="minor"/>
    </font>
    <font>
      <b/>
      <sz val="20"/>
      <color indexed="18"/>
      <name val="Calibri"/>
      <family val="2"/>
      <scheme val="minor"/>
    </font>
    <font>
      <sz val="12"/>
      <color indexed="56"/>
      <name val="Calibri"/>
      <family val="2"/>
      <scheme val="minor"/>
    </font>
    <font>
      <sz val="32"/>
      <name val="Calibri"/>
      <family val="2"/>
      <scheme val="minor"/>
    </font>
    <font>
      <b/>
      <sz val="32"/>
      <name val="Calibri"/>
      <family val="2"/>
      <scheme val="minor"/>
    </font>
    <font>
      <sz val="36"/>
      <name val="Calibri"/>
      <family val="2"/>
      <scheme val="minor"/>
    </font>
    <font>
      <sz val="20"/>
      <color indexed="18"/>
      <name val="Calibri"/>
      <family val="2"/>
      <scheme val="minor"/>
    </font>
    <font>
      <sz val="7"/>
      <color indexed="9"/>
      <name val="Calibri"/>
      <family val="2"/>
      <scheme val="minor"/>
    </font>
    <font>
      <i/>
      <sz val="10"/>
      <color indexed="58"/>
      <name val="Calibri"/>
      <family val="2"/>
      <scheme val="minor"/>
    </font>
    <font>
      <i/>
      <u/>
      <sz val="16"/>
      <name val="Calibri"/>
      <family val="2"/>
      <scheme val="minor"/>
    </font>
    <font>
      <i/>
      <sz val="12"/>
      <color indexed="16"/>
      <name val="Calibri"/>
      <family val="2"/>
      <scheme val="minor"/>
    </font>
    <font>
      <b/>
      <i/>
      <sz val="14"/>
      <color indexed="10"/>
      <name val="Calibri"/>
      <family val="2"/>
      <scheme val="minor"/>
    </font>
    <font>
      <i/>
      <sz val="22"/>
      <name val="Calibri"/>
      <family val="2"/>
      <scheme val="minor"/>
    </font>
    <font>
      <sz val="17.5"/>
      <color indexed="55"/>
      <name val="Calibri"/>
      <family val="2"/>
      <scheme val="minor"/>
    </font>
    <font>
      <b/>
      <sz val="22"/>
      <color indexed="10"/>
      <name val="Calibri"/>
      <family val="2"/>
      <scheme val="minor"/>
    </font>
    <font>
      <b/>
      <u/>
      <sz val="18"/>
      <name val="Calibri"/>
      <family val="2"/>
      <scheme val="minor"/>
    </font>
    <font>
      <b/>
      <sz val="16"/>
      <color indexed="53"/>
      <name val="Calibri"/>
      <family val="2"/>
      <scheme val="minor"/>
    </font>
    <font>
      <b/>
      <sz val="16"/>
      <color indexed="60"/>
      <name val="Calibri"/>
      <family val="2"/>
      <scheme val="minor"/>
    </font>
    <font>
      <b/>
      <sz val="16"/>
      <color rgb="FF0066CC"/>
      <name val="Calibri"/>
      <family val="2"/>
      <scheme val="minor"/>
    </font>
    <font>
      <b/>
      <sz val="16"/>
      <color theme="1"/>
      <name val="Calibri"/>
      <family val="2"/>
    </font>
    <font>
      <b/>
      <sz val="18"/>
      <color theme="1"/>
      <name val="Calibri"/>
      <family val="2"/>
    </font>
    <font>
      <b/>
      <sz val="14"/>
      <color rgb="FF0033CC"/>
      <name val="Calibri"/>
      <family val="2"/>
      <scheme val="minor"/>
    </font>
    <font>
      <b/>
      <sz val="14"/>
      <color rgb="FFFFFFFF"/>
      <name val="Calibri"/>
      <family val="2"/>
    </font>
    <font>
      <sz val="12"/>
      <color theme="1"/>
      <name val="Calibri"/>
      <family val="2"/>
    </font>
    <font>
      <b/>
      <sz val="12"/>
      <color theme="1"/>
      <name val="Calibri"/>
      <family val="2"/>
    </font>
    <font>
      <b/>
      <sz val="14"/>
      <color rgb="FFFF0000"/>
      <name val="Carlito"/>
      <family val="2"/>
    </font>
    <font>
      <sz val="11"/>
      <name val="Carlito"/>
      <family val="2"/>
    </font>
    <font>
      <sz val="10"/>
      <color theme="0"/>
      <name val="Calibri"/>
      <family val="2"/>
    </font>
  </fonts>
  <fills count="210">
    <fill>
      <patternFill patternType="none"/>
    </fill>
    <fill>
      <patternFill patternType="gray125"/>
    </fill>
    <fill>
      <patternFill patternType="solid">
        <fgColor indexed="50"/>
        <bgColor indexed="34"/>
      </patternFill>
    </fill>
    <fill>
      <patternFill patternType="solid">
        <fgColor indexed="50"/>
        <bgColor indexed="64"/>
      </patternFill>
    </fill>
    <fill>
      <patternFill patternType="solid">
        <fgColor indexed="11"/>
        <bgColor indexed="64"/>
      </patternFill>
    </fill>
    <fill>
      <patternFill patternType="solid">
        <fgColor rgb="FFFFFFFF"/>
        <bgColor indexed="64"/>
      </patternFill>
    </fill>
    <fill>
      <patternFill patternType="solid">
        <fgColor indexed="50"/>
        <bgColor indexed="51"/>
      </patternFill>
    </fill>
    <fill>
      <patternFill patternType="solid">
        <fgColor rgb="FF99CC00"/>
        <bgColor indexed="51"/>
      </patternFill>
    </fill>
    <fill>
      <patternFill patternType="solid">
        <fgColor theme="0"/>
        <bgColor indexed="64"/>
      </patternFill>
    </fill>
    <fill>
      <patternFill patternType="solid">
        <fgColor theme="0" tint="-0.14999847407452621"/>
        <bgColor indexed="64"/>
      </patternFill>
    </fill>
    <fill>
      <patternFill patternType="solid">
        <fgColor theme="4" tint="0.59999389629810485"/>
        <bgColor indexed="64"/>
      </patternFill>
    </fill>
    <fill>
      <patternFill patternType="solid">
        <fgColor rgb="FFFFFF00"/>
        <bgColor indexed="64"/>
      </patternFill>
    </fill>
    <fill>
      <patternFill patternType="solid">
        <fgColor theme="7"/>
        <bgColor indexed="64"/>
      </patternFill>
    </fill>
    <fill>
      <patternFill patternType="solid">
        <fgColor rgb="FFCCECFF"/>
        <bgColor indexed="64"/>
      </patternFill>
    </fill>
    <fill>
      <patternFill patternType="solid">
        <fgColor rgb="FF3399FF"/>
        <bgColor indexed="64"/>
      </patternFill>
    </fill>
    <fill>
      <patternFill patternType="solid">
        <fgColor theme="0" tint="-0.249977111117893"/>
        <bgColor indexed="64"/>
      </patternFill>
    </fill>
    <fill>
      <patternFill patternType="solid">
        <fgColor theme="0" tint="-0.14996795556505021"/>
        <bgColor indexed="64"/>
      </patternFill>
    </fill>
    <fill>
      <patternFill patternType="solid">
        <fgColor rgb="FFFFFFCC"/>
        <bgColor indexed="64"/>
      </patternFill>
    </fill>
    <fill>
      <patternFill patternType="solid">
        <fgColor theme="9" tint="0.59999389629810485"/>
        <bgColor indexed="64"/>
      </patternFill>
    </fill>
    <fill>
      <patternFill patternType="gray0625">
        <bgColor theme="9" tint="0.59999389629810485"/>
      </patternFill>
    </fill>
    <fill>
      <patternFill patternType="solid">
        <fgColor rgb="FFFF5050"/>
        <bgColor indexed="64"/>
      </patternFill>
    </fill>
    <fill>
      <patternFill patternType="solid">
        <fgColor theme="0" tint="-4.9989318521683403E-2"/>
        <bgColor indexed="64"/>
      </patternFill>
    </fill>
    <fill>
      <patternFill patternType="lightHorizontal"/>
    </fill>
    <fill>
      <patternFill patternType="solid">
        <fgColor rgb="FF92D050"/>
        <bgColor indexed="64"/>
      </patternFill>
    </fill>
    <fill>
      <patternFill patternType="solid">
        <fgColor rgb="FFFFE2C5"/>
        <bgColor indexed="34"/>
      </patternFill>
    </fill>
    <fill>
      <patternFill patternType="solid">
        <fgColor rgb="FFFFE2C5"/>
        <bgColor indexed="64"/>
      </patternFill>
    </fill>
    <fill>
      <patternFill patternType="solid">
        <fgColor indexed="22"/>
        <bgColor indexed="64"/>
      </patternFill>
    </fill>
    <fill>
      <patternFill patternType="solid">
        <fgColor indexed="60"/>
        <bgColor indexed="64"/>
      </patternFill>
    </fill>
    <fill>
      <patternFill patternType="solid">
        <fgColor indexed="43"/>
        <bgColor indexed="64"/>
      </patternFill>
    </fill>
    <fill>
      <patternFill patternType="solid">
        <fgColor indexed="17"/>
        <bgColor indexed="64"/>
      </patternFill>
    </fill>
    <fill>
      <patternFill patternType="solid">
        <fgColor indexed="10"/>
        <bgColor indexed="64"/>
      </patternFill>
    </fill>
    <fill>
      <patternFill patternType="solid">
        <fgColor indexed="44"/>
        <bgColor indexed="64"/>
      </patternFill>
    </fill>
    <fill>
      <patternFill patternType="solid">
        <fgColor indexed="16"/>
        <bgColor indexed="64"/>
      </patternFill>
    </fill>
    <fill>
      <patternFill patternType="solid">
        <fgColor indexed="63"/>
        <bgColor indexed="64"/>
      </patternFill>
    </fill>
    <fill>
      <patternFill patternType="solid">
        <fgColor indexed="21"/>
        <bgColor indexed="64"/>
      </patternFill>
    </fill>
    <fill>
      <patternFill patternType="solid">
        <fgColor indexed="23"/>
        <bgColor indexed="64"/>
      </patternFill>
    </fill>
    <fill>
      <patternFill patternType="solid">
        <fgColor indexed="49"/>
        <bgColor indexed="64"/>
      </patternFill>
    </fill>
    <fill>
      <patternFill patternType="solid">
        <fgColor indexed="53"/>
        <bgColor indexed="64"/>
      </patternFill>
    </fill>
    <fill>
      <patternFill patternType="solid">
        <fgColor indexed="15"/>
        <bgColor indexed="64"/>
      </patternFill>
    </fill>
    <fill>
      <patternFill patternType="solid">
        <fgColor indexed="52"/>
        <bgColor indexed="64"/>
      </patternFill>
    </fill>
    <fill>
      <patternFill patternType="solid">
        <fgColor theme="7" tint="0.79998168889431442"/>
        <bgColor indexed="64"/>
      </patternFill>
    </fill>
    <fill>
      <patternFill patternType="solid">
        <fgColor theme="0"/>
        <bgColor indexed="34"/>
      </patternFill>
    </fill>
    <fill>
      <patternFill patternType="solid">
        <fgColor theme="0" tint="-0.499984740745262"/>
        <bgColor indexed="64"/>
      </patternFill>
    </fill>
    <fill>
      <patternFill patternType="solid">
        <fgColor indexed="9"/>
        <bgColor indexed="64"/>
      </patternFill>
    </fill>
    <fill>
      <patternFill patternType="solid">
        <fgColor theme="1" tint="0.499984740745262"/>
        <bgColor indexed="64"/>
      </patternFill>
    </fill>
    <fill>
      <patternFill patternType="solid">
        <fgColor rgb="FFFF7C80"/>
        <bgColor indexed="64"/>
      </patternFill>
    </fill>
    <fill>
      <patternFill patternType="solid">
        <fgColor theme="9"/>
        <bgColor indexed="64"/>
      </patternFill>
    </fill>
    <fill>
      <patternFill patternType="solid">
        <fgColor rgb="FF7030A0"/>
        <bgColor indexed="64"/>
      </patternFill>
    </fill>
    <fill>
      <patternFill patternType="solid">
        <fgColor theme="4" tint="0.79998168889431442"/>
        <bgColor indexed="64"/>
      </patternFill>
    </fill>
    <fill>
      <patternFill patternType="solid">
        <fgColor theme="7" tint="0.59999389629810485"/>
        <bgColor indexed="64"/>
      </patternFill>
    </fill>
    <fill>
      <patternFill patternType="solid">
        <fgColor theme="5" tint="0.39997558519241921"/>
        <bgColor indexed="64"/>
      </patternFill>
    </fill>
    <fill>
      <patternFill patternType="solid">
        <fgColor indexed="46"/>
        <bgColor indexed="64"/>
      </patternFill>
    </fill>
    <fill>
      <patternFill patternType="solid">
        <fgColor rgb="FFFF0000"/>
        <bgColor indexed="64"/>
      </patternFill>
    </fill>
    <fill>
      <patternFill patternType="solid">
        <fgColor rgb="FF008000"/>
        <bgColor indexed="64"/>
      </patternFill>
    </fill>
    <fill>
      <patternFill patternType="solid">
        <fgColor rgb="FF800000"/>
        <bgColor indexed="64"/>
      </patternFill>
    </fill>
    <fill>
      <patternFill patternType="solid">
        <fgColor indexed="8"/>
        <bgColor indexed="64"/>
      </patternFill>
    </fill>
    <fill>
      <patternFill patternType="solid">
        <fgColor indexed="13"/>
        <bgColor indexed="64"/>
      </patternFill>
    </fill>
    <fill>
      <patternFill patternType="gray0625"/>
    </fill>
    <fill>
      <patternFill patternType="solid">
        <fgColor indexed="47"/>
        <bgColor indexed="64"/>
      </patternFill>
    </fill>
    <fill>
      <patternFill patternType="solid">
        <fgColor indexed="57"/>
        <bgColor indexed="64"/>
      </patternFill>
    </fill>
    <fill>
      <patternFill patternType="solid">
        <fgColor indexed="12"/>
        <bgColor indexed="64"/>
      </patternFill>
    </fill>
    <fill>
      <patternFill patternType="solid">
        <fgColor rgb="FF339966"/>
        <bgColor indexed="64"/>
      </patternFill>
    </fill>
    <fill>
      <patternFill patternType="solid">
        <fgColor rgb="FF00CCFF"/>
        <bgColor indexed="64"/>
      </patternFill>
    </fill>
    <fill>
      <patternFill patternType="solid">
        <fgColor rgb="FFFFCC00"/>
        <bgColor indexed="64"/>
      </patternFill>
    </fill>
    <fill>
      <patternFill patternType="solid">
        <fgColor rgb="FFFF9900"/>
        <bgColor indexed="64"/>
      </patternFill>
    </fill>
    <fill>
      <patternFill patternType="solid">
        <fgColor rgb="FF00FF00"/>
        <bgColor indexed="64"/>
      </patternFill>
    </fill>
    <fill>
      <patternFill patternType="solid">
        <fgColor rgb="FFFFCC99"/>
        <bgColor indexed="64"/>
      </patternFill>
    </fill>
    <fill>
      <patternFill patternType="solid">
        <fgColor rgb="FFFF99CC"/>
        <bgColor indexed="64"/>
      </patternFill>
    </fill>
    <fill>
      <patternFill patternType="solid">
        <fgColor rgb="FFFF00FF"/>
        <bgColor indexed="64"/>
      </patternFill>
    </fill>
    <fill>
      <patternFill patternType="solid">
        <fgColor rgb="FF99CC00"/>
        <bgColor indexed="64"/>
      </patternFill>
    </fill>
    <fill>
      <patternFill patternType="solid">
        <fgColor rgb="FF993300"/>
        <bgColor indexed="64"/>
      </patternFill>
    </fill>
    <fill>
      <patternFill patternType="solid">
        <fgColor rgb="FF0000FF"/>
        <bgColor indexed="64"/>
      </patternFill>
    </fill>
    <fill>
      <patternFill patternType="solid">
        <fgColor rgb="FF99CCFF"/>
        <bgColor indexed="64"/>
      </patternFill>
    </fill>
    <fill>
      <patternFill patternType="solid">
        <fgColor rgb="FF3366FF"/>
        <bgColor indexed="64"/>
      </patternFill>
    </fill>
    <fill>
      <patternFill patternType="solid">
        <fgColor rgb="FFCC99FF"/>
        <bgColor indexed="64"/>
      </patternFill>
    </fill>
    <fill>
      <patternFill patternType="solid">
        <fgColor theme="0" tint="-0.34998626667073579"/>
        <bgColor indexed="64"/>
      </patternFill>
    </fill>
    <fill>
      <patternFill patternType="solid">
        <fgColor theme="0" tint="-0.14999847407452621"/>
        <bgColor indexed="22"/>
      </patternFill>
    </fill>
    <fill>
      <patternFill patternType="solid">
        <fgColor theme="0" tint="-0.14999847407452621"/>
        <bgColor indexed="34"/>
      </patternFill>
    </fill>
    <fill>
      <patternFill patternType="solid">
        <fgColor rgb="FFF3F3F3"/>
        <bgColor indexed="64"/>
      </patternFill>
    </fill>
    <fill>
      <patternFill patternType="solid">
        <fgColor rgb="FF7030A0"/>
        <bgColor indexed="34"/>
      </patternFill>
    </fill>
    <fill>
      <patternFill patternType="solid">
        <fgColor rgb="FFFFFF99"/>
        <bgColor indexed="64"/>
      </patternFill>
    </fill>
    <fill>
      <patternFill patternType="solid">
        <fgColor theme="9" tint="-0.249977111117893"/>
        <bgColor indexed="64"/>
      </patternFill>
    </fill>
    <fill>
      <patternFill patternType="solid">
        <fgColor theme="5"/>
        <bgColor indexed="64"/>
      </patternFill>
    </fill>
    <fill>
      <patternFill patternType="solid">
        <fgColor rgb="FFCCCC00"/>
        <bgColor indexed="64"/>
      </patternFill>
    </fill>
    <fill>
      <patternFill patternType="solid">
        <fgColor rgb="FFFFFF00"/>
        <bgColor indexed="34"/>
      </patternFill>
    </fill>
    <fill>
      <patternFill patternType="solid">
        <fgColor theme="7" tint="0.39997558519241921"/>
        <bgColor indexed="64"/>
      </patternFill>
    </fill>
    <fill>
      <patternFill patternType="lightGrid">
        <fgColor theme="7" tint="-0.499984740745262"/>
        <bgColor auto="1"/>
      </patternFill>
    </fill>
    <fill>
      <patternFill patternType="solid">
        <fgColor rgb="FFFF0066"/>
        <bgColor indexed="64"/>
      </patternFill>
    </fill>
    <fill>
      <patternFill patternType="solid">
        <fgColor rgb="FFFF0066"/>
        <bgColor indexed="22"/>
      </patternFill>
    </fill>
    <fill>
      <patternFill patternType="solid">
        <fgColor rgb="FFFFFF99"/>
        <bgColor indexed="22"/>
      </patternFill>
    </fill>
    <fill>
      <patternFill patternType="gray125">
        <bgColor rgb="FFCC66FF"/>
      </patternFill>
    </fill>
    <fill>
      <gradientFill degree="90">
        <stop position="0">
          <color rgb="FFFFFF00"/>
        </stop>
        <stop position="1">
          <color rgb="FFFF66CC"/>
        </stop>
      </gradientFill>
    </fill>
    <fill>
      <gradientFill type="path" left="0.5" right="0.5" top="0.5" bottom="0.5">
        <stop position="0">
          <color rgb="FFFFFF99"/>
        </stop>
        <stop position="1">
          <color rgb="FFFF0066"/>
        </stop>
      </gradientFill>
    </fill>
    <fill>
      <patternFill patternType="solid">
        <fgColor theme="1" tint="0.249977111117893"/>
        <bgColor indexed="64"/>
      </patternFill>
    </fill>
    <fill>
      <patternFill patternType="solid">
        <fgColor theme="7" tint="-0.249977111117893"/>
        <bgColor indexed="64"/>
      </patternFill>
    </fill>
    <fill>
      <patternFill patternType="solid">
        <fgColor theme="5" tint="-0.249977111117893"/>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5" tint="0.59999389629810485"/>
        <bgColor indexed="64"/>
      </patternFill>
    </fill>
    <fill>
      <patternFill patternType="solid">
        <fgColor theme="5" tint="0.59999389629810485"/>
        <bgColor indexed="41"/>
      </patternFill>
    </fill>
    <fill>
      <patternFill patternType="solid">
        <fgColor rgb="FFFFFF99"/>
        <bgColor indexed="26"/>
      </patternFill>
    </fill>
    <fill>
      <patternFill patternType="solid">
        <fgColor theme="8" tint="0.59999389629810485"/>
        <bgColor indexed="64"/>
      </patternFill>
    </fill>
    <fill>
      <patternFill patternType="solid">
        <fgColor theme="0"/>
        <bgColor indexed="41"/>
      </patternFill>
    </fill>
    <fill>
      <patternFill patternType="solid">
        <fgColor indexed="43"/>
        <bgColor indexed="26"/>
      </patternFill>
    </fill>
    <fill>
      <patternFill patternType="solid">
        <fgColor rgb="FFC00000"/>
        <bgColor indexed="64"/>
      </patternFill>
    </fill>
    <fill>
      <patternFill patternType="solid">
        <fgColor indexed="13"/>
        <bgColor indexed="34"/>
      </patternFill>
    </fill>
    <fill>
      <patternFill patternType="solid">
        <fgColor rgb="FFFFFF66"/>
        <bgColor indexed="64"/>
      </patternFill>
    </fill>
    <fill>
      <patternFill patternType="solid">
        <fgColor rgb="FFC6EFCE"/>
      </patternFill>
    </fill>
    <fill>
      <patternFill patternType="solid">
        <fgColor theme="6"/>
      </patternFill>
    </fill>
    <fill>
      <patternFill patternType="gray0625">
        <bgColor theme="0" tint="-4.9989318521683403E-2"/>
      </patternFill>
    </fill>
    <fill>
      <patternFill patternType="solid">
        <fgColor rgb="FFFF8080"/>
        <bgColor indexed="64"/>
      </patternFill>
    </fill>
    <fill>
      <patternFill patternType="solid">
        <fgColor rgb="FF94BD5E"/>
        <bgColor indexed="64"/>
      </patternFill>
    </fill>
    <fill>
      <patternFill patternType="solid">
        <fgColor rgb="FFAECF00"/>
        <bgColor indexed="64"/>
      </patternFill>
    </fill>
    <fill>
      <patternFill patternType="solid">
        <fgColor theme="9" tint="0.39997558519241921"/>
        <bgColor indexed="64"/>
      </patternFill>
    </fill>
    <fill>
      <patternFill patternType="solid">
        <fgColor indexed="45"/>
        <bgColor indexed="64"/>
      </patternFill>
    </fill>
    <fill>
      <patternFill patternType="solid">
        <fgColor indexed="42"/>
        <bgColor indexed="64"/>
      </patternFill>
    </fill>
    <fill>
      <patternFill patternType="solid">
        <fgColor rgb="FFFFC000"/>
        <bgColor indexed="64"/>
      </patternFill>
    </fill>
    <fill>
      <patternFill patternType="solid">
        <fgColor rgb="FFFF6600"/>
        <bgColor indexed="34"/>
      </patternFill>
    </fill>
    <fill>
      <patternFill patternType="solid">
        <fgColor rgb="FFFF6600"/>
        <bgColor indexed="64"/>
      </patternFill>
    </fill>
    <fill>
      <patternFill patternType="solid">
        <fgColor rgb="FFBFBFBF"/>
        <bgColor indexed="64"/>
      </patternFill>
    </fill>
    <fill>
      <patternFill patternType="solid">
        <fgColor rgb="FFB4C6E7"/>
        <bgColor indexed="64"/>
      </patternFill>
    </fill>
    <fill>
      <patternFill patternType="solid">
        <fgColor rgb="FFD9D9D9"/>
        <bgColor indexed="64"/>
      </patternFill>
    </fill>
    <fill>
      <patternFill patternType="solid">
        <fgColor rgb="FF4472C4"/>
        <bgColor indexed="64"/>
      </patternFill>
    </fill>
    <fill>
      <patternFill patternType="solid">
        <fgColor theme="4"/>
        <bgColor indexed="64"/>
      </patternFill>
    </fill>
    <fill>
      <patternFill patternType="solid">
        <fgColor indexed="55"/>
        <bgColor indexed="64"/>
      </patternFill>
    </fill>
    <fill>
      <patternFill patternType="solid">
        <fgColor indexed="26"/>
        <bgColor indexed="64"/>
      </patternFill>
    </fill>
    <fill>
      <patternFill patternType="solid">
        <fgColor rgb="FFCCFFCC"/>
        <bgColor indexed="64"/>
      </patternFill>
    </fill>
    <fill>
      <patternFill patternType="solid">
        <fgColor rgb="FFCCFFFF"/>
        <bgColor indexed="64"/>
      </patternFill>
    </fill>
    <fill>
      <patternFill patternType="solid">
        <fgColor indexed="31"/>
        <bgColor indexed="64"/>
      </patternFill>
    </fill>
    <fill>
      <patternFill patternType="solid">
        <fgColor indexed="14"/>
        <bgColor indexed="64"/>
      </patternFill>
    </fill>
    <fill>
      <patternFill patternType="solid">
        <fgColor rgb="FF6699FF"/>
        <bgColor indexed="64"/>
      </patternFill>
    </fill>
    <fill>
      <patternFill patternType="solid">
        <fgColor rgb="FF007FFF"/>
        <bgColor indexed="64"/>
      </patternFill>
    </fill>
    <fill>
      <patternFill patternType="solid">
        <fgColor rgb="FFFF66FF"/>
        <bgColor indexed="64"/>
      </patternFill>
    </fill>
    <fill>
      <patternFill patternType="solid">
        <fgColor indexed="48"/>
        <bgColor indexed="64"/>
      </patternFill>
    </fill>
    <fill>
      <patternFill patternType="solid">
        <fgColor rgb="FF33CC33"/>
        <bgColor indexed="64"/>
      </patternFill>
    </fill>
    <fill>
      <patternFill patternType="solid">
        <fgColor rgb="FFFFCC00"/>
        <bgColor indexed="51"/>
      </patternFill>
    </fill>
    <fill>
      <patternFill patternType="solid">
        <fgColor indexed="51"/>
        <bgColor indexed="51"/>
      </patternFill>
    </fill>
    <fill>
      <patternFill patternType="solid">
        <fgColor indexed="61"/>
        <bgColor indexed="61"/>
      </patternFill>
    </fill>
    <fill>
      <patternFill patternType="solid">
        <fgColor rgb="FFFFCCFF"/>
        <bgColor indexed="64"/>
      </patternFill>
    </fill>
    <fill>
      <patternFill patternType="solid">
        <fgColor rgb="FFFF99CC"/>
        <bgColor indexed="60"/>
      </patternFill>
    </fill>
    <fill>
      <patternFill patternType="solid">
        <fgColor rgb="FFFF8080"/>
        <bgColor indexed="51"/>
      </patternFill>
    </fill>
    <fill>
      <patternFill patternType="solid">
        <fgColor rgb="FF3366FF"/>
        <bgColor indexed="32"/>
      </patternFill>
    </fill>
    <fill>
      <patternFill patternType="solid">
        <fgColor rgb="FF99CCFF"/>
        <bgColor indexed="30"/>
      </patternFill>
    </fill>
    <fill>
      <patternFill patternType="solid">
        <fgColor rgb="FFCCCCFF"/>
        <bgColor indexed="64"/>
      </patternFill>
    </fill>
    <fill>
      <patternFill patternType="solid">
        <fgColor theme="6" tint="0.79998168889431442"/>
        <bgColor indexed="64"/>
      </patternFill>
    </fill>
    <fill>
      <patternFill patternType="gray0625">
        <bgColor rgb="FFFFFF99"/>
      </patternFill>
    </fill>
    <fill>
      <patternFill patternType="solid">
        <fgColor indexed="51"/>
        <bgColor indexed="64"/>
      </patternFill>
    </fill>
    <fill>
      <patternFill patternType="solid">
        <fgColor indexed="41"/>
        <bgColor indexed="64"/>
      </patternFill>
    </fill>
    <fill>
      <patternFill patternType="solid">
        <fgColor indexed="65"/>
        <bgColor indexed="64"/>
      </patternFill>
    </fill>
    <fill>
      <patternFill patternType="solid">
        <fgColor indexed="40"/>
        <bgColor indexed="64"/>
      </patternFill>
    </fill>
    <fill>
      <patternFill patternType="solid">
        <fgColor indexed="30"/>
        <bgColor indexed="64"/>
      </patternFill>
    </fill>
    <fill>
      <patternFill patternType="solid">
        <fgColor rgb="FF808080"/>
        <bgColor indexed="64"/>
      </patternFill>
    </fill>
    <fill>
      <patternFill patternType="solid">
        <fgColor rgb="FFCC00FF"/>
        <bgColor indexed="64"/>
      </patternFill>
    </fill>
    <fill>
      <patternFill patternType="solid">
        <fgColor theme="5" tint="0.79998168889431442"/>
        <bgColor indexed="64"/>
      </patternFill>
    </fill>
    <fill>
      <patternFill patternType="solid">
        <fgColor rgb="FF808080"/>
        <bgColor theme="0" tint="-0.14996795556505021"/>
      </patternFill>
    </fill>
    <fill>
      <patternFill patternType="solid">
        <fgColor theme="9" tint="0.79998168889431442"/>
        <bgColor theme="9"/>
      </patternFill>
    </fill>
    <fill>
      <patternFill patternType="solid">
        <fgColor rgb="FFFFFFD9"/>
        <bgColor indexed="64"/>
      </patternFill>
    </fill>
    <fill>
      <patternFill patternType="solid">
        <fgColor theme="7" tint="-0.249977111117893"/>
        <bgColor theme="9" tint="0.79995117038483843"/>
      </patternFill>
    </fill>
    <fill>
      <patternFill patternType="solid">
        <fgColor theme="7" tint="0.39997558519241921"/>
        <bgColor theme="9" tint="0.79995117038483843"/>
      </patternFill>
    </fill>
    <fill>
      <patternFill patternType="solid">
        <fgColor rgb="FFE6EBF6"/>
        <bgColor indexed="64"/>
      </patternFill>
    </fill>
    <fill>
      <patternFill patternType="solid">
        <fgColor rgb="FF99CC00"/>
        <bgColor indexed="34"/>
      </patternFill>
    </fill>
    <fill>
      <patternFill patternType="solid">
        <fgColor rgb="FF99CC00"/>
        <bgColor indexed="27"/>
      </patternFill>
    </fill>
    <fill>
      <patternFill patternType="solid">
        <fgColor indexed="9"/>
        <bgColor indexed="26"/>
      </patternFill>
    </fill>
    <fill>
      <patternFill patternType="solid">
        <fgColor rgb="FFCCFFCC"/>
        <bgColor indexed="34"/>
      </patternFill>
    </fill>
    <fill>
      <patternFill patternType="solid">
        <fgColor rgb="FFFF99FF"/>
        <bgColor indexed="64"/>
      </patternFill>
    </fill>
    <fill>
      <patternFill patternType="solid">
        <fgColor rgb="FF00B050"/>
        <bgColor indexed="64"/>
      </patternFill>
    </fill>
    <fill>
      <patternFill patternType="solid">
        <fgColor rgb="FF00B0F0"/>
        <bgColor indexed="64"/>
      </patternFill>
    </fill>
    <fill>
      <patternFill patternType="mediumGray">
        <fgColor indexed="22"/>
      </patternFill>
    </fill>
    <fill>
      <patternFill patternType="solid">
        <fgColor rgb="FF7030A0"/>
        <bgColor indexed="50"/>
      </patternFill>
    </fill>
    <fill>
      <patternFill patternType="solid">
        <fgColor theme="0" tint="-0.249977111117893"/>
        <bgColor indexed="50"/>
      </patternFill>
    </fill>
    <fill>
      <patternFill patternType="lightUp">
        <fgColor theme="0"/>
        <bgColor theme="5" tint="0.39997558519241921"/>
      </patternFill>
    </fill>
    <fill>
      <patternFill patternType="lightUp">
        <fgColor theme="0"/>
        <bgColor theme="7" tint="0.39997558519241921"/>
      </patternFill>
    </fill>
    <fill>
      <patternFill patternType="solid">
        <fgColor theme="5" tint="0.39997558519241921"/>
        <bgColor theme="0"/>
      </patternFill>
    </fill>
    <fill>
      <patternFill patternType="solid">
        <fgColor rgb="FFB1A0C7"/>
        <bgColor indexed="64"/>
      </patternFill>
    </fill>
    <fill>
      <patternFill patternType="lightUp">
        <fgColor theme="0"/>
        <bgColor rgb="FFB1A0C7"/>
      </patternFill>
    </fill>
    <fill>
      <patternFill patternType="solid">
        <fgColor theme="4" tint="0.39997558519241921"/>
        <bgColor indexed="64"/>
      </patternFill>
    </fill>
    <fill>
      <patternFill patternType="solid">
        <fgColor theme="7" tint="-0.499984740745262"/>
        <bgColor indexed="64"/>
      </patternFill>
    </fill>
    <fill>
      <patternFill patternType="solid">
        <fgColor theme="0" tint="-0.14999847407452621"/>
        <bgColor indexed="26"/>
      </patternFill>
    </fill>
    <fill>
      <patternFill patternType="solid">
        <fgColor rgb="FFC6E0B4"/>
        <bgColor indexed="64"/>
      </patternFill>
    </fill>
    <fill>
      <patternFill patternType="solid">
        <fgColor rgb="FFD29B00"/>
        <bgColor indexed="64"/>
      </patternFill>
    </fill>
    <fill>
      <patternFill patternType="solid">
        <fgColor rgb="FF548235"/>
        <bgColor indexed="64"/>
      </patternFill>
    </fill>
    <fill>
      <patternFill patternType="solid">
        <fgColor theme="3" tint="0.59999389629810485"/>
        <bgColor indexed="64"/>
      </patternFill>
    </fill>
    <fill>
      <patternFill patternType="solid">
        <fgColor rgb="FF0066FF"/>
        <bgColor indexed="64"/>
      </patternFill>
    </fill>
    <fill>
      <patternFill patternType="lightTrellis">
        <bgColor theme="0" tint="-4.9989318521683403E-2"/>
      </patternFill>
    </fill>
    <fill>
      <patternFill patternType="lightHorizontal">
        <fgColor theme="0" tint="-0.14996795556505021"/>
        <bgColor theme="0"/>
      </patternFill>
    </fill>
    <fill>
      <patternFill patternType="lightGrid">
        <fgColor theme="0" tint="-0.14993743705557422"/>
        <bgColor rgb="FFFFFF00"/>
      </patternFill>
    </fill>
    <fill>
      <patternFill patternType="lightGrid">
        <fgColor theme="0" tint="-0.14993743705557422"/>
        <bgColor rgb="FFFF5050"/>
      </patternFill>
    </fill>
    <fill>
      <patternFill patternType="lightGrid">
        <fgColor theme="0" tint="-0.14993743705557422"/>
        <bgColor rgb="FF0066FF"/>
      </patternFill>
    </fill>
    <fill>
      <patternFill patternType="lightGrid">
        <fgColor theme="0" tint="-0.14993743705557422"/>
        <bgColor rgb="FFC6E0B4"/>
      </patternFill>
    </fill>
    <fill>
      <patternFill patternType="lightGrid">
        <fgColor theme="0" tint="-0.14993743705557422"/>
        <bgColor rgb="FF548235"/>
      </patternFill>
    </fill>
    <fill>
      <patternFill patternType="lightGrid">
        <fgColor theme="0" tint="-0.14993743705557422"/>
        <bgColor rgb="FFFFCC00"/>
      </patternFill>
    </fill>
    <fill>
      <patternFill patternType="lightGrid">
        <fgColor theme="0" tint="-0.14993743705557422"/>
        <bgColor rgb="FFD29B00"/>
      </patternFill>
    </fill>
    <fill>
      <patternFill patternType="lightVertical">
        <fgColor theme="0"/>
        <bgColor rgb="FFCC99FF"/>
      </patternFill>
    </fill>
    <fill>
      <patternFill patternType="lightVertical">
        <fgColor theme="0"/>
        <bgColor theme="0" tint="-4.9989318521683403E-2"/>
      </patternFill>
    </fill>
    <fill>
      <patternFill patternType="solid">
        <fgColor theme="0"/>
        <bgColor indexed="26"/>
      </patternFill>
    </fill>
    <fill>
      <patternFill patternType="lightVertical">
        <fgColor theme="0"/>
        <bgColor theme="0"/>
      </patternFill>
    </fill>
    <fill>
      <patternFill patternType="lightHorizontal">
        <fgColor theme="0"/>
        <bgColor theme="7"/>
      </patternFill>
    </fill>
    <fill>
      <patternFill patternType="solid">
        <fgColor indexed="24"/>
        <bgColor indexed="64"/>
      </patternFill>
    </fill>
    <fill>
      <patternFill patternType="solid">
        <fgColor indexed="29"/>
        <bgColor indexed="64"/>
      </patternFill>
    </fill>
    <fill>
      <patternFill patternType="solid">
        <fgColor rgb="FFDDEBF7"/>
        <bgColor indexed="64"/>
      </patternFill>
    </fill>
    <fill>
      <patternFill patternType="gray0625">
        <bgColor theme="0" tint="-0.14999847407452621"/>
      </patternFill>
    </fill>
    <fill>
      <patternFill patternType="solid">
        <fgColor theme="0" tint="-4.9989318521683403E-2"/>
        <bgColor indexed="26"/>
      </patternFill>
    </fill>
    <fill>
      <patternFill patternType="lightVertical">
        <fgColor theme="0"/>
        <bgColor rgb="FFC00000"/>
      </patternFill>
    </fill>
    <fill>
      <patternFill patternType="gray0625">
        <bgColor rgb="FFC00000"/>
      </patternFill>
    </fill>
    <fill>
      <patternFill patternType="lightHorizontal">
        <fgColor theme="0"/>
        <bgColor rgb="FFC00000"/>
      </patternFill>
    </fill>
    <fill>
      <patternFill patternType="solid">
        <fgColor theme="0"/>
        <bgColor indexed="9"/>
      </patternFill>
    </fill>
    <fill>
      <patternFill patternType="solid">
        <fgColor rgb="FF9999FF"/>
        <bgColor indexed="64"/>
      </patternFill>
    </fill>
    <fill>
      <patternFill patternType="solid">
        <fgColor indexed="9"/>
        <bgColor indexed="9"/>
      </patternFill>
    </fill>
    <fill>
      <patternFill patternType="solid">
        <fgColor theme="1" tint="0.34998626667073579"/>
        <bgColor indexed="64"/>
      </patternFill>
    </fill>
    <fill>
      <patternFill patternType="solid">
        <fgColor rgb="FF244062"/>
      </patternFill>
    </fill>
  </fills>
  <borders count="643">
    <border>
      <left/>
      <right/>
      <top/>
      <bottom/>
      <diagonal/>
    </border>
    <border>
      <left style="medium">
        <color indexed="8"/>
      </left>
      <right/>
      <top style="medium">
        <color indexed="8"/>
      </top>
      <bottom/>
      <diagonal/>
    </border>
    <border>
      <left/>
      <right/>
      <top style="medium">
        <color indexed="8"/>
      </top>
      <bottom/>
      <diagonal/>
    </border>
    <border>
      <left/>
      <right style="medium">
        <color indexed="8"/>
      </right>
      <top style="medium">
        <color indexed="8"/>
      </top>
      <bottom/>
      <diagonal/>
    </border>
    <border>
      <left style="medium">
        <color indexed="8"/>
      </left>
      <right/>
      <top/>
      <bottom/>
      <diagonal/>
    </border>
    <border>
      <left/>
      <right style="medium">
        <color indexed="8"/>
      </right>
      <top/>
      <bottom/>
      <diagonal/>
    </border>
    <border>
      <left style="medium">
        <color indexed="8"/>
      </left>
      <right/>
      <top/>
      <bottom style="medium">
        <color indexed="8"/>
      </bottom>
      <diagonal/>
    </border>
    <border>
      <left/>
      <right/>
      <top/>
      <bottom style="medium">
        <color indexed="8"/>
      </bottom>
      <diagonal/>
    </border>
    <border>
      <left/>
      <right style="medium">
        <color indexed="8"/>
      </right>
      <top/>
      <bottom style="medium">
        <color indexed="8"/>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hair">
        <color indexed="64"/>
      </top>
      <bottom style="thin">
        <color indexed="64"/>
      </bottom>
      <diagonal/>
    </border>
    <border>
      <left style="thin">
        <color indexed="64"/>
      </left>
      <right style="thin">
        <color indexed="64"/>
      </right>
      <top style="thin">
        <color indexed="64"/>
      </top>
      <bottom style="thin">
        <color indexed="64"/>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bottom/>
      <diagonal/>
    </border>
    <border>
      <left/>
      <right style="thin">
        <color auto="1"/>
      </right>
      <top/>
      <bottom/>
      <diagonal/>
    </border>
    <border>
      <left style="thin">
        <color auto="1"/>
      </left>
      <right/>
      <top/>
      <bottom style="thin">
        <color auto="1"/>
      </bottom>
      <diagonal/>
    </border>
    <border>
      <left/>
      <right/>
      <top/>
      <bottom style="thin">
        <color indexed="64"/>
      </bottom>
      <diagonal/>
    </border>
    <border>
      <left/>
      <right style="thin">
        <color auto="1"/>
      </right>
      <top/>
      <bottom style="thin">
        <color indexed="64"/>
      </bottom>
      <diagonal/>
    </border>
    <border>
      <left/>
      <right/>
      <top/>
      <bottom style="mediumDashed">
        <color indexed="64"/>
      </bottom>
      <diagonal/>
    </border>
    <border>
      <left/>
      <right style="mediumDashed">
        <color indexed="64"/>
      </right>
      <top/>
      <bottom style="mediumDashed">
        <color indexed="64"/>
      </bottom>
      <diagonal/>
    </border>
    <border>
      <left style="mediumDashed">
        <color indexed="64"/>
      </left>
      <right/>
      <top/>
      <bottom style="mediumDashed">
        <color indexed="64"/>
      </bottom>
      <diagonal/>
    </border>
    <border>
      <left/>
      <right style="mediumDashed">
        <color indexed="64"/>
      </right>
      <top/>
      <bottom/>
      <diagonal/>
    </border>
    <border>
      <left style="mediumDashed">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style="hair">
        <color indexed="64"/>
      </top>
      <bottom/>
      <diagonal/>
    </border>
    <border>
      <left/>
      <right/>
      <top style="hair">
        <color indexed="64"/>
      </top>
      <bottom/>
      <diagonal/>
    </border>
    <border>
      <left/>
      <right style="hair">
        <color indexed="64"/>
      </right>
      <top style="hair">
        <color indexed="64"/>
      </top>
      <bottom/>
      <diagonal/>
    </border>
    <border>
      <left style="hair">
        <color indexed="64"/>
      </left>
      <right/>
      <top style="hair">
        <color indexed="64"/>
      </top>
      <bottom/>
      <diagonal/>
    </border>
    <border>
      <left/>
      <right style="medium">
        <color indexed="64"/>
      </right>
      <top style="hair">
        <color indexed="64"/>
      </top>
      <bottom/>
      <diagonal/>
    </border>
    <border>
      <left/>
      <right style="hair">
        <color indexed="64"/>
      </right>
      <top/>
      <bottom/>
      <diagonal/>
    </border>
    <border>
      <left style="hair">
        <color indexed="64"/>
      </left>
      <right/>
      <top/>
      <bottom/>
      <diagonal/>
    </border>
    <border>
      <left style="medium">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right style="medium">
        <color indexed="64"/>
      </right>
      <top/>
      <bottom style="hair">
        <color indexed="64"/>
      </bottom>
      <diagonal/>
    </border>
    <border>
      <left style="medium">
        <color indexed="64"/>
      </left>
      <right/>
      <top/>
      <bottom style="medium">
        <color indexed="64"/>
      </bottom>
      <diagonal/>
    </border>
    <border>
      <left/>
      <right/>
      <top/>
      <bottom style="medium">
        <color indexed="64"/>
      </bottom>
      <diagonal/>
    </border>
    <border>
      <left/>
      <right style="hair">
        <color indexed="64"/>
      </right>
      <top/>
      <bottom style="medium">
        <color auto="1"/>
      </bottom>
      <diagonal/>
    </border>
    <border>
      <left style="hair">
        <color indexed="64"/>
      </left>
      <right/>
      <top/>
      <bottom style="medium">
        <color indexed="64"/>
      </bottom>
      <diagonal/>
    </border>
    <border>
      <left/>
      <right style="medium">
        <color indexed="64"/>
      </right>
      <top/>
      <bottom style="medium">
        <color indexed="64"/>
      </bottom>
      <diagonal/>
    </border>
    <border>
      <left/>
      <right style="thin">
        <color indexed="64"/>
      </right>
      <top style="hair">
        <color indexed="64"/>
      </top>
      <bottom/>
      <diagonal/>
    </border>
    <border>
      <left/>
      <right style="thin">
        <color indexed="64"/>
      </right>
      <top/>
      <bottom style="medium">
        <color auto="1"/>
      </bottom>
      <diagonal/>
    </border>
    <border>
      <left style="thick">
        <color theme="0"/>
      </left>
      <right/>
      <top style="medium">
        <color indexed="64"/>
      </top>
      <bottom/>
      <diagonal/>
    </border>
    <border>
      <left style="thick">
        <color theme="0"/>
      </left>
      <right/>
      <top/>
      <bottom/>
      <diagonal/>
    </border>
    <border>
      <left style="mediumDashed">
        <color indexed="64"/>
      </left>
      <right/>
      <top style="medium">
        <color indexed="64"/>
      </top>
      <bottom/>
      <diagonal/>
    </border>
    <border>
      <left/>
      <right style="thin">
        <color indexed="64"/>
      </right>
      <top style="medium">
        <color indexed="64"/>
      </top>
      <bottom/>
      <diagonal/>
    </border>
    <border diagonalUp="1" diagonalDown="1">
      <left style="thin">
        <color indexed="64"/>
      </left>
      <right/>
      <top style="medium">
        <color auto="1"/>
      </top>
      <bottom/>
      <diagonal style="thin">
        <color indexed="64"/>
      </diagonal>
    </border>
    <border diagonalUp="1" diagonalDown="1">
      <left/>
      <right/>
      <top style="medium">
        <color auto="1"/>
      </top>
      <bottom/>
      <diagonal style="thin">
        <color indexed="64"/>
      </diagonal>
    </border>
    <border diagonalUp="1" diagonalDown="1">
      <left/>
      <right style="thin">
        <color indexed="64"/>
      </right>
      <top style="medium">
        <color auto="1"/>
      </top>
      <bottom/>
      <diagonal style="thin">
        <color indexed="64"/>
      </diagonal>
    </border>
    <border>
      <left style="thin">
        <color indexed="64"/>
      </left>
      <right/>
      <top style="medium">
        <color auto="1"/>
      </top>
      <bottom/>
      <diagonal/>
    </border>
    <border>
      <left style="thin">
        <color indexed="64"/>
      </left>
      <right style="medium">
        <color indexed="64"/>
      </right>
      <top style="medium">
        <color indexed="64"/>
      </top>
      <bottom/>
      <diagonal/>
    </border>
    <border>
      <left style="medium">
        <color indexed="64"/>
      </left>
      <right/>
      <top/>
      <bottom style="thin">
        <color indexed="64"/>
      </bottom>
      <diagonal/>
    </border>
    <border diagonalUp="1" diagonalDown="1">
      <left style="thin">
        <color indexed="64"/>
      </left>
      <right/>
      <top/>
      <bottom style="thin">
        <color indexed="64"/>
      </bottom>
      <diagonal style="thin">
        <color indexed="64"/>
      </diagonal>
    </border>
    <border diagonalUp="1" diagonalDown="1">
      <left/>
      <right/>
      <top/>
      <bottom style="thin">
        <color indexed="64"/>
      </bottom>
      <diagonal style="thin">
        <color indexed="64"/>
      </diagonal>
    </border>
    <border diagonalUp="1" diagonalDown="1">
      <left/>
      <right style="thin">
        <color indexed="64"/>
      </right>
      <top/>
      <bottom style="thin">
        <color indexed="64"/>
      </bottom>
      <diagonal style="thin">
        <color indexed="64"/>
      </diagonal>
    </border>
    <border>
      <left style="thin">
        <color indexed="64"/>
      </left>
      <right style="medium">
        <color auto="1"/>
      </right>
      <top/>
      <bottom/>
      <diagonal/>
    </border>
    <border>
      <left style="medium">
        <color indexed="64"/>
      </left>
      <right/>
      <top style="thin">
        <color indexed="64"/>
      </top>
      <bottom/>
      <diagonal/>
    </border>
    <border>
      <left style="thin">
        <color indexed="64"/>
      </left>
      <right style="medium">
        <color auto="1"/>
      </right>
      <top/>
      <bottom style="thin">
        <color indexed="64"/>
      </bottom>
      <diagonal/>
    </border>
    <border>
      <left style="thin">
        <color indexed="64"/>
      </left>
      <right style="medium">
        <color auto="1"/>
      </right>
      <top style="thin">
        <color indexed="64"/>
      </top>
      <bottom/>
      <diagonal/>
    </border>
    <border>
      <left/>
      <right style="mediumDashed">
        <color indexed="64"/>
      </right>
      <top style="thin">
        <color indexed="64"/>
      </top>
      <bottom/>
      <diagonal/>
    </border>
    <border>
      <left style="mediumDashed">
        <color indexed="64"/>
      </left>
      <right/>
      <top/>
      <bottom style="medium">
        <color indexed="64"/>
      </bottom>
      <diagonal/>
    </border>
    <border>
      <left/>
      <right style="medium">
        <color indexed="64"/>
      </right>
      <top style="mediumDashDot">
        <color indexed="64"/>
      </top>
      <bottom/>
      <diagonal/>
    </border>
    <border diagonalUp="1" diagonalDown="1">
      <left style="thin">
        <color indexed="64"/>
      </left>
      <right/>
      <top style="medium">
        <color indexed="64"/>
      </top>
      <bottom/>
      <diagonal style="hair">
        <color indexed="64"/>
      </diagonal>
    </border>
    <border diagonalUp="1" diagonalDown="1">
      <left/>
      <right/>
      <top style="medium">
        <color indexed="64"/>
      </top>
      <bottom/>
      <diagonal style="hair">
        <color indexed="64"/>
      </diagonal>
    </border>
    <border diagonalUp="1" diagonalDown="1">
      <left/>
      <right style="thin">
        <color indexed="64"/>
      </right>
      <top style="medium">
        <color auto="1"/>
      </top>
      <bottom/>
      <diagonal style="hair">
        <color indexed="64"/>
      </diagonal>
    </border>
    <border diagonalUp="1" diagonalDown="1">
      <left style="thin">
        <color indexed="64"/>
      </left>
      <right style="medium">
        <color indexed="64"/>
      </right>
      <top style="medium">
        <color indexed="64"/>
      </top>
      <bottom/>
      <diagonal style="hair">
        <color indexed="64"/>
      </diagonal>
    </border>
    <border>
      <left style="dashDotDot">
        <color indexed="64"/>
      </left>
      <right/>
      <top/>
      <bottom/>
      <diagonal/>
    </border>
    <border diagonalUp="1" diagonalDown="1">
      <left style="thin">
        <color indexed="64"/>
      </left>
      <right/>
      <top/>
      <bottom style="thin">
        <color indexed="64"/>
      </bottom>
      <diagonal style="hair">
        <color indexed="64"/>
      </diagonal>
    </border>
    <border diagonalUp="1" diagonalDown="1">
      <left/>
      <right/>
      <top/>
      <bottom style="thin">
        <color indexed="64"/>
      </bottom>
      <diagonal style="hair">
        <color indexed="64"/>
      </diagonal>
    </border>
    <border diagonalUp="1" diagonalDown="1">
      <left/>
      <right style="thin">
        <color indexed="64"/>
      </right>
      <top/>
      <bottom style="thin">
        <color indexed="64"/>
      </bottom>
      <diagonal style="hair">
        <color indexed="64"/>
      </diagonal>
    </border>
    <border diagonalUp="1" diagonalDown="1">
      <left style="thin">
        <color indexed="64"/>
      </left>
      <right style="medium">
        <color indexed="64"/>
      </right>
      <top/>
      <bottom/>
      <diagonal style="hair">
        <color indexed="64"/>
      </diagonal>
    </border>
    <border>
      <left style="dashDotDot">
        <color indexed="64"/>
      </left>
      <right/>
      <top/>
      <bottom style="dashDotDot">
        <color indexed="64"/>
      </bottom>
      <diagonal/>
    </border>
    <border>
      <left style="medium">
        <color auto="1"/>
      </left>
      <right style="thin">
        <color indexed="64"/>
      </right>
      <top style="thin">
        <color indexed="64"/>
      </top>
      <bottom/>
      <diagonal/>
    </border>
    <border>
      <left style="thin">
        <color indexed="64"/>
      </left>
      <right style="thin">
        <color indexed="64"/>
      </right>
      <top style="thin">
        <color indexed="64"/>
      </top>
      <bottom/>
      <diagonal/>
    </border>
    <border diagonalUp="1" diagonalDown="1">
      <left style="thin">
        <color indexed="64"/>
      </left>
      <right style="thin">
        <color indexed="64"/>
      </right>
      <top style="thin">
        <color indexed="64"/>
      </top>
      <bottom/>
      <diagonal style="hair">
        <color indexed="64"/>
      </diagonal>
    </border>
    <border>
      <left style="medium">
        <color indexed="64"/>
      </left>
      <right style="thin">
        <color indexed="64"/>
      </right>
      <top/>
      <bottom style="medium">
        <color indexed="64"/>
      </bottom>
      <diagonal/>
    </border>
    <border>
      <left style="thin">
        <color indexed="64"/>
      </left>
      <right style="thin">
        <color indexed="64"/>
      </right>
      <top/>
      <bottom style="thin">
        <color indexed="64"/>
      </bottom>
      <diagonal/>
    </border>
    <border>
      <left style="thin">
        <color indexed="64"/>
      </left>
      <right style="medium">
        <color auto="1"/>
      </right>
      <top/>
      <bottom style="medium">
        <color indexed="64"/>
      </bottom>
      <diagonal/>
    </border>
    <border>
      <left/>
      <right style="medium">
        <color indexed="64"/>
      </right>
      <top/>
      <bottom style="thin">
        <color indexed="64"/>
      </bottom>
      <diagonal/>
    </border>
    <border diagonalUp="1" diagonalDown="1">
      <left style="thin">
        <color indexed="64"/>
      </left>
      <right style="thin">
        <color indexed="64"/>
      </right>
      <top/>
      <bottom/>
      <diagonal style="hair">
        <color indexed="64"/>
      </diagonal>
    </border>
    <border>
      <left style="thick">
        <color indexed="64"/>
      </left>
      <right/>
      <top style="medium">
        <color indexed="64"/>
      </top>
      <bottom/>
      <diagonal/>
    </border>
    <border>
      <left/>
      <right style="medium">
        <color indexed="64"/>
      </right>
      <top style="thin">
        <color indexed="64"/>
      </top>
      <bottom/>
      <diagonal/>
    </border>
    <border>
      <left style="thick">
        <color indexed="64"/>
      </left>
      <right/>
      <top/>
      <bottom style="medium">
        <color indexed="64"/>
      </bottom>
      <diagonal/>
    </border>
    <border>
      <left style="thin">
        <color indexed="64"/>
      </left>
      <right/>
      <top/>
      <bottom style="medium">
        <color auto="1"/>
      </bottom>
      <diagonal/>
    </border>
    <border>
      <left style="medium">
        <color auto="1"/>
      </left>
      <right style="thin">
        <color indexed="64"/>
      </right>
      <top/>
      <bottom/>
      <diagonal/>
    </border>
    <border diagonalUp="1" diagonalDown="1">
      <left style="thin">
        <color indexed="64"/>
      </left>
      <right style="thin">
        <color indexed="64"/>
      </right>
      <top/>
      <bottom style="thin">
        <color indexed="64"/>
      </bottom>
      <diagonal style="hair">
        <color indexed="64"/>
      </diagonal>
    </border>
    <border diagonalUp="1" diagonalDown="1">
      <left/>
      <right style="thin">
        <color indexed="64"/>
      </right>
      <top style="thin">
        <color indexed="64"/>
      </top>
      <bottom/>
      <diagonal style="thin">
        <color indexed="64"/>
      </diagonal>
    </border>
    <border diagonalUp="1" diagonalDown="1">
      <left style="thin">
        <color indexed="64"/>
      </left>
      <right style="medium">
        <color indexed="64"/>
      </right>
      <top/>
      <bottom style="thin">
        <color indexed="64"/>
      </bottom>
      <diagonal style="hair">
        <color indexed="64"/>
      </diagonal>
    </border>
    <border>
      <left style="medium">
        <color auto="1"/>
      </left>
      <right style="thin">
        <color indexed="64"/>
      </right>
      <top/>
      <bottom style="thin">
        <color indexed="64"/>
      </bottom>
      <diagonal/>
    </border>
    <border diagonalUp="1" diagonalDown="1">
      <left/>
      <right/>
      <top style="thin">
        <color indexed="64"/>
      </top>
      <bottom/>
      <diagonal style="hair">
        <color indexed="64"/>
      </diagonal>
    </border>
    <border diagonalUp="1" diagonalDown="1">
      <left/>
      <right style="thin">
        <color indexed="64"/>
      </right>
      <top style="thin">
        <color indexed="64"/>
      </top>
      <bottom/>
      <diagonal style="hair">
        <color indexed="64"/>
      </diagonal>
    </border>
    <border diagonalUp="1" diagonalDown="1">
      <left/>
      <right/>
      <top/>
      <bottom/>
      <diagonal style="hair">
        <color indexed="64"/>
      </diagonal>
    </border>
    <border diagonalUp="1" diagonalDown="1">
      <left/>
      <right style="thin">
        <color indexed="64"/>
      </right>
      <top/>
      <bottom/>
      <diagonal style="hair">
        <color indexed="64"/>
      </diagonal>
    </border>
    <border diagonalUp="1" diagonalDown="1">
      <left style="thin">
        <color indexed="64"/>
      </left>
      <right/>
      <top style="thin">
        <color indexed="64"/>
      </top>
      <bottom/>
      <diagonal style="hair">
        <color indexed="64"/>
      </diagonal>
    </border>
    <border diagonalUp="1" diagonalDown="1">
      <left/>
      <right/>
      <top/>
      <bottom style="medium">
        <color indexed="64"/>
      </bottom>
      <diagonal style="hair">
        <color indexed="64"/>
      </diagonal>
    </border>
    <border diagonalUp="1" diagonalDown="1">
      <left/>
      <right style="thin">
        <color indexed="64"/>
      </right>
      <top/>
      <bottom style="medium">
        <color auto="1"/>
      </bottom>
      <diagonal style="hair">
        <color indexed="64"/>
      </diagonal>
    </border>
    <border diagonalUp="1" diagonalDown="1">
      <left style="thin">
        <color indexed="64"/>
      </left>
      <right/>
      <top/>
      <bottom style="medium">
        <color auto="1"/>
      </bottom>
      <diagonal style="hair">
        <color indexed="64"/>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top/>
      <bottom style="dotted">
        <color auto="1"/>
      </bottom>
      <diagonal/>
    </border>
    <border>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style="hair">
        <color indexed="64"/>
      </top>
      <bottom/>
      <diagonal/>
    </border>
    <border>
      <left style="thin">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style="thin">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thin">
        <color indexed="64"/>
      </right>
      <top style="hair">
        <color indexed="64"/>
      </top>
      <bottom style="hair">
        <color indexed="64"/>
      </bottom>
      <diagonal/>
    </border>
    <border>
      <left style="thin">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right/>
      <top/>
      <bottom style="medium">
        <color auto="1"/>
      </bottom>
      <diagonal/>
    </border>
    <border>
      <left style="hair">
        <color indexed="64"/>
      </left>
      <right/>
      <top style="thin">
        <color indexed="64"/>
      </top>
      <bottom style="hair">
        <color indexed="64"/>
      </bottom>
      <diagonal/>
    </border>
    <border>
      <left/>
      <right style="hair">
        <color indexed="64"/>
      </right>
      <top style="thin">
        <color indexed="64"/>
      </top>
      <bottom style="hair">
        <color indexed="64"/>
      </bottom>
      <diagonal/>
    </border>
    <border>
      <left/>
      <right style="thin">
        <color indexed="64"/>
      </right>
      <top/>
      <bottom style="hair">
        <color indexed="64"/>
      </bottom>
      <diagonal/>
    </border>
    <border>
      <left style="hair">
        <color indexed="64"/>
      </left>
      <right/>
      <top/>
      <bottom style="thin">
        <color indexed="64"/>
      </bottom>
      <diagonal/>
    </border>
    <border>
      <left/>
      <right style="hair">
        <color indexed="64"/>
      </right>
      <top/>
      <bottom style="thin">
        <color indexed="64"/>
      </bottom>
      <diagonal/>
    </border>
    <border>
      <left style="thick">
        <color indexed="64"/>
      </left>
      <right/>
      <top style="thin">
        <color indexed="64"/>
      </top>
      <bottom/>
      <diagonal/>
    </border>
    <border>
      <left style="thick">
        <color indexed="64"/>
      </left>
      <right/>
      <top/>
      <bottom style="thin">
        <color indexed="64"/>
      </bottom>
      <diagonal/>
    </border>
    <border>
      <left style="dotted">
        <color rgb="FF7030A0"/>
      </left>
      <right/>
      <top style="dotted">
        <color rgb="FF7030A0"/>
      </top>
      <bottom/>
      <diagonal/>
    </border>
    <border>
      <left/>
      <right/>
      <top style="dotted">
        <color rgb="FF7030A0"/>
      </top>
      <bottom/>
      <diagonal/>
    </border>
    <border>
      <left/>
      <right style="dotted">
        <color rgb="FF7030A0"/>
      </right>
      <top style="dotted">
        <color rgb="FF7030A0"/>
      </top>
      <bottom/>
      <diagonal/>
    </border>
    <border>
      <left style="dotted">
        <color indexed="64"/>
      </left>
      <right/>
      <top style="dotted">
        <color indexed="64"/>
      </top>
      <bottom/>
      <diagonal/>
    </border>
    <border>
      <left style="dotted">
        <color rgb="FF7030A0"/>
      </left>
      <right/>
      <top/>
      <bottom/>
      <diagonal/>
    </border>
    <border>
      <left/>
      <right style="dotted">
        <color rgb="FF7030A0"/>
      </right>
      <top/>
      <bottom/>
      <diagonal/>
    </border>
    <border>
      <left style="dotted">
        <color indexed="64"/>
      </left>
      <right/>
      <top/>
      <bottom/>
      <diagonal/>
    </border>
    <border>
      <left style="dotted">
        <color rgb="FF7030A0"/>
      </left>
      <right/>
      <top/>
      <bottom style="dotted">
        <color rgb="FF7030A0"/>
      </bottom>
      <diagonal/>
    </border>
    <border>
      <left/>
      <right/>
      <top/>
      <bottom style="dotted">
        <color rgb="FF7030A0"/>
      </bottom>
      <diagonal/>
    </border>
    <border>
      <left/>
      <right style="dotted">
        <color rgb="FF7030A0"/>
      </right>
      <top/>
      <bottom style="dotted">
        <color rgb="FF7030A0"/>
      </bottom>
      <diagonal/>
    </border>
    <border>
      <left style="dotted">
        <color indexed="64"/>
      </left>
      <right/>
      <top/>
      <bottom style="dotted">
        <color indexed="64"/>
      </bottom>
      <diagonal/>
    </border>
    <border>
      <left style="thick">
        <color indexed="64"/>
      </left>
      <right/>
      <top/>
      <bottom/>
      <diagonal/>
    </border>
    <border>
      <left style="thick">
        <color indexed="64"/>
      </left>
      <right/>
      <top/>
      <bottom style="thick">
        <color indexed="64"/>
      </bottom>
      <diagonal/>
    </border>
    <border>
      <left/>
      <right/>
      <top/>
      <bottom style="thick">
        <color indexed="64"/>
      </bottom>
      <diagonal/>
    </border>
    <border>
      <left/>
      <right style="thin">
        <color indexed="64"/>
      </right>
      <top/>
      <bottom style="thick">
        <color indexed="64"/>
      </bottom>
      <diagonal/>
    </border>
    <border diagonalUp="1" diagonalDown="1">
      <left style="medium">
        <color indexed="12"/>
      </left>
      <right style="medium">
        <color indexed="12"/>
      </right>
      <top style="medium">
        <color indexed="12"/>
      </top>
      <bottom/>
      <diagonal style="thin">
        <color indexed="12"/>
      </diagonal>
    </border>
    <border diagonalUp="1" diagonalDown="1">
      <left style="medium">
        <color indexed="12"/>
      </left>
      <right style="medium">
        <color indexed="12"/>
      </right>
      <top/>
      <bottom/>
      <diagonal style="thin">
        <color indexed="12"/>
      </diagonal>
    </border>
    <border diagonalUp="1" diagonalDown="1">
      <left style="medium">
        <color indexed="12"/>
      </left>
      <right style="medium">
        <color indexed="12"/>
      </right>
      <top/>
      <bottom style="medium">
        <color indexed="12"/>
      </bottom>
      <diagonal style="thin">
        <color indexed="12"/>
      </diagonal>
    </border>
    <border>
      <left style="medium">
        <color indexed="12"/>
      </left>
      <right style="medium">
        <color indexed="12"/>
      </right>
      <top style="medium">
        <color indexed="12"/>
      </top>
      <bottom/>
      <diagonal/>
    </border>
    <border>
      <left style="medium">
        <color indexed="12"/>
      </left>
      <right style="medium">
        <color indexed="12"/>
      </right>
      <top/>
      <bottom/>
      <diagonal/>
    </border>
    <border>
      <left style="medium">
        <color indexed="12"/>
      </left>
      <right style="medium">
        <color indexed="12"/>
      </right>
      <top/>
      <bottom style="medium">
        <color indexed="12"/>
      </bottom>
      <diagonal/>
    </border>
    <border>
      <left/>
      <right/>
      <top/>
      <bottom style="medium">
        <color indexed="64"/>
      </bottom>
      <diagonal/>
    </border>
    <border>
      <left/>
      <right style="thin">
        <color indexed="64"/>
      </right>
      <top/>
      <bottom style="medium">
        <color indexed="64"/>
      </bottom>
      <diagonal/>
    </border>
    <border>
      <left style="thin">
        <color indexed="64"/>
      </left>
      <right/>
      <top style="thin">
        <color indexed="64"/>
      </top>
      <bottom style="medium">
        <color indexed="64"/>
      </bottom>
      <diagonal/>
    </border>
    <border>
      <left style="thin">
        <color theme="0" tint="-0.34998626667073579"/>
      </left>
      <right/>
      <top style="thin">
        <color theme="0" tint="-0.34998626667073579"/>
      </top>
      <bottom style="thin">
        <color theme="0" tint="-0.34998626667073579"/>
      </bottom>
      <diagonal/>
    </border>
    <border>
      <left/>
      <right/>
      <top style="thin">
        <color theme="0" tint="-0.34998626667073579"/>
      </top>
      <bottom style="thin">
        <color theme="0" tint="-0.34998626667073579"/>
      </bottom>
      <diagonal/>
    </border>
    <border>
      <left/>
      <right style="thin">
        <color theme="0" tint="-0.34998626667073579"/>
      </right>
      <top style="thin">
        <color theme="0" tint="-0.34998626667073579"/>
      </top>
      <bottom style="thin">
        <color theme="0" tint="-0.34998626667073579"/>
      </bottom>
      <diagonal/>
    </border>
    <border>
      <left/>
      <right/>
      <top/>
      <bottom style="medium">
        <color rgb="FFCCCCCC"/>
      </bottom>
      <diagonal/>
    </border>
    <border>
      <left/>
      <right/>
      <top style="medium">
        <color rgb="FFCCCCCC"/>
      </top>
      <bottom style="medium">
        <color rgb="FFCCCCCC"/>
      </bottom>
      <diagonal/>
    </border>
    <border>
      <left/>
      <right style="hair">
        <color auto="1"/>
      </right>
      <top style="thin">
        <color auto="1"/>
      </top>
      <bottom style="thin">
        <color auto="1"/>
      </bottom>
      <diagonal/>
    </border>
    <border>
      <left style="hair">
        <color auto="1"/>
      </left>
      <right/>
      <top style="thin">
        <color auto="1"/>
      </top>
      <bottom style="thin">
        <color auto="1"/>
      </bottom>
      <diagonal/>
    </border>
    <border>
      <left style="double">
        <color rgb="FFC00000"/>
      </left>
      <right/>
      <top style="double">
        <color rgb="FFC00000"/>
      </top>
      <bottom/>
      <diagonal/>
    </border>
    <border>
      <left/>
      <right/>
      <top style="double">
        <color rgb="FFC00000"/>
      </top>
      <bottom/>
      <diagonal/>
    </border>
    <border>
      <left/>
      <right style="double">
        <color rgb="FFC00000"/>
      </right>
      <top style="double">
        <color rgb="FFC00000"/>
      </top>
      <bottom/>
      <diagonal/>
    </border>
    <border>
      <left style="double">
        <color rgb="FFC00000"/>
      </left>
      <right/>
      <top/>
      <bottom/>
      <diagonal/>
    </border>
    <border>
      <left/>
      <right style="double">
        <color rgb="FFC00000"/>
      </right>
      <top/>
      <bottom/>
      <diagonal/>
    </border>
    <border>
      <left style="double">
        <color rgb="FFC00000"/>
      </left>
      <right/>
      <top/>
      <bottom style="double">
        <color rgb="FFC00000"/>
      </bottom>
      <diagonal/>
    </border>
    <border>
      <left/>
      <right/>
      <top/>
      <bottom style="double">
        <color rgb="FFC00000"/>
      </bottom>
      <diagonal/>
    </border>
    <border>
      <left/>
      <right style="double">
        <color rgb="FFC00000"/>
      </right>
      <top/>
      <bottom style="double">
        <color rgb="FFC00000"/>
      </bottom>
      <diagonal/>
    </border>
    <border>
      <left style="thin">
        <color rgb="FF7030A0"/>
      </left>
      <right/>
      <top/>
      <bottom/>
      <diagonal/>
    </border>
    <border>
      <left/>
      <right style="thin">
        <color rgb="FF7030A0"/>
      </right>
      <top/>
      <bottom/>
      <diagonal/>
    </border>
    <border>
      <left/>
      <right/>
      <top/>
      <bottom style="medium">
        <color theme="0" tint="-0.499984740745262"/>
      </bottom>
      <diagonal/>
    </border>
    <border>
      <left style="double">
        <color auto="1"/>
      </left>
      <right style="double">
        <color auto="1"/>
      </right>
      <top style="double">
        <color auto="1"/>
      </top>
      <bottom/>
      <diagonal/>
    </border>
    <border>
      <left style="thin">
        <color auto="1"/>
      </left>
      <right/>
      <top/>
      <bottom style="hair">
        <color auto="1"/>
      </bottom>
      <diagonal/>
    </border>
    <border>
      <left style="double">
        <color auto="1"/>
      </left>
      <right style="double">
        <color auto="1"/>
      </right>
      <top/>
      <bottom style="double">
        <color auto="1"/>
      </bottom>
      <diagonal/>
    </border>
    <border>
      <left style="thin">
        <color auto="1"/>
      </left>
      <right style="hair">
        <color auto="1"/>
      </right>
      <top style="hair">
        <color auto="1"/>
      </top>
      <bottom/>
      <diagonal/>
    </border>
    <border>
      <left style="hair">
        <color auto="1"/>
      </left>
      <right style="hair">
        <color auto="1"/>
      </right>
      <top style="hair">
        <color auto="1"/>
      </top>
      <bottom/>
      <diagonal/>
    </border>
    <border>
      <left style="hair">
        <color auto="1"/>
      </left>
      <right style="thin">
        <color indexed="64"/>
      </right>
      <top/>
      <bottom/>
      <diagonal/>
    </border>
    <border>
      <left style="thick">
        <color theme="7" tint="-0.499984740745262"/>
      </left>
      <right/>
      <top/>
      <bottom/>
      <diagonal/>
    </border>
    <border>
      <left/>
      <right style="thick">
        <color theme="7" tint="-0.499984740745262"/>
      </right>
      <top/>
      <bottom/>
      <diagonal/>
    </border>
    <border>
      <left style="thick">
        <color theme="7" tint="-0.499984740745262"/>
      </left>
      <right/>
      <top/>
      <bottom style="thick">
        <color theme="7" tint="-0.499984740745262"/>
      </bottom>
      <diagonal/>
    </border>
    <border>
      <left/>
      <right/>
      <top/>
      <bottom style="thick">
        <color theme="7" tint="-0.499984740745262"/>
      </bottom>
      <diagonal/>
    </border>
    <border>
      <left/>
      <right style="thick">
        <color theme="7" tint="-0.499984740745262"/>
      </right>
      <top/>
      <bottom style="thick">
        <color theme="7" tint="-0.499984740745262"/>
      </bottom>
      <diagonal/>
    </border>
    <border>
      <left style="thin">
        <color theme="0" tint="-0.34998626667073579"/>
      </left>
      <right/>
      <top/>
      <bottom/>
      <diagonal/>
    </border>
    <border>
      <left style="medium">
        <color rgb="FF0070C0"/>
      </left>
      <right/>
      <top style="medium">
        <color rgb="FF0070C0"/>
      </top>
      <bottom/>
      <diagonal/>
    </border>
    <border>
      <left/>
      <right/>
      <top style="medium">
        <color rgb="FF0070C0"/>
      </top>
      <bottom/>
      <diagonal/>
    </border>
    <border>
      <left/>
      <right style="medium">
        <color rgb="FF0070C0"/>
      </right>
      <top style="medium">
        <color rgb="FF0070C0"/>
      </top>
      <bottom/>
      <diagonal/>
    </border>
    <border>
      <left style="medium">
        <color rgb="FF0070C0"/>
      </left>
      <right/>
      <top/>
      <bottom style="medium">
        <color rgb="FF0070C0"/>
      </bottom>
      <diagonal/>
    </border>
    <border>
      <left/>
      <right/>
      <top/>
      <bottom style="medium">
        <color rgb="FF0070C0"/>
      </bottom>
      <diagonal/>
    </border>
    <border>
      <left/>
      <right style="medium">
        <color rgb="FF0070C0"/>
      </right>
      <top/>
      <bottom style="medium">
        <color rgb="FF0070C0"/>
      </bottom>
      <diagonal/>
    </border>
    <border>
      <left style="mediumDashed">
        <color auto="1"/>
      </left>
      <right/>
      <top style="mediumDashed">
        <color auto="1"/>
      </top>
      <bottom/>
      <diagonal/>
    </border>
    <border>
      <left/>
      <right/>
      <top style="mediumDashed">
        <color indexed="64"/>
      </top>
      <bottom/>
      <diagonal/>
    </border>
    <border>
      <left/>
      <right style="mediumDashed">
        <color auto="1"/>
      </right>
      <top style="mediumDashed">
        <color auto="1"/>
      </top>
      <bottom/>
      <diagonal/>
    </border>
    <border>
      <left/>
      <right style="medium">
        <color auto="1"/>
      </right>
      <top/>
      <bottom/>
      <diagonal/>
    </border>
    <border>
      <left/>
      <right style="medium">
        <color auto="1"/>
      </right>
      <top/>
      <bottom style="mediumDashed">
        <color auto="1"/>
      </bottom>
      <diagonal/>
    </border>
    <border>
      <left style="hair">
        <color auto="1"/>
      </left>
      <right/>
      <top style="thin">
        <color auto="1"/>
      </top>
      <bottom/>
      <diagonal/>
    </border>
    <border>
      <left style="medium">
        <color auto="1"/>
      </left>
      <right/>
      <top style="mediumDashed">
        <color auto="1"/>
      </top>
      <bottom/>
      <diagonal/>
    </border>
    <border>
      <left/>
      <right style="medium">
        <color auto="1"/>
      </right>
      <top style="mediumDashed">
        <color auto="1"/>
      </top>
      <bottom/>
      <diagonal/>
    </border>
    <border>
      <left/>
      <right style="mediumDashed">
        <color indexed="64"/>
      </right>
      <top style="medium">
        <color indexed="64"/>
      </top>
      <bottom/>
      <diagonal/>
    </border>
    <border>
      <left style="medium">
        <color theme="4" tint="-0.24994659260841701"/>
      </left>
      <right/>
      <top style="medium">
        <color theme="4" tint="-0.24994659260841701"/>
      </top>
      <bottom/>
      <diagonal/>
    </border>
    <border>
      <left/>
      <right style="medium">
        <color theme="4" tint="-0.24994659260841701"/>
      </right>
      <top style="medium">
        <color theme="4" tint="-0.24994659260841701"/>
      </top>
      <bottom/>
      <diagonal/>
    </border>
    <border>
      <left style="medium">
        <color theme="4" tint="-0.24994659260841701"/>
      </left>
      <right/>
      <top/>
      <bottom style="thin">
        <color auto="1"/>
      </bottom>
      <diagonal/>
    </border>
    <border>
      <left/>
      <right style="mediumDashed">
        <color indexed="64"/>
      </right>
      <top/>
      <bottom style="thin">
        <color auto="1"/>
      </bottom>
      <diagonal/>
    </border>
    <border>
      <left style="medium">
        <color theme="4" tint="-0.24994659260841701"/>
      </left>
      <right/>
      <top/>
      <bottom style="medium">
        <color theme="4" tint="-0.24994659260841701"/>
      </bottom>
      <diagonal/>
    </border>
    <border>
      <left/>
      <right style="medium">
        <color theme="4" tint="-0.24994659260841701"/>
      </right>
      <top/>
      <bottom style="medium">
        <color theme="4" tint="-0.24994659260841701"/>
      </bottom>
      <diagonal/>
    </border>
    <border>
      <left/>
      <right/>
      <top/>
      <bottom style="dashed">
        <color auto="1"/>
      </bottom>
      <diagonal/>
    </border>
    <border>
      <left/>
      <right style="medium">
        <color auto="1"/>
      </right>
      <top/>
      <bottom style="dashed">
        <color auto="1"/>
      </bottom>
      <diagonal/>
    </border>
    <border>
      <left/>
      <right/>
      <top style="dashed">
        <color auto="1"/>
      </top>
      <bottom/>
      <diagonal/>
    </border>
    <border>
      <left/>
      <right style="medium">
        <color auto="1"/>
      </right>
      <top style="dashed">
        <color auto="1"/>
      </top>
      <bottom/>
      <diagonal/>
    </border>
    <border>
      <left style="mediumDashed">
        <color theme="8" tint="-0.24994659260841701"/>
      </left>
      <right style="mediumDashed">
        <color theme="8" tint="-0.24994659260841701"/>
      </right>
      <top style="mediumDashed">
        <color theme="8" tint="-0.24994659260841701"/>
      </top>
      <bottom style="mediumDashed">
        <color theme="8" tint="-0.24994659260841701"/>
      </bottom>
      <diagonal/>
    </border>
    <border>
      <left style="medium">
        <color auto="1"/>
      </left>
      <right/>
      <top/>
      <bottom style="mediumDashed">
        <color indexed="64"/>
      </bottom>
      <diagonal/>
    </border>
    <border>
      <left/>
      <right style="thin">
        <color auto="1"/>
      </right>
      <top/>
      <bottom style="mediumDashed">
        <color indexed="64"/>
      </bottom>
      <diagonal/>
    </border>
    <border>
      <left style="medium">
        <color auto="1"/>
      </left>
      <right/>
      <top style="dashDot">
        <color auto="1"/>
      </top>
      <bottom/>
      <diagonal/>
    </border>
    <border>
      <left/>
      <right/>
      <top style="dashDot">
        <color auto="1"/>
      </top>
      <bottom/>
      <diagonal/>
    </border>
    <border>
      <left/>
      <right style="medium">
        <color auto="1"/>
      </right>
      <top style="dashDot">
        <color auto="1"/>
      </top>
      <bottom/>
      <diagonal/>
    </border>
    <border>
      <left/>
      <right/>
      <top/>
      <bottom style="dashDot">
        <color auto="1"/>
      </bottom>
      <diagonal/>
    </border>
    <border>
      <left/>
      <right style="mediumDashed">
        <color indexed="64"/>
      </right>
      <top/>
      <bottom style="hair">
        <color indexed="64"/>
      </bottom>
      <diagonal/>
    </border>
    <border>
      <left style="mediumDashed">
        <color indexed="64"/>
      </left>
      <right/>
      <top style="thin">
        <color auto="1"/>
      </top>
      <bottom/>
      <diagonal/>
    </border>
    <border>
      <left style="thin">
        <color auto="1"/>
      </left>
      <right/>
      <top/>
      <bottom style="mediumDashed">
        <color indexed="64"/>
      </bottom>
      <diagonal/>
    </border>
    <border>
      <left/>
      <right style="thin">
        <color indexed="64"/>
      </right>
      <top style="mediumDashed">
        <color indexed="64"/>
      </top>
      <bottom/>
      <diagonal/>
    </border>
    <border>
      <left style="hair">
        <color indexed="64"/>
      </left>
      <right/>
      <top style="mediumDashed">
        <color indexed="64"/>
      </top>
      <bottom/>
      <diagonal/>
    </border>
    <border>
      <left style="mediumDashed">
        <color indexed="64"/>
      </left>
      <right style="thin">
        <color indexed="64"/>
      </right>
      <top style="mediumDashed">
        <color indexed="64"/>
      </top>
      <bottom/>
      <diagonal/>
    </border>
    <border>
      <left style="mediumDashed">
        <color indexed="64"/>
      </left>
      <right/>
      <top/>
      <bottom style="thin">
        <color auto="1"/>
      </bottom>
      <diagonal/>
    </border>
    <border>
      <left style="hair">
        <color auto="1"/>
      </left>
      <right style="hair">
        <color auto="1"/>
      </right>
      <top style="hair">
        <color auto="1"/>
      </top>
      <bottom style="hair">
        <color auto="1"/>
      </bottom>
      <diagonal/>
    </border>
    <border>
      <left style="medium">
        <color rgb="FFC00000"/>
      </left>
      <right/>
      <top style="medium">
        <color rgb="FFC00000"/>
      </top>
      <bottom style="medium">
        <color rgb="FFC00000"/>
      </bottom>
      <diagonal/>
    </border>
    <border>
      <left/>
      <right style="medium">
        <color rgb="FFC00000"/>
      </right>
      <top style="medium">
        <color rgb="FFC00000"/>
      </top>
      <bottom style="medium">
        <color rgb="FFC00000"/>
      </bottom>
      <diagonal/>
    </border>
    <border>
      <left style="hair">
        <color indexed="64"/>
      </left>
      <right/>
      <top style="hair">
        <color indexed="64"/>
      </top>
      <bottom style="hair">
        <color indexed="64"/>
      </bottom>
      <diagonal/>
    </border>
    <border>
      <left/>
      <right style="hair">
        <color indexed="64"/>
      </right>
      <top style="hair">
        <color indexed="64"/>
      </top>
      <bottom style="hair">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style="medium">
        <color rgb="FFC00000"/>
      </left>
      <right/>
      <top style="medium">
        <color rgb="FFC00000"/>
      </top>
      <bottom/>
      <diagonal/>
    </border>
    <border>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medium">
        <color rgb="FFC00000"/>
      </left>
      <right/>
      <top/>
      <bottom style="medium">
        <color rgb="FFC00000"/>
      </bottom>
      <diagonal/>
    </border>
    <border>
      <left/>
      <right/>
      <top/>
      <bottom style="medium">
        <color rgb="FFC00000"/>
      </bottom>
      <diagonal/>
    </border>
    <border>
      <left/>
      <right style="medium">
        <color rgb="FFC00000"/>
      </right>
      <top/>
      <bottom style="medium">
        <color rgb="FFC00000"/>
      </bottom>
      <diagonal/>
    </border>
    <border>
      <left style="medium">
        <color auto="1"/>
      </left>
      <right/>
      <top style="medium">
        <color rgb="FF0070C0"/>
      </top>
      <bottom/>
      <diagonal/>
    </border>
    <border>
      <left/>
      <right style="medium">
        <color auto="1"/>
      </right>
      <top style="medium">
        <color rgb="FF0070C0"/>
      </top>
      <bottom/>
      <diagonal/>
    </border>
    <border>
      <left style="medium">
        <color auto="1"/>
      </left>
      <right/>
      <top/>
      <bottom style="medium">
        <color rgb="FF0070C0"/>
      </bottom>
      <diagonal/>
    </border>
    <border>
      <left/>
      <right style="medium">
        <color auto="1"/>
      </right>
      <top/>
      <bottom style="medium">
        <color rgb="FF0070C0"/>
      </bottom>
      <diagonal/>
    </border>
    <border>
      <left style="medium">
        <color indexed="64"/>
      </left>
      <right/>
      <top style="dashed">
        <color indexed="64"/>
      </top>
      <bottom/>
      <diagonal/>
    </border>
    <border>
      <left/>
      <right/>
      <top style="dashed">
        <color auto="1"/>
      </top>
      <bottom style="dashed">
        <color auto="1"/>
      </bottom>
      <diagonal/>
    </border>
    <border>
      <left/>
      <right style="medium">
        <color auto="1"/>
      </right>
      <top style="dashed">
        <color auto="1"/>
      </top>
      <bottom style="dashed">
        <color auto="1"/>
      </bottom>
      <diagonal/>
    </border>
    <border>
      <left style="medium">
        <color auto="1"/>
      </left>
      <right/>
      <top/>
      <bottom style="dashed">
        <color auto="1"/>
      </bottom>
      <diagonal/>
    </border>
    <border>
      <left style="double">
        <color indexed="62"/>
      </left>
      <right style="double">
        <color indexed="62"/>
      </right>
      <top style="double">
        <color indexed="62"/>
      </top>
      <bottom/>
      <diagonal/>
    </border>
    <border>
      <left style="double">
        <color indexed="62"/>
      </left>
      <right style="double">
        <color indexed="62"/>
      </right>
      <top/>
      <bottom/>
      <diagonal/>
    </border>
    <border>
      <left style="mediumDashed">
        <color theme="9" tint="-0.24994659260841701"/>
      </left>
      <right/>
      <top style="mediumDashed">
        <color theme="9" tint="-0.24994659260841701"/>
      </top>
      <bottom/>
      <diagonal/>
    </border>
    <border>
      <left/>
      <right/>
      <top style="mediumDashed">
        <color theme="9" tint="-0.24994659260841701"/>
      </top>
      <bottom/>
      <diagonal/>
    </border>
    <border>
      <left/>
      <right style="mediumDashed">
        <color theme="9" tint="-0.24994659260841701"/>
      </right>
      <top style="mediumDashed">
        <color theme="9" tint="-0.24994659260841701"/>
      </top>
      <bottom/>
      <diagonal/>
    </border>
    <border>
      <left style="mediumDashed">
        <color theme="9" tint="-0.24994659260841701"/>
      </left>
      <right/>
      <top/>
      <bottom/>
      <diagonal/>
    </border>
    <border>
      <left/>
      <right style="mediumDashed">
        <color theme="9" tint="-0.24994659260841701"/>
      </right>
      <top/>
      <bottom/>
      <diagonal/>
    </border>
    <border>
      <left style="mediumDashed">
        <color theme="9" tint="-0.24994659260841701"/>
      </left>
      <right/>
      <top/>
      <bottom style="mediumDashed">
        <color theme="9" tint="-0.24994659260841701"/>
      </bottom>
      <diagonal/>
    </border>
    <border>
      <left/>
      <right/>
      <top/>
      <bottom style="mediumDashed">
        <color theme="9" tint="-0.24994659260841701"/>
      </bottom>
      <diagonal/>
    </border>
    <border>
      <left/>
      <right style="mediumDashed">
        <color theme="9" tint="-0.24994659260841701"/>
      </right>
      <top/>
      <bottom style="mediumDashed">
        <color theme="9" tint="-0.24994659260841701"/>
      </bottom>
      <diagonal/>
    </border>
    <border>
      <left style="double">
        <color indexed="62"/>
      </left>
      <right style="double">
        <color indexed="62"/>
      </right>
      <top/>
      <bottom style="double">
        <color indexed="62"/>
      </bottom>
      <diagonal/>
    </border>
    <border>
      <left style="double">
        <color indexed="17"/>
      </left>
      <right style="double">
        <color indexed="17"/>
      </right>
      <top style="double">
        <color indexed="17"/>
      </top>
      <bottom/>
      <diagonal/>
    </border>
    <border>
      <left style="double">
        <color indexed="37"/>
      </left>
      <right style="double">
        <color indexed="37"/>
      </right>
      <top style="double">
        <color indexed="37"/>
      </top>
      <bottom/>
      <diagonal/>
    </border>
    <border>
      <left style="double">
        <color indexed="20"/>
      </left>
      <right style="double">
        <color indexed="20"/>
      </right>
      <top style="double">
        <color indexed="20"/>
      </top>
      <bottom/>
      <diagonal/>
    </border>
    <border>
      <left style="double">
        <color indexed="17"/>
      </left>
      <right style="double">
        <color indexed="17"/>
      </right>
      <top/>
      <bottom/>
      <diagonal/>
    </border>
    <border>
      <left style="double">
        <color indexed="37"/>
      </left>
      <right style="double">
        <color indexed="37"/>
      </right>
      <top/>
      <bottom/>
      <diagonal/>
    </border>
    <border>
      <left style="double">
        <color indexed="20"/>
      </left>
      <right style="double">
        <color indexed="20"/>
      </right>
      <top/>
      <bottom/>
      <diagonal/>
    </border>
    <border>
      <left style="double">
        <color indexed="17"/>
      </left>
      <right style="double">
        <color indexed="17"/>
      </right>
      <top/>
      <bottom style="double">
        <color indexed="17"/>
      </bottom>
      <diagonal/>
    </border>
    <border>
      <left style="double">
        <color indexed="37"/>
      </left>
      <right style="double">
        <color indexed="37"/>
      </right>
      <top/>
      <bottom style="double">
        <color indexed="37"/>
      </bottom>
      <diagonal/>
    </border>
    <border>
      <left style="double">
        <color indexed="20"/>
      </left>
      <right style="double">
        <color indexed="20"/>
      </right>
      <top/>
      <bottom style="double">
        <color indexed="2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indexed="64"/>
      </left>
      <right style="thin">
        <color indexed="64"/>
      </right>
      <top/>
      <bottom style="hair">
        <color indexed="64"/>
      </bottom>
      <diagonal/>
    </border>
    <border>
      <left style="medium">
        <color indexed="64"/>
      </left>
      <right/>
      <top/>
      <bottom/>
      <diagonal/>
    </border>
    <border>
      <left style="dotted">
        <color theme="0" tint="-0.34998626667073579"/>
      </left>
      <right style="dotted">
        <color theme="0" tint="-0.34998626667073579"/>
      </right>
      <top style="dotted">
        <color theme="0" tint="-0.34998626667073579"/>
      </top>
      <bottom/>
      <diagonal/>
    </border>
    <border>
      <left style="dotted">
        <color theme="0" tint="-0.34998626667073579"/>
      </left>
      <right style="dotted">
        <color theme="0" tint="-0.34998626667073579"/>
      </right>
      <top/>
      <bottom/>
      <diagonal/>
    </border>
    <border>
      <left style="dotted">
        <color theme="0" tint="-0.34998626667073579"/>
      </left>
      <right style="dotted">
        <color theme="0" tint="-0.34998626667073579"/>
      </right>
      <top/>
      <bottom style="dotted">
        <color theme="0" tint="-0.34998626667073579"/>
      </bottom>
      <diagonal/>
    </border>
    <border>
      <left style="dotted">
        <color theme="0" tint="-0.24994659260841701"/>
      </left>
      <right/>
      <top style="dotted">
        <color theme="0" tint="-0.24994659260841701"/>
      </top>
      <bottom/>
      <diagonal/>
    </border>
    <border>
      <left/>
      <right/>
      <top style="dotted">
        <color theme="0" tint="-0.24994659260841701"/>
      </top>
      <bottom/>
      <diagonal/>
    </border>
    <border>
      <left/>
      <right style="dotted">
        <color theme="0" tint="-0.24994659260841701"/>
      </right>
      <top style="dotted">
        <color theme="0" tint="-0.24994659260841701"/>
      </top>
      <bottom/>
      <diagonal/>
    </border>
    <border>
      <left style="dotted">
        <color theme="0" tint="-0.24994659260841701"/>
      </left>
      <right/>
      <top/>
      <bottom/>
      <diagonal/>
    </border>
    <border>
      <left/>
      <right style="dotted">
        <color theme="0" tint="-0.24994659260841701"/>
      </right>
      <top/>
      <bottom/>
      <diagonal/>
    </border>
    <border>
      <left style="dotted">
        <color theme="0" tint="-0.24994659260841701"/>
      </left>
      <right/>
      <top/>
      <bottom style="dotted">
        <color theme="0" tint="-0.24994659260841701"/>
      </bottom>
      <diagonal/>
    </border>
    <border>
      <left/>
      <right/>
      <top/>
      <bottom style="dotted">
        <color theme="0" tint="-0.24994659260841701"/>
      </bottom>
      <diagonal/>
    </border>
    <border>
      <left/>
      <right style="dotted">
        <color theme="0" tint="-0.24994659260841701"/>
      </right>
      <top/>
      <bottom style="dotted">
        <color theme="0" tint="-0.24994659260841701"/>
      </bottom>
      <diagonal/>
    </border>
    <border>
      <left style="dashDot">
        <color indexed="64"/>
      </left>
      <right/>
      <top style="dashDot">
        <color indexed="64"/>
      </top>
      <bottom/>
      <diagonal/>
    </border>
    <border>
      <left/>
      <right style="dashDot">
        <color indexed="64"/>
      </right>
      <top style="dashDot">
        <color indexed="64"/>
      </top>
      <bottom/>
      <diagonal/>
    </border>
    <border>
      <left style="dashDot">
        <color indexed="64"/>
      </left>
      <right/>
      <top/>
      <bottom/>
      <diagonal/>
    </border>
    <border>
      <left/>
      <right style="dashDot">
        <color indexed="64"/>
      </right>
      <top/>
      <bottom/>
      <diagonal/>
    </border>
    <border>
      <left style="dashDot">
        <color indexed="64"/>
      </left>
      <right/>
      <top/>
      <bottom style="dashDot">
        <color indexed="64"/>
      </bottom>
      <diagonal/>
    </border>
    <border>
      <left/>
      <right style="dashDot">
        <color indexed="64"/>
      </right>
      <top/>
      <bottom style="dashDot">
        <color indexed="64"/>
      </bottom>
      <diagonal/>
    </border>
    <border>
      <left/>
      <right style="medium">
        <color indexed="64"/>
      </right>
      <top/>
      <bottom style="medium">
        <color indexed="64"/>
      </bottom>
      <diagonal/>
    </border>
    <border>
      <left style="thin">
        <color indexed="8"/>
      </left>
      <right style="hair">
        <color indexed="8"/>
      </right>
      <top style="thin">
        <color indexed="8"/>
      </top>
      <bottom style="thin">
        <color indexed="8"/>
      </bottom>
      <diagonal/>
    </border>
    <border>
      <left style="hair">
        <color indexed="8"/>
      </left>
      <right style="hair">
        <color indexed="8"/>
      </right>
      <top style="thin">
        <color indexed="8"/>
      </top>
      <bottom style="thin">
        <color indexed="8"/>
      </bottom>
      <diagonal/>
    </border>
    <border>
      <left style="hair">
        <color indexed="8"/>
      </left>
      <right style="thin">
        <color indexed="8"/>
      </right>
      <top style="thin">
        <color indexed="8"/>
      </top>
      <bottom style="thin">
        <color indexed="8"/>
      </bottom>
      <diagonal/>
    </border>
    <border>
      <left style="thin">
        <color indexed="8"/>
      </left>
      <right style="hair">
        <color indexed="8"/>
      </right>
      <top style="thin">
        <color indexed="8"/>
      </top>
      <bottom style="hair">
        <color indexed="8"/>
      </bottom>
      <diagonal/>
    </border>
    <border>
      <left style="hair">
        <color indexed="8"/>
      </left>
      <right style="hair">
        <color indexed="8"/>
      </right>
      <top style="thin">
        <color indexed="8"/>
      </top>
      <bottom style="hair">
        <color indexed="8"/>
      </bottom>
      <diagonal/>
    </border>
    <border>
      <left style="hair">
        <color indexed="8"/>
      </left>
      <right style="thin">
        <color indexed="8"/>
      </right>
      <top style="thin">
        <color indexed="8"/>
      </top>
      <bottom style="hair">
        <color indexed="8"/>
      </bottom>
      <diagonal/>
    </border>
    <border>
      <left style="thin">
        <color indexed="8"/>
      </left>
      <right style="hair">
        <color indexed="8"/>
      </right>
      <top style="hair">
        <color indexed="8"/>
      </top>
      <bottom style="hair">
        <color indexed="8"/>
      </bottom>
      <diagonal/>
    </border>
    <border>
      <left style="hair">
        <color indexed="8"/>
      </left>
      <right/>
      <top style="hair">
        <color indexed="8"/>
      </top>
      <bottom style="hair">
        <color indexed="8"/>
      </bottom>
      <diagonal/>
    </border>
    <border>
      <left/>
      <right style="hair">
        <color indexed="8"/>
      </right>
      <top style="hair">
        <color indexed="8"/>
      </top>
      <bottom style="hair">
        <color indexed="8"/>
      </bottom>
      <diagonal/>
    </border>
    <border>
      <left style="hair">
        <color indexed="8"/>
      </left>
      <right style="hair">
        <color indexed="8"/>
      </right>
      <top style="hair">
        <color indexed="8"/>
      </top>
      <bottom style="hair">
        <color indexed="8"/>
      </bottom>
      <diagonal/>
    </border>
    <border>
      <left style="hair">
        <color indexed="8"/>
      </left>
      <right style="thin">
        <color indexed="8"/>
      </right>
      <top style="hair">
        <color indexed="8"/>
      </top>
      <bottom style="hair">
        <color indexed="8"/>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hair">
        <color indexed="12"/>
      </left>
      <right style="hair">
        <color indexed="12"/>
      </right>
      <top style="hair">
        <color indexed="12"/>
      </top>
      <bottom style="hair">
        <color indexed="12"/>
      </bottom>
      <diagonal/>
    </border>
    <border>
      <left style="hair">
        <color indexed="64"/>
      </left>
      <right style="hair">
        <color indexed="64"/>
      </right>
      <top/>
      <bottom style="hair">
        <color indexed="64"/>
      </bottom>
      <diagonal/>
    </border>
    <border>
      <left style="hair">
        <color indexed="64"/>
      </left>
      <right style="hair">
        <color indexed="64"/>
      </right>
      <top/>
      <bottom/>
      <diagonal/>
    </border>
    <border>
      <left style="thin">
        <color indexed="64"/>
      </left>
      <right/>
      <top style="hair">
        <color indexed="64"/>
      </top>
      <bottom/>
      <diagonal/>
    </border>
    <border>
      <left/>
      <right/>
      <top style="hair">
        <color indexed="64"/>
      </top>
      <bottom/>
      <diagonal/>
    </border>
    <border>
      <left style="medium">
        <color rgb="FFC00000"/>
      </left>
      <right style="medium">
        <color rgb="FF7030A0"/>
      </right>
      <top style="medium">
        <color rgb="FF7030A0"/>
      </top>
      <bottom style="medium">
        <color rgb="FF7030A0"/>
      </bottom>
      <diagonal/>
    </border>
    <border>
      <left style="mediumDashed">
        <color indexed="64"/>
      </left>
      <right style="mediumDashed">
        <color indexed="64"/>
      </right>
      <top style="mediumDashed">
        <color indexed="64"/>
      </top>
      <bottom/>
      <diagonal/>
    </border>
    <border>
      <left style="mediumDashed">
        <color indexed="64"/>
      </left>
      <right style="mediumDashed">
        <color indexed="64"/>
      </right>
      <top/>
      <bottom/>
      <diagonal/>
    </border>
    <border>
      <left style="medium">
        <color rgb="FFC00000"/>
      </left>
      <right style="thin">
        <color rgb="FF7030A0"/>
      </right>
      <top style="medium">
        <color rgb="FF7030A0"/>
      </top>
      <bottom style="hair">
        <color rgb="FF7030A0"/>
      </bottom>
      <diagonal/>
    </border>
    <border>
      <left style="mediumDashed">
        <color indexed="64"/>
      </left>
      <right style="mediumDashed">
        <color indexed="64"/>
      </right>
      <top/>
      <bottom style="mediumDashed">
        <color indexed="64"/>
      </bottom>
      <diagonal/>
    </border>
    <border>
      <left style="medium">
        <color rgb="FFC00000"/>
      </left>
      <right style="thin">
        <color rgb="FF7030A0"/>
      </right>
      <top style="hair">
        <color rgb="FF7030A0"/>
      </top>
      <bottom style="hair">
        <color rgb="FF7030A0"/>
      </bottom>
      <diagonal/>
    </border>
    <border>
      <left style="medium">
        <color rgb="FFC00000"/>
      </left>
      <right style="thin">
        <color rgb="FF7030A0"/>
      </right>
      <top style="hair">
        <color rgb="FF7030A0"/>
      </top>
      <bottom style="medium">
        <color rgb="FF7030A0"/>
      </bottom>
      <diagonal/>
    </border>
    <border>
      <left style="hair">
        <color indexed="64"/>
      </left>
      <right style="hair">
        <color indexed="64"/>
      </right>
      <top style="hair">
        <color indexed="64"/>
      </top>
      <bottom/>
      <diagonal/>
    </border>
    <border>
      <left style="hair">
        <color theme="1" tint="0.499984740745262"/>
      </left>
      <right style="hair">
        <color theme="1" tint="0.499984740745262"/>
      </right>
      <top style="hair">
        <color theme="1" tint="0.499984740745262"/>
      </top>
      <bottom/>
      <diagonal/>
    </border>
    <border>
      <left style="hair">
        <color theme="1" tint="0.499984740745262"/>
      </left>
      <right style="hair">
        <color theme="1" tint="0.499984740745262"/>
      </right>
      <top/>
      <bottom/>
      <diagonal/>
    </border>
    <border>
      <left style="hair">
        <color theme="1" tint="0.499984740745262"/>
      </left>
      <right style="hair">
        <color theme="1" tint="0.499984740745262"/>
      </right>
      <top/>
      <bottom style="hair">
        <color theme="1" tint="0.499984740745262"/>
      </bottom>
      <diagonal/>
    </border>
    <border>
      <left style="medium">
        <color rgb="FFC00000"/>
      </left>
      <right style="thin">
        <color rgb="FF7030A0"/>
      </right>
      <top style="hair">
        <color rgb="FF7030A0"/>
      </top>
      <bottom style="medium">
        <color rgb="FFC00000"/>
      </bottom>
      <diagonal/>
    </border>
    <border>
      <left/>
      <right style="thin">
        <color indexed="64"/>
      </right>
      <top style="hair">
        <color indexed="64"/>
      </top>
      <bottom/>
      <diagonal/>
    </border>
    <border>
      <left style="medium">
        <color indexed="64"/>
      </left>
      <right/>
      <top style="medium">
        <color auto="1"/>
      </top>
      <bottom style="medium">
        <color rgb="FFC00000"/>
      </bottom>
      <diagonal/>
    </border>
    <border>
      <left/>
      <right style="thin">
        <color indexed="64"/>
      </right>
      <top style="medium">
        <color auto="1"/>
      </top>
      <bottom style="medium">
        <color rgb="FFC00000"/>
      </bottom>
      <diagonal/>
    </border>
    <border>
      <left style="thin">
        <color auto="1"/>
      </left>
      <right/>
      <top style="medium">
        <color indexed="64"/>
      </top>
      <bottom style="thin">
        <color rgb="FF008000"/>
      </bottom>
      <diagonal/>
    </border>
    <border>
      <left/>
      <right/>
      <top style="medium">
        <color indexed="64"/>
      </top>
      <bottom style="thin">
        <color rgb="FF008000"/>
      </bottom>
      <diagonal/>
    </border>
    <border>
      <left/>
      <right style="medium">
        <color indexed="64"/>
      </right>
      <top style="medium">
        <color indexed="64"/>
      </top>
      <bottom style="thin">
        <color rgb="FF008000"/>
      </bottom>
      <diagonal/>
    </border>
    <border>
      <left style="medium">
        <color indexed="64"/>
      </left>
      <right/>
      <top style="medium">
        <color rgb="FFC00000"/>
      </top>
      <bottom/>
      <diagonal/>
    </border>
    <border>
      <left style="thin">
        <color rgb="FF008000"/>
      </left>
      <right/>
      <top style="thin">
        <color rgb="FF008000"/>
      </top>
      <bottom/>
      <diagonal/>
    </border>
    <border>
      <left/>
      <right/>
      <top style="thin">
        <color rgb="FF008000"/>
      </top>
      <bottom/>
      <diagonal/>
    </border>
    <border>
      <left/>
      <right style="medium">
        <color indexed="64"/>
      </right>
      <top style="thin">
        <color rgb="FF008000"/>
      </top>
      <bottom/>
      <diagonal/>
    </border>
    <border>
      <left style="thin">
        <color rgb="FF008000"/>
      </left>
      <right/>
      <top/>
      <bottom style="thin">
        <color rgb="FF008000"/>
      </bottom>
      <diagonal/>
    </border>
    <border>
      <left/>
      <right/>
      <top/>
      <bottom style="thin">
        <color rgb="FF008000"/>
      </bottom>
      <diagonal/>
    </border>
    <border>
      <left/>
      <right style="medium">
        <color indexed="64"/>
      </right>
      <top/>
      <bottom style="thin">
        <color rgb="FF008000"/>
      </bottom>
      <diagonal/>
    </border>
    <border>
      <left/>
      <right style="medium">
        <color indexed="64"/>
      </right>
      <top style="medium">
        <color rgb="FFC00000"/>
      </top>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hair">
        <color indexed="64"/>
      </right>
      <top style="thin">
        <color indexed="64"/>
      </top>
      <bottom/>
      <diagonal/>
    </border>
    <border>
      <left style="medium">
        <color indexed="64"/>
      </left>
      <right/>
      <top style="thin">
        <color rgb="FFC00000"/>
      </top>
      <bottom/>
      <diagonal/>
    </border>
    <border>
      <left/>
      <right style="medium">
        <color indexed="64"/>
      </right>
      <top style="thin">
        <color rgb="FFC00000"/>
      </top>
      <bottom/>
      <diagonal/>
    </border>
    <border>
      <left/>
      <right style="medium">
        <color auto="1"/>
      </right>
      <top style="thin">
        <color auto="1"/>
      </top>
      <bottom/>
      <diagonal/>
    </border>
    <border>
      <left style="medium">
        <color indexed="64"/>
      </left>
      <right style="medium">
        <color indexed="64"/>
      </right>
      <top style="thin">
        <color rgb="FFC00000"/>
      </top>
      <bottom/>
      <diagonal/>
    </border>
    <border>
      <left style="medium">
        <color indexed="64"/>
      </left>
      <right style="hair">
        <color indexed="64"/>
      </right>
      <top style="hair">
        <color indexed="64"/>
      </top>
      <bottom style="hair">
        <color indexed="64"/>
      </bottom>
      <diagonal/>
    </border>
    <border>
      <left style="medium">
        <color indexed="64"/>
      </left>
      <right/>
      <top style="thin">
        <color rgb="FFC00000"/>
      </top>
      <bottom style="hair">
        <color rgb="FFC00000"/>
      </bottom>
      <diagonal/>
    </border>
    <border>
      <left/>
      <right style="medium">
        <color indexed="64"/>
      </right>
      <top style="thin">
        <color indexed="64"/>
      </top>
      <bottom style="hair">
        <color indexed="64"/>
      </bottom>
      <diagonal/>
    </border>
    <border>
      <left style="medium">
        <color indexed="64"/>
      </left>
      <right style="medium">
        <color indexed="64"/>
      </right>
      <top style="thin">
        <color rgb="FFC00000"/>
      </top>
      <bottom style="hair">
        <color rgb="FFC00000"/>
      </bottom>
      <diagonal/>
    </border>
    <border>
      <left style="medium">
        <color indexed="64"/>
      </left>
      <right/>
      <top style="hair">
        <color rgb="FFC00000"/>
      </top>
      <bottom style="thin">
        <color rgb="FFC00000"/>
      </bottom>
      <diagonal/>
    </border>
    <border>
      <left/>
      <right style="medium">
        <color indexed="64"/>
      </right>
      <top style="hair">
        <color indexed="64"/>
      </top>
      <bottom style="thin">
        <color indexed="64"/>
      </bottom>
      <diagonal/>
    </border>
    <border>
      <left style="medium">
        <color indexed="64"/>
      </left>
      <right style="medium">
        <color indexed="64"/>
      </right>
      <top style="hair">
        <color rgb="FFC00000"/>
      </top>
      <bottom style="thin">
        <color rgb="FFC00000"/>
      </bottom>
      <diagonal/>
    </border>
    <border>
      <left style="medium">
        <color indexed="64"/>
      </left>
      <right/>
      <top style="hair">
        <color rgb="FFC00000"/>
      </top>
      <bottom/>
      <diagonal/>
    </border>
    <border>
      <left/>
      <right style="medium">
        <color indexed="64"/>
      </right>
      <top style="hair">
        <color indexed="64"/>
      </top>
      <bottom/>
      <diagonal/>
    </border>
    <border>
      <left style="medium">
        <color indexed="64"/>
      </left>
      <right style="medium">
        <color indexed="64"/>
      </right>
      <top style="hair">
        <color rgb="FFC00000"/>
      </top>
      <bottom/>
      <diagonal/>
    </border>
    <border>
      <left style="medium">
        <color indexed="64"/>
      </left>
      <right style="hair">
        <color indexed="64"/>
      </right>
      <top/>
      <bottom/>
      <diagonal/>
    </border>
    <border>
      <left style="medium">
        <color indexed="64"/>
      </left>
      <right/>
      <top/>
      <bottom style="hair">
        <color rgb="FFC00000"/>
      </bottom>
      <diagonal/>
    </border>
    <border>
      <left style="medium">
        <color indexed="64"/>
      </left>
      <right style="medium">
        <color indexed="64"/>
      </right>
      <top/>
      <bottom style="hair">
        <color rgb="FFC00000"/>
      </bottom>
      <diagonal/>
    </border>
    <border>
      <left style="medium">
        <color indexed="64"/>
      </left>
      <right style="hair">
        <color indexed="64"/>
      </right>
      <top style="hair">
        <color indexed="64"/>
      </top>
      <bottom style="thin">
        <color indexed="64"/>
      </bottom>
      <diagonal/>
    </border>
    <border>
      <left/>
      <right style="medium">
        <color indexed="64"/>
      </right>
      <top style="hair">
        <color indexed="64"/>
      </top>
      <bottom style="thin">
        <color rgb="FFC00000"/>
      </bottom>
      <diagonal/>
    </border>
    <border>
      <left style="medium">
        <color indexed="64"/>
      </left>
      <right style="hair">
        <color indexed="64"/>
      </right>
      <top/>
      <bottom style="thin">
        <color indexed="64"/>
      </bottom>
      <diagonal/>
    </border>
    <border>
      <left style="medium">
        <color indexed="64"/>
      </left>
      <right/>
      <top/>
      <bottom style="thin">
        <color rgb="FFC00000"/>
      </bottom>
      <diagonal/>
    </border>
    <border>
      <left style="medium">
        <color indexed="64"/>
      </left>
      <right style="medium">
        <color indexed="64"/>
      </right>
      <top/>
      <bottom style="thin">
        <color rgb="FFC00000"/>
      </bottom>
      <diagonal/>
    </border>
    <border>
      <left style="medium">
        <color indexed="64"/>
      </left>
      <right/>
      <top style="hair">
        <color rgb="FFC00000"/>
      </top>
      <bottom style="hair">
        <color rgb="FFC00000"/>
      </bottom>
      <diagonal/>
    </border>
    <border>
      <left/>
      <right style="medium">
        <color indexed="64"/>
      </right>
      <top style="hair">
        <color indexed="64"/>
      </top>
      <bottom style="hair">
        <color indexed="64"/>
      </bottom>
      <diagonal/>
    </border>
    <border>
      <left style="medium">
        <color indexed="64"/>
      </left>
      <right style="medium">
        <color indexed="64"/>
      </right>
      <top style="hair">
        <color rgb="FFC00000"/>
      </top>
      <bottom style="hair">
        <color rgb="FFC00000"/>
      </bottom>
      <diagonal/>
    </border>
    <border>
      <left style="medium">
        <color indexed="64"/>
      </left>
      <right style="medium">
        <color indexed="64"/>
      </right>
      <top style="hair">
        <color indexed="64"/>
      </top>
      <bottom/>
      <diagonal/>
    </border>
    <border>
      <left style="medium">
        <color indexed="64"/>
      </left>
      <right style="medium">
        <color indexed="64"/>
      </right>
      <top/>
      <bottom style="hair">
        <color indexed="64"/>
      </bottom>
      <diagonal/>
    </border>
    <border>
      <left style="medium">
        <color indexed="64"/>
      </left>
      <right style="medium">
        <color indexed="64"/>
      </right>
      <top/>
      <bottom/>
      <diagonal/>
    </border>
    <border>
      <left style="medium">
        <color indexed="64"/>
      </left>
      <right style="hair">
        <color indexed="64"/>
      </right>
      <top style="hair">
        <color indexed="64"/>
      </top>
      <bottom/>
      <diagonal/>
    </border>
    <border>
      <left style="medium">
        <color indexed="64"/>
      </left>
      <right style="hair">
        <color indexed="64"/>
      </right>
      <top style="thin">
        <color indexed="64"/>
      </top>
      <bottom style="hair">
        <color indexed="64"/>
      </bottom>
      <diagonal/>
    </border>
    <border>
      <left style="medium">
        <color indexed="64"/>
      </left>
      <right style="medium">
        <color indexed="64"/>
      </right>
      <top/>
      <bottom style="thin">
        <color indexed="64"/>
      </bottom>
      <diagonal/>
    </border>
    <border>
      <left style="medium">
        <color indexed="64"/>
      </left>
      <right/>
      <top style="hair">
        <color rgb="FFC00000"/>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style="hair">
        <color rgb="FFC00000"/>
      </top>
      <bottom style="thin">
        <color indexed="64"/>
      </bottom>
      <diagonal/>
    </border>
    <border>
      <left style="thin">
        <color auto="1"/>
      </left>
      <right style="thin">
        <color auto="1"/>
      </right>
      <top style="medium">
        <color auto="1"/>
      </top>
      <bottom style="thin">
        <color auto="1"/>
      </bottom>
      <diagonal/>
    </border>
    <border>
      <left/>
      <right/>
      <top style="medium">
        <color indexed="64"/>
      </top>
      <bottom style="hair">
        <color indexed="64"/>
      </bottom>
      <diagonal/>
    </border>
    <border>
      <left/>
      <right style="medium">
        <color auto="1"/>
      </right>
      <top style="medium">
        <color auto="1"/>
      </top>
      <bottom style="thin">
        <color indexed="64"/>
      </bottom>
      <diagonal/>
    </border>
    <border>
      <left style="thin">
        <color indexed="64"/>
      </left>
      <right style="hair">
        <color indexed="64"/>
      </right>
      <top/>
      <bottom/>
      <diagonal/>
    </border>
    <border>
      <left style="hair">
        <color indexed="64"/>
      </left>
      <right/>
      <top style="hair">
        <color indexed="64"/>
      </top>
      <bottom/>
      <diagonal/>
    </border>
    <border>
      <left style="thin">
        <color indexed="64"/>
      </left>
      <right style="hair">
        <color indexed="64"/>
      </right>
      <top style="hair">
        <color indexed="64"/>
      </top>
      <bottom/>
      <diagonal/>
    </border>
    <border>
      <left style="medium">
        <color rgb="FF0000FF"/>
      </left>
      <right/>
      <top style="medium">
        <color rgb="FF0000FF"/>
      </top>
      <bottom/>
      <diagonal/>
    </border>
    <border>
      <left/>
      <right style="medium">
        <color rgb="FF0000FF"/>
      </right>
      <top style="medium">
        <color rgb="FF0000FF"/>
      </top>
      <bottom/>
      <diagonal/>
    </border>
    <border>
      <left style="medium">
        <color rgb="FF0000FF"/>
      </left>
      <right/>
      <top/>
      <bottom/>
      <diagonal/>
    </border>
    <border>
      <left/>
      <right style="medium">
        <color rgb="FF0000FF"/>
      </right>
      <top/>
      <bottom/>
      <diagonal/>
    </border>
    <border>
      <left style="medium">
        <color rgb="FF0000FF"/>
      </left>
      <right/>
      <top/>
      <bottom style="medium">
        <color rgb="FF0000FF"/>
      </bottom>
      <diagonal/>
    </border>
    <border>
      <left/>
      <right style="medium">
        <color rgb="FF0000FF"/>
      </right>
      <top/>
      <bottom style="medium">
        <color rgb="FF0000FF"/>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thin">
        <color auto="1"/>
      </left>
      <right style="hair">
        <color auto="1"/>
      </right>
      <top style="thin">
        <color auto="1"/>
      </top>
      <bottom/>
      <diagonal/>
    </border>
    <border>
      <left style="medium">
        <color indexed="64"/>
      </left>
      <right/>
      <top style="hair">
        <color indexed="64"/>
      </top>
      <bottom/>
      <diagonal/>
    </border>
    <border>
      <left style="medium">
        <color indexed="64"/>
      </left>
      <right style="medium">
        <color indexed="64"/>
      </right>
      <top style="medium">
        <color indexed="64"/>
      </top>
      <bottom style="hair">
        <color indexed="64"/>
      </bottom>
      <diagonal/>
    </border>
    <border>
      <left/>
      <right style="medium">
        <color indexed="64"/>
      </right>
      <top style="medium">
        <color indexed="64"/>
      </top>
      <bottom style="hair">
        <color indexed="64"/>
      </bottom>
      <diagonal/>
    </border>
    <border>
      <left style="medium">
        <color indexed="64"/>
      </left>
      <right/>
      <top style="medium">
        <color rgb="FFC00000"/>
      </top>
      <bottom style="hair">
        <color rgb="FFC00000"/>
      </bottom>
      <diagonal/>
    </border>
    <border>
      <left/>
      <right style="medium">
        <color indexed="64"/>
      </right>
      <top style="medium">
        <color rgb="FFC00000"/>
      </top>
      <bottom style="hair">
        <color rgb="FFC00000"/>
      </bottom>
      <diagonal/>
    </border>
    <border>
      <left style="medium">
        <color indexed="64"/>
      </left>
      <right style="medium">
        <color indexed="64"/>
      </right>
      <top/>
      <bottom style="medium">
        <color auto="1"/>
      </bottom>
      <diagonal/>
    </border>
    <border>
      <left style="medium">
        <color indexed="64"/>
      </left>
      <right/>
      <top/>
      <bottom style="medium">
        <color rgb="FF0000FF"/>
      </bottom>
      <diagonal/>
    </border>
    <border>
      <left/>
      <right style="medium">
        <color indexed="64"/>
      </right>
      <top/>
      <bottom style="medium">
        <color rgb="FF0000FF"/>
      </bottom>
      <diagonal/>
    </border>
    <border>
      <left/>
      <right style="medium">
        <color indexed="64"/>
      </right>
      <top/>
      <bottom style="hair">
        <color rgb="FFC00000"/>
      </bottom>
      <diagonal/>
    </border>
    <border>
      <left style="medium">
        <color indexed="64"/>
      </left>
      <right style="thin">
        <color indexed="64"/>
      </right>
      <top/>
      <bottom/>
      <diagonal/>
    </border>
    <border>
      <left/>
      <right style="hair">
        <color theme="0"/>
      </right>
      <top style="thin">
        <color indexed="64"/>
      </top>
      <bottom/>
      <diagonal/>
    </border>
    <border>
      <left/>
      <right style="mediumDashDotDot">
        <color indexed="64"/>
      </right>
      <top style="thin">
        <color indexed="64"/>
      </top>
      <bottom/>
      <diagonal/>
    </border>
    <border>
      <left style="thin">
        <color auto="1"/>
      </left>
      <right style="thin">
        <color indexed="64"/>
      </right>
      <top style="hair">
        <color indexed="64"/>
      </top>
      <bottom/>
      <diagonal/>
    </border>
    <border>
      <left style="thin">
        <color indexed="64"/>
      </left>
      <right style="hair">
        <color indexed="64"/>
      </right>
      <top/>
      <bottom style="hair">
        <color indexed="64"/>
      </bottom>
      <diagonal/>
    </border>
    <border>
      <left/>
      <right style="hair">
        <color theme="0"/>
      </right>
      <top/>
      <bottom/>
      <diagonal/>
    </border>
    <border>
      <left/>
      <right style="mediumDashDotDot">
        <color indexed="64"/>
      </right>
      <top/>
      <bottom/>
      <diagonal/>
    </border>
    <border>
      <left style="mediumDashDotDot">
        <color indexed="64"/>
      </left>
      <right/>
      <top/>
      <bottom/>
      <diagonal/>
    </border>
    <border>
      <left/>
      <right style="mediumDashDotDot">
        <color indexed="64"/>
      </right>
      <top style="hair">
        <color indexed="64"/>
      </top>
      <bottom/>
      <diagonal/>
    </border>
    <border>
      <left style="mediumDashDotDot">
        <color indexed="64"/>
      </left>
      <right/>
      <top style="hair">
        <color indexed="64"/>
      </top>
      <bottom/>
      <diagonal/>
    </border>
    <border>
      <left style="thin">
        <color indexed="64"/>
      </left>
      <right style="thin">
        <color indexed="64"/>
      </right>
      <top style="thin">
        <color rgb="FFC00000"/>
      </top>
      <bottom/>
      <diagonal/>
    </border>
    <border>
      <left/>
      <right style="mediumDashDotDot">
        <color indexed="64"/>
      </right>
      <top/>
      <bottom style="hair">
        <color indexed="64"/>
      </bottom>
      <diagonal/>
    </border>
    <border>
      <left style="mediumDashDotDot">
        <color indexed="64"/>
      </left>
      <right/>
      <top/>
      <bottom style="hair">
        <color indexed="64"/>
      </bottom>
      <diagonal/>
    </border>
    <border>
      <left style="thin">
        <color indexed="64"/>
      </left>
      <right style="hair">
        <color indexed="64"/>
      </right>
      <top/>
      <bottom style="thin">
        <color indexed="64"/>
      </bottom>
      <diagonal/>
    </border>
    <border>
      <left style="thin">
        <color indexed="64"/>
      </left>
      <right style="mediumDashDotDot">
        <color indexed="64"/>
      </right>
      <top/>
      <bottom/>
      <diagonal/>
    </border>
    <border>
      <left style="mediumDashDotDot">
        <color indexed="64"/>
      </left>
      <right style="medium">
        <color indexed="64"/>
      </right>
      <top/>
      <bottom/>
      <diagonal/>
    </border>
    <border>
      <left style="medium">
        <color indexed="64"/>
      </left>
      <right style="mediumDashDotDot">
        <color indexed="64"/>
      </right>
      <top/>
      <bottom/>
      <diagonal/>
    </border>
    <border>
      <left style="mediumDashDotDot">
        <color indexed="64"/>
      </left>
      <right style="thin">
        <color indexed="64"/>
      </right>
      <top/>
      <bottom/>
      <diagonal/>
    </border>
    <border>
      <left/>
      <right style="mediumDashDotDot">
        <color indexed="64"/>
      </right>
      <top/>
      <bottom style="thin">
        <color auto="1"/>
      </bottom>
      <diagonal/>
    </border>
    <border>
      <left style="mediumDashDotDot">
        <color indexed="64"/>
      </left>
      <right/>
      <top/>
      <bottom style="thin">
        <color auto="1"/>
      </bottom>
      <diagonal/>
    </border>
    <border>
      <left style="thin">
        <color indexed="64"/>
      </left>
      <right style="mediumDashDotDot">
        <color indexed="64"/>
      </right>
      <top/>
      <bottom style="thin">
        <color auto="1"/>
      </bottom>
      <diagonal/>
    </border>
    <border>
      <left style="mediumDashDotDot">
        <color indexed="64"/>
      </left>
      <right style="medium">
        <color indexed="64"/>
      </right>
      <top/>
      <bottom style="thin">
        <color auto="1"/>
      </bottom>
      <diagonal/>
    </border>
    <border>
      <left style="medium">
        <color indexed="64"/>
      </left>
      <right style="mediumDashDotDot">
        <color indexed="64"/>
      </right>
      <top/>
      <bottom style="thin">
        <color indexed="64"/>
      </bottom>
      <diagonal/>
    </border>
    <border>
      <left style="mediumDashDotDot">
        <color indexed="64"/>
      </left>
      <right style="thin">
        <color indexed="64"/>
      </right>
      <top/>
      <bottom style="thin">
        <color indexed="64"/>
      </bottom>
      <diagonal/>
    </border>
    <border>
      <left/>
      <right/>
      <top style="thin">
        <color indexed="12"/>
      </top>
      <bottom style="thin">
        <color indexed="12"/>
      </bottom>
      <diagonal/>
    </border>
    <border>
      <left/>
      <right/>
      <top style="thin">
        <color indexed="17"/>
      </top>
      <bottom style="thin">
        <color indexed="17"/>
      </bottom>
      <diagonal/>
    </border>
    <border>
      <left/>
      <right style="hair">
        <color indexed="64"/>
      </right>
      <top style="thin">
        <color indexed="64"/>
      </top>
      <bottom/>
      <diagonal/>
    </border>
    <border>
      <left style="hair">
        <color indexed="64"/>
      </left>
      <right style="hair">
        <color indexed="64"/>
      </right>
      <top style="thin">
        <color indexed="64"/>
      </top>
      <bottom/>
      <diagonal/>
    </border>
    <border>
      <left style="hair">
        <color indexed="64"/>
      </left>
      <right style="thin">
        <color indexed="64"/>
      </right>
      <top style="thin">
        <color indexed="64"/>
      </top>
      <bottom/>
      <diagonal/>
    </border>
    <border>
      <left style="hair">
        <color indexed="64"/>
      </left>
      <right style="thin">
        <color indexed="64"/>
      </right>
      <top/>
      <bottom style="hair">
        <color indexed="64"/>
      </bottom>
      <diagonal/>
    </border>
    <border>
      <left style="thin">
        <color indexed="64"/>
      </left>
      <right/>
      <top style="thin">
        <color indexed="17"/>
      </top>
      <bottom style="thin">
        <color indexed="17"/>
      </bottom>
      <diagonal/>
    </border>
    <border>
      <left/>
      <right style="hair">
        <color indexed="64"/>
      </right>
      <top style="hair">
        <color indexed="64"/>
      </top>
      <bottom/>
      <diagonal/>
    </border>
    <border>
      <left style="hair">
        <color indexed="64"/>
      </left>
      <right style="thin">
        <color indexed="64"/>
      </right>
      <top style="hair">
        <color indexed="64"/>
      </top>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right/>
      <top style="thin">
        <color indexed="64"/>
      </top>
      <bottom/>
      <diagonal/>
    </border>
    <border>
      <left/>
      <right style="thin">
        <color indexed="64"/>
      </right>
      <top style="thin">
        <color indexed="64"/>
      </top>
      <bottom/>
      <diagonal/>
    </border>
    <border>
      <left/>
      <right style="thick">
        <color indexed="64"/>
      </right>
      <top style="medium">
        <color indexed="64"/>
      </top>
      <bottom/>
      <diagonal/>
    </border>
    <border>
      <left/>
      <right style="thick">
        <color indexed="64"/>
      </right>
      <top/>
      <bottom/>
      <diagonal/>
    </border>
    <border>
      <left style="thick">
        <color indexed="64"/>
      </left>
      <right style="hair">
        <color indexed="64"/>
      </right>
      <top style="hair">
        <color indexed="64"/>
      </top>
      <bottom style="hair">
        <color indexed="64"/>
      </bottom>
      <diagonal/>
    </border>
    <border>
      <left style="hair">
        <color indexed="64"/>
      </left>
      <right style="thick">
        <color indexed="64"/>
      </right>
      <top style="hair">
        <color indexed="64"/>
      </top>
      <bottom style="hair">
        <color indexed="64"/>
      </bottom>
      <diagonal/>
    </border>
    <border>
      <left/>
      <right style="thick">
        <color indexed="64"/>
      </right>
      <top/>
      <bottom style="hair">
        <color indexed="64"/>
      </bottom>
      <diagonal/>
    </border>
    <border>
      <left style="thick">
        <color indexed="64"/>
      </left>
      <right/>
      <top/>
      <bottom style="hair">
        <color indexed="64"/>
      </bottom>
      <diagonal/>
    </border>
    <border>
      <left style="thick">
        <color indexed="64"/>
      </left>
      <right/>
      <top style="hair">
        <color indexed="64"/>
      </top>
      <bottom style="hair">
        <color indexed="64"/>
      </bottom>
      <diagonal/>
    </border>
    <border>
      <left/>
      <right style="thick">
        <color indexed="64"/>
      </right>
      <top style="hair">
        <color indexed="64"/>
      </top>
      <bottom style="hair">
        <color indexed="64"/>
      </bottom>
      <diagonal/>
    </border>
    <border>
      <left style="thick">
        <color indexed="64"/>
      </left>
      <right style="thin">
        <color indexed="64"/>
      </right>
      <top/>
      <bottom style="hair">
        <color indexed="64"/>
      </bottom>
      <diagonal/>
    </border>
    <border>
      <left style="thin">
        <color indexed="64"/>
      </left>
      <right style="thick">
        <color indexed="64"/>
      </right>
      <top/>
      <bottom style="hair">
        <color indexed="64"/>
      </bottom>
      <diagonal/>
    </border>
    <border>
      <left style="thick">
        <color indexed="64"/>
      </left>
      <right style="hair">
        <color indexed="64"/>
      </right>
      <top style="hair">
        <color indexed="64"/>
      </top>
      <bottom style="thin">
        <color indexed="64"/>
      </bottom>
      <diagonal/>
    </border>
    <border>
      <left style="hair">
        <color indexed="64"/>
      </left>
      <right style="thick">
        <color indexed="64"/>
      </right>
      <top style="hair">
        <color indexed="64"/>
      </top>
      <bottom style="thin">
        <color indexed="64"/>
      </bottom>
      <diagonal/>
    </border>
    <border>
      <left/>
      <right style="thick">
        <color indexed="64"/>
      </right>
      <top style="hair">
        <color indexed="64"/>
      </top>
      <bottom/>
      <diagonal/>
    </border>
    <border>
      <left style="thick">
        <color indexed="64"/>
      </left>
      <right/>
      <top style="hair">
        <color indexed="64"/>
      </top>
      <bottom/>
      <diagonal/>
    </border>
    <border>
      <left style="thick">
        <color indexed="64"/>
      </left>
      <right style="hair">
        <color indexed="64"/>
      </right>
      <top/>
      <bottom style="hair">
        <color indexed="64"/>
      </bottom>
      <diagonal/>
    </border>
    <border>
      <left style="hair">
        <color indexed="64"/>
      </left>
      <right style="thick">
        <color indexed="64"/>
      </right>
      <top/>
      <bottom style="hair">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10"/>
      </left>
      <right/>
      <top/>
      <bottom/>
      <diagonal/>
    </border>
    <border>
      <left/>
      <right style="medium">
        <color indexed="64"/>
      </right>
      <top style="thin">
        <color indexed="64"/>
      </top>
      <bottom/>
      <diagonal/>
    </border>
    <border>
      <left/>
      <right style="thick">
        <color indexed="64"/>
      </right>
      <top style="thin">
        <color indexed="64"/>
      </top>
      <bottom/>
      <diagonal/>
    </border>
    <border>
      <left style="hair">
        <color indexed="64"/>
      </left>
      <right style="medium">
        <color indexed="64"/>
      </right>
      <top/>
      <bottom/>
      <diagonal/>
    </border>
    <border>
      <left style="medium">
        <color indexed="64"/>
      </left>
      <right style="hair">
        <color indexed="64"/>
      </right>
      <top/>
      <bottom style="hair">
        <color indexed="64"/>
      </bottom>
      <diagonal/>
    </border>
    <border>
      <left style="medium">
        <color indexed="64"/>
      </left>
      <right/>
      <top style="medium">
        <color indexed="64"/>
      </top>
      <bottom style="hair">
        <color indexed="64"/>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diagonalUp="1" diagonalDown="1">
      <left style="thin">
        <color indexed="12"/>
      </left>
      <right style="thin">
        <color indexed="12"/>
      </right>
      <top style="thin">
        <color indexed="12"/>
      </top>
      <bottom style="thin">
        <color indexed="12"/>
      </bottom>
      <diagonal style="thin">
        <color indexed="12"/>
      </diagonal>
    </border>
    <border>
      <left style="thin">
        <color indexed="12"/>
      </left>
      <right style="thin">
        <color indexed="12"/>
      </right>
      <top style="thin">
        <color indexed="12"/>
      </top>
      <bottom style="thin">
        <color indexed="12"/>
      </bottom>
      <diagonal/>
    </border>
    <border>
      <left style="thick">
        <color indexed="12"/>
      </left>
      <right style="thick">
        <color indexed="12"/>
      </right>
      <top style="thick">
        <color indexed="12"/>
      </top>
      <bottom style="thick">
        <color indexed="12"/>
      </bottom>
      <diagonal/>
    </border>
    <border>
      <left/>
      <right/>
      <top style="medium">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auto="1"/>
      </left>
      <right/>
      <top style="medium">
        <color auto="1"/>
      </top>
      <bottom/>
      <diagonal/>
    </border>
    <border>
      <left/>
      <right style="medium">
        <color auto="1"/>
      </right>
      <top style="medium">
        <color auto="1"/>
      </top>
      <bottom/>
      <diagonal/>
    </border>
    <border>
      <left style="double">
        <color theme="9" tint="0.39994506668294322"/>
      </left>
      <right style="double">
        <color theme="9" tint="0.39994506668294322"/>
      </right>
      <top style="double">
        <color theme="9" tint="0.39994506668294322"/>
      </top>
      <bottom style="double">
        <color theme="9" tint="0.39994506668294322"/>
      </bottom>
      <diagonal/>
    </border>
    <border>
      <left style="double">
        <color theme="9" tint="0.39994506668294322"/>
      </left>
      <right/>
      <top style="double">
        <color theme="9" tint="0.39994506668294322"/>
      </top>
      <bottom style="double">
        <color theme="9" tint="0.39994506668294322"/>
      </bottom>
      <diagonal/>
    </border>
    <border>
      <left style="medium">
        <color auto="1"/>
      </left>
      <right/>
      <top style="thin">
        <color indexed="64"/>
      </top>
      <bottom/>
      <diagonal/>
    </border>
    <border>
      <left style="hair">
        <color indexed="37"/>
      </left>
      <right style="hair">
        <color indexed="37"/>
      </right>
      <top style="hair">
        <color indexed="37"/>
      </top>
      <bottom style="hair">
        <color indexed="37"/>
      </bottom>
      <diagonal/>
    </border>
    <border>
      <left style="dashed">
        <color auto="1"/>
      </left>
      <right style="dashed">
        <color auto="1"/>
      </right>
      <top style="dashed">
        <color auto="1"/>
      </top>
      <bottom/>
      <diagonal/>
    </border>
    <border>
      <left style="dashed">
        <color auto="1"/>
      </left>
      <right/>
      <top style="dashed">
        <color auto="1"/>
      </top>
      <bottom/>
      <diagonal/>
    </border>
    <border>
      <left style="dashed">
        <color auto="1"/>
      </left>
      <right style="dashed">
        <color auto="1"/>
      </right>
      <top style="dashed">
        <color auto="1"/>
      </top>
      <bottom style="dashed">
        <color auto="1"/>
      </bottom>
      <diagonal/>
    </border>
    <border>
      <left style="dashed">
        <color auto="1"/>
      </left>
      <right/>
      <top style="dashed">
        <color auto="1"/>
      </top>
      <bottom style="dashed">
        <color auto="1"/>
      </bottom>
      <diagonal/>
    </border>
    <border>
      <left/>
      <right style="double">
        <color indexed="64"/>
      </right>
      <top/>
      <bottom/>
      <diagonal/>
    </border>
    <border>
      <left style="double">
        <color indexed="64"/>
      </left>
      <right/>
      <top/>
      <bottom/>
      <diagonal/>
    </border>
    <border>
      <left style="hair">
        <color indexed="64"/>
      </left>
      <right/>
      <top style="hair">
        <color auto="1"/>
      </top>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top style="hair">
        <color indexed="64"/>
      </top>
      <bottom/>
      <diagonal/>
    </border>
    <border>
      <left/>
      <right style="medium">
        <color indexed="64"/>
      </right>
      <top style="hair">
        <color indexed="64"/>
      </top>
      <bottom/>
      <diagonal/>
    </border>
    <border>
      <left style="thin">
        <color indexed="64"/>
      </left>
      <right style="thin">
        <color indexed="8"/>
      </right>
      <top style="thin">
        <color indexed="8"/>
      </top>
      <bottom style="thin">
        <color indexed="64"/>
      </bottom>
      <diagonal/>
    </border>
    <border>
      <left style="hair">
        <color indexed="8"/>
      </left>
      <right style="hair">
        <color indexed="8"/>
      </right>
      <top style="hair">
        <color indexed="8"/>
      </top>
      <bottom style="hair">
        <color indexed="8"/>
      </bottom>
      <diagonal/>
    </border>
    <border>
      <left style="hair">
        <color indexed="64"/>
      </left>
      <right/>
      <top style="thin">
        <color indexed="64"/>
      </top>
      <bottom/>
      <diagonal/>
    </border>
    <border>
      <left/>
      <right/>
      <top style="hair">
        <color indexed="64"/>
      </top>
      <bottom/>
      <diagonal/>
    </border>
    <border>
      <left/>
      <right style="hair">
        <color indexed="64"/>
      </right>
      <top style="hair">
        <color indexed="64"/>
      </top>
      <bottom/>
      <diagonal/>
    </border>
    <border>
      <left/>
      <right style="thin">
        <color indexed="64"/>
      </right>
      <top style="hair">
        <color indexed="64"/>
      </top>
      <bottom/>
      <diagonal/>
    </border>
    <border>
      <left style="hair">
        <color indexed="64"/>
      </left>
      <right style="hair">
        <color indexed="64"/>
      </right>
      <top style="hair">
        <color indexed="64"/>
      </top>
      <bottom style="thin">
        <color indexed="64"/>
      </bottom>
      <diagonal/>
    </border>
    <border>
      <left style="thin">
        <color indexed="64"/>
      </left>
      <right/>
      <top style="thin">
        <color indexed="64"/>
      </top>
      <bottom style="dashed">
        <color indexed="64"/>
      </bottom>
      <diagonal/>
    </border>
    <border>
      <left/>
      <right/>
      <top style="thin">
        <color indexed="64"/>
      </top>
      <bottom style="dashed">
        <color indexed="64"/>
      </bottom>
      <diagonal/>
    </border>
    <border>
      <left/>
      <right style="thin">
        <color indexed="64"/>
      </right>
      <top style="thin">
        <color indexed="64"/>
      </top>
      <bottom style="dashed">
        <color indexed="64"/>
      </bottom>
      <diagonal/>
    </border>
    <border>
      <left style="double">
        <color indexed="64"/>
      </left>
      <right/>
      <top style="double">
        <color indexed="64"/>
      </top>
      <bottom style="double">
        <color indexed="64"/>
      </bottom>
      <diagonal/>
    </border>
    <border>
      <left style="thin">
        <color indexed="64"/>
      </left>
      <right style="double">
        <color indexed="64"/>
      </right>
      <top style="double">
        <color indexed="64"/>
      </top>
      <bottom style="double">
        <color indexed="64"/>
      </bottom>
      <diagonal/>
    </border>
    <border>
      <left/>
      <right/>
      <top style="double">
        <color indexed="64"/>
      </top>
      <bottom style="double">
        <color indexed="64"/>
      </bottom>
      <diagonal/>
    </border>
    <border>
      <left/>
      <right style="double">
        <color indexed="64"/>
      </right>
      <top style="double">
        <color indexed="64"/>
      </top>
      <bottom style="double">
        <color indexed="64"/>
      </bottom>
      <diagonal/>
    </border>
    <border>
      <left style="thin">
        <color indexed="64"/>
      </left>
      <right style="thin">
        <color indexed="64"/>
      </right>
      <top style="thin">
        <color indexed="64"/>
      </top>
      <bottom/>
      <diagonal/>
    </border>
    <border>
      <left style="dashDot">
        <color indexed="64"/>
      </left>
      <right/>
      <top style="dashDot">
        <color indexed="64"/>
      </top>
      <bottom style="dashDot">
        <color indexed="64"/>
      </bottom>
      <diagonal/>
    </border>
    <border>
      <left/>
      <right/>
      <top style="dashDot">
        <color indexed="64"/>
      </top>
      <bottom style="dashDot">
        <color indexed="64"/>
      </bottom>
      <diagonal/>
    </border>
    <border>
      <left/>
      <right style="dashDot">
        <color indexed="64"/>
      </right>
      <top style="dashDot">
        <color indexed="64"/>
      </top>
      <bottom style="dashDot">
        <color indexed="64"/>
      </bottom>
      <diagonal/>
    </border>
    <border>
      <left style="thin">
        <color indexed="64"/>
      </left>
      <right style="thin">
        <color indexed="64"/>
      </right>
      <top style="thin">
        <color indexed="64"/>
      </top>
      <bottom style="thin">
        <color indexed="64"/>
      </bottom>
      <diagonal/>
    </border>
    <border diagonalUp="1" diagonalDown="1">
      <left/>
      <right/>
      <top/>
      <bottom/>
      <diagonal style="thin">
        <color indexed="64"/>
      </diagonal>
    </border>
    <border>
      <left style="medium">
        <color indexed="64"/>
      </left>
      <right/>
      <top style="hair">
        <color indexed="64"/>
      </top>
      <bottom style="hair">
        <color indexed="64"/>
      </bottom>
      <diagonal/>
    </border>
    <border>
      <left style="medium">
        <color indexed="64"/>
      </left>
      <right/>
      <top style="hair">
        <color indexed="64"/>
      </top>
      <bottom/>
      <diagonal/>
    </border>
    <border>
      <left style="medium">
        <color rgb="FFFF0000"/>
      </left>
      <right/>
      <top/>
      <bottom style="thin">
        <color indexed="64"/>
      </bottom>
      <diagonal/>
    </border>
    <border>
      <left style="medium">
        <color rgb="FFFF0000"/>
      </left>
      <right/>
      <top/>
      <bottom style="medium">
        <color rgb="FFFF0000"/>
      </bottom>
      <diagonal/>
    </border>
    <border>
      <left/>
      <right style="medium">
        <color rgb="FFFF0000"/>
      </right>
      <top/>
      <bottom style="medium">
        <color rgb="FFFF0000"/>
      </bottom>
      <diagonal/>
    </border>
    <border>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40"/>
      </right>
      <top style="medium">
        <color indexed="40"/>
      </top>
      <bottom style="medium">
        <color indexed="40"/>
      </bottom>
      <diagonal/>
    </border>
    <border>
      <left style="medium">
        <color indexed="40"/>
      </left>
      <right style="medium">
        <color indexed="64"/>
      </right>
      <top style="medium">
        <color indexed="40"/>
      </top>
      <bottom style="medium">
        <color indexed="40"/>
      </bottom>
      <diagonal/>
    </border>
    <border>
      <left style="medium">
        <color indexed="40"/>
      </left>
      <right/>
      <top style="medium">
        <color indexed="40"/>
      </top>
      <bottom style="medium">
        <color indexed="40"/>
      </bottom>
      <diagonal/>
    </border>
    <border>
      <left/>
      <right style="medium">
        <color indexed="40"/>
      </right>
      <top style="medium">
        <color indexed="40"/>
      </top>
      <bottom style="medium">
        <color indexed="4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top/>
      <bottom style="medium">
        <color rgb="FFC8C8C8"/>
      </bottom>
      <diagonal/>
    </border>
    <border>
      <left/>
      <right/>
      <top/>
      <bottom style="medium">
        <color rgb="FFF400E7"/>
      </bottom>
      <diagonal/>
    </border>
    <border>
      <left/>
      <right/>
      <top style="hair">
        <color indexed="9"/>
      </top>
      <bottom style="hair">
        <color indexed="9"/>
      </bottom>
      <diagonal/>
    </border>
    <border>
      <left/>
      <right/>
      <top style="hair">
        <color auto="1"/>
      </top>
      <bottom style="hair">
        <color auto="1"/>
      </bottom>
      <diagonal/>
    </border>
    <border>
      <left style="hair">
        <color indexed="64"/>
      </left>
      <right/>
      <top/>
      <bottom style="mediumDashed">
        <color auto="1"/>
      </bottom>
      <diagonal/>
    </border>
    <border>
      <left/>
      <right style="hair">
        <color indexed="64"/>
      </right>
      <top/>
      <bottom style="mediumDashed">
        <color auto="1"/>
      </bottom>
      <diagonal/>
    </border>
    <border>
      <left style="hair">
        <color indexed="64"/>
      </left>
      <right style="thin">
        <color indexed="64"/>
      </right>
      <top/>
      <bottom style="mediumDashed">
        <color indexed="64"/>
      </bottom>
      <diagonal/>
    </border>
    <border>
      <left/>
      <right style="mediumDashed">
        <color indexed="64"/>
      </right>
      <top style="hair">
        <color auto="1"/>
      </top>
      <bottom style="hair">
        <color auto="1"/>
      </bottom>
      <diagonal/>
    </border>
    <border>
      <left style="hair">
        <color indexed="64"/>
      </left>
      <right style="medium">
        <color indexed="64"/>
      </right>
      <top style="hair">
        <color indexed="64"/>
      </top>
      <bottom style="hair">
        <color indexed="64"/>
      </bottom>
      <diagonal/>
    </border>
    <border>
      <left/>
      <right/>
      <top style="hair">
        <color indexed="9"/>
      </top>
      <bottom style="hair">
        <color indexed="9"/>
      </bottom>
      <diagonal/>
    </border>
    <border>
      <left style="hair">
        <color indexed="64"/>
      </left>
      <right/>
      <top style="hair">
        <color indexed="64"/>
      </top>
      <bottom/>
      <diagonal/>
    </border>
    <border>
      <left/>
      <right style="hair">
        <color indexed="64"/>
      </right>
      <top style="hair">
        <color indexed="64"/>
      </top>
      <bottom/>
      <diagonal/>
    </border>
    <border>
      <left/>
      <right/>
      <top style="hair">
        <color auto="1"/>
      </top>
      <bottom style="hair">
        <color auto="1"/>
      </bottom>
      <diagonal/>
    </border>
    <border>
      <left/>
      <right style="mediumDashed">
        <color indexed="64"/>
      </right>
      <top style="hair">
        <color auto="1"/>
      </top>
      <bottom style="hair">
        <color auto="1"/>
      </bottom>
      <diagonal/>
    </border>
    <border>
      <left/>
      <right style="medium">
        <color auto="1"/>
      </right>
      <top style="hair">
        <color auto="1"/>
      </top>
      <bottom style="hair">
        <color auto="1"/>
      </bottom>
      <diagonal/>
    </border>
    <border>
      <left/>
      <right/>
      <top style="hair">
        <color indexed="9"/>
      </top>
      <bottom style="hair">
        <color indexed="9"/>
      </bottom>
      <diagonal/>
    </border>
    <border>
      <left/>
      <right style="hair">
        <color indexed="64"/>
      </right>
      <top style="hair">
        <color indexed="64"/>
      </top>
      <bottom style="hair">
        <color indexed="64"/>
      </bottom>
      <diagonal/>
    </border>
    <border>
      <left/>
      <right style="mediumDashed">
        <color indexed="64"/>
      </right>
      <top style="hair">
        <color auto="1"/>
      </top>
      <bottom style="hair">
        <color auto="1"/>
      </bottom>
      <diagonal/>
    </border>
    <border>
      <left/>
      <right style="hair">
        <color indexed="64"/>
      </right>
      <top style="hair">
        <color indexed="64"/>
      </top>
      <bottom style="hair">
        <color indexed="64"/>
      </bottom>
      <diagonal/>
    </border>
    <border>
      <left/>
      <right/>
      <top style="hair">
        <color auto="1"/>
      </top>
      <bottom/>
      <diagonal/>
    </border>
    <border>
      <left/>
      <right style="mediumDashed">
        <color indexed="64"/>
      </right>
      <top style="thin">
        <color indexed="64"/>
      </top>
      <bottom/>
      <diagonal/>
    </border>
    <border>
      <left style="mediumDashed">
        <color indexed="64"/>
      </left>
      <right/>
      <top style="hair">
        <color indexed="64"/>
      </top>
      <bottom/>
      <diagonal/>
    </border>
    <border>
      <left/>
      <right style="thin">
        <color indexed="64"/>
      </right>
      <top style="hair">
        <color indexed="64"/>
      </top>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Dashed">
        <color indexed="64"/>
      </left>
      <right/>
      <top/>
      <bottom style="hair">
        <color indexed="64"/>
      </bottom>
      <diagonal/>
    </border>
    <border>
      <left style="medium">
        <color indexed="64"/>
      </left>
      <right style="thin">
        <color indexed="64"/>
      </right>
      <top/>
      <bottom style="hair">
        <color indexed="64"/>
      </bottom>
      <diagonal/>
    </border>
    <border>
      <left style="mediumDashed">
        <color auto="1"/>
      </left>
      <right style="mediumDashed">
        <color auto="1"/>
      </right>
      <top style="mediumDashed">
        <color auto="1"/>
      </top>
      <bottom style="mediumDashed">
        <color auto="1"/>
      </bottom>
      <diagonal/>
    </border>
    <border>
      <left style="mediumDashed">
        <color indexed="64"/>
      </left>
      <right style="hair">
        <color indexed="64"/>
      </right>
      <top style="hair">
        <color indexed="64"/>
      </top>
      <bottom style="hair">
        <color indexed="64"/>
      </bottom>
      <diagonal/>
    </border>
    <border>
      <left style="hair">
        <color indexed="64"/>
      </left>
      <right style="mediumDashed">
        <color indexed="64"/>
      </right>
      <top style="hair">
        <color indexed="64"/>
      </top>
      <bottom style="hair">
        <color indexed="64"/>
      </bottom>
      <diagonal/>
    </border>
    <border>
      <left/>
      <right style="thin">
        <color auto="1"/>
      </right>
      <top style="hair">
        <color indexed="64"/>
      </top>
      <bottom style="hair">
        <color theme="0" tint="-0.499984740745262"/>
      </bottom>
      <diagonal/>
    </border>
    <border>
      <left/>
      <right style="thin">
        <color indexed="64"/>
      </right>
      <top style="hair">
        <color indexed="64"/>
      </top>
      <bottom style="hair">
        <color indexed="64"/>
      </bottom>
      <diagonal/>
    </border>
    <border>
      <left style="mediumDashed">
        <color indexed="64"/>
      </left>
      <right style="thin">
        <color indexed="64"/>
      </right>
      <top style="hair">
        <color indexed="64"/>
      </top>
      <bottom style="hair">
        <color indexed="64"/>
      </bottom>
      <diagonal/>
    </border>
    <border>
      <left/>
      <right/>
      <top style="hair">
        <color auto="1"/>
      </top>
      <bottom style="hair">
        <color auto="1"/>
      </bottom>
      <diagonal/>
    </border>
    <border>
      <left style="mediumDashed">
        <color indexed="64"/>
      </left>
      <right style="hair">
        <color indexed="64"/>
      </right>
      <top style="hair">
        <color indexed="64"/>
      </top>
      <bottom style="thin">
        <color indexed="64"/>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hair">
        <color indexed="64"/>
      </top>
      <bottom style="thin">
        <color indexed="64"/>
      </bottom>
      <diagonal/>
    </border>
    <border>
      <left/>
      <right/>
      <top style="hair">
        <color indexed="64"/>
      </top>
      <bottom style="hair">
        <color theme="0" tint="-0.499984740745262"/>
      </bottom>
      <diagonal/>
    </border>
    <border>
      <left style="mediumDashed">
        <color indexed="64"/>
      </left>
      <right/>
      <top style="hair">
        <color auto="1"/>
      </top>
      <bottom style="hair">
        <color auto="1"/>
      </bottom>
      <diagonal/>
    </border>
    <border>
      <left style="hair">
        <color indexed="64"/>
      </left>
      <right style="medium">
        <color indexed="64"/>
      </right>
      <top style="thin">
        <color indexed="64"/>
      </top>
      <bottom style="hair">
        <color indexed="64"/>
      </bottom>
      <diagonal/>
    </border>
    <border>
      <left style="medium">
        <color indexed="64"/>
      </left>
      <right style="hair">
        <color auto="1"/>
      </right>
      <top style="hair">
        <color indexed="64"/>
      </top>
      <bottom style="medium">
        <color auto="1"/>
      </bottom>
      <diagonal/>
    </border>
    <border>
      <left/>
      <right style="hair">
        <color indexed="64"/>
      </right>
      <top style="medium">
        <color auto="1"/>
      </top>
      <bottom/>
      <diagonal/>
    </border>
    <border>
      <left style="thin">
        <color indexed="64"/>
      </left>
      <right/>
      <top/>
      <bottom style="medium">
        <color indexed="64"/>
      </bottom>
      <diagonal/>
    </border>
    <border>
      <left/>
      <right style="thin">
        <color indexed="64"/>
      </right>
      <top/>
      <bottom style="medium">
        <color auto="1"/>
      </bottom>
      <diagonal/>
    </border>
    <border>
      <left style="mediumDashed">
        <color indexed="64"/>
      </left>
      <right/>
      <top style="thin">
        <color indexed="64"/>
      </top>
      <bottom style="thin">
        <color indexed="64"/>
      </bottom>
      <diagonal/>
    </border>
    <border>
      <left/>
      <right style="mediumDashed">
        <color indexed="64"/>
      </right>
      <top style="thin">
        <color indexed="64"/>
      </top>
      <bottom style="thin">
        <color indexed="64"/>
      </bottom>
      <diagonal/>
    </border>
    <border>
      <left/>
      <right style="hair">
        <color indexed="64"/>
      </right>
      <top style="thin">
        <color indexed="64"/>
      </top>
      <bottom style="thin">
        <color indexed="64"/>
      </bottom>
      <diagonal/>
    </border>
    <border>
      <left style="hair">
        <color indexed="64"/>
      </left>
      <right style="hair">
        <color indexed="64"/>
      </right>
      <top style="thin">
        <color indexed="64"/>
      </top>
      <bottom style="thin">
        <color indexed="64"/>
      </bottom>
      <diagonal/>
    </border>
    <border>
      <left style="mediumDashed">
        <color indexed="64"/>
      </left>
      <right/>
      <top style="thin">
        <color indexed="64"/>
      </top>
      <bottom/>
      <diagonal/>
    </border>
    <border>
      <left/>
      <right style="medium">
        <color auto="1"/>
      </right>
      <top style="hair">
        <color indexed="64"/>
      </top>
      <bottom style="hair">
        <color indexed="64"/>
      </bottom>
      <diagonal/>
    </border>
    <border>
      <left/>
      <right/>
      <top style="hair">
        <color auto="1"/>
      </top>
      <bottom style="thin">
        <color indexed="64"/>
      </bottom>
      <diagonal/>
    </border>
    <border>
      <left style="mediumDashed">
        <color indexed="64"/>
      </left>
      <right/>
      <top style="hair">
        <color auto="1"/>
      </top>
      <bottom style="thin">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medium">
        <color auto="1"/>
      </right>
      <top style="hair">
        <color indexed="64"/>
      </top>
      <bottom style="thin">
        <color indexed="64"/>
      </bottom>
      <diagonal/>
    </border>
    <border>
      <left style="hair">
        <color auto="1"/>
      </left>
      <right/>
      <top style="hair">
        <color auto="1"/>
      </top>
      <bottom/>
      <diagonal/>
    </border>
    <border>
      <left/>
      <right style="hair">
        <color auto="1"/>
      </right>
      <top style="hair">
        <color auto="1"/>
      </top>
      <bottom/>
      <diagonal/>
    </border>
    <border>
      <left style="dotted">
        <color indexed="64"/>
      </left>
      <right/>
      <top style="dotted">
        <color indexed="64"/>
      </top>
      <bottom style="dotted">
        <color indexed="64"/>
      </bottom>
      <diagonal/>
    </border>
    <border>
      <left/>
      <right/>
      <top style="dotted">
        <color indexed="64"/>
      </top>
      <bottom style="dotted">
        <color indexed="64"/>
      </bottom>
      <diagonal/>
    </border>
    <border>
      <left/>
      <right style="dotted">
        <color indexed="64"/>
      </right>
      <top style="dotted">
        <color indexed="64"/>
      </top>
      <bottom style="dotted">
        <color indexed="64"/>
      </bottom>
      <diagonal/>
    </border>
    <border>
      <left/>
      <right/>
      <top style="dotted">
        <color indexed="64"/>
      </top>
      <bottom/>
      <diagonal/>
    </border>
    <border>
      <left style="thin">
        <color indexed="64"/>
      </left>
      <right/>
      <top style="medium">
        <color indexed="64"/>
      </top>
      <bottom/>
      <diagonal/>
    </border>
    <border>
      <left style="thin">
        <color indexed="64"/>
      </left>
      <right style="medium">
        <color indexed="64"/>
      </right>
      <top style="hair">
        <color indexed="64"/>
      </top>
      <bottom style="hair">
        <color indexed="64"/>
      </bottom>
      <diagonal/>
    </border>
    <border>
      <left style="thin">
        <color indexed="64"/>
      </left>
      <right style="medium">
        <color indexed="64"/>
      </right>
      <top style="hair">
        <color indexed="64"/>
      </top>
      <bottom/>
      <diagonal/>
    </border>
    <border>
      <left style="thin">
        <color indexed="64"/>
      </left>
      <right/>
      <top style="hair">
        <color indexed="64"/>
      </top>
      <bottom/>
      <diagonal/>
    </border>
    <border>
      <left style="thin">
        <color indexed="64"/>
      </left>
      <right style="medium">
        <color indexed="64"/>
      </right>
      <top/>
      <bottom style="hair">
        <color indexed="64"/>
      </bottom>
      <diagonal/>
    </border>
    <border>
      <left/>
      <right style="thin">
        <color indexed="64"/>
      </right>
      <top style="hair">
        <color indexed="64"/>
      </top>
      <bottom style="thin">
        <color indexed="64"/>
      </bottom>
      <diagonal/>
    </border>
    <border>
      <left style="hair">
        <color indexed="64"/>
      </left>
      <right style="hair">
        <color indexed="64"/>
      </right>
      <top style="hair">
        <color indexed="64"/>
      </top>
      <bottom/>
      <diagonal/>
    </border>
    <border>
      <left/>
      <right style="hair">
        <color indexed="64"/>
      </right>
      <top style="dashed">
        <color indexed="64"/>
      </top>
      <bottom style="dashed">
        <color indexed="64"/>
      </bottom>
      <diagonal/>
    </border>
    <border>
      <left style="hair">
        <color indexed="64"/>
      </left>
      <right/>
      <top style="dashed">
        <color indexed="64"/>
      </top>
      <bottom style="dashed">
        <color indexed="64"/>
      </bottom>
      <diagonal/>
    </border>
    <border>
      <left/>
      <right style="dashed">
        <color indexed="64"/>
      </right>
      <top style="dashed">
        <color indexed="64"/>
      </top>
      <bottom style="dashed">
        <color indexed="64"/>
      </bottom>
      <diagonal/>
    </border>
    <border>
      <left style="thin">
        <color indexed="64"/>
      </left>
      <right/>
      <top/>
      <bottom style="dotted">
        <color indexed="64"/>
      </bottom>
      <diagonal/>
    </border>
    <border>
      <left/>
      <right style="hair">
        <color indexed="64"/>
      </right>
      <top/>
      <bottom style="dotted">
        <color indexed="64"/>
      </bottom>
      <diagonal/>
    </border>
    <border>
      <left/>
      <right style="hair">
        <color indexed="64"/>
      </right>
      <top/>
      <bottom style="dashed">
        <color indexed="64"/>
      </bottom>
      <diagonal/>
    </border>
    <border>
      <left style="hair">
        <color indexed="64"/>
      </left>
      <right/>
      <top style="dotted">
        <color indexed="64"/>
      </top>
      <bottom/>
      <diagonal/>
    </border>
    <border>
      <left style="thin">
        <color indexed="64"/>
      </left>
      <right/>
      <top style="hair">
        <color indexed="64"/>
      </top>
      <bottom style="thin">
        <color indexed="64"/>
      </bottom>
      <diagonal/>
    </border>
    <border>
      <left style="hair">
        <color indexed="64"/>
      </left>
      <right style="medium">
        <color indexed="64"/>
      </right>
      <top style="medium">
        <color indexed="64"/>
      </top>
      <bottom/>
      <diagonal/>
    </border>
    <border>
      <left style="hair">
        <color indexed="64"/>
      </left>
      <right style="medium">
        <color indexed="64"/>
      </right>
      <top style="medium">
        <color indexed="64"/>
      </top>
      <bottom style="hair">
        <color indexed="64"/>
      </bottom>
      <diagonal/>
    </border>
    <border>
      <left style="hair">
        <color indexed="64"/>
      </left>
      <right style="medium">
        <color indexed="64"/>
      </right>
      <top style="thin">
        <color indexed="64"/>
      </top>
      <bottom/>
      <diagonal/>
    </border>
    <border>
      <left style="hair">
        <color indexed="64"/>
      </left>
      <right style="medium">
        <color indexed="64"/>
      </right>
      <top/>
      <bottom style="hair">
        <color indexed="64"/>
      </bottom>
      <diagonal/>
    </border>
    <border>
      <left style="hair">
        <color indexed="64"/>
      </left>
      <right style="medium">
        <color indexed="64"/>
      </right>
      <top style="hair">
        <color indexed="64"/>
      </top>
      <bottom/>
      <diagonal/>
    </border>
    <border>
      <left style="thin">
        <color indexed="64"/>
      </left>
      <right/>
      <top/>
      <bottom style="thin">
        <color indexed="10"/>
      </bottom>
      <diagonal/>
    </border>
    <border>
      <left style="thin">
        <color indexed="64"/>
      </left>
      <right/>
      <top style="thin">
        <color indexed="10"/>
      </top>
      <bottom style="thin">
        <color indexed="10"/>
      </bottom>
      <diagonal/>
    </border>
    <border>
      <left/>
      <right style="thin">
        <color indexed="10"/>
      </right>
      <top style="thin">
        <color indexed="10"/>
      </top>
      <bottom style="thin">
        <color indexed="10"/>
      </bottom>
      <diagonal/>
    </border>
    <border>
      <left style="thin">
        <color indexed="10"/>
      </left>
      <right/>
      <top/>
      <bottom/>
      <diagonal/>
    </border>
    <border>
      <left style="medium">
        <color indexed="64"/>
      </left>
      <right/>
      <top style="hair">
        <color indexed="64"/>
      </top>
      <bottom/>
      <diagonal/>
    </border>
    <border>
      <left/>
      <right style="medium">
        <color auto="1"/>
      </right>
      <top style="hair">
        <color indexed="64"/>
      </top>
      <bottom/>
      <diagonal/>
    </border>
    <border>
      <left/>
      <right/>
      <top style="dotted">
        <color indexed="64"/>
      </top>
      <bottom style="thin">
        <color indexed="64"/>
      </bottom>
      <diagonal/>
    </border>
    <border>
      <left style="thin">
        <color indexed="64"/>
      </left>
      <right style="thin">
        <color indexed="64"/>
      </right>
      <top style="medium">
        <color indexed="64"/>
      </top>
      <bottom/>
      <diagonal/>
    </border>
    <border>
      <left style="thin">
        <color indexed="64"/>
      </left>
      <right/>
      <top style="medium">
        <color indexed="64"/>
      </top>
      <bottom style="hair">
        <color indexed="64"/>
      </bottom>
      <diagonal/>
    </border>
    <border>
      <left/>
      <right style="thin">
        <color indexed="64"/>
      </right>
      <top style="medium">
        <color indexed="64"/>
      </top>
      <bottom style="hair">
        <color indexed="64"/>
      </bottom>
      <diagonal/>
    </border>
    <border>
      <left/>
      <right style="dashed">
        <color indexed="64"/>
      </right>
      <top style="medium">
        <color indexed="64"/>
      </top>
      <bottom/>
      <diagonal/>
    </border>
    <border>
      <left/>
      <right style="dashed">
        <color indexed="64"/>
      </right>
      <top/>
      <bottom style="thin">
        <color indexed="64"/>
      </bottom>
      <diagonal/>
    </border>
    <border>
      <left/>
      <right style="medium">
        <color indexed="64"/>
      </right>
      <top/>
      <bottom style="dotted">
        <color indexed="64"/>
      </bottom>
      <diagonal/>
    </border>
    <border>
      <left/>
      <right style="dashed">
        <color indexed="64"/>
      </right>
      <top/>
      <bottom/>
      <diagonal/>
    </border>
    <border>
      <left style="dashed">
        <color indexed="64"/>
      </left>
      <right/>
      <top/>
      <bottom/>
      <diagonal/>
    </border>
    <border>
      <left/>
      <right style="thick">
        <color indexed="64"/>
      </right>
      <top style="medium">
        <color indexed="64"/>
      </top>
      <bottom/>
      <diagonal/>
    </border>
    <border>
      <left/>
      <right style="medium">
        <color indexed="64"/>
      </right>
      <top style="medium">
        <color indexed="64"/>
      </top>
      <bottom/>
      <diagonal/>
    </border>
    <border>
      <left/>
      <right style="thick">
        <color indexed="64"/>
      </right>
      <top style="hair">
        <color indexed="64"/>
      </top>
      <bottom/>
      <diagonal/>
    </border>
    <border>
      <left style="thick">
        <color indexed="64"/>
      </left>
      <right/>
      <top style="hair">
        <color indexed="64"/>
      </top>
      <bottom/>
      <diagonal/>
    </border>
    <border>
      <left style="thick">
        <color indexed="64"/>
      </left>
      <right style="hair">
        <color indexed="64"/>
      </right>
      <top style="hair">
        <color indexed="64"/>
      </top>
      <bottom/>
      <diagonal/>
    </border>
    <border>
      <left style="hair">
        <color indexed="64"/>
      </left>
      <right style="thin">
        <color indexed="64"/>
      </right>
      <top style="hair">
        <color indexed="64"/>
      </top>
      <bottom/>
      <diagonal/>
    </border>
    <border>
      <left style="thin">
        <color indexed="64"/>
      </left>
      <right/>
      <top style="hair">
        <color indexed="64"/>
      </top>
      <bottom/>
      <diagonal/>
    </border>
    <border>
      <left style="hair">
        <color indexed="64"/>
      </left>
      <right style="thick">
        <color indexed="64"/>
      </right>
      <top style="hair">
        <color indexed="64"/>
      </top>
      <bottom/>
      <diagonal/>
    </border>
    <border>
      <left style="thin">
        <color indexed="64"/>
      </left>
      <right style="medium">
        <color auto="1"/>
      </right>
      <top/>
      <bottom style="thin">
        <color indexed="64"/>
      </bottom>
      <diagonal/>
    </border>
    <border>
      <left style="medium">
        <color indexed="64"/>
      </left>
      <right style="medium">
        <color indexed="64"/>
      </right>
      <top/>
      <bottom style="medium">
        <color auto="1"/>
      </bottom>
      <diagonal/>
    </border>
    <border>
      <left style="medium">
        <color indexed="10"/>
      </left>
      <right/>
      <top style="medium">
        <color indexed="10"/>
      </top>
      <bottom/>
      <diagonal/>
    </border>
    <border>
      <left/>
      <right/>
      <top style="medium">
        <color indexed="10"/>
      </top>
      <bottom/>
      <diagonal/>
    </border>
    <border>
      <left style="medium">
        <color indexed="10"/>
      </left>
      <right/>
      <top/>
      <bottom style="medium">
        <color indexed="10"/>
      </bottom>
      <diagonal/>
    </border>
    <border>
      <left/>
      <right/>
      <top/>
      <bottom style="medium">
        <color indexed="10"/>
      </bottom>
      <diagonal/>
    </border>
  </borders>
  <cellStyleXfs count="68">
    <xf numFmtId="0" fontId="0" fillId="0" borderId="0"/>
    <xf numFmtId="0" fontId="5" fillId="0" borderId="0"/>
    <xf numFmtId="0" fontId="33" fillId="0" borderId="0"/>
    <xf numFmtId="0" fontId="40" fillId="0" borderId="0"/>
    <xf numFmtId="0" fontId="96" fillId="0" borderId="0"/>
    <xf numFmtId="0" fontId="5" fillId="0" borderId="0"/>
    <xf numFmtId="0" fontId="146" fillId="0" borderId="0" applyNumberFormat="0" applyFill="0" applyBorder="0" applyAlignment="0" applyProtection="0"/>
    <xf numFmtId="9" fontId="5" fillId="0" borderId="0" applyFont="0" applyFill="0" applyBorder="0" applyAlignment="0" applyProtection="0"/>
    <xf numFmtId="0" fontId="5" fillId="0" borderId="0"/>
    <xf numFmtId="0" fontId="183" fillId="0" borderId="0" applyNumberFormat="0" applyFill="0" applyBorder="0" applyAlignment="0" applyProtection="0"/>
    <xf numFmtId="0" fontId="173" fillId="0" borderId="0"/>
    <xf numFmtId="0" fontId="1" fillId="0" borderId="0"/>
    <xf numFmtId="0" fontId="329" fillId="0" borderId="0"/>
    <xf numFmtId="9" fontId="1" fillId="0" borderId="0" applyFont="0" applyFill="0" applyBorder="0" applyAlignment="0" applyProtection="0"/>
    <xf numFmtId="0" fontId="146" fillId="0" borderId="0" applyNumberFormat="0" applyFill="0" applyBorder="0" applyAlignment="0" applyProtection="0"/>
    <xf numFmtId="0" fontId="1" fillId="0" borderId="0"/>
    <xf numFmtId="0" fontId="340" fillId="0" borderId="0"/>
    <xf numFmtId="0" fontId="5" fillId="0" borderId="0"/>
    <xf numFmtId="0" fontId="5" fillId="0" borderId="0"/>
    <xf numFmtId="0" fontId="368" fillId="107" borderId="0" applyNumberFormat="0" applyBorder="0" applyAlignment="0" applyProtection="0"/>
    <xf numFmtId="0" fontId="4" fillId="108" borderId="0" applyNumberFormat="0" applyBorder="0" applyAlignment="0" applyProtection="0"/>
    <xf numFmtId="0" fontId="33" fillId="0" borderId="0"/>
    <xf numFmtId="0" fontId="173" fillId="0" borderId="0"/>
    <xf numFmtId="0" fontId="5" fillId="0" borderId="0"/>
    <xf numFmtId="0" fontId="436" fillId="0" borderId="0"/>
    <xf numFmtId="0" fontId="461" fillId="0" borderId="0"/>
    <xf numFmtId="0" fontId="40" fillId="0" borderId="0"/>
    <xf numFmtId="0" fontId="40" fillId="0" borderId="0"/>
    <xf numFmtId="0" fontId="173" fillId="0" borderId="0" applyNumberFormat="0" applyFill="0" applyBorder="0" applyAlignment="0" applyProtection="0">
      <alignment vertical="top"/>
      <protection locked="0"/>
    </xf>
    <xf numFmtId="0" fontId="5" fillId="0" borderId="0"/>
    <xf numFmtId="0" fontId="40" fillId="0" borderId="0"/>
    <xf numFmtId="0" fontId="329" fillId="0" borderId="0"/>
    <xf numFmtId="0" fontId="329" fillId="0" borderId="0"/>
    <xf numFmtId="0" fontId="5" fillId="0" borderId="0"/>
    <xf numFmtId="0" fontId="329" fillId="0" borderId="0"/>
    <xf numFmtId="0" fontId="5" fillId="0" borderId="0"/>
    <xf numFmtId="0" fontId="40" fillId="0" borderId="0"/>
    <xf numFmtId="0" fontId="512" fillId="0" borderId="0" applyNumberFormat="0" applyFill="0" applyBorder="0" applyAlignment="0" applyProtection="0"/>
    <xf numFmtId="0" fontId="5" fillId="0" borderId="0"/>
    <xf numFmtId="0" fontId="173" fillId="0" borderId="0"/>
    <xf numFmtId="0" fontId="23" fillId="0" borderId="0"/>
    <xf numFmtId="0" fontId="592" fillId="0" borderId="0" applyNumberFormat="0" applyFill="0" applyBorder="0" applyAlignment="0" applyProtection="0">
      <alignment vertical="top"/>
      <protection locked="0"/>
    </xf>
    <xf numFmtId="0" fontId="5" fillId="0" borderId="0"/>
    <xf numFmtId="0" fontId="1" fillId="0" borderId="0"/>
    <xf numFmtId="0" fontId="1" fillId="0" borderId="0"/>
    <xf numFmtId="0" fontId="1" fillId="0" borderId="0"/>
    <xf numFmtId="0" fontId="1" fillId="0" borderId="0"/>
    <xf numFmtId="0" fontId="1" fillId="0" borderId="0"/>
    <xf numFmtId="215" fontId="1" fillId="0" borderId="0" applyFont="0" applyFill="0" applyBorder="0" applyAlignment="0" applyProtection="0"/>
    <xf numFmtId="0" fontId="329" fillId="0" borderId="0"/>
    <xf numFmtId="0" fontId="592" fillId="0" borderId="0" applyNumberFormat="0" applyFill="0" applyBorder="0" applyAlignment="0" applyProtection="0">
      <alignment vertical="top"/>
      <protection locked="0"/>
    </xf>
    <xf numFmtId="0" fontId="173" fillId="0" borderId="0"/>
    <xf numFmtId="0" fontId="329" fillId="0" borderId="0"/>
    <xf numFmtId="0" fontId="5" fillId="0" borderId="0"/>
    <xf numFmtId="0" fontId="744" fillId="0" borderId="0"/>
    <xf numFmtId="0" fontId="173" fillId="0" borderId="0"/>
    <xf numFmtId="0" fontId="744" fillId="0" borderId="0"/>
    <xf numFmtId="0" fontId="759" fillId="0" borderId="0"/>
    <xf numFmtId="0" fontId="759" fillId="0" borderId="0"/>
    <xf numFmtId="0" fontId="5" fillId="0" borderId="0"/>
    <xf numFmtId="0" fontId="744" fillId="0" borderId="0"/>
    <xf numFmtId="0" fontId="329" fillId="0" borderId="0"/>
    <xf numFmtId="0" fontId="5" fillId="0" borderId="0"/>
    <xf numFmtId="0" fontId="5" fillId="0" borderId="0"/>
    <xf numFmtId="0" fontId="40" fillId="0" borderId="0"/>
    <xf numFmtId="0" fontId="5" fillId="0" borderId="0"/>
    <xf numFmtId="0" fontId="1" fillId="0" borderId="0"/>
    <xf numFmtId="0" fontId="1" fillId="0" borderId="0"/>
  </cellStyleXfs>
  <cellXfs count="8948">
    <xf numFmtId="0" fontId="0" fillId="0" borderId="0" xfId="0"/>
    <xf numFmtId="0" fontId="5" fillId="0" borderId="0" xfId="1"/>
    <xf numFmtId="0" fontId="7" fillId="0" borderId="2" xfId="1" applyFont="1" applyBorder="1" applyAlignment="1">
      <alignment horizontal="right" vertical="center"/>
    </xf>
    <xf numFmtId="0" fontId="8" fillId="0" borderId="2" xfId="1" applyFont="1" applyBorder="1" applyAlignment="1">
      <alignment horizontal="center" vertical="center"/>
    </xf>
    <xf numFmtId="0" fontId="5" fillId="0" borderId="0" xfId="1" applyAlignment="1">
      <alignment vertical="center"/>
    </xf>
    <xf numFmtId="0" fontId="10" fillId="0" borderId="4" xfId="1" applyFont="1" applyBorder="1" applyAlignment="1">
      <alignment horizontal="left" vertical="center"/>
    </xf>
    <xf numFmtId="0" fontId="11" fillId="0" borderId="0" xfId="1" applyFont="1" applyAlignment="1">
      <alignment vertical="center"/>
    </xf>
    <xf numFmtId="0" fontId="11" fillId="0" borderId="0" xfId="1" applyFont="1" applyAlignment="1">
      <alignment horizontal="right" vertical="center"/>
    </xf>
    <xf numFmtId="0" fontId="12" fillId="0" borderId="0" xfId="1" applyFont="1" applyAlignment="1">
      <alignment horizontal="center" vertical="center"/>
    </xf>
    <xf numFmtId="0" fontId="10" fillId="0" borderId="0" xfId="1" applyFont="1" applyAlignment="1">
      <alignment horizontal="right" vertical="center"/>
    </xf>
    <xf numFmtId="14" fontId="10" fillId="0" borderId="0" xfId="1" applyNumberFormat="1" applyFont="1" applyAlignment="1">
      <alignment horizontal="left" vertical="center"/>
    </xf>
    <xf numFmtId="0" fontId="10" fillId="0" borderId="0" xfId="1" applyFont="1" applyAlignment="1">
      <alignment horizontal="center" vertical="center"/>
    </xf>
    <xf numFmtId="0" fontId="10" fillId="0" borderId="0" xfId="1" applyFont="1" applyAlignment="1">
      <alignment vertical="center"/>
    </xf>
    <xf numFmtId="0" fontId="13" fillId="0" borderId="4" xfId="1" applyFont="1" applyBorder="1" applyAlignment="1">
      <alignment vertical="center"/>
    </xf>
    <xf numFmtId="0" fontId="15" fillId="0" borderId="5" xfId="1" applyFont="1" applyBorder="1" applyAlignment="1">
      <alignment horizontal="left" vertical="center"/>
    </xf>
    <xf numFmtId="0" fontId="16" fillId="0" borderId="4" xfId="1" applyFont="1" applyBorder="1" applyAlignment="1">
      <alignment vertical="center"/>
    </xf>
    <xf numFmtId="0" fontId="5" fillId="0" borderId="5" xfId="1" applyBorder="1" applyAlignment="1">
      <alignment vertical="center"/>
    </xf>
    <xf numFmtId="0" fontId="17" fillId="0" borderId="6" xfId="1" applyFont="1" applyBorder="1" applyAlignment="1">
      <alignment vertical="center"/>
    </xf>
    <xf numFmtId="0" fontId="18" fillId="0" borderId="7" xfId="1" applyFont="1" applyBorder="1" applyAlignment="1">
      <alignment horizontal="center" vertical="center"/>
    </xf>
    <xf numFmtId="0" fontId="19" fillId="0" borderId="7" xfId="1" applyFont="1" applyBorder="1" applyAlignment="1">
      <alignment horizontal="center" vertical="center"/>
    </xf>
    <xf numFmtId="0" fontId="20" fillId="0" borderId="7" xfId="1" applyFont="1" applyBorder="1" applyAlignment="1">
      <alignment horizontal="right" vertical="center"/>
    </xf>
    <xf numFmtId="0" fontId="5" fillId="0" borderId="8" xfId="1" applyBorder="1" applyAlignment="1">
      <alignment vertical="center"/>
    </xf>
    <xf numFmtId="0" fontId="21" fillId="3" borderId="9" xfId="1" applyFont="1" applyFill="1" applyBorder="1" applyAlignment="1">
      <alignment horizontal="center" vertical="center"/>
    </xf>
    <xf numFmtId="0" fontId="22" fillId="3" borderId="9" xfId="1" applyFont="1" applyFill="1" applyBorder="1" applyAlignment="1">
      <alignment horizontal="center" vertical="center" wrapText="1"/>
    </xf>
    <xf numFmtId="0" fontId="23" fillId="0" borderId="0" xfId="1" applyFont="1"/>
    <xf numFmtId="0" fontId="24" fillId="0" borderId="10" xfId="1" applyFont="1" applyBorder="1" applyAlignment="1">
      <alignment horizontal="center" vertical="center"/>
    </xf>
    <xf numFmtId="0" fontId="25" fillId="0" borderId="10" xfId="1" applyFont="1" applyBorder="1" applyAlignment="1">
      <alignment horizontal="left" vertical="center"/>
    </xf>
    <xf numFmtId="0" fontId="24" fillId="0" borderId="11" xfId="1" applyFont="1" applyBorder="1" applyAlignment="1">
      <alignment horizontal="center" vertical="center"/>
    </xf>
    <xf numFmtId="0" fontId="25" fillId="0" borderId="11" xfId="1" applyFont="1" applyBorder="1" applyAlignment="1">
      <alignment horizontal="left" vertical="center"/>
    </xf>
    <xf numFmtId="0" fontId="24" fillId="3" borderId="12" xfId="1" applyFont="1" applyFill="1" applyBorder="1" applyAlignment="1">
      <alignment horizontal="center" vertical="center"/>
    </xf>
    <xf numFmtId="0" fontId="25" fillId="3" borderId="12" xfId="1" applyFont="1" applyFill="1" applyBorder="1" applyAlignment="1">
      <alignment horizontal="left" vertical="center"/>
    </xf>
    <xf numFmtId="0" fontId="24" fillId="0" borderId="9" xfId="1" applyFont="1" applyBorder="1" applyAlignment="1">
      <alignment horizontal="center" vertical="center"/>
    </xf>
    <xf numFmtId="0" fontId="25" fillId="0" borderId="9" xfId="1" applyFont="1" applyBorder="1" applyAlignment="1">
      <alignment horizontal="left" vertical="center"/>
    </xf>
    <xf numFmtId="0" fontId="23" fillId="4" borderId="0" xfId="1" applyFont="1" applyFill="1"/>
    <xf numFmtId="0" fontId="26" fillId="0" borderId="0" xfId="1" applyFont="1" applyAlignment="1">
      <alignment vertical="center"/>
    </xf>
    <xf numFmtId="0" fontId="28" fillId="0" borderId="13" xfId="1" applyFont="1" applyBorder="1" applyAlignment="1">
      <alignment horizontal="center" vertical="center" wrapText="1"/>
    </xf>
    <xf numFmtId="0" fontId="26" fillId="0" borderId="0" xfId="1" applyFont="1"/>
    <xf numFmtId="0" fontId="28" fillId="0" borderId="16" xfId="1" applyFont="1" applyBorder="1" applyAlignment="1">
      <alignment horizontal="center" vertical="center" wrapText="1"/>
    </xf>
    <xf numFmtId="0" fontId="29" fillId="0" borderId="0" xfId="1" applyFont="1" applyAlignment="1">
      <alignment horizontal="center" vertical="center" wrapText="1"/>
    </xf>
    <xf numFmtId="0" fontId="26" fillId="8" borderId="18" xfId="1" applyFont="1" applyFill="1" applyBorder="1" applyAlignment="1">
      <alignment horizontal="right" vertical="center"/>
    </xf>
    <xf numFmtId="0" fontId="30" fillId="8" borderId="19" xfId="2" applyFont="1" applyFill="1" applyBorder="1" applyAlignment="1">
      <alignment horizontal="left" vertical="center"/>
    </xf>
    <xf numFmtId="0" fontId="26" fillId="8" borderId="19" xfId="1" applyFont="1" applyFill="1" applyBorder="1" applyAlignment="1">
      <alignment vertical="center"/>
    </xf>
    <xf numFmtId="0" fontId="26" fillId="0" borderId="20" xfId="1" applyFont="1" applyBorder="1"/>
    <xf numFmtId="0" fontId="0" fillId="0" borderId="21" xfId="0" applyBorder="1"/>
    <xf numFmtId="0" fontId="0" fillId="0" borderId="22" xfId="0" applyBorder="1"/>
    <xf numFmtId="0" fontId="0" fillId="0" borderId="23" xfId="0" applyBorder="1"/>
    <xf numFmtId="0" fontId="0" fillId="0" borderId="24" xfId="0" applyBorder="1"/>
    <xf numFmtId="0" fontId="0" fillId="0" borderId="25" xfId="0" applyBorder="1"/>
    <xf numFmtId="0" fontId="34" fillId="0" borderId="13" xfId="0" applyFont="1" applyBorder="1"/>
    <xf numFmtId="0" fontId="34" fillId="0" borderId="16" xfId="0" applyFont="1" applyBorder="1"/>
    <xf numFmtId="0" fontId="36" fillId="0" borderId="18" xfId="0" applyFont="1" applyBorder="1"/>
    <xf numFmtId="0" fontId="37" fillId="0" borderId="0" xfId="1" applyFont="1" applyAlignment="1">
      <alignment vertical="center"/>
    </xf>
    <xf numFmtId="0" fontId="40" fillId="0" borderId="0" xfId="3"/>
    <xf numFmtId="0" fontId="37" fillId="8" borderId="28" xfId="1" applyFont="1" applyFill="1" applyBorder="1" applyAlignment="1">
      <alignment vertical="center"/>
    </xf>
    <xf numFmtId="0" fontId="41" fillId="8" borderId="29" xfId="2" applyFont="1" applyFill="1" applyBorder="1" applyAlignment="1">
      <alignment horizontal="left" vertical="center"/>
    </xf>
    <xf numFmtId="0" fontId="37" fillId="8" borderId="29" xfId="1" applyFont="1" applyFill="1" applyBorder="1" applyAlignment="1">
      <alignment vertical="center"/>
    </xf>
    <xf numFmtId="0" fontId="37" fillId="0" borderId="30" xfId="1" applyFont="1" applyBorder="1" applyAlignment="1">
      <alignment vertical="center"/>
    </xf>
    <xf numFmtId="0" fontId="40" fillId="8" borderId="0" xfId="3" applyFill="1"/>
    <xf numFmtId="0" fontId="40" fillId="8" borderId="31" xfId="3" applyFill="1" applyBorder="1"/>
    <xf numFmtId="0" fontId="40" fillId="8" borderId="32" xfId="3" applyFill="1" applyBorder="1"/>
    <xf numFmtId="0" fontId="40" fillId="8" borderId="34" xfId="3" applyFill="1" applyBorder="1"/>
    <xf numFmtId="0" fontId="28" fillId="8" borderId="0" xfId="3" applyFont="1" applyFill="1" applyAlignment="1">
      <alignment vertical="center"/>
    </xf>
    <xf numFmtId="0" fontId="28" fillId="8" borderId="0" xfId="3" applyFont="1" applyFill="1"/>
    <xf numFmtId="0" fontId="28" fillId="8" borderId="35" xfId="3" applyFont="1" applyFill="1" applyBorder="1"/>
    <xf numFmtId="0" fontId="42" fillId="8" borderId="0" xfId="3" applyFont="1" applyFill="1"/>
    <xf numFmtId="0" fontId="42" fillId="8" borderId="35" xfId="3" applyFont="1" applyFill="1" applyBorder="1"/>
    <xf numFmtId="0" fontId="40" fillId="8" borderId="37" xfId="3" applyFill="1" applyBorder="1"/>
    <xf numFmtId="0" fontId="42" fillId="13" borderId="37" xfId="3" applyFont="1" applyFill="1" applyBorder="1" applyAlignment="1">
      <alignment horizontal="right" vertical="center"/>
    </xf>
    <xf numFmtId="0" fontId="42" fillId="13" borderId="0" xfId="3" applyFont="1" applyFill="1" applyAlignment="1">
      <alignment vertical="center"/>
    </xf>
    <xf numFmtId="0" fontId="42" fillId="8" borderId="0" xfId="3" applyFont="1" applyFill="1" applyAlignment="1">
      <alignment vertical="center"/>
    </xf>
    <xf numFmtId="0" fontId="44" fillId="8" borderId="41" xfId="3" applyFont="1" applyFill="1" applyBorder="1"/>
    <xf numFmtId="0" fontId="44" fillId="8" borderId="35" xfId="3" applyFont="1" applyFill="1" applyBorder="1"/>
    <xf numFmtId="0" fontId="28" fillId="8" borderId="0" xfId="3" applyFont="1" applyFill="1" applyAlignment="1">
      <alignment horizontal="right" vertical="center"/>
    </xf>
    <xf numFmtId="0" fontId="42" fillId="8" borderId="41" xfId="3" applyFont="1" applyFill="1" applyBorder="1"/>
    <xf numFmtId="0" fontId="42" fillId="8" borderId="44" xfId="3" applyFont="1" applyFill="1" applyBorder="1"/>
    <xf numFmtId="0" fontId="42" fillId="8" borderId="44" xfId="3" applyFont="1" applyFill="1" applyBorder="1" applyAlignment="1">
      <alignment vertical="center"/>
    </xf>
    <xf numFmtId="0" fontId="44" fillId="8" borderId="45" xfId="3" applyFont="1" applyFill="1" applyBorder="1"/>
    <xf numFmtId="0" fontId="44" fillId="8" borderId="47" xfId="3" applyFont="1" applyFill="1" applyBorder="1"/>
    <xf numFmtId="0" fontId="42" fillId="8" borderId="49" xfId="3" applyFont="1" applyFill="1" applyBorder="1"/>
    <xf numFmtId="0" fontId="42" fillId="8" borderId="49" xfId="3" applyFont="1" applyFill="1" applyBorder="1" applyAlignment="1">
      <alignment vertical="center"/>
    </xf>
    <xf numFmtId="0" fontId="44" fillId="8" borderId="50" xfId="3" applyFont="1" applyFill="1" applyBorder="1"/>
    <xf numFmtId="0" fontId="40" fillId="0" borderId="49" xfId="3" applyBorder="1"/>
    <xf numFmtId="0" fontId="44" fillId="8" borderId="52" xfId="3" applyFont="1" applyFill="1" applyBorder="1"/>
    <xf numFmtId="0" fontId="40" fillId="8" borderId="43" xfId="3" applyFill="1" applyBorder="1"/>
    <xf numFmtId="0" fontId="40" fillId="8" borderId="44" xfId="3" applyFill="1" applyBorder="1"/>
    <xf numFmtId="0" fontId="44" fillId="8" borderId="44" xfId="3" applyFont="1" applyFill="1" applyBorder="1"/>
    <xf numFmtId="0" fontId="44" fillId="8" borderId="0" xfId="3" applyFont="1" applyFill="1"/>
    <xf numFmtId="0" fontId="40" fillId="0" borderId="41" xfId="3" applyBorder="1"/>
    <xf numFmtId="0" fontId="42" fillId="8" borderId="47" xfId="3" applyFont="1" applyFill="1" applyBorder="1"/>
    <xf numFmtId="0" fontId="45" fillId="8" borderId="0" xfId="3" applyFont="1" applyFill="1"/>
    <xf numFmtId="0" fontId="45" fillId="8" borderId="0" xfId="3" applyFont="1" applyFill="1" applyAlignment="1">
      <alignment vertical="center"/>
    </xf>
    <xf numFmtId="0" fontId="40" fillId="8" borderId="35" xfId="3" applyFill="1" applyBorder="1"/>
    <xf numFmtId="0" fontId="29" fillId="8" borderId="0" xfId="3" applyFont="1" applyFill="1" applyAlignment="1">
      <alignment horizontal="right" vertical="center"/>
    </xf>
    <xf numFmtId="0" fontId="29" fillId="8" borderId="0" xfId="3" applyFont="1" applyFill="1" applyAlignment="1">
      <alignment vertical="center"/>
    </xf>
    <xf numFmtId="0" fontId="45" fillId="8" borderId="35" xfId="3" applyFont="1" applyFill="1" applyBorder="1"/>
    <xf numFmtId="0" fontId="45" fillId="8" borderId="44" xfId="3" applyFont="1" applyFill="1" applyBorder="1"/>
    <xf numFmtId="0" fontId="45" fillId="8" borderId="44" xfId="3" applyFont="1" applyFill="1" applyBorder="1" applyAlignment="1">
      <alignment vertical="center"/>
    </xf>
    <xf numFmtId="0" fontId="40" fillId="8" borderId="47" xfId="3" applyFill="1" applyBorder="1"/>
    <xf numFmtId="0" fontId="40" fillId="8" borderId="41" xfId="3" applyFill="1" applyBorder="1"/>
    <xf numFmtId="0" fontId="45" fillId="8" borderId="41" xfId="3" applyFont="1" applyFill="1" applyBorder="1"/>
    <xf numFmtId="0" fontId="45" fillId="8" borderId="49" xfId="3" applyFont="1" applyFill="1" applyBorder="1"/>
    <xf numFmtId="0" fontId="45" fillId="8" borderId="49" xfId="3" applyFont="1" applyFill="1" applyBorder="1" applyAlignment="1">
      <alignment vertical="center"/>
    </xf>
    <xf numFmtId="0" fontId="40" fillId="8" borderId="50" xfId="3" applyFill="1" applyBorder="1"/>
    <xf numFmtId="0" fontId="42" fillId="8" borderId="52" xfId="3" applyFont="1" applyFill="1" applyBorder="1"/>
    <xf numFmtId="0" fontId="42" fillId="8" borderId="35" xfId="3" applyFont="1" applyFill="1" applyBorder="1" applyAlignment="1">
      <alignment horizontal="right" vertical="center"/>
    </xf>
    <xf numFmtId="0" fontId="40" fillId="8" borderId="48" xfId="3" applyFill="1" applyBorder="1"/>
    <xf numFmtId="0" fontId="40" fillId="8" borderId="49" xfId="3" applyFill="1" applyBorder="1"/>
    <xf numFmtId="0" fontId="44" fillId="8" borderId="49" xfId="3" applyFont="1" applyFill="1" applyBorder="1"/>
    <xf numFmtId="0" fontId="42" fillId="0" borderId="49" xfId="3" applyFont="1" applyBorder="1"/>
    <xf numFmtId="0" fontId="44" fillId="0" borderId="49" xfId="3" applyFont="1" applyBorder="1"/>
    <xf numFmtId="0" fontId="42" fillId="8" borderId="45" xfId="3" applyFont="1" applyFill="1" applyBorder="1"/>
    <xf numFmtId="0" fontId="42" fillId="8" borderId="17" xfId="3" applyFont="1" applyFill="1" applyBorder="1"/>
    <xf numFmtId="0" fontId="42" fillId="8" borderId="54" xfId="3" applyFont="1" applyFill="1" applyBorder="1"/>
    <xf numFmtId="0" fontId="48" fillId="0" borderId="0" xfId="3" applyFont="1" applyAlignment="1">
      <alignment horizontal="center"/>
    </xf>
    <xf numFmtId="0" fontId="52" fillId="14" borderId="32" xfId="3" applyFont="1" applyFill="1" applyBorder="1" applyAlignment="1">
      <alignment horizontal="left" vertical="center"/>
    </xf>
    <xf numFmtId="0" fontId="47" fillId="14" borderId="0" xfId="3" applyFont="1" applyFill="1" applyAlignment="1">
      <alignment horizontal="center" vertical="center"/>
    </xf>
    <xf numFmtId="0" fontId="42" fillId="8" borderId="34" xfId="3" applyFont="1" applyFill="1" applyBorder="1"/>
    <xf numFmtId="0" fontId="53" fillId="8" borderId="0" xfId="3" applyFont="1" applyFill="1"/>
    <xf numFmtId="0" fontId="53" fillId="8" borderId="35" xfId="3" applyFont="1" applyFill="1" applyBorder="1"/>
    <xf numFmtId="0" fontId="28" fillId="8" borderId="34" xfId="3" applyFont="1" applyFill="1" applyBorder="1" applyAlignment="1">
      <alignment horizontal="right" vertical="center"/>
    </xf>
    <xf numFmtId="0" fontId="44" fillId="8" borderId="43" xfId="3" applyFont="1" applyFill="1" applyBorder="1"/>
    <xf numFmtId="0" fontId="52" fillId="14" borderId="37" xfId="3" applyFont="1" applyFill="1" applyBorder="1" applyAlignment="1">
      <alignment horizontal="right" vertical="center"/>
    </xf>
    <xf numFmtId="0" fontId="47" fillId="14" borderId="0" xfId="3" applyFont="1" applyFill="1" applyAlignment="1">
      <alignment vertical="center"/>
    </xf>
    <xf numFmtId="0" fontId="40" fillId="8" borderId="52" xfId="3" applyFill="1" applyBorder="1"/>
    <xf numFmtId="0" fontId="3" fillId="8" borderId="35" xfId="3" applyFont="1" applyFill="1" applyBorder="1" applyAlignment="1">
      <alignment horizontal="right" vertical="center"/>
    </xf>
    <xf numFmtId="0" fontId="54" fillId="8" borderId="35" xfId="3" applyFont="1" applyFill="1" applyBorder="1"/>
    <xf numFmtId="0" fontId="37" fillId="8" borderId="18" xfId="1" applyFont="1" applyFill="1" applyBorder="1" applyAlignment="1">
      <alignment vertical="center"/>
    </xf>
    <xf numFmtId="0" fontId="41" fillId="8" borderId="19" xfId="2" applyFont="1" applyFill="1" applyBorder="1" applyAlignment="1">
      <alignment horizontal="left" vertical="center"/>
    </xf>
    <xf numFmtId="0" fontId="37" fillId="8" borderId="19" xfId="1" applyFont="1" applyFill="1" applyBorder="1" applyAlignment="1">
      <alignment vertical="center"/>
    </xf>
    <xf numFmtId="0" fontId="37" fillId="0" borderId="19" xfId="1" applyFont="1" applyBorder="1" applyAlignment="1">
      <alignment vertical="center"/>
    </xf>
    <xf numFmtId="0" fontId="37" fillId="0" borderId="19" xfId="1" applyFont="1" applyBorder="1"/>
    <xf numFmtId="0" fontId="37" fillId="8" borderId="20" xfId="1" applyFont="1" applyFill="1" applyBorder="1" applyAlignment="1">
      <alignment vertical="center"/>
    </xf>
    <xf numFmtId="0" fontId="37" fillId="0" borderId="0" xfId="3" applyFont="1"/>
    <xf numFmtId="0" fontId="56" fillId="0" borderId="0" xfId="3" applyFont="1"/>
    <xf numFmtId="0" fontId="37" fillId="0" borderId="16" xfId="3" applyFont="1" applyBorder="1"/>
    <xf numFmtId="0" fontId="37" fillId="9" borderId="57" xfId="3" applyFont="1" applyFill="1" applyBorder="1"/>
    <xf numFmtId="0" fontId="37" fillId="9" borderId="32" xfId="3" applyFont="1" applyFill="1" applyBorder="1"/>
    <xf numFmtId="0" fontId="56" fillId="9" borderId="32" xfId="3" applyFont="1" applyFill="1" applyBorder="1"/>
    <xf numFmtId="0" fontId="37" fillId="17" borderId="32" xfId="3" applyFont="1" applyFill="1" applyBorder="1"/>
    <xf numFmtId="0" fontId="37" fillId="9" borderId="25" xfId="3" applyFont="1" applyFill="1" applyBorder="1"/>
    <xf numFmtId="0" fontId="37" fillId="9" borderId="0" xfId="3" applyFont="1" applyFill="1"/>
    <xf numFmtId="0" fontId="56" fillId="9" borderId="0" xfId="3" applyFont="1" applyFill="1"/>
    <xf numFmtId="0" fontId="37" fillId="17" borderId="0" xfId="3" applyFont="1" applyFill="1"/>
    <xf numFmtId="0" fontId="56" fillId="17" borderId="69" xfId="3" applyFont="1" applyFill="1" applyBorder="1"/>
    <xf numFmtId="0" fontId="56" fillId="17" borderId="0" xfId="3" applyFont="1" applyFill="1"/>
    <xf numFmtId="0" fontId="56" fillId="17" borderId="34" xfId="3" applyFont="1" applyFill="1" applyBorder="1"/>
    <xf numFmtId="0" fontId="57" fillId="17" borderId="72" xfId="3" applyFont="1" applyFill="1" applyBorder="1" applyAlignment="1">
      <alignment vertical="center" textRotation="180"/>
    </xf>
    <xf numFmtId="0" fontId="58" fillId="17" borderId="24" xfId="3" applyFont="1" applyFill="1" applyBorder="1" applyAlignment="1">
      <alignment horizontal="center" vertical="center"/>
    </xf>
    <xf numFmtId="0" fontId="58" fillId="9" borderId="0" xfId="3" applyFont="1" applyFill="1" applyAlignment="1">
      <alignment horizontal="center" vertical="center"/>
    </xf>
    <xf numFmtId="0" fontId="56" fillId="17" borderId="24" xfId="3" applyFont="1" applyFill="1" applyBorder="1"/>
    <xf numFmtId="0" fontId="37" fillId="9" borderId="73" xfId="3" applyFont="1" applyFill="1" applyBorder="1"/>
    <xf numFmtId="0" fontId="56" fillId="17" borderId="35" xfId="3" applyFont="1" applyFill="1" applyBorder="1"/>
    <xf numFmtId="0" fontId="37" fillId="8" borderId="31" xfId="3" applyFont="1" applyFill="1" applyBorder="1"/>
    <xf numFmtId="0" fontId="37" fillId="8" borderId="32" xfId="3" applyFont="1" applyFill="1" applyBorder="1"/>
    <xf numFmtId="0" fontId="56" fillId="9" borderId="79" xfId="3" applyFont="1" applyFill="1" applyBorder="1" applyAlignment="1">
      <alignment horizontal="center" vertical="center"/>
    </xf>
    <xf numFmtId="0" fontId="37" fillId="8" borderId="34" xfId="3" applyFont="1" applyFill="1" applyBorder="1"/>
    <xf numFmtId="0" fontId="37" fillId="8" borderId="0" xfId="3" applyFont="1" applyFill="1"/>
    <xf numFmtId="0" fontId="56" fillId="9" borderId="84" xfId="3" applyFont="1" applyFill="1" applyBorder="1" applyAlignment="1">
      <alignment horizontal="center" vertical="center"/>
    </xf>
    <xf numFmtId="0" fontId="37" fillId="8" borderId="25" xfId="3" applyFont="1" applyFill="1" applyBorder="1"/>
    <xf numFmtId="0" fontId="56" fillId="8" borderId="0" xfId="3" applyFont="1" applyFill="1"/>
    <xf numFmtId="0" fontId="56" fillId="8" borderId="0" xfId="3" applyFont="1" applyFill="1" applyAlignment="1">
      <alignment horizontal="center" vertical="center"/>
    </xf>
    <xf numFmtId="0" fontId="60" fillId="13" borderId="86" xfId="3" applyFont="1" applyFill="1" applyBorder="1" applyAlignment="1">
      <alignment horizontal="center"/>
    </xf>
    <xf numFmtId="0" fontId="56" fillId="17" borderId="49" xfId="3" applyFont="1" applyFill="1" applyBorder="1"/>
    <xf numFmtId="0" fontId="2" fillId="14" borderId="89" xfId="3" applyFont="1" applyFill="1" applyBorder="1" applyAlignment="1">
      <alignment horizontal="center"/>
    </xf>
    <xf numFmtId="0" fontId="56" fillId="17" borderId="91" xfId="3" applyFont="1" applyFill="1" applyBorder="1"/>
    <xf numFmtId="0" fontId="56" fillId="8" borderId="0" xfId="3" applyFont="1" applyFill="1" applyAlignment="1">
      <alignment horizontal="right" vertical="center"/>
    </xf>
    <xf numFmtId="0" fontId="56" fillId="8" borderId="32" xfId="3" applyFont="1" applyFill="1" applyBorder="1" applyAlignment="1">
      <alignment vertical="center"/>
    </xf>
    <xf numFmtId="0" fontId="56" fillId="8" borderId="34" xfId="3" applyFont="1" applyFill="1" applyBorder="1" applyAlignment="1">
      <alignment vertical="center"/>
    </xf>
    <xf numFmtId="0" fontId="56" fillId="8" borderId="49" xfId="3" applyFont="1" applyFill="1" applyBorder="1" applyAlignment="1">
      <alignment vertical="center"/>
    </xf>
    <xf numFmtId="0" fontId="56" fillId="17" borderId="32" xfId="3" applyFont="1" applyFill="1" applyBorder="1"/>
    <xf numFmtId="0" fontId="59" fillId="17" borderId="33" xfId="3" applyFont="1" applyFill="1" applyBorder="1" applyAlignment="1">
      <alignment vertical="center" wrapText="1"/>
    </xf>
    <xf numFmtId="0" fontId="37" fillId="8" borderId="16" xfId="3" applyFont="1" applyFill="1" applyBorder="1"/>
    <xf numFmtId="0" fontId="56" fillId="8" borderId="32" xfId="3" applyFont="1" applyFill="1" applyBorder="1"/>
    <xf numFmtId="0" fontId="56" fillId="8" borderId="0" xfId="3" applyFont="1" applyFill="1" applyAlignment="1">
      <alignment vertical="center"/>
    </xf>
    <xf numFmtId="0" fontId="56" fillId="17" borderId="14" xfId="3" applyFont="1" applyFill="1" applyBorder="1"/>
    <xf numFmtId="0" fontId="56" fillId="8" borderId="19" xfId="3" applyFont="1" applyFill="1" applyBorder="1" applyAlignment="1">
      <alignment vertical="center"/>
    </xf>
    <xf numFmtId="0" fontId="37" fillId="17" borderId="35" xfId="3" applyFont="1" applyFill="1" applyBorder="1"/>
    <xf numFmtId="0" fontId="56" fillId="8" borderId="16" xfId="3" applyFont="1" applyFill="1" applyBorder="1"/>
    <xf numFmtId="0" fontId="56" fillId="8" borderId="49" xfId="3" applyFont="1" applyFill="1" applyBorder="1"/>
    <xf numFmtId="0" fontId="37" fillId="17" borderId="49" xfId="3" applyFont="1" applyFill="1" applyBorder="1"/>
    <xf numFmtId="0" fontId="56" fillId="17" borderId="52" xfId="3" applyFont="1" applyFill="1" applyBorder="1"/>
    <xf numFmtId="0" fontId="37" fillId="23" borderId="0" xfId="3" applyFont="1" applyFill="1"/>
    <xf numFmtId="0" fontId="37" fillId="8" borderId="33" xfId="3" applyFont="1" applyFill="1" applyBorder="1"/>
    <xf numFmtId="0" fontId="61" fillId="8" borderId="0" xfId="3" applyFont="1" applyFill="1"/>
    <xf numFmtId="0" fontId="37" fillId="8" borderId="35" xfId="3" applyFont="1" applyFill="1" applyBorder="1"/>
    <xf numFmtId="0" fontId="29" fillId="0" borderId="0" xfId="3" applyFont="1"/>
    <xf numFmtId="0" fontId="29" fillId="8" borderId="0" xfId="3" applyFont="1" applyFill="1"/>
    <xf numFmtId="0" fontId="61" fillId="8" borderId="0" xfId="3" applyFont="1" applyFill="1" applyAlignment="1">
      <alignment horizontal="left"/>
    </xf>
    <xf numFmtId="0" fontId="37" fillId="8" borderId="48" xfId="3" applyFont="1" applyFill="1" applyBorder="1"/>
    <xf numFmtId="0" fontId="37" fillId="8" borderId="49" xfId="3" applyFont="1" applyFill="1" applyBorder="1"/>
    <xf numFmtId="0" fontId="37" fillId="8" borderId="52" xfId="3" applyFont="1" applyFill="1" applyBorder="1"/>
    <xf numFmtId="0" fontId="37" fillId="0" borderId="0" xfId="1" applyFont="1"/>
    <xf numFmtId="0" fontId="54" fillId="0" borderId="0" xfId="1" applyFont="1" applyAlignment="1">
      <alignment horizontal="center"/>
    </xf>
    <xf numFmtId="0" fontId="37" fillId="8" borderId="110" xfId="1" applyFont="1" applyFill="1" applyBorder="1" applyAlignment="1">
      <alignment horizontal="right" vertical="center"/>
    </xf>
    <xf numFmtId="0" fontId="37" fillId="8" borderId="111" xfId="2" applyFont="1" applyFill="1" applyBorder="1" applyAlignment="1">
      <alignment horizontal="left" vertical="center"/>
    </xf>
    <xf numFmtId="0" fontId="37" fillId="8" borderId="111" xfId="1" applyFont="1" applyFill="1" applyBorder="1" applyAlignment="1">
      <alignment vertical="center"/>
    </xf>
    <xf numFmtId="0" fontId="37" fillId="8" borderId="111" xfId="1" applyFont="1" applyFill="1" applyBorder="1"/>
    <xf numFmtId="0" fontId="37" fillId="8" borderId="112" xfId="1" applyFont="1" applyFill="1" applyBorder="1" applyAlignment="1">
      <alignment vertical="center"/>
    </xf>
    <xf numFmtId="0" fontId="29" fillId="0" borderId="0" xfId="1" applyFont="1"/>
    <xf numFmtId="0" fontId="64" fillId="0" borderId="0" xfId="1" applyFont="1" applyAlignment="1">
      <alignment horizontal="right" vertical="center"/>
    </xf>
    <xf numFmtId="0" fontId="29" fillId="26" borderId="0" xfId="1" applyFont="1" applyFill="1"/>
    <xf numFmtId="0" fontId="60" fillId="0" borderId="0" xfId="1" applyFont="1" applyAlignment="1">
      <alignment horizontal="center"/>
    </xf>
    <xf numFmtId="0" fontId="61" fillId="0" borderId="0" xfId="1" applyFont="1"/>
    <xf numFmtId="0" fontId="54" fillId="0" borderId="0" xfId="1" applyFont="1" applyAlignment="1">
      <alignment vertical="top"/>
    </xf>
    <xf numFmtId="0" fontId="29" fillId="0" borderId="0" xfId="1" applyFont="1" applyAlignment="1">
      <alignment vertical="top"/>
    </xf>
    <xf numFmtId="0" fontId="60" fillId="0" borderId="0" xfId="1" applyFont="1" applyAlignment="1">
      <alignment horizontal="center" vertical="top"/>
    </xf>
    <xf numFmtId="0" fontId="60" fillId="0" borderId="0" xfId="1" applyFont="1" applyAlignment="1">
      <alignment horizontal="centerContinuous" vertical="top"/>
    </xf>
    <xf numFmtId="0" fontId="60" fillId="0" borderId="12" xfId="1" applyFont="1" applyBorder="1" applyAlignment="1">
      <alignment horizontal="center"/>
    </xf>
    <xf numFmtId="0" fontId="61" fillId="0" borderId="12" xfId="1" applyFont="1" applyBorder="1"/>
    <xf numFmtId="0" fontId="66" fillId="0" borderId="12" xfId="1" applyFont="1" applyBorder="1"/>
    <xf numFmtId="0" fontId="61" fillId="0" borderId="27" xfId="1" applyFont="1" applyBorder="1"/>
    <xf numFmtId="0" fontId="56" fillId="0" borderId="0" xfId="1" applyFont="1"/>
    <xf numFmtId="0" fontId="61" fillId="0" borderId="114" xfId="1" applyFont="1" applyBorder="1"/>
    <xf numFmtId="0" fontId="61" fillId="0" borderId="115" xfId="1" applyFont="1" applyBorder="1"/>
    <xf numFmtId="0" fontId="61" fillId="0" borderId="26" xfId="1" applyFont="1" applyBorder="1"/>
    <xf numFmtId="0" fontId="61" fillId="0" borderId="14" xfId="1" applyFont="1" applyBorder="1"/>
    <xf numFmtId="0" fontId="60" fillId="0" borderId="86" xfId="1" applyFont="1" applyBorder="1" applyAlignment="1">
      <alignment horizontal="center"/>
    </xf>
    <xf numFmtId="0" fontId="60" fillId="26" borderId="0" xfId="1" applyFont="1" applyFill="1" applyAlignment="1">
      <alignment horizontal="center"/>
    </xf>
    <xf numFmtId="0" fontId="61" fillId="26" borderId="0" xfId="1" applyFont="1" applyFill="1"/>
    <xf numFmtId="0" fontId="60" fillId="0" borderId="89" xfId="1" applyFont="1" applyBorder="1" applyAlignment="1">
      <alignment horizontal="center"/>
    </xf>
    <xf numFmtId="0" fontId="60" fillId="0" borderId="12" xfId="1" applyFont="1" applyBorder="1"/>
    <xf numFmtId="0" fontId="60" fillId="0" borderId="0" xfId="1" applyFont="1"/>
    <xf numFmtId="0" fontId="54" fillId="27" borderId="12" xfId="1" applyFont="1" applyFill="1" applyBorder="1" applyAlignment="1">
      <alignment horizontal="center"/>
    </xf>
    <xf numFmtId="0" fontId="61" fillId="8" borderId="116" xfId="1" applyFont="1" applyFill="1" applyBorder="1"/>
    <xf numFmtId="0" fontId="61" fillId="8" borderId="117" xfId="1" applyFont="1" applyFill="1" applyBorder="1"/>
    <xf numFmtId="0" fontId="37" fillId="8" borderId="118" xfId="1" applyFont="1" applyFill="1" applyBorder="1"/>
    <xf numFmtId="0" fontId="54" fillId="28" borderId="12" xfId="1" applyFont="1" applyFill="1" applyBorder="1" applyAlignment="1">
      <alignment horizontal="center"/>
    </xf>
    <xf numFmtId="0" fontId="54" fillId="29" borderId="12" xfId="1" applyFont="1" applyFill="1" applyBorder="1" applyAlignment="1">
      <alignment horizontal="center"/>
    </xf>
    <xf numFmtId="0" fontId="67" fillId="30" borderId="12" xfId="1" applyFont="1" applyFill="1" applyBorder="1" applyAlignment="1">
      <alignment horizontal="center"/>
    </xf>
    <xf numFmtId="0" fontId="61" fillId="8" borderId="119" xfId="1" applyFont="1" applyFill="1" applyBorder="1"/>
    <xf numFmtId="0" fontId="61" fillId="8" borderId="120" xfId="1" applyFont="1" applyFill="1" applyBorder="1"/>
    <xf numFmtId="0" fontId="37" fillId="8" borderId="121" xfId="1" applyFont="1" applyFill="1" applyBorder="1"/>
    <xf numFmtId="0" fontId="54" fillId="31" borderId="12" xfId="1" applyFont="1" applyFill="1" applyBorder="1" applyAlignment="1">
      <alignment horizontal="center"/>
    </xf>
    <xf numFmtId="0" fontId="54" fillId="3" borderId="12" xfId="1" applyFont="1" applyFill="1" applyBorder="1" applyAlignment="1">
      <alignment horizontal="center"/>
    </xf>
    <xf numFmtId="0" fontId="54" fillId="32" borderId="12" xfId="1" applyFont="1" applyFill="1" applyBorder="1" applyAlignment="1">
      <alignment horizontal="center"/>
    </xf>
    <xf numFmtId="0" fontId="54" fillId="4" borderId="12" xfId="1" applyFont="1" applyFill="1" applyBorder="1" applyAlignment="1">
      <alignment horizontal="center"/>
    </xf>
    <xf numFmtId="0" fontId="54" fillId="33" borderId="12" xfId="1" applyFont="1" applyFill="1" applyBorder="1" applyAlignment="1">
      <alignment horizontal="center"/>
    </xf>
    <xf numFmtId="0" fontId="68" fillId="34" borderId="12" xfId="1" applyFont="1" applyFill="1" applyBorder="1" applyAlignment="1">
      <alignment horizontal="center"/>
    </xf>
    <xf numFmtId="0" fontId="54" fillId="26" borderId="12" xfId="1" applyFont="1" applyFill="1" applyBorder="1" applyAlignment="1">
      <alignment horizontal="center"/>
    </xf>
    <xf numFmtId="0" fontId="54" fillId="35" borderId="12" xfId="1" applyFont="1" applyFill="1" applyBorder="1" applyAlignment="1">
      <alignment horizontal="center"/>
    </xf>
    <xf numFmtId="0" fontId="61" fillId="8" borderId="28" xfId="1" applyFont="1" applyFill="1" applyBorder="1"/>
    <xf numFmtId="0" fontId="61" fillId="8" borderId="29" xfId="1" applyFont="1" applyFill="1" applyBorder="1"/>
    <xf numFmtId="0" fontId="37" fillId="8" borderId="30" xfId="1" applyFont="1" applyFill="1" applyBorder="1"/>
    <xf numFmtId="0" fontId="54" fillId="36" borderId="12" xfId="1" applyFont="1" applyFill="1" applyBorder="1" applyAlignment="1">
      <alignment horizontal="center"/>
    </xf>
    <xf numFmtId="0" fontId="54" fillId="37" borderId="12" xfId="1" applyFont="1" applyFill="1" applyBorder="1" applyAlignment="1">
      <alignment horizontal="center"/>
    </xf>
    <xf numFmtId="0" fontId="54" fillId="38" borderId="12" xfId="1" applyFont="1" applyFill="1" applyBorder="1" applyAlignment="1">
      <alignment horizontal="center"/>
    </xf>
    <xf numFmtId="0" fontId="54" fillId="39" borderId="12" xfId="1" applyFont="1" applyFill="1" applyBorder="1" applyAlignment="1">
      <alignment horizontal="center"/>
    </xf>
    <xf numFmtId="0" fontId="37" fillId="8" borderId="110" xfId="1" applyFont="1" applyFill="1" applyBorder="1" applyAlignment="1">
      <alignment horizontal="left" vertical="center"/>
    </xf>
    <xf numFmtId="0" fontId="37" fillId="0" borderId="111" xfId="1" applyFont="1" applyBorder="1" applyAlignment="1">
      <alignment vertical="center"/>
    </xf>
    <xf numFmtId="0" fontId="69" fillId="8" borderId="111" xfId="2" applyFont="1" applyFill="1" applyBorder="1" applyAlignment="1">
      <alignment horizontal="left" vertical="center"/>
    </xf>
    <xf numFmtId="0" fontId="70" fillId="0" borderId="0" xfId="1" applyFont="1"/>
    <xf numFmtId="0" fontId="70" fillId="40" borderId="12" xfId="1" applyFont="1" applyFill="1" applyBorder="1"/>
    <xf numFmtId="0" fontId="70" fillId="40" borderId="27" xfId="1" applyFont="1" applyFill="1" applyBorder="1"/>
    <xf numFmtId="0" fontId="37" fillId="40" borderId="114" xfId="1" applyFont="1" applyFill="1" applyBorder="1"/>
    <xf numFmtId="0" fontId="70" fillId="40" borderId="13" xfId="1" applyFont="1" applyFill="1" applyBorder="1"/>
    <xf numFmtId="0" fontId="70" fillId="40" borderId="14" xfId="1" applyFont="1" applyFill="1" applyBorder="1"/>
    <xf numFmtId="0" fontId="37" fillId="40" borderId="14" xfId="1" applyFont="1" applyFill="1" applyBorder="1"/>
    <xf numFmtId="0" fontId="70" fillId="40" borderId="15" xfId="1" applyFont="1" applyFill="1" applyBorder="1"/>
    <xf numFmtId="0" fontId="70" fillId="10" borderId="89" xfId="1" applyFont="1" applyFill="1" applyBorder="1"/>
    <xf numFmtId="0" fontId="70" fillId="10" borderId="19" xfId="1" applyFont="1" applyFill="1" applyBorder="1"/>
    <xf numFmtId="0" fontId="37" fillId="10" borderId="20" xfId="1" applyFont="1" applyFill="1" applyBorder="1"/>
    <xf numFmtId="0" fontId="70" fillId="10" borderId="18" xfId="1" applyFont="1" applyFill="1" applyBorder="1"/>
    <xf numFmtId="0" fontId="70" fillId="10" borderId="20" xfId="1" applyFont="1" applyFill="1" applyBorder="1"/>
    <xf numFmtId="0" fontId="71" fillId="0" borderId="0" xfId="1" applyFont="1"/>
    <xf numFmtId="0" fontId="37" fillId="0" borderId="26" xfId="1" applyFont="1" applyBorder="1"/>
    <xf numFmtId="0" fontId="37" fillId="0" borderId="27" xfId="1" applyFont="1" applyBorder="1"/>
    <xf numFmtId="0" fontId="70" fillId="0" borderId="27" xfId="1" applyFont="1" applyBorder="1"/>
    <xf numFmtId="0" fontId="37" fillId="0" borderId="114" xfId="1" applyFont="1" applyBorder="1"/>
    <xf numFmtId="0" fontId="73" fillId="0" borderId="0" xfId="1" applyFont="1"/>
    <xf numFmtId="0" fontId="56" fillId="0" borderId="13" xfId="1" applyFont="1" applyBorder="1"/>
    <xf numFmtId="0" fontId="56" fillId="0" borderId="14" xfId="1" applyFont="1" applyBorder="1"/>
    <xf numFmtId="0" fontId="56" fillId="0" borderId="15" xfId="1" applyFont="1" applyBorder="1"/>
    <xf numFmtId="0" fontId="56" fillId="0" borderId="18" xfId="1" applyFont="1" applyBorder="1"/>
    <xf numFmtId="0" fontId="75" fillId="0" borderId="19" xfId="1" applyFont="1" applyBorder="1" applyAlignment="1">
      <alignment vertical="top"/>
    </xf>
    <xf numFmtId="0" fontId="56" fillId="0" borderId="19" xfId="1" applyFont="1" applyBorder="1"/>
    <xf numFmtId="0" fontId="56" fillId="0" borderId="20" xfId="1" applyFont="1" applyBorder="1"/>
    <xf numFmtId="0" fontId="74" fillId="40" borderId="123" xfId="1" applyFont="1" applyFill="1" applyBorder="1" applyAlignment="1">
      <alignment horizontal="center" vertical="center"/>
    </xf>
    <xf numFmtId="0" fontId="74" fillId="10" borderId="124" xfId="1" applyFont="1" applyFill="1" applyBorder="1" applyAlignment="1">
      <alignment horizontal="center" vertical="center"/>
    </xf>
    <xf numFmtId="0" fontId="54" fillId="0" borderId="9" xfId="1" applyFont="1" applyBorder="1" applyAlignment="1">
      <alignment horizontal="center" vertical="center"/>
    </xf>
    <xf numFmtId="0" fontId="37" fillId="0" borderId="117" xfId="1" applyFont="1" applyBorder="1"/>
    <xf numFmtId="0" fontId="37" fillId="40" borderId="125" xfId="1" applyFont="1" applyFill="1" applyBorder="1" applyAlignment="1">
      <alignment horizontal="center" vertical="center"/>
    </xf>
    <xf numFmtId="0" fontId="61" fillId="10" borderId="126" xfId="1" applyFont="1" applyFill="1" applyBorder="1" applyAlignment="1">
      <alignment horizontal="center" vertical="center"/>
    </xf>
    <xf numFmtId="0" fontId="54" fillId="0" borderId="10" xfId="1" applyFont="1" applyBorder="1" applyAlignment="1">
      <alignment horizontal="center" vertical="center"/>
    </xf>
    <xf numFmtId="0" fontId="37" fillId="0" borderId="120" xfId="1" applyFont="1" applyBorder="1"/>
    <xf numFmtId="0" fontId="37" fillId="40" borderId="127" xfId="1" applyFont="1" applyFill="1" applyBorder="1" applyAlignment="1">
      <alignment horizontal="center" vertical="center"/>
    </xf>
    <xf numFmtId="0" fontId="61" fillId="10" borderId="128" xfId="1" applyFont="1" applyFill="1" applyBorder="1" applyAlignment="1">
      <alignment horizontal="center" vertical="center"/>
    </xf>
    <xf numFmtId="0" fontId="54" fillId="0" borderId="11" xfId="1" applyFont="1" applyBorder="1" applyAlignment="1">
      <alignment horizontal="center" vertical="center"/>
    </xf>
    <xf numFmtId="0" fontId="37" fillId="0" borderId="29" xfId="1" applyFont="1" applyBorder="1"/>
    <xf numFmtId="0" fontId="37" fillId="40" borderId="129" xfId="1" applyFont="1" applyFill="1" applyBorder="1"/>
    <xf numFmtId="0" fontId="61" fillId="10" borderId="130" xfId="1" applyFont="1" applyFill="1" applyBorder="1"/>
    <xf numFmtId="0" fontId="29" fillId="0" borderId="19" xfId="1" applyFont="1" applyBorder="1" applyAlignment="1">
      <alignment horizontal="right" vertical="center"/>
    </xf>
    <xf numFmtId="0" fontId="56" fillId="0" borderId="19" xfId="1" applyFont="1" applyBorder="1" applyAlignment="1">
      <alignment horizontal="center" vertical="center"/>
    </xf>
    <xf numFmtId="0" fontId="29" fillId="0" borderId="18" xfId="1" applyFont="1" applyBorder="1"/>
    <xf numFmtId="0" fontId="29" fillId="0" borderId="20" xfId="1" applyFont="1" applyBorder="1"/>
    <xf numFmtId="0" fontId="37" fillId="0" borderId="12" xfId="1" applyFont="1" applyBorder="1"/>
    <xf numFmtId="0" fontId="54" fillId="0" borderId="123" xfId="1" applyFont="1" applyBorder="1"/>
    <xf numFmtId="0" fontId="54" fillId="0" borderId="124" xfId="1" applyFont="1" applyBorder="1" applyAlignment="1">
      <alignment horizontal="left"/>
    </xf>
    <xf numFmtId="0" fontId="77" fillId="0" borderId="12" xfId="1" applyFont="1" applyBorder="1" applyAlignment="1">
      <alignment vertical="center"/>
    </xf>
    <xf numFmtId="0" fontId="78" fillId="0" borderId="12" xfId="1" applyFont="1" applyBorder="1" applyAlignment="1">
      <alignment vertical="center"/>
    </xf>
    <xf numFmtId="0" fontId="79" fillId="0" borderId="123" xfId="1" applyFont="1" applyBorder="1" applyAlignment="1">
      <alignment vertical="center"/>
    </xf>
    <xf numFmtId="0" fontId="79" fillId="0" borderId="124" xfId="1" applyFont="1" applyBorder="1" applyAlignment="1">
      <alignment vertical="center"/>
    </xf>
    <xf numFmtId="0" fontId="80" fillId="0" borderId="12" xfId="1" applyFont="1" applyBorder="1" applyAlignment="1">
      <alignment vertical="center"/>
    </xf>
    <xf numFmtId="0" fontId="81" fillId="0" borderId="12" xfId="1" applyFont="1" applyBorder="1" applyAlignment="1">
      <alignment vertical="center"/>
    </xf>
    <xf numFmtId="0" fontId="82" fillId="0" borderId="123" xfId="1" applyFont="1" applyBorder="1" applyAlignment="1">
      <alignment vertical="center"/>
    </xf>
    <xf numFmtId="0" fontId="82" fillId="0" borderId="124" xfId="1" applyFont="1" applyBorder="1" applyAlignment="1">
      <alignment vertical="center"/>
    </xf>
    <xf numFmtId="0" fontId="83" fillId="0" borderId="12" xfId="1" applyFont="1" applyBorder="1" applyAlignment="1">
      <alignment vertical="center"/>
    </xf>
    <xf numFmtId="0" fontId="84" fillId="0" borderId="12" xfId="1" applyFont="1" applyBorder="1" applyAlignment="1">
      <alignment vertical="center"/>
    </xf>
    <xf numFmtId="0" fontId="85" fillId="0" borderId="123" xfId="1" applyFont="1" applyBorder="1" applyAlignment="1">
      <alignment vertical="center"/>
    </xf>
    <xf numFmtId="0" fontId="85" fillId="0" borderId="124" xfId="1" applyFont="1" applyBorder="1" applyAlignment="1">
      <alignment vertical="center"/>
    </xf>
    <xf numFmtId="0" fontId="86" fillId="0" borderId="12" xfId="1" applyFont="1" applyBorder="1" applyAlignment="1">
      <alignment vertical="center"/>
    </xf>
    <xf numFmtId="0" fontId="87" fillId="0" borderId="12" xfId="1" applyFont="1" applyBorder="1" applyAlignment="1">
      <alignment vertical="center"/>
    </xf>
    <xf numFmtId="0" fontId="88" fillId="0" borderId="123" xfId="1" applyFont="1" applyBorder="1" applyAlignment="1">
      <alignment vertical="center"/>
    </xf>
    <xf numFmtId="0" fontId="88" fillId="0" borderId="124" xfId="1" applyFont="1" applyBorder="1" applyAlignment="1">
      <alignment vertical="center"/>
    </xf>
    <xf numFmtId="0" fontId="37" fillId="23" borderId="0" xfId="1" applyFont="1" applyFill="1"/>
    <xf numFmtId="0" fontId="37" fillId="0" borderId="0" xfId="1" applyFont="1" applyAlignment="1">
      <alignment horizontal="center" vertical="center"/>
    </xf>
    <xf numFmtId="0" fontId="54" fillId="0" borderId="12" xfId="1" applyFont="1" applyBorder="1" applyAlignment="1">
      <alignment horizontal="left" vertical="center"/>
    </xf>
    <xf numFmtId="0" fontId="29" fillId="0" borderId="12" xfId="1" applyFont="1" applyBorder="1"/>
    <xf numFmtId="0" fontId="54" fillId="0" borderId="89" xfId="1" applyFont="1" applyBorder="1" applyAlignment="1">
      <alignment horizontal="left" vertical="center"/>
    </xf>
    <xf numFmtId="0" fontId="37" fillId="0" borderId="89" xfId="1" applyFont="1" applyBorder="1"/>
    <xf numFmtId="0" fontId="29" fillId="0" borderId="89" xfId="1" applyFont="1" applyBorder="1"/>
    <xf numFmtId="0" fontId="37" fillId="0" borderId="131" xfId="1" applyFont="1" applyBorder="1" applyAlignment="1">
      <alignment vertical="center"/>
    </xf>
    <xf numFmtId="0" fontId="89" fillId="0" borderId="0" xfId="1" applyFont="1"/>
    <xf numFmtId="0" fontId="90" fillId="0" borderId="0" xfId="1" applyFont="1"/>
    <xf numFmtId="0" fontId="64" fillId="0" borderId="0" xfId="1" applyFont="1"/>
    <xf numFmtId="0" fontId="64" fillId="0" borderId="14" xfId="1" applyFont="1" applyBorder="1"/>
    <xf numFmtId="0" fontId="64" fillId="0" borderId="19" xfId="1" applyFont="1" applyBorder="1"/>
    <xf numFmtId="0" fontId="29" fillId="0" borderId="0" xfId="1" applyFont="1" applyAlignment="1">
      <alignment horizontal="right" vertical="center"/>
    </xf>
    <xf numFmtId="0" fontId="91" fillId="0" borderId="0" xfId="1" applyFont="1" applyAlignment="1">
      <alignment horizontal="center" vertical="center"/>
    </xf>
    <xf numFmtId="164" fontId="65" fillId="0" borderId="0" xfId="1" applyNumberFormat="1" applyFont="1" applyAlignment="1">
      <alignment horizontal="center" vertical="center"/>
    </xf>
    <xf numFmtId="0" fontId="92" fillId="0" borderId="113" xfId="1" applyFont="1" applyBorder="1"/>
    <xf numFmtId="0" fontId="93" fillId="0" borderId="0" xfId="1" applyFont="1"/>
    <xf numFmtId="0" fontId="94" fillId="0" borderId="13" xfId="1" applyFont="1" applyBorder="1" applyAlignment="1">
      <alignment vertical="center"/>
    </xf>
    <xf numFmtId="0" fontId="61" fillId="0" borderId="14" xfId="1" applyFont="1" applyBorder="1" applyAlignment="1">
      <alignment vertical="center"/>
    </xf>
    <xf numFmtId="0" fontId="61" fillId="0" borderId="15" xfId="1" applyFont="1" applyBorder="1" applyAlignment="1">
      <alignment vertical="center"/>
    </xf>
    <xf numFmtId="0" fontId="60" fillId="0" borderId="16" xfId="1" applyFont="1" applyBorder="1" applyAlignment="1">
      <alignment vertical="center"/>
    </xf>
    <xf numFmtId="0" fontId="61" fillId="0" borderId="0" xfId="1" applyFont="1" applyAlignment="1">
      <alignment vertical="center"/>
    </xf>
    <xf numFmtId="0" fontId="61" fillId="0" borderId="17" xfId="1" applyFont="1" applyBorder="1" applyAlignment="1">
      <alignment vertical="center"/>
    </xf>
    <xf numFmtId="0" fontId="61" fillId="0" borderId="18" xfId="1" applyFont="1" applyBorder="1" applyAlignment="1">
      <alignment vertical="center"/>
    </xf>
    <xf numFmtId="0" fontId="61" fillId="0" borderId="19" xfId="1" applyFont="1" applyBorder="1" applyAlignment="1">
      <alignment vertical="center"/>
    </xf>
    <xf numFmtId="0" fontId="61" fillId="0" borderId="20" xfId="1" applyFont="1" applyBorder="1" applyAlignment="1">
      <alignment vertical="center"/>
    </xf>
    <xf numFmtId="0" fontId="37" fillId="0" borderId="116" xfId="1" applyFont="1" applyBorder="1"/>
    <xf numFmtId="0" fontId="54" fillId="0" borderId="117" xfId="1" applyFont="1" applyBorder="1"/>
    <xf numFmtId="0" fontId="37" fillId="0" borderId="119" xfId="1" applyFont="1" applyBorder="1"/>
    <xf numFmtId="0" fontId="88" fillId="0" borderId="39" xfId="1" applyFont="1" applyBorder="1"/>
    <xf numFmtId="0" fontId="88" fillId="0" borderId="37" xfId="1" applyFont="1" applyBorder="1"/>
    <xf numFmtId="0" fontId="88" fillId="0" borderId="38" xfId="1" applyFont="1" applyBorder="1"/>
    <xf numFmtId="0" fontId="79" fillId="0" borderId="37" xfId="1" applyFont="1" applyBorder="1"/>
    <xf numFmtId="0" fontId="79" fillId="0" borderId="53" xfId="1" applyFont="1" applyBorder="1"/>
    <xf numFmtId="0" fontId="88" fillId="0" borderId="46" xfId="1" applyFont="1" applyBorder="1"/>
    <xf numFmtId="0" fontId="88" fillId="0" borderId="44" xfId="1" applyFont="1" applyBorder="1"/>
    <xf numFmtId="0" fontId="88" fillId="0" borderId="45" xfId="1" applyFont="1" applyBorder="1"/>
    <xf numFmtId="0" fontId="79" fillId="0" borderId="44" xfId="1" applyFont="1" applyBorder="1"/>
    <xf numFmtId="0" fontId="79" fillId="0" borderId="134" xfId="1" applyFont="1" applyBorder="1"/>
    <xf numFmtId="0" fontId="37" fillId="0" borderId="28" xfId="1" applyFont="1" applyBorder="1"/>
    <xf numFmtId="0" fontId="88" fillId="0" borderId="135" xfId="1" applyFont="1" applyBorder="1"/>
    <xf numFmtId="0" fontId="88" fillId="0" borderId="19" xfId="1" applyFont="1" applyBorder="1"/>
    <xf numFmtId="0" fontId="88" fillId="0" borderId="136" xfId="1" applyFont="1" applyBorder="1"/>
    <xf numFmtId="0" fontId="79" fillId="0" borderId="19" xfId="1" applyFont="1" applyBorder="1"/>
    <xf numFmtId="0" fontId="79" fillId="0" borderId="20" xfId="1" applyFont="1" applyBorder="1"/>
    <xf numFmtId="0" fontId="32" fillId="0" borderId="0" xfId="1" applyFont="1"/>
    <xf numFmtId="0" fontId="95" fillId="0" borderId="0" xfId="1" applyFont="1"/>
    <xf numFmtId="0" fontId="60" fillId="11" borderId="0" xfId="1" applyFont="1" applyFill="1" applyAlignment="1">
      <alignment vertical="center"/>
    </xf>
    <xf numFmtId="0" fontId="37" fillId="11" borderId="0" xfId="1" applyFont="1" applyFill="1" applyAlignment="1">
      <alignment vertical="center"/>
    </xf>
    <xf numFmtId="0" fontId="60" fillId="11" borderId="0" xfId="1" applyFont="1" applyFill="1"/>
    <xf numFmtId="0" fontId="29" fillId="0" borderId="19" xfId="1" applyFont="1" applyBorder="1" applyAlignment="1">
      <alignment horizontal="center" vertical="center" wrapText="1"/>
    </xf>
    <xf numFmtId="0" fontId="29" fillId="0" borderId="0" xfId="1" applyFont="1" applyAlignment="1">
      <alignment vertical="center"/>
    </xf>
    <xf numFmtId="0" fontId="37" fillId="8" borderId="110" xfId="1" applyFont="1" applyFill="1" applyBorder="1" applyAlignment="1">
      <alignment vertical="center"/>
    </xf>
    <xf numFmtId="0" fontId="41" fillId="8" borderId="111" xfId="2" applyFont="1" applyFill="1" applyBorder="1" applyAlignment="1">
      <alignment horizontal="left" vertical="center"/>
    </xf>
    <xf numFmtId="0" fontId="63" fillId="0" borderId="0" xfId="1" applyFont="1" applyAlignment="1">
      <alignment vertical="center" wrapText="1"/>
    </xf>
    <xf numFmtId="0" fontId="29" fillId="8" borderId="0" xfId="1" applyFont="1" applyFill="1"/>
    <xf numFmtId="0" fontId="32" fillId="8" borderId="0" xfId="1" applyFont="1" applyFill="1"/>
    <xf numFmtId="0" fontId="32" fillId="8" borderId="0" xfId="4" applyFont="1" applyFill="1" applyAlignment="1">
      <alignment horizontal="right" vertical="center"/>
    </xf>
    <xf numFmtId="0" fontId="95" fillId="8" borderId="0" xfId="4" applyFont="1" applyFill="1" applyAlignment="1">
      <alignment horizontal="right" vertical="center"/>
    </xf>
    <xf numFmtId="0" fontId="97" fillId="0" borderId="0" xfId="4" applyFont="1" applyAlignment="1">
      <alignment horizontal="center" vertical="center" wrapText="1"/>
    </xf>
    <xf numFmtId="0" fontId="97" fillId="42" borderId="0" xfId="4" applyFont="1" applyFill="1" applyAlignment="1">
      <alignment horizontal="center" vertical="center" wrapText="1"/>
    </xf>
    <xf numFmtId="0" fontId="54" fillId="11" borderId="137" xfId="1" applyFont="1" applyFill="1" applyBorder="1" applyAlignment="1">
      <alignment horizontal="center" vertical="center" textRotation="90" wrapText="1"/>
    </xf>
    <xf numFmtId="0" fontId="54" fillId="11" borderId="138" xfId="1" applyFont="1" applyFill="1" applyBorder="1" applyAlignment="1">
      <alignment horizontal="center" vertical="center" textRotation="90" wrapText="1"/>
    </xf>
    <xf numFmtId="0" fontId="98" fillId="8" borderId="19" xfId="1" applyFont="1" applyFill="1" applyBorder="1" applyAlignment="1">
      <alignment horizontal="center" vertical="center" wrapText="1"/>
    </xf>
    <xf numFmtId="0" fontId="98" fillId="8" borderId="20" xfId="1" applyFont="1" applyFill="1" applyBorder="1" applyAlignment="1">
      <alignment horizontal="center" vertical="center" wrapText="1"/>
    </xf>
    <xf numFmtId="0" fontId="99" fillId="8" borderId="19" xfId="1" applyFont="1" applyFill="1" applyBorder="1" applyAlignment="1">
      <alignment horizontal="center" vertical="center" wrapText="1"/>
    </xf>
    <xf numFmtId="0" fontId="100" fillId="0" borderId="0" xfId="4" applyFont="1" applyAlignment="1">
      <alignment horizontal="center" vertical="center" wrapText="1"/>
    </xf>
    <xf numFmtId="0" fontId="41" fillId="0" borderId="0" xfId="4" applyFont="1" applyAlignment="1">
      <alignment vertical="top"/>
    </xf>
    <xf numFmtId="0" fontId="69" fillId="0" borderId="0" xfId="4" applyFont="1" applyAlignment="1">
      <alignment horizontal="left" vertical="center"/>
    </xf>
    <xf numFmtId="0" fontId="69" fillId="0" borderId="0" xfId="4" applyFont="1" applyAlignment="1">
      <alignment horizontal="right" vertical="center"/>
    </xf>
    <xf numFmtId="0" fontId="69" fillId="43" borderId="0" xfId="4" applyFont="1" applyFill="1" applyAlignment="1">
      <alignment horizontal="left" vertical="center"/>
    </xf>
    <xf numFmtId="0" fontId="100" fillId="21" borderId="139" xfId="1" applyFont="1" applyFill="1" applyBorder="1" applyAlignment="1">
      <alignment horizontal="center" vertical="center"/>
    </xf>
    <xf numFmtId="0" fontId="101" fillId="0" borderId="140" xfId="4" applyFont="1" applyBorder="1" applyAlignment="1">
      <alignment vertical="center" wrapText="1"/>
    </xf>
    <xf numFmtId="0" fontId="102" fillId="0" borderId="140" xfId="4" applyFont="1" applyBorder="1" applyAlignment="1">
      <alignment vertical="center" wrapText="1"/>
    </xf>
    <xf numFmtId="0" fontId="101" fillId="0" borderId="141" xfId="4" applyFont="1" applyBorder="1" applyAlignment="1">
      <alignment vertical="center" wrapText="1"/>
    </xf>
    <xf numFmtId="0" fontId="103" fillId="0" borderId="0" xfId="4" applyFont="1" applyAlignment="1">
      <alignment horizontal="center" vertical="center" wrapText="1"/>
    </xf>
    <xf numFmtId="0" fontId="32" fillId="21" borderId="143" xfId="1" applyFont="1" applyFill="1" applyBorder="1" applyAlignment="1">
      <alignment horizontal="center" vertical="center"/>
    </xf>
    <xf numFmtId="0" fontId="101" fillId="0" borderId="0" xfId="4" applyFont="1" applyAlignment="1">
      <alignment vertical="center" wrapText="1"/>
    </xf>
    <xf numFmtId="0" fontId="102" fillId="0" borderId="0" xfId="4" applyFont="1" applyAlignment="1">
      <alignment vertical="center" wrapText="1"/>
    </xf>
    <xf numFmtId="0" fontId="102" fillId="44" borderId="0" xfId="4" applyFont="1" applyFill="1" applyAlignment="1">
      <alignment vertical="center" wrapText="1"/>
    </xf>
    <xf numFmtId="0" fontId="101" fillId="44" borderId="144" xfId="4" applyFont="1" applyFill="1" applyBorder="1" applyAlignment="1">
      <alignment vertical="center" wrapText="1"/>
    </xf>
    <xf numFmtId="0" fontId="103" fillId="44" borderId="0" xfId="4" applyFont="1" applyFill="1" applyAlignment="1">
      <alignment horizontal="center" vertical="center" wrapText="1"/>
    </xf>
    <xf numFmtId="0" fontId="32" fillId="44" borderId="143" xfId="1" applyFont="1" applyFill="1" applyBorder="1" applyAlignment="1">
      <alignment horizontal="center" vertical="center"/>
    </xf>
    <xf numFmtId="0" fontId="101" fillId="44" borderId="0" xfId="4" applyFont="1" applyFill="1" applyAlignment="1">
      <alignment vertical="center" wrapText="1"/>
    </xf>
    <xf numFmtId="0" fontId="101" fillId="0" borderId="144" xfId="4" applyFont="1" applyBorder="1" applyAlignment="1">
      <alignment vertical="center" wrapText="1"/>
    </xf>
    <xf numFmtId="0" fontId="32" fillId="15" borderId="0" xfId="1" applyFont="1" applyFill="1"/>
    <xf numFmtId="0" fontId="100" fillId="21" borderId="146" xfId="1" applyFont="1" applyFill="1" applyBorder="1" applyAlignment="1">
      <alignment horizontal="center" vertical="center"/>
    </xf>
    <xf numFmtId="0" fontId="101" fillId="0" borderId="147" xfId="4" applyFont="1" applyBorder="1" applyAlignment="1">
      <alignment vertical="center" wrapText="1"/>
    </xf>
    <xf numFmtId="0" fontId="102" fillId="0" borderId="147" xfId="4" applyFont="1" applyBorder="1" applyAlignment="1">
      <alignment vertical="center" wrapText="1"/>
    </xf>
    <xf numFmtId="0" fontId="102" fillId="44" borderId="147" xfId="4" applyFont="1" applyFill="1" applyBorder="1" applyAlignment="1">
      <alignment vertical="center" wrapText="1"/>
    </xf>
    <xf numFmtId="0" fontId="101" fillId="0" borderId="148" xfId="4" applyFont="1" applyBorder="1" applyAlignment="1">
      <alignment vertical="center" wrapText="1"/>
    </xf>
    <xf numFmtId="0" fontId="103" fillId="0" borderId="0" xfId="1" applyFont="1" applyAlignment="1">
      <alignment horizontal="center" vertical="center" wrapText="1"/>
    </xf>
    <xf numFmtId="0" fontId="32" fillId="0" borderId="0" xfId="4" applyFont="1" applyAlignment="1">
      <alignment vertical="top"/>
    </xf>
    <xf numFmtId="0" fontId="32" fillId="44" borderId="0" xfId="4" applyFont="1" applyFill="1" applyAlignment="1">
      <alignment vertical="top"/>
    </xf>
    <xf numFmtId="0" fontId="103" fillId="0" borderId="0" xfId="1" applyFont="1" applyAlignment="1">
      <alignment horizontal="center" vertical="center"/>
    </xf>
    <xf numFmtId="0" fontId="102" fillId="0" borderId="0" xfId="4" applyFont="1" applyAlignment="1">
      <alignment horizontal="center" vertical="center" wrapText="1"/>
    </xf>
    <xf numFmtId="0" fontId="104" fillId="0" borderId="0" xfId="4" applyFont="1" applyAlignment="1">
      <alignment horizontal="center" vertical="center" wrapText="1"/>
    </xf>
    <xf numFmtId="0" fontId="104" fillId="44" borderId="0" xfId="4" applyFont="1" applyFill="1" applyAlignment="1">
      <alignment horizontal="center" vertical="center" wrapText="1"/>
    </xf>
    <xf numFmtId="0" fontId="103" fillId="0" borderId="0" xfId="1" applyFont="1" applyAlignment="1">
      <alignment vertical="center" wrapText="1"/>
    </xf>
    <xf numFmtId="0" fontId="103" fillId="0" borderId="0" xfId="5" applyFont="1" applyAlignment="1">
      <alignment horizontal="center" vertical="center"/>
    </xf>
    <xf numFmtId="0" fontId="95" fillId="0" borderId="0" xfId="4" applyFont="1" applyAlignment="1">
      <alignment vertical="top"/>
    </xf>
    <xf numFmtId="0" fontId="103" fillId="0" borderId="0" xfId="1" applyFont="1"/>
    <xf numFmtId="0" fontId="32" fillId="0" borderId="0" xfId="4" applyFont="1" applyAlignment="1">
      <alignment horizontal="left" vertical="center"/>
    </xf>
    <xf numFmtId="0" fontId="32" fillId="0" borderId="0" xfId="4" applyFont="1" applyAlignment="1">
      <alignment horizontal="right" vertical="center"/>
    </xf>
    <xf numFmtId="0" fontId="105" fillId="0" borderId="0" xfId="4" applyFont="1" applyAlignment="1">
      <alignment horizontal="center" vertical="center" wrapText="1"/>
    </xf>
    <xf numFmtId="0" fontId="102" fillId="44" borderId="140" xfId="4" applyFont="1" applyFill="1" applyBorder="1" applyAlignment="1">
      <alignment vertical="center" wrapText="1"/>
    </xf>
    <xf numFmtId="0" fontId="104" fillId="42" borderId="0" xfId="4" applyFont="1" applyFill="1" applyAlignment="1">
      <alignment horizontal="center" vertical="center" wrapText="1"/>
    </xf>
    <xf numFmtId="0" fontId="102" fillId="42" borderId="140" xfId="4" applyFont="1" applyFill="1" applyBorder="1" applyAlignment="1">
      <alignment vertical="center" wrapText="1"/>
    </xf>
    <xf numFmtId="0" fontId="32" fillId="42" borderId="0" xfId="1" applyFont="1" applyFill="1"/>
    <xf numFmtId="0" fontId="102" fillId="42" borderId="0" xfId="4" applyFont="1" applyFill="1" applyAlignment="1">
      <alignment vertical="center" wrapText="1"/>
    </xf>
    <xf numFmtId="0" fontId="102" fillId="42" borderId="147" xfId="4" applyFont="1" applyFill="1" applyBorder="1" applyAlignment="1">
      <alignment vertical="center" wrapText="1"/>
    </xf>
    <xf numFmtId="0" fontId="103" fillId="42" borderId="0" xfId="4" applyFont="1" applyFill="1" applyAlignment="1">
      <alignment horizontal="center" vertical="center" wrapText="1"/>
    </xf>
    <xf numFmtId="0" fontId="32" fillId="42" borderId="0" xfId="4" applyFont="1" applyFill="1" applyAlignment="1">
      <alignment vertical="top"/>
    </xf>
    <xf numFmtId="0" fontId="103" fillId="0" borderId="0" xfId="5" applyFont="1" applyAlignment="1">
      <alignment horizontal="center" vertical="center" wrapText="1"/>
    </xf>
    <xf numFmtId="0" fontId="32" fillId="0" borderId="143" xfId="1" applyFont="1" applyBorder="1" applyAlignment="1">
      <alignment horizontal="center" vertical="center"/>
    </xf>
    <xf numFmtId="0" fontId="103" fillId="44" borderId="0" xfId="1" applyFont="1" applyFill="1" applyAlignment="1">
      <alignment vertical="center" wrapText="1"/>
    </xf>
    <xf numFmtId="0" fontId="101" fillId="42" borderId="144" xfId="4" applyFont="1" applyFill="1" applyBorder="1" applyAlignment="1">
      <alignment vertical="center" wrapText="1"/>
    </xf>
    <xf numFmtId="0" fontId="100" fillId="5" borderId="37" xfId="4" applyFont="1" applyFill="1" applyBorder="1" applyAlignment="1">
      <alignment horizontal="center" vertical="center" wrapText="1"/>
    </xf>
    <xf numFmtId="0" fontId="69" fillId="5" borderId="37" xfId="4" applyFont="1" applyFill="1" applyBorder="1" applyAlignment="1">
      <alignment vertical="top"/>
    </xf>
    <xf numFmtId="0" fontId="69" fillId="42" borderId="37" xfId="4" applyFont="1" applyFill="1" applyBorder="1" applyAlignment="1">
      <alignment vertical="top"/>
    </xf>
    <xf numFmtId="0" fontId="100" fillId="5" borderId="38" xfId="4" applyFont="1" applyFill="1" applyBorder="1" applyAlignment="1">
      <alignment horizontal="center" vertical="center" wrapText="1"/>
    </xf>
    <xf numFmtId="0" fontId="100" fillId="5" borderId="0" xfId="4" applyFont="1" applyFill="1" applyAlignment="1">
      <alignment horizontal="center" vertical="center" wrapText="1"/>
    </xf>
    <xf numFmtId="0" fontId="69" fillId="5" borderId="0" xfId="4" applyFont="1" applyFill="1" applyAlignment="1">
      <alignment vertical="top"/>
    </xf>
    <xf numFmtId="0" fontId="69" fillId="42" borderId="0" xfId="4" applyFont="1" applyFill="1" applyAlignment="1">
      <alignment vertical="top"/>
    </xf>
    <xf numFmtId="0" fontId="100" fillId="42" borderId="41" xfId="4" applyFont="1" applyFill="1" applyBorder="1" applyAlignment="1">
      <alignment horizontal="center" vertical="center" wrapText="1"/>
    </xf>
    <xf numFmtId="0" fontId="100" fillId="5" borderId="44" xfId="4" applyFont="1" applyFill="1" applyBorder="1" applyAlignment="1">
      <alignment horizontal="center" vertical="center" wrapText="1"/>
    </xf>
    <xf numFmtId="0" fontId="69" fillId="5" borderId="44" xfId="4" applyFont="1" applyFill="1" applyBorder="1" applyAlignment="1">
      <alignment vertical="top"/>
    </xf>
    <xf numFmtId="0" fontId="100" fillId="5" borderId="45" xfId="4" applyFont="1" applyFill="1" applyBorder="1" applyAlignment="1">
      <alignment horizontal="center" vertical="center" wrapText="1"/>
    </xf>
    <xf numFmtId="0" fontId="100" fillId="11" borderId="139" xfId="1" applyFont="1" applyFill="1" applyBorder="1" applyAlignment="1">
      <alignment horizontal="center" vertical="center"/>
    </xf>
    <xf numFmtId="0" fontId="106" fillId="0" borderId="140" xfId="4" applyFont="1" applyBorder="1" applyAlignment="1">
      <alignment vertical="center" wrapText="1"/>
    </xf>
    <xf numFmtId="0" fontId="100" fillId="10" borderId="139" xfId="1" applyFont="1" applyFill="1" applyBorder="1" applyAlignment="1">
      <alignment horizontal="center" vertical="center"/>
    </xf>
    <xf numFmtId="0" fontId="106" fillId="0" borderId="147" xfId="4" applyFont="1" applyBorder="1" applyAlignment="1">
      <alignment vertical="center"/>
    </xf>
    <xf numFmtId="0" fontId="100" fillId="47" borderId="139" xfId="1" applyFont="1" applyFill="1" applyBorder="1" applyAlignment="1">
      <alignment horizontal="center" vertical="center"/>
    </xf>
    <xf numFmtId="0" fontId="100" fillId="45" borderId="146" xfId="1" applyFont="1" applyFill="1" applyBorder="1" applyAlignment="1">
      <alignment horizontal="center" vertical="center"/>
    </xf>
    <xf numFmtId="0" fontId="100" fillId="48" borderId="146" xfId="1" applyFont="1" applyFill="1" applyBorder="1" applyAlignment="1">
      <alignment horizontal="center" vertical="center"/>
    </xf>
    <xf numFmtId="0" fontId="100" fillId="50" borderId="146" xfId="1" applyFont="1" applyFill="1" applyBorder="1" applyAlignment="1">
      <alignment horizontal="center" vertical="center"/>
    </xf>
    <xf numFmtId="0" fontId="100" fillId="15" borderId="0" xfId="4" applyFont="1" applyFill="1" applyAlignment="1">
      <alignment horizontal="center" vertical="center" wrapText="1"/>
    </xf>
    <xf numFmtId="0" fontId="41" fillId="43" borderId="0" xfId="4" applyFont="1" applyFill="1" applyAlignment="1">
      <alignment vertical="top"/>
    </xf>
    <xf numFmtId="0" fontId="69" fillId="43" borderId="0" xfId="4" applyFont="1" applyFill="1" applyAlignment="1">
      <alignment horizontal="right" vertical="center"/>
    </xf>
    <xf numFmtId="0" fontId="107" fillId="15" borderId="0" xfId="4" applyFont="1" applyFill="1" applyAlignment="1">
      <alignment horizontal="center" vertical="center" wrapText="1"/>
    </xf>
    <xf numFmtId="0" fontId="32" fillId="0" borderId="0" xfId="5" applyFont="1"/>
    <xf numFmtId="0" fontId="77" fillId="0" borderId="0" xfId="5" applyFont="1" applyAlignment="1">
      <alignment horizontal="center" vertical="center"/>
    </xf>
    <xf numFmtId="0" fontId="108" fillId="0" borderId="0" xfId="5" applyFont="1"/>
    <xf numFmtId="0" fontId="77" fillId="0" borderId="0" xfId="5" applyFont="1" applyAlignment="1">
      <alignment horizontal="left" vertical="center"/>
    </xf>
    <xf numFmtId="0" fontId="61" fillId="0" borderId="0" xfId="5" applyFont="1" applyAlignment="1">
      <alignment horizontal="center" vertical="center"/>
    </xf>
    <xf numFmtId="0" fontId="61" fillId="0" borderId="0" xfId="5" applyFont="1" applyAlignment="1">
      <alignment horizontal="left" vertical="center"/>
    </xf>
    <xf numFmtId="0" fontId="95" fillId="0" borderId="0" xfId="5" applyFont="1"/>
    <xf numFmtId="0" fontId="37" fillId="0" borderId="0" xfId="5" applyFont="1" applyAlignment="1">
      <alignment vertical="center"/>
    </xf>
    <xf numFmtId="0" fontId="60" fillId="11" borderId="0" xfId="5" applyFont="1" applyFill="1" applyAlignment="1">
      <alignment vertical="center"/>
    </xf>
    <xf numFmtId="0" fontId="61" fillId="11" borderId="0" xfId="5" applyFont="1" applyFill="1" applyAlignment="1">
      <alignment vertical="center"/>
    </xf>
    <xf numFmtId="0" fontId="37" fillId="0" borderId="0" xfId="5" applyFont="1"/>
    <xf numFmtId="0" fontId="61" fillId="11" borderId="0" xfId="5" applyFont="1" applyFill="1"/>
    <xf numFmtId="0" fontId="60" fillId="12" borderId="0" xfId="5" applyFont="1" applyFill="1"/>
    <xf numFmtId="0" fontId="37" fillId="12" borderId="0" xfId="5" applyFont="1" applyFill="1" applyAlignment="1">
      <alignment vertical="center"/>
    </xf>
    <xf numFmtId="0" fontId="37" fillId="8" borderId="110" xfId="5" applyFont="1" applyFill="1" applyBorder="1" applyAlignment="1">
      <alignment vertical="center"/>
    </xf>
    <xf numFmtId="0" fontId="37" fillId="8" borderId="111" xfId="5" applyFont="1" applyFill="1" applyBorder="1" applyAlignment="1">
      <alignment vertical="center"/>
    </xf>
    <xf numFmtId="0" fontId="37" fillId="8" borderId="111" xfId="5" applyFont="1" applyFill="1" applyBorder="1"/>
    <xf numFmtId="0" fontId="63" fillId="8" borderId="111" xfId="5" applyFont="1" applyFill="1" applyBorder="1" applyAlignment="1">
      <alignment vertical="center" wrapText="1"/>
    </xf>
    <xf numFmtId="0" fontId="37" fillId="8" borderId="112" xfId="5" applyFont="1" applyFill="1" applyBorder="1" applyAlignment="1">
      <alignment vertical="center"/>
    </xf>
    <xf numFmtId="0" fontId="29" fillId="8" borderId="0" xfId="5" applyFont="1" applyFill="1"/>
    <xf numFmtId="0" fontId="32" fillId="8" borderId="0" xfId="5" applyFont="1" applyFill="1"/>
    <xf numFmtId="0" fontId="97" fillId="15" borderId="0" xfId="4" applyFont="1" applyFill="1" applyAlignment="1">
      <alignment horizontal="center" vertical="center" wrapText="1"/>
    </xf>
    <xf numFmtId="0" fontId="54" fillId="11" borderId="137" xfId="5" applyFont="1" applyFill="1" applyBorder="1" applyAlignment="1">
      <alignment horizontal="center" vertical="center" textRotation="90" wrapText="1"/>
    </xf>
    <xf numFmtId="0" fontId="54" fillId="11" borderId="138" xfId="5" applyFont="1" applyFill="1" applyBorder="1" applyAlignment="1">
      <alignment horizontal="center" vertical="center" textRotation="90" wrapText="1"/>
    </xf>
    <xf numFmtId="0" fontId="98" fillId="8" borderId="19" xfId="5" applyFont="1" applyFill="1" applyBorder="1" applyAlignment="1">
      <alignment horizontal="center" vertical="center" wrapText="1"/>
    </xf>
    <xf numFmtId="0" fontId="98" fillId="8" borderId="20" xfId="5" applyFont="1" applyFill="1" applyBorder="1" applyAlignment="1">
      <alignment horizontal="center" vertical="center" wrapText="1"/>
    </xf>
    <xf numFmtId="0" fontId="99" fillId="8" borderId="19" xfId="5" applyFont="1" applyFill="1" applyBorder="1" applyAlignment="1">
      <alignment horizontal="center" vertical="center" wrapText="1"/>
    </xf>
    <xf numFmtId="0" fontId="29" fillId="0" borderId="0" xfId="5" applyFont="1"/>
    <xf numFmtId="0" fontId="32" fillId="15" borderId="0" xfId="5" applyFont="1" applyFill="1"/>
    <xf numFmtId="0" fontId="109" fillId="0" borderId="0" xfId="4" applyFont="1" applyAlignment="1">
      <alignment horizontal="center" vertical="center" wrapText="1"/>
    </xf>
    <xf numFmtId="0" fontId="103" fillId="8" borderId="0" xfId="5" applyFont="1" applyFill="1" applyAlignment="1">
      <alignment horizontal="center" vertical="center" wrapText="1"/>
    </xf>
    <xf numFmtId="0" fontId="103" fillId="8" borderId="0" xfId="4" applyFont="1" applyFill="1" applyAlignment="1">
      <alignment horizontal="center" vertical="center" wrapText="1"/>
    </xf>
    <xf numFmtId="0" fontId="95" fillId="8" borderId="0" xfId="4" applyFont="1" applyFill="1" applyAlignment="1">
      <alignment vertical="top"/>
    </xf>
    <xf numFmtId="0" fontId="97" fillId="8" borderId="0" xfId="4" applyFont="1" applyFill="1" applyAlignment="1">
      <alignment horizontal="center" vertical="center" wrapText="1"/>
    </xf>
    <xf numFmtId="0" fontId="32" fillId="8" borderId="0" xfId="4" applyFont="1" applyFill="1" applyAlignment="1">
      <alignment vertical="top"/>
    </xf>
    <xf numFmtId="0" fontId="103" fillId="0" borderId="0" xfId="5" applyFont="1"/>
    <xf numFmtId="0" fontId="105" fillId="8" borderId="0" xfId="4" applyFont="1" applyFill="1" applyAlignment="1">
      <alignment horizontal="center" vertical="center" wrapText="1"/>
    </xf>
    <xf numFmtId="0" fontId="32" fillId="8" borderId="0" xfId="4" applyFont="1" applyFill="1" applyAlignment="1">
      <alignment horizontal="left" vertical="center"/>
    </xf>
    <xf numFmtId="0" fontId="101" fillId="0" borderId="0" xfId="4" applyFont="1" applyAlignment="1">
      <alignment horizontal="center" vertical="center" wrapText="1"/>
    </xf>
    <xf numFmtId="0" fontId="60" fillId="0" borderId="0" xfId="4" applyFont="1" applyAlignment="1">
      <alignment horizontal="center" vertical="center" wrapText="1"/>
    </xf>
    <xf numFmtId="0" fontId="102" fillId="8" borderId="0" xfId="4" applyFont="1" applyFill="1" applyAlignment="1">
      <alignment vertical="center"/>
    </xf>
    <xf numFmtId="0" fontId="28" fillId="11" borderId="0" xfId="1" applyFont="1" applyFill="1" applyAlignment="1">
      <alignment vertical="center"/>
    </xf>
    <xf numFmtId="0" fontId="53" fillId="11" borderId="0" xfId="1" applyFont="1" applyFill="1" applyAlignment="1">
      <alignment vertical="center"/>
    </xf>
    <xf numFmtId="0" fontId="28" fillId="11" borderId="0" xfId="1" applyFont="1" applyFill="1"/>
    <xf numFmtId="0" fontId="53" fillId="11" borderId="0" xfId="1" applyFont="1" applyFill="1"/>
    <xf numFmtId="0" fontId="32" fillId="43" borderId="0" xfId="4" applyFont="1" applyFill="1" applyAlignment="1">
      <alignment horizontal="right" vertical="center"/>
    </xf>
    <xf numFmtId="0" fontId="98" fillId="0" borderId="15" xfId="1" applyFont="1" applyBorder="1" applyAlignment="1">
      <alignment horizontal="center" vertical="center" wrapText="1"/>
    </xf>
    <xf numFmtId="0" fontId="32" fillId="43" borderId="0" xfId="4" applyFont="1" applyFill="1" applyAlignment="1">
      <alignment horizontal="left" vertical="center"/>
    </xf>
    <xf numFmtId="0" fontId="60" fillId="0" borderId="17" xfId="1" applyFont="1" applyBorder="1" applyAlignment="1">
      <alignment horizontal="center" vertical="center" wrapText="1"/>
    </xf>
    <xf numFmtId="0" fontId="32" fillId="26" borderId="16" xfId="4" applyFont="1" applyFill="1" applyBorder="1" applyAlignment="1">
      <alignment horizontal="left" vertical="center"/>
    </xf>
    <xf numFmtId="0" fontId="61" fillId="43" borderId="0" xfId="4" applyFont="1" applyFill="1" applyAlignment="1">
      <alignment vertical="top"/>
    </xf>
    <xf numFmtId="0" fontId="114" fillId="43" borderId="0" xfId="4" applyFont="1" applyFill="1" applyAlignment="1">
      <alignment horizontal="right" vertical="center"/>
    </xf>
    <xf numFmtId="0" fontId="115" fillId="26" borderId="0" xfId="4" applyFont="1" applyFill="1" applyAlignment="1">
      <alignment vertical="top"/>
    </xf>
    <xf numFmtId="0" fontId="114" fillId="43" borderId="0" xfId="4" applyFont="1" applyFill="1" applyAlignment="1">
      <alignment horizontal="left" vertical="center"/>
    </xf>
    <xf numFmtId="0" fontId="116" fillId="26" borderId="0" xfId="4" applyFont="1" applyFill="1" applyAlignment="1">
      <alignment vertical="top"/>
    </xf>
    <xf numFmtId="0" fontId="114" fillId="26" borderId="0" xfId="4" applyFont="1" applyFill="1" applyAlignment="1">
      <alignment horizontal="left" vertical="center"/>
    </xf>
    <xf numFmtId="0" fontId="121" fillId="43" borderId="0" xfId="4" applyFont="1" applyFill="1" applyAlignment="1">
      <alignment vertical="top"/>
    </xf>
    <xf numFmtId="0" fontId="122" fillId="43" borderId="0" xfId="4" applyFont="1" applyFill="1" applyAlignment="1">
      <alignment horizontal="right" vertical="center"/>
    </xf>
    <xf numFmtId="0" fontId="122" fillId="26" borderId="19" xfId="4" applyFont="1" applyFill="1" applyBorder="1" applyAlignment="1">
      <alignment vertical="top"/>
    </xf>
    <xf numFmtId="0" fontId="122" fillId="26" borderId="0" xfId="4" applyFont="1" applyFill="1" applyAlignment="1">
      <alignment vertical="top"/>
    </xf>
    <xf numFmtId="0" fontId="122" fillId="43" borderId="0" xfId="4" applyFont="1" applyFill="1" applyAlignment="1">
      <alignment horizontal="left" vertical="center"/>
    </xf>
    <xf numFmtId="0" fontId="115" fillId="43" borderId="0" xfId="4" applyFont="1" applyFill="1" applyAlignment="1">
      <alignment vertical="top"/>
    </xf>
    <xf numFmtId="0" fontId="69" fillId="43" borderId="0" xfId="4" applyFont="1" applyFill="1" applyAlignment="1">
      <alignment vertical="top"/>
    </xf>
    <xf numFmtId="0" fontId="123" fillId="43" borderId="0" xfId="4" applyFont="1" applyFill="1" applyAlignment="1">
      <alignment horizontal="right" vertical="center"/>
    </xf>
    <xf numFmtId="0" fontId="123" fillId="26" borderId="19" xfId="4" applyFont="1" applyFill="1" applyBorder="1" applyAlignment="1">
      <alignment vertical="top"/>
    </xf>
    <xf numFmtId="0" fontId="123" fillId="26" borderId="0" xfId="4" applyFont="1" applyFill="1" applyAlignment="1">
      <alignment vertical="top"/>
    </xf>
    <xf numFmtId="0" fontId="123" fillId="43" borderId="0" xfId="4" applyFont="1" applyFill="1" applyAlignment="1">
      <alignment horizontal="left" vertical="center"/>
    </xf>
    <xf numFmtId="0" fontId="53" fillId="43" borderId="0" xfId="4" applyFont="1" applyFill="1" applyAlignment="1">
      <alignment horizontal="right" vertical="center"/>
    </xf>
    <xf numFmtId="0" fontId="53" fillId="26" borderId="0" xfId="4" applyFont="1" applyFill="1" applyAlignment="1">
      <alignment vertical="top"/>
    </xf>
    <xf numFmtId="0" fontId="53" fillId="43" borderId="0" xfId="4" applyFont="1" applyFill="1" applyAlignment="1">
      <alignment horizontal="left" vertical="center"/>
    </xf>
    <xf numFmtId="0" fontId="61" fillId="43" borderId="0" xfId="4" applyFont="1" applyFill="1" applyAlignment="1">
      <alignment horizontal="right" vertical="center"/>
    </xf>
    <xf numFmtId="0" fontId="61" fillId="26" borderId="19" xfId="4" applyFont="1" applyFill="1" applyBorder="1" applyAlignment="1">
      <alignment vertical="top"/>
    </xf>
    <xf numFmtId="0" fontId="61" fillId="26" borderId="0" xfId="4" applyFont="1" applyFill="1" applyAlignment="1">
      <alignment vertical="top"/>
    </xf>
    <xf numFmtId="0" fontId="61" fillId="43" borderId="0" xfId="4" applyFont="1" applyFill="1" applyAlignment="1">
      <alignment horizontal="left" vertical="center"/>
    </xf>
    <xf numFmtId="0" fontId="53" fillId="26" borderId="19" xfId="4" applyFont="1" applyFill="1" applyBorder="1" applyAlignment="1">
      <alignment vertical="top"/>
    </xf>
    <xf numFmtId="0" fontId="124" fillId="43" borderId="0" xfId="4" applyFont="1" applyFill="1" applyAlignment="1">
      <alignment vertical="top"/>
    </xf>
    <xf numFmtId="0" fontId="37" fillId="43" borderId="0" xfId="4" applyFont="1" applyFill="1" applyAlignment="1">
      <alignment horizontal="right" vertical="center"/>
    </xf>
    <xf numFmtId="0" fontId="37" fillId="26" borderId="19" xfId="4" applyFont="1" applyFill="1" applyBorder="1" applyAlignment="1">
      <alignment vertical="top"/>
    </xf>
    <xf numFmtId="0" fontId="37" fillId="26" borderId="0" xfId="4" applyFont="1" applyFill="1" applyAlignment="1">
      <alignment vertical="top"/>
    </xf>
    <xf numFmtId="0" fontId="37" fillId="43" borderId="0" xfId="4" applyFont="1" applyFill="1" applyAlignment="1">
      <alignment horizontal="left" vertical="center"/>
    </xf>
    <xf numFmtId="0" fontId="125" fillId="43" borderId="0" xfId="4" applyFont="1" applyFill="1" applyAlignment="1">
      <alignment vertical="top"/>
    </xf>
    <xf numFmtId="0" fontId="54" fillId="0" borderId="0" xfId="4" applyFont="1" applyAlignment="1">
      <alignment horizontal="center" vertical="center" wrapText="1"/>
    </xf>
    <xf numFmtId="0" fontId="129" fillId="43" borderId="0" xfId="4" applyFont="1" applyFill="1" applyAlignment="1">
      <alignment horizontal="right" vertical="center"/>
    </xf>
    <xf numFmtId="0" fontId="129" fillId="26" borderId="19" xfId="4" applyFont="1" applyFill="1" applyBorder="1" applyAlignment="1">
      <alignment vertical="top"/>
    </xf>
    <xf numFmtId="0" fontId="129" fillId="26" borderId="0" xfId="4" applyFont="1" applyFill="1" applyAlignment="1">
      <alignment vertical="top"/>
    </xf>
    <xf numFmtId="0" fontId="129" fillId="43" borderId="0" xfId="4" applyFont="1" applyFill="1" applyAlignment="1">
      <alignment horizontal="left" vertical="center"/>
    </xf>
    <xf numFmtId="0" fontId="56" fillId="43" borderId="0" xfId="4" applyFont="1" applyFill="1" applyAlignment="1">
      <alignment horizontal="right" vertical="center"/>
    </xf>
    <xf numFmtId="0" fontId="56" fillId="26" borderId="19" xfId="4" applyFont="1" applyFill="1" applyBorder="1" applyAlignment="1">
      <alignment vertical="top"/>
    </xf>
    <xf numFmtId="0" fontId="56" fillId="26" borderId="0" xfId="4" applyFont="1" applyFill="1" applyAlignment="1">
      <alignment vertical="top"/>
    </xf>
    <xf numFmtId="0" fontId="56" fillId="43" borderId="0" xfId="4" applyFont="1" applyFill="1" applyAlignment="1">
      <alignment horizontal="left" vertical="center"/>
    </xf>
    <xf numFmtId="0" fontId="125" fillId="0" borderId="0" xfId="4" applyFont="1" applyAlignment="1">
      <alignment vertical="top"/>
    </xf>
    <xf numFmtId="0" fontId="133" fillId="43" borderId="0" xfId="4" applyFont="1" applyFill="1" applyAlignment="1">
      <alignment horizontal="right" vertical="center"/>
    </xf>
    <xf numFmtId="0" fontId="133" fillId="26" borderId="19" xfId="4" applyFont="1" applyFill="1" applyBorder="1" applyAlignment="1">
      <alignment vertical="top"/>
    </xf>
    <xf numFmtId="0" fontId="133" fillId="26" borderId="0" xfId="4" applyFont="1" applyFill="1" applyAlignment="1">
      <alignment vertical="top"/>
    </xf>
    <xf numFmtId="0" fontId="133" fillId="43" borderId="0" xfId="4" applyFont="1" applyFill="1" applyAlignment="1">
      <alignment horizontal="left" vertical="center"/>
    </xf>
    <xf numFmtId="0" fontId="37" fillId="0" borderId="0" xfId="4" applyFont="1" applyAlignment="1">
      <alignment vertical="top"/>
    </xf>
    <xf numFmtId="0" fontId="134" fillId="0" borderId="0" xfId="4" applyFont="1" applyAlignment="1">
      <alignment horizontal="right" vertical="center"/>
    </xf>
    <xf numFmtId="0" fontId="134" fillId="0" borderId="0" xfId="4" applyFont="1" applyAlignment="1">
      <alignment vertical="top"/>
    </xf>
    <xf numFmtId="0" fontId="134" fillId="0" borderId="0" xfId="4" applyFont="1" applyAlignment="1">
      <alignment horizontal="left" vertical="center"/>
    </xf>
    <xf numFmtId="0" fontId="137" fillId="43" borderId="0" xfId="4" applyFont="1" applyFill="1" applyAlignment="1">
      <alignment vertical="top"/>
    </xf>
    <xf numFmtId="0" fontId="114" fillId="0" borderId="0" xfId="1" applyFont="1"/>
    <xf numFmtId="0" fontId="37" fillId="0" borderId="0" xfId="4" applyFont="1" applyAlignment="1">
      <alignment horizontal="right" vertical="center"/>
    </xf>
    <xf numFmtId="0" fontId="37" fillId="0" borderId="0" xfId="4" applyFont="1" applyAlignment="1">
      <alignment horizontal="left" vertical="center"/>
    </xf>
    <xf numFmtId="0" fontId="124" fillId="0" borderId="0" xfId="4" applyFont="1" applyAlignment="1">
      <alignment vertical="top"/>
    </xf>
    <xf numFmtId="0" fontId="143" fillId="43" borderId="0" xfId="4" applyFont="1" applyFill="1" applyAlignment="1">
      <alignment horizontal="right" vertical="center"/>
    </xf>
    <xf numFmtId="0" fontId="143" fillId="26" borderId="19" xfId="4" applyFont="1" applyFill="1" applyBorder="1" applyAlignment="1">
      <alignment vertical="top"/>
    </xf>
    <xf numFmtId="0" fontId="143" fillId="26" borderId="0" xfId="4" applyFont="1" applyFill="1" applyAlignment="1">
      <alignment vertical="top"/>
    </xf>
    <xf numFmtId="0" fontId="143" fillId="43" borderId="0" xfId="4" applyFont="1" applyFill="1" applyAlignment="1">
      <alignment horizontal="left" vertical="center"/>
    </xf>
    <xf numFmtId="0" fontId="144" fillId="43" borderId="0" xfId="4" applyFont="1" applyFill="1" applyAlignment="1">
      <alignment horizontal="right" vertical="center"/>
    </xf>
    <xf numFmtId="0" fontId="144" fillId="26" borderId="19" xfId="4" applyFont="1" applyFill="1" applyBorder="1" applyAlignment="1">
      <alignment vertical="top"/>
    </xf>
    <xf numFmtId="0" fontId="144" fillId="26" borderId="0" xfId="4" applyFont="1" applyFill="1" applyAlignment="1">
      <alignment vertical="top"/>
    </xf>
    <xf numFmtId="0" fontId="144" fillId="43" borderId="0" xfId="4" applyFont="1" applyFill="1" applyAlignment="1">
      <alignment horizontal="left" vertical="center"/>
    </xf>
    <xf numFmtId="0" fontId="114" fillId="0" borderId="0" xfId="4" applyFont="1" applyAlignment="1">
      <alignment horizontal="left" vertical="center"/>
    </xf>
    <xf numFmtId="0" fontId="29" fillId="0" borderId="0" xfId="1" applyFont="1" applyAlignment="1">
      <alignment horizontal="center" vertical="center"/>
    </xf>
    <xf numFmtId="0" fontId="100" fillId="0" borderId="0" xfId="1" applyFont="1" applyAlignment="1">
      <alignment horizontal="center" vertical="center"/>
    </xf>
    <xf numFmtId="0" fontId="109" fillId="0" borderId="0" xfId="4" applyFont="1" applyAlignment="1">
      <alignment horizontal="center" vertical="center"/>
    </xf>
    <xf numFmtId="0" fontId="69" fillId="0" borderId="0" xfId="4" applyFont="1" applyAlignment="1">
      <alignment vertical="top"/>
    </xf>
    <xf numFmtId="0" fontId="115" fillId="0" borderId="0" xfId="4" applyFont="1" applyAlignment="1">
      <alignment vertical="top"/>
    </xf>
    <xf numFmtId="0" fontId="133" fillId="0" borderId="0" xfId="4" applyFont="1" applyAlignment="1">
      <alignment horizontal="right" vertical="center"/>
    </xf>
    <xf numFmtId="0" fontId="133" fillId="0" borderId="0" xfId="4" applyFont="1" applyAlignment="1">
      <alignment vertical="top"/>
    </xf>
    <xf numFmtId="0" fontId="133" fillId="0" borderId="0" xfId="4" applyFont="1" applyAlignment="1">
      <alignment horizontal="left" vertical="center"/>
    </xf>
    <xf numFmtId="0" fontId="54" fillId="0" borderId="0" xfId="1" applyFont="1" applyAlignment="1">
      <alignment horizontal="center" vertical="center" wrapText="1"/>
    </xf>
    <xf numFmtId="0" fontId="100" fillId="0" borderId="0" xfId="1" applyFont="1" applyAlignment="1">
      <alignment horizontal="center" vertical="center" wrapText="1"/>
    </xf>
    <xf numFmtId="0" fontId="61" fillId="0" borderId="0" xfId="4" applyFont="1" applyAlignment="1">
      <alignment horizontal="right" vertical="center"/>
    </xf>
    <xf numFmtId="0" fontId="61" fillId="0" borderId="0" xfId="4" applyFont="1" applyAlignment="1">
      <alignment vertical="top"/>
    </xf>
    <xf numFmtId="0" fontId="61" fillId="0" borderId="0" xfId="4" applyFont="1" applyAlignment="1">
      <alignment horizontal="left" vertical="center"/>
    </xf>
    <xf numFmtId="0" fontId="39" fillId="41" borderId="0" xfId="1" applyFont="1" applyFill="1" applyAlignment="1">
      <alignment vertical="center"/>
    </xf>
    <xf numFmtId="0" fontId="113" fillId="8" borderId="0" xfId="1" applyFont="1" applyFill="1" applyAlignment="1">
      <alignment vertical="center" wrapText="1"/>
    </xf>
    <xf numFmtId="0" fontId="32" fillId="0" borderId="0" xfId="1" applyFont="1" applyAlignment="1">
      <alignment vertical="center" wrapText="1"/>
    </xf>
    <xf numFmtId="0" fontId="37" fillId="8" borderId="0" xfId="1" applyFont="1" applyFill="1" applyAlignment="1">
      <alignment vertical="center"/>
    </xf>
    <xf numFmtId="0" fontId="116" fillId="26" borderId="19" xfId="4" applyFont="1" applyFill="1" applyBorder="1" applyAlignment="1">
      <alignment vertical="top"/>
    </xf>
    <xf numFmtId="0" fontId="32" fillId="0" borderId="0" xfId="1" applyFont="1" applyAlignment="1">
      <alignment vertical="center"/>
    </xf>
    <xf numFmtId="0" fontId="148" fillId="43" borderId="0" xfId="4" applyFont="1" applyFill="1" applyAlignment="1">
      <alignment horizontal="right" vertical="center"/>
    </xf>
    <xf numFmtId="0" fontId="148" fillId="43" borderId="0" xfId="4" applyFont="1" applyFill="1" applyAlignment="1">
      <alignment horizontal="left" vertical="center"/>
    </xf>
    <xf numFmtId="0" fontId="148" fillId="0" borderId="0" xfId="1" applyFont="1"/>
    <xf numFmtId="0" fontId="148" fillId="26" borderId="16" xfId="4" applyFont="1" applyFill="1" applyBorder="1" applyAlignment="1">
      <alignment horizontal="left" vertical="center"/>
    </xf>
    <xf numFmtId="0" fontId="151" fillId="43" borderId="0" xfId="4" applyFont="1" applyFill="1" applyAlignment="1">
      <alignment vertical="top"/>
    </xf>
    <xf numFmtId="0" fontId="134" fillId="43" borderId="0" xfId="4" applyFont="1" applyFill="1" applyAlignment="1">
      <alignment horizontal="right" vertical="center"/>
    </xf>
    <xf numFmtId="0" fontId="134" fillId="26" borderId="19" xfId="4" applyFont="1" applyFill="1" applyBorder="1" applyAlignment="1">
      <alignment vertical="top"/>
    </xf>
    <xf numFmtId="0" fontId="134" fillId="26" borderId="0" xfId="4" applyFont="1" applyFill="1" applyAlignment="1">
      <alignment vertical="top"/>
    </xf>
    <xf numFmtId="0" fontId="134" fillId="43" borderId="0" xfId="4" applyFont="1" applyFill="1" applyAlignment="1">
      <alignment horizontal="left" vertical="center"/>
    </xf>
    <xf numFmtId="0" fontId="133" fillId="43" borderId="0" xfId="4" applyFont="1" applyFill="1" applyAlignment="1">
      <alignment vertical="top"/>
    </xf>
    <xf numFmtId="0" fontId="148" fillId="26" borderId="0" xfId="1" applyFont="1" applyFill="1"/>
    <xf numFmtId="0" fontId="148" fillId="0" borderId="0" xfId="1" applyFont="1" applyAlignment="1">
      <alignment horizontal="centerContinuous" vertical="center"/>
    </xf>
    <xf numFmtId="0" fontId="32" fillId="0" borderId="0" xfId="1" applyFont="1" applyAlignment="1">
      <alignment horizontal="centerContinuous" vertical="center"/>
    </xf>
    <xf numFmtId="0" fontId="37" fillId="8" borderId="13" xfId="1" applyFont="1" applyFill="1" applyBorder="1"/>
    <xf numFmtId="0" fontId="37" fillId="8" borderId="14" xfId="1" applyFont="1" applyFill="1" applyBorder="1"/>
    <xf numFmtId="0" fontId="37" fillId="8" borderId="15" xfId="1" applyFont="1" applyFill="1" applyBorder="1"/>
    <xf numFmtId="0" fontId="37" fillId="8" borderId="162" xfId="1" applyFont="1" applyFill="1" applyBorder="1" applyAlignment="1">
      <alignment vertical="center"/>
    </xf>
    <xf numFmtId="0" fontId="37" fillId="8" borderId="160" xfId="1" applyFont="1" applyFill="1" applyBorder="1" applyAlignment="1">
      <alignment vertical="center"/>
    </xf>
    <xf numFmtId="0" fontId="37" fillId="8" borderId="52" xfId="1" applyFont="1" applyFill="1" applyBorder="1" applyAlignment="1">
      <alignment vertical="center"/>
    </xf>
    <xf numFmtId="0" fontId="37" fillId="8" borderId="16" xfId="1" applyFont="1" applyFill="1" applyBorder="1"/>
    <xf numFmtId="0" fontId="37" fillId="8" borderId="0" xfId="1" applyFont="1" applyFill="1"/>
    <xf numFmtId="0" fontId="37" fillId="8" borderId="17" xfId="1" applyFont="1" applyFill="1" applyBorder="1"/>
    <xf numFmtId="0" fontId="152" fillId="8" borderId="0" xfId="1" applyFont="1" applyFill="1"/>
    <xf numFmtId="0" fontId="153" fillId="8" borderId="0" xfId="1" applyFont="1" applyFill="1"/>
    <xf numFmtId="0" fontId="154" fillId="8" borderId="0" xfId="1" applyFont="1" applyFill="1" applyAlignment="1">
      <alignment horizontal="center" vertical="center"/>
    </xf>
    <xf numFmtId="0" fontId="65" fillId="8" borderId="0" xfId="1" applyFont="1" applyFill="1"/>
    <xf numFmtId="0" fontId="65" fillId="8" borderId="0" xfId="1" applyFont="1" applyFill="1" applyAlignment="1">
      <alignment vertical="center"/>
    </xf>
    <xf numFmtId="0" fontId="155" fillId="8" borderId="0" xfId="1" applyFont="1" applyFill="1" applyAlignment="1">
      <alignment horizontal="center" vertical="center"/>
    </xf>
    <xf numFmtId="0" fontId="156" fillId="8" borderId="0" xfId="1" applyFont="1" applyFill="1"/>
    <xf numFmtId="0" fontId="157" fillId="8" borderId="0" xfId="1" applyFont="1" applyFill="1"/>
    <xf numFmtId="0" fontId="158" fillId="8" borderId="0" xfId="1" applyFont="1" applyFill="1"/>
    <xf numFmtId="0" fontId="157" fillId="0" borderId="0" xfId="1" applyFont="1"/>
    <xf numFmtId="0" fontId="69" fillId="8" borderId="16" xfId="1" applyFont="1" applyFill="1" applyBorder="1"/>
    <xf numFmtId="0" fontId="69" fillId="8" borderId="0" xfId="1" applyFont="1" applyFill="1"/>
    <xf numFmtId="0" fontId="159" fillId="8" borderId="0" xfId="1" applyFont="1" applyFill="1"/>
    <xf numFmtId="0" fontId="160" fillId="8" borderId="0" xfId="1" applyFont="1" applyFill="1"/>
    <xf numFmtId="0" fontId="161" fillId="8" borderId="0" xfId="1" applyFont="1" applyFill="1"/>
    <xf numFmtId="0" fontId="69" fillId="0" borderId="0" xfId="1" applyFont="1"/>
    <xf numFmtId="0" fontId="69" fillId="8" borderId="17" xfId="1" applyFont="1" applyFill="1" applyBorder="1"/>
    <xf numFmtId="0" fontId="69" fillId="0" borderId="0" xfId="1" applyFont="1" applyAlignment="1">
      <alignment vertical="center"/>
    </xf>
    <xf numFmtId="0" fontId="69" fillId="44" borderId="0" xfId="1" applyFont="1" applyFill="1"/>
    <xf numFmtId="0" fontId="101" fillId="44" borderId="0" xfId="4" applyFont="1" applyFill="1" applyAlignment="1">
      <alignment horizontal="center" vertical="center" wrapText="1"/>
    </xf>
    <xf numFmtId="0" fontId="159" fillId="0" borderId="0" xfId="1" applyFont="1"/>
    <xf numFmtId="0" fontId="159" fillId="0" borderId="62" xfId="1" applyFont="1" applyBorder="1" applyAlignment="1">
      <alignment horizontal="center" vertical="center"/>
    </xf>
    <xf numFmtId="165" fontId="100" fillId="8" borderId="32" xfId="1" applyNumberFormat="1" applyFont="1" applyFill="1" applyBorder="1" applyAlignment="1">
      <alignment horizontal="center" vertical="center" textRotation="90"/>
    </xf>
    <xf numFmtId="0" fontId="159" fillId="0" borderId="33" xfId="1" applyFont="1" applyBorder="1" applyAlignment="1">
      <alignment horizontal="center" vertical="center"/>
    </xf>
    <xf numFmtId="0" fontId="153" fillId="44" borderId="0" xfId="1" applyFont="1" applyFill="1"/>
    <xf numFmtId="0" fontId="162" fillId="0" borderId="16" xfId="1" applyFont="1" applyBorder="1" applyAlignment="1">
      <alignment horizontal="center" vertical="center"/>
    </xf>
    <xf numFmtId="165" fontId="100" fillId="8" borderId="0" xfId="1" applyNumberFormat="1" applyFont="1" applyFill="1" applyAlignment="1">
      <alignment horizontal="center" vertical="center" textRotation="90"/>
    </xf>
    <xf numFmtId="0" fontId="163" fillId="0" borderId="35" xfId="1" applyFont="1" applyBorder="1" applyAlignment="1">
      <alignment horizontal="center" vertical="center"/>
    </xf>
    <xf numFmtId="0" fontId="37" fillId="44" borderId="0" xfId="1" applyFont="1" applyFill="1"/>
    <xf numFmtId="0" fontId="159" fillId="0" borderId="96" xfId="1" applyFont="1" applyBorder="1" applyAlignment="1">
      <alignment horizontal="center" vertical="center"/>
    </xf>
    <xf numFmtId="165" fontId="100" fillId="8" borderId="160" xfId="1" applyNumberFormat="1" applyFont="1" applyFill="1" applyBorder="1" applyAlignment="1">
      <alignment horizontal="center" vertical="center" textRotation="90"/>
    </xf>
    <xf numFmtId="0" fontId="159" fillId="0" borderId="52" xfId="1" applyFont="1" applyBorder="1" applyAlignment="1">
      <alignment horizontal="center" vertical="center"/>
    </xf>
    <xf numFmtId="0" fontId="153" fillId="0" borderId="0" xfId="1" applyFont="1"/>
    <xf numFmtId="9" fontId="37" fillId="8" borderId="16" xfId="7" applyFont="1" applyFill="1" applyBorder="1"/>
    <xf numFmtId="9" fontId="37" fillId="8" borderId="0" xfId="7" applyFont="1" applyFill="1" applyBorder="1"/>
    <xf numFmtId="9" fontId="153" fillId="8" borderId="0" xfId="7" applyFont="1" applyFill="1" applyBorder="1"/>
    <xf numFmtId="9" fontId="153" fillId="0" borderId="0" xfId="7" applyFont="1" applyBorder="1"/>
    <xf numFmtId="9" fontId="160" fillId="0" borderId="0" xfId="7" applyFont="1" applyBorder="1"/>
    <xf numFmtId="9" fontId="37" fillId="0" borderId="0" xfId="7" applyFont="1" applyBorder="1"/>
    <xf numFmtId="9" fontId="37" fillId="44" borderId="0" xfId="7" applyFont="1" applyFill="1" applyBorder="1"/>
    <xf numFmtId="9" fontId="37" fillId="8" borderId="17" xfId="7" applyFont="1" applyFill="1" applyBorder="1"/>
    <xf numFmtId="9" fontId="37" fillId="0" borderId="0" xfId="7" applyFont="1"/>
    <xf numFmtId="0" fontId="32" fillId="44" borderId="0" xfId="4" applyFont="1" applyFill="1" applyAlignment="1">
      <alignment horizontal="left" vertical="center"/>
    </xf>
    <xf numFmtId="0" fontId="37" fillId="44" borderId="0" xfId="4" applyFont="1" applyFill="1" applyAlignment="1">
      <alignment horizontal="left" vertical="center"/>
    </xf>
    <xf numFmtId="0" fontId="61" fillId="5" borderId="0" xfId="4" applyFont="1" applyFill="1" applyAlignment="1">
      <alignment vertical="top"/>
    </xf>
    <xf numFmtId="0" fontId="114" fillId="5" borderId="0" xfId="4" applyFont="1" applyFill="1" applyAlignment="1">
      <alignment horizontal="right" vertical="center"/>
    </xf>
    <xf numFmtId="0" fontId="115" fillId="5" borderId="0" xfId="4" applyFont="1" applyFill="1" applyAlignment="1">
      <alignment vertical="top"/>
    </xf>
    <xf numFmtId="0" fontId="114" fillId="5" borderId="0" xfId="4" applyFont="1" applyFill="1" applyAlignment="1">
      <alignment horizontal="left" vertical="center"/>
    </xf>
    <xf numFmtId="0" fontId="39" fillId="8" borderId="0" xfId="1" applyFont="1" applyFill="1"/>
    <xf numFmtId="0" fontId="37" fillId="8" borderId="18" xfId="1" applyFont="1" applyFill="1" applyBorder="1"/>
    <xf numFmtId="0" fontId="37" fillId="8" borderId="19" xfId="1" applyFont="1" applyFill="1" applyBorder="1"/>
    <xf numFmtId="0" fontId="37" fillId="8" borderId="20" xfId="1" applyFont="1" applyFill="1" applyBorder="1"/>
    <xf numFmtId="2" fontId="171" fillId="0" borderId="0" xfId="8" applyNumberFormat="1" applyFont="1" applyAlignment="1" applyProtection="1">
      <alignment vertical="center"/>
      <protection locked="0"/>
    </xf>
    <xf numFmtId="2" fontId="172" fillId="0" borderId="0" xfId="8" applyNumberFormat="1" applyFont="1" applyAlignment="1" applyProtection="1">
      <alignment vertical="center"/>
      <protection locked="0"/>
    </xf>
    <xf numFmtId="0" fontId="19" fillId="0" borderId="0" xfId="8" applyFont="1" applyAlignment="1" applyProtection="1">
      <alignment vertical="center"/>
      <protection locked="0"/>
    </xf>
    <xf numFmtId="0" fontId="173" fillId="0" borderId="0" xfId="8" applyFont="1" applyAlignment="1">
      <alignment vertical="center"/>
    </xf>
    <xf numFmtId="0" fontId="173" fillId="0" borderId="0" xfId="8" applyFont="1" applyAlignment="1" applyProtection="1">
      <alignment vertical="center"/>
      <protection locked="0"/>
    </xf>
    <xf numFmtId="0" fontId="5" fillId="43" borderId="0" xfId="8" applyFill="1" applyAlignment="1" applyProtection="1">
      <alignment vertical="center"/>
      <protection locked="0"/>
    </xf>
    <xf numFmtId="0" fontId="97" fillId="75" borderId="163" xfId="1" applyFont="1" applyFill="1" applyBorder="1" applyAlignment="1" applyProtection="1">
      <alignment horizontal="center" vertical="center" wrapText="1"/>
      <protection hidden="1"/>
    </xf>
    <xf numFmtId="1" fontId="39" fillId="77" borderId="0" xfId="1" applyNumberFormat="1" applyFont="1" applyFill="1" applyAlignment="1" applyProtection="1">
      <alignment vertical="center" wrapText="1"/>
      <protection locked="0"/>
    </xf>
    <xf numFmtId="2" fontId="61" fillId="41" borderId="0" xfId="1" applyNumberFormat="1" applyFont="1" applyFill="1" applyAlignment="1" applyProtection="1">
      <alignment horizontal="center" vertical="center"/>
      <protection locked="0"/>
    </xf>
    <xf numFmtId="0" fontId="19" fillId="0" borderId="0" xfId="8" applyFont="1" applyAlignment="1">
      <alignment vertical="center"/>
    </xf>
    <xf numFmtId="0" fontId="175" fillId="8" borderId="0" xfId="1" applyFont="1" applyFill="1" applyAlignment="1" applyProtection="1">
      <alignment horizontal="center" vertical="center"/>
      <protection hidden="1"/>
    </xf>
    <xf numFmtId="0" fontId="176" fillId="5" borderId="166" xfId="1" applyFont="1" applyFill="1" applyBorder="1" applyAlignment="1">
      <alignment vertical="center" wrapText="1"/>
    </xf>
    <xf numFmtId="0" fontId="177" fillId="5" borderId="166" xfId="1" applyFont="1" applyFill="1" applyBorder="1" applyAlignment="1">
      <alignment vertical="top" wrapText="1"/>
    </xf>
    <xf numFmtId="0" fontId="178" fillId="78" borderId="167" xfId="1" applyFont="1" applyFill="1" applyBorder="1" applyAlignment="1">
      <alignment vertical="center" wrapText="1"/>
    </xf>
    <xf numFmtId="0" fontId="176" fillId="78" borderId="167" xfId="1" applyFont="1" applyFill="1" applyBorder="1" applyAlignment="1">
      <alignment vertical="center" wrapText="1"/>
    </xf>
    <xf numFmtId="0" fontId="178" fillId="5" borderId="166" xfId="1" applyFont="1" applyFill="1" applyBorder="1" applyAlignment="1">
      <alignment vertical="center" wrapText="1"/>
    </xf>
    <xf numFmtId="0" fontId="5" fillId="0" borderId="0" xfId="1" applyAlignment="1">
      <alignment horizontal="center"/>
    </xf>
    <xf numFmtId="0" fontId="179" fillId="8" borderId="0" xfId="1" applyFont="1" applyFill="1" applyAlignment="1" applyProtection="1">
      <alignment horizontal="center" vertical="center"/>
      <protection hidden="1"/>
    </xf>
    <xf numFmtId="1" fontId="180" fillId="79" borderId="0" xfId="1" applyNumberFormat="1" applyFont="1" applyFill="1" applyAlignment="1" applyProtection="1">
      <alignment horizontal="center" vertical="center"/>
      <protection locked="0"/>
    </xf>
    <xf numFmtId="1" fontId="51" fillId="79" borderId="0" xfId="1" applyNumberFormat="1" applyFont="1" applyFill="1" applyAlignment="1" applyProtection="1">
      <alignment horizontal="center" vertical="center"/>
      <protection locked="0"/>
    </xf>
    <xf numFmtId="0" fontId="5" fillId="8" borderId="0" xfId="1" applyFill="1"/>
    <xf numFmtId="0" fontId="19" fillId="8" borderId="0" xfId="8" applyFont="1" applyFill="1" applyAlignment="1" applyProtection="1">
      <alignment vertical="center"/>
      <protection locked="0"/>
    </xf>
    <xf numFmtId="0" fontId="24" fillId="0" borderId="0" xfId="8" applyFont="1" applyAlignment="1">
      <alignment vertical="center"/>
    </xf>
    <xf numFmtId="0" fontId="184" fillId="0" borderId="0" xfId="9" applyFont="1"/>
    <xf numFmtId="0" fontId="5" fillId="8" borderId="16" xfId="1" applyFill="1" applyBorder="1"/>
    <xf numFmtId="0" fontId="186" fillId="8" borderId="0" xfId="8" applyFont="1" applyFill="1" applyAlignment="1">
      <alignment vertical="center"/>
    </xf>
    <xf numFmtId="0" fontId="84" fillId="8" borderId="0" xfId="1" applyFont="1" applyFill="1" applyAlignment="1">
      <alignment vertical="center"/>
    </xf>
    <xf numFmtId="0" fontId="54" fillId="8" borderId="117" xfId="1" applyFont="1" applyFill="1" applyBorder="1" applyAlignment="1">
      <alignment horizontal="center" vertical="center"/>
    </xf>
    <xf numFmtId="0" fontId="192" fillId="8" borderId="18" xfId="8" applyFont="1" applyFill="1" applyBorder="1" applyAlignment="1">
      <alignment vertical="center" wrapText="1"/>
    </xf>
    <xf numFmtId="0" fontId="193" fillId="8" borderId="20" xfId="8" applyFont="1" applyFill="1" applyBorder="1" applyAlignment="1">
      <alignment vertical="center" wrapText="1"/>
    </xf>
    <xf numFmtId="0" fontId="194" fillId="44" borderId="0" xfId="8" applyFont="1" applyFill="1" applyAlignment="1">
      <alignment horizontal="center" vertical="center"/>
    </xf>
    <xf numFmtId="1" fontId="197" fillId="18" borderId="26" xfId="1" applyNumberFormat="1" applyFont="1" applyFill="1" applyBorder="1" applyAlignment="1">
      <alignment horizontal="center" vertical="center"/>
    </xf>
    <xf numFmtId="169" fontId="32" fillId="15" borderId="168" xfId="1" applyNumberFormat="1" applyFont="1" applyFill="1" applyBorder="1" applyAlignment="1">
      <alignment horizontal="left" vertical="center"/>
    </xf>
    <xf numFmtId="167" fontId="198" fillId="18" borderId="169" xfId="1" applyNumberFormat="1" applyFont="1" applyFill="1" applyBorder="1" applyAlignment="1">
      <alignment horizontal="right" vertical="center"/>
    </xf>
    <xf numFmtId="170" fontId="95" fillId="15" borderId="114" xfId="1" applyNumberFormat="1" applyFont="1" applyFill="1" applyBorder="1" applyAlignment="1">
      <alignment horizontal="center" vertical="center"/>
    </xf>
    <xf numFmtId="0" fontId="54" fillId="8" borderId="0" xfId="1" applyFont="1" applyFill="1"/>
    <xf numFmtId="0" fontId="60" fillId="8" borderId="0" xfId="1" applyFont="1" applyFill="1" applyAlignment="1">
      <alignment horizontal="right" vertical="center"/>
    </xf>
    <xf numFmtId="0" fontId="199" fillId="8" borderId="0" xfId="1" applyFont="1" applyFill="1" applyAlignment="1">
      <alignment vertical="center"/>
    </xf>
    <xf numFmtId="0" fontId="24" fillId="8" borderId="0" xfId="1" applyFont="1" applyFill="1"/>
    <xf numFmtId="0" fontId="187" fillId="8" borderId="0" xfId="8" applyFont="1" applyFill="1" applyAlignment="1">
      <alignment horizontal="right" vertical="center"/>
    </xf>
    <xf numFmtId="0" fontId="187" fillId="8" borderId="0" xfId="8" applyFont="1" applyFill="1" applyAlignment="1">
      <alignment horizontal="left" vertical="center"/>
    </xf>
    <xf numFmtId="0" fontId="188" fillId="8" borderId="0" xfId="8" applyFont="1" applyFill="1" applyAlignment="1">
      <alignment horizontal="right" vertical="center"/>
    </xf>
    <xf numFmtId="0" fontId="188" fillId="8" borderId="0" xfId="8" applyFont="1" applyFill="1" applyAlignment="1">
      <alignment horizontal="left" vertical="center"/>
    </xf>
    <xf numFmtId="0" fontId="189" fillId="8" borderId="0" xfId="8" applyFont="1" applyFill="1" applyAlignment="1">
      <alignment horizontal="right" vertical="center"/>
    </xf>
    <xf numFmtId="0" fontId="189" fillId="8" borderId="0" xfId="8" applyFont="1" applyFill="1" applyAlignment="1">
      <alignment horizontal="left" vertical="center"/>
    </xf>
    <xf numFmtId="0" fontId="56" fillId="8" borderId="0" xfId="1" applyFont="1" applyFill="1" applyAlignment="1">
      <alignment horizontal="right"/>
    </xf>
    <xf numFmtId="0" fontId="53" fillId="82" borderId="0" xfId="1" applyFont="1" applyFill="1" applyAlignment="1">
      <alignment horizontal="center"/>
    </xf>
    <xf numFmtId="0" fontId="56" fillId="8" borderId="0" xfId="1" applyFont="1" applyFill="1" applyAlignment="1">
      <alignment horizontal="left"/>
    </xf>
    <xf numFmtId="0" fontId="190" fillId="8" borderId="0" xfId="8" applyFont="1" applyFill="1" applyAlignment="1">
      <alignment horizontal="right" vertical="center"/>
    </xf>
    <xf numFmtId="2" fontId="53" fillId="82" borderId="0" xfId="1" applyNumberFormat="1" applyFont="1" applyFill="1" applyAlignment="1">
      <alignment horizontal="center" vertical="center"/>
    </xf>
    <xf numFmtId="0" fontId="190" fillId="8" borderId="0" xfId="8" applyFont="1" applyFill="1" applyAlignment="1">
      <alignment horizontal="left" vertical="center"/>
    </xf>
    <xf numFmtId="0" fontId="190" fillId="83" borderId="173" xfId="8" applyFont="1" applyFill="1" applyBorder="1" applyAlignment="1">
      <alignment horizontal="right" vertical="center"/>
    </xf>
    <xf numFmtId="0" fontId="190" fillId="83" borderId="0" xfId="8" applyFont="1" applyFill="1" applyAlignment="1">
      <alignment horizontal="right" vertical="center"/>
    </xf>
    <xf numFmtId="0" fontId="190" fillId="83" borderId="174" xfId="8" applyFont="1" applyFill="1" applyBorder="1" applyAlignment="1">
      <alignment horizontal="right" vertical="center"/>
    </xf>
    <xf numFmtId="2" fontId="188" fillId="41" borderId="0" xfId="1" applyNumberFormat="1" applyFont="1" applyFill="1" applyAlignment="1" applyProtection="1">
      <alignment horizontal="right" vertical="center"/>
      <protection locked="0"/>
    </xf>
    <xf numFmtId="2" fontId="188" fillId="41" borderId="0" xfId="1" applyNumberFormat="1" applyFont="1" applyFill="1" applyAlignment="1" applyProtection="1">
      <alignment horizontal="left" vertical="center"/>
      <protection locked="0"/>
    </xf>
    <xf numFmtId="168" fontId="28" fillId="83" borderId="173" xfId="1" applyNumberFormat="1" applyFont="1" applyFill="1" applyBorder="1" applyAlignment="1">
      <alignment horizontal="center" vertical="center"/>
    </xf>
    <xf numFmtId="168" fontId="28" fillId="83" borderId="0" xfId="1" applyNumberFormat="1" applyFont="1" applyFill="1" applyAlignment="1">
      <alignment horizontal="center" vertical="center"/>
    </xf>
    <xf numFmtId="168" fontId="28" fillId="83" borderId="174" xfId="1" applyNumberFormat="1" applyFont="1" applyFill="1" applyBorder="1" applyAlignment="1">
      <alignment horizontal="center" vertical="center"/>
    </xf>
    <xf numFmtId="2" fontId="204" fillId="41" borderId="0" xfId="1" applyNumberFormat="1" applyFont="1" applyFill="1" applyAlignment="1" applyProtection="1">
      <alignment horizontal="right" vertical="center"/>
      <protection locked="0"/>
    </xf>
    <xf numFmtId="2" fontId="204" fillId="41" borderId="0" xfId="1" applyNumberFormat="1" applyFont="1" applyFill="1" applyAlignment="1" applyProtection="1">
      <alignment horizontal="left" vertical="center"/>
      <protection locked="0"/>
    </xf>
    <xf numFmtId="2" fontId="206" fillId="41" borderId="0" xfId="1" applyNumberFormat="1" applyFont="1" applyFill="1" applyAlignment="1" applyProtection="1">
      <alignment horizontal="right" vertical="center"/>
      <protection locked="0"/>
    </xf>
    <xf numFmtId="2" fontId="206" fillId="41" borderId="0" xfId="1" applyNumberFormat="1" applyFont="1" applyFill="1" applyAlignment="1" applyProtection="1">
      <alignment horizontal="left" vertical="center"/>
      <protection locked="0"/>
    </xf>
    <xf numFmtId="2" fontId="207" fillId="41" borderId="0" xfId="1" applyNumberFormat="1" applyFont="1" applyFill="1" applyAlignment="1" applyProtection="1">
      <alignment horizontal="right" vertical="center"/>
      <protection locked="0"/>
    </xf>
    <xf numFmtId="0" fontId="25" fillId="8" borderId="0" xfId="1" applyFont="1" applyFill="1"/>
    <xf numFmtId="2" fontId="207" fillId="41" borderId="0" xfId="1" applyNumberFormat="1" applyFont="1" applyFill="1" applyAlignment="1" applyProtection="1">
      <alignment horizontal="left" vertical="center"/>
      <protection locked="0"/>
    </xf>
    <xf numFmtId="0" fontId="208" fillId="0" borderId="0" xfId="1" applyFont="1"/>
    <xf numFmtId="0" fontId="209" fillId="11" borderId="0" xfId="1" applyFont="1" applyFill="1" applyAlignment="1">
      <alignment horizontal="center" vertical="center"/>
    </xf>
    <xf numFmtId="0" fontId="2" fillId="81" borderId="0" xfId="1" applyFont="1" applyFill="1" applyAlignment="1">
      <alignment vertical="top"/>
    </xf>
    <xf numFmtId="0" fontId="210" fillId="81" borderId="0" xfId="1" applyFont="1" applyFill="1"/>
    <xf numFmtId="0" fontId="5" fillId="82" borderId="0" xfId="1" applyFill="1"/>
    <xf numFmtId="0" fontId="5" fillId="83" borderId="0" xfId="1" applyFill="1"/>
    <xf numFmtId="0" fontId="5" fillId="8" borderId="178" xfId="1" applyFill="1" applyBorder="1"/>
    <xf numFmtId="0" fontId="97" fillId="47" borderId="178" xfId="8" applyFont="1" applyFill="1" applyBorder="1" applyAlignment="1">
      <alignment horizontal="right" vertical="center"/>
    </xf>
    <xf numFmtId="0" fontId="212" fillId="42" borderId="0" xfId="1" applyFont="1" applyFill="1" applyAlignment="1">
      <alignment vertical="center"/>
    </xf>
    <xf numFmtId="0" fontId="213" fillId="8" borderId="180" xfId="9" applyFont="1" applyFill="1" applyBorder="1" applyAlignment="1">
      <alignment vertical="center"/>
    </xf>
    <xf numFmtId="0" fontId="200" fillId="8" borderId="178" xfId="8" applyFont="1" applyFill="1" applyBorder="1" applyAlignment="1">
      <alignment horizontal="right" vertical="center"/>
    </xf>
    <xf numFmtId="0" fontId="214" fillId="8" borderId="0" xfId="1" applyFont="1" applyFill="1" applyAlignment="1">
      <alignment horizontal="left" vertical="center"/>
    </xf>
    <xf numFmtId="0" fontId="56" fillId="8" borderId="0" xfId="1" applyFont="1" applyFill="1" applyAlignment="1">
      <alignment vertical="top"/>
    </xf>
    <xf numFmtId="0" fontId="185" fillId="8" borderId="178" xfId="8" applyFont="1" applyFill="1" applyBorder="1" applyAlignment="1">
      <alignment horizontal="right" vertical="center"/>
    </xf>
    <xf numFmtId="0" fontId="25" fillId="8" borderId="0" xfId="1" applyFont="1" applyFill="1" applyAlignment="1">
      <alignment vertical="center"/>
    </xf>
    <xf numFmtId="0" fontId="25" fillId="0" borderId="0" xfId="1" applyFont="1"/>
    <xf numFmtId="0" fontId="29" fillId="8" borderId="0" xfId="1" applyFont="1" applyFill="1" applyAlignment="1">
      <alignment horizontal="right" vertical="center"/>
    </xf>
    <xf numFmtId="0" fontId="47" fillId="44" borderId="0" xfId="8" applyFont="1" applyFill="1" applyAlignment="1">
      <alignment horizontal="center" vertical="center"/>
    </xf>
    <xf numFmtId="0" fontId="29" fillId="8" borderId="0" xfId="1" applyFont="1" applyFill="1" applyAlignment="1">
      <alignment vertical="center"/>
    </xf>
    <xf numFmtId="0" fontId="201" fillId="8" borderId="178" xfId="1" applyFont="1" applyFill="1" applyBorder="1" applyAlignment="1">
      <alignment horizontal="right" vertical="center"/>
    </xf>
    <xf numFmtId="0" fontId="29" fillId="8" borderId="0" xfId="1" applyFont="1" applyFill="1" applyAlignment="1">
      <alignment horizontal="left" vertical="center"/>
    </xf>
    <xf numFmtId="0" fontId="25" fillId="8" borderId="178" xfId="1" applyFont="1" applyFill="1" applyBorder="1"/>
    <xf numFmtId="0" fontId="19" fillId="8" borderId="178" xfId="8" applyFont="1" applyFill="1" applyBorder="1" applyAlignment="1">
      <alignment horizontal="center" vertical="center"/>
    </xf>
    <xf numFmtId="0" fontId="100" fillId="8" borderId="0" xfId="1" applyFont="1" applyFill="1" applyAlignment="1">
      <alignment horizontal="center" vertical="center"/>
    </xf>
    <xf numFmtId="0" fontId="69" fillId="8" borderId="0" xfId="1" applyFont="1" applyFill="1" applyAlignment="1">
      <alignment horizontal="center" vertical="center"/>
    </xf>
    <xf numFmtId="0" fontId="69" fillId="41" borderId="0" xfId="1" applyFont="1" applyFill="1" applyAlignment="1" applyProtection="1">
      <alignment horizontal="center" vertical="center"/>
      <protection locked="0"/>
    </xf>
    <xf numFmtId="0" fontId="81" fillId="8" borderId="0" xfId="1" applyFont="1" applyFill="1" applyAlignment="1">
      <alignment vertical="center"/>
    </xf>
    <xf numFmtId="0" fontId="29" fillId="9" borderId="181" xfId="1" applyFont="1" applyFill="1" applyBorder="1" applyAlignment="1">
      <alignment horizontal="center" vertical="center"/>
    </xf>
    <xf numFmtId="0" fontId="74" fillId="9" borderId="183" xfId="1" applyFont="1" applyFill="1" applyBorder="1" applyAlignment="1">
      <alignment horizontal="center" vertical="center"/>
    </xf>
    <xf numFmtId="0" fontId="69" fillId="8" borderId="184" xfId="8" applyFont="1" applyFill="1" applyBorder="1" applyAlignment="1">
      <alignment horizontal="center" vertical="center" wrapText="1"/>
    </xf>
    <xf numFmtId="0" fontId="69" fillId="8" borderId="185" xfId="8" applyFont="1" applyFill="1" applyBorder="1" applyAlignment="1">
      <alignment horizontal="center" vertical="center" wrapText="1"/>
    </xf>
    <xf numFmtId="0" fontId="69" fillId="8" borderId="186" xfId="8" applyFont="1" applyFill="1" applyBorder="1" applyAlignment="1">
      <alignment horizontal="center" vertical="center" wrapText="1"/>
    </xf>
    <xf numFmtId="0" fontId="217" fillId="23" borderId="16" xfId="1" applyFont="1" applyFill="1" applyBorder="1" applyAlignment="1">
      <alignment horizontal="center" vertical="center"/>
    </xf>
    <xf numFmtId="166" fontId="217" fillId="23" borderId="0" xfId="1" applyNumberFormat="1" applyFont="1" applyFill="1" applyAlignment="1">
      <alignment horizontal="center" vertical="center"/>
    </xf>
    <xf numFmtId="1" fontId="217" fillId="23" borderId="0" xfId="1" applyNumberFormat="1" applyFont="1" applyFill="1" applyAlignment="1">
      <alignment horizontal="center" vertical="center"/>
    </xf>
    <xf numFmtId="1" fontId="37" fillId="85" borderId="0" xfId="1" applyNumberFormat="1" applyFont="1" applyFill="1" applyAlignment="1">
      <alignment horizontal="center" vertical="center"/>
    </xf>
    <xf numFmtId="165" fontId="32" fillId="9" borderId="0" xfId="1" applyNumberFormat="1" applyFont="1" applyFill="1" applyAlignment="1">
      <alignment horizontal="center" vertical="center"/>
    </xf>
    <xf numFmtId="171" fontId="32" fillId="15" borderId="17" xfId="1" applyNumberFormat="1" applyFont="1" applyFill="1" applyBorder="1" applyAlignment="1">
      <alignment vertical="center"/>
    </xf>
    <xf numFmtId="0" fontId="77" fillId="80" borderId="16" xfId="1" applyFont="1" applyFill="1" applyBorder="1" applyAlignment="1">
      <alignment horizontal="center" vertical="center"/>
    </xf>
    <xf numFmtId="166" fontId="77" fillId="80" borderId="0" xfId="1" applyNumberFormat="1" applyFont="1" applyFill="1" applyAlignment="1">
      <alignment horizontal="center" vertical="center"/>
    </xf>
    <xf numFmtId="166" fontId="76" fillId="9" borderId="0" xfId="1" applyNumberFormat="1" applyFont="1" applyFill="1" applyAlignment="1">
      <alignment horizontal="center" vertical="center"/>
    </xf>
    <xf numFmtId="170" fontId="60" fillId="85" borderId="0" xfId="1" applyNumberFormat="1" applyFont="1" applyFill="1" applyAlignment="1">
      <alignment horizontal="center" vertical="center"/>
    </xf>
    <xf numFmtId="1" fontId="29" fillId="85" borderId="0" xfId="1" applyNumberFormat="1" applyFont="1" applyFill="1" applyAlignment="1">
      <alignment horizontal="center" vertical="center"/>
    </xf>
    <xf numFmtId="0" fontId="53" fillId="0" borderId="0" xfId="8" applyFont="1" applyAlignment="1">
      <alignment vertical="center"/>
    </xf>
    <xf numFmtId="0" fontId="220" fillId="8" borderId="0" xfId="1" applyFont="1" applyFill="1" applyAlignment="1" applyProtection="1">
      <alignment horizontal="right" vertical="center"/>
      <protection hidden="1"/>
    </xf>
    <xf numFmtId="0" fontId="221" fillId="8" borderId="0" xfId="1" applyFont="1" applyFill="1" applyAlignment="1" applyProtection="1">
      <alignment horizontal="center" vertical="center"/>
      <protection hidden="1"/>
    </xf>
    <xf numFmtId="0" fontId="221" fillId="8" borderId="0" xfId="1" applyFont="1" applyFill="1" applyAlignment="1" applyProtection="1">
      <alignment horizontal="left" vertical="center"/>
      <protection hidden="1"/>
    </xf>
    <xf numFmtId="0" fontId="221" fillId="8" borderId="0" xfId="1" applyFont="1" applyFill="1" applyAlignment="1" applyProtection="1">
      <alignment horizontal="center" vertical="center" wrapText="1"/>
      <protection hidden="1"/>
    </xf>
    <xf numFmtId="0" fontId="52" fillId="87" borderId="0" xfId="1" applyFont="1" applyFill="1" applyAlignment="1" applyProtection="1">
      <alignment horizontal="centerContinuous" vertical="center"/>
      <protection hidden="1"/>
    </xf>
    <xf numFmtId="0" fontId="4" fillId="87" borderId="0" xfId="1" applyFont="1" applyFill="1" applyAlignment="1" applyProtection="1">
      <alignment horizontal="centerContinuous" vertical="center"/>
      <protection hidden="1"/>
    </xf>
    <xf numFmtId="0" fontId="4" fillId="88" borderId="0" xfId="1" applyFont="1" applyFill="1" applyAlignment="1">
      <alignment horizontal="centerContinuous" vertical="center"/>
    </xf>
    <xf numFmtId="0" fontId="222" fillId="43" borderId="0" xfId="8" applyFont="1" applyFill="1" applyAlignment="1" applyProtection="1">
      <alignment horizontal="center" vertical="center"/>
      <protection locked="0"/>
    </xf>
    <xf numFmtId="0" fontId="28" fillId="80" borderId="0" xfId="1" applyFont="1" applyFill="1" applyAlignment="1" applyProtection="1">
      <alignment horizontal="centerContinuous" vertical="center"/>
      <protection hidden="1"/>
    </xf>
    <xf numFmtId="0" fontId="223" fillId="80" borderId="0" xfId="1" applyFont="1" applyFill="1" applyAlignment="1" applyProtection="1">
      <alignment horizontal="centerContinuous" vertical="center"/>
      <protection hidden="1"/>
    </xf>
    <xf numFmtId="0" fontId="61" fillId="89" borderId="0" xfId="1" applyFont="1" applyFill="1" applyAlignment="1">
      <alignment horizontal="centerContinuous" vertical="center"/>
    </xf>
    <xf numFmtId="0" fontId="28" fillId="90" borderId="0" xfId="1" applyFont="1" applyFill="1" applyAlignment="1" applyProtection="1">
      <alignment horizontal="centerContinuous" vertical="center"/>
      <protection hidden="1"/>
    </xf>
    <xf numFmtId="0" fontId="223" fillId="90" borderId="0" xfId="1" applyFont="1" applyFill="1" applyAlignment="1" applyProtection="1">
      <alignment horizontal="centerContinuous" vertical="center"/>
      <protection hidden="1"/>
    </xf>
    <xf numFmtId="0" fontId="28" fillId="91" borderId="0" xfId="1" applyFont="1" applyFill="1" applyAlignment="1" applyProtection="1">
      <alignment horizontal="centerContinuous" vertical="center"/>
      <protection hidden="1"/>
    </xf>
    <xf numFmtId="0" fontId="61" fillId="92" borderId="0" xfId="1" applyFont="1" applyFill="1" applyAlignment="1" applyProtection="1">
      <alignment horizontal="centerContinuous" vertical="center"/>
      <protection hidden="1"/>
    </xf>
    <xf numFmtId="0" fontId="61" fillId="91" borderId="0" xfId="1" applyFont="1" applyFill="1" applyAlignment="1" applyProtection="1">
      <alignment horizontal="centerContinuous" vertical="center"/>
      <protection hidden="1"/>
    </xf>
    <xf numFmtId="0" fontId="61" fillId="93" borderId="0" xfId="1" applyFont="1" applyFill="1" applyAlignment="1">
      <alignment horizontal="centerContinuous" vertical="center"/>
    </xf>
    <xf numFmtId="0" fontId="5" fillId="93" borderId="0" xfId="1" applyFill="1"/>
    <xf numFmtId="0" fontId="175" fillId="8" borderId="0" xfId="1" applyFont="1" applyFill="1" applyAlignment="1" applyProtection="1">
      <alignment horizontal="left" vertical="center"/>
      <protection hidden="1"/>
    </xf>
    <xf numFmtId="0" fontId="5" fillId="0" borderId="0" xfId="1" applyProtection="1">
      <protection hidden="1"/>
    </xf>
    <xf numFmtId="0" fontId="5" fillId="11" borderId="0" xfId="1" applyFill="1" applyProtection="1">
      <protection hidden="1"/>
    </xf>
    <xf numFmtId="0" fontId="5" fillId="94" borderId="0" xfId="1" applyFill="1" applyProtection="1">
      <protection hidden="1"/>
    </xf>
    <xf numFmtId="0" fontId="5" fillId="95" borderId="0" xfId="1" applyFill="1" applyProtection="1">
      <protection hidden="1"/>
    </xf>
    <xf numFmtId="0" fontId="37" fillId="8" borderId="0" xfId="1" applyFont="1" applyFill="1" applyAlignment="1">
      <alignment vertical="top"/>
    </xf>
    <xf numFmtId="0" fontId="224" fillId="0" borderId="0" xfId="0" applyFont="1"/>
    <xf numFmtId="0" fontId="225" fillId="0" borderId="0" xfId="6" applyFont="1"/>
    <xf numFmtId="0" fontId="5" fillId="0" borderId="187" xfId="1" applyBorder="1"/>
    <xf numFmtId="0" fontId="5" fillId="0" borderId="188" xfId="1" applyBorder="1"/>
    <xf numFmtId="0" fontId="5" fillId="9" borderId="187" xfId="1" applyFill="1" applyBorder="1"/>
    <xf numFmtId="0" fontId="5" fillId="9" borderId="0" xfId="1" applyFill="1"/>
    <xf numFmtId="0" fontId="5" fillId="9" borderId="188" xfId="1" applyFill="1" applyBorder="1"/>
    <xf numFmtId="0" fontId="5" fillId="9" borderId="189" xfId="1" applyFill="1" applyBorder="1"/>
    <xf numFmtId="0" fontId="5" fillId="9" borderId="190" xfId="1" applyFill="1" applyBorder="1"/>
    <xf numFmtId="0" fontId="5" fillId="9" borderId="191" xfId="1" applyFill="1" applyBorder="1"/>
    <xf numFmtId="0" fontId="227" fillId="0" borderId="0" xfId="0" applyFont="1" applyAlignment="1">
      <alignment vertical="top"/>
    </xf>
    <xf numFmtId="0" fontId="228" fillId="8" borderId="194" xfId="0" applyFont="1" applyFill="1" applyBorder="1" applyAlignment="1">
      <alignment vertical="center"/>
    </xf>
    <xf numFmtId="0" fontId="0" fillId="17" borderId="0" xfId="0" applyFill="1"/>
    <xf numFmtId="0" fontId="0" fillId="85" borderId="0" xfId="0" applyFill="1"/>
    <xf numFmtId="0" fontId="6" fillId="0" borderId="0" xfId="0" applyFont="1"/>
    <xf numFmtId="0" fontId="0" fillId="23" borderId="0" xfId="0" applyFill="1"/>
    <xf numFmtId="0" fontId="0" fillId="8" borderId="0" xfId="0" applyFill="1" applyAlignment="1">
      <alignment horizontal="center" vertical="center" wrapText="1"/>
    </xf>
    <xf numFmtId="0" fontId="230" fillId="8" borderId="0" xfId="0" applyFont="1" applyFill="1" applyAlignment="1">
      <alignment horizontal="left" vertical="center"/>
    </xf>
    <xf numFmtId="0" fontId="0" fillId="8" borderId="0" xfId="0" applyFill="1"/>
    <xf numFmtId="0" fontId="232" fillId="8" borderId="0" xfId="0" applyFont="1" applyFill="1" applyAlignment="1">
      <alignment vertical="center"/>
    </xf>
    <xf numFmtId="0" fontId="233" fillId="8" borderId="0" xfId="0" applyFont="1" applyFill="1"/>
    <xf numFmtId="0" fontId="234" fillId="8" borderId="0" xfId="0" applyFont="1" applyFill="1" applyAlignment="1">
      <alignment vertical="center"/>
    </xf>
    <xf numFmtId="0" fontId="233" fillId="0" borderId="0" xfId="0" applyFont="1"/>
    <xf numFmtId="0" fontId="236" fillId="8" borderId="0" xfId="0" applyFont="1" applyFill="1" applyAlignment="1">
      <alignment vertical="center"/>
    </xf>
    <xf numFmtId="0" fontId="182" fillId="47" borderId="13" xfId="1" applyFont="1" applyFill="1" applyBorder="1" applyAlignment="1">
      <alignment horizontal="center" vertical="center"/>
    </xf>
    <xf numFmtId="0" fontId="28" fillId="8" borderId="0" xfId="8" applyFont="1" applyFill="1" applyAlignment="1">
      <alignment horizontal="center" vertical="center" wrapText="1"/>
    </xf>
    <xf numFmtId="0" fontId="204" fillId="8" borderId="0" xfId="1" applyFont="1" applyFill="1" applyAlignment="1" applyProtection="1">
      <alignment vertical="center" wrapText="1"/>
      <protection hidden="1"/>
    </xf>
    <xf numFmtId="0" fontId="239" fillId="8" borderId="0" xfId="1" applyFont="1" applyFill="1" applyAlignment="1" applyProtection="1">
      <alignment vertical="center" wrapText="1"/>
      <protection hidden="1"/>
    </xf>
    <xf numFmtId="0" fontId="5" fillId="8" borderId="202" xfId="1" applyFill="1" applyBorder="1" applyAlignment="1" applyProtection="1">
      <alignment vertical="center"/>
      <protection hidden="1"/>
    </xf>
    <xf numFmtId="0" fontId="3" fillId="0" borderId="0" xfId="0" applyFont="1"/>
    <xf numFmtId="1" fontId="185" fillId="8" borderId="0" xfId="1" applyNumberFormat="1" applyFont="1" applyFill="1" applyAlignment="1" applyProtection="1">
      <alignment horizontal="center" vertical="center"/>
      <protection hidden="1"/>
    </xf>
    <xf numFmtId="0" fontId="29" fillId="8" borderId="0" xfId="1" applyFont="1" applyFill="1" applyAlignment="1" applyProtection="1">
      <alignment horizontal="left" vertical="center"/>
      <protection hidden="1"/>
    </xf>
    <xf numFmtId="0" fontId="240" fillId="8" borderId="0" xfId="1" applyFont="1" applyFill="1" applyAlignment="1">
      <alignment horizontal="right" vertical="center"/>
    </xf>
    <xf numFmtId="0" fontId="29" fillId="8" borderId="0" xfId="1" applyFont="1" applyFill="1" applyAlignment="1" applyProtection="1">
      <alignment horizontal="right" vertical="center"/>
      <protection hidden="1"/>
    </xf>
    <xf numFmtId="0" fontId="0" fillId="8" borderId="204" xfId="0" applyFill="1" applyBorder="1"/>
    <xf numFmtId="0" fontId="0" fillId="8" borderId="15" xfId="0" applyFill="1" applyBorder="1"/>
    <xf numFmtId="0" fontId="241" fillId="8" borderId="0" xfId="1" applyFont="1" applyFill="1" applyAlignment="1">
      <alignment horizontal="center" vertical="center"/>
    </xf>
    <xf numFmtId="165" fontId="56" fillId="8" borderId="0" xfId="1" applyNumberFormat="1" applyFont="1" applyFill="1" applyAlignment="1" applyProtection="1">
      <alignment horizontal="left" vertical="center"/>
      <protection hidden="1"/>
    </xf>
    <xf numFmtId="0" fontId="0" fillId="8" borderId="42" xfId="0" applyFill="1" applyBorder="1"/>
    <xf numFmtId="0" fontId="0" fillId="8" borderId="17" xfId="0" applyFill="1" applyBorder="1"/>
    <xf numFmtId="0" fontId="56" fillId="8" borderId="202" xfId="1" applyFont="1" applyFill="1" applyBorder="1" applyAlignment="1" applyProtection="1">
      <alignment horizontal="left" vertical="center"/>
      <protection hidden="1"/>
    </xf>
    <xf numFmtId="167" fontId="61" fillId="8" borderId="0" xfId="8" applyNumberFormat="1" applyFont="1" applyFill="1" applyAlignment="1">
      <alignment horizontal="center" vertical="center"/>
    </xf>
    <xf numFmtId="167" fontId="242" fillId="96" borderId="0" xfId="8" applyNumberFormat="1" applyFont="1" applyFill="1" applyAlignment="1">
      <alignment horizontal="center" vertical="center"/>
    </xf>
    <xf numFmtId="167" fontId="60" fillId="8" borderId="0" xfId="8" applyNumberFormat="1" applyFont="1" applyFill="1" applyAlignment="1">
      <alignment horizontal="center" vertical="center"/>
    </xf>
    <xf numFmtId="0" fontId="56" fillId="8" borderId="0" xfId="1" applyFont="1" applyFill="1" applyAlignment="1" applyProtection="1">
      <alignment horizontal="left" vertical="center"/>
      <protection hidden="1"/>
    </xf>
    <xf numFmtId="0" fontId="61" fillId="8" borderId="0" xfId="1" applyFont="1" applyFill="1" applyAlignment="1" applyProtection="1">
      <alignment horizontal="left" vertical="center"/>
      <protection hidden="1"/>
    </xf>
    <xf numFmtId="167" fontId="61" fillId="8" borderId="0" xfId="0" applyNumberFormat="1" applyFont="1" applyFill="1" applyAlignment="1">
      <alignment horizontal="center"/>
    </xf>
    <xf numFmtId="172" fontId="61" fillId="8" borderId="0" xfId="1" applyNumberFormat="1" applyFont="1" applyFill="1" applyAlignment="1" applyProtection="1">
      <alignment horizontal="left" vertical="center"/>
      <protection hidden="1"/>
    </xf>
    <xf numFmtId="165" fontId="243" fillId="8" borderId="34" xfId="1" applyNumberFormat="1" applyFont="1" applyFill="1" applyBorder="1" applyAlignment="1" applyProtection="1">
      <alignment horizontal="left" vertical="center"/>
      <protection hidden="1"/>
    </xf>
    <xf numFmtId="167" fontId="76" fillId="8" borderId="0" xfId="8" applyNumberFormat="1" applyFont="1" applyFill="1" applyAlignment="1">
      <alignment horizontal="center" vertical="center"/>
    </xf>
    <xf numFmtId="0" fontId="75" fillId="8" borderId="0" xfId="1" applyFont="1" applyFill="1" applyAlignment="1" applyProtection="1">
      <alignment vertical="center"/>
      <protection hidden="1"/>
    </xf>
    <xf numFmtId="167" fontId="29" fillId="8" borderId="0" xfId="8" applyNumberFormat="1" applyFont="1" applyFill="1" applyAlignment="1">
      <alignment horizontal="center" vertical="center"/>
    </xf>
    <xf numFmtId="0" fontId="0" fillId="80" borderId="29" xfId="0" applyFill="1" applyBorder="1"/>
    <xf numFmtId="0" fontId="0" fillId="80" borderId="30" xfId="0" applyFill="1" applyBorder="1"/>
    <xf numFmtId="0" fontId="37" fillId="8" borderId="0" xfId="1" applyFont="1" applyFill="1" applyAlignment="1" applyProtection="1">
      <alignment horizontal="left" vertical="center"/>
      <protection hidden="1"/>
    </xf>
    <xf numFmtId="0" fontId="241" fillId="8" borderId="0" xfId="1" applyFont="1" applyFill="1" applyAlignment="1">
      <alignment horizontal="right" vertical="center"/>
    </xf>
    <xf numFmtId="172" fontId="56" fillId="8" borderId="0" xfId="1" applyNumberFormat="1" applyFont="1" applyFill="1" applyAlignment="1" applyProtection="1">
      <alignment horizontal="left" vertical="center"/>
      <protection hidden="1"/>
    </xf>
    <xf numFmtId="0" fontId="244" fillId="8" borderId="14" xfId="1" applyFont="1" applyFill="1" applyBorder="1" applyAlignment="1">
      <alignment horizontal="center" vertical="center"/>
    </xf>
    <xf numFmtId="0" fontId="4" fillId="8" borderId="0" xfId="0" applyFont="1" applyFill="1"/>
    <xf numFmtId="167" fontId="245" fillId="8" borderId="0" xfId="8" applyNumberFormat="1" applyFont="1" applyFill="1" applyAlignment="1">
      <alignment horizontal="center" vertical="center"/>
    </xf>
    <xf numFmtId="0" fontId="245" fillId="8" borderId="0" xfId="1" applyFont="1" applyFill="1" applyAlignment="1" applyProtection="1">
      <alignment horizontal="left" vertical="center"/>
      <protection hidden="1"/>
    </xf>
    <xf numFmtId="0" fontId="246" fillId="8" borderId="0" xfId="1" applyFont="1" applyFill="1" applyAlignment="1">
      <alignment horizontal="center" vertical="center"/>
    </xf>
    <xf numFmtId="167" fontId="75" fillId="8" borderId="0" xfId="8" applyNumberFormat="1" applyFont="1" applyFill="1" applyAlignment="1">
      <alignment horizontal="left" vertical="center"/>
    </xf>
    <xf numFmtId="0" fontId="247" fillId="8" borderId="34" xfId="1" applyFont="1" applyFill="1" applyBorder="1" applyAlignment="1">
      <alignment horizontal="center" vertical="center"/>
    </xf>
    <xf numFmtId="0" fontId="248" fillId="8" borderId="0" xfId="1" applyFont="1" applyFill="1" applyAlignment="1" applyProtection="1">
      <alignment horizontal="left"/>
      <protection hidden="1"/>
    </xf>
    <xf numFmtId="0" fontId="69" fillId="8" borderId="0" xfId="1" applyFont="1" applyFill="1" applyAlignment="1">
      <alignment vertical="center"/>
    </xf>
    <xf numFmtId="0" fontId="69" fillId="8" borderId="202" xfId="1" applyFont="1" applyFill="1" applyBorder="1" applyAlignment="1">
      <alignment vertical="center"/>
    </xf>
    <xf numFmtId="0" fontId="244" fillId="8" borderId="34" xfId="1" applyFont="1" applyFill="1" applyBorder="1" applyAlignment="1">
      <alignment horizontal="center" vertical="center"/>
    </xf>
    <xf numFmtId="0" fontId="54" fillId="8" borderId="0" xfId="1" applyFont="1" applyFill="1" applyAlignment="1">
      <alignment horizontal="left" vertical="center"/>
    </xf>
    <xf numFmtId="0" fontId="69" fillId="8" borderId="0" xfId="1" applyFont="1" applyFill="1" applyAlignment="1">
      <alignment horizontal="left" vertical="center"/>
    </xf>
    <xf numFmtId="0" fontId="249" fillId="8" borderId="0" xfId="0" applyFont="1" applyFill="1" applyAlignment="1" applyProtection="1">
      <alignment horizontal="left" vertical="center"/>
      <protection locked="0"/>
    </xf>
    <xf numFmtId="0" fontId="69" fillId="8" borderId="202" xfId="1" applyFont="1" applyFill="1" applyBorder="1" applyAlignment="1">
      <alignment horizontal="left" vertical="center"/>
    </xf>
    <xf numFmtId="0" fontId="100" fillId="8" borderId="0" xfId="1" applyFont="1" applyFill="1" applyAlignment="1">
      <alignment horizontal="left" vertical="center"/>
    </xf>
    <xf numFmtId="0" fontId="252" fillId="8" borderId="210" xfId="1" applyFont="1" applyFill="1" applyBorder="1" applyAlignment="1" applyProtection="1">
      <alignment vertical="center"/>
      <protection hidden="1"/>
    </xf>
    <xf numFmtId="0" fontId="240" fillId="8" borderId="19" xfId="1" applyFont="1" applyFill="1" applyBorder="1" applyAlignment="1">
      <alignment horizontal="right" vertical="center"/>
    </xf>
    <xf numFmtId="0" fontId="249" fillId="8" borderId="19" xfId="0" applyFont="1" applyFill="1" applyBorder="1" applyAlignment="1" applyProtection="1">
      <alignment horizontal="left" vertical="center"/>
      <protection locked="0"/>
    </xf>
    <xf numFmtId="0" fontId="28" fillId="8" borderId="19" xfId="1" applyFont="1" applyFill="1" applyBorder="1" applyAlignment="1">
      <alignment vertical="center"/>
    </xf>
    <xf numFmtId="0" fontId="249" fillId="8" borderId="211" xfId="0" applyFont="1" applyFill="1" applyBorder="1" applyAlignment="1" applyProtection="1">
      <alignment horizontal="left" vertical="center"/>
      <protection locked="0"/>
    </xf>
    <xf numFmtId="0" fontId="251" fillId="0" borderId="212" xfId="0" applyFont="1" applyBorder="1" applyAlignment="1">
      <alignment horizontal="right"/>
    </xf>
    <xf numFmtId="1" fontId="185" fillId="8" borderId="213" xfId="1" applyNumberFormat="1" applyFont="1" applyFill="1" applyBorder="1" applyAlignment="1" applyProtection="1">
      <alignment horizontal="center" vertical="center"/>
      <protection hidden="1"/>
    </xf>
    <xf numFmtId="0" fontId="28" fillId="8" borderId="0" xfId="1" applyFont="1" applyFill="1" applyAlignment="1">
      <alignment vertical="center"/>
    </xf>
    <xf numFmtId="0" fontId="244" fillId="8" borderId="0" xfId="1" applyFont="1" applyFill="1" applyAlignment="1">
      <alignment vertical="center"/>
    </xf>
    <xf numFmtId="0" fontId="253" fillId="8" borderId="0" xfId="1" applyFont="1" applyFill="1" applyAlignment="1">
      <alignment vertical="center"/>
    </xf>
    <xf numFmtId="0" fontId="254" fillId="8" borderId="0" xfId="1" applyFont="1" applyFill="1" applyAlignment="1">
      <alignment horizontal="center" vertical="center"/>
    </xf>
    <xf numFmtId="0" fontId="100" fillId="9" borderId="34" xfId="0" applyFont="1" applyFill="1" applyBorder="1" applyAlignment="1">
      <alignment vertical="center" wrapText="1"/>
    </xf>
    <xf numFmtId="0" fontId="247" fillId="8" borderId="0" xfId="1" applyFont="1" applyFill="1" applyAlignment="1">
      <alignment horizontal="center" vertical="center"/>
    </xf>
    <xf numFmtId="0" fontId="244" fillId="8" borderId="0" xfId="1" applyFont="1" applyFill="1" applyAlignment="1">
      <alignment horizontal="center" vertical="center"/>
    </xf>
    <xf numFmtId="0" fontId="253" fillId="8" borderId="0" xfId="1" applyFont="1" applyFill="1" applyAlignment="1">
      <alignment horizontal="center" vertical="center"/>
    </xf>
    <xf numFmtId="172" fontId="61" fillId="8" borderId="0" xfId="1" applyNumberFormat="1" applyFont="1" applyFill="1" applyAlignment="1" applyProtection="1">
      <alignment horizontal="center" vertical="center"/>
      <protection hidden="1"/>
    </xf>
    <xf numFmtId="167" fontId="61" fillId="9" borderId="0" xfId="8" applyNumberFormat="1" applyFont="1" applyFill="1" applyAlignment="1">
      <alignment horizontal="center" vertical="center"/>
    </xf>
    <xf numFmtId="167" fontId="74" fillId="8" borderId="218" xfId="8" applyNumberFormat="1" applyFont="1" applyFill="1" applyBorder="1" applyAlignment="1">
      <alignment horizontal="center" vertical="center"/>
    </xf>
    <xf numFmtId="167" fontId="29" fillId="8" borderId="0" xfId="8" applyNumberFormat="1" applyFont="1" applyFill="1" applyAlignment="1">
      <alignment vertical="center"/>
    </xf>
    <xf numFmtId="0" fontId="241" fillId="8" borderId="0" xfId="1" applyFont="1" applyFill="1" applyAlignment="1">
      <alignment horizontal="left" vertical="center"/>
    </xf>
    <xf numFmtId="173" fontId="18" fillId="8" borderId="0" xfId="10" applyNumberFormat="1" applyFont="1" applyFill="1" applyAlignment="1" applyProtection="1">
      <alignment horizontal="right" vertical="center"/>
      <protection locked="0"/>
    </xf>
    <xf numFmtId="174" fontId="18" fillId="8" borderId="0" xfId="1" applyNumberFormat="1" applyFont="1" applyFill="1" applyAlignment="1">
      <alignment horizontal="center" vertical="center"/>
    </xf>
    <xf numFmtId="0" fontId="254" fillId="8" borderId="0" xfId="1" applyFont="1" applyFill="1" applyAlignment="1">
      <alignment horizontal="left" vertical="center"/>
    </xf>
    <xf numFmtId="175" fontId="18" fillId="8" borderId="0" xfId="1" applyNumberFormat="1" applyFont="1" applyFill="1" applyAlignment="1">
      <alignment horizontal="center" vertical="center"/>
    </xf>
    <xf numFmtId="0" fontId="48" fillId="8" borderId="0" xfId="0" applyFont="1" applyFill="1" applyAlignment="1">
      <alignment vertical="center"/>
    </xf>
    <xf numFmtId="0" fontId="252" fillId="8" borderId="34" xfId="1" applyFont="1" applyFill="1" applyBorder="1" applyAlignment="1" applyProtection="1">
      <alignment vertical="center"/>
      <protection hidden="1"/>
    </xf>
    <xf numFmtId="167" fontId="245" fillId="8" borderId="0" xfId="8" applyNumberFormat="1" applyFont="1" applyFill="1" applyAlignment="1">
      <alignment horizontal="left" vertical="center"/>
    </xf>
    <xf numFmtId="0" fontId="247" fillId="8" borderId="205" xfId="1" applyFont="1" applyFill="1" applyBorder="1" applyAlignment="1">
      <alignment horizontal="center" vertical="center"/>
    </xf>
    <xf numFmtId="0" fontId="248" fillId="8" borderId="200" xfId="1" applyFont="1" applyFill="1" applyBorder="1" applyAlignment="1" applyProtection="1">
      <alignment horizontal="left"/>
      <protection hidden="1"/>
    </xf>
    <xf numFmtId="0" fontId="69" fillId="8" borderId="200" xfId="1" applyFont="1" applyFill="1" applyBorder="1" applyAlignment="1">
      <alignment vertical="center"/>
    </xf>
    <xf numFmtId="0" fontId="69" fillId="8" borderId="206" xfId="1" applyFont="1" applyFill="1" applyBorder="1" applyAlignment="1">
      <alignment vertical="center"/>
    </xf>
    <xf numFmtId="0" fontId="259" fillId="8" borderId="0" xfId="1" applyFont="1" applyFill="1" applyAlignment="1" applyProtection="1">
      <alignment horizontal="left"/>
      <protection hidden="1"/>
    </xf>
    <xf numFmtId="0" fontId="260" fillId="8" borderId="0" xfId="1" applyFont="1" applyFill="1" applyAlignment="1" applyProtection="1">
      <alignment horizontal="left"/>
      <protection hidden="1"/>
    </xf>
    <xf numFmtId="0" fontId="254" fillId="8" borderId="34" xfId="1" applyFont="1" applyFill="1" applyBorder="1" applyAlignment="1">
      <alignment horizontal="center" vertical="center"/>
    </xf>
    <xf numFmtId="0" fontId="261" fillId="8" borderId="0" xfId="1" applyFont="1" applyFill="1" applyAlignment="1" applyProtection="1">
      <alignment horizontal="left"/>
      <protection hidden="1"/>
    </xf>
    <xf numFmtId="0" fontId="77" fillId="0" borderId="36" xfId="1" applyFont="1" applyBorder="1" applyProtection="1">
      <protection hidden="1"/>
    </xf>
    <xf numFmtId="0" fontId="263" fillId="0" borderId="37" xfId="1" applyFont="1" applyBorder="1" applyProtection="1">
      <protection hidden="1"/>
    </xf>
    <xf numFmtId="0" fontId="28" fillId="8" borderId="37" xfId="8" applyFont="1" applyFill="1" applyBorder="1" applyAlignment="1">
      <alignment horizontal="center" vertical="center" wrapText="1"/>
    </xf>
    <xf numFmtId="0" fontId="77" fillId="0" borderId="34" xfId="1" applyFont="1" applyBorder="1" applyProtection="1">
      <protection hidden="1"/>
    </xf>
    <xf numFmtId="0" fontId="263" fillId="0" borderId="0" xfId="1" applyFont="1" applyProtection="1">
      <protection hidden="1"/>
    </xf>
    <xf numFmtId="176" fontId="3" fillId="8" borderId="0" xfId="0" applyNumberFormat="1" applyFont="1" applyFill="1" applyAlignment="1">
      <alignment horizontal="center" vertical="center"/>
    </xf>
    <xf numFmtId="176" fontId="3" fillId="8" borderId="202" xfId="0" applyNumberFormat="1" applyFont="1" applyFill="1" applyBorder="1" applyAlignment="1">
      <alignment horizontal="center" vertical="center"/>
    </xf>
    <xf numFmtId="0" fontId="100" fillId="99" borderId="0" xfId="2" applyFont="1" applyFill="1" applyAlignment="1">
      <alignment horizontal="left" vertical="center"/>
    </xf>
    <xf numFmtId="0" fontId="267" fillId="8" borderId="0" xfId="1" applyFont="1" applyFill="1" applyAlignment="1">
      <alignment vertical="center"/>
    </xf>
    <xf numFmtId="0" fontId="191" fillId="100" borderId="0" xfId="8" applyFont="1" applyFill="1" applyAlignment="1" applyProtection="1">
      <alignment horizontal="center" vertical="center"/>
      <protection locked="0"/>
    </xf>
    <xf numFmtId="0" fontId="269" fillId="8" borderId="0" xfId="0" applyFont="1" applyFill="1" applyAlignment="1">
      <alignment vertical="center" wrapText="1"/>
    </xf>
    <xf numFmtId="0" fontId="251" fillId="8" borderId="0" xfId="1" applyFont="1" applyFill="1" applyAlignment="1">
      <alignment horizontal="right" vertical="center"/>
    </xf>
    <xf numFmtId="0" fontId="251" fillId="8" borderId="0" xfId="1" applyFont="1" applyFill="1" applyAlignment="1" applyProtection="1">
      <alignment horizontal="center" vertical="center"/>
      <protection hidden="1"/>
    </xf>
    <xf numFmtId="0" fontId="270" fillId="8" borderId="0" xfId="1" applyFont="1" applyFill="1" applyAlignment="1" applyProtection="1">
      <alignment horizontal="center" vertical="center" wrapText="1"/>
      <protection hidden="1"/>
    </xf>
    <xf numFmtId="0" fontId="272" fillId="8" borderId="0" xfId="1" applyFont="1" applyFill="1" applyAlignment="1" applyProtection="1">
      <alignment horizontal="center" wrapText="1"/>
      <protection hidden="1"/>
    </xf>
    <xf numFmtId="0" fontId="29" fillId="8" borderId="202" xfId="1" applyFont="1" applyFill="1" applyBorder="1" applyAlignment="1" applyProtection="1">
      <alignment horizontal="center" vertical="center" wrapText="1"/>
      <protection hidden="1"/>
    </xf>
    <xf numFmtId="168" fontId="3" fillId="98" borderId="0" xfId="0" applyNumberFormat="1" applyFont="1" applyFill="1" applyAlignment="1">
      <alignment horizontal="center" vertical="center"/>
    </xf>
    <xf numFmtId="0" fontId="268" fillId="8" borderId="0" xfId="1" applyFont="1" applyFill="1" applyAlignment="1">
      <alignment vertical="center"/>
    </xf>
    <xf numFmtId="0" fontId="273" fillId="8" borderId="0" xfId="1" applyFont="1" applyFill="1" applyAlignment="1" applyProtection="1">
      <alignment horizontal="center"/>
      <protection hidden="1"/>
    </xf>
    <xf numFmtId="167" fontId="274" fillId="49" borderId="0" xfId="8" applyNumberFormat="1" applyFont="1" applyFill="1" applyAlignment="1">
      <alignment horizontal="center" vertical="center"/>
    </xf>
    <xf numFmtId="167" fontId="186" fillId="97" borderId="0" xfId="8" applyNumberFormat="1" applyFont="1" applyFill="1" applyAlignment="1">
      <alignment horizontal="center" vertical="center"/>
    </xf>
    <xf numFmtId="168" fontId="275" fillId="17" borderId="0" xfId="8" applyNumberFormat="1" applyFont="1" applyFill="1" applyAlignment="1" applyProtection="1">
      <alignment horizontal="center" vertical="center"/>
      <protection locked="0"/>
    </xf>
    <xf numFmtId="168" fontId="276" fillId="96" borderId="202" xfId="1" applyNumberFormat="1" applyFont="1" applyFill="1" applyBorder="1" applyAlignment="1" applyProtection="1">
      <alignment horizontal="center" vertical="center"/>
      <protection hidden="1"/>
    </xf>
    <xf numFmtId="0" fontId="277" fillId="9" borderId="34" xfId="1" applyFont="1" applyFill="1" applyBorder="1" applyAlignment="1">
      <alignment horizontal="center" vertical="center"/>
    </xf>
    <xf numFmtId="168" fontId="100" fillId="9" borderId="0" xfId="1" applyNumberFormat="1" applyFont="1" applyFill="1" applyAlignment="1" applyProtection="1">
      <alignment horizontal="center" vertical="center"/>
      <protection hidden="1"/>
    </xf>
    <xf numFmtId="168" fontId="28" fillId="9" borderId="0" xfId="1" applyNumberFormat="1" applyFont="1" applyFill="1" applyAlignment="1" applyProtection="1">
      <alignment horizontal="left" vertical="center"/>
      <protection hidden="1"/>
    </xf>
    <xf numFmtId="0" fontId="60" fillId="9" borderId="0" xfId="1" applyFont="1" applyFill="1" applyAlignment="1" applyProtection="1">
      <alignment horizontal="right" vertical="center"/>
      <protection hidden="1"/>
    </xf>
    <xf numFmtId="167" fontId="249" fillId="9" borderId="0" xfId="0" applyNumberFormat="1" applyFont="1" applyFill="1" applyAlignment="1">
      <alignment horizontal="center" vertical="center"/>
    </xf>
    <xf numFmtId="0" fontId="276" fillId="96" borderId="0" xfId="1" applyFont="1" applyFill="1" applyAlignment="1" applyProtection="1">
      <alignment horizontal="center" vertical="center"/>
      <protection hidden="1"/>
    </xf>
    <xf numFmtId="0" fontId="192" fillId="49" borderId="0" xfId="1" applyFont="1" applyFill="1" applyAlignment="1" applyProtection="1">
      <alignment horizontal="center" vertical="center"/>
      <protection hidden="1"/>
    </xf>
    <xf numFmtId="0" fontId="278" fillId="97" borderId="0" xfId="1" applyFont="1" applyFill="1" applyAlignment="1" applyProtection="1">
      <alignment horizontal="center" vertical="center"/>
      <protection hidden="1"/>
    </xf>
    <xf numFmtId="165" fontId="279" fillId="21" borderId="34" xfId="1" applyNumberFormat="1" applyFont="1" applyFill="1" applyBorder="1" applyAlignment="1" applyProtection="1">
      <alignment horizontal="center" vertical="center"/>
      <protection hidden="1"/>
    </xf>
    <xf numFmtId="168" fontId="100" fillId="21" borderId="0" xfId="1" applyNumberFormat="1" applyFont="1" applyFill="1" applyAlignment="1" applyProtection="1">
      <alignment horizontal="center" vertical="center"/>
      <protection hidden="1"/>
    </xf>
    <xf numFmtId="168" fontId="79" fillId="8" borderId="0" xfId="8" applyNumberFormat="1" applyFont="1" applyFill="1" applyAlignment="1" applyProtection="1">
      <alignment horizontal="right" vertical="center"/>
      <protection locked="0"/>
    </xf>
    <xf numFmtId="168" fontId="94" fillId="0" borderId="0" xfId="8" applyNumberFormat="1" applyFont="1" applyAlignment="1" applyProtection="1">
      <alignment horizontal="right" vertical="center"/>
      <protection locked="0"/>
    </xf>
    <xf numFmtId="167" fontId="280" fillId="8" borderId="0" xfId="8" applyNumberFormat="1" applyFont="1" applyFill="1" applyAlignment="1">
      <alignment horizontal="center" vertical="center"/>
    </xf>
    <xf numFmtId="167" fontId="281" fillId="49" borderId="0" xfId="8" applyNumberFormat="1" applyFont="1" applyFill="1" applyAlignment="1">
      <alignment horizontal="center" vertical="center"/>
    </xf>
    <xf numFmtId="168" fontId="60" fillId="0" borderId="0" xfId="8" applyNumberFormat="1" applyFont="1" applyAlignment="1" applyProtection="1">
      <alignment horizontal="right" vertical="center"/>
      <protection locked="0"/>
    </xf>
    <xf numFmtId="168" fontId="275" fillId="8" borderId="0" xfId="8" applyNumberFormat="1" applyFont="1" applyFill="1" applyAlignment="1" applyProtection="1">
      <alignment horizontal="center" vertical="center"/>
      <protection locked="0"/>
    </xf>
    <xf numFmtId="165" fontId="282" fillId="8" borderId="34" xfId="1" applyNumberFormat="1" applyFont="1" applyFill="1" applyBorder="1" applyAlignment="1" applyProtection="1">
      <alignment horizontal="left" vertical="center"/>
      <protection hidden="1"/>
    </xf>
    <xf numFmtId="168" fontId="191" fillId="8" borderId="0" xfId="1" applyNumberFormat="1" applyFont="1" applyFill="1" applyAlignment="1" applyProtection="1">
      <alignment horizontal="left" vertical="center"/>
      <protection hidden="1"/>
    </xf>
    <xf numFmtId="168" fontId="283" fillId="8" borderId="0" xfId="8" applyNumberFormat="1" applyFont="1" applyFill="1" applyAlignment="1" applyProtection="1">
      <alignment horizontal="left" vertical="center"/>
      <protection locked="0"/>
    </xf>
    <xf numFmtId="168" fontId="191" fillId="8" borderId="0" xfId="8" applyNumberFormat="1" applyFont="1" applyFill="1" applyAlignment="1" applyProtection="1">
      <alignment horizontal="left" vertical="center"/>
      <protection locked="0"/>
    </xf>
    <xf numFmtId="167" fontId="283" fillId="8" borderId="0" xfId="8" applyNumberFormat="1" applyFont="1" applyFill="1" applyAlignment="1">
      <alignment horizontal="left" vertical="center"/>
    </xf>
    <xf numFmtId="0" fontId="283" fillId="8" borderId="0" xfId="0" applyFont="1" applyFill="1" applyAlignment="1">
      <alignment horizontal="left" vertical="top" wrapText="1"/>
    </xf>
    <xf numFmtId="167" fontId="191" fillId="8" borderId="0" xfId="8" applyNumberFormat="1" applyFont="1" applyFill="1" applyAlignment="1">
      <alignment horizontal="left" vertical="center"/>
    </xf>
    <xf numFmtId="168" fontId="191" fillId="8" borderId="202" xfId="1" applyNumberFormat="1" applyFont="1" applyFill="1" applyBorder="1" applyAlignment="1" applyProtection="1">
      <alignment horizontal="left" vertical="center"/>
      <protection hidden="1"/>
    </xf>
    <xf numFmtId="0" fontId="61" fillId="9" borderId="34" xfId="0" applyFont="1" applyFill="1" applyBorder="1"/>
    <xf numFmtId="0" fontId="60" fillId="8" borderId="0" xfId="1" applyFont="1" applyFill="1" applyAlignment="1" applyProtection="1">
      <alignment horizontal="right" vertical="center"/>
      <protection hidden="1"/>
    </xf>
    <xf numFmtId="168" fontId="54" fillId="8" borderId="0" xfId="8" applyNumberFormat="1" applyFont="1" applyFill="1" applyAlignment="1" applyProtection="1">
      <alignment horizontal="right" vertical="center"/>
      <protection locked="0"/>
    </xf>
    <xf numFmtId="0" fontId="100" fillId="8" borderId="0" xfId="1" applyFont="1" applyFill="1" applyAlignment="1" applyProtection="1">
      <alignment horizontal="center" vertical="center"/>
      <protection hidden="1"/>
    </xf>
    <xf numFmtId="0" fontId="276" fillId="8" borderId="0" xfId="1" applyFont="1" applyFill="1" applyAlignment="1" applyProtection="1">
      <alignment horizontal="center" vertical="center"/>
      <protection hidden="1"/>
    </xf>
    <xf numFmtId="0" fontId="192" fillId="8" borderId="0" xfId="1" applyFont="1" applyFill="1" applyAlignment="1" applyProtection="1">
      <alignment horizontal="center" vertical="center"/>
      <protection hidden="1"/>
    </xf>
    <xf numFmtId="0" fontId="278" fillId="8" borderId="0" xfId="1" applyFont="1" applyFill="1" applyAlignment="1" applyProtection="1">
      <alignment horizontal="center" vertical="center"/>
      <protection hidden="1"/>
    </xf>
    <xf numFmtId="3" fontId="284" fillId="17" borderId="0" xfId="8" applyNumberFormat="1" applyFont="1" applyFill="1" applyAlignment="1" applyProtection="1">
      <alignment horizontal="center" vertical="center"/>
      <protection locked="0"/>
    </xf>
    <xf numFmtId="167" fontId="251" fillId="17" borderId="0" xfId="8" applyNumberFormat="1" applyFont="1" applyFill="1" applyAlignment="1">
      <alignment horizontal="center" vertical="center"/>
    </xf>
    <xf numFmtId="168" fontId="270" fillId="8" borderId="0" xfId="8" applyNumberFormat="1" applyFont="1" applyFill="1" applyAlignment="1" applyProtection="1">
      <alignment horizontal="right" vertical="center"/>
      <protection locked="0"/>
    </xf>
    <xf numFmtId="177" fontId="251" fillId="17" borderId="0" xfId="8" applyNumberFormat="1" applyFont="1" applyFill="1" applyAlignment="1">
      <alignment horizontal="center" vertical="center"/>
    </xf>
    <xf numFmtId="177" fontId="276" fillId="96" borderId="0" xfId="8" applyNumberFormat="1" applyFont="1" applyFill="1" applyAlignment="1">
      <alignment horizontal="center" vertical="center"/>
    </xf>
    <xf numFmtId="177" fontId="192" fillId="49" borderId="0" xfId="8" applyNumberFormat="1" applyFont="1" applyFill="1" applyAlignment="1">
      <alignment horizontal="center" vertical="center"/>
    </xf>
    <xf numFmtId="177" fontId="278" fillId="97" borderId="0" xfId="8" applyNumberFormat="1" applyFont="1" applyFill="1" applyAlignment="1">
      <alignment horizontal="center" vertical="center"/>
    </xf>
    <xf numFmtId="165" fontId="279" fillId="21" borderId="0" xfId="1" applyNumberFormat="1" applyFont="1" applyFill="1" applyAlignment="1" applyProtection="1">
      <alignment horizontal="center" vertical="center"/>
      <protection hidden="1"/>
    </xf>
    <xf numFmtId="167" fontId="253" fillId="0" borderId="0" xfId="1" applyNumberFormat="1" applyFont="1" applyAlignment="1" applyProtection="1">
      <alignment horizontal="center" vertical="center"/>
      <protection hidden="1"/>
    </xf>
    <xf numFmtId="167" fontId="242" fillId="8" borderId="0" xfId="8" applyNumberFormat="1" applyFont="1" applyFill="1" applyAlignment="1">
      <alignment horizontal="center" vertical="center"/>
    </xf>
    <xf numFmtId="167" fontId="274" fillId="8" borderId="0" xfId="8" applyNumberFormat="1" applyFont="1" applyFill="1" applyAlignment="1">
      <alignment horizontal="center" vertical="center"/>
    </xf>
    <xf numFmtId="167" fontId="186" fillId="8" borderId="0" xfId="8" applyNumberFormat="1" applyFont="1" applyFill="1" applyAlignment="1">
      <alignment horizontal="center" vertical="center"/>
    </xf>
    <xf numFmtId="0" fontId="285" fillId="9" borderId="0" xfId="1" applyFont="1" applyFill="1" applyAlignment="1">
      <alignment horizontal="center"/>
    </xf>
    <xf numFmtId="168" fontId="79" fillId="9" borderId="21" xfId="8" applyNumberFormat="1" applyFont="1" applyFill="1" applyBorder="1" applyAlignment="1" applyProtection="1">
      <alignment horizontal="right" vertical="center"/>
      <protection locked="0"/>
    </xf>
    <xf numFmtId="168" fontId="79" fillId="9" borderId="203" xfId="8" applyNumberFormat="1" applyFont="1" applyFill="1" applyBorder="1" applyAlignment="1" applyProtection="1">
      <alignment horizontal="right" vertical="center"/>
      <protection locked="0"/>
    </xf>
    <xf numFmtId="167" fontId="249" fillId="9" borderId="34" xfId="0" applyNumberFormat="1" applyFont="1" applyFill="1" applyBorder="1" applyAlignment="1">
      <alignment horizontal="center"/>
    </xf>
    <xf numFmtId="168" fontId="286" fillId="9" borderId="0" xfId="0" applyNumberFormat="1" applyFont="1" applyFill="1" applyAlignment="1">
      <alignment horizontal="center"/>
    </xf>
    <xf numFmtId="167" fontId="45" fillId="9" borderId="0" xfId="0" applyNumberFormat="1" applyFont="1" applyFill="1" applyAlignment="1">
      <alignment horizontal="center" vertical="center"/>
    </xf>
    <xf numFmtId="167" fontId="249" fillId="9" borderId="0" xfId="0" applyNumberFormat="1" applyFont="1" applyFill="1" applyAlignment="1">
      <alignment horizontal="center"/>
    </xf>
    <xf numFmtId="0" fontId="0" fillId="9" borderId="0" xfId="0" applyFill="1"/>
    <xf numFmtId="168" fontId="3" fillId="9" borderId="202" xfId="0" applyNumberFormat="1" applyFont="1" applyFill="1" applyBorder="1" applyAlignment="1">
      <alignment horizontal="center"/>
    </xf>
    <xf numFmtId="168" fontId="249" fillId="9" borderId="0" xfId="0" applyNumberFormat="1" applyFont="1" applyFill="1" applyAlignment="1">
      <alignment horizontal="center"/>
    </xf>
    <xf numFmtId="167" fontId="3" fillId="9" borderId="34" xfId="0" applyNumberFormat="1" applyFont="1" applyFill="1" applyBorder="1" applyAlignment="1">
      <alignment horizontal="center"/>
    </xf>
    <xf numFmtId="168" fontId="0" fillId="9" borderId="0" xfId="0" applyNumberFormat="1" applyFill="1" applyAlignment="1">
      <alignment horizontal="center"/>
    </xf>
    <xf numFmtId="167" fontId="45" fillId="9" borderId="0" xfId="0" applyNumberFormat="1" applyFont="1" applyFill="1" applyAlignment="1">
      <alignment horizontal="center"/>
    </xf>
    <xf numFmtId="167" fontId="3" fillId="9" borderId="0" xfId="0" applyNumberFormat="1" applyFont="1" applyFill="1" applyAlignment="1">
      <alignment horizontal="center"/>
    </xf>
    <xf numFmtId="0" fontId="288" fillId="9" borderId="0" xfId="8" applyFont="1" applyFill="1" applyAlignment="1" applyProtection="1">
      <alignment horizontal="right"/>
      <protection locked="0"/>
    </xf>
    <xf numFmtId="0" fontId="289" fillId="9" borderId="0" xfId="0" applyFont="1" applyFill="1" applyAlignment="1">
      <alignment horizontal="left"/>
    </xf>
    <xf numFmtId="0" fontId="289" fillId="9" borderId="21" xfId="0" applyFont="1" applyFill="1" applyBorder="1" applyAlignment="1">
      <alignment horizontal="right"/>
    </xf>
    <xf numFmtId="0" fontId="290" fillId="9" borderId="0" xfId="0" applyFont="1" applyFill="1" applyAlignment="1">
      <alignment vertical="center"/>
    </xf>
    <xf numFmtId="0" fontId="1" fillId="9" borderId="0" xfId="0" applyFont="1" applyFill="1"/>
    <xf numFmtId="0" fontId="0" fillId="9" borderId="0" xfId="0" applyFill="1" applyAlignment="1">
      <alignment horizontal="right"/>
    </xf>
    <xf numFmtId="168" fontId="3" fillId="9" borderId="0" xfId="0" applyNumberFormat="1" applyFont="1" applyFill="1" applyAlignment="1">
      <alignment horizontal="center"/>
    </xf>
    <xf numFmtId="0" fontId="288" fillId="9" borderId="203" xfId="8" applyFont="1" applyFill="1" applyBorder="1" applyAlignment="1" applyProtection="1">
      <alignment horizontal="right"/>
      <protection locked="0"/>
    </xf>
    <xf numFmtId="0" fontId="248" fillId="8" borderId="34" xfId="1" applyFont="1" applyFill="1" applyBorder="1" applyAlignment="1" applyProtection="1">
      <alignment horizontal="left" vertical="center"/>
      <protection hidden="1"/>
    </xf>
    <xf numFmtId="0" fontId="80" fillId="8" borderId="0" xfId="0" applyFont="1" applyFill="1" applyAlignment="1">
      <alignment vertical="top" wrapText="1"/>
    </xf>
    <xf numFmtId="0" fontId="285" fillId="8" borderId="0" xfId="1" applyFont="1" applyFill="1" applyAlignment="1">
      <alignment horizontal="center" vertical="center"/>
    </xf>
    <xf numFmtId="0" fontId="286" fillId="8" borderId="34" xfId="0" applyFont="1" applyFill="1" applyBorder="1" applyAlignment="1">
      <alignment vertical="center"/>
    </xf>
    <xf numFmtId="0" fontId="146" fillId="0" borderId="0" xfId="6"/>
    <xf numFmtId="0" fontId="286" fillId="8" borderId="0" xfId="0" applyFont="1" applyFill="1" applyAlignment="1">
      <alignment vertical="center" wrapText="1"/>
    </xf>
    <xf numFmtId="0" fontId="19" fillId="8" borderId="202" xfId="8" applyFont="1" applyFill="1" applyBorder="1" applyAlignment="1" applyProtection="1">
      <alignment vertical="center"/>
      <protection locked="0"/>
    </xf>
    <xf numFmtId="0" fontId="286" fillId="8" borderId="34" xfId="0" applyFont="1" applyFill="1" applyBorder="1" applyAlignment="1">
      <alignment vertical="center" wrapText="1"/>
    </xf>
    <xf numFmtId="0" fontId="289" fillId="9" borderId="0" xfId="0" applyFont="1" applyFill="1" applyAlignment="1">
      <alignment horizontal="right"/>
    </xf>
    <xf numFmtId="0" fontId="288" fillId="9" borderId="202" xfId="8" applyFont="1" applyFill="1" applyBorder="1" applyAlignment="1" applyProtection="1">
      <alignment horizontal="right"/>
      <protection locked="0"/>
    </xf>
    <xf numFmtId="0" fontId="291" fillId="8" borderId="34" xfId="1" applyFont="1" applyFill="1" applyBorder="1" applyAlignment="1">
      <alignment horizontal="center" vertical="center"/>
    </xf>
    <xf numFmtId="0" fontId="61" fillId="8" borderId="0" xfId="1" applyFont="1" applyFill="1" applyAlignment="1" applyProtection="1">
      <alignment vertical="center"/>
      <protection hidden="1"/>
    </xf>
    <xf numFmtId="0" fontId="291" fillId="8" borderId="16" xfId="1" applyFont="1" applyFill="1" applyBorder="1" applyAlignment="1">
      <alignment horizontal="center" vertical="center"/>
    </xf>
    <xf numFmtId="0" fontId="60" fillId="8" borderId="0" xfId="1" applyFont="1" applyFill="1" applyAlignment="1" applyProtection="1">
      <alignment vertical="center"/>
      <protection hidden="1"/>
    </xf>
    <xf numFmtId="0" fontId="0" fillId="8" borderId="25" xfId="0" applyFill="1" applyBorder="1"/>
    <xf numFmtId="0" fontId="249" fillId="8" borderId="0" xfId="0" applyFont="1" applyFill="1" applyAlignment="1" applyProtection="1">
      <alignment horizontal="center" vertical="center"/>
      <protection locked="0"/>
    </xf>
    <xf numFmtId="0" fontId="249" fillId="8" borderId="24" xfId="0" applyFont="1" applyFill="1" applyBorder="1" applyAlignment="1" applyProtection="1">
      <alignment horizontal="center" vertical="center"/>
      <protection locked="0"/>
    </xf>
    <xf numFmtId="0" fontId="0" fillId="8" borderId="0" xfId="0" applyFill="1" applyAlignment="1">
      <alignment vertical="center"/>
    </xf>
    <xf numFmtId="0" fontId="0" fillId="8" borderId="0" xfId="0" applyFill="1" applyAlignment="1">
      <alignment horizontal="center" vertical="center"/>
    </xf>
    <xf numFmtId="167" fontId="280" fillId="0" borderId="0" xfId="8" applyNumberFormat="1" applyFont="1" applyAlignment="1">
      <alignment horizontal="center" vertical="center"/>
    </xf>
    <xf numFmtId="3" fontId="284" fillId="8" borderId="0" xfId="8" applyNumberFormat="1" applyFont="1" applyFill="1" applyAlignment="1" applyProtection="1">
      <alignment horizontal="center" vertical="center"/>
      <protection locked="0"/>
    </xf>
    <xf numFmtId="167" fontId="251" fillId="8" borderId="0" xfId="8" applyNumberFormat="1" applyFont="1" applyFill="1" applyAlignment="1">
      <alignment horizontal="center" vertical="center"/>
    </xf>
    <xf numFmtId="168" fontId="29" fillId="9" borderId="0" xfId="1" applyNumberFormat="1" applyFont="1" applyFill="1" applyAlignment="1" applyProtection="1">
      <alignment horizontal="left" vertical="center"/>
      <protection hidden="1"/>
    </xf>
    <xf numFmtId="168" fontId="54" fillId="9" borderId="0" xfId="8" applyNumberFormat="1" applyFont="1" applyFill="1" applyAlignment="1" applyProtection="1">
      <alignment horizontal="right" vertical="center"/>
      <protection locked="0"/>
    </xf>
    <xf numFmtId="0" fontId="48" fillId="9" borderId="0" xfId="0" applyFont="1" applyFill="1" applyAlignment="1">
      <alignment vertical="top" wrapText="1"/>
    </xf>
    <xf numFmtId="0" fontId="291" fillId="8" borderId="0" xfId="1" applyFont="1" applyFill="1" applyAlignment="1">
      <alignment horizontal="center" vertical="center"/>
    </xf>
    <xf numFmtId="0" fontId="293" fillId="8" borderId="0" xfId="0" applyFont="1" applyFill="1" applyAlignment="1">
      <alignment vertical="center"/>
    </xf>
    <xf numFmtId="0" fontId="295" fillId="8" borderId="0" xfId="0" applyFont="1" applyFill="1" applyAlignment="1">
      <alignment vertical="center"/>
    </xf>
    <xf numFmtId="0" fontId="296" fillId="8" borderId="0" xfId="0" applyFont="1" applyFill="1" applyAlignment="1">
      <alignment vertical="center"/>
    </xf>
    <xf numFmtId="0" fontId="297" fillId="8" borderId="0" xfId="0" applyFont="1" applyFill="1" applyAlignment="1">
      <alignment vertical="center"/>
    </xf>
    <xf numFmtId="0" fontId="3" fillId="9" borderId="205" xfId="0" applyFont="1" applyFill="1" applyBorder="1"/>
    <xf numFmtId="0" fontId="3" fillId="9" borderId="200" xfId="0" applyFont="1" applyFill="1" applyBorder="1"/>
    <xf numFmtId="0" fontId="3" fillId="9" borderId="206" xfId="0" applyFont="1" applyFill="1" applyBorder="1"/>
    <xf numFmtId="0" fontId="249" fillId="8" borderId="34" xfId="0" applyFont="1" applyFill="1" applyBorder="1" applyAlignment="1" applyProtection="1">
      <alignment horizontal="left" vertical="center"/>
      <protection locked="0"/>
    </xf>
    <xf numFmtId="0" fontId="249" fillId="8" borderId="202" xfId="0" applyFont="1" applyFill="1" applyBorder="1" applyAlignment="1" applyProtection="1">
      <alignment horizontal="left" vertical="center"/>
      <protection locked="0"/>
    </xf>
    <xf numFmtId="0" fontId="298" fillId="8" borderId="34" xfId="0" applyFont="1" applyFill="1" applyBorder="1" applyAlignment="1">
      <alignment horizontal="center" vertical="center" wrapText="1"/>
    </xf>
    <xf numFmtId="0" fontId="77" fillId="0" borderId="0" xfId="0" applyFont="1" applyAlignment="1">
      <alignment horizontal="right"/>
    </xf>
    <xf numFmtId="0" fontId="300" fillId="8" borderId="0" xfId="1" applyFont="1" applyFill="1" applyAlignment="1">
      <alignment horizontal="center" vertical="center"/>
    </xf>
    <xf numFmtId="1" fontId="77" fillId="80" borderId="202" xfId="0" applyNumberFormat="1" applyFont="1" applyFill="1" applyBorder="1" applyAlignment="1">
      <alignment horizontal="center" vertical="center"/>
    </xf>
    <xf numFmtId="0" fontId="301" fillId="8" borderId="34" xfId="1" applyFont="1" applyFill="1" applyBorder="1" applyAlignment="1">
      <alignment horizontal="center" vertical="center"/>
    </xf>
    <xf numFmtId="0" fontId="302" fillId="8" borderId="0" xfId="0" applyFont="1" applyFill="1" applyAlignment="1">
      <alignment horizontal="right"/>
    </xf>
    <xf numFmtId="167" fontId="37" fillId="8" borderId="202" xfId="0" applyNumberFormat="1" applyFont="1" applyFill="1" applyBorder="1" applyAlignment="1">
      <alignment horizontal="center"/>
    </xf>
    <xf numFmtId="1" fontId="242" fillId="8" borderId="0" xfId="0" applyNumberFormat="1" applyFont="1" applyFill="1" applyAlignment="1">
      <alignment horizontal="center" vertical="center"/>
    </xf>
    <xf numFmtId="178" fontId="303" fillId="8" borderId="0" xfId="0" applyNumberFormat="1" applyFont="1" applyFill="1" applyAlignment="1">
      <alignment horizontal="center" vertical="center"/>
    </xf>
    <xf numFmtId="167" fontId="242" fillId="80" borderId="0" xfId="0" applyNumberFormat="1" applyFont="1" applyFill="1" applyAlignment="1">
      <alignment horizontal="center"/>
    </xf>
    <xf numFmtId="167" fontId="54" fillId="8" borderId="202" xfId="0" applyNumberFormat="1" applyFont="1" applyFill="1" applyBorder="1" applyAlignment="1">
      <alignment horizontal="center"/>
    </xf>
    <xf numFmtId="170" fontId="304" fillId="9" borderId="34" xfId="0" applyNumberFormat="1" applyFont="1" applyFill="1" applyBorder="1" applyAlignment="1">
      <alignment horizontal="center" vertical="center"/>
    </xf>
    <xf numFmtId="1" fontId="304" fillId="9" borderId="0" xfId="0" applyNumberFormat="1" applyFont="1" applyFill="1" applyAlignment="1">
      <alignment horizontal="center" vertical="center"/>
    </xf>
    <xf numFmtId="0" fontId="0" fillId="9" borderId="34" xfId="0" applyFill="1" applyBorder="1"/>
    <xf numFmtId="167" fontId="304" fillId="9" borderId="0" xfId="0" applyNumberFormat="1" applyFont="1" applyFill="1" applyAlignment="1">
      <alignment horizontal="center" vertical="center"/>
    </xf>
    <xf numFmtId="0" fontId="303" fillId="8" borderId="0" xfId="1" applyFont="1" applyFill="1" applyAlignment="1">
      <alignment horizontal="center" vertical="center"/>
    </xf>
    <xf numFmtId="0" fontId="249" fillId="8" borderId="203" xfId="0" applyFont="1" applyFill="1" applyBorder="1" applyAlignment="1" applyProtection="1">
      <alignment horizontal="left" vertical="center"/>
      <protection locked="0"/>
    </xf>
    <xf numFmtId="0" fontId="0" fillId="8" borderId="34" xfId="0" applyFill="1" applyBorder="1"/>
    <xf numFmtId="0" fontId="249" fillId="8" borderId="202" xfId="0" applyFont="1" applyFill="1" applyBorder="1" applyAlignment="1" applyProtection="1">
      <alignment horizontal="center" vertical="center"/>
      <protection locked="0"/>
    </xf>
    <xf numFmtId="0" fontId="0" fillId="8" borderId="219" xfId="0" applyFill="1" applyBorder="1"/>
    <xf numFmtId="0" fontId="0" fillId="8" borderId="21" xfId="0" applyFill="1" applyBorder="1"/>
    <xf numFmtId="0" fontId="249" fillId="8" borderId="21" xfId="0" applyFont="1" applyFill="1" applyBorder="1" applyAlignment="1" applyProtection="1">
      <alignment horizontal="center" vertical="center"/>
      <protection locked="0"/>
    </xf>
    <xf numFmtId="0" fontId="249" fillId="8" borderId="203" xfId="0" applyFont="1" applyFill="1" applyBorder="1" applyAlignment="1" applyProtection="1">
      <alignment horizontal="center" vertical="center"/>
      <protection locked="0"/>
    </xf>
    <xf numFmtId="0" fontId="305" fillId="8" borderId="34" xfId="1" applyFont="1" applyFill="1" applyBorder="1" applyAlignment="1">
      <alignment horizontal="left" vertical="center"/>
    </xf>
    <xf numFmtId="0" fontId="0" fillId="8" borderId="202" xfId="0" applyFill="1" applyBorder="1"/>
    <xf numFmtId="0" fontId="307" fillId="101" borderId="34" xfId="1" applyFont="1" applyFill="1" applyBorder="1" applyAlignment="1" applyProtection="1">
      <alignment horizontal="center" vertical="center"/>
      <protection hidden="1"/>
    </xf>
    <xf numFmtId="0" fontId="305" fillId="8" borderId="0" xfId="1" applyFont="1" applyFill="1" applyAlignment="1" applyProtection="1">
      <alignment horizontal="left" vertical="center"/>
      <protection hidden="1"/>
    </xf>
    <xf numFmtId="0" fontId="305" fillId="8" borderId="0" xfId="1" applyFont="1" applyFill="1" applyAlignment="1" applyProtection="1">
      <alignment horizontal="right" vertical="center"/>
      <protection hidden="1"/>
    </xf>
    <xf numFmtId="0" fontId="249" fillId="8" borderId="0" xfId="0" applyFont="1" applyFill="1"/>
    <xf numFmtId="2" fontId="308" fillId="8" borderId="0" xfId="1" applyNumberFormat="1" applyFont="1" applyFill="1" applyAlignment="1" applyProtection="1">
      <alignment vertical="center"/>
      <protection hidden="1"/>
    </xf>
    <xf numFmtId="0" fontId="308" fillId="8" borderId="0" xfId="0" applyFont="1" applyFill="1"/>
    <xf numFmtId="167" fontId="242" fillId="80" borderId="34" xfId="0" applyNumberFormat="1" applyFont="1" applyFill="1" applyBorder="1" applyAlignment="1">
      <alignment horizontal="center"/>
    </xf>
    <xf numFmtId="0" fontId="310" fillId="8" borderId="34" xfId="1" applyFont="1" applyFill="1" applyBorder="1" applyAlignment="1">
      <alignment horizontal="left" vertical="center"/>
    </xf>
    <xf numFmtId="0" fontId="310" fillId="8" borderId="0" xfId="1" applyFont="1" applyFill="1" applyAlignment="1">
      <alignment horizontal="center" vertical="center"/>
    </xf>
    <xf numFmtId="0" fontId="311" fillId="8" borderId="0" xfId="1" applyFont="1" applyFill="1" applyAlignment="1">
      <alignment horizontal="center" vertical="center"/>
    </xf>
    <xf numFmtId="0" fontId="312" fillId="8" borderId="0" xfId="1" applyFont="1" applyFill="1" applyAlignment="1">
      <alignment horizontal="center" vertical="center"/>
    </xf>
    <xf numFmtId="0" fontId="0" fillId="8" borderId="202" xfId="0" applyFill="1" applyBorder="1" applyAlignment="1">
      <alignment horizontal="center" vertical="center" wrapText="1"/>
    </xf>
    <xf numFmtId="0" fontId="310" fillId="8" borderId="34" xfId="1" applyFont="1" applyFill="1" applyBorder="1" applyAlignment="1">
      <alignment horizontal="center" vertical="center"/>
    </xf>
    <xf numFmtId="0" fontId="249" fillId="8" borderId="48" xfId="0" applyFont="1" applyFill="1" applyBorder="1" applyAlignment="1" applyProtection="1">
      <alignment horizontal="left" vertical="center"/>
      <protection locked="0"/>
    </xf>
    <xf numFmtId="0" fontId="249" fillId="8" borderId="160" xfId="0" applyFont="1" applyFill="1" applyBorder="1" applyAlignment="1" applyProtection="1">
      <alignment horizontal="left" vertical="center"/>
      <protection locked="0"/>
    </xf>
    <xf numFmtId="0" fontId="61" fillId="8" borderId="160" xfId="1" applyFont="1" applyFill="1" applyBorder="1" applyAlignment="1" applyProtection="1">
      <alignment vertical="center"/>
      <protection hidden="1"/>
    </xf>
    <xf numFmtId="0" fontId="310" fillId="8" borderId="160" xfId="1" applyFont="1" applyFill="1" applyBorder="1" applyAlignment="1">
      <alignment horizontal="center" vertical="center"/>
    </xf>
    <xf numFmtId="0" fontId="311" fillId="8" borderId="160" xfId="1" applyFont="1" applyFill="1" applyBorder="1" applyAlignment="1">
      <alignment horizontal="center" vertical="center"/>
    </xf>
    <xf numFmtId="0" fontId="312" fillId="8" borderId="160" xfId="1" applyFont="1" applyFill="1" applyBorder="1" applyAlignment="1">
      <alignment horizontal="center" vertical="center"/>
    </xf>
    <xf numFmtId="0" fontId="0" fillId="8" borderId="160" xfId="0" applyFill="1" applyBorder="1" applyAlignment="1">
      <alignment horizontal="center" vertical="center" wrapText="1"/>
    </xf>
    <xf numFmtId="0" fontId="0" fillId="8" borderId="52" xfId="0" applyFill="1" applyBorder="1" applyAlignment="1">
      <alignment horizontal="center" vertical="center" wrapText="1"/>
    </xf>
    <xf numFmtId="0" fontId="0" fillId="8" borderId="17" xfId="0" applyFill="1" applyBorder="1" applyAlignment="1">
      <alignment horizontal="center" vertical="center"/>
    </xf>
    <xf numFmtId="0" fontId="270" fillId="8" borderId="0" xfId="1" applyFont="1" applyFill="1" applyAlignment="1">
      <alignment horizontal="left" vertical="center"/>
    </xf>
    <xf numFmtId="0" fontId="60" fillId="8" borderId="0" xfId="1" applyFont="1" applyFill="1" applyAlignment="1" applyProtection="1">
      <alignment horizontal="left" vertical="center"/>
      <protection hidden="1"/>
    </xf>
    <xf numFmtId="167" fontId="242" fillId="101" borderId="0" xfId="0" applyNumberFormat="1" applyFont="1" applyFill="1" applyAlignment="1">
      <alignment horizontal="center"/>
    </xf>
    <xf numFmtId="0" fontId="29" fillId="8" borderId="0" xfId="1" applyFont="1" applyFill="1" applyAlignment="1" applyProtection="1">
      <alignment vertical="center"/>
      <protection hidden="1"/>
    </xf>
    <xf numFmtId="0" fontId="307" fillId="101" borderId="0" xfId="1" applyFont="1" applyFill="1" applyAlignment="1" applyProtection="1">
      <alignment horizontal="center" vertical="center"/>
      <protection hidden="1"/>
    </xf>
    <xf numFmtId="0" fontId="314" fillId="8" borderId="0" xfId="1" applyFont="1" applyFill="1" applyAlignment="1" applyProtection="1">
      <alignment horizontal="right"/>
      <protection hidden="1"/>
    </xf>
    <xf numFmtId="0" fontId="310" fillId="8" borderId="16" xfId="1" applyFont="1" applyFill="1" applyBorder="1" applyAlignment="1">
      <alignment horizontal="center" vertical="center"/>
    </xf>
    <xf numFmtId="0" fontId="315" fillId="8" borderId="0" xfId="0" applyFont="1" applyFill="1" applyAlignment="1">
      <alignment horizontal="center" vertical="center"/>
    </xf>
    <xf numFmtId="0" fontId="315" fillId="8" borderId="17" xfId="0" applyFont="1" applyFill="1" applyBorder="1" applyAlignment="1">
      <alignment horizontal="center" vertical="center"/>
    </xf>
    <xf numFmtId="0" fontId="78" fillId="8" borderId="16" xfId="1" applyFont="1" applyFill="1" applyBorder="1" applyAlignment="1">
      <alignment horizontal="center" vertical="center"/>
    </xf>
    <xf numFmtId="0" fontId="0" fillId="8" borderId="16" xfId="0" applyFill="1" applyBorder="1"/>
    <xf numFmtId="0" fontId="254" fillId="8" borderId="0" xfId="1" applyFont="1" applyFill="1" applyAlignment="1">
      <alignment horizontal="right" vertical="center"/>
    </xf>
    <xf numFmtId="0" fontId="0" fillId="0" borderId="16" xfId="0" applyBorder="1"/>
    <xf numFmtId="0" fontId="291" fillId="8" borderId="0" xfId="1" applyFont="1" applyFill="1" applyAlignment="1">
      <alignment horizontal="right" vertical="center"/>
    </xf>
    <xf numFmtId="0" fontId="316" fillId="8" borderId="0" xfId="0" applyFont="1" applyFill="1" applyAlignment="1">
      <alignment vertical="center"/>
    </xf>
    <xf numFmtId="2" fontId="60" fillId="41" borderId="34" xfId="1" applyNumberFormat="1" applyFont="1" applyFill="1" applyBorder="1" applyAlignment="1" applyProtection="1">
      <alignment vertical="center"/>
      <protection locked="0"/>
    </xf>
    <xf numFmtId="2" fontId="60" fillId="41" borderId="0" xfId="1" applyNumberFormat="1" applyFont="1" applyFill="1" applyAlignment="1" applyProtection="1">
      <alignment vertical="center"/>
      <protection locked="0"/>
    </xf>
    <xf numFmtId="2" fontId="60" fillId="41" borderId="202" xfId="1" applyNumberFormat="1" applyFont="1" applyFill="1" applyBorder="1" applyAlignment="1" applyProtection="1">
      <alignment vertical="center"/>
      <protection locked="0"/>
    </xf>
    <xf numFmtId="168" fontId="79" fillId="0" borderId="0" xfId="8" applyNumberFormat="1" applyFont="1" applyAlignment="1" applyProtection="1">
      <alignment horizontal="right" vertical="center"/>
      <protection locked="0"/>
    </xf>
    <xf numFmtId="167" fontId="253" fillId="0" borderId="0" xfId="8" applyNumberFormat="1" applyFont="1" applyAlignment="1">
      <alignment horizontal="center" vertical="center"/>
    </xf>
    <xf numFmtId="0" fontId="318" fillId="9" borderId="34" xfId="0" applyFont="1" applyFill="1" applyBorder="1"/>
    <xf numFmtId="3" fontId="319" fillId="8" borderId="0" xfId="8" applyNumberFormat="1" applyFont="1" applyFill="1" applyAlignment="1" applyProtection="1">
      <alignment horizontal="center" vertical="center"/>
      <protection locked="0"/>
    </xf>
    <xf numFmtId="167" fontId="161" fillId="8" borderId="0" xfId="8" applyNumberFormat="1" applyFont="1" applyFill="1" applyAlignment="1">
      <alignment horizontal="center" vertical="center"/>
    </xf>
    <xf numFmtId="0" fontId="320" fillId="8" borderId="0" xfId="0" applyFont="1" applyFill="1" applyAlignment="1">
      <alignment vertical="top" wrapText="1"/>
    </xf>
    <xf numFmtId="0" fontId="320" fillId="9" borderId="0" xfId="0" applyFont="1" applyFill="1" applyAlignment="1">
      <alignment vertical="top" wrapText="1"/>
    </xf>
    <xf numFmtId="0" fontId="0" fillId="8" borderId="0" xfId="0" applyFill="1" applyAlignment="1" applyProtection="1">
      <alignment horizontal="left" vertical="center"/>
      <protection locked="0"/>
    </xf>
    <xf numFmtId="168" fontId="79" fillId="9" borderId="219" xfId="8" applyNumberFormat="1" applyFont="1" applyFill="1" applyBorder="1" applyAlignment="1" applyProtection="1">
      <alignment horizontal="right" vertical="center"/>
      <protection locked="0"/>
    </xf>
    <xf numFmtId="0" fontId="288" fillId="9" borderId="34" xfId="8" applyFont="1" applyFill="1" applyBorder="1" applyAlignment="1" applyProtection="1">
      <alignment horizontal="right"/>
      <protection locked="0"/>
    </xf>
    <xf numFmtId="0" fontId="288" fillId="9" borderId="219" xfId="8" applyFont="1" applyFill="1" applyBorder="1" applyAlignment="1" applyProtection="1">
      <alignment horizontal="right"/>
      <protection locked="0"/>
    </xf>
    <xf numFmtId="0" fontId="289" fillId="9" borderId="21" xfId="0" applyFont="1" applyFill="1" applyBorder="1" applyAlignment="1">
      <alignment horizontal="left"/>
    </xf>
    <xf numFmtId="0" fontId="290" fillId="9" borderId="21" xfId="0" applyFont="1" applyFill="1" applyBorder="1" applyAlignment="1">
      <alignment vertical="center"/>
    </xf>
    <xf numFmtId="0" fontId="1" fillId="9" borderId="21" xfId="0" applyFont="1" applyFill="1" applyBorder="1"/>
    <xf numFmtId="0" fontId="0" fillId="9" borderId="21" xfId="0" applyFill="1" applyBorder="1" applyAlignment="1">
      <alignment horizontal="right"/>
    </xf>
    <xf numFmtId="168" fontId="3" fillId="9" borderId="21" xfId="0" applyNumberFormat="1" applyFont="1" applyFill="1" applyBorder="1" applyAlignment="1">
      <alignment horizontal="center"/>
    </xf>
    <xf numFmtId="0" fontId="0" fillId="9" borderId="21" xfId="0" applyFill="1" applyBorder="1"/>
    <xf numFmtId="0" fontId="146" fillId="0" borderId="0" xfId="6" applyBorder="1"/>
    <xf numFmtId="0" fontId="0" fillId="0" borderId="34" xfId="0" applyBorder="1"/>
    <xf numFmtId="0" fontId="291" fillId="8" borderId="221" xfId="1" applyFont="1" applyFill="1" applyBorder="1" applyAlignment="1">
      <alignment horizontal="center" vertical="center"/>
    </xf>
    <xf numFmtId="0" fontId="60" fillId="8" borderId="222" xfId="1" applyFont="1" applyFill="1" applyBorder="1" applyAlignment="1" applyProtection="1">
      <alignment vertical="center"/>
      <protection hidden="1"/>
    </xf>
    <xf numFmtId="0" fontId="286" fillId="8" borderId="222" xfId="0" applyFont="1" applyFill="1" applyBorder="1" applyAlignment="1">
      <alignment vertical="center" wrapText="1"/>
    </xf>
    <xf numFmtId="0" fontId="19" fillId="8" borderId="222" xfId="8" applyFont="1" applyFill="1" applyBorder="1" applyAlignment="1" applyProtection="1">
      <alignment vertical="center"/>
      <protection locked="0"/>
    </xf>
    <xf numFmtId="0" fontId="19" fillId="8" borderId="223" xfId="8" applyFont="1" applyFill="1" applyBorder="1" applyAlignment="1" applyProtection="1">
      <alignment vertical="center"/>
      <protection locked="0"/>
    </xf>
    <xf numFmtId="0" fontId="37" fillId="8" borderId="0" xfId="1" applyFont="1" applyFill="1" applyAlignment="1" applyProtection="1">
      <alignment horizontal="right" vertical="center"/>
      <protection hidden="1"/>
    </xf>
    <xf numFmtId="0" fontId="61" fillId="8" borderId="0" xfId="1" applyFont="1" applyFill="1" applyAlignment="1" applyProtection="1">
      <alignment horizontal="right" vertical="center"/>
      <protection hidden="1"/>
    </xf>
    <xf numFmtId="0" fontId="286" fillId="8" borderId="0" xfId="0" applyFont="1" applyFill="1" applyAlignment="1">
      <alignment vertical="center"/>
    </xf>
    <xf numFmtId="1" fontId="29" fillId="8" borderId="0" xfId="8" applyNumberFormat="1" applyFont="1" applyFill="1" applyAlignment="1" applyProtection="1">
      <alignment vertical="center"/>
      <protection locked="0"/>
    </xf>
    <xf numFmtId="0" fontId="3" fillId="8" borderId="0" xfId="0" applyFont="1" applyFill="1" applyAlignment="1">
      <alignment vertical="center"/>
    </xf>
    <xf numFmtId="0" fontId="45" fillId="0" borderId="0" xfId="0" applyFont="1"/>
    <xf numFmtId="167" fontId="242" fillId="8" borderId="0" xfId="0" applyNumberFormat="1" applyFont="1" applyFill="1" applyAlignment="1">
      <alignment horizontal="center" vertical="center"/>
    </xf>
    <xf numFmtId="170" fontId="45" fillId="0" borderId="0" xfId="0" applyNumberFormat="1" applyFont="1"/>
    <xf numFmtId="0" fontId="182" fillId="47" borderId="0" xfId="1" applyFont="1" applyFill="1" applyAlignment="1" applyProtection="1">
      <alignment horizontal="center" vertical="center" textRotation="90"/>
      <protection locked="0"/>
    </xf>
    <xf numFmtId="0" fontId="69" fillId="8" borderId="37" xfId="1" applyFont="1" applyFill="1" applyBorder="1" applyAlignment="1" applyProtection="1">
      <alignment horizontal="left" vertical="center"/>
      <protection locked="0"/>
    </xf>
    <xf numFmtId="0" fontId="77" fillId="8" borderId="0" xfId="1" applyFont="1" applyFill="1" applyAlignment="1">
      <alignment horizontal="center"/>
    </xf>
    <xf numFmtId="0" fontId="305" fillId="8" borderId="0" xfId="1" applyFont="1" applyFill="1" applyAlignment="1">
      <alignment vertical="center"/>
    </xf>
    <xf numFmtId="0" fontId="200" fillId="8" borderId="0" xfId="1" applyFont="1" applyFill="1" applyAlignment="1" applyProtection="1">
      <alignment vertical="center"/>
      <protection locked="0"/>
    </xf>
    <xf numFmtId="0" fontId="191" fillId="8" borderId="0" xfId="1" applyFont="1" applyFill="1" applyAlignment="1">
      <alignment horizontal="right" vertical="center"/>
    </xf>
    <xf numFmtId="0" fontId="273" fillId="8" borderId="0" xfId="1" applyFont="1" applyFill="1" applyAlignment="1" applyProtection="1">
      <alignment horizontal="left"/>
      <protection hidden="1"/>
    </xf>
    <xf numFmtId="0" fontId="314" fillId="8" borderId="0" xfId="1" applyFont="1" applyFill="1" applyAlignment="1" applyProtection="1">
      <alignment horizontal="center"/>
      <protection hidden="1"/>
    </xf>
    <xf numFmtId="172" fontId="56" fillId="8" borderId="0" xfId="1" applyNumberFormat="1" applyFont="1" applyFill="1" applyAlignment="1">
      <alignment horizontal="center" vertical="center"/>
    </xf>
    <xf numFmtId="165" fontId="323" fillId="8" borderId="0" xfId="1" applyNumberFormat="1" applyFont="1" applyFill="1" applyAlignment="1" applyProtection="1">
      <alignment horizontal="left" vertical="center"/>
      <protection hidden="1"/>
    </xf>
    <xf numFmtId="168" fontId="54" fillId="8" borderId="0" xfId="8" applyNumberFormat="1" applyFont="1" applyFill="1" applyAlignment="1" applyProtection="1">
      <alignment horizontal="center" vertical="center"/>
      <protection locked="0"/>
    </xf>
    <xf numFmtId="0" fontId="56" fillId="8" borderId="0" xfId="1" applyFont="1" applyFill="1" applyAlignment="1" applyProtection="1">
      <alignment horizontal="left" vertical="center"/>
      <protection locked="0"/>
    </xf>
    <xf numFmtId="0" fontId="56" fillId="8" borderId="0" xfId="1" applyFont="1" applyFill="1" applyAlignment="1" applyProtection="1">
      <alignment vertical="center"/>
      <protection locked="0"/>
    </xf>
    <xf numFmtId="165" fontId="18" fillId="8" borderId="14" xfId="1" applyNumberFormat="1" applyFont="1" applyFill="1" applyBorder="1" applyAlignment="1">
      <alignment horizontal="center" vertical="center"/>
    </xf>
    <xf numFmtId="0" fontId="5" fillId="8" borderId="14" xfId="1" applyFill="1" applyBorder="1" applyAlignment="1" applyProtection="1">
      <alignment vertical="center"/>
      <protection locked="0"/>
    </xf>
    <xf numFmtId="0" fontId="5" fillId="8" borderId="14" xfId="1" applyFill="1" applyBorder="1" applyProtection="1">
      <protection locked="0"/>
    </xf>
    <xf numFmtId="0" fontId="6" fillId="8" borderId="14" xfId="0" applyFont="1" applyFill="1" applyBorder="1" applyAlignment="1">
      <alignment horizontal="right" vertical="center"/>
    </xf>
    <xf numFmtId="168" fontId="325" fillId="8" borderId="14" xfId="0" applyNumberFormat="1" applyFont="1" applyFill="1" applyBorder="1" applyAlignment="1">
      <alignment horizontal="centerContinuous" vertical="center"/>
    </xf>
    <xf numFmtId="0" fontId="326" fillId="102" borderId="14" xfId="2" applyFont="1" applyFill="1" applyBorder="1" applyAlignment="1">
      <alignment horizontal="right" vertical="center"/>
    </xf>
    <xf numFmtId="0" fontId="191" fillId="103" borderId="14" xfId="8" applyFont="1" applyFill="1" applyBorder="1" applyAlignment="1" applyProtection="1">
      <alignment horizontal="center" vertical="center"/>
      <protection locked="0"/>
    </xf>
    <xf numFmtId="0" fontId="249" fillId="8" borderId="16" xfId="0" applyFont="1" applyFill="1" applyBorder="1" applyAlignment="1" applyProtection="1">
      <alignment horizontal="left" vertical="center"/>
      <protection locked="0"/>
    </xf>
    <xf numFmtId="0" fontId="249" fillId="8" borderId="17" xfId="0" applyFont="1" applyFill="1" applyBorder="1" applyAlignment="1" applyProtection="1">
      <alignment horizontal="left" vertical="center"/>
      <protection locked="0"/>
    </xf>
    <xf numFmtId="0" fontId="254" fillId="8" borderId="16" xfId="1" applyFont="1" applyFill="1" applyBorder="1" applyAlignment="1">
      <alignment horizontal="center" vertical="center"/>
    </xf>
    <xf numFmtId="0" fontId="0" fillId="8" borderId="17" xfId="0" applyFill="1" applyBorder="1" applyAlignment="1" applyProtection="1">
      <alignment horizontal="left" vertical="center"/>
      <protection locked="0"/>
    </xf>
    <xf numFmtId="0" fontId="0" fillId="8" borderId="0" xfId="0" applyFill="1" applyAlignment="1" applyProtection="1">
      <alignment vertical="center"/>
      <protection locked="0"/>
    </xf>
    <xf numFmtId="0" fontId="0" fillId="8" borderId="17" xfId="0" applyFill="1" applyBorder="1" applyAlignment="1" applyProtection="1">
      <alignment vertical="center"/>
      <protection locked="0"/>
    </xf>
    <xf numFmtId="0" fontId="0" fillId="8" borderId="0" xfId="0" applyFill="1" applyAlignment="1" applyProtection="1">
      <alignment vertical="center" wrapText="1"/>
      <protection locked="0"/>
    </xf>
    <xf numFmtId="0" fontId="254" fillId="8" borderId="16" xfId="1" applyFont="1" applyFill="1" applyBorder="1" applyAlignment="1">
      <alignment vertical="center"/>
    </xf>
    <xf numFmtId="0" fontId="0" fillId="8" borderId="17" xfId="0" applyFill="1" applyBorder="1" applyAlignment="1" applyProtection="1">
      <alignment vertical="center" wrapText="1"/>
      <protection locked="0"/>
    </xf>
    <xf numFmtId="2" fontId="41" fillId="23" borderId="0" xfId="8" applyNumberFormat="1" applyFont="1" applyFill="1" applyAlignment="1" applyProtection="1">
      <alignment horizontal="center" vertical="center"/>
      <protection locked="0"/>
    </xf>
    <xf numFmtId="2" fontId="173" fillId="23" borderId="0" xfId="8" applyNumberFormat="1" applyFont="1" applyFill="1" applyAlignment="1" applyProtection="1">
      <alignment horizontal="center" vertical="center"/>
      <protection locked="0"/>
    </xf>
    <xf numFmtId="0" fontId="40" fillId="0" borderId="13" xfId="3" applyBorder="1"/>
    <xf numFmtId="0" fontId="40" fillId="0" borderId="14" xfId="3" applyBorder="1"/>
    <xf numFmtId="0" fontId="40" fillId="0" borderId="15" xfId="3" applyBorder="1"/>
    <xf numFmtId="0" fontId="40" fillId="8" borderId="72" xfId="3" applyFill="1" applyBorder="1"/>
    <xf numFmtId="0" fontId="40" fillId="8" borderId="226" xfId="3" applyFill="1" applyBorder="1"/>
    <xf numFmtId="0" fontId="40" fillId="0" borderId="17" xfId="3" applyBorder="1"/>
    <xf numFmtId="0" fontId="40" fillId="8" borderId="24" xfId="3" applyFill="1" applyBorder="1"/>
    <xf numFmtId="0" fontId="40" fillId="8" borderId="25" xfId="3" applyFill="1" applyBorder="1"/>
    <xf numFmtId="0" fontId="40" fillId="8" borderId="16" xfId="3" applyFill="1" applyBorder="1"/>
    <xf numFmtId="0" fontId="40" fillId="8" borderId="227" xfId="3" applyFill="1" applyBorder="1"/>
    <xf numFmtId="0" fontId="40" fillId="8" borderId="21" xfId="3" applyFill="1" applyBorder="1"/>
    <xf numFmtId="0" fontId="40" fillId="8" borderId="22" xfId="3" applyFill="1" applyBorder="1"/>
    <xf numFmtId="0" fontId="40" fillId="8" borderId="23" xfId="3" applyFill="1" applyBorder="1"/>
    <xf numFmtId="0" fontId="40" fillId="8" borderId="17" xfId="3" applyFill="1" applyBorder="1"/>
    <xf numFmtId="0" fontId="40" fillId="8" borderId="201" xfId="3" applyFill="1" applyBorder="1"/>
    <xf numFmtId="0" fontId="40" fillId="8" borderId="199" xfId="3" applyFill="1" applyBorder="1"/>
    <xf numFmtId="0" fontId="40" fillId="0" borderId="228" xfId="3" applyBorder="1"/>
    <xf numFmtId="0" fontId="40" fillId="8" borderId="230" xfId="3" applyFill="1" applyBorder="1"/>
    <xf numFmtId="0" fontId="40" fillId="8" borderId="18" xfId="3" applyFill="1" applyBorder="1"/>
    <xf numFmtId="0" fontId="40" fillId="8" borderId="19" xfId="3" applyFill="1" applyBorder="1"/>
    <xf numFmtId="0" fontId="40" fillId="8" borderId="211" xfId="3" applyFill="1" applyBorder="1"/>
    <xf numFmtId="0" fontId="40" fillId="8" borderId="231" xfId="3" applyFill="1" applyBorder="1"/>
    <xf numFmtId="0" fontId="40" fillId="23" borderId="20" xfId="3" applyFill="1" applyBorder="1"/>
    <xf numFmtId="0" fontId="44" fillId="21" borderId="0" xfId="11" applyFont="1" applyFill="1"/>
    <xf numFmtId="0" fontId="328" fillId="21" borderId="0" xfId="11" applyFont="1" applyFill="1"/>
    <xf numFmtId="0" fontId="44" fillId="0" borderId="0" xfId="11" applyFont="1"/>
    <xf numFmtId="0" fontId="44" fillId="8" borderId="0" xfId="11" applyFont="1" applyFill="1"/>
    <xf numFmtId="0" fontId="53" fillId="8" borderId="0" xfId="11" applyFont="1" applyFill="1"/>
    <xf numFmtId="0" fontId="53" fillId="8" borderId="0" xfId="11" applyFont="1" applyFill="1" applyAlignment="1">
      <alignment horizontal="center" vertical="center"/>
    </xf>
    <xf numFmtId="0" fontId="42" fillId="21" borderId="0" xfId="11" applyFont="1" applyFill="1" applyAlignment="1">
      <alignment horizontal="center"/>
    </xf>
    <xf numFmtId="0" fontId="330" fillId="74" borderId="0" xfId="12" applyFont="1" applyFill="1" applyAlignment="1">
      <alignment vertical="center"/>
    </xf>
    <xf numFmtId="0" fontId="1" fillId="8" borderId="0" xfId="11" applyFill="1" applyAlignment="1">
      <alignment vertical="center"/>
    </xf>
    <xf numFmtId="0" fontId="28" fillId="9" borderId="31" xfId="11" applyFont="1" applyFill="1" applyBorder="1" applyAlignment="1">
      <alignment horizontal="center" vertical="center"/>
    </xf>
    <xf numFmtId="0" fontId="44" fillId="8" borderId="33" xfId="11" applyFont="1" applyFill="1" applyBorder="1"/>
    <xf numFmtId="0" fontId="44" fillId="0" borderId="33" xfId="11" applyFont="1" applyBorder="1"/>
    <xf numFmtId="0" fontId="42" fillId="9" borderId="31" xfId="11" applyFont="1" applyFill="1" applyBorder="1" applyAlignment="1">
      <alignment horizontal="center" vertical="center"/>
    </xf>
    <xf numFmtId="0" fontId="333" fillId="8" borderId="34" xfId="11" applyFont="1" applyFill="1" applyBorder="1" applyAlignment="1">
      <alignment vertical="center"/>
    </xf>
    <xf numFmtId="0" fontId="44" fillId="8" borderId="202" xfId="11" applyFont="1" applyFill="1" applyBorder="1"/>
    <xf numFmtId="0" fontId="332" fillId="8" borderId="202" xfId="11" applyFont="1" applyFill="1" applyBorder="1" applyAlignment="1">
      <alignment vertical="center"/>
    </xf>
    <xf numFmtId="0" fontId="44" fillId="21" borderId="34" xfId="11" applyFont="1" applyFill="1" applyBorder="1"/>
    <xf numFmtId="0" fontId="44" fillId="21" borderId="202" xfId="11" applyFont="1" applyFill="1" applyBorder="1"/>
    <xf numFmtId="0" fontId="29" fillId="21" borderId="0" xfId="11" applyFont="1" applyFill="1" applyAlignment="1">
      <alignment horizontal="center" vertical="center"/>
    </xf>
    <xf numFmtId="0" fontId="42" fillId="11" borderId="14" xfId="11" applyFont="1" applyFill="1" applyBorder="1" applyAlignment="1">
      <alignment vertical="center"/>
    </xf>
    <xf numFmtId="0" fontId="39" fillId="74" borderId="117" xfId="11" applyFont="1" applyFill="1" applyBorder="1" applyAlignment="1">
      <alignment vertical="center"/>
    </xf>
    <xf numFmtId="0" fontId="334" fillId="74" borderId="117" xfId="11" applyFont="1" applyFill="1" applyBorder="1"/>
    <xf numFmtId="0" fontId="47" fillId="74" borderId="117" xfId="11" applyFont="1" applyFill="1" applyBorder="1" applyAlignment="1">
      <alignment vertical="center"/>
    </xf>
    <xf numFmtId="180" fontId="42" fillId="9" borderId="117" xfId="11" applyNumberFormat="1" applyFont="1" applyFill="1" applyBorder="1" applyAlignment="1">
      <alignment horizontal="center" vertical="center"/>
    </xf>
    <xf numFmtId="9" fontId="28" fillId="39" borderId="118" xfId="13" applyFont="1" applyFill="1" applyBorder="1" applyAlignment="1">
      <alignment horizontal="center" vertical="center"/>
    </xf>
    <xf numFmtId="0" fontId="153" fillId="8" borderId="0" xfId="11" applyFont="1" applyFill="1" applyAlignment="1">
      <alignment vertical="center"/>
    </xf>
    <xf numFmtId="0" fontId="42" fillId="11" borderId="116" xfId="11" applyFont="1" applyFill="1" applyBorder="1" applyAlignment="1">
      <alignment vertical="center"/>
    </xf>
    <xf numFmtId="9" fontId="28" fillId="11" borderId="118" xfId="13" applyFont="1" applyFill="1" applyBorder="1" applyAlignment="1">
      <alignment horizontal="center" vertical="center"/>
    </xf>
    <xf numFmtId="0" fontId="44" fillId="21" borderId="64" xfId="11" applyFont="1" applyFill="1" applyBorder="1"/>
    <xf numFmtId="0" fontId="44" fillId="21" borderId="19" xfId="11" applyFont="1" applyFill="1" applyBorder="1"/>
    <xf numFmtId="0" fontId="44" fillId="21" borderId="91" xfId="11" applyFont="1" applyFill="1" applyBorder="1"/>
    <xf numFmtId="0" fontId="44" fillId="8" borderId="34" xfId="11" applyFont="1" applyFill="1" applyBorder="1"/>
    <xf numFmtId="0" fontId="44" fillId="8" borderId="0" xfId="11" applyFont="1" applyFill="1" applyAlignment="1">
      <alignment vertical="center"/>
    </xf>
    <xf numFmtId="0" fontId="29" fillId="8" borderId="0" xfId="11" applyFont="1" applyFill="1" applyAlignment="1">
      <alignment horizontal="center" vertical="center"/>
    </xf>
    <xf numFmtId="0" fontId="333" fillId="8" borderId="0" xfId="11" applyFont="1" applyFill="1" applyAlignment="1">
      <alignment vertical="center"/>
    </xf>
    <xf numFmtId="0" fontId="333" fillId="8" borderId="202" xfId="11" applyFont="1" applyFill="1" applyBorder="1" applyAlignment="1">
      <alignment vertical="center"/>
    </xf>
    <xf numFmtId="0" fontId="40" fillId="9" borderId="0" xfId="11" applyFont="1" applyFill="1"/>
    <xf numFmtId="0" fontId="45" fillId="21" borderId="232" xfId="11" applyFont="1" applyFill="1" applyBorder="1" applyAlignment="1">
      <alignment horizontal="center" vertical="center"/>
    </xf>
    <xf numFmtId="0" fontId="86" fillId="17" borderId="233" xfId="11" applyFont="1" applyFill="1" applyBorder="1" applyAlignment="1">
      <alignment horizontal="center" vertical="center"/>
    </xf>
    <xf numFmtId="0" fontId="322" fillId="17" borderId="234" xfId="11" applyFont="1" applyFill="1" applyBorder="1" applyAlignment="1">
      <alignment horizontal="center" vertical="center"/>
    </xf>
    <xf numFmtId="0" fontId="45" fillId="0" borderId="0" xfId="11" applyFont="1" applyAlignment="1">
      <alignment horizontal="center"/>
    </xf>
    <xf numFmtId="0" fontId="46" fillId="21" borderId="69" xfId="11" applyFont="1" applyFill="1" applyBorder="1"/>
    <xf numFmtId="0" fontId="44" fillId="21" borderId="14" xfId="11" applyFont="1" applyFill="1" applyBorder="1"/>
    <xf numFmtId="0" fontId="44" fillId="21" borderId="94" xfId="11" applyFont="1" applyFill="1" applyBorder="1"/>
    <xf numFmtId="0" fontId="45" fillId="8" borderId="34" xfId="11" applyFont="1" applyFill="1" applyBorder="1"/>
    <xf numFmtId="0" fontId="45" fillId="8" borderId="0" xfId="11" applyFont="1" applyFill="1" applyAlignment="1">
      <alignment horizontal="center" vertical="center"/>
    </xf>
    <xf numFmtId="0" fontId="43" fillId="8" borderId="0" xfId="11" applyFont="1" applyFill="1" applyAlignment="1">
      <alignment vertical="center"/>
    </xf>
    <xf numFmtId="0" fontId="43" fillId="8" borderId="202" xfId="11" applyFont="1" applyFill="1" applyBorder="1" applyAlignment="1">
      <alignment vertical="center"/>
    </xf>
    <xf numFmtId="0" fontId="45" fillId="21" borderId="45" xfId="11" applyFont="1" applyFill="1" applyBorder="1" applyAlignment="1">
      <alignment horizontal="right" vertical="center"/>
    </xf>
    <xf numFmtId="0" fontId="65" fillId="0" borderId="45" xfId="11" applyFont="1" applyBorder="1" applyAlignment="1">
      <alignment horizontal="center" vertical="center"/>
    </xf>
    <xf numFmtId="0" fontId="195" fillId="0" borderId="46" xfId="11" applyFont="1" applyBorder="1" applyAlignment="1">
      <alignment horizontal="center" vertical="center"/>
    </xf>
    <xf numFmtId="0" fontId="40" fillId="0" borderId="0" xfId="11" applyFont="1" applyAlignment="1">
      <alignment horizontal="center"/>
    </xf>
    <xf numFmtId="0" fontId="28" fillId="8" borderId="34" xfId="11" applyFont="1" applyFill="1" applyBorder="1" applyAlignment="1">
      <alignment horizontal="center" vertical="center"/>
    </xf>
    <xf numFmtId="0" fontId="29" fillId="8" borderId="0" xfId="11" applyFont="1" applyFill="1" applyAlignment="1">
      <alignment horizontal="left" vertical="center"/>
    </xf>
    <xf numFmtId="0" fontId="28" fillId="8" borderId="16" xfId="11" applyFont="1" applyFill="1" applyBorder="1" applyAlignment="1">
      <alignment horizontal="center" vertical="center"/>
    </xf>
    <xf numFmtId="0" fontId="29" fillId="8" borderId="202" xfId="11" applyFont="1" applyFill="1" applyBorder="1" applyAlignment="1">
      <alignment horizontal="left" vertical="center"/>
    </xf>
    <xf numFmtId="0" fontId="42" fillId="11" borderId="34" xfId="11" applyFont="1" applyFill="1" applyBorder="1" applyAlignment="1">
      <alignment horizontal="center" vertical="center"/>
    </xf>
    <xf numFmtId="180" fontId="42" fillId="8" borderId="0" xfId="11" applyNumberFormat="1" applyFont="1" applyFill="1" applyAlignment="1">
      <alignment horizontal="center" vertical="center"/>
    </xf>
    <xf numFmtId="9" fontId="28" fillId="39" borderId="0" xfId="13" applyFont="1" applyFill="1" applyBorder="1" applyAlignment="1">
      <alignment horizontal="center" vertical="center"/>
    </xf>
    <xf numFmtId="181" fontId="45" fillId="21" borderId="0" xfId="11" applyNumberFormat="1" applyFont="1" applyFill="1" applyAlignment="1">
      <alignment horizontal="center"/>
    </xf>
    <xf numFmtId="1" fontId="42" fillId="21" borderId="0" xfId="11" applyNumberFormat="1" applyFont="1" applyFill="1" applyAlignment="1">
      <alignment horizontal="center"/>
    </xf>
    <xf numFmtId="0" fontId="195" fillId="21" borderId="0" xfId="11" applyFont="1" applyFill="1" applyAlignment="1">
      <alignment horizontal="center"/>
    </xf>
    <xf numFmtId="9" fontId="195" fillId="21" borderId="0" xfId="13" applyFont="1" applyFill="1" applyBorder="1" applyAlignment="1">
      <alignment horizontal="center" vertical="center"/>
    </xf>
    <xf numFmtId="182" fontId="45" fillId="21" borderId="202" xfId="11" applyNumberFormat="1" applyFont="1" applyFill="1" applyBorder="1" applyAlignment="1">
      <alignment horizontal="center"/>
    </xf>
    <xf numFmtId="0" fontId="45" fillId="21" borderId="236" xfId="11" applyFont="1" applyFill="1" applyBorder="1" applyAlignment="1">
      <alignment horizontal="right" vertical="center"/>
    </xf>
    <xf numFmtId="0" fontId="65" fillId="0" borderId="236" xfId="11" applyFont="1" applyBorder="1" applyAlignment="1">
      <alignment horizontal="center" vertical="center"/>
    </xf>
    <xf numFmtId="0" fontId="195" fillId="0" borderId="235" xfId="11" applyFont="1" applyBorder="1" applyAlignment="1">
      <alignment horizontal="center" vertical="center"/>
    </xf>
    <xf numFmtId="0" fontId="45" fillId="21" borderId="237" xfId="11" applyFont="1" applyFill="1" applyBorder="1" applyAlignment="1">
      <alignment horizontal="right" vertical="center"/>
    </xf>
    <xf numFmtId="0" fontId="28" fillId="21" borderId="34" xfId="11" applyFont="1" applyFill="1" applyBorder="1" applyAlignment="1">
      <alignment horizontal="center" vertical="center"/>
    </xf>
    <xf numFmtId="0" fontId="28" fillId="21" borderId="0" xfId="11" applyFont="1" applyFill="1" applyAlignment="1">
      <alignment horizontal="center" vertical="center"/>
    </xf>
    <xf numFmtId="0" fontId="29" fillId="21" borderId="0" xfId="11" applyFont="1" applyFill="1" applyAlignment="1">
      <alignment horizontal="left" vertical="center"/>
    </xf>
    <xf numFmtId="0" fontId="29" fillId="21" borderId="202" xfId="11" applyFont="1" applyFill="1" applyBorder="1" applyAlignment="1">
      <alignment horizontal="left" vertical="center"/>
    </xf>
    <xf numFmtId="0" fontId="44" fillId="21" borderId="48" xfId="11" applyFont="1" applyFill="1" applyBorder="1"/>
    <xf numFmtId="0" fontId="44" fillId="21" borderId="160" xfId="11" applyFont="1" applyFill="1" applyBorder="1"/>
    <xf numFmtId="0" fontId="328" fillId="21" borderId="160" xfId="11" applyFont="1" applyFill="1" applyBorder="1"/>
    <xf numFmtId="0" fontId="44" fillId="21" borderId="52" xfId="11" applyFont="1" applyFill="1" applyBorder="1"/>
    <xf numFmtId="0" fontId="65" fillId="0" borderId="237" xfId="11" applyFont="1" applyBorder="1" applyAlignment="1">
      <alignment horizontal="center" vertical="center"/>
    </xf>
    <xf numFmtId="0" fontId="195" fillId="0" borderId="238" xfId="11" applyFont="1" applyBorder="1" applyAlignment="1">
      <alignment horizontal="center" vertical="center"/>
    </xf>
    <xf numFmtId="0" fontId="42" fillId="11" borderId="26" xfId="11" applyFont="1" applyFill="1" applyBorder="1" applyAlignment="1">
      <alignment vertical="center"/>
    </xf>
    <xf numFmtId="0" fontId="29" fillId="9" borderId="0" xfId="1" applyFont="1" applyFill="1" applyAlignment="1">
      <alignment horizontal="left" vertical="center"/>
    </xf>
    <xf numFmtId="0" fontId="44" fillId="21" borderId="0" xfId="11" applyFont="1" applyFill="1" applyAlignment="1">
      <alignment horizontal="center"/>
    </xf>
    <xf numFmtId="0" fontId="45" fillId="21" borderId="0" xfId="11" applyFont="1" applyFill="1" applyAlignment="1">
      <alignment horizontal="center"/>
    </xf>
    <xf numFmtId="0" fontId="40" fillId="21" borderId="0" xfId="11" applyFont="1" applyFill="1" applyAlignment="1">
      <alignment horizontal="center"/>
    </xf>
    <xf numFmtId="0" fontId="44" fillId="104" borderId="0" xfId="11" applyFont="1" applyFill="1"/>
    <xf numFmtId="0" fontId="328" fillId="104" borderId="0" xfId="11" applyFont="1" applyFill="1"/>
    <xf numFmtId="0" fontId="267" fillId="8" borderId="0" xfId="11" applyFont="1" applyFill="1" applyAlignment="1">
      <alignment horizontal="center"/>
    </xf>
    <xf numFmtId="183" fontId="45" fillId="9" borderId="34" xfId="11" applyNumberFormat="1" applyFont="1" applyFill="1" applyBorder="1" applyAlignment="1">
      <alignment horizontal="left"/>
    </xf>
    <xf numFmtId="183" fontId="45" fillId="8" borderId="0" xfId="11" applyNumberFormat="1" applyFont="1" applyFill="1" applyAlignment="1">
      <alignment horizontal="left"/>
    </xf>
    <xf numFmtId="0" fontId="267" fillId="11" borderId="0" xfId="11" applyFont="1" applyFill="1" applyAlignment="1">
      <alignment horizontal="center" vertical="center"/>
    </xf>
    <xf numFmtId="0" fontId="45" fillId="8" borderId="0" xfId="11" applyFont="1" applyFill="1"/>
    <xf numFmtId="183" fontId="45" fillId="9" borderId="0" xfId="11" applyNumberFormat="1" applyFont="1" applyFill="1" applyAlignment="1">
      <alignment horizontal="left" vertical="center"/>
    </xf>
    <xf numFmtId="0" fontId="45" fillId="9" borderId="34" xfId="11" applyFont="1" applyFill="1" applyBorder="1" applyAlignment="1">
      <alignment horizontal="center" vertical="center"/>
    </xf>
    <xf numFmtId="0" fontId="62" fillId="9" borderId="34" xfId="11" applyFont="1" applyFill="1" applyBorder="1" applyAlignment="1">
      <alignment horizontal="center" vertical="center"/>
    </xf>
    <xf numFmtId="184" fontId="45" fillId="9" borderId="34" xfId="11" applyNumberFormat="1" applyFont="1" applyFill="1" applyBorder="1" applyAlignment="1">
      <alignment horizontal="center"/>
    </xf>
    <xf numFmtId="184" fontId="45" fillId="8" borderId="0" xfId="11" applyNumberFormat="1" applyFont="1" applyFill="1" applyAlignment="1">
      <alignment horizontal="left"/>
    </xf>
    <xf numFmtId="185" fontId="45" fillId="9" borderId="34" xfId="11" applyNumberFormat="1" applyFont="1" applyFill="1" applyBorder="1" applyAlignment="1">
      <alignment horizontal="center"/>
    </xf>
    <xf numFmtId="181" fontId="45" fillId="9" borderId="34" xfId="11" applyNumberFormat="1" applyFont="1" applyFill="1" applyBorder="1" applyAlignment="1">
      <alignment horizontal="left"/>
    </xf>
    <xf numFmtId="181" fontId="45" fillId="8" borderId="0" xfId="11" applyNumberFormat="1" applyFont="1" applyFill="1" applyAlignment="1">
      <alignment horizontal="left"/>
    </xf>
    <xf numFmtId="9" fontId="195" fillId="8" borderId="34" xfId="13" applyFont="1" applyFill="1" applyBorder="1" applyAlignment="1">
      <alignment horizontal="center" vertical="center"/>
    </xf>
    <xf numFmtId="9" fontId="335" fillId="8" borderId="34" xfId="13" applyFont="1" applyFill="1" applyBorder="1" applyAlignment="1">
      <alignment horizontal="center" vertical="center"/>
    </xf>
    <xf numFmtId="9" fontId="28" fillId="8" borderId="34" xfId="13" applyFont="1" applyFill="1" applyBorder="1" applyAlignment="1">
      <alignment horizontal="center" vertical="center"/>
    </xf>
    <xf numFmtId="0" fontId="42" fillId="11" borderId="34" xfId="11" applyFont="1" applyFill="1" applyBorder="1" applyAlignment="1">
      <alignment vertical="center"/>
    </xf>
    <xf numFmtId="0" fontId="336" fillId="8" borderId="34" xfId="11" applyFont="1" applyFill="1" applyBorder="1"/>
    <xf numFmtId="0" fontId="225" fillId="8" borderId="34" xfId="14" applyFont="1" applyFill="1" applyBorder="1"/>
    <xf numFmtId="0" fontId="337" fillId="8" borderId="34" xfId="14" applyFont="1" applyFill="1" applyBorder="1" applyAlignment="1">
      <alignment horizontal="left" vertical="center"/>
    </xf>
    <xf numFmtId="0" fontId="336" fillId="8" borderId="48" xfId="11" applyFont="1" applyFill="1" applyBorder="1"/>
    <xf numFmtId="0" fontId="44" fillId="8" borderId="160" xfId="11" applyFont="1" applyFill="1" applyBorder="1"/>
    <xf numFmtId="0" fontId="44" fillId="8" borderId="52" xfId="11" applyFont="1" applyFill="1" applyBorder="1"/>
    <xf numFmtId="0" fontId="91" fillId="8" borderId="0" xfId="11" applyFont="1" applyFill="1"/>
    <xf numFmtId="0" fontId="29" fillId="8" borderId="0" xfId="11" applyFont="1" applyFill="1" applyAlignment="1">
      <alignment horizontal="right" vertical="center"/>
    </xf>
    <xf numFmtId="0" fontId="3" fillId="8" borderId="0" xfId="11" applyFont="1" applyFill="1" applyAlignment="1">
      <alignment horizontal="center" vertical="center"/>
    </xf>
    <xf numFmtId="0" fontId="3" fillId="8" borderId="0" xfId="11" applyFont="1" applyFill="1" applyAlignment="1">
      <alignment vertical="center"/>
    </xf>
    <xf numFmtId="0" fontId="45" fillId="8" borderId="0" xfId="11" applyFont="1" applyFill="1" applyAlignment="1">
      <alignment horizontal="center"/>
    </xf>
    <xf numFmtId="0" fontId="28" fillId="9" borderId="0" xfId="11" applyFont="1" applyFill="1" applyAlignment="1">
      <alignment horizontal="center" vertical="center"/>
    </xf>
    <xf numFmtId="0" fontId="29" fillId="8" borderId="0" xfId="11" applyFont="1" applyFill="1" applyAlignment="1">
      <alignment horizontal="right"/>
    </xf>
    <xf numFmtId="0" fontId="42" fillId="9" borderId="0" xfId="11" applyFont="1" applyFill="1" applyAlignment="1">
      <alignment horizontal="center" vertical="center"/>
    </xf>
    <xf numFmtId="0" fontId="44" fillId="8" borderId="31" xfId="11" applyFont="1" applyFill="1" applyBorder="1"/>
    <xf numFmtId="0" fontId="53" fillId="8" borderId="32" xfId="11" applyFont="1" applyFill="1" applyBorder="1" applyAlignment="1">
      <alignment horizontal="center" vertical="center"/>
    </xf>
    <xf numFmtId="0" fontId="44" fillId="8" borderId="32" xfId="11" applyFont="1" applyFill="1" applyBorder="1"/>
    <xf numFmtId="0" fontId="65" fillId="8" borderId="0" xfId="11" applyFont="1" applyFill="1" applyAlignment="1">
      <alignment vertical="center"/>
    </xf>
    <xf numFmtId="0" fontId="42" fillId="11" borderId="69" xfId="11" applyFont="1" applyFill="1" applyBorder="1" applyAlignment="1">
      <alignment vertical="center"/>
    </xf>
    <xf numFmtId="0" fontId="47" fillId="74" borderId="0" xfId="11" applyFont="1" applyFill="1" applyAlignment="1">
      <alignment horizontal="left" vertical="center"/>
    </xf>
    <xf numFmtId="0" fontId="29" fillId="74" borderId="0" xfId="11" applyFont="1" applyFill="1" applyAlignment="1">
      <alignment vertical="center"/>
    </xf>
    <xf numFmtId="0" fontId="44" fillId="74" borderId="0" xfId="11" applyFont="1" applyFill="1"/>
    <xf numFmtId="0" fontId="42" fillId="11" borderId="13" xfId="11" applyFont="1" applyFill="1" applyBorder="1" applyAlignment="1">
      <alignment vertical="center"/>
    </xf>
    <xf numFmtId="0" fontId="44" fillId="74" borderId="202" xfId="11" applyFont="1" applyFill="1" applyBorder="1"/>
    <xf numFmtId="0" fontId="44" fillId="0" borderId="48" xfId="11" applyFont="1" applyBorder="1"/>
    <xf numFmtId="0" fontId="53" fillId="8" borderId="160" xfId="11" applyFont="1" applyFill="1" applyBorder="1" applyAlignment="1">
      <alignment horizontal="center" vertical="center"/>
    </xf>
    <xf numFmtId="0" fontId="44" fillId="0" borderId="160" xfId="11" applyFont="1" applyBorder="1"/>
    <xf numFmtId="0" fontId="91" fillId="8" borderId="0" xfId="11" applyFont="1" applyFill="1" applyAlignment="1">
      <alignment horizontal="left" vertical="center"/>
    </xf>
    <xf numFmtId="0" fontId="42" fillId="8" borderId="0" xfId="11" applyFont="1" applyFill="1" applyAlignment="1">
      <alignment horizontal="left" vertical="center"/>
    </xf>
    <xf numFmtId="0" fontId="91" fillId="17" borderId="239" xfId="11" applyFont="1" applyFill="1" applyBorder="1" applyAlignment="1">
      <alignment horizontal="left" vertical="center"/>
    </xf>
    <xf numFmtId="0" fontId="91" fillId="21" borderId="240" xfId="11" applyFont="1" applyFill="1" applyBorder="1" applyAlignment="1">
      <alignment vertical="center"/>
    </xf>
    <xf numFmtId="0" fontId="91" fillId="21" borderId="241" xfId="11" applyFont="1" applyFill="1" applyBorder="1" applyAlignment="1">
      <alignment vertical="center"/>
    </xf>
    <xf numFmtId="0" fontId="91" fillId="17" borderId="242" xfId="11" applyFont="1" applyFill="1" applyBorder="1" applyAlignment="1">
      <alignment horizontal="left" vertical="center"/>
    </xf>
    <xf numFmtId="0" fontId="91" fillId="21" borderId="0" xfId="11" applyFont="1" applyFill="1" applyAlignment="1">
      <alignment vertical="center"/>
    </xf>
    <xf numFmtId="0" fontId="91" fillId="21" borderId="243" xfId="11" applyFont="1" applyFill="1" applyBorder="1" applyAlignment="1">
      <alignment vertical="center"/>
    </xf>
    <xf numFmtId="0" fontId="44" fillId="8" borderId="35" xfId="11" applyFont="1" applyFill="1" applyBorder="1"/>
    <xf numFmtId="0" fontId="91" fillId="21" borderId="0" xfId="11" applyFont="1" applyFill="1" applyAlignment="1">
      <alignment horizontal="center" vertical="center"/>
    </xf>
    <xf numFmtId="0" fontId="91" fillId="21" borderId="243" xfId="11" applyFont="1" applyFill="1" applyBorder="1" applyAlignment="1">
      <alignment horizontal="center" vertical="center"/>
    </xf>
    <xf numFmtId="0" fontId="91" fillId="17" borderId="242" xfId="11" applyFont="1" applyFill="1" applyBorder="1" applyAlignment="1">
      <alignment horizontal="center" vertical="center"/>
    </xf>
    <xf numFmtId="0" fontId="91" fillId="17" borderId="244" xfId="11" applyFont="1" applyFill="1" applyBorder="1" applyAlignment="1">
      <alignment vertical="center"/>
    </xf>
    <xf numFmtId="0" fontId="91" fillId="21" borderId="245" xfId="11" applyFont="1" applyFill="1" applyBorder="1" applyAlignment="1">
      <alignment vertical="center"/>
    </xf>
    <xf numFmtId="0" fontId="91" fillId="21" borderId="246" xfId="11" applyFont="1" applyFill="1" applyBorder="1" applyAlignment="1">
      <alignment vertical="center"/>
    </xf>
    <xf numFmtId="0" fontId="44" fillId="8" borderId="48" xfId="11" applyFont="1" applyFill="1" applyBorder="1"/>
    <xf numFmtId="0" fontId="191" fillId="8" borderId="0" xfId="11" applyFont="1" applyFill="1" applyAlignment="1">
      <alignment horizontal="left" vertical="center"/>
    </xf>
    <xf numFmtId="0" fontId="153" fillId="8" borderId="0" xfId="11" applyFont="1" applyFill="1" applyAlignment="1">
      <alignment horizontal="center" vertical="center"/>
    </xf>
    <xf numFmtId="0" fontId="322" fillId="8" borderId="0" xfId="11" applyFont="1" applyFill="1" applyAlignment="1">
      <alignment horizontal="center" vertical="center"/>
    </xf>
    <xf numFmtId="0" fontId="328" fillId="0" borderId="0" xfId="11" applyFont="1"/>
    <xf numFmtId="0" fontId="29" fillId="0" borderId="0" xfId="16" applyFont="1"/>
    <xf numFmtId="0" fontId="61" fillId="0" borderId="0" xfId="16" applyFont="1"/>
    <xf numFmtId="0" fontId="69" fillId="0" borderId="0" xfId="16" applyFont="1"/>
    <xf numFmtId="0" fontId="217" fillId="0" borderId="0" xfId="16" applyFont="1" applyAlignment="1">
      <alignment horizontal="left"/>
    </xf>
    <xf numFmtId="0" fontId="107" fillId="0" borderId="0" xfId="16" applyFont="1" applyAlignment="1">
      <alignment horizontal="left"/>
    </xf>
    <xf numFmtId="0" fontId="69" fillId="0" borderId="0" xfId="16" applyFont="1" applyAlignment="1">
      <alignment wrapText="1"/>
    </xf>
    <xf numFmtId="0" fontId="37" fillId="0" borderId="0" xfId="16" applyFont="1" applyAlignment="1">
      <alignment vertical="center"/>
    </xf>
    <xf numFmtId="0" fontId="37" fillId="0" borderId="0" xfId="16" applyFont="1"/>
    <xf numFmtId="0" fontId="32" fillId="0" borderId="16" xfId="16" applyFont="1" applyBorder="1" applyAlignment="1">
      <alignment vertical="center" wrapText="1"/>
    </xf>
    <xf numFmtId="0" fontId="32" fillId="0" borderId="17" xfId="16" applyFont="1" applyBorder="1" applyAlignment="1">
      <alignment vertical="center" wrapText="1"/>
    </xf>
    <xf numFmtId="0" fontId="29" fillId="11" borderId="0" xfId="16" applyFont="1" applyFill="1" applyAlignment="1">
      <alignment vertical="center"/>
    </xf>
    <xf numFmtId="0" fontId="37" fillId="11" borderId="0" xfId="16" applyFont="1" applyFill="1" applyAlignment="1">
      <alignment vertical="center"/>
    </xf>
    <xf numFmtId="0" fontId="32" fillId="0" borderId="18" xfId="16" applyFont="1" applyBorder="1" applyAlignment="1">
      <alignment vertical="center" wrapText="1"/>
    </xf>
    <xf numFmtId="0" fontId="32" fillId="0" borderId="20" xfId="16" applyFont="1" applyBorder="1" applyAlignment="1">
      <alignment vertical="center" wrapText="1"/>
    </xf>
    <xf numFmtId="0" fontId="168" fillId="8" borderId="13" xfId="16" applyFont="1" applyFill="1" applyBorder="1" applyAlignment="1">
      <alignment horizontal="right" vertical="center"/>
    </xf>
    <xf numFmtId="0" fontId="69" fillId="8" borderId="14" xfId="16" applyFont="1" applyFill="1" applyBorder="1" applyAlignment="1">
      <alignment horizontal="left" vertical="center"/>
    </xf>
    <xf numFmtId="0" fontId="37" fillId="8" borderId="14" xfId="16" applyFont="1" applyFill="1" applyBorder="1" applyAlignment="1">
      <alignment vertical="center"/>
    </xf>
    <xf numFmtId="0" fontId="37" fillId="8" borderId="14" xfId="16" applyFont="1" applyFill="1" applyBorder="1"/>
    <xf numFmtId="0" fontId="69" fillId="0" borderId="14" xfId="17" applyFont="1" applyBorder="1" applyAlignment="1">
      <alignment horizontal="right" vertical="center"/>
    </xf>
    <xf numFmtId="0" fontId="56" fillId="8" borderId="15" xfId="16" applyFont="1" applyFill="1" applyBorder="1"/>
    <xf numFmtId="0" fontId="37" fillId="8" borderId="18" xfId="16" applyFont="1" applyFill="1" applyBorder="1" applyAlignment="1">
      <alignment vertical="center"/>
    </xf>
    <xf numFmtId="0" fontId="69" fillId="8" borderId="19" xfId="16" applyFont="1" applyFill="1" applyBorder="1" applyAlignment="1">
      <alignment horizontal="left" vertical="center"/>
    </xf>
    <xf numFmtId="0" fontId="37" fillId="8" borderId="19" xfId="16" applyFont="1" applyFill="1" applyBorder="1" applyAlignment="1">
      <alignment vertical="center"/>
    </xf>
    <xf numFmtId="0" fontId="37" fillId="8" borderId="19" xfId="16" applyFont="1" applyFill="1" applyBorder="1"/>
    <xf numFmtId="0" fontId="37" fillId="8" borderId="20" xfId="16" applyFont="1" applyFill="1" applyBorder="1" applyAlignment="1">
      <alignment vertical="center"/>
    </xf>
    <xf numFmtId="0" fontId="69" fillId="0" borderId="0" xfId="16" applyFont="1" applyAlignment="1">
      <alignment horizontal="left" vertical="center"/>
    </xf>
    <xf numFmtId="0" fontId="61" fillId="0" borderId="13" xfId="16" applyFont="1" applyBorder="1"/>
    <xf numFmtId="0" fontId="61" fillId="0" borderId="14" xfId="16" applyFont="1" applyBorder="1"/>
    <xf numFmtId="0" fontId="61" fillId="0" borderId="15" xfId="16" applyFont="1" applyBorder="1"/>
    <xf numFmtId="0" fontId="54" fillId="0" borderId="39" xfId="16" applyFont="1" applyBorder="1" applyAlignment="1">
      <alignment wrapText="1"/>
    </xf>
    <xf numFmtId="0" fontId="54" fillId="0" borderId="38" xfId="16" applyFont="1" applyBorder="1" applyAlignment="1">
      <alignment wrapText="1"/>
    </xf>
    <xf numFmtId="0" fontId="61" fillId="0" borderId="16" xfId="16" applyFont="1" applyBorder="1"/>
    <xf numFmtId="0" fontId="61" fillId="0" borderId="17" xfId="16" applyFont="1" applyBorder="1"/>
    <xf numFmtId="0" fontId="75" fillId="0" borderId="0" xfId="16" applyFont="1" applyAlignment="1">
      <alignment horizontal="center"/>
    </xf>
    <xf numFmtId="0" fontId="54" fillId="0" borderId="42" xfId="16" applyFont="1" applyBorder="1" applyAlignment="1">
      <alignment wrapText="1"/>
    </xf>
    <xf numFmtId="0" fontId="54" fillId="0" borderId="41" xfId="16" applyFont="1" applyBorder="1" applyAlignment="1">
      <alignment wrapText="1"/>
    </xf>
    <xf numFmtId="186" fontId="166" fillId="0" borderId="46" xfId="16" applyNumberFormat="1" applyFont="1" applyBorder="1" applyAlignment="1">
      <alignment horizontal="center" wrapText="1"/>
    </xf>
    <xf numFmtId="186" fontId="166" fillId="0" borderId="45" xfId="16" applyNumberFormat="1" applyFont="1" applyBorder="1" applyAlignment="1">
      <alignment horizontal="center" wrapText="1"/>
    </xf>
    <xf numFmtId="0" fontId="61" fillId="0" borderId="18" xfId="16" applyFont="1" applyBorder="1"/>
    <xf numFmtId="0" fontId="61" fillId="0" borderId="19" xfId="16" applyFont="1" applyBorder="1"/>
    <xf numFmtId="0" fontId="61" fillId="0" borderId="20" xfId="16" applyFont="1" applyBorder="1"/>
    <xf numFmtId="0" fontId="342" fillId="0" borderId="127" xfId="16" applyFont="1" applyBorder="1" applyAlignment="1" applyProtection="1">
      <alignment horizontal="center"/>
      <protection locked="0"/>
    </xf>
    <xf numFmtId="0" fontId="343" fillId="0" borderId="128" xfId="16" applyFont="1" applyBorder="1" applyAlignment="1" applyProtection="1">
      <alignment horizontal="center"/>
      <protection locked="0"/>
    </xf>
    <xf numFmtId="0" fontId="131" fillId="0" borderId="127" xfId="16" applyFont="1" applyBorder="1" applyAlignment="1" applyProtection="1">
      <alignment horizontal="center"/>
      <protection locked="0"/>
    </xf>
    <xf numFmtId="0" fontId="344" fillId="0" borderId="128" xfId="16" applyFont="1" applyBorder="1" applyAlignment="1" applyProtection="1">
      <alignment horizontal="center"/>
      <protection locked="0"/>
    </xf>
    <xf numFmtId="0" fontId="137" fillId="0" borderId="0" xfId="16" applyFont="1" applyAlignment="1">
      <alignment wrapText="1"/>
    </xf>
    <xf numFmtId="0" fontId="29" fillId="56" borderId="117" xfId="16" applyFont="1" applyFill="1" applyBorder="1"/>
    <xf numFmtId="0" fontId="28" fillId="56" borderId="117" xfId="16" applyFont="1" applyFill="1" applyBorder="1"/>
    <xf numFmtId="0" fontId="29" fillId="56" borderId="0" xfId="16" applyFont="1" applyFill="1"/>
    <xf numFmtId="0" fontId="69" fillId="56" borderId="0" xfId="16" applyFont="1" applyFill="1"/>
    <xf numFmtId="0" fontId="345" fillId="56" borderId="0" xfId="16" applyFont="1" applyFill="1" applyAlignment="1" applyProtection="1">
      <alignment horizontal="center"/>
      <protection locked="0"/>
    </xf>
    <xf numFmtId="0" fontId="143" fillId="56" borderId="0" xfId="16" applyFont="1" applyFill="1" applyAlignment="1" applyProtection="1">
      <alignment horizontal="center"/>
      <protection locked="0"/>
    </xf>
    <xf numFmtId="0" fontId="129" fillId="56" borderId="0" xfId="16" applyFont="1" applyFill="1" applyAlignment="1" applyProtection="1">
      <alignment horizontal="center"/>
      <protection locked="0"/>
    </xf>
    <xf numFmtId="0" fontId="128" fillId="56" borderId="0" xfId="16" applyFont="1" applyFill="1" applyAlignment="1" applyProtection="1">
      <alignment horizontal="center"/>
      <protection locked="0"/>
    </xf>
    <xf numFmtId="0" fontId="29" fillId="0" borderId="37" xfId="16" applyFont="1" applyBorder="1" applyAlignment="1">
      <alignment horizontal="center" vertical="center"/>
    </xf>
    <xf numFmtId="49" fontId="346" fillId="0" borderId="125" xfId="16" applyNumberFormat="1" applyFont="1" applyBorder="1" applyAlignment="1" applyProtection="1">
      <alignment horizontal="center" vertical="center"/>
      <protection locked="0"/>
    </xf>
    <xf numFmtId="49" fontId="347" fillId="0" borderId="126" xfId="16" applyNumberFormat="1" applyFont="1" applyBorder="1" applyAlignment="1" applyProtection="1">
      <alignment horizontal="center" vertical="center"/>
      <protection locked="0"/>
    </xf>
    <xf numFmtId="49" fontId="131" fillId="0" borderId="125" xfId="16" applyNumberFormat="1" applyFont="1" applyBorder="1" applyAlignment="1" applyProtection="1">
      <alignment horizontal="center" vertical="center"/>
      <protection locked="0"/>
    </xf>
    <xf numFmtId="49" fontId="344" fillId="0" borderId="126" xfId="16" applyNumberFormat="1" applyFont="1" applyBorder="1" applyAlignment="1" applyProtection="1">
      <alignment horizontal="center" vertical="center"/>
      <protection locked="0"/>
    </xf>
    <xf numFmtId="0" fontId="217" fillId="0" borderId="0" xfId="16" applyFont="1" applyAlignment="1" applyProtection="1">
      <alignment horizontal="left"/>
      <protection locked="0"/>
    </xf>
    <xf numFmtId="0" fontId="128" fillId="0" borderId="0" xfId="16" applyFont="1" applyAlignment="1">
      <alignment horizontal="center" vertical="center"/>
    </xf>
    <xf numFmtId="0" fontId="125" fillId="0" borderId="0" xfId="16" applyFont="1" applyAlignment="1" applyProtection="1">
      <alignment horizontal="centerContinuous" vertical="center" wrapText="1"/>
      <protection locked="0"/>
    </xf>
    <xf numFmtId="0" fontId="29" fillId="0" borderId="0" xfId="16" applyFont="1" applyAlignment="1">
      <alignment horizontal="center" vertical="center"/>
    </xf>
    <xf numFmtId="49" fontId="346" fillId="0" borderId="127" xfId="16" applyNumberFormat="1" applyFont="1" applyBorder="1" applyAlignment="1" applyProtection="1">
      <alignment horizontal="center" vertical="center"/>
      <protection locked="0"/>
    </xf>
    <xf numFmtId="49" fontId="347" fillId="0" borderId="128" xfId="16" applyNumberFormat="1" applyFont="1" applyBorder="1" applyAlignment="1" applyProtection="1">
      <alignment horizontal="center" vertical="center"/>
      <protection locked="0"/>
    </xf>
    <xf numFmtId="49" fontId="131" fillId="0" borderId="127" xfId="16" applyNumberFormat="1" applyFont="1" applyBorder="1" applyAlignment="1" applyProtection="1">
      <alignment horizontal="center" vertical="center"/>
      <protection locked="0"/>
    </xf>
    <xf numFmtId="49" fontId="344" fillId="0" borderId="128" xfId="16" applyNumberFormat="1" applyFont="1" applyBorder="1" applyAlignment="1" applyProtection="1">
      <alignment horizontal="center" vertical="center"/>
      <protection locked="0"/>
    </xf>
    <xf numFmtId="0" fontId="61" fillId="0" borderId="120" xfId="16" applyFont="1" applyBorder="1"/>
    <xf numFmtId="0" fontId="61" fillId="0" borderId="121" xfId="16" applyFont="1" applyBorder="1"/>
    <xf numFmtId="0" fontId="29" fillId="0" borderId="19" xfId="16" applyFont="1" applyBorder="1" applyAlignment="1">
      <alignment horizontal="center" vertical="center"/>
    </xf>
    <xf numFmtId="49" fontId="346" fillId="0" borderId="129" xfId="16" applyNumberFormat="1" applyFont="1" applyBorder="1" applyAlignment="1" applyProtection="1">
      <alignment horizontal="center" vertical="center"/>
      <protection locked="0"/>
    </xf>
    <xf numFmtId="49" fontId="347" fillId="0" borderId="130" xfId="16" applyNumberFormat="1" applyFont="1" applyBorder="1" applyAlignment="1" applyProtection="1">
      <alignment horizontal="center" vertical="center"/>
      <protection locked="0"/>
    </xf>
    <xf numFmtId="49" fontId="131" fillId="0" borderId="129" xfId="16" applyNumberFormat="1" applyFont="1" applyBorder="1" applyAlignment="1" applyProtection="1">
      <alignment horizontal="center" vertical="center"/>
      <protection locked="0"/>
    </xf>
    <xf numFmtId="49" fontId="344" fillId="0" borderId="130" xfId="16" applyNumberFormat="1" applyFont="1" applyBorder="1" applyAlignment="1" applyProtection="1">
      <alignment horizontal="center" vertical="center"/>
      <protection locked="0"/>
    </xf>
    <xf numFmtId="0" fontId="75" fillId="0" borderId="0" xfId="16" applyFont="1" applyAlignment="1">
      <alignment vertical="center"/>
    </xf>
    <xf numFmtId="0" fontId="76" fillId="0" borderId="0" xfId="16" applyFont="1" applyAlignment="1">
      <alignment vertical="center"/>
    </xf>
    <xf numFmtId="0" fontId="217" fillId="0" borderId="0" xfId="16" applyFont="1" applyAlignment="1">
      <alignment vertical="center"/>
    </xf>
    <xf numFmtId="49" fontId="348" fillId="0" borderId="0" xfId="16" applyNumberFormat="1" applyFont="1" applyAlignment="1" applyProtection="1">
      <alignment horizontal="center" vertical="center"/>
      <protection locked="0"/>
    </xf>
    <xf numFmtId="49" fontId="349" fillId="0" borderId="0" xfId="16" applyNumberFormat="1" applyFont="1" applyAlignment="1" applyProtection="1">
      <alignment horizontal="center" vertical="center"/>
      <protection locked="0"/>
    </xf>
    <xf numFmtId="49" fontId="350" fillId="0" borderId="0" xfId="16" applyNumberFormat="1" applyFont="1" applyAlignment="1" applyProtection="1">
      <alignment horizontal="center" vertical="center"/>
      <protection locked="0"/>
    </xf>
    <xf numFmtId="49" fontId="351" fillId="0" borderId="0" xfId="16" applyNumberFormat="1" applyFont="1" applyAlignment="1" applyProtection="1">
      <alignment horizontal="center" vertical="center"/>
      <protection locked="0"/>
    </xf>
    <xf numFmtId="0" fontId="217" fillId="0" borderId="0" xfId="16" applyFont="1" applyAlignment="1" applyProtection="1">
      <alignment horizontal="left" vertical="center"/>
      <protection locked="0"/>
    </xf>
    <xf numFmtId="0" fontId="107" fillId="0" borderId="0" xfId="16" applyFont="1" applyAlignment="1">
      <alignment horizontal="left" vertical="center"/>
    </xf>
    <xf numFmtId="0" fontId="352" fillId="0" borderId="0" xfId="16" applyFont="1" applyAlignment="1" applyProtection="1">
      <alignment vertical="center" wrapText="1"/>
      <protection locked="0"/>
    </xf>
    <xf numFmtId="0" fontId="69" fillId="0" borderId="0" xfId="16" applyFont="1" applyAlignment="1">
      <alignment vertical="center" wrapText="1"/>
    </xf>
    <xf numFmtId="0" fontId="29" fillId="56" borderId="44" xfId="16" applyFont="1" applyFill="1" applyBorder="1"/>
    <xf numFmtId="0" fontId="60" fillId="56" borderId="44" xfId="16" applyFont="1" applyFill="1" applyBorder="1"/>
    <xf numFmtId="0" fontId="60" fillId="56" borderId="0" xfId="16" applyFont="1" applyFill="1"/>
    <xf numFmtId="49" fontId="346" fillId="56" borderId="0" xfId="16" applyNumberFormat="1" applyFont="1" applyFill="1" applyAlignment="1" applyProtection="1">
      <alignment horizontal="center" vertical="center"/>
      <protection locked="0"/>
    </xf>
    <xf numFmtId="49" fontId="347" fillId="56" borderId="0" xfId="16" applyNumberFormat="1" applyFont="1" applyFill="1" applyAlignment="1" applyProtection="1">
      <alignment horizontal="center" vertical="center"/>
      <protection locked="0"/>
    </xf>
    <xf numFmtId="49" fontId="131" fillId="56" borderId="0" xfId="16" applyNumberFormat="1" applyFont="1" applyFill="1" applyAlignment="1" applyProtection="1">
      <alignment horizontal="center" vertical="center"/>
      <protection locked="0"/>
    </xf>
    <xf numFmtId="49" fontId="344" fillId="56" borderId="0" xfId="16" applyNumberFormat="1" applyFont="1" applyFill="1" applyAlignment="1" applyProtection="1">
      <alignment horizontal="center" vertical="center"/>
      <protection locked="0"/>
    </xf>
    <xf numFmtId="0" fontId="69" fillId="0" borderId="0" xfId="16" applyFont="1" applyAlignment="1">
      <alignment vertical="center"/>
    </xf>
    <xf numFmtId="0" fontId="29" fillId="0" borderId="0" xfId="16" applyFont="1" applyAlignment="1">
      <alignment vertical="center"/>
    </xf>
    <xf numFmtId="0" fontId="61" fillId="0" borderId="0" xfId="16" applyFont="1" applyAlignment="1">
      <alignment vertical="center"/>
    </xf>
    <xf numFmtId="49" fontId="346" fillId="0" borderId="0" xfId="16" applyNumberFormat="1" applyFont="1" applyAlignment="1" applyProtection="1">
      <alignment horizontal="center" vertical="center"/>
      <protection locked="0"/>
    </xf>
    <xf numFmtId="49" fontId="347" fillId="0" borderId="0" xfId="16" applyNumberFormat="1" applyFont="1" applyAlignment="1" applyProtection="1">
      <alignment horizontal="center" vertical="center"/>
      <protection locked="0"/>
    </xf>
    <xf numFmtId="49" fontId="131" fillId="0" borderId="0" xfId="16" applyNumberFormat="1" applyFont="1" applyAlignment="1" applyProtection="1">
      <alignment horizontal="center" vertical="center"/>
      <protection locked="0"/>
    </xf>
    <xf numFmtId="49" fontId="344" fillId="0" borderId="0" xfId="16" applyNumberFormat="1" applyFont="1" applyAlignment="1" applyProtection="1">
      <alignment horizontal="center" vertical="center"/>
      <protection locked="0"/>
    </xf>
    <xf numFmtId="0" fontId="125" fillId="0" borderId="0" xfId="16" applyFont="1" applyAlignment="1" applyProtection="1">
      <alignment vertical="center" wrapText="1"/>
      <protection locked="0"/>
    </xf>
    <xf numFmtId="0" fontId="53" fillId="0" borderId="0" xfId="16" applyFont="1" applyAlignment="1">
      <alignment horizontal="center"/>
    </xf>
    <xf numFmtId="0" fontId="1" fillId="0" borderId="0" xfId="15" applyAlignment="1">
      <alignment horizontal="center" vertical="center"/>
    </xf>
    <xf numFmtId="0" fontId="354" fillId="0" borderId="0" xfId="0" applyFont="1"/>
    <xf numFmtId="0" fontId="355" fillId="8" borderId="194" xfId="0" applyFont="1" applyFill="1" applyBorder="1" applyAlignment="1">
      <alignment vertical="center"/>
    </xf>
    <xf numFmtId="0" fontId="1" fillId="0" borderId="0" xfId="11"/>
    <xf numFmtId="0" fontId="1" fillId="85" borderId="0" xfId="11" applyFill="1"/>
    <xf numFmtId="0" fontId="6" fillId="0" borderId="0" xfId="11" applyFont="1"/>
    <xf numFmtId="0" fontId="1" fillId="23" borderId="0" xfId="11" applyFill="1"/>
    <xf numFmtId="0" fontId="356" fillId="0" borderId="0" xfId="0" applyFont="1" applyAlignment="1">
      <alignment vertical="top"/>
    </xf>
    <xf numFmtId="0" fontId="1" fillId="8" borderId="0" xfId="11" applyFill="1"/>
    <xf numFmtId="0" fontId="249" fillId="8" borderId="35" xfId="0" applyFont="1" applyFill="1" applyBorder="1" applyAlignment="1" applyProtection="1">
      <alignment horizontal="left" vertical="center"/>
      <protection locked="0"/>
    </xf>
    <xf numFmtId="0" fontId="77" fillId="8" borderId="0" xfId="1" applyFont="1" applyFill="1" applyAlignment="1" applyProtection="1">
      <alignment horizontal="right" vertical="center"/>
      <protection hidden="1"/>
    </xf>
    <xf numFmtId="0" fontId="3" fillId="8" borderId="0" xfId="0" applyFont="1" applyFill="1" applyAlignment="1" applyProtection="1">
      <alignment horizontal="left" vertical="center"/>
      <protection locked="0"/>
    </xf>
    <xf numFmtId="0" fontId="358" fillId="8" borderId="34" xfId="0" applyFont="1" applyFill="1" applyBorder="1" applyAlignment="1" applyProtection="1">
      <alignment horizontal="center" vertical="center"/>
      <protection locked="0"/>
    </xf>
    <xf numFmtId="0" fontId="252" fillId="8" borderId="0" xfId="0" applyFont="1" applyFill="1" applyAlignment="1" applyProtection="1">
      <alignment horizontal="left" vertical="center"/>
      <protection locked="0"/>
    </xf>
    <xf numFmtId="0" fontId="255" fillId="8" borderId="214" xfId="1" applyFont="1" applyFill="1" applyBorder="1" applyAlignment="1" applyProtection="1">
      <alignment vertical="center"/>
      <protection hidden="1"/>
    </xf>
    <xf numFmtId="0" fontId="255" fillId="8" borderId="215" xfId="1" applyFont="1" applyFill="1" applyBorder="1" applyAlignment="1" applyProtection="1">
      <alignment vertical="center"/>
      <protection hidden="1"/>
    </xf>
    <xf numFmtId="0" fontId="5" fillId="8" borderId="216" xfId="0" applyFont="1" applyFill="1" applyBorder="1" applyAlignment="1">
      <alignment vertical="center" wrapText="1"/>
    </xf>
    <xf numFmtId="0" fontId="256" fillId="8" borderId="216" xfId="0" applyFont="1" applyFill="1" applyBorder="1" applyAlignment="1">
      <alignment vertical="center" wrapText="1"/>
    </xf>
    <xf numFmtId="0" fontId="256" fillId="8" borderId="217" xfId="0" applyFont="1" applyFill="1" applyBorder="1" applyAlignment="1">
      <alignment vertical="center" wrapText="1"/>
    </xf>
    <xf numFmtId="0" fontId="5" fillId="8" borderId="0" xfId="0" applyFont="1" applyFill="1" applyAlignment="1">
      <alignment vertical="center"/>
    </xf>
    <xf numFmtId="0" fontId="256" fillId="8" borderId="0" xfId="0" applyFont="1" applyFill="1" applyAlignment="1">
      <alignment vertical="center" wrapText="1"/>
    </xf>
    <xf numFmtId="0" fontId="256" fillId="8" borderId="35" xfId="0" applyFont="1" applyFill="1" applyBorder="1" applyAlignment="1">
      <alignment vertical="center" wrapText="1"/>
    </xf>
    <xf numFmtId="0" fontId="56" fillId="8" borderId="35" xfId="1" applyFont="1" applyFill="1" applyBorder="1" applyAlignment="1" applyProtection="1">
      <alignment horizontal="left" vertical="center"/>
      <protection hidden="1"/>
    </xf>
    <xf numFmtId="0" fontId="75" fillId="8" borderId="0" xfId="1" applyFont="1" applyFill="1" applyAlignment="1" applyProtection="1">
      <alignment horizontal="center" vertical="center"/>
      <protection hidden="1"/>
    </xf>
    <xf numFmtId="0" fontId="6" fillId="8" borderId="34" xfId="0" applyFont="1" applyFill="1" applyBorder="1" applyAlignment="1">
      <alignment horizontal="center" vertical="center"/>
    </xf>
    <xf numFmtId="0" fontId="6" fillId="8" borderId="0" xfId="0" applyFont="1" applyFill="1" applyAlignment="1">
      <alignment horizontal="center" vertical="center"/>
    </xf>
    <xf numFmtId="0" fontId="6" fillId="8" borderId="35" xfId="0" applyFont="1" applyFill="1" applyBorder="1" applyAlignment="1">
      <alignment horizontal="center" vertical="center"/>
    </xf>
    <xf numFmtId="0" fontId="75" fillId="8" borderId="0" xfId="1" applyFont="1" applyFill="1" applyAlignment="1" applyProtection="1">
      <alignment horizontal="right" vertical="center"/>
      <protection hidden="1"/>
    </xf>
    <xf numFmtId="0" fontId="360" fillId="8" borderId="0" xfId="1" applyFont="1" applyFill="1" applyAlignment="1" applyProtection="1">
      <alignment horizontal="left" vertical="center"/>
      <protection hidden="1"/>
    </xf>
    <xf numFmtId="0" fontId="76" fillId="43" borderId="34" xfId="0" applyFont="1" applyFill="1" applyBorder="1" applyAlignment="1" applyProtection="1">
      <alignment horizontal="right" vertical="center"/>
      <protection locked="0"/>
    </xf>
    <xf numFmtId="0" fontId="360" fillId="8" borderId="0" xfId="1" applyFont="1" applyFill="1" applyAlignment="1" applyProtection="1">
      <alignment horizontal="right" vertical="center"/>
      <protection hidden="1"/>
    </xf>
    <xf numFmtId="0" fontId="40" fillId="8" borderId="34" xfId="0" applyFont="1" applyFill="1" applyBorder="1" applyAlignment="1" applyProtection="1">
      <alignment horizontal="left" vertical="center"/>
      <protection locked="0"/>
    </xf>
    <xf numFmtId="0" fontId="0" fillId="0" borderId="0" xfId="0" applyAlignment="1">
      <alignment horizontal="right"/>
    </xf>
    <xf numFmtId="0" fontId="355" fillId="8" borderId="34" xfId="0" applyFont="1" applyFill="1" applyBorder="1" applyAlignment="1">
      <alignment vertical="center"/>
    </xf>
    <xf numFmtId="0" fontId="249" fillId="8" borderId="205" xfId="0" applyFont="1" applyFill="1" applyBorder="1" applyAlignment="1" applyProtection="1">
      <alignment horizontal="left" vertical="center"/>
      <protection locked="0"/>
    </xf>
    <xf numFmtId="0" fontId="249" fillId="8" borderId="200" xfId="0" applyFont="1" applyFill="1" applyBorder="1" applyAlignment="1" applyProtection="1">
      <alignment horizontal="left" vertical="center"/>
      <protection locked="0"/>
    </xf>
    <xf numFmtId="0" fontId="361" fillId="8" borderId="200" xfId="1" applyFont="1" applyFill="1" applyBorder="1" applyAlignment="1" applyProtection="1">
      <alignment horizontal="left"/>
      <protection hidden="1"/>
    </xf>
    <xf numFmtId="0" fontId="362" fillId="21" borderId="0" xfId="0" applyFont="1" applyFill="1" applyAlignment="1" applyProtection="1">
      <alignment vertical="center"/>
      <protection locked="0"/>
    </xf>
    <xf numFmtId="0" fontId="253" fillId="8" borderId="34" xfId="1" applyFont="1" applyFill="1" applyBorder="1" applyAlignment="1">
      <alignment horizontal="center" vertical="center"/>
    </xf>
    <xf numFmtId="0" fontId="363" fillId="8" borderId="0" xfId="1" applyFont="1" applyFill="1" applyAlignment="1" applyProtection="1">
      <alignment horizontal="left"/>
      <protection hidden="1"/>
    </xf>
    <xf numFmtId="0" fontId="69" fillId="8" borderId="35" xfId="1" applyFont="1" applyFill="1" applyBorder="1" applyAlignment="1">
      <alignment vertical="center"/>
    </xf>
    <xf numFmtId="0" fontId="54" fillId="8" borderId="0" xfId="0" applyFont="1" applyFill="1" applyAlignment="1" applyProtection="1">
      <alignment vertical="center"/>
      <protection locked="0"/>
    </xf>
    <xf numFmtId="0" fontId="54" fillId="8" borderId="35" xfId="0" applyFont="1" applyFill="1" applyBorder="1" applyAlignment="1" applyProtection="1">
      <alignment vertical="center"/>
      <protection locked="0"/>
    </xf>
    <xf numFmtId="0" fontId="364" fillId="8" borderId="0" xfId="0" applyFont="1" applyFill="1" applyAlignment="1" applyProtection="1">
      <alignment horizontal="left" vertical="center"/>
      <protection locked="0"/>
    </xf>
    <xf numFmtId="0" fontId="29" fillId="8" borderId="0" xfId="1" applyFont="1" applyFill="1" applyAlignment="1" applyProtection="1">
      <alignment vertical="center" wrapText="1"/>
      <protection hidden="1"/>
    </xf>
    <xf numFmtId="0" fontId="256" fillId="8" borderId="0" xfId="0" applyFont="1" applyFill="1" applyAlignment="1">
      <alignment vertical="center"/>
    </xf>
    <xf numFmtId="0" fontId="256" fillId="8" borderId="35" xfId="0" applyFont="1" applyFill="1" applyBorder="1" applyAlignment="1">
      <alignment vertical="center"/>
    </xf>
    <xf numFmtId="1" fontId="242" fillId="96" borderId="0" xfId="8" applyNumberFormat="1" applyFont="1" applyFill="1" applyAlignment="1">
      <alignment horizontal="center" vertical="center"/>
    </xf>
    <xf numFmtId="0" fontId="365" fillId="8" borderId="0" xfId="0" applyFont="1" applyFill="1" applyAlignment="1" applyProtection="1">
      <alignment horizontal="left" vertical="center"/>
      <protection locked="0"/>
    </xf>
    <xf numFmtId="0" fontId="0" fillId="8" borderId="251" xfId="0" applyFill="1" applyBorder="1"/>
    <xf numFmtId="0" fontId="0" fillId="8" borderId="216" xfId="0" applyFill="1" applyBorder="1"/>
    <xf numFmtId="0" fontId="75" fillId="8" borderId="216" xfId="1" applyFont="1" applyFill="1" applyBorder="1" applyAlignment="1" applyProtection="1">
      <alignment vertical="center"/>
      <protection hidden="1"/>
    </xf>
    <xf numFmtId="167" fontId="29" fillId="8" borderId="216" xfId="8" applyNumberFormat="1" applyFont="1" applyFill="1" applyBorder="1" applyAlignment="1">
      <alignment horizontal="center" vertical="center"/>
    </xf>
    <xf numFmtId="0" fontId="249" fillId="8" borderId="216" xfId="0" applyFont="1" applyFill="1" applyBorder="1" applyAlignment="1" applyProtection="1">
      <alignment horizontal="left" vertical="center"/>
      <protection locked="0"/>
    </xf>
    <xf numFmtId="0" fontId="249" fillId="8" borderId="217" xfId="0" applyFont="1" applyFill="1" applyBorder="1" applyAlignment="1" applyProtection="1">
      <alignment horizontal="left" vertical="center"/>
      <protection locked="0"/>
    </xf>
    <xf numFmtId="0" fontId="86" fillId="8" borderId="0" xfId="0" applyFont="1" applyFill="1" applyAlignment="1">
      <alignment horizontal="right"/>
    </xf>
    <xf numFmtId="0" fontId="146" fillId="8" borderId="0" xfId="6" applyFill="1" applyBorder="1" applyAlignment="1" applyProtection="1">
      <alignment vertical="center"/>
      <protection hidden="1"/>
    </xf>
    <xf numFmtId="0" fontId="74" fillId="8" borderId="0" xfId="1" applyFont="1" applyFill="1" applyAlignment="1" applyProtection="1">
      <alignment vertical="center"/>
      <protection hidden="1"/>
    </xf>
    <xf numFmtId="0" fontId="252" fillId="8" borderId="34" xfId="0" applyFont="1" applyFill="1" applyBorder="1" applyAlignment="1" applyProtection="1">
      <alignment horizontal="left" vertical="center"/>
      <protection locked="0"/>
    </xf>
    <xf numFmtId="0" fontId="252" fillId="8" borderId="0" xfId="0" applyFont="1" applyFill="1" applyAlignment="1" applyProtection="1">
      <alignment horizontal="right" vertical="center"/>
      <protection locked="0"/>
    </xf>
    <xf numFmtId="0" fontId="255" fillId="8" borderId="0" xfId="1" applyFont="1" applyFill="1" applyAlignment="1" applyProtection="1">
      <alignment vertical="center"/>
      <protection hidden="1"/>
    </xf>
    <xf numFmtId="0" fontId="255" fillId="8" borderId="35" xfId="1" applyFont="1" applyFill="1" applyBorder="1" applyAlignment="1" applyProtection="1">
      <alignment vertical="center"/>
      <protection hidden="1"/>
    </xf>
    <xf numFmtId="0" fontId="37" fillId="8" borderId="0" xfId="0" applyFont="1" applyFill="1" applyAlignment="1" applyProtection="1">
      <alignment horizontal="center" vertical="center"/>
      <protection locked="0"/>
    </xf>
    <xf numFmtId="0" fontId="249" fillId="96" borderId="34" xfId="0" applyFont="1" applyFill="1" applyBorder="1" applyAlignment="1" applyProtection="1">
      <alignment horizontal="center" vertical="center"/>
      <protection locked="0"/>
    </xf>
    <xf numFmtId="170" fontId="286" fillId="9" borderId="0" xfId="0" applyNumberFormat="1" applyFont="1" applyFill="1" applyAlignment="1" applyProtection="1">
      <alignment horizontal="center"/>
      <protection locked="0"/>
    </xf>
    <xf numFmtId="0" fontId="0" fillId="0" borderId="0" xfId="0" applyAlignment="1">
      <alignment vertical="center" wrapText="1"/>
    </xf>
    <xf numFmtId="0" fontId="249" fillId="8" borderId="214" xfId="0" applyFont="1" applyFill="1" applyBorder="1" applyAlignment="1" applyProtection="1">
      <alignment horizontal="left" vertical="center"/>
      <protection locked="0"/>
    </xf>
    <xf numFmtId="167" fontId="29" fillId="8" borderId="214" xfId="8" applyNumberFormat="1" applyFont="1" applyFill="1" applyBorder="1" applyAlignment="1">
      <alignment vertical="center"/>
    </xf>
    <xf numFmtId="0" fontId="56" fillId="8" borderId="215" xfId="1" applyFont="1" applyFill="1" applyBorder="1" applyAlignment="1" applyProtection="1">
      <alignment horizontal="left" vertical="center"/>
      <protection hidden="1"/>
    </xf>
    <xf numFmtId="0" fontId="249" fillId="8" borderId="69" xfId="0" applyFont="1" applyFill="1" applyBorder="1" applyAlignment="1" applyProtection="1">
      <alignment horizontal="left" vertical="center"/>
      <protection locked="0"/>
    </xf>
    <xf numFmtId="0" fontId="249" fillId="8" borderId="14" xfId="0" applyFont="1" applyFill="1" applyBorder="1" applyAlignment="1" applyProtection="1">
      <alignment horizontal="left" vertical="center"/>
      <protection locked="0"/>
    </xf>
    <xf numFmtId="0" fontId="249" fillId="8" borderId="94" xfId="0" applyFont="1" applyFill="1" applyBorder="1" applyAlignment="1" applyProtection="1">
      <alignment horizontal="left" vertical="center"/>
      <protection locked="0"/>
    </xf>
    <xf numFmtId="0" fontId="0" fillId="8" borderId="35" xfId="0" applyFill="1" applyBorder="1" applyAlignment="1">
      <alignment vertical="center"/>
    </xf>
    <xf numFmtId="0" fontId="0" fillId="8" borderId="35" xfId="0" applyFill="1" applyBorder="1" applyAlignment="1" applyProtection="1">
      <alignment vertical="center"/>
      <protection locked="0"/>
    </xf>
    <xf numFmtId="0" fontId="142" fillId="8" borderId="0" xfId="1" applyFont="1" applyFill="1" applyAlignment="1" applyProtection="1">
      <alignment vertical="center"/>
      <protection hidden="1"/>
    </xf>
    <xf numFmtId="0" fontId="252" fillId="8" borderId="0" xfId="0" applyFont="1" applyFill="1" applyAlignment="1" applyProtection="1">
      <alignment horizontal="center" vertical="center"/>
      <protection locked="0"/>
    </xf>
    <xf numFmtId="0" fontId="3" fillId="8" borderId="0" xfId="0" applyFont="1" applyFill="1" applyAlignment="1" applyProtection="1">
      <alignment horizontal="left" vertical="center" wrapText="1"/>
      <protection locked="0"/>
    </xf>
    <xf numFmtId="0" fontId="3" fillId="8" borderId="35" xfId="0" applyFont="1" applyFill="1" applyBorder="1" applyAlignment="1" applyProtection="1">
      <alignment horizontal="left" vertical="center" wrapText="1"/>
      <protection locked="0"/>
    </xf>
    <xf numFmtId="0" fontId="61" fillId="8" borderId="0" xfId="0" applyFont="1" applyFill="1" applyAlignment="1">
      <alignment vertical="center"/>
    </xf>
    <xf numFmtId="0" fontId="242" fillId="96" borderId="0" xfId="8" applyFont="1" applyFill="1" applyAlignment="1">
      <alignment horizontal="center" vertical="center"/>
    </xf>
    <xf numFmtId="0" fontId="3" fillId="8" borderId="0" xfId="0" applyFont="1" applyFill="1" applyAlignment="1" applyProtection="1">
      <alignment vertical="center" wrapText="1"/>
      <protection locked="0"/>
    </xf>
    <xf numFmtId="0" fontId="3" fillId="8" borderId="35" xfId="0" applyFont="1" applyFill="1" applyBorder="1" applyAlignment="1" applyProtection="1">
      <alignment vertical="center" wrapText="1"/>
      <protection locked="0"/>
    </xf>
    <xf numFmtId="0" fontId="366" fillId="8" borderId="252" xfId="0" applyFont="1" applyFill="1" applyBorder="1" applyAlignment="1">
      <alignment vertical="center"/>
    </xf>
    <xf numFmtId="0" fontId="366" fillId="8" borderId="253" xfId="0" applyFont="1" applyFill="1" applyBorder="1" applyAlignment="1">
      <alignment vertical="center"/>
    </xf>
    <xf numFmtId="0" fontId="28" fillId="8" borderId="0" xfId="1" applyFont="1" applyFill="1" applyAlignment="1" applyProtection="1">
      <alignment vertical="center" wrapText="1"/>
      <protection hidden="1"/>
    </xf>
    <xf numFmtId="0" fontId="367" fillId="8" borderId="0" xfId="1" applyFont="1" applyFill="1" applyAlignment="1" applyProtection="1">
      <alignment vertical="center"/>
      <protection hidden="1"/>
    </xf>
    <xf numFmtId="0" fontId="249" fillId="8" borderId="34" xfId="0" applyFont="1" applyFill="1" applyBorder="1" applyAlignment="1" applyProtection="1">
      <alignment horizontal="right" vertical="center"/>
      <protection locked="0"/>
    </xf>
    <xf numFmtId="0" fontId="256" fillId="8" borderId="216" xfId="0" applyFont="1" applyFill="1" applyBorder="1" applyAlignment="1">
      <alignment vertical="center"/>
    </xf>
    <xf numFmtId="0" fontId="256" fillId="8" borderId="217" xfId="0" applyFont="1" applyFill="1" applyBorder="1" applyAlignment="1">
      <alignment vertical="center"/>
    </xf>
    <xf numFmtId="0" fontId="256" fillId="8" borderId="0" xfId="0" applyFont="1" applyFill="1" applyAlignment="1">
      <alignment horizontal="center" vertical="center"/>
    </xf>
    <xf numFmtId="0" fontId="256" fillId="8" borderId="35" xfId="0" applyFont="1" applyFill="1" applyBorder="1" applyAlignment="1">
      <alignment horizontal="center" vertical="center"/>
    </xf>
    <xf numFmtId="172" fontId="56" fillId="8" borderId="0" xfId="1" applyNumberFormat="1" applyFont="1" applyFill="1" applyAlignment="1" applyProtection="1">
      <alignment horizontal="right" vertical="center"/>
      <protection hidden="1"/>
    </xf>
    <xf numFmtId="0" fontId="146" fillId="8" borderId="0" xfId="6" applyFill="1" applyBorder="1"/>
    <xf numFmtId="0" fontId="249" fillId="8" borderId="254" xfId="0" applyFont="1" applyFill="1" applyBorder="1" applyAlignment="1" applyProtection="1">
      <alignment horizontal="left" vertical="center"/>
      <protection locked="0"/>
    </xf>
    <xf numFmtId="0" fontId="54" fillId="8" borderId="214" xfId="0" applyFont="1" applyFill="1" applyBorder="1" applyAlignment="1" applyProtection="1">
      <alignment vertical="center"/>
      <protection locked="0"/>
    </xf>
    <xf numFmtId="0" fontId="54" fillId="8" borderId="215" xfId="0" applyFont="1" applyFill="1" applyBorder="1" applyAlignment="1" applyProtection="1">
      <alignment vertical="center"/>
      <protection locked="0"/>
    </xf>
    <xf numFmtId="0" fontId="91" fillId="0" borderId="0" xfId="3" applyFont="1"/>
    <xf numFmtId="0" fontId="48" fillId="8" borderId="0" xfId="0" applyFont="1" applyFill="1" applyAlignment="1">
      <alignment horizontal="right" vertical="center"/>
    </xf>
    <xf numFmtId="0" fontId="370" fillId="0" borderId="255" xfId="18" applyFont="1" applyBorder="1" applyAlignment="1">
      <alignment horizontal="center" vertical="center"/>
    </xf>
    <xf numFmtId="0" fontId="5" fillId="0" borderId="0" xfId="18"/>
    <xf numFmtId="0" fontId="5" fillId="9" borderId="0" xfId="18" applyFill="1" applyAlignment="1">
      <alignment horizontal="center" vertical="center"/>
    </xf>
    <xf numFmtId="0" fontId="5" fillId="23" borderId="0" xfId="18" applyFill="1" applyAlignment="1">
      <alignment horizontal="center" vertical="center"/>
    </xf>
    <xf numFmtId="0" fontId="5" fillId="0" borderId="0" xfId="18" applyAlignment="1">
      <alignment vertical="center"/>
    </xf>
    <xf numFmtId="0" fontId="371" fillId="0" borderId="256" xfId="18" applyFont="1" applyBorder="1" applyAlignment="1">
      <alignment horizontal="center"/>
    </xf>
    <xf numFmtId="0" fontId="372" fillId="0" borderId="256" xfId="18" applyFont="1" applyBorder="1" applyAlignment="1">
      <alignment horizontal="center"/>
    </xf>
    <xf numFmtId="0" fontId="372" fillId="0" borderId="256" xfId="18" applyFont="1" applyBorder="1" applyAlignment="1">
      <alignment horizontal="center" vertical="center"/>
    </xf>
    <xf numFmtId="0" fontId="371" fillId="0" borderId="256" xfId="18" applyFont="1" applyBorder="1" applyAlignment="1">
      <alignment horizontal="center" vertical="center"/>
    </xf>
    <xf numFmtId="0" fontId="373" fillId="0" borderId="256" xfId="18" applyFont="1" applyBorder="1"/>
    <xf numFmtId="0" fontId="374" fillId="0" borderId="256" xfId="18" applyFont="1" applyBorder="1" applyAlignment="1">
      <alignment horizontal="center"/>
    </xf>
    <xf numFmtId="0" fontId="5" fillId="0" borderId="256" xfId="18" applyBorder="1"/>
    <xf numFmtId="0" fontId="374" fillId="0" borderId="256" xfId="18" applyFont="1" applyBorder="1" applyAlignment="1">
      <alignment horizontal="left" vertical="center"/>
    </xf>
    <xf numFmtId="0" fontId="375" fillId="0" borderId="0" xfId="18" applyFont="1" applyAlignment="1">
      <alignment vertical="center"/>
    </xf>
    <xf numFmtId="0" fontId="5" fillId="0" borderId="265" xfId="18" applyBorder="1"/>
    <xf numFmtId="0" fontId="5" fillId="9" borderId="0" xfId="18" applyFill="1"/>
    <xf numFmtId="0" fontId="5" fillId="23" borderId="0" xfId="18" applyFill="1"/>
    <xf numFmtId="0" fontId="25" fillId="0" borderId="0" xfId="18" applyFont="1" applyAlignment="1">
      <alignment vertical="center"/>
    </xf>
    <xf numFmtId="0" fontId="376" fillId="0" borderId="266" xfId="18" applyFont="1" applyBorder="1" applyAlignment="1">
      <alignment horizontal="center" vertical="center"/>
    </xf>
    <xf numFmtId="0" fontId="377" fillId="0" borderId="267" xfId="18" applyFont="1" applyBorder="1" applyAlignment="1">
      <alignment horizontal="center" vertical="center"/>
    </xf>
    <xf numFmtId="0" fontId="378" fillId="0" borderId="268" xfId="18" applyFont="1" applyBorder="1" applyAlignment="1">
      <alignment horizontal="center" vertical="center"/>
    </xf>
    <xf numFmtId="0" fontId="379" fillId="0" borderId="266" xfId="18" applyFont="1" applyBorder="1" applyAlignment="1">
      <alignment horizontal="center" vertical="center"/>
    </xf>
    <xf numFmtId="0" fontId="380" fillId="0" borderId="269" xfId="18" applyFont="1" applyBorder="1" applyAlignment="1">
      <alignment horizontal="center"/>
    </xf>
    <xf numFmtId="0" fontId="381" fillId="0" borderId="270" xfId="18" applyFont="1" applyBorder="1"/>
    <xf numFmtId="0" fontId="382" fillId="0" borderId="271" xfId="18" applyFont="1" applyBorder="1" applyAlignment="1">
      <alignment horizontal="center"/>
    </xf>
    <xf numFmtId="0" fontId="383" fillId="0" borderId="270" xfId="18" applyFont="1" applyBorder="1" applyAlignment="1">
      <alignment horizontal="center" vertical="center"/>
    </xf>
    <xf numFmtId="0" fontId="384" fillId="0" borderId="271" xfId="18" applyFont="1" applyBorder="1" applyAlignment="1">
      <alignment horizontal="center" vertical="center"/>
    </xf>
    <xf numFmtId="0" fontId="385" fillId="0" borderId="269" xfId="18" applyFont="1" applyBorder="1"/>
    <xf numFmtId="0" fontId="386" fillId="0" borderId="271" xfId="18" applyFont="1" applyBorder="1"/>
    <xf numFmtId="0" fontId="387" fillId="0" borderId="269" xfId="18" applyFont="1" applyBorder="1" applyAlignment="1">
      <alignment horizontal="center"/>
    </xf>
    <xf numFmtId="0" fontId="388" fillId="0" borderId="270" xfId="18" applyFont="1" applyBorder="1" applyAlignment="1">
      <alignment horizontal="center"/>
    </xf>
    <xf numFmtId="0" fontId="389" fillId="0" borderId="271" xfId="18" applyFont="1" applyBorder="1" applyAlignment="1">
      <alignment horizontal="center"/>
    </xf>
    <xf numFmtId="0" fontId="5" fillId="0" borderId="269" xfId="18" applyBorder="1"/>
    <xf numFmtId="0" fontId="5" fillId="0" borderId="270" xfId="18" applyBorder="1"/>
    <xf numFmtId="0" fontId="5" fillId="0" borderId="272" xfId="18" applyBorder="1"/>
    <xf numFmtId="0" fontId="5" fillId="0" borderId="273" xfId="18" applyBorder="1"/>
    <xf numFmtId="0" fontId="386" fillId="0" borderId="274" xfId="18" applyFont="1" applyBorder="1"/>
    <xf numFmtId="0" fontId="5" fillId="0" borderId="0" xfId="18" applyAlignment="1">
      <alignment horizontal="left"/>
    </xf>
    <xf numFmtId="170" fontId="59" fillId="71" borderId="0" xfId="19" applyNumberFormat="1" applyFont="1" applyFill="1" applyAlignment="1">
      <alignment horizontal="center" vertical="center"/>
    </xf>
    <xf numFmtId="170" fontId="390" fillId="71" borderId="0" xfId="18" applyNumberFormat="1" applyFont="1" applyFill="1" applyAlignment="1">
      <alignment horizontal="center" vertical="center" textRotation="90"/>
    </xf>
    <xf numFmtId="0" fontId="391" fillId="0" borderId="0" xfId="1" applyFont="1" applyAlignment="1">
      <alignment vertical="center"/>
    </xf>
    <xf numFmtId="0" fontId="40" fillId="109" borderId="0" xfId="3" applyFill="1"/>
    <xf numFmtId="0" fontId="40" fillId="9" borderId="0" xfId="3" applyFill="1"/>
    <xf numFmtId="0" fontId="393" fillId="8" borderId="0" xfId="3" applyFont="1" applyFill="1" applyAlignment="1">
      <alignment vertical="center"/>
    </xf>
    <xf numFmtId="0" fontId="394" fillId="8" borderId="0" xfId="3" applyFont="1" applyFill="1" applyAlignment="1">
      <alignment vertical="center" wrapText="1"/>
    </xf>
    <xf numFmtId="0" fontId="395" fillId="8" borderId="0" xfId="3" applyFont="1" applyFill="1" applyAlignment="1">
      <alignment vertical="center" wrapText="1"/>
    </xf>
    <xf numFmtId="0" fontId="396" fillId="8" borderId="0" xfId="3" applyFont="1" applyFill="1" applyAlignment="1">
      <alignment horizontal="right" vertical="center" wrapText="1"/>
    </xf>
    <xf numFmtId="0" fontId="36" fillId="11" borderId="0" xfId="3" applyFont="1" applyFill="1" applyAlignment="1">
      <alignment horizontal="center" vertical="center"/>
    </xf>
    <xf numFmtId="0" fontId="40" fillId="11" borderId="0" xfId="3" applyFill="1"/>
    <xf numFmtId="0" fontId="1" fillId="8" borderId="0" xfId="3" applyFont="1" applyFill="1"/>
    <xf numFmtId="0" fontId="40" fillId="23" borderId="0" xfId="3" applyFill="1"/>
    <xf numFmtId="0" fontId="401" fillId="28" borderId="27" xfId="18" applyFont="1" applyFill="1" applyBorder="1" applyAlignment="1">
      <alignment horizontal="center" vertical="center"/>
    </xf>
    <xf numFmtId="0" fontId="14" fillId="28" borderId="27" xfId="18" applyFont="1" applyFill="1" applyBorder="1" applyAlignment="1">
      <alignment vertical="center"/>
    </xf>
    <xf numFmtId="0" fontId="402" fillId="55" borderId="27" xfId="18" applyFont="1" applyFill="1" applyBorder="1" applyAlignment="1">
      <alignment horizontal="center" textRotation="180"/>
    </xf>
    <xf numFmtId="0" fontId="401" fillId="114" borderId="27" xfId="18" applyFont="1" applyFill="1" applyBorder="1" applyAlignment="1">
      <alignment horizontal="center" vertical="center"/>
    </xf>
    <xf numFmtId="0" fontId="14" fillId="114" borderId="27" xfId="18" applyFont="1" applyFill="1" applyBorder="1" applyAlignment="1">
      <alignment horizontal="left" vertical="center"/>
    </xf>
    <xf numFmtId="2" fontId="5" fillId="23" borderId="0" xfId="18" applyNumberFormat="1" applyFill="1" applyAlignment="1">
      <alignment horizontal="center" vertical="center"/>
    </xf>
    <xf numFmtId="0" fontId="403" fillId="0" borderId="0" xfId="18" applyFont="1" applyAlignment="1">
      <alignment vertical="center"/>
    </xf>
    <xf numFmtId="0" fontId="5" fillId="0" borderId="0" xfId="18" applyAlignment="1">
      <alignment horizontal="center" vertical="center"/>
    </xf>
    <xf numFmtId="0" fontId="404" fillId="107" borderId="0" xfId="19" applyFont="1" applyAlignment="1">
      <alignment vertical="center"/>
    </xf>
    <xf numFmtId="0" fontId="401" fillId="115" borderId="27" xfId="18" applyFont="1" applyFill="1" applyBorder="1" applyAlignment="1">
      <alignment horizontal="center"/>
    </xf>
    <xf numFmtId="0" fontId="14" fillId="115" borderId="27" xfId="18" applyFont="1" applyFill="1" applyBorder="1" applyAlignment="1">
      <alignment vertical="center"/>
    </xf>
    <xf numFmtId="0" fontId="401" fillId="51" borderId="27" xfId="18" applyFont="1" applyFill="1" applyBorder="1" applyAlignment="1">
      <alignment horizontal="center"/>
    </xf>
    <xf numFmtId="0" fontId="14" fillId="51" borderId="27" xfId="18" applyFont="1" applyFill="1" applyBorder="1" applyAlignment="1">
      <alignment vertical="center"/>
    </xf>
    <xf numFmtId="0" fontId="325" fillId="108" borderId="27" xfId="20" applyFont="1" applyBorder="1" applyAlignment="1">
      <alignment horizontal="left" vertical="center" textRotation="180"/>
    </xf>
    <xf numFmtId="0" fontId="401" fillId="31" borderId="27" xfId="18" applyFont="1" applyFill="1" applyBorder="1" applyAlignment="1">
      <alignment horizontal="center"/>
    </xf>
    <xf numFmtId="0" fontId="14" fillId="31" borderId="27" xfId="18" applyFont="1" applyFill="1" applyBorder="1" applyAlignment="1">
      <alignment horizontal="left" vertical="center"/>
    </xf>
    <xf numFmtId="0" fontId="405" fillId="31" borderId="27" xfId="18" applyFont="1" applyFill="1" applyBorder="1" applyAlignment="1">
      <alignment horizontal="left" vertical="center"/>
    </xf>
    <xf numFmtId="0" fontId="401" fillId="0" borderId="27" xfId="18" applyFont="1" applyBorder="1" applyAlignment="1">
      <alignment horizontal="center"/>
    </xf>
    <xf numFmtId="0" fontId="325" fillId="0" borderId="27" xfId="18" applyFont="1" applyBorder="1" applyAlignment="1">
      <alignment vertical="center"/>
    </xf>
    <xf numFmtId="0" fontId="405" fillId="0" borderId="27" xfId="18" applyFont="1" applyBorder="1" applyAlignment="1">
      <alignment horizontal="center" textRotation="180"/>
    </xf>
    <xf numFmtId="0" fontId="14" fillId="0" borderId="27" xfId="18" applyFont="1" applyBorder="1" applyAlignment="1">
      <alignment horizontal="left" vertical="center"/>
    </xf>
    <xf numFmtId="0" fontId="401" fillId="0" borderId="0" xfId="18" applyFont="1" applyAlignment="1">
      <alignment horizontal="left" vertical="center"/>
    </xf>
    <xf numFmtId="0" fontId="325" fillId="0" borderId="0" xfId="18" applyFont="1" applyAlignment="1">
      <alignment vertical="center"/>
    </xf>
    <xf numFmtId="0" fontId="405" fillId="0" borderId="0" xfId="18" applyFont="1" applyAlignment="1">
      <alignment horizontal="center" textRotation="180"/>
    </xf>
    <xf numFmtId="0" fontId="401" fillId="0" borderId="0" xfId="18" applyFont="1" applyAlignment="1">
      <alignment horizontal="center"/>
    </xf>
    <xf numFmtId="0" fontId="14" fillId="0" borderId="0" xfId="18" applyFont="1" applyAlignment="1">
      <alignment horizontal="left" vertical="center"/>
    </xf>
    <xf numFmtId="0" fontId="406" fillId="0" borderId="0" xfId="18" applyFont="1" applyAlignment="1">
      <alignment horizontal="left" vertical="center"/>
    </xf>
    <xf numFmtId="0" fontId="409" fillId="24" borderId="86" xfId="1" applyFont="1" applyFill="1" applyBorder="1" applyAlignment="1">
      <alignment horizontal="center" vertical="center"/>
    </xf>
    <xf numFmtId="0" fontId="410" fillId="25" borderId="278" xfId="1" applyFont="1" applyFill="1" applyBorder="1" applyAlignment="1">
      <alignment horizontal="center" vertical="center" wrapText="1"/>
    </xf>
    <xf numFmtId="0" fontId="411" fillId="0" borderId="115" xfId="1" applyFont="1" applyBorder="1" applyAlignment="1">
      <alignment vertical="center" wrapText="1"/>
    </xf>
    <xf numFmtId="0" fontId="411" fillId="0" borderId="89" xfId="1" applyFont="1" applyBorder="1" applyAlignment="1">
      <alignment vertical="center"/>
    </xf>
    <xf numFmtId="0" fontId="37" fillId="0" borderId="26" xfId="1" applyFont="1" applyBorder="1" applyAlignment="1">
      <alignment vertical="center"/>
    </xf>
    <xf numFmtId="0" fontId="411" fillId="8" borderId="27" xfId="21" applyFont="1" applyFill="1" applyBorder="1" applyAlignment="1">
      <alignment horizontal="left" vertical="center"/>
    </xf>
    <xf numFmtId="0" fontId="32" fillId="8" borderId="27" xfId="21" applyFont="1" applyFill="1" applyBorder="1" applyAlignment="1">
      <alignment horizontal="left" vertical="center"/>
    </xf>
    <xf numFmtId="0" fontId="37" fillId="0" borderId="27" xfId="1" applyFont="1" applyBorder="1" applyAlignment="1">
      <alignment vertical="center"/>
    </xf>
    <xf numFmtId="0" fontId="37" fillId="8" borderId="27" xfId="1" applyFont="1" applyFill="1" applyBorder="1" applyAlignment="1">
      <alignment vertical="center"/>
    </xf>
    <xf numFmtId="0" fontId="37" fillId="8" borderId="114" xfId="1" applyFont="1" applyFill="1" applyBorder="1" applyAlignment="1">
      <alignment vertical="center"/>
    </xf>
    <xf numFmtId="0" fontId="413" fillId="0" borderId="16" xfId="1" applyFont="1" applyBorder="1" applyAlignment="1">
      <alignment horizontal="centerContinuous" vertical="center"/>
    </xf>
    <xf numFmtId="0" fontId="29" fillId="0" borderId="0" xfId="1" applyFont="1" applyAlignment="1">
      <alignment horizontal="centerContinuous" vertical="center"/>
    </xf>
    <xf numFmtId="0" fontId="29" fillId="0" borderId="17" xfId="1" applyFont="1" applyBorder="1" applyAlignment="1">
      <alignment horizontal="centerContinuous" vertical="center"/>
    </xf>
    <xf numFmtId="0" fontId="411" fillId="23" borderId="0" xfId="1" applyFont="1" applyFill="1" applyAlignment="1">
      <alignment horizontal="center" vertical="center"/>
    </xf>
    <xf numFmtId="0" fontId="413" fillId="0" borderId="182" xfId="1" applyFont="1" applyBorder="1" applyAlignment="1">
      <alignment horizontal="centerContinuous" vertical="center" wrapText="1"/>
    </xf>
    <xf numFmtId="0" fontId="414" fillId="0" borderId="44" xfId="1" applyFont="1" applyBorder="1" applyAlignment="1">
      <alignment horizontal="centerContinuous" vertical="center" wrapText="1"/>
    </xf>
    <xf numFmtId="0" fontId="415" fillId="0" borderId="44" xfId="12" applyFont="1" applyBorder="1" applyAlignment="1">
      <alignment horizontal="centerContinuous" vertical="center" wrapText="1"/>
    </xf>
    <xf numFmtId="0" fontId="415" fillId="0" borderId="134" xfId="12" applyFont="1" applyBorder="1" applyAlignment="1">
      <alignment horizontal="centerContinuous" vertical="center" wrapText="1"/>
    </xf>
    <xf numFmtId="1" fontId="416" fillId="1" borderId="27" xfId="22" applyNumberFormat="1" applyFont="1" applyFill="1" applyBorder="1" applyAlignment="1">
      <alignment horizontal="center" vertical="center" wrapText="1"/>
    </xf>
    <xf numFmtId="0" fontId="58" fillId="1" borderId="27" xfId="12" applyFont="1" applyFill="1" applyBorder="1" applyAlignment="1">
      <alignment horizontal="centerContinuous" vertical="center" wrapText="1"/>
    </xf>
    <xf numFmtId="1" fontId="58" fillId="1" borderId="27" xfId="12" applyNumberFormat="1" applyFont="1" applyFill="1" applyBorder="1" applyAlignment="1">
      <alignment horizontal="centerContinuous" vertical="center" wrapText="1"/>
    </xf>
    <xf numFmtId="0" fontId="417" fillId="1" borderId="27" xfId="12" applyFont="1" applyFill="1" applyBorder="1" applyAlignment="1">
      <alignment horizontal="centerContinuous" vertical="center" wrapText="1"/>
    </xf>
    <xf numFmtId="1" fontId="417" fillId="1" borderId="27" xfId="12" applyNumberFormat="1" applyFont="1" applyFill="1" applyBorder="1" applyAlignment="1">
      <alignment horizontal="centerContinuous" vertical="center" wrapText="1"/>
    </xf>
    <xf numFmtId="3" fontId="417" fillId="1" borderId="27" xfId="12" applyNumberFormat="1" applyFont="1" applyFill="1" applyBorder="1" applyAlignment="1">
      <alignment horizontal="centerContinuous" vertical="center" wrapText="1"/>
    </xf>
    <xf numFmtId="1" fontId="416" fillId="1" borderId="27" xfId="12" applyNumberFormat="1" applyFont="1" applyFill="1" applyBorder="1" applyAlignment="1">
      <alignment horizontal="centerContinuous" vertical="center" wrapText="1"/>
    </xf>
    <xf numFmtId="1" fontId="344" fillId="1" borderId="27" xfId="12" applyNumberFormat="1" applyFont="1" applyFill="1" applyBorder="1" applyAlignment="1">
      <alignment horizontal="center" vertical="center"/>
    </xf>
    <xf numFmtId="164" fontId="418" fillId="1" borderId="27" xfId="12" applyNumberFormat="1" applyFont="1" applyFill="1" applyBorder="1" applyAlignment="1">
      <alignment horizontal="centerContinuous" vertical="center"/>
    </xf>
    <xf numFmtId="0" fontId="37" fillId="0" borderId="0" xfId="12" applyFont="1" applyAlignment="1">
      <alignment horizontal="center" vertical="center"/>
    </xf>
    <xf numFmtId="1" fontId="419" fillId="115" borderId="26" xfId="22" applyNumberFormat="1" applyFont="1" applyFill="1" applyBorder="1" applyAlignment="1">
      <alignment horizontal="center" vertical="center" wrapText="1"/>
    </xf>
    <xf numFmtId="189" fontId="421" fillId="0" borderId="117" xfId="12" applyNumberFormat="1" applyFont="1" applyBorder="1" applyAlignment="1">
      <alignment horizontal="centerContinuous" vertical="center"/>
    </xf>
    <xf numFmtId="189" fontId="39" fillId="0" borderId="133" xfId="12" applyNumberFormat="1" applyFont="1" applyBorder="1" applyAlignment="1">
      <alignment horizontal="centerContinuous" vertical="center"/>
    </xf>
    <xf numFmtId="3" fontId="422" fillId="115" borderId="126" xfId="12" applyNumberFormat="1" applyFont="1" applyFill="1" applyBorder="1" applyAlignment="1">
      <alignment horizontal="center" vertical="center"/>
    </xf>
    <xf numFmtId="0" fontId="422" fillId="1" borderId="27" xfId="12" applyFont="1" applyFill="1" applyBorder="1" applyAlignment="1">
      <alignment horizontal="centerContinuous" vertical="center" wrapText="1"/>
    </xf>
    <xf numFmtId="49" fontId="422" fillId="115" borderId="126" xfId="12" applyNumberFormat="1" applyFont="1" applyFill="1" applyBorder="1" applyAlignment="1">
      <alignment horizontal="center" vertical="center"/>
    </xf>
    <xf numFmtId="0" fontId="424" fillId="0" borderId="0" xfId="18" applyFont="1" applyAlignment="1">
      <alignment vertical="center"/>
    </xf>
    <xf numFmtId="1" fontId="419" fillId="60" borderId="26" xfId="22" applyNumberFormat="1" applyFont="1" applyFill="1" applyBorder="1" applyAlignment="1">
      <alignment horizontal="center" vertical="center" wrapText="1"/>
    </xf>
    <xf numFmtId="49" fontId="422" fillId="60" borderId="126" xfId="12" applyNumberFormat="1" applyFont="1" applyFill="1" applyBorder="1" applyAlignment="1">
      <alignment horizontal="center" vertical="center"/>
    </xf>
    <xf numFmtId="1" fontId="419" fillId="30" borderId="26" xfId="22" applyNumberFormat="1" applyFont="1" applyFill="1" applyBorder="1" applyAlignment="1">
      <alignment horizontal="center" vertical="center" wrapText="1"/>
    </xf>
    <xf numFmtId="49" fontId="422" fillId="30" borderId="126" xfId="12" applyNumberFormat="1" applyFont="1" applyFill="1" applyBorder="1" applyAlignment="1">
      <alignment horizontal="center" vertical="center"/>
    </xf>
    <xf numFmtId="1" fontId="419" fillId="37" borderId="26" xfId="22" applyNumberFormat="1" applyFont="1" applyFill="1" applyBorder="1" applyAlignment="1">
      <alignment horizontal="center" vertical="center" wrapText="1"/>
    </xf>
    <xf numFmtId="49" fontId="422" fillId="37" borderId="126" xfId="12" applyNumberFormat="1" applyFont="1" applyFill="1" applyBorder="1" applyAlignment="1">
      <alignment horizontal="center" vertical="center"/>
    </xf>
    <xf numFmtId="1" fontId="419" fillId="29" borderId="26" xfId="22" applyNumberFormat="1" applyFont="1" applyFill="1" applyBorder="1" applyAlignment="1">
      <alignment horizontal="center" vertical="center" wrapText="1"/>
    </xf>
    <xf numFmtId="49" fontId="422" fillId="29" borderId="126" xfId="12" applyNumberFormat="1" applyFont="1" applyFill="1" applyBorder="1" applyAlignment="1">
      <alignment horizontal="center" vertical="center"/>
    </xf>
    <xf numFmtId="1" fontId="419" fillId="116" borderId="26" xfId="22" applyNumberFormat="1" applyFont="1" applyFill="1" applyBorder="1" applyAlignment="1">
      <alignment horizontal="center" vertical="center" wrapText="1"/>
    </xf>
    <xf numFmtId="49" fontId="422" fillId="116" borderId="126" xfId="12" applyNumberFormat="1" applyFont="1" applyFill="1" applyBorder="1" applyAlignment="1">
      <alignment horizontal="center" vertical="center"/>
    </xf>
    <xf numFmtId="1" fontId="419" fillId="56" borderId="26" xfId="22" applyNumberFormat="1" applyFont="1" applyFill="1" applyBorder="1" applyAlignment="1">
      <alignment horizontal="center" vertical="center" wrapText="1"/>
    </xf>
    <xf numFmtId="49" fontId="422" fillId="56" borderId="126" xfId="12" applyNumberFormat="1" applyFont="1" applyFill="1" applyBorder="1" applyAlignment="1">
      <alignment horizontal="center" vertical="center"/>
    </xf>
    <xf numFmtId="0" fontId="422" fillId="1" borderId="14" xfId="12" applyFont="1" applyFill="1" applyBorder="1" applyAlignment="1">
      <alignment horizontal="centerContinuous" vertical="center" wrapText="1"/>
    </xf>
    <xf numFmtId="0" fontId="58" fillId="1" borderId="14" xfId="12" applyFont="1" applyFill="1" applyBorder="1" applyAlignment="1">
      <alignment horizontal="centerContinuous" vertical="center" wrapText="1"/>
    </xf>
    <xf numFmtId="1" fontId="58" fillId="1" borderId="14" xfId="12" applyNumberFormat="1" applyFont="1" applyFill="1" applyBorder="1" applyAlignment="1">
      <alignment horizontal="centerContinuous" vertical="center" wrapText="1"/>
    </xf>
    <xf numFmtId="0" fontId="417" fillId="1" borderId="14" xfId="12" applyFont="1" applyFill="1" applyBorder="1" applyAlignment="1">
      <alignment horizontal="centerContinuous" vertical="center" wrapText="1"/>
    </xf>
    <xf numFmtId="1" fontId="417" fillId="1" borderId="14" xfId="12" applyNumberFormat="1" applyFont="1" applyFill="1" applyBorder="1" applyAlignment="1">
      <alignment horizontal="centerContinuous" vertical="center" wrapText="1"/>
    </xf>
    <xf numFmtId="3" fontId="417" fillId="1" borderId="14" xfId="12" applyNumberFormat="1" applyFont="1" applyFill="1" applyBorder="1" applyAlignment="1">
      <alignment horizontal="centerContinuous" vertical="center" wrapText="1"/>
    </xf>
    <xf numFmtId="1" fontId="416" fillId="1" borderId="14" xfId="12" applyNumberFormat="1" applyFont="1" applyFill="1" applyBorder="1" applyAlignment="1">
      <alignment horizontal="centerContinuous" vertical="center" wrapText="1"/>
    </xf>
    <xf numFmtId="1" fontId="344" fillId="1" borderId="14" xfId="12" applyNumberFormat="1" applyFont="1" applyFill="1" applyBorder="1" applyAlignment="1">
      <alignment horizontal="center" vertical="center"/>
    </xf>
    <xf numFmtId="164" fontId="418" fillId="1" borderId="14" xfId="12" applyNumberFormat="1" applyFont="1" applyFill="1" applyBorder="1" applyAlignment="1">
      <alignment horizontal="centerContinuous" vertical="center"/>
    </xf>
    <xf numFmtId="1" fontId="419" fillId="51" borderId="26" xfId="22" applyNumberFormat="1" applyFont="1" applyFill="1" applyBorder="1" applyAlignment="1">
      <alignment horizontal="center" vertical="center" wrapText="1"/>
    </xf>
    <xf numFmtId="49" fontId="422" fillId="51" borderId="126" xfId="12" applyNumberFormat="1" applyFont="1" applyFill="1" applyBorder="1" applyAlignment="1">
      <alignment horizontal="center" vertical="center"/>
    </xf>
    <xf numFmtId="0" fontId="37" fillId="9" borderId="0" xfId="1" applyFont="1" applyFill="1"/>
    <xf numFmtId="170" fontId="180" fillId="71" borderId="0" xfId="19" applyNumberFormat="1" applyFont="1" applyFill="1" applyAlignment="1">
      <alignment horizontal="center" vertical="center"/>
    </xf>
    <xf numFmtId="0" fontId="152" fillId="0" borderId="0" xfId="1" applyFont="1" applyAlignment="1">
      <alignment vertical="center"/>
    </xf>
    <xf numFmtId="0" fontId="41" fillId="8" borderId="111" xfId="21" applyFont="1" applyFill="1" applyBorder="1" applyAlignment="1">
      <alignment horizontal="left" vertical="center"/>
    </xf>
    <xf numFmtId="0" fontId="37" fillId="8" borderId="111" xfId="21" applyFont="1" applyFill="1" applyBorder="1" applyAlignment="1">
      <alignment horizontal="left" vertical="center"/>
    </xf>
    <xf numFmtId="0" fontId="32" fillId="0" borderId="0" xfId="23" applyFont="1"/>
    <xf numFmtId="0" fontId="32" fillId="15" borderId="0" xfId="23" applyFont="1" applyFill="1"/>
    <xf numFmtId="0" fontId="29" fillId="0" borderId="0" xfId="23" applyFont="1"/>
    <xf numFmtId="0" fontId="103" fillId="119" borderId="0" xfId="4" applyFont="1" applyFill="1" applyAlignment="1">
      <alignment horizontal="center" vertical="center" wrapText="1"/>
    </xf>
    <xf numFmtId="0" fontId="103" fillId="0" borderId="0" xfId="23" applyFont="1" applyAlignment="1">
      <alignment horizontal="center" vertical="center" wrapText="1"/>
    </xf>
    <xf numFmtId="0" fontId="103" fillId="0" borderId="0" xfId="23" applyFont="1"/>
    <xf numFmtId="0" fontId="32" fillId="23" borderId="0" xfId="5" applyFont="1" applyFill="1"/>
    <xf numFmtId="0" fontId="32" fillId="0" borderId="0" xfId="18" applyFont="1"/>
    <xf numFmtId="0" fontId="95" fillId="0" borderId="0" xfId="18" applyFont="1"/>
    <xf numFmtId="0" fontId="29" fillId="8" borderId="0" xfId="18" applyFont="1" applyFill="1"/>
    <xf numFmtId="0" fontId="32" fillId="8" borderId="0" xfId="18" applyFont="1" applyFill="1"/>
    <xf numFmtId="0" fontId="100" fillId="21" borderId="283" xfId="5" applyFont="1" applyFill="1" applyBorder="1" applyAlignment="1">
      <alignment vertical="center"/>
    </xf>
    <xf numFmtId="0" fontId="101" fillId="0" borderId="284" xfId="4" applyFont="1" applyBorder="1" applyAlignment="1">
      <alignment vertical="center" wrapText="1"/>
    </xf>
    <xf numFmtId="0" fontId="102" fillId="0" borderId="284" xfId="4" applyFont="1" applyBorder="1" applyAlignment="1">
      <alignment vertical="center" wrapText="1"/>
    </xf>
    <xf numFmtId="0" fontId="101" fillId="0" borderId="285" xfId="4" applyFont="1" applyBorder="1" applyAlignment="1">
      <alignment vertical="center" wrapText="1"/>
    </xf>
    <xf numFmtId="0" fontId="32" fillId="15" borderId="0" xfId="18" applyFont="1" applyFill="1"/>
    <xf numFmtId="0" fontId="100" fillId="0" borderId="286" xfId="5" applyFont="1" applyBorder="1" applyAlignment="1">
      <alignment vertical="center"/>
    </xf>
    <xf numFmtId="0" fontId="101" fillId="0" borderId="287" xfId="4" applyFont="1" applyBorder="1" applyAlignment="1">
      <alignment vertical="center" wrapText="1"/>
    </xf>
    <xf numFmtId="0" fontId="100" fillId="21" borderId="288" xfId="5" applyFont="1" applyFill="1" applyBorder="1" applyAlignment="1">
      <alignment vertical="center"/>
    </xf>
    <xf numFmtId="0" fontId="101" fillId="0" borderId="289" xfId="4" applyFont="1" applyBorder="1" applyAlignment="1">
      <alignment vertical="center" wrapText="1"/>
    </xf>
    <xf numFmtId="0" fontId="102" fillId="0" borderId="289" xfId="4" applyFont="1" applyBorder="1" applyAlignment="1">
      <alignment vertical="center" wrapText="1"/>
    </xf>
    <xf numFmtId="0" fontId="101" fillId="0" borderId="290" xfId="4" applyFont="1" applyBorder="1" applyAlignment="1">
      <alignment vertical="center" wrapText="1"/>
    </xf>
    <xf numFmtId="0" fontId="32" fillId="15" borderId="0" xfId="4" applyFont="1" applyFill="1" applyAlignment="1">
      <alignment horizontal="right" vertical="center"/>
    </xf>
    <xf numFmtId="0" fontId="103" fillId="15" borderId="0" xfId="4" applyFont="1" applyFill="1" applyAlignment="1">
      <alignment horizontal="center" vertical="center" wrapText="1"/>
    </xf>
    <xf numFmtId="0" fontId="101" fillId="15" borderId="0" xfId="4" applyFont="1" applyFill="1" applyAlignment="1">
      <alignment vertical="center" wrapText="1"/>
    </xf>
    <xf numFmtId="0" fontId="101" fillId="15" borderId="286" xfId="4" applyFont="1" applyFill="1" applyBorder="1" applyAlignment="1">
      <alignment vertical="center" wrapText="1"/>
    </xf>
    <xf numFmtId="0" fontId="102" fillId="15" borderId="0" xfId="4" applyFont="1" applyFill="1" applyAlignment="1">
      <alignment vertical="center" wrapText="1"/>
    </xf>
    <xf numFmtId="0" fontId="102" fillId="15" borderId="289" xfId="4" applyFont="1" applyFill="1" applyBorder="1" applyAlignment="1">
      <alignment vertical="center" wrapText="1"/>
    </xf>
    <xf numFmtId="0" fontId="103" fillId="0" borderId="0" xfId="18" applyFont="1" applyAlignment="1">
      <alignment horizontal="center" vertical="center" wrapText="1"/>
    </xf>
    <xf numFmtId="0" fontId="103" fillId="0" borderId="0" xfId="18" applyFont="1" applyAlignment="1">
      <alignment horizontal="center" vertical="center"/>
    </xf>
    <xf numFmtId="0" fontId="104" fillId="15" borderId="0" xfId="4" applyFont="1" applyFill="1" applyAlignment="1">
      <alignment horizontal="center" vertical="center" wrapText="1"/>
    </xf>
    <xf numFmtId="0" fontId="103" fillId="0" borderId="0" xfId="18" applyFont="1"/>
    <xf numFmtId="0" fontId="105" fillId="119" borderId="0" xfId="4" applyFont="1" applyFill="1" applyAlignment="1">
      <alignment horizontal="center" vertical="center" wrapText="1"/>
    </xf>
    <xf numFmtId="0" fontId="100" fillId="119" borderId="0" xfId="4" applyFont="1" applyFill="1" applyAlignment="1">
      <alignment horizontal="center" vertical="center" wrapText="1"/>
    </xf>
    <xf numFmtId="0" fontId="100" fillId="119" borderId="286" xfId="5" applyFont="1" applyFill="1" applyBorder="1" applyAlignment="1">
      <alignment vertical="center"/>
    </xf>
    <xf numFmtId="0" fontId="101" fillId="119" borderId="0" xfId="4" applyFont="1" applyFill="1" applyAlignment="1">
      <alignment vertical="center" wrapText="1"/>
    </xf>
    <xf numFmtId="0" fontId="102" fillId="119" borderId="0" xfId="4" applyFont="1" applyFill="1" applyAlignment="1">
      <alignment vertical="center" wrapText="1"/>
    </xf>
    <xf numFmtId="0" fontId="102" fillId="119" borderId="289" xfId="4" applyFont="1" applyFill="1" applyBorder="1" applyAlignment="1">
      <alignment vertical="center" wrapText="1"/>
    </xf>
    <xf numFmtId="0" fontId="32" fillId="119" borderId="0" xfId="4" applyFont="1" applyFill="1" applyAlignment="1">
      <alignment vertical="top"/>
    </xf>
    <xf numFmtId="0" fontId="104" fillId="119" borderId="0" xfId="4" applyFont="1" applyFill="1" applyAlignment="1">
      <alignment horizontal="center" vertical="center" wrapText="1"/>
    </xf>
    <xf numFmtId="0" fontId="95" fillId="119" borderId="0" xfId="4" applyFont="1" applyFill="1" applyAlignment="1">
      <alignment vertical="top"/>
    </xf>
    <xf numFmtId="0" fontId="194" fillId="119" borderId="0" xfId="4" applyFont="1" applyFill="1" applyAlignment="1">
      <alignment horizontal="center" vertical="center" wrapText="1"/>
    </xf>
    <xf numFmtId="0" fontId="100" fillId="15" borderId="286" xfId="5" applyFont="1" applyFill="1" applyBorder="1" applyAlignment="1">
      <alignment vertical="center"/>
    </xf>
    <xf numFmtId="0" fontId="101" fillId="15" borderId="287" xfId="4" applyFont="1" applyFill="1" applyBorder="1" applyAlignment="1">
      <alignment vertical="center" wrapText="1"/>
    </xf>
    <xf numFmtId="0" fontId="32" fillId="15" borderId="0" xfId="4" applyFont="1" applyFill="1" applyAlignment="1">
      <alignment vertical="top"/>
    </xf>
    <xf numFmtId="0" fontId="102" fillId="8" borderId="0" xfId="4" applyFont="1" applyFill="1" applyAlignment="1">
      <alignment horizontal="center" vertical="center" wrapText="1"/>
    </xf>
    <xf numFmtId="0" fontId="104" fillId="8" borderId="0" xfId="4" applyFont="1" applyFill="1" applyAlignment="1">
      <alignment horizontal="center" vertical="center" wrapText="1"/>
    </xf>
    <xf numFmtId="0" fontId="102" fillId="8" borderId="0" xfId="4" applyFont="1" applyFill="1" applyAlignment="1">
      <alignment vertical="center" wrapText="1"/>
    </xf>
    <xf numFmtId="0" fontId="101" fillId="8" borderId="287" xfId="4" applyFont="1" applyFill="1" applyBorder="1" applyAlignment="1">
      <alignment vertical="center" wrapText="1"/>
    </xf>
    <xf numFmtId="0" fontId="100" fillId="8" borderId="286" xfId="5" applyFont="1" applyFill="1" applyBorder="1" applyAlignment="1">
      <alignment vertical="center"/>
    </xf>
    <xf numFmtId="0" fontId="101" fillId="8" borderId="0" xfId="4" applyFont="1" applyFill="1" applyAlignment="1">
      <alignment vertical="center" wrapText="1"/>
    </xf>
    <xf numFmtId="0" fontId="102" fillId="8" borderId="284" xfId="4" applyFont="1" applyFill="1" applyBorder="1" applyAlignment="1">
      <alignment vertical="center" wrapText="1"/>
    </xf>
    <xf numFmtId="0" fontId="95" fillId="15" borderId="0" xfId="4" applyFont="1" applyFill="1" applyAlignment="1">
      <alignment vertical="top"/>
    </xf>
    <xf numFmtId="0" fontId="105" fillId="15" borderId="0" xfId="4" applyFont="1" applyFill="1" applyAlignment="1">
      <alignment horizontal="center" vertical="center" wrapText="1"/>
    </xf>
    <xf numFmtId="0" fontId="102" fillId="15" borderId="284" xfId="4" applyFont="1" applyFill="1" applyBorder="1" applyAlignment="1">
      <alignment vertical="center" wrapText="1"/>
    </xf>
    <xf numFmtId="0" fontId="102" fillId="8" borderId="289" xfId="4" applyFont="1" applyFill="1" applyBorder="1" applyAlignment="1">
      <alignment vertical="center" wrapText="1"/>
    </xf>
    <xf numFmtId="0" fontId="29" fillId="0" borderId="0" xfId="18" applyFont="1"/>
    <xf numFmtId="0" fontId="100" fillId="8" borderId="0" xfId="4" applyFont="1" applyFill="1" applyAlignment="1">
      <alignment horizontal="center" vertical="center" wrapText="1"/>
    </xf>
    <xf numFmtId="0" fontId="32" fillId="4" borderId="0" xfId="18" applyFont="1" applyFill="1"/>
    <xf numFmtId="0" fontId="430" fillId="0" borderId="0" xfId="1" applyFont="1"/>
    <xf numFmtId="0" fontId="430" fillId="0" borderId="0" xfId="1" applyFont="1" applyAlignment="1">
      <alignment horizontal="center" vertical="center"/>
    </xf>
    <xf numFmtId="0" fontId="112" fillId="5" borderId="0" xfId="1" applyFont="1" applyFill="1" applyAlignment="1">
      <alignment vertical="center"/>
    </xf>
    <xf numFmtId="0" fontId="29" fillId="21" borderId="0" xfId="1" applyFont="1" applyFill="1" applyAlignment="1">
      <alignment vertical="center"/>
    </xf>
    <xf numFmtId="0" fontId="53" fillId="21" borderId="0" xfId="1" applyFont="1" applyFill="1" applyAlignment="1">
      <alignment vertical="center"/>
    </xf>
    <xf numFmtId="0" fontId="29" fillId="21" borderId="0" xfId="1" applyFont="1" applyFill="1"/>
    <xf numFmtId="0" fontId="53" fillId="21" borderId="0" xfId="1" applyFont="1" applyFill="1"/>
    <xf numFmtId="0" fontId="37" fillId="8" borderId="160" xfId="1" applyFont="1" applyFill="1" applyBorder="1"/>
    <xf numFmtId="0" fontId="29" fillId="15" borderId="0" xfId="5" applyFont="1" applyFill="1"/>
    <xf numFmtId="0" fontId="37" fillId="15" borderId="0" xfId="5" applyFont="1" applyFill="1" applyAlignment="1">
      <alignment vertical="center"/>
    </xf>
    <xf numFmtId="49" fontId="29" fillId="26" borderId="12" xfId="1" applyNumberFormat="1" applyFont="1" applyFill="1" applyBorder="1" applyAlignment="1">
      <alignment horizontal="centerContinuous" vertical="center" wrapText="1"/>
    </xf>
    <xf numFmtId="0" fontId="29" fillId="124" borderId="123" xfId="1" applyFont="1" applyFill="1" applyBorder="1" applyAlignment="1">
      <alignment horizontal="centerContinuous" vertical="center" wrapText="1"/>
    </xf>
    <xf numFmtId="0" fontId="257" fillId="80" borderId="27" xfId="1" applyFont="1" applyFill="1" applyBorder="1" applyAlignment="1">
      <alignment horizontal="centerContinuous" vertical="center" wrapText="1"/>
    </xf>
    <xf numFmtId="0" fontId="29" fillId="80" borderId="27" xfId="1" applyFont="1" applyFill="1" applyBorder="1" applyAlignment="1">
      <alignment horizontal="centerContinuous" vertical="center"/>
    </xf>
    <xf numFmtId="0" fontId="431" fillId="80" borderId="114" xfId="1" applyFont="1" applyFill="1" applyBorder="1" applyAlignment="1">
      <alignment horizontal="centerContinuous" vertical="center"/>
    </xf>
    <xf numFmtId="0" fontId="29" fillId="26" borderId="26" xfId="1" applyFont="1" applyFill="1" applyBorder="1" applyAlignment="1">
      <alignment horizontal="center" vertical="center" wrapText="1"/>
    </xf>
    <xf numFmtId="0" fontId="191" fillId="80" borderId="27" xfId="1" applyFont="1" applyFill="1" applyBorder="1" applyAlignment="1">
      <alignment horizontal="centerContinuous" vertical="center" wrapText="1"/>
    </xf>
    <xf numFmtId="0" fontId="29" fillId="80" borderId="114" xfId="1" applyFont="1" applyFill="1" applyBorder="1" applyAlignment="1">
      <alignment horizontal="centerContinuous" vertical="center"/>
    </xf>
    <xf numFmtId="0" fontId="32" fillId="26" borderId="0" xfId="1" applyFont="1" applyFill="1"/>
    <xf numFmtId="0" fontId="32" fillId="35" borderId="0" xfId="1" applyFont="1" applyFill="1"/>
    <xf numFmtId="0" fontId="135" fillId="80" borderId="27" xfId="1" applyFont="1" applyFill="1" applyBorder="1" applyAlignment="1">
      <alignment horizontal="centerContinuous" vertical="center" wrapText="1"/>
    </xf>
    <xf numFmtId="0" fontId="432" fillId="80" borderId="27" xfId="1" applyFont="1" applyFill="1" applyBorder="1" applyAlignment="1">
      <alignment horizontal="centerContinuous" vertical="center" wrapText="1"/>
    </xf>
    <xf numFmtId="0" fontId="432" fillId="80" borderId="114" xfId="1" applyFont="1" applyFill="1" applyBorder="1" applyAlignment="1">
      <alignment horizontal="centerContinuous" vertical="center" wrapText="1"/>
    </xf>
    <xf numFmtId="0" fontId="110" fillId="80" borderId="27" xfId="1" applyFont="1" applyFill="1" applyBorder="1" applyAlignment="1">
      <alignment horizontal="centerContinuous" vertical="center" wrapText="1"/>
    </xf>
    <xf numFmtId="0" fontId="433" fillId="80" borderId="27" xfId="1" applyFont="1" applyFill="1" applyBorder="1" applyAlignment="1">
      <alignment horizontal="centerContinuous" vertical="center" wrapText="1"/>
    </xf>
    <xf numFmtId="0" fontId="433" fillId="80" borderId="114" xfId="1" applyFont="1" applyFill="1" applyBorder="1" applyAlignment="1">
      <alignment horizontal="centerContinuous" vertical="center" wrapText="1"/>
    </xf>
    <xf numFmtId="0" fontId="138" fillId="26" borderId="16" xfId="1" applyFont="1" applyFill="1" applyBorder="1" applyAlignment="1">
      <alignment horizontal="center" vertical="center"/>
    </xf>
    <xf numFmtId="0" fontId="28" fillId="43" borderId="0" xfId="1" applyFont="1" applyFill="1" applyAlignment="1">
      <alignment horizontal="center" vertical="center" wrapText="1"/>
    </xf>
    <xf numFmtId="0" fontId="138" fillId="26" borderId="17" xfId="1" applyFont="1" applyFill="1" applyBorder="1" applyAlignment="1">
      <alignment horizontal="center" vertical="center"/>
    </xf>
    <xf numFmtId="0" fontId="60" fillId="26" borderId="0" xfId="1" applyFont="1" applyFill="1" applyAlignment="1">
      <alignment horizontal="center" vertical="center" wrapText="1"/>
    </xf>
    <xf numFmtId="0" fontId="29" fillId="0" borderId="279" xfId="1" applyFont="1" applyBorder="1" applyAlignment="1">
      <alignment horizontal="center" vertical="center" wrapText="1"/>
    </xf>
    <xf numFmtId="0" fontId="29" fillId="0" borderId="202" xfId="1" applyFont="1" applyBorder="1" applyAlignment="1">
      <alignment horizontal="center" vertical="center" wrapText="1"/>
    </xf>
    <xf numFmtId="0" fontId="60" fillId="0" borderId="18" xfId="1" applyFont="1" applyBorder="1" applyAlignment="1">
      <alignment horizontal="center" vertical="center" wrapText="1"/>
    </xf>
    <xf numFmtId="0" fontId="61" fillId="0" borderId="19" xfId="1" applyFont="1" applyBorder="1" applyAlignment="1">
      <alignment horizontal="right" vertical="center"/>
    </xf>
    <xf numFmtId="0" fontId="56" fillId="0" borderId="19" xfId="1" applyFont="1" applyBorder="1" applyAlignment="1">
      <alignment horizontal="center" vertical="center" wrapText="1"/>
    </xf>
    <xf numFmtId="0" fontId="61" fillId="0" borderId="19" xfId="1" applyFont="1" applyBorder="1" applyAlignment="1">
      <alignment horizontal="left" vertical="center" wrapText="1"/>
    </xf>
    <xf numFmtId="0" fontId="61" fillId="0" borderId="19" xfId="1" applyFont="1" applyBorder="1" applyAlignment="1">
      <alignment horizontal="left" vertical="center"/>
    </xf>
    <xf numFmtId="0" fontId="60" fillId="0" borderId="20" xfId="1" applyFont="1" applyBorder="1" applyAlignment="1">
      <alignment horizontal="center" vertical="center" wrapText="1"/>
    </xf>
    <xf numFmtId="0" fontId="61" fillId="43" borderId="44" xfId="4" applyFont="1" applyFill="1" applyBorder="1" applyAlignment="1">
      <alignment horizontal="left" vertical="center"/>
    </xf>
    <xf numFmtId="0" fontId="60" fillId="0" borderId="44" xfId="4" applyFont="1" applyBorder="1" applyAlignment="1">
      <alignment horizontal="center" vertical="center" wrapText="1"/>
    </xf>
    <xf numFmtId="0" fontId="37" fillId="26" borderId="0" xfId="1" applyFont="1" applyFill="1" applyAlignment="1">
      <alignment horizontal="center" vertical="center"/>
    </xf>
    <xf numFmtId="0" fontId="61" fillId="35" borderId="0" xfId="4" applyFont="1" applyFill="1" applyAlignment="1">
      <alignment vertical="top"/>
    </xf>
    <xf numFmtId="0" fontId="54" fillId="9" borderId="13" xfId="1" applyFont="1" applyFill="1" applyBorder="1" applyAlignment="1">
      <alignment horizontal="center" vertical="center"/>
    </xf>
    <xf numFmtId="0" fontId="54" fillId="9" borderId="15" xfId="1" applyFont="1" applyFill="1" applyBorder="1" applyAlignment="1">
      <alignment horizontal="center" vertical="center"/>
    </xf>
    <xf numFmtId="0" fontId="56" fillId="80" borderId="12" xfId="1" applyFont="1" applyFill="1" applyBorder="1"/>
    <xf numFmtId="0" fontId="54" fillId="0" borderId="0" xfId="1" applyFont="1" applyAlignment="1">
      <alignment vertical="center"/>
    </xf>
    <xf numFmtId="0" fontId="434" fillId="9" borderId="16" xfId="1" applyFont="1" applyFill="1" applyBorder="1" applyAlignment="1">
      <alignment horizontal="center" wrapText="1"/>
    </xf>
    <xf numFmtId="0" fontId="341" fillId="9" borderId="17" xfId="1" applyFont="1" applyFill="1" applyBorder="1" applyAlignment="1">
      <alignment horizontal="center" wrapText="1"/>
    </xf>
    <xf numFmtId="0" fontId="341" fillId="9" borderId="18" xfId="1" applyFont="1" applyFill="1" applyBorder="1" applyAlignment="1">
      <alignment horizontal="center" vertical="center"/>
    </xf>
    <xf numFmtId="0" fontId="341" fillId="9" borderId="20" xfId="1" applyFont="1" applyFill="1" applyBorder="1" applyAlignment="1">
      <alignment horizontal="center" vertical="center"/>
    </xf>
    <xf numFmtId="0" fontId="37" fillId="8" borderId="0" xfId="1" applyFont="1" applyFill="1" applyAlignment="1">
      <alignment horizontal="center" vertical="center"/>
    </xf>
    <xf numFmtId="0" fontId="56" fillId="126" borderId="12" xfId="1" applyFont="1" applyFill="1" applyBorder="1"/>
    <xf numFmtId="0" fontId="60" fillId="9" borderId="16" xfId="1" applyFont="1" applyFill="1" applyBorder="1" applyAlignment="1">
      <alignment horizontal="center" wrapText="1"/>
    </xf>
    <xf numFmtId="0" fontId="60" fillId="9" borderId="18" xfId="1" applyFont="1" applyFill="1" applyBorder="1" applyAlignment="1">
      <alignment horizontal="center" vertical="center"/>
    </xf>
    <xf numFmtId="0" fontId="56" fillId="114" borderId="12" xfId="1" applyFont="1" applyFill="1" applyBorder="1"/>
    <xf numFmtId="0" fontId="54" fillId="8" borderId="0" xfId="1" applyFont="1" applyFill="1" applyAlignment="1">
      <alignment horizontal="center" vertical="center" wrapText="1"/>
    </xf>
    <xf numFmtId="0" fontId="147" fillId="0" borderId="0" xfId="1" applyFont="1" applyAlignment="1">
      <alignment horizontal="center" vertical="center" wrapText="1"/>
    </xf>
    <xf numFmtId="0" fontId="56" fillId="3" borderId="12" xfId="1" applyFont="1" applyFill="1" applyBorder="1"/>
    <xf numFmtId="0" fontId="56" fillId="72" borderId="12" xfId="1" applyFont="1" applyFill="1" applyBorder="1"/>
    <xf numFmtId="0" fontId="60" fillId="9" borderId="17" xfId="1" applyFont="1" applyFill="1" applyBorder="1" applyAlignment="1">
      <alignment horizontal="center" wrapText="1"/>
    </xf>
    <xf numFmtId="0" fontId="60" fillId="9" borderId="20" xfId="1" applyFont="1" applyFill="1" applyBorder="1" applyAlignment="1">
      <alignment horizontal="center" vertical="center"/>
    </xf>
    <xf numFmtId="0" fontId="56" fillId="11" borderId="12" xfId="1" applyFont="1" applyFill="1" applyBorder="1"/>
    <xf numFmtId="0" fontId="56" fillId="128" borderId="12" xfId="1" applyFont="1" applyFill="1" applyBorder="1"/>
    <xf numFmtId="0" fontId="103" fillId="26" borderId="0" xfId="1" applyFont="1" applyFill="1" applyAlignment="1">
      <alignment horizontal="center" vertical="center"/>
    </xf>
    <xf numFmtId="0" fontId="56" fillId="127" borderId="12" xfId="1" applyFont="1" applyFill="1" applyBorder="1"/>
    <xf numFmtId="0" fontId="56" fillId="66" borderId="12" xfId="1" applyFont="1" applyFill="1" applyBorder="1"/>
    <xf numFmtId="0" fontId="435" fillId="0" borderId="0" xfId="1" applyFont="1" applyAlignment="1">
      <alignment horizontal="centerContinuous" vertical="center"/>
    </xf>
    <xf numFmtId="0" fontId="435" fillId="26" borderId="0" xfId="1" applyFont="1" applyFill="1" applyAlignment="1">
      <alignment horizontal="centerContinuous" vertical="center"/>
    </xf>
    <xf numFmtId="0" fontId="56" fillId="110" borderId="12" xfId="1" applyFont="1" applyFill="1" applyBorder="1"/>
    <xf numFmtId="0" fontId="132" fillId="0" borderId="0" xfId="1" applyFont="1" applyAlignment="1">
      <alignment horizontal="center" vertical="center" wrapText="1"/>
    </xf>
    <xf numFmtId="0" fontId="132" fillId="9" borderId="0" xfId="1" applyFont="1" applyFill="1" applyAlignment="1">
      <alignment horizontal="center" vertical="center" wrapText="1"/>
    </xf>
    <xf numFmtId="0" fontId="60" fillId="8" borderId="0" xfId="1" applyFont="1" applyFill="1" applyAlignment="1">
      <alignment horizontal="center" vertical="center"/>
    </xf>
    <xf numFmtId="0" fontId="257" fillId="0" borderId="0" xfId="1" applyFont="1" applyAlignment="1">
      <alignment vertical="center"/>
    </xf>
    <xf numFmtId="0" fontId="54" fillId="0" borderId="292" xfId="1" applyFont="1" applyBorder="1" applyAlignment="1">
      <alignment horizontal="center" vertical="center"/>
    </xf>
    <xf numFmtId="0" fontId="60" fillId="0" borderId="294" xfId="1" applyFont="1" applyBorder="1" applyAlignment="1">
      <alignment horizontal="center" wrapText="1"/>
    </xf>
    <xf numFmtId="0" fontId="60" fillId="0" borderId="296" xfId="1" applyFont="1" applyBorder="1" applyAlignment="1">
      <alignment horizontal="center" vertical="center"/>
    </xf>
    <xf numFmtId="0" fontId="138" fillId="26" borderId="279" xfId="1" applyFont="1" applyFill="1" applyBorder="1" applyAlignment="1">
      <alignment horizontal="center" vertical="center"/>
    </xf>
    <xf numFmtId="0" fontId="138" fillId="26" borderId="202" xfId="1" applyFont="1" applyFill="1" applyBorder="1" applyAlignment="1">
      <alignment horizontal="center" vertical="center"/>
    </xf>
    <xf numFmtId="0" fontId="29" fillId="0" borderId="48" xfId="1" applyFont="1" applyBorder="1" applyAlignment="1">
      <alignment horizontal="center" vertical="center" wrapText="1"/>
    </xf>
    <xf numFmtId="0" fontId="29" fillId="0" borderId="297" xfId="1" applyFont="1" applyBorder="1" applyAlignment="1">
      <alignment horizontal="center" vertical="center" wrapText="1"/>
    </xf>
    <xf numFmtId="0" fontId="9" fillId="0" borderId="0" xfId="24" applyFont="1" applyAlignment="1">
      <alignment horizontal="left" vertical="center"/>
    </xf>
    <xf numFmtId="0" fontId="8" fillId="0" borderId="0" xfId="24" applyFont="1" applyAlignment="1">
      <alignment vertical="center"/>
    </xf>
    <xf numFmtId="0" fontId="5" fillId="0" borderId="0" xfId="24" applyFont="1" applyAlignment="1">
      <alignment vertical="center"/>
    </xf>
    <xf numFmtId="0" fontId="438" fillId="0" borderId="14" xfId="24" applyFont="1" applyBorder="1" applyAlignment="1">
      <alignment vertical="center"/>
    </xf>
    <xf numFmtId="0" fontId="5" fillId="0" borderId="14" xfId="24" applyFont="1" applyBorder="1" applyAlignment="1">
      <alignment vertical="center"/>
    </xf>
    <xf numFmtId="0" fontId="5" fillId="0" borderId="15" xfId="24" applyFont="1" applyBorder="1" applyAlignment="1">
      <alignment vertical="center"/>
    </xf>
    <xf numFmtId="0" fontId="5" fillId="0" borderId="0" xfId="24" applyFont="1" applyAlignment="1">
      <alignment vertical="center" wrapText="1"/>
    </xf>
    <xf numFmtId="0" fontId="25" fillId="0" borderId="0" xfId="24" applyFont="1" applyAlignment="1">
      <alignment vertical="center" wrapText="1"/>
    </xf>
    <xf numFmtId="0" fontId="439" fillId="0" borderId="0" xfId="24" applyFont="1" applyAlignment="1">
      <alignment vertical="center"/>
    </xf>
    <xf numFmtId="0" fontId="25" fillId="0" borderId="0" xfId="24" applyFont="1" applyAlignment="1">
      <alignment vertical="center"/>
    </xf>
    <xf numFmtId="0" fontId="5" fillId="0" borderId="17" xfId="24" applyFont="1" applyBorder="1" applyAlignment="1">
      <alignment vertical="center"/>
    </xf>
    <xf numFmtId="0" fontId="440" fillId="0" borderId="0" xfId="24" applyFont="1" applyAlignment="1">
      <alignment vertical="center"/>
    </xf>
    <xf numFmtId="0" fontId="405" fillId="0" borderId="19" xfId="24" applyFont="1" applyBorder="1" applyAlignment="1">
      <alignment vertical="center"/>
    </xf>
    <xf numFmtId="0" fontId="25" fillId="0" borderId="19" xfId="24" applyFont="1" applyBorder="1" applyAlignment="1">
      <alignment vertical="center"/>
    </xf>
    <xf numFmtId="0" fontId="5" fillId="0" borderId="19" xfId="24" applyFont="1" applyBorder="1" applyAlignment="1">
      <alignment vertical="center"/>
    </xf>
    <xf numFmtId="0" fontId="5" fillId="0" borderId="20" xfId="24" applyFont="1" applyBorder="1" applyAlignment="1">
      <alignment vertical="center"/>
    </xf>
    <xf numFmtId="0" fontId="441" fillId="0" borderId="299" xfId="24" applyFont="1" applyBorder="1" applyAlignment="1">
      <alignment horizontal="center" vertical="center" wrapText="1"/>
    </xf>
    <xf numFmtId="0" fontId="441" fillId="0" borderId="300" xfId="24" applyFont="1" applyBorder="1" applyAlignment="1">
      <alignment horizontal="center" vertical="center" wrapText="1"/>
    </xf>
    <xf numFmtId="0" fontId="25" fillId="0" borderId="302" xfId="24" applyFont="1" applyBorder="1" applyAlignment="1">
      <alignment horizontal="right" vertical="center" wrapText="1"/>
    </xf>
    <xf numFmtId="0" fontId="25" fillId="0" borderId="303" xfId="24" applyFont="1" applyBorder="1" applyAlignment="1">
      <alignment horizontal="right" vertical="center" wrapText="1"/>
    </xf>
    <xf numFmtId="0" fontId="442" fillId="0" borderId="304" xfId="24" applyFont="1" applyBorder="1" applyAlignment="1">
      <alignment horizontal="center" vertical="center" wrapText="1"/>
    </xf>
    <xf numFmtId="0" fontId="443" fillId="55" borderId="307" xfId="24" applyFont="1" applyFill="1" applyBorder="1" applyAlignment="1">
      <alignment horizontal="right" vertical="center" wrapText="1"/>
    </xf>
    <xf numFmtId="0" fontId="25" fillId="0" borderId="307" xfId="24" applyFont="1" applyBorder="1" applyAlignment="1">
      <alignment horizontal="right" vertical="center" wrapText="1"/>
    </xf>
    <xf numFmtId="0" fontId="25" fillId="0" borderId="308" xfId="24" applyFont="1" applyBorder="1" applyAlignment="1">
      <alignment horizontal="right" vertical="center" wrapText="1"/>
    </xf>
    <xf numFmtId="0" fontId="25" fillId="0" borderId="307" xfId="24" applyFont="1" applyBorder="1" applyAlignment="1">
      <alignment horizontal="center" vertical="center" wrapText="1"/>
    </xf>
    <xf numFmtId="0" fontId="444" fillId="0" borderId="304" xfId="24" applyFont="1" applyBorder="1" applyAlignment="1">
      <alignment horizontal="center" vertical="center" wrapText="1"/>
    </xf>
    <xf numFmtId="0" fontId="25" fillId="29" borderId="307" xfId="24" applyFont="1" applyFill="1" applyBorder="1" applyAlignment="1">
      <alignment horizontal="right" vertical="center" wrapText="1"/>
    </xf>
    <xf numFmtId="0" fontId="25" fillId="60" borderId="307" xfId="24" applyFont="1" applyFill="1" applyBorder="1" applyAlignment="1">
      <alignment horizontal="right" vertical="center" wrapText="1"/>
    </xf>
    <xf numFmtId="0" fontId="405" fillId="30" borderId="307" xfId="24" applyFont="1" applyFill="1" applyBorder="1" applyAlignment="1">
      <alignment horizontal="right" vertical="center" wrapText="1"/>
    </xf>
    <xf numFmtId="0" fontId="444" fillId="0" borderId="307" xfId="24" applyFont="1" applyBorder="1" applyAlignment="1">
      <alignment vertical="center" wrapText="1"/>
    </xf>
    <xf numFmtId="0" fontId="5" fillId="0" borderId="307" xfId="24" applyFont="1" applyBorder="1" applyAlignment="1">
      <alignment horizontal="right" vertical="center" wrapText="1"/>
    </xf>
    <xf numFmtId="0" fontId="5" fillId="4" borderId="0" xfId="24" applyFont="1" applyFill="1" applyAlignment="1">
      <alignment vertical="center"/>
    </xf>
    <xf numFmtId="0" fontId="436" fillId="0" borderId="0" xfId="24"/>
    <xf numFmtId="0" fontId="447" fillId="0" borderId="309" xfId="24" applyFont="1" applyBorder="1" applyAlignment="1">
      <alignment horizontal="centerContinuous" vertical="center"/>
    </xf>
    <xf numFmtId="0" fontId="448" fillId="0" borderId="310" xfId="24" applyFont="1" applyBorder="1" applyAlignment="1">
      <alignment horizontal="centerContinuous" vertical="center"/>
    </xf>
    <xf numFmtId="0" fontId="436" fillId="0" borderId="310" xfId="24" applyBorder="1" applyAlignment="1">
      <alignment horizontal="centerContinuous" vertical="center"/>
    </xf>
    <xf numFmtId="0" fontId="449" fillId="0" borderId="310" xfId="24" applyFont="1" applyBorder="1" applyAlignment="1">
      <alignment horizontal="right" vertical="center"/>
    </xf>
    <xf numFmtId="0" fontId="448" fillId="0" borderId="311" xfId="24" applyFont="1" applyBorder="1" applyAlignment="1">
      <alignment horizontal="centerContinuous" vertical="center"/>
    </xf>
    <xf numFmtId="0" fontId="436" fillId="0" borderId="16" xfId="24" applyBorder="1" applyAlignment="1">
      <alignment vertical="center"/>
    </xf>
    <xf numFmtId="0" fontId="449" fillId="0" borderId="0" xfId="24" applyFont="1" applyAlignment="1">
      <alignment horizontal="centerContinuous" vertical="center"/>
    </xf>
    <xf numFmtId="0" fontId="436" fillId="0" borderId="0" xfId="24" applyAlignment="1">
      <alignment horizontal="centerContinuous" vertical="center"/>
    </xf>
    <xf numFmtId="0" fontId="450" fillId="0" borderId="0" xfId="24" applyFont="1" applyAlignment="1">
      <alignment horizontal="right" vertical="center"/>
    </xf>
    <xf numFmtId="0" fontId="451" fillId="0" borderId="134" xfId="24" applyFont="1" applyBorder="1" applyAlignment="1">
      <alignment horizontal="center" vertical="center"/>
    </xf>
    <xf numFmtId="0" fontId="452" fillId="0" borderId="16" xfId="24" applyFont="1" applyBorder="1" applyAlignment="1">
      <alignment horizontal="left" vertical="center"/>
    </xf>
    <xf numFmtId="0" fontId="436" fillId="0" borderId="0" xfId="24" applyAlignment="1">
      <alignment horizontal="left" vertical="center"/>
    </xf>
    <xf numFmtId="0" fontId="453" fillId="0" borderId="0" xfId="24" applyFont="1" applyAlignment="1">
      <alignment horizontal="right" vertical="center"/>
    </xf>
    <xf numFmtId="0" fontId="454" fillId="0" borderId="121" xfId="24" applyFont="1" applyBorder="1" applyAlignment="1">
      <alignment horizontal="center" vertical="center"/>
    </xf>
    <xf numFmtId="0" fontId="25" fillId="0" borderId="16" xfId="24" applyFont="1" applyBorder="1" applyAlignment="1">
      <alignment vertical="center"/>
    </xf>
    <xf numFmtId="0" fontId="436" fillId="0" borderId="0" xfId="24" applyAlignment="1">
      <alignment vertical="center"/>
    </xf>
    <xf numFmtId="0" fontId="455" fillId="0" borderId="0" xfId="24" applyFont="1" applyAlignment="1">
      <alignment horizontal="right" vertical="center"/>
    </xf>
    <xf numFmtId="0" fontId="456" fillId="0" borderId="121" xfId="24" applyFont="1" applyBorder="1" applyAlignment="1">
      <alignment horizontal="center" vertical="center"/>
    </xf>
    <xf numFmtId="0" fontId="6" fillId="0" borderId="16" xfId="24" applyFont="1" applyBorder="1" applyAlignment="1">
      <alignment vertical="center"/>
    </xf>
    <xf numFmtId="0" fontId="6" fillId="0" borderId="0" xfId="24" applyFont="1" applyAlignment="1">
      <alignment horizontal="centerContinuous" vertical="center"/>
    </xf>
    <xf numFmtId="0" fontId="436" fillId="0" borderId="17" xfId="24" applyBorder="1" applyAlignment="1">
      <alignment vertical="center"/>
    </xf>
    <xf numFmtId="0" fontId="14" fillId="0" borderId="127" xfId="24" applyFont="1" applyBorder="1" applyAlignment="1">
      <alignment horizontal="center" vertical="center"/>
    </xf>
    <xf numFmtId="190" fontId="14" fillId="0" borderId="185" xfId="24" applyNumberFormat="1" applyFont="1" applyBorder="1" applyAlignment="1">
      <alignment horizontal="center" vertical="center"/>
    </xf>
    <xf numFmtId="0" fontId="14" fillId="0" borderId="232" xfId="24" applyFont="1" applyBorder="1" applyAlignment="1">
      <alignment horizontal="center" vertical="center"/>
    </xf>
    <xf numFmtId="0" fontId="14" fillId="0" borderId="128" xfId="24" applyFont="1" applyBorder="1" applyAlignment="1">
      <alignment horizontal="center" vertical="center" wrapText="1"/>
    </xf>
    <xf numFmtId="191" fontId="14" fillId="0" borderId="119" xfId="24" applyNumberFormat="1" applyFont="1" applyBorder="1" applyAlignment="1">
      <alignment vertical="center"/>
    </xf>
    <xf numFmtId="170" fontId="457" fillId="0" borderId="312" xfId="24" applyNumberFormat="1" applyFont="1" applyBorder="1" applyAlignment="1">
      <alignment horizontal="center" vertical="center"/>
    </xf>
    <xf numFmtId="170" fontId="458" fillId="0" borderId="236" xfId="24" applyNumberFormat="1" applyFont="1" applyBorder="1" applyAlignment="1">
      <alignment horizontal="center" vertical="center"/>
    </xf>
    <xf numFmtId="170" fontId="459" fillId="0" borderId="128" xfId="24" applyNumberFormat="1" applyFont="1" applyBorder="1" applyAlignment="1">
      <alignment horizontal="center" vertical="center"/>
    </xf>
    <xf numFmtId="0" fontId="24" fillId="0" borderId="18" xfId="24" applyFont="1" applyBorder="1" applyAlignment="1">
      <alignment vertical="center"/>
    </xf>
    <xf numFmtId="0" fontId="436" fillId="0" borderId="19" xfId="24" applyBorder="1" applyAlignment="1">
      <alignment vertical="center"/>
    </xf>
    <xf numFmtId="0" fontId="460" fillId="0" borderId="20" xfId="24" applyFont="1" applyBorder="1" applyAlignment="1">
      <alignment horizontal="right" vertical="center"/>
    </xf>
    <xf numFmtId="0" fontId="436" fillId="4" borderId="0" xfId="24" applyFill="1"/>
    <xf numFmtId="0" fontId="462" fillId="0" borderId="0" xfId="25" applyFont="1" applyAlignment="1">
      <alignment vertical="center"/>
    </xf>
    <xf numFmtId="0" fontId="463" fillId="0" borderId="0" xfId="25" applyFont="1" applyAlignment="1">
      <alignment vertical="center"/>
    </xf>
    <xf numFmtId="0" fontId="462" fillId="0" borderId="42" xfId="25" applyFont="1" applyBorder="1" applyAlignment="1">
      <alignment horizontal="center" vertical="center"/>
    </xf>
    <xf numFmtId="0" fontId="462" fillId="129" borderId="0" xfId="25" applyFont="1" applyFill="1" applyAlignment="1">
      <alignment vertical="center"/>
    </xf>
    <xf numFmtId="0" fontId="462" fillId="0" borderId="0" xfId="25" applyFont="1" applyAlignment="1">
      <alignment horizontal="center" vertical="center"/>
    </xf>
    <xf numFmtId="0" fontId="462" fillId="0" borderId="0" xfId="25" applyFont="1" applyAlignment="1">
      <alignment horizontal="left" vertical="center" wrapText="1"/>
    </xf>
    <xf numFmtId="0" fontId="464" fillId="0" borderId="232" xfId="25" applyFont="1" applyBorder="1" applyAlignment="1">
      <alignment horizontal="center" vertical="center"/>
    </xf>
    <xf numFmtId="0" fontId="464" fillId="0" borderId="232" xfId="25" applyFont="1" applyBorder="1" applyAlignment="1">
      <alignment horizontal="center" vertical="center" wrapText="1"/>
    </xf>
    <xf numFmtId="0" fontId="464" fillId="0" borderId="0" xfId="25" applyFont="1" applyAlignment="1">
      <alignment vertical="center"/>
    </xf>
    <xf numFmtId="0" fontId="464" fillId="0" borderId="314" xfId="25" applyFont="1" applyBorder="1" applyAlignment="1">
      <alignment horizontal="center" vertical="center"/>
    </xf>
    <xf numFmtId="0" fontId="464" fillId="0" borderId="313" xfId="25" applyFont="1" applyBorder="1" applyAlignment="1">
      <alignment horizontal="center" vertical="center"/>
    </xf>
    <xf numFmtId="0" fontId="465" fillId="0" borderId="42" xfId="25" applyFont="1" applyBorder="1" applyAlignment="1">
      <alignment horizontal="center" vertical="center"/>
    </xf>
    <xf numFmtId="0" fontId="465" fillId="0" borderId="41" xfId="25" applyFont="1" applyBorder="1" applyAlignment="1">
      <alignment horizontal="left" vertical="center"/>
    </xf>
    <xf numFmtId="0" fontId="465" fillId="0" borderId="41" xfId="25" applyFont="1" applyBorder="1" applyAlignment="1">
      <alignment vertical="center" wrapText="1"/>
    </xf>
    <xf numFmtId="0" fontId="465" fillId="129" borderId="42" xfId="25" applyFont="1" applyFill="1" applyBorder="1" applyAlignment="1">
      <alignment horizontal="center" vertical="center"/>
    </xf>
    <xf numFmtId="0" fontId="465" fillId="129" borderId="0" xfId="25" applyFont="1" applyFill="1" applyAlignment="1">
      <alignment horizontal="left" vertical="center"/>
    </xf>
    <xf numFmtId="0" fontId="465" fillId="129" borderId="41" xfId="25" applyFont="1" applyFill="1" applyBorder="1" applyAlignment="1">
      <alignment vertical="center" wrapText="1"/>
    </xf>
    <xf numFmtId="0" fontId="465" fillId="129" borderId="41" xfId="25" applyFont="1" applyFill="1" applyBorder="1" applyAlignment="1">
      <alignment horizontal="left" vertical="center"/>
    </xf>
    <xf numFmtId="0" fontId="465" fillId="0" borderId="0" xfId="25" applyFont="1" applyAlignment="1">
      <alignment vertical="center"/>
    </xf>
    <xf numFmtId="0" fontId="465" fillId="0" borderId="41" xfId="25" applyFont="1" applyBorder="1" applyAlignment="1">
      <alignment vertical="center"/>
    </xf>
    <xf numFmtId="0" fontId="465" fillId="129" borderId="42" xfId="25" applyFont="1" applyFill="1" applyBorder="1" applyAlignment="1">
      <alignment horizontal="right" vertical="center"/>
    </xf>
    <xf numFmtId="0" fontId="464" fillId="0" borderId="42" xfId="25" applyFont="1" applyBorder="1" applyAlignment="1">
      <alignment horizontal="center" vertical="center"/>
    </xf>
    <xf numFmtId="0" fontId="464" fillId="0" borderId="41" xfId="25" applyFont="1" applyBorder="1" applyAlignment="1">
      <alignment horizontal="center" vertical="center" wrapText="1"/>
    </xf>
    <xf numFmtId="0" fontId="465" fillId="0" borderId="0" xfId="25" applyFont="1" applyAlignment="1">
      <alignment horizontal="left" vertical="center" wrapText="1"/>
    </xf>
    <xf numFmtId="0" fontId="465" fillId="129" borderId="41" xfId="25" applyFont="1" applyFill="1" applyBorder="1" applyAlignment="1">
      <alignment horizontal="left" vertical="center" wrapText="1"/>
    </xf>
    <xf numFmtId="0" fontId="465" fillId="0" borderId="0" xfId="25" applyFont="1" applyAlignment="1">
      <alignment vertical="center" wrapText="1"/>
    </xf>
    <xf numFmtId="0" fontId="466" fillId="129" borderId="42" xfId="25" applyFont="1" applyFill="1" applyBorder="1" applyAlignment="1">
      <alignment horizontal="center" vertical="center"/>
    </xf>
    <xf numFmtId="0" fontId="467" fillId="0" borderId="0" xfId="25" applyFont="1" applyAlignment="1">
      <alignment horizontal="left" vertical="center" wrapText="1"/>
    </xf>
    <xf numFmtId="0" fontId="465" fillId="129" borderId="41" xfId="25" applyFont="1" applyFill="1" applyBorder="1" applyAlignment="1">
      <alignment vertical="center"/>
    </xf>
    <xf numFmtId="0" fontId="465" fillId="4" borderId="41" xfId="25" applyFont="1" applyFill="1" applyBorder="1" applyAlignment="1">
      <alignment vertical="center"/>
    </xf>
    <xf numFmtId="0" fontId="465" fillId="4" borderId="41" xfId="25" applyFont="1" applyFill="1" applyBorder="1" applyAlignment="1">
      <alignment vertical="center" wrapText="1"/>
    </xf>
    <xf numFmtId="0" fontId="467" fillId="0" borderId="42" xfId="25" applyFont="1" applyBorder="1" applyAlignment="1">
      <alignment horizontal="right" vertical="center"/>
    </xf>
    <xf numFmtId="0" fontId="465" fillId="4" borderId="0" xfId="25" applyFont="1" applyFill="1" applyAlignment="1">
      <alignment vertical="center"/>
    </xf>
    <xf numFmtId="0" fontId="465" fillId="0" borderId="42" xfId="25" applyFont="1" applyBorder="1" applyAlignment="1">
      <alignment horizontal="right" vertical="center"/>
    </xf>
    <xf numFmtId="0" fontId="465" fillId="4" borderId="0" xfId="25" applyFont="1" applyFill="1" applyAlignment="1">
      <alignment vertical="center" wrapText="1"/>
    </xf>
    <xf numFmtId="0" fontId="465" fillId="0" borderId="0" xfId="24" applyFont="1" applyAlignment="1">
      <alignment horizontal="left" vertical="top" wrapText="1" indent="1"/>
    </xf>
    <xf numFmtId="0" fontId="465" fillId="0" borderId="0" xfId="24" applyFont="1" applyAlignment="1">
      <alignment horizontal="justify" vertical="top" wrapText="1"/>
    </xf>
    <xf numFmtId="0" fontId="465" fillId="0" borderId="41" xfId="25" applyFont="1" applyBorder="1" applyAlignment="1">
      <alignment horizontal="left" vertical="center" wrapText="1"/>
    </xf>
    <xf numFmtId="0" fontId="465" fillId="129" borderId="0" xfId="25" applyFont="1" applyFill="1" applyAlignment="1">
      <alignment vertical="center"/>
    </xf>
    <xf numFmtId="0" fontId="467" fillId="0" borderId="42" xfId="25" applyFont="1" applyBorder="1" applyAlignment="1">
      <alignment horizontal="center" vertical="center"/>
    </xf>
    <xf numFmtId="0" fontId="467" fillId="0" borderId="0" xfId="24" applyFont="1" applyAlignment="1">
      <alignment wrapText="1"/>
    </xf>
    <xf numFmtId="0" fontId="465" fillId="0" borderId="0" xfId="25" applyFont="1" applyAlignment="1">
      <alignment horizontal="left" vertical="center"/>
    </xf>
    <xf numFmtId="0" fontId="465" fillId="0" borderId="45" xfId="25" applyFont="1" applyBorder="1" applyAlignment="1">
      <alignment vertical="center" wrapText="1"/>
    </xf>
    <xf numFmtId="0" fontId="465" fillId="0" borderId="46" xfId="25" applyFont="1" applyBorder="1" applyAlignment="1">
      <alignment horizontal="center" vertical="center"/>
    </xf>
    <xf numFmtId="0" fontId="465" fillId="0" borderId="45" xfId="25" applyFont="1" applyBorder="1" applyAlignment="1">
      <alignment vertical="center"/>
    </xf>
    <xf numFmtId="0" fontId="465" fillId="0" borderId="0" xfId="25" applyFont="1" applyAlignment="1">
      <alignment horizontal="center" vertical="center"/>
    </xf>
    <xf numFmtId="0" fontId="465" fillId="0" borderId="314" xfId="25" applyFont="1" applyBorder="1" applyAlignment="1">
      <alignment horizontal="left" vertical="center" wrapText="1"/>
    </xf>
    <xf numFmtId="0" fontId="465" fillId="0" borderId="313" xfId="25" applyFont="1" applyBorder="1" applyAlignment="1">
      <alignment horizontal="left" vertical="center" wrapText="1"/>
    </xf>
    <xf numFmtId="0" fontId="39" fillId="0" borderId="32" xfId="1" applyFont="1" applyBorder="1" applyAlignment="1">
      <alignment vertical="center"/>
    </xf>
    <xf numFmtId="0" fontId="469" fillId="0" borderId="0" xfId="26" applyFont="1" applyAlignment="1">
      <alignment horizontal="center" vertical="center"/>
    </xf>
    <xf numFmtId="0" fontId="37" fillId="11" borderId="0" xfId="1" applyFont="1" applyFill="1"/>
    <xf numFmtId="0" fontId="39" fillId="0" borderId="0" xfId="1" applyFont="1" applyAlignment="1">
      <alignment vertical="center"/>
    </xf>
    <xf numFmtId="0" fontId="43" fillId="11" borderId="309" xfId="27" applyFont="1" applyFill="1" applyBorder="1" applyAlignment="1">
      <alignment vertical="center"/>
    </xf>
    <xf numFmtId="0" fontId="40" fillId="11" borderId="14" xfId="27" applyFill="1" applyBorder="1"/>
    <xf numFmtId="0" fontId="53" fillId="11" borderId="14" xfId="1" applyFont="1" applyFill="1" applyBorder="1" applyAlignment="1">
      <alignment vertical="center"/>
    </xf>
    <xf numFmtId="0" fontId="53" fillId="11" borderId="311" xfId="1" applyFont="1" applyFill="1" applyBorder="1" applyAlignment="1">
      <alignment vertical="center"/>
    </xf>
    <xf numFmtId="0" fontId="37" fillId="0" borderId="239" xfId="5" applyFont="1" applyBorder="1" applyAlignment="1">
      <alignment vertical="center"/>
    </xf>
    <xf numFmtId="0" fontId="37" fillId="0" borderId="240" xfId="5" applyFont="1" applyBorder="1" applyAlignment="1">
      <alignment vertical="center"/>
    </xf>
    <xf numFmtId="0" fontId="37" fillId="0" borderId="241" xfId="5" applyFont="1" applyBorder="1" applyAlignment="1">
      <alignment vertical="center"/>
    </xf>
    <xf numFmtId="0" fontId="39" fillId="0" borderId="44" xfId="1" applyFont="1" applyBorder="1" applyAlignment="1">
      <alignment vertical="center"/>
    </xf>
    <xf numFmtId="0" fontId="29" fillId="11" borderId="16" xfId="27" applyFont="1" applyFill="1" applyBorder="1" applyAlignment="1">
      <alignment vertical="center"/>
    </xf>
    <xf numFmtId="0" fontId="40" fillId="11" borderId="0" xfId="27" applyFill="1"/>
    <xf numFmtId="0" fontId="53" fillId="11" borderId="17" xfId="1" applyFont="1" applyFill="1" applyBorder="1" applyAlignment="1">
      <alignment vertical="center"/>
    </xf>
    <xf numFmtId="0" fontId="91" fillId="0" borderId="242" xfId="5" applyFont="1" applyBorder="1" applyAlignment="1">
      <alignment vertical="center"/>
    </xf>
    <xf numFmtId="0" fontId="37" fillId="0" borderId="243" xfId="5" applyFont="1" applyBorder="1" applyAlignment="1">
      <alignment vertical="center"/>
    </xf>
    <xf numFmtId="0" fontId="61" fillId="0" borderId="0" xfId="1" applyFont="1" applyAlignment="1">
      <alignment vertical="center" wrapText="1"/>
    </xf>
    <xf numFmtId="0" fontId="28" fillId="11" borderId="0" xfId="1" applyFont="1" applyFill="1" applyAlignment="1">
      <alignment vertical="center" wrapText="1"/>
    </xf>
    <xf numFmtId="0" fontId="28" fillId="11" borderId="17" xfId="1" applyFont="1" applyFill="1" applyBorder="1" applyAlignment="1">
      <alignment vertical="center" wrapText="1"/>
    </xf>
    <xf numFmtId="0" fontId="29" fillId="11" borderId="18" xfId="27" applyFont="1" applyFill="1" applyBorder="1" applyAlignment="1">
      <alignment vertical="center"/>
    </xf>
    <xf numFmtId="0" fontId="28" fillId="11" borderId="19" xfId="1" applyFont="1" applyFill="1" applyBorder="1" applyAlignment="1">
      <alignment vertical="center" wrapText="1"/>
    </xf>
    <xf numFmtId="0" fontId="28" fillId="11" borderId="20" xfId="1" applyFont="1" applyFill="1" applyBorder="1" applyAlignment="1">
      <alignment vertical="center" wrapText="1"/>
    </xf>
    <xf numFmtId="0" fontId="61" fillId="8" borderId="0" xfId="1" applyFont="1" applyFill="1" applyAlignment="1">
      <alignment vertical="center"/>
    </xf>
    <xf numFmtId="0" fontId="2" fillId="82" borderId="0" xfId="1" applyFont="1" applyFill="1" applyAlignment="1" applyProtection="1">
      <alignment horizontal="right" vertical="center"/>
      <protection locked="0"/>
    </xf>
    <xf numFmtId="0" fontId="470" fillId="8" borderId="0" xfId="28" applyFont="1" applyFill="1" applyBorder="1" applyAlignment="1" applyProtection="1">
      <alignment vertical="center"/>
      <protection locked="0"/>
    </xf>
    <xf numFmtId="195" fontId="37" fillId="8" borderId="0" xfId="1" applyNumberFormat="1" applyFont="1" applyFill="1" applyAlignment="1">
      <alignment vertical="center"/>
    </xf>
    <xf numFmtId="0" fontId="37" fillId="0" borderId="0" xfId="1" applyFont="1" applyAlignment="1">
      <alignment horizontal="right" vertical="center"/>
    </xf>
    <xf numFmtId="0" fontId="37" fillId="0" borderId="242" xfId="5" applyFont="1" applyBorder="1" applyAlignment="1">
      <alignment vertical="center"/>
    </xf>
    <xf numFmtId="0" fontId="40" fillId="0" borderId="0" xfId="26"/>
    <xf numFmtId="0" fontId="32" fillId="0" borderId="243" xfId="5" applyFont="1" applyBorder="1"/>
    <xf numFmtId="0" fontId="29" fillId="21" borderId="317" xfId="26" applyFont="1" applyFill="1" applyBorder="1" applyAlignment="1">
      <alignment horizontal="center" vertical="center"/>
    </xf>
    <xf numFmtId="0" fontId="45" fillId="0" borderId="0" xfId="26" quotePrefix="1" applyFont="1" applyAlignment="1">
      <alignment vertical="center"/>
    </xf>
    <xf numFmtId="0" fontId="32" fillId="0" borderId="243" xfId="29" applyFont="1" applyBorder="1"/>
    <xf numFmtId="0" fontId="32" fillId="11" borderId="0" xfId="1" applyFont="1" applyFill="1"/>
    <xf numFmtId="0" fontId="471" fillId="8" borderId="242" xfId="26" applyFont="1" applyFill="1" applyBorder="1" applyAlignment="1">
      <alignment vertical="center"/>
    </xf>
    <xf numFmtId="0" fontId="472" fillId="0" borderId="0" xfId="26" applyFont="1"/>
    <xf numFmtId="0" fontId="114" fillId="8" borderId="0" xfId="4" applyFont="1" applyFill="1" applyAlignment="1">
      <alignment horizontal="left" vertical="center"/>
    </xf>
    <xf numFmtId="0" fontId="114" fillId="75" borderId="0" xfId="4" applyFont="1" applyFill="1" applyAlignment="1">
      <alignment horizontal="left" vertical="center"/>
    </xf>
    <xf numFmtId="198" fontId="48" fillId="0" borderId="320" xfId="26" applyNumberFormat="1" applyFont="1" applyBorder="1" applyAlignment="1">
      <alignment horizontal="center" vertical="center"/>
    </xf>
    <xf numFmtId="0" fontId="48" fillId="8" borderId="0" xfId="26" applyFont="1" applyFill="1" applyAlignment="1">
      <alignment vertical="center"/>
    </xf>
    <xf numFmtId="198" fontId="48" fillId="11" borderId="322" xfId="26" applyNumberFormat="1" applyFont="1" applyFill="1" applyBorder="1" applyAlignment="1">
      <alignment horizontal="center" vertical="center"/>
    </xf>
    <xf numFmtId="0" fontId="61" fillId="43" borderId="0" xfId="4" applyFont="1" applyFill="1" applyAlignment="1">
      <alignment horizontal="right" vertical="center" wrapText="1"/>
    </xf>
    <xf numFmtId="0" fontId="53" fillId="8" borderId="0" xfId="4" applyFont="1" applyFill="1" applyAlignment="1">
      <alignment vertical="top"/>
    </xf>
    <xf numFmtId="198" fontId="48" fillId="0" borderId="322" xfId="26" applyNumberFormat="1" applyFont="1" applyBorder="1" applyAlignment="1">
      <alignment horizontal="center" vertical="center"/>
    </xf>
    <xf numFmtId="0" fontId="122" fillId="8" borderId="0" xfId="4" applyFont="1" applyFill="1" applyAlignment="1">
      <alignment horizontal="left" vertical="center"/>
    </xf>
    <xf numFmtId="0" fontId="37" fillId="8" borderId="0" xfId="4" applyFont="1" applyFill="1" applyAlignment="1">
      <alignment vertical="top"/>
    </xf>
    <xf numFmtId="198" fontId="48" fillId="0" borderId="323" xfId="26" applyNumberFormat="1" applyFont="1" applyBorder="1" applyAlignment="1">
      <alignment horizontal="center" vertical="center"/>
    </xf>
    <xf numFmtId="0" fontId="100" fillId="21" borderId="317" xfId="26" applyFont="1" applyFill="1" applyBorder="1" applyAlignment="1">
      <alignment horizontal="center" vertical="center"/>
    </xf>
    <xf numFmtId="0" fontId="48" fillId="0" borderId="0" xfId="26" applyFont="1" applyAlignment="1">
      <alignment vertical="center"/>
    </xf>
    <xf numFmtId="198" fontId="48" fillId="0" borderId="328" xfId="26" applyNumberFormat="1" applyFont="1" applyBorder="1" applyAlignment="1">
      <alignment horizontal="center" vertical="center"/>
    </xf>
    <xf numFmtId="0" fontId="48" fillId="8" borderId="245" xfId="26" applyFont="1" applyFill="1" applyBorder="1" applyAlignment="1">
      <alignment vertical="center"/>
    </xf>
    <xf numFmtId="0" fontId="32" fillId="0" borderId="246" xfId="5" applyFont="1" applyBorder="1"/>
    <xf numFmtId="0" fontId="61" fillId="8" borderId="0" xfId="1" applyFont="1" applyFill="1" applyAlignment="1" applyProtection="1">
      <alignment vertical="center"/>
      <protection locked="0"/>
    </xf>
    <xf numFmtId="0" fontId="61" fillId="0" borderId="0" xfId="1" applyFont="1" applyProtection="1">
      <protection locked="0"/>
    </xf>
    <xf numFmtId="0" fontId="115" fillId="43" borderId="0" xfId="4" applyFont="1" applyFill="1" applyAlignment="1" applyProtection="1">
      <alignment horizontal="left" vertical="center"/>
      <protection locked="0"/>
    </xf>
    <xf numFmtId="0" fontId="61" fillId="43" borderId="0" xfId="4" applyFont="1" applyFill="1" applyAlignment="1" applyProtection="1">
      <alignment horizontal="right" vertical="center"/>
      <protection locked="0"/>
    </xf>
    <xf numFmtId="0" fontId="115" fillId="8" borderId="0" xfId="4" applyFont="1" applyFill="1" applyAlignment="1" applyProtection="1">
      <alignment horizontal="left" vertical="center"/>
      <protection locked="0"/>
    </xf>
    <xf numFmtId="0" fontId="133" fillId="43" borderId="0" xfId="4" applyFont="1" applyFill="1" applyAlignment="1" applyProtection="1">
      <alignment horizontal="right" vertical="center"/>
      <protection locked="0"/>
    </xf>
    <xf numFmtId="0" fontId="61" fillId="8" borderId="0" xfId="4" applyFont="1" applyFill="1" applyAlignment="1" applyProtection="1">
      <alignment vertical="top"/>
      <protection locked="0"/>
    </xf>
    <xf numFmtId="0" fontId="32" fillId="0" borderId="32" xfId="1" applyFont="1" applyBorder="1"/>
    <xf numFmtId="0" fontId="32" fillId="0" borderId="33" xfId="1" applyFont="1" applyBorder="1"/>
    <xf numFmtId="0" fontId="32" fillId="0" borderId="202" xfId="1" applyFont="1" applyBorder="1"/>
    <xf numFmtId="0" fontId="77" fillId="0" borderId="0" xfId="1" applyFont="1" applyAlignment="1">
      <alignment vertical="center"/>
    </xf>
    <xf numFmtId="0" fontId="275" fillId="0" borderId="279" xfId="1" applyFont="1" applyBorder="1" applyAlignment="1">
      <alignment vertical="center"/>
    </xf>
    <xf numFmtId="164" fontId="29" fillId="0" borderId="0" xfId="4" applyNumberFormat="1" applyFont="1" applyAlignment="1">
      <alignment vertical="center" wrapText="1"/>
    </xf>
    <xf numFmtId="164" fontId="54" fillId="0" borderId="0" xfId="4" applyNumberFormat="1" applyFont="1" applyAlignment="1">
      <alignment vertical="center"/>
    </xf>
    <xf numFmtId="0" fontId="54" fillId="0" borderId="279" xfId="1" applyFont="1" applyBorder="1" applyAlignment="1">
      <alignment horizontal="center" vertical="center"/>
    </xf>
    <xf numFmtId="0" fontId="32" fillId="0" borderId="279" xfId="1" applyFont="1" applyBorder="1"/>
    <xf numFmtId="0" fontId="37" fillId="0" borderId="279" xfId="1" applyFont="1" applyBorder="1"/>
    <xf numFmtId="0" fontId="32" fillId="0" borderId="160" xfId="1" applyFont="1" applyBorder="1"/>
    <xf numFmtId="0" fontId="32" fillId="0" borderId="297" xfId="1" applyFont="1" applyBorder="1"/>
    <xf numFmtId="0" fontId="474" fillId="8" borderId="0" xfId="1" applyFont="1" applyFill="1" applyAlignment="1">
      <alignment horizontal="center" vertical="center"/>
    </xf>
    <xf numFmtId="0" fontId="194" fillId="52" borderId="0" xfId="1" applyFont="1" applyFill="1" applyAlignment="1">
      <alignment horizontal="center" vertical="center"/>
    </xf>
    <xf numFmtId="0" fontId="53" fillId="8" borderId="0" xfId="1" applyFont="1" applyFill="1" applyAlignment="1">
      <alignment vertical="center"/>
    </xf>
    <xf numFmtId="0" fontId="28" fillId="11" borderId="243" xfId="1" applyFont="1" applyFill="1" applyBorder="1" applyAlignment="1">
      <alignment vertical="center"/>
    </xf>
    <xf numFmtId="0" fontId="53" fillId="8" borderId="0" xfId="1" applyFont="1" applyFill="1"/>
    <xf numFmtId="0" fontId="28" fillId="0" borderId="0" xfId="1" applyFont="1" applyAlignment="1">
      <alignment vertical="center"/>
    </xf>
    <xf numFmtId="0" fontId="48" fillId="8" borderId="0" xfId="26" applyFont="1" applyFill="1"/>
    <xf numFmtId="164" fontId="29" fillId="0" borderId="0" xfId="4" applyNumberFormat="1" applyFont="1" applyAlignment="1">
      <alignment vertical="center"/>
    </xf>
    <xf numFmtId="0" fontId="473" fillId="0" borderId="0" xfId="28" applyFont="1" applyBorder="1" applyAlignment="1" applyProtection="1">
      <alignment vertical="center"/>
    </xf>
    <xf numFmtId="0" fontId="48" fillId="0" borderId="0" xfId="26" applyFont="1"/>
    <xf numFmtId="0" fontId="48" fillId="8" borderId="245" xfId="26" applyFont="1" applyFill="1" applyBorder="1"/>
    <xf numFmtId="0" fontId="61" fillId="11" borderId="0" xfId="1" applyFont="1" applyFill="1" applyAlignment="1" applyProtection="1">
      <alignment vertical="center"/>
      <protection locked="0"/>
    </xf>
    <xf numFmtId="0" fontId="61" fillId="11" borderId="0" xfId="1" applyFont="1" applyFill="1" applyProtection="1">
      <protection locked="0"/>
    </xf>
    <xf numFmtId="0" fontId="115" fillId="11" borderId="0" xfId="4" applyFont="1" applyFill="1" applyAlignment="1" applyProtection="1">
      <alignment horizontal="left" vertical="center"/>
      <protection locked="0"/>
    </xf>
    <xf numFmtId="0" fontId="61" fillId="11" borderId="0" xfId="4" applyFont="1" applyFill="1" applyAlignment="1" applyProtection="1">
      <alignment horizontal="right" vertical="center"/>
      <protection locked="0"/>
    </xf>
    <xf numFmtId="0" fontId="40" fillId="0" borderId="0" xfId="27"/>
    <xf numFmtId="0" fontId="475" fillId="0" borderId="0" xfId="30" applyFont="1" applyAlignment="1">
      <alignment horizontal="center" vertical="center"/>
    </xf>
    <xf numFmtId="0" fontId="40" fillId="11" borderId="0" xfId="30" applyFill="1"/>
    <xf numFmtId="0" fontId="475" fillId="0" borderId="0" xfId="27" applyFont="1" applyAlignment="1">
      <alignment horizontal="center" vertical="center"/>
    </xf>
    <xf numFmtId="0" fontId="55" fillId="11" borderId="27" xfId="27" applyFont="1" applyFill="1" applyBorder="1" applyAlignment="1">
      <alignment vertical="center"/>
    </xf>
    <xf numFmtId="0" fontId="55" fillId="11" borderId="114" xfId="27" applyFont="1" applyFill="1" applyBorder="1" applyAlignment="1">
      <alignment vertical="center"/>
    </xf>
    <xf numFmtId="0" fontId="249" fillId="21" borderId="0" xfId="27" applyFont="1" applyFill="1" applyAlignment="1">
      <alignment horizontal="center" vertical="center"/>
    </xf>
    <xf numFmtId="0" fontId="37" fillId="8" borderId="14" xfId="1" applyFont="1" applyFill="1" applyBorder="1" applyAlignment="1">
      <alignment horizontal="center" vertical="center" wrapText="1"/>
    </xf>
    <xf numFmtId="0" fontId="54" fillId="8" borderId="0" xfId="33" applyFont="1" applyFill="1" applyAlignment="1">
      <alignment horizontal="left" vertical="center"/>
    </xf>
    <xf numFmtId="0" fontId="37" fillId="8" borderId="0" xfId="33" applyFont="1" applyFill="1" applyAlignment="1">
      <alignment horizontal="left" vertical="center"/>
    </xf>
    <xf numFmtId="0" fontId="54" fillId="8" borderId="0" xfId="1" applyFont="1" applyFill="1" applyAlignment="1">
      <alignment vertical="center"/>
    </xf>
    <xf numFmtId="0" fontId="477" fillId="21" borderId="0" xfId="27" applyFont="1" applyFill="1"/>
    <xf numFmtId="0" fontId="29" fillId="116" borderId="89" xfId="1" quotePrefix="1" applyFont="1" applyFill="1" applyBorder="1" applyAlignment="1">
      <alignment horizontal="center" vertical="center"/>
    </xf>
    <xf numFmtId="0" fontId="29" fillId="116" borderId="20" xfId="1" quotePrefix="1" applyFont="1" applyFill="1" applyBorder="1" applyAlignment="1">
      <alignment horizontal="center" vertical="center"/>
    </xf>
    <xf numFmtId="0" fontId="120" fillId="133" borderId="17" xfId="1" quotePrefix="1" applyFont="1" applyFill="1" applyBorder="1" applyAlignment="1">
      <alignment horizontal="center" vertical="center"/>
    </xf>
    <xf numFmtId="0" fontId="120" fillId="73" borderId="0" xfId="1" quotePrefix="1" applyFont="1" applyFill="1" applyAlignment="1">
      <alignment horizontal="center" vertical="center"/>
    </xf>
    <xf numFmtId="0" fontId="28" fillId="43" borderId="31" xfId="1" applyFont="1" applyFill="1" applyBorder="1" applyAlignment="1">
      <alignment horizontal="center" vertical="center" wrapText="1"/>
    </xf>
    <xf numFmtId="0" fontId="43" fillId="21" borderId="309" xfId="27" applyFont="1" applyFill="1" applyBorder="1" applyAlignment="1">
      <alignment vertical="center"/>
    </xf>
    <xf numFmtId="0" fontId="40" fillId="21" borderId="14" xfId="27" applyFill="1" applyBorder="1"/>
    <xf numFmtId="0" fontId="40" fillId="21" borderId="311" xfId="27" applyFill="1" applyBorder="1"/>
    <xf numFmtId="0" fontId="119" fillId="118" borderId="0" xfId="32" applyFont="1" applyFill="1" applyAlignment="1">
      <alignment horizontal="center" vertical="center" wrapText="1"/>
    </xf>
    <xf numFmtId="0" fontId="478" fillId="21" borderId="16" xfId="27" applyFont="1" applyFill="1" applyBorder="1" applyAlignment="1">
      <alignment vertical="center"/>
    </xf>
    <xf numFmtId="0" fontId="40" fillId="21" borderId="0" xfId="27" applyFill="1"/>
    <xf numFmtId="0" fontId="40" fillId="21" borderId="17" xfId="27" applyFill="1" applyBorder="1"/>
    <xf numFmtId="0" fontId="166" fillId="118" borderId="279" xfId="32" applyFont="1" applyFill="1" applyBorder="1" applyAlignment="1">
      <alignment horizontal="center" vertical="center"/>
    </xf>
    <xf numFmtId="0" fontId="283" fillId="21" borderId="16" xfId="27" applyFont="1" applyFill="1" applyBorder="1" applyAlignment="1">
      <alignment vertical="center"/>
    </xf>
    <xf numFmtId="0" fontId="120" fillId="118" borderId="64" xfId="1" applyFont="1" applyFill="1" applyBorder="1" applyAlignment="1">
      <alignment horizontal="center" vertical="center"/>
    </xf>
    <xf numFmtId="0" fontId="29" fillId="0" borderId="343" xfId="1" applyFont="1" applyBorder="1" applyAlignment="1">
      <alignment horizontal="center" vertical="center"/>
    </xf>
    <xf numFmtId="0" fontId="29" fillId="0" borderId="27" xfId="1" applyFont="1" applyBorder="1" applyAlignment="1">
      <alignment horizontal="center" vertical="center" wrapText="1"/>
    </xf>
    <xf numFmtId="0" fontId="54" fillId="8" borderId="117" xfId="1" applyFont="1" applyFill="1" applyBorder="1" applyAlignment="1">
      <alignment horizontal="centerContinuous" vertical="center"/>
    </xf>
    <xf numFmtId="0" fontId="103" fillId="8" borderId="344" xfId="1" applyFont="1" applyFill="1" applyBorder="1" applyAlignment="1">
      <alignment horizontal="centerContinuous" vertical="center" wrapText="1"/>
    </xf>
    <xf numFmtId="0" fontId="191" fillId="21" borderId="16" xfId="27" applyFont="1" applyFill="1" applyBorder="1" applyAlignment="1">
      <alignment vertical="center"/>
    </xf>
    <xf numFmtId="0" fontId="481" fillId="53" borderId="345" xfId="1" applyFont="1" applyFill="1" applyBorder="1" applyAlignment="1">
      <alignment horizontal="right" vertical="center" wrapText="1"/>
    </xf>
    <xf numFmtId="0" fontId="191" fillId="80" borderId="346" xfId="1" applyFont="1" applyFill="1" applyBorder="1" applyAlignment="1">
      <alignment horizontal="center" vertical="center"/>
    </xf>
    <xf numFmtId="9" fontId="37" fillId="0" borderId="347" xfId="34" applyNumberFormat="1" applyFont="1" applyBorder="1" applyAlignment="1" applyProtection="1">
      <alignment horizontal="center" vertical="center"/>
      <protection locked="0"/>
    </xf>
    <xf numFmtId="170" fontId="60" fillId="0" borderId="0" xfId="32" applyNumberFormat="1" applyFont="1" applyAlignment="1">
      <alignment horizontal="center" vertical="center"/>
    </xf>
    <xf numFmtId="202" fontId="37" fillId="0" borderId="0" xfId="1" applyNumberFormat="1" applyFont="1" applyAlignment="1">
      <alignment horizontal="center" vertical="center"/>
    </xf>
    <xf numFmtId="0" fontId="472" fillId="21" borderId="16" xfId="27" applyFont="1" applyFill="1" applyBorder="1" applyAlignment="1">
      <alignment vertical="center"/>
    </xf>
    <xf numFmtId="0" fontId="481" fillId="53" borderId="14" xfId="1" applyFont="1" applyFill="1" applyBorder="1" applyAlignment="1">
      <alignment horizontal="left" vertical="center"/>
    </xf>
    <xf numFmtId="0" fontId="481" fillId="53" borderId="311" xfId="1" applyFont="1" applyFill="1" applyBorder="1" applyAlignment="1">
      <alignment horizontal="left" vertical="center"/>
    </xf>
    <xf numFmtId="0" fontId="480" fillId="17" borderId="346" xfId="1" applyFont="1" applyFill="1" applyBorder="1" applyAlignment="1">
      <alignment horizontal="center" vertical="center"/>
    </xf>
    <xf numFmtId="0" fontId="480" fillId="17" borderId="349" xfId="1" applyFont="1" applyFill="1" applyBorder="1" applyAlignment="1">
      <alignment horizontal="center" vertical="center"/>
    </xf>
    <xf numFmtId="0" fontId="481" fillId="53" borderId="350" xfId="1" applyFont="1" applyFill="1" applyBorder="1" applyAlignment="1">
      <alignment horizontal="right" vertical="center"/>
    </xf>
    <xf numFmtId="0" fontId="191" fillId="80" borderId="351" xfId="1" applyFont="1" applyFill="1" applyBorder="1" applyAlignment="1">
      <alignment horizontal="center" vertical="center"/>
    </xf>
    <xf numFmtId="9" fontId="37" fillId="0" borderId="352" xfId="34" applyNumberFormat="1" applyFont="1" applyBorder="1" applyAlignment="1" applyProtection="1">
      <alignment horizontal="center" vertical="center"/>
      <protection locked="0"/>
    </xf>
    <xf numFmtId="170" fontId="60" fillId="0" borderId="279" xfId="32" applyNumberFormat="1" applyFont="1" applyBorder="1" applyAlignment="1">
      <alignment horizontal="center" vertical="center"/>
    </xf>
    <xf numFmtId="202" fontId="37" fillId="0" borderId="17" xfId="1" applyNumberFormat="1" applyFont="1" applyBorder="1" applyAlignment="1">
      <alignment horizontal="center" vertical="center"/>
    </xf>
    <xf numFmtId="0" fontId="267" fillId="21" borderId="16" xfId="27" applyFont="1" applyFill="1" applyBorder="1" applyAlignment="1">
      <alignment vertical="center"/>
    </xf>
    <xf numFmtId="0" fontId="481" fillId="53" borderId="120" xfId="1" applyFont="1" applyFill="1" applyBorder="1" applyAlignment="1">
      <alignment horizontal="left" vertical="center"/>
    </xf>
    <xf numFmtId="0" fontId="481" fillId="53" borderId="121" xfId="1" applyFont="1" applyFill="1" applyBorder="1" applyAlignment="1">
      <alignment horizontal="left" vertical="center"/>
    </xf>
    <xf numFmtId="0" fontId="480" fillId="17" borderId="351" xfId="1" applyFont="1" applyFill="1" applyBorder="1" applyAlignment="1">
      <alignment horizontal="center" vertical="center"/>
    </xf>
    <xf numFmtId="0" fontId="480" fillId="17" borderId="353" xfId="1" applyFont="1" applyFill="1" applyBorder="1" applyAlignment="1">
      <alignment horizontal="center" vertical="center"/>
    </xf>
    <xf numFmtId="0" fontId="191" fillId="80" borderId="354" xfId="1" applyFont="1" applyFill="1" applyBorder="1" applyAlignment="1">
      <alignment horizontal="center" vertical="center"/>
    </xf>
    <xf numFmtId="9" fontId="37" fillId="0" borderId="355" xfId="34" applyNumberFormat="1" applyFont="1" applyBorder="1" applyAlignment="1" applyProtection="1">
      <alignment horizontal="center" vertical="center"/>
      <protection locked="0"/>
    </xf>
    <xf numFmtId="170" fontId="60" fillId="0" borderId="64" xfId="32" applyNumberFormat="1" applyFont="1" applyBorder="1" applyAlignment="1">
      <alignment horizontal="center" vertical="center"/>
    </xf>
    <xf numFmtId="202" fontId="37" fillId="0" borderId="20" xfId="1" applyNumberFormat="1" applyFont="1" applyBorder="1" applyAlignment="1">
      <alignment horizontal="center" vertical="center"/>
    </xf>
    <xf numFmtId="0" fontId="283" fillId="21" borderId="16" xfId="27" applyFont="1" applyFill="1" applyBorder="1"/>
    <xf numFmtId="0" fontId="480" fillId="17" borderId="354" xfId="1" applyFont="1" applyFill="1" applyBorder="1" applyAlignment="1">
      <alignment horizontal="center" vertical="center"/>
    </xf>
    <xf numFmtId="0" fontId="480" fillId="17" borderId="356" xfId="1" applyFont="1" applyFill="1" applyBorder="1" applyAlignment="1">
      <alignment horizontal="center" vertical="center"/>
    </xf>
    <xf numFmtId="0" fontId="56" fillId="23" borderId="350" xfId="1" applyFont="1" applyFill="1" applyBorder="1" applyAlignment="1">
      <alignment horizontal="right" vertical="center"/>
    </xf>
    <xf numFmtId="0" fontId="482" fillId="21" borderId="16" xfId="27" applyFont="1" applyFill="1" applyBorder="1"/>
    <xf numFmtId="0" fontId="56" fillId="23" borderId="120" xfId="1" applyFont="1" applyFill="1" applyBorder="1" applyAlignment="1">
      <alignment horizontal="left" vertical="center"/>
    </xf>
    <xf numFmtId="0" fontId="56" fillId="23" borderId="121" xfId="1" applyFont="1" applyFill="1" applyBorder="1" applyAlignment="1">
      <alignment horizontal="left" vertical="center"/>
    </xf>
    <xf numFmtId="0" fontId="40" fillId="21" borderId="16" xfId="27" applyFill="1" applyBorder="1"/>
    <xf numFmtId="2" fontId="37" fillId="23" borderId="360" xfId="29" applyNumberFormat="1" applyFont="1" applyFill="1" applyBorder="1" applyAlignment="1" applyProtection="1">
      <alignment horizontal="right" vertical="center"/>
      <protection locked="0"/>
    </xf>
    <xf numFmtId="0" fontId="191" fillId="80" borderId="361" xfId="1" applyFont="1" applyFill="1" applyBorder="1" applyAlignment="1">
      <alignment horizontal="center" vertical="center"/>
    </xf>
    <xf numFmtId="9" fontId="37" fillId="0" borderId="47" xfId="34" applyNumberFormat="1" applyFont="1" applyBorder="1" applyAlignment="1" applyProtection="1">
      <alignment horizontal="center" vertical="center"/>
      <protection locked="0"/>
    </xf>
    <xf numFmtId="0" fontId="40" fillId="21" borderId="18" xfId="27" applyFill="1" applyBorder="1"/>
    <xf numFmtId="0" fontId="40" fillId="21" borderId="19" xfId="27" applyFill="1" applyBorder="1"/>
    <xf numFmtId="0" fontId="40" fillId="21" borderId="20" xfId="27" applyFill="1" applyBorder="1"/>
    <xf numFmtId="2" fontId="37" fillId="23" borderId="0" xfId="29" applyNumberFormat="1" applyFont="1" applyFill="1" applyAlignment="1" applyProtection="1">
      <alignment horizontal="left" vertical="center"/>
      <protection locked="0"/>
    </xf>
    <xf numFmtId="2" fontId="37" fillId="23" borderId="17" xfId="29" applyNumberFormat="1" applyFont="1" applyFill="1" applyBorder="1" applyAlignment="1" applyProtection="1">
      <alignment horizontal="left" vertical="center"/>
      <protection locked="0"/>
    </xf>
    <xf numFmtId="0" fontId="56" fillId="23" borderId="363" xfId="1" applyFont="1" applyFill="1" applyBorder="1" applyAlignment="1">
      <alignment horizontal="right" vertical="center"/>
    </xf>
    <xf numFmtId="9" fontId="37" fillId="0" borderId="364" xfId="34" applyNumberFormat="1" applyFont="1" applyBorder="1" applyAlignment="1" applyProtection="1">
      <alignment horizontal="center" vertical="center"/>
      <protection locked="0"/>
    </xf>
    <xf numFmtId="0" fontId="56" fillId="23" borderId="29" xfId="1" applyFont="1" applyFill="1" applyBorder="1" applyAlignment="1">
      <alignment horizontal="left" vertical="center"/>
    </xf>
    <xf numFmtId="0" fontId="56" fillId="23" borderId="30" xfId="1" applyFont="1" applyFill="1" applyBorder="1" applyAlignment="1">
      <alignment horizontal="left" vertical="center"/>
    </xf>
    <xf numFmtId="0" fontId="483" fillId="66" borderId="345" xfId="1" applyFont="1" applyFill="1" applyBorder="1" applyAlignment="1">
      <alignment horizontal="right" vertical="center"/>
    </xf>
    <xf numFmtId="0" fontId="483" fillId="66" borderId="14" xfId="1" applyFont="1" applyFill="1" applyBorder="1" applyAlignment="1">
      <alignment horizontal="left" vertical="center"/>
    </xf>
    <xf numFmtId="0" fontId="483" fillId="66" borderId="311" xfId="1" applyFont="1" applyFill="1" applyBorder="1" applyAlignment="1">
      <alignment horizontal="left" vertical="center"/>
    </xf>
    <xf numFmtId="2" fontId="37" fillId="66" borderId="365" xfId="29" applyNumberFormat="1" applyFont="1" applyFill="1" applyBorder="1" applyAlignment="1" applyProtection="1">
      <alignment horizontal="right" vertical="center"/>
      <protection locked="0"/>
    </xf>
    <xf numFmtId="2" fontId="37" fillId="66" borderId="19" xfId="29" applyNumberFormat="1" applyFont="1" applyFill="1" applyBorder="1" applyAlignment="1" applyProtection="1">
      <alignment horizontal="left" vertical="center"/>
      <protection locked="0"/>
    </xf>
    <xf numFmtId="2" fontId="37" fillId="66" borderId="20" xfId="29" applyNumberFormat="1" applyFont="1" applyFill="1" applyBorder="1" applyAlignment="1" applyProtection="1">
      <alignment horizontal="left" vertical="center"/>
      <protection locked="0"/>
    </xf>
    <xf numFmtId="0" fontId="239" fillId="11" borderId="345" xfId="1" applyFont="1" applyFill="1" applyBorder="1" applyAlignment="1">
      <alignment horizontal="right" vertical="center"/>
    </xf>
    <xf numFmtId="0" fontId="239" fillId="11" borderId="14" xfId="1" applyFont="1" applyFill="1" applyBorder="1" applyAlignment="1">
      <alignment horizontal="left" vertical="center"/>
    </xf>
    <xf numFmtId="0" fontId="239" fillId="11" borderId="311" xfId="1" applyFont="1" applyFill="1" applyBorder="1" applyAlignment="1">
      <alignment horizontal="left" vertical="center"/>
    </xf>
    <xf numFmtId="0" fontId="29" fillId="84" borderId="350" xfId="1" applyFont="1" applyFill="1" applyBorder="1" applyAlignment="1">
      <alignment horizontal="right" vertical="center"/>
    </xf>
    <xf numFmtId="0" fontId="191" fillId="80" borderId="368" xfId="1" applyFont="1" applyFill="1" applyBorder="1" applyAlignment="1">
      <alignment horizontal="center" vertical="center"/>
    </xf>
    <xf numFmtId="9" fontId="37" fillId="0" borderId="369" xfId="34" applyNumberFormat="1" applyFont="1" applyBorder="1" applyAlignment="1" applyProtection="1">
      <alignment horizontal="center" vertical="center"/>
      <protection locked="0"/>
    </xf>
    <xf numFmtId="0" fontId="29" fillId="84" borderId="120" xfId="1" applyFont="1" applyFill="1" applyBorder="1" applyAlignment="1">
      <alignment horizontal="left" vertical="center"/>
    </xf>
    <xf numFmtId="0" fontId="29" fillId="84" borderId="121" xfId="1" applyFont="1" applyFill="1" applyBorder="1" applyAlignment="1">
      <alignment horizontal="left" vertical="center"/>
    </xf>
    <xf numFmtId="0" fontId="480" fillId="17" borderId="368" xfId="1" applyFont="1" applyFill="1" applyBorder="1" applyAlignment="1">
      <alignment horizontal="center" vertical="center"/>
    </xf>
    <xf numFmtId="0" fontId="480" fillId="17" borderId="370" xfId="1" applyFont="1" applyFill="1" applyBorder="1" applyAlignment="1">
      <alignment horizontal="center" vertical="center"/>
    </xf>
    <xf numFmtId="0" fontId="191" fillId="80" borderId="279" xfId="1" applyFont="1" applyFill="1" applyBorder="1" applyAlignment="1">
      <alignment horizontal="center" vertical="center"/>
    </xf>
    <xf numFmtId="0" fontId="29" fillId="136" borderId="350" xfId="1" applyFont="1" applyFill="1" applyBorder="1" applyAlignment="1">
      <alignment horizontal="right" vertical="center"/>
    </xf>
    <xf numFmtId="0" fontId="29" fillId="136" borderId="120" xfId="1" applyFont="1" applyFill="1" applyBorder="1" applyAlignment="1">
      <alignment horizontal="left" vertical="center"/>
    </xf>
    <xf numFmtId="0" fontId="29" fillId="136" borderId="121" xfId="1" applyFont="1" applyFill="1" applyBorder="1" applyAlignment="1">
      <alignment horizontal="left" vertical="center"/>
    </xf>
    <xf numFmtId="0" fontId="485" fillId="63" borderId="374" xfId="1" applyFont="1" applyFill="1" applyBorder="1" applyAlignment="1">
      <alignment horizontal="right" vertical="center" wrapText="1"/>
    </xf>
    <xf numFmtId="0" fontId="485" fillId="63" borderId="316" xfId="1" applyFont="1" applyFill="1" applyBorder="1" applyAlignment="1">
      <alignment horizontal="left" vertical="center"/>
    </xf>
    <xf numFmtId="0" fontId="485" fillId="63" borderId="329" xfId="1" applyFont="1" applyFill="1" applyBorder="1" applyAlignment="1">
      <alignment horizontal="left" vertical="center"/>
    </xf>
    <xf numFmtId="0" fontId="486" fillId="137" borderId="375" xfId="1" applyFont="1" applyFill="1" applyBorder="1" applyAlignment="1">
      <alignment horizontal="right" vertical="center"/>
    </xf>
    <xf numFmtId="0" fontId="486" fillId="137" borderId="117" xfId="1" applyFont="1" applyFill="1" applyBorder="1" applyAlignment="1">
      <alignment horizontal="left" vertical="center"/>
    </xf>
    <xf numFmtId="0" fontId="486" fillId="137" borderId="118" xfId="1" applyFont="1" applyFill="1" applyBorder="1" applyAlignment="1">
      <alignment horizontal="left" vertical="center"/>
    </xf>
    <xf numFmtId="0" fontId="485" fillId="114" borderId="350" xfId="1" applyFont="1" applyFill="1" applyBorder="1" applyAlignment="1">
      <alignment horizontal="right" vertical="center"/>
    </xf>
    <xf numFmtId="0" fontId="485" fillId="114" borderId="120" xfId="1" applyFont="1" applyFill="1" applyBorder="1" applyAlignment="1">
      <alignment horizontal="left" vertical="center"/>
    </xf>
    <xf numFmtId="0" fontId="485" fillId="114" borderId="121" xfId="1" applyFont="1" applyFill="1" applyBorder="1" applyAlignment="1">
      <alignment horizontal="left" vertical="center"/>
    </xf>
    <xf numFmtId="0" fontId="486" fillId="141" borderId="375" xfId="1" applyFont="1" applyFill="1" applyBorder="1" applyAlignment="1">
      <alignment horizontal="right" vertical="center"/>
    </xf>
    <xf numFmtId="0" fontId="486" fillId="141" borderId="117" xfId="1" applyFont="1" applyFill="1" applyBorder="1" applyAlignment="1">
      <alignment horizontal="left" vertical="center"/>
    </xf>
    <xf numFmtId="0" fontId="486" fillId="141" borderId="118" xfId="1" applyFont="1" applyFill="1" applyBorder="1" applyAlignment="1">
      <alignment horizontal="left" vertical="center"/>
    </xf>
    <xf numFmtId="0" fontId="481" fillId="131" borderId="350" xfId="35" applyFont="1" applyFill="1" applyBorder="1" applyAlignment="1">
      <alignment horizontal="right" vertical="center" wrapText="1"/>
    </xf>
    <xf numFmtId="0" fontId="481" fillId="131" borderId="120" xfId="35" applyFont="1" applyFill="1" applyBorder="1" applyAlignment="1">
      <alignment horizontal="left" vertical="center"/>
    </xf>
    <xf numFmtId="0" fontId="481" fillId="131" borderId="121" xfId="35" applyFont="1" applyFill="1" applyBorder="1" applyAlignment="1">
      <alignment horizontal="left" vertical="center"/>
    </xf>
    <xf numFmtId="0" fontId="56" fillId="142" borderId="350" xfId="1" applyFont="1" applyFill="1" applyBorder="1" applyAlignment="1">
      <alignment horizontal="right" vertical="center" wrapText="1"/>
    </xf>
    <xf numFmtId="0" fontId="191" fillId="80" borderId="377" xfId="1" applyFont="1" applyFill="1" applyBorder="1" applyAlignment="1">
      <alignment horizontal="center" vertical="center"/>
    </xf>
    <xf numFmtId="170" fontId="60" fillId="0" borderId="19" xfId="32" applyNumberFormat="1" applyFont="1" applyBorder="1" applyAlignment="1">
      <alignment horizontal="center" vertical="center"/>
    </xf>
    <xf numFmtId="0" fontId="56" fillId="142" borderId="120" xfId="1" applyFont="1" applyFill="1" applyBorder="1" applyAlignment="1">
      <alignment horizontal="left" vertical="center"/>
    </xf>
    <xf numFmtId="0" fontId="56" fillId="142" borderId="121" xfId="1" applyFont="1" applyFill="1" applyBorder="1" applyAlignment="1">
      <alignment horizontal="left" vertical="center"/>
    </xf>
    <xf numFmtId="0" fontId="483" fillId="74" borderId="350" xfId="1" applyFont="1" applyFill="1" applyBorder="1" applyAlignment="1">
      <alignment horizontal="right" vertical="center" wrapText="1"/>
    </xf>
    <xf numFmtId="0" fontId="108" fillId="80" borderId="368" xfId="1" applyFont="1" applyFill="1" applyBorder="1" applyAlignment="1">
      <alignment horizontal="center" vertical="center"/>
    </xf>
    <xf numFmtId="170" fontId="103" fillId="0" borderId="0" xfId="32" applyNumberFormat="1" applyFont="1" applyAlignment="1">
      <alignment horizontal="center" vertical="center"/>
    </xf>
    <xf numFmtId="202" fontId="103" fillId="0" borderId="0" xfId="1" applyNumberFormat="1" applyFont="1" applyAlignment="1">
      <alignment horizontal="center" vertical="center"/>
    </xf>
    <xf numFmtId="0" fontId="483" fillId="74" borderId="120" xfId="1" applyFont="1" applyFill="1" applyBorder="1" applyAlignment="1">
      <alignment horizontal="left" vertical="center"/>
    </xf>
    <xf numFmtId="0" fontId="483" fillId="74" borderId="121" xfId="1" applyFont="1" applyFill="1" applyBorder="1" applyAlignment="1">
      <alignment horizontal="left" vertical="center"/>
    </xf>
    <xf numFmtId="0" fontId="487" fillId="17" borderId="368" xfId="1" applyFont="1" applyFill="1" applyBorder="1" applyAlignment="1">
      <alignment horizontal="center" vertical="center"/>
    </xf>
    <xf numFmtId="0" fontId="487" fillId="17" borderId="370" xfId="1" applyFont="1" applyFill="1" applyBorder="1" applyAlignment="1">
      <alignment horizontal="center" vertical="center"/>
    </xf>
    <xf numFmtId="0" fontId="483" fillId="63" borderId="363" xfId="1" applyFont="1" applyFill="1" applyBorder="1" applyAlignment="1">
      <alignment horizontal="right" vertical="center" wrapText="1"/>
    </xf>
    <xf numFmtId="0" fontId="108" fillId="80" borderId="377" xfId="1" applyFont="1" applyFill="1" applyBorder="1" applyAlignment="1">
      <alignment horizontal="center" vertical="center"/>
    </xf>
    <xf numFmtId="170" fontId="103" fillId="0" borderId="19" xfId="32" applyNumberFormat="1" applyFont="1" applyBorder="1" applyAlignment="1">
      <alignment horizontal="center" vertical="center"/>
    </xf>
    <xf numFmtId="202" fontId="103" fillId="0" borderId="20" xfId="1" applyNumberFormat="1" applyFont="1" applyBorder="1" applyAlignment="1">
      <alignment horizontal="center" vertical="center"/>
    </xf>
    <xf numFmtId="0" fontId="483" fillId="63" borderId="29" xfId="1" applyFont="1" applyFill="1" applyBorder="1" applyAlignment="1">
      <alignment horizontal="left" vertical="center"/>
    </xf>
    <xf numFmtId="0" fontId="483" fillId="63" borderId="30" xfId="1" applyFont="1" applyFill="1" applyBorder="1" applyAlignment="1">
      <alignment horizontal="left" vertical="center"/>
    </xf>
    <xf numFmtId="0" fontId="487" fillId="17" borderId="377" xfId="1" applyFont="1" applyFill="1" applyBorder="1" applyAlignment="1">
      <alignment horizontal="center" vertical="center"/>
    </xf>
    <xf numFmtId="0" fontId="487" fillId="17" borderId="379" xfId="1" applyFont="1" applyFill="1" applyBorder="1" applyAlignment="1">
      <alignment horizontal="center" vertical="center"/>
    </xf>
    <xf numFmtId="0" fontId="40" fillId="0" borderId="279" xfId="27" applyBorder="1" applyAlignment="1">
      <alignment vertical="center"/>
    </xf>
    <xf numFmtId="0" fontId="40" fillId="0" borderId="279" xfId="27" applyBorder="1" applyAlignment="1">
      <alignment horizontal="center" vertical="center"/>
    </xf>
    <xf numFmtId="9" fontId="40" fillId="0" borderId="202" xfId="27" applyNumberFormat="1" applyBorder="1" applyAlignment="1">
      <alignment horizontal="center" vertical="center"/>
    </xf>
    <xf numFmtId="0" fontId="40" fillId="0" borderId="0" xfId="27" applyAlignment="1">
      <alignment vertical="center"/>
    </xf>
    <xf numFmtId="0" fontId="40" fillId="0" borderId="202" xfId="27" applyBorder="1" applyAlignment="1">
      <alignment vertical="center"/>
    </xf>
    <xf numFmtId="0" fontId="37" fillId="9" borderId="48" xfId="1" applyFont="1" applyFill="1" applyBorder="1" applyAlignment="1">
      <alignment horizontal="center" vertical="center"/>
    </xf>
    <xf numFmtId="0" fontId="37" fillId="9" borderId="297" xfId="1" applyFont="1" applyFill="1" applyBorder="1" applyAlignment="1">
      <alignment horizontal="center" vertical="center"/>
    </xf>
    <xf numFmtId="0" fontId="37" fillId="9" borderId="160" xfId="1" applyFont="1" applyFill="1" applyBorder="1" applyAlignment="1">
      <alignment horizontal="center" vertical="center"/>
    </xf>
    <xf numFmtId="0" fontId="475" fillId="0" borderId="0" xfId="27" applyFont="1" applyAlignment="1">
      <alignment horizontal="center" vertical="center" wrapText="1"/>
    </xf>
    <xf numFmtId="0" fontId="191" fillId="8" borderId="333" xfId="1" applyFont="1" applyFill="1" applyBorder="1" applyAlignment="1">
      <alignment vertical="center"/>
    </xf>
    <xf numFmtId="0" fontId="191" fillId="8" borderId="334" xfId="1" applyFont="1" applyFill="1" applyBorder="1" applyAlignment="1">
      <alignment vertical="center"/>
    </xf>
    <xf numFmtId="0" fontId="40" fillId="21" borderId="311" xfId="27" applyFill="1" applyBorder="1" applyAlignment="1">
      <alignment wrapText="1"/>
    </xf>
    <xf numFmtId="0" fontId="426" fillId="0" borderId="337" xfId="1" applyFont="1" applyBorder="1" applyAlignment="1">
      <alignment vertical="center"/>
    </xf>
    <xf numFmtId="0" fontId="426" fillId="0" borderId="338" xfId="1" applyFont="1" applyBorder="1" applyAlignment="1">
      <alignment vertical="center"/>
    </xf>
    <xf numFmtId="0" fontId="40" fillId="21" borderId="17" xfId="27" applyFill="1" applyBorder="1" applyAlignment="1">
      <alignment wrapText="1"/>
    </xf>
    <xf numFmtId="0" fontId="426" fillId="0" borderId="340" xfId="1" applyFont="1" applyBorder="1" applyAlignment="1">
      <alignment vertical="center"/>
    </xf>
    <xf numFmtId="0" fontId="426" fillId="0" borderId="341" xfId="1" applyFont="1" applyBorder="1" applyAlignment="1">
      <alignment vertical="center"/>
    </xf>
    <xf numFmtId="0" fontId="56" fillId="21" borderId="19" xfId="1" applyFont="1" applyFill="1" applyBorder="1" applyAlignment="1">
      <alignment vertical="center"/>
    </xf>
    <xf numFmtId="0" fontId="56" fillId="21" borderId="91" xfId="1" applyFont="1" applyFill="1" applyBorder="1" applyAlignment="1">
      <alignment vertical="center"/>
    </xf>
    <xf numFmtId="0" fontId="103" fillId="8" borderId="344" xfId="1" applyFont="1" applyFill="1" applyBorder="1" applyAlignment="1">
      <alignment horizontal="center" vertical="center" wrapText="1"/>
    </xf>
    <xf numFmtId="0" fontId="56" fillId="21" borderId="16" xfId="27" applyFont="1" applyFill="1" applyBorder="1" applyAlignment="1">
      <alignment vertical="center"/>
    </xf>
    <xf numFmtId="0" fontId="40" fillId="134" borderId="309" xfId="27" applyFill="1" applyBorder="1" applyAlignment="1">
      <alignment vertical="center" wrapText="1"/>
    </xf>
    <xf numFmtId="0" fontId="40" fillId="134" borderId="348" xfId="27" applyFill="1" applyBorder="1" applyAlignment="1">
      <alignment vertical="center" wrapText="1"/>
    </xf>
    <xf numFmtId="0" fontId="40" fillId="134" borderId="16" xfId="27" applyFill="1" applyBorder="1" applyAlignment="1">
      <alignment vertical="center" wrapText="1"/>
    </xf>
    <xf numFmtId="0" fontId="40" fillId="134" borderId="202" xfId="27" applyFill="1" applyBorder="1" applyAlignment="1">
      <alignment vertical="center" wrapText="1"/>
    </xf>
    <xf numFmtId="0" fontId="40" fillId="66" borderId="309" xfId="27" applyFill="1" applyBorder="1" applyAlignment="1">
      <alignment vertical="center"/>
    </xf>
    <xf numFmtId="0" fontId="40" fillId="66" borderId="348" xfId="27" applyFill="1" applyBorder="1" applyAlignment="1">
      <alignment vertical="center"/>
    </xf>
    <xf numFmtId="0" fontId="40" fillId="21" borderId="20" xfId="27" applyFill="1" applyBorder="1" applyAlignment="1">
      <alignment wrapText="1"/>
    </xf>
    <xf numFmtId="0" fontId="40" fillId="106" borderId="309" xfId="27" applyFill="1" applyBorder="1" applyAlignment="1">
      <alignment vertical="center" wrapText="1"/>
    </xf>
    <xf numFmtId="0" fontId="40" fillId="106" borderId="348" xfId="27" applyFill="1" applyBorder="1" applyAlignment="1">
      <alignment vertical="center" wrapText="1"/>
    </xf>
    <xf numFmtId="0" fontId="40" fillId="106" borderId="16" xfId="27" applyFill="1" applyBorder="1" applyAlignment="1">
      <alignment vertical="center" wrapText="1"/>
    </xf>
    <xf numFmtId="0" fontId="40" fillId="106" borderId="202" xfId="27" applyFill="1" applyBorder="1" applyAlignment="1">
      <alignment vertical="center" wrapText="1"/>
    </xf>
    <xf numFmtId="0" fontId="40" fillId="106" borderId="18" xfId="27" applyFill="1" applyBorder="1" applyAlignment="1">
      <alignment vertical="center" wrapText="1"/>
    </xf>
    <xf numFmtId="0" fontId="40" fillId="106" borderId="91" xfId="27" applyFill="1" applyBorder="1" applyAlignment="1">
      <alignment vertical="center" wrapText="1"/>
    </xf>
    <xf numFmtId="0" fontId="40" fillId="138" borderId="309" xfId="27" applyFill="1" applyBorder="1" applyAlignment="1">
      <alignment vertical="center" wrapText="1"/>
    </xf>
    <xf numFmtId="0" fontId="40" fillId="138" borderId="348" xfId="27" applyFill="1" applyBorder="1" applyAlignment="1">
      <alignment vertical="center" wrapText="1"/>
    </xf>
    <xf numFmtId="0" fontId="40" fillId="138" borderId="16" xfId="27" applyFill="1" applyBorder="1" applyAlignment="1">
      <alignment vertical="center" wrapText="1"/>
    </xf>
    <xf numFmtId="0" fontId="40" fillId="138" borderId="202" xfId="27" applyFill="1" applyBorder="1" applyAlignment="1">
      <alignment vertical="center" wrapText="1"/>
    </xf>
    <xf numFmtId="0" fontId="40" fillId="138" borderId="18" xfId="27" applyFill="1" applyBorder="1" applyAlignment="1">
      <alignment vertical="center" wrapText="1"/>
    </xf>
    <xf numFmtId="0" fontId="40" fillId="138" borderId="91" xfId="27" applyFill="1" applyBorder="1" applyAlignment="1">
      <alignment vertical="center" wrapText="1"/>
    </xf>
    <xf numFmtId="0" fontId="40" fillId="13" borderId="309" xfId="27" applyFill="1" applyBorder="1" applyAlignment="1">
      <alignment vertical="center" wrapText="1"/>
    </xf>
    <xf numFmtId="0" fontId="40" fillId="13" borderId="348" xfId="27" applyFill="1" applyBorder="1" applyAlignment="1">
      <alignment vertical="center" wrapText="1"/>
    </xf>
    <xf numFmtId="0" fontId="40" fillId="13" borderId="16" xfId="27" applyFill="1" applyBorder="1" applyAlignment="1">
      <alignment vertical="center" wrapText="1"/>
    </xf>
    <xf numFmtId="0" fontId="40" fillId="13" borderId="202" xfId="27" applyFill="1" applyBorder="1" applyAlignment="1">
      <alignment vertical="center" wrapText="1"/>
    </xf>
    <xf numFmtId="0" fontId="40" fillId="13" borderId="18" xfId="27" applyFill="1" applyBorder="1" applyAlignment="1">
      <alignment vertical="center" wrapText="1"/>
    </xf>
    <xf numFmtId="0" fontId="40" fillId="13" borderId="91" xfId="27" applyFill="1" applyBorder="1" applyAlignment="1">
      <alignment vertical="center" wrapText="1"/>
    </xf>
    <xf numFmtId="0" fontId="40" fillId="74" borderId="18" xfId="27" applyFill="1" applyBorder="1" applyAlignment="1">
      <alignment vertical="center"/>
    </xf>
    <xf numFmtId="0" fontId="40" fillId="74" borderId="91" xfId="27" applyFill="1" applyBorder="1" applyAlignment="1">
      <alignment vertical="center"/>
    </xf>
    <xf numFmtId="0" fontId="37" fillId="9" borderId="131" xfId="1" applyFont="1" applyFill="1" applyBorder="1" applyAlignment="1">
      <alignment horizontal="center" vertical="center"/>
    </xf>
    <xf numFmtId="0" fontId="40" fillId="0" borderId="0" xfId="27" applyAlignment="1">
      <alignment wrapText="1"/>
    </xf>
    <xf numFmtId="0" fontId="488" fillId="0" borderId="380" xfId="27" applyFont="1" applyBorder="1" applyAlignment="1">
      <alignment horizontal="center" vertical="center"/>
    </xf>
    <xf numFmtId="0" fontId="489" fillId="21" borderId="380" xfId="27" applyFont="1" applyFill="1" applyBorder="1" applyAlignment="1">
      <alignment horizontal="center" vertical="center"/>
    </xf>
    <xf numFmtId="0" fontId="490" fillId="21" borderId="380" xfId="27" applyFont="1" applyFill="1" applyBorder="1" applyAlignment="1">
      <alignment horizontal="center" vertical="center"/>
    </xf>
    <xf numFmtId="0" fontId="54" fillId="8" borderId="381" xfId="1" applyFont="1" applyFill="1" applyBorder="1" applyAlignment="1">
      <alignment horizontal="left" vertical="center"/>
    </xf>
    <xf numFmtId="0" fontId="40" fillId="0" borderId="382" xfId="27" applyBorder="1" applyAlignment="1">
      <alignment vertical="center"/>
    </xf>
    <xf numFmtId="0" fontId="43" fillId="21" borderId="309" xfId="27" applyFont="1" applyFill="1" applyBorder="1" applyAlignment="1">
      <alignment vertical="center" wrapText="1"/>
    </xf>
    <xf numFmtId="0" fontId="491" fillId="17" borderId="9" xfId="27" applyFont="1" applyFill="1" applyBorder="1" applyAlignment="1">
      <alignment horizontal="center" vertical="center"/>
    </xf>
    <xf numFmtId="0" fontId="492" fillId="21" borderId="9" xfId="27" applyFont="1" applyFill="1" applyBorder="1" applyAlignment="1">
      <alignment horizontal="center" vertical="center"/>
    </xf>
    <xf numFmtId="0" fontId="493" fillId="21" borderId="9" xfId="27" applyFont="1" applyFill="1" applyBorder="1" applyAlignment="1">
      <alignment horizontal="center" vertical="center"/>
    </xf>
    <xf numFmtId="0" fontId="478" fillId="21" borderId="16" xfId="27" applyFont="1" applyFill="1" applyBorder="1" applyAlignment="1">
      <alignment vertical="center" wrapText="1"/>
    </xf>
    <xf numFmtId="0" fontId="491" fillId="17" borderId="10" xfId="27" applyFont="1" applyFill="1" applyBorder="1" applyAlignment="1">
      <alignment horizontal="center" vertical="center"/>
    </xf>
    <xf numFmtId="0" fontId="492" fillId="21" borderId="10" xfId="27" applyFont="1" applyFill="1" applyBorder="1" applyAlignment="1">
      <alignment horizontal="center" vertical="center"/>
    </xf>
    <xf numFmtId="0" fontId="493" fillId="21" borderId="10" xfId="27" applyFont="1" applyFill="1" applyBorder="1" applyAlignment="1">
      <alignment horizontal="center" vertical="center"/>
    </xf>
    <xf numFmtId="0" fontId="472" fillId="21" borderId="16" xfId="27" applyFont="1" applyFill="1" applyBorder="1" applyAlignment="1">
      <alignment horizontal="left" vertical="center" wrapText="1"/>
    </xf>
    <xf numFmtId="0" fontId="491" fillId="17" borderId="11" xfId="27" applyFont="1" applyFill="1" applyBorder="1" applyAlignment="1">
      <alignment horizontal="center" vertical="center"/>
    </xf>
    <xf numFmtId="0" fontId="492" fillId="21" borderId="11" xfId="27" applyFont="1" applyFill="1" applyBorder="1" applyAlignment="1">
      <alignment horizontal="center" vertical="center"/>
    </xf>
    <xf numFmtId="0" fontId="493" fillId="21" borderId="11" xfId="27" applyFont="1" applyFill="1" applyBorder="1" applyAlignment="1">
      <alignment horizontal="center" vertical="center"/>
    </xf>
    <xf numFmtId="0" fontId="494" fillId="17" borderId="12" xfId="27" applyFont="1" applyFill="1" applyBorder="1" applyAlignment="1">
      <alignment horizontal="center" vertical="center"/>
    </xf>
    <xf numFmtId="0" fontId="492" fillId="21" borderId="12" xfId="27" applyFont="1" applyFill="1" applyBorder="1" applyAlignment="1">
      <alignment horizontal="center"/>
    </xf>
    <xf numFmtId="0" fontId="493" fillId="21" borderId="12" xfId="27" applyFont="1" applyFill="1" applyBorder="1" applyAlignment="1">
      <alignment horizontal="center" vertical="center"/>
    </xf>
    <xf numFmtId="0" fontId="283" fillId="21" borderId="16" xfId="27" applyFont="1" applyFill="1" applyBorder="1" applyAlignment="1">
      <alignment vertical="center" wrapText="1"/>
    </xf>
    <xf numFmtId="0" fontId="495" fillId="17" borderId="9" xfId="27" applyFont="1" applyFill="1" applyBorder="1" applyAlignment="1">
      <alignment horizontal="center" vertical="center"/>
    </xf>
    <xf numFmtId="0" fontId="496" fillId="17" borderId="10" xfId="27" applyFont="1" applyFill="1" applyBorder="1" applyAlignment="1">
      <alignment horizontal="center" vertical="center"/>
    </xf>
    <xf numFmtId="0" fontId="56" fillId="21" borderId="16" xfId="27" applyFont="1" applyFill="1" applyBorder="1" applyAlignment="1">
      <alignment vertical="center" wrapText="1"/>
    </xf>
    <xf numFmtId="0" fontId="492" fillId="17" borderId="9" xfId="27" applyFont="1" applyFill="1" applyBorder="1" applyAlignment="1">
      <alignment horizontal="center" vertical="center"/>
    </xf>
    <xf numFmtId="0" fontId="40" fillId="21" borderId="16" xfId="27" applyFill="1" applyBorder="1" applyAlignment="1">
      <alignment wrapText="1"/>
    </xf>
    <xf numFmtId="0" fontId="493" fillId="17" borderId="10" xfId="27" applyFont="1" applyFill="1" applyBorder="1" applyAlignment="1">
      <alignment horizontal="center" vertical="center"/>
    </xf>
    <xf numFmtId="0" fontId="40" fillId="21" borderId="18" xfId="27" applyFill="1" applyBorder="1" applyAlignment="1">
      <alignment wrapText="1"/>
    </xf>
    <xf numFmtId="0" fontId="493" fillId="17" borderId="11" xfId="27" applyFont="1" applyFill="1" applyBorder="1" applyAlignment="1">
      <alignment horizontal="center" vertical="center"/>
    </xf>
    <xf numFmtId="0" fontId="493" fillId="17" borderId="9" xfId="27" applyFont="1" applyFill="1" applyBorder="1" applyAlignment="1">
      <alignment horizontal="center" vertical="center"/>
    </xf>
    <xf numFmtId="0" fontId="493" fillId="17" borderId="12" xfId="27" applyFont="1" applyFill="1" applyBorder="1" applyAlignment="1">
      <alignment horizontal="center" vertical="center"/>
    </xf>
    <xf numFmtId="0" fontId="492" fillId="21" borderId="12" xfId="27" applyFont="1" applyFill="1" applyBorder="1" applyAlignment="1">
      <alignment horizontal="center" vertical="center"/>
    </xf>
    <xf numFmtId="0" fontId="40" fillId="0" borderId="14" xfId="27" applyBorder="1"/>
    <xf numFmtId="0" fontId="40" fillId="0" borderId="202" xfId="27" applyBorder="1"/>
    <xf numFmtId="0" fontId="477" fillId="21" borderId="0" xfId="27" applyFont="1" applyFill="1" applyAlignment="1">
      <alignment wrapText="1"/>
    </xf>
    <xf numFmtId="0" fontId="497" fillId="28" borderId="32" xfId="1" applyFont="1" applyFill="1" applyBorder="1" applyAlignment="1">
      <alignment vertical="center"/>
    </xf>
    <xf numFmtId="0" fontId="497" fillId="28" borderId="33" xfId="1" applyFont="1" applyFill="1" applyBorder="1" applyAlignment="1">
      <alignment vertical="center"/>
    </xf>
    <xf numFmtId="0" fontId="249" fillId="21" borderId="0" xfId="27" applyFont="1" applyFill="1" applyAlignment="1">
      <alignment horizontal="center" vertical="center" wrapText="1"/>
    </xf>
    <xf numFmtId="0" fontId="498" fillId="3" borderId="19" xfId="1" applyFont="1" applyFill="1" applyBorder="1" applyAlignment="1">
      <alignment vertical="center" wrapText="1"/>
    </xf>
    <xf numFmtId="0" fontId="498" fillId="3" borderId="91" xfId="1" applyFont="1" applyFill="1" applyBorder="1" applyAlignment="1">
      <alignment vertical="center" wrapText="1"/>
    </xf>
    <xf numFmtId="0" fontId="37" fillId="0" borderId="0" xfId="1" applyFont="1" applyAlignment="1">
      <alignment horizontal="center" vertical="center" wrapText="1"/>
    </xf>
    <xf numFmtId="0" fontId="69" fillId="0" borderId="383" xfId="1" applyFont="1" applyBorder="1" applyAlignment="1">
      <alignment horizontal="center" vertical="center" wrapText="1"/>
    </xf>
    <xf numFmtId="0" fontId="471" fillId="8" borderId="0" xfId="1" applyFont="1" applyFill="1" applyAlignment="1">
      <alignment vertical="center" wrapText="1"/>
    </xf>
    <xf numFmtId="0" fontId="471" fillId="8" borderId="17" xfId="1" applyFont="1" applyFill="1" applyBorder="1" applyAlignment="1">
      <alignment vertical="center" wrapText="1"/>
    </xf>
    <xf numFmtId="0" fontId="54" fillId="8" borderId="44" xfId="1" applyFont="1" applyFill="1" applyBorder="1" applyAlignment="1">
      <alignment horizontal="left" vertical="center"/>
    </xf>
    <xf numFmtId="0" fontId="40" fillId="0" borderId="91" xfId="27" applyBorder="1" applyAlignment="1">
      <alignment vertical="center"/>
    </xf>
    <xf numFmtId="0" fontId="439" fillId="0" borderId="235" xfId="1" applyFont="1" applyBorder="1" applyAlignment="1">
      <alignment horizontal="center" vertical="center" wrapText="1"/>
    </xf>
    <xf numFmtId="203" fontId="325" fillId="0" borderId="127" xfId="1" applyNumberFormat="1" applyFont="1" applyBorder="1" applyAlignment="1">
      <alignment horizontal="center" vertical="center" wrapText="1"/>
    </xf>
    <xf numFmtId="203" fontId="499" fillId="57" borderId="0" xfId="1" applyNumberFormat="1" applyFont="1" applyFill="1" applyAlignment="1">
      <alignment horizontal="center" vertical="center" wrapText="1"/>
    </xf>
    <xf numFmtId="0" fontId="5" fillId="57" borderId="17" xfId="1" applyFill="1" applyBorder="1" applyAlignment="1">
      <alignment vertical="center" wrapText="1"/>
    </xf>
    <xf numFmtId="0" fontId="439" fillId="0" borderId="384" xfId="1" applyFont="1" applyBorder="1" applyAlignment="1">
      <alignment horizontal="center" vertical="center" wrapText="1"/>
    </xf>
    <xf numFmtId="203" fontId="325" fillId="0" borderId="385" xfId="1" applyNumberFormat="1" applyFont="1" applyBorder="1" applyAlignment="1">
      <alignment horizontal="center" vertical="center" wrapText="1"/>
    </xf>
    <xf numFmtId="0" fontId="5" fillId="0" borderId="316" xfId="1" applyBorder="1" applyAlignment="1">
      <alignment vertical="center"/>
    </xf>
    <xf numFmtId="0" fontId="40" fillId="0" borderId="348" xfId="27" applyBorder="1"/>
    <xf numFmtId="0" fontId="5" fillId="0" borderId="131" xfId="1" applyBorder="1" applyAlignment="1">
      <alignment vertical="center"/>
    </xf>
    <xf numFmtId="0" fontId="40" fillId="0" borderId="131" xfId="27" applyBorder="1"/>
    <xf numFmtId="0" fontId="40" fillId="0" borderId="297" xfId="27" applyBorder="1"/>
    <xf numFmtId="0" fontId="40" fillId="11" borderId="0" xfId="27" applyFill="1" applyAlignment="1">
      <alignment wrapText="1"/>
    </xf>
    <xf numFmtId="0" fontId="166" fillId="71" borderId="279" xfId="32" applyFont="1" applyFill="1" applyBorder="1" applyAlignment="1">
      <alignment horizontal="center" vertical="center"/>
    </xf>
    <xf numFmtId="0" fontId="501" fillId="21" borderId="16" xfId="27" applyFont="1" applyFill="1" applyBorder="1" applyAlignment="1">
      <alignment vertical="center"/>
    </xf>
    <xf numFmtId="0" fontId="120" fillId="71" borderId="64" xfId="1" applyFont="1" applyFill="1" applyBorder="1" applyAlignment="1">
      <alignment horizontal="center" vertical="center"/>
    </xf>
    <xf numFmtId="0" fontId="140" fillId="21" borderId="16" xfId="27" applyFont="1" applyFill="1" applyBorder="1" applyAlignment="1">
      <alignment vertical="center"/>
    </xf>
    <xf numFmtId="0" fontId="140" fillId="17" borderId="346" xfId="1" applyFont="1" applyFill="1" applyBorder="1" applyAlignment="1">
      <alignment horizontal="center" vertical="center"/>
    </xf>
    <xf numFmtId="0" fontId="140" fillId="17" borderId="351" xfId="1" applyFont="1" applyFill="1" applyBorder="1" applyAlignment="1">
      <alignment horizontal="center" vertical="center"/>
    </xf>
    <xf numFmtId="0" fontId="140" fillId="17" borderId="354" xfId="1" applyFont="1" applyFill="1" applyBorder="1" applyAlignment="1">
      <alignment horizontal="center" vertical="center"/>
    </xf>
    <xf numFmtId="0" fontId="140" fillId="17" borderId="368" xfId="1" applyFont="1" applyFill="1" applyBorder="1" applyAlignment="1">
      <alignment horizontal="center" vertical="center"/>
    </xf>
    <xf numFmtId="0" fontId="503" fillId="80" borderId="368" xfId="1" applyFont="1" applyFill="1" applyBorder="1" applyAlignment="1">
      <alignment horizontal="center" vertical="center"/>
    </xf>
    <xf numFmtId="0" fontId="503" fillId="80" borderId="377" xfId="1" applyFont="1" applyFill="1" applyBorder="1" applyAlignment="1">
      <alignment horizontal="center" vertical="center"/>
    </xf>
    <xf numFmtId="0" fontId="504" fillId="0" borderId="394" xfId="36" applyFont="1" applyBorder="1" applyAlignment="1">
      <alignment horizontal="right" vertical="center"/>
    </xf>
    <xf numFmtId="0" fontId="488" fillId="0" borderId="12" xfId="36" applyFont="1" applyBorder="1" applyAlignment="1">
      <alignment horizontal="center" vertical="center"/>
    </xf>
    <xf numFmtId="0" fontId="505" fillId="0" borderId="12" xfId="36" applyFont="1" applyBorder="1" applyAlignment="1">
      <alignment horizontal="center" vertical="center"/>
    </xf>
    <xf numFmtId="0" fontId="506" fillId="0" borderId="395" xfId="36" applyFont="1" applyBorder="1" applyAlignment="1">
      <alignment horizontal="center" vertical="center"/>
    </xf>
    <xf numFmtId="0" fontId="507" fillId="53" borderId="394" xfId="36" applyFont="1" applyFill="1" applyBorder="1" applyAlignment="1">
      <alignment vertical="center"/>
    </xf>
    <xf numFmtId="0" fontId="493" fillId="0" borderId="12" xfId="36" applyFont="1" applyBorder="1" applyAlignment="1">
      <alignment horizontal="center" vertical="center"/>
    </xf>
    <xf numFmtId="0" fontId="508" fillId="80" borderId="12" xfId="36" applyFont="1" applyFill="1" applyBorder="1" applyAlignment="1">
      <alignment horizontal="center" vertical="center"/>
    </xf>
    <xf numFmtId="0" fontId="493" fillId="0" borderId="395" xfId="36" applyFont="1" applyBorder="1" applyAlignment="1">
      <alignment horizontal="center" vertical="center"/>
    </xf>
    <xf numFmtId="0" fontId="495" fillId="11" borderId="394" xfId="36" applyFont="1" applyFill="1" applyBorder="1" applyAlignment="1">
      <alignment vertical="center"/>
    </xf>
    <xf numFmtId="0" fontId="493" fillId="11" borderId="394" xfId="36" applyFont="1" applyFill="1" applyBorder="1" applyAlignment="1">
      <alignment vertical="center"/>
    </xf>
    <xf numFmtId="0" fontId="492" fillId="63" borderId="394" xfId="36" applyFont="1" applyFill="1" applyBorder="1" applyAlignment="1">
      <alignment vertical="center"/>
    </xf>
    <xf numFmtId="0" fontId="493" fillId="67" borderId="394" xfId="36" applyFont="1" applyFill="1" applyBorder="1" applyAlignment="1">
      <alignment vertical="center"/>
    </xf>
    <xf numFmtId="0" fontId="509" fillId="67" borderId="394" xfId="36" applyFont="1" applyFill="1" applyBorder="1" applyAlignment="1">
      <alignment vertical="center"/>
    </xf>
    <xf numFmtId="0" fontId="509" fillId="110" borderId="394" xfId="36" applyFont="1" applyFill="1" applyBorder="1" applyAlignment="1">
      <alignment vertical="center"/>
    </xf>
    <xf numFmtId="0" fontId="493" fillId="69" borderId="394" xfId="36" applyFont="1" applyFill="1" applyBorder="1" applyAlignment="1">
      <alignment vertical="center"/>
    </xf>
    <xf numFmtId="0" fontId="493" fillId="66" borderId="394" xfId="36" applyFont="1" applyFill="1" applyBorder="1" applyAlignment="1">
      <alignment vertical="center"/>
    </xf>
    <xf numFmtId="0" fontId="511" fillId="73" borderId="394" xfId="36" applyFont="1" applyFill="1" applyBorder="1" applyAlignment="1">
      <alignment vertical="center"/>
    </xf>
    <xf numFmtId="0" fontId="511" fillId="131" borderId="394" xfId="36" applyFont="1" applyFill="1" applyBorder="1" applyAlignment="1">
      <alignment vertical="center"/>
    </xf>
    <xf numFmtId="0" fontId="496" fillId="72" borderId="394" xfId="36" applyFont="1" applyFill="1" applyBorder="1" applyAlignment="1">
      <alignment vertical="center"/>
    </xf>
    <xf numFmtId="0" fontId="491" fillId="11" borderId="394" xfId="36" applyFont="1" applyFill="1" applyBorder="1" applyAlignment="1">
      <alignment vertical="center"/>
    </xf>
    <xf numFmtId="0" fontId="493" fillId="74" borderId="394" xfId="36" applyFont="1" applyFill="1" applyBorder="1" applyAlignment="1">
      <alignment vertical="center"/>
    </xf>
    <xf numFmtId="0" fontId="511" fillId="53" borderId="394" xfId="36" applyFont="1" applyFill="1" applyBorder="1" applyAlignment="1">
      <alignment vertical="center"/>
    </xf>
    <xf numFmtId="0" fontId="45" fillId="0" borderId="279" xfId="27" applyFont="1" applyBorder="1" applyAlignment="1">
      <alignment horizontal="right"/>
    </xf>
    <xf numFmtId="0" fontId="40" fillId="0" borderId="48" xfId="36" applyBorder="1" applyAlignment="1">
      <alignment vertical="center"/>
    </xf>
    <xf numFmtId="0" fontId="341" fillId="0" borderId="375" xfId="38" applyFont="1" applyBorder="1" applyAlignment="1">
      <alignment horizontal="center" vertical="center" wrapText="1"/>
    </xf>
    <xf numFmtId="0" fontId="5" fillId="0" borderId="14" xfId="38" applyBorder="1" applyAlignment="1">
      <alignment horizontal="center" vertical="center" wrapText="1"/>
    </xf>
    <xf numFmtId="0" fontId="5" fillId="0" borderId="396" xfId="38" applyBorder="1" applyAlignment="1">
      <alignment horizontal="center" vertical="center" wrapText="1"/>
    </xf>
    <xf numFmtId="0" fontId="481" fillId="73" borderId="0" xfId="27" applyFont="1" applyFill="1" applyAlignment="1">
      <alignment vertical="center"/>
    </xf>
    <xf numFmtId="0" fontId="481" fillId="73" borderId="202" xfId="27" applyFont="1" applyFill="1" applyBorder="1" applyAlignment="1">
      <alignment vertical="center"/>
    </xf>
    <xf numFmtId="0" fontId="222" fillId="56" borderId="350" xfId="38" applyFont="1" applyFill="1" applyBorder="1" applyAlignment="1">
      <alignment vertical="center" wrapText="1"/>
    </xf>
    <xf numFmtId="0" fontId="439" fillId="0" borderId="232" xfId="38" applyFont="1" applyBorder="1" applyAlignment="1">
      <alignment horizontal="center" vertical="center" wrapText="1"/>
    </xf>
    <xf numFmtId="0" fontId="439" fillId="0" borderId="235" xfId="38" applyFont="1" applyBorder="1" applyAlignment="1">
      <alignment horizontal="center" vertical="center" wrapText="1"/>
    </xf>
    <xf numFmtId="203" fontId="325" fillId="0" borderId="127" xfId="38" applyNumberFormat="1" applyFont="1" applyBorder="1" applyAlignment="1">
      <alignment horizontal="center" vertical="center" wrapText="1"/>
    </xf>
    <xf numFmtId="203" fontId="499" fillId="145" borderId="0" xfId="38" applyNumberFormat="1" applyFont="1" applyFill="1" applyAlignment="1">
      <alignment horizontal="center" vertical="center" wrapText="1"/>
    </xf>
    <xf numFmtId="0" fontId="5" fillId="57" borderId="17" xfId="38" applyFill="1" applyBorder="1" applyAlignment="1">
      <alignment vertical="center" wrapText="1"/>
    </xf>
    <xf numFmtId="0" fontId="6" fillId="56" borderId="350" xfId="38" applyFont="1" applyFill="1" applyBorder="1" applyAlignment="1">
      <alignment vertical="center" wrapText="1"/>
    </xf>
    <xf numFmtId="0" fontId="514" fillId="56" borderId="350" xfId="38" applyFont="1" applyFill="1" applyBorder="1" applyAlignment="1">
      <alignment vertical="center" wrapText="1"/>
    </xf>
    <xf numFmtId="0" fontId="515" fillId="63" borderId="350" xfId="38" applyFont="1" applyFill="1" applyBorder="1" applyAlignment="1">
      <alignment vertical="center" wrapText="1"/>
    </xf>
    <xf numFmtId="0" fontId="5" fillId="3" borderId="350" xfId="38" applyFill="1" applyBorder="1" applyAlignment="1">
      <alignment vertical="center" wrapText="1"/>
    </xf>
    <xf numFmtId="0" fontId="516" fillId="53" borderId="350" xfId="38" applyFont="1" applyFill="1" applyBorder="1" applyAlignment="1">
      <alignment vertical="center" wrapText="1"/>
    </xf>
    <xf numFmtId="0" fontId="5" fillId="58" borderId="350" xfId="38" applyFill="1" applyBorder="1" applyAlignment="1">
      <alignment vertical="center" wrapText="1"/>
    </xf>
    <xf numFmtId="0" fontId="40" fillId="66" borderId="14" xfId="27" applyFill="1" applyBorder="1" applyAlignment="1">
      <alignment vertical="center"/>
    </xf>
    <xf numFmtId="0" fontId="5" fillId="67" borderId="350" xfId="38" applyFill="1" applyBorder="1" applyAlignment="1">
      <alignment vertical="center" wrapText="1"/>
    </xf>
    <xf numFmtId="0" fontId="517" fillId="30" borderId="350" xfId="38" applyFont="1" applyFill="1" applyBorder="1" applyAlignment="1">
      <alignment vertical="center" wrapText="1"/>
    </xf>
    <xf numFmtId="0" fontId="517" fillId="73" borderId="350" xfId="38" applyFont="1" applyFill="1" applyBorder="1" applyAlignment="1">
      <alignment vertical="center" wrapText="1"/>
    </xf>
    <xf numFmtId="0" fontId="5" fillId="72" borderId="374" xfId="38" applyFill="1" applyBorder="1" applyAlignment="1">
      <alignment vertical="center" wrapText="1"/>
    </xf>
    <xf numFmtId="0" fontId="439" fillId="0" borderId="324" xfId="38" applyFont="1" applyBorder="1" applyAlignment="1">
      <alignment horizontal="center" vertical="center" wrapText="1"/>
    </xf>
    <xf numFmtId="0" fontId="439" fillId="0" borderId="384" xfId="38" applyFont="1" applyBorder="1" applyAlignment="1">
      <alignment horizontal="center" vertical="center" wrapText="1"/>
    </xf>
    <xf numFmtId="203" fontId="325" fillId="0" borderId="385" xfId="38" applyNumberFormat="1" applyFont="1" applyBorder="1" applyAlignment="1">
      <alignment horizontal="center" vertical="center" wrapText="1"/>
    </xf>
    <xf numFmtId="0" fontId="40" fillId="13" borderId="0" xfId="27" applyFill="1" applyAlignment="1">
      <alignment vertical="center" wrapText="1"/>
    </xf>
    <xf numFmtId="0" fontId="60" fillId="43" borderId="398" xfId="1" applyFont="1" applyFill="1" applyBorder="1" applyAlignment="1">
      <alignment horizontal="center" vertical="center"/>
    </xf>
    <xf numFmtId="0" fontId="518" fillId="0" borderId="381" xfId="1" applyFont="1" applyBorder="1" applyAlignment="1">
      <alignment horizontal="center" vertical="center" wrapText="1"/>
    </xf>
    <xf numFmtId="200" fontId="144" fillId="125" borderId="399" xfId="1" applyNumberFormat="1" applyFont="1" applyFill="1" applyBorder="1" applyAlignment="1">
      <alignment horizontal="center" vertical="center"/>
    </xf>
    <xf numFmtId="0" fontId="28" fillId="116" borderId="373" xfId="32" applyFont="1" applyFill="1" applyBorder="1" applyAlignment="1">
      <alignment horizontal="center" vertical="center"/>
    </xf>
    <xf numFmtId="0" fontId="519" fillId="0" borderId="29" xfId="1" applyFont="1" applyBorder="1" applyAlignment="1">
      <alignment horizontal="center" vertical="center" wrapText="1"/>
    </xf>
    <xf numFmtId="200" fontId="482" fillId="125" borderId="355" xfId="1" applyNumberFormat="1" applyFont="1" applyFill="1" applyBorder="1" applyAlignment="1">
      <alignment horizontal="center" vertical="center"/>
    </xf>
    <xf numFmtId="0" fontId="54" fillId="0" borderId="117" xfId="1" applyFont="1" applyBorder="1" applyAlignment="1">
      <alignment horizontal="center" vertical="center"/>
    </xf>
    <xf numFmtId="0" fontId="54" fillId="0" borderId="352" xfId="1" applyFont="1" applyBorder="1" applyAlignment="1">
      <alignment horizontal="center" vertical="center" wrapText="1"/>
    </xf>
    <xf numFmtId="0" fontId="54" fillId="11" borderId="373" xfId="1" applyFont="1" applyFill="1" applyBorder="1" applyAlignment="1">
      <alignment horizontal="center" vertical="center"/>
    </xf>
    <xf numFmtId="172" fontId="37" fillId="0" borderId="202" xfId="34" applyNumberFormat="1" applyFont="1" applyBorder="1" applyAlignment="1" applyProtection="1">
      <alignment horizontal="center" vertical="center"/>
      <protection locked="0"/>
    </xf>
    <xf numFmtId="170" fontId="60" fillId="43" borderId="0" xfId="32" applyNumberFormat="1" applyFont="1" applyFill="1" applyAlignment="1">
      <alignment horizontal="center" vertical="center"/>
    </xf>
    <xf numFmtId="202" fontId="37" fillId="0" borderId="202" xfId="1" applyNumberFormat="1" applyFont="1" applyBorder="1" applyAlignment="1">
      <alignment horizontal="center" vertical="center"/>
    </xf>
    <xf numFmtId="0" fontId="482" fillId="21" borderId="16" xfId="27" applyFont="1" applyFill="1" applyBorder="1" applyAlignment="1">
      <alignment vertical="center"/>
    </xf>
    <xf numFmtId="0" fontId="471" fillId="63" borderId="373" xfId="1" applyFont="1" applyFill="1" applyBorder="1" applyAlignment="1">
      <alignment horizontal="center" vertical="center"/>
    </xf>
    <xf numFmtId="0" fontId="54" fillId="67" borderId="373" xfId="1" applyFont="1" applyFill="1" applyBorder="1" applyAlignment="1">
      <alignment horizontal="center" vertical="center"/>
    </xf>
    <xf numFmtId="0" fontId="118" fillId="52" borderId="373" xfId="1" applyFont="1" applyFill="1" applyBorder="1" applyAlignment="1">
      <alignment horizontal="center" vertical="center"/>
    </xf>
    <xf numFmtId="0" fontId="54" fillId="110" borderId="373" xfId="1" applyFont="1" applyFill="1" applyBorder="1" applyAlignment="1">
      <alignment horizontal="center" vertical="center"/>
    </xf>
    <xf numFmtId="170" fontId="60" fillId="43" borderId="44" xfId="32" applyNumberFormat="1" applyFont="1" applyFill="1" applyBorder="1" applyAlignment="1">
      <alignment horizontal="center" vertical="center"/>
    </xf>
    <xf numFmtId="202" fontId="37" fillId="0" borderId="47" xfId="1" applyNumberFormat="1" applyFont="1" applyBorder="1" applyAlignment="1">
      <alignment horizontal="center" vertical="center"/>
    </xf>
    <xf numFmtId="0" fontId="37" fillId="0" borderId="402" xfId="1" applyFont="1" applyBorder="1" applyAlignment="1">
      <alignment horizontal="center" vertical="center"/>
    </xf>
    <xf numFmtId="204" fontId="54" fillId="0" borderId="48" xfId="1" applyNumberFormat="1" applyFont="1" applyBorder="1" applyAlignment="1">
      <alignment horizontal="centerContinuous" vertical="center"/>
    </xf>
    <xf numFmtId="9" fontId="249" fillId="0" borderId="297" xfId="27" applyNumberFormat="1" applyFont="1" applyBorder="1" applyAlignment="1">
      <alignment horizontal="center" vertical="center"/>
    </xf>
    <xf numFmtId="170" fontId="60" fillId="8" borderId="131" xfId="1" applyNumberFormat="1" applyFont="1" applyFill="1" applyBorder="1" applyAlignment="1">
      <alignment vertical="center"/>
    </xf>
    <xf numFmtId="205" fontId="60" fillId="8" borderId="297" xfId="1" applyNumberFormat="1" applyFont="1" applyFill="1" applyBorder="1" applyAlignment="1">
      <alignment vertical="center"/>
    </xf>
    <xf numFmtId="0" fontId="142" fillId="0" borderId="0" xfId="27" applyFont="1" applyAlignment="1">
      <alignment horizontal="left" vertical="center"/>
    </xf>
    <xf numFmtId="0" fontId="166" fillId="73" borderId="373" xfId="32" applyFont="1" applyFill="1" applyBorder="1" applyAlignment="1">
      <alignment horizontal="center" vertical="center"/>
    </xf>
    <xf numFmtId="200" fontId="144" fillId="125" borderId="355" xfId="1" applyNumberFormat="1" applyFont="1" applyFill="1" applyBorder="1" applyAlignment="1">
      <alignment horizontal="center" vertical="center"/>
    </xf>
    <xf numFmtId="0" fontId="140" fillId="80" borderId="279" xfId="1" applyFont="1" applyFill="1" applyBorder="1" applyAlignment="1">
      <alignment horizontal="center" vertical="center"/>
    </xf>
    <xf numFmtId="0" fontId="40" fillId="0" borderId="0" xfId="30"/>
    <xf numFmtId="0" fontId="477" fillId="21" borderId="0" xfId="30" applyFont="1" applyFill="1"/>
    <xf numFmtId="0" fontId="120" fillId="73" borderId="0" xfId="1" applyFont="1" applyFill="1" applyAlignment="1">
      <alignment vertical="center"/>
    </xf>
    <xf numFmtId="0" fontId="120" fillId="73" borderId="0" xfId="1" applyFont="1" applyFill="1" applyAlignment="1">
      <alignment horizontal="center" vertical="center"/>
    </xf>
    <xf numFmtId="0" fontId="481" fillId="73" borderId="0" xfId="30" applyFont="1" applyFill="1" applyAlignment="1">
      <alignment horizontal="center" vertical="center"/>
    </xf>
    <xf numFmtId="0" fontId="249" fillId="21" borderId="0" xfId="30" applyFont="1" applyFill="1" applyAlignment="1">
      <alignment horizontal="center" vertical="center"/>
    </xf>
    <xf numFmtId="0" fontId="43" fillId="21" borderId="309" xfId="30" applyFont="1" applyFill="1" applyBorder="1" applyAlignment="1">
      <alignment vertical="center"/>
    </xf>
    <xf numFmtId="0" fontId="40" fillId="21" borderId="14" xfId="30" applyFill="1" applyBorder="1"/>
    <xf numFmtId="0" fontId="40" fillId="21" borderId="311" xfId="30" applyFill="1" applyBorder="1"/>
    <xf numFmtId="0" fontId="56" fillId="21" borderId="16" xfId="30" applyFont="1" applyFill="1" applyBorder="1" applyAlignment="1">
      <alignment vertical="center"/>
    </xf>
    <xf numFmtId="0" fontId="40" fillId="21" borderId="0" xfId="30" applyFill="1"/>
    <xf numFmtId="0" fontId="40" fillId="21" borderId="17" xfId="30" applyFill="1" applyBorder="1"/>
    <xf numFmtId="0" fontId="120" fillId="133" borderId="0" xfId="1" quotePrefix="1" applyFont="1" applyFill="1" applyAlignment="1">
      <alignment horizontal="center" vertical="center"/>
    </xf>
    <xf numFmtId="0" fontId="120" fillId="73" borderId="17" xfId="1" quotePrefix="1" applyFont="1" applyFill="1" applyBorder="1" applyAlignment="1">
      <alignment horizontal="center" vertical="center"/>
    </xf>
    <xf numFmtId="0" fontId="29" fillId="116" borderId="406" xfId="1" quotePrefix="1" applyFont="1" applyFill="1" applyBorder="1" applyAlignment="1">
      <alignment horizontal="center" vertical="center"/>
    </xf>
    <xf numFmtId="0" fontId="29" fillId="116" borderId="17" xfId="1" quotePrefix="1" applyFont="1" applyFill="1" applyBorder="1" applyAlignment="1">
      <alignment horizontal="center" vertical="center"/>
    </xf>
    <xf numFmtId="206" fontId="191" fillId="17" borderId="0" xfId="1" applyNumberFormat="1" applyFont="1" applyFill="1" applyAlignment="1">
      <alignment horizontal="center" vertical="center"/>
    </xf>
    <xf numFmtId="207" fontId="191" fillId="17" borderId="0" xfId="1" quotePrefix="1" applyNumberFormat="1" applyFont="1" applyFill="1" applyAlignment="1">
      <alignment horizontal="center" vertical="center"/>
    </xf>
    <xf numFmtId="0" fontId="188" fillId="80" borderId="0" xfId="1" quotePrefix="1" applyFont="1" applyFill="1" applyAlignment="1">
      <alignment horizontal="center" vertical="center"/>
    </xf>
    <xf numFmtId="0" fontId="120" fillId="73" borderId="16" xfId="1" applyFont="1" applyFill="1" applyBorder="1" applyAlignment="1">
      <alignment horizontal="center" vertical="center"/>
    </xf>
    <xf numFmtId="0" fontId="29" fillId="0" borderId="27" xfId="1" applyFont="1" applyBorder="1" applyAlignment="1">
      <alignment horizontal="left" vertical="center" wrapText="1"/>
    </xf>
    <xf numFmtId="0" fontId="191" fillId="21" borderId="16" xfId="30" applyFont="1" applyFill="1" applyBorder="1" applyAlignment="1">
      <alignment vertical="center"/>
    </xf>
    <xf numFmtId="202" fontId="59" fillId="53" borderId="408" xfId="1" applyNumberFormat="1" applyFont="1" applyFill="1" applyBorder="1" applyAlignment="1">
      <alignment vertical="center"/>
    </xf>
    <xf numFmtId="0" fontId="426" fillId="21" borderId="16" xfId="30" applyFont="1" applyFill="1" applyBorder="1" applyAlignment="1">
      <alignment vertical="center"/>
    </xf>
    <xf numFmtId="170" fontId="2" fillId="53" borderId="42" xfId="32" applyNumberFormat="1" applyFont="1" applyFill="1" applyBorder="1" applyAlignment="1">
      <alignment horizontal="center" vertical="center"/>
    </xf>
    <xf numFmtId="202" fontId="59" fillId="53" borderId="411" xfId="1" applyNumberFormat="1" applyFont="1" applyFill="1" applyBorder="1" applyAlignment="1">
      <alignment horizontal="left" vertical="center"/>
    </xf>
    <xf numFmtId="202" fontId="59" fillId="53" borderId="412" xfId="1" applyNumberFormat="1" applyFont="1" applyFill="1" applyBorder="1" applyAlignment="1">
      <alignment vertical="center"/>
    </xf>
    <xf numFmtId="170" fontId="2" fillId="53" borderId="0" xfId="32" applyNumberFormat="1" applyFont="1" applyFill="1" applyAlignment="1">
      <alignment horizontal="center" vertical="center"/>
    </xf>
    <xf numFmtId="202" fontId="59" fillId="53" borderId="412" xfId="1" applyNumberFormat="1" applyFont="1" applyFill="1" applyBorder="1" applyAlignment="1">
      <alignment horizontal="left" vertical="center"/>
    </xf>
    <xf numFmtId="207" fontId="521" fillId="17" borderId="278" xfId="1" quotePrefix="1" applyNumberFormat="1" applyFont="1" applyFill="1" applyBorder="1" applyAlignment="1">
      <alignment horizontal="center" vertical="center"/>
    </xf>
    <xf numFmtId="0" fontId="188" fillId="80" borderId="278" xfId="1" quotePrefix="1" applyFont="1" applyFill="1" applyBorder="1" applyAlignment="1">
      <alignment horizontal="center" vertical="center"/>
    </xf>
    <xf numFmtId="0" fontId="29" fillId="21" borderId="16" xfId="30" applyFont="1" applyFill="1" applyBorder="1" applyAlignment="1">
      <alignment vertical="center"/>
    </xf>
    <xf numFmtId="0" fontId="481" fillId="53" borderId="127" xfId="1" applyFont="1" applyFill="1" applyBorder="1" applyAlignment="1">
      <alignment horizontal="right" vertical="center"/>
    </xf>
    <xf numFmtId="207" fontId="521" fillId="17" borderId="10" xfId="1" quotePrefix="1" applyNumberFormat="1" applyFont="1" applyFill="1" applyBorder="1" applyAlignment="1">
      <alignment horizontal="center" vertical="center"/>
    </xf>
    <xf numFmtId="0" fontId="188" fillId="80" borderId="10" xfId="1" quotePrefix="1" applyFont="1" applyFill="1" applyBorder="1" applyAlignment="1">
      <alignment horizontal="center" vertical="center"/>
    </xf>
    <xf numFmtId="0" fontId="188" fillId="80" borderId="11" xfId="1" quotePrefix="1" applyFont="1" applyFill="1" applyBorder="1" applyAlignment="1">
      <alignment horizontal="center" vertical="center"/>
    </xf>
    <xf numFmtId="0" fontId="179" fillId="80" borderId="11" xfId="1" quotePrefix="1" applyFont="1" applyFill="1" applyBorder="1" applyAlignment="1">
      <alignment horizontal="center" vertical="center"/>
    </xf>
    <xf numFmtId="0" fontId="56" fillId="23" borderId="127" xfId="1" applyFont="1" applyFill="1" applyBorder="1" applyAlignment="1">
      <alignment horizontal="right" vertical="center"/>
    </xf>
    <xf numFmtId="170" fontId="60" fillId="23" borderId="42" xfId="32" applyNumberFormat="1" applyFont="1" applyFill="1" applyBorder="1" applyAlignment="1">
      <alignment horizontal="center" vertical="center"/>
    </xf>
    <xf numFmtId="202" fontId="37" fillId="23" borderId="17" xfId="1" applyNumberFormat="1" applyFont="1" applyFill="1" applyBorder="1" applyAlignment="1">
      <alignment horizontal="left" vertical="center"/>
    </xf>
    <xf numFmtId="170" fontId="60" fillId="23" borderId="0" xfId="32" applyNumberFormat="1" applyFont="1" applyFill="1" applyAlignment="1">
      <alignment horizontal="center" vertical="center"/>
    </xf>
    <xf numFmtId="170" fontId="60" fillId="23" borderId="16" xfId="32" applyNumberFormat="1" applyFont="1" applyFill="1" applyBorder="1" applyAlignment="1">
      <alignment horizontal="center" vertical="center"/>
    </xf>
    <xf numFmtId="202" fontId="37" fillId="23" borderId="412" xfId="1" applyNumberFormat="1" applyFont="1" applyFill="1" applyBorder="1" applyAlignment="1">
      <alignment horizontal="left" vertical="center"/>
    </xf>
    <xf numFmtId="0" fontId="188" fillId="80" borderId="115" xfId="1" applyFont="1" applyFill="1" applyBorder="1" applyAlignment="1">
      <alignment horizontal="center" vertical="center"/>
    </xf>
    <xf numFmtId="207" fontId="191" fillId="17" borderId="278" xfId="1" quotePrefix="1" applyNumberFormat="1" applyFont="1" applyFill="1" applyBorder="1" applyAlignment="1">
      <alignment horizontal="center" vertical="center"/>
    </xf>
    <xf numFmtId="202" fontId="59" fillId="53" borderId="411" xfId="1" applyNumberFormat="1" applyFont="1" applyFill="1" applyBorder="1" applyAlignment="1">
      <alignment horizontal="center" vertical="center"/>
    </xf>
    <xf numFmtId="2" fontId="37" fillId="23" borderId="41" xfId="29" applyNumberFormat="1" applyFont="1" applyFill="1" applyBorder="1" applyAlignment="1" applyProtection="1">
      <alignment horizontal="right" vertical="center"/>
      <protection locked="0"/>
    </xf>
    <xf numFmtId="0" fontId="40" fillId="21" borderId="16" xfId="30" applyFill="1" applyBorder="1"/>
    <xf numFmtId="0" fontId="56" fillId="23" borderId="129" xfId="1" applyFont="1" applyFill="1" applyBorder="1" applyAlignment="1">
      <alignment horizontal="right" vertical="center"/>
    </xf>
    <xf numFmtId="0" fontId="188" fillId="80" borderId="11" xfId="1" applyFont="1" applyFill="1" applyBorder="1" applyAlignment="1">
      <alignment horizontal="center" vertical="center"/>
    </xf>
    <xf numFmtId="207" fontId="521" fillId="17" borderId="11" xfId="1" quotePrefix="1" applyNumberFormat="1" applyFont="1" applyFill="1" applyBorder="1" applyAlignment="1">
      <alignment horizontal="center" vertical="center"/>
    </xf>
    <xf numFmtId="0" fontId="40" fillId="21" borderId="18" xfId="30" applyFill="1" applyBorder="1"/>
    <xf numFmtId="0" fontId="40" fillId="21" borderId="19" xfId="30" applyFill="1" applyBorder="1"/>
    <xf numFmtId="0" fontId="40" fillId="21" borderId="20" xfId="30" applyFill="1" applyBorder="1"/>
    <xf numFmtId="0" fontId="483" fillId="66" borderId="396" xfId="1" applyFont="1" applyFill="1" applyBorder="1" applyAlignment="1">
      <alignment horizontal="right" vertical="center"/>
    </xf>
    <xf numFmtId="202" fontId="37" fillId="66" borderId="412" xfId="1" applyNumberFormat="1" applyFont="1" applyFill="1" applyBorder="1" applyAlignment="1">
      <alignment vertical="center"/>
    </xf>
    <xf numFmtId="2" fontId="37" fillId="66" borderId="136" xfId="29" applyNumberFormat="1" applyFont="1" applyFill="1" applyBorder="1" applyAlignment="1" applyProtection="1">
      <alignment horizontal="right" vertical="center"/>
      <protection locked="0"/>
    </xf>
    <xf numFmtId="0" fontId="522" fillId="11" borderId="396" xfId="1" applyFont="1" applyFill="1" applyBorder="1" applyAlignment="1">
      <alignment horizontal="right" vertical="center"/>
    </xf>
    <xf numFmtId="202" fontId="524" fillId="11" borderId="414" xfId="1" applyNumberFormat="1" applyFont="1" applyFill="1" applyBorder="1" applyAlignment="1">
      <alignment vertical="center"/>
    </xf>
    <xf numFmtId="0" fontId="525" fillId="11" borderId="383" xfId="1" applyFont="1" applyFill="1" applyBorder="1" applyAlignment="1">
      <alignment horizontal="right" vertical="center"/>
    </xf>
    <xf numFmtId="202" fontId="524" fillId="11" borderId="412" xfId="1" applyNumberFormat="1" applyFont="1" applyFill="1" applyBorder="1" applyAlignment="1">
      <alignment vertical="center"/>
    </xf>
    <xf numFmtId="0" fontId="526" fillId="11" borderId="410" xfId="1" applyFont="1" applyFill="1" applyBorder="1" applyAlignment="1">
      <alignment horizontal="right" vertical="center"/>
    </xf>
    <xf numFmtId="202" fontId="524" fillId="11" borderId="417" xfId="1" applyNumberFormat="1" applyFont="1" applyFill="1" applyBorder="1" applyAlignment="1">
      <alignment vertical="center"/>
    </xf>
    <xf numFmtId="0" fontId="29" fillId="84" borderId="127" xfId="1" applyFont="1" applyFill="1" applyBorder="1" applyAlignment="1">
      <alignment horizontal="right" vertical="center"/>
    </xf>
    <xf numFmtId="170" fontId="60" fillId="11" borderId="42" xfId="32" applyNumberFormat="1" applyFont="1" applyFill="1" applyBorder="1" applyAlignment="1">
      <alignment horizontal="center" vertical="center"/>
    </xf>
    <xf numFmtId="202" fontId="37" fillId="11" borderId="17" xfId="1" applyNumberFormat="1" applyFont="1" applyFill="1" applyBorder="1" applyAlignment="1">
      <alignment horizontal="left" vertical="center"/>
    </xf>
    <xf numFmtId="170" fontId="60" fillId="11" borderId="0" xfId="32" applyNumberFormat="1" applyFont="1" applyFill="1" applyAlignment="1">
      <alignment horizontal="center" vertical="center"/>
    </xf>
    <xf numFmtId="170" fontId="60" fillId="11" borderId="16" xfId="32" applyNumberFormat="1" applyFont="1" applyFill="1" applyBorder="1" applyAlignment="1">
      <alignment horizontal="center" vertical="center"/>
    </xf>
    <xf numFmtId="202" fontId="37" fillId="11" borderId="412" xfId="1" applyNumberFormat="1" applyFont="1" applyFill="1" applyBorder="1" applyAlignment="1">
      <alignment horizontal="left" vertical="center"/>
    </xf>
    <xf numFmtId="206" fontId="191" fillId="17" borderId="10" xfId="1" applyNumberFormat="1" applyFont="1" applyFill="1" applyBorder="1" applyAlignment="1">
      <alignment horizontal="center" vertical="center"/>
    </xf>
    <xf numFmtId="202" fontId="277" fillId="63" borderId="412" xfId="1" applyNumberFormat="1" applyFont="1" applyFill="1" applyBorder="1" applyAlignment="1">
      <alignment vertical="center"/>
    </xf>
    <xf numFmtId="0" fontId="144" fillId="136" borderId="383" xfId="1" applyFont="1" applyFill="1" applyBorder="1" applyAlignment="1">
      <alignment horizontal="right" vertical="center"/>
    </xf>
    <xf numFmtId="0" fontId="526" fillId="136" borderId="383" xfId="1" applyFont="1" applyFill="1" applyBorder="1" applyAlignment="1">
      <alignment horizontal="right" vertical="center"/>
    </xf>
    <xf numFmtId="0" fontId="29" fillId="136" borderId="410" xfId="1" applyFont="1" applyFill="1" applyBorder="1" applyAlignment="1">
      <alignment horizontal="right" vertical="center"/>
    </xf>
    <xf numFmtId="202" fontId="277" fillId="63" borderId="417" xfId="1" applyNumberFormat="1" applyFont="1" applyFill="1" applyBorder="1" applyAlignment="1">
      <alignment vertical="center"/>
    </xf>
    <xf numFmtId="202" fontId="37" fillId="63" borderId="412" xfId="1" applyNumberFormat="1" applyFont="1" applyFill="1" applyBorder="1" applyAlignment="1">
      <alignment vertical="center"/>
    </xf>
    <xf numFmtId="0" fontId="486" fillId="137" borderId="125" xfId="1" applyFont="1" applyFill="1" applyBorder="1" applyAlignment="1">
      <alignment horizontal="right" vertical="center"/>
    </xf>
    <xf numFmtId="170" fontId="60" fillId="67" borderId="42" xfId="32" applyNumberFormat="1" applyFont="1" applyFill="1" applyBorder="1" applyAlignment="1">
      <alignment horizontal="center" vertical="center"/>
    </xf>
    <xf numFmtId="202" fontId="37" fillId="67" borderId="17" xfId="1" applyNumberFormat="1" applyFont="1" applyFill="1" applyBorder="1" applyAlignment="1">
      <alignment horizontal="left" vertical="center"/>
    </xf>
    <xf numFmtId="170" fontId="60" fillId="67" borderId="0" xfId="32" applyNumberFormat="1" applyFont="1" applyFill="1" applyAlignment="1">
      <alignment horizontal="center" vertical="center"/>
    </xf>
    <xf numFmtId="170" fontId="60" fillId="67" borderId="16" xfId="32" applyNumberFormat="1" applyFont="1" applyFill="1" applyBorder="1" applyAlignment="1">
      <alignment horizontal="center" vertical="center"/>
    </xf>
    <xf numFmtId="202" fontId="37" fillId="67" borderId="412" xfId="1" applyNumberFormat="1" applyFont="1" applyFill="1" applyBorder="1" applyAlignment="1">
      <alignment vertical="center"/>
    </xf>
    <xf numFmtId="202" fontId="37" fillId="67" borderId="412" xfId="1" applyNumberFormat="1" applyFont="1" applyFill="1" applyBorder="1" applyAlignment="1">
      <alignment horizontal="left" vertical="center"/>
    </xf>
    <xf numFmtId="202" fontId="37" fillId="67" borderId="417" xfId="1" applyNumberFormat="1" applyFont="1" applyFill="1" applyBorder="1" applyAlignment="1">
      <alignment vertical="center"/>
    </xf>
    <xf numFmtId="0" fontId="485" fillId="114" borderId="127" xfId="1" applyFont="1" applyFill="1" applyBorder="1" applyAlignment="1">
      <alignment horizontal="right" vertical="center"/>
    </xf>
    <xf numFmtId="0" fontId="188" fillId="80" borderId="10" xfId="1" applyFont="1" applyFill="1" applyBorder="1" applyAlignment="1">
      <alignment horizontal="center" vertical="center"/>
    </xf>
    <xf numFmtId="202" fontId="37" fillId="110" borderId="412" xfId="1" applyNumberFormat="1" applyFont="1" applyFill="1" applyBorder="1" applyAlignment="1">
      <alignment vertical="center"/>
    </xf>
    <xf numFmtId="0" fontId="486" fillId="141" borderId="125" xfId="1" applyFont="1" applyFill="1" applyBorder="1" applyAlignment="1">
      <alignment horizontal="right" vertical="center"/>
    </xf>
    <xf numFmtId="170" fontId="2" fillId="73" borderId="42" xfId="32" applyNumberFormat="1" applyFont="1" applyFill="1" applyBorder="1" applyAlignment="1">
      <alignment horizontal="center" vertical="center"/>
    </xf>
    <xf numFmtId="202" fontId="59" fillId="73" borderId="17" xfId="1" applyNumberFormat="1" applyFont="1" applyFill="1" applyBorder="1" applyAlignment="1">
      <alignment horizontal="left" vertical="center"/>
    </xf>
    <xf numFmtId="170" fontId="2" fillId="73" borderId="0" xfId="32" applyNumberFormat="1" applyFont="1" applyFill="1" applyAlignment="1">
      <alignment horizontal="center" vertical="center"/>
    </xf>
    <xf numFmtId="170" fontId="2" fillId="73" borderId="16" xfId="32" applyNumberFormat="1" applyFont="1" applyFill="1" applyBorder="1" applyAlignment="1">
      <alignment horizontal="center" vertical="center"/>
    </xf>
    <xf numFmtId="202" fontId="59" fillId="73" borderId="412" xfId="1" applyNumberFormat="1" applyFont="1" applyFill="1" applyBorder="1" applyAlignment="1">
      <alignment horizontal="left" vertical="center"/>
    </xf>
    <xf numFmtId="207" fontId="521" fillId="17" borderId="12" xfId="1" quotePrefix="1" applyNumberFormat="1" applyFont="1" applyFill="1" applyBorder="1" applyAlignment="1">
      <alignment horizontal="center" vertical="center"/>
    </xf>
    <xf numFmtId="202" fontId="59" fillId="131" borderId="412" xfId="1" applyNumberFormat="1" applyFont="1" applyFill="1" applyBorder="1" applyAlignment="1">
      <alignment vertical="center"/>
    </xf>
    <xf numFmtId="202" fontId="37" fillId="72" borderId="412" xfId="1" applyNumberFormat="1" applyFont="1" applyFill="1" applyBorder="1" applyAlignment="1">
      <alignment vertical="center"/>
    </xf>
    <xf numFmtId="202" fontId="527" fillId="11" borderId="412" xfId="1" applyNumberFormat="1" applyFont="1" applyFill="1" applyBorder="1" applyAlignment="1">
      <alignment vertical="center"/>
    </xf>
    <xf numFmtId="202" fontId="37" fillId="74" borderId="412" xfId="1" applyNumberFormat="1" applyFont="1" applyFill="1" applyBorder="1" applyAlignment="1">
      <alignment vertical="center"/>
    </xf>
    <xf numFmtId="0" fontId="483" fillId="63" borderId="129" xfId="1" applyFont="1" applyFill="1" applyBorder="1" applyAlignment="1">
      <alignment horizontal="right" vertical="center" wrapText="1"/>
    </xf>
    <xf numFmtId="0" fontId="483" fillId="73" borderId="16" xfId="1" applyFont="1" applyFill="1" applyBorder="1" applyAlignment="1">
      <alignment horizontal="right" vertical="center" wrapText="1"/>
    </xf>
    <xf numFmtId="0" fontId="40" fillId="8" borderId="0" xfId="30" applyFill="1" applyAlignment="1">
      <alignment horizontal="center" vertical="center" wrapText="1"/>
    </xf>
    <xf numFmtId="0" fontId="40" fillId="8" borderId="17" xfId="30" applyFill="1" applyBorder="1" applyAlignment="1">
      <alignment horizontal="center" vertical="center" wrapText="1"/>
    </xf>
    <xf numFmtId="0" fontId="29" fillId="8" borderId="16" xfId="1" applyFont="1" applyFill="1" applyBorder="1" applyAlignment="1">
      <alignment vertical="center"/>
    </xf>
    <xf numFmtId="0" fontId="56" fillId="8" borderId="0" xfId="1" applyFont="1" applyFill="1" applyAlignment="1">
      <alignment vertical="center"/>
    </xf>
    <xf numFmtId="0" fontId="56" fillId="8" borderId="17" xfId="1" applyFont="1" applyFill="1" applyBorder="1" applyAlignment="1">
      <alignment vertical="center"/>
    </xf>
    <xf numFmtId="0" fontId="29" fillId="8" borderId="18" xfId="1" applyFont="1" applyFill="1" applyBorder="1" applyAlignment="1">
      <alignment vertical="center"/>
    </xf>
    <xf numFmtId="0" fontId="56" fillId="8" borderId="19" xfId="1" applyFont="1" applyFill="1" applyBorder="1" applyAlignment="1">
      <alignment vertical="center"/>
    </xf>
    <xf numFmtId="0" fontId="56" fillId="8" borderId="20" xfId="1" applyFont="1" applyFill="1" applyBorder="1" applyAlignment="1">
      <alignment vertical="center"/>
    </xf>
    <xf numFmtId="0" fontId="528" fillId="104" borderId="0" xfId="30" applyFont="1" applyFill="1" applyAlignment="1">
      <alignment horizontal="center" vertical="center"/>
    </xf>
    <xf numFmtId="0" fontId="529" fillId="0" borderId="0" xfId="38" applyFont="1" applyAlignment="1">
      <alignment vertical="center"/>
    </xf>
    <xf numFmtId="0" fontId="530" fillId="51" borderId="26" xfId="31" applyFont="1" applyFill="1" applyBorder="1" applyAlignment="1">
      <alignment horizontal="centerContinuous" vertical="center" wrapText="1"/>
    </xf>
    <xf numFmtId="0" fontId="532" fillId="51" borderId="27" xfId="31" applyFont="1" applyFill="1" applyBorder="1" applyAlignment="1">
      <alignment horizontal="centerContinuous" vertical="center" wrapText="1"/>
    </xf>
    <xf numFmtId="0" fontId="533" fillId="51" borderId="27" xfId="34" applyFont="1" applyFill="1" applyBorder="1" applyAlignment="1">
      <alignment horizontal="centerContinuous" vertical="center" wrapText="1"/>
    </xf>
    <xf numFmtId="0" fontId="533" fillId="51" borderId="114" xfId="34" applyFont="1" applyFill="1" applyBorder="1" applyAlignment="1">
      <alignment horizontal="centerContinuous" vertical="center" wrapText="1"/>
    </xf>
    <xf numFmtId="0" fontId="5" fillId="0" borderId="0" xfId="38" applyAlignment="1">
      <alignment vertical="center"/>
    </xf>
    <xf numFmtId="0" fontId="5" fillId="0" borderId="0" xfId="38" applyAlignment="1">
      <alignment horizontal="centerContinuous" vertical="center"/>
    </xf>
    <xf numFmtId="0" fontId="5" fillId="0" borderId="16" xfId="38" applyBorder="1" applyAlignment="1">
      <alignment vertical="center"/>
    </xf>
    <xf numFmtId="0" fontId="534" fillId="0" borderId="0" xfId="38" applyFont="1" applyAlignment="1">
      <alignment horizontal="center" vertical="center"/>
    </xf>
    <xf numFmtId="0" fontId="535" fillId="0" borderId="0" xfId="38" applyFont="1" applyAlignment="1">
      <alignment horizontal="center" vertical="center"/>
    </xf>
    <xf numFmtId="0" fontId="5" fillId="0" borderId="17" xfId="38" applyBorder="1" applyAlignment="1">
      <alignment vertical="center"/>
    </xf>
    <xf numFmtId="0" fontId="536" fillId="0" borderId="0" xfId="38" applyFont="1" applyAlignment="1">
      <alignment horizontal="center" vertical="center"/>
    </xf>
    <xf numFmtId="0" fontId="5" fillId="0" borderId="0" xfId="38" applyAlignment="1">
      <alignment horizontal="center" vertical="center"/>
    </xf>
    <xf numFmtId="0" fontId="5" fillId="0" borderId="0" xfId="38" applyAlignment="1">
      <alignment horizontal="left" vertical="center"/>
    </xf>
    <xf numFmtId="0" fontId="5" fillId="0" borderId="315" xfId="38" applyBorder="1" applyAlignment="1">
      <alignment vertical="center"/>
    </xf>
    <xf numFmtId="0" fontId="5" fillId="0" borderId="316" xfId="38" applyBorder="1" applyAlignment="1">
      <alignment vertical="center"/>
    </xf>
    <xf numFmtId="0" fontId="5" fillId="0" borderId="329" xfId="38" applyBorder="1" applyAlignment="1">
      <alignment vertical="center"/>
    </xf>
    <xf numFmtId="0" fontId="541" fillId="0" borderId="16" xfId="38" applyFont="1" applyBorder="1" applyAlignment="1">
      <alignment vertical="center"/>
    </xf>
    <xf numFmtId="0" fontId="5" fillId="0" borderId="309" xfId="38" applyBorder="1" applyAlignment="1">
      <alignment vertical="center"/>
    </xf>
    <xf numFmtId="0" fontId="498" fillId="0" borderId="432" xfId="38" applyFont="1" applyBorder="1" applyAlignment="1">
      <alignment horizontal="center" vertical="center"/>
    </xf>
    <xf numFmtId="0" fontId="542" fillId="0" borderId="433" xfId="38" applyFont="1" applyBorder="1" applyAlignment="1">
      <alignment horizontal="center" vertical="center" wrapText="1"/>
    </xf>
    <xf numFmtId="0" fontId="5" fillId="115" borderId="433" xfId="38" applyFill="1" applyBorder="1" applyAlignment="1">
      <alignment horizontal="center" vertical="center" wrapText="1"/>
    </xf>
    <xf numFmtId="0" fontId="16" fillId="0" borderId="433" xfId="38" applyFont="1" applyBorder="1" applyAlignment="1">
      <alignment horizontal="center" vertical="center"/>
    </xf>
    <xf numFmtId="0" fontId="6" fillId="0" borderId="434" xfId="38" applyFont="1" applyBorder="1" applyAlignment="1">
      <alignment horizontal="center" vertical="center"/>
    </xf>
    <xf numFmtId="0" fontId="5" fillId="0" borderId="182" xfId="38" applyBorder="1" applyAlignment="1">
      <alignment horizontal="left" vertical="center"/>
    </xf>
    <xf numFmtId="0" fontId="498" fillId="0" borderId="45" xfId="38" applyFont="1" applyBorder="1" applyAlignment="1">
      <alignment horizontal="center" vertical="center"/>
    </xf>
    <xf numFmtId="0" fontId="543" fillId="0" borderId="313" xfId="38" applyFont="1" applyBorder="1" applyAlignment="1">
      <alignment horizontal="center" vertical="center"/>
    </xf>
    <xf numFmtId="0" fontId="6" fillId="115" borderId="313" xfId="38" applyFont="1" applyFill="1" applyBorder="1" applyAlignment="1">
      <alignment horizontal="center" vertical="center"/>
    </xf>
    <xf numFmtId="0" fontId="16" fillId="0" borderId="313" xfId="38" applyFont="1" applyBorder="1" applyAlignment="1">
      <alignment horizontal="center" vertical="center"/>
    </xf>
    <xf numFmtId="0" fontId="6" fillId="0" borderId="435" xfId="38" applyFont="1" applyBorder="1" applyAlignment="1">
      <alignment vertical="center"/>
    </xf>
    <xf numFmtId="0" fontId="14" fillId="0" borderId="16" xfId="38" applyFont="1" applyBorder="1" applyAlignment="1">
      <alignment vertical="center"/>
    </xf>
    <xf numFmtId="0" fontId="25" fillId="0" borderId="0" xfId="38" applyFont="1" applyAlignment="1">
      <alignment vertical="center"/>
    </xf>
    <xf numFmtId="0" fontId="535" fillId="0" borderId="0" xfId="38" applyFont="1" applyAlignment="1">
      <alignment horizontal="left" vertical="center"/>
    </xf>
    <xf numFmtId="0" fontId="535" fillId="0" borderId="383" xfId="38" applyFont="1" applyBorder="1" applyAlignment="1">
      <alignment horizontal="left" vertical="center"/>
    </xf>
    <xf numFmtId="0" fontId="405" fillId="0" borderId="41" xfId="38" applyFont="1" applyBorder="1" applyAlignment="1">
      <alignment horizontal="center" vertical="center"/>
    </xf>
    <xf numFmtId="0" fontId="405" fillId="0" borderId="314" xfId="38" applyFont="1" applyBorder="1" applyAlignment="1">
      <alignment horizontal="center" vertical="center"/>
    </xf>
    <xf numFmtId="0" fontId="25" fillId="0" borderId="186" xfId="38" applyFont="1" applyBorder="1" applyAlignment="1">
      <alignment horizontal="center" vertical="center"/>
    </xf>
    <xf numFmtId="0" fontId="6" fillId="0" borderId="436" xfId="38" applyFont="1" applyBorder="1" applyAlignment="1">
      <alignment horizontal="center" vertical="center"/>
    </xf>
    <xf numFmtId="0" fontId="5" fillId="0" borderId="383" xfId="38" applyBorder="1" applyAlignment="1">
      <alignment vertical="center"/>
    </xf>
    <xf numFmtId="0" fontId="5" fillId="0" borderId="41" xfId="38" applyBorder="1" applyAlignment="1">
      <alignment horizontal="center" vertical="center"/>
    </xf>
    <xf numFmtId="0" fontId="5" fillId="0" borderId="314" xfId="38" applyBorder="1" applyAlignment="1">
      <alignment horizontal="center" vertical="center"/>
    </xf>
    <xf numFmtId="0" fontId="5" fillId="0" borderId="186" xfId="38" applyBorder="1" applyAlignment="1">
      <alignment vertical="center"/>
    </xf>
    <xf numFmtId="0" fontId="25" fillId="0" borderId="16" xfId="38" applyFont="1" applyBorder="1" applyAlignment="1">
      <alignment vertical="center"/>
    </xf>
    <xf numFmtId="0" fontId="25" fillId="0" borderId="41" xfId="38" applyFont="1" applyBorder="1" applyAlignment="1">
      <alignment horizontal="center" vertical="center"/>
    </xf>
    <xf numFmtId="0" fontId="25" fillId="0" borderId="314" xfId="38" applyFont="1" applyBorder="1" applyAlignment="1">
      <alignment horizontal="center" vertical="center"/>
    </xf>
    <xf numFmtId="0" fontId="25" fillId="0" borderId="186" xfId="38" applyFont="1" applyBorder="1" applyAlignment="1">
      <alignment vertical="center"/>
    </xf>
    <xf numFmtId="0" fontId="460" fillId="0" borderId="16" xfId="38" applyFont="1" applyBorder="1" applyAlignment="1">
      <alignment vertical="center"/>
    </xf>
    <xf numFmtId="0" fontId="19" fillId="0" borderId="383" xfId="38" applyFont="1" applyBorder="1" applyAlignment="1">
      <alignment horizontal="center" vertical="center" wrapText="1"/>
    </xf>
    <xf numFmtId="0" fontId="544" fillId="125" borderId="41" xfId="38" applyFont="1" applyFill="1" applyBorder="1" applyAlignment="1">
      <alignment horizontal="center" vertical="center"/>
    </xf>
    <xf numFmtId="0" fontId="443" fillId="125" borderId="314" xfId="38" applyFont="1" applyFill="1" applyBorder="1" applyAlignment="1">
      <alignment horizontal="center" vertical="center"/>
    </xf>
    <xf numFmtId="0" fontId="25" fillId="115" borderId="314" xfId="38" applyFont="1" applyFill="1" applyBorder="1" applyAlignment="1">
      <alignment horizontal="center" vertical="center"/>
    </xf>
    <xf numFmtId="0" fontId="13" fillId="125" borderId="314" xfId="38" applyFont="1" applyFill="1" applyBorder="1" applyAlignment="1">
      <alignment horizontal="center" vertical="center"/>
    </xf>
    <xf numFmtId="0" fontId="5" fillId="26" borderId="16" xfId="38" applyFill="1" applyBorder="1" applyAlignment="1">
      <alignment vertical="center"/>
    </xf>
    <xf numFmtId="0" fontId="19" fillId="0" borderId="383" xfId="38" applyFont="1" applyBorder="1" applyAlignment="1">
      <alignment horizontal="center"/>
    </xf>
    <xf numFmtId="0" fontId="544" fillId="0" borderId="41" xfId="38" applyFont="1" applyBorder="1" applyAlignment="1">
      <alignment horizontal="center" vertical="center"/>
    </xf>
    <xf numFmtId="0" fontId="443" fillId="0" borderId="314" xfId="38" applyFont="1" applyBorder="1" applyAlignment="1">
      <alignment horizontal="center" vertical="center"/>
    </xf>
    <xf numFmtId="0" fontId="13" fillId="0" borderId="314" xfId="38" applyFont="1" applyBorder="1" applyAlignment="1">
      <alignment horizontal="center" vertical="center"/>
    </xf>
    <xf numFmtId="0" fontId="173" fillId="0" borderId="0" xfId="38" applyFont="1" applyAlignment="1">
      <alignment horizontal="center" vertical="center"/>
    </xf>
    <xf numFmtId="0" fontId="25" fillId="0" borderId="41" xfId="38" applyFont="1" applyBorder="1" applyAlignment="1">
      <alignment vertical="center"/>
    </xf>
    <xf numFmtId="0" fontId="25" fillId="0" borderId="314" xfId="38" applyFont="1" applyBorder="1" applyAlignment="1">
      <alignment vertical="center"/>
    </xf>
    <xf numFmtId="0" fontId="545" fillId="0" borderId="0" xfId="38" applyFont="1" applyAlignment="1">
      <alignment vertical="center"/>
    </xf>
    <xf numFmtId="0" fontId="173" fillId="0" borderId="0" xfId="38" applyFont="1" applyAlignment="1">
      <alignment vertical="center"/>
    </xf>
    <xf numFmtId="0" fontId="5" fillId="0" borderId="0" xfId="38" applyAlignment="1">
      <alignment horizontal="right" vertical="center"/>
    </xf>
    <xf numFmtId="0" fontId="5" fillId="0" borderId="17" xfId="38" quotePrefix="1" applyBorder="1" applyAlignment="1">
      <alignment horizontal="left" vertical="center"/>
    </xf>
    <xf numFmtId="0" fontId="5" fillId="0" borderId="0" xfId="38" quotePrefix="1" applyAlignment="1">
      <alignment vertical="center"/>
    </xf>
    <xf numFmtId="0" fontId="6" fillId="0" borderId="0" xfId="38" applyFont="1" applyAlignment="1">
      <alignment vertical="center"/>
    </xf>
    <xf numFmtId="0" fontId="439" fillId="0" borderId="437" xfId="38" applyFont="1" applyBorder="1" applyAlignment="1">
      <alignment horizontal="center" vertical="center"/>
    </xf>
    <xf numFmtId="0" fontId="440" fillId="0" borderId="324" xfId="38" applyFont="1" applyBorder="1" applyAlignment="1">
      <alignment horizontal="center" vertical="center"/>
    </xf>
    <xf numFmtId="0" fontId="546" fillId="0" borderId="324" xfId="38" applyFont="1" applyBorder="1" applyAlignment="1">
      <alignment horizontal="center" vertical="center"/>
    </xf>
    <xf numFmtId="0" fontId="13" fillId="0" borderId="324" xfId="38" applyFont="1" applyBorder="1" applyAlignment="1">
      <alignment horizontal="center" vertical="center"/>
    </xf>
    <xf numFmtId="0" fontId="25" fillId="0" borderId="438" xfId="38" applyFont="1" applyBorder="1" applyAlignment="1">
      <alignment horizontal="center" vertical="center"/>
    </xf>
    <xf numFmtId="0" fontId="547" fillId="0" borderId="0" xfId="38" applyFont="1" applyAlignment="1">
      <alignment horizontal="center" vertical="center"/>
    </xf>
    <xf numFmtId="0" fontId="5" fillId="0" borderId="18" xfId="38" applyBorder="1" applyAlignment="1">
      <alignment vertical="center"/>
    </xf>
    <xf numFmtId="0" fontId="439" fillId="0" borderId="136" xfId="38" applyFont="1" applyBorder="1" applyAlignment="1">
      <alignment horizontal="center" vertical="center"/>
    </xf>
    <xf numFmtId="0" fontId="440" fillId="0" borderId="439" xfId="38" applyFont="1" applyBorder="1" applyAlignment="1">
      <alignment horizontal="center" vertical="center"/>
    </xf>
    <xf numFmtId="0" fontId="546" fillId="0" borderId="439" xfId="38" applyFont="1" applyBorder="1" applyAlignment="1">
      <alignment horizontal="center" vertical="center"/>
    </xf>
    <xf numFmtId="0" fontId="13" fillId="0" borderId="439" xfId="38" applyFont="1" applyBorder="1" applyAlignment="1">
      <alignment horizontal="center" vertical="center"/>
    </xf>
    <xf numFmtId="0" fontId="25" fillId="0" borderId="440" xfId="38" applyFont="1" applyBorder="1" applyAlignment="1">
      <alignment horizontal="center" vertical="center"/>
    </xf>
    <xf numFmtId="0" fontId="5" fillId="0" borderId="19" xfId="38" applyBorder="1" applyAlignment="1">
      <alignment vertical="center"/>
    </xf>
    <xf numFmtId="0" fontId="5" fillId="0" borderId="20" xfId="38" applyBorder="1" applyAlignment="1">
      <alignment vertical="center"/>
    </xf>
    <xf numFmtId="0" fontId="37" fillId="0" borderId="0" xfId="38" applyFont="1" applyAlignment="1">
      <alignment vertical="center"/>
    </xf>
    <xf numFmtId="0" fontId="55" fillId="51" borderId="26" xfId="31" applyFont="1" applyFill="1" applyBorder="1" applyAlignment="1">
      <alignment horizontal="centerContinuous" vertical="center"/>
    </xf>
    <xf numFmtId="0" fontId="29" fillId="51" borderId="27" xfId="31" applyFont="1" applyFill="1" applyBorder="1" applyAlignment="1">
      <alignment horizontal="centerContinuous" vertical="center" wrapText="1"/>
    </xf>
    <xf numFmtId="0" fontId="28" fillId="51" borderId="27" xfId="34" applyFont="1" applyFill="1" applyBorder="1" applyAlignment="1">
      <alignment horizontal="centerContinuous" vertical="center" wrapText="1"/>
    </xf>
    <xf numFmtId="0" fontId="28" fillId="51" borderId="114" xfId="34" applyFont="1" applyFill="1" applyBorder="1" applyAlignment="1">
      <alignment horizontal="centerContinuous" vertical="center" wrapText="1"/>
    </xf>
    <xf numFmtId="0" fontId="37" fillId="0" borderId="0" xfId="38" applyFont="1"/>
    <xf numFmtId="0" fontId="548" fillId="37" borderId="309" xfId="12" applyFont="1" applyFill="1" applyBorder="1" applyAlignment="1">
      <alignment horizontal="center" vertical="center"/>
    </xf>
    <xf numFmtId="0" fontId="262" fillId="146" borderId="441" xfId="12" applyFont="1" applyFill="1" applyBorder="1" applyAlignment="1">
      <alignment horizontal="left" vertical="center"/>
    </xf>
    <xf numFmtId="0" fontId="409" fillId="146" borderId="442" xfId="12" applyFont="1" applyFill="1" applyBorder="1" applyAlignment="1">
      <alignment horizontal="left" vertical="center"/>
    </xf>
    <xf numFmtId="0" fontId="37" fillId="43" borderId="16" xfId="38" applyFont="1" applyFill="1" applyBorder="1" applyAlignment="1">
      <alignment vertical="center"/>
    </xf>
    <xf numFmtId="0" fontId="55" fillId="43" borderId="0" xfId="38" applyFont="1" applyFill="1" applyAlignment="1">
      <alignment horizontal="center" vertical="center"/>
    </xf>
    <xf numFmtId="0" fontId="37" fillId="43" borderId="17" xfId="38" applyFont="1" applyFill="1" applyBorder="1" applyAlignment="1">
      <alignment vertical="center"/>
    </xf>
    <xf numFmtId="0" fontId="37" fillId="0" borderId="16" xfId="38" applyFont="1" applyBorder="1"/>
    <xf numFmtId="0" fontId="56" fillId="0" borderId="0" xfId="38" applyFont="1"/>
    <xf numFmtId="0" fontId="56" fillId="0" borderId="0" xfId="38" applyFont="1" applyAlignment="1">
      <alignment horizontal="right"/>
    </xf>
    <xf numFmtId="0" fontId="56" fillId="0" borderId="17" xfId="38" applyFont="1" applyBorder="1"/>
    <xf numFmtId="0" fontId="37" fillId="43" borderId="16" xfId="38" applyFont="1" applyFill="1" applyBorder="1"/>
    <xf numFmtId="0" fontId="549" fillId="43" borderId="0" xfId="38" applyFont="1" applyFill="1" applyAlignment="1">
      <alignment horizontal="left"/>
    </xf>
    <xf numFmtId="0" fontId="417" fillId="43" borderId="0" xfId="38" applyFont="1" applyFill="1" applyAlignment="1">
      <alignment horizontal="left"/>
    </xf>
    <xf numFmtId="0" fontId="550" fillId="43" borderId="0" xfId="38" applyFont="1" applyFill="1" applyAlignment="1">
      <alignment horizontal="left"/>
    </xf>
    <xf numFmtId="0" fontId="37" fillId="43" borderId="17" xfId="38" applyFont="1" applyFill="1" applyBorder="1"/>
    <xf numFmtId="0" fontId="53" fillId="0" borderId="0" xfId="38" applyFont="1" applyAlignment="1">
      <alignment horizontal="centerContinuous"/>
    </xf>
    <xf numFmtId="0" fontId="37" fillId="43" borderId="0" xfId="38" applyFont="1" applyFill="1" applyAlignment="1">
      <alignment horizontal="centerContinuous"/>
    </xf>
    <xf numFmtId="0" fontId="28" fillId="0" borderId="17" xfId="38" applyFont="1" applyBorder="1" applyAlignment="1">
      <alignment horizontal="centerContinuous"/>
    </xf>
    <xf numFmtId="0" fontId="58" fillId="146" borderId="0" xfId="38" applyFont="1" applyFill="1" applyAlignment="1">
      <alignment horizontal="centerContinuous"/>
    </xf>
    <xf numFmtId="0" fontId="28" fillId="146" borderId="0" xfId="38" applyFont="1" applyFill="1" applyAlignment="1">
      <alignment horizontal="centerContinuous"/>
    </xf>
    <xf numFmtId="0" fontId="53" fillId="0" borderId="16" xfId="38" applyFont="1" applyBorder="1"/>
    <xf numFmtId="0" fontId="53" fillId="0" borderId="0" xfId="38" applyFont="1" applyAlignment="1">
      <alignment horizontal="center"/>
    </xf>
    <xf numFmtId="0" fontId="53" fillId="0" borderId="0" xfId="38" applyFont="1"/>
    <xf numFmtId="0" fontId="53" fillId="0" borderId="17" xfId="38" applyFont="1" applyBorder="1"/>
    <xf numFmtId="0" fontId="37" fillId="0" borderId="17" xfId="38" applyFont="1" applyBorder="1"/>
    <xf numFmtId="0" fontId="551" fillId="29" borderId="0" xfId="38" applyFont="1" applyFill="1" applyAlignment="1">
      <alignment horizontal="center" vertical="center"/>
    </xf>
    <xf numFmtId="0" fontId="58" fillId="3" borderId="0" xfId="38" applyFont="1" applyFill="1" applyAlignment="1">
      <alignment horizontal="center" vertical="center"/>
    </xf>
    <xf numFmtId="0" fontId="551" fillId="27" borderId="0" xfId="38" applyFont="1" applyFill="1" applyAlignment="1">
      <alignment horizontal="center" vertical="center"/>
    </xf>
    <xf numFmtId="2" fontId="552" fillId="43" borderId="41" xfId="38" applyNumberFormat="1" applyFont="1" applyFill="1" applyBorder="1" applyAlignment="1" applyProtection="1">
      <alignment horizontal="left" vertical="center"/>
      <protection locked="0"/>
    </xf>
    <xf numFmtId="2" fontId="553" fillId="43" borderId="41" xfId="38" applyNumberFormat="1" applyFont="1" applyFill="1" applyBorder="1" applyAlignment="1" applyProtection="1">
      <alignment horizontal="left" vertical="center"/>
      <protection locked="0"/>
    </xf>
    <xf numFmtId="2" fontId="554" fillId="43" borderId="41" xfId="38" applyNumberFormat="1" applyFont="1" applyFill="1" applyBorder="1" applyAlignment="1" applyProtection="1">
      <alignment horizontal="left" vertical="center"/>
      <protection locked="0"/>
    </xf>
    <xf numFmtId="2" fontId="552" fillId="43" borderId="0" xfId="38" applyNumberFormat="1" applyFont="1" applyFill="1" applyAlignment="1" applyProtection="1">
      <alignment horizontal="left" vertical="center"/>
      <protection locked="0"/>
    </xf>
    <xf numFmtId="2" fontId="554" fillId="43" borderId="0" xfId="38" applyNumberFormat="1" applyFont="1" applyFill="1" applyAlignment="1" applyProtection="1">
      <alignment horizontal="left" vertical="center"/>
      <protection locked="0"/>
    </xf>
    <xf numFmtId="0" fontId="37" fillId="0" borderId="315" xfId="38" applyFont="1" applyBorder="1"/>
    <xf numFmtId="0" fontId="37" fillId="0" borderId="329" xfId="38" applyFont="1" applyBorder="1"/>
    <xf numFmtId="0" fontId="37" fillId="0" borderId="18" xfId="38" applyFont="1" applyBorder="1"/>
    <xf numFmtId="0" fontId="124" fillId="0" borderId="20" xfId="38" applyFont="1" applyBorder="1" applyAlignment="1">
      <alignment horizontal="center" vertical="center" wrapText="1"/>
    </xf>
    <xf numFmtId="0" fontId="28" fillId="0" borderId="0" xfId="12" applyFont="1" applyAlignment="1">
      <alignment horizontal="center" vertical="center"/>
    </xf>
    <xf numFmtId="0" fontId="37" fillId="0" borderId="0" xfId="38" applyFont="1" applyAlignment="1">
      <alignment horizontal="center" vertical="center"/>
    </xf>
    <xf numFmtId="0" fontId="89" fillId="26" borderId="0" xfId="12" applyFont="1" applyFill="1" applyAlignment="1">
      <alignment horizontal="center" vertical="center"/>
    </xf>
    <xf numFmtId="0" fontId="37" fillId="115" borderId="0" xfId="38" applyFont="1" applyFill="1" applyAlignment="1">
      <alignment horizontal="center" vertical="center"/>
    </xf>
    <xf numFmtId="0" fontId="32" fillId="0" borderId="0" xfId="12" applyFont="1" applyAlignment="1">
      <alignment horizontal="left" vertical="center"/>
    </xf>
    <xf numFmtId="0" fontId="556" fillId="37" borderId="32" xfId="12" applyFont="1" applyFill="1" applyBorder="1" applyAlignment="1">
      <alignment horizontal="left" vertical="center"/>
    </xf>
    <xf numFmtId="0" fontId="548" fillId="37" borderId="32" xfId="12" applyFont="1" applyFill="1" applyBorder="1" applyAlignment="1">
      <alignment horizontal="right" vertical="center"/>
    </xf>
    <xf numFmtId="0" fontId="421" fillId="147" borderId="93" xfId="38" applyFont="1" applyFill="1" applyBorder="1" applyAlignment="1">
      <alignment horizontal="centerContinuous" vertical="center"/>
    </xf>
    <xf numFmtId="0" fontId="89" fillId="147" borderId="32" xfId="38" applyFont="1" applyFill="1" applyBorder="1" applyAlignment="1">
      <alignment horizontal="centerContinuous" vertical="center"/>
    </xf>
    <xf numFmtId="0" fontId="89" fillId="147" borderId="443" xfId="38" applyFont="1" applyFill="1" applyBorder="1" applyAlignment="1">
      <alignment horizontal="centerContinuous" vertical="center"/>
    </xf>
    <xf numFmtId="0" fontId="89" fillId="147" borderId="93" xfId="38" applyFont="1" applyFill="1" applyBorder="1" applyAlignment="1">
      <alignment horizontal="centerContinuous" vertical="center"/>
    </xf>
    <xf numFmtId="0" fontId="89" fillId="147" borderId="33" xfId="38" applyFont="1" applyFill="1" applyBorder="1" applyAlignment="1">
      <alignment horizontal="centerContinuous" vertical="center"/>
    </xf>
    <xf numFmtId="0" fontId="421" fillId="115" borderId="93" xfId="38" applyFont="1" applyFill="1" applyBorder="1" applyAlignment="1">
      <alignment horizontal="centerContinuous" vertical="center"/>
    </xf>
    <xf numFmtId="0" fontId="89" fillId="115" borderId="32" xfId="38" applyFont="1" applyFill="1" applyBorder="1" applyAlignment="1">
      <alignment horizontal="centerContinuous" vertical="center"/>
    </xf>
    <xf numFmtId="0" fontId="89" fillId="115" borderId="443" xfId="38" applyFont="1" applyFill="1" applyBorder="1" applyAlignment="1">
      <alignment horizontal="centerContinuous" vertical="center"/>
    </xf>
    <xf numFmtId="0" fontId="89" fillId="115" borderId="93" xfId="38" applyFont="1" applyFill="1" applyBorder="1" applyAlignment="1">
      <alignment horizontal="centerContinuous" vertical="center"/>
    </xf>
    <xf numFmtId="0" fontId="421" fillId="28" borderId="93" xfId="38" applyFont="1" applyFill="1" applyBorder="1" applyAlignment="1">
      <alignment horizontal="centerContinuous" vertical="center"/>
    </xf>
    <xf numFmtId="0" fontId="89" fillId="28" borderId="32" xfId="38" applyFont="1" applyFill="1" applyBorder="1" applyAlignment="1">
      <alignment horizontal="centerContinuous" vertical="center"/>
    </xf>
    <xf numFmtId="0" fontId="89" fillId="28" borderId="443" xfId="38" applyFont="1" applyFill="1" applyBorder="1" applyAlignment="1">
      <alignment horizontal="centerContinuous" vertical="center"/>
    </xf>
    <xf numFmtId="0" fontId="89" fillId="28" borderId="93" xfId="38" applyFont="1" applyFill="1" applyBorder="1" applyAlignment="1">
      <alignment horizontal="centerContinuous" vertical="center"/>
    </xf>
    <xf numFmtId="0" fontId="421" fillId="39" borderId="93" xfId="38" applyFont="1" applyFill="1" applyBorder="1" applyAlignment="1">
      <alignment horizontal="centerContinuous" vertical="center"/>
    </xf>
    <xf numFmtId="0" fontId="89" fillId="39" borderId="32" xfId="38" applyFont="1" applyFill="1" applyBorder="1" applyAlignment="1">
      <alignment horizontal="centerContinuous" vertical="center"/>
    </xf>
    <xf numFmtId="0" fontId="89" fillId="39" borderId="443" xfId="38" applyFont="1" applyFill="1" applyBorder="1" applyAlignment="1">
      <alignment horizontal="centerContinuous" vertical="center"/>
    </xf>
    <xf numFmtId="0" fontId="89" fillId="39" borderId="93" xfId="38" applyFont="1" applyFill="1" applyBorder="1" applyAlignment="1">
      <alignment horizontal="centerContinuous" vertical="center"/>
    </xf>
    <xf numFmtId="49" fontId="69" fillId="43" borderId="42" xfId="12" applyNumberFormat="1" applyFont="1" applyFill="1" applyBorder="1" applyAlignment="1">
      <alignment horizontal="center" vertical="center" wrapText="1"/>
    </xf>
    <xf numFmtId="1" fontId="558" fillId="43" borderId="445" xfId="38" applyNumberFormat="1" applyFont="1" applyFill="1" applyBorder="1" applyAlignment="1">
      <alignment horizontal="center" vertical="center"/>
    </xf>
    <xf numFmtId="1" fontId="558" fillId="43" borderId="128" xfId="38" applyNumberFormat="1" applyFont="1" applyFill="1" applyBorder="1" applyAlignment="1">
      <alignment horizontal="center" vertical="center"/>
    </xf>
    <xf numFmtId="1" fontId="558" fillId="43" borderId="119" xfId="38" applyNumberFormat="1" applyFont="1" applyFill="1" applyBorder="1" applyAlignment="1">
      <alignment horizontal="center" vertical="center"/>
    </xf>
    <xf numFmtId="1" fontId="558" fillId="43" borderId="446" xfId="38" applyNumberFormat="1" applyFont="1" applyFill="1" applyBorder="1" applyAlignment="1">
      <alignment horizontal="center" vertical="center"/>
    </xf>
    <xf numFmtId="0" fontId="417" fillId="26" borderId="0" xfId="12" applyFont="1" applyFill="1" applyAlignment="1">
      <alignment horizontal="center" vertical="center"/>
    </xf>
    <xf numFmtId="1" fontId="552" fillId="43" borderId="445" xfId="38" applyNumberFormat="1" applyFont="1" applyFill="1" applyBorder="1" applyAlignment="1">
      <alignment horizontal="center" vertical="center"/>
    </xf>
    <xf numFmtId="1" fontId="552" fillId="43" borderId="128" xfId="38" applyNumberFormat="1" applyFont="1" applyFill="1" applyBorder="1" applyAlignment="1">
      <alignment horizontal="center" vertical="center"/>
    </xf>
    <xf numFmtId="1" fontId="552" fillId="43" borderId="119" xfId="38" applyNumberFormat="1" applyFont="1" applyFill="1" applyBorder="1" applyAlignment="1">
      <alignment horizontal="center" vertical="center"/>
    </xf>
    <xf numFmtId="1" fontId="552" fillId="43" borderId="446" xfId="38" applyNumberFormat="1" applyFont="1" applyFill="1" applyBorder="1" applyAlignment="1">
      <alignment horizontal="center" vertical="center"/>
    </xf>
    <xf numFmtId="1" fontId="554" fillId="43" borderId="445" xfId="38" applyNumberFormat="1" applyFont="1" applyFill="1" applyBorder="1" applyAlignment="1">
      <alignment horizontal="center" vertical="center"/>
    </xf>
    <xf numFmtId="1" fontId="554" fillId="43" borderId="128" xfId="38" applyNumberFormat="1" applyFont="1" applyFill="1" applyBorder="1" applyAlignment="1">
      <alignment horizontal="center" vertical="center"/>
    </xf>
    <xf numFmtId="1" fontId="554" fillId="43" borderId="119" xfId="38" applyNumberFormat="1" applyFont="1" applyFill="1" applyBorder="1" applyAlignment="1">
      <alignment horizontal="center" vertical="center"/>
    </xf>
    <xf numFmtId="1" fontId="554" fillId="43" borderId="446" xfId="38" applyNumberFormat="1" applyFont="1" applyFill="1" applyBorder="1" applyAlignment="1">
      <alignment horizontal="center" vertical="center"/>
    </xf>
    <xf numFmtId="1" fontId="559" fillId="43" borderId="445" xfId="38" applyNumberFormat="1" applyFont="1" applyFill="1" applyBorder="1" applyAlignment="1">
      <alignment horizontal="center" vertical="center"/>
    </xf>
    <xf numFmtId="1" fontId="559" fillId="43" borderId="128" xfId="38" applyNumberFormat="1" applyFont="1" applyFill="1" applyBorder="1" applyAlignment="1">
      <alignment horizontal="center" vertical="center"/>
    </xf>
    <xf numFmtId="1" fontId="559" fillId="43" borderId="119" xfId="38" applyNumberFormat="1" applyFont="1" applyFill="1" applyBorder="1" applyAlignment="1">
      <alignment horizontal="center" vertical="center"/>
    </xf>
    <xf numFmtId="1" fontId="559" fillId="43" borderId="446" xfId="38" applyNumberFormat="1" applyFont="1" applyFill="1" applyBorder="1" applyAlignment="1">
      <alignment horizontal="center" vertical="center"/>
    </xf>
    <xf numFmtId="0" fontId="32" fillId="0" borderId="0" xfId="12" applyFont="1" applyAlignment="1">
      <alignment horizontal="center" vertical="center"/>
    </xf>
    <xf numFmtId="49" fontId="560" fillId="43" borderId="46" xfId="12" applyNumberFormat="1" applyFont="1" applyFill="1" applyBorder="1" applyAlignment="1">
      <alignment horizontal="center" vertical="center" wrapText="1"/>
    </xf>
    <xf numFmtId="208" fontId="561" fillId="43" borderId="448" xfId="39" applyNumberFormat="1" applyFont="1" applyFill="1" applyBorder="1" applyAlignment="1">
      <alignment horizontal="centerContinuous" vertical="center"/>
    </xf>
    <xf numFmtId="0" fontId="562" fillId="0" borderId="44" xfId="39" applyFont="1" applyBorder="1" applyAlignment="1">
      <alignment horizontal="centerContinuous" vertical="center"/>
    </xf>
    <xf numFmtId="0" fontId="562" fillId="0" borderId="44" xfId="38" applyFont="1" applyBorder="1" applyAlignment="1">
      <alignment horizontal="centerContinuous" vertical="center"/>
    </xf>
    <xf numFmtId="0" fontId="562" fillId="0" borderId="447" xfId="38" applyFont="1" applyBorder="1" applyAlignment="1">
      <alignment horizontal="centerContinuous" vertical="center"/>
    </xf>
    <xf numFmtId="208" fontId="563" fillId="43" borderId="448" xfId="39" applyNumberFormat="1" applyFont="1" applyFill="1" applyBorder="1" applyAlignment="1">
      <alignment horizontal="centerContinuous" vertical="center"/>
    </xf>
    <xf numFmtId="0" fontId="564" fillId="0" borderId="44" xfId="39" applyFont="1" applyBorder="1" applyAlignment="1">
      <alignment horizontal="centerContinuous" vertical="center"/>
    </xf>
    <xf numFmtId="0" fontId="564" fillId="0" borderId="44" xfId="38" applyFont="1" applyBorder="1" applyAlignment="1">
      <alignment horizontal="centerContinuous" vertical="center"/>
    </xf>
    <xf numFmtId="0" fontId="564" fillId="0" borderId="447" xfId="38" applyFont="1" applyBorder="1" applyAlignment="1">
      <alignment horizontal="centerContinuous" vertical="center"/>
    </xf>
    <xf numFmtId="208" fontId="565" fillId="43" borderId="448" xfId="39" applyNumberFormat="1" applyFont="1" applyFill="1" applyBorder="1" applyAlignment="1">
      <alignment horizontal="centerContinuous" vertical="center"/>
    </xf>
    <xf numFmtId="0" fontId="566" fillId="0" borderId="44" xfId="39" applyFont="1" applyBorder="1" applyAlignment="1">
      <alignment horizontal="centerContinuous" vertical="center"/>
    </xf>
    <xf numFmtId="0" fontId="566" fillId="0" borderId="44" xfId="38" applyFont="1" applyBorder="1" applyAlignment="1">
      <alignment horizontal="centerContinuous" vertical="center"/>
    </xf>
    <xf numFmtId="0" fontId="566" fillId="0" borderId="447" xfId="38" applyFont="1" applyBorder="1" applyAlignment="1">
      <alignment horizontal="centerContinuous" vertical="center"/>
    </xf>
    <xf numFmtId="208" fontId="567" fillId="43" borderId="448" xfId="39" applyNumberFormat="1" applyFont="1" applyFill="1" applyBorder="1" applyAlignment="1">
      <alignment horizontal="centerContinuous" vertical="center"/>
    </xf>
    <xf numFmtId="0" fontId="568" fillId="0" borderId="44" xfId="39" applyFont="1" applyBorder="1" applyAlignment="1">
      <alignment horizontal="centerContinuous" vertical="center"/>
    </xf>
    <xf numFmtId="0" fontId="568" fillId="0" borderId="44" xfId="38" applyFont="1" applyBorder="1" applyAlignment="1">
      <alignment horizontal="centerContinuous" vertical="center"/>
    </xf>
    <xf numFmtId="0" fontId="568" fillId="0" borderId="447" xfId="38" applyFont="1" applyBorder="1" applyAlignment="1">
      <alignment horizontal="centerContinuous" vertical="center"/>
    </xf>
    <xf numFmtId="0" fontId="570" fillId="37" borderId="41" xfId="12" applyFont="1" applyFill="1" applyBorder="1" applyAlignment="1">
      <alignment horizontal="center" vertical="center" wrapText="1"/>
    </xf>
    <xf numFmtId="49" fontId="558" fillId="43" borderId="449" xfId="38" applyNumberFormat="1" applyFont="1" applyFill="1" applyBorder="1" applyAlignment="1">
      <alignment horizontal="centerContinuous" vertical="center"/>
    </xf>
    <xf numFmtId="49" fontId="558" fillId="43" borderId="121" xfId="38" applyNumberFormat="1" applyFont="1" applyFill="1" applyBorder="1" applyAlignment="1">
      <alignment horizontal="centerContinuous" vertical="center"/>
    </xf>
    <xf numFmtId="49" fontId="558" fillId="43" borderId="119" xfId="38" applyNumberFormat="1" applyFont="1" applyFill="1" applyBorder="1" applyAlignment="1">
      <alignment horizontal="centerContinuous" vertical="center"/>
    </xf>
    <xf numFmtId="49" fontId="558" fillId="43" borderId="450" xfId="38" applyNumberFormat="1" applyFont="1" applyFill="1" applyBorder="1" applyAlignment="1">
      <alignment horizontal="centerContinuous" vertical="center"/>
    </xf>
    <xf numFmtId="49" fontId="558" fillId="43" borderId="120" xfId="38" applyNumberFormat="1" applyFont="1" applyFill="1" applyBorder="1" applyAlignment="1">
      <alignment horizontal="centerContinuous" vertical="center"/>
    </xf>
    <xf numFmtId="49" fontId="558" fillId="43" borderId="236" xfId="38" applyNumberFormat="1" applyFont="1" applyFill="1" applyBorder="1" applyAlignment="1">
      <alignment horizontal="centerContinuous" vertical="center"/>
    </xf>
    <xf numFmtId="49" fontId="558" fillId="43" borderId="235" xfId="38" applyNumberFormat="1" applyFont="1" applyFill="1" applyBorder="1" applyAlignment="1">
      <alignment horizontal="centerContinuous" vertical="center"/>
    </xf>
    <xf numFmtId="49" fontId="558" fillId="43" borderId="134" xfId="38" applyNumberFormat="1" applyFont="1" applyFill="1" applyBorder="1" applyAlignment="1">
      <alignment horizontal="centerContinuous" vertical="center"/>
    </xf>
    <xf numFmtId="49" fontId="558" fillId="43" borderId="448" xfId="38" applyNumberFormat="1" applyFont="1" applyFill="1" applyBorder="1" applyAlignment="1">
      <alignment horizontal="centerContinuous" vertical="center"/>
    </xf>
    <xf numFmtId="49" fontId="558" fillId="43" borderId="182" xfId="38" applyNumberFormat="1" applyFont="1" applyFill="1" applyBorder="1" applyAlignment="1">
      <alignment horizontal="centerContinuous" vertical="center"/>
    </xf>
    <xf numFmtId="49" fontId="558" fillId="43" borderId="44" xfId="38" applyNumberFormat="1" applyFont="1" applyFill="1" applyBorder="1" applyAlignment="1">
      <alignment horizontal="centerContinuous" vertical="center"/>
    </xf>
    <xf numFmtId="49" fontId="558" fillId="43" borderId="447" xfId="38" applyNumberFormat="1" applyFont="1" applyFill="1" applyBorder="1" applyAlignment="1">
      <alignment horizontal="centerContinuous" vertical="center"/>
    </xf>
    <xf numFmtId="49" fontId="552" fillId="43" borderId="451" xfId="38" applyNumberFormat="1" applyFont="1" applyFill="1" applyBorder="1" applyAlignment="1">
      <alignment horizontal="centerContinuous" vertical="center"/>
    </xf>
    <xf numFmtId="49" fontId="552" fillId="43" borderId="278" xfId="38" applyNumberFormat="1" applyFont="1" applyFill="1" applyBorder="1" applyAlignment="1">
      <alignment horizontal="centerContinuous" vertical="center"/>
    </xf>
    <xf numFmtId="49" fontId="572" fillId="43" borderId="278" xfId="38" applyNumberFormat="1" applyFont="1" applyFill="1" applyBorder="1" applyAlignment="1">
      <alignment horizontal="centerContinuous" vertical="center"/>
    </xf>
    <xf numFmtId="49" fontId="552" fillId="43" borderId="452" xfId="38" applyNumberFormat="1" applyFont="1" applyFill="1" applyBorder="1" applyAlignment="1">
      <alignment horizontal="centerContinuous" vertical="center"/>
    </xf>
    <xf numFmtId="49" fontId="552" fillId="43" borderId="448" xfId="38" applyNumberFormat="1" applyFont="1" applyFill="1" applyBorder="1" applyAlignment="1">
      <alignment horizontal="centerContinuous" vertical="center"/>
    </xf>
    <xf numFmtId="49" fontId="552" fillId="43" borderId="134" xfId="38" applyNumberFormat="1" applyFont="1" applyFill="1" applyBorder="1" applyAlignment="1">
      <alignment horizontal="centerContinuous" vertical="center"/>
    </xf>
    <xf numFmtId="49" fontId="552" fillId="43" borderId="182" xfId="38" applyNumberFormat="1" applyFont="1" applyFill="1" applyBorder="1" applyAlignment="1">
      <alignment horizontal="centerContinuous" vertical="center"/>
    </xf>
    <xf numFmtId="49" fontId="552" fillId="43" borderId="44" xfId="38" applyNumberFormat="1" applyFont="1" applyFill="1" applyBorder="1" applyAlignment="1">
      <alignment horizontal="centerContinuous" vertical="center"/>
    </xf>
    <xf numFmtId="49" fontId="552" fillId="43" borderId="447" xfId="38" applyNumberFormat="1" applyFont="1" applyFill="1" applyBorder="1" applyAlignment="1">
      <alignment horizontal="centerContinuous" vertical="center"/>
    </xf>
    <xf numFmtId="49" fontId="554" fillId="43" borderId="451" xfId="38" applyNumberFormat="1" applyFont="1" applyFill="1" applyBorder="1" applyAlignment="1">
      <alignment horizontal="centerContinuous" vertical="center"/>
    </xf>
    <xf numFmtId="49" fontId="554" fillId="43" borderId="278" xfId="38" applyNumberFormat="1" applyFont="1" applyFill="1" applyBorder="1" applyAlignment="1">
      <alignment horizontal="centerContinuous" vertical="center"/>
    </xf>
    <xf numFmtId="49" fontId="554" fillId="43" borderId="452" xfId="38" applyNumberFormat="1" applyFont="1" applyFill="1" applyBorder="1" applyAlignment="1">
      <alignment horizontal="centerContinuous" vertical="center"/>
    </xf>
    <xf numFmtId="49" fontId="554" fillId="43" borderId="448" xfId="38" applyNumberFormat="1" applyFont="1" applyFill="1" applyBorder="1" applyAlignment="1">
      <alignment horizontal="centerContinuous" vertical="center"/>
    </xf>
    <xf numFmtId="49" fontId="554" fillId="43" borderId="134" xfId="38" applyNumberFormat="1" applyFont="1" applyFill="1" applyBorder="1" applyAlignment="1">
      <alignment horizontal="centerContinuous" vertical="center"/>
    </xf>
    <xf numFmtId="49" fontId="554" fillId="43" borderId="182" xfId="38" applyNumberFormat="1" applyFont="1" applyFill="1" applyBorder="1" applyAlignment="1">
      <alignment horizontal="centerContinuous" vertical="center"/>
    </xf>
    <xf numFmtId="49" fontId="554" fillId="43" borderId="44" xfId="38" applyNumberFormat="1" applyFont="1" applyFill="1" applyBorder="1" applyAlignment="1">
      <alignment horizontal="centerContinuous" vertical="center"/>
    </xf>
    <xf numFmtId="49" fontId="554" fillId="43" borderId="447" xfId="38" applyNumberFormat="1" applyFont="1" applyFill="1" applyBorder="1" applyAlignment="1">
      <alignment horizontal="centerContinuous" vertical="center"/>
    </xf>
    <xf numFmtId="49" fontId="573" fillId="43" borderId="448" xfId="38" applyNumberFormat="1" applyFont="1" applyFill="1" applyBorder="1" applyAlignment="1">
      <alignment horizontal="centerContinuous" vertical="center"/>
    </xf>
    <xf numFmtId="49" fontId="559" fillId="43" borderId="451" xfId="38" applyNumberFormat="1" applyFont="1" applyFill="1" applyBorder="1" applyAlignment="1">
      <alignment horizontal="centerContinuous" vertical="center"/>
    </xf>
    <xf numFmtId="49" fontId="559" fillId="43" borderId="278" xfId="38" applyNumberFormat="1" applyFont="1" applyFill="1" applyBorder="1" applyAlignment="1">
      <alignment horizontal="centerContinuous" vertical="center"/>
    </xf>
    <xf numFmtId="49" fontId="559" fillId="43" borderId="452" xfId="38" applyNumberFormat="1" applyFont="1" applyFill="1" applyBorder="1" applyAlignment="1">
      <alignment horizontal="centerContinuous" vertical="center"/>
    </xf>
    <xf numFmtId="49" fontId="574" fillId="43" borderId="448" xfId="38" applyNumberFormat="1" applyFont="1" applyFill="1" applyBorder="1" applyAlignment="1">
      <alignment horizontal="centerContinuous" vertical="center"/>
    </xf>
    <xf numFmtId="49" fontId="559" fillId="43" borderId="134" xfId="38" applyNumberFormat="1" applyFont="1" applyFill="1" applyBorder="1" applyAlignment="1">
      <alignment horizontal="centerContinuous" vertical="center"/>
    </xf>
    <xf numFmtId="49" fontId="559" fillId="43" borderId="182" xfId="38" applyNumberFormat="1" applyFont="1" applyFill="1" applyBorder="1" applyAlignment="1">
      <alignment horizontal="centerContinuous" vertical="center"/>
    </xf>
    <xf numFmtId="49" fontId="559" fillId="43" borderId="44" xfId="38" applyNumberFormat="1" applyFont="1" applyFill="1" applyBorder="1" applyAlignment="1">
      <alignment horizontal="centerContinuous" vertical="center"/>
    </xf>
    <xf numFmtId="49" fontId="559" fillId="43" borderId="447" xfId="38" applyNumberFormat="1" applyFont="1" applyFill="1" applyBorder="1" applyAlignment="1">
      <alignment horizontal="centerContinuous" vertical="center"/>
    </xf>
    <xf numFmtId="49" fontId="559" fillId="43" borderId="448" xfId="38" applyNumberFormat="1" applyFont="1" applyFill="1" applyBorder="1" applyAlignment="1">
      <alignment horizontal="centerContinuous" vertical="center"/>
    </xf>
    <xf numFmtId="209" fontId="409" fillId="125" borderId="45" xfId="12" applyNumberFormat="1" applyFont="1" applyFill="1" applyBorder="1" applyAlignment="1">
      <alignment horizontal="center" vertical="center"/>
    </xf>
    <xf numFmtId="49" fontId="575" fillId="0" borderId="453" xfId="38" applyNumberFormat="1" applyFont="1" applyBorder="1" applyAlignment="1">
      <alignment horizontal="center" vertical="center"/>
    </xf>
    <xf numFmtId="49" fontId="575" fillId="0" borderId="130" xfId="38" applyNumberFormat="1" applyFont="1" applyBorder="1" applyAlignment="1">
      <alignment horizontal="center" vertical="center"/>
    </xf>
    <xf numFmtId="49" fontId="575" fillId="0" borderId="237" xfId="38" applyNumberFormat="1" applyFont="1" applyBorder="1" applyAlignment="1">
      <alignment horizontal="center" vertical="center"/>
    </xf>
    <xf numFmtId="49" fontId="575" fillId="0" borderId="129" xfId="38" applyNumberFormat="1" applyFont="1" applyBorder="1" applyAlignment="1">
      <alignment horizontal="center" vertical="center"/>
    </xf>
    <xf numFmtId="49" fontId="575" fillId="0" borderId="454" xfId="38" applyNumberFormat="1" applyFont="1" applyBorder="1" applyAlignment="1">
      <alignment horizontal="center" vertical="center"/>
    </xf>
    <xf numFmtId="49" fontId="576" fillId="0" borderId="453" xfId="38" applyNumberFormat="1" applyFont="1" applyBorder="1" applyAlignment="1">
      <alignment horizontal="center" vertical="center"/>
    </xf>
    <xf numFmtId="49" fontId="576" fillId="0" borderId="130" xfId="38" applyNumberFormat="1" applyFont="1" applyBorder="1" applyAlignment="1">
      <alignment horizontal="center" vertical="center"/>
    </xf>
    <xf numFmtId="49" fontId="576" fillId="0" borderId="129" xfId="38" applyNumberFormat="1" applyFont="1" applyBorder="1" applyAlignment="1">
      <alignment horizontal="center" vertical="center"/>
    </xf>
    <xf numFmtId="49" fontId="576" fillId="0" borderId="454" xfId="38" applyNumberFormat="1" applyFont="1" applyBorder="1" applyAlignment="1">
      <alignment horizontal="center" vertical="center"/>
    </xf>
    <xf numFmtId="49" fontId="577" fillId="0" borderId="453" xfId="38" applyNumberFormat="1" applyFont="1" applyBorder="1" applyAlignment="1">
      <alignment horizontal="center" vertical="center"/>
    </xf>
    <xf numFmtId="49" fontId="577" fillId="0" borderId="130" xfId="38" applyNumberFormat="1" applyFont="1" applyBorder="1" applyAlignment="1">
      <alignment horizontal="center" vertical="center"/>
    </xf>
    <xf numFmtId="49" fontId="577" fillId="0" borderId="129" xfId="38" applyNumberFormat="1" applyFont="1" applyBorder="1" applyAlignment="1">
      <alignment horizontal="center" vertical="center"/>
    </xf>
    <xf numFmtId="49" fontId="577" fillId="0" borderId="454" xfId="38" applyNumberFormat="1" applyFont="1" applyBorder="1" applyAlignment="1">
      <alignment horizontal="center" vertical="center"/>
    </xf>
    <xf numFmtId="49" fontId="578" fillId="0" borderId="453" xfId="38" applyNumberFormat="1" applyFont="1" applyBorder="1" applyAlignment="1">
      <alignment horizontal="center" vertical="center"/>
    </xf>
    <xf numFmtId="49" fontId="578" fillId="0" borderId="130" xfId="38" applyNumberFormat="1" applyFont="1" applyBorder="1" applyAlignment="1">
      <alignment horizontal="center" vertical="center"/>
    </xf>
    <xf numFmtId="49" fontId="578" fillId="0" borderId="129" xfId="38" applyNumberFormat="1" applyFont="1" applyBorder="1" applyAlignment="1">
      <alignment horizontal="center" vertical="center"/>
    </xf>
    <xf numFmtId="49" fontId="578" fillId="0" borderId="454" xfId="38" applyNumberFormat="1" applyFont="1" applyBorder="1" applyAlignment="1">
      <alignment horizontal="center" vertical="center"/>
    </xf>
    <xf numFmtId="0" fontId="37" fillId="0" borderId="0" xfId="34" applyFont="1"/>
    <xf numFmtId="0" fontId="37" fillId="115" borderId="314" xfId="34" applyFont="1" applyFill="1" applyBorder="1" applyAlignment="1">
      <alignment vertical="center"/>
    </xf>
    <xf numFmtId="1" fontId="579" fillId="56" borderId="235" xfId="39" applyNumberFormat="1" applyFont="1" applyFill="1" applyBorder="1" applyAlignment="1">
      <alignment horizontal="center" vertical="center"/>
    </xf>
    <xf numFmtId="49" fontId="342" fillId="147" borderId="456" xfId="38" applyNumberFormat="1" applyFont="1" applyFill="1" applyBorder="1" applyAlignment="1">
      <alignment horizontal="left" vertical="center"/>
    </xf>
    <xf numFmtId="49" fontId="55" fillId="147" borderId="316" xfId="38" applyNumberFormat="1" applyFont="1" applyFill="1" applyBorder="1" applyAlignment="1">
      <alignment horizontal="center" vertical="center"/>
    </xf>
    <xf numFmtId="49" fontId="55" fillId="147" borderId="455" xfId="38" applyNumberFormat="1" applyFont="1" applyFill="1" applyBorder="1" applyAlignment="1">
      <alignment horizontal="center" vertical="center"/>
    </xf>
    <xf numFmtId="49" fontId="55" fillId="147" borderId="456" xfId="38" applyNumberFormat="1" applyFont="1" applyFill="1" applyBorder="1" applyAlignment="1">
      <alignment horizontal="center" vertical="center"/>
    </xf>
    <xf numFmtId="49" fontId="581" fillId="115" borderId="456" xfId="38" applyNumberFormat="1" applyFont="1" applyFill="1" applyBorder="1" applyAlignment="1">
      <alignment horizontal="center" vertical="center"/>
    </xf>
    <xf numFmtId="49" fontId="581" fillId="115" borderId="316" xfId="38" applyNumberFormat="1" applyFont="1" applyFill="1" applyBorder="1" applyAlignment="1">
      <alignment horizontal="center" vertical="center"/>
    </xf>
    <xf numFmtId="49" fontId="581" fillId="115" borderId="455" xfId="38" applyNumberFormat="1" applyFont="1" applyFill="1" applyBorder="1" applyAlignment="1">
      <alignment horizontal="center" vertical="center"/>
    </xf>
    <xf numFmtId="49" fontId="582" fillId="28" borderId="456" xfId="38" applyNumberFormat="1" applyFont="1" applyFill="1" applyBorder="1" applyAlignment="1">
      <alignment horizontal="center" vertical="center"/>
    </xf>
    <xf numFmtId="49" fontId="582" fillId="28" borderId="316" xfId="38" applyNumberFormat="1" applyFont="1" applyFill="1" applyBorder="1" applyAlignment="1">
      <alignment horizontal="center" vertical="center"/>
    </xf>
    <xf numFmtId="49" fontId="582" fillId="28" borderId="455" xfId="38" applyNumberFormat="1" applyFont="1" applyFill="1" applyBorder="1" applyAlignment="1">
      <alignment horizontal="center" vertical="center"/>
    </xf>
    <xf numFmtId="49" fontId="583" fillId="39" borderId="456" xfId="38" applyNumberFormat="1" applyFont="1" applyFill="1" applyBorder="1" applyAlignment="1">
      <alignment horizontal="center" vertical="center"/>
    </xf>
    <xf numFmtId="49" fontId="583" fillId="39" borderId="316" xfId="38" applyNumberFormat="1" applyFont="1" applyFill="1" applyBorder="1" applyAlignment="1">
      <alignment horizontal="center" vertical="center"/>
    </xf>
    <xf numFmtId="49" fontId="583" fillId="39" borderId="455" xfId="38" applyNumberFormat="1" applyFont="1" applyFill="1" applyBorder="1" applyAlignment="1">
      <alignment horizontal="center" vertical="center"/>
    </xf>
    <xf numFmtId="0" fontId="37" fillId="26" borderId="0" xfId="12" applyFont="1" applyFill="1" applyAlignment="1">
      <alignment horizontal="center" vertical="center"/>
    </xf>
    <xf numFmtId="1" fontId="58" fillId="115" borderId="235" xfId="22" applyNumberFormat="1" applyFont="1" applyFill="1" applyBorder="1" applyAlignment="1">
      <alignment horizontal="center" vertical="center" wrapText="1"/>
    </xf>
    <xf numFmtId="0" fontId="548" fillId="37" borderId="0" xfId="12" applyFont="1" applyFill="1" applyAlignment="1">
      <alignment horizontal="center" vertical="center"/>
    </xf>
    <xf numFmtId="0" fontId="584" fillId="125" borderId="44" xfId="12" applyFont="1" applyFill="1" applyBorder="1" applyAlignment="1">
      <alignment horizontal="left" vertical="center"/>
    </xf>
    <xf numFmtId="0" fontId="585" fillId="125" borderId="44" xfId="12" applyFont="1" applyFill="1" applyBorder="1" applyAlignment="1">
      <alignment horizontal="left" vertical="center"/>
    </xf>
    <xf numFmtId="49" fontId="549" fillId="43" borderId="150" xfId="38" applyNumberFormat="1" applyFont="1" applyFill="1" applyBorder="1" applyAlignment="1">
      <alignment horizontal="left" vertical="center"/>
    </xf>
    <xf numFmtId="49" fontId="55" fillId="43" borderId="0" xfId="38" applyNumberFormat="1" applyFont="1" applyFill="1" applyAlignment="1">
      <alignment horizontal="center" vertical="center"/>
    </xf>
    <xf numFmtId="49" fontId="55" fillId="43" borderId="444" xfId="38" applyNumberFormat="1" applyFont="1" applyFill="1" applyBorder="1" applyAlignment="1">
      <alignment horizontal="center" vertical="center"/>
    </xf>
    <xf numFmtId="49" fontId="55" fillId="43" borderId="150" xfId="38" applyNumberFormat="1" applyFont="1" applyFill="1" applyBorder="1" applyAlignment="1">
      <alignment horizontal="center" vertical="center"/>
    </xf>
    <xf numFmtId="49" fontId="581" fillId="43" borderId="150" xfId="38" applyNumberFormat="1" applyFont="1" applyFill="1" applyBorder="1" applyAlignment="1">
      <alignment horizontal="center" vertical="center"/>
    </xf>
    <xf numFmtId="49" fontId="581" fillId="43" borderId="0" xfId="38" applyNumberFormat="1" applyFont="1" applyFill="1" applyAlignment="1">
      <alignment horizontal="center" vertical="center"/>
    </xf>
    <xf numFmtId="49" fontId="581" fillId="43" borderId="444" xfId="38" applyNumberFormat="1" applyFont="1" applyFill="1" applyBorder="1" applyAlignment="1">
      <alignment horizontal="center" vertical="center"/>
    </xf>
    <xf numFmtId="49" fontId="582" fillId="43" borderId="150" xfId="38" applyNumberFormat="1" applyFont="1" applyFill="1" applyBorder="1" applyAlignment="1">
      <alignment horizontal="center" vertical="center"/>
    </xf>
    <xf numFmtId="49" fontId="582" fillId="43" borderId="0" xfId="38" applyNumberFormat="1" applyFont="1" applyFill="1" applyAlignment="1">
      <alignment horizontal="center" vertical="center"/>
    </xf>
    <xf numFmtId="49" fontId="582" fillId="43" borderId="444" xfId="38" applyNumberFormat="1" applyFont="1" applyFill="1" applyBorder="1" applyAlignment="1">
      <alignment horizontal="center" vertical="center"/>
    </xf>
    <xf numFmtId="49" fontId="583" fillId="43" borderId="150" xfId="38" applyNumberFormat="1" applyFont="1" applyFill="1" applyBorder="1" applyAlignment="1">
      <alignment horizontal="center" vertical="center"/>
    </xf>
    <xf numFmtId="49" fontId="583" fillId="43" borderId="0" xfId="38" applyNumberFormat="1" applyFont="1" applyFill="1" applyAlignment="1">
      <alignment horizontal="center" vertical="center"/>
    </xf>
    <xf numFmtId="49" fontId="583" fillId="43" borderId="444" xfId="38" applyNumberFormat="1" applyFont="1" applyFill="1" applyBorder="1" applyAlignment="1">
      <alignment horizontal="center" vertical="center"/>
    </xf>
    <xf numFmtId="1" fontId="416" fillId="125" borderId="0" xfId="22" applyNumberFormat="1" applyFont="1" applyFill="1" applyAlignment="1">
      <alignment horizontal="center" vertical="center" wrapText="1"/>
    </xf>
    <xf numFmtId="49" fontId="555" fillId="43" borderId="232" xfId="12" applyNumberFormat="1" applyFont="1" applyFill="1" applyBorder="1" applyAlignment="1">
      <alignment horizontal="center" vertical="center" wrapText="1"/>
    </xf>
    <xf numFmtId="49" fontId="39" fillId="26" borderId="235" xfId="12" applyNumberFormat="1" applyFont="1" applyFill="1" applyBorder="1" applyAlignment="1">
      <alignment horizontal="center" vertical="center" wrapText="1"/>
    </xf>
    <xf numFmtId="49" fontId="550" fillId="43" borderId="235" xfId="12" applyNumberFormat="1" applyFont="1" applyFill="1" applyBorder="1" applyAlignment="1">
      <alignment horizontal="center" vertical="center" wrapText="1"/>
    </xf>
    <xf numFmtId="210" fontId="125" fillId="0" borderId="128" xfId="12" applyNumberFormat="1" applyFont="1" applyBorder="1" applyAlignment="1">
      <alignment horizontal="centerContinuous" vertical="center"/>
    </xf>
    <xf numFmtId="1" fontId="587" fillId="0" borderId="445" xfId="38" applyNumberFormat="1" applyFont="1" applyBorder="1" applyAlignment="1">
      <alignment horizontal="center" vertical="center" wrapText="1"/>
    </xf>
    <xf numFmtId="1" fontId="587" fillId="0" borderId="128" xfId="38" applyNumberFormat="1" applyFont="1" applyBorder="1" applyAlignment="1">
      <alignment horizontal="center" vertical="center" wrapText="1"/>
    </xf>
    <xf numFmtId="1" fontId="587" fillId="0" borderId="119" xfId="38" applyNumberFormat="1" applyFont="1" applyBorder="1" applyAlignment="1">
      <alignment horizontal="center" vertical="center" wrapText="1"/>
    </xf>
    <xf numFmtId="1" fontId="587" fillId="0" borderId="446" xfId="38" applyNumberFormat="1" applyFont="1" applyBorder="1" applyAlignment="1">
      <alignment horizontal="center" vertical="center" wrapText="1"/>
    </xf>
    <xf numFmtId="1" fontId="111" fillId="0" borderId="445" xfId="38" applyNumberFormat="1" applyFont="1" applyBorder="1" applyAlignment="1">
      <alignment horizontal="center" vertical="center" wrapText="1"/>
    </xf>
    <xf numFmtId="1" fontId="111" fillId="0" borderId="128" xfId="38" applyNumberFormat="1" applyFont="1" applyBorder="1" applyAlignment="1">
      <alignment horizontal="center" vertical="center" wrapText="1"/>
    </xf>
    <xf numFmtId="1" fontId="111" fillId="0" borderId="119" xfId="38" applyNumberFormat="1" applyFont="1" applyBorder="1" applyAlignment="1">
      <alignment horizontal="center" vertical="center" wrapText="1"/>
    </xf>
    <xf numFmtId="1" fontId="111" fillId="0" borderId="446" xfId="38" applyNumberFormat="1" applyFont="1" applyBorder="1" applyAlignment="1">
      <alignment horizontal="center" vertical="center" wrapText="1"/>
    </xf>
    <xf numFmtId="1" fontId="588" fillId="0" borderId="445" xfId="38" applyNumberFormat="1" applyFont="1" applyBorder="1" applyAlignment="1">
      <alignment horizontal="center" vertical="center" wrapText="1"/>
    </xf>
    <xf numFmtId="1" fontId="588" fillId="0" borderId="128" xfId="38" applyNumberFormat="1" applyFont="1" applyBorder="1" applyAlignment="1">
      <alignment horizontal="center" vertical="center" wrapText="1"/>
    </xf>
    <xf numFmtId="1" fontId="588" fillId="0" borderId="119" xfId="38" applyNumberFormat="1" applyFont="1" applyBorder="1" applyAlignment="1">
      <alignment horizontal="center" vertical="center" wrapText="1"/>
    </xf>
    <xf numFmtId="1" fontId="588" fillId="0" borderId="446" xfId="38" applyNumberFormat="1" applyFont="1" applyBorder="1" applyAlignment="1">
      <alignment horizontal="center" vertical="center" wrapText="1"/>
    </xf>
    <xf numFmtId="1" fontId="589" fillId="0" borderId="445" xfId="38" applyNumberFormat="1" applyFont="1" applyBorder="1" applyAlignment="1">
      <alignment horizontal="center" vertical="center" wrapText="1"/>
    </xf>
    <xf numFmtId="1" fontId="589" fillId="0" borderId="128" xfId="38" applyNumberFormat="1" applyFont="1" applyBorder="1" applyAlignment="1">
      <alignment horizontal="center" vertical="center" wrapText="1"/>
    </xf>
    <xf numFmtId="1" fontId="589" fillId="0" borderId="119" xfId="38" applyNumberFormat="1" applyFont="1" applyBorder="1" applyAlignment="1">
      <alignment horizontal="center" vertical="center" wrapText="1"/>
    </xf>
    <xf numFmtId="1" fontId="589" fillId="0" borderId="446" xfId="38" applyNumberFormat="1" applyFont="1" applyBorder="1" applyAlignment="1">
      <alignment horizontal="center" vertical="center" wrapText="1"/>
    </xf>
    <xf numFmtId="49" fontId="157" fillId="43" borderId="232" xfId="12" applyNumberFormat="1" applyFont="1" applyFill="1" applyBorder="1" applyAlignment="1">
      <alignment horizontal="center" vertical="center" wrapText="1"/>
    </xf>
    <xf numFmtId="49" fontId="590" fillId="147" borderId="449" xfId="38" applyNumberFormat="1" applyFont="1" applyFill="1" applyBorder="1" applyAlignment="1">
      <alignment horizontal="center" vertical="center" wrapText="1"/>
    </xf>
    <xf numFmtId="49" fontId="590" fillId="147" borderId="450" xfId="38" applyNumberFormat="1" applyFont="1" applyFill="1" applyBorder="1" applyAlignment="1">
      <alignment horizontal="center" vertical="center" wrapText="1"/>
    </xf>
    <xf numFmtId="49" fontId="581" fillId="115" borderId="449" xfId="38" applyNumberFormat="1" applyFont="1" applyFill="1" applyBorder="1" applyAlignment="1">
      <alignment horizontal="center" vertical="center" wrapText="1"/>
    </xf>
    <xf numFmtId="49" fontId="581" fillId="115" borderId="450" xfId="38" applyNumberFormat="1" applyFont="1" applyFill="1" applyBorder="1" applyAlignment="1">
      <alignment horizontal="center" vertical="center" wrapText="1"/>
    </xf>
    <xf numFmtId="49" fontId="582" fillId="28" borderId="449" xfId="38" applyNumberFormat="1" applyFont="1" applyFill="1" applyBorder="1" applyAlignment="1">
      <alignment horizontal="center" vertical="center" wrapText="1"/>
    </xf>
    <xf numFmtId="49" fontId="582" fillId="28" borderId="450" xfId="38" applyNumberFormat="1" applyFont="1" applyFill="1" applyBorder="1" applyAlignment="1">
      <alignment horizontal="center" vertical="center" wrapText="1"/>
    </xf>
    <xf numFmtId="49" fontId="583" fillId="39" borderId="449" xfId="38" applyNumberFormat="1" applyFont="1" applyFill="1" applyBorder="1" applyAlignment="1">
      <alignment horizontal="center" vertical="center" wrapText="1"/>
    </xf>
    <xf numFmtId="49" fontId="583" fillId="39" borderId="450" xfId="38" applyNumberFormat="1" applyFont="1" applyFill="1" applyBorder="1" applyAlignment="1">
      <alignment horizontal="center" vertical="center" wrapText="1"/>
    </xf>
    <xf numFmtId="1" fontId="587" fillId="0" borderId="457" xfId="38" applyNumberFormat="1" applyFont="1" applyBorder="1" applyAlignment="1">
      <alignment horizontal="center" vertical="center" wrapText="1"/>
    </xf>
    <xf numFmtId="1" fontId="587" fillId="0" borderId="435" xfId="38" applyNumberFormat="1" applyFont="1" applyBorder="1" applyAlignment="1">
      <alignment horizontal="center" vertical="center" wrapText="1"/>
    </xf>
    <xf numFmtId="1" fontId="587" fillId="0" borderId="182" xfId="38" applyNumberFormat="1" applyFont="1" applyBorder="1" applyAlignment="1">
      <alignment horizontal="center" vertical="center" wrapText="1"/>
    </xf>
    <xf numFmtId="1" fontId="587" fillId="0" borderId="458" xfId="38" applyNumberFormat="1" applyFont="1" applyBorder="1" applyAlignment="1">
      <alignment horizontal="center" vertical="center" wrapText="1"/>
    </xf>
    <xf numFmtId="1" fontId="111" fillId="0" borderId="457" xfId="38" applyNumberFormat="1" applyFont="1" applyBorder="1" applyAlignment="1">
      <alignment horizontal="center" vertical="center" wrapText="1"/>
    </xf>
    <xf numFmtId="1" fontId="111" fillId="0" borderId="435" xfId="38" applyNumberFormat="1" applyFont="1" applyBorder="1" applyAlignment="1">
      <alignment horizontal="center" vertical="center" wrapText="1"/>
    </xf>
    <xf numFmtId="1" fontId="111" fillId="0" borderId="182" xfId="38" applyNumberFormat="1" applyFont="1" applyBorder="1" applyAlignment="1">
      <alignment horizontal="center" vertical="center" wrapText="1"/>
    </xf>
    <xf numFmtId="1" fontId="111" fillId="0" borderId="458" xfId="38" applyNumberFormat="1" applyFont="1" applyBorder="1" applyAlignment="1">
      <alignment horizontal="center" vertical="center" wrapText="1"/>
    </xf>
    <xf numFmtId="1" fontId="588" fillId="0" borderId="457" xfId="38" applyNumberFormat="1" applyFont="1" applyBorder="1" applyAlignment="1">
      <alignment horizontal="center" vertical="center" wrapText="1"/>
    </xf>
    <xf numFmtId="1" fontId="588" fillId="0" borderId="435" xfId="38" applyNumberFormat="1" applyFont="1" applyBorder="1" applyAlignment="1">
      <alignment horizontal="center" vertical="center" wrapText="1"/>
    </xf>
    <xf numFmtId="1" fontId="588" fillId="0" borderId="182" xfId="38" applyNumberFormat="1" applyFont="1" applyBorder="1" applyAlignment="1">
      <alignment horizontal="center" vertical="center" wrapText="1"/>
    </xf>
    <xf numFmtId="1" fontId="588" fillId="0" borderId="458" xfId="38" applyNumberFormat="1" applyFont="1" applyBorder="1" applyAlignment="1">
      <alignment horizontal="center" vertical="center" wrapText="1"/>
    </xf>
    <xf numFmtId="1" fontId="589" fillId="0" borderId="457" xfId="38" applyNumberFormat="1" applyFont="1" applyBorder="1" applyAlignment="1">
      <alignment horizontal="center" vertical="center" wrapText="1"/>
    </xf>
    <xf numFmtId="1" fontId="589" fillId="0" borderId="435" xfId="38" applyNumberFormat="1" applyFont="1" applyBorder="1" applyAlignment="1">
      <alignment horizontal="center" vertical="center" wrapText="1"/>
    </xf>
    <xf numFmtId="1" fontId="589" fillId="0" borderId="182" xfId="38" applyNumberFormat="1" applyFont="1" applyBorder="1" applyAlignment="1">
      <alignment horizontal="center" vertical="center" wrapText="1"/>
    </xf>
    <xf numFmtId="1" fontId="589" fillId="0" borderId="458" xfId="38" applyNumberFormat="1" applyFont="1" applyBorder="1" applyAlignment="1">
      <alignment horizontal="center" vertical="center" wrapText="1"/>
    </xf>
    <xf numFmtId="49" fontId="157" fillId="31" borderId="232" xfId="12" applyNumberFormat="1" applyFont="1" applyFill="1" applyBorder="1" applyAlignment="1">
      <alignment horizontal="center" vertical="center" wrapText="1"/>
    </xf>
    <xf numFmtId="1" fontId="587" fillId="43" borderId="449" xfId="38" applyNumberFormat="1" applyFont="1" applyFill="1" applyBorder="1" applyAlignment="1">
      <alignment horizontal="center" vertical="center" wrapText="1"/>
    </xf>
    <xf numFmtId="1" fontId="587" fillId="43" borderId="450" xfId="38" applyNumberFormat="1" applyFont="1" applyFill="1" applyBorder="1" applyAlignment="1">
      <alignment horizontal="center" vertical="center" wrapText="1"/>
    </xf>
    <xf numFmtId="1" fontId="111" fillId="43" borderId="449" xfId="38" applyNumberFormat="1" applyFont="1" applyFill="1" applyBorder="1" applyAlignment="1">
      <alignment horizontal="center" vertical="center" wrapText="1"/>
    </xf>
    <xf numFmtId="1" fontId="111" fillId="43" borderId="450" xfId="38" applyNumberFormat="1" applyFont="1" applyFill="1" applyBorder="1" applyAlignment="1">
      <alignment horizontal="center" vertical="center" wrapText="1"/>
    </xf>
    <xf numFmtId="1" fontId="588" fillId="43" borderId="449" xfId="38" applyNumberFormat="1" applyFont="1" applyFill="1" applyBorder="1" applyAlignment="1">
      <alignment horizontal="center" vertical="center" wrapText="1"/>
    </xf>
    <xf numFmtId="1" fontId="588" fillId="43" borderId="450" xfId="38" applyNumberFormat="1" applyFont="1" applyFill="1" applyBorder="1" applyAlignment="1">
      <alignment horizontal="center" vertical="center" wrapText="1"/>
    </xf>
    <xf numFmtId="1" fontId="589" fillId="43" borderId="449" xfId="38" applyNumberFormat="1" applyFont="1" applyFill="1" applyBorder="1" applyAlignment="1">
      <alignment horizontal="center" vertical="center" wrapText="1"/>
    </xf>
    <xf numFmtId="1" fontId="589" fillId="43" borderId="450" xfId="38" applyNumberFormat="1" applyFont="1" applyFill="1" applyBorder="1" applyAlignment="1">
      <alignment horizontal="center" vertical="center" wrapText="1"/>
    </xf>
    <xf numFmtId="49" fontId="591" fillId="55" borderId="232" xfId="12" applyNumberFormat="1" applyFont="1" applyFill="1" applyBorder="1" applyAlignment="1">
      <alignment horizontal="center" vertical="center" wrapText="1"/>
    </xf>
    <xf numFmtId="0" fontId="556" fillId="37" borderId="441" xfId="12" applyFont="1" applyFill="1" applyBorder="1" applyAlignment="1">
      <alignment horizontal="left" vertical="center"/>
    </xf>
    <xf numFmtId="0" fontId="556" fillId="37" borderId="0" xfId="12" applyFont="1" applyFill="1" applyAlignment="1">
      <alignment horizontal="left" vertical="center"/>
    </xf>
    <xf numFmtId="0" fontId="416" fillId="0" borderId="0" xfId="40" applyFont="1"/>
    <xf numFmtId="0" fontId="417" fillId="0" borderId="0" xfId="40" applyFont="1" applyAlignment="1">
      <alignment vertical="center"/>
    </xf>
    <xf numFmtId="0" fontId="417" fillId="0" borderId="0" xfId="39" applyFont="1"/>
    <xf numFmtId="0" fontId="417" fillId="0" borderId="17" xfId="39" applyFont="1" applyBorder="1"/>
    <xf numFmtId="0" fontId="417" fillId="0" borderId="0" xfId="33" applyFont="1"/>
    <xf numFmtId="0" fontId="417" fillId="43" borderId="101" xfId="38" applyFont="1" applyFill="1" applyBorder="1"/>
    <xf numFmtId="0" fontId="417" fillId="43" borderId="394" xfId="38" applyFont="1" applyFill="1" applyBorder="1"/>
    <xf numFmtId="0" fontId="551" fillId="129" borderId="394" xfId="38" applyFont="1" applyFill="1" applyBorder="1"/>
    <xf numFmtId="14" fontId="166" fillId="129" borderId="395" xfId="38" applyNumberFormat="1" applyFont="1" applyFill="1" applyBorder="1"/>
    <xf numFmtId="0" fontId="416" fillId="0" borderId="0" xfId="40" applyFont="1" applyAlignment="1">
      <alignment vertical="center"/>
    </xf>
    <xf numFmtId="14" fontId="53" fillId="148" borderId="395" xfId="38" applyNumberFormat="1" applyFont="1" applyFill="1" applyBorder="1"/>
    <xf numFmtId="0" fontId="550" fillId="0" borderId="0" xfId="40" applyFont="1"/>
    <xf numFmtId="0" fontId="417" fillId="0" borderId="461" xfId="40" applyFont="1" applyBorder="1" applyAlignment="1">
      <alignment horizontal="center"/>
    </xf>
    <xf numFmtId="0" fontId="417" fillId="0" borderId="373" xfId="40" applyFont="1" applyBorder="1" applyAlignment="1">
      <alignment horizontal="center"/>
    </xf>
    <xf numFmtId="0" fontId="417" fillId="0" borderId="202" xfId="40" applyFont="1" applyBorder="1" applyAlignment="1">
      <alignment horizontal="center"/>
    </xf>
    <xf numFmtId="211" fontId="417" fillId="43" borderId="394" xfId="38" applyNumberFormat="1" applyFont="1" applyFill="1" applyBorder="1"/>
    <xf numFmtId="0" fontId="417" fillId="43" borderId="462" xfId="38" applyFont="1" applyFill="1" applyBorder="1"/>
    <xf numFmtId="14" fontId="53" fillId="148" borderId="162" xfId="38" applyNumberFormat="1" applyFont="1" applyFill="1" applyBorder="1"/>
    <xf numFmtId="0" fontId="416" fillId="43" borderId="394" xfId="38" applyFont="1" applyFill="1" applyBorder="1"/>
    <xf numFmtId="14" fontId="53" fillId="148" borderId="465" xfId="38" applyNumberFormat="1" applyFont="1" applyFill="1" applyBorder="1"/>
    <xf numFmtId="0" fontId="593" fillId="43" borderId="466" xfId="41" applyFont="1" applyFill="1" applyBorder="1" applyAlignment="1" applyProtection="1">
      <alignment horizontal="left"/>
    </xf>
    <xf numFmtId="0" fontId="417" fillId="43" borderId="0" xfId="40" applyFont="1" applyFill="1" applyAlignment="1">
      <alignment horizontal="left" vertical="center"/>
    </xf>
    <xf numFmtId="0" fontId="417" fillId="43" borderId="0" xfId="40" applyFont="1" applyFill="1" applyAlignment="1">
      <alignment vertical="center"/>
    </xf>
    <xf numFmtId="0" fontId="417" fillId="43" borderId="466" xfId="38" applyFont="1" applyFill="1" applyBorder="1" applyAlignment="1">
      <alignment horizontal="left" vertical="center"/>
    </xf>
    <xf numFmtId="0" fontId="593" fillId="43" borderId="466" xfId="41" applyFont="1" applyFill="1" applyBorder="1" applyAlignment="1" applyProtection="1">
      <alignment horizontal="left" vertical="center"/>
    </xf>
    <xf numFmtId="0" fontId="417" fillId="43" borderId="0" xfId="38" applyFont="1" applyFill="1" applyAlignment="1">
      <alignment horizontal="left" vertical="center"/>
    </xf>
    <xf numFmtId="0" fontId="417" fillId="0" borderId="0" xfId="38" applyFont="1"/>
    <xf numFmtId="0" fontId="53" fillId="0" borderId="0" xfId="38" applyFont="1" applyProtection="1">
      <protection locked="0"/>
    </xf>
    <xf numFmtId="0" fontId="56" fillId="0" borderId="0" xfId="38" applyFont="1" applyProtection="1">
      <protection locked="0"/>
    </xf>
    <xf numFmtId="0" fontId="596" fillId="37" borderId="62" xfId="12" applyFont="1" applyFill="1" applyBorder="1" applyAlignment="1">
      <alignment horizontal="left" vertical="center"/>
    </xf>
    <xf numFmtId="0" fontId="166" fillId="37" borderId="32" xfId="12" applyFont="1" applyFill="1" applyBorder="1" applyAlignment="1">
      <alignment horizontal="left" vertical="center"/>
    </xf>
    <xf numFmtId="0" fontId="120" fillId="37" borderId="32" xfId="12" applyFont="1" applyFill="1" applyBorder="1" applyAlignment="1">
      <alignment horizontal="left" vertical="center"/>
    </xf>
    <xf numFmtId="0" fontId="344" fillId="0" borderId="444" xfId="12" applyFont="1" applyBorder="1" applyAlignment="1">
      <alignment horizontal="left" vertical="center" wrapText="1"/>
    </xf>
    <xf numFmtId="0" fontId="28" fillId="125" borderId="309" xfId="12" applyFont="1" applyFill="1" applyBorder="1" applyAlignment="1" applyProtection="1">
      <alignment horizontal="centerContinuous" vertical="center"/>
      <protection locked="0"/>
    </xf>
    <xf numFmtId="2" fontId="29" fillId="125" borderId="441" xfId="12" applyNumberFormat="1" applyFont="1" applyFill="1" applyBorder="1" applyAlignment="1" applyProtection="1">
      <alignment horizontal="centerContinuous" vertical="center"/>
      <protection locked="0"/>
    </xf>
    <xf numFmtId="0" fontId="29" fillId="125" borderId="467" xfId="12" applyFont="1" applyFill="1" applyBorder="1" applyAlignment="1" applyProtection="1">
      <alignment horizontal="centerContinuous" vertical="center"/>
      <protection locked="0"/>
    </xf>
    <xf numFmtId="0" fontId="144" fillId="125" borderId="383" xfId="12" applyFont="1" applyFill="1" applyBorder="1" applyAlignment="1" applyProtection="1">
      <alignment horizontal="center" vertical="center" wrapText="1"/>
      <protection locked="0"/>
    </xf>
    <xf numFmtId="0" fontId="144" fillId="125" borderId="314" xfId="12" applyFont="1" applyFill="1" applyBorder="1" applyAlignment="1" applyProtection="1">
      <alignment horizontal="center" vertical="center" wrapText="1"/>
      <protection locked="0"/>
    </xf>
    <xf numFmtId="0" fontId="598" fillId="125" borderId="314" xfId="12" applyFont="1" applyFill="1" applyBorder="1" applyAlignment="1" applyProtection="1">
      <alignment horizontal="center" vertical="center" wrapText="1"/>
      <protection locked="0"/>
    </xf>
    <xf numFmtId="0" fontId="571" fillId="125" borderId="314" xfId="12" applyFont="1" applyFill="1" applyBorder="1" applyAlignment="1" applyProtection="1">
      <alignment horizontal="center" vertical="center" wrapText="1"/>
      <protection locked="0"/>
    </xf>
    <xf numFmtId="0" fontId="571" fillId="125" borderId="469" xfId="12" applyFont="1" applyFill="1" applyBorder="1" applyAlignment="1" applyProtection="1">
      <alignment horizontal="center" vertical="center" wrapText="1"/>
      <protection locked="0"/>
    </xf>
    <xf numFmtId="0" fontId="415" fillId="147" borderId="309" xfId="12" applyFont="1" applyFill="1" applyBorder="1" applyAlignment="1">
      <alignment horizontal="center" vertical="center"/>
    </xf>
    <xf numFmtId="0" fontId="90" fillId="147" borderId="441" xfId="12" applyFont="1" applyFill="1" applyBorder="1" applyAlignment="1" applyProtection="1">
      <alignment horizontal="left" vertical="center"/>
      <protection locked="0"/>
    </xf>
    <xf numFmtId="0" fontId="53" fillId="147" borderId="441" xfId="12" applyFont="1" applyFill="1" applyBorder="1" applyAlignment="1" applyProtection="1">
      <alignment horizontal="right" vertical="center"/>
      <protection locked="0"/>
    </xf>
    <xf numFmtId="0" fontId="28" fillId="147" borderId="441" xfId="12" applyFont="1" applyFill="1" applyBorder="1" applyAlignment="1" applyProtection="1">
      <alignment horizontal="right" vertical="center"/>
      <protection locked="0"/>
    </xf>
    <xf numFmtId="0" fontId="29" fillId="147" borderId="441" xfId="12" applyFont="1" applyFill="1" applyBorder="1" applyAlignment="1" applyProtection="1">
      <alignment horizontal="right" vertical="center"/>
      <protection locked="0"/>
    </xf>
    <xf numFmtId="0" fontId="56" fillId="147" borderId="441" xfId="12" applyFont="1" applyFill="1" applyBorder="1" applyAlignment="1" applyProtection="1">
      <alignment horizontal="right" vertical="center"/>
      <protection locked="0"/>
    </xf>
    <xf numFmtId="0" fontId="29" fillId="147" borderId="467" xfId="12" applyFont="1" applyFill="1" applyBorder="1" applyAlignment="1" applyProtection="1">
      <alignment horizontal="right" vertical="center"/>
      <protection locked="0"/>
    </xf>
    <xf numFmtId="0" fontId="55" fillId="147" borderId="182" xfId="12" applyFont="1" applyFill="1" applyBorder="1" applyAlignment="1">
      <alignment horizontal="center" vertical="center"/>
    </xf>
    <xf numFmtId="0" fontId="262" fillId="43" borderId="44" xfId="12" applyFont="1" applyFill="1" applyBorder="1" applyAlignment="1" applyProtection="1">
      <alignment horizontal="right" vertical="center" wrapText="1"/>
      <protection locked="0"/>
    </xf>
    <xf numFmtId="0" fontId="58" fillId="43" borderId="45" xfId="12" applyFont="1" applyFill="1" applyBorder="1" applyAlignment="1" applyProtection="1">
      <alignment horizontal="center" vertical="center" wrapText="1"/>
      <protection locked="0"/>
    </xf>
    <xf numFmtId="0" fontId="56" fillId="43" borderId="44" xfId="12" applyFont="1" applyFill="1" applyBorder="1" applyAlignment="1" applyProtection="1">
      <alignment horizontal="right" vertical="center"/>
      <protection locked="0"/>
    </xf>
    <xf numFmtId="0" fontId="39" fillId="43" borderId="46" xfId="12" applyFont="1" applyFill="1" applyBorder="1" applyAlignment="1" applyProtection="1">
      <alignment horizontal="right" vertical="center" wrapText="1"/>
      <protection locked="0"/>
    </xf>
    <xf numFmtId="0" fontId="58" fillId="43" borderId="47" xfId="12" applyFont="1" applyFill="1" applyBorder="1" applyAlignment="1" applyProtection="1">
      <alignment horizontal="center" vertical="center" wrapText="1"/>
      <protection locked="0"/>
    </xf>
    <xf numFmtId="0" fontId="599" fillId="0" borderId="0" xfId="12" applyFont="1" applyAlignment="1">
      <alignment horizontal="center" vertical="center"/>
    </xf>
    <xf numFmtId="1" fontId="416" fillId="125" borderId="16" xfId="22" applyNumberFormat="1" applyFont="1" applyFill="1" applyBorder="1" applyAlignment="1">
      <alignment horizontal="center" vertical="center" wrapText="1"/>
    </xf>
    <xf numFmtId="0" fontId="89" fillId="0" borderId="120" xfId="12" applyFont="1" applyBorder="1" applyAlignment="1">
      <alignment horizontal="left" vertical="center" wrapText="1"/>
    </xf>
    <xf numFmtId="0" fontId="53" fillId="0" borderId="120" xfId="12" applyFont="1" applyBorder="1" applyAlignment="1">
      <alignment horizontal="center" vertical="center" wrapText="1"/>
    </xf>
    <xf numFmtId="1" fontId="129" fillId="0" borderId="120" xfId="12" applyNumberFormat="1" applyFont="1" applyBorder="1" applyAlignment="1" applyProtection="1">
      <alignment horizontal="center" vertical="center" wrapText="1"/>
      <protection locked="0"/>
    </xf>
    <xf numFmtId="179" fontId="129" fillId="28" borderId="120" xfId="12" applyNumberFormat="1" applyFont="1" applyFill="1" applyBorder="1" applyAlignment="1" applyProtection="1">
      <alignment horizontal="center" vertical="center" wrapText="1"/>
      <protection locked="0"/>
    </xf>
    <xf numFmtId="1" fontId="131" fillId="0" borderId="120" xfId="12" applyNumberFormat="1" applyFont="1" applyBorder="1" applyAlignment="1" applyProtection="1">
      <alignment horizontal="center" vertical="center" wrapText="1"/>
      <protection locked="0"/>
    </xf>
    <xf numFmtId="0" fontId="53" fillId="0" borderId="236" xfId="12" applyFont="1" applyBorder="1" applyAlignment="1" applyProtection="1">
      <alignment horizontal="center" vertical="center" wrapText="1"/>
      <protection locked="0"/>
    </xf>
    <xf numFmtId="180" fontId="157" fillId="0" borderId="120" xfId="12" applyNumberFormat="1" applyFont="1" applyBorder="1" applyAlignment="1" applyProtection="1">
      <alignment horizontal="left" vertical="center" wrapText="1"/>
      <protection locked="0"/>
    </xf>
    <xf numFmtId="212" fontId="157" fillId="0" borderId="236" xfId="12" applyNumberFormat="1" applyFont="1" applyBorder="1" applyAlignment="1" applyProtection="1">
      <alignment horizontal="center" vertical="center" wrapText="1"/>
      <protection locked="0"/>
    </xf>
    <xf numFmtId="0" fontId="345" fillId="28" borderId="120" xfId="12" applyFont="1" applyFill="1" applyBorder="1" applyAlignment="1" applyProtection="1">
      <alignment horizontal="center" vertical="center" wrapText="1"/>
      <protection locked="0"/>
    </xf>
    <xf numFmtId="0" fontId="144" fillId="125" borderId="232" xfId="12" applyFont="1" applyFill="1" applyBorder="1" applyAlignment="1" applyProtection="1">
      <alignment horizontal="center" vertical="center" wrapText="1"/>
      <protection locked="0"/>
    </xf>
    <xf numFmtId="0" fontId="598" fillId="125" borderId="232" xfId="12" applyFont="1" applyFill="1" applyBorder="1" applyAlignment="1" applyProtection="1">
      <alignment horizontal="center" vertical="center" wrapText="1"/>
      <protection locked="0"/>
    </xf>
    <xf numFmtId="0" fontId="571" fillId="125" borderId="232" xfId="12" applyFont="1" applyFill="1" applyBorder="1" applyAlignment="1" applyProtection="1">
      <alignment horizontal="center" vertical="center" wrapText="1"/>
      <protection locked="0"/>
    </xf>
    <xf numFmtId="0" fontId="571" fillId="125" borderId="446" xfId="12" applyFont="1" applyFill="1" applyBorder="1" applyAlignment="1" applyProtection="1">
      <alignment horizontal="center" vertical="center" wrapText="1"/>
      <protection locked="0"/>
    </xf>
    <xf numFmtId="49" fontId="39" fillId="26" borderId="350" xfId="12" applyNumberFormat="1" applyFont="1" applyFill="1" applyBorder="1" applyAlignment="1">
      <alignment horizontal="center" vertical="center" wrapText="1"/>
    </xf>
    <xf numFmtId="210" fontId="571" fillId="0" borderId="128" xfId="12" applyNumberFormat="1" applyFont="1" applyBorder="1" applyAlignment="1">
      <alignment horizontal="centerContinuous" vertical="center"/>
    </xf>
    <xf numFmtId="49" fontId="590" fillId="147" borderId="456" xfId="38" applyNumberFormat="1" applyFont="1" applyFill="1" applyBorder="1" applyAlignment="1">
      <alignment horizontal="center" vertical="center" wrapText="1"/>
    </xf>
    <xf numFmtId="49" fontId="590" fillId="147" borderId="316" xfId="38" applyNumberFormat="1" applyFont="1" applyFill="1" applyBorder="1" applyAlignment="1">
      <alignment horizontal="center" vertical="center" wrapText="1"/>
    </xf>
    <xf numFmtId="49" fontId="590" fillId="147" borderId="455" xfId="38" applyNumberFormat="1" applyFont="1" applyFill="1" applyBorder="1" applyAlignment="1">
      <alignment horizontal="center" vertical="center" wrapText="1"/>
    </xf>
    <xf numFmtId="0" fontId="417" fillId="26" borderId="316" xfId="12" applyFont="1" applyFill="1" applyBorder="1" applyAlignment="1">
      <alignment horizontal="center" vertical="center"/>
    </xf>
    <xf numFmtId="49" fontId="581" fillId="115" borderId="456" xfId="38" applyNumberFormat="1" applyFont="1" applyFill="1" applyBorder="1" applyAlignment="1">
      <alignment horizontal="center" vertical="center" wrapText="1"/>
    </xf>
    <xf numFmtId="49" fontId="581" fillId="115" borderId="316" xfId="38" applyNumberFormat="1" applyFont="1" applyFill="1" applyBorder="1" applyAlignment="1">
      <alignment horizontal="center" vertical="center" wrapText="1"/>
    </xf>
    <xf numFmtId="49" fontId="581" fillId="115" borderId="455" xfId="38" applyNumberFormat="1" applyFont="1" applyFill="1" applyBorder="1" applyAlignment="1">
      <alignment horizontal="center" vertical="center" wrapText="1"/>
    </xf>
    <xf numFmtId="49" fontId="582" fillId="28" borderId="456" xfId="38" applyNumberFormat="1" applyFont="1" applyFill="1" applyBorder="1" applyAlignment="1">
      <alignment horizontal="center" vertical="center" wrapText="1"/>
    </xf>
    <xf numFmtId="49" fontId="582" fillId="28" borderId="316" xfId="38" applyNumberFormat="1" applyFont="1" applyFill="1" applyBorder="1" applyAlignment="1">
      <alignment horizontal="center" vertical="center" wrapText="1"/>
    </xf>
    <xf numFmtId="49" fontId="582" fillId="28" borderId="455" xfId="38" applyNumberFormat="1" applyFont="1" applyFill="1" applyBorder="1" applyAlignment="1">
      <alignment horizontal="center" vertical="center" wrapText="1"/>
    </xf>
    <xf numFmtId="49" fontId="583" fillId="39" borderId="456" xfId="38" applyNumberFormat="1" applyFont="1" applyFill="1" applyBorder="1" applyAlignment="1">
      <alignment horizontal="center" vertical="center" wrapText="1"/>
    </xf>
    <xf numFmtId="49" fontId="583" fillId="39" borderId="316" xfId="38" applyNumberFormat="1" applyFont="1" applyFill="1" applyBorder="1" applyAlignment="1">
      <alignment horizontal="center" vertical="center" wrapText="1"/>
    </xf>
    <xf numFmtId="49" fontId="583" fillId="39" borderId="455" xfId="38" applyNumberFormat="1" applyFont="1" applyFill="1" applyBorder="1" applyAlignment="1">
      <alignment horizontal="center" vertical="center" wrapText="1"/>
    </xf>
    <xf numFmtId="49" fontId="590" fillId="147" borderId="448" xfId="38" applyNumberFormat="1" applyFont="1" applyFill="1" applyBorder="1" applyAlignment="1">
      <alignment horizontal="center" vertical="center" wrapText="1"/>
    </xf>
    <xf numFmtId="49" fontId="590" fillId="147" borderId="44" xfId="38" applyNumberFormat="1" applyFont="1" applyFill="1" applyBorder="1" applyAlignment="1">
      <alignment horizontal="center" vertical="center" wrapText="1"/>
    </xf>
    <xf numFmtId="49" fontId="590" fillId="147" borderId="447" xfId="38" applyNumberFormat="1" applyFont="1" applyFill="1" applyBorder="1" applyAlignment="1">
      <alignment horizontal="center" vertical="center" wrapText="1"/>
    </xf>
    <xf numFmtId="0" fontId="417" fillId="26" borderId="44" xfId="12" applyFont="1" applyFill="1" applyBorder="1" applyAlignment="1">
      <alignment horizontal="center" vertical="center"/>
    </xf>
    <xf numFmtId="49" fontId="581" fillId="115" borderId="448" xfId="38" applyNumberFormat="1" applyFont="1" applyFill="1" applyBorder="1" applyAlignment="1">
      <alignment horizontal="center" vertical="center" wrapText="1"/>
    </xf>
    <xf numFmtId="49" fontId="581" fillId="115" borderId="44" xfId="38" applyNumberFormat="1" applyFont="1" applyFill="1" applyBorder="1" applyAlignment="1">
      <alignment horizontal="center" vertical="center" wrapText="1"/>
    </xf>
    <xf numFmtId="49" fontId="581" fillId="115" borderId="447" xfId="38" applyNumberFormat="1" applyFont="1" applyFill="1" applyBorder="1" applyAlignment="1">
      <alignment horizontal="center" vertical="center" wrapText="1"/>
    </xf>
    <xf numFmtId="49" fontId="582" fillId="28" borderId="448" xfId="38" applyNumberFormat="1" applyFont="1" applyFill="1" applyBorder="1" applyAlignment="1">
      <alignment horizontal="center" vertical="center" wrapText="1"/>
    </xf>
    <xf numFmtId="49" fontId="582" fillId="28" borderId="44" xfId="38" applyNumberFormat="1" applyFont="1" applyFill="1" applyBorder="1" applyAlignment="1">
      <alignment horizontal="center" vertical="center" wrapText="1"/>
    </xf>
    <xf numFmtId="49" fontId="582" fillId="28" borderId="447" xfId="38" applyNumberFormat="1" applyFont="1" applyFill="1" applyBorder="1" applyAlignment="1">
      <alignment horizontal="center" vertical="center" wrapText="1"/>
    </xf>
    <xf numFmtId="49" fontId="583" fillId="39" borderId="448" xfId="38" applyNumberFormat="1" applyFont="1" applyFill="1" applyBorder="1" applyAlignment="1">
      <alignment horizontal="center" vertical="center" wrapText="1"/>
    </xf>
    <xf numFmtId="49" fontId="583" fillId="39" borderId="44" xfId="38" applyNumberFormat="1" applyFont="1" applyFill="1" applyBorder="1" applyAlignment="1">
      <alignment horizontal="center" vertical="center" wrapText="1"/>
    </xf>
    <xf numFmtId="49" fontId="583" fillId="39" borderId="447" xfId="38" applyNumberFormat="1" applyFont="1" applyFill="1" applyBorder="1" applyAlignment="1">
      <alignment horizontal="center" vertical="center" wrapText="1"/>
    </xf>
    <xf numFmtId="0" fontId="571" fillId="125" borderId="120" xfId="12" applyFont="1" applyFill="1" applyBorder="1" applyAlignment="1" applyProtection="1">
      <alignment horizontal="centerContinuous" vertical="center"/>
      <protection locked="0"/>
    </xf>
    <xf numFmtId="0" fontId="571" fillId="125" borderId="235" xfId="12" applyFont="1" applyFill="1" applyBorder="1" applyAlignment="1" applyProtection="1">
      <alignment horizontal="centerContinuous" vertical="center"/>
      <protection locked="0"/>
    </xf>
    <xf numFmtId="0" fontId="571" fillId="125" borderId="450" xfId="12" applyFont="1" applyFill="1" applyBorder="1" applyAlignment="1" applyProtection="1">
      <alignment horizontal="centerContinuous" vertical="center"/>
      <protection locked="0"/>
    </xf>
    <xf numFmtId="0" fontId="556" fillId="37" borderId="16" xfId="12" applyFont="1" applyFill="1" applyBorder="1" applyAlignment="1">
      <alignment horizontal="left" vertical="center"/>
    </xf>
    <xf numFmtId="2" fontId="417" fillId="26" borderId="29" xfId="12" applyNumberFormat="1" applyFont="1" applyFill="1" applyBorder="1" applyAlignment="1" applyProtection="1">
      <alignment horizontal="center" vertical="center" wrapText="1"/>
      <protection locked="0"/>
    </xf>
    <xf numFmtId="2" fontId="53" fillId="51" borderId="29" xfId="12" applyNumberFormat="1" applyFont="1" applyFill="1" applyBorder="1" applyAlignment="1" applyProtection="1">
      <alignment horizontal="center" vertical="center" wrapText="1"/>
      <protection locked="0"/>
    </xf>
    <xf numFmtId="2" fontId="56" fillId="51" borderId="29" xfId="12" applyNumberFormat="1" applyFont="1" applyFill="1" applyBorder="1" applyAlignment="1" applyProtection="1">
      <alignment horizontal="center" vertical="center" wrapText="1"/>
      <protection locked="0"/>
    </xf>
    <xf numFmtId="2" fontId="56" fillId="26" borderId="29" xfId="12" applyNumberFormat="1" applyFont="1" applyFill="1" applyBorder="1" applyAlignment="1" applyProtection="1">
      <alignment horizontal="center" vertical="center" wrapText="1"/>
      <protection locked="0"/>
    </xf>
    <xf numFmtId="2" fontId="53" fillId="26" borderId="19" xfId="12" applyNumberFormat="1" applyFont="1" applyFill="1" applyBorder="1" applyAlignment="1" applyProtection="1">
      <alignment horizontal="center" vertical="center" wrapText="1"/>
      <protection locked="0"/>
    </xf>
    <xf numFmtId="2" fontId="56" fillId="26" borderId="19" xfId="12" applyNumberFormat="1" applyFont="1" applyFill="1" applyBorder="1" applyAlignment="1" applyProtection="1">
      <alignment horizontal="center" vertical="center" wrapText="1"/>
      <protection locked="0"/>
    </xf>
    <xf numFmtId="0" fontId="56" fillId="4" borderId="0" xfId="38" applyFont="1" applyFill="1" applyAlignment="1">
      <alignment vertical="center"/>
    </xf>
    <xf numFmtId="0" fontId="56" fillId="0" borderId="0" xfId="38" applyFont="1" applyAlignment="1">
      <alignment vertical="center"/>
    </xf>
    <xf numFmtId="0" fontId="591" fillId="37" borderId="116" xfId="33" applyFont="1" applyFill="1" applyBorder="1" applyAlignment="1">
      <alignment horizontal="centerContinuous" vertical="center"/>
    </xf>
    <xf numFmtId="0" fontId="120" fillId="37" borderId="117" xfId="33" applyFont="1" applyFill="1" applyBorder="1" applyAlignment="1">
      <alignment horizontal="centerContinuous" vertical="center"/>
    </xf>
    <xf numFmtId="0" fontId="120" fillId="37" borderId="118" xfId="33" applyFont="1" applyFill="1" applyBorder="1" applyAlignment="1">
      <alignment horizontal="centerContinuous" vertical="center"/>
    </xf>
    <xf numFmtId="0" fontId="29" fillId="0" borderId="471" xfId="38" applyFont="1" applyBorder="1" applyAlignment="1">
      <alignment horizontal="centerContinuous" vertical="center"/>
    </xf>
    <xf numFmtId="0" fontId="56" fillId="0" borderId="381" xfId="38" applyFont="1" applyBorder="1" applyAlignment="1">
      <alignment horizontal="centerContinuous" vertical="center"/>
    </xf>
    <xf numFmtId="0" fontId="56" fillId="0" borderId="399" xfId="38" applyFont="1" applyBorder="1" applyAlignment="1">
      <alignment horizontal="centerContinuous" vertical="center"/>
    </xf>
    <xf numFmtId="0" fontId="56" fillId="125" borderId="0" xfId="38" applyFont="1" applyFill="1" applyAlignment="1">
      <alignment horizontal="center" vertical="center"/>
    </xf>
    <xf numFmtId="0" fontId="56" fillId="0" borderId="0" xfId="42" applyFont="1" applyAlignment="1">
      <alignment vertical="center"/>
    </xf>
    <xf numFmtId="0" fontId="29" fillId="0" borderId="34" xfId="38" applyFont="1" applyBorder="1" applyAlignment="1">
      <alignment horizontal="center" vertical="center" wrapText="1"/>
    </xf>
    <xf numFmtId="0" fontId="56" fillId="0" borderId="202" xfId="38" applyFont="1" applyBorder="1" applyAlignment="1">
      <alignment vertical="center"/>
    </xf>
    <xf numFmtId="0" fontId="56" fillId="0" borderId="34" xfId="38" applyFont="1" applyBorder="1" applyAlignment="1">
      <alignment horizontal="centerContinuous" vertical="center" wrapText="1"/>
    </xf>
    <xf numFmtId="0" fontId="56" fillId="0" borderId="0" xfId="38" applyFont="1" applyAlignment="1">
      <alignment horizontal="centerContinuous" vertical="center"/>
    </xf>
    <xf numFmtId="0" fontId="56" fillId="0" borderId="202" xfId="38" applyFont="1" applyBorder="1" applyAlignment="1">
      <alignment horizontal="centerContinuous" vertical="center"/>
    </xf>
    <xf numFmtId="2" fontId="29" fillId="149" borderId="41" xfId="38" applyNumberFormat="1" applyFont="1" applyFill="1" applyBorder="1" applyAlignment="1" applyProtection="1">
      <alignment horizontal="center" vertical="center"/>
      <protection locked="0"/>
    </xf>
    <xf numFmtId="0" fontId="47" fillId="0" borderId="34" xfId="38" applyFont="1" applyBorder="1" applyAlignment="1">
      <alignment horizontal="centerContinuous" vertical="center"/>
    </xf>
    <xf numFmtId="0" fontId="47" fillId="37" borderId="182" xfId="33" applyFont="1" applyFill="1" applyBorder="1" applyAlignment="1">
      <alignment horizontal="centerContinuous" vertical="center"/>
    </xf>
    <xf numFmtId="0" fontId="481" fillId="0" borderId="202" xfId="38" applyFont="1" applyBorder="1" applyAlignment="1">
      <alignment horizontal="centerContinuous" vertical="center"/>
    </xf>
    <xf numFmtId="0" fontId="110" fillId="0" borderId="34" xfId="38" applyFont="1" applyBorder="1" applyAlignment="1">
      <alignment vertical="center"/>
    </xf>
    <xf numFmtId="0" fontId="486" fillId="29" borderId="0" xfId="38" applyFont="1" applyFill="1" applyAlignment="1">
      <alignment horizontal="centerContinuous" vertical="center"/>
    </xf>
    <xf numFmtId="0" fontId="56" fillId="0" borderId="0" xfId="38" applyFont="1" applyAlignment="1">
      <alignment horizontal="centerContinuous" vertical="center" wrapText="1"/>
    </xf>
    <xf numFmtId="0" fontId="56" fillId="0" borderId="202" xfId="38" applyFont="1" applyBorder="1" applyAlignment="1">
      <alignment horizontal="centerContinuous" vertical="center" wrapText="1"/>
    </xf>
    <xf numFmtId="2" fontId="29" fillId="114" borderId="41" xfId="38" applyNumberFormat="1" applyFont="1" applyFill="1" applyBorder="1" applyAlignment="1" applyProtection="1">
      <alignment horizontal="center" vertical="center"/>
      <protection locked="0"/>
    </xf>
    <xf numFmtId="0" fontId="600" fillId="0" borderId="34" xfId="38" applyFont="1" applyBorder="1" applyAlignment="1">
      <alignment vertical="center"/>
    </xf>
    <xf numFmtId="0" fontId="486" fillId="3" borderId="0" xfId="38" applyFont="1" applyFill="1" applyAlignment="1">
      <alignment horizontal="centerContinuous" vertical="center"/>
    </xf>
    <xf numFmtId="2" fontId="29" fillId="146" borderId="41" xfId="38" applyNumberFormat="1" applyFont="1" applyFill="1" applyBorder="1" applyAlignment="1" applyProtection="1">
      <alignment horizontal="center" vertical="center"/>
      <protection locked="0"/>
    </xf>
    <xf numFmtId="0" fontId="56" fillId="0" borderId="34" xfId="38" applyFont="1" applyBorder="1" applyAlignment="1">
      <alignment horizontal="center" vertical="center"/>
    </xf>
    <xf numFmtId="0" fontId="56" fillId="0" borderId="314" xfId="38" applyFont="1" applyBorder="1" applyAlignment="1">
      <alignment horizontal="center" vertical="center"/>
    </xf>
    <xf numFmtId="0" fontId="56" fillId="0" borderId="202" xfId="38" applyFont="1" applyBorder="1" applyAlignment="1">
      <alignment horizontal="center" vertical="center"/>
    </xf>
    <xf numFmtId="0" fontId="601" fillId="0" borderId="34" xfId="38" applyFont="1" applyBorder="1" applyAlignment="1">
      <alignment vertical="center"/>
    </xf>
    <xf numFmtId="0" fontId="56" fillId="58" borderId="0" xfId="38" applyFont="1" applyFill="1" applyAlignment="1">
      <alignment horizontal="centerContinuous" vertical="center"/>
    </xf>
    <xf numFmtId="2" fontId="120" fillId="129" borderId="41" xfId="38" applyNumberFormat="1" applyFont="1" applyFill="1" applyBorder="1" applyAlignment="1" applyProtection="1">
      <alignment horizontal="center" vertical="center"/>
      <protection locked="0"/>
    </xf>
    <xf numFmtId="0" fontId="484" fillId="0" borderId="34" xfId="38" applyFont="1" applyBorder="1" applyAlignment="1">
      <alignment vertical="center"/>
    </xf>
    <xf numFmtId="0" fontId="486" fillId="30" borderId="0" xfId="38" applyFont="1" applyFill="1" applyAlignment="1">
      <alignment horizontal="centerContinuous" vertical="center"/>
    </xf>
    <xf numFmtId="2" fontId="120" fillId="59" borderId="41" xfId="38" applyNumberFormat="1" applyFont="1" applyFill="1" applyBorder="1" applyAlignment="1" applyProtection="1">
      <alignment horizontal="center" vertical="center"/>
      <protection locked="0"/>
    </xf>
    <xf numFmtId="0" fontId="56" fillId="0" borderId="314" xfId="38" applyFont="1" applyBorder="1" applyAlignment="1">
      <alignment horizontal="center" vertical="center" wrapText="1"/>
    </xf>
    <xf numFmtId="0" fontId="359" fillId="0" borderId="472" xfId="38" applyFont="1" applyBorder="1" applyAlignment="1">
      <alignment vertical="center"/>
    </xf>
    <xf numFmtId="0" fontId="486" fillId="60" borderId="473" xfId="38" applyFont="1" applyFill="1" applyBorder="1" applyAlignment="1">
      <alignment horizontal="centerContinuous" vertical="center"/>
    </xf>
    <xf numFmtId="0" fontId="56" fillId="0" borderId="473" xfId="38" applyFont="1" applyBorder="1" applyAlignment="1">
      <alignment horizontal="centerContinuous" vertical="center" wrapText="1"/>
    </xf>
    <xf numFmtId="0" fontId="56" fillId="0" borderId="474" xfId="38" applyFont="1" applyBorder="1" applyAlignment="1">
      <alignment horizontal="centerContinuous" vertical="center" wrapText="1"/>
    </xf>
    <xf numFmtId="2" fontId="120" fillId="150" borderId="41" xfId="38" applyNumberFormat="1" applyFont="1" applyFill="1" applyBorder="1" applyAlignment="1" applyProtection="1">
      <alignment horizontal="center" vertical="center"/>
      <protection locked="0"/>
    </xf>
    <xf numFmtId="2" fontId="29" fillId="51" borderId="41" xfId="38" applyNumberFormat="1" applyFont="1" applyFill="1" applyBorder="1" applyAlignment="1" applyProtection="1">
      <alignment horizontal="center" vertical="center"/>
      <protection locked="0"/>
    </xf>
    <xf numFmtId="2" fontId="120" fillId="29" borderId="41" xfId="38" applyNumberFormat="1" applyFont="1" applyFill="1" applyBorder="1" applyAlignment="1" applyProtection="1">
      <alignment horizontal="center" vertical="center"/>
      <protection locked="0"/>
    </xf>
    <xf numFmtId="2" fontId="29" fillId="3" borderId="41" xfId="38" applyNumberFormat="1" applyFont="1" applyFill="1" applyBorder="1" applyAlignment="1" applyProtection="1">
      <alignment horizontal="center" vertical="center"/>
      <protection locked="0"/>
    </xf>
    <xf numFmtId="2" fontId="120" fillId="27" borderId="41" xfId="38" applyNumberFormat="1" applyFont="1" applyFill="1" applyBorder="1" applyAlignment="1" applyProtection="1">
      <alignment horizontal="center" vertical="center"/>
      <protection locked="0"/>
    </xf>
    <xf numFmtId="0" fontId="56" fillId="0" borderId="0" xfId="38" applyFont="1" applyAlignment="1">
      <alignment horizontal="center" vertical="center" wrapText="1"/>
    </xf>
    <xf numFmtId="0" fontId="56" fillId="0" borderId="0" xfId="38" applyFont="1" applyAlignment="1">
      <alignment horizontal="center" vertical="center"/>
    </xf>
    <xf numFmtId="2" fontId="29" fillId="4" borderId="41" xfId="38" applyNumberFormat="1" applyFont="1" applyFill="1" applyBorder="1" applyAlignment="1" applyProtection="1">
      <alignment horizontal="center" vertical="center"/>
      <protection locked="0"/>
    </xf>
    <xf numFmtId="0" fontId="359" fillId="0" borderId="232" xfId="38" applyFont="1" applyBorder="1" applyAlignment="1">
      <alignment horizontal="center" vertical="center"/>
    </xf>
    <xf numFmtId="0" fontId="29" fillId="0" borderId="34" xfId="38" applyFont="1" applyBorder="1" applyAlignment="1">
      <alignment vertical="center"/>
    </xf>
    <xf numFmtId="2" fontId="29" fillId="58" borderId="41" xfId="38" applyNumberFormat="1" applyFont="1" applyFill="1" applyBorder="1" applyAlignment="1" applyProtection="1">
      <alignment horizontal="center" vertical="center"/>
      <protection locked="0"/>
    </xf>
    <xf numFmtId="0" fontId="29" fillId="0" borderId="0" xfId="38" applyFont="1" applyAlignment="1">
      <alignment horizontal="center" vertical="center"/>
    </xf>
    <xf numFmtId="2" fontId="120" fillId="30" borderId="41" xfId="38" applyNumberFormat="1" applyFont="1" applyFill="1" applyBorder="1" applyAlignment="1" applyProtection="1">
      <alignment horizontal="center" vertical="center"/>
      <protection locked="0"/>
    </xf>
    <xf numFmtId="0" fontId="56" fillId="0" borderId="475" xfId="38" applyFont="1" applyBorder="1" applyAlignment="1">
      <alignment vertical="center"/>
    </xf>
    <xf numFmtId="2" fontId="120" fillId="60" borderId="41" xfId="38" applyNumberFormat="1" applyFont="1" applyFill="1" applyBorder="1" applyAlignment="1" applyProtection="1">
      <alignment horizontal="center" vertical="center"/>
      <protection locked="0"/>
    </xf>
    <xf numFmtId="0" fontId="29" fillId="0" borderId="472" xfId="38" applyFont="1" applyBorder="1" applyAlignment="1">
      <alignment vertical="center"/>
    </xf>
    <xf numFmtId="0" fontId="56" fillId="0" borderId="473" xfId="38" applyFont="1" applyBorder="1" applyAlignment="1">
      <alignment vertical="center"/>
    </xf>
    <xf numFmtId="0" fontId="29" fillId="31" borderId="41" xfId="38" applyFont="1" applyFill="1" applyBorder="1" applyAlignment="1">
      <alignment horizontal="center" vertical="center"/>
    </xf>
    <xf numFmtId="0" fontId="359" fillId="0" borderId="476" xfId="38" applyFont="1" applyBorder="1" applyAlignment="1">
      <alignment horizontal="center" vertical="center"/>
    </xf>
    <xf numFmtId="0" fontId="56" fillId="57" borderId="477" xfId="38" applyFont="1" applyFill="1" applyBorder="1" applyAlignment="1">
      <alignment vertical="center"/>
    </xf>
    <xf numFmtId="0" fontId="571" fillId="28" borderId="34" xfId="38" applyFont="1" applyFill="1" applyBorder="1" applyAlignment="1">
      <alignment horizontal="left" vertical="center"/>
    </xf>
    <xf numFmtId="0" fontId="571" fillId="28" borderId="0" xfId="38" applyFont="1" applyFill="1" applyAlignment="1">
      <alignment horizontal="center" vertical="center" wrapText="1"/>
    </xf>
    <xf numFmtId="0" fontId="571" fillId="28" borderId="0" xfId="38" applyFont="1" applyFill="1" applyAlignment="1">
      <alignment horizontal="center" vertical="center"/>
    </xf>
    <xf numFmtId="0" fontId="571" fillId="28" borderId="202" xfId="38" applyFont="1" applyFill="1" applyBorder="1" applyAlignment="1">
      <alignment horizontal="center" vertical="center"/>
    </xf>
    <xf numFmtId="0" fontId="571" fillId="28" borderId="34" xfId="38" applyFont="1" applyFill="1" applyBorder="1" applyAlignment="1">
      <alignment horizontal="centerContinuous" vertical="center"/>
    </xf>
    <xf numFmtId="0" fontId="571" fillId="28" borderId="0" xfId="38" applyFont="1" applyFill="1" applyAlignment="1">
      <alignment horizontal="centerContinuous" vertical="center"/>
    </xf>
    <xf numFmtId="0" fontId="571" fillId="28" borderId="202" xfId="38" applyFont="1" applyFill="1" applyBorder="1" applyAlignment="1">
      <alignment horizontal="centerContinuous" vertical="center"/>
    </xf>
    <xf numFmtId="0" fontId="52" fillId="37" borderId="34" xfId="38" applyFont="1" applyFill="1" applyBorder="1" applyAlignment="1">
      <alignment horizontal="centerContinuous" vertical="center" wrapText="1"/>
    </xf>
    <xf numFmtId="0" fontId="334" fillId="37" borderId="0" xfId="38" applyFont="1" applyFill="1" applyAlignment="1">
      <alignment horizontal="centerContinuous" vertical="center"/>
    </xf>
    <xf numFmtId="0" fontId="334" fillId="37" borderId="202" xfId="38" applyFont="1" applyFill="1" applyBorder="1" applyAlignment="1">
      <alignment horizontal="centerContinuous" vertical="center"/>
    </xf>
    <xf numFmtId="0" fontId="29" fillId="0" borderId="34" xfId="38" applyFont="1" applyBorder="1" applyAlignment="1">
      <alignment horizontal="center" vertical="center"/>
    </xf>
    <xf numFmtId="0" fontId="29" fillId="28" borderId="0" xfId="38" applyFont="1" applyFill="1" applyAlignment="1">
      <alignment horizontal="center" vertical="center"/>
    </xf>
    <xf numFmtId="0" fontId="56" fillId="28" borderId="0" xfId="38" applyFont="1" applyFill="1" applyAlignment="1">
      <alignment vertical="center"/>
    </xf>
    <xf numFmtId="0" fontId="602" fillId="0" borderId="0" xfId="38" applyFont="1" applyAlignment="1">
      <alignment horizontal="center" vertical="center"/>
    </xf>
    <xf numFmtId="0" fontId="603" fillId="0" borderId="0" xfId="38" applyFont="1" applyAlignment="1">
      <alignment vertical="center"/>
    </xf>
    <xf numFmtId="0" fontId="110" fillId="0" borderId="0" xfId="38" applyFont="1" applyAlignment="1">
      <alignment horizontal="center" vertical="center"/>
    </xf>
    <xf numFmtId="0" fontId="144" fillId="0" borderId="0" xfId="38" applyFont="1" applyAlignment="1">
      <alignment vertical="center"/>
    </xf>
    <xf numFmtId="0" fontId="484" fillId="0" borderId="0" xfId="38" applyFont="1" applyAlignment="1">
      <alignment horizontal="center" vertical="center"/>
    </xf>
    <xf numFmtId="0" fontId="525" fillId="0" borderId="0" xfId="38" applyFont="1" applyAlignment="1">
      <alignment vertical="center"/>
    </xf>
    <xf numFmtId="0" fontId="484" fillId="0" borderId="0" xfId="38" applyFont="1" applyAlignment="1">
      <alignment horizontal="centerContinuous" vertical="center"/>
    </xf>
    <xf numFmtId="0" fontId="525" fillId="0" borderId="0" xfId="38" applyFont="1" applyAlignment="1">
      <alignment horizontal="centerContinuous" vertical="center"/>
    </xf>
    <xf numFmtId="0" fontId="56" fillId="0" borderId="34" xfId="38" applyFont="1" applyBorder="1" applyAlignment="1">
      <alignment vertical="center"/>
    </xf>
    <xf numFmtId="0" fontId="52" fillId="37" borderId="0" xfId="38" applyFont="1" applyFill="1" applyAlignment="1">
      <alignment horizontal="centerContinuous" vertical="center" wrapText="1"/>
    </xf>
    <xf numFmtId="0" fontId="52" fillId="37" borderId="202" xfId="38" applyFont="1" applyFill="1" applyBorder="1" applyAlignment="1">
      <alignment horizontal="centerContinuous" vertical="center" wrapText="1"/>
    </xf>
    <xf numFmtId="0" fontId="56" fillId="0" borderId="202" xfId="38" applyFont="1" applyBorder="1" applyAlignment="1">
      <alignment horizontal="center" vertical="center" wrapText="1"/>
    </xf>
    <xf numFmtId="0" fontId="29" fillId="0" borderId="0" xfId="38" applyFont="1" applyAlignment="1">
      <alignment horizontal="center" vertical="center" wrapText="1"/>
    </xf>
    <xf numFmtId="0" fontId="29" fillId="0" borderId="202" xfId="38" applyFont="1" applyBorder="1" applyAlignment="1">
      <alignment horizontal="center" vertical="center" wrapText="1"/>
    </xf>
    <xf numFmtId="0" fontId="47" fillId="37" borderId="0" xfId="38" applyFont="1" applyFill="1" applyAlignment="1">
      <alignment horizontal="centerContinuous" vertical="center" wrapText="1"/>
    </xf>
    <xf numFmtId="0" fontId="47" fillId="37" borderId="202" xfId="38" applyFont="1" applyFill="1" applyBorder="1" applyAlignment="1">
      <alignment horizontal="centerContinuous" vertical="center" wrapText="1"/>
    </xf>
    <xf numFmtId="0" fontId="29" fillId="0" borderId="360" xfId="38" applyFont="1" applyBorder="1" applyAlignment="1">
      <alignment horizontal="center" vertical="center"/>
    </xf>
    <xf numFmtId="0" fontId="29" fillId="0" borderId="0" xfId="38" applyFont="1" applyAlignment="1">
      <alignment horizontal="centerContinuous" vertical="center"/>
    </xf>
    <xf numFmtId="0" fontId="29" fillId="0" borderId="0" xfId="38" applyFont="1" applyAlignment="1">
      <alignment horizontal="right" vertical="center"/>
    </xf>
    <xf numFmtId="0" fontId="29" fillId="0" borderId="0" xfId="38" applyFont="1" applyAlignment="1">
      <alignment horizontal="centerContinuous" vertical="center" wrapText="1"/>
    </xf>
    <xf numFmtId="0" fontId="29" fillId="0" borderId="202" xfId="38" applyFont="1" applyBorder="1" applyAlignment="1">
      <alignment horizontal="centerContinuous" vertical="center"/>
    </xf>
    <xf numFmtId="0" fontId="56" fillId="0" borderId="360" xfId="38" applyFont="1" applyBorder="1" applyAlignment="1">
      <alignment horizontal="center" vertical="center" wrapText="1"/>
    </xf>
    <xf numFmtId="0" fontId="56" fillId="0" borderId="0" xfId="38" applyFont="1" applyAlignment="1">
      <alignment horizontal="right" vertical="center" wrapText="1"/>
    </xf>
    <xf numFmtId="0" fontId="56" fillId="0" borderId="64" xfId="38" applyFont="1" applyBorder="1" applyAlignment="1">
      <alignment horizontal="centerContinuous" vertical="center" wrapText="1"/>
    </xf>
    <xf numFmtId="0" fontId="29" fillId="0" borderId="202" xfId="38" applyFont="1" applyBorder="1" applyAlignment="1">
      <alignment horizontal="centerContinuous" vertical="center" wrapText="1"/>
    </xf>
    <xf numFmtId="0" fontId="29" fillId="0" borderId="473" xfId="38" applyFont="1" applyBorder="1" applyAlignment="1">
      <alignment horizontal="center" vertical="center" wrapText="1"/>
    </xf>
    <xf numFmtId="0" fontId="56" fillId="129" borderId="0" xfId="38" applyFont="1" applyFill="1" applyAlignment="1">
      <alignment vertical="center"/>
    </xf>
    <xf numFmtId="0" fontId="484" fillId="0" borderId="31" xfId="38" applyFont="1" applyBorder="1" applyAlignment="1">
      <alignment horizontal="centerContinuous" vertical="center"/>
    </xf>
    <xf numFmtId="0" fontId="29" fillId="0" borderId="32" xfId="38" applyFont="1" applyBorder="1" applyAlignment="1">
      <alignment horizontal="centerContinuous" vertical="center"/>
    </xf>
    <xf numFmtId="0" fontId="29" fillId="0" borderId="33" xfId="38" applyFont="1" applyBorder="1" applyAlignment="1">
      <alignment horizontal="centerContinuous" vertical="center"/>
    </xf>
    <xf numFmtId="0" fontId="29" fillId="0" borderId="19" xfId="38" applyFont="1" applyBorder="1" applyAlignment="1">
      <alignment horizontal="center" vertical="center" wrapText="1"/>
    </xf>
    <xf numFmtId="0" fontId="56" fillId="0" borderId="19" xfId="38" applyFont="1" applyBorder="1" applyAlignment="1">
      <alignment horizontal="centerContinuous" vertical="center" wrapText="1"/>
    </xf>
    <xf numFmtId="0" fontId="56" fillId="0" borderId="91" xfId="38" applyFont="1" applyBorder="1" applyAlignment="1">
      <alignment horizontal="centerContinuous" vertical="center" wrapText="1"/>
    </xf>
    <xf numFmtId="0" fontId="257" fillId="0" borderId="34" xfId="38" applyFont="1" applyBorder="1" applyAlignment="1">
      <alignment horizontal="centerContinuous" vertical="center"/>
    </xf>
    <xf numFmtId="0" fontId="604" fillId="0" borderId="0" xfId="38" applyFont="1" applyAlignment="1">
      <alignment horizontal="centerContinuous" vertical="center"/>
    </xf>
    <xf numFmtId="0" fontId="604" fillId="0" borderId="202" xfId="38" applyFont="1" applyBorder="1" applyAlignment="1">
      <alignment horizontal="centerContinuous" vertical="center"/>
    </xf>
    <xf numFmtId="0" fontId="56" fillId="0" borderId="34" xfId="38" applyFont="1" applyBorder="1" applyAlignment="1">
      <alignment horizontal="right" vertical="center"/>
    </xf>
    <xf numFmtId="0" fontId="56" fillId="0" borderId="472" xfId="38" applyFont="1" applyBorder="1" applyAlignment="1">
      <alignment horizontal="right" vertical="center"/>
    </xf>
    <xf numFmtId="0" fontId="56" fillId="0" borderId="473" xfId="38" applyFont="1" applyBorder="1" applyAlignment="1">
      <alignment horizontal="center" vertical="center"/>
    </xf>
    <xf numFmtId="0" fontId="56" fillId="0" borderId="474" xfId="38" applyFont="1" applyBorder="1" applyAlignment="1">
      <alignment vertical="center"/>
    </xf>
    <xf numFmtId="0" fontId="56" fillId="0" borderId="0" xfId="38" applyFont="1" applyAlignment="1">
      <alignment horizontal="right" vertical="center"/>
    </xf>
    <xf numFmtId="0" fontId="475" fillId="0" borderId="0" xfId="38" applyFont="1" applyAlignment="1">
      <alignment horizontal="center" vertical="center"/>
    </xf>
    <xf numFmtId="0" fontId="136" fillId="35" borderId="478" xfId="43" applyFont="1" applyFill="1" applyBorder="1" applyAlignment="1">
      <alignment horizontal="center" vertical="center"/>
    </xf>
    <xf numFmtId="0" fontId="296" fillId="9" borderId="478" xfId="43" applyFont="1" applyFill="1" applyBorder="1" applyAlignment="1">
      <alignment horizontal="center" vertical="center"/>
    </xf>
    <xf numFmtId="0" fontId="2" fillId="94" borderId="478" xfId="43" applyFont="1" applyFill="1" applyBorder="1" applyAlignment="1">
      <alignment horizontal="center" vertical="center"/>
    </xf>
    <xf numFmtId="0" fontId="136" fillId="118" borderId="478" xfId="43" applyFont="1" applyFill="1" applyBorder="1" applyAlignment="1">
      <alignment horizontal="center" vertical="center"/>
    </xf>
    <xf numFmtId="0" fontId="605" fillId="23" borderId="0" xfId="44" applyFont="1" applyFill="1" applyAlignment="1">
      <alignment horizontal="center" vertical="center"/>
    </xf>
    <xf numFmtId="0" fontId="1" fillId="0" borderId="0" xfId="44"/>
    <xf numFmtId="0" fontId="54" fillId="9" borderId="0" xfId="1" applyFont="1" applyFill="1" applyAlignment="1">
      <alignment horizontal="center" vertical="center"/>
    </xf>
    <xf numFmtId="0" fontId="606" fillId="9" borderId="0" xfId="1" applyFont="1" applyFill="1" applyAlignment="1">
      <alignment horizontal="center" vertical="center"/>
    </xf>
    <xf numFmtId="0" fontId="607" fillId="94" borderId="0" xfId="1" applyFont="1" applyFill="1" applyAlignment="1">
      <alignment horizontal="center" vertical="center"/>
    </xf>
    <xf numFmtId="0" fontId="608" fillId="118" borderId="0" xfId="1" applyFont="1" applyFill="1" applyAlignment="1">
      <alignment horizontal="center" vertical="center"/>
    </xf>
    <xf numFmtId="0" fontId="4" fillId="151" borderId="0" xfId="44" applyFont="1" applyFill="1"/>
    <xf numFmtId="0" fontId="47" fillId="151" borderId="0" xfId="1" applyFont="1" applyFill="1" applyAlignment="1" applyProtection="1">
      <alignment horizontal="right" vertical="center"/>
      <protection hidden="1"/>
    </xf>
    <xf numFmtId="0" fontId="97" fillId="151" borderId="0" xfId="38" applyFont="1" applyFill="1" applyAlignment="1">
      <alignment horizontal="center" vertical="center"/>
    </xf>
    <xf numFmtId="0" fontId="1" fillId="0" borderId="0" xfId="44" applyAlignment="1">
      <alignment horizontal="left"/>
    </xf>
    <xf numFmtId="0" fontId="47" fillId="151" borderId="0" xfId="44" applyFont="1" applyFill="1" applyAlignment="1">
      <alignment horizontal="right" vertical="top"/>
    </xf>
    <xf numFmtId="0" fontId="606" fillId="21" borderId="0" xfId="38" applyFont="1" applyFill="1" applyAlignment="1">
      <alignment horizontal="center" vertical="center"/>
    </xf>
    <xf numFmtId="0" fontId="69" fillId="21" borderId="0" xfId="38" applyFont="1" applyFill="1" applyAlignment="1">
      <alignment horizontal="left" vertical="center"/>
    </xf>
    <xf numFmtId="0" fontId="609" fillId="21" borderId="0" xfId="38" applyFont="1" applyFill="1" applyAlignment="1">
      <alignment horizontal="centerContinuous" vertical="center"/>
    </xf>
    <xf numFmtId="0" fontId="2" fillId="152" borderId="0" xfId="1" applyFont="1" applyFill="1" applyAlignment="1">
      <alignment horizontal="center" vertical="center"/>
    </xf>
    <xf numFmtId="0" fontId="1" fillId="8" borderId="0" xfId="44" applyFill="1" applyAlignment="1">
      <alignment vertical="center"/>
    </xf>
    <xf numFmtId="0" fontId="56" fillId="0" borderId="0" xfId="38" applyFont="1" applyAlignment="1">
      <alignment horizontal="left" vertical="center"/>
    </xf>
    <xf numFmtId="0" fontId="194" fillId="151" borderId="0" xfId="38" applyFont="1" applyFill="1" applyAlignment="1">
      <alignment horizontal="center" vertical="center"/>
    </xf>
    <xf numFmtId="1" fontId="52" fillId="151" borderId="0" xfId="45" applyNumberFormat="1" applyFont="1" applyFill="1" applyAlignment="1">
      <alignment horizontal="right" vertical="center"/>
    </xf>
    <xf numFmtId="213" fontId="47" fillId="151" borderId="0" xfId="45" applyNumberFormat="1" applyFont="1" applyFill="1" applyAlignment="1">
      <alignment horizontal="left" vertical="center"/>
    </xf>
    <xf numFmtId="0" fontId="610" fillId="0" borderId="0" xfId="38" applyFont="1" applyAlignment="1">
      <alignment horizontal="left" vertical="center"/>
    </xf>
    <xf numFmtId="213" fontId="611" fillId="153" borderId="482" xfId="45" applyNumberFormat="1" applyFont="1" applyFill="1" applyBorder="1" applyAlignment="1">
      <alignment vertical="center"/>
    </xf>
    <xf numFmtId="213" fontId="611" fillId="153" borderId="478" xfId="45" applyNumberFormat="1" applyFont="1" applyFill="1" applyBorder="1" applyAlignment="1">
      <alignment horizontal="right" vertical="center"/>
    </xf>
    <xf numFmtId="1" fontId="612" fillId="153" borderId="483" xfId="45" applyNumberFormat="1" applyFont="1" applyFill="1" applyBorder="1" applyAlignment="1">
      <alignment horizontal="center" vertical="center"/>
    </xf>
    <xf numFmtId="1" fontId="614" fillId="116" borderId="202" xfId="45" applyNumberFormat="1" applyFont="1" applyFill="1" applyBorder="1" applyAlignment="1">
      <alignment horizontal="center" vertical="center"/>
    </xf>
    <xf numFmtId="0" fontId="136" fillId="35" borderId="482" xfId="43" applyFont="1" applyFill="1" applyBorder="1" applyAlignment="1">
      <alignment horizontal="center" vertical="center"/>
    </xf>
    <xf numFmtId="0" fontId="136" fillId="151" borderId="478" xfId="43" applyFont="1" applyFill="1" applyBorder="1" applyAlignment="1">
      <alignment horizontal="center" vertical="center"/>
    </xf>
    <xf numFmtId="0" fontId="136" fillId="35" borderId="483" xfId="43" applyFont="1" applyFill="1" applyBorder="1" applyAlignment="1">
      <alignment horizontal="center" vertical="center"/>
    </xf>
    <xf numFmtId="1" fontId="28" fillId="9" borderId="474" xfId="45" applyNumberFormat="1" applyFont="1" applyFill="1" applyBorder="1" applyAlignment="1">
      <alignment horizontal="center" vertical="center"/>
    </xf>
    <xf numFmtId="0" fontId="0" fillId="0" borderId="0" xfId="43" applyFont="1"/>
    <xf numFmtId="0" fontId="32" fillId="0" borderId="43" xfId="43" applyFont="1" applyBorder="1" applyAlignment="1">
      <alignment horizontal="left" vertical="center"/>
    </xf>
    <xf numFmtId="0" fontId="0" fillId="0" borderId="44" xfId="43" applyFont="1" applyBorder="1"/>
    <xf numFmtId="0" fontId="109" fillId="0" borderId="44" xfId="43" applyFont="1" applyBorder="1" applyAlignment="1">
      <alignment horizontal="center" vertical="center" wrapText="1"/>
    </xf>
    <xf numFmtId="0" fontId="61" fillId="21" borderId="0" xfId="43" applyFont="1" applyFill="1" applyAlignment="1">
      <alignment horizontal="center" vertical="center"/>
    </xf>
    <xf numFmtId="0" fontId="61" fillId="21" borderId="202" xfId="43" applyFont="1" applyFill="1" applyBorder="1" applyAlignment="1">
      <alignment horizontal="center" vertical="center"/>
    </xf>
    <xf numFmtId="0" fontId="617" fillId="9" borderId="0" xfId="38" applyFont="1" applyFill="1" applyAlignment="1">
      <alignment horizontal="center" vertical="center"/>
    </xf>
    <xf numFmtId="0" fontId="28" fillId="9" borderId="0" xfId="46" applyFont="1" applyFill="1" applyAlignment="1">
      <alignment horizontal="center" vertical="center"/>
    </xf>
    <xf numFmtId="0" fontId="618" fillId="9" borderId="0" xfId="1" applyFont="1" applyFill="1" applyAlignment="1">
      <alignment horizontal="center" vertical="center"/>
    </xf>
    <xf numFmtId="0" fontId="619" fillId="9" borderId="0" xfId="1" applyFont="1" applyFill="1" applyAlignment="1">
      <alignment horizontal="center" vertical="center"/>
    </xf>
    <xf numFmtId="0" fontId="59" fillId="151" borderId="0" xfId="1" applyFont="1" applyFill="1" applyAlignment="1">
      <alignment horizontal="center" vertical="center"/>
    </xf>
    <xf numFmtId="214" fontId="620" fillId="9" borderId="0" xfId="46" applyNumberFormat="1" applyFont="1" applyFill="1" applyAlignment="1">
      <alignment horizontal="left" vertical="center"/>
    </xf>
    <xf numFmtId="0" fontId="621" fillId="9" borderId="0" xfId="46" applyFont="1" applyFill="1" applyAlignment="1">
      <alignment horizontal="center" vertical="center"/>
    </xf>
    <xf numFmtId="0" fontId="622" fillId="153" borderId="0" xfId="47" applyFont="1" applyFill="1" applyAlignment="1">
      <alignment horizontal="center" vertical="center"/>
    </xf>
    <xf numFmtId="0" fontId="614" fillId="116" borderId="0" xfId="47" applyFont="1" applyFill="1" applyAlignment="1">
      <alignment horizontal="center" vertical="center"/>
    </xf>
    <xf numFmtId="0" fontId="59" fillId="151" borderId="0" xfId="44" applyFont="1" applyFill="1" applyAlignment="1" applyProtection="1">
      <alignment horizontal="center" vertical="center"/>
      <protection locked="0"/>
    </xf>
    <xf numFmtId="0" fontId="605" fillId="154" borderId="0" xfId="44" applyFont="1" applyFill="1" applyAlignment="1" applyProtection="1">
      <alignment horizontal="left" vertical="center"/>
      <protection locked="0"/>
    </xf>
    <xf numFmtId="0" fontId="54" fillId="155" borderId="484" xfId="44" applyFont="1" applyFill="1" applyBorder="1" applyAlignment="1">
      <alignment horizontal="center" vertical="center"/>
    </xf>
    <xf numFmtId="0" fontId="54" fillId="155" borderId="485" xfId="44" applyFont="1" applyFill="1" applyBorder="1" applyAlignment="1">
      <alignment horizontal="center" vertical="center"/>
    </xf>
    <xf numFmtId="0" fontId="69" fillId="43" borderId="486" xfId="43" applyFont="1" applyFill="1" applyBorder="1" applyAlignment="1">
      <alignment vertical="center"/>
    </xf>
    <xf numFmtId="0" fontId="0" fillId="43" borderId="310" xfId="43" applyFont="1" applyFill="1" applyBorder="1" applyAlignment="1">
      <alignment vertical="center"/>
    </xf>
    <xf numFmtId="0" fontId="623" fillId="43" borderId="433" xfId="43" applyFont="1" applyFill="1" applyBorder="1" applyAlignment="1">
      <alignment horizontal="center" vertical="center"/>
    </xf>
    <xf numFmtId="0" fontId="168" fillId="43" borderId="433" xfId="43" applyFont="1" applyFill="1" applyBorder="1" applyAlignment="1">
      <alignment horizontal="center" vertical="center"/>
    </xf>
    <xf numFmtId="0" fontId="169" fillId="0" borderId="310" xfId="43" applyFont="1" applyBorder="1" applyAlignment="1">
      <alignment horizontal="center" vertical="center"/>
    </xf>
    <xf numFmtId="0" fontId="69" fillId="43" borderId="279" xfId="43" applyFont="1" applyFill="1" applyBorder="1" applyAlignment="1">
      <alignment vertical="center"/>
    </xf>
    <xf numFmtId="0" fontId="0" fillId="43" borderId="0" xfId="43" applyFont="1" applyFill="1" applyAlignment="1">
      <alignment vertical="center"/>
    </xf>
    <xf numFmtId="0" fontId="267" fillId="8" borderId="0" xfId="43" applyFont="1" applyFill="1" applyAlignment="1">
      <alignment horizontal="right" vertical="center"/>
    </xf>
    <xf numFmtId="0" fontId="267" fillId="125" borderId="487" xfId="21" applyFont="1" applyFill="1" applyBorder="1" applyAlignment="1">
      <alignment horizontal="center" vertical="center"/>
    </xf>
    <xf numFmtId="0" fontId="0" fillId="8" borderId="0" xfId="43" applyFont="1" applyFill="1" applyAlignment="1">
      <alignment horizontal="center"/>
    </xf>
    <xf numFmtId="0" fontId="169" fillId="0" borderId="310" xfId="43" applyFont="1" applyBorder="1" applyAlignment="1">
      <alignment horizontal="center"/>
    </xf>
    <xf numFmtId="0" fontId="32" fillId="43" borderId="279" xfId="43" applyFont="1" applyFill="1" applyBorder="1" applyAlignment="1">
      <alignment horizontal="left" vertical="center"/>
    </xf>
    <xf numFmtId="0" fontId="341" fillId="8" borderId="37" xfId="43" applyFont="1" applyFill="1" applyBorder="1" applyAlignment="1">
      <alignment horizontal="left" vertical="center"/>
    </xf>
    <xf numFmtId="0" fontId="120" fillId="8" borderId="37" xfId="43" applyFont="1" applyFill="1" applyBorder="1" applyAlignment="1">
      <alignment horizontal="left" vertical="center"/>
    </xf>
    <xf numFmtId="0" fontId="0" fillId="8" borderId="437" xfId="43" applyFont="1" applyFill="1" applyBorder="1" applyAlignment="1">
      <alignment vertical="center"/>
    </xf>
    <xf numFmtId="0" fontId="188" fillId="97" borderId="232" xfId="1" applyFont="1" applyFill="1" applyBorder="1" applyAlignment="1" applyProtection="1">
      <alignment horizontal="center" vertical="center"/>
      <protection hidden="1"/>
    </xf>
    <xf numFmtId="1" fontId="179" fillId="156" borderId="384" xfId="43" applyNumberFormat="1" applyFont="1" applyFill="1" applyBorder="1" applyAlignment="1">
      <alignment horizontal="center" vertical="center"/>
    </xf>
    <xf numFmtId="1" fontId="179" fillId="156" borderId="324" xfId="43" applyNumberFormat="1" applyFont="1" applyFill="1" applyBorder="1" applyAlignment="1">
      <alignment horizontal="center" vertical="center"/>
    </xf>
    <xf numFmtId="187" fontId="169" fillId="28" borderId="384" xfId="43" applyNumberFormat="1" applyFont="1" applyFill="1" applyBorder="1" applyAlignment="1" applyProtection="1">
      <alignment horizontal="center" vertical="center"/>
      <protection locked="0"/>
    </xf>
    <xf numFmtId="0" fontId="609" fillId="9" borderId="310" xfId="1" applyFont="1" applyFill="1" applyBorder="1" applyAlignment="1">
      <alignment horizontal="center" vertical="center"/>
    </xf>
    <xf numFmtId="1" fontId="528" fillId="157" borderId="0" xfId="1" applyNumberFormat="1" applyFont="1" applyFill="1" applyAlignment="1">
      <alignment horizontal="center" vertical="center"/>
    </xf>
    <xf numFmtId="0" fontId="48" fillId="118" borderId="0" xfId="44" applyFont="1" applyFill="1" applyAlignment="1">
      <alignment horizontal="center" vertical="center"/>
    </xf>
    <xf numFmtId="0" fontId="48" fillId="118" borderId="202" xfId="44" applyFont="1" applyFill="1" applyBorder="1" applyAlignment="1">
      <alignment horizontal="center" vertical="center"/>
    </xf>
    <xf numFmtId="0" fontId="341" fillId="8" borderId="44" xfId="43" applyFont="1" applyFill="1" applyBorder="1" applyAlignment="1">
      <alignment horizontal="left" vertical="center"/>
    </xf>
    <xf numFmtId="0" fontId="120" fillId="8" borderId="44" xfId="43" applyFont="1" applyFill="1" applyBorder="1" applyAlignment="1">
      <alignment horizontal="left" vertical="center"/>
    </xf>
    <xf numFmtId="0" fontId="69" fillId="21" borderId="45" xfId="43" applyFont="1" applyFill="1" applyBorder="1" applyAlignment="1">
      <alignment horizontal="right" vertical="center"/>
    </xf>
    <xf numFmtId="0" fontId="0" fillId="48" borderId="0" xfId="43" applyFont="1" applyFill="1" applyAlignment="1">
      <alignment horizontal="center" vertical="center"/>
    </xf>
    <xf numFmtId="0" fontId="0" fillId="8" borderId="46" xfId="43" applyFont="1" applyFill="1" applyBorder="1" applyAlignment="1">
      <alignment horizontal="center" vertical="center"/>
    </xf>
    <xf numFmtId="0" fontId="609" fillId="9" borderId="19" xfId="1" applyFont="1" applyFill="1" applyBorder="1" applyAlignment="1">
      <alignment horizontal="center" vertical="center"/>
    </xf>
    <xf numFmtId="0" fontId="54" fillId="43" borderId="279" xfId="43" applyFont="1" applyFill="1" applyBorder="1" applyAlignment="1">
      <alignment horizontal="left" vertical="center"/>
    </xf>
    <xf numFmtId="0" fontId="29" fillId="8" borderId="0" xfId="43" applyFont="1" applyFill="1" applyAlignment="1">
      <alignment horizontal="right" vertical="center"/>
    </xf>
    <xf numFmtId="0" fontId="29" fillId="21" borderId="488" xfId="21" applyFont="1" applyFill="1" applyBorder="1" applyAlignment="1">
      <alignment horizontal="center" vertical="center"/>
    </xf>
    <xf numFmtId="0" fontId="29" fillId="21" borderId="489" xfId="21" applyFont="1" applyFill="1" applyBorder="1" applyAlignment="1">
      <alignment horizontal="center" vertical="center"/>
    </xf>
    <xf numFmtId="0" fontId="0" fillId="8" borderId="135" xfId="43" applyFont="1" applyFill="1" applyBorder="1" applyAlignment="1">
      <alignment horizontal="center"/>
    </xf>
    <xf numFmtId="0" fontId="61" fillId="21" borderId="19" xfId="43" applyFont="1" applyFill="1" applyBorder="1" applyAlignment="1">
      <alignment horizontal="left" vertical="center"/>
    </xf>
    <xf numFmtId="0" fontId="60" fillId="98" borderId="232" xfId="1" quotePrefix="1" applyFont="1" applyFill="1" applyBorder="1" applyAlignment="1" applyProtection="1">
      <alignment horizontal="center" vertical="center"/>
      <protection hidden="1"/>
    </xf>
    <xf numFmtId="0" fontId="275" fillId="156" borderId="324" xfId="1" applyFont="1" applyFill="1" applyBorder="1" applyAlignment="1" applyProtection="1">
      <alignment horizontal="center" vertical="center"/>
      <protection hidden="1"/>
    </xf>
    <xf numFmtId="0" fontId="275" fillId="156" borderId="384" xfId="1" applyFont="1" applyFill="1" applyBorder="1" applyAlignment="1" applyProtection="1">
      <alignment horizontal="center" vertical="center"/>
      <protection hidden="1"/>
    </xf>
    <xf numFmtId="0" fontId="0" fillId="8" borderId="434" xfId="43" applyFont="1" applyFill="1" applyBorder="1" applyAlignment="1">
      <alignment horizontal="center" vertical="center"/>
    </xf>
    <xf numFmtId="0" fontId="249" fillId="98" borderId="0" xfId="43" applyFont="1" applyFill="1" applyAlignment="1">
      <alignment horizontal="center" vertical="center"/>
    </xf>
    <xf numFmtId="0" fontId="0" fillId="8" borderId="440" xfId="43" applyFont="1" applyFill="1" applyBorder="1" applyAlignment="1">
      <alignment horizontal="center" vertical="center"/>
    </xf>
    <xf numFmtId="0" fontId="32" fillId="43" borderId="279" xfId="43" applyFont="1" applyFill="1" applyBorder="1" applyAlignment="1">
      <alignment horizontal="right" vertical="center"/>
    </xf>
    <xf numFmtId="1" fontId="69" fillId="158" borderId="0" xfId="1" applyNumberFormat="1" applyFont="1" applyFill="1" applyAlignment="1">
      <alignment horizontal="center" vertical="center"/>
    </xf>
    <xf numFmtId="0" fontId="48" fillId="98" borderId="0" xfId="44" applyFont="1" applyFill="1" applyAlignment="1">
      <alignment horizontal="center" vertical="center"/>
    </xf>
    <xf numFmtId="0" fontId="48" fillId="98" borderId="202" xfId="44" applyFont="1" applyFill="1" applyBorder="1" applyAlignment="1">
      <alignment horizontal="center" vertical="center"/>
    </xf>
    <xf numFmtId="0" fontId="0" fillId="97" borderId="0" xfId="43" applyFont="1" applyFill="1" applyAlignment="1">
      <alignment horizontal="center" vertical="center"/>
    </xf>
    <xf numFmtId="0" fontId="140" fillId="156" borderId="232" xfId="1" applyFont="1" applyFill="1" applyBorder="1" applyAlignment="1" applyProtection="1">
      <alignment horizontal="center" vertical="center"/>
      <protection hidden="1"/>
    </xf>
    <xf numFmtId="165" fontId="500" fillId="156" borderId="384" xfId="43" applyNumberFormat="1" applyFont="1" applyFill="1" applyBorder="1" applyAlignment="1">
      <alignment horizontal="center" vertical="center"/>
    </xf>
    <xf numFmtId="165" fontId="500" fillId="156" borderId="324" xfId="43" applyNumberFormat="1" applyFont="1" applyFill="1" applyBorder="1" applyAlignment="1">
      <alignment horizontal="center" vertical="center"/>
    </xf>
    <xf numFmtId="0" fontId="29" fillId="21" borderId="490" xfId="21" applyFont="1" applyFill="1" applyBorder="1" applyAlignment="1">
      <alignment horizontal="center" vertical="center"/>
    </xf>
    <xf numFmtId="0" fontId="29" fillId="21" borderId="491" xfId="21" applyFont="1" applyFill="1" applyBorder="1" applyAlignment="1">
      <alignment horizontal="center" vertical="center"/>
    </xf>
    <xf numFmtId="0" fontId="140" fillId="48" borderId="236" xfId="1" applyFont="1" applyFill="1" applyBorder="1" applyAlignment="1" applyProtection="1">
      <alignment horizontal="center" vertical="center"/>
      <protection hidden="1"/>
    </xf>
    <xf numFmtId="165" fontId="625" fillId="48" borderId="384" xfId="43" applyNumberFormat="1" applyFont="1" applyFill="1" applyBorder="1" applyAlignment="1">
      <alignment horizontal="center" vertical="center"/>
    </xf>
    <xf numFmtId="165" fontId="500" fillId="48" borderId="324" xfId="43" applyNumberFormat="1" applyFont="1" applyFill="1" applyBorder="1" applyAlignment="1">
      <alignment horizontal="center" vertical="center"/>
    </xf>
    <xf numFmtId="165" fontId="625" fillId="48" borderId="324" xfId="43" applyNumberFormat="1" applyFont="1" applyFill="1" applyBorder="1" applyAlignment="1">
      <alignment horizontal="center" vertical="center"/>
    </xf>
    <xf numFmtId="0" fontId="69" fillId="8" borderId="45" xfId="43" applyFont="1" applyFill="1" applyBorder="1" applyAlignment="1">
      <alignment horizontal="right" vertical="center"/>
    </xf>
    <xf numFmtId="0" fontId="0" fillId="0" borderId="0" xfId="43" applyFont="1" applyAlignment="1">
      <alignment horizontal="center" vertical="center"/>
    </xf>
    <xf numFmtId="165" fontId="500" fillId="156" borderId="438" xfId="43" applyNumberFormat="1" applyFont="1" applyFill="1" applyBorder="1" applyAlignment="1">
      <alignment horizontal="center" vertical="center"/>
    </xf>
    <xf numFmtId="0" fontId="0" fillId="8" borderId="309" xfId="43" applyFont="1" applyFill="1" applyBorder="1" applyAlignment="1">
      <alignment horizontal="center" vertical="center"/>
    </xf>
    <xf numFmtId="0" fontId="0" fillId="8" borderId="18" xfId="43" applyFont="1" applyFill="1" applyBorder="1" applyAlignment="1">
      <alignment horizontal="center" vertical="center"/>
    </xf>
    <xf numFmtId="215" fontId="0" fillId="43" borderId="279" xfId="48" applyFont="1" applyFill="1" applyBorder="1" applyAlignment="1">
      <alignment horizontal="left" vertical="center"/>
    </xf>
    <xf numFmtId="0" fontId="609" fillId="9" borderId="0" xfId="1" applyFont="1" applyFill="1" applyAlignment="1">
      <alignment horizontal="center" vertical="center"/>
    </xf>
    <xf numFmtId="0" fontId="609" fillId="9" borderId="202" xfId="1" applyFont="1" applyFill="1" applyBorder="1" applyAlignment="1">
      <alignment horizontal="center" vertical="center"/>
    </xf>
    <xf numFmtId="0" fontId="0" fillId="159" borderId="0" xfId="43" applyFont="1" applyFill="1" applyAlignment="1">
      <alignment horizontal="center" vertical="center"/>
    </xf>
    <xf numFmtId="0" fontId="78" fillId="156" borderId="324" xfId="1" applyFont="1" applyFill="1" applyBorder="1" applyAlignment="1" applyProtection="1">
      <alignment horizontal="center" vertical="center"/>
      <protection hidden="1"/>
    </xf>
    <xf numFmtId="0" fontId="78" fillId="156" borderId="384" xfId="1" applyFont="1" applyFill="1" applyBorder="1" applyAlignment="1" applyProtection="1">
      <alignment horizontal="center" vertical="center"/>
      <protection hidden="1"/>
    </xf>
    <xf numFmtId="0" fontId="61" fillId="21" borderId="0" xfId="43" applyFont="1" applyFill="1" applyAlignment="1">
      <alignment horizontal="left" vertical="center"/>
    </xf>
    <xf numFmtId="0" fontId="359" fillId="8" borderId="120" xfId="43" applyFont="1" applyFill="1" applyBorder="1" applyAlignment="1">
      <alignment horizontal="left" vertical="center"/>
    </xf>
    <xf numFmtId="0" fontId="309" fillId="97" borderId="232" xfId="1" applyFont="1" applyFill="1" applyBorder="1" applyAlignment="1" applyProtection="1">
      <alignment horizontal="center" vertical="center"/>
      <protection hidden="1"/>
    </xf>
    <xf numFmtId="1" fontId="309" fillId="156" borderId="384" xfId="43" applyNumberFormat="1" applyFont="1" applyFill="1" applyBorder="1" applyAlignment="1">
      <alignment horizontal="center" vertical="center"/>
    </xf>
    <xf numFmtId="1" fontId="309" fillId="156" borderId="324" xfId="43" applyNumberFormat="1" applyFont="1" applyFill="1" applyBorder="1" applyAlignment="1">
      <alignment horizontal="center" vertical="center"/>
    </xf>
    <xf numFmtId="0" fontId="341" fillId="8" borderId="43" xfId="43" applyFont="1" applyFill="1" applyBorder="1" applyAlignment="1">
      <alignment horizontal="left" vertical="center"/>
    </xf>
    <xf numFmtId="0" fontId="475" fillId="0" borderId="0" xfId="44" applyFont="1" applyAlignment="1">
      <alignment horizontal="center" vertical="center"/>
    </xf>
    <xf numFmtId="0" fontId="61" fillId="21" borderId="279" xfId="43" applyFont="1" applyFill="1" applyBorder="1" applyAlignment="1">
      <alignment horizontal="center" vertical="center"/>
    </xf>
    <xf numFmtId="0" fontId="1" fillId="21" borderId="279" xfId="44" applyFill="1" applyBorder="1"/>
    <xf numFmtId="0" fontId="1" fillId="21" borderId="0" xfId="44" applyFill="1"/>
    <xf numFmtId="0" fontId="1" fillId="21" borderId="0" xfId="44" applyFill="1" applyAlignment="1">
      <alignment vertical="center"/>
    </xf>
    <xf numFmtId="0" fontId="188" fillId="48" borderId="232" xfId="1" applyFont="1" applyFill="1" applyBorder="1" applyAlignment="1" applyProtection="1">
      <alignment horizontal="center" vertical="center"/>
      <protection hidden="1"/>
    </xf>
    <xf numFmtId="0" fontId="60" fillId="98" borderId="235" xfId="1" applyFont="1" applyFill="1" applyBorder="1" applyAlignment="1" applyProtection="1">
      <alignment horizontal="center" vertical="center"/>
      <protection hidden="1"/>
    </xf>
    <xf numFmtId="0" fontId="1" fillId="21" borderId="0" xfId="44" applyFill="1" applyAlignment="1">
      <alignment horizontal="right" vertical="center"/>
    </xf>
    <xf numFmtId="0" fontId="61" fillId="156" borderId="18" xfId="1" applyFont="1" applyFill="1" applyBorder="1" applyAlignment="1">
      <alignment horizontal="center" vertical="center"/>
    </xf>
    <xf numFmtId="0" fontId="61" fillId="156" borderId="19" xfId="1" applyFont="1" applyFill="1" applyBorder="1" applyAlignment="1">
      <alignment horizontal="center" vertical="center"/>
    </xf>
    <xf numFmtId="165" fontId="61" fillId="156" borderId="19" xfId="1" applyNumberFormat="1" applyFont="1" applyFill="1" applyBorder="1" applyAlignment="1">
      <alignment horizontal="center" vertical="center"/>
    </xf>
    <xf numFmtId="0" fontId="1" fillId="21" borderId="472" xfId="44" applyFill="1" applyBorder="1"/>
    <xf numFmtId="0" fontId="1" fillId="21" borderId="473" xfId="44" applyFill="1" applyBorder="1"/>
    <xf numFmtId="0" fontId="1" fillId="21" borderId="474" xfId="44" applyFill="1" applyBorder="1"/>
    <xf numFmtId="0" fontId="635" fillId="8" borderId="492" xfId="1" applyFont="1" applyFill="1" applyBorder="1" applyAlignment="1" applyProtection="1">
      <alignment horizontal="right" vertical="center"/>
      <protection hidden="1"/>
    </xf>
    <xf numFmtId="0" fontId="635" fillId="8" borderId="493" xfId="1" applyFont="1" applyFill="1" applyBorder="1" applyAlignment="1" applyProtection="1">
      <alignment vertical="center"/>
      <protection hidden="1"/>
    </xf>
    <xf numFmtId="0" fontId="37" fillId="0" borderId="0" xfId="44" applyFont="1" applyAlignment="1">
      <alignment horizontal="center" vertical="center"/>
    </xf>
    <xf numFmtId="0" fontId="475" fillId="8" borderId="0" xfId="44" applyFont="1" applyFill="1" applyAlignment="1">
      <alignment horizontal="center" vertical="center"/>
    </xf>
    <xf numFmtId="0" fontId="1" fillId="8" borderId="0" xfId="44" applyFill="1"/>
    <xf numFmtId="0" fontId="77" fillId="8" borderId="0" xfId="44" applyFont="1" applyFill="1" applyAlignment="1">
      <alignment horizontal="right"/>
    </xf>
    <xf numFmtId="0" fontId="3" fillId="8" borderId="0" xfId="44" applyFont="1" applyFill="1" applyAlignment="1">
      <alignment horizontal="right" vertical="center"/>
    </xf>
    <xf numFmtId="0" fontId="3" fillId="8" borderId="42" xfId="44" applyFont="1" applyFill="1" applyBorder="1" applyAlignment="1">
      <alignment vertical="center"/>
    </xf>
    <xf numFmtId="0" fontId="37" fillId="9" borderId="0" xfId="1" applyFont="1" applyFill="1" applyAlignment="1">
      <alignment horizontal="center" vertical="center"/>
    </xf>
    <xf numFmtId="0" fontId="3" fillId="8" borderId="0" xfId="44" applyFont="1" applyFill="1" applyAlignment="1">
      <alignment horizontal="left" vertical="center"/>
    </xf>
    <xf numFmtId="0" fontId="1" fillId="8" borderId="0" xfId="44" applyFill="1" applyAlignment="1">
      <alignment horizontal="right" vertical="center"/>
    </xf>
    <xf numFmtId="0" fontId="60" fillId="98" borderId="232" xfId="1" applyFont="1" applyFill="1" applyBorder="1" applyAlignment="1" applyProtection="1">
      <alignment horizontal="center" vertical="center"/>
      <protection hidden="1"/>
    </xf>
    <xf numFmtId="0" fontId="249" fillId="118" borderId="0" xfId="44" applyFont="1" applyFill="1" applyAlignment="1">
      <alignment horizontal="center" vertical="center"/>
    </xf>
    <xf numFmtId="1" fontId="59" fillId="157" borderId="0" xfId="1" applyNumberFormat="1" applyFont="1" applyFill="1" applyAlignment="1">
      <alignment horizontal="center" vertical="center"/>
    </xf>
    <xf numFmtId="1" fontId="179" fillId="156" borderId="494" xfId="43" applyNumberFormat="1" applyFont="1" applyFill="1" applyBorder="1" applyAlignment="1">
      <alignment horizontal="center" vertical="center"/>
    </xf>
    <xf numFmtId="165" fontId="500" fillId="156" borderId="494" xfId="43" applyNumberFormat="1" applyFont="1" applyFill="1" applyBorder="1" applyAlignment="1">
      <alignment horizontal="center" vertical="center"/>
    </xf>
    <xf numFmtId="0" fontId="91" fillId="8" borderId="0" xfId="38" applyFont="1" applyFill="1" applyAlignment="1">
      <alignment horizontal="left" vertical="center"/>
    </xf>
    <xf numFmtId="0" fontId="140" fillId="8" borderId="0" xfId="38" applyFont="1" applyFill="1" applyAlignment="1">
      <alignment horizontal="left" vertical="center"/>
    </xf>
    <xf numFmtId="0" fontId="528" fillId="118" borderId="478" xfId="38" applyFont="1" applyFill="1" applyBorder="1" applyAlignment="1">
      <alignment horizontal="center" vertical="center"/>
    </xf>
    <xf numFmtId="0" fontId="29" fillId="15" borderId="0" xfId="1" applyFont="1" applyFill="1" applyAlignment="1" applyProtection="1">
      <alignment horizontal="center" vertical="center"/>
      <protection locked="0"/>
    </xf>
    <xf numFmtId="0" fontId="28" fillId="0" borderId="0" xfId="38" applyFont="1" applyAlignment="1">
      <alignment vertical="center"/>
    </xf>
    <xf numFmtId="0" fontId="70" fillId="0" borderId="0" xfId="38" applyFont="1" applyAlignment="1">
      <alignment vertical="center"/>
    </xf>
    <xf numFmtId="0" fontId="168" fillId="8" borderId="486" xfId="38" applyFont="1" applyFill="1" applyBorder="1" applyAlignment="1">
      <alignment horizontal="right" vertical="center"/>
    </xf>
    <xf numFmtId="0" fontId="69" fillId="8" borderId="310" xfId="38" applyFont="1" applyFill="1" applyBorder="1" applyAlignment="1">
      <alignment horizontal="left" vertical="center"/>
    </xf>
    <xf numFmtId="0" fontId="56" fillId="8" borderId="467" xfId="38" applyFont="1" applyFill="1" applyBorder="1"/>
    <xf numFmtId="0" fontId="37" fillId="8" borderId="472" xfId="38" applyFont="1" applyFill="1" applyBorder="1" applyAlignment="1">
      <alignment vertical="center"/>
    </xf>
    <xf numFmtId="0" fontId="41" fillId="8" borderId="473" xfId="2" applyFont="1" applyFill="1" applyBorder="1" applyAlignment="1">
      <alignment horizontal="left" vertical="center"/>
    </xf>
    <xf numFmtId="0" fontId="37" fillId="8" borderId="473" xfId="38" applyFont="1" applyFill="1" applyBorder="1" applyAlignment="1">
      <alignment vertical="center"/>
    </xf>
    <xf numFmtId="0" fontId="37" fillId="8" borderId="474" xfId="38" applyFont="1" applyFill="1" applyBorder="1" applyAlignment="1">
      <alignment vertical="center"/>
    </xf>
    <xf numFmtId="0" fontId="54" fillId="0" borderId="0" xfId="38" applyFont="1" applyAlignment="1">
      <alignment vertical="center"/>
    </xf>
    <xf numFmtId="0" fontId="41" fillId="0" borderId="0" xfId="2" applyFont="1" applyAlignment="1">
      <alignment horizontal="left" vertical="center" wrapText="1"/>
    </xf>
    <xf numFmtId="0" fontId="112" fillId="0" borderId="0" xfId="38" applyFont="1"/>
    <xf numFmtId="0" fontId="70" fillId="0" borderId="0" xfId="38" applyFont="1"/>
    <xf numFmtId="0" fontId="55" fillId="0" borderId="0" xfId="38" applyFont="1" applyAlignment="1">
      <alignment horizontal="right"/>
    </xf>
    <xf numFmtId="0" fontId="29" fillId="161" borderId="499" xfId="38" applyFont="1" applyFill="1" applyBorder="1" applyAlignment="1">
      <alignment horizontal="center" vertical="center" wrapText="1"/>
    </xf>
    <xf numFmtId="0" fontId="28" fillId="0" borderId="0" xfId="38" applyFont="1"/>
    <xf numFmtId="0" fontId="39" fillId="0" borderId="500" xfId="38" applyFont="1" applyBorder="1" applyAlignment="1">
      <alignment horizontal="center" vertical="center"/>
    </xf>
    <xf numFmtId="0" fontId="61" fillId="162" borderId="500" xfId="38" applyFont="1" applyFill="1" applyBorder="1" applyAlignment="1">
      <alignment horizontal="center" vertical="center" wrapText="1"/>
    </xf>
    <xf numFmtId="0" fontId="70" fillId="0" borderId="500" xfId="38" applyFont="1" applyBorder="1" applyAlignment="1">
      <alignment horizontal="center" vertical="center" wrapText="1"/>
    </xf>
    <xf numFmtId="0" fontId="58" fillId="0" borderId="0" xfId="38" applyFont="1" applyAlignment="1">
      <alignment horizontal="center"/>
    </xf>
    <xf numFmtId="0" fontId="56" fillId="0" borderId="500" xfId="38" applyFont="1" applyBorder="1" applyAlignment="1">
      <alignment horizontal="center" vertical="center" wrapText="1"/>
    </xf>
    <xf numFmtId="0" fontId="61" fillId="0" borderId="500" xfId="38" applyFont="1" applyBorder="1" applyAlignment="1">
      <alignment horizontal="center" vertical="center" wrapText="1"/>
    </xf>
    <xf numFmtId="0" fontId="37" fillId="162" borderId="0" xfId="38" applyFont="1" applyFill="1"/>
    <xf numFmtId="0" fontId="56" fillId="0" borderId="500" xfId="38" applyFont="1" applyBorder="1" applyAlignment="1">
      <alignment horizontal="center" vertical="center"/>
    </xf>
    <xf numFmtId="0" fontId="56" fillId="162" borderId="500" xfId="38" applyFont="1" applyFill="1" applyBorder="1" applyAlignment="1">
      <alignment horizontal="center" vertical="center" wrapText="1"/>
    </xf>
    <xf numFmtId="0" fontId="70" fillId="162" borderId="500" xfId="38" applyFont="1" applyFill="1" applyBorder="1" applyAlignment="1">
      <alignment horizontal="center" vertical="center" wrapText="1"/>
    </xf>
    <xf numFmtId="0" fontId="39" fillId="0" borderId="0" xfId="38" applyFont="1" applyAlignment="1">
      <alignment horizontal="center" vertical="center"/>
    </xf>
    <xf numFmtId="0" fontId="61" fillId="0" borderId="0" xfId="38" applyFont="1" applyAlignment="1">
      <alignment horizontal="center" vertical="center" wrapText="1"/>
    </xf>
    <xf numFmtId="0" fontId="70" fillId="0" borderId="0" xfId="38" applyFont="1" applyAlignment="1">
      <alignment horizontal="center" vertical="center" wrapText="1"/>
    </xf>
    <xf numFmtId="0" fontId="32" fillId="0" borderId="0" xfId="24" applyFont="1" applyAlignment="1">
      <alignment horizontal="center" vertical="center"/>
    </xf>
    <xf numFmtId="0" fontId="41" fillId="0" borderId="0" xfId="24" applyFont="1" applyAlignment="1">
      <alignment horizontal="center" vertical="center"/>
    </xf>
    <xf numFmtId="0" fontId="37" fillId="0" borderId="0" xfId="24" applyFont="1" applyAlignment="1">
      <alignment vertical="center"/>
    </xf>
    <xf numFmtId="0" fontId="37" fillId="0" borderId="0" xfId="24" applyFont="1"/>
    <xf numFmtId="0" fontId="29" fillId="0" borderId="0" xfId="24" applyFont="1" applyAlignment="1">
      <alignment horizontal="center" vertical="center" wrapText="1"/>
    </xf>
    <xf numFmtId="0" fontId="37" fillId="8" borderId="479" xfId="24" applyFont="1" applyFill="1" applyBorder="1" applyAlignment="1">
      <alignment vertical="center"/>
    </xf>
    <xf numFmtId="0" fontId="637" fillId="0" borderId="480" xfId="49" applyFont="1" applyBorder="1" applyAlignment="1">
      <alignment horizontal="left" vertical="center"/>
    </xf>
    <xf numFmtId="0" fontId="37" fillId="8" borderId="480" xfId="24" applyFont="1" applyFill="1" applyBorder="1" applyAlignment="1">
      <alignment vertical="center"/>
    </xf>
    <xf numFmtId="0" fontId="37" fillId="0" borderId="480" xfId="24" applyFont="1" applyBorder="1" applyAlignment="1">
      <alignment vertical="center"/>
    </xf>
    <xf numFmtId="0" fontId="37" fillId="0" borderId="480" xfId="24" applyFont="1" applyBorder="1"/>
    <xf numFmtId="0" fontId="37" fillId="8" borderId="481" xfId="24" applyFont="1" applyFill="1" applyBorder="1" applyAlignment="1">
      <alignment vertical="center"/>
    </xf>
    <xf numFmtId="0" fontId="37" fillId="0" borderId="0" xfId="24" applyFont="1" applyAlignment="1">
      <alignment horizontal="center" vertical="center"/>
    </xf>
    <xf numFmtId="0" fontId="188" fillId="0" borderId="501" xfId="24" applyFont="1" applyBorder="1" applyAlignment="1">
      <alignment vertical="center"/>
    </xf>
    <xf numFmtId="0" fontId="188" fillId="0" borderId="310" xfId="24" applyFont="1" applyBorder="1" applyAlignment="1">
      <alignment vertical="center"/>
    </xf>
    <xf numFmtId="0" fontId="37" fillId="0" borderId="0" xfId="24" applyFont="1" applyAlignment="1">
      <alignment vertical="center" wrapText="1"/>
    </xf>
    <xf numFmtId="0" fontId="54" fillId="0" borderId="135" xfId="24" applyFont="1" applyBorder="1" applyAlignment="1">
      <alignment horizontal="center" vertical="center"/>
    </xf>
    <xf numFmtId="0" fontId="54" fillId="0" borderId="19" xfId="24" applyFont="1" applyBorder="1" applyAlignment="1">
      <alignment horizontal="center" vertical="center"/>
    </xf>
    <xf numFmtId="0" fontId="54" fillId="0" borderId="41" xfId="24" applyFont="1" applyBorder="1" applyAlignment="1">
      <alignment horizontal="center" vertical="center"/>
    </xf>
    <xf numFmtId="0" fontId="86" fillId="0" borderId="480" xfId="24" applyFont="1" applyBorder="1" applyAlignment="1">
      <alignment horizontal="left" vertical="center"/>
    </xf>
    <xf numFmtId="0" fontId="86" fillId="0" borderId="480" xfId="24" applyFont="1" applyBorder="1" applyAlignment="1">
      <alignment horizontal="center" vertical="center" wrapText="1"/>
    </xf>
    <xf numFmtId="0" fontId="638" fillId="0" borderId="480" xfId="24" applyFont="1" applyBorder="1" applyAlignment="1">
      <alignment horizontal="center" vertical="center" wrapText="1"/>
    </xf>
    <xf numFmtId="0" fontId="88" fillId="0" borderId="480" xfId="24" applyFont="1" applyBorder="1" applyAlignment="1">
      <alignment vertical="center" wrapText="1"/>
    </xf>
    <xf numFmtId="0" fontId="60" fillId="43" borderId="494" xfId="24" applyFont="1" applyFill="1" applyBorder="1" applyAlignment="1">
      <alignment horizontal="left" vertical="center"/>
    </xf>
    <xf numFmtId="0" fontId="341" fillId="43" borderId="502" xfId="24" applyFont="1" applyFill="1" applyBorder="1" applyAlignment="1">
      <alignment horizontal="center" vertical="center" wrapText="1"/>
    </xf>
    <xf numFmtId="0" fontId="341" fillId="43" borderId="504" xfId="24" applyFont="1" applyFill="1" applyBorder="1" applyAlignment="1">
      <alignment horizontal="center" vertical="center" wrapText="1"/>
    </xf>
    <xf numFmtId="0" fontId="60" fillId="43" borderId="119" xfId="24" applyFont="1" applyFill="1" applyBorder="1" applyAlignment="1">
      <alignment horizontal="center" vertical="center" wrapText="1"/>
    </xf>
    <xf numFmtId="0" fontId="359" fillId="43" borderId="120" xfId="24" applyFont="1" applyFill="1" applyBorder="1" applyAlignment="1">
      <alignment horizontal="center" vertical="center" wrapText="1"/>
    </xf>
    <xf numFmtId="0" fontId="147" fillId="43" borderId="120" xfId="24" applyFont="1" applyFill="1" applyBorder="1" applyAlignment="1">
      <alignment horizontal="left" vertical="center"/>
    </xf>
    <xf numFmtId="0" fontId="341" fillId="43" borderId="120" xfId="24" applyFont="1" applyFill="1" applyBorder="1" applyAlignment="1">
      <alignment horizontal="centerContinuous" vertical="center" wrapText="1"/>
    </xf>
    <xf numFmtId="0" fontId="341" fillId="43" borderId="121" xfId="24" applyFont="1" applyFill="1" applyBorder="1" applyAlignment="1">
      <alignment horizontal="centerContinuous" vertical="center" wrapText="1"/>
    </xf>
    <xf numFmtId="0" fontId="74" fillId="0" borderId="18" xfId="24" applyFont="1" applyBorder="1" applyAlignment="1">
      <alignment horizontal="center" vertical="center" wrapText="1"/>
    </xf>
    <xf numFmtId="0" fontId="644" fillId="0" borderId="29" xfId="24" applyFont="1" applyBorder="1" applyAlignment="1">
      <alignment horizontal="left" vertical="center"/>
    </xf>
    <xf numFmtId="0" fontId="147" fillId="0" borderId="19" xfId="24" applyFont="1" applyBorder="1" applyAlignment="1">
      <alignment horizontal="center" vertical="center" wrapText="1"/>
    </xf>
    <xf numFmtId="0" fontId="125" fillId="0" borderId="19" xfId="24" applyFont="1" applyBorder="1" applyAlignment="1">
      <alignment horizontal="left" vertical="center" wrapText="1"/>
    </xf>
    <xf numFmtId="0" fontId="37" fillId="0" borderId="20" xfId="24" applyFont="1" applyBorder="1" applyAlignment="1">
      <alignment vertical="center" wrapText="1"/>
    </xf>
    <xf numFmtId="0" fontId="37" fillId="4" borderId="0" xfId="24" applyFont="1" applyFill="1" applyAlignment="1">
      <alignment vertical="center"/>
    </xf>
    <xf numFmtId="0" fontId="359" fillId="0" borderId="480" xfId="24" applyFont="1" applyBorder="1" applyAlignment="1">
      <alignment vertical="center"/>
    </xf>
    <xf numFmtId="0" fontId="549" fillId="0" borderId="480" xfId="24" applyFont="1" applyBorder="1" applyAlignment="1">
      <alignment vertical="center"/>
    </xf>
    <xf numFmtId="0" fontId="345" fillId="0" borderId="0" xfId="24" applyFont="1" applyAlignment="1">
      <alignment vertical="center"/>
    </xf>
    <xf numFmtId="0" fontId="37" fillId="21" borderId="0" xfId="24" applyFont="1" applyFill="1"/>
    <xf numFmtId="0" fontId="37" fillId="21" borderId="0" xfId="24" applyFont="1" applyFill="1" applyAlignment="1">
      <alignment vertical="center"/>
    </xf>
    <xf numFmtId="0" fontId="29" fillId="23" borderId="0" xfId="1" applyFont="1" applyFill="1" applyAlignment="1">
      <alignment horizontal="center" vertical="center"/>
    </xf>
    <xf numFmtId="0" fontId="60" fillId="0" borderId="116" xfId="1" applyFont="1" applyBorder="1" applyAlignment="1">
      <alignment horizontal="left" vertical="center" wrapText="1"/>
    </xf>
    <xf numFmtId="0" fontId="73" fillId="8" borderId="117" xfId="1" applyFont="1" applyFill="1" applyBorder="1" applyAlignment="1">
      <alignment horizontal="left" vertical="center"/>
    </xf>
    <xf numFmtId="0" fontId="60" fillId="8" borderId="117" xfId="1" applyFont="1" applyFill="1" applyBorder="1" applyAlignment="1">
      <alignment vertical="center"/>
    </xf>
    <xf numFmtId="0" fontId="69" fillId="8" borderId="117" xfId="1" applyFont="1" applyFill="1" applyBorder="1" applyAlignment="1">
      <alignment horizontal="center" vertical="center"/>
    </xf>
    <xf numFmtId="0" fontId="69" fillId="8" borderId="117" xfId="1" applyFont="1" applyFill="1" applyBorder="1" applyAlignment="1">
      <alignment horizontal="centerContinuous" vertical="center"/>
    </xf>
    <xf numFmtId="0" fontId="73" fillId="8" borderId="117" xfId="1" applyFont="1" applyFill="1" applyBorder="1" applyAlignment="1">
      <alignment horizontal="right" vertical="center"/>
    </xf>
    <xf numFmtId="0" fontId="217" fillId="0" borderId="117" xfId="1" applyFont="1" applyBorder="1" applyAlignment="1">
      <alignment vertical="center"/>
    </xf>
    <xf numFmtId="0" fontId="217" fillId="0" borderId="117" xfId="1" applyFont="1" applyBorder="1" applyAlignment="1">
      <alignment vertical="center" wrapText="1"/>
    </xf>
    <xf numFmtId="0" fontId="29" fillId="0" borderId="118" xfId="1" applyFont="1" applyBorder="1" applyAlignment="1">
      <alignment horizontal="right" vertical="center"/>
    </xf>
    <xf numFmtId="0" fontId="359" fillId="0" borderId="505" xfId="1" applyFont="1" applyBorder="1" applyAlignment="1">
      <alignment horizontal="center" vertical="center" wrapText="1"/>
    </xf>
    <xf numFmtId="0" fontId="32" fillId="166" borderId="505" xfId="1" applyFont="1" applyFill="1" applyBorder="1" applyAlignment="1">
      <alignment horizontal="center" vertical="center"/>
    </xf>
    <xf numFmtId="0" fontId="194" fillId="11" borderId="505" xfId="1" applyFont="1" applyFill="1" applyBorder="1" applyAlignment="1">
      <alignment horizontal="center" vertical="center"/>
    </xf>
    <xf numFmtId="0" fontId="56" fillId="8" borderId="238" xfId="1" applyFont="1" applyFill="1" applyBorder="1" applyAlignment="1">
      <alignment horizontal="left" vertical="center" wrapText="1"/>
    </xf>
    <xf numFmtId="0" fontId="56" fillId="8" borderId="29" xfId="1" applyFont="1" applyFill="1" applyBorder="1" applyAlignment="1">
      <alignment horizontal="left" vertical="center" wrapText="1"/>
    </xf>
    <xf numFmtId="0" fontId="56" fillId="8" borderId="30" xfId="1" applyFont="1" applyFill="1" applyBorder="1" applyAlignment="1">
      <alignment horizontal="left" vertical="center" wrapText="1"/>
    </xf>
    <xf numFmtId="0" fontId="37" fillId="0" borderId="0" xfId="1" applyFont="1" applyAlignment="1">
      <alignment vertical="center" wrapText="1"/>
    </xf>
    <xf numFmtId="0" fontId="29" fillId="0" borderId="17" xfId="1" applyFont="1" applyBorder="1" applyAlignment="1">
      <alignment vertical="center" wrapText="1"/>
    </xf>
    <xf numFmtId="0" fontId="646" fillId="0" borderId="127" xfId="1" applyFont="1" applyBorder="1" applyAlignment="1">
      <alignment horizontal="right" vertical="center" wrapText="1"/>
    </xf>
    <xf numFmtId="0" fontId="647" fillId="0" borderId="235" xfId="1" applyFont="1" applyBorder="1" applyAlignment="1">
      <alignment horizontal="center" vertical="center"/>
    </xf>
    <xf numFmtId="0" fontId="647" fillId="0" borderId="120" xfId="1" applyFont="1" applyBorder="1" applyAlignment="1">
      <alignment horizontal="center" vertical="center"/>
    </xf>
    <xf numFmtId="0" fontId="647" fillId="0" borderId="232" xfId="1" applyFont="1" applyBorder="1" applyAlignment="1">
      <alignment horizontal="center" vertical="center"/>
    </xf>
    <xf numFmtId="0" fontId="69" fillId="8" borderId="502" xfId="1" applyFont="1" applyFill="1" applyBorder="1" applyAlignment="1">
      <alignment horizontal="left" vertical="center"/>
    </xf>
    <xf numFmtId="0" fontId="59" fillId="8" borderId="502" xfId="1" applyFont="1" applyFill="1" applyBorder="1" applyAlignment="1">
      <alignment horizontal="center" vertical="center"/>
    </xf>
    <xf numFmtId="0" fontId="37" fillId="8" borderId="502" xfId="1" applyFont="1" applyFill="1" applyBorder="1" applyAlignment="1">
      <alignment horizontal="left" vertical="center" wrapText="1"/>
    </xf>
    <xf numFmtId="0" fontId="37" fillId="8" borderId="504" xfId="1" applyFont="1" applyFill="1" applyBorder="1" applyAlignment="1">
      <alignment horizontal="left" vertical="center" wrapText="1"/>
    </xf>
    <xf numFmtId="0" fontId="648" fillId="0" borderId="127" xfId="1" applyFont="1" applyBorder="1" applyAlignment="1">
      <alignment horizontal="right" vertical="center" wrapText="1"/>
    </xf>
    <xf numFmtId="0" fontId="610" fillId="0" borderId="232" xfId="24" applyFont="1" applyBorder="1" applyAlignment="1">
      <alignment horizontal="center" vertical="center" wrapText="1"/>
    </xf>
    <xf numFmtId="0" fontId="610" fillId="0" borderId="235" xfId="24" applyFont="1" applyBorder="1" applyAlignment="1">
      <alignment horizontal="center" vertical="center" wrapText="1"/>
    </xf>
    <xf numFmtId="0" fontId="73" fillId="8" borderId="0" xfId="1" applyFont="1" applyFill="1" applyAlignment="1">
      <alignment horizontal="left" vertical="center"/>
    </xf>
    <xf numFmtId="0" fontId="37" fillId="8" borderId="0" xfId="1" applyFont="1" applyFill="1" applyAlignment="1">
      <alignment horizontal="left" vertical="center" wrapText="1"/>
    </xf>
    <xf numFmtId="0" fontId="37" fillId="8" borderId="17" xfId="1" applyFont="1" applyFill="1" applyBorder="1" applyAlignment="1">
      <alignment horizontal="left" vertical="center" wrapText="1"/>
    </xf>
    <xf numFmtId="0" fontId="272" fillId="0" borderId="129" xfId="1" applyFont="1" applyBorder="1" applyAlignment="1">
      <alignment horizontal="right" vertical="center" wrapText="1"/>
    </xf>
    <xf numFmtId="0" fontId="77" fillId="0" borderId="505" xfId="24" applyFont="1" applyBorder="1" applyAlignment="1">
      <alignment horizontal="center" vertical="center" wrapText="1"/>
    </xf>
    <xf numFmtId="0" fontId="77" fillId="0" borderId="238" xfId="24" applyFont="1" applyBorder="1" applyAlignment="1">
      <alignment horizontal="center" vertical="center" wrapText="1"/>
    </xf>
    <xf numFmtId="0" fontId="436" fillId="8" borderId="19" xfId="24" applyFill="1" applyBorder="1"/>
    <xf numFmtId="0" fontId="5" fillId="8" borderId="19" xfId="24" applyFont="1" applyFill="1" applyBorder="1"/>
    <xf numFmtId="0" fontId="5" fillId="8" borderId="20" xfId="24" applyFont="1" applyFill="1" applyBorder="1"/>
    <xf numFmtId="0" fontId="32" fillId="164" borderId="505" xfId="1" applyFont="1" applyFill="1" applyBorder="1" applyAlignment="1">
      <alignment horizontal="center" vertical="center"/>
    </xf>
    <xf numFmtId="0" fontId="32" fillId="8" borderId="505" xfId="1" applyFont="1" applyFill="1" applyBorder="1" applyAlignment="1">
      <alignment horizontal="center" vertical="center"/>
    </xf>
    <xf numFmtId="0" fontId="194" fillId="8" borderId="505" xfId="1" applyFont="1" applyFill="1" applyBorder="1" applyAlignment="1">
      <alignment horizontal="center" vertical="center"/>
    </xf>
    <xf numFmtId="0" fontId="32" fillId="52" borderId="505" xfId="1" applyFont="1" applyFill="1" applyBorder="1" applyAlignment="1">
      <alignment horizontal="center" vertical="center"/>
    </xf>
    <xf numFmtId="0" fontId="37" fillId="23" borderId="0" xfId="24" applyFont="1" applyFill="1" applyAlignment="1">
      <alignment vertical="center"/>
    </xf>
    <xf numFmtId="0" fontId="26" fillId="0" borderId="0" xfId="24" applyFont="1" applyAlignment="1">
      <alignment horizontal="left" vertical="center"/>
    </xf>
    <xf numFmtId="0" fontId="26" fillId="0" borderId="0" xfId="24" applyFont="1" applyAlignment="1">
      <alignment vertical="center"/>
    </xf>
    <xf numFmtId="0" fontId="26" fillId="0" borderId="0" xfId="24" applyFont="1"/>
    <xf numFmtId="0" fontId="26" fillId="8" borderId="18" xfId="24" applyFont="1" applyFill="1" applyBorder="1" applyAlignment="1">
      <alignment vertical="center"/>
    </xf>
    <xf numFmtId="0" fontId="637" fillId="0" borderId="0" xfId="49" applyFont="1" applyAlignment="1">
      <alignment horizontal="left" vertical="center"/>
    </xf>
    <xf numFmtId="0" fontId="26" fillId="8" borderId="19" xfId="24" applyFont="1" applyFill="1" applyBorder="1" applyAlignment="1">
      <alignment vertical="center"/>
    </xf>
    <xf numFmtId="0" fontId="26" fillId="0" borderId="19" xfId="24" applyFont="1" applyBorder="1" applyAlignment="1">
      <alignment vertical="center"/>
    </xf>
    <xf numFmtId="0" fontId="26" fillId="0" borderId="19" xfId="24" applyFont="1" applyBorder="1"/>
    <xf numFmtId="0" fontId="26" fillId="8" borderId="20" xfId="24" applyFont="1" applyFill="1" applyBorder="1" applyAlignment="1">
      <alignment vertical="center"/>
    </xf>
    <xf numFmtId="0" fontId="37" fillId="0" borderId="0" xfId="24" applyFont="1" applyAlignment="1">
      <alignment horizontal="left" vertical="center"/>
    </xf>
    <xf numFmtId="0" fontId="54" fillId="0" borderId="505" xfId="24" applyFont="1" applyBorder="1" applyAlignment="1">
      <alignment horizontal="center" vertical="center" wrapText="1"/>
    </xf>
    <xf numFmtId="0" fontId="32" fillId="23" borderId="0" xfId="24" applyFont="1" applyFill="1" applyAlignment="1">
      <alignment horizontal="left" vertical="center"/>
    </xf>
    <xf numFmtId="0" fontId="37" fillId="8" borderId="309" xfId="24" applyFont="1" applyFill="1" applyBorder="1" applyAlignment="1">
      <alignment vertical="center"/>
    </xf>
    <xf numFmtId="0" fontId="37" fillId="8" borderId="310" xfId="24" applyFont="1" applyFill="1" applyBorder="1" applyAlignment="1">
      <alignment vertical="center"/>
    </xf>
    <xf numFmtId="0" fontId="37" fillId="8" borderId="442" xfId="24" applyFont="1" applyFill="1" applyBorder="1" applyAlignment="1">
      <alignment vertical="center"/>
    </xf>
    <xf numFmtId="0" fontId="37" fillId="8" borderId="16" xfId="24" applyFont="1" applyFill="1" applyBorder="1" applyAlignment="1">
      <alignment vertical="center"/>
    </xf>
    <xf numFmtId="0" fontId="37" fillId="8" borderId="0" xfId="24" applyFont="1" applyFill="1" applyAlignment="1">
      <alignment vertical="center"/>
    </xf>
    <xf numFmtId="0" fontId="37" fillId="8" borderId="17" xfId="24" applyFont="1" applyFill="1" applyBorder="1" applyAlignment="1">
      <alignment vertical="center"/>
    </xf>
    <xf numFmtId="0" fontId="312" fillId="8" borderId="0" xfId="24" applyFont="1" applyFill="1" applyAlignment="1">
      <alignment horizontal="left" vertical="center"/>
    </xf>
    <xf numFmtId="0" fontId="29" fillId="8" borderId="16" xfId="24" applyFont="1" applyFill="1" applyBorder="1" applyAlignment="1">
      <alignment horizontal="right" vertical="center"/>
    </xf>
    <xf numFmtId="0" fontId="140" fillId="8" borderId="0" xfId="24" applyFont="1" applyFill="1" applyAlignment="1">
      <alignment horizontal="right" vertical="center"/>
    </xf>
    <xf numFmtId="0" fontId="29" fillId="8" borderId="0" xfId="24" applyFont="1" applyFill="1" applyAlignment="1">
      <alignment horizontal="right" vertical="center"/>
    </xf>
    <xf numFmtId="0" fontId="140" fillId="8" borderId="0" xfId="24" applyFont="1" applyFill="1" applyAlignment="1">
      <alignment vertical="center"/>
    </xf>
    <xf numFmtId="0" fontId="37" fillId="8" borderId="0" xfId="24" applyFont="1" applyFill="1" applyAlignment="1">
      <alignment vertical="center" wrapText="1"/>
    </xf>
    <xf numFmtId="0" fontId="625" fillId="8" borderId="0" xfId="24" applyFont="1" applyFill="1" applyAlignment="1">
      <alignment vertical="center"/>
    </xf>
    <xf numFmtId="0" fontId="625" fillId="8" borderId="0" xfId="24" applyFont="1" applyFill="1" applyAlignment="1">
      <alignment vertical="center" wrapText="1"/>
    </xf>
    <xf numFmtId="0" fontId="2" fillId="165" borderId="0" xfId="24" applyFont="1" applyFill="1" applyAlignment="1">
      <alignment vertical="center"/>
    </xf>
    <xf numFmtId="0" fontId="37" fillId="165" borderId="0" xfId="24" applyFont="1" applyFill="1" applyAlignment="1">
      <alignment vertical="center"/>
    </xf>
    <xf numFmtId="0" fontId="61" fillId="8" borderId="16" xfId="24" applyFont="1" applyFill="1" applyBorder="1" applyAlignment="1">
      <alignment vertical="center"/>
    </xf>
    <xf numFmtId="0" fontId="61" fillId="8" borderId="0" xfId="24" applyFont="1" applyFill="1" applyAlignment="1">
      <alignment vertical="center"/>
    </xf>
    <xf numFmtId="0" fontId="37" fillId="8" borderId="18" xfId="24" applyFont="1" applyFill="1" applyBorder="1" applyAlignment="1">
      <alignment vertical="center"/>
    </xf>
    <xf numFmtId="0" fontId="37" fillId="8" borderId="19" xfId="24" applyFont="1" applyFill="1" applyBorder="1" applyAlignment="1">
      <alignment vertical="center"/>
    </xf>
    <xf numFmtId="0" fontId="37" fillId="8" borderId="20" xfId="24" applyFont="1" applyFill="1" applyBorder="1" applyAlignment="1">
      <alignment vertical="center"/>
    </xf>
    <xf numFmtId="0" fontId="29" fillId="8" borderId="16" xfId="24" applyFont="1" applyFill="1" applyBorder="1" applyAlignment="1">
      <alignment vertical="center"/>
    </xf>
    <xf numFmtId="0" fontId="37" fillId="8" borderId="16" xfId="24" applyFont="1" applyFill="1" applyBorder="1" applyAlignment="1">
      <alignment vertical="center" wrapText="1"/>
    </xf>
    <xf numFmtId="0" fontId="37" fillId="8" borderId="309" xfId="24" applyFont="1" applyFill="1" applyBorder="1" applyAlignment="1">
      <alignment horizontal="left" vertical="center"/>
    </xf>
    <xf numFmtId="0" fontId="77" fillId="8" borderId="310" xfId="24" applyFont="1" applyFill="1" applyBorder="1" applyAlignment="1">
      <alignment vertical="center"/>
    </xf>
    <xf numFmtId="0" fontId="77" fillId="8" borderId="0" xfId="24" applyFont="1" applyFill="1" applyAlignment="1">
      <alignment vertical="center"/>
    </xf>
    <xf numFmtId="0" fontId="145" fillId="8" borderId="0" xfId="24" applyFont="1" applyFill="1" applyAlignment="1">
      <alignment vertical="center"/>
    </xf>
    <xf numFmtId="0" fontId="145" fillId="8" borderId="0" xfId="24" applyFont="1" applyFill="1" applyAlignment="1">
      <alignment horizontal="left" vertical="center" wrapText="1"/>
    </xf>
    <xf numFmtId="0" fontId="37" fillId="8" borderId="17" xfId="24" applyFont="1" applyFill="1" applyBorder="1" applyAlignment="1">
      <alignment vertical="center" wrapText="1"/>
    </xf>
    <xf numFmtId="0" fontId="77" fillId="8" borderId="0" xfId="24" applyFont="1" applyFill="1" applyAlignment="1">
      <alignment horizontal="left" vertical="center" wrapText="1"/>
    </xf>
    <xf numFmtId="0" fontId="77" fillId="8" borderId="0" xfId="24" applyFont="1" applyFill="1" applyAlignment="1">
      <alignment horizontal="left" vertical="center"/>
    </xf>
    <xf numFmtId="0" fontId="145" fillId="8" borderId="18" xfId="24" applyFont="1" applyFill="1" applyBorder="1" applyAlignment="1">
      <alignment horizontal="left" vertical="center" wrapText="1"/>
    </xf>
    <xf numFmtId="0" fontId="145" fillId="8" borderId="19" xfId="24" applyFont="1" applyFill="1" applyBorder="1" applyAlignment="1">
      <alignment vertical="center"/>
    </xf>
    <xf numFmtId="0" fontId="37" fillId="0" borderId="19" xfId="24" applyFont="1" applyBorder="1" applyAlignment="1">
      <alignment vertical="center" wrapText="1"/>
    </xf>
    <xf numFmtId="0" fontId="649" fillId="8" borderId="19" xfId="9" applyFont="1" applyFill="1" applyBorder="1" applyAlignment="1">
      <alignment horizontal="left" vertical="center"/>
    </xf>
    <xf numFmtId="0" fontId="145" fillId="8" borderId="19" xfId="24" applyFont="1" applyFill="1" applyBorder="1" applyAlignment="1">
      <alignment horizontal="left" vertical="center" wrapText="1"/>
    </xf>
    <xf numFmtId="0" fontId="37" fillId="8" borderId="20" xfId="24" applyFont="1" applyFill="1" applyBorder="1" applyAlignment="1">
      <alignment vertical="center" wrapText="1"/>
    </xf>
    <xf numFmtId="0" fontId="29" fillId="0" borderId="494" xfId="24" applyFont="1" applyBorder="1" applyAlignment="1">
      <alignment horizontal="center" vertical="center" wrapText="1"/>
    </xf>
    <xf numFmtId="0" fontId="56" fillId="8" borderId="502" xfId="24" applyFont="1" applyFill="1" applyBorder="1" applyAlignment="1">
      <alignment horizontal="left" vertical="center" wrapText="1"/>
    </xf>
    <xf numFmtId="0" fontId="29" fillId="8" borderId="504" xfId="24" applyFont="1" applyFill="1" applyBorder="1" applyAlignment="1">
      <alignment horizontal="center" vertical="center" wrapText="1"/>
    </xf>
    <xf numFmtId="0" fontId="29" fillId="0" borderId="42" xfId="24" applyFont="1" applyBorder="1" applyAlignment="1">
      <alignment horizontal="center" vertical="center" wrapText="1"/>
    </xf>
    <xf numFmtId="0" fontId="56" fillId="8" borderId="0" xfId="24" applyFont="1" applyFill="1" applyAlignment="1">
      <alignment horizontal="left" vertical="center" wrapText="1"/>
    </xf>
    <xf numFmtId="0" fontId="56" fillId="8" borderId="17" xfId="24" applyFont="1" applyFill="1" applyBorder="1" applyAlignment="1">
      <alignment horizontal="left" vertical="center" wrapText="1"/>
    </xf>
    <xf numFmtId="0" fontId="54" fillId="0" borderId="42" xfId="24" applyFont="1" applyBorder="1" applyAlignment="1">
      <alignment horizontal="center" vertical="center"/>
    </xf>
    <xf numFmtId="0" fontId="54" fillId="0" borderId="0" xfId="24" applyFont="1" applyAlignment="1">
      <alignment horizontal="center" vertical="center"/>
    </xf>
    <xf numFmtId="0" fontId="61" fillId="8" borderId="0" xfId="24" applyFont="1" applyFill="1" applyAlignment="1">
      <alignment horizontal="center" vertical="center" textRotation="90" wrapText="1"/>
    </xf>
    <xf numFmtId="0" fontId="359" fillId="0" borderId="232" xfId="24" applyFont="1" applyBorder="1" applyAlignment="1">
      <alignment horizontal="center" vertical="center" wrapText="1"/>
    </xf>
    <xf numFmtId="0" fontId="650" fillId="8" borderId="42" xfId="24" applyFont="1" applyFill="1" applyBorder="1" applyAlignment="1">
      <alignment horizontal="left" vertical="center"/>
    </xf>
    <xf numFmtId="0" fontId="571" fillId="8" borderId="0" xfId="24" applyFont="1" applyFill="1" applyAlignment="1">
      <alignment horizontal="centerContinuous" vertical="center" wrapText="1"/>
    </xf>
    <xf numFmtId="0" fontId="56" fillId="8" borderId="17" xfId="24" applyFont="1" applyFill="1" applyBorder="1" applyAlignment="1">
      <alignment vertical="center" wrapText="1"/>
    </xf>
    <xf numFmtId="0" fontId="217" fillId="8" borderId="0" xfId="24" applyFont="1" applyFill="1" applyAlignment="1">
      <alignment horizontal="left" vertical="center"/>
    </xf>
    <xf numFmtId="0" fontId="341" fillId="8" borderId="0" xfId="24" applyFont="1" applyFill="1" applyAlignment="1">
      <alignment horizontal="center" vertical="center" wrapText="1"/>
    </xf>
    <xf numFmtId="0" fontId="571" fillId="8" borderId="42" xfId="24" applyFont="1" applyFill="1" applyBorder="1" applyAlignment="1">
      <alignment horizontal="right" vertical="center"/>
    </xf>
    <xf numFmtId="0" fontId="32" fillId="166" borderId="232" xfId="24" applyFont="1" applyFill="1" applyBorder="1" applyAlignment="1">
      <alignment horizontal="center" vertical="center"/>
    </xf>
    <xf numFmtId="0" fontId="32" fillId="11" borderId="232" xfId="24" applyFont="1" applyFill="1" applyBorder="1" applyAlignment="1">
      <alignment horizontal="center" vertical="center"/>
    </xf>
    <xf numFmtId="0" fontId="61" fillId="8" borderId="0" xfId="24" applyFont="1" applyFill="1" applyAlignment="1">
      <alignment horizontal="center" vertical="center" textRotation="90"/>
    </xf>
    <xf numFmtId="0" fontId="29" fillId="0" borderId="42" xfId="24" applyFont="1" applyBorder="1" applyAlignment="1">
      <alignment horizontal="left" vertical="center"/>
    </xf>
    <xf numFmtId="0" fontId="571" fillId="8" borderId="0" xfId="24" applyFont="1" applyFill="1" applyAlignment="1">
      <alignment vertical="center"/>
    </xf>
    <xf numFmtId="0" fontId="571" fillId="8" borderId="17" xfId="24" applyFont="1" applyFill="1" applyBorder="1" applyAlignment="1">
      <alignment vertical="center"/>
    </xf>
    <xf numFmtId="0" fontId="29" fillId="8" borderId="0" xfId="24" applyFont="1" applyFill="1" applyAlignment="1">
      <alignment horizontal="left" vertical="center"/>
    </xf>
    <xf numFmtId="0" fontId="125" fillId="8" borderId="0" xfId="24" applyFont="1" applyFill="1" applyAlignment="1">
      <alignment horizontal="center" vertical="center"/>
    </xf>
    <xf numFmtId="0" fontId="100" fillId="8" borderId="19" xfId="24" applyFont="1" applyFill="1" applyBorder="1" applyAlignment="1">
      <alignment horizontal="left" vertical="center"/>
    </xf>
    <xf numFmtId="0" fontId="37" fillId="8" borderId="19" xfId="24" applyFont="1" applyFill="1" applyBorder="1" applyAlignment="1">
      <alignment horizontal="center" vertical="center"/>
    </xf>
    <xf numFmtId="0" fontId="571" fillId="8" borderId="19" xfId="24" applyFont="1" applyFill="1" applyBorder="1" applyAlignment="1">
      <alignment horizontal="right" vertical="center"/>
    </xf>
    <xf numFmtId="0" fontId="571" fillId="8" borderId="19" xfId="24" applyFont="1" applyFill="1" applyBorder="1" applyAlignment="1">
      <alignment vertical="center"/>
    </xf>
    <xf numFmtId="0" fontId="571" fillId="8" borderId="20" xfId="24" applyFont="1" applyFill="1" applyBorder="1" applyAlignment="1">
      <alignment vertical="center"/>
    </xf>
    <xf numFmtId="0" fontId="56" fillId="8" borderId="0" xfId="24" applyFont="1" applyFill="1" applyAlignment="1">
      <alignment horizontal="left" vertical="center"/>
    </xf>
    <xf numFmtId="0" fontId="29" fillId="8" borderId="504" xfId="24" applyFont="1" applyFill="1" applyBorder="1" applyAlignment="1">
      <alignment horizontal="center" vertical="center"/>
    </xf>
    <xf numFmtId="0" fontId="56" fillId="8" borderId="0" xfId="24" applyFont="1" applyFill="1" applyAlignment="1">
      <alignment horizontal="centerContinuous" vertical="center"/>
    </xf>
    <xf numFmtId="0" fontId="56" fillId="0" borderId="42" xfId="24" applyFont="1" applyBorder="1" applyAlignment="1">
      <alignment horizontal="centerContinuous" vertical="center"/>
    </xf>
    <xf numFmtId="0" fontId="37" fillId="8" borderId="0" xfId="24" applyFont="1" applyFill="1" applyAlignment="1">
      <alignment horizontal="center" vertical="center"/>
    </xf>
    <xf numFmtId="0" fontId="56" fillId="0" borderId="42" xfId="24" applyFont="1" applyBorder="1" applyAlignment="1">
      <alignment horizontal="right" vertical="center"/>
    </xf>
    <xf numFmtId="0" fontId="56" fillId="8" borderId="42" xfId="24" applyFont="1" applyFill="1" applyBorder="1" applyAlignment="1">
      <alignment horizontal="centerContinuous" vertical="center"/>
    </xf>
    <xf numFmtId="0" fontId="29" fillId="8" borderId="42" xfId="24" applyFont="1" applyFill="1" applyBorder="1" applyAlignment="1">
      <alignment horizontal="center" vertical="center" wrapText="1"/>
    </xf>
    <xf numFmtId="0" fontId="29" fillId="8" borderId="0" xfId="24" applyFont="1" applyFill="1" applyAlignment="1">
      <alignment horizontal="center" vertical="center" wrapText="1"/>
    </xf>
    <xf numFmtId="0" fontId="29" fillId="8" borderId="494" xfId="24" applyFont="1" applyFill="1" applyBorder="1" applyAlignment="1">
      <alignment horizontal="center" vertical="center" wrapText="1"/>
    </xf>
    <xf numFmtId="0" fontId="125" fillId="8" borderId="0" xfId="24" applyFont="1" applyFill="1" applyAlignment="1">
      <alignment horizontal="center" vertical="center" wrapText="1"/>
    </xf>
    <xf numFmtId="0" fontId="37" fillId="0" borderId="0" xfId="24" applyFont="1" applyAlignment="1">
      <alignment horizontal="centerContinuous" vertical="center"/>
    </xf>
    <xf numFmtId="0" fontId="95" fillId="8" borderId="42" xfId="24" applyFont="1" applyFill="1" applyBorder="1" applyAlignment="1">
      <alignment horizontal="left" vertical="center"/>
    </xf>
    <xf numFmtId="0" fontId="32" fillId="164" borderId="232" xfId="24" applyFont="1" applyFill="1" applyBorder="1" applyAlignment="1">
      <alignment horizontal="center" vertical="center"/>
    </xf>
    <xf numFmtId="0" fontId="29" fillId="8" borderId="42" xfId="24" applyFont="1" applyFill="1" applyBorder="1" applyAlignment="1">
      <alignment horizontal="left" vertical="center"/>
    </xf>
    <xf numFmtId="0" fontId="56" fillId="8" borderId="494" xfId="24" applyFont="1" applyFill="1" applyBorder="1" applyAlignment="1">
      <alignment horizontal="left" vertical="center" wrapText="1"/>
    </xf>
    <xf numFmtId="0" fontId="571" fillId="0" borderId="42" xfId="24" applyFont="1" applyBorder="1" applyAlignment="1">
      <alignment horizontal="right" vertical="center"/>
    </xf>
    <xf numFmtId="0" fontId="56" fillId="0" borderId="0" xfId="24" applyFont="1" applyAlignment="1">
      <alignment horizontal="centerContinuous" vertical="center"/>
    </xf>
    <xf numFmtId="0" fontId="56" fillId="8" borderId="42" xfId="24" applyFont="1" applyFill="1" applyBorder="1" applyAlignment="1">
      <alignment horizontal="right" vertical="center"/>
    </xf>
    <xf numFmtId="0" fontId="56" fillId="8" borderId="502" xfId="24" applyFont="1" applyFill="1" applyBorder="1" applyAlignment="1">
      <alignment horizontal="left" vertical="center"/>
    </xf>
    <xf numFmtId="0" fontId="37" fillId="8" borderId="42" xfId="24" applyFont="1" applyFill="1" applyBorder="1" applyAlignment="1">
      <alignment vertical="center" wrapText="1"/>
    </xf>
    <xf numFmtId="0" fontId="571" fillId="8" borderId="0" xfId="24" applyFont="1" applyFill="1" applyAlignment="1">
      <alignment horizontal="left" vertical="center"/>
    </xf>
    <xf numFmtId="0" fontId="125" fillId="0" borderId="0" xfId="24" applyFont="1" applyAlignment="1">
      <alignment horizontal="center" vertical="center"/>
    </xf>
    <xf numFmtId="0" fontId="32" fillId="52" borderId="232" xfId="24" applyFont="1" applyFill="1" applyBorder="1" applyAlignment="1">
      <alignment horizontal="center" vertical="center"/>
    </xf>
    <xf numFmtId="0" fontId="652" fillId="8" borderId="0" xfId="24" applyFont="1" applyFill="1" applyAlignment="1">
      <alignment vertical="center"/>
    </xf>
    <xf numFmtId="0" fontId="652" fillId="8" borderId="17" xfId="24" applyFont="1" applyFill="1" applyBorder="1" applyAlignment="1">
      <alignment vertical="center"/>
    </xf>
    <xf numFmtId="0" fontId="652" fillId="8" borderId="0" xfId="24" applyFont="1" applyFill="1" applyAlignment="1">
      <alignment horizontal="left" vertical="center"/>
    </xf>
    <xf numFmtId="0" fontId="652" fillId="8" borderId="0" xfId="24" applyFont="1" applyFill="1" applyAlignment="1">
      <alignment horizontal="left" vertical="center" wrapText="1"/>
    </xf>
    <xf numFmtId="0" fontId="652" fillId="8" borderId="17" xfId="24" applyFont="1" applyFill="1" applyBorder="1" applyAlignment="1">
      <alignment horizontal="left" vertical="center" wrapText="1"/>
    </xf>
    <xf numFmtId="0" fontId="653" fillId="8" borderId="0" xfId="50" applyFont="1" applyFill="1" applyBorder="1" applyAlignment="1" applyProtection="1">
      <alignment horizontal="left" vertical="center"/>
    </xf>
    <xf numFmtId="0" fontId="653" fillId="8" borderId="17" xfId="50" applyFont="1" applyFill="1" applyBorder="1" applyAlignment="1" applyProtection="1">
      <alignment horizontal="left" vertical="center"/>
    </xf>
    <xf numFmtId="0" fontId="655" fillId="8" borderId="0" xfId="50" applyFont="1" applyFill="1" applyBorder="1" applyAlignment="1" applyProtection="1">
      <alignment horizontal="left" vertical="center"/>
    </xf>
    <xf numFmtId="0" fontId="655" fillId="8" borderId="17" xfId="50" applyFont="1" applyFill="1" applyBorder="1" applyAlignment="1" applyProtection="1">
      <alignment horizontal="left" vertical="center"/>
    </xf>
    <xf numFmtId="0" fontId="29" fillId="8" borderId="17" xfId="24" applyFont="1" applyFill="1" applyBorder="1" applyAlignment="1">
      <alignment horizontal="center" vertical="center" wrapText="1"/>
    </xf>
    <xf numFmtId="0" fontId="29" fillId="8" borderId="42" xfId="24" applyFont="1" applyFill="1" applyBorder="1" applyAlignment="1">
      <alignment vertical="center"/>
    </xf>
    <xf numFmtId="0" fontId="56" fillId="8" borderId="17" xfId="24" applyFont="1" applyFill="1" applyBorder="1" applyAlignment="1">
      <alignment horizontal="left" vertical="center"/>
    </xf>
    <xf numFmtId="0" fontId="37" fillId="8" borderId="0" xfId="24" applyFont="1" applyFill="1" applyAlignment="1">
      <alignment horizontal="left" vertical="center"/>
    </xf>
    <xf numFmtId="0" fontId="56" fillId="0" borderId="0" xfId="24" applyFont="1" applyAlignment="1">
      <alignment horizontal="left" vertical="center"/>
    </xf>
    <xf numFmtId="0" fontId="56" fillId="0" borderId="17" xfId="24" applyFont="1" applyBorder="1" applyAlignment="1">
      <alignment vertical="center" wrapText="1"/>
    </xf>
    <xf numFmtId="0" fontId="125" fillId="8" borderId="0" xfId="24" applyFont="1" applyFill="1" applyAlignment="1">
      <alignment vertical="center"/>
    </xf>
    <xf numFmtId="0" fontId="37" fillId="8" borderId="0" xfId="24" applyFont="1" applyFill="1" applyAlignment="1">
      <alignment horizontal="centerContinuous" vertical="center"/>
    </xf>
    <xf numFmtId="0" fontId="571" fillId="8" borderId="0" xfId="24" applyFont="1" applyFill="1" applyAlignment="1">
      <alignment horizontal="right" vertical="center"/>
    </xf>
    <xf numFmtId="0" fontId="56" fillId="8" borderId="502" xfId="24" applyFont="1" applyFill="1" applyBorder="1" applyAlignment="1">
      <alignment vertical="center"/>
    </xf>
    <xf numFmtId="0" fontId="56" fillId="8" borderId="504" xfId="24" applyFont="1" applyFill="1" applyBorder="1" applyAlignment="1">
      <alignment vertical="center"/>
    </xf>
    <xf numFmtId="0" fontId="29" fillId="8" borderId="42" xfId="24" applyFont="1" applyFill="1" applyBorder="1" applyAlignment="1">
      <alignment horizontal="center" vertical="center"/>
    </xf>
    <xf numFmtId="0" fontId="56" fillId="8" borderId="0" xfId="24" applyFont="1" applyFill="1" applyAlignment="1">
      <alignment vertical="center"/>
    </xf>
    <xf numFmtId="0" fontId="56" fillId="8" borderId="17" xfId="24" applyFont="1" applyFill="1" applyBorder="1" applyAlignment="1">
      <alignment vertical="center"/>
    </xf>
    <xf numFmtId="0" fontId="29" fillId="8" borderId="494" xfId="24" applyFont="1" applyFill="1" applyBorder="1" applyAlignment="1">
      <alignment horizontal="center" vertical="center"/>
    </xf>
    <xf numFmtId="0" fontId="56" fillId="8" borderId="0" xfId="24" applyFont="1" applyFill="1" applyAlignment="1">
      <alignment vertical="center" wrapText="1"/>
    </xf>
    <xf numFmtId="0" fontId="56" fillId="8" borderId="0" xfId="24" applyFont="1" applyFill="1" applyAlignment="1">
      <alignment horizontal="center" vertical="center"/>
    </xf>
    <xf numFmtId="0" fontId="125" fillId="8" borderId="502" xfId="24" applyFont="1" applyFill="1" applyBorder="1" applyAlignment="1">
      <alignment vertical="center"/>
    </xf>
    <xf numFmtId="0" fontId="125" fillId="8" borderId="502" xfId="24" applyFont="1" applyFill="1" applyBorder="1" applyAlignment="1">
      <alignment horizontal="center" vertical="center" wrapText="1"/>
    </xf>
    <xf numFmtId="0" fontId="125" fillId="0" borderId="502" xfId="24" applyFont="1" applyBorder="1" applyAlignment="1">
      <alignment vertical="center"/>
    </xf>
    <xf numFmtId="0" fontId="125" fillId="0" borderId="0" xfId="24" applyFont="1" applyAlignment="1">
      <alignment horizontal="center" vertical="center" wrapText="1"/>
    </xf>
    <xf numFmtId="0" fontId="56" fillId="8" borderId="502" xfId="24" applyFont="1" applyFill="1" applyBorder="1" applyAlignment="1">
      <alignment vertical="center" wrapText="1"/>
    </xf>
    <xf numFmtId="0" fontId="656" fillId="8" borderId="0" xfId="24" applyFont="1" applyFill="1" applyAlignment="1">
      <alignment horizontal="center" vertical="center"/>
    </xf>
    <xf numFmtId="0" fontId="66" fillId="8" borderId="0" xfId="24" applyFont="1" applyFill="1" applyAlignment="1">
      <alignment horizontal="center" vertical="center" wrapText="1"/>
    </xf>
    <xf numFmtId="0" fontId="29" fillId="8" borderId="504" xfId="24" applyFont="1" applyFill="1" applyBorder="1" applyAlignment="1">
      <alignment vertical="center"/>
    </xf>
    <xf numFmtId="0" fontId="194" fillId="52" borderId="232" xfId="24" applyFont="1" applyFill="1" applyBorder="1" applyAlignment="1">
      <alignment horizontal="center" vertical="center"/>
    </xf>
    <xf numFmtId="0" fontId="37" fillId="8" borderId="42" xfId="24" applyFont="1" applyFill="1" applyBorder="1" applyAlignment="1">
      <alignment horizontal="left" vertical="center"/>
    </xf>
    <xf numFmtId="0" fontId="37" fillId="0" borderId="17" xfId="24" applyFont="1" applyBorder="1" applyAlignment="1">
      <alignment vertical="center" wrapText="1"/>
    </xf>
    <xf numFmtId="0" fontId="657" fillId="0" borderId="309" xfId="24" applyFont="1" applyBorder="1" applyAlignment="1">
      <alignment vertical="center"/>
    </xf>
    <xf numFmtId="0" fontId="31" fillId="0" borderId="310" xfId="24" applyFont="1" applyBorder="1" applyAlignment="1">
      <alignment vertical="center"/>
    </xf>
    <xf numFmtId="0" fontId="31" fillId="0" borderId="310" xfId="24" applyFont="1" applyBorder="1" applyAlignment="1">
      <alignment horizontal="centerContinuous" vertical="center"/>
    </xf>
    <xf numFmtId="0" fontId="7" fillId="0" borderId="310" xfId="24" applyFont="1" applyBorder="1" applyAlignment="1">
      <alignment horizontal="right" vertical="center"/>
    </xf>
    <xf numFmtId="2" fontId="14" fillId="0" borderId="310" xfId="24" applyNumberFormat="1" applyFont="1" applyBorder="1" applyAlignment="1">
      <alignment horizontal="center" vertical="center"/>
    </xf>
    <xf numFmtId="0" fontId="14" fillId="43" borderId="310" xfId="24" applyFont="1" applyFill="1" applyBorder="1" applyAlignment="1">
      <alignment horizontal="centerContinuous" vertical="center"/>
    </xf>
    <xf numFmtId="0" fontId="658" fillId="43" borderId="442" xfId="24" applyFont="1" applyFill="1" applyBorder="1" applyAlignment="1">
      <alignment horizontal="centerContinuous" vertical="center"/>
    </xf>
    <xf numFmtId="0" fontId="173" fillId="0" borderId="16" xfId="24" applyFont="1" applyBorder="1" applyAlignment="1">
      <alignment horizontal="left" vertical="center"/>
    </xf>
    <xf numFmtId="0" fontId="11" fillId="0" borderId="0" xfId="24" applyFont="1" applyAlignment="1">
      <alignment vertical="center"/>
    </xf>
    <xf numFmtId="22" fontId="11" fillId="0" borderId="0" xfId="24" applyNumberFormat="1" applyFont="1" applyAlignment="1">
      <alignment horizontal="left" vertical="center"/>
    </xf>
    <xf numFmtId="0" fontId="173" fillId="0" borderId="0" xfId="24" applyFont="1" applyAlignment="1">
      <alignment horizontal="right" vertical="center"/>
    </xf>
    <xf numFmtId="22" fontId="173" fillId="0" borderId="0" xfId="24" applyNumberFormat="1" applyFont="1" applyAlignment="1">
      <alignment horizontal="left" vertical="center"/>
    </xf>
    <xf numFmtId="0" fontId="173" fillId="0" borderId="0" xfId="24" applyFont="1" applyAlignment="1">
      <alignment vertical="center"/>
    </xf>
    <xf numFmtId="0" fontId="173" fillId="0" borderId="0" xfId="24" applyFont="1" applyAlignment="1">
      <alignment horizontal="centerContinuous" vertical="center"/>
    </xf>
    <xf numFmtId="0" fontId="173" fillId="0" borderId="17" xfId="24" applyFont="1" applyBorder="1" applyAlignment="1">
      <alignment horizontal="centerContinuous" vertical="center"/>
    </xf>
    <xf numFmtId="0" fontId="173" fillId="0" borderId="16" xfId="24" applyFont="1" applyBorder="1" applyAlignment="1">
      <alignment horizontal="right" vertical="center"/>
    </xf>
    <xf numFmtId="0" fontId="173" fillId="0" borderId="0" xfId="24" applyFont="1" applyAlignment="1">
      <alignment horizontal="left" vertical="center"/>
    </xf>
    <xf numFmtId="0" fontId="173" fillId="0" borderId="17" xfId="24" applyFont="1" applyBorder="1" applyAlignment="1">
      <alignment vertical="center"/>
    </xf>
    <xf numFmtId="0" fontId="13" fillId="0" borderId="16" xfId="24" applyFont="1" applyBorder="1" applyAlignment="1">
      <alignment vertical="center"/>
    </xf>
    <xf numFmtId="0" fontId="405" fillId="0" borderId="0" xfId="24" applyFont="1" applyAlignment="1">
      <alignment horizontal="centerContinuous" vertical="center"/>
    </xf>
    <xf numFmtId="0" fontId="541" fillId="0" borderId="0" xfId="24" applyFont="1" applyAlignment="1">
      <alignment horizontal="centerContinuous" vertical="center"/>
    </xf>
    <xf numFmtId="0" fontId="659" fillId="0" borderId="17" xfId="24" applyFont="1" applyBorder="1" applyAlignment="1">
      <alignment horizontal="centerContinuous" vertical="center"/>
    </xf>
    <xf numFmtId="0" fontId="16" fillId="0" borderId="16" xfId="24" applyFont="1" applyBorder="1" applyAlignment="1">
      <alignment vertical="center"/>
    </xf>
    <xf numFmtId="0" fontId="14" fillId="0" borderId="0" xfId="24" applyFont="1" applyAlignment="1">
      <alignment horizontal="centerContinuous" vertical="center"/>
    </xf>
    <xf numFmtId="0" fontId="436" fillId="0" borderId="0" xfId="24" applyAlignment="1">
      <alignment horizontal="right" vertical="center"/>
    </xf>
    <xf numFmtId="0" fontId="13" fillId="0" borderId="18" xfId="24" applyFont="1" applyBorder="1" applyAlignment="1">
      <alignment vertical="center"/>
    </xf>
    <xf numFmtId="0" fontId="405" fillId="0" borderId="19" xfId="24" applyFont="1" applyBorder="1" applyAlignment="1">
      <alignment horizontal="centerContinuous" vertical="center"/>
    </xf>
    <xf numFmtId="0" fontId="436" fillId="0" borderId="20" xfId="24" applyBorder="1" applyAlignment="1">
      <alignment vertical="center"/>
    </xf>
    <xf numFmtId="0" fontId="660" fillId="0" borderId="0" xfId="24" applyFont="1"/>
    <xf numFmtId="0" fontId="173" fillId="0" borderId="509" xfId="24" applyFont="1" applyBorder="1" applyAlignment="1">
      <alignment horizontal="center" vertical="center" wrapText="1"/>
    </xf>
    <xf numFmtId="0" fontId="173" fillId="0" borderId="510" xfId="24" applyFont="1" applyBorder="1" applyAlignment="1">
      <alignment horizontal="center" vertical="center" wrapText="1"/>
    </xf>
    <xf numFmtId="0" fontId="173" fillId="28" borderId="481" xfId="24" applyFont="1" applyFill="1" applyBorder="1" applyAlignment="1">
      <alignment horizontal="center" vertical="center"/>
    </xf>
    <xf numFmtId="0" fontId="173" fillId="0" borderId="0" xfId="24" applyFont="1"/>
    <xf numFmtId="0" fontId="173" fillId="0" borderId="480" xfId="24" applyFont="1" applyBorder="1" applyAlignment="1">
      <alignment horizontal="center" vertical="center"/>
    </xf>
    <xf numFmtId="0" fontId="173" fillId="28" borderId="481" xfId="24" applyFont="1" applyFill="1" applyBorder="1" applyAlignment="1">
      <alignment horizontal="center" vertical="center" wrapText="1"/>
    </xf>
    <xf numFmtId="0" fontId="405" fillId="28" borderId="479" xfId="24" applyFont="1" applyFill="1" applyBorder="1" applyAlignment="1">
      <alignment horizontal="centerContinuous" vertical="center" wrapText="1"/>
    </xf>
    <xf numFmtId="0" fontId="405" fillId="28" borderId="480" xfId="24" applyFont="1" applyFill="1" applyBorder="1" applyAlignment="1">
      <alignment horizontal="centerContinuous" vertical="center" wrapText="1"/>
    </xf>
    <xf numFmtId="0" fontId="401" fillId="28" borderId="481" xfId="24" applyFont="1" applyFill="1" applyBorder="1" applyAlignment="1">
      <alignment horizontal="centerContinuous" vertical="center" wrapText="1"/>
    </xf>
    <xf numFmtId="0" fontId="14" fillId="51" borderId="513" xfId="24" applyFont="1" applyFill="1" applyBorder="1" applyAlignment="1">
      <alignment horizontal="center" vertical="center"/>
    </xf>
    <xf numFmtId="0" fontId="14" fillId="147" borderId="513" xfId="24" applyFont="1" applyFill="1" applyBorder="1" applyAlignment="1">
      <alignment horizontal="center" vertical="center"/>
    </xf>
    <xf numFmtId="0" fontId="14" fillId="147" borderId="513" xfId="24" applyFont="1" applyFill="1" applyBorder="1" applyAlignment="1">
      <alignment horizontal="center" vertical="center" wrapText="1"/>
    </xf>
    <xf numFmtId="0" fontId="14" fillId="26" borderId="513" xfId="24" applyFont="1" applyFill="1" applyBorder="1" applyAlignment="1">
      <alignment horizontal="center" vertical="center" wrapText="1"/>
    </xf>
    <xf numFmtId="0" fontId="325" fillId="43" borderId="115" xfId="24" applyFont="1" applyFill="1" applyBorder="1" applyAlignment="1">
      <alignment horizontal="center" vertical="center"/>
    </xf>
    <xf numFmtId="0" fontId="325" fillId="43" borderId="115" xfId="24" applyFont="1" applyFill="1" applyBorder="1" applyAlignment="1">
      <alignment horizontal="center" vertical="center" wrapText="1"/>
    </xf>
    <xf numFmtId="0" fontId="325" fillId="43" borderId="89" xfId="24" applyFont="1" applyFill="1" applyBorder="1" applyAlignment="1">
      <alignment horizontal="center" vertical="center"/>
    </xf>
    <xf numFmtId="0" fontId="325" fillId="43" borderId="89" xfId="24" applyFont="1" applyFill="1" applyBorder="1" applyAlignment="1">
      <alignment horizontal="center" vertical="center" wrapText="1"/>
    </xf>
    <xf numFmtId="0" fontId="662" fillId="43" borderId="89" xfId="24" applyFont="1" applyFill="1" applyBorder="1" applyAlignment="1">
      <alignment horizontal="center" vertical="center" wrapText="1"/>
    </xf>
    <xf numFmtId="0" fontId="173" fillId="0" borderId="0" xfId="24" applyFont="1" applyAlignment="1">
      <alignment horizontal="center"/>
    </xf>
    <xf numFmtId="0" fontId="405" fillId="31" borderId="513" xfId="24" applyFont="1" applyFill="1" applyBorder="1" applyAlignment="1">
      <alignment horizontal="center" vertical="center"/>
    </xf>
    <xf numFmtId="0" fontId="405" fillId="31" borderId="89" xfId="24" applyFont="1" applyFill="1" applyBorder="1" applyAlignment="1">
      <alignment horizontal="center" vertical="center" wrapText="1"/>
    </xf>
    <xf numFmtId="0" fontId="24" fillId="31" borderId="479" xfId="24" applyFont="1" applyFill="1" applyBorder="1" applyAlignment="1">
      <alignment horizontal="centerContinuous" vertical="center"/>
    </xf>
    <xf numFmtId="0" fontId="24" fillId="31" borderId="480" xfId="24" applyFont="1" applyFill="1" applyBorder="1" applyAlignment="1">
      <alignment horizontal="centerContinuous" vertical="center"/>
    </xf>
    <xf numFmtId="0" fontId="24" fillId="31" borderId="481" xfId="24" applyFont="1" applyFill="1" applyBorder="1" applyAlignment="1">
      <alignment horizontal="centerContinuous" vertical="center"/>
    </xf>
    <xf numFmtId="0" fontId="663" fillId="115" borderId="481" xfId="24" applyFont="1" applyFill="1" applyBorder="1" applyAlignment="1">
      <alignment horizontal="center" vertical="center" wrapText="1"/>
    </xf>
    <xf numFmtId="0" fontId="24" fillId="115" borderId="479" xfId="24" applyFont="1" applyFill="1" applyBorder="1" applyAlignment="1">
      <alignment horizontal="centerContinuous" vertical="center"/>
    </xf>
    <xf numFmtId="0" fontId="173" fillId="115" borderId="480" xfId="24" applyFont="1" applyFill="1" applyBorder="1" applyAlignment="1">
      <alignment horizontal="centerContinuous" vertical="center"/>
    </xf>
    <xf numFmtId="0" fontId="173" fillId="115" borderId="481" xfId="24" applyFont="1" applyFill="1" applyBorder="1" applyAlignment="1">
      <alignment horizontal="centerContinuous" vertical="center"/>
    </xf>
    <xf numFmtId="0" fontId="173" fillId="0" borderId="42" xfId="24" applyFont="1" applyBorder="1" applyAlignment="1">
      <alignment horizontal="right" vertical="center" wrapText="1"/>
    </xf>
    <xf numFmtId="0" fontId="173" fillId="26" borderId="0" xfId="24" applyFont="1" applyFill="1"/>
    <xf numFmtId="0" fontId="173" fillId="0" borderId="41" xfId="24" applyFont="1" applyBorder="1" applyAlignment="1">
      <alignment horizontal="left" vertical="center" wrapText="1"/>
    </xf>
    <xf numFmtId="0" fontId="173" fillId="147" borderId="0" xfId="24" applyFont="1" applyFill="1"/>
    <xf numFmtId="0" fontId="173" fillId="60" borderId="0" xfId="24" applyFont="1" applyFill="1"/>
    <xf numFmtId="0" fontId="173" fillId="3" borderId="517" xfId="24" applyFont="1" applyFill="1" applyBorder="1" applyAlignment="1">
      <alignment horizontal="center" vertical="center" wrapText="1"/>
    </xf>
    <xf numFmtId="0" fontId="24" fillId="3" borderId="479" xfId="24" applyFont="1" applyFill="1" applyBorder="1" applyAlignment="1">
      <alignment horizontal="centerContinuous" vertical="center"/>
    </xf>
    <xf numFmtId="0" fontId="173" fillId="3" borderId="480" xfId="24" applyFont="1" applyFill="1" applyBorder="1" applyAlignment="1">
      <alignment horizontal="centerContinuous" vertical="center"/>
    </xf>
    <xf numFmtId="0" fontId="173" fillId="3" borderId="481" xfId="24" applyFont="1" applyFill="1" applyBorder="1" applyAlignment="1">
      <alignment horizontal="centerContinuous" vertical="center"/>
    </xf>
    <xf numFmtId="0" fontId="173" fillId="0" borderId="46" xfId="24" applyFont="1" applyBorder="1" applyAlignment="1">
      <alignment horizontal="right" vertical="center" wrapText="1"/>
    </xf>
    <xf numFmtId="0" fontId="173" fillId="51" borderId="44" xfId="24" applyFont="1" applyFill="1" applyBorder="1" applyAlignment="1">
      <alignment vertical="center" wrapText="1"/>
    </xf>
    <xf numFmtId="0" fontId="173" fillId="0" borderId="45" xfId="24" applyFont="1" applyBorder="1" applyAlignment="1">
      <alignment horizontal="left" vertical="center" wrapText="1"/>
    </xf>
    <xf numFmtId="0" fontId="173" fillId="28" borderId="0" xfId="24" applyFont="1" applyFill="1"/>
    <xf numFmtId="0" fontId="173" fillId="0" borderId="0" xfId="24" applyFont="1" applyAlignment="1">
      <alignment vertical="center" wrapText="1"/>
    </xf>
    <xf numFmtId="0" fontId="173" fillId="31" borderId="0" xfId="24" applyFont="1" applyFill="1"/>
    <xf numFmtId="0" fontId="173" fillId="114" borderId="0" xfId="24" applyFont="1" applyFill="1"/>
    <xf numFmtId="0" fontId="173" fillId="4" borderId="0" xfId="24" applyFont="1" applyFill="1"/>
    <xf numFmtId="0" fontId="173" fillId="58" borderId="0" xfId="24" applyFont="1" applyFill="1"/>
    <xf numFmtId="0" fontId="173" fillId="115" borderId="0" xfId="24" applyFont="1" applyFill="1"/>
    <xf numFmtId="0" fontId="173" fillId="146" borderId="0" xfId="24" applyFont="1" applyFill="1"/>
    <xf numFmtId="0" fontId="173" fillId="3" borderId="0" xfId="24" applyFont="1" applyFill="1"/>
    <xf numFmtId="0" fontId="423" fillId="0" borderId="235" xfId="51" applyFont="1" applyBorder="1" applyAlignment="1">
      <alignment horizontal="centerContinuous" vertical="center"/>
    </xf>
    <xf numFmtId="0" fontId="56" fillId="0" borderId="502" xfId="51" applyFont="1" applyBorder="1" applyAlignment="1">
      <alignment horizontal="centerContinuous" vertical="center"/>
    </xf>
    <xf numFmtId="0" fontId="56" fillId="0" borderId="503" xfId="51" applyFont="1" applyBorder="1" applyAlignment="1">
      <alignment horizontal="centerContinuous" vertical="center"/>
    </xf>
    <xf numFmtId="0" fontId="32" fillId="148" borderId="0" xfId="51" applyFont="1" applyFill="1" applyAlignment="1" applyProtection="1">
      <alignment vertical="center"/>
      <protection locked="0"/>
    </xf>
    <xf numFmtId="0" fontId="32" fillId="0" borderId="0" xfId="51" applyFont="1"/>
    <xf numFmtId="0" fontId="56" fillId="0" borderId="494" xfId="51" applyFont="1" applyBorder="1" applyAlignment="1">
      <alignment vertical="center"/>
    </xf>
    <xf numFmtId="0" fontId="56" fillId="148" borderId="0" xfId="51" applyFont="1" applyFill="1" applyAlignment="1" applyProtection="1">
      <alignment vertical="center"/>
      <protection locked="0"/>
    </xf>
    <xf numFmtId="0" fontId="56" fillId="0" borderId="0" xfId="51" applyFont="1" applyAlignment="1">
      <alignment vertical="center"/>
    </xf>
    <xf numFmtId="0" fontId="56" fillId="0" borderId="42" xfId="51" applyFont="1" applyBorder="1" applyAlignment="1">
      <alignment vertical="center"/>
    </xf>
    <xf numFmtId="0" fontId="56" fillId="0" borderId="46" xfId="51" applyFont="1" applyBorder="1" applyAlignment="1">
      <alignment vertical="center"/>
    </xf>
    <xf numFmtId="0" fontId="37" fillId="0" borderId="0" xfId="51" applyFont="1" applyAlignment="1">
      <alignment horizontal="left" vertical="center"/>
    </xf>
    <xf numFmtId="0" fontId="666" fillId="0" borderId="0" xfId="51" applyFont="1" applyAlignment="1">
      <alignment horizontal="center" vertical="center"/>
    </xf>
    <xf numFmtId="0" fontId="39" fillId="8" borderId="482" xfId="52" applyFont="1" applyFill="1" applyBorder="1" applyAlignment="1">
      <alignment vertical="center"/>
    </xf>
    <xf numFmtId="0" fontId="37" fillId="8" borderId="478" xfId="52" applyFont="1" applyFill="1" applyBorder="1" applyAlignment="1">
      <alignment vertical="center"/>
    </xf>
    <xf numFmtId="0" fontId="56" fillId="8" borderId="478" xfId="52" applyFont="1" applyFill="1" applyBorder="1" applyAlignment="1">
      <alignment horizontal="centerContinuous" vertical="center"/>
    </xf>
    <xf numFmtId="0" fontId="56" fillId="8" borderId="478" xfId="52" applyFont="1" applyFill="1" applyBorder="1" applyAlignment="1">
      <alignment horizontal="center" vertical="center"/>
    </xf>
    <xf numFmtId="0" fontId="56" fillId="8" borderId="478" xfId="52" applyFont="1" applyFill="1" applyBorder="1" applyAlignment="1">
      <alignment vertical="center"/>
    </xf>
    <xf numFmtId="0" fontId="667" fillId="8" borderId="478" xfId="52" applyFont="1" applyFill="1" applyBorder="1" applyAlignment="1">
      <alignment horizontal="centerContinuous" vertical="center"/>
    </xf>
    <xf numFmtId="0" fontId="95" fillId="8" borderId="478" xfId="52" applyFont="1" applyFill="1" applyBorder="1" applyAlignment="1">
      <alignment horizontal="centerContinuous" vertical="center"/>
    </xf>
    <xf numFmtId="0" fontId="95" fillId="8" borderId="483" xfId="52" applyFont="1" applyFill="1" applyBorder="1" applyAlignment="1">
      <alignment horizontal="centerContinuous" vertical="center"/>
    </xf>
    <xf numFmtId="0" fontId="37" fillId="0" borderId="0" xfId="52" applyFont="1"/>
    <xf numFmtId="0" fontId="37" fillId="0" borderId="0" xfId="52" applyFont="1" applyAlignment="1">
      <alignment vertical="center"/>
    </xf>
    <xf numFmtId="0" fontId="37" fillId="8" borderId="279" xfId="52" applyFont="1" applyFill="1" applyBorder="1"/>
    <xf numFmtId="0" fontId="28" fillId="8" borderId="0" xfId="52" applyFont="1" applyFill="1" applyAlignment="1">
      <alignment horizontal="left"/>
    </xf>
    <xf numFmtId="0" fontId="53" fillId="8" borderId="0" xfId="52" applyFont="1" applyFill="1" applyAlignment="1">
      <alignment horizontal="right"/>
    </xf>
    <xf numFmtId="216" fontId="669" fillId="8" borderId="0" xfId="52" applyNumberFormat="1" applyFont="1" applyFill="1" applyAlignment="1">
      <alignment horizontal="centerContinuous"/>
    </xf>
    <xf numFmtId="0" fontId="670" fillId="8" borderId="0" xfId="52" applyFont="1" applyFill="1" applyAlignment="1">
      <alignment horizontal="centerContinuous"/>
    </xf>
    <xf numFmtId="0" fontId="37" fillId="8" borderId="0" xfId="52" applyFont="1" applyFill="1"/>
    <xf numFmtId="0" fontId="53" fillId="8" borderId="0" xfId="52" applyFont="1" applyFill="1" applyAlignment="1">
      <alignment horizontal="left"/>
    </xf>
    <xf numFmtId="216" fontId="53" fillId="8" borderId="0" xfId="52" applyNumberFormat="1" applyFont="1" applyFill="1" applyAlignment="1">
      <alignment horizontal="centerContinuous"/>
    </xf>
    <xf numFmtId="0" fontId="37" fillId="8" borderId="202" xfId="52" applyFont="1" applyFill="1" applyBorder="1"/>
    <xf numFmtId="0" fontId="32" fillId="148" borderId="0" xfId="52" applyFont="1" applyFill="1" applyAlignment="1" applyProtection="1">
      <alignment vertical="center"/>
      <protection locked="0"/>
    </xf>
    <xf numFmtId="0" fontId="93" fillId="8" borderId="279" xfId="51" applyFont="1" applyFill="1" applyBorder="1" applyAlignment="1">
      <alignment vertical="center"/>
    </xf>
    <xf numFmtId="0" fontId="56" fillId="8" borderId="0" xfId="51" applyFont="1" applyFill="1" applyAlignment="1">
      <alignment vertical="center"/>
    </xf>
    <xf numFmtId="0" fontId="56" fillId="8" borderId="202" xfId="51" applyFont="1" applyFill="1" applyBorder="1" applyAlignment="1">
      <alignment vertical="center"/>
    </xf>
    <xf numFmtId="0" fontId="422" fillId="8" borderId="279" xfId="52" applyFont="1" applyFill="1" applyBorder="1" applyAlignment="1">
      <alignment horizontal="centerContinuous" vertical="center"/>
    </xf>
    <xf numFmtId="0" fontId="671" fillId="8" borderId="0" xfId="52" applyFont="1" applyFill="1" applyAlignment="1">
      <alignment horizontal="centerContinuous" vertical="center"/>
    </xf>
    <xf numFmtId="0" fontId="671" fillId="8" borderId="202" xfId="52" applyFont="1" applyFill="1" applyBorder="1" applyAlignment="1">
      <alignment horizontal="centerContinuous" vertical="center"/>
    </xf>
    <xf numFmtId="0" fontId="671" fillId="8" borderId="279" xfId="52" applyFont="1" applyFill="1" applyBorder="1" applyAlignment="1">
      <alignment horizontal="center" vertical="center" wrapText="1"/>
    </xf>
    <xf numFmtId="0" fontId="671" fillId="8" borderId="0" xfId="52" applyFont="1" applyFill="1" applyAlignment="1">
      <alignment horizontal="center" vertical="center" wrapText="1"/>
    </xf>
    <xf numFmtId="0" fontId="671" fillId="8" borderId="202" xfId="52" applyFont="1" applyFill="1" applyBorder="1" applyAlignment="1">
      <alignment horizontal="center" vertical="center" wrapText="1"/>
    </xf>
    <xf numFmtId="0" fontId="415" fillId="8" borderId="0" xfId="52" applyFont="1" applyFill="1" applyAlignment="1">
      <alignment horizontal="center" vertical="center" wrapText="1"/>
    </xf>
    <xf numFmtId="0" fontId="415" fillId="0" borderId="0" xfId="52" applyFont="1" applyAlignment="1">
      <alignment horizontal="center" vertical="center" wrapText="1"/>
    </xf>
    <xf numFmtId="0" fontId="415" fillId="166" borderId="0" xfId="52" applyFont="1" applyFill="1" applyAlignment="1">
      <alignment horizontal="center" vertical="center" wrapText="1"/>
    </xf>
    <xf numFmtId="0" fontId="415" fillId="116" borderId="0" xfId="52" applyFont="1" applyFill="1" applyAlignment="1">
      <alignment horizontal="center" vertical="center" wrapText="1"/>
    </xf>
    <xf numFmtId="0" fontId="415" fillId="23" borderId="0" xfId="52" applyFont="1" applyFill="1" applyAlignment="1">
      <alignment horizontal="center" vertical="center" wrapText="1"/>
    </xf>
    <xf numFmtId="0" fontId="415" fillId="166" borderId="0" xfId="52" applyFont="1" applyFill="1" applyAlignment="1">
      <alignment horizontal="centerContinuous" vertical="center"/>
    </xf>
    <xf numFmtId="0" fontId="671" fillId="0" borderId="0" xfId="52" applyFont="1" applyAlignment="1">
      <alignment horizontal="centerContinuous" vertical="center"/>
    </xf>
    <xf numFmtId="0" fontId="415" fillId="23" borderId="0" xfId="52" applyFont="1" applyFill="1" applyAlignment="1">
      <alignment horizontal="centerContinuous" vertical="center"/>
    </xf>
    <xf numFmtId="0" fontId="671" fillId="0" borderId="202" xfId="52" applyFont="1" applyBorder="1" applyAlignment="1">
      <alignment horizontal="centerContinuous" vertical="center"/>
    </xf>
    <xf numFmtId="0" fontId="415" fillId="8" borderId="0" xfId="52" applyFont="1" applyFill="1" applyAlignment="1">
      <alignment horizontal="centerContinuous" vertical="center"/>
    </xf>
    <xf numFmtId="0" fontId="672" fillId="8" borderId="0" xfId="52" applyFont="1" applyFill="1" applyAlignment="1">
      <alignment horizontal="center" vertical="center" wrapText="1"/>
    </xf>
    <xf numFmtId="0" fontId="673" fillId="8" borderId="279" xfId="52" applyFont="1" applyFill="1" applyBorder="1" applyAlignment="1">
      <alignment horizontal="centerContinuous" vertical="center"/>
    </xf>
    <xf numFmtId="0" fontId="673" fillId="8" borderId="0" xfId="52" applyFont="1" applyFill="1" applyAlignment="1">
      <alignment horizontal="center" vertical="center" wrapText="1"/>
    </xf>
    <xf numFmtId="0" fontId="671" fillId="0" borderId="279" xfId="52" applyFont="1" applyBorder="1" applyAlignment="1">
      <alignment horizontal="center" vertical="center" wrapText="1"/>
    </xf>
    <xf numFmtId="0" fontId="671" fillId="0" borderId="0" xfId="52" applyFont="1" applyAlignment="1">
      <alignment horizontal="center" vertical="center" wrapText="1"/>
    </xf>
    <xf numFmtId="0" fontId="671" fillId="0" borderId="202" xfId="52" applyFont="1" applyBorder="1" applyAlignment="1">
      <alignment horizontal="center" vertical="center" wrapText="1"/>
    </xf>
    <xf numFmtId="0" fontId="671" fillId="1" borderId="518" xfId="52" applyFont="1" applyFill="1" applyBorder="1" applyAlignment="1">
      <alignment horizontal="center" vertical="center" wrapText="1"/>
    </xf>
    <xf numFmtId="0" fontId="673" fillId="8" borderId="0" xfId="52" applyFont="1" applyFill="1" applyAlignment="1">
      <alignment horizontal="centerContinuous" vertical="center"/>
    </xf>
    <xf numFmtId="0" fontId="56" fillId="0" borderId="279" xfId="51" applyFont="1" applyBorder="1" applyAlignment="1">
      <alignment vertical="center"/>
    </xf>
    <xf numFmtId="217" fontId="55" fillId="8" borderId="279" xfId="52" applyNumberFormat="1" applyFont="1" applyFill="1" applyBorder="1" applyAlignment="1">
      <alignment horizontal="center" vertical="center" wrapText="1"/>
    </xf>
    <xf numFmtId="217" fontId="55" fillId="8" borderId="0" xfId="52" applyNumberFormat="1" applyFont="1" applyFill="1" applyAlignment="1">
      <alignment horizontal="center" vertical="center" wrapText="1"/>
    </xf>
    <xf numFmtId="217" fontId="55" fillId="8" borderId="202" xfId="52" applyNumberFormat="1" applyFont="1" applyFill="1" applyBorder="1" applyAlignment="1">
      <alignment horizontal="center" vertical="center" wrapText="1"/>
    </xf>
    <xf numFmtId="217" fontId="55" fillId="0" borderId="472" xfId="52" applyNumberFormat="1" applyFont="1" applyBorder="1" applyAlignment="1">
      <alignment horizontal="center" vertical="center" wrapText="1"/>
    </xf>
    <xf numFmtId="217" fontId="55" fillId="0" borderId="473" xfId="52" applyNumberFormat="1" applyFont="1" applyBorder="1" applyAlignment="1">
      <alignment horizontal="center" vertical="center" wrapText="1"/>
    </xf>
    <xf numFmtId="0" fontId="56" fillId="0" borderId="473" xfId="51" applyFont="1" applyBorder="1" applyAlignment="1">
      <alignment vertical="center"/>
    </xf>
    <xf numFmtId="0" fontId="56" fillId="0" borderId="474" xfId="51" applyFont="1" applyBorder="1" applyAlignment="1">
      <alignment vertical="center"/>
    </xf>
    <xf numFmtId="0" fontId="111" fillId="0" borderId="0" xfId="51" applyFont="1" applyAlignment="1">
      <alignment horizontal="center" vertical="center"/>
    </xf>
    <xf numFmtId="0" fontId="555" fillId="0" borderId="0" xfId="51" applyFont="1" applyAlignment="1">
      <alignment horizontal="center" vertical="center"/>
    </xf>
    <xf numFmtId="0" fontId="110" fillId="0" borderId="0" xfId="51" applyFont="1" applyAlignment="1">
      <alignment horizontal="center" vertical="center" wrapText="1"/>
    </xf>
    <xf numFmtId="0" fontId="110" fillId="0" borderId="0" xfId="51" applyFont="1" applyAlignment="1">
      <alignment horizontal="center" vertical="center"/>
    </xf>
    <xf numFmtId="0" fontId="677" fillId="0" borderId="0" xfId="51" applyFont="1" applyAlignment="1">
      <alignment horizontal="centerContinuous" vertical="center"/>
    </xf>
    <xf numFmtId="0" fontId="677" fillId="0" borderId="0" xfId="51" applyFont="1" applyAlignment="1">
      <alignment horizontal="center" vertical="center" wrapText="1"/>
    </xf>
    <xf numFmtId="0" fontId="58" fillId="8" borderId="116" xfId="51" applyFont="1" applyFill="1" applyBorder="1" applyAlignment="1">
      <alignment horizontal="centerContinuous" vertical="center"/>
    </xf>
    <xf numFmtId="0" fontId="54" fillId="8" borderId="117" xfId="51" applyFont="1" applyFill="1" applyBorder="1" applyAlignment="1">
      <alignment horizontal="centerContinuous" vertical="center"/>
    </xf>
    <xf numFmtId="0" fontId="54" fillId="8" borderId="118" xfId="51" applyFont="1" applyFill="1" applyBorder="1" applyAlignment="1">
      <alignment horizontal="centerContinuous" vertical="center"/>
    </xf>
    <xf numFmtId="0" fontId="58" fillId="8" borderId="16" xfId="51" applyFont="1" applyFill="1" applyBorder="1" applyAlignment="1">
      <alignment horizontal="left" vertical="center"/>
    </xf>
    <xf numFmtId="0" fontId="29" fillId="8" borderId="0" xfId="51" applyFont="1" applyFill="1" applyAlignment="1">
      <alignment horizontal="left" vertical="center"/>
    </xf>
    <xf numFmtId="0" fontId="75" fillId="8" borderId="0" xfId="51" applyFont="1" applyFill="1" applyAlignment="1">
      <alignment horizontal="left" vertical="center"/>
    </xf>
    <xf numFmtId="49" fontId="58" fillId="8" borderId="0" xfId="51" applyNumberFormat="1" applyFont="1" applyFill="1" applyAlignment="1">
      <alignment horizontal="left" vertical="center"/>
    </xf>
    <xf numFmtId="49" fontId="29" fillId="8" borderId="41" xfId="51" applyNumberFormat="1" applyFont="1" applyFill="1" applyBorder="1" applyAlignment="1">
      <alignment horizontal="left" vertical="center"/>
    </xf>
    <xf numFmtId="0" fontId="28" fillId="8" borderId="0" xfId="51" applyFont="1" applyFill="1" applyAlignment="1">
      <alignment horizontal="left" vertical="center"/>
    </xf>
    <xf numFmtId="0" fontId="679" fillId="8" borderId="0" xfId="51" applyFont="1" applyFill="1" applyAlignment="1">
      <alignment horizontal="left" vertical="center"/>
    </xf>
    <xf numFmtId="0" fontId="680" fillId="8" borderId="0" xfId="51" applyFont="1" applyFill="1" applyAlignment="1">
      <alignment horizontal="right" vertical="center"/>
    </xf>
    <xf numFmtId="49" fontId="29" fillId="8" borderId="0" xfId="51" applyNumberFormat="1" applyFont="1" applyFill="1" applyAlignment="1">
      <alignment horizontal="left" vertical="center"/>
    </xf>
    <xf numFmtId="0" fontId="58" fillId="8" borderId="16" xfId="51" applyFont="1" applyFill="1" applyBorder="1" applyAlignment="1">
      <alignment horizontal="centerContinuous" vertical="center"/>
    </xf>
    <xf numFmtId="0" fontId="58" fillId="8" borderId="0" xfId="51" applyFont="1" applyFill="1" applyAlignment="1">
      <alignment horizontal="centerContinuous" vertical="center"/>
    </xf>
    <xf numFmtId="0" fontId="681" fillId="8" borderId="0" xfId="51" applyFont="1" applyFill="1" applyAlignment="1">
      <alignment horizontal="centerContinuous" vertical="center"/>
    </xf>
    <xf numFmtId="49" fontId="29" fillId="8" borderId="0" xfId="51" applyNumberFormat="1" applyFont="1" applyFill="1" applyAlignment="1">
      <alignment horizontal="centerContinuous" vertical="center"/>
    </xf>
    <xf numFmtId="49" fontId="28" fillId="8" borderId="0" xfId="51" applyNumberFormat="1" applyFont="1" applyFill="1" applyAlignment="1">
      <alignment horizontal="centerContinuous" vertical="center"/>
    </xf>
    <xf numFmtId="49" fontId="28" fillId="8" borderId="0" xfId="51" applyNumberFormat="1" applyFont="1" applyFill="1" applyAlignment="1">
      <alignment horizontal="left" vertical="center"/>
    </xf>
    <xf numFmtId="0" fontId="58" fillId="8" borderId="0" xfId="51" applyFont="1" applyFill="1" applyAlignment="1">
      <alignment horizontal="left" vertical="center"/>
    </xf>
    <xf numFmtId="0" fontId="681" fillId="8" borderId="0" xfId="51" applyFont="1" applyFill="1" applyAlignment="1">
      <alignment horizontal="center" vertical="center"/>
    </xf>
    <xf numFmtId="49" fontId="58" fillId="8" borderId="0" xfId="51" applyNumberFormat="1" applyFont="1" applyFill="1" applyAlignment="1">
      <alignment horizontal="center" vertical="center"/>
    </xf>
    <xf numFmtId="0" fontId="682" fillId="60" borderId="42" xfId="52" applyFont="1" applyFill="1" applyBorder="1" applyAlignment="1">
      <alignment horizontal="centerContinuous" vertical="center" wrapText="1"/>
    </xf>
    <xf numFmtId="0" fontId="120" fillId="60" borderId="0" xfId="51" applyFont="1" applyFill="1" applyAlignment="1">
      <alignment horizontal="centerContinuous" vertical="center"/>
    </xf>
    <xf numFmtId="0" fontId="486" fillId="60" borderId="0" xfId="51" applyFont="1" applyFill="1" applyAlignment="1">
      <alignment horizontal="centerContinuous" vertical="center"/>
    </xf>
    <xf numFmtId="0" fontId="683" fillId="60" borderId="0" xfId="51" applyFont="1" applyFill="1" applyAlignment="1">
      <alignment horizontal="centerContinuous" vertical="center"/>
    </xf>
    <xf numFmtId="49" fontId="120" fillId="60" borderId="0" xfId="51" applyNumberFormat="1" applyFont="1" applyFill="1" applyAlignment="1">
      <alignment horizontal="centerContinuous" vertical="center"/>
    </xf>
    <xf numFmtId="0" fontId="667" fillId="0" borderId="18" xfId="52" applyFont="1" applyBorder="1" applyAlignment="1">
      <alignment horizontal="centerContinuous" vertical="center" wrapText="1"/>
    </xf>
    <xf numFmtId="0" fontId="203" fillId="0" borderId="19" xfId="52" applyFont="1" applyBorder="1" applyAlignment="1">
      <alignment horizontal="centerContinuous" vertical="center" wrapText="1"/>
    </xf>
    <xf numFmtId="0" fontId="41" fillId="0" borderId="494" xfId="52" applyFont="1" applyBorder="1" applyAlignment="1">
      <alignment horizontal="center"/>
    </xf>
    <xf numFmtId="0" fontId="41" fillId="0" borderId="46" xfId="52" applyFont="1" applyBorder="1" applyAlignment="1">
      <alignment horizontal="center" vertical="center"/>
    </xf>
    <xf numFmtId="217" fontId="37" fillId="0" borderId="0" xfId="52" applyNumberFormat="1" applyFont="1"/>
    <xf numFmtId="0" fontId="41" fillId="1" borderId="494" xfId="52" applyFont="1" applyFill="1" applyBorder="1" applyAlignment="1">
      <alignment horizontal="center"/>
    </xf>
    <xf numFmtId="0" fontId="54" fillId="1" borderId="502" xfId="52" applyFont="1" applyFill="1" applyBorder="1" applyAlignment="1">
      <alignment horizontal="centerContinuous"/>
    </xf>
    <xf numFmtId="0" fontId="54" fillId="1" borderId="503" xfId="52" applyFont="1" applyFill="1" applyBorder="1" applyAlignment="1">
      <alignment horizontal="centerContinuous"/>
    </xf>
    <xf numFmtId="0" fontId="41" fillId="0" borderId="42" xfId="52" applyFont="1" applyBorder="1" applyAlignment="1">
      <alignment horizontal="center"/>
    </xf>
    <xf numFmtId="0" fontId="32" fillId="0" borderId="0" xfId="52" applyFont="1" applyAlignment="1">
      <alignment horizontal="right"/>
    </xf>
    <xf numFmtId="0" fontId="147" fillId="43" borderId="232" xfId="52" applyFont="1" applyFill="1" applyBorder="1" applyAlignment="1">
      <alignment horizontal="center"/>
    </xf>
    <xf numFmtId="0" fontId="670" fillId="0" borderId="0" xfId="52" applyFont="1"/>
    <xf numFmtId="0" fontId="147" fillId="0" borderId="0" xfId="52" applyFont="1" applyAlignment="1">
      <alignment horizontal="center"/>
    </xf>
    <xf numFmtId="0" fontId="32" fillId="0" borderId="41" xfId="52" applyFont="1" applyBorder="1" applyAlignment="1">
      <alignment horizontal="right"/>
    </xf>
    <xf numFmtId="0" fontId="147" fillId="43" borderId="324" xfId="52" applyFont="1" applyFill="1" applyBorder="1" applyAlignment="1">
      <alignment horizontal="center"/>
    </xf>
    <xf numFmtId="217" fontId="684" fillId="0" borderId="0" xfId="52" applyNumberFormat="1" applyFont="1" applyAlignment="1">
      <alignment horizontal="left" vertical="top"/>
    </xf>
    <xf numFmtId="217" fontId="684" fillId="0" borderId="0" xfId="52" applyNumberFormat="1" applyFont="1" applyAlignment="1">
      <alignment horizontal="right" vertical="top"/>
    </xf>
    <xf numFmtId="217" fontId="95" fillId="0" borderId="0" xfId="52" applyNumberFormat="1" applyFont="1" applyAlignment="1">
      <alignment horizontal="left"/>
    </xf>
    <xf numFmtId="217" fontId="670" fillId="43" borderId="0" xfId="52" applyNumberFormat="1" applyFont="1" applyFill="1" applyAlignment="1">
      <alignment horizontal="centerContinuous" vertical="top"/>
    </xf>
    <xf numFmtId="217" fontId="670" fillId="43" borderId="41" xfId="52" applyNumberFormat="1" applyFont="1" applyFill="1" applyBorder="1" applyAlignment="1">
      <alignment horizontal="centerContinuous" vertical="top"/>
    </xf>
    <xf numFmtId="217" fontId="245" fillId="0" borderId="235" xfId="51" applyNumberFormat="1" applyFont="1" applyBorder="1" applyAlignment="1">
      <alignment horizontal="centerContinuous"/>
    </xf>
    <xf numFmtId="217" fontId="95" fillId="0" borderId="120" xfId="51" applyNumberFormat="1" applyFont="1" applyBorder="1" applyAlignment="1">
      <alignment horizontal="centerContinuous"/>
    </xf>
    <xf numFmtId="0" fontId="73" fillId="0" borderId="120" xfId="51" applyFont="1" applyBorder="1" applyAlignment="1">
      <alignment horizontal="centerContinuous"/>
    </xf>
    <xf numFmtId="0" fontId="105" fillId="0" borderId="120" xfId="52" applyFont="1" applyBorder="1" applyAlignment="1">
      <alignment horizontal="centerContinuous" vertical="center" wrapText="1"/>
    </xf>
    <xf numFmtId="217" fontId="73" fillId="0" borderId="120" xfId="51" applyNumberFormat="1" applyFont="1" applyBorder="1" applyAlignment="1">
      <alignment horizontal="centerContinuous"/>
    </xf>
    <xf numFmtId="217" fontId="245" fillId="167" borderId="236" xfId="51" applyNumberFormat="1" applyFont="1" applyFill="1" applyBorder="1" applyAlignment="1">
      <alignment horizontal="centerContinuous"/>
    </xf>
    <xf numFmtId="0" fontId="56" fillId="1" borderId="0" xfId="51" applyFont="1" applyFill="1" applyAlignment="1">
      <alignment vertical="center"/>
    </xf>
    <xf numFmtId="0" fontId="409" fillId="0" borderId="235" xfId="51" applyFont="1" applyBorder="1" applyAlignment="1">
      <alignment horizontal="centerContinuous" vertical="center"/>
    </xf>
    <xf numFmtId="0" fontId="673" fillId="0" borderId="279" xfId="52" applyFont="1" applyBorder="1" applyAlignment="1">
      <alignment horizontal="centerContinuous" vertical="center"/>
    </xf>
    <xf numFmtId="0" fontId="673" fillId="148" borderId="0" xfId="52" applyFont="1" applyFill="1" applyAlignment="1">
      <alignment horizontal="center" vertical="center" wrapText="1"/>
    </xf>
    <xf numFmtId="0" fontId="673" fillId="148" borderId="0" xfId="52" applyFont="1" applyFill="1" applyAlignment="1">
      <alignment horizontal="centerContinuous" vertical="center"/>
    </xf>
    <xf numFmtId="0" fontId="56" fillId="0" borderId="202" xfId="51" applyFont="1" applyBorder="1" applyAlignment="1">
      <alignment vertical="center"/>
    </xf>
    <xf numFmtId="0" fontId="55" fillId="1" borderId="479" xfId="51" applyFont="1" applyFill="1" applyBorder="1" applyAlignment="1">
      <alignment horizontal="centerContinuous" vertical="center"/>
    </xf>
    <xf numFmtId="0" fontId="54" fillId="1" borderId="480" xfId="51" applyFont="1" applyFill="1" applyBorder="1" applyAlignment="1">
      <alignment horizontal="centerContinuous" vertical="center"/>
    </xf>
    <xf numFmtId="0" fontId="54" fillId="1" borderId="481" xfId="51" applyFont="1" applyFill="1" applyBorder="1" applyAlignment="1">
      <alignment horizontal="centerContinuous" vertical="center"/>
    </xf>
    <xf numFmtId="0" fontId="58" fillId="0" borderId="16" xfId="51" applyFont="1" applyBorder="1" applyAlignment="1">
      <alignment horizontal="left" vertical="center"/>
    </xf>
    <xf numFmtId="0" fontId="29" fillId="0" borderId="0" xfId="51" applyFont="1" applyAlignment="1">
      <alignment horizontal="left" vertical="center"/>
    </xf>
    <xf numFmtId="0" fontId="75" fillId="0" borderId="0" xfId="51" applyFont="1" applyAlignment="1">
      <alignment horizontal="left" vertical="center"/>
    </xf>
    <xf numFmtId="49" fontId="58" fillId="0" borderId="0" xfId="51" applyNumberFormat="1" applyFont="1" applyAlignment="1">
      <alignment horizontal="left" vertical="center"/>
    </xf>
    <xf numFmtId="49" fontId="29" fillId="0" borderId="41" xfId="51" applyNumberFormat="1" applyFont="1" applyBorder="1" applyAlignment="1">
      <alignment horizontal="left" vertical="center"/>
    </xf>
    <xf numFmtId="0" fontId="28" fillId="0" borderId="0" xfId="51" applyFont="1" applyAlignment="1">
      <alignment horizontal="left" vertical="center"/>
    </xf>
    <xf numFmtId="0" fontId="679" fillId="0" borderId="0" xfId="51" applyFont="1" applyAlignment="1">
      <alignment horizontal="left" vertical="center"/>
    </xf>
    <xf numFmtId="0" fontId="680" fillId="0" borderId="0" xfId="51" applyFont="1" applyAlignment="1">
      <alignment horizontal="right" vertical="center"/>
    </xf>
    <xf numFmtId="49" fontId="29" fillId="0" borderId="0" xfId="51" applyNumberFormat="1" applyFont="1" applyAlignment="1">
      <alignment horizontal="left" vertical="center"/>
    </xf>
    <xf numFmtId="0" fontId="58" fillId="0" borderId="16" xfId="51" applyFont="1" applyBorder="1" applyAlignment="1">
      <alignment horizontal="centerContinuous" vertical="center"/>
    </xf>
    <xf numFmtId="0" fontId="58" fillId="0" borderId="0" xfId="51" applyFont="1" applyAlignment="1">
      <alignment horizontal="centerContinuous" vertical="center"/>
    </xf>
    <xf numFmtId="0" fontId="681" fillId="0" borderId="0" xfId="51" applyFont="1" applyAlignment="1">
      <alignment horizontal="centerContinuous" vertical="center"/>
    </xf>
    <xf numFmtId="49" fontId="29" fillId="0" borderId="0" xfId="51" applyNumberFormat="1" applyFont="1" applyAlignment="1">
      <alignment horizontal="centerContinuous" vertical="center"/>
    </xf>
    <xf numFmtId="49" fontId="28" fillId="0" borderId="0" xfId="51" applyNumberFormat="1" applyFont="1" applyAlignment="1">
      <alignment horizontal="centerContinuous" vertical="center"/>
    </xf>
    <xf numFmtId="49" fontId="28" fillId="0" borderId="0" xfId="51" applyNumberFormat="1" applyFont="1" applyAlignment="1">
      <alignment horizontal="left" vertical="center"/>
    </xf>
    <xf numFmtId="0" fontId="58" fillId="0" borderId="0" xfId="51" applyFont="1" applyAlignment="1">
      <alignment horizontal="left" vertical="center"/>
    </xf>
    <xf numFmtId="0" fontId="681" fillId="0" borderId="0" xfId="51" applyFont="1" applyAlignment="1">
      <alignment horizontal="center" vertical="center"/>
    </xf>
    <xf numFmtId="49" fontId="58" fillId="0" borderId="0" xfId="51" applyNumberFormat="1" applyFont="1" applyAlignment="1">
      <alignment horizontal="center" vertical="center"/>
    </xf>
    <xf numFmtId="0" fontId="32" fillId="129" borderId="0" xfId="51" applyFont="1" applyFill="1"/>
    <xf numFmtId="1" fontId="1" fillId="0" borderId="0" xfId="15" applyNumberFormat="1" applyAlignment="1">
      <alignment horizontal="center"/>
    </xf>
    <xf numFmtId="0" fontId="1" fillId="8" borderId="0" xfId="0" applyFont="1" applyFill="1"/>
    <xf numFmtId="0" fontId="1" fillId="0" borderId="0" xfId="0" applyFont="1"/>
    <xf numFmtId="0" fontId="1" fillId="0" borderId="0" xfId="15"/>
    <xf numFmtId="0" fontId="1" fillId="8" borderId="0" xfId="15" applyFill="1"/>
    <xf numFmtId="0" fontId="214" fillId="49" borderId="279" xfId="2" applyFont="1" applyFill="1" applyBorder="1" applyAlignment="1">
      <alignment horizontal="center" vertical="center"/>
    </xf>
    <xf numFmtId="0" fontId="687" fillId="49" borderId="0" xfId="2" applyFont="1" applyFill="1" applyAlignment="1">
      <alignment horizontal="center" vertical="center"/>
    </xf>
    <xf numFmtId="0" fontId="88" fillId="49" borderId="279" xfId="1" applyFont="1" applyFill="1" applyBorder="1" applyAlignment="1">
      <alignment horizontal="center" vertical="center"/>
    </xf>
    <xf numFmtId="0" fontId="214" fillId="49" borderId="0" xfId="2" applyFont="1" applyFill="1" applyAlignment="1">
      <alignment vertical="center"/>
    </xf>
    <xf numFmtId="167" fontId="56" fillId="49" borderId="0" xfId="53" applyNumberFormat="1" applyFont="1" applyFill="1" applyAlignment="1">
      <alignment vertical="center"/>
    </xf>
    <xf numFmtId="0" fontId="29" fillId="49" borderId="0" xfId="1" applyFont="1" applyFill="1" applyAlignment="1" applyProtection="1">
      <alignment vertical="center"/>
      <protection hidden="1"/>
    </xf>
    <xf numFmtId="0" fontId="29" fillId="49" borderId="0" xfId="1" applyFont="1" applyFill="1" applyAlignment="1" applyProtection="1">
      <alignment horizontal="right" vertical="center"/>
      <protection hidden="1"/>
    </xf>
    <xf numFmtId="0" fontId="29" fillId="49" borderId="202" xfId="1" applyFont="1" applyFill="1" applyBorder="1" applyAlignment="1" applyProtection="1">
      <alignment horizontal="right" vertical="center"/>
      <protection hidden="1"/>
    </xf>
    <xf numFmtId="1" fontId="28" fillId="49" borderId="202" xfId="53" applyNumberFormat="1" applyFont="1" applyFill="1" applyBorder="1" applyAlignment="1">
      <alignment horizontal="center" vertical="center"/>
    </xf>
    <xf numFmtId="0" fontId="85" fillId="49" borderId="0" xfId="1" applyFont="1" applyFill="1" applyAlignment="1">
      <alignment horizontal="center" vertical="center"/>
    </xf>
    <xf numFmtId="0" fontId="160" fillId="49" borderId="0" xfId="1" applyFont="1" applyFill="1" applyAlignment="1">
      <alignment vertical="center"/>
    </xf>
    <xf numFmtId="0" fontId="61" fillId="49" borderId="0" xfId="1" applyFont="1" applyFill="1" applyAlignment="1">
      <alignment horizontal="left" vertical="center"/>
    </xf>
    <xf numFmtId="0" fontId="191" fillId="49" borderId="0" xfId="1" applyFont="1" applyFill="1" applyAlignment="1">
      <alignment vertical="center" wrapText="1"/>
    </xf>
    <xf numFmtId="0" fontId="689" fillId="49" borderId="0" xfId="0" applyFont="1" applyFill="1" applyAlignment="1">
      <alignment horizontal="center" vertical="top"/>
    </xf>
    <xf numFmtId="1" fontId="28" fillId="49" borderId="0" xfId="53" applyNumberFormat="1" applyFont="1" applyFill="1" applyAlignment="1">
      <alignment vertical="center"/>
    </xf>
    <xf numFmtId="0" fontId="29" fillId="49" borderId="202" xfId="1" applyFont="1" applyFill="1" applyBorder="1" applyAlignment="1" applyProtection="1">
      <alignment horizontal="center" vertical="center"/>
      <protection hidden="1"/>
    </xf>
    <xf numFmtId="0" fontId="47" fillId="95" borderId="0" xfId="1" applyFont="1" applyFill="1" applyAlignment="1" applyProtection="1">
      <alignment horizontal="center" vertical="center" wrapText="1"/>
      <protection hidden="1"/>
    </xf>
    <xf numFmtId="0" fontId="29" fillId="50" borderId="0" xfId="1" applyFont="1" applyFill="1" applyAlignment="1">
      <alignment vertical="center"/>
    </xf>
    <xf numFmtId="0" fontId="29" fillId="50" borderId="0" xfId="1" applyFont="1" applyFill="1" applyAlignment="1">
      <alignment horizontal="left" vertical="center"/>
    </xf>
    <xf numFmtId="0" fontId="56" fillId="50" borderId="0" xfId="1" applyFont="1" applyFill="1" applyAlignment="1">
      <alignment horizontal="center" vertical="center"/>
    </xf>
    <xf numFmtId="0" fontId="56" fillId="50" borderId="0" xfId="1" applyFont="1" applyFill="1" applyAlignment="1">
      <alignment vertical="center"/>
    </xf>
    <xf numFmtId="0" fontId="56" fillId="50" borderId="202" xfId="1" applyFont="1" applyFill="1" applyBorder="1" applyAlignment="1">
      <alignment vertical="center"/>
    </xf>
    <xf numFmtId="0" fontId="239" fillId="97" borderId="43" xfId="0" applyFont="1" applyFill="1" applyBorder="1" applyAlignment="1" applyProtection="1">
      <alignment horizontal="center" vertical="center"/>
      <protection locked="0"/>
    </xf>
    <xf numFmtId="165" fontId="312" fillId="97" borderId="44" xfId="0" applyNumberFormat="1" applyFont="1" applyFill="1" applyBorder="1" applyAlignment="1">
      <alignment horizontal="left" vertical="center" wrapText="1"/>
    </xf>
    <xf numFmtId="167" fontId="239" fillId="97" borderId="44" xfId="53" applyNumberFormat="1" applyFont="1" applyFill="1" applyBorder="1" applyAlignment="1">
      <alignment horizontal="center" vertical="center"/>
    </xf>
    <xf numFmtId="0" fontId="179" fillId="8" borderId="0" xfId="0" applyFont="1" applyFill="1" applyAlignment="1">
      <alignment horizontal="left" vertical="center"/>
    </xf>
    <xf numFmtId="0" fontId="42" fillId="21" borderId="0" xfId="0" applyFont="1" applyFill="1" applyAlignment="1">
      <alignment horizontal="left" vertical="center"/>
    </xf>
    <xf numFmtId="0" fontId="42" fillId="21" borderId="0" xfId="0" applyFont="1" applyFill="1" applyAlignment="1">
      <alignment horizontal="right" vertical="center"/>
    </xf>
    <xf numFmtId="165" fontId="690" fillId="171" borderId="0" xfId="1" applyNumberFormat="1" applyFont="1" applyFill="1" applyAlignment="1">
      <alignment horizontal="center" vertical="center"/>
    </xf>
    <xf numFmtId="2" fontId="45" fillId="49" borderId="0" xfId="0" applyNumberFormat="1" applyFont="1" applyFill="1" applyAlignment="1">
      <alignment horizontal="right" vertical="center"/>
    </xf>
    <xf numFmtId="0" fontId="40" fillId="49" borderId="0" xfId="0" applyFont="1" applyFill="1" applyAlignment="1">
      <alignment horizontal="left" vertical="center"/>
    </xf>
    <xf numFmtId="167" fontId="60" fillId="49" borderId="202" xfId="53" applyNumberFormat="1" applyFont="1" applyFill="1" applyBorder="1" applyAlignment="1">
      <alignment horizontal="center" vertical="center"/>
    </xf>
    <xf numFmtId="0" fontId="239" fillId="97" borderId="519" xfId="0" applyFont="1" applyFill="1" applyBorder="1" applyAlignment="1" applyProtection="1">
      <alignment horizontal="center" vertical="center"/>
      <protection locked="0"/>
    </xf>
    <xf numFmtId="165" fontId="312" fillId="97" borderId="120" xfId="0" applyNumberFormat="1" applyFont="1" applyFill="1" applyBorder="1" applyAlignment="1">
      <alignment horizontal="left" vertical="center" wrapText="1"/>
    </xf>
    <xf numFmtId="167" fontId="239" fillId="97" borderId="120" xfId="53" applyNumberFormat="1" applyFont="1" applyFill="1" applyBorder="1" applyAlignment="1">
      <alignment horizontal="center" vertical="center"/>
    </xf>
    <xf numFmtId="0" fontId="223" fillId="8" borderId="0" xfId="0" applyFont="1" applyFill="1" applyAlignment="1">
      <alignment horizontal="left" vertical="center"/>
    </xf>
    <xf numFmtId="0" fontId="44" fillId="21" borderId="0" xfId="0" applyFont="1" applyFill="1" applyAlignment="1">
      <alignment horizontal="left" vertical="center"/>
    </xf>
    <xf numFmtId="0" fontId="691" fillId="8" borderId="0" xfId="0" applyFont="1" applyFill="1" applyAlignment="1">
      <alignment horizontal="left" vertical="center"/>
    </xf>
    <xf numFmtId="0" fontId="239" fillId="97" borderId="520" xfId="0" applyFont="1" applyFill="1" applyBorder="1" applyAlignment="1" applyProtection="1">
      <alignment horizontal="center" vertical="center"/>
      <protection locked="0"/>
    </xf>
    <xf numFmtId="165" fontId="312" fillId="97" borderId="502" xfId="0" applyNumberFormat="1" applyFont="1" applyFill="1" applyBorder="1" applyAlignment="1">
      <alignment horizontal="left" vertical="center" wrapText="1"/>
    </xf>
    <xf numFmtId="167" fontId="239" fillId="97" borderId="502" xfId="53" applyNumberFormat="1" applyFont="1" applyFill="1" applyBorder="1" applyAlignment="1">
      <alignment horizontal="center" vertical="center"/>
    </xf>
    <xf numFmtId="0" fontId="61" fillId="50" borderId="279" xfId="0" applyFont="1" applyFill="1" applyBorder="1" applyAlignment="1" applyProtection="1">
      <alignment horizontal="center" vertical="center"/>
      <protection locked="0"/>
    </xf>
    <xf numFmtId="165" fontId="61" fillId="50" borderId="0" xfId="0" applyNumberFormat="1" applyFont="1" applyFill="1" applyAlignment="1">
      <alignment vertical="center" wrapText="1"/>
    </xf>
    <xf numFmtId="167" fontId="61" fillId="50" borderId="0" xfId="53" applyNumberFormat="1" applyFont="1" applyFill="1" applyAlignment="1">
      <alignment horizontal="center" vertical="center"/>
    </xf>
    <xf numFmtId="0" fontId="53" fillId="50" borderId="0" xfId="0" applyFont="1" applyFill="1" applyAlignment="1">
      <alignment horizontal="left"/>
    </xf>
    <xf numFmtId="165" fontId="32" fillId="172" borderId="0" xfId="1" applyNumberFormat="1" applyFont="1" applyFill="1" applyAlignment="1">
      <alignment horizontal="center" vertical="center"/>
    </xf>
    <xf numFmtId="0" fontId="29" fillId="50" borderId="0" xfId="0" applyFont="1" applyFill="1" applyAlignment="1">
      <alignment vertical="center" wrapText="1"/>
    </xf>
    <xf numFmtId="165" fontId="32" fillId="172" borderId="202" xfId="1" applyNumberFormat="1" applyFont="1" applyFill="1" applyBorder="1" applyAlignment="1">
      <alignment horizontal="center" vertical="center"/>
    </xf>
    <xf numFmtId="0" fontId="687" fillId="49" borderId="279" xfId="2" applyFont="1" applyFill="1" applyBorder="1" applyAlignment="1">
      <alignment horizontal="center" vertical="center"/>
    </xf>
    <xf numFmtId="0" fontId="160" fillId="49" borderId="0" xfId="1" applyFont="1" applyFill="1" applyAlignment="1">
      <alignment horizontal="left" vertical="center"/>
    </xf>
    <xf numFmtId="0" fontId="28" fillId="49" borderId="0" xfId="1" applyFont="1" applyFill="1" applyAlignment="1" applyProtection="1">
      <alignment vertical="center"/>
      <protection hidden="1"/>
    </xf>
    <xf numFmtId="0" fontId="1" fillId="49" borderId="279" xfId="0" applyFont="1" applyFill="1" applyBorder="1"/>
    <xf numFmtId="0" fontId="29" fillId="173" borderId="0" xfId="1" applyFont="1" applyFill="1" applyAlignment="1" applyProtection="1">
      <alignment horizontal="center" vertical="center" wrapText="1"/>
      <protection hidden="1"/>
    </xf>
    <xf numFmtId="0" fontId="1" fillId="49" borderId="0" xfId="0" applyFont="1" applyFill="1" applyAlignment="1">
      <alignment horizontal="center"/>
    </xf>
    <xf numFmtId="0" fontId="80" fillId="49" borderId="0" xfId="1" applyFont="1" applyFill="1" applyAlignment="1" applyProtection="1">
      <alignment horizontal="center" vertical="center" wrapText="1"/>
      <protection hidden="1"/>
    </xf>
    <xf numFmtId="0" fontId="286" fillId="49" borderId="0" xfId="0" applyFont="1" applyFill="1" applyAlignment="1">
      <alignment vertical="top" wrapText="1"/>
    </xf>
    <xf numFmtId="0" fontId="286" fillId="49" borderId="202" xfId="0" applyFont="1" applyFill="1" applyBorder="1" applyAlignment="1">
      <alignment vertical="top" wrapText="1"/>
    </xf>
    <xf numFmtId="0" fontId="1" fillId="8" borderId="279" xfId="0" applyFont="1" applyFill="1" applyBorder="1"/>
    <xf numFmtId="0" fontId="80" fillId="8" borderId="0" xfId="1" applyFont="1" applyFill="1" applyAlignment="1" applyProtection="1">
      <alignment horizontal="center" vertical="center" wrapText="1"/>
      <protection hidden="1"/>
    </xf>
    <xf numFmtId="0" fontId="160" fillId="8" borderId="0" xfId="1" applyFont="1" applyFill="1" applyAlignment="1">
      <alignment vertical="center"/>
    </xf>
    <xf numFmtId="0" fontId="1" fillId="8" borderId="0" xfId="0" applyFont="1" applyFill="1" applyAlignment="1">
      <alignment horizontal="center"/>
    </xf>
    <xf numFmtId="0" fontId="160" fillId="8" borderId="0" xfId="1" applyFont="1" applyFill="1" applyAlignment="1">
      <alignment horizontal="left" vertical="center"/>
    </xf>
    <xf numFmtId="0" fontId="286" fillId="8" borderId="0" xfId="0" applyFont="1" applyFill="1" applyAlignment="1">
      <alignment vertical="top" wrapText="1"/>
    </xf>
    <xf numFmtId="0" fontId="286" fillId="8" borderId="202" xfId="0" applyFont="1" applyFill="1" applyBorder="1" applyAlignment="1">
      <alignment vertical="top" wrapText="1"/>
    </xf>
    <xf numFmtId="0" fontId="160" fillId="8" borderId="279" xfId="1" applyFont="1" applyFill="1" applyBorder="1" applyAlignment="1">
      <alignment horizontal="center" vertical="center"/>
    </xf>
    <xf numFmtId="0" fontId="40" fillId="21" borderId="0" xfId="0" applyFont="1" applyFill="1"/>
    <xf numFmtId="0" fontId="40" fillId="8" borderId="0" xfId="0" applyFont="1" applyFill="1"/>
    <xf numFmtId="0" fontId="45" fillId="8" borderId="202" xfId="0" applyFont="1" applyFill="1" applyBorder="1" applyAlignment="1">
      <alignment vertical="top" wrapText="1"/>
    </xf>
    <xf numFmtId="0" fontId="45" fillId="21" borderId="0" xfId="0" applyFont="1" applyFill="1"/>
    <xf numFmtId="0" fontId="82" fillId="8" borderId="64" xfId="0" applyFont="1" applyFill="1" applyBorder="1"/>
    <xf numFmtId="0" fontId="40" fillId="21" borderId="19" xfId="0" applyFont="1" applyFill="1" applyBorder="1"/>
    <xf numFmtId="0" fontId="40" fillId="8" borderId="19" xfId="0" applyFont="1" applyFill="1" applyBorder="1" applyAlignment="1">
      <alignment horizontal="center"/>
    </xf>
    <xf numFmtId="0" fontId="40" fillId="8" borderId="19" xfId="0" applyFont="1" applyFill="1" applyBorder="1" applyAlignment="1">
      <alignment vertical="center"/>
    </xf>
    <xf numFmtId="0" fontId="40" fillId="8" borderId="91" xfId="0" applyFont="1" applyFill="1" applyBorder="1" applyAlignment="1">
      <alignment horizontal="center" vertical="center"/>
    </xf>
    <xf numFmtId="0" fontId="82" fillId="50" borderId="279" xfId="1" applyFont="1" applyFill="1" applyBorder="1" applyAlignment="1">
      <alignment horizontal="center" vertical="center"/>
    </xf>
    <xf numFmtId="0" fontId="161" fillId="21" borderId="0" xfId="0" applyFont="1" applyFill="1" applyAlignment="1">
      <alignment horizontal="left" vertical="center"/>
    </xf>
    <xf numFmtId="0" fontId="88" fillId="8" borderId="279" xfId="1" applyFont="1" applyFill="1" applyBorder="1" applyAlignment="1">
      <alignment horizontal="center" vertical="center"/>
    </xf>
    <xf numFmtId="0" fontId="153" fillId="21" borderId="0" xfId="0" applyFont="1" applyFill="1"/>
    <xf numFmtId="0" fontId="40" fillId="8" borderId="0" xfId="0" applyFont="1" applyFill="1" applyAlignment="1">
      <alignment horizontal="center"/>
    </xf>
    <xf numFmtId="0" fontId="40" fillId="8" borderId="0" xfId="0" applyFont="1" applyFill="1" applyAlignment="1">
      <alignment vertical="center"/>
    </xf>
    <xf numFmtId="0" fontId="40" fillId="8" borderId="202" xfId="0" applyFont="1" applyFill="1" applyBorder="1" applyAlignment="1">
      <alignment horizontal="center" vertical="center"/>
    </xf>
    <xf numFmtId="0" fontId="369" fillId="8" borderId="279" xfId="1" applyFont="1" applyFill="1" applyBorder="1" applyAlignment="1">
      <alignment horizontal="center" vertical="center"/>
    </xf>
    <xf numFmtId="0" fontId="54" fillId="8" borderId="0" xfId="2" applyFont="1" applyFill="1" applyAlignment="1">
      <alignment horizontal="left" vertical="center"/>
    </xf>
    <xf numFmtId="0" fontId="267" fillId="21" borderId="0" xfId="0" applyFont="1" applyFill="1"/>
    <xf numFmtId="167" fontId="76" fillId="50" borderId="251" xfId="53" applyNumberFormat="1" applyFont="1" applyFill="1" applyBorder="1" applyAlignment="1">
      <alignment vertical="center"/>
    </xf>
    <xf numFmtId="167" fontId="76" fillId="50" borderId="279" xfId="53" applyNumberFormat="1" applyFont="1" applyFill="1" applyBorder="1" applyAlignment="1">
      <alignment horizontal="left" vertical="center"/>
    </xf>
    <xf numFmtId="0" fontId="692" fillId="0" borderId="0" xfId="0" applyFont="1"/>
    <xf numFmtId="0" fontId="40" fillId="8" borderId="194" xfId="0" applyFont="1" applyFill="1" applyBorder="1" applyAlignment="1">
      <alignment vertical="center"/>
    </xf>
    <xf numFmtId="0" fontId="3" fillId="8" borderId="194" xfId="0" applyFont="1" applyFill="1" applyBorder="1" applyAlignment="1">
      <alignment vertical="center"/>
    </xf>
    <xf numFmtId="0" fontId="54" fillId="0" borderId="0" xfId="11" applyFont="1"/>
    <xf numFmtId="0" fontId="118" fillId="47" borderId="309" xfId="1" applyFont="1" applyFill="1" applyBorder="1" applyAlignment="1">
      <alignment horizontal="center" vertical="center"/>
    </xf>
    <xf numFmtId="0" fontId="77" fillId="8" borderId="310" xfId="1" applyFont="1" applyFill="1" applyBorder="1" applyAlignment="1" applyProtection="1">
      <alignment vertical="center"/>
      <protection hidden="1"/>
    </xf>
    <xf numFmtId="0" fontId="77" fillId="8" borderId="0" xfId="1" applyFont="1" applyFill="1" applyAlignment="1" applyProtection="1">
      <alignment vertical="center"/>
      <protection hidden="1"/>
    </xf>
    <xf numFmtId="0" fontId="249" fillId="8" borderId="279" xfId="0" applyFont="1" applyFill="1" applyBorder="1" applyAlignment="1" applyProtection="1">
      <alignment horizontal="left" vertical="center"/>
      <protection locked="0"/>
    </xf>
    <xf numFmtId="0" fontId="252" fillId="8" borderId="279" xfId="1" applyFont="1" applyFill="1" applyBorder="1" applyAlignment="1" applyProtection="1">
      <alignment horizontal="center" vertical="center"/>
      <protection hidden="1"/>
    </xf>
    <xf numFmtId="0" fontId="252" fillId="8" borderId="0" xfId="1" applyFont="1" applyFill="1" applyAlignment="1" applyProtection="1">
      <alignment horizontal="center" vertical="center"/>
      <protection hidden="1"/>
    </xf>
    <xf numFmtId="0" fontId="358" fillId="8" borderId="0" xfId="1" applyFont="1" applyFill="1" applyAlignment="1">
      <alignment horizontal="center" vertical="center"/>
    </xf>
    <xf numFmtId="167" fontId="298" fillId="96" borderId="0" xfId="8" applyNumberFormat="1" applyFont="1" applyFill="1" applyAlignment="1">
      <alignment horizontal="center" vertical="center"/>
    </xf>
    <xf numFmtId="0" fontId="39" fillId="8" borderId="310" xfId="1" applyFont="1" applyFill="1" applyBorder="1" applyAlignment="1" applyProtection="1">
      <alignment horizontal="center" vertical="center"/>
      <protection hidden="1"/>
    </xf>
    <xf numFmtId="167" fontId="39" fillId="8" borderId="42" xfId="8" applyNumberFormat="1" applyFont="1" applyFill="1" applyBorder="1" applyAlignment="1">
      <alignment horizontal="center" vertical="center"/>
    </xf>
    <xf numFmtId="167" fontId="39" fillId="8" borderId="0" xfId="8" applyNumberFormat="1" applyFont="1" applyFill="1" applyAlignment="1">
      <alignment horizontal="center" vertical="center"/>
    </xf>
    <xf numFmtId="167" fontId="39" fillId="8" borderId="41" xfId="8" applyNumberFormat="1" applyFont="1" applyFill="1" applyBorder="1" applyAlignment="1">
      <alignment horizontal="center" vertical="center"/>
    </xf>
    <xf numFmtId="0" fontId="39" fillId="8" borderId="0" xfId="1" applyFont="1" applyFill="1" applyAlignment="1" applyProtection="1">
      <alignment horizontal="center" vertical="center"/>
      <protection hidden="1"/>
    </xf>
    <xf numFmtId="0" fontId="39" fillId="8" borderId="41" xfId="1" applyFont="1" applyFill="1" applyBorder="1" applyAlignment="1" applyProtection="1">
      <alignment horizontal="center" vertical="center"/>
      <protection hidden="1"/>
    </xf>
    <xf numFmtId="0" fontId="249" fillId="8" borderId="0" xfId="0" applyFont="1" applyFill="1" applyAlignment="1" applyProtection="1">
      <alignment vertical="center"/>
      <protection locked="0"/>
    </xf>
    <xf numFmtId="0" fontId="249" fillId="8" borderId="202" xfId="0" applyFont="1" applyFill="1" applyBorder="1" applyAlignment="1" applyProtection="1">
      <alignment vertical="center"/>
      <protection locked="0"/>
    </xf>
    <xf numFmtId="167" fontId="298" fillId="96" borderId="0" xfId="8" applyNumberFormat="1" applyFont="1" applyFill="1" applyAlignment="1" applyProtection="1">
      <alignment horizontal="center" vertical="center"/>
      <protection locked="0"/>
    </xf>
    <xf numFmtId="0" fontId="39" fillId="8" borderId="19" xfId="1" applyFont="1" applyFill="1" applyBorder="1" applyAlignment="1" applyProtection="1">
      <alignment horizontal="center" vertical="center"/>
      <protection hidden="1"/>
    </xf>
    <xf numFmtId="167" fontId="298" fillId="8" borderId="0" xfId="8" applyNumberFormat="1" applyFont="1" applyFill="1" applyAlignment="1">
      <alignment horizontal="center" vertical="center"/>
    </xf>
    <xf numFmtId="0" fontId="697" fillId="8" borderId="310" xfId="0" applyFont="1" applyFill="1" applyBorder="1" applyAlignment="1" applyProtection="1">
      <alignment horizontal="center" vertical="center"/>
      <protection locked="0"/>
    </xf>
    <xf numFmtId="0" fontId="697" fillId="8" borderId="310" xfId="0" applyFont="1" applyFill="1" applyBorder="1" applyAlignment="1">
      <alignment horizontal="center"/>
    </xf>
    <xf numFmtId="0" fontId="157" fillId="8" borderId="310" xfId="0" applyFont="1" applyFill="1" applyBorder="1" applyAlignment="1">
      <alignment horizontal="left" vertical="center"/>
    </xf>
    <xf numFmtId="0" fontId="157" fillId="8" borderId="0" xfId="0" applyFont="1" applyFill="1" applyAlignment="1">
      <alignment vertical="center"/>
    </xf>
    <xf numFmtId="0" fontId="157" fillId="8" borderId="202" xfId="0" applyFont="1" applyFill="1" applyBorder="1" applyAlignment="1">
      <alignment vertical="center"/>
    </xf>
    <xf numFmtId="0" fontId="698" fillId="8" borderId="0" xfId="1" applyFont="1" applyFill="1" applyAlignment="1" applyProtection="1">
      <alignment horizontal="center" vertical="center"/>
      <protection hidden="1"/>
    </xf>
    <xf numFmtId="0" fontId="157" fillId="8" borderId="0" xfId="0" applyFont="1" applyFill="1" applyAlignment="1">
      <alignment horizontal="left" vertical="center"/>
    </xf>
    <xf numFmtId="0" fontId="697" fillId="8" borderId="19" xfId="0" applyFont="1" applyFill="1" applyBorder="1" applyAlignment="1" applyProtection="1">
      <alignment horizontal="center" vertical="center"/>
      <protection locked="0"/>
    </xf>
    <xf numFmtId="0" fontId="697" fillId="8" borderId="19" xfId="0" applyFont="1" applyFill="1" applyBorder="1" applyAlignment="1">
      <alignment horizontal="center"/>
    </xf>
    <xf numFmtId="0" fontId="157" fillId="8" borderId="19" xfId="0" applyFont="1" applyFill="1" applyBorder="1" applyAlignment="1">
      <alignment horizontal="left" vertical="center"/>
    </xf>
    <xf numFmtId="0" fontId="1" fillId="8" borderId="279" xfId="0" applyFont="1" applyFill="1" applyBorder="1" applyAlignment="1" applyProtection="1">
      <alignment horizontal="center" vertical="center"/>
      <protection locked="0"/>
    </xf>
    <xf numFmtId="0" fontId="697" fillId="8" borderId="0" xfId="0" applyFont="1" applyFill="1" applyAlignment="1" applyProtection="1">
      <alignment horizontal="center" vertical="center"/>
      <protection locked="0"/>
    </xf>
    <xf numFmtId="172" fontId="39" fillId="8" borderId="42" xfId="1" applyNumberFormat="1" applyFont="1" applyFill="1" applyBorder="1" applyAlignment="1" applyProtection="1">
      <alignment horizontal="left" vertical="center"/>
      <protection hidden="1"/>
    </xf>
    <xf numFmtId="0" fontId="46" fillId="8" borderId="0" xfId="0" applyFont="1" applyFill="1"/>
    <xf numFmtId="0" fontId="46" fillId="8" borderId="41" xfId="0" applyFont="1" applyFill="1" applyBorder="1"/>
    <xf numFmtId="0" fontId="697" fillId="8" borderId="0" xfId="0" applyFont="1" applyFill="1"/>
    <xf numFmtId="0" fontId="697" fillId="8" borderId="0" xfId="0" applyFont="1" applyFill="1" applyAlignment="1" applyProtection="1">
      <alignment horizontal="left" vertical="center"/>
      <protection locked="0"/>
    </xf>
    <xf numFmtId="0" fontId="157" fillId="8" borderId="202" xfId="1" applyFont="1" applyFill="1" applyBorder="1" applyAlignment="1" applyProtection="1">
      <alignment horizontal="left" vertical="center"/>
      <protection hidden="1"/>
    </xf>
    <xf numFmtId="167" fontId="667" fillId="8" borderId="0" xfId="8" applyNumberFormat="1" applyFont="1" applyFill="1" applyAlignment="1">
      <alignment horizontal="center" vertical="center"/>
    </xf>
    <xf numFmtId="0" fontId="699" fillId="8" borderId="0" xfId="1" applyFont="1" applyFill="1" applyAlignment="1" applyProtection="1">
      <alignment horizontal="center" vertical="center"/>
      <protection hidden="1"/>
    </xf>
    <xf numFmtId="167" fontId="39" fillId="8" borderId="0" xfId="8" applyNumberFormat="1" applyFont="1" applyFill="1" applyAlignment="1">
      <alignment vertical="center"/>
    </xf>
    <xf numFmtId="0" fontId="3" fillId="8" borderId="279" xfId="0" applyFont="1" applyFill="1" applyBorder="1" applyAlignment="1">
      <alignment vertical="center"/>
    </xf>
    <xf numFmtId="170" fontId="74" fillId="8" borderId="0" xfId="1" applyNumberFormat="1" applyFont="1" applyFill="1" applyAlignment="1" applyProtection="1">
      <alignment horizontal="center" vertical="center"/>
      <protection hidden="1"/>
    </xf>
    <xf numFmtId="0" fontId="28" fillId="8" borderId="0" xfId="1" applyFont="1" applyFill="1" applyAlignment="1" applyProtection="1">
      <alignment horizontal="right" vertical="center"/>
      <protection hidden="1"/>
    </xf>
    <xf numFmtId="0" fontId="56" fillId="8" borderId="0" xfId="1" applyFont="1" applyFill="1" applyAlignment="1" applyProtection="1">
      <alignment horizontal="center" vertical="center"/>
      <protection hidden="1"/>
    </xf>
    <xf numFmtId="170" fontId="75" fillId="8" borderId="0" xfId="1" applyNumberFormat="1" applyFont="1" applyFill="1" applyAlignment="1" applyProtection="1">
      <alignment horizontal="center" vertical="center"/>
      <protection hidden="1"/>
    </xf>
    <xf numFmtId="0" fontId="29" fillId="8" borderId="0" xfId="8" applyFont="1" applyFill="1" applyAlignment="1">
      <alignment horizontal="center" vertical="center"/>
    </xf>
    <xf numFmtId="0" fontId="80" fillId="85" borderId="279" xfId="1" applyFont="1" applyFill="1" applyBorder="1" applyAlignment="1">
      <alignment horizontal="left" vertical="center"/>
    </xf>
    <xf numFmtId="0" fontId="29" fillId="85" borderId="0" xfId="1" applyFont="1" applyFill="1" applyAlignment="1">
      <alignment vertical="center"/>
    </xf>
    <xf numFmtId="0" fontId="29" fillId="85" borderId="202" xfId="1" applyFont="1" applyFill="1" applyBorder="1" applyAlignment="1">
      <alignment vertical="center"/>
    </xf>
    <xf numFmtId="0" fontId="54" fillId="8" borderId="202" xfId="0" applyFont="1" applyFill="1" applyBorder="1" applyAlignment="1" applyProtection="1">
      <alignment vertical="center"/>
      <protection locked="0"/>
    </xf>
    <xf numFmtId="0" fontId="161" fillId="85" borderId="0" xfId="0" applyFont="1" applyFill="1" applyAlignment="1">
      <alignment horizontal="right" vertical="center"/>
    </xf>
    <xf numFmtId="0" fontId="702" fillId="8" borderId="205" xfId="1" applyFont="1" applyFill="1" applyBorder="1" applyAlignment="1">
      <alignment horizontal="center" vertical="center"/>
    </xf>
    <xf numFmtId="0" fontId="79" fillId="8" borderId="0" xfId="1" applyFont="1" applyFill="1" applyAlignment="1">
      <alignment horizontal="center" vertical="center"/>
    </xf>
    <xf numFmtId="0" fontId="688" fillId="8" borderId="0" xfId="1" applyFont="1" applyFill="1" applyAlignment="1">
      <alignment horizontal="center" vertical="center"/>
    </xf>
    <xf numFmtId="0" fontId="703" fillId="8" borderId="0" xfId="1" applyFont="1" applyFill="1" applyAlignment="1" applyProtection="1">
      <alignment horizontal="left"/>
      <protection hidden="1"/>
    </xf>
    <xf numFmtId="0" fontId="60" fillId="8" borderId="486" xfId="0" applyFont="1" applyFill="1" applyBorder="1" applyAlignment="1" applyProtection="1">
      <alignment horizontal="left" vertical="center"/>
      <protection locked="0"/>
    </xf>
    <xf numFmtId="0" fontId="60" fillId="8" borderId="310" xfId="0" applyFont="1" applyFill="1" applyBorder="1" applyAlignment="1" applyProtection="1">
      <alignment horizontal="left" vertical="center"/>
      <protection locked="0"/>
    </xf>
    <xf numFmtId="0" fontId="249" fillId="8" borderId="310" xfId="0" applyFont="1" applyFill="1" applyBorder="1" applyAlignment="1">
      <alignment vertical="center" wrapText="1"/>
    </xf>
    <xf numFmtId="0" fontId="249" fillId="8" borderId="467" xfId="0" applyFont="1" applyFill="1" applyBorder="1" applyAlignment="1">
      <alignment vertical="center" wrapText="1"/>
    </xf>
    <xf numFmtId="0" fontId="29" fillId="8" borderId="482" xfId="0" applyFont="1" applyFill="1" applyBorder="1" applyAlignment="1" applyProtection="1">
      <alignment horizontal="left" vertical="center"/>
      <protection locked="0"/>
    </xf>
    <xf numFmtId="0" fontId="29" fillId="8" borderId="478" xfId="0" applyFont="1" applyFill="1" applyBorder="1" applyAlignment="1" applyProtection="1">
      <alignment horizontal="left" vertical="center"/>
      <protection locked="0"/>
    </xf>
    <xf numFmtId="0" fontId="29" fillId="8" borderId="483" xfId="0" applyFont="1" applyFill="1" applyBorder="1" applyAlignment="1" applyProtection="1">
      <alignment horizontal="left" vertical="center"/>
      <protection locked="0"/>
    </xf>
    <xf numFmtId="0" fontId="29" fillId="8" borderId="279" xfId="0" applyFont="1" applyFill="1" applyBorder="1" applyAlignment="1" applyProtection="1">
      <alignment horizontal="left" vertical="center"/>
      <protection locked="0"/>
    </xf>
    <xf numFmtId="0" fontId="29" fillId="8" borderId="0" xfId="0" applyFont="1" applyFill="1" applyAlignment="1" applyProtection="1">
      <alignment horizontal="left" vertical="center"/>
      <protection locked="0"/>
    </xf>
    <xf numFmtId="0" fontId="29" fillId="8" borderId="202" xfId="0" applyFont="1" applyFill="1" applyBorder="1" applyAlignment="1" applyProtection="1">
      <alignment horizontal="left" vertical="center"/>
      <protection locked="0"/>
    </xf>
    <xf numFmtId="0" fontId="29" fillId="8" borderId="0" xfId="0" applyFont="1" applyFill="1" applyAlignment="1" applyProtection="1">
      <alignment horizontal="left" vertical="center" wrapText="1"/>
      <protection locked="0"/>
    </xf>
    <xf numFmtId="0" fontId="29" fillId="8" borderId="202" xfId="0" applyFont="1" applyFill="1" applyBorder="1" applyAlignment="1" applyProtection="1">
      <alignment horizontal="left" vertical="center" wrapText="1"/>
      <protection locked="0"/>
    </xf>
    <xf numFmtId="0" fontId="29" fillId="8" borderId="0" xfId="0" applyFont="1" applyFill="1" applyAlignment="1" applyProtection="1">
      <alignment vertical="center"/>
      <protection locked="0"/>
    </xf>
    <xf numFmtId="0" fontId="29" fillId="8" borderId="202" xfId="0" applyFont="1" applyFill="1" applyBorder="1" applyAlignment="1" applyProtection="1">
      <alignment vertical="center"/>
      <protection locked="0"/>
    </xf>
    <xf numFmtId="0" fontId="1" fillId="11" borderId="0" xfId="0" applyFont="1" applyFill="1"/>
    <xf numFmtId="0" fontId="267" fillId="8" borderId="0" xfId="0" applyFont="1" applyFill="1" applyAlignment="1" applyProtection="1">
      <alignment horizontal="left" vertical="center"/>
      <protection locked="0"/>
    </xf>
    <xf numFmtId="0" fontId="268" fillId="8" borderId="0" xfId="0" applyFont="1" applyFill="1" applyAlignment="1" applyProtection="1">
      <alignment horizontal="left" vertical="center"/>
      <protection locked="0"/>
    </xf>
    <xf numFmtId="0" fontId="512" fillId="0" borderId="0" xfId="6" applyFont="1"/>
    <xf numFmtId="0" fontId="40" fillId="0" borderId="0" xfId="0" applyFont="1"/>
    <xf numFmtId="0" fontId="29" fillId="8" borderId="472" xfId="0" applyFont="1" applyFill="1" applyBorder="1" applyAlignment="1" applyProtection="1">
      <alignment horizontal="left" vertical="center"/>
      <protection locked="0"/>
    </xf>
    <xf numFmtId="0" fontId="29" fillId="8" borderId="473" xfId="0" applyFont="1" applyFill="1" applyBorder="1" applyAlignment="1" applyProtection="1">
      <alignment horizontal="left" vertical="center"/>
      <protection locked="0"/>
    </xf>
    <xf numFmtId="0" fontId="29" fillId="8" borderId="474" xfId="0" applyFont="1" applyFill="1" applyBorder="1" applyAlignment="1" applyProtection="1">
      <alignment horizontal="left" vertical="center"/>
      <protection locked="0"/>
    </xf>
    <xf numFmtId="0" fontId="28" fillId="8" borderId="279" xfId="0" applyFont="1" applyFill="1" applyBorder="1" applyAlignment="1" applyProtection="1">
      <alignment horizontal="left" vertical="center"/>
      <protection locked="0"/>
    </xf>
    <xf numFmtId="0" fontId="42" fillId="0" borderId="0" xfId="0" applyFont="1"/>
    <xf numFmtId="0" fontId="520" fillId="0" borderId="0" xfId="6" applyFont="1"/>
    <xf numFmtId="0" fontId="28" fillId="8" borderId="0" xfId="0" applyFont="1" applyFill="1" applyAlignment="1" applyProtection="1">
      <alignment horizontal="left" vertical="center"/>
      <protection locked="0"/>
    </xf>
    <xf numFmtId="0" fontId="56" fillId="8" borderId="0" xfId="0" applyFont="1" applyFill="1" applyAlignment="1" applyProtection="1">
      <alignment horizontal="left" vertical="center"/>
      <protection locked="0"/>
    </xf>
    <xf numFmtId="0" fontId="56" fillId="8" borderId="202" xfId="0" applyFont="1" applyFill="1" applyBorder="1" applyAlignment="1" applyProtection="1">
      <alignment horizontal="left" vertical="center"/>
      <protection locked="0"/>
    </xf>
    <xf numFmtId="0" fontId="249" fillId="8" borderId="472" xfId="0" applyFont="1" applyFill="1" applyBorder="1" applyAlignment="1">
      <alignment vertical="center" wrapText="1"/>
    </xf>
    <xf numFmtId="0" fontId="249" fillId="8" borderId="473" xfId="0" applyFont="1" applyFill="1" applyBorder="1" applyAlignment="1">
      <alignment vertical="center" wrapText="1"/>
    </xf>
    <xf numFmtId="0" fontId="249" fillId="8" borderId="474" xfId="0" applyFont="1" applyFill="1" applyBorder="1" applyAlignment="1">
      <alignment vertical="center" wrapText="1"/>
    </xf>
    <xf numFmtId="0" fontId="112" fillId="8" borderId="310" xfId="1" applyFont="1" applyFill="1" applyBorder="1" applyAlignment="1" applyProtection="1">
      <alignment vertical="center"/>
      <protection hidden="1"/>
    </xf>
    <xf numFmtId="0" fontId="697" fillId="8" borderId="202" xfId="0" applyFont="1" applyFill="1" applyBorder="1" applyAlignment="1" applyProtection="1">
      <alignment horizontal="left" vertical="center"/>
      <protection locked="0"/>
    </xf>
    <xf numFmtId="0" fontId="112" fillId="8" borderId="0" xfId="1" applyFont="1" applyFill="1" applyAlignment="1" applyProtection="1">
      <alignment vertical="center"/>
      <protection hidden="1"/>
    </xf>
    <xf numFmtId="0" fontId="697" fillId="0" borderId="0" xfId="0" applyFont="1"/>
    <xf numFmtId="167" fontId="195" fillId="96" borderId="521" xfId="8" applyNumberFormat="1" applyFont="1" applyFill="1" applyBorder="1" applyAlignment="1">
      <alignment vertical="center"/>
    </xf>
    <xf numFmtId="0" fontId="339" fillId="8" borderId="522" xfId="0" applyFont="1" applyFill="1" applyBorder="1" applyAlignment="1">
      <alignment vertical="center"/>
    </xf>
    <xf numFmtId="0" fontId="697" fillId="8" borderId="523" xfId="0" applyFont="1" applyFill="1" applyBorder="1"/>
    <xf numFmtId="0" fontId="39" fillId="8" borderId="0" xfId="1" applyFont="1" applyFill="1" applyAlignment="1" applyProtection="1">
      <alignment horizontal="left" vertical="center"/>
      <protection hidden="1"/>
    </xf>
    <xf numFmtId="0" fontId="39" fillId="8" borderId="0" xfId="0" applyFont="1" applyFill="1" applyAlignment="1">
      <alignment horizontal="left" vertical="center"/>
    </xf>
    <xf numFmtId="0" fontId="39" fillId="8" borderId="0" xfId="0" applyFont="1" applyFill="1" applyAlignment="1">
      <alignment vertical="center"/>
    </xf>
    <xf numFmtId="0" fontId="39" fillId="8" borderId="202" xfId="0" applyFont="1" applyFill="1" applyBorder="1" applyAlignment="1">
      <alignment vertical="center"/>
    </xf>
    <xf numFmtId="0" fontId="29" fillId="8" borderId="480" xfId="1" applyFont="1" applyFill="1" applyBorder="1" applyAlignment="1" applyProtection="1">
      <alignment vertical="center"/>
      <protection hidden="1"/>
    </xf>
    <xf numFmtId="0" fontId="697" fillId="8" borderId="480" xfId="0" applyFont="1" applyFill="1" applyBorder="1" applyAlignment="1" applyProtection="1">
      <alignment horizontal="left" vertical="center"/>
      <protection locked="0"/>
    </xf>
    <xf numFmtId="0" fontId="697" fillId="8" borderId="480" xfId="0" applyFont="1" applyFill="1" applyBorder="1"/>
    <xf numFmtId="0" fontId="39" fillId="8" borderId="480" xfId="1" applyFont="1" applyFill="1" applyBorder="1" applyAlignment="1" applyProtection="1">
      <alignment horizontal="left" vertical="center"/>
      <protection hidden="1"/>
    </xf>
    <xf numFmtId="0" fontId="39" fillId="8" borderId="480" xfId="0" applyFont="1" applyFill="1" applyBorder="1" applyAlignment="1">
      <alignment horizontal="left" vertical="center"/>
    </xf>
    <xf numFmtId="0" fontId="39" fillId="8" borderId="480" xfId="0" applyFont="1" applyFill="1" applyBorder="1" applyAlignment="1">
      <alignment vertical="center" wrapText="1"/>
    </xf>
    <xf numFmtId="0" fontId="39" fillId="8" borderId="344" xfId="0" applyFont="1" applyFill="1" applyBorder="1" applyAlignment="1">
      <alignment vertical="center" wrapText="1"/>
    </xf>
    <xf numFmtId="172" fontId="157" fillId="8" borderId="0" xfId="1" applyNumberFormat="1" applyFont="1" applyFill="1" applyAlignment="1" applyProtection="1">
      <alignment horizontal="left" vertical="center"/>
      <protection hidden="1"/>
    </xf>
    <xf numFmtId="0" fontId="39" fillId="8" borderId="0" xfId="1" applyFont="1" applyFill="1" applyAlignment="1" applyProtection="1">
      <alignment horizontal="right" vertical="center"/>
      <protection hidden="1"/>
    </xf>
    <xf numFmtId="0" fontId="157" fillId="8" borderId="0" xfId="1" applyFont="1" applyFill="1" applyAlignment="1" applyProtection="1">
      <alignment horizontal="center" vertical="center"/>
      <protection hidden="1"/>
    </xf>
    <xf numFmtId="170" fontId="699" fillId="8" borderId="0" xfId="1" applyNumberFormat="1" applyFont="1" applyFill="1" applyAlignment="1" applyProtection="1">
      <alignment horizontal="center" vertical="center"/>
      <protection hidden="1"/>
    </xf>
    <xf numFmtId="0" fontId="39" fillId="8" borderId="0" xfId="8" applyFont="1" applyFill="1" applyAlignment="1">
      <alignment horizontal="center" vertical="center"/>
    </xf>
    <xf numFmtId="0" fontId="710" fillId="8" borderId="0" xfId="1" applyFont="1" applyFill="1" applyAlignment="1">
      <alignment horizontal="center" vertical="center"/>
    </xf>
    <xf numFmtId="0" fontId="37" fillId="43" borderId="0" xfId="38" applyFont="1" applyFill="1"/>
    <xf numFmtId="0" fontId="56" fillId="43" borderId="0" xfId="38" applyFont="1" applyFill="1" applyAlignment="1">
      <alignment horizontal="center"/>
    </xf>
    <xf numFmtId="0" fontId="37" fillId="43" borderId="0" xfId="38" applyFont="1" applyFill="1" applyAlignment="1">
      <alignment horizontal="center"/>
    </xf>
    <xf numFmtId="0" fontId="37" fillId="43" borderId="459" xfId="38" applyFont="1" applyFill="1" applyBorder="1"/>
    <xf numFmtId="0" fontId="37" fillId="43" borderId="524" xfId="38" applyFont="1" applyFill="1" applyBorder="1"/>
    <xf numFmtId="0" fontId="37" fillId="43" borderId="460" xfId="38" applyFont="1" applyFill="1" applyBorder="1"/>
    <xf numFmtId="0" fontId="37" fillId="43" borderId="0" xfId="38" applyFont="1" applyFill="1" applyAlignment="1">
      <alignment horizontal="center" wrapText="1"/>
    </xf>
    <xf numFmtId="0" fontId="37" fillId="43" borderId="478" xfId="38" applyFont="1" applyFill="1" applyBorder="1" applyAlignment="1">
      <alignment horizontal="center"/>
    </xf>
    <xf numFmtId="0" fontId="37" fillId="43" borderId="478" xfId="38" applyFont="1" applyFill="1" applyBorder="1"/>
    <xf numFmtId="0" fontId="37" fillId="43" borderId="0" xfId="38" applyFont="1" applyFill="1" applyAlignment="1">
      <alignment horizontal="center" vertical="center" wrapText="1"/>
    </xf>
    <xf numFmtId="0" fontId="37" fillId="43" borderId="0" xfId="38" applyFont="1" applyFill="1" applyAlignment="1">
      <alignment horizontal="center" vertical="center"/>
    </xf>
    <xf numFmtId="0" fontId="37" fillId="43" borderId="525" xfId="38" applyFont="1" applyFill="1" applyBorder="1" applyAlignment="1">
      <alignment horizontal="center" vertical="center"/>
    </xf>
    <xf numFmtId="0" fontId="711" fillId="43" borderId="526" xfId="38" applyFont="1" applyFill="1" applyBorder="1" applyAlignment="1">
      <alignment horizontal="center" vertical="center"/>
    </xf>
    <xf numFmtId="0" fontId="37" fillId="43" borderId="460" xfId="38" applyFont="1" applyFill="1" applyBorder="1" applyAlignment="1">
      <alignment horizontal="center"/>
    </xf>
    <xf numFmtId="0" fontId="711" fillId="43" borderId="527" xfId="38" applyFont="1" applyFill="1" applyBorder="1" applyAlignment="1">
      <alignment horizontal="center" vertical="center"/>
    </xf>
    <xf numFmtId="0" fontId="37" fillId="43" borderId="525" xfId="38" applyFont="1" applyFill="1" applyBorder="1" applyAlignment="1">
      <alignment horizontal="center"/>
    </xf>
    <xf numFmtId="0" fontId="37" fillId="43" borderId="0" xfId="38" applyFont="1" applyFill="1" applyProtection="1">
      <protection locked="0"/>
    </xf>
    <xf numFmtId="0" fontId="37" fillId="43" borderId="0" xfId="38" applyFont="1" applyFill="1" applyAlignment="1">
      <alignment shrinkToFit="1"/>
    </xf>
    <xf numFmtId="0" fontId="29" fillId="43" borderId="0" xfId="38" applyFont="1" applyFill="1" applyAlignment="1">
      <alignment horizontal="center"/>
    </xf>
    <xf numFmtId="0" fontId="37" fillId="43" borderId="0" xfId="38" applyFont="1" applyFill="1" applyAlignment="1">
      <alignment horizontal="center" vertical="justify" wrapText="1"/>
    </xf>
    <xf numFmtId="0" fontId="125" fillId="43" borderId="0" xfId="38" applyFont="1" applyFill="1"/>
    <xf numFmtId="0" fontId="56" fillId="43" borderId="0" xfId="38" applyFont="1" applyFill="1"/>
    <xf numFmtId="0" fontId="56" fillId="43" borderId="0" xfId="38" applyFont="1" applyFill="1" applyAlignment="1">
      <alignment horizontal="left"/>
    </xf>
    <xf numFmtId="0" fontId="712" fillId="0" borderId="0" xfId="38" applyFont="1" applyAlignment="1">
      <alignment vertical="center"/>
    </xf>
    <xf numFmtId="0" fontId="713" fillId="0" borderId="0" xfId="50" applyFont="1" applyAlignment="1" applyProtection="1"/>
    <xf numFmtId="0" fontId="3" fillId="0" borderId="0" xfId="0" applyFont="1" applyAlignment="1">
      <alignment horizontal="left"/>
    </xf>
    <xf numFmtId="0" fontId="714" fillId="8" borderId="480" xfId="0" applyFont="1" applyFill="1" applyBorder="1" applyAlignment="1">
      <alignment vertical="center"/>
    </xf>
    <xf numFmtId="0" fontId="0" fillId="8" borderId="480" xfId="0" applyFill="1" applyBorder="1" applyAlignment="1">
      <alignment vertical="center"/>
    </xf>
    <xf numFmtId="0" fontId="0" fillId="8" borderId="481" xfId="0" applyFill="1" applyBorder="1" applyAlignment="1">
      <alignment vertical="center"/>
    </xf>
    <xf numFmtId="0" fontId="0" fillId="0" borderId="0" xfId="0" applyAlignment="1">
      <alignment vertical="center"/>
    </xf>
    <xf numFmtId="220" fontId="0" fillId="0" borderId="0" xfId="0" applyNumberFormat="1" applyAlignment="1">
      <alignment vertical="center"/>
    </xf>
    <xf numFmtId="221" fontId="322" fillId="0" borderId="0" xfId="0" applyNumberFormat="1" applyFont="1" applyAlignment="1">
      <alignment vertical="center"/>
    </xf>
    <xf numFmtId="0" fontId="0" fillId="0" borderId="0" xfId="0" applyAlignment="1">
      <alignment horizontal="center" vertical="center"/>
    </xf>
    <xf numFmtId="0" fontId="339" fillId="0" borderId="0" xfId="0" applyFont="1" applyAlignment="1">
      <alignment horizontal="center" vertical="center"/>
    </xf>
    <xf numFmtId="0" fontId="287" fillId="0" borderId="0" xfId="0" applyFont="1"/>
    <xf numFmtId="0" fontId="715" fillId="8" borderId="119" xfId="0" applyFont="1" applyFill="1" applyBorder="1" applyAlignment="1">
      <alignment horizontal="center" vertical="center"/>
    </xf>
    <xf numFmtId="222" fontId="539" fillId="48" borderId="120" xfId="52" applyNumberFormat="1" applyFont="1" applyFill="1" applyBorder="1" applyAlignment="1">
      <alignment vertical="center"/>
    </xf>
    <xf numFmtId="0" fontId="716" fillId="11" borderId="236" xfId="0" applyFont="1" applyFill="1" applyBorder="1" applyAlignment="1">
      <alignment vertical="center"/>
    </xf>
    <xf numFmtId="222" fontId="401" fillId="43" borderId="128" xfId="52" applyNumberFormat="1" applyFont="1" applyFill="1" applyBorder="1" applyAlignment="1">
      <alignment vertical="center"/>
    </xf>
    <xf numFmtId="223" fontId="60" fillId="0" borderId="0" xfId="0" applyNumberFormat="1" applyFont="1" applyAlignment="1">
      <alignment vertical="center"/>
    </xf>
    <xf numFmtId="0" fontId="715" fillId="8" borderId="497" xfId="0" applyFont="1" applyFill="1" applyBorder="1" applyAlignment="1">
      <alignment horizontal="center" vertical="center"/>
    </xf>
    <xf numFmtId="222" fontId="539" fillId="48" borderId="502" xfId="52" applyNumberFormat="1" applyFont="1" applyFill="1" applyBorder="1" applyAlignment="1">
      <alignment vertical="center"/>
    </xf>
    <xf numFmtId="0" fontId="716" fillId="11" borderId="503" xfId="0" applyFont="1" applyFill="1" applyBorder="1" applyAlignment="1">
      <alignment vertical="center"/>
    </xf>
    <xf numFmtId="0" fontId="0" fillId="18" borderId="16" xfId="0" applyFill="1" applyBorder="1" applyAlignment="1">
      <alignment horizontal="center"/>
    </xf>
    <xf numFmtId="0" fontId="48" fillId="8" borderId="0" xfId="0" applyFont="1" applyFill="1" applyAlignment="1">
      <alignment horizontal="left" vertical="center"/>
    </xf>
    <xf numFmtId="0" fontId="0" fillId="46" borderId="16" xfId="0" applyFill="1" applyBorder="1" applyAlignment="1">
      <alignment horizontal="center"/>
    </xf>
    <xf numFmtId="0" fontId="717" fillId="8" borderId="0" xfId="0" applyFont="1" applyFill="1" applyAlignment="1">
      <alignment horizontal="right" vertical="center"/>
    </xf>
    <xf numFmtId="0" fontId="717" fillId="8" borderId="0" xfId="0" applyFont="1" applyFill="1" applyAlignment="1">
      <alignment vertical="center"/>
    </xf>
    <xf numFmtId="222" fontId="173" fillId="8" borderId="17" xfId="52" applyNumberFormat="1" applyFont="1" applyFill="1" applyBorder="1" applyAlignment="1">
      <alignment vertical="center"/>
    </xf>
    <xf numFmtId="0" fontId="0" fillId="82" borderId="16" xfId="0" applyFill="1" applyBorder="1" applyAlignment="1">
      <alignment horizontal="center"/>
    </xf>
    <xf numFmtId="0" fontId="0" fillId="175" borderId="16" xfId="0" applyFill="1" applyBorder="1" applyAlignment="1">
      <alignment horizontal="center"/>
    </xf>
    <xf numFmtId="0" fontId="717" fillId="8" borderId="17" xfId="0" applyFont="1" applyFill="1" applyBorder="1" applyAlignment="1">
      <alignment horizontal="left" vertical="center"/>
    </xf>
    <xf numFmtId="0" fontId="0" fillId="176" borderId="18" xfId="0" applyFill="1" applyBorder="1" applyAlignment="1">
      <alignment horizontal="center"/>
    </xf>
    <xf numFmtId="0" fontId="249" fillId="8" borderId="19" xfId="0" applyFont="1" applyFill="1" applyBorder="1"/>
    <xf numFmtId="0" fontId="718" fillId="8" borderId="19" xfId="0" applyFont="1" applyFill="1" applyBorder="1" applyAlignment="1">
      <alignment horizontal="right" vertical="center"/>
    </xf>
    <xf numFmtId="0" fontId="3" fillId="0" borderId="530" xfId="0" applyFont="1" applyBorder="1"/>
    <xf numFmtId="0" fontId="0" fillId="0" borderId="531" xfId="0" applyBorder="1"/>
    <xf numFmtId="0" fontId="718" fillId="0" borderId="531" xfId="0" applyFont="1" applyBorder="1"/>
    <xf numFmtId="0" fontId="0" fillId="0" borderId="532" xfId="0" applyBorder="1"/>
    <xf numFmtId="0" fontId="0" fillId="0" borderId="279" xfId="0" applyBorder="1"/>
    <xf numFmtId="0" fontId="0" fillId="18" borderId="0" xfId="0" applyFill="1"/>
    <xf numFmtId="0" fontId="0" fillId="0" borderId="202" xfId="0" applyBorder="1"/>
    <xf numFmtId="0" fontId="42" fillId="8" borderId="0" xfId="0" applyFont="1" applyFill="1"/>
    <xf numFmtId="0" fontId="249" fillId="0" borderId="279" xfId="0" applyFont="1" applyBorder="1"/>
    <xf numFmtId="0" fontId="0" fillId="46" borderId="0" xfId="0" applyFill="1"/>
    <xf numFmtId="0" fontId="0" fillId="82" borderId="0" xfId="0" applyFill="1"/>
    <xf numFmtId="0" fontId="512" fillId="12" borderId="0" xfId="6" applyFont="1" applyFill="1"/>
    <xf numFmtId="0" fontId="0" fillId="175" borderId="0" xfId="0" applyFill="1"/>
    <xf numFmtId="0" fontId="0" fillId="176" borderId="0" xfId="0" applyFill="1"/>
    <xf numFmtId="222" fontId="719" fillId="8" borderId="0" xfId="52" applyNumberFormat="1" applyFont="1" applyFill="1" applyAlignment="1">
      <alignment vertical="center"/>
    </xf>
    <xf numFmtId="0" fontId="716" fillId="11" borderId="0" xfId="0" applyFont="1" applyFill="1" applyAlignment="1">
      <alignment horizontal="center" vertical="center"/>
    </xf>
    <xf numFmtId="0" fontId="471" fillId="0" borderId="279" xfId="0" applyFont="1" applyBorder="1" applyAlignment="1">
      <alignment horizontal="left"/>
    </xf>
    <xf numFmtId="1" fontId="515" fillId="8" borderId="0" xfId="52" applyNumberFormat="1" applyFont="1" applyFill="1" applyAlignment="1">
      <alignment horizontal="center" vertical="center"/>
    </xf>
    <xf numFmtId="0" fontId="47" fillId="52" borderId="0" xfId="0" applyFont="1" applyFill="1" applyAlignment="1">
      <alignment horizontal="center"/>
    </xf>
    <xf numFmtId="0" fontId="286" fillId="0" borderId="279" xfId="0" applyFont="1" applyBorder="1" applyAlignment="1">
      <alignment horizontal="left"/>
    </xf>
    <xf numFmtId="0" fontId="0" fillId="45" borderId="0" xfId="0" applyFill="1" applyAlignment="1">
      <alignment horizontal="center"/>
    </xf>
    <xf numFmtId="0" fontId="512" fillId="8" borderId="0" xfId="6" applyFont="1" applyFill="1"/>
    <xf numFmtId="0" fontId="0" fillId="49" borderId="0" xfId="0" applyFill="1" applyAlignment="1">
      <alignment horizontal="center"/>
    </xf>
    <xf numFmtId="0" fontId="0" fillId="0" borderId="472" xfId="0" applyBorder="1"/>
    <xf numFmtId="0" fontId="0" fillId="0" borderId="473" xfId="0" applyBorder="1"/>
    <xf numFmtId="0" fontId="0" fillId="134" borderId="473" xfId="0" applyFill="1" applyBorder="1" applyAlignment="1">
      <alignment horizontal="center"/>
    </xf>
    <xf numFmtId="0" fontId="0" fillId="0" borderId="473" xfId="0" applyBorder="1" applyAlignment="1">
      <alignment horizontal="center" vertical="center"/>
    </xf>
    <xf numFmtId="0" fontId="0" fillId="0" borderId="474" xfId="0" applyBorder="1"/>
    <xf numFmtId="0" fontId="333" fillId="8" borderId="0" xfId="0" applyFont="1" applyFill="1"/>
    <xf numFmtId="0" fontId="720" fillId="8" borderId="0" xfId="0" applyFont="1" applyFill="1" applyAlignment="1">
      <alignment horizontal="center"/>
    </xf>
    <xf numFmtId="0" fontId="267" fillId="8" borderId="0" xfId="0" applyFont="1" applyFill="1"/>
    <xf numFmtId="14" fontId="0" fillId="8" borderId="0" xfId="0" applyNumberFormat="1" applyFill="1"/>
    <xf numFmtId="221" fontId="322" fillId="8" borderId="0" xfId="0" applyNumberFormat="1" applyFont="1" applyFill="1" applyAlignment="1">
      <alignment vertical="center"/>
    </xf>
    <xf numFmtId="0" fontId="0" fillId="8" borderId="0" xfId="0" applyFill="1" applyAlignment="1">
      <alignment horizontal="left"/>
    </xf>
    <xf numFmtId="0" fontId="0" fillId="8" borderId="0" xfId="0" applyFill="1" applyAlignment="1">
      <alignment horizontal="right"/>
    </xf>
    <xf numFmtId="0" fontId="45" fillId="8" borderId="0" xfId="0" applyFont="1" applyFill="1"/>
    <xf numFmtId="0" fontId="721" fillId="8" borderId="0" xfId="0" applyFont="1" applyFill="1" applyAlignment="1">
      <alignment horizontal="center"/>
    </xf>
    <xf numFmtId="0" fontId="722" fillId="0" borderId="0" xfId="0" applyFont="1"/>
    <xf numFmtId="0" fontId="723" fillId="8" borderId="0" xfId="0" applyFont="1" applyFill="1"/>
    <xf numFmtId="0" fontId="412" fillId="8" borderId="0" xfId="0" applyFont="1" applyFill="1" applyAlignment="1">
      <alignment horizontal="right"/>
    </xf>
    <xf numFmtId="0" fontId="724" fillId="8" borderId="0" xfId="0" applyFont="1" applyFill="1" applyAlignment="1">
      <alignment horizontal="right"/>
    </xf>
    <xf numFmtId="0" fontId="715" fillId="8" borderId="182" xfId="0" applyFont="1" applyFill="1" applyBorder="1" applyAlignment="1">
      <alignment horizontal="center" vertical="center"/>
    </xf>
    <xf numFmtId="222" fontId="539" fillId="48" borderId="44" xfId="52" applyNumberFormat="1" applyFont="1" applyFill="1" applyBorder="1" applyAlignment="1">
      <alignment vertical="center"/>
    </xf>
    <xf numFmtId="0" fontId="716" fillId="11" borderId="45" xfId="0" applyFont="1" applyFill="1" applyBorder="1" applyAlignment="1">
      <alignment vertical="center"/>
    </xf>
    <xf numFmtId="222" fontId="401" fillId="43" borderId="435" xfId="52" applyNumberFormat="1" applyFont="1" applyFill="1" applyBorder="1" applyAlignment="1">
      <alignment vertical="center"/>
    </xf>
    <xf numFmtId="0" fontId="725" fillId="8" borderId="0" xfId="0" applyFont="1" applyFill="1" applyAlignment="1">
      <alignment horizontal="right"/>
    </xf>
    <xf numFmtId="0" fontId="726" fillId="8" borderId="0" xfId="0" applyFont="1" applyFill="1" applyAlignment="1">
      <alignment horizontal="center"/>
    </xf>
    <xf numFmtId="0" fontId="175" fillId="8" borderId="0" xfId="0" applyFont="1" applyFill="1"/>
    <xf numFmtId="0" fontId="160" fillId="8" borderId="0" xfId="0" applyFont="1" applyFill="1"/>
    <xf numFmtId="0" fontId="3" fillId="8" borderId="0" xfId="0" applyFont="1" applyFill="1"/>
    <xf numFmtId="0" fontId="727" fillId="8" borderId="0" xfId="0" applyFont="1" applyFill="1" applyAlignment="1">
      <alignment vertical="center"/>
    </xf>
    <xf numFmtId="0" fontId="687" fillId="8" borderId="0" xfId="0" applyFont="1" applyFill="1" applyAlignment="1">
      <alignment horizontal="left"/>
    </xf>
    <xf numFmtId="0" fontId="44" fillId="8" borderId="0" xfId="0" applyFont="1" applyFill="1"/>
    <xf numFmtId="0" fontId="729" fillId="8" borderId="0" xfId="0" applyFont="1" applyFill="1" applyAlignment="1">
      <alignment horizontal="center"/>
    </xf>
    <xf numFmtId="222" fontId="173" fillId="8" borderId="0" xfId="52" applyNumberFormat="1" applyFont="1" applyFill="1" applyAlignment="1">
      <alignment vertical="center"/>
    </xf>
    <xf numFmtId="0" fontId="82" fillId="8" borderId="0" xfId="0" applyFont="1" applyFill="1"/>
    <xf numFmtId="0" fontId="730" fillId="8" borderId="0" xfId="0" applyFont="1" applyFill="1"/>
    <xf numFmtId="0" fontId="731" fillId="8" borderId="0" xfId="0" applyFont="1" applyFill="1"/>
    <xf numFmtId="0" fontId="287" fillId="8" borderId="0" xfId="0" applyFont="1" applyFill="1"/>
    <xf numFmtId="0" fontId="339" fillId="8" borderId="0" xfId="0" applyFont="1" applyFill="1" applyAlignment="1">
      <alignment horizontal="center" vertical="center"/>
    </xf>
    <xf numFmtId="0" fontId="732" fillId="8" borderId="0" xfId="0" applyFont="1" applyFill="1" applyAlignment="1">
      <alignment horizontal="center" vertical="center"/>
    </xf>
    <xf numFmtId="0" fontId="733" fillId="8" borderId="0" xfId="0" applyFont="1" applyFill="1" applyAlignment="1">
      <alignment horizontal="center" vertical="center"/>
    </xf>
    <xf numFmtId="0" fontId="322" fillId="8" borderId="0" xfId="0" applyFont="1" applyFill="1" applyAlignment="1">
      <alignment horizontal="left" vertical="center"/>
    </xf>
    <xf numFmtId="0" fontId="734" fillId="8" borderId="0" xfId="0" applyFont="1" applyFill="1"/>
    <xf numFmtId="0" fontId="614" fillId="8" borderId="0" xfId="0" applyFont="1" applyFill="1"/>
    <xf numFmtId="0" fontId="0" fillId="123" borderId="0" xfId="0" applyFill="1"/>
    <xf numFmtId="0" fontId="0" fillId="11" borderId="0" xfId="0" applyFill="1"/>
    <xf numFmtId="0" fontId="735" fillId="8" borderId="0" xfId="0" applyFont="1" applyFill="1" applyAlignment="1">
      <alignment vertical="center"/>
    </xf>
    <xf numFmtId="0" fontId="464" fillId="8" borderId="0" xfId="0" applyFont="1" applyFill="1" applyAlignment="1">
      <alignment horizontal="left"/>
    </xf>
    <xf numFmtId="0" fontId="0" fillId="95" borderId="0" xfId="0" applyFill="1"/>
    <xf numFmtId="0" fontId="736" fillId="8" borderId="533" xfId="0" applyFont="1" applyFill="1" applyBorder="1" applyAlignment="1">
      <alignment horizontal="left" vertical="center" indent="1"/>
    </xf>
    <xf numFmtId="0" fontId="737" fillId="8" borderId="0" xfId="0" applyFont="1" applyFill="1" applyAlignment="1">
      <alignment vertical="center"/>
    </xf>
    <xf numFmtId="0" fontId="738" fillId="8" borderId="0" xfId="0" applyFont="1" applyFill="1" applyAlignment="1">
      <alignment vertical="center"/>
    </xf>
    <xf numFmtId="0" fontId="740" fillId="8" borderId="534" xfId="0" applyFont="1" applyFill="1" applyBorder="1" applyAlignment="1">
      <alignment vertical="center"/>
    </xf>
    <xf numFmtId="0" fontId="741" fillId="8" borderId="0" xfId="0" applyFont="1" applyFill="1" applyAlignment="1">
      <alignment vertical="center"/>
    </xf>
    <xf numFmtId="0" fontId="739" fillId="8" borderId="0" xfId="0" applyFont="1" applyFill="1" applyAlignment="1">
      <alignment vertical="center"/>
    </xf>
    <xf numFmtId="0" fontId="740" fillId="8" borderId="0" xfId="0" applyFont="1" applyFill="1" applyAlignment="1">
      <alignment vertical="center"/>
    </xf>
    <xf numFmtId="0" fontId="52" fillId="9" borderId="0" xfId="12" applyFont="1" applyFill="1" applyAlignment="1">
      <alignment horizontal="center" vertical="center"/>
    </xf>
    <xf numFmtId="0" fontId="52" fillId="9" borderId="202" xfId="12" applyFont="1" applyFill="1" applyBorder="1" applyAlignment="1">
      <alignment horizontal="center" vertical="center"/>
    </xf>
    <xf numFmtId="0" fontId="670" fillId="74" borderId="0" xfId="12" applyFont="1" applyFill="1" applyAlignment="1">
      <alignment horizontal="center" vertical="center" textRotation="90" wrapText="1"/>
    </xf>
    <xf numFmtId="0" fontId="0" fillId="0" borderId="0" xfId="12" applyFont="1" applyAlignment="1">
      <alignment horizontal="left" vertical="center"/>
    </xf>
    <xf numFmtId="0" fontId="417" fillId="8" borderId="16" xfId="12" applyFont="1" applyFill="1" applyBorder="1" applyAlignment="1">
      <alignment horizontal="center" vertical="center"/>
    </xf>
    <xf numFmtId="0" fontId="742" fillId="8" borderId="0" xfId="12" applyFont="1" applyFill="1" applyAlignment="1">
      <alignment horizontal="center" vertical="center"/>
    </xf>
    <xf numFmtId="0" fontId="642" fillId="8" borderId="0" xfId="12" applyFont="1" applyFill="1" applyAlignment="1">
      <alignment horizontal="left" vertical="center"/>
    </xf>
    <xf numFmtId="49" fontId="743" fillId="8" borderId="0" xfId="12" applyNumberFormat="1" applyFont="1" applyFill="1" applyAlignment="1">
      <alignment horizontal="left" vertical="center"/>
    </xf>
    <xf numFmtId="0" fontId="32" fillId="8" borderId="0" xfId="12" applyFont="1" applyFill="1" applyAlignment="1">
      <alignment horizontal="center" vertical="center"/>
    </xf>
    <xf numFmtId="0" fontId="32" fillId="8" borderId="202" xfId="12" applyFont="1" applyFill="1" applyBorder="1" applyAlignment="1">
      <alignment horizontal="center" vertical="center"/>
    </xf>
    <xf numFmtId="0" fontId="28" fillId="9" borderId="0" xfId="22" applyFont="1" applyFill="1" applyAlignment="1">
      <alignment horizontal="center" vertical="center" wrapText="1"/>
    </xf>
    <xf numFmtId="1" fontId="591" fillId="74" borderId="119" xfId="22" applyNumberFormat="1" applyFont="1" applyFill="1" applyBorder="1" applyAlignment="1">
      <alignment horizontal="center" vertical="center" wrapText="1"/>
    </xf>
    <xf numFmtId="1" fontId="411" fillId="9" borderId="0" xfId="22" applyNumberFormat="1" applyFont="1" applyFill="1" applyAlignment="1">
      <alignment horizontal="center" vertical="center" wrapText="1"/>
    </xf>
    <xf numFmtId="0" fontId="344" fillId="8" borderId="0" xfId="12" applyFont="1" applyFill="1" applyAlignment="1">
      <alignment horizontal="left" vertical="center"/>
    </xf>
    <xf numFmtId="0" fontId="60" fillId="178" borderId="120" xfId="1" applyFont="1" applyFill="1" applyBorder="1" applyAlignment="1">
      <alignment vertical="center"/>
    </xf>
    <xf numFmtId="0" fontId="344" fillId="8" borderId="502" xfId="12" applyFont="1" applyFill="1" applyBorder="1" applyAlignment="1">
      <alignment horizontal="left" vertical="center"/>
    </xf>
    <xf numFmtId="1" fontId="166" fillId="74" borderId="119" xfId="22" applyNumberFormat="1" applyFont="1" applyFill="1" applyBorder="1" applyAlignment="1">
      <alignment horizontal="center" vertical="center" wrapText="1"/>
    </xf>
    <xf numFmtId="0" fontId="2" fillId="180" borderId="120" xfId="1" applyFont="1" applyFill="1" applyBorder="1" applyAlignment="1">
      <alignment vertical="center"/>
    </xf>
    <xf numFmtId="0" fontId="60" fillId="63" borderId="120" xfId="1" applyFont="1" applyFill="1" applyBorder="1" applyAlignment="1">
      <alignment vertical="center"/>
    </xf>
    <xf numFmtId="0" fontId="322" fillId="8" borderId="0" xfId="34" applyFont="1" applyFill="1" applyAlignment="1">
      <alignment vertical="center" wrapText="1"/>
    </xf>
    <xf numFmtId="0" fontId="339" fillId="8" borderId="0" xfId="12" applyFont="1" applyFill="1" applyAlignment="1">
      <alignment horizontal="left" vertical="center"/>
    </xf>
    <xf numFmtId="0" fontId="39" fillId="8" borderId="202" xfId="12" applyFont="1" applyFill="1" applyBorder="1" applyAlignment="1">
      <alignment horizontal="center" vertical="center"/>
    </xf>
    <xf numFmtId="0" fontId="744" fillId="0" borderId="0" xfId="54" applyAlignment="1">
      <alignment wrapText="1"/>
    </xf>
    <xf numFmtId="0" fontId="745" fillId="8" borderId="0" xfId="1" applyFont="1" applyFill="1" applyAlignment="1">
      <alignment vertical="center"/>
    </xf>
    <xf numFmtId="0" fontId="37" fillId="8" borderId="0" xfId="34" applyFont="1" applyFill="1"/>
    <xf numFmtId="0" fontId="37" fillId="8" borderId="202" xfId="34" applyFont="1" applyFill="1" applyBorder="1"/>
    <xf numFmtId="49" fontId="476" fillId="12" borderId="535" xfId="55" applyNumberFormat="1" applyFont="1" applyFill="1" applyBorder="1" applyAlignment="1">
      <alignment horizontal="center" vertical="center"/>
    </xf>
    <xf numFmtId="0" fontId="39" fillId="11" borderId="536" xfId="56" applyFont="1" applyFill="1" applyBorder="1" applyAlignment="1">
      <alignment horizontal="center" vertical="center"/>
    </xf>
    <xf numFmtId="0" fontId="50" fillId="20" borderId="536" xfId="12" applyFont="1" applyFill="1" applyBorder="1" applyAlignment="1">
      <alignment horizontal="center" vertical="center"/>
    </xf>
    <xf numFmtId="0" fontId="50" fillId="182" borderId="536" xfId="12" applyFont="1" applyFill="1" applyBorder="1" applyAlignment="1">
      <alignment horizontal="center" vertical="center"/>
    </xf>
    <xf numFmtId="0" fontId="39" fillId="178" borderId="536" xfId="12" applyFont="1" applyFill="1" applyBorder="1" applyAlignment="1">
      <alignment horizontal="center" vertical="center"/>
    </xf>
    <xf numFmtId="0" fontId="50" fillId="180" borderId="536" xfId="12" applyFont="1" applyFill="1" applyBorder="1" applyAlignment="1">
      <alignment horizontal="center" vertical="center"/>
    </xf>
    <xf numFmtId="0" fontId="39" fillId="63" borderId="536" xfId="12" applyFont="1" applyFill="1" applyBorder="1" applyAlignment="1">
      <alignment horizontal="center" vertical="center"/>
    </xf>
    <xf numFmtId="0" fontId="50" fillId="179" borderId="536" xfId="12" applyFont="1" applyFill="1" applyBorder="1" applyAlignment="1">
      <alignment horizontal="center" vertical="center"/>
    </xf>
    <xf numFmtId="0" fontId="746" fillId="166" borderId="0" xfId="34" applyFont="1" applyFill="1" applyAlignment="1">
      <alignment horizontal="center" vertical="center"/>
    </xf>
    <xf numFmtId="0" fontId="746" fillId="68" borderId="0" xfId="34" applyFont="1" applyFill="1" applyAlignment="1">
      <alignment horizontal="center" vertical="center"/>
    </xf>
    <xf numFmtId="0" fontId="746" fillId="47" borderId="0" xfId="1" applyFont="1" applyFill="1" applyAlignment="1">
      <alignment horizontal="center" vertical="center"/>
    </xf>
    <xf numFmtId="172" fontId="8" fillId="181" borderId="536" xfId="21" applyNumberFormat="1" applyFont="1" applyFill="1" applyBorder="1" applyAlignment="1">
      <alignment horizontal="center" vertical="center"/>
    </xf>
    <xf numFmtId="0" fontId="29" fillId="21" borderId="535" xfId="55" applyFont="1" applyFill="1" applyBorder="1" applyAlignment="1">
      <alignment horizontal="center" vertical="center"/>
    </xf>
    <xf numFmtId="168" fontId="29" fillId="21" borderId="19" xfId="12" applyNumberFormat="1" applyFont="1" applyFill="1" applyBorder="1" applyAlignment="1">
      <alignment horizontal="center" vertical="center"/>
    </xf>
    <xf numFmtId="1" fontId="166" fillId="74" borderId="127" xfId="22" applyNumberFormat="1" applyFont="1" applyFill="1" applyBorder="1" applyAlignment="1">
      <alignment horizontal="center" vertical="center" wrapText="1"/>
    </xf>
    <xf numFmtId="1" fontId="58" fillId="9" borderId="501" xfId="22" applyNumberFormat="1" applyFont="1" applyFill="1" applyBorder="1" applyAlignment="1">
      <alignment horizontal="center" vertical="center" wrapText="1"/>
    </xf>
    <xf numFmtId="1" fontId="58" fillId="9" borderId="310" xfId="22" applyNumberFormat="1" applyFont="1" applyFill="1" applyBorder="1" applyAlignment="1">
      <alignment horizontal="center" vertical="center" wrapText="1"/>
    </xf>
    <xf numFmtId="2" fontId="480" fillId="17" borderId="434" xfId="12" applyNumberFormat="1" applyFont="1" applyFill="1" applyBorder="1" applyAlignment="1">
      <alignment horizontal="center" vertical="center" wrapText="1"/>
    </xf>
    <xf numFmtId="1" fontId="332" fillId="9" borderId="42" xfId="22" applyNumberFormat="1" applyFont="1" applyFill="1" applyBorder="1" applyAlignment="1">
      <alignment horizontal="center" vertical="center" wrapText="1"/>
    </xf>
    <xf numFmtId="0" fontId="55" fillId="9" borderId="0" xfId="34" applyFont="1" applyFill="1" applyAlignment="1">
      <alignment horizontal="center"/>
    </xf>
    <xf numFmtId="2" fontId="480" fillId="17" borderId="186" xfId="12" applyNumberFormat="1" applyFont="1" applyFill="1" applyBorder="1" applyAlignment="1">
      <alignment horizontal="center" vertical="center" wrapText="1"/>
    </xf>
    <xf numFmtId="1" fontId="747" fillId="183" borderId="537" xfId="22" applyNumberFormat="1" applyFont="1" applyFill="1" applyBorder="1" applyAlignment="1">
      <alignment horizontal="center" vertical="center" wrapText="1"/>
    </xf>
    <xf numFmtId="0" fontId="748" fillId="9" borderId="21" xfId="1" applyFont="1" applyFill="1" applyBorder="1" applyAlignment="1" applyProtection="1">
      <alignment horizontal="center" vertical="center"/>
      <protection hidden="1"/>
    </xf>
    <xf numFmtId="0" fontId="29" fillId="9" borderId="537" xfId="1" applyFont="1" applyFill="1" applyBorder="1" applyAlignment="1" applyProtection="1">
      <alignment horizontal="center" vertical="center" wrapText="1"/>
      <protection hidden="1"/>
    </xf>
    <xf numFmtId="0" fontId="39" fillId="9" borderId="537" xfId="1" applyFont="1" applyFill="1" applyBorder="1" applyAlignment="1" applyProtection="1">
      <alignment horizontal="center" vertical="center"/>
      <protection hidden="1"/>
    </xf>
    <xf numFmtId="0" fontId="748" fillId="9" borderId="538" xfId="1" applyFont="1" applyFill="1" applyBorder="1" applyAlignment="1" applyProtection="1">
      <alignment horizontal="center" vertical="center"/>
      <protection hidden="1"/>
    </xf>
    <xf numFmtId="0" fontId="39" fillId="9" borderId="21" xfId="1" applyFont="1" applyFill="1" applyBorder="1" applyAlignment="1" applyProtection="1">
      <alignment horizontal="center" vertical="center"/>
      <protection hidden="1"/>
    </xf>
    <xf numFmtId="0" fontId="749" fillId="17" borderId="21" xfId="1" applyFont="1" applyFill="1" applyBorder="1" applyAlignment="1" applyProtection="1">
      <alignment horizontal="center" vertical="center"/>
      <protection hidden="1"/>
    </xf>
    <xf numFmtId="0" fontId="750" fillId="17" borderId="539" xfId="1" applyFont="1" applyFill="1" applyBorder="1" applyAlignment="1" applyProtection="1">
      <alignment horizontal="center" vertical="center"/>
      <protection hidden="1"/>
    </xf>
    <xf numFmtId="0" fontId="751" fillId="17" borderId="227" xfId="1" applyFont="1" applyFill="1" applyBorder="1" applyAlignment="1" applyProtection="1">
      <alignment horizontal="center" vertical="center"/>
      <protection hidden="1"/>
    </xf>
    <xf numFmtId="168" fontId="28" fillId="21" borderId="203" xfId="12" applyNumberFormat="1" applyFont="1" applyFill="1" applyBorder="1" applyAlignment="1">
      <alignment horizontal="center" vertical="center"/>
    </xf>
    <xf numFmtId="1" fontId="120" fillId="74" borderId="127" xfId="22" applyNumberFormat="1" applyFont="1" applyFill="1" applyBorder="1" applyAlignment="1">
      <alignment horizontal="center" vertical="center" wrapText="1"/>
    </xf>
    <xf numFmtId="0" fontId="745" fillId="0" borderId="0" xfId="1" applyFont="1" applyAlignment="1">
      <alignment vertical="center"/>
    </xf>
    <xf numFmtId="0" fontId="5" fillId="8" borderId="0" xfId="1" applyFill="1" applyAlignment="1">
      <alignment vertical="center"/>
    </xf>
    <xf numFmtId="0" fontId="744" fillId="8" borderId="0" xfId="54" applyFill="1" applyAlignment="1">
      <alignment vertical="center"/>
    </xf>
    <xf numFmtId="0" fontId="5" fillId="8" borderId="202" xfId="1" applyFill="1" applyBorder="1" applyAlignment="1">
      <alignment vertical="center"/>
    </xf>
    <xf numFmtId="0" fontId="5" fillId="8" borderId="309" xfId="1" applyFill="1" applyBorder="1" applyAlignment="1">
      <alignment vertical="center"/>
    </xf>
    <xf numFmtId="0" fontId="5" fillId="8" borderId="442" xfId="1" applyFill="1" applyBorder="1" applyAlignment="1">
      <alignment vertical="center"/>
    </xf>
    <xf numFmtId="1" fontId="55" fillId="183" borderId="42" xfId="22" applyNumberFormat="1" applyFont="1" applyFill="1" applyBorder="1" applyAlignment="1">
      <alignment horizontal="center" vertical="center" wrapText="1"/>
    </xf>
    <xf numFmtId="1" fontId="55" fillId="184" borderId="235" xfId="22" applyNumberFormat="1" applyFont="1" applyFill="1" applyBorder="1" applyAlignment="1">
      <alignment horizontal="center" vertical="center"/>
    </xf>
    <xf numFmtId="0" fontId="262" fillId="11" borderId="536" xfId="1" applyFont="1" applyFill="1" applyBorder="1" applyAlignment="1">
      <alignment vertical="center"/>
    </xf>
    <xf numFmtId="1" fontId="39" fillId="185" borderId="235" xfId="22" applyNumberFormat="1" applyFont="1" applyFill="1" applyBorder="1" applyAlignment="1">
      <alignment horizontal="center" vertical="center"/>
    </xf>
    <xf numFmtId="0" fontId="200" fillId="11" borderId="235" xfId="12" applyFont="1" applyFill="1" applyBorder="1" applyAlignment="1">
      <alignment horizontal="centerContinuous" vertical="center"/>
    </xf>
    <xf numFmtId="0" fontId="200" fillId="11" borderId="236" xfId="12" applyFont="1" applyFill="1" applyBorder="1" applyAlignment="1">
      <alignment horizontal="centerContinuous" vertical="center"/>
    </xf>
    <xf numFmtId="0" fontId="118" fillId="104" borderId="232" xfId="1" applyFont="1" applyFill="1" applyBorder="1" applyAlignment="1" applyProtection="1">
      <alignment horizontal="center" vertical="center" wrapText="1"/>
      <protection hidden="1"/>
    </xf>
    <xf numFmtId="2" fontId="338" fillId="17" borderId="232" xfId="12" applyNumberFormat="1" applyFont="1" applyFill="1" applyBorder="1" applyAlignment="1">
      <alignment horizontal="center" vertical="center" wrapText="1"/>
    </xf>
    <xf numFmtId="2" fontId="195" fillId="17" borderId="232" xfId="12" applyNumberFormat="1" applyFont="1" applyFill="1" applyBorder="1" applyAlignment="1">
      <alignment horizontal="center" vertical="center" wrapText="1"/>
    </xf>
    <xf numFmtId="0" fontId="58" fillId="11" borderId="541" xfId="1" applyFont="1" applyFill="1" applyBorder="1" applyAlignment="1">
      <alignment vertical="center"/>
    </xf>
    <xf numFmtId="0" fontId="5" fillId="8" borderId="16" xfId="1" applyFill="1" applyBorder="1" applyAlignment="1">
      <alignment vertical="center"/>
    </xf>
    <xf numFmtId="0" fontId="753" fillId="8" borderId="17" xfId="1" applyFont="1" applyFill="1" applyBorder="1" applyAlignment="1">
      <alignment vertical="center"/>
    </xf>
    <xf numFmtId="49" fontId="55" fillId="40" borderId="542" xfId="55" applyNumberFormat="1" applyFont="1" applyFill="1" applyBorder="1" applyAlignment="1">
      <alignment horizontal="center" vertical="center"/>
    </xf>
    <xf numFmtId="0" fontId="754" fillId="0" borderId="0" xfId="1" applyFont="1"/>
    <xf numFmtId="1" fontId="695" fillId="43" borderId="543" xfId="12" applyNumberFormat="1" applyFont="1" applyFill="1" applyBorder="1" applyAlignment="1">
      <alignment horizontal="center" vertical="center" wrapText="1"/>
    </xf>
    <xf numFmtId="165" fontId="200" fillId="43" borderId="544" xfId="12" applyNumberFormat="1" applyFont="1" applyFill="1" applyBorder="1" applyAlignment="1">
      <alignment horizontal="center" vertical="center" wrapText="1"/>
    </xf>
    <xf numFmtId="3" fontId="127" fillId="8" borderId="545" xfId="12" applyNumberFormat="1" applyFont="1" applyFill="1" applyBorder="1" applyAlignment="1">
      <alignment horizontal="left" vertical="center" wrapText="1"/>
    </xf>
    <xf numFmtId="1" fontId="755" fillId="43" borderId="546" xfId="12" applyNumberFormat="1" applyFont="1" applyFill="1" applyBorder="1" applyAlignment="1">
      <alignment horizontal="left" vertical="center" wrapText="1"/>
    </xf>
    <xf numFmtId="1" fontId="91" fillId="43" borderId="235" xfId="12" applyNumberFormat="1" applyFont="1" applyFill="1" applyBorder="1" applyAlignment="1">
      <alignment horizontal="center" vertical="center"/>
    </xf>
    <xf numFmtId="1" fontId="127" fillId="43" borderId="235" xfId="12" applyNumberFormat="1" applyFont="1" applyFill="1" applyBorder="1" applyAlignment="1">
      <alignment horizontal="center" vertical="center" wrapText="1"/>
    </xf>
    <xf numFmtId="168" fontId="345" fillId="17" borderId="545" xfId="12" applyNumberFormat="1" applyFont="1" applyFill="1" applyBorder="1" applyAlignment="1">
      <alignment horizontal="center" vertical="center"/>
    </xf>
    <xf numFmtId="168" fontId="28" fillId="9" borderId="547" xfId="12" applyNumberFormat="1" applyFont="1" applyFill="1" applyBorder="1" applyAlignment="1">
      <alignment horizontal="center" vertical="center"/>
    </xf>
    <xf numFmtId="49" fontId="476" fillId="12" borderId="548" xfId="55" applyNumberFormat="1" applyFont="1" applyFill="1" applyBorder="1" applyAlignment="1">
      <alignment horizontal="center" vertical="center"/>
    </xf>
    <xf numFmtId="0" fontId="36" fillId="0" borderId="536" xfId="56" applyFont="1" applyBorder="1" applyAlignment="1">
      <alignment vertical="center"/>
    </xf>
    <xf numFmtId="1" fontId="708" fillId="43" borderId="235" xfId="12" applyNumberFormat="1" applyFont="1" applyFill="1" applyBorder="1" applyAlignment="1">
      <alignment horizontal="center" vertical="center" wrapText="1"/>
    </xf>
    <xf numFmtId="165" fontId="266" fillId="43" borderId="549" xfId="12" applyNumberFormat="1" applyFont="1" applyFill="1" applyBorder="1" applyAlignment="1">
      <alignment horizontal="center" vertical="center" wrapText="1"/>
    </xf>
    <xf numFmtId="3" fontId="127" fillId="8" borderId="536" xfId="12" applyNumberFormat="1" applyFont="1" applyFill="1" applyBorder="1" applyAlignment="1">
      <alignment horizontal="left" vertical="center" wrapText="1"/>
    </xf>
    <xf numFmtId="168" fontId="345" fillId="17" borderId="536" xfId="12" applyNumberFormat="1" applyFont="1" applyFill="1" applyBorder="1" applyAlignment="1">
      <alignment horizontal="center" vertical="center"/>
    </xf>
    <xf numFmtId="49" fontId="55" fillId="40" borderId="548" xfId="55" applyNumberFormat="1" applyFont="1" applyFill="1" applyBorder="1" applyAlignment="1">
      <alignment horizontal="center" vertical="center"/>
    </xf>
    <xf numFmtId="0" fontId="36" fillId="0" borderId="0" xfId="56" applyFont="1" applyAlignment="1">
      <alignment vertical="center"/>
    </xf>
    <xf numFmtId="1" fontId="756" fillId="43" borderId="235" xfId="12" applyNumberFormat="1" applyFont="1" applyFill="1" applyBorder="1" applyAlignment="1">
      <alignment horizontal="center" vertical="center" wrapText="1"/>
    </xf>
    <xf numFmtId="165" fontId="200" fillId="43" borderId="549" xfId="12" applyNumberFormat="1" applyFont="1" applyFill="1" applyBorder="1" applyAlignment="1">
      <alignment horizontal="center" vertical="center" wrapText="1"/>
    </xf>
    <xf numFmtId="0" fontId="541" fillId="8" borderId="17" xfId="1" applyFont="1" applyFill="1" applyBorder="1" applyAlignment="1">
      <alignment vertical="center"/>
    </xf>
    <xf numFmtId="1" fontId="755" fillId="43" borderId="550" xfId="12" applyNumberFormat="1" applyFont="1" applyFill="1" applyBorder="1" applyAlignment="1">
      <alignment horizontal="left" vertical="center" wrapText="1"/>
    </xf>
    <xf numFmtId="0" fontId="744" fillId="8" borderId="16" xfId="54" applyFill="1" applyBorder="1" applyAlignment="1">
      <alignment vertical="center"/>
    </xf>
    <xf numFmtId="0" fontId="757" fillId="8" borderId="17" xfId="1" applyFont="1" applyFill="1" applyBorder="1" applyAlignment="1">
      <alignment vertical="center"/>
    </xf>
    <xf numFmtId="0" fontId="9" fillId="8" borderId="17" xfId="1" applyFont="1" applyFill="1" applyBorder="1" applyAlignment="1">
      <alignment vertical="center"/>
    </xf>
    <xf numFmtId="0" fontId="744" fillId="0" borderId="0" xfId="54" applyAlignment="1">
      <alignment vertical="center"/>
    </xf>
    <xf numFmtId="0" fontId="8" fillId="178" borderId="16" xfId="21" applyFont="1" applyFill="1" applyBorder="1" applyAlignment="1">
      <alignment horizontal="center" vertical="center"/>
    </xf>
    <xf numFmtId="0" fontId="678" fillId="8" borderId="17" xfId="12" applyFont="1" applyFill="1" applyBorder="1" applyAlignment="1">
      <alignment horizontal="left" vertical="center"/>
    </xf>
    <xf numFmtId="1" fontId="695" fillId="43" borderId="235" xfId="12" applyNumberFormat="1" applyFont="1" applyFill="1" applyBorder="1" applyAlignment="1">
      <alignment horizontal="center" vertical="center" wrapText="1"/>
    </xf>
    <xf numFmtId="0" fontId="14" fillId="8" borderId="17" xfId="1" applyFont="1" applyFill="1" applyBorder="1" applyAlignment="1">
      <alignment vertical="center"/>
    </xf>
    <xf numFmtId="0" fontId="744" fillId="8" borderId="18" xfId="54" applyFill="1" applyBorder="1" applyAlignment="1">
      <alignment vertical="center"/>
    </xf>
    <xf numFmtId="0" fontId="744" fillId="8" borderId="20" xfId="54" applyFill="1" applyBorder="1" applyAlignment="1">
      <alignment vertical="center"/>
    </xf>
    <xf numFmtId="1" fontId="39" fillId="184" borderId="235" xfId="22" applyNumberFormat="1" applyFont="1" applyFill="1" applyBorder="1" applyAlignment="1">
      <alignment horizontal="center" vertical="center"/>
    </xf>
    <xf numFmtId="0" fontId="24" fillId="0" borderId="0" xfId="1" applyFont="1"/>
    <xf numFmtId="0" fontId="686" fillId="20" borderId="536" xfId="1" applyFont="1" applyFill="1" applyBorder="1" applyAlignment="1">
      <alignment vertical="center"/>
    </xf>
    <xf numFmtId="1" fontId="39" fillId="186" borderId="235" xfId="22" applyNumberFormat="1" applyFont="1" applyFill="1" applyBorder="1" applyAlignment="1">
      <alignment horizontal="center" vertical="center"/>
    </xf>
    <xf numFmtId="0" fontId="52" fillId="20" borderId="235" xfId="12" applyFont="1" applyFill="1" applyBorder="1" applyAlignment="1">
      <alignment horizontal="centerContinuous" vertical="center"/>
    </xf>
    <xf numFmtId="0" fontId="52" fillId="20" borderId="551" xfId="12" applyFont="1" applyFill="1" applyBorder="1" applyAlignment="1">
      <alignment horizontal="centerContinuous" vertical="center"/>
    </xf>
    <xf numFmtId="0" fontId="686" fillId="182" borderId="536" xfId="1" applyFont="1" applyFill="1" applyBorder="1" applyAlignment="1">
      <alignment vertical="center"/>
    </xf>
    <xf numFmtId="1" fontId="39" fillId="187" borderId="235" xfId="22" applyNumberFormat="1" applyFont="1" applyFill="1" applyBorder="1" applyAlignment="1">
      <alignment horizontal="center" vertical="center"/>
    </xf>
    <xf numFmtId="0" fontId="262" fillId="178" borderId="536" xfId="1" applyFont="1" applyFill="1" applyBorder="1" applyAlignment="1">
      <alignment vertical="center"/>
    </xf>
    <xf numFmtId="1" fontId="39" fillId="188" borderId="235" xfId="22" applyNumberFormat="1" applyFont="1" applyFill="1" applyBorder="1" applyAlignment="1">
      <alignment horizontal="center" vertical="center"/>
    </xf>
    <xf numFmtId="0" fontId="28" fillId="178" borderId="235" xfId="12" applyFont="1" applyFill="1" applyBorder="1" applyAlignment="1">
      <alignment horizontal="centerContinuous" vertical="center"/>
    </xf>
    <xf numFmtId="0" fontId="28" fillId="178" borderId="551" xfId="12" applyFont="1" applyFill="1" applyBorder="1" applyAlignment="1">
      <alignment horizontal="centerContinuous" vertical="center"/>
    </xf>
    <xf numFmtId="0" fontId="686" fillId="180" borderId="536" xfId="1" applyFont="1" applyFill="1" applyBorder="1" applyAlignment="1">
      <alignment vertical="center"/>
    </xf>
    <xf numFmtId="1" fontId="39" fillId="189" borderId="235" xfId="22" applyNumberFormat="1" applyFont="1" applyFill="1" applyBorder="1" applyAlignment="1">
      <alignment horizontal="center" vertical="center"/>
    </xf>
    <xf numFmtId="0" fontId="52" fillId="180" borderId="235" xfId="12" applyFont="1" applyFill="1" applyBorder="1" applyAlignment="1">
      <alignment horizontal="centerContinuous" vertical="center"/>
    </xf>
    <xf numFmtId="0" fontId="52" fillId="180" borderId="551" xfId="12" applyFont="1" applyFill="1" applyBorder="1" applyAlignment="1">
      <alignment horizontal="centerContinuous" vertical="center"/>
    </xf>
    <xf numFmtId="0" fontId="262" fillId="63" borderId="536" xfId="1" applyFont="1" applyFill="1" applyBorder="1" applyAlignment="1">
      <alignment vertical="center"/>
    </xf>
    <xf numFmtId="1" fontId="39" fillId="190" borderId="235" xfId="22" applyNumberFormat="1" applyFont="1" applyFill="1" applyBorder="1" applyAlignment="1">
      <alignment horizontal="center" vertical="center"/>
    </xf>
    <xf numFmtId="0" fontId="28" fillId="63" borderId="235" xfId="12" applyFont="1" applyFill="1" applyBorder="1" applyAlignment="1">
      <alignment horizontal="centerContinuous" vertical="center"/>
    </xf>
    <xf numFmtId="0" fontId="28" fillId="63" borderId="551" xfId="12" applyFont="1" applyFill="1" applyBorder="1" applyAlignment="1">
      <alignment horizontal="centerContinuous" vertical="center"/>
    </xf>
    <xf numFmtId="0" fontId="686" fillId="179" borderId="536" xfId="1" applyFont="1" applyFill="1" applyBorder="1" applyAlignment="1">
      <alignment vertical="center"/>
    </xf>
    <xf numFmtId="1" fontId="39" fillId="191" borderId="235" xfId="22" applyNumberFormat="1" applyFont="1" applyFill="1" applyBorder="1" applyAlignment="1">
      <alignment horizontal="center" vertical="center"/>
    </xf>
    <xf numFmtId="0" fontId="52" fillId="179" borderId="235" xfId="12" applyFont="1" applyFill="1" applyBorder="1" applyAlignment="1">
      <alignment horizontal="centerContinuous" vertical="center"/>
    </xf>
    <xf numFmtId="0" fontId="52" fillId="179" borderId="551" xfId="12" applyFont="1" applyFill="1" applyBorder="1" applyAlignment="1">
      <alignment horizontal="centerContinuous" vertical="center"/>
    </xf>
    <xf numFmtId="0" fontId="417" fillId="0" borderId="536" xfId="12" applyFont="1" applyBorder="1" applyAlignment="1">
      <alignment horizontal="left" vertical="center"/>
    </xf>
    <xf numFmtId="1" fontId="127" fillId="43" borderId="235" xfId="12" applyNumberFormat="1" applyFont="1" applyFill="1" applyBorder="1" applyAlignment="1">
      <alignment horizontal="center" vertical="center"/>
    </xf>
    <xf numFmtId="1" fontId="120" fillId="52" borderId="127" xfId="22" applyNumberFormat="1" applyFont="1" applyFill="1" applyBorder="1" applyAlignment="1">
      <alignment horizontal="center" vertical="center" wrapText="1"/>
    </xf>
    <xf numFmtId="0" fontId="5" fillId="52" borderId="0" xfId="1" applyFill="1" applyAlignment="1">
      <alignment vertical="center"/>
    </xf>
    <xf numFmtId="0" fontId="744" fillId="52" borderId="0" xfId="54" applyFill="1" applyAlignment="1">
      <alignment vertical="center"/>
    </xf>
    <xf numFmtId="0" fontId="758" fillId="8" borderId="0" xfId="11" applyFont="1" applyFill="1" applyAlignment="1">
      <alignment horizontal="left" vertical="center"/>
    </xf>
    <xf numFmtId="0" fontId="758" fillId="21" borderId="0" xfId="11" applyFont="1" applyFill="1" applyAlignment="1">
      <alignment horizontal="left" vertical="center"/>
    </xf>
    <xf numFmtId="2" fontId="760" fillId="10" borderId="0" xfId="57" applyNumberFormat="1" applyFont="1" applyFill="1" applyAlignment="1">
      <alignment horizontal="center" vertical="center"/>
    </xf>
    <xf numFmtId="0" fontId="761" fillId="43" borderId="309" xfId="12" applyFont="1" applyFill="1" applyBorder="1" applyAlignment="1">
      <alignment horizontal="left" vertical="center"/>
    </xf>
    <xf numFmtId="0" fontId="32" fillId="21" borderId="200" xfId="12" applyFont="1" applyFill="1" applyBorder="1" applyAlignment="1">
      <alignment horizontal="left" vertical="center"/>
    </xf>
    <xf numFmtId="0" fontId="32" fillId="21" borderId="201" xfId="12" applyFont="1" applyFill="1" applyBorder="1" applyAlignment="1">
      <alignment horizontal="left" vertical="center"/>
    </xf>
    <xf numFmtId="1" fontId="166" fillId="12" borderId="0" xfId="22" applyNumberFormat="1" applyFont="1" applyFill="1" applyAlignment="1">
      <alignment horizontal="center" vertical="center" wrapText="1"/>
    </xf>
    <xf numFmtId="0" fontId="758" fillId="8" borderId="200" xfId="11" applyFont="1" applyFill="1" applyBorder="1" applyAlignment="1">
      <alignment horizontal="left" vertical="center"/>
    </xf>
    <xf numFmtId="0" fontId="32" fillId="8" borderId="200" xfId="12" applyFont="1" applyFill="1" applyBorder="1" applyAlignment="1">
      <alignment horizontal="left" vertical="center"/>
    </xf>
    <xf numFmtId="0" fontId="41" fillId="192" borderId="0" xfId="12" applyFont="1" applyFill="1" applyAlignment="1">
      <alignment horizontal="centerContinuous" vertical="center"/>
    </xf>
    <xf numFmtId="0" fontId="41" fillId="193" borderId="199" xfId="12" applyFont="1" applyFill="1" applyBorder="1" applyAlignment="1">
      <alignment horizontal="centerContinuous" vertical="center"/>
    </xf>
    <xf numFmtId="0" fontId="758" fillId="21" borderId="200" xfId="11" applyFont="1" applyFill="1" applyBorder="1" applyAlignment="1">
      <alignment horizontal="left" vertical="center"/>
    </xf>
    <xf numFmtId="0" fontId="758" fillId="21" borderId="199" xfId="11" applyFont="1" applyFill="1" applyBorder="1" applyAlignment="1">
      <alignment horizontal="left" vertical="center"/>
    </xf>
    <xf numFmtId="0" fontId="758" fillId="21" borderId="201" xfId="11" applyFont="1" applyFill="1" applyBorder="1" applyAlignment="1">
      <alignment horizontal="left" vertical="center"/>
    </xf>
    <xf numFmtId="0" fontId="32" fillId="0" borderId="200" xfId="12" applyFont="1" applyBorder="1" applyAlignment="1">
      <alignment horizontal="left" vertical="center"/>
    </xf>
    <xf numFmtId="0" fontId="417" fillId="67" borderId="23" xfId="12" applyFont="1" applyFill="1" applyBorder="1" applyAlignment="1">
      <alignment horizontal="center" vertical="center"/>
    </xf>
    <xf numFmtId="49" fontId="761" fillId="67" borderId="21" xfId="12" applyNumberFormat="1" applyFont="1" applyFill="1" applyBorder="1" applyAlignment="1">
      <alignment horizontal="center" vertical="center"/>
    </xf>
    <xf numFmtId="0" fontId="90" fillId="67" borderId="21" xfId="12" applyFont="1" applyFill="1" applyBorder="1" applyAlignment="1">
      <alignment horizontal="left" vertical="center"/>
    </xf>
    <xf numFmtId="0" fontId="41" fillId="193" borderId="25" xfId="12" applyFont="1" applyFill="1" applyBorder="1" applyAlignment="1">
      <alignment horizontal="centerContinuous" vertical="center"/>
    </xf>
    <xf numFmtId="0" fontId="765" fillId="21" borderId="0" xfId="11" applyFont="1" applyFill="1" applyAlignment="1">
      <alignment horizontal="right" vertical="center"/>
    </xf>
    <xf numFmtId="0" fontId="766" fillId="21" borderId="0" xfId="11" applyFont="1" applyFill="1" applyAlignment="1">
      <alignment horizontal="centerContinuous" vertical="center"/>
    </xf>
    <xf numFmtId="0" fontId="758" fillId="21" borderId="0" xfId="11" applyFont="1" applyFill="1" applyAlignment="1">
      <alignment horizontal="centerContinuous" vertical="center"/>
    </xf>
    <xf numFmtId="0" fontId="765" fillId="21" borderId="0" xfId="11" applyFont="1" applyFill="1" applyAlignment="1">
      <alignment horizontal="centerContinuous" vertical="center"/>
    </xf>
    <xf numFmtId="0" fontId="37" fillId="21" borderId="0" xfId="12" applyFont="1" applyFill="1" applyAlignment="1">
      <alignment horizontal="center" vertical="center"/>
    </xf>
    <xf numFmtId="0" fontId="758" fillId="21" borderId="24" xfId="11" applyFont="1" applyFill="1" applyBorder="1" applyAlignment="1">
      <alignment horizontal="left" vertical="center"/>
    </xf>
    <xf numFmtId="0" fontId="61" fillId="9" borderId="41" xfId="12" applyFont="1" applyFill="1" applyBorder="1" applyAlignment="1">
      <alignment horizontal="center" vertical="center" textRotation="90"/>
    </xf>
    <xf numFmtId="0" fontId="262" fillId="9" borderId="41" xfId="12" applyFont="1" applyFill="1" applyBorder="1" applyAlignment="1">
      <alignment horizontal="center" vertical="center" wrapText="1"/>
    </xf>
    <xf numFmtId="0" fontId="327" fillId="104" borderId="200" xfId="11" applyFont="1" applyFill="1" applyBorder="1" applyAlignment="1">
      <alignment horizontal="right" vertical="center"/>
    </xf>
    <xf numFmtId="1" fontId="758" fillId="80" borderId="442" xfId="58" applyNumberFormat="1" applyFont="1" applyFill="1" applyBorder="1" applyAlignment="1">
      <alignment horizontal="center" vertical="center"/>
    </xf>
    <xf numFmtId="0" fontId="339" fillId="194" borderId="199" xfId="12" applyFont="1" applyFill="1" applyBorder="1" applyAlignment="1">
      <alignment vertical="center"/>
    </xf>
    <xf numFmtId="0" fontId="339" fillId="194" borderId="200" xfId="12" applyFont="1" applyFill="1" applyBorder="1" applyAlignment="1">
      <alignment vertical="center"/>
    </xf>
    <xf numFmtId="0" fontId="339" fillId="194" borderId="201" xfId="12" applyFont="1" applyFill="1" applyBorder="1" applyAlignment="1">
      <alignment vertical="center"/>
    </xf>
    <xf numFmtId="0" fontId="28" fillId="21" borderId="0" xfId="12" applyFont="1" applyFill="1" applyAlignment="1">
      <alignment horizontal="center"/>
    </xf>
    <xf numFmtId="0" fontId="768" fillId="21" borderId="0" xfId="57" applyFont="1" applyFill="1" applyAlignment="1">
      <alignment horizontal="center" vertical="center" wrapText="1"/>
    </xf>
    <xf numFmtId="0" fontId="755" fillId="21" borderId="0" xfId="57" applyFont="1" applyFill="1" applyAlignment="1">
      <alignment horizontal="center" vertical="top"/>
    </xf>
    <xf numFmtId="0" fontId="127" fillId="21" borderId="0" xfId="57" applyFont="1" applyFill="1" applyAlignment="1">
      <alignment horizontal="center" vertical="center" wrapText="1"/>
    </xf>
    <xf numFmtId="0" fontId="91" fillId="21" borderId="0" xfId="12" applyFont="1" applyFill="1" applyAlignment="1">
      <alignment vertical="center"/>
    </xf>
    <xf numFmtId="0" fontId="166" fillId="21" borderId="0" xfId="12" applyFont="1" applyFill="1" applyAlignment="1">
      <alignment horizontal="center" vertical="center"/>
    </xf>
    <xf numFmtId="0" fontId="28" fillId="21" borderId="0" xfId="12" applyFont="1" applyFill="1" applyAlignment="1">
      <alignment horizontal="left" vertical="center"/>
    </xf>
    <xf numFmtId="2" fontId="55" fillId="21" borderId="0" xfId="57" applyNumberFormat="1" applyFont="1" applyFill="1" applyAlignment="1">
      <alignment horizontal="center" vertical="center"/>
    </xf>
    <xf numFmtId="0" fontId="200" fillId="21" borderId="0" xfId="12" applyFont="1" applyFill="1" applyAlignment="1">
      <alignment horizontal="center" vertical="center"/>
    </xf>
    <xf numFmtId="0" fontId="1" fillId="21" borderId="0" xfId="11" applyFill="1"/>
    <xf numFmtId="0" fontId="127" fillId="21" borderId="0" xfId="57" applyFont="1" applyFill="1" applyAlignment="1">
      <alignment vertical="center"/>
    </xf>
    <xf numFmtId="0" fontId="769" fillId="21" borderId="0" xfId="12" applyFont="1" applyFill="1" applyAlignment="1">
      <alignment horizontal="left" vertical="center"/>
    </xf>
    <xf numFmtId="0" fontId="91" fillId="21" borderId="0" xfId="12" applyFont="1" applyFill="1" applyAlignment="1">
      <alignment horizontal="center" wrapText="1"/>
    </xf>
    <xf numFmtId="49" fontId="419" fillId="12" borderId="548" xfId="55" applyNumberFormat="1" applyFont="1" applyFill="1" applyBorder="1" applyAlignment="1">
      <alignment horizontal="center" vertical="center"/>
    </xf>
    <xf numFmtId="0" fontId="55" fillId="9" borderId="0" xfId="12" applyFont="1" applyFill="1" applyAlignment="1">
      <alignment horizontal="left" vertical="center"/>
    </xf>
    <xf numFmtId="0" fontId="770" fillId="9" borderId="18" xfId="11" applyFont="1" applyFill="1" applyBorder="1" applyAlignment="1">
      <alignment horizontal="right" vertical="center"/>
    </xf>
    <xf numFmtId="0" fontId="770" fillId="9" borderId="19" xfId="11" applyFont="1" applyFill="1" applyBorder="1" applyAlignment="1">
      <alignment horizontal="right" vertical="center"/>
    </xf>
    <xf numFmtId="1" fontId="771" fillId="9" borderId="19" xfId="58" applyNumberFormat="1" applyFont="1" applyFill="1" applyBorder="1" applyAlignment="1">
      <alignment horizontal="left" vertical="center"/>
    </xf>
    <xf numFmtId="1" fontId="771" fillId="9" borderId="20" xfId="58" applyNumberFormat="1" applyFont="1" applyFill="1" applyBorder="1" applyAlignment="1">
      <alignment horizontal="left" vertical="center"/>
    </xf>
    <xf numFmtId="0" fontId="758" fillId="21" borderId="19" xfId="11" applyFont="1" applyFill="1" applyBorder="1" applyAlignment="1">
      <alignment horizontal="left" vertical="center"/>
    </xf>
    <xf numFmtId="2" fontId="58" fillId="21" borderId="19" xfId="57" applyNumberFormat="1" applyFont="1" applyFill="1" applyBorder="1" applyAlignment="1">
      <alignment horizontal="center" vertical="center"/>
    </xf>
    <xf numFmtId="2" fontId="313" fillId="80" borderId="19" xfId="58" applyNumberFormat="1" applyFont="1" applyFill="1" applyBorder="1" applyAlignment="1">
      <alignment horizontal="center" vertical="center"/>
    </xf>
    <xf numFmtId="0" fontId="772" fillId="80" borderId="19" xfId="57" applyFont="1" applyFill="1" applyBorder="1" applyAlignment="1">
      <alignment horizontal="center" vertical="center"/>
    </xf>
    <xf numFmtId="0" fontId="773" fillId="80" borderId="19" xfId="57" applyFont="1" applyFill="1" applyBorder="1" applyAlignment="1">
      <alignment horizontal="center" vertical="center"/>
    </xf>
    <xf numFmtId="0" fontId="37" fillId="21" borderId="19" xfId="12" applyFont="1" applyFill="1" applyBorder="1" applyAlignment="1">
      <alignment horizontal="center" vertical="center"/>
    </xf>
    <xf numFmtId="0" fontId="32" fillId="21" borderId="19" xfId="12" applyFont="1" applyFill="1" applyBorder="1" applyAlignment="1">
      <alignment horizontal="centerContinuous" vertical="center"/>
    </xf>
    <xf numFmtId="2" fontId="39" fillId="21" borderId="19" xfId="57" applyNumberFormat="1" applyFont="1" applyFill="1" applyBorder="1" applyAlignment="1">
      <alignment horizontal="center" vertical="center"/>
    </xf>
    <xf numFmtId="2" fontId="55" fillId="21" borderId="19" xfId="57" applyNumberFormat="1" applyFont="1" applyFill="1" applyBorder="1" applyAlignment="1">
      <alignment horizontal="center" vertical="center"/>
    </xf>
    <xf numFmtId="179" fontId="266" fillId="80" borderId="19" xfId="57" applyNumberFormat="1" applyFont="1" applyFill="1" applyBorder="1" applyAlignment="1">
      <alignment horizontal="center" vertical="center"/>
    </xf>
    <xf numFmtId="2" fontId="29" fillId="21" borderId="19" xfId="57" applyNumberFormat="1" applyFont="1" applyFill="1" applyBorder="1" applyAlignment="1">
      <alignment horizontal="center" vertical="center"/>
    </xf>
    <xf numFmtId="179" fontId="752" fillId="80" borderId="19" xfId="57" applyNumberFormat="1" applyFont="1" applyFill="1" applyBorder="1" applyAlignment="1">
      <alignment horizontal="center" vertical="center"/>
    </xf>
    <xf numFmtId="2" fontId="28" fillId="21" borderId="19" xfId="57" applyNumberFormat="1" applyFont="1" applyFill="1" applyBorder="1" applyAlignment="1">
      <alignment horizontal="center" vertical="center"/>
    </xf>
    <xf numFmtId="1" fontId="112" fillId="56" borderId="19" xfId="58" applyNumberFormat="1" applyFont="1" applyFill="1" applyBorder="1" applyAlignment="1">
      <alignment horizontal="center" vertical="center"/>
    </xf>
    <xf numFmtId="0" fontId="758" fillId="21" borderId="211" xfId="11" applyFont="1" applyFill="1" applyBorder="1" applyAlignment="1">
      <alignment horizontal="left" vertical="center"/>
    </xf>
    <xf numFmtId="1" fontId="772" fillId="80" borderId="19" xfId="57" applyNumberFormat="1" applyFont="1" applyFill="1" applyBorder="1" applyAlignment="1">
      <alignment horizontal="center" vertical="center"/>
    </xf>
    <xf numFmtId="0" fontId="112" fillId="56" borderId="19" xfId="58" applyFont="1" applyFill="1" applyBorder="1" applyAlignment="1">
      <alignment horizontal="center" vertical="center"/>
    </xf>
    <xf numFmtId="0" fontId="55" fillId="21" borderId="548" xfId="55" applyFont="1" applyFill="1" applyBorder="1" applyAlignment="1">
      <alignment horizontal="center" vertical="center"/>
    </xf>
    <xf numFmtId="0" fontId="266" fillId="8" borderId="231" xfId="11" applyFont="1" applyFill="1" applyBorder="1" applyAlignment="1">
      <alignment vertical="center"/>
    </xf>
    <xf numFmtId="0" fontId="266" fillId="8" borderId="19" xfId="11" applyFont="1" applyFill="1" applyBorder="1" applyAlignment="1">
      <alignment vertical="center"/>
    </xf>
    <xf numFmtId="0" fontId="266" fillId="8" borderId="211" xfId="11" applyFont="1" applyFill="1" applyBorder="1" applyAlignment="1">
      <alignment vertical="center"/>
    </xf>
    <xf numFmtId="0" fontId="41" fillId="195" borderId="25" xfId="12" applyFont="1" applyFill="1" applyBorder="1" applyAlignment="1">
      <alignment horizontal="centerContinuous" vertical="center"/>
    </xf>
    <xf numFmtId="0" fontId="41" fillId="196" borderId="0" xfId="12" applyFont="1" applyFill="1" applyAlignment="1">
      <alignment horizontal="centerContinuous" vertical="center"/>
    </xf>
    <xf numFmtId="0" fontId="37" fillId="21" borderId="16" xfId="12" applyFont="1" applyFill="1" applyBorder="1" applyAlignment="1">
      <alignment horizontal="center" vertical="center"/>
    </xf>
    <xf numFmtId="0" fontId="41" fillId="192" borderId="0" xfId="12" applyFont="1" applyFill="1" applyAlignment="1">
      <alignment horizontal="center" vertical="center"/>
    </xf>
    <xf numFmtId="1" fontId="416" fillId="8" borderId="19" xfId="22" applyNumberFormat="1" applyFont="1" applyFill="1" applyBorder="1" applyAlignment="1">
      <alignment horizontal="center" vertical="center" wrapText="1"/>
    </xf>
    <xf numFmtId="0" fontId="346" fillId="40" borderId="127" xfId="12" applyFont="1" applyFill="1" applyBorder="1" applyAlignment="1" applyProtection="1">
      <alignment horizontal="center" vertical="center" wrapText="1"/>
      <protection locked="0"/>
    </xf>
    <xf numFmtId="0" fontId="344" fillId="40" borderId="127" xfId="12" applyFont="1" applyFill="1" applyBorder="1" applyAlignment="1" applyProtection="1">
      <alignment horizontal="center" vertical="center" wrapText="1"/>
      <protection locked="0"/>
    </xf>
    <xf numFmtId="0" fontId="39" fillId="9" borderId="25" xfId="11" applyFont="1" applyFill="1" applyBorder="1" applyAlignment="1">
      <alignment vertical="center"/>
    </xf>
    <xf numFmtId="0" fontId="37" fillId="9" borderId="0" xfId="12" applyFont="1" applyFill="1" applyAlignment="1">
      <alignment horizontal="center" vertical="center"/>
    </xf>
    <xf numFmtId="1" fontId="51" fillId="104" borderId="0" xfId="11" applyNumberFormat="1" applyFont="1" applyFill="1" applyAlignment="1">
      <alignment horizontal="center" vertical="center"/>
    </xf>
    <xf numFmtId="0" fontId="51" fillId="104" borderId="0" xfId="11" applyFont="1" applyFill="1" applyAlignment="1">
      <alignment horizontal="left" vertical="center"/>
    </xf>
    <xf numFmtId="0" fontId="327" fillId="104" borderId="0" xfId="11" applyFont="1" applyFill="1" applyAlignment="1">
      <alignment horizontal="right" vertical="center"/>
    </xf>
    <xf numFmtId="1" fontId="686" fillId="104" borderId="481" xfId="58" applyNumberFormat="1" applyFont="1" applyFill="1" applyBorder="1" applyAlignment="1">
      <alignment horizontal="center" vertical="center"/>
    </xf>
    <xf numFmtId="0" fontId="41" fillId="195" borderId="231" xfId="12" applyFont="1" applyFill="1" applyBorder="1" applyAlignment="1">
      <alignment horizontal="centerContinuous" vertical="center"/>
    </xf>
    <xf numFmtId="0" fontId="777" fillId="8" borderId="19" xfId="12" applyFont="1" applyFill="1" applyBorder="1" applyAlignment="1">
      <alignment horizontal="centerContinuous" vertical="center"/>
    </xf>
    <xf numFmtId="0" fontId="778" fillId="8" borderId="19" xfId="12" applyFont="1" applyFill="1" applyBorder="1" applyAlignment="1">
      <alignment horizontal="centerContinuous" vertical="center"/>
    </xf>
    <xf numFmtId="0" fontId="779" fillId="8" borderId="20" xfId="12" applyFont="1" applyFill="1" applyBorder="1" applyAlignment="1">
      <alignment horizontal="centerContinuous" vertical="center"/>
    </xf>
    <xf numFmtId="0" fontId="762" fillId="21" borderId="0" xfId="12" applyFont="1" applyFill="1" applyAlignment="1">
      <alignment horizontal="center" vertical="center"/>
    </xf>
    <xf numFmtId="0" fontId="780" fillId="8" borderId="19" xfId="12" applyFont="1" applyFill="1" applyBorder="1" applyAlignment="1">
      <alignment horizontal="centerContinuous" vertical="center"/>
    </xf>
    <xf numFmtId="0" fontId="781" fillId="8" borderId="19" xfId="12" applyFont="1" applyFill="1" applyBorder="1" applyAlignment="1">
      <alignment horizontal="centerContinuous" vertical="center"/>
    </xf>
    <xf numFmtId="0" fontId="782" fillId="8" borderId="19" xfId="12" applyFont="1" applyFill="1" applyBorder="1" applyAlignment="1">
      <alignment horizontal="centerContinuous" vertical="center"/>
    </xf>
    <xf numFmtId="0" fontId="643" fillId="8" borderId="19" xfId="12" applyFont="1" applyFill="1" applyBorder="1" applyAlignment="1">
      <alignment horizontal="centerContinuous" vertical="center"/>
    </xf>
    <xf numFmtId="0" fontId="783" fillId="8" borderId="19" xfId="12" applyFont="1" applyFill="1" applyBorder="1" applyAlignment="1">
      <alignment horizontal="centerContinuous" vertical="center"/>
    </xf>
    <xf numFmtId="0" fontId="782" fillId="8" borderId="18" xfId="12" applyFont="1" applyFill="1" applyBorder="1" applyAlignment="1">
      <alignment horizontal="centerContinuous" vertical="center"/>
    </xf>
    <xf numFmtId="0" fontId="784" fillId="8" borderId="19" xfId="12" applyFont="1" applyFill="1" applyBorder="1" applyAlignment="1">
      <alignment horizontal="centerContinuous" vertical="center"/>
    </xf>
    <xf numFmtId="0" fontId="785" fillId="8" borderId="20" xfId="12" applyFont="1" applyFill="1" applyBorder="1" applyAlignment="1">
      <alignment horizontal="centerContinuous" vertical="center"/>
    </xf>
    <xf numFmtId="0" fontId="786" fillId="8" borderId="19" xfId="12" applyFont="1" applyFill="1" applyBorder="1" applyAlignment="1">
      <alignment horizontal="centerContinuous" vertical="center"/>
    </xf>
    <xf numFmtId="0" fontId="787" fillId="8" borderId="19" xfId="12" applyFont="1" applyFill="1" applyBorder="1" applyAlignment="1">
      <alignment horizontal="centerContinuous" vertical="center"/>
    </xf>
    <xf numFmtId="0" fontId="788" fillId="8" borderId="20" xfId="12" applyFont="1" applyFill="1" applyBorder="1" applyAlignment="1">
      <alignment horizontal="centerContinuous" vertical="center"/>
    </xf>
    <xf numFmtId="0" fontId="789" fillId="8" borderId="211" xfId="12" applyFont="1" applyFill="1" applyBorder="1" applyAlignment="1">
      <alignment horizontal="centerContinuous" vertical="center"/>
    </xf>
    <xf numFmtId="0" fontId="762" fillId="8" borderId="0" xfId="12" applyFont="1" applyFill="1" applyAlignment="1">
      <alignment horizontal="center" vertical="center"/>
    </xf>
    <xf numFmtId="0" fontId="781" fillId="8" borderId="91" xfId="12" applyFont="1" applyFill="1" applyBorder="1" applyAlignment="1">
      <alignment horizontal="centerContinuous" vertical="center"/>
    </xf>
    <xf numFmtId="0" fontId="788" fillId="8" borderId="19" xfId="12" applyFont="1" applyFill="1" applyBorder="1" applyAlignment="1">
      <alignment horizontal="centerContinuous" vertical="center"/>
    </xf>
    <xf numFmtId="1" fontId="416" fillId="9" borderId="310" xfId="22" applyNumberFormat="1" applyFont="1" applyFill="1" applyBorder="1" applyAlignment="1">
      <alignment horizontal="center" vertical="center" wrapText="1"/>
    </xf>
    <xf numFmtId="0" fontId="90" fillId="9" borderId="310" xfId="12" applyFont="1" applyFill="1" applyBorder="1" applyAlignment="1">
      <alignment horizontal="left" vertical="center"/>
    </xf>
    <xf numFmtId="0" fontId="790" fillId="9" borderId="310" xfId="12" applyFont="1" applyFill="1" applyBorder="1" applyAlignment="1">
      <alignment horizontal="left" vertical="center"/>
    </xf>
    <xf numFmtId="0" fontId="476" fillId="73" borderId="556" xfId="12" applyFont="1" applyFill="1" applyBorder="1" applyAlignment="1">
      <alignment horizontal="center" vertical="center" wrapText="1"/>
    </xf>
    <xf numFmtId="0" fontId="55" fillId="115" borderId="513" xfId="12" applyFont="1" applyFill="1" applyBorder="1" applyAlignment="1">
      <alignment horizontal="center" vertical="center" wrapText="1"/>
    </xf>
    <xf numFmtId="0" fontId="476" fillId="129" borderId="513" xfId="12" applyFont="1" applyFill="1" applyBorder="1" applyAlignment="1">
      <alignment horizontal="center" vertical="center" wrapText="1"/>
    </xf>
    <xf numFmtId="0" fontId="55" fillId="28" borderId="513" xfId="12" applyFont="1" applyFill="1" applyBorder="1" applyAlignment="1">
      <alignment horizontal="center" vertical="center" wrapText="1"/>
    </xf>
    <xf numFmtId="0" fontId="55" fillId="197" borderId="513" xfId="12" applyFont="1" applyFill="1" applyBorder="1" applyAlignment="1">
      <alignment horizontal="center" vertical="center" wrapText="1"/>
    </xf>
    <xf numFmtId="0" fontId="55" fillId="3" borderId="513" xfId="12" applyFont="1" applyFill="1" applyBorder="1" applyAlignment="1">
      <alignment horizontal="center" vertical="center" wrapText="1"/>
    </xf>
    <xf numFmtId="0" fontId="55" fillId="147" borderId="513" xfId="12" applyFont="1" applyFill="1" applyBorder="1" applyAlignment="1">
      <alignment horizontal="center" vertical="center" wrapText="1"/>
    </xf>
    <xf numFmtId="0" fontId="55" fillId="198" borderId="513" xfId="12" applyFont="1" applyFill="1" applyBorder="1" applyAlignment="1">
      <alignment horizontal="center" vertical="center" wrapText="1"/>
    </xf>
    <xf numFmtId="0" fontId="339" fillId="40" borderId="279" xfId="12" applyFont="1" applyFill="1" applyBorder="1" applyAlignment="1" applyProtection="1">
      <alignment horizontal="center" vertical="center" wrapText="1"/>
      <protection locked="0"/>
    </xf>
    <xf numFmtId="0" fontId="789" fillId="199" borderId="16" xfId="12" applyFont="1" applyFill="1" applyBorder="1" applyAlignment="1" applyProtection="1">
      <alignment horizontal="center" vertical="center" wrapText="1"/>
      <protection locked="0"/>
    </xf>
    <xf numFmtId="0" fontId="39" fillId="40" borderId="16" xfId="12" applyFont="1" applyFill="1" applyBorder="1" applyAlignment="1" applyProtection="1">
      <alignment horizontal="center" vertical="center" wrapText="1"/>
      <protection locked="0"/>
    </xf>
    <xf numFmtId="0" fontId="344" fillId="48" borderId="16" xfId="12" applyFont="1" applyFill="1" applyBorder="1" applyAlignment="1" applyProtection="1">
      <alignment horizontal="center" vertical="center"/>
      <protection locked="0"/>
    </xf>
    <xf numFmtId="1" fontId="55" fillId="200" borderId="235" xfId="22" applyNumberFormat="1" applyFont="1" applyFill="1" applyBorder="1" applyAlignment="1">
      <alignment horizontal="center" vertical="center"/>
    </xf>
    <xf numFmtId="1" fontId="416" fillId="9" borderId="44" xfId="22" applyNumberFormat="1" applyFont="1" applyFill="1" applyBorder="1" applyAlignment="1">
      <alignment horizontal="center" vertical="center" wrapText="1"/>
    </xf>
    <xf numFmtId="0" fontId="89" fillId="9" borderId="44" xfId="12" applyFont="1" applyFill="1" applyBorder="1" applyAlignment="1">
      <alignment horizontal="left" vertical="center" wrapText="1"/>
    </xf>
    <xf numFmtId="1" fontId="90" fillId="9" borderId="44" xfId="22" applyNumberFormat="1" applyFont="1" applyFill="1" applyBorder="1" applyAlignment="1">
      <alignment horizontal="center" vertical="center" wrapText="1"/>
    </xf>
    <xf numFmtId="1" fontId="90" fillId="9" borderId="44" xfId="12" applyNumberFormat="1" applyFont="1" applyFill="1" applyBorder="1" applyAlignment="1">
      <alignment horizontal="left" vertical="center" wrapText="1"/>
    </xf>
    <xf numFmtId="0" fontId="591" fillId="73" borderId="559" xfId="12" applyFont="1" applyFill="1" applyBorder="1" applyAlignment="1">
      <alignment horizontal="center" vertical="center" wrapText="1"/>
    </xf>
    <xf numFmtId="0" fontId="39" fillId="115" borderId="278" xfId="12" applyFont="1" applyFill="1" applyBorder="1" applyAlignment="1">
      <alignment horizontal="center" vertical="center" wrapText="1"/>
    </xf>
    <xf numFmtId="0" fontId="591" fillId="129" borderId="278" xfId="12" applyFont="1" applyFill="1" applyBorder="1" applyAlignment="1">
      <alignment horizontal="center" vertical="center" wrapText="1"/>
    </xf>
    <xf numFmtId="0" fontId="39" fillId="28" borderId="278" xfId="12" applyFont="1" applyFill="1" applyBorder="1" applyAlignment="1">
      <alignment horizontal="center" vertical="center" wrapText="1"/>
    </xf>
    <xf numFmtId="0" fontId="39" fillId="197" borderId="278" xfId="12" applyFont="1" applyFill="1" applyBorder="1" applyAlignment="1">
      <alignment horizontal="center" vertical="center" wrapText="1"/>
    </xf>
    <xf numFmtId="0" fontId="39" fillId="3" borderId="278" xfId="12" applyFont="1" applyFill="1" applyBorder="1" applyAlignment="1">
      <alignment horizontal="center" vertical="center" wrapText="1"/>
    </xf>
    <xf numFmtId="0" fontId="39" fillId="147" borderId="278" xfId="12" applyFont="1" applyFill="1" applyBorder="1" applyAlignment="1">
      <alignment horizontal="center" vertical="center" wrapText="1"/>
    </xf>
    <xf numFmtId="0" fontId="39" fillId="198" borderId="278" xfId="12" applyFont="1" applyFill="1" applyBorder="1" applyAlignment="1">
      <alignment horizontal="center" vertical="center" wrapText="1"/>
    </xf>
    <xf numFmtId="1" fontId="50" fillId="52" borderId="560" xfId="58" applyNumberFormat="1" applyFont="1" applyFill="1" applyBorder="1" applyAlignment="1">
      <alignment horizontal="center" vertical="center"/>
    </xf>
    <xf numFmtId="0" fontId="39" fillId="40" borderId="18" xfId="12" applyFont="1" applyFill="1" applyBorder="1" applyAlignment="1" applyProtection="1">
      <alignment horizontal="center" vertical="center"/>
      <protection locked="0"/>
    </xf>
    <xf numFmtId="0" fontId="37" fillId="199" borderId="18" xfId="12" applyFont="1" applyFill="1" applyBorder="1" applyAlignment="1">
      <alignment horizontal="center" vertical="center"/>
    </xf>
    <xf numFmtId="0" fontId="37" fillId="48" borderId="18" xfId="12" applyFont="1" applyFill="1" applyBorder="1" applyAlignment="1">
      <alignment horizontal="center" vertical="center"/>
    </xf>
    <xf numFmtId="1" fontId="55" fillId="67" borderId="235" xfId="22" applyNumberFormat="1" applyFont="1" applyFill="1" applyBorder="1" applyAlignment="1">
      <alignment horizontal="center" vertical="center" wrapText="1"/>
    </xf>
    <xf numFmtId="0" fontId="415" fillId="43" borderId="44" xfId="12" applyFont="1" applyFill="1" applyBorder="1" applyAlignment="1">
      <alignment horizontal="left" vertical="center"/>
    </xf>
    <xf numFmtId="167" fontId="792" fillId="43" borderId="235" xfId="12" applyNumberFormat="1" applyFont="1" applyFill="1" applyBorder="1" applyAlignment="1">
      <alignment horizontal="center" vertical="center" wrapText="1"/>
    </xf>
    <xf numFmtId="1" fontId="127" fillId="43" borderId="550" xfId="12" applyNumberFormat="1" applyFont="1" applyFill="1" applyBorder="1" applyAlignment="1">
      <alignment horizontal="center" vertical="center" wrapText="1"/>
    </xf>
    <xf numFmtId="0" fontId="39" fillId="40" borderId="561" xfId="12" applyFont="1" applyFill="1" applyBorder="1" applyAlignment="1" applyProtection="1">
      <alignment horizontal="center" vertical="center" wrapText="1"/>
      <protection locked="0"/>
    </xf>
    <xf numFmtId="1" fontId="131" fillId="126" borderId="562" xfId="12" applyNumberFormat="1" applyFont="1" applyFill="1" applyBorder="1" applyAlignment="1" applyProtection="1">
      <alignment horizontal="center" vertical="center" wrapText="1"/>
      <protection locked="0"/>
    </xf>
    <xf numFmtId="1" fontId="90" fillId="9" borderId="134" xfId="12" applyNumberFormat="1" applyFont="1" applyFill="1" applyBorder="1" applyAlignment="1" applyProtection="1">
      <alignment horizontal="center" vertical="center" wrapText="1"/>
      <protection locked="0"/>
    </xf>
    <xf numFmtId="0" fontId="39" fillId="9" borderId="561" xfId="12" applyFont="1" applyFill="1" applyBorder="1" applyAlignment="1" applyProtection="1">
      <alignment horizontal="center" vertical="center" wrapText="1"/>
      <protection locked="0"/>
    </xf>
    <xf numFmtId="1" fontId="53" fillId="9" borderId="562" xfId="12" applyNumberFormat="1" applyFont="1" applyFill="1" applyBorder="1" applyAlignment="1" applyProtection="1">
      <alignment horizontal="center" vertical="center" wrapText="1"/>
      <protection locked="0"/>
    </xf>
    <xf numFmtId="2" fontId="38" fillId="17" borderId="563" xfId="58" applyNumberFormat="1" applyFont="1" applyFill="1" applyBorder="1" applyAlignment="1">
      <alignment horizontal="center" vertical="center"/>
    </xf>
    <xf numFmtId="2" fontId="788" fillId="17" borderId="563" xfId="58" applyNumberFormat="1" applyFont="1" applyFill="1" applyBorder="1" applyAlignment="1">
      <alignment horizontal="center" vertical="center"/>
    </xf>
    <xf numFmtId="2" fontId="793" fillId="9" borderId="119" xfId="58" applyNumberFormat="1" applyFont="1" applyFill="1" applyBorder="1" applyAlignment="1">
      <alignment horizontal="center" vertical="center"/>
    </xf>
    <xf numFmtId="180" fontId="157" fillId="57" borderId="564" xfId="12" applyNumberFormat="1" applyFont="1" applyFill="1" applyBorder="1" applyAlignment="1">
      <alignment horizontal="center" vertical="center"/>
    </xf>
    <xf numFmtId="0" fontId="41" fillId="21" borderId="0" xfId="12" applyFont="1" applyFill="1" applyAlignment="1">
      <alignment horizontal="centerContinuous" vertical="center"/>
    </xf>
    <xf numFmtId="1" fontId="39" fillId="9" borderId="0" xfId="58" applyNumberFormat="1" applyFont="1" applyFill="1" applyAlignment="1">
      <alignment horizontal="center" vertical="center"/>
    </xf>
    <xf numFmtId="165" fontId="760" fillId="23" borderId="0" xfId="57" applyNumberFormat="1" applyFont="1" applyFill="1" applyAlignment="1">
      <alignment horizontal="center" vertical="center"/>
    </xf>
    <xf numFmtId="180" fontId="157" fillId="57" borderId="565" xfId="12" applyNumberFormat="1" applyFont="1" applyFill="1" applyBorder="1" applyAlignment="1">
      <alignment horizontal="center" vertical="center"/>
    </xf>
    <xf numFmtId="180" fontId="157" fillId="57" borderId="10" xfId="12" applyNumberFormat="1" applyFont="1" applyFill="1" applyBorder="1" applyAlignment="1">
      <alignment horizontal="center" vertical="center"/>
    </xf>
    <xf numFmtId="2" fontId="793" fillId="9" borderId="127" xfId="58" applyNumberFormat="1" applyFont="1" applyFill="1" applyBorder="1" applyAlignment="1">
      <alignment horizontal="center" vertical="center"/>
    </xf>
    <xf numFmtId="2" fontId="793" fillId="9" borderId="232" xfId="58" applyNumberFormat="1" applyFont="1" applyFill="1" applyBorder="1" applyAlignment="1">
      <alignment horizontal="center" vertical="center"/>
    </xf>
    <xf numFmtId="2" fontId="793" fillId="9" borderId="128" xfId="58" applyNumberFormat="1" applyFont="1" applyFill="1" applyBorder="1" applyAlignment="1">
      <alignment horizontal="center" vertical="center"/>
    </xf>
    <xf numFmtId="2" fontId="39" fillId="9" borderId="0" xfId="58" applyNumberFormat="1" applyFont="1" applyFill="1" applyAlignment="1">
      <alignment horizontal="center" vertical="center"/>
    </xf>
    <xf numFmtId="2" fontId="760" fillId="23" borderId="0" xfId="57" applyNumberFormat="1" applyFont="1" applyFill="1" applyAlignment="1">
      <alignment horizontal="center" vertical="center"/>
    </xf>
    <xf numFmtId="0" fontId="346" fillId="0" borderId="182" xfId="12" applyFont="1" applyBorder="1" applyAlignment="1" applyProtection="1">
      <alignment horizontal="center" vertical="center" wrapText="1"/>
      <protection locked="0"/>
    </xf>
    <xf numFmtId="0" fontId="207" fillId="8" borderId="134" xfId="12" applyFont="1" applyFill="1" applyBorder="1" applyAlignment="1" applyProtection="1">
      <alignment horizontal="center" vertical="center" wrapText="1"/>
      <protection locked="0"/>
    </xf>
    <xf numFmtId="2" fontId="793" fillId="9" borderId="566" xfId="58" applyNumberFormat="1" applyFont="1" applyFill="1" applyBorder="1" applyAlignment="1">
      <alignment horizontal="center" vertical="center"/>
    </xf>
    <xf numFmtId="2" fontId="793" fillId="9" borderId="549" xfId="58" applyNumberFormat="1" applyFont="1" applyFill="1" applyBorder="1" applyAlignment="1">
      <alignment horizontal="center" vertical="center"/>
    </xf>
    <xf numFmtId="4" fontId="785" fillId="0" borderId="0" xfId="12" applyNumberFormat="1" applyFont="1" applyAlignment="1">
      <alignment horizontal="center" vertical="center" wrapText="1"/>
    </xf>
    <xf numFmtId="0" fontId="344" fillId="8" borderId="182" xfId="12" applyFont="1" applyFill="1" applyBorder="1" applyAlignment="1" applyProtection="1">
      <alignment horizontal="center" vertical="center"/>
      <protection locked="0"/>
    </xf>
    <xf numFmtId="2" fontId="793" fillId="9" borderId="550" xfId="58" applyNumberFormat="1" applyFont="1" applyFill="1" applyBorder="1" applyAlignment="1">
      <alignment horizontal="center" vertical="center"/>
    </xf>
    <xf numFmtId="0" fontId="339" fillId="8" borderId="182" xfId="12" applyFont="1" applyFill="1" applyBorder="1" applyAlignment="1" applyProtection="1">
      <alignment horizontal="center" vertical="center"/>
      <protection locked="0"/>
    </xf>
    <xf numFmtId="0" fontId="415" fillId="8" borderId="566" xfId="12" applyFont="1" applyFill="1" applyBorder="1" applyAlignment="1">
      <alignment horizontal="left" vertical="center"/>
    </xf>
    <xf numFmtId="0" fontId="794" fillId="0" borderId="552" xfId="12" applyFont="1" applyBorder="1" applyAlignment="1">
      <alignment horizontal="left" vertical="center" wrapText="1"/>
    </xf>
    <xf numFmtId="0" fontId="344" fillId="40" borderId="561" xfId="12" applyFont="1" applyFill="1" applyBorder="1" applyAlignment="1" applyProtection="1">
      <alignment horizontal="center" vertical="center" wrapText="1"/>
      <protection locked="0"/>
    </xf>
    <xf numFmtId="0" fontId="346" fillId="40" borderId="561" xfId="12" applyFont="1" applyFill="1" applyBorder="1" applyAlignment="1" applyProtection="1">
      <alignment horizontal="center" vertical="center" wrapText="1"/>
      <protection locked="0"/>
    </xf>
    <xf numFmtId="0" fontId="346" fillId="0" borderId="119" xfId="12" applyFont="1" applyBorder="1" applyAlignment="1" applyProtection="1">
      <alignment horizontal="center" vertical="center" wrapText="1"/>
      <protection locked="0"/>
    </xf>
    <xf numFmtId="0" fontId="207" fillId="8" borderId="564" xfId="12" applyFont="1" applyFill="1" applyBorder="1" applyAlignment="1" applyProtection="1">
      <alignment horizontal="center" vertical="center" wrapText="1"/>
      <protection locked="0"/>
    </xf>
    <xf numFmtId="0" fontId="344" fillId="8" borderId="119" xfId="12" applyFont="1" applyFill="1" applyBorder="1" applyAlignment="1" applyProtection="1">
      <alignment horizontal="center" vertical="center"/>
      <protection locked="0"/>
    </xf>
    <xf numFmtId="0" fontId="339" fillId="8" borderId="119" xfId="12" applyFont="1" applyFill="1" applyBorder="1" applyAlignment="1" applyProtection="1">
      <alignment horizontal="center" vertical="center"/>
      <protection locked="0"/>
    </xf>
    <xf numFmtId="1" fontId="129" fillId="126" borderId="562" xfId="12" applyNumberFormat="1" applyFont="1" applyFill="1" applyBorder="1" applyAlignment="1" applyProtection="1">
      <alignment horizontal="center" vertical="center" wrapText="1"/>
      <protection locked="0"/>
    </xf>
    <xf numFmtId="0" fontId="89" fillId="0" borderId="552" xfId="12" applyFont="1" applyBorder="1" applyAlignment="1">
      <alignment horizontal="left" vertical="center" wrapText="1"/>
    </xf>
    <xf numFmtId="0" fontId="55" fillId="0" borderId="552" xfId="12" applyFont="1" applyBorder="1" applyAlignment="1">
      <alignment horizontal="left" vertical="center" wrapText="1"/>
    </xf>
    <xf numFmtId="167" fontId="55" fillId="15" borderId="118" xfId="12" applyNumberFormat="1" applyFont="1" applyFill="1" applyBorder="1" applyAlignment="1">
      <alignment horizontal="center" vertical="center" wrapText="1"/>
    </xf>
    <xf numFmtId="0" fontId="344" fillId="40" borderId="561" xfId="12" applyFont="1" applyFill="1" applyBorder="1" applyAlignment="1" applyProtection="1">
      <alignment horizontal="center" vertical="center"/>
      <protection locked="0"/>
    </xf>
    <xf numFmtId="0" fontId="794" fillId="0" borderId="566" xfId="12" applyFont="1" applyBorder="1" applyAlignment="1">
      <alignment horizontal="left" vertical="center" wrapText="1"/>
    </xf>
    <xf numFmtId="0" fontId="89" fillId="0" borderId="566" xfId="12" applyFont="1" applyBorder="1" applyAlignment="1">
      <alignment horizontal="left" vertical="center" wrapText="1"/>
    </xf>
    <xf numFmtId="0" fontId="58" fillId="0" borderId="566" xfId="12" applyFont="1" applyBorder="1" applyAlignment="1">
      <alignment horizontal="left" vertical="center" wrapText="1"/>
    </xf>
    <xf numFmtId="0" fontId="417" fillId="0" borderId="566" xfId="12" applyFont="1" applyBorder="1" applyAlignment="1">
      <alignment horizontal="left" vertical="center" wrapText="1"/>
    </xf>
    <xf numFmtId="1" fontId="416" fillId="8" borderId="566" xfId="22" applyNumberFormat="1" applyFont="1" applyFill="1" applyBorder="1" applyAlignment="1">
      <alignment horizontal="center" vertical="center" wrapText="1"/>
    </xf>
    <xf numFmtId="0" fontId="89" fillId="8" borderId="566" xfId="12" applyFont="1" applyFill="1" applyBorder="1" applyAlignment="1">
      <alignment horizontal="left" vertical="center" wrapText="1"/>
    </xf>
    <xf numFmtId="167" fontId="792" fillId="8" borderId="235" xfId="12" applyNumberFormat="1" applyFont="1" applyFill="1" applyBorder="1" applyAlignment="1">
      <alignment horizontal="center" vertical="center" wrapText="1"/>
    </xf>
    <xf numFmtId="1" fontId="127" fillId="8" borderId="550" xfId="12" applyNumberFormat="1" applyFont="1" applyFill="1" applyBorder="1" applyAlignment="1">
      <alignment horizontal="center" vertical="center" wrapText="1"/>
    </xf>
    <xf numFmtId="0" fontId="758" fillId="0" borderId="566" xfId="12" applyFont="1" applyBorder="1" applyAlignment="1">
      <alignment horizontal="right" vertical="center"/>
    </xf>
    <xf numFmtId="0" fontId="346" fillId="40" borderId="567" xfId="12" applyFont="1" applyFill="1" applyBorder="1" applyAlignment="1" applyProtection="1">
      <alignment horizontal="center" vertical="center" wrapText="1"/>
      <protection locked="0"/>
    </xf>
    <xf numFmtId="1" fontId="131" fillId="126" borderId="568" xfId="12" applyNumberFormat="1" applyFont="1" applyFill="1" applyBorder="1" applyAlignment="1" applyProtection="1">
      <alignment horizontal="center" vertical="center" wrapText="1"/>
      <protection locked="0"/>
    </xf>
    <xf numFmtId="0" fontId="346" fillId="40" borderId="569" xfId="12" applyFont="1" applyFill="1" applyBorder="1" applyAlignment="1" applyProtection="1">
      <alignment horizontal="center" vertical="center" wrapText="1"/>
      <protection locked="0"/>
    </xf>
    <xf numFmtId="0" fontId="194" fillId="104" borderId="0" xfId="12" applyFont="1" applyFill="1" applyAlignment="1">
      <alignment horizontal="center" vertical="center"/>
    </xf>
    <xf numFmtId="0" fontId="59" fillId="104" borderId="0" xfId="12" applyFont="1" applyFill="1" applyAlignment="1">
      <alignment horizontal="center" vertical="center"/>
    </xf>
    <xf numFmtId="0" fontId="327" fillId="104" borderId="552" xfId="12" applyFont="1" applyFill="1" applyBorder="1" applyAlignment="1">
      <alignment horizontal="right" vertical="center"/>
    </xf>
    <xf numFmtId="1" fontId="52" fillId="104" borderId="0" xfId="22" applyNumberFormat="1" applyFont="1" applyFill="1" applyAlignment="1">
      <alignment horizontal="center" vertical="center" wrapText="1"/>
    </xf>
    <xf numFmtId="0" fontId="795" fillId="104" borderId="0" xfId="12" applyFont="1" applyFill="1" applyAlignment="1">
      <alignment horizontal="center" vertical="center"/>
    </xf>
    <xf numFmtId="2" fontId="51" fillId="104" borderId="570" xfId="58" applyNumberFormat="1" applyFont="1" applyFill="1" applyBorder="1" applyAlignment="1">
      <alignment horizontal="center" vertical="center"/>
    </xf>
    <xf numFmtId="0" fontId="796" fillId="202" borderId="0" xfId="12" applyFont="1" applyFill="1" applyAlignment="1">
      <alignment horizontal="centerContinuous" vertical="center"/>
    </xf>
    <xf numFmtId="180" fontId="795" fillId="203" borderId="571" xfId="12" applyNumberFormat="1" applyFont="1" applyFill="1" applyBorder="1" applyAlignment="1">
      <alignment horizontal="center" vertical="center"/>
    </xf>
    <xf numFmtId="180" fontId="795" fillId="203" borderId="566" xfId="12" applyNumberFormat="1" applyFont="1" applyFill="1" applyBorder="1" applyAlignment="1">
      <alignment horizontal="center" vertical="center"/>
    </xf>
    <xf numFmtId="0" fontId="796" fillId="104" borderId="0" xfId="12" applyFont="1" applyFill="1" applyAlignment="1">
      <alignment horizontal="centerContinuous" vertical="center"/>
    </xf>
    <xf numFmtId="1" fontId="50" fillId="104" borderId="0" xfId="58" applyNumberFormat="1" applyFont="1" applyFill="1" applyAlignment="1">
      <alignment horizontal="center" vertical="center"/>
    </xf>
    <xf numFmtId="165" fontId="50" fillId="104" borderId="0" xfId="57" applyNumberFormat="1" applyFont="1" applyFill="1" applyAlignment="1">
      <alignment horizontal="center" vertical="center"/>
    </xf>
    <xf numFmtId="0" fontId="797" fillId="104" borderId="0" xfId="12" applyFont="1" applyFill="1" applyAlignment="1">
      <alignment horizontal="center" vertical="center"/>
    </xf>
    <xf numFmtId="2" fontId="51" fillId="104" borderId="566" xfId="58" applyNumberFormat="1" applyFont="1" applyFill="1" applyBorder="1" applyAlignment="1">
      <alignment horizontal="center" vertical="center"/>
    </xf>
    <xf numFmtId="0" fontId="327" fillId="104" borderId="0" xfId="11" applyFont="1" applyFill="1" applyAlignment="1">
      <alignment horizontal="left" vertical="center"/>
    </xf>
    <xf numFmtId="2" fontId="50" fillId="104" borderId="0" xfId="58" applyNumberFormat="1" applyFont="1" applyFill="1" applyAlignment="1">
      <alignment horizontal="center" vertical="center"/>
    </xf>
    <xf numFmtId="2" fontId="50" fillId="104" borderId="0" xfId="57" applyNumberFormat="1" applyFont="1" applyFill="1" applyAlignment="1">
      <alignment horizontal="center" vertical="center"/>
    </xf>
    <xf numFmtId="0" fontId="50" fillId="104" borderId="566" xfId="12" applyFont="1" applyFill="1" applyBorder="1" applyAlignment="1" applyProtection="1">
      <alignment horizontal="center" vertical="center" wrapText="1"/>
      <protection locked="0"/>
    </xf>
    <xf numFmtId="0" fontId="47" fillId="104" borderId="566" xfId="12" applyFont="1" applyFill="1" applyBorder="1" applyAlignment="1" applyProtection="1">
      <alignment horizontal="center" vertical="center" wrapText="1"/>
      <protection locked="0"/>
    </xf>
    <xf numFmtId="2" fontId="51" fillId="104" borderId="549" xfId="58" applyNumberFormat="1" applyFont="1" applyFill="1" applyBorder="1" applyAlignment="1">
      <alignment horizontal="center" vertical="center"/>
    </xf>
    <xf numFmtId="0" fontId="796" fillId="204" borderId="0" xfId="12" applyFont="1" applyFill="1" applyAlignment="1">
      <alignment horizontal="centerContinuous" vertical="center"/>
    </xf>
    <xf numFmtId="4" fontId="50" fillId="104" borderId="0" xfId="12" applyNumberFormat="1" applyFont="1" applyFill="1" applyAlignment="1">
      <alignment horizontal="center" vertical="center" wrapText="1"/>
    </xf>
    <xf numFmtId="0" fontId="50" fillId="104" borderId="119" xfId="12" applyFont="1" applyFill="1" applyBorder="1" applyAlignment="1" applyProtection="1">
      <alignment horizontal="center" vertical="center"/>
      <protection locked="0"/>
    </xf>
    <xf numFmtId="0" fontId="47" fillId="104" borderId="564" xfId="12" applyFont="1" applyFill="1" applyBorder="1" applyAlignment="1" applyProtection="1">
      <alignment horizontal="center" vertical="center" wrapText="1"/>
      <protection locked="0"/>
    </xf>
    <xf numFmtId="2" fontId="51" fillId="104" borderId="550" xfId="58" applyNumberFormat="1" applyFont="1" applyFill="1" applyBorder="1" applyAlignment="1">
      <alignment horizontal="center" vertical="center"/>
    </xf>
    <xf numFmtId="180" fontId="795" fillId="203" borderId="565" xfId="12" applyNumberFormat="1" applyFont="1" applyFill="1" applyBorder="1" applyAlignment="1">
      <alignment horizontal="center" vertical="center"/>
    </xf>
    <xf numFmtId="180" fontId="795" fillId="203" borderId="10" xfId="12" applyNumberFormat="1" applyFont="1" applyFill="1" applyBorder="1" applyAlignment="1">
      <alignment horizontal="center" vertical="center"/>
    </xf>
    <xf numFmtId="2" fontId="51" fillId="104" borderId="127" xfId="58" applyNumberFormat="1" applyFont="1" applyFill="1" applyBorder="1" applyAlignment="1">
      <alignment horizontal="center" vertical="center"/>
    </xf>
    <xf numFmtId="2" fontId="51" fillId="104" borderId="232" xfId="58" applyNumberFormat="1" applyFont="1" applyFill="1" applyBorder="1" applyAlignment="1">
      <alignment horizontal="center" vertical="center"/>
    </xf>
    <xf numFmtId="2" fontId="51" fillId="104" borderId="128" xfId="58" applyNumberFormat="1" applyFont="1" applyFill="1" applyBorder="1" applyAlignment="1">
      <alignment horizontal="center" vertical="center"/>
    </xf>
    <xf numFmtId="2" fontId="51" fillId="104" borderId="119" xfId="58" applyNumberFormat="1" applyFont="1" applyFill="1" applyBorder="1" applyAlignment="1">
      <alignment horizontal="center" vertical="center"/>
    </xf>
    <xf numFmtId="0" fontId="32" fillId="8" borderId="16" xfId="12" applyFont="1" applyFill="1" applyBorder="1" applyAlignment="1">
      <alignment horizontal="center" vertical="center"/>
    </xf>
    <xf numFmtId="0" fontId="37" fillId="8" borderId="0" xfId="12" applyFont="1" applyFill="1" applyAlignment="1">
      <alignment horizontal="center" vertical="center"/>
    </xf>
    <xf numFmtId="1" fontId="166" fillId="12" borderId="17" xfId="22" applyNumberFormat="1" applyFont="1" applyFill="1" applyBorder="1" applyAlignment="1">
      <alignment horizontal="center" vertical="center" wrapText="1"/>
    </xf>
    <xf numFmtId="1" fontId="166" fillId="8" borderId="0" xfId="22" applyNumberFormat="1" applyFont="1" applyFill="1" applyAlignment="1">
      <alignment horizontal="center" vertical="center" wrapText="1"/>
    </xf>
    <xf numFmtId="224" fontId="476" fillId="73" borderId="480" xfId="12" applyNumberFormat="1" applyFont="1" applyFill="1" applyBorder="1" applyAlignment="1">
      <alignment horizontal="center" vertical="center" wrapText="1"/>
    </xf>
    <xf numFmtId="224" fontId="55" fillId="115" borderId="480" xfId="12" applyNumberFormat="1" applyFont="1" applyFill="1" applyBorder="1" applyAlignment="1">
      <alignment horizontal="center" vertical="center" wrapText="1"/>
    </xf>
    <xf numFmtId="224" fontId="476" fillId="129" borderId="480" xfId="12" applyNumberFormat="1" applyFont="1" applyFill="1" applyBorder="1" applyAlignment="1">
      <alignment horizontal="center" vertical="center" wrapText="1"/>
    </xf>
    <xf numFmtId="224" fontId="55" fillId="197" borderId="480" xfId="12" applyNumberFormat="1" applyFont="1" applyFill="1" applyBorder="1" applyAlignment="1">
      <alignment horizontal="center" vertical="center" wrapText="1"/>
    </xf>
    <xf numFmtId="180" fontId="339" fillId="148" borderId="375" xfId="12" applyNumberFormat="1" applyFont="1" applyFill="1" applyBorder="1" applyAlignment="1">
      <alignment horizontal="center" vertical="center"/>
    </xf>
    <xf numFmtId="180" fontId="339" fillId="148" borderId="117" xfId="12" applyNumberFormat="1" applyFont="1" applyFill="1" applyBorder="1" applyAlignment="1">
      <alignment horizontal="center" vertical="center"/>
    </xf>
    <xf numFmtId="0" fontId="346" fillId="17" borderId="572" xfId="12" applyFont="1" applyFill="1" applyBorder="1" applyAlignment="1">
      <alignment horizontal="center" vertical="center"/>
    </xf>
    <xf numFmtId="0" fontId="346" fillId="17" borderId="117" xfId="12" applyFont="1" applyFill="1" applyBorder="1" applyAlignment="1">
      <alignment horizontal="center" vertical="center"/>
    </xf>
    <xf numFmtId="0" fontId="417" fillId="8" borderId="0" xfId="12" applyFont="1" applyFill="1" applyAlignment="1">
      <alignment horizontal="center"/>
    </xf>
    <xf numFmtId="225" fontId="144" fillId="8" borderId="0" xfId="12" applyNumberFormat="1" applyFont="1" applyFill="1" applyAlignment="1">
      <alignment horizontal="left" vertical="center" wrapText="1"/>
    </xf>
    <xf numFmtId="180" fontId="266" fillId="148" borderId="350" xfId="12" applyNumberFormat="1" applyFont="1" applyFill="1" applyBorder="1" applyAlignment="1">
      <alignment horizontal="center" vertical="center"/>
    </xf>
    <xf numFmtId="180" fontId="266" fillId="148" borderId="566" xfId="12" applyNumberFormat="1" applyFont="1" applyFill="1" applyBorder="1" applyAlignment="1">
      <alignment horizontal="center" vertical="center"/>
    </xf>
    <xf numFmtId="0" fontId="266" fillId="17" borderId="541" xfId="12" applyFont="1" applyFill="1" applyBorder="1" applyAlignment="1">
      <alignment horizontal="center" vertical="center"/>
    </xf>
    <xf numFmtId="0" fontId="266" fillId="17" borderId="566" xfId="12" applyFont="1" applyFill="1" applyBorder="1" applyAlignment="1">
      <alignment horizontal="center" vertical="center"/>
    </xf>
    <xf numFmtId="49" fontId="742" fillId="8" borderId="0" xfId="12" applyNumberFormat="1" applyFont="1" applyFill="1" applyAlignment="1">
      <alignment horizontal="center" vertical="center"/>
    </xf>
    <xf numFmtId="180" fontId="789" fillId="148" borderId="350" xfId="12" applyNumberFormat="1" applyFont="1" applyFill="1" applyBorder="1" applyAlignment="1">
      <alignment horizontal="center" vertical="center"/>
    </xf>
    <xf numFmtId="180" fontId="789" fillId="148" borderId="566" xfId="12" applyNumberFormat="1" applyFont="1" applyFill="1" applyBorder="1" applyAlignment="1">
      <alignment horizontal="center" vertical="center"/>
    </xf>
    <xf numFmtId="0" fontId="789" fillId="17" borderId="541" xfId="12" applyFont="1" applyFill="1" applyBorder="1" applyAlignment="1">
      <alignment horizontal="center" vertical="center"/>
    </xf>
    <xf numFmtId="0" fontId="789" fillId="17" borderId="566" xfId="12" applyFont="1" applyFill="1" applyBorder="1" applyAlignment="1">
      <alignment horizontal="center" vertical="center"/>
    </xf>
    <xf numFmtId="0" fontId="129" fillId="205" borderId="0" xfId="12" applyFont="1" applyFill="1" applyAlignment="1">
      <alignment horizontal="centerContinuous" vertical="center" wrapText="1"/>
    </xf>
    <xf numFmtId="49" fontId="128" fillId="8" borderId="0" xfId="12" applyNumberFormat="1" applyFont="1" applyFill="1" applyAlignment="1">
      <alignment horizontal="centerContinuous" vertical="center" wrapText="1"/>
    </xf>
    <xf numFmtId="180" fontId="157" fillId="148" borderId="350" xfId="12" applyNumberFormat="1" applyFont="1" applyFill="1" applyBorder="1" applyAlignment="1">
      <alignment horizontal="center" vertical="center"/>
    </xf>
    <xf numFmtId="180" fontId="157" fillId="148" borderId="566" xfId="12" applyNumberFormat="1" applyFont="1" applyFill="1" applyBorder="1" applyAlignment="1">
      <alignment horizontal="center" vertical="center"/>
    </xf>
    <xf numFmtId="0" fontId="760" fillId="8" borderId="541" xfId="12" applyFont="1" applyFill="1" applyBorder="1" applyAlignment="1">
      <alignment horizontal="center" vertical="center"/>
    </xf>
    <xf numFmtId="0" fontId="760" fillId="8" borderId="566" xfId="12" applyFont="1" applyFill="1" applyBorder="1" applyAlignment="1">
      <alignment horizontal="center" vertical="center"/>
    </xf>
    <xf numFmtId="0" fontId="55" fillId="8" borderId="0" xfId="55" applyFont="1" applyFill="1" applyAlignment="1">
      <alignment horizontal="center" vertical="center" wrapText="1"/>
    </xf>
    <xf numFmtId="0" fontId="55" fillId="8" borderId="0" xfId="55" applyFont="1" applyFill="1" applyAlignment="1">
      <alignment horizontal="left" vertical="center"/>
    </xf>
    <xf numFmtId="0" fontId="55" fillId="8" borderId="0" xfId="55" applyFont="1" applyFill="1" applyAlignment="1">
      <alignment horizontal="left" vertical="center" wrapText="1"/>
    </xf>
    <xf numFmtId="0" fontId="55" fillId="8" borderId="0" xfId="22" applyFont="1" applyFill="1" applyAlignment="1">
      <alignment horizontal="left" vertical="center"/>
    </xf>
    <xf numFmtId="0" fontId="571" fillId="205" borderId="0" xfId="12" applyFont="1" applyFill="1" applyAlignment="1">
      <alignment horizontal="left" vertical="center"/>
    </xf>
    <xf numFmtId="0" fontId="37" fillId="205" borderId="0" xfId="12" applyFont="1" applyFill="1" applyAlignment="1">
      <alignment horizontal="left" vertical="center"/>
    </xf>
    <xf numFmtId="180" fontId="157" fillId="148" borderId="573" xfId="12" applyNumberFormat="1" applyFont="1" applyFill="1" applyBorder="1" applyAlignment="1">
      <alignment horizontal="center" vertical="center"/>
    </xf>
    <xf numFmtId="180" fontId="157" fillId="148" borderId="552" xfId="12" applyNumberFormat="1" applyFont="1" applyFill="1" applyBorder="1" applyAlignment="1">
      <alignment horizontal="center" vertical="center"/>
    </xf>
    <xf numFmtId="0" fontId="760" fillId="8" borderId="552" xfId="12" applyFont="1" applyFill="1" applyBorder="1" applyAlignment="1">
      <alignment horizontal="center" vertical="center"/>
    </xf>
    <xf numFmtId="226" fontId="39" fillId="8" borderId="0" xfId="12" applyNumberFormat="1" applyFont="1" applyFill="1" applyAlignment="1">
      <alignment horizontal="center" vertical="center"/>
    </xf>
    <xf numFmtId="227" fontId="639" fillId="8" borderId="0" xfId="12" applyNumberFormat="1" applyFont="1" applyFill="1" applyAlignment="1">
      <alignment horizontal="right" vertical="center"/>
    </xf>
    <xf numFmtId="0" fontId="32" fillId="8" borderId="17" xfId="12" applyFont="1" applyFill="1" applyBorder="1" applyAlignment="1">
      <alignment horizontal="center" vertical="center"/>
    </xf>
    <xf numFmtId="0" fontId="32" fillId="12" borderId="17" xfId="12" applyFont="1" applyFill="1" applyBorder="1" applyAlignment="1">
      <alignment horizontal="center" vertical="center"/>
    </xf>
    <xf numFmtId="0" fontId="91" fillId="8" borderId="574" xfId="12" applyFont="1" applyFill="1" applyBorder="1" applyAlignment="1">
      <alignment horizontal="right" vertical="center"/>
    </xf>
    <xf numFmtId="0" fontId="91" fillId="8" borderId="478" xfId="12" applyFont="1" applyFill="1" applyBorder="1" applyAlignment="1">
      <alignment horizontal="right" vertical="center"/>
    </xf>
    <xf numFmtId="0" fontId="50" fillId="104" borderId="478" xfId="12" applyFont="1" applyFill="1" applyBorder="1" applyAlignment="1">
      <alignment horizontal="center" vertical="center"/>
    </xf>
    <xf numFmtId="0" fontId="32" fillId="8" borderId="478" xfId="12" applyFont="1" applyFill="1" applyBorder="1" applyAlignment="1">
      <alignment horizontal="center" vertical="center"/>
    </xf>
    <xf numFmtId="0" fontId="50" fillId="104" borderId="532" xfId="12" applyFont="1" applyFill="1" applyBorder="1" applyAlignment="1">
      <alignment horizontal="center" vertical="center"/>
    </xf>
    <xf numFmtId="0" fontId="32" fillId="0" borderId="575" xfId="12" applyFont="1" applyBorder="1" applyAlignment="1">
      <alignment horizontal="center" vertical="center"/>
    </xf>
    <xf numFmtId="0" fontId="32" fillId="0" borderId="473" xfId="12" applyFont="1" applyBorder="1" applyAlignment="1">
      <alignment horizontal="center" vertical="center"/>
    </xf>
    <xf numFmtId="0" fontId="37" fillId="0" borderId="473" xfId="12" applyFont="1" applyBorder="1" applyAlignment="1">
      <alignment horizontal="center" vertical="center"/>
    </xf>
    <xf numFmtId="0" fontId="32" fillId="8" borderId="576" xfId="12" applyFont="1" applyFill="1" applyBorder="1" applyAlignment="1">
      <alignment horizontal="center" vertical="center"/>
    </xf>
    <xf numFmtId="0" fontId="32" fillId="8" borderId="473" xfId="12" applyFont="1" applyFill="1" applyBorder="1" applyAlignment="1">
      <alignment horizontal="center" vertical="center"/>
    </xf>
    <xf numFmtId="0" fontId="32" fillId="12" borderId="576" xfId="12" applyFont="1" applyFill="1" applyBorder="1" applyAlignment="1">
      <alignment horizontal="center" vertical="center"/>
    </xf>
    <xf numFmtId="0" fontId="32" fillId="8" borderId="575" xfId="12" applyFont="1" applyFill="1" applyBorder="1" applyAlignment="1">
      <alignment horizontal="center" vertical="center"/>
    </xf>
    <xf numFmtId="0" fontId="28" fillId="8" borderId="473" xfId="12" applyFont="1" applyFill="1" applyBorder="1" applyAlignment="1">
      <alignment horizontal="right" vertical="center"/>
    </xf>
    <xf numFmtId="0" fontId="39" fillId="9" borderId="473" xfId="12" applyFont="1" applyFill="1" applyBorder="1" applyAlignment="1">
      <alignment horizontal="center" vertical="center"/>
    </xf>
    <xf numFmtId="0" fontId="32" fillId="21" borderId="0" xfId="12" applyFont="1" applyFill="1" applyAlignment="1">
      <alignment horizontal="center" vertical="center"/>
    </xf>
    <xf numFmtId="0" fontId="664" fillId="21" borderId="0" xfId="34" applyFont="1" applyFill="1" applyAlignment="1">
      <alignment vertical="center"/>
    </xf>
    <xf numFmtId="0" fontId="32" fillId="0" borderId="478" xfId="12" applyFont="1" applyBorder="1" applyAlignment="1">
      <alignment horizontal="center" vertical="center"/>
    </xf>
    <xf numFmtId="0" fontId="28" fillId="8" borderId="532" xfId="58" applyFont="1" applyFill="1" applyBorder="1" applyAlignment="1">
      <alignment horizontal="right" vertical="center"/>
    </xf>
    <xf numFmtId="0" fontId="417" fillId="8" borderId="279" xfId="58" applyFont="1" applyFill="1" applyBorder="1" applyAlignment="1">
      <alignment horizontal="left" vertical="center"/>
    </xf>
    <xf numFmtId="0" fontId="417" fillId="8" borderId="0" xfId="58" applyFont="1" applyFill="1" applyAlignment="1">
      <alignment horizontal="left" vertical="center"/>
    </xf>
    <xf numFmtId="0" fontId="157" fillId="8" borderId="0" xfId="58" applyFont="1" applyFill="1" applyAlignment="1">
      <alignment horizontal="centerContinuous" vertical="center"/>
    </xf>
    <xf numFmtId="0" fontId="157" fillId="8" borderId="0" xfId="58" applyFont="1" applyFill="1" applyAlignment="1">
      <alignment horizontal="right" vertical="center"/>
    </xf>
    <xf numFmtId="1" fontId="157" fillId="8" borderId="0" xfId="58" applyNumberFormat="1" applyFont="1" applyFill="1" applyAlignment="1">
      <alignment horizontal="center" vertical="center"/>
    </xf>
    <xf numFmtId="1" fontId="157" fillId="8" borderId="202" xfId="58" applyNumberFormat="1" applyFont="1" applyFill="1" applyBorder="1" applyAlignment="1">
      <alignment horizontal="center" vertical="center"/>
    </xf>
    <xf numFmtId="0" fontId="56" fillId="8" borderId="64" xfId="58" applyFont="1" applyFill="1" applyBorder="1" applyAlignment="1">
      <alignment horizontal="centerContinuous" vertical="center"/>
    </xf>
    <xf numFmtId="0" fontId="56" fillId="8" borderId="19" xfId="58" applyFont="1" applyFill="1" applyBorder="1" applyAlignment="1">
      <alignment horizontal="centerContinuous" vertical="center"/>
    </xf>
    <xf numFmtId="0" fontId="32" fillId="0" borderId="19" xfId="12" applyFont="1" applyBorder="1" applyAlignment="1">
      <alignment horizontal="center" vertical="center"/>
    </xf>
    <xf numFmtId="0" fontId="486" fillId="8" borderId="19" xfId="58" applyFont="1" applyFill="1" applyBorder="1" applyAlignment="1">
      <alignment horizontal="centerContinuous" vertical="center"/>
    </xf>
    <xf numFmtId="0" fontId="56" fillId="8" borderId="19" xfId="60" applyFont="1" applyFill="1" applyBorder="1" applyAlignment="1">
      <alignment vertical="center"/>
    </xf>
    <xf numFmtId="0" fontId="56" fillId="8" borderId="91" xfId="60" applyFont="1" applyFill="1" applyBorder="1" applyAlignment="1">
      <alignment vertical="center"/>
    </xf>
    <xf numFmtId="0" fontId="29" fillId="8" borderId="343" xfId="58" applyFont="1" applyFill="1" applyBorder="1" applyAlignment="1">
      <alignment horizontal="left" vertical="center"/>
    </xf>
    <xf numFmtId="0" fontId="29" fillId="8" borderId="480" xfId="58" applyFont="1" applyFill="1" applyBorder="1" applyAlignment="1">
      <alignment horizontal="left" vertical="center"/>
    </xf>
    <xf numFmtId="0" fontId="338" fillId="8" borderId="480" xfId="58" applyFont="1" applyFill="1" applyBorder="1" applyAlignment="1">
      <alignment horizontal="left" vertical="center"/>
    </xf>
    <xf numFmtId="0" fontId="32" fillId="0" borderId="577" xfId="12" applyFont="1" applyBorder="1" applyAlignment="1">
      <alignment horizontal="center" vertical="center"/>
    </xf>
    <xf numFmtId="0" fontId="32" fillId="0" borderId="480" xfId="12" applyFont="1" applyBorder="1" applyAlignment="1">
      <alignment horizontal="center" vertical="center"/>
    </xf>
    <xf numFmtId="0" fontId="707" fillId="0" borderId="578" xfId="12" applyFont="1" applyBorder="1" applyAlignment="1">
      <alignment horizontal="right" vertical="center"/>
    </xf>
    <xf numFmtId="0" fontId="707" fillId="0" borderId="480" xfId="12" applyFont="1" applyBorder="1" applyAlignment="1">
      <alignment horizontal="right" vertical="center"/>
    </xf>
    <xf numFmtId="180" fontId="339" fillId="8" borderId="579" xfId="12" applyNumberFormat="1" applyFont="1" applyFill="1" applyBorder="1" applyAlignment="1">
      <alignment horizontal="center" vertical="center"/>
    </xf>
    <xf numFmtId="180" fontId="339" fillId="8" borderId="432" xfId="12" applyNumberFormat="1" applyFont="1" applyFill="1" applyBorder="1" applyAlignment="1">
      <alignment horizontal="center" vertical="center"/>
    </xf>
    <xf numFmtId="180" fontId="266" fillId="8" borderId="133" xfId="12" applyNumberFormat="1" applyFont="1" applyFill="1" applyBorder="1" applyAlignment="1">
      <alignment horizontal="center" vertical="center"/>
    </xf>
    <xf numFmtId="180" fontId="789" fillId="8" borderId="133" xfId="12" applyNumberFormat="1" applyFont="1" applyFill="1" applyBorder="1" applyAlignment="1">
      <alignment horizontal="center" vertical="center"/>
    </xf>
    <xf numFmtId="180" fontId="39" fillId="8" borderId="133" xfId="12" applyNumberFormat="1" applyFont="1" applyFill="1" applyBorder="1" applyAlignment="1">
      <alignment horizontal="center" vertical="center"/>
    </xf>
    <xf numFmtId="180" fontId="39" fillId="8" borderId="580" xfId="12" applyNumberFormat="1" applyFont="1" applyFill="1" applyBorder="1" applyAlignment="1">
      <alignment horizontal="center" vertical="center"/>
    </xf>
    <xf numFmtId="0" fontId="139" fillId="30" borderId="481" xfId="12" applyFont="1" applyFill="1" applyBorder="1" applyAlignment="1">
      <alignment horizontal="center" vertical="center"/>
    </xf>
    <xf numFmtId="1" fontId="798" fillId="8" borderId="279" xfId="58" applyNumberFormat="1" applyFont="1" applyFill="1" applyBorder="1" applyAlignment="1">
      <alignment horizontal="left" vertical="center"/>
    </xf>
    <xf numFmtId="1" fontId="798" fillId="8" borderId="0" xfId="58" applyNumberFormat="1" applyFont="1" applyFill="1" applyAlignment="1">
      <alignment horizontal="left" vertical="center"/>
    </xf>
    <xf numFmtId="0" fontId="750" fillId="8" borderId="0" xfId="1" applyFont="1" applyFill="1" applyAlignment="1" applyProtection="1">
      <alignment horizontal="left"/>
      <protection hidden="1"/>
    </xf>
    <xf numFmtId="0" fontId="749" fillId="8" borderId="581" xfId="1" applyFont="1" applyFill="1" applyBorder="1" applyAlignment="1" applyProtection="1">
      <alignment horizontal="center"/>
      <protection hidden="1"/>
    </xf>
    <xf numFmtId="0" fontId="749" fillId="8" borderId="0" xfId="1" applyFont="1" applyFill="1" applyAlignment="1" applyProtection="1">
      <alignment horizontal="center"/>
      <protection hidden="1"/>
    </xf>
    <xf numFmtId="0" fontId="32" fillId="0" borderId="24" xfId="12" applyFont="1" applyBorder="1" applyAlignment="1">
      <alignment horizontal="center" vertical="center"/>
    </xf>
    <xf numFmtId="0" fontId="143" fillId="8" borderId="44" xfId="58" applyFont="1" applyFill="1" applyBorder="1" applyAlignment="1">
      <alignment vertical="center"/>
    </xf>
    <xf numFmtId="0" fontId="123" fillId="8" borderId="117" xfId="58" applyFont="1" applyFill="1" applyBorder="1" applyAlignment="1">
      <alignment vertical="center"/>
    </xf>
    <xf numFmtId="0" fontId="129" fillId="8" borderId="117" xfId="58" applyFont="1" applyFill="1" applyBorder="1" applyAlignment="1">
      <alignment vertical="center"/>
    </xf>
    <xf numFmtId="0" fontId="53" fillId="8" borderId="117" xfId="58" applyFont="1" applyFill="1" applyBorder="1" applyAlignment="1">
      <alignment vertical="center"/>
    </xf>
    <xf numFmtId="0" fontId="53" fillId="8" borderId="45" xfId="58" applyFont="1" applyFill="1" applyBorder="1" applyAlignment="1">
      <alignment vertical="center"/>
    </xf>
    <xf numFmtId="168" fontId="484" fillId="8" borderId="0" xfId="12" applyNumberFormat="1" applyFont="1" applyFill="1" applyAlignment="1">
      <alignment horizontal="left" vertical="center"/>
    </xf>
    <xf numFmtId="0" fontId="799" fillId="0" borderId="501" xfId="12" applyFont="1" applyBorder="1" applyAlignment="1">
      <alignment vertical="center"/>
    </xf>
    <xf numFmtId="0" fontId="799" fillId="0" borderId="467" xfId="12" applyFont="1" applyBorder="1" applyAlignment="1">
      <alignment vertical="center"/>
    </xf>
    <xf numFmtId="1" fontId="52" fillId="73" borderId="279" xfId="58" applyNumberFormat="1" applyFont="1" applyFill="1" applyBorder="1" applyAlignment="1">
      <alignment horizontal="left" vertical="center"/>
    </xf>
    <xf numFmtId="1" fontId="52" fillId="73" borderId="0" xfId="58" applyNumberFormat="1" applyFont="1" applyFill="1" applyAlignment="1">
      <alignment horizontal="left" vertical="center"/>
    </xf>
    <xf numFmtId="224" fontId="338" fillId="8" borderId="566" xfId="58" applyNumberFormat="1" applyFont="1" applyFill="1" applyBorder="1" applyAlignment="1" applyProtection="1">
      <alignment horizontal="left" vertical="center"/>
      <protection locked="0"/>
    </xf>
    <xf numFmtId="224" fontId="91" fillId="8" borderId="571" xfId="58" applyNumberFormat="1" applyFont="1" applyFill="1" applyBorder="1" applyAlignment="1" applyProtection="1">
      <alignment horizontal="right" vertical="center"/>
      <protection locked="0"/>
    </xf>
    <xf numFmtId="224" fontId="91" fillId="8" borderId="0" xfId="58" applyNumberFormat="1" applyFont="1" applyFill="1" applyAlignment="1" applyProtection="1">
      <alignment horizontal="right" vertical="center"/>
      <protection locked="0"/>
    </xf>
    <xf numFmtId="180" fontId="157" fillId="0" borderId="24" xfId="12" applyNumberFormat="1" applyFont="1" applyBorder="1" applyAlignment="1">
      <alignment horizontal="center" vertical="center"/>
    </xf>
    <xf numFmtId="180" fontId="157" fillId="0" borderId="0" xfId="12" applyNumberFormat="1" applyFont="1" applyAlignment="1">
      <alignment horizontal="center" vertical="center"/>
    </xf>
    <xf numFmtId="0" fontId="346" fillId="17" borderId="566" xfId="12" applyFont="1" applyFill="1" applyBorder="1" applyAlignment="1">
      <alignment horizontal="center" vertical="center"/>
    </xf>
    <xf numFmtId="0" fontId="39" fillId="8" borderId="566" xfId="58" applyFont="1" applyFill="1" applyBorder="1" applyAlignment="1">
      <alignment horizontal="center" vertical="center"/>
    </xf>
    <xf numFmtId="0" fontId="39" fillId="8" borderId="549" xfId="58" applyFont="1" applyFill="1" applyBorder="1" applyAlignment="1">
      <alignment horizontal="center" vertical="center"/>
    </xf>
    <xf numFmtId="180" fontId="157" fillId="8" borderId="235" xfId="12" applyNumberFormat="1" applyFont="1" applyFill="1" applyBorder="1" applyAlignment="1">
      <alignment horizontal="centerContinuous" vertical="center" wrapText="1"/>
    </xf>
    <xf numFmtId="1" fontId="800" fillId="126" borderId="279" xfId="58" applyNumberFormat="1" applyFont="1" applyFill="1" applyBorder="1" applyAlignment="1">
      <alignment horizontal="left" vertical="center"/>
    </xf>
    <xf numFmtId="1" fontId="800" fillId="126" borderId="0" xfId="58" applyNumberFormat="1" applyFont="1" applyFill="1" applyAlignment="1">
      <alignment horizontal="left" vertical="center"/>
    </xf>
    <xf numFmtId="224" fontId="91" fillId="8" borderId="566" xfId="58" applyNumberFormat="1" applyFont="1" applyFill="1" applyBorder="1" applyAlignment="1" applyProtection="1">
      <alignment horizontal="right" vertical="center"/>
      <protection locked="0"/>
    </xf>
    <xf numFmtId="180" fontId="157" fillId="0" borderId="550" xfId="12" applyNumberFormat="1" applyFont="1" applyBorder="1" applyAlignment="1">
      <alignment horizontal="center" vertical="center"/>
    </xf>
    <xf numFmtId="180" fontId="157" fillId="0" borderId="566" xfId="12" applyNumberFormat="1" applyFont="1" applyBorder="1" applyAlignment="1">
      <alignment horizontal="center" vertical="center"/>
    </xf>
    <xf numFmtId="1" fontId="52" fillId="68" borderId="279" xfId="58" applyNumberFormat="1" applyFont="1" applyFill="1" applyBorder="1" applyAlignment="1">
      <alignment horizontal="left" vertical="center"/>
    </xf>
    <xf numFmtId="1" fontId="52" fillId="68" borderId="0" xfId="58" applyNumberFormat="1" applyFont="1" applyFill="1" applyAlignment="1">
      <alignment horizontal="left" vertical="center"/>
    </xf>
    <xf numFmtId="1" fontId="800" fillId="80" borderId="279" xfId="58" applyNumberFormat="1" applyFont="1" applyFill="1" applyBorder="1" applyAlignment="1">
      <alignment horizontal="left" vertical="center"/>
    </xf>
    <xf numFmtId="1" fontId="800" fillId="80" borderId="0" xfId="58" applyNumberFormat="1" applyFont="1" applyFill="1" applyAlignment="1">
      <alignment horizontal="left" vertical="center"/>
    </xf>
    <xf numFmtId="1" fontId="28" fillId="206" borderId="279" xfId="58" applyNumberFormat="1" applyFont="1" applyFill="1" applyBorder="1" applyAlignment="1">
      <alignment horizontal="left" vertical="center"/>
    </xf>
    <xf numFmtId="1" fontId="28" fillId="206" borderId="0" xfId="58" applyNumberFormat="1" applyFont="1" applyFill="1" applyAlignment="1">
      <alignment horizontal="left" vertical="center"/>
    </xf>
    <xf numFmtId="1" fontId="800" fillId="69" borderId="279" xfId="58" applyNumberFormat="1" applyFont="1" applyFill="1" applyBorder="1" applyAlignment="1">
      <alignment horizontal="left" vertical="center"/>
    </xf>
    <xf numFmtId="1" fontId="800" fillId="69" borderId="0" xfId="58" applyNumberFormat="1" applyFont="1" applyFill="1" applyAlignment="1">
      <alignment horizontal="left" vertical="center"/>
    </xf>
    <xf numFmtId="1" fontId="28" fillId="127" borderId="279" xfId="58" applyNumberFormat="1" applyFont="1" applyFill="1" applyBorder="1" applyAlignment="1">
      <alignment horizontal="left" vertical="center"/>
    </xf>
    <xf numFmtId="1" fontId="28" fillId="127" borderId="0" xfId="58" applyNumberFormat="1" applyFont="1" applyFill="1" applyAlignment="1">
      <alignment horizontal="left" vertical="center"/>
    </xf>
    <xf numFmtId="1" fontId="800" fillId="110" borderId="64" xfId="58" applyNumberFormat="1" applyFont="1" applyFill="1" applyBorder="1" applyAlignment="1">
      <alignment horizontal="left" vertical="center"/>
    </xf>
    <xf numFmtId="1" fontId="800" fillId="110" borderId="19" xfId="58" applyNumberFormat="1" applyFont="1" applyFill="1" applyBorder="1" applyAlignment="1">
      <alignment horizontal="left" vertical="center"/>
    </xf>
    <xf numFmtId="224" fontId="338" fillId="8" borderId="583" xfId="58" applyNumberFormat="1" applyFont="1" applyFill="1" applyBorder="1" applyAlignment="1" applyProtection="1">
      <alignment horizontal="left" vertical="center"/>
      <protection locked="0"/>
    </xf>
    <xf numFmtId="224" fontId="91" fillId="8" borderId="584" xfId="58" applyNumberFormat="1" applyFont="1" applyFill="1" applyBorder="1" applyAlignment="1" applyProtection="1">
      <alignment horizontal="right" vertical="center"/>
      <protection locked="0"/>
    </xf>
    <xf numFmtId="224" fontId="91" fillId="8" borderId="19" xfId="58" applyNumberFormat="1" applyFont="1" applyFill="1" applyBorder="1" applyAlignment="1" applyProtection="1">
      <alignment horizontal="right" vertical="center"/>
      <protection locked="0"/>
    </xf>
    <xf numFmtId="180" fontId="157" fillId="0" borderId="211" xfId="12" applyNumberFormat="1" applyFont="1" applyBorder="1" applyAlignment="1">
      <alignment horizontal="center" vertical="center"/>
    </xf>
    <xf numFmtId="180" fontId="157" fillId="0" borderId="19" xfId="12" applyNumberFormat="1" applyFont="1" applyBorder="1" applyAlignment="1">
      <alignment horizontal="center" vertical="center"/>
    </xf>
    <xf numFmtId="0" fontId="346" fillId="17" borderId="583" xfId="12" applyFont="1" applyFill="1" applyBorder="1" applyAlignment="1">
      <alignment horizontal="center" vertical="center"/>
    </xf>
    <xf numFmtId="0" fontId="266" fillId="17" borderId="583" xfId="12" applyFont="1" applyFill="1" applyBorder="1" applyAlignment="1">
      <alignment horizontal="center" vertical="center"/>
    </xf>
    <xf numFmtId="0" fontId="789" fillId="17" borderId="583" xfId="12" applyFont="1" applyFill="1" applyBorder="1" applyAlignment="1">
      <alignment horizontal="center" vertical="center"/>
    </xf>
    <xf numFmtId="0" fontId="39" fillId="8" borderId="583" xfId="58" applyFont="1" applyFill="1" applyBorder="1" applyAlignment="1">
      <alignment horizontal="center" vertical="center"/>
    </xf>
    <xf numFmtId="0" fontId="39" fillId="8" borderId="585" xfId="58" applyFont="1" applyFill="1" applyBorder="1" applyAlignment="1">
      <alignment horizontal="center" vertical="center"/>
    </xf>
    <xf numFmtId="180" fontId="157" fillId="8" borderId="586" xfId="12" applyNumberFormat="1" applyFont="1" applyFill="1" applyBorder="1" applyAlignment="1">
      <alignment horizontal="centerContinuous" vertical="center" wrapText="1"/>
    </xf>
    <xf numFmtId="0" fontId="32" fillId="9" borderId="279" xfId="12" applyFont="1" applyFill="1" applyBorder="1" applyAlignment="1">
      <alignment horizontal="center" vertical="center"/>
    </xf>
    <xf numFmtId="0" fontId="32" fillId="9" borderId="0" xfId="12" applyFont="1" applyFill="1" applyAlignment="1">
      <alignment horizontal="center" vertical="center"/>
    </xf>
    <xf numFmtId="0" fontId="28" fillId="9" borderId="0" xfId="12" applyFont="1" applyFill="1" applyAlignment="1">
      <alignment horizontal="right" vertical="center"/>
    </xf>
    <xf numFmtId="0" fontId="28" fillId="9" borderId="310" xfId="12" applyFont="1" applyFill="1" applyBorder="1" applyAlignment="1">
      <alignment horizontal="center" vertical="center"/>
    </xf>
    <xf numFmtId="224" fontId="28" fillId="9" borderId="0" xfId="58" applyNumberFormat="1" applyFont="1" applyFill="1" applyAlignment="1" applyProtection="1">
      <alignment horizontal="center" vertical="center"/>
      <protection locked="0"/>
    </xf>
    <xf numFmtId="1" fontId="801" fillId="9" borderId="472" xfId="58" applyNumberFormat="1" applyFont="1" applyFill="1" applyBorder="1" applyAlignment="1">
      <alignment horizontal="left" vertical="center"/>
    </xf>
    <xf numFmtId="1" fontId="801" fillId="9" borderId="473" xfId="58" applyNumberFormat="1" applyFont="1" applyFill="1" applyBorder="1" applyAlignment="1">
      <alignment horizontal="left" vertical="center"/>
    </xf>
    <xf numFmtId="0" fontId="32" fillId="9" borderId="473" xfId="12" applyFont="1" applyFill="1" applyBorder="1" applyAlignment="1">
      <alignment horizontal="center" vertical="center"/>
    </xf>
    <xf numFmtId="0" fontId="28" fillId="9" borderId="473" xfId="12" applyFont="1" applyFill="1" applyBorder="1" applyAlignment="1">
      <alignment horizontal="center" vertical="center"/>
    </xf>
    <xf numFmtId="224" fontId="28" fillId="9" borderId="473" xfId="58" applyNumberFormat="1" applyFont="1" applyFill="1" applyBorder="1" applyAlignment="1" applyProtection="1">
      <alignment horizontal="center" vertical="center"/>
      <protection locked="0"/>
    </xf>
    <xf numFmtId="0" fontId="345" fillId="8" borderId="51" xfId="58" applyFont="1" applyFill="1" applyBorder="1" applyAlignment="1">
      <alignment vertical="center"/>
    </xf>
    <xf numFmtId="0" fontId="345" fillId="8" borderId="473" xfId="58" applyFont="1" applyFill="1" applyBorder="1" applyAlignment="1">
      <alignment vertical="center"/>
    </xf>
    <xf numFmtId="0" fontId="111" fillId="8" borderId="473" xfId="58" applyFont="1" applyFill="1" applyBorder="1" applyAlignment="1">
      <alignment vertical="center"/>
    </xf>
    <xf numFmtId="0" fontId="128" fillId="8" borderId="473" xfId="58" applyFont="1" applyFill="1" applyBorder="1" applyAlignment="1">
      <alignment vertical="center"/>
    </xf>
    <xf numFmtId="0" fontId="28" fillId="8" borderId="473" xfId="58" applyFont="1" applyFill="1" applyBorder="1" applyAlignment="1">
      <alignment vertical="center"/>
    </xf>
    <xf numFmtId="0" fontId="56" fillId="8" borderId="473" xfId="58" applyFont="1" applyFill="1" applyBorder="1" applyAlignment="1">
      <alignment vertical="center"/>
    </xf>
    <xf numFmtId="1" fontId="801" fillId="8" borderId="0" xfId="58" applyNumberFormat="1" applyFont="1" applyFill="1" applyAlignment="1">
      <alignment horizontal="left" vertical="center"/>
    </xf>
    <xf numFmtId="224" fontId="801" fillId="8" borderId="0" xfId="58" applyNumberFormat="1" applyFont="1" applyFill="1" applyAlignment="1" applyProtection="1">
      <alignment horizontal="center" vertical="center"/>
      <protection locked="0"/>
    </xf>
    <xf numFmtId="0" fontId="56" fillId="8" borderId="0" xfId="58" applyFont="1" applyFill="1" applyAlignment="1">
      <alignment vertical="center"/>
    </xf>
    <xf numFmtId="1" fontId="29" fillId="8" borderId="588" xfId="58" applyNumberFormat="1" applyFont="1" applyFill="1" applyBorder="1" applyAlignment="1">
      <alignment horizontal="left" vertical="center"/>
    </xf>
    <xf numFmtId="1" fontId="29" fillId="8" borderId="552" xfId="58" applyNumberFormat="1" applyFont="1" applyFill="1" applyBorder="1" applyAlignment="1">
      <alignment horizontal="left" vertical="center"/>
    </xf>
    <xf numFmtId="1" fontId="359" fillId="8" borderId="552" xfId="58" applyNumberFormat="1" applyFont="1" applyFill="1" applyBorder="1" applyAlignment="1">
      <alignment horizontal="left" vertical="center"/>
    </xf>
    <xf numFmtId="1" fontId="359" fillId="8" borderId="589" xfId="58" applyNumberFormat="1" applyFont="1" applyFill="1" applyBorder="1" applyAlignment="1">
      <alignment horizontal="left" vertical="center"/>
    </xf>
    <xf numFmtId="1" fontId="359" fillId="8" borderId="42" xfId="58" applyNumberFormat="1" applyFont="1" applyFill="1" applyBorder="1" applyAlignment="1">
      <alignment horizontal="left" vertical="center"/>
    </xf>
    <xf numFmtId="1" fontId="359" fillId="8" borderId="0" xfId="58" applyNumberFormat="1" applyFont="1" applyFill="1" applyAlignment="1">
      <alignment horizontal="left" vertical="center"/>
    </xf>
    <xf numFmtId="1" fontId="359" fillId="8" borderId="41" xfId="58" applyNumberFormat="1" applyFont="1" applyFill="1" applyBorder="1" applyAlignment="1">
      <alignment horizontal="left" vertical="center"/>
    </xf>
    <xf numFmtId="1" fontId="359" fillId="8" borderId="46" xfId="58" applyNumberFormat="1" applyFont="1" applyFill="1" applyBorder="1" applyAlignment="1">
      <alignment horizontal="left" vertical="center"/>
    </xf>
    <xf numFmtId="1" fontId="359" fillId="8" borderId="44" xfId="58" applyNumberFormat="1" applyFont="1" applyFill="1" applyBorder="1" applyAlignment="1">
      <alignment horizontal="left" vertical="center"/>
    </xf>
    <xf numFmtId="1" fontId="359" fillId="8" borderId="45" xfId="58" applyNumberFormat="1" applyFont="1" applyFill="1" applyBorder="1" applyAlignment="1">
      <alignment horizontal="left" vertical="center"/>
    </xf>
    <xf numFmtId="0" fontId="56" fillId="8" borderId="486" xfId="58" applyFont="1" applyFill="1" applyBorder="1" applyAlignment="1">
      <alignment horizontal="left" vertical="center"/>
    </xf>
    <xf numFmtId="0" fontId="56" fillId="8" borderId="310" xfId="58" applyFont="1" applyFill="1" applyBorder="1" applyAlignment="1">
      <alignment horizontal="left" vertical="center"/>
    </xf>
    <xf numFmtId="0" fontId="56" fillId="8" borderId="310" xfId="58" applyFont="1" applyFill="1" applyBorder="1" applyAlignment="1">
      <alignment vertical="center"/>
    </xf>
    <xf numFmtId="0" fontId="153" fillId="8" borderId="310" xfId="58" applyFont="1" applyFill="1" applyBorder="1" applyAlignment="1">
      <alignment horizontal="right" vertical="center"/>
    </xf>
    <xf numFmtId="1" fontId="214" fillId="8" borderId="64" xfId="58" applyNumberFormat="1" applyFont="1" applyFill="1" applyBorder="1" applyAlignment="1">
      <alignment horizontal="left" vertical="center"/>
    </xf>
    <xf numFmtId="1" fontId="214" fillId="8" borderId="19" xfId="58" applyNumberFormat="1" applyFont="1" applyFill="1" applyBorder="1" applyAlignment="1">
      <alignment horizontal="left" vertical="center"/>
    </xf>
    <xf numFmtId="1" fontId="798" fillId="194" borderId="19" xfId="58" applyNumberFormat="1" applyFont="1" applyFill="1" applyBorder="1" applyAlignment="1">
      <alignment horizontal="left" vertical="center"/>
    </xf>
    <xf numFmtId="1" fontId="798" fillId="194" borderId="0" xfId="58" applyNumberFormat="1" applyFont="1" applyFill="1" applyAlignment="1">
      <alignment horizontal="left" vertical="center"/>
    </xf>
    <xf numFmtId="0" fontId="750" fillId="8" borderId="0" xfId="1" applyFont="1" applyFill="1" applyAlignment="1" applyProtection="1">
      <alignment horizontal="center"/>
      <protection hidden="1"/>
    </xf>
    <xf numFmtId="0" fontId="29" fillId="8" borderId="0" xfId="58" applyFont="1" applyFill="1" applyAlignment="1">
      <alignment horizontal="left" vertical="center"/>
    </xf>
    <xf numFmtId="224" fontId="338" fillId="17" borderId="549" xfId="58" applyNumberFormat="1" applyFont="1" applyFill="1" applyBorder="1" applyAlignment="1" applyProtection="1">
      <alignment horizontal="center" vertical="center"/>
      <protection locked="0"/>
    </xf>
    <xf numFmtId="224" fontId="338" fillId="17" borderId="566" xfId="58" applyNumberFormat="1" applyFont="1" applyFill="1" applyBorder="1" applyAlignment="1" applyProtection="1">
      <alignment horizontal="center" vertical="center"/>
      <protection locked="0"/>
    </xf>
    <xf numFmtId="0" fontId="480" fillId="8" borderId="235" xfId="58" applyFont="1" applyFill="1" applyBorder="1" applyAlignment="1">
      <alignment horizontal="left" vertical="center"/>
    </xf>
    <xf numFmtId="0" fontId="480" fillId="8" borderId="566" xfId="58" applyFont="1" applyFill="1" applyBorder="1" applyAlignment="1">
      <alignment horizontal="left" vertical="center"/>
    </xf>
    <xf numFmtId="0" fontId="480" fillId="8" borderId="549" xfId="58" applyFont="1" applyFill="1" applyBorder="1" applyAlignment="1">
      <alignment horizontal="left" vertical="center"/>
    </xf>
    <xf numFmtId="224" fontId="338" fillId="17" borderId="585" xfId="58" applyNumberFormat="1" applyFont="1" applyFill="1" applyBorder="1" applyAlignment="1" applyProtection="1">
      <alignment horizontal="center" vertical="center"/>
      <protection locked="0"/>
    </xf>
    <xf numFmtId="224" fontId="338" fillId="17" borderId="583" xfId="58" applyNumberFormat="1" applyFont="1" applyFill="1" applyBorder="1" applyAlignment="1" applyProtection="1">
      <alignment horizontal="center" vertical="center"/>
      <protection locked="0"/>
    </xf>
    <xf numFmtId="0" fontId="480" fillId="8" borderId="586" xfId="58" applyFont="1" applyFill="1" applyBorder="1" applyAlignment="1">
      <alignment horizontal="left" vertical="center"/>
    </xf>
    <xf numFmtId="0" fontId="480" fillId="8" borderId="583" xfId="58" applyFont="1" applyFill="1" applyBorder="1" applyAlignment="1">
      <alignment horizontal="left" vertical="center"/>
    </xf>
    <xf numFmtId="0" fontId="480" fillId="8" borderId="585" xfId="58" applyFont="1" applyFill="1" applyBorder="1" applyAlignment="1">
      <alignment horizontal="left" vertical="center"/>
    </xf>
    <xf numFmtId="1" fontId="29" fillId="8" borderId="279" xfId="58" applyNumberFormat="1" applyFont="1" applyFill="1" applyBorder="1" applyAlignment="1">
      <alignment horizontal="left" vertical="center"/>
    </xf>
    <xf numFmtId="1" fontId="29" fillId="8" borderId="0" xfId="58" applyNumberFormat="1" applyFont="1" applyFill="1" applyAlignment="1">
      <alignment horizontal="left" vertical="center"/>
    </xf>
    <xf numFmtId="1" fontId="801" fillId="194" borderId="0" xfId="58" applyNumberFormat="1" applyFont="1" applyFill="1" applyAlignment="1">
      <alignment horizontal="left" vertical="center"/>
    </xf>
    <xf numFmtId="0" fontId="339" fillId="8" borderId="0" xfId="12" applyFont="1" applyFill="1" applyAlignment="1">
      <alignment horizontal="center" vertical="center"/>
    </xf>
    <xf numFmtId="180" fontId="157" fillId="8" borderId="0" xfId="12" applyNumberFormat="1" applyFont="1" applyFill="1" applyAlignment="1">
      <alignment horizontal="center" vertical="center"/>
    </xf>
    <xf numFmtId="0" fontId="266" fillId="8" borderId="0" xfId="12" applyFont="1" applyFill="1" applyAlignment="1">
      <alignment horizontal="center" vertical="center"/>
    </xf>
    <xf numFmtId="0" fontId="789" fillId="8" borderId="0" xfId="58" applyFont="1" applyFill="1" applyAlignment="1">
      <alignment horizontal="center" vertical="center"/>
    </xf>
    <xf numFmtId="1" fontId="802" fillId="194" borderId="0" xfId="58" applyNumberFormat="1" applyFont="1" applyFill="1" applyAlignment="1">
      <alignment horizontal="center" vertical="center"/>
    </xf>
    <xf numFmtId="0" fontId="803" fillId="8" borderId="0" xfId="58" applyFont="1" applyFill="1" applyAlignment="1">
      <alignment vertical="center"/>
    </xf>
    <xf numFmtId="180" fontId="157" fillId="8" borderId="202" xfId="12" applyNumberFormat="1" applyFont="1" applyFill="1" applyBorder="1" applyAlignment="1">
      <alignment horizontal="center" vertical="center"/>
    </xf>
    <xf numFmtId="0" fontId="214" fillId="8" borderId="279" xfId="58" applyFont="1" applyFill="1" applyBorder="1" applyAlignment="1">
      <alignment vertical="center"/>
    </xf>
    <xf numFmtId="0" fontId="214" fillId="8" borderId="0" xfId="58" applyFont="1" applyFill="1" applyAlignment="1">
      <alignment vertical="center"/>
    </xf>
    <xf numFmtId="0" fontId="56" fillId="8" borderId="279" xfId="58" applyFont="1" applyFill="1" applyBorder="1" applyAlignment="1" applyProtection="1">
      <alignment vertical="center"/>
      <protection locked="0"/>
    </xf>
    <xf numFmtId="0" fontId="56" fillId="8" borderId="0" xfId="58" applyFont="1" applyFill="1" applyAlignment="1" applyProtection="1">
      <alignment vertical="center"/>
      <protection locked="0"/>
    </xf>
    <xf numFmtId="1" fontId="56" fillId="8" borderId="0" xfId="58" applyNumberFormat="1" applyFont="1" applyFill="1" applyAlignment="1" applyProtection="1">
      <alignment horizontal="right" vertical="center"/>
      <protection locked="0"/>
    </xf>
    <xf numFmtId="0" fontId="56" fillId="8" borderId="0" xfId="58" applyFont="1" applyFill="1" applyAlignment="1" applyProtection="1">
      <alignment horizontal="right" vertical="center"/>
      <protection locked="0"/>
    </xf>
    <xf numFmtId="0" fontId="56" fillId="8" borderId="279" xfId="58" applyFont="1" applyFill="1" applyBorder="1" applyAlignment="1">
      <alignment vertical="center"/>
    </xf>
    <xf numFmtId="0" fontId="417" fillId="8" borderId="0" xfId="58" applyFont="1" applyFill="1" applyAlignment="1">
      <alignment vertical="center"/>
    </xf>
    <xf numFmtId="0" fontId="417" fillId="8" borderId="0" xfId="58" applyFont="1" applyFill="1" applyAlignment="1">
      <alignment horizontal="center" vertical="center"/>
    </xf>
    <xf numFmtId="0" fontId="32" fillId="8" borderId="472" xfId="12" applyFont="1" applyFill="1" applyBorder="1" applyAlignment="1">
      <alignment horizontal="center" vertical="center"/>
    </xf>
    <xf numFmtId="0" fontId="32" fillId="8" borderId="474" xfId="12" applyFont="1" applyFill="1" applyBorder="1" applyAlignment="1">
      <alignment horizontal="center" vertical="center"/>
    </xf>
    <xf numFmtId="0" fontId="37" fillId="0" borderId="0" xfId="57" applyFont="1" applyAlignment="1">
      <alignment vertical="center"/>
    </xf>
    <xf numFmtId="0" fontId="37" fillId="8" borderId="588" xfId="57" applyFont="1" applyFill="1" applyBorder="1" applyAlignment="1">
      <alignment vertical="center"/>
    </xf>
    <xf numFmtId="0" fontId="37" fillId="8" borderId="552" xfId="57" applyFont="1" applyFill="1" applyBorder="1" applyAlignment="1">
      <alignment vertical="center"/>
    </xf>
    <xf numFmtId="0" fontId="37" fillId="8" borderId="589" xfId="57" applyFont="1" applyFill="1" applyBorder="1" applyAlignment="1">
      <alignment vertical="center"/>
    </xf>
    <xf numFmtId="0" fontId="37" fillId="8" borderId="0" xfId="57" applyFont="1" applyFill="1" applyAlignment="1">
      <alignment vertical="center"/>
    </xf>
    <xf numFmtId="0" fontId="37" fillId="8" borderId="0" xfId="57" applyFont="1" applyFill="1" applyAlignment="1">
      <alignment horizontal="center" vertical="center"/>
    </xf>
    <xf numFmtId="0" fontId="56" fillId="0" borderId="0" xfId="57" applyFont="1" applyAlignment="1">
      <alignment vertical="center"/>
    </xf>
    <xf numFmtId="0" fontId="39" fillId="8" borderId="42" xfId="58" applyFont="1" applyFill="1" applyBorder="1" applyAlignment="1">
      <alignment vertical="center"/>
    </xf>
    <xf numFmtId="0" fontId="39" fillId="8" borderId="0" xfId="58" applyFont="1" applyFill="1" applyAlignment="1">
      <alignment vertical="center"/>
    </xf>
    <xf numFmtId="0" fontId="37" fillId="8" borderId="41" xfId="57" applyFont="1" applyFill="1" applyBorder="1" applyAlignment="1">
      <alignment vertical="center"/>
    </xf>
    <xf numFmtId="0" fontId="37" fillId="8" borderId="42" xfId="57" applyFont="1" applyFill="1" applyBorder="1" applyAlignment="1">
      <alignment vertical="center"/>
    </xf>
    <xf numFmtId="0" fontId="37" fillId="8" borderId="46" xfId="57" applyFont="1" applyFill="1" applyBorder="1" applyAlignment="1">
      <alignment vertical="center"/>
    </xf>
    <xf numFmtId="0" fontId="37" fillId="8" borderId="44" xfId="57" applyFont="1" applyFill="1" applyBorder="1" applyAlignment="1">
      <alignment vertical="center"/>
    </xf>
    <xf numFmtId="0" fontId="805" fillId="8" borderId="45" xfId="57" applyFont="1" applyFill="1" applyBorder="1" applyAlignment="1">
      <alignment horizontal="center" vertical="center"/>
    </xf>
    <xf numFmtId="0" fontId="805" fillId="8" borderId="0" xfId="57" applyFont="1" applyFill="1" applyAlignment="1">
      <alignment horizontal="center" vertical="center"/>
    </xf>
    <xf numFmtId="0" fontId="53" fillId="0" borderId="0" xfId="57" applyFont="1" applyAlignment="1">
      <alignment vertical="center"/>
    </xf>
    <xf numFmtId="0" fontId="806" fillId="0" borderId="0" xfId="57" applyFont="1" applyAlignment="1">
      <alignment horizontal="center" vertical="center"/>
    </xf>
    <xf numFmtId="0" fontId="806" fillId="8" borderId="0" xfId="57" applyFont="1" applyFill="1" applyAlignment="1">
      <alignment horizontal="center" vertical="center"/>
    </xf>
    <xf numFmtId="0" fontId="37" fillId="0" borderId="0" xfId="58" applyFont="1" applyAlignment="1">
      <alignment vertical="center"/>
    </xf>
    <xf numFmtId="0" fontId="53" fillId="8" borderId="0" xfId="57" applyFont="1" applyFill="1" applyAlignment="1">
      <alignment horizontal="center" vertical="center"/>
    </xf>
    <xf numFmtId="0" fontId="37" fillId="0" borderId="0" xfId="57" applyFont="1" applyAlignment="1">
      <alignment horizontal="center" vertical="center"/>
    </xf>
    <xf numFmtId="0" fontId="37" fillId="0" borderId="0" xfId="58" applyFont="1" applyAlignment="1">
      <alignment vertical="center" wrapText="1"/>
    </xf>
    <xf numFmtId="0" fontId="678" fillId="8" borderId="0" xfId="57" applyFont="1" applyFill="1" applyAlignment="1">
      <alignment vertical="center"/>
    </xf>
    <xf numFmtId="0" fontId="678" fillId="8" borderId="0" xfId="57" applyFont="1" applyFill="1" applyAlignment="1">
      <alignment horizontal="center" vertical="center"/>
    </xf>
    <xf numFmtId="0" fontId="56" fillId="8" borderId="0" xfId="57" applyFont="1" applyFill="1" applyAlignment="1">
      <alignment vertical="center"/>
    </xf>
    <xf numFmtId="0" fontId="678" fillId="8" borderId="0" xfId="57" applyFont="1" applyFill="1" applyAlignment="1">
      <alignment horizontal="right" vertical="center"/>
    </xf>
    <xf numFmtId="0" fontId="808" fillId="125" borderId="0" xfId="57" applyFont="1" applyFill="1" applyAlignment="1">
      <alignment horizontal="left" vertical="center"/>
    </xf>
    <xf numFmtId="0" fontId="678" fillId="0" borderId="0" xfId="57" applyFont="1" applyAlignment="1">
      <alignment vertical="center"/>
    </xf>
    <xf numFmtId="0" fontId="678" fillId="8" borderId="0" xfId="58" applyFont="1" applyFill="1" applyAlignment="1">
      <alignment vertical="center"/>
    </xf>
    <xf numFmtId="0" fontId="678" fillId="8" borderId="0" xfId="58" applyFont="1" applyFill="1" applyAlignment="1">
      <alignment horizontal="center" vertical="center"/>
    </xf>
    <xf numFmtId="0" fontId="56" fillId="0" borderId="0" xfId="58" applyFont="1" applyAlignment="1">
      <alignment vertical="center"/>
    </xf>
    <xf numFmtId="0" fontId="794" fillId="0" borderId="590" xfId="58" applyFont="1" applyBorder="1" applyAlignment="1">
      <alignment horizontal="left" vertical="center"/>
    </xf>
    <xf numFmtId="0" fontId="794" fillId="0" borderId="591" xfId="58" applyFont="1" applyBorder="1" applyAlignment="1">
      <alignment horizontal="center" vertical="center"/>
    </xf>
    <xf numFmtId="0" fontId="678" fillId="8" borderId="0" xfId="57" applyFont="1" applyFill="1" applyAlignment="1" applyProtection="1">
      <alignment horizontal="center" vertical="center" wrapText="1"/>
      <protection locked="0"/>
    </xf>
    <xf numFmtId="0" fontId="157" fillId="8" borderId="0" xfId="57" applyFont="1" applyFill="1" applyAlignment="1" applyProtection="1">
      <alignment horizontal="center" vertical="center" wrapText="1"/>
      <protection locked="0"/>
    </xf>
    <xf numFmtId="0" fontId="61" fillId="8" borderId="0" xfId="57" applyFont="1" applyFill="1" applyAlignment="1">
      <alignment vertical="center"/>
    </xf>
    <xf numFmtId="0" fontId="678" fillId="8" borderId="0" xfId="57" applyFont="1" applyFill="1" applyAlignment="1" applyProtection="1">
      <alignment horizontal="left" vertical="center" wrapText="1"/>
      <protection locked="0"/>
    </xf>
    <xf numFmtId="0" fontId="808" fillId="125" borderId="0" xfId="57" applyFont="1" applyFill="1" applyAlignment="1">
      <alignment horizontal="center" vertical="center"/>
    </xf>
    <xf numFmtId="228" fontId="808" fillId="125" borderId="0" xfId="58" applyNumberFormat="1" applyFont="1" applyFill="1" applyAlignment="1" applyProtection="1">
      <alignment horizontal="center" vertical="center"/>
      <protection locked="0"/>
    </xf>
    <xf numFmtId="0" fontId="678" fillId="8" borderId="0" xfId="57" applyFont="1" applyFill="1" applyAlignment="1" applyProtection="1">
      <alignment vertical="center"/>
      <protection locked="0"/>
    </xf>
    <xf numFmtId="0" fontId="61" fillId="0" borderId="0" xfId="57" applyFont="1" applyAlignment="1">
      <alignment vertical="center"/>
    </xf>
    <xf numFmtId="228" fontId="808" fillId="57" borderId="0" xfId="58" applyNumberFormat="1" applyFont="1" applyFill="1" applyAlignment="1" applyProtection="1">
      <alignment horizontal="center" vertical="center"/>
      <protection locked="0"/>
    </xf>
    <xf numFmtId="228" fontId="678" fillId="8" borderId="0" xfId="57" applyNumberFormat="1" applyFont="1" applyFill="1" applyAlignment="1" applyProtection="1">
      <alignment horizontal="left" vertical="center" wrapText="1"/>
      <protection locked="0"/>
    </xf>
    <xf numFmtId="0" fontId="678" fillId="8" borderId="0" xfId="57" applyFont="1" applyFill="1" applyAlignment="1" applyProtection="1">
      <alignment horizontal="right" vertical="center" wrapText="1"/>
      <protection locked="0"/>
    </xf>
    <xf numFmtId="0" fontId="678" fillId="8" borderId="0" xfId="57" applyFont="1" applyFill="1" applyAlignment="1" applyProtection="1">
      <alignment vertical="center" wrapText="1"/>
      <protection locked="0"/>
    </xf>
    <xf numFmtId="0" fontId="37" fillId="8" borderId="0" xfId="58" applyFont="1" applyFill="1" applyAlignment="1">
      <alignment vertical="center"/>
    </xf>
    <xf numFmtId="0" fontId="794" fillId="8" borderId="590" xfId="58" applyFont="1" applyFill="1" applyBorder="1" applyAlignment="1">
      <alignment horizontal="left" vertical="center"/>
    </xf>
    <xf numFmtId="0" fontId="794" fillId="8" borderId="591" xfId="58" applyFont="1" applyFill="1" applyBorder="1" applyAlignment="1">
      <alignment horizontal="center" vertical="center"/>
    </xf>
    <xf numFmtId="0" fontId="678" fillId="0" borderId="532" xfId="57" applyFont="1" applyBorder="1" applyAlignment="1" applyProtection="1">
      <alignment horizontal="center" vertical="center" wrapText="1"/>
      <protection locked="0"/>
    </xf>
    <xf numFmtId="228" fontId="808" fillId="125" borderId="474" xfId="58" applyNumberFormat="1" applyFont="1" applyFill="1" applyBorder="1" applyAlignment="1" applyProtection="1">
      <alignment horizontal="center" vertical="center"/>
      <protection locked="0"/>
    </xf>
    <xf numFmtId="0" fontId="678" fillId="8" borderId="0" xfId="58" applyFont="1" applyFill="1" applyAlignment="1">
      <alignment horizontal="right" vertical="center"/>
    </xf>
    <xf numFmtId="0" fontId="808" fillId="125" borderId="0" xfId="57" applyFont="1" applyFill="1" applyAlignment="1" applyProtection="1">
      <alignment horizontal="left" vertical="center"/>
      <protection locked="0"/>
    </xf>
    <xf numFmtId="0" fontId="808" fillId="125" borderId="45" xfId="57" applyFont="1" applyFill="1" applyBorder="1" applyAlignment="1">
      <alignment horizontal="center" vertical="center"/>
    </xf>
    <xf numFmtId="0" fontId="808" fillId="125" borderId="46" xfId="57" applyFont="1" applyFill="1" applyBorder="1" applyAlignment="1">
      <alignment horizontal="center" vertical="center"/>
    </xf>
    <xf numFmtId="0" fontId="808" fillId="125" borderId="549" xfId="57" applyFont="1" applyFill="1" applyBorder="1" applyAlignment="1">
      <alignment horizontal="center" vertical="center"/>
    </xf>
    <xf numFmtId="0" fontId="808" fillId="125" borderId="235" xfId="57" applyFont="1" applyFill="1" applyBorder="1" applyAlignment="1">
      <alignment horizontal="center" vertical="center"/>
    </xf>
    <xf numFmtId="0" fontId="808" fillId="125" borderId="589" xfId="57" applyFont="1" applyFill="1" applyBorder="1" applyAlignment="1">
      <alignment horizontal="center" vertical="center"/>
    </xf>
    <xf numFmtId="0" fontId="808" fillId="125" borderId="588" xfId="57" applyFont="1" applyFill="1" applyBorder="1" applyAlignment="1">
      <alignment horizontal="center" vertical="center"/>
    </xf>
    <xf numFmtId="0" fontId="678" fillId="0" borderId="0" xfId="58" applyFont="1" applyAlignment="1">
      <alignment vertical="center"/>
    </xf>
    <xf numFmtId="0" fontId="808" fillId="125" borderId="0" xfId="58" applyFont="1" applyFill="1" applyAlignment="1" applyProtection="1">
      <alignment vertical="center"/>
      <protection locked="0"/>
    </xf>
    <xf numFmtId="0" fontId="262" fillId="8" borderId="0" xfId="57" applyFont="1" applyFill="1" applyAlignment="1">
      <alignment vertical="center"/>
    </xf>
    <xf numFmtId="0" fontId="678" fillId="0" borderId="0" xfId="57" applyFont="1" applyAlignment="1">
      <alignment horizontal="right" vertical="center"/>
    </xf>
    <xf numFmtId="14" fontId="808" fillId="125" borderId="0" xfId="57" applyNumberFormat="1" applyFont="1" applyFill="1" applyAlignment="1" applyProtection="1">
      <alignment horizontal="center" vertical="center"/>
      <protection locked="0"/>
    </xf>
    <xf numFmtId="0" fontId="262" fillId="8" borderId="0" xfId="57" applyFont="1" applyFill="1" applyAlignment="1">
      <alignment horizontal="right" vertical="center"/>
    </xf>
    <xf numFmtId="0" fontId="678" fillId="8" borderId="42" xfId="0" applyFont="1" applyFill="1" applyBorder="1" applyAlignment="1">
      <alignment vertical="center"/>
    </xf>
    <xf numFmtId="0" fontId="810" fillId="8" borderId="0" xfId="0" applyFont="1" applyFill="1" applyAlignment="1">
      <alignment vertical="center"/>
    </xf>
    <xf numFmtId="0" fontId="810" fillId="8" borderId="0" xfId="0" applyFont="1" applyFill="1" applyAlignment="1">
      <alignment horizontal="center" vertical="center"/>
    </xf>
    <xf numFmtId="0" fontId="678" fillId="8" borderId="0" xfId="0" applyFont="1" applyFill="1" applyAlignment="1">
      <alignment vertical="center"/>
    </xf>
    <xf numFmtId="0" fontId="811" fillId="8" borderId="0" xfId="0" applyFont="1" applyFill="1" applyAlignment="1">
      <alignment vertical="center"/>
    </xf>
    <xf numFmtId="0" fontId="678" fillId="8" borderId="0" xfId="0" applyFont="1" applyFill="1" applyAlignment="1">
      <alignment horizontal="right" vertical="center"/>
    </xf>
    <xf numFmtId="10" fontId="678" fillId="125" borderId="0" xfId="0" applyNumberFormat="1" applyFont="1" applyFill="1" applyAlignment="1" applyProtection="1">
      <alignment horizontal="center" vertical="center"/>
      <protection locked="0"/>
    </xf>
    <xf numFmtId="10" fontId="678" fillId="8" borderId="0" xfId="0" applyNumberFormat="1" applyFont="1" applyFill="1" applyAlignment="1">
      <alignment horizontal="center" vertical="center"/>
    </xf>
    <xf numFmtId="0" fontId="678" fillId="8" borderId="0" xfId="0" applyFont="1" applyFill="1" applyAlignment="1" applyProtection="1">
      <alignment vertical="center"/>
      <protection locked="0"/>
    </xf>
    <xf numFmtId="10" fontId="678" fillId="8" borderId="0" xfId="0" applyNumberFormat="1" applyFont="1" applyFill="1" applyAlignment="1" applyProtection="1">
      <alignment vertical="center"/>
      <protection locked="0"/>
    </xf>
    <xf numFmtId="0" fontId="678" fillId="8" borderId="0" xfId="0" applyFont="1" applyFill="1" applyAlignment="1">
      <alignment horizontal="center" vertical="center"/>
    </xf>
    <xf numFmtId="0" fontId="811" fillId="8" borderId="0" xfId="0" applyFont="1" applyFill="1" applyAlignment="1">
      <alignment horizontal="left" vertical="center"/>
    </xf>
    <xf numFmtId="0" fontId="678" fillId="8" borderId="0" xfId="0" applyFont="1" applyFill="1" applyAlignment="1">
      <alignment horizontal="left" vertical="center"/>
    </xf>
    <xf numFmtId="0" fontId="812" fillId="8" borderId="0" xfId="0" applyFont="1" applyFill="1" applyAlignment="1">
      <alignment vertical="center"/>
    </xf>
    <xf numFmtId="0" fontId="812" fillId="8" borderId="0" xfId="0" applyFont="1" applyFill="1" applyAlignment="1">
      <alignment horizontal="right" vertical="center"/>
    </xf>
    <xf numFmtId="0" fontId="678" fillId="0" borderId="0" xfId="0" applyFont="1" applyAlignment="1">
      <alignment horizontal="right" vertical="center"/>
    </xf>
    <xf numFmtId="1" fontId="808" fillId="125" borderId="0" xfId="0" applyNumberFormat="1" applyFont="1" applyFill="1" applyAlignment="1" applyProtection="1">
      <alignment horizontal="center" vertical="center"/>
      <protection locked="0"/>
    </xf>
    <xf numFmtId="1" fontId="808" fillId="8" borderId="0" xfId="0" applyNumberFormat="1" applyFont="1" applyFill="1" applyAlignment="1" applyProtection="1">
      <alignment horizontal="center" vertical="center"/>
      <protection locked="0"/>
    </xf>
    <xf numFmtId="0" fontId="812" fillId="8" borderId="0" xfId="0" applyFont="1" applyFill="1" applyAlignment="1">
      <alignment horizontal="center" vertical="center"/>
    </xf>
    <xf numFmtId="0" fontId="678" fillId="8" borderId="0" xfId="0" applyFont="1" applyFill="1" applyAlignment="1" applyProtection="1">
      <alignment horizontal="right" vertical="center" wrapText="1" shrinkToFit="1"/>
      <protection locked="0"/>
    </xf>
    <xf numFmtId="0" fontId="678" fillId="8" borderId="0" xfId="0" applyFont="1" applyFill="1" applyAlignment="1" applyProtection="1">
      <alignment vertical="center" wrapText="1" shrinkToFit="1"/>
      <protection locked="0"/>
    </xf>
    <xf numFmtId="0" fontId="37" fillId="8" borderId="0" xfId="59" applyFont="1" applyFill="1" applyAlignment="1">
      <alignment vertical="center"/>
    </xf>
    <xf numFmtId="0" fontId="37" fillId="8" borderId="0" xfId="61" applyFont="1" applyFill="1" applyAlignment="1">
      <alignment vertical="center"/>
    </xf>
    <xf numFmtId="2" fontId="813" fillId="8" borderId="0" xfId="61" applyNumberFormat="1" applyFont="1" applyFill="1" applyAlignment="1">
      <alignment horizontal="center" vertical="center"/>
    </xf>
    <xf numFmtId="0" fontId="54" fillId="8" borderId="0" xfId="61" applyFont="1" applyFill="1" applyAlignment="1">
      <alignment vertical="center"/>
    </xf>
    <xf numFmtId="0" fontId="813" fillId="8" borderId="0" xfId="61" applyFont="1" applyFill="1" applyAlignment="1">
      <alignment horizontal="center" vertical="center"/>
    </xf>
    <xf numFmtId="189" fontId="813" fillId="8" borderId="0" xfId="61" applyNumberFormat="1" applyFont="1" applyFill="1" applyAlignment="1">
      <alignment horizontal="center" vertical="center"/>
    </xf>
    <xf numFmtId="165" fontId="813" fillId="8" borderId="0" xfId="61" applyNumberFormat="1" applyFont="1" applyFill="1" applyAlignment="1">
      <alignment horizontal="center" vertical="center"/>
    </xf>
    <xf numFmtId="165" fontId="637" fillId="8" borderId="0" xfId="61" applyNumberFormat="1" applyFont="1" applyFill="1" applyAlignment="1">
      <alignment horizontal="center" vertical="center"/>
    </xf>
    <xf numFmtId="0" fontId="37" fillId="0" borderId="0" xfId="59" applyFont="1" applyAlignment="1">
      <alignment vertical="center"/>
    </xf>
    <xf numFmtId="0" fontId="815" fillId="0" borderId="478" xfId="12" applyFont="1" applyBorder="1" applyAlignment="1">
      <alignment horizontal="center" vertical="center" wrapText="1"/>
    </xf>
    <xf numFmtId="0" fontId="39" fillId="147" borderId="439" xfId="59" applyFont="1" applyFill="1" applyBorder="1" applyAlignment="1">
      <alignment horizontal="center" vertical="center"/>
    </xf>
    <xf numFmtId="0" fontId="39" fillId="26" borderId="439" xfId="59" applyFont="1" applyFill="1" applyBorder="1" applyAlignment="1">
      <alignment horizontal="center" vertical="center"/>
    </xf>
    <xf numFmtId="0" fontId="591" fillId="60" borderId="439" xfId="59" applyFont="1" applyFill="1" applyBorder="1" applyAlignment="1">
      <alignment horizontal="center" vertical="center"/>
    </xf>
    <xf numFmtId="0" fontId="591" fillId="29" borderId="439" xfId="59" applyFont="1" applyFill="1" applyBorder="1" applyAlignment="1">
      <alignment horizontal="center" vertical="center"/>
    </xf>
    <xf numFmtId="0" fontId="39" fillId="51" borderId="439" xfId="59" applyFont="1" applyFill="1" applyBorder="1" applyAlignment="1">
      <alignment horizontal="center" vertical="center"/>
    </xf>
    <xf numFmtId="229" fontId="816" fillId="43" borderId="552" xfId="57" applyNumberFormat="1" applyFont="1" applyFill="1" applyBorder="1" applyAlignment="1" applyProtection="1">
      <alignment horizontal="center" vertical="center"/>
      <protection locked="0"/>
    </xf>
    <xf numFmtId="1" fontId="112" fillId="43" borderId="552" xfId="57" applyNumberFormat="1" applyFont="1" applyFill="1" applyBorder="1" applyAlignment="1" applyProtection="1">
      <alignment horizontal="center" vertical="center"/>
      <protection locked="0"/>
    </xf>
    <xf numFmtId="1" fontId="817" fillId="162" borderId="552" xfId="57" applyNumberFormat="1" applyFont="1" applyFill="1" applyBorder="1" applyAlignment="1">
      <alignment horizontal="left" vertical="center"/>
    </xf>
    <xf numFmtId="230" fontId="707" fillId="162" borderId="552" xfId="57" applyNumberFormat="1" applyFont="1" applyFill="1" applyBorder="1" applyAlignment="1">
      <alignment horizontal="center" vertical="center"/>
    </xf>
    <xf numFmtId="230" fontId="816" fillId="162" borderId="555" xfId="57" applyNumberFormat="1" applyFont="1" applyFill="1" applyBorder="1" applyAlignment="1">
      <alignment horizontal="center" vertical="center"/>
    </xf>
    <xf numFmtId="0" fontId="29" fillId="26" borderId="16" xfId="59" applyFont="1" applyFill="1" applyBorder="1" applyAlignment="1">
      <alignment horizontal="center" vertical="center"/>
    </xf>
    <xf numFmtId="1" fontId="817" fillId="43" borderId="0" xfId="57" applyNumberFormat="1" applyFont="1" applyFill="1" applyAlignment="1" applyProtection="1">
      <alignment horizontal="center" vertical="center"/>
      <protection locked="0"/>
    </xf>
    <xf numFmtId="1" fontId="39" fillId="162" borderId="0" xfId="57" applyNumberFormat="1" applyFont="1" applyFill="1" applyAlignment="1">
      <alignment horizontal="right" vertical="center"/>
    </xf>
    <xf numFmtId="0" fontId="39" fillId="0" borderId="0" xfId="59" applyFont="1" applyAlignment="1">
      <alignment horizontal="center" vertical="center"/>
    </xf>
    <xf numFmtId="0" fontId="39" fillId="0" borderId="313" xfId="59" applyFont="1" applyBorder="1" applyAlignment="1">
      <alignment horizontal="center" vertical="center"/>
    </xf>
    <xf numFmtId="0" fontId="39" fillId="0" borderId="232" xfId="59" applyFont="1" applyBorder="1" applyAlignment="1">
      <alignment horizontal="center" vertical="center"/>
    </xf>
    <xf numFmtId="1" fontId="344" fillId="0" borderId="595" xfId="61" applyNumberFormat="1" applyFont="1" applyBorder="1" applyAlignment="1">
      <alignment horizontal="center" vertical="center"/>
    </xf>
    <xf numFmtId="229" fontId="816" fillId="43" borderId="0" xfId="57" applyNumberFormat="1" applyFont="1" applyFill="1" applyAlignment="1" applyProtection="1">
      <alignment horizontal="center" vertical="center"/>
      <protection locked="0"/>
    </xf>
    <xf numFmtId="1" fontId="112" fillId="43" borderId="0" xfId="57" applyNumberFormat="1" applyFont="1" applyFill="1" applyAlignment="1" applyProtection="1">
      <alignment horizontal="center" vertical="center"/>
      <protection locked="0"/>
    </xf>
    <xf numFmtId="1" fontId="817" fillId="162" borderId="0" xfId="57" applyNumberFormat="1" applyFont="1" applyFill="1" applyAlignment="1">
      <alignment horizontal="left" vertical="center"/>
    </xf>
    <xf numFmtId="230" fontId="707" fillId="162" borderId="0" xfId="57" applyNumberFormat="1" applyFont="1" applyFill="1" applyAlignment="1">
      <alignment horizontal="center" vertical="center"/>
    </xf>
    <xf numFmtId="230" fontId="816" fillId="162" borderId="17" xfId="57" applyNumberFormat="1" applyFont="1" applyFill="1" applyBorder="1" applyAlignment="1">
      <alignment horizontal="center" vertical="center"/>
    </xf>
    <xf numFmtId="230" fontId="816" fillId="162" borderId="0" xfId="57" applyNumberFormat="1" applyFont="1" applyFill="1" applyAlignment="1">
      <alignment horizontal="center" vertical="center"/>
    </xf>
    <xf numFmtId="0" fontId="39" fillId="0" borderId="314" xfId="59" applyFont="1" applyBorder="1" applyAlignment="1">
      <alignment horizontal="center" vertical="center"/>
    </xf>
    <xf numFmtId="1" fontId="344" fillId="0" borderId="596" xfId="61" applyNumberFormat="1" applyFont="1" applyBorder="1" applyAlignment="1">
      <alignment horizontal="center" vertical="center"/>
    </xf>
    <xf numFmtId="0" fontId="37" fillId="26" borderId="583" xfId="59" applyFont="1" applyFill="1" applyBorder="1" applyAlignment="1">
      <alignment vertical="center"/>
    </xf>
    <xf numFmtId="0" fontId="815" fillId="26" borderId="583" xfId="59" applyFont="1" applyFill="1" applyBorder="1" applyAlignment="1">
      <alignment horizontal="left" vertical="center"/>
    </xf>
    <xf numFmtId="0" fontId="359" fillId="26" borderId="583" xfId="59" applyFont="1" applyFill="1" applyBorder="1" applyAlignment="1">
      <alignment horizontal="center" vertical="center"/>
    </xf>
    <xf numFmtId="0" fontId="549" fillId="26" borderId="583" xfId="12" applyFont="1" applyFill="1" applyBorder="1" applyAlignment="1">
      <alignment horizontal="centerContinuous" vertical="center"/>
    </xf>
    <xf numFmtId="0" fontId="525" fillId="26" borderId="583" xfId="59" applyFont="1" applyFill="1" applyBorder="1" applyAlignment="1">
      <alignment horizontal="center" vertical="center"/>
    </xf>
    <xf numFmtId="0" fontId="813" fillId="26" borderId="583" xfId="61" applyFont="1" applyFill="1" applyBorder="1" applyAlignment="1">
      <alignment horizontal="center" vertical="center"/>
    </xf>
    <xf numFmtId="189" fontId="813" fillId="26" borderId="583" xfId="61" applyNumberFormat="1" applyFont="1" applyFill="1" applyBorder="1" applyAlignment="1">
      <alignment horizontal="center" vertical="center"/>
    </xf>
    <xf numFmtId="165" fontId="813" fillId="26" borderId="583" xfId="61" applyNumberFormat="1" applyFont="1" applyFill="1" applyBorder="1" applyAlignment="1">
      <alignment horizontal="center" vertical="center"/>
    </xf>
    <xf numFmtId="2" fontId="813" fillId="26" borderId="583" xfId="61" applyNumberFormat="1" applyFont="1" applyFill="1" applyBorder="1" applyAlignment="1">
      <alignment horizontal="center" vertical="center"/>
    </xf>
    <xf numFmtId="165" fontId="637" fillId="26" borderId="583" xfId="61" applyNumberFormat="1" applyFont="1" applyFill="1" applyBorder="1" applyAlignment="1">
      <alignment horizontal="center" vertical="center"/>
    </xf>
    <xf numFmtId="0" fontId="37" fillId="26" borderId="583" xfId="61" applyFont="1" applyFill="1" applyBorder="1" applyAlignment="1">
      <alignment vertical="center"/>
    </xf>
    <xf numFmtId="0" fontId="56" fillId="8" borderId="0" xfId="57" applyFont="1" applyFill="1" applyAlignment="1">
      <alignment horizontal="center" vertical="center"/>
    </xf>
    <xf numFmtId="0" fontId="678" fillId="8" borderId="44" xfId="57" applyFont="1" applyFill="1" applyBorder="1" applyAlignment="1">
      <alignment vertical="center"/>
    </xf>
    <xf numFmtId="0" fontId="669" fillId="8" borderId="44" xfId="57" applyFont="1" applyFill="1" applyBorder="1" applyAlignment="1">
      <alignment vertical="center"/>
    </xf>
    <xf numFmtId="0" fontId="818" fillId="8" borderId="44" xfId="57" applyFont="1" applyFill="1" applyBorder="1" applyAlignment="1">
      <alignment vertical="center"/>
    </xf>
    <xf numFmtId="0" fontId="678" fillId="8" borderId="182" xfId="57" applyFont="1" applyFill="1" applyBorder="1" applyAlignment="1">
      <alignment vertical="center"/>
    </xf>
    <xf numFmtId="0" fontId="56" fillId="8" borderId="44" xfId="57" applyFont="1" applyFill="1" applyBorder="1" applyAlignment="1">
      <alignment vertical="center"/>
    </xf>
    <xf numFmtId="0" fontId="678" fillId="43" borderId="0" xfId="57" applyFont="1" applyFill="1" applyAlignment="1" applyProtection="1">
      <alignment horizontal="left" vertical="center"/>
      <protection locked="0"/>
    </xf>
    <xf numFmtId="1" fontId="58" fillId="43" borderId="0" xfId="57" applyNumberFormat="1" applyFont="1" applyFill="1" applyAlignment="1">
      <alignment horizontal="right" vertical="center"/>
    </xf>
    <xf numFmtId="1" fontId="819" fillId="43" borderId="552" xfId="57" applyNumberFormat="1" applyFont="1" applyFill="1" applyBorder="1" applyAlignment="1">
      <alignment horizontal="left" vertical="center"/>
    </xf>
    <xf numFmtId="1" fontId="817" fillId="43" borderId="16" xfId="57" applyNumberFormat="1" applyFont="1" applyFill="1" applyBorder="1" applyAlignment="1">
      <alignment horizontal="right" vertical="center"/>
    </xf>
    <xf numFmtId="1" fontId="819" fillId="43" borderId="0" xfId="57" applyNumberFormat="1" applyFont="1" applyFill="1" applyAlignment="1">
      <alignment horizontal="left" vertical="center"/>
    </xf>
    <xf numFmtId="1" fontId="817" fillId="43" borderId="597" xfId="57" applyNumberFormat="1" applyFont="1" applyFill="1" applyBorder="1" applyAlignment="1">
      <alignment horizontal="right" vertical="center"/>
    </xf>
    <xf numFmtId="1" fontId="817" fillId="43" borderId="552" xfId="57" applyNumberFormat="1" applyFont="1" applyFill="1" applyBorder="1" applyAlignment="1">
      <alignment horizontal="right" vertical="center"/>
    </xf>
    <xf numFmtId="0" fontId="56" fillId="43" borderId="597" xfId="57" applyFont="1" applyFill="1" applyBorder="1" applyAlignment="1">
      <alignment vertical="center"/>
    </xf>
    <xf numFmtId="0" fontId="262" fillId="43" borderId="0" xfId="57" applyFont="1" applyFill="1" applyAlignment="1" applyProtection="1">
      <alignment horizontal="right" vertical="center"/>
      <protection locked="0"/>
    </xf>
    <xf numFmtId="224" fontId="819" fillId="43" borderId="0" xfId="58" applyNumberFormat="1" applyFont="1" applyFill="1" applyAlignment="1" applyProtection="1">
      <alignment horizontal="left" vertical="center"/>
      <protection locked="0"/>
    </xf>
    <xf numFmtId="224" fontId="819" fillId="43" borderId="17" xfId="58" applyNumberFormat="1" applyFont="1" applyFill="1" applyBorder="1" applyAlignment="1" applyProtection="1">
      <alignment horizontal="left" vertical="center"/>
      <protection locked="0"/>
    </xf>
    <xf numFmtId="1" fontId="817" fillId="43" borderId="0" xfId="57" applyNumberFormat="1" applyFont="1" applyFill="1" applyAlignment="1">
      <alignment horizontal="right" vertical="center"/>
    </xf>
    <xf numFmtId="0" fontId="56" fillId="43" borderId="16" xfId="57" applyFont="1" applyFill="1" applyBorder="1" applyAlignment="1">
      <alignment vertical="center"/>
    </xf>
    <xf numFmtId="1" fontId="55" fillId="43" borderId="0" xfId="57" applyNumberFormat="1" applyFont="1" applyFill="1" applyAlignment="1">
      <alignment horizontal="left" vertical="center"/>
    </xf>
    <xf numFmtId="0" fontId="678" fillId="43" borderId="44" xfId="57" applyFont="1" applyFill="1" applyBorder="1" applyAlignment="1" applyProtection="1">
      <alignment horizontal="left" vertical="center"/>
      <protection locked="0"/>
    </xf>
    <xf numFmtId="0" fontId="262" fillId="43" borderId="44" xfId="57" applyFont="1" applyFill="1" applyBorder="1" applyAlignment="1" applyProtection="1">
      <alignment horizontal="right" vertical="center"/>
      <protection locked="0"/>
    </xf>
    <xf numFmtId="1" fontId="819" fillId="43" borderId="44" xfId="57" applyNumberFormat="1" applyFont="1" applyFill="1" applyBorder="1" applyAlignment="1">
      <alignment horizontal="left" vertical="center"/>
    </xf>
    <xf numFmtId="1" fontId="817" fillId="43" borderId="182" xfId="57" applyNumberFormat="1" applyFont="1" applyFill="1" applyBorder="1" applyAlignment="1">
      <alignment horizontal="right" vertical="center"/>
    </xf>
    <xf numFmtId="1" fontId="817" fillId="43" borderId="44" xfId="57" applyNumberFormat="1" applyFont="1" applyFill="1" applyBorder="1" applyAlignment="1">
      <alignment horizontal="right" vertical="center"/>
    </xf>
    <xf numFmtId="0" fontId="56" fillId="43" borderId="182" xfId="57" applyFont="1" applyFill="1" applyBorder="1" applyAlignment="1">
      <alignment vertical="center"/>
    </xf>
    <xf numFmtId="0" fontId="678" fillId="8" borderId="0" xfId="57" applyFont="1" applyFill="1" applyAlignment="1" applyProtection="1">
      <alignment horizontal="left" vertical="center"/>
      <protection locked="0"/>
    </xf>
    <xf numFmtId="0" fontId="678" fillId="8" borderId="0" xfId="57" applyFont="1" applyFill="1" applyAlignment="1">
      <alignment horizontal="left" vertical="center"/>
    </xf>
    <xf numFmtId="0" fontId="820" fillId="0" borderId="478" xfId="12" applyFont="1" applyBorder="1" applyAlignment="1">
      <alignment horizontal="center" vertical="center" wrapText="1"/>
    </xf>
    <xf numFmtId="0" fontId="486" fillId="43" borderId="0" xfId="57" applyFont="1" applyFill="1" applyAlignment="1">
      <alignment horizontal="center" vertical="center" wrapText="1"/>
    </xf>
    <xf numFmtId="0" fontId="670" fillId="43" borderId="0" xfId="59" applyFont="1" applyFill="1" applyAlignment="1">
      <alignment horizontal="center" vertical="center" textRotation="90" wrapText="1"/>
    </xf>
    <xf numFmtId="0" fontId="486" fillId="43" borderId="0" xfId="57" applyFont="1" applyFill="1" applyAlignment="1">
      <alignment horizontal="center" vertical="center"/>
    </xf>
    <xf numFmtId="0" fontId="486" fillId="43" borderId="17" xfId="57" applyFont="1" applyFill="1" applyBorder="1" applyAlignment="1">
      <alignment horizontal="center" vertical="center" wrapText="1"/>
    </xf>
    <xf numFmtId="0" fontId="58" fillId="147" borderId="439" xfId="59" applyFont="1" applyFill="1" applyBorder="1" applyAlignment="1">
      <alignment horizontal="center" vertical="center"/>
    </xf>
    <xf numFmtId="0" fontId="58" fillId="26" borderId="439" xfId="59" applyFont="1" applyFill="1" applyBorder="1" applyAlignment="1">
      <alignment horizontal="center" vertical="center"/>
    </xf>
    <xf numFmtId="0" fontId="551" fillId="60" borderId="439" xfId="59" applyFont="1" applyFill="1" applyBorder="1" applyAlignment="1">
      <alignment horizontal="center" vertical="center"/>
    </xf>
    <xf numFmtId="0" fontId="551" fillId="29" borderId="439" xfId="59" applyFont="1" applyFill="1" applyBorder="1" applyAlignment="1">
      <alignment horizontal="center" vertical="center"/>
    </xf>
    <xf numFmtId="0" fontId="58" fillId="51" borderId="439" xfId="59" applyFont="1" applyFill="1" applyBorder="1" applyAlignment="1">
      <alignment horizontal="center" vertical="center"/>
    </xf>
    <xf numFmtId="0" fontId="417" fillId="43" borderId="16" xfId="59" applyFont="1" applyFill="1" applyBorder="1" applyAlignment="1">
      <alignment horizontal="center" vertical="center" textRotation="90" wrapText="1"/>
    </xf>
    <xf numFmtId="1" fontId="822" fillId="43" borderId="0" xfId="57" applyNumberFormat="1" applyFont="1" applyFill="1" applyAlignment="1" applyProtection="1">
      <alignment horizontal="center" vertical="center"/>
      <protection locked="0"/>
    </xf>
    <xf numFmtId="0" fontId="55" fillId="0" borderId="0" xfId="59" applyFont="1" applyAlignment="1">
      <alignment horizontal="center" vertical="center"/>
    </xf>
    <xf numFmtId="0" fontId="58" fillId="0" borderId="313" xfId="59" applyFont="1" applyBorder="1" applyAlignment="1">
      <alignment horizontal="center" vertical="center"/>
    </xf>
    <xf numFmtId="0" fontId="58" fillId="0" borderId="232" xfId="59" applyFont="1" applyBorder="1" applyAlignment="1">
      <alignment horizontal="center" vertical="center"/>
    </xf>
    <xf numFmtId="0" fontId="58" fillId="147" borderId="232" xfId="59" applyFont="1" applyFill="1" applyBorder="1" applyAlignment="1">
      <alignment horizontal="center" vertical="center"/>
    </xf>
    <xf numFmtId="1" fontId="550" fillId="0" borderId="598" xfId="61" applyNumberFormat="1" applyFont="1" applyBorder="1" applyAlignment="1">
      <alignment horizontal="center" vertical="center"/>
    </xf>
    <xf numFmtId="0" fontId="58" fillId="43" borderId="16" xfId="59" applyFont="1" applyFill="1" applyBorder="1" applyAlignment="1">
      <alignment horizontal="center" vertical="center"/>
    </xf>
    <xf numFmtId="1" fontId="550" fillId="0" borderId="595" xfId="61" applyNumberFormat="1" applyFont="1" applyBorder="1" applyAlignment="1">
      <alignment horizontal="center" vertical="center"/>
    </xf>
    <xf numFmtId="0" fontId="58" fillId="51" borderId="232" xfId="59" applyFont="1" applyFill="1" applyBorder="1" applyAlignment="1">
      <alignment horizontal="center" vertical="center"/>
    </xf>
    <xf numFmtId="0" fontId="551" fillId="60" borderId="232" xfId="59" applyFont="1" applyFill="1" applyBorder="1" applyAlignment="1">
      <alignment horizontal="center" vertical="center"/>
    </xf>
    <xf numFmtId="0" fontId="58" fillId="26" borderId="313" xfId="59" applyFont="1" applyFill="1" applyBorder="1" applyAlignment="1">
      <alignment horizontal="center" vertical="center"/>
    </xf>
    <xf numFmtId="0" fontId="551" fillId="29" borderId="232" xfId="59" applyFont="1" applyFill="1" applyBorder="1" applyAlignment="1">
      <alignment horizontal="center" vertical="center"/>
    </xf>
    <xf numFmtId="0" fontId="823" fillId="26" borderId="583" xfId="59" applyFont="1" applyFill="1" applyBorder="1" applyAlignment="1">
      <alignment horizontal="left" vertical="center"/>
    </xf>
    <xf numFmtId="0" fontId="37" fillId="26" borderId="599" xfId="61" applyFont="1" applyFill="1" applyBorder="1" applyAlignment="1">
      <alignment vertical="center"/>
    </xf>
    <xf numFmtId="216" fontId="678" fillId="8" borderId="0" xfId="57" applyNumberFormat="1" applyFont="1" applyFill="1" applyAlignment="1">
      <alignment horizontal="center" vertical="center"/>
    </xf>
    <xf numFmtId="0" fontId="678" fillId="8" borderId="0" xfId="57" applyFont="1" applyFill="1" applyAlignment="1" applyProtection="1">
      <alignment horizontal="right" vertical="center"/>
      <protection locked="0"/>
    </xf>
    <xf numFmtId="0" fontId="794" fillId="8" borderId="0" xfId="58" applyFont="1" applyFill="1" applyAlignment="1">
      <alignment horizontal="left" vertical="center"/>
    </xf>
    <xf numFmtId="0" fontId="794" fillId="8" borderId="0" xfId="58" applyFont="1" applyFill="1" applyAlignment="1">
      <alignment horizontal="center" vertical="center"/>
    </xf>
    <xf numFmtId="0" fontId="824" fillId="8" borderId="590" xfId="58" applyFont="1" applyFill="1" applyBorder="1" applyAlignment="1">
      <alignment horizontal="left" vertical="center"/>
    </xf>
    <xf numFmtId="0" fontId="424" fillId="8" borderId="0" xfId="57" applyFont="1" applyFill="1" applyAlignment="1">
      <alignment vertical="center"/>
    </xf>
    <xf numFmtId="0" fontId="424" fillId="8" borderId="0" xfId="57" applyFont="1" applyFill="1" applyAlignment="1">
      <alignment horizontal="center" vertical="center"/>
    </xf>
    <xf numFmtId="0" fontId="424" fillId="8" borderId="0" xfId="57" applyFont="1" applyFill="1" applyAlignment="1" applyProtection="1">
      <alignment vertical="center"/>
      <protection locked="0"/>
    </xf>
    <xf numFmtId="0" fontId="424" fillId="8" borderId="0" xfId="57" applyFont="1" applyFill="1" applyAlignment="1" applyProtection="1">
      <alignment horizontal="justify" vertical="center"/>
      <protection locked="0"/>
    </xf>
    <xf numFmtId="0" fontId="424" fillId="8" borderId="0" xfId="57" applyFont="1" applyFill="1" applyAlignment="1">
      <alignment horizontal="right" vertical="center"/>
    </xf>
    <xf numFmtId="0" fontId="56" fillId="8" borderId="0" xfId="57" applyFont="1" applyFill="1" applyAlignment="1" applyProtection="1">
      <alignment horizontal="left" vertical="center"/>
      <protection locked="0"/>
    </xf>
    <xf numFmtId="10" fontId="56" fillId="8" borderId="0" xfId="57" applyNumberFormat="1" applyFont="1" applyFill="1" applyAlignment="1" applyProtection="1">
      <alignment horizontal="center" vertical="center"/>
      <protection locked="0"/>
    </xf>
    <xf numFmtId="10" fontId="56" fillId="8" borderId="0" xfId="57" applyNumberFormat="1" applyFont="1" applyFill="1" applyAlignment="1">
      <alignment horizontal="center" vertical="center"/>
    </xf>
    <xf numFmtId="10" fontId="56" fillId="8" borderId="0" xfId="57" applyNumberFormat="1" applyFont="1" applyFill="1" applyAlignment="1" applyProtection="1">
      <alignment horizontal="left" vertical="center"/>
      <protection locked="0"/>
    </xf>
    <xf numFmtId="0" fontId="678" fillId="43" borderId="0" xfId="58" applyFont="1" applyFill="1" applyAlignment="1">
      <alignment horizontal="left" vertical="center"/>
    </xf>
    <xf numFmtId="0" fontId="826" fillId="43" borderId="0" xfId="58" applyFont="1" applyFill="1" applyAlignment="1">
      <alignment horizontal="center" vertical="center"/>
    </xf>
    <xf numFmtId="0" fontId="827" fillId="125" borderId="0" xfId="57" applyFont="1" applyFill="1" applyAlignment="1" applyProtection="1">
      <alignment vertical="center"/>
      <protection locked="0"/>
    </xf>
    <xf numFmtId="0" fontId="678" fillId="8" borderId="0" xfId="58" applyFont="1" applyFill="1" applyAlignment="1">
      <alignment horizontal="left" vertical="center"/>
    </xf>
    <xf numFmtId="0" fontId="826" fillId="8" borderId="0" xfId="58" applyFont="1" applyFill="1" applyAlignment="1">
      <alignment horizontal="center" vertical="center"/>
    </xf>
    <xf numFmtId="0" fontId="816" fillId="8" borderId="0" xfId="57" applyFont="1" applyFill="1" applyAlignment="1" applyProtection="1">
      <alignment horizontal="left" vertical="center" wrapText="1"/>
      <protection locked="0"/>
    </xf>
    <xf numFmtId="0" fontId="58" fillId="0" borderId="590" xfId="58" applyFont="1" applyBorder="1" applyAlignment="1">
      <alignment horizontal="left" vertical="center"/>
    </xf>
    <xf numFmtId="0" fontId="826" fillId="0" borderId="591" xfId="58" applyFont="1" applyBorder="1" applyAlignment="1">
      <alignment horizontal="center" vertical="center"/>
    </xf>
    <xf numFmtId="0" fontId="411" fillId="8" borderId="0" xfId="58" applyFont="1" applyFill="1" applyAlignment="1">
      <alignment horizontal="center" vertical="center"/>
    </xf>
    <xf numFmtId="0" fontId="120" fillId="60" borderId="309" xfId="62" applyFont="1" applyFill="1" applyBorder="1" applyAlignment="1">
      <alignment horizontal="center" vertical="center"/>
    </xf>
    <xf numFmtId="0" fontId="56" fillId="60" borderId="310" xfId="58" applyFont="1" applyFill="1" applyBorder="1" applyAlignment="1">
      <alignment vertical="center"/>
    </xf>
    <xf numFmtId="0" fontId="136" fillId="60" borderId="310" xfId="62" applyFont="1" applyFill="1" applyBorder="1" applyAlignment="1">
      <alignment horizontal="centerContinuous" vertical="center" wrapText="1"/>
    </xf>
    <xf numFmtId="0" fontId="61" fillId="31" borderId="310" xfId="58" applyFont="1" applyFill="1" applyBorder="1" applyAlignment="1">
      <alignment horizontal="center" vertical="center" wrapText="1"/>
    </xf>
    <xf numFmtId="0" fontId="61" fillId="115" borderId="501" xfId="58" applyFont="1" applyFill="1" applyBorder="1" applyAlignment="1">
      <alignment horizontal="center" vertical="center" wrapText="1"/>
    </xf>
    <xf numFmtId="0" fontId="667" fillId="26" borderId="310" xfId="57" applyFont="1" applyFill="1" applyBorder="1" applyAlignment="1">
      <alignment horizontal="centerContinuous" vertical="center"/>
    </xf>
    <xf numFmtId="0" fontId="157" fillId="26" borderId="310" xfId="57" applyFont="1" applyFill="1" applyBorder="1" applyAlignment="1">
      <alignment horizontal="centerContinuous" vertical="center"/>
    </xf>
    <xf numFmtId="0" fontId="37" fillId="26" borderId="310" xfId="57" applyFont="1" applyFill="1" applyBorder="1" applyAlignment="1">
      <alignment horizontal="centerContinuous" vertical="center"/>
    </xf>
    <xf numFmtId="0" fontId="56" fillId="26" borderId="310" xfId="58" applyFont="1" applyFill="1" applyBorder="1" applyAlignment="1">
      <alignment vertical="center"/>
    </xf>
    <xf numFmtId="0" fontId="37" fillId="8" borderId="0" xfId="62" applyFont="1" applyFill="1" applyAlignment="1">
      <alignment vertical="center"/>
    </xf>
    <xf numFmtId="0" fontId="37" fillId="0" borderId="0" xfId="62" applyFont="1" applyAlignment="1">
      <alignment vertical="center"/>
    </xf>
    <xf numFmtId="0" fontId="56" fillId="0" borderId="44" xfId="58" applyFont="1" applyBorder="1" applyAlignment="1">
      <alignment horizontal="right" vertical="center" wrapText="1"/>
    </xf>
    <xf numFmtId="228" fontId="345" fillId="125" borderId="44" xfId="58" applyNumberFormat="1" applyFont="1" applyFill="1" applyBorder="1" applyAlignment="1" applyProtection="1">
      <alignment horizontal="center" vertical="center"/>
      <protection locked="0"/>
    </xf>
    <xf numFmtId="0" fontId="28" fillId="31" borderId="0" xfId="58" applyFont="1" applyFill="1" applyAlignment="1">
      <alignment horizontal="center" vertical="center"/>
    </xf>
    <xf numFmtId="0" fontId="28" fillId="115" borderId="0" xfId="58" applyFont="1" applyFill="1" applyAlignment="1">
      <alignment horizontal="center" vertical="center"/>
    </xf>
    <xf numFmtId="0" fontId="37" fillId="207" borderId="552" xfId="62" applyFont="1" applyFill="1" applyBorder="1" applyAlignment="1">
      <alignment vertical="center"/>
    </xf>
    <xf numFmtId="1" fontId="345" fillId="31" borderId="0" xfId="58" applyNumberFormat="1" applyFont="1" applyFill="1" applyAlignment="1" applyProtection="1">
      <alignment horizontal="center" vertical="center"/>
      <protection locked="0"/>
    </xf>
    <xf numFmtId="1" fontId="345" fillId="115" borderId="0" xfId="58" applyNumberFormat="1" applyFont="1" applyFill="1" applyAlignment="1" applyProtection="1">
      <alignment horizontal="center" vertical="center"/>
      <protection locked="0"/>
    </xf>
    <xf numFmtId="0" fontId="37" fillId="207" borderId="0" xfId="62" applyFont="1" applyFill="1" applyAlignment="1">
      <alignment vertical="center"/>
    </xf>
    <xf numFmtId="0" fontId="53" fillId="31" borderId="0" xfId="58" applyFont="1" applyFill="1" applyAlignment="1">
      <alignment horizontal="center" vertical="center"/>
    </xf>
    <xf numFmtId="0" fontId="53" fillId="115" borderId="0" xfId="58" applyFont="1" applyFill="1" applyAlignment="1">
      <alignment horizontal="center" vertical="center"/>
    </xf>
    <xf numFmtId="0" fontId="37" fillId="207" borderId="44" xfId="62" applyFont="1" applyFill="1" applyBorder="1" applyAlignment="1">
      <alignment vertical="center"/>
    </xf>
    <xf numFmtId="0" fontId="679" fillId="43" borderId="44" xfId="57" applyFont="1" applyFill="1" applyBorder="1" applyAlignment="1">
      <alignment horizontal="right" vertical="center" wrapText="1"/>
    </xf>
    <xf numFmtId="0" fontId="53" fillId="43" borderId="0" xfId="62" applyFont="1" applyFill="1" applyAlignment="1">
      <alignment vertical="center"/>
    </xf>
    <xf numFmtId="0" fontId="61" fillId="0" borderId="602" xfId="58" applyFont="1" applyBorder="1" applyAlignment="1">
      <alignment horizontal="center" vertical="center" wrapText="1"/>
    </xf>
    <xf numFmtId="0" fontId="120" fillId="60" borderId="597" xfId="62" applyFont="1" applyFill="1" applyBorder="1" applyAlignment="1">
      <alignment horizontal="center" vertical="center"/>
    </xf>
    <xf numFmtId="1" fontId="143" fillId="207" borderId="0" xfId="58" applyNumberFormat="1" applyFont="1" applyFill="1" applyAlignment="1">
      <alignment horizontal="right" vertical="center"/>
    </xf>
    <xf numFmtId="0" fontId="484" fillId="0" borderId="0" xfId="59" applyFont="1" applyAlignment="1">
      <alignment horizontal="center" vertical="center"/>
    </xf>
    <xf numFmtId="0" fontId="29" fillId="0" borderId="0" xfId="62" applyFont="1" applyAlignment="1">
      <alignment horizontal="center" vertical="center"/>
    </xf>
    <xf numFmtId="2" fontId="628" fillId="125" borderId="552" xfId="58" applyNumberFormat="1" applyFont="1" applyFill="1" applyBorder="1" applyAlignment="1">
      <alignment horizontal="center" vertical="center"/>
    </xf>
    <xf numFmtId="2" fontId="133" fillId="43" borderId="589" xfId="58" applyNumberFormat="1" applyFont="1" applyFill="1" applyBorder="1" applyAlignment="1">
      <alignment horizontal="center" vertical="center"/>
    </xf>
    <xf numFmtId="2" fontId="76" fillId="0" borderId="314" xfId="58" applyNumberFormat="1" applyFont="1" applyBorder="1" applyAlignment="1">
      <alignment horizontal="center" vertical="center"/>
    </xf>
    <xf numFmtId="2" fontId="60" fillId="57" borderId="42" xfId="58" applyNumberFormat="1" applyFont="1" applyFill="1" applyBorder="1" applyAlignment="1">
      <alignment horizontal="center" vertical="center"/>
    </xf>
    <xf numFmtId="0" fontId="37" fillId="26" borderId="0" xfId="62" applyFont="1" applyFill="1" applyAlignment="1">
      <alignment vertical="center"/>
    </xf>
    <xf numFmtId="0" fontId="120" fillId="60" borderId="16" xfId="62" applyFont="1" applyFill="1" applyBorder="1" applyAlignment="1">
      <alignment horizontal="center" vertical="center"/>
    </xf>
    <xf numFmtId="2" fontId="628" fillId="125" borderId="0" xfId="58" applyNumberFormat="1" applyFont="1" applyFill="1" applyAlignment="1">
      <alignment horizontal="center" vertical="center"/>
    </xf>
    <xf numFmtId="2" fontId="133" fillId="43" borderId="41" xfId="58" applyNumberFormat="1" applyFont="1" applyFill="1" applyBorder="1" applyAlignment="1">
      <alignment horizontal="center" vertical="center"/>
    </xf>
    <xf numFmtId="0" fontId="637" fillId="43" borderId="0" xfId="12" applyFont="1" applyFill="1" applyAlignment="1">
      <alignment horizontal="left" vertical="center" wrapText="1"/>
    </xf>
    <xf numFmtId="0" fontId="637" fillId="43" borderId="41" xfId="12" applyFont="1" applyFill="1" applyBorder="1" applyAlignment="1">
      <alignment horizontal="left" vertical="center" wrapText="1"/>
    </xf>
    <xf numFmtId="0" fontId="120" fillId="60" borderId="604" xfId="62" applyFont="1" applyFill="1" applyBorder="1" applyAlignment="1">
      <alignment horizontal="center" vertical="center"/>
    </xf>
    <xf numFmtId="2" fontId="628" fillId="125" borderId="113" xfId="58" applyNumberFormat="1" applyFont="1" applyFill="1" applyBorder="1" applyAlignment="1">
      <alignment horizontal="center" vertical="center"/>
    </xf>
    <xf numFmtId="2" fontId="133" fillId="43" borderId="605" xfId="58" applyNumberFormat="1" applyFont="1" applyFill="1" applyBorder="1" applyAlignment="1">
      <alignment horizontal="center" vertical="center"/>
    </xf>
    <xf numFmtId="0" fontId="637" fillId="43" borderId="214" xfId="12" applyFont="1" applyFill="1" applyBorder="1" applyAlignment="1">
      <alignment horizontal="left" vertical="center" wrapText="1"/>
    </xf>
    <xf numFmtId="0" fontId="637" fillId="43" borderId="606" xfId="12" applyFont="1" applyFill="1" applyBorder="1" applyAlignment="1">
      <alignment horizontal="left" vertical="center" wrapText="1"/>
    </xf>
    <xf numFmtId="0" fontId="37" fillId="26" borderId="214" xfId="62" applyFont="1" applyFill="1" applyBorder="1" applyAlignment="1">
      <alignment vertical="center"/>
    </xf>
    <xf numFmtId="0" fontId="684" fillId="60" borderId="590" xfId="58" applyFont="1" applyFill="1" applyBorder="1" applyAlignment="1">
      <alignment horizontal="center" vertical="center"/>
    </xf>
    <xf numFmtId="0" fontId="56" fillId="60" borderId="0" xfId="58" applyFont="1" applyFill="1" applyAlignment="1">
      <alignment vertical="center"/>
    </xf>
    <xf numFmtId="0" fontId="486" fillId="60" borderId="591" xfId="58" applyFont="1" applyFill="1" applyBorder="1" applyAlignment="1">
      <alignment vertical="center"/>
    </xf>
    <xf numFmtId="0" fontId="670" fillId="60" borderId="591" xfId="62" applyFont="1" applyFill="1" applyBorder="1" applyAlignment="1">
      <alignment vertical="center"/>
    </xf>
    <xf numFmtId="0" fontId="37" fillId="43" borderId="252" xfId="62" applyFont="1" applyFill="1" applyBorder="1" applyAlignment="1">
      <alignment vertical="center"/>
    </xf>
    <xf numFmtId="0" fontId="37" fillId="43" borderId="603" xfId="62" applyFont="1" applyFill="1" applyBorder="1" applyAlignment="1">
      <alignment vertical="center"/>
    </xf>
    <xf numFmtId="0" fontId="61" fillId="43" borderId="252" xfId="58" applyFont="1" applyFill="1" applyBorder="1" applyAlignment="1">
      <alignment horizontal="center" vertical="center" wrapText="1"/>
    </xf>
    <xf numFmtId="0" fontId="61" fillId="43" borderId="601" xfId="58" applyFont="1" applyFill="1" applyBorder="1" applyAlignment="1">
      <alignment horizontal="center" vertical="center" wrapText="1"/>
    </xf>
    <xf numFmtId="0" fontId="56" fillId="0" borderId="252" xfId="58" applyFont="1" applyBorder="1" applyAlignment="1">
      <alignment vertical="center"/>
    </xf>
    <xf numFmtId="0" fontId="56" fillId="26" borderId="0" xfId="58" applyFont="1" applyFill="1" applyAlignment="1">
      <alignment vertical="center"/>
    </xf>
    <xf numFmtId="0" fontId="32" fillId="26" borderId="607" xfId="58" applyFont="1" applyFill="1" applyBorder="1" applyAlignment="1">
      <alignment horizontal="left" vertical="center"/>
    </xf>
    <xf numFmtId="0" fontId="56" fillId="26" borderId="0" xfId="58" applyFont="1" applyFill="1" applyAlignment="1">
      <alignment horizontal="center" vertical="center"/>
    </xf>
    <xf numFmtId="0" fontId="56" fillId="26" borderId="41" xfId="58" applyFont="1" applyFill="1" applyBorder="1" applyAlignment="1">
      <alignment vertical="center"/>
    </xf>
    <xf numFmtId="0" fontId="32" fillId="0" borderId="0" xfId="58" applyFont="1" applyAlignment="1">
      <alignment vertical="center"/>
    </xf>
    <xf numFmtId="0" fontId="32" fillId="26" borderId="0" xfId="58" applyFont="1" applyFill="1" applyAlignment="1">
      <alignment vertical="center"/>
    </xf>
    <xf numFmtId="0" fontId="32" fillId="0" borderId="42" xfId="58" applyFont="1" applyBorder="1" applyAlignment="1">
      <alignment horizontal="right" vertical="center"/>
    </xf>
    <xf numFmtId="1" fontId="32" fillId="0" borderId="0" xfId="58" applyNumberFormat="1" applyFont="1" applyAlignment="1">
      <alignment horizontal="center" vertical="center" wrapText="1"/>
    </xf>
    <xf numFmtId="1" fontId="32" fillId="26" borderId="0" xfId="58" applyNumberFormat="1" applyFont="1" applyFill="1" applyAlignment="1">
      <alignment horizontal="center" vertical="center" wrapText="1"/>
    </xf>
    <xf numFmtId="1" fontId="32" fillId="0" borderId="41" xfId="58" applyNumberFormat="1" applyFont="1" applyBorder="1" applyAlignment="1">
      <alignment horizontal="center" vertical="center" wrapText="1"/>
    </xf>
    <xf numFmtId="0" fontId="32" fillId="0" borderId="42" xfId="58" applyFont="1" applyBorder="1" applyAlignment="1">
      <alignment horizontal="right" vertical="center" wrapText="1"/>
    </xf>
    <xf numFmtId="2" fontId="32" fillId="0" borderId="0" xfId="58" applyNumberFormat="1" applyFont="1" applyAlignment="1">
      <alignment horizontal="center" vertical="center"/>
    </xf>
    <xf numFmtId="2" fontId="32" fillId="26" borderId="0" xfId="58" applyNumberFormat="1" applyFont="1" applyFill="1" applyAlignment="1">
      <alignment horizontal="center" vertical="center"/>
    </xf>
    <xf numFmtId="2" fontId="32" fillId="0" borderId="41" xfId="58" applyNumberFormat="1" applyFont="1" applyBorder="1" applyAlignment="1">
      <alignment horizontal="center" vertical="center"/>
    </xf>
    <xf numFmtId="0" fontId="32" fillId="26" borderId="0" xfId="58" applyFont="1" applyFill="1" applyAlignment="1" applyProtection="1">
      <alignment vertical="center"/>
      <protection locked="0"/>
    </xf>
    <xf numFmtId="0" fontId="411" fillId="8" borderId="0" xfId="58" applyFont="1" applyFill="1" applyAlignment="1">
      <alignment vertical="center"/>
    </xf>
    <xf numFmtId="0" fontId="411" fillId="0" borderId="0" xfId="58" applyFont="1" applyAlignment="1">
      <alignment vertical="center"/>
    </xf>
    <xf numFmtId="0" fontId="411" fillId="0" borderId="309" xfId="58" applyFont="1" applyBorder="1" applyAlignment="1">
      <alignment vertical="center"/>
    </xf>
    <xf numFmtId="0" fontId="411" fillId="0" borderId="310" xfId="58" applyFont="1" applyBorder="1" applyAlignment="1">
      <alignment vertical="center"/>
    </xf>
    <xf numFmtId="224" fontId="476" fillId="133" borderId="0" xfId="12" applyNumberFormat="1" applyFont="1" applyFill="1" applyAlignment="1">
      <alignment horizontal="center" vertical="center" wrapText="1"/>
    </xf>
    <xf numFmtId="0" fontId="411" fillId="0" borderId="16" xfId="58" applyFont="1" applyBorder="1" applyAlignment="1">
      <alignment vertical="center"/>
    </xf>
    <xf numFmtId="0" fontId="411" fillId="0" borderId="44" xfId="58" applyFont="1" applyBorder="1" applyAlignment="1">
      <alignment horizontal="center" vertical="center" wrapText="1"/>
    </xf>
    <xf numFmtId="0" fontId="411" fillId="0" borderId="134" xfId="58" applyFont="1" applyBorder="1" applyAlignment="1">
      <alignment horizontal="center" vertical="center" wrapText="1"/>
    </xf>
    <xf numFmtId="0" fontId="411" fillId="0" borderId="0" xfId="58" applyFont="1" applyAlignment="1">
      <alignment vertical="center" wrapText="1" shrinkToFit="1"/>
    </xf>
    <xf numFmtId="0" fontId="411" fillId="0" borderId="119" xfId="58" applyFont="1" applyBorder="1" applyAlignment="1">
      <alignment vertical="center" wrapText="1" shrinkToFit="1"/>
    </xf>
    <xf numFmtId="0" fontId="411" fillId="0" borderId="566" xfId="58" applyFont="1" applyBorder="1" applyAlignment="1">
      <alignment vertical="center" wrapText="1" shrinkToFit="1"/>
    </xf>
    <xf numFmtId="179" fontId="549" fillId="125" borderId="566" xfId="12" applyNumberFormat="1" applyFont="1" applyFill="1" applyBorder="1" applyAlignment="1" applyProtection="1">
      <alignment horizontal="center" vertical="center" wrapText="1"/>
      <protection locked="0"/>
    </xf>
    <xf numFmtId="180" fontId="411" fillId="57" borderId="566" xfId="12" applyNumberFormat="1" applyFont="1" applyFill="1" applyBorder="1" applyAlignment="1">
      <alignment horizontal="centerContinuous" vertical="center" wrapText="1"/>
    </xf>
    <xf numFmtId="180" fontId="411" fillId="57" borderId="564" xfId="12" applyNumberFormat="1" applyFont="1" applyFill="1" applyBorder="1" applyAlignment="1">
      <alignment horizontal="centerContinuous" vertical="center" wrapText="1"/>
    </xf>
    <xf numFmtId="0" fontId="37" fillId="43" borderId="566" xfId="58" applyFont="1" applyFill="1" applyBorder="1" applyAlignment="1" applyProtection="1">
      <alignment vertical="center"/>
      <protection locked="0"/>
    </xf>
    <xf numFmtId="0" fontId="37" fillId="43" borderId="566" xfId="58" applyFont="1" applyFill="1" applyBorder="1" applyAlignment="1">
      <alignment vertical="center" wrapText="1" shrinkToFit="1"/>
    </xf>
    <xf numFmtId="0" fontId="37" fillId="43" borderId="564" xfId="58" applyFont="1" applyFill="1" applyBorder="1" applyAlignment="1">
      <alignment vertical="center" wrapText="1" shrinkToFit="1"/>
    </xf>
    <xf numFmtId="189" fontId="37" fillId="43" borderId="566" xfId="12" applyNumberFormat="1" applyFont="1" applyFill="1" applyBorder="1" applyAlignment="1">
      <alignment horizontal="center" vertical="center"/>
    </xf>
    <xf numFmtId="0" fontId="411" fillId="0" borderId="564" xfId="58" applyFont="1" applyBorder="1" applyAlignment="1">
      <alignment vertical="center" wrapText="1" shrinkToFit="1"/>
    </xf>
    <xf numFmtId="189" fontId="37" fillId="43" borderId="119" xfId="12" applyNumberFormat="1" applyFont="1" applyFill="1" applyBorder="1" applyAlignment="1">
      <alignment horizontal="center" vertical="center"/>
    </xf>
    <xf numFmtId="179" fontId="37" fillId="43" borderId="119" xfId="12" applyNumberFormat="1" applyFont="1" applyFill="1" applyBorder="1" applyAlignment="1">
      <alignment horizontal="center" vertical="center"/>
    </xf>
    <xf numFmtId="179" fontId="411" fillId="0" borderId="566" xfId="58" applyNumberFormat="1" applyFont="1" applyBorder="1" applyAlignment="1">
      <alignment vertical="center" wrapText="1" shrinkToFit="1"/>
    </xf>
    <xf numFmtId="231" fontId="37" fillId="43" borderId="119" xfId="12" applyNumberFormat="1" applyFont="1" applyFill="1" applyBorder="1" applyAlignment="1">
      <alignment horizontal="center" vertical="center"/>
    </xf>
    <xf numFmtId="231" fontId="411" fillId="0" borderId="566" xfId="58" applyNumberFormat="1" applyFont="1" applyBorder="1" applyAlignment="1">
      <alignment vertical="center" wrapText="1" shrinkToFit="1"/>
    </xf>
    <xf numFmtId="0" fontId="411" fillId="0" borderId="608" xfId="58" applyFont="1" applyBorder="1" applyAlignment="1">
      <alignment vertical="center" wrapText="1" shrinkToFit="1"/>
    </xf>
    <xf numFmtId="0" fontId="411" fillId="0" borderId="583" xfId="58" applyFont="1" applyBorder="1" applyAlignment="1">
      <alignment vertical="center" wrapText="1" shrinkToFit="1"/>
    </xf>
    <xf numFmtId="179" fontId="549" fillId="125" borderId="552" xfId="12" applyNumberFormat="1" applyFont="1" applyFill="1" applyBorder="1" applyAlignment="1" applyProtection="1">
      <alignment horizontal="center" vertical="center" wrapText="1"/>
      <protection locked="0"/>
    </xf>
    <xf numFmtId="180" fontId="411" fillId="57" borderId="552" xfId="12" applyNumberFormat="1" applyFont="1" applyFill="1" applyBorder="1" applyAlignment="1">
      <alignment horizontal="centerContinuous" vertical="center" wrapText="1"/>
    </xf>
    <xf numFmtId="180" fontId="411" fillId="57" borderId="555" xfId="12" applyNumberFormat="1" applyFont="1" applyFill="1" applyBorder="1" applyAlignment="1">
      <alignment horizontal="centerContinuous" vertical="center" wrapText="1"/>
    </xf>
    <xf numFmtId="0" fontId="37" fillId="43" borderId="138" xfId="58" applyFont="1" applyFill="1" applyBorder="1" applyAlignment="1" applyProtection="1">
      <alignment vertical="center"/>
      <protection locked="0"/>
    </xf>
    <xf numFmtId="0" fontId="37" fillId="43" borderId="19" xfId="58" applyFont="1" applyFill="1" applyBorder="1" applyAlignment="1">
      <alignment vertical="center" wrapText="1" shrinkToFit="1"/>
    </xf>
    <xf numFmtId="0" fontId="37" fillId="43" borderId="20" xfId="58" applyFont="1" applyFill="1" applyBorder="1" applyAlignment="1">
      <alignment vertical="center" wrapText="1" shrinkToFit="1"/>
    </xf>
    <xf numFmtId="189" fontId="37" fillId="43" borderId="18" xfId="12" applyNumberFormat="1" applyFont="1" applyFill="1" applyBorder="1" applyAlignment="1">
      <alignment horizontal="center" vertical="center"/>
    </xf>
    <xf numFmtId="0" fontId="411" fillId="0" borderId="20" xfId="58" applyFont="1" applyBorder="1" applyAlignment="1">
      <alignment vertical="center" wrapText="1" shrinkToFit="1"/>
    </xf>
    <xf numFmtId="0" fontId="411" fillId="0" borderId="19" xfId="58" applyFont="1" applyBorder="1" applyAlignment="1">
      <alignment vertical="center" wrapText="1" shrinkToFit="1"/>
    </xf>
    <xf numFmtId="0" fontId="39" fillId="26" borderId="0" xfId="58" applyFont="1" applyFill="1" applyAlignment="1" applyProtection="1">
      <alignment vertical="center"/>
      <protection locked="0"/>
    </xf>
    <xf numFmtId="0" fontId="37" fillId="26" borderId="0" xfId="59" applyFont="1" applyFill="1" applyAlignment="1">
      <alignment vertical="center"/>
    </xf>
    <xf numFmtId="0" fontId="37" fillId="26" borderId="0" xfId="61" applyFont="1" applyFill="1" applyAlignment="1">
      <alignment vertical="center"/>
    </xf>
    <xf numFmtId="2" fontId="813" fillId="26" borderId="0" xfId="61" applyNumberFormat="1" applyFont="1" applyFill="1" applyAlignment="1">
      <alignment horizontal="center" vertical="center"/>
    </xf>
    <xf numFmtId="189" fontId="813" fillId="26" borderId="0" xfId="61" applyNumberFormat="1" applyFont="1" applyFill="1" applyAlignment="1">
      <alignment horizontal="center" vertical="center"/>
    </xf>
    <xf numFmtId="0" fontId="813" fillId="26" borderId="0" xfId="61" applyFont="1" applyFill="1" applyAlignment="1">
      <alignment horizontal="center" vertical="center"/>
    </xf>
    <xf numFmtId="0" fontId="37" fillId="115" borderId="309" xfId="59" applyFont="1" applyFill="1" applyBorder="1" applyAlignment="1">
      <alignment vertical="center"/>
    </xf>
    <xf numFmtId="1" fontId="551" fillId="133" borderId="609" xfId="12" applyNumberFormat="1" applyFont="1" applyFill="1" applyBorder="1" applyAlignment="1">
      <alignment horizontal="center" vertical="center" wrapText="1"/>
    </xf>
    <xf numFmtId="1" fontId="58" fillId="115" borderId="532" xfId="12" applyNumberFormat="1" applyFont="1" applyFill="1" applyBorder="1" applyAlignment="1">
      <alignment horizontal="center" vertical="center" wrapText="1"/>
    </xf>
    <xf numFmtId="1" fontId="58" fillId="197" borderId="610" xfId="12" applyNumberFormat="1" applyFont="1" applyFill="1" applyBorder="1" applyAlignment="1">
      <alignment horizontal="center" vertical="center" wrapText="1"/>
    </xf>
    <xf numFmtId="1" fontId="58" fillId="28" borderId="610" xfId="12" applyNumberFormat="1" applyFont="1" applyFill="1" applyBorder="1" applyAlignment="1">
      <alignment horizontal="center" vertical="center" wrapText="1"/>
    </xf>
    <xf numFmtId="0" fontId="37" fillId="0" borderId="0" xfId="61" applyFont="1" applyAlignment="1">
      <alignment vertical="center"/>
    </xf>
    <xf numFmtId="0" fontId="834" fillId="124" borderId="115" xfId="12" applyFont="1" applyFill="1" applyBorder="1" applyAlignment="1">
      <alignment horizontal="center" vertical="center" wrapText="1"/>
    </xf>
    <xf numFmtId="0" fontId="37" fillId="43" borderId="16" xfId="59" applyFont="1" applyFill="1" applyBorder="1" applyAlignment="1">
      <alignment vertical="center"/>
    </xf>
    <xf numFmtId="1" fontId="39" fillId="8" borderId="279" xfId="34" applyNumberFormat="1" applyFont="1" applyFill="1" applyBorder="1" applyAlignment="1" applyProtection="1">
      <alignment horizontal="center" vertical="center" wrapText="1"/>
      <protection locked="0"/>
    </xf>
    <xf numFmtId="1" fontId="39" fillId="8" borderId="0" xfId="34" applyNumberFormat="1" applyFont="1" applyFill="1" applyAlignment="1" applyProtection="1">
      <alignment horizontal="center" vertical="center" wrapText="1"/>
      <protection locked="0"/>
    </xf>
    <xf numFmtId="233" fontId="37" fillId="0" borderId="202" xfId="12" applyNumberFormat="1" applyFont="1" applyBorder="1" applyAlignment="1">
      <alignment horizontal="centerContinuous" vertical="center" wrapText="1"/>
    </xf>
    <xf numFmtId="1" fontId="39" fillId="8" borderId="19" xfId="34" applyNumberFormat="1" applyFont="1" applyFill="1" applyBorder="1" applyAlignment="1" applyProtection="1">
      <alignment horizontal="center" vertical="center" wrapText="1"/>
      <protection locked="0"/>
    </xf>
    <xf numFmtId="233" fontId="37" fillId="0" borderId="91" xfId="12" applyNumberFormat="1" applyFont="1" applyBorder="1" applyAlignment="1">
      <alignment horizontal="centerContinuous" vertical="center" wrapText="1"/>
    </xf>
    <xf numFmtId="0" fontId="37" fillId="8" borderId="279" xfId="61" applyFont="1" applyFill="1" applyBorder="1" applyAlignment="1">
      <alignment vertical="center"/>
    </xf>
    <xf numFmtId="2" fontId="53" fillId="43" borderId="345" xfId="12" applyNumberFormat="1" applyFont="1" applyFill="1" applyBorder="1" applyAlignment="1" applyProtection="1">
      <alignment horizontal="center" vertical="center" wrapText="1"/>
      <protection locked="0"/>
    </xf>
    <xf numFmtId="233" fontId="53" fillId="0" borderId="611" xfId="12" applyNumberFormat="1" applyFont="1" applyBorder="1" applyAlignment="1">
      <alignment horizontal="center" vertical="center" wrapText="1"/>
    </xf>
    <xf numFmtId="1" fontId="58" fillId="43" borderId="0" xfId="12" applyNumberFormat="1" applyFont="1" applyFill="1" applyAlignment="1" applyProtection="1">
      <alignment horizontal="center" vertical="center" wrapText="1"/>
      <protection locked="0"/>
    </xf>
    <xf numFmtId="0" fontId="55" fillId="43" borderId="470" xfId="12" applyFont="1" applyFill="1" applyBorder="1" applyAlignment="1" applyProtection="1">
      <alignment horizontal="center" vertical="center" wrapText="1"/>
      <protection locked="0"/>
    </xf>
    <xf numFmtId="0" fontId="55" fillId="43" borderId="612" xfId="12" applyFont="1" applyFill="1" applyBorder="1" applyAlignment="1" applyProtection="1">
      <alignment horizontal="center" vertical="center" wrapText="1"/>
      <protection locked="0"/>
    </xf>
    <xf numFmtId="0" fontId="37" fillId="43" borderId="18" xfId="59" applyFont="1" applyFill="1" applyBorder="1" applyAlignment="1">
      <alignment vertical="center"/>
    </xf>
    <xf numFmtId="0" fontId="39" fillId="43" borderId="19" xfId="12" applyFont="1" applyFill="1" applyBorder="1" applyAlignment="1" applyProtection="1">
      <alignment horizontal="center" vertical="center" wrapText="1"/>
      <protection locked="0"/>
    </xf>
    <xf numFmtId="2" fontId="128" fillId="28" borderId="360" xfId="12" applyNumberFormat="1" applyFont="1" applyFill="1" applyBorder="1" applyAlignment="1" applyProtection="1">
      <alignment horizontal="center" vertical="center" wrapText="1"/>
      <protection locked="0"/>
    </xf>
    <xf numFmtId="0" fontId="53" fillId="0" borderId="469" xfId="12" applyFont="1" applyBorder="1" applyAlignment="1">
      <alignment horizontal="center" vertical="center" wrapText="1"/>
    </xf>
    <xf numFmtId="0" fontId="53" fillId="0" borderId="613" xfId="12" applyFont="1" applyBorder="1" applyAlignment="1">
      <alignment horizontal="center" vertical="center" wrapText="1"/>
    </xf>
    <xf numFmtId="0" fontId="37" fillId="26" borderId="614" xfId="59" applyFont="1" applyFill="1" applyBorder="1" applyAlignment="1">
      <alignment vertical="center"/>
    </xf>
    <xf numFmtId="0" fontId="664" fillId="26" borderId="0" xfId="12" applyFont="1" applyFill="1" applyAlignment="1" applyProtection="1">
      <alignment horizontal="right" vertical="center" wrapText="1"/>
      <protection locked="0"/>
    </xf>
    <xf numFmtId="1" fontId="835" fillId="28" borderId="0" xfId="22" applyNumberFormat="1" applyFont="1" applyFill="1" applyAlignment="1" applyProtection="1">
      <alignment horizontal="center" vertical="center"/>
      <protection locked="0"/>
    </xf>
    <xf numFmtId="0" fontId="58" fillId="0" borderId="0" xfId="12" applyFont="1" applyAlignment="1">
      <alignment vertical="center"/>
    </xf>
    <xf numFmtId="0" fontId="54" fillId="0" borderId="0" xfId="61" applyFont="1" applyAlignment="1">
      <alignment vertical="center"/>
    </xf>
    <xf numFmtId="0" fontId="54" fillId="0" borderId="202" xfId="61" applyFont="1" applyBorder="1" applyAlignment="1">
      <alignment vertical="center"/>
    </xf>
    <xf numFmtId="189" fontId="742" fillId="26" borderId="43" xfId="12" applyNumberFormat="1" applyFont="1" applyFill="1" applyBorder="1" applyAlignment="1" applyProtection="1">
      <alignment horizontal="center" vertical="center" wrapText="1"/>
      <protection locked="0"/>
    </xf>
    <xf numFmtId="1" fontId="417" fillId="26" borderId="44" xfId="12" applyNumberFormat="1" applyFont="1" applyFill="1" applyBorder="1" applyAlignment="1" applyProtection="1">
      <alignment horizontal="center" vertical="center" wrapText="1"/>
      <protection locked="0"/>
    </xf>
    <xf numFmtId="189" fontId="813" fillId="26" borderId="44" xfId="61" applyNumberFormat="1" applyFont="1" applyFill="1" applyBorder="1" applyAlignment="1">
      <alignment horizontal="center" vertical="center"/>
    </xf>
    <xf numFmtId="224" fontId="591" fillId="133" borderId="47" xfId="12" applyNumberFormat="1" applyFont="1" applyFill="1" applyBorder="1" applyAlignment="1">
      <alignment horizontal="center" vertical="center" wrapText="1"/>
    </xf>
    <xf numFmtId="189" fontId="742" fillId="26" borderId="44" xfId="12" applyNumberFormat="1" applyFont="1" applyFill="1" applyBorder="1" applyAlignment="1" applyProtection="1">
      <alignment horizontal="center" vertical="center" wrapText="1"/>
      <protection locked="0"/>
    </xf>
    <xf numFmtId="2" fontId="813" fillId="26" borderId="44" xfId="61" applyNumberFormat="1" applyFont="1" applyFill="1" applyBorder="1" applyAlignment="1">
      <alignment horizontal="center" vertical="center"/>
    </xf>
    <xf numFmtId="224" fontId="409" fillId="115" borderId="47" xfId="12" applyNumberFormat="1" applyFont="1" applyFill="1" applyBorder="1" applyAlignment="1">
      <alignment horizontal="center" vertical="center" wrapText="1"/>
    </xf>
    <xf numFmtId="224" fontId="409" fillId="197" borderId="47" xfId="12" applyNumberFormat="1" applyFont="1" applyFill="1" applyBorder="1" applyAlignment="1">
      <alignment horizontal="center" vertical="center" wrapText="1"/>
    </xf>
    <xf numFmtId="224" fontId="409" fillId="28" borderId="47" xfId="12" applyNumberFormat="1" applyFont="1" applyFill="1" applyBorder="1" applyAlignment="1">
      <alignment horizontal="center" vertical="center" wrapText="1"/>
    </xf>
    <xf numFmtId="0" fontId="124" fillId="43" borderId="615" xfId="12" applyFont="1" applyFill="1" applyBorder="1" applyAlignment="1" applyProtection="1">
      <alignment horizontal="center" vertical="center"/>
      <protection locked="0"/>
    </xf>
    <xf numFmtId="1" fontId="550" fillId="43" borderId="616" xfId="22" applyNumberFormat="1" applyFont="1" applyFill="1" applyBorder="1" applyAlignment="1" applyProtection="1">
      <alignment horizontal="center" vertical="center" wrapText="1"/>
      <protection locked="0"/>
    </xf>
    <xf numFmtId="1" fontId="416" fillId="0" borderId="617" xfId="22" applyNumberFormat="1" applyFont="1" applyBorder="1" applyAlignment="1" applyProtection="1">
      <alignment horizontal="center" vertical="center" wrapText="1"/>
      <protection locked="0"/>
    </xf>
    <xf numFmtId="179" fontId="550" fillId="125" borderId="618" xfId="12" applyNumberFormat="1" applyFont="1" applyFill="1" applyBorder="1" applyAlignment="1" applyProtection="1">
      <alignment horizontal="center" vertical="center" wrapText="1"/>
      <protection locked="0"/>
    </xf>
    <xf numFmtId="180" fontId="157" fillId="57" borderId="619" xfId="12" applyNumberFormat="1" applyFont="1" applyFill="1" applyBorder="1" applyAlignment="1">
      <alignment horizontal="centerContinuous" vertical="center" wrapText="1"/>
    </xf>
    <xf numFmtId="0" fontId="599" fillId="147" borderId="182" xfId="12" applyFont="1" applyFill="1" applyBorder="1" applyAlignment="1" applyProtection="1">
      <alignment horizontal="center" vertical="center"/>
      <protection locked="0"/>
    </xf>
    <xf numFmtId="1" fontId="58" fillId="147" borderId="0" xfId="22" applyNumberFormat="1" applyFont="1" applyFill="1" applyAlignment="1" applyProtection="1">
      <alignment horizontal="center" vertical="center" wrapText="1"/>
      <protection locked="0"/>
    </xf>
    <xf numFmtId="1" fontId="416" fillId="0" borderId="0" xfId="22" applyNumberFormat="1" applyFont="1" applyAlignment="1" applyProtection="1">
      <alignment horizontal="center" vertical="center" wrapText="1"/>
      <protection locked="0"/>
    </xf>
    <xf numFmtId="179" fontId="550" fillId="125" borderId="279" xfId="12" applyNumberFormat="1" applyFont="1" applyFill="1" applyBorder="1" applyAlignment="1" applyProtection="1">
      <alignment horizontal="center" vertical="center" wrapText="1"/>
      <protection locked="0"/>
    </xf>
    <xf numFmtId="180" fontId="157" fillId="57" borderId="202" xfId="12" applyNumberFormat="1" applyFont="1" applyFill="1" applyBorder="1" applyAlignment="1">
      <alignment horizontal="centerContinuous" vertical="center" wrapText="1"/>
    </xf>
    <xf numFmtId="0" fontId="599" fillId="147" borderId="575" xfId="12" applyFont="1" applyFill="1" applyBorder="1" applyAlignment="1" applyProtection="1">
      <alignment horizontal="center" vertical="center"/>
      <protection locked="0"/>
    </xf>
    <xf numFmtId="1" fontId="58" fillId="147" borderId="473" xfId="22" applyNumberFormat="1" applyFont="1" applyFill="1" applyBorder="1" applyAlignment="1" applyProtection="1">
      <alignment horizontal="center" vertical="center" wrapText="1"/>
      <protection locked="0"/>
    </xf>
    <xf numFmtId="1" fontId="416" fillId="0" borderId="473" xfId="22" applyNumberFormat="1" applyFont="1" applyBorder="1" applyAlignment="1" applyProtection="1">
      <alignment horizontal="center" vertical="center" wrapText="1"/>
      <protection locked="0"/>
    </xf>
    <xf numFmtId="179" fontId="550" fillId="125" borderId="472" xfId="12" applyNumberFormat="1" applyFont="1" applyFill="1" applyBorder="1" applyAlignment="1" applyProtection="1">
      <alignment horizontal="center" vertical="center" wrapText="1"/>
      <protection locked="0"/>
    </xf>
    <xf numFmtId="180" fontId="157" fillId="57" borderId="474" xfId="12" applyNumberFormat="1" applyFont="1" applyFill="1" applyBorder="1" applyAlignment="1">
      <alignment horizontal="centerContinuous" vertical="center" wrapText="1"/>
    </xf>
    <xf numFmtId="0" fontId="54" fillId="26" borderId="0" xfId="61" applyFont="1" applyFill="1" applyAlignment="1">
      <alignment vertical="center"/>
    </xf>
    <xf numFmtId="165" fontId="813" fillId="26" borderId="0" xfId="61" applyNumberFormat="1" applyFont="1" applyFill="1" applyAlignment="1">
      <alignment horizontal="center" vertical="center"/>
    </xf>
    <xf numFmtId="165" fontId="637" fillId="26" borderId="0" xfId="61" applyNumberFormat="1" applyFont="1" applyFill="1" applyAlignment="1">
      <alignment horizontal="center" vertical="center"/>
    </xf>
    <xf numFmtId="0" fontId="58" fillId="8" borderId="590" xfId="58" applyFont="1" applyFill="1" applyBorder="1" applyAlignment="1">
      <alignment horizontal="left" vertical="center"/>
    </xf>
    <xf numFmtId="0" fontId="826" fillId="8" borderId="591" xfId="58" applyFont="1" applyFill="1" applyBorder="1" applyAlignment="1">
      <alignment horizontal="center" vertical="center"/>
    </xf>
    <xf numFmtId="0" fontId="411" fillId="0" borderId="0" xfId="57" applyFont="1" applyAlignment="1">
      <alignment vertical="center"/>
    </xf>
    <xf numFmtId="0" fontId="411" fillId="0" borderId="0" xfId="58" applyFont="1" applyAlignment="1">
      <alignment horizontal="left" vertical="center" wrapText="1"/>
    </xf>
    <xf numFmtId="0" fontId="55" fillId="0" borderId="0" xfId="58" applyFont="1" applyAlignment="1">
      <alignment horizontal="center" vertical="center" wrapText="1"/>
    </xf>
    <xf numFmtId="0" fontId="411" fillId="0" borderId="42" xfId="57" applyFont="1" applyBorder="1" applyAlignment="1" applyProtection="1">
      <alignment horizontal="center" vertical="center" wrapText="1"/>
      <protection locked="0"/>
    </xf>
    <xf numFmtId="0" fontId="411" fillId="0" borderId="0" xfId="57" applyFont="1" applyAlignment="1" applyProtection="1">
      <alignment horizontal="center" vertical="center" wrapText="1"/>
      <protection locked="0"/>
    </xf>
    <xf numFmtId="0" fontId="411" fillId="0" borderId="42" xfId="12" applyFont="1" applyBorder="1" applyAlignment="1">
      <alignment horizontal="center" vertical="center" wrapText="1"/>
    </xf>
    <xf numFmtId="235" fontId="411" fillId="0" borderId="42" xfId="12" applyNumberFormat="1" applyFont="1" applyBorder="1" applyAlignment="1">
      <alignment horizontal="center" vertical="center" wrapText="1"/>
    </xf>
    <xf numFmtId="235" fontId="143" fillId="28" borderId="314" xfId="12" applyNumberFormat="1" applyFont="1" applyFill="1" applyBorder="1" applyAlignment="1">
      <alignment horizontal="center" vertical="center" wrapText="1"/>
    </xf>
    <xf numFmtId="0" fontId="53" fillId="0" borderId="313" xfId="12" applyFont="1" applyBorder="1" applyAlignment="1">
      <alignment horizontal="center" vertical="center" wrapText="1"/>
    </xf>
    <xf numFmtId="0" fontId="53" fillId="0" borderId="46" xfId="12" applyFont="1" applyBorder="1" applyAlignment="1">
      <alignment horizontal="center" vertical="center" wrapText="1"/>
    </xf>
    <xf numFmtId="2" fontId="56" fillId="0" borderId="117" xfId="12" applyNumberFormat="1" applyFont="1" applyBorder="1" applyAlignment="1" applyProtection="1">
      <alignment horizontal="center" vertical="center" wrapText="1"/>
      <protection locked="0"/>
    </xf>
    <xf numFmtId="2" fontId="411" fillId="0" borderId="232" xfId="57" applyNumberFormat="1" applyFont="1" applyBorder="1" applyAlignment="1" applyProtection="1">
      <alignment horizontal="center" vertical="center"/>
      <protection locked="0"/>
    </xf>
    <xf numFmtId="179" fontId="411" fillId="0" borderId="128" xfId="57" applyNumberFormat="1" applyFont="1" applyBorder="1" applyAlignment="1">
      <alignment horizontal="center" vertical="center"/>
    </xf>
    <xf numFmtId="2" fontId="411" fillId="0" borderId="42" xfId="12" applyNumberFormat="1" applyFont="1" applyBorder="1" applyAlignment="1">
      <alignment horizontal="center" vertical="center" wrapText="1"/>
    </xf>
    <xf numFmtId="180" fontId="411" fillId="57" borderId="232" xfId="12" applyNumberFormat="1" applyFont="1" applyFill="1" applyBorder="1" applyAlignment="1">
      <alignment horizontal="centerContinuous" vertical="center" wrapText="1"/>
    </xf>
    <xf numFmtId="179" fontId="56" fillId="0" borderId="0" xfId="57" applyNumberFormat="1" applyFont="1" applyAlignment="1">
      <alignment horizontal="center" vertical="center"/>
    </xf>
    <xf numFmtId="179" fontId="411" fillId="0" borderId="44" xfId="57" applyNumberFormat="1" applyFont="1" applyBorder="1" applyAlignment="1">
      <alignment horizontal="center" vertical="center"/>
    </xf>
    <xf numFmtId="2" fontId="411" fillId="0" borderId="600" xfId="57" applyNumberFormat="1" applyFont="1" applyBorder="1" applyAlignment="1" applyProtection="1">
      <alignment horizontal="center" vertical="center"/>
      <protection locked="0"/>
    </xf>
    <xf numFmtId="179" fontId="411" fillId="0" borderId="0" xfId="57" applyNumberFormat="1" applyFont="1" applyAlignment="1">
      <alignment horizontal="center" vertical="center"/>
    </xf>
    <xf numFmtId="180" fontId="411" fillId="57" borderId="600" xfId="12" applyNumberFormat="1" applyFont="1" applyFill="1" applyBorder="1" applyAlignment="1">
      <alignment horizontal="centerContinuous" vertical="center" wrapText="1"/>
    </xf>
    <xf numFmtId="179" fontId="56" fillId="0" borderId="19" xfId="57" applyNumberFormat="1" applyFont="1" applyBorder="1" applyAlignment="1">
      <alignment horizontal="center" vertical="center"/>
    </xf>
    <xf numFmtId="0" fontId="61" fillId="26" borderId="608" xfId="58" applyFont="1" applyFill="1" applyBorder="1" applyAlignment="1" applyProtection="1">
      <alignment vertical="center"/>
      <protection locked="0"/>
    </xf>
    <xf numFmtId="0" fontId="56" fillId="26" borderId="583" xfId="57" applyFont="1" applyFill="1" applyBorder="1" applyAlignment="1">
      <alignment vertical="center"/>
    </xf>
    <xf numFmtId="0" fontId="61" fillId="8" borderId="0" xfId="58" applyFont="1" applyFill="1" applyAlignment="1" applyProtection="1">
      <alignment vertical="center"/>
      <protection locked="0"/>
    </xf>
    <xf numFmtId="0" fontId="89" fillId="8" borderId="0" xfId="57" applyFont="1" applyFill="1" applyAlignment="1" applyProtection="1">
      <alignment horizontal="right" vertical="center"/>
      <protection locked="0"/>
    </xf>
    <xf numFmtId="0" fontId="678" fillId="8" borderId="0" xfId="58" applyFont="1" applyFill="1" applyAlignment="1" applyProtection="1">
      <alignment vertical="center"/>
      <protection locked="0"/>
    </xf>
    <xf numFmtId="0" fontId="411" fillId="8" borderId="0" xfId="58" applyFont="1" applyFill="1" applyAlignment="1" applyProtection="1">
      <alignment vertical="center"/>
      <protection locked="0"/>
    </xf>
    <xf numFmtId="0" fontId="678" fillId="8" borderId="0" xfId="58" applyFont="1" applyFill="1" applyAlignment="1" applyProtection="1">
      <alignment horizontal="center" vertical="center"/>
      <protection locked="0"/>
    </xf>
    <xf numFmtId="0" fontId="419" fillId="8" borderId="0" xfId="58" applyFont="1" applyFill="1" applyAlignment="1" applyProtection="1">
      <alignment horizontal="center" vertical="center"/>
      <protection locked="0"/>
    </xf>
    <xf numFmtId="0" fontId="836" fillId="8" borderId="0" xfId="58" applyFont="1" applyFill="1" applyAlignment="1" applyProtection="1">
      <alignment vertical="center"/>
      <protection locked="0"/>
    </xf>
    <xf numFmtId="0" fontId="811" fillId="8" borderId="0" xfId="58" applyFont="1" applyFill="1" applyAlignment="1" applyProtection="1">
      <alignment vertical="center"/>
      <protection locked="0"/>
    </xf>
    <xf numFmtId="0" fontId="411" fillId="8" borderId="0" xfId="58" applyFont="1" applyFill="1" applyAlignment="1" applyProtection="1">
      <alignment horizontal="left" vertical="center" wrapText="1"/>
      <protection locked="0"/>
    </xf>
    <xf numFmtId="0" fontId="411" fillId="8" borderId="0" xfId="58" applyFont="1" applyFill="1" applyAlignment="1" applyProtection="1">
      <alignment horizontal="center" vertical="center"/>
      <protection locked="0"/>
    </xf>
    <xf numFmtId="0" fontId="827" fillId="8" borderId="0" xfId="57" applyFont="1" applyFill="1" applyAlignment="1" applyProtection="1">
      <alignment horizontal="left" vertical="center" wrapText="1"/>
      <protection locked="0"/>
    </xf>
    <xf numFmtId="0" fontId="56" fillId="8" borderId="0" xfId="58" applyFont="1" applyFill="1" applyAlignment="1">
      <alignment horizontal="center" vertical="center"/>
    </xf>
    <xf numFmtId="0" fontId="56" fillId="8" borderId="0" xfId="58" applyFont="1" applyFill="1" applyAlignment="1">
      <alignment horizontal="left" vertical="center"/>
    </xf>
    <xf numFmtId="0" fontId="257" fillId="8" borderId="0" xfId="58" applyFont="1" applyFill="1" applyAlignment="1">
      <alignment vertical="center"/>
    </xf>
    <xf numFmtId="0" fontId="39" fillId="0" borderId="496" xfId="58" applyFont="1" applyBorder="1" applyAlignment="1" applyProtection="1">
      <alignment horizontal="center" vertical="center" wrapText="1"/>
      <protection locked="0"/>
    </xf>
    <xf numFmtId="1" fontId="39" fillId="0" borderId="20" xfId="58" applyNumberFormat="1" applyFont="1" applyBorder="1" applyAlignment="1" applyProtection="1">
      <alignment horizontal="center" vertical="center"/>
      <protection locked="0"/>
    </xf>
    <xf numFmtId="0" fontId="157" fillId="0" borderId="17" xfId="58" applyFont="1" applyBorder="1" applyAlignment="1">
      <alignment horizontal="center" vertical="center" wrapText="1"/>
    </xf>
    <xf numFmtId="168" fontId="56" fillId="0" borderId="17" xfId="58" applyNumberFormat="1" applyFont="1" applyBorder="1" applyAlignment="1" applyProtection="1">
      <alignment horizontal="center" vertical="center"/>
      <protection locked="0"/>
    </xf>
    <xf numFmtId="224" fontId="53" fillId="0" borderId="513" xfId="12" applyNumberFormat="1" applyFont="1" applyBorder="1" applyAlignment="1">
      <alignment horizontal="center" vertical="center" wrapText="1"/>
    </xf>
    <xf numFmtId="180" fontId="53" fillId="57" borderId="442" xfId="12" applyNumberFormat="1" applyFont="1" applyFill="1" applyBorder="1" applyAlignment="1">
      <alignment horizontal="centerContinuous" vertical="center" wrapText="1"/>
    </xf>
    <xf numFmtId="0" fontId="53" fillId="0" borderId="202" xfId="58" applyFont="1" applyBorder="1" applyAlignment="1">
      <alignment vertical="center"/>
    </xf>
    <xf numFmtId="224" fontId="53" fillId="0" borderId="115" xfId="12" applyNumberFormat="1" applyFont="1" applyBorder="1" applyAlignment="1">
      <alignment horizontal="center" vertical="center" wrapText="1"/>
    </xf>
    <xf numFmtId="180" fontId="53" fillId="57" borderId="17" xfId="12" applyNumberFormat="1" applyFont="1" applyFill="1" applyBorder="1" applyAlignment="1">
      <alignment horizontal="centerContinuous" vertical="center" wrapText="1"/>
    </xf>
    <xf numFmtId="0" fontId="37" fillId="26" borderId="472" xfId="58" applyFont="1" applyFill="1" applyBorder="1" applyAlignment="1">
      <alignment vertical="center"/>
    </xf>
    <xf numFmtId="168" fontId="56" fillId="26" borderId="473" xfId="58" applyNumberFormat="1" applyFont="1" applyFill="1" applyBorder="1" applyAlignment="1" applyProtection="1">
      <alignment horizontal="center" vertical="center"/>
      <protection locked="0"/>
    </xf>
    <xf numFmtId="1" fontId="801" fillId="26" borderId="473" xfId="58" applyNumberFormat="1" applyFont="1" applyFill="1" applyBorder="1" applyAlignment="1">
      <alignment horizontal="center" vertical="center"/>
    </xf>
    <xf numFmtId="0" fontId="56" fillId="26" borderId="474" xfId="58" applyFont="1" applyFill="1" applyBorder="1" applyAlignment="1">
      <alignment vertical="center"/>
    </xf>
    <xf numFmtId="0" fontId="37" fillId="0" borderId="599" xfId="58" applyFont="1" applyBorder="1" applyAlignment="1">
      <alignment horizontal="center" vertical="center" wrapText="1"/>
    </xf>
    <xf numFmtId="224" fontId="32" fillId="0" borderId="16" xfId="12" applyNumberFormat="1" applyFont="1" applyBorder="1" applyAlignment="1">
      <alignment horizontal="center" vertical="center" wrapText="1"/>
    </xf>
    <xf numFmtId="180" fontId="95" fillId="57" borderId="442" xfId="12" applyNumberFormat="1" applyFont="1" applyFill="1" applyBorder="1" applyAlignment="1">
      <alignment horizontal="centerContinuous" vertical="center" wrapText="1"/>
    </xf>
    <xf numFmtId="180" fontId="157" fillId="57" borderId="442" xfId="12" applyNumberFormat="1" applyFont="1" applyFill="1" applyBorder="1" applyAlignment="1">
      <alignment horizontal="centerContinuous" vertical="center" wrapText="1"/>
    </xf>
    <xf numFmtId="2" fontId="32" fillId="43" borderId="309" xfId="12" applyNumberFormat="1" applyFont="1" applyFill="1" applyBorder="1" applyAlignment="1" applyProtection="1">
      <alignment horizontal="center" vertical="center"/>
      <protection locked="0"/>
    </xf>
    <xf numFmtId="2" fontId="32" fillId="43" borderId="310" xfId="12" applyNumberFormat="1" applyFont="1" applyFill="1" applyBorder="1" applyAlignment="1" applyProtection="1">
      <alignment horizontal="center" vertical="center"/>
      <protection locked="0"/>
    </xf>
    <xf numFmtId="1" fontId="125" fillId="125" borderId="0" xfId="12" applyNumberFormat="1" applyFont="1" applyFill="1" applyAlignment="1">
      <alignment horizontal="left" vertical="center" wrapText="1"/>
    </xf>
    <xf numFmtId="1" fontId="125" fillId="125" borderId="202" xfId="12" applyNumberFormat="1" applyFont="1" applyFill="1" applyBorder="1" applyAlignment="1">
      <alignment horizontal="left" vertical="center" wrapText="1"/>
    </xf>
    <xf numFmtId="180" fontId="95" fillId="57" borderId="17" xfId="12" applyNumberFormat="1" applyFont="1" applyFill="1" applyBorder="1" applyAlignment="1">
      <alignment horizontal="centerContinuous" vertical="center" wrapText="1"/>
    </xf>
    <xf numFmtId="180" fontId="157" fillId="57" borderId="17" xfId="12" applyNumberFormat="1" applyFont="1" applyFill="1" applyBorder="1" applyAlignment="1">
      <alignment horizontal="centerContinuous" vertical="center" wrapText="1"/>
    </xf>
    <xf numFmtId="1" fontId="344" fillId="125" borderId="0" xfId="12" applyNumberFormat="1" applyFont="1" applyFill="1" applyAlignment="1">
      <alignment horizontal="left" vertical="center"/>
    </xf>
    <xf numFmtId="1" fontId="147" fillId="125" borderId="0" xfId="12" applyNumberFormat="1" applyFont="1" applyFill="1" applyAlignment="1">
      <alignment horizontal="right" vertical="center"/>
    </xf>
    <xf numFmtId="1" fontId="125" fillId="125" borderId="0" xfId="12" applyNumberFormat="1" applyFont="1" applyFill="1" applyAlignment="1">
      <alignment vertical="center" wrapText="1"/>
    </xf>
    <xf numFmtId="1" fontId="125" fillId="125" borderId="202" xfId="12" applyNumberFormat="1" applyFont="1" applyFill="1" applyBorder="1" applyAlignment="1">
      <alignment vertical="center" wrapText="1"/>
    </xf>
    <xf numFmtId="0" fontId="346" fillId="56" borderId="0" xfId="58" applyFont="1" applyFill="1" applyAlignment="1">
      <alignment horizontal="center" vertical="center"/>
    </xf>
    <xf numFmtId="1" fontId="131" fillId="125" borderId="0" xfId="12" applyNumberFormat="1" applyFont="1" applyFill="1" applyAlignment="1">
      <alignment horizontal="left" vertical="center"/>
    </xf>
    <xf numFmtId="1" fontId="125" fillId="125" borderId="0" xfId="12" applyNumberFormat="1" applyFont="1" applyFill="1" applyAlignment="1">
      <alignment horizontal="center" vertical="center"/>
    </xf>
    <xf numFmtId="2" fontId="32" fillId="43" borderId="16" xfId="12" applyNumberFormat="1" applyFont="1" applyFill="1" applyBorder="1" applyAlignment="1" applyProtection="1">
      <alignment horizontal="center" vertical="center"/>
      <protection locked="0"/>
    </xf>
    <xf numFmtId="2" fontId="32" fillId="43" borderId="0" xfId="12" applyNumberFormat="1" applyFont="1" applyFill="1" applyAlignment="1" applyProtection="1">
      <alignment horizontal="center" vertical="center"/>
      <protection locked="0"/>
    </xf>
    <xf numFmtId="168" fontId="56" fillId="26" borderId="474" xfId="58" applyNumberFormat="1" applyFont="1" applyFill="1" applyBorder="1" applyAlignment="1" applyProtection="1">
      <alignment horizontal="center" vertical="center"/>
      <protection locked="0"/>
    </xf>
    <xf numFmtId="2" fontId="813" fillId="0" borderId="0" xfId="61" applyNumberFormat="1" applyFont="1" applyAlignment="1">
      <alignment horizontal="center" vertical="center"/>
    </xf>
    <xf numFmtId="0" fontId="813" fillId="0" borderId="0" xfId="61" applyFont="1" applyAlignment="1">
      <alignment horizontal="center" vertical="center"/>
    </xf>
    <xf numFmtId="189" fontId="813" fillId="0" borderId="0" xfId="61" applyNumberFormat="1" applyFont="1" applyAlignment="1">
      <alignment horizontal="center" vertical="center"/>
    </xf>
    <xf numFmtId="165" fontId="813" fillId="0" borderId="0" xfId="61" applyNumberFormat="1" applyFont="1" applyAlignment="1">
      <alignment horizontal="center" vertical="center"/>
    </xf>
    <xf numFmtId="165" fontId="637" fillId="0" borderId="0" xfId="61" applyNumberFormat="1" applyFont="1" applyAlignment="1">
      <alignment horizontal="center" vertical="center"/>
    </xf>
    <xf numFmtId="0" fontId="56" fillId="8" borderId="42" xfId="0" applyFont="1" applyFill="1" applyBorder="1" applyAlignment="1">
      <alignment vertical="center"/>
    </xf>
    <xf numFmtId="0" fontId="411" fillId="8" borderId="0" xfId="0" applyFont="1" applyFill="1" applyAlignment="1">
      <alignment horizontal="center" vertical="center"/>
    </xf>
    <xf numFmtId="0" fontId="56" fillId="8" borderId="0" xfId="0" applyFont="1" applyFill="1" applyAlignment="1">
      <alignment vertical="center"/>
    </xf>
    <xf numFmtId="0" fontId="56" fillId="8" borderId="593" xfId="0" applyFont="1" applyFill="1" applyBorder="1" applyAlignment="1">
      <alignment vertical="center"/>
    </xf>
    <xf numFmtId="0" fontId="56" fillId="8" borderId="0" xfId="0" applyFont="1" applyFill="1" applyAlignment="1">
      <alignment horizontal="center" vertical="center"/>
    </xf>
    <xf numFmtId="0" fontId="334" fillId="208" borderId="0" xfId="63" applyFont="1" applyFill="1" applyAlignment="1" applyProtection="1">
      <alignment horizontal="left" vertical="center"/>
      <protection hidden="1"/>
    </xf>
    <xf numFmtId="0" fontId="52" fillId="208" borderId="0" xfId="63" applyFont="1" applyFill="1" applyAlignment="1" applyProtection="1">
      <alignment vertical="center"/>
      <protection hidden="1"/>
    </xf>
    <xf numFmtId="0" fontId="334" fillId="208" borderId="0" xfId="64" applyFont="1" applyFill="1" applyAlignment="1">
      <alignment horizontal="left" vertical="center"/>
    </xf>
    <xf numFmtId="0" fontId="334" fillId="208" borderId="0" xfId="5" applyFont="1" applyFill="1" applyAlignment="1">
      <alignment horizontal="left" vertical="center"/>
    </xf>
    <xf numFmtId="0" fontId="481" fillId="208" borderId="0" xfId="63" applyFont="1" applyFill="1" applyAlignment="1" applyProtection="1">
      <alignment horizontal="left" vertical="center"/>
      <protection hidden="1"/>
    </xf>
    <xf numFmtId="0" fontId="47" fillId="208" borderId="0" xfId="63" applyFont="1" applyFill="1" applyAlignment="1" applyProtection="1">
      <alignment vertical="center"/>
      <protection hidden="1"/>
    </xf>
    <xf numFmtId="0" fontId="481" fillId="208" borderId="0" xfId="64" applyFont="1" applyFill="1" applyAlignment="1">
      <alignment horizontal="left" vertical="center"/>
    </xf>
    <xf numFmtId="0" fontId="481" fillId="208" borderId="0" xfId="5" applyFont="1" applyFill="1" applyAlignment="1">
      <alignment horizontal="left" vertical="center"/>
    </xf>
    <xf numFmtId="0" fontId="157" fillId="8" borderId="0" xfId="5" applyFont="1" applyFill="1" applyAlignment="1">
      <alignment horizontal="left" vertical="center"/>
    </xf>
    <xf numFmtId="0" fontId="839" fillId="8" borderId="0" xfId="5" applyFont="1" applyFill="1" applyAlignment="1">
      <alignment horizontal="left" vertical="center"/>
    </xf>
    <xf numFmtId="0" fontId="334" fillId="0" borderId="0" xfId="0" applyFont="1"/>
    <xf numFmtId="49" fontId="555" fillId="43" borderId="600" xfId="12" applyNumberFormat="1" applyFont="1" applyFill="1" applyBorder="1" applyAlignment="1">
      <alignment horizontal="center" vertical="center" wrapText="1"/>
    </xf>
    <xf numFmtId="0" fontId="556" fillId="37" borderId="478" xfId="12" applyFont="1" applyFill="1" applyBorder="1" applyAlignment="1">
      <alignment horizontal="left" vertical="center"/>
    </xf>
    <xf numFmtId="0" fontId="548" fillId="37" borderId="478" xfId="12" applyFont="1" applyFill="1" applyBorder="1" applyAlignment="1">
      <alignment horizontal="right" vertical="center"/>
    </xf>
    <xf numFmtId="0" fontId="89" fillId="147" borderId="478" xfId="38" applyFont="1" applyFill="1" applyBorder="1" applyAlignment="1">
      <alignment horizontal="centerContinuous" vertical="center"/>
    </xf>
    <xf numFmtId="0" fontId="89" fillId="147" borderId="629" xfId="38" applyFont="1" applyFill="1" applyBorder="1" applyAlignment="1">
      <alignment horizontal="centerContinuous" vertical="center"/>
    </xf>
    <xf numFmtId="0" fontId="89" fillId="147" borderId="630" xfId="38" applyFont="1" applyFill="1" applyBorder="1" applyAlignment="1">
      <alignment horizontal="centerContinuous" vertical="center"/>
    </xf>
    <xf numFmtId="0" fontId="89" fillId="115" borderId="478" xfId="38" applyFont="1" applyFill="1" applyBorder="1" applyAlignment="1">
      <alignment horizontal="centerContinuous" vertical="center"/>
    </xf>
    <xf numFmtId="0" fontId="89" fillId="115" borderId="629" xfId="38" applyFont="1" applyFill="1" applyBorder="1" applyAlignment="1">
      <alignment horizontal="centerContinuous" vertical="center"/>
    </xf>
    <xf numFmtId="0" fontId="89" fillId="28" borderId="478" xfId="38" applyFont="1" applyFill="1" applyBorder="1" applyAlignment="1">
      <alignment horizontal="centerContinuous" vertical="center"/>
    </xf>
    <xf numFmtId="0" fontId="89" fillId="28" borderId="629" xfId="38" applyFont="1" applyFill="1" applyBorder="1" applyAlignment="1">
      <alignment horizontal="centerContinuous" vertical="center"/>
    </xf>
    <xf numFmtId="0" fontId="89" fillId="39" borderId="478" xfId="38" applyFont="1" applyFill="1" applyBorder="1" applyAlignment="1">
      <alignment horizontal="centerContinuous" vertical="center"/>
    </xf>
    <xf numFmtId="0" fontId="89" fillId="39" borderId="629" xfId="38" applyFont="1" applyFill="1" applyBorder="1" applyAlignment="1">
      <alignment horizontal="centerContinuous" vertical="center"/>
    </xf>
    <xf numFmtId="49" fontId="558" fillId="43" borderId="564" xfId="38" applyNumberFormat="1" applyFont="1" applyFill="1" applyBorder="1" applyAlignment="1">
      <alignment horizontal="centerContinuous" vertical="center"/>
    </xf>
    <xf numFmtId="49" fontId="558" fillId="43" borderId="566" xfId="38" applyNumberFormat="1" applyFont="1" applyFill="1" applyBorder="1" applyAlignment="1">
      <alignment horizontal="centerContinuous" vertical="center"/>
    </xf>
    <xf numFmtId="49" fontId="558" fillId="43" borderId="551" xfId="38" applyNumberFormat="1" applyFont="1" applyFill="1" applyBorder="1" applyAlignment="1">
      <alignment horizontal="centerContinuous" vertical="center"/>
    </xf>
    <xf numFmtId="49" fontId="575" fillId="0" borderId="568" xfId="38" applyNumberFormat="1" applyFont="1" applyBorder="1" applyAlignment="1">
      <alignment horizontal="center" vertical="center"/>
    </xf>
    <xf numFmtId="49" fontId="575" fillId="0" borderId="585" xfId="38" applyNumberFormat="1" applyFont="1" applyBorder="1" applyAlignment="1">
      <alignment horizontal="center" vertical="center"/>
    </xf>
    <xf numFmtId="49" fontId="575" fillId="0" borderId="569" xfId="38" applyNumberFormat="1" applyFont="1" applyBorder="1" applyAlignment="1">
      <alignment horizontal="center" vertical="center"/>
    </xf>
    <xf numFmtId="49" fontId="576" fillId="0" borderId="568" xfId="38" applyNumberFormat="1" applyFont="1" applyBorder="1" applyAlignment="1">
      <alignment horizontal="center" vertical="center"/>
    </xf>
    <xf numFmtId="49" fontId="576" fillId="0" borderId="569" xfId="38" applyNumberFormat="1" applyFont="1" applyBorder="1" applyAlignment="1">
      <alignment horizontal="center" vertical="center"/>
    </xf>
    <xf numFmtId="49" fontId="577" fillId="0" borderId="568" xfId="38" applyNumberFormat="1" applyFont="1" applyBorder="1" applyAlignment="1">
      <alignment horizontal="center" vertical="center"/>
    </xf>
    <xf numFmtId="49" fontId="577" fillId="0" borderId="569" xfId="38" applyNumberFormat="1" applyFont="1" applyBorder="1" applyAlignment="1">
      <alignment horizontal="center" vertical="center"/>
    </xf>
    <xf numFmtId="49" fontId="578" fillId="0" borderId="568" xfId="38" applyNumberFormat="1" applyFont="1" applyBorder="1" applyAlignment="1">
      <alignment horizontal="center" vertical="center"/>
    </xf>
    <xf numFmtId="49" fontId="578" fillId="0" borderId="569" xfId="38" applyNumberFormat="1" applyFont="1" applyBorder="1" applyAlignment="1">
      <alignment horizontal="center" vertical="center"/>
    </xf>
    <xf numFmtId="0" fontId="580" fillId="43" borderId="566" xfId="34" applyFont="1" applyFill="1" applyBorder="1" applyAlignment="1">
      <alignment horizontal="left" vertical="center"/>
    </xf>
    <xf numFmtId="49" fontId="342" fillId="147" borderId="632" xfId="38" applyNumberFormat="1" applyFont="1" applyFill="1" applyBorder="1" applyAlignment="1">
      <alignment horizontal="left" vertical="center"/>
    </xf>
    <xf numFmtId="49" fontId="55" fillId="147" borderId="552" xfId="38" applyNumberFormat="1" applyFont="1" applyFill="1" applyBorder="1" applyAlignment="1">
      <alignment horizontal="center" vertical="center"/>
    </xf>
    <xf numFmtId="49" fontId="55" fillId="147" borderId="631" xfId="38" applyNumberFormat="1" applyFont="1" applyFill="1" applyBorder="1" applyAlignment="1">
      <alignment horizontal="center" vertical="center"/>
    </xf>
    <xf numFmtId="49" fontId="55" fillId="147" borderId="632" xfId="38" applyNumberFormat="1" applyFont="1" applyFill="1" applyBorder="1" applyAlignment="1">
      <alignment horizontal="center" vertical="center"/>
    </xf>
    <xf numFmtId="49" fontId="581" fillId="115" borderId="632" xfId="38" applyNumberFormat="1" applyFont="1" applyFill="1" applyBorder="1" applyAlignment="1">
      <alignment horizontal="center" vertical="center"/>
    </xf>
    <xf numFmtId="49" fontId="581" fillId="115" borderId="552" xfId="38" applyNumberFormat="1" applyFont="1" applyFill="1" applyBorder="1" applyAlignment="1">
      <alignment horizontal="center" vertical="center"/>
    </xf>
    <xf numFmtId="49" fontId="581" fillId="115" borderId="631" xfId="38" applyNumberFormat="1" applyFont="1" applyFill="1" applyBorder="1" applyAlignment="1">
      <alignment horizontal="center" vertical="center"/>
    </xf>
    <xf numFmtId="49" fontId="582" fillId="28" borderId="632" xfId="38" applyNumberFormat="1" applyFont="1" applyFill="1" applyBorder="1" applyAlignment="1">
      <alignment horizontal="center" vertical="center"/>
    </xf>
    <xf numFmtId="49" fontId="582" fillId="28" borderId="552" xfId="38" applyNumberFormat="1" applyFont="1" applyFill="1" applyBorder="1" applyAlignment="1">
      <alignment horizontal="center" vertical="center"/>
    </xf>
    <xf numFmtId="49" fontId="582" fillId="28" borderId="631" xfId="38" applyNumberFormat="1" applyFont="1" applyFill="1" applyBorder="1" applyAlignment="1">
      <alignment horizontal="center" vertical="center"/>
    </xf>
    <xf numFmtId="49" fontId="583" fillId="39" borderId="632" xfId="38" applyNumberFormat="1" applyFont="1" applyFill="1" applyBorder="1" applyAlignment="1">
      <alignment horizontal="center" vertical="center"/>
    </xf>
    <xf numFmtId="49" fontId="583" fillId="39" borderId="552" xfId="38" applyNumberFormat="1" applyFont="1" applyFill="1" applyBorder="1" applyAlignment="1">
      <alignment horizontal="center" vertical="center"/>
    </xf>
    <xf numFmtId="49" fontId="583" fillId="39" borderId="631" xfId="38" applyNumberFormat="1" applyFont="1" applyFill="1" applyBorder="1" applyAlignment="1">
      <alignment horizontal="center" vertical="center"/>
    </xf>
    <xf numFmtId="0" fontId="586" fillId="0" borderId="536" xfId="12" applyFont="1" applyBorder="1" applyAlignment="1">
      <alignment horizontal="left" vertical="center" wrapText="1"/>
    </xf>
    <xf numFmtId="0" fontId="586" fillId="0" borderId="566" xfId="12" applyFont="1" applyBorder="1" applyAlignment="1">
      <alignment horizontal="left" vertical="center" wrapText="1"/>
    </xf>
    <xf numFmtId="1" fontId="587" fillId="0" borderId="633" xfId="38" applyNumberFormat="1" applyFont="1" applyBorder="1" applyAlignment="1">
      <alignment horizontal="center" vertical="center" wrapText="1"/>
    </xf>
    <xf numFmtId="1" fontId="587" fillId="0" borderId="634" xfId="38" applyNumberFormat="1" applyFont="1" applyBorder="1" applyAlignment="1">
      <alignment horizontal="center" vertical="center" wrapText="1"/>
    </xf>
    <xf numFmtId="1" fontId="587" fillId="0" borderId="635" xfId="38" applyNumberFormat="1" applyFont="1" applyBorder="1" applyAlignment="1">
      <alignment horizontal="center" vertical="center" wrapText="1"/>
    </xf>
    <xf numFmtId="1" fontId="587" fillId="0" borderId="636" xfId="38" applyNumberFormat="1" applyFont="1" applyBorder="1" applyAlignment="1">
      <alignment horizontal="center" vertical="center" wrapText="1"/>
    </xf>
    <xf numFmtId="1" fontId="111" fillId="0" borderId="633" xfId="38" applyNumberFormat="1" applyFont="1" applyBorder="1" applyAlignment="1">
      <alignment horizontal="center" vertical="center" wrapText="1"/>
    </xf>
    <xf numFmtId="1" fontId="111" fillId="0" borderId="634" xfId="38" applyNumberFormat="1" applyFont="1" applyBorder="1" applyAlignment="1">
      <alignment horizontal="center" vertical="center" wrapText="1"/>
    </xf>
    <xf numFmtId="1" fontId="111" fillId="0" borderId="635" xfId="38" applyNumberFormat="1" applyFont="1" applyBorder="1" applyAlignment="1">
      <alignment horizontal="center" vertical="center" wrapText="1"/>
    </xf>
    <xf numFmtId="1" fontId="111" fillId="0" borderId="636" xfId="38" applyNumberFormat="1" applyFont="1" applyBorder="1" applyAlignment="1">
      <alignment horizontal="center" vertical="center" wrapText="1"/>
    </xf>
    <xf numFmtId="1" fontId="588" fillId="0" borderId="633" xfId="38" applyNumberFormat="1" applyFont="1" applyBorder="1" applyAlignment="1">
      <alignment horizontal="center" vertical="center" wrapText="1"/>
    </xf>
    <xf numFmtId="1" fontId="588" fillId="0" borderId="634" xfId="38" applyNumberFormat="1" applyFont="1" applyBorder="1" applyAlignment="1">
      <alignment horizontal="center" vertical="center" wrapText="1"/>
    </xf>
    <xf numFmtId="1" fontId="588" fillId="0" borderId="635" xfId="38" applyNumberFormat="1" applyFont="1" applyBorder="1" applyAlignment="1">
      <alignment horizontal="center" vertical="center" wrapText="1"/>
    </xf>
    <xf numFmtId="1" fontId="588" fillId="0" borderId="636" xfId="38" applyNumberFormat="1" applyFont="1" applyBorder="1" applyAlignment="1">
      <alignment horizontal="center" vertical="center" wrapText="1"/>
    </xf>
    <xf numFmtId="1" fontId="589" fillId="0" borderId="633" xfId="38" applyNumberFormat="1" applyFont="1" applyBorder="1" applyAlignment="1">
      <alignment horizontal="center" vertical="center" wrapText="1"/>
    </xf>
    <xf numFmtId="1" fontId="589" fillId="0" borderId="634" xfId="38" applyNumberFormat="1" applyFont="1" applyBorder="1" applyAlignment="1">
      <alignment horizontal="center" vertical="center" wrapText="1"/>
    </xf>
    <xf numFmtId="1" fontId="589" fillId="0" borderId="635" xfId="38" applyNumberFormat="1" applyFont="1" applyBorder="1" applyAlignment="1">
      <alignment horizontal="center" vertical="center" wrapText="1"/>
    </xf>
    <xf numFmtId="1" fontId="589" fillId="0" borderId="636" xfId="38" applyNumberFormat="1" applyFont="1" applyBorder="1" applyAlignment="1">
      <alignment horizontal="center" vertical="center" wrapText="1"/>
    </xf>
    <xf numFmtId="0" fontId="584" fillId="125" borderId="536" xfId="12" applyFont="1" applyFill="1" applyBorder="1" applyAlignment="1">
      <alignment horizontal="left" vertical="center"/>
    </xf>
    <xf numFmtId="0" fontId="585" fillId="125" borderId="536" xfId="12" applyFont="1" applyFill="1" applyBorder="1" applyAlignment="1">
      <alignment horizontal="left" vertical="center"/>
    </xf>
    <xf numFmtId="49" fontId="590" fillId="147" borderId="536" xfId="38" applyNumberFormat="1" applyFont="1" applyFill="1" applyBorder="1" applyAlignment="1">
      <alignment horizontal="center" vertical="center" wrapText="1"/>
    </xf>
    <xf numFmtId="0" fontId="417" fillId="26" borderId="536" xfId="12" applyFont="1" applyFill="1" applyBorder="1" applyAlignment="1">
      <alignment horizontal="center" vertical="center"/>
    </xf>
    <xf numFmtId="49" fontId="581" fillId="115" borderId="536" xfId="38" applyNumberFormat="1" applyFont="1" applyFill="1" applyBorder="1" applyAlignment="1">
      <alignment horizontal="center" vertical="center" wrapText="1"/>
    </xf>
    <xf numFmtId="49" fontId="582" fillId="28" borderId="536" xfId="38" applyNumberFormat="1" applyFont="1" applyFill="1" applyBorder="1" applyAlignment="1">
      <alignment horizontal="center" vertical="center" wrapText="1"/>
    </xf>
    <xf numFmtId="49" fontId="583" fillId="39" borderId="536" xfId="38" applyNumberFormat="1" applyFont="1" applyFill="1" applyBorder="1" applyAlignment="1">
      <alignment horizontal="center" vertical="center" wrapText="1"/>
    </xf>
    <xf numFmtId="0" fontId="37" fillId="26" borderId="536" xfId="12" applyFont="1" applyFill="1" applyBorder="1" applyAlignment="1">
      <alignment horizontal="center" vertical="center"/>
    </xf>
    <xf numFmtId="1" fontId="587" fillId="43" borderId="536" xfId="38" applyNumberFormat="1" applyFont="1" applyFill="1" applyBorder="1" applyAlignment="1">
      <alignment horizontal="center" vertical="center" wrapText="1"/>
    </xf>
    <xf numFmtId="1" fontId="111" fillId="43" borderId="536" xfId="38" applyNumberFormat="1" applyFont="1" applyFill="1" applyBorder="1" applyAlignment="1">
      <alignment horizontal="center" vertical="center" wrapText="1"/>
    </xf>
    <xf numFmtId="1" fontId="588" fillId="43" borderId="536" xfId="38" applyNumberFormat="1" applyFont="1" applyFill="1" applyBorder="1" applyAlignment="1">
      <alignment horizontal="center" vertical="center" wrapText="1"/>
    </xf>
    <xf numFmtId="1" fontId="589" fillId="43" borderId="536" xfId="38" applyNumberFormat="1" applyFont="1" applyFill="1" applyBorder="1" applyAlignment="1">
      <alignment horizontal="center" vertical="center" wrapText="1"/>
    </xf>
    <xf numFmtId="14" fontId="53" fillId="148" borderId="637" xfId="38" applyNumberFormat="1" applyFont="1" applyFill="1" applyBorder="1"/>
    <xf numFmtId="14" fontId="53" fillId="148" borderId="479" xfId="38" applyNumberFormat="1" applyFont="1" applyFill="1" applyBorder="1"/>
    <xf numFmtId="0" fontId="53" fillId="43" borderId="479" xfId="38" applyFont="1" applyFill="1" applyBorder="1"/>
    <xf numFmtId="0" fontId="417" fillId="0" borderId="638" xfId="40" applyFont="1" applyBorder="1" applyAlignment="1">
      <alignment horizontal="center"/>
    </xf>
    <xf numFmtId="0" fontId="417" fillId="43" borderId="639" xfId="40" applyFont="1" applyFill="1" applyBorder="1" applyAlignment="1">
      <alignment horizontal="left" vertical="center"/>
    </xf>
    <xf numFmtId="0" fontId="417" fillId="43" borderId="640" xfId="40" applyFont="1" applyFill="1" applyBorder="1" applyAlignment="1">
      <alignment horizontal="left" vertical="center"/>
    </xf>
    <xf numFmtId="0" fontId="417" fillId="43" borderId="640" xfId="40" applyFont="1" applyFill="1" applyBorder="1" applyAlignment="1">
      <alignment vertical="center"/>
    </xf>
    <xf numFmtId="0" fontId="417" fillId="43" borderId="641" xfId="40" applyFont="1" applyFill="1" applyBorder="1" applyAlignment="1">
      <alignment horizontal="left" vertical="center"/>
    </xf>
    <xf numFmtId="0" fontId="417" fillId="43" borderId="642" xfId="40" applyFont="1" applyFill="1" applyBorder="1" applyAlignment="1">
      <alignment horizontal="left" vertical="center"/>
    </xf>
    <xf numFmtId="0" fontId="417" fillId="43" borderId="642" xfId="40" applyFont="1" applyFill="1" applyBorder="1" applyAlignment="1">
      <alignment vertical="center"/>
    </xf>
    <xf numFmtId="0" fontId="840" fillId="8" borderId="0" xfId="5" applyFont="1" applyFill="1" applyAlignment="1">
      <alignment vertical="center"/>
    </xf>
    <xf numFmtId="0" fontId="262" fillId="0" borderId="0" xfId="12" applyFont="1" applyAlignment="1">
      <alignment horizontal="left" vertical="center"/>
    </xf>
    <xf numFmtId="0" fontId="6" fillId="8" borderId="309" xfId="38" applyFont="1" applyFill="1" applyBorder="1" applyAlignment="1">
      <alignment horizontal="centerContinuous" vertical="center"/>
    </xf>
    <xf numFmtId="0" fontId="6" fillId="8" borderId="14" xfId="38" applyFont="1" applyFill="1" applyBorder="1" applyAlignment="1">
      <alignment horizontal="centerContinuous" vertical="center"/>
    </xf>
    <xf numFmtId="0" fontId="6" fillId="8" borderId="311" xfId="38" applyFont="1" applyFill="1" applyBorder="1" applyAlignment="1">
      <alignment horizontal="centerContinuous" vertical="center"/>
    </xf>
    <xf numFmtId="0" fontId="5" fillId="8" borderId="16" xfId="38" applyFill="1" applyBorder="1" applyAlignment="1">
      <alignment vertical="center"/>
    </xf>
    <xf numFmtId="0" fontId="5" fillId="8" borderId="0" xfId="38" applyFill="1" applyAlignment="1">
      <alignment vertical="center"/>
    </xf>
    <xf numFmtId="0" fontId="173" fillId="8" borderId="0" xfId="38" applyFont="1" applyFill="1" applyAlignment="1">
      <alignment horizontal="right" vertical="center"/>
    </xf>
    <xf numFmtId="0" fontId="534" fillId="8" borderId="0" xfId="38" applyFont="1" applyFill="1" applyAlignment="1">
      <alignment horizontal="center" vertical="center"/>
    </xf>
    <xf numFmtId="0" fontId="535" fillId="8" borderId="0" xfId="38" applyFont="1" applyFill="1" applyAlignment="1">
      <alignment horizontal="center" vertical="center"/>
    </xf>
    <xf numFmtId="0" fontId="5" fillId="8" borderId="17" xfId="38" applyFill="1" applyBorder="1" applyAlignment="1">
      <alignment vertical="center"/>
    </xf>
    <xf numFmtId="0" fontId="536" fillId="8" borderId="0" xfId="38" applyFont="1" applyFill="1" applyAlignment="1">
      <alignment horizontal="center" vertical="center"/>
    </xf>
    <xf numFmtId="0" fontId="537" fillId="8" borderId="0" xfId="38" applyFont="1" applyFill="1" applyAlignment="1">
      <alignment horizontal="center" vertical="center"/>
    </xf>
    <xf numFmtId="0" fontId="538" fillId="8" borderId="0" xfId="38" applyFont="1" applyFill="1" applyAlignment="1">
      <alignment horizontal="center" vertical="center"/>
    </xf>
    <xf numFmtId="0" fontId="5" fillId="8" borderId="0" xfId="38" applyFill="1" applyAlignment="1">
      <alignment horizontal="center" vertical="center"/>
    </xf>
    <xf numFmtId="0" fontId="5" fillId="8" borderId="0" xfId="38" applyFill="1" applyAlignment="1">
      <alignment horizontal="left" vertical="center"/>
    </xf>
    <xf numFmtId="0" fontId="5" fillId="8" borderId="430" xfId="38" applyFill="1" applyBorder="1" applyAlignment="1">
      <alignment horizontal="center" vertical="center"/>
    </xf>
    <xf numFmtId="0" fontId="5" fillId="8" borderId="431" xfId="38" applyFill="1" applyBorder="1" applyAlignment="1">
      <alignment horizontal="center" vertical="center"/>
    </xf>
    <xf numFmtId="0" fontId="539" fillId="8" borderId="0" xfId="38" applyFont="1" applyFill="1" applyAlignment="1">
      <alignment horizontal="left" vertical="center"/>
    </xf>
    <xf numFmtId="0" fontId="540" fillId="8" borderId="0" xfId="38" applyFont="1" applyFill="1" applyAlignment="1">
      <alignment vertical="center"/>
    </xf>
    <xf numFmtId="0" fontId="5" fillId="8" borderId="182" xfId="38" applyFill="1" applyBorder="1" applyAlignment="1">
      <alignment vertical="center"/>
    </xf>
    <xf numFmtId="0" fontId="5" fillId="8" borderId="44" xfId="38" applyFill="1" applyBorder="1" applyAlignment="1">
      <alignment vertical="center"/>
    </xf>
    <xf numFmtId="0" fontId="440" fillId="8" borderId="17" xfId="38" applyFont="1" applyFill="1" applyBorder="1" applyAlignment="1">
      <alignment horizontal="right" vertical="center"/>
    </xf>
    <xf numFmtId="0" fontId="841" fillId="8" borderId="200" xfId="5" applyFont="1" applyFill="1" applyBorder="1" applyAlignment="1">
      <alignment vertical="center"/>
    </xf>
    <xf numFmtId="0" fontId="0" fillId="8" borderId="0" xfId="0" applyFill="1" applyAlignment="1">
      <alignment horizontal="right" vertical="center"/>
    </xf>
    <xf numFmtId="0" fontId="369" fillId="8" borderId="0" xfId="0" applyFont="1" applyFill="1"/>
    <xf numFmtId="0" fontId="842" fillId="8" borderId="0" xfId="0" applyFont="1" applyFill="1"/>
    <xf numFmtId="0" fontId="63" fillId="11" borderId="14" xfId="1" applyFont="1" applyFill="1" applyBorder="1" applyAlignment="1">
      <alignment horizontal="left" vertical="center" wrapText="1"/>
    </xf>
    <xf numFmtId="0" fontId="63" fillId="11" borderId="0" xfId="1" applyFont="1" applyFill="1" applyAlignment="1">
      <alignment horizontal="left" vertical="center" wrapText="1"/>
    </xf>
    <xf numFmtId="0" fontId="63" fillId="11" borderId="0" xfId="1" applyFont="1" applyFill="1" applyAlignment="1">
      <alignment horizontal="center" vertical="center" wrapText="1"/>
    </xf>
    <xf numFmtId="0" fontId="91" fillId="5" borderId="13" xfId="1" applyFont="1" applyFill="1" applyBorder="1" applyAlignment="1">
      <alignment horizontal="center" vertical="center" wrapText="1"/>
    </xf>
    <xf numFmtId="0" fontId="91" fillId="5" borderId="14" xfId="1" applyFont="1" applyFill="1" applyBorder="1" applyAlignment="1">
      <alignment horizontal="center" vertical="center" wrapText="1"/>
    </xf>
    <xf numFmtId="0" fontId="91" fillId="5" borderId="16" xfId="1" applyFont="1" applyFill="1" applyBorder="1" applyAlignment="1">
      <alignment horizontal="center" vertical="center" wrapText="1"/>
    </xf>
    <xf numFmtId="0" fontId="91" fillId="5" borderId="0" xfId="1" applyFont="1" applyFill="1" applyAlignment="1">
      <alignment horizontal="center" vertical="center" wrapText="1"/>
    </xf>
    <xf numFmtId="0" fontId="29" fillId="84" borderId="14" xfId="1" applyFont="1" applyFill="1" applyBorder="1" applyAlignment="1">
      <alignment horizontal="center" vertical="center"/>
    </xf>
    <xf numFmtId="0" fontId="28" fillId="5" borderId="14" xfId="1" applyFont="1" applyFill="1" applyBorder="1" applyAlignment="1">
      <alignment horizontal="center" vertical="center" wrapText="1"/>
    </xf>
    <xf numFmtId="0" fontId="28" fillId="5" borderId="0" xfId="1" applyFont="1" applyFill="1" applyAlignment="1">
      <alignment horizontal="center" vertical="center" wrapText="1"/>
    </xf>
    <xf numFmtId="0" fontId="63" fillId="11" borderId="16" xfId="1" applyFont="1" applyFill="1" applyBorder="1" applyAlignment="1">
      <alignment horizontal="center" vertical="center" wrapText="1"/>
    </xf>
    <xf numFmtId="0" fontId="45" fillId="8" borderId="0" xfId="3" applyFont="1" applyFill="1" applyAlignment="1">
      <alignment horizontal="center" vertical="center"/>
    </xf>
    <xf numFmtId="0" fontId="45" fillId="8" borderId="17" xfId="3" applyFont="1" applyFill="1" applyBorder="1" applyAlignment="1">
      <alignment horizontal="center" vertical="center"/>
    </xf>
    <xf numFmtId="164" fontId="65" fillId="8" borderId="39" xfId="3" applyNumberFormat="1" applyFont="1" applyFill="1" applyBorder="1" applyAlignment="1">
      <alignment horizontal="center" vertical="center"/>
    </xf>
    <xf numFmtId="164" fontId="65" fillId="8" borderId="37" xfId="3" applyNumberFormat="1" applyFont="1" applyFill="1" applyBorder="1" applyAlignment="1">
      <alignment horizontal="center" vertical="center"/>
    </xf>
    <xf numFmtId="164" fontId="65" fillId="8" borderId="38" xfId="3" applyNumberFormat="1" applyFont="1" applyFill="1" applyBorder="1" applyAlignment="1">
      <alignment horizontal="center" vertical="center"/>
    </xf>
    <xf numFmtId="164" fontId="65" fillId="8" borderId="46" xfId="3" applyNumberFormat="1" applyFont="1" applyFill="1" applyBorder="1" applyAlignment="1">
      <alignment horizontal="center" vertical="center"/>
    </xf>
    <xf numFmtId="164" fontId="65" fillId="8" borderId="44" xfId="3" applyNumberFormat="1" applyFont="1" applyFill="1" applyBorder="1" applyAlignment="1">
      <alignment horizontal="center" vertical="center"/>
    </xf>
    <xf numFmtId="164" fontId="65" fillId="8" borderId="45" xfId="3" applyNumberFormat="1" applyFont="1" applyFill="1" applyBorder="1" applyAlignment="1">
      <alignment horizontal="center" vertical="center"/>
    </xf>
    <xf numFmtId="0" fontId="45" fillId="8" borderId="16" xfId="3" applyFont="1" applyFill="1" applyBorder="1" applyAlignment="1">
      <alignment horizontal="right" vertical="center"/>
    </xf>
    <xf numFmtId="0" fontId="45" fillId="8" borderId="0" xfId="3" applyFont="1" applyFill="1" applyAlignment="1">
      <alignment horizontal="right" vertical="center"/>
    </xf>
    <xf numFmtId="0" fontId="45" fillId="8" borderId="17" xfId="3" applyFont="1" applyFill="1" applyBorder="1" applyAlignment="1">
      <alignment horizontal="right" vertical="center"/>
    </xf>
    <xf numFmtId="164" fontId="91" fillId="8" borderId="39" xfId="3" applyNumberFormat="1" applyFont="1" applyFill="1" applyBorder="1" applyAlignment="1">
      <alignment horizontal="center" vertical="center"/>
    </xf>
    <xf numFmtId="164" fontId="91" fillId="8" borderId="37" xfId="3" applyNumberFormat="1" applyFont="1" applyFill="1" applyBorder="1" applyAlignment="1">
      <alignment horizontal="center" vertical="center"/>
    </xf>
    <xf numFmtId="164" fontId="91" fillId="8" borderId="38" xfId="3" applyNumberFormat="1" applyFont="1" applyFill="1" applyBorder="1" applyAlignment="1">
      <alignment horizontal="center" vertical="center"/>
    </xf>
    <xf numFmtId="164" fontId="91" fillId="8" borderId="46" xfId="3" applyNumberFormat="1" applyFont="1" applyFill="1" applyBorder="1" applyAlignment="1">
      <alignment horizontal="center" vertical="center"/>
    </xf>
    <xf numFmtId="164" fontId="91" fillId="8" borderId="44" xfId="3" applyNumberFormat="1" applyFont="1" applyFill="1" applyBorder="1" applyAlignment="1">
      <alignment horizontal="center" vertical="center"/>
    </xf>
    <xf numFmtId="164" fontId="91" fillId="8" borderId="45" xfId="3" applyNumberFormat="1" applyFont="1" applyFill="1" applyBorder="1" applyAlignment="1">
      <alignment horizontal="center" vertical="center"/>
    </xf>
    <xf numFmtId="0" fontId="28" fillId="5" borderId="13" xfId="1" applyFont="1" applyFill="1" applyBorder="1" applyAlignment="1">
      <alignment horizontal="center" vertical="center" wrapText="1"/>
    </xf>
    <xf numFmtId="0" fontId="28" fillId="5" borderId="16" xfId="1" applyFont="1" applyFill="1" applyBorder="1" applyAlignment="1">
      <alignment horizontal="center" vertical="center" wrapText="1"/>
    </xf>
    <xf numFmtId="0" fontId="29" fillId="84" borderId="16" xfId="1" applyFont="1" applyFill="1" applyBorder="1" applyAlignment="1">
      <alignment horizontal="center" vertical="center"/>
    </xf>
    <xf numFmtId="0" fontId="29" fillId="84" borderId="0" xfId="1" applyFont="1" applyFill="1" applyAlignment="1">
      <alignment horizontal="center" vertical="center"/>
    </xf>
    <xf numFmtId="0" fontId="28" fillId="5" borderId="200" xfId="1" applyFont="1" applyFill="1" applyBorder="1" applyAlignment="1">
      <alignment horizontal="center" vertical="center" wrapText="1"/>
    </xf>
    <xf numFmtId="0" fontId="63" fillId="11" borderId="200" xfId="1" applyFont="1" applyFill="1" applyBorder="1" applyAlignment="1">
      <alignment horizontal="left" vertical="center" wrapText="1"/>
    </xf>
    <xf numFmtId="0" fontId="29" fillId="84" borderId="200" xfId="1" applyFont="1" applyFill="1" applyBorder="1" applyAlignment="1">
      <alignment horizontal="center" vertical="center"/>
    </xf>
    <xf numFmtId="0" fontId="63" fillId="11" borderId="42" xfId="1" applyFont="1" applyFill="1" applyBorder="1" applyAlignment="1">
      <alignment horizontal="center" vertical="center" wrapText="1"/>
    </xf>
    <xf numFmtId="0" fontId="29" fillId="84" borderId="229" xfId="1" applyFont="1" applyFill="1" applyBorder="1" applyAlignment="1">
      <alignment horizontal="center" vertical="center"/>
    </xf>
    <xf numFmtId="0" fontId="27" fillId="5" borderId="13" xfId="1" applyFont="1" applyFill="1" applyBorder="1" applyAlignment="1">
      <alignment horizontal="center" vertical="center" wrapText="1"/>
    </xf>
    <xf numFmtId="0" fontId="27" fillId="5" borderId="16" xfId="1" applyFont="1" applyFill="1" applyBorder="1" applyAlignment="1">
      <alignment horizontal="center" vertical="center" wrapText="1"/>
    </xf>
    <xf numFmtId="0" fontId="28" fillId="0" borderId="13" xfId="1" applyFont="1" applyBorder="1" applyAlignment="1">
      <alignment horizontal="center" vertical="center" wrapText="1"/>
    </xf>
    <xf numFmtId="0" fontId="28" fillId="0" borderId="14" xfId="1" applyFont="1" applyBorder="1" applyAlignment="1">
      <alignment horizontal="center" vertical="center" wrapText="1"/>
    </xf>
    <xf numFmtId="0" fontId="28" fillId="0" borderId="15" xfId="1" applyFont="1" applyBorder="1" applyAlignment="1">
      <alignment horizontal="center" vertical="center" wrapText="1"/>
    </xf>
    <xf numFmtId="0" fontId="28" fillId="0" borderId="16" xfId="1" applyFont="1" applyBorder="1" applyAlignment="1">
      <alignment horizontal="center" vertical="center" wrapText="1"/>
    </xf>
    <xf numFmtId="0" fontId="28" fillId="0" borderId="0" xfId="1" applyFont="1" applyAlignment="1">
      <alignment horizontal="center" vertical="center" wrapText="1"/>
    </xf>
    <xf numFmtId="0" fontId="28" fillId="0" borderId="17" xfId="1" applyFont="1" applyBorder="1" applyAlignment="1">
      <alignment horizontal="center" vertical="center" wrapText="1"/>
    </xf>
    <xf numFmtId="0" fontId="29" fillId="6" borderId="14" xfId="1" applyFont="1" applyFill="1" applyBorder="1" applyAlignment="1">
      <alignment horizontal="center" vertical="center"/>
    </xf>
    <xf numFmtId="0" fontId="29" fillId="6" borderId="15" xfId="1" applyFont="1" applyFill="1" applyBorder="1" applyAlignment="1">
      <alignment horizontal="center" vertical="center"/>
    </xf>
    <xf numFmtId="0" fontId="29" fillId="7" borderId="0" xfId="1" applyFont="1" applyFill="1" applyAlignment="1">
      <alignment horizontal="center" vertical="center"/>
    </xf>
    <xf numFmtId="0" fontId="29" fillId="7" borderId="17" xfId="1" applyFont="1" applyFill="1" applyBorder="1" applyAlignment="1">
      <alignment horizontal="center" vertical="center"/>
    </xf>
    <xf numFmtId="0" fontId="30" fillId="0" borderId="0" xfId="1" applyFont="1" applyAlignment="1">
      <alignment horizontal="left" vertical="center" wrapText="1"/>
    </xf>
    <xf numFmtId="0" fontId="30" fillId="0" borderId="17" xfId="1" applyFont="1" applyBorder="1" applyAlignment="1">
      <alignment horizontal="left" vertical="center" wrapText="1"/>
    </xf>
    <xf numFmtId="0" fontId="29" fillId="0" borderId="16" xfId="1" applyFont="1" applyBorder="1" applyAlignment="1">
      <alignment horizontal="center" vertical="center" wrapText="1"/>
    </xf>
    <xf numFmtId="0" fontId="29" fillId="0" borderId="0" xfId="1" applyFont="1" applyAlignment="1">
      <alignment horizontal="center" vertical="center" wrapText="1"/>
    </xf>
    <xf numFmtId="0" fontId="29" fillId="0" borderId="17" xfId="1" applyFont="1" applyBorder="1" applyAlignment="1">
      <alignment horizontal="center" vertical="center" wrapText="1"/>
    </xf>
    <xf numFmtId="0" fontId="31" fillId="0" borderId="0" xfId="1" applyFont="1" applyAlignment="1">
      <alignment horizontal="left" vertical="center" wrapText="1"/>
    </xf>
    <xf numFmtId="0" fontId="31" fillId="0" borderId="17" xfId="1" applyFont="1" applyBorder="1" applyAlignment="1">
      <alignment horizontal="left" vertical="center" wrapText="1"/>
    </xf>
    <xf numFmtId="0" fontId="32" fillId="0" borderId="0" xfId="1" applyFont="1" applyAlignment="1">
      <alignment horizontal="left" vertical="center" wrapText="1"/>
    </xf>
    <xf numFmtId="0" fontId="32" fillId="0" borderId="17" xfId="1" applyFont="1" applyBorder="1" applyAlignment="1">
      <alignment horizontal="left" vertical="center" wrapText="1"/>
    </xf>
    <xf numFmtId="0" fontId="35" fillId="9" borderId="13" xfId="0" quotePrefix="1" applyFont="1" applyFill="1" applyBorder="1" applyAlignment="1">
      <alignment horizontal="center" vertical="center" wrapText="1"/>
    </xf>
    <xf numFmtId="0" fontId="35" fillId="9" borderId="14" xfId="0" applyFont="1" applyFill="1" applyBorder="1" applyAlignment="1">
      <alignment horizontal="center" vertical="center" wrapText="1"/>
    </xf>
    <xf numFmtId="0" fontId="35" fillId="9" borderId="15" xfId="0" applyFont="1" applyFill="1" applyBorder="1" applyAlignment="1">
      <alignment horizontal="center" vertical="center" wrapText="1"/>
    </xf>
    <xf numFmtId="0" fontId="35" fillId="9" borderId="16" xfId="0" applyFont="1" applyFill="1" applyBorder="1" applyAlignment="1">
      <alignment horizontal="center" vertical="center" wrapText="1"/>
    </xf>
    <xf numFmtId="0" fontId="35" fillId="9" borderId="0" xfId="0" applyFont="1" applyFill="1" applyAlignment="1">
      <alignment horizontal="center" vertical="center" wrapText="1"/>
    </xf>
    <xf numFmtId="0" fontId="35" fillId="9" borderId="17" xfId="0" applyFont="1" applyFill="1" applyBorder="1" applyAlignment="1">
      <alignment horizontal="center" vertical="center" wrapText="1"/>
    </xf>
    <xf numFmtId="0" fontId="35" fillId="9" borderId="18" xfId="0" applyFont="1" applyFill="1" applyBorder="1" applyAlignment="1">
      <alignment horizontal="center" vertical="center" wrapText="1"/>
    </xf>
    <xf numFmtId="0" fontId="35" fillId="9" borderId="19" xfId="0" applyFont="1" applyFill="1" applyBorder="1" applyAlignment="1">
      <alignment horizontal="center" vertical="center" wrapText="1"/>
    </xf>
    <xf numFmtId="0" fontId="35" fillId="9" borderId="20" xfId="0" applyFont="1" applyFill="1" applyBorder="1" applyAlignment="1">
      <alignment horizontal="center" vertical="center" wrapText="1"/>
    </xf>
    <xf numFmtId="0" fontId="35" fillId="10" borderId="13" xfId="0" applyFont="1" applyFill="1" applyBorder="1" applyAlignment="1">
      <alignment horizontal="center" vertical="center" wrapText="1"/>
    </xf>
    <xf numFmtId="0" fontId="35" fillId="10" borderId="14" xfId="0" applyFont="1" applyFill="1" applyBorder="1" applyAlignment="1">
      <alignment horizontal="center" vertical="center" wrapText="1"/>
    </xf>
    <xf numFmtId="0" fontId="35" fillId="10" borderId="15" xfId="0" applyFont="1" applyFill="1" applyBorder="1" applyAlignment="1">
      <alignment horizontal="center" vertical="center" wrapText="1"/>
    </xf>
    <xf numFmtId="0" fontId="35" fillId="10" borderId="16" xfId="0" applyFont="1" applyFill="1" applyBorder="1" applyAlignment="1">
      <alignment horizontal="center" vertical="center" wrapText="1"/>
    </xf>
    <xf numFmtId="0" fontId="35" fillId="10" borderId="0" xfId="0" applyFont="1" applyFill="1" applyAlignment="1">
      <alignment horizontal="center" vertical="center" wrapText="1"/>
    </xf>
    <xf numFmtId="0" fontId="35" fillId="10" borderId="17" xfId="0" applyFont="1" applyFill="1" applyBorder="1" applyAlignment="1">
      <alignment horizontal="center" vertical="center" wrapText="1"/>
    </xf>
    <xf numFmtId="0" fontId="35" fillId="10" borderId="18" xfId="0" applyFont="1" applyFill="1" applyBorder="1" applyAlignment="1">
      <alignment horizontal="center" vertical="center" wrapText="1"/>
    </xf>
    <xf numFmtId="0" fontId="35" fillId="10" borderId="19" xfId="0" applyFont="1" applyFill="1" applyBorder="1" applyAlignment="1">
      <alignment horizontal="center" vertical="center" wrapText="1"/>
    </xf>
    <xf numFmtId="0" fontId="35" fillId="10" borderId="20" xfId="0" applyFont="1" applyFill="1" applyBorder="1" applyAlignment="1">
      <alignment horizontal="center" vertical="center" wrapText="1"/>
    </xf>
    <xf numFmtId="0" fontId="35" fillId="11" borderId="13" xfId="0" applyFont="1" applyFill="1" applyBorder="1" applyAlignment="1">
      <alignment horizontal="center" vertical="center" wrapText="1"/>
    </xf>
    <xf numFmtId="0" fontId="35" fillId="11" borderId="14" xfId="0" applyFont="1" applyFill="1" applyBorder="1" applyAlignment="1">
      <alignment horizontal="center" vertical="center" wrapText="1"/>
    </xf>
    <xf numFmtId="0" fontId="35" fillId="11" borderId="15" xfId="0" applyFont="1" applyFill="1" applyBorder="1" applyAlignment="1">
      <alignment horizontal="center" vertical="center" wrapText="1"/>
    </xf>
    <xf numFmtId="0" fontId="35" fillId="11" borderId="16" xfId="0" applyFont="1" applyFill="1" applyBorder="1" applyAlignment="1">
      <alignment horizontal="center" vertical="center" wrapText="1"/>
    </xf>
    <xf numFmtId="0" fontId="35" fillId="11" borderId="0" xfId="0" applyFont="1" applyFill="1" applyAlignment="1">
      <alignment horizontal="center" vertical="center" wrapText="1"/>
    </xf>
    <xf numFmtId="0" fontId="35" fillId="11" borderId="17" xfId="0" applyFont="1" applyFill="1" applyBorder="1" applyAlignment="1">
      <alignment horizontal="center" vertical="center" wrapText="1"/>
    </xf>
    <xf numFmtId="0" fontId="35" fillId="11" borderId="18" xfId="0" applyFont="1" applyFill="1" applyBorder="1" applyAlignment="1">
      <alignment horizontal="center" vertical="center" wrapText="1"/>
    </xf>
    <xf numFmtId="0" fontId="35" fillId="11" borderId="19" xfId="0" applyFont="1" applyFill="1" applyBorder="1" applyAlignment="1">
      <alignment horizontal="center" vertical="center" wrapText="1"/>
    </xf>
    <xf numFmtId="0" fontId="35" fillId="11" borderId="20" xfId="0" applyFont="1" applyFill="1" applyBorder="1" applyAlignment="1">
      <alignment horizontal="center" vertical="center" wrapText="1"/>
    </xf>
    <xf numFmtId="0" fontId="35" fillId="12" borderId="13" xfId="0" applyFont="1" applyFill="1" applyBorder="1" applyAlignment="1">
      <alignment horizontal="center" vertical="center" wrapText="1"/>
    </xf>
    <xf numFmtId="0" fontId="35" fillId="12" borderId="14" xfId="0" applyFont="1" applyFill="1" applyBorder="1" applyAlignment="1">
      <alignment horizontal="center" vertical="center" wrapText="1"/>
    </xf>
    <xf numFmtId="0" fontId="35" fillId="12" borderId="15" xfId="0" applyFont="1" applyFill="1" applyBorder="1" applyAlignment="1">
      <alignment horizontal="center" vertical="center" wrapText="1"/>
    </xf>
    <xf numFmtId="0" fontId="35" fillId="12" borderId="16" xfId="0" applyFont="1" applyFill="1" applyBorder="1" applyAlignment="1">
      <alignment horizontal="center" vertical="center" wrapText="1"/>
    </xf>
    <xf numFmtId="0" fontId="35" fillId="12" borderId="0" xfId="0" applyFont="1" applyFill="1" applyAlignment="1">
      <alignment horizontal="center" vertical="center" wrapText="1"/>
    </xf>
    <xf numFmtId="0" fontId="35" fillId="12" borderId="17" xfId="0" applyFont="1" applyFill="1" applyBorder="1" applyAlignment="1">
      <alignment horizontal="center" vertical="center" wrapText="1"/>
    </xf>
    <xf numFmtId="0" fontId="35" fillId="12" borderId="18" xfId="0" applyFont="1" applyFill="1" applyBorder="1" applyAlignment="1">
      <alignment horizontal="center" vertical="center" wrapText="1"/>
    </xf>
    <xf numFmtId="0" fontId="35" fillId="12" borderId="19" xfId="0" applyFont="1" applyFill="1" applyBorder="1" applyAlignment="1">
      <alignment horizontal="center" vertical="center" wrapText="1"/>
    </xf>
    <xf numFmtId="0" fontId="35" fillId="12" borderId="20" xfId="0" applyFont="1" applyFill="1" applyBorder="1" applyAlignment="1">
      <alignment horizontal="center" vertical="center" wrapText="1"/>
    </xf>
    <xf numFmtId="0" fontId="38" fillId="5" borderId="26" xfId="1" applyFont="1" applyFill="1" applyBorder="1" applyAlignment="1">
      <alignment horizontal="center" vertical="center" wrapText="1"/>
    </xf>
    <xf numFmtId="0" fontId="38" fillId="5" borderId="27" xfId="1" applyFont="1" applyFill="1" applyBorder="1" applyAlignment="1">
      <alignment horizontal="center" vertical="center" wrapText="1"/>
    </xf>
    <xf numFmtId="0" fontId="38" fillId="5" borderId="13" xfId="1" applyFont="1" applyFill="1" applyBorder="1" applyAlignment="1">
      <alignment horizontal="center" vertical="center" wrapText="1"/>
    </xf>
    <xf numFmtId="0" fontId="38" fillId="5" borderId="14" xfId="1" applyFont="1" applyFill="1" applyBorder="1" applyAlignment="1">
      <alignment horizontal="center" vertical="center" wrapText="1"/>
    </xf>
    <xf numFmtId="0" fontId="39" fillId="0" borderId="13" xfId="1" applyFont="1" applyBorder="1" applyAlignment="1">
      <alignment horizontal="center" vertical="center" wrapText="1"/>
    </xf>
    <xf numFmtId="0" fontId="39" fillId="0" borderId="14" xfId="1" applyFont="1" applyBorder="1" applyAlignment="1">
      <alignment horizontal="center" vertical="center" wrapText="1"/>
    </xf>
    <xf numFmtId="0" fontId="39" fillId="0" borderId="15" xfId="1" applyFont="1" applyBorder="1" applyAlignment="1">
      <alignment horizontal="center" vertical="center" wrapText="1"/>
    </xf>
    <xf numFmtId="0" fontId="39" fillId="0" borderId="16" xfId="1" applyFont="1" applyBorder="1" applyAlignment="1">
      <alignment horizontal="center" vertical="center" wrapText="1"/>
    </xf>
    <xf numFmtId="0" fontId="39" fillId="0" borderId="0" xfId="1" applyFont="1" applyAlignment="1">
      <alignment horizontal="center" vertical="center" wrapText="1"/>
    </xf>
    <xf numFmtId="0" fontId="39" fillId="0" borderId="17" xfId="1" applyFont="1" applyBorder="1" applyAlignment="1">
      <alignment horizontal="center" vertical="center" wrapText="1"/>
    </xf>
    <xf numFmtId="0" fontId="28" fillId="6" borderId="13" xfId="1" applyFont="1" applyFill="1" applyBorder="1" applyAlignment="1">
      <alignment horizontal="center" vertical="center"/>
    </xf>
    <xf numFmtId="0" fontId="28" fillId="6" borderId="15" xfId="1" applyFont="1" applyFill="1" applyBorder="1" applyAlignment="1">
      <alignment horizontal="center" vertical="center"/>
    </xf>
    <xf numFmtId="0" fontId="28" fillId="7" borderId="16" xfId="1" applyFont="1" applyFill="1" applyBorder="1" applyAlignment="1">
      <alignment horizontal="center" vertical="center"/>
    </xf>
    <xf numFmtId="0" fontId="28" fillId="7" borderId="17" xfId="1" applyFont="1" applyFill="1" applyBorder="1" applyAlignment="1">
      <alignment horizontal="center" vertical="center"/>
    </xf>
    <xf numFmtId="0" fontId="32" fillId="0" borderId="16" xfId="1" applyFont="1" applyBorder="1" applyAlignment="1">
      <alignment horizontal="left" vertical="center" wrapText="1"/>
    </xf>
    <xf numFmtId="0" fontId="42" fillId="8" borderId="14" xfId="3" applyFont="1" applyFill="1" applyBorder="1" applyAlignment="1">
      <alignment horizontal="center" vertical="center" wrapText="1"/>
    </xf>
    <xf numFmtId="0" fontId="42" fillId="8" borderId="0" xfId="3" applyFont="1" applyFill="1" applyAlignment="1">
      <alignment horizontal="center" vertical="center" wrapText="1"/>
    </xf>
    <xf numFmtId="0" fontId="39" fillId="13" borderId="32" xfId="3" applyFont="1" applyFill="1" applyBorder="1" applyAlignment="1">
      <alignment horizontal="right" vertical="center" wrapText="1"/>
    </xf>
    <xf numFmtId="0" fontId="39" fillId="13" borderId="33" xfId="3" applyFont="1" applyFill="1" applyBorder="1" applyAlignment="1">
      <alignment horizontal="right" vertical="center" wrapText="1"/>
    </xf>
    <xf numFmtId="0" fontId="39" fillId="13" borderId="0" xfId="3" applyFont="1" applyFill="1" applyAlignment="1">
      <alignment horizontal="right" vertical="center" wrapText="1"/>
    </xf>
    <xf numFmtId="0" fontId="39" fillId="13" borderId="35" xfId="3" applyFont="1" applyFill="1" applyBorder="1" applyAlignment="1">
      <alignment horizontal="right" vertical="center" wrapText="1"/>
    </xf>
    <xf numFmtId="0" fontId="3" fillId="0" borderId="36" xfId="3" applyFont="1" applyBorder="1" applyAlignment="1">
      <alignment vertical="top" wrapText="1"/>
    </xf>
    <xf numFmtId="0" fontId="3" fillId="0" borderId="34" xfId="3" applyFont="1" applyBorder="1" applyAlignment="1">
      <alignment vertical="top" wrapText="1"/>
    </xf>
    <xf numFmtId="0" fontId="3" fillId="0" borderId="43" xfId="3" applyFont="1" applyBorder="1" applyAlignment="1">
      <alignment vertical="top" wrapText="1"/>
    </xf>
    <xf numFmtId="0" fontId="43" fillId="13" borderId="38" xfId="3" applyFont="1" applyFill="1" applyBorder="1" applyAlignment="1">
      <alignment horizontal="center" vertical="center"/>
    </xf>
    <xf numFmtId="0" fontId="43" fillId="13" borderId="41" xfId="3" applyFont="1" applyFill="1" applyBorder="1" applyAlignment="1">
      <alignment horizontal="center" vertical="center"/>
    </xf>
    <xf numFmtId="0" fontId="3" fillId="0" borderId="39" xfId="3" applyFont="1" applyBorder="1" applyAlignment="1">
      <alignment vertical="top" wrapText="1"/>
    </xf>
    <xf numFmtId="0" fontId="3" fillId="0" borderId="42" xfId="3" applyFont="1" applyBorder="1" applyAlignment="1">
      <alignment vertical="top" wrapText="1"/>
    </xf>
    <xf numFmtId="0" fontId="3" fillId="0" borderId="46" xfId="3" applyFont="1" applyBorder="1" applyAlignment="1">
      <alignment vertical="top" wrapText="1"/>
    </xf>
    <xf numFmtId="0" fontId="43" fillId="13" borderId="40" xfId="3" applyFont="1" applyFill="1" applyBorder="1" applyAlignment="1">
      <alignment horizontal="center" vertical="center"/>
    </xf>
    <xf numFmtId="0" fontId="43" fillId="13" borderId="35" xfId="3" applyFont="1" applyFill="1" applyBorder="1" applyAlignment="1">
      <alignment horizontal="center" vertical="center"/>
    </xf>
    <xf numFmtId="0" fontId="3" fillId="0" borderId="48" xfId="3" applyFont="1" applyBorder="1" applyAlignment="1">
      <alignment vertical="top" wrapText="1"/>
    </xf>
    <xf numFmtId="0" fontId="3" fillId="0" borderId="51" xfId="3" applyFont="1" applyBorder="1" applyAlignment="1">
      <alignment vertical="top" wrapText="1"/>
    </xf>
    <xf numFmtId="0" fontId="46" fillId="13" borderId="33" xfId="3" applyFont="1" applyFill="1" applyBorder="1" applyAlignment="1">
      <alignment horizontal="center" vertical="center"/>
    </xf>
    <xf numFmtId="0" fontId="46" fillId="13" borderId="35" xfId="3" applyFont="1" applyFill="1" applyBorder="1" applyAlignment="1">
      <alignment horizontal="center" vertical="center"/>
    </xf>
    <xf numFmtId="0" fontId="29" fillId="13" borderId="31" xfId="3" applyFont="1" applyFill="1" applyBorder="1" applyAlignment="1">
      <alignment horizontal="center" vertical="center" wrapText="1"/>
    </xf>
    <xf numFmtId="0" fontId="29" fillId="13" borderId="32" xfId="3" applyFont="1" applyFill="1" applyBorder="1" applyAlignment="1">
      <alignment horizontal="center" vertical="center" wrapText="1"/>
    </xf>
    <xf numFmtId="0" fontId="29" fillId="13" borderId="34" xfId="3" applyFont="1" applyFill="1" applyBorder="1" applyAlignment="1">
      <alignment horizontal="center" vertical="center" wrapText="1"/>
    </xf>
    <xf numFmtId="0" fontId="29" fillId="13" borderId="0" xfId="3" applyFont="1" applyFill="1" applyAlignment="1">
      <alignment horizontal="center" vertical="center" wrapText="1"/>
    </xf>
    <xf numFmtId="0" fontId="47" fillId="14" borderId="32" xfId="3" applyFont="1" applyFill="1" applyBorder="1" applyAlignment="1">
      <alignment horizontal="center" vertical="center" wrapText="1"/>
    </xf>
    <xf numFmtId="0" fontId="47" fillId="14" borderId="0" xfId="3" applyFont="1" applyFill="1" applyAlignment="1">
      <alignment horizontal="center" vertical="center" wrapText="1"/>
    </xf>
    <xf numFmtId="0" fontId="39" fillId="13" borderId="32" xfId="3" applyFont="1" applyFill="1" applyBorder="1" applyAlignment="1">
      <alignment horizontal="right" vertical="center"/>
    </xf>
    <xf numFmtId="0" fontId="39" fillId="13" borderId="0" xfId="3" applyFont="1" applyFill="1" applyAlignment="1">
      <alignment horizontal="right" vertical="center"/>
    </xf>
    <xf numFmtId="0" fontId="46" fillId="13" borderId="53" xfId="3" applyFont="1" applyFill="1" applyBorder="1" applyAlignment="1">
      <alignment horizontal="center" vertical="center"/>
    </xf>
    <xf numFmtId="0" fontId="46" fillId="13" borderId="17" xfId="3" applyFont="1" applyFill="1" applyBorder="1" applyAlignment="1">
      <alignment horizontal="center" vertical="center"/>
    </xf>
    <xf numFmtId="0" fontId="46" fillId="13" borderId="40" xfId="3" applyFont="1" applyFill="1" applyBorder="1" applyAlignment="1">
      <alignment horizontal="center" vertical="center"/>
    </xf>
    <xf numFmtId="0" fontId="46" fillId="13" borderId="38" xfId="3" applyFont="1" applyFill="1" applyBorder="1" applyAlignment="1">
      <alignment horizontal="center" vertical="center"/>
    </xf>
    <xf numFmtId="0" fontId="46" fillId="13" borderId="41" xfId="3" applyFont="1" applyFill="1" applyBorder="1" applyAlignment="1">
      <alignment horizontal="center" vertical="center"/>
    </xf>
    <xf numFmtId="0" fontId="51" fillId="14" borderId="32" xfId="3" applyFont="1" applyFill="1" applyBorder="1" applyAlignment="1">
      <alignment horizontal="center" vertical="center"/>
    </xf>
    <xf numFmtId="0" fontId="51" fillId="14" borderId="0" xfId="3" applyFont="1" applyFill="1" applyAlignment="1">
      <alignment horizontal="center" vertical="center"/>
    </xf>
    <xf numFmtId="0" fontId="50" fillId="14" borderId="55" xfId="3" applyFont="1" applyFill="1" applyBorder="1" applyAlignment="1">
      <alignment horizontal="right" vertical="center" wrapText="1"/>
    </xf>
    <xf numFmtId="0" fontId="50" fillId="14" borderId="32" xfId="3" applyFont="1" applyFill="1" applyBorder="1" applyAlignment="1">
      <alignment horizontal="right" vertical="center" wrapText="1"/>
    </xf>
    <xf numFmtId="0" fontId="50" fillId="14" borderId="33" xfId="3" applyFont="1" applyFill="1" applyBorder="1" applyAlignment="1">
      <alignment horizontal="right" vertical="center" wrapText="1"/>
    </xf>
    <xf numFmtId="0" fontId="50" fillId="14" borderId="56" xfId="3" applyFont="1" applyFill="1" applyBorder="1" applyAlignment="1">
      <alignment horizontal="right" vertical="center" wrapText="1"/>
    </xf>
    <xf numFmtId="0" fontId="50" fillId="14" borderId="0" xfId="3" applyFont="1" applyFill="1" applyAlignment="1">
      <alignment horizontal="right" vertical="center" wrapText="1"/>
    </xf>
    <xf numFmtId="0" fontId="50" fillId="14" borderId="35" xfId="3" applyFont="1" applyFill="1" applyBorder="1" applyAlignment="1">
      <alignment horizontal="right" vertical="center" wrapText="1"/>
    </xf>
    <xf numFmtId="0" fontId="49" fillId="0" borderId="16" xfId="1" applyFont="1" applyBorder="1" applyAlignment="1">
      <alignment horizontal="left" vertical="center" wrapText="1"/>
    </xf>
    <xf numFmtId="0" fontId="49" fillId="0" borderId="17" xfId="1" applyFont="1" applyBorder="1" applyAlignment="1">
      <alignment horizontal="left" vertical="center" wrapText="1"/>
    </xf>
    <xf numFmtId="0" fontId="50" fillId="14" borderId="32" xfId="3" applyFont="1" applyFill="1" applyBorder="1" applyAlignment="1">
      <alignment horizontal="center" vertical="center" wrapText="1"/>
    </xf>
    <xf numFmtId="0" fontId="50" fillId="14" borderId="0" xfId="3" applyFont="1" applyFill="1" applyAlignment="1">
      <alignment horizontal="center" vertical="center" wrapText="1"/>
    </xf>
    <xf numFmtId="0" fontId="50" fillId="14" borderId="32" xfId="3" applyFont="1" applyFill="1" applyBorder="1" applyAlignment="1">
      <alignment horizontal="right" vertical="center"/>
    </xf>
    <xf numFmtId="0" fontId="50" fillId="14" borderId="0" xfId="3" applyFont="1" applyFill="1" applyAlignment="1">
      <alignment horizontal="right" vertical="center"/>
    </xf>
    <xf numFmtId="0" fontId="50" fillId="14" borderId="33" xfId="3" applyFont="1" applyFill="1" applyBorder="1" applyAlignment="1">
      <alignment horizontal="center" vertical="center"/>
    </xf>
    <xf numFmtId="0" fontId="50" fillId="14" borderId="35" xfId="3" applyFont="1" applyFill="1" applyBorder="1" applyAlignment="1">
      <alignment horizontal="center" vertical="center"/>
    </xf>
    <xf numFmtId="0" fontId="51" fillId="14" borderId="38" xfId="3" applyFont="1" applyFill="1" applyBorder="1" applyAlignment="1">
      <alignment horizontal="center" vertical="center"/>
    </xf>
    <xf numFmtId="0" fontId="51" fillId="14" borderId="41" xfId="3" applyFont="1" applyFill="1" applyBorder="1" applyAlignment="1">
      <alignment horizontal="center" vertical="center"/>
    </xf>
    <xf numFmtId="0" fontId="51" fillId="14" borderId="40" xfId="3" applyFont="1" applyFill="1" applyBorder="1" applyAlignment="1">
      <alignment horizontal="center" vertical="center"/>
    </xf>
    <xf numFmtId="0" fontId="51" fillId="14" borderId="35" xfId="3" applyFont="1" applyFill="1" applyBorder="1" applyAlignment="1">
      <alignment horizontal="center" vertical="center"/>
    </xf>
    <xf numFmtId="0" fontId="38" fillId="5" borderId="15" xfId="1" applyFont="1" applyFill="1" applyBorder="1" applyAlignment="1">
      <alignment horizontal="center" vertical="center" wrapText="1"/>
    </xf>
    <xf numFmtId="0" fontId="38" fillId="5" borderId="16" xfId="1" applyFont="1" applyFill="1" applyBorder="1" applyAlignment="1">
      <alignment horizontal="center" vertical="center" wrapText="1"/>
    </xf>
    <xf numFmtId="0" fontId="38" fillId="5" borderId="0" xfId="1" applyFont="1" applyFill="1" applyAlignment="1">
      <alignment horizontal="center" vertical="center" wrapText="1"/>
    </xf>
    <xf numFmtId="0" fontId="38" fillId="5" borderId="17" xfId="1" applyFont="1" applyFill="1" applyBorder="1" applyAlignment="1">
      <alignment horizontal="center" vertical="center" wrapText="1"/>
    </xf>
    <xf numFmtId="0" fontId="38" fillId="5" borderId="18" xfId="1" applyFont="1" applyFill="1" applyBorder="1" applyAlignment="1">
      <alignment horizontal="center" vertical="center" wrapText="1"/>
    </xf>
    <xf numFmtId="0" fontId="38" fillId="5" borderId="19" xfId="1" applyFont="1" applyFill="1" applyBorder="1" applyAlignment="1">
      <alignment horizontal="center" vertical="center" wrapText="1"/>
    </xf>
    <xf numFmtId="0" fontId="38" fillId="5" borderId="20" xfId="1" applyFont="1" applyFill="1" applyBorder="1" applyAlignment="1">
      <alignment horizontal="center" vertical="center" wrapText="1"/>
    </xf>
    <xf numFmtId="0" fontId="55" fillId="0" borderId="13" xfId="1" applyFont="1" applyBorder="1" applyAlignment="1">
      <alignment horizontal="center" vertical="center" wrapText="1"/>
    </xf>
    <xf numFmtId="0" fontId="55" fillId="0" borderId="14" xfId="1" applyFont="1" applyBorder="1" applyAlignment="1">
      <alignment horizontal="center" vertical="center" wrapText="1"/>
    </xf>
    <xf numFmtId="0" fontId="55" fillId="0" borderId="15" xfId="1" applyFont="1" applyBorder="1" applyAlignment="1">
      <alignment horizontal="center" vertical="center" wrapText="1"/>
    </xf>
    <xf numFmtId="0" fontId="55" fillId="0" borderId="16" xfId="1" applyFont="1" applyBorder="1" applyAlignment="1">
      <alignment horizontal="center" vertical="center" wrapText="1"/>
    </xf>
    <xf numFmtId="0" fontId="55" fillId="0" borderId="0" xfId="1" applyFont="1" applyAlignment="1">
      <alignment horizontal="center" vertical="center" wrapText="1"/>
    </xf>
    <xf numFmtId="0" fontId="55" fillId="0" borderId="17" xfId="1" applyFont="1" applyBorder="1" applyAlignment="1">
      <alignment horizontal="center" vertical="center" wrapText="1"/>
    </xf>
    <xf numFmtId="0" fontId="28" fillId="6" borderId="14" xfId="1" applyFont="1" applyFill="1" applyBorder="1" applyAlignment="1">
      <alignment horizontal="center" vertical="center"/>
    </xf>
    <xf numFmtId="0" fontId="28" fillId="7" borderId="0" xfId="1" applyFont="1" applyFill="1" applyAlignment="1">
      <alignment horizontal="center" vertical="center"/>
    </xf>
    <xf numFmtId="0" fontId="49" fillId="0" borderId="0" xfId="1" applyFont="1" applyAlignment="1">
      <alignment horizontal="left" vertical="center" wrapText="1"/>
    </xf>
    <xf numFmtId="0" fontId="55" fillId="0" borderId="18" xfId="1" applyFont="1" applyBorder="1" applyAlignment="1">
      <alignment horizontal="center" vertical="center" wrapText="1"/>
    </xf>
    <xf numFmtId="0" fontId="55" fillId="0" borderId="19" xfId="1" applyFont="1" applyBorder="1" applyAlignment="1">
      <alignment horizontal="center" vertical="center" wrapText="1"/>
    </xf>
    <xf numFmtId="0" fontId="55" fillId="0" borderId="20" xfId="1" applyFont="1" applyBorder="1" applyAlignment="1">
      <alignment horizontal="center" vertical="center" wrapText="1"/>
    </xf>
    <xf numFmtId="0" fontId="32" fillId="0" borderId="19" xfId="1" applyFont="1" applyBorder="1" applyAlignment="1">
      <alignment horizontal="left" vertical="center" wrapText="1"/>
    </xf>
    <xf numFmtId="0" fontId="32" fillId="0" borderId="20" xfId="1" applyFont="1" applyBorder="1" applyAlignment="1">
      <alignment horizontal="left" vertical="center" wrapText="1"/>
    </xf>
    <xf numFmtId="0" fontId="56" fillId="15" borderId="32" xfId="3" applyFont="1" applyFill="1" applyBorder="1" applyAlignment="1">
      <alignment horizontal="center" vertical="center"/>
    </xf>
    <xf numFmtId="0" fontId="56" fillId="15" borderId="33" xfId="3" applyFont="1" applyFill="1" applyBorder="1" applyAlignment="1">
      <alignment horizontal="center" vertical="center"/>
    </xf>
    <xf numFmtId="0" fontId="56" fillId="15" borderId="0" xfId="3" applyFont="1" applyFill="1" applyAlignment="1">
      <alignment horizontal="center" vertical="center"/>
    </xf>
    <xf numFmtId="0" fontId="56" fillId="15" borderId="35" xfId="3" applyFont="1" applyFill="1" applyBorder="1" applyAlignment="1">
      <alignment horizontal="center" vertical="center"/>
    </xf>
    <xf numFmtId="0" fontId="52" fillId="14" borderId="31" xfId="3" applyFont="1" applyFill="1" applyBorder="1" applyAlignment="1">
      <alignment horizontal="center" vertical="center"/>
    </xf>
    <xf numFmtId="0" fontId="52" fillId="14" borderId="32" xfId="3" applyFont="1" applyFill="1" applyBorder="1" applyAlignment="1">
      <alignment horizontal="center" vertical="center"/>
    </xf>
    <xf numFmtId="0" fontId="52" fillId="14" borderId="58" xfId="3" applyFont="1" applyFill="1" applyBorder="1" applyAlignment="1">
      <alignment horizontal="center" vertical="center"/>
    </xf>
    <xf numFmtId="0" fontId="52" fillId="14" borderId="64" xfId="3" applyFont="1" applyFill="1" applyBorder="1" applyAlignment="1">
      <alignment horizontal="center" vertical="center"/>
    </xf>
    <xf numFmtId="0" fontId="52" fillId="14" borderId="19" xfId="3" applyFont="1" applyFill="1" applyBorder="1" applyAlignment="1">
      <alignment horizontal="center" vertical="center"/>
    </xf>
    <xf numFmtId="0" fontId="52" fillId="14" borderId="20" xfId="3" applyFont="1" applyFill="1" applyBorder="1" applyAlignment="1">
      <alignment horizontal="center" vertical="center"/>
    </xf>
    <xf numFmtId="0" fontId="56" fillId="16" borderId="59" xfId="3" applyFont="1" applyFill="1" applyBorder="1" applyAlignment="1">
      <alignment horizontal="center" vertical="center"/>
    </xf>
    <xf numFmtId="0" fontId="56" fillId="16" borderId="60" xfId="3" applyFont="1" applyFill="1" applyBorder="1" applyAlignment="1">
      <alignment horizontal="center" vertical="center"/>
    </xf>
    <xf numFmtId="0" fontId="56" fillId="16" borderId="61" xfId="3" applyFont="1" applyFill="1" applyBorder="1" applyAlignment="1">
      <alignment horizontal="center" vertical="center"/>
    </xf>
    <xf numFmtId="0" fontId="56" fillId="16" borderId="65" xfId="3" applyFont="1" applyFill="1" applyBorder="1" applyAlignment="1">
      <alignment horizontal="center" vertical="center"/>
    </xf>
    <xf numFmtId="0" fontId="56" fillId="16" borderId="66" xfId="3" applyFont="1" applyFill="1" applyBorder="1" applyAlignment="1">
      <alignment horizontal="center" vertical="center"/>
    </xf>
    <xf numFmtId="0" fontId="56" fillId="16" borderId="67" xfId="3" applyFont="1" applyFill="1" applyBorder="1" applyAlignment="1">
      <alignment horizontal="center" vertical="center"/>
    </xf>
    <xf numFmtId="0" fontId="52" fillId="14" borderId="62" xfId="3" applyFont="1" applyFill="1" applyBorder="1" applyAlignment="1">
      <alignment horizontal="center" vertical="center"/>
    </xf>
    <xf numFmtId="0" fontId="52" fillId="14" borderId="18" xfId="3" applyFont="1" applyFill="1" applyBorder="1" applyAlignment="1">
      <alignment horizontal="center" vertical="center"/>
    </xf>
    <xf numFmtId="0" fontId="52" fillId="14" borderId="63" xfId="3" applyFont="1" applyFill="1" applyBorder="1" applyAlignment="1">
      <alignment horizontal="center" vertical="center" textRotation="180"/>
    </xf>
    <xf numFmtId="0" fontId="52" fillId="14" borderId="68" xfId="3" applyFont="1" applyFill="1" applyBorder="1" applyAlignment="1">
      <alignment horizontal="center" vertical="center" textRotation="180"/>
    </xf>
    <xf numFmtId="0" fontId="52" fillId="14" borderId="70" xfId="3" applyFont="1" applyFill="1" applyBorder="1" applyAlignment="1">
      <alignment horizontal="center" vertical="center" textRotation="180"/>
    </xf>
    <xf numFmtId="0" fontId="28" fillId="13" borderId="13" xfId="3" applyFont="1" applyFill="1" applyBorder="1" applyAlignment="1">
      <alignment horizontal="center" vertical="center"/>
    </xf>
    <xf numFmtId="0" fontId="28" fillId="13" borderId="15" xfId="3" applyFont="1" applyFill="1" applyBorder="1" applyAlignment="1">
      <alignment horizontal="center" vertical="center"/>
    </xf>
    <xf numFmtId="0" fontId="28" fillId="13" borderId="96" xfId="3" applyFont="1" applyFill="1" applyBorder="1" applyAlignment="1">
      <alignment horizontal="center" vertical="center"/>
    </xf>
    <xf numFmtId="0" fontId="28" fillId="13" borderId="54" xfId="3" applyFont="1" applyFill="1" applyBorder="1" applyAlignment="1">
      <alignment horizontal="center" vertical="center"/>
    </xf>
    <xf numFmtId="0" fontId="37" fillId="8" borderId="75" xfId="3" applyFont="1" applyFill="1" applyBorder="1" applyAlignment="1">
      <alignment horizontal="center"/>
    </xf>
    <xf numFmtId="0" fontId="37" fillId="8" borderId="76" xfId="3" applyFont="1" applyFill="1" applyBorder="1" applyAlignment="1">
      <alignment horizontal="center"/>
    </xf>
    <xf numFmtId="0" fontId="37" fillId="8" borderId="77" xfId="3" applyFont="1" applyFill="1" applyBorder="1" applyAlignment="1">
      <alignment horizontal="center"/>
    </xf>
    <xf numFmtId="0" fontId="37" fillId="8" borderId="80" xfId="3" applyFont="1" applyFill="1" applyBorder="1" applyAlignment="1">
      <alignment horizontal="center"/>
    </xf>
    <xf numFmtId="0" fontId="37" fillId="8" borderId="81" xfId="3" applyFont="1" applyFill="1" applyBorder="1" applyAlignment="1">
      <alignment horizontal="center"/>
    </xf>
    <xf numFmtId="0" fontId="37" fillId="8" borderId="82" xfId="3" applyFont="1" applyFill="1" applyBorder="1" applyAlignment="1">
      <alignment horizontal="center"/>
    </xf>
    <xf numFmtId="0" fontId="56" fillId="8" borderId="78" xfId="3" applyFont="1" applyFill="1" applyBorder="1" applyAlignment="1">
      <alignment horizontal="center"/>
    </xf>
    <xf numFmtId="0" fontId="56" fillId="8" borderId="83" xfId="3" applyFont="1" applyFill="1" applyBorder="1" applyAlignment="1">
      <alignment horizontal="center"/>
    </xf>
    <xf numFmtId="0" fontId="56" fillId="8" borderId="100" xfId="3" applyFont="1" applyFill="1" applyBorder="1" applyAlignment="1">
      <alignment horizontal="center"/>
    </xf>
    <xf numFmtId="0" fontId="29" fillId="8" borderId="31" xfId="3" applyFont="1" applyFill="1" applyBorder="1" applyAlignment="1">
      <alignment horizontal="center" vertical="center"/>
    </xf>
    <xf numFmtId="0" fontId="29" fillId="8" borderId="32" xfId="3" applyFont="1" applyFill="1" applyBorder="1" applyAlignment="1">
      <alignment horizontal="center" vertical="center"/>
    </xf>
    <xf numFmtId="0" fontId="29" fillId="8" borderId="34" xfId="3" applyFont="1" applyFill="1" applyBorder="1" applyAlignment="1">
      <alignment horizontal="center" vertical="center"/>
    </xf>
    <xf numFmtId="0" fontId="29" fillId="8" borderId="0" xfId="3" applyFont="1" applyFill="1" applyAlignment="1">
      <alignment horizontal="center" vertical="center"/>
    </xf>
    <xf numFmtId="0" fontId="29" fillId="8" borderId="35" xfId="3" applyFont="1" applyFill="1" applyBorder="1" applyAlignment="1">
      <alignment horizontal="center" vertical="center"/>
    </xf>
    <xf numFmtId="0" fontId="28" fillId="13" borderId="85" xfId="3" applyFont="1" applyFill="1" applyBorder="1" applyAlignment="1">
      <alignment horizontal="center" vertical="center"/>
    </xf>
    <xf numFmtId="0" fontId="28" fillId="13" borderId="88" xfId="3" applyFont="1" applyFill="1" applyBorder="1" applyAlignment="1">
      <alignment horizontal="center" vertical="center"/>
    </xf>
    <xf numFmtId="0" fontId="28" fillId="13" borderId="71" xfId="3" applyFont="1" applyFill="1" applyBorder="1" applyAlignment="1">
      <alignment horizontal="center" vertical="center"/>
    </xf>
    <xf numFmtId="0" fontId="28" fillId="13" borderId="90" xfId="3" applyFont="1" applyFill="1" applyBorder="1" applyAlignment="1">
      <alignment horizontal="center" vertical="center"/>
    </xf>
    <xf numFmtId="0" fontId="29" fillId="13" borderId="69" xfId="3" applyFont="1" applyFill="1" applyBorder="1" applyAlignment="1">
      <alignment horizontal="center" vertical="center"/>
    </xf>
    <xf numFmtId="0" fontId="29" fillId="13" borderId="14" xfId="3" applyFont="1" applyFill="1" applyBorder="1" applyAlignment="1">
      <alignment horizontal="center" vertical="center"/>
    </xf>
    <xf numFmtId="0" fontId="29" fillId="13" borderId="15" xfId="3" applyFont="1" applyFill="1" applyBorder="1" applyAlignment="1">
      <alignment horizontal="center" vertical="center"/>
    </xf>
    <xf numFmtId="0" fontId="29" fillId="13" borderId="34" xfId="3" applyFont="1" applyFill="1" applyBorder="1" applyAlignment="1">
      <alignment horizontal="center" vertical="center"/>
    </xf>
    <xf numFmtId="0" fontId="29" fillId="13" borderId="19" xfId="3" applyFont="1" applyFill="1" applyBorder="1" applyAlignment="1">
      <alignment horizontal="center" vertical="center"/>
    </xf>
    <xf numFmtId="0" fontId="29" fillId="13" borderId="20" xfId="3" applyFont="1" applyFill="1" applyBorder="1" applyAlignment="1">
      <alignment horizontal="center" vertical="center"/>
    </xf>
    <xf numFmtId="0" fontId="29" fillId="13" borderId="97" xfId="3" applyFont="1" applyFill="1" applyBorder="1" applyAlignment="1">
      <alignment horizontal="center" vertical="center"/>
    </xf>
    <xf numFmtId="0" fontId="29" fillId="13" borderId="88" xfId="3" applyFont="1" applyFill="1" applyBorder="1" applyAlignment="1">
      <alignment horizontal="center" vertical="center"/>
    </xf>
    <xf numFmtId="0" fontId="56" fillId="10" borderId="99" xfId="3" applyFont="1" applyFill="1" applyBorder="1" applyAlignment="1">
      <alignment horizontal="center" vertical="center"/>
    </xf>
    <xf numFmtId="0" fontId="56" fillId="10" borderId="67" xfId="3" applyFont="1" applyFill="1" applyBorder="1" applyAlignment="1">
      <alignment horizontal="center" vertical="center"/>
    </xf>
    <xf numFmtId="0" fontId="56" fillId="8" borderId="0" xfId="3" applyFont="1" applyFill="1" applyAlignment="1">
      <alignment horizontal="center"/>
    </xf>
    <xf numFmtId="0" fontId="56" fillId="8" borderId="35" xfId="3" applyFont="1" applyFill="1" applyBorder="1" applyAlignment="1">
      <alignment horizontal="center"/>
    </xf>
    <xf numFmtId="0" fontId="37" fillId="8" borderId="102" xfId="3" applyFont="1" applyFill="1" applyBorder="1" applyAlignment="1">
      <alignment horizontal="center"/>
    </xf>
    <xf numFmtId="0" fontId="37" fillId="8" borderId="103" xfId="3" applyFont="1" applyFill="1" applyBorder="1" applyAlignment="1">
      <alignment horizontal="center"/>
    </xf>
    <xf numFmtId="0" fontId="37" fillId="8" borderId="104" xfId="3" applyFont="1" applyFill="1" applyBorder="1" applyAlignment="1">
      <alignment horizontal="center"/>
    </xf>
    <xf numFmtId="0" fontId="37" fillId="8" borderId="105" xfId="3" applyFont="1" applyFill="1" applyBorder="1" applyAlignment="1">
      <alignment horizontal="center"/>
    </xf>
    <xf numFmtId="0" fontId="37" fillId="8" borderId="107" xfId="3" applyFont="1" applyFill="1" applyBorder="1" applyAlignment="1">
      <alignment horizontal="center"/>
    </xf>
    <xf numFmtId="0" fontId="37" fillId="8" borderId="108" xfId="3" applyFont="1" applyFill="1" applyBorder="1" applyAlignment="1">
      <alignment horizontal="center"/>
    </xf>
    <xf numFmtId="0" fontId="56" fillId="8" borderId="106" xfId="3" applyFont="1" applyFill="1" applyBorder="1" applyAlignment="1">
      <alignment horizontal="center"/>
    </xf>
    <xf numFmtId="0" fontId="56" fillId="8" borderId="103" xfId="3" applyFont="1" applyFill="1" applyBorder="1" applyAlignment="1">
      <alignment horizontal="center"/>
    </xf>
    <xf numFmtId="0" fontId="56" fillId="8" borderId="109" xfId="3" applyFont="1" applyFill="1" applyBorder="1" applyAlignment="1">
      <alignment horizontal="center"/>
    </xf>
    <xf numFmtId="0" fontId="56" fillId="8" borderId="108" xfId="3" applyFont="1" applyFill="1" applyBorder="1" applyAlignment="1">
      <alignment horizontal="center"/>
    </xf>
    <xf numFmtId="0" fontId="37" fillId="18" borderId="34" xfId="3" applyFont="1" applyFill="1" applyBorder="1" applyAlignment="1">
      <alignment horizontal="center" vertical="center" textRotation="90"/>
    </xf>
    <xf numFmtId="0" fontId="37" fillId="18" borderId="64" xfId="3" applyFont="1" applyFill="1" applyBorder="1" applyAlignment="1">
      <alignment horizontal="center" vertical="center" textRotation="90"/>
    </xf>
    <xf numFmtId="0" fontId="52" fillId="14" borderId="86" xfId="3" applyFont="1" applyFill="1" applyBorder="1" applyAlignment="1">
      <alignment horizontal="center" vertical="center"/>
    </xf>
    <xf numFmtId="0" fontId="52" fillId="14" borderId="89" xfId="3" applyFont="1" applyFill="1" applyBorder="1" applyAlignment="1">
      <alignment horizontal="center" vertical="center"/>
    </xf>
    <xf numFmtId="0" fontId="37" fillId="8" borderId="87" xfId="3" applyFont="1" applyFill="1" applyBorder="1" applyAlignment="1">
      <alignment horizontal="center"/>
    </xf>
    <xf numFmtId="0" fontId="37" fillId="8" borderId="92" xfId="3" applyFont="1" applyFill="1" applyBorder="1" applyAlignment="1">
      <alignment horizontal="center"/>
    </xf>
    <xf numFmtId="0" fontId="37" fillId="8" borderId="98" xfId="3" applyFont="1" applyFill="1" applyBorder="1" applyAlignment="1">
      <alignment horizontal="center"/>
    </xf>
    <xf numFmtId="0" fontId="56" fillId="0" borderId="0" xfId="3" applyFont="1" applyAlignment="1">
      <alignment horizontal="center" vertical="center"/>
    </xf>
    <xf numFmtId="0" fontId="56" fillId="0" borderId="35" xfId="3" applyFont="1" applyBorder="1" applyAlignment="1">
      <alignment horizontal="center" vertical="center"/>
    </xf>
    <xf numFmtId="0" fontId="28" fillId="13" borderId="85" xfId="3" applyFont="1" applyFill="1" applyBorder="1" applyAlignment="1">
      <alignment horizontal="center" vertical="center" textRotation="90"/>
    </xf>
    <xf numFmtId="0" fontId="28" fillId="13" borderId="97" xfId="3" applyFont="1" applyFill="1" applyBorder="1" applyAlignment="1">
      <alignment horizontal="center" vertical="center" textRotation="90"/>
    </xf>
    <xf numFmtId="0" fontId="28" fillId="13" borderId="101" xfId="3" applyFont="1" applyFill="1" applyBorder="1" applyAlignment="1">
      <alignment horizontal="center" vertical="center" textRotation="90"/>
    </xf>
    <xf numFmtId="0" fontId="37" fillId="8" borderId="62" xfId="3" applyFont="1" applyFill="1" applyBorder="1" applyAlignment="1">
      <alignment horizontal="center" vertical="center"/>
    </xf>
    <xf numFmtId="0" fontId="37" fillId="8" borderId="58" xfId="3" applyFont="1" applyFill="1" applyBorder="1" applyAlignment="1">
      <alignment horizontal="center" vertical="center"/>
    </xf>
    <xf numFmtId="0" fontId="37" fillId="8" borderId="18" xfId="3" applyFont="1" applyFill="1" applyBorder="1" applyAlignment="1">
      <alignment horizontal="center" vertical="center"/>
    </xf>
    <xf numFmtId="0" fontId="37" fillId="8" borderId="20" xfId="3" applyFont="1" applyFill="1" applyBorder="1" applyAlignment="1">
      <alignment horizontal="center" vertical="center"/>
    </xf>
    <xf numFmtId="0" fontId="56" fillId="0" borderId="13" xfId="3" applyFont="1" applyBorder="1" applyAlignment="1">
      <alignment horizontal="center" vertical="center"/>
    </xf>
    <xf numFmtId="0" fontId="56" fillId="0" borderId="14" xfId="3" applyFont="1" applyBorder="1" applyAlignment="1">
      <alignment horizontal="center" vertical="center"/>
    </xf>
    <xf numFmtId="0" fontId="56" fillId="0" borderId="94" xfId="3" applyFont="1" applyBorder="1" applyAlignment="1">
      <alignment horizontal="center" vertical="center"/>
    </xf>
    <xf numFmtId="0" fontId="56" fillId="0" borderId="16" xfId="3" applyFont="1" applyBorder="1" applyAlignment="1">
      <alignment horizontal="center" vertical="center"/>
    </xf>
    <xf numFmtId="0" fontId="56" fillId="0" borderId="18" xfId="3" applyFont="1" applyBorder="1" applyAlignment="1">
      <alignment horizontal="center" vertical="center"/>
    </xf>
    <xf numFmtId="0" fontId="56" fillId="0" borderId="19" xfId="3" applyFont="1" applyBorder="1" applyAlignment="1">
      <alignment horizontal="center" vertical="center"/>
    </xf>
    <xf numFmtId="0" fontId="56" fillId="0" borderId="91" xfId="3" applyFont="1" applyBorder="1" applyAlignment="1">
      <alignment horizontal="center" vertical="center"/>
    </xf>
    <xf numFmtId="0" fontId="56" fillId="18" borderId="71" xfId="3" applyFont="1" applyFill="1" applyBorder="1" applyAlignment="1">
      <alignment horizontal="center" vertical="center" textRotation="180"/>
    </xf>
    <xf numFmtId="0" fontId="56" fillId="18" borderId="68" xfId="3" applyFont="1" applyFill="1" applyBorder="1" applyAlignment="1">
      <alignment horizontal="center" vertical="center" textRotation="180"/>
    </xf>
    <xf numFmtId="0" fontId="56" fillId="18" borderId="70" xfId="3" applyFont="1" applyFill="1" applyBorder="1" applyAlignment="1">
      <alignment horizontal="center" vertical="center" textRotation="180"/>
    </xf>
    <xf numFmtId="0" fontId="37" fillId="19" borderId="34" xfId="3" applyFont="1" applyFill="1" applyBorder="1" applyAlignment="1">
      <alignment horizontal="center" textRotation="90"/>
    </xf>
    <xf numFmtId="0" fontId="59" fillId="20" borderId="74" xfId="3" applyFont="1" applyFill="1" applyBorder="1" applyAlignment="1">
      <alignment horizontal="center" vertical="center" wrapText="1"/>
    </xf>
    <xf numFmtId="0" fontId="59" fillId="20" borderId="35" xfId="3" applyFont="1" applyFill="1" applyBorder="1" applyAlignment="1">
      <alignment horizontal="center" vertical="center" wrapText="1"/>
    </xf>
    <xf numFmtId="0" fontId="59" fillId="20" borderId="52" xfId="3" applyFont="1" applyFill="1" applyBorder="1" applyAlignment="1">
      <alignment horizontal="center" vertical="center" wrapText="1"/>
    </xf>
    <xf numFmtId="0" fontId="56" fillId="21" borderId="34" xfId="3" applyFont="1" applyFill="1" applyBorder="1" applyAlignment="1">
      <alignment horizontal="center" vertical="center"/>
    </xf>
    <xf numFmtId="0" fontId="56" fillId="21" borderId="35" xfId="3" applyFont="1" applyFill="1" applyBorder="1" applyAlignment="1">
      <alignment horizontal="center" vertical="center"/>
    </xf>
    <xf numFmtId="0" fontId="56" fillId="21" borderId="48" xfId="3" applyFont="1" applyFill="1" applyBorder="1" applyAlignment="1">
      <alignment horizontal="center" vertical="center"/>
    </xf>
    <xf numFmtId="0" fontId="56" fillId="21" borderId="52" xfId="3" applyFont="1" applyFill="1" applyBorder="1" applyAlignment="1">
      <alignment horizontal="center" vertical="center"/>
    </xf>
    <xf numFmtId="0" fontId="56" fillId="0" borderId="96" xfId="3" applyFont="1" applyBorder="1" applyAlignment="1">
      <alignment horizontal="center" vertical="center"/>
    </xf>
    <xf numFmtId="0" fontId="56" fillId="0" borderId="52" xfId="3" applyFont="1" applyBorder="1" applyAlignment="1">
      <alignment horizontal="center" vertical="center"/>
    </xf>
    <xf numFmtId="0" fontId="56" fillId="22" borderId="93" xfId="3" applyFont="1" applyFill="1" applyBorder="1" applyAlignment="1">
      <alignment horizontal="center" vertical="center"/>
    </xf>
    <xf numFmtId="0" fontId="56" fillId="22" borderId="95" xfId="3" applyFont="1" applyFill="1" applyBorder="1" applyAlignment="1">
      <alignment horizontal="center" vertical="center"/>
    </xf>
    <xf numFmtId="0" fontId="56" fillId="22" borderId="33" xfId="3" applyFont="1" applyFill="1" applyBorder="1" applyAlignment="1">
      <alignment horizontal="center" vertical="center"/>
    </xf>
    <xf numFmtId="0" fontId="56" fillId="22" borderId="35" xfId="3" applyFont="1" applyFill="1" applyBorder="1" applyAlignment="1">
      <alignment horizontal="center" vertical="center"/>
    </xf>
    <xf numFmtId="0" fontId="60" fillId="13" borderId="0" xfId="3" applyFont="1" applyFill="1" applyAlignment="1">
      <alignment horizontal="left" vertical="center" wrapText="1"/>
    </xf>
    <xf numFmtId="0" fontId="29" fillId="13" borderId="0" xfId="3" applyFont="1" applyFill="1" applyAlignment="1">
      <alignment horizontal="left" vertical="center" wrapText="1"/>
    </xf>
    <xf numFmtId="0" fontId="47" fillId="14" borderId="0" xfId="3" applyFont="1" applyFill="1" applyAlignment="1">
      <alignment horizontal="left" vertical="center" wrapText="1"/>
    </xf>
    <xf numFmtId="0" fontId="60" fillId="0" borderId="0" xfId="3" applyFont="1" applyAlignment="1">
      <alignment horizontal="center" vertical="center"/>
    </xf>
    <xf numFmtId="0" fontId="112" fillId="5" borderId="31" xfId="1" applyFont="1" applyFill="1" applyBorder="1" applyAlignment="1">
      <alignment horizontal="center" vertical="center" wrapText="1"/>
    </xf>
    <xf numFmtId="0" fontId="112" fillId="5" borderId="32" xfId="1" applyFont="1" applyFill="1" applyBorder="1" applyAlignment="1">
      <alignment horizontal="center" vertical="center" wrapText="1"/>
    </xf>
    <xf numFmtId="0" fontId="112" fillId="5" borderId="34" xfId="1" applyFont="1" applyFill="1" applyBorder="1" applyAlignment="1">
      <alignment horizontal="center" vertical="center" wrapText="1"/>
    </xf>
    <xf numFmtId="0" fontId="112" fillId="5" borderId="0" xfId="1" applyFont="1" applyFill="1" applyAlignment="1">
      <alignment horizontal="center" vertical="center" wrapText="1"/>
    </xf>
    <xf numFmtId="0" fontId="112" fillId="5" borderId="64" xfId="1" applyFont="1" applyFill="1" applyBorder="1" applyAlignment="1">
      <alignment horizontal="center" vertical="center" wrapText="1"/>
    </xf>
    <xf numFmtId="0" fontId="112" fillId="5" borderId="19" xfId="1" applyFont="1" applyFill="1" applyBorder="1" applyAlignment="1">
      <alignment horizontal="center" vertical="center" wrapText="1"/>
    </xf>
    <xf numFmtId="0" fontId="29" fillId="0" borderId="62" xfId="1" applyFont="1" applyBorder="1" applyAlignment="1">
      <alignment horizontal="center" vertical="center" wrapText="1"/>
    </xf>
    <xf numFmtId="0" fontId="29" fillId="0" borderId="32" xfId="1" applyFont="1" applyBorder="1" applyAlignment="1">
      <alignment horizontal="center" vertical="center" wrapText="1"/>
    </xf>
    <xf numFmtId="0" fontId="29" fillId="0" borderId="58" xfId="1" applyFont="1" applyBorder="1" applyAlignment="1">
      <alignment horizontal="center" vertical="center" wrapText="1"/>
    </xf>
    <xf numFmtId="0" fontId="29" fillId="41" borderId="62" xfId="1" applyFont="1" applyFill="1" applyBorder="1" applyAlignment="1">
      <alignment horizontal="center" vertical="center"/>
    </xf>
    <xf numFmtId="0" fontId="29" fillId="41" borderId="32" xfId="1" applyFont="1" applyFill="1" applyBorder="1" applyAlignment="1">
      <alignment horizontal="center" vertical="center"/>
    </xf>
    <xf numFmtId="0" fontId="29" fillId="41" borderId="33" xfId="1" applyFont="1" applyFill="1" applyBorder="1" applyAlignment="1">
      <alignment horizontal="center" vertical="center"/>
    </xf>
    <xf numFmtId="0" fontId="63" fillId="8" borderId="16" xfId="1" applyFont="1" applyFill="1" applyBorder="1" applyAlignment="1">
      <alignment horizontal="center" vertical="center" wrapText="1"/>
    </xf>
    <xf numFmtId="0" fontId="63" fillId="8" borderId="0" xfId="1" applyFont="1" applyFill="1" applyAlignment="1">
      <alignment horizontal="center" vertical="center" wrapText="1"/>
    </xf>
    <xf numFmtId="0" fontId="63" fillId="8" borderId="35" xfId="1" applyFont="1" applyFill="1" applyBorder="1" applyAlignment="1">
      <alignment horizontal="center" vertical="center" wrapText="1"/>
    </xf>
    <xf numFmtId="0" fontId="41" fillId="0" borderId="16" xfId="1" applyFont="1" applyBorder="1" applyAlignment="1">
      <alignment horizontal="center" vertical="center" wrapText="1"/>
    </xf>
    <xf numFmtId="0" fontId="41" fillId="0" borderId="0" xfId="1" applyFont="1" applyAlignment="1">
      <alignment horizontal="center" vertical="center" wrapText="1"/>
    </xf>
    <xf numFmtId="0" fontId="41" fillId="0" borderId="35" xfId="1" applyFont="1" applyBorder="1" applyAlignment="1">
      <alignment horizontal="center" vertical="center" wrapText="1"/>
    </xf>
    <xf numFmtId="0" fontId="29" fillId="0" borderId="18" xfId="1" applyFont="1" applyBorder="1" applyAlignment="1">
      <alignment horizontal="center" vertical="center" wrapText="1"/>
    </xf>
    <xf numFmtId="0" fontId="29" fillId="0" borderId="19" xfId="1" applyFont="1" applyBorder="1" applyAlignment="1">
      <alignment horizontal="center" vertical="center" wrapText="1"/>
    </xf>
    <xf numFmtId="0" fontId="29" fillId="0" borderId="20" xfId="1" applyFont="1" applyBorder="1" applyAlignment="1">
      <alignment horizontal="center" vertical="center" wrapText="1"/>
    </xf>
    <xf numFmtId="0" fontId="32" fillId="0" borderId="16" xfId="1" applyFont="1" applyBorder="1" applyAlignment="1">
      <alignment horizontal="center" vertical="center" wrapText="1"/>
    </xf>
    <xf numFmtId="0" fontId="32" fillId="0" borderId="0" xfId="1" applyFont="1" applyAlignment="1">
      <alignment horizontal="center" vertical="center" wrapText="1"/>
    </xf>
    <xf numFmtId="0" fontId="32" fillId="0" borderId="35" xfId="1" applyFont="1" applyBorder="1" applyAlignment="1">
      <alignment horizontal="center" vertical="center" wrapText="1"/>
    </xf>
    <xf numFmtId="0" fontId="32" fillId="0" borderId="18" xfId="1" applyFont="1" applyBorder="1" applyAlignment="1">
      <alignment horizontal="center" vertical="center" wrapText="1"/>
    </xf>
    <xf numFmtId="0" fontId="32" fillId="0" borderId="19" xfId="1" applyFont="1" applyBorder="1" applyAlignment="1">
      <alignment horizontal="center" vertical="center" wrapText="1"/>
    </xf>
    <xf numFmtId="0" fontId="32" fillId="0" borderId="91" xfId="1" applyFont="1" applyBorder="1" applyAlignment="1">
      <alignment horizontal="center" vertical="center" wrapText="1"/>
    </xf>
    <xf numFmtId="0" fontId="98" fillId="0" borderId="14" xfId="1" applyFont="1" applyBorder="1" applyAlignment="1">
      <alignment horizontal="center" vertical="center" wrapText="1"/>
    </xf>
    <xf numFmtId="0" fontId="98" fillId="0" borderId="15" xfId="1" applyFont="1" applyBorder="1" applyAlignment="1">
      <alignment horizontal="center" vertical="center" wrapText="1"/>
    </xf>
    <xf numFmtId="0" fontId="60" fillId="0" borderId="0" xfId="1" applyFont="1" applyAlignment="1">
      <alignment horizontal="center" vertical="center" wrapText="1"/>
    </xf>
    <xf numFmtId="0" fontId="60" fillId="0" borderId="17" xfId="1" applyFont="1" applyBorder="1" applyAlignment="1">
      <alignment horizontal="center" vertical="center" wrapText="1"/>
    </xf>
    <xf numFmtId="0" fontId="60" fillId="0" borderId="152" xfId="1" applyFont="1" applyBorder="1" applyAlignment="1">
      <alignment horizontal="center" vertical="center" wrapText="1"/>
    </xf>
    <xf numFmtId="0" fontId="60" fillId="0" borderId="153" xfId="1" applyFont="1" applyBorder="1" applyAlignment="1">
      <alignment horizontal="center" vertical="center" wrapText="1"/>
    </xf>
    <xf numFmtId="0" fontId="164" fillId="0" borderId="0" xfId="1" applyFont="1" applyAlignment="1">
      <alignment horizontal="center" vertical="center" wrapText="1"/>
    </xf>
    <xf numFmtId="0" fontId="164" fillId="0" borderId="17" xfId="1" applyFont="1" applyBorder="1" applyAlignment="1">
      <alignment horizontal="center" vertical="center" wrapText="1"/>
    </xf>
    <xf numFmtId="0" fontId="164" fillId="0" borderId="152" xfId="1" applyFont="1" applyBorder="1" applyAlignment="1">
      <alignment horizontal="center" vertical="center" wrapText="1"/>
    </xf>
    <xf numFmtId="0" fontId="164" fillId="0" borderId="153" xfId="1" applyFont="1" applyBorder="1" applyAlignment="1">
      <alignment horizontal="center" vertical="center" wrapText="1"/>
    </xf>
    <xf numFmtId="0" fontId="100" fillId="28" borderId="69" xfId="1" applyFont="1" applyFill="1" applyBorder="1" applyAlignment="1">
      <alignment horizontal="center" vertical="center"/>
    </xf>
    <xf numFmtId="0" fontId="100" fillId="28" borderId="34" xfId="1" applyFont="1" applyFill="1" applyBorder="1" applyAlignment="1">
      <alignment horizontal="center" vertical="center"/>
    </xf>
    <xf numFmtId="0" fontId="100" fillId="28" borderId="48" xfId="1" applyFont="1" applyFill="1" applyBorder="1" applyAlignment="1">
      <alignment horizontal="center" vertical="center"/>
    </xf>
    <xf numFmtId="0" fontId="101" fillId="0" borderId="14" xfId="4" applyFont="1" applyBorder="1" applyAlignment="1">
      <alignment horizontal="center" vertical="center" wrapText="1"/>
    </xf>
    <xf numFmtId="0" fontId="101" fillId="0" borderId="15" xfId="4" applyFont="1" applyBorder="1" applyAlignment="1">
      <alignment horizontal="center" vertical="center" wrapText="1"/>
    </xf>
    <xf numFmtId="0" fontId="101" fillId="0" borderId="0" xfId="4" applyFont="1" applyAlignment="1">
      <alignment horizontal="center" vertical="center" wrapText="1"/>
    </xf>
    <xf numFmtId="0" fontId="101" fillId="0" borderId="17" xfId="4" applyFont="1" applyBorder="1" applyAlignment="1">
      <alignment horizontal="center" vertical="center" wrapText="1"/>
    </xf>
    <xf numFmtId="0" fontId="101" fillId="0" borderId="160" xfId="4" applyFont="1" applyBorder="1" applyAlignment="1">
      <alignment horizontal="center" vertical="center" wrapText="1"/>
    </xf>
    <xf numFmtId="0" fontId="101" fillId="0" borderId="161" xfId="4" applyFont="1" applyBorder="1" applyAlignment="1">
      <alignment horizontal="center" vertical="center" wrapText="1"/>
    </xf>
    <xf numFmtId="165" fontId="159" fillId="0" borderId="31" xfId="1" applyNumberFormat="1" applyFont="1" applyBorder="1" applyAlignment="1">
      <alignment horizontal="center" vertical="center" textRotation="90"/>
    </xf>
    <xf numFmtId="165" fontId="159" fillId="0" borderId="34" xfId="1" applyNumberFormat="1" applyFont="1" applyBorder="1" applyAlignment="1">
      <alignment horizontal="center" vertical="center" textRotation="90"/>
    </xf>
    <xf numFmtId="165" fontId="159" fillId="0" borderId="48" xfId="1" applyNumberFormat="1" applyFont="1" applyBorder="1" applyAlignment="1">
      <alignment horizontal="center" vertical="center" textRotation="90"/>
    </xf>
    <xf numFmtId="165" fontId="100" fillId="8" borderId="32" xfId="1" applyNumberFormat="1" applyFont="1" applyFill="1" applyBorder="1" applyAlignment="1">
      <alignment horizontal="center" vertical="center" textRotation="90"/>
    </xf>
    <xf numFmtId="165" fontId="100" fillId="8" borderId="0" xfId="1" applyNumberFormat="1" applyFont="1" applyFill="1" applyAlignment="1">
      <alignment horizontal="center" vertical="center" textRotation="90"/>
    </xf>
    <xf numFmtId="165" fontId="100" fillId="8" borderId="160" xfId="1" applyNumberFormat="1" applyFont="1" applyFill="1" applyBorder="1" applyAlignment="1">
      <alignment horizontal="center" vertical="center" textRotation="90"/>
    </xf>
    <xf numFmtId="165" fontId="100" fillId="15" borderId="32" xfId="1" applyNumberFormat="1" applyFont="1" applyFill="1" applyBorder="1" applyAlignment="1">
      <alignment horizontal="center" vertical="center" textRotation="90"/>
    </xf>
    <xf numFmtId="165" fontId="100" fillId="15" borderId="0" xfId="1" applyNumberFormat="1" applyFont="1" applyFill="1" applyAlignment="1">
      <alignment horizontal="center" vertical="center" textRotation="90"/>
    </xf>
    <xf numFmtId="165" fontId="100" fillId="15" borderId="160" xfId="1" applyNumberFormat="1" applyFont="1" applyFill="1" applyBorder="1" applyAlignment="1">
      <alignment horizontal="center" vertical="center" textRotation="90"/>
    </xf>
    <xf numFmtId="0" fontId="54" fillId="0" borderId="137" xfId="1" applyFont="1" applyBorder="1" applyAlignment="1">
      <alignment horizontal="center" vertical="center" textRotation="90" wrapText="1"/>
    </xf>
    <xf numFmtId="0" fontId="54" fillId="0" borderId="150" xfId="1" applyFont="1" applyBorder="1" applyAlignment="1">
      <alignment horizontal="center" vertical="center" textRotation="90" wrapText="1"/>
    </xf>
    <xf numFmtId="0" fontId="54" fillId="0" borderId="151" xfId="1" applyFont="1" applyBorder="1" applyAlignment="1">
      <alignment horizontal="center" vertical="center" textRotation="90" wrapText="1"/>
    </xf>
    <xf numFmtId="0" fontId="147" fillId="0" borderId="137" xfId="1" applyFont="1" applyBorder="1" applyAlignment="1">
      <alignment horizontal="center" vertical="center" textRotation="90" wrapText="1"/>
    </xf>
    <xf numFmtId="0" fontId="147" fillId="0" borderId="150" xfId="1" applyFont="1" applyBorder="1" applyAlignment="1">
      <alignment horizontal="center" vertical="center" textRotation="90" wrapText="1"/>
    </xf>
    <xf numFmtId="0" fontId="147" fillId="0" borderId="151" xfId="1" applyFont="1" applyBorder="1" applyAlignment="1">
      <alignment horizontal="center" vertical="center" textRotation="90" wrapText="1"/>
    </xf>
    <xf numFmtId="0" fontId="167" fillId="29" borderId="35" xfId="1" applyFont="1" applyFill="1" applyBorder="1" applyAlignment="1">
      <alignment horizontal="center" vertical="center" textRotation="90" wrapText="1"/>
    </xf>
    <xf numFmtId="0" fontId="166" fillId="29" borderId="69" xfId="4" applyFont="1" applyFill="1" applyBorder="1" applyAlignment="1">
      <alignment horizontal="center" vertical="center" wrapText="1"/>
    </xf>
    <xf numFmtId="0" fontId="166" fillId="29" borderId="14" xfId="4" applyFont="1" applyFill="1" applyBorder="1" applyAlignment="1">
      <alignment horizontal="center" vertical="center" wrapText="1"/>
    </xf>
    <xf numFmtId="0" fontId="166" fillId="29" borderId="15" xfId="4" applyFont="1" applyFill="1" applyBorder="1" applyAlignment="1">
      <alignment horizontal="center" vertical="center" wrapText="1"/>
    </xf>
    <xf numFmtId="0" fontId="166" fillId="29" borderId="34" xfId="4" applyFont="1" applyFill="1" applyBorder="1" applyAlignment="1">
      <alignment horizontal="center" vertical="center" wrapText="1"/>
    </xf>
    <xf numFmtId="0" fontId="166" fillId="29" borderId="0" xfId="4" applyFont="1" applyFill="1" applyAlignment="1">
      <alignment horizontal="center" vertical="center" wrapText="1"/>
    </xf>
    <xf numFmtId="0" fontId="166" fillId="29" borderId="17" xfId="4" applyFont="1" applyFill="1" applyBorder="1" applyAlignment="1">
      <alignment horizontal="center" vertical="center" wrapText="1"/>
    </xf>
    <xf numFmtId="0" fontId="166" fillId="29" borderId="48" xfId="4" applyFont="1" applyFill="1" applyBorder="1" applyAlignment="1">
      <alignment horizontal="center" vertical="center" wrapText="1"/>
    </xf>
    <xf numFmtId="0" fontId="166" fillId="29" borderId="160" xfId="4" applyFont="1" applyFill="1" applyBorder="1" applyAlignment="1">
      <alignment horizontal="center" vertical="center" wrapText="1"/>
    </xf>
    <xf numFmtId="0" fontId="166" fillId="29" borderId="161" xfId="4" applyFont="1" applyFill="1" applyBorder="1" applyAlignment="1">
      <alignment horizontal="center" vertical="center" wrapText="1"/>
    </xf>
    <xf numFmtId="0" fontId="168" fillId="28" borderId="0" xfId="1" applyFont="1" applyFill="1" applyAlignment="1">
      <alignment horizontal="center" vertical="center" wrapText="1"/>
    </xf>
    <xf numFmtId="0" fontId="109" fillId="0" borderId="69" xfId="4" applyFont="1" applyBorder="1" applyAlignment="1">
      <alignment horizontal="center" vertical="center" wrapText="1"/>
    </xf>
    <xf numFmtId="0" fontId="109" fillId="0" borderId="14" xfId="4" applyFont="1" applyBorder="1" applyAlignment="1">
      <alignment horizontal="center" vertical="center" wrapText="1"/>
    </xf>
    <xf numFmtId="0" fontId="109" fillId="0" borderId="15" xfId="4" applyFont="1" applyBorder="1" applyAlignment="1">
      <alignment horizontal="center" vertical="center" wrapText="1"/>
    </xf>
    <xf numFmtId="0" fontId="109" fillId="0" borderId="34" xfId="4" applyFont="1" applyBorder="1" applyAlignment="1">
      <alignment horizontal="center" vertical="center" wrapText="1"/>
    </xf>
    <xf numFmtId="0" fontId="109" fillId="0" borderId="0" xfId="4" applyFont="1" applyAlignment="1">
      <alignment horizontal="center" vertical="center" wrapText="1"/>
    </xf>
    <xf numFmtId="0" fontId="109" fillId="0" borderId="17" xfId="4" applyFont="1" applyBorder="1" applyAlignment="1">
      <alignment horizontal="center" vertical="center" wrapText="1"/>
    </xf>
    <xf numFmtId="0" fontId="109" fillId="0" borderId="48" xfId="4" applyFont="1" applyBorder="1" applyAlignment="1">
      <alignment horizontal="center" vertical="center" wrapText="1"/>
    </xf>
    <xf numFmtId="0" fontId="109" fillId="0" borderId="160" xfId="4" applyFont="1" applyBorder="1" applyAlignment="1">
      <alignment horizontal="center" vertical="center" wrapText="1"/>
    </xf>
    <xf numFmtId="0" fontId="109" fillId="0" borderId="161" xfId="4" applyFont="1" applyBorder="1" applyAlignment="1">
      <alignment horizontal="center" vertical="center" wrapText="1"/>
    </xf>
    <xf numFmtId="0" fontId="120" fillId="55" borderId="69" xfId="1" applyFont="1" applyFill="1" applyBorder="1" applyAlignment="1">
      <alignment horizontal="center" vertical="center" wrapText="1"/>
    </xf>
    <xf numFmtId="0" fontId="120" fillId="55" borderId="34" xfId="1" applyFont="1" applyFill="1" applyBorder="1" applyAlignment="1">
      <alignment horizontal="center" vertical="center" wrapText="1"/>
    </xf>
    <xf numFmtId="0" fontId="120" fillId="55" borderId="48" xfId="1" applyFont="1" applyFill="1" applyBorder="1" applyAlignment="1">
      <alignment horizontal="center" vertical="center" wrapText="1"/>
    </xf>
    <xf numFmtId="0" fontId="29" fillId="51" borderId="14" xfId="4" applyFont="1" applyFill="1" applyBorder="1" applyAlignment="1">
      <alignment horizontal="center" vertical="center" wrapText="1"/>
    </xf>
    <xf numFmtId="0" fontId="29" fillId="51" borderId="15" xfId="4" applyFont="1" applyFill="1" applyBorder="1" applyAlignment="1">
      <alignment horizontal="center" vertical="center" wrapText="1"/>
    </xf>
    <xf numFmtId="0" fontId="29" fillId="51" borderId="0" xfId="4" applyFont="1" applyFill="1" applyAlignment="1">
      <alignment horizontal="center" vertical="center" wrapText="1"/>
    </xf>
    <xf numFmtId="0" fontId="29" fillId="51" borderId="17" xfId="4" applyFont="1" applyFill="1" applyBorder="1" applyAlignment="1">
      <alignment horizontal="center" vertical="center" wrapText="1"/>
    </xf>
    <xf numFmtId="0" fontId="29" fillId="51" borderId="160" xfId="4" applyFont="1" applyFill="1" applyBorder="1" applyAlignment="1">
      <alignment horizontal="center" vertical="center" wrapText="1"/>
    </xf>
    <xf numFmtId="0" fontId="29" fillId="51" borderId="161" xfId="4" applyFont="1" applyFill="1" applyBorder="1" applyAlignment="1">
      <alignment horizontal="center" vertical="center" wrapText="1"/>
    </xf>
    <xf numFmtId="0" fontId="165" fillId="28" borderId="35" xfId="1" applyFont="1" applyFill="1" applyBorder="1" applyAlignment="1">
      <alignment horizontal="center" vertical="center" wrapText="1"/>
    </xf>
    <xf numFmtId="0" fontId="165" fillId="0" borderId="69" xfId="4" applyFont="1" applyBorder="1" applyAlignment="1">
      <alignment horizontal="center" vertical="center" wrapText="1"/>
    </xf>
    <xf numFmtId="0" fontId="165" fillId="0" borderId="14" xfId="4" applyFont="1" applyBorder="1" applyAlignment="1">
      <alignment horizontal="center" vertical="center" wrapText="1"/>
    </xf>
    <xf numFmtId="0" fontId="165" fillId="0" borderId="15" xfId="4" applyFont="1" applyBorder="1" applyAlignment="1">
      <alignment horizontal="center" vertical="center" wrapText="1"/>
    </xf>
    <xf numFmtId="0" fontId="165" fillId="0" borderId="34" xfId="4" applyFont="1" applyBorder="1" applyAlignment="1">
      <alignment horizontal="center" vertical="center" wrapText="1"/>
    </xf>
    <xf numFmtId="0" fontId="165" fillId="0" borderId="0" xfId="4" applyFont="1" applyAlignment="1">
      <alignment horizontal="center" vertical="center" wrapText="1"/>
    </xf>
    <xf numFmtId="0" fontId="165" fillId="0" borderId="17" xfId="4" applyFont="1" applyBorder="1" applyAlignment="1">
      <alignment horizontal="center" vertical="center" wrapText="1"/>
    </xf>
    <xf numFmtId="0" fontId="165" fillId="0" borderId="48" xfId="4" applyFont="1" applyBorder="1" applyAlignment="1">
      <alignment horizontal="center" vertical="center" wrapText="1"/>
    </xf>
    <xf numFmtId="0" fontId="165" fillId="0" borderId="160" xfId="4" applyFont="1" applyBorder="1" applyAlignment="1">
      <alignment horizontal="center" vertical="center" wrapText="1"/>
    </xf>
    <xf numFmtId="0" fontId="165" fillId="0" borderId="161" xfId="4" applyFont="1" applyBorder="1" applyAlignment="1">
      <alignment horizontal="center" vertical="center" wrapText="1"/>
    </xf>
    <xf numFmtId="0" fontId="100" fillId="28" borderId="0" xfId="1" applyFont="1" applyFill="1" applyAlignment="1">
      <alignment horizontal="center" vertical="center" wrapText="1"/>
    </xf>
    <xf numFmtId="0" fontId="166" fillId="30" borderId="69" xfId="4" applyFont="1" applyFill="1" applyBorder="1" applyAlignment="1">
      <alignment horizontal="center" vertical="center" wrapText="1"/>
    </xf>
    <xf numFmtId="0" fontId="166" fillId="30" borderId="14" xfId="4" applyFont="1" applyFill="1" applyBorder="1" applyAlignment="1">
      <alignment horizontal="center" vertical="center" wrapText="1"/>
    </xf>
    <xf numFmtId="0" fontId="166" fillId="30" borderId="15" xfId="4" applyFont="1" applyFill="1" applyBorder="1" applyAlignment="1">
      <alignment horizontal="center" vertical="center" wrapText="1"/>
    </xf>
    <xf numFmtId="0" fontId="166" fillId="30" borderId="34" xfId="4" applyFont="1" applyFill="1" applyBorder="1" applyAlignment="1">
      <alignment horizontal="center" vertical="center" wrapText="1"/>
    </xf>
    <xf numFmtId="0" fontId="166" fillId="30" borderId="0" xfId="4" applyFont="1" applyFill="1" applyAlignment="1">
      <alignment horizontal="center" vertical="center" wrapText="1"/>
    </xf>
    <xf numFmtId="0" fontId="166" fillId="30" borderId="17" xfId="4" applyFont="1" applyFill="1" applyBorder="1" applyAlignment="1">
      <alignment horizontal="center" vertical="center" wrapText="1"/>
    </xf>
    <xf numFmtId="0" fontId="166" fillId="30" borderId="48" xfId="4" applyFont="1" applyFill="1" applyBorder="1" applyAlignment="1">
      <alignment horizontal="center" vertical="center" wrapText="1"/>
    </xf>
    <xf numFmtId="0" fontId="166" fillId="30" borderId="160" xfId="4" applyFont="1" applyFill="1" applyBorder="1" applyAlignment="1">
      <alignment horizontal="center" vertical="center" wrapText="1"/>
    </xf>
    <xf numFmtId="0" fontId="166" fillId="30" borderId="161" xfId="4" applyFont="1" applyFill="1" applyBorder="1" applyAlignment="1">
      <alignment horizontal="center" vertical="center" wrapText="1"/>
    </xf>
    <xf numFmtId="0" fontId="69" fillId="3" borderId="35" xfId="1" applyFont="1" applyFill="1" applyBorder="1" applyAlignment="1">
      <alignment horizontal="center" vertical="center" textRotation="90" wrapText="1"/>
    </xf>
    <xf numFmtId="0" fontId="28" fillId="3" borderId="69" xfId="4" applyFont="1" applyFill="1" applyBorder="1" applyAlignment="1">
      <alignment horizontal="center" vertical="center" wrapText="1"/>
    </xf>
    <xf numFmtId="0" fontId="28" fillId="3" borderId="14" xfId="4" applyFont="1" applyFill="1" applyBorder="1" applyAlignment="1">
      <alignment horizontal="center" vertical="center" wrapText="1"/>
    </xf>
    <xf numFmtId="0" fontId="28" fillId="3" borderId="15" xfId="4" applyFont="1" applyFill="1" applyBorder="1" applyAlignment="1">
      <alignment horizontal="center" vertical="center" wrapText="1"/>
    </xf>
    <xf numFmtId="0" fontId="28" fillId="3" borderId="34" xfId="4" applyFont="1" applyFill="1" applyBorder="1" applyAlignment="1">
      <alignment horizontal="center" vertical="center" wrapText="1"/>
    </xf>
    <xf numFmtId="0" fontId="28" fillId="3" borderId="0" xfId="4" applyFont="1" applyFill="1" applyAlignment="1">
      <alignment horizontal="center" vertical="center" wrapText="1"/>
    </xf>
    <xf numFmtId="0" fontId="28" fillId="3" borderId="17" xfId="4" applyFont="1" applyFill="1" applyBorder="1" applyAlignment="1">
      <alignment horizontal="center" vertical="center" wrapText="1"/>
    </xf>
    <xf numFmtId="0" fontId="28" fillId="3" borderId="48" xfId="4" applyFont="1" applyFill="1" applyBorder="1" applyAlignment="1">
      <alignment horizontal="center" vertical="center" wrapText="1"/>
    </xf>
    <xf numFmtId="0" fontId="28" fillId="3" borderId="160" xfId="4" applyFont="1" applyFill="1" applyBorder="1" applyAlignment="1">
      <alignment horizontal="center" vertical="center" wrapText="1"/>
    </xf>
    <xf numFmtId="0" fontId="28" fillId="3" borderId="161" xfId="4" applyFont="1" applyFill="1" applyBorder="1" applyAlignment="1">
      <alignment horizontal="center" vertical="center" wrapText="1"/>
    </xf>
    <xf numFmtId="0" fontId="109" fillId="0" borderId="0" xfId="1" applyFont="1" applyAlignment="1">
      <alignment horizontal="center" vertical="center" wrapText="1"/>
    </xf>
    <xf numFmtId="0" fontId="109" fillId="0" borderId="17" xfId="1" applyFont="1" applyBorder="1" applyAlignment="1">
      <alignment horizontal="center" vertical="center" wrapText="1"/>
    </xf>
    <xf numFmtId="0" fontId="109" fillId="0" borderId="152" xfId="1" applyFont="1" applyBorder="1" applyAlignment="1">
      <alignment horizontal="center" vertical="center" wrapText="1"/>
    </xf>
    <xf numFmtId="0" fontId="109" fillId="0" borderId="153" xfId="1" applyFont="1" applyBorder="1" applyAlignment="1">
      <alignment horizontal="center" vertical="center" wrapText="1"/>
    </xf>
    <xf numFmtId="0" fontId="167" fillId="32" borderId="35" xfId="1" applyFont="1" applyFill="1" applyBorder="1" applyAlignment="1">
      <alignment horizontal="center" vertical="center" textRotation="90" wrapText="1"/>
    </xf>
    <xf numFmtId="0" fontId="166" fillId="32" borderId="69" xfId="4" applyFont="1" applyFill="1" applyBorder="1" applyAlignment="1">
      <alignment horizontal="center" vertical="center" wrapText="1"/>
    </xf>
    <xf numFmtId="0" fontId="166" fillId="32" borderId="14" xfId="4" applyFont="1" applyFill="1" applyBorder="1" applyAlignment="1">
      <alignment horizontal="center" vertical="center" wrapText="1"/>
    </xf>
    <xf numFmtId="0" fontId="166" fillId="32" borderId="15" xfId="4" applyFont="1" applyFill="1" applyBorder="1" applyAlignment="1">
      <alignment horizontal="center" vertical="center" wrapText="1"/>
    </xf>
    <xf numFmtId="0" fontId="166" fillId="32" borderId="34" xfId="4" applyFont="1" applyFill="1" applyBorder="1" applyAlignment="1">
      <alignment horizontal="center" vertical="center" wrapText="1"/>
    </xf>
    <xf numFmtId="0" fontId="166" fillId="32" borderId="0" xfId="4" applyFont="1" applyFill="1" applyAlignment="1">
      <alignment horizontal="center" vertical="center" wrapText="1"/>
    </xf>
    <xf numFmtId="0" fontId="166" fillId="32" borderId="17" xfId="4" applyFont="1" applyFill="1" applyBorder="1" applyAlignment="1">
      <alignment horizontal="center" vertical="center" wrapText="1"/>
    </xf>
    <xf numFmtId="0" fontId="166" fillId="32" borderId="48" xfId="4" applyFont="1" applyFill="1" applyBorder="1" applyAlignment="1">
      <alignment horizontal="center" vertical="center" wrapText="1"/>
    </xf>
    <xf numFmtId="0" fontId="166" fillId="32" borderId="160" xfId="4" applyFont="1" applyFill="1" applyBorder="1" applyAlignment="1">
      <alignment horizontal="center" vertical="center" wrapText="1"/>
    </xf>
    <xf numFmtId="0" fontId="166" fillId="32" borderId="161" xfId="4" applyFont="1" applyFill="1" applyBorder="1" applyAlignment="1">
      <alignment horizontal="center" vertical="center" wrapText="1"/>
    </xf>
    <xf numFmtId="0" fontId="135" fillId="0" borderId="69" xfId="4" applyFont="1" applyBorder="1" applyAlignment="1">
      <alignment horizontal="center" vertical="center" wrapText="1"/>
    </xf>
    <xf numFmtId="0" fontId="135" fillId="0" borderId="14" xfId="4" applyFont="1" applyBorder="1" applyAlignment="1">
      <alignment horizontal="center" vertical="center" wrapText="1"/>
    </xf>
    <xf numFmtId="0" fontId="135" fillId="0" borderId="15" xfId="4" applyFont="1" applyBorder="1" applyAlignment="1">
      <alignment horizontal="center" vertical="center" wrapText="1"/>
    </xf>
    <xf numFmtId="0" fontId="135" fillId="0" borderId="34" xfId="4" applyFont="1" applyBorder="1" applyAlignment="1">
      <alignment horizontal="center" vertical="center" wrapText="1"/>
    </xf>
    <xf numFmtId="0" fontId="135" fillId="0" borderId="0" xfId="4" applyFont="1" applyAlignment="1">
      <alignment horizontal="center" vertical="center" wrapText="1"/>
    </xf>
    <xf numFmtId="0" fontId="135" fillId="0" borderId="17" xfId="4" applyFont="1" applyBorder="1" applyAlignment="1">
      <alignment horizontal="center" vertical="center" wrapText="1"/>
    </xf>
    <xf numFmtId="0" fontId="135" fillId="0" borderId="48" xfId="4" applyFont="1" applyBorder="1" applyAlignment="1">
      <alignment horizontal="center" vertical="center" wrapText="1"/>
    </xf>
    <xf numFmtId="0" fontId="135" fillId="0" borderId="160" xfId="4" applyFont="1" applyBorder="1" applyAlignment="1">
      <alignment horizontal="center" vertical="center" wrapText="1"/>
    </xf>
    <xf numFmtId="0" fontId="135" fillId="0" borderId="161" xfId="4" applyFont="1" applyBorder="1" applyAlignment="1">
      <alignment horizontal="center" vertical="center" wrapText="1"/>
    </xf>
    <xf numFmtId="0" fontId="145" fillId="0" borderId="0" xfId="1" applyFont="1" applyAlignment="1">
      <alignment horizontal="center" vertical="center" wrapText="1"/>
    </xf>
    <xf numFmtId="0" fontId="145" fillId="0" borderId="17" xfId="1" applyFont="1" applyBorder="1" applyAlignment="1">
      <alignment horizontal="center" vertical="center" wrapText="1"/>
    </xf>
    <xf numFmtId="0" fontId="145" fillId="0" borderId="152" xfId="1" applyFont="1" applyBorder="1" applyAlignment="1">
      <alignment horizontal="center" vertical="center" wrapText="1"/>
    </xf>
    <xf numFmtId="0" fontId="145" fillId="0" borderId="153" xfId="1" applyFont="1" applyBorder="1" applyAlignment="1">
      <alignment horizontal="center" vertical="center" wrapText="1"/>
    </xf>
    <xf numFmtId="0" fontId="28" fillId="0" borderId="152" xfId="1" applyFont="1" applyBorder="1" applyAlignment="1">
      <alignment horizontal="center" vertical="center" wrapText="1"/>
    </xf>
    <xf numFmtId="0" fontId="28" fillId="0" borderId="153" xfId="1" applyFont="1" applyBorder="1" applyAlignment="1">
      <alignment horizontal="center" vertical="center" wrapText="1"/>
    </xf>
    <xf numFmtId="0" fontId="169" fillId="28" borderId="0" xfId="1" applyFont="1" applyFill="1" applyAlignment="1">
      <alignment horizontal="center" vertical="center" wrapText="1"/>
    </xf>
    <xf numFmtId="0" fontId="145" fillId="0" borderId="69" xfId="4" applyFont="1" applyBorder="1" applyAlignment="1">
      <alignment horizontal="center" vertical="center" wrapText="1"/>
    </xf>
    <xf numFmtId="0" fontId="145" fillId="0" borderId="14" xfId="4" applyFont="1" applyBorder="1" applyAlignment="1">
      <alignment horizontal="center" vertical="center" wrapText="1"/>
    </xf>
    <xf numFmtId="0" fontId="145" fillId="0" borderId="15" xfId="4" applyFont="1" applyBorder="1" applyAlignment="1">
      <alignment horizontal="center" vertical="center" wrapText="1"/>
    </xf>
    <xf numFmtId="0" fontId="145" fillId="0" borderId="34" xfId="4" applyFont="1" applyBorder="1" applyAlignment="1">
      <alignment horizontal="center" vertical="center" wrapText="1"/>
    </xf>
    <xf numFmtId="0" fontId="145" fillId="0" borderId="0" xfId="4" applyFont="1" applyAlignment="1">
      <alignment horizontal="center" vertical="center" wrapText="1"/>
    </xf>
    <xf numFmtId="0" fontId="145" fillId="0" borderId="17" xfId="4" applyFont="1" applyBorder="1" applyAlignment="1">
      <alignment horizontal="center" vertical="center" wrapText="1"/>
    </xf>
    <xf numFmtId="0" fontId="145" fillId="0" borderId="48" xfId="4" applyFont="1" applyBorder="1" applyAlignment="1">
      <alignment horizontal="center" vertical="center" wrapText="1"/>
    </xf>
    <xf numFmtId="0" fontId="145" fillId="0" borderId="160" xfId="4" applyFont="1" applyBorder="1" applyAlignment="1">
      <alignment horizontal="center" vertical="center" wrapText="1"/>
    </xf>
    <xf numFmtId="0" fontId="145" fillId="0" borderId="161" xfId="4" applyFont="1" applyBorder="1" applyAlignment="1">
      <alignment horizontal="center" vertical="center" wrapText="1"/>
    </xf>
    <xf numFmtId="0" fontId="39" fillId="51" borderId="69" xfId="4" applyFont="1" applyFill="1" applyBorder="1" applyAlignment="1">
      <alignment horizontal="center" vertical="center" wrapText="1"/>
    </xf>
    <xf numFmtId="0" fontId="39" fillId="51" borderId="14" xfId="4" applyFont="1" applyFill="1" applyBorder="1" applyAlignment="1">
      <alignment horizontal="center" vertical="center" wrapText="1"/>
    </xf>
    <xf numFmtId="0" fontId="39" fillId="51" borderId="15" xfId="4" applyFont="1" applyFill="1" applyBorder="1" applyAlignment="1">
      <alignment horizontal="center" vertical="center" wrapText="1"/>
    </xf>
    <xf numFmtId="0" fontId="39" fillId="51" borderId="34" xfId="4" applyFont="1" applyFill="1" applyBorder="1" applyAlignment="1">
      <alignment horizontal="center" vertical="center" wrapText="1"/>
    </xf>
    <xf numFmtId="0" fontId="39" fillId="51" borderId="0" xfId="4" applyFont="1" applyFill="1" applyAlignment="1">
      <alignment horizontal="center" vertical="center" wrapText="1"/>
    </xf>
    <xf numFmtId="0" fontId="39" fillId="51" borderId="17" xfId="4" applyFont="1" applyFill="1" applyBorder="1" applyAlignment="1">
      <alignment horizontal="center" vertical="center" wrapText="1"/>
    </xf>
    <xf numFmtId="0" fontId="39" fillId="51" borderId="48" xfId="4" applyFont="1" applyFill="1" applyBorder="1" applyAlignment="1">
      <alignment horizontal="center" vertical="center" wrapText="1"/>
    </xf>
    <xf numFmtId="0" fontId="39" fillId="51" borderId="160" xfId="4" applyFont="1" applyFill="1" applyBorder="1" applyAlignment="1">
      <alignment horizontal="center" vertical="center" wrapText="1"/>
    </xf>
    <xf numFmtId="0" fontId="39" fillId="51" borderId="161" xfId="4" applyFont="1" applyFill="1" applyBorder="1" applyAlignment="1">
      <alignment horizontal="center" vertical="center" wrapText="1"/>
    </xf>
    <xf numFmtId="0" fontId="111" fillId="0" borderId="69" xfId="4" applyFont="1" applyBorder="1" applyAlignment="1">
      <alignment horizontal="center" vertical="center" wrapText="1"/>
    </xf>
    <xf numFmtId="0" fontId="111" fillId="0" borderId="14" xfId="4" applyFont="1" applyBorder="1" applyAlignment="1">
      <alignment horizontal="center" vertical="center" wrapText="1"/>
    </xf>
    <xf numFmtId="0" fontId="111" fillId="0" borderId="15" xfId="4" applyFont="1" applyBorder="1" applyAlignment="1">
      <alignment horizontal="center" vertical="center" wrapText="1"/>
    </xf>
    <xf numFmtId="0" fontId="111" fillId="0" borderId="34" xfId="4" applyFont="1" applyBorder="1" applyAlignment="1">
      <alignment horizontal="center" vertical="center" wrapText="1"/>
    </xf>
    <xf numFmtId="0" fontId="111" fillId="0" borderId="0" xfId="4" applyFont="1" applyAlignment="1">
      <alignment horizontal="center" vertical="center" wrapText="1"/>
    </xf>
    <xf numFmtId="0" fontId="111" fillId="0" borderId="17" xfId="4" applyFont="1" applyBorder="1" applyAlignment="1">
      <alignment horizontal="center" vertical="center" wrapText="1"/>
    </xf>
    <xf numFmtId="0" fontId="111" fillId="0" borderId="48" xfId="4" applyFont="1" applyBorder="1" applyAlignment="1">
      <alignment horizontal="center" vertical="center" wrapText="1"/>
    </xf>
    <xf numFmtId="0" fontId="111" fillId="0" borderId="160" xfId="4" applyFont="1" applyBorder="1" applyAlignment="1">
      <alignment horizontal="center" vertical="center" wrapText="1"/>
    </xf>
    <xf numFmtId="0" fontId="111" fillId="0" borderId="161" xfId="4" applyFont="1" applyBorder="1" applyAlignment="1">
      <alignment horizontal="center" vertical="center" wrapText="1"/>
    </xf>
    <xf numFmtId="0" fontId="101" fillId="0" borderId="0" xfId="1" applyFont="1" applyAlignment="1">
      <alignment horizontal="center" vertical="center" wrapText="1"/>
    </xf>
    <xf numFmtId="0" fontId="101" fillId="0" borderId="17" xfId="1" applyFont="1" applyBorder="1" applyAlignment="1">
      <alignment horizontal="center" vertical="center" wrapText="1"/>
    </xf>
    <xf numFmtId="0" fontId="101" fillId="0" borderId="152" xfId="1" applyFont="1" applyBorder="1" applyAlignment="1">
      <alignment horizontal="center" vertical="center" wrapText="1"/>
    </xf>
    <xf numFmtId="0" fontId="101" fillId="0" borderId="153" xfId="1" applyFont="1" applyBorder="1" applyAlignment="1">
      <alignment horizontal="center" vertical="center" wrapText="1"/>
    </xf>
    <xf numFmtId="0" fontId="170" fillId="28" borderId="35" xfId="1" applyFont="1" applyFill="1" applyBorder="1" applyAlignment="1">
      <alignment horizontal="center" vertical="center" wrapText="1"/>
    </xf>
    <xf numFmtId="0" fontId="101" fillId="0" borderId="69" xfId="4" applyFont="1" applyBorder="1" applyAlignment="1">
      <alignment horizontal="center" vertical="center" wrapText="1"/>
    </xf>
    <xf numFmtId="0" fontId="101" fillId="0" borderId="34" xfId="4" applyFont="1" applyBorder="1" applyAlignment="1">
      <alignment horizontal="center" vertical="center" wrapText="1"/>
    </xf>
    <xf numFmtId="0" fontId="101" fillId="0" borderId="48" xfId="4" applyFont="1" applyBorder="1" applyAlignment="1">
      <alignment horizontal="center" vertical="center" wrapText="1"/>
    </xf>
    <xf numFmtId="0" fontId="126" fillId="28" borderId="0" xfId="1" applyFont="1" applyFill="1" applyAlignment="1">
      <alignment horizontal="center" vertical="center" wrapText="1"/>
    </xf>
    <xf numFmtId="0" fontId="60" fillId="0" borderId="69" xfId="4" applyFont="1" applyBorder="1" applyAlignment="1">
      <alignment horizontal="center" vertical="center" wrapText="1"/>
    </xf>
    <xf numFmtId="0" fontId="60" fillId="0" borderId="14" xfId="4" applyFont="1" applyBorder="1" applyAlignment="1">
      <alignment horizontal="center" vertical="center" wrapText="1"/>
    </xf>
    <xf numFmtId="0" fontId="60" fillId="0" borderId="15" xfId="4" applyFont="1" applyBorder="1" applyAlignment="1">
      <alignment horizontal="center" vertical="center" wrapText="1"/>
    </xf>
    <xf numFmtId="0" fontId="60" fillId="0" borderId="34" xfId="4" applyFont="1" applyBorder="1" applyAlignment="1">
      <alignment horizontal="center" vertical="center" wrapText="1"/>
    </xf>
    <xf numFmtId="0" fontId="60" fillId="0" borderId="0" xfId="4" applyFont="1" applyAlignment="1">
      <alignment horizontal="center" vertical="center" wrapText="1"/>
    </xf>
    <xf numFmtId="0" fontId="60" fillId="0" borderId="17" xfId="4" applyFont="1" applyBorder="1" applyAlignment="1">
      <alignment horizontal="center" vertical="center" wrapText="1"/>
    </xf>
    <xf numFmtId="0" fontId="60" fillId="0" borderId="48" xfId="4" applyFont="1" applyBorder="1" applyAlignment="1">
      <alignment horizontal="center" vertical="center" wrapText="1"/>
    </xf>
    <xf numFmtId="0" fontId="60" fillId="0" borderId="160" xfId="4" applyFont="1" applyBorder="1" applyAlignment="1">
      <alignment horizontal="center" vertical="center" wrapText="1"/>
    </xf>
    <xf numFmtId="0" fontId="60" fillId="0" borderId="161" xfId="4" applyFont="1" applyBorder="1" applyAlignment="1">
      <alignment horizontal="center" vertical="center" wrapText="1"/>
    </xf>
    <xf numFmtId="0" fontId="98" fillId="8" borderId="14" xfId="1" applyFont="1" applyFill="1" applyBorder="1" applyAlignment="1">
      <alignment horizontal="center" vertical="center" wrapText="1"/>
    </xf>
    <xf numFmtId="0" fontId="98" fillId="8" borderId="15" xfId="1" applyFont="1" applyFill="1" applyBorder="1" applyAlignment="1">
      <alignment horizontal="center" vertical="center" wrapText="1"/>
    </xf>
    <xf numFmtId="0" fontId="91" fillId="5" borderId="31" xfId="1" applyFont="1" applyFill="1" applyBorder="1" applyAlignment="1">
      <alignment horizontal="center" vertical="center" wrapText="1"/>
    </xf>
    <xf numFmtId="0" fontId="91" fillId="5" borderId="32" xfId="1" applyFont="1" applyFill="1" applyBorder="1" applyAlignment="1">
      <alignment horizontal="center" vertical="center" wrapText="1"/>
    </xf>
    <xf numFmtId="0" fontId="91" fillId="5" borderId="58" xfId="1" applyFont="1" applyFill="1" applyBorder="1" applyAlignment="1">
      <alignment horizontal="center" vertical="center" wrapText="1"/>
    </xf>
    <xf numFmtId="0" fontId="91" fillId="5" borderId="34" xfId="1" applyFont="1" applyFill="1" applyBorder="1" applyAlignment="1">
      <alignment horizontal="center" vertical="center" wrapText="1"/>
    </xf>
    <xf numFmtId="0" fontId="91" fillId="5" borderId="17" xfId="1" applyFont="1" applyFill="1" applyBorder="1" applyAlignment="1">
      <alignment horizontal="center" vertical="center" wrapText="1"/>
    </xf>
    <xf numFmtId="0" fontId="91" fillId="5" borderId="64" xfId="1" applyFont="1" applyFill="1" applyBorder="1" applyAlignment="1">
      <alignment horizontal="center" vertical="center" wrapText="1"/>
    </xf>
    <xf numFmtId="0" fontId="91" fillId="5" borderId="19" xfId="1" applyFont="1" applyFill="1" applyBorder="1" applyAlignment="1">
      <alignment horizontal="center" vertical="center" wrapText="1"/>
    </xf>
    <xf numFmtId="0" fontId="91" fillId="5" borderId="20" xfId="1" applyFont="1" applyFill="1" applyBorder="1" applyAlignment="1">
      <alignment horizontal="center" vertical="center" wrapText="1"/>
    </xf>
    <xf numFmtId="0" fontId="28" fillId="0" borderId="62" xfId="1" applyFont="1" applyBorder="1" applyAlignment="1">
      <alignment horizontal="center" vertical="center" wrapText="1"/>
    </xf>
    <xf numFmtId="0" fontId="28" fillId="0" borderId="32" xfId="1" applyFont="1" applyBorder="1" applyAlignment="1">
      <alignment horizontal="center" vertical="center" wrapText="1"/>
    </xf>
    <xf numFmtId="0" fontId="28" fillId="0" borderId="58" xfId="1" applyFont="1" applyBorder="1" applyAlignment="1">
      <alignment horizontal="center" vertical="center" wrapText="1"/>
    </xf>
    <xf numFmtId="0" fontId="32" fillId="0" borderId="35" xfId="1" applyFont="1" applyBorder="1" applyAlignment="1">
      <alignment horizontal="left" vertical="center" wrapText="1"/>
    </xf>
    <xf numFmtId="0" fontId="32" fillId="0" borderId="18" xfId="1" applyFont="1" applyBorder="1" applyAlignment="1">
      <alignment horizontal="left" vertical="center" wrapText="1"/>
    </xf>
    <xf numFmtId="0" fontId="32" fillId="0" borderId="91" xfId="1" applyFont="1" applyBorder="1" applyAlignment="1">
      <alignment horizontal="left" vertical="center" wrapText="1"/>
    </xf>
    <xf numFmtId="0" fontId="29" fillId="0" borderId="86" xfId="1" applyFont="1" applyBorder="1" applyAlignment="1">
      <alignment horizontal="center" vertical="center" wrapText="1"/>
    </xf>
    <xf numFmtId="0" fontId="29" fillId="0" borderId="115" xfId="1" applyFont="1" applyBorder="1" applyAlignment="1">
      <alignment horizontal="center" vertical="center" wrapText="1"/>
    </xf>
    <xf numFmtId="0" fontId="29" fillId="0" borderId="89" xfId="1" applyFont="1" applyBorder="1" applyAlignment="1">
      <alignment horizontal="center" vertical="center" wrapText="1"/>
    </xf>
    <xf numFmtId="0" fontId="60" fillId="11" borderId="14" xfId="4" applyFont="1" applyFill="1" applyBorder="1" applyAlignment="1">
      <alignment horizontal="center" vertical="center" wrapText="1"/>
    </xf>
    <xf numFmtId="0" fontId="60" fillId="11" borderId="15" xfId="4" applyFont="1" applyFill="1" applyBorder="1" applyAlignment="1">
      <alignment horizontal="center" vertical="center" wrapText="1"/>
    </xf>
    <xf numFmtId="0" fontId="60" fillId="11" borderId="0" xfId="4" applyFont="1" applyFill="1" applyAlignment="1">
      <alignment horizontal="center" vertical="center" wrapText="1"/>
    </xf>
    <xf numFmtId="0" fontId="60" fillId="11" borderId="17" xfId="4" applyFont="1" applyFill="1" applyBorder="1" applyAlignment="1">
      <alignment horizontal="center" vertical="center" wrapText="1"/>
    </xf>
    <xf numFmtId="0" fontId="60" fillId="11" borderId="131" xfId="4" applyFont="1" applyFill="1" applyBorder="1" applyAlignment="1">
      <alignment horizontal="center" vertical="center" wrapText="1"/>
    </xf>
    <xf numFmtId="0" fontId="60" fillId="11" borderId="54" xfId="4" applyFont="1" applyFill="1" applyBorder="1" applyAlignment="1">
      <alignment horizontal="center" vertical="center" wrapText="1"/>
    </xf>
    <xf numFmtId="0" fontId="100" fillId="21" borderId="142" xfId="5" applyFont="1" applyFill="1" applyBorder="1" applyAlignment="1">
      <alignment horizontal="center" vertical="center"/>
    </xf>
    <xf numFmtId="0" fontId="100" fillId="21" borderId="145" xfId="5" applyFont="1" applyFill="1" applyBorder="1" applyAlignment="1">
      <alignment horizontal="center" vertical="center"/>
    </xf>
    <xf numFmtId="0" fontId="100" fillId="21" borderId="149" xfId="5" applyFont="1" applyFill="1" applyBorder="1" applyAlignment="1">
      <alignment horizontal="center" vertical="center"/>
    </xf>
    <xf numFmtId="0" fontId="28" fillId="0" borderId="86" xfId="1" applyFont="1" applyBorder="1" applyAlignment="1">
      <alignment horizontal="center" vertical="center" textRotation="90" wrapText="1"/>
    </xf>
    <xf numFmtId="0" fontId="28" fillId="0" borderId="89" xfId="1" applyFont="1" applyBorder="1" applyAlignment="1">
      <alignment horizontal="center" vertical="center" textRotation="90" wrapText="1"/>
    </xf>
    <xf numFmtId="0" fontId="60" fillId="45" borderId="14" xfId="4" applyFont="1" applyFill="1" applyBorder="1" applyAlignment="1">
      <alignment horizontal="center" vertical="center" wrapText="1"/>
    </xf>
    <xf numFmtId="0" fontId="60" fillId="45" borderId="15" xfId="4" applyFont="1" applyFill="1" applyBorder="1" applyAlignment="1">
      <alignment horizontal="center" vertical="center" wrapText="1"/>
    </xf>
    <xf numFmtId="0" fontId="60" fillId="45" borderId="0" xfId="4" applyFont="1" applyFill="1" applyAlignment="1">
      <alignment horizontal="center" vertical="center" wrapText="1"/>
    </xf>
    <xf numFmtId="0" fontId="60" fillId="45" borderId="17" xfId="4" applyFont="1" applyFill="1" applyBorder="1" applyAlignment="1">
      <alignment horizontal="center" vertical="center" wrapText="1"/>
    </xf>
    <xf numFmtId="0" fontId="60" fillId="45" borderId="131" xfId="4" applyFont="1" applyFill="1" applyBorder="1" applyAlignment="1">
      <alignment horizontal="center" vertical="center" wrapText="1"/>
    </xf>
    <xf numFmtId="0" fontId="60" fillId="45" borderId="54" xfId="4" applyFont="1" applyFill="1" applyBorder="1" applyAlignment="1">
      <alignment horizontal="center" vertical="center" wrapText="1"/>
    </xf>
    <xf numFmtId="0" fontId="60" fillId="18" borderId="14" xfId="4" applyFont="1" applyFill="1" applyBorder="1" applyAlignment="1">
      <alignment horizontal="center" vertical="center" wrapText="1"/>
    </xf>
    <xf numFmtId="0" fontId="60" fillId="18" borderId="15" xfId="4" applyFont="1" applyFill="1" applyBorder="1" applyAlignment="1">
      <alignment horizontal="center" vertical="center" wrapText="1"/>
    </xf>
    <xf numFmtId="0" fontId="60" fillId="18" borderId="0" xfId="4" applyFont="1" applyFill="1" applyAlignment="1">
      <alignment horizontal="center" vertical="center" wrapText="1"/>
    </xf>
    <xf numFmtId="0" fontId="60" fillId="18" borderId="17" xfId="4" applyFont="1" applyFill="1" applyBorder="1" applyAlignment="1">
      <alignment horizontal="center" vertical="center" wrapText="1"/>
    </xf>
    <xf numFmtId="0" fontId="60" fillId="18" borderId="131" xfId="4" applyFont="1" applyFill="1" applyBorder="1" applyAlignment="1">
      <alignment horizontal="center" vertical="center" wrapText="1"/>
    </xf>
    <xf numFmtId="0" fontId="60" fillId="18" borderId="54" xfId="4" applyFont="1" applyFill="1" applyBorder="1" applyAlignment="1">
      <alignment horizontal="center" vertical="center" wrapText="1"/>
    </xf>
    <xf numFmtId="0" fontId="101" fillId="11" borderId="14" xfId="4" applyFont="1" applyFill="1" applyBorder="1" applyAlignment="1">
      <alignment horizontal="center" vertical="center" wrapText="1"/>
    </xf>
    <xf numFmtId="0" fontId="101" fillId="11" borderId="15" xfId="4" applyFont="1" applyFill="1" applyBorder="1" applyAlignment="1">
      <alignment horizontal="center" vertical="center" wrapText="1"/>
    </xf>
    <xf numFmtId="0" fontId="101" fillId="11" borderId="0" xfId="4" applyFont="1" applyFill="1" applyAlignment="1">
      <alignment horizontal="center" vertical="center" wrapText="1"/>
    </xf>
    <xf numFmtId="0" fontId="101" fillId="11" borderId="17" xfId="4" applyFont="1" applyFill="1" applyBorder="1" applyAlignment="1">
      <alignment horizontal="center" vertical="center" wrapText="1"/>
    </xf>
    <xf numFmtId="0" fontId="101" fillId="11" borderId="131" xfId="4" applyFont="1" applyFill="1" applyBorder="1" applyAlignment="1">
      <alignment horizontal="center" vertical="center" wrapText="1"/>
    </xf>
    <xf numFmtId="0" fontId="101" fillId="11" borderId="54" xfId="4" applyFont="1" applyFill="1" applyBorder="1" applyAlignment="1">
      <alignment horizontal="center" vertical="center" wrapText="1"/>
    </xf>
    <xf numFmtId="0" fontId="2" fillId="46" borderId="14" xfId="4" applyFont="1" applyFill="1" applyBorder="1" applyAlignment="1">
      <alignment horizontal="center" vertical="center" wrapText="1"/>
    </xf>
    <xf numFmtId="0" fontId="2" fillId="46" borderId="15" xfId="4" applyFont="1" applyFill="1" applyBorder="1" applyAlignment="1">
      <alignment horizontal="center" vertical="center" wrapText="1"/>
    </xf>
    <xf numFmtId="0" fontId="2" fillId="46" borderId="0" xfId="4" applyFont="1" applyFill="1" applyAlignment="1">
      <alignment horizontal="center" vertical="center" wrapText="1"/>
    </xf>
    <xf numFmtId="0" fontId="2" fillId="46" borderId="17" xfId="4" applyFont="1" applyFill="1" applyBorder="1" applyAlignment="1">
      <alignment horizontal="center" vertical="center" wrapText="1"/>
    </xf>
    <xf numFmtId="0" fontId="2" fillId="46" borderId="131" xfId="4" applyFont="1" applyFill="1" applyBorder="1" applyAlignment="1">
      <alignment horizontal="center" vertical="center" wrapText="1"/>
    </xf>
    <xf numFmtId="0" fontId="2" fillId="46" borderId="54" xfId="4" applyFont="1" applyFill="1" applyBorder="1" applyAlignment="1">
      <alignment horizontal="center" vertical="center" wrapText="1"/>
    </xf>
    <xf numFmtId="0" fontId="60" fillId="10" borderId="14" xfId="4" applyFont="1" applyFill="1" applyBorder="1" applyAlignment="1">
      <alignment horizontal="center" vertical="center" wrapText="1"/>
    </xf>
    <xf numFmtId="0" fontId="60" fillId="10" borderId="15" xfId="4" applyFont="1" applyFill="1" applyBorder="1" applyAlignment="1">
      <alignment horizontal="center" vertical="center" wrapText="1"/>
    </xf>
    <xf numFmtId="0" fontId="60" fillId="10" borderId="0" xfId="4" applyFont="1" applyFill="1" applyAlignment="1">
      <alignment horizontal="center" vertical="center" wrapText="1"/>
    </xf>
    <xf numFmtId="0" fontId="60" fillId="10" borderId="17" xfId="4" applyFont="1" applyFill="1" applyBorder="1" applyAlignment="1">
      <alignment horizontal="center" vertical="center" wrapText="1"/>
    </xf>
    <xf numFmtId="0" fontId="60" fillId="10" borderId="131" xfId="4" applyFont="1" applyFill="1" applyBorder="1" applyAlignment="1">
      <alignment horizontal="center" vertical="center" wrapText="1"/>
    </xf>
    <xf numFmtId="0" fontId="60" fillId="10" borderId="54" xfId="4" applyFont="1" applyFill="1" applyBorder="1" applyAlignment="1">
      <alignment horizontal="center" vertical="center" wrapText="1"/>
    </xf>
    <xf numFmtId="0" fontId="2" fillId="47" borderId="14" xfId="4" applyFont="1" applyFill="1" applyBorder="1" applyAlignment="1">
      <alignment horizontal="center" vertical="center" wrapText="1"/>
    </xf>
    <xf numFmtId="0" fontId="2" fillId="47" borderId="15" xfId="4" applyFont="1" applyFill="1" applyBorder="1" applyAlignment="1">
      <alignment horizontal="center" vertical="center" wrapText="1"/>
    </xf>
    <xf numFmtId="0" fontId="2" fillId="47" borderId="0" xfId="4" applyFont="1" applyFill="1" applyAlignment="1">
      <alignment horizontal="center" vertical="center" wrapText="1"/>
    </xf>
    <xf numFmtId="0" fontId="2" fillId="47" borderId="17" xfId="4" applyFont="1" applyFill="1" applyBorder="1" applyAlignment="1">
      <alignment horizontal="center" vertical="center" wrapText="1"/>
    </xf>
    <xf numFmtId="0" fontId="2" fillId="47" borderId="131" xfId="4" applyFont="1" applyFill="1" applyBorder="1" applyAlignment="1">
      <alignment horizontal="center" vertical="center" wrapText="1"/>
    </xf>
    <xf numFmtId="0" fontId="2" fillId="47" borderId="54" xfId="4" applyFont="1" applyFill="1" applyBorder="1" applyAlignment="1">
      <alignment horizontal="center" vertical="center" wrapText="1"/>
    </xf>
    <xf numFmtId="0" fontId="60" fillId="48" borderId="14" xfId="4" applyFont="1" applyFill="1" applyBorder="1" applyAlignment="1">
      <alignment horizontal="center" vertical="center" wrapText="1"/>
    </xf>
    <xf numFmtId="0" fontId="60" fillId="48" borderId="15" xfId="4" applyFont="1" applyFill="1" applyBorder="1" applyAlignment="1">
      <alignment horizontal="center" vertical="center" wrapText="1"/>
    </xf>
    <xf numFmtId="0" fontId="60" fillId="48" borderId="0" xfId="4" applyFont="1" applyFill="1" applyAlignment="1">
      <alignment horizontal="center" vertical="center" wrapText="1"/>
    </xf>
    <xf numFmtId="0" fontId="60" fillId="48" borderId="17" xfId="4" applyFont="1" applyFill="1" applyBorder="1" applyAlignment="1">
      <alignment horizontal="center" vertical="center" wrapText="1"/>
    </xf>
    <xf numFmtId="0" fontId="60" fillId="48" borderId="131" xfId="4" applyFont="1" applyFill="1" applyBorder="1" applyAlignment="1">
      <alignment horizontal="center" vertical="center" wrapText="1"/>
    </xf>
    <xf numFmtId="0" fontId="60" fillId="48" borderId="54" xfId="4" applyFont="1" applyFill="1" applyBorder="1" applyAlignment="1">
      <alignment horizontal="center" vertical="center" wrapText="1"/>
    </xf>
    <xf numFmtId="0" fontId="60" fillId="49" borderId="14" xfId="4" applyFont="1" applyFill="1" applyBorder="1" applyAlignment="1">
      <alignment horizontal="center" vertical="center" wrapText="1"/>
    </xf>
    <xf numFmtId="0" fontId="60" fillId="49" borderId="15" xfId="4" applyFont="1" applyFill="1" applyBorder="1" applyAlignment="1">
      <alignment horizontal="center" vertical="center" wrapText="1"/>
    </xf>
    <xf numFmtId="0" fontId="60" fillId="49" borderId="0" xfId="4" applyFont="1" applyFill="1" applyAlignment="1">
      <alignment horizontal="center" vertical="center" wrapText="1"/>
    </xf>
    <xf numFmtId="0" fontId="60" fillId="49" borderId="17" xfId="4" applyFont="1" applyFill="1" applyBorder="1" applyAlignment="1">
      <alignment horizontal="center" vertical="center" wrapText="1"/>
    </xf>
    <xf numFmtId="0" fontId="60" fillId="49" borderId="131" xfId="4" applyFont="1" applyFill="1" applyBorder="1" applyAlignment="1">
      <alignment horizontal="center" vertical="center" wrapText="1"/>
    </xf>
    <xf numFmtId="0" fontId="60" fillId="49" borderId="54" xfId="4" applyFont="1" applyFill="1" applyBorder="1" applyAlignment="1">
      <alignment horizontal="center" vertical="center" wrapText="1"/>
    </xf>
    <xf numFmtId="0" fontId="60" fillId="50" borderId="14" xfId="4" applyFont="1" applyFill="1" applyBorder="1" applyAlignment="1">
      <alignment horizontal="center" vertical="center" wrapText="1"/>
    </xf>
    <xf numFmtId="0" fontId="60" fillId="50" borderId="15" xfId="4" applyFont="1" applyFill="1" applyBorder="1" applyAlignment="1">
      <alignment horizontal="center" vertical="center" wrapText="1"/>
    </xf>
    <xf numFmtId="0" fontId="60" fillId="50" borderId="0" xfId="4" applyFont="1" applyFill="1" applyAlignment="1">
      <alignment horizontal="center" vertical="center" wrapText="1"/>
    </xf>
    <xf numFmtId="0" fontId="60" fillId="50" borderId="17" xfId="4" applyFont="1" applyFill="1" applyBorder="1" applyAlignment="1">
      <alignment horizontal="center" vertical="center" wrapText="1"/>
    </xf>
    <xf numFmtId="0" fontId="60" fillId="50" borderId="131" xfId="4" applyFont="1" applyFill="1" applyBorder="1" applyAlignment="1">
      <alignment horizontal="center" vertical="center" wrapText="1"/>
    </xf>
    <xf numFmtId="0" fontId="60" fillId="50" borderId="54" xfId="4" applyFont="1" applyFill="1" applyBorder="1" applyAlignment="1">
      <alignment horizontal="center" vertical="center" wrapText="1"/>
    </xf>
    <xf numFmtId="0" fontId="54" fillId="0" borderId="86" xfId="5" applyFont="1" applyBorder="1" applyAlignment="1">
      <alignment horizontal="center" vertical="center" wrapText="1"/>
    </xf>
    <xf numFmtId="0" fontId="54" fillId="0" borderId="89" xfId="5" applyFont="1" applyBorder="1" applyAlignment="1">
      <alignment horizontal="center" vertical="center" wrapText="1"/>
    </xf>
    <xf numFmtId="0" fontId="98" fillId="8" borderId="14" xfId="5" applyFont="1" applyFill="1" applyBorder="1" applyAlignment="1">
      <alignment horizontal="center" vertical="center" wrapText="1"/>
    </xf>
    <xf numFmtId="0" fontId="98" fillId="8" borderId="15" xfId="5" applyFont="1" applyFill="1" applyBorder="1" applyAlignment="1">
      <alignment horizontal="center" vertical="center" wrapText="1"/>
    </xf>
    <xf numFmtId="0" fontId="91" fillId="5" borderId="31" xfId="5" applyFont="1" applyFill="1" applyBorder="1" applyAlignment="1">
      <alignment horizontal="center" vertical="center" wrapText="1"/>
    </xf>
    <xf numFmtId="0" fontId="91" fillId="5" borderId="32" xfId="5" applyFont="1" applyFill="1" applyBorder="1" applyAlignment="1">
      <alignment horizontal="center" vertical="center" wrapText="1"/>
    </xf>
    <xf numFmtId="0" fontId="91" fillId="5" borderId="34" xfId="5" applyFont="1" applyFill="1" applyBorder="1" applyAlignment="1">
      <alignment horizontal="center" vertical="center" wrapText="1"/>
    </xf>
    <xf numFmtId="0" fontId="91" fillId="5" borderId="0" xfId="5" applyFont="1" applyFill="1" applyAlignment="1">
      <alignment horizontal="center" vertical="center" wrapText="1"/>
    </xf>
    <xf numFmtId="0" fontId="28" fillId="0" borderId="62" xfId="5" applyFont="1" applyBorder="1" applyAlignment="1">
      <alignment horizontal="center" vertical="center" wrapText="1"/>
    </xf>
    <xf numFmtId="0" fontId="28" fillId="0" borderId="32" xfId="5" applyFont="1" applyBorder="1" applyAlignment="1">
      <alignment horizontal="center" vertical="center" wrapText="1"/>
    </xf>
    <xf numFmtId="0" fontId="28" fillId="0" borderId="58" xfId="5" applyFont="1" applyBorder="1" applyAlignment="1">
      <alignment horizontal="center" vertical="center" wrapText="1"/>
    </xf>
    <xf numFmtId="0" fontId="28" fillId="0" borderId="16" xfId="5" applyFont="1" applyBorder="1" applyAlignment="1">
      <alignment horizontal="center" vertical="center" wrapText="1"/>
    </xf>
    <xf numFmtId="0" fontId="28" fillId="0" borderId="0" xfId="5" applyFont="1" applyAlignment="1">
      <alignment horizontal="center" vertical="center" wrapText="1"/>
    </xf>
    <xf numFmtId="0" fontId="28" fillId="0" borderId="17" xfId="5" applyFont="1" applyBorder="1" applyAlignment="1">
      <alignment horizontal="center" vertical="center" wrapText="1"/>
    </xf>
    <xf numFmtId="0" fontId="29" fillId="41" borderId="32" xfId="5" applyFont="1" applyFill="1" applyBorder="1" applyAlignment="1">
      <alignment horizontal="center" vertical="center"/>
    </xf>
    <xf numFmtId="0" fontId="29" fillId="41" borderId="33" xfId="5" applyFont="1" applyFill="1" applyBorder="1" applyAlignment="1">
      <alignment horizontal="center" vertical="center"/>
    </xf>
    <xf numFmtId="0" fontId="63" fillId="8" borderId="0" xfId="5" applyFont="1" applyFill="1" applyAlignment="1">
      <alignment horizontal="center" vertical="center" wrapText="1"/>
    </xf>
    <xf numFmtId="0" fontId="63" fillId="8" borderId="35" xfId="5" applyFont="1" applyFill="1" applyBorder="1" applyAlignment="1">
      <alignment horizontal="center" vertical="center" wrapText="1"/>
    </xf>
    <xf numFmtId="0" fontId="32" fillId="0" borderId="0" xfId="5" applyFont="1" applyAlignment="1">
      <alignment horizontal="left" vertical="center" wrapText="1"/>
    </xf>
    <xf numFmtId="0" fontId="32" fillId="0" borderId="35" xfId="5" applyFont="1" applyBorder="1" applyAlignment="1">
      <alignment horizontal="left" vertical="center" wrapText="1"/>
    </xf>
    <xf numFmtId="0" fontId="28" fillId="0" borderId="18" xfId="5" applyFont="1" applyBorder="1" applyAlignment="1">
      <alignment horizontal="center" vertical="center" wrapText="1"/>
    </xf>
    <xf numFmtId="0" fontId="28" fillId="0" borderId="19" xfId="5" applyFont="1" applyBorder="1" applyAlignment="1">
      <alignment horizontal="center" vertical="center" wrapText="1"/>
    </xf>
    <xf numFmtId="0" fontId="28" fillId="0" borderId="20" xfId="5" applyFont="1" applyBorder="1" applyAlignment="1">
      <alignment horizontal="center" vertical="center" wrapText="1"/>
    </xf>
    <xf numFmtId="0" fontId="29" fillId="0" borderId="86" xfId="5" applyFont="1" applyBorder="1" applyAlignment="1">
      <alignment horizontal="center" vertical="center" wrapText="1"/>
    </xf>
    <xf numFmtId="0" fontId="29" fillId="0" borderId="115" xfId="5" applyFont="1" applyBorder="1" applyAlignment="1">
      <alignment horizontal="center" vertical="center" wrapText="1"/>
    </xf>
    <xf numFmtId="0" fontId="29" fillId="0" borderId="89" xfId="5" applyFont="1" applyBorder="1" applyAlignment="1">
      <alignment horizontal="center" vertical="center" wrapText="1"/>
    </xf>
    <xf numFmtId="0" fontId="100" fillId="28" borderId="69" xfId="5" applyFont="1" applyFill="1" applyBorder="1" applyAlignment="1">
      <alignment horizontal="center" vertical="center"/>
    </xf>
    <xf numFmtId="0" fontId="100" fillId="28" borderId="34" xfId="5" applyFont="1" applyFill="1" applyBorder="1" applyAlignment="1">
      <alignment horizontal="center" vertical="center"/>
    </xf>
    <xf numFmtId="0" fontId="100" fillId="28" borderId="48" xfId="5" applyFont="1" applyFill="1" applyBorder="1" applyAlignment="1">
      <alignment horizontal="center" vertical="center"/>
    </xf>
    <xf numFmtId="0" fontId="110" fillId="0" borderId="14" xfId="4" applyFont="1" applyBorder="1" applyAlignment="1">
      <alignment horizontal="center" vertical="center" wrapText="1"/>
    </xf>
    <xf numFmtId="0" fontId="110" fillId="0" borderId="15" xfId="4" applyFont="1" applyBorder="1" applyAlignment="1">
      <alignment horizontal="center" vertical="center" wrapText="1"/>
    </xf>
    <xf numFmtId="0" fontId="110" fillId="0" borderId="0" xfId="4" applyFont="1" applyAlignment="1">
      <alignment horizontal="center" vertical="center" wrapText="1"/>
    </xf>
    <xf numFmtId="0" fontId="110" fillId="0" borderId="17" xfId="4" applyFont="1" applyBorder="1" applyAlignment="1">
      <alignment horizontal="center" vertical="center" wrapText="1"/>
    </xf>
    <xf numFmtId="0" fontId="110" fillId="0" borderId="131" xfId="4" applyFont="1" applyBorder="1" applyAlignment="1">
      <alignment horizontal="center" vertical="center" wrapText="1"/>
    </xf>
    <xf numFmtId="0" fontId="110" fillId="0" borderId="54" xfId="4" applyFont="1" applyBorder="1" applyAlignment="1">
      <alignment horizontal="center" vertical="center" wrapText="1"/>
    </xf>
    <xf numFmtId="0" fontId="109" fillId="0" borderId="131" xfId="4" applyFont="1" applyBorder="1" applyAlignment="1">
      <alignment horizontal="center" vertical="center" wrapText="1"/>
    </xf>
    <xf numFmtId="0" fontId="109" fillId="0" borderId="54" xfId="4" applyFont="1" applyBorder="1" applyAlignment="1">
      <alignment horizontal="center" vertical="center" wrapText="1"/>
    </xf>
    <xf numFmtId="0" fontId="101" fillId="0" borderId="131" xfId="4" applyFont="1" applyBorder="1" applyAlignment="1">
      <alignment horizontal="center" vertical="center" wrapText="1"/>
    </xf>
    <xf numFmtId="0" fontId="101" fillId="0" borderId="54" xfId="4" applyFont="1" applyBorder="1" applyAlignment="1">
      <alignment horizontal="center" vertical="center" wrapText="1"/>
    </xf>
    <xf numFmtId="0" fontId="111" fillId="0" borderId="131" xfId="4" applyFont="1" applyBorder="1" applyAlignment="1">
      <alignment horizontal="center" vertical="center" wrapText="1"/>
    </xf>
    <xf numFmtId="0" fontId="111" fillId="0" borderId="54" xfId="4" applyFont="1" applyBorder="1" applyAlignment="1">
      <alignment horizontal="center" vertical="center" wrapText="1"/>
    </xf>
    <xf numFmtId="0" fontId="60" fillId="0" borderId="131" xfId="4" applyFont="1" applyBorder="1" applyAlignment="1">
      <alignment horizontal="center" vertical="center" wrapText="1"/>
    </xf>
    <xf numFmtId="0" fontId="60" fillId="0" borderId="54" xfId="4" applyFont="1" applyBorder="1" applyAlignment="1">
      <alignment horizontal="center" vertical="center" wrapText="1"/>
    </xf>
    <xf numFmtId="0" fontId="102" fillId="15" borderId="0" xfId="4" applyFont="1" applyFill="1" applyAlignment="1">
      <alignment horizontal="center" vertical="center"/>
    </xf>
    <xf numFmtId="0" fontId="102" fillId="15" borderId="0" xfId="4" applyFont="1" applyFill="1" applyAlignment="1">
      <alignment vertical="center"/>
    </xf>
    <xf numFmtId="0" fontId="5" fillId="0" borderId="0" xfId="1" applyAlignment="1">
      <alignment vertical="center"/>
    </xf>
    <xf numFmtId="0" fontId="101" fillId="0" borderId="280" xfId="4" applyFont="1" applyBorder="1" applyAlignment="1">
      <alignment horizontal="center" vertical="center" wrapText="1"/>
    </xf>
    <xf numFmtId="0" fontId="101" fillId="0" borderId="281" xfId="4" applyFont="1" applyBorder="1" applyAlignment="1">
      <alignment horizontal="center" vertical="center" wrapText="1"/>
    </xf>
    <xf numFmtId="0" fontId="101" fillId="0" borderId="282" xfId="4" applyFont="1" applyBorder="1" applyAlignment="1">
      <alignment horizontal="center" vertical="center" wrapText="1"/>
    </xf>
    <xf numFmtId="0" fontId="29" fillId="0" borderId="86" xfId="23" applyFont="1" applyBorder="1" applyAlignment="1">
      <alignment horizontal="center" vertical="center" wrapText="1"/>
    </xf>
    <xf numFmtId="0" fontId="29" fillId="0" borderId="115" xfId="23" applyFont="1" applyBorder="1" applyAlignment="1">
      <alignment horizontal="center" vertical="center" wrapText="1"/>
    </xf>
    <xf numFmtId="0" fontId="29" fillId="0" borderId="89" xfId="23" applyFont="1" applyBorder="1" applyAlignment="1">
      <alignment horizontal="center" vertical="center" wrapText="1"/>
    </xf>
    <xf numFmtId="0" fontId="54" fillId="0" borderId="86" xfId="23" applyFont="1" applyBorder="1" applyAlignment="1">
      <alignment horizontal="center" vertical="center" wrapText="1"/>
    </xf>
    <xf numFmtId="0" fontId="54" fillId="0" borderId="115" xfId="23" applyFont="1" applyBorder="1" applyAlignment="1">
      <alignment horizontal="center" vertical="center" wrapText="1"/>
    </xf>
    <xf numFmtId="0" fontId="54" fillId="0" borderId="89" xfId="23" applyFont="1" applyBorder="1" applyAlignment="1">
      <alignment horizontal="center" vertical="center" wrapText="1"/>
    </xf>
    <xf numFmtId="164" fontId="98" fillId="0" borderId="69" xfId="4" applyNumberFormat="1" applyFont="1" applyBorder="1" applyAlignment="1">
      <alignment horizontal="center" vertical="center" wrapText="1"/>
    </xf>
    <xf numFmtId="0" fontId="98" fillId="0" borderId="14" xfId="4" applyFont="1" applyBorder="1" applyAlignment="1">
      <alignment horizontal="center" vertical="center" wrapText="1"/>
    </xf>
    <xf numFmtId="0" fontId="98" fillId="0" borderId="15" xfId="4" applyFont="1" applyBorder="1" applyAlignment="1">
      <alignment horizontal="center" vertical="center" wrapText="1"/>
    </xf>
    <xf numFmtId="0" fontId="98" fillId="0" borderId="279" xfId="4" applyFont="1" applyBorder="1" applyAlignment="1">
      <alignment horizontal="center" vertical="center" wrapText="1"/>
    </xf>
    <xf numFmtId="0" fontId="98" fillId="0" borderId="0" xfId="4" applyFont="1" applyAlignment="1">
      <alignment horizontal="center" vertical="center" wrapText="1"/>
    </xf>
    <xf numFmtId="0" fontId="98" fillId="0" borderId="17" xfId="4" applyFont="1" applyBorder="1" applyAlignment="1">
      <alignment horizontal="center" vertical="center" wrapText="1"/>
    </xf>
    <xf numFmtId="0" fontId="98" fillId="0" borderId="48" xfId="4" applyFont="1" applyBorder="1" applyAlignment="1">
      <alignment horizontal="center" vertical="center" wrapText="1"/>
    </xf>
    <xf numFmtId="0" fontId="98" fillId="0" borderId="160" xfId="4" applyFont="1" applyBorder="1" applyAlignment="1">
      <alignment horizontal="center" vertical="center" wrapText="1"/>
    </xf>
    <xf numFmtId="0" fontId="98" fillId="0" borderId="161" xfId="4" applyFont="1" applyBorder="1" applyAlignment="1">
      <alignment horizontal="center" vertical="center" wrapText="1"/>
    </xf>
    <xf numFmtId="0" fontId="52" fillId="53" borderId="13" xfId="1" applyFont="1" applyFill="1" applyBorder="1" applyAlignment="1">
      <alignment horizontal="center" vertical="center" wrapText="1"/>
    </xf>
    <xf numFmtId="0" fontId="52" fillId="53" borderId="14" xfId="1" applyFont="1" applyFill="1" applyBorder="1" applyAlignment="1">
      <alignment horizontal="center" vertical="center" wrapText="1"/>
    </xf>
    <xf numFmtId="0" fontId="52" fillId="53" borderId="15" xfId="1" applyFont="1" applyFill="1" applyBorder="1" applyAlignment="1">
      <alignment horizontal="center" vertical="center" wrapText="1"/>
    </xf>
    <xf numFmtId="0" fontId="52" fillId="53" borderId="16" xfId="1" applyFont="1" applyFill="1" applyBorder="1" applyAlignment="1">
      <alignment horizontal="center" vertical="center" wrapText="1"/>
    </xf>
    <xf numFmtId="0" fontId="52" fillId="53" borderId="0" xfId="1" applyFont="1" applyFill="1" applyAlignment="1">
      <alignment horizontal="center" vertical="center" wrapText="1"/>
    </xf>
    <xf numFmtId="0" fontId="52" fillId="53" borderId="17" xfId="1" applyFont="1" applyFill="1" applyBorder="1" applyAlignment="1">
      <alignment horizontal="center" vertical="center" wrapText="1"/>
    </xf>
    <xf numFmtId="0" fontId="52" fillId="53" borderId="18" xfId="1" applyFont="1" applyFill="1" applyBorder="1" applyAlignment="1">
      <alignment horizontal="center" vertical="center" wrapText="1"/>
    </xf>
    <xf numFmtId="0" fontId="52" fillId="53" borderId="19" xfId="1" applyFont="1" applyFill="1" applyBorder="1" applyAlignment="1">
      <alignment horizontal="center" vertical="center" wrapText="1"/>
    </xf>
    <xf numFmtId="0" fontId="52" fillId="53" borderId="20" xfId="1" applyFont="1" applyFill="1" applyBorder="1" applyAlignment="1">
      <alignment horizontal="center" vertical="center" wrapText="1"/>
    </xf>
    <xf numFmtId="0" fontId="60" fillId="3" borderId="86" xfId="1" applyFont="1" applyFill="1" applyBorder="1" applyAlignment="1">
      <alignment horizontal="center" vertical="center" wrapText="1"/>
    </xf>
    <xf numFmtId="0" fontId="60" fillId="3" borderId="115" xfId="1" applyFont="1" applyFill="1" applyBorder="1" applyAlignment="1">
      <alignment horizontal="center" vertical="center" wrapText="1"/>
    </xf>
    <xf numFmtId="0" fontId="60" fillId="3" borderId="89" xfId="1" applyFont="1" applyFill="1" applyBorder="1" applyAlignment="1">
      <alignment horizontal="center" vertical="center" wrapText="1"/>
    </xf>
    <xf numFmtId="0" fontId="52" fillId="71" borderId="13" xfId="1" applyFont="1" applyFill="1" applyBorder="1" applyAlignment="1">
      <alignment horizontal="center" vertical="center" wrapText="1"/>
    </xf>
    <xf numFmtId="0" fontId="52" fillId="71" borderId="14" xfId="1" applyFont="1" applyFill="1" applyBorder="1" applyAlignment="1">
      <alignment horizontal="center" vertical="center" wrapText="1"/>
    </xf>
    <xf numFmtId="0" fontId="52" fillId="71" borderId="15" xfId="1" applyFont="1" applyFill="1" applyBorder="1" applyAlignment="1">
      <alignment horizontal="center" vertical="center" wrapText="1"/>
    </xf>
    <xf numFmtId="0" fontId="52" fillId="71" borderId="16" xfId="1" applyFont="1" applyFill="1" applyBorder="1" applyAlignment="1">
      <alignment horizontal="center" vertical="center" wrapText="1"/>
    </xf>
    <xf numFmtId="0" fontId="52" fillId="71" borderId="0" xfId="1" applyFont="1" applyFill="1" applyAlignment="1">
      <alignment horizontal="center" vertical="center" wrapText="1"/>
    </xf>
    <xf numFmtId="0" fontId="52" fillId="71" borderId="17" xfId="1" applyFont="1" applyFill="1" applyBorder="1" applyAlignment="1">
      <alignment horizontal="center" vertical="center" wrapText="1"/>
    </xf>
    <xf numFmtId="0" fontId="52" fillId="71" borderId="18" xfId="1" applyFont="1" applyFill="1" applyBorder="1" applyAlignment="1">
      <alignment horizontal="center" vertical="center" wrapText="1"/>
    </xf>
    <xf numFmtId="0" fontId="52" fillId="71" borderId="19" xfId="1" applyFont="1" applyFill="1" applyBorder="1" applyAlignment="1">
      <alignment horizontal="center" vertical="center" wrapText="1"/>
    </xf>
    <xf numFmtId="0" fontId="52" fillId="71" borderId="20" xfId="1" applyFont="1" applyFill="1" applyBorder="1" applyAlignment="1">
      <alignment horizontal="center" vertical="center" wrapText="1"/>
    </xf>
    <xf numFmtId="0" fontId="2" fillId="71" borderId="86" xfId="1" applyFont="1" applyFill="1" applyBorder="1" applyAlignment="1">
      <alignment horizontal="center" vertical="center" wrapText="1"/>
    </xf>
    <xf numFmtId="0" fontId="2" fillId="71" borderId="115" xfId="1" applyFont="1" applyFill="1" applyBorder="1" applyAlignment="1">
      <alignment horizontal="center" vertical="center" wrapText="1"/>
    </xf>
    <xf numFmtId="0" fontId="2" fillId="71" borderId="89" xfId="1" applyFont="1" applyFill="1" applyBorder="1" applyAlignment="1">
      <alignment horizontal="center" vertical="center" wrapText="1"/>
    </xf>
    <xf numFmtId="0" fontId="47" fillId="54" borderId="86" xfId="1" applyFont="1" applyFill="1" applyBorder="1" applyAlignment="1">
      <alignment horizontal="center" vertical="center" wrapText="1"/>
    </xf>
    <xf numFmtId="0" fontId="47" fillId="54" borderId="115" xfId="1" applyFont="1" applyFill="1" applyBorder="1" applyAlignment="1">
      <alignment horizontal="center" vertical="center" wrapText="1"/>
    </xf>
    <xf numFmtId="0" fontId="47" fillId="54" borderId="89" xfId="1" applyFont="1" applyFill="1" applyBorder="1" applyAlignment="1">
      <alignment horizontal="center" vertical="center" wrapText="1"/>
    </xf>
    <xf numFmtId="0" fontId="426" fillId="0" borderId="86" xfId="4" applyFont="1" applyBorder="1" applyAlignment="1">
      <alignment horizontal="center" vertical="center" wrapText="1"/>
    </xf>
    <xf numFmtId="0" fontId="426" fillId="0" borderId="115" xfId="4" applyFont="1" applyBorder="1" applyAlignment="1">
      <alignment horizontal="center" vertical="center" wrapText="1"/>
    </xf>
    <xf numFmtId="0" fontId="426" fillId="0" borderId="89" xfId="4" applyFont="1" applyBorder="1" applyAlignment="1">
      <alignment horizontal="center" vertical="center" wrapText="1"/>
    </xf>
    <xf numFmtId="0" fontId="2" fillId="53" borderId="86" xfId="1" applyFont="1" applyFill="1" applyBorder="1" applyAlignment="1">
      <alignment horizontal="center" vertical="center" wrapText="1"/>
    </xf>
    <xf numFmtId="0" fontId="2" fillId="53" borderId="115" xfId="1" applyFont="1" applyFill="1" applyBorder="1" applyAlignment="1">
      <alignment horizontal="center" vertical="center" wrapText="1"/>
    </xf>
    <xf numFmtId="0" fontId="2" fillId="53" borderId="89" xfId="1" applyFont="1" applyFill="1" applyBorder="1" applyAlignment="1">
      <alignment horizontal="center" vertical="center" wrapText="1"/>
    </xf>
    <xf numFmtId="0" fontId="54" fillId="64" borderId="86" xfId="1" applyFont="1" applyFill="1" applyBorder="1" applyAlignment="1">
      <alignment horizontal="center" vertical="center" wrapText="1"/>
    </xf>
    <xf numFmtId="0" fontId="54" fillId="64" borderId="115" xfId="1" applyFont="1" applyFill="1" applyBorder="1" applyAlignment="1">
      <alignment horizontal="center" vertical="center" wrapText="1"/>
    </xf>
    <xf numFmtId="0" fontId="54" fillId="64" borderId="89" xfId="1" applyFont="1" applyFill="1" applyBorder="1" applyAlignment="1">
      <alignment horizontal="center" vertical="center" wrapText="1"/>
    </xf>
    <xf numFmtId="0" fontId="2" fillId="52" borderId="86" xfId="1" applyFont="1" applyFill="1" applyBorder="1" applyAlignment="1">
      <alignment horizontal="center" vertical="center" wrapText="1"/>
    </xf>
    <xf numFmtId="0" fontId="2" fillId="52" borderId="115" xfId="1" applyFont="1" applyFill="1" applyBorder="1" applyAlignment="1">
      <alignment horizontal="center" vertical="center" wrapText="1"/>
    </xf>
    <xf numFmtId="0" fontId="2" fillId="52" borderId="89" xfId="1" applyFont="1" applyFill="1" applyBorder="1" applyAlignment="1">
      <alignment horizontal="center" vertical="center" wrapText="1"/>
    </xf>
    <xf numFmtId="0" fontId="77" fillId="0" borderId="86" xfId="4" applyFont="1" applyBorder="1" applyAlignment="1">
      <alignment horizontal="center" vertical="center" wrapText="1"/>
    </xf>
    <xf numFmtId="0" fontId="77" fillId="0" borderId="115" xfId="4" applyFont="1" applyBorder="1" applyAlignment="1">
      <alignment horizontal="center" vertical="center" wrapText="1"/>
    </xf>
    <xf numFmtId="0" fontId="77" fillId="0" borderId="89" xfId="4" applyFont="1" applyBorder="1" applyAlignment="1">
      <alignment horizontal="center" vertical="center" wrapText="1"/>
    </xf>
    <xf numFmtId="0" fontId="60" fillId="17" borderId="86" xfId="4" applyFont="1" applyFill="1" applyBorder="1" applyAlignment="1">
      <alignment horizontal="center" vertical="center" wrapText="1"/>
    </xf>
    <xf numFmtId="0" fontId="60" fillId="17" borderId="115" xfId="4" applyFont="1" applyFill="1" applyBorder="1" applyAlignment="1">
      <alignment horizontal="center" vertical="center" wrapText="1"/>
    </xf>
    <xf numFmtId="0" fontId="60" fillId="17" borderId="89" xfId="4" applyFont="1" applyFill="1" applyBorder="1" applyAlignment="1">
      <alignment horizontal="center" vertical="center" wrapText="1"/>
    </xf>
    <xf numFmtId="164" fontId="425" fillId="17" borderId="69" xfId="4" applyNumberFormat="1" applyFont="1" applyFill="1" applyBorder="1" applyAlignment="1">
      <alignment horizontal="center" vertical="center" wrapText="1"/>
    </xf>
    <xf numFmtId="164" fontId="425" fillId="17" borderId="14" xfId="4" applyNumberFormat="1" applyFont="1" applyFill="1" applyBorder="1" applyAlignment="1">
      <alignment horizontal="center" vertical="center" wrapText="1"/>
    </xf>
    <xf numFmtId="164" fontId="425" fillId="17" borderId="15" xfId="4" applyNumberFormat="1" applyFont="1" applyFill="1" applyBorder="1" applyAlignment="1">
      <alignment horizontal="center" vertical="center" wrapText="1"/>
    </xf>
    <xf numFmtId="164" fontId="425" fillId="17" borderId="279" xfId="4" applyNumberFormat="1" applyFont="1" applyFill="1" applyBorder="1" applyAlignment="1">
      <alignment horizontal="center" vertical="center" wrapText="1"/>
    </xf>
    <xf numFmtId="164" fontId="425" fillId="17" borderId="0" xfId="4" applyNumberFormat="1" applyFont="1" applyFill="1" applyAlignment="1">
      <alignment horizontal="center" vertical="center" wrapText="1"/>
    </xf>
    <xf numFmtId="164" fontId="425" fillId="17" borderId="17" xfId="4" applyNumberFormat="1" applyFont="1" applyFill="1" applyBorder="1" applyAlignment="1">
      <alignment horizontal="center" vertical="center" wrapText="1"/>
    </xf>
    <xf numFmtId="164" fontId="425" fillId="17" borderId="48" xfId="4" applyNumberFormat="1" applyFont="1" applyFill="1" applyBorder="1" applyAlignment="1">
      <alignment horizontal="center" vertical="center" wrapText="1"/>
    </xf>
    <xf numFmtId="164" fontId="425" fillId="17" borderId="160" xfId="4" applyNumberFormat="1" applyFont="1" applyFill="1" applyBorder="1" applyAlignment="1">
      <alignment horizontal="center" vertical="center" wrapText="1"/>
    </xf>
    <xf numFmtId="164" fontId="425" fillId="17" borderId="161" xfId="4" applyNumberFormat="1" applyFont="1" applyFill="1" applyBorder="1" applyAlignment="1">
      <alignment horizontal="center" vertical="center" wrapText="1"/>
    </xf>
    <xf numFmtId="0" fontId="91" fillId="5" borderId="279" xfId="5" applyFont="1" applyFill="1" applyBorder="1" applyAlignment="1">
      <alignment horizontal="center" vertical="center" wrapText="1"/>
    </xf>
    <xf numFmtId="0" fontId="55" fillId="0" borderId="62" xfId="5" applyFont="1" applyBorder="1" applyAlignment="1">
      <alignment horizontal="center" vertical="center" wrapText="1"/>
    </xf>
    <xf numFmtId="0" fontId="55" fillId="0" borderId="32" xfId="5" applyFont="1" applyBorder="1" applyAlignment="1">
      <alignment horizontal="center" vertical="center" wrapText="1"/>
    </xf>
    <xf numFmtId="0" fontId="55" fillId="0" borderId="58" xfId="5" applyFont="1" applyBorder="1" applyAlignment="1">
      <alignment horizontal="center" vertical="center" wrapText="1"/>
    </xf>
    <xf numFmtId="0" fontId="55" fillId="0" borderId="16" xfId="5" applyFont="1" applyBorder="1" applyAlignment="1">
      <alignment horizontal="center" vertical="center" wrapText="1"/>
    </xf>
    <xf numFmtId="0" fontId="55" fillId="0" borderId="0" xfId="5" applyFont="1" applyAlignment="1">
      <alignment horizontal="center" vertical="center" wrapText="1"/>
    </xf>
    <xf numFmtId="0" fontId="55" fillId="0" borderId="17" xfId="5" applyFont="1" applyBorder="1" applyAlignment="1">
      <alignment horizontal="center" vertical="center" wrapText="1"/>
    </xf>
    <xf numFmtId="0" fontId="50" fillId="117" borderId="32" xfId="5" applyFont="1" applyFill="1" applyBorder="1" applyAlignment="1">
      <alignment horizontal="center" vertical="center"/>
    </xf>
    <xf numFmtId="0" fontId="50" fillId="117" borderId="33" xfId="5" applyFont="1" applyFill="1" applyBorder="1" applyAlignment="1">
      <alignment horizontal="center" vertical="center"/>
    </xf>
    <xf numFmtId="0" fontId="50" fillId="118" borderId="0" xfId="5" applyFont="1" applyFill="1" applyAlignment="1">
      <alignment horizontal="center" vertical="center" wrapText="1"/>
    </xf>
    <xf numFmtId="0" fontId="50" fillId="118" borderId="202" xfId="5" applyFont="1" applyFill="1" applyBorder="1" applyAlignment="1">
      <alignment horizontal="center" vertical="center" wrapText="1"/>
    </xf>
    <xf numFmtId="0" fontId="32" fillId="0" borderId="0" xfId="5" applyFont="1" applyAlignment="1">
      <alignment horizontal="center" vertical="center" wrapText="1"/>
    </xf>
    <xf numFmtId="0" fontId="32" fillId="0" borderId="202" xfId="5" applyFont="1" applyBorder="1" applyAlignment="1">
      <alignment horizontal="center" vertical="center" wrapText="1"/>
    </xf>
    <xf numFmtId="0" fontId="55" fillId="0" borderId="18" xfId="5" applyFont="1" applyBorder="1" applyAlignment="1">
      <alignment horizontal="center" vertical="center" wrapText="1"/>
    </xf>
    <xf numFmtId="0" fontId="55" fillId="0" borderId="19" xfId="5" applyFont="1" applyBorder="1" applyAlignment="1">
      <alignment horizontal="center" vertical="center" wrapText="1"/>
    </xf>
    <xf numFmtId="0" fontId="55" fillId="0" borderId="20" xfId="5" applyFont="1" applyBorder="1" applyAlignment="1">
      <alignment horizontal="center" vertical="center" wrapText="1"/>
    </xf>
    <xf numFmtId="0" fontId="39" fillId="0" borderId="18" xfId="1" applyFont="1" applyBorder="1" applyAlignment="1">
      <alignment horizontal="center" vertical="center" wrapText="1"/>
    </xf>
    <xf numFmtId="0" fontId="39" fillId="0" borderId="19" xfId="1" applyFont="1" applyBorder="1" applyAlignment="1">
      <alignment horizontal="center" vertical="center" wrapText="1"/>
    </xf>
    <xf numFmtId="0" fontId="39" fillId="0" borderId="20" xfId="1" applyFont="1" applyBorder="1" applyAlignment="1">
      <alignment horizontal="center" vertical="center" wrapText="1"/>
    </xf>
    <xf numFmtId="0" fontId="112" fillId="5" borderId="58" xfId="1" applyFont="1" applyFill="1" applyBorder="1" applyAlignment="1">
      <alignment horizontal="center" vertical="center" wrapText="1"/>
    </xf>
    <xf numFmtId="0" fontId="112" fillId="5" borderId="17" xfId="1" applyFont="1" applyFill="1" applyBorder="1" applyAlignment="1">
      <alignment horizontal="center" vertical="center" wrapText="1"/>
    </xf>
    <xf numFmtId="0" fontId="112" fillId="5" borderId="20" xfId="1" applyFont="1" applyFill="1" applyBorder="1" applyAlignment="1">
      <alignment horizontal="center" vertical="center" wrapText="1"/>
    </xf>
    <xf numFmtId="0" fontId="39" fillId="0" borderId="62" xfId="1" applyFont="1" applyBorder="1" applyAlignment="1">
      <alignment horizontal="center" vertical="center" wrapText="1"/>
    </xf>
    <xf numFmtId="0" fontId="39" fillId="0" borderId="32" xfId="1" applyFont="1" applyBorder="1" applyAlignment="1">
      <alignment horizontal="center" vertical="center" wrapText="1"/>
    </xf>
    <xf numFmtId="0" fontId="39" fillId="0" borderId="58" xfId="1" applyFont="1" applyBorder="1" applyAlignment="1">
      <alignment horizontal="center" vertical="center" wrapText="1"/>
    </xf>
    <xf numFmtId="0" fontId="39" fillId="41" borderId="62" xfId="1" applyFont="1" applyFill="1" applyBorder="1" applyAlignment="1">
      <alignment horizontal="center" vertical="center"/>
    </xf>
    <xf numFmtId="0" fontId="39" fillId="41" borderId="32" xfId="1" applyFont="1" applyFill="1" applyBorder="1" applyAlignment="1">
      <alignment horizontal="center" vertical="center"/>
    </xf>
    <xf numFmtId="0" fontId="39" fillId="41" borderId="33" xfId="1" applyFont="1" applyFill="1" applyBorder="1" applyAlignment="1">
      <alignment horizontal="center" vertical="center"/>
    </xf>
    <xf numFmtId="0" fontId="113" fillId="8" borderId="16" xfId="1" applyFont="1" applyFill="1" applyBorder="1" applyAlignment="1">
      <alignment horizontal="center" vertical="center" wrapText="1"/>
    </xf>
    <xf numFmtId="0" fontId="113" fillId="8" borderId="0" xfId="1" applyFont="1" applyFill="1" applyAlignment="1">
      <alignment horizontal="center" vertical="center" wrapText="1"/>
    </xf>
    <xf numFmtId="0" fontId="113" fillId="8" borderId="35" xfId="1" applyFont="1" applyFill="1" applyBorder="1" applyAlignment="1">
      <alignment horizontal="center" vertical="center" wrapText="1"/>
    </xf>
    <xf numFmtId="0" fontId="28" fillId="51" borderId="69" xfId="4" applyFont="1" applyFill="1" applyBorder="1" applyAlignment="1">
      <alignment horizontal="center" vertical="center" wrapText="1"/>
    </xf>
    <xf numFmtId="0" fontId="28" fillId="51" borderId="14" xfId="4" applyFont="1" applyFill="1" applyBorder="1" applyAlignment="1">
      <alignment horizontal="center" vertical="center" wrapText="1"/>
    </xf>
    <xf numFmtId="0" fontId="28" fillId="51" borderId="15" xfId="4" applyFont="1" applyFill="1" applyBorder="1" applyAlignment="1">
      <alignment horizontal="center" vertical="center" wrapText="1"/>
    </xf>
    <xf numFmtId="0" fontId="28" fillId="51" borderId="34" xfId="4" applyFont="1" applyFill="1" applyBorder="1" applyAlignment="1">
      <alignment horizontal="center" vertical="center" wrapText="1"/>
    </xf>
    <xf numFmtId="0" fontId="28" fillId="51" borderId="0" xfId="4" applyFont="1" applyFill="1" applyAlignment="1">
      <alignment horizontal="center" vertical="center" wrapText="1"/>
    </xf>
    <xf numFmtId="0" fontId="28" fillId="51" borderId="17" xfId="4" applyFont="1" applyFill="1" applyBorder="1" applyAlignment="1">
      <alignment horizontal="center" vertical="center" wrapText="1"/>
    </xf>
    <xf numFmtId="0" fontId="28" fillId="51" borderId="48" xfId="4" applyFont="1" applyFill="1" applyBorder="1" applyAlignment="1">
      <alignment horizontal="center" vertical="center" wrapText="1"/>
    </xf>
    <xf numFmtId="0" fontId="28" fillId="51" borderId="131" xfId="4" applyFont="1" applyFill="1" applyBorder="1" applyAlignment="1">
      <alignment horizontal="center" vertical="center" wrapText="1"/>
    </xf>
    <xf numFmtId="0" fontId="28" fillId="51" borderId="54" xfId="4" applyFont="1" applyFill="1" applyBorder="1" applyAlignment="1">
      <alignment horizontal="center" vertical="center" wrapText="1"/>
    </xf>
    <xf numFmtId="0" fontId="54" fillId="51" borderId="14" xfId="4" applyFont="1" applyFill="1" applyBorder="1" applyAlignment="1">
      <alignment horizontal="center" vertical="center" wrapText="1"/>
    </xf>
    <xf numFmtId="0" fontId="54" fillId="51" borderId="15" xfId="4" applyFont="1" applyFill="1" applyBorder="1" applyAlignment="1">
      <alignment horizontal="center" vertical="center" wrapText="1"/>
    </xf>
    <xf numFmtId="0" fontId="54" fillId="51" borderId="0" xfId="4" applyFont="1" applyFill="1" applyAlignment="1">
      <alignment horizontal="center" vertical="center" wrapText="1"/>
    </xf>
    <xf numFmtId="0" fontId="54" fillId="51" borderId="17" xfId="4" applyFont="1" applyFill="1" applyBorder="1" applyAlignment="1">
      <alignment horizontal="center" vertical="center" wrapText="1"/>
    </xf>
    <xf numFmtId="0" fontId="54" fillId="51" borderId="131" xfId="4" applyFont="1" applyFill="1" applyBorder="1" applyAlignment="1">
      <alignment horizontal="center" vertical="center" wrapText="1"/>
    </xf>
    <xf numFmtId="0" fontId="54" fillId="51" borderId="54" xfId="4" applyFont="1" applyFill="1" applyBorder="1" applyAlignment="1">
      <alignment horizontal="center" vertical="center" wrapText="1"/>
    </xf>
    <xf numFmtId="0" fontId="28" fillId="0" borderId="115" xfId="1" applyFont="1" applyBorder="1" applyAlignment="1">
      <alignment horizontal="center" vertical="center" textRotation="90" wrapText="1"/>
    </xf>
    <xf numFmtId="0" fontId="29" fillId="0" borderId="152" xfId="1" applyFont="1" applyBorder="1" applyAlignment="1">
      <alignment horizontal="center" vertical="center" wrapText="1"/>
    </xf>
    <xf numFmtId="0" fontId="29" fillId="0" borderId="153" xfId="1" applyFont="1" applyBorder="1" applyAlignment="1">
      <alignment horizontal="center" vertical="center" wrapText="1"/>
    </xf>
    <xf numFmtId="0" fontId="126" fillId="28" borderId="0" xfId="1" applyFont="1" applyFill="1" applyAlignment="1">
      <alignment horizontal="center" vertical="center" textRotation="90" wrapText="1"/>
    </xf>
    <xf numFmtId="0" fontId="54" fillId="0" borderId="69" xfId="4" applyFont="1" applyBorder="1" applyAlignment="1">
      <alignment horizontal="center" vertical="center" wrapText="1"/>
    </xf>
    <xf numFmtId="0" fontId="54" fillId="0" borderId="14" xfId="4" applyFont="1" applyBorder="1" applyAlignment="1">
      <alignment horizontal="center" vertical="center" wrapText="1"/>
    </xf>
    <xf numFmtId="0" fontId="54" fillId="0" borderId="15" xfId="4" applyFont="1" applyBorder="1" applyAlignment="1">
      <alignment horizontal="center" vertical="center" wrapText="1"/>
    </xf>
    <xf numFmtId="0" fontId="54" fillId="0" borderId="34" xfId="4" applyFont="1" applyBorder="1" applyAlignment="1">
      <alignment horizontal="center" vertical="center" wrapText="1"/>
    </xf>
    <xf numFmtId="0" fontId="54" fillId="0" borderId="0" xfId="4" applyFont="1" applyAlignment="1">
      <alignment horizontal="center" vertical="center" wrapText="1"/>
    </xf>
    <xf numFmtId="0" fontId="54" fillId="0" borderId="17" xfId="4" applyFont="1" applyBorder="1" applyAlignment="1">
      <alignment horizontal="center" vertical="center" wrapText="1"/>
    </xf>
    <xf numFmtId="0" fontId="54" fillId="0" borderId="48" xfId="4" applyFont="1" applyBorder="1" applyAlignment="1">
      <alignment horizontal="center" vertical="center" wrapText="1"/>
    </xf>
    <xf numFmtId="0" fontId="54" fillId="0" borderId="131" xfId="4" applyFont="1" applyBorder="1" applyAlignment="1">
      <alignment horizontal="center" vertical="center" wrapText="1"/>
    </xf>
    <xf numFmtId="0" fontId="54" fillId="0" borderId="54" xfId="4" applyFont="1" applyBorder="1" applyAlignment="1">
      <alignment horizontal="center" vertical="center" wrapText="1"/>
    </xf>
    <xf numFmtId="2" fontId="104" fillId="52" borderId="69" xfId="1" applyNumberFormat="1" applyFont="1" applyFill="1" applyBorder="1" applyAlignment="1" applyProtection="1">
      <alignment horizontal="center" vertical="center" textRotation="90"/>
      <protection locked="0"/>
    </xf>
    <xf numFmtId="2" fontId="104" fillId="52" borderId="34" xfId="1" applyNumberFormat="1" applyFont="1" applyFill="1" applyBorder="1" applyAlignment="1" applyProtection="1">
      <alignment horizontal="center" vertical="center" textRotation="90"/>
      <protection locked="0"/>
    </xf>
    <xf numFmtId="2" fontId="104" fillId="52" borderId="48" xfId="1" applyNumberFormat="1" applyFont="1" applyFill="1" applyBorder="1" applyAlignment="1" applyProtection="1">
      <alignment horizontal="center" vertical="center" textRotation="90"/>
      <protection locked="0"/>
    </xf>
    <xf numFmtId="0" fontId="52" fillId="52" borderId="14" xfId="1" applyFont="1" applyFill="1" applyBorder="1" applyAlignment="1">
      <alignment horizontal="center" vertical="center" wrapText="1"/>
    </xf>
    <xf numFmtId="0" fontId="52" fillId="52" borderId="15" xfId="1" applyFont="1" applyFill="1" applyBorder="1" applyAlignment="1">
      <alignment horizontal="center" vertical="center" wrapText="1"/>
    </xf>
    <xf numFmtId="0" fontId="52" fillId="52" borderId="0" xfId="1" applyFont="1" applyFill="1" applyAlignment="1">
      <alignment horizontal="center" vertical="center" wrapText="1"/>
    </xf>
    <xf numFmtId="0" fontId="52" fillId="52" borderId="17" xfId="1" applyFont="1" applyFill="1" applyBorder="1" applyAlignment="1">
      <alignment horizontal="center" vertical="center" wrapText="1"/>
    </xf>
    <xf numFmtId="0" fontId="52" fillId="52" borderId="131" xfId="1" applyFont="1" applyFill="1" applyBorder="1" applyAlignment="1">
      <alignment horizontal="center" vertical="center" wrapText="1"/>
    </xf>
    <xf numFmtId="0" fontId="52" fillId="52" borderId="54" xfId="1" applyFont="1" applyFill="1" applyBorder="1" applyAlignment="1">
      <alignment horizontal="center" vertical="center" wrapText="1"/>
    </xf>
    <xf numFmtId="2" fontId="103" fillId="3" borderId="69" xfId="1" applyNumberFormat="1" applyFont="1" applyFill="1" applyBorder="1" applyAlignment="1" applyProtection="1">
      <alignment horizontal="center" vertical="center" textRotation="90"/>
      <protection locked="0"/>
    </xf>
    <xf numFmtId="2" fontId="103" fillId="3" borderId="34" xfId="1" applyNumberFormat="1" applyFont="1" applyFill="1" applyBorder="1" applyAlignment="1" applyProtection="1">
      <alignment horizontal="center" vertical="center" textRotation="90"/>
      <protection locked="0"/>
    </xf>
    <xf numFmtId="2" fontId="103" fillId="3" borderId="48" xfId="1" applyNumberFormat="1" applyFont="1" applyFill="1" applyBorder="1" applyAlignment="1" applyProtection="1">
      <alignment horizontal="center" vertical="center" textRotation="90"/>
      <protection locked="0"/>
    </xf>
    <xf numFmtId="0" fontId="39" fillId="51" borderId="131" xfId="4" applyFont="1" applyFill="1" applyBorder="1" applyAlignment="1">
      <alignment horizontal="center" vertical="center" wrapText="1"/>
    </xf>
    <xf numFmtId="0" fontId="39" fillId="51" borderId="54" xfId="4" applyFont="1" applyFill="1" applyBorder="1" applyAlignment="1">
      <alignment horizontal="center" vertical="center" wrapText="1"/>
    </xf>
    <xf numFmtId="0" fontId="117" fillId="28" borderId="35" xfId="1" applyFont="1" applyFill="1" applyBorder="1" applyAlignment="1">
      <alignment horizontal="center" vertical="center" wrapText="1"/>
    </xf>
    <xf numFmtId="0" fontId="52" fillId="52" borderId="14" xfId="1" applyFont="1" applyFill="1" applyBorder="1" applyAlignment="1">
      <alignment horizontal="center" vertical="center"/>
    </xf>
    <xf numFmtId="0" fontId="52" fillId="52" borderId="15" xfId="1" applyFont="1" applyFill="1" applyBorder="1" applyAlignment="1">
      <alignment horizontal="center" vertical="center"/>
    </xf>
    <xf numFmtId="0" fontId="52" fillId="52" borderId="0" xfId="1" applyFont="1" applyFill="1" applyAlignment="1">
      <alignment horizontal="center" vertical="center"/>
    </xf>
    <xf numFmtId="0" fontId="52" fillId="52" borderId="17" xfId="1" applyFont="1" applyFill="1" applyBorder="1" applyAlignment="1">
      <alignment horizontal="center" vertical="center"/>
    </xf>
    <xf numFmtId="0" fontId="52" fillId="52" borderId="131" xfId="1" applyFont="1" applyFill="1" applyBorder="1" applyAlignment="1">
      <alignment horizontal="center" vertical="center"/>
    </xf>
    <xf numFmtId="0" fontId="52" fillId="52" borderId="54" xfId="1" applyFont="1" applyFill="1" applyBorder="1" applyAlignment="1">
      <alignment horizontal="center" vertical="center"/>
    </xf>
    <xf numFmtId="0" fontId="28" fillId="3" borderId="14" xfId="1" applyFont="1" applyFill="1" applyBorder="1" applyAlignment="1">
      <alignment horizontal="center" vertical="center"/>
    </xf>
    <xf numFmtId="0" fontId="28" fillId="3" borderId="15" xfId="1" applyFont="1" applyFill="1" applyBorder="1" applyAlignment="1">
      <alignment horizontal="center" vertical="center"/>
    </xf>
    <xf numFmtId="0" fontId="28" fillId="3" borderId="0" xfId="1" applyFont="1" applyFill="1" applyAlignment="1">
      <alignment horizontal="center" vertical="center"/>
    </xf>
    <xf numFmtId="0" fontId="28" fillId="3" borderId="17" xfId="1" applyFont="1" applyFill="1" applyBorder="1" applyAlignment="1">
      <alignment horizontal="center" vertical="center"/>
    </xf>
    <xf numFmtId="0" fontId="28" fillId="3" borderId="131" xfId="1" applyFont="1" applyFill="1" applyBorder="1" applyAlignment="1">
      <alignment horizontal="center" vertical="center"/>
    </xf>
    <xf numFmtId="0" fontId="28" fillId="3" borderId="54" xfId="1" applyFont="1" applyFill="1" applyBorder="1" applyAlignment="1">
      <alignment horizontal="center" vertical="center"/>
    </xf>
    <xf numFmtId="2" fontId="104" fillId="53" borderId="69" xfId="1" applyNumberFormat="1" applyFont="1" applyFill="1" applyBorder="1" applyAlignment="1" applyProtection="1">
      <alignment horizontal="center" vertical="center" textRotation="90"/>
      <protection locked="0"/>
    </xf>
    <xf numFmtId="2" fontId="104" fillId="53" borderId="34" xfId="1" applyNumberFormat="1" applyFont="1" applyFill="1" applyBorder="1" applyAlignment="1" applyProtection="1">
      <alignment horizontal="center" vertical="center" textRotation="90"/>
      <protection locked="0"/>
    </xf>
    <xf numFmtId="2" fontId="104" fillId="53" borderId="48" xfId="1" applyNumberFormat="1" applyFont="1" applyFill="1" applyBorder="1" applyAlignment="1" applyProtection="1">
      <alignment horizontal="center" vertical="center" textRotation="90"/>
      <protection locked="0"/>
    </xf>
    <xf numFmtId="0" fontId="52" fillId="53" borderId="14" xfId="1" applyFont="1" applyFill="1" applyBorder="1" applyAlignment="1">
      <alignment horizontal="center" vertical="center"/>
    </xf>
    <xf numFmtId="0" fontId="52" fillId="53" borderId="15" xfId="1" applyFont="1" applyFill="1" applyBorder="1" applyAlignment="1">
      <alignment horizontal="center" vertical="center"/>
    </xf>
    <xf numFmtId="0" fontId="52" fillId="53" borderId="0" xfId="1" applyFont="1" applyFill="1" applyAlignment="1">
      <alignment horizontal="center" vertical="center"/>
    </xf>
    <xf numFmtId="0" fontId="52" fillId="53" borderId="17" xfId="1" applyFont="1" applyFill="1" applyBorder="1" applyAlignment="1">
      <alignment horizontal="center" vertical="center"/>
    </xf>
    <xf numFmtId="0" fontId="52" fillId="53" borderId="131" xfId="1" applyFont="1" applyFill="1" applyBorder="1" applyAlignment="1">
      <alignment horizontal="center" vertical="center"/>
    </xf>
    <xf numFmtId="0" fontId="52" fillId="53" borderId="54" xfId="1" applyFont="1" applyFill="1" applyBorder="1" applyAlignment="1">
      <alignment horizontal="center" vertical="center"/>
    </xf>
    <xf numFmtId="2" fontId="104" fillId="54" borderId="69" xfId="1" applyNumberFormat="1" applyFont="1" applyFill="1" applyBorder="1" applyAlignment="1" applyProtection="1">
      <alignment horizontal="center" vertical="center" textRotation="90"/>
      <protection locked="0"/>
    </xf>
    <xf numFmtId="2" fontId="104" fillId="54" borderId="34" xfId="1" applyNumberFormat="1" applyFont="1" applyFill="1" applyBorder="1" applyAlignment="1" applyProtection="1">
      <alignment horizontal="center" vertical="center" textRotation="90"/>
      <protection locked="0"/>
    </xf>
    <xf numFmtId="2" fontId="104" fillId="54" borderId="48" xfId="1" applyNumberFormat="1" applyFont="1" applyFill="1" applyBorder="1" applyAlignment="1" applyProtection="1">
      <alignment horizontal="center" vertical="center" textRotation="90"/>
      <protection locked="0"/>
    </xf>
    <xf numFmtId="0" fontId="52" fillId="54" borderId="14" xfId="1" applyFont="1" applyFill="1" applyBorder="1" applyAlignment="1">
      <alignment horizontal="center" vertical="center"/>
    </xf>
    <xf numFmtId="0" fontId="52" fillId="54" borderId="15" xfId="1" applyFont="1" applyFill="1" applyBorder="1" applyAlignment="1">
      <alignment horizontal="center" vertical="center"/>
    </xf>
    <xf numFmtId="0" fontId="52" fillId="54" borderId="0" xfId="1" applyFont="1" applyFill="1" applyAlignment="1">
      <alignment horizontal="center" vertical="center"/>
    </xf>
    <xf numFmtId="0" fontId="52" fillId="54" borderId="17" xfId="1" applyFont="1" applyFill="1" applyBorder="1" applyAlignment="1">
      <alignment horizontal="center" vertical="center"/>
    </xf>
    <xf numFmtId="0" fontId="52" fillId="54" borderId="131" xfId="1" applyFont="1" applyFill="1" applyBorder="1" applyAlignment="1">
      <alignment horizontal="center" vertical="center"/>
    </xf>
    <xf numFmtId="0" fontId="52" fillId="54" borderId="54" xfId="1" applyFont="1" applyFill="1" applyBorder="1" applyAlignment="1">
      <alignment horizontal="center" vertical="center"/>
    </xf>
    <xf numFmtId="2" fontId="103" fillId="17" borderId="69" xfId="1" applyNumberFormat="1" applyFont="1" applyFill="1" applyBorder="1" applyAlignment="1" applyProtection="1">
      <alignment horizontal="center" vertical="center" textRotation="90" wrapText="1"/>
      <protection locked="0"/>
    </xf>
    <xf numFmtId="2" fontId="103" fillId="17" borderId="34" xfId="1" applyNumberFormat="1" applyFont="1" applyFill="1" applyBorder="1" applyAlignment="1" applyProtection="1">
      <alignment horizontal="center" vertical="center" textRotation="90" wrapText="1"/>
      <protection locked="0"/>
    </xf>
    <xf numFmtId="2" fontId="103" fillId="17" borderId="48" xfId="1" applyNumberFormat="1" applyFont="1" applyFill="1" applyBorder="1" applyAlignment="1" applyProtection="1">
      <alignment horizontal="center" vertical="center" textRotation="90" wrapText="1"/>
      <protection locked="0"/>
    </xf>
    <xf numFmtId="0" fontId="127" fillId="8" borderId="14" xfId="1" applyFont="1" applyFill="1" applyBorder="1" applyAlignment="1">
      <alignment horizontal="center" vertical="center" wrapText="1"/>
    </xf>
    <xf numFmtId="0" fontId="127" fillId="8" borderId="15" xfId="1" applyFont="1" applyFill="1" applyBorder="1" applyAlignment="1">
      <alignment horizontal="center" vertical="center" wrapText="1"/>
    </xf>
    <xf numFmtId="0" fontId="127" fillId="8" borderId="0" xfId="1" applyFont="1" applyFill="1" applyAlignment="1">
      <alignment horizontal="center" vertical="center" wrapText="1"/>
    </xf>
    <xf numFmtId="0" fontId="127" fillId="8" borderId="17" xfId="1" applyFont="1" applyFill="1" applyBorder="1" applyAlignment="1">
      <alignment horizontal="center" vertical="center" wrapText="1"/>
    </xf>
    <xf numFmtId="0" fontId="127" fillId="8" borderId="131" xfId="1" applyFont="1" applyFill="1" applyBorder="1" applyAlignment="1">
      <alignment horizontal="center" vertical="center" wrapText="1"/>
    </xf>
    <xf numFmtId="0" fontId="127" fillId="8" borderId="54" xfId="1" applyFont="1" applyFill="1" applyBorder="1" applyAlignment="1">
      <alignment horizontal="center" vertical="center" wrapText="1"/>
    </xf>
    <xf numFmtId="0" fontId="128" fillId="0" borderId="69" xfId="1" applyFont="1" applyBorder="1" applyAlignment="1">
      <alignment horizontal="center" vertical="center"/>
    </xf>
    <xf numFmtId="0" fontId="128" fillId="0" borderId="34" xfId="1" applyFont="1" applyBorder="1" applyAlignment="1">
      <alignment horizontal="center" vertical="center"/>
    </xf>
    <xf numFmtId="0" fontId="128" fillId="0" borderId="48" xfId="1" applyFont="1" applyBorder="1" applyAlignment="1">
      <alignment horizontal="center" vertical="center"/>
    </xf>
    <xf numFmtId="0" fontId="29" fillId="0" borderId="14" xfId="4" applyFont="1" applyBorder="1" applyAlignment="1">
      <alignment horizontal="center" vertical="center" wrapText="1"/>
    </xf>
    <xf numFmtId="0" fontId="29" fillId="0" borderId="15" xfId="4" applyFont="1" applyBorder="1" applyAlignment="1">
      <alignment horizontal="center" vertical="center" wrapText="1"/>
    </xf>
    <xf numFmtId="0" fontId="29" fillId="0" borderId="0" xfId="4" applyFont="1" applyAlignment="1">
      <alignment horizontal="center" vertical="center" wrapText="1"/>
    </xf>
    <xf numFmtId="0" fontId="29" fillId="0" borderId="17" xfId="4" applyFont="1" applyBorder="1" applyAlignment="1">
      <alignment horizontal="center" vertical="center" wrapText="1"/>
    </xf>
    <xf numFmtId="0" fontId="29" fillId="0" borderId="131" xfId="4" applyFont="1" applyBorder="1" applyAlignment="1">
      <alignment horizontal="center" vertical="center" wrapText="1"/>
    </xf>
    <xf numFmtId="0" fontId="29" fillId="0" borderId="54" xfId="4" applyFont="1" applyBorder="1" applyAlignment="1">
      <alignment horizontal="center" vertical="center" wrapText="1"/>
    </xf>
    <xf numFmtId="0" fontId="120" fillId="0" borderId="69" xfId="1" applyFont="1" applyBorder="1" applyAlignment="1">
      <alignment horizontal="center" vertical="center" wrapText="1"/>
    </xf>
    <xf numFmtId="0" fontId="120" fillId="0" borderId="34" xfId="1" applyFont="1" applyBorder="1" applyAlignment="1">
      <alignment horizontal="center" vertical="center" wrapText="1"/>
    </xf>
    <xf numFmtId="0" fontId="120" fillId="0" borderId="48" xfId="1" applyFont="1" applyBorder="1" applyAlignment="1">
      <alignment horizontal="center" vertical="center" wrapText="1"/>
    </xf>
    <xf numFmtId="0" fontId="28" fillId="3" borderId="14" xfId="1" applyFont="1" applyFill="1" applyBorder="1" applyAlignment="1">
      <alignment horizontal="center" vertical="center" wrapText="1"/>
    </xf>
    <xf numFmtId="0" fontId="28" fillId="3" borderId="15" xfId="1" applyFont="1" applyFill="1" applyBorder="1" applyAlignment="1">
      <alignment horizontal="center" vertical="center" wrapText="1"/>
    </xf>
    <xf numFmtId="0" fontId="28" fillId="3" borderId="0" xfId="1" applyFont="1" applyFill="1" applyAlignment="1">
      <alignment horizontal="center" vertical="center" wrapText="1"/>
    </xf>
    <xf numFmtId="0" fontId="28" fillId="3" borderId="17" xfId="1" applyFont="1" applyFill="1" applyBorder="1" applyAlignment="1">
      <alignment horizontal="center" vertical="center" wrapText="1"/>
    </xf>
    <xf numFmtId="0" fontId="28" fillId="3" borderId="131" xfId="1" applyFont="1" applyFill="1" applyBorder="1" applyAlignment="1">
      <alignment horizontal="center" vertical="center" wrapText="1"/>
    </xf>
    <xf numFmtId="0" fontId="28" fillId="3" borderId="54" xfId="1" applyFont="1" applyFill="1" applyBorder="1" applyAlignment="1">
      <alignment horizontal="center" vertical="center" wrapText="1"/>
    </xf>
    <xf numFmtId="0" fontId="52" fillId="53" borderId="131" xfId="1" applyFont="1" applyFill="1" applyBorder="1" applyAlignment="1">
      <alignment horizontal="center" vertical="center" wrapText="1"/>
    </xf>
    <xf numFmtId="0" fontId="52" fillId="53" borderId="54" xfId="1" applyFont="1" applyFill="1" applyBorder="1" applyAlignment="1">
      <alignment horizontal="center" vertical="center" wrapText="1"/>
    </xf>
    <xf numFmtId="0" fontId="67" fillId="0" borderId="14" xfId="4" applyFont="1" applyBorder="1" applyAlignment="1">
      <alignment horizontal="center" vertical="center" wrapText="1"/>
    </xf>
    <xf numFmtId="0" fontId="67" fillId="0" borderId="15" xfId="4" applyFont="1" applyBorder="1" applyAlignment="1">
      <alignment horizontal="center" vertical="center" wrapText="1"/>
    </xf>
    <xf numFmtId="0" fontId="67" fillId="0" borderId="0" xfId="4" applyFont="1" applyAlignment="1">
      <alignment horizontal="center" vertical="center" wrapText="1"/>
    </xf>
    <xf numFmtId="0" fontId="67" fillId="0" borderId="17" xfId="4" applyFont="1" applyBorder="1" applyAlignment="1">
      <alignment horizontal="center" vertical="center" wrapText="1"/>
    </xf>
    <xf numFmtId="0" fontId="67" fillId="0" borderId="131" xfId="4" applyFont="1" applyBorder="1" applyAlignment="1">
      <alignment horizontal="center" vertical="center" wrapText="1"/>
    </xf>
    <xf numFmtId="0" fontId="67" fillId="0" borderId="54" xfId="4" applyFont="1" applyBorder="1" applyAlignment="1">
      <alignment horizontal="center" vertical="center" wrapText="1"/>
    </xf>
    <xf numFmtId="0" fontId="37" fillId="0" borderId="154" xfId="1" applyFont="1" applyBorder="1" applyAlignment="1">
      <alignment horizontal="center" vertical="center"/>
    </xf>
    <xf numFmtId="0" fontId="37" fillId="0" borderId="155" xfId="1" applyFont="1" applyBorder="1" applyAlignment="1">
      <alignment horizontal="center" vertical="center"/>
    </xf>
    <xf numFmtId="0" fontId="37" fillId="0" borderId="156" xfId="1" applyFont="1" applyBorder="1" applyAlignment="1">
      <alignment horizontal="center" vertical="center"/>
    </xf>
    <xf numFmtId="0" fontId="130" fillId="28" borderId="0" xfId="1" applyFont="1" applyFill="1" applyAlignment="1">
      <alignment horizontal="center" vertical="center" textRotation="90" wrapText="1"/>
    </xf>
    <xf numFmtId="0" fontId="131" fillId="0" borderId="157" xfId="1" applyFont="1" applyBorder="1" applyAlignment="1">
      <alignment horizontal="center" vertical="center"/>
    </xf>
    <xf numFmtId="0" fontId="131" fillId="0" borderId="158" xfId="1" applyFont="1" applyBorder="1" applyAlignment="1">
      <alignment horizontal="center" vertical="center"/>
    </xf>
    <xf numFmtId="0" fontId="131" fillId="0" borderId="159" xfId="1" applyFont="1" applyBorder="1" applyAlignment="1">
      <alignment horizontal="center" vertical="center"/>
    </xf>
    <xf numFmtId="0" fontId="29" fillId="0" borderId="160" xfId="4" applyFont="1" applyBorder="1" applyAlignment="1">
      <alignment horizontal="center" vertical="center" wrapText="1"/>
    </xf>
    <xf numFmtId="0" fontId="29" fillId="0" borderId="161" xfId="4" applyFont="1" applyBorder="1" applyAlignment="1">
      <alignment horizontal="center" vertical="center" wrapText="1"/>
    </xf>
    <xf numFmtId="0" fontId="54" fillId="0" borderId="69" xfId="1" applyFont="1" applyBorder="1" applyAlignment="1">
      <alignment horizontal="center" vertical="center" wrapText="1"/>
    </xf>
    <xf numFmtId="0" fontId="54" fillId="0" borderId="34" xfId="1" applyFont="1" applyBorder="1" applyAlignment="1">
      <alignment horizontal="center" vertical="center" wrapText="1"/>
    </xf>
    <xf numFmtId="0" fontId="54" fillId="0" borderId="48" xfId="1" applyFont="1" applyBorder="1" applyAlignment="1">
      <alignment horizontal="center" vertical="center" wrapText="1"/>
    </xf>
    <xf numFmtId="0" fontId="60" fillId="56" borderId="14" xfId="4" applyFont="1" applyFill="1" applyBorder="1" applyAlignment="1">
      <alignment horizontal="center" vertical="center" wrapText="1"/>
    </xf>
    <xf numFmtId="0" fontId="60" fillId="56" borderId="15" xfId="4" applyFont="1" applyFill="1" applyBorder="1" applyAlignment="1">
      <alignment horizontal="center" vertical="center" wrapText="1"/>
    </xf>
    <xf numFmtId="0" fontId="60" fillId="56" borderId="0" xfId="4" applyFont="1" applyFill="1" applyAlignment="1">
      <alignment horizontal="center" vertical="center" wrapText="1"/>
    </xf>
    <xf numFmtId="0" fontId="60" fillId="56" borderId="17" xfId="4" applyFont="1" applyFill="1" applyBorder="1" applyAlignment="1">
      <alignment horizontal="center" vertical="center" wrapText="1"/>
    </xf>
    <xf numFmtId="0" fontId="60" fillId="56" borderId="160" xfId="4" applyFont="1" applyFill="1" applyBorder="1" applyAlignment="1">
      <alignment horizontal="center" vertical="center" wrapText="1"/>
    </xf>
    <xf numFmtId="0" fontId="60" fillId="56" borderId="161" xfId="4" applyFont="1" applyFill="1" applyBorder="1" applyAlignment="1">
      <alignment horizontal="center" vertical="center" wrapText="1"/>
    </xf>
    <xf numFmtId="0" fontId="132" fillId="0" borderId="69" xfId="1" applyFont="1" applyBorder="1" applyAlignment="1">
      <alignment horizontal="center" vertical="center" wrapText="1"/>
    </xf>
    <xf numFmtId="0" fontId="132" fillId="0" borderId="34" xfId="1" applyFont="1" applyBorder="1" applyAlignment="1">
      <alignment horizontal="center" vertical="center" wrapText="1"/>
    </xf>
    <xf numFmtId="0" fontId="132" fillId="0" borderId="48" xfId="1" applyFont="1" applyBorder="1" applyAlignment="1">
      <alignment horizontal="center" vertical="center" wrapText="1"/>
    </xf>
    <xf numFmtId="0" fontId="60" fillId="58" borderId="14" xfId="4" applyFont="1" applyFill="1" applyBorder="1" applyAlignment="1">
      <alignment horizontal="center" vertical="center" wrapText="1"/>
    </xf>
    <xf numFmtId="0" fontId="60" fillId="58" borderId="15" xfId="4" applyFont="1" applyFill="1" applyBorder="1" applyAlignment="1">
      <alignment horizontal="center" vertical="center" wrapText="1"/>
    </xf>
    <xf numFmtId="0" fontId="60" fillId="58" borderId="0" xfId="4" applyFont="1" applyFill="1" applyAlignment="1">
      <alignment horizontal="center" vertical="center" wrapText="1"/>
    </xf>
    <xf numFmtId="0" fontId="60" fillId="58" borderId="17" xfId="4" applyFont="1" applyFill="1" applyBorder="1" applyAlignment="1">
      <alignment horizontal="center" vertical="center" wrapText="1"/>
    </xf>
    <xf numFmtId="0" fontId="60" fillId="58" borderId="160" xfId="4" applyFont="1" applyFill="1" applyBorder="1" applyAlignment="1">
      <alignment horizontal="center" vertical="center" wrapText="1"/>
    </xf>
    <xf numFmtId="0" fontId="60" fillId="58" borderId="161" xfId="4" applyFont="1" applyFill="1" applyBorder="1" applyAlignment="1">
      <alignment horizontal="center" vertical="center" wrapText="1"/>
    </xf>
    <xf numFmtId="0" fontId="28" fillId="3" borderId="161" xfId="1" applyFont="1" applyFill="1" applyBorder="1" applyAlignment="1">
      <alignment horizontal="center" vertical="center" wrapText="1"/>
    </xf>
    <xf numFmtId="0" fontId="52" fillId="53" borderId="161" xfId="1" applyFont="1" applyFill="1" applyBorder="1" applyAlignment="1">
      <alignment horizontal="center" vertical="center" wrapText="1"/>
    </xf>
    <xf numFmtId="0" fontId="52" fillId="54" borderId="161" xfId="1" applyFont="1" applyFill="1" applyBorder="1" applyAlignment="1">
      <alignment horizontal="center" vertical="center"/>
    </xf>
    <xf numFmtId="0" fontId="52" fillId="52" borderId="160" xfId="1" applyFont="1" applyFill="1" applyBorder="1" applyAlignment="1">
      <alignment horizontal="center" vertical="center" wrapText="1"/>
    </xf>
    <xf numFmtId="0" fontId="52" fillId="52" borderId="161" xfId="1" applyFont="1" applyFill="1" applyBorder="1" applyAlignment="1">
      <alignment horizontal="center" vertical="center" wrapText="1"/>
    </xf>
    <xf numFmtId="0" fontId="127" fillId="8" borderId="161" xfId="1" applyFont="1" applyFill="1" applyBorder="1" applyAlignment="1">
      <alignment horizontal="center" vertical="center" wrapText="1"/>
    </xf>
    <xf numFmtId="0" fontId="37" fillId="57" borderId="157" xfId="1" applyFont="1" applyFill="1" applyBorder="1" applyAlignment="1">
      <alignment horizontal="center" vertical="center"/>
    </xf>
    <xf numFmtId="0" fontId="37" fillId="57" borderId="158" xfId="1" applyFont="1" applyFill="1" applyBorder="1" applyAlignment="1">
      <alignment horizontal="center" vertical="center"/>
    </xf>
    <xf numFmtId="0" fontId="37" fillId="57" borderId="159" xfId="1" applyFont="1" applyFill="1" applyBorder="1" applyAlignment="1">
      <alignment horizontal="center" vertical="center"/>
    </xf>
    <xf numFmtId="0" fontId="54" fillId="0" borderId="161" xfId="4" applyFont="1" applyBorder="1" applyAlignment="1">
      <alignment horizontal="center" vertical="center" wrapText="1"/>
    </xf>
    <xf numFmtId="0" fontId="127" fillId="8" borderId="160" xfId="1" applyFont="1" applyFill="1" applyBorder="1" applyAlignment="1">
      <alignment horizontal="center" vertical="center" wrapText="1"/>
    </xf>
    <xf numFmtId="0" fontId="135" fillId="0" borderId="69" xfId="1" applyFont="1" applyBorder="1" applyAlignment="1">
      <alignment horizontal="center" vertical="center" wrapText="1"/>
    </xf>
    <xf numFmtId="0" fontId="135" fillId="0" borderId="34" xfId="1" applyFont="1" applyBorder="1" applyAlignment="1">
      <alignment horizontal="center" vertical="center" wrapText="1"/>
    </xf>
    <xf numFmtId="0" fontId="135" fillId="0" borderId="48" xfId="1" applyFont="1" applyBorder="1" applyAlignment="1">
      <alignment horizontal="center" vertical="center" wrapText="1"/>
    </xf>
    <xf numFmtId="0" fontId="60" fillId="59" borderId="14" xfId="4" applyFont="1" applyFill="1" applyBorder="1" applyAlignment="1">
      <alignment horizontal="center" vertical="center" wrapText="1"/>
    </xf>
    <xf numFmtId="0" fontId="60" fillId="59" borderId="15" xfId="4" applyFont="1" applyFill="1" applyBorder="1" applyAlignment="1">
      <alignment horizontal="center" vertical="center" wrapText="1"/>
    </xf>
    <xf numFmtId="0" fontId="60" fillId="59" borderId="0" xfId="4" applyFont="1" applyFill="1" applyAlignment="1">
      <alignment horizontal="center" vertical="center" wrapText="1"/>
    </xf>
    <xf numFmtId="0" fontId="60" fillId="59" borderId="17" xfId="4" applyFont="1" applyFill="1" applyBorder="1" applyAlignment="1">
      <alignment horizontal="center" vertical="center" wrapText="1"/>
    </xf>
    <xf numFmtId="0" fontId="60" fillId="59" borderId="160" xfId="4" applyFont="1" applyFill="1" applyBorder="1" applyAlignment="1">
      <alignment horizontal="center" vertical="center" wrapText="1"/>
    </xf>
    <xf numFmtId="0" fontId="60" fillId="59" borderId="161" xfId="4" applyFont="1" applyFill="1" applyBorder="1" applyAlignment="1">
      <alignment horizontal="center" vertical="center" wrapText="1"/>
    </xf>
    <xf numFmtId="0" fontId="28" fillId="3" borderId="160" xfId="1" applyFont="1" applyFill="1" applyBorder="1" applyAlignment="1">
      <alignment horizontal="center" vertical="center" wrapText="1"/>
    </xf>
    <xf numFmtId="0" fontId="52" fillId="53" borderId="160" xfId="1" applyFont="1" applyFill="1" applyBorder="1" applyAlignment="1">
      <alignment horizontal="center" vertical="center" wrapText="1"/>
    </xf>
    <xf numFmtId="0" fontId="52" fillId="54" borderId="160" xfId="1" applyFont="1" applyFill="1" applyBorder="1" applyAlignment="1">
      <alignment horizontal="center" vertical="center"/>
    </xf>
    <xf numFmtId="0" fontId="67" fillId="0" borderId="69" xfId="1" applyFont="1" applyBorder="1" applyAlignment="1">
      <alignment horizontal="center" vertical="center" wrapText="1"/>
    </xf>
    <xf numFmtId="0" fontId="67" fillId="0" borderId="34" xfId="1" applyFont="1" applyBorder="1" applyAlignment="1">
      <alignment horizontal="center" vertical="center" wrapText="1"/>
    </xf>
    <xf numFmtId="0" fontId="67" fillId="0" borderId="48" xfId="1" applyFont="1" applyBorder="1" applyAlignment="1">
      <alignment horizontal="center" vertical="center" wrapText="1"/>
    </xf>
    <xf numFmtId="0" fontId="136" fillId="30" borderId="14" xfId="4" applyFont="1" applyFill="1" applyBorder="1" applyAlignment="1">
      <alignment horizontal="center" vertical="center" wrapText="1"/>
    </xf>
    <xf numFmtId="0" fontId="136" fillId="30" borderId="15" xfId="4" applyFont="1" applyFill="1" applyBorder="1" applyAlignment="1">
      <alignment horizontal="center" vertical="center" wrapText="1"/>
    </xf>
    <xf numFmtId="0" fontId="136" fillId="30" borderId="0" xfId="4" applyFont="1" applyFill="1" applyAlignment="1">
      <alignment horizontal="center" vertical="center" wrapText="1"/>
    </xf>
    <xf numFmtId="0" fontId="136" fillId="30" borderId="17" xfId="4" applyFont="1" applyFill="1" applyBorder="1" applyAlignment="1">
      <alignment horizontal="center" vertical="center" wrapText="1"/>
    </xf>
    <xf numFmtId="0" fontId="136" fillId="30" borderId="160" xfId="4" applyFont="1" applyFill="1" applyBorder="1" applyAlignment="1">
      <alignment horizontal="center" vertical="center" wrapText="1"/>
    </xf>
    <xf numFmtId="0" fontId="136" fillId="30" borderId="161" xfId="4" applyFont="1" applyFill="1" applyBorder="1" applyAlignment="1">
      <alignment horizontal="center" vertical="center" wrapText="1"/>
    </xf>
    <xf numFmtId="2" fontId="138" fillId="29" borderId="69" xfId="1" applyNumberFormat="1" applyFont="1" applyFill="1" applyBorder="1" applyAlignment="1" applyProtection="1">
      <alignment horizontal="center" vertical="center" textRotation="90"/>
      <protection locked="0"/>
    </xf>
    <xf numFmtId="2" fontId="138" fillId="29" borderId="34" xfId="1" applyNumberFormat="1" applyFont="1" applyFill="1" applyBorder="1" applyAlignment="1" applyProtection="1">
      <alignment horizontal="center" vertical="center" textRotation="90"/>
      <protection locked="0"/>
    </xf>
    <xf numFmtId="2" fontId="138" fillId="29" borderId="48" xfId="1" applyNumberFormat="1" applyFont="1" applyFill="1" applyBorder="1" applyAlignment="1" applyProtection="1">
      <alignment horizontal="center" vertical="center" textRotation="90"/>
      <protection locked="0"/>
    </xf>
    <xf numFmtId="0" fontId="139" fillId="29" borderId="14" xfId="1" applyFont="1" applyFill="1" applyBorder="1" applyAlignment="1">
      <alignment horizontal="center" vertical="center"/>
    </xf>
    <xf numFmtId="0" fontId="139" fillId="29" borderId="15" xfId="1" applyFont="1" applyFill="1" applyBorder="1" applyAlignment="1">
      <alignment horizontal="center" vertical="center"/>
    </xf>
    <xf numFmtId="0" fontId="139" fillId="29" borderId="0" xfId="1" applyFont="1" applyFill="1" applyAlignment="1">
      <alignment horizontal="center" vertical="center"/>
    </xf>
    <xf numFmtId="0" fontId="139" fillId="29" borderId="17" xfId="1" applyFont="1" applyFill="1" applyBorder="1" applyAlignment="1">
      <alignment horizontal="center" vertical="center"/>
    </xf>
    <xf numFmtId="0" fontId="139" fillId="29" borderId="160" xfId="1" applyFont="1" applyFill="1" applyBorder="1" applyAlignment="1">
      <alignment horizontal="center" vertical="center"/>
    </xf>
    <xf numFmtId="0" fontId="139" fillId="29" borderId="161" xfId="1" applyFont="1" applyFill="1" applyBorder="1" applyAlignment="1">
      <alignment horizontal="center" vertical="center"/>
    </xf>
    <xf numFmtId="2" fontId="138" fillId="32" borderId="69" xfId="1" applyNumberFormat="1" applyFont="1" applyFill="1" applyBorder="1" applyAlignment="1" applyProtection="1">
      <alignment horizontal="center" vertical="center" textRotation="90"/>
      <protection locked="0"/>
    </xf>
    <xf numFmtId="2" fontId="138" fillId="32" borderId="34" xfId="1" applyNumberFormat="1" applyFont="1" applyFill="1" applyBorder="1" applyAlignment="1" applyProtection="1">
      <alignment horizontal="center" vertical="center" textRotation="90"/>
      <protection locked="0"/>
    </xf>
    <xf numFmtId="2" fontId="138" fillId="32" borderId="48" xfId="1" applyNumberFormat="1" applyFont="1" applyFill="1" applyBorder="1" applyAlignment="1" applyProtection="1">
      <alignment horizontal="center" vertical="center" textRotation="90"/>
      <protection locked="0"/>
    </xf>
    <xf numFmtId="0" fontId="139" fillId="32" borderId="14" xfId="1" applyFont="1" applyFill="1" applyBorder="1" applyAlignment="1">
      <alignment horizontal="center" vertical="center"/>
    </xf>
    <xf numFmtId="0" fontId="139" fillId="32" borderId="15" xfId="1" applyFont="1" applyFill="1" applyBorder="1" applyAlignment="1">
      <alignment horizontal="center" vertical="center"/>
    </xf>
    <xf numFmtId="0" fontId="139" fillId="32" borderId="0" xfId="1" applyFont="1" applyFill="1" applyAlignment="1">
      <alignment horizontal="center" vertical="center"/>
    </xf>
    <xf numFmtId="0" fontId="139" fillId="32" borderId="17" xfId="1" applyFont="1" applyFill="1" applyBorder="1" applyAlignment="1">
      <alignment horizontal="center" vertical="center"/>
    </xf>
    <xf numFmtId="0" fontId="139" fillId="32" borderId="160" xfId="1" applyFont="1" applyFill="1" applyBorder="1" applyAlignment="1">
      <alignment horizontal="center" vertical="center"/>
    </xf>
    <xf numFmtId="0" fontId="139" fillId="32" borderId="161" xfId="1" applyFont="1" applyFill="1" applyBorder="1" applyAlignment="1">
      <alignment horizontal="center" vertical="center"/>
    </xf>
    <xf numFmtId="0" fontId="61" fillId="3" borderId="14" xfId="1" applyFont="1" applyFill="1" applyBorder="1" applyAlignment="1">
      <alignment horizontal="center" vertical="center"/>
    </xf>
    <xf numFmtId="0" fontId="61" fillId="3" borderId="15" xfId="1" applyFont="1" applyFill="1" applyBorder="1" applyAlignment="1">
      <alignment horizontal="center" vertical="center"/>
    </xf>
    <xf numFmtId="0" fontId="61" fillId="3" borderId="0" xfId="1" applyFont="1" applyFill="1" applyAlignment="1">
      <alignment horizontal="center" vertical="center"/>
    </xf>
    <xf numFmtId="0" fontId="61" fillId="3" borderId="17" xfId="1" applyFont="1" applyFill="1" applyBorder="1" applyAlignment="1">
      <alignment horizontal="center" vertical="center"/>
    </xf>
    <xf numFmtId="0" fontId="61" fillId="3" borderId="160" xfId="1" applyFont="1" applyFill="1" applyBorder="1" applyAlignment="1">
      <alignment horizontal="center" vertical="center"/>
    </xf>
    <xf numFmtId="0" fontId="61" fillId="3" borderId="161" xfId="1" applyFont="1" applyFill="1" applyBorder="1" applyAlignment="1">
      <alignment horizontal="center" vertical="center"/>
    </xf>
    <xf numFmtId="2" fontId="138" fillId="60" borderId="69" xfId="1" applyNumberFormat="1" applyFont="1" applyFill="1" applyBorder="1" applyAlignment="1" applyProtection="1">
      <alignment horizontal="center" vertical="center" textRotation="90"/>
      <protection locked="0"/>
    </xf>
    <xf numFmtId="2" fontId="138" fillId="60" borderId="34" xfId="1" applyNumberFormat="1" applyFont="1" applyFill="1" applyBorder="1" applyAlignment="1" applyProtection="1">
      <alignment horizontal="center" vertical="center" textRotation="90"/>
      <protection locked="0"/>
    </xf>
    <xf numFmtId="2" fontId="138" fillId="60" borderId="48" xfId="1" applyNumberFormat="1" applyFont="1" applyFill="1" applyBorder="1" applyAlignment="1" applyProtection="1">
      <alignment horizontal="center" vertical="center" textRotation="90"/>
      <protection locked="0"/>
    </xf>
    <xf numFmtId="0" fontId="139" fillId="60" borderId="14" xfId="1" applyFont="1" applyFill="1" applyBorder="1" applyAlignment="1">
      <alignment horizontal="center" vertical="center"/>
    </xf>
    <xf numFmtId="0" fontId="139" fillId="60" borderId="15" xfId="1" applyFont="1" applyFill="1" applyBorder="1" applyAlignment="1">
      <alignment horizontal="center" vertical="center"/>
    </xf>
    <xf numFmtId="0" fontId="139" fillId="60" borderId="0" xfId="1" applyFont="1" applyFill="1" applyAlignment="1">
      <alignment horizontal="center" vertical="center"/>
    </xf>
    <xf numFmtId="0" fontId="139" fillId="60" borderId="17" xfId="1" applyFont="1" applyFill="1" applyBorder="1" applyAlignment="1">
      <alignment horizontal="center" vertical="center"/>
    </xf>
    <xf numFmtId="0" fontId="139" fillId="60" borderId="160" xfId="1" applyFont="1" applyFill="1" applyBorder="1" applyAlignment="1">
      <alignment horizontal="center" vertical="center"/>
    </xf>
    <xf numFmtId="0" fontId="139" fillId="60" borderId="161" xfId="1" applyFont="1" applyFill="1" applyBorder="1" applyAlignment="1">
      <alignment horizontal="center" vertical="center"/>
    </xf>
    <xf numFmtId="2" fontId="138" fillId="30" borderId="69" xfId="1" applyNumberFormat="1" applyFont="1" applyFill="1" applyBorder="1" applyAlignment="1" applyProtection="1">
      <alignment horizontal="center" vertical="center" textRotation="90"/>
      <protection locked="0"/>
    </xf>
    <xf numFmtId="2" fontId="138" fillId="30" borderId="34" xfId="1" applyNumberFormat="1" applyFont="1" applyFill="1" applyBorder="1" applyAlignment="1" applyProtection="1">
      <alignment horizontal="center" vertical="center" textRotation="90"/>
      <protection locked="0"/>
    </xf>
    <xf numFmtId="2" fontId="138" fillId="30" borderId="48" xfId="1" applyNumberFormat="1" applyFont="1" applyFill="1" applyBorder="1" applyAlignment="1" applyProtection="1">
      <alignment horizontal="center" vertical="center" textRotation="90"/>
      <protection locked="0"/>
    </xf>
    <xf numFmtId="0" fontId="139" fillId="30" borderId="14" xfId="1" applyFont="1" applyFill="1" applyBorder="1" applyAlignment="1">
      <alignment horizontal="center" vertical="center"/>
    </xf>
    <xf numFmtId="0" fontId="139" fillId="30" borderId="15" xfId="1" applyFont="1" applyFill="1" applyBorder="1" applyAlignment="1">
      <alignment horizontal="center" vertical="center"/>
    </xf>
    <xf numFmtId="0" fontId="139" fillId="30" borderId="0" xfId="1" applyFont="1" applyFill="1" applyAlignment="1">
      <alignment horizontal="center" vertical="center"/>
    </xf>
    <xf numFmtId="0" fontId="139" fillId="30" borderId="17" xfId="1" applyFont="1" applyFill="1" applyBorder="1" applyAlignment="1">
      <alignment horizontal="center" vertical="center"/>
    </xf>
    <xf numFmtId="0" fontId="139" fillId="30" borderId="160" xfId="1" applyFont="1" applyFill="1" applyBorder="1" applyAlignment="1">
      <alignment horizontal="center" vertical="center"/>
    </xf>
    <xf numFmtId="0" fontId="139" fillId="30" borderId="161" xfId="1" applyFont="1" applyFill="1" applyBorder="1" applyAlignment="1">
      <alignment horizontal="center" vertical="center"/>
    </xf>
    <xf numFmtId="0" fontId="140" fillId="8" borderId="14" xfId="1" applyFont="1" applyFill="1" applyBorder="1" applyAlignment="1">
      <alignment horizontal="center" vertical="center" wrapText="1"/>
    </xf>
    <xf numFmtId="0" fontId="140" fillId="8" borderId="15" xfId="1" applyFont="1" applyFill="1" applyBorder="1" applyAlignment="1">
      <alignment horizontal="center" vertical="center" wrapText="1"/>
    </xf>
    <xf numFmtId="0" fontId="140" fillId="8" borderId="0" xfId="1" applyFont="1" applyFill="1" applyAlignment="1">
      <alignment horizontal="center" vertical="center" wrapText="1"/>
    </xf>
    <xf numFmtId="0" fontId="140" fillId="8" borderId="17" xfId="1" applyFont="1" applyFill="1" applyBorder="1" applyAlignment="1">
      <alignment horizontal="center" vertical="center" wrapText="1"/>
    </xf>
    <xf numFmtId="0" fontId="140" fillId="8" borderId="160" xfId="1" applyFont="1" applyFill="1" applyBorder="1" applyAlignment="1">
      <alignment horizontal="center" vertical="center" wrapText="1"/>
    </xf>
    <xf numFmtId="0" fontId="140" fillId="8" borderId="161" xfId="1" applyFont="1" applyFill="1" applyBorder="1" applyAlignment="1">
      <alignment horizontal="center" vertical="center" wrapText="1"/>
    </xf>
    <xf numFmtId="2" fontId="141" fillId="17" borderId="69" xfId="1" applyNumberFormat="1" applyFont="1" applyFill="1" applyBorder="1" applyAlignment="1" applyProtection="1">
      <alignment horizontal="center" vertical="center" textRotation="90" wrapText="1"/>
      <protection locked="0"/>
    </xf>
    <xf numFmtId="2" fontId="141" fillId="17" borderId="34" xfId="1" applyNumberFormat="1" applyFont="1" applyFill="1" applyBorder="1" applyAlignment="1" applyProtection="1">
      <alignment horizontal="center" vertical="center" textRotation="90" wrapText="1"/>
      <protection locked="0"/>
    </xf>
    <xf numFmtId="2" fontId="141" fillId="17" borderId="48" xfId="1" applyNumberFormat="1" applyFont="1" applyFill="1" applyBorder="1" applyAlignment="1" applyProtection="1">
      <alignment horizontal="center" vertical="center" textRotation="90" wrapText="1"/>
      <protection locked="0"/>
    </xf>
    <xf numFmtId="0" fontId="142" fillId="0" borderId="14" xfId="4" applyFont="1" applyBorder="1" applyAlignment="1">
      <alignment horizontal="center" vertical="center" wrapText="1"/>
    </xf>
    <xf numFmtId="0" fontId="142" fillId="0" borderId="15" xfId="4" applyFont="1" applyBorder="1" applyAlignment="1">
      <alignment horizontal="center" vertical="center" wrapText="1"/>
    </xf>
    <xf numFmtId="0" fontId="142" fillId="0" borderId="0" xfId="4" applyFont="1" applyAlignment="1">
      <alignment horizontal="center" vertical="center" wrapText="1"/>
    </xf>
    <xf numFmtId="0" fontId="142" fillId="0" borderId="17" xfId="4" applyFont="1" applyBorder="1" applyAlignment="1">
      <alignment horizontal="center" vertical="center" wrapText="1"/>
    </xf>
    <xf numFmtId="0" fontId="142" fillId="0" borderId="160" xfId="4" applyFont="1" applyBorder="1" applyAlignment="1">
      <alignment horizontal="center" vertical="center" wrapText="1"/>
    </xf>
    <xf numFmtId="0" fontId="142" fillId="0" borderId="161" xfId="4" applyFont="1" applyBorder="1" applyAlignment="1">
      <alignment horizontal="center" vertical="center" wrapText="1"/>
    </xf>
    <xf numFmtId="0" fontId="54" fillId="28" borderId="69" xfId="1" applyFont="1" applyFill="1" applyBorder="1" applyAlignment="1">
      <alignment horizontal="center" vertical="center" wrapText="1"/>
    </xf>
    <xf numFmtId="0" fontId="54" fillId="28" borderId="34" xfId="1" applyFont="1" applyFill="1" applyBorder="1" applyAlignment="1">
      <alignment horizontal="center" vertical="center" wrapText="1"/>
    </xf>
    <xf numFmtId="0" fontId="54" fillId="28" borderId="48" xfId="1" applyFont="1" applyFill="1" applyBorder="1" applyAlignment="1">
      <alignment horizontal="center" vertical="center" wrapText="1"/>
    </xf>
    <xf numFmtId="0" fontId="101" fillId="28" borderId="14" xfId="4" applyFont="1" applyFill="1" applyBorder="1" applyAlignment="1">
      <alignment horizontal="center" vertical="center" wrapText="1"/>
    </xf>
    <xf numFmtId="0" fontId="101" fillId="28" borderId="15" xfId="4" applyFont="1" applyFill="1" applyBorder="1" applyAlignment="1">
      <alignment horizontal="center" vertical="center" wrapText="1"/>
    </xf>
    <xf numFmtId="0" fontId="101" fillId="28" borderId="0" xfId="4" applyFont="1" applyFill="1" applyAlignment="1">
      <alignment horizontal="center" vertical="center" wrapText="1"/>
    </xf>
    <xf numFmtId="0" fontId="101" fillId="28" borderId="17" xfId="4" applyFont="1" applyFill="1" applyBorder="1" applyAlignment="1">
      <alignment horizontal="center" vertical="center" wrapText="1"/>
    </xf>
    <xf numFmtId="0" fontId="101" fillId="28" borderId="160" xfId="4" applyFont="1" applyFill="1" applyBorder="1" applyAlignment="1">
      <alignment horizontal="center" vertical="center" wrapText="1"/>
    </xf>
    <xf numFmtId="0" fontId="101" fillId="28" borderId="161" xfId="4" applyFont="1" applyFill="1" applyBorder="1" applyAlignment="1">
      <alignment horizontal="center" vertical="center" wrapText="1"/>
    </xf>
    <xf numFmtId="2" fontId="104" fillId="61" borderId="69" xfId="1" applyNumberFormat="1" applyFont="1" applyFill="1" applyBorder="1" applyAlignment="1" applyProtection="1">
      <alignment horizontal="center" vertical="center" textRotation="90"/>
      <protection locked="0"/>
    </xf>
    <xf numFmtId="2" fontId="104" fillId="61" borderId="34" xfId="1" applyNumberFormat="1" applyFont="1" applyFill="1" applyBorder="1" applyAlignment="1" applyProtection="1">
      <alignment horizontal="center" vertical="center" textRotation="90"/>
      <protection locked="0"/>
    </xf>
    <xf numFmtId="2" fontId="104" fillId="61" borderId="48" xfId="1" applyNumberFormat="1" applyFont="1" applyFill="1" applyBorder="1" applyAlignment="1" applyProtection="1">
      <alignment horizontal="center" vertical="center" textRotation="90"/>
      <protection locked="0"/>
    </xf>
    <xf numFmtId="0" fontId="52" fillId="61" borderId="14" xfId="1" applyFont="1" applyFill="1" applyBorder="1" applyAlignment="1">
      <alignment horizontal="center" vertical="center" wrapText="1"/>
    </xf>
    <xf numFmtId="0" fontId="52" fillId="61" borderId="15" xfId="1" applyFont="1" applyFill="1" applyBorder="1" applyAlignment="1">
      <alignment horizontal="center" vertical="center" wrapText="1"/>
    </xf>
    <xf numFmtId="0" fontId="52" fillId="61" borderId="0" xfId="1" applyFont="1" applyFill="1" applyAlignment="1">
      <alignment horizontal="center" vertical="center" wrapText="1"/>
    </xf>
    <xf numFmtId="0" fontId="52" fillId="61" borderId="17" xfId="1" applyFont="1" applyFill="1" applyBorder="1" applyAlignment="1">
      <alignment horizontal="center" vertical="center" wrapText="1"/>
    </xf>
    <xf numFmtId="0" fontId="52" fillId="61" borderId="160" xfId="1" applyFont="1" applyFill="1" applyBorder="1" applyAlignment="1">
      <alignment horizontal="center" vertical="center" wrapText="1"/>
    </xf>
    <xf numFmtId="0" fontId="52" fillId="61" borderId="161" xfId="1" applyFont="1" applyFill="1" applyBorder="1" applyAlignment="1">
      <alignment horizontal="center" vertical="center" wrapText="1"/>
    </xf>
    <xf numFmtId="2" fontId="103" fillId="63" borderId="69" xfId="1" applyNumberFormat="1" applyFont="1" applyFill="1" applyBorder="1" applyAlignment="1" applyProtection="1">
      <alignment horizontal="center" vertical="center" textRotation="90"/>
      <protection locked="0"/>
    </xf>
    <xf numFmtId="2" fontId="103" fillId="63" borderId="34" xfId="1" applyNumberFormat="1" applyFont="1" applyFill="1" applyBorder="1" applyAlignment="1" applyProtection="1">
      <alignment horizontal="center" vertical="center" textRotation="90"/>
      <protection locked="0"/>
    </xf>
    <xf numFmtId="2" fontId="103" fillId="63" borderId="48" xfId="1" applyNumberFormat="1" applyFont="1" applyFill="1" applyBorder="1" applyAlignment="1" applyProtection="1">
      <alignment horizontal="center" vertical="center" textRotation="90"/>
      <protection locked="0"/>
    </xf>
    <xf numFmtId="0" fontId="28" fillId="63" borderId="14" xfId="1" applyFont="1" applyFill="1" applyBorder="1" applyAlignment="1">
      <alignment horizontal="center" vertical="center" wrapText="1"/>
    </xf>
    <xf numFmtId="0" fontId="28" fillId="63" borderId="15" xfId="1" applyFont="1" applyFill="1" applyBorder="1" applyAlignment="1">
      <alignment horizontal="center" vertical="center" wrapText="1"/>
    </xf>
    <xf numFmtId="0" fontId="28" fillId="63" borderId="0" xfId="1" applyFont="1" applyFill="1" applyAlignment="1">
      <alignment horizontal="center" vertical="center" wrapText="1"/>
    </xf>
    <xf numFmtId="0" fontId="28" fillId="63" borderId="17" xfId="1" applyFont="1" applyFill="1" applyBorder="1" applyAlignment="1">
      <alignment horizontal="center" vertical="center" wrapText="1"/>
    </xf>
    <xf numFmtId="0" fontId="28" fillId="63" borderId="160" xfId="1" applyFont="1" applyFill="1" applyBorder="1" applyAlignment="1">
      <alignment horizontal="center" vertical="center" wrapText="1"/>
    </xf>
    <xf numFmtId="0" fontId="28" fillId="63" borderId="161" xfId="1" applyFont="1" applyFill="1" applyBorder="1" applyAlignment="1">
      <alignment horizontal="center" vertical="center" wrapText="1"/>
    </xf>
    <xf numFmtId="0" fontId="47" fillId="52" borderId="14" xfId="1" applyFont="1" applyFill="1" applyBorder="1" applyAlignment="1">
      <alignment horizontal="center" vertical="center" wrapText="1"/>
    </xf>
    <xf numFmtId="0" fontId="47" fillId="52" borderId="15" xfId="1" applyFont="1" applyFill="1" applyBorder="1" applyAlignment="1">
      <alignment horizontal="center" vertical="center" wrapText="1"/>
    </xf>
    <xf numFmtId="0" fontId="47" fillId="52" borderId="0" xfId="1" applyFont="1" applyFill="1" applyAlignment="1">
      <alignment horizontal="center" vertical="center" wrapText="1"/>
    </xf>
    <xf numFmtId="0" fontId="47" fillId="52" borderId="17" xfId="1" applyFont="1" applyFill="1" applyBorder="1" applyAlignment="1">
      <alignment horizontal="center" vertical="center" wrapText="1"/>
    </xf>
    <xf numFmtId="0" fontId="47" fillId="52" borderId="160" xfId="1" applyFont="1" applyFill="1" applyBorder="1" applyAlignment="1">
      <alignment horizontal="center" vertical="center" wrapText="1"/>
    </xf>
    <xf numFmtId="0" fontId="47" fillId="52" borderId="161" xfId="1" applyFont="1" applyFill="1" applyBorder="1" applyAlignment="1">
      <alignment horizontal="center" vertical="center" wrapText="1"/>
    </xf>
    <xf numFmtId="2" fontId="103" fillId="62" borderId="69" xfId="1" applyNumberFormat="1" applyFont="1" applyFill="1" applyBorder="1" applyAlignment="1" applyProtection="1">
      <alignment horizontal="center" vertical="center" textRotation="90"/>
      <protection locked="0"/>
    </xf>
    <xf numFmtId="2" fontId="103" fillId="62" borderId="34" xfId="1" applyNumberFormat="1" applyFont="1" applyFill="1" applyBorder="1" applyAlignment="1" applyProtection="1">
      <alignment horizontal="center" vertical="center" textRotation="90"/>
      <protection locked="0"/>
    </xf>
    <xf numFmtId="2" fontId="103" fillId="62" borderId="48" xfId="1" applyNumberFormat="1" applyFont="1" applyFill="1" applyBorder="1" applyAlignment="1" applyProtection="1">
      <alignment horizontal="center" vertical="center" textRotation="90"/>
      <protection locked="0"/>
    </xf>
    <xf numFmtId="0" fontId="28" fillId="62" borderId="14" xfId="1" applyFont="1" applyFill="1" applyBorder="1" applyAlignment="1">
      <alignment horizontal="center" vertical="center" wrapText="1"/>
    </xf>
    <xf numFmtId="0" fontId="28" fillId="62" borderId="15" xfId="1" applyFont="1" applyFill="1" applyBorder="1" applyAlignment="1">
      <alignment horizontal="center" vertical="center" wrapText="1"/>
    </xf>
    <xf numFmtId="0" fontId="28" fillId="62" borderId="0" xfId="1" applyFont="1" applyFill="1" applyAlignment="1">
      <alignment horizontal="center" vertical="center" wrapText="1"/>
    </xf>
    <xf numFmtId="0" fontId="28" fillId="62" borderId="17" xfId="1" applyFont="1" applyFill="1" applyBorder="1" applyAlignment="1">
      <alignment horizontal="center" vertical="center" wrapText="1"/>
    </xf>
    <xf numFmtId="0" fontId="28" fillId="62" borderId="160" xfId="1" applyFont="1" applyFill="1" applyBorder="1" applyAlignment="1">
      <alignment horizontal="center" vertical="center" wrapText="1"/>
    </xf>
    <xf numFmtId="0" fontId="28" fillId="62" borderId="161" xfId="1" applyFont="1" applyFill="1" applyBorder="1" applyAlignment="1">
      <alignment horizontal="center" vertical="center" wrapText="1"/>
    </xf>
    <xf numFmtId="0" fontId="119" fillId="30" borderId="69" xfId="1" applyFont="1" applyFill="1" applyBorder="1" applyAlignment="1">
      <alignment horizontal="center" vertical="center" wrapText="1"/>
    </xf>
    <xf numFmtId="0" fontId="119" fillId="30" borderId="34" xfId="1" applyFont="1" applyFill="1" applyBorder="1" applyAlignment="1">
      <alignment horizontal="center" vertical="center" wrapText="1"/>
    </xf>
    <xf numFmtId="0" fontId="119" fillId="30" borderId="48" xfId="1" applyFont="1" applyFill="1" applyBorder="1" applyAlignment="1">
      <alignment horizontal="center" vertical="center" wrapText="1"/>
    </xf>
    <xf numFmtId="2" fontId="103" fillId="64" borderId="69" xfId="1" applyNumberFormat="1" applyFont="1" applyFill="1" applyBorder="1" applyAlignment="1" applyProtection="1">
      <alignment horizontal="center" vertical="center" textRotation="90"/>
      <protection locked="0"/>
    </xf>
    <xf numFmtId="2" fontId="103" fillId="64" borderId="34" xfId="1" applyNumberFormat="1" applyFont="1" applyFill="1" applyBorder="1" applyAlignment="1" applyProtection="1">
      <alignment horizontal="center" vertical="center" textRotation="90"/>
      <protection locked="0"/>
    </xf>
    <xf numFmtId="2" fontId="103" fillId="64" borderId="48" xfId="1" applyNumberFormat="1" applyFont="1" applyFill="1" applyBorder="1" applyAlignment="1" applyProtection="1">
      <alignment horizontal="center" vertical="center" textRotation="90"/>
      <protection locked="0"/>
    </xf>
    <xf numFmtId="0" fontId="28" fillId="64" borderId="14" xfId="1" applyFont="1" applyFill="1" applyBorder="1" applyAlignment="1">
      <alignment horizontal="center" vertical="center" wrapText="1"/>
    </xf>
    <xf numFmtId="0" fontId="28" fillId="64" borderId="15" xfId="1" applyFont="1" applyFill="1" applyBorder="1" applyAlignment="1">
      <alignment horizontal="center" vertical="center" wrapText="1"/>
    </xf>
    <xf numFmtId="0" fontId="28" fillId="64" borderId="0" xfId="1" applyFont="1" applyFill="1" applyAlignment="1">
      <alignment horizontal="center" vertical="center" wrapText="1"/>
    </xf>
    <xf numFmtId="0" fontId="28" fillId="64" borderId="17" xfId="1" applyFont="1" applyFill="1" applyBorder="1" applyAlignment="1">
      <alignment horizontal="center" vertical="center" wrapText="1"/>
    </xf>
    <xf numFmtId="0" fontId="28" fillId="64" borderId="160" xfId="1" applyFont="1" applyFill="1" applyBorder="1" applyAlignment="1">
      <alignment horizontal="center" vertical="center" wrapText="1"/>
    </xf>
    <xf numFmtId="0" fontId="28" fillId="64" borderId="161" xfId="1" applyFont="1" applyFill="1" applyBorder="1" applyAlignment="1">
      <alignment horizontal="center" vertical="center" wrapText="1"/>
    </xf>
    <xf numFmtId="0" fontId="106" fillId="28" borderId="14" xfId="4" applyFont="1" applyFill="1" applyBorder="1" applyAlignment="1">
      <alignment horizontal="center" vertical="center" wrapText="1"/>
    </xf>
    <xf numFmtId="0" fontId="106" fillId="28" borderId="15" xfId="4" applyFont="1" applyFill="1" applyBorder="1" applyAlignment="1">
      <alignment horizontal="center" vertical="center" wrapText="1"/>
    </xf>
    <xf numFmtId="0" fontId="106" fillId="28" borderId="0" xfId="4" applyFont="1" applyFill="1" applyAlignment="1">
      <alignment horizontal="center" vertical="center" wrapText="1"/>
    </xf>
    <xf numFmtId="0" fontId="106" fillId="28" borderId="17" xfId="4" applyFont="1" applyFill="1" applyBorder="1" applyAlignment="1">
      <alignment horizontal="center" vertical="center" wrapText="1"/>
    </xf>
    <xf numFmtId="0" fontId="106" fillId="28" borderId="160" xfId="4" applyFont="1" applyFill="1" applyBorder="1" applyAlignment="1">
      <alignment horizontal="center" vertical="center" wrapText="1"/>
    </xf>
    <xf numFmtId="0" fontId="106" fillId="28" borderId="161" xfId="4" applyFont="1" applyFill="1" applyBorder="1" applyAlignment="1">
      <alignment horizontal="center" vertical="center" wrapText="1"/>
    </xf>
    <xf numFmtId="2" fontId="103" fillId="66" borderId="69" xfId="1" applyNumberFormat="1" applyFont="1" applyFill="1" applyBorder="1" applyAlignment="1" applyProtection="1">
      <alignment horizontal="center" vertical="center" textRotation="90"/>
      <protection locked="0"/>
    </xf>
    <xf numFmtId="2" fontId="103" fillId="66" borderId="34" xfId="1" applyNumberFormat="1" applyFont="1" applyFill="1" applyBorder="1" applyAlignment="1" applyProtection="1">
      <alignment horizontal="center" vertical="center" textRotation="90"/>
      <protection locked="0"/>
    </xf>
    <xf numFmtId="2" fontId="103" fillId="66" borderId="48" xfId="1" applyNumberFormat="1" applyFont="1" applyFill="1" applyBorder="1" applyAlignment="1" applyProtection="1">
      <alignment horizontal="center" vertical="center" textRotation="90"/>
      <protection locked="0"/>
    </xf>
    <xf numFmtId="0" fontId="28" fillId="66" borderId="14" xfId="1" applyFont="1" applyFill="1" applyBorder="1" applyAlignment="1">
      <alignment horizontal="center" vertical="center" wrapText="1"/>
    </xf>
    <xf numFmtId="0" fontId="28" fillId="66" borderId="15" xfId="1" applyFont="1" applyFill="1" applyBorder="1" applyAlignment="1">
      <alignment horizontal="center" vertical="center" wrapText="1"/>
    </xf>
    <xf numFmtId="0" fontId="28" fillId="66" borderId="0" xfId="1" applyFont="1" applyFill="1" applyAlignment="1">
      <alignment horizontal="center" vertical="center" wrapText="1"/>
    </xf>
    <xf numFmtId="0" fontId="28" fillId="66" borderId="17" xfId="1" applyFont="1" applyFill="1" applyBorder="1" applyAlignment="1">
      <alignment horizontal="center" vertical="center" wrapText="1"/>
    </xf>
    <xf numFmtId="0" fontId="28" fillId="66" borderId="160" xfId="1" applyFont="1" applyFill="1" applyBorder="1" applyAlignment="1">
      <alignment horizontal="center" vertical="center" wrapText="1"/>
    </xf>
    <xf numFmtId="0" fontId="28" fillId="66" borderId="161" xfId="1" applyFont="1" applyFill="1" applyBorder="1" applyAlignment="1">
      <alignment horizontal="center" vertical="center" wrapText="1"/>
    </xf>
    <xf numFmtId="2" fontId="103" fillId="65" borderId="69" xfId="1" applyNumberFormat="1" applyFont="1" applyFill="1" applyBorder="1" applyAlignment="1" applyProtection="1">
      <alignment horizontal="center" vertical="center" textRotation="90"/>
      <protection locked="0"/>
    </xf>
    <xf numFmtId="2" fontId="103" fillId="65" borderId="34" xfId="1" applyNumberFormat="1" applyFont="1" applyFill="1" applyBorder="1" applyAlignment="1" applyProtection="1">
      <alignment horizontal="center" vertical="center" textRotation="90"/>
      <protection locked="0"/>
    </xf>
    <xf numFmtId="2" fontId="103" fillId="65" borderId="48" xfId="1" applyNumberFormat="1" applyFont="1" applyFill="1" applyBorder="1" applyAlignment="1" applyProtection="1">
      <alignment horizontal="center" vertical="center" textRotation="90"/>
      <protection locked="0"/>
    </xf>
    <xf numFmtId="0" fontId="28" fillId="65" borderId="14" xfId="1" applyFont="1" applyFill="1" applyBorder="1" applyAlignment="1">
      <alignment horizontal="center" vertical="center" wrapText="1"/>
    </xf>
    <xf numFmtId="0" fontId="28" fillId="65" borderId="15" xfId="1" applyFont="1" applyFill="1" applyBorder="1" applyAlignment="1">
      <alignment horizontal="center" vertical="center" wrapText="1"/>
    </xf>
    <xf numFmtId="0" fontId="28" fillId="65" borderId="0" xfId="1" applyFont="1" applyFill="1" applyAlignment="1">
      <alignment horizontal="center" vertical="center" wrapText="1"/>
    </xf>
    <xf numFmtId="0" fontId="28" fillId="65" borderId="17" xfId="1" applyFont="1" applyFill="1" applyBorder="1" applyAlignment="1">
      <alignment horizontal="center" vertical="center" wrapText="1"/>
    </xf>
    <xf numFmtId="0" fontId="28" fillId="65" borderId="160" xfId="1" applyFont="1" applyFill="1" applyBorder="1" applyAlignment="1">
      <alignment horizontal="center" vertical="center" wrapText="1"/>
    </xf>
    <xf numFmtId="0" fontId="28" fillId="65" borderId="161" xfId="1" applyFont="1" applyFill="1" applyBorder="1" applyAlignment="1">
      <alignment horizontal="center" vertical="center" wrapText="1"/>
    </xf>
    <xf numFmtId="2" fontId="104" fillId="68" borderId="69" xfId="1" applyNumberFormat="1" applyFont="1" applyFill="1" applyBorder="1" applyAlignment="1" applyProtection="1">
      <alignment horizontal="center" vertical="center" textRotation="90"/>
      <protection locked="0"/>
    </xf>
    <xf numFmtId="2" fontId="104" fillId="68" borderId="34" xfId="1" applyNumberFormat="1" applyFont="1" applyFill="1" applyBorder="1" applyAlignment="1" applyProtection="1">
      <alignment horizontal="center" vertical="center" textRotation="90"/>
      <protection locked="0"/>
    </xf>
    <xf numFmtId="2" fontId="104" fillId="68" borderId="48" xfId="1" applyNumberFormat="1" applyFont="1" applyFill="1" applyBorder="1" applyAlignment="1" applyProtection="1">
      <alignment horizontal="center" vertical="center" textRotation="90"/>
      <protection locked="0"/>
    </xf>
    <xf numFmtId="0" fontId="52" fillId="68" borderId="14" xfId="1" applyFont="1" applyFill="1" applyBorder="1" applyAlignment="1">
      <alignment horizontal="center" vertical="center" wrapText="1"/>
    </xf>
    <xf numFmtId="0" fontId="52" fillId="68" borderId="15" xfId="1" applyFont="1" applyFill="1" applyBorder="1" applyAlignment="1">
      <alignment horizontal="center" vertical="center" wrapText="1"/>
    </xf>
    <xf numFmtId="0" fontId="52" fillId="68" borderId="0" xfId="1" applyFont="1" applyFill="1" applyAlignment="1">
      <alignment horizontal="center" vertical="center" wrapText="1"/>
    </xf>
    <xf numFmtId="0" fontId="52" fillId="68" borderId="17" xfId="1" applyFont="1" applyFill="1" applyBorder="1" applyAlignment="1">
      <alignment horizontal="center" vertical="center" wrapText="1"/>
    </xf>
    <xf numFmtId="0" fontId="52" fillId="68" borderId="160" xfId="1" applyFont="1" applyFill="1" applyBorder="1" applyAlignment="1">
      <alignment horizontal="center" vertical="center" wrapText="1"/>
    </xf>
    <xf numFmtId="0" fontId="52" fillId="68" borderId="161" xfId="1" applyFont="1" applyFill="1" applyBorder="1" applyAlignment="1">
      <alignment horizontal="center" vertical="center" wrapText="1"/>
    </xf>
    <xf numFmtId="2" fontId="103" fillId="67" borderId="69" xfId="1" applyNumberFormat="1" applyFont="1" applyFill="1" applyBorder="1" applyAlignment="1" applyProtection="1">
      <alignment horizontal="center" vertical="center" textRotation="90"/>
      <protection locked="0"/>
    </xf>
    <xf numFmtId="2" fontId="103" fillId="67" borderId="34" xfId="1" applyNumberFormat="1" applyFont="1" applyFill="1" applyBorder="1" applyAlignment="1" applyProtection="1">
      <alignment horizontal="center" vertical="center" textRotation="90"/>
      <protection locked="0"/>
    </xf>
    <xf numFmtId="2" fontId="103" fillId="67" borderId="48" xfId="1" applyNumberFormat="1" applyFont="1" applyFill="1" applyBorder="1" applyAlignment="1" applyProtection="1">
      <alignment horizontal="center" vertical="center" textRotation="90"/>
      <protection locked="0"/>
    </xf>
    <xf numFmtId="0" fontId="28" fillId="67" borderId="14" xfId="1" applyFont="1" applyFill="1" applyBorder="1" applyAlignment="1">
      <alignment horizontal="center" vertical="center" wrapText="1"/>
    </xf>
    <xf numFmtId="0" fontId="28" fillId="67" borderId="15" xfId="1" applyFont="1" applyFill="1" applyBorder="1" applyAlignment="1">
      <alignment horizontal="center" vertical="center" wrapText="1"/>
    </xf>
    <xf numFmtId="0" fontId="28" fillId="67" borderId="0" xfId="1" applyFont="1" applyFill="1" applyAlignment="1">
      <alignment horizontal="center" vertical="center" wrapText="1"/>
    </xf>
    <xf numFmtId="0" fontId="28" fillId="67" borderId="17" xfId="1" applyFont="1" applyFill="1" applyBorder="1" applyAlignment="1">
      <alignment horizontal="center" vertical="center" wrapText="1"/>
    </xf>
    <xf numFmtId="0" fontId="28" fillId="67" borderId="160" xfId="1" applyFont="1" applyFill="1" applyBorder="1" applyAlignment="1">
      <alignment horizontal="center" vertical="center" wrapText="1"/>
    </xf>
    <xf numFmtId="0" fontId="28" fillId="67" borderId="161" xfId="1" applyFont="1" applyFill="1" applyBorder="1" applyAlignment="1">
      <alignment horizontal="center" vertical="center" wrapText="1"/>
    </xf>
    <xf numFmtId="2" fontId="103" fillId="69" borderId="69" xfId="1" applyNumberFormat="1" applyFont="1" applyFill="1" applyBorder="1" applyAlignment="1" applyProtection="1">
      <alignment horizontal="center" vertical="center" textRotation="90"/>
      <protection locked="0"/>
    </xf>
    <xf numFmtId="2" fontId="103" fillId="69" borderId="34" xfId="1" applyNumberFormat="1" applyFont="1" applyFill="1" applyBorder="1" applyAlignment="1" applyProtection="1">
      <alignment horizontal="center" vertical="center" textRotation="90"/>
      <protection locked="0"/>
    </xf>
    <xf numFmtId="2" fontId="103" fillId="69" borderId="48" xfId="1" applyNumberFormat="1" applyFont="1" applyFill="1" applyBorder="1" applyAlignment="1" applyProtection="1">
      <alignment horizontal="center" vertical="center" textRotation="90"/>
      <protection locked="0"/>
    </xf>
    <xf numFmtId="0" fontId="28" fillId="69" borderId="14" xfId="1" applyFont="1" applyFill="1" applyBorder="1" applyAlignment="1">
      <alignment horizontal="center" vertical="center" wrapText="1"/>
    </xf>
    <xf numFmtId="0" fontId="28" fillId="69" borderId="15" xfId="1" applyFont="1" applyFill="1" applyBorder="1" applyAlignment="1">
      <alignment horizontal="center" vertical="center" wrapText="1"/>
    </xf>
    <xf numFmtId="0" fontId="28" fillId="69" borderId="0" xfId="1" applyFont="1" applyFill="1" applyAlignment="1">
      <alignment horizontal="center" vertical="center" wrapText="1"/>
    </xf>
    <xf numFmtId="0" fontId="28" fillId="69" borderId="17" xfId="1" applyFont="1" applyFill="1" applyBorder="1" applyAlignment="1">
      <alignment horizontal="center" vertical="center" wrapText="1"/>
    </xf>
    <xf numFmtId="0" fontId="28" fillId="69" borderId="160" xfId="1" applyFont="1" applyFill="1" applyBorder="1" applyAlignment="1">
      <alignment horizontal="center" vertical="center" wrapText="1"/>
    </xf>
    <xf numFmtId="0" fontId="28" fillId="69" borderId="161" xfId="1" applyFont="1" applyFill="1" applyBorder="1" applyAlignment="1">
      <alignment horizontal="center" vertical="center" wrapText="1"/>
    </xf>
    <xf numFmtId="2" fontId="104" fillId="70" borderId="69" xfId="1" applyNumberFormat="1" applyFont="1" applyFill="1" applyBorder="1" applyAlignment="1" applyProtection="1">
      <alignment horizontal="center" vertical="center" textRotation="90"/>
      <protection locked="0"/>
    </xf>
    <xf numFmtId="2" fontId="104" fillId="70" borderId="34" xfId="1" applyNumberFormat="1" applyFont="1" applyFill="1" applyBorder="1" applyAlignment="1" applyProtection="1">
      <alignment horizontal="center" vertical="center" textRotation="90"/>
      <protection locked="0"/>
    </xf>
    <xf numFmtId="2" fontId="104" fillId="70" borderId="48" xfId="1" applyNumberFormat="1" applyFont="1" applyFill="1" applyBorder="1" applyAlignment="1" applyProtection="1">
      <alignment horizontal="center" vertical="center" textRotation="90"/>
      <protection locked="0"/>
    </xf>
    <xf numFmtId="0" fontId="52" fillId="70" borderId="14" xfId="1" applyFont="1" applyFill="1" applyBorder="1" applyAlignment="1">
      <alignment horizontal="center" vertical="center" wrapText="1"/>
    </xf>
    <xf numFmtId="0" fontId="52" fillId="70" borderId="15" xfId="1" applyFont="1" applyFill="1" applyBorder="1" applyAlignment="1">
      <alignment horizontal="center" vertical="center" wrapText="1"/>
    </xf>
    <xf numFmtId="0" fontId="52" fillId="70" borderId="0" xfId="1" applyFont="1" applyFill="1" applyAlignment="1">
      <alignment horizontal="center" vertical="center" wrapText="1"/>
    </xf>
    <xf numFmtId="0" fontId="52" fillId="70" borderId="17" xfId="1" applyFont="1" applyFill="1" applyBorder="1" applyAlignment="1">
      <alignment horizontal="center" vertical="center" wrapText="1"/>
    </xf>
    <xf numFmtId="0" fontId="52" fillId="70" borderId="160" xfId="1" applyFont="1" applyFill="1" applyBorder="1" applyAlignment="1">
      <alignment horizontal="center" vertical="center" wrapText="1"/>
    </xf>
    <xf numFmtId="0" fontId="52" fillId="70" borderId="161" xfId="1" applyFont="1" applyFill="1" applyBorder="1" applyAlignment="1">
      <alignment horizontal="center" vertical="center" wrapText="1"/>
    </xf>
    <xf numFmtId="0" fontId="52" fillId="53" borderId="160" xfId="1" applyFont="1" applyFill="1" applyBorder="1" applyAlignment="1">
      <alignment horizontal="center" vertical="center"/>
    </xf>
    <xf numFmtId="0" fontId="52" fillId="53" borderId="161" xfId="1" applyFont="1" applyFill="1" applyBorder="1" applyAlignment="1">
      <alignment horizontal="center" vertical="center"/>
    </xf>
    <xf numFmtId="2" fontId="104" fillId="71" borderId="69" xfId="1" applyNumberFormat="1" applyFont="1" applyFill="1" applyBorder="1" applyAlignment="1" applyProtection="1">
      <alignment horizontal="center" vertical="center" textRotation="90"/>
      <protection locked="0"/>
    </xf>
    <xf numFmtId="2" fontId="104" fillId="71" borderId="34" xfId="1" applyNumberFormat="1" applyFont="1" applyFill="1" applyBorder="1" applyAlignment="1" applyProtection="1">
      <alignment horizontal="center" vertical="center" textRotation="90"/>
      <protection locked="0"/>
    </xf>
    <xf numFmtId="2" fontId="104" fillId="71" borderId="48" xfId="1" applyNumberFormat="1" applyFont="1" applyFill="1" applyBorder="1" applyAlignment="1" applyProtection="1">
      <alignment horizontal="center" vertical="center" textRotation="90"/>
      <protection locked="0"/>
    </xf>
    <xf numFmtId="0" fontId="52" fillId="71" borderId="160" xfId="1" applyFont="1" applyFill="1" applyBorder="1" applyAlignment="1">
      <alignment horizontal="center" vertical="center" wrapText="1"/>
    </xf>
    <xf numFmtId="0" fontId="52" fillId="71" borderId="161" xfId="1" applyFont="1" applyFill="1" applyBorder="1" applyAlignment="1">
      <alignment horizontal="center" vertical="center" wrapText="1"/>
    </xf>
    <xf numFmtId="2" fontId="104" fillId="73" borderId="69" xfId="1" applyNumberFormat="1" applyFont="1" applyFill="1" applyBorder="1" applyAlignment="1" applyProtection="1">
      <alignment horizontal="center" vertical="center" textRotation="90"/>
      <protection locked="0"/>
    </xf>
    <xf numFmtId="2" fontId="104" fillId="73" borderId="34" xfId="1" applyNumberFormat="1" applyFont="1" applyFill="1" applyBorder="1" applyAlignment="1" applyProtection="1">
      <alignment horizontal="center" vertical="center" textRotation="90"/>
      <protection locked="0"/>
    </xf>
    <xf numFmtId="2" fontId="104" fillId="73" borderId="48" xfId="1" applyNumberFormat="1" applyFont="1" applyFill="1" applyBorder="1" applyAlignment="1" applyProtection="1">
      <alignment horizontal="center" vertical="center" textRotation="90"/>
      <protection locked="0"/>
    </xf>
    <xf numFmtId="0" fontId="52" fillId="73" borderId="14" xfId="1" applyFont="1" applyFill="1" applyBorder="1" applyAlignment="1">
      <alignment horizontal="center" vertical="center" wrapText="1"/>
    </xf>
    <xf numFmtId="0" fontId="52" fillId="73" borderId="15" xfId="1" applyFont="1" applyFill="1" applyBorder="1" applyAlignment="1">
      <alignment horizontal="center" vertical="center" wrapText="1"/>
    </xf>
    <xf numFmtId="0" fontId="52" fillId="73" borderId="0" xfId="1" applyFont="1" applyFill="1" applyAlignment="1">
      <alignment horizontal="center" vertical="center" wrapText="1"/>
    </xf>
    <xf numFmtId="0" fontId="52" fillId="73" borderId="17" xfId="1" applyFont="1" applyFill="1" applyBorder="1" applyAlignment="1">
      <alignment horizontal="center" vertical="center" wrapText="1"/>
    </xf>
    <xf numFmtId="0" fontId="52" fillId="73" borderId="160" xfId="1" applyFont="1" applyFill="1" applyBorder="1" applyAlignment="1">
      <alignment horizontal="center" vertical="center" wrapText="1"/>
    </xf>
    <xf numFmtId="0" fontId="52" fillId="73" borderId="161" xfId="1" applyFont="1" applyFill="1" applyBorder="1" applyAlignment="1">
      <alignment horizontal="center" vertical="center" wrapText="1"/>
    </xf>
    <xf numFmtId="2" fontId="103" fillId="72" borderId="69" xfId="1" applyNumberFormat="1" applyFont="1" applyFill="1" applyBorder="1" applyAlignment="1" applyProtection="1">
      <alignment horizontal="center" vertical="center" textRotation="90"/>
      <protection locked="0"/>
    </xf>
    <xf numFmtId="2" fontId="103" fillId="72" borderId="34" xfId="1" applyNumberFormat="1" applyFont="1" applyFill="1" applyBorder="1" applyAlignment="1" applyProtection="1">
      <alignment horizontal="center" vertical="center" textRotation="90"/>
      <protection locked="0"/>
    </xf>
    <xf numFmtId="2" fontId="103" fillId="72" borderId="48" xfId="1" applyNumberFormat="1" applyFont="1" applyFill="1" applyBorder="1" applyAlignment="1" applyProtection="1">
      <alignment horizontal="center" vertical="center" textRotation="90"/>
      <protection locked="0"/>
    </xf>
    <xf numFmtId="0" fontId="28" fillId="72" borderId="14" xfId="1" applyFont="1" applyFill="1" applyBorder="1" applyAlignment="1">
      <alignment horizontal="center" vertical="center" wrapText="1"/>
    </xf>
    <xf numFmtId="0" fontId="28" fillId="72" borderId="15" xfId="1" applyFont="1" applyFill="1" applyBorder="1" applyAlignment="1">
      <alignment horizontal="center" vertical="center" wrapText="1"/>
    </xf>
    <xf numFmtId="0" fontId="28" fillId="72" borderId="0" xfId="1" applyFont="1" applyFill="1" applyAlignment="1">
      <alignment horizontal="center" vertical="center" wrapText="1"/>
    </xf>
    <xf numFmtId="0" fontId="28" fillId="72" borderId="17" xfId="1" applyFont="1" applyFill="1" applyBorder="1" applyAlignment="1">
      <alignment horizontal="center" vertical="center" wrapText="1"/>
    </xf>
    <xf numFmtId="0" fontId="28" fillId="72" borderId="160" xfId="1" applyFont="1" applyFill="1" applyBorder="1" applyAlignment="1">
      <alignment horizontal="center" vertical="center" wrapText="1"/>
    </xf>
    <xf numFmtId="0" fontId="28" fillId="72" borderId="161" xfId="1" applyFont="1" applyFill="1" applyBorder="1" applyAlignment="1">
      <alignment horizontal="center" vertical="center" wrapText="1"/>
    </xf>
    <xf numFmtId="2" fontId="103" fillId="74" borderId="69" xfId="1" applyNumberFormat="1" applyFont="1" applyFill="1" applyBorder="1" applyAlignment="1" applyProtection="1">
      <alignment horizontal="center" vertical="center" textRotation="90"/>
      <protection locked="0"/>
    </xf>
    <xf numFmtId="2" fontId="103" fillId="74" borderId="34" xfId="1" applyNumberFormat="1" applyFont="1" applyFill="1" applyBorder="1" applyAlignment="1" applyProtection="1">
      <alignment horizontal="center" vertical="center" textRotation="90"/>
      <protection locked="0"/>
    </xf>
    <xf numFmtId="2" fontId="103" fillId="74" borderId="48" xfId="1" applyNumberFormat="1" applyFont="1" applyFill="1" applyBorder="1" applyAlignment="1" applyProtection="1">
      <alignment horizontal="center" vertical="center" textRotation="90"/>
      <protection locked="0"/>
    </xf>
    <xf numFmtId="0" fontId="28" fillId="74" borderId="14" xfId="1" applyFont="1" applyFill="1" applyBorder="1" applyAlignment="1">
      <alignment horizontal="center" vertical="center" wrapText="1"/>
    </xf>
    <xf numFmtId="0" fontId="28" fillId="74" borderId="15" xfId="1" applyFont="1" applyFill="1" applyBorder="1" applyAlignment="1">
      <alignment horizontal="center" vertical="center" wrapText="1"/>
    </xf>
    <xf numFmtId="0" fontId="28" fillId="74" borderId="0" xfId="1" applyFont="1" applyFill="1" applyAlignment="1">
      <alignment horizontal="center" vertical="center" wrapText="1"/>
    </xf>
    <xf numFmtId="0" fontId="28" fillId="74" borderId="17" xfId="1" applyFont="1" applyFill="1" applyBorder="1" applyAlignment="1">
      <alignment horizontal="center" vertical="center" wrapText="1"/>
    </xf>
    <xf numFmtId="0" fontId="28" fillId="74" borderId="160" xfId="1" applyFont="1" applyFill="1" applyBorder="1" applyAlignment="1">
      <alignment horizontal="center" vertical="center" wrapText="1"/>
    </xf>
    <xf numFmtId="0" fontId="28" fillId="74" borderId="161" xfId="1" applyFont="1" applyFill="1" applyBorder="1" applyAlignment="1">
      <alignment horizontal="center" vertical="center" wrapText="1"/>
    </xf>
    <xf numFmtId="0" fontId="29" fillId="3" borderId="14" xfId="1" applyFont="1" applyFill="1" applyBorder="1" applyAlignment="1">
      <alignment horizontal="center" vertical="center" wrapText="1"/>
    </xf>
    <xf numFmtId="0" fontId="29" fillId="3" borderId="15" xfId="1" applyFont="1" applyFill="1" applyBorder="1" applyAlignment="1">
      <alignment horizontal="center" vertical="center" wrapText="1"/>
    </xf>
    <xf numFmtId="0" fontId="29" fillId="3" borderId="0" xfId="1" applyFont="1" applyFill="1" applyAlignment="1">
      <alignment horizontal="center" vertical="center" wrapText="1"/>
    </xf>
    <xf numFmtId="0" fontId="29" fillId="3" borderId="17" xfId="1" applyFont="1" applyFill="1" applyBorder="1" applyAlignment="1">
      <alignment horizontal="center" vertical="center" wrapText="1"/>
    </xf>
    <xf numFmtId="0" fontId="29" fillId="3" borderId="160" xfId="1" applyFont="1" applyFill="1" applyBorder="1" applyAlignment="1">
      <alignment horizontal="center" vertical="center" wrapText="1"/>
    </xf>
    <xf numFmtId="0" fontId="29" fillId="3" borderId="161" xfId="1" applyFont="1" applyFill="1" applyBorder="1" applyAlignment="1">
      <alignment horizontal="center" vertical="center" wrapText="1"/>
    </xf>
    <xf numFmtId="0" fontId="47" fillId="53" borderId="14" xfId="1" applyFont="1" applyFill="1" applyBorder="1" applyAlignment="1">
      <alignment horizontal="center" vertical="center"/>
    </xf>
    <xf numFmtId="0" fontId="47" fillId="53" borderId="15" xfId="1" applyFont="1" applyFill="1" applyBorder="1" applyAlignment="1">
      <alignment horizontal="center" vertical="center"/>
    </xf>
    <xf numFmtId="0" fontId="47" fillId="53" borderId="0" xfId="1" applyFont="1" applyFill="1" applyAlignment="1">
      <alignment horizontal="center" vertical="center"/>
    </xf>
    <xf numFmtId="0" fontId="47" fillId="53" borderId="17" xfId="1" applyFont="1" applyFill="1" applyBorder="1" applyAlignment="1">
      <alignment horizontal="center" vertical="center"/>
    </xf>
    <xf numFmtId="0" fontId="47" fillId="53" borderId="160" xfId="1" applyFont="1" applyFill="1" applyBorder="1" applyAlignment="1">
      <alignment horizontal="center" vertical="center"/>
    </xf>
    <xf numFmtId="0" fontId="47" fillId="53" borderId="161" xfId="1" applyFont="1" applyFill="1" applyBorder="1" applyAlignment="1">
      <alignment horizontal="center" vertical="center"/>
    </xf>
    <xf numFmtId="0" fontId="58" fillId="43" borderId="459" xfId="38" applyFont="1" applyFill="1" applyBorder="1" applyAlignment="1">
      <alignment horizontal="center" wrapText="1"/>
    </xf>
    <xf numFmtId="0" fontId="58" fillId="43" borderId="460" xfId="38" applyFont="1" applyFill="1" applyBorder="1" applyAlignment="1">
      <alignment horizontal="center" wrapText="1"/>
    </xf>
    <xf numFmtId="14" fontId="53" fillId="148" borderId="480" xfId="38" applyNumberFormat="1" applyFont="1" applyFill="1" applyBorder="1" applyAlignment="1">
      <alignment horizontal="left"/>
    </xf>
    <xf numFmtId="14" fontId="53" fillId="148" borderId="481" xfId="38" applyNumberFormat="1" applyFont="1" applyFill="1" applyBorder="1" applyAlignment="1">
      <alignment horizontal="left"/>
    </xf>
    <xf numFmtId="0" fontId="58" fillId="115" borderId="463" xfId="38" applyFont="1" applyFill="1" applyBorder="1" applyAlignment="1">
      <alignment horizontal="center"/>
    </xf>
    <xf numFmtId="0" fontId="58" fillId="115" borderId="464" xfId="38" applyFont="1" applyFill="1" applyBorder="1" applyAlignment="1">
      <alignment horizontal="center"/>
    </xf>
    <xf numFmtId="0" fontId="557" fillId="0" borderId="0" xfId="12" applyFont="1" applyAlignment="1">
      <alignment horizontal="center" vertical="center"/>
    </xf>
    <xf numFmtId="0" fontId="557" fillId="0" borderId="44" xfId="12" applyFont="1" applyBorder="1" applyAlignment="1">
      <alignment horizontal="center" vertical="center"/>
    </xf>
    <xf numFmtId="0" fontId="549" fillId="0" borderId="0" xfId="12" applyFont="1" applyAlignment="1">
      <alignment horizontal="center" vertical="center" wrapText="1"/>
    </xf>
    <xf numFmtId="0" fontId="549" fillId="0" borderId="444" xfId="12" applyFont="1" applyBorder="1" applyAlignment="1">
      <alignment horizontal="center" vertical="center" wrapText="1"/>
    </xf>
    <xf numFmtId="0" fontId="549" fillId="0" borderId="44" xfId="12" applyFont="1" applyBorder="1" applyAlignment="1">
      <alignment horizontal="center" vertical="center" wrapText="1"/>
    </xf>
    <xf numFmtId="0" fontId="549" fillId="0" borderId="447" xfId="12" applyFont="1" applyBorder="1" applyAlignment="1">
      <alignment horizontal="center" vertical="center" wrapText="1"/>
    </xf>
    <xf numFmtId="0" fontId="53" fillId="115" borderId="41" xfId="22" applyFont="1" applyFill="1" applyBorder="1" applyAlignment="1">
      <alignment horizontal="center" vertical="center" textRotation="90" wrapText="1"/>
    </xf>
    <xf numFmtId="0" fontId="53" fillId="115" borderId="45" xfId="22" applyFont="1" applyFill="1" applyBorder="1" applyAlignment="1">
      <alignment horizontal="center" vertical="center" textRotation="90" wrapText="1"/>
    </xf>
    <xf numFmtId="0" fontId="569" fillId="125" borderId="41" xfId="22" applyFont="1" applyFill="1" applyBorder="1" applyAlignment="1">
      <alignment horizontal="center" vertical="center" textRotation="90" wrapText="1"/>
    </xf>
    <xf numFmtId="0" fontId="28" fillId="0" borderId="314" xfId="12" applyFont="1" applyBorder="1" applyAlignment="1">
      <alignment horizontal="center" vertical="center" wrapText="1"/>
    </xf>
    <xf numFmtId="0" fontId="28" fillId="0" borderId="313" xfId="12" applyFont="1" applyBorder="1" applyAlignment="1">
      <alignment horizontal="center" vertical="center" wrapText="1"/>
    </xf>
    <xf numFmtId="0" fontId="56" fillId="26" borderId="314" xfId="12" applyFont="1" applyFill="1" applyBorder="1" applyAlignment="1">
      <alignment horizontal="center" vertical="center" wrapText="1"/>
    </xf>
    <xf numFmtId="0" fontId="56" fillId="26" borderId="313" xfId="12" applyFont="1" applyFill="1" applyBorder="1" applyAlignment="1">
      <alignment horizontal="center" vertical="center" wrapText="1"/>
    </xf>
    <xf numFmtId="172" fontId="571" fillId="43" borderId="314" xfId="34" applyNumberFormat="1" applyFont="1" applyFill="1" applyBorder="1" applyAlignment="1" applyProtection="1">
      <alignment horizontal="center" vertical="center" wrapText="1"/>
      <protection locked="0"/>
    </xf>
    <xf numFmtId="172" fontId="571" fillId="43" borderId="313" xfId="34" applyNumberFormat="1" applyFont="1" applyFill="1" applyBorder="1" applyAlignment="1" applyProtection="1">
      <alignment horizontal="center" vertical="center" wrapText="1"/>
      <protection locked="0"/>
    </xf>
    <xf numFmtId="2" fontId="129" fillId="43" borderId="444" xfId="12" applyNumberFormat="1" applyFont="1" applyFill="1" applyBorder="1" applyAlignment="1">
      <alignment horizontal="center" vertical="center" wrapText="1"/>
    </xf>
    <xf numFmtId="2" fontId="129" fillId="43" borderId="447" xfId="12" applyNumberFormat="1" applyFont="1" applyFill="1" applyBorder="1" applyAlignment="1">
      <alignment horizontal="center" vertical="center" wrapText="1"/>
    </xf>
    <xf numFmtId="0" fontId="56" fillId="43" borderId="588" xfId="38" applyFont="1" applyFill="1" applyBorder="1" applyAlignment="1">
      <alignment horizontal="center" vertical="center" wrapText="1"/>
    </xf>
    <xf numFmtId="0" fontId="56" fillId="43" borderId="552" xfId="38" applyFont="1" applyFill="1" applyBorder="1" applyAlignment="1">
      <alignment horizontal="center" vertical="center" wrapText="1"/>
    </xf>
    <xf numFmtId="0" fontId="56" fillId="43" borderId="631" xfId="38" applyFont="1" applyFill="1" applyBorder="1" applyAlignment="1">
      <alignment horizontal="center" vertical="center" wrapText="1"/>
    </xf>
    <xf numFmtId="0" fontId="56" fillId="43" borderId="46" xfId="38" applyFont="1" applyFill="1" applyBorder="1" applyAlignment="1">
      <alignment horizontal="center" vertical="center" wrapText="1"/>
    </xf>
    <xf numFmtId="0" fontId="56" fillId="43" borderId="44" xfId="38" applyFont="1" applyFill="1" applyBorder="1" applyAlignment="1">
      <alignment horizontal="center" vertical="center" wrapText="1"/>
    </xf>
    <xf numFmtId="0" fontId="56" fillId="43" borderId="447" xfId="38" applyFont="1" applyFill="1" applyBorder="1" applyAlignment="1">
      <alignment horizontal="center" vertical="center" wrapText="1"/>
    </xf>
    <xf numFmtId="0" fontId="54" fillId="8" borderId="86" xfId="1" applyFont="1" applyFill="1" applyBorder="1" applyAlignment="1">
      <alignment horizontal="center" vertical="center" wrapText="1"/>
    </xf>
    <xf numFmtId="0" fontId="54" fillId="8" borderId="115" xfId="1" applyFont="1" applyFill="1" applyBorder="1" applyAlignment="1">
      <alignment horizontal="center" vertical="center" wrapText="1"/>
    </xf>
    <xf numFmtId="0" fontId="54" fillId="8" borderId="89" xfId="1" applyFont="1" applyFill="1" applyBorder="1" applyAlignment="1">
      <alignment horizontal="center" vertical="center" wrapText="1"/>
    </xf>
    <xf numFmtId="0" fontId="29" fillId="46" borderId="86" xfId="1" applyFont="1" applyFill="1" applyBorder="1" applyAlignment="1">
      <alignment horizontal="center" vertical="center" textRotation="90" wrapText="1"/>
    </xf>
    <xf numFmtId="0" fontId="29" fillId="46" borderId="115" xfId="1" applyFont="1" applyFill="1" applyBorder="1" applyAlignment="1">
      <alignment horizontal="center" vertical="center" textRotation="90" wrapText="1"/>
    </xf>
    <xf numFmtId="0" fontId="29" fillId="46" borderId="89" xfId="1" applyFont="1" applyFill="1" applyBorder="1" applyAlignment="1">
      <alignment horizontal="center" vertical="center" textRotation="90" wrapText="1"/>
    </xf>
    <xf numFmtId="0" fontId="29" fillId="46" borderId="86" xfId="1" applyFont="1" applyFill="1" applyBorder="1" applyAlignment="1">
      <alignment horizontal="center" vertical="center" wrapText="1"/>
    </xf>
    <xf numFmtId="0" fontId="29" fillId="46" borderId="115" xfId="1" applyFont="1" applyFill="1" applyBorder="1" applyAlignment="1">
      <alignment horizontal="center" vertical="center" wrapText="1"/>
    </xf>
    <xf numFmtId="0" fontId="29" fillId="46" borderId="89" xfId="1" applyFont="1" applyFill="1" applyBorder="1" applyAlignment="1">
      <alignment horizontal="center" vertical="center" wrapText="1"/>
    </xf>
    <xf numFmtId="197" fontId="29" fillId="46" borderId="86" xfId="1" applyNumberFormat="1" applyFont="1" applyFill="1" applyBorder="1" applyAlignment="1">
      <alignment horizontal="center" vertical="center" wrapText="1"/>
    </xf>
    <xf numFmtId="0" fontId="29" fillId="11" borderId="86" xfId="1" applyFont="1" applyFill="1" applyBorder="1" applyAlignment="1">
      <alignment horizontal="center" vertical="center" textRotation="90" wrapText="1"/>
    </xf>
    <xf numFmtId="0" fontId="29" fillId="11" borderId="115" xfId="1" applyFont="1" applyFill="1" applyBorder="1" applyAlignment="1">
      <alignment horizontal="center" vertical="center" textRotation="90" wrapText="1"/>
    </xf>
    <xf numFmtId="0" fontId="29" fillId="11" borderId="89" xfId="1" applyFont="1" applyFill="1" applyBorder="1" applyAlignment="1">
      <alignment horizontal="center" vertical="center" textRotation="90" wrapText="1"/>
    </xf>
    <xf numFmtId="0" fontId="29" fillId="11" borderId="86" xfId="1" applyFont="1" applyFill="1" applyBorder="1" applyAlignment="1">
      <alignment horizontal="center" vertical="center" wrapText="1"/>
    </xf>
    <xf numFmtId="0" fontId="29" fillId="11" borderId="115" xfId="1" applyFont="1" applyFill="1" applyBorder="1" applyAlignment="1">
      <alignment horizontal="center" vertical="center" wrapText="1"/>
    </xf>
    <xf numFmtId="0" fontId="29" fillId="11" borderId="89" xfId="1" applyFont="1" applyFill="1" applyBorder="1" applyAlignment="1">
      <alignment horizontal="center" vertical="center" wrapText="1"/>
    </xf>
    <xf numFmtId="197" fontId="29" fillId="11" borderId="86" xfId="4" applyNumberFormat="1" applyFont="1" applyFill="1" applyBorder="1" applyAlignment="1">
      <alignment horizontal="center" vertical="center" wrapText="1"/>
    </xf>
    <xf numFmtId="197" fontId="29" fillId="11" borderId="115" xfId="4" applyNumberFormat="1" applyFont="1" applyFill="1" applyBorder="1" applyAlignment="1">
      <alignment horizontal="center" vertical="center" wrapText="1"/>
    </xf>
    <xf numFmtId="197" fontId="29" fillId="11" borderId="89" xfId="4" applyNumberFormat="1" applyFont="1" applyFill="1" applyBorder="1" applyAlignment="1">
      <alignment horizontal="center" vertical="center" wrapText="1"/>
    </xf>
    <xf numFmtId="197" fontId="29" fillId="12" borderId="86" xfId="1" applyNumberFormat="1" applyFont="1" applyFill="1" applyBorder="1" applyAlignment="1">
      <alignment horizontal="center" vertical="center" wrapText="1"/>
    </xf>
    <xf numFmtId="0" fontId="29" fillId="12" borderId="115" xfId="1" applyFont="1" applyFill="1" applyBorder="1" applyAlignment="1">
      <alignment horizontal="center" vertical="center" wrapText="1"/>
    </xf>
    <xf numFmtId="0" fontId="29" fillId="12" borderId="89" xfId="1" applyFont="1" applyFill="1" applyBorder="1" applyAlignment="1">
      <alignment horizontal="center" vertical="center" wrapText="1"/>
    </xf>
    <xf numFmtId="0" fontId="37" fillId="0" borderId="279" xfId="1" applyFont="1" applyBorder="1" applyAlignment="1">
      <alignment horizontal="left"/>
    </xf>
    <xf numFmtId="0" fontId="37" fillId="0" borderId="0" xfId="1" applyFont="1" applyAlignment="1">
      <alignment horizontal="left"/>
    </xf>
    <xf numFmtId="0" fontId="37" fillId="0" borderId="279" xfId="1" applyFont="1" applyBorder="1" applyAlignment="1">
      <alignment horizontal="left" vertical="center"/>
    </xf>
    <xf numFmtId="0" fontId="37" fillId="0" borderId="0" xfId="1" applyFont="1" applyAlignment="1">
      <alignment horizontal="left" vertical="center"/>
    </xf>
    <xf numFmtId="0" fontId="37" fillId="0" borderId="48" xfId="1" applyFont="1" applyBorder="1" applyAlignment="1">
      <alignment horizontal="left" vertical="center"/>
    </xf>
    <xf numFmtId="0" fontId="37" fillId="0" borderId="160" xfId="1" applyFont="1" applyBorder="1" applyAlignment="1">
      <alignment horizontal="left" vertical="center"/>
    </xf>
    <xf numFmtId="0" fontId="29" fillId="0" borderId="279" xfId="1" applyFont="1" applyBorder="1" applyAlignment="1">
      <alignment horizontal="left" vertical="center"/>
    </xf>
    <xf numFmtId="0" fontId="29" fillId="0" borderId="0" xfId="1" applyFont="1" applyAlignment="1">
      <alignment horizontal="left" vertical="center"/>
    </xf>
    <xf numFmtId="0" fontId="473" fillId="0" borderId="279" xfId="28" applyFont="1" applyBorder="1" applyAlignment="1" applyProtection="1">
      <alignment horizontal="left" vertical="center"/>
    </xf>
    <xf numFmtId="0" fontId="473" fillId="0" borderId="0" xfId="28" applyFont="1" applyBorder="1" applyAlignment="1" applyProtection="1">
      <alignment horizontal="left" vertical="center"/>
    </xf>
    <xf numFmtId="0" fontId="29" fillId="0" borderId="279" xfId="1" applyFont="1" applyBorder="1" applyAlignment="1">
      <alignment horizontal="center"/>
    </xf>
    <xf numFmtId="0" fontId="29" fillId="0" borderId="0" xfId="1" applyFont="1" applyAlignment="1">
      <alignment horizontal="center"/>
    </xf>
    <xf numFmtId="0" fontId="29" fillId="17" borderId="279" xfId="1" applyFont="1" applyFill="1" applyBorder="1" applyAlignment="1">
      <alignment horizontal="center" vertical="center" wrapText="1"/>
    </xf>
    <xf numFmtId="164" fontId="29" fillId="0" borderId="0" xfId="4" applyNumberFormat="1" applyFont="1" applyAlignment="1">
      <alignment horizontal="left" vertical="center" wrapText="1"/>
    </xf>
    <xf numFmtId="0" fontId="28" fillId="0" borderId="31" xfId="1" applyFont="1" applyBorder="1" applyAlignment="1">
      <alignment horizontal="center" vertical="center"/>
    </xf>
    <xf numFmtId="0" fontId="28" fillId="0" borderId="32" xfId="1" applyFont="1" applyBorder="1" applyAlignment="1">
      <alignment horizontal="center" vertical="center"/>
    </xf>
    <xf numFmtId="0" fontId="28" fillId="0" borderId="279" xfId="1" applyFont="1" applyBorder="1" applyAlignment="1">
      <alignment horizontal="center" vertical="center"/>
    </xf>
    <xf numFmtId="0" fontId="28" fillId="0" borderId="0" xfId="1" applyFont="1" applyAlignment="1">
      <alignment horizontal="center" vertical="center"/>
    </xf>
    <xf numFmtId="0" fontId="39" fillId="9" borderId="279" xfId="1" applyFont="1" applyFill="1" applyBorder="1" applyAlignment="1">
      <alignment horizontal="center" vertical="center"/>
    </xf>
    <xf numFmtId="0" fontId="29" fillId="8" borderId="0" xfId="1" applyFont="1" applyFill="1" applyAlignment="1">
      <alignment horizontal="left" vertical="center"/>
    </xf>
    <xf numFmtId="0" fontId="2" fillId="73" borderId="86" xfId="1" applyFont="1" applyFill="1" applyBorder="1" applyAlignment="1">
      <alignment horizontal="center" vertical="center" wrapText="1"/>
    </xf>
    <xf numFmtId="0" fontId="2" fillId="73" borderId="115" xfId="1" applyFont="1" applyFill="1" applyBorder="1" applyAlignment="1">
      <alignment horizontal="center" vertical="center" wrapText="1"/>
    </xf>
    <xf numFmtId="0" fontId="2" fillId="73" borderId="89" xfId="1" applyFont="1" applyFill="1" applyBorder="1" applyAlignment="1">
      <alignment horizontal="center" vertical="center" wrapText="1"/>
    </xf>
    <xf numFmtId="0" fontId="118" fillId="73" borderId="325" xfId="1" applyFont="1" applyFill="1" applyBorder="1" applyAlignment="1">
      <alignment horizontal="center" vertical="center" wrapText="1"/>
    </xf>
    <xf numFmtId="0" fontId="118" fillId="73" borderId="326" xfId="1" applyFont="1" applyFill="1" applyBorder="1" applyAlignment="1">
      <alignment horizontal="center" vertical="center" wrapText="1"/>
    </xf>
    <xf numFmtId="0" fontId="118" fillId="73" borderId="327" xfId="1" applyFont="1" applyFill="1" applyBorder="1" applyAlignment="1">
      <alignment horizontal="center" vertical="center" wrapText="1"/>
    </xf>
    <xf numFmtId="0" fontId="54" fillId="8" borderId="325" xfId="1" applyFont="1" applyFill="1" applyBorder="1" applyAlignment="1">
      <alignment horizontal="center" vertical="center" wrapText="1"/>
    </xf>
    <xf numFmtId="0" fontId="54" fillId="8" borderId="326" xfId="1" applyFont="1" applyFill="1" applyBorder="1" applyAlignment="1">
      <alignment horizontal="center" vertical="center" wrapText="1"/>
    </xf>
    <xf numFmtId="0" fontId="54" fillId="8" borderId="327" xfId="1" applyFont="1" applyFill="1" applyBorder="1" applyAlignment="1">
      <alignment horizontal="center" vertical="center" wrapText="1"/>
    </xf>
    <xf numFmtId="0" fontId="118" fillId="131" borderId="325" xfId="1" applyFont="1" applyFill="1" applyBorder="1" applyAlignment="1">
      <alignment horizontal="center" vertical="center" wrapText="1"/>
    </xf>
    <xf numFmtId="0" fontId="118" fillId="131" borderId="326" xfId="1" applyFont="1" applyFill="1" applyBorder="1" applyAlignment="1">
      <alignment horizontal="center" vertical="center" wrapText="1"/>
    </xf>
    <xf numFmtId="0" fontId="118" fillId="131" borderId="327" xfId="1" applyFont="1" applyFill="1" applyBorder="1" applyAlignment="1">
      <alignment horizontal="center" vertical="center" wrapText="1"/>
    </xf>
    <xf numFmtId="0" fontId="118" fillId="130" borderId="325" xfId="1" applyFont="1" applyFill="1" applyBorder="1" applyAlignment="1">
      <alignment horizontal="center" vertical="center" wrapText="1"/>
    </xf>
    <xf numFmtId="0" fontId="118" fillId="130" borderId="326" xfId="1" applyFont="1" applyFill="1" applyBorder="1" applyAlignment="1">
      <alignment horizontal="center" vertical="center" wrapText="1"/>
    </xf>
    <xf numFmtId="0" fontId="118" fillId="130" borderId="327" xfId="1" applyFont="1" applyFill="1" applyBorder="1" applyAlignment="1">
      <alignment horizontal="center" vertical="center" wrapText="1"/>
    </xf>
    <xf numFmtId="0" fontId="54" fillId="72" borderId="324" xfId="1" applyFont="1" applyFill="1" applyBorder="1" applyAlignment="1">
      <alignment horizontal="center" vertical="center" wrapText="1"/>
    </xf>
    <xf numFmtId="0" fontId="54" fillId="72" borderId="314" xfId="1" applyFont="1" applyFill="1" applyBorder="1" applyAlignment="1">
      <alignment horizontal="center" vertical="center" wrapText="1"/>
    </xf>
    <xf numFmtId="0" fontId="54" fillId="72" borderId="313" xfId="1" applyFont="1" applyFill="1" applyBorder="1" applyAlignment="1">
      <alignment horizontal="center" vertical="center" wrapText="1"/>
    </xf>
    <xf numFmtId="0" fontId="118" fillId="52" borderId="324" xfId="1" applyFont="1" applyFill="1" applyBorder="1" applyAlignment="1">
      <alignment horizontal="center" vertical="center" wrapText="1"/>
    </xf>
    <xf numFmtId="0" fontId="118" fillId="52" borderId="314" xfId="1" applyFont="1" applyFill="1" applyBorder="1" applyAlignment="1">
      <alignment horizontal="center" vertical="center" wrapText="1"/>
    </xf>
    <xf numFmtId="0" fontId="118" fillId="52" borderId="313" xfId="1" applyFont="1" applyFill="1" applyBorder="1" applyAlignment="1">
      <alignment horizontal="center" vertical="center" wrapText="1"/>
    </xf>
    <xf numFmtId="0" fontId="54" fillId="3" borderId="86" xfId="1" applyFont="1" applyFill="1" applyBorder="1" applyAlignment="1">
      <alignment horizontal="center" vertical="center" wrapText="1"/>
    </xf>
    <xf numFmtId="0" fontId="54" fillId="3" borderId="115" xfId="1" applyFont="1" applyFill="1" applyBorder="1" applyAlignment="1">
      <alignment horizontal="center" vertical="center" wrapText="1"/>
    </xf>
    <xf numFmtId="0" fontId="54" fillId="3" borderId="89" xfId="1" applyFont="1" applyFill="1" applyBorder="1" applyAlignment="1">
      <alignment horizontal="center" vertical="center" wrapText="1"/>
    </xf>
    <xf numFmtId="0" fontId="118" fillId="53" borderId="86" xfId="1" applyFont="1" applyFill="1" applyBorder="1" applyAlignment="1">
      <alignment horizontal="center" vertical="center" wrapText="1"/>
    </xf>
    <xf numFmtId="0" fontId="118" fillId="53" borderId="115" xfId="1" applyFont="1" applyFill="1" applyBorder="1" applyAlignment="1">
      <alignment horizontal="center" vertical="center" wrapText="1"/>
    </xf>
    <xf numFmtId="0" fontId="118" fillId="53" borderId="89" xfId="1" applyFont="1" applyFill="1" applyBorder="1" applyAlignment="1">
      <alignment horizontal="center" vertical="center" wrapText="1"/>
    </xf>
    <xf numFmtId="0" fontId="54" fillId="69" borderId="86" xfId="1" applyFont="1" applyFill="1" applyBorder="1" applyAlignment="1">
      <alignment horizontal="center" vertical="center" wrapText="1"/>
    </xf>
    <xf numFmtId="0" fontId="54" fillId="69" borderId="115" xfId="1" applyFont="1" applyFill="1" applyBorder="1" applyAlignment="1">
      <alignment horizontal="center" vertical="center" wrapText="1"/>
    </xf>
    <xf numFmtId="0" fontId="54" fillId="69" borderId="89" xfId="1" applyFont="1" applyFill="1" applyBorder="1" applyAlignment="1">
      <alignment horizontal="center" vertical="center" wrapText="1"/>
    </xf>
    <xf numFmtId="0" fontId="118" fillId="54" borderId="324" xfId="1" applyFont="1" applyFill="1" applyBorder="1" applyAlignment="1">
      <alignment horizontal="center" vertical="center" wrapText="1"/>
    </xf>
    <xf numFmtId="0" fontId="118" fillId="54" borderId="314" xfId="1" applyFont="1" applyFill="1" applyBorder="1" applyAlignment="1">
      <alignment horizontal="center" vertical="center" wrapText="1"/>
    </xf>
    <xf numFmtId="0" fontId="118" fillId="54" borderId="313" xfId="1" applyFont="1" applyFill="1" applyBorder="1" applyAlignment="1">
      <alignment horizontal="center" vertical="center" wrapText="1"/>
    </xf>
    <xf numFmtId="0" fontId="29" fillId="8" borderId="86" xfId="1" applyFont="1" applyFill="1" applyBorder="1" applyAlignment="1">
      <alignment horizontal="center" vertical="center" wrapText="1"/>
    </xf>
    <xf numFmtId="0" fontId="29" fillId="8" borderId="115" xfId="1" applyFont="1" applyFill="1" applyBorder="1" applyAlignment="1">
      <alignment horizontal="center" vertical="center" wrapText="1"/>
    </xf>
    <xf numFmtId="0" fontId="29" fillId="8" borderId="89" xfId="1" applyFont="1" applyFill="1" applyBorder="1" applyAlignment="1">
      <alignment horizontal="center" vertical="center" wrapText="1"/>
    </xf>
    <xf numFmtId="194" fontId="29" fillId="0" borderId="316" xfId="4" applyNumberFormat="1" applyFont="1" applyBorder="1" applyAlignment="1">
      <alignment horizontal="center" vertical="center" wrapText="1"/>
    </xf>
    <xf numFmtId="194" fontId="29" fillId="0" borderId="19" xfId="4" applyNumberFormat="1" applyFont="1" applyBorder="1" applyAlignment="1">
      <alignment horizontal="center" vertical="center" wrapText="1"/>
    </xf>
    <xf numFmtId="0" fontId="32" fillId="0" borderId="202" xfId="1" applyFont="1" applyBorder="1" applyAlignment="1">
      <alignment horizontal="center" vertical="center" wrapText="1"/>
    </xf>
    <xf numFmtId="195" fontId="37" fillId="8" borderId="111" xfId="1" applyNumberFormat="1" applyFont="1" applyFill="1" applyBorder="1" applyAlignment="1">
      <alignment horizontal="center" vertical="center"/>
    </xf>
    <xf numFmtId="195" fontId="37" fillId="8" borderId="112" xfId="1" applyNumberFormat="1" applyFont="1" applyFill="1" applyBorder="1" applyAlignment="1">
      <alignment horizontal="center" vertical="center"/>
    </xf>
    <xf numFmtId="196" fontId="29" fillId="21" borderId="318" xfId="4" applyNumberFormat="1" applyFont="1" applyFill="1" applyBorder="1" applyAlignment="1">
      <alignment horizontal="center" vertical="center" wrapText="1"/>
    </xf>
    <xf numFmtId="196" fontId="29" fillId="21" borderId="319" xfId="4" applyNumberFormat="1" applyFont="1" applyFill="1" applyBorder="1" applyAlignment="1">
      <alignment horizontal="center" vertical="center" wrapText="1"/>
    </xf>
    <xf numFmtId="196" fontId="29" fillId="21" borderId="321" xfId="4" applyNumberFormat="1" applyFont="1" applyFill="1" applyBorder="1" applyAlignment="1">
      <alignment horizontal="center" vertical="center" wrapText="1"/>
    </xf>
    <xf numFmtId="0" fontId="112" fillId="5" borderId="279" xfId="1" applyFont="1" applyFill="1" applyBorder="1" applyAlignment="1">
      <alignment horizontal="center" vertical="center" wrapText="1"/>
    </xf>
    <xf numFmtId="0" fontId="39" fillId="0" borderId="62" xfId="1" applyFont="1" applyBorder="1" applyAlignment="1">
      <alignment horizontal="center" vertical="center"/>
    </xf>
    <xf numFmtId="0" fontId="39" fillId="0" borderId="32" xfId="1" applyFont="1" applyBorder="1" applyAlignment="1">
      <alignment horizontal="center" vertical="center"/>
    </xf>
    <xf numFmtId="0" fontId="39" fillId="0" borderId="16" xfId="1" applyFont="1" applyBorder="1" applyAlignment="1">
      <alignment horizontal="center" vertical="center"/>
    </xf>
    <xf numFmtId="0" fontId="39" fillId="0" borderId="0" xfId="1" applyFont="1" applyAlignment="1">
      <alignment horizontal="center" vertical="center"/>
    </xf>
    <xf numFmtId="0" fontId="39" fillId="0" borderId="182" xfId="1" applyFont="1" applyBorder="1" applyAlignment="1">
      <alignment horizontal="center" vertical="center"/>
    </xf>
    <xf numFmtId="0" fontId="39" fillId="0" borderId="44" xfId="1" applyFont="1" applyBorder="1" applyAlignment="1">
      <alignment horizontal="center" vertical="center"/>
    </xf>
    <xf numFmtId="0" fontId="28" fillId="8" borderId="32" xfId="1" applyFont="1" applyFill="1" applyBorder="1" applyAlignment="1">
      <alignment horizontal="center" vertical="center"/>
    </xf>
    <xf numFmtId="0" fontId="28" fillId="8" borderId="58" xfId="1" applyFont="1" applyFill="1" applyBorder="1" applyAlignment="1">
      <alignment horizontal="center" vertical="center"/>
    </xf>
    <xf numFmtId="0" fontId="58" fillId="8" borderId="0" xfId="1" applyFont="1" applyFill="1" applyAlignment="1">
      <alignment horizontal="center" vertical="center"/>
    </xf>
    <xf numFmtId="0" fontId="58" fillId="8" borderId="17" xfId="1" applyFont="1" applyFill="1" applyBorder="1" applyAlignment="1">
      <alignment horizontal="center" vertical="center"/>
    </xf>
    <xf numFmtId="0" fontId="58" fillId="8" borderId="44" xfId="1" applyFont="1" applyFill="1" applyBorder="1" applyAlignment="1">
      <alignment horizontal="center" vertical="center"/>
    </xf>
    <xf numFmtId="0" fontId="58" fillId="8" borderId="134" xfId="1" applyFont="1" applyFill="1" applyBorder="1" applyAlignment="1">
      <alignment horizontal="center" vertical="center"/>
    </xf>
    <xf numFmtId="0" fontId="113" fillId="8" borderId="202" xfId="1" applyFont="1" applyFill="1" applyBorder="1" applyAlignment="1">
      <alignment horizontal="center" vertical="center" wrapText="1"/>
    </xf>
    <xf numFmtId="0" fontId="29" fillId="0" borderId="315" xfId="1" applyFont="1" applyBorder="1" applyAlignment="1">
      <alignment horizontal="center" vertical="center" wrapText="1"/>
    </xf>
    <xf numFmtId="0" fontId="29" fillId="0" borderId="316" xfId="1" applyFont="1" applyBorder="1" applyAlignment="1">
      <alignment horizontal="center" vertical="center" wrapText="1"/>
    </xf>
    <xf numFmtId="192" fontId="29" fillId="0" borderId="316" xfId="4" applyNumberFormat="1" applyFont="1" applyBorder="1" applyAlignment="1">
      <alignment horizontal="center" vertical="center" wrapText="1"/>
    </xf>
    <xf numFmtId="192" fontId="29" fillId="0" borderId="19" xfId="4" applyNumberFormat="1" applyFont="1" applyBorder="1" applyAlignment="1">
      <alignment horizontal="center" vertical="center" wrapText="1"/>
    </xf>
    <xf numFmtId="193" fontId="29" fillId="0" borderId="316" xfId="4" applyNumberFormat="1" applyFont="1" applyBorder="1" applyAlignment="1">
      <alignment horizontal="center" vertical="center" wrapText="1"/>
    </xf>
    <xf numFmtId="193" fontId="29" fillId="0" borderId="19" xfId="4" applyNumberFormat="1" applyFont="1" applyBorder="1" applyAlignment="1">
      <alignment horizontal="center" vertical="center" wrapText="1"/>
    </xf>
    <xf numFmtId="0" fontId="54" fillId="8" borderId="324" xfId="1" applyFont="1" applyFill="1" applyBorder="1" applyAlignment="1">
      <alignment horizontal="center" vertical="center" wrapText="1"/>
    </xf>
    <xf numFmtId="0" fontId="54" fillId="8" borderId="314" xfId="1" applyFont="1" applyFill="1" applyBorder="1" applyAlignment="1">
      <alignment horizontal="center" vertical="center" wrapText="1"/>
    </xf>
    <xf numFmtId="0" fontId="54" fillId="8" borderId="313" xfId="1" applyFont="1" applyFill="1" applyBorder="1" applyAlignment="1">
      <alignment horizontal="center" vertical="center" wrapText="1"/>
    </xf>
    <xf numFmtId="0" fontId="118" fillId="53" borderId="324" xfId="1" applyFont="1" applyFill="1" applyBorder="1" applyAlignment="1">
      <alignment horizontal="center" vertical="center" wrapText="1"/>
    </xf>
    <xf numFmtId="0" fontId="118" fillId="53" borderId="314" xfId="1" applyFont="1" applyFill="1" applyBorder="1" applyAlignment="1">
      <alignment horizontal="center" vertical="center" wrapText="1"/>
    </xf>
    <xf numFmtId="0" fontId="118" fillId="53" borderId="313" xfId="1" applyFont="1" applyFill="1" applyBorder="1" applyAlignment="1">
      <alignment horizontal="center" vertical="center" wrapText="1"/>
    </xf>
    <xf numFmtId="0" fontId="60" fillId="3" borderId="324" xfId="1" applyFont="1" applyFill="1" applyBorder="1" applyAlignment="1">
      <alignment horizontal="center" vertical="center" wrapText="1"/>
    </xf>
    <xf numFmtId="0" fontId="60" fillId="3" borderId="314" xfId="1" applyFont="1" applyFill="1" applyBorder="1" applyAlignment="1">
      <alignment horizontal="center" vertical="center" wrapText="1"/>
    </xf>
    <xf numFmtId="0" fontId="60" fillId="3" borderId="313" xfId="1" applyFont="1" applyFill="1" applyBorder="1" applyAlignment="1">
      <alignment horizontal="center" vertical="center" wrapText="1"/>
    </xf>
    <xf numFmtId="0" fontId="2" fillId="132" borderId="324" xfId="1" applyFont="1" applyFill="1" applyBorder="1" applyAlignment="1">
      <alignment horizontal="center" vertical="center" wrapText="1"/>
    </xf>
    <xf numFmtId="0" fontId="2" fillId="132" borderId="314" xfId="1" applyFont="1" applyFill="1" applyBorder="1" applyAlignment="1">
      <alignment horizontal="center" vertical="center" wrapText="1"/>
    </xf>
    <xf numFmtId="0" fontId="2" fillId="132" borderId="313" xfId="1" applyFont="1" applyFill="1" applyBorder="1" applyAlignment="1">
      <alignment horizontal="center" vertical="center" wrapText="1"/>
    </xf>
    <xf numFmtId="0" fontId="2" fillId="130" borderId="324" xfId="1" applyFont="1" applyFill="1" applyBorder="1" applyAlignment="1">
      <alignment horizontal="center" vertical="center" wrapText="1"/>
    </xf>
    <xf numFmtId="0" fontId="2" fillId="130" borderId="314" xfId="1" applyFont="1" applyFill="1" applyBorder="1" applyAlignment="1">
      <alignment horizontal="center" vertical="center" wrapText="1"/>
    </xf>
    <xf numFmtId="0" fontId="2" fillId="130" borderId="313" xfId="1" applyFont="1" applyFill="1" applyBorder="1" applyAlignment="1">
      <alignment horizontal="center" vertical="center" wrapText="1"/>
    </xf>
    <xf numFmtId="0" fontId="60" fillId="72" borderId="324" xfId="1" applyFont="1" applyFill="1" applyBorder="1" applyAlignment="1">
      <alignment horizontal="center" vertical="center" wrapText="1"/>
    </xf>
    <xf numFmtId="0" fontId="60" fillId="72" borderId="314" xfId="1" applyFont="1" applyFill="1" applyBorder="1" applyAlignment="1">
      <alignment horizontal="center" vertical="center" wrapText="1"/>
    </xf>
    <xf numFmtId="0" fontId="60" fillId="72" borderId="313" xfId="1" applyFont="1" applyFill="1" applyBorder="1" applyAlignment="1">
      <alignment horizontal="center" vertical="center" wrapText="1"/>
    </xf>
    <xf numFmtId="0" fontId="2" fillId="73" borderId="324" xfId="1" applyFont="1" applyFill="1" applyBorder="1" applyAlignment="1">
      <alignment horizontal="center" vertical="center" wrapText="1"/>
    </xf>
    <xf numFmtId="0" fontId="2" fillId="73" borderId="314" xfId="1" applyFont="1" applyFill="1" applyBorder="1" applyAlignment="1">
      <alignment horizontal="center" vertical="center" wrapText="1"/>
    </xf>
    <xf numFmtId="0" fontId="2" fillId="73" borderId="313" xfId="1" applyFont="1" applyFill="1" applyBorder="1" applyAlignment="1">
      <alignment horizontal="center" vertical="center" wrapText="1"/>
    </xf>
    <xf numFmtId="0" fontId="2" fillId="52" borderId="324" xfId="1" applyFont="1" applyFill="1" applyBorder="1" applyAlignment="1">
      <alignment horizontal="center" vertical="center" wrapText="1"/>
    </xf>
    <xf numFmtId="0" fontId="2" fillId="52" borderId="314" xfId="1" applyFont="1" applyFill="1" applyBorder="1" applyAlignment="1">
      <alignment horizontal="center" vertical="center" wrapText="1"/>
    </xf>
    <xf numFmtId="0" fontId="2" fillId="52" borderId="313" xfId="1" applyFont="1" applyFill="1" applyBorder="1" applyAlignment="1">
      <alignment horizontal="center" vertical="center" wrapText="1"/>
    </xf>
    <xf numFmtId="0" fontId="2" fillId="54" borderId="324" xfId="1" applyFont="1" applyFill="1" applyBorder="1" applyAlignment="1">
      <alignment horizontal="center" vertical="center" wrapText="1"/>
    </xf>
    <xf numFmtId="0" fontId="2" fillId="54" borderId="314" xfId="1" applyFont="1" applyFill="1" applyBorder="1" applyAlignment="1">
      <alignment horizontal="center" vertical="center" wrapText="1"/>
    </xf>
    <xf numFmtId="0" fontId="2" fillId="54" borderId="313" xfId="1" applyFont="1" applyFill="1" applyBorder="1" applyAlignment="1">
      <alignment horizontal="center" vertical="center" wrapText="1"/>
    </xf>
    <xf numFmtId="0" fontId="2" fillId="131" borderId="324" xfId="1" applyFont="1" applyFill="1" applyBorder="1" applyAlignment="1">
      <alignment horizontal="center" vertical="center" wrapText="1"/>
    </xf>
    <xf numFmtId="0" fontId="2" fillId="131" borderId="314" xfId="1" applyFont="1" applyFill="1" applyBorder="1" applyAlignment="1">
      <alignment horizontal="center" vertical="center" wrapText="1"/>
    </xf>
    <xf numFmtId="0" fontId="2" fillId="131" borderId="313" xfId="1" applyFont="1" applyFill="1" applyBorder="1" applyAlignment="1">
      <alignment horizontal="center" vertical="center" wrapText="1"/>
    </xf>
    <xf numFmtId="0" fontId="54" fillId="116" borderId="324" xfId="1" applyFont="1" applyFill="1" applyBorder="1" applyAlignment="1">
      <alignment horizontal="center" vertical="center" wrapText="1"/>
    </xf>
    <xf numFmtId="0" fontId="54" fillId="116" borderId="314" xfId="1" applyFont="1" applyFill="1" applyBorder="1" applyAlignment="1">
      <alignment horizontal="center" vertical="center" wrapText="1"/>
    </xf>
    <xf numFmtId="0" fontId="54" fillId="116" borderId="313" xfId="1" applyFont="1" applyFill="1" applyBorder="1" applyAlignment="1">
      <alignment horizontal="center" vertical="center" wrapText="1"/>
    </xf>
    <xf numFmtId="0" fontId="54" fillId="8" borderId="16" xfId="1" applyFont="1" applyFill="1" applyBorder="1" applyAlignment="1">
      <alignment horizontal="center" vertical="center" wrapText="1"/>
    </xf>
    <xf numFmtId="0" fontId="54" fillId="8" borderId="18" xfId="1" applyFont="1" applyFill="1" applyBorder="1" applyAlignment="1">
      <alignment horizontal="center" vertical="center" wrapText="1"/>
    </xf>
    <xf numFmtId="193" fontId="29" fillId="0" borderId="329" xfId="4" applyNumberFormat="1" applyFont="1" applyBorder="1" applyAlignment="1">
      <alignment horizontal="center" vertical="center" wrapText="1"/>
    </xf>
    <xf numFmtId="193" fontId="29" fillId="0" borderId="20" xfId="4" applyNumberFormat="1" applyFont="1" applyBorder="1" applyAlignment="1">
      <alignment horizontal="center" vertical="center" wrapText="1"/>
    </xf>
    <xf numFmtId="199" fontId="29" fillId="21" borderId="318" xfId="4" applyNumberFormat="1" applyFont="1" applyFill="1" applyBorder="1" applyAlignment="1">
      <alignment horizontal="center" vertical="center" wrapText="1"/>
    </xf>
    <xf numFmtId="199" fontId="29" fillId="21" borderId="319" xfId="4" applyNumberFormat="1" applyFont="1" applyFill="1" applyBorder="1" applyAlignment="1">
      <alignment horizontal="center" vertical="center" wrapText="1"/>
    </xf>
    <xf numFmtId="199" fontId="29" fillId="21" borderId="321" xfId="4" applyNumberFormat="1" applyFont="1" applyFill="1" applyBorder="1" applyAlignment="1">
      <alignment horizontal="center" vertical="center" wrapText="1"/>
    </xf>
    <xf numFmtId="0" fontId="29" fillId="0" borderId="86" xfId="18" applyFont="1" applyBorder="1" applyAlignment="1">
      <alignment horizontal="center" vertical="center" wrapText="1"/>
    </xf>
    <xf numFmtId="0" fontId="29" fillId="0" borderId="115" xfId="18" applyFont="1" applyBorder="1" applyAlignment="1">
      <alignment horizontal="center" vertical="center" wrapText="1"/>
    </xf>
    <xf numFmtId="0" fontId="29" fillId="0" borderId="89" xfId="18" applyFont="1" applyBorder="1" applyAlignment="1">
      <alignment horizontal="center" vertical="center" wrapText="1"/>
    </xf>
    <xf numFmtId="0" fontId="29" fillId="80" borderId="69" xfId="18" applyFont="1" applyFill="1" applyBorder="1" applyAlignment="1">
      <alignment horizontal="center" vertical="center" wrapText="1"/>
    </xf>
    <xf numFmtId="0" fontId="29" fillId="80" borderId="279" xfId="18" applyFont="1" applyFill="1" applyBorder="1" applyAlignment="1">
      <alignment horizontal="center" vertical="center" wrapText="1"/>
    </xf>
    <xf numFmtId="0" fontId="29" fillId="80" borderId="48" xfId="18" applyFont="1" applyFill="1" applyBorder="1" applyAlignment="1">
      <alignment horizontal="center" vertical="center" wrapText="1"/>
    </xf>
    <xf numFmtId="0" fontId="2" fillId="123" borderId="14" xfId="18" applyFont="1" applyFill="1" applyBorder="1" applyAlignment="1">
      <alignment horizontal="center" vertical="center" wrapText="1"/>
    </xf>
    <xf numFmtId="0" fontId="2" fillId="123" borderId="15" xfId="18" applyFont="1" applyFill="1" applyBorder="1" applyAlignment="1">
      <alignment horizontal="center" vertical="center" wrapText="1"/>
    </xf>
    <xf numFmtId="0" fontId="2" fillId="123" borderId="0" xfId="18" applyFont="1" applyFill="1" applyAlignment="1">
      <alignment horizontal="center" vertical="center" wrapText="1"/>
    </xf>
    <xf numFmtId="0" fontId="2" fillId="123" borderId="17" xfId="18" applyFont="1" applyFill="1" applyBorder="1" applyAlignment="1">
      <alignment horizontal="center" vertical="center" wrapText="1"/>
    </xf>
    <xf numFmtId="0" fontId="2" fillId="123" borderId="160" xfId="18" applyFont="1" applyFill="1" applyBorder="1" applyAlignment="1">
      <alignment horizontal="center" vertical="center" wrapText="1"/>
    </xf>
    <xf numFmtId="0" fontId="2" fillId="123" borderId="161" xfId="18" applyFont="1" applyFill="1" applyBorder="1" applyAlignment="1">
      <alignment horizontal="center" vertical="center" wrapText="1"/>
    </xf>
    <xf numFmtId="0" fontId="60" fillId="10" borderId="14" xfId="18" applyFont="1" applyFill="1" applyBorder="1" applyAlignment="1">
      <alignment horizontal="center" vertical="center" wrapText="1"/>
    </xf>
    <xf numFmtId="0" fontId="60" fillId="10" borderId="15" xfId="18" applyFont="1" applyFill="1" applyBorder="1" applyAlignment="1">
      <alignment horizontal="center" vertical="center" wrapText="1"/>
    </xf>
    <xf numFmtId="0" fontId="60" fillId="10" borderId="0" xfId="18" applyFont="1" applyFill="1" applyAlignment="1">
      <alignment horizontal="center" vertical="center" wrapText="1"/>
    </xf>
    <xf numFmtId="0" fontId="60" fillId="10" borderId="17" xfId="18" applyFont="1" applyFill="1" applyBorder="1" applyAlignment="1">
      <alignment horizontal="center" vertical="center" wrapText="1"/>
    </xf>
    <xf numFmtId="0" fontId="60" fillId="10" borderId="160" xfId="18" applyFont="1" applyFill="1" applyBorder="1" applyAlignment="1">
      <alignment horizontal="center" vertical="center" wrapText="1"/>
    </xf>
    <xf numFmtId="0" fontId="60" fillId="10" borderId="161" xfId="18" applyFont="1" applyFill="1" applyBorder="1" applyAlignment="1">
      <alignment horizontal="center" vertical="center" wrapText="1"/>
    </xf>
    <xf numFmtId="0" fontId="54" fillId="9" borderId="14" xfId="18" applyFont="1" applyFill="1" applyBorder="1" applyAlignment="1">
      <alignment horizontal="center" vertical="center" wrapText="1"/>
    </xf>
    <xf numFmtId="0" fontId="54" fillId="9" borderId="15" xfId="18" applyFont="1" applyFill="1" applyBorder="1" applyAlignment="1">
      <alignment horizontal="center" vertical="center" wrapText="1"/>
    </xf>
    <xf numFmtId="0" fontId="54" fillId="9" borderId="0" xfId="18" applyFont="1" applyFill="1" applyAlignment="1">
      <alignment horizontal="center" vertical="center" wrapText="1"/>
    </xf>
    <xf numFmtId="0" fontId="54" fillId="9" borderId="17" xfId="18" applyFont="1" applyFill="1" applyBorder="1" applyAlignment="1">
      <alignment horizontal="center" vertical="center" wrapText="1"/>
    </xf>
    <xf numFmtId="0" fontId="54" fillId="9" borderId="160" xfId="18" applyFont="1" applyFill="1" applyBorder="1" applyAlignment="1">
      <alignment horizontal="center" vertical="center" wrapText="1"/>
    </xf>
    <xf numFmtId="0" fontId="54" fillId="9" borderId="161" xfId="18" applyFont="1" applyFill="1" applyBorder="1" applyAlignment="1">
      <alignment horizontal="center" vertical="center" wrapText="1"/>
    </xf>
    <xf numFmtId="0" fontId="60" fillId="9" borderId="14" xfId="18" applyFont="1" applyFill="1" applyBorder="1" applyAlignment="1">
      <alignment horizontal="center" vertical="center" wrapText="1"/>
    </xf>
    <xf numFmtId="0" fontId="60" fillId="9" borderId="15" xfId="18" applyFont="1" applyFill="1" applyBorder="1" applyAlignment="1">
      <alignment horizontal="center" vertical="center" wrapText="1"/>
    </xf>
    <xf numFmtId="0" fontId="60" fillId="9" borderId="0" xfId="18" applyFont="1" applyFill="1" applyAlignment="1">
      <alignment horizontal="center" vertical="center" wrapText="1"/>
    </xf>
    <xf numFmtId="0" fontId="60" fillId="9" borderId="17" xfId="18" applyFont="1" applyFill="1" applyBorder="1" applyAlignment="1">
      <alignment horizontal="center" vertical="center" wrapText="1"/>
    </xf>
    <xf numFmtId="0" fontId="60" fillId="9" borderId="160" xfId="18" applyFont="1" applyFill="1" applyBorder="1" applyAlignment="1">
      <alignment horizontal="center" vertical="center" wrapText="1"/>
    </xf>
    <xf numFmtId="0" fontId="60" fillId="9" borderId="161" xfId="18" applyFont="1" applyFill="1" applyBorder="1" applyAlignment="1">
      <alignment horizontal="center" vertical="center" wrapText="1"/>
    </xf>
    <xf numFmtId="0" fontId="60" fillId="121" borderId="14" xfId="4" applyFont="1" applyFill="1" applyBorder="1" applyAlignment="1">
      <alignment horizontal="center" vertical="center" wrapText="1"/>
    </xf>
    <xf numFmtId="0" fontId="60" fillId="121" borderId="15" xfId="4" applyFont="1" applyFill="1" applyBorder="1" applyAlignment="1">
      <alignment horizontal="center" vertical="center" wrapText="1"/>
    </xf>
    <xf numFmtId="0" fontId="60" fillId="121" borderId="0" xfId="4" applyFont="1" applyFill="1" applyAlignment="1">
      <alignment horizontal="center" vertical="center" wrapText="1"/>
    </xf>
    <xf numFmtId="0" fontId="60" fillId="121" borderId="17" xfId="4" applyFont="1" applyFill="1" applyBorder="1" applyAlignment="1">
      <alignment horizontal="center" vertical="center" wrapText="1"/>
    </xf>
    <xf numFmtId="0" fontId="60" fillId="121" borderId="160" xfId="4" applyFont="1" applyFill="1" applyBorder="1" applyAlignment="1">
      <alignment horizontal="center" vertical="center" wrapText="1"/>
    </xf>
    <xf numFmtId="0" fontId="60" fillId="121" borderId="161" xfId="4" applyFont="1" applyFill="1" applyBorder="1" applyAlignment="1">
      <alignment horizontal="center" vertical="center" wrapText="1"/>
    </xf>
    <xf numFmtId="0" fontId="2" fillId="122" borderId="14" xfId="4" applyFont="1" applyFill="1" applyBorder="1" applyAlignment="1">
      <alignment horizontal="center" vertical="center" wrapText="1"/>
    </xf>
    <xf numFmtId="0" fontId="2" fillId="122" borderId="15" xfId="4" applyFont="1" applyFill="1" applyBorder="1" applyAlignment="1">
      <alignment horizontal="center" vertical="center" wrapText="1"/>
    </xf>
    <xf numFmtId="0" fontId="2" fillId="122" borderId="0" xfId="4" applyFont="1" applyFill="1" applyAlignment="1">
      <alignment horizontal="center" vertical="center" wrapText="1"/>
    </xf>
    <xf numFmtId="0" fontId="2" fillId="122" borderId="17" xfId="4" applyFont="1" applyFill="1" applyBorder="1" applyAlignment="1">
      <alignment horizontal="center" vertical="center" wrapText="1"/>
    </xf>
    <xf numFmtId="0" fontId="2" fillId="122" borderId="160" xfId="4" applyFont="1" applyFill="1" applyBorder="1" applyAlignment="1">
      <alignment horizontal="center" vertical="center" wrapText="1"/>
    </xf>
    <xf numFmtId="0" fontId="2" fillId="122" borderId="161" xfId="4" applyFont="1" applyFill="1" applyBorder="1" applyAlignment="1">
      <alignment horizontal="center" vertical="center" wrapText="1"/>
    </xf>
    <xf numFmtId="0" fontId="429" fillId="52" borderId="14" xfId="18" applyFont="1" applyFill="1" applyBorder="1" applyAlignment="1">
      <alignment horizontal="center" vertical="center" wrapText="1"/>
    </xf>
    <xf numFmtId="0" fontId="429" fillId="52" borderId="15" xfId="18" applyFont="1" applyFill="1" applyBorder="1" applyAlignment="1">
      <alignment horizontal="center" vertical="center" wrapText="1"/>
    </xf>
    <xf numFmtId="0" fontId="429" fillId="52" borderId="0" xfId="18" applyFont="1" applyFill="1" applyAlignment="1">
      <alignment horizontal="center" vertical="center" wrapText="1"/>
    </xf>
    <xf numFmtId="0" fontId="429" fillId="52" borderId="17" xfId="18" applyFont="1" applyFill="1" applyBorder="1" applyAlignment="1">
      <alignment horizontal="center" vertical="center" wrapText="1"/>
    </xf>
    <xf numFmtId="0" fontId="429" fillId="52" borderId="160" xfId="18" applyFont="1" applyFill="1" applyBorder="1" applyAlignment="1">
      <alignment horizontal="center" vertical="center" wrapText="1"/>
    </xf>
    <xf numFmtId="0" fontId="429" fillId="52" borderId="161" xfId="18" applyFont="1" applyFill="1" applyBorder="1" applyAlignment="1">
      <alignment horizontal="center" vertical="center" wrapText="1"/>
    </xf>
    <xf numFmtId="0" fontId="91" fillId="5" borderId="279" xfId="1" applyFont="1" applyFill="1" applyBorder="1" applyAlignment="1">
      <alignment horizontal="center" vertical="center" wrapText="1"/>
    </xf>
    <xf numFmtId="0" fontId="55" fillId="0" borderId="62" xfId="1" applyFont="1" applyBorder="1" applyAlignment="1">
      <alignment horizontal="center" vertical="center" wrapText="1"/>
    </xf>
    <xf numFmtId="0" fontId="55" fillId="0" borderId="32" xfId="1" applyFont="1" applyBorder="1" applyAlignment="1">
      <alignment horizontal="center" vertical="center" wrapText="1"/>
    </xf>
    <xf numFmtId="0" fontId="55" fillId="0" borderId="58" xfId="1" applyFont="1" applyBorder="1" applyAlignment="1">
      <alignment horizontal="center" vertical="center" wrapText="1"/>
    </xf>
    <xf numFmtId="0" fontId="28" fillId="41" borderId="62" xfId="1" applyFont="1" applyFill="1" applyBorder="1" applyAlignment="1">
      <alignment horizontal="center" vertical="center"/>
    </xf>
    <xf numFmtId="0" fontId="28" fillId="41" borderId="32" xfId="1" applyFont="1" applyFill="1" applyBorder="1" applyAlignment="1">
      <alignment horizontal="center" vertical="center"/>
    </xf>
    <xf numFmtId="0" fontId="28" fillId="41" borderId="33" xfId="1" applyFont="1" applyFill="1" applyBorder="1" applyAlignment="1">
      <alignment horizontal="center" vertical="center"/>
    </xf>
    <xf numFmtId="0" fontId="427" fillId="8" borderId="16" xfId="1" applyFont="1" applyFill="1" applyBorder="1" applyAlignment="1">
      <alignment horizontal="center" vertical="center" wrapText="1"/>
    </xf>
    <xf numFmtId="0" fontId="427" fillId="8" borderId="0" xfId="1" applyFont="1" applyFill="1" applyAlignment="1">
      <alignment horizontal="center" vertical="center" wrapText="1"/>
    </xf>
    <xf numFmtId="0" fontId="427" fillId="8" borderId="202" xfId="1" applyFont="1" applyFill="1" applyBorder="1" applyAlignment="1">
      <alignment horizontal="center" vertical="center" wrapText="1"/>
    </xf>
    <xf numFmtId="0" fontId="32" fillId="0" borderId="202" xfId="1" applyFont="1" applyBorder="1" applyAlignment="1">
      <alignment horizontal="left" vertical="center" wrapText="1"/>
    </xf>
    <xf numFmtId="0" fontId="428" fillId="52" borderId="14" xfId="4" applyFont="1" applyFill="1" applyBorder="1" applyAlignment="1">
      <alignment horizontal="center" vertical="center" wrapText="1"/>
    </xf>
    <xf numFmtId="0" fontId="428" fillId="52" borderId="15" xfId="4" applyFont="1" applyFill="1" applyBorder="1" applyAlignment="1">
      <alignment horizontal="center" vertical="center" wrapText="1"/>
    </xf>
    <xf numFmtId="0" fontId="428" fillId="52" borderId="0" xfId="4" applyFont="1" applyFill="1" applyAlignment="1">
      <alignment horizontal="center" vertical="center" wrapText="1"/>
    </xf>
    <xf numFmtId="0" fontId="428" fillId="52" borderId="17" xfId="4" applyFont="1" applyFill="1" applyBorder="1" applyAlignment="1">
      <alignment horizontal="center" vertical="center" wrapText="1"/>
    </xf>
    <xf numFmtId="0" fontId="428" fillId="52" borderId="160" xfId="4" applyFont="1" applyFill="1" applyBorder="1" applyAlignment="1">
      <alignment horizontal="center" vertical="center" wrapText="1"/>
    </xf>
    <xf numFmtId="0" fontId="428" fillId="52" borderId="161" xfId="4" applyFont="1" applyFill="1" applyBorder="1" applyAlignment="1">
      <alignment horizontal="center" vertical="center" wrapText="1"/>
    </xf>
    <xf numFmtId="0" fontId="60" fillId="120" borderId="14" xfId="4" applyFont="1" applyFill="1" applyBorder="1" applyAlignment="1">
      <alignment horizontal="center" vertical="center" wrapText="1"/>
    </xf>
    <xf numFmtId="0" fontId="60" fillId="120" borderId="15" xfId="4" applyFont="1" applyFill="1" applyBorder="1" applyAlignment="1">
      <alignment horizontal="center" vertical="center" wrapText="1"/>
    </xf>
    <xf numFmtId="0" fontId="60" fillId="120" borderId="0" xfId="4" applyFont="1" applyFill="1" applyAlignment="1">
      <alignment horizontal="center" vertical="center" wrapText="1"/>
    </xf>
    <xf numFmtId="0" fontId="60" fillId="120" borderId="17" xfId="4" applyFont="1" applyFill="1" applyBorder="1" applyAlignment="1">
      <alignment horizontal="center" vertical="center" wrapText="1"/>
    </xf>
    <xf numFmtId="0" fontId="60" fillId="120" borderId="160" xfId="4" applyFont="1" applyFill="1" applyBorder="1" applyAlignment="1">
      <alignment horizontal="center" vertical="center" wrapText="1"/>
    </xf>
    <xf numFmtId="0" fontId="60" fillId="120" borderId="161" xfId="4" applyFont="1" applyFill="1" applyBorder="1" applyAlignment="1">
      <alignment horizontal="center" vertical="center" wrapText="1"/>
    </xf>
    <xf numFmtId="0" fontId="9" fillId="0" borderId="0" xfId="24" applyFont="1" applyAlignment="1">
      <alignment horizontal="right" vertical="center"/>
    </xf>
    <xf numFmtId="0" fontId="405" fillId="0" borderId="509" xfId="24" applyFont="1" applyBorder="1" applyAlignment="1">
      <alignment horizontal="center" vertical="center"/>
    </xf>
    <xf numFmtId="0" fontId="405" fillId="0" borderId="511" xfId="24" applyFont="1" applyBorder="1" applyAlignment="1">
      <alignment horizontal="center" vertical="center"/>
    </xf>
    <xf numFmtId="0" fontId="405" fillId="0" borderId="512" xfId="24" applyFont="1" applyBorder="1" applyAlignment="1">
      <alignment horizontal="center" vertical="center"/>
    </xf>
    <xf numFmtId="0" fontId="173" fillId="28" borderId="309" xfId="24" applyFont="1" applyFill="1" applyBorder="1" applyAlignment="1">
      <alignment horizontal="center" vertical="center"/>
    </xf>
    <xf numFmtId="0" fontId="173" fillId="28" borderId="16" xfId="24" applyFont="1" applyFill="1" applyBorder="1" applyAlignment="1">
      <alignment horizontal="center" vertical="center"/>
    </xf>
    <xf numFmtId="0" fontId="173" fillId="28" borderId="18" xfId="24" applyFont="1" applyFill="1" applyBorder="1" applyAlignment="1">
      <alignment horizontal="center" vertical="center"/>
    </xf>
    <xf numFmtId="0" fontId="405" fillId="28" borderId="479" xfId="24" applyFont="1" applyFill="1" applyBorder="1" applyAlignment="1">
      <alignment horizontal="center" vertical="center"/>
    </xf>
    <xf numFmtId="0" fontId="405" fillId="28" borderId="480" xfId="24" applyFont="1" applyFill="1" applyBorder="1" applyAlignment="1">
      <alignment horizontal="center" vertical="center"/>
    </xf>
    <xf numFmtId="0" fontId="405" fillId="28" borderId="481" xfId="24" applyFont="1" applyFill="1" applyBorder="1" applyAlignment="1">
      <alignment horizontal="center" vertical="center"/>
    </xf>
    <xf numFmtId="0" fontId="405" fillId="28" borderId="479" xfId="24" applyFont="1" applyFill="1" applyBorder="1" applyAlignment="1">
      <alignment horizontal="center" vertical="center" wrapText="1"/>
    </xf>
    <xf numFmtId="0" fontId="405" fillId="28" borderId="480" xfId="24" applyFont="1" applyFill="1" applyBorder="1" applyAlignment="1">
      <alignment horizontal="center" vertical="center" wrapText="1"/>
    </xf>
    <xf numFmtId="0" fontId="405" fillId="28" borderId="481" xfId="24" applyFont="1" applyFill="1" applyBorder="1" applyAlignment="1">
      <alignment horizontal="center" vertical="center" wrapText="1"/>
    </xf>
    <xf numFmtId="0" fontId="401" fillId="0" borderId="494" xfId="24" applyFont="1" applyBorder="1" applyAlignment="1">
      <alignment horizontal="center" wrapText="1"/>
    </xf>
    <xf numFmtId="0" fontId="401" fillId="0" borderId="502" xfId="24" applyFont="1" applyBorder="1" applyAlignment="1">
      <alignment horizontal="center" wrapText="1"/>
    </xf>
    <xf numFmtId="0" fontId="401" fillId="0" borderId="503" xfId="24" applyFont="1" applyBorder="1" applyAlignment="1">
      <alignment horizontal="center" wrapText="1"/>
    </xf>
    <xf numFmtId="0" fontId="25" fillId="31" borderId="309" xfId="24" applyFont="1" applyFill="1" applyBorder="1" applyAlignment="1">
      <alignment horizontal="center" vertical="center" textRotation="90" wrapText="1"/>
    </xf>
    <xf numFmtId="0" fontId="25" fillId="31" borderId="16" xfId="24" applyFont="1" applyFill="1" applyBorder="1" applyAlignment="1">
      <alignment horizontal="center" vertical="center" textRotation="90" wrapText="1"/>
    </xf>
    <xf numFmtId="0" fontId="25" fillId="31" borderId="18" xfId="24" applyFont="1" applyFill="1" applyBorder="1" applyAlignment="1">
      <alignment horizontal="center" vertical="center" textRotation="90" wrapText="1"/>
    </xf>
    <xf numFmtId="0" fontId="173" fillId="31" borderId="442" xfId="24" applyFont="1" applyFill="1" applyBorder="1" applyAlignment="1">
      <alignment horizontal="center" vertical="center" wrapText="1"/>
    </xf>
    <xf numFmtId="0" fontId="173" fillId="31" borderId="17" xfId="24" applyFont="1" applyFill="1" applyBorder="1" applyAlignment="1">
      <alignment horizontal="center" vertical="center" wrapText="1"/>
    </xf>
    <xf numFmtId="0" fontId="173" fillId="31" borderId="20" xfId="24" applyFont="1" applyFill="1" applyBorder="1" applyAlignment="1">
      <alignment horizontal="center" vertical="center" wrapText="1"/>
    </xf>
    <xf numFmtId="0" fontId="325" fillId="43" borderId="115" xfId="24" applyFont="1" applyFill="1" applyBorder="1" applyAlignment="1">
      <alignment horizontal="center" vertical="center" wrapText="1"/>
    </xf>
    <xf numFmtId="0" fontId="661" fillId="0" borderId="115" xfId="24" applyFont="1" applyBorder="1" applyAlignment="1">
      <alignment horizontal="center" vertical="center"/>
    </xf>
    <xf numFmtId="0" fontId="661" fillId="0" borderId="89" xfId="24" applyFont="1" applyBorder="1" applyAlignment="1">
      <alignment horizontal="center" vertical="center"/>
    </xf>
    <xf numFmtId="0" fontId="405" fillId="31" borderId="479" xfId="24" applyFont="1" applyFill="1" applyBorder="1" applyAlignment="1">
      <alignment horizontal="center" vertical="center"/>
    </xf>
    <xf numFmtId="0" fontId="405" fillId="31" borderId="480" xfId="24" applyFont="1" applyFill="1" applyBorder="1" applyAlignment="1">
      <alignment horizontal="center" vertical="center"/>
    </xf>
    <xf numFmtId="0" fontId="405" fillId="31" borderId="481" xfId="24" applyFont="1" applyFill="1" applyBorder="1" applyAlignment="1">
      <alignment horizontal="center" vertical="center"/>
    </xf>
    <xf numFmtId="0" fontId="405" fillId="31" borderId="309" xfId="24" applyFont="1" applyFill="1" applyBorder="1" applyAlignment="1">
      <alignment horizontal="center" vertical="center"/>
    </xf>
    <xf numFmtId="0" fontId="405" fillId="31" borderId="310" xfId="24" applyFont="1" applyFill="1" applyBorder="1" applyAlignment="1">
      <alignment horizontal="center" vertical="center"/>
    </xf>
    <xf numFmtId="0" fontId="405" fillId="31" borderId="442" xfId="24" applyFont="1" applyFill="1" applyBorder="1" applyAlignment="1">
      <alignment horizontal="center" vertical="center"/>
    </xf>
    <xf numFmtId="0" fontId="405" fillId="31" borderId="18" xfId="24" applyFont="1" applyFill="1" applyBorder="1" applyAlignment="1">
      <alignment horizontal="center" vertical="center"/>
    </xf>
    <xf numFmtId="0" fontId="405" fillId="31" borderId="19" xfId="24" applyFont="1" applyFill="1" applyBorder="1" applyAlignment="1">
      <alignment horizontal="center" vertical="center"/>
    </xf>
    <xf numFmtId="0" fontId="405" fillId="31" borderId="20" xfId="24" applyFont="1" applyFill="1" applyBorder="1" applyAlignment="1">
      <alignment horizontal="center" vertical="center"/>
    </xf>
    <xf numFmtId="0" fontId="401" fillId="0" borderId="0" xfId="24" applyFont="1" applyAlignment="1">
      <alignment horizontal="left" vertical="center" wrapText="1"/>
    </xf>
    <xf numFmtId="0" fontId="405" fillId="31" borderId="513" xfId="24" applyFont="1" applyFill="1" applyBorder="1" applyAlignment="1">
      <alignment horizontal="center" vertical="center"/>
    </xf>
    <xf numFmtId="0" fontId="405" fillId="31" borderId="89" xfId="24" applyFont="1" applyFill="1" applyBorder="1" applyAlignment="1">
      <alignment horizontal="center" vertical="center"/>
    </xf>
    <xf numFmtId="0" fontId="24" fillId="31" borderId="514" xfId="24" applyFont="1" applyFill="1" applyBorder="1" applyAlignment="1">
      <alignment horizontal="center" vertical="center"/>
    </xf>
    <xf numFmtId="0" fontId="24" fillId="31" borderId="515" xfId="24" applyFont="1" applyFill="1" applyBorder="1" applyAlignment="1">
      <alignment horizontal="center" vertical="center"/>
    </xf>
    <xf numFmtId="0" fontId="24" fillId="31" borderId="516" xfId="24" applyFont="1" applyFill="1" applyBorder="1" applyAlignment="1">
      <alignment horizontal="center" vertical="center"/>
    </xf>
    <xf numFmtId="0" fontId="24" fillId="31" borderId="479" xfId="24" applyFont="1" applyFill="1" applyBorder="1" applyAlignment="1">
      <alignment horizontal="center" vertical="center"/>
    </xf>
    <xf numFmtId="0" fontId="24" fillId="31" borderId="480" xfId="24" applyFont="1" applyFill="1" applyBorder="1" applyAlignment="1">
      <alignment horizontal="center" vertical="center"/>
    </xf>
    <xf numFmtId="0" fontId="24" fillId="31" borderId="481" xfId="24" applyFont="1" applyFill="1" applyBorder="1" applyAlignment="1">
      <alignment horizontal="center" vertical="center"/>
    </xf>
    <xf numFmtId="0" fontId="173" fillId="115" borderId="309" xfId="24" applyFont="1" applyFill="1" applyBorder="1" applyAlignment="1">
      <alignment horizontal="center" vertical="center" textRotation="46" wrapText="1"/>
    </xf>
    <xf numFmtId="0" fontId="173" fillId="115" borderId="16" xfId="24" applyFont="1" applyFill="1" applyBorder="1" applyAlignment="1">
      <alignment horizontal="center" vertical="center" textRotation="46" wrapText="1"/>
    </xf>
    <xf numFmtId="0" fontId="173" fillId="115" borderId="18" xfId="24" applyFont="1" applyFill="1" applyBorder="1" applyAlignment="1">
      <alignment horizontal="center" vertical="center" textRotation="46" wrapText="1"/>
    </xf>
    <xf numFmtId="0" fontId="32" fillId="0" borderId="34" xfId="1" applyFont="1" applyBorder="1" applyAlignment="1">
      <alignment horizontal="left" vertical="center" wrapText="1"/>
    </xf>
    <xf numFmtId="0" fontId="39" fillId="41" borderId="31" xfId="1" applyFont="1" applyFill="1" applyBorder="1" applyAlignment="1">
      <alignment horizontal="center" vertical="center"/>
    </xf>
    <xf numFmtId="0" fontId="113" fillId="8" borderId="34" xfId="1" applyFont="1" applyFill="1" applyBorder="1" applyAlignment="1">
      <alignment horizontal="center" vertical="center" wrapText="1"/>
    </xf>
    <xf numFmtId="0" fontId="150" fillId="0" borderId="14" xfId="4" applyFont="1" applyBorder="1" applyAlignment="1">
      <alignment horizontal="center" vertical="center" wrapText="1"/>
    </xf>
    <xf numFmtId="0" fontId="150" fillId="0" borderId="15" xfId="4" applyFont="1" applyBorder="1" applyAlignment="1">
      <alignment horizontal="center" vertical="center" wrapText="1"/>
    </xf>
    <xf numFmtId="0" fontId="150" fillId="0" borderId="0" xfId="4" applyFont="1" applyAlignment="1">
      <alignment horizontal="center" vertical="center" wrapText="1"/>
    </xf>
    <xf numFmtId="0" fontId="150" fillId="0" borderId="17" xfId="4" applyFont="1" applyBorder="1" applyAlignment="1">
      <alignment horizontal="center" vertical="center" wrapText="1"/>
    </xf>
    <xf numFmtId="0" fontId="150" fillId="0" borderId="160" xfId="4" applyFont="1" applyBorder="1" applyAlignment="1">
      <alignment horizontal="center" vertical="center" wrapText="1"/>
    </xf>
    <xf numFmtId="0" fontId="150" fillId="0" borderId="161" xfId="4" applyFont="1" applyBorder="1" applyAlignment="1">
      <alignment horizontal="center" vertical="center" wrapText="1"/>
    </xf>
    <xf numFmtId="0" fontId="149" fillId="28" borderId="69" xfId="5" applyFont="1" applyFill="1" applyBorder="1" applyAlignment="1">
      <alignment horizontal="center" vertical="center" wrapText="1"/>
    </xf>
    <xf numFmtId="0" fontId="149" fillId="28" borderId="34" xfId="5" applyFont="1" applyFill="1" applyBorder="1" applyAlignment="1">
      <alignment horizontal="center" vertical="center" wrapText="1"/>
    </xf>
    <xf numFmtId="0" fontId="149" fillId="28" borderId="48" xfId="5" applyFont="1" applyFill="1" applyBorder="1" applyAlignment="1">
      <alignment horizontal="center" vertical="center" wrapText="1"/>
    </xf>
    <xf numFmtId="0" fontId="29" fillId="0" borderId="160" xfId="1" applyFont="1" applyBorder="1" applyAlignment="1">
      <alignment horizontal="center" vertical="center" wrapText="1"/>
    </xf>
    <xf numFmtId="0" fontId="29" fillId="0" borderId="279" xfId="1" applyFont="1" applyBorder="1" applyAlignment="1">
      <alignment horizontal="center" vertical="center" wrapText="1"/>
    </xf>
    <xf numFmtId="0" fontId="29" fillId="0" borderId="202" xfId="1" applyFont="1" applyBorder="1" applyAlignment="1">
      <alignment horizontal="center" vertical="center" wrapText="1"/>
    </xf>
    <xf numFmtId="0" fontId="29" fillId="0" borderId="48" xfId="1" applyFont="1" applyBorder="1" applyAlignment="1">
      <alignment horizontal="center" vertical="center" wrapText="1"/>
    </xf>
    <xf numFmtId="0" fontId="29" fillId="0" borderId="297" xfId="1" applyFont="1" applyBorder="1" applyAlignment="1">
      <alignment horizontal="center" vertical="center" wrapText="1"/>
    </xf>
    <xf numFmtId="0" fontId="60" fillId="110" borderId="14" xfId="1" applyFont="1" applyFill="1" applyBorder="1" applyAlignment="1">
      <alignment horizontal="center" vertical="center" wrapText="1"/>
    </xf>
    <xf numFmtId="0" fontId="60" fillId="110" borderId="0" xfId="1" applyFont="1" applyFill="1" applyAlignment="1">
      <alignment horizontal="center" vertical="center" wrapText="1"/>
    </xf>
    <xf numFmtId="0" fontId="60" fillId="110" borderId="19" xfId="1" applyFont="1" applyFill="1" applyBorder="1" applyAlignment="1">
      <alignment horizontal="center" vertical="center" wrapText="1"/>
    </xf>
    <xf numFmtId="0" fontId="29" fillId="26" borderId="0" xfId="1" applyFont="1" applyFill="1" applyAlignment="1">
      <alignment horizontal="center" vertical="center" wrapText="1"/>
    </xf>
    <xf numFmtId="0" fontId="60" fillId="26" borderId="279" xfId="1" applyFont="1" applyFill="1" applyBorder="1" applyAlignment="1">
      <alignment horizontal="center" vertical="center" wrapText="1"/>
    </xf>
    <xf numFmtId="0" fontId="60" fillId="26" borderId="0" xfId="1" applyFont="1" applyFill="1" applyAlignment="1">
      <alignment horizontal="center" vertical="center" wrapText="1"/>
    </xf>
    <xf numFmtId="0" fontId="69" fillId="0" borderId="0" xfId="4" applyFont="1" applyAlignment="1">
      <alignment horizontal="center" vertical="center" wrapText="1"/>
    </xf>
    <xf numFmtId="0" fontId="60" fillId="66" borderId="14" xfId="1" applyFont="1" applyFill="1" applyBorder="1" applyAlignment="1">
      <alignment horizontal="center" vertical="center" wrapText="1"/>
    </xf>
    <xf numFmtId="0" fontId="60" fillId="66" borderId="0" xfId="1" applyFont="1" applyFill="1" applyAlignment="1">
      <alignment horizontal="center" vertical="center" wrapText="1"/>
    </xf>
    <xf numFmtId="0" fontId="60" fillId="66" borderId="19" xfId="1" applyFont="1" applyFill="1" applyBorder="1" applyAlignment="1">
      <alignment horizontal="center" vertical="center" wrapText="1"/>
    </xf>
    <xf numFmtId="0" fontId="60" fillId="26" borderId="202" xfId="1" applyFont="1" applyFill="1" applyBorder="1" applyAlignment="1">
      <alignment horizontal="center" vertical="center" wrapText="1"/>
    </xf>
    <xf numFmtId="0" fontId="60" fillId="127" borderId="14" xfId="1" applyFont="1" applyFill="1" applyBorder="1" applyAlignment="1">
      <alignment horizontal="center" vertical="center" wrapText="1"/>
    </xf>
    <xf numFmtId="0" fontId="60" fillId="127" borderId="0" xfId="1" applyFont="1" applyFill="1" applyAlignment="1">
      <alignment horizontal="center" vertical="center" wrapText="1"/>
    </xf>
    <xf numFmtId="0" fontId="60" fillId="127" borderId="19" xfId="1" applyFont="1" applyFill="1" applyBorder="1" applyAlignment="1">
      <alignment horizontal="center" vertical="center" wrapText="1"/>
    </xf>
    <xf numFmtId="0" fontId="29" fillId="0" borderId="291" xfId="1" applyFont="1" applyBorder="1" applyAlignment="1">
      <alignment horizontal="center" vertical="center" wrapText="1"/>
    </xf>
    <xf numFmtId="0" fontId="29" fillId="0" borderId="222" xfId="1" applyFont="1" applyBorder="1" applyAlignment="1">
      <alignment horizontal="center" vertical="center" wrapText="1"/>
    </xf>
    <xf numFmtId="0" fontId="29" fillId="0" borderId="293" xfId="1" applyFont="1" applyBorder="1" applyAlignment="1">
      <alignment horizontal="center" vertical="center" wrapText="1"/>
    </xf>
    <xf numFmtId="0" fontId="29" fillId="0" borderId="295" xfId="1" applyFont="1" applyBorder="1" applyAlignment="1">
      <alignment horizontal="center" vertical="center" wrapText="1"/>
    </xf>
    <xf numFmtId="0" fontId="29" fillId="0" borderId="224" xfId="1" applyFont="1" applyBorder="1" applyAlignment="1">
      <alignment horizontal="center" vertical="center" wrapText="1"/>
    </xf>
    <xf numFmtId="0" fontId="29" fillId="0" borderId="44" xfId="1" applyFont="1" applyBorder="1" applyAlignment="1">
      <alignment horizontal="center" vertical="center" wrapText="1"/>
    </xf>
    <xf numFmtId="0" fontId="29" fillId="0" borderId="47" xfId="1" applyFont="1" applyBorder="1" applyAlignment="1">
      <alignment horizontal="center" vertical="center" wrapText="1"/>
    </xf>
    <xf numFmtId="0" fontId="60" fillId="72" borderId="14" xfId="1" applyFont="1" applyFill="1" applyBorder="1" applyAlignment="1">
      <alignment horizontal="center" vertical="center" wrapText="1"/>
    </xf>
    <xf numFmtId="0" fontId="60" fillId="72" borderId="0" xfId="1" applyFont="1" applyFill="1" applyAlignment="1">
      <alignment horizontal="center" vertical="center" wrapText="1"/>
    </xf>
    <xf numFmtId="0" fontId="60" fillId="72" borderId="19" xfId="1" applyFont="1" applyFill="1" applyBorder="1" applyAlignment="1">
      <alignment horizontal="center" vertical="center" wrapText="1"/>
    </xf>
    <xf numFmtId="0" fontId="359" fillId="125" borderId="86" xfId="1" applyFont="1" applyFill="1" applyBorder="1" applyAlignment="1">
      <alignment horizontal="center" vertical="center" wrapText="1"/>
    </xf>
    <xf numFmtId="0" fontId="359" fillId="125" borderId="115" xfId="1" applyFont="1" applyFill="1" applyBorder="1" applyAlignment="1">
      <alignment horizontal="center" vertical="center" wrapText="1"/>
    </xf>
    <xf numFmtId="0" fontId="359" fillId="125" borderId="89" xfId="1" applyFont="1" applyFill="1" applyBorder="1" applyAlignment="1">
      <alignment horizontal="center" vertical="center" wrapText="1"/>
    </xf>
    <xf numFmtId="0" fontId="60" fillId="126" borderId="14" xfId="1" applyFont="1" applyFill="1" applyBorder="1" applyAlignment="1">
      <alignment horizontal="center" vertical="center"/>
    </xf>
    <xf numFmtId="0" fontId="60" fillId="126" borderId="0" xfId="1" applyFont="1" applyFill="1" applyAlignment="1">
      <alignment horizontal="center" vertical="center"/>
    </xf>
    <xf numFmtId="0" fontId="60" fillId="126" borderId="19" xfId="1" applyFont="1" applyFill="1" applyBorder="1" applyAlignment="1">
      <alignment horizontal="center" vertical="center"/>
    </xf>
    <xf numFmtId="0" fontId="54" fillId="0" borderId="86" xfId="1" applyFont="1" applyBorder="1" applyAlignment="1">
      <alignment horizontal="center" vertical="center" textRotation="90" wrapText="1"/>
    </xf>
    <xf numFmtId="0" fontId="54" fillId="0" borderId="115" xfId="1" applyFont="1" applyBorder="1" applyAlignment="1">
      <alignment horizontal="center" vertical="center" textRotation="90" wrapText="1"/>
    </xf>
    <xf numFmtId="0" fontId="54" fillId="0" borderId="89" xfId="1" applyFont="1" applyBorder="1" applyAlignment="1">
      <alignment horizontal="center" vertical="center" textRotation="90" wrapText="1"/>
    </xf>
    <xf numFmtId="0" fontId="29" fillId="0" borderId="31" xfId="1" applyFont="1" applyBorder="1" applyAlignment="1">
      <alignment horizontal="center" vertical="center" wrapText="1"/>
    </xf>
    <xf numFmtId="0" fontId="29" fillId="0" borderId="33" xfId="1" applyFont="1" applyBorder="1" applyAlignment="1">
      <alignment horizontal="center" vertical="center" wrapText="1"/>
    </xf>
    <xf numFmtId="0" fontId="29" fillId="0" borderId="43" xfId="1" applyFont="1" applyBorder="1" applyAlignment="1">
      <alignment horizontal="center" vertical="center" wrapText="1"/>
    </xf>
    <xf numFmtId="0" fontId="56" fillId="0" borderId="34" xfId="38" applyFont="1" applyBorder="1" applyAlignment="1">
      <alignment horizontal="center" vertical="center" wrapText="1"/>
    </xf>
    <xf numFmtId="0" fontId="56" fillId="0" borderId="0" xfId="38" applyFont="1" applyAlignment="1">
      <alignment horizontal="center" vertical="center" wrapText="1"/>
    </xf>
    <xf numFmtId="0" fontId="56" fillId="0" borderId="202" xfId="38" applyFont="1" applyBorder="1" applyAlignment="1">
      <alignment horizontal="center" vertical="center" wrapText="1"/>
    </xf>
    <xf numFmtId="0" fontId="47" fillId="37" borderId="34" xfId="38" applyFont="1" applyFill="1" applyBorder="1" applyAlignment="1">
      <alignment horizontal="center" vertical="center" wrapText="1"/>
    </xf>
    <xf numFmtId="0" fontId="47" fillId="37" borderId="472" xfId="38" applyFont="1" applyFill="1" applyBorder="1" applyAlignment="1">
      <alignment horizontal="center" vertical="center" wrapText="1"/>
    </xf>
    <xf numFmtId="0" fontId="29" fillId="0" borderId="34" xfId="38" applyFont="1" applyBorder="1" applyAlignment="1">
      <alignment horizontal="center" vertical="center" wrapText="1"/>
    </xf>
    <xf numFmtId="0" fontId="29" fillId="0" borderId="64" xfId="38" applyFont="1" applyBorder="1" applyAlignment="1">
      <alignment horizontal="center" vertical="center" wrapText="1"/>
    </xf>
    <xf numFmtId="0" fontId="56" fillId="26" borderId="345" xfId="12" applyFont="1" applyFill="1" applyBorder="1" applyAlignment="1">
      <alignment horizontal="center" vertical="center" wrapText="1"/>
    </xf>
    <xf numFmtId="0" fontId="56" fillId="26" borderId="470" xfId="12" applyFont="1" applyFill="1" applyBorder="1" applyAlignment="1">
      <alignment horizontal="center" vertical="center" wrapText="1"/>
    </xf>
    <xf numFmtId="172" fontId="571" fillId="43" borderId="433" xfId="34" applyNumberFormat="1" applyFont="1" applyFill="1" applyBorder="1" applyAlignment="1" applyProtection="1">
      <alignment horizontal="center" vertical="center" wrapText="1"/>
      <protection locked="0"/>
    </xf>
    <xf numFmtId="2" fontId="129" fillId="43" borderId="468" xfId="12" applyNumberFormat="1" applyFont="1" applyFill="1" applyBorder="1" applyAlignment="1">
      <alignment horizontal="center" vertical="center" wrapText="1"/>
    </xf>
    <xf numFmtId="0" fontId="56" fillId="43" borderId="397" xfId="38" applyFont="1" applyFill="1" applyBorder="1" applyAlignment="1">
      <alignment horizontal="center" vertical="center" wrapText="1"/>
    </xf>
    <xf numFmtId="0" fontId="56" fillId="43" borderId="316" xfId="38" applyFont="1" applyFill="1" applyBorder="1" applyAlignment="1">
      <alignment horizontal="center" vertical="center" wrapText="1"/>
    </xf>
    <xf numFmtId="0" fontId="56" fillId="43" borderId="455" xfId="38" applyFont="1" applyFill="1" applyBorder="1" applyAlignment="1">
      <alignment horizontal="center" vertical="center" wrapText="1"/>
    </xf>
    <xf numFmtId="0" fontId="56" fillId="43" borderId="43" xfId="38" applyFont="1" applyFill="1" applyBorder="1" applyAlignment="1">
      <alignment horizontal="center" vertical="center" wrapText="1"/>
    </xf>
    <xf numFmtId="0" fontId="557" fillId="0" borderId="16" xfId="12" applyFont="1" applyBorder="1" applyAlignment="1">
      <alignment horizontal="center" vertical="center"/>
    </xf>
    <xf numFmtId="0" fontId="262" fillId="0" borderId="42" xfId="12" applyFont="1" applyBorder="1" applyAlignment="1">
      <alignment horizontal="center" vertical="center" wrapText="1"/>
    </xf>
    <xf numFmtId="0" fontId="262" fillId="0" borderId="0" xfId="12" applyFont="1" applyAlignment="1">
      <alignment horizontal="center" vertical="center" wrapText="1"/>
    </xf>
    <xf numFmtId="0" fontId="262" fillId="0" borderId="444" xfId="12" applyFont="1" applyBorder="1" applyAlignment="1">
      <alignment horizontal="center" vertical="center" wrapText="1"/>
    </xf>
    <xf numFmtId="1" fontId="579" fillId="56" borderId="42" xfId="39" applyNumberFormat="1" applyFont="1" applyFill="1" applyBorder="1" applyAlignment="1">
      <alignment horizontal="center" vertical="center"/>
    </xf>
    <xf numFmtId="1" fontId="579" fillId="56" borderId="0" xfId="39" applyNumberFormat="1" applyFont="1" applyFill="1" applyAlignment="1">
      <alignment horizontal="center" vertical="center"/>
    </xf>
    <xf numFmtId="0" fontId="597" fillId="125" borderId="315" xfId="22" applyFont="1" applyFill="1" applyBorder="1" applyAlignment="1">
      <alignment horizontal="center" vertical="center" textRotation="90" wrapText="1"/>
    </xf>
    <xf numFmtId="0" fontId="597" fillId="125" borderId="16" xfId="22" applyFont="1" applyFill="1" applyBorder="1" applyAlignment="1">
      <alignment horizontal="center" vertical="center" textRotation="90" wrapText="1"/>
    </xf>
    <xf numFmtId="0" fontId="56" fillId="43" borderId="433" xfId="12" applyFont="1" applyFill="1" applyBorder="1" applyAlignment="1">
      <alignment horizontal="center" vertical="center" wrapText="1"/>
    </xf>
    <xf numFmtId="0" fontId="56" fillId="43" borderId="439" xfId="12" applyFont="1" applyFill="1" applyBorder="1" applyAlignment="1">
      <alignment horizontal="center" vertical="center" wrapText="1"/>
    </xf>
    <xf numFmtId="0" fontId="37" fillId="43" borderId="433" xfId="12" applyFont="1" applyFill="1" applyBorder="1" applyAlignment="1" applyProtection="1">
      <alignment horizontal="center" vertical="center" wrapText="1"/>
      <protection locked="0"/>
    </xf>
    <xf numFmtId="0" fontId="37" fillId="43" borderId="439" xfId="12" applyFont="1" applyFill="1" applyBorder="1" applyAlignment="1" applyProtection="1">
      <alignment horizontal="center" vertical="center" wrapText="1"/>
      <protection locked="0"/>
    </xf>
    <xf numFmtId="2" fontId="53" fillId="43" borderId="433" xfId="12" applyNumberFormat="1" applyFont="1" applyFill="1" applyBorder="1" applyAlignment="1" applyProtection="1">
      <alignment horizontal="center" vertical="center" wrapText="1"/>
      <protection locked="0"/>
    </xf>
    <xf numFmtId="2" fontId="53" fillId="43" borderId="439" xfId="12" applyNumberFormat="1" applyFont="1" applyFill="1" applyBorder="1" applyAlignment="1" applyProtection="1">
      <alignment horizontal="center" vertical="center" wrapText="1"/>
      <protection locked="0"/>
    </xf>
    <xf numFmtId="2" fontId="157" fillId="43" borderId="433" xfId="12" applyNumberFormat="1" applyFont="1" applyFill="1" applyBorder="1" applyAlignment="1" applyProtection="1">
      <alignment horizontal="center" vertical="center" wrapText="1"/>
      <protection locked="0"/>
    </xf>
    <xf numFmtId="2" fontId="157" fillId="43" borderId="439" xfId="12" applyNumberFormat="1" applyFont="1" applyFill="1" applyBorder="1" applyAlignment="1" applyProtection="1">
      <alignment horizontal="center" vertical="center" wrapText="1"/>
      <protection locked="0"/>
    </xf>
    <xf numFmtId="2" fontId="53" fillId="0" borderId="0" xfId="38" applyNumberFormat="1" applyFont="1" applyAlignment="1" applyProtection="1">
      <alignment horizontal="center" vertical="center" wrapText="1"/>
      <protection locked="0"/>
    </xf>
    <xf numFmtId="0" fontId="56" fillId="0" borderId="19" xfId="38" applyFont="1" applyBorder="1" applyAlignment="1">
      <alignment horizontal="left" vertical="center" wrapText="1"/>
    </xf>
    <xf numFmtId="2" fontId="28" fillId="0" borderId="316" xfId="38" applyNumberFormat="1" applyFont="1" applyBorder="1" applyAlignment="1" applyProtection="1">
      <alignment horizontal="left" vertical="center" wrapText="1"/>
      <protection locked="0"/>
    </xf>
    <xf numFmtId="2" fontId="28" fillId="0" borderId="0" xfId="38" applyNumberFormat="1" applyFont="1" applyAlignment="1" applyProtection="1">
      <alignment horizontal="left" vertical="center" wrapText="1"/>
      <protection locked="0"/>
    </xf>
    <xf numFmtId="2" fontId="53" fillId="0" borderId="0" xfId="38" applyNumberFormat="1" applyFont="1" applyAlignment="1" applyProtection="1">
      <alignment horizontal="left" vertical="center" wrapText="1"/>
      <protection locked="0"/>
    </xf>
    <xf numFmtId="0" fontId="37" fillId="0" borderId="19" xfId="38" applyFont="1" applyBorder="1" applyAlignment="1">
      <alignment horizontal="left" vertical="center" wrapText="1"/>
    </xf>
    <xf numFmtId="2" fontId="29" fillId="0" borderId="316" xfId="38" applyNumberFormat="1" applyFont="1" applyBorder="1" applyAlignment="1" applyProtection="1">
      <alignment horizontal="left" vertical="center"/>
      <protection locked="0"/>
    </xf>
    <xf numFmtId="2" fontId="103" fillId="0" borderId="0" xfId="38" applyNumberFormat="1" applyFont="1" applyAlignment="1" applyProtection="1">
      <alignment horizontal="left" vertical="center" wrapText="1"/>
      <protection locked="0"/>
    </xf>
    <xf numFmtId="0" fontId="37" fillId="0" borderId="0" xfId="38" applyFont="1" applyAlignment="1">
      <alignment horizontal="left" vertical="center" wrapText="1"/>
    </xf>
    <xf numFmtId="0" fontId="481" fillId="73" borderId="420" xfId="1" applyFont="1" applyFill="1" applyBorder="1" applyAlignment="1">
      <alignment horizontal="center" vertical="center" wrapText="1"/>
    </xf>
    <xf numFmtId="0" fontId="481" fillId="73" borderId="426" xfId="1" applyFont="1" applyFill="1" applyBorder="1" applyAlignment="1">
      <alignment horizontal="center" vertical="center" wrapText="1"/>
    </xf>
    <xf numFmtId="0" fontId="481" fillId="73" borderId="421" xfId="1" applyFont="1" applyFill="1" applyBorder="1" applyAlignment="1">
      <alignment horizontal="center" vertical="center" wrapText="1"/>
    </xf>
    <xf numFmtId="0" fontId="481" fillId="73" borderId="427" xfId="1" applyFont="1" applyFill="1" applyBorder="1" applyAlignment="1">
      <alignment horizontal="center" vertical="center" wrapText="1"/>
    </xf>
    <xf numFmtId="0" fontId="56" fillId="116" borderId="422" xfId="1" applyFont="1" applyFill="1" applyBorder="1" applyAlignment="1">
      <alignment horizontal="center" vertical="center" wrapText="1"/>
    </xf>
    <xf numFmtId="0" fontId="56" fillId="116" borderId="428" xfId="1" applyFont="1" applyFill="1" applyBorder="1" applyAlignment="1">
      <alignment horizontal="center" vertical="center" wrapText="1"/>
    </xf>
    <xf numFmtId="0" fontId="56" fillId="116" borderId="423" xfId="1" applyFont="1" applyFill="1" applyBorder="1" applyAlignment="1">
      <alignment horizontal="center" vertical="center" wrapText="1"/>
    </xf>
    <xf numFmtId="0" fontId="56" fillId="116" borderId="429" xfId="1" applyFont="1" applyFill="1" applyBorder="1" applyAlignment="1">
      <alignment horizontal="center" vertical="center" wrapText="1"/>
    </xf>
    <xf numFmtId="0" fontId="40" fillId="0" borderId="16" xfId="30" applyBorder="1" applyAlignment="1">
      <alignment horizontal="center" vertical="center"/>
    </xf>
    <xf numFmtId="0" fontId="40" fillId="0" borderId="17" xfId="30" applyBorder="1" applyAlignment="1">
      <alignment horizontal="center" vertical="center"/>
    </xf>
    <xf numFmtId="0" fontId="40" fillId="0" borderId="18" xfId="30" applyBorder="1" applyAlignment="1">
      <alignment horizontal="center" vertical="center"/>
    </xf>
    <xf numFmtId="0" fontId="40" fillId="0" borderId="20" xfId="30" applyBorder="1" applyAlignment="1">
      <alignment horizontal="center" vertical="center"/>
    </xf>
    <xf numFmtId="0" fontId="29" fillId="116" borderId="279" xfId="1" quotePrefix="1" applyFont="1" applyFill="1" applyBorder="1" applyAlignment="1">
      <alignment horizontal="center" vertical="center"/>
    </xf>
    <xf numFmtId="0" fontId="29" fillId="116" borderId="17" xfId="1" quotePrefix="1" applyFont="1" applyFill="1" applyBorder="1" applyAlignment="1">
      <alignment horizontal="center" vertical="center"/>
    </xf>
    <xf numFmtId="0" fontId="29" fillId="116" borderId="16" xfId="1" quotePrefix="1" applyFont="1" applyFill="1" applyBorder="1" applyAlignment="1">
      <alignment horizontal="center" vertical="center"/>
    </xf>
    <xf numFmtId="0" fontId="29" fillId="116" borderId="0" xfId="1" quotePrefix="1" applyFont="1" applyFill="1" applyAlignment="1">
      <alignment horizontal="center" vertical="center"/>
    </xf>
    <xf numFmtId="0" fontId="481" fillId="73" borderId="115" xfId="1" quotePrefix="1" applyFont="1" applyFill="1" applyBorder="1" applyAlignment="1">
      <alignment horizontal="center" vertical="center" wrapText="1"/>
    </xf>
    <xf numFmtId="0" fontId="481" fillId="73" borderId="89" xfId="1" quotePrefix="1" applyFont="1" applyFill="1" applyBorder="1" applyAlignment="1">
      <alignment horizontal="center" vertical="center" wrapText="1"/>
    </xf>
    <xf numFmtId="0" fontId="481" fillId="73" borderId="115" xfId="1" quotePrefix="1" applyFont="1" applyFill="1" applyBorder="1" applyAlignment="1">
      <alignment horizontal="center" vertical="center"/>
    </xf>
    <xf numFmtId="0" fontId="481" fillId="73" borderId="68" xfId="1" quotePrefix="1" applyFont="1" applyFill="1" applyBorder="1" applyAlignment="1">
      <alignment horizontal="center" vertical="center"/>
    </xf>
    <xf numFmtId="0" fontId="481" fillId="73" borderId="89" xfId="1" quotePrefix="1" applyFont="1" applyFill="1" applyBorder="1" applyAlignment="1">
      <alignment horizontal="center" vertical="center"/>
    </xf>
    <xf numFmtId="0" fontId="481" fillId="73" borderId="70" xfId="1" quotePrefix="1" applyFont="1" applyFill="1" applyBorder="1" applyAlignment="1">
      <alignment horizontal="center" vertical="center"/>
    </xf>
    <xf numFmtId="0" fontId="56" fillId="116" borderId="279" xfId="1" quotePrefix="1" applyFont="1" applyFill="1" applyBorder="1" applyAlignment="1">
      <alignment horizontal="center" vertical="center" wrapText="1"/>
    </xf>
    <xf numFmtId="0" fontId="56" fillId="116" borderId="412" xfId="1" quotePrefix="1" applyFont="1" applyFill="1" applyBorder="1" applyAlignment="1">
      <alignment horizontal="center" vertical="center" wrapText="1"/>
    </xf>
    <xf numFmtId="0" fontId="56" fillId="116" borderId="64" xfId="1" quotePrefix="1" applyFont="1" applyFill="1" applyBorder="1" applyAlignment="1">
      <alignment horizontal="center" vertical="center" wrapText="1"/>
    </xf>
    <xf numFmtId="0" fontId="56" fillId="116" borderId="424" xfId="1" quotePrefix="1" applyFont="1" applyFill="1" applyBorder="1" applyAlignment="1">
      <alignment horizontal="center" vertical="center" wrapText="1"/>
    </xf>
    <xf numFmtId="0" fontId="56" fillId="116" borderId="413" xfId="1" quotePrefix="1" applyFont="1" applyFill="1" applyBorder="1" applyAlignment="1">
      <alignment horizontal="center" vertical="center" wrapText="1"/>
    </xf>
    <xf numFmtId="0" fontId="56" fillId="116" borderId="0" xfId="1" quotePrefix="1" applyFont="1" applyFill="1" applyAlignment="1">
      <alignment horizontal="center" vertical="center" wrapText="1"/>
    </xf>
    <xf numFmtId="0" fontId="56" fillId="116" borderId="425" xfId="1" quotePrefix="1" applyFont="1" applyFill="1" applyBorder="1" applyAlignment="1">
      <alignment horizontal="center" vertical="center" wrapText="1"/>
    </xf>
    <xf numFmtId="0" fontId="56" fillId="116" borderId="19" xfId="1" quotePrefix="1" applyFont="1" applyFill="1" applyBorder="1" applyAlignment="1">
      <alignment horizontal="center" vertical="center" wrapText="1"/>
    </xf>
    <xf numFmtId="0" fontId="188" fillId="80" borderId="86" xfId="1" quotePrefix="1" applyFont="1" applyFill="1" applyBorder="1" applyAlignment="1">
      <alignment horizontal="center" vertical="center" wrapText="1"/>
    </xf>
    <xf numFmtId="0" fontId="188" fillId="80" borderId="115" xfId="1" quotePrefix="1" applyFont="1" applyFill="1" applyBorder="1" applyAlignment="1">
      <alignment horizontal="center" vertical="center" wrapText="1"/>
    </xf>
    <xf numFmtId="0" fontId="188" fillId="80" borderId="89" xfId="1" quotePrefix="1" applyFont="1" applyFill="1" applyBorder="1" applyAlignment="1">
      <alignment horizontal="center" vertical="center" wrapText="1"/>
    </xf>
    <xf numFmtId="0" fontId="120" fillId="133" borderId="0" xfId="1" quotePrefix="1" applyFont="1" applyFill="1" applyAlignment="1">
      <alignment horizontal="center" vertical="center"/>
    </xf>
    <xf numFmtId="0" fontId="120" fillId="133" borderId="17" xfId="1" quotePrefix="1" applyFont="1" applyFill="1" applyBorder="1" applyAlignment="1">
      <alignment horizontal="center" vertical="center"/>
    </xf>
    <xf numFmtId="0" fontId="120" fillId="73" borderId="115" xfId="1" quotePrefix="1" applyFont="1" applyFill="1" applyBorder="1" applyAlignment="1">
      <alignment horizontal="center" vertical="center"/>
    </xf>
    <xf numFmtId="0" fontId="120" fillId="133" borderId="115" xfId="1" quotePrefix="1" applyFont="1" applyFill="1" applyBorder="1" applyAlignment="1">
      <alignment horizontal="center" vertical="center"/>
    </xf>
    <xf numFmtId="0" fontId="120" fillId="133" borderId="68" xfId="1" quotePrefix="1" applyFont="1" applyFill="1" applyBorder="1" applyAlignment="1">
      <alignment horizontal="center" vertical="center"/>
    </xf>
    <xf numFmtId="206" fontId="191" fillId="17" borderId="86" xfId="1" applyNumberFormat="1" applyFont="1" applyFill="1" applyBorder="1" applyAlignment="1">
      <alignment horizontal="center" vertical="center"/>
    </xf>
    <xf numFmtId="206" fontId="191" fillId="17" borderId="115" xfId="1" applyNumberFormat="1" applyFont="1" applyFill="1" applyBorder="1" applyAlignment="1">
      <alignment horizontal="center" vertical="center"/>
    </xf>
    <xf numFmtId="206" fontId="191" fillId="17" borderId="89" xfId="1" applyNumberFormat="1" applyFont="1" applyFill="1" applyBorder="1" applyAlignment="1">
      <alignment horizontal="center" vertical="center"/>
    </xf>
    <xf numFmtId="0" fontId="188" fillId="80" borderId="86" xfId="1" applyFont="1" applyFill="1" applyBorder="1" applyAlignment="1">
      <alignment horizontal="center" vertical="center"/>
    </xf>
    <xf numFmtId="0" fontId="188" fillId="80" borderId="115" xfId="1" applyFont="1" applyFill="1" applyBorder="1" applyAlignment="1">
      <alignment horizontal="center" vertical="center"/>
    </xf>
    <xf numFmtId="0" fontId="188" fillId="80" borderId="89" xfId="1" applyFont="1" applyFill="1" applyBorder="1" applyAlignment="1">
      <alignment horizontal="center" vertical="center"/>
    </xf>
    <xf numFmtId="202" fontId="37" fillId="74" borderId="17" xfId="1" applyNumberFormat="1" applyFont="1" applyFill="1" applyBorder="1" applyAlignment="1">
      <alignment horizontal="left" vertical="center" wrapText="1"/>
    </xf>
    <xf numFmtId="170" fontId="60" fillId="74" borderId="0" xfId="32" applyNumberFormat="1" applyFont="1" applyFill="1" applyAlignment="1">
      <alignment horizontal="center" vertical="center"/>
    </xf>
    <xf numFmtId="170" fontId="60" fillId="74" borderId="16" xfId="32" applyNumberFormat="1" applyFont="1" applyFill="1" applyBorder="1" applyAlignment="1">
      <alignment horizontal="center" vertical="center"/>
    </xf>
    <xf numFmtId="170" fontId="60" fillId="74" borderId="413" xfId="32" applyNumberFormat="1" applyFont="1" applyFill="1" applyBorder="1" applyAlignment="1">
      <alignment horizontal="center" vertical="center"/>
    </xf>
    <xf numFmtId="202" fontId="37" fillId="74" borderId="412" xfId="1" applyNumberFormat="1" applyFont="1" applyFill="1" applyBorder="1" applyAlignment="1">
      <alignment horizontal="center" vertical="center" wrapText="1"/>
    </xf>
    <xf numFmtId="0" fontId="40" fillId="143" borderId="14" xfId="30" applyFill="1" applyBorder="1" applyAlignment="1">
      <alignment horizontal="center" vertical="center" wrapText="1"/>
    </xf>
    <xf numFmtId="0" fontId="40" fillId="143" borderId="311" xfId="30" applyFill="1" applyBorder="1" applyAlignment="1">
      <alignment horizontal="center" vertical="center" wrapText="1"/>
    </xf>
    <xf numFmtId="0" fontId="40" fillId="143" borderId="0" xfId="30" applyFill="1" applyAlignment="1">
      <alignment horizontal="center" vertical="center" wrapText="1"/>
    </xf>
    <xf numFmtId="0" fontId="40" fillId="143" borderId="17" xfId="30" applyFill="1" applyBorder="1" applyAlignment="1">
      <alignment horizontal="center" vertical="center" wrapText="1"/>
    </xf>
    <xf numFmtId="0" fontId="40" fillId="143" borderId="19" xfId="30" applyFill="1" applyBorder="1" applyAlignment="1">
      <alignment horizontal="center" vertical="center" wrapText="1"/>
    </xf>
    <xf numFmtId="0" fontId="40" fillId="143" borderId="20" xfId="30" applyFill="1" applyBorder="1" applyAlignment="1">
      <alignment horizontal="center" vertical="center" wrapText="1"/>
    </xf>
    <xf numFmtId="0" fontId="483" fillId="74" borderId="127" xfId="1" applyFont="1" applyFill="1" applyBorder="1" applyAlignment="1">
      <alignment horizontal="right" vertical="center" wrapText="1"/>
    </xf>
    <xf numFmtId="170" fontId="60" fillId="74" borderId="42" xfId="32" applyNumberFormat="1" applyFont="1" applyFill="1" applyBorder="1" applyAlignment="1">
      <alignment horizontal="center" vertical="center"/>
    </xf>
    <xf numFmtId="202" fontId="527" fillId="11" borderId="17" xfId="1" applyNumberFormat="1" applyFont="1" applyFill="1" applyBorder="1" applyAlignment="1">
      <alignment horizontal="left" vertical="center"/>
    </xf>
    <xf numFmtId="170" fontId="150" fillId="11" borderId="0" xfId="32" applyNumberFormat="1" applyFont="1" applyFill="1" applyAlignment="1">
      <alignment horizontal="center" vertical="center"/>
    </xf>
    <xf numFmtId="170" fontId="150" fillId="11" borderId="16" xfId="32" applyNumberFormat="1" applyFont="1" applyFill="1" applyBorder="1" applyAlignment="1">
      <alignment horizontal="center" vertical="center"/>
    </xf>
    <xf numFmtId="170" fontId="150" fillId="11" borderId="413" xfId="32" applyNumberFormat="1" applyFont="1" applyFill="1" applyBorder="1" applyAlignment="1">
      <alignment horizontal="center" vertical="center"/>
    </xf>
    <xf numFmtId="202" fontId="527" fillId="11" borderId="412" xfId="1" applyNumberFormat="1" applyFont="1" applyFill="1" applyBorder="1" applyAlignment="1">
      <alignment horizontal="left" vertical="center"/>
    </xf>
    <xf numFmtId="0" fontId="482" fillId="11" borderId="396" xfId="1" applyFont="1" applyFill="1" applyBorder="1" applyAlignment="1">
      <alignment horizontal="right" vertical="center" wrapText="1"/>
    </xf>
    <xf numFmtId="0" fontId="482" fillId="11" borderId="410" xfId="1" applyFont="1" applyFill="1" applyBorder="1" applyAlignment="1">
      <alignment horizontal="right" vertical="center" wrapText="1"/>
    </xf>
    <xf numFmtId="170" fontId="150" fillId="11" borderId="42" xfId="32" applyNumberFormat="1" applyFont="1" applyFill="1" applyBorder="1" applyAlignment="1">
      <alignment horizontal="center" vertical="center"/>
    </xf>
    <xf numFmtId="207" fontId="521" fillId="17" borderId="115" xfId="1" quotePrefix="1" applyNumberFormat="1" applyFont="1" applyFill="1" applyBorder="1" applyAlignment="1">
      <alignment horizontal="center" vertical="center"/>
    </xf>
    <xf numFmtId="207" fontId="521" fillId="17" borderId="278" xfId="1" quotePrefix="1" applyNumberFormat="1" applyFont="1" applyFill="1" applyBorder="1" applyAlignment="1">
      <alignment horizontal="center" vertical="center"/>
    </xf>
    <xf numFmtId="170" fontId="60" fillId="72" borderId="16" xfId="32" applyNumberFormat="1" applyFont="1" applyFill="1" applyBorder="1" applyAlignment="1">
      <alignment horizontal="center" vertical="center"/>
    </xf>
    <xf numFmtId="170" fontId="60" fillId="72" borderId="413" xfId="32" applyNumberFormat="1" applyFont="1" applyFill="1" applyBorder="1" applyAlignment="1">
      <alignment horizontal="center" vertical="center"/>
    </xf>
    <xf numFmtId="202" fontId="37" fillId="72" borderId="412" xfId="1" applyNumberFormat="1" applyFont="1" applyFill="1" applyBorder="1" applyAlignment="1">
      <alignment horizontal="left" vertical="center"/>
    </xf>
    <xf numFmtId="170" fontId="60" fillId="72" borderId="0" xfId="32" applyNumberFormat="1" applyFont="1" applyFill="1" applyAlignment="1">
      <alignment horizontal="center" vertical="center"/>
    </xf>
    <xf numFmtId="202" fontId="37" fillId="72" borderId="17" xfId="1" applyNumberFormat="1" applyFont="1" applyFill="1" applyBorder="1" applyAlignment="1">
      <alignment horizontal="left" vertical="center"/>
    </xf>
    <xf numFmtId="0" fontId="56" fillId="142" borderId="127" xfId="1" applyFont="1" applyFill="1" applyBorder="1" applyAlignment="1">
      <alignment horizontal="right" vertical="center" wrapText="1"/>
    </xf>
    <xf numFmtId="0" fontId="56" fillId="142" borderId="129" xfId="1" applyFont="1" applyFill="1" applyBorder="1" applyAlignment="1">
      <alignment horizontal="right" vertical="center" wrapText="1"/>
    </xf>
    <xf numFmtId="170" fontId="60" fillId="72" borderId="42" xfId="32" applyNumberFormat="1" applyFont="1" applyFill="1" applyBorder="1" applyAlignment="1">
      <alignment horizontal="center" vertical="center"/>
    </xf>
    <xf numFmtId="202" fontId="59" fillId="131" borderId="17" xfId="1" applyNumberFormat="1" applyFont="1" applyFill="1" applyBorder="1" applyAlignment="1">
      <alignment horizontal="left" vertical="center"/>
    </xf>
    <xf numFmtId="170" fontId="2" fillId="131" borderId="16" xfId="32" applyNumberFormat="1" applyFont="1" applyFill="1" applyBorder="1" applyAlignment="1">
      <alignment horizontal="center" vertical="center"/>
    </xf>
    <xf numFmtId="170" fontId="2" fillId="131" borderId="413" xfId="32" applyNumberFormat="1" applyFont="1" applyFill="1" applyBorder="1" applyAlignment="1">
      <alignment horizontal="center" vertical="center"/>
    </xf>
    <xf numFmtId="202" fontId="59" fillId="131" borderId="412" xfId="1" applyNumberFormat="1" applyFont="1" applyFill="1" applyBorder="1" applyAlignment="1">
      <alignment horizontal="left" vertical="center"/>
    </xf>
    <xf numFmtId="170" fontId="2" fillId="131" borderId="0" xfId="32" applyNumberFormat="1" applyFont="1" applyFill="1" applyAlignment="1">
      <alignment horizontal="center" vertical="center"/>
    </xf>
    <xf numFmtId="0" fontId="40" fillId="13" borderId="14" xfId="30" applyFill="1" applyBorder="1" applyAlignment="1">
      <alignment horizontal="center" vertical="center" wrapText="1"/>
    </xf>
    <xf numFmtId="0" fontId="40" fillId="13" borderId="311" xfId="30" applyFill="1" applyBorder="1" applyAlignment="1">
      <alignment horizontal="center" vertical="center" wrapText="1"/>
    </xf>
    <xf numFmtId="0" fontId="40" fillId="13" borderId="0" xfId="30" applyFill="1" applyAlignment="1">
      <alignment horizontal="center" vertical="center" wrapText="1"/>
    </xf>
    <xf numFmtId="0" fontId="40" fillId="13" borderId="17" xfId="30" applyFill="1" applyBorder="1" applyAlignment="1">
      <alignment horizontal="center" vertical="center" wrapText="1"/>
    </xf>
    <xf numFmtId="0" fontId="40" fillId="13" borderId="19" xfId="30" applyFill="1" applyBorder="1" applyAlignment="1">
      <alignment horizontal="center" vertical="center" wrapText="1"/>
    </xf>
    <xf numFmtId="0" fontId="40" fillId="13" borderId="20" xfId="30" applyFill="1" applyBorder="1" applyAlignment="1">
      <alignment horizontal="center" vertical="center" wrapText="1"/>
    </xf>
    <xf numFmtId="0" fontId="481" fillId="131" borderId="127" xfId="35" applyFont="1" applyFill="1" applyBorder="1" applyAlignment="1">
      <alignment horizontal="right" vertical="center" wrapText="1"/>
    </xf>
    <xf numFmtId="170" fontId="2" fillId="131" borderId="42" xfId="32" applyNumberFormat="1" applyFont="1" applyFill="1" applyBorder="1" applyAlignment="1">
      <alignment horizontal="center" vertical="center"/>
    </xf>
    <xf numFmtId="202" fontId="37" fillId="110" borderId="17" xfId="1" applyNumberFormat="1" applyFont="1" applyFill="1" applyBorder="1" applyAlignment="1">
      <alignment horizontal="left" vertical="center"/>
    </xf>
    <xf numFmtId="170" fontId="60" fillId="110" borderId="16" xfId="32" applyNumberFormat="1" applyFont="1" applyFill="1" applyBorder="1" applyAlignment="1">
      <alignment horizontal="center" vertical="center"/>
    </xf>
    <xf numFmtId="170" fontId="60" fillId="110" borderId="413" xfId="32" applyNumberFormat="1" applyFont="1" applyFill="1" applyBorder="1" applyAlignment="1">
      <alignment horizontal="center" vertical="center"/>
    </xf>
    <xf numFmtId="202" fontId="37" fillId="110" borderId="412" xfId="1" applyNumberFormat="1" applyFont="1" applyFill="1" applyBorder="1" applyAlignment="1">
      <alignment horizontal="left" vertical="center"/>
    </xf>
    <xf numFmtId="170" fontId="60" fillId="110" borderId="0" xfId="32" applyNumberFormat="1" applyFont="1" applyFill="1" applyAlignment="1">
      <alignment horizontal="center" vertical="center"/>
    </xf>
    <xf numFmtId="0" fontId="40" fillId="138" borderId="14" xfId="30" applyFill="1" applyBorder="1" applyAlignment="1">
      <alignment horizontal="center" vertical="center" wrapText="1"/>
    </xf>
    <xf numFmtId="0" fontId="40" fillId="138" borderId="311" xfId="30" applyFill="1" applyBorder="1" applyAlignment="1">
      <alignment horizontal="center" vertical="center" wrapText="1"/>
    </xf>
    <xf numFmtId="0" fontId="40" fillId="138" borderId="0" xfId="30" applyFill="1" applyAlignment="1">
      <alignment horizontal="center" vertical="center" wrapText="1"/>
    </xf>
    <xf numFmtId="0" fontId="40" fillId="138" borderId="17" xfId="30" applyFill="1" applyBorder="1" applyAlignment="1">
      <alignment horizontal="center" vertical="center" wrapText="1"/>
    </xf>
    <xf numFmtId="0" fontId="40" fillId="138" borderId="19" xfId="30" applyFill="1" applyBorder="1" applyAlignment="1">
      <alignment horizontal="center" vertical="center" wrapText="1"/>
    </xf>
    <xf numFmtId="0" fontId="40" fillId="138" borderId="20" xfId="30" applyFill="1" applyBorder="1" applyAlignment="1">
      <alignment horizontal="center" vertical="center" wrapText="1"/>
    </xf>
    <xf numFmtId="0" fontId="56" fillId="139" borderId="127" xfId="1" applyFont="1" applyFill="1" applyBorder="1" applyAlignment="1">
      <alignment horizontal="right" vertical="center" wrapText="1"/>
    </xf>
    <xf numFmtId="0" fontId="214" fillId="140" borderId="127" xfId="1" applyFont="1" applyFill="1" applyBorder="1" applyAlignment="1">
      <alignment horizontal="right" vertical="center" wrapText="1"/>
    </xf>
    <xf numFmtId="0" fontId="214" fillId="140" borderId="129" xfId="1" applyFont="1" applyFill="1" applyBorder="1" applyAlignment="1">
      <alignment horizontal="right" vertical="center" wrapText="1"/>
    </xf>
    <xf numFmtId="170" fontId="60" fillId="110" borderId="42" xfId="32" applyNumberFormat="1" applyFont="1" applyFill="1" applyBorder="1" applyAlignment="1">
      <alignment horizontal="center" vertical="center"/>
    </xf>
    <xf numFmtId="207" fontId="521" fillId="17" borderId="86" xfId="1" quotePrefix="1" applyNumberFormat="1" applyFont="1" applyFill="1" applyBorder="1" applyAlignment="1">
      <alignment horizontal="center" vertical="center"/>
    </xf>
    <xf numFmtId="170" fontId="60" fillId="67" borderId="16" xfId="32" applyNumberFormat="1" applyFont="1" applyFill="1" applyBorder="1" applyAlignment="1">
      <alignment horizontal="center" vertical="center"/>
    </xf>
    <xf numFmtId="170" fontId="60" fillId="67" borderId="182" xfId="32" applyNumberFormat="1" applyFont="1" applyFill="1" applyBorder="1" applyAlignment="1">
      <alignment horizontal="center" vertical="center"/>
    </xf>
    <xf numFmtId="170" fontId="60" fillId="67" borderId="413" xfId="32" applyNumberFormat="1" applyFont="1" applyFill="1" applyBorder="1" applyAlignment="1">
      <alignment horizontal="center" vertical="center"/>
    </xf>
    <xf numFmtId="170" fontId="60" fillId="67" borderId="418" xfId="32" applyNumberFormat="1" applyFont="1" applyFill="1" applyBorder="1" applyAlignment="1">
      <alignment horizontal="center" vertical="center"/>
    </xf>
    <xf numFmtId="202" fontId="37" fillId="67" borderId="412" xfId="1" applyNumberFormat="1" applyFont="1" applyFill="1" applyBorder="1" applyAlignment="1">
      <alignment horizontal="left" vertical="center"/>
    </xf>
    <xf numFmtId="202" fontId="37" fillId="67" borderId="417" xfId="1" applyNumberFormat="1" applyFont="1" applyFill="1" applyBorder="1" applyAlignment="1">
      <alignment horizontal="left" vertical="center"/>
    </xf>
    <xf numFmtId="170" fontId="60" fillId="67" borderId="0" xfId="32" applyNumberFormat="1" applyFont="1" applyFill="1" applyAlignment="1">
      <alignment horizontal="center" vertical="center"/>
    </xf>
    <xf numFmtId="170" fontId="60" fillId="67" borderId="44" xfId="32" applyNumberFormat="1" applyFont="1" applyFill="1" applyBorder="1" applyAlignment="1">
      <alignment horizontal="center" vertical="center"/>
    </xf>
    <xf numFmtId="202" fontId="37" fillId="67" borderId="17" xfId="1" applyNumberFormat="1" applyFont="1" applyFill="1" applyBorder="1" applyAlignment="1">
      <alignment horizontal="left" vertical="center"/>
    </xf>
    <xf numFmtId="202" fontId="37" fillId="67" borderId="134" xfId="1" applyNumberFormat="1" applyFont="1" applyFill="1" applyBorder="1" applyAlignment="1">
      <alignment horizontal="left" vertical="center"/>
    </xf>
    <xf numFmtId="0" fontId="188" fillId="80" borderId="409" xfId="1" applyFont="1" applyFill="1" applyBorder="1" applyAlignment="1">
      <alignment horizontal="center" vertical="center"/>
    </xf>
    <xf numFmtId="170" fontId="60" fillId="63" borderId="0" xfId="32" applyNumberFormat="1" applyFont="1" applyFill="1" applyAlignment="1">
      <alignment horizontal="center" vertical="center"/>
    </xf>
    <xf numFmtId="202" fontId="37" fillId="63" borderId="17" xfId="1" applyNumberFormat="1" applyFont="1" applyFill="1" applyBorder="1" applyAlignment="1">
      <alignment horizontal="left" vertical="center"/>
    </xf>
    <xf numFmtId="170" fontId="60" fillId="63" borderId="16" xfId="32" applyNumberFormat="1" applyFont="1" applyFill="1" applyBorder="1" applyAlignment="1">
      <alignment horizontal="center" vertical="center"/>
    </xf>
    <xf numFmtId="170" fontId="60" fillId="63" borderId="413" xfId="32" applyNumberFormat="1" applyFont="1" applyFill="1" applyBorder="1" applyAlignment="1">
      <alignment horizontal="center" vertical="center"/>
    </xf>
    <xf numFmtId="202" fontId="37" fillId="63" borderId="412" xfId="1" applyNumberFormat="1" applyFont="1" applyFill="1" applyBorder="1" applyAlignment="1">
      <alignment horizontal="left" vertical="center"/>
    </xf>
    <xf numFmtId="170" fontId="60" fillId="67" borderId="42" xfId="32" applyNumberFormat="1" applyFont="1" applyFill="1" applyBorder="1" applyAlignment="1">
      <alignment horizontal="center" vertical="center"/>
    </xf>
    <xf numFmtId="170" fontId="60" fillId="67" borderId="46" xfId="32" applyNumberFormat="1" applyFont="1" applyFill="1" applyBorder="1" applyAlignment="1">
      <alignment horizontal="center" vertical="center"/>
    </xf>
    <xf numFmtId="206" fontId="191" fillId="17" borderId="409" xfId="1" applyNumberFormat="1" applyFont="1" applyFill="1" applyBorder="1" applyAlignment="1">
      <alignment horizontal="center" vertical="center"/>
    </xf>
    <xf numFmtId="0" fontId="485" fillId="63" borderId="385" xfId="1" applyFont="1" applyFill="1" applyBorder="1" applyAlignment="1">
      <alignment horizontal="right" vertical="center" wrapText="1"/>
    </xf>
    <xf numFmtId="0" fontId="485" fillId="63" borderId="419" xfId="1" applyFont="1" applyFill="1" applyBorder="1" applyAlignment="1">
      <alignment horizontal="right" vertical="center" wrapText="1"/>
    </xf>
    <xf numFmtId="170" fontId="60" fillId="63" borderId="42" xfId="32" applyNumberFormat="1" applyFont="1" applyFill="1" applyBorder="1" applyAlignment="1">
      <alignment horizontal="center" vertical="center"/>
    </xf>
    <xf numFmtId="206" fontId="191" fillId="17" borderId="278" xfId="1" applyNumberFormat="1" applyFont="1" applyFill="1" applyBorder="1" applyAlignment="1">
      <alignment horizontal="center" vertical="center"/>
    </xf>
    <xf numFmtId="202" fontId="277" fillId="63" borderId="17" xfId="1" applyNumberFormat="1" applyFont="1" applyFill="1" applyBorder="1" applyAlignment="1">
      <alignment horizontal="left" vertical="center"/>
    </xf>
    <xf numFmtId="202" fontId="277" fillId="63" borderId="134" xfId="1" applyNumberFormat="1" applyFont="1" applyFill="1" applyBorder="1" applyAlignment="1">
      <alignment horizontal="left" vertical="center"/>
    </xf>
    <xf numFmtId="170" fontId="322" fillId="63" borderId="0" xfId="32" applyNumberFormat="1" applyFont="1" applyFill="1" applyAlignment="1">
      <alignment horizontal="center" vertical="center"/>
    </xf>
    <xf numFmtId="170" fontId="322" fillId="63" borderId="44" xfId="32" applyNumberFormat="1" applyFont="1" applyFill="1" applyBorder="1" applyAlignment="1">
      <alignment horizontal="center" vertical="center"/>
    </xf>
    <xf numFmtId="0" fontId="484" fillId="135" borderId="385" xfId="1" applyFont="1" applyFill="1" applyBorder="1" applyAlignment="1">
      <alignment horizontal="right" vertical="center" wrapText="1"/>
    </xf>
    <xf numFmtId="0" fontId="484" fillId="135" borderId="383" xfId="1" applyFont="1" applyFill="1" applyBorder="1" applyAlignment="1">
      <alignment horizontal="right" vertical="center" wrapText="1"/>
    </xf>
    <xf numFmtId="170" fontId="322" fillId="63" borderId="42" xfId="32" applyNumberFormat="1" applyFont="1" applyFill="1" applyBorder="1" applyAlignment="1">
      <alignment horizontal="center" vertical="center"/>
    </xf>
    <xf numFmtId="170" fontId="322" fillId="63" borderId="46" xfId="32" applyNumberFormat="1" applyFont="1" applyFill="1" applyBorder="1" applyAlignment="1">
      <alignment horizontal="center" vertical="center"/>
    </xf>
    <xf numFmtId="170" fontId="322" fillId="63" borderId="16" xfId="32" applyNumberFormat="1" applyFont="1" applyFill="1" applyBorder="1" applyAlignment="1">
      <alignment horizontal="center" vertical="center"/>
    </xf>
    <xf numFmtId="170" fontId="322" fillId="63" borderId="182" xfId="32" applyNumberFormat="1" applyFont="1" applyFill="1" applyBorder="1" applyAlignment="1">
      <alignment horizontal="center" vertical="center"/>
    </xf>
    <xf numFmtId="170" fontId="322" fillId="63" borderId="413" xfId="32" applyNumberFormat="1" applyFont="1" applyFill="1" applyBorder="1" applyAlignment="1">
      <alignment horizontal="center" vertical="center"/>
    </xf>
    <xf numFmtId="170" fontId="322" fillId="63" borderId="418" xfId="32" applyNumberFormat="1" applyFont="1" applyFill="1" applyBorder="1" applyAlignment="1">
      <alignment horizontal="center" vertical="center"/>
    </xf>
    <xf numFmtId="202" fontId="277" fillId="63" borderId="412" xfId="1" applyNumberFormat="1" applyFont="1" applyFill="1" applyBorder="1" applyAlignment="1">
      <alignment horizontal="left" vertical="center"/>
    </xf>
    <xf numFmtId="202" fontId="277" fillId="63" borderId="417" xfId="1" applyNumberFormat="1" applyFont="1" applyFill="1" applyBorder="1" applyAlignment="1">
      <alignment horizontal="left" vertical="center"/>
    </xf>
    <xf numFmtId="206" fontId="191" fillId="17" borderId="416" xfId="1" applyNumberFormat="1" applyFont="1" applyFill="1" applyBorder="1" applyAlignment="1">
      <alignment horizontal="center" vertical="center"/>
    </xf>
    <xf numFmtId="0" fontId="40" fillId="106" borderId="14" xfId="30" applyFill="1" applyBorder="1" applyAlignment="1">
      <alignment horizontal="center" vertical="center" wrapText="1"/>
    </xf>
    <xf numFmtId="0" fontId="40" fillId="106" borderId="311" xfId="30" applyFill="1" applyBorder="1" applyAlignment="1">
      <alignment horizontal="center" vertical="center" wrapText="1"/>
    </xf>
    <xf numFmtId="0" fontId="40" fillId="106" borderId="0" xfId="30" applyFill="1" applyAlignment="1">
      <alignment horizontal="center" vertical="center" wrapText="1"/>
    </xf>
    <xf numFmtId="0" fontId="40" fillId="106" borderId="17" xfId="30" applyFill="1" applyBorder="1" applyAlignment="1">
      <alignment horizontal="center" vertical="center" wrapText="1"/>
    </xf>
    <xf numFmtId="0" fontId="40" fillId="106" borderId="19" xfId="30" applyFill="1" applyBorder="1" applyAlignment="1">
      <alignment horizontal="center" vertical="center" wrapText="1"/>
    </xf>
    <xf numFmtId="0" fontId="40" fillId="106" borderId="20" xfId="30" applyFill="1" applyBorder="1" applyAlignment="1">
      <alignment horizontal="center" vertical="center" wrapText="1"/>
    </xf>
    <xf numFmtId="170" fontId="523" fillId="11" borderId="415" xfId="32" applyNumberFormat="1" applyFont="1" applyFill="1" applyBorder="1" applyAlignment="1">
      <alignment horizontal="center" vertical="center"/>
    </xf>
    <xf numFmtId="170" fontId="523" fillId="11" borderId="413" xfId="32" applyNumberFormat="1" applyFont="1" applyFill="1" applyBorder="1" applyAlignment="1">
      <alignment horizontal="center" vertical="center"/>
    </xf>
    <xf numFmtId="170" fontId="523" fillId="11" borderId="418" xfId="32" applyNumberFormat="1" applyFont="1" applyFill="1" applyBorder="1" applyAlignment="1">
      <alignment horizontal="center" vertical="center"/>
    </xf>
    <xf numFmtId="202" fontId="524" fillId="11" borderId="414" xfId="1" applyNumberFormat="1" applyFont="1" applyFill="1" applyBorder="1" applyAlignment="1">
      <alignment horizontal="left" vertical="center"/>
    </xf>
    <xf numFmtId="202" fontId="524" fillId="11" borderId="412" xfId="1" applyNumberFormat="1" applyFont="1" applyFill="1" applyBorder="1" applyAlignment="1">
      <alignment horizontal="left" vertical="center"/>
    </xf>
    <xf numFmtId="202" fontId="524" fillId="11" borderId="417" xfId="1" applyNumberFormat="1" applyFont="1" applyFill="1" applyBorder="1" applyAlignment="1">
      <alignment horizontal="left" vertical="center"/>
    </xf>
    <xf numFmtId="202" fontId="524" fillId="11" borderId="329" xfId="1" applyNumberFormat="1" applyFont="1" applyFill="1" applyBorder="1" applyAlignment="1">
      <alignment horizontal="left" vertical="center"/>
    </xf>
    <xf numFmtId="202" fontId="524" fillId="11" borderId="17" xfId="1" applyNumberFormat="1" applyFont="1" applyFill="1" applyBorder="1" applyAlignment="1">
      <alignment horizontal="left" vertical="center"/>
    </xf>
    <xf numFmtId="202" fontId="524" fillId="11" borderId="134" xfId="1" applyNumberFormat="1" applyFont="1" applyFill="1" applyBorder="1" applyAlignment="1">
      <alignment horizontal="left" vertical="center"/>
    </xf>
    <xf numFmtId="170" fontId="523" fillId="11" borderId="316" xfId="32" applyNumberFormat="1" applyFont="1" applyFill="1" applyBorder="1" applyAlignment="1">
      <alignment horizontal="center" vertical="center"/>
    </xf>
    <xf numFmtId="170" fontId="523" fillId="11" borderId="0" xfId="32" applyNumberFormat="1" applyFont="1" applyFill="1" applyAlignment="1">
      <alignment horizontal="center" vertical="center"/>
    </xf>
    <xf numFmtId="170" fontId="523" fillId="11" borderId="44" xfId="32" applyNumberFormat="1" applyFont="1" applyFill="1" applyBorder="1" applyAlignment="1">
      <alignment horizontal="center" vertical="center"/>
    </xf>
    <xf numFmtId="170" fontId="523" fillId="11" borderId="315" xfId="32" applyNumberFormat="1" applyFont="1" applyFill="1" applyBorder="1" applyAlignment="1">
      <alignment horizontal="center" vertical="center"/>
    </xf>
    <xf numFmtId="170" fontId="523" fillId="11" borderId="16" xfId="32" applyNumberFormat="1" applyFont="1" applyFill="1" applyBorder="1" applyAlignment="1">
      <alignment horizontal="center" vertical="center"/>
    </xf>
    <xf numFmtId="170" fontId="523" fillId="11" borderId="182" xfId="32" applyNumberFormat="1" applyFont="1" applyFill="1" applyBorder="1" applyAlignment="1">
      <alignment horizontal="center" vertical="center"/>
    </xf>
    <xf numFmtId="0" fontId="40" fillId="66" borderId="14" xfId="30" applyFill="1" applyBorder="1" applyAlignment="1">
      <alignment horizontal="center" vertical="center"/>
    </xf>
    <xf numFmtId="0" fontId="40" fillId="66" borderId="311" xfId="30" applyFill="1" applyBorder="1" applyAlignment="1">
      <alignment horizontal="center" vertical="center"/>
    </xf>
    <xf numFmtId="0" fontId="40" fillId="66" borderId="19" xfId="30" applyFill="1" applyBorder="1" applyAlignment="1">
      <alignment horizontal="center" vertical="center"/>
    </xf>
    <xf numFmtId="0" fontId="40" fillId="66" borderId="20" xfId="30" applyFill="1" applyBorder="1" applyAlignment="1">
      <alignment horizontal="center" vertical="center"/>
    </xf>
    <xf numFmtId="170" fontId="523" fillId="11" borderId="384" xfId="32" applyNumberFormat="1" applyFont="1" applyFill="1" applyBorder="1" applyAlignment="1">
      <alignment horizontal="center" vertical="center"/>
    </xf>
    <xf numFmtId="170" fontId="523" fillId="11" borderId="42" xfId="32" applyNumberFormat="1" applyFont="1" applyFill="1" applyBorder="1" applyAlignment="1">
      <alignment horizontal="center" vertical="center"/>
    </xf>
    <xf numFmtId="170" fontId="523" fillId="11" borderId="46" xfId="32" applyNumberFormat="1" applyFont="1" applyFill="1" applyBorder="1" applyAlignment="1">
      <alignment horizontal="center" vertical="center"/>
    </xf>
    <xf numFmtId="0" fontId="188" fillId="80" borderId="115" xfId="1" quotePrefix="1" applyFont="1" applyFill="1" applyBorder="1" applyAlignment="1">
      <alignment horizontal="center" vertical="center"/>
    </xf>
    <xf numFmtId="0" fontId="188" fillId="80" borderId="89" xfId="1" quotePrefix="1" applyFont="1" applyFill="1" applyBorder="1" applyAlignment="1">
      <alignment horizontal="center" vertical="center"/>
    </xf>
    <xf numFmtId="170" fontId="60" fillId="66" borderId="16" xfId="32" applyNumberFormat="1" applyFont="1" applyFill="1" applyBorder="1" applyAlignment="1">
      <alignment horizontal="center" vertical="center"/>
    </xf>
    <xf numFmtId="170" fontId="60" fillId="66" borderId="413" xfId="32" applyNumberFormat="1" applyFont="1" applyFill="1" applyBorder="1" applyAlignment="1">
      <alignment horizontal="center" vertical="center"/>
    </xf>
    <xf numFmtId="202" fontId="37" fillId="66" borderId="412" xfId="1" applyNumberFormat="1" applyFont="1" applyFill="1" applyBorder="1" applyAlignment="1">
      <alignment horizontal="left" vertical="center"/>
    </xf>
    <xf numFmtId="170" fontId="60" fillId="66" borderId="0" xfId="32" applyNumberFormat="1" applyFont="1" applyFill="1" applyAlignment="1">
      <alignment horizontal="center" vertical="center"/>
    </xf>
    <xf numFmtId="202" fontId="37" fillId="66" borderId="17" xfId="1" applyNumberFormat="1" applyFont="1" applyFill="1" applyBorder="1" applyAlignment="1">
      <alignment horizontal="left" vertical="center"/>
    </xf>
    <xf numFmtId="207" fontId="521" fillId="17" borderId="409" xfId="1" quotePrefix="1" applyNumberFormat="1" applyFont="1" applyFill="1" applyBorder="1" applyAlignment="1">
      <alignment horizontal="center" vertical="center"/>
    </xf>
    <xf numFmtId="170" fontId="60" fillId="66" borderId="42" xfId="32" applyNumberFormat="1" applyFont="1" applyFill="1" applyBorder="1" applyAlignment="1">
      <alignment horizontal="center" vertical="center"/>
    </xf>
    <xf numFmtId="0" fontId="188" fillId="80" borderId="278" xfId="1" applyFont="1" applyFill="1" applyBorder="1" applyAlignment="1">
      <alignment horizontal="center" vertical="center"/>
    </xf>
    <xf numFmtId="202" fontId="37" fillId="23" borderId="17" xfId="1" applyNumberFormat="1" applyFont="1" applyFill="1" applyBorder="1" applyAlignment="1">
      <alignment horizontal="left" vertical="center"/>
    </xf>
    <xf numFmtId="170" fontId="60" fillId="23" borderId="0" xfId="32" applyNumberFormat="1" applyFont="1" applyFill="1" applyAlignment="1">
      <alignment horizontal="center" vertical="center"/>
    </xf>
    <xf numFmtId="202" fontId="37" fillId="23" borderId="412" xfId="1" applyNumberFormat="1" applyFont="1" applyFill="1" applyBorder="1" applyAlignment="1">
      <alignment horizontal="left" vertical="center"/>
    </xf>
    <xf numFmtId="170" fontId="60" fillId="23" borderId="413" xfId="32" applyNumberFormat="1" applyFont="1" applyFill="1" applyBorder="1" applyAlignment="1">
      <alignment horizontal="center" vertical="center"/>
    </xf>
    <xf numFmtId="0" fontId="188" fillId="80" borderId="409" xfId="1" quotePrefix="1" applyFont="1" applyFill="1" applyBorder="1" applyAlignment="1">
      <alignment horizontal="center" vertical="center"/>
    </xf>
    <xf numFmtId="0" fontId="188" fillId="80" borderId="278" xfId="1" quotePrefix="1" applyFont="1" applyFill="1" applyBorder="1" applyAlignment="1">
      <alignment horizontal="center" vertical="center"/>
    </xf>
    <xf numFmtId="202" fontId="59" fillId="53" borderId="407" xfId="1" applyNumberFormat="1" applyFont="1" applyFill="1" applyBorder="1" applyAlignment="1">
      <alignment horizontal="left" vertical="center"/>
    </xf>
    <xf numFmtId="202" fontId="59" fillId="53" borderId="411" xfId="1" applyNumberFormat="1" applyFont="1" applyFill="1" applyBorder="1" applyAlignment="1">
      <alignment horizontal="left" vertical="center"/>
    </xf>
    <xf numFmtId="170" fontId="2" fillId="53" borderId="204" xfId="32" applyNumberFormat="1" applyFont="1" applyFill="1" applyBorder="1" applyAlignment="1">
      <alignment horizontal="center" vertical="center"/>
    </xf>
    <xf numFmtId="170" fontId="2" fillId="53" borderId="42" xfId="32" applyNumberFormat="1" applyFont="1" applyFill="1" applyBorder="1" applyAlignment="1">
      <alignment horizontal="center" vertical="center"/>
    </xf>
    <xf numFmtId="170" fontId="60" fillId="23" borderId="16" xfId="32" applyNumberFormat="1" applyFont="1" applyFill="1" applyBorder="1" applyAlignment="1">
      <alignment horizontal="center" vertical="center"/>
    </xf>
    <xf numFmtId="0" fontId="120" fillId="133" borderId="19" xfId="1" quotePrefix="1" applyFont="1" applyFill="1" applyBorder="1" applyAlignment="1">
      <alignment horizontal="center" vertical="center"/>
    </xf>
    <xf numFmtId="0" fontId="166" fillId="73" borderId="309" xfId="1" applyFont="1" applyFill="1" applyBorder="1" applyAlignment="1">
      <alignment horizontal="center" vertical="center"/>
    </xf>
    <xf numFmtId="0" fontId="166" fillId="73" borderId="16" xfId="1" applyFont="1" applyFill="1" applyBorder="1" applyAlignment="1">
      <alignment horizontal="center" vertical="center"/>
    </xf>
    <xf numFmtId="0" fontId="40" fillId="134" borderId="14" xfId="30" applyFill="1" applyBorder="1" applyAlignment="1">
      <alignment horizontal="center" vertical="center" wrapText="1"/>
    </xf>
    <xf numFmtId="0" fontId="40" fillId="134" borderId="311" xfId="30" applyFill="1" applyBorder="1" applyAlignment="1">
      <alignment horizontal="center" vertical="center" wrapText="1"/>
    </xf>
    <xf numFmtId="0" fontId="40" fillId="134" borderId="0" xfId="30" applyFill="1" applyAlignment="1">
      <alignment horizontal="center" vertical="center" wrapText="1"/>
    </xf>
    <xf numFmtId="0" fontId="40" fillId="134" borderId="17" xfId="30" applyFill="1" applyBorder="1" applyAlignment="1">
      <alignment horizontal="center" vertical="center" wrapText="1"/>
    </xf>
    <xf numFmtId="0" fontId="40" fillId="134" borderId="19" xfId="30" applyFill="1" applyBorder="1" applyAlignment="1">
      <alignment horizontal="center" vertical="center" wrapText="1"/>
    </xf>
    <xf numFmtId="0" fontId="40" fillId="134" borderId="20" xfId="30" applyFill="1" applyBorder="1" applyAlignment="1">
      <alignment horizontal="center" vertical="center" wrapText="1"/>
    </xf>
    <xf numFmtId="170" fontId="60" fillId="23" borderId="42" xfId="32" applyNumberFormat="1" applyFont="1" applyFill="1" applyBorder="1" applyAlignment="1">
      <alignment horizontal="center" vertical="center"/>
    </xf>
    <xf numFmtId="170" fontId="2" fillId="53" borderId="14" xfId="32" applyNumberFormat="1" applyFont="1" applyFill="1" applyBorder="1" applyAlignment="1">
      <alignment horizontal="center" vertical="center"/>
    </xf>
    <xf numFmtId="170" fontId="2" fillId="53" borderId="0" xfId="32" applyNumberFormat="1" applyFont="1" applyFill="1" applyAlignment="1">
      <alignment horizontal="center" vertical="center"/>
    </xf>
    <xf numFmtId="202" fontId="59" fillId="53" borderId="408" xfId="1" applyNumberFormat="1" applyFont="1" applyFill="1" applyBorder="1" applyAlignment="1">
      <alignment horizontal="left" vertical="center"/>
    </xf>
    <xf numFmtId="202" fontId="59" fillId="53" borderId="412" xfId="1" applyNumberFormat="1" applyFont="1" applyFill="1" applyBorder="1" applyAlignment="1">
      <alignment horizontal="left" vertical="center"/>
    </xf>
    <xf numFmtId="0" fontId="481" fillId="53" borderId="396" xfId="1" applyFont="1" applyFill="1" applyBorder="1" applyAlignment="1">
      <alignment horizontal="right" vertical="center" wrapText="1"/>
    </xf>
    <xf numFmtId="0" fontId="481" fillId="53" borderId="410" xfId="1" applyFont="1" applyFill="1" applyBorder="1" applyAlignment="1">
      <alignment horizontal="right" vertical="center" wrapText="1"/>
    </xf>
    <xf numFmtId="0" fontId="481" fillId="73" borderId="16" xfId="30" applyFont="1" applyFill="1" applyBorder="1" applyAlignment="1">
      <alignment horizontal="center" vertical="center"/>
    </xf>
    <xf numFmtId="0" fontId="481" fillId="73" borderId="0" xfId="30" applyFont="1" applyFill="1" applyAlignment="1">
      <alignment horizontal="center" vertical="center"/>
    </xf>
    <xf numFmtId="0" fontId="91" fillId="8" borderId="0" xfId="1" applyFont="1" applyFill="1" applyAlignment="1">
      <alignment horizontal="right" vertical="center"/>
    </xf>
    <xf numFmtId="200" fontId="91" fillId="125" borderId="0" xfId="1" applyNumberFormat="1" applyFont="1" applyFill="1" applyAlignment="1">
      <alignment horizontal="center" vertical="center"/>
    </xf>
    <xf numFmtId="0" fontId="142" fillId="0" borderId="0" xfId="1" applyFont="1" applyAlignment="1">
      <alignment horizontal="right" vertical="center"/>
    </xf>
    <xf numFmtId="201" fontId="142" fillId="125" borderId="0" xfId="1" applyNumberFormat="1" applyFont="1" applyFill="1" applyAlignment="1">
      <alignment horizontal="center" vertical="center"/>
    </xf>
    <xf numFmtId="0" fontId="275" fillId="0" borderId="31" xfId="1" applyFont="1" applyBorder="1" applyAlignment="1">
      <alignment horizontal="center" vertical="center" wrapText="1"/>
    </xf>
    <xf numFmtId="0" fontId="275" fillId="0" borderId="33" xfId="1" applyFont="1" applyBorder="1" applyAlignment="1">
      <alignment horizontal="center" vertical="center" wrapText="1"/>
    </xf>
    <xf numFmtId="200" fontId="191" fillId="80" borderId="279" xfId="1" applyNumberFormat="1" applyFont="1" applyFill="1" applyBorder="1" applyAlignment="1">
      <alignment horizontal="center" vertical="center"/>
    </xf>
    <xf numFmtId="200" fontId="191" fillId="80" borderId="202" xfId="1" applyNumberFormat="1" applyFont="1" applyFill="1" applyBorder="1" applyAlignment="1">
      <alignment horizontal="center" vertical="center"/>
    </xf>
    <xf numFmtId="0" fontId="61" fillId="8" borderId="400" xfId="1" applyFont="1" applyFill="1" applyBorder="1" applyAlignment="1">
      <alignment horizontal="center" vertical="center" wrapText="1"/>
    </xf>
    <xf numFmtId="0" fontId="61" fillId="8" borderId="401" xfId="1" applyFont="1" applyFill="1" applyBorder="1" applyAlignment="1">
      <alignment horizontal="center" vertical="center" wrapText="1"/>
    </xf>
    <xf numFmtId="0" fontId="53" fillId="21" borderId="0" xfId="1" applyFont="1" applyFill="1" applyAlignment="1">
      <alignment horizontal="right" vertical="center"/>
    </xf>
    <xf numFmtId="200" fontId="28" fillId="21" borderId="0" xfId="1" applyNumberFormat="1" applyFont="1" applyFill="1" applyAlignment="1">
      <alignment horizontal="center" vertical="center"/>
    </xf>
    <xf numFmtId="0" fontId="120" fillId="73" borderId="0" xfId="1" applyFont="1" applyFill="1" applyAlignment="1">
      <alignment horizontal="center" vertical="center"/>
    </xf>
    <xf numFmtId="0" fontId="120" fillId="73" borderId="202" xfId="1" applyFont="1" applyFill="1" applyBorder="1" applyAlignment="1">
      <alignment horizontal="center" vertical="center"/>
    </xf>
    <xf numFmtId="0" fontId="100" fillId="116" borderId="279" xfId="1" quotePrefix="1" applyFont="1" applyFill="1" applyBorder="1" applyAlignment="1">
      <alignment horizontal="center" vertical="center" wrapText="1"/>
    </xf>
    <xf numFmtId="0" fontId="100" fillId="116" borderId="17" xfId="1" quotePrefix="1" applyFont="1" applyFill="1" applyBorder="1" applyAlignment="1">
      <alignment horizontal="center" vertical="center" wrapText="1"/>
    </xf>
    <xf numFmtId="200" fontId="77" fillId="80" borderId="0" xfId="1" applyNumberFormat="1" applyFont="1" applyFill="1" applyAlignment="1">
      <alignment horizontal="center" vertical="center"/>
    </xf>
    <xf numFmtId="200" fontId="77" fillId="80" borderId="202" xfId="1" applyNumberFormat="1" applyFont="1" applyFill="1" applyBorder="1" applyAlignment="1">
      <alignment horizontal="center" vertical="center"/>
    </xf>
    <xf numFmtId="200" fontId="77" fillId="80" borderId="279" xfId="1" applyNumberFormat="1" applyFont="1" applyFill="1" applyBorder="1" applyAlignment="1">
      <alignment horizontal="center" vertical="center"/>
    </xf>
    <xf numFmtId="200" fontId="77" fillId="80" borderId="17" xfId="1" applyNumberFormat="1" applyFont="1" applyFill="1" applyBorder="1" applyAlignment="1">
      <alignment horizontal="center" vertical="center"/>
    </xf>
    <xf numFmtId="0" fontId="520" fillId="0" borderId="0" xfId="37" applyFont="1" applyAlignment="1">
      <alignment horizontal="left" vertical="center"/>
    </xf>
    <xf numFmtId="0" fontId="500" fillId="0" borderId="31" xfId="1" applyFont="1" applyBorder="1" applyAlignment="1">
      <alignment horizontal="center" vertical="center" wrapText="1"/>
    </xf>
    <xf numFmtId="0" fontId="500" fillId="0" borderId="33" xfId="1" applyFont="1" applyBorder="1" applyAlignment="1">
      <alignment horizontal="center" vertical="center" wrapText="1"/>
    </xf>
    <xf numFmtId="200" fontId="140" fillId="80" borderId="403" xfId="1" applyNumberFormat="1" applyFont="1" applyFill="1" applyBorder="1" applyAlignment="1">
      <alignment horizontal="center" vertical="center"/>
    </xf>
    <xf numFmtId="200" fontId="140" fillId="80" borderId="404" xfId="1" applyNumberFormat="1" applyFont="1" applyFill="1" applyBorder="1" applyAlignment="1">
      <alignment horizontal="center" vertical="center"/>
    </xf>
    <xf numFmtId="0" fontId="61" fillId="8" borderId="361" xfId="1" applyFont="1" applyFill="1" applyBorder="1" applyAlignment="1">
      <alignment horizontal="center" vertical="center" wrapText="1"/>
    </xf>
    <xf numFmtId="0" fontId="61" fillId="8" borderId="405" xfId="1" applyFont="1" applyFill="1" applyBorder="1" applyAlignment="1">
      <alignment horizontal="center" vertical="center" wrapText="1"/>
    </xf>
    <xf numFmtId="0" fontId="29" fillId="116" borderId="64" xfId="1" quotePrefix="1" applyFont="1" applyFill="1" applyBorder="1" applyAlignment="1">
      <alignment horizontal="center" vertical="center"/>
    </xf>
    <xf numFmtId="0" fontId="29" fillId="116" borderId="20" xfId="1" quotePrefix="1" applyFont="1" applyFill="1" applyBorder="1" applyAlignment="1">
      <alignment horizontal="center" vertical="center"/>
    </xf>
    <xf numFmtId="0" fontId="40" fillId="134" borderId="14" xfId="27" applyFill="1" applyBorder="1" applyAlignment="1">
      <alignment horizontal="center" vertical="center" wrapText="1"/>
    </xf>
    <xf numFmtId="0" fontId="40" fillId="134" borderId="348" xfId="27" applyFill="1" applyBorder="1" applyAlignment="1">
      <alignment horizontal="center" vertical="center" wrapText="1"/>
    </xf>
    <xf numFmtId="0" fontId="40" fillId="134" borderId="0" xfId="27" applyFill="1" applyAlignment="1">
      <alignment horizontal="center" vertical="center" wrapText="1"/>
    </xf>
    <xf numFmtId="0" fontId="40" fillId="134" borderId="202" xfId="27" applyFill="1" applyBorder="1" applyAlignment="1">
      <alignment horizontal="center" vertical="center" wrapText="1"/>
    </xf>
    <xf numFmtId="0" fontId="40" fillId="138" borderId="14" xfId="27" applyFill="1" applyBorder="1" applyAlignment="1">
      <alignment horizontal="center" vertical="center" wrapText="1"/>
    </xf>
    <xf numFmtId="0" fontId="40" fillId="138" borderId="348" xfId="27" applyFill="1" applyBorder="1" applyAlignment="1">
      <alignment horizontal="center" vertical="center" wrapText="1"/>
    </xf>
    <xf numFmtId="0" fontId="40" fillId="138" borderId="0" xfId="27" applyFill="1" applyAlignment="1">
      <alignment horizontal="center" vertical="center" wrapText="1"/>
    </xf>
    <xf numFmtId="0" fontId="40" fillId="138" borderId="202" xfId="27" applyFill="1" applyBorder="1" applyAlignment="1">
      <alignment horizontal="center" vertical="center" wrapText="1"/>
    </xf>
    <xf numFmtId="0" fontId="40" fillId="13" borderId="14" xfId="27" applyFill="1" applyBorder="1" applyAlignment="1">
      <alignment horizontal="center" vertical="center" wrapText="1"/>
    </xf>
    <xf numFmtId="0" fontId="40" fillId="13" borderId="348" xfId="27" applyFill="1" applyBorder="1" applyAlignment="1">
      <alignment horizontal="center" vertical="center" wrapText="1"/>
    </xf>
    <xf numFmtId="0" fontId="40" fillId="13" borderId="0" xfId="27" applyFill="1" applyAlignment="1">
      <alignment horizontal="center" vertical="center" wrapText="1"/>
    </xf>
    <xf numFmtId="0" fontId="40" fillId="13" borderId="202" xfId="27" applyFill="1" applyBorder="1" applyAlignment="1">
      <alignment horizontal="center" vertical="center" wrapText="1"/>
    </xf>
    <xf numFmtId="0" fontId="5" fillId="0" borderId="397" xfId="38" applyBorder="1" applyAlignment="1">
      <alignment horizontal="center" vertical="center"/>
    </xf>
    <xf numFmtId="0" fontId="5" fillId="0" borderId="316" xfId="38" applyBorder="1" applyAlignment="1">
      <alignment horizontal="center" vertical="center"/>
    </xf>
    <xf numFmtId="0" fontId="5" fillId="0" borderId="329" xfId="38" applyBorder="1" applyAlignment="1">
      <alignment horizontal="center" vertical="center"/>
    </xf>
    <xf numFmtId="0" fontId="5" fillId="0" borderId="48" xfId="38" applyBorder="1" applyAlignment="1">
      <alignment horizontal="center" vertical="center"/>
    </xf>
    <xf numFmtId="0" fontId="5" fillId="0" borderId="131" xfId="38" applyBorder="1" applyAlignment="1">
      <alignment horizontal="center" vertical="center"/>
    </xf>
    <xf numFmtId="0" fontId="5" fillId="0" borderId="161" xfId="38" applyBorder="1" applyAlignment="1">
      <alignment horizontal="center" vertical="center"/>
    </xf>
    <xf numFmtId="0" fontId="55" fillId="51" borderId="26" xfId="31" applyFont="1" applyFill="1" applyBorder="1" applyAlignment="1">
      <alignment horizontal="center" vertical="center" wrapText="1"/>
    </xf>
    <xf numFmtId="0" fontId="55" fillId="51" borderId="27" xfId="31" applyFont="1" applyFill="1" applyBorder="1" applyAlignment="1">
      <alignment horizontal="center" vertical="center" wrapText="1"/>
    </xf>
    <xf numFmtId="0" fontId="166" fillId="73" borderId="392" xfId="32" applyFont="1" applyFill="1" applyBorder="1" applyAlignment="1">
      <alignment horizontal="center" vertical="center"/>
    </xf>
    <xf numFmtId="0" fontId="166" fillId="73" borderId="393" xfId="32" applyFont="1" applyFill="1" applyBorder="1" applyAlignment="1">
      <alignment horizontal="center" vertical="center"/>
    </xf>
    <xf numFmtId="0" fontId="166" fillId="73" borderId="382" xfId="32" applyFont="1" applyFill="1" applyBorder="1" applyAlignment="1">
      <alignment horizontal="center" vertical="center"/>
    </xf>
    <xf numFmtId="0" fontId="512" fillId="144" borderId="14" xfId="37" applyFill="1" applyBorder="1" applyAlignment="1">
      <alignment horizontal="left" vertical="center"/>
    </xf>
    <xf numFmtId="0" fontId="512" fillId="144" borderId="348" xfId="37" applyFill="1" applyBorder="1" applyAlignment="1">
      <alignment horizontal="left" vertical="center"/>
    </xf>
    <xf numFmtId="0" fontId="497" fillId="28" borderId="31" xfId="38" applyFont="1" applyFill="1" applyBorder="1" applyAlignment="1">
      <alignment horizontal="center" vertical="center"/>
    </xf>
    <xf numFmtId="0" fontId="497" fillId="28" borderId="32" xfId="38" applyFont="1" applyFill="1" applyBorder="1" applyAlignment="1">
      <alignment horizontal="center" vertical="center"/>
    </xf>
    <xf numFmtId="0" fontId="497" fillId="28" borderId="33" xfId="38" applyFont="1" applyFill="1" applyBorder="1" applyAlignment="1">
      <alignment horizontal="center" vertical="center"/>
    </xf>
    <xf numFmtId="0" fontId="498" fillId="3" borderId="279" xfId="38" applyFont="1" applyFill="1" applyBorder="1" applyAlignment="1">
      <alignment horizontal="center" vertical="center" wrapText="1"/>
    </xf>
    <xf numFmtId="0" fontId="498" fillId="3" borderId="0" xfId="38" applyFont="1" applyFill="1" applyAlignment="1">
      <alignment horizontal="center" vertical="center" wrapText="1"/>
    </xf>
    <xf numFmtId="0" fontId="498" fillId="3" borderId="202" xfId="38" applyFont="1" applyFill="1" applyBorder="1" applyAlignment="1">
      <alignment horizontal="center" vertical="center" wrapText="1"/>
    </xf>
    <xf numFmtId="0" fontId="263" fillId="57" borderId="14" xfId="38" applyFont="1" applyFill="1" applyBorder="1" applyAlignment="1">
      <alignment horizontal="center" vertical="center" wrapText="1"/>
    </xf>
    <xf numFmtId="0" fontId="263" fillId="57" borderId="311" xfId="38" applyFont="1" applyFill="1" applyBorder="1" applyAlignment="1">
      <alignment horizontal="center" vertical="center" wrapText="1"/>
    </xf>
    <xf numFmtId="0" fontId="40" fillId="106" borderId="14" xfId="27" applyFill="1" applyBorder="1" applyAlignment="1">
      <alignment horizontal="center" vertical="center" wrapText="1"/>
    </xf>
    <xf numFmtId="0" fontId="40" fillId="106" borderId="348" xfId="27" applyFill="1" applyBorder="1" applyAlignment="1">
      <alignment horizontal="center" vertical="center" wrapText="1"/>
    </xf>
    <xf numFmtId="0" fontId="40" fillId="106" borderId="0" xfId="27" applyFill="1" applyAlignment="1">
      <alignment horizontal="center" vertical="center" wrapText="1"/>
    </xf>
    <xf numFmtId="0" fontId="40" fillId="106" borderId="202" xfId="27" applyFill="1" applyBorder="1" applyAlignment="1">
      <alignment horizontal="center" vertical="center" wrapText="1"/>
    </xf>
    <xf numFmtId="0" fontId="40" fillId="13" borderId="309" xfId="27" applyFill="1" applyBorder="1" applyAlignment="1">
      <alignment horizontal="center" vertical="center" wrapText="1"/>
    </xf>
    <xf numFmtId="0" fontId="40" fillId="13" borderId="16" xfId="27" applyFill="1" applyBorder="1" applyAlignment="1">
      <alignment horizontal="center" vertical="center" wrapText="1"/>
    </xf>
    <xf numFmtId="0" fontId="482" fillId="11" borderId="378" xfId="1" applyFont="1" applyFill="1" applyBorder="1" applyAlignment="1">
      <alignment horizontal="right" vertical="center" wrapText="1"/>
    </xf>
    <xf numFmtId="0" fontId="482" fillId="11" borderId="372" xfId="1" applyFont="1" applyFill="1" applyBorder="1" applyAlignment="1">
      <alignment horizontal="right" vertical="center" wrapText="1"/>
    </xf>
    <xf numFmtId="0" fontId="140" fillId="17" borderId="279" xfId="1" applyFont="1" applyFill="1" applyBorder="1" applyAlignment="1">
      <alignment horizontal="center" vertical="center"/>
    </xf>
    <xf numFmtId="9" fontId="37" fillId="0" borderId="348" xfId="34" applyNumberFormat="1" applyFont="1" applyBorder="1" applyAlignment="1" applyProtection="1">
      <alignment horizontal="center" vertical="center"/>
      <protection locked="0"/>
    </xf>
    <xf numFmtId="9" fontId="37" fillId="0" borderId="47" xfId="34" applyNumberFormat="1" applyFont="1" applyBorder="1" applyAlignment="1" applyProtection="1">
      <alignment horizontal="center" vertical="center"/>
      <protection locked="0"/>
    </xf>
    <xf numFmtId="170" fontId="60" fillId="0" borderId="69" xfId="32" applyNumberFormat="1" applyFont="1" applyBorder="1" applyAlignment="1">
      <alignment horizontal="center" vertical="center"/>
    </xf>
    <xf numFmtId="170" fontId="60" fillId="0" borderId="279" xfId="32" applyNumberFormat="1" applyFont="1" applyBorder="1" applyAlignment="1">
      <alignment horizontal="center" vertical="center"/>
    </xf>
    <xf numFmtId="202" fontId="37" fillId="0" borderId="311" xfId="1" applyNumberFormat="1" applyFont="1" applyBorder="1" applyAlignment="1">
      <alignment horizontal="center" vertical="center"/>
    </xf>
    <xf numFmtId="202" fontId="37" fillId="0" borderId="17" xfId="1" applyNumberFormat="1" applyFont="1" applyBorder="1" applyAlignment="1">
      <alignment horizontal="center" vertical="center"/>
    </xf>
    <xf numFmtId="0" fontId="40" fillId="143" borderId="309" xfId="27" applyFill="1" applyBorder="1" applyAlignment="1">
      <alignment horizontal="center" vertical="center" wrapText="1"/>
    </xf>
    <xf numFmtId="0" fontId="40" fillId="143" borderId="348" xfId="27" applyFill="1" applyBorder="1" applyAlignment="1">
      <alignment horizontal="center" vertical="center" wrapText="1"/>
    </xf>
    <xf numFmtId="0" fontId="40" fillId="143" borderId="16" xfId="27" applyFill="1" applyBorder="1" applyAlignment="1">
      <alignment horizontal="center" vertical="center" wrapText="1"/>
    </xf>
    <xf numFmtId="0" fontId="40" fillId="143" borderId="202" xfId="27" applyFill="1" applyBorder="1" applyAlignment="1">
      <alignment horizontal="center" vertical="center" wrapText="1"/>
    </xf>
    <xf numFmtId="0" fontId="40" fillId="143" borderId="18" xfId="27" applyFill="1" applyBorder="1" applyAlignment="1">
      <alignment horizontal="center" vertical="center" wrapText="1"/>
    </xf>
    <xf numFmtId="0" fontId="40" fillId="143" borderId="91" xfId="27" applyFill="1" applyBorder="1" applyAlignment="1">
      <alignment horizontal="center" vertical="center" wrapText="1"/>
    </xf>
    <xf numFmtId="0" fontId="40" fillId="138" borderId="309" xfId="27" applyFill="1" applyBorder="1" applyAlignment="1">
      <alignment horizontal="center" vertical="center" wrapText="1"/>
    </xf>
    <xf numFmtId="0" fontId="40" fillId="138" borderId="16" xfId="27" applyFill="1" applyBorder="1" applyAlignment="1">
      <alignment horizontal="center" vertical="center" wrapText="1"/>
    </xf>
    <xf numFmtId="0" fontId="40" fillId="138" borderId="18" xfId="27" applyFill="1" applyBorder="1" applyAlignment="1">
      <alignment horizontal="center" vertical="center" wrapText="1"/>
    </xf>
    <xf numFmtId="0" fontId="40" fillId="138" borderId="91" xfId="27" applyFill="1" applyBorder="1" applyAlignment="1">
      <alignment horizontal="center" vertical="center" wrapText="1"/>
    </xf>
    <xf numFmtId="0" fontId="56" fillId="139" borderId="371" xfId="1" applyFont="1" applyFill="1" applyBorder="1" applyAlignment="1">
      <alignment horizontal="right" vertical="center" wrapText="1"/>
    </xf>
    <xf numFmtId="0" fontId="56" fillId="139" borderId="372" xfId="1" applyFont="1" applyFill="1" applyBorder="1" applyAlignment="1">
      <alignment horizontal="right" vertical="center" wrapText="1"/>
    </xf>
    <xf numFmtId="0" fontId="214" fillId="140" borderId="371" xfId="1" applyFont="1" applyFill="1" applyBorder="1" applyAlignment="1">
      <alignment horizontal="right" vertical="center" wrapText="1"/>
    </xf>
    <xf numFmtId="0" fontId="214" fillId="140" borderId="376" xfId="1" applyFont="1" applyFill="1" applyBorder="1" applyAlignment="1">
      <alignment horizontal="right" vertical="center" wrapText="1"/>
    </xf>
    <xf numFmtId="9" fontId="37" fillId="0" borderId="358" xfId="34" applyNumberFormat="1" applyFont="1" applyBorder="1" applyAlignment="1" applyProtection="1">
      <alignment horizontal="center" vertical="center"/>
      <protection locked="0"/>
    </xf>
    <xf numFmtId="9" fontId="37" fillId="0" borderId="91" xfId="34" applyNumberFormat="1" applyFont="1" applyBorder="1" applyAlignment="1" applyProtection="1">
      <alignment horizontal="center" vertical="center"/>
      <protection locked="0"/>
    </xf>
    <xf numFmtId="170" fontId="60" fillId="0" borderId="64" xfId="32" applyNumberFormat="1" applyFont="1" applyBorder="1" applyAlignment="1">
      <alignment horizontal="center" vertical="center"/>
    </xf>
    <xf numFmtId="202" fontId="37" fillId="0" borderId="20" xfId="1" applyNumberFormat="1" applyFont="1" applyBorder="1" applyAlignment="1">
      <alignment horizontal="center" vertical="center"/>
    </xf>
    <xf numFmtId="0" fontId="484" fillId="135" borderId="371" xfId="1" applyFont="1" applyFill="1" applyBorder="1" applyAlignment="1">
      <alignment horizontal="right" vertical="center" wrapText="1"/>
    </xf>
    <xf numFmtId="0" fontId="484" fillId="135" borderId="372" xfId="1" applyFont="1" applyFill="1" applyBorder="1" applyAlignment="1">
      <alignment horizontal="right" vertical="center" wrapText="1"/>
    </xf>
    <xf numFmtId="0" fontId="140" fillId="17" borderId="357" xfId="1" applyFont="1" applyFill="1" applyBorder="1" applyAlignment="1">
      <alignment horizontal="center" vertical="center"/>
    </xf>
    <xf numFmtId="0" fontId="140" fillId="17" borderId="346" xfId="1" applyFont="1" applyFill="1" applyBorder="1" applyAlignment="1">
      <alignment horizontal="center" vertical="center"/>
    </xf>
    <xf numFmtId="0" fontId="140" fillId="17" borderId="361" xfId="1" applyFont="1" applyFill="1" applyBorder="1" applyAlignment="1">
      <alignment horizontal="center" vertical="center"/>
    </xf>
    <xf numFmtId="9" fontId="37" fillId="0" borderId="202" xfId="34" applyNumberFormat="1" applyFont="1" applyBorder="1" applyAlignment="1" applyProtection="1">
      <alignment horizontal="center" vertical="center"/>
      <protection locked="0"/>
    </xf>
    <xf numFmtId="0" fontId="140" fillId="17" borderId="366" xfId="1" applyFont="1" applyFill="1" applyBorder="1" applyAlignment="1">
      <alignment horizontal="center" vertical="center"/>
    </xf>
    <xf numFmtId="0" fontId="40" fillId="66" borderId="309" xfId="27" applyFill="1" applyBorder="1" applyAlignment="1">
      <alignment horizontal="center" vertical="center"/>
    </xf>
    <xf numFmtId="0" fontId="40" fillId="66" borderId="348" xfId="27" applyFill="1" applyBorder="1" applyAlignment="1">
      <alignment horizontal="center" vertical="center"/>
    </xf>
    <xf numFmtId="0" fontId="40" fillId="66" borderId="18" xfId="27" applyFill="1" applyBorder="1" applyAlignment="1">
      <alignment horizontal="center" vertical="center"/>
    </xf>
    <xf numFmtId="0" fontId="40" fillId="66" borderId="91" xfId="27" applyFill="1" applyBorder="1" applyAlignment="1">
      <alignment horizontal="center" vertical="center"/>
    </xf>
    <xf numFmtId="0" fontId="40" fillId="106" borderId="309" xfId="27" applyFill="1" applyBorder="1" applyAlignment="1">
      <alignment horizontal="center" vertical="center" wrapText="1"/>
    </xf>
    <xf numFmtId="0" fontId="40" fillId="106" borderId="16" xfId="27" applyFill="1" applyBorder="1" applyAlignment="1">
      <alignment horizontal="center" vertical="center" wrapText="1"/>
    </xf>
    <xf numFmtId="0" fontId="502" fillId="8" borderId="279" xfId="1" applyFont="1" applyFill="1" applyBorder="1" applyAlignment="1">
      <alignment horizontal="center" vertical="center" wrapText="1"/>
    </xf>
    <xf numFmtId="0" fontId="502" fillId="8" borderId="202" xfId="1" applyFont="1" applyFill="1" applyBorder="1" applyAlignment="1">
      <alignment horizontal="center" vertical="center" wrapText="1"/>
    </xf>
    <xf numFmtId="0" fontId="40" fillId="134" borderId="309" xfId="27" applyFill="1" applyBorder="1" applyAlignment="1">
      <alignment horizontal="center" vertical="center" wrapText="1"/>
    </xf>
    <xf numFmtId="0" fontId="40" fillId="134" borderId="16" xfId="27" applyFill="1" applyBorder="1" applyAlignment="1">
      <alignment horizontal="center" vertical="center" wrapText="1"/>
    </xf>
    <xf numFmtId="0" fontId="40" fillId="134" borderId="18" xfId="27" applyFill="1" applyBorder="1" applyAlignment="1">
      <alignment horizontal="center" vertical="center" wrapText="1"/>
    </xf>
    <xf numFmtId="0" fontId="40" fillId="134" borderId="91" xfId="27" applyFill="1" applyBorder="1" applyAlignment="1">
      <alignment horizontal="center" vertical="center" wrapText="1"/>
    </xf>
    <xf numFmtId="0" fontId="166" fillId="71" borderId="279" xfId="32" applyFont="1" applyFill="1" applyBorder="1" applyAlignment="1">
      <alignment horizontal="center" vertical="center" wrapText="1"/>
    </xf>
    <xf numFmtId="0" fontId="500" fillId="8" borderId="386" xfId="1" applyFont="1" applyFill="1" applyBorder="1" applyAlignment="1">
      <alignment horizontal="center" vertical="center" wrapText="1"/>
    </xf>
    <xf numFmtId="0" fontId="500" fillId="8" borderId="387" xfId="1" applyFont="1" applyFill="1" applyBorder="1" applyAlignment="1">
      <alignment horizontal="center" vertical="center" wrapText="1"/>
    </xf>
    <xf numFmtId="0" fontId="500" fillId="8" borderId="388" xfId="1" applyFont="1" applyFill="1" applyBorder="1" applyAlignment="1">
      <alignment horizontal="center" vertical="center" wrapText="1"/>
    </xf>
    <xf numFmtId="0" fontId="500" fillId="8" borderId="389" xfId="1" applyFont="1" applyFill="1" applyBorder="1" applyAlignment="1">
      <alignment horizontal="center" vertical="center" wrapText="1"/>
    </xf>
    <xf numFmtId="201" fontId="426" fillId="125" borderId="337" xfId="1" applyNumberFormat="1" applyFont="1" applyFill="1" applyBorder="1" applyAlignment="1">
      <alignment horizontal="center" vertical="center"/>
    </xf>
    <xf numFmtId="201" fontId="426" fillId="125" borderId="340" xfId="1" applyNumberFormat="1" applyFont="1" applyFill="1" applyBorder="1" applyAlignment="1">
      <alignment horizontal="center" vertical="center"/>
    </xf>
    <xf numFmtId="0" fontId="426" fillId="0" borderId="337" xfId="1" applyFont="1" applyBorder="1" applyAlignment="1">
      <alignment horizontal="left" vertical="center"/>
    </xf>
    <xf numFmtId="0" fontId="426" fillId="0" borderId="338" xfId="1" applyFont="1" applyBorder="1" applyAlignment="1">
      <alignment horizontal="left" vertical="center"/>
    </xf>
    <xf numFmtId="0" fontId="426" fillId="0" borderId="340" xfId="1" applyFont="1" applyBorder="1" applyAlignment="1">
      <alignment horizontal="left" vertical="center"/>
    </xf>
    <xf numFmtId="0" fontId="426" fillId="0" borderId="341" xfId="1" applyFont="1" applyBorder="1" applyAlignment="1">
      <alignment horizontal="left" vertical="center"/>
    </xf>
    <xf numFmtId="200" fontId="140" fillId="80" borderId="390" xfId="1" applyNumberFormat="1" applyFont="1" applyFill="1" applyBorder="1" applyAlignment="1">
      <alignment horizontal="center" vertical="center"/>
    </xf>
    <xf numFmtId="200" fontId="140" fillId="80" borderId="391" xfId="1" applyNumberFormat="1" applyFont="1" applyFill="1" applyBorder="1" applyAlignment="1">
      <alignment horizontal="center" vertical="center"/>
    </xf>
    <xf numFmtId="200" fontId="56" fillId="21" borderId="19" xfId="1" applyNumberFormat="1" applyFont="1" applyFill="1" applyBorder="1" applyAlignment="1">
      <alignment horizontal="center" vertical="center"/>
    </xf>
    <xf numFmtId="0" fontId="56" fillId="21" borderId="19" xfId="1" applyFont="1" applyFill="1" applyBorder="1" applyAlignment="1">
      <alignment horizontal="left" vertical="center"/>
    </xf>
    <xf numFmtId="0" fontId="56" fillId="21" borderId="91" xfId="1" applyFont="1" applyFill="1" applyBorder="1" applyAlignment="1">
      <alignment horizontal="left" vertical="center"/>
    </xf>
    <xf numFmtId="0" fontId="482" fillId="11" borderId="14" xfId="1" applyFont="1" applyFill="1" applyBorder="1" applyAlignment="1">
      <alignment horizontal="left" vertical="center" wrapText="1"/>
    </xf>
    <xf numFmtId="0" fontId="482" fillId="11" borderId="311" xfId="1" applyFont="1" applyFill="1" applyBorder="1" applyAlignment="1">
      <alignment horizontal="left" vertical="center" wrapText="1"/>
    </xf>
    <xf numFmtId="0" fontId="482" fillId="11" borderId="44" xfId="1" applyFont="1" applyFill="1" applyBorder="1" applyAlignment="1">
      <alignment horizontal="left" vertical="center" wrapText="1"/>
    </xf>
    <xf numFmtId="0" fontId="482" fillId="11" borderId="134" xfId="1" applyFont="1" applyFill="1" applyBorder="1" applyAlignment="1">
      <alignment horizontal="left" vertical="center" wrapText="1"/>
    </xf>
    <xf numFmtId="0" fontId="480" fillId="17" borderId="279" xfId="1" applyFont="1" applyFill="1" applyBorder="1" applyAlignment="1">
      <alignment horizontal="center" vertical="center"/>
    </xf>
    <xf numFmtId="0" fontId="480" fillId="17" borderId="373" xfId="1" applyFont="1" applyFill="1" applyBorder="1" applyAlignment="1">
      <alignment horizontal="center" vertical="center"/>
    </xf>
    <xf numFmtId="0" fontId="166" fillId="71" borderId="31" xfId="32" applyFont="1" applyFill="1" applyBorder="1" applyAlignment="1">
      <alignment horizontal="center" vertical="center"/>
    </xf>
    <xf numFmtId="0" fontId="166" fillId="71" borderId="58" xfId="32" applyFont="1" applyFill="1" applyBorder="1" applyAlignment="1">
      <alignment horizontal="center" vertical="center"/>
    </xf>
    <xf numFmtId="200" fontId="191" fillId="125" borderId="332" xfId="1" applyNumberFormat="1" applyFont="1" applyFill="1" applyBorder="1" applyAlignment="1">
      <alignment horizontal="center" vertical="center"/>
    </xf>
    <xf numFmtId="200" fontId="191" fillId="125" borderId="333" xfId="1" applyNumberFormat="1" applyFont="1" applyFill="1" applyBorder="1" applyAlignment="1">
      <alignment horizontal="center" vertical="center"/>
    </xf>
    <xf numFmtId="0" fontId="191" fillId="8" borderId="333" xfId="1" applyFont="1" applyFill="1" applyBorder="1" applyAlignment="1">
      <alignment horizontal="left" vertical="center"/>
    </xf>
    <xf numFmtId="0" fontId="191" fillId="8" borderId="334" xfId="1" applyFont="1" applyFill="1" applyBorder="1" applyAlignment="1">
      <alignment horizontal="left" vertical="center"/>
    </xf>
    <xf numFmtId="0" fontId="191" fillId="80" borderId="279" xfId="1" applyFont="1" applyFill="1" applyBorder="1" applyAlignment="1">
      <alignment horizontal="center" vertical="center"/>
    </xf>
    <xf numFmtId="0" fontId="191" fillId="80" borderId="357" xfId="1" applyFont="1" applyFill="1" applyBorder="1" applyAlignment="1">
      <alignment horizontal="center" vertical="center"/>
    </xf>
    <xf numFmtId="0" fontId="191" fillId="80" borderId="64" xfId="1" applyFont="1" applyFill="1" applyBorder="1" applyAlignment="1">
      <alignment horizontal="center" vertical="center"/>
    </xf>
    <xf numFmtId="0" fontId="56" fillId="139" borderId="316" xfId="1" applyFont="1" applyFill="1" applyBorder="1" applyAlignment="1">
      <alignment horizontal="left" vertical="center" wrapText="1"/>
    </xf>
    <xf numFmtId="0" fontId="56" fillId="139" borderId="329" xfId="1" applyFont="1" applyFill="1" applyBorder="1" applyAlignment="1">
      <alignment horizontal="left" vertical="center" wrapText="1"/>
    </xf>
    <xf numFmtId="0" fontId="56" fillId="139" borderId="44" xfId="1" applyFont="1" applyFill="1" applyBorder="1" applyAlignment="1">
      <alignment horizontal="left" vertical="center" wrapText="1"/>
    </xf>
    <xf numFmtId="0" fontId="56" fillId="139" borderId="134" xfId="1" applyFont="1" applyFill="1" applyBorder="1" applyAlignment="1">
      <alignment horizontal="left" vertical="center" wrapText="1"/>
    </xf>
    <xf numFmtId="0" fontId="480" fillId="17" borderId="357" xfId="1" applyFont="1" applyFill="1" applyBorder="1" applyAlignment="1">
      <alignment horizontal="center" vertical="center"/>
    </xf>
    <xf numFmtId="0" fontId="480" fillId="17" borderId="359" xfId="1" applyFont="1" applyFill="1" applyBorder="1" applyAlignment="1">
      <alignment horizontal="center" vertical="center"/>
    </xf>
    <xf numFmtId="0" fontId="191" fillId="80" borderId="349" xfId="1" applyFont="1" applyFill="1" applyBorder="1" applyAlignment="1">
      <alignment horizontal="center" vertical="center"/>
    </xf>
    <xf numFmtId="0" fontId="191" fillId="80" borderId="373" xfId="1" applyFont="1" applyFill="1" applyBorder="1" applyAlignment="1">
      <alignment horizontal="center" vertical="center"/>
    </xf>
    <xf numFmtId="0" fontId="191" fillId="80" borderId="362" xfId="1" applyFont="1" applyFill="1" applyBorder="1" applyAlignment="1">
      <alignment horizontal="center" vertical="center"/>
    </xf>
    <xf numFmtId="0" fontId="191" fillId="80" borderId="346" xfId="1" applyFont="1" applyFill="1" applyBorder="1" applyAlignment="1">
      <alignment horizontal="center" vertical="center"/>
    </xf>
    <xf numFmtId="0" fontId="191" fillId="80" borderId="361" xfId="1" applyFont="1" applyFill="1" applyBorder="1" applyAlignment="1">
      <alignment horizontal="center" vertical="center"/>
    </xf>
    <xf numFmtId="0" fontId="480" fillId="17" borderId="349" xfId="1" applyFont="1" applyFill="1" applyBorder="1" applyAlignment="1">
      <alignment horizontal="center" vertical="center"/>
    </xf>
    <xf numFmtId="0" fontId="480" fillId="17" borderId="362" xfId="1" applyFont="1" applyFill="1" applyBorder="1" applyAlignment="1">
      <alignment horizontal="center" vertical="center"/>
    </xf>
    <xf numFmtId="0" fontId="214" fillId="140" borderId="316" xfId="1" applyFont="1" applyFill="1" applyBorder="1" applyAlignment="1">
      <alignment horizontal="left" vertical="center" wrapText="1"/>
    </xf>
    <xf numFmtId="0" fontId="214" fillId="140" borderId="329" xfId="1" applyFont="1" applyFill="1" applyBorder="1" applyAlignment="1">
      <alignment horizontal="left" vertical="center" wrapText="1"/>
    </xf>
    <xf numFmtId="0" fontId="214" fillId="140" borderId="19" xfId="1" applyFont="1" applyFill="1" applyBorder="1" applyAlignment="1">
      <alignment horizontal="left" vertical="center" wrapText="1"/>
    </xf>
    <xf numFmtId="0" fontId="214" fillId="140" borderId="20" xfId="1" applyFont="1" applyFill="1" applyBorder="1" applyAlignment="1">
      <alignment horizontal="left" vertical="center" wrapText="1"/>
    </xf>
    <xf numFmtId="0" fontId="484" fillId="135" borderId="316" xfId="1" applyFont="1" applyFill="1" applyBorder="1" applyAlignment="1">
      <alignment horizontal="left" vertical="center" wrapText="1"/>
    </xf>
    <xf numFmtId="0" fontId="484" fillId="135" borderId="329" xfId="1" applyFont="1" applyFill="1" applyBorder="1" applyAlignment="1">
      <alignment horizontal="left" vertical="center" wrapText="1"/>
    </xf>
    <xf numFmtId="0" fontId="484" fillId="135" borderId="44" xfId="1" applyFont="1" applyFill="1" applyBorder="1" applyAlignment="1">
      <alignment horizontal="left" vertical="center" wrapText="1"/>
    </xf>
    <xf numFmtId="0" fontId="484" fillId="135" borderId="134" xfId="1" applyFont="1" applyFill="1" applyBorder="1" applyAlignment="1">
      <alignment horizontal="left" vertical="center" wrapText="1"/>
    </xf>
    <xf numFmtId="0" fontId="191" fillId="80" borderId="366" xfId="1" applyFont="1" applyFill="1" applyBorder="1" applyAlignment="1">
      <alignment horizontal="center" vertical="center"/>
    </xf>
    <xf numFmtId="0" fontId="191" fillId="80" borderId="367" xfId="1" applyFont="1" applyFill="1" applyBorder="1" applyAlignment="1">
      <alignment horizontal="center" vertical="center"/>
    </xf>
    <xf numFmtId="0" fontId="480" fillId="17" borderId="367" xfId="1" applyFont="1" applyFill="1" applyBorder="1" applyAlignment="1">
      <alignment horizontal="center" vertical="center"/>
    </xf>
    <xf numFmtId="0" fontId="191" fillId="80" borderId="359" xfId="1" applyFont="1" applyFill="1" applyBorder="1" applyAlignment="1">
      <alignment horizontal="center" vertical="center"/>
    </xf>
    <xf numFmtId="0" fontId="58" fillId="11" borderId="26" xfId="27" applyFont="1" applyFill="1" applyBorder="1" applyAlignment="1">
      <alignment horizontal="center" vertical="center"/>
    </xf>
    <xf numFmtId="0" fontId="58" fillId="11" borderId="27" xfId="27" applyFont="1" applyFill="1" applyBorder="1" applyAlignment="1">
      <alignment horizontal="center" vertical="center"/>
    </xf>
    <xf numFmtId="0" fontId="476" fillId="118" borderId="16" xfId="32" applyFont="1" applyFill="1" applyBorder="1" applyAlignment="1">
      <alignment horizontal="center" vertical="center" wrapText="1"/>
    </xf>
    <xf numFmtId="0" fontId="476" fillId="118" borderId="0" xfId="32" applyFont="1" applyFill="1" applyAlignment="1">
      <alignment horizontal="center" vertical="center" wrapText="1"/>
    </xf>
    <xf numFmtId="0" fontId="100" fillId="116" borderId="16" xfId="1" quotePrefix="1" applyFont="1" applyFill="1" applyBorder="1" applyAlignment="1">
      <alignment horizontal="center" vertical="center"/>
    </xf>
    <xf numFmtId="0" fontId="100" fillId="116" borderId="17" xfId="1" quotePrefix="1" applyFont="1" applyFill="1" applyBorder="1" applyAlignment="1">
      <alignment horizontal="center" vertical="center"/>
    </xf>
    <xf numFmtId="0" fontId="333" fillId="8" borderId="0" xfId="27" applyFont="1" applyFill="1" applyAlignment="1">
      <alignment horizontal="center" vertical="center"/>
    </xf>
    <xf numFmtId="0" fontId="333" fillId="8" borderId="19" xfId="27" applyFont="1" applyFill="1" applyBorder="1" applyAlignment="1">
      <alignment horizontal="center" vertical="center"/>
    </xf>
    <xf numFmtId="0" fontId="97" fillId="73" borderId="279" xfId="1" quotePrefix="1" applyFont="1" applyFill="1" applyBorder="1" applyAlignment="1">
      <alignment horizontal="center" vertical="center"/>
    </xf>
    <xf numFmtId="0" fontId="97" fillId="73" borderId="17" xfId="1" quotePrefix="1" applyFont="1" applyFill="1" applyBorder="1" applyAlignment="1">
      <alignment horizontal="center" vertical="center"/>
    </xf>
    <xf numFmtId="0" fontId="166" fillId="118" borderId="330" xfId="32" applyFont="1" applyFill="1" applyBorder="1" applyAlignment="1">
      <alignment horizontal="center" vertical="center"/>
    </xf>
    <xf numFmtId="0" fontId="166" fillId="118" borderId="331" xfId="32" applyFont="1" applyFill="1" applyBorder="1" applyAlignment="1">
      <alignment horizontal="center" vertical="center"/>
    </xf>
    <xf numFmtId="0" fontId="476" fillId="118" borderId="279" xfId="32" applyFont="1" applyFill="1" applyBorder="1" applyAlignment="1">
      <alignment horizontal="center" vertical="center"/>
    </xf>
    <xf numFmtId="0" fontId="275" fillId="8" borderId="335" xfId="1" applyFont="1" applyFill="1" applyBorder="1" applyAlignment="1">
      <alignment horizontal="center" vertical="center" wrapText="1"/>
    </xf>
    <xf numFmtId="0" fontId="275" fillId="8" borderId="241" xfId="1" applyFont="1" applyFill="1" applyBorder="1" applyAlignment="1">
      <alignment horizontal="center" vertical="center" wrapText="1"/>
    </xf>
    <xf numFmtId="0" fontId="275" fillId="8" borderId="279" xfId="1" applyFont="1" applyFill="1" applyBorder="1" applyAlignment="1">
      <alignment horizontal="center" vertical="center" wrapText="1"/>
    </xf>
    <xf numFmtId="0" fontId="275" fillId="8" borderId="243" xfId="1" applyFont="1" applyFill="1" applyBorder="1" applyAlignment="1">
      <alignment horizontal="center" vertical="center" wrapText="1"/>
    </xf>
    <xf numFmtId="201" fontId="426" fillId="125" borderId="336" xfId="1" applyNumberFormat="1" applyFont="1" applyFill="1" applyBorder="1" applyAlignment="1">
      <alignment horizontal="center" vertical="center"/>
    </xf>
    <xf numFmtId="201" fontId="426" fillId="125" borderId="339" xfId="1" applyNumberFormat="1" applyFont="1" applyFill="1" applyBorder="1" applyAlignment="1">
      <alignment horizontal="center" vertical="center"/>
    </xf>
    <xf numFmtId="0" fontId="479" fillId="8" borderId="335" xfId="1" applyFont="1" applyFill="1" applyBorder="1" applyAlignment="1">
      <alignment horizontal="center" vertical="center" wrapText="1"/>
    </xf>
    <xf numFmtId="0" fontId="479" fillId="8" borderId="241" xfId="1" applyFont="1" applyFill="1" applyBorder="1" applyAlignment="1">
      <alignment horizontal="center" vertical="center" wrapText="1"/>
    </xf>
    <xf numFmtId="0" fontId="479" fillId="8" borderId="279" xfId="1" applyFont="1" applyFill="1" applyBorder="1" applyAlignment="1">
      <alignment horizontal="center" vertical="center" wrapText="1"/>
    </xf>
    <xf numFmtId="0" fontId="479" fillId="8" borderId="243" xfId="1" applyFont="1" applyFill="1" applyBorder="1" applyAlignment="1">
      <alignment horizontal="center" vertical="center" wrapText="1"/>
    </xf>
    <xf numFmtId="200" fontId="191" fillId="80" borderId="243" xfId="1" applyNumberFormat="1" applyFont="1" applyFill="1" applyBorder="1" applyAlignment="1">
      <alignment horizontal="center" vertical="center"/>
    </xf>
    <xf numFmtId="200" fontId="56" fillId="21" borderId="18" xfId="1" applyNumberFormat="1" applyFont="1" applyFill="1" applyBorder="1" applyAlignment="1">
      <alignment horizontal="center" vertical="center"/>
    </xf>
    <xf numFmtId="200" fontId="480" fillId="80" borderId="279" xfId="1" applyNumberFormat="1" applyFont="1" applyFill="1" applyBorder="1" applyAlignment="1">
      <alignment horizontal="center" vertical="center"/>
    </xf>
    <xf numFmtId="200" fontId="480" fillId="80" borderId="243" xfId="1" applyNumberFormat="1" applyFont="1" applyFill="1" applyBorder="1" applyAlignment="1">
      <alignment horizontal="center" vertical="center"/>
    </xf>
    <xf numFmtId="0" fontId="369" fillId="8" borderId="335" xfId="1" applyFont="1" applyFill="1" applyBorder="1" applyAlignment="1">
      <alignment horizontal="center" vertical="center" wrapText="1"/>
    </xf>
    <xf numFmtId="0" fontId="369" fillId="8" borderId="342" xfId="1" applyFont="1" applyFill="1" applyBorder="1" applyAlignment="1">
      <alignment horizontal="center" vertical="center" wrapText="1"/>
    </xf>
    <xf numFmtId="0" fontId="61" fillId="8" borderId="335" xfId="1" applyFont="1" applyFill="1" applyBorder="1" applyAlignment="1">
      <alignment horizontal="center" vertical="center" wrapText="1"/>
    </xf>
    <xf numFmtId="0" fontId="61" fillId="8" borderId="342" xfId="1" applyFont="1" applyFill="1" applyBorder="1" applyAlignment="1">
      <alignment horizontal="center" vertical="center" wrapText="1"/>
    </xf>
    <xf numFmtId="0" fontId="118" fillId="151" borderId="0" xfId="44" applyFont="1" applyFill="1" applyAlignment="1">
      <alignment horizontal="center" vertical="center" wrapText="1"/>
    </xf>
    <xf numFmtId="0" fontId="58" fillId="0" borderId="479" xfId="38" applyFont="1" applyBorder="1" applyAlignment="1">
      <alignment horizontal="center" vertical="center"/>
    </xf>
    <xf numFmtId="0" fontId="58" fillId="0" borderId="480" xfId="38" applyFont="1" applyBorder="1" applyAlignment="1">
      <alignment horizontal="center" vertical="center"/>
    </xf>
    <xf numFmtId="0" fontId="58" fillId="0" borderId="481" xfId="38" applyFont="1" applyBorder="1" applyAlignment="1">
      <alignment horizontal="center" vertical="center"/>
    </xf>
    <xf numFmtId="213" fontId="613" fillId="116" borderId="279" xfId="45" applyNumberFormat="1" applyFont="1" applyFill="1" applyBorder="1" applyAlignment="1">
      <alignment horizontal="center" vertical="center"/>
    </xf>
    <xf numFmtId="213" fontId="613" fillId="116" borderId="0" xfId="45" applyNumberFormat="1" applyFont="1" applyFill="1" applyAlignment="1">
      <alignment horizontal="center" vertical="center"/>
    </xf>
    <xf numFmtId="213" fontId="29" fillId="9" borderId="472" xfId="45" applyNumberFormat="1" applyFont="1" applyFill="1" applyBorder="1" applyAlignment="1">
      <alignment horizontal="center" vertical="center"/>
    </xf>
    <xf numFmtId="213" fontId="29" fillId="9" borderId="473" xfId="45" applyNumberFormat="1" applyFont="1" applyFill="1" applyBorder="1" applyAlignment="1">
      <alignment horizontal="center" vertical="center"/>
    </xf>
    <xf numFmtId="0" fontId="29" fillId="0" borderId="397" xfId="43" applyFont="1" applyBorder="1" applyAlignment="1">
      <alignment horizontal="right" vertical="center" wrapText="1"/>
    </xf>
    <xf numFmtId="0" fontId="29" fillId="0" borderId="37" xfId="43" applyFont="1" applyBorder="1" applyAlignment="1">
      <alignment horizontal="right" vertical="center" wrapText="1"/>
    </xf>
    <xf numFmtId="0" fontId="29" fillId="0" borderId="437" xfId="43" applyFont="1" applyBorder="1" applyAlignment="1">
      <alignment horizontal="right" vertical="center" wrapText="1"/>
    </xf>
    <xf numFmtId="0" fontId="29" fillId="0" borderId="279" xfId="43" applyFont="1" applyBorder="1" applyAlignment="1">
      <alignment horizontal="right" vertical="center" wrapText="1"/>
    </xf>
    <xf numFmtId="0" fontId="29" fillId="0" borderId="0" xfId="43" applyFont="1" applyAlignment="1">
      <alignment horizontal="right" vertical="center" wrapText="1"/>
    </xf>
    <xf numFmtId="0" fontId="29" fillId="0" borderId="41" xfId="43" applyFont="1" applyBorder="1" applyAlignment="1">
      <alignment horizontal="right" vertical="center" wrapText="1"/>
    </xf>
    <xf numFmtId="0" fontId="29" fillId="0" borderId="64" xfId="43" applyFont="1" applyBorder="1" applyAlignment="1">
      <alignment horizontal="right" vertical="center" wrapText="1"/>
    </xf>
    <xf numFmtId="0" fontId="29" fillId="0" borderId="19" xfId="43" applyFont="1" applyBorder="1" applyAlignment="1">
      <alignment horizontal="right" vertical="center" wrapText="1"/>
    </xf>
    <xf numFmtId="0" fontId="29" fillId="0" borderId="136" xfId="43" applyFont="1" applyBorder="1" applyAlignment="1">
      <alignment horizontal="right" vertical="center" wrapText="1"/>
    </xf>
    <xf numFmtId="0" fontId="69" fillId="0" borderId="324" xfId="43" applyFont="1" applyBorder="1" applyAlignment="1">
      <alignment horizontal="center" vertical="center" wrapText="1"/>
    </xf>
    <xf numFmtId="0" fontId="69" fillId="0" borderId="314" xfId="43" applyFont="1" applyBorder="1" applyAlignment="1">
      <alignment horizontal="center" vertical="center" wrapText="1"/>
    </xf>
    <xf numFmtId="0" fontId="69" fillId="0" borderId="439" xfId="43" applyFont="1" applyBorder="1" applyAlignment="1">
      <alignment horizontal="center" vertical="center" wrapText="1"/>
    </xf>
    <xf numFmtId="0" fontId="615" fillId="0" borderId="324" xfId="43" applyFont="1" applyBorder="1" applyAlignment="1">
      <alignment horizontal="center" vertical="center"/>
    </xf>
    <xf numFmtId="0" fontId="615" fillId="0" borderId="314" xfId="43" applyFont="1" applyBorder="1" applyAlignment="1">
      <alignment horizontal="center" vertical="center"/>
    </xf>
    <xf numFmtId="0" fontId="615" fillId="0" borderId="439" xfId="43" applyFont="1" applyBorder="1" applyAlignment="1">
      <alignment horizontal="center" vertical="center"/>
    </xf>
    <xf numFmtId="0" fontId="29" fillId="21" borderId="310" xfId="43" applyFont="1" applyFill="1" applyBorder="1" applyAlignment="1">
      <alignment horizontal="center" vertical="center"/>
    </xf>
    <xf numFmtId="0" fontId="29" fillId="21" borderId="0" xfId="43" applyFont="1" applyFill="1" applyAlignment="1">
      <alignment horizontal="center" vertical="center"/>
    </xf>
    <xf numFmtId="0" fontId="69" fillId="0" borderId="384" xfId="43" applyFont="1" applyBorder="1" applyAlignment="1">
      <alignment horizontal="center" vertical="center" wrapText="1"/>
    </xf>
    <xf numFmtId="0" fontId="69" fillId="0" borderId="42" xfId="43" applyFont="1" applyBorder="1" applyAlignment="1">
      <alignment horizontal="center" vertical="center" wrapText="1"/>
    </xf>
    <xf numFmtId="0" fontId="69" fillId="0" borderId="135" xfId="43" applyFont="1" applyBorder="1" applyAlignment="1">
      <alignment horizontal="center" vertical="center" wrapText="1"/>
    </xf>
    <xf numFmtId="0" fontId="616" fillId="0" borderId="37" xfId="43" applyFont="1" applyBorder="1" applyAlignment="1">
      <alignment horizontal="center" vertical="center" wrapText="1"/>
    </xf>
    <xf numFmtId="0" fontId="616" fillId="0" borderId="0" xfId="43" applyFont="1" applyAlignment="1">
      <alignment horizontal="center" vertical="center" wrapText="1"/>
    </xf>
    <xf numFmtId="0" fontId="616" fillId="0" borderId="19" xfId="43" applyFont="1" applyBorder="1" applyAlignment="1">
      <alignment horizontal="center" vertical="center" wrapText="1"/>
    </xf>
    <xf numFmtId="0" fontId="29" fillId="9" borderId="310" xfId="43" applyFont="1" applyFill="1" applyBorder="1" applyAlignment="1">
      <alignment horizontal="center" vertical="center"/>
    </xf>
    <xf numFmtId="0" fontId="29" fillId="9" borderId="0" xfId="43" applyFont="1" applyFill="1" applyAlignment="1">
      <alignment horizontal="center" vertical="center"/>
    </xf>
    <xf numFmtId="0" fontId="359" fillId="8" borderId="0" xfId="43" applyFont="1" applyFill="1" applyAlignment="1">
      <alignment horizontal="left" vertical="center" wrapText="1"/>
    </xf>
    <xf numFmtId="0" fontId="359" fillId="8" borderId="19" xfId="43" applyFont="1" applyFill="1" applyBorder="1" applyAlignment="1">
      <alignment horizontal="left" vertical="center" wrapText="1"/>
    </xf>
    <xf numFmtId="0" fontId="36" fillId="9" borderId="0" xfId="44" applyFont="1" applyFill="1" applyAlignment="1">
      <alignment horizontal="center" vertical="center"/>
    </xf>
    <xf numFmtId="0" fontId="174" fillId="8" borderId="164" xfId="1" applyFont="1" applyFill="1" applyBorder="1" applyAlignment="1" applyProtection="1">
      <alignment horizontal="center" vertical="center"/>
      <protection hidden="1"/>
    </xf>
    <xf numFmtId="0" fontId="174" fillId="8" borderId="165" xfId="1" applyFont="1" applyFill="1" applyBorder="1" applyAlignment="1" applyProtection="1">
      <alignment horizontal="center" vertical="center"/>
      <protection hidden="1"/>
    </xf>
    <xf numFmtId="0" fontId="29" fillId="76" borderId="0" xfId="1" applyFont="1" applyFill="1" applyAlignment="1">
      <alignment horizontal="center" vertical="center" wrapText="1"/>
    </xf>
    <xf numFmtId="0" fontId="160" fillId="8" borderId="0" xfId="1" applyFont="1" applyFill="1" applyAlignment="1" applyProtection="1">
      <alignment horizontal="center" vertical="center" wrapText="1"/>
      <protection hidden="1"/>
    </xf>
    <xf numFmtId="2" fontId="51" fillId="79" borderId="0" xfId="1" applyNumberFormat="1" applyFont="1" applyFill="1" applyAlignment="1" applyProtection="1">
      <alignment horizontal="center" vertical="center"/>
      <protection locked="0"/>
    </xf>
    <xf numFmtId="0" fontId="181" fillId="42" borderId="0" xfId="1" applyFont="1" applyFill="1" applyAlignment="1">
      <alignment horizontal="center" vertical="center"/>
    </xf>
    <xf numFmtId="0" fontId="182" fillId="42" borderId="19" xfId="1" applyFont="1" applyFill="1" applyBorder="1" applyAlignment="1">
      <alignment horizontal="center" vertical="center"/>
    </xf>
    <xf numFmtId="168" fontId="195" fillId="80" borderId="19" xfId="8" applyNumberFormat="1" applyFont="1" applyFill="1" applyBorder="1" applyAlignment="1" applyProtection="1">
      <alignment horizontal="center" vertical="center"/>
      <protection locked="0"/>
    </xf>
    <xf numFmtId="168" fontId="195" fillId="80" borderId="20" xfId="8" applyNumberFormat="1" applyFont="1" applyFill="1" applyBorder="1" applyAlignment="1" applyProtection="1">
      <alignment horizontal="center" vertical="center"/>
      <protection locked="0"/>
    </xf>
    <xf numFmtId="0" fontId="185" fillId="8" borderId="17" xfId="8" applyFont="1" applyFill="1" applyBorder="1" applyAlignment="1">
      <alignment horizontal="center" vertical="center"/>
    </xf>
    <xf numFmtId="0" fontId="81" fillId="8" borderId="0" xfId="1" applyFont="1" applyFill="1" applyAlignment="1">
      <alignment horizontal="center" vertical="center"/>
    </xf>
    <xf numFmtId="0" fontId="54" fillId="8" borderId="116" xfId="1" applyFont="1" applyFill="1" applyBorder="1" applyAlignment="1">
      <alignment horizontal="center" vertical="center"/>
    </xf>
    <xf numFmtId="0" fontId="54" fillId="8" borderId="117" xfId="1" applyFont="1" applyFill="1" applyBorder="1" applyAlignment="1">
      <alignment horizontal="center" vertical="center"/>
    </xf>
    <xf numFmtId="0" fontId="54" fillId="8" borderId="118" xfId="1" applyFont="1" applyFill="1" applyBorder="1" applyAlignment="1">
      <alignment horizontal="center" vertical="center"/>
    </xf>
    <xf numFmtId="0" fontId="187" fillId="8" borderId="16" xfId="8" applyFont="1" applyFill="1" applyBorder="1" applyAlignment="1">
      <alignment horizontal="center" vertical="center" wrapText="1"/>
    </xf>
    <xf numFmtId="0" fontId="187" fillId="8" borderId="0" xfId="8" applyFont="1" applyFill="1" applyAlignment="1">
      <alignment horizontal="center" vertical="center" wrapText="1"/>
    </xf>
    <xf numFmtId="0" fontId="188" fillId="8" borderId="0" xfId="8" applyFont="1" applyFill="1" applyAlignment="1">
      <alignment horizontal="center" vertical="center"/>
    </xf>
    <xf numFmtId="0" fontId="189" fillId="8" borderId="0" xfId="8" applyFont="1" applyFill="1" applyAlignment="1">
      <alignment horizontal="center" vertical="center"/>
    </xf>
    <xf numFmtId="0" fontId="189" fillId="8" borderId="0" xfId="8" applyFont="1" applyFill="1" applyAlignment="1">
      <alignment horizontal="center" vertical="center" wrapText="1"/>
    </xf>
    <xf numFmtId="0" fontId="190" fillId="8" borderId="0" xfId="8" applyFont="1" applyFill="1" applyAlignment="1">
      <alignment horizontal="center" vertical="center" wrapText="1"/>
    </xf>
    <xf numFmtId="0" fontId="191" fillId="8" borderId="0" xfId="1" applyFont="1" applyFill="1" applyAlignment="1">
      <alignment horizontal="center" vertical="center" wrapText="1"/>
    </xf>
    <xf numFmtId="0" fontId="191" fillId="8" borderId="17" xfId="1" applyFont="1" applyFill="1" applyBorder="1" applyAlignment="1">
      <alignment horizontal="center" vertical="center" wrapText="1"/>
    </xf>
    <xf numFmtId="2" fontId="161" fillId="41" borderId="135" xfId="1" applyNumberFormat="1" applyFont="1" applyFill="1" applyBorder="1" applyAlignment="1" applyProtection="1">
      <alignment horizontal="center" vertical="center" wrapText="1"/>
      <protection locked="0"/>
    </xf>
    <xf numFmtId="2" fontId="161" fillId="41" borderId="136" xfId="1" applyNumberFormat="1" applyFont="1" applyFill="1" applyBorder="1" applyAlignment="1" applyProtection="1">
      <alignment horizontal="center" vertical="center" wrapText="1"/>
      <protection locked="0"/>
    </xf>
    <xf numFmtId="0" fontId="195" fillId="80" borderId="18" xfId="1" applyFont="1" applyFill="1" applyBorder="1" applyAlignment="1">
      <alignment horizontal="center" vertical="center"/>
    </xf>
    <xf numFmtId="0" fontId="195" fillId="80" borderId="19" xfId="1" applyFont="1" applyFill="1" applyBorder="1" applyAlignment="1">
      <alignment horizontal="center" vertical="center"/>
    </xf>
    <xf numFmtId="166" fontId="195" fillId="80" borderId="19" xfId="1" applyNumberFormat="1" applyFont="1" applyFill="1" applyBorder="1" applyAlignment="1">
      <alignment horizontal="center" vertical="center"/>
    </xf>
    <xf numFmtId="167" fontId="196" fillId="80" borderId="19" xfId="1" applyNumberFormat="1" applyFont="1" applyFill="1" applyBorder="1" applyAlignment="1">
      <alignment horizontal="center" vertical="center"/>
    </xf>
    <xf numFmtId="1" fontId="195" fillId="80" borderId="19" xfId="1" applyNumberFormat="1" applyFont="1" applyFill="1" applyBorder="1" applyAlignment="1">
      <alignment horizontal="center" vertical="center"/>
    </xf>
    <xf numFmtId="0" fontId="200" fillId="8" borderId="0" xfId="8" applyFont="1" applyFill="1" applyAlignment="1">
      <alignment horizontal="center" vertical="center"/>
    </xf>
    <xf numFmtId="0" fontId="185" fillId="8" borderId="0" xfId="8" applyFont="1" applyFill="1" applyAlignment="1">
      <alignment horizontal="center" vertical="center"/>
    </xf>
    <xf numFmtId="0" fontId="201" fillId="8" borderId="0" xfId="1" applyFont="1" applyFill="1" applyAlignment="1">
      <alignment horizontal="center" vertical="center"/>
    </xf>
    <xf numFmtId="0" fontId="202" fillId="8" borderId="0" xfId="8" applyFont="1" applyFill="1" applyAlignment="1">
      <alignment horizontal="center" vertical="center"/>
    </xf>
    <xf numFmtId="0" fontId="52" fillId="81" borderId="0" xfId="8" applyFont="1" applyFill="1" applyAlignment="1">
      <alignment horizontal="center" vertical="center"/>
    </xf>
    <xf numFmtId="0" fontId="203" fillId="82" borderId="0" xfId="1" applyFont="1" applyFill="1" applyAlignment="1">
      <alignment horizontal="center" vertical="center"/>
    </xf>
    <xf numFmtId="0" fontId="203" fillId="83" borderId="0" xfId="1" applyFont="1" applyFill="1" applyAlignment="1">
      <alignment horizontal="center" vertical="center"/>
    </xf>
    <xf numFmtId="166" fontId="52" fillId="81" borderId="0" xfId="8" applyNumberFormat="1" applyFont="1" applyFill="1" applyAlignment="1">
      <alignment horizontal="center" vertical="center"/>
    </xf>
    <xf numFmtId="166" fontId="203" fillId="82" borderId="0" xfId="1" applyNumberFormat="1" applyFont="1" applyFill="1" applyAlignment="1">
      <alignment horizontal="center" vertical="center"/>
    </xf>
    <xf numFmtId="166" fontId="203" fillId="83" borderId="0" xfId="1" applyNumberFormat="1" applyFont="1" applyFill="1" applyAlignment="1">
      <alignment horizontal="center" vertical="center"/>
    </xf>
    <xf numFmtId="0" fontId="53" fillId="23" borderId="0" xfId="8" applyFont="1" applyFill="1" applyAlignment="1">
      <alignment horizontal="center" vertical="center"/>
    </xf>
    <xf numFmtId="0" fontId="53" fillId="82" borderId="0" xfId="1" applyFont="1" applyFill="1" applyAlignment="1">
      <alignment horizontal="center"/>
    </xf>
    <xf numFmtId="0" fontId="53" fillId="83" borderId="170" xfId="1" applyFont="1" applyFill="1" applyBorder="1" applyAlignment="1">
      <alignment horizontal="center"/>
    </xf>
    <xf numFmtId="0" fontId="53" fillId="83" borderId="171" xfId="1" applyFont="1" applyFill="1" applyBorder="1" applyAlignment="1">
      <alignment horizontal="center"/>
    </xf>
    <xf numFmtId="0" fontId="53" fillId="83" borderId="172" xfId="1" applyFont="1" applyFill="1" applyBorder="1" applyAlignment="1">
      <alignment horizontal="center"/>
    </xf>
    <xf numFmtId="1" fontId="28" fillId="82" borderId="0" xfId="1" applyNumberFormat="1" applyFont="1" applyFill="1" applyAlignment="1">
      <alignment horizontal="center" vertical="center"/>
    </xf>
    <xf numFmtId="1" fontId="28" fillId="83" borderId="173" xfId="1" applyNumberFormat="1" applyFont="1" applyFill="1" applyBorder="1" applyAlignment="1">
      <alignment horizontal="center" vertical="center"/>
    </xf>
    <xf numFmtId="1" fontId="28" fillId="83" borderId="0" xfId="1" applyNumberFormat="1" applyFont="1" applyFill="1" applyAlignment="1">
      <alignment horizontal="center" vertical="center"/>
    </xf>
    <xf numFmtId="1" fontId="28" fillId="83" borderId="174" xfId="1" applyNumberFormat="1" applyFont="1" applyFill="1" applyBorder="1" applyAlignment="1">
      <alignment horizontal="center" vertical="center"/>
    </xf>
    <xf numFmtId="167" fontId="28" fillId="23" borderId="0" xfId="8" applyNumberFormat="1" applyFont="1" applyFill="1" applyAlignment="1">
      <alignment horizontal="center" vertical="center"/>
    </xf>
    <xf numFmtId="167" fontId="28" fillId="82" borderId="0" xfId="8" applyNumberFormat="1" applyFont="1" applyFill="1" applyAlignment="1">
      <alignment horizontal="center" vertical="center"/>
    </xf>
    <xf numFmtId="167" fontId="28" fillId="83" borderId="173" xfId="8" applyNumberFormat="1" applyFont="1" applyFill="1" applyBorder="1" applyAlignment="1">
      <alignment horizontal="center" vertical="center"/>
    </xf>
    <xf numFmtId="167" fontId="28" fillId="83" borderId="0" xfId="8" applyNumberFormat="1" applyFont="1" applyFill="1" applyAlignment="1">
      <alignment horizontal="center" vertical="center"/>
    </xf>
    <xf numFmtId="167" fontId="28" fillId="83" borderId="174" xfId="8" applyNumberFormat="1" applyFont="1" applyFill="1" applyBorder="1" applyAlignment="1">
      <alignment horizontal="center" vertical="center"/>
    </xf>
    <xf numFmtId="168" fontId="28" fillId="23" borderId="0" xfId="1" applyNumberFormat="1" applyFont="1" applyFill="1" applyAlignment="1">
      <alignment horizontal="center" vertical="center"/>
    </xf>
    <xf numFmtId="168" fontId="28" fillId="82" borderId="0" xfId="1" applyNumberFormat="1" applyFont="1" applyFill="1" applyAlignment="1">
      <alignment horizontal="center" vertical="center"/>
    </xf>
    <xf numFmtId="168" fontId="28" fillId="83" borderId="173" xfId="1" applyNumberFormat="1" applyFont="1" applyFill="1" applyBorder="1" applyAlignment="1">
      <alignment horizontal="center" vertical="center"/>
    </xf>
    <xf numFmtId="168" fontId="28" fillId="83" borderId="0" xfId="1" applyNumberFormat="1" applyFont="1" applyFill="1" applyAlignment="1">
      <alignment horizontal="center" vertical="center"/>
    </xf>
    <xf numFmtId="168" fontId="28" fillId="83" borderId="174" xfId="1" applyNumberFormat="1" applyFont="1" applyFill="1" applyBorder="1" applyAlignment="1">
      <alignment horizontal="center" vertical="center"/>
    </xf>
    <xf numFmtId="167" fontId="205" fillId="81" borderId="0" xfId="1" applyNumberFormat="1" applyFont="1" applyFill="1" applyAlignment="1">
      <alignment horizontal="center" vertical="center"/>
    </xf>
    <xf numFmtId="167" fontId="203" fillId="82" borderId="0" xfId="1" applyNumberFormat="1" applyFont="1" applyFill="1" applyAlignment="1">
      <alignment horizontal="center" vertical="center"/>
    </xf>
    <xf numFmtId="167" fontId="203" fillId="83" borderId="175" xfId="1" applyNumberFormat="1" applyFont="1" applyFill="1" applyBorder="1" applyAlignment="1">
      <alignment horizontal="center" vertical="center"/>
    </xf>
    <xf numFmtId="167" fontId="203" fillId="83" borderId="176" xfId="1" applyNumberFormat="1" applyFont="1" applyFill="1" applyBorder="1" applyAlignment="1">
      <alignment horizontal="center" vertical="center"/>
    </xf>
    <xf numFmtId="167" fontId="203" fillId="83" borderId="177" xfId="1" applyNumberFormat="1" applyFont="1" applyFill="1" applyBorder="1" applyAlignment="1">
      <alignment horizontal="center" vertical="center"/>
    </xf>
    <xf numFmtId="168" fontId="28" fillId="23" borderId="0" xfId="8" applyNumberFormat="1" applyFont="1" applyFill="1" applyAlignment="1" applyProtection="1">
      <alignment horizontal="center" vertical="center"/>
      <protection locked="0"/>
    </xf>
    <xf numFmtId="168" fontId="28" fillId="82" borderId="0" xfId="8" applyNumberFormat="1" applyFont="1" applyFill="1" applyAlignment="1" applyProtection="1">
      <alignment horizontal="center" vertical="center"/>
      <protection locked="0"/>
    </xf>
    <xf numFmtId="168" fontId="28" fillId="83" borderId="0" xfId="8" applyNumberFormat="1" applyFont="1" applyFill="1" applyAlignment="1" applyProtection="1">
      <alignment horizontal="center" vertical="center"/>
      <protection locked="0"/>
    </xf>
    <xf numFmtId="171" fontId="56" fillId="83" borderId="0" xfId="1" applyNumberFormat="1" applyFont="1" applyFill="1" applyAlignment="1">
      <alignment horizontal="center" vertical="center"/>
    </xf>
    <xf numFmtId="170" fontId="56" fillId="23" borderId="0" xfId="1" applyNumberFormat="1" applyFont="1" applyFill="1" applyAlignment="1">
      <alignment horizontal="center" vertical="center"/>
    </xf>
    <xf numFmtId="170" fontId="56" fillId="82" borderId="0" xfId="1" applyNumberFormat="1" applyFont="1" applyFill="1" applyAlignment="1">
      <alignment horizontal="center" vertical="center"/>
    </xf>
    <xf numFmtId="170" fontId="56" fillId="83" borderId="0" xfId="1" applyNumberFormat="1" applyFont="1" applyFill="1" applyAlignment="1">
      <alignment horizontal="center" vertical="center"/>
    </xf>
    <xf numFmtId="171" fontId="56" fillId="23" borderId="0" xfId="1" applyNumberFormat="1" applyFont="1" applyFill="1" applyAlignment="1">
      <alignment horizontal="center" vertical="center"/>
    </xf>
    <xf numFmtId="171" fontId="56" fillId="82" borderId="0" xfId="1" applyNumberFormat="1" applyFont="1" applyFill="1" applyAlignment="1">
      <alignment horizontal="center" vertical="center"/>
    </xf>
    <xf numFmtId="0" fontId="218" fillId="0" borderId="18" xfId="1" applyFont="1" applyBorder="1" applyAlignment="1">
      <alignment horizontal="center" vertical="center"/>
    </xf>
    <xf numFmtId="0" fontId="218" fillId="0" borderId="19" xfId="1" applyFont="1" applyBorder="1" applyAlignment="1">
      <alignment horizontal="center" vertical="center"/>
    </xf>
    <xf numFmtId="0" fontId="218" fillId="0" borderId="20" xfId="1" applyFont="1" applyBorder="1" applyAlignment="1">
      <alignment horizontal="center" vertical="center"/>
    </xf>
    <xf numFmtId="0" fontId="29" fillId="76" borderId="192" xfId="1" applyFont="1" applyFill="1" applyBorder="1" applyAlignment="1">
      <alignment horizontal="center" vertical="center" wrapText="1"/>
    </xf>
    <xf numFmtId="0" fontId="29" fillId="8" borderId="0" xfId="1" applyFont="1" applyFill="1" applyAlignment="1" applyProtection="1">
      <alignment horizontal="left" vertical="center" wrapText="1"/>
      <protection hidden="1"/>
    </xf>
    <xf numFmtId="0" fontId="29" fillId="86" borderId="0" xfId="1" applyFont="1" applyFill="1" applyAlignment="1" applyProtection="1">
      <alignment horizontal="center" vertical="center" textRotation="90"/>
      <protection hidden="1"/>
    </xf>
    <xf numFmtId="0" fontId="211" fillId="42" borderId="0" xfId="1" applyFont="1" applyFill="1" applyAlignment="1">
      <alignment horizontal="center" vertical="center"/>
    </xf>
    <xf numFmtId="0" fontId="211" fillId="42" borderId="179" xfId="1" applyFont="1" applyFill="1" applyBorder="1" applyAlignment="1">
      <alignment horizontal="center" vertical="center"/>
    </xf>
    <xf numFmtId="2" fontId="112" fillId="84" borderId="0" xfId="1" applyNumberFormat="1" applyFont="1" applyFill="1" applyAlignment="1" applyProtection="1">
      <alignment horizontal="center" vertical="center"/>
      <protection locked="0"/>
    </xf>
    <xf numFmtId="0" fontId="215" fillId="8" borderId="13" xfId="1" applyFont="1" applyFill="1" applyBorder="1" applyAlignment="1">
      <alignment horizontal="center" vertical="center"/>
    </xf>
    <xf numFmtId="0" fontId="215" fillId="8" borderId="14" xfId="1" applyFont="1" applyFill="1" applyBorder="1" applyAlignment="1">
      <alignment horizontal="center" vertical="center"/>
    </xf>
    <xf numFmtId="0" fontId="216" fillId="8" borderId="182" xfId="1" applyFont="1" applyFill="1" applyBorder="1" applyAlignment="1">
      <alignment horizontal="center" vertical="center"/>
    </xf>
    <xf numFmtId="0" fontId="216" fillId="8" borderId="44" xfId="1" applyFont="1" applyFill="1" applyBorder="1" applyAlignment="1">
      <alignment horizontal="center" vertical="center"/>
    </xf>
    <xf numFmtId="0" fontId="69" fillId="85" borderId="39" xfId="8" applyFont="1" applyFill="1" applyBorder="1" applyAlignment="1">
      <alignment horizontal="center" vertical="center" wrapText="1"/>
    </xf>
    <xf numFmtId="0" fontId="69" fillId="85" borderId="38" xfId="8" applyFont="1" applyFill="1" applyBorder="1" applyAlignment="1">
      <alignment horizontal="center" vertical="center" wrapText="1"/>
    </xf>
    <xf numFmtId="0" fontId="76" fillId="0" borderId="122" xfId="1" applyFont="1" applyBorder="1" applyAlignment="1">
      <alignment horizontal="center" vertical="center"/>
    </xf>
    <xf numFmtId="0" fontId="76" fillId="0" borderId="37" xfId="1" applyFont="1" applyBorder="1" applyAlignment="1">
      <alignment horizontal="center" vertical="center"/>
    </xf>
    <xf numFmtId="0" fontId="76" fillId="0" borderId="53" xfId="1" applyFont="1" applyBorder="1" applyAlignment="1">
      <alignment horizontal="center" vertical="center"/>
    </xf>
    <xf numFmtId="0" fontId="230" fillId="9" borderId="193" xfId="0" applyFont="1" applyFill="1" applyBorder="1" applyAlignment="1">
      <alignment horizontal="center" vertical="center"/>
    </xf>
    <xf numFmtId="0" fontId="230" fillId="9" borderId="194" xfId="0" applyFont="1" applyFill="1" applyBorder="1" applyAlignment="1">
      <alignment horizontal="center" vertical="center"/>
    </xf>
    <xf numFmtId="0" fontId="230" fillId="9" borderId="195" xfId="0" applyFont="1" applyFill="1" applyBorder="1" applyAlignment="1">
      <alignment horizontal="center" vertical="center"/>
    </xf>
    <xf numFmtId="0" fontId="230" fillId="9" borderId="196" xfId="0" applyFont="1" applyFill="1" applyBorder="1" applyAlignment="1">
      <alignment horizontal="center" vertical="center"/>
    </xf>
    <xf numFmtId="0" fontId="230" fillId="9" borderId="197" xfId="0" applyFont="1" applyFill="1" applyBorder="1" applyAlignment="1">
      <alignment horizontal="center" vertical="center"/>
    </xf>
    <xf numFmtId="0" fontId="230" fillId="9" borderId="198" xfId="0" applyFont="1" applyFill="1" applyBorder="1" applyAlignment="1">
      <alignment horizontal="center" vertical="center"/>
    </xf>
    <xf numFmtId="0" fontId="357" fillId="96" borderId="0" xfId="0" applyFont="1" applyFill="1" applyAlignment="1">
      <alignment horizontal="center" vertical="center" wrapText="1"/>
    </xf>
    <xf numFmtId="0" fontId="0" fillId="11" borderId="0" xfId="0" applyFill="1" applyAlignment="1">
      <alignment horizontal="center" vertical="center" wrapText="1"/>
    </xf>
    <xf numFmtId="0" fontId="3" fillId="85" borderId="0" xfId="0" applyFont="1" applyFill="1" applyAlignment="1">
      <alignment horizontal="center"/>
    </xf>
    <xf numFmtId="0" fontId="69" fillId="85" borderId="35" xfId="1" applyFont="1" applyFill="1" applyBorder="1" applyAlignment="1">
      <alignment horizontal="center" vertical="center" textRotation="90" wrapText="1"/>
    </xf>
    <xf numFmtId="0" fontId="238" fillId="8" borderId="31" xfId="1" applyFont="1" applyFill="1" applyBorder="1" applyAlignment="1" applyProtection="1">
      <alignment horizontal="center" vertical="center"/>
      <protection hidden="1"/>
    </xf>
    <xf numFmtId="0" fontId="238" fillId="8" borderId="32" xfId="1" applyFont="1" applyFill="1" applyBorder="1" applyAlignment="1" applyProtection="1">
      <alignment horizontal="center" vertical="center"/>
      <protection hidden="1"/>
    </xf>
    <xf numFmtId="0" fontId="238" fillId="8" borderId="33" xfId="1" applyFont="1" applyFill="1" applyBorder="1" applyAlignment="1" applyProtection="1">
      <alignment horizontal="center" vertical="center"/>
      <protection hidden="1"/>
    </xf>
    <xf numFmtId="0" fontId="238" fillId="8" borderId="34" xfId="1" applyFont="1" applyFill="1" applyBorder="1" applyAlignment="1" applyProtection="1">
      <alignment horizontal="center" vertical="center"/>
      <protection hidden="1"/>
    </xf>
    <xf numFmtId="0" fontId="238" fillId="8" borderId="0" xfId="1" applyFont="1" applyFill="1" applyAlignment="1" applyProtection="1">
      <alignment horizontal="center" vertical="center"/>
      <protection hidden="1"/>
    </xf>
    <xf numFmtId="0" fontId="238" fillId="8" borderId="35" xfId="1" applyFont="1" applyFill="1" applyBorder="1" applyAlignment="1" applyProtection="1">
      <alignment horizontal="center" vertical="center"/>
      <protection hidden="1"/>
    </xf>
    <xf numFmtId="0" fontId="28" fillId="8" borderId="34" xfId="8" applyFont="1" applyFill="1" applyBorder="1" applyAlignment="1">
      <alignment horizontal="center" vertical="center" wrapText="1"/>
    </xf>
    <xf numFmtId="0" fontId="28" fillId="8" borderId="0" xfId="8" applyFont="1" applyFill="1" applyAlignment="1">
      <alignment horizontal="center" vertical="center" wrapText="1"/>
    </xf>
    <xf numFmtId="0" fontId="28" fillId="8" borderId="35" xfId="8" applyFont="1" applyFill="1" applyBorder="1" applyAlignment="1">
      <alignment horizontal="center" vertical="center" wrapText="1"/>
    </xf>
    <xf numFmtId="0" fontId="28" fillId="8" borderId="64" xfId="8" applyFont="1" applyFill="1" applyBorder="1" applyAlignment="1">
      <alignment horizontal="center" vertical="center" wrapText="1"/>
    </xf>
    <xf numFmtId="0" fontId="28" fillId="8" borderId="19" xfId="8" applyFont="1" applyFill="1" applyBorder="1" applyAlignment="1">
      <alignment horizontal="center" vertical="center" wrapText="1"/>
    </xf>
    <xf numFmtId="0" fontId="28" fillId="8" borderId="91" xfId="8" applyFont="1" applyFill="1" applyBorder="1" applyAlignment="1">
      <alignment horizontal="center" vertical="center" wrapText="1"/>
    </xf>
    <xf numFmtId="0" fontId="230" fillId="9" borderId="247" xfId="0" applyFont="1" applyFill="1" applyBorder="1" applyAlignment="1">
      <alignment horizontal="center" vertical="center"/>
    </xf>
    <xf numFmtId="0" fontId="230" fillId="9" borderId="248" xfId="0" applyFont="1" applyFill="1" applyBorder="1" applyAlignment="1">
      <alignment horizontal="center" vertical="center"/>
    </xf>
    <xf numFmtId="0" fontId="230" fillId="9" borderId="249" xfId="0" applyFont="1" applyFill="1" applyBorder="1" applyAlignment="1">
      <alignment horizontal="center" vertical="center"/>
    </xf>
    <xf numFmtId="0" fontId="230" fillId="9" borderId="250" xfId="0" applyFont="1" applyFill="1" applyBorder="1" applyAlignment="1">
      <alignment horizontal="center" vertical="center"/>
    </xf>
    <xf numFmtId="167" fontId="91" fillId="80" borderId="0" xfId="8" applyNumberFormat="1" applyFont="1" applyFill="1" applyAlignment="1">
      <alignment horizontal="center" vertical="center"/>
    </xf>
    <xf numFmtId="0" fontId="253" fillId="8" borderId="0" xfId="1" applyFont="1" applyFill="1" applyAlignment="1">
      <alignment horizontal="center" vertical="center"/>
    </xf>
    <xf numFmtId="167" fontId="61" fillId="8" borderId="0" xfId="8" applyNumberFormat="1" applyFont="1" applyFill="1" applyAlignment="1">
      <alignment horizontal="center" vertical="center"/>
    </xf>
    <xf numFmtId="0" fontId="247" fillId="8" borderId="0" xfId="1" applyFont="1" applyFill="1" applyAlignment="1">
      <alignment horizontal="center" vertical="center"/>
    </xf>
    <xf numFmtId="187" fontId="359" fillId="101" borderId="0" xfId="0" applyNumberFormat="1" applyFont="1" applyFill="1" applyAlignment="1" applyProtection="1">
      <alignment horizontal="center" vertical="center"/>
      <protection locked="0"/>
    </xf>
    <xf numFmtId="167" fontId="76" fillId="8" borderId="0" xfId="8" applyNumberFormat="1" applyFont="1" applyFill="1" applyAlignment="1">
      <alignment horizontal="center" vertical="center"/>
    </xf>
    <xf numFmtId="167" fontId="29" fillId="8" borderId="0" xfId="8" applyNumberFormat="1" applyFont="1" applyFill="1" applyAlignment="1">
      <alignment horizontal="center" vertical="center"/>
    </xf>
    <xf numFmtId="0" fontId="249" fillId="8" borderId="0" xfId="0" applyFont="1" applyFill="1" applyAlignment="1" applyProtection="1">
      <alignment horizontal="center" vertical="center"/>
      <protection locked="0"/>
    </xf>
    <xf numFmtId="0" fontId="249" fillId="8" borderId="35" xfId="0" applyFont="1" applyFill="1" applyBorder="1" applyAlignment="1" applyProtection="1">
      <alignment horizontal="center" vertical="center"/>
      <protection locked="0"/>
    </xf>
    <xf numFmtId="0" fontId="249" fillId="8" borderId="69" xfId="0" applyFont="1" applyFill="1" applyBorder="1" applyAlignment="1">
      <alignment horizontal="center" vertical="center" wrapText="1"/>
    </xf>
    <xf numFmtId="0" fontId="249" fillId="8" borderId="14" xfId="0" applyFont="1" applyFill="1" applyBorder="1" applyAlignment="1">
      <alignment horizontal="center" vertical="center" wrapText="1"/>
    </xf>
    <xf numFmtId="0" fontId="249" fillId="8" borderId="94" xfId="0" applyFont="1" applyFill="1" applyBorder="1" applyAlignment="1">
      <alignment horizontal="center" vertical="center" wrapText="1"/>
    </xf>
    <xf numFmtId="0" fontId="249" fillId="8" borderId="48" xfId="0" applyFont="1" applyFill="1" applyBorder="1" applyAlignment="1">
      <alignment horizontal="center" vertical="center" wrapText="1"/>
    </xf>
    <xf numFmtId="0" fontId="249" fillId="8" borderId="160" xfId="0" applyFont="1" applyFill="1" applyBorder="1" applyAlignment="1">
      <alignment horizontal="center" vertical="center" wrapText="1"/>
    </xf>
    <xf numFmtId="0" fontId="249" fillId="8" borderId="52" xfId="0" applyFont="1" applyFill="1" applyBorder="1" applyAlignment="1">
      <alignment horizontal="center" vertical="center" wrapText="1"/>
    </xf>
    <xf numFmtId="0" fontId="28" fillId="8" borderId="0" xfId="1" applyFont="1" applyFill="1" applyAlignment="1" applyProtection="1">
      <alignment horizontal="center" vertical="center" wrapText="1"/>
      <protection hidden="1"/>
    </xf>
    <xf numFmtId="0" fontId="75" fillId="8" borderId="0" xfId="1" applyFont="1" applyFill="1" applyAlignment="1" applyProtection="1">
      <alignment horizontal="center" vertical="center"/>
      <protection hidden="1"/>
    </xf>
    <xf numFmtId="0" fontId="6" fillId="23" borderId="0" xfId="0" applyFont="1" applyFill="1" applyAlignment="1">
      <alignment horizontal="center" vertical="center"/>
    </xf>
    <xf numFmtId="167" fontId="91" fillId="106" borderId="0" xfId="8" applyNumberFormat="1" applyFont="1" applyFill="1" applyAlignment="1">
      <alignment horizontal="center" vertical="center"/>
    </xf>
    <xf numFmtId="0" fontId="256" fillId="8" borderId="216" xfId="0" applyFont="1" applyFill="1" applyBorder="1" applyAlignment="1">
      <alignment horizontal="left" vertical="center"/>
    </xf>
    <xf numFmtId="0" fontId="256" fillId="8" borderId="217" xfId="0" applyFont="1" applyFill="1" applyBorder="1" applyAlignment="1">
      <alignment horizontal="left" vertical="center"/>
    </xf>
    <xf numFmtId="0" fontId="256" fillId="8" borderId="214" xfId="0" applyFont="1" applyFill="1" applyBorder="1" applyAlignment="1">
      <alignment horizontal="left" vertical="center"/>
    </xf>
    <xf numFmtId="0" fontId="256" fillId="8" borderId="215" xfId="0" applyFont="1" applyFill="1" applyBorder="1" applyAlignment="1">
      <alignment horizontal="left" vertical="center"/>
    </xf>
    <xf numFmtId="0" fontId="256" fillId="8" borderId="216" xfId="0" applyFont="1" applyFill="1" applyBorder="1" applyAlignment="1">
      <alignment horizontal="left" vertical="center" wrapText="1"/>
    </xf>
    <xf numFmtId="0" fontId="256" fillId="8" borderId="217" xfId="0" applyFont="1" applyFill="1" applyBorder="1" applyAlignment="1">
      <alignment horizontal="left" vertical="center" wrapText="1"/>
    </xf>
    <xf numFmtId="0" fontId="256" fillId="8" borderId="0" xfId="0" applyFont="1" applyFill="1" applyAlignment="1">
      <alignment horizontal="left" vertical="center" wrapText="1"/>
    </xf>
    <xf numFmtId="0" fontId="256" fillId="8" borderId="35" xfId="0" applyFont="1" applyFill="1" applyBorder="1" applyAlignment="1">
      <alignment horizontal="left" vertical="center" wrapText="1"/>
    </xf>
    <xf numFmtId="0" fontId="256" fillId="8" borderId="214" xfId="0" applyFont="1" applyFill="1" applyBorder="1" applyAlignment="1">
      <alignment horizontal="left" vertical="center" wrapText="1"/>
    </xf>
    <xf numFmtId="0" fontId="256" fillId="8" borderId="215" xfId="0" applyFont="1" applyFill="1" applyBorder="1" applyAlignment="1">
      <alignment horizontal="left" vertical="center" wrapText="1"/>
    </xf>
    <xf numFmtId="0" fontId="0" fillId="8" borderId="216" xfId="0" applyFill="1" applyBorder="1" applyAlignment="1" applyProtection="1">
      <alignment horizontal="left" vertical="center" wrapText="1"/>
      <protection locked="0"/>
    </xf>
    <xf numFmtId="0" fontId="0" fillId="8" borderId="217" xfId="0" applyFill="1" applyBorder="1" applyAlignment="1" applyProtection="1">
      <alignment horizontal="left" vertical="center" wrapText="1"/>
      <protection locked="0"/>
    </xf>
    <xf numFmtId="0" fontId="0" fillId="8" borderId="214" xfId="0" applyFill="1" applyBorder="1" applyAlignment="1" applyProtection="1">
      <alignment horizontal="left" vertical="center" wrapText="1"/>
      <protection locked="0"/>
    </xf>
    <xf numFmtId="0" fontId="0" fillId="8" borderId="215" xfId="0" applyFill="1" applyBorder="1" applyAlignment="1" applyProtection="1">
      <alignment horizontal="left" vertical="center" wrapText="1"/>
      <protection locked="0"/>
    </xf>
    <xf numFmtId="0" fontId="255" fillId="8" borderId="214" xfId="1" applyFont="1" applyFill="1" applyBorder="1" applyAlignment="1" applyProtection="1">
      <alignment horizontal="center" vertical="center"/>
      <protection hidden="1"/>
    </xf>
    <xf numFmtId="0" fontId="255" fillId="8" borderId="215" xfId="1" applyFont="1" applyFill="1" applyBorder="1" applyAlignment="1" applyProtection="1">
      <alignment horizontal="center" vertical="center"/>
      <protection hidden="1"/>
    </xf>
    <xf numFmtId="0" fontId="0" fillId="0" borderId="216" xfId="0" applyBorder="1" applyAlignment="1">
      <alignment horizontal="left" vertical="center" wrapText="1"/>
    </xf>
    <xf numFmtId="0" fontId="0" fillId="0" borderId="217" xfId="0" applyBorder="1" applyAlignment="1">
      <alignment horizontal="left" vertical="center" wrapText="1"/>
    </xf>
    <xf numFmtId="0" fontId="0" fillId="0" borderId="0" xfId="0" applyAlignment="1">
      <alignment horizontal="left" vertical="center" wrapText="1"/>
    </xf>
    <xf numFmtId="0" fontId="0" fillId="0" borderId="35" xfId="0" applyBorder="1" applyAlignment="1">
      <alignment horizontal="left" vertical="center" wrapText="1"/>
    </xf>
    <xf numFmtId="0" fontId="0" fillId="0" borderId="214" xfId="0" applyBorder="1" applyAlignment="1">
      <alignment horizontal="left" vertical="center" wrapText="1"/>
    </xf>
    <xf numFmtId="0" fontId="0" fillId="0" borderId="215" xfId="0" applyBorder="1" applyAlignment="1">
      <alignment horizontal="left" vertical="center" wrapText="1"/>
    </xf>
    <xf numFmtId="0" fontId="0" fillId="8" borderId="216" xfId="0" applyFill="1" applyBorder="1" applyAlignment="1">
      <alignment horizontal="left" vertical="center"/>
    </xf>
    <xf numFmtId="0" fontId="0" fillId="8" borderId="217" xfId="0" applyFill="1" applyBorder="1" applyAlignment="1">
      <alignment horizontal="left" vertical="center"/>
    </xf>
    <xf numFmtId="0" fontId="0" fillId="8" borderId="0" xfId="0" applyFill="1" applyAlignment="1">
      <alignment horizontal="left" vertical="center"/>
    </xf>
    <xf numFmtId="0" fontId="0" fillId="8" borderId="35" xfId="0" applyFill="1" applyBorder="1" applyAlignment="1">
      <alignment horizontal="left" vertical="center"/>
    </xf>
    <xf numFmtId="0" fontId="77" fillId="8" borderId="0" xfId="0" applyFont="1" applyFill="1" applyAlignment="1" applyProtection="1">
      <alignment horizontal="left" vertical="center" wrapText="1"/>
      <protection locked="0"/>
    </xf>
    <xf numFmtId="0" fontId="77" fillId="8" borderId="35" xfId="0" applyFont="1" applyFill="1" applyBorder="1" applyAlignment="1" applyProtection="1">
      <alignment horizontal="left" vertical="center" wrapText="1"/>
      <protection locked="0"/>
    </xf>
    <xf numFmtId="0" fontId="61" fillId="8" borderId="216" xfId="0" applyFont="1" applyFill="1" applyBorder="1" applyAlignment="1">
      <alignment horizontal="left" vertical="center"/>
    </xf>
    <xf numFmtId="0" fontId="61" fillId="8" borderId="217" xfId="0" applyFont="1" applyFill="1" applyBorder="1" applyAlignment="1">
      <alignment horizontal="left" vertical="center"/>
    </xf>
    <xf numFmtId="0" fontId="61" fillId="8" borderId="0" xfId="0" applyFont="1" applyFill="1" applyAlignment="1">
      <alignment horizontal="left" vertical="center"/>
    </xf>
    <xf numFmtId="0" fontId="61" fillId="8" borderId="35" xfId="0" applyFont="1" applyFill="1" applyBorder="1" applyAlignment="1">
      <alignment horizontal="left" vertical="center"/>
    </xf>
    <xf numFmtId="0" fontId="61" fillId="8" borderId="214" xfId="0" applyFont="1" applyFill="1" applyBorder="1" applyAlignment="1">
      <alignment horizontal="left" vertical="center"/>
    </xf>
    <xf numFmtId="0" fontId="61" fillId="8" borderId="215" xfId="0" applyFont="1" applyFill="1" applyBorder="1" applyAlignment="1">
      <alignment horizontal="left" vertical="center"/>
    </xf>
    <xf numFmtId="177" fontId="61" fillId="8" borderId="0" xfId="8" applyNumberFormat="1" applyFont="1" applyFill="1" applyAlignment="1">
      <alignment horizontal="center" vertical="center"/>
    </xf>
    <xf numFmtId="0" fontId="6" fillId="23" borderId="34" xfId="0" applyFont="1" applyFill="1" applyBorder="1" applyAlignment="1">
      <alignment horizontal="center" vertical="center"/>
    </xf>
    <xf numFmtId="0" fontId="6" fillId="23" borderId="35" xfId="0" applyFont="1" applyFill="1" applyBorder="1" applyAlignment="1">
      <alignment horizontal="center" vertical="center"/>
    </xf>
    <xf numFmtId="0" fontId="3" fillId="0" borderId="0" xfId="0" applyFont="1" applyAlignment="1">
      <alignment horizontal="left" wrapText="1"/>
    </xf>
    <xf numFmtId="0" fontId="3" fillId="0" borderId="35" xfId="0" applyFont="1" applyBorder="1" applyAlignment="1">
      <alignment horizontal="left" wrapText="1"/>
    </xf>
    <xf numFmtId="0" fontId="366" fillId="8" borderId="216" xfId="0" applyFont="1" applyFill="1" applyBorder="1" applyAlignment="1">
      <alignment horizontal="left" vertical="center"/>
    </xf>
    <xf numFmtId="0" fontId="366" fillId="8" borderId="217" xfId="0" applyFont="1" applyFill="1" applyBorder="1" applyAlignment="1">
      <alignment horizontal="left" vertical="center"/>
    </xf>
    <xf numFmtId="0" fontId="366" fillId="8" borderId="0" xfId="0" applyFont="1" applyFill="1" applyAlignment="1">
      <alignment horizontal="left" vertical="center"/>
    </xf>
    <xf numFmtId="0" fontId="366" fillId="8" borderId="35" xfId="0" applyFont="1" applyFill="1" applyBorder="1" applyAlignment="1">
      <alignment horizontal="left" vertical="center"/>
    </xf>
    <xf numFmtId="0" fontId="366" fillId="8" borderId="214" xfId="0" applyFont="1" applyFill="1" applyBorder="1" applyAlignment="1">
      <alignment horizontal="left" vertical="center"/>
    </xf>
    <xf numFmtId="0" fontId="366" fillId="8" borderId="215" xfId="0" applyFont="1" applyFill="1" applyBorder="1" applyAlignment="1">
      <alignment horizontal="left" vertical="center"/>
    </xf>
    <xf numFmtId="0" fontId="3" fillId="8" borderId="0" xfId="0" applyFont="1" applyFill="1" applyAlignment="1" applyProtection="1">
      <alignment horizontal="left" vertical="center" wrapText="1"/>
      <protection locked="0"/>
    </xf>
    <xf numFmtId="0" fontId="3" fillId="8" borderId="35" xfId="0" applyFont="1" applyFill="1" applyBorder="1" applyAlignment="1" applyProtection="1">
      <alignment horizontal="left" vertical="center" wrapText="1"/>
      <protection locked="0"/>
    </xf>
    <xf numFmtId="2" fontId="61" fillId="8" borderId="0" xfId="8" applyNumberFormat="1" applyFont="1" applyFill="1" applyAlignment="1">
      <alignment horizontal="center" vertical="center"/>
    </xf>
    <xf numFmtId="170" fontId="61" fillId="8" borderId="0" xfId="8" applyNumberFormat="1" applyFont="1" applyFill="1" applyAlignment="1">
      <alignment horizontal="center" vertical="center"/>
    </xf>
    <xf numFmtId="0" fontId="0" fillId="8" borderId="0" xfId="0" applyFill="1" applyAlignment="1" applyProtection="1">
      <alignment horizontal="left" vertical="center" wrapText="1"/>
      <protection locked="0"/>
    </xf>
    <xf numFmtId="0" fontId="0" fillId="8" borderId="35" xfId="0" applyFill="1" applyBorder="1" applyAlignment="1" applyProtection="1">
      <alignment horizontal="left" vertical="center" wrapText="1"/>
      <protection locked="0"/>
    </xf>
    <xf numFmtId="0" fontId="61" fillId="8" borderId="216" xfId="0" applyFont="1" applyFill="1" applyBorder="1" applyAlignment="1">
      <alignment horizontal="left" vertical="center" wrapText="1"/>
    </xf>
    <xf numFmtId="0" fontId="61" fillId="8" borderId="217" xfId="0" applyFont="1" applyFill="1" applyBorder="1" applyAlignment="1">
      <alignment horizontal="left" vertical="center" wrapText="1"/>
    </xf>
    <xf numFmtId="0" fontId="61" fillId="8" borderId="0" xfId="0" applyFont="1" applyFill="1" applyAlignment="1">
      <alignment horizontal="left" vertical="center" wrapText="1"/>
    </xf>
    <xf numFmtId="0" fontId="61" fillId="8" borderId="35" xfId="0" applyFont="1" applyFill="1" applyBorder="1" applyAlignment="1">
      <alignment horizontal="left" vertical="center" wrapText="1"/>
    </xf>
    <xf numFmtId="0" fontId="61" fillId="8" borderId="214" xfId="0" applyFont="1" applyFill="1" applyBorder="1" applyAlignment="1">
      <alignment horizontal="left" vertical="center" wrapText="1"/>
    </xf>
    <xf numFmtId="0" fontId="61" fillId="8" borderId="215" xfId="0" applyFont="1" applyFill="1" applyBorder="1" applyAlignment="1">
      <alignment horizontal="left" vertical="center" wrapText="1"/>
    </xf>
    <xf numFmtId="0" fontId="69" fillId="23" borderId="35" xfId="1" applyFont="1" applyFill="1" applyBorder="1" applyAlignment="1">
      <alignment horizontal="center" vertical="center" textRotation="90" wrapText="1"/>
    </xf>
    <xf numFmtId="0" fontId="29" fillId="8" borderId="216" xfId="1" applyFont="1" applyFill="1" applyBorder="1" applyAlignment="1" applyProtection="1">
      <alignment horizontal="left" vertical="center" wrapText="1"/>
      <protection hidden="1"/>
    </xf>
    <xf numFmtId="0" fontId="29" fillId="8" borderId="217" xfId="1" applyFont="1" applyFill="1" applyBorder="1" applyAlignment="1" applyProtection="1">
      <alignment horizontal="left" vertical="center" wrapText="1"/>
      <protection hidden="1"/>
    </xf>
    <xf numFmtId="0" fontId="29" fillId="8" borderId="35" xfId="1" applyFont="1" applyFill="1" applyBorder="1" applyAlignment="1" applyProtection="1">
      <alignment horizontal="left" vertical="center" wrapText="1"/>
      <protection hidden="1"/>
    </xf>
    <xf numFmtId="0" fontId="77" fillId="8" borderId="34" xfId="1" applyFont="1" applyFill="1" applyBorder="1" applyAlignment="1" applyProtection="1">
      <alignment horizontal="right" vertical="center" wrapText="1"/>
      <protection hidden="1"/>
    </xf>
    <xf numFmtId="0" fontId="77" fillId="8" borderId="0" xfId="1" applyFont="1" applyFill="1" applyAlignment="1" applyProtection="1">
      <alignment horizontal="right" vertical="center" wrapText="1"/>
      <protection hidden="1"/>
    </xf>
    <xf numFmtId="188" fontId="91" fillId="80" borderId="0" xfId="8" applyNumberFormat="1" applyFont="1" applyFill="1" applyAlignment="1">
      <alignment horizontal="center" vertical="center"/>
    </xf>
    <xf numFmtId="0" fontId="28" fillId="8" borderId="34" xfId="1" applyFont="1" applyFill="1" applyBorder="1" applyAlignment="1" applyProtection="1">
      <alignment horizontal="center" vertical="center" wrapText="1"/>
      <protection hidden="1"/>
    </xf>
    <xf numFmtId="0" fontId="153" fillId="8" borderId="34" xfId="1" applyFont="1" applyFill="1" applyBorder="1" applyAlignment="1" applyProtection="1">
      <alignment horizontal="center" vertical="center" wrapText="1"/>
      <protection hidden="1"/>
    </xf>
    <xf numFmtId="0" fontId="153" fillId="8" borderId="0" xfId="1" applyFont="1" applyFill="1" applyAlignment="1" applyProtection="1">
      <alignment horizontal="center" vertical="center" wrapText="1"/>
      <protection hidden="1"/>
    </xf>
    <xf numFmtId="0" fontId="3" fillId="23" borderId="0" xfId="0" applyFont="1" applyFill="1" applyAlignment="1">
      <alignment horizontal="center"/>
    </xf>
    <xf numFmtId="0" fontId="226" fillId="9" borderId="193" xfId="0" applyFont="1" applyFill="1" applyBorder="1" applyAlignment="1">
      <alignment horizontal="center" vertical="center"/>
    </xf>
    <xf numFmtId="0" fontId="226" fillId="9" borderId="194" xfId="0" applyFont="1" applyFill="1" applyBorder="1" applyAlignment="1">
      <alignment horizontal="center" vertical="center"/>
    </xf>
    <xf numFmtId="0" fontId="226" fillId="9" borderId="195" xfId="0" applyFont="1" applyFill="1" applyBorder="1" applyAlignment="1">
      <alignment horizontal="center" vertical="center"/>
    </xf>
    <xf numFmtId="0" fontId="226" fillId="9" borderId="196" xfId="0" applyFont="1" applyFill="1" applyBorder="1" applyAlignment="1">
      <alignment horizontal="center" vertical="center"/>
    </xf>
    <xf numFmtId="0" fontId="226" fillId="9" borderId="197" xfId="0" applyFont="1" applyFill="1" applyBorder="1" applyAlignment="1">
      <alignment horizontal="center" vertical="center"/>
    </xf>
    <xf numFmtId="0" fontId="226" fillId="9" borderId="198" xfId="0" applyFont="1" applyFill="1" applyBorder="1" applyAlignment="1">
      <alignment horizontal="center" vertical="center"/>
    </xf>
    <xf numFmtId="0" fontId="229" fillId="8" borderId="0" xfId="0" applyFont="1" applyFill="1" applyAlignment="1">
      <alignment horizontal="center" vertical="center"/>
    </xf>
    <xf numFmtId="0" fontId="234" fillId="8" borderId="0" xfId="0" applyFont="1" applyFill="1" applyAlignment="1">
      <alignment horizontal="left" vertical="center" wrapText="1"/>
    </xf>
    <xf numFmtId="0" fontId="69" fillId="85" borderId="202" xfId="1" applyFont="1" applyFill="1" applyBorder="1" applyAlignment="1">
      <alignment horizontal="center" vertical="center" textRotation="90" wrapText="1"/>
    </xf>
    <xf numFmtId="0" fontId="28" fillId="8" borderId="16" xfId="8" applyFont="1" applyFill="1" applyBorder="1" applyAlignment="1">
      <alignment horizontal="center" vertical="center" wrapText="1"/>
    </xf>
    <xf numFmtId="0" fontId="28" fillId="8" borderId="17" xfId="8" applyFont="1" applyFill="1" applyBorder="1" applyAlignment="1">
      <alignment horizontal="center" vertical="center" wrapText="1"/>
    </xf>
    <xf numFmtId="0" fontId="237" fillId="8" borderId="31" xfId="1" applyFont="1" applyFill="1" applyBorder="1" applyAlignment="1" applyProtection="1">
      <alignment horizontal="center" vertical="center"/>
      <protection hidden="1"/>
    </xf>
    <xf numFmtId="0" fontId="237" fillId="8" borderId="32" xfId="1" applyFont="1" applyFill="1" applyBorder="1" applyAlignment="1" applyProtection="1">
      <alignment horizontal="center" vertical="center"/>
      <protection hidden="1"/>
    </xf>
    <xf numFmtId="0" fontId="237" fillId="8" borderId="34" xfId="1" applyFont="1" applyFill="1" applyBorder="1" applyAlignment="1" applyProtection="1">
      <alignment horizontal="center" vertical="center"/>
      <protection hidden="1"/>
    </xf>
    <xf numFmtId="0" fontId="237" fillId="8" borderId="0" xfId="1" applyFont="1" applyFill="1" applyAlignment="1" applyProtection="1">
      <alignment horizontal="center" vertical="center"/>
      <protection hidden="1"/>
    </xf>
    <xf numFmtId="0" fontId="237" fillId="8" borderId="43" xfId="1" applyFont="1" applyFill="1" applyBorder="1" applyAlignment="1" applyProtection="1">
      <alignment horizontal="center" vertical="center"/>
      <protection hidden="1"/>
    </xf>
    <xf numFmtId="0" fontId="237" fillId="8" borderId="44" xfId="1" applyFont="1" applyFill="1" applyBorder="1" applyAlignment="1" applyProtection="1">
      <alignment horizontal="center" vertical="center"/>
      <protection hidden="1"/>
    </xf>
    <xf numFmtId="0" fontId="112" fillId="8" borderId="57" xfId="1" applyFont="1" applyFill="1" applyBorder="1" applyAlignment="1" applyProtection="1">
      <alignment horizontal="right" vertical="center" wrapText="1"/>
      <protection hidden="1"/>
    </xf>
    <xf numFmtId="0" fontId="112" fillId="8" borderId="32" xfId="1" applyFont="1" applyFill="1" applyBorder="1" applyAlignment="1" applyProtection="1">
      <alignment horizontal="right" vertical="center" wrapText="1"/>
      <protection hidden="1"/>
    </xf>
    <xf numFmtId="0" fontId="112" fillId="8" borderId="25" xfId="1" applyFont="1" applyFill="1" applyBorder="1" applyAlignment="1" applyProtection="1">
      <alignment horizontal="right" vertical="center" wrapText="1"/>
      <protection hidden="1"/>
    </xf>
    <xf numFmtId="0" fontId="112" fillId="8" borderId="0" xfId="1" applyFont="1" applyFill="1" applyAlignment="1" applyProtection="1">
      <alignment horizontal="right" vertical="center" wrapText="1"/>
      <protection hidden="1"/>
    </xf>
    <xf numFmtId="0" fontId="112" fillId="8" borderId="23" xfId="1" applyFont="1" applyFill="1" applyBorder="1" applyAlignment="1" applyProtection="1">
      <alignment horizontal="right" vertical="center" wrapText="1"/>
      <protection hidden="1"/>
    </xf>
    <xf numFmtId="0" fontId="112" fillId="8" borderId="21" xfId="1" applyFont="1" applyFill="1" applyBorder="1" applyAlignment="1" applyProtection="1">
      <alignment horizontal="right" vertical="center" wrapText="1"/>
      <protection hidden="1"/>
    </xf>
    <xf numFmtId="1" fontId="38" fillId="80" borderId="32" xfId="1" applyNumberFormat="1" applyFont="1" applyFill="1" applyBorder="1" applyAlignment="1" applyProtection="1">
      <alignment horizontal="center" vertical="center"/>
      <protection hidden="1"/>
    </xf>
    <xf numFmtId="1" fontId="38" fillId="80" borderId="0" xfId="1" applyNumberFormat="1" applyFont="1" applyFill="1" applyAlignment="1" applyProtection="1">
      <alignment horizontal="center" vertical="center"/>
      <protection hidden="1"/>
    </xf>
    <xf numFmtId="1" fontId="38" fillId="80" borderId="21" xfId="1" applyNumberFormat="1" applyFont="1" applyFill="1" applyBorder="1" applyAlignment="1" applyProtection="1">
      <alignment horizontal="center" vertical="center"/>
      <protection hidden="1"/>
    </xf>
    <xf numFmtId="0" fontId="238" fillId="8" borderId="202" xfId="1" applyFont="1" applyFill="1" applyBorder="1" applyAlignment="1" applyProtection="1">
      <alignment horizontal="center" vertical="center"/>
      <protection hidden="1"/>
    </xf>
    <xf numFmtId="0" fontId="238" fillId="8" borderId="203" xfId="1" applyFont="1" applyFill="1" applyBorder="1" applyAlignment="1" applyProtection="1">
      <alignment horizontal="center" vertical="center"/>
      <protection hidden="1"/>
    </xf>
    <xf numFmtId="0" fontId="204" fillId="8" borderId="37" xfId="1" applyFont="1" applyFill="1" applyBorder="1" applyAlignment="1" applyProtection="1">
      <alignment horizontal="center" wrapText="1"/>
      <protection hidden="1"/>
    </xf>
    <xf numFmtId="0" fontId="204" fillId="8" borderId="0" xfId="1" applyFont="1" applyFill="1" applyAlignment="1" applyProtection="1">
      <alignment horizontal="center" wrapText="1"/>
      <protection hidden="1"/>
    </xf>
    <xf numFmtId="0" fontId="100" fillId="8" borderId="0" xfId="0" applyFont="1" applyFill="1" applyAlignment="1">
      <alignment horizontal="center" vertical="center" wrapText="1"/>
    </xf>
    <xf numFmtId="0" fontId="0" fillId="80" borderId="13" xfId="0" applyFill="1" applyBorder="1" applyAlignment="1">
      <alignment horizontal="center" vertical="center" textRotation="90" wrapText="1"/>
    </xf>
    <xf numFmtId="0" fontId="0" fillId="80" borderId="16" xfId="0" applyFill="1" applyBorder="1" applyAlignment="1">
      <alignment horizontal="center" vertical="center" textRotation="90" wrapText="1"/>
    </xf>
    <xf numFmtId="0" fontId="0" fillId="80" borderId="18" xfId="0" applyFill="1" applyBorder="1" applyAlignment="1">
      <alignment horizontal="center" vertical="center" textRotation="90" wrapText="1"/>
    </xf>
    <xf numFmtId="0" fontId="3" fillId="0" borderId="16" xfId="0" applyFont="1" applyBorder="1" applyAlignment="1">
      <alignment horizontal="center" vertical="center" textRotation="90"/>
    </xf>
    <xf numFmtId="0" fontId="29" fillId="8" borderId="0" xfId="1" applyFont="1" applyFill="1" applyAlignment="1" applyProtection="1">
      <alignment horizontal="center" vertical="center"/>
      <protection hidden="1"/>
    </xf>
    <xf numFmtId="0" fontId="244" fillId="8" borderId="23" xfId="1" applyFont="1" applyFill="1" applyBorder="1" applyAlignment="1">
      <alignment horizontal="center" vertical="center"/>
    </xf>
    <xf numFmtId="0" fontId="244" fillId="8" borderId="22" xfId="1" applyFont="1" applyFill="1" applyBorder="1" applyAlignment="1">
      <alignment horizontal="center" vertical="center"/>
    </xf>
    <xf numFmtId="0" fontId="253" fillId="8" borderId="21" xfId="1" applyFont="1" applyFill="1" applyBorder="1" applyAlignment="1">
      <alignment horizontal="center" vertical="center"/>
    </xf>
    <xf numFmtId="0" fontId="253" fillId="8" borderId="22" xfId="1" applyFont="1" applyFill="1" applyBorder="1" applyAlignment="1">
      <alignment horizontal="center" vertical="center"/>
    </xf>
    <xf numFmtId="0" fontId="254" fillId="8" borderId="0" xfId="1" applyFont="1" applyFill="1" applyAlignment="1">
      <alignment horizontal="center" vertical="center"/>
    </xf>
    <xf numFmtId="0" fontId="244" fillId="8" borderId="0" xfId="1" applyFont="1" applyFill="1" applyAlignment="1">
      <alignment horizontal="center" vertical="center"/>
    </xf>
    <xf numFmtId="0" fontId="48" fillId="0" borderId="205" xfId="0" applyFont="1" applyBorder="1" applyAlignment="1">
      <alignment horizontal="left" vertical="center" wrapText="1"/>
    </xf>
    <xf numFmtId="0" fontId="48" fillId="0" borderId="200" xfId="0" applyFont="1" applyBorder="1" applyAlignment="1">
      <alignment horizontal="left" vertical="center" wrapText="1"/>
    </xf>
    <xf numFmtId="0" fontId="48" fillId="0" borderId="206" xfId="0" applyFont="1" applyBorder="1" applyAlignment="1">
      <alignment horizontal="left" vertical="center" wrapText="1"/>
    </xf>
    <xf numFmtId="0" fontId="48" fillId="0" borderId="48" xfId="0" applyFont="1" applyBorder="1" applyAlignment="1">
      <alignment horizontal="left" vertical="center" wrapText="1"/>
    </xf>
    <xf numFmtId="0" fontId="48" fillId="0" borderId="160" xfId="0" applyFont="1" applyBorder="1" applyAlignment="1">
      <alignment horizontal="left" vertical="center" wrapText="1"/>
    </xf>
    <xf numFmtId="0" fontId="48" fillId="0" borderId="52" xfId="0" applyFont="1" applyBorder="1" applyAlignment="1">
      <alignment horizontal="left" vertical="center" wrapText="1"/>
    </xf>
    <xf numFmtId="0" fontId="237" fillId="8" borderId="207" xfId="1" applyFont="1" applyFill="1" applyBorder="1" applyAlignment="1" applyProtection="1">
      <alignment horizontal="center" vertical="center"/>
      <protection hidden="1"/>
    </xf>
    <xf numFmtId="0" fontId="237" fillId="8" borderId="24" xfId="1" applyFont="1" applyFill="1" applyBorder="1" applyAlignment="1" applyProtection="1">
      <alignment horizontal="center" vertical="center"/>
      <protection hidden="1"/>
    </xf>
    <xf numFmtId="0" fontId="250" fillId="8" borderId="199" xfId="1" applyFont="1" applyFill="1" applyBorder="1" applyAlignment="1" applyProtection="1">
      <alignment horizontal="center" vertical="center" wrapText="1"/>
      <protection hidden="1"/>
    </xf>
    <xf numFmtId="0" fontId="250" fillId="8" borderId="201" xfId="1" applyFont="1" applyFill="1" applyBorder="1" applyAlignment="1" applyProtection="1">
      <alignment horizontal="center" vertical="center" wrapText="1"/>
      <protection hidden="1"/>
    </xf>
    <xf numFmtId="0" fontId="250" fillId="8" borderId="25" xfId="1" applyFont="1" applyFill="1" applyBorder="1" applyAlignment="1" applyProtection="1">
      <alignment horizontal="center" vertical="center" wrapText="1"/>
      <protection hidden="1"/>
    </xf>
    <xf numFmtId="0" fontId="250" fillId="8" borderId="24" xfId="1" applyFont="1" applyFill="1" applyBorder="1" applyAlignment="1" applyProtection="1">
      <alignment horizontal="center" vertical="center" wrapText="1"/>
      <protection hidden="1"/>
    </xf>
    <xf numFmtId="0" fontId="77" fillId="8" borderId="200" xfId="1" applyFont="1" applyFill="1" applyBorder="1" applyAlignment="1" applyProtection="1">
      <alignment horizontal="center" vertical="center" wrapText="1"/>
      <protection hidden="1"/>
    </xf>
    <xf numFmtId="0" fontId="77" fillId="8" borderId="201" xfId="1" applyFont="1" applyFill="1" applyBorder="1" applyAlignment="1" applyProtection="1">
      <alignment horizontal="center" vertical="center" wrapText="1"/>
      <protection hidden="1"/>
    </xf>
    <xf numFmtId="0" fontId="77" fillId="8" borderId="0" xfId="1" applyFont="1" applyFill="1" applyAlignment="1" applyProtection="1">
      <alignment horizontal="center" vertical="center" wrapText="1"/>
      <protection hidden="1"/>
    </xf>
    <xf numFmtId="0" fontId="77" fillId="8" borderId="24" xfId="1" applyFont="1" applyFill="1" applyBorder="1" applyAlignment="1" applyProtection="1">
      <alignment horizontal="center" vertical="center" wrapText="1"/>
      <protection hidden="1"/>
    </xf>
    <xf numFmtId="1" fontId="38" fillId="80" borderId="25" xfId="1" applyNumberFormat="1" applyFont="1" applyFill="1" applyBorder="1" applyAlignment="1" applyProtection="1">
      <alignment horizontal="center" vertical="center"/>
      <protection hidden="1"/>
    </xf>
    <xf numFmtId="1" fontId="38" fillId="80" borderId="24" xfId="1" applyNumberFormat="1" applyFont="1" applyFill="1" applyBorder="1" applyAlignment="1" applyProtection="1">
      <alignment horizontal="center" vertical="center"/>
      <protection hidden="1"/>
    </xf>
    <xf numFmtId="0" fontId="251" fillId="8" borderId="208" xfId="1" applyFont="1" applyFill="1" applyBorder="1" applyAlignment="1" applyProtection="1">
      <alignment horizontal="center" vertical="center" wrapText="1"/>
      <protection locked="0"/>
    </xf>
    <xf numFmtId="0" fontId="251" fillId="8" borderId="209" xfId="1" applyFont="1" applyFill="1" applyBorder="1" applyAlignment="1" applyProtection="1">
      <alignment horizontal="center" vertical="center" wrapText="1"/>
      <protection locked="0"/>
    </xf>
    <xf numFmtId="0" fontId="256" fillId="8" borderId="216" xfId="0" applyFont="1" applyFill="1" applyBorder="1" applyAlignment="1">
      <alignment horizontal="center" vertical="center"/>
    </xf>
    <xf numFmtId="0" fontId="256" fillId="8" borderId="217" xfId="0" applyFont="1" applyFill="1" applyBorder="1" applyAlignment="1">
      <alignment horizontal="center" vertical="center"/>
    </xf>
    <xf numFmtId="0" fontId="257" fillId="8" borderId="0" xfId="1" applyFont="1" applyFill="1" applyAlignment="1" applyProtection="1">
      <alignment horizontal="center" vertical="center"/>
      <protection hidden="1"/>
    </xf>
    <xf numFmtId="0" fontId="256" fillId="8" borderId="216" xfId="0" applyFont="1" applyFill="1" applyBorder="1" applyAlignment="1">
      <alignment horizontal="center" vertical="center" wrapText="1"/>
    </xf>
    <xf numFmtId="0" fontId="256" fillId="8" borderId="217" xfId="0" applyFont="1" applyFill="1" applyBorder="1" applyAlignment="1">
      <alignment horizontal="center" vertical="center" wrapText="1"/>
    </xf>
    <xf numFmtId="0" fontId="256" fillId="8" borderId="0" xfId="0" applyFont="1" applyFill="1" applyAlignment="1">
      <alignment horizontal="center" vertical="center" wrapText="1"/>
    </xf>
    <xf numFmtId="0" fontId="256" fillId="8" borderId="202" xfId="0" applyFont="1" applyFill="1" applyBorder="1" applyAlignment="1">
      <alignment horizontal="center" vertical="center" wrapText="1"/>
    </xf>
    <xf numFmtId="0" fontId="256" fillId="8" borderId="214" xfId="0" applyFont="1" applyFill="1" applyBorder="1" applyAlignment="1">
      <alignment horizontal="center" vertical="center" wrapText="1"/>
    </xf>
    <xf numFmtId="0" fontId="256" fillId="8" borderId="215" xfId="0" applyFont="1" applyFill="1" applyBorder="1" applyAlignment="1">
      <alignment horizontal="center" vertical="center" wrapText="1"/>
    </xf>
    <xf numFmtId="167" fontId="60" fillId="8" borderId="0" xfId="8" applyNumberFormat="1" applyFont="1" applyFill="1" applyAlignment="1">
      <alignment horizontal="center" vertical="center"/>
    </xf>
    <xf numFmtId="167" fontId="242" fillId="96" borderId="0" xfId="8" applyNumberFormat="1" applyFont="1" applyFill="1" applyAlignment="1">
      <alignment horizontal="center" vertical="center"/>
    </xf>
    <xf numFmtId="0" fontId="29" fillId="8" borderId="0" xfId="1" applyFont="1" applyFill="1" applyAlignment="1" applyProtection="1">
      <alignment horizontal="center" vertical="center" wrapText="1"/>
      <protection hidden="1"/>
    </xf>
    <xf numFmtId="0" fontId="256" fillId="8" borderId="214" xfId="0" applyFont="1" applyFill="1" applyBorder="1" applyAlignment="1">
      <alignment horizontal="center" vertical="center"/>
    </xf>
    <xf numFmtId="0" fontId="256" fillId="8" borderId="215" xfId="0" applyFont="1" applyFill="1" applyBorder="1" applyAlignment="1">
      <alignment horizontal="center" vertical="center"/>
    </xf>
    <xf numFmtId="0" fontId="48" fillId="8" borderId="0" xfId="0" applyFont="1" applyFill="1" applyAlignment="1">
      <alignment horizontal="right" vertical="center"/>
    </xf>
    <xf numFmtId="0" fontId="258" fillId="8" borderId="205" xfId="1" applyFont="1" applyFill="1" applyBorder="1" applyAlignment="1" applyProtection="1">
      <alignment horizontal="center" vertical="center"/>
      <protection hidden="1"/>
    </xf>
    <xf numFmtId="0" fontId="258" fillId="8" borderId="200" xfId="1" applyFont="1" applyFill="1" applyBorder="1" applyAlignment="1" applyProtection="1">
      <alignment horizontal="center" vertical="center"/>
      <protection hidden="1"/>
    </xf>
    <xf numFmtId="0" fontId="258" fillId="8" borderId="206" xfId="1" applyFont="1" applyFill="1" applyBorder="1" applyAlignment="1" applyProtection="1">
      <alignment horizontal="center" vertical="center"/>
      <protection hidden="1"/>
    </xf>
    <xf numFmtId="0" fontId="0" fillId="8" borderId="34" xfId="0" applyFill="1" applyBorder="1" applyAlignment="1">
      <alignment horizontal="center"/>
    </xf>
    <xf numFmtId="0" fontId="0" fillId="8" borderId="0" xfId="0" applyFill="1" applyAlignment="1">
      <alignment horizontal="center"/>
    </xf>
    <xf numFmtId="0" fontId="0" fillId="8" borderId="202" xfId="0" applyFill="1" applyBorder="1" applyAlignment="1">
      <alignment horizontal="center"/>
    </xf>
    <xf numFmtId="0" fontId="266" fillId="80" borderId="0" xfId="0" applyFont="1" applyFill="1" applyAlignment="1">
      <alignment horizontal="center" vertical="center"/>
    </xf>
    <xf numFmtId="0" fontId="266" fillId="80" borderId="202" xfId="0" applyFont="1" applyFill="1" applyBorder="1" applyAlignment="1">
      <alignment horizontal="center" vertical="center"/>
    </xf>
    <xf numFmtId="0" fontId="189" fillId="96" borderId="25" xfId="1" applyFont="1" applyFill="1" applyBorder="1" applyAlignment="1" applyProtection="1">
      <alignment horizontal="center" vertical="center" wrapText="1"/>
      <protection hidden="1"/>
    </xf>
    <xf numFmtId="0" fontId="189" fillId="96" borderId="0" xfId="1" applyFont="1" applyFill="1" applyAlignment="1" applyProtection="1">
      <alignment horizontal="center" vertical="center" wrapText="1"/>
      <protection hidden="1"/>
    </xf>
    <xf numFmtId="0" fontId="190" fillId="49" borderId="0" xfId="1" applyFont="1" applyFill="1" applyAlignment="1" applyProtection="1">
      <alignment horizontal="center" vertical="center" wrapText="1"/>
      <protection hidden="1"/>
    </xf>
    <xf numFmtId="0" fontId="239" fillId="97" borderId="0" xfId="1" applyFont="1" applyFill="1" applyAlignment="1" applyProtection="1">
      <alignment horizontal="center" vertical="center" wrapText="1"/>
      <protection hidden="1"/>
    </xf>
    <xf numFmtId="0" fontId="239" fillId="97" borderId="202" xfId="1" applyFont="1" applyFill="1" applyBorder="1" applyAlignment="1" applyProtection="1">
      <alignment horizontal="center" vertical="center" wrapText="1"/>
      <protection hidden="1"/>
    </xf>
    <xf numFmtId="0" fontId="77" fillId="11" borderId="219" xfId="1" applyFont="1" applyFill="1" applyBorder="1" applyAlignment="1">
      <alignment horizontal="center"/>
    </xf>
    <xf numFmtId="0" fontId="77" fillId="11" borderId="21" xfId="1" applyFont="1" applyFill="1" applyBorder="1" applyAlignment="1">
      <alignment horizontal="center"/>
    </xf>
    <xf numFmtId="0" fontId="77" fillId="11" borderId="203" xfId="1" applyFont="1" applyFill="1" applyBorder="1" applyAlignment="1">
      <alignment horizontal="center"/>
    </xf>
    <xf numFmtId="0" fontId="0" fillId="85" borderId="0" xfId="0" applyFill="1" applyAlignment="1">
      <alignment horizontal="center"/>
    </xf>
    <xf numFmtId="0" fontId="69" fillId="85" borderId="202" xfId="1" applyFont="1" applyFill="1" applyBorder="1" applyAlignment="1">
      <alignment horizontal="center" vertical="center" textRotation="90"/>
    </xf>
    <xf numFmtId="0" fontId="262" fillId="8" borderId="31" xfId="8" applyFont="1" applyFill="1" applyBorder="1" applyAlignment="1">
      <alignment horizontal="center" vertical="center" wrapText="1"/>
    </xf>
    <xf numFmtId="0" fontId="262" fillId="8" borderId="32" xfId="8" applyFont="1" applyFill="1" applyBorder="1" applyAlignment="1">
      <alignment horizontal="center" vertical="center" wrapText="1"/>
    </xf>
    <xf numFmtId="0" fontId="262" fillId="8" borderId="33" xfId="8" applyFont="1" applyFill="1" applyBorder="1" applyAlignment="1">
      <alignment horizontal="center" vertical="center" wrapText="1"/>
    </xf>
    <xf numFmtId="0" fontId="262" fillId="8" borderId="34" xfId="8" applyFont="1" applyFill="1" applyBorder="1" applyAlignment="1">
      <alignment horizontal="center" vertical="center" wrapText="1"/>
    </xf>
    <xf numFmtId="0" fontId="262" fillId="8" borderId="0" xfId="8" applyFont="1" applyFill="1" applyAlignment="1">
      <alignment horizontal="center" vertical="center" wrapText="1"/>
    </xf>
    <xf numFmtId="0" fontId="262" fillId="8" borderId="202" xfId="8" applyFont="1" applyFill="1" applyBorder="1" applyAlignment="1">
      <alignment horizontal="center" vertical="center" wrapText="1"/>
    </xf>
    <xf numFmtId="0" fontId="28" fillId="8" borderId="202" xfId="8" applyFont="1" applyFill="1" applyBorder="1" applyAlignment="1">
      <alignment horizontal="center" vertical="center" wrapText="1"/>
    </xf>
    <xf numFmtId="176" fontId="3" fillId="8" borderId="37" xfId="0" applyNumberFormat="1" applyFont="1" applyFill="1" applyBorder="1" applyAlignment="1">
      <alignment horizontal="center" vertical="center"/>
    </xf>
    <xf numFmtId="176" fontId="3" fillId="8" borderId="40" xfId="0" applyNumberFormat="1" applyFont="1" applyFill="1" applyBorder="1" applyAlignment="1">
      <alignment horizontal="center" vertical="center"/>
    </xf>
    <xf numFmtId="0" fontId="28" fillId="8" borderId="205" xfId="1" applyFont="1" applyFill="1" applyBorder="1" applyAlignment="1">
      <alignment horizontal="center" vertical="center" wrapText="1"/>
    </xf>
    <xf numFmtId="0" fontId="28" fillId="8" borderId="200" xfId="1" applyFont="1" applyFill="1" applyBorder="1" applyAlignment="1">
      <alignment horizontal="center" vertical="center" wrapText="1"/>
    </xf>
    <xf numFmtId="0" fontId="28" fillId="8" borderId="201" xfId="1" applyFont="1" applyFill="1" applyBorder="1" applyAlignment="1">
      <alignment horizontal="center" vertical="center" wrapText="1"/>
    </xf>
    <xf numFmtId="0" fontId="28" fillId="8" borderId="34" xfId="1" applyFont="1" applyFill="1" applyBorder="1" applyAlignment="1">
      <alignment horizontal="center" vertical="center" wrapText="1"/>
    </xf>
    <xf numFmtId="0" fontId="28" fillId="8" borderId="0" xfId="1" applyFont="1" applyFill="1" applyAlignment="1">
      <alignment horizontal="center" vertical="center" wrapText="1"/>
    </xf>
    <xf numFmtId="0" fontId="28" fillId="8" borderId="24" xfId="1" applyFont="1" applyFill="1" applyBorder="1" applyAlignment="1">
      <alignment horizontal="center" vertical="center" wrapText="1"/>
    </xf>
    <xf numFmtId="0" fontId="91" fillId="8" borderId="199" xfId="1" applyFont="1" applyFill="1" applyBorder="1" applyAlignment="1">
      <alignment horizontal="center" vertical="center"/>
    </xf>
    <xf numFmtId="0" fontId="91" fillId="8" borderId="200" xfId="1" applyFont="1" applyFill="1" applyBorder="1" applyAlignment="1">
      <alignment horizontal="center" vertical="center"/>
    </xf>
    <xf numFmtId="0" fontId="91" fillId="8" borderId="206" xfId="1" applyFont="1" applyFill="1" applyBorder="1" applyAlignment="1">
      <alignment horizontal="center" vertical="center"/>
    </xf>
    <xf numFmtId="0" fontId="91" fillId="8" borderId="25" xfId="1" applyFont="1" applyFill="1" applyBorder="1" applyAlignment="1">
      <alignment horizontal="center" vertical="center"/>
    </xf>
    <xf numFmtId="0" fontId="91" fillId="8" borderId="0" xfId="1" applyFont="1" applyFill="1" applyAlignment="1">
      <alignment horizontal="center" vertical="center"/>
    </xf>
    <xf numFmtId="0" fontId="91" fillId="8" borderId="202" xfId="1" applyFont="1" applyFill="1" applyBorder="1" applyAlignment="1">
      <alignment horizontal="center" vertical="center"/>
    </xf>
    <xf numFmtId="167" fontId="264" fillId="80" borderId="25" xfId="8" applyNumberFormat="1" applyFont="1" applyFill="1" applyBorder="1" applyAlignment="1">
      <alignment horizontal="center" vertical="center"/>
    </xf>
    <xf numFmtId="167" fontId="264" fillId="80" borderId="0" xfId="8" applyNumberFormat="1" applyFont="1" applyFill="1" applyAlignment="1">
      <alignment horizontal="center" vertical="center"/>
    </xf>
    <xf numFmtId="167" fontId="265" fillId="80" borderId="0" xfId="8" applyNumberFormat="1" applyFont="1" applyFill="1" applyAlignment="1">
      <alignment horizontal="center" vertical="center"/>
    </xf>
    <xf numFmtId="0" fontId="60" fillId="98" borderId="34" xfId="0" applyFont="1" applyFill="1" applyBorder="1" applyAlignment="1">
      <alignment horizontal="center" vertical="center" wrapText="1"/>
    </xf>
    <xf numFmtId="0" fontId="60" fillId="98" borderId="0" xfId="0" applyFont="1" applyFill="1" applyAlignment="1">
      <alignment horizontal="center" vertical="center" wrapText="1"/>
    </xf>
    <xf numFmtId="0" fontId="268" fillId="8" borderId="0" xfId="1" applyFont="1" applyFill="1" applyAlignment="1">
      <alignment horizontal="center" vertical="center"/>
    </xf>
    <xf numFmtId="0" fontId="28" fillId="8" borderId="0" xfId="1" applyFont="1" applyFill="1" applyAlignment="1">
      <alignment horizontal="center" vertical="center"/>
    </xf>
    <xf numFmtId="0" fontId="28" fillId="8" borderId="202" xfId="1" applyFont="1" applyFill="1" applyBorder="1" applyAlignment="1">
      <alignment horizontal="center" vertical="center"/>
    </xf>
    <xf numFmtId="167" fontId="54" fillId="98" borderId="34" xfId="8" applyNumberFormat="1" applyFont="1" applyFill="1" applyBorder="1" applyAlignment="1">
      <alignment horizontal="center" vertical="center"/>
    </xf>
    <xf numFmtId="168" fontId="100" fillId="98" borderId="0" xfId="1" applyNumberFormat="1" applyFont="1" applyFill="1" applyAlignment="1" applyProtection="1">
      <alignment horizontal="center" vertical="center"/>
      <protection hidden="1"/>
    </xf>
    <xf numFmtId="0" fontId="0" fillId="8" borderId="0" xfId="0" applyFill="1" applyAlignment="1">
      <alignment horizontal="center" vertical="center" wrapText="1"/>
    </xf>
    <xf numFmtId="0" fontId="271" fillId="8" borderId="0" xfId="0" applyFont="1" applyFill="1" applyAlignment="1">
      <alignment horizontal="center" vertical="center" wrapText="1"/>
    </xf>
    <xf numFmtId="0" fontId="186" fillId="8" borderId="0" xfId="0" applyFont="1" applyFill="1" applyAlignment="1">
      <alignment horizontal="center" vertical="center" wrapText="1"/>
    </xf>
    <xf numFmtId="0" fontId="272" fillId="8" borderId="0" xfId="1" applyFont="1" applyFill="1" applyAlignment="1" applyProtection="1">
      <alignment horizontal="center" wrapText="1"/>
      <protection hidden="1"/>
    </xf>
    <xf numFmtId="0" fontId="29" fillId="8" borderId="202" xfId="1" applyFont="1" applyFill="1" applyBorder="1" applyAlignment="1" applyProtection="1">
      <alignment horizontal="center" vertical="center" wrapText="1"/>
      <protection hidden="1"/>
    </xf>
    <xf numFmtId="0" fontId="0" fillId="0" borderId="0" xfId="0" applyAlignment="1">
      <alignment horizontal="center" vertical="center" wrapText="1"/>
    </xf>
    <xf numFmtId="167" fontId="287" fillId="9" borderId="200" xfId="0" applyNumberFormat="1" applyFont="1" applyFill="1" applyBorder="1" applyAlignment="1">
      <alignment horizontal="center" vertical="center"/>
    </xf>
    <xf numFmtId="167" fontId="287" fillId="9" borderId="0" xfId="0" applyNumberFormat="1" applyFont="1" applyFill="1" applyAlignment="1">
      <alignment horizontal="center" vertical="center"/>
    </xf>
    <xf numFmtId="167" fontId="3" fillId="9" borderId="0" xfId="0" applyNumberFormat="1" applyFont="1" applyFill="1" applyAlignment="1">
      <alignment horizontal="center"/>
    </xf>
    <xf numFmtId="0" fontId="268" fillId="8" borderId="205" xfId="1" applyFont="1" applyFill="1" applyBorder="1" applyAlignment="1">
      <alignment horizontal="center" vertical="center"/>
    </xf>
    <xf numFmtId="0" fontId="268" fillId="8" borderId="200" xfId="1" applyFont="1" applyFill="1" applyBorder="1" applyAlignment="1">
      <alignment horizontal="center" vertical="center"/>
    </xf>
    <xf numFmtId="0" fontId="268" fillId="8" borderId="206" xfId="1" applyFont="1" applyFill="1" applyBorder="1" applyAlignment="1">
      <alignment horizontal="center" vertical="center"/>
    </xf>
    <xf numFmtId="0" fontId="186" fillId="8" borderId="202" xfId="0" applyFont="1" applyFill="1" applyBorder="1" applyAlignment="1">
      <alignment horizontal="center" vertical="center" wrapText="1"/>
    </xf>
    <xf numFmtId="0" fontId="80" fillId="8" borderId="34" xfId="0" applyFont="1" applyFill="1" applyBorder="1" applyAlignment="1">
      <alignment horizontal="left" vertical="center" wrapText="1"/>
    </xf>
    <xf numFmtId="0" fontId="80" fillId="8" borderId="0" xfId="0" applyFont="1" applyFill="1" applyAlignment="1">
      <alignment horizontal="left" vertical="center" wrapText="1"/>
    </xf>
    <xf numFmtId="167" fontId="54" fillId="9" borderId="0" xfId="8" applyNumberFormat="1" applyFont="1" applyFill="1" applyAlignment="1">
      <alignment horizontal="center" vertical="center"/>
    </xf>
    <xf numFmtId="0" fontId="3" fillId="8" borderId="0" xfId="0" applyFont="1" applyFill="1" applyAlignment="1">
      <alignment horizontal="center" vertical="center"/>
    </xf>
    <xf numFmtId="0" fontId="0" fillId="8" borderId="0" xfId="0" applyFill="1" applyAlignment="1">
      <alignment horizontal="center" vertical="center"/>
    </xf>
    <xf numFmtId="0" fontId="249" fillId="8" borderId="205" xfId="0" applyFont="1" applyFill="1" applyBorder="1" applyAlignment="1">
      <alignment horizontal="center" vertical="center" wrapText="1"/>
    </xf>
    <xf numFmtId="0" fontId="249" fillId="8" borderId="200" xfId="0" applyFont="1" applyFill="1" applyBorder="1" applyAlignment="1">
      <alignment horizontal="center" vertical="center" wrapText="1"/>
    </xf>
    <xf numFmtId="0" fontId="249" fillId="8" borderId="206" xfId="0" applyFont="1" applyFill="1" applyBorder="1" applyAlignment="1">
      <alignment horizontal="center" vertical="center" wrapText="1"/>
    </xf>
    <xf numFmtId="167" fontId="86" fillId="80" borderId="0" xfId="8" applyNumberFormat="1" applyFont="1" applyFill="1" applyAlignment="1">
      <alignment horizontal="center" vertical="center"/>
    </xf>
    <xf numFmtId="1" fontId="153" fillId="80" borderId="0" xfId="8" applyNumberFormat="1" applyFont="1" applyFill="1" applyAlignment="1">
      <alignment horizontal="center" vertical="center"/>
    </xf>
    <xf numFmtId="1" fontId="153" fillId="80" borderId="202" xfId="8" applyNumberFormat="1" applyFont="1" applyFill="1" applyBorder="1" applyAlignment="1">
      <alignment horizontal="center" vertical="center"/>
    </xf>
    <xf numFmtId="0" fontId="285" fillId="8" borderId="0" xfId="1" applyFont="1" applyFill="1" applyAlignment="1">
      <alignment horizontal="center" vertical="center"/>
    </xf>
    <xf numFmtId="0" fontId="77" fillId="11" borderId="23" xfId="0" applyFont="1" applyFill="1" applyBorder="1" applyAlignment="1">
      <alignment horizontal="center"/>
    </xf>
    <xf numFmtId="0" fontId="77" fillId="11" borderId="21" xfId="0" applyFont="1" applyFill="1" applyBorder="1" applyAlignment="1">
      <alignment horizontal="center"/>
    </xf>
    <xf numFmtId="0" fontId="77" fillId="11" borderId="22" xfId="0" applyFont="1" applyFill="1" applyBorder="1" applyAlignment="1">
      <alignment horizontal="center"/>
    </xf>
    <xf numFmtId="0" fontId="258" fillId="8" borderId="34" xfId="1" applyFont="1" applyFill="1" applyBorder="1" applyAlignment="1" applyProtection="1">
      <alignment horizontal="center" vertical="center"/>
      <protection hidden="1"/>
    </xf>
    <xf numFmtId="0" fontId="258" fillId="8" borderId="0" xfId="1" applyFont="1" applyFill="1" applyAlignment="1" applyProtection="1">
      <alignment horizontal="center" vertical="center"/>
      <protection hidden="1"/>
    </xf>
    <xf numFmtId="0" fontId="258" fillId="8" borderId="202" xfId="1" applyFont="1" applyFill="1" applyBorder="1" applyAlignment="1" applyProtection="1">
      <alignment horizontal="center" vertical="center"/>
      <protection hidden="1"/>
    </xf>
    <xf numFmtId="0" fontId="3" fillId="9" borderId="199" xfId="0" applyFont="1" applyFill="1" applyBorder="1" applyAlignment="1">
      <alignment horizontal="center"/>
    </xf>
    <xf numFmtId="0" fontId="3" fillId="9" borderId="200" xfId="0" applyFont="1" applyFill="1" applyBorder="1" applyAlignment="1">
      <alignment horizontal="center"/>
    </xf>
    <xf numFmtId="0" fontId="3" fillId="9" borderId="201" xfId="0" applyFont="1" applyFill="1" applyBorder="1" applyAlignment="1">
      <alignment horizontal="center"/>
    </xf>
    <xf numFmtId="0" fontId="200" fillId="80" borderId="0" xfId="0" applyFont="1" applyFill="1" applyAlignment="1">
      <alignment horizontal="center" vertical="center"/>
    </xf>
    <xf numFmtId="0" fontId="200" fillId="80" borderId="202" xfId="0" applyFont="1" applyFill="1" applyBorder="1" applyAlignment="1">
      <alignment horizontal="center" vertical="center"/>
    </xf>
    <xf numFmtId="168" fontId="29" fillId="9" borderId="0" xfId="1" applyNumberFormat="1" applyFont="1" applyFill="1" applyAlignment="1" applyProtection="1">
      <alignment horizontal="left" vertical="center" wrapText="1"/>
      <protection hidden="1"/>
    </xf>
    <xf numFmtId="170" fontId="77" fillId="80" borderId="34" xfId="0" applyNumberFormat="1" applyFont="1" applyFill="1" applyBorder="1" applyAlignment="1">
      <alignment horizontal="center" vertical="center"/>
    </xf>
    <xf numFmtId="0" fontId="277" fillId="8" borderId="205" xfId="1" applyFont="1" applyFill="1" applyBorder="1" applyAlignment="1">
      <alignment horizontal="center" vertical="center"/>
    </xf>
    <xf numFmtId="0" fontId="277" fillId="8" borderId="200" xfId="1" applyFont="1" applyFill="1" applyBorder="1" applyAlignment="1">
      <alignment horizontal="center" vertical="center"/>
    </xf>
    <xf numFmtId="0" fontId="277" fillId="8" borderId="206" xfId="1" applyFont="1" applyFill="1" applyBorder="1" applyAlignment="1">
      <alignment horizontal="center" vertical="center"/>
    </xf>
    <xf numFmtId="0" fontId="303" fillId="8" borderId="48" xfId="1" applyFont="1" applyFill="1" applyBorder="1" applyAlignment="1">
      <alignment horizontal="center" vertical="center"/>
    </xf>
    <xf numFmtId="0" fontId="303" fillId="8" borderId="160" xfId="1" applyFont="1" applyFill="1" applyBorder="1" applyAlignment="1">
      <alignment horizontal="center" vertical="center"/>
    </xf>
    <xf numFmtId="0" fontId="303" fillId="8" borderId="52" xfId="1" applyFont="1" applyFill="1" applyBorder="1" applyAlignment="1">
      <alignment horizontal="center" vertical="center"/>
    </xf>
    <xf numFmtId="0" fontId="3" fillId="9" borderId="205" xfId="0" applyFont="1" applyFill="1" applyBorder="1" applyAlignment="1">
      <alignment horizontal="center"/>
    </xf>
    <xf numFmtId="0" fontId="3" fillId="9" borderId="206" xfId="0" applyFont="1" applyFill="1" applyBorder="1" applyAlignment="1">
      <alignment horizontal="center"/>
    </xf>
    <xf numFmtId="0" fontId="61" fillId="85" borderId="31" xfId="0" applyFont="1" applyFill="1" applyBorder="1" applyAlignment="1">
      <alignment horizontal="center" vertical="center"/>
    </xf>
    <xf numFmtId="0" fontId="61" fillId="85" borderId="32" xfId="0" applyFont="1" applyFill="1" applyBorder="1" applyAlignment="1">
      <alignment horizontal="center" vertical="center"/>
    </xf>
    <xf numFmtId="0" fontId="61" fillId="85" borderId="33" xfId="0" applyFont="1" applyFill="1" applyBorder="1" applyAlignment="1">
      <alignment horizontal="center" vertical="center"/>
    </xf>
    <xf numFmtId="0" fontId="299" fillId="8" borderId="0" xfId="0" applyFont="1" applyFill="1" applyAlignment="1">
      <alignment horizontal="center" vertical="center" wrapText="1"/>
    </xf>
    <xf numFmtId="0" fontId="3" fillId="8" borderId="21" xfId="0" applyFont="1" applyFill="1" applyBorder="1" applyAlignment="1">
      <alignment horizontal="center" vertical="center"/>
    </xf>
    <xf numFmtId="0" fontId="258" fillId="8" borderId="31" xfId="1" applyFont="1" applyFill="1" applyBorder="1" applyAlignment="1" applyProtection="1">
      <alignment horizontal="center" vertical="center"/>
      <protection hidden="1"/>
    </xf>
    <xf numFmtId="0" fontId="258" fillId="8" borderId="32" xfId="1" applyFont="1" applyFill="1" applyBorder="1" applyAlignment="1" applyProtection="1">
      <alignment horizontal="center" vertical="center"/>
      <protection hidden="1"/>
    </xf>
    <xf numFmtId="0" fontId="258" fillId="8" borderId="64" xfId="1" applyFont="1" applyFill="1" applyBorder="1" applyAlignment="1" applyProtection="1">
      <alignment horizontal="center" vertical="center"/>
      <protection hidden="1"/>
    </xf>
    <xf numFmtId="0" fontId="258" fillId="8" borderId="19" xfId="1" applyFont="1" applyFill="1" applyBorder="1" applyAlignment="1" applyProtection="1">
      <alignment horizontal="center" vertical="center"/>
      <protection hidden="1"/>
    </xf>
    <xf numFmtId="0" fontId="274" fillId="49" borderId="57" xfId="1" applyFont="1" applyFill="1" applyBorder="1" applyAlignment="1" applyProtection="1">
      <alignment horizontal="center" vertical="center" wrapText="1"/>
      <protection hidden="1"/>
    </xf>
    <xf numFmtId="0" fontId="274" fillId="49" borderId="32" xfId="1" applyFont="1" applyFill="1" applyBorder="1" applyAlignment="1" applyProtection="1">
      <alignment horizontal="center" vertical="center" wrapText="1"/>
      <protection hidden="1"/>
    </xf>
    <xf numFmtId="0" fontId="274" fillId="49" borderId="25" xfId="1" applyFont="1" applyFill="1" applyBorder="1" applyAlignment="1" applyProtection="1">
      <alignment horizontal="center" vertical="center" wrapText="1"/>
      <protection hidden="1"/>
    </xf>
    <xf numFmtId="0" fontId="274" fillId="49" borderId="0" xfId="1" applyFont="1" applyFill="1" applyAlignment="1" applyProtection="1">
      <alignment horizontal="center" vertical="center" wrapText="1"/>
      <protection hidden="1"/>
    </xf>
    <xf numFmtId="0" fontId="186" fillId="97" borderId="32" xfId="1" applyFont="1" applyFill="1" applyBorder="1" applyAlignment="1" applyProtection="1">
      <alignment horizontal="center" vertical="center" wrapText="1"/>
      <protection hidden="1"/>
    </xf>
    <xf numFmtId="0" fontId="186" fillId="97" borderId="33" xfId="1" applyFont="1" applyFill="1" applyBorder="1" applyAlignment="1" applyProtection="1">
      <alignment horizontal="center" vertical="center" wrapText="1"/>
      <protection hidden="1"/>
    </xf>
    <xf numFmtId="0" fontId="186" fillId="97" borderId="0" xfId="1" applyFont="1" applyFill="1" applyAlignment="1" applyProtection="1">
      <alignment horizontal="center" vertical="center" wrapText="1"/>
      <protection hidden="1"/>
    </xf>
    <xf numFmtId="0" fontId="186" fillId="97" borderId="202" xfId="1" applyFont="1" applyFill="1" applyBorder="1" applyAlignment="1" applyProtection="1">
      <alignment horizontal="center" vertical="center" wrapText="1"/>
      <protection hidden="1"/>
    </xf>
    <xf numFmtId="0" fontId="91" fillId="80" borderId="25" xfId="1" applyFont="1" applyFill="1" applyBorder="1" applyAlignment="1" applyProtection="1">
      <alignment horizontal="center" vertical="center"/>
      <protection hidden="1"/>
    </xf>
    <xf numFmtId="0" fontId="91" fillId="80" borderId="17" xfId="1" applyFont="1" applyFill="1" applyBorder="1" applyAlignment="1" applyProtection="1">
      <alignment horizontal="center" vertical="center"/>
      <protection hidden="1"/>
    </xf>
    <xf numFmtId="0" fontId="91" fillId="80" borderId="23" xfId="1" applyFont="1" applyFill="1" applyBorder="1" applyAlignment="1" applyProtection="1">
      <alignment horizontal="center" vertical="center"/>
      <protection hidden="1"/>
    </xf>
    <xf numFmtId="0" fontId="91" fillId="80" borderId="220" xfId="1" applyFont="1" applyFill="1" applyBorder="1" applyAlignment="1" applyProtection="1">
      <alignment horizontal="center" vertical="center"/>
      <protection hidden="1"/>
    </xf>
    <xf numFmtId="0" fontId="61" fillId="8" borderId="0" xfId="1" applyFont="1" applyFill="1" applyAlignment="1" applyProtection="1">
      <alignment horizontal="center" vertical="center"/>
      <protection hidden="1"/>
    </xf>
    <xf numFmtId="167" fontId="274" fillId="49" borderId="0" xfId="0" applyNumberFormat="1" applyFont="1" applyFill="1" applyAlignment="1">
      <alignment horizontal="center"/>
    </xf>
    <xf numFmtId="167" fontId="309" fillId="97" borderId="0" xfId="0" applyNumberFormat="1" applyFont="1" applyFill="1" applyAlignment="1">
      <alignment horizontal="center"/>
    </xf>
    <xf numFmtId="0" fontId="91" fillId="80" borderId="0" xfId="1" applyFont="1" applyFill="1" applyAlignment="1" applyProtection="1">
      <alignment horizontal="center" vertical="center"/>
      <protection hidden="1"/>
    </xf>
    <xf numFmtId="0" fontId="91" fillId="80" borderId="202" xfId="1" applyFont="1" applyFill="1" applyBorder="1" applyAlignment="1" applyProtection="1">
      <alignment horizontal="center" vertical="center"/>
      <protection hidden="1"/>
    </xf>
    <xf numFmtId="0" fontId="91" fillId="80" borderId="21" xfId="1" applyFont="1" applyFill="1" applyBorder="1" applyAlignment="1" applyProtection="1">
      <alignment horizontal="center" vertical="center"/>
      <protection hidden="1"/>
    </xf>
    <xf numFmtId="0" fontId="91" fillId="80" borderId="203" xfId="1" applyFont="1" applyFill="1" applyBorder="1" applyAlignment="1" applyProtection="1">
      <alignment horizontal="center" vertical="center"/>
      <protection hidden="1"/>
    </xf>
    <xf numFmtId="0" fontId="306" fillId="8" borderId="34" xfId="1" applyFont="1" applyFill="1" applyBorder="1" applyAlignment="1" applyProtection="1">
      <alignment horizontal="center" vertical="center"/>
      <protection hidden="1"/>
    </xf>
    <xf numFmtId="0" fontId="306" fillId="8" borderId="0" xfId="1" applyFont="1" applyFill="1" applyAlignment="1" applyProtection="1">
      <alignment horizontal="center" vertical="center"/>
      <protection hidden="1"/>
    </xf>
    <xf numFmtId="0" fontId="29" fillId="8" borderId="0" xfId="0" applyFont="1" applyFill="1" applyAlignment="1">
      <alignment horizontal="center" vertical="center"/>
    </xf>
    <xf numFmtId="0" fontId="308" fillId="8" borderId="0" xfId="1" applyFont="1" applyFill="1" applyAlignment="1" applyProtection="1">
      <alignment horizontal="center" vertical="center"/>
      <protection hidden="1"/>
    </xf>
    <xf numFmtId="0" fontId="69" fillId="23" borderId="17" xfId="1" applyFont="1" applyFill="1" applyBorder="1" applyAlignment="1">
      <alignment horizontal="center" vertical="center" textRotation="90"/>
    </xf>
    <xf numFmtId="0" fontId="313" fillId="8" borderId="13" xfId="1" applyFont="1" applyFill="1" applyBorder="1" applyAlignment="1" applyProtection="1">
      <alignment horizontal="center" vertical="center"/>
      <protection hidden="1"/>
    </xf>
    <xf numFmtId="0" fontId="313" fillId="8" borderId="14" xfId="1" applyFont="1" applyFill="1" applyBorder="1" applyAlignment="1" applyProtection="1">
      <alignment horizontal="center" vertical="center"/>
      <protection hidden="1"/>
    </xf>
    <xf numFmtId="0" fontId="313" fillId="8" borderId="15" xfId="1" applyFont="1" applyFill="1" applyBorder="1" applyAlignment="1" applyProtection="1">
      <alignment horizontal="center" vertical="center"/>
      <protection hidden="1"/>
    </xf>
    <xf numFmtId="0" fontId="313" fillId="8" borderId="182" xfId="1" applyFont="1" applyFill="1" applyBorder="1" applyAlignment="1" applyProtection="1">
      <alignment horizontal="center" vertical="center"/>
      <protection hidden="1"/>
    </xf>
    <xf numFmtId="0" fontId="313" fillId="8" borderId="44" xfId="1" applyFont="1" applyFill="1" applyBorder="1" applyAlignment="1" applyProtection="1">
      <alignment horizontal="center" vertical="center"/>
      <protection hidden="1"/>
    </xf>
    <xf numFmtId="0" fontId="313" fillId="8" borderId="134" xfId="1" applyFont="1" applyFill="1" applyBorder="1" applyAlignment="1" applyProtection="1">
      <alignment horizontal="center" vertical="center"/>
      <protection hidden="1"/>
    </xf>
    <xf numFmtId="167" fontId="29" fillId="49" borderId="0" xfId="0" applyNumberFormat="1" applyFont="1" applyFill="1" applyAlignment="1">
      <alignment horizontal="right" vertical="center"/>
    </xf>
    <xf numFmtId="0" fontId="29" fillId="49" borderId="0" xfId="1" applyFont="1" applyFill="1" applyAlignment="1" applyProtection="1">
      <alignment horizontal="center" vertical="center"/>
      <protection hidden="1"/>
    </xf>
    <xf numFmtId="0" fontId="182" fillId="85" borderId="202" xfId="1" applyFont="1" applyFill="1" applyBorder="1" applyAlignment="1">
      <alignment horizontal="center" vertical="center"/>
    </xf>
    <xf numFmtId="0" fontId="78" fillId="8" borderId="0" xfId="1" applyFont="1" applyFill="1" applyAlignment="1">
      <alignment horizontal="center" vertical="center"/>
    </xf>
    <xf numFmtId="0" fontId="315" fillId="0" borderId="0" xfId="0" applyFont="1" applyAlignment="1">
      <alignment horizontal="center" vertical="center" wrapText="1"/>
    </xf>
    <xf numFmtId="0" fontId="315" fillId="0" borderId="17" xfId="0" applyFont="1" applyBorder="1" applyAlignment="1">
      <alignment horizontal="center" vertical="center" wrapText="1"/>
    </xf>
    <xf numFmtId="0" fontId="317" fillId="8" borderId="0" xfId="0" applyFont="1" applyFill="1" applyAlignment="1">
      <alignment horizontal="center" vertical="center" wrapText="1"/>
    </xf>
    <xf numFmtId="0" fontId="317" fillId="8" borderId="17" xfId="0" applyFont="1" applyFill="1" applyBorder="1" applyAlignment="1">
      <alignment horizontal="center" vertical="center" wrapText="1"/>
    </xf>
    <xf numFmtId="0" fontId="249" fillId="8" borderId="13" xfId="0" applyFont="1" applyFill="1" applyBorder="1" applyAlignment="1">
      <alignment horizontal="center" vertical="center" wrapText="1"/>
    </xf>
    <xf numFmtId="0" fontId="249" fillId="8" borderId="15" xfId="0" applyFont="1" applyFill="1" applyBorder="1" applyAlignment="1">
      <alignment horizontal="center" vertical="center" wrapText="1"/>
    </xf>
    <xf numFmtId="0" fontId="249" fillId="8" borderId="18" xfId="0" applyFont="1" applyFill="1" applyBorder="1" applyAlignment="1">
      <alignment horizontal="center" vertical="center" wrapText="1"/>
    </xf>
    <xf numFmtId="0" fontId="249" fillId="8" borderId="19" xfId="0" applyFont="1" applyFill="1" applyBorder="1" applyAlignment="1">
      <alignment horizontal="center" vertical="center" wrapText="1"/>
    </xf>
    <xf numFmtId="0" fontId="249" fillId="8" borderId="20" xfId="0" applyFont="1" applyFill="1" applyBorder="1" applyAlignment="1">
      <alignment horizontal="center" vertical="center" wrapText="1"/>
    </xf>
    <xf numFmtId="0" fontId="286" fillId="8" borderId="0" xfId="0" applyFont="1" applyFill="1" applyAlignment="1">
      <alignment horizontal="center" vertical="center" wrapText="1"/>
    </xf>
    <xf numFmtId="167" fontId="321" fillId="80" borderId="0" xfId="0" applyNumberFormat="1" applyFont="1" applyFill="1" applyAlignment="1">
      <alignment horizontal="center" vertical="center"/>
    </xf>
    <xf numFmtId="0" fontId="77" fillId="11" borderId="219" xfId="0" applyFont="1" applyFill="1" applyBorder="1" applyAlignment="1">
      <alignment horizontal="center"/>
    </xf>
    <xf numFmtId="0" fontId="77" fillId="11" borderId="203" xfId="0" applyFont="1" applyFill="1" applyBorder="1" applyAlignment="1">
      <alignment horizontal="center"/>
    </xf>
    <xf numFmtId="0" fontId="80" fillId="8" borderId="34" xfId="0" applyFont="1" applyFill="1" applyBorder="1" applyAlignment="1">
      <alignment horizontal="center" vertical="center" wrapText="1"/>
    </xf>
    <xf numFmtId="0" fontId="80" fillId="8" borderId="0" xfId="0" applyFont="1" applyFill="1" applyAlignment="1">
      <alignment horizontal="center" vertical="center" wrapText="1"/>
    </xf>
    <xf numFmtId="167" fontId="322" fillId="8" borderId="0" xfId="0" applyNumberFormat="1" applyFont="1" applyFill="1" applyAlignment="1">
      <alignment horizontal="right" vertical="center"/>
    </xf>
    <xf numFmtId="167" fontId="322" fillId="8" borderId="224" xfId="0" applyNumberFormat="1" applyFont="1" applyFill="1" applyBorder="1" applyAlignment="1">
      <alignment horizontal="right" vertical="center"/>
    </xf>
    <xf numFmtId="0" fontId="314" fillId="8" borderId="0" xfId="1" applyFont="1" applyFill="1" applyAlignment="1" applyProtection="1">
      <alignment horizontal="center" vertical="center"/>
      <protection hidden="1"/>
    </xf>
    <xf numFmtId="0" fontId="314" fillId="8" borderId="224" xfId="1" applyFont="1" applyFill="1" applyBorder="1" applyAlignment="1" applyProtection="1">
      <alignment horizontal="center" vertical="center"/>
      <protection hidden="1"/>
    </xf>
    <xf numFmtId="167" fontId="77" fillId="80" borderId="0" xfId="8" applyNumberFormat="1" applyFont="1" applyFill="1" applyAlignment="1">
      <alignment horizontal="center" vertical="center"/>
    </xf>
    <xf numFmtId="167" fontId="77" fillId="80" borderId="224" xfId="8" applyNumberFormat="1" applyFont="1" applyFill="1" applyBorder="1" applyAlignment="1">
      <alignment horizontal="center" vertical="center"/>
    </xf>
    <xf numFmtId="167" fontId="77" fillId="80" borderId="21" xfId="8" applyNumberFormat="1" applyFont="1" applyFill="1" applyBorder="1" applyAlignment="1">
      <alignment horizontal="center" vertical="center"/>
    </xf>
    <xf numFmtId="0" fontId="324" fillId="97" borderId="0" xfId="1" applyFont="1" applyFill="1" applyAlignment="1" applyProtection="1">
      <alignment horizontal="right" vertical="center"/>
      <protection hidden="1"/>
    </xf>
    <xf numFmtId="0" fontId="28" fillId="85" borderId="0" xfId="1" applyFont="1" applyFill="1" applyAlignment="1" applyProtection="1">
      <alignment horizontal="center" vertical="center"/>
      <protection hidden="1"/>
    </xf>
    <xf numFmtId="0" fontId="313" fillId="8" borderId="14" xfId="1" applyFont="1" applyFill="1" applyBorder="1" applyAlignment="1" applyProtection="1">
      <alignment horizontal="center" vertical="center" wrapText="1"/>
      <protection hidden="1"/>
    </xf>
    <xf numFmtId="0" fontId="313" fillId="8" borderId="72" xfId="1" applyFont="1" applyFill="1" applyBorder="1" applyAlignment="1" applyProtection="1">
      <alignment horizontal="center" vertical="center" wrapText="1"/>
      <protection hidden="1"/>
    </xf>
    <xf numFmtId="0" fontId="313" fillId="8" borderId="0" xfId="1" applyFont="1" applyFill="1" applyAlignment="1" applyProtection="1">
      <alignment horizontal="center" vertical="center" wrapText="1"/>
      <protection hidden="1"/>
    </xf>
    <xf numFmtId="0" fontId="313" fillId="8" borderId="24" xfId="1" applyFont="1" applyFill="1" applyBorder="1" applyAlignment="1" applyProtection="1">
      <alignment horizontal="center" vertical="center" wrapText="1"/>
      <protection hidden="1"/>
    </xf>
    <xf numFmtId="0" fontId="313" fillId="8" borderId="44" xfId="1" applyFont="1" applyFill="1" applyBorder="1" applyAlignment="1" applyProtection="1">
      <alignment horizontal="center" vertical="center" wrapText="1"/>
      <protection hidden="1"/>
    </xf>
    <xf numFmtId="0" fontId="313" fillId="8" borderId="225" xfId="1" applyFont="1" applyFill="1" applyBorder="1" applyAlignment="1" applyProtection="1">
      <alignment horizontal="center" vertical="center" wrapText="1"/>
      <protection hidden="1"/>
    </xf>
    <xf numFmtId="0" fontId="91" fillId="8" borderId="199" xfId="1" applyFont="1" applyFill="1" applyBorder="1" applyAlignment="1">
      <alignment horizontal="right" vertical="center" wrapText="1"/>
    </xf>
    <xf numFmtId="0" fontId="91" fillId="8" borderId="200" xfId="1" applyFont="1" applyFill="1" applyBorder="1" applyAlignment="1">
      <alignment horizontal="right" vertical="center" wrapText="1"/>
    </xf>
    <xf numFmtId="0" fontId="91" fillId="8" borderId="25" xfId="1" applyFont="1" applyFill="1" applyBorder="1" applyAlignment="1">
      <alignment horizontal="right" vertical="center" wrapText="1"/>
    </xf>
    <xf numFmtId="0" fontId="91" fillId="8" borderId="0" xfId="1" applyFont="1" applyFill="1" applyAlignment="1">
      <alignment horizontal="right" vertical="center" wrapText="1"/>
    </xf>
    <xf numFmtId="0" fontId="91" fillId="8" borderId="23" xfId="1" applyFont="1" applyFill="1" applyBorder="1" applyAlignment="1">
      <alignment horizontal="right" vertical="center" wrapText="1"/>
    </xf>
    <xf numFmtId="0" fontId="91" fillId="8" borderId="21" xfId="1" applyFont="1" applyFill="1" applyBorder="1" applyAlignment="1">
      <alignment horizontal="right" vertical="center" wrapText="1"/>
    </xf>
    <xf numFmtId="165" fontId="91" fillId="80" borderId="200" xfId="1" applyNumberFormat="1" applyFont="1" applyFill="1" applyBorder="1" applyAlignment="1" applyProtection="1">
      <alignment horizontal="center" vertical="center"/>
      <protection hidden="1"/>
    </xf>
    <xf numFmtId="165" fontId="91" fillId="80" borderId="0" xfId="1" applyNumberFormat="1" applyFont="1" applyFill="1" applyAlignment="1" applyProtection="1">
      <alignment horizontal="center" vertical="center"/>
      <protection hidden="1"/>
    </xf>
    <xf numFmtId="165" fontId="91" fillId="80" borderId="21" xfId="1" applyNumberFormat="1" applyFont="1" applyFill="1" applyBorder="1" applyAlignment="1" applyProtection="1">
      <alignment horizontal="center" vertical="center"/>
      <protection hidden="1"/>
    </xf>
    <xf numFmtId="0" fontId="91" fillId="8" borderId="201" xfId="1" applyFont="1" applyFill="1" applyBorder="1" applyAlignment="1" applyProtection="1">
      <alignment horizontal="center" vertical="center"/>
      <protection hidden="1"/>
    </xf>
    <xf numFmtId="0" fontId="91" fillId="8" borderId="24" xfId="1" applyFont="1" applyFill="1" applyBorder="1" applyAlignment="1" applyProtection="1">
      <alignment horizontal="center" vertical="center"/>
      <protection hidden="1"/>
    </xf>
    <xf numFmtId="0" fontId="91" fillId="8" borderId="22" xfId="1" applyFont="1" applyFill="1" applyBorder="1" applyAlignment="1" applyProtection="1">
      <alignment horizontal="center" vertical="center"/>
      <protection hidden="1"/>
    </xf>
    <xf numFmtId="0" fontId="185" fillId="0" borderId="37" xfId="1" applyFont="1" applyBorder="1" applyAlignment="1" applyProtection="1">
      <alignment horizontal="center" vertical="center"/>
      <protection locked="0"/>
    </xf>
    <xf numFmtId="0" fontId="185" fillId="0" borderId="0" xfId="1" applyFont="1" applyAlignment="1" applyProtection="1">
      <alignment horizontal="center" vertical="center"/>
      <protection locked="0"/>
    </xf>
    <xf numFmtId="0" fontId="69" fillId="23" borderId="0" xfId="1" applyFont="1" applyFill="1" applyAlignment="1">
      <alignment horizontal="center" vertical="center" textRotation="90" wrapText="1"/>
    </xf>
    <xf numFmtId="0" fontId="238" fillId="8" borderId="13" xfId="1" applyFont="1" applyFill="1" applyBorder="1" applyAlignment="1" applyProtection="1">
      <alignment horizontal="center" vertical="center"/>
      <protection hidden="1"/>
    </xf>
    <xf numFmtId="0" fontId="238" fillId="8" borderId="14" xfId="1" applyFont="1" applyFill="1" applyBorder="1" applyAlignment="1" applyProtection="1">
      <alignment horizontal="center" vertical="center"/>
      <protection hidden="1"/>
    </xf>
    <xf numFmtId="0" fontId="238" fillId="8" borderId="15" xfId="1" applyFont="1" applyFill="1" applyBorder="1" applyAlignment="1" applyProtection="1">
      <alignment horizontal="center" vertical="center"/>
      <protection hidden="1"/>
    </xf>
    <xf numFmtId="0" fontId="238" fillId="8" borderId="18" xfId="1" applyFont="1" applyFill="1" applyBorder="1" applyAlignment="1" applyProtection="1">
      <alignment horizontal="center" vertical="center"/>
      <protection hidden="1"/>
    </xf>
    <xf numFmtId="0" fontId="238" fillId="8" borderId="19" xfId="1" applyFont="1" applyFill="1" applyBorder="1" applyAlignment="1" applyProtection="1">
      <alignment horizontal="center" vertical="center"/>
      <protection hidden="1"/>
    </xf>
    <xf numFmtId="0" fontId="238" fillId="8" borderId="20" xfId="1" applyFont="1" applyFill="1" applyBorder="1" applyAlignment="1" applyProtection="1">
      <alignment horizontal="center" vertical="center"/>
      <protection hidden="1"/>
    </xf>
    <xf numFmtId="0" fontId="254" fillId="8" borderId="16" xfId="1" applyFont="1" applyFill="1" applyBorder="1" applyAlignment="1">
      <alignment horizontal="center" vertical="center"/>
    </xf>
    <xf numFmtId="0" fontId="0" fillId="8" borderId="0" xfId="0" applyFill="1" applyAlignment="1">
      <alignment horizontal="left" vertical="top" wrapText="1"/>
    </xf>
    <xf numFmtId="179" fontId="325" fillId="43" borderId="14" xfId="0" applyNumberFormat="1" applyFont="1" applyFill="1" applyBorder="1" applyAlignment="1">
      <alignment horizontal="center" vertical="center"/>
    </xf>
    <xf numFmtId="0" fontId="249" fillId="8" borderId="0" xfId="0" applyFont="1" applyFill="1" applyAlignment="1">
      <alignment horizontal="center" vertical="center" wrapText="1"/>
    </xf>
    <xf numFmtId="0" fontId="0" fillId="8" borderId="17" xfId="0" applyFill="1" applyBorder="1" applyAlignment="1" applyProtection="1">
      <alignment horizontal="left" vertical="center" wrapText="1"/>
      <protection locked="0"/>
    </xf>
    <xf numFmtId="0" fontId="54" fillId="85" borderId="0" xfId="1" applyFont="1" applyFill="1" applyAlignment="1" applyProtection="1">
      <alignment horizontal="center" vertical="center" textRotation="90"/>
      <protection locked="0"/>
    </xf>
    <xf numFmtId="0" fontId="255" fillId="8" borderId="44" xfId="1" applyFont="1" applyFill="1" applyBorder="1" applyAlignment="1" applyProtection="1">
      <alignment horizontal="center" vertical="center"/>
      <protection hidden="1"/>
    </xf>
    <xf numFmtId="0" fontId="29" fillId="8" borderId="0" xfId="0" applyFont="1" applyFill="1" applyAlignment="1">
      <alignment horizontal="right" vertical="center"/>
    </xf>
    <xf numFmtId="0" fontId="256" fillId="8" borderId="37" xfId="0" applyFont="1" applyFill="1" applyBorder="1" applyAlignment="1">
      <alignment horizontal="center" vertical="center" wrapText="1"/>
    </xf>
    <xf numFmtId="0" fontId="685" fillId="9" borderId="193" xfId="15" applyFont="1" applyFill="1" applyBorder="1" applyAlignment="1">
      <alignment horizontal="center" vertical="center"/>
    </xf>
    <xf numFmtId="0" fontId="685" fillId="9" borderId="194" xfId="15" applyFont="1" applyFill="1" applyBorder="1" applyAlignment="1">
      <alignment horizontal="center" vertical="center"/>
    </xf>
    <xf numFmtId="0" fontId="685" fillId="9" borderId="196" xfId="15" applyFont="1" applyFill="1" applyBorder="1" applyAlignment="1">
      <alignment horizontal="center" vertical="center"/>
    </xf>
    <xf numFmtId="0" fontId="685" fillId="9" borderId="197" xfId="15" applyFont="1" applyFill="1" applyBorder="1" applyAlignment="1">
      <alignment horizontal="center" vertical="center"/>
    </xf>
    <xf numFmtId="0" fontId="118" fillId="168" borderId="478" xfId="2" applyFont="1" applyFill="1" applyBorder="1" applyAlignment="1">
      <alignment horizontal="center" vertical="center"/>
    </xf>
    <xf numFmtId="0" fontId="118" fillId="168" borderId="0" xfId="2" applyFont="1" applyFill="1" applyAlignment="1">
      <alignment horizontal="center" vertical="center"/>
    </xf>
    <xf numFmtId="0" fontId="686" fillId="82" borderId="482" xfId="1" applyFont="1" applyFill="1" applyBorder="1" applyAlignment="1" applyProtection="1">
      <alignment horizontal="center" vertical="center" wrapText="1"/>
      <protection hidden="1"/>
    </xf>
    <xf numFmtId="0" fontId="686" fillId="82" borderId="478" xfId="1" applyFont="1" applyFill="1" applyBorder="1" applyAlignment="1" applyProtection="1">
      <alignment horizontal="center" vertical="center" wrapText="1"/>
      <protection hidden="1"/>
    </xf>
    <xf numFmtId="0" fontId="686" fillId="82" borderId="279" xfId="1" applyFont="1" applyFill="1" applyBorder="1" applyAlignment="1" applyProtection="1">
      <alignment horizontal="center" vertical="center" wrapText="1"/>
      <protection hidden="1"/>
    </xf>
    <xf numFmtId="0" fontId="686" fillId="82" borderId="0" xfId="1" applyFont="1" applyFill="1" applyAlignment="1" applyProtection="1">
      <alignment horizontal="center" vertical="center" wrapText="1"/>
      <protection hidden="1"/>
    </xf>
    <xf numFmtId="0" fontId="57" fillId="82" borderId="483" xfId="2" applyFont="1" applyFill="1" applyBorder="1" applyAlignment="1">
      <alignment horizontal="center" vertical="center"/>
    </xf>
    <xf numFmtId="0" fontId="57" fillId="82" borderId="202" xfId="2" applyFont="1" applyFill="1" applyBorder="1" applyAlignment="1">
      <alignment horizontal="center" vertical="center"/>
    </xf>
    <xf numFmtId="0" fontId="118" fillId="169" borderId="202" xfId="2" applyFont="1" applyFill="1" applyBorder="1" applyAlignment="1">
      <alignment horizontal="center" vertical="center"/>
    </xf>
    <xf numFmtId="0" fontId="39" fillId="8" borderId="279" xfId="53" applyFont="1" applyFill="1" applyBorder="1" applyAlignment="1">
      <alignment horizontal="center" vertical="center" wrapText="1"/>
    </xf>
    <xf numFmtId="0" fontId="39" fillId="8" borderId="0" xfId="53" applyFont="1" applyFill="1" applyAlignment="1">
      <alignment horizontal="center" vertical="center" wrapText="1"/>
    </xf>
    <xf numFmtId="0" fontId="39" fillId="8" borderId="202" xfId="53" applyFont="1" applyFill="1" applyBorder="1" applyAlignment="1">
      <alignment horizontal="center" vertical="center" wrapText="1"/>
    </xf>
    <xf numFmtId="0" fontId="53" fillId="8" borderId="279" xfId="53" applyFont="1" applyFill="1" applyBorder="1" applyAlignment="1">
      <alignment horizontal="center" vertical="center" wrapText="1"/>
    </xf>
    <xf numFmtId="0" fontId="53" fillId="8" borderId="0" xfId="53" applyFont="1" applyFill="1" applyAlignment="1">
      <alignment horizontal="center" vertical="center" wrapText="1"/>
    </xf>
    <xf numFmtId="0" fontId="53" fillId="8" borderId="202" xfId="53" applyFont="1" applyFill="1" applyBorder="1" applyAlignment="1">
      <alignment horizontal="center" vertical="center" wrapText="1"/>
    </xf>
    <xf numFmtId="0" fontId="60" fillId="170" borderId="279" xfId="1" applyFont="1" applyFill="1" applyBorder="1" applyAlignment="1">
      <alignment horizontal="center" vertical="center"/>
    </xf>
    <xf numFmtId="0" fontId="60" fillId="170" borderId="0" xfId="1" applyFont="1" applyFill="1" applyAlignment="1">
      <alignment horizontal="center" vertical="center"/>
    </xf>
    <xf numFmtId="0" fontId="60" fillId="170" borderId="202" xfId="1" applyFont="1" applyFill="1" applyBorder="1" applyAlignment="1">
      <alignment horizontal="center" vertical="center"/>
    </xf>
    <xf numFmtId="0" fontId="687" fillId="49" borderId="0" xfId="2" applyFont="1" applyFill="1" applyAlignment="1">
      <alignment horizontal="center" vertical="center"/>
    </xf>
    <xf numFmtId="0" fontId="369" fillId="49" borderId="0" xfId="1" applyFont="1" applyFill="1" applyAlignment="1">
      <alignment horizontal="center" vertical="center"/>
    </xf>
    <xf numFmtId="0" fontId="369" fillId="49" borderId="202" xfId="1" applyFont="1" applyFill="1" applyBorder="1" applyAlignment="1">
      <alignment horizontal="center" vertical="center"/>
    </xf>
    <xf numFmtId="0" fontId="204" fillId="49" borderId="0" xfId="1" applyFont="1" applyFill="1" applyAlignment="1" applyProtection="1">
      <alignment horizontal="center" vertical="center"/>
      <protection hidden="1"/>
    </xf>
    <xf numFmtId="0" fontId="204" fillId="49" borderId="202" xfId="1" applyFont="1" applyFill="1" applyBorder="1" applyAlignment="1" applyProtection="1">
      <alignment horizontal="center" vertical="center"/>
      <protection hidden="1"/>
    </xf>
    <xf numFmtId="0" fontId="65" fillId="48" borderId="279" xfId="15" applyFont="1" applyFill="1" applyBorder="1" applyAlignment="1" applyProtection="1">
      <alignment horizontal="center" vertical="center"/>
      <protection locked="0"/>
    </xf>
    <xf numFmtId="0" fontId="61" fillId="49" borderId="0" xfId="2" applyFont="1" applyFill="1" applyAlignment="1">
      <alignment vertical="center" wrapText="1"/>
    </xf>
    <xf numFmtId="0" fontId="61" fillId="49" borderId="0" xfId="2" applyFont="1" applyFill="1" applyAlignment="1">
      <alignment horizontal="right" vertical="center" wrapText="1"/>
    </xf>
    <xf numFmtId="167" fontId="56" fillId="49" borderId="0" xfId="53" applyNumberFormat="1" applyFont="1" applyFill="1" applyAlignment="1">
      <alignment horizontal="center" vertical="center"/>
    </xf>
    <xf numFmtId="1" fontId="195" fillId="80" borderId="0" xfId="53" applyNumberFormat="1" applyFont="1" applyFill="1" applyAlignment="1">
      <alignment horizontal="center" vertical="center"/>
    </xf>
    <xf numFmtId="1" fontId="195" fillId="80" borderId="202" xfId="53" applyNumberFormat="1" applyFont="1" applyFill="1" applyBorder="1" applyAlignment="1">
      <alignment horizontal="center" vertical="center"/>
    </xf>
    <xf numFmtId="167" fontId="75" fillId="49" borderId="0" xfId="53" applyNumberFormat="1" applyFont="1" applyFill="1" applyAlignment="1">
      <alignment horizontal="center" vertical="center"/>
    </xf>
    <xf numFmtId="0" fontId="688" fillId="49" borderId="279" xfId="1" applyFont="1" applyFill="1" applyBorder="1" applyAlignment="1">
      <alignment horizontal="center" vertical="center"/>
    </xf>
    <xf numFmtId="0" fontId="688" fillId="49" borderId="0" xfId="1" applyFont="1" applyFill="1" applyAlignment="1">
      <alignment horizontal="center" vertical="center"/>
    </xf>
    <xf numFmtId="0" fontId="191" fillId="49" borderId="0" xfId="1" applyFont="1" applyFill="1" applyAlignment="1">
      <alignment horizontal="left" vertical="center" wrapText="1"/>
    </xf>
    <xf numFmtId="0" fontId="29" fillId="23" borderId="279" xfId="1" applyFont="1" applyFill="1" applyBorder="1" applyAlignment="1" applyProtection="1">
      <alignment horizontal="center" vertical="center"/>
      <protection hidden="1"/>
    </xf>
    <xf numFmtId="0" fontId="29" fillId="23" borderId="0" xfId="1" applyFont="1" applyFill="1" applyAlignment="1" applyProtection="1">
      <alignment horizontal="center" vertical="center" wrapText="1"/>
      <protection hidden="1"/>
    </xf>
    <xf numFmtId="0" fontId="60" fillId="174" borderId="279" xfId="1" applyFont="1" applyFill="1" applyBorder="1" applyAlignment="1">
      <alignment horizontal="left" vertical="center"/>
    </xf>
    <xf numFmtId="0" fontId="60" fillId="174" borderId="0" xfId="1" applyFont="1" applyFill="1" applyAlignment="1">
      <alignment horizontal="left" vertical="center"/>
    </xf>
    <xf numFmtId="0" fontId="60" fillId="174" borderId="202" xfId="1" applyFont="1" applyFill="1" applyBorder="1" applyAlignment="1">
      <alignment horizontal="left" vertical="center"/>
    </xf>
    <xf numFmtId="167" fontId="76" fillId="9" borderId="216" xfId="53" applyNumberFormat="1" applyFont="1" applyFill="1" applyBorder="1" applyAlignment="1">
      <alignment horizontal="left" vertical="center"/>
    </xf>
    <xf numFmtId="167" fontId="76" fillId="9" borderId="217" xfId="53" applyNumberFormat="1" applyFont="1" applyFill="1" applyBorder="1" applyAlignment="1">
      <alignment horizontal="left" vertical="center"/>
    </xf>
    <xf numFmtId="167" fontId="76" fillId="9" borderId="0" xfId="53" applyNumberFormat="1" applyFont="1" applyFill="1" applyAlignment="1">
      <alignment horizontal="left" vertical="center"/>
    </xf>
    <xf numFmtId="167" fontId="76" fillId="9" borderId="202" xfId="53" applyNumberFormat="1" applyFont="1" applyFill="1" applyBorder="1" applyAlignment="1">
      <alignment horizontal="left" vertical="center"/>
    </xf>
    <xf numFmtId="0" fontId="61" fillId="43" borderId="472" xfId="2" applyFont="1" applyFill="1" applyBorder="1" applyAlignment="1">
      <alignment horizontal="center" vertical="center"/>
    </xf>
    <xf numFmtId="0" fontId="61" fillId="43" borderId="473" xfId="2" applyFont="1" applyFill="1" applyBorder="1" applyAlignment="1">
      <alignment horizontal="center" vertical="center"/>
    </xf>
    <xf numFmtId="0" fontId="61" fillId="43" borderId="474" xfId="2" applyFont="1" applyFill="1" applyBorder="1" applyAlignment="1">
      <alignment horizontal="center" vertical="center"/>
    </xf>
    <xf numFmtId="0" fontId="29" fillId="170" borderId="279" xfId="1" applyFont="1" applyFill="1" applyBorder="1" applyAlignment="1">
      <alignment horizontal="right" vertical="center"/>
    </xf>
    <xf numFmtId="0" fontId="29" fillId="170" borderId="0" xfId="1" applyFont="1" applyFill="1" applyAlignment="1">
      <alignment horizontal="right" vertical="center"/>
    </xf>
    <xf numFmtId="0" fontId="29" fillId="170" borderId="202" xfId="1" applyFont="1" applyFill="1" applyBorder="1" applyAlignment="1">
      <alignment horizontal="right" vertical="center"/>
    </xf>
    <xf numFmtId="0" fontId="60" fillId="170" borderId="279" xfId="1" applyFont="1" applyFill="1" applyBorder="1" applyAlignment="1">
      <alignment horizontal="right" vertical="center"/>
    </xf>
    <xf numFmtId="0" fontId="60" fillId="170" borderId="0" xfId="1" applyFont="1" applyFill="1" applyAlignment="1">
      <alignment horizontal="right" vertical="center"/>
    </xf>
    <xf numFmtId="0" fontId="60" fillId="170" borderId="202" xfId="1" applyFont="1" applyFill="1" applyBorder="1" applyAlignment="1">
      <alignment horizontal="right" vertical="center"/>
    </xf>
    <xf numFmtId="0" fontId="28" fillId="49" borderId="0" xfId="1" applyFont="1" applyFill="1" applyAlignment="1" applyProtection="1">
      <alignment horizontal="center" vertical="center"/>
      <protection hidden="1"/>
    </xf>
    <xf numFmtId="0" fontId="28" fillId="49" borderId="202" xfId="1" applyFont="1" applyFill="1" applyBorder="1" applyAlignment="1" applyProtection="1">
      <alignment horizontal="center" vertical="center"/>
      <protection hidden="1"/>
    </xf>
    <xf numFmtId="0" fontId="29" fillId="50" borderId="279" xfId="1" applyFont="1" applyFill="1" applyBorder="1" applyAlignment="1">
      <alignment horizontal="right" vertical="center"/>
    </xf>
    <xf numFmtId="0" fontId="29" fillId="50" borderId="0" xfId="1" applyFont="1" applyFill="1" applyAlignment="1">
      <alignment horizontal="right" vertical="center"/>
    </xf>
    <xf numFmtId="0" fontId="29" fillId="50" borderId="202" xfId="1" applyFont="1" applyFill="1" applyBorder="1" applyAlignment="1">
      <alignment horizontal="right" vertical="center"/>
    </xf>
    <xf numFmtId="0" fontId="146" fillId="21" borderId="0" xfId="6" applyFill="1" applyBorder="1" applyAlignment="1">
      <alignment horizontal="left" vertical="center"/>
    </xf>
    <xf numFmtId="0" fontId="42" fillId="21" borderId="0" xfId="0" applyFont="1" applyFill="1" applyAlignment="1">
      <alignment horizontal="left" vertical="center"/>
    </xf>
    <xf numFmtId="0" fontId="42" fillId="21" borderId="202" xfId="0" applyFont="1" applyFill="1" applyBorder="1" applyAlignment="1">
      <alignment horizontal="left" vertical="center"/>
    </xf>
    <xf numFmtId="0" fontId="29" fillId="50" borderId="279" xfId="1" applyFont="1" applyFill="1" applyBorder="1" applyAlignment="1">
      <alignment horizontal="left" vertical="center"/>
    </xf>
    <xf numFmtId="0" fontId="29" fillId="50" borderId="0" xfId="1" applyFont="1" applyFill="1" applyAlignment="1">
      <alignment horizontal="left" vertical="center"/>
    </xf>
    <xf numFmtId="0" fontId="29" fillId="50" borderId="202" xfId="1" applyFont="1" applyFill="1" applyBorder="1" applyAlignment="1">
      <alignment horizontal="left" vertical="center"/>
    </xf>
    <xf numFmtId="0" fontId="693" fillId="9" borderId="193" xfId="0" applyFont="1" applyFill="1" applyBorder="1" applyAlignment="1">
      <alignment horizontal="center" vertical="center"/>
    </xf>
    <xf numFmtId="0" fontId="693" fillId="9" borderId="194" xfId="0" applyFont="1" applyFill="1" applyBorder="1" applyAlignment="1">
      <alignment horizontal="center" vertical="center"/>
    </xf>
    <xf numFmtId="0" fontId="693" fillId="9" borderId="195" xfId="0" applyFont="1" applyFill="1" applyBorder="1" applyAlignment="1">
      <alignment horizontal="center" vertical="center"/>
    </xf>
    <xf numFmtId="0" fontId="693" fillId="9" borderId="196" xfId="0" applyFont="1" applyFill="1" applyBorder="1" applyAlignment="1">
      <alignment horizontal="center" vertical="center"/>
    </xf>
    <xf numFmtId="0" fontId="693" fillId="9" borderId="197" xfId="0" applyFont="1" applyFill="1" applyBorder="1" applyAlignment="1">
      <alignment horizontal="center" vertical="center"/>
    </xf>
    <xf numFmtId="0" fontId="693" fillId="9" borderId="198" xfId="0" applyFont="1" applyFill="1" applyBorder="1" applyAlignment="1">
      <alignment horizontal="center" vertical="center"/>
    </xf>
    <xf numFmtId="0" fontId="321" fillId="96" borderId="0" xfId="0" applyFont="1" applyFill="1" applyAlignment="1">
      <alignment horizontal="center" vertical="center" wrapText="1"/>
    </xf>
    <xf numFmtId="0" fontId="1" fillId="11" borderId="0" xfId="0" applyFont="1" applyFill="1" applyAlignment="1">
      <alignment horizontal="center" vertical="center" wrapText="1"/>
    </xf>
    <xf numFmtId="0" fontId="252" fillId="8" borderId="42" xfId="1" applyFont="1" applyFill="1" applyBorder="1" applyAlignment="1" applyProtection="1">
      <alignment horizontal="center" vertical="center"/>
      <protection hidden="1"/>
    </xf>
    <xf numFmtId="0" fontId="252" fillId="8" borderId="0" xfId="1" applyFont="1" applyFill="1" applyAlignment="1" applyProtection="1">
      <alignment horizontal="center" vertical="center"/>
      <protection hidden="1"/>
    </xf>
    <xf numFmtId="0" fontId="252" fillId="8" borderId="41" xfId="1" applyFont="1" applyFill="1" applyBorder="1" applyAlignment="1" applyProtection="1">
      <alignment horizontal="center" vertical="center"/>
      <protection hidden="1"/>
    </xf>
    <xf numFmtId="0" fontId="696" fillId="8" borderId="0" xfId="1" applyFont="1" applyFill="1" applyAlignment="1" applyProtection="1">
      <alignment horizontal="center" vertical="center"/>
      <protection hidden="1"/>
    </xf>
    <xf numFmtId="0" fontId="696" fillId="8" borderId="202" xfId="1" applyFont="1" applyFill="1" applyBorder="1" applyAlignment="1" applyProtection="1">
      <alignment horizontal="center" vertical="center"/>
      <protection hidden="1"/>
    </xf>
    <xf numFmtId="0" fontId="237" fillId="8" borderId="482" xfId="1" applyFont="1" applyFill="1" applyBorder="1" applyAlignment="1" applyProtection="1">
      <alignment horizontal="center" vertical="center"/>
      <protection hidden="1"/>
    </xf>
    <xf numFmtId="0" fontId="237" fillId="8" borderId="478" xfId="1" applyFont="1" applyFill="1" applyBorder="1" applyAlignment="1" applyProtection="1">
      <alignment horizontal="center" vertical="center"/>
      <protection hidden="1"/>
    </xf>
    <xf numFmtId="0" fontId="237" fillId="8" borderId="483" xfId="1" applyFont="1" applyFill="1" applyBorder="1" applyAlignment="1" applyProtection="1">
      <alignment horizontal="center" vertical="center"/>
      <protection hidden="1"/>
    </xf>
    <xf numFmtId="0" fontId="237" fillId="8" borderId="279" xfId="1" applyFont="1" applyFill="1" applyBorder="1" applyAlignment="1" applyProtection="1">
      <alignment horizontal="center" vertical="center"/>
      <protection hidden="1"/>
    </xf>
    <xf numFmtId="0" fontId="237" fillId="8" borderId="202" xfId="1" applyFont="1" applyFill="1" applyBorder="1" applyAlignment="1" applyProtection="1">
      <alignment horizontal="center" vertical="center"/>
      <protection hidden="1"/>
    </xf>
    <xf numFmtId="0" fontId="238" fillId="8" borderId="482" xfId="1" applyFont="1" applyFill="1" applyBorder="1" applyAlignment="1" applyProtection="1">
      <alignment horizontal="center" vertical="center"/>
      <protection hidden="1"/>
    </xf>
    <xf numFmtId="0" fontId="238" fillId="8" borderId="478" xfId="1" applyFont="1" applyFill="1" applyBorder="1" applyAlignment="1" applyProtection="1">
      <alignment horizontal="center" vertical="center"/>
      <protection hidden="1"/>
    </xf>
    <xf numFmtId="0" fontId="238" fillId="8" borderId="483" xfId="1" applyFont="1" applyFill="1" applyBorder="1" applyAlignment="1" applyProtection="1">
      <alignment horizontal="center" vertical="center"/>
      <protection hidden="1"/>
    </xf>
    <xf numFmtId="0" fontId="238" fillId="8" borderId="279" xfId="1" applyFont="1" applyFill="1" applyBorder="1" applyAlignment="1" applyProtection="1">
      <alignment horizontal="center" vertical="center"/>
      <protection hidden="1"/>
    </xf>
    <xf numFmtId="0" fontId="694" fillId="8" borderId="279" xfId="6" applyNumberFormat="1" applyFont="1" applyFill="1" applyBorder="1" applyAlignment="1">
      <alignment horizontal="center" vertical="center" wrapText="1"/>
    </xf>
    <xf numFmtId="0" fontId="694" fillId="8" borderId="0" xfId="6" applyNumberFormat="1" applyFont="1" applyFill="1" applyBorder="1" applyAlignment="1">
      <alignment horizontal="center" vertical="center" wrapText="1"/>
    </xf>
    <xf numFmtId="0" fontId="694" fillId="8" borderId="202" xfId="6" applyNumberFormat="1" applyFont="1" applyFill="1" applyBorder="1" applyAlignment="1">
      <alignment horizontal="center" vertical="center" wrapText="1"/>
    </xf>
    <xf numFmtId="0" fontId="694" fillId="8" borderId="249" xfId="6" applyNumberFormat="1" applyFont="1" applyFill="1" applyBorder="1" applyAlignment="1">
      <alignment horizontal="center" vertical="center" wrapText="1"/>
    </xf>
    <xf numFmtId="0" fontId="694" fillId="8" borderId="197" xfId="6" applyNumberFormat="1" applyFont="1" applyFill="1" applyBorder="1" applyAlignment="1">
      <alignment horizontal="center" vertical="center" wrapText="1"/>
    </xf>
    <xf numFmtId="0" fontId="694" fillId="8" borderId="250" xfId="6" applyNumberFormat="1" applyFont="1" applyFill="1" applyBorder="1" applyAlignment="1">
      <alignment horizontal="center" vertical="center" wrapText="1"/>
    </xf>
    <xf numFmtId="0" fontId="28" fillId="8" borderId="279" xfId="8" applyFont="1" applyFill="1" applyBorder="1" applyAlignment="1">
      <alignment horizontal="center" vertical="center" wrapText="1"/>
    </xf>
    <xf numFmtId="0" fontId="91" fillId="8" borderId="310" xfId="1" applyFont="1" applyFill="1" applyBorder="1" applyAlignment="1" applyProtection="1">
      <alignment horizontal="center" vertical="center" wrapText="1"/>
      <protection hidden="1"/>
    </xf>
    <xf numFmtId="0" fontId="91" fillId="8" borderId="0" xfId="1" applyFont="1" applyFill="1" applyAlignment="1" applyProtection="1">
      <alignment horizontal="center" vertical="center" wrapText="1"/>
      <protection hidden="1"/>
    </xf>
    <xf numFmtId="0" fontId="200" fillId="8" borderId="310" xfId="1" applyFont="1" applyFill="1" applyBorder="1" applyAlignment="1" applyProtection="1">
      <alignment horizontal="center" vertical="center" wrapText="1"/>
      <protection hidden="1"/>
    </xf>
    <xf numFmtId="0" fontId="200" fillId="8" borderId="0" xfId="1" applyFont="1" applyFill="1" applyAlignment="1" applyProtection="1">
      <alignment horizontal="center" vertical="center" wrapText="1"/>
      <protection hidden="1"/>
    </xf>
    <xf numFmtId="0" fontId="693" fillId="9" borderId="247" xfId="0" applyFont="1" applyFill="1" applyBorder="1" applyAlignment="1">
      <alignment horizontal="center" vertical="center"/>
    </xf>
    <xf numFmtId="0" fontId="693" fillId="9" borderId="248" xfId="0" applyFont="1" applyFill="1" applyBorder="1" applyAlignment="1">
      <alignment horizontal="center" vertical="center"/>
    </xf>
    <xf numFmtId="0" fontId="693" fillId="9" borderId="249" xfId="0" applyFont="1" applyFill="1" applyBorder="1" applyAlignment="1">
      <alignment horizontal="center" vertical="center"/>
    </xf>
    <xf numFmtId="0" fontId="693" fillId="9" borderId="250" xfId="0" applyFont="1" applyFill="1" applyBorder="1" applyAlignment="1">
      <alignment horizontal="center" vertical="center"/>
    </xf>
    <xf numFmtId="167" fontId="112" fillId="80" borderId="42" xfId="8" applyNumberFormat="1" applyFont="1" applyFill="1" applyBorder="1" applyAlignment="1">
      <alignment horizontal="center" vertical="center"/>
    </xf>
    <xf numFmtId="167" fontId="112" fillId="80" borderId="0" xfId="8" applyNumberFormat="1" applyFont="1" applyFill="1" applyAlignment="1">
      <alignment horizontal="center" vertical="center"/>
    </xf>
    <xf numFmtId="0" fontId="39" fillId="8" borderId="310" xfId="0" applyFont="1" applyFill="1" applyBorder="1" applyAlignment="1">
      <alignment horizontal="center" vertical="center" wrapText="1"/>
    </xf>
    <xf numFmtId="0" fontId="39" fillId="8" borderId="467" xfId="0" applyFont="1" applyFill="1" applyBorder="1" applyAlignment="1">
      <alignment horizontal="center" vertical="center" wrapText="1"/>
    </xf>
    <xf numFmtId="0" fontId="39" fillId="8" borderId="0" xfId="0" applyFont="1" applyFill="1" applyAlignment="1">
      <alignment horizontal="center" vertical="center" wrapText="1"/>
    </xf>
    <xf numFmtId="0" fontId="39" fillId="8" borderId="202" xfId="0" applyFont="1" applyFill="1" applyBorder="1" applyAlignment="1">
      <alignment horizontal="center" vertical="center" wrapText="1"/>
    </xf>
    <xf numFmtId="0" fontId="39" fillId="8" borderId="19" xfId="0" applyFont="1" applyFill="1" applyBorder="1" applyAlignment="1">
      <alignment horizontal="center" vertical="center" wrapText="1"/>
    </xf>
    <xf numFmtId="0" fontId="39" fillId="8" borderId="91" xfId="0" applyFont="1" applyFill="1" applyBorder="1" applyAlignment="1">
      <alignment horizontal="center" vertical="center" wrapText="1"/>
    </xf>
    <xf numFmtId="0" fontId="39" fillId="8" borderId="0" xfId="1" applyFont="1" applyFill="1" applyAlignment="1" applyProtection="1">
      <alignment horizontal="center" vertical="center" wrapText="1"/>
      <protection hidden="1"/>
    </xf>
    <xf numFmtId="167" fontId="39" fillId="8" borderId="42" xfId="8" applyNumberFormat="1" applyFont="1" applyFill="1" applyBorder="1" applyAlignment="1">
      <alignment horizontal="center" vertical="center"/>
    </xf>
    <xf numFmtId="167" fontId="39" fillId="8" borderId="0" xfId="8" applyNumberFormat="1" applyFont="1" applyFill="1" applyAlignment="1">
      <alignment horizontal="center" vertical="center"/>
    </xf>
    <xf numFmtId="167" fontId="39" fillId="8" borderId="41" xfId="8" applyNumberFormat="1" applyFont="1" applyFill="1" applyBorder="1" applyAlignment="1">
      <alignment horizontal="center" vertical="center"/>
    </xf>
    <xf numFmtId="1" fontId="266" fillId="80" borderId="42" xfId="8" applyNumberFormat="1" applyFont="1" applyFill="1" applyBorder="1" applyAlignment="1">
      <alignment horizontal="center" vertical="center"/>
    </xf>
    <xf numFmtId="1" fontId="266" fillId="80" borderId="41" xfId="8" applyNumberFormat="1" applyFont="1" applyFill="1" applyBorder="1" applyAlignment="1">
      <alignment horizontal="center" vertical="center"/>
    </xf>
    <xf numFmtId="0" fontId="283" fillId="8" borderId="42" xfId="1" applyFont="1" applyFill="1" applyBorder="1" applyAlignment="1">
      <alignment horizontal="center" vertical="center"/>
    </xf>
    <xf numFmtId="0" fontId="283" fillId="8" borderId="0" xfId="1" applyFont="1" applyFill="1" applyAlignment="1">
      <alignment horizontal="center" vertical="center"/>
    </xf>
    <xf numFmtId="0" fontId="695" fillId="8" borderId="42" xfId="1" applyFont="1" applyFill="1" applyBorder="1" applyAlignment="1">
      <alignment horizontal="center" vertical="center"/>
    </xf>
    <xf numFmtId="0" fontId="695" fillId="8" borderId="41" xfId="1" applyFont="1" applyFill="1" applyBorder="1" applyAlignment="1">
      <alignment horizontal="center" vertical="center"/>
    </xf>
    <xf numFmtId="0" fontId="39" fillId="8" borderId="0" xfId="1" applyFont="1" applyFill="1" applyAlignment="1" applyProtection="1">
      <alignment horizontal="center" vertical="center"/>
      <protection hidden="1"/>
    </xf>
    <xf numFmtId="0" fontId="39" fillId="8" borderId="41" xfId="1" applyFont="1" applyFill="1" applyBorder="1" applyAlignment="1" applyProtection="1">
      <alignment horizontal="center" vertical="center"/>
      <protection hidden="1"/>
    </xf>
    <xf numFmtId="0" fontId="39" fillId="8" borderId="310" xfId="1" applyFont="1" applyFill="1" applyBorder="1" applyAlignment="1" applyProtection="1">
      <alignment horizontal="center" vertical="center"/>
      <protection hidden="1"/>
    </xf>
    <xf numFmtId="0" fontId="39" fillId="8" borderId="432" xfId="1" applyFont="1" applyFill="1" applyBorder="1" applyAlignment="1" applyProtection="1">
      <alignment horizontal="center" vertical="center"/>
      <protection hidden="1"/>
    </xf>
    <xf numFmtId="167" fontId="39" fillId="8" borderId="501" xfId="8" applyNumberFormat="1" applyFont="1" applyFill="1" applyBorder="1" applyAlignment="1">
      <alignment horizontal="center" vertical="center"/>
    </xf>
    <xf numFmtId="167" fontId="39" fillId="8" borderId="310" xfId="8" applyNumberFormat="1" applyFont="1" applyFill="1" applyBorder="1" applyAlignment="1">
      <alignment horizontal="center" vertical="center"/>
    </xf>
    <xf numFmtId="167" fontId="39" fillId="8" borderId="432" xfId="8" applyNumberFormat="1" applyFont="1" applyFill="1" applyBorder="1" applyAlignment="1">
      <alignment horizontal="center" vertical="center"/>
    </xf>
    <xf numFmtId="167" fontId="39" fillId="8" borderId="19" xfId="8" applyNumberFormat="1" applyFont="1" applyFill="1" applyBorder="1" applyAlignment="1">
      <alignment horizontal="center" vertical="center"/>
    </xf>
    <xf numFmtId="0" fontId="39" fillId="8" borderId="19" xfId="1" applyFont="1" applyFill="1" applyBorder="1" applyAlignment="1" applyProtection="1">
      <alignment horizontal="center" vertical="center"/>
      <protection hidden="1"/>
    </xf>
    <xf numFmtId="0" fontId="39" fillId="8" borderId="136" xfId="1" applyFont="1" applyFill="1" applyBorder="1" applyAlignment="1" applyProtection="1">
      <alignment horizontal="center" vertical="center"/>
      <protection hidden="1"/>
    </xf>
    <xf numFmtId="167" fontId="39" fillId="8" borderId="135" xfId="8" applyNumberFormat="1" applyFont="1" applyFill="1" applyBorder="1" applyAlignment="1">
      <alignment horizontal="center" vertical="center"/>
    </xf>
    <xf numFmtId="167" fontId="39" fillId="8" borderId="136" xfId="8" applyNumberFormat="1" applyFont="1" applyFill="1" applyBorder="1" applyAlignment="1">
      <alignment horizontal="center" vertical="center"/>
    </xf>
    <xf numFmtId="0" fontId="700" fillId="8" borderId="42" xfId="1" applyFont="1" applyFill="1" applyBorder="1" applyAlignment="1">
      <alignment horizontal="center" vertical="center"/>
    </xf>
    <xf numFmtId="0" fontId="700" fillId="8" borderId="41" xfId="1" applyFont="1" applyFill="1" applyBorder="1" applyAlignment="1">
      <alignment horizontal="center" vertical="center"/>
    </xf>
    <xf numFmtId="167" fontId="701" fillId="9" borderId="42" xfId="0" applyNumberFormat="1" applyFont="1" applyFill="1" applyBorder="1" applyAlignment="1">
      <alignment horizontal="center" vertical="center"/>
    </xf>
    <xf numFmtId="167" fontId="701" fillId="9" borderId="41" xfId="0" applyNumberFormat="1" applyFont="1" applyFill="1" applyBorder="1" applyAlignment="1">
      <alignment horizontal="center" vertical="center"/>
    </xf>
    <xf numFmtId="0" fontId="249" fillId="8" borderId="202" xfId="0" applyFont="1" applyFill="1" applyBorder="1" applyAlignment="1" applyProtection="1">
      <alignment horizontal="center" vertical="center"/>
      <protection locked="0"/>
    </xf>
    <xf numFmtId="0" fontId="161" fillId="85" borderId="279" xfId="0" applyFont="1" applyFill="1" applyBorder="1" applyAlignment="1">
      <alignment horizontal="right" vertical="center"/>
    </xf>
    <xf numFmtId="0" fontId="225" fillId="21" borderId="0" xfId="6" applyFont="1" applyFill="1" applyBorder="1" applyAlignment="1">
      <alignment horizontal="left" vertical="center"/>
    </xf>
    <xf numFmtId="0" fontId="225" fillId="21" borderId="202" xfId="6" applyFont="1" applyFill="1" applyBorder="1" applyAlignment="1">
      <alignment horizontal="left" vertical="center"/>
    </xf>
    <xf numFmtId="0" fontId="249" fillId="8" borderId="486" xfId="0" applyFont="1" applyFill="1" applyBorder="1" applyAlignment="1">
      <alignment horizontal="center" vertical="center" wrapText="1"/>
    </xf>
    <xf numFmtId="0" fontId="249" fillId="8" borderId="310" xfId="0" applyFont="1" applyFill="1" applyBorder="1" applyAlignment="1">
      <alignment horizontal="center" vertical="center" wrapText="1"/>
    </xf>
    <xf numFmtId="0" fontId="249" fillId="8" borderId="467" xfId="0" applyFont="1" applyFill="1" applyBorder="1" applyAlignment="1">
      <alignment horizontal="center" vertical="center" wrapText="1"/>
    </xf>
    <xf numFmtId="0" fontId="249" fillId="8" borderId="472" xfId="0" applyFont="1" applyFill="1" applyBorder="1" applyAlignment="1">
      <alignment horizontal="center" vertical="center" wrapText="1"/>
    </xf>
    <xf numFmtId="0" fontId="249" fillId="8" borderId="473" xfId="0" applyFont="1" applyFill="1" applyBorder="1" applyAlignment="1">
      <alignment horizontal="center" vertical="center" wrapText="1"/>
    </xf>
    <xf numFmtId="0" fontId="249" fillId="8" borderId="474" xfId="0" applyFont="1" applyFill="1" applyBorder="1" applyAlignment="1">
      <alignment horizontal="center" vertical="center" wrapText="1"/>
    </xf>
    <xf numFmtId="0" fontId="39" fillId="8" borderId="501" xfId="0" applyFont="1" applyFill="1" applyBorder="1" applyAlignment="1">
      <alignment horizontal="center" vertical="center"/>
    </xf>
    <xf numFmtId="0" fontId="39" fillId="8" borderId="310" xfId="0" applyFont="1" applyFill="1" applyBorder="1" applyAlignment="1">
      <alignment horizontal="center" vertical="center"/>
    </xf>
    <xf numFmtId="0" fontId="39" fillId="8" borderId="467" xfId="0" applyFont="1" applyFill="1" applyBorder="1" applyAlignment="1">
      <alignment horizontal="center" vertical="center"/>
    </xf>
    <xf numFmtId="0" fontId="39" fillId="8" borderId="135" xfId="0" applyFont="1" applyFill="1" applyBorder="1" applyAlignment="1">
      <alignment horizontal="center" vertical="center"/>
    </xf>
    <xf numFmtId="0" fontId="39" fillId="8" borderId="19" xfId="0" applyFont="1" applyFill="1" applyBorder="1" applyAlignment="1">
      <alignment horizontal="center" vertical="center"/>
    </xf>
    <xf numFmtId="0" fontId="39" fillId="8" borderId="91" xfId="0" applyFont="1" applyFill="1" applyBorder="1" applyAlignment="1">
      <alignment horizontal="center" vertical="center"/>
    </xf>
    <xf numFmtId="0" fontId="699" fillId="8" borderId="0" xfId="1" applyFont="1" applyFill="1" applyAlignment="1" applyProtection="1">
      <alignment horizontal="center" vertical="center"/>
      <protection hidden="1"/>
    </xf>
    <xf numFmtId="0" fontId="29" fillId="85" borderId="279" xfId="1" applyFont="1" applyFill="1" applyBorder="1" applyAlignment="1">
      <alignment horizontal="left" vertical="center"/>
    </xf>
    <xf numFmtId="0" fontId="29" fillId="85" borderId="0" xfId="1" applyFont="1" applyFill="1" applyAlignment="1">
      <alignment horizontal="left" vertical="center"/>
    </xf>
    <xf numFmtId="0" fontId="29" fillId="85" borderId="202" xfId="1" applyFont="1" applyFill="1" applyBorder="1" applyAlignment="1">
      <alignment horizontal="left" vertical="center"/>
    </xf>
    <xf numFmtId="0" fontId="249" fillId="8" borderId="472" xfId="0" applyFont="1" applyFill="1" applyBorder="1" applyAlignment="1">
      <alignment horizontal="center" vertical="center"/>
    </xf>
    <xf numFmtId="0" fontId="249" fillId="8" borderId="473" xfId="0" applyFont="1" applyFill="1" applyBorder="1" applyAlignment="1">
      <alignment horizontal="center" vertical="center"/>
    </xf>
    <xf numFmtId="0" fontId="249" fillId="8" borderId="474" xfId="0" applyFont="1" applyFill="1" applyBorder="1" applyAlignment="1">
      <alignment horizontal="center" vertical="center"/>
    </xf>
    <xf numFmtId="0" fontId="69" fillId="85" borderId="0" xfId="1" applyFont="1" applyFill="1" applyAlignment="1">
      <alignment horizontal="center" vertical="center" textRotation="90" wrapText="1"/>
    </xf>
    <xf numFmtId="0" fontId="29" fillId="8" borderId="0" xfId="0" applyFont="1" applyFill="1" applyAlignment="1" applyProtection="1">
      <alignment horizontal="left" vertical="center" wrapText="1"/>
      <protection locked="0"/>
    </xf>
    <xf numFmtId="0" fontId="29" fillId="8" borderId="202" xfId="0" applyFont="1" applyFill="1" applyBorder="1" applyAlignment="1" applyProtection="1">
      <alignment horizontal="left" vertical="center" wrapText="1"/>
      <protection locked="0"/>
    </xf>
    <xf numFmtId="0" fontId="704" fillId="0" borderId="0" xfId="6" applyFont="1" applyAlignment="1">
      <alignment horizontal="center" vertical="center"/>
    </xf>
    <xf numFmtId="0" fontId="705" fillId="8" borderId="279" xfId="0" applyFont="1" applyFill="1" applyBorder="1" applyAlignment="1">
      <alignment horizontal="center" vertical="center"/>
    </xf>
    <xf numFmtId="0" fontId="705" fillId="8" borderId="0" xfId="0" applyFont="1" applyFill="1" applyAlignment="1">
      <alignment horizontal="center" vertical="center"/>
    </xf>
    <xf numFmtId="0" fontId="705" fillId="8" borderId="202" xfId="0" applyFont="1" applyFill="1" applyBorder="1" applyAlignment="1">
      <alignment horizontal="center" vertical="center"/>
    </xf>
    <xf numFmtId="0" fontId="706" fillId="8" borderId="279" xfId="0" applyFont="1" applyFill="1" applyBorder="1" applyAlignment="1">
      <alignment horizontal="center" vertical="center"/>
    </xf>
    <xf numFmtId="0" fontId="706" fillId="8" borderId="0" xfId="0" applyFont="1" applyFill="1" applyAlignment="1">
      <alignment horizontal="center" vertical="center"/>
    </xf>
    <xf numFmtId="0" fontId="706" fillId="8" borderId="202" xfId="0" applyFont="1" applyFill="1" applyBorder="1" applyAlignment="1">
      <alignment horizontal="center" vertical="center"/>
    </xf>
    <xf numFmtId="0" fontId="520" fillId="8" borderId="279" xfId="6" applyNumberFormat="1" applyFont="1" applyFill="1" applyBorder="1" applyAlignment="1">
      <alignment horizontal="center" vertical="center"/>
    </xf>
    <xf numFmtId="0" fontId="520" fillId="8" borderId="0" xfId="6" applyNumberFormat="1" applyFont="1" applyFill="1" applyBorder="1" applyAlignment="1">
      <alignment horizontal="center" vertical="center"/>
    </xf>
    <xf numFmtId="0" fontId="520" fillId="8" borderId="202" xfId="6" applyNumberFormat="1" applyFont="1" applyFill="1" applyBorder="1" applyAlignment="1">
      <alignment horizontal="center" vertical="center"/>
    </xf>
    <xf numFmtId="0" fontId="520" fillId="8" borderId="249" xfId="6" applyNumberFormat="1" applyFont="1" applyFill="1" applyBorder="1" applyAlignment="1">
      <alignment horizontal="center" vertical="center"/>
    </xf>
    <xf numFmtId="0" fontId="520" fillId="8" borderId="197" xfId="6" applyNumberFormat="1" applyFont="1" applyFill="1" applyBorder="1" applyAlignment="1">
      <alignment horizontal="center" vertical="center"/>
    </xf>
    <xf numFmtId="0" fontId="520" fillId="8" borderId="250" xfId="6" applyNumberFormat="1" applyFont="1" applyFill="1" applyBorder="1" applyAlignment="1">
      <alignment horizontal="center" vertical="center"/>
    </xf>
    <xf numFmtId="0" fontId="3" fillId="85" borderId="473" xfId="0" applyFont="1" applyFill="1" applyBorder="1" applyAlignment="1">
      <alignment horizontal="center"/>
    </xf>
    <xf numFmtId="0" fontId="28" fillId="8" borderId="249" xfId="8" applyFont="1" applyFill="1" applyBorder="1" applyAlignment="1">
      <alignment horizontal="center" vertical="center" wrapText="1"/>
    </xf>
    <xf numFmtId="0" fontId="28" fillId="8" borderId="197" xfId="8" applyFont="1" applyFill="1" applyBorder="1" applyAlignment="1">
      <alignment horizontal="center" vertical="center" wrapText="1"/>
    </xf>
    <xf numFmtId="0" fontId="28" fillId="8" borderId="250" xfId="8" applyFont="1" applyFill="1" applyBorder="1" applyAlignment="1">
      <alignment horizontal="center" vertical="center" wrapText="1"/>
    </xf>
    <xf numFmtId="0" fontId="112" fillId="8" borderId="310" xfId="1" applyFont="1" applyFill="1" applyBorder="1" applyAlignment="1" applyProtection="1">
      <alignment horizontal="center" vertical="center" wrapText="1"/>
      <protection hidden="1"/>
    </xf>
    <xf numFmtId="0" fontId="112" fillId="8" borderId="0" xfId="1" applyFont="1" applyFill="1" applyAlignment="1" applyProtection="1">
      <alignment horizontal="center" vertical="center" wrapText="1"/>
      <protection hidden="1"/>
    </xf>
    <xf numFmtId="0" fontId="266" fillId="8" borderId="310" xfId="1" applyFont="1" applyFill="1" applyBorder="1" applyAlignment="1" applyProtection="1">
      <alignment horizontal="center" vertical="center" wrapText="1"/>
      <protection hidden="1"/>
    </xf>
    <xf numFmtId="0" fontId="266" fillId="8" borderId="0" xfId="1" applyFont="1" applyFill="1" applyAlignment="1" applyProtection="1">
      <alignment horizontal="center" vertical="center" wrapText="1"/>
      <protection hidden="1"/>
    </xf>
    <xf numFmtId="0" fontId="39" fillId="8" borderId="17" xfId="1" applyFont="1" applyFill="1" applyBorder="1" applyAlignment="1" applyProtection="1">
      <alignment horizontal="center" vertical="center"/>
      <protection hidden="1"/>
    </xf>
    <xf numFmtId="167" fontId="39" fillId="8" borderId="16" xfId="8" applyNumberFormat="1" applyFont="1" applyFill="1" applyBorder="1" applyAlignment="1">
      <alignment horizontal="center" vertical="center"/>
    </xf>
    <xf numFmtId="167" fontId="39" fillId="8" borderId="17" xfId="8" applyNumberFormat="1" applyFont="1" applyFill="1" applyBorder="1" applyAlignment="1">
      <alignment horizontal="center" vertical="center"/>
    </xf>
    <xf numFmtId="167" fontId="112" fillId="80" borderId="16" xfId="8" applyNumberFormat="1" applyFont="1" applyFill="1" applyBorder="1" applyAlignment="1">
      <alignment horizontal="center" vertical="center"/>
    </xf>
    <xf numFmtId="1" fontId="266" fillId="80" borderId="16" xfId="8" applyNumberFormat="1" applyFont="1" applyFill="1" applyBorder="1" applyAlignment="1">
      <alignment horizontal="center" vertical="center"/>
    </xf>
    <xf numFmtId="1" fontId="266" fillId="80" borderId="17" xfId="8" applyNumberFormat="1" applyFont="1" applyFill="1" applyBorder="1" applyAlignment="1">
      <alignment horizontal="center" vertical="center"/>
    </xf>
    <xf numFmtId="0" fontId="707" fillId="8" borderId="16" xfId="1" applyFont="1" applyFill="1" applyBorder="1" applyAlignment="1">
      <alignment horizontal="center" vertical="center"/>
    </xf>
    <xf numFmtId="0" fontId="707" fillId="8" borderId="0" xfId="1" applyFont="1" applyFill="1" applyAlignment="1">
      <alignment horizontal="center" vertical="center"/>
    </xf>
    <xf numFmtId="0" fontId="708" fillId="8" borderId="16" xfId="1" applyFont="1" applyFill="1" applyBorder="1" applyAlignment="1">
      <alignment horizontal="center" vertical="center"/>
    </xf>
    <xf numFmtId="0" fontId="708" fillId="8" borderId="17" xfId="1" applyFont="1" applyFill="1" applyBorder="1" applyAlignment="1">
      <alignment horizontal="center" vertical="center"/>
    </xf>
    <xf numFmtId="0" fontId="709" fillId="8" borderId="16" xfId="1" applyFont="1" applyFill="1" applyBorder="1" applyAlignment="1" applyProtection="1">
      <alignment horizontal="center" vertical="center"/>
      <protection hidden="1"/>
    </xf>
    <xf numFmtId="0" fontId="709" fillId="8" borderId="0" xfId="1" applyFont="1" applyFill="1" applyAlignment="1" applyProtection="1">
      <alignment horizontal="center" vertical="center"/>
      <protection hidden="1"/>
    </xf>
    <xf numFmtId="0" fontId="709" fillId="8" borderId="17" xfId="1" applyFont="1" applyFill="1" applyBorder="1" applyAlignment="1" applyProtection="1">
      <alignment horizontal="center" vertical="center"/>
      <protection hidden="1"/>
    </xf>
    <xf numFmtId="0" fontId="39" fillId="8" borderId="20" xfId="1" applyFont="1" applyFill="1" applyBorder="1" applyAlignment="1" applyProtection="1">
      <alignment horizontal="center" vertical="center"/>
      <protection hidden="1"/>
    </xf>
    <xf numFmtId="167" fontId="39" fillId="8" borderId="18" xfId="8" applyNumberFormat="1" applyFont="1" applyFill="1" applyBorder="1" applyAlignment="1">
      <alignment horizontal="center" vertical="center"/>
    </xf>
    <xf numFmtId="167" fontId="39" fillId="8" borderId="20" xfId="8" applyNumberFormat="1" applyFont="1" applyFill="1" applyBorder="1" applyAlignment="1">
      <alignment horizontal="center" vertical="center"/>
    </xf>
    <xf numFmtId="0" fontId="39" fillId="8" borderId="442" xfId="1" applyFont="1" applyFill="1" applyBorder="1" applyAlignment="1" applyProtection="1">
      <alignment horizontal="center" vertical="center"/>
      <protection hidden="1"/>
    </xf>
    <xf numFmtId="167" fontId="39" fillId="8" borderId="309" xfId="8" applyNumberFormat="1" applyFont="1" applyFill="1" applyBorder="1" applyAlignment="1">
      <alignment horizontal="center" vertical="center"/>
    </xf>
    <xf numFmtId="167" fontId="39" fillId="8" borderId="442" xfId="8" applyNumberFormat="1" applyFont="1" applyFill="1" applyBorder="1" applyAlignment="1">
      <alignment horizontal="center" vertical="center"/>
    </xf>
    <xf numFmtId="0" fontId="700" fillId="8" borderId="0" xfId="1" applyFont="1" applyFill="1" applyAlignment="1">
      <alignment horizontal="center" vertical="center"/>
    </xf>
    <xf numFmtId="167" fontId="39" fillId="9" borderId="0" xfId="0" applyNumberFormat="1" applyFont="1" applyFill="1" applyAlignment="1">
      <alignment horizontal="center" vertical="center"/>
    </xf>
    <xf numFmtId="0" fontId="146" fillId="21" borderId="0" xfId="6" applyFill="1" applyBorder="1" applyAlignment="1">
      <alignment horizontal="center" vertical="center"/>
    </xf>
    <xf numFmtId="0" fontId="146" fillId="21" borderId="202" xfId="6" applyFill="1" applyBorder="1" applyAlignment="1">
      <alignment horizontal="center" vertical="center"/>
    </xf>
    <xf numFmtId="0" fontId="29" fillId="85" borderId="219" xfId="1" applyFont="1" applyFill="1" applyBorder="1" applyAlignment="1">
      <alignment horizontal="left" vertical="center"/>
    </xf>
    <xf numFmtId="0" fontId="29" fillId="85" borderId="21" xfId="1" applyFont="1" applyFill="1" applyBorder="1" applyAlignment="1">
      <alignment horizontal="left" vertical="center"/>
    </xf>
    <xf numFmtId="0" fontId="29" fillId="85" borderId="203" xfId="1" applyFont="1" applyFill="1" applyBorder="1" applyAlignment="1">
      <alignment horizontal="left" vertical="center"/>
    </xf>
    <xf numFmtId="167" fontId="39" fillId="8" borderId="479" xfId="8" applyNumberFormat="1" applyFont="1" applyFill="1" applyBorder="1" applyAlignment="1">
      <alignment horizontal="center" vertical="center"/>
    </xf>
    <xf numFmtId="167" fontId="39" fillId="8" borderId="480" xfId="8" applyNumberFormat="1" applyFont="1" applyFill="1" applyBorder="1" applyAlignment="1">
      <alignment horizontal="center" vertical="center"/>
    </xf>
    <xf numFmtId="167" fontId="39" fillId="8" borderId="481" xfId="8" applyNumberFormat="1" applyFont="1" applyFill="1" applyBorder="1" applyAlignment="1">
      <alignment horizontal="center" vertical="center"/>
    </xf>
    <xf numFmtId="0" fontId="331" fillId="8" borderId="32" xfId="11" applyFont="1" applyFill="1" applyBorder="1" applyAlignment="1">
      <alignment horizontal="center" vertical="center"/>
    </xf>
    <xf numFmtId="0" fontId="331" fillId="8" borderId="0" xfId="11" applyFont="1" applyFill="1" applyAlignment="1">
      <alignment horizontal="center" vertical="center"/>
    </xf>
    <xf numFmtId="0" fontId="332" fillId="8" borderId="32" xfId="11" applyFont="1" applyFill="1" applyBorder="1" applyAlignment="1">
      <alignment horizontal="center" vertical="center"/>
    </xf>
    <xf numFmtId="0" fontId="332" fillId="8" borderId="0" xfId="11" applyFont="1" applyFill="1" applyAlignment="1">
      <alignment horizontal="center" vertical="center"/>
    </xf>
    <xf numFmtId="0" fontId="43" fillId="8" borderId="32" xfId="11" applyFont="1" applyFill="1" applyBorder="1" applyAlignment="1">
      <alignment horizontal="center" vertical="center"/>
    </xf>
    <xf numFmtId="0" fontId="43" fillId="8" borderId="33" xfId="11" applyFont="1" applyFill="1" applyBorder="1" applyAlignment="1">
      <alignment horizontal="center" vertical="center"/>
    </xf>
    <xf numFmtId="164" fontId="44" fillId="8" borderId="29" xfId="11" applyNumberFormat="1" applyFont="1" applyFill="1" applyBorder="1" applyAlignment="1">
      <alignment horizontal="center"/>
    </xf>
    <xf numFmtId="0" fontId="29" fillId="21" borderId="25" xfId="11" applyFont="1" applyFill="1" applyBorder="1" applyAlignment="1">
      <alignment horizontal="center" vertical="center"/>
    </xf>
    <xf numFmtId="0" fontId="29" fillId="21" borderId="0" xfId="11" applyFont="1" applyFill="1" applyAlignment="1">
      <alignment horizontal="center" vertical="center"/>
    </xf>
    <xf numFmtId="0" fontId="29" fillId="21" borderId="24" xfId="11" applyFont="1" applyFill="1" applyBorder="1" applyAlignment="1">
      <alignment horizontal="center" vertical="center"/>
    </xf>
    <xf numFmtId="0" fontId="327" fillId="82" borderId="0" xfId="11" applyFont="1" applyFill="1" applyAlignment="1">
      <alignment horizontal="center" vertical="center"/>
    </xf>
    <xf numFmtId="0" fontId="330" fillId="74" borderId="0" xfId="12" applyFont="1" applyFill="1" applyAlignment="1">
      <alignment horizontal="center" vertical="center"/>
    </xf>
    <xf numFmtId="0" fontId="42" fillId="21" borderId="39" xfId="11" applyFont="1" applyFill="1" applyBorder="1" applyAlignment="1">
      <alignment horizontal="center" vertical="center"/>
    </xf>
    <xf numFmtId="0" fontId="42" fillId="21" borderId="37" xfId="11" applyFont="1" applyFill="1" applyBorder="1" applyAlignment="1">
      <alignment horizontal="center" vertical="center"/>
    </xf>
    <xf numFmtId="0" fontId="42" fillId="21" borderId="46" xfId="11" applyFont="1" applyFill="1" applyBorder="1" applyAlignment="1">
      <alignment horizontal="center" vertical="center"/>
    </xf>
    <xf numFmtId="0" fontId="42" fillId="21" borderId="44" xfId="11" applyFont="1" applyFill="1" applyBorder="1" applyAlignment="1">
      <alignment horizontal="center" vertical="center"/>
    </xf>
    <xf numFmtId="0" fontId="42" fillId="21" borderId="38" xfId="11" applyFont="1" applyFill="1" applyBorder="1" applyAlignment="1">
      <alignment horizontal="center" vertical="center"/>
    </xf>
    <xf numFmtId="0" fontId="42" fillId="21" borderId="45" xfId="11" applyFont="1" applyFill="1" applyBorder="1" applyAlignment="1">
      <alignment horizontal="center" vertical="center"/>
    </xf>
    <xf numFmtId="0" fontId="40" fillId="0" borderId="235" xfId="11" applyFont="1" applyBorder="1" applyAlignment="1">
      <alignment horizontal="center" vertical="center"/>
    </xf>
    <xf numFmtId="0" fontId="40" fillId="0" borderId="120" xfId="11" applyFont="1" applyBorder="1" applyAlignment="1">
      <alignment horizontal="center" vertical="center"/>
    </xf>
    <xf numFmtId="0" fontId="40" fillId="0" borderId="121" xfId="11" applyFont="1" applyBorder="1" applyAlignment="1">
      <alignment horizontal="center" vertical="center"/>
    </xf>
    <xf numFmtId="0" fontId="45" fillId="8" borderId="25" xfId="11" applyFont="1" applyFill="1" applyBorder="1" applyAlignment="1">
      <alignment horizontal="center" vertical="center" wrapText="1"/>
    </xf>
    <xf numFmtId="0" fontId="267" fillId="8" borderId="0" xfId="11" applyFont="1" applyFill="1" applyAlignment="1">
      <alignment horizontal="center" vertical="center" wrapText="1"/>
    </xf>
    <xf numFmtId="0" fontId="267" fillId="8" borderId="24" xfId="11" applyFont="1" applyFill="1" applyBorder="1" applyAlignment="1">
      <alignment horizontal="center" vertical="center" wrapText="1"/>
    </xf>
    <xf numFmtId="0" fontId="45" fillId="21" borderId="44" xfId="11" applyFont="1" applyFill="1" applyBorder="1" applyAlignment="1">
      <alignment horizontal="center" vertical="center"/>
    </xf>
    <xf numFmtId="0" fontId="45" fillId="21" borderId="134" xfId="11" applyFont="1" applyFill="1" applyBorder="1" applyAlignment="1">
      <alignment horizontal="center" vertical="center"/>
    </xf>
    <xf numFmtId="0" fontId="40" fillId="0" borderId="46" xfId="11" applyFont="1" applyBorder="1" applyAlignment="1">
      <alignment horizontal="center" vertical="center"/>
    </xf>
    <xf numFmtId="0" fontId="40" fillId="0" borderId="44" xfId="11" applyFont="1" applyBorder="1" applyAlignment="1">
      <alignment horizontal="center" vertical="center"/>
    </xf>
    <xf numFmtId="0" fontId="40" fillId="0" borderId="134" xfId="11" applyFont="1" applyBorder="1" applyAlignment="1">
      <alignment horizontal="center" vertical="center"/>
    </xf>
    <xf numFmtId="0" fontId="40" fillId="0" borderId="238" xfId="11" applyFont="1" applyBorder="1" applyAlignment="1">
      <alignment horizontal="center" vertical="center"/>
    </xf>
    <xf numFmtId="0" fontId="40" fillId="0" borderId="29" xfId="11" applyFont="1" applyBorder="1" applyAlignment="1">
      <alignment horizontal="center" vertical="center"/>
    </xf>
    <xf numFmtId="0" fontId="40" fillId="0" borderId="30" xfId="11" applyFont="1" applyBorder="1" applyAlignment="1">
      <alignment horizontal="center" vertical="center"/>
    </xf>
    <xf numFmtId="0" fontId="339" fillId="8" borderId="13" xfId="15" applyFont="1" applyFill="1" applyBorder="1" applyAlignment="1">
      <alignment horizontal="center" vertical="center" wrapText="1"/>
    </xf>
    <xf numFmtId="0" fontId="339" fillId="8" borderId="14" xfId="15" applyFont="1" applyFill="1" applyBorder="1" applyAlignment="1">
      <alignment horizontal="center" vertical="center" wrapText="1"/>
    </xf>
    <xf numFmtId="0" fontId="339" fillId="8" borderId="15" xfId="15" applyFont="1" applyFill="1" applyBorder="1" applyAlignment="1">
      <alignment horizontal="center" vertical="center" wrapText="1"/>
    </xf>
    <xf numFmtId="0" fontId="339" fillId="8" borderId="16" xfId="15" applyFont="1" applyFill="1" applyBorder="1" applyAlignment="1">
      <alignment horizontal="center" vertical="center" wrapText="1"/>
    </xf>
    <xf numFmtId="0" fontId="339" fillId="8" borderId="0" xfId="15" applyFont="1" applyFill="1" applyAlignment="1">
      <alignment horizontal="center" vertical="center" wrapText="1"/>
    </xf>
    <xf numFmtId="0" fontId="339" fillId="8" borderId="17" xfId="15" applyFont="1" applyFill="1" applyBorder="1" applyAlignment="1">
      <alignment horizontal="center" vertical="center" wrapText="1"/>
    </xf>
    <xf numFmtId="0" fontId="339" fillId="8" borderId="18" xfId="15" applyFont="1" applyFill="1" applyBorder="1" applyAlignment="1">
      <alignment horizontal="center" vertical="center" wrapText="1"/>
    </xf>
    <xf numFmtId="0" fontId="339" fillId="8" borderId="19" xfId="15" applyFont="1" applyFill="1" applyBorder="1" applyAlignment="1">
      <alignment horizontal="center" vertical="center" wrapText="1"/>
    </xf>
    <xf numFmtId="0" fontId="339" fillId="8" borderId="20" xfId="15" applyFont="1" applyFill="1" applyBorder="1" applyAlignment="1">
      <alignment horizontal="center" vertical="center" wrapText="1"/>
    </xf>
    <xf numFmtId="0" fontId="335" fillId="8" borderId="31" xfId="11" applyFont="1" applyFill="1" applyBorder="1" applyAlignment="1">
      <alignment horizontal="center"/>
    </xf>
    <xf numFmtId="0" fontId="335" fillId="8" borderId="32" xfId="11" applyFont="1" applyFill="1" applyBorder="1" applyAlignment="1">
      <alignment horizontal="center"/>
    </xf>
    <xf numFmtId="0" fontId="145" fillId="0" borderId="16" xfId="16" applyFont="1" applyBorder="1" applyAlignment="1">
      <alignment horizontal="center"/>
    </xf>
    <xf numFmtId="0" fontId="145" fillId="0" borderId="17" xfId="16" applyFont="1" applyBorder="1" applyAlignment="1">
      <alignment horizontal="center"/>
    </xf>
    <xf numFmtId="0" fontId="341" fillId="0" borderId="16" xfId="16" applyFont="1" applyBorder="1" applyAlignment="1">
      <alignment horizontal="center"/>
    </xf>
    <xf numFmtId="0" fontId="341" fillId="0" borderId="17" xfId="16" applyFont="1" applyBorder="1" applyAlignment="1">
      <alignment horizontal="center"/>
    </xf>
    <xf numFmtId="0" fontId="54" fillId="0" borderId="0" xfId="16" applyFont="1" applyAlignment="1">
      <alignment horizontal="left" wrapText="1"/>
    </xf>
    <xf numFmtId="0" fontId="61" fillId="0" borderId="120" xfId="16" applyFont="1" applyBorder="1" applyAlignment="1">
      <alignment horizontal="left" vertical="center" wrapText="1"/>
    </xf>
    <xf numFmtId="0" fontId="61" fillId="0" borderId="121" xfId="16" applyFont="1" applyBorder="1" applyAlignment="1">
      <alignment horizontal="left" vertical="center" wrapText="1"/>
    </xf>
    <xf numFmtId="0" fontId="91" fillId="5" borderId="26" xfId="16" applyFont="1" applyFill="1" applyBorder="1" applyAlignment="1">
      <alignment horizontal="center" vertical="center" wrapText="1"/>
    </xf>
    <xf numFmtId="0" fontId="91" fillId="5" borderId="27" xfId="16" applyFont="1" applyFill="1" applyBorder="1" applyAlignment="1">
      <alignment horizontal="center" vertical="center" wrapText="1"/>
    </xf>
    <xf numFmtId="0" fontId="91" fillId="5" borderId="13" xfId="16" applyFont="1" applyFill="1" applyBorder="1" applyAlignment="1">
      <alignment horizontal="center" vertical="center" wrapText="1"/>
    </xf>
    <xf numFmtId="0" fontId="91" fillId="5" borderId="14" xfId="16" applyFont="1" applyFill="1" applyBorder="1" applyAlignment="1">
      <alignment horizontal="center" vertical="center" wrapText="1"/>
    </xf>
    <xf numFmtId="0" fontId="28" fillId="0" borderId="13" xfId="16" applyFont="1" applyBorder="1" applyAlignment="1">
      <alignment horizontal="center" vertical="center" wrapText="1"/>
    </xf>
    <xf numFmtId="0" fontId="28" fillId="0" borderId="14" xfId="16" applyFont="1" applyBorder="1" applyAlignment="1">
      <alignment horizontal="center" vertical="center" wrapText="1"/>
    </xf>
    <xf numFmtId="0" fontId="28" fillId="0" borderId="15" xfId="16" applyFont="1" applyBorder="1" applyAlignment="1">
      <alignment horizontal="center" vertical="center" wrapText="1"/>
    </xf>
    <xf numFmtId="0" fontId="28" fillId="0" borderId="16" xfId="16" applyFont="1" applyBorder="1" applyAlignment="1">
      <alignment horizontal="center" vertical="center" wrapText="1"/>
    </xf>
    <xf numFmtId="0" fontId="28" fillId="0" borderId="0" xfId="16" applyFont="1" applyAlignment="1">
      <alignment horizontal="center" vertical="center" wrapText="1"/>
    </xf>
    <xf numFmtId="0" fontId="28" fillId="0" borderId="17" xfId="16" applyFont="1" applyBorder="1" applyAlignment="1">
      <alignment horizontal="center" vertical="center" wrapText="1"/>
    </xf>
    <xf numFmtId="0" fontId="28" fillId="105" borderId="14" xfId="17" applyFont="1" applyFill="1" applyBorder="1" applyAlignment="1">
      <alignment horizontal="center" vertical="center"/>
    </xf>
    <xf numFmtId="0" fontId="28" fillId="105" borderId="15" xfId="17" applyFont="1" applyFill="1" applyBorder="1" applyAlignment="1">
      <alignment horizontal="center" vertical="center"/>
    </xf>
    <xf numFmtId="0" fontId="63" fillId="11" borderId="182" xfId="16" applyFont="1" applyFill="1" applyBorder="1" applyAlignment="1">
      <alignment horizontal="center" vertical="center" wrapText="1"/>
    </xf>
    <xf numFmtId="0" fontId="63" fillId="11" borderId="134" xfId="16" applyFont="1" applyFill="1" applyBorder="1" applyAlignment="1">
      <alignment horizontal="center" vertical="center" wrapText="1"/>
    </xf>
    <xf numFmtId="0" fontId="29" fillId="0" borderId="16" xfId="16" applyFont="1" applyBorder="1" applyAlignment="1">
      <alignment horizontal="center" vertical="center" wrapText="1"/>
    </xf>
    <xf numFmtId="0" fontId="29" fillId="0" borderId="0" xfId="16" applyFont="1" applyAlignment="1">
      <alignment horizontal="center" vertical="center" wrapText="1"/>
    </xf>
    <xf numFmtId="0" fontId="29" fillId="0" borderId="17" xfId="16" applyFont="1" applyBorder="1" applyAlignment="1">
      <alignment horizontal="center" vertical="center" wrapText="1"/>
    </xf>
    <xf numFmtId="0" fontId="107" fillId="0" borderId="13" xfId="16" applyFont="1" applyBorder="1" applyAlignment="1">
      <alignment horizontal="center" vertical="center"/>
    </xf>
    <xf numFmtId="0" fontId="107" fillId="0" borderId="14" xfId="16" applyFont="1" applyBorder="1" applyAlignment="1">
      <alignment horizontal="center" vertical="center"/>
    </xf>
    <xf numFmtId="0" fontId="107" fillId="0" borderId="15" xfId="16" applyFont="1" applyBorder="1" applyAlignment="1">
      <alignment horizontal="center" vertical="center"/>
    </xf>
    <xf numFmtId="0" fontId="107" fillId="0" borderId="16" xfId="16" applyFont="1" applyBorder="1" applyAlignment="1">
      <alignment horizontal="center" vertical="center"/>
    </xf>
    <xf numFmtId="0" fontId="107" fillId="0" borderId="0" xfId="16" applyFont="1" applyAlignment="1">
      <alignment horizontal="center" vertical="center"/>
    </xf>
    <xf numFmtId="0" fontId="107" fillId="0" borderId="17" xfId="16" applyFont="1" applyBorder="1" applyAlignment="1">
      <alignment horizontal="center" vertical="center"/>
    </xf>
    <xf numFmtId="0" fontId="61" fillId="0" borderId="29" xfId="16" applyFont="1" applyBorder="1" applyAlignment="1">
      <alignment horizontal="left" vertical="center" wrapText="1"/>
    </xf>
    <xf numFmtId="0" fontId="61" fillId="0" borderId="30" xfId="16" applyFont="1" applyBorder="1" applyAlignment="1">
      <alignment horizontal="left" vertical="center" wrapText="1"/>
    </xf>
    <xf numFmtId="0" fontId="54" fillId="43" borderId="482" xfId="38" applyFont="1" applyFill="1" applyBorder="1" applyAlignment="1">
      <alignment horizontal="center" wrapText="1"/>
    </xf>
    <xf numFmtId="0" fontId="54" fillId="43" borderId="483" xfId="38" applyFont="1" applyFill="1" applyBorder="1" applyAlignment="1">
      <alignment horizontal="center" wrapText="1"/>
    </xf>
    <xf numFmtId="0" fontId="54" fillId="43" borderId="472" xfId="38" applyFont="1" applyFill="1" applyBorder="1" applyAlignment="1">
      <alignment horizontal="center" wrapText="1"/>
    </xf>
    <xf numFmtId="0" fontId="54" fillId="43" borderId="474" xfId="38" applyFont="1" applyFill="1" applyBorder="1" applyAlignment="1">
      <alignment horizontal="center" wrapText="1"/>
    </xf>
    <xf numFmtId="0" fontId="69" fillId="43" borderId="482" xfId="38" applyFont="1" applyFill="1" applyBorder="1" applyAlignment="1">
      <alignment horizontal="center" vertical="center" wrapText="1"/>
    </xf>
    <xf numFmtId="0" fontId="69" fillId="43" borderId="483" xfId="38" applyFont="1" applyFill="1" applyBorder="1" applyAlignment="1">
      <alignment horizontal="center" vertical="center" wrapText="1"/>
    </xf>
    <xf numFmtId="0" fontId="69" fillId="43" borderId="472" xfId="38" applyFont="1" applyFill="1" applyBorder="1" applyAlignment="1">
      <alignment horizontal="center" vertical="center" wrapText="1"/>
    </xf>
    <xf numFmtId="0" fontId="69" fillId="43" borderId="474" xfId="38" applyFont="1" applyFill="1" applyBorder="1" applyAlignment="1">
      <alignment horizontal="center" vertical="center" wrapText="1"/>
    </xf>
    <xf numFmtId="0" fontId="29" fillId="43" borderId="482" xfId="38" applyFont="1" applyFill="1" applyBorder="1" applyAlignment="1">
      <alignment horizontal="center" vertical="center"/>
    </xf>
    <xf numFmtId="0" fontId="29" fillId="43" borderId="478" xfId="38" applyFont="1" applyFill="1" applyBorder="1" applyAlignment="1">
      <alignment horizontal="center" vertical="center"/>
    </xf>
    <xf numFmtId="0" fontId="29" fillId="43" borderId="483" xfId="38" applyFont="1" applyFill="1" applyBorder="1" applyAlignment="1">
      <alignment horizontal="center" vertical="center"/>
    </xf>
    <xf numFmtId="0" fontId="29" fillId="43" borderId="472" xfId="38" applyFont="1" applyFill="1" applyBorder="1" applyAlignment="1">
      <alignment horizontal="center" vertical="center"/>
    </xf>
    <xf numFmtId="0" fontId="29" fillId="43" borderId="473" xfId="38" applyFont="1" applyFill="1" applyBorder="1" applyAlignment="1">
      <alignment horizontal="center" vertical="center"/>
    </xf>
    <xf numFmtId="0" fontId="29" fillId="43" borderId="474" xfId="38" applyFont="1" applyFill="1" applyBorder="1" applyAlignment="1">
      <alignment horizontal="center" vertical="center"/>
    </xf>
    <xf numFmtId="0" fontId="37" fillId="43" borderId="482" xfId="38" applyFont="1" applyFill="1" applyBorder="1" applyAlignment="1">
      <alignment horizontal="center" vertical="center" wrapText="1"/>
    </xf>
    <xf numFmtId="0" fontId="37" fillId="43" borderId="483" xfId="38" applyFont="1" applyFill="1" applyBorder="1" applyAlignment="1">
      <alignment horizontal="center" vertical="center" wrapText="1"/>
    </xf>
    <xf numFmtId="0" fontId="37" fillId="43" borderId="279" xfId="38" applyFont="1" applyFill="1" applyBorder="1" applyAlignment="1">
      <alignment horizontal="center" vertical="center" wrapText="1"/>
    </xf>
    <xf numFmtId="0" fontId="37" fillId="43" borderId="202" xfId="38" applyFont="1" applyFill="1" applyBorder="1" applyAlignment="1">
      <alignment horizontal="center" vertical="center" wrapText="1"/>
    </xf>
    <xf numFmtId="0" fontId="37" fillId="43" borderId="472" xfId="38" applyFont="1" applyFill="1" applyBorder="1" applyAlignment="1">
      <alignment horizontal="center" vertical="center" wrapText="1"/>
    </xf>
    <xf numFmtId="0" fontId="37" fillId="43" borderId="474" xfId="38" applyFont="1" applyFill="1" applyBorder="1" applyAlignment="1">
      <alignment horizontal="center" vertical="center" wrapText="1"/>
    </xf>
    <xf numFmtId="0" fontId="37" fillId="43" borderId="478" xfId="38" applyFont="1" applyFill="1" applyBorder="1" applyAlignment="1">
      <alignment horizontal="center" vertical="center" wrapText="1"/>
    </xf>
    <xf numFmtId="0" fontId="37" fillId="43" borderId="473" xfId="38" applyFont="1" applyFill="1" applyBorder="1" applyAlignment="1">
      <alignment horizontal="center" vertical="center" wrapText="1"/>
    </xf>
    <xf numFmtId="0" fontId="37" fillId="43" borderId="0" xfId="38" applyFont="1" applyFill="1" applyAlignment="1">
      <alignment horizontal="center" vertical="center" wrapText="1"/>
    </xf>
    <xf numFmtId="0" fontId="37" fillId="43" borderId="459" xfId="38" applyFont="1" applyFill="1" applyBorder="1" applyAlignment="1">
      <alignment horizontal="center"/>
    </xf>
    <xf numFmtId="0" fontId="37" fillId="43" borderId="460" xfId="38" applyFont="1" applyFill="1" applyBorder="1" applyAlignment="1">
      <alignment horizontal="center"/>
    </xf>
    <xf numFmtId="0" fontId="571" fillId="43" borderId="528" xfId="38" applyFont="1" applyFill="1" applyBorder="1" applyAlignment="1">
      <alignment horizontal="center" vertical="center"/>
    </xf>
    <xf numFmtId="0" fontId="571" fillId="43" borderId="529" xfId="38" applyFont="1" applyFill="1" applyBorder="1" applyAlignment="1">
      <alignment horizontal="center" vertical="center"/>
    </xf>
    <xf numFmtId="0" fontId="37" fillId="43" borderId="459" xfId="38" applyFont="1" applyFill="1" applyBorder="1" applyAlignment="1">
      <alignment horizontal="center" vertical="center" wrapText="1"/>
    </xf>
    <xf numFmtId="0" fontId="37" fillId="43" borderId="524" xfId="38" applyFont="1" applyFill="1" applyBorder="1" applyAlignment="1">
      <alignment horizontal="center" vertical="center" wrapText="1"/>
    </xf>
    <xf numFmtId="0" fontId="37" fillId="43" borderId="460" xfId="38" applyFont="1" applyFill="1" applyBorder="1" applyAlignment="1">
      <alignment horizontal="center" vertical="center" wrapText="1"/>
    </xf>
    <xf numFmtId="0" fontId="37" fillId="43" borderId="524" xfId="38" applyFont="1" applyFill="1" applyBorder="1" applyAlignment="1">
      <alignment horizontal="center"/>
    </xf>
    <xf numFmtId="0" fontId="125" fillId="43" borderId="0" xfId="38" applyFont="1" applyFill="1" applyAlignment="1">
      <alignment horizontal="center"/>
    </xf>
    <xf numFmtId="0" fontId="54" fillId="43" borderId="530" xfId="38" applyFont="1" applyFill="1" applyBorder="1" applyAlignment="1">
      <alignment horizontal="center" vertical="center" wrapText="1"/>
    </xf>
    <xf numFmtId="0" fontId="37" fillId="43" borderId="531" xfId="38" applyFont="1" applyFill="1" applyBorder="1" applyAlignment="1">
      <alignment horizontal="center" vertical="center" wrapText="1"/>
    </xf>
    <xf numFmtId="0" fontId="37" fillId="43" borderId="532" xfId="38" applyFont="1" applyFill="1" applyBorder="1" applyAlignment="1">
      <alignment horizontal="center" vertical="center" wrapText="1"/>
    </xf>
    <xf numFmtId="0" fontId="37" fillId="43" borderId="0" xfId="38" applyFont="1" applyFill="1" applyAlignment="1">
      <alignment horizontal="center"/>
    </xf>
    <xf numFmtId="0" fontId="54" fillId="43" borderId="531" xfId="38" applyFont="1" applyFill="1" applyBorder="1" applyAlignment="1">
      <alignment horizontal="center" vertical="center" wrapText="1"/>
    </xf>
    <xf numFmtId="0" fontId="54" fillId="43" borderId="532" xfId="38" applyFont="1" applyFill="1" applyBorder="1" applyAlignment="1">
      <alignment horizontal="center" vertical="center" wrapText="1"/>
    </xf>
    <xf numFmtId="0" fontId="54" fillId="43" borderId="472" xfId="38" applyFont="1" applyFill="1" applyBorder="1" applyAlignment="1">
      <alignment horizontal="center" vertical="center" wrapText="1"/>
    </xf>
    <xf numFmtId="0" fontId="54" fillId="43" borderId="473" xfId="38" applyFont="1" applyFill="1" applyBorder="1" applyAlignment="1">
      <alignment horizontal="center" vertical="center" wrapText="1"/>
    </xf>
    <xf numFmtId="0" fontId="54" fillId="43" borderId="474" xfId="38" applyFont="1" applyFill="1" applyBorder="1" applyAlignment="1">
      <alignment horizontal="center" vertical="center" wrapText="1"/>
    </xf>
    <xf numFmtId="0" fontId="62" fillId="5" borderId="392" xfId="38" applyFont="1" applyFill="1" applyBorder="1" applyAlignment="1">
      <alignment horizontal="center" vertical="center" wrapText="1"/>
    </xf>
    <xf numFmtId="0" fontId="62" fillId="5" borderId="393" xfId="38" applyFont="1" applyFill="1" applyBorder="1" applyAlignment="1">
      <alignment horizontal="center" vertical="center" wrapText="1"/>
    </xf>
    <xf numFmtId="0" fontId="62" fillId="5" borderId="343" xfId="38" applyFont="1" applyFill="1" applyBorder="1" applyAlignment="1">
      <alignment horizontal="center" vertical="center" wrapText="1"/>
    </xf>
    <xf numFmtId="0" fontId="62" fillId="5" borderId="480" xfId="38" applyFont="1" applyFill="1" applyBorder="1" applyAlignment="1">
      <alignment horizontal="center" vertical="center" wrapText="1"/>
    </xf>
    <xf numFmtId="0" fontId="28" fillId="0" borderId="495" xfId="38" applyFont="1" applyBorder="1" applyAlignment="1">
      <alignment horizontal="center" vertical="center" wrapText="1"/>
    </xf>
    <xf numFmtId="0" fontId="28" fillId="0" borderId="478" xfId="38" applyFont="1" applyBorder="1" applyAlignment="1">
      <alignment horizontal="center" vertical="center" wrapText="1"/>
    </xf>
    <xf numFmtId="0" fontId="28" fillId="0" borderId="496" xfId="38" applyFont="1" applyBorder="1" applyAlignment="1">
      <alignment horizontal="center" vertical="center" wrapText="1"/>
    </xf>
    <xf numFmtId="0" fontId="28" fillId="0" borderId="16" xfId="38" applyFont="1" applyBorder="1" applyAlignment="1">
      <alignment horizontal="center" vertical="center" wrapText="1"/>
    </xf>
    <xf numFmtId="0" fontId="28" fillId="0" borderId="0" xfId="38" applyFont="1" applyAlignment="1">
      <alignment horizontal="center" vertical="center" wrapText="1"/>
    </xf>
    <xf numFmtId="0" fontId="28" fillId="0" borderId="17" xfId="38" applyFont="1" applyBorder="1" applyAlignment="1">
      <alignment horizontal="center" vertical="center" wrapText="1"/>
    </xf>
    <xf numFmtId="0" fontId="28" fillId="160" borderId="495" xfId="38" applyFont="1" applyFill="1" applyBorder="1" applyAlignment="1">
      <alignment horizontal="center" vertical="center"/>
    </xf>
    <xf numFmtId="0" fontId="28" fillId="160" borderId="483" xfId="38" applyFont="1" applyFill="1" applyBorder="1" applyAlignment="1">
      <alignment horizontal="center" vertical="center"/>
    </xf>
    <xf numFmtId="0" fontId="427" fillId="69" borderId="182" xfId="38" applyFont="1" applyFill="1" applyBorder="1" applyAlignment="1">
      <alignment horizontal="center" vertical="center" wrapText="1"/>
    </xf>
    <xf numFmtId="0" fontId="427" fillId="69" borderId="47" xfId="38" applyFont="1" applyFill="1" applyBorder="1" applyAlignment="1">
      <alignment horizontal="center" vertical="center" wrapText="1"/>
    </xf>
    <xf numFmtId="0" fontId="32" fillId="0" borderId="497" xfId="38" applyFont="1" applyBorder="1" applyAlignment="1">
      <alignment horizontal="left" vertical="center" wrapText="1"/>
    </xf>
    <xf numFmtId="0" fontId="32" fillId="0" borderId="498" xfId="38" applyFont="1" applyBorder="1" applyAlignment="1">
      <alignment horizontal="left" vertical="center" wrapText="1"/>
    </xf>
    <xf numFmtId="0" fontId="28" fillId="0" borderId="18" xfId="38" applyFont="1" applyBorder="1" applyAlignment="1">
      <alignment horizontal="center" vertical="center" wrapText="1"/>
    </xf>
    <xf numFmtId="0" fontId="28" fillId="0" borderId="19" xfId="38" applyFont="1" applyBorder="1" applyAlignment="1">
      <alignment horizontal="center" vertical="center" wrapText="1"/>
    </xf>
    <xf numFmtId="0" fontId="28" fillId="0" borderId="20" xfId="38" applyFont="1" applyBorder="1" applyAlignment="1">
      <alignment horizontal="center" vertical="center" wrapText="1"/>
    </xf>
    <xf numFmtId="0" fontId="32" fillId="0" borderId="16" xfId="38" applyFont="1" applyBorder="1" applyAlignment="1">
      <alignment horizontal="left" vertical="center" wrapText="1"/>
    </xf>
    <xf numFmtId="0" fontId="32" fillId="0" borderId="202" xfId="38" applyFont="1" applyBorder="1" applyAlignment="1">
      <alignment horizontal="left" vertical="center" wrapText="1"/>
    </xf>
    <xf numFmtId="0" fontId="32" fillId="0" borderId="18" xfId="38" applyFont="1" applyBorder="1" applyAlignment="1">
      <alignment horizontal="left" vertical="center" wrapText="1"/>
    </xf>
    <xf numFmtId="0" fontId="32" fillId="0" borderId="91" xfId="38" applyFont="1" applyBorder="1" applyAlignment="1">
      <alignment horizontal="left" vertical="center" wrapText="1"/>
    </xf>
    <xf numFmtId="0" fontId="56" fillId="0" borderId="500" xfId="38" applyFont="1" applyBorder="1" applyAlignment="1">
      <alignment horizontal="center" vertical="center" wrapText="1"/>
    </xf>
    <xf numFmtId="0" fontId="39" fillId="0" borderId="500" xfId="38" applyFont="1" applyBorder="1" applyAlignment="1">
      <alignment horizontal="center" vertical="center"/>
    </xf>
    <xf numFmtId="0" fontId="61" fillId="0" borderId="500" xfId="38" applyFont="1" applyBorder="1" applyAlignment="1">
      <alignment horizontal="center" vertical="center" wrapText="1"/>
    </xf>
    <xf numFmtId="0" fontId="70" fillId="0" borderId="500" xfId="38" applyFont="1" applyBorder="1" applyAlignment="1">
      <alignment horizontal="center" vertical="center" wrapText="1"/>
    </xf>
    <xf numFmtId="0" fontId="61" fillId="162" borderId="500" xfId="38" applyFont="1" applyFill="1" applyBorder="1" applyAlignment="1">
      <alignment horizontal="center" vertical="center" wrapText="1"/>
    </xf>
    <xf numFmtId="0" fontId="56" fillId="162" borderId="500" xfId="38" applyFont="1" applyFill="1" applyBorder="1" applyAlignment="1">
      <alignment horizontal="center" vertical="center" wrapText="1"/>
    </xf>
    <xf numFmtId="0" fontId="70" fillId="162" borderId="500" xfId="38" applyFont="1" applyFill="1" applyBorder="1" applyAlignment="1">
      <alignment horizontal="center" vertical="center" wrapText="1"/>
    </xf>
    <xf numFmtId="0" fontId="636" fillId="5" borderId="479" xfId="24" applyFont="1" applyFill="1" applyBorder="1" applyAlignment="1">
      <alignment horizontal="center" vertical="center" wrapText="1"/>
    </xf>
    <xf numFmtId="0" fontId="636" fillId="5" borderId="480" xfId="24" applyFont="1" applyFill="1" applyBorder="1" applyAlignment="1">
      <alignment horizontal="center" vertical="center" wrapText="1"/>
    </xf>
    <xf numFmtId="0" fontId="29" fillId="0" borderId="309" xfId="24" applyFont="1" applyBorder="1" applyAlignment="1">
      <alignment horizontal="center" vertical="center" wrapText="1"/>
    </xf>
    <xf numFmtId="0" fontId="29" fillId="0" borderId="310" xfId="24" applyFont="1" applyBorder="1" applyAlignment="1">
      <alignment horizontal="center" vertical="center" wrapText="1"/>
    </xf>
    <xf numFmtId="0" fontId="29" fillId="0" borderId="442" xfId="24" applyFont="1" applyBorder="1" applyAlignment="1">
      <alignment horizontal="center" vertical="center" wrapText="1"/>
    </xf>
    <xf numFmtId="0" fontId="29" fillId="0" borderId="16" xfId="24" applyFont="1" applyBorder="1" applyAlignment="1">
      <alignment horizontal="center" vertical="center" wrapText="1"/>
    </xf>
    <xf numFmtId="0" fontId="29" fillId="0" borderId="0" xfId="24" applyFont="1" applyAlignment="1">
      <alignment horizontal="center" vertical="center" wrapText="1"/>
    </xf>
    <xf numFmtId="0" fontId="29" fillId="0" borderId="17" xfId="24" applyFont="1" applyBorder="1" applyAlignment="1">
      <alignment horizontal="center" vertical="center" wrapText="1"/>
    </xf>
    <xf numFmtId="0" fontId="29" fillId="163" borderId="309" xfId="24" applyFont="1" applyFill="1" applyBorder="1" applyAlignment="1">
      <alignment horizontal="center" vertical="center"/>
    </xf>
    <xf numFmtId="0" fontId="29" fillId="163" borderId="310" xfId="24" applyFont="1" applyFill="1" applyBorder="1" applyAlignment="1">
      <alignment horizontal="center" vertical="center"/>
    </xf>
    <xf numFmtId="0" fontId="29" fillId="163" borderId="442" xfId="24" applyFont="1" applyFill="1" applyBorder="1" applyAlignment="1">
      <alignment horizontal="center" vertical="center"/>
    </xf>
    <xf numFmtId="0" fontId="63" fillId="126" borderId="182" xfId="24" applyFont="1" applyFill="1" applyBorder="1" applyAlignment="1">
      <alignment horizontal="center" vertical="center" wrapText="1"/>
    </xf>
    <xf numFmtId="0" fontId="63" fillId="126" borderId="44" xfId="24" applyFont="1" applyFill="1" applyBorder="1" applyAlignment="1">
      <alignment horizontal="center" vertical="center" wrapText="1"/>
    </xf>
    <xf numFmtId="0" fontId="63" fillId="126" borderId="134" xfId="24" applyFont="1" applyFill="1" applyBorder="1" applyAlignment="1">
      <alignment horizontal="center" vertical="center" wrapText="1"/>
    </xf>
    <xf numFmtId="0" fontId="32" fillId="0" borderId="16" xfId="24" applyFont="1" applyBorder="1" applyAlignment="1">
      <alignment horizontal="left" vertical="center" wrapText="1"/>
    </xf>
    <xf numFmtId="0" fontId="32" fillId="0" borderId="0" xfId="24" applyFont="1" applyAlignment="1">
      <alignment horizontal="left" vertical="center" wrapText="1"/>
    </xf>
    <xf numFmtId="0" fontId="32" fillId="0" borderId="17" xfId="24" applyFont="1" applyBorder="1" applyAlignment="1">
      <alignment horizontal="left" vertical="center" wrapText="1"/>
    </xf>
    <xf numFmtId="0" fontId="29" fillId="0" borderId="18" xfId="24" applyFont="1" applyBorder="1" applyAlignment="1">
      <alignment horizontal="center" vertical="center" wrapText="1"/>
    </xf>
    <xf numFmtId="0" fontId="29" fillId="0" borderId="19" xfId="24" applyFont="1" applyBorder="1" applyAlignment="1">
      <alignment horizontal="center" vertical="center" wrapText="1"/>
    </xf>
    <xf numFmtId="0" fontId="29" fillId="0" borderId="20" xfId="24" applyFont="1" applyBorder="1" applyAlignment="1">
      <alignment horizontal="center" vertical="center" wrapText="1"/>
    </xf>
    <xf numFmtId="0" fontId="32" fillId="0" borderId="18" xfId="24" applyFont="1" applyBorder="1" applyAlignment="1">
      <alignment horizontal="left" vertical="center" wrapText="1"/>
    </xf>
    <xf numFmtId="0" fontId="32" fillId="0" borderId="19" xfId="24" applyFont="1" applyBorder="1" applyAlignment="1">
      <alignment horizontal="left" vertical="center" wrapText="1"/>
    </xf>
    <xf numFmtId="0" fontId="32" fillId="0" borderId="20" xfId="24" applyFont="1" applyBorder="1" applyAlignment="1">
      <alignment horizontal="left" vertical="center" wrapText="1"/>
    </xf>
    <xf numFmtId="0" fontId="100" fillId="0" borderId="396" xfId="24" applyFont="1" applyBorder="1" applyAlignment="1">
      <alignment horizontal="center" vertical="center" wrapText="1"/>
    </xf>
    <xf numFmtId="0" fontId="100" fillId="0" borderId="419" xfId="24" applyFont="1" applyBorder="1" applyAlignment="1">
      <alignment horizontal="center" vertical="center" wrapText="1"/>
    </xf>
    <xf numFmtId="0" fontId="217" fillId="0" borderId="310" xfId="24" applyFont="1" applyBorder="1" applyAlignment="1">
      <alignment horizontal="center" vertical="center" wrapText="1"/>
    </xf>
    <xf numFmtId="0" fontId="217" fillId="0" borderId="19" xfId="24" applyFont="1" applyBorder="1" applyAlignment="1">
      <alignment horizontal="center" vertical="center" wrapText="1"/>
    </xf>
    <xf numFmtId="0" fontId="37" fillId="0" borderId="310" xfId="24" applyFont="1" applyBorder="1" applyAlignment="1">
      <alignment horizontal="center" vertical="center" wrapText="1"/>
    </xf>
    <xf numFmtId="0" fontId="37" fillId="0" borderId="442" xfId="24" applyFont="1" applyBorder="1" applyAlignment="1">
      <alignment horizontal="center" vertical="center" wrapText="1"/>
    </xf>
    <xf numFmtId="0" fontId="37" fillId="0" borderId="19" xfId="24" applyFont="1" applyBorder="1" applyAlignment="1">
      <alignment horizontal="center" vertical="center" wrapText="1"/>
    </xf>
    <xf numFmtId="0" fontId="37" fillId="0" borderId="20" xfId="24" applyFont="1" applyBorder="1" applyAlignment="1">
      <alignment horizontal="center" vertical="center" wrapText="1"/>
    </xf>
    <xf numFmtId="0" fontId="54" fillId="0" borderId="117" xfId="24" applyFont="1" applyBorder="1" applyAlignment="1">
      <alignment horizontal="left" vertical="center" wrapText="1"/>
    </xf>
    <xf numFmtId="0" fontId="570" fillId="30" borderId="497" xfId="24" applyFont="1" applyFill="1" applyBorder="1" applyAlignment="1">
      <alignment horizontal="center" vertical="center" wrapText="1"/>
    </xf>
    <xf numFmtId="0" fontId="570" fillId="30" borderId="502" xfId="24" applyFont="1" applyFill="1" applyBorder="1" applyAlignment="1">
      <alignment horizontal="center" vertical="center" wrapText="1"/>
    </xf>
    <xf numFmtId="0" fontId="570" fillId="30" borderId="503" xfId="24" applyFont="1" applyFill="1" applyBorder="1" applyAlignment="1">
      <alignment horizontal="center" vertical="center" wrapText="1"/>
    </xf>
    <xf numFmtId="0" fontId="570" fillId="30" borderId="16" xfId="24" applyFont="1" applyFill="1" applyBorder="1" applyAlignment="1">
      <alignment horizontal="center" vertical="center" wrapText="1"/>
    </xf>
    <xf numFmtId="0" fontId="570" fillId="30" borderId="0" xfId="24" applyFont="1" applyFill="1" applyAlignment="1">
      <alignment horizontal="center" vertical="center" wrapText="1"/>
    </xf>
    <xf numFmtId="0" fontId="570" fillId="30" borderId="41" xfId="24" applyFont="1" applyFill="1" applyBorder="1" applyAlignment="1">
      <alignment horizontal="center" vertical="center" wrapText="1"/>
    </xf>
    <xf numFmtId="0" fontId="570" fillId="30" borderId="182" xfId="24" applyFont="1" applyFill="1" applyBorder="1" applyAlignment="1">
      <alignment horizontal="center" vertical="center" wrapText="1"/>
    </xf>
    <xf numFmtId="0" fontId="570" fillId="30" borderId="44" xfId="24" applyFont="1" applyFill="1" applyBorder="1" applyAlignment="1">
      <alignment horizontal="center" vertical="center" wrapText="1"/>
    </xf>
    <xf numFmtId="0" fontId="570" fillId="30" borderId="45" xfId="24" applyFont="1" applyFill="1" applyBorder="1" applyAlignment="1">
      <alignment horizontal="center" vertical="center" wrapText="1"/>
    </xf>
    <xf numFmtId="0" fontId="639" fillId="0" borderId="42" xfId="24" applyFont="1" applyBorder="1" applyAlignment="1">
      <alignment horizontal="center" vertical="center" wrapText="1"/>
    </xf>
    <xf numFmtId="0" fontId="639" fillId="0" borderId="0" xfId="24" applyFont="1" applyAlignment="1">
      <alignment horizontal="center" vertical="center" wrapText="1"/>
    </xf>
    <xf numFmtId="0" fontId="639" fillId="0" borderId="17" xfId="24" applyFont="1" applyBorder="1" applyAlignment="1">
      <alignment horizontal="center" vertical="center" wrapText="1"/>
    </xf>
    <xf numFmtId="0" fontId="639" fillId="0" borderId="46" xfId="24" applyFont="1" applyBorder="1" applyAlignment="1">
      <alignment horizontal="center" vertical="center" wrapText="1"/>
    </xf>
    <xf numFmtId="0" fontId="639" fillId="0" borderId="44" xfId="24" applyFont="1" applyBorder="1" applyAlignment="1">
      <alignment horizontal="center" vertical="center" wrapText="1"/>
    </xf>
    <xf numFmtId="0" fontId="639" fillId="0" borderId="134" xfId="24" applyFont="1" applyBorder="1" applyAlignment="1">
      <alignment horizontal="center" vertical="center" wrapText="1"/>
    </xf>
    <xf numFmtId="0" fontId="409" fillId="165" borderId="497" xfId="24" applyFont="1" applyFill="1" applyBorder="1" applyAlignment="1">
      <alignment horizontal="center" vertical="center" wrapText="1"/>
    </xf>
    <xf numFmtId="0" fontId="409" fillId="165" borderId="502" xfId="24" applyFont="1" applyFill="1" applyBorder="1" applyAlignment="1">
      <alignment horizontal="center" vertical="center" wrapText="1"/>
    </xf>
    <xf numFmtId="0" fontId="409" fillId="165" borderId="503" xfId="24" applyFont="1" applyFill="1" applyBorder="1" applyAlignment="1">
      <alignment horizontal="center" vertical="center" wrapText="1"/>
    </xf>
    <xf numFmtId="0" fontId="409" fillId="165" borderId="16" xfId="24" applyFont="1" applyFill="1" applyBorder="1" applyAlignment="1">
      <alignment horizontal="center" vertical="center" wrapText="1"/>
    </xf>
    <xf numFmtId="0" fontId="409" fillId="165" borderId="0" xfId="24" applyFont="1" applyFill="1" applyAlignment="1">
      <alignment horizontal="center" vertical="center" wrapText="1"/>
    </xf>
    <xf numFmtId="0" fontId="409" fillId="165" borderId="41" xfId="24" applyFont="1" applyFill="1" applyBorder="1" applyAlignment="1">
      <alignment horizontal="center" vertical="center" wrapText="1"/>
    </xf>
    <xf numFmtId="0" fontId="409" fillId="165" borderId="182" xfId="24" applyFont="1" applyFill="1" applyBorder="1" applyAlignment="1">
      <alignment horizontal="center" vertical="center" wrapText="1"/>
    </xf>
    <xf numFmtId="0" fontId="409" fillId="165" borderId="44" xfId="24" applyFont="1" applyFill="1" applyBorder="1" applyAlignment="1">
      <alignment horizontal="center" vertical="center" wrapText="1"/>
    </xf>
    <xf numFmtId="0" fontId="409" fillId="165" borderId="45" xfId="24" applyFont="1" applyFill="1" applyBorder="1" applyAlignment="1">
      <alignment horizontal="center" vertical="center" wrapText="1"/>
    </xf>
    <xf numFmtId="0" fontId="643" fillId="0" borderId="42" xfId="24" applyFont="1" applyBorder="1" applyAlignment="1">
      <alignment horizontal="center" vertical="center" wrapText="1"/>
    </xf>
    <xf numFmtId="0" fontId="643" fillId="0" borderId="0" xfId="24" applyFont="1" applyAlignment="1">
      <alignment horizontal="center" vertical="center" wrapText="1"/>
    </xf>
    <xf numFmtId="0" fontId="643" fillId="0" borderId="17" xfId="24" applyFont="1" applyBorder="1" applyAlignment="1">
      <alignment horizontal="center" vertical="center" wrapText="1"/>
    </xf>
    <xf numFmtId="0" fontId="643" fillId="0" borderId="46" xfId="24" applyFont="1" applyBorder="1" applyAlignment="1">
      <alignment horizontal="center" vertical="center" wrapText="1"/>
    </xf>
    <xf numFmtId="0" fontId="643" fillId="0" borderId="44" xfId="24" applyFont="1" applyBorder="1" applyAlignment="1">
      <alignment horizontal="center" vertical="center" wrapText="1"/>
    </xf>
    <xf numFmtId="0" fontId="643" fillId="0" borderId="134" xfId="24" applyFont="1" applyBorder="1" applyAlignment="1">
      <alignment horizontal="center" vertical="center" wrapText="1"/>
    </xf>
    <xf numFmtId="0" fontId="409" fillId="56" borderId="497" xfId="24" applyFont="1" applyFill="1" applyBorder="1" applyAlignment="1">
      <alignment horizontal="center" vertical="center" wrapText="1"/>
    </xf>
    <xf numFmtId="0" fontId="409" fillId="56" borderId="502" xfId="24" applyFont="1" applyFill="1" applyBorder="1" applyAlignment="1">
      <alignment horizontal="center" vertical="center" wrapText="1"/>
    </xf>
    <xf numFmtId="0" fontId="409" fillId="56" borderId="503" xfId="24" applyFont="1" applyFill="1" applyBorder="1" applyAlignment="1">
      <alignment horizontal="center" vertical="center" wrapText="1"/>
    </xf>
    <xf numFmtId="0" fontId="409" fillId="56" borderId="16" xfId="24" applyFont="1" applyFill="1" applyBorder="1" applyAlignment="1">
      <alignment horizontal="center" vertical="center" wrapText="1"/>
    </xf>
    <xf numFmtId="0" fontId="409" fillId="56" borderId="0" xfId="24" applyFont="1" applyFill="1" applyAlignment="1">
      <alignment horizontal="center" vertical="center" wrapText="1"/>
    </xf>
    <xf numFmtId="0" fontId="409" fillId="56" borderId="41" xfId="24" applyFont="1" applyFill="1" applyBorder="1" applyAlignment="1">
      <alignment horizontal="center" vertical="center" wrapText="1"/>
    </xf>
    <xf numFmtId="0" fontId="409" fillId="56" borderId="182" xfId="24" applyFont="1" applyFill="1" applyBorder="1" applyAlignment="1">
      <alignment horizontal="center" vertical="center" wrapText="1"/>
    </xf>
    <xf numFmtId="0" fontId="409" fillId="56" borderId="44" xfId="24" applyFont="1" applyFill="1" applyBorder="1" applyAlignment="1">
      <alignment horizontal="center" vertical="center" wrapText="1"/>
    </xf>
    <xf numFmtId="0" fontId="409" fillId="56" borderId="45" xfId="24" applyFont="1" applyFill="1" applyBorder="1" applyAlignment="1">
      <alignment horizontal="center" vertical="center" wrapText="1"/>
    </xf>
    <xf numFmtId="0" fontId="90" fillId="0" borderId="42" xfId="24" applyFont="1" applyBorder="1" applyAlignment="1">
      <alignment horizontal="center" vertical="center" wrapText="1"/>
    </xf>
    <xf numFmtId="0" fontId="90" fillId="0" borderId="0" xfId="24" applyFont="1" applyAlignment="1">
      <alignment horizontal="center" vertical="center" wrapText="1"/>
    </xf>
    <xf numFmtId="0" fontId="90" fillId="0" borderId="17" xfId="24" applyFont="1" applyBorder="1" applyAlignment="1">
      <alignment horizontal="center" vertical="center" wrapText="1"/>
    </xf>
    <xf numFmtId="0" fontId="90" fillId="0" borderId="46" xfId="24" applyFont="1" applyBorder="1" applyAlignment="1">
      <alignment horizontal="center" vertical="center" wrapText="1"/>
    </xf>
    <xf numFmtId="0" fontId="90" fillId="0" borderId="44" xfId="24" applyFont="1" applyBorder="1" applyAlignment="1">
      <alignment horizontal="center" vertical="center" wrapText="1"/>
    </xf>
    <xf numFmtId="0" fontId="90" fillId="0" borderId="134" xfId="24" applyFont="1" applyBorder="1" applyAlignment="1">
      <alignment horizontal="center" vertical="center" wrapText="1"/>
    </xf>
    <xf numFmtId="0" fontId="409" fillId="164" borderId="497" xfId="24" applyFont="1" applyFill="1" applyBorder="1" applyAlignment="1">
      <alignment horizontal="center" vertical="center" wrapText="1"/>
    </xf>
    <xf numFmtId="0" fontId="409" fillId="164" borderId="502" xfId="24" applyFont="1" applyFill="1" applyBorder="1" applyAlignment="1">
      <alignment horizontal="center" vertical="center" wrapText="1"/>
    </xf>
    <xf numFmtId="0" fontId="409" fillId="164" borderId="503" xfId="24" applyFont="1" applyFill="1" applyBorder="1" applyAlignment="1">
      <alignment horizontal="center" vertical="center" wrapText="1"/>
    </xf>
    <xf numFmtId="0" fontId="409" fillId="164" borderId="16" xfId="24" applyFont="1" applyFill="1" applyBorder="1" applyAlignment="1">
      <alignment horizontal="center" vertical="center" wrapText="1"/>
    </xf>
    <xf numFmtId="0" fontId="409" fillId="164" borderId="0" xfId="24" applyFont="1" applyFill="1" applyAlignment="1">
      <alignment horizontal="center" vertical="center" wrapText="1"/>
    </xf>
    <xf numFmtId="0" fontId="409" fillId="164" borderId="41" xfId="24" applyFont="1" applyFill="1" applyBorder="1" applyAlignment="1">
      <alignment horizontal="center" vertical="center" wrapText="1"/>
    </xf>
    <xf numFmtId="0" fontId="409" fillId="164" borderId="182" xfId="24" applyFont="1" applyFill="1" applyBorder="1" applyAlignment="1">
      <alignment horizontal="center" vertical="center" wrapText="1"/>
    </xf>
    <xf numFmtId="0" fontId="409" fillId="164" borderId="44" xfId="24" applyFont="1" applyFill="1" applyBorder="1" applyAlignment="1">
      <alignment horizontal="center" vertical="center" wrapText="1"/>
    </xf>
    <xf numFmtId="0" fontId="409" fillId="164" borderId="45" xfId="24" applyFont="1" applyFill="1" applyBorder="1" applyAlignment="1">
      <alignment horizontal="center" vertical="center" wrapText="1"/>
    </xf>
    <xf numFmtId="0" fontId="640" fillId="0" borderId="42" xfId="24" applyFont="1" applyBorder="1" applyAlignment="1">
      <alignment horizontal="center" vertical="center" wrapText="1"/>
    </xf>
    <xf numFmtId="0" fontId="640" fillId="0" borderId="0" xfId="24" applyFont="1" applyAlignment="1">
      <alignment horizontal="center" vertical="center" wrapText="1"/>
    </xf>
    <xf numFmtId="0" fontId="640" fillId="0" borderId="17" xfId="24" applyFont="1" applyBorder="1" applyAlignment="1">
      <alignment horizontal="center" vertical="center" wrapText="1"/>
    </xf>
    <xf numFmtId="0" fontId="640" fillId="0" borderId="46" xfId="24" applyFont="1" applyBorder="1" applyAlignment="1">
      <alignment horizontal="center" vertical="center" wrapText="1"/>
    </xf>
    <xf numFmtId="0" fontId="640" fillId="0" borderId="44" xfId="24" applyFont="1" applyBorder="1" applyAlignment="1">
      <alignment horizontal="center" vertical="center" wrapText="1"/>
    </xf>
    <xf numFmtId="0" fontId="640" fillId="0" borderId="134" xfId="24" applyFont="1" applyBorder="1" applyAlignment="1">
      <alignment horizontal="center" vertical="center" wrapText="1"/>
    </xf>
    <xf numFmtId="0" fontId="641" fillId="147" borderId="497" xfId="24" applyFont="1" applyFill="1" applyBorder="1" applyAlignment="1">
      <alignment horizontal="center" vertical="center" wrapText="1"/>
    </xf>
    <xf numFmtId="0" fontId="641" fillId="147" borderId="502" xfId="24" applyFont="1" applyFill="1" applyBorder="1" applyAlignment="1">
      <alignment horizontal="center" vertical="center" wrapText="1"/>
    </xf>
    <xf numFmtId="0" fontId="641" fillId="147" borderId="503" xfId="24" applyFont="1" applyFill="1" applyBorder="1" applyAlignment="1">
      <alignment horizontal="center" vertical="center" wrapText="1"/>
    </xf>
    <xf numFmtId="0" fontId="641" fillId="147" borderId="16" xfId="24" applyFont="1" applyFill="1" applyBorder="1" applyAlignment="1">
      <alignment horizontal="center" vertical="center" wrapText="1"/>
    </xf>
    <xf numFmtId="0" fontId="641" fillId="147" borderId="0" xfId="24" applyFont="1" applyFill="1" applyAlignment="1">
      <alignment horizontal="center" vertical="center" wrapText="1"/>
    </xf>
    <xf numFmtId="0" fontId="641" fillId="147" borderId="41" xfId="24" applyFont="1" applyFill="1" applyBorder="1" applyAlignment="1">
      <alignment horizontal="center" vertical="center" wrapText="1"/>
    </xf>
    <xf numFmtId="0" fontId="641" fillId="147" borderId="182" xfId="24" applyFont="1" applyFill="1" applyBorder="1" applyAlignment="1">
      <alignment horizontal="center" vertical="center" wrapText="1"/>
    </xf>
    <xf numFmtId="0" fontId="641" fillId="147" borderId="44" xfId="24" applyFont="1" applyFill="1" applyBorder="1" applyAlignment="1">
      <alignment horizontal="center" vertical="center" wrapText="1"/>
    </xf>
    <xf numFmtId="0" fontId="641" fillId="147" borderId="45" xfId="24" applyFont="1" applyFill="1" applyBorder="1" applyAlignment="1">
      <alignment horizontal="center" vertical="center" wrapText="1"/>
    </xf>
    <xf numFmtId="0" fontId="642" fillId="0" borderId="42" xfId="24" applyFont="1" applyBorder="1" applyAlignment="1">
      <alignment horizontal="center" vertical="center" wrapText="1"/>
    </xf>
    <xf numFmtId="0" fontId="642" fillId="0" borderId="0" xfId="24" applyFont="1" applyAlignment="1">
      <alignment horizontal="center" vertical="center" wrapText="1"/>
    </xf>
    <xf numFmtId="0" fontId="642" fillId="0" borderId="17" xfId="24" applyFont="1" applyBorder="1" applyAlignment="1">
      <alignment horizontal="center" vertical="center" wrapText="1"/>
    </xf>
    <xf numFmtId="0" fontId="642" fillId="0" borderId="46" xfId="24" applyFont="1" applyBorder="1" applyAlignment="1">
      <alignment horizontal="center" vertical="center" wrapText="1"/>
    </xf>
    <xf numFmtId="0" fontId="642" fillId="0" borderId="44" xfId="24" applyFont="1" applyBorder="1" applyAlignment="1">
      <alignment horizontal="center" vertical="center" wrapText="1"/>
    </xf>
    <xf numFmtId="0" fontId="642" fillId="0" borderId="134" xfId="24" applyFont="1" applyBorder="1" applyAlignment="1">
      <alignment horizontal="center" vertical="center" wrapText="1"/>
    </xf>
    <xf numFmtId="0" fontId="107" fillId="0" borderId="132" xfId="24" applyFont="1" applyBorder="1" applyAlignment="1">
      <alignment horizontal="center" vertical="center" wrapText="1"/>
    </xf>
    <xf numFmtId="0" fontId="107" fillId="0" borderId="117" xfId="24" applyFont="1" applyBorder="1" applyAlignment="1">
      <alignment horizontal="center" vertical="center" wrapText="1"/>
    </xf>
    <xf numFmtId="0" fontId="107" fillId="0" borderId="133" xfId="24" applyFont="1" applyBorder="1" applyAlignment="1">
      <alignment horizontal="center" vertical="center" wrapText="1"/>
    </xf>
    <xf numFmtId="0" fontId="217" fillId="0" borderId="501" xfId="24" applyFont="1" applyBorder="1" applyAlignment="1">
      <alignment horizontal="center" vertical="center" wrapText="1"/>
    </xf>
    <xf numFmtId="0" fontId="217" fillId="0" borderId="135" xfId="24" applyFont="1" applyBorder="1" applyAlignment="1">
      <alignment horizontal="center" vertical="center" wrapText="1"/>
    </xf>
    <xf numFmtId="0" fontId="29" fillId="23" borderId="506" xfId="24" applyFont="1" applyFill="1" applyBorder="1" applyAlignment="1">
      <alignment horizontal="center" vertical="center"/>
    </xf>
    <xf numFmtId="0" fontId="29" fillId="23" borderId="507" xfId="24" applyFont="1" applyFill="1" applyBorder="1" applyAlignment="1">
      <alignment horizontal="center" vertical="center"/>
    </xf>
    <xf numFmtId="0" fontId="29" fillId="23" borderId="508" xfId="24" applyFont="1" applyFill="1" applyBorder="1" applyAlignment="1">
      <alignment horizontal="center" vertical="center"/>
    </xf>
    <xf numFmtId="0" fontId="145" fillId="8" borderId="16" xfId="24" applyFont="1" applyFill="1" applyBorder="1" applyAlignment="1">
      <alignment horizontal="center" vertical="center" wrapText="1"/>
    </xf>
    <xf numFmtId="0" fontId="31" fillId="0" borderId="16" xfId="24" applyFont="1" applyBorder="1" applyAlignment="1">
      <alignment horizontal="left" vertical="center" wrapText="1"/>
    </xf>
    <xf numFmtId="0" fontId="31" fillId="0" borderId="0" xfId="24" applyFont="1" applyAlignment="1">
      <alignment horizontal="left" vertical="center" wrapText="1"/>
    </xf>
    <xf numFmtId="0" fontId="31" fillId="0" borderId="17" xfId="24" applyFont="1" applyBorder="1" applyAlignment="1">
      <alignment horizontal="left" vertical="center" wrapText="1"/>
    </xf>
    <xf numFmtId="0" fontId="31" fillId="0" borderId="18" xfId="24" applyFont="1" applyBorder="1" applyAlignment="1">
      <alignment horizontal="left" vertical="center" wrapText="1"/>
    </xf>
    <xf numFmtId="0" fontId="31" fillId="0" borderId="19" xfId="24" applyFont="1" applyBorder="1" applyAlignment="1">
      <alignment horizontal="left" vertical="center" wrapText="1"/>
    </xf>
    <xf numFmtId="0" fontId="31" fillId="0" borderId="20" xfId="24" applyFont="1" applyBorder="1" applyAlignment="1">
      <alignment horizontal="left" vertical="center" wrapText="1"/>
    </xf>
    <xf numFmtId="0" fontId="571" fillId="8" borderId="0" xfId="24" applyFont="1" applyFill="1" applyAlignment="1">
      <alignment horizontal="left" vertical="center" wrapText="1"/>
    </xf>
    <xf numFmtId="0" fontId="571" fillId="8" borderId="17" xfId="24" applyFont="1" applyFill="1" applyBorder="1" applyAlignment="1">
      <alignment horizontal="left" vertical="center" wrapText="1"/>
    </xf>
    <xf numFmtId="0" fontId="28" fillId="0" borderId="497" xfId="24" applyFont="1" applyBorder="1" applyAlignment="1">
      <alignment horizontal="center" vertical="center" textRotation="90" wrapText="1"/>
    </xf>
    <xf numFmtId="0" fontId="28" fillId="0" borderId="16" xfId="24" applyFont="1" applyBorder="1" applyAlignment="1">
      <alignment horizontal="center" vertical="center" textRotation="90" wrapText="1"/>
    </xf>
    <xf numFmtId="0" fontId="28" fillId="0" borderId="18" xfId="24" applyFont="1" applyBorder="1" applyAlignment="1">
      <alignment horizontal="center" vertical="center" textRotation="90" wrapText="1"/>
    </xf>
    <xf numFmtId="0" fontId="140" fillId="0" borderId="120" xfId="24" applyFont="1" applyBorder="1" applyAlignment="1">
      <alignment horizontal="center" vertical="center" wrapText="1"/>
    </xf>
    <xf numFmtId="0" fontId="352" fillId="0" borderId="502" xfId="24" applyFont="1" applyBorder="1" applyAlignment="1">
      <alignment horizontal="center" vertical="center" wrapText="1"/>
    </xf>
    <xf numFmtId="0" fontId="56" fillId="8" borderId="0" xfId="24" applyFont="1" applyFill="1" applyAlignment="1">
      <alignment horizontal="left" vertical="center" wrapText="1"/>
    </xf>
    <xf numFmtId="0" fontId="56" fillId="8" borderId="17" xfId="24" applyFont="1" applyFill="1" applyBorder="1" applyAlignment="1">
      <alignment horizontal="left" vertical="center" wrapText="1"/>
    </xf>
    <xf numFmtId="0" fontId="359" fillId="0" borderId="120" xfId="24" applyFont="1" applyBorder="1" applyAlignment="1">
      <alignment horizontal="center" vertical="center" wrapText="1"/>
    </xf>
    <xf numFmtId="0" fontId="56" fillId="8" borderId="42" xfId="24" applyFont="1" applyFill="1" applyBorder="1" applyAlignment="1">
      <alignment horizontal="left" vertical="center" wrapText="1"/>
    </xf>
    <xf numFmtId="0" fontId="39" fillId="0" borderId="497" xfId="24" applyFont="1" applyBorder="1" applyAlignment="1">
      <alignment horizontal="center" vertical="center" textRotation="90" wrapText="1"/>
    </xf>
    <xf numFmtId="0" fontId="39" fillId="0" borderId="16" xfId="24" applyFont="1" applyBorder="1" applyAlignment="1">
      <alignment horizontal="center" vertical="center" textRotation="90" wrapText="1"/>
    </xf>
    <xf numFmtId="0" fontId="39" fillId="0" borderId="18" xfId="24" applyFont="1" applyBorder="1" applyAlignment="1">
      <alignment horizontal="center" vertical="center" textRotation="90" wrapText="1"/>
    </xf>
    <xf numFmtId="0" fontId="651" fillId="0" borderId="0" xfId="24" applyFont="1" applyAlignment="1">
      <alignment horizontal="center" vertical="center" wrapText="1"/>
    </xf>
    <xf numFmtId="0" fontId="652" fillId="8" borderId="0" xfId="24" applyFont="1" applyFill="1" applyAlignment="1">
      <alignment horizontal="left" vertical="center" wrapText="1"/>
    </xf>
    <xf numFmtId="0" fontId="652" fillId="8" borderId="17" xfId="24" applyFont="1" applyFill="1" applyBorder="1" applyAlignment="1">
      <alignment horizontal="left" vertical="center" wrapText="1"/>
    </xf>
    <xf numFmtId="0" fontId="654" fillId="0" borderId="0" xfId="24" applyFont="1" applyAlignment="1">
      <alignment horizontal="center" vertical="center" wrapText="1"/>
    </xf>
    <xf numFmtId="0" fontId="56" fillId="8" borderId="0" xfId="24" applyFont="1" applyFill="1" applyAlignment="1">
      <alignment horizontal="left" vertical="center"/>
    </xf>
    <xf numFmtId="0" fontId="56" fillId="8" borderId="17" xfId="24" applyFont="1" applyFill="1" applyBorder="1" applyAlignment="1">
      <alignment horizontal="left" vertical="center"/>
    </xf>
    <xf numFmtId="0" fontId="125" fillId="0" borderId="502" xfId="24" applyFont="1" applyBorder="1" applyAlignment="1">
      <alignment horizontal="center" vertical="center" wrapText="1"/>
    </xf>
    <xf numFmtId="0" fontId="28" fillId="0" borderId="28" xfId="1" applyFont="1" applyBorder="1" applyAlignment="1">
      <alignment horizontal="center" vertical="center" wrapText="1"/>
    </xf>
    <xf numFmtId="0" fontId="28" fillId="0" borderId="29" xfId="1" applyFont="1" applyBorder="1" applyAlignment="1">
      <alignment horizontal="center" vertical="center" wrapText="1"/>
    </xf>
    <xf numFmtId="0" fontId="28" fillId="0" borderId="237" xfId="1" applyFont="1" applyBorder="1" applyAlignment="1">
      <alignment horizontal="center" vertical="center" wrapText="1"/>
    </xf>
    <xf numFmtId="0" fontId="56" fillId="8" borderId="238" xfId="1" applyFont="1" applyFill="1" applyBorder="1" applyAlignment="1">
      <alignment horizontal="left" vertical="center" wrapText="1"/>
    </xf>
    <xf numFmtId="0" fontId="56" fillId="8" borderId="29" xfId="1" applyFont="1" applyFill="1" applyBorder="1" applyAlignment="1">
      <alignment horizontal="left" vertical="center" wrapText="1"/>
    </xf>
    <xf numFmtId="0" fontId="56" fillId="8" borderId="30" xfId="1" applyFont="1" applyFill="1" applyBorder="1" applyAlignment="1">
      <alignment horizontal="left" vertical="center" wrapText="1"/>
    </xf>
    <xf numFmtId="0" fontId="60" fillId="0" borderId="479" xfId="24" applyFont="1" applyBorder="1" applyAlignment="1">
      <alignment horizontal="center" vertical="center"/>
    </xf>
    <xf numFmtId="0" fontId="60" fillId="0" borderId="480" xfId="24" applyFont="1" applyBorder="1" applyAlignment="1">
      <alignment horizontal="center" vertical="center"/>
    </xf>
    <xf numFmtId="0" fontId="645" fillId="0" borderId="480" xfId="24" applyFont="1" applyBorder="1" applyAlignment="1">
      <alignment horizontal="left" vertical="center"/>
    </xf>
    <xf numFmtId="0" fontId="645" fillId="0" borderId="481" xfId="24" applyFont="1" applyBorder="1" applyAlignment="1">
      <alignment horizontal="left" vertical="center"/>
    </xf>
    <xf numFmtId="0" fontId="670" fillId="74" borderId="0" xfId="12" applyFont="1" applyFill="1" applyAlignment="1">
      <alignment horizontal="center" vertical="center" textRotation="90" wrapText="1"/>
    </xf>
    <xf numFmtId="49" fontId="55" fillId="8" borderId="21" xfId="12" applyNumberFormat="1" applyFont="1" applyFill="1" applyBorder="1" applyAlignment="1">
      <alignment horizontal="center" vertical="center" wrapText="1"/>
    </xf>
    <xf numFmtId="49" fontId="55" fillId="8" borderId="22" xfId="12" applyNumberFormat="1" applyFont="1" applyFill="1" applyBorder="1" applyAlignment="1">
      <alignment horizontal="center" vertical="center" wrapText="1"/>
    </xf>
    <xf numFmtId="49" fontId="762" fillId="8" borderId="21" xfId="12" applyNumberFormat="1" applyFont="1" applyFill="1" applyBorder="1" applyAlignment="1">
      <alignment horizontal="center" vertical="center" wrapText="1"/>
    </xf>
    <xf numFmtId="49" fontId="763" fillId="8" borderId="21" xfId="12" applyNumberFormat="1" applyFont="1" applyFill="1" applyBorder="1" applyAlignment="1">
      <alignment horizontal="center" vertical="center" wrapText="1"/>
    </xf>
    <xf numFmtId="0" fontId="762" fillId="21" borderId="0" xfId="11" applyFont="1" applyFill="1" applyAlignment="1">
      <alignment horizontal="center" vertical="center"/>
    </xf>
    <xf numFmtId="0" fontId="764" fillId="21" borderId="25" xfId="12" applyFont="1" applyFill="1" applyBorder="1" applyAlignment="1">
      <alignment horizontal="center" vertical="center"/>
    </xf>
    <xf numFmtId="0" fontId="764" fillId="21" borderId="0" xfId="12" applyFont="1" applyFill="1" applyAlignment="1">
      <alignment horizontal="center" vertical="center"/>
    </xf>
    <xf numFmtId="0" fontId="62" fillId="11" borderId="318" xfId="59" applyFont="1" applyFill="1" applyBorder="1" applyAlignment="1">
      <alignment horizontal="center" vertical="center" wrapText="1"/>
    </xf>
    <xf numFmtId="0" fontId="62" fillId="11" borderId="319" xfId="59" applyFont="1" applyFill="1" applyBorder="1" applyAlignment="1">
      <alignment horizontal="center" vertical="center" wrapText="1"/>
    </xf>
    <xf numFmtId="0" fontId="53" fillId="9" borderId="0" xfId="57" applyFont="1" applyFill="1" applyAlignment="1">
      <alignment horizontal="center" vertical="center" wrapText="1"/>
    </xf>
    <xf numFmtId="0" fontId="53" fillId="9" borderId="0" xfId="59" applyFont="1" applyFill="1" applyAlignment="1">
      <alignment horizontal="center" vertical="center" wrapText="1"/>
    </xf>
    <xf numFmtId="0" fontId="774" fillId="0" borderId="0" xfId="12" applyFont="1" applyAlignment="1">
      <alignment horizontal="center" vertical="center"/>
    </xf>
    <xf numFmtId="0" fontId="774" fillId="0" borderId="17" xfId="12" applyFont="1" applyBorder="1" applyAlignment="1">
      <alignment horizontal="center" vertical="center"/>
    </xf>
    <xf numFmtId="0" fontId="55" fillId="197" borderId="309" xfId="12" applyFont="1" applyFill="1" applyBorder="1" applyAlignment="1">
      <alignment horizontal="center" vertical="center" wrapText="1"/>
    </xf>
    <xf numFmtId="0" fontId="55" fillId="197" borderId="442" xfId="12" applyFont="1" applyFill="1" applyBorder="1" applyAlignment="1">
      <alignment horizontal="center" vertical="center" wrapText="1"/>
    </xf>
    <xf numFmtId="0" fontId="55" fillId="197" borderId="16" xfId="12" applyFont="1" applyFill="1" applyBorder="1" applyAlignment="1">
      <alignment horizontal="center" vertical="center" wrapText="1"/>
    </xf>
    <xf numFmtId="0" fontId="55" fillId="197" borderId="17" xfId="12" applyFont="1" applyFill="1" applyBorder="1" applyAlignment="1">
      <alignment horizontal="center" vertical="center" wrapText="1"/>
    </xf>
    <xf numFmtId="0" fontId="55" fillId="3" borderId="309" xfId="12" applyFont="1" applyFill="1" applyBorder="1" applyAlignment="1">
      <alignment horizontal="center" vertical="center" wrapText="1"/>
    </xf>
    <xf numFmtId="0" fontId="55" fillId="3" borderId="442" xfId="12" applyFont="1" applyFill="1" applyBorder="1" applyAlignment="1">
      <alignment horizontal="center" vertical="center" wrapText="1"/>
    </xf>
    <xf numFmtId="0" fontId="55" fillId="3" borderId="16" xfId="12" applyFont="1" applyFill="1" applyBorder="1" applyAlignment="1">
      <alignment horizontal="center" vertical="center" wrapText="1"/>
    </xf>
    <xf numFmtId="0" fontId="55" fillId="3" borderId="17" xfId="12" applyFont="1" applyFill="1" applyBorder="1" applyAlignment="1">
      <alignment horizontal="center" vertical="center" wrapText="1"/>
    </xf>
    <xf numFmtId="0" fontId="55" fillId="147" borderId="309" xfId="12" applyFont="1" applyFill="1" applyBorder="1" applyAlignment="1">
      <alignment horizontal="center" vertical="center" wrapText="1"/>
    </xf>
    <xf numFmtId="0" fontId="55" fillId="147" borderId="442" xfId="12" applyFont="1" applyFill="1" applyBorder="1" applyAlignment="1">
      <alignment horizontal="center" vertical="center" wrapText="1"/>
    </xf>
    <xf numFmtId="0" fontId="55" fillId="147" borderId="16" xfId="12" applyFont="1" applyFill="1" applyBorder="1" applyAlignment="1">
      <alignment horizontal="center" vertical="center" wrapText="1"/>
    </xf>
    <xf numFmtId="0" fontId="55" fillId="147" borderId="17" xfId="12" applyFont="1" applyFill="1" applyBorder="1" applyAlignment="1">
      <alignment horizontal="center" vertical="center" wrapText="1"/>
    </xf>
    <xf numFmtId="0" fontId="55" fillId="198" borderId="309" xfId="12" applyFont="1" applyFill="1" applyBorder="1" applyAlignment="1">
      <alignment horizontal="center" vertical="center" wrapText="1"/>
    </xf>
    <xf numFmtId="0" fontId="55" fillId="198" borderId="442" xfId="12" applyFont="1" applyFill="1" applyBorder="1" applyAlignment="1">
      <alignment horizontal="center" vertical="center" wrapText="1"/>
    </xf>
    <xf numFmtId="0" fontId="55" fillId="198" borderId="16" xfId="12" applyFont="1" applyFill="1" applyBorder="1" applyAlignment="1">
      <alignment horizontal="center" vertical="center" wrapText="1"/>
    </xf>
    <xf numFmtId="0" fontId="55" fillId="198" borderId="17" xfId="12" applyFont="1" applyFill="1" applyBorder="1" applyAlignment="1">
      <alignment horizontal="center" vertical="center" wrapText="1"/>
    </xf>
    <xf numFmtId="0" fontId="476" fillId="73" borderId="442" xfId="12" applyFont="1" applyFill="1" applyBorder="1" applyAlignment="1">
      <alignment horizontal="center" vertical="center" wrapText="1"/>
    </xf>
    <xf numFmtId="0" fontId="476" fillId="73" borderId="20" xfId="12" applyFont="1" applyFill="1" applyBorder="1" applyAlignment="1">
      <alignment horizontal="center" vertical="center" wrapText="1"/>
    </xf>
    <xf numFmtId="0" fontId="55" fillId="115" borderId="513" xfId="12" applyFont="1" applyFill="1" applyBorder="1" applyAlignment="1">
      <alignment horizontal="center" vertical="center" wrapText="1"/>
    </xf>
    <xf numFmtId="0" fontId="55" fillId="115" borderId="89" xfId="12" applyFont="1" applyFill="1" applyBorder="1" applyAlignment="1">
      <alignment horizontal="center" vertical="center" wrapText="1"/>
    </xf>
    <xf numFmtId="0" fontId="262" fillId="21" borderId="554" xfId="11" applyFont="1" applyFill="1" applyBorder="1" applyAlignment="1">
      <alignment horizontal="center" vertical="center"/>
    </xf>
    <xf numFmtId="0" fontId="262" fillId="21" borderId="552" xfId="11" applyFont="1" applyFill="1" applyBorder="1" applyAlignment="1">
      <alignment horizontal="center" vertical="center"/>
    </xf>
    <xf numFmtId="0" fontId="29" fillId="177" borderId="555" xfId="12" applyFont="1" applyFill="1" applyBorder="1" applyAlignment="1">
      <alignment horizontal="center" vertical="center" wrapText="1"/>
    </xf>
    <xf numFmtId="0" fontId="29" fillId="177" borderId="17" xfId="12" applyFont="1" applyFill="1" applyBorder="1" applyAlignment="1">
      <alignment horizontal="center" vertical="center" wrapText="1"/>
    </xf>
    <xf numFmtId="0" fontId="476" fillId="73" borderId="486" xfId="12" applyFont="1" applyFill="1" applyBorder="1" applyAlignment="1">
      <alignment horizontal="center" vertical="center" wrapText="1"/>
    </xf>
    <xf numFmtId="0" fontId="476" fillId="73" borderId="64" xfId="12" applyFont="1" applyFill="1" applyBorder="1" applyAlignment="1">
      <alignment horizontal="center" vertical="center" wrapText="1"/>
    </xf>
    <xf numFmtId="0" fontId="55" fillId="115" borderId="309" xfId="12" applyFont="1" applyFill="1" applyBorder="1" applyAlignment="1">
      <alignment horizontal="center" vertical="center" wrapText="1"/>
    </xf>
    <xf numFmtId="0" fontId="55" fillId="115" borderId="442" xfId="12" applyFont="1" applyFill="1" applyBorder="1" applyAlignment="1">
      <alignment horizontal="center" vertical="center" wrapText="1"/>
    </xf>
    <xf numFmtId="0" fontId="55" fillId="115" borderId="18" xfId="12" applyFont="1" applyFill="1" applyBorder="1" applyAlignment="1">
      <alignment horizontal="center" vertical="center" wrapText="1"/>
    </xf>
    <xf numFmtId="0" fontId="55" fillId="115" borderId="20" xfId="12" applyFont="1" applyFill="1" applyBorder="1" applyAlignment="1">
      <alignment horizontal="center" vertical="center" wrapText="1"/>
    </xf>
    <xf numFmtId="0" fontId="476" fillId="129" borderId="309" xfId="12" applyFont="1" applyFill="1" applyBorder="1" applyAlignment="1">
      <alignment horizontal="center" vertical="center" wrapText="1"/>
    </xf>
    <xf numFmtId="0" fontId="476" fillId="129" borderId="442" xfId="12" applyFont="1" applyFill="1" applyBorder="1" applyAlignment="1">
      <alignment horizontal="center" vertical="center" wrapText="1"/>
    </xf>
    <xf numFmtId="0" fontId="476" fillId="129" borderId="18" xfId="12" applyFont="1" applyFill="1" applyBorder="1" applyAlignment="1">
      <alignment horizontal="center" vertical="center" wrapText="1"/>
    </xf>
    <xf numFmtId="0" fontId="476" fillId="129" borderId="20" xfId="12" applyFont="1" applyFill="1" applyBorder="1" applyAlignment="1">
      <alignment horizontal="center" vertical="center" wrapText="1"/>
    </xf>
    <xf numFmtId="0" fontId="55" fillId="28" borderId="309" xfId="12" applyFont="1" applyFill="1" applyBorder="1" applyAlignment="1">
      <alignment horizontal="center" vertical="center" wrapText="1"/>
    </xf>
    <xf numFmtId="0" fontId="55" fillId="28" borderId="442" xfId="12" applyFont="1" applyFill="1" applyBorder="1" applyAlignment="1">
      <alignment horizontal="center" vertical="center" wrapText="1"/>
    </xf>
    <xf numFmtId="0" fontId="55" fillId="28" borderId="16" xfId="12" applyFont="1" applyFill="1" applyBorder="1" applyAlignment="1">
      <alignment horizontal="center" vertical="center" wrapText="1"/>
    </xf>
    <xf numFmtId="0" fontId="55" fillId="28" borderId="17" xfId="12" applyFont="1" applyFill="1" applyBorder="1" applyAlignment="1">
      <alignment horizontal="center" vertical="center" wrapText="1"/>
    </xf>
    <xf numFmtId="0" fontId="476" fillId="73" borderId="556" xfId="12" applyFont="1" applyFill="1" applyBorder="1" applyAlignment="1">
      <alignment horizontal="center" vertical="center" wrapText="1"/>
    </xf>
    <xf numFmtId="0" fontId="476" fillId="73" borderId="101" xfId="12" applyFont="1" applyFill="1" applyBorder="1" applyAlignment="1">
      <alignment horizontal="center" vertical="center" wrapText="1"/>
    </xf>
    <xf numFmtId="0" fontId="763" fillId="0" borderId="0" xfId="12" applyFont="1" applyAlignment="1">
      <alignment horizontal="center" vertical="center"/>
    </xf>
    <xf numFmtId="0" fontId="763" fillId="0" borderId="17" xfId="12" applyFont="1" applyBorder="1" applyAlignment="1">
      <alignment horizontal="center" vertical="center"/>
    </xf>
    <xf numFmtId="0" fontId="28" fillId="12" borderId="309" xfId="59" applyFont="1" applyFill="1" applyBorder="1" applyAlignment="1">
      <alignment horizontal="center" vertical="center" wrapText="1"/>
    </xf>
    <xf numFmtId="0" fontId="28" fillId="12" borderId="442" xfId="59" applyFont="1" applyFill="1" applyBorder="1" applyAlignment="1">
      <alignment horizontal="center" vertical="center" wrapText="1"/>
    </xf>
    <xf numFmtId="0" fontId="28" fillId="12" borderId="16" xfId="59" applyFont="1" applyFill="1" applyBorder="1" applyAlignment="1">
      <alignment horizontal="center" vertical="center" wrapText="1"/>
    </xf>
    <xf numFmtId="0" fontId="28" fillId="12" borderId="17" xfId="59" applyFont="1" applyFill="1" applyBorder="1" applyAlignment="1">
      <alignment horizontal="center" vertical="center" wrapText="1"/>
    </xf>
    <xf numFmtId="0" fontId="763" fillId="0" borderId="310" xfId="12" applyFont="1" applyBorder="1" applyAlignment="1">
      <alignment horizontal="center" vertical="center"/>
    </xf>
    <xf numFmtId="0" fontId="763" fillId="0" borderId="553" xfId="12" applyFont="1" applyBorder="1" applyAlignment="1">
      <alignment horizontal="center" vertical="center"/>
    </xf>
    <xf numFmtId="0" fontId="767" fillId="11" borderId="319" xfId="22" applyFont="1" applyFill="1" applyBorder="1" applyAlignment="1">
      <alignment horizontal="center" vertical="center" textRotation="90" wrapText="1"/>
    </xf>
    <xf numFmtId="0" fontId="28" fillId="177" borderId="314" xfId="12" applyFont="1" applyFill="1" applyBorder="1" applyAlignment="1">
      <alignment horizontal="center" vertical="center" wrapText="1"/>
    </xf>
    <xf numFmtId="0" fontId="28" fillId="177" borderId="313" xfId="12" applyFont="1" applyFill="1" applyBorder="1" applyAlignment="1">
      <alignment horizontal="center" vertical="center" wrapText="1"/>
    </xf>
    <xf numFmtId="0" fontId="28" fillId="177" borderId="42" xfId="12" applyFont="1" applyFill="1" applyBorder="1" applyAlignment="1">
      <alignment horizontal="center" vertical="center" wrapText="1"/>
    </xf>
    <xf numFmtId="0" fontId="28" fillId="177" borderId="46" xfId="12" applyFont="1" applyFill="1" applyBorder="1" applyAlignment="1">
      <alignment horizontal="center" vertical="center" wrapText="1"/>
    </xf>
    <xf numFmtId="0" fontId="313" fillId="8" borderId="25" xfId="11" applyFont="1" applyFill="1" applyBorder="1" applyAlignment="1">
      <alignment horizontal="center" vertical="center"/>
    </xf>
    <xf numFmtId="0" fontId="313" fillId="8" borderId="0" xfId="11" applyFont="1" applyFill="1" applyAlignment="1">
      <alignment horizontal="center" vertical="center"/>
    </xf>
    <xf numFmtId="0" fontId="313" fillId="8" borderId="24" xfId="11" applyFont="1" applyFill="1" applyBorder="1" applyAlignment="1">
      <alignment horizontal="center" vertical="center"/>
    </xf>
    <xf numFmtId="1" fontId="332" fillId="8" borderId="319" xfId="22" applyNumberFormat="1" applyFont="1" applyFill="1" applyBorder="1" applyAlignment="1">
      <alignment horizontal="center" vertical="center" wrapText="1"/>
    </xf>
    <xf numFmtId="0" fontId="90" fillId="8" borderId="552" xfId="12" applyFont="1" applyFill="1" applyBorder="1" applyAlignment="1">
      <alignment horizontal="center" vertical="center" wrapText="1"/>
    </xf>
    <xf numFmtId="0" fontId="90" fillId="8" borderId="19" xfId="12" applyFont="1" applyFill="1" applyBorder="1" applyAlignment="1">
      <alignment horizontal="center" vertical="center" wrapText="1"/>
    </xf>
    <xf numFmtId="0" fontId="195" fillId="194" borderId="25" xfId="12" applyFont="1" applyFill="1" applyBorder="1" applyAlignment="1">
      <alignment horizontal="center" vertical="center" wrapText="1"/>
    </xf>
    <xf numFmtId="0" fontId="195" fillId="194" borderId="0" xfId="12" applyFont="1" applyFill="1" applyAlignment="1">
      <alignment horizontal="center" vertical="center" wrapText="1"/>
    </xf>
    <xf numFmtId="0" fontId="762" fillId="0" borderId="0" xfId="12" applyFont="1" applyAlignment="1">
      <alignment horizontal="center" vertical="center"/>
    </xf>
    <xf numFmtId="0" fontId="762" fillId="0" borderId="17" xfId="12" applyFont="1" applyBorder="1" applyAlignment="1">
      <alignment horizontal="center" vertical="center"/>
    </xf>
    <xf numFmtId="0" fontId="476" fillId="129" borderId="513" xfId="12" applyFont="1" applyFill="1" applyBorder="1" applyAlignment="1">
      <alignment horizontal="center" vertical="center" wrapText="1"/>
    </xf>
    <xf numFmtId="0" fontId="476" fillId="129" borderId="89" xfId="12" applyFont="1" applyFill="1" applyBorder="1" applyAlignment="1">
      <alignment horizontal="center" vertical="center" wrapText="1"/>
    </xf>
    <xf numFmtId="0" fontId="55" fillId="28" borderId="513" xfId="12" applyFont="1" applyFill="1" applyBorder="1" applyAlignment="1">
      <alignment horizontal="center" vertical="center" wrapText="1"/>
    </xf>
    <xf numFmtId="0" fontId="55" fillId="28" borderId="89" xfId="12" applyFont="1" applyFill="1" applyBorder="1" applyAlignment="1">
      <alignment horizontal="center" vertical="center" wrapText="1"/>
    </xf>
    <xf numFmtId="0" fontId="53" fillId="9" borderId="309" xfId="59" applyFont="1" applyFill="1" applyBorder="1" applyAlignment="1">
      <alignment horizontal="center" vertical="center" wrapText="1"/>
    </xf>
    <xf numFmtId="0" fontId="53" fillId="9" borderId="16" xfId="59" applyFont="1" applyFill="1" applyBorder="1" applyAlignment="1">
      <alignment horizontal="center" vertical="center" wrapText="1"/>
    </xf>
    <xf numFmtId="0" fontId="53" fillId="9" borderId="18" xfId="59" applyFont="1" applyFill="1" applyBorder="1" applyAlignment="1">
      <alignment horizontal="center" vertical="center" wrapText="1"/>
    </xf>
    <xf numFmtId="0" fontId="755" fillId="8" borderId="442" xfId="57" applyFont="1" applyFill="1" applyBorder="1" applyAlignment="1">
      <alignment horizontal="center" vertical="center" wrapText="1"/>
    </xf>
    <xf numFmtId="0" fontId="755" fillId="8" borderId="17" xfId="57" applyFont="1" applyFill="1" applyBorder="1" applyAlignment="1">
      <alignment horizontal="center" vertical="center" wrapText="1"/>
    </xf>
    <xf numFmtId="0" fontId="755" fillId="8" borderId="20" xfId="57" applyFont="1" applyFill="1" applyBorder="1" applyAlignment="1">
      <alignment horizontal="center" vertical="center" wrapText="1"/>
    </xf>
    <xf numFmtId="0" fontId="775" fillId="0" borderId="0" xfId="12" applyFont="1" applyAlignment="1">
      <alignment horizontal="center" vertical="center"/>
    </xf>
    <xf numFmtId="0" fontId="266" fillId="8" borderId="46" xfId="11" applyFont="1" applyFill="1" applyBorder="1" applyAlignment="1">
      <alignment horizontal="center" vertical="center" wrapText="1"/>
    </xf>
    <xf numFmtId="0" fontId="266" fillId="8" borderId="44" xfId="11" applyFont="1" applyFill="1" applyBorder="1" applyAlignment="1">
      <alignment horizontal="center" vertical="center" wrapText="1"/>
    </xf>
    <xf numFmtId="0" fontId="50" fillId="104" borderId="480" xfId="11" applyFont="1" applyFill="1" applyBorder="1" applyAlignment="1">
      <alignment horizontal="center" vertical="center"/>
    </xf>
    <xf numFmtId="0" fontId="758" fillId="8" borderId="19" xfId="12" applyFont="1" applyFill="1" applyBorder="1" applyAlignment="1">
      <alignment horizontal="center" vertical="center"/>
    </xf>
    <xf numFmtId="0" fontId="758" fillId="8" borderId="20" xfId="12" applyFont="1" applyFill="1" applyBorder="1" applyAlignment="1">
      <alignment horizontal="center" vertical="center"/>
    </xf>
    <xf numFmtId="0" fontId="762" fillId="8" borderId="231" xfId="12" applyFont="1" applyFill="1" applyBorder="1" applyAlignment="1">
      <alignment horizontal="center" vertical="center"/>
    </xf>
    <xf numFmtId="0" fontId="762" fillId="8" borderId="19" xfId="12" applyFont="1" applyFill="1" applyBorder="1" applyAlignment="1">
      <alignment horizontal="center" vertical="center"/>
    </xf>
    <xf numFmtId="0" fontId="775" fillId="0" borderId="310" xfId="12" applyFont="1" applyBorder="1" applyAlignment="1">
      <alignment horizontal="center" vertical="center"/>
    </xf>
    <xf numFmtId="0" fontId="775" fillId="0" borderId="442" xfId="12" applyFont="1" applyBorder="1" applyAlignment="1">
      <alignment horizontal="center" vertical="center"/>
    </xf>
    <xf numFmtId="0" fontId="776" fillId="8" borderId="442" xfId="57" applyFont="1" applyFill="1" applyBorder="1" applyAlignment="1">
      <alignment horizontal="center" vertical="center" wrapText="1"/>
    </xf>
    <xf numFmtId="0" fontId="776" fillId="8" borderId="17" xfId="57" applyFont="1" applyFill="1" applyBorder="1" applyAlignment="1">
      <alignment horizontal="center" vertical="center" wrapText="1"/>
    </xf>
    <xf numFmtId="0" fontId="776" fillId="8" borderId="20" xfId="57" applyFont="1" applyFill="1" applyBorder="1" applyAlignment="1">
      <alignment horizontal="center" vertical="center" wrapText="1"/>
    </xf>
    <xf numFmtId="0" fontId="55" fillId="197" borderId="513" xfId="12" applyFont="1" applyFill="1" applyBorder="1" applyAlignment="1">
      <alignment horizontal="center" vertical="center" wrapText="1"/>
    </xf>
    <xf numFmtId="0" fontId="55" fillId="197" borderId="89" xfId="12" applyFont="1" applyFill="1" applyBorder="1" applyAlignment="1">
      <alignment horizontal="center" vertical="center" wrapText="1"/>
    </xf>
    <xf numFmtId="0" fontId="55" fillId="3" borderId="513" xfId="12" applyFont="1" applyFill="1" applyBorder="1" applyAlignment="1">
      <alignment horizontal="center" vertical="center" wrapText="1"/>
    </xf>
    <xf numFmtId="0" fontId="55" fillId="3" borderId="89" xfId="12" applyFont="1" applyFill="1" applyBorder="1" applyAlignment="1">
      <alignment horizontal="center" vertical="center" wrapText="1"/>
    </xf>
    <xf numFmtId="0" fontId="39" fillId="40" borderId="17" xfId="12" applyFont="1" applyFill="1" applyBorder="1" applyAlignment="1" applyProtection="1">
      <alignment horizontal="center" vertical="center" wrapText="1"/>
      <protection locked="0"/>
    </xf>
    <xf numFmtId="0" fontId="39" fillId="40" borderId="20" xfId="12" applyFont="1" applyFill="1" applyBorder="1" applyAlignment="1" applyProtection="1">
      <alignment horizontal="center" vertical="center" wrapText="1"/>
      <protection locked="0"/>
    </xf>
    <xf numFmtId="0" fontId="55" fillId="147" borderId="513" xfId="12" applyFont="1" applyFill="1" applyBorder="1" applyAlignment="1">
      <alignment horizontal="center" vertical="center" wrapText="1"/>
    </xf>
    <xf numFmtId="0" fontId="55" fillId="147" borderId="89" xfId="12" applyFont="1" applyFill="1" applyBorder="1" applyAlignment="1">
      <alignment horizontal="center" vertical="center" wrapText="1"/>
    </xf>
    <xf numFmtId="0" fontId="55" fillId="198" borderId="557" xfId="12" applyFont="1" applyFill="1" applyBorder="1" applyAlignment="1">
      <alignment horizontal="center" vertical="center" wrapText="1"/>
    </xf>
    <xf numFmtId="0" fontId="55" fillId="198" borderId="70" xfId="12" applyFont="1" applyFill="1" applyBorder="1" applyAlignment="1">
      <alignment horizontal="center" vertical="center" wrapText="1"/>
    </xf>
    <xf numFmtId="0" fontId="775" fillId="0" borderId="309" xfId="12" applyFont="1" applyBorder="1" applyAlignment="1">
      <alignment horizontal="center" vertical="center"/>
    </xf>
    <xf numFmtId="0" fontId="773" fillId="201" borderId="25" xfId="12" applyFont="1" applyFill="1" applyBorder="1" applyAlignment="1">
      <alignment horizontal="center" vertical="center" wrapText="1"/>
    </xf>
    <xf numFmtId="0" fontId="773" fillId="201" borderId="24" xfId="12" applyFont="1" applyFill="1" applyBorder="1" applyAlignment="1">
      <alignment horizontal="center" vertical="center" wrapText="1"/>
    </xf>
    <xf numFmtId="0" fontId="791" fillId="201" borderId="25" xfId="12" applyFont="1" applyFill="1" applyBorder="1" applyAlignment="1">
      <alignment horizontal="center" vertical="center" wrapText="1"/>
    </xf>
    <xf numFmtId="0" fontId="791" fillId="201" borderId="24" xfId="12" applyFont="1" applyFill="1" applyBorder="1" applyAlignment="1">
      <alignment horizontal="center" vertical="center" wrapText="1"/>
    </xf>
    <xf numFmtId="0" fontId="409" fillId="177" borderId="558" xfId="12" applyFont="1" applyFill="1" applyBorder="1" applyAlignment="1">
      <alignment horizontal="center" vertical="center" wrapText="1"/>
    </xf>
    <xf numFmtId="0" fontId="409" fillId="177" borderId="225" xfId="12" applyFont="1" applyFill="1" applyBorder="1" applyAlignment="1">
      <alignment horizontal="center" vertical="center" wrapText="1"/>
    </xf>
    <xf numFmtId="0" fontId="409" fillId="177" borderId="25" xfId="12" applyFont="1" applyFill="1" applyBorder="1" applyAlignment="1">
      <alignment horizontal="center" vertical="center" wrapText="1"/>
    </xf>
    <xf numFmtId="0" fontId="409" fillId="177" borderId="24" xfId="12" applyFont="1" applyFill="1" applyBorder="1" applyAlignment="1">
      <alignment horizontal="center" vertical="center" wrapText="1"/>
    </xf>
    <xf numFmtId="0" fontId="758" fillId="0" borderId="0" xfId="12" applyFont="1" applyAlignment="1">
      <alignment horizontal="center" vertical="center"/>
    </xf>
    <xf numFmtId="224" fontId="476" fillId="73" borderId="479" xfId="12" applyNumberFormat="1" applyFont="1" applyFill="1" applyBorder="1" applyAlignment="1">
      <alignment horizontal="center" vertical="center" wrapText="1"/>
    </xf>
    <xf numFmtId="224" fontId="476" fillId="73" borderId="480" xfId="12" applyNumberFormat="1" applyFont="1" applyFill="1" applyBorder="1" applyAlignment="1">
      <alignment horizontal="center" vertical="center" wrapText="1"/>
    </xf>
    <xf numFmtId="224" fontId="476" fillId="73" borderId="344" xfId="12" applyNumberFormat="1" applyFont="1" applyFill="1" applyBorder="1" applyAlignment="1">
      <alignment horizontal="center" vertical="center" wrapText="1"/>
    </xf>
    <xf numFmtId="224" fontId="55" fillId="115" borderId="343" xfId="12" applyNumberFormat="1" applyFont="1" applyFill="1" applyBorder="1" applyAlignment="1">
      <alignment horizontal="center" vertical="center" wrapText="1"/>
    </xf>
    <xf numFmtId="224" fontId="55" fillId="115" borderId="480" xfId="12" applyNumberFormat="1" applyFont="1" applyFill="1" applyBorder="1" applyAlignment="1">
      <alignment horizontal="center" vertical="center" wrapText="1"/>
    </xf>
    <xf numFmtId="224" fontId="55" fillId="115" borderId="344" xfId="12" applyNumberFormat="1" applyFont="1" applyFill="1" applyBorder="1" applyAlignment="1">
      <alignment horizontal="center" vertical="center" wrapText="1"/>
    </xf>
    <xf numFmtId="224" fontId="476" fillId="129" borderId="343" xfId="12" applyNumberFormat="1" applyFont="1" applyFill="1" applyBorder="1" applyAlignment="1">
      <alignment horizontal="center" vertical="center" wrapText="1"/>
    </xf>
    <xf numFmtId="224" fontId="476" fillId="129" borderId="480" xfId="12" applyNumberFormat="1" applyFont="1" applyFill="1" applyBorder="1" applyAlignment="1">
      <alignment horizontal="center" vertical="center" wrapText="1"/>
    </xf>
    <xf numFmtId="224" fontId="476" fillId="129" borderId="344" xfId="12" applyNumberFormat="1" applyFont="1" applyFill="1" applyBorder="1" applyAlignment="1">
      <alignment horizontal="center" vertical="center" wrapText="1"/>
    </xf>
    <xf numFmtId="224" fontId="55" fillId="28" borderId="343" xfId="12" applyNumberFormat="1" applyFont="1" applyFill="1" applyBorder="1" applyAlignment="1">
      <alignment horizontal="center" vertical="center" wrapText="1"/>
    </xf>
    <xf numFmtId="224" fontId="55" fillId="28" borderId="344" xfId="12" applyNumberFormat="1" applyFont="1" applyFill="1" applyBorder="1" applyAlignment="1">
      <alignment horizontal="center" vertical="center" wrapText="1"/>
    </xf>
    <xf numFmtId="224" fontId="55" fillId="197" borderId="343" xfId="12" applyNumberFormat="1" applyFont="1" applyFill="1" applyBorder="1" applyAlignment="1">
      <alignment horizontal="center" vertical="center" wrapText="1"/>
    </xf>
    <xf numFmtId="224" fontId="55" fillId="197" borderId="344" xfId="12" applyNumberFormat="1" applyFont="1" applyFill="1" applyBorder="1" applyAlignment="1">
      <alignment horizontal="center" vertical="center" wrapText="1"/>
    </xf>
    <xf numFmtId="224" fontId="55" fillId="3" borderId="343" xfId="12" applyNumberFormat="1" applyFont="1" applyFill="1" applyBorder="1" applyAlignment="1">
      <alignment horizontal="center" vertical="center" wrapText="1"/>
    </xf>
    <xf numFmtId="224" fontId="55" fillId="3" borderId="344" xfId="12" applyNumberFormat="1" applyFont="1" applyFill="1" applyBorder="1" applyAlignment="1">
      <alignment horizontal="center" vertical="center" wrapText="1"/>
    </xf>
    <xf numFmtId="224" fontId="55" fillId="147" borderId="343" xfId="12" applyNumberFormat="1" applyFont="1" applyFill="1" applyBorder="1" applyAlignment="1">
      <alignment horizontal="center" vertical="center" wrapText="1"/>
    </xf>
    <xf numFmtId="224" fontId="55" fillId="147" borderId="344" xfId="12" applyNumberFormat="1" applyFont="1" applyFill="1" applyBorder="1" applyAlignment="1">
      <alignment horizontal="center" vertical="center" wrapText="1"/>
    </xf>
    <xf numFmtId="224" fontId="55" fillId="198" borderId="343" xfId="12" applyNumberFormat="1" applyFont="1" applyFill="1" applyBorder="1" applyAlignment="1">
      <alignment horizontal="center" vertical="center" wrapText="1"/>
    </xf>
    <xf numFmtId="224" fontId="55" fillId="198" borderId="344" xfId="12" applyNumberFormat="1" applyFont="1" applyFill="1" applyBorder="1" applyAlignment="1">
      <alignment horizontal="center" vertical="center" wrapText="1"/>
    </xf>
    <xf numFmtId="0" fontId="799" fillId="0" borderId="235" xfId="12" applyFont="1" applyBorder="1" applyAlignment="1">
      <alignment horizontal="left" vertical="center"/>
    </xf>
    <xf numFmtId="0" fontId="799" fillId="0" borderId="582" xfId="12" applyFont="1" applyBorder="1" applyAlignment="1">
      <alignment horizontal="left" vertical="center"/>
    </xf>
    <xf numFmtId="0" fontId="799" fillId="0" borderId="586" xfId="12" applyFont="1" applyBorder="1" applyAlignment="1">
      <alignment horizontal="left" vertical="center"/>
    </xf>
    <xf numFmtId="0" fontId="799" fillId="0" borderId="587" xfId="12" applyFont="1" applyBorder="1" applyAlignment="1">
      <alignment horizontal="left" vertical="center"/>
    </xf>
    <xf numFmtId="0" fontId="28" fillId="9" borderId="310" xfId="12" applyFont="1" applyFill="1" applyBorder="1" applyAlignment="1">
      <alignment horizontal="center" vertical="center"/>
    </xf>
    <xf numFmtId="0" fontId="28" fillId="9" borderId="473" xfId="12" applyFont="1" applyFill="1" applyBorder="1" applyAlignment="1">
      <alignment horizontal="center" vertical="center"/>
    </xf>
    <xf numFmtId="224" fontId="28" fillId="9" borderId="310" xfId="58" applyNumberFormat="1" applyFont="1" applyFill="1" applyBorder="1" applyAlignment="1" applyProtection="1">
      <alignment horizontal="center" vertical="center"/>
      <protection locked="0"/>
    </xf>
    <xf numFmtId="224" fontId="28" fillId="9" borderId="473" xfId="58" applyNumberFormat="1" applyFont="1" applyFill="1" applyBorder="1" applyAlignment="1" applyProtection="1">
      <alignment horizontal="center" vertical="center"/>
      <protection locked="0"/>
    </xf>
    <xf numFmtId="0" fontId="799" fillId="8" borderId="473" xfId="12" applyFont="1" applyFill="1" applyBorder="1" applyAlignment="1">
      <alignment horizontal="left" vertical="center"/>
    </xf>
    <xf numFmtId="0" fontId="799" fillId="8" borderId="474" xfId="12" applyFont="1" applyFill="1" applyBorder="1" applyAlignment="1">
      <alignment horizontal="left" vertical="center"/>
    </xf>
    <xf numFmtId="49" fontId="550" fillId="8" borderId="0" xfId="12" applyNumberFormat="1" applyFont="1" applyFill="1" applyAlignment="1">
      <alignment horizontal="center" vertical="center" wrapText="1"/>
    </xf>
    <xf numFmtId="0" fontId="55" fillId="8" borderId="530" xfId="58" applyFont="1" applyFill="1" applyBorder="1" applyAlignment="1">
      <alignment horizontal="center" vertical="center"/>
    </xf>
    <xf numFmtId="0" fontId="55" fillId="8" borderId="478" xfId="58" applyFont="1" applyFill="1" applyBorder="1" applyAlignment="1">
      <alignment horizontal="center" vertical="center"/>
    </xf>
    <xf numFmtId="0" fontId="56" fillId="0" borderId="479" xfId="12" applyFont="1" applyBorder="1" applyAlignment="1">
      <alignment horizontal="center" vertical="center"/>
    </xf>
    <xf numFmtId="0" fontId="56" fillId="0" borderId="344" xfId="12" applyFont="1" applyBorder="1" applyAlignment="1">
      <alignment horizontal="center" vertical="center"/>
    </xf>
    <xf numFmtId="180" fontId="157" fillId="8" borderId="235" xfId="12" applyNumberFormat="1" applyFont="1" applyFill="1" applyBorder="1" applyAlignment="1">
      <alignment horizontal="center" vertical="center" wrapText="1"/>
    </xf>
    <xf numFmtId="180" fontId="157" fillId="8" borderId="582" xfId="12" applyNumberFormat="1" applyFont="1" applyFill="1" applyBorder="1" applyAlignment="1">
      <alignment horizontal="center" vertical="center" wrapText="1"/>
    </xf>
    <xf numFmtId="180" fontId="157" fillId="8" borderId="586" xfId="12" applyNumberFormat="1" applyFont="1" applyFill="1" applyBorder="1" applyAlignment="1">
      <alignment horizontal="center" vertical="center" wrapText="1"/>
    </xf>
    <xf numFmtId="180" fontId="157" fillId="8" borderId="587" xfId="12" applyNumberFormat="1" applyFont="1" applyFill="1" applyBorder="1" applyAlignment="1">
      <alignment horizontal="center" vertical="center" wrapText="1"/>
    </xf>
    <xf numFmtId="216" fontId="417" fillId="8" borderId="0" xfId="58" applyNumberFormat="1" applyFont="1" applyFill="1" applyAlignment="1">
      <alignment horizontal="center" vertical="center"/>
    </xf>
    <xf numFmtId="0" fontId="157" fillId="8" borderId="530" xfId="58" applyFont="1" applyFill="1" applyBorder="1" applyAlignment="1">
      <alignment horizontal="center" vertical="center" wrapText="1"/>
    </xf>
    <xf numFmtId="0" fontId="157" fillId="8" borderId="478" xfId="58" applyFont="1" applyFill="1" applyBorder="1" applyAlignment="1">
      <alignment horizontal="center" vertical="center" wrapText="1"/>
    </xf>
    <xf numFmtId="0" fontId="157" fillId="8" borderId="532" xfId="58" applyFont="1" applyFill="1" applyBorder="1" applyAlignment="1">
      <alignment horizontal="center" vertical="center" wrapText="1"/>
    </xf>
    <xf numFmtId="0" fontId="157" fillId="8" borderId="64" xfId="58" applyFont="1" applyFill="1" applyBorder="1" applyAlignment="1">
      <alignment horizontal="center" vertical="center" wrapText="1"/>
    </xf>
    <xf numFmtId="0" fontId="157" fillId="8" borderId="19" xfId="58" applyFont="1" applyFill="1" applyBorder="1" applyAlignment="1">
      <alignment horizontal="center" vertical="center" wrapText="1"/>
    </xf>
    <xf numFmtId="0" fontId="157" fillId="8" borderId="91" xfId="58" applyFont="1" applyFill="1" applyBorder="1" applyAlignment="1">
      <alignment horizontal="center" vertical="center" wrapText="1"/>
    </xf>
    <xf numFmtId="0" fontId="67" fillId="8" borderId="310" xfId="58" applyFont="1" applyFill="1" applyBorder="1" applyAlignment="1">
      <alignment horizontal="center" vertical="center"/>
    </xf>
    <xf numFmtId="0" fontId="67" fillId="8" borderId="467" xfId="58" applyFont="1" applyFill="1" applyBorder="1" applyAlignment="1">
      <alignment horizontal="center" vertical="center"/>
    </xf>
    <xf numFmtId="168" fontId="484" fillId="8" borderId="44" xfId="12" applyNumberFormat="1" applyFont="1" applyFill="1" applyBorder="1" applyAlignment="1">
      <alignment horizontal="center" vertical="center"/>
    </xf>
    <xf numFmtId="168" fontId="484" fillId="8" borderId="47" xfId="12" applyNumberFormat="1" applyFont="1" applyFill="1" applyBorder="1" applyAlignment="1">
      <alignment horizontal="center" vertical="center"/>
    </xf>
    <xf numFmtId="0" fontId="267" fillId="0" borderId="257" xfId="3" applyFont="1" applyBorder="1" applyAlignment="1">
      <alignment horizontal="center" vertical="center" wrapText="1"/>
    </xf>
    <xf numFmtId="0" fontId="267" fillId="0" borderId="258" xfId="3" applyFont="1" applyBorder="1" applyAlignment="1">
      <alignment horizontal="center" vertical="center" wrapText="1"/>
    </xf>
    <xf numFmtId="0" fontId="267" fillId="0" borderId="259" xfId="3" applyFont="1" applyBorder="1" applyAlignment="1">
      <alignment horizontal="center" vertical="center" wrapText="1"/>
    </xf>
    <xf numFmtId="0" fontId="267" fillId="0" borderId="260" xfId="3" applyFont="1" applyBorder="1" applyAlignment="1">
      <alignment horizontal="center" vertical="center" wrapText="1"/>
    </xf>
    <xf numFmtId="0" fontId="267" fillId="0" borderId="0" xfId="3" applyFont="1" applyAlignment="1">
      <alignment horizontal="center" vertical="center" wrapText="1"/>
    </xf>
    <xf numFmtId="0" fontId="267" fillId="0" borderId="261" xfId="3" applyFont="1" applyBorder="1" applyAlignment="1">
      <alignment horizontal="center" vertical="center" wrapText="1"/>
    </xf>
    <xf numFmtId="0" fontId="267" fillId="0" borderId="262" xfId="3" applyFont="1" applyBorder="1" applyAlignment="1">
      <alignment horizontal="center" vertical="center" wrapText="1"/>
    </xf>
    <xf numFmtId="0" fontId="267" fillId="0" borderId="263" xfId="3" applyFont="1" applyBorder="1" applyAlignment="1">
      <alignment horizontal="center" vertical="center" wrapText="1"/>
    </xf>
    <xf numFmtId="0" fontId="267" fillId="0" borderId="264" xfId="3" applyFont="1" applyBorder="1" applyAlignment="1">
      <alignment horizontal="center" vertical="center" wrapText="1"/>
    </xf>
    <xf numFmtId="0" fontId="399" fillId="113" borderId="275" xfId="3" applyFont="1" applyFill="1" applyBorder="1" applyAlignment="1">
      <alignment horizontal="center" vertical="center" wrapText="1"/>
    </xf>
    <xf numFmtId="0" fontId="399" fillId="113" borderId="276" xfId="3" applyFont="1" applyFill="1" applyBorder="1" applyAlignment="1">
      <alignment horizontal="center" vertical="center" wrapText="1"/>
    </xf>
    <xf numFmtId="0" fontId="399" fillId="113" borderId="277" xfId="3" applyFont="1" applyFill="1" applyBorder="1" applyAlignment="1">
      <alignment horizontal="center" vertical="center" wrapText="1"/>
    </xf>
    <xf numFmtId="0" fontId="396" fillId="8" borderId="0" xfId="3" applyFont="1" applyFill="1" applyAlignment="1">
      <alignment horizontal="right" vertical="center" wrapText="1"/>
    </xf>
    <xf numFmtId="0" fontId="395" fillId="8" borderId="0" xfId="3" applyFont="1" applyFill="1" applyAlignment="1">
      <alignment horizontal="left" vertical="center" wrapText="1"/>
    </xf>
    <xf numFmtId="0" fontId="392" fillId="8" borderId="235" xfId="3" applyFont="1" applyFill="1" applyBorder="1" applyAlignment="1">
      <alignment horizontal="right" vertical="center" wrapText="1"/>
    </xf>
    <xf numFmtId="0" fontId="392" fillId="8" borderId="120" xfId="3" applyFont="1" applyFill="1" applyBorder="1" applyAlignment="1">
      <alignment horizontal="right" vertical="center" wrapText="1"/>
    </xf>
    <xf numFmtId="0" fontId="392" fillId="8" borderId="236" xfId="3" applyFont="1" applyFill="1" applyBorder="1" applyAlignment="1">
      <alignment horizontal="right" vertical="center" wrapText="1"/>
    </xf>
    <xf numFmtId="0" fontId="399" fillId="0" borderId="275" xfId="3" applyFont="1" applyBorder="1" applyAlignment="1">
      <alignment horizontal="center" vertical="center" wrapText="1"/>
    </xf>
    <xf numFmtId="0" fontId="399" fillId="0" borderId="276" xfId="3" applyFont="1" applyBorder="1" applyAlignment="1">
      <alignment horizontal="center" vertical="center" wrapText="1"/>
    </xf>
    <xf numFmtId="0" fontId="399" fillId="0" borderId="277" xfId="3" applyFont="1" applyBorder="1" applyAlignment="1">
      <alignment horizontal="center" vertical="center" wrapText="1"/>
    </xf>
    <xf numFmtId="0" fontId="399" fillId="23" borderId="275" xfId="3" applyFont="1" applyFill="1" applyBorder="1" applyAlignment="1">
      <alignment horizontal="center" vertical="center" wrapText="1"/>
    </xf>
    <xf numFmtId="0" fontId="399" fillId="23" borderId="276" xfId="3" applyFont="1" applyFill="1" applyBorder="1" applyAlignment="1">
      <alignment horizontal="center" vertical="center" wrapText="1"/>
    </xf>
    <xf numFmtId="0" fontId="399" fillId="23" borderId="277" xfId="3" applyFont="1" applyFill="1" applyBorder="1" applyAlignment="1">
      <alignment horizontal="center" vertical="center" wrapText="1"/>
    </xf>
    <xf numFmtId="0" fontId="392" fillId="8" borderId="235" xfId="3" applyFont="1" applyFill="1" applyBorder="1" applyAlignment="1">
      <alignment horizontal="center" vertical="center" wrapText="1"/>
    </xf>
    <xf numFmtId="0" fontId="392" fillId="8" borderId="120" xfId="3" applyFont="1" applyFill="1" applyBorder="1" applyAlignment="1">
      <alignment horizontal="center" vertical="center" wrapText="1"/>
    </xf>
    <xf numFmtId="0" fontId="392" fillId="8" borderId="236" xfId="3" applyFont="1" applyFill="1" applyBorder="1" applyAlignment="1">
      <alignment horizontal="center" vertical="center" wrapText="1"/>
    </xf>
    <xf numFmtId="0" fontId="397" fillId="112" borderId="275" xfId="3" applyFont="1" applyFill="1" applyBorder="1" applyAlignment="1">
      <alignment horizontal="center" vertical="center" wrapText="1"/>
    </xf>
    <xf numFmtId="0" fontId="397" fillId="112" borderId="276" xfId="3" applyFont="1" applyFill="1" applyBorder="1" applyAlignment="1">
      <alignment horizontal="center" vertical="center" wrapText="1"/>
    </xf>
    <xf numFmtId="0" fontId="397" fillId="112" borderId="277" xfId="3" applyFont="1" applyFill="1" applyBorder="1" applyAlignment="1">
      <alignment horizontal="center" vertical="center" wrapText="1"/>
    </xf>
    <xf numFmtId="0" fontId="397" fillId="0" borderId="275" xfId="3" applyFont="1" applyBorder="1" applyAlignment="1">
      <alignment horizontal="center" vertical="center" wrapText="1"/>
    </xf>
    <xf numFmtId="0" fontId="397" fillId="0" borderId="276" xfId="3" applyFont="1" applyBorder="1" applyAlignment="1">
      <alignment horizontal="center" vertical="center" wrapText="1"/>
    </xf>
    <xf numFmtId="0" fontId="397" fillId="0" borderId="277" xfId="3" applyFont="1" applyBorder="1" applyAlignment="1">
      <alignment horizontal="center" vertical="center" wrapText="1"/>
    </xf>
    <xf numFmtId="0" fontId="400" fillId="0" borderId="275" xfId="3" applyFont="1" applyBorder="1" applyAlignment="1">
      <alignment horizontal="center" vertical="center" wrapText="1"/>
    </xf>
    <xf numFmtId="0" fontId="400" fillId="0" borderId="276" xfId="3" applyFont="1" applyBorder="1" applyAlignment="1">
      <alignment horizontal="center" vertical="center" wrapText="1"/>
    </xf>
    <xf numFmtId="0" fontId="400" fillId="0" borderId="277" xfId="3" applyFont="1" applyBorder="1" applyAlignment="1">
      <alignment horizontal="center" vertical="center" wrapText="1"/>
    </xf>
    <xf numFmtId="0" fontId="397" fillId="111" borderId="275" xfId="3" applyFont="1" applyFill="1" applyBorder="1" applyAlignment="1">
      <alignment horizontal="center" vertical="center" wrapText="1"/>
    </xf>
    <xf numFmtId="0" fontId="397" fillId="111" borderId="276" xfId="3" applyFont="1" applyFill="1" applyBorder="1" applyAlignment="1">
      <alignment horizontal="center" vertical="center" wrapText="1"/>
    </xf>
    <xf numFmtId="0" fontId="397" fillId="111" borderId="277" xfId="3" applyFont="1" applyFill="1" applyBorder="1" applyAlignment="1">
      <alignment horizontal="center" vertical="center" wrapText="1"/>
    </xf>
    <xf numFmtId="0" fontId="397" fillId="66" borderId="275" xfId="3" applyFont="1" applyFill="1" applyBorder="1" applyAlignment="1">
      <alignment horizontal="center" vertical="center" wrapText="1"/>
    </xf>
    <xf numFmtId="0" fontId="397" fillId="66" borderId="276" xfId="3" applyFont="1" applyFill="1" applyBorder="1" applyAlignment="1">
      <alignment horizontal="center" vertical="center" wrapText="1"/>
    </xf>
    <xf numFmtId="0" fontId="397" fillId="66" borderId="277" xfId="3" applyFont="1" applyFill="1" applyBorder="1" applyAlignment="1">
      <alignment horizontal="center" vertical="center" wrapText="1"/>
    </xf>
    <xf numFmtId="0" fontId="398" fillId="52" borderId="275" xfId="3" applyFont="1" applyFill="1" applyBorder="1" applyAlignment="1">
      <alignment horizontal="center" vertical="center" wrapText="1"/>
    </xf>
    <xf numFmtId="0" fontId="398" fillId="52" borderId="276" xfId="3" applyFont="1" applyFill="1" applyBorder="1" applyAlignment="1">
      <alignment horizontal="center" vertical="center" wrapText="1"/>
    </xf>
    <xf numFmtId="0" fontId="398" fillId="52" borderId="277" xfId="3" applyFont="1" applyFill="1" applyBorder="1" applyAlignment="1">
      <alignment horizontal="center" vertical="center" wrapText="1"/>
    </xf>
    <xf numFmtId="0" fontId="46" fillId="0" borderId="0" xfId="3" applyFont="1" applyAlignment="1">
      <alignment horizontal="center" vertical="center" wrapText="1"/>
    </xf>
    <xf numFmtId="0" fontId="397" fillId="110" borderId="275" xfId="3" applyFont="1" applyFill="1" applyBorder="1" applyAlignment="1">
      <alignment horizontal="center" vertical="center" wrapText="1"/>
    </xf>
    <xf numFmtId="0" fontId="397" fillId="110" borderId="276" xfId="3" applyFont="1" applyFill="1" applyBorder="1" applyAlignment="1">
      <alignment horizontal="center" vertical="center" wrapText="1"/>
    </xf>
    <xf numFmtId="0" fontId="397" fillId="110" borderId="277" xfId="3" applyFont="1" applyFill="1" applyBorder="1" applyAlignment="1">
      <alignment horizontal="center" vertical="center" wrapText="1"/>
    </xf>
    <xf numFmtId="0" fontId="397" fillId="11" borderId="275" xfId="3" applyFont="1" applyFill="1" applyBorder="1" applyAlignment="1">
      <alignment horizontal="center" vertical="center" wrapText="1"/>
    </xf>
    <xf numFmtId="0" fontId="397" fillId="11" borderId="276" xfId="3" applyFont="1" applyFill="1" applyBorder="1" applyAlignment="1">
      <alignment horizontal="center" vertical="center" wrapText="1"/>
    </xf>
    <xf numFmtId="0" fontId="397" fillId="11" borderId="277" xfId="3" applyFont="1" applyFill="1" applyBorder="1" applyAlignment="1">
      <alignment horizontal="center" vertical="center" wrapText="1"/>
    </xf>
    <xf numFmtId="0" fontId="399" fillId="17" borderId="275" xfId="3" applyFont="1" applyFill="1" applyBorder="1" applyAlignment="1">
      <alignment horizontal="center" vertical="center" wrapText="1"/>
    </xf>
    <xf numFmtId="0" fontId="399" fillId="17" borderId="276" xfId="3" applyFont="1" applyFill="1" applyBorder="1" applyAlignment="1">
      <alignment horizontal="center" vertical="center" wrapText="1"/>
    </xf>
    <xf numFmtId="0" fontId="399" fillId="17" borderId="277" xfId="3" applyFont="1" applyFill="1" applyBorder="1" applyAlignment="1">
      <alignment horizontal="center" vertical="center" wrapText="1"/>
    </xf>
    <xf numFmtId="0" fontId="420" fillId="0" borderId="27" xfId="12" applyFont="1" applyBorder="1" applyAlignment="1">
      <alignment horizontal="left" vertical="center"/>
    </xf>
    <xf numFmtId="0" fontId="37" fillId="0" borderId="27" xfId="1" applyFont="1" applyBorder="1" applyAlignment="1">
      <alignment vertical="center"/>
    </xf>
    <xf numFmtId="0" fontId="423" fillId="0" borderId="257" xfId="3" applyFont="1" applyBorder="1" applyAlignment="1">
      <alignment horizontal="center" vertical="center" wrapText="1"/>
    </xf>
    <xf numFmtId="0" fontId="423" fillId="0" borderId="258" xfId="3" applyFont="1" applyBorder="1" applyAlignment="1">
      <alignment horizontal="center" vertical="center" wrapText="1"/>
    </xf>
    <xf numFmtId="0" fontId="423" fillId="0" borderId="259" xfId="3" applyFont="1" applyBorder="1" applyAlignment="1">
      <alignment horizontal="center" vertical="center" wrapText="1"/>
    </xf>
    <xf numFmtId="0" fontId="423" fillId="0" borderId="260" xfId="3" applyFont="1" applyBorder="1" applyAlignment="1">
      <alignment horizontal="center" vertical="center" wrapText="1"/>
    </xf>
    <xf numFmtId="0" fontId="423" fillId="0" borderId="0" xfId="3" applyFont="1" applyAlignment="1">
      <alignment horizontal="center" vertical="center" wrapText="1"/>
    </xf>
    <xf numFmtId="0" fontId="423" fillId="0" borderId="261" xfId="3" applyFont="1" applyBorder="1" applyAlignment="1">
      <alignment horizontal="center" vertical="center" wrapText="1"/>
    </xf>
    <xf numFmtId="0" fontId="423" fillId="0" borderId="262" xfId="3" applyFont="1" applyBorder="1" applyAlignment="1">
      <alignment horizontal="center" vertical="center" wrapText="1"/>
    </xf>
    <xf numFmtId="0" fontId="423" fillId="0" borderId="263" xfId="3" applyFont="1" applyBorder="1" applyAlignment="1">
      <alignment horizontal="center" vertical="center" wrapText="1"/>
    </xf>
    <xf numFmtId="0" fontId="423" fillId="0" borderId="264" xfId="3" applyFont="1" applyBorder="1" applyAlignment="1">
      <alignment horizontal="center" vertical="center" wrapText="1"/>
    </xf>
    <xf numFmtId="0" fontId="420" fillId="0" borderId="168" xfId="12" applyFont="1" applyBorder="1" applyAlignment="1">
      <alignment horizontal="left" vertical="center"/>
    </xf>
    <xf numFmtId="0" fontId="407" fillId="5" borderId="13" xfId="1" applyFont="1" applyFill="1" applyBorder="1" applyAlignment="1">
      <alignment horizontal="center" vertical="center" wrapText="1"/>
    </xf>
    <xf numFmtId="0" fontId="407" fillId="5" borderId="15" xfId="1" applyFont="1" applyFill="1" applyBorder="1" applyAlignment="1">
      <alignment horizontal="center" vertical="center" wrapText="1"/>
    </xf>
    <xf numFmtId="0" fontId="407" fillId="5" borderId="16" xfId="1" applyFont="1" applyFill="1" applyBorder="1" applyAlignment="1">
      <alignment horizontal="center" vertical="center" wrapText="1"/>
    </xf>
    <xf numFmtId="0" fontId="407" fillId="5" borderId="17" xfId="1" applyFont="1" applyFill="1" applyBorder="1" applyAlignment="1">
      <alignment horizontal="center" vertical="center" wrapText="1"/>
    </xf>
    <xf numFmtId="0" fontId="407" fillId="5" borderId="18" xfId="1" applyFont="1" applyFill="1" applyBorder="1" applyAlignment="1">
      <alignment horizontal="center" vertical="center" wrapText="1"/>
    </xf>
    <xf numFmtId="0" fontId="407" fillId="5" borderId="20" xfId="1" applyFont="1" applyFill="1" applyBorder="1" applyAlignment="1">
      <alignment horizontal="center" vertical="center" wrapText="1"/>
    </xf>
    <xf numFmtId="0" fontId="408" fillId="0" borderId="13" xfId="1" applyFont="1" applyBorder="1" applyAlignment="1">
      <alignment horizontal="center" vertical="center"/>
    </xf>
    <xf numFmtId="0" fontId="408" fillId="0" borderId="14" xfId="1" applyFont="1" applyBorder="1" applyAlignment="1">
      <alignment horizontal="center" vertical="center"/>
    </xf>
    <xf numFmtId="0" fontId="408" fillId="0" borderId="15" xfId="1" applyFont="1" applyBorder="1" applyAlignment="1">
      <alignment horizontal="center" vertical="center"/>
    </xf>
    <xf numFmtId="0" fontId="408" fillId="0" borderId="16" xfId="1" applyFont="1" applyBorder="1" applyAlignment="1">
      <alignment horizontal="center" vertical="center"/>
    </xf>
    <xf numFmtId="0" fontId="408" fillId="0" borderId="0" xfId="1" applyFont="1" applyAlignment="1">
      <alignment horizontal="center" vertical="center"/>
    </xf>
    <xf numFmtId="0" fontId="408" fillId="0" borderId="17" xfId="1" applyFont="1" applyBorder="1" applyAlignment="1">
      <alignment horizontal="center" vertical="center"/>
    </xf>
    <xf numFmtId="0" fontId="408" fillId="0" borderId="18" xfId="1" applyFont="1" applyBorder="1" applyAlignment="1">
      <alignment horizontal="center" vertical="center"/>
    </xf>
    <xf numFmtId="0" fontId="408" fillId="0" borderId="19" xfId="1" applyFont="1" applyBorder="1" applyAlignment="1">
      <alignment horizontal="center" vertical="center"/>
    </xf>
    <xf numFmtId="0" fontId="408" fillId="0" borderId="20" xfId="1" applyFont="1" applyBorder="1" applyAlignment="1">
      <alignment horizontal="center" vertical="center"/>
    </xf>
    <xf numFmtId="0" fontId="408" fillId="8" borderId="13" xfId="1" applyFont="1" applyFill="1" applyBorder="1" applyAlignment="1">
      <alignment horizontal="center" vertical="center"/>
    </xf>
    <xf numFmtId="0" fontId="408" fillId="8" borderId="14" xfId="1" applyFont="1" applyFill="1" applyBorder="1" applyAlignment="1">
      <alignment horizontal="center" vertical="center"/>
    </xf>
    <xf numFmtId="0" fontId="408" fillId="8" borderId="15" xfId="1" applyFont="1" applyFill="1" applyBorder="1" applyAlignment="1">
      <alignment horizontal="center" vertical="center"/>
    </xf>
    <xf numFmtId="0" fontId="408" fillId="8" borderId="18" xfId="1" applyFont="1" applyFill="1" applyBorder="1" applyAlignment="1">
      <alignment horizontal="center" vertical="center"/>
    </xf>
    <xf numFmtId="0" fontId="408" fillId="8" borderId="19" xfId="1" applyFont="1" applyFill="1" applyBorder="1" applyAlignment="1">
      <alignment horizontal="center" vertical="center"/>
    </xf>
    <xf numFmtId="0" fontId="408" fillId="8" borderId="20" xfId="1" applyFont="1" applyFill="1" applyBorder="1" applyAlignment="1">
      <alignment horizontal="center" vertical="center"/>
    </xf>
    <xf numFmtId="0" fontId="670" fillId="74" borderId="17" xfId="12" applyFont="1" applyFill="1" applyBorder="1" applyAlignment="1">
      <alignment horizontal="center" vertical="center" textRotation="90" wrapText="1"/>
    </xf>
    <xf numFmtId="0" fontId="330" fillId="74" borderId="202" xfId="12" applyFont="1" applyFill="1" applyBorder="1" applyAlignment="1">
      <alignment horizontal="center" vertical="center"/>
    </xf>
    <xf numFmtId="0" fontId="28" fillId="9" borderId="42" xfId="22" applyFont="1" applyFill="1" applyBorder="1" applyAlignment="1">
      <alignment horizontal="center" vertical="center" wrapText="1"/>
    </xf>
    <xf numFmtId="0" fontId="28" fillId="9" borderId="0" xfId="22" applyFont="1" applyFill="1" applyAlignment="1">
      <alignment horizontal="center" vertical="center" wrapText="1"/>
    </xf>
    <xf numFmtId="0" fontId="409" fillId="9" borderId="0" xfId="12" applyFont="1" applyFill="1" applyAlignment="1">
      <alignment horizontal="center" vertical="center"/>
    </xf>
    <xf numFmtId="0" fontId="28" fillId="177" borderId="0" xfId="12" applyFont="1" applyFill="1" applyAlignment="1">
      <alignment horizontal="center" vertical="center"/>
    </xf>
    <xf numFmtId="0" fontId="28" fillId="177" borderId="202" xfId="12" applyFont="1" applyFill="1" applyBorder="1" applyAlignment="1">
      <alignment horizontal="center" vertical="center"/>
    </xf>
    <xf numFmtId="1" fontId="411" fillId="9" borderId="42" xfId="22" applyNumberFormat="1" applyFont="1" applyFill="1" applyBorder="1" applyAlignment="1">
      <alignment horizontal="center" vertical="center" wrapText="1"/>
    </xf>
    <xf numFmtId="1" fontId="411" fillId="9" borderId="0" xfId="22" applyNumberFormat="1" applyFont="1" applyFill="1" applyAlignment="1">
      <alignment horizontal="center" vertical="center" wrapText="1"/>
    </xf>
    <xf numFmtId="164" fontId="28" fillId="177" borderId="44" xfId="12" applyNumberFormat="1" applyFont="1" applyFill="1" applyBorder="1" applyAlignment="1">
      <alignment horizontal="center" vertical="center"/>
    </xf>
    <xf numFmtId="164" fontId="28" fillId="177" borderId="47" xfId="12" applyNumberFormat="1" applyFont="1" applyFill="1" applyBorder="1" applyAlignment="1">
      <alignment horizontal="center" vertical="center"/>
    </xf>
    <xf numFmtId="172" fontId="662" fillId="11" borderId="0" xfId="21" applyNumberFormat="1" applyFont="1" applyFill="1" applyAlignment="1">
      <alignment horizontal="left" vertical="center" wrapText="1"/>
    </xf>
    <xf numFmtId="0" fontId="2" fillId="179" borderId="120" xfId="1" applyFont="1" applyFill="1" applyBorder="1" applyAlignment="1">
      <alignment horizontal="left" vertical="center" wrapText="1"/>
    </xf>
    <xf numFmtId="0" fontId="744" fillId="0" borderId="120" xfId="54" applyBorder="1" applyAlignment="1">
      <alignment horizontal="left" vertical="center" wrapText="1"/>
    </xf>
    <xf numFmtId="0" fontId="210" fillId="47" borderId="0" xfId="1" applyFont="1" applyFill="1" applyAlignment="1">
      <alignment horizontal="left" vertical="center" wrapText="1"/>
    </xf>
    <xf numFmtId="0" fontId="744" fillId="0" borderId="0" xfId="54" applyAlignment="1">
      <alignment horizontal="left" vertical="center" wrapText="1"/>
    </xf>
    <xf numFmtId="0" fontId="29" fillId="8" borderId="498" xfId="12" applyFont="1" applyFill="1" applyBorder="1" applyAlignment="1">
      <alignment horizontal="center" vertical="center" wrapText="1"/>
    </xf>
    <xf numFmtId="0" fontId="29" fillId="8" borderId="202" xfId="12" applyFont="1" applyFill="1" applyBorder="1" applyAlignment="1">
      <alignment horizontal="center" vertical="center" wrapText="1"/>
    </xf>
    <xf numFmtId="172" fontId="210" fillId="52" borderId="0" xfId="21" applyNumberFormat="1" applyFont="1" applyFill="1" applyAlignment="1">
      <alignment horizontal="left" vertical="center" wrapText="1"/>
    </xf>
    <xf numFmtId="0" fontId="210" fillId="166" borderId="502" xfId="34" applyFont="1" applyFill="1" applyBorder="1" applyAlignment="1">
      <alignment horizontal="left" vertical="center" wrapText="1"/>
    </xf>
    <xf numFmtId="172" fontId="662" fillId="181" borderId="0" xfId="21" applyNumberFormat="1" applyFont="1" applyFill="1" applyAlignment="1">
      <alignment horizontal="left" vertical="center" wrapText="1"/>
    </xf>
    <xf numFmtId="172" fontId="210" fillId="73" borderId="0" xfId="21" applyNumberFormat="1" applyFont="1" applyFill="1" applyAlignment="1">
      <alignment horizontal="left" vertical="center" wrapText="1"/>
    </xf>
    <xf numFmtId="0" fontId="210" fillId="68" borderId="0" xfId="34" applyFont="1" applyFill="1" applyAlignment="1">
      <alignment horizontal="left" vertical="center" wrapText="1"/>
    </xf>
    <xf numFmtId="0" fontId="58" fillId="9" borderId="310" xfId="12" applyFont="1" applyFill="1" applyBorder="1" applyAlignment="1">
      <alignment horizontal="center" vertical="center"/>
    </xf>
    <xf numFmtId="0" fontId="58" fillId="9" borderId="0" xfId="12" applyFont="1" applyFill="1" applyAlignment="1">
      <alignment horizontal="center" vertical="center"/>
    </xf>
    <xf numFmtId="0" fontId="28" fillId="177" borderId="501" xfId="12" applyFont="1" applyFill="1" applyBorder="1" applyAlignment="1">
      <alignment horizontal="center" vertical="center" wrapText="1"/>
    </xf>
    <xf numFmtId="0" fontId="28" fillId="177" borderId="432" xfId="12" applyFont="1" applyFill="1" applyBorder="1" applyAlignment="1">
      <alignment horizontal="center" vertical="center" wrapText="1"/>
    </xf>
    <xf numFmtId="0" fontId="28" fillId="177" borderId="41" xfId="12" applyFont="1" applyFill="1" applyBorder="1" applyAlignment="1">
      <alignment horizontal="center" vertical="center" wrapText="1"/>
    </xf>
    <xf numFmtId="0" fontId="28" fillId="177" borderId="310" xfId="12" applyFont="1" applyFill="1" applyBorder="1" applyAlignment="1">
      <alignment horizontal="center" vertical="center" wrapText="1"/>
    </xf>
    <xf numFmtId="0" fontId="28" fillId="177" borderId="0" xfId="12" applyFont="1" applyFill="1" applyAlignment="1">
      <alignment horizontal="center" vertical="center" wrapText="1"/>
    </xf>
    <xf numFmtId="2" fontId="28" fillId="21" borderId="467" xfId="12" applyNumberFormat="1" applyFont="1" applyFill="1" applyBorder="1" applyAlignment="1">
      <alignment horizontal="center" vertical="center" wrapText="1"/>
    </xf>
    <xf numFmtId="2" fontId="28" fillId="21" borderId="202" xfId="12" applyNumberFormat="1" applyFont="1" applyFill="1" applyBorder="1" applyAlignment="1">
      <alignment horizontal="center" vertical="center" wrapText="1"/>
    </xf>
    <xf numFmtId="0" fontId="752" fillId="11" borderId="536" xfId="12" applyFont="1" applyFill="1" applyBorder="1" applyAlignment="1">
      <alignment horizontal="center" vertical="center" wrapText="1"/>
    </xf>
    <xf numFmtId="0" fontId="752" fillId="11" borderId="540" xfId="12" applyFont="1" applyFill="1" applyBorder="1" applyAlignment="1">
      <alignment horizontal="center" vertical="center" wrapText="1"/>
    </xf>
    <xf numFmtId="0" fontId="50" fillId="20" borderId="536" xfId="12" applyFont="1" applyFill="1" applyBorder="1" applyAlignment="1">
      <alignment horizontal="center" vertical="center" wrapText="1"/>
    </xf>
    <xf numFmtId="0" fontId="50" fillId="20" borderId="546" xfId="12" applyFont="1" applyFill="1" applyBorder="1" applyAlignment="1">
      <alignment horizontal="center" vertical="center" wrapText="1"/>
    </xf>
    <xf numFmtId="0" fontId="52" fillId="182" borderId="235" xfId="12" applyFont="1" applyFill="1" applyBorder="1" applyAlignment="1">
      <alignment horizontal="center" vertical="center" wrapText="1"/>
    </xf>
    <xf numFmtId="0" fontId="52" fillId="182" borderId="551" xfId="12" applyFont="1" applyFill="1" applyBorder="1" applyAlignment="1">
      <alignment horizontal="center" vertical="center" wrapText="1"/>
    </xf>
    <xf numFmtId="0" fontId="50" fillId="182" borderId="536" xfId="12" applyFont="1" applyFill="1" applyBorder="1" applyAlignment="1">
      <alignment horizontal="center" vertical="center" wrapText="1"/>
    </xf>
    <xf numFmtId="0" fontId="50" fillId="182" borderId="546" xfId="12" applyFont="1" applyFill="1" applyBorder="1" applyAlignment="1">
      <alignment horizontal="center" vertical="center" wrapText="1"/>
    </xf>
    <xf numFmtId="2" fontId="191" fillId="17" borderId="310" xfId="12" applyNumberFormat="1" applyFont="1" applyFill="1" applyBorder="1" applyAlignment="1">
      <alignment horizontal="center" vertical="center" wrapText="1"/>
    </xf>
    <xf numFmtId="2" fontId="191" fillId="17" borderId="0" xfId="12" applyNumberFormat="1" applyFont="1" applyFill="1" applyAlignment="1">
      <alignment horizontal="center" vertical="center" wrapText="1"/>
    </xf>
    <xf numFmtId="0" fontId="39" fillId="178" borderId="536" xfId="12" applyFont="1" applyFill="1" applyBorder="1" applyAlignment="1">
      <alignment horizontal="center" vertical="center" wrapText="1"/>
    </xf>
    <xf numFmtId="0" fontId="39" fillId="178" borderId="546" xfId="12" applyFont="1" applyFill="1" applyBorder="1" applyAlignment="1">
      <alignment horizontal="center" vertical="center" wrapText="1"/>
    </xf>
    <xf numFmtId="0" fontId="50" fillId="180" borderId="536" xfId="12" applyFont="1" applyFill="1" applyBorder="1" applyAlignment="1">
      <alignment horizontal="center" vertical="center" wrapText="1"/>
    </xf>
    <xf numFmtId="0" fontId="50" fillId="180" borderId="546" xfId="12" applyFont="1" applyFill="1" applyBorder="1" applyAlignment="1">
      <alignment horizontal="center" vertical="center" wrapText="1"/>
    </xf>
    <xf numFmtId="0" fontId="39" fillId="63" borderId="536" xfId="12" applyFont="1" applyFill="1" applyBorder="1" applyAlignment="1">
      <alignment horizontal="center" vertical="center" wrapText="1"/>
    </xf>
    <xf numFmtId="0" fontId="39" fillId="63" borderId="546" xfId="12" applyFont="1" applyFill="1" applyBorder="1" applyAlignment="1">
      <alignment horizontal="center" vertical="center" wrapText="1"/>
    </xf>
    <xf numFmtId="0" fontId="50" fillId="179" borderId="536" xfId="12" applyFont="1" applyFill="1" applyBorder="1" applyAlignment="1">
      <alignment horizontal="center" vertical="center" wrapText="1"/>
    </xf>
    <xf numFmtId="0" fontId="50" fillId="179" borderId="546" xfId="12" applyFont="1" applyFill="1" applyBorder="1" applyAlignment="1">
      <alignment horizontal="center" vertical="center" wrapText="1"/>
    </xf>
    <xf numFmtId="2" fontId="195" fillId="17" borderId="309" xfId="12" applyNumberFormat="1" applyFont="1" applyFill="1" applyBorder="1" applyAlignment="1">
      <alignment horizontal="center" vertical="center" wrapText="1"/>
    </xf>
    <xf numFmtId="2" fontId="195" fillId="17" borderId="16" xfId="12" applyNumberFormat="1" applyFont="1" applyFill="1" applyBorder="1" applyAlignment="1">
      <alignment horizontal="center" vertical="center" wrapText="1"/>
    </xf>
    <xf numFmtId="0" fontId="468" fillId="0" borderId="235" xfId="25" applyFont="1" applyBorder="1" applyAlignment="1">
      <alignment vertical="center" wrapText="1"/>
    </xf>
    <xf numFmtId="0" fontId="468" fillId="0" borderId="236" xfId="25" applyFont="1" applyBorder="1" applyAlignment="1">
      <alignment vertical="center" wrapText="1"/>
    </xf>
    <xf numFmtId="0" fontId="664" fillId="0" borderId="502" xfId="34" applyFont="1" applyBorder="1" applyAlignment="1">
      <alignment horizontal="center" vertical="center"/>
    </xf>
    <xf numFmtId="0" fontId="664" fillId="0" borderId="503" xfId="34" applyFont="1" applyBorder="1" applyAlignment="1">
      <alignment horizontal="center" vertical="center"/>
    </xf>
    <xf numFmtId="0" fontId="664" fillId="0" borderId="0" xfId="34" applyFont="1" applyAlignment="1">
      <alignment horizontal="center" vertical="center"/>
    </xf>
    <xf numFmtId="0" fontId="664" fillId="0" borderId="41" xfId="34" applyFont="1" applyBorder="1" applyAlignment="1">
      <alignment horizontal="center" vertical="center"/>
    </xf>
    <xf numFmtId="0" fontId="56" fillId="0" borderId="502" xfId="34" applyFont="1" applyBorder="1" applyAlignment="1">
      <alignment horizontal="center" vertical="center"/>
    </xf>
    <xf numFmtId="0" fontId="56" fillId="0" borderId="503" xfId="34" applyFont="1" applyBorder="1" applyAlignment="1">
      <alignment horizontal="center" vertical="center"/>
    </xf>
    <xf numFmtId="0" fontId="56" fillId="0" borderId="0" xfId="34" applyFont="1" applyAlignment="1">
      <alignment horizontal="center" vertical="center"/>
    </xf>
    <xf numFmtId="0" fontId="56" fillId="0" borderId="41" xfId="34" applyFont="1" applyBorder="1" applyAlignment="1">
      <alignment horizontal="center" vertical="center"/>
    </xf>
    <xf numFmtId="0" fontId="56" fillId="0" borderId="44" xfId="34" applyFont="1" applyBorder="1" applyAlignment="1">
      <alignment horizontal="center" vertical="center"/>
    </xf>
    <xf numFmtId="0" fontId="56" fillId="0" borderId="45" xfId="34" applyFont="1" applyBorder="1" applyAlignment="1">
      <alignment horizontal="center" vertical="center"/>
    </xf>
    <xf numFmtId="2" fontId="203" fillId="0" borderId="502" xfId="52" applyNumberFormat="1" applyFont="1" applyBorder="1" applyAlignment="1">
      <alignment horizontal="center" vertical="center" wrapText="1"/>
    </xf>
    <xf numFmtId="2" fontId="203" fillId="0" borderId="503" xfId="52" applyNumberFormat="1" applyFont="1" applyBorder="1" applyAlignment="1">
      <alignment horizontal="center" vertical="center" wrapText="1"/>
    </xf>
    <xf numFmtId="2" fontId="203" fillId="0" borderId="44" xfId="52" applyNumberFormat="1" applyFont="1" applyBorder="1" applyAlignment="1">
      <alignment horizontal="center" vertical="center" wrapText="1"/>
    </xf>
    <xf numFmtId="2" fontId="203" fillId="0" borderId="45" xfId="52" applyNumberFormat="1" applyFont="1" applyBorder="1" applyAlignment="1">
      <alignment horizontal="center" vertical="center" wrapText="1"/>
    </xf>
    <xf numFmtId="0" fontId="665" fillId="115" borderId="502" xfId="51" applyFont="1" applyFill="1" applyBorder="1" applyAlignment="1">
      <alignment horizontal="center" vertical="center"/>
    </xf>
    <xf numFmtId="0" fontId="414" fillId="0" borderId="0" xfId="51" applyFont="1" applyAlignment="1">
      <alignment horizontal="center" vertical="center"/>
    </xf>
    <xf numFmtId="0" fontId="668" fillId="8" borderId="279" xfId="52" applyFont="1" applyFill="1" applyBorder="1" applyAlignment="1" applyProtection="1">
      <alignment horizontal="center" vertical="center" wrapText="1"/>
      <protection locked="0"/>
    </xf>
    <xf numFmtId="0" fontId="668" fillId="8" borderId="0" xfId="52" applyFont="1" applyFill="1" applyAlignment="1" applyProtection="1">
      <alignment horizontal="center" vertical="center" wrapText="1"/>
      <protection locked="0"/>
    </xf>
    <xf numFmtId="0" fontId="668" fillId="8" borderId="202" xfId="52" applyFont="1" applyFill="1" applyBorder="1" applyAlignment="1" applyProtection="1">
      <alignment horizontal="center" vertical="center" wrapText="1"/>
      <protection locked="0"/>
    </xf>
    <xf numFmtId="0" fontId="415" fillId="8" borderId="0" xfId="52" applyFont="1" applyFill="1" applyAlignment="1">
      <alignment horizontal="center" vertical="center" wrapText="1"/>
    </xf>
    <xf numFmtId="0" fontId="32" fillId="8" borderId="0" xfId="51" applyFont="1" applyFill="1" applyAlignment="1">
      <alignment horizontal="center" vertical="center" wrapText="1"/>
    </xf>
    <xf numFmtId="0" fontId="415" fillId="8" borderId="202" xfId="52" applyFont="1" applyFill="1" applyBorder="1" applyAlignment="1">
      <alignment horizontal="center" vertical="center" wrapText="1"/>
    </xf>
    <xf numFmtId="0" fontId="28" fillId="8" borderId="0" xfId="52" applyFont="1" applyFill="1" applyAlignment="1">
      <alignment horizontal="center" vertical="center" wrapText="1"/>
    </xf>
    <xf numFmtId="0" fontId="28" fillId="8" borderId="202" xfId="52" applyFont="1" applyFill="1" applyBorder="1" applyAlignment="1">
      <alignment horizontal="center" vertical="center" wrapText="1"/>
    </xf>
    <xf numFmtId="217" fontId="55" fillId="8" borderId="279" xfId="52" applyNumberFormat="1" applyFont="1" applyFill="1" applyBorder="1" applyAlignment="1">
      <alignment horizontal="center" vertical="center" wrapText="1"/>
    </xf>
    <xf numFmtId="217" fontId="55" fillId="8" borderId="0" xfId="52" applyNumberFormat="1" applyFont="1" applyFill="1" applyAlignment="1">
      <alignment horizontal="center" vertical="center" wrapText="1"/>
    </xf>
    <xf numFmtId="217" fontId="55" fillId="8" borderId="202" xfId="52" applyNumberFormat="1" applyFont="1" applyFill="1" applyBorder="1" applyAlignment="1">
      <alignment horizontal="center" vertical="center" wrapText="1"/>
    </xf>
    <xf numFmtId="49" fontId="262" fillId="8" borderId="42" xfId="51" applyNumberFormat="1" applyFont="1" applyFill="1" applyBorder="1" applyAlignment="1">
      <alignment horizontal="center" vertical="center" wrapText="1"/>
    </xf>
    <xf numFmtId="0" fontId="678" fillId="8" borderId="0" xfId="51" applyFont="1" applyFill="1" applyAlignment="1">
      <alignment wrapText="1"/>
    </xf>
    <xf numFmtId="0" fontId="678" fillId="8" borderId="17" xfId="51" applyFont="1" applyFill="1" applyBorder="1" applyAlignment="1">
      <alignment wrapText="1"/>
    </xf>
    <xf numFmtId="0" fontId="678" fillId="8" borderId="42" xfId="51" applyFont="1" applyFill="1" applyBorder="1" applyAlignment="1">
      <alignment wrapText="1"/>
    </xf>
    <xf numFmtId="49" fontId="409" fillId="8" borderId="42" xfId="51" applyNumberFormat="1" applyFont="1" applyFill="1" applyBorder="1" applyAlignment="1">
      <alignment horizontal="center" wrapText="1"/>
    </xf>
    <xf numFmtId="0" fontId="424" fillId="8" borderId="0" xfId="51" applyFont="1" applyFill="1" applyAlignment="1">
      <alignment wrapText="1"/>
    </xf>
    <xf numFmtId="0" fontId="424" fillId="8" borderId="17" xfId="51" applyFont="1" applyFill="1" applyBorder="1" applyAlignment="1">
      <alignment wrapText="1"/>
    </xf>
    <xf numFmtId="0" fontId="424" fillId="8" borderId="42" xfId="51" applyFont="1" applyFill="1" applyBorder="1" applyAlignment="1">
      <alignment wrapText="1"/>
    </xf>
    <xf numFmtId="49" fontId="671" fillId="0" borderId="42" xfId="51" applyNumberFormat="1" applyFont="1" applyBorder="1" applyAlignment="1">
      <alignment horizontal="center" vertical="center"/>
    </xf>
    <xf numFmtId="49" fontId="671" fillId="0" borderId="0" xfId="51" applyNumberFormat="1" applyFont="1" applyAlignment="1">
      <alignment horizontal="center" vertical="center"/>
    </xf>
    <xf numFmtId="49" fontId="671" fillId="0" borderId="17" xfId="51" applyNumberFormat="1" applyFont="1" applyBorder="1" applyAlignment="1">
      <alignment horizontal="center" vertical="center"/>
    </xf>
    <xf numFmtId="49" fontId="671" fillId="0" borderId="135" xfId="51" applyNumberFormat="1" applyFont="1" applyBorder="1" applyAlignment="1">
      <alignment horizontal="center" vertical="center"/>
    </xf>
    <xf numFmtId="49" fontId="671" fillId="0" borderId="19" xfId="51" applyNumberFormat="1" applyFont="1" applyBorder="1" applyAlignment="1">
      <alignment horizontal="center" vertical="center"/>
    </xf>
    <xf numFmtId="49" fontId="671" fillId="0" borderId="20" xfId="51" applyNumberFormat="1" applyFont="1" applyBorder="1" applyAlignment="1">
      <alignment horizontal="center" vertical="center"/>
    </xf>
    <xf numFmtId="0" fontId="128" fillId="43" borderId="324" xfId="52" applyFont="1" applyFill="1" applyBorder="1" applyAlignment="1">
      <alignment horizontal="center" vertical="center"/>
    </xf>
    <xf numFmtId="0" fontId="128" fillId="43" borderId="313" xfId="52" applyFont="1" applyFill="1" applyBorder="1" applyAlignment="1">
      <alignment horizontal="center" vertical="center"/>
    </xf>
    <xf numFmtId="49" fontId="262" fillId="0" borderId="42" xfId="51" applyNumberFormat="1" applyFont="1" applyBorder="1" applyAlignment="1">
      <alignment horizontal="center" vertical="center" wrapText="1"/>
    </xf>
    <xf numFmtId="0" fontId="678" fillId="0" borderId="0" xfId="51" applyFont="1" applyAlignment="1">
      <alignment wrapText="1"/>
    </xf>
    <xf numFmtId="0" fontId="678" fillId="0" borderId="17" xfId="51" applyFont="1" applyBorder="1" applyAlignment="1">
      <alignment wrapText="1"/>
    </xf>
    <xf numFmtId="0" fontId="678" fillId="0" borderId="42" xfId="51" applyFont="1" applyBorder="1" applyAlignment="1">
      <alignment wrapText="1"/>
    </xf>
    <xf numFmtId="49" fontId="409" fillId="0" borderId="42" xfId="51" applyNumberFormat="1" applyFont="1" applyBorder="1" applyAlignment="1">
      <alignment horizontal="center" wrapText="1"/>
    </xf>
    <xf numFmtId="0" fontId="424" fillId="0" borderId="0" xfId="51" applyFont="1" applyAlignment="1">
      <alignment wrapText="1"/>
    </xf>
    <xf numFmtId="0" fontId="424" fillId="0" borderId="17" xfId="51" applyFont="1" applyBorder="1" applyAlignment="1">
      <alignment wrapText="1"/>
    </xf>
    <xf numFmtId="0" fontId="424" fillId="0" borderId="42" xfId="51" applyFont="1" applyBorder="1" applyAlignment="1">
      <alignment wrapText="1"/>
    </xf>
    <xf numFmtId="0" fontId="643" fillId="8" borderId="479" xfId="0" applyFont="1" applyFill="1" applyBorder="1" applyAlignment="1">
      <alignment horizontal="center" vertical="center"/>
    </xf>
    <xf numFmtId="0" fontId="643" fillId="8" borderId="480" xfId="0" applyFont="1" applyFill="1" applyBorder="1" applyAlignment="1">
      <alignment horizontal="center" vertical="center"/>
    </xf>
    <xf numFmtId="0" fontId="249" fillId="8" borderId="480" xfId="0" applyFont="1" applyFill="1" applyBorder="1" applyAlignment="1">
      <alignment horizontal="right" vertical="center"/>
    </xf>
    <xf numFmtId="218" fontId="249" fillId="8" borderId="480" xfId="0" applyNumberFormat="1" applyFont="1" applyFill="1" applyBorder="1" applyAlignment="1">
      <alignment horizontal="left" vertical="center"/>
    </xf>
    <xf numFmtId="219" fontId="43" fillId="0" borderId="310" xfId="0" applyNumberFormat="1" applyFont="1" applyBorder="1" applyAlignment="1">
      <alignment horizontal="center"/>
    </xf>
    <xf numFmtId="219" fontId="43" fillId="0" borderId="442" xfId="0" applyNumberFormat="1" applyFont="1" applyBorder="1" applyAlignment="1">
      <alignment horizontal="center"/>
    </xf>
    <xf numFmtId="0" fontId="6" fillId="0" borderId="16" xfId="52" applyFont="1" applyBorder="1" applyAlignment="1">
      <alignment horizontal="center" wrapText="1"/>
    </xf>
    <xf numFmtId="0" fontId="6" fillId="0" borderId="0" xfId="52" applyFont="1" applyAlignment="1">
      <alignment horizontal="center" wrapText="1"/>
    </xf>
    <xf numFmtId="0" fontId="6" fillId="0" borderId="17" xfId="52" applyFont="1" applyBorder="1" applyAlignment="1">
      <alignment horizontal="center" wrapText="1"/>
    </xf>
    <xf numFmtId="0" fontId="0" fillId="8" borderId="309" xfId="0" applyFill="1" applyBorder="1" applyAlignment="1">
      <alignment horizontal="center"/>
    </xf>
    <xf numFmtId="0" fontId="0" fillId="8" borderId="310" xfId="0" applyFill="1" applyBorder="1" applyAlignment="1">
      <alignment horizontal="center"/>
    </xf>
    <xf numFmtId="0" fontId="0" fillId="8" borderId="442" xfId="0" applyFill="1" applyBorder="1" applyAlignment="1">
      <alignment horizontal="center"/>
    </xf>
    <xf numFmtId="0" fontId="6" fillId="0" borderId="309" xfId="52" applyFont="1" applyBorder="1" applyAlignment="1">
      <alignment horizontal="center" wrapText="1"/>
    </xf>
    <xf numFmtId="0" fontId="6" fillId="0" borderId="310" xfId="52" applyFont="1" applyBorder="1" applyAlignment="1">
      <alignment horizontal="center" wrapText="1"/>
    </xf>
    <xf numFmtId="0" fontId="6" fillId="0" borderId="442" xfId="52" applyFont="1" applyBorder="1" applyAlignment="1">
      <alignment horizontal="center" wrapText="1"/>
    </xf>
    <xf numFmtId="222" fontId="173" fillId="8" borderId="0" xfId="52" applyNumberFormat="1" applyFont="1" applyFill="1" applyAlignment="1">
      <alignment horizontal="center" vertical="center"/>
    </xf>
    <xf numFmtId="222" fontId="173" fillId="8" borderId="17" xfId="52" applyNumberFormat="1" applyFont="1" applyFill="1" applyBorder="1" applyAlignment="1">
      <alignment horizontal="center" vertical="center"/>
    </xf>
    <xf numFmtId="0" fontId="0" fillId="8" borderId="16" xfId="0" applyFill="1" applyBorder="1" applyAlignment="1">
      <alignment horizontal="center"/>
    </xf>
    <xf numFmtId="0" fontId="0" fillId="8" borderId="17" xfId="0" applyFill="1" applyBorder="1" applyAlignment="1">
      <alignment horizontal="center"/>
    </xf>
    <xf numFmtId="218" fontId="249" fillId="8" borderId="16" xfId="0" applyNumberFormat="1" applyFont="1" applyFill="1" applyBorder="1" applyAlignment="1">
      <alignment horizontal="center"/>
    </xf>
    <xf numFmtId="218" fontId="249" fillId="8" borderId="0" xfId="0" applyNumberFormat="1" applyFont="1" applyFill="1" applyAlignment="1">
      <alignment horizontal="center"/>
    </xf>
    <xf numFmtId="218" fontId="249" fillId="8" borderId="17" xfId="0" applyNumberFormat="1" applyFont="1" applyFill="1" applyBorder="1" applyAlignment="1">
      <alignment horizontal="center"/>
    </xf>
    <xf numFmtId="222" fontId="401" fillId="8" borderId="0" xfId="52" applyNumberFormat="1" applyFont="1" applyFill="1" applyAlignment="1">
      <alignment horizontal="center" vertical="center"/>
    </xf>
    <xf numFmtId="222" fontId="401" fillId="8" borderId="17" xfId="52" applyNumberFormat="1" applyFont="1" applyFill="1" applyBorder="1" applyAlignment="1">
      <alignment horizontal="center" vertical="center"/>
    </xf>
    <xf numFmtId="219" fontId="45" fillId="8" borderId="16" xfId="0" applyNumberFormat="1" applyFont="1" applyFill="1" applyBorder="1" applyAlignment="1">
      <alignment horizontal="center"/>
    </xf>
    <xf numFmtId="219" fontId="45" fillId="8" borderId="0" xfId="0" applyNumberFormat="1" applyFont="1" applyFill="1" applyAlignment="1">
      <alignment horizontal="center"/>
    </xf>
    <xf numFmtId="219" fontId="45" fillId="8" borderId="17" xfId="0" applyNumberFormat="1" applyFont="1" applyFill="1" applyBorder="1" applyAlignment="1">
      <alignment horizontal="center"/>
    </xf>
    <xf numFmtId="0" fontId="48" fillId="8" borderId="0" xfId="0" applyFont="1" applyFill="1" applyAlignment="1">
      <alignment horizontal="center" vertical="center"/>
    </xf>
    <xf numFmtId="222" fontId="401" fillId="8" borderId="19" xfId="52" applyNumberFormat="1" applyFont="1" applyFill="1" applyBorder="1" applyAlignment="1">
      <alignment horizontal="center" vertical="center"/>
    </xf>
    <xf numFmtId="222" fontId="401" fillId="8" borderId="20" xfId="52" applyNumberFormat="1" applyFont="1" applyFill="1" applyBorder="1" applyAlignment="1">
      <alignment horizontal="center" vertical="center"/>
    </xf>
    <xf numFmtId="0" fontId="79" fillId="8" borderId="279" xfId="0" applyFont="1" applyFill="1" applyBorder="1" applyAlignment="1">
      <alignment horizontal="center" vertical="center" wrapText="1"/>
    </xf>
    <xf numFmtId="0" fontId="79" fillId="8" borderId="0" xfId="0" applyFont="1" applyFill="1" applyAlignment="1">
      <alignment horizontal="center" vertical="center" wrapText="1"/>
    </xf>
    <xf numFmtId="0" fontId="0" fillId="8" borderId="279" xfId="0" applyFill="1" applyBorder="1" applyAlignment="1">
      <alignment horizontal="center" vertical="center" wrapText="1"/>
    </xf>
    <xf numFmtId="14" fontId="0" fillId="8" borderId="0" xfId="0" applyNumberFormat="1" applyFill="1" applyAlignment="1">
      <alignment horizontal="center"/>
    </xf>
    <xf numFmtId="0" fontId="6" fillId="8" borderId="479" xfId="52" applyFont="1" applyFill="1" applyBorder="1" applyAlignment="1">
      <alignment horizontal="center" wrapText="1"/>
    </xf>
    <xf numFmtId="0" fontId="6" fillId="8" borderId="480" xfId="52" applyFont="1" applyFill="1" applyBorder="1" applyAlignment="1">
      <alignment horizontal="center" wrapText="1"/>
    </xf>
    <xf numFmtId="0" fontId="6" fillId="8" borderId="481" xfId="52" applyFont="1" applyFill="1" applyBorder="1" applyAlignment="1">
      <alignment horizontal="center" wrapText="1"/>
    </xf>
    <xf numFmtId="0" fontId="0" fillId="8" borderId="18" xfId="0" applyFill="1" applyBorder="1" applyAlignment="1">
      <alignment horizontal="center"/>
    </xf>
    <xf numFmtId="0" fontId="0" fillId="8" borderId="19" xfId="0" applyFill="1" applyBorder="1" applyAlignment="1">
      <alignment horizontal="center"/>
    </xf>
    <xf numFmtId="0" fontId="0" fillId="8" borderId="20" xfId="0" applyFill="1" applyBorder="1" applyAlignment="1">
      <alignment horizontal="center"/>
    </xf>
    <xf numFmtId="0" fontId="6" fillId="0" borderId="479" xfId="52" applyFont="1" applyBorder="1" applyAlignment="1">
      <alignment horizontal="center" wrapText="1"/>
    </xf>
    <xf numFmtId="0" fontId="6" fillId="0" borderId="480" xfId="52" applyFont="1" applyBorder="1" applyAlignment="1">
      <alignment horizontal="center" wrapText="1"/>
    </xf>
    <xf numFmtId="0" fontId="6" fillId="0" borderId="481" xfId="52" applyFont="1" applyBorder="1" applyAlignment="1">
      <alignment horizontal="center" wrapText="1"/>
    </xf>
    <xf numFmtId="0" fontId="726" fillId="8" borderId="0" xfId="0" applyFont="1" applyFill="1" applyAlignment="1">
      <alignment horizontal="center" vertical="center"/>
    </xf>
    <xf numFmtId="0" fontId="6" fillId="8" borderId="309" xfId="52" applyFont="1" applyFill="1" applyBorder="1" applyAlignment="1">
      <alignment horizontal="center" wrapText="1"/>
    </xf>
    <xf numFmtId="0" fontId="6" fillId="8" borderId="310" xfId="52" applyFont="1" applyFill="1" applyBorder="1" applyAlignment="1">
      <alignment horizontal="center" wrapText="1"/>
    </xf>
    <xf numFmtId="0" fontId="6" fillId="8" borderId="442" xfId="52" applyFont="1" applyFill="1" applyBorder="1" applyAlignment="1">
      <alignment horizontal="center" wrapText="1"/>
    </xf>
    <xf numFmtId="0" fontId="728" fillId="0" borderId="17" xfId="0" applyFont="1" applyBorder="1" applyAlignment="1">
      <alignment horizontal="center" vertical="center"/>
    </xf>
    <xf numFmtId="0" fontId="769" fillId="0" borderId="590" xfId="58" applyFont="1" applyBorder="1" applyAlignment="1">
      <alignment horizontal="center" vertical="center"/>
    </xf>
    <xf numFmtId="0" fontId="769" fillId="0" borderId="591" xfId="58" applyFont="1" applyBorder="1" applyAlignment="1">
      <alignment horizontal="center" vertical="center"/>
    </xf>
    <xf numFmtId="0" fontId="769" fillId="0" borderId="592" xfId="58" applyFont="1" applyBorder="1" applyAlignment="1">
      <alignment horizontal="center" vertical="center"/>
    </xf>
    <xf numFmtId="0" fontId="807" fillId="125" borderId="509" xfId="58" applyFont="1" applyFill="1" applyBorder="1" applyAlignment="1" applyProtection="1">
      <alignment horizontal="center" vertical="center"/>
      <protection locked="0"/>
    </xf>
    <xf numFmtId="0" fontId="807" fillId="125" borderId="511" xfId="58" applyFont="1" applyFill="1" applyBorder="1" applyAlignment="1" applyProtection="1">
      <alignment horizontal="center" vertical="center"/>
      <protection locked="0"/>
    </xf>
    <xf numFmtId="0" fontId="807" fillId="125" borderId="512" xfId="58" applyFont="1" applyFill="1" applyBorder="1" applyAlignment="1" applyProtection="1">
      <alignment horizontal="center" vertical="center"/>
      <protection locked="0"/>
    </xf>
    <xf numFmtId="0" fontId="809" fillId="125" borderId="0" xfId="57" applyFont="1" applyFill="1" applyAlignment="1" applyProtection="1">
      <alignment horizontal="left" vertical="center" wrapText="1"/>
      <protection locked="0"/>
    </xf>
    <xf numFmtId="0" fontId="804" fillId="8" borderId="0" xfId="57" applyFont="1" applyFill="1" applyAlignment="1">
      <alignment horizontal="center" vertical="center"/>
    </xf>
    <xf numFmtId="0" fontId="761" fillId="0" borderId="591" xfId="58" applyFont="1" applyBorder="1" applyAlignment="1">
      <alignment horizontal="center" vertical="center"/>
    </xf>
    <xf numFmtId="0" fontId="761" fillId="0" borderId="592" xfId="58" applyFont="1" applyBorder="1" applyAlignment="1">
      <alignment horizontal="center" vertical="center"/>
    </xf>
    <xf numFmtId="0" fontId="678" fillId="8" borderId="593" xfId="57" applyFont="1" applyFill="1" applyBorder="1" applyAlignment="1" applyProtection="1">
      <alignment horizontal="center" vertical="center" wrapText="1"/>
      <protection locked="0"/>
    </xf>
    <xf numFmtId="0" fontId="678" fillId="8" borderId="0" xfId="57" applyFont="1" applyFill="1" applyAlignment="1" applyProtection="1">
      <alignment horizontal="left" vertical="center" wrapText="1"/>
      <protection locked="0"/>
    </xf>
    <xf numFmtId="228" fontId="808" fillId="125" borderId="0" xfId="58" applyNumberFormat="1" applyFont="1" applyFill="1" applyAlignment="1" applyProtection="1">
      <alignment horizontal="center" vertical="center"/>
      <protection locked="0"/>
    </xf>
    <xf numFmtId="0" fontId="808" fillId="125" borderId="0" xfId="57" applyFont="1" applyFill="1" applyAlignment="1" applyProtection="1">
      <alignment horizontal="left" vertical="center"/>
      <protection locked="0"/>
    </xf>
    <xf numFmtId="0" fontId="678" fillId="125" borderId="0" xfId="57" applyFont="1" applyFill="1" applyAlignment="1" applyProtection="1">
      <alignment horizontal="left" vertical="center" wrapText="1"/>
      <protection locked="0"/>
    </xf>
    <xf numFmtId="0" fontId="761" fillId="8" borderId="591" xfId="58" applyFont="1" applyFill="1" applyBorder="1" applyAlignment="1">
      <alignment horizontal="center" vertical="center"/>
    </xf>
    <xf numFmtId="0" fontId="761" fillId="8" borderId="592" xfId="58" applyFont="1" applyFill="1" applyBorder="1" applyAlignment="1">
      <alignment horizontal="center" vertical="center"/>
    </xf>
    <xf numFmtId="14" fontId="808" fillId="125" borderId="0" xfId="57" applyNumberFormat="1" applyFont="1" applyFill="1" applyAlignment="1" applyProtection="1">
      <alignment horizontal="center" vertical="center"/>
      <protection locked="0"/>
    </xf>
    <xf numFmtId="0" fontId="678" fillId="0" borderId="530" xfId="58" applyFont="1" applyBorder="1" applyAlignment="1">
      <alignment horizontal="center" vertical="center"/>
    </xf>
    <xf numFmtId="0" fontId="678" fillId="0" borderId="478" xfId="58" applyFont="1" applyBorder="1" applyAlignment="1">
      <alignment horizontal="center" vertical="center"/>
    </xf>
    <xf numFmtId="0" fontId="678" fillId="0" borderId="472" xfId="58" applyFont="1" applyBorder="1" applyAlignment="1">
      <alignment horizontal="center" vertical="center"/>
    </xf>
    <xf numFmtId="0" fontId="678" fillId="0" borderId="473" xfId="58" applyFont="1" applyBorder="1" applyAlignment="1">
      <alignment horizontal="center" vertical="center"/>
    </xf>
    <xf numFmtId="0" fontId="678" fillId="0" borderId="478" xfId="57" applyFont="1" applyBorder="1" applyAlignment="1" applyProtection="1">
      <alignment horizontal="center" vertical="center" wrapText="1"/>
      <protection locked="0"/>
    </xf>
    <xf numFmtId="228" fontId="808" fillId="125" borderId="473" xfId="58" applyNumberFormat="1" applyFont="1" applyFill="1" applyBorder="1" applyAlignment="1" applyProtection="1">
      <alignment horizontal="center" vertical="center"/>
      <protection locked="0"/>
    </xf>
    <xf numFmtId="10" fontId="678" fillId="8" borderId="0" xfId="0" applyNumberFormat="1" applyFont="1" applyFill="1" applyAlignment="1">
      <alignment horizontal="center" vertical="center"/>
    </xf>
    <xf numFmtId="0" fontId="812" fillId="8" borderId="473" xfId="0" applyFont="1" applyFill="1" applyBorder="1" applyAlignment="1">
      <alignment horizontal="center" vertical="center"/>
    </xf>
    <xf numFmtId="0" fontId="678" fillId="8" borderId="478" xfId="0" applyFont="1" applyFill="1" applyBorder="1" applyAlignment="1">
      <alignment horizontal="center" vertical="center"/>
    </xf>
    <xf numFmtId="0" fontId="678" fillId="8" borderId="473" xfId="0" applyFont="1" applyFill="1" applyBorder="1" applyAlignment="1">
      <alignment horizontal="center" vertical="center"/>
    </xf>
    <xf numFmtId="0" fontId="810" fillId="125" borderId="478" xfId="0" applyFont="1" applyFill="1" applyBorder="1" applyAlignment="1" applyProtection="1">
      <alignment horizontal="center" vertical="top" wrapText="1"/>
      <protection locked="0"/>
    </xf>
    <xf numFmtId="0" fontId="810" fillId="125" borderId="0" xfId="0" applyFont="1" applyFill="1" applyAlignment="1" applyProtection="1">
      <alignment horizontal="center" vertical="top" wrapText="1"/>
      <protection locked="0"/>
    </xf>
    <xf numFmtId="10" fontId="678" fillId="125" borderId="0" xfId="0" applyNumberFormat="1" applyFont="1" applyFill="1" applyAlignment="1" applyProtection="1">
      <alignment horizontal="center" vertical="center"/>
      <protection locked="0"/>
    </xf>
    <xf numFmtId="0" fontId="28" fillId="0" borderId="396" xfId="57" applyFont="1" applyBorder="1" applyAlignment="1">
      <alignment horizontal="center" vertical="center" wrapText="1"/>
    </xf>
    <xf numFmtId="0" fontId="28" fillId="0" borderId="410" xfId="57" applyFont="1" applyBorder="1" applyAlignment="1">
      <alignment horizontal="center" vertical="center" wrapText="1"/>
    </xf>
    <xf numFmtId="0" fontId="78" fillId="0" borderId="433" xfId="59" applyFont="1" applyBorder="1" applyAlignment="1">
      <alignment horizontal="center" vertical="center" textRotation="90" wrapText="1"/>
    </xf>
    <xf numFmtId="0" fontId="78" fillId="0" borderId="313" xfId="59" applyFont="1" applyBorder="1" applyAlignment="1">
      <alignment horizontal="center" vertical="center" textRotation="90" wrapText="1"/>
    </xf>
    <xf numFmtId="0" fontId="39" fillId="0" borderId="433" xfId="57" applyFont="1" applyBorder="1" applyAlignment="1">
      <alignment horizontal="center" vertical="center" wrapText="1"/>
    </xf>
    <xf numFmtId="0" fontId="39" fillId="0" borderId="313" xfId="57" applyFont="1" applyBorder="1" applyAlignment="1">
      <alignment horizontal="center" vertical="center" wrapText="1"/>
    </xf>
    <xf numFmtId="0" fontId="62" fillId="0" borderId="433" xfId="57" applyFont="1" applyBorder="1" applyAlignment="1">
      <alignment horizontal="center" vertical="center" wrapText="1"/>
    </xf>
    <xf numFmtId="0" fontId="62" fillId="0" borderId="313" xfId="57" applyFont="1" applyBorder="1" applyAlignment="1">
      <alignment horizontal="center" vertical="center" wrapText="1"/>
    </xf>
    <xf numFmtId="0" fontId="53" fillId="0" borderId="434" xfId="57" applyFont="1" applyBorder="1" applyAlignment="1">
      <alignment horizontal="center" vertical="center" wrapText="1"/>
    </xf>
    <xf numFmtId="0" fontId="53" fillId="0" borderId="435" xfId="57" applyFont="1" applyBorder="1" applyAlignment="1">
      <alignment horizontal="center" vertical="center" wrapText="1"/>
    </xf>
    <xf numFmtId="0" fontId="37" fillId="26" borderId="16" xfId="59" applyFont="1" applyFill="1" applyBorder="1" applyAlignment="1">
      <alignment horizontal="center" vertical="center" textRotation="90" wrapText="1"/>
    </xf>
    <xf numFmtId="0" fontId="814" fillId="0" borderId="594" xfId="59" applyFont="1" applyBorder="1" applyAlignment="1">
      <alignment horizontal="center" vertical="center" textRotation="90" wrapText="1"/>
    </xf>
    <xf numFmtId="0" fontId="814" fillId="0" borderId="18" xfId="59" applyFont="1" applyBorder="1" applyAlignment="1">
      <alignment horizontal="center" vertical="center" textRotation="90" wrapText="1"/>
    </xf>
    <xf numFmtId="0" fontId="28" fillId="0" borderId="478" xfId="59" applyFont="1" applyBorder="1" applyAlignment="1">
      <alignment horizontal="center" vertical="center" wrapText="1"/>
    </xf>
    <xf numFmtId="0" fontId="28" fillId="0" borderId="19" xfId="59" applyFont="1" applyBorder="1" applyAlignment="1">
      <alignment horizontal="center" vertical="center" wrapText="1"/>
    </xf>
    <xf numFmtId="0" fontId="54" fillId="0" borderId="574" xfId="59" applyFont="1" applyBorder="1" applyAlignment="1">
      <alignment horizontal="center" vertical="center" wrapText="1"/>
    </xf>
    <xf numFmtId="0" fontId="54" fillId="0" borderId="136" xfId="59" applyFont="1" applyBorder="1" applyAlignment="1">
      <alignment horizontal="center" vertical="center" wrapText="1"/>
    </xf>
    <xf numFmtId="224" fontId="819" fillId="43" borderId="552" xfId="58" applyNumberFormat="1" applyFont="1" applyFill="1" applyBorder="1" applyAlignment="1" applyProtection="1">
      <alignment horizontal="left" vertical="center"/>
      <protection locked="0"/>
    </xf>
    <xf numFmtId="224" fontId="819" fillId="43" borderId="555" xfId="58" applyNumberFormat="1" applyFont="1" applyFill="1" applyBorder="1" applyAlignment="1" applyProtection="1">
      <alignment horizontal="left" vertical="center"/>
      <protection locked="0"/>
    </xf>
    <xf numFmtId="224" fontId="819" fillId="43" borderId="0" xfId="58" applyNumberFormat="1" applyFont="1" applyFill="1" applyAlignment="1" applyProtection="1">
      <alignment horizontal="left" vertical="center"/>
      <protection locked="0"/>
    </xf>
    <xf numFmtId="224" fontId="819" fillId="43" borderId="17" xfId="58" applyNumberFormat="1" applyFont="1" applyFill="1" applyBorder="1" applyAlignment="1" applyProtection="1">
      <alignment horizontal="left" vertical="center"/>
      <protection locked="0"/>
    </xf>
    <xf numFmtId="0" fontId="789" fillId="0" borderId="532" xfId="61" applyFont="1" applyBorder="1" applyAlignment="1">
      <alignment horizontal="center" vertical="center" wrapText="1"/>
    </xf>
    <xf numFmtId="0" fontId="789" fillId="0" borderId="47" xfId="61" applyFont="1" applyBorder="1" applyAlignment="1">
      <alignment horizontal="center" vertical="center" wrapText="1"/>
    </xf>
    <xf numFmtId="0" fontId="678" fillId="8" borderId="0" xfId="57" applyFont="1" applyFill="1" applyAlignment="1">
      <alignment horizontal="left" vertical="center" wrapText="1"/>
    </xf>
    <xf numFmtId="0" fontId="411" fillId="8" borderId="44" xfId="57" applyFont="1" applyFill="1" applyBorder="1" applyAlignment="1">
      <alignment horizontal="left" vertical="center"/>
    </xf>
    <xf numFmtId="0" fontId="486" fillId="43" borderId="478" xfId="57" applyFont="1" applyFill="1" applyBorder="1" applyAlignment="1">
      <alignment horizontal="center" vertical="center" wrapText="1"/>
    </xf>
    <xf numFmtId="0" fontId="486" fillId="43" borderId="0" xfId="57" applyFont="1" applyFill="1" applyAlignment="1">
      <alignment horizontal="center" vertical="center" wrapText="1"/>
    </xf>
    <xf numFmtId="0" fontId="670" fillId="43" borderId="478" xfId="59" applyFont="1" applyFill="1" applyBorder="1" applyAlignment="1">
      <alignment horizontal="center" vertical="center" textRotation="90" wrapText="1"/>
    </xf>
    <xf numFmtId="0" fontId="670" fillId="43" borderId="0" xfId="59" applyFont="1" applyFill="1" applyAlignment="1">
      <alignment horizontal="center" vertical="center" textRotation="90" wrapText="1"/>
    </xf>
    <xf numFmtId="0" fontId="486" fillId="43" borderId="478" xfId="57" applyFont="1" applyFill="1" applyBorder="1" applyAlignment="1">
      <alignment horizontal="center" vertical="center"/>
    </xf>
    <xf numFmtId="0" fontId="486" fillId="43" borderId="0" xfId="57" applyFont="1" applyFill="1" applyAlignment="1">
      <alignment horizontal="center" vertical="center"/>
    </xf>
    <xf numFmtId="0" fontId="486" fillId="43" borderId="496" xfId="57" applyFont="1" applyFill="1" applyBorder="1" applyAlignment="1">
      <alignment horizontal="center" vertical="center" wrapText="1"/>
    </xf>
    <xf numFmtId="0" fontId="486" fillId="43" borderId="17" xfId="57" applyFont="1" applyFill="1" applyBorder="1" applyAlignment="1">
      <alignment horizontal="center" vertical="center" wrapText="1"/>
    </xf>
    <xf numFmtId="0" fontId="37" fillId="8" borderId="594" xfId="59" applyFont="1" applyFill="1" applyBorder="1" applyAlignment="1">
      <alignment horizontal="center" vertical="center" textRotation="90" wrapText="1"/>
    </xf>
    <xf numFmtId="0" fontId="37" fillId="8" borderId="18" xfId="59" applyFont="1" applyFill="1" applyBorder="1" applyAlignment="1">
      <alignment horizontal="center" vertical="center" textRotation="90" wrapText="1"/>
    </xf>
    <xf numFmtId="0" fontId="814" fillId="8" borderId="478" xfId="59" applyFont="1" applyFill="1" applyBorder="1" applyAlignment="1">
      <alignment horizontal="center" vertical="center" textRotation="90" wrapText="1"/>
    </xf>
    <xf numFmtId="0" fontId="814" fillId="8" borderId="19" xfId="59" applyFont="1" applyFill="1" applyBorder="1" applyAlignment="1">
      <alignment horizontal="center" vertical="center" textRotation="90" wrapText="1"/>
    </xf>
    <xf numFmtId="0" fontId="39" fillId="8" borderId="478" xfId="59" applyFont="1" applyFill="1" applyBorder="1" applyAlignment="1">
      <alignment horizontal="center" vertical="center" wrapText="1"/>
    </xf>
    <xf numFmtId="0" fontId="39" fillId="8" borderId="19" xfId="59" applyFont="1" applyFill="1" applyBorder="1" applyAlignment="1">
      <alignment horizontal="center" vertical="center" wrapText="1"/>
    </xf>
    <xf numFmtId="0" fontId="54" fillId="0" borderId="574" xfId="59" applyFont="1" applyBorder="1" applyAlignment="1">
      <alignment horizontal="center" vertical="center" textRotation="180" wrapText="1"/>
    </xf>
    <xf numFmtId="0" fontId="54" fillId="0" borderId="136" xfId="59" applyFont="1" applyBorder="1" applyAlignment="1">
      <alignment horizontal="center" vertical="center" textRotation="180" wrapText="1"/>
    </xf>
    <xf numFmtId="0" fontId="821" fillId="0" borderId="532" xfId="61" applyFont="1" applyBorder="1" applyAlignment="1">
      <alignment horizontal="center" vertical="center" wrapText="1"/>
    </xf>
    <xf numFmtId="0" fontId="821" fillId="0" borderId="91" xfId="61" applyFont="1" applyBorder="1" applyAlignment="1">
      <alignment horizontal="center" vertical="center" wrapText="1"/>
    </xf>
    <xf numFmtId="216" fontId="678" fillId="8" borderId="0" xfId="57" applyNumberFormat="1" applyFont="1" applyFill="1" applyAlignment="1">
      <alignment horizontal="center" vertical="center"/>
    </xf>
    <xf numFmtId="0" fontId="825" fillId="8" borderId="591" xfId="58" applyFont="1" applyFill="1" applyBorder="1" applyAlignment="1">
      <alignment horizontal="center" vertical="center"/>
    </xf>
    <xf numFmtId="0" fontId="825" fillId="8" borderId="592" xfId="58" applyFont="1" applyFill="1" applyBorder="1" applyAlignment="1">
      <alignment horizontal="center" vertical="center"/>
    </xf>
    <xf numFmtId="224" fontId="819" fillId="43" borderId="44" xfId="58" applyNumberFormat="1" applyFont="1" applyFill="1" applyBorder="1" applyAlignment="1" applyProtection="1">
      <alignment horizontal="left" vertical="center"/>
      <protection locked="0"/>
    </xf>
    <xf numFmtId="224" fontId="819" fillId="43" borderId="134" xfId="58" applyNumberFormat="1" applyFont="1" applyFill="1" applyBorder="1" applyAlignment="1" applyProtection="1">
      <alignment horizontal="left" vertical="center"/>
      <protection locked="0"/>
    </xf>
    <xf numFmtId="0" fontId="56" fillId="43" borderId="42" xfId="12" applyFont="1" applyFill="1" applyBorder="1" applyAlignment="1">
      <alignment vertical="center" wrapText="1"/>
    </xf>
    <xf numFmtId="0" fontId="56" fillId="43" borderId="0" xfId="12" applyFont="1" applyFill="1" applyAlignment="1">
      <alignment vertical="center" wrapText="1"/>
    </xf>
    <xf numFmtId="0" fontId="56" fillId="43" borderId="41" xfId="12" applyFont="1" applyFill="1" applyBorder="1" applyAlignment="1">
      <alignment vertical="center" wrapText="1"/>
    </xf>
    <xf numFmtId="0" fontId="56" fillId="43" borderId="42" xfId="12" applyFont="1" applyFill="1" applyBorder="1" applyAlignment="1">
      <alignment horizontal="left" vertical="center" wrapText="1"/>
    </xf>
    <xf numFmtId="0" fontId="56" fillId="43" borderId="0" xfId="12" applyFont="1" applyFill="1" applyAlignment="1">
      <alignment horizontal="left" vertical="center" wrapText="1"/>
    </xf>
    <xf numFmtId="0" fontId="56" fillId="43" borderId="41" xfId="12" applyFont="1" applyFill="1" applyBorder="1" applyAlignment="1">
      <alignment horizontal="left" vertical="center" wrapText="1"/>
    </xf>
    <xf numFmtId="0" fontId="56" fillId="43" borderId="46" xfId="12" applyFont="1" applyFill="1" applyBorder="1" applyAlignment="1">
      <alignment horizontal="left" vertical="center" wrapText="1"/>
    </xf>
    <xf numFmtId="0" fontId="56" fillId="43" borderId="44" xfId="12" applyFont="1" applyFill="1" applyBorder="1" applyAlignment="1">
      <alignment horizontal="left" vertical="center" wrapText="1"/>
    </xf>
    <xf numFmtId="0" fontId="56" fillId="43" borderId="45" xfId="12" applyFont="1" applyFill="1" applyBorder="1" applyAlignment="1">
      <alignment horizontal="left" vertical="center" wrapText="1"/>
    </xf>
    <xf numFmtId="0" fontId="56" fillId="43" borderId="42" xfId="62" applyFont="1" applyFill="1" applyBorder="1" applyAlignment="1">
      <alignment horizontal="left" vertical="center" wrapText="1"/>
    </xf>
    <xf numFmtId="0" fontId="56" fillId="43" borderId="0" xfId="62" applyFont="1" applyFill="1" applyAlignment="1">
      <alignment horizontal="left" vertical="center" wrapText="1"/>
    </xf>
    <xf numFmtId="0" fontId="56" fillId="43" borderId="46" xfId="62" applyFont="1" applyFill="1" applyBorder="1" applyAlignment="1">
      <alignment horizontal="left" vertical="center" wrapText="1"/>
    </xf>
    <xf numFmtId="0" fontId="56" fillId="43" borderId="44" xfId="62" applyFont="1" applyFill="1" applyBorder="1" applyAlignment="1">
      <alignment horizontal="left" vertical="center" wrapText="1"/>
    </xf>
    <xf numFmtId="0" fontId="424" fillId="8" borderId="0" xfId="57" applyFont="1" applyFill="1" applyAlignment="1">
      <alignment horizontal="left" vertical="center" wrapText="1"/>
    </xf>
    <xf numFmtId="216" fontId="424" fillId="8" borderId="0" xfId="57" applyNumberFormat="1" applyFont="1" applyFill="1" applyAlignment="1">
      <alignment horizontal="center" vertical="center"/>
    </xf>
    <xf numFmtId="0" fontId="678" fillId="8" borderId="0" xfId="57" applyFont="1" applyFill="1" applyAlignment="1">
      <alignment horizontal="center" vertical="center"/>
    </xf>
    <xf numFmtId="0" fontId="816" fillId="125" borderId="0" xfId="57" applyFont="1" applyFill="1" applyAlignment="1" applyProtection="1">
      <alignment horizontal="left" vertical="center" wrapText="1"/>
      <protection locked="0"/>
    </xf>
    <xf numFmtId="0" fontId="37" fillId="43" borderId="310" xfId="62" applyFont="1" applyFill="1" applyBorder="1" applyAlignment="1">
      <alignment horizontal="center" vertical="center"/>
    </xf>
    <xf numFmtId="0" fontId="830" fillId="43" borderId="0" xfId="57" applyFont="1" applyFill="1" applyAlignment="1">
      <alignment horizontal="center" vertical="center"/>
    </xf>
    <xf numFmtId="0" fontId="29" fillId="207" borderId="41" xfId="59" applyFont="1" applyFill="1" applyBorder="1" applyAlignment="1">
      <alignment horizontal="center" vertical="center" wrapText="1"/>
    </xf>
    <xf numFmtId="0" fontId="29" fillId="207" borderId="45" xfId="59" applyFont="1" applyFill="1" applyBorder="1" applyAlignment="1">
      <alignment horizontal="center" vertical="center" wrapText="1"/>
    </xf>
    <xf numFmtId="0" fontId="831" fillId="0" borderId="600" xfId="58" applyFont="1" applyBorder="1" applyAlignment="1">
      <alignment horizontal="center" vertical="center" textRotation="90" wrapText="1"/>
    </xf>
    <xf numFmtId="0" fontId="831" fillId="0" borderId="314" xfId="58" applyFont="1" applyBorder="1" applyAlignment="1">
      <alignment horizontal="center" vertical="center" textRotation="90" wrapText="1"/>
    </xf>
    <xf numFmtId="0" fontId="831" fillId="0" borderId="313" xfId="58" applyFont="1" applyBorder="1" applyAlignment="1">
      <alignment horizontal="center" vertical="center" textRotation="90" wrapText="1"/>
    </xf>
    <xf numFmtId="0" fontId="56" fillId="0" borderId="600" xfId="12" applyFont="1" applyBorder="1" applyAlignment="1">
      <alignment horizontal="center" vertical="center" wrapText="1"/>
    </xf>
    <xf numFmtId="0" fontId="56" fillId="0" borderId="314" xfId="12" applyFont="1" applyBorder="1" applyAlignment="1">
      <alignment horizontal="center" vertical="center" wrapText="1"/>
    </xf>
    <xf numFmtId="0" fontId="56" fillId="0" borderId="313" xfId="12" applyFont="1" applyBorder="1" applyAlignment="1">
      <alignment horizontal="center" vertical="center" wrapText="1"/>
    </xf>
    <xf numFmtId="0" fontId="37" fillId="31" borderId="600" xfId="58" applyFont="1" applyFill="1" applyBorder="1" applyAlignment="1">
      <alignment horizontal="center" vertical="center" wrapText="1"/>
    </xf>
    <xf numFmtId="0" fontId="37" fillId="31" borderId="314" xfId="58" applyFont="1" applyFill="1" applyBorder="1" applyAlignment="1">
      <alignment horizontal="center" vertical="center" wrapText="1"/>
    </xf>
    <xf numFmtId="0" fontId="37" fillId="31" borderId="313" xfId="58" applyFont="1" applyFill="1" applyBorder="1" applyAlignment="1">
      <alignment horizontal="center" vertical="center" wrapText="1"/>
    </xf>
    <xf numFmtId="0" fontId="56" fillId="43" borderId="46" xfId="12" applyFont="1" applyFill="1" applyBorder="1" applyAlignment="1">
      <alignment vertical="center" wrapText="1"/>
    </xf>
    <xf numFmtId="0" fontId="56" fillId="43" borderId="44" xfId="12" applyFont="1" applyFill="1" applyBorder="1" applyAlignment="1">
      <alignment vertical="center" wrapText="1"/>
    </xf>
    <xf numFmtId="0" fontId="56" fillId="43" borderId="45" xfId="12" applyFont="1" applyFill="1" applyBorder="1" applyAlignment="1">
      <alignment vertical="center" wrapText="1"/>
    </xf>
    <xf numFmtId="224" fontId="55" fillId="28" borderId="16" xfId="12" applyNumberFormat="1" applyFont="1" applyFill="1" applyBorder="1" applyAlignment="1">
      <alignment horizontal="center" vertical="center" wrapText="1"/>
    </xf>
    <xf numFmtId="224" fontId="55" fillId="28" borderId="0" xfId="12" applyNumberFormat="1" applyFont="1" applyFill="1" applyAlignment="1">
      <alignment horizontal="center" vertical="center" wrapText="1"/>
    </xf>
    <xf numFmtId="224" fontId="55" fillId="28" borderId="17" xfId="12" applyNumberFormat="1" applyFont="1" applyFill="1" applyBorder="1" applyAlignment="1">
      <alignment horizontal="center" vertical="center" wrapText="1"/>
    </xf>
    <xf numFmtId="224" fontId="55" fillId="197" borderId="16" xfId="12" applyNumberFormat="1" applyFont="1" applyFill="1" applyBorder="1" applyAlignment="1">
      <alignment horizontal="center" vertical="center" wrapText="1"/>
    </xf>
    <xf numFmtId="224" fontId="55" fillId="197" borderId="0" xfId="12" applyNumberFormat="1" applyFont="1" applyFill="1" applyAlignment="1">
      <alignment horizontal="center" vertical="center" wrapText="1"/>
    </xf>
    <xf numFmtId="224" fontId="55" fillId="197" borderId="17" xfId="12" applyNumberFormat="1" applyFont="1" applyFill="1" applyBorder="1" applyAlignment="1">
      <alignment horizontal="center" vertical="center" wrapText="1"/>
    </xf>
    <xf numFmtId="224" fontId="55" fillId="3" borderId="16" xfId="12" applyNumberFormat="1" applyFont="1" applyFill="1" applyBorder="1" applyAlignment="1">
      <alignment horizontal="center" vertical="center" wrapText="1"/>
    </xf>
    <xf numFmtId="224" fontId="55" fillId="3" borderId="0" xfId="12" applyNumberFormat="1" applyFont="1" applyFill="1" applyAlignment="1">
      <alignment horizontal="center" vertical="center" wrapText="1"/>
    </xf>
    <xf numFmtId="224" fontId="55" fillId="3" borderId="17" xfId="12" applyNumberFormat="1" applyFont="1" applyFill="1" applyBorder="1" applyAlignment="1">
      <alignment horizontal="center" vertical="center" wrapText="1"/>
    </xf>
    <xf numFmtId="224" fontId="55" fillId="147" borderId="16" xfId="12" applyNumberFormat="1" applyFont="1" applyFill="1" applyBorder="1" applyAlignment="1">
      <alignment horizontal="center" vertical="center" wrapText="1"/>
    </xf>
    <xf numFmtId="224" fontId="55" fillId="147" borderId="0" xfId="12" applyNumberFormat="1" applyFont="1" applyFill="1" applyAlignment="1">
      <alignment horizontal="center" vertical="center" wrapText="1"/>
    </xf>
    <xf numFmtId="224" fontId="55" fillId="147" borderId="17" xfId="12" applyNumberFormat="1" applyFont="1" applyFill="1" applyBorder="1" applyAlignment="1">
      <alignment horizontal="center" vertical="center" wrapText="1"/>
    </xf>
    <xf numFmtId="0" fontId="805" fillId="125" borderId="0" xfId="57" applyFont="1" applyFill="1" applyAlignment="1" applyProtection="1">
      <alignment horizontal="center" vertical="center" wrapText="1"/>
      <protection locked="0"/>
    </xf>
    <xf numFmtId="0" fontId="805" fillId="125" borderId="17" xfId="57" applyFont="1" applyFill="1" applyBorder="1" applyAlignment="1" applyProtection="1">
      <alignment horizontal="center" vertical="center" wrapText="1"/>
      <protection locked="0"/>
    </xf>
    <xf numFmtId="0" fontId="679" fillId="43" borderId="0" xfId="57" applyFont="1" applyFill="1" applyAlignment="1">
      <alignment horizontal="right" vertical="center" wrapText="1"/>
    </xf>
    <xf numFmtId="0" fontId="830" fillId="43" borderId="0" xfId="57" applyFont="1" applyFill="1" applyAlignment="1">
      <alignment horizontal="center" vertical="center" wrapText="1"/>
    </xf>
    <xf numFmtId="0" fontId="61" fillId="0" borderId="491" xfId="58" applyFont="1" applyBorder="1" applyAlignment="1">
      <alignment horizontal="center" vertical="center" wrapText="1"/>
    </xf>
    <xf numFmtId="0" fontId="61" fillId="0" borderId="601" xfId="58" applyFont="1" applyBorder="1" applyAlignment="1">
      <alignment horizontal="center" vertical="center" wrapText="1"/>
    </xf>
    <xf numFmtId="0" fontId="37" fillId="0" borderId="491" xfId="62" applyFont="1" applyBorder="1" applyAlignment="1">
      <alignment horizontal="center" vertical="center"/>
    </xf>
    <xf numFmtId="0" fontId="37" fillId="0" borderId="252" xfId="62" applyFont="1" applyBorder="1" applyAlignment="1">
      <alignment horizontal="center" vertical="center"/>
    </xf>
    <xf numFmtId="0" fontId="37" fillId="0" borderId="603" xfId="62" applyFont="1" applyBorder="1" applyAlignment="1">
      <alignment horizontal="center" vertical="center"/>
    </xf>
    <xf numFmtId="0" fontId="28" fillId="0" borderId="588" xfId="62" applyFont="1" applyBorder="1" applyAlignment="1">
      <alignment horizontal="left" vertical="center"/>
    </xf>
    <xf numFmtId="0" fontId="28" fillId="0" borderId="552" xfId="62" applyFont="1" applyBorder="1" applyAlignment="1">
      <alignment horizontal="left" vertical="center"/>
    </xf>
    <xf numFmtId="0" fontId="28" fillId="0" borderId="589" xfId="62" applyFont="1" applyBorder="1" applyAlignment="1">
      <alignment horizontal="left" vertical="center"/>
    </xf>
    <xf numFmtId="0" fontId="345" fillId="0" borderId="0" xfId="57" applyFont="1" applyAlignment="1">
      <alignment horizontal="center" vertical="center" wrapText="1"/>
    </xf>
    <xf numFmtId="0" fontId="345" fillId="0" borderId="41" xfId="57" applyFont="1" applyBorder="1" applyAlignment="1">
      <alignment horizontal="center" vertical="center" wrapText="1"/>
    </xf>
    <xf numFmtId="0" fontId="828" fillId="60" borderId="16" xfId="62" applyFont="1" applyFill="1" applyBorder="1" applyAlignment="1">
      <alignment horizontal="center" vertical="center" textRotation="90" wrapText="1"/>
    </xf>
    <xf numFmtId="0" fontId="828" fillId="60" borderId="182" xfId="62" applyFont="1" applyFill="1" applyBorder="1" applyAlignment="1">
      <alignment horizontal="center" vertical="center" textRotation="90" wrapText="1"/>
    </xf>
    <xf numFmtId="228" fontId="345" fillId="125" borderId="0" xfId="58" applyNumberFormat="1" applyFont="1" applyFill="1" applyAlignment="1" applyProtection="1">
      <alignment horizontal="center" vertical="center"/>
      <protection locked="0"/>
    </xf>
    <xf numFmtId="228" fontId="345" fillId="125" borderId="41" xfId="58" applyNumberFormat="1" applyFont="1" applyFill="1" applyBorder="1" applyAlignment="1" applyProtection="1">
      <alignment horizontal="center" vertical="center"/>
      <protection locked="0"/>
    </xf>
    <xf numFmtId="0" fontId="829" fillId="115" borderId="314" xfId="58" applyFont="1" applyFill="1" applyBorder="1" applyAlignment="1">
      <alignment horizontal="center" vertical="center" wrapText="1"/>
    </xf>
    <xf numFmtId="0" fontId="829" fillId="115" borderId="313" xfId="58" applyFont="1" applyFill="1" applyBorder="1" applyAlignment="1">
      <alignment horizontal="center" vertical="center" wrapText="1"/>
    </xf>
    <xf numFmtId="0" fontId="39" fillId="43" borderId="42" xfId="62" applyFont="1" applyFill="1" applyBorder="1" applyAlignment="1">
      <alignment horizontal="center" vertical="center"/>
    </xf>
    <xf numFmtId="0" fontId="39" fillId="43" borderId="0" xfId="62" applyFont="1" applyFill="1" applyAlignment="1">
      <alignment horizontal="center" vertical="center"/>
    </xf>
    <xf numFmtId="0" fontId="832" fillId="43" borderId="0" xfId="57" applyFont="1" applyFill="1" applyAlignment="1">
      <alignment horizontal="center" vertical="center" wrapText="1"/>
    </xf>
    <xf numFmtId="0" fontId="667" fillId="43" borderId="0" xfId="57" applyFont="1" applyFill="1" applyAlignment="1">
      <alignment horizontal="center" vertical="center"/>
    </xf>
    <xf numFmtId="0" fontId="73" fillId="43" borderId="491" xfId="58" applyFont="1" applyFill="1" applyBorder="1" applyAlignment="1">
      <alignment horizontal="left" vertical="center"/>
    </xf>
    <xf numFmtId="0" fontId="73" fillId="43" borderId="252" xfId="58" applyFont="1" applyFill="1" applyBorder="1" applyAlignment="1">
      <alignment horizontal="left" vertical="center"/>
    </xf>
    <xf numFmtId="0" fontId="678" fillId="8" borderId="0" xfId="58" applyFont="1" applyFill="1" applyAlignment="1">
      <alignment horizontal="left" vertical="center" wrapText="1"/>
    </xf>
    <xf numFmtId="0" fontId="55" fillId="0" borderId="310" xfId="58" applyFont="1" applyBorder="1" applyAlignment="1" applyProtection="1">
      <alignment horizontal="left" vertical="center"/>
      <protection locked="0"/>
    </xf>
    <xf numFmtId="0" fontId="55" fillId="0" borderId="442" xfId="58" applyFont="1" applyBorder="1" applyAlignment="1" applyProtection="1">
      <alignment horizontal="left" vertical="center"/>
      <protection locked="0"/>
    </xf>
    <xf numFmtId="224" fontId="55" fillId="115" borderId="16" xfId="12" applyNumberFormat="1" applyFont="1" applyFill="1" applyBorder="1" applyAlignment="1">
      <alignment horizontal="center" vertical="center" wrapText="1"/>
    </xf>
    <xf numFmtId="224" fontId="55" fillId="115" borderId="0" xfId="12" applyNumberFormat="1" applyFont="1" applyFill="1" applyAlignment="1">
      <alignment horizontal="center" vertical="center" wrapText="1"/>
    </xf>
    <xf numFmtId="224" fontId="55" fillId="115" borderId="17" xfId="12" applyNumberFormat="1" applyFont="1" applyFill="1" applyBorder="1" applyAlignment="1">
      <alignment horizontal="center" vertical="center" wrapText="1"/>
    </xf>
    <xf numFmtId="0" fontId="411" fillId="0" borderId="182" xfId="58" applyFont="1" applyBorder="1" applyAlignment="1">
      <alignment horizontal="center" vertical="center" wrapText="1"/>
    </xf>
    <xf numFmtId="0" fontId="411" fillId="0" borderId="44" xfId="58" applyFont="1" applyBorder="1" applyAlignment="1">
      <alignment horizontal="center" vertical="center" wrapText="1"/>
    </xf>
    <xf numFmtId="0" fontId="262" fillId="0" borderId="566" xfId="58" applyFont="1" applyBorder="1" applyAlignment="1" applyProtection="1">
      <alignment horizontal="right" vertical="center"/>
      <protection locked="0"/>
    </xf>
    <xf numFmtId="0" fontId="262" fillId="0" borderId="564" xfId="58" applyFont="1" applyBorder="1" applyAlignment="1" applyProtection="1">
      <alignment horizontal="right" vertical="center"/>
      <protection locked="0"/>
    </xf>
    <xf numFmtId="179" fontId="549" fillId="125" borderId="119" xfId="12" applyNumberFormat="1" applyFont="1" applyFill="1" applyBorder="1" applyAlignment="1" applyProtection="1">
      <alignment horizontal="center" vertical="center" wrapText="1"/>
      <protection locked="0"/>
    </xf>
    <xf numFmtId="179" fontId="549" fillId="125" borderId="566" xfId="12" applyNumberFormat="1" applyFont="1" applyFill="1" applyBorder="1" applyAlignment="1" applyProtection="1">
      <alignment horizontal="center" vertical="center" wrapText="1"/>
      <protection locked="0"/>
    </xf>
    <xf numFmtId="0" fontId="55" fillId="0" borderId="0" xfId="58" applyFont="1" applyAlignment="1" applyProtection="1">
      <alignment horizontal="center" vertical="center"/>
      <protection locked="0"/>
    </xf>
    <xf numFmtId="0" fontId="55" fillId="0" borderId="17" xfId="58" applyFont="1" applyBorder="1" applyAlignment="1" applyProtection="1">
      <alignment horizontal="center" vertical="center"/>
      <protection locked="0"/>
    </xf>
    <xf numFmtId="224" fontId="476" fillId="129" borderId="16" xfId="12" applyNumberFormat="1" applyFont="1" applyFill="1" applyBorder="1" applyAlignment="1">
      <alignment horizontal="center" vertical="center" wrapText="1"/>
    </xf>
    <xf numFmtId="224" fontId="476" fillId="129" borderId="0" xfId="12" applyNumberFormat="1" applyFont="1" applyFill="1" applyAlignment="1">
      <alignment horizontal="center" vertical="center" wrapText="1"/>
    </xf>
    <xf numFmtId="224" fontId="476" fillId="129" borderId="17" xfId="12" applyNumberFormat="1" applyFont="1" applyFill="1" applyBorder="1" applyAlignment="1">
      <alignment horizontal="center" vertical="center" wrapText="1"/>
    </xf>
    <xf numFmtId="0" fontId="28" fillId="43" borderId="0" xfId="12" applyFont="1" applyFill="1" applyAlignment="1" applyProtection="1">
      <alignment horizontal="center" vertical="center" wrapText="1"/>
      <protection locked="0"/>
    </xf>
    <xf numFmtId="49" fontId="58" fillId="0" borderId="0" xfId="12" applyNumberFormat="1" applyFont="1" applyAlignment="1">
      <alignment horizontal="center" vertical="center" wrapText="1"/>
    </xf>
    <xf numFmtId="49" fontId="58" fillId="0" borderId="202" xfId="12" applyNumberFormat="1" applyFont="1" applyBorder="1" applyAlignment="1">
      <alignment horizontal="center" vertical="center" wrapText="1"/>
    </xf>
    <xf numFmtId="2" fontId="53" fillId="43" borderId="501" xfId="12" applyNumberFormat="1" applyFont="1" applyFill="1" applyBorder="1" applyAlignment="1" applyProtection="1">
      <alignment horizontal="center" vertical="center" wrapText="1"/>
      <protection locked="0"/>
    </xf>
    <xf numFmtId="2" fontId="53" fillId="43" borderId="310" xfId="12" applyNumberFormat="1" applyFont="1" applyFill="1" applyBorder="1" applyAlignment="1" applyProtection="1">
      <alignment horizontal="center" vertical="center" wrapText="1"/>
      <protection locked="0"/>
    </xf>
    <xf numFmtId="2" fontId="53" fillId="43" borderId="432" xfId="12" applyNumberFormat="1" applyFont="1" applyFill="1" applyBorder="1" applyAlignment="1" applyProtection="1">
      <alignment horizontal="center" vertical="center" wrapText="1"/>
      <protection locked="0"/>
    </xf>
    <xf numFmtId="2" fontId="53" fillId="43" borderId="486" xfId="12" applyNumberFormat="1" applyFont="1" applyFill="1" applyBorder="1" applyAlignment="1" applyProtection="1">
      <alignment horizontal="center" vertical="center" wrapText="1"/>
      <protection locked="0"/>
    </xf>
    <xf numFmtId="232" fontId="549" fillId="125" borderId="597" xfId="12" applyNumberFormat="1" applyFont="1" applyFill="1" applyBorder="1" applyAlignment="1" applyProtection="1">
      <alignment horizontal="left" vertical="center" wrapText="1"/>
      <protection locked="0"/>
    </xf>
    <xf numFmtId="232" fontId="549" fillId="125" borderId="552" xfId="12" applyNumberFormat="1" applyFont="1" applyFill="1" applyBorder="1" applyAlignment="1" applyProtection="1">
      <alignment horizontal="left" vertical="center" wrapText="1"/>
      <protection locked="0"/>
    </xf>
    <xf numFmtId="0" fontId="55" fillId="115" borderId="310" xfId="12" applyFont="1" applyFill="1" applyBorder="1" applyAlignment="1" applyProtection="1">
      <alignment horizontal="center" vertical="center"/>
      <protection locked="0"/>
    </xf>
    <xf numFmtId="0" fontId="55" fillId="115" borderId="467" xfId="12" applyFont="1" applyFill="1" applyBorder="1" applyAlignment="1" applyProtection="1">
      <alignment horizontal="center" vertical="center"/>
      <protection locked="0"/>
    </xf>
    <xf numFmtId="2" fontId="58" fillId="8" borderId="530" xfId="12" applyNumberFormat="1" applyFont="1" applyFill="1" applyBorder="1" applyAlignment="1" applyProtection="1">
      <alignment horizontal="center" vertical="center"/>
      <protection locked="0"/>
    </xf>
    <xf numFmtId="2" fontId="58" fillId="8" borderId="478" xfId="12" applyNumberFormat="1" applyFont="1" applyFill="1" applyBorder="1" applyAlignment="1" applyProtection="1">
      <alignment horizontal="center" vertical="center"/>
      <protection locked="0"/>
    </xf>
    <xf numFmtId="2" fontId="58" fillId="8" borderId="574" xfId="12" applyNumberFormat="1" applyFont="1" applyFill="1" applyBorder="1" applyAlignment="1" applyProtection="1">
      <alignment horizontal="center" vertical="center"/>
      <protection locked="0"/>
    </xf>
    <xf numFmtId="0" fontId="262" fillId="0" borderId="583" xfId="58" applyFont="1" applyBorder="1" applyAlignment="1" applyProtection="1">
      <alignment horizontal="right" vertical="center"/>
      <protection locked="0"/>
    </xf>
    <xf numFmtId="0" fontId="262" fillId="0" borderId="599" xfId="58" applyFont="1" applyBorder="1" applyAlignment="1" applyProtection="1">
      <alignment horizontal="right" vertical="center"/>
      <protection locked="0"/>
    </xf>
    <xf numFmtId="179" fontId="549" fillId="125" borderId="597" xfId="12" applyNumberFormat="1" applyFont="1" applyFill="1" applyBorder="1" applyAlignment="1" applyProtection="1">
      <alignment horizontal="center" vertical="center" wrapText="1"/>
      <protection locked="0"/>
    </xf>
    <xf numFmtId="179" fontId="549" fillId="125" borderId="552" xfId="12" applyNumberFormat="1" applyFont="1" applyFill="1" applyBorder="1" applyAlignment="1" applyProtection="1">
      <alignment horizontal="center" vertical="center" wrapText="1"/>
      <protection locked="0"/>
    </xf>
    <xf numFmtId="0" fontId="55" fillId="43" borderId="46" xfId="12" applyFont="1" applyFill="1" applyBorder="1" applyAlignment="1" applyProtection="1">
      <alignment horizontal="center" vertical="center" wrapText="1"/>
      <protection locked="0"/>
    </xf>
    <xf numFmtId="0" fontId="55" fillId="43" borderId="44" xfId="12" applyFont="1" applyFill="1" applyBorder="1" applyAlignment="1" applyProtection="1">
      <alignment horizontal="center" vertical="center" wrapText="1"/>
      <protection locked="0"/>
    </xf>
    <xf numFmtId="0" fontId="55" fillId="43" borderId="45" xfId="12" applyFont="1" applyFill="1" applyBorder="1" applyAlignment="1" applyProtection="1">
      <alignment horizontal="center" vertical="center" wrapText="1"/>
      <protection locked="0"/>
    </xf>
    <xf numFmtId="0" fontId="55" fillId="43" borderId="43" xfId="12" applyFont="1" applyFill="1" applyBorder="1" applyAlignment="1" applyProtection="1">
      <alignment horizontal="center" vertical="center" wrapText="1"/>
      <protection locked="0"/>
    </xf>
    <xf numFmtId="2" fontId="128" fillId="28" borderId="279" xfId="12" applyNumberFormat="1" applyFont="1" applyFill="1" applyBorder="1" applyAlignment="1" applyProtection="1">
      <alignment horizontal="center" vertical="center" wrapText="1"/>
      <protection locked="0"/>
    </xf>
    <xf numFmtId="2" fontId="128" fillId="28" borderId="0" xfId="12" applyNumberFormat="1" applyFont="1" applyFill="1" applyAlignment="1" applyProtection="1">
      <alignment horizontal="center" vertical="center" wrapText="1"/>
      <protection locked="0"/>
    </xf>
    <xf numFmtId="2" fontId="128" fillId="28" borderId="42" xfId="12" applyNumberFormat="1" applyFont="1" applyFill="1" applyBorder="1" applyAlignment="1" applyProtection="1">
      <alignment horizontal="center" vertical="center" wrapText="1"/>
      <protection locked="0"/>
    </xf>
    <xf numFmtId="0" fontId="55" fillId="0" borderId="0" xfId="12" applyFont="1" applyAlignment="1">
      <alignment horizontal="left" vertical="center" wrapText="1"/>
    </xf>
    <xf numFmtId="0" fontId="55" fillId="0" borderId="202" xfId="12" applyFont="1" applyBorder="1" applyAlignment="1">
      <alignment horizontal="left" vertical="center" wrapText="1"/>
    </xf>
    <xf numFmtId="1" fontId="157" fillId="0" borderId="552" xfId="12" applyNumberFormat="1" applyFont="1" applyBorder="1" applyAlignment="1" applyProtection="1">
      <alignment horizontal="center" vertical="center" wrapText="1"/>
      <protection locked="0"/>
    </xf>
    <xf numFmtId="179" fontId="550" fillId="125" borderId="552" xfId="12" applyNumberFormat="1" applyFont="1" applyFill="1" applyBorder="1" applyAlignment="1" applyProtection="1">
      <alignment horizontal="center" vertical="center" wrapText="1"/>
      <protection locked="0"/>
    </xf>
    <xf numFmtId="179" fontId="550" fillId="125" borderId="618" xfId="12" applyNumberFormat="1" applyFont="1" applyFill="1" applyBorder="1" applyAlignment="1" applyProtection="1">
      <alignment horizontal="center" vertical="center" wrapText="1"/>
      <protection locked="0"/>
    </xf>
    <xf numFmtId="0" fontId="55" fillId="43" borderId="19" xfId="55" applyFont="1" applyFill="1" applyBorder="1" applyAlignment="1">
      <alignment horizontal="center" vertical="center" wrapText="1"/>
    </xf>
    <xf numFmtId="0" fontId="55" fillId="43" borderId="91" xfId="55" applyFont="1" applyFill="1" applyBorder="1" applyAlignment="1">
      <alignment horizontal="center" vertical="center" wrapText="1"/>
    </xf>
    <xf numFmtId="179" fontId="550" fillId="125" borderId="279" xfId="12" applyNumberFormat="1" applyFont="1" applyFill="1" applyBorder="1" applyAlignment="1" applyProtection="1">
      <alignment horizontal="center" vertical="center" wrapText="1"/>
      <protection locked="0"/>
    </xf>
    <xf numFmtId="179" fontId="550" fillId="125" borderId="0" xfId="12" applyNumberFormat="1" applyFont="1" applyFill="1" applyAlignment="1" applyProtection="1">
      <alignment horizontal="center" vertical="center" wrapText="1"/>
      <protection locked="0"/>
    </xf>
    <xf numFmtId="1" fontId="157" fillId="0" borderId="0" xfId="12" applyNumberFormat="1" applyFont="1" applyAlignment="1" applyProtection="1">
      <alignment horizontal="center" vertical="center" wrapText="1"/>
      <protection locked="0"/>
    </xf>
    <xf numFmtId="0" fontId="664" fillId="26" borderId="16" xfId="12" applyFont="1" applyFill="1" applyBorder="1" applyAlignment="1" applyProtection="1">
      <alignment horizontal="right" vertical="center" wrapText="1"/>
      <protection locked="0"/>
    </xf>
    <xf numFmtId="0" fontId="664" fillId="26" borderId="0" xfId="12" applyFont="1" applyFill="1" applyAlignment="1" applyProtection="1">
      <alignment horizontal="right" vertical="center" wrapText="1"/>
      <protection locked="0"/>
    </xf>
    <xf numFmtId="0" fontId="39" fillId="0" borderId="0" xfId="12" applyFont="1" applyAlignment="1">
      <alignment horizontal="left" vertical="center" wrapText="1"/>
    </xf>
    <xf numFmtId="0" fontId="39" fillId="0" borderId="202" xfId="12" applyFont="1" applyBorder="1" applyAlignment="1">
      <alignment horizontal="left" vertical="center" wrapText="1"/>
    </xf>
    <xf numFmtId="0" fontId="55" fillId="0" borderId="473" xfId="12" applyFont="1" applyBorder="1" applyAlignment="1">
      <alignment horizontal="left" vertical="center" wrapText="1"/>
    </xf>
    <xf numFmtId="0" fontId="55" fillId="0" borderId="474" xfId="12" applyFont="1" applyBorder="1" applyAlignment="1">
      <alignment horizontal="left" vertical="center" wrapText="1"/>
    </xf>
    <xf numFmtId="1" fontId="157" fillId="0" borderId="473" xfId="12" applyNumberFormat="1" applyFont="1" applyBorder="1" applyAlignment="1" applyProtection="1">
      <alignment horizontal="center" vertical="center" wrapText="1"/>
      <protection locked="0"/>
    </xf>
    <xf numFmtId="179" fontId="550" fillId="125" borderId="473" xfId="12" applyNumberFormat="1" applyFont="1" applyFill="1" applyBorder="1" applyAlignment="1" applyProtection="1">
      <alignment horizontal="center" vertical="center" wrapText="1"/>
      <protection locked="0"/>
    </xf>
    <xf numFmtId="179" fontId="550" fillId="125" borderId="472" xfId="12" applyNumberFormat="1" applyFont="1" applyFill="1" applyBorder="1" applyAlignment="1" applyProtection="1">
      <alignment horizontal="center" vertical="center" wrapText="1"/>
      <protection locked="0"/>
    </xf>
    <xf numFmtId="0" fontId="55" fillId="0" borderId="620" xfId="58" applyFont="1" applyBorder="1" applyAlignment="1">
      <alignment horizontal="center" vertical="center" wrapText="1"/>
    </xf>
    <xf numFmtId="0" fontId="56" fillId="125" borderId="309" xfId="57" applyFont="1" applyFill="1" applyBorder="1" applyAlignment="1" applyProtection="1">
      <alignment horizontal="center" vertical="center" wrapText="1"/>
      <protection locked="0"/>
    </xf>
    <xf numFmtId="0" fontId="56" fillId="125" borderId="432" xfId="57" applyFont="1" applyFill="1" applyBorder="1" applyAlignment="1" applyProtection="1">
      <alignment horizontal="center" vertical="center" wrapText="1"/>
      <protection locked="0"/>
    </xf>
    <xf numFmtId="0" fontId="56" fillId="125" borderId="16" xfId="57" applyFont="1" applyFill="1" applyBorder="1" applyAlignment="1" applyProtection="1">
      <alignment horizontal="center" vertical="center" wrapText="1"/>
      <protection locked="0"/>
    </xf>
    <xf numFmtId="0" fontId="56" fillId="125" borderId="41" xfId="57" applyFont="1" applyFill="1" applyBorder="1" applyAlignment="1" applyProtection="1">
      <alignment horizontal="center" vertical="center" wrapText="1"/>
      <protection locked="0"/>
    </xf>
    <xf numFmtId="0" fontId="56" fillId="125" borderId="182" xfId="57" applyFont="1" applyFill="1" applyBorder="1" applyAlignment="1" applyProtection="1">
      <alignment horizontal="center" vertical="center" wrapText="1"/>
      <protection locked="0"/>
    </xf>
    <xf numFmtId="0" fontId="56" fillId="125" borderId="45" xfId="57" applyFont="1" applyFill="1" applyBorder="1" applyAlignment="1" applyProtection="1">
      <alignment horizontal="center" vertical="center" wrapText="1"/>
      <protection locked="0"/>
    </xf>
    <xf numFmtId="0" fontId="55" fillId="0" borderId="501" xfId="12" applyFont="1" applyBorder="1" applyAlignment="1" applyProtection="1">
      <alignment horizontal="center" vertical="center"/>
      <protection locked="0"/>
    </xf>
    <xf numFmtId="0" fontId="55" fillId="0" borderId="310" xfId="12" applyFont="1" applyBorder="1" applyAlignment="1" applyProtection="1">
      <alignment horizontal="center" vertical="center"/>
      <protection locked="0"/>
    </xf>
    <xf numFmtId="0" fontId="55" fillId="0" borderId="442" xfId="12" applyFont="1" applyBorder="1" applyAlignment="1" applyProtection="1">
      <alignment horizontal="center" vertical="center"/>
      <protection locked="0"/>
    </xf>
    <xf numFmtId="234" fontId="55" fillId="28" borderId="309" xfId="57" applyNumberFormat="1" applyFont="1" applyFill="1" applyBorder="1" applyAlignment="1" applyProtection="1">
      <alignment horizontal="center" vertical="center" wrapText="1"/>
      <protection locked="0"/>
    </xf>
    <xf numFmtId="234" fontId="55" fillId="28" borderId="432" xfId="57" applyNumberFormat="1" applyFont="1" applyFill="1" applyBorder="1" applyAlignment="1" applyProtection="1">
      <alignment horizontal="center" vertical="center" wrapText="1"/>
      <protection locked="0"/>
    </xf>
    <xf numFmtId="234" fontId="55" fillId="146" borderId="501" xfId="57" applyNumberFormat="1" applyFont="1" applyFill="1" applyBorder="1" applyAlignment="1" applyProtection="1">
      <alignment horizontal="center" vertical="center" wrapText="1"/>
      <protection locked="0"/>
    </xf>
    <xf numFmtId="234" fontId="55" fillId="146" borderId="432" xfId="57" applyNumberFormat="1" applyFont="1" applyFill="1" applyBorder="1" applyAlignment="1" applyProtection="1">
      <alignment horizontal="center" vertical="center" wrapText="1"/>
      <protection locked="0"/>
    </xf>
    <xf numFmtId="234" fontId="55" fillId="31" borderId="501" xfId="57" applyNumberFormat="1" applyFont="1" applyFill="1" applyBorder="1" applyAlignment="1" applyProtection="1">
      <alignment horizontal="center" vertical="center" wrapText="1"/>
      <protection locked="0"/>
    </xf>
    <xf numFmtId="234" fontId="55" fillId="31" borderId="432" xfId="57" applyNumberFormat="1" applyFont="1" applyFill="1" applyBorder="1" applyAlignment="1" applyProtection="1">
      <alignment horizontal="center" vertical="center" wrapText="1"/>
      <protection locked="0"/>
    </xf>
    <xf numFmtId="234" fontId="55" fillId="115" borderId="501" xfId="57" applyNumberFormat="1" applyFont="1" applyFill="1" applyBorder="1" applyAlignment="1" applyProtection="1">
      <alignment horizontal="center" vertical="center" wrapText="1"/>
      <protection locked="0"/>
    </xf>
    <xf numFmtId="234" fontId="55" fillId="115" borderId="432" xfId="57" applyNumberFormat="1" applyFont="1" applyFill="1" applyBorder="1" applyAlignment="1" applyProtection="1">
      <alignment horizontal="center" vertical="center" wrapText="1"/>
      <protection locked="0"/>
    </xf>
    <xf numFmtId="0" fontId="55" fillId="0" borderId="132" xfId="12" applyFont="1" applyBorder="1" applyAlignment="1" applyProtection="1">
      <alignment horizontal="center" vertical="center"/>
      <protection locked="0"/>
    </xf>
    <xf numFmtId="0" fontId="55" fillId="0" borderId="117" xfId="12" applyFont="1" applyBorder="1" applyAlignment="1" applyProtection="1">
      <alignment horizontal="center" vertical="center"/>
      <protection locked="0"/>
    </xf>
    <xf numFmtId="0" fontId="55" fillId="0" borderId="118" xfId="12" applyFont="1" applyBorder="1" applyAlignment="1" applyProtection="1">
      <alignment horizontal="center" vertical="center"/>
      <protection locked="0"/>
    </xf>
    <xf numFmtId="235" fontId="411" fillId="28" borderId="16" xfId="12" applyNumberFormat="1" applyFont="1" applyFill="1" applyBorder="1" applyAlignment="1">
      <alignment horizontal="center" vertical="center" wrapText="1"/>
    </xf>
    <xf numFmtId="235" fontId="411" fillId="28" borderId="41" xfId="12" applyNumberFormat="1" applyFont="1" applyFill="1" applyBorder="1" applyAlignment="1">
      <alignment horizontal="center" vertical="center" wrapText="1"/>
    </xf>
    <xf numFmtId="235" fontId="411" fillId="26" borderId="42" xfId="12" applyNumberFormat="1" applyFont="1" applyFill="1" applyBorder="1" applyAlignment="1">
      <alignment horizontal="center" vertical="center" wrapText="1"/>
    </xf>
    <xf numFmtId="235" fontId="411" fillId="26" borderId="17" xfId="12" applyNumberFormat="1" applyFont="1" applyFill="1" applyBorder="1" applyAlignment="1">
      <alignment horizontal="center" vertical="center" wrapText="1"/>
    </xf>
    <xf numFmtId="0" fontId="476" fillId="30" borderId="588" xfId="57" applyFont="1" applyFill="1" applyBorder="1" applyAlignment="1">
      <alignment horizontal="center" vertical="center" wrapText="1"/>
    </xf>
    <xf numFmtId="0" fontId="476" fillId="30" borderId="589" xfId="57" applyFont="1" applyFill="1" applyBorder="1" applyAlignment="1">
      <alignment horizontal="center" vertical="center" wrapText="1"/>
    </xf>
    <xf numFmtId="0" fontId="55" fillId="146" borderId="588" xfId="57" applyFont="1" applyFill="1" applyBorder="1" applyAlignment="1">
      <alignment horizontal="center" vertical="center" wrapText="1"/>
    </xf>
    <xf numFmtId="0" fontId="55" fillId="146" borderId="552" xfId="57" applyFont="1" applyFill="1" applyBorder="1" applyAlignment="1">
      <alignment horizontal="center" vertical="center" wrapText="1"/>
    </xf>
    <xf numFmtId="1" fontId="55" fillId="0" borderId="42" xfId="57" applyNumberFormat="1" applyFont="1" applyBorder="1" applyAlignment="1" applyProtection="1">
      <alignment horizontal="center" vertical="center" wrapText="1"/>
      <protection locked="0"/>
    </xf>
    <xf numFmtId="1" fontId="55" fillId="0" borderId="0" xfId="57" applyNumberFormat="1" applyFont="1" applyAlignment="1" applyProtection="1">
      <alignment horizontal="center" vertical="center" wrapText="1"/>
      <protection locked="0"/>
    </xf>
    <xf numFmtId="1" fontId="55" fillId="0" borderId="17" xfId="57" applyNumberFormat="1" applyFont="1" applyBorder="1" applyAlignment="1" applyProtection="1">
      <alignment horizontal="center" vertical="center" wrapText="1"/>
      <protection locked="0"/>
    </xf>
    <xf numFmtId="236" fontId="55" fillId="28" borderId="16" xfId="57" applyNumberFormat="1" applyFont="1" applyFill="1" applyBorder="1" applyAlignment="1" applyProtection="1">
      <alignment horizontal="center" vertical="center" wrapText="1"/>
      <protection locked="0"/>
    </xf>
    <xf numFmtId="236" fontId="55" fillId="28" borderId="41" xfId="57" applyNumberFormat="1" applyFont="1" applyFill="1" applyBorder="1" applyAlignment="1" applyProtection="1">
      <alignment horizontal="center" vertical="center" wrapText="1"/>
      <protection locked="0"/>
    </xf>
    <xf numFmtId="236" fontId="55" fillId="146" borderId="42" xfId="57" applyNumberFormat="1" applyFont="1" applyFill="1" applyBorder="1" applyAlignment="1" applyProtection="1">
      <alignment horizontal="center" vertical="center" wrapText="1"/>
      <protection locked="0"/>
    </xf>
    <xf numFmtId="236" fontId="55" fillId="146" borderId="41" xfId="57" applyNumberFormat="1" applyFont="1" applyFill="1" applyBorder="1" applyAlignment="1" applyProtection="1">
      <alignment horizontal="center" vertical="center" wrapText="1"/>
      <protection locked="0"/>
    </xf>
    <xf numFmtId="236" fontId="55" fillId="31" borderId="42" xfId="57" applyNumberFormat="1" applyFont="1" applyFill="1" applyBorder="1" applyAlignment="1" applyProtection="1">
      <alignment horizontal="center" vertical="center" wrapText="1"/>
      <protection locked="0"/>
    </xf>
    <xf numFmtId="236" fontId="55" fillId="31" borderId="41" xfId="57" applyNumberFormat="1" applyFont="1" applyFill="1" applyBorder="1" applyAlignment="1" applyProtection="1">
      <alignment horizontal="center" vertical="center" wrapText="1"/>
      <protection locked="0"/>
    </xf>
    <xf numFmtId="236" fontId="55" fillId="115" borderId="42" xfId="57" applyNumberFormat="1" applyFont="1" applyFill="1" applyBorder="1" applyAlignment="1" applyProtection="1">
      <alignment horizontal="center" vertical="center" wrapText="1"/>
      <protection locked="0"/>
    </xf>
    <xf numFmtId="236" fontId="55" fillId="115" borderId="41" xfId="57" applyNumberFormat="1" applyFont="1" applyFill="1" applyBorder="1" applyAlignment="1" applyProtection="1">
      <alignment horizontal="center" vertical="center" wrapText="1"/>
      <protection locked="0"/>
    </xf>
    <xf numFmtId="1" fontId="645" fillId="0" borderId="42" xfId="57" applyNumberFormat="1" applyFont="1" applyBorder="1" applyAlignment="1" applyProtection="1">
      <alignment horizontal="center" vertical="center" wrapText="1"/>
      <protection locked="0"/>
    </xf>
    <xf numFmtId="1" fontId="645" fillId="0" borderId="41" xfId="57" applyNumberFormat="1" applyFont="1" applyBorder="1" applyAlignment="1" applyProtection="1">
      <alignment horizontal="center" vertical="center" wrapText="1"/>
      <protection locked="0"/>
    </xf>
    <xf numFmtId="0" fontId="28" fillId="0" borderId="42" xfId="57" applyFont="1" applyBorder="1" applyAlignment="1">
      <alignment horizontal="center" vertical="center" wrapText="1"/>
    </xf>
    <xf numFmtId="0" fontId="28" fillId="0" borderId="41" xfId="57" applyFont="1" applyBorder="1" applyAlignment="1">
      <alignment horizontal="center" vertical="center" wrapText="1"/>
    </xf>
    <xf numFmtId="2" fontId="55" fillId="28" borderId="16" xfId="12" applyNumberFormat="1" applyFont="1" applyFill="1" applyBorder="1" applyAlignment="1" applyProtection="1">
      <alignment horizontal="center" vertical="center" wrapText="1"/>
      <protection locked="0"/>
    </xf>
    <xf numFmtId="2" fontId="55" fillId="28" borderId="41" xfId="12" applyNumberFormat="1" applyFont="1" applyFill="1" applyBorder="1" applyAlignment="1" applyProtection="1">
      <alignment horizontal="center" vertical="center" wrapText="1"/>
      <protection locked="0"/>
    </xf>
    <xf numFmtId="2" fontId="55" fillId="146" borderId="42" xfId="12" applyNumberFormat="1" applyFont="1" applyFill="1" applyBorder="1" applyAlignment="1" applyProtection="1">
      <alignment horizontal="center" vertical="center" wrapText="1"/>
      <protection locked="0"/>
    </xf>
    <xf numFmtId="2" fontId="55" fillId="146" borderId="41" xfId="12" applyNumberFormat="1" applyFont="1" applyFill="1" applyBorder="1" applyAlignment="1" applyProtection="1">
      <alignment horizontal="center" vertical="center" wrapText="1"/>
      <protection locked="0"/>
    </xf>
    <xf numFmtId="0" fontId="55" fillId="31" borderId="42" xfId="12" applyFont="1" applyFill="1" applyBorder="1" applyAlignment="1" applyProtection="1">
      <alignment horizontal="center" vertical="center" wrapText="1"/>
      <protection locked="0"/>
    </xf>
    <xf numFmtId="0" fontId="55" fillId="31" borderId="41" xfId="12" applyFont="1" applyFill="1" applyBorder="1" applyAlignment="1" applyProtection="1">
      <alignment horizontal="center" vertical="center" wrapText="1"/>
      <protection locked="0"/>
    </xf>
    <xf numFmtId="0" fontId="55" fillId="115" borderId="42" xfId="12" applyFont="1" applyFill="1" applyBorder="1" applyAlignment="1" applyProtection="1">
      <alignment horizontal="center" vertical="center" wrapText="1"/>
      <protection locked="0"/>
    </xf>
    <xf numFmtId="0" fontId="55" fillId="115" borderId="41" xfId="12" applyFont="1" applyFill="1" applyBorder="1" applyAlignment="1" applyProtection="1">
      <alignment horizontal="center" vertical="center" wrapText="1"/>
      <protection locked="0"/>
    </xf>
    <xf numFmtId="2" fontId="549" fillId="125" borderId="588" xfId="12" applyNumberFormat="1" applyFont="1" applyFill="1" applyBorder="1" applyAlignment="1" applyProtection="1">
      <alignment horizontal="center" vertical="center" wrapText="1"/>
      <protection locked="0"/>
    </xf>
    <xf numFmtId="2" fontId="549" fillId="125" borderId="589" xfId="12" applyNumberFormat="1" applyFont="1" applyFill="1" applyBorder="1" applyAlignment="1" applyProtection="1">
      <alignment horizontal="center" vertical="center" wrapText="1"/>
      <protection locked="0"/>
    </xf>
    <xf numFmtId="0" fontId="53" fillId="0" borderId="117" xfId="12" applyFont="1" applyBorder="1" applyAlignment="1">
      <alignment horizontal="center" vertical="center" wrapText="1"/>
    </xf>
    <xf numFmtId="0" fontId="37" fillId="0" borderId="117" xfId="58" applyFont="1" applyBorder="1" applyAlignment="1">
      <alignment horizontal="center" vertical="center"/>
    </xf>
    <xf numFmtId="0" fontId="37" fillId="0" borderId="118" xfId="58" applyFont="1" applyBorder="1" applyAlignment="1">
      <alignment horizontal="center" vertical="center"/>
    </xf>
    <xf numFmtId="0" fontId="411" fillId="0" borderId="597" xfId="58" applyFont="1" applyBorder="1" applyAlignment="1" applyProtection="1">
      <alignment horizontal="left" vertical="center"/>
      <protection locked="0"/>
    </xf>
    <xf numFmtId="0" fontId="411" fillId="0" borderId="589" xfId="58" applyFont="1" applyBorder="1" applyAlignment="1" applyProtection="1">
      <alignment horizontal="left" vertical="center"/>
      <protection locked="0"/>
    </xf>
    <xf numFmtId="180" fontId="411" fillId="57" borderId="16" xfId="12" applyNumberFormat="1" applyFont="1" applyFill="1" applyBorder="1" applyAlignment="1">
      <alignment horizontal="center" vertical="center" wrapText="1"/>
    </xf>
    <xf numFmtId="180" fontId="411" fillId="57" borderId="41" xfId="12" applyNumberFormat="1" applyFont="1" applyFill="1" applyBorder="1" applyAlignment="1">
      <alignment horizontal="center" vertical="center" wrapText="1"/>
    </xf>
    <xf numFmtId="180" fontId="411" fillId="0" borderId="42" xfId="12" applyNumberFormat="1" applyFont="1" applyBorder="1" applyAlignment="1">
      <alignment horizontal="center" vertical="center" wrapText="1"/>
    </xf>
    <xf numFmtId="180" fontId="411" fillId="0" borderId="17" xfId="12" applyNumberFormat="1" applyFont="1" applyBorder="1" applyAlignment="1">
      <alignment horizontal="center" vertical="center" wrapText="1"/>
    </xf>
    <xf numFmtId="2" fontId="411" fillId="0" borderId="16" xfId="57" applyNumberFormat="1" applyFont="1" applyBorder="1" applyAlignment="1">
      <alignment horizontal="center" vertical="center"/>
    </xf>
    <xf numFmtId="2" fontId="411" fillId="0" borderId="41" xfId="57" applyNumberFormat="1" applyFont="1" applyBorder="1" applyAlignment="1">
      <alignment horizontal="center" vertical="center"/>
    </xf>
    <xf numFmtId="2" fontId="411" fillId="0" borderId="42" xfId="57" applyNumberFormat="1" applyFont="1" applyBorder="1" applyAlignment="1">
      <alignment horizontal="center" vertical="center"/>
    </xf>
    <xf numFmtId="0" fontId="55" fillId="146" borderId="46" xfId="57" applyFont="1" applyFill="1" applyBorder="1" applyAlignment="1">
      <alignment horizontal="center" vertical="center" wrapText="1"/>
    </xf>
    <xf numFmtId="0" fontId="55" fillId="146" borderId="45" xfId="57" applyFont="1" applyFill="1" applyBorder="1" applyAlignment="1">
      <alignment horizontal="center" vertical="center" wrapText="1"/>
    </xf>
    <xf numFmtId="2" fontId="56" fillId="0" borderId="117" xfId="12" applyNumberFormat="1" applyFont="1" applyBorder="1" applyAlignment="1" applyProtection="1">
      <alignment horizontal="center" vertical="center" wrapText="1"/>
      <protection locked="0"/>
    </xf>
    <xf numFmtId="2" fontId="53" fillId="0" borderId="42" xfId="57" applyNumberFormat="1" applyFont="1" applyBorder="1" applyAlignment="1" applyProtection="1">
      <alignment horizontal="center" vertical="center"/>
      <protection locked="0"/>
    </xf>
    <xf numFmtId="2" fontId="53" fillId="0" borderId="41" xfId="57" applyNumberFormat="1" applyFont="1" applyBorder="1" applyAlignment="1" applyProtection="1">
      <alignment horizontal="center" vertical="center"/>
      <protection locked="0"/>
    </xf>
    <xf numFmtId="0" fontId="37" fillId="0" borderId="0" xfId="58" applyFont="1" applyAlignment="1">
      <alignment horizontal="center" vertical="center"/>
    </xf>
    <xf numFmtId="0" fontId="37" fillId="0" borderId="17" xfId="58" applyFont="1" applyBorder="1" applyAlignment="1">
      <alignment horizontal="center" vertical="center"/>
    </xf>
    <xf numFmtId="0" fontId="411" fillId="0" borderId="16" xfId="58" applyFont="1" applyBorder="1" applyAlignment="1" applyProtection="1">
      <alignment horizontal="left" vertical="center"/>
      <protection locked="0"/>
    </xf>
    <xf numFmtId="0" fontId="411" fillId="0" borderId="41" xfId="58" applyFont="1" applyBorder="1" applyAlignment="1" applyProtection="1">
      <alignment horizontal="left" vertical="center"/>
      <protection locked="0"/>
    </xf>
    <xf numFmtId="179" fontId="56" fillId="0" borderId="0" xfId="57" applyNumberFormat="1" applyFont="1" applyAlignment="1">
      <alignment horizontal="center" vertical="center"/>
    </xf>
    <xf numFmtId="179" fontId="56" fillId="0" borderId="41" xfId="57" applyNumberFormat="1" applyFont="1" applyBorder="1" applyAlignment="1">
      <alignment horizontal="center" vertical="center"/>
    </xf>
    <xf numFmtId="179" fontId="549" fillId="0" borderId="42" xfId="12" applyNumberFormat="1" applyFont="1" applyBorder="1" applyAlignment="1" applyProtection="1">
      <alignment horizontal="center" vertical="center" wrapText="1"/>
      <protection locked="0"/>
    </xf>
    <xf numFmtId="179" fontId="549" fillId="0" borderId="41" xfId="12" applyNumberFormat="1" applyFont="1" applyBorder="1" applyAlignment="1" applyProtection="1">
      <alignment horizontal="center" vertical="center" wrapText="1"/>
      <protection locked="0"/>
    </xf>
    <xf numFmtId="1" fontId="411" fillId="0" borderId="42" xfId="12" applyNumberFormat="1" applyFont="1" applyBorder="1" applyAlignment="1" applyProtection="1">
      <alignment horizontal="center" vertical="center" wrapText="1"/>
      <protection locked="0"/>
    </xf>
    <xf numFmtId="1" fontId="411" fillId="0" borderId="41" xfId="12" applyNumberFormat="1" applyFont="1" applyBorder="1" applyAlignment="1" applyProtection="1">
      <alignment horizontal="center" vertical="center" wrapText="1"/>
      <protection locked="0"/>
    </xf>
    <xf numFmtId="237" fontId="55" fillId="125" borderId="42" xfId="12" applyNumberFormat="1" applyFont="1" applyFill="1" applyBorder="1" applyAlignment="1">
      <alignment horizontal="center" vertical="center" wrapText="1"/>
    </xf>
    <xf numFmtId="237" fontId="55" fillId="125" borderId="41" xfId="12" applyNumberFormat="1" applyFont="1" applyFill="1" applyBorder="1" applyAlignment="1">
      <alignment horizontal="center" vertical="center" wrapText="1"/>
    </xf>
    <xf numFmtId="0" fontId="55" fillId="146" borderId="42" xfId="57" applyFont="1" applyFill="1" applyBorder="1" applyAlignment="1">
      <alignment horizontal="center" vertical="center" wrapText="1"/>
    </xf>
    <xf numFmtId="0" fontId="55" fillId="146" borderId="0" xfId="57" applyFont="1" applyFill="1" applyAlignment="1">
      <alignment horizontal="center" vertical="center" wrapText="1"/>
    </xf>
    <xf numFmtId="0" fontId="411" fillId="0" borderId="182" xfId="58" applyFont="1" applyBorder="1" applyAlignment="1" applyProtection="1">
      <alignment horizontal="left" vertical="center"/>
      <protection locked="0"/>
    </xf>
    <xf numFmtId="0" fontId="411" fillId="0" borderId="45" xfId="58" applyFont="1" applyBorder="1" applyAlignment="1" applyProtection="1">
      <alignment horizontal="left" vertical="center"/>
      <protection locked="0"/>
    </xf>
    <xf numFmtId="180" fontId="411" fillId="57" borderId="182" xfId="12" applyNumberFormat="1" applyFont="1" applyFill="1" applyBorder="1" applyAlignment="1">
      <alignment horizontal="center" vertical="center" wrapText="1"/>
    </xf>
    <xf numFmtId="180" fontId="411" fillId="57" borderId="45" xfId="12" applyNumberFormat="1" applyFont="1" applyFill="1" applyBorder="1" applyAlignment="1">
      <alignment horizontal="center" vertical="center" wrapText="1"/>
    </xf>
    <xf numFmtId="180" fontId="411" fillId="0" borderId="46" xfId="12" applyNumberFormat="1" applyFont="1" applyBorder="1" applyAlignment="1">
      <alignment horizontal="center" vertical="center" wrapText="1"/>
    </xf>
    <xf numFmtId="180" fontId="411" fillId="0" borderId="134" xfId="12" applyNumberFormat="1" applyFont="1" applyBorder="1" applyAlignment="1">
      <alignment horizontal="center" vertical="center" wrapText="1"/>
    </xf>
    <xf numFmtId="2" fontId="411" fillId="0" borderId="182" xfId="57" applyNumberFormat="1" applyFont="1" applyBorder="1" applyAlignment="1">
      <alignment horizontal="center" vertical="center"/>
    </xf>
    <xf numFmtId="2" fontId="411" fillId="0" borderId="45" xfId="57" applyNumberFormat="1" applyFont="1" applyBorder="1" applyAlignment="1">
      <alignment horizontal="center" vertical="center"/>
    </xf>
    <xf numFmtId="2" fontId="411" fillId="0" borderId="46" xfId="57" applyNumberFormat="1" applyFont="1" applyBorder="1" applyAlignment="1">
      <alignment horizontal="center" vertical="center"/>
    </xf>
    <xf numFmtId="179" fontId="549" fillId="0" borderId="46" xfId="12" applyNumberFormat="1" applyFont="1" applyBorder="1" applyAlignment="1" applyProtection="1">
      <alignment horizontal="center" vertical="center" wrapText="1"/>
      <protection locked="0"/>
    </xf>
    <xf numFmtId="179" fontId="549" fillId="0" borderId="45" xfId="12" applyNumberFormat="1" applyFont="1" applyBorder="1" applyAlignment="1" applyProtection="1">
      <alignment horizontal="center" vertical="center" wrapText="1"/>
      <protection locked="0"/>
    </xf>
    <xf numFmtId="237" fontId="55" fillId="125" borderId="46" xfId="12" applyNumberFormat="1" applyFont="1" applyFill="1" applyBorder="1" applyAlignment="1">
      <alignment horizontal="center" vertical="center" wrapText="1"/>
    </xf>
    <xf numFmtId="237" fontId="55" fillId="125" borderId="45" xfId="12" applyNumberFormat="1" applyFont="1" applyFill="1" applyBorder="1" applyAlignment="1">
      <alignment horizontal="center" vertical="center" wrapText="1"/>
    </xf>
    <xf numFmtId="1" fontId="411" fillId="0" borderId="46" xfId="12" applyNumberFormat="1" applyFont="1" applyBorder="1" applyAlignment="1" applyProtection="1">
      <alignment horizontal="center" vertical="center" wrapText="1"/>
      <protection locked="0"/>
    </xf>
    <xf numFmtId="1" fontId="411" fillId="0" borderId="45" xfId="12" applyNumberFormat="1" applyFont="1" applyBorder="1" applyAlignment="1" applyProtection="1">
      <alignment horizontal="center" vertical="center" wrapText="1"/>
      <protection locked="0"/>
    </xf>
    <xf numFmtId="0" fontId="55" fillId="146" borderId="44" xfId="57" applyFont="1" applyFill="1" applyBorder="1" applyAlignment="1">
      <alignment horizontal="center" vertical="center" wrapText="1"/>
    </xf>
    <xf numFmtId="2" fontId="53" fillId="0" borderId="135" xfId="57" applyNumberFormat="1" applyFont="1" applyBorder="1" applyAlignment="1" applyProtection="1">
      <alignment horizontal="center" vertical="center"/>
      <protection locked="0"/>
    </xf>
    <xf numFmtId="2" fontId="53" fillId="0" borderId="136" xfId="57" applyNumberFormat="1" applyFont="1" applyBorder="1" applyAlignment="1" applyProtection="1">
      <alignment horizontal="center" vertical="center"/>
      <protection locked="0"/>
    </xf>
    <xf numFmtId="0" fontId="37" fillId="0" borderId="19" xfId="58" applyFont="1" applyBorder="1" applyAlignment="1">
      <alignment horizontal="center" vertical="center"/>
    </xf>
    <xf numFmtId="0" fontId="37" fillId="0" borderId="20" xfId="58" applyFont="1" applyBorder="1" applyAlignment="1">
      <alignment horizontal="center" vertical="center"/>
    </xf>
    <xf numFmtId="0" fontId="56" fillId="26" borderId="583" xfId="57" applyFont="1" applyFill="1" applyBorder="1" applyAlignment="1">
      <alignment horizontal="center" vertical="center"/>
    </xf>
    <xf numFmtId="0" fontId="56" fillId="26" borderId="599" xfId="57" applyFont="1" applyFill="1" applyBorder="1" applyAlignment="1">
      <alignment horizontal="center" vertical="center"/>
    </xf>
    <xf numFmtId="179" fontId="56" fillId="0" borderId="19" xfId="57" applyNumberFormat="1" applyFont="1" applyBorder="1" applyAlignment="1">
      <alignment horizontal="center" vertical="center"/>
    </xf>
    <xf numFmtId="179" fontId="56" fillId="0" borderId="136" xfId="57" applyNumberFormat="1" applyFont="1" applyBorder="1" applyAlignment="1">
      <alignment horizontal="center" vertical="center"/>
    </xf>
    <xf numFmtId="0" fontId="678" fillId="8" borderId="0" xfId="58" applyFont="1" applyFill="1" applyAlignment="1" applyProtection="1">
      <alignment horizontal="left" vertical="center" wrapText="1"/>
      <protection locked="0"/>
    </xf>
    <xf numFmtId="0" fontId="804" fillId="125" borderId="0" xfId="57" applyFont="1" applyFill="1" applyAlignment="1" applyProtection="1">
      <alignment horizontal="left" vertical="center" wrapText="1"/>
      <protection locked="0"/>
    </xf>
    <xf numFmtId="0" fontId="678" fillId="8" borderId="0" xfId="58" applyFont="1" applyFill="1" applyAlignment="1">
      <alignment horizontal="center" vertical="center"/>
    </xf>
    <xf numFmtId="0" fontId="411" fillId="0" borderId="530" xfId="58" applyFont="1" applyBorder="1" applyAlignment="1">
      <alignment horizontal="right" vertical="center" wrapText="1"/>
    </xf>
    <xf numFmtId="0" fontId="411" fillId="0" borderId="478" xfId="58" applyFont="1" applyBorder="1" applyAlignment="1">
      <alignment horizontal="right" vertical="center" wrapText="1"/>
    </xf>
    <xf numFmtId="0" fontId="53" fillId="0" borderId="621" xfId="58" applyFont="1" applyBorder="1" applyAlignment="1" applyProtection="1">
      <alignment horizontal="center" vertical="center" wrapText="1"/>
      <protection locked="0"/>
    </xf>
    <xf numFmtId="0" fontId="53" fillId="0" borderId="89" xfId="58" applyFont="1" applyBorder="1" applyAlignment="1" applyProtection="1">
      <alignment horizontal="center" vertical="center" wrapText="1"/>
      <protection locked="0"/>
    </xf>
    <xf numFmtId="2" fontId="346" fillId="0" borderId="622" xfId="58" applyNumberFormat="1" applyFont="1" applyBorder="1" applyAlignment="1">
      <alignment horizontal="center" vertical="center"/>
    </xf>
    <xf numFmtId="2" fontId="346" fillId="0" borderId="381" xfId="58" applyNumberFormat="1" applyFont="1" applyBorder="1" applyAlignment="1">
      <alignment horizontal="center" vertical="center"/>
    </xf>
    <xf numFmtId="2" fontId="346" fillId="0" borderId="623" xfId="58" applyNumberFormat="1" applyFont="1" applyBorder="1" applyAlignment="1">
      <alignment horizontal="center" vertical="center"/>
    </xf>
    <xf numFmtId="2" fontId="555" fillId="0" borderId="622" xfId="58" applyNumberFormat="1" applyFont="1" applyBorder="1" applyAlignment="1">
      <alignment horizontal="center" vertical="center"/>
    </xf>
    <xf numFmtId="2" fontId="555" fillId="0" borderId="381" xfId="58" applyNumberFormat="1" applyFont="1" applyBorder="1" applyAlignment="1">
      <alignment horizontal="center" vertical="center"/>
    </xf>
    <xf numFmtId="2" fontId="555" fillId="0" borderId="623" xfId="58" applyNumberFormat="1" applyFont="1" applyBorder="1" applyAlignment="1">
      <alignment horizontal="center" vertical="center"/>
    </xf>
    <xf numFmtId="2" fontId="344" fillId="0" borderId="622" xfId="58" applyNumberFormat="1" applyFont="1" applyBorder="1" applyAlignment="1">
      <alignment horizontal="center" vertical="center"/>
    </xf>
    <xf numFmtId="2" fontId="344" fillId="0" borderId="381" xfId="58" applyNumberFormat="1" applyFont="1" applyBorder="1" applyAlignment="1">
      <alignment horizontal="center" vertical="center"/>
    </xf>
    <xf numFmtId="2" fontId="344" fillId="0" borderId="623" xfId="58" applyNumberFormat="1" applyFont="1" applyBorder="1" applyAlignment="1">
      <alignment horizontal="center" vertical="center"/>
    </xf>
    <xf numFmtId="2" fontId="837" fillId="0" borderId="622" xfId="58" applyNumberFormat="1" applyFont="1" applyBorder="1" applyAlignment="1">
      <alignment horizontal="center" vertical="center"/>
    </xf>
    <xf numFmtId="2" fontId="837" fillId="0" borderId="381" xfId="58" applyNumberFormat="1" applyFont="1" applyBorder="1" applyAlignment="1">
      <alignment horizontal="center" vertical="center"/>
    </xf>
    <xf numFmtId="2" fontId="837" fillId="0" borderId="623" xfId="58" applyNumberFormat="1" applyFont="1" applyBorder="1" applyAlignment="1">
      <alignment horizontal="center" vertical="center"/>
    </xf>
    <xf numFmtId="2" fontId="838" fillId="0" borderId="622" xfId="58" applyNumberFormat="1" applyFont="1" applyBorder="1" applyAlignment="1">
      <alignment horizontal="center" vertical="center"/>
    </xf>
    <xf numFmtId="2" fontId="838" fillId="0" borderId="381" xfId="58" applyNumberFormat="1" applyFont="1" applyBorder="1" applyAlignment="1">
      <alignment horizontal="center" vertical="center"/>
    </xf>
    <xf numFmtId="2" fontId="838" fillId="0" borderId="623" xfId="58" applyNumberFormat="1" applyFont="1" applyBorder="1" applyAlignment="1">
      <alignment horizontal="center" vertical="center"/>
    </xf>
    <xf numFmtId="0" fontId="157" fillId="0" borderId="594" xfId="58" applyFont="1" applyBorder="1" applyAlignment="1">
      <alignment horizontal="center" vertical="center" wrapText="1"/>
    </xf>
    <xf numFmtId="0" fontId="157" fillId="0" borderId="478" xfId="58" applyFont="1" applyBorder="1" applyAlignment="1">
      <alignment horizontal="center" vertical="center" wrapText="1"/>
    </xf>
    <xf numFmtId="0" fontId="157" fillId="0" borderId="532" xfId="58" applyFont="1" applyBorder="1" applyAlignment="1">
      <alignment horizontal="center" vertical="center" wrapText="1"/>
    </xf>
    <xf numFmtId="0" fontId="157" fillId="0" borderId="18" xfId="58" applyFont="1" applyBorder="1" applyAlignment="1">
      <alignment horizontal="center" vertical="center" wrapText="1"/>
    </xf>
    <xf numFmtId="0" fontId="157" fillId="0" borderId="19" xfId="58" applyFont="1" applyBorder="1" applyAlignment="1">
      <alignment horizontal="center" vertical="center" wrapText="1"/>
    </xf>
    <xf numFmtId="0" fontId="157" fillId="0" borderId="91" xfId="58" applyFont="1" applyBorder="1" applyAlignment="1">
      <alignment horizontal="center" vertical="center" wrapText="1"/>
    </xf>
    <xf numFmtId="0" fontId="411" fillId="0" borderId="64" xfId="58" applyFont="1" applyBorder="1" applyAlignment="1">
      <alignment horizontal="right" vertical="center" wrapText="1"/>
    </xf>
    <xf numFmtId="0" fontId="411" fillId="0" borderId="19" xfId="58" applyFont="1" applyBorder="1" applyAlignment="1">
      <alignment horizontal="right" vertical="center" wrapText="1"/>
    </xf>
    <xf numFmtId="0" fontId="157" fillId="0" borderId="608" xfId="58" applyFont="1" applyBorder="1" applyAlignment="1">
      <alignment horizontal="center" vertical="center" wrapText="1"/>
    </xf>
    <xf numFmtId="0" fontId="157" fillId="0" borderId="583" xfId="58" applyFont="1" applyBorder="1" applyAlignment="1">
      <alignment horizontal="center" vertical="center" wrapText="1"/>
    </xf>
    <xf numFmtId="0" fontId="549" fillId="125" borderId="0" xfId="58" applyFont="1" applyFill="1" applyAlignment="1">
      <alignment horizontal="center" vertical="center" wrapText="1"/>
    </xf>
    <xf numFmtId="0" fontId="549" fillId="125" borderId="202" xfId="58" applyFont="1" applyFill="1" applyBorder="1" applyAlignment="1">
      <alignment horizontal="center" vertical="center" wrapText="1"/>
    </xf>
    <xf numFmtId="0" fontId="56" fillId="0" borderId="279" xfId="58" applyFont="1" applyBorder="1" applyAlignment="1">
      <alignment horizontal="center" vertical="center"/>
    </xf>
    <xf numFmtId="0" fontId="56" fillId="0" borderId="0" xfId="58" applyFont="1" applyAlignment="1">
      <alignment horizontal="center" vertical="center"/>
    </xf>
    <xf numFmtId="224" fontId="345" fillId="0" borderId="309" xfId="12" applyNumberFormat="1" applyFont="1" applyBorder="1" applyAlignment="1">
      <alignment horizontal="center" vertical="center" wrapText="1"/>
    </xf>
    <xf numFmtId="224" fontId="345" fillId="0" borderId="310" xfId="12" applyNumberFormat="1" applyFont="1" applyBorder="1" applyAlignment="1">
      <alignment horizontal="center" vertical="center" wrapText="1"/>
    </xf>
    <xf numFmtId="224" fontId="111" fillId="0" borderId="309" xfId="12" applyNumberFormat="1" applyFont="1" applyBorder="1" applyAlignment="1">
      <alignment horizontal="center" vertical="center" wrapText="1"/>
    </xf>
    <xf numFmtId="224" fontId="111" fillId="0" borderId="310" xfId="12" applyNumberFormat="1" applyFont="1" applyBorder="1" applyAlignment="1">
      <alignment horizontal="center" vertical="center" wrapText="1"/>
    </xf>
    <xf numFmtId="224" fontId="128" fillId="0" borderId="309" xfId="12" applyNumberFormat="1" applyFont="1" applyBorder="1" applyAlignment="1">
      <alignment horizontal="center" vertical="center" wrapText="1"/>
    </xf>
    <xf numFmtId="224" fontId="128" fillId="0" borderId="310" xfId="12" applyNumberFormat="1" applyFont="1" applyBorder="1" applyAlignment="1">
      <alignment horizontal="center" vertical="center" wrapText="1"/>
    </xf>
    <xf numFmtId="224" fontId="589" fillId="0" borderId="309" xfId="12" applyNumberFormat="1" applyFont="1" applyBorder="1" applyAlignment="1">
      <alignment horizontal="center" vertical="center" wrapText="1"/>
    </xf>
    <xf numFmtId="224" fontId="589" fillId="0" borderId="310" xfId="12" applyNumberFormat="1" applyFont="1" applyBorder="1" applyAlignment="1">
      <alignment horizontal="center" vertical="center" wrapText="1"/>
    </xf>
    <xf numFmtId="0" fontId="417" fillId="0" borderId="279" xfId="58" applyFont="1" applyBorder="1" applyAlignment="1">
      <alignment horizontal="center" vertical="center"/>
    </xf>
    <xf numFmtId="0" fontId="417" fillId="0" borderId="0" xfId="58" applyFont="1" applyAlignment="1">
      <alignment horizontal="center" vertical="center"/>
    </xf>
    <xf numFmtId="0" fontId="417" fillId="0" borderId="17" xfId="58" applyFont="1" applyBorder="1" applyAlignment="1">
      <alignment horizontal="center" vertical="center"/>
    </xf>
    <xf numFmtId="224" fontId="345" fillId="0" borderId="16" xfId="12" applyNumberFormat="1" applyFont="1" applyBorder="1" applyAlignment="1">
      <alignment horizontal="center" vertical="center" wrapText="1"/>
    </xf>
    <xf numFmtId="224" fontId="345" fillId="0" borderId="0" xfId="12" applyNumberFormat="1" applyFont="1" applyAlignment="1">
      <alignment horizontal="center" vertical="center" wrapText="1"/>
    </xf>
    <xf numFmtId="224" fontId="111" fillId="0" borderId="16" xfId="12" applyNumberFormat="1" applyFont="1" applyBorder="1" applyAlignment="1">
      <alignment horizontal="center" vertical="center" wrapText="1"/>
    </xf>
    <xf numFmtId="224" fontId="111" fillId="0" borderId="0" xfId="12" applyNumberFormat="1" applyFont="1" applyAlignment="1">
      <alignment horizontal="center" vertical="center" wrapText="1"/>
    </xf>
    <xf numFmtId="224" fontId="128" fillId="0" borderId="16" xfId="12" applyNumberFormat="1" applyFont="1" applyBorder="1" applyAlignment="1">
      <alignment horizontal="center" vertical="center" wrapText="1"/>
    </xf>
    <xf numFmtId="224" fontId="128" fillId="0" borderId="0" xfId="12" applyNumberFormat="1" applyFont="1" applyAlignment="1">
      <alignment horizontal="center" vertical="center" wrapText="1"/>
    </xf>
    <xf numFmtId="224" fontId="589" fillId="0" borderId="16" xfId="12" applyNumberFormat="1" applyFont="1" applyBorder="1" applyAlignment="1">
      <alignment horizontal="center" vertical="center" wrapText="1"/>
    </xf>
    <xf numFmtId="224" fontId="589" fillId="0" borderId="0" xfId="12" applyNumberFormat="1" applyFont="1" applyAlignment="1">
      <alignment horizontal="center" vertical="center" wrapText="1"/>
    </xf>
    <xf numFmtId="224" fontId="588" fillId="0" borderId="309" xfId="12" applyNumberFormat="1" applyFont="1" applyBorder="1" applyAlignment="1">
      <alignment horizontal="center" vertical="center" wrapText="1"/>
    </xf>
    <xf numFmtId="224" fontId="588" fillId="0" borderId="310" xfId="12" applyNumberFormat="1" applyFont="1" applyBorder="1" applyAlignment="1">
      <alignment horizontal="center" vertical="center" wrapText="1"/>
    </xf>
    <xf numFmtId="224" fontId="679" fillId="0" borderId="16" xfId="12" applyNumberFormat="1" applyFont="1" applyBorder="1" applyAlignment="1">
      <alignment horizontal="center" vertical="center" wrapText="1"/>
    </xf>
    <xf numFmtId="224" fontId="679" fillId="0" borderId="0" xfId="12" applyNumberFormat="1" applyFont="1" applyAlignment="1">
      <alignment horizontal="center" vertical="center" wrapText="1"/>
    </xf>
    <xf numFmtId="224" fontId="588" fillId="0" borderId="16" xfId="12" applyNumberFormat="1" applyFont="1" applyBorder="1" applyAlignment="1">
      <alignment horizontal="center" vertical="center" wrapText="1"/>
    </xf>
    <xf numFmtId="224" fontId="588" fillId="0" borderId="0" xfId="12" applyNumberFormat="1" applyFont="1" applyAlignment="1">
      <alignment horizontal="center" vertical="center" wrapText="1"/>
    </xf>
    <xf numFmtId="0" fontId="411" fillId="0" borderId="279" xfId="58" applyFont="1" applyBorder="1" applyAlignment="1">
      <alignment horizontal="center" vertical="center"/>
    </xf>
    <xf numFmtId="0" fontId="411" fillId="0" borderId="0" xfId="58" applyFont="1" applyAlignment="1">
      <alignment horizontal="center" vertical="center"/>
    </xf>
    <xf numFmtId="0" fontId="411" fillId="0" borderId="17" xfId="58" applyFont="1" applyBorder="1" applyAlignment="1">
      <alignment horizontal="center" vertical="center"/>
    </xf>
    <xf numFmtId="2" fontId="166" fillId="30" borderId="622" xfId="58" applyNumberFormat="1" applyFont="1" applyFill="1" applyBorder="1" applyAlignment="1">
      <alignment horizontal="center" vertical="center" wrapText="1"/>
    </xf>
    <xf numFmtId="2" fontId="166" fillId="30" borderId="623" xfId="58" applyNumberFormat="1" applyFont="1" applyFill="1" applyBorder="1" applyAlignment="1">
      <alignment horizontal="center" vertical="center" wrapText="1"/>
    </xf>
    <xf numFmtId="2" fontId="157" fillId="0" borderId="622" xfId="58" applyNumberFormat="1" applyFont="1" applyBorder="1" applyAlignment="1">
      <alignment horizontal="center" vertical="center" wrapText="1"/>
    </xf>
    <xf numFmtId="2" fontId="157" fillId="0" borderId="381" xfId="58" applyNumberFormat="1" applyFont="1" applyBorder="1" applyAlignment="1">
      <alignment horizontal="center" vertical="center" wrapText="1"/>
    </xf>
    <xf numFmtId="2" fontId="157" fillId="0" borderId="623" xfId="58" applyNumberFormat="1" applyFont="1" applyBorder="1" applyAlignment="1">
      <alignment horizontal="center" vertical="center" wrapText="1"/>
    </xf>
    <xf numFmtId="0" fontId="53" fillId="147" borderId="594" xfId="12" applyFont="1" applyFill="1" applyBorder="1" applyAlignment="1">
      <alignment horizontal="center" vertical="center" wrapText="1"/>
    </xf>
    <xf numFmtId="0" fontId="53" fillId="147" borderId="478" xfId="12" applyFont="1" applyFill="1" applyBorder="1" applyAlignment="1">
      <alignment horizontal="center" vertical="center" wrapText="1"/>
    </xf>
    <xf numFmtId="1" fontId="549" fillId="125" borderId="628" xfId="12" applyNumberFormat="1" applyFont="1" applyFill="1" applyBorder="1" applyAlignment="1">
      <alignment horizontal="center" vertical="center" wrapText="1"/>
    </xf>
    <xf numFmtId="1" fontId="549" fillId="125" borderId="0" xfId="12" applyNumberFormat="1" applyFont="1" applyFill="1" applyAlignment="1">
      <alignment horizontal="center" vertical="center" wrapText="1"/>
    </xf>
    <xf numFmtId="1" fontId="549" fillId="125" borderId="202" xfId="12" applyNumberFormat="1" applyFont="1" applyFill="1" applyBorder="1" applyAlignment="1">
      <alignment horizontal="center" vertical="center" wrapText="1"/>
    </xf>
    <xf numFmtId="224" fontId="28" fillId="0" borderId="16" xfId="12" applyNumberFormat="1" applyFont="1" applyBorder="1" applyAlignment="1">
      <alignment horizontal="center" vertical="center" wrapText="1"/>
    </xf>
    <xf numFmtId="224" fontId="28" fillId="0" borderId="0" xfId="12" applyNumberFormat="1" applyFont="1" applyAlignment="1">
      <alignment horizontal="center" vertical="center" wrapText="1"/>
    </xf>
    <xf numFmtId="0" fontId="53" fillId="115" borderId="594" xfId="12" applyFont="1" applyFill="1" applyBorder="1" applyAlignment="1">
      <alignment horizontal="center" vertical="center" wrapText="1"/>
    </xf>
    <xf numFmtId="0" fontId="53" fillId="115" borderId="478" xfId="12" applyFont="1" applyFill="1" applyBorder="1" applyAlignment="1">
      <alignment horizontal="center" vertical="center" wrapText="1"/>
    </xf>
    <xf numFmtId="0" fontId="53" fillId="0" borderId="594" xfId="12" applyFont="1" applyBorder="1" applyAlignment="1">
      <alignment horizontal="center" vertical="center" wrapText="1"/>
    </xf>
    <xf numFmtId="0" fontId="53" fillId="0" borderId="624" xfId="12" applyFont="1" applyBorder="1" applyAlignment="1">
      <alignment horizontal="center" vertical="center" wrapText="1"/>
    </xf>
    <xf numFmtId="0" fontId="157" fillId="0" borderId="478" xfId="58" applyFont="1" applyBorder="1" applyAlignment="1">
      <alignment horizontal="center" vertical="center"/>
    </xf>
    <xf numFmtId="0" fontId="157" fillId="0" borderId="532" xfId="58" applyFont="1" applyBorder="1" applyAlignment="1">
      <alignment horizontal="center" vertical="center"/>
    </xf>
    <xf numFmtId="0" fontId="157" fillId="0" borderId="113" xfId="58" applyFont="1" applyBorder="1" applyAlignment="1">
      <alignment horizontal="center" vertical="center"/>
    </xf>
    <xf numFmtId="0" fontId="157" fillId="0" borderId="626" xfId="58" applyFont="1" applyBorder="1" applyAlignment="1">
      <alignment horizontal="center" vertical="center"/>
    </xf>
    <xf numFmtId="2" fontId="53" fillId="43" borderId="16" xfId="12" applyNumberFormat="1" applyFont="1" applyFill="1" applyBorder="1" applyAlignment="1" applyProtection="1">
      <alignment horizontal="center" vertical="center"/>
      <protection locked="0"/>
    </xf>
    <xf numFmtId="2" fontId="53" fillId="43" borderId="0" xfId="12" applyNumberFormat="1" applyFont="1" applyFill="1" applyAlignment="1" applyProtection="1">
      <alignment horizontal="center" vertical="center"/>
      <protection locked="0"/>
    </xf>
    <xf numFmtId="2" fontId="28" fillId="43" borderId="42" xfId="12" applyNumberFormat="1" applyFont="1" applyFill="1" applyBorder="1" applyAlignment="1" applyProtection="1">
      <alignment horizontal="center" vertical="center"/>
      <protection locked="0"/>
    </xf>
    <xf numFmtId="2" fontId="28" fillId="43" borderId="627" xfId="12" applyNumberFormat="1" applyFont="1" applyFill="1" applyBorder="1" applyAlignment="1" applyProtection="1">
      <alignment horizontal="center" vertical="center"/>
      <protection locked="0"/>
    </xf>
    <xf numFmtId="0" fontId="53" fillId="147" borderId="18" xfId="12" applyFont="1" applyFill="1" applyBorder="1" applyAlignment="1">
      <alignment horizontal="center" vertical="center" wrapText="1"/>
    </xf>
    <xf numFmtId="0" fontId="53" fillId="147" borderId="19" xfId="12" applyFont="1" applyFill="1" applyBorder="1" applyAlignment="1">
      <alignment horizontal="center" vertical="center" wrapText="1"/>
    </xf>
    <xf numFmtId="0" fontId="53" fillId="115" borderId="18" xfId="12" applyFont="1" applyFill="1" applyBorder="1" applyAlignment="1">
      <alignment horizontal="center" vertical="center" wrapText="1"/>
    </xf>
    <xf numFmtId="0" fontId="53" fillId="115" borderId="19" xfId="12" applyFont="1" applyFill="1" applyBorder="1" applyAlignment="1">
      <alignment horizontal="center" vertical="center" wrapText="1"/>
    </xf>
    <xf numFmtId="0" fontId="53" fillId="0" borderId="18" xfId="12" applyFont="1" applyBorder="1" applyAlignment="1">
      <alignment horizontal="center" vertical="center" wrapText="1"/>
    </xf>
    <xf numFmtId="0" fontId="53" fillId="0" borderId="625" xfId="12" applyFont="1" applyBorder="1" applyAlignment="1">
      <alignment horizontal="center" vertical="center" wrapText="1"/>
    </xf>
    <xf numFmtId="224" fontId="157" fillId="0" borderId="16" xfId="12" applyNumberFormat="1" applyFont="1" applyBorder="1" applyAlignment="1">
      <alignment horizontal="center" vertical="center" wrapText="1"/>
    </xf>
    <xf numFmtId="224" fontId="157" fillId="0" borderId="17" xfId="12" applyNumberFormat="1" applyFont="1" applyBorder="1" applyAlignment="1">
      <alignment horizontal="center" vertical="center" wrapText="1"/>
    </xf>
    <xf numFmtId="0" fontId="56" fillId="0" borderId="486" xfId="58" applyFont="1" applyBorder="1" applyAlignment="1">
      <alignment horizontal="center" vertical="center"/>
    </xf>
    <xf numFmtId="0" fontId="56" fillId="0" borderId="310" xfId="58" applyFont="1" applyBorder="1" applyAlignment="1">
      <alignment horizontal="center" vertical="center"/>
    </xf>
    <xf numFmtId="0" fontId="62" fillId="5" borderId="31" xfId="1" applyFont="1" applyFill="1" applyBorder="1" applyAlignment="1">
      <alignment horizontal="center" vertical="center" wrapText="1"/>
    </xf>
    <xf numFmtId="0" fontId="62" fillId="5" borderId="32" xfId="1" applyFont="1" applyFill="1" applyBorder="1" applyAlignment="1">
      <alignment horizontal="center" vertical="center" wrapText="1"/>
    </xf>
    <xf numFmtId="0" fontId="62" fillId="5" borderId="58" xfId="1" applyFont="1" applyFill="1" applyBorder="1" applyAlignment="1">
      <alignment horizontal="center" vertical="center" wrapText="1"/>
    </xf>
    <xf numFmtId="0" fontId="62" fillId="5" borderId="34" xfId="1" applyFont="1" applyFill="1" applyBorder="1" applyAlignment="1">
      <alignment horizontal="center" vertical="center" wrapText="1"/>
    </xf>
    <xf numFmtId="0" fontId="62" fillId="5" borderId="0" xfId="1" applyFont="1" applyFill="1" applyAlignment="1">
      <alignment horizontal="center" vertical="center" wrapText="1"/>
    </xf>
    <xf numFmtId="0" fontId="62" fillId="5" borderId="17" xfId="1" applyFont="1" applyFill="1" applyBorder="1" applyAlignment="1">
      <alignment horizontal="center" vertical="center" wrapText="1"/>
    </xf>
    <xf numFmtId="0" fontId="29" fillId="24" borderId="62" xfId="1" applyFont="1" applyFill="1" applyBorder="1" applyAlignment="1">
      <alignment horizontal="center" vertical="center"/>
    </xf>
    <xf numFmtId="0" fontId="29" fillId="24" borderId="32" xfId="1" applyFont="1" applyFill="1" applyBorder="1" applyAlignment="1">
      <alignment horizontal="center" vertical="center"/>
    </xf>
    <xf numFmtId="0" fontId="29" fillId="24" borderId="33" xfId="1" applyFont="1" applyFill="1" applyBorder="1" applyAlignment="1">
      <alignment horizontal="center" vertical="center"/>
    </xf>
    <xf numFmtId="0" fontId="63" fillId="25" borderId="16" xfId="1" applyFont="1" applyFill="1" applyBorder="1" applyAlignment="1">
      <alignment horizontal="center" vertical="center" wrapText="1"/>
    </xf>
    <xf numFmtId="0" fontId="63" fillId="25" borderId="0" xfId="1" applyFont="1" applyFill="1" applyAlignment="1">
      <alignment horizontal="center" vertical="center" wrapText="1"/>
    </xf>
    <xf numFmtId="0" fontId="63" fillId="25" borderId="35" xfId="1" applyFont="1" applyFill="1" applyBorder="1" applyAlignment="1">
      <alignment horizontal="center" vertical="center" wrapText="1"/>
    </xf>
    <xf numFmtId="0" fontId="28" fillId="0" borderId="122" xfId="1" applyFont="1" applyBorder="1" applyAlignment="1">
      <alignment horizontal="center" vertical="center" wrapText="1"/>
    </xf>
    <xf numFmtId="0" fontId="28" fillId="0" borderId="37" xfId="1" applyFont="1" applyBorder="1" applyAlignment="1">
      <alignment horizontal="center" vertical="center" wrapText="1"/>
    </xf>
    <xf numFmtId="0" fontId="28" fillId="0" borderId="53" xfId="1" applyFont="1" applyBorder="1" applyAlignment="1">
      <alignment horizontal="center" vertical="center" wrapText="1"/>
    </xf>
    <xf numFmtId="0" fontId="28" fillId="0" borderId="18" xfId="1" applyFont="1" applyBorder="1" applyAlignment="1">
      <alignment horizontal="center" vertical="center" wrapText="1"/>
    </xf>
    <xf numFmtId="0" fontId="28" fillId="0" borderId="19" xfId="1" applyFont="1" applyBorder="1" applyAlignment="1">
      <alignment horizontal="center" vertical="center" wrapText="1"/>
    </xf>
    <xf numFmtId="0" fontId="28" fillId="0" borderId="20" xfId="1" applyFont="1" applyBorder="1" applyAlignment="1">
      <alignment horizontal="center" vertical="center" wrapText="1"/>
    </xf>
    <xf numFmtId="0" fontId="72" fillId="0" borderId="26" xfId="1" applyFont="1" applyBorder="1" applyAlignment="1">
      <alignment horizontal="center"/>
    </xf>
    <xf numFmtId="0" fontId="72" fillId="0" borderId="27" xfId="1" applyFont="1" applyBorder="1" applyAlignment="1">
      <alignment horizontal="center"/>
    </xf>
    <xf numFmtId="0" fontId="72" fillId="0" borderId="114" xfId="1" applyFont="1" applyBorder="1" applyAlignment="1">
      <alignment horizontal="center"/>
    </xf>
    <xf numFmtId="0" fontId="74" fillId="0" borderId="26" xfId="1" applyFont="1" applyBorder="1" applyAlignment="1">
      <alignment horizontal="center"/>
    </xf>
    <xf numFmtId="0" fontId="74" fillId="0" borderId="114" xfId="1" applyFont="1" applyBorder="1" applyAlignment="1">
      <alignment horizontal="center"/>
    </xf>
    <xf numFmtId="0" fontId="76" fillId="0" borderId="19" xfId="1" applyFont="1" applyBorder="1" applyAlignment="1">
      <alignment horizontal="center"/>
    </xf>
    <xf numFmtId="164" fontId="65" fillId="0" borderId="113" xfId="1" applyNumberFormat="1" applyFont="1" applyBorder="1" applyAlignment="1">
      <alignment horizontal="center" vertical="center"/>
    </xf>
    <xf numFmtId="0" fontId="18" fillId="0" borderId="7" xfId="1" applyFont="1" applyBorder="1" applyAlignment="1">
      <alignment horizontal="center" vertical="center"/>
    </xf>
    <xf numFmtId="0" fontId="6" fillId="0" borderId="1" xfId="1" applyFont="1" applyBorder="1" applyAlignment="1">
      <alignment horizontal="center" vertical="center"/>
    </xf>
    <xf numFmtId="0" fontId="6" fillId="0" borderId="2" xfId="1" applyFont="1" applyBorder="1" applyAlignment="1">
      <alignment horizontal="center" vertical="center"/>
    </xf>
    <xf numFmtId="0" fontId="9" fillId="2" borderId="2" xfId="1" applyFont="1" applyFill="1" applyBorder="1" applyAlignment="1">
      <alignment horizontal="center" vertical="center"/>
    </xf>
    <xf numFmtId="0" fontId="9" fillId="2" borderId="3" xfId="1" applyFont="1" applyFill="1" applyBorder="1" applyAlignment="1">
      <alignment horizontal="center" vertical="center"/>
    </xf>
    <xf numFmtId="0" fontId="10" fillId="0" borderId="5" xfId="1" applyFont="1" applyBorder="1" applyAlignment="1">
      <alignment horizontal="center" vertical="center" wrapText="1"/>
    </xf>
    <xf numFmtId="0" fontId="14" fillId="0" borderId="0" xfId="1" applyFont="1" applyAlignment="1">
      <alignment horizontal="center" vertical="center"/>
    </xf>
    <xf numFmtId="0" fontId="14" fillId="0" borderId="0" xfId="1" applyFont="1" applyAlignment="1">
      <alignment horizontal="right" vertical="center"/>
    </xf>
    <xf numFmtId="0" fontId="54" fillId="0" borderId="37" xfId="1" applyFont="1" applyBorder="1" applyAlignment="1">
      <alignment horizontal="center" vertical="center"/>
    </xf>
    <xf numFmtId="0" fontId="54" fillId="0" borderId="44" xfId="1" applyFont="1" applyBorder="1" applyAlignment="1">
      <alignment horizontal="center" vertical="center"/>
    </xf>
    <xf numFmtId="0" fontId="29" fillId="0" borderId="13" xfId="1" applyFont="1" applyBorder="1" applyAlignment="1">
      <alignment horizontal="right" vertical="center"/>
    </xf>
    <xf numFmtId="0" fontId="29" fillId="0" borderId="14" xfId="1" applyFont="1" applyBorder="1" applyAlignment="1">
      <alignment horizontal="right" vertical="center"/>
    </xf>
    <xf numFmtId="0" fontId="29" fillId="0" borderId="18" xfId="1" applyFont="1" applyBorder="1" applyAlignment="1">
      <alignment horizontal="right" vertical="center"/>
    </xf>
    <xf numFmtId="0" fontId="29" fillId="0" borderId="19" xfId="1" applyFont="1" applyBorder="1" applyAlignment="1">
      <alignment horizontal="right" vertical="center"/>
    </xf>
    <xf numFmtId="0" fontId="91" fillId="0" borderId="14" xfId="1" applyFont="1" applyBorder="1" applyAlignment="1">
      <alignment horizontal="center" vertical="center"/>
    </xf>
    <xf numFmtId="0" fontId="91" fillId="0" borderId="19" xfId="1" applyFont="1" applyBorder="1" applyAlignment="1">
      <alignment horizontal="center" vertical="center"/>
    </xf>
    <xf numFmtId="0" fontId="64" fillId="0" borderId="14" xfId="1" applyFont="1" applyBorder="1" applyAlignment="1">
      <alignment horizontal="right" vertical="center"/>
    </xf>
    <xf numFmtId="0" fontId="64" fillId="0" borderId="19" xfId="1" applyFont="1" applyBorder="1" applyAlignment="1">
      <alignment horizontal="right" vertical="center"/>
    </xf>
    <xf numFmtId="164" fontId="65" fillId="0" borderId="14" xfId="1" applyNumberFormat="1" applyFont="1" applyBorder="1" applyAlignment="1">
      <alignment horizontal="center" vertical="center"/>
    </xf>
    <xf numFmtId="164" fontId="65" fillId="0" borderId="15" xfId="1" applyNumberFormat="1" applyFont="1" applyBorder="1" applyAlignment="1">
      <alignment horizontal="center" vertical="center"/>
    </xf>
    <xf numFmtId="164" fontId="65" fillId="0" borderId="19" xfId="1" applyNumberFormat="1" applyFont="1" applyBorder="1" applyAlignment="1">
      <alignment horizontal="center" vertical="center"/>
    </xf>
    <xf numFmtId="164" fontId="65" fillId="0" borderId="20" xfId="1" applyNumberFormat="1" applyFont="1" applyBorder="1" applyAlignment="1">
      <alignment horizontal="center" vertical="center"/>
    </xf>
    <xf numFmtId="0" fontId="75" fillId="0" borderId="0" xfId="1" applyFont="1" applyAlignment="1">
      <alignment horizontal="right" vertical="center"/>
    </xf>
    <xf numFmtId="0" fontId="29" fillId="0" borderId="132" xfId="1" applyFont="1" applyBorder="1" applyAlignment="1">
      <alignment horizontal="center" vertical="center"/>
    </xf>
    <xf numFmtId="0" fontId="29" fillId="0" borderId="117" xfId="1" applyFont="1" applyBorder="1" applyAlignment="1">
      <alignment horizontal="center" vertical="center"/>
    </xf>
    <xf numFmtId="0" fontId="29" fillId="0" borderId="133" xfId="1" applyFont="1" applyBorder="1" applyAlignment="1">
      <alignment horizontal="center" vertical="center"/>
    </xf>
    <xf numFmtId="0" fontId="29" fillId="0" borderId="118" xfId="1" applyFont="1" applyBorder="1" applyAlignment="1">
      <alignment horizontal="center" vertical="center"/>
    </xf>
    <xf numFmtId="0" fontId="54" fillId="0" borderId="19" xfId="1" applyFont="1" applyBorder="1" applyAlignment="1">
      <alignment horizontal="center" vertical="center"/>
    </xf>
    <xf numFmtId="0" fontId="446" fillId="0" borderId="305" xfId="24" applyFont="1" applyBorder="1" applyAlignment="1">
      <alignment horizontal="left" vertical="center" wrapText="1"/>
    </xf>
    <xf numFmtId="0" fontId="446" fillId="0" borderId="306" xfId="24" applyFont="1" applyBorder="1" applyAlignment="1">
      <alignment horizontal="left" vertical="center" wrapText="1"/>
    </xf>
    <xf numFmtId="0" fontId="441" fillId="0" borderId="305" xfId="24" applyFont="1" applyBorder="1" applyAlignment="1">
      <alignment horizontal="left" vertical="center" wrapText="1"/>
    </xf>
    <xf numFmtId="0" fontId="441" fillId="0" borderId="306" xfId="24" applyFont="1" applyBorder="1" applyAlignment="1">
      <alignment horizontal="left" vertical="center" wrapText="1"/>
    </xf>
    <xf numFmtId="0" fontId="444" fillId="0" borderId="305" xfId="24" applyFont="1" applyBorder="1" applyAlignment="1">
      <alignment horizontal="left" vertical="center" wrapText="1"/>
    </xf>
    <xf numFmtId="0" fontId="444" fillId="0" borderId="306" xfId="24" applyFont="1" applyBorder="1" applyAlignment="1">
      <alignment horizontal="left" vertical="center" wrapText="1"/>
    </xf>
    <xf numFmtId="0" fontId="437" fillId="0" borderId="13" xfId="24" applyFont="1" applyBorder="1" applyAlignment="1">
      <alignment horizontal="center" vertical="center" wrapText="1"/>
    </xf>
    <xf numFmtId="0" fontId="437" fillId="0" borderId="14" xfId="24" applyFont="1" applyBorder="1" applyAlignment="1">
      <alignment horizontal="center" vertical="center" wrapText="1"/>
    </xf>
    <xf numFmtId="0" fontId="437" fillId="0" borderId="16" xfId="24" applyFont="1" applyBorder="1" applyAlignment="1">
      <alignment horizontal="center" vertical="center" wrapText="1"/>
    </xf>
    <xf numFmtId="0" fontId="437" fillId="0" borderId="0" xfId="24" applyFont="1" applyAlignment="1">
      <alignment horizontal="center" vertical="center" wrapText="1"/>
    </xf>
    <xf numFmtId="0" fontId="437" fillId="0" borderId="18" xfId="24" applyFont="1" applyBorder="1" applyAlignment="1">
      <alignment horizontal="center" vertical="center" wrapText="1"/>
    </xf>
    <xf numFmtId="0" fontId="437" fillId="0" borderId="19" xfId="24" applyFont="1" applyBorder="1" applyAlignment="1">
      <alignment horizontal="center" vertical="center" wrapText="1"/>
    </xf>
    <xf numFmtId="0" fontId="8" fillId="125" borderId="0" xfId="24" applyFont="1" applyFill="1" applyAlignment="1">
      <alignment vertical="center" wrapText="1"/>
    </xf>
    <xf numFmtId="0" fontId="25" fillId="0" borderId="0" xfId="24" applyFont="1" applyAlignment="1">
      <alignment horizontal="left" vertical="center" wrapText="1"/>
    </xf>
    <xf numFmtId="0" fontId="441" fillId="0" borderId="298" xfId="24" applyFont="1" applyBorder="1" applyAlignment="1">
      <alignment horizontal="center" vertical="center" wrapText="1"/>
    </xf>
    <xf numFmtId="0" fontId="441" fillId="0" borderId="299" xfId="24" applyFont="1" applyBorder="1" applyAlignment="1">
      <alignment horizontal="center" vertical="center" wrapText="1"/>
    </xf>
    <xf numFmtId="0" fontId="441" fillId="0" borderId="301" xfId="24" applyFont="1" applyBorder="1" applyAlignment="1">
      <alignment vertical="center" wrapText="1"/>
    </xf>
    <xf numFmtId="0" fontId="441" fillId="0" borderId="302" xfId="24" applyFont="1" applyBorder="1" applyAlignment="1">
      <alignment vertical="center" wrapText="1"/>
    </xf>
    <xf numFmtId="0" fontId="843" fillId="209" borderId="0" xfId="5" applyFont="1" applyFill="1" applyAlignment="1">
      <alignment horizontal="center" vertical="center" wrapText="1"/>
    </xf>
    <xf numFmtId="0" fontId="844" fillId="0" borderId="0" xfId="5" applyFont="1" applyAlignment="1">
      <alignment vertical="center" wrapText="1"/>
    </xf>
    <xf numFmtId="0" fontId="845" fillId="0" borderId="0" xfId="5" applyFont="1" applyAlignment="1">
      <alignment vertical="center"/>
    </xf>
    <xf numFmtId="0" fontId="846" fillId="0" borderId="0" xfId="0" applyFont="1" applyAlignment="1">
      <alignment horizontal="center" vertical="center" wrapText="1"/>
    </xf>
    <xf numFmtId="0" fontId="847" fillId="0" borderId="0" xfId="0" applyFont="1"/>
    <xf numFmtId="0" fontId="848" fillId="23" borderId="0" xfId="3" applyFont="1" applyFill="1" applyAlignment="1">
      <alignment horizontal="center" vertical="center"/>
    </xf>
    <xf numFmtId="0" fontId="844" fillId="0" borderId="0" xfId="5" applyFont="1" applyAlignment="1">
      <alignment vertical="center"/>
    </xf>
  </cellXfs>
  <cellStyles count="68">
    <cellStyle name="Accent3 2" xfId="20" xr:uid="{F336FA1A-C2A1-48BF-BC7E-C29870D2CDB9}"/>
    <cellStyle name="Lien hypertexte" xfId="6" builtinId="8"/>
    <cellStyle name="Lien hypertexte 2" xfId="9" xr:uid="{F08787C2-F26F-4B98-AF1C-941F5981C5F6}"/>
    <cellStyle name="Lien hypertexte 2 2" xfId="14" xr:uid="{73C6EEB8-E2F5-433E-9398-B9353C32A151}"/>
    <cellStyle name="Lien hypertexte 3" xfId="28" xr:uid="{CD815ECC-CB55-4B78-93B0-CCBB163BDC6D}"/>
    <cellStyle name="Lien hypertexte 3 2" xfId="37" xr:uid="{9EC5D99F-FB82-4973-8BB9-E1F758BF3C5C}"/>
    <cellStyle name="Lien hypertexte 4" xfId="50" xr:uid="{8D97D221-2230-4D8F-AD83-DAC28A2D06CA}"/>
    <cellStyle name="Lien hypertexte_aDnHLCalendrier" xfId="41" xr:uid="{F9E5B253-73DA-423E-A204-A61FEB6212E8}"/>
    <cellStyle name="Milliers 3" xfId="48" xr:uid="{09D23311-56E5-44A1-9B30-B47A240EFD0A}"/>
    <cellStyle name="Normal" xfId="0" builtinId="0"/>
    <cellStyle name="Normal 10 2 2 2 2 3 2 3 2 2" xfId="44" xr:uid="{59A10AE8-6134-4D62-8557-0FBC9A8A893B}"/>
    <cellStyle name="Normal 10 2 2 2 2 3 2 3 2 2 4 2" xfId="66" xr:uid="{AA5A5D37-75E5-457E-B676-B628508D3F62}"/>
    <cellStyle name="Normal 12 2" xfId="38" xr:uid="{FFBB92F5-8FA1-4C8C-82F4-E584AC3019B2}"/>
    <cellStyle name="Normal 14" xfId="27" xr:uid="{137BF75C-D53E-4637-B388-9D2D5D5FD5A9}"/>
    <cellStyle name="Normal 15" xfId="30" xr:uid="{0A61A509-D767-4C19-9982-8D193AB0D64D}"/>
    <cellStyle name="Normal 2" xfId="3" xr:uid="{470C95F2-BB5C-460B-BFAD-B284B6406866}"/>
    <cellStyle name="Normal 2 2" xfId="11" xr:uid="{09799058-019F-4425-BB62-B5384AB95751}"/>
    <cellStyle name="Normal 2 2 2 2" xfId="1" xr:uid="{06F9A6B4-8628-49C2-88C6-CE531A0C4923}"/>
    <cellStyle name="Normal 2 2 2 2 2" xfId="63" xr:uid="{05CB3031-EDEC-4969-945B-E2564C16B948}"/>
    <cellStyle name="Normal 2 2 2 2 3" xfId="65" xr:uid="{04914419-361F-4B32-B1C0-9B9002501412}"/>
    <cellStyle name="Normal 2 2 5" xfId="64" xr:uid="{8E4E45FE-072C-4D98-812E-0C13F6D88560}"/>
    <cellStyle name="Normal 2 3" xfId="5" xr:uid="{4666625E-FB39-43A5-97C3-A06AB5B36CA2}"/>
    <cellStyle name="Normal 3" xfId="16" xr:uid="{43AE263C-CF37-438F-8D76-DCF8BE087F3C}"/>
    <cellStyle name="Normal 3 2" xfId="18" xr:uid="{A415325E-E72F-4872-9765-31C0186C2B17}"/>
    <cellStyle name="Normal 3 2 2" xfId="29" xr:uid="{0608B394-2795-4465-803C-CA312C6D0F7D}"/>
    <cellStyle name="Normal 3 2 3" xfId="56" xr:uid="{FC166CB8-3598-4E66-ACE9-23B4BC7B51F4}"/>
    <cellStyle name="Normal 3 3" xfId="23" xr:uid="{7F81018B-4158-432C-9F2A-B03B58931137}"/>
    <cellStyle name="Normal 3 4" xfId="57" xr:uid="{28237159-62A5-4884-B865-92FD86451F99}"/>
    <cellStyle name="Normal 4" xfId="15" xr:uid="{0655328C-DA76-4770-B418-415A8C373619}"/>
    <cellStyle name="Normal 4 2 2 2 2 2 2 2 4 3" xfId="47" xr:uid="{50A6A617-106A-47E3-A0AB-8BFF34FB877A}"/>
    <cellStyle name="Normal 4 3 4 2" xfId="43" xr:uid="{2A41A472-EAF7-4DD8-83EA-F8FF054E1831}"/>
    <cellStyle name="Normal 5" xfId="24" xr:uid="{A62BCD56-819B-48E1-A728-28EDF49D6DFF}"/>
    <cellStyle name="Normal 5 2" xfId="26" xr:uid="{7FB16C43-6AB4-493C-A928-7AC84C073937}"/>
    <cellStyle name="Normal 6" xfId="51" xr:uid="{56C6F363-92C8-4216-AF4C-CAD75EB44EC4}"/>
    <cellStyle name="Normal 6 2" xfId="60" xr:uid="{1BDB5B46-370D-4EE5-B014-02F679B2AEF5}"/>
    <cellStyle name="Normal 7" xfId="54" xr:uid="{84FE272D-0C2B-4881-8B74-891887683754}"/>
    <cellStyle name="Normal 7 2" xfId="36" xr:uid="{FC6BF436-B05E-4D7A-9968-06FD15773B4B}"/>
    <cellStyle name="Normal 9 2 2 2 3 3 2 2 2 2" xfId="46" xr:uid="{7D53DA7B-49A1-4B5F-BD21-CDCF070173A8}"/>
    <cellStyle name="Normal 9 2 2 2 3 3 2 2 2 2 4 2" xfId="67" xr:uid="{90F82CB5-9E1C-433F-A764-BFBF8CE08C44}"/>
    <cellStyle name="Normal 9 2 2 2 5 2 2" xfId="45" xr:uid="{5071AC3E-6477-441C-9CD2-CB799D0FEB04}"/>
    <cellStyle name="Normal_1 Laitiers Rapport" xfId="62" xr:uid="{1F08F9C0-11CB-46CA-BC2D-B28F729D82D9}"/>
    <cellStyle name="Normal_1 Prix Laitiers 2010 FA OK" xfId="59" xr:uid="{B2B03783-51FC-4943-911A-31FA5CED1BA0}"/>
    <cellStyle name="Normal_8b-PLAN DEMANDE DOSSIER" xfId="61" xr:uid="{EDE13E7D-3108-4AD6-AD47-C8B9DEF95669}"/>
    <cellStyle name="Normal_Base de données recettes (1)" xfId="42" xr:uid="{A7D7E33B-1839-4AA2-A39F-089A86719C05}"/>
    <cellStyle name="Normal_Bons de commande livraison 2" xfId="10" xr:uid="{73870498-B860-4B2E-AE52-8A2A65003720}"/>
    <cellStyle name="Normal_Catalogue Fournisseurs 2004" xfId="55" xr:uid="{737808BF-65F9-438E-A296-CF3B19513E0E}"/>
    <cellStyle name="Normal_Comparer recettes 2009 OK" xfId="8" xr:uid="{2D56B325-52F3-4AA2-86CB-B67084A2E508}"/>
    <cellStyle name="Normal_Comparer recettes 2009 OK 2" xfId="53" xr:uid="{D5C53AEF-F555-4273-86C1-D060BB080817}"/>
    <cellStyle name="Normal_DEVIS" xfId="52" xr:uid="{CA308648-624F-4BBA-A568-C45508655247}"/>
    <cellStyle name="Normal_DTY 24-Audit de décongélation" xfId="17" xr:uid="{EAF17142-CE98-416A-9879-DC6CC708A358}"/>
    <cellStyle name="Normal_EFECTIF1 2" xfId="31" xr:uid="{2B68ECE4-B30D-4748-93A8-D16634B37B56}"/>
    <cellStyle name="Normal_Effectif Conditionnement Goulin" xfId="22" xr:uid="{350DE178-A13C-4C98-B219-11CA7725BF7C}"/>
    <cellStyle name="Normal_Forum Marais 15 09 2001" xfId="2" xr:uid="{4C30EB66-3068-4BEC-8474-29634A7402D7}"/>
    <cellStyle name="Normal_Forum Marais 15 09 2001 2" xfId="21" xr:uid="{05CABE88-34B2-4D43-9872-E413E86BB647}"/>
    <cellStyle name="Normal_Forum Marais 15 09 2001 3" xfId="34" xr:uid="{C7C22E53-30CE-479A-87D1-65BFF579EEC5}"/>
    <cellStyle name="Normal_Forum Marais 15 09 2001_PN plan nettoyage Argos test" xfId="49" xr:uid="{34130AEC-C504-4206-BC36-AD9317E6711C}"/>
    <cellStyle name="Normal_Marché 2002 filtre automatique" xfId="12" xr:uid="{8D2E448E-2494-453D-97DF-E0B18E52FCCD}"/>
    <cellStyle name="Normal_Marché 2002 filtre automatique 2" xfId="32" xr:uid="{20E93558-F4B7-4975-8F0E-A2B6A2043CB5}"/>
    <cellStyle name="Normal_Menussuite" xfId="35" xr:uid="{8C2EEBC7-3455-4A3B-8AF9-295BF4323E30}"/>
    <cellStyle name="Normal_Modèle de Positionnement 2003" xfId="33" xr:uid="{85903A81-47C3-4253-97CB-F0D68CE20318}"/>
    <cellStyle name="Normal_nomenclature2007aprèsvalidation (1)" xfId="25" xr:uid="{C7A21DFB-33CB-482E-A5E3-28FBBBA450D2}"/>
    <cellStyle name="Normal_Plan de trésorerie" xfId="40" xr:uid="{2E92C7FB-1B43-4BCC-813D-26711F636E3E}"/>
    <cellStyle name="Normal_Pointage Gasparotto 2000" xfId="39" xr:uid="{6CF42D0F-6F42-485C-A91B-8AE3A10F42CA}"/>
    <cellStyle name="Normal_Rapport d'analyse CCR 09-2009" xfId="58" xr:uid="{70781C94-8D45-4955-ACB1-4582E785C323}"/>
    <cellStyle name="Normal_space" xfId="4" xr:uid="{36D25540-69C0-4554-A341-369B56644BC4}"/>
    <cellStyle name="Pourcentage 2" xfId="7" xr:uid="{BE927385-5319-444B-AE5A-2FE9901282DB}"/>
    <cellStyle name="Pourcentage 2 2" xfId="13" xr:uid="{5B1E41D3-4E2D-4C2F-B309-65A421FD4C6D}"/>
    <cellStyle name="Satisfaisant 2" xfId="19" xr:uid="{E2ED2725-6D1C-43FE-9831-E344AFC63EBA}"/>
  </cellStyles>
  <dxfs count="337">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condense val="0"/>
        <extend val="0"/>
        <color indexed="9"/>
      </font>
      <fill>
        <patternFill>
          <bgColor indexed="12"/>
        </patternFill>
      </fill>
    </dxf>
    <dxf>
      <font>
        <b/>
        <i val="0"/>
        <condense val="0"/>
        <extend val="0"/>
        <color indexed="9"/>
      </font>
      <fill>
        <patternFill>
          <bgColor indexed="17"/>
        </patternFill>
      </fill>
    </dxf>
    <dxf>
      <font>
        <b/>
        <i val="0"/>
        <condense val="0"/>
        <extend val="0"/>
        <color indexed="9"/>
      </font>
      <fill>
        <patternFill patternType="solid">
          <bgColor indexed="10"/>
        </patternFill>
      </fill>
      <border>
        <right/>
      </border>
    </dxf>
    <dxf>
      <font>
        <b/>
        <i val="0"/>
        <condense val="0"/>
        <extend val="0"/>
        <color indexed="9"/>
      </font>
      <fill>
        <patternFill>
          <bgColor indexed="10"/>
        </patternFill>
      </fill>
    </dxf>
    <dxf>
      <font>
        <b/>
        <i val="0"/>
        <condense val="0"/>
        <extend val="0"/>
        <color auto="1"/>
      </font>
      <fill>
        <patternFill patternType="none">
          <bgColor indexed="65"/>
        </patternFill>
      </fill>
    </dxf>
    <dxf>
      <font>
        <b/>
        <i val="0"/>
        <strike val="0"/>
        <condense val="0"/>
        <extend val="0"/>
        <color indexed="12"/>
      </font>
      <fill>
        <patternFill patternType="none">
          <bgColor indexed="65"/>
        </patternFill>
      </fill>
      <border>
        <left style="hair">
          <color indexed="64"/>
        </left>
        <right style="thin">
          <color indexed="64"/>
        </right>
      </border>
    </dxf>
    <dxf>
      <font>
        <b/>
        <i val="0"/>
        <strike val="0"/>
        <condense val="0"/>
        <extend val="0"/>
        <color indexed="17"/>
      </font>
      <fill>
        <patternFill patternType="none">
          <bgColor indexed="65"/>
        </patternFill>
      </fill>
      <border>
        <left style="hair">
          <color indexed="64"/>
        </left>
        <right style="thin">
          <color indexed="64"/>
        </right>
      </border>
    </dxf>
    <dxf>
      <font>
        <b/>
        <i val="0"/>
        <strike val="0"/>
        <condense val="0"/>
        <extend val="0"/>
        <color indexed="10"/>
      </font>
      <fill>
        <patternFill patternType="none">
          <bgColor indexed="65"/>
        </patternFill>
      </fill>
      <border>
        <left style="hair">
          <color indexed="64"/>
        </left>
        <right style="thin">
          <color indexed="64"/>
        </right>
      </border>
    </dxf>
    <dxf>
      <font>
        <b/>
        <i val="0"/>
        <condense val="0"/>
        <extend val="0"/>
        <color indexed="9"/>
      </font>
      <fill>
        <patternFill>
          <bgColor indexed="10"/>
        </patternFill>
      </fill>
    </dxf>
    <dxf>
      <font>
        <b/>
        <i val="0"/>
        <strike val="0"/>
        <condense val="0"/>
        <extend val="0"/>
        <color indexed="9"/>
      </font>
      <fill>
        <patternFill patternType="solid">
          <bgColor indexed="12"/>
        </patternFill>
      </fill>
      <border>
        <right/>
      </border>
    </dxf>
    <dxf>
      <font>
        <b/>
        <i val="0"/>
        <strike val="0"/>
        <condense val="0"/>
        <extend val="0"/>
        <color indexed="9"/>
      </font>
      <fill>
        <patternFill patternType="solid">
          <bgColor indexed="17"/>
        </patternFill>
      </fill>
      <border>
        <right/>
      </border>
    </dxf>
    <dxf>
      <font>
        <b/>
        <i val="0"/>
        <strike val="0"/>
        <condense val="0"/>
        <extend val="0"/>
        <color indexed="9"/>
      </font>
      <fill>
        <patternFill patternType="solid">
          <bgColor indexed="10"/>
        </patternFill>
      </fill>
      <border>
        <right/>
      </border>
    </dxf>
    <dxf>
      <font>
        <b/>
        <i val="0"/>
        <strike val="0"/>
        <condense val="0"/>
        <extend val="0"/>
        <color indexed="12"/>
      </font>
      <fill>
        <patternFill patternType="solid">
          <bgColor indexed="43"/>
        </patternFill>
      </fill>
      <border>
        <right/>
      </border>
    </dxf>
    <dxf>
      <font>
        <b/>
        <i val="0"/>
        <strike val="0"/>
        <condense val="0"/>
        <extend val="0"/>
        <color indexed="17"/>
      </font>
      <fill>
        <patternFill patternType="solid">
          <bgColor indexed="43"/>
        </patternFill>
      </fill>
      <border>
        <right/>
      </border>
    </dxf>
    <dxf>
      <font>
        <b/>
        <i val="0"/>
        <strike val="0"/>
        <condense val="0"/>
        <extend val="0"/>
        <color indexed="10"/>
      </font>
      <fill>
        <patternFill patternType="solid">
          <bgColor indexed="43"/>
        </patternFill>
      </fill>
      <border>
        <right/>
      </border>
    </dxf>
    <dxf>
      <font>
        <b/>
        <i val="0"/>
        <strike val="0"/>
        <condense val="0"/>
        <extend val="0"/>
        <color indexed="12"/>
      </font>
      <fill>
        <patternFill patternType="solid">
          <bgColor indexed="43"/>
        </patternFill>
      </fill>
      <border>
        <right style="hair">
          <color indexed="64"/>
        </right>
      </border>
    </dxf>
    <dxf>
      <font>
        <b/>
        <i val="0"/>
        <strike val="0"/>
        <condense val="0"/>
        <extend val="0"/>
        <color indexed="17"/>
      </font>
      <fill>
        <patternFill patternType="solid">
          <bgColor indexed="43"/>
        </patternFill>
      </fill>
      <border>
        <right style="hair">
          <color indexed="64"/>
        </right>
      </border>
    </dxf>
    <dxf>
      <font>
        <b/>
        <i val="0"/>
        <strike val="0"/>
        <condense val="0"/>
        <extend val="0"/>
        <color indexed="10"/>
      </font>
      <fill>
        <patternFill patternType="solid">
          <bgColor indexed="43"/>
        </patternFill>
      </fill>
      <border>
        <right style="hair">
          <color indexed="64"/>
        </right>
      </border>
    </dxf>
    <dxf>
      <font>
        <b/>
        <i val="0"/>
        <condense val="0"/>
        <extend val="0"/>
        <color indexed="12"/>
      </font>
      <fill>
        <patternFill>
          <bgColor indexed="9"/>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condense val="0"/>
        <extend val="0"/>
        <color auto="1"/>
      </font>
      <fill>
        <patternFill>
          <bgColor indexed="9"/>
        </patternFill>
      </fill>
    </dxf>
    <dxf>
      <font>
        <condense val="0"/>
        <extend val="0"/>
        <color indexed="9"/>
      </font>
      <fill>
        <patternFill patternType="gray0625">
          <bgColor indexed="9"/>
        </patternFill>
      </fill>
    </dxf>
    <dxf>
      <font>
        <b val="0"/>
        <i val="0"/>
        <condense val="0"/>
        <extend val="0"/>
        <color indexed="9"/>
      </font>
    </dxf>
    <dxf>
      <font>
        <color theme="1" tint="0.499984740745262"/>
      </font>
      <fill>
        <patternFill>
          <bgColor theme="1" tint="0.499984740745262"/>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1" tint="0.499984740745262"/>
      </font>
      <fill>
        <patternFill>
          <bgColor theme="1" tint="0.499984740745262"/>
        </patternFill>
      </fill>
    </dxf>
    <dxf>
      <font>
        <color theme="0"/>
      </font>
      <fill>
        <patternFill>
          <bgColor theme="7" tint="-0.499984740745262"/>
        </patternFill>
      </fill>
    </dxf>
    <dxf>
      <font>
        <color theme="2" tint="-0.499984740745262"/>
      </font>
      <fill>
        <patternFill>
          <bgColor theme="9" tint="0.39994506668294322"/>
        </patternFill>
      </fill>
    </dxf>
    <dxf>
      <font>
        <color auto="1"/>
      </font>
      <fill>
        <patternFill>
          <bgColor theme="0"/>
        </patternFill>
      </fill>
    </dxf>
    <dxf>
      <font>
        <color theme="0"/>
      </font>
      <fill>
        <patternFill>
          <bgColor theme="4"/>
        </patternFill>
      </fill>
    </dxf>
    <dxf>
      <font>
        <color theme="0"/>
      </font>
      <fill>
        <patternFill>
          <bgColor theme="5"/>
        </patternFill>
      </fill>
    </dxf>
    <dxf>
      <font>
        <color theme="0"/>
      </font>
      <fill>
        <patternFill>
          <bgColor theme="9"/>
        </patternFill>
      </fill>
    </dxf>
    <dxf>
      <font>
        <color theme="1" tint="0.499984740745262"/>
      </font>
      <fill>
        <patternFill>
          <bgColor theme="1" tint="0.499984740745262"/>
        </patternFill>
      </fill>
    </dxf>
    <dxf>
      <font>
        <color theme="0"/>
      </font>
      <fill>
        <patternFill>
          <bgColor theme="9"/>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0"/>
      </font>
      <fill>
        <patternFill>
          <bgColor theme="5"/>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theme="0"/>
      </font>
      <fill>
        <patternFill>
          <bgColor theme="9"/>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0"/>
      </font>
      <fill>
        <patternFill>
          <bgColor theme="5"/>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5"/>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5"/>
        </patternFill>
      </fill>
    </dxf>
    <dxf>
      <font>
        <color theme="0"/>
      </font>
      <fill>
        <patternFill>
          <bgColor theme="4"/>
        </patternFill>
      </fill>
    </dxf>
    <dxf>
      <font>
        <color theme="0"/>
      </font>
      <fill>
        <patternFill>
          <bgColor theme="7" tint="-0.499984740745262"/>
        </patternFill>
      </fill>
    </dxf>
    <dxf>
      <font>
        <color theme="1" tint="0.499984740745262"/>
      </font>
      <fill>
        <patternFill>
          <bgColor theme="1" tint="0.499984740745262"/>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7" tint="-0.499984740745262"/>
        </patternFill>
      </fill>
    </dxf>
    <dxf>
      <font>
        <color theme="0"/>
      </font>
      <fill>
        <patternFill>
          <bgColor theme="4"/>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4"/>
        </patternFill>
      </fill>
    </dxf>
    <dxf>
      <font>
        <color theme="0"/>
      </font>
      <fill>
        <patternFill>
          <bgColor theme="7" tint="-0.499984740745262"/>
        </patternFill>
      </fill>
    </dxf>
    <dxf>
      <font>
        <color theme="0"/>
      </font>
      <fill>
        <patternFill>
          <bgColor theme="5"/>
        </patternFill>
      </fill>
    </dxf>
    <dxf>
      <font>
        <color theme="0"/>
      </font>
      <fill>
        <patternFill>
          <bgColor theme="9"/>
        </patternFill>
      </fill>
    </dxf>
    <dxf>
      <font>
        <color theme="2" tint="-0.499984740745262"/>
      </font>
      <fill>
        <patternFill>
          <bgColor theme="9" tint="0.39994506668294322"/>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1" tint="0.499984740745262"/>
      </font>
      <fill>
        <patternFill>
          <bgColor theme="1" tint="0.499984740745262"/>
        </patternFill>
      </fill>
    </dxf>
    <dxf>
      <font>
        <color theme="1" tint="0.499984740745262"/>
      </font>
      <fill>
        <patternFill>
          <bgColor theme="1" tint="0.499984740745262"/>
        </patternFill>
      </fill>
    </dxf>
    <dxf>
      <font>
        <color auto="1"/>
      </font>
      <fill>
        <patternFill>
          <bgColor theme="0"/>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5"/>
        </patternFill>
      </fill>
    </dxf>
    <dxf>
      <font>
        <color theme="0"/>
      </font>
      <fill>
        <patternFill>
          <bgColor theme="4"/>
        </patternFill>
      </fill>
    </dxf>
    <dxf>
      <font>
        <color theme="0"/>
      </font>
      <fill>
        <patternFill>
          <bgColor theme="7" tint="-0.499984740745262"/>
        </patternFill>
      </fill>
    </dxf>
    <dxf>
      <font>
        <color auto="1"/>
      </font>
      <fill>
        <patternFill>
          <bgColor theme="0"/>
        </patternFill>
      </fill>
    </dxf>
    <dxf>
      <font>
        <color theme="1" tint="0.499984740745262"/>
      </font>
      <fill>
        <patternFill>
          <bgColor theme="1" tint="0.499984740745262"/>
        </patternFill>
      </fill>
    </dxf>
    <dxf>
      <font>
        <color auto="1"/>
      </font>
      <fill>
        <patternFill>
          <bgColor theme="0"/>
        </patternFill>
      </fill>
    </dxf>
    <dxf>
      <font>
        <color theme="0"/>
      </font>
      <fill>
        <patternFill>
          <bgColor theme="7" tint="-0.499984740745262"/>
        </patternFill>
      </fill>
    </dxf>
    <dxf>
      <font>
        <color theme="2" tint="-0.499984740745262"/>
      </font>
      <fill>
        <patternFill>
          <bgColor theme="9" tint="0.39994506668294322"/>
        </patternFill>
      </fill>
    </dxf>
    <dxf>
      <font>
        <color theme="0"/>
      </font>
      <fill>
        <patternFill>
          <bgColor theme="9"/>
        </patternFill>
      </fill>
    </dxf>
    <dxf>
      <font>
        <color theme="0"/>
      </font>
      <fill>
        <patternFill>
          <bgColor theme="4"/>
        </patternFill>
      </fill>
    </dxf>
    <dxf>
      <font>
        <color theme="0"/>
      </font>
      <fill>
        <patternFill>
          <bgColor theme="5"/>
        </patternFill>
      </fill>
    </dxf>
    <dxf>
      <font>
        <color theme="0"/>
      </font>
      <fill>
        <patternFill>
          <bgColor rgb="FFFF0000"/>
        </patternFill>
      </fill>
    </dxf>
    <dxf>
      <font>
        <color theme="0"/>
      </font>
      <fill>
        <patternFill>
          <bgColor rgb="FFFF0000"/>
        </patternFill>
      </fill>
    </dxf>
    <dxf>
      <font>
        <b/>
        <i val="0"/>
        <color auto="1"/>
      </font>
      <fill>
        <patternFill>
          <bgColor rgb="FFFFFF00"/>
        </patternFill>
      </fill>
    </dxf>
    <dxf>
      <font>
        <b/>
        <i val="0"/>
        <color auto="1"/>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font>
      <fill>
        <patternFill>
          <bgColor rgb="FFFFFF00"/>
        </patternFill>
      </fill>
    </dxf>
    <dxf>
      <fill>
        <patternFill>
          <bgColor theme="3" tint="0.39994506668294322"/>
        </patternFill>
      </fill>
    </dxf>
    <dxf>
      <fill>
        <patternFill>
          <bgColor theme="3" tint="0.39994506668294322"/>
        </patternFill>
      </fill>
    </dxf>
    <dxf>
      <font>
        <b/>
        <i val="0"/>
      </font>
      <fill>
        <patternFill>
          <bgColor rgb="FFFFFF00"/>
        </patternFill>
      </fill>
    </dxf>
    <dxf>
      <fill>
        <patternFill>
          <bgColor theme="3" tint="0.39994506668294322"/>
        </patternFill>
      </fill>
    </dxf>
    <dxf>
      <font>
        <b/>
        <i val="0"/>
        <color auto="1"/>
      </font>
      <fill>
        <patternFill>
          <bgColor rgb="FFFFFF00"/>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condense val="0"/>
        <extend val="0"/>
        <color indexed="12"/>
      </font>
      <fill>
        <patternFill>
          <bgColor indexed="9"/>
        </patternFill>
      </fill>
    </dxf>
    <dxf>
      <font>
        <b/>
        <i val="0"/>
        <condense val="0"/>
        <extend val="0"/>
        <color indexed="12"/>
      </font>
      <fill>
        <patternFill>
          <bgColor indexed="9"/>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condense val="0"/>
        <extend val="0"/>
        <color indexed="12"/>
      </font>
      <fill>
        <patternFill>
          <bgColor indexed="9"/>
        </patternFill>
      </fill>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condense val="0"/>
        <extend val="0"/>
        <color indexed="17"/>
      </font>
      <fill>
        <patternFill>
          <bgColor indexed="9"/>
        </patternFill>
      </fill>
    </dxf>
    <dxf>
      <font>
        <b/>
        <i val="0"/>
        <condense val="0"/>
        <extend val="0"/>
        <color indexed="10"/>
      </font>
      <fill>
        <patternFill patternType="solid">
          <bgColor indexed="9"/>
        </patternFill>
      </fill>
      <border>
        <right/>
      </border>
    </dxf>
    <dxf>
      <font>
        <b/>
        <i val="0"/>
        <condense val="0"/>
        <extend val="0"/>
        <color indexed="12"/>
      </font>
      <fill>
        <patternFill>
          <bgColor indexed="9"/>
        </patternFill>
      </fill>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top style="hair">
          <color auto="1"/>
        </top>
        <bottom style="hair">
          <color auto="1"/>
        </bottom>
      </border>
    </dxf>
    <dxf>
      <font>
        <b/>
        <i val="0"/>
        <strike val="0"/>
        <condense val="0"/>
        <extend val="0"/>
        <color indexed="17"/>
      </font>
      <fill>
        <patternFill patternType="solid">
          <bgColor indexed="43"/>
        </patternFill>
      </fill>
      <border>
        <left/>
        <right/>
        <top style="hair">
          <color indexed="64"/>
        </top>
        <bottom style="hair">
          <color indexed="64"/>
        </bottom>
      </border>
    </dxf>
    <dxf>
      <font>
        <b/>
        <i val="0"/>
        <strike val="0"/>
        <condense val="0"/>
        <extend val="0"/>
        <color indexed="12"/>
      </font>
      <fill>
        <patternFill patternType="solid">
          <bgColor indexed="43"/>
        </patternFill>
      </fill>
      <border>
        <left/>
        <right/>
        <top style="hair">
          <color indexed="64"/>
        </top>
        <bottom style="hair">
          <color indexed="64"/>
        </bottom>
      </border>
    </dxf>
    <dxf>
      <font>
        <b/>
        <i val="0"/>
        <strike val="0"/>
        <condense val="0"/>
        <extend val="0"/>
        <color indexed="9"/>
      </font>
      <fill>
        <patternFill patternType="solid">
          <bgColor indexed="12"/>
        </patternFill>
      </fill>
      <border>
        <right/>
      </border>
    </dxf>
    <dxf>
      <font>
        <b/>
        <i val="0"/>
        <strike val="0"/>
        <condense val="0"/>
        <extend val="0"/>
        <color indexed="9"/>
      </font>
      <fill>
        <patternFill patternType="solid">
          <bgColor indexed="10"/>
        </patternFill>
      </fill>
      <border>
        <right/>
      </border>
    </dxf>
    <dxf>
      <font>
        <b/>
        <i val="0"/>
        <strike val="0"/>
        <condense val="0"/>
        <extend val="0"/>
        <color indexed="9"/>
      </font>
      <fill>
        <patternFill patternType="solid">
          <bgColor indexed="17"/>
        </patternFill>
      </fill>
      <border>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9"/>
      </font>
      <fill>
        <patternFill patternType="solid">
          <bgColor indexed="10"/>
        </patternFill>
      </fill>
      <border>
        <right/>
      </border>
    </dxf>
    <dxf>
      <font>
        <b/>
        <i val="0"/>
        <strike val="0"/>
        <condense val="0"/>
        <extend val="0"/>
        <color indexed="9"/>
      </font>
      <fill>
        <patternFill patternType="solid">
          <bgColor indexed="17"/>
        </patternFill>
      </fill>
      <border>
        <right/>
      </border>
    </dxf>
    <dxf>
      <font>
        <b/>
        <i val="0"/>
        <strike val="0"/>
        <condense val="0"/>
        <extend val="0"/>
        <color indexed="9"/>
      </font>
      <fill>
        <patternFill patternType="solid">
          <bgColor indexed="12"/>
        </patternFill>
      </fill>
      <border>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left/>
        <right style="thin">
          <color indexed="64"/>
        </right>
        <top style="hair">
          <color indexed="64"/>
        </top>
        <bottom style="hair">
          <color indexed="64"/>
        </bottom>
      </border>
    </dxf>
    <dxf>
      <font>
        <b/>
        <i val="0"/>
        <strike val="0"/>
        <condense val="0"/>
        <extend val="0"/>
        <color indexed="12"/>
      </font>
      <fill>
        <patternFill patternType="solid">
          <bgColor indexed="43"/>
        </patternFill>
      </fill>
      <border>
        <left/>
        <right style="thin">
          <color indexed="64"/>
        </right>
        <top style="hair">
          <color indexed="64"/>
        </top>
        <bottom style="hair">
          <color indexed="64"/>
        </bottom>
      </border>
    </dxf>
    <dxf>
      <font>
        <b/>
        <i val="0"/>
        <strike val="0"/>
        <condense val="0"/>
        <extend val="0"/>
        <color indexed="10"/>
      </font>
      <fill>
        <patternFill patternType="solid">
          <bgColor indexed="43"/>
        </patternFill>
      </fill>
      <border>
        <left/>
        <right style="thin">
          <color auto="1"/>
        </right>
        <top style="hair">
          <color auto="1"/>
        </top>
        <bottom style="hair">
          <color auto="1"/>
        </bottom>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left/>
        <right style="hair">
          <color auto="1"/>
        </right>
        <top style="hair">
          <color auto="1"/>
        </top>
        <bottom style="hair">
          <color auto="1"/>
        </bottom>
      </border>
    </dxf>
    <dxf>
      <font>
        <b/>
        <i val="0"/>
        <strike val="0"/>
        <condense val="0"/>
        <extend val="0"/>
        <color indexed="12"/>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7"/>
      </font>
      <fill>
        <patternFill patternType="solid">
          <bgColor indexed="43"/>
        </patternFill>
      </fill>
      <border>
        <left/>
        <right style="hair">
          <color indexed="64"/>
        </right>
        <top style="hair">
          <color indexed="64"/>
        </top>
        <bottom style="hair">
          <color indexed="64"/>
        </bottom>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color rgb="FFFF0000"/>
      </font>
      <fill>
        <patternFill>
          <bgColor rgb="FFFFFF00"/>
        </patternFill>
      </fill>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0"/>
      </font>
      <fill>
        <patternFill patternType="solid">
          <bgColor indexed="43"/>
        </patternFill>
      </fill>
      <border>
        <right style="thin">
          <color indexed="64"/>
        </right>
      </border>
    </dxf>
    <dxf>
      <font>
        <b/>
        <i val="0"/>
        <strike val="0"/>
        <condense val="0"/>
        <extend val="0"/>
        <color indexed="12"/>
      </font>
      <fill>
        <patternFill patternType="solid">
          <bgColor indexed="43"/>
        </patternFill>
      </fill>
      <border>
        <right style="thin">
          <color indexed="64"/>
        </right>
      </border>
    </dxf>
    <dxf>
      <font>
        <b/>
        <i val="0"/>
        <strike val="0"/>
        <condense val="0"/>
        <extend val="0"/>
        <color indexed="17"/>
      </font>
      <fill>
        <patternFill patternType="solid">
          <bgColor indexed="43"/>
        </patternFill>
      </fill>
      <border>
        <right style="thin">
          <color indexed="64"/>
        </right>
      </border>
    </dxf>
    <dxf>
      <font>
        <color rgb="FF9C0006"/>
      </font>
      <fill>
        <patternFill>
          <bgColor rgb="FFFFC7CE"/>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color theme="0"/>
      </font>
      <fill>
        <patternFill>
          <bgColor indexed="10"/>
        </patternFill>
      </fill>
    </dxf>
    <dxf>
      <font>
        <b/>
        <i val="0"/>
      </font>
      <fill>
        <patternFill>
          <bgColor theme="7"/>
        </patternFill>
      </fill>
    </dxf>
    <dxf>
      <font>
        <b/>
        <i val="0"/>
      </font>
      <fill>
        <patternFill>
          <bgColor indexed="11"/>
        </patternFill>
      </fill>
    </dxf>
    <dxf>
      <font>
        <color rgb="FF9C0006"/>
      </font>
      <fill>
        <patternFill>
          <bgColor rgb="FFFFC7CE"/>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font>
      <fill>
        <patternFill>
          <bgColor indexed="11"/>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font>
      <fill>
        <patternFill>
          <bgColor theme="7"/>
        </patternFill>
      </fill>
    </dxf>
    <dxf>
      <font>
        <b/>
        <i val="0"/>
      </font>
      <fill>
        <patternFill>
          <bgColor indexed="11"/>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color theme="0"/>
      </font>
      <fill>
        <patternFill>
          <bgColor indexed="10"/>
        </patternFill>
      </fill>
    </dxf>
    <dxf>
      <font>
        <b/>
        <i val="0"/>
      </font>
      <fill>
        <patternFill>
          <bgColor indexed="11"/>
        </patternFill>
      </fill>
    </dxf>
    <dxf>
      <font>
        <b/>
        <i val="0"/>
      </font>
      <fill>
        <patternFill>
          <bgColor theme="7"/>
        </patternFill>
      </fill>
    </dxf>
    <dxf>
      <font>
        <b/>
        <i val="0"/>
        <color theme="0"/>
      </font>
      <fill>
        <patternFill>
          <bgColor indexed="10"/>
        </patternFill>
      </fill>
    </dxf>
    <dxf>
      <font>
        <b/>
        <i val="0"/>
      </font>
      <fill>
        <patternFill>
          <bgColor theme="7"/>
        </patternFill>
      </fill>
    </dxf>
    <dxf>
      <font>
        <b/>
        <i val="0"/>
      </font>
      <fill>
        <patternFill>
          <bgColor indexed="11"/>
        </patternFill>
      </fill>
    </dxf>
    <dxf>
      <font>
        <b/>
        <i val="0"/>
        <color theme="0"/>
      </font>
      <fill>
        <patternFill>
          <bgColor theme="4" tint="-0.24994659260841701"/>
        </patternFill>
      </fill>
    </dxf>
    <dxf>
      <font>
        <b/>
        <i val="0"/>
        <color theme="0"/>
      </font>
      <fill>
        <patternFill>
          <bgColor theme="4" tint="-0.24994659260841701"/>
        </patternFill>
      </fill>
    </dxf>
    <dxf>
      <font>
        <b/>
        <i val="0"/>
        <color theme="0"/>
      </font>
      <fill>
        <patternFill>
          <bgColor theme="4" tint="-0.24994659260841701"/>
        </patternFill>
      </fill>
    </dxf>
    <dxf>
      <font>
        <color auto="1"/>
      </font>
      <fill>
        <patternFill>
          <bgColor rgb="FFFF33CC"/>
        </patternFill>
      </fill>
    </dxf>
    <dxf>
      <fill>
        <patternFill>
          <bgColor rgb="FFFF66CC"/>
        </patternFill>
      </fill>
    </dxf>
    <dxf>
      <font>
        <b/>
        <i val="0"/>
      </font>
      <fill>
        <patternFill>
          <bgColor rgb="FFFF66CC"/>
        </patternFill>
      </fill>
    </dxf>
  </dxfs>
  <tableStyles count="0" defaultTableStyle="TableStyleMedium2" defaultPivotStyle="PivotStyleLight16"/>
  <colors>
    <mruColors>
      <color rgb="FF0066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fr-FR"/>
              <a:t>Framboisier</a:t>
            </a:r>
          </a:p>
        </c:rich>
      </c:tx>
      <c:layout>
        <c:manualLayout>
          <c:xMode val="edge"/>
          <c:yMode val="edge"/>
          <c:x val="0.12332495573331848"/>
          <c:y val="0.4563675015736155"/>
        </c:manualLayout>
      </c:layout>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fr-FR"/>
        </a:p>
      </c:txPr>
    </c:title>
    <c:autoTitleDeleted val="0"/>
    <c:view3D>
      <c:rotX val="15"/>
      <c:rotY val="20"/>
      <c:depthPercent val="100"/>
      <c:rAngAx val="1"/>
    </c:view3D>
    <c:floor>
      <c:thickness val="0"/>
      <c:spPr>
        <a:noFill/>
        <a:ln>
          <a:noFill/>
        </a:ln>
        <a:effectLst/>
        <a:sp3d/>
      </c:spPr>
    </c:floor>
    <c:sideWall>
      <c:thickness val="0"/>
      <c:spPr>
        <a:noFill/>
        <a:ln>
          <a:noFill/>
        </a:ln>
        <a:effectLst/>
        <a:scene3d>
          <a:camera prst="orthographicFront"/>
          <a:lightRig rig="threePt" dir="t"/>
        </a:scene3d>
        <a:sp3d/>
      </c:spPr>
    </c:sideWall>
    <c:backWall>
      <c:thickness val="0"/>
      <c:spPr>
        <a:noFill/>
        <a:ln>
          <a:noFill/>
        </a:ln>
        <a:effectLst/>
        <a:scene3d>
          <a:camera prst="orthographicFront"/>
          <a:lightRig rig="threePt" dir="t"/>
        </a:scene3d>
        <a:sp3d/>
      </c:spPr>
    </c:backWall>
    <c:plotArea>
      <c:layout>
        <c:manualLayout>
          <c:layoutTarget val="inner"/>
          <c:xMode val="edge"/>
          <c:yMode val="edge"/>
          <c:x val="0"/>
          <c:y val="1.8922348936830955E-2"/>
          <c:w val="0.91628433043807667"/>
          <c:h val="0.87539728507346215"/>
        </c:manualLayout>
      </c:layout>
      <c:bar3DChart>
        <c:barDir val="col"/>
        <c:grouping val="percentStacked"/>
        <c:varyColors val="0"/>
        <c:ser>
          <c:idx val="0"/>
          <c:order val="0"/>
          <c:tx>
            <c:strRef>
              <c:f>Framboisier!$S$9</c:f>
              <c:strCache>
                <c:ptCount val="1"/>
                <c:pt idx="0">
                  <c:v>Biscuits aux amandes, imbibés d'un sirop à la framboise</c:v>
                </c:pt>
              </c:strCache>
            </c:strRef>
          </c:tx>
          <c:spPr>
            <a:solidFill>
              <a:srgbClr val="FFFF00"/>
            </a:solid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Framboisier!$T$9</c:f>
              <c:numCache>
                <c:formatCode>General</c:formatCode>
                <c:ptCount val="1"/>
                <c:pt idx="0">
                  <c:v>40</c:v>
                </c:pt>
              </c:numCache>
            </c:numRef>
          </c:val>
          <c:extLst>
            <c:ext xmlns:c16="http://schemas.microsoft.com/office/drawing/2014/chart" uri="{C3380CC4-5D6E-409C-BE32-E72D297353CC}">
              <c16:uniqueId val="{00000000-D21B-44CB-9089-BB457048755E}"/>
            </c:ext>
          </c:extLst>
        </c:ser>
        <c:ser>
          <c:idx val="2"/>
          <c:order val="1"/>
          <c:tx>
            <c:strRef>
              <c:f>Framboisier!$S$11</c:f>
              <c:strCache>
                <c:ptCount val="1"/>
                <c:pt idx="0">
                  <c:v>crème au beurre parfumée à la framboise, parsemée de framboises ou de débris</c:v>
                </c:pt>
              </c:strCache>
            </c:strRef>
          </c:tx>
          <c:spPr>
            <a:pattFill prst="sphere">
              <a:fgClr>
                <a:srgbClr val="FF9999"/>
              </a:fgClr>
              <a:bgClr>
                <a:schemeClr val="bg1"/>
              </a:bgClr>
            </a:patt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Framboisier!$T$11</c:f>
              <c:numCache>
                <c:formatCode>General</c:formatCode>
                <c:ptCount val="1"/>
                <c:pt idx="0">
                  <c:v>20</c:v>
                </c:pt>
              </c:numCache>
            </c:numRef>
          </c:val>
          <c:extLst>
            <c:ext xmlns:c16="http://schemas.microsoft.com/office/drawing/2014/chart" uri="{C3380CC4-5D6E-409C-BE32-E72D297353CC}">
              <c16:uniqueId val="{00000001-D21B-44CB-9089-BB457048755E}"/>
            </c:ext>
          </c:extLst>
        </c:ser>
        <c:ser>
          <c:idx val="1"/>
          <c:order val="2"/>
          <c:tx>
            <c:strRef>
              <c:f>Framboisier!$S$10</c:f>
              <c:strCache>
                <c:ptCount val="1"/>
                <c:pt idx="0">
                  <c:v>confiture de framboises pépin</c:v>
                </c:pt>
              </c:strCache>
            </c:strRef>
          </c:tx>
          <c:spPr>
            <a:solidFill>
              <a:srgbClr val="C00000"/>
            </a:solid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Framboisier!$T$10</c:f>
              <c:numCache>
                <c:formatCode>General</c:formatCode>
                <c:ptCount val="1"/>
                <c:pt idx="0">
                  <c:v>10</c:v>
                </c:pt>
              </c:numCache>
            </c:numRef>
          </c:val>
          <c:extLst>
            <c:ext xmlns:c16="http://schemas.microsoft.com/office/drawing/2014/chart" uri="{C3380CC4-5D6E-409C-BE32-E72D297353CC}">
              <c16:uniqueId val="{00000002-D21B-44CB-9089-BB457048755E}"/>
            </c:ext>
          </c:extLst>
        </c:ser>
        <c:ser>
          <c:idx val="3"/>
          <c:order val="3"/>
          <c:tx>
            <c:strRef>
              <c:f>Framboisier!$S$12</c:f>
              <c:strCache>
                <c:ptCount val="1"/>
                <c:pt idx="0">
                  <c:v>Biscuits aux amandes, imbibés d'un sirop à la framboise</c:v>
                </c:pt>
              </c:strCache>
            </c:strRef>
          </c:tx>
          <c:spPr>
            <a:solidFill>
              <a:srgbClr val="FFFF00"/>
            </a:solidFill>
            <a:ln>
              <a:noFill/>
            </a:ln>
            <a:effectLst>
              <a:outerShdw blurRad="57150" dist="19050" dir="5400000" algn="ctr" rotWithShape="0">
                <a:srgbClr val="000000">
                  <a:alpha val="63000"/>
                </a:srgbClr>
              </a:outerShdw>
            </a:effectLst>
            <a:sp3d/>
          </c:spPr>
          <c:invertIfNegative val="0"/>
          <c:cat>
            <c:numLit>
              <c:formatCode>General</c:formatCode>
              <c:ptCount val="1"/>
              <c:pt idx="0">
                <c:v>1</c:v>
              </c:pt>
            </c:numLit>
          </c:cat>
          <c:val>
            <c:numRef>
              <c:f>Framboisier!$T$12</c:f>
              <c:numCache>
                <c:formatCode>General</c:formatCode>
                <c:ptCount val="1"/>
                <c:pt idx="0">
                  <c:v>40</c:v>
                </c:pt>
              </c:numCache>
            </c:numRef>
          </c:val>
          <c:extLst>
            <c:ext xmlns:c16="http://schemas.microsoft.com/office/drawing/2014/chart" uri="{C3380CC4-5D6E-409C-BE32-E72D297353CC}">
              <c16:uniqueId val="{00000003-D21B-44CB-9089-BB457048755E}"/>
            </c:ext>
          </c:extLst>
        </c:ser>
        <c:ser>
          <c:idx val="4"/>
          <c:order val="4"/>
          <c:tx>
            <c:strRef>
              <c:f>Framboisier!$S$8</c:f>
              <c:strCache>
                <c:ptCount val="1"/>
                <c:pt idx="0">
                  <c:v>Gelée de Framboise ou nappage</c:v>
                </c:pt>
              </c:strCache>
            </c:strRef>
          </c:tx>
          <c:spPr>
            <a:solidFill>
              <a:srgbClr val="FF0066"/>
            </a:solidFill>
            <a:ln>
              <a:solidFill>
                <a:srgbClr val="FF0066"/>
              </a:solidFill>
            </a:ln>
            <a:effectLst>
              <a:outerShdw blurRad="57150" dist="19050" dir="5400000" algn="ctr" rotWithShape="0">
                <a:srgbClr val="000000">
                  <a:alpha val="63000"/>
                </a:srgbClr>
              </a:outerShdw>
            </a:effectLst>
            <a:sp3d>
              <a:contourClr>
                <a:srgbClr val="FF0066"/>
              </a:contourClr>
            </a:sp3d>
          </c:spPr>
          <c:invertIfNegative val="0"/>
          <c:cat>
            <c:numLit>
              <c:formatCode>General</c:formatCode>
              <c:ptCount val="1"/>
              <c:pt idx="0">
                <c:v>1</c:v>
              </c:pt>
            </c:numLit>
          </c:cat>
          <c:val>
            <c:numRef>
              <c:f>Framboisier!$T$8</c:f>
              <c:numCache>
                <c:formatCode>General</c:formatCode>
                <c:ptCount val="1"/>
                <c:pt idx="0">
                  <c:v>5</c:v>
                </c:pt>
              </c:numCache>
            </c:numRef>
          </c:val>
          <c:extLst>
            <c:ext xmlns:c16="http://schemas.microsoft.com/office/drawing/2014/chart" uri="{C3380CC4-5D6E-409C-BE32-E72D297353CC}">
              <c16:uniqueId val="{00000004-D21B-44CB-9089-BB457048755E}"/>
            </c:ext>
          </c:extLst>
        </c:ser>
        <c:dLbls>
          <c:showLegendKey val="0"/>
          <c:showVal val="0"/>
          <c:showCatName val="0"/>
          <c:showSerName val="0"/>
          <c:showPercent val="0"/>
          <c:showBubbleSize val="0"/>
        </c:dLbls>
        <c:gapWidth val="150"/>
        <c:shape val="box"/>
        <c:axId val="239268832"/>
        <c:axId val="239269392"/>
        <c:axId val="0"/>
      </c:bar3DChart>
      <c:catAx>
        <c:axId val="239268832"/>
        <c:scaling>
          <c:orientation val="minMax"/>
        </c:scaling>
        <c:delete val="1"/>
        <c:axPos val="b"/>
        <c:numFmt formatCode="General" sourceLinked="1"/>
        <c:majorTickMark val="out"/>
        <c:minorTickMark val="none"/>
        <c:tickLblPos val="nextTo"/>
        <c:crossAx val="239269392"/>
        <c:crosses val="autoZero"/>
        <c:auto val="1"/>
        <c:lblAlgn val="ctr"/>
        <c:lblOffset val="100"/>
        <c:noMultiLvlLbl val="0"/>
      </c:catAx>
      <c:valAx>
        <c:axId val="239269392"/>
        <c:scaling>
          <c:orientation val="minMax"/>
        </c:scaling>
        <c:delete val="1"/>
        <c:axPos val="l"/>
        <c:numFmt formatCode="0%" sourceLinked="1"/>
        <c:majorTickMark val="out"/>
        <c:minorTickMark val="none"/>
        <c:tickLblPos val="nextTo"/>
        <c:crossAx val="239268832"/>
        <c:crosses val="autoZero"/>
        <c:crossBetween val="between"/>
      </c:valAx>
      <c:spPr>
        <a:noFill/>
        <a:ln>
          <a:noFill/>
        </a:ln>
        <a:effectLst/>
      </c:spPr>
    </c:plotArea>
    <c:legend>
      <c:legendPos val="r"/>
      <c:legendEntry>
        <c:idx val="0"/>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1"/>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2"/>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3"/>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egendEntry>
        <c:idx val="4"/>
        <c:txPr>
          <a:bodyPr rot="0" spcFirstLastPara="1" vertOverflow="ellipsis" vert="horz" wrap="square" anchor="ctr" anchorCtr="1"/>
          <a:lstStyle/>
          <a:p>
            <a:pPr>
              <a:defRPr sz="1000" b="0" i="0" u="none" strike="noStrike" kern="1200" baseline="0">
                <a:solidFill>
                  <a:schemeClr val="lt1">
                    <a:lumMod val="85000"/>
                  </a:schemeClr>
                </a:solidFill>
                <a:latin typeface="+mn-lt"/>
                <a:ea typeface="+mn-ea"/>
                <a:cs typeface="+mn-cs"/>
              </a:defRPr>
            </a:pPr>
            <a:endParaRPr lang="fr-FR"/>
          </a:p>
        </c:txPr>
      </c:legendEntry>
      <c:layout>
        <c:manualLayout>
          <c:xMode val="edge"/>
          <c:yMode val="edge"/>
          <c:x val="0.59865911986465881"/>
          <c:y val="7.0223394021448671E-2"/>
          <c:w val="0.37068953913917263"/>
          <c:h val="0.90498307621049634"/>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fr-FR"/>
        </a:p>
      </c:txPr>
    </c:legend>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fr-FR"/>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fr-F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0"/>
      <c:rAngAx val="0"/>
      <c:perspective val="0"/>
    </c:view3D>
    <c:floor>
      <c:thickness val="0"/>
    </c:floor>
    <c:sideWall>
      <c:thickness val="0"/>
    </c:sideWall>
    <c:backWall>
      <c:thickness val="0"/>
    </c:backWall>
    <c:plotArea>
      <c:layout>
        <c:manualLayout>
          <c:layoutTarget val="inner"/>
          <c:xMode val="edge"/>
          <c:yMode val="edge"/>
          <c:x val="1.9444444444444445E-2"/>
          <c:y val="5.1342592592592592E-2"/>
          <c:w val="0.98055555555555551"/>
          <c:h val="0.83754629629629629"/>
        </c:manualLayout>
      </c:layout>
      <c:pie3DChart>
        <c:varyColors val="1"/>
        <c:ser>
          <c:idx val="1"/>
          <c:order val="0"/>
          <c:spPr>
            <a:solidFill>
              <a:srgbClr val="C72C48"/>
            </a:solidFill>
            <a:ln>
              <a:solidFill>
                <a:schemeClr val="bg1"/>
              </a:solidFill>
            </a:ln>
            <a:effectLst/>
            <a:scene3d>
              <a:camera prst="orthographicFront"/>
              <a:lightRig rig="threePt" dir="t"/>
            </a:scene3d>
            <a:sp3d prstMaterial="flat">
              <a:contourClr>
                <a:srgbClr val="000000"/>
              </a:contourClr>
            </a:sp3d>
          </c:spPr>
          <c:dPt>
            <c:idx val="0"/>
            <c:bubble3D val="0"/>
            <c:spPr>
              <a:solidFill>
                <a:srgbClr val="C72C48"/>
              </a:solidFill>
              <a:ln>
                <a:solidFill>
                  <a:schemeClr val="bg1"/>
                </a:solidFill>
              </a:ln>
              <a:effectLst/>
              <a:scene3d>
                <a:camera prst="orthographicFront"/>
                <a:lightRig rig="threePt" dir="t"/>
              </a:scene3d>
              <a:sp3d prstMaterial="flat">
                <a:contourClr>
                  <a:schemeClr val="bg1"/>
                </a:contourClr>
              </a:sp3d>
            </c:spPr>
            <c:extLst>
              <c:ext xmlns:c16="http://schemas.microsoft.com/office/drawing/2014/chart" uri="{C3380CC4-5D6E-409C-BE32-E72D297353CC}">
                <c16:uniqueId val="{00000001-121B-4CB8-922B-4D2B30133DFC}"/>
              </c:ext>
            </c:extLst>
          </c:dPt>
          <c:val>
            <c:numLit>
              <c:formatCode>General</c:formatCode>
              <c:ptCount val="1"/>
              <c:pt idx="0">
                <c:v>100</c:v>
              </c:pt>
            </c:numLit>
          </c:val>
          <c:extLst>
            <c:ext xmlns:c16="http://schemas.microsoft.com/office/drawing/2014/chart" uri="{C3380CC4-5D6E-409C-BE32-E72D297353CC}">
              <c16:uniqueId val="{00000002-121B-4CB8-922B-4D2B30133DFC}"/>
            </c:ext>
          </c:extLst>
        </c:ser>
        <c:ser>
          <c:idx val="0"/>
          <c:order val="1"/>
          <c:spPr>
            <a:solidFill>
              <a:schemeClr val="tx2"/>
            </a:solidFill>
          </c:spPr>
          <c:dPt>
            <c:idx val="0"/>
            <c:bubble3D val="0"/>
            <c:spPr>
              <a:solidFill>
                <a:srgbClr val="44546A"/>
              </a:solidFill>
              <a:ln w="25400">
                <a:noFill/>
              </a:ln>
            </c:spPr>
            <c:extLst>
              <c:ext xmlns:c16="http://schemas.microsoft.com/office/drawing/2014/chart" uri="{C3380CC4-5D6E-409C-BE32-E72D297353CC}">
                <c16:uniqueId val="{00000004-121B-4CB8-922B-4D2B30133DFC}"/>
              </c:ext>
            </c:extLst>
          </c:dPt>
          <c:val>
            <c:numLit>
              <c:formatCode>General</c:formatCode>
              <c:ptCount val="1"/>
              <c:pt idx="0">
                <c:v>100</c:v>
              </c:pt>
            </c:numLit>
          </c:val>
          <c:extLst>
            <c:ext xmlns:c16="http://schemas.microsoft.com/office/drawing/2014/chart" uri="{C3380CC4-5D6E-409C-BE32-E72D297353CC}">
              <c16:uniqueId val="{00000005-121B-4CB8-922B-4D2B30133DFC}"/>
            </c:ext>
          </c:extLst>
        </c:ser>
        <c:dLbls>
          <c:showLegendKey val="0"/>
          <c:showVal val="0"/>
          <c:showCatName val="0"/>
          <c:showSerName val="0"/>
          <c:showPercent val="0"/>
          <c:showBubbleSize val="0"/>
          <c:showLeaderLines val="1"/>
        </c:dLbls>
      </c:pie3DChart>
      <c:spPr>
        <a:noFill/>
        <a:ln w="25400">
          <a:noFill/>
        </a:ln>
      </c:spPr>
    </c:plotArea>
    <c:plotVisOnly val="1"/>
    <c:dispBlanksAs val="gap"/>
    <c:showDLblsOverMax val="0"/>
  </c:chart>
  <c:spPr>
    <a:solidFill>
      <a:srgbClr val="C72C48">
        <a:alpha val="0"/>
      </a:srgbClr>
    </a:solidFill>
    <a:ln w="9525" cap="flat" cmpd="sng" algn="ctr">
      <a:noFill/>
      <a:round/>
    </a:ln>
    <a:effectLst/>
  </c:spPr>
  <c:txPr>
    <a:bodyPr/>
    <a:lstStyle/>
    <a:p>
      <a:pPr>
        <a:defRPr sz="1000" b="0" i="0" u="none" strike="noStrike" baseline="0">
          <a:solidFill>
            <a:srgbClr val="000000"/>
          </a:solidFill>
          <a:latin typeface="Calibri"/>
          <a:ea typeface="Calibri"/>
          <a:cs typeface="Calibri"/>
        </a:defRPr>
      </a:pPr>
      <a:endParaRPr lang="fr-FR"/>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4">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dk1">
            <a:lumMod val="50000"/>
            <a:lumOff val="50000"/>
          </a:schemeClr>
        </a:solidFill>
        <a:round/>
      </a:ln>
    </cs:spPr>
  </cs:gridlineMajor>
  <cs:gridlineMinor>
    <cs:lnRef idx="0"/>
    <cs:fillRef idx="0"/>
    <cs:effectRef idx="0"/>
    <cs:fontRef idx="minor">
      <a:schemeClr val="tx1"/>
    </cs:fontRef>
    <cs:spPr>
      <a:ln>
        <a:solidFill>
          <a:schemeClr val="dk1">
            <a:lumMod val="60000"/>
            <a:lumOff val="40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colorful1">
  <dgm:title val=""/>
  <dgm:desc val=""/>
  <dgm:catLst>
    <dgm:cat type="colorful" pri="10100"/>
  </dgm:catLst>
  <dgm:styleLbl name="node0">
    <dgm:fillClrLst meth="repeat">
      <a:schemeClr val="accent1"/>
    </dgm:fillClrLst>
    <dgm:linClrLst meth="repeat">
      <a:schemeClr val="lt1"/>
    </dgm:linClrLst>
    <dgm:effectClrLst/>
    <dgm:txLinClrLst/>
    <dgm:txFillClrLst/>
    <dgm:txEffectClrLst/>
  </dgm:styleLbl>
  <dgm:styleLbl name="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alignNode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dgm:txEffectClrLst/>
  </dgm:styleLbl>
  <dgm:styleLbl name="lnNode1">
    <dgm:fillClrLst meth="repeat">
      <a:schemeClr val="accent2"/>
      <a:schemeClr val="accent3"/>
      <a:schemeClr val="accent4"/>
      <a:schemeClr val="accent5"/>
      <a:schemeClr val="accent6"/>
    </dgm:fillClrLst>
    <dgm:linClrLst meth="repeat">
      <a:schemeClr val="lt1"/>
    </dgm:linClrLst>
    <dgm:effectClrLst/>
    <dgm:txLinClrLst/>
    <dgm:txFillClrLst/>
    <dgm:txEffectClrLst/>
  </dgm:styleLbl>
  <dgm:styleLbl name="vennNode1">
    <dgm:fillClrLst meth="repeat">
      <a:schemeClr val="accent2">
        <a:alpha val="50000"/>
      </a:schemeClr>
      <a:schemeClr val="accent3">
        <a:alpha val="50000"/>
      </a:schemeClr>
      <a:schemeClr val="accent4">
        <a:alpha val="50000"/>
      </a:schemeClr>
      <a:schemeClr val="accent5">
        <a:alpha val="50000"/>
      </a:schemeClr>
      <a:schemeClr val="accent6">
        <a:alpha val="50000"/>
      </a:schemeClr>
    </dgm:fillClrLst>
    <dgm:linClrLst meth="repeat">
      <a:schemeClr val="lt1"/>
    </dgm:linClrLst>
    <dgm:effectClrLst/>
    <dgm:txLinClrLst/>
    <dgm:txFillClrLst/>
    <dgm:txEffectClrLst/>
  </dgm:styleLbl>
  <dgm:styleLbl name="node2">
    <dgm:fillClrLst>
      <a:schemeClr val="accent2"/>
    </dgm:fillClrLst>
    <dgm:linClrLst meth="repeat">
      <a:schemeClr val="lt1"/>
    </dgm:linClrLst>
    <dgm:effectClrLst/>
    <dgm:txLinClrLst/>
    <dgm:txFillClrLst/>
    <dgm:txEffectClrLst/>
  </dgm:styleLbl>
  <dgm:styleLbl name="node3">
    <dgm:fillClrLst>
      <a:schemeClr val="accent3"/>
    </dgm:fillClrLst>
    <dgm:linClrLst meth="repeat">
      <a:schemeClr val="lt1"/>
    </dgm:linClrLst>
    <dgm:effectClrLst/>
    <dgm:txLinClrLst/>
    <dgm:txFillClrLst/>
    <dgm:txEffectClrLst/>
  </dgm:styleLbl>
  <dgm:styleLbl name="node4">
    <dgm:fillClrLst>
      <a:schemeClr val="accent4"/>
    </dgm:fillClrLst>
    <dgm:linClrLst meth="repeat">
      <a:schemeClr val="lt1"/>
    </dgm:linClrLst>
    <dgm:effectClrLst/>
    <dgm:txLinClrLst/>
    <dgm:txFillClrLst/>
    <dgm:txEffectClrLst/>
  </dgm:styleLbl>
  <dgm:styleLbl name="fgImgPlace1">
    <dgm:fillClrLst meth="repeat">
      <a:schemeClr val="accent2">
        <a:tint val="50000"/>
      </a:schemeClr>
      <a:schemeClr val="accent3">
        <a:tint val="50000"/>
      </a:schemeClr>
      <a:schemeClr val="accent4">
        <a:tint val="50000"/>
      </a:schemeClr>
      <a:schemeClr val="accent5">
        <a:tint val="50000"/>
      </a:schemeClr>
      <a:schemeClr val="accent6">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1">
        <a:tint val="50000"/>
      </a:schemeClr>
      <a:schemeClr val="accent2">
        <a:tint val="2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2"/>
      <a:schemeClr val="accent3"/>
      <a:schemeClr val="accent4"/>
      <a:schemeClr val="accent5"/>
      <a:schemeClr val="accent6"/>
    </dgm:fillClrLst>
    <dgm:linClrLst meth="cycle">
      <a:schemeClr val="lt1"/>
    </dgm:linClrLst>
    <dgm:effectClrLst/>
    <dgm:txLinClrLst/>
    <dgm:txFillClrLst/>
    <dgm:txEffectClrLst/>
  </dgm:styleLbl>
  <dgm:styleLbl name="f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bgSibTrans2D1">
    <dgm:fillClrLst meth="repeat">
      <a:schemeClr val="accent2"/>
      <a:schemeClr val="accent3"/>
      <a:schemeClr val="accent4"/>
      <a:schemeClr val="accent5"/>
      <a:schemeClr val="accent6"/>
    </dgm:fillClrLst>
    <dgm:linClrLst meth="cycle">
      <a:schemeClr val="lt1"/>
    </dgm:linClrLst>
    <dgm:effectClrLst/>
    <dgm:txLinClrLst/>
    <dgm:txFillClrLst meth="repeat">
      <a:schemeClr val="lt1"/>
    </dgm:txFillClrLst>
    <dgm:txEffectClrLst/>
  </dgm:styleLbl>
  <dgm:styleLbl name="sibTrans1D1">
    <dgm:fillClrLst meth="repeat">
      <a:schemeClr val="accent2"/>
      <a:schemeClr val="accent3"/>
      <a:schemeClr val="accent4"/>
      <a:schemeClr val="accent5"/>
      <a:schemeClr val="accent6"/>
    </dgm:fillClrLst>
    <dgm:linClrLst meth="repeat">
      <a:schemeClr val="accent2"/>
      <a:schemeClr val="accent3"/>
      <a:schemeClr val="accent4"/>
      <a:schemeClr val="accent5"/>
      <a:schemeClr val="accent6"/>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2"/>
    </dgm:fillClrLst>
    <dgm:linClrLst meth="repeat">
      <a:schemeClr val="lt1"/>
    </dgm:linClrLst>
    <dgm:effectClrLst/>
    <dgm:txLinClrLst/>
    <dgm:txFillClrLst/>
    <dgm:txEffectClrLst/>
  </dgm:styleLbl>
  <dgm:styleLbl name="asst2">
    <dgm:fillClrLst>
      <a:schemeClr val="accent3"/>
    </dgm:fillClrLst>
    <dgm:linClrLst meth="repeat">
      <a:schemeClr val="lt1"/>
    </dgm:linClrLst>
    <dgm:effectClrLst/>
    <dgm:txLinClrLst/>
    <dgm:txFillClrLst/>
    <dgm:txEffectClrLst/>
  </dgm:styleLbl>
  <dgm:styleLbl name="asst3">
    <dgm:fillClrLst>
      <a:schemeClr val="accent4"/>
    </dgm:fillClrLst>
    <dgm:linClrLst meth="repeat">
      <a:schemeClr val="lt1"/>
    </dgm:linClrLst>
    <dgm:effectClrLst/>
    <dgm:txLinClrLst/>
    <dgm:txFillClrLst/>
    <dgm:txEffectClrLst/>
  </dgm:styleLbl>
  <dgm:styleLbl name="asst4">
    <dgm:fillClrLst>
      <a:schemeClr val="accent5"/>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1"/>
    </dgm:linClrLst>
    <dgm:effectClrLst/>
    <dgm:txLinClrLst/>
    <dgm:txFillClrLst meth="repeat">
      <a:schemeClr val="tx1"/>
    </dgm:txFillClrLst>
    <dgm:txEffectClrLst/>
  </dgm:styleLbl>
  <dgm:styleLbl name="parChTrans1D2">
    <dgm:fillClrLst meth="repeat">
      <a:schemeClr val="accent3">
        <a:tint val="90000"/>
      </a:schemeClr>
    </dgm:fillClrLst>
    <dgm:linClrLst meth="repeat">
      <a:schemeClr val="accent2"/>
    </dgm:linClrLst>
    <dgm:effectClrLst/>
    <dgm:txLinClrLst/>
    <dgm:txFillClrLst meth="repeat">
      <a:schemeClr val="tx1"/>
    </dgm:txFillClrLst>
    <dgm:txEffectClrLst/>
  </dgm:styleLbl>
  <dgm:styleLbl name="parChTrans1D3">
    <dgm:fillClrLst meth="repeat">
      <a:schemeClr val="accent4">
        <a:tint val="70000"/>
      </a:schemeClr>
    </dgm:fillClrLst>
    <dgm:linClrLst meth="repeat">
      <a:schemeClr val="accent3"/>
    </dgm:linClrLst>
    <dgm:effectClrLst/>
    <dgm:txLinClrLst/>
    <dgm:txFillClrLst meth="repeat">
      <a:schemeClr val="tx1"/>
    </dgm:txFillClrLst>
    <dgm:txEffectClrLst/>
  </dgm:styleLbl>
  <dgm:styleLbl name="parChTrans1D4">
    <dgm:fillClrLst meth="repeat">
      <a:schemeClr val="accent5">
        <a:tint val="50000"/>
      </a:schemeClr>
    </dgm:fillClrLst>
    <dgm:linClrLst meth="repeat">
      <a:schemeClr val="accent4"/>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F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Align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solidBgAcc1">
    <dgm:fillClrLst meth="repeat">
      <a:schemeClr val="lt1"/>
    </dgm:fillClrLst>
    <dgm:linClrLst meth="repeat">
      <a:schemeClr val="accent2"/>
      <a:schemeClr val="accent3"/>
      <a:schemeClr val="accent4"/>
      <a:schemeClr val="accent5"/>
      <a:schemeClr val="accent6"/>
    </dgm:linClrLst>
    <dgm:effectClrLst/>
    <dgm:txLinClrLst/>
    <dgm:txFillClrLst meth="repeat">
      <a:schemeClr val="dk1"/>
    </dgm:txFillClrLst>
    <dgm:txEffectClrLst/>
  </dgm:styleLbl>
  <dgm:styleLbl name="f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align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bgAccFollowNode1">
    <dgm:fill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fillClrLst>
    <dgm:linClrLst meth="repeat">
      <a:schemeClr val="accent2">
        <a:tint val="40000"/>
        <a:alpha val="90000"/>
      </a:schemeClr>
      <a:schemeClr val="accent3">
        <a:tint val="40000"/>
        <a:alpha val="90000"/>
      </a:schemeClr>
      <a:schemeClr val="accent4">
        <a:tint val="40000"/>
        <a:alpha val="90000"/>
      </a:schemeClr>
      <a:schemeClr val="accent5">
        <a:tint val="40000"/>
        <a:alpha val="90000"/>
      </a:schemeClr>
      <a:schemeClr val="accent6">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2"/>
    </dgm:linClrLst>
    <dgm:effectClrLst/>
    <dgm:txLinClrLst/>
    <dgm:txFillClrLst meth="repeat">
      <a:schemeClr val="dk1"/>
    </dgm:txFillClrLst>
    <dgm:txEffectClrLst/>
  </dgm:styleLbl>
  <dgm:styleLbl name="fgAcc3">
    <dgm:fillClrLst meth="repeat">
      <a:schemeClr val="lt1">
        <a:alpha val="90000"/>
      </a:schemeClr>
    </dgm:fillClrLst>
    <dgm:linClrLst>
      <a:schemeClr val="accent3"/>
    </dgm:linClrLst>
    <dgm:effectClrLst/>
    <dgm:txLinClrLst/>
    <dgm:txFillClrLst meth="repeat">
      <a:schemeClr val="dk1"/>
    </dgm:txFillClrLst>
    <dgm:txEffectClrLst/>
  </dgm:styleLbl>
  <dgm:styleLbl name="fgAcc4">
    <dgm:fillClrLst meth="repeat">
      <a:schemeClr val="lt1">
        <a:alpha val="90000"/>
      </a:schemeClr>
    </dgm:fillClrLst>
    <dgm:linClrLst>
      <a:schemeClr val="accent4"/>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5D6A515D-F5A9-4E8A-B1EF-2E0C58151CD1}" type="doc">
      <dgm:prSet loTypeId="urn:microsoft.com/office/officeart/2008/layout/CircularPictureCallout" loCatId="picture" qsTypeId="urn:microsoft.com/office/officeart/2005/8/quickstyle/simple1" qsCatId="simple" csTypeId="urn:microsoft.com/office/officeart/2005/8/colors/accent1_2" csCatId="accent1" phldr="0"/>
      <dgm:spPr/>
      <dgm:t>
        <a:bodyPr/>
        <a:lstStyle/>
        <a:p>
          <a:endParaRPr lang="fr-FR"/>
        </a:p>
      </dgm:t>
    </dgm:pt>
    <dgm:pt modelId="{95B68068-B96C-4885-B5FF-AA54024BFA38}">
      <dgm:prSet/>
      <dgm:spPr/>
      <dgm:t>
        <a:bodyPr/>
        <a:lstStyle/>
        <a:p>
          <a:endParaRPr lang="fr-FR"/>
        </a:p>
      </dgm:t>
    </dgm:pt>
    <dgm:pt modelId="{42CCB701-4E38-4352-AF30-5F2BBFA226E5}" type="parTrans" cxnId="{C18B806E-627B-4943-A73D-ABA2A4243A53}">
      <dgm:prSet/>
      <dgm:spPr/>
      <dgm:t>
        <a:bodyPr/>
        <a:lstStyle/>
        <a:p>
          <a:endParaRPr lang="fr-FR"/>
        </a:p>
      </dgm:t>
    </dgm:pt>
    <dgm:pt modelId="{143F6878-8A5F-46BE-B6EB-F4D44A439E59}" type="sibTrans" cxnId="{C18B806E-627B-4943-A73D-ABA2A4243A53}">
      <dgm:prSet/>
      <dgm:spPr/>
      <dgm:t>
        <a:bodyPr/>
        <a:lstStyle/>
        <a:p>
          <a:endParaRPr lang="fr-FR"/>
        </a:p>
      </dgm:t>
    </dgm:pt>
    <dgm:pt modelId="{58BB084D-83C8-4D78-886D-89F5BA917540}">
      <dgm:prSet phldrT="[Texte]" phldr="1"/>
      <dgm:spPr/>
      <dgm:t>
        <a:bodyPr/>
        <a:lstStyle/>
        <a:p>
          <a:endParaRPr lang="fr-FR"/>
        </a:p>
      </dgm:t>
    </dgm:pt>
    <dgm:pt modelId="{FDC43981-80EA-461D-AD24-0E82371F9423}" type="parTrans" cxnId="{A674C1B9-5274-485D-8CD8-D3A895E094C7}">
      <dgm:prSet/>
      <dgm:spPr/>
      <dgm:t>
        <a:bodyPr/>
        <a:lstStyle/>
        <a:p>
          <a:endParaRPr lang="fr-FR"/>
        </a:p>
      </dgm:t>
    </dgm:pt>
    <dgm:pt modelId="{BD3D88B0-80F9-4197-86CA-3981E56A6A78}" type="sibTrans" cxnId="{A674C1B9-5274-485D-8CD8-D3A895E094C7}">
      <dgm:prSet/>
      <dgm:spPr/>
      <dgm:t>
        <a:bodyPr/>
        <a:lstStyle/>
        <a:p>
          <a:endParaRPr lang="fr-FR"/>
        </a:p>
      </dgm:t>
    </dgm:pt>
    <dgm:pt modelId="{2F928077-B36A-47D8-8D0C-B385901A7D05}">
      <dgm:prSet phldrT="[Texte]" phldr="1"/>
      <dgm:spPr/>
      <dgm:t>
        <a:bodyPr/>
        <a:lstStyle/>
        <a:p>
          <a:endParaRPr lang="fr-FR"/>
        </a:p>
      </dgm:t>
    </dgm:pt>
    <dgm:pt modelId="{505AA8E9-44D8-4D74-A35D-47A56C8982A6}" type="parTrans" cxnId="{BEF4D42E-2ECB-4175-8651-FF41388C95D0}">
      <dgm:prSet/>
      <dgm:spPr/>
      <dgm:t>
        <a:bodyPr/>
        <a:lstStyle/>
        <a:p>
          <a:endParaRPr lang="fr-FR"/>
        </a:p>
      </dgm:t>
    </dgm:pt>
    <dgm:pt modelId="{8D749DB5-59CC-4DF3-B192-E7E14C45E70E}" type="sibTrans" cxnId="{BEF4D42E-2ECB-4175-8651-FF41388C95D0}">
      <dgm:prSet/>
      <dgm:spPr/>
      <dgm:t>
        <a:bodyPr/>
        <a:lstStyle/>
        <a:p>
          <a:endParaRPr lang="fr-FR"/>
        </a:p>
      </dgm:t>
    </dgm:pt>
    <dgm:pt modelId="{4A124D61-CD0A-4EA3-B1E7-EADBE7858018}">
      <dgm:prSet phldrT="[Texte]" phldr="1"/>
      <dgm:spPr/>
      <dgm:t>
        <a:bodyPr/>
        <a:lstStyle/>
        <a:p>
          <a:endParaRPr lang="fr-FR"/>
        </a:p>
      </dgm:t>
    </dgm:pt>
    <dgm:pt modelId="{766F7139-5B2A-4591-9237-A7FF943F27FB}" type="parTrans" cxnId="{C27DD178-E63E-42B8-9489-814DFC54F769}">
      <dgm:prSet/>
      <dgm:spPr/>
      <dgm:t>
        <a:bodyPr/>
        <a:lstStyle/>
        <a:p>
          <a:endParaRPr lang="fr-FR"/>
        </a:p>
      </dgm:t>
    </dgm:pt>
    <dgm:pt modelId="{FA302306-592A-4E35-A877-5AE9D07F85F0}" type="sibTrans" cxnId="{C27DD178-E63E-42B8-9489-814DFC54F769}">
      <dgm:prSet/>
      <dgm:spPr/>
      <dgm:t>
        <a:bodyPr/>
        <a:lstStyle/>
        <a:p>
          <a:endParaRPr lang="fr-FR"/>
        </a:p>
      </dgm:t>
    </dgm:pt>
    <dgm:pt modelId="{9B0B07DE-232B-448B-B97C-F6039DAADD67}" type="pres">
      <dgm:prSet presAssocID="{5D6A515D-F5A9-4E8A-B1EF-2E0C58151CD1}" presName="Name0" presStyleCnt="0">
        <dgm:presLayoutVars>
          <dgm:chMax val="7"/>
          <dgm:chPref val="7"/>
          <dgm:dir/>
        </dgm:presLayoutVars>
      </dgm:prSet>
      <dgm:spPr/>
    </dgm:pt>
    <dgm:pt modelId="{D5E9FC68-FEDB-41C6-9C35-580D8B352E50}" type="pres">
      <dgm:prSet presAssocID="{5D6A515D-F5A9-4E8A-B1EF-2E0C58151CD1}" presName="Name1" presStyleCnt="0"/>
      <dgm:spPr/>
    </dgm:pt>
    <dgm:pt modelId="{269BBCAA-AAF3-4864-81CA-618301992A80}" type="pres">
      <dgm:prSet presAssocID="{143F6878-8A5F-46BE-B6EB-F4D44A439E59}" presName="picture_1" presStyleCnt="0"/>
      <dgm:spPr/>
    </dgm:pt>
    <dgm:pt modelId="{BABDF8D1-279B-4D6D-8F22-F0CAB8BB57AF}" type="pres">
      <dgm:prSet presAssocID="{143F6878-8A5F-46BE-B6EB-F4D44A439E59}" presName="pictureRepeatNode" presStyleLbl="alignImgPlace1" presStyleIdx="0" presStyleCnt="4"/>
      <dgm:spPr/>
    </dgm:pt>
    <dgm:pt modelId="{179D3077-0512-4CB8-A56D-D0514267689C}" type="pres">
      <dgm:prSet presAssocID="{95B68068-B96C-4885-B5FF-AA54024BFA38}" presName="text_1" presStyleLbl="node1" presStyleIdx="0" presStyleCnt="0">
        <dgm:presLayoutVars>
          <dgm:bulletEnabled val="1"/>
        </dgm:presLayoutVars>
      </dgm:prSet>
      <dgm:spPr/>
    </dgm:pt>
    <dgm:pt modelId="{5A0F64A5-79A6-4314-A0CD-C3950694B4FA}" type="pres">
      <dgm:prSet presAssocID="{BD3D88B0-80F9-4197-86CA-3981E56A6A78}" presName="picture_2" presStyleCnt="0"/>
      <dgm:spPr/>
    </dgm:pt>
    <dgm:pt modelId="{B6CBA045-B62A-49E8-AF8C-33CB5B1EB239}" type="pres">
      <dgm:prSet presAssocID="{BD3D88B0-80F9-4197-86CA-3981E56A6A78}" presName="pictureRepeatNode" presStyleLbl="alignImgPlace1" presStyleIdx="1" presStyleCnt="4" custLinFactNeighborX="5556"/>
      <dgm:spPr/>
    </dgm:pt>
    <dgm:pt modelId="{E0905140-F001-4B58-9D3F-841CDFF024E2}" type="pres">
      <dgm:prSet presAssocID="{58BB084D-83C8-4D78-886D-89F5BA917540}" presName="line_2" presStyleLbl="parChTrans1D1" presStyleIdx="0" presStyleCnt="3"/>
      <dgm:spPr/>
    </dgm:pt>
    <dgm:pt modelId="{5D4083D3-568D-42DC-A4DB-02E398CE7FAE}" type="pres">
      <dgm:prSet presAssocID="{58BB084D-83C8-4D78-886D-89F5BA917540}" presName="textparent_2" presStyleLbl="node1" presStyleIdx="0" presStyleCnt="0"/>
      <dgm:spPr/>
    </dgm:pt>
    <dgm:pt modelId="{65EF75F8-B694-4E25-9008-715335530F71}" type="pres">
      <dgm:prSet presAssocID="{58BB084D-83C8-4D78-886D-89F5BA917540}" presName="text_2" presStyleLbl="revTx" presStyleIdx="0" presStyleCnt="3">
        <dgm:presLayoutVars>
          <dgm:bulletEnabled val="1"/>
        </dgm:presLayoutVars>
      </dgm:prSet>
      <dgm:spPr/>
    </dgm:pt>
    <dgm:pt modelId="{D41418C0-BBFC-493B-A108-20F936166934}" type="pres">
      <dgm:prSet presAssocID="{8D749DB5-59CC-4DF3-B192-E7E14C45E70E}" presName="picture_3" presStyleCnt="0"/>
      <dgm:spPr/>
    </dgm:pt>
    <dgm:pt modelId="{D3721737-44BF-4B76-9C80-1269A215E596}" type="pres">
      <dgm:prSet presAssocID="{8D749DB5-59CC-4DF3-B192-E7E14C45E70E}" presName="pictureRepeatNode" presStyleLbl="alignImgPlace1" presStyleIdx="2" presStyleCnt="4"/>
      <dgm:spPr/>
    </dgm:pt>
    <dgm:pt modelId="{9FF8222B-38FE-4962-9A5B-294503C536C0}" type="pres">
      <dgm:prSet presAssocID="{2F928077-B36A-47D8-8D0C-B385901A7D05}" presName="line_3" presStyleLbl="parChTrans1D1" presStyleIdx="1" presStyleCnt="3"/>
      <dgm:spPr/>
    </dgm:pt>
    <dgm:pt modelId="{CC7495A7-96C8-4701-8347-E5184EEAA320}" type="pres">
      <dgm:prSet presAssocID="{2F928077-B36A-47D8-8D0C-B385901A7D05}" presName="textparent_3" presStyleLbl="node1" presStyleIdx="0" presStyleCnt="0"/>
      <dgm:spPr/>
    </dgm:pt>
    <dgm:pt modelId="{AC68ED78-1E49-4BC3-A4E6-A30A41AEAE32}" type="pres">
      <dgm:prSet presAssocID="{2F928077-B36A-47D8-8D0C-B385901A7D05}" presName="text_3" presStyleLbl="revTx" presStyleIdx="1" presStyleCnt="3">
        <dgm:presLayoutVars>
          <dgm:bulletEnabled val="1"/>
        </dgm:presLayoutVars>
      </dgm:prSet>
      <dgm:spPr/>
    </dgm:pt>
    <dgm:pt modelId="{A2E1283A-6C7A-4E8B-9A7B-F0F5795432F5}" type="pres">
      <dgm:prSet presAssocID="{FA302306-592A-4E35-A877-5AE9D07F85F0}" presName="picture_4" presStyleCnt="0"/>
      <dgm:spPr/>
    </dgm:pt>
    <dgm:pt modelId="{D7B42A20-E06D-4C42-992A-B77D24D9D409}" type="pres">
      <dgm:prSet presAssocID="{FA302306-592A-4E35-A877-5AE9D07F85F0}" presName="pictureRepeatNode" presStyleLbl="alignImgPlace1" presStyleIdx="3" presStyleCnt="4"/>
      <dgm:spPr/>
    </dgm:pt>
    <dgm:pt modelId="{D870483E-7446-4CDE-BD88-23480D18BF63}" type="pres">
      <dgm:prSet presAssocID="{4A124D61-CD0A-4EA3-B1E7-EADBE7858018}" presName="line_4" presStyleLbl="parChTrans1D1" presStyleIdx="2" presStyleCnt="3"/>
      <dgm:spPr/>
    </dgm:pt>
    <dgm:pt modelId="{ADCA4CA6-4719-4233-92CD-E5F2D1BE9D30}" type="pres">
      <dgm:prSet presAssocID="{4A124D61-CD0A-4EA3-B1E7-EADBE7858018}" presName="textparent_4" presStyleLbl="node1" presStyleIdx="0" presStyleCnt="0"/>
      <dgm:spPr/>
    </dgm:pt>
    <dgm:pt modelId="{A2221F4A-ECBF-4140-926E-593C4CD4B4D4}" type="pres">
      <dgm:prSet presAssocID="{4A124D61-CD0A-4EA3-B1E7-EADBE7858018}" presName="text_4" presStyleLbl="revTx" presStyleIdx="2" presStyleCnt="3">
        <dgm:presLayoutVars>
          <dgm:bulletEnabled val="1"/>
        </dgm:presLayoutVars>
      </dgm:prSet>
      <dgm:spPr/>
    </dgm:pt>
  </dgm:ptLst>
  <dgm:cxnLst>
    <dgm:cxn modelId="{06817D17-781B-4609-803C-51003AC4C0F9}" type="presOf" srcId="{5D6A515D-F5A9-4E8A-B1EF-2E0C58151CD1}" destId="{9B0B07DE-232B-448B-B97C-F6039DAADD67}" srcOrd="0" destOrd="0" presId="urn:microsoft.com/office/officeart/2008/layout/CircularPictureCallout"/>
    <dgm:cxn modelId="{BEF4D42E-2ECB-4175-8651-FF41388C95D0}" srcId="{5D6A515D-F5A9-4E8A-B1EF-2E0C58151CD1}" destId="{2F928077-B36A-47D8-8D0C-B385901A7D05}" srcOrd="2" destOrd="0" parTransId="{505AA8E9-44D8-4D74-A35D-47A56C8982A6}" sibTransId="{8D749DB5-59CC-4DF3-B192-E7E14C45E70E}"/>
    <dgm:cxn modelId="{E5BCDE6C-02D4-469E-A886-FEB7DD2AF8F8}" type="presOf" srcId="{FA302306-592A-4E35-A877-5AE9D07F85F0}" destId="{D7B42A20-E06D-4C42-992A-B77D24D9D409}" srcOrd="0" destOrd="0" presId="urn:microsoft.com/office/officeart/2008/layout/CircularPictureCallout"/>
    <dgm:cxn modelId="{C18B806E-627B-4943-A73D-ABA2A4243A53}" srcId="{5D6A515D-F5A9-4E8A-B1EF-2E0C58151CD1}" destId="{95B68068-B96C-4885-B5FF-AA54024BFA38}" srcOrd="0" destOrd="0" parTransId="{42CCB701-4E38-4352-AF30-5F2BBFA226E5}" sibTransId="{143F6878-8A5F-46BE-B6EB-F4D44A439E59}"/>
    <dgm:cxn modelId="{C27DD178-E63E-42B8-9489-814DFC54F769}" srcId="{5D6A515D-F5A9-4E8A-B1EF-2E0C58151CD1}" destId="{4A124D61-CD0A-4EA3-B1E7-EADBE7858018}" srcOrd="3" destOrd="0" parTransId="{766F7139-5B2A-4591-9237-A7FF943F27FB}" sibTransId="{FA302306-592A-4E35-A877-5AE9D07F85F0}"/>
    <dgm:cxn modelId="{6FE9EEAC-83AB-4086-9177-9C480981832F}" type="presOf" srcId="{95B68068-B96C-4885-B5FF-AA54024BFA38}" destId="{179D3077-0512-4CB8-A56D-D0514267689C}" srcOrd="0" destOrd="0" presId="urn:microsoft.com/office/officeart/2008/layout/CircularPictureCallout"/>
    <dgm:cxn modelId="{719787B3-7A6D-4920-A3D4-5641073956A0}" type="presOf" srcId="{143F6878-8A5F-46BE-B6EB-F4D44A439E59}" destId="{BABDF8D1-279B-4D6D-8F22-F0CAB8BB57AF}" srcOrd="0" destOrd="0" presId="urn:microsoft.com/office/officeart/2008/layout/CircularPictureCallout"/>
    <dgm:cxn modelId="{A674C1B9-5274-485D-8CD8-D3A895E094C7}" srcId="{5D6A515D-F5A9-4E8A-B1EF-2E0C58151CD1}" destId="{58BB084D-83C8-4D78-886D-89F5BA917540}" srcOrd="1" destOrd="0" parTransId="{FDC43981-80EA-461D-AD24-0E82371F9423}" sibTransId="{BD3D88B0-80F9-4197-86CA-3981E56A6A78}"/>
    <dgm:cxn modelId="{437146D3-15ED-4A3E-962F-667B788AE1DC}" type="presOf" srcId="{8D749DB5-59CC-4DF3-B192-E7E14C45E70E}" destId="{D3721737-44BF-4B76-9C80-1269A215E596}" srcOrd="0" destOrd="0" presId="urn:microsoft.com/office/officeart/2008/layout/CircularPictureCallout"/>
    <dgm:cxn modelId="{ED3BCFD5-DAA5-4638-8A57-0960B76B479F}" type="presOf" srcId="{4A124D61-CD0A-4EA3-B1E7-EADBE7858018}" destId="{A2221F4A-ECBF-4140-926E-593C4CD4B4D4}" srcOrd="0" destOrd="0" presId="urn:microsoft.com/office/officeart/2008/layout/CircularPictureCallout"/>
    <dgm:cxn modelId="{D45443ED-2ADA-4603-81BA-39EEA20F7B46}" type="presOf" srcId="{58BB084D-83C8-4D78-886D-89F5BA917540}" destId="{65EF75F8-B694-4E25-9008-715335530F71}" srcOrd="0" destOrd="0" presId="urn:microsoft.com/office/officeart/2008/layout/CircularPictureCallout"/>
    <dgm:cxn modelId="{BD5A96EE-4C1B-42B3-9E1A-F1CDFED3C5F9}" type="presOf" srcId="{BD3D88B0-80F9-4197-86CA-3981E56A6A78}" destId="{B6CBA045-B62A-49E8-AF8C-33CB5B1EB239}" srcOrd="0" destOrd="0" presId="urn:microsoft.com/office/officeart/2008/layout/CircularPictureCallout"/>
    <dgm:cxn modelId="{E509AAF2-D506-4B15-B2B9-D0E1F15A5F9A}" type="presOf" srcId="{2F928077-B36A-47D8-8D0C-B385901A7D05}" destId="{AC68ED78-1E49-4BC3-A4E6-A30A41AEAE32}" srcOrd="0" destOrd="0" presId="urn:microsoft.com/office/officeart/2008/layout/CircularPictureCallout"/>
    <dgm:cxn modelId="{B97AFD80-3358-43D4-A312-C2D950AC7165}" type="presParOf" srcId="{9B0B07DE-232B-448B-B97C-F6039DAADD67}" destId="{D5E9FC68-FEDB-41C6-9C35-580D8B352E50}" srcOrd="0" destOrd="0" presId="urn:microsoft.com/office/officeart/2008/layout/CircularPictureCallout"/>
    <dgm:cxn modelId="{F704F013-652E-40BD-B261-038A022AFD1C}" type="presParOf" srcId="{D5E9FC68-FEDB-41C6-9C35-580D8B352E50}" destId="{269BBCAA-AAF3-4864-81CA-618301992A80}" srcOrd="0" destOrd="0" presId="urn:microsoft.com/office/officeart/2008/layout/CircularPictureCallout"/>
    <dgm:cxn modelId="{113CF01F-C441-4EAC-BE25-C8B819353F57}" type="presParOf" srcId="{269BBCAA-AAF3-4864-81CA-618301992A80}" destId="{BABDF8D1-279B-4D6D-8F22-F0CAB8BB57AF}" srcOrd="0" destOrd="0" presId="urn:microsoft.com/office/officeart/2008/layout/CircularPictureCallout"/>
    <dgm:cxn modelId="{7FDD5E82-E883-4D46-A640-B4D5C6BDF9F1}" type="presParOf" srcId="{D5E9FC68-FEDB-41C6-9C35-580D8B352E50}" destId="{179D3077-0512-4CB8-A56D-D0514267689C}" srcOrd="1" destOrd="0" presId="urn:microsoft.com/office/officeart/2008/layout/CircularPictureCallout"/>
    <dgm:cxn modelId="{070B9711-906B-410F-A479-2CA17D72191C}" type="presParOf" srcId="{D5E9FC68-FEDB-41C6-9C35-580D8B352E50}" destId="{5A0F64A5-79A6-4314-A0CD-C3950694B4FA}" srcOrd="2" destOrd="0" presId="urn:microsoft.com/office/officeart/2008/layout/CircularPictureCallout"/>
    <dgm:cxn modelId="{6A65582C-623F-4B8C-903E-E040D0F8AF69}" type="presParOf" srcId="{5A0F64A5-79A6-4314-A0CD-C3950694B4FA}" destId="{B6CBA045-B62A-49E8-AF8C-33CB5B1EB239}" srcOrd="0" destOrd="0" presId="urn:microsoft.com/office/officeart/2008/layout/CircularPictureCallout"/>
    <dgm:cxn modelId="{3745BBC0-9991-46E0-AFBB-20350AC0F4E8}" type="presParOf" srcId="{D5E9FC68-FEDB-41C6-9C35-580D8B352E50}" destId="{E0905140-F001-4B58-9D3F-841CDFF024E2}" srcOrd="3" destOrd="0" presId="urn:microsoft.com/office/officeart/2008/layout/CircularPictureCallout"/>
    <dgm:cxn modelId="{FF07CC38-1195-4A81-94FC-AC76488379C1}" type="presParOf" srcId="{D5E9FC68-FEDB-41C6-9C35-580D8B352E50}" destId="{5D4083D3-568D-42DC-A4DB-02E398CE7FAE}" srcOrd="4" destOrd="0" presId="urn:microsoft.com/office/officeart/2008/layout/CircularPictureCallout"/>
    <dgm:cxn modelId="{17A8703C-B1CC-47CD-8CC7-0BBCF1AB242C}" type="presParOf" srcId="{5D4083D3-568D-42DC-A4DB-02E398CE7FAE}" destId="{65EF75F8-B694-4E25-9008-715335530F71}" srcOrd="0" destOrd="0" presId="urn:microsoft.com/office/officeart/2008/layout/CircularPictureCallout"/>
    <dgm:cxn modelId="{52106214-BC04-4E50-93C9-29A8F6C3A41C}" type="presParOf" srcId="{D5E9FC68-FEDB-41C6-9C35-580D8B352E50}" destId="{D41418C0-BBFC-493B-A108-20F936166934}" srcOrd="5" destOrd="0" presId="urn:microsoft.com/office/officeart/2008/layout/CircularPictureCallout"/>
    <dgm:cxn modelId="{4EC28ACA-3393-4247-A295-A2ABED51253E}" type="presParOf" srcId="{D41418C0-BBFC-493B-A108-20F936166934}" destId="{D3721737-44BF-4B76-9C80-1269A215E596}" srcOrd="0" destOrd="0" presId="urn:microsoft.com/office/officeart/2008/layout/CircularPictureCallout"/>
    <dgm:cxn modelId="{3E6C7AC2-F0E7-4AF2-8444-95C8280A4C47}" type="presParOf" srcId="{D5E9FC68-FEDB-41C6-9C35-580D8B352E50}" destId="{9FF8222B-38FE-4962-9A5B-294503C536C0}" srcOrd="6" destOrd="0" presId="urn:microsoft.com/office/officeart/2008/layout/CircularPictureCallout"/>
    <dgm:cxn modelId="{6FD03660-9365-4694-B392-5013537C8CF0}" type="presParOf" srcId="{D5E9FC68-FEDB-41C6-9C35-580D8B352E50}" destId="{CC7495A7-96C8-4701-8347-E5184EEAA320}" srcOrd="7" destOrd="0" presId="urn:microsoft.com/office/officeart/2008/layout/CircularPictureCallout"/>
    <dgm:cxn modelId="{CAEA6007-98F3-4C4B-84AC-FCAE86C12655}" type="presParOf" srcId="{CC7495A7-96C8-4701-8347-E5184EEAA320}" destId="{AC68ED78-1E49-4BC3-A4E6-A30A41AEAE32}" srcOrd="0" destOrd="0" presId="urn:microsoft.com/office/officeart/2008/layout/CircularPictureCallout"/>
    <dgm:cxn modelId="{8429D0CA-7817-42C5-BF40-DCE8FDFFDE8B}" type="presParOf" srcId="{D5E9FC68-FEDB-41C6-9C35-580D8B352E50}" destId="{A2E1283A-6C7A-4E8B-9A7B-F0F5795432F5}" srcOrd="8" destOrd="0" presId="urn:microsoft.com/office/officeart/2008/layout/CircularPictureCallout"/>
    <dgm:cxn modelId="{8E16C350-12B0-43E4-ABDB-514E28E10005}" type="presParOf" srcId="{A2E1283A-6C7A-4E8B-9A7B-F0F5795432F5}" destId="{D7B42A20-E06D-4C42-992A-B77D24D9D409}" srcOrd="0" destOrd="0" presId="urn:microsoft.com/office/officeart/2008/layout/CircularPictureCallout"/>
    <dgm:cxn modelId="{F8E61020-B61D-4179-8F83-67A45C6DA62D}" type="presParOf" srcId="{D5E9FC68-FEDB-41C6-9C35-580D8B352E50}" destId="{D870483E-7446-4CDE-BD88-23480D18BF63}" srcOrd="9" destOrd="0" presId="urn:microsoft.com/office/officeart/2008/layout/CircularPictureCallout"/>
    <dgm:cxn modelId="{7ABF1F05-719C-48FD-9444-65EFAFAD7D13}" type="presParOf" srcId="{D5E9FC68-FEDB-41C6-9C35-580D8B352E50}" destId="{ADCA4CA6-4719-4233-92CD-E5F2D1BE9D30}" srcOrd="10" destOrd="0" presId="urn:microsoft.com/office/officeart/2008/layout/CircularPictureCallout"/>
    <dgm:cxn modelId="{08AA9343-DBB0-4FB6-8134-84D9A8B017E2}" type="presParOf" srcId="{ADCA4CA6-4719-4233-92CD-E5F2D1BE9D30}" destId="{A2221F4A-ECBF-4140-926E-593C4CD4B4D4}" srcOrd="0" destOrd="0" presId="urn:microsoft.com/office/officeart/2008/layout/CircularPictureCallout"/>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F4B38480-D343-4CDB-AF7F-4D335583D224}" type="doc">
      <dgm:prSet loTypeId="urn:microsoft.com/office/officeart/2005/8/layout/venn2" loCatId="relationship" qsTypeId="urn:microsoft.com/office/officeart/2005/8/quickstyle/3d3" qsCatId="3D" csTypeId="urn:microsoft.com/office/officeart/2005/8/colors/colorful1" csCatId="colorful" phldr="1"/>
      <dgm:spPr/>
      <dgm:t>
        <a:bodyPr/>
        <a:lstStyle/>
        <a:p>
          <a:endParaRPr lang="fr-FR"/>
        </a:p>
      </dgm:t>
    </dgm:pt>
    <dgm:pt modelId="{DF6DA25A-3F29-41A9-BE78-AF60D8435918}">
      <dgm:prSet phldrT="[Texte]"/>
      <dgm:spPr>
        <a:solidFill>
          <a:schemeClr val="accent6">
            <a:lumMod val="75000"/>
          </a:schemeClr>
        </a:solidFill>
        <a:ln>
          <a:solidFill>
            <a:srgbClr val="FFFF99"/>
          </a:solidFill>
        </a:ln>
      </dgm:spPr>
      <dgm:t>
        <a:bodyPr/>
        <a:lstStyle/>
        <a:p>
          <a:r>
            <a:rPr lang="fr-FR"/>
            <a:t>pâte à foncer</a:t>
          </a:r>
        </a:p>
      </dgm:t>
    </dgm:pt>
    <dgm:pt modelId="{7F8CA3EC-ACCD-493E-861F-CFF99AC476F1}" type="parTrans" cxnId="{F2D72BFD-19FF-403C-99E2-FCF88A395ED0}">
      <dgm:prSet/>
      <dgm:spPr/>
      <dgm:t>
        <a:bodyPr/>
        <a:lstStyle/>
        <a:p>
          <a:endParaRPr lang="fr-FR"/>
        </a:p>
      </dgm:t>
    </dgm:pt>
    <dgm:pt modelId="{CEF66B30-10A0-4DF1-8AD6-C3A688EEA6C0}" type="sibTrans" cxnId="{F2D72BFD-19FF-403C-99E2-FCF88A395ED0}">
      <dgm:prSet/>
      <dgm:spPr/>
      <dgm:t>
        <a:bodyPr/>
        <a:lstStyle/>
        <a:p>
          <a:endParaRPr lang="fr-FR"/>
        </a:p>
      </dgm:t>
    </dgm:pt>
    <dgm:pt modelId="{BF86ED37-BF05-484B-80EF-C4157BA52AEB}">
      <dgm:prSet phldrT="[Texte]"/>
      <dgm:spPr/>
      <dgm:t>
        <a:bodyPr/>
        <a:lstStyle/>
        <a:p>
          <a:r>
            <a:rPr lang="fr-FR"/>
            <a:t>appareil</a:t>
          </a:r>
        </a:p>
      </dgm:t>
    </dgm:pt>
    <dgm:pt modelId="{276D1D4F-2E48-4D1F-B662-3253222DEA3C}" type="parTrans" cxnId="{BEDB47EA-7BAC-421F-A5DF-94D229910BFD}">
      <dgm:prSet/>
      <dgm:spPr/>
      <dgm:t>
        <a:bodyPr/>
        <a:lstStyle/>
        <a:p>
          <a:endParaRPr lang="fr-FR"/>
        </a:p>
      </dgm:t>
    </dgm:pt>
    <dgm:pt modelId="{077F420A-678F-46E6-9886-A5135A525358}" type="sibTrans" cxnId="{BEDB47EA-7BAC-421F-A5DF-94D229910BFD}">
      <dgm:prSet/>
      <dgm:spPr/>
      <dgm:t>
        <a:bodyPr/>
        <a:lstStyle/>
        <a:p>
          <a:endParaRPr lang="fr-FR"/>
        </a:p>
      </dgm:t>
    </dgm:pt>
    <dgm:pt modelId="{4CA5FCB3-C203-40E1-A58E-9522104B6643}">
      <dgm:prSet phldrT="[Texte]"/>
      <dgm:spPr/>
      <dgm:t>
        <a:bodyPr/>
        <a:lstStyle/>
        <a:p>
          <a:r>
            <a:rPr lang="fr-FR"/>
            <a:t>garniture lardons</a:t>
          </a:r>
        </a:p>
      </dgm:t>
    </dgm:pt>
    <dgm:pt modelId="{BC8C04C1-956C-43F9-BB91-0A80106FBA1D}" type="parTrans" cxnId="{22A435BB-F70F-4CB4-A8BB-B19D31EE93C4}">
      <dgm:prSet/>
      <dgm:spPr/>
      <dgm:t>
        <a:bodyPr/>
        <a:lstStyle/>
        <a:p>
          <a:endParaRPr lang="fr-FR"/>
        </a:p>
      </dgm:t>
    </dgm:pt>
    <dgm:pt modelId="{EDC6BF11-3AC5-4FEE-9923-568EF28D6726}" type="sibTrans" cxnId="{22A435BB-F70F-4CB4-A8BB-B19D31EE93C4}">
      <dgm:prSet/>
      <dgm:spPr/>
      <dgm:t>
        <a:bodyPr/>
        <a:lstStyle/>
        <a:p>
          <a:endParaRPr lang="fr-FR"/>
        </a:p>
      </dgm:t>
    </dgm:pt>
    <dgm:pt modelId="{C4FC9752-713A-4189-AB69-7C43C9DF6F99}" type="pres">
      <dgm:prSet presAssocID="{F4B38480-D343-4CDB-AF7F-4D335583D224}" presName="Name0" presStyleCnt="0">
        <dgm:presLayoutVars>
          <dgm:chMax val="7"/>
          <dgm:resizeHandles val="exact"/>
        </dgm:presLayoutVars>
      </dgm:prSet>
      <dgm:spPr/>
    </dgm:pt>
    <dgm:pt modelId="{55C5D98A-FCE0-454F-9825-A296B5D43DE0}" type="pres">
      <dgm:prSet presAssocID="{F4B38480-D343-4CDB-AF7F-4D335583D224}" presName="comp1" presStyleCnt="0"/>
      <dgm:spPr/>
    </dgm:pt>
    <dgm:pt modelId="{5B4614C3-1B0B-40B3-9F56-5CF9763999AB}" type="pres">
      <dgm:prSet presAssocID="{F4B38480-D343-4CDB-AF7F-4D335583D224}" presName="circle1" presStyleLbl="node1" presStyleIdx="0" presStyleCnt="3" custLinFactNeighborX="3819"/>
      <dgm:spPr/>
    </dgm:pt>
    <dgm:pt modelId="{842704BC-A018-4EE8-8F9D-6D693A0181F8}" type="pres">
      <dgm:prSet presAssocID="{F4B38480-D343-4CDB-AF7F-4D335583D224}" presName="c1text" presStyleLbl="node1" presStyleIdx="0" presStyleCnt="3">
        <dgm:presLayoutVars>
          <dgm:bulletEnabled val="1"/>
        </dgm:presLayoutVars>
      </dgm:prSet>
      <dgm:spPr/>
    </dgm:pt>
    <dgm:pt modelId="{8712654B-17FA-4C2A-BAE0-2D9B0F91CB49}" type="pres">
      <dgm:prSet presAssocID="{F4B38480-D343-4CDB-AF7F-4D335583D224}" presName="comp2" presStyleCnt="0"/>
      <dgm:spPr/>
    </dgm:pt>
    <dgm:pt modelId="{B9A8225C-9CB7-4DF1-AF8B-558B8917ED5F}" type="pres">
      <dgm:prSet presAssocID="{F4B38480-D343-4CDB-AF7F-4D335583D224}" presName="circle2" presStyleLbl="node1" presStyleIdx="1" presStyleCnt="3" custScaleX="94220" custScaleY="91610" custLinFactNeighborX="2914" custLinFactNeighborY="-17486"/>
      <dgm:spPr/>
    </dgm:pt>
    <dgm:pt modelId="{F22457C6-8F68-4880-B0A7-B108B189424D}" type="pres">
      <dgm:prSet presAssocID="{F4B38480-D343-4CDB-AF7F-4D335583D224}" presName="c2text" presStyleLbl="node1" presStyleIdx="1" presStyleCnt="3">
        <dgm:presLayoutVars>
          <dgm:bulletEnabled val="1"/>
        </dgm:presLayoutVars>
      </dgm:prSet>
      <dgm:spPr/>
    </dgm:pt>
    <dgm:pt modelId="{ABC2A77F-436F-4D26-B58E-4F994DC5950B}" type="pres">
      <dgm:prSet presAssocID="{F4B38480-D343-4CDB-AF7F-4D335583D224}" presName="comp3" presStyleCnt="0"/>
      <dgm:spPr/>
    </dgm:pt>
    <dgm:pt modelId="{0C286BD6-6A99-4D70-9019-2F2BDDAFAE12}" type="pres">
      <dgm:prSet presAssocID="{F4B38480-D343-4CDB-AF7F-4D335583D224}" presName="circle3" presStyleLbl="node1" presStyleIdx="2" presStyleCnt="3" custScaleX="83881" custScaleY="73143" custLinFactNeighborX="3819" custLinFactNeighborY="-52188"/>
      <dgm:spPr/>
    </dgm:pt>
    <dgm:pt modelId="{44F75468-4B45-4240-BF70-54C47EF57080}" type="pres">
      <dgm:prSet presAssocID="{F4B38480-D343-4CDB-AF7F-4D335583D224}" presName="c3text" presStyleLbl="node1" presStyleIdx="2" presStyleCnt="3">
        <dgm:presLayoutVars>
          <dgm:bulletEnabled val="1"/>
        </dgm:presLayoutVars>
      </dgm:prSet>
      <dgm:spPr/>
    </dgm:pt>
  </dgm:ptLst>
  <dgm:cxnLst>
    <dgm:cxn modelId="{E7F5FE15-0D78-40A0-B980-EC8EC46799C3}" type="presOf" srcId="{BF86ED37-BF05-484B-80EF-C4157BA52AEB}" destId="{B9A8225C-9CB7-4DF1-AF8B-558B8917ED5F}" srcOrd="0" destOrd="0" presId="urn:microsoft.com/office/officeart/2005/8/layout/venn2"/>
    <dgm:cxn modelId="{C4241322-F223-455B-B3BB-25E0E9121083}" type="presOf" srcId="{4CA5FCB3-C203-40E1-A58E-9522104B6643}" destId="{0C286BD6-6A99-4D70-9019-2F2BDDAFAE12}" srcOrd="0" destOrd="0" presId="urn:microsoft.com/office/officeart/2005/8/layout/venn2"/>
    <dgm:cxn modelId="{8FD3FC4B-A552-4460-95B7-8EE50F76B805}" type="presOf" srcId="{DF6DA25A-3F29-41A9-BE78-AF60D8435918}" destId="{842704BC-A018-4EE8-8F9D-6D693A0181F8}" srcOrd="1" destOrd="0" presId="urn:microsoft.com/office/officeart/2005/8/layout/venn2"/>
    <dgm:cxn modelId="{0B370A58-98A7-4E09-AAC1-CE21E10850CD}" type="presOf" srcId="{F4B38480-D343-4CDB-AF7F-4D335583D224}" destId="{C4FC9752-713A-4189-AB69-7C43C9DF6F99}" srcOrd="0" destOrd="0" presId="urn:microsoft.com/office/officeart/2005/8/layout/venn2"/>
    <dgm:cxn modelId="{420A7D84-5133-4861-B4DE-A8D45F2BB2B6}" type="presOf" srcId="{4CA5FCB3-C203-40E1-A58E-9522104B6643}" destId="{44F75468-4B45-4240-BF70-54C47EF57080}" srcOrd="1" destOrd="0" presId="urn:microsoft.com/office/officeart/2005/8/layout/venn2"/>
    <dgm:cxn modelId="{BBF01CA5-7F56-47EA-B585-3BC9089BF438}" type="presOf" srcId="{DF6DA25A-3F29-41A9-BE78-AF60D8435918}" destId="{5B4614C3-1B0B-40B3-9F56-5CF9763999AB}" srcOrd="0" destOrd="0" presId="urn:microsoft.com/office/officeart/2005/8/layout/venn2"/>
    <dgm:cxn modelId="{22A435BB-F70F-4CB4-A8BB-B19D31EE93C4}" srcId="{F4B38480-D343-4CDB-AF7F-4D335583D224}" destId="{4CA5FCB3-C203-40E1-A58E-9522104B6643}" srcOrd="2" destOrd="0" parTransId="{BC8C04C1-956C-43F9-BB91-0A80106FBA1D}" sibTransId="{EDC6BF11-3AC5-4FEE-9923-568EF28D6726}"/>
    <dgm:cxn modelId="{BEDB47EA-7BAC-421F-A5DF-94D229910BFD}" srcId="{F4B38480-D343-4CDB-AF7F-4D335583D224}" destId="{BF86ED37-BF05-484B-80EF-C4157BA52AEB}" srcOrd="1" destOrd="0" parTransId="{276D1D4F-2E48-4D1F-B662-3253222DEA3C}" sibTransId="{077F420A-678F-46E6-9886-A5135A525358}"/>
    <dgm:cxn modelId="{46AAF9F5-99E3-4905-8646-8DEE9610E0F8}" type="presOf" srcId="{BF86ED37-BF05-484B-80EF-C4157BA52AEB}" destId="{F22457C6-8F68-4880-B0A7-B108B189424D}" srcOrd="1" destOrd="0" presId="urn:microsoft.com/office/officeart/2005/8/layout/venn2"/>
    <dgm:cxn modelId="{F2D72BFD-19FF-403C-99E2-FCF88A395ED0}" srcId="{F4B38480-D343-4CDB-AF7F-4D335583D224}" destId="{DF6DA25A-3F29-41A9-BE78-AF60D8435918}" srcOrd="0" destOrd="0" parTransId="{7F8CA3EC-ACCD-493E-861F-CFF99AC476F1}" sibTransId="{CEF66B30-10A0-4DF1-8AD6-C3A688EEA6C0}"/>
    <dgm:cxn modelId="{AB345B45-DEF3-4758-BC04-CD191A891758}" type="presParOf" srcId="{C4FC9752-713A-4189-AB69-7C43C9DF6F99}" destId="{55C5D98A-FCE0-454F-9825-A296B5D43DE0}" srcOrd="0" destOrd="0" presId="urn:microsoft.com/office/officeart/2005/8/layout/venn2"/>
    <dgm:cxn modelId="{1AC6FB8A-CC49-4D9D-88B1-56D4827B664A}" type="presParOf" srcId="{55C5D98A-FCE0-454F-9825-A296B5D43DE0}" destId="{5B4614C3-1B0B-40B3-9F56-5CF9763999AB}" srcOrd="0" destOrd="0" presId="urn:microsoft.com/office/officeart/2005/8/layout/venn2"/>
    <dgm:cxn modelId="{C04F9DFB-7741-4E18-B606-2389A6430527}" type="presParOf" srcId="{55C5D98A-FCE0-454F-9825-A296B5D43DE0}" destId="{842704BC-A018-4EE8-8F9D-6D693A0181F8}" srcOrd="1" destOrd="0" presId="urn:microsoft.com/office/officeart/2005/8/layout/venn2"/>
    <dgm:cxn modelId="{0BFA1A0D-0877-48A4-9607-03290B3D49AD}" type="presParOf" srcId="{C4FC9752-713A-4189-AB69-7C43C9DF6F99}" destId="{8712654B-17FA-4C2A-BAE0-2D9B0F91CB49}" srcOrd="1" destOrd="0" presId="urn:microsoft.com/office/officeart/2005/8/layout/venn2"/>
    <dgm:cxn modelId="{882470AC-1570-4669-ABF8-58966DD98AB5}" type="presParOf" srcId="{8712654B-17FA-4C2A-BAE0-2D9B0F91CB49}" destId="{B9A8225C-9CB7-4DF1-AF8B-558B8917ED5F}" srcOrd="0" destOrd="0" presId="urn:microsoft.com/office/officeart/2005/8/layout/venn2"/>
    <dgm:cxn modelId="{3AFEB800-89E9-44A9-B839-CEBF41C5B302}" type="presParOf" srcId="{8712654B-17FA-4C2A-BAE0-2D9B0F91CB49}" destId="{F22457C6-8F68-4880-B0A7-B108B189424D}" srcOrd="1" destOrd="0" presId="urn:microsoft.com/office/officeart/2005/8/layout/venn2"/>
    <dgm:cxn modelId="{404422A3-6ABD-453E-A413-D63633672F50}" type="presParOf" srcId="{C4FC9752-713A-4189-AB69-7C43C9DF6F99}" destId="{ABC2A77F-436F-4D26-B58E-4F994DC5950B}" srcOrd="2" destOrd="0" presId="urn:microsoft.com/office/officeart/2005/8/layout/venn2"/>
    <dgm:cxn modelId="{9F1460A0-45D6-4B6C-A515-5FAF7D2D61C8}" type="presParOf" srcId="{ABC2A77F-436F-4D26-B58E-4F994DC5950B}" destId="{0C286BD6-6A99-4D70-9019-2F2BDDAFAE12}" srcOrd="0" destOrd="0" presId="urn:microsoft.com/office/officeart/2005/8/layout/venn2"/>
    <dgm:cxn modelId="{385DD0B0-FB27-4C1A-8B98-E954D85D0A27}" type="presParOf" srcId="{ABC2A77F-436F-4D26-B58E-4F994DC5950B}" destId="{44F75468-4B45-4240-BF70-54C47EF57080}" srcOrd="1" destOrd="0" presId="urn:microsoft.com/office/officeart/2005/8/layout/venn2"/>
  </dgm:cxnLst>
  <dgm:bg/>
  <dgm:whole/>
  <dgm:extLst>
    <a:ext uri="http://schemas.microsoft.com/office/drawing/2008/diagram">
      <dsp:dataModelExt xmlns:dsp="http://schemas.microsoft.com/office/drawing/2008/diagram" relId="rId11" minVer="http://schemas.openxmlformats.org/drawingml/2006/diagram"/>
    </a:ext>
    <a:ext uri="{C62137D5-CB1D-491B-B009-E17868A290BF}">
      <dgm14:recolorImg xmlns:dgm14="http://schemas.microsoft.com/office/drawing/2010/diagram" val="1"/>
    </a:ext>
  </dgm:extLst>
</dgm:dataModel>
</file>

<file path=xl/diagrams/data3.xml><?xml version="1.0" encoding="utf-8"?>
<dgm:dataModel xmlns:dgm="http://schemas.openxmlformats.org/drawingml/2006/diagram" xmlns:a="http://schemas.openxmlformats.org/drawingml/2006/main">
  <dgm:ptLst>
    <dgm:pt modelId="{214CB41C-7DC8-46A2-AD35-11B815DA581B}" type="doc">
      <dgm:prSet loTypeId="urn:microsoft.com/office/officeart/2005/8/layout/target1" loCatId="relationship" qsTypeId="urn:microsoft.com/office/officeart/2005/8/quickstyle/3d6" qsCatId="3D" csTypeId="urn:microsoft.com/office/officeart/2005/8/colors/colorful1" csCatId="colorful" phldr="1"/>
      <dgm:spPr/>
    </dgm:pt>
    <dgm:pt modelId="{25EA7D6E-99F1-4462-B118-CD7F631F49DB}">
      <dgm:prSet phldrT="[Texte]"/>
      <dgm:spPr/>
      <dgm:t>
        <a:bodyPr/>
        <a:lstStyle/>
        <a:p>
          <a:r>
            <a:rPr lang="fr-FR"/>
            <a:t>garniture</a:t>
          </a:r>
        </a:p>
      </dgm:t>
    </dgm:pt>
    <dgm:pt modelId="{C54227E8-A1AC-4B33-A6D7-03C8C22EC5E9}" type="parTrans" cxnId="{5C706EF4-AFD2-4C44-BD03-3F7A7322A399}">
      <dgm:prSet/>
      <dgm:spPr/>
      <dgm:t>
        <a:bodyPr/>
        <a:lstStyle/>
        <a:p>
          <a:endParaRPr lang="fr-FR"/>
        </a:p>
      </dgm:t>
    </dgm:pt>
    <dgm:pt modelId="{8951920F-9618-44FC-94BD-50DA86F9EC65}" type="sibTrans" cxnId="{5C706EF4-AFD2-4C44-BD03-3F7A7322A399}">
      <dgm:prSet/>
      <dgm:spPr/>
      <dgm:t>
        <a:bodyPr/>
        <a:lstStyle/>
        <a:p>
          <a:endParaRPr lang="fr-FR"/>
        </a:p>
      </dgm:t>
    </dgm:pt>
    <dgm:pt modelId="{2DFB2CD0-6288-49B7-9A82-33943972DFBD}">
      <dgm:prSet phldrT="[Texte]"/>
      <dgm:spPr/>
      <dgm:t>
        <a:bodyPr/>
        <a:lstStyle/>
        <a:p>
          <a:r>
            <a:rPr lang="fr-FR"/>
            <a:t>appareil</a:t>
          </a:r>
        </a:p>
      </dgm:t>
    </dgm:pt>
    <dgm:pt modelId="{5AA3C0EA-9D6F-4303-8878-84FF02FFA866}" type="parTrans" cxnId="{360E47DC-E8AE-4906-B6D7-E528EC78DD8E}">
      <dgm:prSet/>
      <dgm:spPr/>
      <dgm:t>
        <a:bodyPr/>
        <a:lstStyle/>
        <a:p>
          <a:endParaRPr lang="fr-FR"/>
        </a:p>
      </dgm:t>
    </dgm:pt>
    <dgm:pt modelId="{CE9F76BE-ABDA-4D02-B8E7-628DB792F2AD}" type="sibTrans" cxnId="{360E47DC-E8AE-4906-B6D7-E528EC78DD8E}">
      <dgm:prSet/>
      <dgm:spPr/>
      <dgm:t>
        <a:bodyPr/>
        <a:lstStyle/>
        <a:p>
          <a:endParaRPr lang="fr-FR"/>
        </a:p>
      </dgm:t>
    </dgm:pt>
    <dgm:pt modelId="{39FAD670-BEE5-4DEC-810E-735C4DC1D039}">
      <dgm:prSet phldrT="[Texte]"/>
      <dgm:spPr/>
      <dgm:t>
        <a:bodyPr/>
        <a:lstStyle/>
        <a:p>
          <a:r>
            <a:rPr lang="fr-FR"/>
            <a:t>pate</a:t>
          </a:r>
        </a:p>
      </dgm:t>
    </dgm:pt>
    <dgm:pt modelId="{4EA035D7-ABB3-4A1A-A1AC-C84A9E89777E}" type="parTrans" cxnId="{4D1CC472-0C59-42CA-B556-E995FCA8C83F}">
      <dgm:prSet/>
      <dgm:spPr/>
      <dgm:t>
        <a:bodyPr/>
        <a:lstStyle/>
        <a:p>
          <a:endParaRPr lang="fr-FR"/>
        </a:p>
      </dgm:t>
    </dgm:pt>
    <dgm:pt modelId="{7198B2D1-F2EC-47D7-8D3B-417A07A01CFD}" type="sibTrans" cxnId="{4D1CC472-0C59-42CA-B556-E995FCA8C83F}">
      <dgm:prSet/>
      <dgm:spPr/>
      <dgm:t>
        <a:bodyPr/>
        <a:lstStyle/>
        <a:p>
          <a:endParaRPr lang="fr-FR"/>
        </a:p>
      </dgm:t>
    </dgm:pt>
    <dgm:pt modelId="{9D7DD4FB-464F-4BC0-AEC6-9816758D0E6D}" type="pres">
      <dgm:prSet presAssocID="{214CB41C-7DC8-46A2-AD35-11B815DA581B}" presName="composite" presStyleCnt="0">
        <dgm:presLayoutVars>
          <dgm:chMax val="5"/>
          <dgm:dir/>
          <dgm:resizeHandles val="exact"/>
        </dgm:presLayoutVars>
      </dgm:prSet>
      <dgm:spPr/>
    </dgm:pt>
    <dgm:pt modelId="{9F6578EC-0EA8-494C-ABE2-36BAEE9A18C4}" type="pres">
      <dgm:prSet presAssocID="{25EA7D6E-99F1-4462-B118-CD7F631F49DB}" presName="circle1" presStyleLbl="lnNode1" presStyleIdx="0" presStyleCnt="3" custScaleX="300926" custScaleY="284723"/>
      <dgm:spPr/>
    </dgm:pt>
    <dgm:pt modelId="{E9A320C5-9217-4BD7-9125-9DF9912C1300}" type="pres">
      <dgm:prSet presAssocID="{25EA7D6E-99F1-4462-B118-CD7F631F49DB}" presName="text1" presStyleLbl="revTx" presStyleIdx="0" presStyleCnt="3">
        <dgm:presLayoutVars>
          <dgm:bulletEnabled val="1"/>
        </dgm:presLayoutVars>
      </dgm:prSet>
      <dgm:spPr/>
    </dgm:pt>
    <dgm:pt modelId="{F0071ECC-22C7-4606-A1DC-EECA13F7ED1C}" type="pres">
      <dgm:prSet presAssocID="{25EA7D6E-99F1-4462-B118-CD7F631F49DB}" presName="line1" presStyleLbl="callout" presStyleIdx="0" presStyleCnt="6"/>
      <dgm:spPr/>
    </dgm:pt>
    <dgm:pt modelId="{3DD5EF9D-7C8B-46F9-9947-1A2E8E3674C2}" type="pres">
      <dgm:prSet presAssocID="{25EA7D6E-99F1-4462-B118-CD7F631F49DB}" presName="d1" presStyleLbl="callout" presStyleIdx="1" presStyleCnt="6"/>
      <dgm:spPr/>
    </dgm:pt>
    <dgm:pt modelId="{D1190DAD-5841-4615-998E-900BFF221814}" type="pres">
      <dgm:prSet presAssocID="{2DFB2CD0-6288-49B7-9A82-33943972DFBD}" presName="circle2" presStyleLbl="lnNode1" presStyleIdx="1" presStyleCnt="3" custScaleX="157407" custScaleY="156636"/>
      <dgm:spPr/>
    </dgm:pt>
    <dgm:pt modelId="{ED7C3A72-918F-4DBA-8C27-EBF5DF84000B}" type="pres">
      <dgm:prSet presAssocID="{2DFB2CD0-6288-49B7-9A82-33943972DFBD}" presName="text2" presStyleLbl="revTx" presStyleIdx="1" presStyleCnt="3">
        <dgm:presLayoutVars>
          <dgm:bulletEnabled val="1"/>
        </dgm:presLayoutVars>
      </dgm:prSet>
      <dgm:spPr/>
    </dgm:pt>
    <dgm:pt modelId="{A4D86D11-9E63-437A-A30B-93AF2E24557B}" type="pres">
      <dgm:prSet presAssocID="{2DFB2CD0-6288-49B7-9A82-33943972DFBD}" presName="line2" presStyleLbl="callout" presStyleIdx="2" presStyleCnt="6"/>
      <dgm:spPr/>
    </dgm:pt>
    <dgm:pt modelId="{A6F30462-8FBB-4858-BB15-629689765207}" type="pres">
      <dgm:prSet presAssocID="{2DFB2CD0-6288-49B7-9A82-33943972DFBD}" presName="d2" presStyleLbl="callout" presStyleIdx="3" presStyleCnt="6"/>
      <dgm:spPr/>
    </dgm:pt>
    <dgm:pt modelId="{BE22EF5A-D512-4CCB-9ACA-0274A5AFAA68}" type="pres">
      <dgm:prSet presAssocID="{39FAD670-BEE5-4DEC-810E-735C4DC1D039}" presName="circle3" presStyleLbl="lnNode1" presStyleIdx="2" presStyleCnt="3"/>
      <dgm:spPr/>
    </dgm:pt>
    <dgm:pt modelId="{14F73FC4-6E68-476D-9180-080210AE3637}" type="pres">
      <dgm:prSet presAssocID="{39FAD670-BEE5-4DEC-810E-735C4DC1D039}" presName="text3" presStyleLbl="revTx" presStyleIdx="2" presStyleCnt="3">
        <dgm:presLayoutVars>
          <dgm:bulletEnabled val="1"/>
        </dgm:presLayoutVars>
      </dgm:prSet>
      <dgm:spPr/>
    </dgm:pt>
    <dgm:pt modelId="{D78CABE5-3F06-4918-8B9F-95537A2E4443}" type="pres">
      <dgm:prSet presAssocID="{39FAD670-BEE5-4DEC-810E-735C4DC1D039}" presName="line3" presStyleLbl="callout" presStyleIdx="4" presStyleCnt="6"/>
      <dgm:spPr/>
    </dgm:pt>
    <dgm:pt modelId="{CCF735EC-3542-4286-ADA4-38059AC52901}" type="pres">
      <dgm:prSet presAssocID="{39FAD670-BEE5-4DEC-810E-735C4DC1D039}" presName="d3" presStyleLbl="callout" presStyleIdx="5" presStyleCnt="6" custFlipVert="1" custFlipHor="1" custScaleX="33894" custScaleY="23491" custLinFactNeighborX="36384" custLinFactNeighborY="-38715"/>
      <dgm:spPr/>
    </dgm:pt>
  </dgm:ptLst>
  <dgm:cxnLst>
    <dgm:cxn modelId="{53344325-8DD0-4FDE-9C3A-95655FD34346}" type="presOf" srcId="{214CB41C-7DC8-46A2-AD35-11B815DA581B}" destId="{9D7DD4FB-464F-4BC0-AEC6-9816758D0E6D}" srcOrd="0" destOrd="0" presId="urn:microsoft.com/office/officeart/2005/8/layout/target1"/>
    <dgm:cxn modelId="{4D1CC472-0C59-42CA-B556-E995FCA8C83F}" srcId="{214CB41C-7DC8-46A2-AD35-11B815DA581B}" destId="{39FAD670-BEE5-4DEC-810E-735C4DC1D039}" srcOrd="2" destOrd="0" parTransId="{4EA035D7-ABB3-4A1A-A1AC-C84A9E89777E}" sibTransId="{7198B2D1-F2EC-47D7-8D3B-417A07A01CFD}"/>
    <dgm:cxn modelId="{2A2AF281-F7F8-434D-A5A5-211093142D4D}" type="presOf" srcId="{2DFB2CD0-6288-49B7-9A82-33943972DFBD}" destId="{ED7C3A72-918F-4DBA-8C27-EBF5DF84000B}" srcOrd="0" destOrd="0" presId="urn:microsoft.com/office/officeart/2005/8/layout/target1"/>
    <dgm:cxn modelId="{1F8031A3-9862-410C-BB2A-F6D70FC1AE22}" type="presOf" srcId="{25EA7D6E-99F1-4462-B118-CD7F631F49DB}" destId="{E9A320C5-9217-4BD7-9125-9DF9912C1300}" srcOrd="0" destOrd="0" presId="urn:microsoft.com/office/officeart/2005/8/layout/target1"/>
    <dgm:cxn modelId="{6B1E49AE-D463-49A4-A895-1CD6753D4B74}" type="presOf" srcId="{39FAD670-BEE5-4DEC-810E-735C4DC1D039}" destId="{14F73FC4-6E68-476D-9180-080210AE3637}" srcOrd="0" destOrd="0" presId="urn:microsoft.com/office/officeart/2005/8/layout/target1"/>
    <dgm:cxn modelId="{360E47DC-E8AE-4906-B6D7-E528EC78DD8E}" srcId="{214CB41C-7DC8-46A2-AD35-11B815DA581B}" destId="{2DFB2CD0-6288-49B7-9A82-33943972DFBD}" srcOrd="1" destOrd="0" parTransId="{5AA3C0EA-9D6F-4303-8878-84FF02FFA866}" sibTransId="{CE9F76BE-ABDA-4D02-B8E7-628DB792F2AD}"/>
    <dgm:cxn modelId="{5C706EF4-AFD2-4C44-BD03-3F7A7322A399}" srcId="{214CB41C-7DC8-46A2-AD35-11B815DA581B}" destId="{25EA7D6E-99F1-4462-B118-CD7F631F49DB}" srcOrd="0" destOrd="0" parTransId="{C54227E8-A1AC-4B33-A6D7-03C8C22EC5E9}" sibTransId="{8951920F-9618-44FC-94BD-50DA86F9EC65}"/>
    <dgm:cxn modelId="{B5BC6438-B83A-4182-A518-9F8D39A211D8}" type="presParOf" srcId="{9D7DD4FB-464F-4BC0-AEC6-9816758D0E6D}" destId="{9F6578EC-0EA8-494C-ABE2-36BAEE9A18C4}" srcOrd="0" destOrd="0" presId="urn:microsoft.com/office/officeart/2005/8/layout/target1"/>
    <dgm:cxn modelId="{99A82825-CC60-42B1-B7A5-2F4BACE3CDCB}" type="presParOf" srcId="{9D7DD4FB-464F-4BC0-AEC6-9816758D0E6D}" destId="{E9A320C5-9217-4BD7-9125-9DF9912C1300}" srcOrd="1" destOrd="0" presId="urn:microsoft.com/office/officeart/2005/8/layout/target1"/>
    <dgm:cxn modelId="{4DE91204-C86A-4088-B084-8F00A3865FBA}" type="presParOf" srcId="{9D7DD4FB-464F-4BC0-AEC6-9816758D0E6D}" destId="{F0071ECC-22C7-4606-A1DC-EECA13F7ED1C}" srcOrd="2" destOrd="0" presId="urn:microsoft.com/office/officeart/2005/8/layout/target1"/>
    <dgm:cxn modelId="{726ECAEA-3CEC-4D62-AEAF-22A05A4D3E39}" type="presParOf" srcId="{9D7DD4FB-464F-4BC0-AEC6-9816758D0E6D}" destId="{3DD5EF9D-7C8B-46F9-9947-1A2E8E3674C2}" srcOrd="3" destOrd="0" presId="urn:microsoft.com/office/officeart/2005/8/layout/target1"/>
    <dgm:cxn modelId="{407E05E9-D0D9-45E8-BA82-C1DDE8ACD61E}" type="presParOf" srcId="{9D7DD4FB-464F-4BC0-AEC6-9816758D0E6D}" destId="{D1190DAD-5841-4615-998E-900BFF221814}" srcOrd="4" destOrd="0" presId="urn:microsoft.com/office/officeart/2005/8/layout/target1"/>
    <dgm:cxn modelId="{690623FC-5620-4E55-B735-A8E2EC712D7B}" type="presParOf" srcId="{9D7DD4FB-464F-4BC0-AEC6-9816758D0E6D}" destId="{ED7C3A72-918F-4DBA-8C27-EBF5DF84000B}" srcOrd="5" destOrd="0" presId="urn:microsoft.com/office/officeart/2005/8/layout/target1"/>
    <dgm:cxn modelId="{9269254C-6DC5-4CAF-BC8B-F46BB007C63F}" type="presParOf" srcId="{9D7DD4FB-464F-4BC0-AEC6-9816758D0E6D}" destId="{A4D86D11-9E63-437A-A30B-93AF2E24557B}" srcOrd="6" destOrd="0" presId="urn:microsoft.com/office/officeart/2005/8/layout/target1"/>
    <dgm:cxn modelId="{5BAA1027-3D52-442F-931B-D3E2587430C1}" type="presParOf" srcId="{9D7DD4FB-464F-4BC0-AEC6-9816758D0E6D}" destId="{A6F30462-8FBB-4858-BB15-629689765207}" srcOrd="7" destOrd="0" presId="urn:microsoft.com/office/officeart/2005/8/layout/target1"/>
    <dgm:cxn modelId="{E6727EED-C18C-418E-9057-4AC642A0A02F}" type="presParOf" srcId="{9D7DD4FB-464F-4BC0-AEC6-9816758D0E6D}" destId="{BE22EF5A-D512-4CCB-9ACA-0274A5AFAA68}" srcOrd="8" destOrd="0" presId="urn:microsoft.com/office/officeart/2005/8/layout/target1"/>
    <dgm:cxn modelId="{A5A07AC8-C3CF-416F-9A73-EE610ECD06FB}" type="presParOf" srcId="{9D7DD4FB-464F-4BC0-AEC6-9816758D0E6D}" destId="{14F73FC4-6E68-476D-9180-080210AE3637}" srcOrd="9" destOrd="0" presId="urn:microsoft.com/office/officeart/2005/8/layout/target1"/>
    <dgm:cxn modelId="{AA797888-28BB-4154-8B72-965F9ADB3FBC}" type="presParOf" srcId="{9D7DD4FB-464F-4BC0-AEC6-9816758D0E6D}" destId="{D78CABE5-3F06-4918-8B9F-95537A2E4443}" srcOrd="10" destOrd="0" presId="urn:microsoft.com/office/officeart/2005/8/layout/target1"/>
    <dgm:cxn modelId="{0B987A84-66DF-4DC6-AD6C-5B2585D87501}" type="presParOf" srcId="{9D7DD4FB-464F-4BC0-AEC6-9816758D0E6D}" destId="{CCF735EC-3542-4286-ADA4-38059AC52901}" srcOrd="11" destOrd="0" presId="urn:microsoft.com/office/officeart/2005/8/layout/target1"/>
  </dgm:cxnLst>
  <dgm:bg/>
  <dgm:whole/>
  <dgm:extLst>
    <a:ext uri="http://schemas.microsoft.com/office/drawing/2008/diagram">
      <dsp:dataModelExt xmlns:dsp="http://schemas.microsoft.com/office/drawing/2008/diagram" relId="rId16"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D870483E-7446-4CDE-BD88-23480D18BF63}">
      <dsp:nvSpPr>
        <dsp:cNvPr id="0" name=""/>
        <dsp:cNvSpPr/>
      </dsp:nvSpPr>
      <dsp:spPr>
        <a:xfrm>
          <a:off x="1498930" y="2513012"/>
          <a:ext cx="2295144" cy="0"/>
        </a:xfrm>
        <a:prstGeom prst="line">
          <a:avLst/>
        </a:prstGeom>
        <a:noFill/>
        <a:ln w="1270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9FF8222B-38FE-4962-9A5B-294503C536C0}">
      <dsp:nvSpPr>
        <dsp:cNvPr id="0" name=""/>
        <dsp:cNvSpPr/>
      </dsp:nvSpPr>
      <dsp:spPr>
        <a:xfrm>
          <a:off x="1498930" y="1712912"/>
          <a:ext cx="1965960" cy="0"/>
        </a:xfrm>
        <a:prstGeom prst="line">
          <a:avLst/>
        </a:prstGeom>
        <a:noFill/>
        <a:ln w="1270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E0905140-F001-4B58-9D3F-841CDFF024E2}">
      <dsp:nvSpPr>
        <dsp:cNvPr id="0" name=""/>
        <dsp:cNvSpPr/>
      </dsp:nvSpPr>
      <dsp:spPr>
        <a:xfrm>
          <a:off x="1498930" y="912812"/>
          <a:ext cx="2295144" cy="0"/>
        </a:xfrm>
        <a:prstGeom prst="line">
          <a:avLst/>
        </a:prstGeom>
        <a:noFill/>
        <a:ln w="12700" cap="flat" cmpd="sng" algn="ctr">
          <a:solidFill>
            <a:schemeClr val="accent1">
              <a:shade val="60000"/>
              <a:hueOff val="0"/>
              <a:satOff val="0"/>
              <a:lumOff val="0"/>
              <a:alphaOff val="0"/>
            </a:schemeClr>
          </a:solidFill>
          <a:prstDash val="solid"/>
          <a:miter lim="800000"/>
        </a:ln>
        <a:effectLst/>
      </dsp:spPr>
      <dsp:style>
        <a:lnRef idx="2">
          <a:scrgbClr r="0" g="0" b="0"/>
        </a:lnRef>
        <a:fillRef idx="0">
          <a:scrgbClr r="0" g="0" b="0"/>
        </a:fillRef>
        <a:effectRef idx="0">
          <a:scrgbClr r="0" g="0" b="0"/>
        </a:effectRef>
        <a:fontRef idx="minor"/>
      </dsp:style>
    </dsp:sp>
    <dsp:sp modelId="{BABDF8D1-279B-4D6D-8F22-F0CAB8BB57AF}">
      <dsp:nvSpPr>
        <dsp:cNvPr id="0" name=""/>
        <dsp:cNvSpPr/>
      </dsp:nvSpPr>
      <dsp:spPr>
        <a:xfrm>
          <a:off x="355930" y="569912"/>
          <a:ext cx="2286000" cy="22860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179D3077-0512-4CB8-A56D-D0514267689C}">
      <dsp:nvSpPr>
        <dsp:cNvPr id="0" name=""/>
        <dsp:cNvSpPr/>
      </dsp:nvSpPr>
      <dsp:spPr>
        <a:xfrm>
          <a:off x="767410" y="1783778"/>
          <a:ext cx="1463040" cy="754380"/>
        </a:xfrm>
        <a:prstGeom prst="rect">
          <a:avLst/>
        </a:prstGeom>
        <a:noFill/>
        <a:ln w="12700" cap="flat" cmpd="sng" algn="ctr">
          <a:noFill/>
          <a:prstDash val="solid"/>
          <a:miter lim="800000"/>
        </a:ln>
        <a:effectLst/>
        <a:sp3d/>
      </dsp:spPr>
      <dsp:style>
        <a:lnRef idx="2">
          <a:scrgbClr r="0" g="0" b="0"/>
        </a:lnRef>
        <a:fillRef idx="1">
          <a:scrgbClr r="0" g="0" b="0"/>
        </a:fillRef>
        <a:effectRef idx="0">
          <a:scrgbClr r="0" g="0" b="0"/>
        </a:effectRef>
        <a:fontRef idx="minor">
          <a:schemeClr val="lt1"/>
        </a:fontRef>
      </dsp:style>
      <dsp:txBody>
        <a:bodyPr spcFirstLastPara="0" vert="horz" wrap="square" lIns="0" tIns="0" rIns="0" bIns="0" numCol="1" spcCol="1270" anchor="b" anchorCtr="0">
          <a:noAutofit/>
        </a:bodyPr>
        <a:lstStyle/>
        <a:p>
          <a:pPr marL="0" lvl="0" indent="0" algn="ctr" defTabSz="2400300">
            <a:lnSpc>
              <a:spcPct val="90000"/>
            </a:lnSpc>
            <a:spcBef>
              <a:spcPct val="0"/>
            </a:spcBef>
            <a:spcAft>
              <a:spcPct val="35000"/>
            </a:spcAft>
            <a:buNone/>
          </a:pPr>
          <a:endParaRPr lang="fr-FR" sz="5400" kern="1200"/>
        </a:p>
      </dsp:txBody>
      <dsp:txXfrm>
        <a:off x="767410" y="1783778"/>
        <a:ext cx="1463040" cy="754380"/>
      </dsp:txXfrm>
    </dsp:sp>
    <dsp:sp modelId="{B6CBA045-B62A-49E8-AF8C-33CB5B1EB239}">
      <dsp:nvSpPr>
        <dsp:cNvPr id="0" name=""/>
        <dsp:cNvSpPr/>
      </dsp:nvSpPr>
      <dsp:spPr>
        <a:xfrm>
          <a:off x="3489277" y="569912"/>
          <a:ext cx="685800" cy="6858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65EF75F8-B694-4E25-9008-715335530F71}">
      <dsp:nvSpPr>
        <dsp:cNvPr id="0" name=""/>
        <dsp:cNvSpPr/>
      </dsp:nvSpPr>
      <dsp:spPr>
        <a:xfrm>
          <a:off x="4136974" y="569912"/>
          <a:ext cx="79095" cy="68580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9050" tIns="0" rIns="19050" bIns="0" numCol="1" spcCol="1270" anchor="ctr" anchorCtr="0">
          <a:noAutofit/>
        </a:bodyPr>
        <a:lstStyle/>
        <a:p>
          <a:pPr marL="0" lvl="0" indent="0" algn="l" defTabSz="222250">
            <a:lnSpc>
              <a:spcPct val="90000"/>
            </a:lnSpc>
            <a:spcBef>
              <a:spcPct val="0"/>
            </a:spcBef>
            <a:spcAft>
              <a:spcPct val="35000"/>
            </a:spcAft>
            <a:buNone/>
          </a:pPr>
          <a:endParaRPr lang="fr-FR" sz="500" kern="1200"/>
        </a:p>
      </dsp:txBody>
      <dsp:txXfrm>
        <a:off x="4136974" y="569912"/>
        <a:ext cx="79095" cy="685800"/>
      </dsp:txXfrm>
    </dsp:sp>
    <dsp:sp modelId="{D3721737-44BF-4B76-9C80-1269A215E596}">
      <dsp:nvSpPr>
        <dsp:cNvPr id="0" name=""/>
        <dsp:cNvSpPr/>
      </dsp:nvSpPr>
      <dsp:spPr>
        <a:xfrm>
          <a:off x="3121990" y="1370012"/>
          <a:ext cx="685800" cy="6858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AC68ED78-1E49-4BC3-A4E6-A30A41AEAE32}">
      <dsp:nvSpPr>
        <dsp:cNvPr id="0" name=""/>
        <dsp:cNvSpPr/>
      </dsp:nvSpPr>
      <dsp:spPr>
        <a:xfrm>
          <a:off x="3807790" y="1370012"/>
          <a:ext cx="112014" cy="68580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9050" tIns="0" rIns="19050" bIns="0" numCol="1" spcCol="1270" anchor="ctr" anchorCtr="0">
          <a:noAutofit/>
        </a:bodyPr>
        <a:lstStyle/>
        <a:p>
          <a:pPr marL="0" lvl="0" indent="0" algn="l" defTabSz="222250">
            <a:lnSpc>
              <a:spcPct val="90000"/>
            </a:lnSpc>
            <a:spcBef>
              <a:spcPct val="0"/>
            </a:spcBef>
            <a:spcAft>
              <a:spcPct val="35000"/>
            </a:spcAft>
            <a:buNone/>
          </a:pPr>
          <a:endParaRPr lang="fr-FR" sz="500" kern="1200"/>
        </a:p>
      </dsp:txBody>
      <dsp:txXfrm>
        <a:off x="3807790" y="1370012"/>
        <a:ext cx="112014" cy="685800"/>
      </dsp:txXfrm>
    </dsp:sp>
    <dsp:sp modelId="{D7B42A20-E06D-4C42-992A-B77D24D9D409}">
      <dsp:nvSpPr>
        <dsp:cNvPr id="0" name=""/>
        <dsp:cNvSpPr/>
      </dsp:nvSpPr>
      <dsp:spPr>
        <a:xfrm>
          <a:off x="3451174" y="2170112"/>
          <a:ext cx="685800" cy="685800"/>
        </a:xfrm>
        <a:prstGeom prst="ellipse">
          <a:avLst/>
        </a:prstGeom>
        <a:solidFill>
          <a:schemeClr val="accent1">
            <a:tint val="50000"/>
            <a:hueOff val="0"/>
            <a:satOff val="0"/>
            <a:lumOff val="0"/>
            <a:alphaOff val="0"/>
          </a:schemeClr>
        </a:solidFill>
        <a:ln w="12700" cap="flat" cmpd="sng" algn="ctr">
          <a:solidFill>
            <a:schemeClr val="lt1">
              <a:hueOff val="0"/>
              <a:satOff val="0"/>
              <a:lumOff val="0"/>
              <a:alphaOff val="0"/>
            </a:schemeClr>
          </a:solidFill>
          <a:prstDash val="solid"/>
          <a:miter lim="800000"/>
        </a:ln>
        <a:effectLst/>
      </dsp:spPr>
      <dsp:style>
        <a:lnRef idx="2">
          <a:scrgbClr r="0" g="0" b="0"/>
        </a:lnRef>
        <a:fillRef idx="1">
          <a:scrgbClr r="0" g="0" b="0"/>
        </a:fillRef>
        <a:effectRef idx="0">
          <a:scrgbClr r="0" g="0" b="0"/>
        </a:effectRef>
        <a:fontRef idx="minor"/>
      </dsp:style>
    </dsp:sp>
    <dsp:sp modelId="{A2221F4A-ECBF-4140-926E-593C4CD4B4D4}">
      <dsp:nvSpPr>
        <dsp:cNvPr id="0" name=""/>
        <dsp:cNvSpPr/>
      </dsp:nvSpPr>
      <dsp:spPr>
        <a:xfrm>
          <a:off x="4136974" y="2170112"/>
          <a:ext cx="79095" cy="685800"/>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19050" tIns="0" rIns="19050" bIns="0" numCol="1" spcCol="1270" anchor="ctr" anchorCtr="0">
          <a:noAutofit/>
        </a:bodyPr>
        <a:lstStyle/>
        <a:p>
          <a:pPr marL="0" lvl="0" indent="0" algn="l" defTabSz="222250">
            <a:lnSpc>
              <a:spcPct val="90000"/>
            </a:lnSpc>
            <a:spcBef>
              <a:spcPct val="0"/>
            </a:spcBef>
            <a:spcAft>
              <a:spcPct val="35000"/>
            </a:spcAft>
            <a:buNone/>
          </a:pPr>
          <a:endParaRPr lang="fr-FR" sz="500" kern="1200"/>
        </a:p>
      </dsp:txBody>
      <dsp:txXfrm>
        <a:off x="4136974" y="2170112"/>
        <a:ext cx="79095" cy="685800"/>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5B4614C3-1B0B-40B3-9F56-5CF9763999AB}">
      <dsp:nvSpPr>
        <dsp:cNvPr id="0" name=""/>
        <dsp:cNvSpPr/>
      </dsp:nvSpPr>
      <dsp:spPr>
        <a:xfrm>
          <a:off x="365292" y="0"/>
          <a:ext cx="3281363" cy="3281363"/>
        </a:xfrm>
        <a:prstGeom prst="ellipse">
          <a:avLst/>
        </a:prstGeom>
        <a:solidFill>
          <a:schemeClr val="accent6">
            <a:lumMod val="75000"/>
          </a:schemeClr>
        </a:solidFill>
        <a:ln>
          <a:solidFill>
            <a:srgbClr val="FFFF99"/>
          </a:solidFill>
        </a:ln>
        <a:effectLst/>
        <a:scene3d>
          <a:camera prst="orthographicFront">
            <a:rot lat="0" lon="0" rev="0"/>
          </a:camera>
          <a:lightRig rig="contrasting" dir="t">
            <a:rot lat="0" lon="0" rev="1200000"/>
          </a:lightRig>
        </a:scene3d>
        <a:sp3d contourW="19050" prstMaterial="metal">
          <a:bevelT w="88900" h="203200"/>
          <a:bevelB w="165100" h="254000"/>
        </a:sp3d>
      </dsp:spPr>
      <dsp:style>
        <a:lnRef idx="0">
          <a:scrgbClr r="0" g="0" b="0"/>
        </a:lnRef>
        <a:fillRef idx="1">
          <a:scrgbClr r="0" g="0" b="0"/>
        </a:fillRef>
        <a:effectRef idx="2">
          <a:scrgbClr r="0" g="0" b="0"/>
        </a:effectRef>
        <a:fontRef idx="minor">
          <a:schemeClr val="lt1"/>
        </a:fontRef>
      </dsp:style>
      <dsp:txBody>
        <a:bodyPr spcFirstLastPara="0" vert="horz" wrap="square" lIns="92456" tIns="92456" rIns="92456" bIns="92456" numCol="1" spcCol="1270" anchor="ctr" anchorCtr="0">
          <a:noAutofit/>
        </a:bodyPr>
        <a:lstStyle/>
        <a:p>
          <a:pPr marL="0" lvl="0" indent="0" algn="ctr" defTabSz="577850">
            <a:lnSpc>
              <a:spcPct val="90000"/>
            </a:lnSpc>
            <a:spcBef>
              <a:spcPct val="0"/>
            </a:spcBef>
            <a:spcAft>
              <a:spcPct val="35000"/>
            </a:spcAft>
            <a:buNone/>
          </a:pPr>
          <a:r>
            <a:rPr lang="fr-FR" sz="1300" kern="1200"/>
            <a:t>pâte à foncer</a:t>
          </a:r>
        </a:p>
      </dsp:txBody>
      <dsp:txXfrm>
        <a:off x="1432555" y="164068"/>
        <a:ext cx="1146836" cy="492204"/>
      </dsp:txXfrm>
    </dsp:sp>
    <dsp:sp modelId="{B9A8225C-9CB7-4DF1-AF8B-558B8917ED5F}">
      <dsp:nvSpPr>
        <dsp:cNvPr id="0" name=""/>
        <dsp:cNvSpPr/>
      </dsp:nvSpPr>
      <dsp:spPr>
        <a:xfrm>
          <a:off x="792985" y="493246"/>
          <a:ext cx="2318775" cy="2254542"/>
        </a:xfrm>
        <a:prstGeom prst="ellipse">
          <a:avLst/>
        </a:prstGeom>
        <a:solidFill>
          <a:schemeClr val="accent3">
            <a:hueOff val="0"/>
            <a:satOff val="0"/>
            <a:lumOff val="0"/>
            <a:alphaOff val="0"/>
          </a:schemeClr>
        </a:solidFill>
        <a:ln>
          <a:noFill/>
        </a:ln>
        <a:effectLst/>
        <a:scene3d>
          <a:camera prst="orthographicFront">
            <a:rot lat="0" lon="0" rev="0"/>
          </a:camera>
          <a:lightRig rig="contrasting" dir="t">
            <a:rot lat="0" lon="0" rev="1200000"/>
          </a:lightRig>
        </a:scene3d>
        <a:sp3d contourW="19050" prstMaterial="metal">
          <a:bevelT w="88900" h="203200"/>
          <a:bevelB w="165100" h="254000"/>
        </a:sp3d>
      </dsp:spPr>
      <dsp:style>
        <a:lnRef idx="0">
          <a:scrgbClr r="0" g="0" b="0"/>
        </a:lnRef>
        <a:fillRef idx="1">
          <a:scrgbClr r="0" g="0" b="0"/>
        </a:fillRef>
        <a:effectRef idx="2">
          <a:scrgbClr r="0" g="0" b="0"/>
        </a:effectRef>
        <a:fontRef idx="minor">
          <a:schemeClr val="lt1"/>
        </a:fontRef>
      </dsp:style>
      <dsp:txBody>
        <a:bodyPr spcFirstLastPara="0" vert="horz" wrap="square" lIns="92456" tIns="92456" rIns="92456" bIns="92456" numCol="1" spcCol="1270" anchor="ctr" anchorCtr="0">
          <a:noAutofit/>
        </a:bodyPr>
        <a:lstStyle/>
        <a:p>
          <a:pPr marL="0" lvl="0" indent="0" algn="ctr" defTabSz="577850">
            <a:lnSpc>
              <a:spcPct val="90000"/>
            </a:lnSpc>
            <a:spcBef>
              <a:spcPct val="0"/>
            </a:spcBef>
            <a:spcAft>
              <a:spcPct val="35000"/>
            </a:spcAft>
            <a:buNone/>
          </a:pPr>
          <a:r>
            <a:rPr lang="fr-FR" sz="1300" kern="1200"/>
            <a:t>appareil</a:t>
          </a:r>
        </a:p>
      </dsp:txBody>
      <dsp:txXfrm>
        <a:off x="1412098" y="634155"/>
        <a:ext cx="1080549" cy="422726"/>
      </dsp:txXfrm>
    </dsp:sp>
    <dsp:sp modelId="{0C286BD6-6A99-4D70-9019-2F2BDDAFAE12}">
      <dsp:nvSpPr>
        <dsp:cNvPr id="0" name=""/>
        <dsp:cNvSpPr/>
      </dsp:nvSpPr>
      <dsp:spPr>
        <a:xfrm>
          <a:off x="1255206" y="1004761"/>
          <a:ext cx="1376220" cy="1200043"/>
        </a:xfrm>
        <a:prstGeom prst="ellipse">
          <a:avLst/>
        </a:prstGeom>
        <a:solidFill>
          <a:schemeClr val="accent4">
            <a:hueOff val="0"/>
            <a:satOff val="0"/>
            <a:lumOff val="0"/>
            <a:alphaOff val="0"/>
          </a:schemeClr>
        </a:solidFill>
        <a:ln>
          <a:noFill/>
        </a:ln>
        <a:effectLst/>
        <a:scene3d>
          <a:camera prst="orthographicFront">
            <a:rot lat="0" lon="0" rev="0"/>
          </a:camera>
          <a:lightRig rig="contrasting" dir="t">
            <a:rot lat="0" lon="0" rev="1200000"/>
          </a:lightRig>
        </a:scene3d>
        <a:sp3d contourW="19050" prstMaterial="metal">
          <a:bevelT w="88900" h="203200"/>
          <a:bevelB w="165100" h="254000"/>
        </a:sp3d>
      </dsp:spPr>
      <dsp:style>
        <a:lnRef idx="0">
          <a:scrgbClr r="0" g="0" b="0"/>
        </a:lnRef>
        <a:fillRef idx="1">
          <a:scrgbClr r="0" g="0" b="0"/>
        </a:fillRef>
        <a:effectRef idx="2">
          <a:scrgbClr r="0" g="0" b="0"/>
        </a:effectRef>
        <a:fontRef idx="minor">
          <a:schemeClr val="lt1"/>
        </a:fontRef>
      </dsp:style>
      <dsp:txBody>
        <a:bodyPr spcFirstLastPara="0" vert="horz" wrap="square" lIns="92456" tIns="92456" rIns="92456" bIns="92456" numCol="1" spcCol="1270" anchor="ctr" anchorCtr="0">
          <a:noAutofit/>
        </a:bodyPr>
        <a:lstStyle/>
        <a:p>
          <a:pPr marL="0" lvl="0" indent="0" algn="ctr" defTabSz="577850">
            <a:lnSpc>
              <a:spcPct val="90000"/>
            </a:lnSpc>
            <a:spcBef>
              <a:spcPct val="0"/>
            </a:spcBef>
            <a:spcAft>
              <a:spcPct val="35000"/>
            </a:spcAft>
            <a:buNone/>
          </a:pPr>
          <a:r>
            <a:rPr lang="fr-FR" sz="1300" kern="1200"/>
            <a:t>garniture lardons</a:t>
          </a:r>
        </a:p>
      </dsp:txBody>
      <dsp:txXfrm>
        <a:off x="1456748" y="1304772"/>
        <a:ext cx="973134" cy="600021"/>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BE22EF5A-D512-4CCB-9ACA-0274A5AFAA68}">
      <dsp:nvSpPr>
        <dsp:cNvPr id="0" name=""/>
        <dsp:cNvSpPr/>
      </dsp:nvSpPr>
      <dsp:spPr>
        <a:xfrm>
          <a:off x="571500" y="685799"/>
          <a:ext cx="2057400" cy="2057400"/>
        </a:xfrm>
        <a:prstGeom prst="ellipse">
          <a:avLst/>
        </a:prstGeom>
        <a:solidFill>
          <a:schemeClr val="accent4">
            <a:hueOff val="0"/>
            <a:satOff val="0"/>
            <a:lumOff val="0"/>
            <a:alphaOff val="0"/>
          </a:schemeClr>
        </a:solidFill>
        <a:ln>
          <a:noFill/>
        </a:ln>
        <a:effectLst/>
        <a:sp3d prstMaterial="plastic">
          <a:bevelT w="50800" h="50800"/>
          <a:bevelB w="50800" h="50800"/>
        </a:sp3d>
      </dsp:spPr>
      <dsp:style>
        <a:lnRef idx="0">
          <a:scrgbClr r="0" g="0" b="0"/>
        </a:lnRef>
        <a:fillRef idx="1">
          <a:scrgbClr r="0" g="0" b="0"/>
        </a:fillRef>
        <a:effectRef idx="2">
          <a:scrgbClr r="0" g="0" b="0"/>
        </a:effectRef>
        <a:fontRef idx="minor">
          <a:schemeClr val="lt1"/>
        </a:fontRef>
      </dsp:style>
    </dsp:sp>
    <dsp:sp modelId="{D1190DAD-5841-4615-998E-900BFF221814}">
      <dsp:nvSpPr>
        <dsp:cNvPr id="0" name=""/>
        <dsp:cNvSpPr/>
      </dsp:nvSpPr>
      <dsp:spPr>
        <a:xfrm>
          <a:off x="628652" y="747711"/>
          <a:ext cx="1943094" cy="1933577"/>
        </a:xfrm>
        <a:prstGeom prst="ellipse">
          <a:avLst/>
        </a:prstGeom>
        <a:solidFill>
          <a:schemeClr val="accent3">
            <a:hueOff val="0"/>
            <a:satOff val="0"/>
            <a:lumOff val="0"/>
            <a:alphaOff val="0"/>
          </a:schemeClr>
        </a:solidFill>
        <a:ln>
          <a:noFill/>
        </a:ln>
        <a:effectLst/>
        <a:sp3d prstMaterial="plastic">
          <a:bevelT w="50800" h="50800"/>
          <a:bevelB w="50800" h="50800"/>
        </a:sp3d>
      </dsp:spPr>
      <dsp:style>
        <a:lnRef idx="0">
          <a:scrgbClr r="0" g="0" b="0"/>
        </a:lnRef>
        <a:fillRef idx="1">
          <a:scrgbClr r="0" g="0" b="0"/>
        </a:fillRef>
        <a:effectRef idx="2">
          <a:scrgbClr r="0" g="0" b="0"/>
        </a:effectRef>
        <a:fontRef idx="minor">
          <a:schemeClr val="lt1"/>
        </a:fontRef>
      </dsp:style>
    </dsp:sp>
    <dsp:sp modelId="{9F6578EC-0EA8-494C-ABE2-36BAEE9A18C4}">
      <dsp:nvSpPr>
        <dsp:cNvPr id="0" name=""/>
        <dsp:cNvSpPr/>
      </dsp:nvSpPr>
      <dsp:spPr>
        <a:xfrm>
          <a:off x="981074" y="1128710"/>
          <a:ext cx="1238250" cy="1171578"/>
        </a:xfrm>
        <a:prstGeom prst="ellipse">
          <a:avLst/>
        </a:prstGeom>
        <a:solidFill>
          <a:schemeClr val="accent2">
            <a:hueOff val="0"/>
            <a:satOff val="0"/>
            <a:lumOff val="0"/>
            <a:alphaOff val="0"/>
          </a:schemeClr>
        </a:solidFill>
        <a:ln>
          <a:noFill/>
        </a:ln>
        <a:effectLst/>
        <a:sp3d prstMaterial="plastic">
          <a:bevelT w="50800" h="50800"/>
          <a:bevelB w="50800" h="50800"/>
        </a:sp3d>
      </dsp:spPr>
      <dsp:style>
        <a:lnRef idx="0">
          <a:scrgbClr r="0" g="0" b="0"/>
        </a:lnRef>
        <a:fillRef idx="1">
          <a:scrgbClr r="0" g="0" b="0"/>
        </a:fillRef>
        <a:effectRef idx="2">
          <a:scrgbClr r="0" g="0" b="0"/>
        </a:effectRef>
        <a:fontRef idx="minor">
          <a:schemeClr val="lt1"/>
        </a:fontRef>
      </dsp:style>
    </dsp:sp>
    <dsp:sp modelId="{E9A320C5-9217-4BD7-9125-9DF9912C1300}">
      <dsp:nvSpPr>
        <dsp:cNvPr id="0" name=""/>
        <dsp:cNvSpPr/>
      </dsp:nvSpPr>
      <dsp:spPr>
        <a:xfrm>
          <a:off x="2971800" y="0"/>
          <a:ext cx="1028700" cy="600075"/>
        </a:xfrm>
        <a:prstGeom prst="rect">
          <a:avLst/>
        </a:prstGeom>
        <a:solidFill>
          <a:schemeClr val="lt1">
            <a:alpha val="0"/>
            <a:hueOff val="0"/>
            <a:satOff val="0"/>
            <a:lumOff val="0"/>
            <a:alphaOff val="0"/>
          </a:schemeClr>
        </a:solidFill>
        <a:ln>
          <a:noFill/>
        </a:ln>
        <a:effectLst/>
      </dsp:spPr>
      <dsp:style>
        <a:lnRef idx="0">
          <a:scrgbClr r="0" g="0" b="0"/>
        </a:lnRef>
        <a:fillRef idx="1">
          <a:scrgbClr r="0" g="0" b="0"/>
        </a:fillRef>
        <a:effectRef idx="0">
          <a:scrgbClr r="0" g="0" b="0"/>
        </a:effectRef>
        <a:fontRef idx="minor"/>
      </dsp:style>
      <dsp:txBody>
        <a:bodyPr spcFirstLastPara="0" vert="horz" wrap="square" lIns="128016" tIns="22860" rIns="22860" bIns="22860" numCol="1" spcCol="1270" anchor="ctr" anchorCtr="0">
          <a:noAutofit/>
        </a:bodyPr>
        <a:lstStyle/>
        <a:p>
          <a:pPr marL="0" lvl="0" indent="0" algn="l" defTabSz="800100">
            <a:lnSpc>
              <a:spcPct val="90000"/>
            </a:lnSpc>
            <a:spcBef>
              <a:spcPct val="0"/>
            </a:spcBef>
            <a:spcAft>
              <a:spcPct val="35000"/>
            </a:spcAft>
            <a:buNone/>
          </a:pPr>
          <a:r>
            <a:rPr lang="fr-FR" sz="1800" kern="1200"/>
            <a:t>garniture</a:t>
          </a:r>
        </a:p>
      </dsp:txBody>
      <dsp:txXfrm>
        <a:off x="2971800" y="0"/>
        <a:ext cx="1028700" cy="600075"/>
      </dsp:txXfrm>
    </dsp:sp>
    <dsp:sp modelId="{F0071ECC-22C7-4606-A1DC-EECA13F7ED1C}">
      <dsp:nvSpPr>
        <dsp:cNvPr id="0" name=""/>
        <dsp:cNvSpPr/>
      </dsp:nvSpPr>
      <dsp:spPr>
        <a:xfrm>
          <a:off x="2714625" y="300037"/>
          <a:ext cx="257175" cy="0"/>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3DD5EF9D-7C8B-46F9-9947-1A2E8E3674C2}">
      <dsp:nvSpPr>
        <dsp:cNvPr id="0" name=""/>
        <dsp:cNvSpPr/>
      </dsp:nvSpPr>
      <dsp:spPr>
        <a:xfrm rot="5400000">
          <a:off x="1449838" y="450742"/>
          <a:ext cx="1414119" cy="1113396"/>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ED7C3A72-918F-4DBA-8C27-EBF5DF84000B}">
      <dsp:nvSpPr>
        <dsp:cNvPr id="0" name=""/>
        <dsp:cNvSpPr/>
      </dsp:nvSpPr>
      <dsp:spPr>
        <a:xfrm>
          <a:off x="2971800" y="600074"/>
          <a:ext cx="1028700" cy="600075"/>
        </a:xfrm>
        <a:prstGeom prst="rect">
          <a:avLst/>
        </a:prstGeom>
        <a:solidFill>
          <a:schemeClr val="lt1">
            <a:alpha val="0"/>
            <a:hueOff val="0"/>
            <a:satOff val="0"/>
            <a:lumOff val="0"/>
            <a:alphaOff val="0"/>
          </a:schemeClr>
        </a:solidFill>
        <a:ln>
          <a:noFill/>
        </a:ln>
        <a:effectLst/>
      </dsp:spPr>
      <dsp:style>
        <a:lnRef idx="0">
          <a:scrgbClr r="0" g="0" b="0"/>
        </a:lnRef>
        <a:fillRef idx="1">
          <a:scrgbClr r="0" g="0" b="0"/>
        </a:fillRef>
        <a:effectRef idx="0">
          <a:scrgbClr r="0" g="0" b="0"/>
        </a:effectRef>
        <a:fontRef idx="minor"/>
      </dsp:style>
      <dsp:txBody>
        <a:bodyPr spcFirstLastPara="0" vert="horz" wrap="square" lIns="128016" tIns="22860" rIns="22860" bIns="22860" numCol="1" spcCol="1270" anchor="ctr" anchorCtr="0">
          <a:noAutofit/>
        </a:bodyPr>
        <a:lstStyle/>
        <a:p>
          <a:pPr marL="0" lvl="0" indent="0" algn="l" defTabSz="800100">
            <a:lnSpc>
              <a:spcPct val="90000"/>
            </a:lnSpc>
            <a:spcBef>
              <a:spcPct val="0"/>
            </a:spcBef>
            <a:spcAft>
              <a:spcPct val="35000"/>
            </a:spcAft>
            <a:buNone/>
          </a:pPr>
          <a:r>
            <a:rPr lang="fr-FR" sz="1800" kern="1200"/>
            <a:t>appareil</a:t>
          </a:r>
        </a:p>
      </dsp:txBody>
      <dsp:txXfrm>
        <a:off x="2971800" y="600074"/>
        <a:ext cx="1028700" cy="600075"/>
      </dsp:txXfrm>
    </dsp:sp>
    <dsp:sp modelId="{A4D86D11-9E63-437A-A30B-93AF2E24557B}">
      <dsp:nvSpPr>
        <dsp:cNvPr id="0" name=""/>
        <dsp:cNvSpPr/>
      </dsp:nvSpPr>
      <dsp:spPr>
        <a:xfrm>
          <a:off x="2714625" y="900112"/>
          <a:ext cx="257175" cy="0"/>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A6F30462-8FBB-4858-BB15-629689765207}">
      <dsp:nvSpPr>
        <dsp:cNvPr id="0" name=""/>
        <dsp:cNvSpPr/>
      </dsp:nvSpPr>
      <dsp:spPr>
        <a:xfrm rot="5400000">
          <a:off x="1753373" y="1041455"/>
          <a:ext cx="1101943" cy="818502"/>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14F73FC4-6E68-476D-9180-080210AE3637}">
      <dsp:nvSpPr>
        <dsp:cNvPr id="0" name=""/>
        <dsp:cNvSpPr/>
      </dsp:nvSpPr>
      <dsp:spPr>
        <a:xfrm>
          <a:off x="2971800" y="1200150"/>
          <a:ext cx="1028700" cy="600075"/>
        </a:xfrm>
        <a:prstGeom prst="rect">
          <a:avLst/>
        </a:prstGeom>
        <a:solidFill>
          <a:schemeClr val="lt1">
            <a:alpha val="0"/>
            <a:hueOff val="0"/>
            <a:satOff val="0"/>
            <a:lumOff val="0"/>
            <a:alphaOff val="0"/>
          </a:schemeClr>
        </a:solidFill>
        <a:ln>
          <a:noFill/>
        </a:ln>
        <a:effectLst/>
      </dsp:spPr>
      <dsp:style>
        <a:lnRef idx="0">
          <a:scrgbClr r="0" g="0" b="0"/>
        </a:lnRef>
        <a:fillRef idx="1">
          <a:scrgbClr r="0" g="0" b="0"/>
        </a:fillRef>
        <a:effectRef idx="0">
          <a:scrgbClr r="0" g="0" b="0"/>
        </a:effectRef>
        <a:fontRef idx="minor"/>
      </dsp:style>
      <dsp:txBody>
        <a:bodyPr spcFirstLastPara="0" vert="horz" wrap="square" lIns="128016" tIns="22860" rIns="22860" bIns="22860" numCol="1" spcCol="1270" anchor="ctr" anchorCtr="0">
          <a:noAutofit/>
        </a:bodyPr>
        <a:lstStyle/>
        <a:p>
          <a:pPr marL="0" lvl="0" indent="0" algn="l" defTabSz="800100">
            <a:lnSpc>
              <a:spcPct val="90000"/>
            </a:lnSpc>
            <a:spcBef>
              <a:spcPct val="0"/>
            </a:spcBef>
            <a:spcAft>
              <a:spcPct val="35000"/>
            </a:spcAft>
            <a:buNone/>
          </a:pPr>
          <a:r>
            <a:rPr lang="fr-FR" sz="1800" kern="1200"/>
            <a:t>pate</a:t>
          </a:r>
        </a:p>
      </dsp:txBody>
      <dsp:txXfrm>
        <a:off x="2971800" y="1200150"/>
        <a:ext cx="1028700" cy="600075"/>
      </dsp:txXfrm>
    </dsp:sp>
    <dsp:sp modelId="{D78CABE5-3F06-4918-8B9F-95537A2E4443}">
      <dsp:nvSpPr>
        <dsp:cNvPr id="0" name=""/>
        <dsp:cNvSpPr/>
      </dsp:nvSpPr>
      <dsp:spPr>
        <a:xfrm>
          <a:off x="2714625" y="1500187"/>
          <a:ext cx="257175" cy="0"/>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 modelId="{CCF735EC-3542-4286-ADA4-38059AC52901}">
      <dsp:nvSpPr>
        <dsp:cNvPr id="0" name=""/>
        <dsp:cNvSpPr/>
      </dsp:nvSpPr>
      <dsp:spPr>
        <a:xfrm rot="5400000" flipH="1" flipV="1">
          <a:off x="2548972" y="1499955"/>
          <a:ext cx="184944" cy="177471"/>
        </a:xfrm>
        <a:prstGeom prst="line">
          <a:avLst/>
        </a:prstGeom>
        <a:solidFill>
          <a:schemeClr val="accent2">
            <a:hueOff val="0"/>
            <a:satOff val="0"/>
            <a:lumOff val="0"/>
            <a:alphaOff val="0"/>
          </a:schemeClr>
        </a:solidFill>
        <a:ln w="12700" cap="flat" cmpd="sng" algn="ctr">
          <a:solidFill>
            <a:schemeClr val="accent2">
              <a:tint val="50000"/>
              <a:hueOff val="0"/>
              <a:satOff val="0"/>
              <a:lumOff val="0"/>
              <a:alphaOff val="0"/>
            </a:schemeClr>
          </a:solidFill>
          <a:prstDash val="solid"/>
          <a:miter lim="800000"/>
        </a:ln>
        <a:effectLst/>
        <a:sp3d z="75000" prstMaterial="plastic"/>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CircularPictureCallout">
  <dgm:title val=""/>
  <dgm:desc val=""/>
  <dgm:catLst>
    <dgm:cat type="picture" pri="2000"/>
    <dgm:cat type="pictureconvert" pri="2000"/>
  </dgm:catLst>
  <dgm:sampData>
    <dgm:dataModel>
      <dgm:ptLst>
        <dgm:pt modelId="0" type="doc"/>
        <dgm:pt modelId="1"/>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sampData>
  <dgm:styleData>
    <dgm:dataModel>
      <dgm:ptLst>
        <dgm:pt modelId="0" type="doc"/>
        <dgm:pt modelId="1">
          <dgm:prSet phldr="1"/>
        </dgm:pt>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styleData>
  <dgm:clrData>
    <dgm:dataModel>
      <dgm:ptLst>
        <dgm:pt modelId="0" type="doc"/>
        <dgm:pt modelId="1">
          <dgm:prSet phldr="1"/>
        </dgm:pt>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chMax val="7"/>
      <dgm:chPref val="7"/>
      <dgm:dir/>
    </dgm:varLst>
    <dgm:alg type="composite"/>
    <dgm:shape xmlns:r="http://schemas.openxmlformats.org/officeDocument/2006/relationships" r:blip="">
      <dgm:adjLst/>
    </dgm:shape>
    <dgm:constrLst>
      <dgm:constr type="w" for="ch" refType="h" refFor="ch" op="gte" fact="2"/>
    </dgm:constrLst>
    <dgm:layoutNode name="Name1">
      <dgm:alg type="composite"/>
      <dgm:shape xmlns:r="http://schemas.openxmlformats.org/officeDocument/2006/relationships" r:blip="">
        <dgm:adjLst/>
      </dgm:shape>
      <dgm:choose name="Name2">
        <dgm:if name="Name3" axis="ch" ptType="node" func="cnt" op="lte" val="1">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w" refFor="ch" refForName="picture_1" fact="0.18"/>
            <dgm:constr type="t" for="ch" forName="text_1" refType="h" refFor="ch" refForName="picture_1" fact="0.531"/>
          </dgm:constrLst>
        </dgm:if>
        <dgm:if name="Name4" axis="ch" ptType="node" func="cnt" op="lte" val="2">
          <dgm:choose name="Name5">
            <dgm:if name="Name6"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5"/>
                <dgm:constr type="h" for="ch" forName="picture_2" refType="h" refFor="ch" refForName="picture_1" fact="0.5"/>
                <dgm:constr type="l" for="ch" forName="picture_2" refType="w" refFor="ch" refForName="picture_1" fact="1.21"/>
                <dgm:constr type="ctrY" for="ch" forName="picture_2" refType="h" refFor="ch" refForName="picture_1" fact="0.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Lst>
            </dgm:if>
            <dgm:else name="Name7">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5"/>
                <dgm:constr type="h" for="ch" forName="picture_2" refType="h" refFor="ch" refForName="picture_1" fact="0.5"/>
                <dgm:constr type="r" for="ch" forName="picture_2" refType="w"/>
                <dgm:constr type="rOff" for="ch" forName="picture_2" refType="w" refFor="ch" refForName="picture_1" fact="-1.21"/>
                <dgm:constr type="ctrY" for="ch" forName="picture_2" refType="h" refFor="ch" refForName="picture_1" fact="0.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Lst>
            </dgm:else>
          </dgm:choose>
        </dgm:if>
        <dgm:if name="Name8" axis="ch" ptType="node" func="cnt" op="lte" val="3">
          <dgm:choose name="Name9">
            <dgm:if name="Name10"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75"/>
                <dgm:constr type="h" for="ch" forName="picture_2" refType="h" refFor="ch" refForName="picture_1" fact="0.375"/>
                <dgm:constr type="l" for="ch" forName="picture_2" refType="w" refFor="ch" refForName="picture_1" fact="1.21"/>
                <dgm:constr type="ctrY" for="ch" forName="picture_2" refType="h" refFor="ch" refForName="picture_1" fact="0.187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375"/>
                <dgm:constr type="h" for="ch" forName="picture_3" refType="h" refFor="ch" refForName="picture_1" fact="0.375"/>
                <dgm:constr type="l" for="ch" forName="picture_3" refType="w" refFor="ch" refForName="picture_1" fact="1.21"/>
                <dgm:constr type="ctrY" for="ch" forName="picture_3" refType="h" refFor="ch" refForName="picture_1" fact="0.8125"/>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Lst>
            </dgm:if>
            <dgm:else name="Name11">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75"/>
                <dgm:constr type="h" for="ch" forName="picture_2" refType="h" refFor="ch" refForName="picture_1" fact="0.375"/>
                <dgm:constr type="r" for="ch" forName="picture_2" refType="w"/>
                <dgm:constr type="rOff" for="ch" forName="picture_2" refType="w" refFor="ch" refForName="picture_1" fact="-1.21"/>
                <dgm:constr type="ctrY" for="ch" forName="picture_2" refType="h" refFor="ch" refForName="picture_1" fact="0.187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375"/>
                <dgm:constr type="h" for="ch" forName="picture_3" refType="h" refFor="ch" refForName="picture_1" fact="0.375"/>
                <dgm:constr type="r" for="ch" forName="picture_3" refType="w"/>
                <dgm:constr type="rOff" for="ch" forName="picture_3" refType="w" refFor="ch" refForName="picture_1" fact="-1.21"/>
                <dgm:constr type="ctrY" for="ch" forName="picture_3" refType="h" refFor="ch" refForName="picture_1" fact="0.8125"/>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Lst>
            </dgm:else>
          </dgm:choose>
        </dgm:if>
        <dgm:if name="Name12" axis="ch" ptType="node" func="cnt" op="lte" val="4">
          <dgm:choose name="Name13">
            <dgm:if name="Name14"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
                <dgm:constr type="h" for="ch" forName="picture_2" refType="h" refFor="ch" refForName="picture_1" fact="0.3"/>
                <dgm:constr type="l" for="ch" forName="picture_2" refType="w" refFor="ch" refForName="picture_1" fact="1.354"/>
                <dgm:constr type="ctrY" for="ch" forName="picture_2" refType="h" refFor="ch" refForName="picture_1" fact="0.1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3"/>
                <dgm:constr type="h" for="ch" forName="picture_3" refType="h" refFor="ch" refForName="picture_1" fact="0.3"/>
                <dgm:constr type="l" for="ch" forName="picture_3" refType="w" refFor="ch" refForName="picture_1" fact="1.21"/>
                <dgm:constr type="ctrY" for="ch" forName="picture_3" refType="h" refFor="ch" refForName="picture_1" fact="0.5"/>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3"/>
                <dgm:constr type="h" for="ch" forName="picture_4" refType="h" refFor="ch" refForName="picture_1" fact="0.3"/>
                <dgm:constr type="l" for="ch" forName="picture_4" refType="w" refFor="ch" refForName="picture_1" fact="1.354"/>
                <dgm:constr type="ctrY" for="ch" forName="picture_4" refType="h" refFor="ch" refForName="picture_1" fact="0.85"/>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Lst>
            </dgm:if>
            <dgm:else name="Name15">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3"/>
                <dgm:constr type="h" for="ch" forName="picture_2" refType="h" refFor="ch" refForName="picture_1" fact="0.3"/>
                <dgm:constr type="r" for="ch" forName="picture_2" refType="w"/>
                <dgm:constr type="rOff" for="ch" forName="picture_2" refType="w" refFor="ch" refForName="picture_1" fact="-1.354"/>
                <dgm:constr type="ctrY" for="ch" forName="picture_2" refType="h" refFor="ch" refForName="picture_1" fact="0.1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3"/>
                <dgm:constr type="h" for="ch" forName="picture_3" refType="h" refFor="ch" refForName="picture_1" fact="0.3"/>
                <dgm:constr type="r" for="ch" forName="picture_3" refType="w"/>
                <dgm:constr type="rOff" for="ch" forName="picture_3" refType="w" refFor="ch" refForName="picture_1" fact="-1.21"/>
                <dgm:constr type="ctrY" for="ch" forName="picture_3" refType="h" refFor="ch" refForName="picture_1" fact="0.5"/>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3"/>
                <dgm:constr type="h" for="ch" forName="picture_4" refType="h" refFor="ch" refForName="picture_1" fact="0.3"/>
                <dgm:constr type="r" for="ch" forName="picture_4" refType="w"/>
                <dgm:constr type="rOff" for="ch" forName="picture_4" refType="w" refFor="ch" refForName="picture_1" fact="-1.354"/>
                <dgm:constr type="ctrY" for="ch" forName="picture_4" refType="h" refFor="ch" refForName="picture_1" fact="0.85"/>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Lst>
            </dgm:else>
          </dgm:choose>
        </dgm:if>
        <dgm:if name="Name16" axis="ch" ptType="node" func="cnt" op="lte" val="5">
          <dgm:choose name="Name17">
            <dgm:if name="Name18"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22"/>
                <dgm:constr type="h" for="ch" forName="picture_2" refType="h" refFor="ch" refForName="picture_1" fact="0.22"/>
                <dgm:constr type="l" for="ch" forName="picture_2" refType="w" refFor="ch" refForName="picture_1" fact="1.375"/>
                <dgm:constr type="ctrY" for="ch" forName="picture_2" refType="h" refFor="ch" refForName="picture_1" fact="0.11"/>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22"/>
                <dgm:constr type="h" for="ch" forName="picture_3" refType="h" refFor="ch" refForName="picture_1" fact="0.22"/>
                <dgm:constr type="l" for="ch" forName="picture_3" refType="w" refFor="ch" refForName="picture_1" fact="1.21"/>
                <dgm:constr type="ctrY" for="ch" forName="picture_3" refType="h" refFor="ch" refForName="picture_1" fact="0.353"/>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22"/>
                <dgm:constr type="h" for="ch" forName="picture_4" refType="h" refFor="ch" refForName="picture_1" fact="0.22"/>
                <dgm:constr type="l" for="ch" forName="picture_4" refType="w" refFor="ch" refForName="picture_1" fact="1.21"/>
                <dgm:constr type="ctrY" for="ch" forName="picture_4" refType="h" refFor="ch" refForName="picture_1" fact="0.647"/>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22"/>
                <dgm:constr type="h" for="ch" forName="picture_5" refType="h" refFor="ch" refForName="picture_1" fact="0.22"/>
                <dgm:constr type="l" for="ch" forName="picture_5" refType="w" refFor="ch" refForName="picture_1" fact="1.375"/>
                <dgm:constr type="ctrY" for="ch" forName="picture_5" refType="h" refFor="ch" refForName="picture_1" fact="0.89"/>
                <dgm:constr type="l" for="ch" forName="line_5" refType="ctrX" refFor="ch" refForName="picture_1"/>
                <dgm:constr type="h" for="ch" forName="line_5"/>
                <dgm:constr type="r" for="ch" forName="line_5" refType="ctrX" refFor="ch" refForName="picture_5"/>
                <dgm:constr type="ctrY" for="ch" forName="line_5" refType="ctrY" refFor="ch" refForName="picture_5"/>
                <dgm:constr type="r" for="ch" forName="textparent_5" refType="w"/>
                <dgm:constr type="h" for="ch" forName="textparent_5" refType="h" refFor="ch" refForName="picture_5"/>
                <dgm:constr type="l" for="ch" forName="textparent_5" refType="r" refFor="ch" refForName="picture_5"/>
                <dgm:constr type="ctrY" for="ch" forName="textparent_5" refType="ctrY" refFor="ch" refForName="picture_5"/>
                <dgm:constr type="primFontSz" for="des" forName="text_5" refType="primFontSz" refFor="des" refForName="text_2" op="equ"/>
              </dgm:constrLst>
            </dgm:if>
            <dgm:else name="Name19">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22"/>
                <dgm:constr type="h" for="ch" forName="picture_2" refType="h" refFor="ch" refForName="picture_1" fact="0.22"/>
                <dgm:constr type="r" for="ch" forName="picture_2" refType="w"/>
                <dgm:constr type="rOff" for="ch" forName="picture_2" refType="w" refFor="ch" refForName="picture_1" fact="-1.375"/>
                <dgm:constr type="ctrY" for="ch" forName="picture_2" refType="h" refFor="ch" refForName="picture_1" fact="0.11"/>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22"/>
                <dgm:constr type="h" for="ch" forName="picture_3" refType="h" refFor="ch" refForName="picture_1" fact="0.22"/>
                <dgm:constr type="r" for="ch" forName="picture_3" refType="w"/>
                <dgm:constr type="rOff" for="ch" forName="picture_3" refType="w" refFor="ch" refForName="picture_1" fact="-1.21"/>
                <dgm:constr type="ctrY" for="ch" forName="picture_3" refType="h" refFor="ch" refForName="picture_1" fact="0.353"/>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22"/>
                <dgm:constr type="h" for="ch" forName="picture_4" refType="h" refFor="ch" refForName="picture_1" fact="0.22"/>
                <dgm:constr type="r" for="ch" forName="picture_4" refType="w"/>
                <dgm:constr type="rOff" for="ch" forName="picture_4" refType="w" refFor="ch" refForName="picture_1" fact="-1.21"/>
                <dgm:constr type="ctrY" for="ch" forName="picture_4" refType="h" refFor="ch" refForName="picture_1" fact="0.647"/>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22"/>
                <dgm:constr type="h" for="ch" forName="picture_5" refType="h" refFor="ch" refForName="picture_1" fact="0.22"/>
                <dgm:constr type="r" for="ch" forName="picture_5" refType="w"/>
                <dgm:constr type="rOff" for="ch" forName="picture_5" refType="w" refFor="ch" refForName="picture_1" fact="-1.375"/>
                <dgm:constr type="ctrY" for="ch" forName="picture_5" refType="h" refFor="ch" refForName="picture_1" fact="0.89"/>
                <dgm:constr type="r" for="ch" forName="line_5" refType="ctrX" refFor="ch" refForName="picture_1"/>
                <dgm:constr type="h" for="ch" forName="line_5"/>
                <dgm:constr type="l" for="ch" forName="line_5" refType="ctrX" refFor="ch" refForName="picture_5"/>
                <dgm:constr type="ctrY" for="ch" forName="line_5" refType="ctrY" refFor="ch" refForName="picture_5"/>
                <dgm:constr type="l" for="ch" forName="textparent_5"/>
                <dgm:constr type="h" for="ch" forName="textparent_5" refType="h" refFor="ch" refForName="picture_5"/>
                <dgm:constr type="r" for="ch" forName="textparent_5" refType="l" refFor="ch" refForName="picture_5"/>
                <dgm:constr type="ctrY" for="ch" forName="textparent_5" refType="ctrY" refFor="ch" refForName="picture_5"/>
                <dgm:constr type="primFontSz" for="des" forName="text_5" refType="primFontSz" refFor="des" refForName="text_2" op="equ"/>
              </dgm:constrLst>
            </dgm:else>
          </dgm:choose>
        </dgm:if>
        <dgm:if name="Name20" axis="ch" ptType="node" func="cnt" op="lte" val="6">
          <dgm:choose name="Name21">
            <dgm:if name="Name22"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8"/>
                <dgm:constr type="h" for="ch" forName="picture_2" refType="h" refFor="ch" refForName="picture_1" fact="0.18"/>
                <dgm:constr type="l" for="ch" forName="picture_2" refType="w" refFor="ch" refForName="picture_1" fact="1.4238"/>
                <dgm:constr type="ctrY" for="ch" forName="picture_2" refType="h" refFor="ch" refForName="picture_1" fact="0.09"/>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18"/>
                <dgm:constr type="h" for="ch" forName="picture_3" refType="h" refFor="ch" refForName="picture_1" fact="0.18"/>
                <dgm:constr type="l" for="ch" forName="picture_3" refType="w" refFor="ch" refForName="picture_1" fact="1.2667"/>
                <dgm:constr type="ctrY" for="ch" forName="picture_3" refType="h" refFor="ch" refForName="picture_1" fact="0.261"/>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8"/>
                <dgm:constr type="h" for="ch" forName="picture_4" refType="h" refFor="ch" refForName="picture_1" fact="0.18"/>
                <dgm:constr type="l" for="ch" forName="picture_4" refType="w" refFor="ch" refForName="picture_1" fact="1.21"/>
                <dgm:constr type="ctrY" for="ch" forName="picture_4" refType="h" refFor="ch" refForName="picture_1" fact="0.5"/>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8"/>
                <dgm:constr type="h" for="ch" forName="picture_5" refType="h" refFor="ch" refForName="picture_1" fact="0.18"/>
                <dgm:constr type="l" for="ch" forName="picture_5" refType="w" refFor="ch" refForName="picture_1" fact="1.2667"/>
                <dgm:constr type="ctrY" for="ch" forName="picture_5" refType="h" refFor="ch" refForName="picture_1" fact="0.739"/>
                <dgm:constr type="l" for="ch" forName="line_5" refType="ctrX" refFor="ch" refForName="picture_1"/>
                <dgm:constr type="h" for="ch" forName="line_5"/>
                <dgm:constr type="r" for="ch" forName="line_5" refType="ctrX" refFor="ch" refForName="picture_5"/>
                <dgm:constr type="ctrY" for="ch" forName="line_5" refType="ctrY" refFor="ch" refForName="picture_5"/>
                <dgm:constr type="r" for="ch" forName="textparent_5" refType="w"/>
                <dgm:constr type="h" for="ch" forName="textparent_5" refType="h" refFor="ch" refForName="picture_5"/>
                <dgm:constr type="l" for="ch" forName="textparent_5" refType="r"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8"/>
                <dgm:constr type="h" for="ch" forName="picture_6" refType="h" refFor="ch" refForName="picture_1" fact="0.18"/>
                <dgm:constr type="l" for="ch" forName="picture_6" refType="w" refFor="ch" refForName="picture_1" fact="1.4238"/>
                <dgm:constr type="ctrY" for="ch" forName="picture_6" refType="h" refFor="ch" refForName="picture_1" fact="0.91"/>
                <dgm:constr type="l" for="ch" forName="line_6" refType="ctrX" refFor="ch" refForName="picture_1"/>
                <dgm:constr type="h" for="ch" forName="line_6"/>
                <dgm:constr type="r" for="ch" forName="line_6" refType="ctrX" refFor="ch" refForName="picture_6"/>
                <dgm:constr type="ctrY" for="ch" forName="line_6" refType="ctrY" refFor="ch" refForName="picture_6"/>
                <dgm:constr type="r" for="ch" forName="textparent_6" refType="w"/>
                <dgm:constr type="h" for="ch" forName="textparent_6" refType="h" refFor="ch" refForName="picture_6"/>
                <dgm:constr type="l" for="ch" forName="textparent_6" refType="r" refFor="ch" refForName="picture_6"/>
                <dgm:constr type="ctrY" for="ch" forName="textparent_6" refType="ctrY" refFor="ch" refForName="picture_6"/>
                <dgm:constr type="primFontSz" for="des" forName="text_6" refType="primFontSz" refFor="des" refForName="text_2" op="equ"/>
              </dgm:constrLst>
            </dgm:if>
            <dgm:else name="Name23">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8"/>
                <dgm:constr type="h" for="ch" forName="picture_2" refType="h" refFor="ch" refForName="picture_1" fact="0.18"/>
                <dgm:constr type="r" for="ch" forName="picture_2" refType="w"/>
                <dgm:constr type="rOff" for="ch" forName="picture_2" refType="w" refFor="ch" refForName="picture_1" fact="-1.4238"/>
                <dgm:constr type="ctrY" for="ch" forName="picture_2" refType="h" refFor="ch" refForName="picture_1" fact="0.09"/>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18"/>
                <dgm:constr type="h" for="ch" forName="picture_3" refType="h" refFor="ch" refForName="picture_1" fact="0.18"/>
                <dgm:constr type="r" for="ch" forName="picture_3" refType="w"/>
                <dgm:constr type="rOff" for="ch" forName="picture_3" refType="w" refFor="ch" refForName="picture_1" fact="-1.2667"/>
                <dgm:constr type="ctrY" for="ch" forName="picture_3" refType="h" refFor="ch" refForName="picture_1" fact="0.261"/>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8"/>
                <dgm:constr type="h" for="ch" forName="picture_4" refType="h" refFor="ch" refForName="picture_1" fact="0.18"/>
                <dgm:constr type="r" for="ch" forName="picture_4" refType="w"/>
                <dgm:constr type="rOff" for="ch" forName="picture_4" refType="w" refFor="ch" refForName="picture_1" fact="-1.21"/>
                <dgm:constr type="ctrY" for="ch" forName="picture_4" refType="h" refFor="ch" refForName="picture_1" fact="0.5"/>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8"/>
                <dgm:constr type="h" for="ch" forName="picture_5" refType="h" refFor="ch" refForName="picture_1" fact="0.18"/>
                <dgm:constr type="r" for="ch" forName="picture_5" refType="w"/>
                <dgm:constr type="rOff" for="ch" forName="picture_5" refType="w" refFor="ch" refForName="picture_1" fact="-1.2667"/>
                <dgm:constr type="ctrY" for="ch" forName="picture_5" refType="h" refFor="ch" refForName="picture_1" fact="0.739"/>
                <dgm:constr type="r" for="ch" forName="line_5" refType="ctrX" refFor="ch" refForName="picture_1"/>
                <dgm:constr type="h" for="ch" forName="line_5"/>
                <dgm:constr type="l" for="ch" forName="line_5" refType="ctrX" refFor="ch" refForName="picture_5"/>
                <dgm:constr type="ctrY" for="ch" forName="line_5" refType="ctrY" refFor="ch" refForName="picture_5"/>
                <dgm:constr type="l" for="ch" forName="textparent_5"/>
                <dgm:constr type="h" for="ch" forName="textparent_5" refType="h" refFor="ch" refForName="picture_5"/>
                <dgm:constr type="r" for="ch" forName="textparent_5" refType="l"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8"/>
                <dgm:constr type="h" for="ch" forName="picture_6" refType="h" refFor="ch" refForName="picture_1" fact="0.18"/>
                <dgm:constr type="r" for="ch" forName="picture_6" refType="w"/>
                <dgm:constr type="rOff" for="ch" forName="picture_6" refType="w" refFor="ch" refForName="picture_1" fact="-1.4238"/>
                <dgm:constr type="ctrY" for="ch" forName="picture_6" refType="h" refFor="ch" refForName="picture_1" fact="0.91"/>
                <dgm:constr type="r" for="ch" forName="line_6" refType="ctrX" refFor="ch" refForName="picture_1"/>
                <dgm:constr type="h" for="ch" forName="line_6"/>
                <dgm:constr type="l" for="ch" forName="line_6" refType="ctrX" refFor="ch" refForName="picture_6"/>
                <dgm:constr type="ctrY" for="ch" forName="line_6" refType="ctrY" refFor="ch" refForName="picture_6"/>
                <dgm:constr type="l" for="ch" forName="textparent_6"/>
                <dgm:constr type="h" for="ch" forName="textparent_6" refType="h" refFor="ch" refForName="picture_6"/>
                <dgm:constr type="r" for="ch" forName="textparent_6" refType="l" refFor="ch" refForName="picture_6"/>
                <dgm:constr type="ctrY" for="ch" forName="textparent_6" refType="ctrY" refFor="ch" refForName="picture_6"/>
                <dgm:constr type="primFontSz" for="des" forName="text_6" refType="primFontSz" refFor="des" refForName="text_2" op="equ"/>
              </dgm:constrLst>
            </dgm:else>
          </dgm:choose>
        </dgm:if>
        <dgm:else name="Name24">
          <dgm:choose name="Name25">
            <dgm:if name="Name26" func="var" arg="dir" op="equ" val="norm">
              <dgm:constrLst>
                <dgm:constr type="h" for="ch" forName="picture_1" refType="h"/>
                <dgm:constr type="w" for="ch" forName="picture_1" refType="h" refFor="ch" refForName="picture_1" op="equ"/>
                <dgm:constr type="l" for="ch" forName="picture_1"/>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5"/>
                <dgm:constr type="h" for="ch" forName="picture_2" refType="h" refFor="ch" refForName="picture_1" fact="0.15"/>
                <dgm:constr type="l" for="ch" forName="picture_2" refType="w" refFor="ch" refForName="picture_1" fact="1.4363"/>
                <dgm:constr type="ctrY" for="ch" forName="picture_2" refType="h" refFor="ch" refForName="picture_1" fact="0.075"/>
                <dgm:constr type="l" for="ch" forName="line_2" refType="ctrX" refFor="ch" refForName="picture_1"/>
                <dgm:constr type="h" for="ch" forName="line_2"/>
                <dgm:constr type="r" for="ch" forName="line_2" refType="ctrX" refFor="ch" refForName="picture_2"/>
                <dgm:constr type="ctrY" for="ch" forName="line_2" refType="ctrY" refFor="ch" refForName="picture_2"/>
                <dgm:constr type="r" for="ch" forName="textparent_2" refType="w"/>
                <dgm:constr type="h" for="ch" forName="textparent_2" refType="h" refFor="ch" refForName="picture_2"/>
                <dgm:constr type="l" for="ch" forName="textparent_2" refType="r" refFor="ch" refForName="picture_2"/>
                <dgm:constr type="ctrY" for="ch" forName="textparent_2" refType="ctrY" refFor="ch" refForName="picture_2"/>
                <dgm:constr type="primFontSz" for="des" forName="text_2" val="65"/>
                <dgm:constr type="w" for="ch" forName="picture_3" refType="w" refFor="ch" refForName="picture_1" fact="0.15"/>
                <dgm:constr type="h" for="ch" forName="picture_3" refType="h" refFor="ch" refForName="picture_1" fact="0.15"/>
                <dgm:constr type="l" for="ch" forName="picture_3" refType="w" refFor="ch" refForName="picture_1" fact="1.2898"/>
                <dgm:constr type="ctrY" for="ch" forName="picture_3" refType="h" refFor="ch" refForName="picture_1" fact="0.227"/>
                <dgm:constr type="l" for="ch" forName="line_3" refType="ctrX" refFor="ch" refForName="picture_1"/>
                <dgm:constr type="h" for="ch" forName="line_3"/>
                <dgm:constr type="r" for="ch" forName="line_3" refType="ctrX" refFor="ch" refForName="picture_3"/>
                <dgm:constr type="ctrY" for="ch" forName="line_3" refType="ctrY" refFor="ch" refForName="picture_3"/>
                <dgm:constr type="r" for="ch" forName="textparent_3" refType="w"/>
                <dgm:constr type="h" for="ch" forName="textparent_3" refType="h" refFor="ch" refForName="picture_3"/>
                <dgm:constr type="l" for="ch" forName="textparent_3" refType="r"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5"/>
                <dgm:constr type="h" for="ch" forName="picture_4" refType="h" refFor="ch" refForName="picture_1" fact="0.15"/>
                <dgm:constr type="l" for="ch" forName="picture_4" refType="w" refFor="ch" refForName="picture_1" fact="1.21"/>
                <dgm:constr type="ctrY" for="ch" forName="picture_4" refType="h" refFor="ch" refForName="picture_1" fact="0.405"/>
                <dgm:constr type="l" for="ch" forName="line_4" refType="ctrX" refFor="ch" refForName="picture_1"/>
                <dgm:constr type="h" for="ch" forName="line_4"/>
                <dgm:constr type="r" for="ch" forName="line_4" refType="ctrX" refFor="ch" refForName="picture_4"/>
                <dgm:constr type="ctrY" for="ch" forName="line_4" refType="ctrY" refFor="ch" refForName="picture_4"/>
                <dgm:constr type="r" for="ch" forName="textparent_4" refType="w"/>
                <dgm:constr type="h" for="ch" forName="textparent_4" refType="h" refFor="ch" refForName="picture_4"/>
                <dgm:constr type="l" for="ch" forName="textparent_4" refType="r"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5"/>
                <dgm:constr type="h" for="ch" forName="picture_5" refType="h" refFor="ch" refForName="picture_1" fact="0.15"/>
                <dgm:constr type="l" for="ch" forName="picture_5" refType="w" refFor="ch" refForName="picture_1" fact="1.21"/>
                <dgm:constr type="ctrY" for="ch" forName="picture_5" refType="h" refFor="ch" refForName="picture_1" fact="0.595"/>
                <dgm:constr type="l" for="ch" forName="line_5" refType="ctrX" refFor="ch" refForName="picture_1"/>
                <dgm:constr type="h" for="ch" forName="line_5"/>
                <dgm:constr type="r" for="ch" forName="line_5" refType="ctrX" refFor="ch" refForName="picture_5"/>
                <dgm:constr type="ctrY" for="ch" forName="line_5" refType="ctrY" refFor="ch" refForName="picture_5"/>
                <dgm:constr type="r" for="ch" forName="textparent_5" refType="w"/>
                <dgm:constr type="h" for="ch" forName="textparent_5" refType="h" refFor="ch" refForName="picture_5"/>
                <dgm:constr type="l" for="ch" forName="textparent_5" refType="r"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5"/>
                <dgm:constr type="h" for="ch" forName="picture_6" refType="h" refFor="ch" refForName="picture_1" fact="0.15"/>
                <dgm:constr type="l" for="ch" forName="picture_6" refType="w" refFor="ch" refForName="picture_1" fact="1.2898"/>
                <dgm:constr type="ctrY" for="ch" forName="picture_6" refType="h" refFor="ch" refForName="picture_1" fact="0.773"/>
                <dgm:constr type="l" for="ch" forName="line_6" refType="ctrX" refFor="ch" refForName="picture_1"/>
                <dgm:constr type="h" for="ch" forName="line_6"/>
                <dgm:constr type="r" for="ch" forName="line_6" refType="ctrX" refFor="ch" refForName="picture_6"/>
                <dgm:constr type="ctrY" for="ch" forName="line_6" refType="ctrY" refFor="ch" refForName="picture_6"/>
                <dgm:constr type="r" for="ch" forName="textparent_6" refType="w"/>
                <dgm:constr type="h" for="ch" forName="textparent_6" refType="h" refFor="ch" refForName="picture_6"/>
                <dgm:constr type="l" for="ch" forName="textparent_6" refType="r" refFor="ch" refForName="picture_6"/>
                <dgm:constr type="ctrY" for="ch" forName="textparent_6" refType="ctrY" refFor="ch" refForName="picture_6"/>
                <dgm:constr type="primFontSz" for="des" forName="text_6" refType="primFontSz" refFor="des" refForName="text_2" op="equ"/>
                <dgm:constr type="w" for="ch" forName="picture_7" refType="w" refFor="ch" refForName="picture_1" fact="0.15"/>
                <dgm:constr type="h" for="ch" forName="picture_7" refType="h" refFor="ch" refForName="picture_1" fact="0.15"/>
                <dgm:constr type="l" for="ch" forName="picture_7" refType="w" refFor="ch" refForName="picture_1" fact="1.4363"/>
                <dgm:constr type="ctrY" for="ch" forName="picture_7" refType="h" refFor="ch" refForName="picture_1" fact="0.925"/>
                <dgm:constr type="l" for="ch" forName="line_7" refType="ctrX" refFor="ch" refForName="picture_1"/>
                <dgm:constr type="h" for="ch" forName="line_7"/>
                <dgm:constr type="r" for="ch" forName="line_7" refType="ctrX" refFor="ch" refForName="picture_7"/>
                <dgm:constr type="ctrY" for="ch" forName="line_7" refType="ctrY" refFor="ch" refForName="picture_7"/>
                <dgm:constr type="r" for="ch" forName="textparent_7" refType="w"/>
                <dgm:constr type="h" for="ch" forName="textparent_7" refType="h" refFor="ch" refForName="picture_7"/>
                <dgm:constr type="l" for="ch" forName="textparent_7" refType="r" refFor="ch" refForName="picture_7"/>
                <dgm:constr type="ctrY" for="ch" forName="textparent_7" refType="ctrY" refFor="ch" refForName="picture_7"/>
                <dgm:constr type="primFontSz" for="des" forName="text_7" refType="primFontSz" refFor="des" refForName="text_2" op="equ"/>
              </dgm:constrLst>
            </dgm:if>
            <dgm:else name="Name27">
              <dgm:constrLst>
                <dgm:constr type="h" for="ch" forName="picture_1" refType="h"/>
                <dgm:constr type="w" for="ch" forName="picture_1" refType="h" refFor="ch" refForName="picture_1" op="equ"/>
                <dgm:constr type="r" for="ch" forName="picture_1" refType="w"/>
                <dgm:constr type="t" for="ch" forName="picture_1"/>
                <dgm:constr type="w" for="ch" forName="text_1" refType="w" refFor="ch" refForName="picture_1" fact="0.64"/>
                <dgm:constr type="h" for="ch" forName="text_1" refType="h" refFor="ch" refForName="picture_1" fact="0.33"/>
                <dgm:constr type="l" for="ch" forName="text_1" refType="l" refFor="ch" refForName="picture_1"/>
                <dgm:constr type="lOff" for="ch" forName="text_1" refType="w" refFor="ch" refForName="picture_1" fact="0.18"/>
                <dgm:constr type="t" for="ch" forName="text_1" refType="h" refFor="ch" refForName="picture_1" fact="0.531"/>
                <dgm:constr type="w" for="ch" forName="picture_2" refType="w" refFor="ch" refForName="picture_1" fact="0.15"/>
                <dgm:constr type="h" for="ch" forName="picture_2" refType="h" refFor="ch" refForName="picture_1" fact="0.15"/>
                <dgm:constr type="r" for="ch" forName="picture_2" refType="w"/>
                <dgm:constr type="rOff" for="ch" forName="picture_2" refType="w" refFor="ch" refForName="picture_1" fact="-1.4363"/>
                <dgm:constr type="ctrY" for="ch" forName="picture_2" refType="h" refFor="ch" refForName="picture_1" fact="0.075"/>
                <dgm:constr type="r" for="ch" forName="line_2" refType="ctrX" refFor="ch" refForName="picture_1"/>
                <dgm:constr type="h" for="ch" forName="line_2"/>
                <dgm:constr type="l" for="ch" forName="line_2" refType="ctrX" refFor="ch" refForName="picture_2"/>
                <dgm:constr type="ctrY" for="ch" forName="line_2" refType="ctrY" refFor="ch" refForName="picture_2"/>
                <dgm:constr type="l" for="ch" forName="textparent_2"/>
                <dgm:constr type="h" for="ch" forName="textparent_2" refType="h" refFor="ch" refForName="picture_2"/>
                <dgm:constr type="r" for="ch" forName="textparent_2" refType="l" refFor="ch" refForName="picture_2"/>
                <dgm:constr type="ctrY" for="ch" forName="textparent_2" refType="ctrY" refFor="ch" refForName="picture_2"/>
                <dgm:constr type="primFontSz" for="des" forName="text_2" val="65"/>
                <dgm:constr type="w" for="ch" forName="picture_3" refType="w" refFor="ch" refForName="picture_1" fact="0.15"/>
                <dgm:constr type="h" for="ch" forName="picture_3" refType="h" refFor="ch" refForName="picture_1" fact="0.15"/>
                <dgm:constr type="r" for="ch" forName="picture_3" refType="w"/>
                <dgm:constr type="rOff" for="ch" forName="picture_3" refType="w" refFor="ch" refForName="picture_1" fact="-1.2898"/>
                <dgm:constr type="ctrY" for="ch" forName="picture_3" refType="h" refFor="ch" refForName="picture_1" fact="0.227"/>
                <dgm:constr type="r" for="ch" forName="line_3" refType="ctrX" refFor="ch" refForName="picture_1"/>
                <dgm:constr type="h" for="ch" forName="line_3"/>
                <dgm:constr type="l" for="ch" forName="line_3" refType="ctrX" refFor="ch" refForName="picture_3"/>
                <dgm:constr type="ctrY" for="ch" forName="line_3" refType="ctrY" refFor="ch" refForName="picture_3"/>
                <dgm:constr type="l" for="ch" forName="textparent_3"/>
                <dgm:constr type="h" for="ch" forName="textparent_3" refType="h" refFor="ch" refForName="picture_3"/>
                <dgm:constr type="r" for="ch" forName="textparent_3" refType="l" refFor="ch" refForName="picture_3"/>
                <dgm:constr type="ctrY" for="ch" forName="textparent_3" refType="ctrY" refFor="ch" refForName="picture_3"/>
                <dgm:constr type="primFontSz" for="des" forName="text_3" refType="primFontSz" refFor="des" refForName="text_2" op="equ"/>
                <dgm:constr type="w" for="ch" forName="picture_4" refType="w" refFor="ch" refForName="picture_1" fact="0.15"/>
                <dgm:constr type="h" for="ch" forName="picture_4" refType="h" refFor="ch" refForName="picture_1" fact="0.15"/>
                <dgm:constr type="r" for="ch" forName="picture_4" refType="w"/>
                <dgm:constr type="rOff" for="ch" forName="picture_4" refType="w" refFor="ch" refForName="picture_1" fact="-1.21"/>
                <dgm:constr type="ctrY" for="ch" forName="picture_4" refType="h" refFor="ch" refForName="picture_1" fact="0.405"/>
                <dgm:constr type="r" for="ch" forName="line_4" refType="ctrX" refFor="ch" refForName="picture_1"/>
                <dgm:constr type="h" for="ch" forName="line_4"/>
                <dgm:constr type="l" for="ch" forName="line_4" refType="ctrX" refFor="ch" refForName="picture_4"/>
                <dgm:constr type="ctrY" for="ch" forName="line_4" refType="ctrY" refFor="ch" refForName="picture_4"/>
                <dgm:constr type="l" for="ch" forName="textparent_4"/>
                <dgm:constr type="h" for="ch" forName="textparent_4" refType="h" refFor="ch" refForName="picture_4"/>
                <dgm:constr type="r" for="ch" forName="textparent_4" refType="l" refFor="ch" refForName="picture_4"/>
                <dgm:constr type="ctrY" for="ch" forName="textparent_4" refType="ctrY" refFor="ch" refForName="picture_4"/>
                <dgm:constr type="primFontSz" for="des" forName="text_4" refType="primFontSz" refFor="des" refForName="text_2" op="equ"/>
                <dgm:constr type="w" for="ch" forName="picture_5" refType="w" refFor="ch" refForName="picture_1" fact="0.15"/>
                <dgm:constr type="h" for="ch" forName="picture_5" refType="h" refFor="ch" refForName="picture_1" fact="0.15"/>
                <dgm:constr type="r" for="ch" forName="picture_5" refType="w"/>
                <dgm:constr type="rOff" for="ch" forName="picture_5" refType="w" refFor="ch" refForName="picture_1" fact="-1.21"/>
                <dgm:constr type="ctrY" for="ch" forName="picture_5" refType="h" refFor="ch" refForName="picture_1" fact="0.595"/>
                <dgm:constr type="r" for="ch" forName="line_5" refType="ctrX" refFor="ch" refForName="picture_1"/>
                <dgm:constr type="h" for="ch" forName="line_5"/>
                <dgm:constr type="l" for="ch" forName="line_5" refType="ctrX" refFor="ch" refForName="picture_5"/>
                <dgm:constr type="ctrY" for="ch" forName="line_5" refType="ctrY" refFor="ch" refForName="picture_5"/>
                <dgm:constr type="l" for="ch" forName="textparent_5"/>
                <dgm:constr type="h" for="ch" forName="textparent_5" refType="h" refFor="ch" refForName="picture_5"/>
                <dgm:constr type="r" for="ch" forName="textparent_5" refType="l" refFor="ch" refForName="picture_5"/>
                <dgm:constr type="ctrY" for="ch" forName="textparent_5" refType="ctrY" refFor="ch" refForName="picture_5"/>
                <dgm:constr type="primFontSz" for="des" forName="text_5" refType="primFontSz" refFor="des" refForName="text_2" op="equ"/>
                <dgm:constr type="w" for="ch" forName="picture_6" refType="w" refFor="ch" refForName="picture_1" fact="0.15"/>
                <dgm:constr type="h" for="ch" forName="picture_6" refType="h" refFor="ch" refForName="picture_1" fact="0.15"/>
                <dgm:constr type="r" for="ch" forName="picture_6" refType="w"/>
                <dgm:constr type="rOff" for="ch" forName="picture_6" refType="w" refFor="ch" refForName="picture_1" fact="-1.2898"/>
                <dgm:constr type="ctrY" for="ch" forName="picture_6" refType="h" refFor="ch" refForName="picture_1" fact="0.773"/>
                <dgm:constr type="r" for="ch" forName="line_6" refType="ctrX" refFor="ch" refForName="picture_1"/>
                <dgm:constr type="h" for="ch" forName="line_6"/>
                <dgm:constr type="l" for="ch" forName="line_6" refType="ctrX" refFor="ch" refForName="picture_6"/>
                <dgm:constr type="ctrY" for="ch" forName="line_6" refType="ctrY" refFor="ch" refForName="picture_6"/>
                <dgm:constr type="l" for="ch" forName="textparent_6"/>
                <dgm:constr type="h" for="ch" forName="textparent_6" refType="h" refFor="ch" refForName="picture_6"/>
                <dgm:constr type="r" for="ch" forName="textparent_6" refType="l" refFor="ch" refForName="picture_6"/>
                <dgm:constr type="ctrY" for="ch" forName="textparent_6" refType="ctrY" refFor="ch" refForName="picture_6"/>
                <dgm:constr type="primFontSz" for="des" forName="text_6" refType="primFontSz" refFor="des" refForName="text_2" op="equ"/>
                <dgm:constr type="w" for="ch" forName="picture_7" refType="w" refFor="ch" refForName="picture_1" fact="0.15"/>
                <dgm:constr type="h" for="ch" forName="picture_7" refType="h" refFor="ch" refForName="picture_1" fact="0.15"/>
                <dgm:constr type="r" for="ch" forName="picture_7" refType="w"/>
                <dgm:constr type="rOff" for="ch" forName="picture_7" refType="w" refFor="ch" refForName="picture_1" fact="-1.4363"/>
                <dgm:constr type="ctrY" for="ch" forName="picture_7" refType="h" refFor="ch" refForName="picture_1" fact="0.925"/>
                <dgm:constr type="r" for="ch" forName="line_7" refType="ctrX" refFor="ch" refForName="picture_1"/>
                <dgm:constr type="h" for="ch" forName="line_7"/>
                <dgm:constr type="l" for="ch" forName="line_7" refType="ctrX" refFor="ch" refForName="picture_7"/>
                <dgm:constr type="ctrY" for="ch" forName="line_7" refType="ctrY" refFor="ch" refForName="picture_7"/>
                <dgm:constr type="l" for="ch" forName="textparent_7"/>
                <dgm:constr type="h" for="ch" forName="textparent_7" refType="h" refFor="ch" refForName="picture_7"/>
                <dgm:constr type="r" for="ch" forName="textparent_7" refType="l" refFor="ch" refForName="picture_7"/>
                <dgm:constr type="ctrY" for="ch" forName="textparent_7" refType="ctrY" refFor="ch" refForName="picture_7"/>
                <dgm:constr type="primFontSz" for="des" forName="text_7" refType="primFontSz" refFor="des" refForName="text_2" op="equ"/>
              </dgm:constrLst>
            </dgm:else>
          </dgm:choose>
        </dgm:else>
      </dgm:choose>
      <dgm:forEach name="wrapper" axis="self" ptType="parTrans">
        <dgm:forEach name="wrapper2" axis="self" ptType="sibTrans" st="2">
          <dgm:forEach name="pictureRepeat" axis="self">
            <dgm:layoutNode name="pictureRepeatNode" styleLbl="alignImgPlace1">
              <dgm:alg type="sp"/>
              <dgm:shape xmlns:r="http://schemas.openxmlformats.org/officeDocument/2006/relationships" type="ellipse" r:blip="" blipPhldr="1">
                <dgm:adjLst/>
              </dgm:shape>
              <dgm:presOf axis="self"/>
            </dgm:layoutNode>
          </dgm:forEach>
        </dgm:forEach>
      </dgm:forEach>
      <dgm:forEach name="Name28" axis="ch" ptType="sibTrans" hideLastTrans="0" cnt="1">
        <dgm:layoutNode name="picture_1">
          <dgm:alg type="sp"/>
          <dgm:shape xmlns:r="http://schemas.openxmlformats.org/officeDocument/2006/relationships" r:blip="">
            <dgm:adjLst/>
          </dgm:shape>
          <dgm:presOf/>
          <dgm:constrLst/>
          <dgm:forEach name="Name29" ref="pictureRepeat"/>
        </dgm:layoutNode>
      </dgm:forEach>
      <dgm:forEach name="Name30" axis="ch" ptType="node" cnt="1">
        <dgm:layoutNode name="text_1" styleLbl="node1">
          <dgm:varLst>
            <dgm:bulletEnabled val="1"/>
          </dgm:varLst>
          <dgm:alg type="tx">
            <dgm:param type="txAnchorVert" val="b"/>
            <dgm:param type="txAnchorVertCh" val="b"/>
            <dgm:param type="parTxRTLAlign" val="r"/>
            <dgm:param type="shpTxRTLAlignCh" val="r"/>
          </dgm:alg>
          <dgm:shape xmlns:r="http://schemas.openxmlformats.org/officeDocument/2006/relationships" type="rect" r:blip="" hideGeom="1">
            <dgm:adjLst/>
          </dgm:shape>
          <dgm:presOf axis="desOrSelf" ptType="node"/>
          <dgm:constrLst>
            <dgm:constr type="primFontSz" val="65"/>
            <dgm:constr type="lMarg"/>
            <dgm:constr type="rMarg"/>
            <dgm:constr type="tMarg"/>
            <dgm:constr type="bMarg"/>
          </dgm:constrLst>
          <dgm:ruleLst>
            <dgm:rule type="primFontSz" val="5" fact="NaN" max="NaN"/>
          </dgm:ruleLst>
        </dgm:layoutNode>
      </dgm:forEach>
      <dgm:forEach name="Name31" axis="ch" ptType="sibTrans" hideLastTrans="0" st="2" cnt="1">
        <dgm:layoutNode name="picture_2">
          <dgm:alg type="sp"/>
          <dgm:shape xmlns:r="http://schemas.openxmlformats.org/officeDocument/2006/relationships" r:blip="">
            <dgm:adjLst/>
          </dgm:shape>
          <dgm:presOf/>
          <dgm:constrLst/>
          <dgm:forEach name="Name32" ref="pictureRepeat"/>
        </dgm:layoutNode>
      </dgm:forEach>
      <dgm:forEach name="Name33" axis="ch" ptType="node" st="2" cnt="1">
        <dgm:layoutNode name="line_2" styleLbl="parChTrans1D1">
          <dgm:alg type="sp"/>
          <dgm:shape xmlns:r="http://schemas.openxmlformats.org/officeDocument/2006/relationships" type="line" r:blip="" zOrderOff="-100">
            <dgm:adjLst/>
          </dgm:shape>
          <dgm:presOf/>
        </dgm:layoutNode>
        <dgm:layoutNode name="textparent_2">
          <dgm:choose name="Name34">
            <dgm:if name="Name35" func="var" arg="dir" op="equ" val="norm">
              <dgm:alg type="lin">
                <dgm:param type="horzAlign" val="l"/>
              </dgm:alg>
            </dgm:if>
            <dgm:else name="Name36">
              <dgm:alg type="lin">
                <dgm:param type="horzAlign" val="r"/>
              </dgm:alg>
            </dgm:else>
          </dgm:choose>
          <dgm:shape xmlns:r="http://schemas.openxmlformats.org/officeDocument/2006/relationships" type="rect" r:blip="" hideGeom="1">
            <dgm:adjLst/>
          </dgm:shape>
          <dgm:constrLst>
            <dgm:constr type="userW" for="ch" forName="text_2" refType="w"/>
            <dgm:constr type="h" for="ch" forName="text_2" refType="h"/>
          </dgm:constrLst>
          <dgm:presOf/>
          <dgm:layoutNode name="text_2" styleLbl="revTx">
            <dgm:varLst>
              <dgm:bulletEnabled val="1"/>
            </dgm:varLst>
            <dgm:choose name="Name37">
              <dgm:if name="Name38" func="var" arg="dir" op="equ" val="norm">
                <dgm:alg type="tx">
                  <dgm:param type="parTxLTRAlign" val="l"/>
                  <dgm:param type="shpTxLTRAlignCh" val="l"/>
                  <dgm:param type="parTxRTLAlign" val="r"/>
                  <dgm:param type="shpTxRTLAlignCh" val="r"/>
                </dgm:alg>
              </dgm:if>
              <dgm:else name="Name39">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40" axis="ch" ptType="sibTrans" hideLastTrans="0" st="3" cnt="1">
        <dgm:layoutNode name="picture_3">
          <dgm:alg type="sp"/>
          <dgm:shape xmlns:r="http://schemas.openxmlformats.org/officeDocument/2006/relationships" r:blip="">
            <dgm:adjLst/>
          </dgm:shape>
          <dgm:presOf/>
          <dgm:constrLst/>
          <dgm:forEach name="Name41" ref="pictureRepeat"/>
        </dgm:layoutNode>
      </dgm:forEach>
      <dgm:forEach name="Name42" axis="ch" ptType="node" st="3" cnt="1">
        <dgm:layoutNode name="line_3" styleLbl="parChTrans1D1">
          <dgm:alg type="sp"/>
          <dgm:shape xmlns:r="http://schemas.openxmlformats.org/officeDocument/2006/relationships" type="line" r:blip="" zOrderOff="-100">
            <dgm:adjLst/>
          </dgm:shape>
          <dgm:presOf/>
        </dgm:layoutNode>
        <dgm:layoutNode name="textparent_3">
          <dgm:choose name="Name43">
            <dgm:if name="Name44" func="var" arg="dir" op="equ" val="norm">
              <dgm:alg type="lin">
                <dgm:param type="horzAlign" val="l"/>
              </dgm:alg>
            </dgm:if>
            <dgm:else name="Name45">
              <dgm:alg type="lin">
                <dgm:param type="horzAlign" val="r"/>
              </dgm:alg>
            </dgm:else>
          </dgm:choose>
          <dgm:shape xmlns:r="http://schemas.openxmlformats.org/officeDocument/2006/relationships" type="rect" r:blip="" hideGeom="1">
            <dgm:adjLst/>
          </dgm:shape>
          <dgm:constrLst>
            <dgm:constr type="userW" for="ch" forName="text_3" refType="w"/>
            <dgm:constr type="h" for="ch" forName="text_3" refType="h"/>
          </dgm:constrLst>
          <dgm:presOf/>
          <dgm:layoutNode name="text_3" styleLbl="revTx">
            <dgm:varLst>
              <dgm:bulletEnabled val="1"/>
            </dgm:varLst>
            <dgm:choose name="Name46">
              <dgm:if name="Name47" func="var" arg="dir" op="equ" val="norm">
                <dgm:alg type="tx">
                  <dgm:param type="parTxLTRAlign" val="l"/>
                  <dgm:param type="shpTxLTRAlignCh" val="l"/>
                  <dgm:param type="parTxRTLAlign" val="r"/>
                  <dgm:param type="shpTxRTLAlignCh" val="r"/>
                </dgm:alg>
              </dgm:if>
              <dgm:else name="Name48">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49" axis="ch" ptType="sibTrans" hideLastTrans="0" st="4" cnt="1">
        <dgm:layoutNode name="picture_4">
          <dgm:alg type="sp"/>
          <dgm:shape xmlns:r="http://schemas.openxmlformats.org/officeDocument/2006/relationships" r:blip="">
            <dgm:adjLst/>
          </dgm:shape>
          <dgm:presOf/>
          <dgm:constrLst/>
          <dgm:forEach name="Name50" ref="pictureRepeat"/>
        </dgm:layoutNode>
      </dgm:forEach>
      <dgm:forEach name="Name51" axis="ch" ptType="node" st="4" cnt="1">
        <dgm:layoutNode name="line_4" styleLbl="parChTrans1D1">
          <dgm:alg type="sp"/>
          <dgm:shape xmlns:r="http://schemas.openxmlformats.org/officeDocument/2006/relationships" type="line" r:blip="" zOrderOff="-100">
            <dgm:adjLst/>
          </dgm:shape>
          <dgm:presOf/>
        </dgm:layoutNode>
        <dgm:layoutNode name="textparent_4">
          <dgm:choose name="Name52">
            <dgm:if name="Name53" func="var" arg="dir" op="equ" val="norm">
              <dgm:alg type="lin">
                <dgm:param type="horzAlign" val="l"/>
              </dgm:alg>
            </dgm:if>
            <dgm:else name="Name54">
              <dgm:alg type="lin">
                <dgm:param type="horzAlign" val="r"/>
              </dgm:alg>
            </dgm:else>
          </dgm:choose>
          <dgm:shape xmlns:r="http://schemas.openxmlformats.org/officeDocument/2006/relationships" type="rect" r:blip="" hideGeom="1">
            <dgm:adjLst/>
          </dgm:shape>
          <dgm:constrLst>
            <dgm:constr type="userW" for="ch" forName="text_4" refType="w"/>
            <dgm:constr type="h" for="ch" forName="text_4" refType="h"/>
          </dgm:constrLst>
          <dgm:presOf/>
          <dgm:layoutNode name="text_4" styleLbl="revTx">
            <dgm:varLst>
              <dgm:bulletEnabled val="1"/>
            </dgm:varLst>
            <dgm:choose name="Name55">
              <dgm:if name="Name56" func="var" arg="dir" op="equ" val="norm">
                <dgm:alg type="tx">
                  <dgm:param type="parTxLTRAlign" val="l"/>
                  <dgm:param type="shpTxLTRAlignCh" val="l"/>
                  <dgm:param type="parTxRTLAlign" val="r"/>
                  <dgm:param type="shpTxRTLAlignCh" val="r"/>
                </dgm:alg>
              </dgm:if>
              <dgm:else name="Name57">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58" axis="ch" ptType="sibTrans" hideLastTrans="0" st="5" cnt="1">
        <dgm:layoutNode name="picture_5">
          <dgm:alg type="sp"/>
          <dgm:shape xmlns:r="http://schemas.openxmlformats.org/officeDocument/2006/relationships" r:blip="">
            <dgm:adjLst/>
          </dgm:shape>
          <dgm:presOf/>
          <dgm:constrLst/>
          <dgm:forEach name="Name59" ref="pictureRepeat"/>
        </dgm:layoutNode>
      </dgm:forEach>
      <dgm:forEach name="Name60" axis="ch" ptType="node" st="5" cnt="1">
        <dgm:layoutNode name="line_5" styleLbl="parChTrans1D1">
          <dgm:alg type="sp"/>
          <dgm:shape xmlns:r="http://schemas.openxmlformats.org/officeDocument/2006/relationships" type="line" r:blip="" zOrderOff="-100">
            <dgm:adjLst/>
          </dgm:shape>
          <dgm:presOf/>
        </dgm:layoutNode>
        <dgm:layoutNode name="textparent_5">
          <dgm:choose name="Name61">
            <dgm:if name="Name62" func="var" arg="dir" op="equ" val="norm">
              <dgm:alg type="lin">
                <dgm:param type="horzAlign" val="l"/>
              </dgm:alg>
            </dgm:if>
            <dgm:else name="Name63">
              <dgm:alg type="lin">
                <dgm:param type="horzAlign" val="r"/>
              </dgm:alg>
            </dgm:else>
          </dgm:choose>
          <dgm:shape xmlns:r="http://schemas.openxmlformats.org/officeDocument/2006/relationships" type="rect" r:blip="" hideGeom="1">
            <dgm:adjLst/>
          </dgm:shape>
          <dgm:constrLst>
            <dgm:constr type="userW" for="ch" forName="text_5" refType="w"/>
            <dgm:constr type="h" for="ch" forName="text_5" refType="h"/>
          </dgm:constrLst>
          <dgm:presOf/>
          <dgm:layoutNode name="text_5" styleLbl="revTx">
            <dgm:varLst>
              <dgm:bulletEnabled val="1"/>
            </dgm:varLst>
            <dgm:choose name="Name64">
              <dgm:if name="Name65" func="var" arg="dir" op="equ" val="norm">
                <dgm:alg type="tx">
                  <dgm:param type="parTxLTRAlign" val="l"/>
                  <dgm:param type="shpTxLTRAlignCh" val="l"/>
                  <dgm:param type="parTxRTLAlign" val="r"/>
                  <dgm:param type="shpTxRTLAlignCh" val="r"/>
                </dgm:alg>
              </dgm:if>
              <dgm:else name="Name66">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67" axis="ch" ptType="sibTrans" hideLastTrans="0" st="6" cnt="1">
        <dgm:layoutNode name="picture_6">
          <dgm:alg type="sp"/>
          <dgm:shape xmlns:r="http://schemas.openxmlformats.org/officeDocument/2006/relationships" r:blip="">
            <dgm:adjLst/>
          </dgm:shape>
          <dgm:presOf/>
          <dgm:constrLst/>
          <dgm:forEach name="Name68" ref="pictureRepeat"/>
        </dgm:layoutNode>
      </dgm:forEach>
      <dgm:forEach name="Name69" axis="ch" ptType="node" st="6" cnt="1">
        <dgm:layoutNode name="line_6" styleLbl="parChTrans1D1">
          <dgm:alg type="sp"/>
          <dgm:shape xmlns:r="http://schemas.openxmlformats.org/officeDocument/2006/relationships" type="line" r:blip="" zOrderOff="-100">
            <dgm:adjLst/>
          </dgm:shape>
          <dgm:presOf/>
        </dgm:layoutNode>
        <dgm:layoutNode name="textparent_6">
          <dgm:choose name="Name70">
            <dgm:if name="Name71" func="var" arg="dir" op="equ" val="norm">
              <dgm:alg type="lin">
                <dgm:param type="horzAlign" val="l"/>
              </dgm:alg>
            </dgm:if>
            <dgm:else name="Name72">
              <dgm:alg type="lin">
                <dgm:param type="horzAlign" val="r"/>
              </dgm:alg>
            </dgm:else>
          </dgm:choose>
          <dgm:shape xmlns:r="http://schemas.openxmlformats.org/officeDocument/2006/relationships" type="rect" r:blip="" hideGeom="1">
            <dgm:adjLst/>
          </dgm:shape>
          <dgm:constrLst>
            <dgm:constr type="userW" for="ch" forName="text_6" refType="w"/>
            <dgm:constr type="h" for="ch" forName="text_6" refType="h"/>
          </dgm:constrLst>
          <dgm:presOf/>
          <dgm:layoutNode name="text_6" styleLbl="revTx">
            <dgm:varLst>
              <dgm:bulletEnabled val="1"/>
            </dgm:varLst>
            <dgm:choose name="Name73">
              <dgm:if name="Name74" func="var" arg="dir" op="equ" val="norm">
                <dgm:alg type="tx">
                  <dgm:param type="parTxLTRAlign" val="l"/>
                  <dgm:param type="shpTxLTRAlignCh" val="l"/>
                  <dgm:param type="parTxRTLAlign" val="r"/>
                  <dgm:param type="shpTxRTLAlignCh" val="r"/>
                </dgm:alg>
              </dgm:if>
              <dgm:else name="Name75">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forEach name="Name76" axis="ch" ptType="sibTrans" hideLastTrans="0" st="7" cnt="1">
        <dgm:layoutNode name="picture_7">
          <dgm:alg type="sp"/>
          <dgm:shape xmlns:r="http://schemas.openxmlformats.org/officeDocument/2006/relationships" r:blip="">
            <dgm:adjLst/>
          </dgm:shape>
          <dgm:presOf/>
          <dgm:constrLst/>
          <dgm:forEach name="Name77" ref="pictureRepeat"/>
        </dgm:layoutNode>
      </dgm:forEach>
      <dgm:forEach name="Name78" axis="ch" ptType="node" st="7" cnt="1">
        <dgm:layoutNode name="line_7" styleLbl="parChTrans1D1">
          <dgm:alg type="sp"/>
          <dgm:shape xmlns:r="http://schemas.openxmlformats.org/officeDocument/2006/relationships" type="line" r:blip="" zOrderOff="-100">
            <dgm:adjLst/>
          </dgm:shape>
          <dgm:presOf/>
        </dgm:layoutNode>
        <dgm:layoutNode name="textparent_7">
          <dgm:choose name="Name79">
            <dgm:if name="Name80" func="var" arg="dir" op="equ" val="norm">
              <dgm:alg type="lin">
                <dgm:param type="horzAlign" val="l"/>
              </dgm:alg>
            </dgm:if>
            <dgm:else name="Name81">
              <dgm:alg type="lin">
                <dgm:param type="horzAlign" val="r"/>
              </dgm:alg>
            </dgm:else>
          </dgm:choose>
          <dgm:shape xmlns:r="http://schemas.openxmlformats.org/officeDocument/2006/relationships" type="rect" r:blip="" hideGeom="1">
            <dgm:adjLst/>
          </dgm:shape>
          <dgm:constrLst>
            <dgm:constr type="userW" for="ch" forName="text_7" refType="w"/>
            <dgm:constr type="h" for="ch" forName="text_7" refType="h"/>
          </dgm:constrLst>
          <dgm:presOf/>
          <dgm:layoutNode name="text_7" styleLbl="revTx">
            <dgm:varLst>
              <dgm:bulletEnabled val="1"/>
            </dgm:varLst>
            <dgm:choose name="Name82">
              <dgm:if name="Name83" func="var" arg="dir" op="equ" val="norm">
                <dgm:alg type="tx">
                  <dgm:param type="parTxLTRAlign" val="l"/>
                  <dgm:param type="shpTxLTRAlignCh" val="l"/>
                  <dgm:param type="parTxRTLAlign" val="r"/>
                  <dgm:param type="shpTxRTLAlignCh" val="r"/>
                </dgm:alg>
              </dgm:if>
              <dgm:else name="Name84">
                <dgm:alg type="tx">
                  <dgm:param type="parTxLTRAlign" val="r"/>
                  <dgm:param type="shpTxLTRAlignCh" val="r"/>
                  <dgm:param type="parTxRTLAlign" val="r"/>
                  <dgm:param type="shpTxRTLAlignCh" val="r"/>
                </dgm:alg>
              </dgm:else>
            </dgm:choose>
            <dgm:shape xmlns:r="http://schemas.openxmlformats.org/officeDocument/2006/relationships" type="rect" r:blip="">
              <dgm:adjLst/>
            </dgm:shape>
            <dgm:presOf axis="desOrSelf" ptType="node"/>
            <dgm:constrLst>
              <dgm:constr type="userW"/>
              <dgm:constr type="w" refType="userW" fact="0.1"/>
              <dgm:constr type="lMarg" refType="primFontSz" fact="0.3"/>
              <dgm:constr type="rMarg" refType="primFontSz" fact="0.3"/>
              <dgm:constr type="tMarg"/>
              <dgm:constr type="bMarg"/>
            </dgm:constrLst>
            <dgm:ruleLst>
              <dgm:rule type="w" val="NaN" fact="1" max="NaN"/>
              <dgm:rule type="primFontSz" val="5" fact="NaN" max="NaN"/>
            </dgm:ruleLst>
          </dgm:layoutNode>
        </dgm:layoutNode>
      </dgm:forEach>
    </dgm:layoutNode>
  </dgm:layoutNode>
</dgm:layoutDef>
</file>

<file path=xl/diagrams/layout2.xml><?xml version="1.0" encoding="utf-8"?>
<dgm:layoutDef xmlns:dgm="http://schemas.openxmlformats.org/drawingml/2006/diagram" xmlns:a="http://schemas.openxmlformats.org/drawingml/2006/main" uniqueId="urn:microsoft.com/office/officeart/2005/8/layout/venn2">
  <dgm:title val=""/>
  <dgm:desc val=""/>
  <dgm:catLst>
    <dgm:cat type="relationship" pri="30000"/>
  </dgm:catLst>
  <dgm:sampData>
    <dgm:dataModel>
      <dgm:ptLst>
        <dgm:pt modelId="0" type="doc"/>
        <dgm:pt modelId="1">
          <dgm:prSet phldr="1"/>
        </dgm:pt>
        <dgm:pt modelId="2">
          <dgm:prSet phldr="1"/>
        </dgm:pt>
        <dgm:pt modelId="3">
          <dgm:prSet phldr="1"/>
        </dgm:pt>
        <dgm:pt modelId="4">
          <dgm:prSet phldr="1"/>
        </dgm:pt>
      </dgm:ptLst>
      <dgm:cxnLst>
        <dgm:cxn modelId="5" srcId="0" destId="1" srcOrd="0" destOrd="0"/>
        <dgm:cxn modelId="6" srcId="0" destId="2" srcOrd="1" destOrd="0"/>
        <dgm:cxn modelId="7" srcId="0" destId="3" srcOrd="2" destOrd="0"/>
        <dgm:cxn modelId="8" srcId="0" destId="4" srcOrd="3"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Name0">
    <dgm:varLst>
      <dgm:chMax val="7"/>
      <dgm:resizeHandles val="exact"/>
    </dgm:varLst>
    <dgm:alg type="composite">
      <dgm:param type="ar" val="1"/>
    </dgm:alg>
    <dgm:shape xmlns:r="http://schemas.openxmlformats.org/officeDocument/2006/relationships" r:blip="">
      <dgm:adjLst/>
    </dgm:shape>
    <dgm:presOf/>
    <dgm:choose name="Name1">
      <dgm:if name="Name2" axis="ch" ptType="node" func="cnt" op="lte" val="3">
        <dgm:constrLst>
          <dgm:constr type="w" for="ch" forName="comp1" refType="w"/>
          <dgm:constr type="h" for="ch" forName="comp1" refType="w" refFor="ch" refForName="comp1"/>
          <dgm:constr type="w" for="ch" forName="comp2" refType="w" fact="0.75"/>
          <dgm:constr type="h" for="ch" forName="comp2" refType="w" refFor="ch" refForName="comp2"/>
          <dgm:constr type="ctrX" for="ch" forName="comp2" refType="ctrX" refFor="ch" refForName="comp1"/>
          <dgm:constr type="b" for="ch" forName="comp2" refType="b" refFor="ch" refForName="comp1"/>
          <dgm:constr type="w" for="ch" forName="comp3" refType="w" fact="0.5"/>
          <dgm:constr type="h" for="ch" forName="comp3" refType="w" refFor="ch" refForName="comp3"/>
          <dgm:constr type="ctrX" for="ch" forName="comp3" refType="ctrX" refFor="ch" refForName="comp1"/>
          <dgm:constr type="b" for="ch" forName="comp3" refType="b" refFor="ch" refForName="comp1"/>
          <dgm:constr type="primFontSz" for="des" ptType="node" op="equ" val="65"/>
        </dgm:constrLst>
      </dgm:if>
      <dgm:if name="Name3" axis="ch" ptType="node" func="cnt" op="equ" val="4">
        <dgm:constrLst>
          <dgm:constr type="w" for="ch" forName="comp1" refType="w"/>
          <dgm:constr type="h" for="ch" forName="comp1" refType="w" refFor="ch" refForName="comp1"/>
          <dgm:constr type="w" for="ch" forName="comp2" refType="w" fact="0.8"/>
          <dgm:constr type="h" for="ch" forName="comp2" refType="w" refFor="ch" refForName="comp2"/>
          <dgm:constr type="ctrX" for="ch" forName="comp2" refType="ctrX" refFor="ch" refForName="comp1"/>
          <dgm:constr type="b" for="ch" forName="comp2" refType="b" refFor="ch" refForName="comp1"/>
          <dgm:constr type="w" for="ch" forName="comp3" refType="w" fact="0.6"/>
          <dgm:constr type="h" for="ch" forName="comp3" refType="w" refFor="ch" refForName="comp3"/>
          <dgm:constr type="ctrX" for="ch" forName="comp3" refType="ctrX" refFor="ch" refForName="comp1"/>
          <dgm:constr type="b" for="ch" forName="comp3" refType="b" refFor="ch" refForName="comp1"/>
          <dgm:constr type="w" for="ch" forName="comp4" refType="w" fact="0.4"/>
          <dgm:constr type="h" for="ch" forName="comp4" refType="w" refFor="ch" refForName="comp4"/>
          <dgm:constr type="ctrX" for="ch" forName="comp4" refType="ctrX" refFor="ch" refForName="comp1"/>
          <dgm:constr type="b" for="ch" forName="comp4" refType="b" refFor="ch" refForName="comp1"/>
          <dgm:constr type="primFontSz" for="des" ptType="node" op="equ" val="65"/>
        </dgm:constrLst>
      </dgm:if>
      <dgm:else name="Name4">
        <dgm:constrLst>
          <dgm:constr type="w" for="ch" forName="comp1" refType="w"/>
          <dgm:constr type="h" for="ch" forName="comp1" refType="w" refFor="ch" refForName="comp1"/>
          <dgm:constr type="w" for="ch" forName="comp2" refType="w" fact="0.85"/>
          <dgm:constr type="h" for="ch" forName="comp2" refType="w" refFor="ch" refForName="comp2"/>
          <dgm:constr type="ctrX" for="ch" forName="comp2" refType="ctrX" refFor="ch" refForName="comp1"/>
          <dgm:constr type="b" for="ch" forName="comp2" refType="b" refFor="ch" refForName="comp1"/>
          <dgm:constr type="w" for="ch" forName="comp3" refType="w" fact="0.7"/>
          <dgm:constr type="h" for="ch" forName="comp3" refType="w" refFor="ch" refForName="comp3"/>
          <dgm:constr type="ctrX" for="ch" forName="comp3" refType="ctrX" refFor="ch" refForName="comp1"/>
          <dgm:constr type="b" for="ch" forName="comp3" refType="b" refFor="ch" refForName="comp1"/>
          <dgm:constr type="w" for="ch" forName="comp4" refType="w" fact="0.55"/>
          <dgm:constr type="h" for="ch" forName="comp4" refType="w" refFor="ch" refForName="comp4"/>
          <dgm:constr type="ctrX" for="ch" forName="comp4" refType="ctrX" refFor="ch" refForName="comp1"/>
          <dgm:constr type="b" for="ch" forName="comp4" refType="b" refFor="ch" refForName="comp1"/>
          <dgm:constr type="w" for="ch" forName="comp5" refType="w" fact="0.4"/>
          <dgm:constr type="h" for="ch" forName="comp5" refType="w" refFor="ch" refForName="comp5"/>
          <dgm:constr type="ctrX" for="ch" forName="comp5" refType="ctrX" refFor="ch" refForName="comp1"/>
          <dgm:constr type="b" for="ch" forName="comp5" refType="b" refFor="ch" refForName="comp1"/>
          <dgm:constr type="w" for="ch" forName="comp6" refType="w" fact="0.25"/>
          <dgm:constr type="h" for="ch" forName="comp6" refType="w" refFor="ch" refForName="comp6"/>
          <dgm:constr type="ctrX" for="ch" forName="comp6" refType="ctrX" refFor="ch" refForName="comp1"/>
          <dgm:constr type="b" for="ch" forName="comp6" refType="b" refFor="ch" refForName="comp1"/>
          <dgm:constr type="w" for="ch" forName="comp7" refType="w" fact="0.15"/>
          <dgm:constr type="h" for="ch" forName="comp7" refType="w" refFor="ch" refForName="comp7"/>
          <dgm:constr type="ctrX" for="ch" forName="comp7" refType="ctrX" refFor="ch" refForName="comp1"/>
          <dgm:constr type="b" for="ch" forName="comp7" refType="b" refFor="ch" refForName="comp1"/>
          <dgm:constr type="primFontSz" for="des" ptType="node" op="equ" val="65"/>
        </dgm:constrLst>
      </dgm:else>
    </dgm:choose>
    <dgm:ruleLst/>
    <dgm:choose name="Name5">
      <dgm:if name="Name6" axis="ch" ptType="node" func="cnt" op="gte" val="1">
        <dgm:layoutNode name="comp1">
          <dgm:alg type="composite"/>
          <dgm:shape xmlns:r="http://schemas.openxmlformats.org/officeDocument/2006/relationships" r:blip="">
            <dgm:adjLst/>
          </dgm:shape>
          <dgm:presOf/>
          <dgm:choose name="Name7">
            <dgm:if name="Name8" axis="ch" ptType="node" func="cnt" op="equ" val="1">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5"/>
                <dgm:constr type="w" for="ch" forName="c1text" refType="w" refFor="ch" refForName="circle1" fact="0.70711"/>
                <dgm:constr type="h" for="ch" forName="c1text" refType="h" refFor="ch" refForName="circle1" fact="0.5"/>
              </dgm:constrLst>
            </dgm:if>
            <dgm:if name="Name9" axis="ch" ptType="node" func="cnt" op="equ" val="2">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6"/>
                <dgm:constr type="w" for="ch" forName="c1text" refType="w" refFor="ch" refForName="circle1" fact="0.525"/>
                <dgm:constr type="h" for="ch" forName="c1text" refType="h" refFor="ch" refForName="circle1" fact="0.17"/>
              </dgm:constrLst>
            </dgm:if>
            <dgm:if name="Name10" axis="ch" ptType="node" func="cnt" op="equ" val="3">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25"/>
                <dgm:constr type="w" for="ch" forName="c1text" refType="w" refFor="ch" refForName="circle1" fact="0.3495"/>
                <dgm:constr type="h" for="ch" forName="c1text" refType="h" refFor="ch" refForName="circle1" fact="0.15"/>
              </dgm:constrLst>
            </dgm:if>
            <dgm:if name="Name11" axis="ch" ptType="node" func="cnt" op="equ" val="4">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25"/>
                <dgm:constr type="w" for="ch" forName="c1text" refType="w" refFor="ch" refForName="circle1" fact="0.2796"/>
                <dgm:constr type="h" for="ch" forName="c1text" refType="h" refFor="ch" refForName="circle1" fact="0.15"/>
              </dgm:constrLst>
            </dgm:if>
            <dgm:if name="Name12" axis="ch" ptType="node" func="cnt" op="gte" val="5">
              <dgm:constrLst>
                <dgm:constr type="w" for="ch" forName="circle1" refType="w"/>
                <dgm:constr type="h" for="ch" forName="circle1" refType="h"/>
                <dgm:constr type="ctrX" for="ch" forName="circle1" refType="w" fact="0.5"/>
                <dgm:constr type="ctrY" for="ch" forName="circle1" refType="h" fact="0.5"/>
                <dgm:constr type="ctrX" for="ch" forName="c1text" refType="w" fact="0.5"/>
                <dgm:constr type="ctrY" for="ch" forName="c1text" refType="h" fact="0.1"/>
                <dgm:constr type="w" for="ch" forName="c1text" refType="w" refFor="ch" refForName="circle1" fact="0.375"/>
                <dgm:constr type="h" for="ch" forName="c1text" refType="h" refFor="ch" refForName="circle1" fact="0.1"/>
              </dgm:constrLst>
            </dgm:if>
            <dgm:else name="Name13"/>
          </dgm:choose>
          <dgm:ruleLst/>
          <dgm:layoutNode name="circle1" styleLbl="node1">
            <dgm:alg type="sp"/>
            <dgm:shape xmlns:r="http://schemas.openxmlformats.org/officeDocument/2006/relationships" type="ellipse" r:blip="">
              <dgm:adjLst/>
            </dgm:shape>
            <dgm:presOf axis="ch desOrSelf" ptType="node node" st="1 1" cnt="1 0"/>
            <dgm:constrLst>
              <dgm:constr type="h" refType="w"/>
            </dgm:constrLst>
            <dgm:ruleLst/>
          </dgm:layoutNode>
          <dgm:layoutNode name="c1text">
            <dgm:varLst>
              <dgm:bulletEnabled val="1"/>
            </dgm:varLst>
            <dgm:alg type="tx"/>
            <dgm:shape xmlns:r="http://schemas.openxmlformats.org/officeDocument/2006/relationships" type="rect" r:blip="" hideGeom="1">
              <dgm:adjLst/>
            </dgm:shape>
            <dgm:presOf axis="ch desOrSelf" ptType="node node" st="1 1" cnt="1 0"/>
            <dgm:constrLst/>
            <dgm:ruleLst>
              <dgm:rule type="primFontSz" val="5" fact="NaN" max="NaN"/>
            </dgm:ruleLst>
          </dgm:layoutNode>
        </dgm:layoutNode>
      </dgm:if>
      <dgm:else name="Name14"/>
    </dgm:choose>
    <dgm:choose name="Name15">
      <dgm:if name="Name16" axis="ch" ptType="node" func="cnt" op="gte" val="2">
        <dgm:layoutNode name="comp2">
          <dgm:alg type="composite"/>
          <dgm:shape xmlns:r="http://schemas.openxmlformats.org/officeDocument/2006/relationships" r:blip="">
            <dgm:adjLst/>
          </dgm:shape>
          <dgm:presOf/>
          <dgm:choose name="Name17">
            <dgm:if name="Name18" axis="ch" ptType="node" func="cnt" op="equ" val="2">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5"/>
                <dgm:constr type="w" for="ch" forName="c2text" refType="w" refFor="ch" refForName="circle2" fact="0.70711"/>
                <dgm:constr type="h" for="ch" forName="c2text" refType="h" refFor="ch" refForName="circle2" fact="0.5"/>
              </dgm:constrLst>
            </dgm:if>
            <dgm:if name="Name19" axis="ch" ptType="node" func="cnt" op="equ" val="3">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15625"/>
                <dgm:constr type="w" for="ch" forName="c2text" refType="w" refFor="ch" refForName="circle2" fact="0.466"/>
                <dgm:constr type="h" for="ch" forName="c2text" refType="h" refFor="ch" refForName="circle2" fact="0.1875"/>
              </dgm:constrLst>
            </dgm:if>
            <dgm:if name="Name20" axis="ch" ptType="node" func="cnt" op="equ" val="4">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15"/>
                <dgm:constr type="w" for="ch" forName="c2text" refType="w" refFor="ch" refForName="circle2" fact="0.3495"/>
                <dgm:constr type="h" for="ch" forName="c2text" refType="h" refFor="ch" refForName="circle2" fact="0.18"/>
              </dgm:constrLst>
            </dgm:if>
            <dgm:if name="Name21" axis="ch" ptType="node" func="cnt" op="gte" val="5">
              <dgm:constrLst>
                <dgm:constr type="w" for="ch" forName="circle2" refType="w"/>
                <dgm:constr type="h" for="ch" forName="circle2" refType="h"/>
                <dgm:constr type="ctrX" for="ch" forName="circle2" refType="w" fact="0.5"/>
                <dgm:constr type="ctrY" for="ch" forName="circle2" refType="h" fact="0.5"/>
                <dgm:constr type="ctrX" for="ch" forName="c2text" refType="w" fact="0.5"/>
                <dgm:constr type="ctrY" for="ch" forName="c2text" refType="h" fact="0.115"/>
                <dgm:constr type="w" for="ch" forName="c2text" refType="w" refFor="ch" refForName="circle2" fact="0.43125"/>
                <dgm:constr type="h" for="ch" forName="c2text" refType="h" refFor="ch" refForName="circle2" fact="0.115"/>
              </dgm:constrLst>
            </dgm:if>
            <dgm:else name="Name22"/>
          </dgm:choose>
          <dgm:ruleLst/>
          <dgm:layoutNode name="circle2" styleLbl="node1">
            <dgm:alg type="sp"/>
            <dgm:shape xmlns:r="http://schemas.openxmlformats.org/officeDocument/2006/relationships" type="ellipse" r:blip="">
              <dgm:adjLst/>
            </dgm:shape>
            <dgm:presOf axis="ch desOrSelf" ptType="node node" st="2 1" cnt="1 0"/>
            <dgm:constrLst>
              <dgm:constr type="h" refType="w"/>
            </dgm:constrLst>
            <dgm:ruleLst/>
          </dgm:layoutNode>
          <dgm:layoutNode name="c2text">
            <dgm:varLst>
              <dgm:bulletEnabled val="1"/>
            </dgm:varLst>
            <dgm:alg type="tx"/>
            <dgm:shape xmlns:r="http://schemas.openxmlformats.org/officeDocument/2006/relationships" type="rect" r:blip="" hideGeom="1">
              <dgm:adjLst/>
            </dgm:shape>
            <dgm:presOf axis="ch desOrSelf" ptType="node node" st="2 1" cnt="1 0"/>
            <dgm:constrLst/>
            <dgm:ruleLst>
              <dgm:rule type="primFontSz" val="5" fact="NaN" max="NaN"/>
            </dgm:ruleLst>
          </dgm:layoutNode>
        </dgm:layoutNode>
      </dgm:if>
      <dgm:else name="Name23"/>
    </dgm:choose>
    <dgm:choose name="Name24">
      <dgm:if name="Name25" axis="ch" ptType="node" func="cnt" op="gte" val="3">
        <dgm:layoutNode name="comp3">
          <dgm:alg type="composite"/>
          <dgm:shape xmlns:r="http://schemas.openxmlformats.org/officeDocument/2006/relationships" r:blip="">
            <dgm:adjLst/>
          </dgm:shape>
          <dgm:presOf/>
          <dgm:choose name="Name26">
            <dgm:if name="Name27" axis="ch" ptType="node" func="cnt" op="equ" val="3">
              <dgm:constrLst>
                <dgm:constr type="w" for="ch" forName="circle3" refType="w"/>
                <dgm:constr type="h" for="ch" forName="circle3" refType="h"/>
                <dgm:constr type="ctrX" for="ch" forName="circle3" refType="w" fact="0.5"/>
                <dgm:constr type="ctrY" for="ch" forName="circle3" refType="h" fact="0.5"/>
                <dgm:constr type="ctrX" for="ch" forName="c3text" refType="w" fact="0.5"/>
                <dgm:constr type="ctrY" for="ch" forName="c3text" refType="h" fact="0.5"/>
                <dgm:constr type="w" for="ch" forName="c3text" refType="w" refFor="ch" refForName="circle3" fact="0.70711"/>
                <dgm:constr type="h" for="ch" forName="c3text" refType="h" refFor="ch" refForName="circle3" fact="0.5"/>
              </dgm:constrLst>
            </dgm:if>
            <dgm:if name="Name28" axis="ch" ptType="node" func="cnt" op="equ" val="4">
              <dgm:constrLst>
                <dgm:constr type="w" for="ch" forName="circle3" refType="w"/>
                <dgm:constr type="h" for="ch" forName="circle3" refType="h"/>
                <dgm:constr type="ctrX" for="ch" forName="circle3" refType="w" fact="0.5"/>
                <dgm:constr type="ctrY" for="ch" forName="circle3" refType="h" fact="0.5"/>
                <dgm:constr type="ctrX" for="ch" forName="c3text" refType="w" fact="0.5"/>
                <dgm:constr type="ctrY" for="ch" forName="c3text" refType="h" fact="0.1875"/>
                <dgm:constr type="w" for="ch" forName="c3text" refType="w" refFor="ch" refForName="circle3" fact="0.466"/>
                <dgm:constr type="h" for="ch" forName="c3text" refType="h" refFor="ch" refForName="circle3" fact="0.225"/>
              </dgm:constrLst>
            </dgm:if>
            <dgm:if name="Name29" axis="ch" ptType="node" func="cnt" op="gte" val="5">
              <dgm:constrLst>
                <dgm:constr type="w" for="ch" forName="circle3" refType="w"/>
                <dgm:constr type="h" for="ch" forName="circle3" refType="h"/>
                <dgm:constr type="ctrX" for="ch" forName="circle3" refType="w" fact="0.5"/>
                <dgm:constr type="ctrY" for="ch" forName="circle3" refType="h" fact="0.5"/>
                <dgm:constr type="ctrX" for="ch" forName="c3text" refType="w" fact="0.5"/>
                <dgm:constr type="ctrY" for="ch" forName="c3text" refType="h" fact="0.138"/>
                <dgm:constr type="w" for="ch" forName="c3text" refType="w" refFor="ch" refForName="circle3" fact="0.5175"/>
                <dgm:constr type="h" for="ch" forName="c3text" refType="h" refFor="ch" refForName="circle3" fact="0.138"/>
              </dgm:constrLst>
            </dgm:if>
            <dgm:else name="Name30"/>
          </dgm:choose>
          <dgm:ruleLst/>
          <dgm:layoutNode name="circle3" styleLbl="node1">
            <dgm:alg type="sp"/>
            <dgm:shape xmlns:r="http://schemas.openxmlformats.org/officeDocument/2006/relationships" type="ellipse" r:blip="">
              <dgm:adjLst/>
            </dgm:shape>
            <dgm:presOf axis="ch desOrSelf" ptType="node node" st="3 1" cnt="1 0"/>
            <dgm:constrLst>
              <dgm:constr type="h" refType="w"/>
            </dgm:constrLst>
            <dgm:ruleLst/>
          </dgm:layoutNode>
          <dgm:layoutNode name="c3text">
            <dgm:varLst>
              <dgm:bulletEnabled val="1"/>
            </dgm:varLst>
            <dgm:alg type="tx"/>
            <dgm:shape xmlns:r="http://schemas.openxmlformats.org/officeDocument/2006/relationships" type="rect" r:blip="" hideGeom="1">
              <dgm:adjLst/>
            </dgm:shape>
            <dgm:presOf axis="ch desOrSelf" ptType="node node" st="3 1" cnt="1 0"/>
            <dgm:constrLst/>
            <dgm:ruleLst>
              <dgm:rule type="primFontSz" val="5" fact="NaN" max="NaN"/>
            </dgm:ruleLst>
          </dgm:layoutNode>
        </dgm:layoutNode>
      </dgm:if>
      <dgm:else name="Name31"/>
    </dgm:choose>
    <dgm:choose name="Name32">
      <dgm:if name="Name33" axis="ch" ptType="node" func="cnt" op="gte" val="4">
        <dgm:layoutNode name="comp4">
          <dgm:alg type="composite"/>
          <dgm:shape xmlns:r="http://schemas.openxmlformats.org/officeDocument/2006/relationships" r:blip="">
            <dgm:adjLst/>
          </dgm:shape>
          <dgm:presOf/>
          <dgm:choose name="Name34">
            <dgm:if name="Name35" axis="ch" ptType="node" func="cnt" op="equ" val="4">
              <dgm:constrLst>
                <dgm:constr type="w" for="ch" forName="circle4" refType="w"/>
                <dgm:constr type="h" for="ch" forName="circle4" refType="h"/>
                <dgm:constr type="ctrX" for="ch" forName="circle4" refType="w" fact="0.5"/>
                <dgm:constr type="ctrY" for="ch" forName="circle4" refType="h" fact="0.5"/>
                <dgm:constr type="ctrX" for="ch" forName="c4text" refType="w" fact="0.5"/>
                <dgm:constr type="ctrY" for="ch" forName="c4text" refType="h" fact="0.5"/>
                <dgm:constr type="w" for="ch" forName="c4text" refType="w" refFor="ch" refForName="circle4" fact="0.70711"/>
                <dgm:constr type="h" for="ch" forName="c4text" refType="h" refFor="ch" refForName="circle4" fact="0.5"/>
              </dgm:constrLst>
            </dgm:if>
            <dgm:if name="Name36" axis="ch" ptType="node" func="cnt" op="gte" val="5">
              <dgm:constrLst>
                <dgm:constr type="w" for="ch" forName="circle4" refType="w"/>
                <dgm:constr type="h" for="ch" forName="circle4" refType="h"/>
                <dgm:constr type="ctrX" for="ch" forName="circle4" refType="w" fact="0.5"/>
                <dgm:constr type="ctrY" for="ch" forName="circle4" refType="h" fact="0.5"/>
                <dgm:constr type="ctrX" for="ch" forName="c4text" refType="w" fact="0.5"/>
                <dgm:constr type="ctrY" for="ch" forName="c4text" refType="h" fact="0.18"/>
                <dgm:constr type="w" for="ch" forName="c4text" refType="w" refFor="ch" refForName="circle4" fact="0.54"/>
                <dgm:constr type="h" for="ch" forName="c4text" refType="h" refFor="ch" refForName="circle4" fact="0.18"/>
              </dgm:constrLst>
            </dgm:if>
            <dgm:else name="Name37"/>
          </dgm:choose>
          <dgm:ruleLst/>
          <dgm:layoutNode name="circle4" styleLbl="node1">
            <dgm:alg type="sp"/>
            <dgm:shape xmlns:r="http://schemas.openxmlformats.org/officeDocument/2006/relationships" type="ellipse" r:blip="">
              <dgm:adjLst/>
            </dgm:shape>
            <dgm:presOf axis="ch desOrSelf" ptType="node node" st="4 1" cnt="1 0"/>
            <dgm:constrLst>
              <dgm:constr type="h" refType="w"/>
            </dgm:constrLst>
            <dgm:ruleLst/>
          </dgm:layoutNode>
          <dgm:layoutNode name="c4text">
            <dgm:varLst>
              <dgm:bulletEnabled val="1"/>
            </dgm:varLst>
            <dgm:alg type="tx"/>
            <dgm:shape xmlns:r="http://schemas.openxmlformats.org/officeDocument/2006/relationships" type="rect" r:blip="" hideGeom="1">
              <dgm:adjLst/>
            </dgm:shape>
            <dgm:presOf axis="ch desOrSelf" ptType="node node" st="4 1" cnt="1 0"/>
            <dgm:constrLst/>
            <dgm:ruleLst>
              <dgm:rule type="primFontSz" val="5" fact="NaN" max="NaN"/>
            </dgm:ruleLst>
          </dgm:layoutNode>
        </dgm:layoutNode>
      </dgm:if>
      <dgm:else name="Name38"/>
    </dgm:choose>
    <dgm:choose name="Name39">
      <dgm:if name="Name40" axis="ch" ptType="node" func="cnt" op="gte" val="5">
        <dgm:layoutNode name="comp5">
          <dgm:alg type="composite"/>
          <dgm:shape xmlns:r="http://schemas.openxmlformats.org/officeDocument/2006/relationships" r:blip="">
            <dgm:adjLst/>
          </dgm:shape>
          <dgm:presOf/>
          <dgm:choose name="Name41">
            <dgm:if name="Name42" axis="ch" ptType="node" func="cnt" op="equ" val="5">
              <dgm:constrLst>
                <dgm:constr type="w" for="ch" forName="circle5" refType="w"/>
                <dgm:constr type="h" for="ch" forName="circle5" refType="h"/>
                <dgm:constr type="ctrX" for="ch" forName="circle5" refType="w" fact="0.5"/>
                <dgm:constr type="ctrY" for="ch" forName="circle5" refType="h" fact="0.5"/>
                <dgm:constr type="ctrX" for="ch" forName="c5text" refType="w" fact="0.5"/>
                <dgm:constr type="ctrY" for="ch" forName="c5text" refType="h" fact="0.5"/>
                <dgm:constr type="w" for="ch" forName="c5text" refType="w" refFor="ch" refForName="circle5" fact="0.70711"/>
                <dgm:constr type="h" for="ch" forName="c5text" refType="h" refFor="ch" refForName="circle5" fact="0.5"/>
              </dgm:constrLst>
            </dgm:if>
            <dgm:if name="Name43" axis="ch" ptType="node" func="cnt" op="gte" val="6">
              <dgm:constrLst>
                <dgm:constr type="w" for="ch" forName="circle5" refType="w"/>
                <dgm:constr type="h" for="ch" forName="circle5" refType="h"/>
                <dgm:constr type="ctrX" for="ch" forName="circle5" refType="w" fact="0.5"/>
                <dgm:constr type="ctrY" for="ch" forName="circle5" refType="h" fact="0.5"/>
                <dgm:constr type="ctrX" for="ch" forName="c5text" refType="w" fact="0.5"/>
                <dgm:constr type="ctrY" for="ch" forName="c5text" refType="h" fact="0.25"/>
                <dgm:constr type="w" for="ch" forName="c5text" refType="w" refFor="ch" refForName="circle5" fact="0.65"/>
                <dgm:constr type="h" for="ch" forName="c5text" refType="h" refFor="ch" refForName="circle5" fact="0.25"/>
              </dgm:constrLst>
            </dgm:if>
            <dgm:else name="Name44"/>
          </dgm:choose>
          <dgm:ruleLst/>
          <dgm:layoutNode name="circle5" styleLbl="node1">
            <dgm:alg type="sp"/>
            <dgm:shape xmlns:r="http://schemas.openxmlformats.org/officeDocument/2006/relationships" type="ellipse" r:blip="">
              <dgm:adjLst/>
            </dgm:shape>
            <dgm:presOf axis="ch desOrSelf" ptType="node node" st="5 1" cnt="1 0"/>
            <dgm:constrLst>
              <dgm:constr type="h" refType="w"/>
            </dgm:constrLst>
            <dgm:ruleLst/>
          </dgm:layoutNode>
          <dgm:layoutNode name="c5text">
            <dgm:varLst>
              <dgm:bulletEnabled val="1"/>
            </dgm:varLst>
            <dgm:alg type="tx"/>
            <dgm:shape xmlns:r="http://schemas.openxmlformats.org/officeDocument/2006/relationships" type="rect" r:blip="" hideGeom="1">
              <dgm:adjLst/>
            </dgm:shape>
            <dgm:presOf axis="ch desOrSelf" ptType="node node" st="5 1" cnt="1 0"/>
            <dgm:constrLst/>
            <dgm:ruleLst>
              <dgm:rule type="primFontSz" val="5" fact="NaN" max="NaN"/>
            </dgm:ruleLst>
          </dgm:layoutNode>
        </dgm:layoutNode>
      </dgm:if>
      <dgm:else name="Name45"/>
    </dgm:choose>
    <dgm:choose name="Name46">
      <dgm:if name="Name47" axis="ch" ptType="node" func="cnt" op="gte" val="6">
        <dgm:layoutNode name="comp6">
          <dgm:alg type="composite"/>
          <dgm:shape xmlns:r="http://schemas.openxmlformats.org/officeDocument/2006/relationships" r:blip="">
            <dgm:adjLst/>
          </dgm:shape>
          <dgm:presOf/>
          <dgm:choose name="Name48">
            <dgm:if name="Name49" axis="ch" ptType="node" func="cnt" op="equ" val="6">
              <dgm:constrLst>
                <dgm:constr type="w" for="ch" forName="circle6" refType="w"/>
                <dgm:constr type="h" for="ch" forName="circle6" refType="h"/>
                <dgm:constr type="ctrX" for="ch" forName="circle6" refType="w" fact="0.5"/>
                <dgm:constr type="ctrY" for="ch" forName="circle6" refType="h" fact="0.5"/>
                <dgm:constr type="ctrX" for="ch" forName="c6text" refType="w" fact="0.5"/>
                <dgm:constr type="ctrY" for="ch" forName="c6text" refType="h" fact="0.5"/>
                <dgm:constr type="w" for="ch" forName="c6text" refType="w" refFor="ch" refForName="circle6" fact="0.70711"/>
                <dgm:constr type="h" for="ch" forName="c6text" refType="h" refFor="ch" refForName="circle6" fact="0.5"/>
              </dgm:constrLst>
            </dgm:if>
            <dgm:if name="Name50" axis="ch" ptType="node" func="cnt" op="gte" val="7">
              <dgm:constrLst>
                <dgm:constr type="w" for="ch" forName="circle6" refType="w"/>
                <dgm:constr type="h" for="ch" forName="circle6" refType="h"/>
                <dgm:constr type="ctrX" for="ch" forName="circle6" refType="w" fact="0.5"/>
                <dgm:constr type="ctrY" for="ch" forName="circle6" refType="h" fact="0.5"/>
                <dgm:constr type="ctrX" for="ch" forName="c6text" refType="w" fact="0.5"/>
                <dgm:constr type="ctrY" for="ch" forName="c6text" refType="h" fact="0.27"/>
                <dgm:constr type="w" for="ch" forName="c6text" refType="w" refFor="ch" refForName="circle6" fact="0.68"/>
                <dgm:constr type="h" for="ch" forName="c6text" refType="h" refFor="ch" refForName="circle6" fact="0.241"/>
              </dgm:constrLst>
            </dgm:if>
            <dgm:else name="Name51"/>
          </dgm:choose>
          <dgm:ruleLst/>
          <dgm:layoutNode name="circle6" styleLbl="node1">
            <dgm:alg type="sp"/>
            <dgm:shape xmlns:r="http://schemas.openxmlformats.org/officeDocument/2006/relationships" type="ellipse" r:blip="">
              <dgm:adjLst/>
            </dgm:shape>
            <dgm:presOf axis="ch desOrSelf" ptType="node node" st="6 1" cnt="1 0"/>
            <dgm:constrLst>
              <dgm:constr type="h" refType="w"/>
            </dgm:constrLst>
            <dgm:ruleLst/>
          </dgm:layoutNode>
          <dgm:layoutNode name="c6text">
            <dgm:varLst>
              <dgm:bulletEnabled val="1"/>
            </dgm:varLst>
            <dgm:alg type="tx"/>
            <dgm:shape xmlns:r="http://schemas.openxmlformats.org/officeDocument/2006/relationships" type="rect" r:blip="" hideGeom="1">
              <dgm:adjLst/>
            </dgm:shape>
            <dgm:presOf axis="ch desOrSelf" ptType="node node" st="6 1" cnt="1 0"/>
            <dgm:constrLst/>
            <dgm:ruleLst>
              <dgm:rule type="primFontSz" val="5" fact="NaN" max="NaN"/>
            </dgm:ruleLst>
          </dgm:layoutNode>
        </dgm:layoutNode>
      </dgm:if>
      <dgm:else name="Name52"/>
    </dgm:choose>
    <dgm:choose name="Name53">
      <dgm:if name="Name54" axis="ch" ptType="node" func="cnt" op="gte" val="7">
        <dgm:layoutNode name="comp7">
          <dgm:alg type="composite"/>
          <dgm:shape xmlns:r="http://schemas.openxmlformats.org/officeDocument/2006/relationships" r:blip="">
            <dgm:adjLst/>
          </dgm:shape>
          <dgm:presOf/>
          <dgm:constrLst>
            <dgm:constr type="w" for="ch" forName="circle7" refType="w"/>
            <dgm:constr type="h" for="ch" forName="circle7" refType="h"/>
            <dgm:constr type="ctrX" for="ch" forName="circle7" refType="w" fact="0.5"/>
            <dgm:constr type="ctrY" for="ch" forName="circle7" refType="h" fact="0.5"/>
            <dgm:constr type="ctrX" for="ch" forName="c7text" refType="w" fact="0.5"/>
            <dgm:constr type="ctrY" for="ch" forName="c7text" refType="h" fact="0.5"/>
            <dgm:constr type="w" for="ch" forName="c7text" refType="w" refFor="ch" refForName="circle7" fact="0.70711"/>
            <dgm:constr type="h" for="ch" forName="c7text" refType="h" refFor="ch" refForName="circle7" fact="0.5"/>
          </dgm:constrLst>
          <dgm:ruleLst/>
          <dgm:layoutNode name="circle7" styleLbl="node1">
            <dgm:alg type="sp"/>
            <dgm:shape xmlns:r="http://schemas.openxmlformats.org/officeDocument/2006/relationships" type="ellipse" r:blip="">
              <dgm:adjLst/>
            </dgm:shape>
            <dgm:presOf axis="ch desOrSelf" ptType="node node" st="7 1" cnt="1 0"/>
            <dgm:constrLst>
              <dgm:constr type="h" refType="w"/>
            </dgm:constrLst>
            <dgm:ruleLst/>
          </dgm:layoutNode>
          <dgm:layoutNode name="c7text">
            <dgm:varLst>
              <dgm:bulletEnabled val="1"/>
            </dgm:varLst>
            <dgm:alg type="tx"/>
            <dgm:shape xmlns:r="http://schemas.openxmlformats.org/officeDocument/2006/relationships" type="rect" r:blip="" hideGeom="1">
              <dgm:adjLst/>
            </dgm:shape>
            <dgm:presOf axis="ch desOrSelf" ptType="node node" st="7 1" cnt="1 0"/>
            <dgm:constrLst/>
            <dgm:ruleLst>
              <dgm:rule type="primFontSz" val="5" fact="NaN" max="NaN"/>
            </dgm:ruleLst>
          </dgm:layoutNode>
        </dgm:layoutNode>
      </dgm:if>
      <dgm:else name="Name55"/>
    </dgm:choose>
  </dgm:layoutNode>
</dgm:layoutDef>
</file>

<file path=xl/diagrams/layout3.xml><?xml version="1.0" encoding="utf-8"?>
<dgm:layoutDef xmlns:dgm="http://schemas.openxmlformats.org/drawingml/2006/diagram" xmlns:a="http://schemas.openxmlformats.org/drawingml/2006/main" uniqueId="urn:microsoft.com/office/officeart/2005/8/layout/target1">
  <dgm:title val=""/>
  <dgm:desc val=""/>
  <dgm:catLst>
    <dgm:cat type="relationship" pri="25000"/>
    <dgm:cat type="convert" pri="20000"/>
  </dgm:catLst>
  <dgm:sampData useDef="1">
    <dgm:dataModel>
      <dgm:pt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composite">
    <dgm:varLst>
      <dgm:chMax val="5"/>
      <dgm:dir/>
      <dgm:resizeHandles val="exact"/>
    </dgm:varLst>
    <dgm:alg type="composite">
      <dgm:param type="ar" val="1.25"/>
    </dgm:alg>
    <dgm:shape xmlns:r="http://schemas.openxmlformats.org/officeDocument/2006/relationships" r:blip="">
      <dgm:adjLst/>
    </dgm:shape>
    <dgm:presOf/>
    <dgm:choose name="Name0">
      <dgm:if name="Name1" func="var" arg="dir" op="equ" val="norm">
        <dgm:choose name="Name2">
          <dgm:if name="Name3" axis="ch" ptType="node" func="cnt" op="equ" val="0">
            <dgm:constrLst/>
          </dgm:if>
          <dgm:if name="Name4" axis="ch" ptType="node" func="cnt" op="equ" val="1">
            <dgm:constrLst>
              <dgm:constr type="primFontSz" for="des" ptType="node" op="equ" val="65"/>
              <dgm:constr type="w" for="ch" forName="circle1" refType="w" fact="0.6"/>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3125"/>
              <dgm:constr type="r" for="ch" forName="text1" refType="w"/>
              <dgm:constr type="t" for="ch" forName="text1"/>
              <dgm:constr type="l" for="ch" forName="line1" refType="w" fact="0.625"/>
              <dgm:constr type="ctrY" for="ch" forName="line1" refType="ctrY" refFor="ch" refForName="text1"/>
              <dgm:constr type="r" for="ch" forName="line1" refType="l" refFor="ch" refForName="text1"/>
              <dgm:constr type="h" for="ch" forName="line1"/>
              <dgm:constr type="l" for="ch" forName="d1" refType="w" fact="0.3"/>
              <dgm:constr type="b" for="ch" forName="d1" refType="h" fact="0.625"/>
              <dgm:constr type="w" for="ch" forName="d1" refType="w" fact="0.32475"/>
              <dgm:constr type="h" for="ch" forName="d1" refType="h" fact="0.469"/>
            </dgm:constrLst>
          </dgm:if>
          <dgm:if name="Name5" axis="ch" ptType="node" func="cnt" op="equ" val="2">
            <dgm:constrLst>
              <dgm:constr type="primFontSz" for="des" ptType="node" op="equ" val="65"/>
              <dgm:constr type="w" for="ch" forName="circle1" refType="w" fact="0.2"/>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3125"/>
              <dgm:constr type="r" for="ch" forName="text1" refType="w"/>
              <dgm:constr type="t" for="ch" forName="text1"/>
              <dgm:constr type="l" for="ch" forName="line1" refType="w" fact="0.625"/>
              <dgm:constr type="ctrY" for="ch" forName="line1" refType="ctrY" refFor="ch" refForName="text1"/>
              <dgm:constr type="w" for="ch" forName="line1" refType="w" fact="0.075"/>
              <dgm:constr type="h" for="ch" forName="line1"/>
              <dgm:constr type="l" for="ch" forName="d1" refType="w" fact="0.3"/>
              <dgm:constr type="b" for="ch" forName="d1" refType="h" fact="0.625"/>
              <dgm:constr type="w" for="ch" forName="d1" refType="w" fact="0.32475"/>
              <dgm:constr type="h" for="ch" forName="d1" refType="h" fact="0.469"/>
              <dgm:constr type="w" for="ch" forName="circle2" refType="w" fact="0.6"/>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3125"/>
              <dgm:constr type="r" for="ch" forName="text2" refType="w"/>
              <dgm:constr type="t" for="ch" forName="text2" refType="b" refFor="ch" refForName="text1"/>
              <dgm:constr type="l" for="ch" forName="line2" refType="w" fact="0.625"/>
              <dgm:constr type="ctrY" for="ch" forName="line2" refType="ctrY" refFor="ch" refForName="text2"/>
              <dgm:constr type="w" for="ch" forName="line2" refType="w" fact="0.075"/>
              <dgm:constr type="h" for="ch" forName="line2"/>
              <dgm:constr type="l" for="ch" forName="d2" refType="w" fact="0.44325"/>
              <dgm:constr type="b" for="ch" forName="d2" refType="h" fact="0.7975"/>
              <dgm:constr type="w" for="ch" forName="d2" refType="w" fact="0.1815"/>
              <dgm:constr type="h" for="ch" forName="d2" refType="h" fact="0.3283"/>
            </dgm:constrLst>
          </dgm:if>
          <dgm:if name="Name6" axis="ch" ptType="node" func="cnt" op="equ" val="3">
            <dgm:constrLst>
              <dgm:constr type="primFontSz" for="des" ptType="node" op="equ" val="65"/>
              <dgm:constr type="w" for="ch" forName="circle1" refType="w" fact="0.12"/>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21875"/>
              <dgm:constr type="r" for="ch" forName="text1" refType="w"/>
              <dgm:constr type="t" for="ch" forName="text1"/>
              <dgm:constr type="l" for="ch" forName="line1" refType="w" fact="0.625"/>
              <dgm:constr type="ctrY" for="ch" forName="line1" refType="ctrY" refFor="ch" refForName="text1"/>
              <dgm:constr type="w" for="ch" forName="line1" refType="w" fact="0.075"/>
              <dgm:constr type="h" for="ch" forName="line1"/>
              <dgm:constr type="l" for="ch" forName="d1" refType="w" fact="0.3"/>
              <dgm:constr type="b" for="ch" forName="d1" refType="h" fact="0.625"/>
              <dgm:constr type="w" for="ch" forName="d1" refType="w" fact="0.3247"/>
              <dgm:constr type="h" for="ch" forName="d1" refType="h" fact="0.5155"/>
              <dgm:constr type="w" for="ch" forName="circle2" refType="w" fact="0.36"/>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21875"/>
              <dgm:constr type="r" for="ch" forName="text2" refType="w"/>
              <dgm:constr type="t" for="ch" forName="text2" refType="b" refFor="ch" refForName="text1"/>
              <dgm:constr type="l" for="ch" forName="line2" refType="w" fact="0.625"/>
              <dgm:constr type="ctrY" for="ch" forName="line2" refType="ctrY" refFor="ch" refForName="text2"/>
              <dgm:constr type="w" for="ch" forName="line2" refType="w" fact="0.075"/>
              <dgm:constr type="h" for="ch" forName="line2"/>
              <dgm:constr type="l" for="ch" forName="d2" refType="w" fact="0.386"/>
              <dgm:constr type="b" for="ch" forName="d2" refType="h" fact="0.72969"/>
              <dgm:constr type="w" for="ch" forName="d2" refType="w" fact="0.2387"/>
              <dgm:constr type="h" for="ch" forName="d2" refType="h" fact="0.4017"/>
              <dgm:constr type="w" for="ch" forName="circle3" refType="w" fact="0.6"/>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21875"/>
              <dgm:constr type="r" for="ch" forName="text3" refType="w"/>
              <dgm:constr type="t" for="ch" forName="text3" refType="b" refFor="ch" refForName="text2"/>
              <dgm:constr type="l" for="ch" forName="line3" refType="w" fact="0.625"/>
              <dgm:constr type="ctrY" for="ch" forName="line3" refType="ctrY" refFor="ch" refForName="text3"/>
              <dgm:constr type="w" for="ch" forName="line3" refType="w" fact="0.075"/>
              <dgm:constr type="h" for="ch" forName="line3"/>
              <dgm:constr type="l" for="ch" forName="d3" refType="w" fact="0.47175"/>
              <dgm:constr type="b" for="ch" forName="d3" refType="h" fact="0.83375"/>
              <dgm:constr type="w" for="ch" forName="d3" refType="w" fact="0.1527"/>
              <dgm:constr type="h" for="ch" forName="d3" refType="h" fact="0.287"/>
            </dgm:constrLst>
          </dgm:if>
          <dgm:if name="Name7" axis="ch" ptType="node" func="cnt" op="equ" val="4">
            <dgm:constrLst>
              <dgm:constr type="primFontSz" for="des" ptType="node" op="equ" val="65"/>
              <dgm:constr type="w" for="ch" forName="circle1" refType="w" fact="0.0857"/>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17938"/>
              <dgm:constr type="r" for="ch" forName="text1" refType="w"/>
              <dgm:constr type="t" for="ch" forName="text1"/>
              <dgm:constr type="l" for="ch" forName="line1" refType="w" fact="0.625"/>
              <dgm:constr type="ctrY" for="ch" forName="line1" refType="ctrY" refFor="ch" refForName="text1"/>
              <dgm:constr type="w" for="ch" forName="line1" refType="w" fact="0.075"/>
              <dgm:constr type="h" for="ch" forName="line1"/>
              <dgm:constr type="l" for="ch" forName="d1" refType="w" fact="0.295"/>
              <dgm:constr type="b" for="ch" forName="d1" refType="h" fact="0.62"/>
              <dgm:constr type="w" for="ch" forName="d1" refType="w" fact="0.33"/>
              <dgm:constr type="h" for="ch" forName="d1" refType="h" fact="0.53"/>
              <dgm:constr type="w" for="ch" forName="circle2" refType="w" fact="0.2571"/>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17938"/>
              <dgm:constr type="r" for="ch" forName="text2" refType="w"/>
              <dgm:constr type="t" for="ch" forName="text2" refType="b" refFor="ch" refForName="text1"/>
              <dgm:constr type="l" for="ch" forName="line2" refType="w" fact="0.625"/>
              <dgm:constr type="ctrY" for="ch" forName="line2" refType="ctrY" refFor="ch" refForName="text2"/>
              <dgm:constr type="w" for="ch" forName="line2" refType="w" fact="0.075"/>
              <dgm:constr type="h" for="ch" forName="line2"/>
              <dgm:constr type="l" for="ch" forName="d2" refType="w" fact="0.36625"/>
              <dgm:constr type="b" for="ch" forName="d2" refType="h" fact="0.70438"/>
              <dgm:constr type="w" for="ch" forName="d2" refType="w" fact="0.2585"/>
              <dgm:constr type="h" for="ch" forName="d2" refType="h" fact="0.43525"/>
              <dgm:constr type="w" for="ch" forName="circle3" refType="w" fact="0.4285"/>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7938"/>
              <dgm:constr type="r" for="ch" forName="text3" refType="w"/>
              <dgm:constr type="t" for="ch" forName="text3" refType="b" refFor="ch" refForName="text2"/>
              <dgm:constr type="l" for="ch" forName="line3" refType="w" fact="0.625"/>
              <dgm:constr type="ctrY" for="ch" forName="line3" refType="ctrY" refFor="ch" refForName="text3"/>
              <dgm:constr type="w" for="ch" forName="line3" refType="w" fact="0.075"/>
              <dgm:constr type="h" for="ch" forName="line3"/>
              <dgm:constr type="l" for="ch" forName="d3" refType="w" fact="0.4255"/>
              <dgm:constr type="b" for="ch" forName="d3" refType="h" fact="0.78031"/>
              <dgm:constr type="w" for="ch" forName="d3" refType="w" fact="0.1995"/>
              <dgm:constr type="h" for="ch" forName="d3" refType="h" fact="0.332"/>
              <dgm:constr type="w" for="ch" forName="circle4" refType="w" fact="0.6"/>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7938"/>
              <dgm:constr type="r" for="ch" forName="text4" refType="w"/>
              <dgm:constr type="t" for="ch" forName="text4" refType="b" refFor="ch" refForName="text3"/>
              <dgm:constr type="l" for="ch" forName="line4" refType="w" fact="0.625"/>
              <dgm:constr type="ctrY" for="ch" forName="line4" refType="ctrY" refFor="ch" refForName="text4"/>
              <dgm:constr type="w" for="ch" forName="line4" refType="w" fact="0.075"/>
              <dgm:constr type="h" for="ch" forName="line4"/>
              <dgm:constr type="l" for="ch" forName="d4" refType="w" fact="0.48525"/>
              <dgm:constr type="b" for="ch" forName="d4" refType="h" fact="0.85594"/>
              <dgm:constr type="w" for="ch" forName="d4" refType="w" fact="0.1394"/>
              <dgm:constr type="h" for="ch" forName="d4" refType="h" fact="0.2282"/>
            </dgm:constrLst>
          </dgm:if>
          <dgm:if name="Name8" axis="ch" ptType="node" func="cnt" op="gte" val="5">
            <dgm:constrLst>
              <dgm:constr type="primFontSz" for="des" ptType="node" op="equ" val="65"/>
              <dgm:constr type="w" for="ch" forName="circle1" refType="w" fact="0.0667"/>
              <dgm:constr type="h" for="ch" forName="circle1" refType="w" refFor="ch" refForName="circle1"/>
              <dgm:constr type="ctrX" for="ch" forName="circle1" refType="w" fact="0.3"/>
              <dgm:constr type="ctrY" for="ch" forName="circle1" refType="h" fact="0.625"/>
              <dgm:constr type="w" for="ch" forName="text1" refType="w" fact="0.3"/>
              <dgm:constr type="h" for="ch" forName="text1" refType="h" fact="0.1324"/>
              <dgm:constr type="r" for="ch" forName="text1" refType="w"/>
              <dgm:constr type="ctrY" for="ch" forName="text1" refType="h" fact="0.13"/>
              <dgm:constr type="l" for="ch" forName="line1" refType="w" fact="0.625"/>
              <dgm:constr type="ctrY" for="ch" forName="line1" refType="ctrY" refFor="ch" refForName="text1"/>
              <dgm:constr type="w" for="ch" forName="line1" refType="w" fact="0.075"/>
              <dgm:constr type="h" for="ch" forName="line1"/>
              <dgm:constr type="l" for="ch" forName="d1" refType="w" fact="0.3"/>
              <dgm:constr type="b" for="ch" forName="d1" refType="h" fact="0.625"/>
              <dgm:constr type="w" for="ch" forName="d1" refType="w" fact="0.3245"/>
              <dgm:constr type="h" for="ch" forName="d1" refType="h" fact="0.495"/>
              <dgm:constr type="w" for="ch" forName="circle2" refType="w" fact="0.2"/>
              <dgm:constr type="h" for="ch" forName="circle2" refType="w" refFor="ch" refForName="circle2"/>
              <dgm:constr type="ctrX" for="ch" forName="circle2" refType="w" fact="0.3"/>
              <dgm:constr type="ctrY" for="ch" forName="circle2" refType="h" fact="0.625"/>
              <dgm:constr type="w" for="ch" forName="text2" refType="w" fact="0.3"/>
              <dgm:constr type="h" for="ch" forName="text2" refType="h" fact="0.1324"/>
              <dgm:constr type="r" for="ch" forName="text2" refType="w"/>
              <dgm:constr type="ctrY" for="ch" forName="text2" refType="h" fact="0.27"/>
              <dgm:constr type="l" for="ch" forName="line2" refType="w" fact="0.625"/>
              <dgm:constr type="ctrY" for="ch" forName="line2" refType="ctrY" refFor="ch" refForName="text2"/>
              <dgm:constr type="w" for="ch" forName="line2" refType="w" fact="0.075"/>
              <dgm:constr type="h" for="ch" forName="line2"/>
              <dgm:constr type="l" for="ch" forName="d2" refType="w" fact="0.3498"/>
              <dgm:constr type="b" for="ch" forName="d2" refType="h" fact="0.682"/>
              <dgm:constr type="w" for="ch" forName="d2" refType="w" fact="0.275"/>
              <dgm:constr type="h" for="ch" forName="d2" refType="h" fact="0.41215"/>
              <dgm:constr type="w" for="ch" forName="circle3" refType="w" fact="0.3334"/>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324"/>
              <dgm:constr type="r" for="ch" forName="text3" refType="w"/>
              <dgm:constr type="ctrY" for="ch" forName="text3" refType="h" fact="0.41"/>
              <dgm:constr type="l" for="ch" forName="line3" refType="w" fact="0.625"/>
              <dgm:constr type="ctrY" for="ch" forName="line3" refType="ctrY" refFor="ch" refForName="text3"/>
              <dgm:constr type="w" for="ch" forName="line3" refType="w" fact="0.075"/>
              <dgm:constr type="h" for="ch" forName="line3"/>
              <dgm:constr type="l" for="ch" forName="d3" refType="w" fact="0.394"/>
              <dgm:constr type="b" for="ch" forName="d3" refType="h" fact="0.735"/>
              <dgm:constr type="w" for="ch" forName="d3" refType="w" fact="0.231"/>
              <dgm:constr type="h" for="ch" forName="d3" refType="h" fact="0.325"/>
              <dgm:constr type="w" for="ch" forName="circle4" refType="w" fact="0.4667"/>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324"/>
              <dgm:constr type="r" for="ch" forName="text4" refType="w"/>
              <dgm:constr type="ctrY" for="ch" forName="text4" refType="h" fact="0.547"/>
              <dgm:constr type="l" for="ch" forName="line4" refType="w" fact="0.625"/>
              <dgm:constr type="ctrY" for="ch" forName="line4" refType="ctrY" refFor="ch" refForName="text4"/>
              <dgm:constr type="w" for="ch" forName="line4" refType="w" fact="0.075"/>
              <dgm:constr type="h" for="ch" forName="line4"/>
              <dgm:constr type="l" for="ch" forName="d4" refType="w" fact="0.446"/>
              <dgm:constr type="b" for="ch" forName="d4" refType="h" fact="0.795"/>
              <dgm:constr type="w" for="ch" forName="d4" refType="w" fact="0.179"/>
              <dgm:constr type="h" for="ch" forName="d4" refType="h" fact="0.248"/>
              <dgm:constr type="w" for="ch" forName="circle5" refType="w" fact="0.6"/>
              <dgm:constr type="h" for="ch" forName="circle5" refType="w" refFor="ch" refForName="circle5"/>
              <dgm:constr type="ctrX" for="ch" forName="circle5" refType="ctrX" refFor="ch" refForName="circle1"/>
              <dgm:constr type="ctrY" for="ch" forName="circle5" refType="ctrY" refFor="ch" refForName="circle1"/>
              <dgm:constr type="w" for="ch" forName="text5" refType="w" fact="0.3"/>
              <dgm:constr type="h" for="ch" forName="text5" refType="h" fact="0.1324"/>
              <dgm:constr type="r" for="ch" forName="text5" refType="w"/>
              <dgm:constr type="ctrY" for="ch" forName="text5" refType="h" fact="0.68"/>
              <dgm:constr type="l" for="ch" forName="line5" refType="w" fact="0.625"/>
              <dgm:constr type="ctrY" for="ch" forName="line5" refType="ctrY" refFor="ch" refForName="text5"/>
              <dgm:constr type="w" for="ch" forName="line5" refType="w" fact="0.075"/>
              <dgm:constr type="h" for="ch" forName="line5"/>
              <dgm:constr type="l" for="ch" forName="d5" refType="w" fact="0.495"/>
              <dgm:constr type="b" for="ch" forName="d5" refType="h" fact="0.855"/>
              <dgm:constr type="w" for="ch" forName="d5" refType="w" fact="0.13"/>
              <dgm:constr type="h" for="ch" forName="d5" refType="h" fact="0.175"/>
            </dgm:constrLst>
          </dgm:if>
          <dgm:else name="Name9"/>
        </dgm:choose>
      </dgm:if>
      <dgm:else name="Name10">
        <dgm:choose name="Name11">
          <dgm:if name="Name12" axis="ch" ptType="node" func="cnt" op="equ" val="0">
            <dgm:constrLst/>
          </dgm:if>
          <dgm:if name="Name13" axis="ch" ptType="node" func="cnt" op="equ" val="1">
            <dgm:constrLst>
              <dgm:constr type="primFontSz" for="des" ptType="node" op="equ" val="65"/>
              <dgm:constr type="w" for="ch" forName="circle1" refType="w" fact="0.6"/>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3125"/>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75"/>
              <dgm:constr type="h" for="ch" forName="d1" refType="h" fact="0.469"/>
            </dgm:constrLst>
          </dgm:if>
          <dgm:if name="Name14" axis="ch" ptType="node" func="cnt" op="equ" val="2">
            <dgm:constrLst>
              <dgm:constr type="primFontSz" for="des" ptType="node" op="equ" val="65"/>
              <dgm:constr type="w" for="ch" forName="circle1" refType="w" fact="0.2"/>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3125"/>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75"/>
              <dgm:constr type="h" for="ch" forName="d1" refType="h" fact="0.469"/>
              <dgm:constr type="w" for="ch" forName="circle2" refType="w" fact="0.6"/>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3125"/>
              <dgm:constr type="l" for="ch" forName="text2"/>
              <dgm:constr type="t" for="ch" forName="text2" refType="b" refFor="ch" refForName="text1"/>
              <dgm:constr type="l" for="ch" forName="line2" refType="r" refFor="ch" refForName="text2"/>
              <dgm:constr type="ctrY" for="ch" forName="line2" refType="ctrY" refFor="ch" refForName="text2"/>
              <dgm:constr type="r" for="ch" forName="line2" refType="w" fact="0.375"/>
              <dgm:constr type="h" for="ch" forName="line2"/>
              <dgm:constr type="r" for="ch" forName="d2" refType="w" fact="0.55675"/>
              <dgm:constr type="b" for="ch" forName="d2" refType="h" fact="0.7975"/>
              <dgm:constr type="w" for="ch" forName="d2" refType="w" fact="0.1815"/>
              <dgm:constr type="h" for="ch" forName="d2" refType="h" fact="0.3283"/>
            </dgm:constrLst>
          </dgm:if>
          <dgm:if name="Name15" axis="ch" ptType="node" func="cnt" op="equ" val="3">
            <dgm:constrLst>
              <dgm:constr type="primFontSz" for="des" ptType="node" op="equ" val="65"/>
              <dgm:constr type="w" for="ch" forName="circle1" refType="w" fact="0.12"/>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21875"/>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7"/>
              <dgm:constr type="h" for="ch" forName="d1" refType="h" fact="0.5155"/>
              <dgm:constr type="w" for="ch" forName="circle2" refType="w" fact="0.36"/>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21875"/>
              <dgm:constr type="l" for="ch" forName="text2"/>
              <dgm:constr type="t" for="ch" forName="text2" refType="b" refFor="ch" refForName="text1"/>
              <dgm:constr type="l" for="ch" forName="line2" refType="r" refFor="ch" refForName="text2"/>
              <dgm:constr type="ctrY" for="ch" forName="line2" refType="ctrY" refFor="ch" refForName="text2"/>
              <dgm:constr type="r" for="ch" forName="line2" refType="w" fact="0.375"/>
              <dgm:constr type="h" for="ch" forName="line2"/>
              <dgm:constr type="r" for="ch" forName="d2" refType="w" fact="0.614"/>
              <dgm:constr type="b" for="ch" forName="d2" refType="h" fact="0.72969"/>
              <dgm:constr type="w" for="ch" forName="d2" refType="w" fact="0.2387"/>
              <dgm:constr type="h" for="ch" forName="d2" refType="h" fact="0.4017"/>
              <dgm:constr type="w" for="ch" forName="circle3" refType="w" fact="0.6"/>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21875"/>
              <dgm:constr type="l" for="ch" forName="text3"/>
              <dgm:constr type="t" for="ch" forName="text3" refType="b" refFor="ch" refForName="text2"/>
              <dgm:constr type="l" for="ch" forName="line3" refType="r" refFor="ch" refForName="text3"/>
              <dgm:constr type="ctrY" for="ch" forName="line3" refType="ctrY" refFor="ch" refForName="text3"/>
              <dgm:constr type="r" for="ch" forName="line3" refType="w" fact="0.375"/>
              <dgm:constr type="h" for="ch" forName="line3"/>
              <dgm:constr type="r" for="ch" forName="d3" refType="w" fact="0.52825"/>
              <dgm:constr type="b" for="ch" forName="d3" refType="h" fact="0.83375"/>
              <dgm:constr type="w" for="ch" forName="d3" refType="w" fact="0.1527"/>
              <dgm:constr type="h" for="ch" forName="d3" refType="h" fact="0.287"/>
            </dgm:constrLst>
          </dgm:if>
          <dgm:if name="Name16" axis="ch" ptType="node" func="cnt" op="equ" val="4">
            <dgm:constrLst>
              <dgm:constr type="primFontSz" for="des" ptType="node" op="equ" val="65"/>
              <dgm:constr type="w" for="ch" forName="circle1" refType="w" fact="0.0857"/>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17938"/>
              <dgm:constr type="l" for="ch" forName="text1"/>
              <dgm:constr type="t" for="ch" forName="text1"/>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05"/>
              <dgm:constr type="b" for="ch" forName="d1" refType="h" fact="0.62"/>
              <dgm:constr type="w" for="ch" forName="d1" refType="w" fact="0.33"/>
              <dgm:constr type="h" for="ch" forName="d1" refType="h" fact="0.53"/>
              <dgm:constr type="w" for="ch" forName="circle2" refType="w" fact="0.2571"/>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17938"/>
              <dgm:constr type="l" for="ch" forName="text2"/>
              <dgm:constr type="t" for="ch" forName="text2" refType="b" refFor="ch" refForName="text1"/>
              <dgm:constr type="l" for="ch" forName="line2" refType="r" refFor="ch" refForName="text2"/>
              <dgm:constr type="ctrY" for="ch" forName="line2" refType="ctrY" refFor="ch" refForName="text2"/>
              <dgm:constr type="r" for="ch" forName="line2" refType="w" fact="0.375"/>
              <dgm:constr type="h" for="ch" forName="line2"/>
              <dgm:constr type="r" for="ch" forName="d2" refType="w" fact="0.63375"/>
              <dgm:constr type="b" for="ch" forName="d2" refType="h" fact="0.70438"/>
              <dgm:constr type="w" for="ch" forName="d2" refType="w" fact="0.2585"/>
              <dgm:constr type="h" for="ch" forName="d2" refType="h" fact="0.43525"/>
              <dgm:constr type="w" for="ch" forName="circle3" refType="w" fact="0.4285"/>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7938"/>
              <dgm:constr type="l" for="ch" forName="text3"/>
              <dgm:constr type="t" for="ch" forName="text3" refType="b" refFor="ch" refForName="text2"/>
              <dgm:constr type="l" for="ch" forName="line3" refType="r" refFor="ch" refForName="text3"/>
              <dgm:constr type="ctrY" for="ch" forName="line3" refType="ctrY" refFor="ch" refForName="text3"/>
              <dgm:constr type="r" for="ch" forName="line3" refType="w" fact="0.375"/>
              <dgm:constr type="h" for="ch" forName="line3"/>
              <dgm:constr type="r" for="ch" forName="d3" refType="w" fact="0.5745"/>
              <dgm:constr type="b" for="ch" forName="d3" refType="h" fact="0.78031"/>
              <dgm:constr type="w" for="ch" forName="d3" refType="w" fact="0.1995"/>
              <dgm:constr type="h" for="ch" forName="d3" refType="h" fact="0.332"/>
              <dgm:constr type="w" for="ch" forName="circle4" refType="w" fact="0.6"/>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7938"/>
              <dgm:constr type="l" for="ch" forName="text4"/>
              <dgm:constr type="t" for="ch" forName="text4" refType="b" refFor="ch" refForName="text3"/>
              <dgm:constr type="l" for="ch" forName="line4" refType="r" refFor="ch" refForName="text4"/>
              <dgm:constr type="ctrY" for="ch" forName="line4" refType="ctrY" refFor="ch" refForName="text4"/>
              <dgm:constr type="r" for="ch" forName="line4" refType="w" fact="0.375"/>
              <dgm:constr type="h" for="ch" forName="line4"/>
              <dgm:constr type="r" for="ch" forName="d4" refType="w" fact="0.51475"/>
              <dgm:constr type="b" for="ch" forName="d4" refType="h" fact="0.85594"/>
              <dgm:constr type="w" for="ch" forName="d4" refType="w" fact="0.1394"/>
              <dgm:constr type="h" for="ch" forName="d4" refType="h" fact="0.2282"/>
            </dgm:constrLst>
          </dgm:if>
          <dgm:if name="Name17" axis="ch" ptType="node" func="cnt" op="gte" val="5">
            <dgm:constrLst>
              <dgm:constr type="primFontSz" for="des" ptType="node" op="equ" val="65"/>
              <dgm:constr type="w" for="ch" forName="circle1" refType="w" fact="0.0667"/>
              <dgm:constr type="h" for="ch" forName="circle1" refType="w" refFor="ch" refForName="circle1"/>
              <dgm:constr type="ctrX" for="ch" forName="circle1" refType="w" fact="0.7"/>
              <dgm:constr type="ctrY" for="ch" forName="circle1" refType="h" fact="0.625"/>
              <dgm:constr type="w" for="ch" forName="text1" refType="w" fact="0.3"/>
              <dgm:constr type="h" for="ch" forName="text1" refType="h" fact="0.1324"/>
              <dgm:constr type="l" for="ch" forName="text1"/>
              <dgm:constr type="ctrY" for="ch" forName="text1" refType="h" fact="0.13"/>
              <dgm:constr type="l" for="ch" forName="line1" refType="r" refFor="ch" refForName="text1"/>
              <dgm:constr type="ctrY" for="ch" forName="line1" refType="ctrY" refFor="ch" refForName="text1"/>
              <dgm:constr type="r" for="ch" forName="line1" refType="w" fact="0.375"/>
              <dgm:constr type="h" for="ch" forName="line1"/>
              <dgm:constr type="r" for="ch" forName="d1" refType="w" fact="0.7"/>
              <dgm:constr type="b" for="ch" forName="d1" refType="h" fact="0.625"/>
              <dgm:constr type="w" for="ch" forName="d1" refType="w" fact="0.3245"/>
              <dgm:constr type="h" for="ch" forName="d1" refType="h" fact="0.495"/>
              <dgm:constr type="w" for="ch" forName="circle2" refType="w" fact="0.2"/>
              <dgm:constr type="h" for="ch" forName="circle2" refType="w" refFor="ch" refForName="circle2"/>
              <dgm:constr type="ctrX" for="ch" forName="circle2" refType="w" fact="0.7"/>
              <dgm:constr type="ctrY" for="ch" forName="circle2" refType="h" fact="0.625"/>
              <dgm:constr type="w" for="ch" forName="text2" refType="w" fact="0.3"/>
              <dgm:constr type="h" for="ch" forName="text2" refType="h" fact="0.1324"/>
              <dgm:constr type="l" for="ch" forName="text2"/>
              <dgm:constr type="ctrY" for="ch" forName="text2" refType="h" fact="0.27"/>
              <dgm:constr type="l" for="ch" forName="line2" refType="r" refFor="ch" refForName="text2"/>
              <dgm:constr type="ctrY" for="ch" forName="line2" refType="ctrY" refFor="ch" refForName="text2"/>
              <dgm:constr type="r" for="ch" forName="line2" refType="w" fact="0.375"/>
              <dgm:constr type="h" for="ch" forName="line2"/>
              <dgm:constr type="r" for="ch" forName="d2" refType="w" fact="0.6502"/>
              <dgm:constr type="b" for="ch" forName="d2" refType="h" fact="0.682"/>
              <dgm:constr type="w" for="ch" forName="d2" refType="w" fact="0.275"/>
              <dgm:constr type="h" for="ch" forName="d2" refType="h" fact="0.41215"/>
              <dgm:constr type="w" for="ch" forName="circle3" refType="w" fact="0.3334"/>
              <dgm:constr type="h" for="ch" forName="circle3" refType="w" refFor="ch" refForName="circle3"/>
              <dgm:constr type="ctrX" for="ch" forName="circle3" refType="ctrX" refFor="ch" refForName="circle1"/>
              <dgm:constr type="ctrY" for="ch" forName="circle3" refType="ctrY" refFor="ch" refForName="circle1"/>
              <dgm:constr type="w" for="ch" forName="text3" refType="w" fact="0.3"/>
              <dgm:constr type="h" for="ch" forName="text3" refType="h" fact="0.1324"/>
              <dgm:constr type="l" for="ch" forName="text3"/>
              <dgm:constr type="ctrY" for="ch" forName="text3" refType="h" fact="0.41"/>
              <dgm:constr type="l" for="ch" forName="line3" refType="r" refFor="ch" refForName="text3"/>
              <dgm:constr type="ctrY" for="ch" forName="line3" refType="ctrY" refFor="ch" refForName="text3"/>
              <dgm:constr type="r" for="ch" forName="line3" refType="w" fact="0.375"/>
              <dgm:constr type="h" for="ch" forName="line3"/>
              <dgm:constr type="r" for="ch" forName="d3" refType="w" fact="0.606"/>
              <dgm:constr type="b" for="ch" forName="d3" refType="h" fact="0.735"/>
              <dgm:constr type="w" for="ch" forName="d3" refType="w" fact="0.231"/>
              <dgm:constr type="h" for="ch" forName="d3" refType="h" fact="0.325"/>
              <dgm:constr type="w" for="ch" forName="circle4" refType="w" fact="0.4667"/>
              <dgm:constr type="h" for="ch" forName="circle4" refType="w" refFor="ch" refForName="circle4"/>
              <dgm:constr type="ctrX" for="ch" forName="circle4" refType="ctrX" refFor="ch" refForName="circle1"/>
              <dgm:constr type="ctrY" for="ch" forName="circle4" refType="ctrY" refFor="ch" refForName="circle1"/>
              <dgm:constr type="w" for="ch" forName="text4" refType="w" fact="0.3"/>
              <dgm:constr type="h" for="ch" forName="text4" refType="h" fact="0.1324"/>
              <dgm:constr type="l" for="ch" forName="text4"/>
              <dgm:constr type="ctrY" for="ch" forName="text4" refType="h" fact="0.547"/>
              <dgm:constr type="l" for="ch" forName="line4" refType="r" refFor="ch" refForName="text4"/>
              <dgm:constr type="ctrY" for="ch" forName="line4" refType="ctrY" refFor="ch" refForName="text4"/>
              <dgm:constr type="r" for="ch" forName="line4" refType="w" fact="0.375"/>
              <dgm:constr type="h" for="ch" forName="line4"/>
              <dgm:constr type="r" for="ch" forName="d4" refType="w" fact="0.554"/>
              <dgm:constr type="b" for="ch" forName="d4" refType="h" fact="0.795"/>
              <dgm:constr type="w" for="ch" forName="d4" refType="w" fact="0.179"/>
              <dgm:constr type="h" for="ch" forName="d4" refType="h" fact="0.248"/>
              <dgm:constr type="w" for="ch" forName="circle5" refType="w" fact="0.6"/>
              <dgm:constr type="h" for="ch" forName="circle5" refType="w" refFor="ch" refForName="circle5"/>
              <dgm:constr type="ctrX" for="ch" forName="circle5" refType="ctrX" refFor="ch" refForName="circle1"/>
              <dgm:constr type="ctrY" for="ch" forName="circle5" refType="ctrY" refFor="ch" refForName="circle1"/>
              <dgm:constr type="w" for="ch" forName="text5" refType="w" fact="0.3"/>
              <dgm:constr type="h" for="ch" forName="text5" refType="h" fact="0.1324"/>
              <dgm:constr type="l" for="ch" forName="text5"/>
              <dgm:constr type="ctrY" for="ch" forName="text5" refType="h" fact="0.68"/>
              <dgm:constr type="l" for="ch" forName="line5" refType="r" refFor="ch" refForName="text5"/>
              <dgm:constr type="ctrY" for="ch" forName="line5" refType="ctrY" refFor="ch" refForName="text5"/>
              <dgm:constr type="r" for="ch" forName="line5" refType="w" fact="0.375"/>
              <dgm:constr type="h" for="ch" forName="line5"/>
              <dgm:constr type="r" for="ch" forName="d5" refType="w" fact="0.505"/>
              <dgm:constr type="b" for="ch" forName="d5" refType="h" fact="0.855"/>
              <dgm:constr type="w" for="ch" forName="d5" refType="w" fact="0.13"/>
              <dgm:constr type="h" for="ch" forName="d5" refType="h" fact="0.175"/>
            </dgm:constrLst>
          </dgm:if>
          <dgm:else name="Name18"/>
        </dgm:choose>
      </dgm:else>
    </dgm:choose>
    <dgm:ruleLst/>
    <dgm:forEach name="Name19" axis="ch" ptType="node" cnt="1">
      <dgm:layoutNode name="circle1" styleLbl="lnNode1">
        <dgm:alg type="sp"/>
        <dgm:shape xmlns:r="http://schemas.openxmlformats.org/officeDocument/2006/relationships" type="ellipse" r:blip="">
          <dgm:adjLst/>
        </dgm:shape>
        <dgm:presOf/>
        <dgm:constrLst/>
        <dgm:ruleLst/>
      </dgm:layoutNode>
      <dgm:layoutNode name="text1" styleLbl="revTx">
        <dgm:varLst>
          <dgm:bulletEnabled val="1"/>
        </dgm:varLst>
        <dgm:choose name="Name20">
          <dgm:if name="Name21" func="var" arg="dir" op="equ" val="norm">
            <dgm:choose name="Name22">
              <dgm:if name="Name23" axis="root des" ptType="all node" func="maxDepth" op="gt" val="1">
                <dgm:alg type="tx">
                  <dgm:param type="parTxLTRAlign" val="l"/>
                  <dgm:param type="parTxRTLAlign" val="r"/>
                </dgm:alg>
              </dgm:if>
              <dgm:else name="Name24">
                <dgm:alg type="tx">
                  <dgm:param type="parTxLTRAlign" val="l"/>
                  <dgm:param type="parTxRTLAlign" val="l"/>
                </dgm:alg>
              </dgm:else>
            </dgm:choose>
          </dgm:if>
          <dgm:else name="Name25">
            <dgm:choose name="Name26">
              <dgm:if name="Name27" axis="root des" ptType="all node" func="maxDepth" op="gt" val="1">
                <dgm:alg type="tx">
                  <dgm:param type="parTxLTRAlign" val="l"/>
                  <dgm:param type="parTxRTLAlign" val="r"/>
                </dgm:alg>
              </dgm:if>
              <dgm:else name="Name28">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29">
          <dgm:if name="Name30" func="var" arg="dir" op="equ" val="norm">
            <dgm:constrLst>
              <dgm:constr type="tMarg" refType="primFontSz" fact="0.1"/>
              <dgm:constr type="bMarg" refType="primFontSz" fact="0.1"/>
              <dgm:constr type="rMarg" refType="primFontSz" fact="0.1"/>
            </dgm:constrLst>
          </dgm:if>
          <dgm:else name="Name31">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1" styleLbl="callout">
        <dgm:alg type="sp"/>
        <dgm:shape xmlns:r="http://schemas.openxmlformats.org/officeDocument/2006/relationships" type="line" r:blip="">
          <dgm:adjLst/>
        </dgm:shape>
        <dgm:presOf/>
        <dgm:constrLst/>
        <dgm:ruleLst/>
      </dgm:layoutNode>
      <dgm:layoutNode name="d1" styleLbl="callout">
        <dgm:alg type="sp"/>
        <dgm:choose name="Name32">
          <dgm:if name="Name33" func="var" arg="dir" op="equ" val="norm">
            <dgm:shape xmlns:r="http://schemas.openxmlformats.org/officeDocument/2006/relationships" rot="90" type="line" r:blip="">
              <dgm:adjLst/>
            </dgm:shape>
          </dgm:if>
          <dgm:else name="Name34">
            <dgm:shape xmlns:r="http://schemas.openxmlformats.org/officeDocument/2006/relationships" rot="180" type="line" r:blip="">
              <dgm:adjLst/>
            </dgm:shape>
          </dgm:else>
        </dgm:choose>
        <dgm:presOf/>
        <dgm:constrLst/>
        <dgm:ruleLst/>
      </dgm:layoutNode>
    </dgm:forEach>
    <dgm:forEach name="Name35" axis="ch" ptType="node" st="2" cnt="1">
      <dgm:layoutNode name="circle2" styleLbl="lnNode1">
        <dgm:alg type="sp"/>
        <dgm:shape xmlns:r="http://schemas.openxmlformats.org/officeDocument/2006/relationships" type="ellipse" r:blip="" zOrderOff="-5">
          <dgm:adjLst/>
        </dgm:shape>
        <dgm:presOf/>
        <dgm:constrLst/>
        <dgm:ruleLst/>
      </dgm:layoutNode>
      <dgm:layoutNode name="text2" styleLbl="revTx">
        <dgm:varLst>
          <dgm:bulletEnabled val="1"/>
        </dgm:varLst>
        <dgm:choose name="Name36">
          <dgm:if name="Name37" func="var" arg="dir" op="equ" val="norm">
            <dgm:choose name="Name38">
              <dgm:if name="Name39" axis="root des" ptType="all node" func="maxDepth" op="gt" val="1">
                <dgm:alg type="tx">
                  <dgm:param type="parTxLTRAlign" val="l"/>
                  <dgm:param type="parTxRTLAlign" val="r"/>
                </dgm:alg>
              </dgm:if>
              <dgm:else name="Name40">
                <dgm:alg type="tx">
                  <dgm:param type="parTxLTRAlign" val="l"/>
                  <dgm:param type="parTxRTLAlign" val="l"/>
                </dgm:alg>
              </dgm:else>
            </dgm:choose>
          </dgm:if>
          <dgm:else name="Name41">
            <dgm:choose name="Name42">
              <dgm:if name="Name43" axis="root des" ptType="all node" func="maxDepth" op="gt" val="1">
                <dgm:alg type="tx">
                  <dgm:param type="parTxLTRAlign" val="l"/>
                  <dgm:param type="parTxRTLAlign" val="r"/>
                </dgm:alg>
              </dgm:if>
              <dgm:else name="Name44">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45">
          <dgm:if name="Name46" func="var" arg="dir" op="equ" val="norm">
            <dgm:constrLst>
              <dgm:constr type="tMarg" refType="primFontSz" fact="0.1"/>
              <dgm:constr type="bMarg" refType="primFontSz" fact="0.1"/>
              <dgm:constr type="rMarg" refType="primFontSz" fact="0.1"/>
            </dgm:constrLst>
          </dgm:if>
          <dgm:else name="Name47">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2" styleLbl="callout">
        <dgm:alg type="sp"/>
        <dgm:shape xmlns:r="http://schemas.openxmlformats.org/officeDocument/2006/relationships" type="line" r:blip="">
          <dgm:adjLst/>
        </dgm:shape>
        <dgm:presOf/>
        <dgm:constrLst/>
        <dgm:ruleLst/>
      </dgm:layoutNode>
      <dgm:layoutNode name="d2" styleLbl="callout">
        <dgm:alg type="sp"/>
        <dgm:choose name="Name48">
          <dgm:if name="Name49" func="var" arg="dir" op="equ" val="norm">
            <dgm:shape xmlns:r="http://schemas.openxmlformats.org/officeDocument/2006/relationships" rot="90" type="line" r:blip="">
              <dgm:adjLst/>
            </dgm:shape>
          </dgm:if>
          <dgm:else name="Name50">
            <dgm:shape xmlns:r="http://schemas.openxmlformats.org/officeDocument/2006/relationships" rot="180" type="line" r:blip="">
              <dgm:adjLst/>
            </dgm:shape>
          </dgm:else>
        </dgm:choose>
        <dgm:presOf/>
        <dgm:constrLst/>
        <dgm:ruleLst/>
      </dgm:layoutNode>
    </dgm:forEach>
    <dgm:forEach name="Name51" axis="ch" ptType="node" st="3" cnt="1">
      <dgm:layoutNode name="circle3" styleLbl="lnNode1">
        <dgm:alg type="sp"/>
        <dgm:shape xmlns:r="http://schemas.openxmlformats.org/officeDocument/2006/relationships" type="ellipse" r:blip="" zOrderOff="-10">
          <dgm:adjLst/>
        </dgm:shape>
        <dgm:presOf/>
        <dgm:constrLst/>
        <dgm:ruleLst/>
      </dgm:layoutNode>
      <dgm:layoutNode name="text3" styleLbl="revTx">
        <dgm:varLst>
          <dgm:bulletEnabled val="1"/>
        </dgm:varLst>
        <dgm:choose name="Name52">
          <dgm:if name="Name53" func="var" arg="dir" op="equ" val="norm">
            <dgm:choose name="Name54">
              <dgm:if name="Name55" axis="root des" ptType="all node" func="maxDepth" op="gt" val="1">
                <dgm:alg type="tx">
                  <dgm:param type="parTxLTRAlign" val="l"/>
                  <dgm:param type="parTxRTLAlign" val="r"/>
                </dgm:alg>
              </dgm:if>
              <dgm:else name="Name56">
                <dgm:alg type="tx">
                  <dgm:param type="parTxLTRAlign" val="l"/>
                  <dgm:param type="parTxRTLAlign" val="l"/>
                </dgm:alg>
              </dgm:else>
            </dgm:choose>
          </dgm:if>
          <dgm:else name="Name57">
            <dgm:choose name="Name58">
              <dgm:if name="Name59" axis="root des" ptType="all node" func="maxDepth" op="gt" val="1">
                <dgm:alg type="tx">
                  <dgm:param type="parTxLTRAlign" val="l"/>
                  <dgm:param type="parTxRTLAlign" val="r"/>
                </dgm:alg>
              </dgm:if>
              <dgm:else name="Name60">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61">
          <dgm:if name="Name62" func="var" arg="dir" op="equ" val="norm">
            <dgm:constrLst>
              <dgm:constr type="tMarg" refType="primFontSz" fact="0.1"/>
              <dgm:constr type="bMarg" refType="primFontSz" fact="0.1"/>
              <dgm:constr type="rMarg" refType="primFontSz" fact="0.1"/>
            </dgm:constrLst>
          </dgm:if>
          <dgm:else name="Name63">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3" styleLbl="callout">
        <dgm:alg type="sp"/>
        <dgm:shape xmlns:r="http://schemas.openxmlformats.org/officeDocument/2006/relationships" type="line" r:blip="">
          <dgm:adjLst/>
        </dgm:shape>
        <dgm:presOf/>
        <dgm:constrLst/>
        <dgm:ruleLst/>
      </dgm:layoutNode>
      <dgm:layoutNode name="d3" styleLbl="callout">
        <dgm:alg type="sp"/>
        <dgm:choose name="Name64">
          <dgm:if name="Name65" func="var" arg="dir" op="equ" val="norm">
            <dgm:shape xmlns:r="http://schemas.openxmlformats.org/officeDocument/2006/relationships" rot="90" type="line" r:blip="">
              <dgm:adjLst/>
            </dgm:shape>
          </dgm:if>
          <dgm:else name="Name66">
            <dgm:shape xmlns:r="http://schemas.openxmlformats.org/officeDocument/2006/relationships" rot="180" type="line" r:blip="">
              <dgm:adjLst/>
            </dgm:shape>
          </dgm:else>
        </dgm:choose>
        <dgm:presOf/>
        <dgm:constrLst/>
        <dgm:ruleLst/>
      </dgm:layoutNode>
    </dgm:forEach>
    <dgm:forEach name="Name67" axis="ch" ptType="node" st="4" cnt="1">
      <dgm:layoutNode name="circle4" styleLbl="lnNode1">
        <dgm:alg type="sp"/>
        <dgm:shape xmlns:r="http://schemas.openxmlformats.org/officeDocument/2006/relationships" type="ellipse" r:blip="" zOrderOff="-15">
          <dgm:adjLst/>
        </dgm:shape>
        <dgm:presOf/>
        <dgm:constrLst/>
        <dgm:ruleLst/>
      </dgm:layoutNode>
      <dgm:layoutNode name="text4" styleLbl="revTx">
        <dgm:varLst>
          <dgm:bulletEnabled val="1"/>
        </dgm:varLst>
        <dgm:choose name="Name68">
          <dgm:if name="Name69" func="var" arg="dir" op="equ" val="norm">
            <dgm:choose name="Name70">
              <dgm:if name="Name71" axis="root des" ptType="all node" func="maxDepth" op="gt" val="1">
                <dgm:alg type="tx">
                  <dgm:param type="parTxLTRAlign" val="l"/>
                  <dgm:param type="parTxRTLAlign" val="r"/>
                </dgm:alg>
              </dgm:if>
              <dgm:else name="Name72">
                <dgm:alg type="tx">
                  <dgm:param type="parTxLTRAlign" val="l"/>
                  <dgm:param type="parTxRTLAlign" val="l"/>
                </dgm:alg>
              </dgm:else>
            </dgm:choose>
          </dgm:if>
          <dgm:else name="Name73">
            <dgm:choose name="Name74">
              <dgm:if name="Name75" axis="root des" ptType="all node" func="maxDepth" op="gt" val="1">
                <dgm:alg type="tx">
                  <dgm:param type="parTxLTRAlign" val="l"/>
                  <dgm:param type="parTxRTLAlign" val="r"/>
                </dgm:alg>
              </dgm:if>
              <dgm:else name="Name76">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77">
          <dgm:if name="Name78" func="var" arg="dir" op="equ" val="norm">
            <dgm:constrLst>
              <dgm:constr type="tMarg" refType="primFontSz" fact="0.1"/>
              <dgm:constr type="bMarg" refType="primFontSz" fact="0.1"/>
              <dgm:constr type="rMarg" refType="primFontSz" fact="0.1"/>
            </dgm:constrLst>
          </dgm:if>
          <dgm:else name="Name79">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4" styleLbl="callout">
        <dgm:alg type="sp"/>
        <dgm:shape xmlns:r="http://schemas.openxmlformats.org/officeDocument/2006/relationships" type="line" r:blip="">
          <dgm:adjLst/>
        </dgm:shape>
        <dgm:presOf/>
        <dgm:constrLst/>
        <dgm:ruleLst/>
      </dgm:layoutNode>
      <dgm:layoutNode name="d4" styleLbl="callout">
        <dgm:alg type="sp"/>
        <dgm:choose name="Name80">
          <dgm:if name="Name81" func="var" arg="dir" op="equ" val="norm">
            <dgm:shape xmlns:r="http://schemas.openxmlformats.org/officeDocument/2006/relationships" rot="90" type="line" r:blip="">
              <dgm:adjLst/>
            </dgm:shape>
          </dgm:if>
          <dgm:else name="Name82">
            <dgm:shape xmlns:r="http://schemas.openxmlformats.org/officeDocument/2006/relationships" rot="180" type="line" r:blip="">
              <dgm:adjLst/>
            </dgm:shape>
          </dgm:else>
        </dgm:choose>
        <dgm:presOf/>
        <dgm:constrLst/>
        <dgm:ruleLst/>
      </dgm:layoutNode>
    </dgm:forEach>
    <dgm:forEach name="Name83" axis="ch" ptType="node" st="5" cnt="1">
      <dgm:layoutNode name="circle5" styleLbl="lnNode1">
        <dgm:alg type="sp"/>
        <dgm:shape xmlns:r="http://schemas.openxmlformats.org/officeDocument/2006/relationships" type="ellipse" r:blip="" zOrderOff="-20">
          <dgm:adjLst/>
        </dgm:shape>
        <dgm:presOf/>
        <dgm:constrLst/>
        <dgm:ruleLst/>
      </dgm:layoutNode>
      <dgm:layoutNode name="text5" styleLbl="revTx">
        <dgm:varLst>
          <dgm:bulletEnabled val="1"/>
        </dgm:varLst>
        <dgm:choose name="Name84">
          <dgm:if name="Name85" func="var" arg="dir" op="equ" val="norm">
            <dgm:choose name="Name86">
              <dgm:if name="Name87" axis="root des" ptType="all node" func="maxDepth" op="gt" val="1">
                <dgm:alg type="tx">
                  <dgm:param type="parTxLTRAlign" val="l"/>
                  <dgm:param type="parTxRTLAlign" val="r"/>
                </dgm:alg>
              </dgm:if>
              <dgm:else name="Name88">
                <dgm:alg type="tx">
                  <dgm:param type="parTxLTRAlign" val="l"/>
                  <dgm:param type="parTxRTLAlign" val="l"/>
                </dgm:alg>
              </dgm:else>
            </dgm:choose>
          </dgm:if>
          <dgm:else name="Name89">
            <dgm:choose name="Name90">
              <dgm:if name="Name91" axis="root des" ptType="all node" func="maxDepth" op="gt" val="1">
                <dgm:alg type="tx">
                  <dgm:param type="parTxLTRAlign" val="l"/>
                  <dgm:param type="parTxRTLAlign" val="r"/>
                </dgm:alg>
              </dgm:if>
              <dgm:else name="Name92">
                <dgm:alg type="tx">
                  <dgm:param type="parTxLTRAlign" val="r"/>
                  <dgm:param type="parTxRTLAlign" val="r"/>
                </dgm:alg>
              </dgm:else>
            </dgm:choose>
          </dgm:else>
        </dgm:choose>
        <dgm:shape xmlns:r="http://schemas.openxmlformats.org/officeDocument/2006/relationships" type="rect" r:blip="">
          <dgm:adjLst/>
        </dgm:shape>
        <dgm:presOf axis="desOrSelf" ptType="node"/>
        <dgm:choose name="Name93">
          <dgm:if name="Name94" func="var" arg="dir" op="equ" val="norm">
            <dgm:constrLst>
              <dgm:constr type="tMarg" refType="primFontSz" fact="0.1"/>
              <dgm:constr type="bMarg" refType="primFontSz" fact="0.1"/>
              <dgm:constr type="rMarg" refType="primFontSz" fact="0.1"/>
            </dgm:constrLst>
          </dgm:if>
          <dgm:else name="Name95">
            <dgm:constrLst>
              <dgm:constr type="tMarg" refType="primFontSz" fact="0.1"/>
              <dgm:constr type="bMarg" refType="primFontSz" fact="0.1"/>
              <dgm:constr type="lMarg" refType="primFontSz" fact="0.1"/>
            </dgm:constrLst>
          </dgm:else>
        </dgm:choose>
        <dgm:ruleLst>
          <dgm:rule type="primFontSz" val="5" fact="NaN" max="NaN"/>
        </dgm:ruleLst>
      </dgm:layoutNode>
      <dgm:layoutNode name="line5" styleLbl="callout">
        <dgm:alg type="sp"/>
        <dgm:shape xmlns:r="http://schemas.openxmlformats.org/officeDocument/2006/relationships" type="line" r:blip="">
          <dgm:adjLst/>
        </dgm:shape>
        <dgm:presOf/>
        <dgm:constrLst/>
        <dgm:ruleLst/>
      </dgm:layoutNode>
      <dgm:layoutNode name="d5" styleLbl="callout">
        <dgm:alg type="sp"/>
        <dgm:choose name="Name96">
          <dgm:if name="Name97" func="var" arg="dir" op="equ" val="norm">
            <dgm:shape xmlns:r="http://schemas.openxmlformats.org/officeDocument/2006/relationships" rot="90" type="line" r:blip="">
              <dgm:adjLst/>
            </dgm:shape>
          </dgm:if>
          <dgm:else name="Name98">
            <dgm:shape xmlns:r="http://schemas.openxmlformats.org/officeDocument/2006/relationships" rot="180" type="line" r:blip="">
              <dgm:adjLst/>
            </dgm:shape>
          </dgm:else>
        </dgm:choose>
        <dgm:presOf/>
        <dgm:constrLst/>
        <dgm:ruleLst/>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3d3">
  <dgm:title val=""/>
  <dgm:desc val=""/>
  <dgm:catLst>
    <dgm:cat type="3D" pri="11300"/>
  </dgm:catLst>
  <dgm:scene3d>
    <a:camera prst="orthographicFront"/>
    <a:lightRig rig="threePt" dir="t"/>
  </dgm:scene3d>
  <dgm:styleLbl name="node0">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ln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vennNode1">
    <dgm:scene3d>
      <a:camera prst="orthographicFront">
        <a:rot lat="0" lon="0" rev="0"/>
      </a:camera>
      <a:lightRig rig="contrasting" dir="t">
        <a:rot lat="0" lon="0" rev="1200000"/>
      </a:lightRig>
    </dgm:scene3d>
    <dgm:sp3d contourW="12700" prstMaterial="clear">
      <a:bevelT w="177800" h="254000"/>
      <a:bevelB w="152400"/>
    </dgm:sp3d>
    <dgm:txPr/>
    <dgm:style>
      <a:lnRef idx="0">
        <a:scrgbClr r="0" g="0" b="0"/>
      </a:lnRef>
      <a:fillRef idx="1">
        <a:scrgbClr r="0" g="0" b="0"/>
      </a:fillRef>
      <a:effectRef idx="0">
        <a:scrgbClr r="0" g="0" b="0"/>
      </a:effectRef>
      <a:fontRef idx="minor">
        <a:schemeClr val="tx1"/>
      </a:fontRef>
    </dgm:style>
  </dgm:styleLbl>
  <dgm:styleLbl name="align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2">
        <a:scrgbClr r="0" g="0" b="0"/>
      </a:effectRef>
      <a:fontRef idx="minor">
        <a:schemeClr val="lt1"/>
      </a:fontRef>
    </dgm:style>
  </dgm:styleLbl>
  <dgm:styleLbl name="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2">
        <a:scrgbClr r="0" g="0" b="0"/>
      </a:effectRef>
      <a:fontRef idx="minor">
        <a:schemeClr val="lt1"/>
      </a:fontRef>
    </dgm:style>
  </dgm:styleLbl>
  <dgm:styleLbl name="node2">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node3">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node4">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fgImgPlac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1">
        <a:scrgbClr r="0" g="0" b="0"/>
      </a:effectRef>
      <a:fontRef idx="minor"/>
    </dgm:style>
  </dgm:styleLbl>
  <dgm:styleLbl name="alignImgPlace1">
    <dgm:scene3d>
      <a:camera prst="orthographicFront">
        <a:rot lat="0" lon="0" rev="0"/>
      </a:camera>
      <a:lightRig rig="contrasting" dir="t">
        <a:rot lat="0" lon="0" rev="1200000"/>
      </a:lightRig>
    </dgm:scene3d>
    <dgm:sp3d contourW="12700" prstMaterial="flat">
      <a:bevelT w="177800" h="254000"/>
      <a:bevelB w="152400"/>
    </dgm:sp3d>
    <dgm:txPr/>
    <dgm:style>
      <a:lnRef idx="0">
        <a:scrgbClr r="0" g="0" b="0"/>
      </a:lnRef>
      <a:fillRef idx="1">
        <a:scrgbClr r="0" g="0" b="0"/>
      </a:fillRef>
      <a:effectRef idx="1">
        <a:scrgbClr r="0" g="0" b="0"/>
      </a:effectRef>
      <a:fontRef idx="minor"/>
    </dgm:style>
  </dgm:styleLbl>
  <dgm:styleLbl name="bgImgPlac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1">
        <a:scrgbClr r="0" g="0" b="0"/>
      </a:effectRef>
      <a:fontRef idx="minor"/>
    </dgm:style>
  </dgm:styleLbl>
  <dgm:styleLbl name="sibTrans2D1">
    <dgm:scene3d>
      <a:camera prst="orthographicFront">
        <a:rot lat="0" lon="0" rev="0"/>
      </a:camera>
      <a:lightRig rig="contrasting" dir="t">
        <a:rot lat="0" lon="0" rev="1200000"/>
      </a:lightRig>
    </dgm:scene3d>
    <dgm:sp3d z="-182000" contourW="19050" prstMaterial="metal">
      <a:bevelT w="88900" h="203200"/>
      <a:bevelB w="165100" h="254000"/>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bgSibTrans2D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sibTrans1D1">
    <dgm:scene3d>
      <a:camera prst="orthographicFront">
        <a:rot lat="0" lon="0" rev="0"/>
      </a:camera>
      <a:lightRig rig="contrasting" dir="t">
        <a:rot lat="0" lon="0" rev="1200000"/>
      </a:lightRig>
    </dgm:scene3d>
    <dgm:sp3d z="-110000"/>
    <dgm:txPr/>
    <dgm:style>
      <a:lnRef idx="1">
        <a:scrgbClr r="0" g="0" b="0"/>
      </a:lnRef>
      <a:fillRef idx="0">
        <a:scrgbClr r="0" g="0" b="0"/>
      </a:fillRef>
      <a:effectRef idx="0">
        <a:scrgbClr r="0" g="0" b="0"/>
      </a:effectRef>
      <a:fontRef idx="minor"/>
    </dgm:style>
  </dgm:styleLbl>
  <dgm:styleLbl name="callout">
    <dgm:scene3d>
      <a:camera prst="orthographicFront">
        <a:rot lat="0" lon="0" rev="0"/>
      </a:camera>
      <a:lightRig rig="contrasting" dir="t">
        <a:rot lat="0" lon="0" rev="1200000"/>
      </a:lightRig>
    </dgm:scene3d>
    <dgm:sp3d z="10000"/>
    <dgm:txPr/>
    <dgm:style>
      <a:lnRef idx="2">
        <a:scrgbClr r="0" g="0" b="0"/>
      </a:lnRef>
      <a:fillRef idx="1">
        <a:scrgbClr r="0" g="0" b="0"/>
      </a:fillRef>
      <a:effectRef idx="0">
        <a:scrgbClr r="0" g="0" b="0"/>
      </a:effectRef>
      <a:fontRef idx="minor"/>
    </dgm:style>
  </dgm:styleLbl>
  <dgm:styleLbl name="asst0">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2">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3">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asst4">
    <dgm:scene3d>
      <a:camera prst="orthographicFront"/>
      <a:lightRig rig="threePt" dir="t"/>
    </dgm:scene3d>
    <dgm:sp3d contourW="19050" prstMaterial="metal">
      <a:bevelT w="88900" h="203200"/>
      <a:bevelB w="165100" h="254000"/>
    </dgm:sp3d>
    <dgm:txPr/>
    <dgm:style>
      <a:lnRef idx="0">
        <a:scrgbClr r="0" g="0" b="0"/>
      </a:lnRef>
      <a:fillRef idx="1">
        <a:scrgbClr r="0" g="0" b="0"/>
      </a:fillRef>
      <a:effectRef idx="1">
        <a:scrgbClr r="0" g="0" b="0"/>
      </a:effectRef>
      <a:fontRef idx="minor">
        <a:schemeClr val="lt1"/>
      </a:fontRef>
    </dgm:style>
  </dgm:styleLbl>
  <dgm:styleLbl name="parChTrans2D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2D2">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2D3">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2D4">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parChTrans1D1">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parChTrans1D2">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parChTrans1D3">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parChTrans1D4">
    <dgm:scene3d>
      <a:camera prst="orthographicFront">
        <a:rot lat="0" lon="0" rev="0"/>
      </a:camera>
      <a:lightRig rig="contrasting" dir="t">
        <a:rot lat="0" lon="0" rev="1200000"/>
      </a:lightRig>
    </dgm:scene3d>
    <dgm:sp3d z="-110000"/>
    <dgm:txPr/>
    <dgm:style>
      <a:lnRef idx="2">
        <a:scrgbClr r="0" g="0" b="0"/>
      </a:lnRef>
      <a:fillRef idx="0">
        <a:scrgbClr r="0" g="0" b="0"/>
      </a:fillRef>
      <a:effectRef idx="0">
        <a:scrgbClr r="0" g="0" b="0"/>
      </a:effectRef>
      <a:fontRef idx="minor"/>
    </dgm:style>
  </dgm:styleLbl>
  <dgm:styleLbl name="f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conF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alignAcc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trAlignAcc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1">
        <a:scrgbClr r="0" g="0" b="0"/>
      </a:effectRef>
      <a:fontRef idx="minor"/>
    </dgm:style>
  </dgm:styleLbl>
  <dgm:styleLbl name="b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solidFgAcc1">
    <dgm:scene3d>
      <a:camera prst="orthographicFront">
        <a:rot lat="0" lon="0" rev="0"/>
      </a:camera>
      <a:lightRig rig="contrasting" dir="t">
        <a:rot lat="0" lon="0" rev="1200000"/>
      </a:lightRig>
    </dgm:scene3d>
    <dgm:sp3d z="300000" contourW="12700" prstMaterial="flat">
      <a:bevelT w="177800" h="254000"/>
      <a:bevelB w="152400"/>
    </dgm:sp3d>
    <dgm:txPr/>
    <dgm:style>
      <a:lnRef idx="0">
        <a:scrgbClr r="0" g="0" b="0"/>
      </a:lnRef>
      <a:fillRef idx="1">
        <a:scrgbClr r="0" g="0" b="0"/>
      </a:fillRef>
      <a:effectRef idx="0">
        <a:scrgbClr r="0" g="0" b="0"/>
      </a:effectRef>
      <a:fontRef idx="minor"/>
    </dgm:style>
  </dgm:styleLbl>
  <dgm:styleLbl name="solidAlignAcc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solidBgAcc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FollowNod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alignAccFollowNode1">
    <dgm:scene3d>
      <a:camera prst="orthographicFront">
        <a:rot lat="0" lon="0" rev="0"/>
      </a:camera>
      <a:lightRig rig="contrasting" dir="t">
        <a:rot lat="0" lon="0" rev="1200000"/>
      </a:lightRig>
    </dgm:scene3d>
    <dgm:sp3d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bgAccFollowNode1">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0">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2">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3">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fgAcc4">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bgShp">
    <dgm:scene3d>
      <a:camera prst="orthographicFront">
        <a:rot lat="0" lon="0" rev="0"/>
      </a:camera>
      <a:lightRig rig="contrasting" dir="t">
        <a:rot lat="0" lon="0" rev="1200000"/>
      </a:lightRig>
    </dgm:scene3d>
    <dgm:sp3d z="-300000" prstMaterial="plastic"/>
    <dgm:txPr/>
    <dgm:style>
      <a:lnRef idx="1">
        <a:scrgbClr r="0" g="0" b="0"/>
      </a:lnRef>
      <a:fillRef idx="1">
        <a:scrgbClr r="0" g="0" b="0"/>
      </a:fillRef>
      <a:effectRef idx="0">
        <a:scrgbClr r="0" g="0" b="0"/>
      </a:effectRef>
      <a:fontRef idx="minor"/>
    </dgm:style>
  </dgm:styleLbl>
  <dgm:styleLbl name="dkBgShp">
    <dgm:scene3d>
      <a:camera prst="orthographicFront">
        <a:rot lat="0" lon="0" rev="0"/>
      </a:camera>
      <a:lightRig rig="contrasting" dir="t">
        <a:rot lat="0" lon="0" rev="1200000"/>
      </a:lightRig>
    </dgm:scene3d>
    <dgm:sp3d contourW="12700" prstMaterial="flat">
      <a:bevelT w="100800" h="154000"/>
      <a:bevelB w="152400"/>
    </dgm:sp3d>
    <dgm:txPr/>
    <dgm:style>
      <a:lnRef idx="0">
        <a:scrgbClr r="0" g="0" b="0"/>
      </a:lnRef>
      <a:fillRef idx="1">
        <a:scrgbClr r="0" g="0" b="0"/>
      </a:fillRef>
      <a:effectRef idx="0">
        <a:scrgbClr r="0" g="0" b="0"/>
      </a:effectRef>
      <a:fontRef idx="minor"/>
    </dgm:style>
  </dgm:styleLbl>
  <dgm:styleLbl name="trBgShp">
    <dgm:scene3d>
      <a:camera prst="orthographicFront">
        <a:rot lat="0" lon="0" rev="0"/>
      </a:camera>
      <a:lightRig rig="contrasting" dir="t">
        <a:rot lat="0" lon="0" rev="1200000"/>
      </a:lightRig>
    </dgm:scene3d>
    <dgm:sp3d z="-152400" prstMaterial="matte"/>
    <dgm:txPr/>
    <dgm:style>
      <a:lnRef idx="1">
        <a:scrgbClr r="0" g="0" b="0"/>
      </a:lnRef>
      <a:fillRef idx="1">
        <a:scrgbClr r="0" g="0" b="0"/>
      </a:fillRef>
      <a:effectRef idx="0">
        <a:scrgbClr r="0" g="0" b="0"/>
      </a:effectRef>
      <a:fontRef idx="minor"/>
    </dgm:style>
  </dgm:styleLbl>
  <dgm:styleLbl name="fgShp">
    <dgm:scene3d>
      <a:camera prst="orthographicFront">
        <a:rot lat="0" lon="0" rev="0"/>
      </a:camera>
      <a:lightRig rig="contrasting" dir="t">
        <a:rot lat="0" lon="0" rev="1200000"/>
      </a:lightRig>
    </dgm:scene3d>
    <dgm:sp3d z="300000" contourW="19050" prstMaterial="metal">
      <a:bevelT w="88900" h="203200"/>
      <a:bevelB w="165100" h="254000"/>
    </dgm:sp3d>
    <dgm:txPr/>
    <dgm:style>
      <a:lnRef idx="0">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1">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3d6">
  <dgm:title val=""/>
  <dgm:desc val=""/>
  <dgm:catLst>
    <dgm:cat type="3D" pri="11600"/>
  </dgm:catLst>
  <dgm:scene3d>
    <a:camera prst="perspectiveRelaxedModerately" zoom="92000"/>
    <a:lightRig rig="balanced" dir="t">
      <a:rot lat="0" lon="0" rev="12700000"/>
    </a:lightRig>
  </dgm:scene3d>
  <dgm:styleLbl name="node0">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lnNod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vennNod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tx1"/>
      </a:fontRef>
    </dgm:style>
  </dgm:styleLbl>
  <dgm:styleLbl name="alignNode1">
    <dgm:scene3d>
      <a:camera prst="orthographicFront"/>
      <a:lightRig rig="threePt" dir="t"/>
    </dgm:scene3d>
    <dgm:sp3d prstMaterial="plastic">
      <a:bevelT w="50800" h="50800"/>
      <a:bevelB w="50800" h="50800"/>
    </dgm:sp3d>
    <dgm:txPr/>
    <dgm:style>
      <a:lnRef idx="1">
        <a:scrgbClr r="0" g="0" b="0"/>
      </a:lnRef>
      <a:fillRef idx="1">
        <a:scrgbClr r="0" g="0" b="0"/>
      </a:fillRef>
      <a:effectRef idx="2">
        <a:scrgbClr r="0" g="0" b="0"/>
      </a:effectRef>
      <a:fontRef idx="minor">
        <a:schemeClr val="lt1"/>
      </a:fontRef>
    </dgm:style>
  </dgm:styleLbl>
  <dgm:styleLbl name="nod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node2">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node3">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node4">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fgImgPlace1">
    <dgm:scene3d>
      <a:camera prst="orthographicFront"/>
      <a:lightRig rig="threePt" dir="t"/>
    </dgm:scene3d>
    <dgm:sp3d z="50080" prstMaterial="plastic">
      <a:bevelT w="50800" h="50800"/>
      <a:bevelB w="50800" h="50800"/>
    </dgm:sp3d>
    <dgm:txPr/>
    <dgm:style>
      <a:lnRef idx="0">
        <a:scrgbClr r="0" g="0" b="0"/>
      </a:lnRef>
      <a:fillRef idx="1">
        <a:scrgbClr r="0" g="0" b="0"/>
      </a:fillRef>
      <a:effectRef idx="2">
        <a:scrgbClr r="0" g="0" b="0"/>
      </a:effectRef>
      <a:fontRef idx="minor"/>
    </dgm:style>
  </dgm:styleLbl>
  <dgm:styleLbl name="alignImgPlace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dgm:style>
  </dgm:styleLbl>
  <dgm:styleLbl name="bgImgPlace1">
    <dgm:scene3d>
      <a:camera prst="orthographicFront"/>
      <a:lightRig rig="threePt" dir="t"/>
    </dgm:scene3d>
    <dgm:sp3d z="-54000" prstMaterial="plastic">
      <a:bevelT w="50800" h="50800"/>
      <a:bevelB w="50800" h="50800"/>
    </dgm:sp3d>
    <dgm:txPr/>
    <dgm:style>
      <a:lnRef idx="0">
        <a:scrgbClr r="0" g="0" b="0"/>
      </a:lnRef>
      <a:fillRef idx="1">
        <a:scrgbClr r="0" g="0" b="0"/>
      </a:fillRef>
      <a:effectRef idx="2">
        <a:scrgbClr r="0" g="0" b="0"/>
      </a:effectRef>
      <a:fontRef idx="minor"/>
    </dgm:style>
  </dgm:styleLbl>
  <dgm:styleLbl name="sibTrans2D1">
    <dgm:scene3d>
      <a:camera prst="orthographicFront"/>
      <a:lightRig rig="threePt" dir="t"/>
    </dgm:scene3d>
    <dgm:sp3d z="-25400" prstMaterial="plastic">
      <a:bevelT w="25400" h="25400"/>
      <a:bevelB w="25400" h="25400"/>
    </dgm:sp3d>
    <dgm:txPr/>
    <dgm:style>
      <a:lnRef idx="1">
        <a:scrgbClr r="0" g="0" b="0"/>
      </a:lnRef>
      <a:fillRef idx="1">
        <a:scrgbClr r="0" g="0" b="0"/>
      </a:fillRef>
      <a:effectRef idx="2">
        <a:scrgbClr r="0" g="0" b="0"/>
      </a:effectRef>
      <a:fontRef idx="minor">
        <a:schemeClr val="lt1"/>
      </a:fontRef>
    </dgm:style>
  </dgm:styleLbl>
  <dgm:styleLbl name="fgSibTrans2D1">
    <dgm:scene3d>
      <a:camera prst="orthographicFront"/>
      <a:lightRig rig="threePt" dir="t"/>
    </dgm:scene3d>
    <dgm:sp3d z="50080" prstMaterial="plastic">
      <a:bevelT w="25400" h="25400"/>
      <a:bevelB w="25400" h="25400"/>
    </dgm:sp3d>
    <dgm:txPr/>
    <dgm:style>
      <a:lnRef idx="1">
        <a:scrgbClr r="0" g="0" b="0"/>
      </a:lnRef>
      <a:fillRef idx="1">
        <a:scrgbClr r="0" g="0" b="0"/>
      </a:fillRef>
      <a:effectRef idx="2">
        <a:scrgbClr r="0" g="0" b="0"/>
      </a:effectRef>
      <a:fontRef idx="minor">
        <a:schemeClr val="lt1"/>
      </a:fontRef>
    </dgm:style>
  </dgm:styleLbl>
  <dgm:styleLbl name="bgSibTrans2D1">
    <dgm:scene3d>
      <a:camera prst="orthographicFront"/>
      <a:lightRig rig="threePt" dir="t"/>
    </dgm:scene3d>
    <dgm:sp3d z="-54080" prstMaterial="plastic">
      <a:bevelT w="25400" h="25400"/>
      <a:bevelB w="25400" h="25400"/>
    </dgm:sp3d>
    <dgm:txPr/>
    <dgm:style>
      <a:lnRef idx="1">
        <a:scrgbClr r="0" g="0" b="0"/>
      </a:lnRef>
      <a:fillRef idx="1">
        <a:scrgbClr r="0" g="0" b="0"/>
      </a:fillRef>
      <a:effectRef idx="2">
        <a:scrgbClr r="0" g="0" b="0"/>
      </a:effectRef>
      <a:fontRef idx="minor">
        <a:schemeClr val="lt1"/>
      </a:fontRef>
    </dgm:style>
  </dgm:styleLbl>
  <dgm:styleLbl name="sibTrans1D1">
    <dgm:scene3d>
      <a:camera prst="orthographicFront"/>
      <a:lightRig rig="threePt" dir="t"/>
    </dgm:scene3d>
    <dgm:sp3d z="-25400" prstMaterial="plastic"/>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z="75000" prstMaterial="plastic"/>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asst1">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asst2">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asst3">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a:schemeClr val="lt1"/>
      </a:fontRef>
    </dgm:style>
  </dgm:styleLbl>
  <dgm:styleLbl name="parChTrans2D1">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2D2">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2D3">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2D4">
    <dgm:scene3d>
      <a:camera prst="orthographicFront"/>
      <a:lightRig rig="threePt" dir="t"/>
    </dgm:scene3d>
    <dgm:sp3d z="-25400" prstMaterial="plastic">
      <a:bevelT w="25400" h="25400"/>
      <a:bevelB w="25400" h="25400"/>
    </dgm:sp3d>
    <dgm:txPr/>
    <dgm:style>
      <a:lnRef idx="0">
        <a:scrgbClr r="0" g="0" b="0"/>
      </a:lnRef>
      <a:fillRef idx="1">
        <a:scrgbClr r="0" g="0" b="0"/>
      </a:fillRef>
      <a:effectRef idx="2">
        <a:scrgbClr r="0" g="0" b="0"/>
      </a:effectRef>
      <a:fontRef idx="minor">
        <a:schemeClr val="lt1"/>
      </a:fontRef>
    </dgm:style>
  </dgm:styleLbl>
  <dgm:styleLbl name="parChTrans1D1">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parChTrans1D2">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parChTrans1D3">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parChTrans1D4">
    <dgm:scene3d>
      <a:camera prst="orthographicFront"/>
      <a:lightRig rig="threePt" dir="t"/>
    </dgm:scene3d>
    <dgm:sp3d z="-25400" prstMaterial="plastic"/>
    <dgm:txPr/>
    <dgm:style>
      <a:lnRef idx="2">
        <a:scrgbClr r="0" g="0" b="0"/>
      </a:lnRef>
      <a:fillRef idx="0">
        <a:scrgbClr r="0" g="0" b="0"/>
      </a:fillRef>
      <a:effectRef idx="0">
        <a:scrgbClr r="0" g="0" b="0"/>
      </a:effectRef>
      <a:fontRef idx="minor">
        <a:schemeClr val="tx1"/>
      </a:fontRef>
    </dgm:style>
  </dgm:styleLbl>
  <dgm:styleLbl name="fgAcc1">
    <dgm:scene3d>
      <a:camera prst="orthographicFront"/>
      <a:lightRig rig="threePt" dir="t"/>
    </dgm:scene3d>
    <dgm:sp3d z="50080" prstMaterial="plastic">
      <a:bevelT w="25400" h="25400"/>
      <a:bevelB w="25400" h="25400"/>
    </dgm:sp3d>
    <dgm:txPr/>
    <dgm:style>
      <a:lnRef idx="1">
        <a:scrgbClr r="0" g="0" b="0"/>
      </a:lnRef>
      <a:fillRef idx="1">
        <a:scrgbClr r="0" g="0" b="0"/>
      </a:fillRef>
      <a:effectRef idx="2">
        <a:scrgbClr r="0" g="0" b="0"/>
      </a:effectRef>
      <a:fontRef idx="minor"/>
    </dgm:style>
  </dgm:styleLbl>
  <dgm:styleLbl name="conF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alignAcc1">
    <dgm:scene3d>
      <a:camera prst="orthographicFront"/>
      <a:lightRig rig="threePt" dir="t"/>
    </dgm:scene3d>
    <dgm:sp3d prstMaterial="plastic">
      <a:bevelT w="25400" h="25400"/>
      <a:bevelB w="25400" h="25400"/>
    </dgm:sp3d>
    <dgm:txPr/>
    <dgm:style>
      <a:lnRef idx="1">
        <a:scrgbClr r="0" g="0" b="0"/>
      </a:lnRef>
      <a:fillRef idx="1">
        <a:scrgbClr r="0" g="0" b="0"/>
      </a:fillRef>
      <a:effectRef idx="2">
        <a:scrgbClr r="0" g="0" b="0"/>
      </a:effectRef>
      <a:fontRef idx="minor"/>
    </dgm:style>
  </dgm:styleLbl>
  <dgm:styleLbl name="trAlignAcc1">
    <dgm:scene3d>
      <a:camera prst="orthographicFront"/>
      <a:lightRig rig="threePt" dir="t"/>
    </dgm:scene3d>
    <dgm:sp3d prstMaterial="plastic">
      <a:bevelT w="50800" h="50800"/>
      <a:bevelB w="50800" h="50800"/>
    </dgm:sp3d>
    <dgm:txPr/>
    <dgm:style>
      <a:lnRef idx="1">
        <a:scrgbClr r="0" g="0" b="0"/>
      </a:lnRef>
      <a:fillRef idx="1">
        <a:scrgbClr r="0" g="0" b="0"/>
      </a:fillRef>
      <a:effectRef idx="2">
        <a:scrgbClr r="0" g="0" b="0"/>
      </a:effectRef>
      <a:fontRef idx="minor"/>
    </dgm:style>
  </dgm:styleLbl>
  <dgm:styleLbl name="b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solidF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solidAlignAcc1">
    <dgm:scene3d>
      <a:camera prst="orthographicFront"/>
      <a:lightRig rig="threePt" dir="t"/>
    </dgm:scene3d>
    <dgm:sp3d prstMaterial="plastic">
      <a:bevelT w="25400" h="25400"/>
      <a:bevelB w="25400" h="25400"/>
    </dgm:sp3d>
    <dgm:txPr/>
    <dgm:style>
      <a:lnRef idx="1">
        <a:scrgbClr r="0" g="0" b="0"/>
      </a:lnRef>
      <a:fillRef idx="1">
        <a:scrgbClr r="0" g="0" b="0"/>
      </a:fillRef>
      <a:effectRef idx="2">
        <a:scrgbClr r="0" g="0" b="0"/>
      </a:effectRef>
      <a:fontRef idx="minor"/>
    </dgm:style>
  </dgm:styleLbl>
  <dgm:styleLbl name="solidBgAcc1">
    <dgm:scene3d>
      <a:camera prst="orthographicFront"/>
      <a:lightRig rig="threePt" dir="t"/>
    </dgm:scene3d>
    <dgm:sp3d z="-152400" prstMaterial="plastic">
      <a:bevelT w="25400" h="25400"/>
      <a:bevelB w="25400" h="25400"/>
    </dgm:sp3d>
    <dgm:txPr/>
    <dgm:style>
      <a:lnRef idx="1">
        <a:scrgbClr r="0" g="0" b="0"/>
      </a:lnRef>
      <a:fillRef idx="1">
        <a:scrgbClr r="0" g="0" b="0"/>
      </a:fillRef>
      <a:effectRef idx="2">
        <a:scrgbClr r="0" g="0" b="0"/>
      </a:effectRef>
      <a:fontRef idx="minor"/>
    </dgm:style>
  </dgm:styleLbl>
  <dgm:styleLbl name="fgAccFollowNode1">
    <dgm:scene3d>
      <a:camera prst="orthographicFront"/>
      <a:lightRig rig="threePt" dir="t"/>
    </dgm:scene3d>
    <dgm:sp3d z="50080" prstMaterial="plastic">
      <a:bevelT w="25400" h="25400"/>
      <a:bevelB w="25400" h="25400"/>
    </dgm:sp3d>
    <dgm:txPr/>
    <dgm:style>
      <a:lnRef idx="0">
        <a:scrgbClr r="0" g="0" b="0"/>
      </a:lnRef>
      <a:fillRef idx="1">
        <a:scrgbClr r="0" g="0" b="0"/>
      </a:fillRef>
      <a:effectRef idx="2">
        <a:scrgbClr r="0" g="0" b="0"/>
      </a:effectRef>
      <a:fontRef idx="minor"/>
    </dgm:style>
  </dgm:styleLbl>
  <dgm:styleLbl name="alignAccFollowNode1">
    <dgm:scene3d>
      <a:camera prst="orthographicFront"/>
      <a:lightRig rig="threePt" dir="t"/>
    </dgm:scene3d>
    <dgm:sp3d prstMaterial="plastic">
      <a:bevelT w="25400" h="25400"/>
      <a:bevelB w="25400" h="25400"/>
    </dgm:sp3d>
    <dgm:txPr/>
    <dgm:style>
      <a:lnRef idx="0">
        <a:scrgbClr r="0" g="0" b="0"/>
      </a:lnRef>
      <a:fillRef idx="1">
        <a:scrgbClr r="0" g="0" b="0"/>
      </a:fillRef>
      <a:effectRef idx="2">
        <a:scrgbClr r="0" g="0" b="0"/>
      </a:effectRef>
      <a:fontRef idx="minor"/>
    </dgm:style>
  </dgm:styleLbl>
  <dgm:styleLbl name="bgAccFollowNode1">
    <dgm:scene3d>
      <a:camera prst="orthographicFront"/>
      <a:lightRig rig="threePt" dir="t"/>
    </dgm:scene3d>
    <dgm:sp3d z="-152400" prstMaterial="plastic">
      <a:bevelT w="25400" h="25400"/>
      <a:bevelB w="25400" h="25400"/>
    </dgm:sp3d>
    <dgm:txPr/>
    <dgm:style>
      <a:lnRef idx="0">
        <a:scrgbClr r="0" g="0" b="0"/>
      </a:lnRef>
      <a:fillRef idx="1">
        <a:scrgbClr r="0" g="0" b="0"/>
      </a:fillRef>
      <a:effectRef idx="2">
        <a:scrgbClr r="0" g="0" b="0"/>
      </a:effectRef>
      <a:fontRef idx="minor"/>
    </dgm:style>
  </dgm:styleLbl>
  <dgm:styleLbl name="fgAcc0">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fgAcc2">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fgAcc3">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fgAcc4">
    <dgm:scene3d>
      <a:camera prst="orthographicFront"/>
      <a:lightRig rig="threePt" dir="t"/>
    </dgm:scene3d>
    <dgm:sp3d z="50080" prstMaterial="plastic">
      <a:bevelT w="25400" h="25400"/>
      <a:bevelB w="25400" h="25400"/>
    </dgm:sp3d>
    <dgm:txPr/>
    <dgm:style>
      <a:lnRef idx="1">
        <a:scrgbClr r="0" g="0" b="0"/>
      </a:lnRef>
      <a:fillRef idx="1">
        <a:scrgbClr r="0" g="0" b="0"/>
      </a:fillRef>
      <a:effectRef idx="0">
        <a:scrgbClr r="0" g="0" b="0"/>
      </a:effectRef>
      <a:fontRef idx="minor"/>
    </dgm:style>
  </dgm:styleLbl>
  <dgm:styleLbl name="bgShp">
    <dgm:scene3d>
      <a:camera prst="orthographicFront"/>
      <a:lightRig rig="threePt" dir="t"/>
    </dgm:scene3d>
    <dgm:sp3d z="-152400" prstMaterial="plastic">
      <a:bevelT w="25400" h="25400"/>
      <a:bevelB w="25400" h="25400"/>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prstMaterial="plastic">
      <a:bevelT w="50800" h="50800"/>
      <a:bevelB w="50800" h="50800"/>
    </dgm:sp3d>
    <dgm:txPr/>
    <dgm:style>
      <a:lnRef idx="0">
        <a:scrgbClr r="0" g="0" b="0"/>
      </a:lnRef>
      <a:fillRef idx="1">
        <a:scrgbClr r="0" g="0" b="0"/>
      </a:fillRef>
      <a:effectRef idx="2">
        <a:scrgbClr r="0" g="0" b="0"/>
      </a:effectRef>
      <a:fontRef idx="minor"/>
    </dgm:style>
  </dgm:styleLbl>
  <dgm:styleLbl name="trBgShp">
    <dgm:scene3d>
      <a:camera prst="orthographicFront"/>
      <a:lightRig rig="threePt" dir="t"/>
    </dgm:scene3d>
    <dgm:sp3d z="-10400" extrusionH="12700" prstMaterial="plastic"/>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z="50080" prstMaterial="plastic">
      <a:bevelT w="50800" h="50800"/>
      <a:bevelB w="50800" h="50800"/>
    </dgm:sp3d>
    <dgm:txPr/>
    <dgm:style>
      <a:lnRef idx="0">
        <a:scrgbClr r="0" g="0" b="0"/>
      </a:lnRef>
      <a:fillRef idx="1">
        <a:scrgbClr r="0" g="0" b="0"/>
      </a:fillRef>
      <a:effectRef idx="2">
        <a:scrgbClr r="0" g="0" b="0"/>
      </a:effectRef>
      <a:fontRef idx="minor"/>
    </dgm:style>
  </dgm:styleLbl>
  <dgm:styleLbl name="revTx">
    <dgm:scene3d>
      <a:camera prst="orthographicFront"/>
      <a:lightRig rig="threePt" dir="t"/>
    </dgm:scene3d>
    <dgm:sp3d/>
    <dgm:txPr/>
    <dgm:style>
      <a:lnRef idx="0">
        <a:scrgbClr r="0" g="0" b="0"/>
      </a:lnRef>
      <a:fillRef idx="1">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s>
</file>

<file path=xl/drawings/_rels/drawing3.xml.rels><?xml version="1.0" encoding="UTF-8" standalone="yes"?>
<Relationships xmlns="http://schemas.openxmlformats.org/package/2006/relationships"><Relationship Id="rId8" Type="http://schemas.openxmlformats.org/officeDocument/2006/relationships/image" Target="../media/image32.png"/><Relationship Id="rId13" Type="http://schemas.openxmlformats.org/officeDocument/2006/relationships/image" Target="../media/image37.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2" Type="http://schemas.openxmlformats.org/officeDocument/2006/relationships/image" Target="../media/image26.png"/><Relationship Id="rId16" Type="http://schemas.openxmlformats.org/officeDocument/2006/relationships/image" Target="../media/image40.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jpeg"/><Relationship Id="rId15" Type="http://schemas.openxmlformats.org/officeDocument/2006/relationships/image" Target="../media/image39.png"/><Relationship Id="rId10" Type="http://schemas.openxmlformats.org/officeDocument/2006/relationships/image" Target="../media/image34.png"/><Relationship Id="rId4" Type="http://schemas.openxmlformats.org/officeDocument/2006/relationships/image" Target="../media/image28.png"/><Relationship Id="rId9" Type="http://schemas.openxmlformats.org/officeDocument/2006/relationships/image" Target="../media/image33.png"/><Relationship Id="rId14" Type="http://schemas.openxmlformats.org/officeDocument/2006/relationships/image" Target="../media/image38.png"/></Relationships>
</file>

<file path=xl/drawings/_rels/drawing5.xml.rels><?xml version="1.0" encoding="UTF-8" standalone="yes"?>
<Relationships xmlns="http://schemas.openxmlformats.org/package/2006/relationships"><Relationship Id="rId1" Type="http://schemas.openxmlformats.org/officeDocument/2006/relationships/image" Target="../media/image41.png"/></Relationships>
</file>

<file path=xl/drawings/_rels/drawing6.xml.rels><?xml version="1.0" encoding="UTF-8" standalone="yes"?>
<Relationships xmlns="http://schemas.openxmlformats.org/package/2006/relationships"><Relationship Id="rId1" Type="http://schemas.openxmlformats.org/officeDocument/2006/relationships/image" Target="../media/image41.png"/></Relationships>
</file>

<file path=xl/drawings/_rels/drawing8.xml.rels><?xml version="1.0" encoding="UTF-8" standalone="yes"?>
<Relationships xmlns="http://schemas.openxmlformats.org/package/2006/relationships"><Relationship Id="rId8" Type="http://schemas.openxmlformats.org/officeDocument/2006/relationships/diagramLayout" Target="../diagrams/layout2.xml"/><Relationship Id="rId13" Type="http://schemas.openxmlformats.org/officeDocument/2006/relationships/diagramLayout" Target="../diagrams/layout3.xml"/><Relationship Id="rId18" Type="http://schemas.openxmlformats.org/officeDocument/2006/relationships/chart" Target="../charts/chart2.xml"/><Relationship Id="rId3" Type="http://schemas.openxmlformats.org/officeDocument/2006/relationships/diagramLayout" Target="../diagrams/layout1.xml"/><Relationship Id="rId7" Type="http://schemas.openxmlformats.org/officeDocument/2006/relationships/diagramData" Target="../diagrams/data2.xml"/><Relationship Id="rId12" Type="http://schemas.openxmlformats.org/officeDocument/2006/relationships/diagramData" Target="../diagrams/data3.xml"/><Relationship Id="rId17" Type="http://schemas.openxmlformats.org/officeDocument/2006/relationships/image" Target="../media/image42.jpeg"/><Relationship Id="rId2" Type="http://schemas.openxmlformats.org/officeDocument/2006/relationships/diagramData" Target="../diagrams/data1.xml"/><Relationship Id="rId16" Type="http://schemas.microsoft.com/office/2007/relationships/diagramDrawing" Target="../diagrams/drawing3.xml"/><Relationship Id="rId1" Type="http://schemas.openxmlformats.org/officeDocument/2006/relationships/chart" Target="../charts/chart1.xml"/><Relationship Id="rId6" Type="http://schemas.microsoft.com/office/2007/relationships/diagramDrawing" Target="../diagrams/drawing1.xml"/><Relationship Id="rId11" Type="http://schemas.microsoft.com/office/2007/relationships/diagramDrawing" Target="../diagrams/drawing2.xml"/><Relationship Id="rId5" Type="http://schemas.openxmlformats.org/officeDocument/2006/relationships/diagramColors" Target="../diagrams/colors1.xml"/><Relationship Id="rId15" Type="http://schemas.openxmlformats.org/officeDocument/2006/relationships/diagramColors" Target="../diagrams/colors3.xml"/><Relationship Id="rId10" Type="http://schemas.openxmlformats.org/officeDocument/2006/relationships/diagramColors" Target="../diagrams/colors2.xml"/><Relationship Id="rId4" Type="http://schemas.openxmlformats.org/officeDocument/2006/relationships/diagramQuickStyle" Target="../diagrams/quickStyle1.xml"/><Relationship Id="rId9" Type="http://schemas.openxmlformats.org/officeDocument/2006/relationships/diagramQuickStyle" Target="../diagrams/quickStyle2.xml"/><Relationship Id="rId14" Type="http://schemas.openxmlformats.org/officeDocument/2006/relationships/diagramQuickStyle" Target="../diagrams/quickStyle3.xml"/></Relationships>
</file>

<file path=xl/drawings/_rels/drawing9.xml.rels><?xml version="1.0" encoding="UTF-8" standalone="yes"?>
<Relationships xmlns="http://schemas.openxmlformats.org/package/2006/relationships"><Relationship Id="rId1" Type="http://schemas.openxmlformats.org/officeDocument/2006/relationships/image" Target="../media/image4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44.png"/></Relationships>
</file>

<file path=xl/drawings/_rels/drawing12.xml.rels><?xml version="1.0" encoding="UTF-8" standalone="yes"?>
<Relationships xmlns="http://schemas.openxmlformats.org/package/2006/relationships"><Relationship Id="rId8" Type="http://schemas.openxmlformats.org/officeDocument/2006/relationships/image" Target="../media/image52.png"/><Relationship Id="rId3" Type="http://schemas.openxmlformats.org/officeDocument/2006/relationships/image" Target="../media/image47.png"/><Relationship Id="rId7" Type="http://schemas.openxmlformats.org/officeDocument/2006/relationships/image" Target="../media/image51.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4" Type="http://schemas.openxmlformats.org/officeDocument/2006/relationships/image" Target="../media/image4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5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5.jpeg"/></Relationships>
</file>

<file path=xl/drawings/_rels/drawing18.xml.rels><?xml version="1.0" encoding="UTF-8" standalone="yes"?>
<Relationships xmlns="http://schemas.openxmlformats.org/package/2006/relationships"><Relationship Id="rId1" Type="http://schemas.openxmlformats.org/officeDocument/2006/relationships/image" Target="../media/image56.jpeg"/></Relationships>
</file>

<file path=xl/drawings/_rels/drawing20.xml.rels><?xml version="1.0" encoding="UTF-8" standalone="yes"?>
<Relationships xmlns="http://schemas.openxmlformats.org/package/2006/relationships"><Relationship Id="rId2" Type="http://schemas.openxmlformats.org/officeDocument/2006/relationships/image" Target="../media/image59.png"/><Relationship Id="rId1" Type="http://schemas.openxmlformats.org/officeDocument/2006/relationships/image" Target="../media/image58.png"/></Relationships>
</file>

<file path=xl/drawings/_rels/drawing21.xml.rels><?xml version="1.0" encoding="UTF-8" standalone="yes"?>
<Relationships xmlns="http://schemas.openxmlformats.org/package/2006/relationships"><Relationship Id="rId8" Type="http://schemas.openxmlformats.org/officeDocument/2006/relationships/image" Target="../media/image67.jpeg"/><Relationship Id="rId13" Type="http://schemas.openxmlformats.org/officeDocument/2006/relationships/image" Target="../media/image72.jpeg"/><Relationship Id="rId3" Type="http://schemas.openxmlformats.org/officeDocument/2006/relationships/image" Target="../media/image62.jpeg"/><Relationship Id="rId7" Type="http://schemas.openxmlformats.org/officeDocument/2006/relationships/image" Target="../media/image66.jpeg"/><Relationship Id="rId12" Type="http://schemas.openxmlformats.org/officeDocument/2006/relationships/image" Target="../media/image71.jpeg"/><Relationship Id="rId2" Type="http://schemas.openxmlformats.org/officeDocument/2006/relationships/image" Target="../media/image61.jpeg"/><Relationship Id="rId1" Type="http://schemas.openxmlformats.org/officeDocument/2006/relationships/image" Target="../media/image60.jpeg"/><Relationship Id="rId6" Type="http://schemas.openxmlformats.org/officeDocument/2006/relationships/image" Target="../media/image65.jpeg"/><Relationship Id="rId11" Type="http://schemas.openxmlformats.org/officeDocument/2006/relationships/image" Target="../media/image70.jpeg"/><Relationship Id="rId5" Type="http://schemas.openxmlformats.org/officeDocument/2006/relationships/image" Target="../media/image64.jpeg"/><Relationship Id="rId10" Type="http://schemas.openxmlformats.org/officeDocument/2006/relationships/image" Target="../media/image69.jpeg"/><Relationship Id="rId4" Type="http://schemas.openxmlformats.org/officeDocument/2006/relationships/image" Target="../media/image63.jpeg"/><Relationship Id="rId9" Type="http://schemas.openxmlformats.org/officeDocument/2006/relationships/image" Target="../media/image68.jpeg"/><Relationship Id="rId14" Type="http://schemas.openxmlformats.org/officeDocument/2006/relationships/image" Target="../media/image73.png"/></Relationships>
</file>

<file path=xl/drawings/_rels/vmlDrawing3.vml.rels><?xml version="1.0" encoding="UTF-8" standalone="yes"?>
<Relationships xmlns="http://schemas.openxmlformats.org/package/2006/relationships"><Relationship Id="rId1" Type="http://schemas.openxmlformats.org/officeDocument/2006/relationships/image" Target="../media/image57.emf"/></Relationships>
</file>

<file path=xl/drawings/drawing1.xml><?xml version="1.0" encoding="utf-8"?>
<xdr:wsDr xmlns:xdr="http://schemas.openxmlformats.org/drawingml/2006/spreadsheetDrawing" xmlns:a="http://schemas.openxmlformats.org/drawingml/2006/main">
  <xdr:oneCellAnchor>
    <xdr:from>
      <xdr:col>16</xdr:col>
      <xdr:colOff>91436</xdr:colOff>
      <xdr:row>16</xdr:row>
      <xdr:rowOff>46685</xdr:rowOff>
    </xdr:from>
    <xdr:ext cx="364118" cy="291271"/>
    <xdr:pic>
      <xdr:nvPicPr>
        <xdr:cNvPr id="2" name="Image 1">
          <a:extLst>
            <a:ext uri="{FF2B5EF4-FFF2-40B4-BE49-F238E27FC236}">
              <a16:creationId xmlns:a16="http://schemas.microsoft.com/office/drawing/2014/main" id="{CC953022-489C-46BF-8CA8-E9DCEFB12D7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0962850">
          <a:off x="12016736" y="3885260"/>
          <a:ext cx="364118" cy="291271"/>
        </a:xfrm>
        <a:prstGeom prst="rect">
          <a:avLst/>
        </a:prstGeom>
      </xdr:spPr>
    </xdr:pic>
    <xdr:clientData/>
  </xdr:oneCellAnchor>
  <xdr:oneCellAnchor>
    <xdr:from>
      <xdr:col>6</xdr:col>
      <xdr:colOff>923957</xdr:colOff>
      <xdr:row>62</xdr:row>
      <xdr:rowOff>209519</xdr:rowOff>
    </xdr:from>
    <xdr:ext cx="380968" cy="476248"/>
    <xdr:pic>
      <xdr:nvPicPr>
        <xdr:cNvPr id="3" name="Image 2">
          <a:extLst>
            <a:ext uri="{FF2B5EF4-FFF2-40B4-BE49-F238E27FC236}">
              <a16:creationId xmlns:a16="http://schemas.microsoft.com/office/drawing/2014/main" id="{B21157F8-1EF3-4A64-8DC7-69322C4C8BF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6200000">
          <a:off x="5781692" y="15487634"/>
          <a:ext cx="476248" cy="380968"/>
        </a:xfrm>
        <a:prstGeom prst="rect">
          <a:avLst/>
        </a:prstGeom>
      </xdr:spPr>
    </xdr:pic>
    <xdr:clientData/>
  </xdr:oneCellAnchor>
  <xdr:oneCellAnchor>
    <xdr:from>
      <xdr:col>16</xdr:col>
      <xdr:colOff>110079</xdr:colOff>
      <xdr:row>32</xdr:row>
      <xdr:rowOff>44848</xdr:rowOff>
    </xdr:from>
    <xdr:ext cx="341932" cy="273524"/>
    <xdr:pic>
      <xdr:nvPicPr>
        <xdr:cNvPr id="4" name="Image 3">
          <a:extLst>
            <a:ext uri="{FF2B5EF4-FFF2-40B4-BE49-F238E27FC236}">
              <a16:creationId xmlns:a16="http://schemas.microsoft.com/office/drawing/2014/main" id="{D1993684-594A-43B9-BF25-31609F181E1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0962850">
          <a:off x="12035379" y="7845823"/>
          <a:ext cx="341932" cy="273524"/>
        </a:xfrm>
        <a:prstGeom prst="rect">
          <a:avLst/>
        </a:prstGeom>
      </xdr:spPr>
    </xdr:pic>
    <xdr:clientData/>
  </xdr:oneCellAnchor>
  <xdr:oneCellAnchor>
    <xdr:from>
      <xdr:col>16</xdr:col>
      <xdr:colOff>101761</xdr:colOff>
      <xdr:row>48</xdr:row>
      <xdr:rowOff>22454</xdr:rowOff>
    </xdr:from>
    <xdr:ext cx="407630" cy="326078"/>
    <xdr:pic>
      <xdr:nvPicPr>
        <xdr:cNvPr id="5" name="Image 4">
          <a:extLst>
            <a:ext uri="{FF2B5EF4-FFF2-40B4-BE49-F238E27FC236}">
              <a16:creationId xmlns:a16="http://schemas.microsoft.com/office/drawing/2014/main" id="{9D8F2DFD-5CC3-4C6F-857A-A4E1CFC344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rot="10962850">
          <a:off x="12027061" y="11785829"/>
          <a:ext cx="407630" cy="326078"/>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1</xdr:col>
      <xdr:colOff>190499</xdr:colOff>
      <xdr:row>12</xdr:row>
      <xdr:rowOff>114300</xdr:rowOff>
    </xdr:from>
    <xdr:to>
      <xdr:col>3</xdr:col>
      <xdr:colOff>1438274</xdr:colOff>
      <xdr:row>16</xdr:row>
      <xdr:rowOff>123825</xdr:rowOff>
    </xdr:to>
    <xdr:pic>
      <xdr:nvPicPr>
        <xdr:cNvPr id="2" name="Image 1">
          <a:extLst>
            <a:ext uri="{FF2B5EF4-FFF2-40B4-BE49-F238E27FC236}">
              <a16:creationId xmlns:a16="http://schemas.microsoft.com/office/drawing/2014/main" id="{DD000677-3A84-4947-89E2-F16596717637}"/>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00049" y="2524125"/>
          <a:ext cx="2619375" cy="923925"/>
        </a:xfrm>
        <a:prstGeom prst="rect">
          <a:avLst/>
        </a:prstGeom>
      </xdr:spPr>
    </xdr:pic>
    <xdr:clientData/>
  </xdr:twoCellAnchor>
  <xdr:twoCellAnchor>
    <xdr:from>
      <xdr:col>1</xdr:col>
      <xdr:colOff>152401</xdr:colOff>
      <xdr:row>19</xdr:row>
      <xdr:rowOff>104775</xdr:rowOff>
    </xdr:from>
    <xdr:to>
      <xdr:col>1</xdr:col>
      <xdr:colOff>1041401</xdr:colOff>
      <xdr:row>26</xdr:row>
      <xdr:rowOff>38100</xdr:rowOff>
    </xdr:to>
    <xdr:pic>
      <xdr:nvPicPr>
        <xdr:cNvPr id="3" name="Image 8">
          <a:extLst>
            <a:ext uri="{FF2B5EF4-FFF2-40B4-BE49-F238E27FC236}">
              <a16:creationId xmlns:a16="http://schemas.microsoft.com/office/drawing/2014/main" id="{F729484F-C584-4FE9-9BD2-4A92F6CD526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1951" y="4143375"/>
          <a:ext cx="8890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142875</xdr:colOff>
      <xdr:row>27</xdr:row>
      <xdr:rowOff>114300</xdr:rowOff>
    </xdr:from>
    <xdr:to>
      <xdr:col>1</xdr:col>
      <xdr:colOff>1066800</xdr:colOff>
      <xdr:row>33</xdr:row>
      <xdr:rowOff>85725</xdr:rowOff>
    </xdr:to>
    <xdr:pic>
      <xdr:nvPicPr>
        <xdr:cNvPr id="4" name="Image 3">
          <a:extLst>
            <a:ext uri="{FF2B5EF4-FFF2-40B4-BE49-F238E27FC236}">
              <a16:creationId xmlns:a16="http://schemas.microsoft.com/office/drawing/2014/main" id="{5E043848-D099-4E4E-99E4-D23AF8E821E3}"/>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52425" y="5838825"/>
          <a:ext cx="923925" cy="1209675"/>
        </a:xfrm>
        <a:prstGeom prst="rect">
          <a:avLst/>
        </a:prstGeom>
      </xdr:spPr>
    </xdr:pic>
    <xdr:clientData/>
  </xdr:twoCellAnchor>
  <xdr:twoCellAnchor editAs="oneCell">
    <xdr:from>
      <xdr:col>6</xdr:col>
      <xdr:colOff>142875</xdr:colOff>
      <xdr:row>19</xdr:row>
      <xdr:rowOff>104775</xdr:rowOff>
    </xdr:from>
    <xdr:to>
      <xdr:col>6</xdr:col>
      <xdr:colOff>1095375</xdr:colOff>
      <xdr:row>25</xdr:row>
      <xdr:rowOff>209550</xdr:rowOff>
    </xdr:to>
    <xdr:pic>
      <xdr:nvPicPr>
        <xdr:cNvPr id="5" name="Image 4">
          <a:extLst>
            <a:ext uri="{FF2B5EF4-FFF2-40B4-BE49-F238E27FC236}">
              <a16:creationId xmlns:a16="http://schemas.microsoft.com/office/drawing/2014/main" id="{BD15C9FA-1770-46B4-9635-247633F9BD81}"/>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686300" y="4143375"/>
          <a:ext cx="952500" cy="1343025"/>
        </a:xfrm>
        <a:prstGeom prst="rect">
          <a:avLst/>
        </a:prstGeom>
      </xdr:spPr>
    </xdr:pic>
    <xdr:clientData/>
  </xdr:twoCellAnchor>
  <xdr:twoCellAnchor editAs="oneCell">
    <xdr:from>
      <xdr:col>6</xdr:col>
      <xdr:colOff>247648</xdr:colOff>
      <xdr:row>28</xdr:row>
      <xdr:rowOff>47625</xdr:rowOff>
    </xdr:from>
    <xdr:to>
      <xdr:col>6</xdr:col>
      <xdr:colOff>1162049</xdr:colOff>
      <xdr:row>34</xdr:row>
      <xdr:rowOff>38100</xdr:rowOff>
    </xdr:to>
    <xdr:pic>
      <xdr:nvPicPr>
        <xdr:cNvPr id="6" name="Image 5">
          <a:extLst>
            <a:ext uri="{FF2B5EF4-FFF2-40B4-BE49-F238E27FC236}">
              <a16:creationId xmlns:a16="http://schemas.microsoft.com/office/drawing/2014/main" id="{BFD832D0-215A-4A87-A924-5155AFDCAB2A}"/>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791073" y="6010275"/>
          <a:ext cx="914401" cy="1228725"/>
        </a:xfrm>
        <a:prstGeom prst="rect">
          <a:avLst/>
        </a:prstGeom>
      </xdr:spPr>
    </xdr:pic>
    <xdr:clientData/>
  </xdr:twoCellAnchor>
  <xdr:twoCellAnchor editAs="oneCell">
    <xdr:from>
      <xdr:col>1</xdr:col>
      <xdr:colOff>657225</xdr:colOff>
      <xdr:row>110</xdr:row>
      <xdr:rowOff>142875</xdr:rowOff>
    </xdr:from>
    <xdr:to>
      <xdr:col>3</xdr:col>
      <xdr:colOff>60960</xdr:colOff>
      <xdr:row>119</xdr:row>
      <xdr:rowOff>69215</xdr:rowOff>
    </xdr:to>
    <xdr:pic>
      <xdr:nvPicPr>
        <xdr:cNvPr id="7" name="Image 6">
          <a:extLst>
            <a:ext uri="{FF2B5EF4-FFF2-40B4-BE49-F238E27FC236}">
              <a16:creationId xmlns:a16="http://schemas.microsoft.com/office/drawing/2014/main" id="{55026CD4-C83D-4455-AC74-7840D719C97B}"/>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66775" y="23793450"/>
          <a:ext cx="775335" cy="1840865"/>
        </a:xfrm>
        <a:prstGeom prst="rect">
          <a:avLst/>
        </a:prstGeom>
      </xdr:spPr>
    </xdr:pic>
    <xdr:clientData/>
  </xdr:twoCellAnchor>
  <xdr:twoCellAnchor editAs="oneCell">
    <xdr:from>
      <xdr:col>1</xdr:col>
      <xdr:colOff>561975</xdr:colOff>
      <xdr:row>100</xdr:row>
      <xdr:rowOff>57150</xdr:rowOff>
    </xdr:from>
    <xdr:to>
      <xdr:col>3</xdr:col>
      <xdr:colOff>411480</xdr:colOff>
      <xdr:row>107</xdr:row>
      <xdr:rowOff>166370</xdr:rowOff>
    </xdr:to>
    <xdr:pic>
      <xdr:nvPicPr>
        <xdr:cNvPr id="8" name="Image 7">
          <a:extLst>
            <a:ext uri="{FF2B5EF4-FFF2-40B4-BE49-F238E27FC236}">
              <a16:creationId xmlns:a16="http://schemas.microsoft.com/office/drawing/2014/main" id="{4D88F310-7C62-4600-9119-D1D33F1C170D}"/>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71525" y="21497925"/>
          <a:ext cx="1221105" cy="1623695"/>
        </a:xfrm>
        <a:prstGeom prst="rect">
          <a:avLst/>
        </a:prstGeom>
      </xdr:spPr>
    </xdr:pic>
    <xdr:clientData/>
  </xdr:twoCellAnchor>
  <xdr:twoCellAnchor editAs="oneCell">
    <xdr:from>
      <xdr:col>1</xdr:col>
      <xdr:colOff>257175</xdr:colOff>
      <xdr:row>86</xdr:row>
      <xdr:rowOff>95250</xdr:rowOff>
    </xdr:from>
    <xdr:to>
      <xdr:col>3</xdr:col>
      <xdr:colOff>790575</xdr:colOff>
      <xdr:row>95</xdr:row>
      <xdr:rowOff>19050</xdr:rowOff>
    </xdr:to>
    <xdr:pic>
      <xdr:nvPicPr>
        <xdr:cNvPr id="9" name="Image 8">
          <a:extLst>
            <a:ext uri="{FF2B5EF4-FFF2-40B4-BE49-F238E27FC236}">
              <a16:creationId xmlns:a16="http://schemas.microsoft.com/office/drawing/2014/main" id="{DD6D67E3-6ECF-4C47-A9FE-FE91346E1FE2}"/>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466725" y="18526125"/>
          <a:ext cx="1905000" cy="1838325"/>
        </a:xfrm>
        <a:prstGeom prst="rect">
          <a:avLst/>
        </a:prstGeom>
      </xdr:spPr>
    </xdr:pic>
    <xdr:clientData/>
  </xdr:twoCellAnchor>
  <xdr:twoCellAnchor editAs="oneCell">
    <xdr:from>
      <xdr:col>1</xdr:col>
      <xdr:colOff>685799</xdr:colOff>
      <xdr:row>123</xdr:row>
      <xdr:rowOff>47625</xdr:rowOff>
    </xdr:from>
    <xdr:to>
      <xdr:col>3</xdr:col>
      <xdr:colOff>1362074</xdr:colOff>
      <xdr:row>127</xdr:row>
      <xdr:rowOff>230505</xdr:rowOff>
    </xdr:to>
    <xdr:pic>
      <xdr:nvPicPr>
        <xdr:cNvPr id="10" name="Image 9">
          <a:extLst>
            <a:ext uri="{FF2B5EF4-FFF2-40B4-BE49-F238E27FC236}">
              <a16:creationId xmlns:a16="http://schemas.microsoft.com/office/drawing/2014/main" id="{CC6DB01C-348E-40D3-B6B7-6505D13D0FEA}"/>
            </a:ext>
          </a:extLst>
        </xdr:cNvPr>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895349" y="26508075"/>
          <a:ext cx="2047875" cy="1097280"/>
        </a:xfrm>
        <a:prstGeom prst="rect">
          <a:avLst/>
        </a:prstGeom>
      </xdr:spPr>
    </xdr:pic>
    <xdr:clientData/>
  </xdr:twoCellAnchor>
  <xdr:twoCellAnchor editAs="oneCell">
    <xdr:from>
      <xdr:col>1</xdr:col>
      <xdr:colOff>76201</xdr:colOff>
      <xdr:row>130</xdr:row>
      <xdr:rowOff>228600</xdr:rowOff>
    </xdr:from>
    <xdr:to>
      <xdr:col>1</xdr:col>
      <xdr:colOff>1047751</xdr:colOff>
      <xdr:row>135</xdr:row>
      <xdr:rowOff>104775</xdr:rowOff>
    </xdr:to>
    <xdr:pic>
      <xdr:nvPicPr>
        <xdr:cNvPr id="11" name="Image 10">
          <a:extLst>
            <a:ext uri="{FF2B5EF4-FFF2-40B4-BE49-F238E27FC236}">
              <a16:creationId xmlns:a16="http://schemas.microsoft.com/office/drawing/2014/main" id="{33920F93-926C-484F-8E14-E5BAE3A0F34E}"/>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285751" y="28317825"/>
          <a:ext cx="971550" cy="914400"/>
        </a:xfrm>
        <a:prstGeom prst="rect">
          <a:avLst/>
        </a:prstGeom>
      </xdr:spPr>
    </xdr:pic>
    <xdr:clientData/>
  </xdr:twoCellAnchor>
  <xdr:twoCellAnchor editAs="oneCell">
    <xdr:from>
      <xdr:col>6</xdr:col>
      <xdr:colOff>104776</xdr:colOff>
      <xdr:row>130</xdr:row>
      <xdr:rowOff>219075</xdr:rowOff>
    </xdr:from>
    <xdr:to>
      <xdr:col>6</xdr:col>
      <xdr:colOff>1152526</xdr:colOff>
      <xdr:row>135</xdr:row>
      <xdr:rowOff>133349</xdr:rowOff>
    </xdr:to>
    <xdr:pic>
      <xdr:nvPicPr>
        <xdr:cNvPr id="12" name="Image 11">
          <a:extLst>
            <a:ext uri="{FF2B5EF4-FFF2-40B4-BE49-F238E27FC236}">
              <a16:creationId xmlns:a16="http://schemas.microsoft.com/office/drawing/2014/main" id="{C2B8E5CF-59D0-4B2B-A149-0CDA6D56A67C}"/>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648201" y="28308300"/>
          <a:ext cx="1047750" cy="952499"/>
        </a:xfrm>
        <a:prstGeom prst="rect">
          <a:avLst/>
        </a:prstGeom>
      </xdr:spPr>
    </xdr:pic>
    <xdr:clientData/>
  </xdr:twoCellAnchor>
  <xdr:twoCellAnchor editAs="oneCell">
    <xdr:from>
      <xdr:col>1</xdr:col>
      <xdr:colOff>47625</xdr:colOff>
      <xdr:row>138</xdr:row>
      <xdr:rowOff>219074</xdr:rowOff>
    </xdr:from>
    <xdr:to>
      <xdr:col>1</xdr:col>
      <xdr:colOff>1095375</xdr:colOff>
      <xdr:row>143</xdr:row>
      <xdr:rowOff>47624</xdr:rowOff>
    </xdr:to>
    <xdr:pic>
      <xdr:nvPicPr>
        <xdr:cNvPr id="13" name="Image 12">
          <a:extLst>
            <a:ext uri="{FF2B5EF4-FFF2-40B4-BE49-F238E27FC236}">
              <a16:creationId xmlns:a16="http://schemas.microsoft.com/office/drawing/2014/main" id="{2577B2E7-C32B-475D-ABAB-11B253884DA5}"/>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257175" y="29994224"/>
          <a:ext cx="1047750" cy="866775"/>
        </a:xfrm>
        <a:prstGeom prst="rect">
          <a:avLst/>
        </a:prstGeom>
      </xdr:spPr>
    </xdr:pic>
    <xdr:clientData/>
  </xdr:twoCellAnchor>
  <xdr:twoCellAnchor editAs="oneCell">
    <xdr:from>
      <xdr:col>6</xdr:col>
      <xdr:colOff>152400</xdr:colOff>
      <xdr:row>139</xdr:row>
      <xdr:rowOff>38100</xdr:rowOff>
    </xdr:from>
    <xdr:to>
      <xdr:col>7</xdr:col>
      <xdr:colOff>0</xdr:colOff>
      <xdr:row>144</xdr:row>
      <xdr:rowOff>9525</xdr:rowOff>
    </xdr:to>
    <xdr:pic>
      <xdr:nvPicPr>
        <xdr:cNvPr id="14" name="Image 13">
          <a:extLst>
            <a:ext uri="{FF2B5EF4-FFF2-40B4-BE49-F238E27FC236}">
              <a16:creationId xmlns:a16="http://schemas.microsoft.com/office/drawing/2014/main" id="{5A1FA128-1366-406A-98E2-429862500A36}"/>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695825" y="30051375"/>
          <a:ext cx="1038225" cy="971550"/>
        </a:xfrm>
        <a:prstGeom prst="rect">
          <a:avLst/>
        </a:prstGeom>
      </xdr:spPr>
    </xdr:pic>
    <xdr:clientData/>
  </xdr:twoCellAnchor>
  <xdr:twoCellAnchor editAs="oneCell">
    <xdr:from>
      <xdr:col>1</xdr:col>
      <xdr:colOff>762000</xdr:colOff>
      <xdr:row>61</xdr:row>
      <xdr:rowOff>142875</xdr:rowOff>
    </xdr:from>
    <xdr:to>
      <xdr:col>3</xdr:col>
      <xdr:colOff>819150</xdr:colOff>
      <xdr:row>67</xdr:row>
      <xdr:rowOff>161925</xdr:rowOff>
    </xdr:to>
    <xdr:pic>
      <xdr:nvPicPr>
        <xdr:cNvPr id="15" name="Image 14">
          <a:extLst>
            <a:ext uri="{FF2B5EF4-FFF2-40B4-BE49-F238E27FC236}">
              <a16:creationId xmlns:a16="http://schemas.microsoft.com/office/drawing/2014/main" id="{1117EC66-CAD6-4C4F-A06D-7DB914A9FECA}"/>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971550" y="13173075"/>
          <a:ext cx="1428750" cy="1371600"/>
        </a:xfrm>
        <a:prstGeom prst="rect">
          <a:avLst/>
        </a:prstGeom>
      </xdr:spPr>
    </xdr:pic>
    <xdr:clientData/>
  </xdr:twoCellAnchor>
  <xdr:twoCellAnchor editAs="oneCell">
    <xdr:from>
      <xdr:col>1</xdr:col>
      <xdr:colOff>123825</xdr:colOff>
      <xdr:row>69</xdr:row>
      <xdr:rowOff>95250</xdr:rowOff>
    </xdr:from>
    <xdr:to>
      <xdr:col>1</xdr:col>
      <xdr:colOff>990600</xdr:colOff>
      <xdr:row>75</xdr:row>
      <xdr:rowOff>213360</xdr:rowOff>
    </xdr:to>
    <xdr:pic>
      <xdr:nvPicPr>
        <xdr:cNvPr id="16" name="Image 15">
          <a:extLst>
            <a:ext uri="{FF2B5EF4-FFF2-40B4-BE49-F238E27FC236}">
              <a16:creationId xmlns:a16="http://schemas.microsoft.com/office/drawing/2014/main" id="{3032A5D3-07C4-4C56-806D-AF06669E7F21}"/>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33375" y="14954250"/>
          <a:ext cx="866775" cy="1356360"/>
        </a:xfrm>
        <a:prstGeom prst="rect">
          <a:avLst/>
        </a:prstGeom>
      </xdr:spPr>
    </xdr:pic>
    <xdr:clientData/>
  </xdr:twoCellAnchor>
  <xdr:twoCellAnchor editAs="oneCell">
    <xdr:from>
      <xdr:col>1</xdr:col>
      <xdr:colOff>266700</xdr:colOff>
      <xdr:row>78</xdr:row>
      <xdr:rowOff>85725</xdr:rowOff>
    </xdr:from>
    <xdr:to>
      <xdr:col>1</xdr:col>
      <xdr:colOff>981075</xdr:colOff>
      <xdr:row>83</xdr:row>
      <xdr:rowOff>153035</xdr:rowOff>
    </xdr:to>
    <xdr:pic>
      <xdr:nvPicPr>
        <xdr:cNvPr id="17" name="Image 16">
          <a:extLst>
            <a:ext uri="{FF2B5EF4-FFF2-40B4-BE49-F238E27FC236}">
              <a16:creationId xmlns:a16="http://schemas.microsoft.com/office/drawing/2014/main" id="{09AEC59B-EE8F-4233-9DBF-7B7CC595EB32}"/>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476250" y="16868775"/>
          <a:ext cx="714375" cy="1067435"/>
        </a:xfrm>
        <a:prstGeom prst="rect">
          <a:avLst/>
        </a:prstGeom>
      </xdr:spPr>
    </xdr:pic>
    <xdr:clientData/>
  </xdr:twoCellAnchor>
  <xdr:twoCellAnchor editAs="oneCell">
    <xdr:from>
      <xdr:col>6</xdr:col>
      <xdr:colOff>228600</xdr:colOff>
      <xdr:row>69</xdr:row>
      <xdr:rowOff>104775</xdr:rowOff>
    </xdr:from>
    <xdr:to>
      <xdr:col>6</xdr:col>
      <xdr:colOff>1114425</xdr:colOff>
      <xdr:row>75</xdr:row>
      <xdr:rowOff>180975</xdr:rowOff>
    </xdr:to>
    <xdr:pic>
      <xdr:nvPicPr>
        <xdr:cNvPr id="18" name="Image 17">
          <a:extLst>
            <a:ext uri="{FF2B5EF4-FFF2-40B4-BE49-F238E27FC236}">
              <a16:creationId xmlns:a16="http://schemas.microsoft.com/office/drawing/2014/main" id="{44154377-5D04-459D-8F6B-78ABB468A1A4}"/>
            </a:ext>
          </a:extLst>
        </xdr:cNvPr>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772025" y="14963775"/>
          <a:ext cx="885825" cy="1314450"/>
        </a:xfrm>
        <a:prstGeom prst="rect">
          <a:avLst/>
        </a:prstGeom>
      </xdr:spPr>
    </xdr:pic>
    <xdr:clientData/>
  </xdr:twoCellAnchor>
  <xdr:twoCellAnchor editAs="oneCell">
    <xdr:from>
      <xdr:col>6</xdr:col>
      <xdr:colOff>219075</xdr:colOff>
      <xdr:row>77</xdr:row>
      <xdr:rowOff>180975</xdr:rowOff>
    </xdr:from>
    <xdr:to>
      <xdr:col>6</xdr:col>
      <xdr:colOff>1044575</xdr:colOff>
      <xdr:row>84</xdr:row>
      <xdr:rowOff>13970</xdr:rowOff>
    </xdr:to>
    <xdr:pic>
      <xdr:nvPicPr>
        <xdr:cNvPr id="19" name="Image 18">
          <a:extLst>
            <a:ext uri="{FF2B5EF4-FFF2-40B4-BE49-F238E27FC236}">
              <a16:creationId xmlns:a16="http://schemas.microsoft.com/office/drawing/2014/main" id="{A52B5D62-3A4A-4F58-82EC-EB07CB86DB30}"/>
            </a:ext>
          </a:extLst>
        </xdr:cNvPr>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4762500" y="16725900"/>
          <a:ext cx="825500" cy="1309370"/>
        </a:xfrm>
        <a:prstGeom prst="rect">
          <a:avLst/>
        </a:prstGeom>
      </xdr:spPr>
    </xdr:pic>
    <xdr:clientData/>
  </xdr:twoCellAnchor>
  <xdr:twoCellAnchor editAs="oneCell">
    <xdr:from>
      <xdr:col>1</xdr:col>
      <xdr:colOff>676275</xdr:colOff>
      <xdr:row>36</xdr:row>
      <xdr:rowOff>114300</xdr:rowOff>
    </xdr:from>
    <xdr:to>
      <xdr:col>3</xdr:col>
      <xdr:colOff>714375</xdr:colOff>
      <xdr:row>42</xdr:row>
      <xdr:rowOff>104775</xdr:rowOff>
    </xdr:to>
    <xdr:pic>
      <xdr:nvPicPr>
        <xdr:cNvPr id="20" name="Image 19">
          <a:extLst>
            <a:ext uri="{FF2B5EF4-FFF2-40B4-BE49-F238E27FC236}">
              <a16:creationId xmlns:a16="http://schemas.microsoft.com/office/drawing/2014/main" id="{D9E219AD-3947-408E-813D-BB967507EA53}"/>
            </a:ext>
          </a:extLst>
        </xdr:cNvPr>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885825" y="7734300"/>
          <a:ext cx="1409700" cy="1343025"/>
        </a:xfrm>
        <a:prstGeom prst="rect">
          <a:avLst/>
        </a:prstGeom>
      </xdr:spPr>
    </xdr:pic>
    <xdr:clientData/>
  </xdr:twoCellAnchor>
  <xdr:twoCellAnchor editAs="oneCell">
    <xdr:from>
      <xdr:col>1</xdr:col>
      <xdr:colOff>114300</xdr:colOff>
      <xdr:row>44</xdr:row>
      <xdr:rowOff>104775</xdr:rowOff>
    </xdr:from>
    <xdr:to>
      <xdr:col>1</xdr:col>
      <xdr:colOff>1087755</xdr:colOff>
      <xdr:row>51</xdr:row>
      <xdr:rowOff>9525</xdr:rowOff>
    </xdr:to>
    <xdr:pic>
      <xdr:nvPicPr>
        <xdr:cNvPr id="21" name="Image 20">
          <a:extLst>
            <a:ext uri="{FF2B5EF4-FFF2-40B4-BE49-F238E27FC236}">
              <a16:creationId xmlns:a16="http://schemas.microsoft.com/office/drawing/2014/main" id="{AA2A5310-9CBC-4008-9C15-09A7056554D2}"/>
            </a:ext>
          </a:extLst>
        </xdr:cNvPr>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23850" y="9553575"/>
          <a:ext cx="973455" cy="1381125"/>
        </a:xfrm>
        <a:prstGeom prst="rect">
          <a:avLst/>
        </a:prstGeom>
      </xdr:spPr>
    </xdr:pic>
    <xdr:clientData/>
  </xdr:twoCellAnchor>
  <xdr:twoCellAnchor editAs="oneCell">
    <xdr:from>
      <xdr:col>1</xdr:col>
      <xdr:colOff>342900</xdr:colOff>
      <xdr:row>52</xdr:row>
      <xdr:rowOff>209550</xdr:rowOff>
    </xdr:from>
    <xdr:to>
      <xdr:col>1</xdr:col>
      <xdr:colOff>1110615</xdr:colOff>
      <xdr:row>58</xdr:row>
      <xdr:rowOff>112395</xdr:rowOff>
    </xdr:to>
    <xdr:pic>
      <xdr:nvPicPr>
        <xdr:cNvPr id="22" name="Image 21">
          <a:extLst>
            <a:ext uri="{FF2B5EF4-FFF2-40B4-BE49-F238E27FC236}">
              <a16:creationId xmlns:a16="http://schemas.microsoft.com/office/drawing/2014/main" id="{7E057AAE-73C6-40B3-9D4E-AA2D0A4F47AB}"/>
            </a:ext>
          </a:extLst>
        </xdr:cNvPr>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552450" y="11344275"/>
          <a:ext cx="767715" cy="1141095"/>
        </a:xfrm>
        <a:prstGeom prst="rect">
          <a:avLst/>
        </a:prstGeom>
      </xdr:spPr>
    </xdr:pic>
    <xdr:clientData/>
  </xdr:twoCellAnchor>
  <xdr:twoCellAnchor editAs="oneCell">
    <xdr:from>
      <xdr:col>6</xdr:col>
      <xdr:colOff>171450</xdr:colOff>
      <xdr:row>44</xdr:row>
      <xdr:rowOff>161924</xdr:rowOff>
    </xdr:from>
    <xdr:to>
      <xdr:col>6</xdr:col>
      <xdr:colOff>971550</xdr:colOff>
      <xdr:row>50</xdr:row>
      <xdr:rowOff>171449</xdr:rowOff>
    </xdr:to>
    <xdr:pic>
      <xdr:nvPicPr>
        <xdr:cNvPr id="23" name="Image 22">
          <a:extLst>
            <a:ext uri="{FF2B5EF4-FFF2-40B4-BE49-F238E27FC236}">
              <a16:creationId xmlns:a16="http://schemas.microsoft.com/office/drawing/2014/main" id="{57EC9DF5-FAEF-4487-B149-456343D14E62}"/>
            </a:ext>
          </a:extLst>
        </xdr:cNvPr>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714875" y="9610724"/>
          <a:ext cx="800100" cy="1247775"/>
        </a:xfrm>
        <a:prstGeom prst="rect">
          <a:avLst/>
        </a:prstGeom>
      </xdr:spPr>
    </xdr:pic>
    <xdr:clientData/>
  </xdr:twoCellAnchor>
  <xdr:twoCellAnchor editAs="oneCell">
    <xdr:from>
      <xdr:col>6</xdr:col>
      <xdr:colOff>304800</xdr:colOff>
      <xdr:row>53</xdr:row>
      <xdr:rowOff>0</xdr:rowOff>
    </xdr:from>
    <xdr:to>
      <xdr:col>6</xdr:col>
      <xdr:colOff>1101725</xdr:colOff>
      <xdr:row>59</xdr:row>
      <xdr:rowOff>12700</xdr:rowOff>
    </xdr:to>
    <xdr:pic>
      <xdr:nvPicPr>
        <xdr:cNvPr id="24" name="Image 23">
          <a:extLst>
            <a:ext uri="{FF2B5EF4-FFF2-40B4-BE49-F238E27FC236}">
              <a16:creationId xmlns:a16="http://schemas.microsoft.com/office/drawing/2014/main" id="{713475DF-6ECE-4BD2-8199-F6FE50693914}"/>
            </a:ext>
          </a:extLst>
        </xdr:cNvPr>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848225" y="11372850"/>
          <a:ext cx="796925" cy="12509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857250</xdr:colOff>
      <xdr:row>24</xdr:row>
      <xdr:rowOff>114300</xdr:rowOff>
    </xdr:from>
    <xdr:to>
      <xdr:col>8</xdr:col>
      <xdr:colOff>2129790</xdr:colOff>
      <xdr:row>28</xdr:row>
      <xdr:rowOff>109220</xdr:rowOff>
    </xdr:to>
    <xdr:pic>
      <xdr:nvPicPr>
        <xdr:cNvPr id="2" name="Image 1">
          <a:extLst>
            <a:ext uri="{FF2B5EF4-FFF2-40B4-BE49-F238E27FC236}">
              <a16:creationId xmlns:a16="http://schemas.microsoft.com/office/drawing/2014/main" id="{DBDC2020-F477-48D6-B5E7-75C0467A68C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15150" y="5133975"/>
          <a:ext cx="1272540" cy="947420"/>
        </a:xfrm>
        <a:prstGeom prst="rect">
          <a:avLst/>
        </a:prstGeom>
      </xdr:spPr>
    </xdr:pic>
    <xdr:clientData/>
  </xdr:twoCellAnchor>
  <xdr:twoCellAnchor editAs="oneCell">
    <xdr:from>
      <xdr:col>1</xdr:col>
      <xdr:colOff>161925</xdr:colOff>
      <xdr:row>22</xdr:row>
      <xdr:rowOff>76201</xdr:rowOff>
    </xdr:from>
    <xdr:to>
      <xdr:col>1</xdr:col>
      <xdr:colOff>809625</xdr:colOff>
      <xdr:row>28</xdr:row>
      <xdr:rowOff>133351</xdr:rowOff>
    </xdr:to>
    <xdr:pic>
      <xdr:nvPicPr>
        <xdr:cNvPr id="3" name="Image 2">
          <a:extLst>
            <a:ext uri="{FF2B5EF4-FFF2-40B4-BE49-F238E27FC236}">
              <a16:creationId xmlns:a16="http://schemas.microsoft.com/office/drawing/2014/main" id="{3FC7F21D-4DF3-44BA-8A2F-0306AA2D64E9}"/>
            </a:ext>
          </a:extLst>
        </xdr:cNvPr>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1475" y="4695826"/>
          <a:ext cx="647700" cy="1409700"/>
        </a:xfrm>
        <a:prstGeom prst="rect">
          <a:avLst/>
        </a:prstGeom>
      </xdr:spPr>
    </xdr:pic>
    <xdr:clientData/>
  </xdr:twoCellAnchor>
  <xdr:twoCellAnchor editAs="oneCell">
    <xdr:from>
      <xdr:col>1</xdr:col>
      <xdr:colOff>123825</xdr:colOff>
      <xdr:row>30</xdr:row>
      <xdr:rowOff>171450</xdr:rowOff>
    </xdr:from>
    <xdr:to>
      <xdr:col>1</xdr:col>
      <xdr:colOff>1085850</xdr:colOff>
      <xdr:row>37</xdr:row>
      <xdr:rowOff>95250</xdr:rowOff>
    </xdr:to>
    <xdr:pic>
      <xdr:nvPicPr>
        <xdr:cNvPr id="4" name="Image 3">
          <a:extLst>
            <a:ext uri="{FF2B5EF4-FFF2-40B4-BE49-F238E27FC236}">
              <a16:creationId xmlns:a16="http://schemas.microsoft.com/office/drawing/2014/main" id="{EDF82D74-0974-4D19-8A0D-9B21159E4C44}"/>
            </a:ext>
          </a:extLst>
        </xdr:cNvPr>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3375" y="6619875"/>
          <a:ext cx="962025" cy="1400175"/>
        </a:xfrm>
        <a:prstGeom prst="rect">
          <a:avLst/>
        </a:prstGeom>
      </xdr:spPr>
    </xdr:pic>
    <xdr:clientData/>
  </xdr:twoCellAnchor>
  <xdr:twoCellAnchor editAs="oneCell">
    <xdr:from>
      <xdr:col>1</xdr:col>
      <xdr:colOff>104775</xdr:colOff>
      <xdr:row>38</xdr:row>
      <xdr:rowOff>171450</xdr:rowOff>
    </xdr:from>
    <xdr:to>
      <xdr:col>1</xdr:col>
      <xdr:colOff>1057275</xdr:colOff>
      <xdr:row>44</xdr:row>
      <xdr:rowOff>200025</xdr:rowOff>
    </xdr:to>
    <xdr:pic>
      <xdr:nvPicPr>
        <xdr:cNvPr id="5" name="Image 4">
          <a:extLst>
            <a:ext uri="{FF2B5EF4-FFF2-40B4-BE49-F238E27FC236}">
              <a16:creationId xmlns:a16="http://schemas.microsoft.com/office/drawing/2014/main" id="{E685A936-8178-4262-8A4A-91700644A8FB}"/>
            </a:ext>
          </a:extLst>
        </xdr:cNvPr>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14325" y="8305800"/>
          <a:ext cx="952500" cy="1266825"/>
        </a:xfrm>
        <a:prstGeom prst="rect">
          <a:avLst/>
        </a:prstGeom>
      </xdr:spPr>
    </xdr:pic>
    <xdr:clientData/>
  </xdr:twoCellAnchor>
  <xdr:twoCellAnchor editAs="oneCell">
    <xdr:from>
      <xdr:col>6</xdr:col>
      <xdr:colOff>190500</xdr:colOff>
      <xdr:row>30</xdr:row>
      <xdr:rowOff>238124</xdr:rowOff>
    </xdr:from>
    <xdr:to>
      <xdr:col>6</xdr:col>
      <xdr:colOff>1133475</xdr:colOff>
      <xdr:row>37</xdr:row>
      <xdr:rowOff>66674</xdr:rowOff>
    </xdr:to>
    <xdr:pic>
      <xdr:nvPicPr>
        <xdr:cNvPr id="6" name="Image 5">
          <a:extLst>
            <a:ext uri="{FF2B5EF4-FFF2-40B4-BE49-F238E27FC236}">
              <a16:creationId xmlns:a16="http://schemas.microsoft.com/office/drawing/2014/main" id="{6CF9C5A8-E04B-466D-8C96-720E98C65C4E}"/>
            </a:ext>
          </a:extLst>
        </xdr:cNvPr>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781550" y="6686549"/>
          <a:ext cx="942975" cy="1304925"/>
        </a:xfrm>
        <a:prstGeom prst="rect">
          <a:avLst/>
        </a:prstGeom>
        <a:noFill/>
        <a:ln>
          <a:noFill/>
        </a:ln>
      </xdr:spPr>
    </xdr:pic>
    <xdr:clientData/>
  </xdr:twoCellAnchor>
  <xdr:twoCellAnchor editAs="oneCell">
    <xdr:from>
      <xdr:col>6</xdr:col>
      <xdr:colOff>161925</xdr:colOff>
      <xdr:row>38</xdr:row>
      <xdr:rowOff>219075</xdr:rowOff>
    </xdr:from>
    <xdr:to>
      <xdr:col>6</xdr:col>
      <xdr:colOff>1152525</xdr:colOff>
      <xdr:row>45</xdr:row>
      <xdr:rowOff>0</xdr:rowOff>
    </xdr:to>
    <xdr:pic>
      <xdr:nvPicPr>
        <xdr:cNvPr id="7" name="Image 6">
          <a:extLst>
            <a:ext uri="{FF2B5EF4-FFF2-40B4-BE49-F238E27FC236}">
              <a16:creationId xmlns:a16="http://schemas.microsoft.com/office/drawing/2014/main" id="{9F0DBA26-34D1-43C7-8884-7DDC3B5DF340}"/>
            </a:ext>
          </a:extLst>
        </xdr:cNvPr>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752975" y="8353425"/>
          <a:ext cx="990600" cy="1257300"/>
        </a:xfrm>
        <a:prstGeom prst="rect">
          <a:avLst/>
        </a:prstGeom>
      </xdr:spPr>
    </xdr:pic>
    <xdr:clientData/>
  </xdr:twoCellAnchor>
  <xdr:twoCellAnchor editAs="oneCell">
    <xdr:from>
      <xdr:col>1</xdr:col>
      <xdr:colOff>400050</xdr:colOff>
      <xdr:row>47</xdr:row>
      <xdr:rowOff>114300</xdr:rowOff>
    </xdr:from>
    <xdr:to>
      <xdr:col>3</xdr:col>
      <xdr:colOff>152400</xdr:colOff>
      <xdr:row>53</xdr:row>
      <xdr:rowOff>179705</xdr:rowOff>
    </xdr:to>
    <xdr:pic>
      <xdr:nvPicPr>
        <xdr:cNvPr id="8" name="Image 7">
          <a:extLst>
            <a:ext uri="{FF2B5EF4-FFF2-40B4-BE49-F238E27FC236}">
              <a16:creationId xmlns:a16="http://schemas.microsoft.com/office/drawing/2014/main" id="{CC24C365-EE41-4982-A484-2851FA70F630}"/>
            </a:ext>
          </a:extLst>
        </xdr:cNvPr>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09600" y="10144125"/>
          <a:ext cx="1171575" cy="1417955"/>
        </a:xfrm>
        <a:prstGeom prst="rect">
          <a:avLst/>
        </a:prstGeom>
      </xdr:spPr>
    </xdr:pic>
    <xdr:clientData/>
  </xdr:twoCellAnchor>
  <xdr:twoCellAnchor editAs="oneCell">
    <xdr:from>
      <xdr:col>1</xdr:col>
      <xdr:colOff>66675</xdr:colOff>
      <xdr:row>55</xdr:row>
      <xdr:rowOff>123825</xdr:rowOff>
    </xdr:from>
    <xdr:to>
      <xdr:col>2</xdr:col>
      <xdr:colOff>0</xdr:colOff>
      <xdr:row>61</xdr:row>
      <xdr:rowOff>182245</xdr:rowOff>
    </xdr:to>
    <xdr:pic>
      <xdr:nvPicPr>
        <xdr:cNvPr id="9" name="Image 8">
          <a:extLst>
            <a:ext uri="{FF2B5EF4-FFF2-40B4-BE49-F238E27FC236}">
              <a16:creationId xmlns:a16="http://schemas.microsoft.com/office/drawing/2014/main" id="{B230B377-8653-4E0F-9D71-6BB4A55A762C}"/>
            </a:ext>
          </a:extLst>
        </xdr:cNvPr>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276225" y="11982450"/>
          <a:ext cx="1057275" cy="1296670"/>
        </a:xfrm>
        <a:prstGeom prst="rect">
          <a:avLst/>
        </a:prstGeom>
      </xdr:spPr>
    </xdr:pic>
    <xdr:clientData/>
  </xdr:twoCellAnchor>
  <xdr:twoCellAnchor editAs="oneCell">
    <xdr:from>
      <xdr:col>1</xdr:col>
      <xdr:colOff>219074</xdr:colOff>
      <xdr:row>63</xdr:row>
      <xdr:rowOff>114300</xdr:rowOff>
    </xdr:from>
    <xdr:to>
      <xdr:col>1</xdr:col>
      <xdr:colOff>1123949</xdr:colOff>
      <xdr:row>70</xdr:row>
      <xdr:rowOff>9525</xdr:rowOff>
    </xdr:to>
    <xdr:pic>
      <xdr:nvPicPr>
        <xdr:cNvPr id="10" name="Image 9">
          <a:extLst>
            <a:ext uri="{FF2B5EF4-FFF2-40B4-BE49-F238E27FC236}">
              <a16:creationId xmlns:a16="http://schemas.microsoft.com/office/drawing/2014/main" id="{9DD07D21-8EEF-4F5F-A101-8AA74ACB20D6}"/>
            </a:ext>
          </a:extLst>
        </xdr:cNvPr>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428624" y="13658850"/>
          <a:ext cx="904875" cy="1371600"/>
        </a:xfrm>
        <a:prstGeom prst="rect">
          <a:avLst/>
        </a:prstGeom>
      </xdr:spPr>
    </xdr:pic>
    <xdr:clientData/>
  </xdr:twoCellAnchor>
  <xdr:twoCellAnchor editAs="oneCell">
    <xdr:from>
      <xdr:col>6</xdr:col>
      <xdr:colOff>161925</xdr:colOff>
      <xdr:row>55</xdr:row>
      <xdr:rowOff>180975</xdr:rowOff>
    </xdr:from>
    <xdr:to>
      <xdr:col>6</xdr:col>
      <xdr:colOff>1139825</xdr:colOff>
      <xdr:row>61</xdr:row>
      <xdr:rowOff>38100</xdr:rowOff>
    </xdr:to>
    <xdr:pic>
      <xdr:nvPicPr>
        <xdr:cNvPr id="11" name="Image 10">
          <a:extLst>
            <a:ext uri="{FF2B5EF4-FFF2-40B4-BE49-F238E27FC236}">
              <a16:creationId xmlns:a16="http://schemas.microsoft.com/office/drawing/2014/main" id="{8C495FA6-B98C-4403-A729-F4D8438CA27F}"/>
            </a:ext>
          </a:extLst>
        </xdr:cNvPr>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752975" y="12039600"/>
          <a:ext cx="977900" cy="1095375"/>
        </a:xfrm>
        <a:prstGeom prst="rect">
          <a:avLst/>
        </a:prstGeom>
      </xdr:spPr>
    </xdr:pic>
    <xdr:clientData/>
  </xdr:twoCellAnchor>
  <xdr:twoCellAnchor editAs="oneCell">
    <xdr:from>
      <xdr:col>6</xdr:col>
      <xdr:colOff>219075</xdr:colOff>
      <xdr:row>63</xdr:row>
      <xdr:rowOff>171450</xdr:rowOff>
    </xdr:from>
    <xdr:to>
      <xdr:col>6</xdr:col>
      <xdr:colOff>1107440</xdr:colOff>
      <xdr:row>69</xdr:row>
      <xdr:rowOff>219075</xdr:rowOff>
    </xdr:to>
    <xdr:pic>
      <xdr:nvPicPr>
        <xdr:cNvPr id="12" name="Image 11">
          <a:extLst>
            <a:ext uri="{FF2B5EF4-FFF2-40B4-BE49-F238E27FC236}">
              <a16:creationId xmlns:a16="http://schemas.microsoft.com/office/drawing/2014/main" id="{4D507869-2292-444A-96EC-6751B28E7FF9}"/>
            </a:ext>
          </a:extLst>
        </xdr:cNvPr>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810125" y="13716000"/>
          <a:ext cx="888365" cy="1285875"/>
        </a:xfrm>
        <a:prstGeom prst="rect">
          <a:avLst/>
        </a:prstGeom>
      </xdr:spPr>
    </xdr:pic>
    <xdr:clientData/>
  </xdr:twoCellAnchor>
  <xdr:twoCellAnchor editAs="oneCell">
    <xdr:from>
      <xdr:col>1</xdr:col>
      <xdr:colOff>371475</xdr:colOff>
      <xdr:row>74</xdr:row>
      <xdr:rowOff>171450</xdr:rowOff>
    </xdr:from>
    <xdr:to>
      <xdr:col>3</xdr:col>
      <xdr:colOff>714375</xdr:colOff>
      <xdr:row>79</xdr:row>
      <xdr:rowOff>171450</xdr:rowOff>
    </xdr:to>
    <xdr:pic>
      <xdr:nvPicPr>
        <xdr:cNvPr id="13" name="Image 12">
          <a:extLst>
            <a:ext uri="{FF2B5EF4-FFF2-40B4-BE49-F238E27FC236}">
              <a16:creationId xmlns:a16="http://schemas.microsoft.com/office/drawing/2014/main" id="{C4869ED3-1559-46BC-A17D-8248A47E9622}"/>
            </a:ext>
          </a:extLst>
        </xdr:cNvPr>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581025" y="16011525"/>
          <a:ext cx="1762125" cy="1076325"/>
        </a:xfrm>
        <a:prstGeom prst="rect">
          <a:avLst/>
        </a:prstGeom>
      </xdr:spPr>
    </xdr:pic>
    <xdr:clientData/>
  </xdr:twoCellAnchor>
  <xdr:twoCellAnchor editAs="oneCell">
    <xdr:from>
      <xdr:col>3</xdr:col>
      <xdr:colOff>1047750</xdr:colOff>
      <xdr:row>73</xdr:row>
      <xdr:rowOff>152400</xdr:rowOff>
    </xdr:from>
    <xdr:to>
      <xdr:col>3</xdr:col>
      <xdr:colOff>2030095</xdr:colOff>
      <xdr:row>80</xdr:row>
      <xdr:rowOff>93980</xdr:rowOff>
    </xdr:to>
    <xdr:pic>
      <xdr:nvPicPr>
        <xdr:cNvPr id="14" name="Image 13">
          <a:extLst>
            <a:ext uri="{FF2B5EF4-FFF2-40B4-BE49-F238E27FC236}">
              <a16:creationId xmlns:a16="http://schemas.microsoft.com/office/drawing/2014/main" id="{1D3218DA-DE85-4B98-B781-FA2D940AA700}"/>
            </a:ext>
          </a:extLst>
        </xdr:cNvPr>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676525" y="15792450"/>
          <a:ext cx="982345" cy="1417955"/>
        </a:xfrm>
        <a:prstGeom prst="rect">
          <a:avLst/>
        </a:prstGeom>
      </xdr:spPr>
    </xdr:pic>
    <xdr:clientData/>
  </xdr:twoCellAnchor>
  <xdr:oneCellAnchor>
    <xdr:from>
      <xdr:col>1</xdr:col>
      <xdr:colOff>266700</xdr:colOff>
      <xdr:row>12</xdr:row>
      <xdr:rowOff>38099</xdr:rowOff>
    </xdr:from>
    <xdr:ext cx="857250" cy="1666875"/>
    <xdr:pic>
      <xdr:nvPicPr>
        <xdr:cNvPr id="15" name="Image 14">
          <a:extLst>
            <a:ext uri="{FF2B5EF4-FFF2-40B4-BE49-F238E27FC236}">
              <a16:creationId xmlns:a16="http://schemas.microsoft.com/office/drawing/2014/main" id="{D9B813AE-0133-477E-9599-853A385E9B0F}"/>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476250" y="2447924"/>
          <a:ext cx="857250" cy="1666875"/>
        </a:xfrm>
        <a:prstGeom prst="rect">
          <a:avLst/>
        </a:prstGeom>
      </xdr:spPr>
    </xdr:pic>
    <xdr:clientData/>
  </xdr:oneCellAnchor>
  <xdr:oneCellAnchor>
    <xdr:from>
      <xdr:col>3</xdr:col>
      <xdr:colOff>171450</xdr:colOff>
      <xdr:row>12</xdr:row>
      <xdr:rowOff>133350</xdr:rowOff>
    </xdr:from>
    <xdr:ext cx="1078865" cy="1209675"/>
    <xdr:pic>
      <xdr:nvPicPr>
        <xdr:cNvPr id="16" name="Image 15">
          <a:extLst>
            <a:ext uri="{FF2B5EF4-FFF2-40B4-BE49-F238E27FC236}">
              <a16:creationId xmlns:a16="http://schemas.microsoft.com/office/drawing/2014/main" id="{4CC23CCF-9AA5-4178-86D2-27EBB81FF80C}"/>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1800225" y="2543175"/>
          <a:ext cx="1078865" cy="1209675"/>
        </a:xfrm>
        <a:prstGeom prst="rect">
          <a:avLst/>
        </a:prstGeom>
      </xdr:spPr>
    </xdr:pic>
    <xdr:clientData/>
  </xdr:oneCellAnchor>
  <xdr:twoCellAnchor editAs="oneCell">
    <xdr:from>
      <xdr:col>1</xdr:col>
      <xdr:colOff>504825</xdr:colOff>
      <xdr:row>84</xdr:row>
      <xdr:rowOff>190500</xdr:rowOff>
    </xdr:from>
    <xdr:to>
      <xdr:col>3</xdr:col>
      <xdr:colOff>85725</xdr:colOff>
      <xdr:row>93</xdr:row>
      <xdr:rowOff>85725</xdr:rowOff>
    </xdr:to>
    <xdr:pic>
      <xdr:nvPicPr>
        <xdr:cNvPr id="17" name="Image 16">
          <a:extLst>
            <a:ext uri="{FF2B5EF4-FFF2-40B4-BE49-F238E27FC236}">
              <a16:creationId xmlns:a16="http://schemas.microsoft.com/office/drawing/2014/main" id="{AEF27F78-628E-440C-8B6D-6A923D5C7F9A}"/>
            </a:ext>
          </a:extLst>
        </xdr:cNvPr>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714375" y="18240375"/>
          <a:ext cx="1000125" cy="18097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3</xdr:col>
      <xdr:colOff>0</xdr:colOff>
      <xdr:row>16</xdr:row>
      <xdr:rowOff>76200</xdr:rowOff>
    </xdr:from>
    <xdr:to>
      <xdr:col>3</xdr:col>
      <xdr:colOff>962025</xdr:colOff>
      <xdr:row>21</xdr:row>
      <xdr:rowOff>76200</xdr:rowOff>
    </xdr:to>
    <xdr:sp macro="" textlink="">
      <xdr:nvSpPr>
        <xdr:cNvPr id="2" name="Rectangle 1">
          <a:extLst>
            <a:ext uri="{FF2B5EF4-FFF2-40B4-BE49-F238E27FC236}">
              <a16:creationId xmlns:a16="http://schemas.microsoft.com/office/drawing/2014/main" id="{82E1110E-6C4C-424E-97D1-702CB4E98C7E}"/>
            </a:ext>
          </a:extLst>
        </xdr:cNvPr>
        <xdr:cNvSpPr>
          <a:spLocks noChangeArrowheads="1"/>
        </xdr:cNvSpPr>
      </xdr:nvSpPr>
      <xdr:spPr bwMode="auto">
        <a:xfrm>
          <a:off x="2047875" y="3333750"/>
          <a:ext cx="904875" cy="809625"/>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0" bIns="0" anchor="ctr" upright="1"/>
        <a:lstStyle/>
        <a:p>
          <a:pPr algn="ctr" rtl="0">
            <a:defRPr sz="1000"/>
          </a:pPr>
          <a:r>
            <a:rPr lang="fr-FR" sz="1000" b="1" i="0" u="none" strike="noStrike" baseline="0">
              <a:solidFill>
                <a:srgbClr val="FF0000"/>
              </a:solidFill>
              <a:latin typeface="Arial"/>
              <a:cs typeface="Arial"/>
            </a:rPr>
            <a:t>CRÉÉ AVEC LA BARRE D'OUTILS DESSIN</a:t>
          </a:r>
        </a:p>
      </xdr:txBody>
    </xdr:sp>
    <xdr:clientData/>
  </xdr:twoCellAnchor>
  <xdr:twoCellAnchor>
    <xdr:from>
      <xdr:col>3</xdr:col>
      <xdr:colOff>1495424</xdr:colOff>
      <xdr:row>24</xdr:row>
      <xdr:rowOff>47624</xdr:rowOff>
    </xdr:from>
    <xdr:to>
      <xdr:col>9</xdr:col>
      <xdr:colOff>342899</xdr:colOff>
      <xdr:row>28</xdr:row>
      <xdr:rowOff>66674</xdr:rowOff>
    </xdr:to>
    <xdr:sp macro="" textlink="">
      <xdr:nvSpPr>
        <xdr:cNvPr id="3" name="Oval 2">
          <a:extLst>
            <a:ext uri="{FF2B5EF4-FFF2-40B4-BE49-F238E27FC236}">
              <a16:creationId xmlns:a16="http://schemas.microsoft.com/office/drawing/2014/main" id="{07F6F69D-16EC-48F3-995F-94A830CF44F0}"/>
            </a:ext>
          </a:extLst>
        </xdr:cNvPr>
        <xdr:cNvSpPr>
          <a:spLocks noChangeArrowheads="1"/>
        </xdr:cNvSpPr>
      </xdr:nvSpPr>
      <xdr:spPr bwMode="auto">
        <a:xfrm>
          <a:off x="2952749" y="4600574"/>
          <a:ext cx="1971675" cy="1438275"/>
        </a:xfrm>
        <a:prstGeom prst="ellipse">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round/>
          <a:headEnd/>
          <a:tailEnd/>
        </a:ln>
      </xdr:spPr>
      <xdr:txBody>
        <a:bodyPr vertOverflow="clip" wrap="square" lIns="27432" tIns="22860" rIns="0" bIns="0" anchor="t" upright="1"/>
        <a:lstStyle/>
        <a:p>
          <a:pPr algn="l" rtl="0">
            <a:defRPr sz="1000"/>
          </a:pPr>
          <a:r>
            <a:rPr lang="fr-FR" sz="1000" b="1" i="0" u="none" strike="noStrike" baseline="0">
              <a:solidFill>
                <a:srgbClr val="0000FF"/>
              </a:solidFill>
              <a:latin typeface="Arial"/>
              <a:cs typeface="Arial"/>
            </a:rPr>
            <a:t>C'EST SYMPA ET RAPIDE mais il faut tout repositionner si vous apportez des modifications</a:t>
          </a:r>
        </a:p>
      </xdr:txBody>
    </xdr:sp>
    <xdr:clientData/>
  </xdr:twoCellAnchor>
  <xdr:twoCellAnchor>
    <xdr:from>
      <xdr:col>5</xdr:col>
      <xdr:colOff>695325</xdr:colOff>
      <xdr:row>17</xdr:row>
      <xdr:rowOff>19050</xdr:rowOff>
    </xdr:from>
    <xdr:to>
      <xdr:col>9</xdr:col>
      <xdr:colOff>619125</xdr:colOff>
      <xdr:row>23</xdr:row>
      <xdr:rowOff>19050</xdr:rowOff>
    </xdr:to>
    <xdr:sp macro="" textlink="">
      <xdr:nvSpPr>
        <xdr:cNvPr id="4" name="Rectangle 3">
          <a:extLst>
            <a:ext uri="{FF2B5EF4-FFF2-40B4-BE49-F238E27FC236}">
              <a16:creationId xmlns:a16="http://schemas.microsoft.com/office/drawing/2014/main" id="{62D1CC50-EE95-4746-BEDF-A7327F0B4F49}"/>
            </a:ext>
          </a:extLst>
        </xdr:cNvPr>
        <xdr:cNvSpPr>
          <a:spLocks noChangeArrowheads="1"/>
        </xdr:cNvSpPr>
      </xdr:nvSpPr>
      <xdr:spPr bwMode="auto">
        <a:xfrm>
          <a:off x="3857625" y="3438525"/>
          <a:ext cx="1343025" cy="971550"/>
        </a:xfrm>
        <a:prstGeom prst="rect">
          <a:avLst/>
        </a:prstGeom>
        <a:solidFill>
          <a:srgbClr xmlns:mc="http://schemas.openxmlformats.org/markup-compatibility/2006" xmlns:a14="http://schemas.microsoft.com/office/drawing/2010/main" val="FFFFFF" mc:Ignorable="a14" a14:legacySpreadsheetColorIndex="65"/>
        </a:solidFill>
        <a:ln w="9525">
          <a:solidFill>
            <a:srgbClr xmlns:mc="http://schemas.openxmlformats.org/markup-compatibility/2006" xmlns:a14="http://schemas.microsoft.com/office/drawing/2010/main" val="000000" mc:Ignorable="a14" a14:legacySpreadsheetColorIndex="64"/>
          </a:solidFill>
          <a:miter lim="800000"/>
          <a:headEnd/>
          <a:tailEnd/>
        </a:ln>
      </xdr:spPr>
      <xdr:txBody>
        <a:bodyPr vertOverflow="clip" wrap="square" lIns="27432" tIns="22860" rIns="27432" bIns="0" anchor="t" upright="1"/>
        <a:lstStyle/>
        <a:p>
          <a:pPr algn="ctr" rtl="0">
            <a:defRPr sz="1000"/>
          </a:pPr>
          <a:endParaRPr lang="fr-FR" sz="1000" b="1" i="0" u="none" strike="noStrike" baseline="0">
            <a:solidFill>
              <a:srgbClr val="008000"/>
            </a:solidFill>
            <a:latin typeface="Arial"/>
            <a:cs typeface="Arial"/>
          </a:endParaRPr>
        </a:p>
        <a:p>
          <a:pPr algn="ctr" rtl="0">
            <a:defRPr sz="1000"/>
          </a:pPr>
          <a:r>
            <a:rPr lang="fr-FR" sz="1000" b="1" i="0" u="none" strike="noStrike" baseline="0">
              <a:solidFill>
                <a:srgbClr val="008000"/>
              </a:solidFill>
              <a:latin typeface="Arial"/>
              <a:cs typeface="Arial"/>
            </a:rPr>
            <a:t>tout dépend de ce que vous souhaitez faire</a:t>
          </a:r>
        </a:p>
      </xdr:txBody>
    </xdr:sp>
    <xdr:clientData/>
  </xdr:twoCellAnchor>
  <xdr:twoCellAnchor>
    <xdr:from>
      <xdr:col>5</xdr:col>
      <xdr:colOff>200025</xdr:colOff>
      <xdr:row>19</xdr:row>
      <xdr:rowOff>114300</xdr:rowOff>
    </xdr:from>
    <xdr:to>
      <xdr:col>5</xdr:col>
      <xdr:colOff>657225</xdr:colOff>
      <xdr:row>25</xdr:row>
      <xdr:rowOff>38100</xdr:rowOff>
    </xdr:to>
    <xdr:sp macro="" textlink="">
      <xdr:nvSpPr>
        <xdr:cNvPr id="5" name="Line 4">
          <a:extLst>
            <a:ext uri="{FF2B5EF4-FFF2-40B4-BE49-F238E27FC236}">
              <a16:creationId xmlns:a16="http://schemas.microsoft.com/office/drawing/2014/main" id="{A04FA1AF-DD0C-4BAA-8C02-5685CB77ED8E}"/>
            </a:ext>
          </a:extLst>
        </xdr:cNvPr>
        <xdr:cNvSpPr>
          <a:spLocks noChangeShapeType="1"/>
        </xdr:cNvSpPr>
      </xdr:nvSpPr>
      <xdr:spPr bwMode="auto">
        <a:xfrm flipV="1">
          <a:off x="3362325" y="3857625"/>
          <a:ext cx="457200" cy="8953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447675</xdr:colOff>
      <xdr:row>21</xdr:row>
      <xdr:rowOff>76200</xdr:rowOff>
    </xdr:from>
    <xdr:to>
      <xdr:col>4</xdr:col>
      <xdr:colOff>9525</xdr:colOff>
      <xdr:row>25</xdr:row>
      <xdr:rowOff>247650</xdr:rowOff>
    </xdr:to>
    <xdr:sp macro="" textlink="">
      <xdr:nvSpPr>
        <xdr:cNvPr id="6" name="Line 5">
          <a:extLst>
            <a:ext uri="{FF2B5EF4-FFF2-40B4-BE49-F238E27FC236}">
              <a16:creationId xmlns:a16="http://schemas.microsoft.com/office/drawing/2014/main" id="{B608E9A1-BA12-4222-9336-D126DDC9131C}"/>
            </a:ext>
          </a:extLst>
        </xdr:cNvPr>
        <xdr:cNvSpPr>
          <a:spLocks noChangeShapeType="1"/>
        </xdr:cNvSpPr>
      </xdr:nvSpPr>
      <xdr:spPr bwMode="auto">
        <a:xfrm>
          <a:off x="2495550" y="4143375"/>
          <a:ext cx="466725" cy="819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323850</xdr:colOff>
      <xdr:row>113</xdr:row>
      <xdr:rowOff>0</xdr:rowOff>
    </xdr:from>
    <xdr:to>
      <xdr:col>11</xdr:col>
      <xdr:colOff>323850</xdr:colOff>
      <xdr:row>113</xdr:row>
      <xdr:rowOff>0</xdr:rowOff>
    </xdr:to>
    <xdr:sp macro="" textlink="">
      <xdr:nvSpPr>
        <xdr:cNvPr id="7" name="Line 7">
          <a:extLst>
            <a:ext uri="{FF2B5EF4-FFF2-40B4-BE49-F238E27FC236}">
              <a16:creationId xmlns:a16="http://schemas.microsoft.com/office/drawing/2014/main" id="{6F69EFA9-7403-4827-8E42-EC810D3C8370}"/>
            </a:ext>
          </a:extLst>
        </xdr:cNvPr>
        <xdr:cNvSpPr>
          <a:spLocks noChangeShapeType="1"/>
        </xdr:cNvSpPr>
      </xdr:nvSpPr>
      <xdr:spPr bwMode="auto">
        <a:xfrm>
          <a:off x="6915150" y="202025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41</xdr:col>
      <xdr:colOff>0</xdr:colOff>
      <xdr:row>34</xdr:row>
      <xdr:rowOff>0</xdr:rowOff>
    </xdr:from>
    <xdr:to>
      <xdr:col>44</xdr:col>
      <xdr:colOff>561975</xdr:colOff>
      <xdr:row>42</xdr:row>
      <xdr:rowOff>85725</xdr:rowOff>
    </xdr:to>
    <xdr:pic>
      <xdr:nvPicPr>
        <xdr:cNvPr id="2" name="Image 1">
          <a:extLst>
            <a:ext uri="{FF2B5EF4-FFF2-40B4-BE49-F238E27FC236}">
              <a16:creationId xmlns:a16="http://schemas.microsoft.com/office/drawing/2014/main" id="{DE8B7957-EBDC-4EE7-8F01-4F3ABAB41606}"/>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954500" y="4381500"/>
          <a:ext cx="4543425" cy="942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40</xdr:col>
      <xdr:colOff>419100</xdr:colOff>
      <xdr:row>33</xdr:row>
      <xdr:rowOff>9525</xdr:rowOff>
    </xdr:from>
    <xdr:to>
      <xdr:col>44</xdr:col>
      <xdr:colOff>495300</xdr:colOff>
      <xdr:row>42</xdr:row>
      <xdr:rowOff>38100</xdr:rowOff>
    </xdr:to>
    <xdr:pic>
      <xdr:nvPicPr>
        <xdr:cNvPr id="2" name="Image 1">
          <a:extLst>
            <a:ext uri="{FF2B5EF4-FFF2-40B4-BE49-F238E27FC236}">
              <a16:creationId xmlns:a16="http://schemas.microsoft.com/office/drawing/2014/main" id="{230D47C6-403D-422B-BC44-5E561AA3E007}"/>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5944850" y="4324350"/>
          <a:ext cx="4543425" cy="9429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609600</xdr:colOff>
      <xdr:row>18</xdr:row>
      <xdr:rowOff>9525</xdr:rowOff>
    </xdr:from>
    <xdr:to>
      <xdr:col>4</xdr:col>
      <xdr:colOff>619125</xdr:colOff>
      <xdr:row>20</xdr:row>
      <xdr:rowOff>19050</xdr:rowOff>
    </xdr:to>
    <xdr:sp macro="" textlink="">
      <xdr:nvSpPr>
        <xdr:cNvPr id="2" name="Line 1">
          <a:extLst>
            <a:ext uri="{FF2B5EF4-FFF2-40B4-BE49-F238E27FC236}">
              <a16:creationId xmlns:a16="http://schemas.microsoft.com/office/drawing/2014/main" id="{C0665260-D71F-4744-AC47-C097CAE1D259}"/>
            </a:ext>
          </a:extLst>
        </xdr:cNvPr>
        <xdr:cNvSpPr>
          <a:spLocks noChangeShapeType="1"/>
        </xdr:cNvSpPr>
      </xdr:nvSpPr>
      <xdr:spPr bwMode="auto">
        <a:xfrm flipH="1">
          <a:off x="2438400" y="4038600"/>
          <a:ext cx="9525" cy="438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600075</xdr:colOff>
      <xdr:row>21</xdr:row>
      <xdr:rowOff>19050</xdr:rowOff>
    </xdr:from>
    <xdr:to>
      <xdr:col>4</xdr:col>
      <xdr:colOff>609600</xdr:colOff>
      <xdr:row>22</xdr:row>
      <xdr:rowOff>0</xdr:rowOff>
    </xdr:to>
    <xdr:sp macro="" textlink="">
      <xdr:nvSpPr>
        <xdr:cNvPr id="3" name="Line 2">
          <a:extLst>
            <a:ext uri="{FF2B5EF4-FFF2-40B4-BE49-F238E27FC236}">
              <a16:creationId xmlns:a16="http://schemas.microsoft.com/office/drawing/2014/main" id="{E34D1253-589A-4A01-9391-347AB2882848}"/>
            </a:ext>
          </a:extLst>
        </xdr:cNvPr>
        <xdr:cNvSpPr>
          <a:spLocks noChangeShapeType="1"/>
        </xdr:cNvSpPr>
      </xdr:nvSpPr>
      <xdr:spPr bwMode="auto">
        <a:xfrm flipH="1">
          <a:off x="2428875" y="4791075"/>
          <a:ext cx="9525"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571500</xdr:colOff>
      <xdr:row>18</xdr:row>
      <xdr:rowOff>19050</xdr:rowOff>
    </xdr:from>
    <xdr:to>
      <xdr:col>6</xdr:col>
      <xdr:colOff>571500</xdr:colOff>
      <xdr:row>20</xdr:row>
      <xdr:rowOff>9525</xdr:rowOff>
    </xdr:to>
    <xdr:sp macro="" textlink="">
      <xdr:nvSpPr>
        <xdr:cNvPr id="4" name="Line 3">
          <a:extLst>
            <a:ext uri="{FF2B5EF4-FFF2-40B4-BE49-F238E27FC236}">
              <a16:creationId xmlns:a16="http://schemas.microsoft.com/office/drawing/2014/main" id="{611AC98A-FC3E-41A7-B5F1-1720979FDEE4}"/>
            </a:ext>
          </a:extLst>
        </xdr:cNvPr>
        <xdr:cNvSpPr>
          <a:spLocks noChangeShapeType="1"/>
        </xdr:cNvSpPr>
      </xdr:nvSpPr>
      <xdr:spPr bwMode="auto">
        <a:xfrm>
          <a:off x="4276725" y="4048125"/>
          <a:ext cx="0" cy="4191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323850</xdr:colOff>
      <xdr:row>32</xdr:row>
      <xdr:rowOff>0</xdr:rowOff>
    </xdr:from>
    <xdr:to>
      <xdr:col>6</xdr:col>
      <xdr:colOff>323850</xdr:colOff>
      <xdr:row>32</xdr:row>
      <xdr:rowOff>0</xdr:rowOff>
    </xdr:to>
    <xdr:sp macro="" textlink="">
      <xdr:nvSpPr>
        <xdr:cNvPr id="5" name="Line 4">
          <a:extLst>
            <a:ext uri="{FF2B5EF4-FFF2-40B4-BE49-F238E27FC236}">
              <a16:creationId xmlns:a16="http://schemas.microsoft.com/office/drawing/2014/main" id="{F35A7A77-788F-4963-B299-5BFD36122082}"/>
            </a:ext>
          </a:extLst>
        </xdr:cNvPr>
        <xdr:cNvSpPr>
          <a:spLocks noChangeShapeType="1"/>
        </xdr:cNvSpPr>
      </xdr:nvSpPr>
      <xdr:spPr bwMode="auto">
        <a:xfrm>
          <a:off x="40290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647700</xdr:colOff>
      <xdr:row>32</xdr:row>
      <xdr:rowOff>0</xdr:rowOff>
    </xdr:from>
    <xdr:to>
      <xdr:col>7</xdr:col>
      <xdr:colOff>171450</xdr:colOff>
      <xdr:row>32</xdr:row>
      <xdr:rowOff>0</xdr:rowOff>
    </xdr:to>
    <xdr:sp macro="" textlink="">
      <xdr:nvSpPr>
        <xdr:cNvPr id="6" name="Line 5">
          <a:extLst>
            <a:ext uri="{FF2B5EF4-FFF2-40B4-BE49-F238E27FC236}">
              <a16:creationId xmlns:a16="http://schemas.microsoft.com/office/drawing/2014/main" id="{495AAAC6-4A2B-4C82-AA42-80542E263720}"/>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657225</xdr:colOff>
      <xdr:row>32</xdr:row>
      <xdr:rowOff>0</xdr:rowOff>
    </xdr:from>
    <xdr:to>
      <xdr:col>8</xdr:col>
      <xdr:colOff>0</xdr:colOff>
      <xdr:row>32</xdr:row>
      <xdr:rowOff>0</xdr:rowOff>
    </xdr:to>
    <xdr:sp macro="" textlink="">
      <xdr:nvSpPr>
        <xdr:cNvPr id="7" name="Line 6">
          <a:extLst>
            <a:ext uri="{FF2B5EF4-FFF2-40B4-BE49-F238E27FC236}">
              <a16:creationId xmlns:a16="http://schemas.microsoft.com/office/drawing/2014/main" id="{4F498B26-78FB-487C-B542-7C10830E7926}"/>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704850</xdr:colOff>
      <xdr:row>18</xdr:row>
      <xdr:rowOff>19050</xdr:rowOff>
    </xdr:from>
    <xdr:to>
      <xdr:col>8</xdr:col>
      <xdr:colOff>704850</xdr:colOff>
      <xdr:row>20</xdr:row>
      <xdr:rowOff>19050</xdr:rowOff>
    </xdr:to>
    <xdr:sp macro="" textlink="">
      <xdr:nvSpPr>
        <xdr:cNvPr id="8" name="Line 7">
          <a:extLst>
            <a:ext uri="{FF2B5EF4-FFF2-40B4-BE49-F238E27FC236}">
              <a16:creationId xmlns:a16="http://schemas.microsoft.com/office/drawing/2014/main" id="{7CA58BFB-2BE7-400C-B7E6-55DCD4946A86}"/>
            </a:ext>
          </a:extLst>
        </xdr:cNvPr>
        <xdr:cNvSpPr>
          <a:spLocks noChangeShapeType="1"/>
        </xdr:cNvSpPr>
      </xdr:nvSpPr>
      <xdr:spPr bwMode="auto">
        <a:xfrm>
          <a:off x="5962650" y="4048125"/>
          <a:ext cx="0" cy="4286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704850</xdr:colOff>
      <xdr:row>21</xdr:row>
      <xdr:rowOff>9525</xdr:rowOff>
    </xdr:from>
    <xdr:to>
      <xdr:col>8</xdr:col>
      <xdr:colOff>704850</xdr:colOff>
      <xdr:row>22</xdr:row>
      <xdr:rowOff>0</xdr:rowOff>
    </xdr:to>
    <xdr:sp macro="" textlink="">
      <xdr:nvSpPr>
        <xdr:cNvPr id="9" name="Line 8">
          <a:extLst>
            <a:ext uri="{FF2B5EF4-FFF2-40B4-BE49-F238E27FC236}">
              <a16:creationId xmlns:a16="http://schemas.microsoft.com/office/drawing/2014/main" id="{5A8A719F-8527-4349-8D8C-478A03CB7226}"/>
            </a:ext>
          </a:extLst>
        </xdr:cNvPr>
        <xdr:cNvSpPr>
          <a:spLocks noChangeShapeType="1"/>
        </xdr:cNvSpPr>
      </xdr:nvSpPr>
      <xdr:spPr bwMode="auto">
        <a:xfrm>
          <a:off x="5962650" y="4781550"/>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676275</xdr:colOff>
      <xdr:row>17</xdr:row>
      <xdr:rowOff>180975</xdr:rowOff>
    </xdr:from>
    <xdr:to>
      <xdr:col>10</xdr:col>
      <xdr:colOff>676275</xdr:colOff>
      <xdr:row>20</xdr:row>
      <xdr:rowOff>0</xdr:rowOff>
    </xdr:to>
    <xdr:sp macro="" textlink="">
      <xdr:nvSpPr>
        <xdr:cNvPr id="10" name="Line 9">
          <a:extLst>
            <a:ext uri="{FF2B5EF4-FFF2-40B4-BE49-F238E27FC236}">
              <a16:creationId xmlns:a16="http://schemas.microsoft.com/office/drawing/2014/main" id="{89E79565-5557-41FF-A60C-FBF44B885EB4}"/>
            </a:ext>
          </a:extLst>
        </xdr:cNvPr>
        <xdr:cNvSpPr>
          <a:spLocks noChangeShapeType="1"/>
        </xdr:cNvSpPr>
      </xdr:nvSpPr>
      <xdr:spPr bwMode="auto">
        <a:xfrm>
          <a:off x="7429500" y="4019550"/>
          <a:ext cx="0" cy="438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666750</xdr:colOff>
      <xdr:row>21</xdr:row>
      <xdr:rowOff>0</xdr:rowOff>
    </xdr:from>
    <xdr:to>
      <xdr:col>10</xdr:col>
      <xdr:colOff>666750</xdr:colOff>
      <xdr:row>21</xdr:row>
      <xdr:rowOff>266700</xdr:rowOff>
    </xdr:to>
    <xdr:sp macro="" textlink="">
      <xdr:nvSpPr>
        <xdr:cNvPr id="11" name="Line 10">
          <a:extLst>
            <a:ext uri="{FF2B5EF4-FFF2-40B4-BE49-F238E27FC236}">
              <a16:creationId xmlns:a16="http://schemas.microsoft.com/office/drawing/2014/main" id="{349C79C2-3859-4784-86EA-47E689BAD575}"/>
            </a:ext>
          </a:extLst>
        </xdr:cNvPr>
        <xdr:cNvSpPr>
          <a:spLocks noChangeShapeType="1"/>
        </xdr:cNvSpPr>
      </xdr:nvSpPr>
      <xdr:spPr bwMode="auto">
        <a:xfrm>
          <a:off x="7419975" y="4772025"/>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704850</xdr:colOff>
      <xdr:row>18</xdr:row>
      <xdr:rowOff>9525</xdr:rowOff>
    </xdr:from>
    <xdr:to>
      <xdr:col>12</xdr:col>
      <xdr:colOff>704850</xdr:colOff>
      <xdr:row>20</xdr:row>
      <xdr:rowOff>9525</xdr:rowOff>
    </xdr:to>
    <xdr:sp macro="" textlink="">
      <xdr:nvSpPr>
        <xdr:cNvPr id="12" name="Line 11">
          <a:extLst>
            <a:ext uri="{FF2B5EF4-FFF2-40B4-BE49-F238E27FC236}">
              <a16:creationId xmlns:a16="http://schemas.microsoft.com/office/drawing/2014/main" id="{7C0F589A-31C6-43A0-B93A-38A9DAA65F8A}"/>
            </a:ext>
          </a:extLst>
        </xdr:cNvPr>
        <xdr:cNvSpPr>
          <a:spLocks noChangeShapeType="1"/>
        </xdr:cNvSpPr>
      </xdr:nvSpPr>
      <xdr:spPr bwMode="auto">
        <a:xfrm>
          <a:off x="8953500" y="4038600"/>
          <a:ext cx="0" cy="4286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695325</xdr:colOff>
      <xdr:row>21</xdr:row>
      <xdr:rowOff>0</xdr:rowOff>
    </xdr:from>
    <xdr:to>
      <xdr:col>12</xdr:col>
      <xdr:colOff>695325</xdr:colOff>
      <xdr:row>22</xdr:row>
      <xdr:rowOff>0</xdr:rowOff>
    </xdr:to>
    <xdr:sp macro="" textlink="">
      <xdr:nvSpPr>
        <xdr:cNvPr id="13" name="Line 12">
          <a:extLst>
            <a:ext uri="{FF2B5EF4-FFF2-40B4-BE49-F238E27FC236}">
              <a16:creationId xmlns:a16="http://schemas.microsoft.com/office/drawing/2014/main" id="{9E32CB57-96E3-4B89-B179-91E0226F5278}"/>
            </a:ext>
          </a:extLst>
        </xdr:cNvPr>
        <xdr:cNvSpPr>
          <a:spLocks noChangeShapeType="1"/>
        </xdr:cNvSpPr>
      </xdr:nvSpPr>
      <xdr:spPr bwMode="auto">
        <a:xfrm>
          <a:off x="8943975" y="4772025"/>
          <a:ext cx="0"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447675</xdr:colOff>
      <xdr:row>32</xdr:row>
      <xdr:rowOff>0</xdr:rowOff>
    </xdr:from>
    <xdr:to>
      <xdr:col>12</xdr:col>
      <xdr:colOff>447675</xdr:colOff>
      <xdr:row>32</xdr:row>
      <xdr:rowOff>0</xdr:rowOff>
    </xdr:to>
    <xdr:sp macro="" textlink="">
      <xdr:nvSpPr>
        <xdr:cNvPr id="14" name="Line 13">
          <a:extLst>
            <a:ext uri="{FF2B5EF4-FFF2-40B4-BE49-F238E27FC236}">
              <a16:creationId xmlns:a16="http://schemas.microsoft.com/office/drawing/2014/main" id="{81E19621-F90C-4850-AE2F-29BB15EA4A48}"/>
            </a:ext>
          </a:extLst>
        </xdr:cNvPr>
        <xdr:cNvSpPr>
          <a:spLocks noChangeShapeType="1"/>
        </xdr:cNvSpPr>
      </xdr:nvSpPr>
      <xdr:spPr bwMode="auto">
        <a:xfrm>
          <a:off x="86963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714375</xdr:colOff>
      <xdr:row>18</xdr:row>
      <xdr:rowOff>9525</xdr:rowOff>
    </xdr:from>
    <xdr:to>
      <xdr:col>14</xdr:col>
      <xdr:colOff>723900</xdr:colOff>
      <xdr:row>19</xdr:row>
      <xdr:rowOff>219075</xdr:rowOff>
    </xdr:to>
    <xdr:sp macro="" textlink="">
      <xdr:nvSpPr>
        <xdr:cNvPr id="15" name="Line 14">
          <a:extLst>
            <a:ext uri="{FF2B5EF4-FFF2-40B4-BE49-F238E27FC236}">
              <a16:creationId xmlns:a16="http://schemas.microsoft.com/office/drawing/2014/main" id="{F869010C-4821-43B9-9BD0-48B39FC5183D}"/>
            </a:ext>
          </a:extLst>
        </xdr:cNvPr>
        <xdr:cNvSpPr>
          <a:spLocks noChangeShapeType="1"/>
        </xdr:cNvSpPr>
      </xdr:nvSpPr>
      <xdr:spPr bwMode="auto">
        <a:xfrm flipH="1">
          <a:off x="10458450" y="4038600"/>
          <a:ext cx="9525" cy="4000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609600</xdr:colOff>
      <xdr:row>32</xdr:row>
      <xdr:rowOff>0</xdr:rowOff>
    </xdr:from>
    <xdr:to>
      <xdr:col>14</xdr:col>
      <xdr:colOff>609600</xdr:colOff>
      <xdr:row>32</xdr:row>
      <xdr:rowOff>0</xdr:rowOff>
    </xdr:to>
    <xdr:sp macro="" textlink="">
      <xdr:nvSpPr>
        <xdr:cNvPr id="16" name="Line 15">
          <a:extLst>
            <a:ext uri="{FF2B5EF4-FFF2-40B4-BE49-F238E27FC236}">
              <a16:creationId xmlns:a16="http://schemas.microsoft.com/office/drawing/2014/main" id="{E9C99DAB-73FE-4507-9213-8AA78366E900}"/>
            </a:ext>
          </a:extLst>
        </xdr:cNvPr>
        <xdr:cNvSpPr>
          <a:spLocks noChangeShapeType="1"/>
        </xdr:cNvSpPr>
      </xdr:nvSpPr>
      <xdr:spPr bwMode="auto">
        <a:xfrm>
          <a:off x="103536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514350</xdr:colOff>
      <xdr:row>32</xdr:row>
      <xdr:rowOff>0</xdr:rowOff>
    </xdr:from>
    <xdr:to>
      <xdr:col>10</xdr:col>
      <xdr:colOff>514350</xdr:colOff>
      <xdr:row>32</xdr:row>
      <xdr:rowOff>0</xdr:rowOff>
    </xdr:to>
    <xdr:sp macro="" textlink="">
      <xdr:nvSpPr>
        <xdr:cNvPr id="17" name="Line 16">
          <a:extLst>
            <a:ext uri="{FF2B5EF4-FFF2-40B4-BE49-F238E27FC236}">
              <a16:creationId xmlns:a16="http://schemas.microsoft.com/office/drawing/2014/main" id="{302FFAE6-4AD7-4B0F-B670-5AB731D84E5F}"/>
            </a:ext>
          </a:extLst>
        </xdr:cNvPr>
        <xdr:cNvSpPr>
          <a:spLocks noChangeShapeType="1"/>
        </xdr:cNvSpPr>
      </xdr:nvSpPr>
      <xdr:spPr bwMode="auto">
        <a:xfrm>
          <a:off x="72675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18" name="Line 17">
          <a:extLst>
            <a:ext uri="{FF2B5EF4-FFF2-40B4-BE49-F238E27FC236}">
              <a16:creationId xmlns:a16="http://schemas.microsoft.com/office/drawing/2014/main" id="{DE0A1BEB-B496-42D3-B9B1-F5871CAE839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19" name="Line 18">
          <a:extLst>
            <a:ext uri="{FF2B5EF4-FFF2-40B4-BE49-F238E27FC236}">
              <a16:creationId xmlns:a16="http://schemas.microsoft.com/office/drawing/2014/main" id="{103A78D3-7510-4B25-9F5F-B6B81D88303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20" name="Line 19">
          <a:extLst>
            <a:ext uri="{FF2B5EF4-FFF2-40B4-BE49-F238E27FC236}">
              <a16:creationId xmlns:a16="http://schemas.microsoft.com/office/drawing/2014/main" id="{FC674711-19FD-4296-AC8B-D0197797EBAC}"/>
            </a:ext>
          </a:extLst>
        </xdr:cNvPr>
        <xdr:cNvSpPr>
          <a:spLocks noChangeShapeType="1"/>
        </xdr:cNvSpPr>
      </xdr:nvSpPr>
      <xdr:spPr bwMode="auto">
        <a:xfrm flipH="1">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20</xdr:col>
      <xdr:colOff>514350</xdr:colOff>
      <xdr:row>18</xdr:row>
      <xdr:rowOff>19050</xdr:rowOff>
    </xdr:from>
    <xdr:to>
      <xdr:col>20</xdr:col>
      <xdr:colOff>514350</xdr:colOff>
      <xdr:row>32</xdr:row>
      <xdr:rowOff>123825</xdr:rowOff>
    </xdr:to>
    <xdr:sp macro="" textlink="">
      <xdr:nvSpPr>
        <xdr:cNvPr id="21" name="Line 20">
          <a:extLst>
            <a:ext uri="{FF2B5EF4-FFF2-40B4-BE49-F238E27FC236}">
              <a16:creationId xmlns:a16="http://schemas.microsoft.com/office/drawing/2014/main" id="{22C05FC2-DC20-43A2-BE90-973F3F73789D}"/>
            </a:ext>
          </a:extLst>
        </xdr:cNvPr>
        <xdr:cNvSpPr>
          <a:spLocks noChangeShapeType="1"/>
        </xdr:cNvSpPr>
      </xdr:nvSpPr>
      <xdr:spPr bwMode="auto">
        <a:xfrm>
          <a:off x="14535150" y="4048125"/>
          <a:ext cx="0" cy="3505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123825</xdr:rowOff>
    </xdr:from>
    <xdr:to>
      <xdr:col>20</xdr:col>
      <xdr:colOff>504825</xdr:colOff>
      <xdr:row>32</xdr:row>
      <xdr:rowOff>123825</xdr:rowOff>
    </xdr:to>
    <xdr:sp macro="" textlink="">
      <xdr:nvSpPr>
        <xdr:cNvPr id="22" name="Line 21">
          <a:extLst>
            <a:ext uri="{FF2B5EF4-FFF2-40B4-BE49-F238E27FC236}">
              <a16:creationId xmlns:a16="http://schemas.microsoft.com/office/drawing/2014/main" id="{BA1879BB-DBF9-422B-87D1-504652A422B6}"/>
            </a:ext>
          </a:extLst>
        </xdr:cNvPr>
        <xdr:cNvSpPr>
          <a:spLocks noChangeShapeType="1"/>
        </xdr:cNvSpPr>
      </xdr:nvSpPr>
      <xdr:spPr bwMode="auto">
        <a:xfrm flipH="1">
          <a:off x="12734925" y="7553325"/>
          <a:ext cx="179070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504825</xdr:colOff>
      <xdr:row>18</xdr:row>
      <xdr:rowOff>9525</xdr:rowOff>
    </xdr:from>
    <xdr:to>
      <xdr:col>18</xdr:col>
      <xdr:colOff>523875</xdr:colOff>
      <xdr:row>30</xdr:row>
      <xdr:rowOff>228600</xdr:rowOff>
    </xdr:to>
    <xdr:sp macro="" textlink="">
      <xdr:nvSpPr>
        <xdr:cNvPr id="23" name="Line 22">
          <a:extLst>
            <a:ext uri="{FF2B5EF4-FFF2-40B4-BE49-F238E27FC236}">
              <a16:creationId xmlns:a16="http://schemas.microsoft.com/office/drawing/2014/main" id="{6E576F09-2231-40C1-BDDC-6C17609904C0}"/>
            </a:ext>
          </a:extLst>
        </xdr:cNvPr>
        <xdr:cNvSpPr>
          <a:spLocks noChangeShapeType="1"/>
        </xdr:cNvSpPr>
      </xdr:nvSpPr>
      <xdr:spPr bwMode="auto">
        <a:xfrm>
          <a:off x="13239750" y="4038600"/>
          <a:ext cx="19050" cy="31051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18</xdr:col>
      <xdr:colOff>0</xdr:colOff>
      <xdr:row>30</xdr:row>
      <xdr:rowOff>200025</xdr:rowOff>
    </xdr:from>
    <xdr:to>
      <xdr:col>18</xdr:col>
      <xdr:colOff>504825</xdr:colOff>
      <xdr:row>30</xdr:row>
      <xdr:rowOff>200025</xdr:rowOff>
    </xdr:to>
    <xdr:sp macro="" textlink="">
      <xdr:nvSpPr>
        <xdr:cNvPr id="24" name="Line 23">
          <a:extLst>
            <a:ext uri="{FF2B5EF4-FFF2-40B4-BE49-F238E27FC236}">
              <a16:creationId xmlns:a16="http://schemas.microsoft.com/office/drawing/2014/main" id="{C75353C7-D70E-4383-A5DC-05CFCB483413}"/>
            </a:ext>
          </a:extLst>
        </xdr:cNvPr>
        <xdr:cNvSpPr>
          <a:spLocks noChangeShapeType="1"/>
        </xdr:cNvSpPr>
      </xdr:nvSpPr>
      <xdr:spPr bwMode="auto">
        <a:xfrm flipH="1">
          <a:off x="12734925" y="7115175"/>
          <a:ext cx="5048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25" name="Line 24">
          <a:extLst>
            <a:ext uri="{FF2B5EF4-FFF2-40B4-BE49-F238E27FC236}">
              <a16:creationId xmlns:a16="http://schemas.microsoft.com/office/drawing/2014/main" id="{D935E68D-9BA1-4531-815F-81986040504C}"/>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1047750</xdr:colOff>
      <xdr:row>11</xdr:row>
      <xdr:rowOff>9525</xdr:rowOff>
    </xdr:from>
    <xdr:to>
      <xdr:col>4</xdr:col>
      <xdr:colOff>1047750</xdr:colOff>
      <xdr:row>12</xdr:row>
      <xdr:rowOff>0</xdr:rowOff>
    </xdr:to>
    <xdr:sp macro="" textlink="">
      <xdr:nvSpPr>
        <xdr:cNvPr id="26" name="Line 25">
          <a:extLst>
            <a:ext uri="{FF2B5EF4-FFF2-40B4-BE49-F238E27FC236}">
              <a16:creationId xmlns:a16="http://schemas.microsoft.com/office/drawing/2014/main" id="{A99A7132-F8A7-4B3A-ABF9-EEB6A2230535}"/>
            </a:ext>
          </a:extLst>
        </xdr:cNvPr>
        <xdr:cNvSpPr>
          <a:spLocks noChangeShapeType="1"/>
        </xdr:cNvSpPr>
      </xdr:nvSpPr>
      <xdr:spPr bwMode="auto">
        <a:xfrm>
          <a:off x="2876550" y="2381250"/>
          <a:ext cx="0"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20</xdr:col>
      <xdr:colOff>19050</xdr:colOff>
      <xdr:row>11</xdr:row>
      <xdr:rowOff>9525</xdr:rowOff>
    </xdr:from>
    <xdr:to>
      <xdr:col>20</xdr:col>
      <xdr:colOff>28575</xdr:colOff>
      <xdr:row>12</xdr:row>
      <xdr:rowOff>0</xdr:rowOff>
    </xdr:to>
    <xdr:sp macro="" textlink="">
      <xdr:nvSpPr>
        <xdr:cNvPr id="27" name="Line 26">
          <a:extLst>
            <a:ext uri="{FF2B5EF4-FFF2-40B4-BE49-F238E27FC236}">
              <a16:creationId xmlns:a16="http://schemas.microsoft.com/office/drawing/2014/main" id="{037C7F67-8B1F-49C7-ABFD-0F672629CE7C}"/>
            </a:ext>
          </a:extLst>
        </xdr:cNvPr>
        <xdr:cNvSpPr>
          <a:spLocks noChangeShapeType="1"/>
        </xdr:cNvSpPr>
      </xdr:nvSpPr>
      <xdr:spPr bwMode="auto">
        <a:xfrm>
          <a:off x="14039850" y="2381250"/>
          <a:ext cx="9525"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19</xdr:col>
      <xdr:colOff>47625</xdr:colOff>
      <xdr:row>13</xdr:row>
      <xdr:rowOff>19050</xdr:rowOff>
    </xdr:from>
    <xdr:to>
      <xdr:col>19</xdr:col>
      <xdr:colOff>47625</xdr:colOff>
      <xdr:row>14</xdr:row>
      <xdr:rowOff>9525</xdr:rowOff>
    </xdr:to>
    <xdr:sp macro="" textlink="">
      <xdr:nvSpPr>
        <xdr:cNvPr id="28" name="Line 27">
          <a:extLst>
            <a:ext uri="{FF2B5EF4-FFF2-40B4-BE49-F238E27FC236}">
              <a16:creationId xmlns:a16="http://schemas.microsoft.com/office/drawing/2014/main" id="{1B74B34F-E800-40FF-A6BD-C0E35B720A3B}"/>
            </a:ext>
          </a:extLst>
        </xdr:cNvPr>
        <xdr:cNvSpPr>
          <a:spLocks noChangeShapeType="1"/>
        </xdr:cNvSpPr>
      </xdr:nvSpPr>
      <xdr:spPr bwMode="auto">
        <a:xfrm>
          <a:off x="13963650" y="3019425"/>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685800</xdr:colOff>
      <xdr:row>13</xdr:row>
      <xdr:rowOff>9525</xdr:rowOff>
    </xdr:from>
    <xdr:to>
      <xdr:col>12</xdr:col>
      <xdr:colOff>685800</xdr:colOff>
      <xdr:row>14</xdr:row>
      <xdr:rowOff>0</xdr:rowOff>
    </xdr:to>
    <xdr:sp macro="" textlink="">
      <xdr:nvSpPr>
        <xdr:cNvPr id="29" name="Line 28">
          <a:extLst>
            <a:ext uri="{FF2B5EF4-FFF2-40B4-BE49-F238E27FC236}">
              <a16:creationId xmlns:a16="http://schemas.microsoft.com/office/drawing/2014/main" id="{B3E591AA-9289-44E2-8EDC-E4ACFD13116A}"/>
            </a:ext>
          </a:extLst>
        </xdr:cNvPr>
        <xdr:cNvSpPr>
          <a:spLocks noChangeShapeType="1"/>
        </xdr:cNvSpPr>
      </xdr:nvSpPr>
      <xdr:spPr bwMode="auto">
        <a:xfrm>
          <a:off x="8934450" y="3009900"/>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676275</xdr:colOff>
      <xdr:row>13</xdr:row>
      <xdr:rowOff>9525</xdr:rowOff>
    </xdr:from>
    <xdr:to>
      <xdr:col>10</xdr:col>
      <xdr:colOff>676275</xdr:colOff>
      <xdr:row>14</xdr:row>
      <xdr:rowOff>0</xdr:rowOff>
    </xdr:to>
    <xdr:sp macro="" textlink="">
      <xdr:nvSpPr>
        <xdr:cNvPr id="30" name="Line 29">
          <a:extLst>
            <a:ext uri="{FF2B5EF4-FFF2-40B4-BE49-F238E27FC236}">
              <a16:creationId xmlns:a16="http://schemas.microsoft.com/office/drawing/2014/main" id="{316CD5B8-AA96-4F88-8B48-BBF52E6E1AD9}"/>
            </a:ext>
          </a:extLst>
        </xdr:cNvPr>
        <xdr:cNvSpPr>
          <a:spLocks noChangeShapeType="1"/>
        </xdr:cNvSpPr>
      </xdr:nvSpPr>
      <xdr:spPr bwMode="auto">
        <a:xfrm>
          <a:off x="7429500" y="3009900"/>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666750</xdr:colOff>
      <xdr:row>12</xdr:row>
      <xdr:rowOff>390525</xdr:rowOff>
    </xdr:from>
    <xdr:to>
      <xdr:col>14</xdr:col>
      <xdr:colOff>666750</xdr:colOff>
      <xdr:row>13</xdr:row>
      <xdr:rowOff>257175</xdr:rowOff>
    </xdr:to>
    <xdr:sp macro="" textlink="">
      <xdr:nvSpPr>
        <xdr:cNvPr id="31" name="Line 30">
          <a:extLst>
            <a:ext uri="{FF2B5EF4-FFF2-40B4-BE49-F238E27FC236}">
              <a16:creationId xmlns:a16="http://schemas.microsoft.com/office/drawing/2014/main" id="{E53379CF-4871-4520-B223-8C944E95466D}"/>
            </a:ext>
          </a:extLst>
        </xdr:cNvPr>
        <xdr:cNvSpPr>
          <a:spLocks noChangeShapeType="1"/>
        </xdr:cNvSpPr>
      </xdr:nvSpPr>
      <xdr:spPr bwMode="auto">
        <a:xfrm>
          <a:off x="10410825" y="2990850"/>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685800</xdr:colOff>
      <xdr:row>12</xdr:row>
      <xdr:rowOff>390525</xdr:rowOff>
    </xdr:from>
    <xdr:to>
      <xdr:col>6</xdr:col>
      <xdr:colOff>695325</xdr:colOff>
      <xdr:row>14</xdr:row>
      <xdr:rowOff>0</xdr:rowOff>
    </xdr:to>
    <xdr:sp macro="" textlink="">
      <xdr:nvSpPr>
        <xdr:cNvPr id="32" name="Line 31">
          <a:extLst>
            <a:ext uri="{FF2B5EF4-FFF2-40B4-BE49-F238E27FC236}">
              <a16:creationId xmlns:a16="http://schemas.microsoft.com/office/drawing/2014/main" id="{A98F181D-6CA4-49EF-A629-0FDEE0C696FC}"/>
            </a:ext>
          </a:extLst>
        </xdr:cNvPr>
        <xdr:cNvSpPr>
          <a:spLocks noChangeShapeType="1"/>
        </xdr:cNvSpPr>
      </xdr:nvSpPr>
      <xdr:spPr bwMode="auto">
        <a:xfrm>
          <a:off x="4391025" y="2990850"/>
          <a:ext cx="9525"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685800</xdr:colOff>
      <xdr:row>13</xdr:row>
      <xdr:rowOff>19050</xdr:rowOff>
    </xdr:from>
    <xdr:to>
      <xdr:col>8</xdr:col>
      <xdr:colOff>685800</xdr:colOff>
      <xdr:row>14</xdr:row>
      <xdr:rowOff>9525</xdr:rowOff>
    </xdr:to>
    <xdr:sp macro="" textlink="">
      <xdr:nvSpPr>
        <xdr:cNvPr id="33" name="Line 32">
          <a:extLst>
            <a:ext uri="{FF2B5EF4-FFF2-40B4-BE49-F238E27FC236}">
              <a16:creationId xmlns:a16="http://schemas.microsoft.com/office/drawing/2014/main" id="{6B023C93-3E42-4E45-AF5D-ACA867047C7C}"/>
            </a:ext>
          </a:extLst>
        </xdr:cNvPr>
        <xdr:cNvSpPr>
          <a:spLocks noChangeShapeType="1"/>
        </xdr:cNvSpPr>
      </xdr:nvSpPr>
      <xdr:spPr bwMode="auto">
        <a:xfrm>
          <a:off x="5943600" y="3019425"/>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714375</xdr:colOff>
      <xdr:row>13</xdr:row>
      <xdr:rowOff>9525</xdr:rowOff>
    </xdr:from>
    <xdr:to>
      <xdr:col>4</xdr:col>
      <xdr:colOff>714375</xdr:colOff>
      <xdr:row>14</xdr:row>
      <xdr:rowOff>0</xdr:rowOff>
    </xdr:to>
    <xdr:sp macro="" textlink="">
      <xdr:nvSpPr>
        <xdr:cNvPr id="34" name="Line 33">
          <a:extLst>
            <a:ext uri="{FF2B5EF4-FFF2-40B4-BE49-F238E27FC236}">
              <a16:creationId xmlns:a16="http://schemas.microsoft.com/office/drawing/2014/main" id="{409A0D93-A496-4723-8A1B-1EFA3B5AF192}"/>
            </a:ext>
          </a:extLst>
        </xdr:cNvPr>
        <xdr:cNvSpPr>
          <a:spLocks noChangeShapeType="1"/>
        </xdr:cNvSpPr>
      </xdr:nvSpPr>
      <xdr:spPr bwMode="auto">
        <a:xfrm>
          <a:off x="2543175" y="3009900"/>
          <a:ext cx="0"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552450</xdr:colOff>
      <xdr:row>32</xdr:row>
      <xdr:rowOff>0</xdr:rowOff>
    </xdr:from>
    <xdr:to>
      <xdr:col>4</xdr:col>
      <xdr:colOff>561975</xdr:colOff>
      <xdr:row>32</xdr:row>
      <xdr:rowOff>0</xdr:rowOff>
    </xdr:to>
    <xdr:sp macro="" textlink="">
      <xdr:nvSpPr>
        <xdr:cNvPr id="35" name="Line 34">
          <a:extLst>
            <a:ext uri="{FF2B5EF4-FFF2-40B4-BE49-F238E27FC236}">
              <a16:creationId xmlns:a16="http://schemas.microsoft.com/office/drawing/2014/main" id="{77AE8829-ED49-4433-AB4F-7357A589A013}"/>
            </a:ext>
          </a:extLst>
        </xdr:cNvPr>
        <xdr:cNvSpPr>
          <a:spLocks noChangeShapeType="1"/>
        </xdr:cNvSpPr>
      </xdr:nvSpPr>
      <xdr:spPr bwMode="auto">
        <a:xfrm flipH="1">
          <a:off x="2381250" y="7429500"/>
          <a:ext cx="95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523875</xdr:colOff>
      <xdr:row>32</xdr:row>
      <xdr:rowOff>0</xdr:rowOff>
    </xdr:from>
    <xdr:to>
      <xdr:col>10</xdr:col>
      <xdr:colOff>523875</xdr:colOff>
      <xdr:row>32</xdr:row>
      <xdr:rowOff>0</xdr:rowOff>
    </xdr:to>
    <xdr:sp macro="" textlink="">
      <xdr:nvSpPr>
        <xdr:cNvPr id="36" name="Line 35">
          <a:extLst>
            <a:ext uri="{FF2B5EF4-FFF2-40B4-BE49-F238E27FC236}">
              <a16:creationId xmlns:a16="http://schemas.microsoft.com/office/drawing/2014/main" id="{2B132087-C542-410D-A3A4-9C825E416139}"/>
            </a:ext>
          </a:extLst>
        </xdr:cNvPr>
        <xdr:cNvSpPr>
          <a:spLocks noChangeShapeType="1"/>
        </xdr:cNvSpPr>
      </xdr:nvSpPr>
      <xdr:spPr bwMode="auto">
        <a:xfrm>
          <a:off x="72771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37" name="Line 36">
          <a:extLst>
            <a:ext uri="{FF2B5EF4-FFF2-40B4-BE49-F238E27FC236}">
              <a16:creationId xmlns:a16="http://schemas.microsoft.com/office/drawing/2014/main" id="{A2C75776-2EDA-4845-A28C-6C069D1DF82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38" name="Line 37">
          <a:extLst>
            <a:ext uri="{FF2B5EF4-FFF2-40B4-BE49-F238E27FC236}">
              <a16:creationId xmlns:a16="http://schemas.microsoft.com/office/drawing/2014/main" id="{24503FF5-C0F9-44AD-B9FB-E489EBBC65A7}"/>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39" name="Line 38">
          <a:extLst>
            <a:ext uri="{FF2B5EF4-FFF2-40B4-BE49-F238E27FC236}">
              <a16:creationId xmlns:a16="http://schemas.microsoft.com/office/drawing/2014/main" id="{9AA869FD-E21F-44F9-9916-6F0AE0AAAB21}"/>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533400</xdr:colOff>
      <xdr:row>32</xdr:row>
      <xdr:rowOff>0</xdr:rowOff>
    </xdr:from>
    <xdr:to>
      <xdr:col>10</xdr:col>
      <xdr:colOff>542925</xdr:colOff>
      <xdr:row>32</xdr:row>
      <xdr:rowOff>0</xdr:rowOff>
    </xdr:to>
    <xdr:sp macro="" textlink="">
      <xdr:nvSpPr>
        <xdr:cNvPr id="40" name="Line 39">
          <a:extLst>
            <a:ext uri="{FF2B5EF4-FFF2-40B4-BE49-F238E27FC236}">
              <a16:creationId xmlns:a16="http://schemas.microsoft.com/office/drawing/2014/main" id="{CDBA88D3-3080-438D-B084-09BBE30D64D0}"/>
            </a:ext>
          </a:extLst>
        </xdr:cNvPr>
        <xdr:cNvSpPr>
          <a:spLocks noChangeShapeType="1"/>
        </xdr:cNvSpPr>
      </xdr:nvSpPr>
      <xdr:spPr bwMode="auto">
        <a:xfrm>
          <a:off x="7286625" y="7429500"/>
          <a:ext cx="95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41" name="Line 40">
          <a:extLst>
            <a:ext uri="{FF2B5EF4-FFF2-40B4-BE49-F238E27FC236}">
              <a16:creationId xmlns:a16="http://schemas.microsoft.com/office/drawing/2014/main" id="{3C59B7D7-C256-4417-8010-4ECE596FB66E}"/>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42" name="Line 41">
          <a:extLst>
            <a:ext uri="{FF2B5EF4-FFF2-40B4-BE49-F238E27FC236}">
              <a16:creationId xmlns:a16="http://schemas.microsoft.com/office/drawing/2014/main" id="{50298E39-34FB-4E54-B86D-32CF7F328756}"/>
            </a:ext>
          </a:extLst>
        </xdr:cNvPr>
        <xdr:cNvSpPr>
          <a:spLocks noChangeShapeType="1"/>
        </xdr:cNvSpPr>
      </xdr:nvSpPr>
      <xdr:spPr bwMode="auto">
        <a:xfrm flipH="1">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361950</xdr:colOff>
      <xdr:row>32</xdr:row>
      <xdr:rowOff>0</xdr:rowOff>
    </xdr:from>
    <xdr:to>
      <xdr:col>7</xdr:col>
      <xdr:colOff>171450</xdr:colOff>
      <xdr:row>32</xdr:row>
      <xdr:rowOff>0</xdr:rowOff>
    </xdr:to>
    <xdr:sp macro="" textlink="">
      <xdr:nvSpPr>
        <xdr:cNvPr id="43" name="Line 42">
          <a:extLst>
            <a:ext uri="{FF2B5EF4-FFF2-40B4-BE49-F238E27FC236}">
              <a16:creationId xmlns:a16="http://schemas.microsoft.com/office/drawing/2014/main" id="{E3B6D0B7-0904-450A-B85E-6F34E8ACB8E3}"/>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781050</xdr:colOff>
      <xdr:row>32</xdr:row>
      <xdr:rowOff>0</xdr:rowOff>
    </xdr:from>
    <xdr:to>
      <xdr:col>6</xdr:col>
      <xdr:colOff>781050</xdr:colOff>
      <xdr:row>32</xdr:row>
      <xdr:rowOff>0</xdr:rowOff>
    </xdr:to>
    <xdr:sp macro="" textlink="">
      <xdr:nvSpPr>
        <xdr:cNvPr id="44" name="Line 43">
          <a:extLst>
            <a:ext uri="{FF2B5EF4-FFF2-40B4-BE49-F238E27FC236}">
              <a16:creationId xmlns:a16="http://schemas.microsoft.com/office/drawing/2014/main" id="{D2CCD7D2-7CB7-4F8A-BBE0-6BFE6BE16F3C}"/>
            </a:ext>
          </a:extLst>
        </xdr:cNvPr>
        <xdr:cNvSpPr>
          <a:spLocks noChangeShapeType="1"/>
        </xdr:cNvSpPr>
      </xdr:nvSpPr>
      <xdr:spPr bwMode="auto">
        <a:xfrm>
          <a:off x="448627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7</xdr:col>
      <xdr:colOff>352425</xdr:colOff>
      <xdr:row>32</xdr:row>
      <xdr:rowOff>0</xdr:rowOff>
    </xdr:from>
    <xdr:to>
      <xdr:col>7</xdr:col>
      <xdr:colOff>171450</xdr:colOff>
      <xdr:row>32</xdr:row>
      <xdr:rowOff>0</xdr:rowOff>
    </xdr:to>
    <xdr:sp macro="" textlink="">
      <xdr:nvSpPr>
        <xdr:cNvPr id="45" name="Line 44">
          <a:extLst>
            <a:ext uri="{FF2B5EF4-FFF2-40B4-BE49-F238E27FC236}">
              <a16:creationId xmlns:a16="http://schemas.microsoft.com/office/drawing/2014/main" id="{468EC188-07B9-4975-9525-CA7296762755}"/>
            </a:ext>
          </a:extLst>
        </xdr:cNvPr>
        <xdr:cNvSpPr>
          <a:spLocks noChangeShapeType="1"/>
        </xdr:cNvSpPr>
      </xdr:nvSpPr>
      <xdr:spPr bwMode="auto">
        <a:xfrm>
          <a:off x="5257800"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523875</xdr:colOff>
      <xdr:row>33</xdr:row>
      <xdr:rowOff>0</xdr:rowOff>
    </xdr:from>
    <xdr:to>
      <xdr:col>10</xdr:col>
      <xdr:colOff>523875</xdr:colOff>
      <xdr:row>33</xdr:row>
      <xdr:rowOff>180975</xdr:rowOff>
    </xdr:to>
    <xdr:sp macro="" textlink="">
      <xdr:nvSpPr>
        <xdr:cNvPr id="46" name="Line 45">
          <a:extLst>
            <a:ext uri="{FF2B5EF4-FFF2-40B4-BE49-F238E27FC236}">
              <a16:creationId xmlns:a16="http://schemas.microsoft.com/office/drawing/2014/main" id="{222F2070-B72D-4549-B7D1-069FD544C613}"/>
            </a:ext>
          </a:extLst>
        </xdr:cNvPr>
        <xdr:cNvSpPr>
          <a:spLocks noChangeShapeType="1"/>
        </xdr:cNvSpPr>
      </xdr:nvSpPr>
      <xdr:spPr bwMode="auto">
        <a:xfrm>
          <a:off x="7277100" y="7743825"/>
          <a:ext cx="0"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523875</xdr:colOff>
      <xdr:row>35</xdr:row>
      <xdr:rowOff>9525</xdr:rowOff>
    </xdr:from>
    <xdr:to>
      <xdr:col>10</xdr:col>
      <xdr:colOff>523875</xdr:colOff>
      <xdr:row>36</xdr:row>
      <xdr:rowOff>0</xdr:rowOff>
    </xdr:to>
    <xdr:sp macro="" textlink="">
      <xdr:nvSpPr>
        <xdr:cNvPr id="47" name="Line 46">
          <a:extLst>
            <a:ext uri="{FF2B5EF4-FFF2-40B4-BE49-F238E27FC236}">
              <a16:creationId xmlns:a16="http://schemas.microsoft.com/office/drawing/2014/main" id="{A16199F4-21BA-4AA7-B3B4-455127E8780E}"/>
            </a:ext>
          </a:extLst>
        </xdr:cNvPr>
        <xdr:cNvSpPr>
          <a:spLocks noChangeShapeType="1"/>
        </xdr:cNvSpPr>
      </xdr:nvSpPr>
      <xdr:spPr bwMode="auto">
        <a:xfrm>
          <a:off x="7277100" y="8334375"/>
          <a:ext cx="0"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523875</xdr:colOff>
      <xdr:row>37</xdr:row>
      <xdr:rowOff>0</xdr:rowOff>
    </xdr:from>
    <xdr:to>
      <xdr:col>10</xdr:col>
      <xdr:colOff>523875</xdr:colOff>
      <xdr:row>37</xdr:row>
      <xdr:rowOff>180975</xdr:rowOff>
    </xdr:to>
    <xdr:sp macro="" textlink="">
      <xdr:nvSpPr>
        <xdr:cNvPr id="48" name="Line 47">
          <a:extLst>
            <a:ext uri="{FF2B5EF4-FFF2-40B4-BE49-F238E27FC236}">
              <a16:creationId xmlns:a16="http://schemas.microsoft.com/office/drawing/2014/main" id="{4B58A1C6-C077-45CC-92CB-3886F0D129E7}"/>
            </a:ext>
          </a:extLst>
        </xdr:cNvPr>
        <xdr:cNvSpPr>
          <a:spLocks noChangeShapeType="1"/>
        </xdr:cNvSpPr>
      </xdr:nvSpPr>
      <xdr:spPr bwMode="auto">
        <a:xfrm>
          <a:off x="7277100" y="8924925"/>
          <a:ext cx="0"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18</xdr:col>
      <xdr:colOff>0</xdr:colOff>
      <xdr:row>32</xdr:row>
      <xdr:rowOff>0</xdr:rowOff>
    </xdr:from>
    <xdr:to>
      <xdr:col>18</xdr:col>
      <xdr:colOff>0</xdr:colOff>
      <xdr:row>32</xdr:row>
      <xdr:rowOff>0</xdr:rowOff>
    </xdr:to>
    <xdr:sp macro="" textlink="">
      <xdr:nvSpPr>
        <xdr:cNvPr id="49" name="Line 48">
          <a:extLst>
            <a:ext uri="{FF2B5EF4-FFF2-40B4-BE49-F238E27FC236}">
              <a16:creationId xmlns:a16="http://schemas.microsoft.com/office/drawing/2014/main" id="{B10D75F5-7054-4BE5-88D0-018EBB1F3EC7}"/>
            </a:ext>
          </a:extLst>
        </xdr:cNvPr>
        <xdr:cNvSpPr>
          <a:spLocks noChangeShapeType="1"/>
        </xdr:cNvSpPr>
      </xdr:nvSpPr>
      <xdr:spPr bwMode="auto">
        <a:xfrm>
          <a:off x="12734925" y="74295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695325</xdr:colOff>
      <xdr:row>18</xdr:row>
      <xdr:rowOff>28575</xdr:rowOff>
    </xdr:from>
    <xdr:to>
      <xdr:col>16</xdr:col>
      <xdr:colOff>695325</xdr:colOff>
      <xdr:row>20</xdr:row>
      <xdr:rowOff>9525</xdr:rowOff>
    </xdr:to>
    <xdr:sp macro="" textlink="">
      <xdr:nvSpPr>
        <xdr:cNvPr id="50" name="Line 49">
          <a:extLst>
            <a:ext uri="{FF2B5EF4-FFF2-40B4-BE49-F238E27FC236}">
              <a16:creationId xmlns:a16="http://schemas.microsoft.com/office/drawing/2014/main" id="{E1C6E0B3-D4F4-4D98-A37B-5D289B0E4687}"/>
            </a:ext>
          </a:extLst>
        </xdr:cNvPr>
        <xdr:cNvSpPr>
          <a:spLocks noChangeShapeType="1"/>
        </xdr:cNvSpPr>
      </xdr:nvSpPr>
      <xdr:spPr bwMode="auto">
        <a:xfrm>
          <a:off x="11934825" y="4057650"/>
          <a:ext cx="0" cy="4095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666750</xdr:colOff>
      <xdr:row>13</xdr:row>
      <xdr:rowOff>0</xdr:rowOff>
    </xdr:from>
    <xdr:to>
      <xdr:col>16</xdr:col>
      <xdr:colOff>666750</xdr:colOff>
      <xdr:row>14</xdr:row>
      <xdr:rowOff>0</xdr:rowOff>
    </xdr:to>
    <xdr:sp macro="" textlink="">
      <xdr:nvSpPr>
        <xdr:cNvPr id="51" name="Line 50">
          <a:extLst>
            <a:ext uri="{FF2B5EF4-FFF2-40B4-BE49-F238E27FC236}">
              <a16:creationId xmlns:a16="http://schemas.microsoft.com/office/drawing/2014/main" id="{F680DD64-3FA9-4A30-A2D7-CAE5D43FFBA3}"/>
            </a:ext>
          </a:extLst>
        </xdr:cNvPr>
        <xdr:cNvSpPr>
          <a:spLocks noChangeShapeType="1"/>
        </xdr:cNvSpPr>
      </xdr:nvSpPr>
      <xdr:spPr bwMode="auto">
        <a:xfrm>
          <a:off x="11906250" y="3000375"/>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628650</xdr:colOff>
      <xdr:row>23</xdr:row>
      <xdr:rowOff>381000</xdr:rowOff>
    </xdr:from>
    <xdr:to>
      <xdr:col>4</xdr:col>
      <xdr:colOff>628650</xdr:colOff>
      <xdr:row>26</xdr:row>
      <xdr:rowOff>0</xdr:rowOff>
    </xdr:to>
    <xdr:sp macro="" textlink="">
      <xdr:nvSpPr>
        <xdr:cNvPr id="52" name="Line 51">
          <a:extLst>
            <a:ext uri="{FF2B5EF4-FFF2-40B4-BE49-F238E27FC236}">
              <a16:creationId xmlns:a16="http://schemas.microsoft.com/office/drawing/2014/main" id="{3C022C4C-0735-4A34-8D2D-6A79770CD9AD}"/>
            </a:ext>
          </a:extLst>
        </xdr:cNvPr>
        <xdr:cNvSpPr>
          <a:spLocks noChangeShapeType="1"/>
        </xdr:cNvSpPr>
      </xdr:nvSpPr>
      <xdr:spPr bwMode="auto">
        <a:xfrm>
          <a:off x="2457450" y="5448300"/>
          <a:ext cx="0" cy="3810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704850</xdr:colOff>
      <xdr:row>24</xdr:row>
      <xdr:rowOff>0</xdr:rowOff>
    </xdr:from>
    <xdr:to>
      <xdr:col>8</xdr:col>
      <xdr:colOff>714375</xdr:colOff>
      <xdr:row>28</xdr:row>
      <xdr:rowOff>19050</xdr:rowOff>
    </xdr:to>
    <xdr:sp macro="" textlink="">
      <xdr:nvSpPr>
        <xdr:cNvPr id="53" name="Line 52">
          <a:extLst>
            <a:ext uri="{FF2B5EF4-FFF2-40B4-BE49-F238E27FC236}">
              <a16:creationId xmlns:a16="http://schemas.microsoft.com/office/drawing/2014/main" id="{765D35B1-ABE7-4095-9E66-286CE0207E7C}"/>
            </a:ext>
          </a:extLst>
        </xdr:cNvPr>
        <xdr:cNvSpPr>
          <a:spLocks noChangeShapeType="1"/>
        </xdr:cNvSpPr>
      </xdr:nvSpPr>
      <xdr:spPr bwMode="auto">
        <a:xfrm>
          <a:off x="5962650" y="5448300"/>
          <a:ext cx="9525"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704850</xdr:colOff>
      <xdr:row>24</xdr:row>
      <xdr:rowOff>19050</xdr:rowOff>
    </xdr:from>
    <xdr:to>
      <xdr:col>10</xdr:col>
      <xdr:colOff>714375</xdr:colOff>
      <xdr:row>28</xdr:row>
      <xdr:rowOff>0</xdr:rowOff>
    </xdr:to>
    <xdr:sp macro="" textlink="">
      <xdr:nvSpPr>
        <xdr:cNvPr id="54" name="Line 53">
          <a:extLst>
            <a:ext uri="{FF2B5EF4-FFF2-40B4-BE49-F238E27FC236}">
              <a16:creationId xmlns:a16="http://schemas.microsoft.com/office/drawing/2014/main" id="{9A541A82-A132-4EE1-9163-54AC747C0DF5}"/>
            </a:ext>
          </a:extLst>
        </xdr:cNvPr>
        <xdr:cNvSpPr>
          <a:spLocks noChangeShapeType="1"/>
        </xdr:cNvSpPr>
      </xdr:nvSpPr>
      <xdr:spPr bwMode="auto">
        <a:xfrm>
          <a:off x="7458075" y="5467350"/>
          <a:ext cx="9525" cy="8001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12</xdr:col>
      <xdr:colOff>704850</xdr:colOff>
      <xdr:row>23</xdr:row>
      <xdr:rowOff>371475</xdr:rowOff>
    </xdr:from>
    <xdr:to>
      <xdr:col>12</xdr:col>
      <xdr:colOff>714375</xdr:colOff>
      <xdr:row>28</xdr:row>
      <xdr:rowOff>9525</xdr:rowOff>
    </xdr:to>
    <xdr:sp macro="" textlink="">
      <xdr:nvSpPr>
        <xdr:cNvPr id="55" name="Line 54">
          <a:extLst>
            <a:ext uri="{FF2B5EF4-FFF2-40B4-BE49-F238E27FC236}">
              <a16:creationId xmlns:a16="http://schemas.microsoft.com/office/drawing/2014/main" id="{2D98F1D2-D100-4EE3-AC02-189B965E3836}"/>
            </a:ext>
          </a:extLst>
        </xdr:cNvPr>
        <xdr:cNvSpPr>
          <a:spLocks noChangeShapeType="1"/>
        </xdr:cNvSpPr>
      </xdr:nvSpPr>
      <xdr:spPr bwMode="auto">
        <a:xfrm>
          <a:off x="8953500" y="5448300"/>
          <a:ext cx="9525" cy="828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771525</xdr:colOff>
      <xdr:row>24</xdr:row>
      <xdr:rowOff>9525</xdr:rowOff>
    </xdr:from>
    <xdr:to>
      <xdr:col>14</xdr:col>
      <xdr:colOff>781050</xdr:colOff>
      <xdr:row>28</xdr:row>
      <xdr:rowOff>28575</xdr:rowOff>
    </xdr:to>
    <xdr:sp macro="" textlink="">
      <xdr:nvSpPr>
        <xdr:cNvPr id="56" name="Line 55">
          <a:extLst>
            <a:ext uri="{FF2B5EF4-FFF2-40B4-BE49-F238E27FC236}">
              <a16:creationId xmlns:a16="http://schemas.microsoft.com/office/drawing/2014/main" id="{11D99554-FE51-4468-84BF-7564F12E7732}"/>
            </a:ext>
          </a:extLst>
        </xdr:cNvPr>
        <xdr:cNvSpPr>
          <a:spLocks noChangeShapeType="1"/>
        </xdr:cNvSpPr>
      </xdr:nvSpPr>
      <xdr:spPr bwMode="auto">
        <a:xfrm>
          <a:off x="10515600" y="5457825"/>
          <a:ext cx="9525"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781050</xdr:colOff>
      <xdr:row>24</xdr:row>
      <xdr:rowOff>9525</xdr:rowOff>
    </xdr:from>
    <xdr:to>
      <xdr:col>16</xdr:col>
      <xdr:colOff>790575</xdr:colOff>
      <xdr:row>28</xdr:row>
      <xdr:rowOff>28575</xdr:rowOff>
    </xdr:to>
    <xdr:sp macro="" textlink="">
      <xdr:nvSpPr>
        <xdr:cNvPr id="57" name="Line 56">
          <a:extLst>
            <a:ext uri="{FF2B5EF4-FFF2-40B4-BE49-F238E27FC236}">
              <a16:creationId xmlns:a16="http://schemas.microsoft.com/office/drawing/2014/main" id="{8DA0EF59-6431-4A77-AFE8-FEF48E0F26AD}"/>
            </a:ext>
          </a:extLst>
        </xdr:cNvPr>
        <xdr:cNvSpPr>
          <a:spLocks noChangeShapeType="1"/>
        </xdr:cNvSpPr>
      </xdr:nvSpPr>
      <xdr:spPr bwMode="auto">
        <a:xfrm>
          <a:off x="12020550" y="5457825"/>
          <a:ext cx="9525" cy="8382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14</xdr:col>
      <xdr:colOff>762000</xdr:colOff>
      <xdr:row>20</xdr:row>
      <xdr:rowOff>304800</xdr:rowOff>
    </xdr:from>
    <xdr:to>
      <xdr:col>14</xdr:col>
      <xdr:colOff>762000</xdr:colOff>
      <xdr:row>21</xdr:row>
      <xdr:rowOff>257175</xdr:rowOff>
    </xdr:to>
    <xdr:sp macro="" textlink="">
      <xdr:nvSpPr>
        <xdr:cNvPr id="58" name="Line 57">
          <a:extLst>
            <a:ext uri="{FF2B5EF4-FFF2-40B4-BE49-F238E27FC236}">
              <a16:creationId xmlns:a16="http://schemas.microsoft.com/office/drawing/2014/main" id="{7D166587-A793-453B-BC9D-ABC3E0929EBA}"/>
            </a:ext>
          </a:extLst>
        </xdr:cNvPr>
        <xdr:cNvSpPr>
          <a:spLocks noChangeShapeType="1"/>
        </xdr:cNvSpPr>
      </xdr:nvSpPr>
      <xdr:spPr bwMode="auto">
        <a:xfrm flipH="1">
          <a:off x="10506075" y="4762500"/>
          <a:ext cx="0" cy="2667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16</xdr:col>
      <xdr:colOff>695325</xdr:colOff>
      <xdr:row>21</xdr:row>
      <xdr:rowOff>0</xdr:rowOff>
    </xdr:from>
    <xdr:to>
      <xdr:col>16</xdr:col>
      <xdr:colOff>695325</xdr:colOff>
      <xdr:row>22</xdr:row>
      <xdr:rowOff>0</xdr:rowOff>
    </xdr:to>
    <xdr:sp macro="" textlink="">
      <xdr:nvSpPr>
        <xdr:cNvPr id="59" name="Line 58">
          <a:extLst>
            <a:ext uri="{FF2B5EF4-FFF2-40B4-BE49-F238E27FC236}">
              <a16:creationId xmlns:a16="http://schemas.microsoft.com/office/drawing/2014/main" id="{1DAF56AD-744D-4E52-9358-2BB8245A3792}"/>
            </a:ext>
          </a:extLst>
        </xdr:cNvPr>
        <xdr:cNvSpPr>
          <a:spLocks noChangeShapeType="1"/>
        </xdr:cNvSpPr>
      </xdr:nvSpPr>
      <xdr:spPr bwMode="auto">
        <a:xfrm>
          <a:off x="11934825" y="4772025"/>
          <a:ext cx="0" cy="2762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552450</xdr:colOff>
      <xdr:row>27</xdr:row>
      <xdr:rowOff>9525</xdr:rowOff>
    </xdr:from>
    <xdr:to>
      <xdr:col>6</xdr:col>
      <xdr:colOff>552450</xdr:colOff>
      <xdr:row>28</xdr:row>
      <xdr:rowOff>0</xdr:rowOff>
    </xdr:to>
    <xdr:sp macro="" textlink="">
      <xdr:nvSpPr>
        <xdr:cNvPr id="60" name="Line 59">
          <a:extLst>
            <a:ext uri="{FF2B5EF4-FFF2-40B4-BE49-F238E27FC236}">
              <a16:creationId xmlns:a16="http://schemas.microsoft.com/office/drawing/2014/main" id="{B16A1415-B1C2-4668-8C6A-3E1007018FC3}"/>
            </a:ext>
          </a:extLst>
        </xdr:cNvPr>
        <xdr:cNvSpPr>
          <a:spLocks noChangeShapeType="1"/>
        </xdr:cNvSpPr>
      </xdr:nvSpPr>
      <xdr:spPr bwMode="auto">
        <a:xfrm>
          <a:off x="4257675" y="6029325"/>
          <a:ext cx="0" cy="2381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466725</xdr:colOff>
      <xdr:row>29</xdr:row>
      <xdr:rowOff>0</xdr:rowOff>
    </xdr:from>
    <xdr:to>
      <xdr:col>10</xdr:col>
      <xdr:colOff>466725</xdr:colOff>
      <xdr:row>30</xdr:row>
      <xdr:rowOff>0</xdr:rowOff>
    </xdr:to>
    <xdr:sp macro="" textlink="">
      <xdr:nvSpPr>
        <xdr:cNvPr id="61" name="Line 60">
          <a:extLst>
            <a:ext uri="{FF2B5EF4-FFF2-40B4-BE49-F238E27FC236}">
              <a16:creationId xmlns:a16="http://schemas.microsoft.com/office/drawing/2014/main" id="{51DFB45C-F6A1-4541-B7B0-69DCEF5B59CF}"/>
            </a:ext>
          </a:extLst>
        </xdr:cNvPr>
        <xdr:cNvSpPr>
          <a:spLocks noChangeShapeType="1"/>
        </xdr:cNvSpPr>
      </xdr:nvSpPr>
      <xdr:spPr bwMode="auto">
        <a:xfrm>
          <a:off x="7219950" y="6562725"/>
          <a:ext cx="0" cy="3524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571500</xdr:colOff>
      <xdr:row>21</xdr:row>
      <xdr:rowOff>19050</xdr:rowOff>
    </xdr:from>
    <xdr:to>
      <xdr:col>6</xdr:col>
      <xdr:colOff>581025</xdr:colOff>
      <xdr:row>25</xdr:row>
      <xdr:rowOff>9525</xdr:rowOff>
    </xdr:to>
    <xdr:sp macro="" textlink="">
      <xdr:nvSpPr>
        <xdr:cNvPr id="62" name="Line 62">
          <a:extLst>
            <a:ext uri="{FF2B5EF4-FFF2-40B4-BE49-F238E27FC236}">
              <a16:creationId xmlns:a16="http://schemas.microsoft.com/office/drawing/2014/main" id="{7CE7DEFF-9BD9-4AFA-85E7-08CA63F03103}"/>
            </a:ext>
          </a:extLst>
        </xdr:cNvPr>
        <xdr:cNvSpPr>
          <a:spLocks noChangeShapeType="1"/>
        </xdr:cNvSpPr>
      </xdr:nvSpPr>
      <xdr:spPr bwMode="auto">
        <a:xfrm>
          <a:off x="4276725" y="4791075"/>
          <a:ext cx="9525" cy="8572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628650</xdr:colOff>
      <xdr:row>25</xdr:row>
      <xdr:rowOff>180975</xdr:rowOff>
    </xdr:from>
    <xdr:to>
      <xdr:col>6</xdr:col>
      <xdr:colOff>38100</xdr:colOff>
      <xdr:row>25</xdr:row>
      <xdr:rowOff>180975</xdr:rowOff>
    </xdr:to>
    <xdr:sp macro="" textlink="">
      <xdr:nvSpPr>
        <xdr:cNvPr id="63" name="Line 63">
          <a:extLst>
            <a:ext uri="{FF2B5EF4-FFF2-40B4-BE49-F238E27FC236}">
              <a16:creationId xmlns:a16="http://schemas.microsoft.com/office/drawing/2014/main" id="{BD97036C-B4CF-4BBF-8F2C-EA6C0F3897D7}"/>
            </a:ext>
          </a:extLst>
        </xdr:cNvPr>
        <xdr:cNvSpPr>
          <a:spLocks noChangeShapeType="1"/>
        </xdr:cNvSpPr>
      </xdr:nvSpPr>
      <xdr:spPr bwMode="auto">
        <a:xfrm>
          <a:off x="2457450" y="5819775"/>
          <a:ext cx="128587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6</xdr:row>
      <xdr:rowOff>0</xdr:rowOff>
    </xdr:from>
    <xdr:to>
      <xdr:col>17</xdr:col>
      <xdr:colOff>47625</xdr:colOff>
      <xdr:row>11</xdr:row>
      <xdr:rowOff>1295400</xdr:rowOff>
    </xdr:to>
    <xdr:graphicFrame macro="">
      <xdr:nvGraphicFramePr>
        <xdr:cNvPr id="2" name="Graphique 1">
          <a:extLst>
            <a:ext uri="{FF2B5EF4-FFF2-40B4-BE49-F238E27FC236}">
              <a16:creationId xmlns:a16="http://schemas.microsoft.com/office/drawing/2014/main" id="{32F85FF7-0566-4FF8-9B9D-9A1A9EB82C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25</xdr:col>
      <xdr:colOff>200025</xdr:colOff>
      <xdr:row>22</xdr:row>
      <xdr:rowOff>7937</xdr:rowOff>
    </xdr:from>
    <xdr:to>
      <xdr:col>32</xdr:col>
      <xdr:colOff>238125</xdr:colOff>
      <xdr:row>38</xdr:row>
      <xdr:rowOff>80962</xdr:rowOff>
    </xdr:to>
    <xdr:graphicFrame macro="">
      <xdr:nvGraphicFramePr>
        <xdr:cNvPr id="13" name="Diagramme 12">
          <a:extLst>
            <a:ext uri="{FF2B5EF4-FFF2-40B4-BE49-F238E27FC236}">
              <a16:creationId xmlns:a16="http://schemas.microsoft.com/office/drawing/2014/main" id="{86E66F85-12CF-49F1-8C1E-68882AE1C531}"/>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35</xdr:col>
      <xdr:colOff>449792</xdr:colOff>
      <xdr:row>22</xdr:row>
      <xdr:rowOff>146578</xdr:rowOff>
    </xdr:from>
    <xdr:to>
      <xdr:col>40</xdr:col>
      <xdr:colOff>515409</xdr:colOff>
      <xdr:row>38</xdr:row>
      <xdr:rowOff>75141</xdr:rowOff>
    </xdr:to>
    <xdr:graphicFrame macro="">
      <xdr:nvGraphicFramePr>
        <xdr:cNvPr id="15" name="Diagramme 14">
          <a:extLst>
            <a:ext uri="{FF2B5EF4-FFF2-40B4-BE49-F238E27FC236}">
              <a16:creationId xmlns:a16="http://schemas.microsoft.com/office/drawing/2014/main" id="{95DC25D0-65DB-4ED6-A652-06523A456D33}"/>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7" r:lo="rId8" r:qs="rId9" r:cs="rId10"/>
        </a:graphicData>
      </a:graphic>
    </xdr:graphicFrame>
    <xdr:clientData/>
  </xdr:twoCellAnchor>
  <xdr:twoCellAnchor>
    <xdr:from>
      <xdr:col>23</xdr:col>
      <xdr:colOff>257175</xdr:colOff>
      <xdr:row>66</xdr:row>
      <xdr:rowOff>152400</xdr:rowOff>
    </xdr:from>
    <xdr:to>
      <xdr:col>23</xdr:col>
      <xdr:colOff>371475</xdr:colOff>
      <xdr:row>67</xdr:row>
      <xdr:rowOff>104775</xdr:rowOff>
    </xdr:to>
    <xdr:sp macro="" textlink="">
      <xdr:nvSpPr>
        <xdr:cNvPr id="16" name="Ellipse 15">
          <a:extLst>
            <a:ext uri="{FF2B5EF4-FFF2-40B4-BE49-F238E27FC236}">
              <a16:creationId xmlns:a16="http://schemas.microsoft.com/office/drawing/2014/main" id="{D6029D61-F783-4DB1-ABEE-444AA83F3543}"/>
            </a:ext>
          </a:extLst>
        </xdr:cNvPr>
        <xdr:cNvSpPr/>
      </xdr:nvSpPr>
      <xdr:spPr>
        <a:xfrm>
          <a:off x="1133475" y="13125450"/>
          <a:ext cx="114300" cy="11430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23</xdr:col>
      <xdr:colOff>409575</xdr:colOff>
      <xdr:row>66</xdr:row>
      <xdr:rowOff>66675</xdr:rowOff>
    </xdr:from>
    <xdr:to>
      <xdr:col>23</xdr:col>
      <xdr:colOff>523875</xdr:colOff>
      <xdr:row>67</xdr:row>
      <xdr:rowOff>19050</xdr:rowOff>
    </xdr:to>
    <xdr:sp macro="" textlink="">
      <xdr:nvSpPr>
        <xdr:cNvPr id="17" name="Ellipse 16">
          <a:extLst>
            <a:ext uri="{FF2B5EF4-FFF2-40B4-BE49-F238E27FC236}">
              <a16:creationId xmlns:a16="http://schemas.microsoft.com/office/drawing/2014/main" id="{FF26A5EA-B8B5-4782-A18E-005C9CFAE395}"/>
            </a:ext>
          </a:extLst>
        </xdr:cNvPr>
        <xdr:cNvSpPr/>
      </xdr:nvSpPr>
      <xdr:spPr>
        <a:xfrm>
          <a:off x="1285875" y="13039725"/>
          <a:ext cx="114300" cy="11430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23</xdr:col>
      <xdr:colOff>561975</xdr:colOff>
      <xdr:row>67</xdr:row>
      <xdr:rowOff>19050</xdr:rowOff>
    </xdr:from>
    <xdr:to>
      <xdr:col>24</xdr:col>
      <xdr:colOff>28575</xdr:colOff>
      <xdr:row>67</xdr:row>
      <xdr:rowOff>133350</xdr:rowOff>
    </xdr:to>
    <xdr:sp macro="" textlink="">
      <xdr:nvSpPr>
        <xdr:cNvPr id="18" name="Ellipse 17">
          <a:extLst>
            <a:ext uri="{FF2B5EF4-FFF2-40B4-BE49-F238E27FC236}">
              <a16:creationId xmlns:a16="http://schemas.microsoft.com/office/drawing/2014/main" id="{5BD0D590-4726-41CD-B8B2-AAA25E8CB878}"/>
            </a:ext>
          </a:extLst>
        </xdr:cNvPr>
        <xdr:cNvSpPr/>
      </xdr:nvSpPr>
      <xdr:spPr>
        <a:xfrm>
          <a:off x="1438275" y="13154025"/>
          <a:ext cx="114300" cy="114300"/>
        </a:xfrm>
        <a:prstGeom prst="ellipse">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31</xdr:col>
      <xdr:colOff>180975</xdr:colOff>
      <xdr:row>62</xdr:row>
      <xdr:rowOff>38100</xdr:rowOff>
    </xdr:from>
    <xdr:to>
      <xdr:col>38</xdr:col>
      <xdr:colOff>47625</xdr:colOff>
      <xdr:row>71</xdr:row>
      <xdr:rowOff>95250</xdr:rowOff>
    </xdr:to>
    <xdr:sp macro="" textlink="">
      <xdr:nvSpPr>
        <xdr:cNvPr id="19" name="Rectangle 18">
          <a:extLst>
            <a:ext uri="{FF2B5EF4-FFF2-40B4-BE49-F238E27FC236}">
              <a16:creationId xmlns:a16="http://schemas.microsoft.com/office/drawing/2014/main" id="{8DBA60FD-0FF1-4BFC-9647-6259F98356C8}"/>
            </a:ext>
          </a:extLst>
        </xdr:cNvPr>
        <xdr:cNvSpPr/>
      </xdr:nvSpPr>
      <xdr:spPr>
        <a:xfrm>
          <a:off x="6238875" y="12363450"/>
          <a:ext cx="4629150" cy="1533525"/>
        </a:xfrm>
        <a:prstGeom prst="rect">
          <a:avLst/>
        </a:prstGeom>
        <a:ln w="34925">
          <a:solidFill>
            <a:srgbClr val="FFFFFF"/>
          </a:solidFill>
        </a:ln>
        <a:effectLst>
          <a:outerShdw blurRad="317500" dir="2700000" algn="ctr">
            <a:srgbClr val="000000">
              <a:alpha val="43000"/>
            </a:srgbClr>
          </a:outerShdw>
        </a:effectLst>
        <a:scene3d>
          <a:camera prst="perspectiveFront" fov="2700000">
            <a:rot lat="19086000" lon="19067999" rev="3108000"/>
          </a:camera>
          <a:lightRig rig="threePt" dir="t">
            <a:rot lat="0" lon="0" rev="0"/>
          </a:lightRig>
        </a:scene3d>
        <a:sp3d extrusionH="38100" prstMaterial="clear">
          <a:bevelT w="260350" h="50800" prst="softRound"/>
          <a:bevelB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31</xdr:col>
      <xdr:colOff>428625</xdr:colOff>
      <xdr:row>62</xdr:row>
      <xdr:rowOff>133350</xdr:rowOff>
    </xdr:from>
    <xdr:to>
      <xdr:col>37</xdr:col>
      <xdr:colOff>581025</xdr:colOff>
      <xdr:row>70</xdr:row>
      <xdr:rowOff>66675</xdr:rowOff>
    </xdr:to>
    <xdr:sp macro="" textlink="">
      <xdr:nvSpPr>
        <xdr:cNvPr id="20" name="Rectangle 19">
          <a:extLst>
            <a:ext uri="{FF2B5EF4-FFF2-40B4-BE49-F238E27FC236}">
              <a16:creationId xmlns:a16="http://schemas.microsoft.com/office/drawing/2014/main" id="{78A669C0-8E70-4BB4-94C5-5B7FAB66D799}"/>
            </a:ext>
          </a:extLst>
        </xdr:cNvPr>
        <xdr:cNvSpPr/>
      </xdr:nvSpPr>
      <xdr:spPr>
        <a:xfrm>
          <a:off x="6486525" y="12458700"/>
          <a:ext cx="4133850" cy="1247775"/>
        </a:xfrm>
        <a:prstGeom prst="rect">
          <a:avLst/>
        </a:prstGeom>
        <a:solidFill>
          <a:srgbClr val="000099"/>
        </a:solidFill>
        <a:ln w="34925">
          <a:solidFill>
            <a:srgbClr val="FFFFFF"/>
          </a:solidFill>
        </a:ln>
        <a:effectLst>
          <a:outerShdw blurRad="317500" dir="2700000" algn="ctr">
            <a:srgbClr val="000000">
              <a:alpha val="43000"/>
            </a:srgbClr>
          </a:outerShdw>
        </a:effectLst>
        <a:scene3d>
          <a:camera prst="perspectiveFront" fov="2700000">
            <a:rot lat="19086000" lon="19067999" rev="3108000"/>
          </a:camera>
          <a:lightRig rig="threePt" dir="t">
            <a:rot lat="0" lon="0" rev="0"/>
          </a:lightRig>
        </a:scene3d>
        <a:sp3d extrusionH="38100" prstMaterial="clear">
          <a:bevelT w="260350" h="50800" prst="softRound"/>
          <a:bevelB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32</xdr:col>
      <xdr:colOff>76200</xdr:colOff>
      <xdr:row>62</xdr:row>
      <xdr:rowOff>123825</xdr:rowOff>
    </xdr:from>
    <xdr:to>
      <xdr:col>37</xdr:col>
      <xdr:colOff>285750</xdr:colOff>
      <xdr:row>69</xdr:row>
      <xdr:rowOff>47625</xdr:rowOff>
    </xdr:to>
    <xdr:sp macro="" textlink="">
      <xdr:nvSpPr>
        <xdr:cNvPr id="21" name="Rectangle 20">
          <a:extLst>
            <a:ext uri="{FF2B5EF4-FFF2-40B4-BE49-F238E27FC236}">
              <a16:creationId xmlns:a16="http://schemas.microsoft.com/office/drawing/2014/main" id="{41131B51-ADEB-4DE7-AB5D-0E06476E6882}"/>
            </a:ext>
          </a:extLst>
        </xdr:cNvPr>
        <xdr:cNvSpPr/>
      </xdr:nvSpPr>
      <xdr:spPr>
        <a:xfrm>
          <a:off x="6781800" y="12449175"/>
          <a:ext cx="3543300" cy="1076325"/>
        </a:xfrm>
        <a:prstGeom prst="rect">
          <a:avLst/>
        </a:prstGeom>
        <a:solidFill>
          <a:srgbClr val="FF9999"/>
        </a:solidFill>
        <a:ln w="34925">
          <a:solidFill>
            <a:srgbClr val="FFFFFF"/>
          </a:solidFill>
        </a:ln>
        <a:effectLst>
          <a:outerShdw blurRad="317500" dir="2700000" algn="ctr">
            <a:srgbClr val="000000">
              <a:alpha val="43000"/>
            </a:srgbClr>
          </a:outerShdw>
        </a:effectLst>
        <a:scene3d>
          <a:camera prst="perspectiveFront" fov="2700000">
            <a:rot lat="19086000" lon="19067999" rev="3108000"/>
          </a:camera>
          <a:lightRig rig="threePt" dir="t">
            <a:rot lat="0" lon="0" rev="0"/>
          </a:lightRig>
        </a:scene3d>
        <a:sp3d extrusionH="38100" prstMaterial="clear">
          <a:bevelT w="260350" h="50800" prst="softRound"/>
          <a:bevelB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fr-FR" sz="1100"/>
        </a:p>
      </xdr:txBody>
    </xdr:sp>
    <xdr:clientData/>
  </xdr:twoCellAnchor>
  <xdr:twoCellAnchor>
    <xdr:from>
      <xdr:col>24</xdr:col>
      <xdr:colOff>0</xdr:colOff>
      <xdr:row>78</xdr:row>
      <xdr:rowOff>0</xdr:rowOff>
    </xdr:from>
    <xdr:to>
      <xdr:col>31</xdr:col>
      <xdr:colOff>38100</xdr:colOff>
      <xdr:row>94</xdr:row>
      <xdr:rowOff>152400</xdr:rowOff>
    </xdr:to>
    <xdr:graphicFrame macro="">
      <xdr:nvGraphicFramePr>
        <xdr:cNvPr id="22" name="Diagramme 21">
          <a:extLst>
            <a:ext uri="{FF2B5EF4-FFF2-40B4-BE49-F238E27FC236}">
              <a16:creationId xmlns:a16="http://schemas.microsoft.com/office/drawing/2014/main" id="{4CC29E9D-3577-4C05-B6B0-818E730706CA}"/>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2" r:lo="rId13" r:qs="rId14" r:cs="rId15"/>
        </a:graphicData>
      </a:graphic>
    </xdr:graphicFrame>
    <xdr:clientData/>
  </xdr:twoCellAnchor>
  <xdr:twoCellAnchor>
    <xdr:from>
      <xdr:col>22</xdr:col>
      <xdr:colOff>0</xdr:colOff>
      <xdr:row>45</xdr:row>
      <xdr:rowOff>0</xdr:rowOff>
    </xdr:from>
    <xdr:to>
      <xdr:col>27</xdr:col>
      <xdr:colOff>428625</xdr:colOff>
      <xdr:row>47</xdr:row>
      <xdr:rowOff>117270</xdr:rowOff>
    </xdr:to>
    <xdr:sp macro="" textlink="">
      <xdr:nvSpPr>
        <xdr:cNvPr id="23" name="Organigramme : Disque magnétique 22">
          <a:extLst>
            <a:ext uri="{FF2B5EF4-FFF2-40B4-BE49-F238E27FC236}">
              <a16:creationId xmlns:a16="http://schemas.microsoft.com/office/drawing/2014/main" id="{F66070E5-325B-4CA3-B9A3-EEBEBE64F07C}"/>
            </a:ext>
          </a:extLst>
        </xdr:cNvPr>
        <xdr:cNvSpPr/>
      </xdr:nvSpPr>
      <xdr:spPr>
        <a:xfrm>
          <a:off x="1524000" y="7334250"/>
          <a:ext cx="4238625" cy="498270"/>
        </a:xfrm>
        <a:prstGeom prst="flowChartMagneticDisk">
          <a:avLst/>
        </a:prstGeom>
        <a:blipFill>
          <a:blip xmlns:r="http://schemas.openxmlformats.org/officeDocument/2006/relationships" r:embed="rId17">
            <a:duotone>
              <a:schemeClr val="accent4">
                <a:shade val="45000"/>
                <a:satMod val="135000"/>
              </a:schemeClr>
              <a:prstClr val="white"/>
            </a:duotone>
          </a:blip>
          <a:tile tx="0" ty="0" sx="100000" sy="100000" flip="none" algn="tl"/>
        </a:blipFill>
        <a:ln>
          <a:solidFill>
            <a:schemeClr val="bg2">
              <a:lumMod val="75000"/>
            </a:schemeClr>
          </a:solidFill>
        </a:ln>
      </xdr:spPr>
      <xdr:style>
        <a:lnRef idx="3">
          <a:schemeClr val="lt1"/>
        </a:lnRef>
        <a:fillRef idx="1">
          <a:schemeClr val="accent2"/>
        </a:fillRef>
        <a:effectRef idx="1">
          <a:schemeClr val="accent2"/>
        </a:effectRef>
        <a:fontRef idx="minor">
          <a:schemeClr val="lt1"/>
        </a:fontRef>
      </xdr:style>
      <xdr:txBody>
        <a:bodyPr vertOverflow="clip" horzOverflow="clip" rtlCol="0" anchor="t"/>
        <a:lstStyle/>
        <a:p>
          <a:endParaRPr lang="fr-FR"/>
        </a:p>
      </xdr:txBody>
    </xdr:sp>
    <xdr:clientData/>
  </xdr:twoCellAnchor>
  <xdr:twoCellAnchor>
    <xdr:from>
      <xdr:col>22</xdr:col>
      <xdr:colOff>0</xdr:colOff>
      <xdr:row>49</xdr:row>
      <xdr:rowOff>0</xdr:rowOff>
    </xdr:from>
    <xdr:to>
      <xdr:col>27</xdr:col>
      <xdr:colOff>438150</xdr:colOff>
      <xdr:row>50</xdr:row>
      <xdr:rowOff>65191</xdr:rowOff>
    </xdr:to>
    <xdr:sp macro="" textlink="">
      <xdr:nvSpPr>
        <xdr:cNvPr id="24" name="Organigramme : Disque magnétique 23">
          <a:extLst>
            <a:ext uri="{FF2B5EF4-FFF2-40B4-BE49-F238E27FC236}">
              <a16:creationId xmlns:a16="http://schemas.microsoft.com/office/drawing/2014/main" id="{FD08F456-67D4-4F93-9AE0-C018A7B86DE7}"/>
            </a:ext>
          </a:extLst>
        </xdr:cNvPr>
        <xdr:cNvSpPr/>
      </xdr:nvSpPr>
      <xdr:spPr>
        <a:xfrm>
          <a:off x="1524000" y="8096250"/>
          <a:ext cx="4248150" cy="255691"/>
        </a:xfrm>
        <a:prstGeom prst="flowChartMagneticDisk">
          <a:avLst/>
        </a:prstGeom>
        <a:solidFill>
          <a:srgbClr val="CC66FF"/>
        </a:solidFill>
        <a:ln>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a:effectLst>
          <a:glow rad="63500">
            <a:schemeClr val="bg1">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fr-FR"/>
        </a:p>
      </xdr:txBody>
    </xdr:sp>
    <xdr:clientData/>
  </xdr:twoCellAnchor>
  <xdr:twoCellAnchor>
    <xdr:from>
      <xdr:col>22</xdr:col>
      <xdr:colOff>0</xdr:colOff>
      <xdr:row>52</xdr:row>
      <xdr:rowOff>0</xdr:rowOff>
    </xdr:from>
    <xdr:to>
      <xdr:col>27</xdr:col>
      <xdr:colOff>438150</xdr:colOff>
      <xdr:row>54</xdr:row>
      <xdr:rowOff>142875</xdr:rowOff>
    </xdr:to>
    <xdr:sp macro="" textlink="">
      <xdr:nvSpPr>
        <xdr:cNvPr id="25" name="Organigramme : Disque magnétique 24">
          <a:extLst>
            <a:ext uri="{FF2B5EF4-FFF2-40B4-BE49-F238E27FC236}">
              <a16:creationId xmlns:a16="http://schemas.microsoft.com/office/drawing/2014/main" id="{21FE87C6-7BB0-4735-8B51-65E15AF7ECE8}"/>
            </a:ext>
          </a:extLst>
        </xdr:cNvPr>
        <xdr:cNvSpPr/>
      </xdr:nvSpPr>
      <xdr:spPr>
        <a:xfrm>
          <a:off x="1524000" y="8667750"/>
          <a:ext cx="4248150" cy="523875"/>
        </a:xfrm>
        <a:prstGeom prst="flowChartMagneticDisk">
          <a:avLst/>
        </a:prstGeom>
        <a:gradFill>
          <a:gsLst>
            <a:gs pos="0">
              <a:srgbClr val="FF66FF"/>
            </a:gs>
            <a:gs pos="74000">
              <a:srgbClr val="FFFF66"/>
            </a:gs>
            <a:gs pos="83000">
              <a:srgbClr val="FFFF66"/>
            </a:gs>
            <a:gs pos="100000">
              <a:srgbClr val="FFFF66"/>
            </a:gs>
          </a:gsLst>
          <a:lin ang="5400000" scaled="1"/>
        </a:gradFill>
        <a:ln>
          <a:gradFill>
            <a:gsLst>
              <a:gs pos="0">
                <a:schemeClr val="accent1">
                  <a:lumMod val="5000"/>
                  <a:lumOff val="95000"/>
                </a:schemeClr>
              </a:gs>
              <a:gs pos="74000">
                <a:schemeClr val="accent1">
                  <a:lumMod val="45000"/>
                  <a:lumOff val="55000"/>
                </a:schemeClr>
              </a:gs>
              <a:gs pos="83000">
                <a:schemeClr val="accent1">
                  <a:lumMod val="45000"/>
                  <a:lumOff val="55000"/>
                </a:schemeClr>
              </a:gs>
              <a:gs pos="100000">
                <a:schemeClr val="accent1">
                  <a:lumMod val="30000"/>
                  <a:lumOff val="70000"/>
                </a:schemeClr>
              </a:gs>
            </a:gsLst>
            <a:lin ang="5400000" scaled="1"/>
          </a:gradFill>
        </a:ln>
        <a:effectLst>
          <a:glow rad="63500">
            <a:schemeClr val="bg1">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fr-FR"/>
        </a:p>
      </xdr:txBody>
    </xdr:sp>
    <xdr:clientData/>
  </xdr:twoCellAnchor>
  <xdr:twoCellAnchor>
    <xdr:from>
      <xdr:col>22</xdr:col>
      <xdr:colOff>0</xdr:colOff>
      <xdr:row>56</xdr:row>
      <xdr:rowOff>0</xdr:rowOff>
    </xdr:from>
    <xdr:to>
      <xdr:col>27</xdr:col>
      <xdr:colOff>438150</xdr:colOff>
      <xdr:row>59</xdr:row>
      <xdr:rowOff>38224</xdr:rowOff>
    </xdr:to>
    <xdr:sp macro="" textlink="">
      <xdr:nvSpPr>
        <xdr:cNvPr id="26" name="Organigramme : Disque magnétique 25">
          <a:extLst>
            <a:ext uri="{FF2B5EF4-FFF2-40B4-BE49-F238E27FC236}">
              <a16:creationId xmlns:a16="http://schemas.microsoft.com/office/drawing/2014/main" id="{9303380E-92A4-4077-A021-74011A66874B}"/>
            </a:ext>
          </a:extLst>
        </xdr:cNvPr>
        <xdr:cNvSpPr/>
      </xdr:nvSpPr>
      <xdr:spPr>
        <a:xfrm>
          <a:off x="1524000" y="9429750"/>
          <a:ext cx="4248150" cy="609724"/>
        </a:xfrm>
        <a:prstGeom prst="flowChartMagneticDisk">
          <a:avLst/>
        </a:prstGeom>
        <a:solidFill>
          <a:srgbClr val="FFFF99"/>
        </a:solidFill>
        <a:ln>
          <a:solidFill>
            <a:schemeClr val="bg2">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endParaRPr lang="fr-FR"/>
        </a:p>
      </xdr:txBody>
    </xdr:sp>
    <xdr:clientData/>
  </xdr:twoCellAnchor>
  <xdr:twoCellAnchor>
    <xdr:from>
      <xdr:col>30</xdr:col>
      <xdr:colOff>0</xdr:colOff>
      <xdr:row>45</xdr:row>
      <xdr:rowOff>0</xdr:rowOff>
    </xdr:from>
    <xdr:to>
      <xdr:col>36</xdr:col>
      <xdr:colOff>0</xdr:colOff>
      <xdr:row>59</xdr:row>
      <xdr:rowOff>76200</xdr:rowOff>
    </xdr:to>
    <xdr:graphicFrame macro="">
      <xdr:nvGraphicFramePr>
        <xdr:cNvPr id="27" name="Graphique 9">
          <a:extLst>
            <a:ext uri="{FF2B5EF4-FFF2-40B4-BE49-F238E27FC236}">
              <a16:creationId xmlns:a16="http://schemas.microsoft.com/office/drawing/2014/main" id="{1B261E84-3E04-4A7F-8B73-B865EA7F31D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476251</xdr:colOff>
      <xdr:row>131</xdr:row>
      <xdr:rowOff>38099</xdr:rowOff>
    </xdr:from>
    <xdr:to>
      <xdr:col>11</xdr:col>
      <xdr:colOff>57151</xdr:colOff>
      <xdr:row>149</xdr:row>
      <xdr:rowOff>57117</xdr:rowOff>
    </xdr:to>
    <xdr:pic>
      <xdr:nvPicPr>
        <xdr:cNvPr id="2" name="Image 1">
          <a:extLst>
            <a:ext uri="{FF2B5EF4-FFF2-40B4-BE49-F238E27FC236}">
              <a16:creationId xmlns:a16="http://schemas.microsoft.com/office/drawing/2014/main" id="{BD5806B2-7259-4037-AA58-1592A11B20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23901" y="26917649"/>
          <a:ext cx="7391400" cy="391474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0</xdr:col>
      <xdr:colOff>209550</xdr:colOff>
      <xdr:row>70</xdr:row>
      <xdr:rowOff>142875</xdr:rowOff>
    </xdr:from>
    <xdr:to>
      <xdr:col>0</xdr:col>
      <xdr:colOff>209550</xdr:colOff>
      <xdr:row>111</xdr:row>
      <xdr:rowOff>171450</xdr:rowOff>
    </xdr:to>
    <xdr:sp macro="" textlink="">
      <xdr:nvSpPr>
        <xdr:cNvPr id="2" name="Line 6">
          <a:extLst>
            <a:ext uri="{FF2B5EF4-FFF2-40B4-BE49-F238E27FC236}">
              <a16:creationId xmlns:a16="http://schemas.microsoft.com/office/drawing/2014/main" id="{D192F5AE-347C-456D-BE7B-6315C590FF84}"/>
            </a:ext>
          </a:extLst>
        </xdr:cNvPr>
        <xdr:cNvSpPr>
          <a:spLocks noChangeShapeType="1"/>
        </xdr:cNvSpPr>
      </xdr:nvSpPr>
      <xdr:spPr bwMode="auto">
        <a:xfrm>
          <a:off x="209550" y="14449425"/>
          <a:ext cx="0" cy="8229600"/>
        </a:xfrm>
        <a:prstGeom prst="line">
          <a:avLst/>
        </a:prstGeom>
        <a:noFill/>
        <a:ln w="12065">
          <a:solidFill>
            <a:srgbClr val="C8C8C8"/>
          </a:solidFill>
          <a:round/>
          <a:headEnd/>
          <a:tailEnd/>
        </a:ln>
        <a:extLst>
          <a:ext uri="{909E8E84-426E-40DD-AFC4-6F175D3DCCD1}">
            <a14:hiddenFill xmlns:a14="http://schemas.microsoft.com/office/drawing/2010/main">
              <a:noFill/>
            </a14:hiddenFill>
          </a:ext>
        </a:extLst>
      </xdr:spPr>
    </xdr:sp>
    <xdr:clientData/>
  </xdr:twoCellAnchor>
  <xdr:twoCellAnchor>
    <xdr:from>
      <xdr:col>0</xdr:col>
      <xdr:colOff>190500</xdr:colOff>
      <xdr:row>70</xdr:row>
      <xdr:rowOff>142875</xdr:rowOff>
    </xdr:from>
    <xdr:to>
      <xdr:col>0</xdr:col>
      <xdr:colOff>190500</xdr:colOff>
      <xdr:row>120</xdr:row>
      <xdr:rowOff>9525</xdr:rowOff>
    </xdr:to>
    <xdr:sp macro="" textlink="">
      <xdr:nvSpPr>
        <xdr:cNvPr id="3" name="Line 5">
          <a:extLst>
            <a:ext uri="{FF2B5EF4-FFF2-40B4-BE49-F238E27FC236}">
              <a16:creationId xmlns:a16="http://schemas.microsoft.com/office/drawing/2014/main" id="{A2F35815-A9D2-40FE-9557-68228D136A82}"/>
            </a:ext>
          </a:extLst>
        </xdr:cNvPr>
        <xdr:cNvSpPr>
          <a:spLocks noChangeShapeType="1"/>
        </xdr:cNvSpPr>
      </xdr:nvSpPr>
      <xdr:spPr bwMode="auto">
        <a:xfrm>
          <a:off x="190500" y="14449425"/>
          <a:ext cx="0" cy="9782175"/>
        </a:xfrm>
        <a:prstGeom prst="line">
          <a:avLst/>
        </a:prstGeom>
        <a:noFill/>
        <a:ln w="12065">
          <a:solidFill>
            <a:srgbClr val="CECECE"/>
          </a:solidFill>
          <a:round/>
          <a:headEnd/>
          <a:tailEnd/>
        </a:ln>
        <a:extLst>
          <a:ext uri="{909E8E84-426E-40DD-AFC4-6F175D3DCCD1}">
            <a14:hiddenFill xmlns:a14="http://schemas.microsoft.com/office/drawing/2010/main">
              <a:noFill/>
            </a14:hiddenFill>
          </a:ext>
        </a:extLst>
      </xdr:spPr>
      <xdr:txBody>
        <a:bodyPr/>
        <a:lstStyle/>
        <a:p>
          <a:r>
            <a:rPr lang="fr-FR"/>
            <a:t>=</a:t>
          </a: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638175</xdr:colOff>
      <xdr:row>37</xdr:row>
      <xdr:rowOff>104775</xdr:rowOff>
    </xdr:from>
    <xdr:to>
      <xdr:col>13</xdr:col>
      <xdr:colOff>714375</xdr:colOff>
      <xdr:row>49</xdr:row>
      <xdr:rowOff>57150</xdr:rowOff>
    </xdr:to>
    <xdr:pic>
      <xdr:nvPicPr>
        <xdr:cNvPr id="2" name="Image 1">
          <a:extLst>
            <a:ext uri="{FF2B5EF4-FFF2-40B4-BE49-F238E27FC236}">
              <a16:creationId xmlns:a16="http://schemas.microsoft.com/office/drawing/2014/main" id="{4A614317-2A03-4C2C-9C55-F09D9534CDC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696325" y="8010525"/>
          <a:ext cx="1638300" cy="2352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19050</xdr:colOff>
      <xdr:row>220</xdr:row>
      <xdr:rowOff>85725</xdr:rowOff>
    </xdr:from>
    <xdr:to>
      <xdr:col>4</xdr:col>
      <xdr:colOff>466725</xdr:colOff>
      <xdr:row>227</xdr:row>
      <xdr:rowOff>0</xdr:rowOff>
    </xdr:to>
    <xdr:pic>
      <xdr:nvPicPr>
        <xdr:cNvPr id="2" name="Image 1">
          <a:extLst>
            <a:ext uri="{FF2B5EF4-FFF2-40B4-BE49-F238E27FC236}">
              <a16:creationId xmlns:a16="http://schemas.microsoft.com/office/drawing/2014/main" id="{B9ADD4F3-94E6-4DC3-B3C9-B4B844B652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47750" y="46110525"/>
          <a:ext cx="2009775" cy="1314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234</xdr:row>
      <xdr:rowOff>0</xdr:rowOff>
    </xdr:from>
    <xdr:to>
      <xdr:col>5</xdr:col>
      <xdr:colOff>704850</xdr:colOff>
      <xdr:row>239</xdr:row>
      <xdr:rowOff>161925</xdr:rowOff>
    </xdr:to>
    <xdr:pic>
      <xdr:nvPicPr>
        <xdr:cNvPr id="3" name="Image 3">
          <a:extLst>
            <a:ext uri="{FF2B5EF4-FFF2-40B4-BE49-F238E27FC236}">
              <a16:creationId xmlns:a16="http://schemas.microsoft.com/office/drawing/2014/main" id="{2DB4E75A-130A-4037-9B4B-F08B15F795A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28700" y="48825150"/>
          <a:ext cx="304800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244</xdr:row>
      <xdr:rowOff>0</xdr:rowOff>
    </xdr:from>
    <xdr:to>
      <xdr:col>4</xdr:col>
      <xdr:colOff>0</xdr:colOff>
      <xdr:row>249</xdr:row>
      <xdr:rowOff>190500</xdr:rowOff>
    </xdr:to>
    <xdr:pic>
      <xdr:nvPicPr>
        <xdr:cNvPr id="4" name="Image 4">
          <a:extLst>
            <a:ext uri="{FF2B5EF4-FFF2-40B4-BE49-F238E27FC236}">
              <a16:creationId xmlns:a16="http://schemas.microsoft.com/office/drawing/2014/main" id="{0947C7A8-6F62-40B6-923E-6E7800D0E74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28700" y="50825400"/>
          <a:ext cx="15621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255</xdr:row>
      <xdr:rowOff>0</xdr:rowOff>
    </xdr:from>
    <xdr:to>
      <xdr:col>4</xdr:col>
      <xdr:colOff>752475</xdr:colOff>
      <xdr:row>260</xdr:row>
      <xdr:rowOff>104775</xdr:rowOff>
    </xdr:to>
    <xdr:pic>
      <xdr:nvPicPr>
        <xdr:cNvPr id="5" name="Image 5">
          <a:extLst>
            <a:ext uri="{FF2B5EF4-FFF2-40B4-BE49-F238E27FC236}">
              <a16:creationId xmlns:a16="http://schemas.microsoft.com/office/drawing/2014/main" id="{130053BE-4F6C-410C-A351-CE00495690C8}"/>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28700" y="53025675"/>
          <a:ext cx="231457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161925</xdr:colOff>
      <xdr:row>95</xdr:row>
      <xdr:rowOff>95250</xdr:rowOff>
    </xdr:from>
    <xdr:to>
      <xdr:col>8</xdr:col>
      <xdr:colOff>752475</xdr:colOff>
      <xdr:row>118</xdr:row>
      <xdr:rowOff>152400</xdr:rowOff>
    </xdr:to>
    <xdr:pic>
      <xdr:nvPicPr>
        <xdr:cNvPr id="6" name="Image 6">
          <a:extLst>
            <a:ext uri="{FF2B5EF4-FFF2-40B4-BE49-F238E27FC236}">
              <a16:creationId xmlns:a16="http://schemas.microsoft.com/office/drawing/2014/main" id="{3F6AB6B8-0407-481E-9726-249608E2A28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52725" y="21107400"/>
          <a:ext cx="3714750" cy="4657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752475</xdr:colOff>
      <xdr:row>120</xdr:row>
      <xdr:rowOff>142875</xdr:rowOff>
    </xdr:from>
    <xdr:to>
      <xdr:col>8</xdr:col>
      <xdr:colOff>771525</xdr:colOff>
      <xdr:row>130</xdr:row>
      <xdr:rowOff>85725</xdr:rowOff>
    </xdr:to>
    <xdr:pic>
      <xdr:nvPicPr>
        <xdr:cNvPr id="7" name="Image 7">
          <a:extLst>
            <a:ext uri="{FF2B5EF4-FFF2-40B4-BE49-F238E27FC236}">
              <a16:creationId xmlns:a16="http://schemas.microsoft.com/office/drawing/2014/main" id="{019FCD0D-0F10-4876-9DEA-9B1C3D904F5E}"/>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562225" y="26155650"/>
          <a:ext cx="39243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76200</xdr:colOff>
      <xdr:row>133</xdr:row>
      <xdr:rowOff>190500</xdr:rowOff>
    </xdr:from>
    <xdr:to>
      <xdr:col>8</xdr:col>
      <xdr:colOff>714375</xdr:colOff>
      <xdr:row>146</xdr:row>
      <xdr:rowOff>142875</xdr:rowOff>
    </xdr:to>
    <xdr:pic>
      <xdr:nvPicPr>
        <xdr:cNvPr id="8" name="Image 9">
          <a:extLst>
            <a:ext uri="{FF2B5EF4-FFF2-40B4-BE49-F238E27FC236}">
              <a16:creationId xmlns:a16="http://schemas.microsoft.com/office/drawing/2014/main" id="{A3266A0E-5841-44FF-BBB7-7A5DF9FC88EC}"/>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667000" y="28803600"/>
          <a:ext cx="3762375" cy="254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762000</xdr:colOff>
      <xdr:row>148</xdr:row>
      <xdr:rowOff>152400</xdr:rowOff>
    </xdr:from>
    <xdr:to>
      <xdr:col>8</xdr:col>
      <xdr:colOff>523875</xdr:colOff>
      <xdr:row>160</xdr:row>
      <xdr:rowOff>114300</xdr:rowOff>
    </xdr:to>
    <xdr:pic>
      <xdr:nvPicPr>
        <xdr:cNvPr id="9" name="Image 10">
          <a:extLst>
            <a:ext uri="{FF2B5EF4-FFF2-40B4-BE49-F238E27FC236}">
              <a16:creationId xmlns:a16="http://schemas.microsoft.com/office/drawing/2014/main" id="{BBFFD701-34D8-40B0-A65B-84503079A7FC}"/>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571750" y="31746825"/>
          <a:ext cx="3667125" cy="2324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oneCellAnchor>
    <xdr:from>
      <xdr:col>12</xdr:col>
      <xdr:colOff>323850</xdr:colOff>
      <xdr:row>218</xdr:row>
      <xdr:rowOff>57150</xdr:rowOff>
    </xdr:from>
    <xdr:ext cx="5789295" cy="2485390"/>
    <xdr:pic>
      <xdr:nvPicPr>
        <xdr:cNvPr id="2" name="Image 1">
          <a:extLst>
            <a:ext uri="{FF2B5EF4-FFF2-40B4-BE49-F238E27FC236}">
              <a16:creationId xmlns:a16="http://schemas.microsoft.com/office/drawing/2014/main" id="{18465472-9A27-4F88-9F68-1138AA5B1AF6}"/>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3973175" y="49891950"/>
          <a:ext cx="5789295" cy="2485390"/>
        </a:xfrm>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twoCellAnchor>
    <xdr:from>
      <xdr:col>3</xdr:col>
      <xdr:colOff>276225</xdr:colOff>
      <xdr:row>3</xdr:row>
      <xdr:rowOff>47625</xdr:rowOff>
    </xdr:from>
    <xdr:to>
      <xdr:col>3</xdr:col>
      <xdr:colOff>276225</xdr:colOff>
      <xdr:row>5</xdr:row>
      <xdr:rowOff>66675</xdr:rowOff>
    </xdr:to>
    <xdr:sp macro="" textlink="">
      <xdr:nvSpPr>
        <xdr:cNvPr id="2" name="Line 1">
          <a:extLst>
            <a:ext uri="{FF2B5EF4-FFF2-40B4-BE49-F238E27FC236}">
              <a16:creationId xmlns:a16="http://schemas.microsoft.com/office/drawing/2014/main" id="{4A23A046-A29D-4B6C-9A07-18995F8FC909}"/>
            </a:ext>
          </a:extLst>
        </xdr:cNvPr>
        <xdr:cNvSpPr>
          <a:spLocks noChangeShapeType="1"/>
        </xdr:cNvSpPr>
      </xdr:nvSpPr>
      <xdr:spPr bwMode="auto">
        <a:xfrm flipH="1">
          <a:off x="2047875" y="552450"/>
          <a:ext cx="0" cy="1238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523875</xdr:colOff>
      <xdr:row>3</xdr:row>
      <xdr:rowOff>47625</xdr:rowOff>
    </xdr:from>
    <xdr:to>
      <xdr:col>5</xdr:col>
      <xdr:colOff>523875</xdr:colOff>
      <xdr:row>5</xdr:row>
      <xdr:rowOff>57150</xdr:rowOff>
    </xdr:to>
    <xdr:sp macro="" textlink="">
      <xdr:nvSpPr>
        <xdr:cNvPr id="3" name="Line 2">
          <a:extLst>
            <a:ext uri="{FF2B5EF4-FFF2-40B4-BE49-F238E27FC236}">
              <a16:creationId xmlns:a16="http://schemas.microsoft.com/office/drawing/2014/main" id="{760FF278-71E6-4695-BC13-F56A3DA246CE}"/>
            </a:ext>
          </a:extLst>
        </xdr:cNvPr>
        <xdr:cNvSpPr>
          <a:spLocks noChangeShapeType="1"/>
        </xdr:cNvSpPr>
      </xdr:nvSpPr>
      <xdr:spPr bwMode="auto">
        <a:xfrm>
          <a:off x="3819525" y="552450"/>
          <a:ext cx="0" cy="1238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504825</xdr:colOff>
      <xdr:row>12</xdr:row>
      <xdr:rowOff>161925</xdr:rowOff>
    </xdr:from>
    <xdr:to>
      <xdr:col>5</xdr:col>
      <xdr:colOff>504825</xdr:colOff>
      <xdr:row>14</xdr:row>
      <xdr:rowOff>133350</xdr:rowOff>
    </xdr:to>
    <xdr:sp macro="" textlink="">
      <xdr:nvSpPr>
        <xdr:cNvPr id="4" name="Line 3">
          <a:extLst>
            <a:ext uri="{FF2B5EF4-FFF2-40B4-BE49-F238E27FC236}">
              <a16:creationId xmlns:a16="http://schemas.microsoft.com/office/drawing/2014/main" id="{BF065200-D707-4BB1-AD24-AB5D6D337B73}"/>
            </a:ext>
          </a:extLst>
        </xdr:cNvPr>
        <xdr:cNvSpPr>
          <a:spLocks noChangeShapeType="1"/>
        </xdr:cNvSpPr>
      </xdr:nvSpPr>
      <xdr:spPr bwMode="auto">
        <a:xfrm flipH="1">
          <a:off x="3800475" y="1847850"/>
          <a:ext cx="0" cy="3143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323850</xdr:colOff>
      <xdr:row>18</xdr:row>
      <xdr:rowOff>9525</xdr:rowOff>
    </xdr:from>
    <xdr:to>
      <xdr:col>2</xdr:col>
      <xdr:colOff>323850</xdr:colOff>
      <xdr:row>18</xdr:row>
      <xdr:rowOff>161925</xdr:rowOff>
    </xdr:to>
    <xdr:sp macro="" textlink="">
      <xdr:nvSpPr>
        <xdr:cNvPr id="5" name="Line 4">
          <a:extLst>
            <a:ext uri="{FF2B5EF4-FFF2-40B4-BE49-F238E27FC236}">
              <a16:creationId xmlns:a16="http://schemas.microsoft.com/office/drawing/2014/main" id="{6D205AD6-3326-4360-AF6C-8E1B4258CF92}"/>
            </a:ext>
          </a:extLst>
        </xdr:cNvPr>
        <xdr:cNvSpPr>
          <a:spLocks noChangeShapeType="1"/>
        </xdr:cNvSpPr>
      </xdr:nvSpPr>
      <xdr:spPr bwMode="auto">
        <a:xfrm flipH="1">
          <a:off x="1333500" y="2781300"/>
          <a:ext cx="0" cy="1524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571500</xdr:colOff>
      <xdr:row>7</xdr:row>
      <xdr:rowOff>161925</xdr:rowOff>
    </xdr:from>
    <xdr:to>
      <xdr:col>5</xdr:col>
      <xdr:colOff>571500</xdr:colOff>
      <xdr:row>10</xdr:row>
      <xdr:rowOff>114300</xdr:rowOff>
    </xdr:to>
    <xdr:sp macro="" textlink="">
      <xdr:nvSpPr>
        <xdr:cNvPr id="6" name="Line 5">
          <a:extLst>
            <a:ext uri="{FF2B5EF4-FFF2-40B4-BE49-F238E27FC236}">
              <a16:creationId xmlns:a16="http://schemas.microsoft.com/office/drawing/2014/main" id="{9D63200F-E4B2-4953-B324-342ABE887052}"/>
            </a:ext>
          </a:extLst>
        </xdr:cNvPr>
        <xdr:cNvSpPr>
          <a:spLocks noChangeShapeType="1"/>
        </xdr:cNvSpPr>
      </xdr:nvSpPr>
      <xdr:spPr bwMode="auto">
        <a:xfrm flipH="1">
          <a:off x="3867150" y="1009650"/>
          <a:ext cx="0" cy="457200"/>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333375</xdr:colOff>
      <xdr:row>13</xdr:row>
      <xdr:rowOff>0</xdr:rowOff>
    </xdr:from>
    <xdr:to>
      <xdr:col>3</xdr:col>
      <xdr:colOff>342900</xdr:colOff>
      <xdr:row>16</xdr:row>
      <xdr:rowOff>142875</xdr:rowOff>
    </xdr:to>
    <xdr:sp macro="" textlink="">
      <xdr:nvSpPr>
        <xdr:cNvPr id="7" name="Line 7">
          <a:extLst>
            <a:ext uri="{FF2B5EF4-FFF2-40B4-BE49-F238E27FC236}">
              <a16:creationId xmlns:a16="http://schemas.microsoft.com/office/drawing/2014/main" id="{18BE14CE-1801-4137-88B3-507C29A364A6}"/>
            </a:ext>
          </a:extLst>
        </xdr:cNvPr>
        <xdr:cNvSpPr>
          <a:spLocks noChangeShapeType="1"/>
        </xdr:cNvSpPr>
      </xdr:nvSpPr>
      <xdr:spPr bwMode="auto">
        <a:xfrm flipH="1">
          <a:off x="2105025" y="1857375"/>
          <a:ext cx="9525" cy="6858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590550</xdr:colOff>
      <xdr:row>32</xdr:row>
      <xdr:rowOff>0</xdr:rowOff>
    </xdr:from>
    <xdr:to>
      <xdr:col>2</xdr:col>
      <xdr:colOff>590550</xdr:colOff>
      <xdr:row>33</xdr:row>
      <xdr:rowOff>142875</xdr:rowOff>
    </xdr:to>
    <xdr:sp macro="" textlink="">
      <xdr:nvSpPr>
        <xdr:cNvPr id="8" name="Line 8">
          <a:extLst>
            <a:ext uri="{FF2B5EF4-FFF2-40B4-BE49-F238E27FC236}">
              <a16:creationId xmlns:a16="http://schemas.microsoft.com/office/drawing/2014/main" id="{638855A5-2F2C-46FF-A93A-7DFDC42D3017}"/>
            </a:ext>
          </a:extLst>
        </xdr:cNvPr>
        <xdr:cNvSpPr>
          <a:spLocks noChangeShapeType="1"/>
        </xdr:cNvSpPr>
      </xdr:nvSpPr>
      <xdr:spPr bwMode="auto">
        <a:xfrm flipH="1">
          <a:off x="1600200" y="5343525"/>
          <a:ext cx="0" cy="3048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323850</xdr:colOff>
      <xdr:row>13</xdr:row>
      <xdr:rowOff>0</xdr:rowOff>
    </xdr:from>
    <xdr:to>
      <xdr:col>2</xdr:col>
      <xdr:colOff>323850</xdr:colOff>
      <xdr:row>16</xdr:row>
      <xdr:rowOff>133350</xdr:rowOff>
    </xdr:to>
    <xdr:sp macro="" textlink="">
      <xdr:nvSpPr>
        <xdr:cNvPr id="9" name="Line 9">
          <a:extLst>
            <a:ext uri="{FF2B5EF4-FFF2-40B4-BE49-F238E27FC236}">
              <a16:creationId xmlns:a16="http://schemas.microsoft.com/office/drawing/2014/main" id="{23CFE545-A5D2-4C08-A546-5252BC64B5E6}"/>
            </a:ext>
          </a:extLst>
        </xdr:cNvPr>
        <xdr:cNvSpPr>
          <a:spLocks noChangeShapeType="1"/>
        </xdr:cNvSpPr>
      </xdr:nvSpPr>
      <xdr:spPr bwMode="auto">
        <a:xfrm flipH="1">
          <a:off x="1333500" y="1857375"/>
          <a:ext cx="0" cy="6762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333375</xdr:colOff>
      <xdr:row>18</xdr:row>
      <xdr:rowOff>0</xdr:rowOff>
    </xdr:from>
    <xdr:to>
      <xdr:col>3</xdr:col>
      <xdr:colOff>333375</xdr:colOff>
      <xdr:row>20</xdr:row>
      <xdr:rowOff>114300</xdr:rowOff>
    </xdr:to>
    <xdr:sp macro="" textlink="">
      <xdr:nvSpPr>
        <xdr:cNvPr id="10" name="Line 10">
          <a:extLst>
            <a:ext uri="{FF2B5EF4-FFF2-40B4-BE49-F238E27FC236}">
              <a16:creationId xmlns:a16="http://schemas.microsoft.com/office/drawing/2014/main" id="{CC7CE963-F0E4-49E5-ADE9-51DB27057F68}"/>
            </a:ext>
          </a:extLst>
        </xdr:cNvPr>
        <xdr:cNvSpPr>
          <a:spLocks noChangeShapeType="1"/>
        </xdr:cNvSpPr>
      </xdr:nvSpPr>
      <xdr:spPr bwMode="auto">
        <a:xfrm>
          <a:off x="2105025" y="2771775"/>
          <a:ext cx="0" cy="4857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523875</xdr:colOff>
      <xdr:row>27</xdr:row>
      <xdr:rowOff>0</xdr:rowOff>
    </xdr:from>
    <xdr:to>
      <xdr:col>3</xdr:col>
      <xdr:colOff>114300</xdr:colOff>
      <xdr:row>28</xdr:row>
      <xdr:rowOff>76200</xdr:rowOff>
    </xdr:to>
    <xdr:sp macro="" textlink="">
      <xdr:nvSpPr>
        <xdr:cNvPr id="11" name="Line 11">
          <a:extLst>
            <a:ext uri="{FF2B5EF4-FFF2-40B4-BE49-F238E27FC236}">
              <a16:creationId xmlns:a16="http://schemas.microsoft.com/office/drawing/2014/main" id="{93C6FB95-8512-4B11-9784-3C717AB8035C}"/>
            </a:ext>
          </a:extLst>
        </xdr:cNvPr>
        <xdr:cNvSpPr>
          <a:spLocks noChangeShapeType="1"/>
        </xdr:cNvSpPr>
      </xdr:nvSpPr>
      <xdr:spPr bwMode="auto">
        <a:xfrm flipH="1">
          <a:off x="1533525" y="4457700"/>
          <a:ext cx="352425" cy="2476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581025</xdr:colOff>
      <xdr:row>30</xdr:row>
      <xdr:rowOff>9525</xdr:rowOff>
    </xdr:from>
    <xdr:to>
      <xdr:col>2</xdr:col>
      <xdr:colOff>581025</xdr:colOff>
      <xdr:row>30</xdr:row>
      <xdr:rowOff>152400</xdr:rowOff>
    </xdr:to>
    <xdr:sp macro="" textlink="">
      <xdr:nvSpPr>
        <xdr:cNvPr id="12" name="Line 12">
          <a:extLst>
            <a:ext uri="{FF2B5EF4-FFF2-40B4-BE49-F238E27FC236}">
              <a16:creationId xmlns:a16="http://schemas.microsoft.com/office/drawing/2014/main" id="{CE192D55-73AE-421B-9EB2-66D24BAFF89B}"/>
            </a:ext>
          </a:extLst>
        </xdr:cNvPr>
        <xdr:cNvSpPr>
          <a:spLocks noChangeShapeType="1"/>
        </xdr:cNvSpPr>
      </xdr:nvSpPr>
      <xdr:spPr bwMode="auto">
        <a:xfrm>
          <a:off x="1590675" y="5010150"/>
          <a:ext cx="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133350</xdr:colOff>
      <xdr:row>27</xdr:row>
      <xdr:rowOff>9525</xdr:rowOff>
    </xdr:from>
    <xdr:to>
      <xdr:col>4</xdr:col>
      <xdr:colOff>390525</xdr:colOff>
      <xdr:row>28</xdr:row>
      <xdr:rowOff>95250</xdr:rowOff>
    </xdr:to>
    <xdr:sp macro="" textlink="">
      <xdr:nvSpPr>
        <xdr:cNvPr id="13" name="Line 13">
          <a:extLst>
            <a:ext uri="{FF2B5EF4-FFF2-40B4-BE49-F238E27FC236}">
              <a16:creationId xmlns:a16="http://schemas.microsoft.com/office/drawing/2014/main" id="{395B8FBF-F6AD-412B-AF1C-582D77D3EC18}"/>
            </a:ext>
          </a:extLst>
        </xdr:cNvPr>
        <xdr:cNvSpPr>
          <a:spLocks noChangeShapeType="1"/>
        </xdr:cNvSpPr>
      </xdr:nvSpPr>
      <xdr:spPr bwMode="auto">
        <a:xfrm>
          <a:off x="2667000" y="4467225"/>
          <a:ext cx="257175" cy="2571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19050</xdr:colOff>
      <xdr:row>30</xdr:row>
      <xdr:rowOff>9525</xdr:rowOff>
    </xdr:from>
    <xdr:to>
      <xdr:col>5</xdr:col>
      <xdr:colOff>19050</xdr:colOff>
      <xdr:row>30</xdr:row>
      <xdr:rowOff>142875</xdr:rowOff>
    </xdr:to>
    <xdr:sp macro="" textlink="">
      <xdr:nvSpPr>
        <xdr:cNvPr id="14" name="Line 14">
          <a:extLst>
            <a:ext uri="{FF2B5EF4-FFF2-40B4-BE49-F238E27FC236}">
              <a16:creationId xmlns:a16="http://schemas.microsoft.com/office/drawing/2014/main" id="{0A35D8E5-C1A8-4FC8-AE5B-3A4A92A0E85B}"/>
            </a:ext>
          </a:extLst>
        </xdr:cNvPr>
        <xdr:cNvSpPr>
          <a:spLocks noChangeShapeType="1"/>
        </xdr:cNvSpPr>
      </xdr:nvSpPr>
      <xdr:spPr bwMode="auto">
        <a:xfrm>
          <a:off x="3314700" y="5010150"/>
          <a:ext cx="0" cy="1333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561975</xdr:colOff>
      <xdr:row>31</xdr:row>
      <xdr:rowOff>161925</xdr:rowOff>
    </xdr:from>
    <xdr:to>
      <xdr:col>4</xdr:col>
      <xdr:colOff>561975</xdr:colOff>
      <xdr:row>33</xdr:row>
      <xdr:rowOff>152400</xdr:rowOff>
    </xdr:to>
    <xdr:sp macro="" textlink="">
      <xdr:nvSpPr>
        <xdr:cNvPr id="15" name="Line 15">
          <a:extLst>
            <a:ext uri="{FF2B5EF4-FFF2-40B4-BE49-F238E27FC236}">
              <a16:creationId xmlns:a16="http://schemas.microsoft.com/office/drawing/2014/main" id="{38618B61-3457-42FE-903B-6BEEF3FCAFD3}"/>
            </a:ext>
          </a:extLst>
        </xdr:cNvPr>
        <xdr:cNvSpPr>
          <a:spLocks noChangeShapeType="1"/>
        </xdr:cNvSpPr>
      </xdr:nvSpPr>
      <xdr:spPr bwMode="auto">
        <a:xfrm>
          <a:off x="3095625" y="5334000"/>
          <a:ext cx="0" cy="3238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409575</xdr:colOff>
      <xdr:row>3</xdr:row>
      <xdr:rowOff>47625</xdr:rowOff>
    </xdr:from>
    <xdr:to>
      <xdr:col>11</xdr:col>
      <xdr:colOff>409575</xdr:colOff>
      <xdr:row>5</xdr:row>
      <xdr:rowOff>57150</xdr:rowOff>
    </xdr:to>
    <xdr:sp macro="" textlink="">
      <xdr:nvSpPr>
        <xdr:cNvPr id="16" name="Line 17">
          <a:extLst>
            <a:ext uri="{FF2B5EF4-FFF2-40B4-BE49-F238E27FC236}">
              <a16:creationId xmlns:a16="http://schemas.microsoft.com/office/drawing/2014/main" id="{63F60D4D-F1A6-4E28-B762-C227EBCA1E01}"/>
            </a:ext>
          </a:extLst>
        </xdr:cNvPr>
        <xdr:cNvSpPr>
          <a:spLocks noChangeShapeType="1"/>
        </xdr:cNvSpPr>
      </xdr:nvSpPr>
      <xdr:spPr bwMode="auto">
        <a:xfrm>
          <a:off x="8229600" y="552450"/>
          <a:ext cx="0" cy="12382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438150</xdr:colOff>
      <xdr:row>7</xdr:row>
      <xdr:rowOff>0</xdr:rowOff>
    </xdr:from>
    <xdr:to>
      <xdr:col>11</xdr:col>
      <xdr:colOff>438150</xdr:colOff>
      <xdr:row>8</xdr:row>
      <xdr:rowOff>9525</xdr:rowOff>
    </xdr:to>
    <xdr:sp macro="" textlink="">
      <xdr:nvSpPr>
        <xdr:cNvPr id="17" name="Line 18">
          <a:extLst>
            <a:ext uri="{FF2B5EF4-FFF2-40B4-BE49-F238E27FC236}">
              <a16:creationId xmlns:a16="http://schemas.microsoft.com/office/drawing/2014/main" id="{FC17CEDD-034B-46B3-907F-224431003ED9}"/>
            </a:ext>
          </a:extLst>
        </xdr:cNvPr>
        <xdr:cNvSpPr>
          <a:spLocks noChangeShapeType="1"/>
        </xdr:cNvSpPr>
      </xdr:nvSpPr>
      <xdr:spPr bwMode="auto">
        <a:xfrm>
          <a:off x="8258175" y="847725"/>
          <a:ext cx="0" cy="180975"/>
        </a:xfrm>
        <a:prstGeom prst="line">
          <a:avLst/>
        </a:prstGeom>
        <a:noFill/>
        <a:ln w="12700">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723900</xdr:colOff>
      <xdr:row>23</xdr:row>
      <xdr:rowOff>0</xdr:rowOff>
    </xdr:from>
    <xdr:to>
      <xdr:col>5</xdr:col>
      <xdr:colOff>285750</xdr:colOff>
      <xdr:row>23</xdr:row>
      <xdr:rowOff>142875</xdr:rowOff>
    </xdr:to>
    <xdr:sp macro="" textlink="">
      <xdr:nvSpPr>
        <xdr:cNvPr id="18" name="Line 19">
          <a:extLst>
            <a:ext uri="{FF2B5EF4-FFF2-40B4-BE49-F238E27FC236}">
              <a16:creationId xmlns:a16="http://schemas.microsoft.com/office/drawing/2014/main" id="{B4F6C99C-A4D6-47DC-9948-144FBA94B96D}"/>
            </a:ext>
          </a:extLst>
        </xdr:cNvPr>
        <xdr:cNvSpPr>
          <a:spLocks noChangeShapeType="1"/>
        </xdr:cNvSpPr>
      </xdr:nvSpPr>
      <xdr:spPr bwMode="auto">
        <a:xfrm>
          <a:off x="3257550" y="3676650"/>
          <a:ext cx="32385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342900</xdr:colOff>
      <xdr:row>32</xdr:row>
      <xdr:rowOff>0</xdr:rowOff>
    </xdr:from>
    <xdr:to>
      <xdr:col>5</xdr:col>
      <xdr:colOff>342900</xdr:colOff>
      <xdr:row>33</xdr:row>
      <xdr:rowOff>161925</xdr:rowOff>
    </xdr:to>
    <xdr:sp macro="" textlink="">
      <xdr:nvSpPr>
        <xdr:cNvPr id="19" name="Line 21">
          <a:extLst>
            <a:ext uri="{FF2B5EF4-FFF2-40B4-BE49-F238E27FC236}">
              <a16:creationId xmlns:a16="http://schemas.microsoft.com/office/drawing/2014/main" id="{9702E617-C33A-4E49-BB49-7EAFD54B8DCD}"/>
            </a:ext>
          </a:extLst>
        </xdr:cNvPr>
        <xdr:cNvSpPr>
          <a:spLocks noChangeShapeType="1"/>
        </xdr:cNvSpPr>
      </xdr:nvSpPr>
      <xdr:spPr bwMode="auto">
        <a:xfrm flipH="1">
          <a:off x="3638550" y="5343525"/>
          <a:ext cx="0" cy="3238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390525</xdr:colOff>
      <xdr:row>19</xdr:row>
      <xdr:rowOff>85725</xdr:rowOff>
    </xdr:from>
    <xdr:to>
      <xdr:col>6</xdr:col>
      <xdr:colOff>685800</xdr:colOff>
      <xdr:row>19</xdr:row>
      <xdr:rowOff>85725</xdr:rowOff>
    </xdr:to>
    <xdr:sp macro="" textlink="">
      <xdr:nvSpPr>
        <xdr:cNvPr id="20" name="Line 27">
          <a:extLst>
            <a:ext uri="{FF2B5EF4-FFF2-40B4-BE49-F238E27FC236}">
              <a16:creationId xmlns:a16="http://schemas.microsoft.com/office/drawing/2014/main" id="{8CFDBC6E-E60C-411A-A1D1-D6B2A7ECC8EE}"/>
            </a:ext>
          </a:extLst>
        </xdr:cNvPr>
        <xdr:cNvSpPr>
          <a:spLocks noChangeShapeType="1"/>
        </xdr:cNvSpPr>
      </xdr:nvSpPr>
      <xdr:spPr bwMode="auto">
        <a:xfrm>
          <a:off x="4448175" y="3028950"/>
          <a:ext cx="29527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66675</xdr:colOff>
      <xdr:row>24</xdr:row>
      <xdr:rowOff>76200</xdr:rowOff>
    </xdr:from>
    <xdr:to>
      <xdr:col>4</xdr:col>
      <xdr:colOff>0</xdr:colOff>
      <xdr:row>24</xdr:row>
      <xdr:rowOff>76200</xdr:rowOff>
    </xdr:to>
    <xdr:sp macro="" textlink="">
      <xdr:nvSpPr>
        <xdr:cNvPr id="21" name="Line 28">
          <a:extLst>
            <a:ext uri="{FF2B5EF4-FFF2-40B4-BE49-F238E27FC236}">
              <a16:creationId xmlns:a16="http://schemas.microsoft.com/office/drawing/2014/main" id="{CE24F486-FB27-41EC-A57A-F1FEF3EBE0F6}"/>
            </a:ext>
          </a:extLst>
        </xdr:cNvPr>
        <xdr:cNvSpPr>
          <a:spLocks noChangeShapeType="1"/>
        </xdr:cNvSpPr>
      </xdr:nvSpPr>
      <xdr:spPr bwMode="auto">
        <a:xfrm flipH="1">
          <a:off x="1838325" y="3924300"/>
          <a:ext cx="6953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2</xdr:col>
      <xdr:colOff>752475</xdr:colOff>
      <xdr:row>8</xdr:row>
      <xdr:rowOff>161925</xdr:rowOff>
    </xdr:from>
    <xdr:to>
      <xdr:col>2</xdr:col>
      <xdr:colOff>752475</xdr:colOff>
      <xdr:row>10</xdr:row>
      <xdr:rowOff>123825</xdr:rowOff>
    </xdr:to>
    <xdr:sp macro="" textlink="">
      <xdr:nvSpPr>
        <xdr:cNvPr id="22" name="Line 29">
          <a:extLst>
            <a:ext uri="{FF2B5EF4-FFF2-40B4-BE49-F238E27FC236}">
              <a16:creationId xmlns:a16="http://schemas.microsoft.com/office/drawing/2014/main" id="{3A0A22B6-6E93-42EC-BA97-F25203B089DE}"/>
            </a:ext>
          </a:extLst>
        </xdr:cNvPr>
        <xdr:cNvSpPr>
          <a:spLocks noChangeShapeType="1"/>
        </xdr:cNvSpPr>
      </xdr:nvSpPr>
      <xdr:spPr bwMode="auto">
        <a:xfrm>
          <a:off x="1762125" y="1181100"/>
          <a:ext cx="0" cy="2952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371475</xdr:colOff>
      <xdr:row>28</xdr:row>
      <xdr:rowOff>9525</xdr:rowOff>
    </xdr:from>
    <xdr:to>
      <xdr:col>10</xdr:col>
      <xdr:colOff>371475</xdr:colOff>
      <xdr:row>28</xdr:row>
      <xdr:rowOff>161925</xdr:rowOff>
    </xdr:to>
    <xdr:sp macro="" textlink="">
      <xdr:nvSpPr>
        <xdr:cNvPr id="23" name="Line 30">
          <a:extLst>
            <a:ext uri="{FF2B5EF4-FFF2-40B4-BE49-F238E27FC236}">
              <a16:creationId xmlns:a16="http://schemas.microsoft.com/office/drawing/2014/main" id="{BACD9857-AFE0-47B3-B28E-0CF4BD8812B6}"/>
            </a:ext>
          </a:extLst>
        </xdr:cNvPr>
        <xdr:cNvSpPr>
          <a:spLocks noChangeShapeType="1"/>
        </xdr:cNvSpPr>
      </xdr:nvSpPr>
      <xdr:spPr bwMode="auto">
        <a:xfrm>
          <a:off x="7429500" y="4638675"/>
          <a:ext cx="0" cy="15240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66675</xdr:colOff>
      <xdr:row>29</xdr:row>
      <xdr:rowOff>95250</xdr:rowOff>
    </xdr:from>
    <xdr:to>
      <xdr:col>9</xdr:col>
      <xdr:colOff>733425</xdr:colOff>
      <xdr:row>29</xdr:row>
      <xdr:rowOff>95250</xdr:rowOff>
    </xdr:to>
    <xdr:sp macro="" textlink="">
      <xdr:nvSpPr>
        <xdr:cNvPr id="24" name="Line 32">
          <a:extLst>
            <a:ext uri="{FF2B5EF4-FFF2-40B4-BE49-F238E27FC236}">
              <a16:creationId xmlns:a16="http://schemas.microsoft.com/office/drawing/2014/main" id="{31EDA218-9E31-48F8-A6E8-3E5637BD2701}"/>
            </a:ext>
          </a:extLst>
        </xdr:cNvPr>
        <xdr:cNvSpPr>
          <a:spLocks noChangeShapeType="1"/>
        </xdr:cNvSpPr>
      </xdr:nvSpPr>
      <xdr:spPr bwMode="auto">
        <a:xfrm flipH="1">
          <a:off x="6362700" y="4895850"/>
          <a:ext cx="6667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31</xdr:row>
      <xdr:rowOff>161925</xdr:rowOff>
    </xdr:from>
    <xdr:to>
      <xdr:col>11</xdr:col>
      <xdr:colOff>381000</xdr:colOff>
      <xdr:row>33</xdr:row>
      <xdr:rowOff>114300</xdr:rowOff>
    </xdr:to>
    <xdr:sp macro="" textlink="">
      <xdr:nvSpPr>
        <xdr:cNvPr id="25" name="Line 33">
          <a:extLst>
            <a:ext uri="{FF2B5EF4-FFF2-40B4-BE49-F238E27FC236}">
              <a16:creationId xmlns:a16="http://schemas.microsoft.com/office/drawing/2014/main" id="{240B51E5-67D5-4C96-A873-3F3380E9209C}"/>
            </a:ext>
          </a:extLst>
        </xdr:cNvPr>
        <xdr:cNvSpPr>
          <a:spLocks noChangeShapeType="1"/>
        </xdr:cNvSpPr>
      </xdr:nvSpPr>
      <xdr:spPr bwMode="auto">
        <a:xfrm flipH="1">
          <a:off x="8201025" y="5334000"/>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371475</xdr:colOff>
      <xdr:row>30</xdr:row>
      <xdr:rowOff>9525</xdr:rowOff>
    </xdr:from>
    <xdr:to>
      <xdr:col>11</xdr:col>
      <xdr:colOff>371475</xdr:colOff>
      <xdr:row>30</xdr:row>
      <xdr:rowOff>152400</xdr:rowOff>
    </xdr:to>
    <xdr:sp macro="" textlink="">
      <xdr:nvSpPr>
        <xdr:cNvPr id="26" name="Line 34">
          <a:extLst>
            <a:ext uri="{FF2B5EF4-FFF2-40B4-BE49-F238E27FC236}">
              <a16:creationId xmlns:a16="http://schemas.microsoft.com/office/drawing/2014/main" id="{3B4A3AE5-68D1-4797-9AA4-CCA4AD20E4C2}"/>
            </a:ext>
          </a:extLst>
        </xdr:cNvPr>
        <xdr:cNvSpPr>
          <a:spLocks noChangeShapeType="1"/>
        </xdr:cNvSpPr>
      </xdr:nvSpPr>
      <xdr:spPr bwMode="auto">
        <a:xfrm flipH="1">
          <a:off x="8191500" y="5010150"/>
          <a:ext cx="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390525</xdr:colOff>
      <xdr:row>39</xdr:row>
      <xdr:rowOff>0</xdr:rowOff>
    </xdr:from>
    <xdr:to>
      <xdr:col>8</xdr:col>
      <xdr:colOff>400050</xdr:colOff>
      <xdr:row>39</xdr:row>
      <xdr:rowOff>142875</xdr:rowOff>
    </xdr:to>
    <xdr:sp macro="" textlink="">
      <xdr:nvSpPr>
        <xdr:cNvPr id="27" name="Line 37">
          <a:extLst>
            <a:ext uri="{FF2B5EF4-FFF2-40B4-BE49-F238E27FC236}">
              <a16:creationId xmlns:a16="http://schemas.microsoft.com/office/drawing/2014/main" id="{B58A1FE9-D1C6-4A2F-888A-2B11CCECD5E3}"/>
            </a:ext>
          </a:extLst>
        </xdr:cNvPr>
        <xdr:cNvSpPr>
          <a:spLocks noChangeShapeType="1"/>
        </xdr:cNvSpPr>
      </xdr:nvSpPr>
      <xdr:spPr bwMode="auto">
        <a:xfrm>
          <a:off x="5924550" y="6591300"/>
          <a:ext cx="9525"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409575</xdr:colOff>
      <xdr:row>25</xdr:row>
      <xdr:rowOff>28575</xdr:rowOff>
    </xdr:from>
    <xdr:to>
      <xdr:col>5</xdr:col>
      <xdr:colOff>295275</xdr:colOff>
      <xdr:row>25</xdr:row>
      <xdr:rowOff>152400</xdr:rowOff>
    </xdr:to>
    <xdr:sp macro="" textlink="">
      <xdr:nvSpPr>
        <xdr:cNvPr id="28" name="Line 38">
          <a:extLst>
            <a:ext uri="{FF2B5EF4-FFF2-40B4-BE49-F238E27FC236}">
              <a16:creationId xmlns:a16="http://schemas.microsoft.com/office/drawing/2014/main" id="{87010ACE-F993-4B60-A212-03AD41C40663}"/>
            </a:ext>
          </a:extLst>
        </xdr:cNvPr>
        <xdr:cNvSpPr>
          <a:spLocks noChangeShapeType="1"/>
        </xdr:cNvSpPr>
      </xdr:nvSpPr>
      <xdr:spPr bwMode="auto">
        <a:xfrm flipH="1">
          <a:off x="2943225" y="4076700"/>
          <a:ext cx="647700" cy="1238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180975</xdr:colOff>
      <xdr:row>22</xdr:row>
      <xdr:rowOff>161925</xdr:rowOff>
    </xdr:from>
    <xdr:to>
      <xdr:col>4</xdr:col>
      <xdr:colOff>390525</xdr:colOff>
      <xdr:row>23</xdr:row>
      <xdr:rowOff>152400</xdr:rowOff>
    </xdr:to>
    <xdr:sp macro="" textlink="">
      <xdr:nvSpPr>
        <xdr:cNvPr id="29" name="Line 41">
          <a:extLst>
            <a:ext uri="{FF2B5EF4-FFF2-40B4-BE49-F238E27FC236}">
              <a16:creationId xmlns:a16="http://schemas.microsoft.com/office/drawing/2014/main" id="{4CDB4FA0-7FE3-48A0-A719-6C15902298BD}"/>
            </a:ext>
          </a:extLst>
        </xdr:cNvPr>
        <xdr:cNvSpPr>
          <a:spLocks noChangeShapeType="1"/>
        </xdr:cNvSpPr>
      </xdr:nvSpPr>
      <xdr:spPr bwMode="auto">
        <a:xfrm flipH="1">
          <a:off x="2714625" y="3667125"/>
          <a:ext cx="209550" cy="1619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371475</xdr:colOff>
      <xdr:row>13</xdr:row>
      <xdr:rowOff>9525</xdr:rowOff>
    </xdr:from>
    <xdr:to>
      <xdr:col>6</xdr:col>
      <xdr:colOff>371475</xdr:colOff>
      <xdr:row>14</xdr:row>
      <xdr:rowOff>123825</xdr:rowOff>
    </xdr:to>
    <xdr:sp macro="" textlink="">
      <xdr:nvSpPr>
        <xdr:cNvPr id="30" name="Line 42">
          <a:extLst>
            <a:ext uri="{FF2B5EF4-FFF2-40B4-BE49-F238E27FC236}">
              <a16:creationId xmlns:a16="http://schemas.microsoft.com/office/drawing/2014/main" id="{3171BBFE-774B-463A-8B90-A8E24B66B837}"/>
            </a:ext>
          </a:extLst>
        </xdr:cNvPr>
        <xdr:cNvSpPr>
          <a:spLocks noChangeShapeType="1"/>
        </xdr:cNvSpPr>
      </xdr:nvSpPr>
      <xdr:spPr bwMode="auto">
        <a:xfrm flipH="1">
          <a:off x="4429125" y="1866900"/>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4</xdr:col>
      <xdr:colOff>47625</xdr:colOff>
      <xdr:row>38</xdr:row>
      <xdr:rowOff>85725</xdr:rowOff>
    </xdr:from>
    <xdr:to>
      <xdr:col>6</xdr:col>
      <xdr:colOff>752475</xdr:colOff>
      <xdr:row>38</xdr:row>
      <xdr:rowOff>85725</xdr:rowOff>
    </xdr:to>
    <xdr:sp macro="" textlink="">
      <xdr:nvSpPr>
        <xdr:cNvPr id="31" name="Line 46">
          <a:extLst>
            <a:ext uri="{FF2B5EF4-FFF2-40B4-BE49-F238E27FC236}">
              <a16:creationId xmlns:a16="http://schemas.microsoft.com/office/drawing/2014/main" id="{20CB5748-A1D6-467D-B129-4D2854E9C5B6}"/>
            </a:ext>
          </a:extLst>
        </xdr:cNvPr>
        <xdr:cNvSpPr>
          <a:spLocks noChangeShapeType="1"/>
        </xdr:cNvSpPr>
      </xdr:nvSpPr>
      <xdr:spPr bwMode="auto">
        <a:xfrm flipH="1" flipV="1">
          <a:off x="2581275" y="6477000"/>
          <a:ext cx="22288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3</xdr:col>
      <xdr:colOff>104775</xdr:colOff>
      <xdr:row>34</xdr:row>
      <xdr:rowOff>76200</xdr:rowOff>
    </xdr:from>
    <xdr:to>
      <xdr:col>3</xdr:col>
      <xdr:colOff>752475</xdr:colOff>
      <xdr:row>34</xdr:row>
      <xdr:rowOff>76200</xdr:rowOff>
    </xdr:to>
    <xdr:sp macro="" textlink="">
      <xdr:nvSpPr>
        <xdr:cNvPr id="32" name="Line 49">
          <a:extLst>
            <a:ext uri="{FF2B5EF4-FFF2-40B4-BE49-F238E27FC236}">
              <a16:creationId xmlns:a16="http://schemas.microsoft.com/office/drawing/2014/main" id="{31486604-0EFE-4E2F-B485-E86C602A5CDD}"/>
            </a:ext>
          </a:extLst>
        </xdr:cNvPr>
        <xdr:cNvSpPr>
          <a:spLocks noChangeShapeType="1"/>
        </xdr:cNvSpPr>
      </xdr:nvSpPr>
      <xdr:spPr bwMode="auto">
        <a:xfrm flipH="1" flipV="1">
          <a:off x="1876425" y="5753100"/>
          <a:ext cx="64770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7</xdr:col>
      <xdr:colOff>428625</xdr:colOff>
      <xdr:row>37</xdr:row>
      <xdr:rowOff>0</xdr:rowOff>
    </xdr:from>
    <xdr:to>
      <xdr:col>7</xdr:col>
      <xdr:colOff>428625</xdr:colOff>
      <xdr:row>38</xdr:row>
      <xdr:rowOff>9525</xdr:rowOff>
    </xdr:to>
    <xdr:sp macro="" textlink="">
      <xdr:nvSpPr>
        <xdr:cNvPr id="33" name="Line 51">
          <a:extLst>
            <a:ext uri="{FF2B5EF4-FFF2-40B4-BE49-F238E27FC236}">
              <a16:creationId xmlns:a16="http://schemas.microsoft.com/office/drawing/2014/main" id="{32E2E5B4-4ED9-42CF-82DC-8220EA9814B2}"/>
            </a:ext>
          </a:extLst>
        </xdr:cNvPr>
        <xdr:cNvSpPr>
          <a:spLocks noChangeShapeType="1"/>
        </xdr:cNvSpPr>
      </xdr:nvSpPr>
      <xdr:spPr bwMode="auto">
        <a:xfrm>
          <a:off x="5248275" y="6219825"/>
          <a:ext cx="0"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8</xdr:col>
      <xdr:colOff>371475</xdr:colOff>
      <xdr:row>36</xdr:row>
      <xdr:rowOff>161925</xdr:rowOff>
    </xdr:from>
    <xdr:to>
      <xdr:col>8</xdr:col>
      <xdr:colOff>381000</xdr:colOff>
      <xdr:row>38</xdr:row>
      <xdr:rowOff>0</xdr:rowOff>
    </xdr:to>
    <xdr:sp macro="" textlink="">
      <xdr:nvSpPr>
        <xdr:cNvPr id="34" name="Line 52">
          <a:extLst>
            <a:ext uri="{FF2B5EF4-FFF2-40B4-BE49-F238E27FC236}">
              <a16:creationId xmlns:a16="http://schemas.microsoft.com/office/drawing/2014/main" id="{0C4B00D5-5FDA-488D-83B9-A10163835C2A}"/>
            </a:ext>
          </a:extLst>
        </xdr:cNvPr>
        <xdr:cNvSpPr>
          <a:spLocks noChangeShapeType="1"/>
        </xdr:cNvSpPr>
      </xdr:nvSpPr>
      <xdr:spPr bwMode="auto">
        <a:xfrm>
          <a:off x="5905500" y="6210300"/>
          <a:ext cx="9525" cy="1809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447675</xdr:colOff>
      <xdr:row>11</xdr:row>
      <xdr:rowOff>9525</xdr:rowOff>
    </xdr:from>
    <xdr:to>
      <xdr:col>11</xdr:col>
      <xdr:colOff>447675</xdr:colOff>
      <xdr:row>12</xdr:row>
      <xdr:rowOff>142875</xdr:rowOff>
    </xdr:to>
    <xdr:sp macro="" textlink="">
      <xdr:nvSpPr>
        <xdr:cNvPr id="35" name="Line 53">
          <a:extLst>
            <a:ext uri="{FF2B5EF4-FFF2-40B4-BE49-F238E27FC236}">
              <a16:creationId xmlns:a16="http://schemas.microsoft.com/office/drawing/2014/main" id="{E0E8F9A6-E03A-446E-A8DF-9AA3D4BC561E}"/>
            </a:ext>
          </a:extLst>
        </xdr:cNvPr>
        <xdr:cNvSpPr>
          <a:spLocks noChangeShapeType="1"/>
        </xdr:cNvSpPr>
      </xdr:nvSpPr>
      <xdr:spPr bwMode="auto">
        <a:xfrm>
          <a:off x="8267700" y="1533525"/>
          <a:ext cx="0" cy="2952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457200</xdr:colOff>
      <xdr:row>14</xdr:row>
      <xdr:rowOff>9525</xdr:rowOff>
    </xdr:from>
    <xdr:to>
      <xdr:col>11</xdr:col>
      <xdr:colOff>457200</xdr:colOff>
      <xdr:row>15</xdr:row>
      <xdr:rowOff>152400</xdr:rowOff>
    </xdr:to>
    <xdr:sp macro="" textlink="">
      <xdr:nvSpPr>
        <xdr:cNvPr id="36" name="Line 54">
          <a:extLst>
            <a:ext uri="{FF2B5EF4-FFF2-40B4-BE49-F238E27FC236}">
              <a16:creationId xmlns:a16="http://schemas.microsoft.com/office/drawing/2014/main" id="{EA0A21C3-3F3E-46F4-9E87-858C0F2AC6FC}"/>
            </a:ext>
          </a:extLst>
        </xdr:cNvPr>
        <xdr:cNvSpPr>
          <a:spLocks noChangeShapeType="1"/>
        </xdr:cNvSpPr>
      </xdr:nvSpPr>
      <xdr:spPr bwMode="auto">
        <a:xfrm>
          <a:off x="8277225" y="2038350"/>
          <a:ext cx="0" cy="3143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266700</xdr:colOff>
      <xdr:row>17</xdr:row>
      <xdr:rowOff>9525</xdr:rowOff>
    </xdr:from>
    <xdr:to>
      <xdr:col>10</xdr:col>
      <xdr:colOff>266700</xdr:colOff>
      <xdr:row>18</xdr:row>
      <xdr:rowOff>95250</xdr:rowOff>
    </xdr:to>
    <xdr:sp macro="" textlink="">
      <xdr:nvSpPr>
        <xdr:cNvPr id="37" name="Line 56">
          <a:extLst>
            <a:ext uri="{FF2B5EF4-FFF2-40B4-BE49-F238E27FC236}">
              <a16:creationId xmlns:a16="http://schemas.microsoft.com/office/drawing/2014/main" id="{4F4BFE29-A222-4044-9A69-2F656F996939}"/>
            </a:ext>
          </a:extLst>
        </xdr:cNvPr>
        <xdr:cNvSpPr>
          <a:spLocks noChangeShapeType="1"/>
        </xdr:cNvSpPr>
      </xdr:nvSpPr>
      <xdr:spPr bwMode="auto">
        <a:xfrm>
          <a:off x="7324725" y="2581275"/>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361950</xdr:colOff>
      <xdr:row>17</xdr:row>
      <xdr:rowOff>9525</xdr:rowOff>
    </xdr:from>
    <xdr:to>
      <xdr:col>11</xdr:col>
      <xdr:colOff>361950</xdr:colOff>
      <xdr:row>18</xdr:row>
      <xdr:rowOff>95250</xdr:rowOff>
    </xdr:to>
    <xdr:sp macro="" textlink="">
      <xdr:nvSpPr>
        <xdr:cNvPr id="38" name="Line 57">
          <a:extLst>
            <a:ext uri="{FF2B5EF4-FFF2-40B4-BE49-F238E27FC236}">
              <a16:creationId xmlns:a16="http://schemas.microsoft.com/office/drawing/2014/main" id="{C29EAD90-2521-499A-9060-B71AA474D4FB}"/>
            </a:ext>
          </a:extLst>
        </xdr:cNvPr>
        <xdr:cNvSpPr>
          <a:spLocks noChangeShapeType="1"/>
        </xdr:cNvSpPr>
      </xdr:nvSpPr>
      <xdr:spPr bwMode="auto">
        <a:xfrm>
          <a:off x="8181975" y="2581275"/>
          <a:ext cx="0" cy="2857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361950</xdr:colOff>
      <xdr:row>20</xdr:row>
      <xdr:rowOff>9525</xdr:rowOff>
    </xdr:from>
    <xdr:to>
      <xdr:col>11</xdr:col>
      <xdr:colOff>361950</xdr:colOff>
      <xdr:row>21</xdr:row>
      <xdr:rowOff>142875</xdr:rowOff>
    </xdr:to>
    <xdr:sp macro="" textlink="">
      <xdr:nvSpPr>
        <xdr:cNvPr id="39" name="Line 61">
          <a:extLst>
            <a:ext uri="{FF2B5EF4-FFF2-40B4-BE49-F238E27FC236}">
              <a16:creationId xmlns:a16="http://schemas.microsoft.com/office/drawing/2014/main" id="{7278C6FA-D345-4189-BFE9-68A701CC7855}"/>
            </a:ext>
          </a:extLst>
        </xdr:cNvPr>
        <xdr:cNvSpPr>
          <a:spLocks noChangeShapeType="1"/>
        </xdr:cNvSpPr>
      </xdr:nvSpPr>
      <xdr:spPr bwMode="auto">
        <a:xfrm>
          <a:off x="8181975" y="3152775"/>
          <a:ext cx="0" cy="3333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47625</xdr:colOff>
      <xdr:row>19</xdr:row>
      <xdr:rowOff>95250</xdr:rowOff>
    </xdr:from>
    <xdr:to>
      <xdr:col>9</xdr:col>
      <xdr:colOff>733425</xdr:colOff>
      <xdr:row>19</xdr:row>
      <xdr:rowOff>95250</xdr:rowOff>
    </xdr:to>
    <xdr:sp macro="" textlink="">
      <xdr:nvSpPr>
        <xdr:cNvPr id="40" name="Line 62">
          <a:extLst>
            <a:ext uri="{FF2B5EF4-FFF2-40B4-BE49-F238E27FC236}">
              <a16:creationId xmlns:a16="http://schemas.microsoft.com/office/drawing/2014/main" id="{48920EC5-A5C4-454E-8CF1-B19BD90B93C5}"/>
            </a:ext>
          </a:extLst>
        </xdr:cNvPr>
        <xdr:cNvSpPr>
          <a:spLocks noChangeShapeType="1"/>
        </xdr:cNvSpPr>
      </xdr:nvSpPr>
      <xdr:spPr bwMode="auto">
        <a:xfrm flipH="1">
          <a:off x="6343650" y="3038475"/>
          <a:ext cx="68580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66675</xdr:colOff>
      <xdr:row>25</xdr:row>
      <xdr:rowOff>85725</xdr:rowOff>
    </xdr:from>
    <xdr:to>
      <xdr:col>9</xdr:col>
      <xdr:colOff>742950</xdr:colOff>
      <xdr:row>25</xdr:row>
      <xdr:rowOff>85725</xdr:rowOff>
    </xdr:to>
    <xdr:sp macro="" textlink="">
      <xdr:nvSpPr>
        <xdr:cNvPr id="41" name="Line 65">
          <a:extLst>
            <a:ext uri="{FF2B5EF4-FFF2-40B4-BE49-F238E27FC236}">
              <a16:creationId xmlns:a16="http://schemas.microsoft.com/office/drawing/2014/main" id="{CBDAB477-FFC9-4DEC-98EC-30A7A9ED1880}"/>
            </a:ext>
          </a:extLst>
        </xdr:cNvPr>
        <xdr:cNvSpPr>
          <a:spLocks noChangeShapeType="1"/>
        </xdr:cNvSpPr>
      </xdr:nvSpPr>
      <xdr:spPr bwMode="auto">
        <a:xfrm flipH="1">
          <a:off x="6362700" y="4133850"/>
          <a:ext cx="67627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381000</xdr:colOff>
      <xdr:row>24</xdr:row>
      <xdr:rowOff>0</xdr:rowOff>
    </xdr:from>
    <xdr:to>
      <xdr:col>10</xdr:col>
      <xdr:colOff>381000</xdr:colOff>
      <xdr:row>24</xdr:row>
      <xdr:rowOff>161925</xdr:rowOff>
    </xdr:to>
    <xdr:sp macro="" textlink="">
      <xdr:nvSpPr>
        <xdr:cNvPr id="42" name="Line 66">
          <a:extLst>
            <a:ext uri="{FF2B5EF4-FFF2-40B4-BE49-F238E27FC236}">
              <a16:creationId xmlns:a16="http://schemas.microsoft.com/office/drawing/2014/main" id="{8659504C-3127-4BB9-BEC1-C5888D720CFF}"/>
            </a:ext>
          </a:extLst>
        </xdr:cNvPr>
        <xdr:cNvSpPr>
          <a:spLocks noChangeShapeType="1"/>
        </xdr:cNvSpPr>
      </xdr:nvSpPr>
      <xdr:spPr bwMode="auto">
        <a:xfrm>
          <a:off x="7439025" y="3848100"/>
          <a:ext cx="0" cy="1619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23</xdr:row>
      <xdr:rowOff>161925</xdr:rowOff>
    </xdr:from>
    <xdr:to>
      <xdr:col>11</xdr:col>
      <xdr:colOff>381000</xdr:colOff>
      <xdr:row>24</xdr:row>
      <xdr:rowOff>161925</xdr:rowOff>
    </xdr:to>
    <xdr:sp macro="" textlink="">
      <xdr:nvSpPr>
        <xdr:cNvPr id="43" name="Line 68">
          <a:extLst>
            <a:ext uri="{FF2B5EF4-FFF2-40B4-BE49-F238E27FC236}">
              <a16:creationId xmlns:a16="http://schemas.microsoft.com/office/drawing/2014/main" id="{C5EC2840-9C30-4B91-86EC-69D497FA2637}"/>
            </a:ext>
          </a:extLst>
        </xdr:cNvPr>
        <xdr:cNvSpPr>
          <a:spLocks noChangeShapeType="1"/>
        </xdr:cNvSpPr>
      </xdr:nvSpPr>
      <xdr:spPr bwMode="auto">
        <a:xfrm>
          <a:off x="8201025" y="3838575"/>
          <a:ext cx="0" cy="1714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25</xdr:row>
      <xdr:rowOff>190500</xdr:rowOff>
    </xdr:from>
    <xdr:to>
      <xdr:col>11</xdr:col>
      <xdr:colOff>381000</xdr:colOff>
      <xdr:row>26</xdr:row>
      <xdr:rowOff>209550</xdr:rowOff>
    </xdr:to>
    <xdr:sp macro="" textlink="">
      <xdr:nvSpPr>
        <xdr:cNvPr id="44" name="Line 69">
          <a:extLst>
            <a:ext uri="{FF2B5EF4-FFF2-40B4-BE49-F238E27FC236}">
              <a16:creationId xmlns:a16="http://schemas.microsoft.com/office/drawing/2014/main" id="{CCD8089B-86FD-4FDD-9B54-2D0A1A9F5333}"/>
            </a:ext>
          </a:extLst>
        </xdr:cNvPr>
        <xdr:cNvSpPr>
          <a:spLocks noChangeShapeType="1"/>
        </xdr:cNvSpPr>
      </xdr:nvSpPr>
      <xdr:spPr bwMode="auto">
        <a:xfrm>
          <a:off x="8201025" y="4238625"/>
          <a:ext cx="0"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381000</xdr:colOff>
      <xdr:row>28</xdr:row>
      <xdr:rowOff>9525</xdr:rowOff>
    </xdr:from>
    <xdr:to>
      <xdr:col>11</xdr:col>
      <xdr:colOff>381000</xdr:colOff>
      <xdr:row>28</xdr:row>
      <xdr:rowOff>152400</xdr:rowOff>
    </xdr:to>
    <xdr:sp macro="" textlink="">
      <xdr:nvSpPr>
        <xdr:cNvPr id="45" name="Line 70">
          <a:extLst>
            <a:ext uri="{FF2B5EF4-FFF2-40B4-BE49-F238E27FC236}">
              <a16:creationId xmlns:a16="http://schemas.microsoft.com/office/drawing/2014/main" id="{53A3B57B-EAF4-4284-A6FC-CD959CD2AA61}"/>
            </a:ext>
          </a:extLst>
        </xdr:cNvPr>
        <xdr:cNvSpPr>
          <a:spLocks noChangeShapeType="1"/>
        </xdr:cNvSpPr>
      </xdr:nvSpPr>
      <xdr:spPr bwMode="auto">
        <a:xfrm>
          <a:off x="8201025" y="4638675"/>
          <a:ext cx="0" cy="1428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5</xdr:col>
      <xdr:colOff>333375</xdr:colOff>
      <xdr:row>35</xdr:row>
      <xdr:rowOff>9525</xdr:rowOff>
    </xdr:from>
    <xdr:to>
      <xdr:col>5</xdr:col>
      <xdr:colOff>333375</xdr:colOff>
      <xdr:row>36</xdr:row>
      <xdr:rowOff>47625</xdr:rowOff>
    </xdr:to>
    <xdr:sp macro="" textlink="">
      <xdr:nvSpPr>
        <xdr:cNvPr id="46" name="Line 71">
          <a:extLst>
            <a:ext uri="{FF2B5EF4-FFF2-40B4-BE49-F238E27FC236}">
              <a16:creationId xmlns:a16="http://schemas.microsoft.com/office/drawing/2014/main" id="{CF28F58A-1E5E-425A-9F29-ACEBE28D48D6}"/>
            </a:ext>
          </a:extLst>
        </xdr:cNvPr>
        <xdr:cNvSpPr>
          <a:spLocks noChangeShapeType="1"/>
        </xdr:cNvSpPr>
      </xdr:nvSpPr>
      <xdr:spPr bwMode="auto">
        <a:xfrm>
          <a:off x="3629025" y="5886450"/>
          <a:ext cx="0" cy="2095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5</xdr:col>
      <xdr:colOff>333375</xdr:colOff>
      <xdr:row>36</xdr:row>
      <xdr:rowOff>57150</xdr:rowOff>
    </xdr:from>
    <xdr:to>
      <xdr:col>6</xdr:col>
      <xdr:colOff>723900</xdr:colOff>
      <xdr:row>36</xdr:row>
      <xdr:rowOff>57150</xdr:rowOff>
    </xdr:to>
    <xdr:sp macro="" textlink="">
      <xdr:nvSpPr>
        <xdr:cNvPr id="47" name="Line 72">
          <a:extLst>
            <a:ext uri="{FF2B5EF4-FFF2-40B4-BE49-F238E27FC236}">
              <a16:creationId xmlns:a16="http://schemas.microsoft.com/office/drawing/2014/main" id="{3EDE3B3F-80F6-4361-9B91-E021099CFF84}"/>
            </a:ext>
          </a:extLst>
        </xdr:cNvPr>
        <xdr:cNvSpPr>
          <a:spLocks noChangeShapeType="1"/>
        </xdr:cNvSpPr>
      </xdr:nvSpPr>
      <xdr:spPr bwMode="auto">
        <a:xfrm>
          <a:off x="3629025" y="6105525"/>
          <a:ext cx="1152525"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10</xdr:col>
      <xdr:colOff>342900</xdr:colOff>
      <xdr:row>31</xdr:row>
      <xdr:rowOff>161925</xdr:rowOff>
    </xdr:from>
    <xdr:to>
      <xdr:col>10</xdr:col>
      <xdr:colOff>342900</xdr:colOff>
      <xdr:row>33</xdr:row>
      <xdr:rowOff>152400</xdr:rowOff>
    </xdr:to>
    <xdr:sp macro="" textlink="">
      <xdr:nvSpPr>
        <xdr:cNvPr id="48" name="Line 73">
          <a:extLst>
            <a:ext uri="{FF2B5EF4-FFF2-40B4-BE49-F238E27FC236}">
              <a16:creationId xmlns:a16="http://schemas.microsoft.com/office/drawing/2014/main" id="{C63E67BD-C5F0-4FE5-BB9B-BC5318B4C9F1}"/>
            </a:ext>
          </a:extLst>
        </xdr:cNvPr>
        <xdr:cNvSpPr>
          <a:spLocks noChangeShapeType="1"/>
        </xdr:cNvSpPr>
      </xdr:nvSpPr>
      <xdr:spPr bwMode="auto">
        <a:xfrm>
          <a:off x="7400925" y="5334000"/>
          <a:ext cx="0" cy="32385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9</xdr:col>
      <xdr:colOff>47625</xdr:colOff>
      <xdr:row>34</xdr:row>
      <xdr:rowOff>76200</xdr:rowOff>
    </xdr:from>
    <xdr:to>
      <xdr:col>9</xdr:col>
      <xdr:colOff>752475</xdr:colOff>
      <xdr:row>34</xdr:row>
      <xdr:rowOff>76200</xdr:rowOff>
    </xdr:to>
    <xdr:sp macro="" textlink="">
      <xdr:nvSpPr>
        <xdr:cNvPr id="49" name="Line 74">
          <a:extLst>
            <a:ext uri="{FF2B5EF4-FFF2-40B4-BE49-F238E27FC236}">
              <a16:creationId xmlns:a16="http://schemas.microsoft.com/office/drawing/2014/main" id="{113A336F-C6AF-475B-B87E-79F149A0EFBA}"/>
            </a:ext>
          </a:extLst>
        </xdr:cNvPr>
        <xdr:cNvSpPr>
          <a:spLocks noChangeShapeType="1"/>
        </xdr:cNvSpPr>
      </xdr:nvSpPr>
      <xdr:spPr bwMode="auto">
        <a:xfrm flipH="1" flipV="1">
          <a:off x="6343650" y="5753100"/>
          <a:ext cx="7048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400050</xdr:colOff>
      <xdr:row>35</xdr:row>
      <xdr:rowOff>9525</xdr:rowOff>
    </xdr:from>
    <xdr:to>
      <xdr:col>11</xdr:col>
      <xdr:colOff>400050</xdr:colOff>
      <xdr:row>36</xdr:row>
      <xdr:rowOff>57150</xdr:rowOff>
    </xdr:to>
    <xdr:sp macro="" textlink="">
      <xdr:nvSpPr>
        <xdr:cNvPr id="50" name="Line 75">
          <a:extLst>
            <a:ext uri="{FF2B5EF4-FFF2-40B4-BE49-F238E27FC236}">
              <a16:creationId xmlns:a16="http://schemas.microsoft.com/office/drawing/2014/main" id="{ABA5A122-2AAB-4408-8D3E-B7581E3E995B}"/>
            </a:ext>
          </a:extLst>
        </xdr:cNvPr>
        <xdr:cNvSpPr>
          <a:spLocks noChangeShapeType="1"/>
        </xdr:cNvSpPr>
      </xdr:nvSpPr>
      <xdr:spPr bwMode="auto">
        <a:xfrm flipH="1">
          <a:off x="8220075" y="5886450"/>
          <a:ext cx="0" cy="2190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9</xdr:col>
      <xdr:colOff>66675</xdr:colOff>
      <xdr:row>36</xdr:row>
      <xdr:rowOff>57150</xdr:rowOff>
    </xdr:from>
    <xdr:to>
      <xdr:col>11</xdr:col>
      <xdr:colOff>390525</xdr:colOff>
      <xdr:row>36</xdr:row>
      <xdr:rowOff>57150</xdr:rowOff>
    </xdr:to>
    <xdr:sp macro="" textlink="">
      <xdr:nvSpPr>
        <xdr:cNvPr id="51" name="Line 76">
          <a:extLst>
            <a:ext uri="{FF2B5EF4-FFF2-40B4-BE49-F238E27FC236}">
              <a16:creationId xmlns:a16="http://schemas.microsoft.com/office/drawing/2014/main" id="{6283F4FD-5D16-4863-B991-2C44D1FA9A1C}"/>
            </a:ext>
          </a:extLst>
        </xdr:cNvPr>
        <xdr:cNvSpPr>
          <a:spLocks noChangeShapeType="1"/>
        </xdr:cNvSpPr>
      </xdr:nvSpPr>
      <xdr:spPr bwMode="auto">
        <a:xfrm flipH="1" flipV="1">
          <a:off x="6362700" y="6105525"/>
          <a:ext cx="184785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6</xdr:col>
      <xdr:colOff>381000</xdr:colOff>
      <xdr:row>16</xdr:row>
      <xdr:rowOff>0</xdr:rowOff>
    </xdr:from>
    <xdr:to>
      <xdr:col>6</xdr:col>
      <xdr:colOff>381000</xdr:colOff>
      <xdr:row>19</xdr:row>
      <xdr:rowOff>76200</xdr:rowOff>
    </xdr:to>
    <xdr:sp macro="" textlink="">
      <xdr:nvSpPr>
        <xdr:cNvPr id="52" name="Line 77">
          <a:extLst>
            <a:ext uri="{FF2B5EF4-FFF2-40B4-BE49-F238E27FC236}">
              <a16:creationId xmlns:a16="http://schemas.microsoft.com/office/drawing/2014/main" id="{E70D60CA-81B8-4BBE-8FB7-7158A28A6540}"/>
            </a:ext>
          </a:extLst>
        </xdr:cNvPr>
        <xdr:cNvSpPr>
          <a:spLocks noChangeShapeType="1"/>
        </xdr:cNvSpPr>
      </xdr:nvSpPr>
      <xdr:spPr bwMode="auto">
        <a:xfrm flipH="1">
          <a:off x="4438650" y="2400300"/>
          <a:ext cx="0" cy="6191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361950</xdr:colOff>
      <xdr:row>15</xdr:row>
      <xdr:rowOff>190500</xdr:rowOff>
    </xdr:from>
    <xdr:to>
      <xdr:col>5</xdr:col>
      <xdr:colOff>381000</xdr:colOff>
      <xdr:row>20</xdr:row>
      <xdr:rowOff>133350</xdr:rowOff>
    </xdr:to>
    <xdr:sp macro="" textlink="">
      <xdr:nvSpPr>
        <xdr:cNvPr id="53" name="Line 80">
          <a:extLst>
            <a:ext uri="{FF2B5EF4-FFF2-40B4-BE49-F238E27FC236}">
              <a16:creationId xmlns:a16="http://schemas.microsoft.com/office/drawing/2014/main" id="{901FC840-7950-4E3D-A9E4-88E6F286A8EF}"/>
            </a:ext>
          </a:extLst>
        </xdr:cNvPr>
        <xdr:cNvSpPr>
          <a:spLocks noChangeShapeType="1"/>
        </xdr:cNvSpPr>
      </xdr:nvSpPr>
      <xdr:spPr bwMode="auto">
        <a:xfrm flipH="1">
          <a:off x="2895600" y="2390775"/>
          <a:ext cx="781050" cy="8858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twoCellAnchor>
    <xdr:from>
      <xdr:col>11</xdr:col>
      <xdr:colOff>180975</xdr:colOff>
      <xdr:row>23</xdr:row>
      <xdr:rowOff>161925</xdr:rowOff>
    </xdr:from>
    <xdr:to>
      <xdr:col>11</xdr:col>
      <xdr:colOff>390525</xdr:colOff>
      <xdr:row>24</xdr:row>
      <xdr:rowOff>152400</xdr:rowOff>
    </xdr:to>
    <xdr:sp macro="" textlink="">
      <xdr:nvSpPr>
        <xdr:cNvPr id="54" name="Line 83">
          <a:extLst>
            <a:ext uri="{FF2B5EF4-FFF2-40B4-BE49-F238E27FC236}">
              <a16:creationId xmlns:a16="http://schemas.microsoft.com/office/drawing/2014/main" id="{58AFEF65-AC51-47D6-994D-179897050C14}"/>
            </a:ext>
          </a:extLst>
        </xdr:cNvPr>
        <xdr:cNvSpPr>
          <a:spLocks noChangeShapeType="1"/>
        </xdr:cNvSpPr>
      </xdr:nvSpPr>
      <xdr:spPr bwMode="auto">
        <a:xfrm flipH="1">
          <a:off x="8001000" y="3838575"/>
          <a:ext cx="209550" cy="16192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type="triangle" w="med" len="med"/>
        </a:ln>
        <a:extLst>
          <a:ext uri="{909E8E84-426E-40DD-AFC4-6F175D3DCCD1}">
            <a14:hiddenFill xmlns:a14="http://schemas.microsoft.com/office/drawing/2010/main">
              <a:noFill/>
            </a14:hiddenFill>
          </a:ext>
        </a:extLst>
      </xdr:spPr>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628650</xdr:colOff>
      <xdr:row>10</xdr:row>
      <xdr:rowOff>123825</xdr:rowOff>
    </xdr:from>
    <xdr:to>
      <xdr:col>14</xdr:col>
      <xdr:colOff>505882</xdr:colOff>
      <xdr:row>24</xdr:row>
      <xdr:rowOff>190895</xdr:rowOff>
    </xdr:to>
    <xdr:pic>
      <xdr:nvPicPr>
        <xdr:cNvPr id="2" name="Image 1">
          <a:extLst>
            <a:ext uri="{FF2B5EF4-FFF2-40B4-BE49-F238E27FC236}">
              <a16:creationId xmlns:a16="http://schemas.microsoft.com/office/drawing/2014/main" id="{71224EB3-1282-4EF9-A3D0-9B813EFAECE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66775" y="2000250"/>
          <a:ext cx="7573432" cy="282932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1</xdr:colOff>
      <xdr:row>2</xdr:row>
      <xdr:rowOff>1</xdr:rowOff>
    </xdr:from>
    <xdr:to>
      <xdr:col>15</xdr:col>
      <xdr:colOff>19050</xdr:colOff>
      <xdr:row>10</xdr:row>
      <xdr:rowOff>123825</xdr:rowOff>
    </xdr:to>
    <xdr:pic>
      <xdr:nvPicPr>
        <xdr:cNvPr id="2" name="Image 1" descr="https://bruneau.media/OMM/Images_Basse_Definition/ZoomHD/76/04/76045A.jpg?width=1200&amp;height=1200&amp;mode=Default&amp;quality=85&amp;scale=upscalecanvas">
          <a:extLst>
            <a:ext uri="{FF2B5EF4-FFF2-40B4-BE49-F238E27FC236}">
              <a16:creationId xmlns:a16="http://schemas.microsoft.com/office/drawing/2014/main" id="{51BA6BC6-895A-49C0-94B5-E763F540C823}"/>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2144376" y="1276351"/>
          <a:ext cx="2533649" cy="25336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9524</xdr:colOff>
      <xdr:row>7</xdr:row>
      <xdr:rowOff>28575</xdr:rowOff>
    </xdr:from>
    <xdr:to>
      <xdr:col>2</xdr:col>
      <xdr:colOff>228599</xdr:colOff>
      <xdr:row>10</xdr:row>
      <xdr:rowOff>142875</xdr:rowOff>
    </xdr:to>
    <xdr:sp macro="" textlink="">
      <xdr:nvSpPr>
        <xdr:cNvPr id="2" name="Rectangle : carré corné 1" descr="Collez votre logo à cet emplacement">
          <a:extLst>
            <a:ext uri="{FF2B5EF4-FFF2-40B4-BE49-F238E27FC236}">
              <a16:creationId xmlns:a16="http://schemas.microsoft.com/office/drawing/2014/main" id="{04CC57B7-320F-4D72-A6EE-0203EB06A082}"/>
            </a:ext>
          </a:extLst>
        </xdr:cNvPr>
        <xdr:cNvSpPr/>
      </xdr:nvSpPr>
      <xdr:spPr>
        <a:xfrm>
          <a:off x="161924" y="2314575"/>
          <a:ext cx="1057275" cy="1181100"/>
        </a:xfrm>
        <a:prstGeom prst="foldedCorner">
          <a:avLst/>
        </a:prstGeom>
        <a:solidFill>
          <a:schemeClr val="bg1"/>
        </a:solidFill>
        <a:ln>
          <a:noFill/>
        </a:ln>
        <a:effectLst>
          <a:outerShdw blurRad="50800" dist="38100" dir="5400000" algn="t" rotWithShape="0">
            <a:prstClr val="black">
              <a:alpha val="40000"/>
            </a:prstClr>
          </a:outerShdw>
          <a:reflection blurRad="6350" stA="52000" endA="300" endPos="35000" dir="5400000" sy="-100000" algn="bl" rotWithShape="0"/>
          <a:softEdge rad="0"/>
        </a:effectLst>
      </xdr:spPr>
      <xdr:style>
        <a:lnRef idx="0">
          <a:scrgbClr r="0" g="0" b="0"/>
        </a:lnRef>
        <a:fillRef idx="0">
          <a:scrgbClr r="0" g="0" b="0"/>
        </a:fillRef>
        <a:effectRef idx="0">
          <a:scrgbClr r="0" g="0" b="0"/>
        </a:effectRef>
        <a:fontRef idx="minor">
          <a:schemeClr val="lt1"/>
        </a:fontRef>
      </xdr:style>
      <xdr:txBody>
        <a:bodyPr vertOverflow="clip" horzOverflow="clip" rtlCol="0" anchor="ctr" anchorCtr="0"/>
        <a:lstStyle/>
        <a:p>
          <a:pPr algn="l"/>
          <a:r>
            <a:rPr lang="fr-FR" sz="1100">
              <a:solidFill>
                <a:schemeClr val="accent1"/>
              </a:solidFill>
            </a:rPr>
            <a:t>supprimez cette forme et collez </a:t>
          </a:r>
          <a:r>
            <a:rPr lang="fr-FR" sz="1100" baseline="0">
              <a:solidFill>
                <a:schemeClr val="accent1"/>
              </a:solidFill>
            </a:rPr>
            <a:t>votre logo ici</a:t>
          </a:r>
          <a:endParaRPr lang="fr-FR" sz="1100">
            <a:solidFill>
              <a:schemeClr val="accent1"/>
            </a:solidFill>
          </a:endParaRPr>
        </a:p>
      </xdr:txBody>
    </xdr:sp>
    <xdr:clientData/>
  </xdr:twoCellAnchor>
  <xdr:twoCellAnchor>
    <xdr:from>
      <xdr:col>1</xdr:col>
      <xdr:colOff>19049</xdr:colOff>
      <xdr:row>1</xdr:row>
      <xdr:rowOff>66675</xdr:rowOff>
    </xdr:from>
    <xdr:to>
      <xdr:col>2</xdr:col>
      <xdr:colOff>238124</xdr:colOff>
      <xdr:row>4</xdr:row>
      <xdr:rowOff>180975</xdr:rowOff>
    </xdr:to>
    <xdr:sp macro="" textlink="">
      <xdr:nvSpPr>
        <xdr:cNvPr id="3" name="Rectangle : carré corné 2" descr="Collez votre logo à cet emplacement">
          <a:extLst>
            <a:ext uri="{FF2B5EF4-FFF2-40B4-BE49-F238E27FC236}">
              <a16:creationId xmlns:a16="http://schemas.microsoft.com/office/drawing/2014/main" id="{0FE554E2-1AF8-4D32-BA9B-DCC806876A4F}"/>
            </a:ext>
          </a:extLst>
        </xdr:cNvPr>
        <xdr:cNvSpPr/>
      </xdr:nvSpPr>
      <xdr:spPr>
        <a:xfrm>
          <a:off x="171449" y="266700"/>
          <a:ext cx="1057275" cy="1181100"/>
        </a:xfrm>
        <a:prstGeom prst="foldedCorner">
          <a:avLst/>
        </a:prstGeom>
        <a:solidFill>
          <a:schemeClr val="bg1"/>
        </a:solidFill>
        <a:ln>
          <a:noFill/>
        </a:ln>
        <a:effectLst>
          <a:outerShdw blurRad="50800" dist="38100" dir="5400000" algn="t" rotWithShape="0">
            <a:prstClr val="black">
              <a:alpha val="40000"/>
            </a:prstClr>
          </a:outerShdw>
          <a:reflection blurRad="6350" stA="52000" endA="300" endPos="35000" dir="5400000" sy="-100000" algn="bl" rotWithShape="0"/>
          <a:softEdge rad="0"/>
        </a:effectLst>
      </xdr:spPr>
      <xdr:style>
        <a:lnRef idx="0">
          <a:scrgbClr r="0" g="0" b="0"/>
        </a:lnRef>
        <a:fillRef idx="0">
          <a:scrgbClr r="0" g="0" b="0"/>
        </a:fillRef>
        <a:effectRef idx="0">
          <a:scrgbClr r="0" g="0" b="0"/>
        </a:effectRef>
        <a:fontRef idx="minor">
          <a:schemeClr val="lt1"/>
        </a:fontRef>
      </xdr:style>
      <xdr:txBody>
        <a:bodyPr vertOverflow="clip" horzOverflow="clip" rtlCol="0" anchor="ctr" anchorCtr="0"/>
        <a:lstStyle/>
        <a:p>
          <a:pPr algn="l"/>
          <a:r>
            <a:rPr lang="fr-FR" sz="1100">
              <a:solidFill>
                <a:schemeClr val="accent1"/>
              </a:solidFill>
            </a:rPr>
            <a:t>NOM DE VOTRE RESTAURANT ICI </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8</xdr:col>
      <xdr:colOff>552450</xdr:colOff>
      <xdr:row>3</xdr:row>
      <xdr:rowOff>95250</xdr:rowOff>
    </xdr:from>
    <xdr:to>
      <xdr:col>11</xdr:col>
      <xdr:colOff>609600</xdr:colOff>
      <xdr:row>15</xdr:row>
      <xdr:rowOff>152400</xdr:rowOff>
    </xdr:to>
    <xdr:pic>
      <xdr:nvPicPr>
        <xdr:cNvPr id="2" name="Image 1" descr="Résultat de recherche d'images pour &quot;dossiers suspendus&quot;">
          <a:extLst>
            <a:ext uri="{FF2B5EF4-FFF2-40B4-BE49-F238E27FC236}">
              <a16:creationId xmlns:a16="http://schemas.microsoft.com/office/drawing/2014/main" id="{2E5DE563-FFD0-4E94-ACB4-231C20ABFCB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896600" y="723900"/>
          <a:ext cx="2571750" cy="2571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66675</xdr:colOff>
          <xdr:row>65</xdr:row>
          <xdr:rowOff>0</xdr:rowOff>
        </xdr:from>
        <xdr:to>
          <xdr:col>3</xdr:col>
          <xdr:colOff>142875</xdr:colOff>
          <xdr:row>65</xdr:row>
          <xdr:rowOff>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2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66675</xdr:colOff>
          <xdr:row>65</xdr:row>
          <xdr:rowOff>0</xdr:rowOff>
        </xdr:from>
        <xdr:to>
          <xdr:col>3</xdr:col>
          <xdr:colOff>142875</xdr:colOff>
          <xdr:row>65</xdr:row>
          <xdr:rowOff>0</xdr:rowOff>
        </xdr:to>
        <xdr:sp macro="" textlink="">
          <xdr:nvSpPr>
            <xdr:cNvPr id="81922" name="Object 2" hidden="1">
              <a:extLst>
                <a:ext uri="{63B3BB69-23CF-44E3-9099-C40C66FF867C}">
                  <a14:compatExt spid="_x0000_s81922"/>
                </a:ext>
                <a:ext uri="{FF2B5EF4-FFF2-40B4-BE49-F238E27FC236}">
                  <a16:creationId xmlns:a16="http://schemas.microsoft.com/office/drawing/2014/main" id="{00000000-0008-0000-2C00-000002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xdr:col>
          <xdr:colOff>66675</xdr:colOff>
          <xdr:row>65</xdr:row>
          <xdr:rowOff>0</xdr:rowOff>
        </xdr:from>
        <xdr:to>
          <xdr:col>3</xdr:col>
          <xdr:colOff>142875</xdr:colOff>
          <xdr:row>65</xdr:row>
          <xdr:rowOff>0</xdr:rowOff>
        </xdr:to>
        <xdr:sp macro="" textlink="">
          <xdr:nvSpPr>
            <xdr:cNvPr id="81923" name="Object 3" hidden="1">
              <a:extLst>
                <a:ext uri="{63B3BB69-23CF-44E3-9099-C40C66FF867C}">
                  <a14:compatExt spid="_x0000_s81923"/>
                </a:ext>
                <a:ext uri="{FF2B5EF4-FFF2-40B4-BE49-F238E27FC236}">
                  <a16:creationId xmlns:a16="http://schemas.microsoft.com/office/drawing/2014/main" id="{00000000-0008-0000-2C00-000003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20.xml><?xml version="1.0" encoding="utf-8"?>
<xdr:wsDr xmlns:xdr="http://schemas.openxmlformats.org/drawingml/2006/spreadsheetDrawing" xmlns:a="http://schemas.openxmlformats.org/drawingml/2006/main">
  <xdr:twoCellAnchor editAs="oneCell">
    <xdr:from>
      <xdr:col>3</xdr:col>
      <xdr:colOff>0</xdr:colOff>
      <xdr:row>138</xdr:row>
      <xdr:rowOff>142875</xdr:rowOff>
    </xdr:from>
    <xdr:to>
      <xdr:col>16</xdr:col>
      <xdr:colOff>238125</xdr:colOff>
      <xdr:row>152</xdr:row>
      <xdr:rowOff>104774</xdr:rowOff>
    </xdr:to>
    <xdr:pic>
      <xdr:nvPicPr>
        <xdr:cNvPr id="2" name="Image 1">
          <a:extLst>
            <a:ext uri="{FF2B5EF4-FFF2-40B4-BE49-F238E27FC236}">
              <a16:creationId xmlns:a16="http://schemas.microsoft.com/office/drawing/2014/main" id="{14F9831C-61BC-40E3-AD45-2119CCD6CA24}"/>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733550" y="27489150"/>
          <a:ext cx="4267200" cy="2628899"/>
        </a:xfrm>
        <a:prstGeom prst="rect">
          <a:avLst/>
        </a:prstGeom>
      </xdr:spPr>
    </xdr:pic>
    <xdr:clientData/>
  </xdr:twoCellAnchor>
  <xdr:twoCellAnchor editAs="oneCell">
    <xdr:from>
      <xdr:col>3</xdr:col>
      <xdr:colOff>0</xdr:colOff>
      <xdr:row>154</xdr:row>
      <xdr:rowOff>161925</xdr:rowOff>
    </xdr:from>
    <xdr:to>
      <xdr:col>21</xdr:col>
      <xdr:colOff>169545</xdr:colOff>
      <xdr:row>160</xdr:row>
      <xdr:rowOff>121920</xdr:rowOff>
    </xdr:to>
    <xdr:pic>
      <xdr:nvPicPr>
        <xdr:cNvPr id="3" name="Image 2">
          <a:extLst>
            <a:ext uri="{FF2B5EF4-FFF2-40B4-BE49-F238E27FC236}">
              <a16:creationId xmlns:a16="http://schemas.microsoft.com/office/drawing/2014/main" id="{79DB1DAD-4C19-4083-BA7E-12AAA1BA68C7}"/>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733550" y="30603825"/>
          <a:ext cx="5760720" cy="110299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66675</xdr:colOff>
      <xdr:row>2</xdr:row>
      <xdr:rowOff>123825</xdr:rowOff>
    </xdr:from>
    <xdr:to>
      <xdr:col>8</xdr:col>
      <xdr:colOff>123825</xdr:colOff>
      <xdr:row>25</xdr:row>
      <xdr:rowOff>0</xdr:rowOff>
    </xdr:to>
    <xdr:pic>
      <xdr:nvPicPr>
        <xdr:cNvPr id="2" name="Image 1" descr="http://media.prometis.fr/image/95/2/1.37952.jpg">
          <a:extLst>
            <a:ext uri="{FF2B5EF4-FFF2-40B4-BE49-F238E27FC236}">
              <a16:creationId xmlns:a16="http://schemas.microsoft.com/office/drawing/2014/main" id="{B982EB0C-FE7A-423A-A3E8-631944AD6F5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28675" y="733425"/>
          <a:ext cx="5715000" cy="4695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714375</xdr:colOff>
      <xdr:row>33</xdr:row>
      <xdr:rowOff>47625</xdr:rowOff>
    </xdr:from>
    <xdr:to>
      <xdr:col>5</xdr:col>
      <xdr:colOff>390525</xdr:colOff>
      <xdr:row>38</xdr:row>
      <xdr:rowOff>19050</xdr:rowOff>
    </xdr:to>
    <xdr:pic>
      <xdr:nvPicPr>
        <xdr:cNvPr id="3" name="Image 2" descr="http://media.prometis.fr/image/95/4/2.37954.jpg">
          <a:extLst>
            <a:ext uri="{FF2B5EF4-FFF2-40B4-BE49-F238E27FC236}">
              <a16:creationId xmlns:a16="http://schemas.microsoft.com/office/drawing/2014/main" id="{9236C763-1612-4A0E-8A8A-34F0C86BD29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14375" y="7153275"/>
          <a:ext cx="3810000" cy="1019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657225</xdr:colOff>
      <xdr:row>48</xdr:row>
      <xdr:rowOff>47625</xdr:rowOff>
    </xdr:from>
    <xdr:to>
      <xdr:col>5</xdr:col>
      <xdr:colOff>333375</xdr:colOff>
      <xdr:row>51</xdr:row>
      <xdr:rowOff>28575</xdr:rowOff>
    </xdr:to>
    <xdr:pic>
      <xdr:nvPicPr>
        <xdr:cNvPr id="4" name="Image 3" descr="http://media.prometis.fr/image/95/6/3.37956.jpg">
          <a:extLst>
            <a:ext uri="{FF2B5EF4-FFF2-40B4-BE49-F238E27FC236}">
              <a16:creationId xmlns:a16="http://schemas.microsoft.com/office/drawing/2014/main" id="{E80E5938-2CA1-41C5-BCCC-09CC7EC3173B}"/>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57225" y="10296525"/>
          <a:ext cx="3810000" cy="60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638175</xdr:colOff>
      <xdr:row>54</xdr:row>
      <xdr:rowOff>133350</xdr:rowOff>
    </xdr:from>
    <xdr:to>
      <xdr:col>5</xdr:col>
      <xdr:colOff>314325</xdr:colOff>
      <xdr:row>58</xdr:row>
      <xdr:rowOff>0</xdr:rowOff>
    </xdr:to>
    <xdr:pic>
      <xdr:nvPicPr>
        <xdr:cNvPr id="5" name="Image 4" descr="http://media.prometis.fr/image/95/8/4.37958.jpg">
          <a:extLst>
            <a:ext uri="{FF2B5EF4-FFF2-40B4-BE49-F238E27FC236}">
              <a16:creationId xmlns:a16="http://schemas.microsoft.com/office/drawing/2014/main" id="{C6E434A3-9DF6-493C-BA70-A397EFBC9F3A}"/>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38175" y="11639550"/>
          <a:ext cx="3810000" cy="704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695325</xdr:colOff>
      <xdr:row>61</xdr:row>
      <xdr:rowOff>104775</xdr:rowOff>
    </xdr:from>
    <xdr:to>
      <xdr:col>7</xdr:col>
      <xdr:colOff>752475</xdr:colOff>
      <xdr:row>67</xdr:row>
      <xdr:rowOff>38100</xdr:rowOff>
    </xdr:to>
    <xdr:pic>
      <xdr:nvPicPr>
        <xdr:cNvPr id="6" name="Image 5" descr="http://media.prometis.fr/image/96/0/5.37960.jpg">
          <a:extLst>
            <a:ext uri="{FF2B5EF4-FFF2-40B4-BE49-F238E27FC236}">
              <a16:creationId xmlns:a16="http://schemas.microsoft.com/office/drawing/2014/main" id="{B1953637-8744-4283-B711-599DF1019DB3}"/>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95325" y="13077825"/>
          <a:ext cx="5715000" cy="1190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123825</xdr:colOff>
      <xdr:row>71</xdr:row>
      <xdr:rowOff>66675</xdr:rowOff>
    </xdr:from>
    <xdr:to>
      <xdr:col>5</xdr:col>
      <xdr:colOff>752475</xdr:colOff>
      <xdr:row>76</xdr:row>
      <xdr:rowOff>66675</xdr:rowOff>
    </xdr:to>
    <xdr:pic>
      <xdr:nvPicPr>
        <xdr:cNvPr id="7" name="Image 6" descr="http://media.prometis.fr/image/57/9/579.jpg">
          <a:extLst>
            <a:ext uri="{FF2B5EF4-FFF2-40B4-BE49-F238E27FC236}">
              <a16:creationId xmlns:a16="http://schemas.microsoft.com/office/drawing/2014/main" id="{2398FC0C-34A1-49F4-88FD-E8E4D253E68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85825" y="15135225"/>
          <a:ext cx="4000500" cy="104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57150</xdr:colOff>
      <xdr:row>90</xdr:row>
      <xdr:rowOff>161925</xdr:rowOff>
    </xdr:from>
    <xdr:to>
      <xdr:col>5</xdr:col>
      <xdr:colOff>685800</xdr:colOff>
      <xdr:row>93</xdr:row>
      <xdr:rowOff>133350</xdr:rowOff>
    </xdr:to>
    <xdr:pic>
      <xdr:nvPicPr>
        <xdr:cNvPr id="8" name="Image 7" descr="http://media.prometis.fr/image/58/1/581.jpg">
          <a:extLst>
            <a:ext uri="{FF2B5EF4-FFF2-40B4-BE49-F238E27FC236}">
              <a16:creationId xmlns:a16="http://schemas.microsoft.com/office/drawing/2014/main" id="{4A19EDB4-26DE-42EC-84E2-E8D83FA923A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19150" y="19211925"/>
          <a:ext cx="4000500" cy="600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180975</xdr:colOff>
      <xdr:row>97</xdr:row>
      <xdr:rowOff>76200</xdr:rowOff>
    </xdr:from>
    <xdr:to>
      <xdr:col>6</xdr:col>
      <xdr:colOff>47625</xdr:colOff>
      <xdr:row>99</xdr:row>
      <xdr:rowOff>19050</xdr:rowOff>
    </xdr:to>
    <xdr:pic>
      <xdr:nvPicPr>
        <xdr:cNvPr id="9" name="Image 8" descr="http://media.prometis.fr/image/58/3/583.jpg">
          <a:extLst>
            <a:ext uri="{FF2B5EF4-FFF2-40B4-BE49-F238E27FC236}">
              <a16:creationId xmlns:a16="http://schemas.microsoft.com/office/drawing/2014/main" id="{F9CF0771-D314-42F9-A8FC-5C52290D6E1A}"/>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42975" y="20593050"/>
          <a:ext cx="4000500"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102</xdr:row>
      <xdr:rowOff>0</xdr:rowOff>
    </xdr:from>
    <xdr:to>
      <xdr:col>1</xdr:col>
      <xdr:colOff>285750</xdr:colOff>
      <xdr:row>103</xdr:row>
      <xdr:rowOff>85725</xdr:rowOff>
    </xdr:to>
    <xdr:pic>
      <xdr:nvPicPr>
        <xdr:cNvPr id="10" name="Image 9" descr="http://media.prometis.fr/image/96/8/9a.37968.jpg">
          <a:extLst>
            <a:ext uri="{FF2B5EF4-FFF2-40B4-BE49-F238E27FC236}">
              <a16:creationId xmlns:a16="http://schemas.microsoft.com/office/drawing/2014/main" id="{DF77D83C-E546-4716-913E-E2CD089607F4}"/>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762000" y="21564600"/>
          <a:ext cx="2857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104</xdr:row>
      <xdr:rowOff>0</xdr:rowOff>
    </xdr:from>
    <xdr:to>
      <xdr:col>1</xdr:col>
      <xdr:colOff>285750</xdr:colOff>
      <xdr:row>105</xdr:row>
      <xdr:rowOff>28575</xdr:rowOff>
    </xdr:to>
    <xdr:pic>
      <xdr:nvPicPr>
        <xdr:cNvPr id="11" name="Image 10" descr="http://media.prometis.fr/image/97/0/9b.37970.jpg">
          <a:extLst>
            <a:ext uri="{FF2B5EF4-FFF2-40B4-BE49-F238E27FC236}">
              <a16:creationId xmlns:a16="http://schemas.microsoft.com/office/drawing/2014/main" id="{9016A8CF-92FA-4A79-B8EE-B41D63E0DFC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62000" y="21983700"/>
          <a:ext cx="2857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106</xdr:row>
      <xdr:rowOff>0</xdr:rowOff>
    </xdr:from>
    <xdr:to>
      <xdr:col>1</xdr:col>
      <xdr:colOff>285750</xdr:colOff>
      <xdr:row>107</xdr:row>
      <xdr:rowOff>47625</xdr:rowOff>
    </xdr:to>
    <xdr:pic>
      <xdr:nvPicPr>
        <xdr:cNvPr id="12" name="Image 11" descr="http://media.prometis.fr/image/97/2/9c.37972.jpg">
          <a:extLst>
            <a:ext uri="{FF2B5EF4-FFF2-40B4-BE49-F238E27FC236}">
              <a16:creationId xmlns:a16="http://schemas.microsoft.com/office/drawing/2014/main" id="{0FBD2C6E-AB1B-4A2E-801E-415F1B8F4A97}"/>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62000" y="22402800"/>
          <a:ext cx="2857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108</xdr:row>
      <xdr:rowOff>9525</xdr:rowOff>
    </xdr:from>
    <xdr:to>
      <xdr:col>6</xdr:col>
      <xdr:colOff>704850</xdr:colOff>
      <xdr:row>117</xdr:row>
      <xdr:rowOff>152400</xdr:rowOff>
    </xdr:to>
    <xdr:pic>
      <xdr:nvPicPr>
        <xdr:cNvPr id="13" name="Image 12" descr="http://media.prometis.fr/image/97/8/9d.37978.jpg">
          <a:extLst>
            <a:ext uri="{FF2B5EF4-FFF2-40B4-BE49-F238E27FC236}">
              <a16:creationId xmlns:a16="http://schemas.microsoft.com/office/drawing/2014/main" id="{5B64ADCE-F936-4928-A237-672E91E1ADDF}"/>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38200" y="22831425"/>
          <a:ext cx="4762500" cy="2028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0</xdr:colOff>
      <xdr:row>125</xdr:row>
      <xdr:rowOff>0</xdr:rowOff>
    </xdr:from>
    <xdr:to>
      <xdr:col>6</xdr:col>
      <xdr:colOff>628650</xdr:colOff>
      <xdr:row>128</xdr:row>
      <xdr:rowOff>76200</xdr:rowOff>
    </xdr:to>
    <xdr:pic>
      <xdr:nvPicPr>
        <xdr:cNvPr id="14" name="Image 13" descr="http://media.prometis.fr/image/58/7/587.jpg">
          <a:extLst>
            <a:ext uri="{FF2B5EF4-FFF2-40B4-BE49-F238E27FC236}">
              <a16:creationId xmlns:a16="http://schemas.microsoft.com/office/drawing/2014/main" id="{4EB952F4-6788-4666-8BAB-1F65857E3BB6}"/>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26384250"/>
          <a:ext cx="4000500" cy="771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228600</xdr:colOff>
      <xdr:row>130</xdr:row>
      <xdr:rowOff>104775</xdr:rowOff>
    </xdr:from>
    <xdr:to>
      <xdr:col>8</xdr:col>
      <xdr:colOff>314325</xdr:colOff>
      <xdr:row>150</xdr:row>
      <xdr:rowOff>190500</xdr:rowOff>
    </xdr:to>
    <xdr:pic>
      <xdr:nvPicPr>
        <xdr:cNvPr id="15" name="Image 14" descr="mfc samedis dimanches - excel mises en forme conditionnelles exemples3">
          <a:extLst>
            <a:ext uri="{FF2B5EF4-FFF2-40B4-BE49-F238E27FC236}">
              <a16:creationId xmlns:a16="http://schemas.microsoft.com/office/drawing/2014/main" id="{78FE0455-90EC-48FD-99CD-8AAE0DBCB352}"/>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990600" y="27603450"/>
          <a:ext cx="5743575" cy="42767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4</xdr:col>
          <xdr:colOff>276225</xdr:colOff>
          <xdr:row>295</xdr:row>
          <xdr:rowOff>114300</xdr:rowOff>
        </xdr:from>
        <xdr:to>
          <xdr:col>4</xdr:col>
          <xdr:colOff>609600</xdr:colOff>
          <xdr:row>295</xdr:row>
          <xdr:rowOff>342900</xdr:rowOff>
        </xdr:to>
        <xdr:sp macro="" textlink="">
          <xdr:nvSpPr>
            <xdr:cNvPr id="90113" name="Check Box 1" hidden="1">
              <a:extLst>
                <a:ext uri="{63B3BB69-23CF-44E3-9099-C40C66FF867C}">
                  <a14:compatExt spid="_x0000_s90113"/>
                </a:ext>
                <a:ext uri="{FF2B5EF4-FFF2-40B4-BE49-F238E27FC236}">
                  <a16:creationId xmlns:a16="http://schemas.microsoft.com/office/drawing/2014/main" id="{00000000-0008-0000-2F00-000001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9"/>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4</xdr:col>
          <xdr:colOff>276225</xdr:colOff>
          <xdr:row>295</xdr:row>
          <xdr:rowOff>114300</xdr:rowOff>
        </xdr:from>
        <xdr:to>
          <xdr:col>4</xdr:col>
          <xdr:colOff>609600</xdr:colOff>
          <xdr:row>295</xdr:row>
          <xdr:rowOff>342900</xdr:rowOff>
        </xdr:to>
        <xdr:sp macro="" textlink="">
          <xdr:nvSpPr>
            <xdr:cNvPr id="90114" name="Check Box 2" hidden="1">
              <a:extLst>
                <a:ext uri="{63B3BB69-23CF-44E3-9099-C40C66FF867C}">
                  <a14:compatExt spid="_x0000_s90114"/>
                </a:ext>
                <a:ext uri="{FF2B5EF4-FFF2-40B4-BE49-F238E27FC236}">
                  <a16:creationId xmlns:a16="http://schemas.microsoft.com/office/drawing/2014/main" id="{00000000-0008-0000-2F00-0000026001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9"/>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3.xml><?xml version="1.0" encoding="utf-8"?>
<xdr:wsDr xmlns:xdr="http://schemas.openxmlformats.org/drawingml/2006/spreadsheetDrawing" xmlns:a="http://schemas.openxmlformats.org/drawingml/2006/main">
  <xdr:twoCellAnchor>
    <xdr:from>
      <xdr:col>3</xdr:col>
      <xdr:colOff>0</xdr:colOff>
      <xdr:row>11</xdr:row>
      <xdr:rowOff>0</xdr:rowOff>
    </xdr:from>
    <xdr:to>
      <xdr:col>3</xdr:col>
      <xdr:colOff>85725</xdr:colOff>
      <xdr:row>12</xdr:row>
      <xdr:rowOff>9525</xdr:rowOff>
    </xdr:to>
    <xdr:sp macro="" textlink="">
      <xdr:nvSpPr>
        <xdr:cNvPr id="2" name="Dessin 3">
          <a:extLst>
            <a:ext uri="{FF2B5EF4-FFF2-40B4-BE49-F238E27FC236}">
              <a16:creationId xmlns:a16="http://schemas.microsoft.com/office/drawing/2014/main" id="{7972DAAD-629C-4928-A72C-6EB3D12EED34}"/>
            </a:ext>
          </a:extLst>
        </xdr:cNvPr>
        <xdr:cNvSpPr>
          <a:spLocks/>
        </xdr:cNvSpPr>
      </xdr:nvSpPr>
      <xdr:spPr bwMode="auto">
        <a:xfrm>
          <a:off x="2257425" y="2133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13</xdr:row>
      <xdr:rowOff>0</xdr:rowOff>
    </xdr:from>
    <xdr:to>
      <xdr:col>3</xdr:col>
      <xdr:colOff>85725</xdr:colOff>
      <xdr:row>14</xdr:row>
      <xdr:rowOff>9525</xdr:rowOff>
    </xdr:to>
    <xdr:sp macro="" textlink="">
      <xdr:nvSpPr>
        <xdr:cNvPr id="3" name="Dessin 4">
          <a:extLst>
            <a:ext uri="{FF2B5EF4-FFF2-40B4-BE49-F238E27FC236}">
              <a16:creationId xmlns:a16="http://schemas.microsoft.com/office/drawing/2014/main" id="{EF9A3F8E-5888-4DDE-827F-59A1B6CCD4A3}"/>
            </a:ext>
          </a:extLst>
        </xdr:cNvPr>
        <xdr:cNvSpPr>
          <a:spLocks/>
        </xdr:cNvSpPr>
      </xdr:nvSpPr>
      <xdr:spPr bwMode="auto">
        <a:xfrm>
          <a:off x="2257425" y="2362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15</xdr:row>
      <xdr:rowOff>0</xdr:rowOff>
    </xdr:from>
    <xdr:to>
      <xdr:col>3</xdr:col>
      <xdr:colOff>85725</xdr:colOff>
      <xdr:row>16</xdr:row>
      <xdr:rowOff>9525</xdr:rowOff>
    </xdr:to>
    <xdr:sp macro="" textlink="">
      <xdr:nvSpPr>
        <xdr:cNvPr id="4" name="Dessin 5">
          <a:extLst>
            <a:ext uri="{FF2B5EF4-FFF2-40B4-BE49-F238E27FC236}">
              <a16:creationId xmlns:a16="http://schemas.microsoft.com/office/drawing/2014/main" id="{7F70106B-6780-4A20-8BB4-26B6DFF4F34E}"/>
            </a:ext>
          </a:extLst>
        </xdr:cNvPr>
        <xdr:cNvSpPr>
          <a:spLocks/>
        </xdr:cNvSpPr>
      </xdr:nvSpPr>
      <xdr:spPr bwMode="auto">
        <a:xfrm>
          <a:off x="2257425" y="25908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17</xdr:row>
      <xdr:rowOff>0</xdr:rowOff>
    </xdr:from>
    <xdr:to>
      <xdr:col>3</xdr:col>
      <xdr:colOff>85725</xdr:colOff>
      <xdr:row>18</xdr:row>
      <xdr:rowOff>9525</xdr:rowOff>
    </xdr:to>
    <xdr:sp macro="" textlink="">
      <xdr:nvSpPr>
        <xdr:cNvPr id="5" name="Dessin 6">
          <a:extLst>
            <a:ext uri="{FF2B5EF4-FFF2-40B4-BE49-F238E27FC236}">
              <a16:creationId xmlns:a16="http://schemas.microsoft.com/office/drawing/2014/main" id="{B7A5C815-6DF3-43F2-B1F0-70AF4FEA6A42}"/>
            </a:ext>
          </a:extLst>
        </xdr:cNvPr>
        <xdr:cNvSpPr>
          <a:spLocks/>
        </xdr:cNvSpPr>
      </xdr:nvSpPr>
      <xdr:spPr bwMode="auto">
        <a:xfrm>
          <a:off x="2257425" y="28194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19</xdr:row>
      <xdr:rowOff>0</xdr:rowOff>
    </xdr:from>
    <xdr:to>
      <xdr:col>3</xdr:col>
      <xdr:colOff>85725</xdr:colOff>
      <xdr:row>20</xdr:row>
      <xdr:rowOff>9525</xdr:rowOff>
    </xdr:to>
    <xdr:sp macro="" textlink="">
      <xdr:nvSpPr>
        <xdr:cNvPr id="6" name="Dessin 7">
          <a:extLst>
            <a:ext uri="{FF2B5EF4-FFF2-40B4-BE49-F238E27FC236}">
              <a16:creationId xmlns:a16="http://schemas.microsoft.com/office/drawing/2014/main" id="{B703BD2F-6222-4FF4-ACC8-A0FC1FEA12E0}"/>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21</xdr:row>
      <xdr:rowOff>0</xdr:rowOff>
    </xdr:from>
    <xdr:to>
      <xdr:col>3</xdr:col>
      <xdr:colOff>85725</xdr:colOff>
      <xdr:row>22</xdr:row>
      <xdr:rowOff>9525</xdr:rowOff>
    </xdr:to>
    <xdr:sp macro="" textlink="">
      <xdr:nvSpPr>
        <xdr:cNvPr id="7" name="Dessin 8">
          <a:extLst>
            <a:ext uri="{FF2B5EF4-FFF2-40B4-BE49-F238E27FC236}">
              <a16:creationId xmlns:a16="http://schemas.microsoft.com/office/drawing/2014/main" id="{150CC272-04FA-4257-B6CF-0B68B99A60F4}"/>
            </a:ext>
          </a:extLst>
        </xdr:cNvPr>
        <xdr:cNvSpPr>
          <a:spLocks/>
        </xdr:cNvSpPr>
      </xdr:nvSpPr>
      <xdr:spPr bwMode="auto">
        <a:xfrm>
          <a:off x="2257425" y="3276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23</xdr:row>
      <xdr:rowOff>0</xdr:rowOff>
    </xdr:from>
    <xdr:to>
      <xdr:col>3</xdr:col>
      <xdr:colOff>85725</xdr:colOff>
      <xdr:row>24</xdr:row>
      <xdr:rowOff>9525</xdr:rowOff>
    </xdr:to>
    <xdr:sp macro="" textlink="">
      <xdr:nvSpPr>
        <xdr:cNvPr id="8" name="Dessin 9">
          <a:extLst>
            <a:ext uri="{FF2B5EF4-FFF2-40B4-BE49-F238E27FC236}">
              <a16:creationId xmlns:a16="http://schemas.microsoft.com/office/drawing/2014/main" id="{EA917EE6-2BA7-4189-89E0-40C9B21934B5}"/>
            </a:ext>
          </a:extLst>
        </xdr:cNvPr>
        <xdr:cNvSpPr>
          <a:spLocks/>
        </xdr:cNvSpPr>
      </xdr:nvSpPr>
      <xdr:spPr bwMode="auto">
        <a:xfrm>
          <a:off x="2257425" y="3505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45</xdr:row>
      <xdr:rowOff>0</xdr:rowOff>
    </xdr:from>
    <xdr:to>
      <xdr:col>3</xdr:col>
      <xdr:colOff>85725</xdr:colOff>
      <xdr:row>46</xdr:row>
      <xdr:rowOff>0</xdr:rowOff>
    </xdr:to>
    <xdr:sp macro="" textlink="">
      <xdr:nvSpPr>
        <xdr:cNvPr id="9" name="Dessin 12">
          <a:extLst>
            <a:ext uri="{FF2B5EF4-FFF2-40B4-BE49-F238E27FC236}">
              <a16:creationId xmlns:a16="http://schemas.microsoft.com/office/drawing/2014/main" id="{9BFF3ABD-112B-4873-B227-DFB80FA074C3}"/>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0" name="Dessin 13">
          <a:extLst>
            <a:ext uri="{FF2B5EF4-FFF2-40B4-BE49-F238E27FC236}">
              <a16:creationId xmlns:a16="http://schemas.microsoft.com/office/drawing/2014/main" id="{48DBC57C-23FF-4F4B-B16B-437C5ECF8E57}"/>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1" name="Dessin 14">
          <a:extLst>
            <a:ext uri="{FF2B5EF4-FFF2-40B4-BE49-F238E27FC236}">
              <a16:creationId xmlns:a16="http://schemas.microsoft.com/office/drawing/2014/main" id="{A00D473D-6FF4-4F81-B442-59D10981E06B}"/>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2" name="Dessin 15">
          <a:extLst>
            <a:ext uri="{FF2B5EF4-FFF2-40B4-BE49-F238E27FC236}">
              <a16:creationId xmlns:a16="http://schemas.microsoft.com/office/drawing/2014/main" id="{39F6CAF7-51EF-4F4E-AC9C-B2D745E9F439}"/>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3" name="Dessin 16">
          <a:extLst>
            <a:ext uri="{FF2B5EF4-FFF2-40B4-BE49-F238E27FC236}">
              <a16:creationId xmlns:a16="http://schemas.microsoft.com/office/drawing/2014/main" id="{88BF6025-3EF8-47C1-A186-6F57035BC458}"/>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4" name="Dessin 17">
          <a:extLst>
            <a:ext uri="{FF2B5EF4-FFF2-40B4-BE49-F238E27FC236}">
              <a16:creationId xmlns:a16="http://schemas.microsoft.com/office/drawing/2014/main" id="{12F8E367-42A3-42A9-BD9C-4C0C2BBB098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5" name="Dessin 18">
          <a:extLst>
            <a:ext uri="{FF2B5EF4-FFF2-40B4-BE49-F238E27FC236}">
              <a16:creationId xmlns:a16="http://schemas.microsoft.com/office/drawing/2014/main" id="{777C4FBB-7682-4436-8041-3999FCFCEA7B}"/>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6" name="Dessin 19">
          <a:extLst>
            <a:ext uri="{FF2B5EF4-FFF2-40B4-BE49-F238E27FC236}">
              <a16:creationId xmlns:a16="http://schemas.microsoft.com/office/drawing/2014/main" id="{5E97E612-0156-4E93-AD65-10E25B86073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7" name="Dessin 20">
          <a:extLst>
            <a:ext uri="{FF2B5EF4-FFF2-40B4-BE49-F238E27FC236}">
              <a16:creationId xmlns:a16="http://schemas.microsoft.com/office/drawing/2014/main" id="{ADAA36B1-61ED-4937-9632-88D6C161BB4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8" name="Dessin 21">
          <a:extLst>
            <a:ext uri="{FF2B5EF4-FFF2-40B4-BE49-F238E27FC236}">
              <a16:creationId xmlns:a16="http://schemas.microsoft.com/office/drawing/2014/main" id="{A4813062-4FDD-43FB-B9D4-7213B8A4B5E3}"/>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19" name="Dessin 22">
          <a:extLst>
            <a:ext uri="{FF2B5EF4-FFF2-40B4-BE49-F238E27FC236}">
              <a16:creationId xmlns:a16="http://schemas.microsoft.com/office/drawing/2014/main" id="{12ACD1CC-C0B1-4B24-97D0-1A05E32B277A}"/>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20" name="Dessin 23">
          <a:extLst>
            <a:ext uri="{FF2B5EF4-FFF2-40B4-BE49-F238E27FC236}">
              <a16:creationId xmlns:a16="http://schemas.microsoft.com/office/drawing/2014/main" id="{757D37D5-1438-4478-BF01-73579B8B9CD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21" name="Dessin 25">
          <a:extLst>
            <a:ext uri="{FF2B5EF4-FFF2-40B4-BE49-F238E27FC236}">
              <a16:creationId xmlns:a16="http://schemas.microsoft.com/office/drawing/2014/main" id="{164178C5-3D58-4624-BAD9-9B33F7D222E6}"/>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22" name="Dessin 26">
          <a:extLst>
            <a:ext uri="{FF2B5EF4-FFF2-40B4-BE49-F238E27FC236}">
              <a16:creationId xmlns:a16="http://schemas.microsoft.com/office/drawing/2014/main" id="{4F009667-8222-41C4-B4C8-5FB14AEAF68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23" name="Dessin 27">
          <a:extLst>
            <a:ext uri="{FF2B5EF4-FFF2-40B4-BE49-F238E27FC236}">
              <a16:creationId xmlns:a16="http://schemas.microsoft.com/office/drawing/2014/main" id="{ADCC2A78-7F0B-46F1-AFF0-0D7F83AD53BE}"/>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4</xdr:col>
      <xdr:colOff>0</xdr:colOff>
      <xdr:row>10</xdr:row>
      <xdr:rowOff>171450</xdr:rowOff>
    </xdr:from>
    <xdr:to>
      <xdr:col>4</xdr:col>
      <xdr:colOff>0</xdr:colOff>
      <xdr:row>11</xdr:row>
      <xdr:rowOff>0</xdr:rowOff>
    </xdr:to>
    <xdr:sp macro="" textlink="">
      <xdr:nvSpPr>
        <xdr:cNvPr id="24" name="Line 25">
          <a:extLst>
            <a:ext uri="{FF2B5EF4-FFF2-40B4-BE49-F238E27FC236}">
              <a16:creationId xmlns:a16="http://schemas.microsoft.com/office/drawing/2014/main" id="{0946A237-2BD7-402B-BC97-09394625BD37}"/>
            </a:ext>
          </a:extLst>
        </xdr:cNvPr>
        <xdr:cNvSpPr>
          <a:spLocks noChangeShapeType="1"/>
        </xdr:cNvSpPr>
      </xdr:nvSpPr>
      <xdr:spPr bwMode="auto">
        <a:xfrm flipV="1">
          <a:off x="25050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10</xdr:row>
      <xdr:rowOff>171450</xdr:rowOff>
    </xdr:from>
    <xdr:to>
      <xdr:col>6</xdr:col>
      <xdr:colOff>0</xdr:colOff>
      <xdr:row>11</xdr:row>
      <xdr:rowOff>0</xdr:rowOff>
    </xdr:to>
    <xdr:sp macro="" textlink="">
      <xdr:nvSpPr>
        <xdr:cNvPr id="25" name="Line 26">
          <a:extLst>
            <a:ext uri="{FF2B5EF4-FFF2-40B4-BE49-F238E27FC236}">
              <a16:creationId xmlns:a16="http://schemas.microsoft.com/office/drawing/2014/main" id="{406254FF-2831-4585-A932-4BACDDC1B6CA}"/>
            </a:ext>
          </a:extLst>
        </xdr:cNvPr>
        <xdr:cNvSpPr>
          <a:spLocks noChangeShapeType="1"/>
        </xdr:cNvSpPr>
      </xdr:nvSpPr>
      <xdr:spPr bwMode="auto">
        <a:xfrm flipV="1">
          <a:off x="30003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10</xdr:row>
      <xdr:rowOff>171450</xdr:rowOff>
    </xdr:from>
    <xdr:to>
      <xdr:col>8</xdr:col>
      <xdr:colOff>0</xdr:colOff>
      <xdr:row>11</xdr:row>
      <xdr:rowOff>0</xdr:rowOff>
    </xdr:to>
    <xdr:sp macro="" textlink="">
      <xdr:nvSpPr>
        <xdr:cNvPr id="26" name="Line 27">
          <a:extLst>
            <a:ext uri="{FF2B5EF4-FFF2-40B4-BE49-F238E27FC236}">
              <a16:creationId xmlns:a16="http://schemas.microsoft.com/office/drawing/2014/main" id="{4508CD3B-2944-44C2-A5F6-C0F6D8AE71E0}"/>
            </a:ext>
          </a:extLst>
        </xdr:cNvPr>
        <xdr:cNvSpPr>
          <a:spLocks noChangeShapeType="1"/>
        </xdr:cNvSpPr>
      </xdr:nvSpPr>
      <xdr:spPr bwMode="auto">
        <a:xfrm flipV="1">
          <a:off x="34956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10</xdr:row>
      <xdr:rowOff>171450</xdr:rowOff>
    </xdr:from>
    <xdr:to>
      <xdr:col>10</xdr:col>
      <xdr:colOff>0</xdr:colOff>
      <xdr:row>11</xdr:row>
      <xdr:rowOff>0</xdr:rowOff>
    </xdr:to>
    <xdr:sp macro="" textlink="">
      <xdr:nvSpPr>
        <xdr:cNvPr id="27" name="Line 28">
          <a:extLst>
            <a:ext uri="{FF2B5EF4-FFF2-40B4-BE49-F238E27FC236}">
              <a16:creationId xmlns:a16="http://schemas.microsoft.com/office/drawing/2014/main" id="{4CEE29C6-8E47-4F36-8F78-701A25848FAE}"/>
            </a:ext>
          </a:extLst>
        </xdr:cNvPr>
        <xdr:cNvSpPr>
          <a:spLocks noChangeShapeType="1"/>
        </xdr:cNvSpPr>
      </xdr:nvSpPr>
      <xdr:spPr bwMode="auto">
        <a:xfrm flipV="1">
          <a:off x="39909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10</xdr:row>
      <xdr:rowOff>171450</xdr:rowOff>
    </xdr:from>
    <xdr:to>
      <xdr:col>12</xdr:col>
      <xdr:colOff>0</xdr:colOff>
      <xdr:row>11</xdr:row>
      <xdr:rowOff>0</xdr:rowOff>
    </xdr:to>
    <xdr:sp macro="" textlink="">
      <xdr:nvSpPr>
        <xdr:cNvPr id="28" name="Line 29">
          <a:extLst>
            <a:ext uri="{FF2B5EF4-FFF2-40B4-BE49-F238E27FC236}">
              <a16:creationId xmlns:a16="http://schemas.microsoft.com/office/drawing/2014/main" id="{04A735AF-9823-4215-BDA8-3DBCF6ED6369}"/>
            </a:ext>
          </a:extLst>
        </xdr:cNvPr>
        <xdr:cNvSpPr>
          <a:spLocks noChangeShapeType="1"/>
        </xdr:cNvSpPr>
      </xdr:nvSpPr>
      <xdr:spPr bwMode="auto">
        <a:xfrm flipV="1">
          <a:off x="44862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10</xdr:row>
      <xdr:rowOff>171450</xdr:rowOff>
    </xdr:from>
    <xdr:to>
      <xdr:col>14</xdr:col>
      <xdr:colOff>0</xdr:colOff>
      <xdr:row>11</xdr:row>
      <xdr:rowOff>0</xdr:rowOff>
    </xdr:to>
    <xdr:sp macro="" textlink="">
      <xdr:nvSpPr>
        <xdr:cNvPr id="29" name="Line 30">
          <a:extLst>
            <a:ext uri="{FF2B5EF4-FFF2-40B4-BE49-F238E27FC236}">
              <a16:creationId xmlns:a16="http://schemas.microsoft.com/office/drawing/2014/main" id="{CC0C9695-C4E2-4908-9008-D4BF47A1DF21}"/>
            </a:ext>
          </a:extLst>
        </xdr:cNvPr>
        <xdr:cNvSpPr>
          <a:spLocks noChangeShapeType="1"/>
        </xdr:cNvSpPr>
      </xdr:nvSpPr>
      <xdr:spPr bwMode="auto">
        <a:xfrm flipV="1">
          <a:off x="49815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10</xdr:row>
      <xdr:rowOff>171450</xdr:rowOff>
    </xdr:from>
    <xdr:to>
      <xdr:col>17</xdr:col>
      <xdr:colOff>0</xdr:colOff>
      <xdr:row>11</xdr:row>
      <xdr:rowOff>0</xdr:rowOff>
    </xdr:to>
    <xdr:sp macro="" textlink="">
      <xdr:nvSpPr>
        <xdr:cNvPr id="30" name="Line 31">
          <a:extLst>
            <a:ext uri="{FF2B5EF4-FFF2-40B4-BE49-F238E27FC236}">
              <a16:creationId xmlns:a16="http://schemas.microsoft.com/office/drawing/2014/main" id="{EF9F7C8B-B1FC-4233-A37B-EA454EEB69CD}"/>
            </a:ext>
          </a:extLst>
        </xdr:cNvPr>
        <xdr:cNvSpPr>
          <a:spLocks noChangeShapeType="1"/>
        </xdr:cNvSpPr>
      </xdr:nvSpPr>
      <xdr:spPr bwMode="auto">
        <a:xfrm flipV="1">
          <a:off x="57245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10</xdr:row>
      <xdr:rowOff>171450</xdr:rowOff>
    </xdr:from>
    <xdr:to>
      <xdr:col>19</xdr:col>
      <xdr:colOff>0</xdr:colOff>
      <xdr:row>11</xdr:row>
      <xdr:rowOff>0</xdr:rowOff>
    </xdr:to>
    <xdr:sp macro="" textlink="">
      <xdr:nvSpPr>
        <xdr:cNvPr id="31" name="Line 32">
          <a:extLst>
            <a:ext uri="{FF2B5EF4-FFF2-40B4-BE49-F238E27FC236}">
              <a16:creationId xmlns:a16="http://schemas.microsoft.com/office/drawing/2014/main" id="{74BD09D3-02D7-46E0-A9D5-D09EE7FAF872}"/>
            </a:ext>
          </a:extLst>
        </xdr:cNvPr>
        <xdr:cNvSpPr>
          <a:spLocks noChangeShapeType="1"/>
        </xdr:cNvSpPr>
      </xdr:nvSpPr>
      <xdr:spPr bwMode="auto">
        <a:xfrm flipV="1">
          <a:off x="6219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10</xdr:row>
      <xdr:rowOff>171450</xdr:rowOff>
    </xdr:from>
    <xdr:to>
      <xdr:col>21</xdr:col>
      <xdr:colOff>0</xdr:colOff>
      <xdr:row>11</xdr:row>
      <xdr:rowOff>0</xdr:rowOff>
    </xdr:to>
    <xdr:sp macro="" textlink="">
      <xdr:nvSpPr>
        <xdr:cNvPr id="32" name="Line 33">
          <a:extLst>
            <a:ext uri="{FF2B5EF4-FFF2-40B4-BE49-F238E27FC236}">
              <a16:creationId xmlns:a16="http://schemas.microsoft.com/office/drawing/2014/main" id="{06748245-4DB1-43EF-94F0-23881EC0B735}"/>
            </a:ext>
          </a:extLst>
        </xdr:cNvPr>
        <xdr:cNvSpPr>
          <a:spLocks noChangeShapeType="1"/>
        </xdr:cNvSpPr>
      </xdr:nvSpPr>
      <xdr:spPr bwMode="auto">
        <a:xfrm flipV="1">
          <a:off x="67151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10</xdr:row>
      <xdr:rowOff>171450</xdr:rowOff>
    </xdr:from>
    <xdr:to>
      <xdr:col>23</xdr:col>
      <xdr:colOff>0</xdr:colOff>
      <xdr:row>11</xdr:row>
      <xdr:rowOff>0</xdr:rowOff>
    </xdr:to>
    <xdr:sp macro="" textlink="">
      <xdr:nvSpPr>
        <xdr:cNvPr id="33" name="Line 34">
          <a:extLst>
            <a:ext uri="{FF2B5EF4-FFF2-40B4-BE49-F238E27FC236}">
              <a16:creationId xmlns:a16="http://schemas.microsoft.com/office/drawing/2014/main" id="{60A8AFFE-1A4D-46C2-A811-F4FFD9E48305}"/>
            </a:ext>
          </a:extLst>
        </xdr:cNvPr>
        <xdr:cNvSpPr>
          <a:spLocks noChangeShapeType="1"/>
        </xdr:cNvSpPr>
      </xdr:nvSpPr>
      <xdr:spPr bwMode="auto">
        <a:xfrm flipV="1">
          <a:off x="72104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10</xdr:row>
      <xdr:rowOff>171450</xdr:rowOff>
    </xdr:from>
    <xdr:to>
      <xdr:col>25</xdr:col>
      <xdr:colOff>0</xdr:colOff>
      <xdr:row>11</xdr:row>
      <xdr:rowOff>0</xdr:rowOff>
    </xdr:to>
    <xdr:sp macro="" textlink="">
      <xdr:nvSpPr>
        <xdr:cNvPr id="34" name="Line 35">
          <a:extLst>
            <a:ext uri="{FF2B5EF4-FFF2-40B4-BE49-F238E27FC236}">
              <a16:creationId xmlns:a16="http://schemas.microsoft.com/office/drawing/2014/main" id="{742B31D6-050F-432D-A77C-D06AC0E4666F}"/>
            </a:ext>
          </a:extLst>
        </xdr:cNvPr>
        <xdr:cNvSpPr>
          <a:spLocks noChangeShapeType="1"/>
        </xdr:cNvSpPr>
      </xdr:nvSpPr>
      <xdr:spPr bwMode="auto">
        <a:xfrm flipV="1">
          <a:off x="77057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10</xdr:row>
      <xdr:rowOff>171450</xdr:rowOff>
    </xdr:from>
    <xdr:to>
      <xdr:col>27</xdr:col>
      <xdr:colOff>0</xdr:colOff>
      <xdr:row>11</xdr:row>
      <xdr:rowOff>0</xdr:rowOff>
    </xdr:to>
    <xdr:sp macro="" textlink="">
      <xdr:nvSpPr>
        <xdr:cNvPr id="35" name="Line 36">
          <a:extLst>
            <a:ext uri="{FF2B5EF4-FFF2-40B4-BE49-F238E27FC236}">
              <a16:creationId xmlns:a16="http://schemas.microsoft.com/office/drawing/2014/main" id="{1A577CDF-08DB-464C-9002-D11F3356C131}"/>
            </a:ext>
          </a:extLst>
        </xdr:cNvPr>
        <xdr:cNvSpPr>
          <a:spLocks noChangeShapeType="1"/>
        </xdr:cNvSpPr>
      </xdr:nvSpPr>
      <xdr:spPr bwMode="auto">
        <a:xfrm flipV="1">
          <a:off x="82010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10</xdr:row>
      <xdr:rowOff>171450</xdr:rowOff>
    </xdr:from>
    <xdr:to>
      <xdr:col>29</xdr:col>
      <xdr:colOff>0</xdr:colOff>
      <xdr:row>11</xdr:row>
      <xdr:rowOff>0</xdr:rowOff>
    </xdr:to>
    <xdr:sp macro="" textlink="">
      <xdr:nvSpPr>
        <xdr:cNvPr id="36" name="Line 37">
          <a:extLst>
            <a:ext uri="{FF2B5EF4-FFF2-40B4-BE49-F238E27FC236}">
              <a16:creationId xmlns:a16="http://schemas.microsoft.com/office/drawing/2014/main" id="{1986667E-B6CA-4A49-B7E0-60C00FAE590F}"/>
            </a:ext>
          </a:extLst>
        </xdr:cNvPr>
        <xdr:cNvSpPr>
          <a:spLocks noChangeShapeType="1"/>
        </xdr:cNvSpPr>
      </xdr:nvSpPr>
      <xdr:spPr bwMode="auto">
        <a:xfrm flipV="1">
          <a:off x="86963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10</xdr:row>
      <xdr:rowOff>171450</xdr:rowOff>
    </xdr:from>
    <xdr:to>
      <xdr:col>31</xdr:col>
      <xdr:colOff>0</xdr:colOff>
      <xdr:row>11</xdr:row>
      <xdr:rowOff>0</xdr:rowOff>
    </xdr:to>
    <xdr:sp macro="" textlink="">
      <xdr:nvSpPr>
        <xdr:cNvPr id="37" name="Line 38">
          <a:extLst>
            <a:ext uri="{FF2B5EF4-FFF2-40B4-BE49-F238E27FC236}">
              <a16:creationId xmlns:a16="http://schemas.microsoft.com/office/drawing/2014/main" id="{065DFFB1-255D-43A0-B953-2D32AE2AAA8C}"/>
            </a:ext>
          </a:extLst>
        </xdr:cNvPr>
        <xdr:cNvSpPr>
          <a:spLocks noChangeShapeType="1"/>
        </xdr:cNvSpPr>
      </xdr:nvSpPr>
      <xdr:spPr bwMode="auto">
        <a:xfrm flipV="1">
          <a:off x="91916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10</xdr:row>
      <xdr:rowOff>171450</xdr:rowOff>
    </xdr:from>
    <xdr:to>
      <xdr:col>33</xdr:col>
      <xdr:colOff>0</xdr:colOff>
      <xdr:row>11</xdr:row>
      <xdr:rowOff>0</xdr:rowOff>
    </xdr:to>
    <xdr:sp macro="" textlink="">
      <xdr:nvSpPr>
        <xdr:cNvPr id="38" name="Line 39">
          <a:extLst>
            <a:ext uri="{FF2B5EF4-FFF2-40B4-BE49-F238E27FC236}">
              <a16:creationId xmlns:a16="http://schemas.microsoft.com/office/drawing/2014/main" id="{B89D9485-0766-4C66-AB4C-8A9C88306125}"/>
            </a:ext>
          </a:extLst>
        </xdr:cNvPr>
        <xdr:cNvSpPr>
          <a:spLocks noChangeShapeType="1"/>
        </xdr:cNvSpPr>
      </xdr:nvSpPr>
      <xdr:spPr bwMode="auto">
        <a:xfrm flipV="1">
          <a:off x="96869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10</xdr:row>
      <xdr:rowOff>171450</xdr:rowOff>
    </xdr:from>
    <xdr:to>
      <xdr:col>35</xdr:col>
      <xdr:colOff>0</xdr:colOff>
      <xdr:row>11</xdr:row>
      <xdr:rowOff>0</xdr:rowOff>
    </xdr:to>
    <xdr:sp macro="" textlink="">
      <xdr:nvSpPr>
        <xdr:cNvPr id="39" name="Line 40">
          <a:extLst>
            <a:ext uri="{FF2B5EF4-FFF2-40B4-BE49-F238E27FC236}">
              <a16:creationId xmlns:a16="http://schemas.microsoft.com/office/drawing/2014/main" id="{182DB447-4CF3-4E05-BF39-E9EB7CAC4374}"/>
            </a:ext>
          </a:extLst>
        </xdr:cNvPr>
        <xdr:cNvSpPr>
          <a:spLocks noChangeShapeType="1"/>
        </xdr:cNvSpPr>
      </xdr:nvSpPr>
      <xdr:spPr bwMode="auto">
        <a:xfrm flipV="1">
          <a:off x="101822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10</xdr:row>
      <xdr:rowOff>171450</xdr:rowOff>
    </xdr:from>
    <xdr:to>
      <xdr:col>38</xdr:col>
      <xdr:colOff>0</xdr:colOff>
      <xdr:row>11</xdr:row>
      <xdr:rowOff>0</xdr:rowOff>
    </xdr:to>
    <xdr:sp macro="" textlink="">
      <xdr:nvSpPr>
        <xdr:cNvPr id="40" name="Line 41">
          <a:extLst>
            <a:ext uri="{FF2B5EF4-FFF2-40B4-BE49-F238E27FC236}">
              <a16:creationId xmlns:a16="http://schemas.microsoft.com/office/drawing/2014/main" id="{3ECA4C3F-DA5D-4405-80DD-BC1F7B8C0B85}"/>
            </a:ext>
          </a:extLst>
        </xdr:cNvPr>
        <xdr:cNvSpPr>
          <a:spLocks noChangeShapeType="1"/>
        </xdr:cNvSpPr>
      </xdr:nvSpPr>
      <xdr:spPr bwMode="auto">
        <a:xfrm flipV="1">
          <a:off x="109251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41" name="Line 42">
          <a:extLst>
            <a:ext uri="{FF2B5EF4-FFF2-40B4-BE49-F238E27FC236}">
              <a16:creationId xmlns:a16="http://schemas.microsoft.com/office/drawing/2014/main" id="{DB92F992-E596-40D8-AE5D-407526F7FB9B}"/>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42" name="Line 43">
          <a:extLst>
            <a:ext uri="{FF2B5EF4-FFF2-40B4-BE49-F238E27FC236}">
              <a16:creationId xmlns:a16="http://schemas.microsoft.com/office/drawing/2014/main" id="{D3212E2B-6623-4070-9470-85DB5CD5C253}"/>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43" name="Line 44">
          <a:extLst>
            <a:ext uri="{FF2B5EF4-FFF2-40B4-BE49-F238E27FC236}">
              <a16:creationId xmlns:a16="http://schemas.microsoft.com/office/drawing/2014/main" id="{40591168-A99B-4F85-957C-866CDC71DC96}"/>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44" name="Line 45">
          <a:extLst>
            <a:ext uri="{FF2B5EF4-FFF2-40B4-BE49-F238E27FC236}">
              <a16:creationId xmlns:a16="http://schemas.microsoft.com/office/drawing/2014/main" id="{7106AE90-7EDF-4863-97E2-AA0C759673C0}"/>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45" name="Line 46">
          <a:extLst>
            <a:ext uri="{FF2B5EF4-FFF2-40B4-BE49-F238E27FC236}">
              <a16:creationId xmlns:a16="http://schemas.microsoft.com/office/drawing/2014/main" id="{696FDADE-D4C8-4182-BF54-1974BADEF16A}"/>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46" name="Line 47">
          <a:extLst>
            <a:ext uri="{FF2B5EF4-FFF2-40B4-BE49-F238E27FC236}">
              <a16:creationId xmlns:a16="http://schemas.microsoft.com/office/drawing/2014/main" id="{69D677DC-795F-4172-92CE-B8A3EFF19845}"/>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47" name="Line 48">
          <a:extLst>
            <a:ext uri="{FF2B5EF4-FFF2-40B4-BE49-F238E27FC236}">
              <a16:creationId xmlns:a16="http://schemas.microsoft.com/office/drawing/2014/main" id="{38A07265-AFA6-4A84-96E0-C6A3B7DB79A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48" name="Line 49">
          <a:extLst>
            <a:ext uri="{FF2B5EF4-FFF2-40B4-BE49-F238E27FC236}">
              <a16:creationId xmlns:a16="http://schemas.microsoft.com/office/drawing/2014/main" id="{5FC087BE-609C-4FCB-B7C9-9AE965F08859}"/>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49" name="Line 50">
          <a:extLst>
            <a:ext uri="{FF2B5EF4-FFF2-40B4-BE49-F238E27FC236}">
              <a16:creationId xmlns:a16="http://schemas.microsoft.com/office/drawing/2014/main" id="{CA8015BA-1FC9-49F6-8E01-ECA05C43B71B}"/>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50" name="Line 51">
          <a:extLst>
            <a:ext uri="{FF2B5EF4-FFF2-40B4-BE49-F238E27FC236}">
              <a16:creationId xmlns:a16="http://schemas.microsoft.com/office/drawing/2014/main" id="{63FFEA2F-3A64-4582-88A4-58393C753A67}"/>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51" name="Line 52">
          <a:extLst>
            <a:ext uri="{FF2B5EF4-FFF2-40B4-BE49-F238E27FC236}">
              <a16:creationId xmlns:a16="http://schemas.microsoft.com/office/drawing/2014/main" id="{B73E2414-5E69-4C85-8C83-51B4E59D168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52" name="Line 53">
          <a:extLst>
            <a:ext uri="{FF2B5EF4-FFF2-40B4-BE49-F238E27FC236}">
              <a16:creationId xmlns:a16="http://schemas.microsoft.com/office/drawing/2014/main" id="{0CC081DB-1673-4554-BF8E-702101719B5B}"/>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53" name="Line 54">
          <a:extLst>
            <a:ext uri="{FF2B5EF4-FFF2-40B4-BE49-F238E27FC236}">
              <a16:creationId xmlns:a16="http://schemas.microsoft.com/office/drawing/2014/main" id="{D2CD66DC-4DA1-49A4-85DB-37CC4291BEAB}"/>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54" name="Line 55">
          <a:extLst>
            <a:ext uri="{FF2B5EF4-FFF2-40B4-BE49-F238E27FC236}">
              <a16:creationId xmlns:a16="http://schemas.microsoft.com/office/drawing/2014/main" id="{E33B3FF2-B489-4A0B-8FB9-BF542F5BEA17}"/>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55" name="Line 56">
          <a:extLst>
            <a:ext uri="{FF2B5EF4-FFF2-40B4-BE49-F238E27FC236}">
              <a16:creationId xmlns:a16="http://schemas.microsoft.com/office/drawing/2014/main" id="{C87D54A8-865E-4A72-8F8A-E945CB936446}"/>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56" name="Line 57">
          <a:extLst>
            <a:ext uri="{FF2B5EF4-FFF2-40B4-BE49-F238E27FC236}">
              <a16:creationId xmlns:a16="http://schemas.microsoft.com/office/drawing/2014/main" id="{FE5593F4-06EE-4445-9632-723C1096CA30}"/>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57" name="Line 58">
          <a:extLst>
            <a:ext uri="{FF2B5EF4-FFF2-40B4-BE49-F238E27FC236}">
              <a16:creationId xmlns:a16="http://schemas.microsoft.com/office/drawing/2014/main" id="{64185BBC-4D75-4BE2-95F1-EDF56D6854D7}"/>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58" name="Line 59">
          <a:extLst>
            <a:ext uri="{FF2B5EF4-FFF2-40B4-BE49-F238E27FC236}">
              <a16:creationId xmlns:a16="http://schemas.microsoft.com/office/drawing/2014/main" id="{719A0F5A-ECCC-4166-9CD9-CD5B788209E7}"/>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19</xdr:row>
      <xdr:rowOff>0</xdr:rowOff>
    </xdr:from>
    <xdr:to>
      <xdr:col>3</xdr:col>
      <xdr:colOff>85725</xdr:colOff>
      <xdr:row>20</xdr:row>
      <xdr:rowOff>9525</xdr:rowOff>
    </xdr:to>
    <xdr:sp macro="" textlink="">
      <xdr:nvSpPr>
        <xdr:cNvPr id="59" name="Dessin 67">
          <a:extLst>
            <a:ext uri="{FF2B5EF4-FFF2-40B4-BE49-F238E27FC236}">
              <a16:creationId xmlns:a16="http://schemas.microsoft.com/office/drawing/2014/main" id="{D779DFA7-D037-448F-BE71-56E886BF8897}"/>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60" name="Line 61">
          <a:extLst>
            <a:ext uri="{FF2B5EF4-FFF2-40B4-BE49-F238E27FC236}">
              <a16:creationId xmlns:a16="http://schemas.microsoft.com/office/drawing/2014/main" id="{239198E2-6F3B-4C3C-9148-A9CE60C9C622}"/>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61" name="Line 62">
          <a:extLst>
            <a:ext uri="{FF2B5EF4-FFF2-40B4-BE49-F238E27FC236}">
              <a16:creationId xmlns:a16="http://schemas.microsoft.com/office/drawing/2014/main" id="{653C975D-15BD-408E-8951-496E13F25877}"/>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62" name="Line 63">
          <a:extLst>
            <a:ext uri="{FF2B5EF4-FFF2-40B4-BE49-F238E27FC236}">
              <a16:creationId xmlns:a16="http://schemas.microsoft.com/office/drawing/2014/main" id="{196A877C-2FE6-49E8-836F-9EDAB2AE938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63" name="Line 64">
          <a:extLst>
            <a:ext uri="{FF2B5EF4-FFF2-40B4-BE49-F238E27FC236}">
              <a16:creationId xmlns:a16="http://schemas.microsoft.com/office/drawing/2014/main" id="{13FF14EA-3E5C-46B0-8700-818829FE99AF}"/>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64" name="Line 65">
          <a:extLst>
            <a:ext uri="{FF2B5EF4-FFF2-40B4-BE49-F238E27FC236}">
              <a16:creationId xmlns:a16="http://schemas.microsoft.com/office/drawing/2014/main" id="{5BC072D9-8DA1-47C4-9D13-3FC93E867368}"/>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65" name="Line 66">
          <a:extLst>
            <a:ext uri="{FF2B5EF4-FFF2-40B4-BE49-F238E27FC236}">
              <a16:creationId xmlns:a16="http://schemas.microsoft.com/office/drawing/2014/main" id="{EC9D666A-CBC9-40C1-99FD-E9ED4400530B}"/>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66" name="Line 67">
          <a:extLst>
            <a:ext uri="{FF2B5EF4-FFF2-40B4-BE49-F238E27FC236}">
              <a16:creationId xmlns:a16="http://schemas.microsoft.com/office/drawing/2014/main" id="{0C9507DF-6F2F-4B73-996A-53E28A516F34}"/>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67" name="Line 68">
          <a:extLst>
            <a:ext uri="{FF2B5EF4-FFF2-40B4-BE49-F238E27FC236}">
              <a16:creationId xmlns:a16="http://schemas.microsoft.com/office/drawing/2014/main" id="{9EE7606D-C88F-437C-888D-2CBD934D3D41}"/>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68" name="Line 69">
          <a:extLst>
            <a:ext uri="{FF2B5EF4-FFF2-40B4-BE49-F238E27FC236}">
              <a16:creationId xmlns:a16="http://schemas.microsoft.com/office/drawing/2014/main" id="{DE47A159-4566-4AFD-991A-071A6457E159}"/>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69" name="Line 70">
          <a:extLst>
            <a:ext uri="{FF2B5EF4-FFF2-40B4-BE49-F238E27FC236}">
              <a16:creationId xmlns:a16="http://schemas.microsoft.com/office/drawing/2014/main" id="{07B89861-7B2C-4EE7-9023-2D18542FD51E}"/>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70" name="Line 71">
          <a:extLst>
            <a:ext uri="{FF2B5EF4-FFF2-40B4-BE49-F238E27FC236}">
              <a16:creationId xmlns:a16="http://schemas.microsoft.com/office/drawing/2014/main" id="{52F69297-53F0-46A8-A038-68F864A0FBBA}"/>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71" name="Line 72">
          <a:extLst>
            <a:ext uri="{FF2B5EF4-FFF2-40B4-BE49-F238E27FC236}">
              <a16:creationId xmlns:a16="http://schemas.microsoft.com/office/drawing/2014/main" id="{29346E24-E6BA-4B99-B9C8-A7E5CCA2B602}"/>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72" name="Line 73">
          <a:extLst>
            <a:ext uri="{FF2B5EF4-FFF2-40B4-BE49-F238E27FC236}">
              <a16:creationId xmlns:a16="http://schemas.microsoft.com/office/drawing/2014/main" id="{C41D05FF-46AE-4068-A981-D6E99CF8855B}"/>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73" name="Line 74">
          <a:extLst>
            <a:ext uri="{FF2B5EF4-FFF2-40B4-BE49-F238E27FC236}">
              <a16:creationId xmlns:a16="http://schemas.microsoft.com/office/drawing/2014/main" id="{4C966755-29DD-4F45-93F4-092F546FD8F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74" name="Line 75">
          <a:extLst>
            <a:ext uri="{FF2B5EF4-FFF2-40B4-BE49-F238E27FC236}">
              <a16:creationId xmlns:a16="http://schemas.microsoft.com/office/drawing/2014/main" id="{1DD0ED8E-2902-470E-AEDC-3023603C10F8}"/>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75" name="Line 76">
          <a:extLst>
            <a:ext uri="{FF2B5EF4-FFF2-40B4-BE49-F238E27FC236}">
              <a16:creationId xmlns:a16="http://schemas.microsoft.com/office/drawing/2014/main" id="{85B9BC05-DD74-44E0-B44D-6195C0DEC09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56</xdr:row>
      <xdr:rowOff>0</xdr:rowOff>
    </xdr:from>
    <xdr:to>
      <xdr:col>3</xdr:col>
      <xdr:colOff>85725</xdr:colOff>
      <xdr:row>56</xdr:row>
      <xdr:rowOff>0</xdr:rowOff>
    </xdr:to>
    <xdr:sp macro="" textlink="">
      <xdr:nvSpPr>
        <xdr:cNvPr id="76" name="Dessin 92">
          <a:extLst>
            <a:ext uri="{FF2B5EF4-FFF2-40B4-BE49-F238E27FC236}">
              <a16:creationId xmlns:a16="http://schemas.microsoft.com/office/drawing/2014/main" id="{148F9664-7F34-45D2-A682-38E45865FB10}"/>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77" name="Line 78">
          <a:extLst>
            <a:ext uri="{FF2B5EF4-FFF2-40B4-BE49-F238E27FC236}">
              <a16:creationId xmlns:a16="http://schemas.microsoft.com/office/drawing/2014/main" id="{D423C592-23C6-4957-AB44-61B902E5A422}"/>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78" name="Line 79">
          <a:extLst>
            <a:ext uri="{FF2B5EF4-FFF2-40B4-BE49-F238E27FC236}">
              <a16:creationId xmlns:a16="http://schemas.microsoft.com/office/drawing/2014/main" id="{3693809C-B850-47BD-A6E4-5E37E1849240}"/>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79" name="Line 80">
          <a:extLst>
            <a:ext uri="{FF2B5EF4-FFF2-40B4-BE49-F238E27FC236}">
              <a16:creationId xmlns:a16="http://schemas.microsoft.com/office/drawing/2014/main" id="{E36C8641-960F-4CA8-8BB1-2E0B3DD2B815}"/>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0" name="Line 81">
          <a:extLst>
            <a:ext uri="{FF2B5EF4-FFF2-40B4-BE49-F238E27FC236}">
              <a16:creationId xmlns:a16="http://schemas.microsoft.com/office/drawing/2014/main" id="{0E9CC86D-E3E3-4C6E-8419-851277E06A82}"/>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1" name="Line 82">
          <a:extLst>
            <a:ext uri="{FF2B5EF4-FFF2-40B4-BE49-F238E27FC236}">
              <a16:creationId xmlns:a16="http://schemas.microsoft.com/office/drawing/2014/main" id="{16F9EA7A-2FE1-4ECC-8189-BF176BC05FE0}"/>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2" name="Line 83">
          <a:extLst>
            <a:ext uri="{FF2B5EF4-FFF2-40B4-BE49-F238E27FC236}">
              <a16:creationId xmlns:a16="http://schemas.microsoft.com/office/drawing/2014/main" id="{A94582BA-D418-493F-91F0-BA827A2844BE}"/>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3" name="Line 84">
          <a:extLst>
            <a:ext uri="{FF2B5EF4-FFF2-40B4-BE49-F238E27FC236}">
              <a16:creationId xmlns:a16="http://schemas.microsoft.com/office/drawing/2014/main" id="{B32C9047-9D42-4440-A6AC-66486B8CF954}"/>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4" name="Line 85">
          <a:extLst>
            <a:ext uri="{FF2B5EF4-FFF2-40B4-BE49-F238E27FC236}">
              <a16:creationId xmlns:a16="http://schemas.microsoft.com/office/drawing/2014/main" id="{A5A6E111-F0F4-495C-8B9D-A620F3B72A9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5" name="Line 86">
          <a:extLst>
            <a:ext uri="{FF2B5EF4-FFF2-40B4-BE49-F238E27FC236}">
              <a16:creationId xmlns:a16="http://schemas.microsoft.com/office/drawing/2014/main" id="{F13950B3-68BF-42D7-A1F2-4C3D2AA82133}"/>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6" name="Line 87">
          <a:extLst>
            <a:ext uri="{FF2B5EF4-FFF2-40B4-BE49-F238E27FC236}">
              <a16:creationId xmlns:a16="http://schemas.microsoft.com/office/drawing/2014/main" id="{EA2A362F-0626-4F2E-A6EF-A1B6918CC24D}"/>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7" name="Line 88">
          <a:extLst>
            <a:ext uri="{FF2B5EF4-FFF2-40B4-BE49-F238E27FC236}">
              <a16:creationId xmlns:a16="http://schemas.microsoft.com/office/drawing/2014/main" id="{144C5424-12EB-42B7-91E0-3EE78E1DAF6D}"/>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8" name="Line 89">
          <a:extLst>
            <a:ext uri="{FF2B5EF4-FFF2-40B4-BE49-F238E27FC236}">
              <a16:creationId xmlns:a16="http://schemas.microsoft.com/office/drawing/2014/main" id="{E4648FA3-7D93-4EBD-B1B6-3711478F2EDD}"/>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9" name="Line 90">
          <a:extLst>
            <a:ext uri="{FF2B5EF4-FFF2-40B4-BE49-F238E27FC236}">
              <a16:creationId xmlns:a16="http://schemas.microsoft.com/office/drawing/2014/main" id="{C7F7B0B2-FDE3-4226-86D6-E67114C9458F}"/>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0" name="Line 91">
          <a:extLst>
            <a:ext uri="{FF2B5EF4-FFF2-40B4-BE49-F238E27FC236}">
              <a16:creationId xmlns:a16="http://schemas.microsoft.com/office/drawing/2014/main" id="{507DE892-3E2C-4159-A3F2-47A865F75973}"/>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1" name="Line 92">
          <a:extLst>
            <a:ext uri="{FF2B5EF4-FFF2-40B4-BE49-F238E27FC236}">
              <a16:creationId xmlns:a16="http://schemas.microsoft.com/office/drawing/2014/main" id="{1C92E0AE-E013-491D-B280-EB106B3A7968}"/>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2" name="Line 93">
          <a:extLst>
            <a:ext uri="{FF2B5EF4-FFF2-40B4-BE49-F238E27FC236}">
              <a16:creationId xmlns:a16="http://schemas.microsoft.com/office/drawing/2014/main" id="{7D80F019-89D9-4054-8D40-7363E84A1369}"/>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93" name="Line 94">
          <a:extLst>
            <a:ext uri="{FF2B5EF4-FFF2-40B4-BE49-F238E27FC236}">
              <a16:creationId xmlns:a16="http://schemas.microsoft.com/office/drawing/2014/main" id="{8E20933A-9718-4A32-9D66-8187B6680340}"/>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94" name="Line 95">
          <a:extLst>
            <a:ext uri="{FF2B5EF4-FFF2-40B4-BE49-F238E27FC236}">
              <a16:creationId xmlns:a16="http://schemas.microsoft.com/office/drawing/2014/main" id="{6A08582E-CE55-4763-94DB-FB62D965C629}"/>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5" name="Line 96">
          <a:extLst>
            <a:ext uri="{FF2B5EF4-FFF2-40B4-BE49-F238E27FC236}">
              <a16:creationId xmlns:a16="http://schemas.microsoft.com/office/drawing/2014/main" id="{FF653517-D8BF-4FBD-ABB0-6CE6E8E2AB50}"/>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6" name="Line 97">
          <a:extLst>
            <a:ext uri="{FF2B5EF4-FFF2-40B4-BE49-F238E27FC236}">
              <a16:creationId xmlns:a16="http://schemas.microsoft.com/office/drawing/2014/main" id="{77FBFA2F-B10B-4244-A5BB-58BC2FF204B9}"/>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7" name="Line 98">
          <a:extLst>
            <a:ext uri="{FF2B5EF4-FFF2-40B4-BE49-F238E27FC236}">
              <a16:creationId xmlns:a16="http://schemas.microsoft.com/office/drawing/2014/main" id="{1A2FA756-6BBE-48DA-B8A8-4B52A5DE902B}"/>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8" name="Line 99">
          <a:extLst>
            <a:ext uri="{FF2B5EF4-FFF2-40B4-BE49-F238E27FC236}">
              <a16:creationId xmlns:a16="http://schemas.microsoft.com/office/drawing/2014/main" id="{13F75BFF-0348-4577-9C64-77C624D5D67C}"/>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9" name="Line 100">
          <a:extLst>
            <a:ext uri="{FF2B5EF4-FFF2-40B4-BE49-F238E27FC236}">
              <a16:creationId xmlns:a16="http://schemas.microsoft.com/office/drawing/2014/main" id="{26A6810B-516E-4A5A-885C-DF20CD1F3A8C}"/>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100" name="Line 101">
          <a:extLst>
            <a:ext uri="{FF2B5EF4-FFF2-40B4-BE49-F238E27FC236}">
              <a16:creationId xmlns:a16="http://schemas.microsoft.com/office/drawing/2014/main" id="{E966C442-E447-4C4B-B3F2-6E9D3A9AC20A}"/>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101" name="Line 102">
          <a:extLst>
            <a:ext uri="{FF2B5EF4-FFF2-40B4-BE49-F238E27FC236}">
              <a16:creationId xmlns:a16="http://schemas.microsoft.com/office/drawing/2014/main" id="{FC88924C-375E-493B-8C50-3DE56C72C1E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102" name="Line 103">
          <a:extLst>
            <a:ext uri="{FF2B5EF4-FFF2-40B4-BE49-F238E27FC236}">
              <a16:creationId xmlns:a16="http://schemas.microsoft.com/office/drawing/2014/main" id="{E3F8EEDF-F1C8-4DDB-BEC2-6E1AC979E963}"/>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03" name="Line 104">
          <a:extLst>
            <a:ext uri="{FF2B5EF4-FFF2-40B4-BE49-F238E27FC236}">
              <a16:creationId xmlns:a16="http://schemas.microsoft.com/office/drawing/2014/main" id="{677AFA14-6601-4F08-99E6-A44213604E64}"/>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04" name="Line 105">
          <a:extLst>
            <a:ext uri="{FF2B5EF4-FFF2-40B4-BE49-F238E27FC236}">
              <a16:creationId xmlns:a16="http://schemas.microsoft.com/office/drawing/2014/main" id="{BB1A146C-4265-4C42-974E-37469CE112ED}"/>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05" name="Line 106">
          <a:extLst>
            <a:ext uri="{FF2B5EF4-FFF2-40B4-BE49-F238E27FC236}">
              <a16:creationId xmlns:a16="http://schemas.microsoft.com/office/drawing/2014/main" id="{F2EE539D-7A60-455E-9489-F6480A324426}"/>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06" name="Line 107">
          <a:extLst>
            <a:ext uri="{FF2B5EF4-FFF2-40B4-BE49-F238E27FC236}">
              <a16:creationId xmlns:a16="http://schemas.microsoft.com/office/drawing/2014/main" id="{649B3CFE-2D0A-4644-9AA9-8781904B331A}"/>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07" name="Line 108">
          <a:extLst>
            <a:ext uri="{FF2B5EF4-FFF2-40B4-BE49-F238E27FC236}">
              <a16:creationId xmlns:a16="http://schemas.microsoft.com/office/drawing/2014/main" id="{36666447-ADA0-4FDB-A519-0F0829F04FE3}"/>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08" name="Line 109">
          <a:extLst>
            <a:ext uri="{FF2B5EF4-FFF2-40B4-BE49-F238E27FC236}">
              <a16:creationId xmlns:a16="http://schemas.microsoft.com/office/drawing/2014/main" id="{10FC535F-0920-46B7-9246-2847EE908FEB}"/>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09" name="Line 110">
          <a:extLst>
            <a:ext uri="{FF2B5EF4-FFF2-40B4-BE49-F238E27FC236}">
              <a16:creationId xmlns:a16="http://schemas.microsoft.com/office/drawing/2014/main" id="{49A3E92F-994E-4CA4-8B55-12EB058313BC}"/>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10" name="Line 111">
          <a:extLst>
            <a:ext uri="{FF2B5EF4-FFF2-40B4-BE49-F238E27FC236}">
              <a16:creationId xmlns:a16="http://schemas.microsoft.com/office/drawing/2014/main" id="{E9725BE7-0D6B-46C0-AE41-3FF3B9525A71}"/>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111" name="Line 112">
          <a:extLst>
            <a:ext uri="{FF2B5EF4-FFF2-40B4-BE49-F238E27FC236}">
              <a16:creationId xmlns:a16="http://schemas.microsoft.com/office/drawing/2014/main" id="{18B22FE4-A71B-4D4E-9652-C5A58058736A}"/>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112" name="Line 113">
          <a:extLst>
            <a:ext uri="{FF2B5EF4-FFF2-40B4-BE49-F238E27FC236}">
              <a16:creationId xmlns:a16="http://schemas.microsoft.com/office/drawing/2014/main" id="{49F58509-E5B0-408A-B5C4-B2572C68A59E}"/>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113" name="Line 114">
          <a:extLst>
            <a:ext uri="{FF2B5EF4-FFF2-40B4-BE49-F238E27FC236}">
              <a16:creationId xmlns:a16="http://schemas.microsoft.com/office/drawing/2014/main" id="{F24674AC-0265-4B1A-9C27-5095EA7AD19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114" name="Line 115">
          <a:extLst>
            <a:ext uri="{FF2B5EF4-FFF2-40B4-BE49-F238E27FC236}">
              <a16:creationId xmlns:a16="http://schemas.microsoft.com/office/drawing/2014/main" id="{FC8307A1-510D-4CEB-AA85-C1D60142AF26}"/>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115" name="Line 116">
          <a:extLst>
            <a:ext uri="{FF2B5EF4-FFF2-40B4-BE49-F238E27FC236}">
              <a16:creationId xmlns:a16="http://schemas.microsoft.com/office/drawing/2014/main" id="{F4F4B339-97DE-4F94-8F99-9D230035F802}"/>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116" name="Line 117">
          <a:extLst>
            <a:ext uri="{FF2B5EF4-FFF2-40B4-BE49-F238E27FC236}">
              <a16:creationId xmlns:a16="http://schemas.microsoft.com/office/drawing/2014/main" id="{409BD4DB-2267-428C-AE26-A95D9A8134D0}"/>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117" name="Line 118">
          <a:extLst>
            <a:ext uri="{FF2B5EF4-FFF2-40B4-BE49-F238E27FC236}">
              <a16:creationId xmlns:a16="http://schemas.microsoft.com/office/drawing/2014/main" id="{09625990-130C-4D83-8E93-2D311C9DCFAA}"/>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118" name="Line 119">
          <a:extLst>
            <a:ext uri="{FF2B5EF4-FFF2-40B4-BE49-F238E27FC236}">
              <a16:creationId xmlns:a16="http://schemas.microsoft.com/office/drawing/2014/main" id="{E169F7C2-B219-42F3-B034-A6790EC16C5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119" name="Line 120">
          <a:extLst>
            <a:ext uri="{FF2B5EF4-FFF2-40B4-BE49-F238E27FC236}">
              <a16:creationId xmlns:a16="http://schemas.microsoft.com/office/drawing/2014/main" id="{423A63B0-8177-4FB0-A555-834D4D245991}"/>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20" name="Line 121">
          <a:extLst>
            <a:ext uri="{FF2B5EF4-FFF2-40B4-BE49-F238E27FC236}">
              <a16:creationId xmlns:a16="http://schemas.microsoft.com/office/drawing/2014/main" id="{81346D7E-6CCD-4327-9655-F257669939C3}"/>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21" name="Line 122">
          <a:extLst>
            <a:ext uri="{FF2B5EF4-FFF2-40B4-BE49-F238E27FC236}">
              <a16:creationId xmlns:a16="http://schemas.microsoft.com/office/drawing/2014/main" id="{469D124C-2E00-46E5-BA96-0807FED4E0CD}"/>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22" name="Line 123">
          <a:extLst>
            <a:ext uri="{FF2B5EF4-FFF2-40B4-BE49-F238E27FC236}">
              <a16:creationId xmlns:a16="http://schemas.microsoft.com/office/drawing/2014/main" id="{51FC352F-08C3-4363-B655-E095B4B61204}"/>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23" name="Line 124">
          <a:extLst>
            <a:ext uri="{FF2B5EF4-FFF2-40B4-BE49-F238E27FC236}">
              <a16:creationId xmlns:a16="http://schemas.microsoft.com/office/drawing/2014/main" id="{14927F13-5535-40BC-A08A-DAE2AA035439}"/>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24" name="Line 125">
          <a:extLst>
            <a:ext uri="{FF2B5EF4-FFF2-40B4-BE49-F238E27FC236}">
              <a16:creationId xmlns:a16="http://schemas.microsoft.com/office/drawing/2014/main" id="{26CBAB00-53FF-40C5-96B0-405E81D49528}"/>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25" name="Line 126">
          <a:extLst>
            <a:ext uri="{FF2B5EF4-FFF2-40B4-BE49-F238E27FC236}">
              <a16:creationId xmlns:a16="http://schemas.microsoft.com/office/drawing/2014/main" id="{DC345F2A-B629-445D-BFDF-C2E7FA1F18AF}"/>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26" name="Line 127">
          <a:extLst>
            <a:ext uri="{FF2B5EF4-FFF2-40B4-BE49-F238E27FC236}">
              <a16:creationId xmlns:a16="http://schemas.microsoft.com/office/drawing/2014/main" id="{D96F241B-E736-4B89-B472-AA2DB1DB79C3}"/>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27" name="Line 128">
          <a:extLst>
            <a:ext uri="{FF2B5EF4-FFF2-40B4-BE49-F238E27FC236}">
              <a16:creationId xmlns:a16="http://schemas.microsoft.com/office/drawing/2014/main" id="{8FDC4DDD-9D6E-467D-B38A-EEEADCB4E1F1}"/>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45</xdr:row>
      <xdr:rowOff>0</xdr:rowOff>
    </xdr:from>
    <xdr:to>
      <xdr:col>3</xdr:col>
      <xdr:colOff>85725</xdr:colOff>
      <xdr:row>46</xdr:row>
      <xdr:rowOff>0</xdr:rowOff>
    </xdr:to>
    <xdr:sp macro="" textlink="">
      <xdr:nvSpPr>
        <xdr:cNvPr id="128" name="Dessin 12">
          <a:extLst>
            <a:ext uri="{FF2B5EF4-FFF2-40B4-BE49-F238E27FC236}">
              <a16:creationId xmlns:a16="http://schemas.microsoft.com/office/drawing/2014/main" id="{9A39A4C3-0A5B-43CB-B9FF-55A45077C2A3}"/>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47</xdr:row>
      <xdr:rowOff>0</xdr:rowOff>
    </xdr:from>
    <xdr:to>
      <xdr:col>3</xdr:col>
      <xdr:colOff>85725</xdr:colOff>
      <xdr:row>48</xdr:row>
      <xdr:rowOff>0</xdr:rowOff>
    </xdr:to>
    <xdr:sp macro="" textlink="">
      <xdr:nvSpPr>
        <xdr:cNvPr id="129" name="Dessin 12">
          <a:extLst>
            <a:ext uri="{FF2B5EF4-FFF2-40B4-BE49-F238E27FC236}">
              <a16:creationId xmlns:a16="http://schemas.microsoft.com/office/drawing/2014/main" id="{A2BFEA8B-731B-4145-8699-23FE5EC3B930}"/>
            </a:ext>
          </a:extLst>
        </xdr:cNvPr>
        <xdr:cNvSpPr>
          <a:spLocks/>
        </xdr:cNvSpPr>
      </xdr:nvSpPr>
      <xdr:spPr bwMode="auto">
        <a:xfrm>
          <a:off x="2257425" y="6477000"/>
          <a:ext cx="85725" cy="200025"/>
        </a:xfrm>
        <a:custGeom>
          <a:avLst/>
          <a:gdLst>
            <a:gd name="T0" fmla="*/ 0 w 16384"/>
            <a:gd name="T1" fmla="*/ 0 h 16384"/>
            <a:gd name="T2" fmla="*/ 85725 w 16384"/>
            <a:gd name="T3" fmla="*/ 100013 h 16384"/>
            <a:gd name="T4" fmla="*/ 0 w 16384"/>
            <a:gd name="T5" fmla="*/ 2000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49</xdr:row>
      <xdr:rowOff>0</xdr:rowOff>
    </xdr:from>
    <xdr:to>
      <xdr:col>3</xdr:col>
      <xdr:colOff>85725</xdr:colOff>
      <xdr:row>50</xdr:row>
      <xdr:rowOff>0</xdr:rowOff>
    </xdr:to>
    <xdr:sp macro="" textlink="">
      <xdr:nvSpPr>
        <xdr:cNvPr id="130" name="Dessin 12">
          <a:extLst>
            <a:ext uri="{FF2B5EF4-FFF2-40B4-BE49-F238E27FC236}">
              <a16:creationId xmlns:a16="http://schemas.microsoft.com/office/drawing/2014/main" id="{213BE754-8106-4827-A45F-5DC36F1260BB}"/>
            </a:ext>
          </a:extLst>
        </xdr:cNvPr>
        <xdr:cNvSpPr>
          <a:spLocks/>
        </xdr:cNvSpPr>
      </xdr:nvSpPr>
      <xdr:spPr bwMode="auto">
        <a:xfrm>
          <a:off x="2257425" y="67056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51</xdr:row>
      <xdr:rowOff>0</xdr:rowOff>
    </xdr:from>
    <xdr:to>
      <xdr:col>3</xdr:col>
      <xdr:colOff>85725</xdr:colOff>
      <xdr:row>52</xdr:row>
      <xdr:rowOff>0</xdr:rowOff>
    </xdr:to>
    <xdr:sp macro="" textlink="">
      <xdr:nvSpPr>
        <xdr:cNvPr id="131" name="Dessin 12">
          <a:extLst>
            <a:ext uri="{FF2B5EF4-FFF2-40B4-BE49-F238E27FC236}">
              <a16:creationId xmlns:a16="http://schemas.microsoft.com/office/drawing/2014/main" id="{79AF01D2-1CDB-4559-8E0D-F4346A2C8F58}"/>
            </a:ext>
          </a:extLst>
        </xdr:cNvPr>
        <xdr:cNvSpPr>
          <a:spLocks/>
        </xdr:cNvSpPr>
      </xdr:nvSpPr>
      <xdr:spPr bwMode="auto">
        <a:xfrm>
          <a:off x="2257425" y="69342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2" name="Dessin 94">
          <a:extLst>
            <a:ext uri="{FF2B5EF4-FFF2-40B4-BE49-F238E27FC236}">
              <a16:creationId xmlns:a16="http://schemas.microsoft.com/office/drawing/2014/main" id="{8AF5EDFC-F145-42EB-83DA-BDB214CE0FCA}"/>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3" name="Dessin 94">
          <a:extLst>
            <a:ext uri="{FF2B5EF4-FFF2-40B4-BE49-F238E27FC236}">
              <a16:creationId xmlns:a16="http://schemas.microsoft.com/office/drawing/2014/main" id="{832463A1-DB43-45F6-BBF1-6C8FB7582FCF}"/>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4" name="Dessin 94">
          <a:extLst>
            <a:ext uri="{FF2B5EF4-FFF2-40B4-BE49-F238E27FC236}">
              <a16:creationId xmlns:a16="http://schemas.microsoft.com/office/drawing/2014/main" id="{B1D1EEB5-6302-465A-AEDC-F96F3325F10A}"/>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35" name="Dessin 94">
          <a:extLst>
            <a:ext uri="{FF2B5EF4-FFF2-40B4-BE49-F238E27FC236}">
              <a16:creationId xmlns:a16="http://schemas.microsoft.com/office/drawing/2014/main" id="{6EA74D45-D130-4274-B923-5F79A3F73E99}"/>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23</xdr:row>
      <xdr:rowOff>0</xdr:rowOff>
    </xdr:from>
    <xdr:to>
      <xdr:col>39</xdr:col>
      <xdr:colOff>0</xdr:colOff>
      <xdr:row>24</xdr:row>
      <xdr:rowOff>9525</xdr:rowOff>
    </xdr:to>
    <xdr:sp macro="" textlink="">
      <xdr:nvSpPr>
        <xdr:cNvPr id="136" name="Dessin 9">
          <a:extLst>
            <a:ext uri="{FF2B5EF4-FFF2-40B4-BE49-F238E27FC236}">
              <a16:creationId xmlns:a16="http://schemas.microsoft.com/office/drawing/2014/main" id="{ED7EDB5C-3018-4E8B-A3E8-4652BABFDBF7}"/>
            </a:ext>
          </a:extLst>
        </xdr:cNvPr>
        <xdr:cNvSpPr>
          <a:spLocks/>
        </xdr:cNvSpPr>
      </xdr:nvSpPr>
      <xdr:spPr bwMode="auto">
        <a:xfrm>
          <a:off x="11172825" y="3505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25</xdr:row>
      <xdr:rowOff>0</xdr:rowOff>
    </xdr:from>
    <xdr:to>
      <xdr:col>39</xdr:col>
      <xdr:colOff>0</xdr:colOff>
      <xdr:row>26</xdr:row>
      <xdr:rowOff>9525</xdr:rowOff>
    </xdr:to>
    <xdr:sp macro="" textlink="">
      <xdr:nvSpPr>
        <xdr:cNvPr id="137" name="Dessin 10">
          <a:extLst>
            <a:ext uri="{FF2B5EF4-FFF2-40B4-BE49-F238E27FC236}">
              <a16:creationId xmlns:a16="http://schemas.microsoft.com/office/drawing/2014/main" id="{8D76A603-9084-457B-801C-DDD5DA92470B}"/>
            </a:ext>
          </a:extLst>
        </xdr:cNvPr>
        <xdr:cNvSpPr>
          <a:spLocks/>
        </xdr:cNvSpPr>
      </xdr:nvSpPr>
      <xdr:spPr bwMode="auto">
        <a:xfrm>
          <a:off x="11172825" y="3733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27</xdr:row>
      <xdr:rowOff>0</xdr:rowOff>
    </xdr:from>
    <xdr:to>
      <xdr:col>39</xdr:col>
      <xdr:colOff>0</xdr:colOff>
      <xdr:row>28</xdr:row>
      <xdr:rowOff>9525</xdr:rowOff>
    </xdr:to>
    <xdr:sp macro="" textlink="">
      <xdr:nvSpPr>
        <xdr:cNvPr id="138" name="Dessin 11">
          <a:extLst>
            <a:ext uri="{FF2B5EF4-FFF2-40B4-BE49-F238E27FC236}">
              <a16:creationId xmlns:a16="http://schemas.microsoft.com/office/drawing/2014/main" id="{0CEAB467-F806-4290-9763-38E58ED6C857}"/>
            </a:ext>
          </a:extLst>
        </xdr:cNvPr>
        <xdr:cNvSpPr>
          <a:spLocks/>
        </xdr:cNvSpPr>
      </xdr:nvSpPr>
      <xdr:spPr bwMode="auto">
        <a:xfrm>
          <a:off x="11172825" y="39624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29</xdr:row>
      <xdr:rowOff>0</xdr:rowOff>
    </xdr:from>
    <xdr:to>
      <xdr:col>39</xdr:col>
      <xdr:colOff>0</xdr:colOff>
      <xdr:row>30</xdr:row>
      <xdr:rowOff>0</xdr:rowOff>
    </xdr:to>
    <xdr:sp macro="" textlink="">
      <xdr:nvSpPr>
        <xdr:cNvPr id="139" name="Dessin 12">
          <a:extLst>
            <a:ext uri="{FF2B5EF4-FFF2-40B4-BE49-F238E27FC236}">
              <a16:creationId xmlns:a16="http://schemas.microsoft.com/office/drawing/2014/main" id="{A4F3A4E1-415B-4141-AFD3-7EC5E3414270}"/>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0" name="Dessin 13">
          <a:extLst>
            <a:ext uri="{FF2B5EF4-FFF2-40B4-BE49-F238E27FC236}">
              <a16:creationId xmlns:a16="http://schemas.microsoft.com/office/drawing/2014/main" id="{663C4B67-70D8-40A0-809E-E28B2C45878B}"/>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1" name="Dessin 14">
          <a:extLst>
            <a:ext uri="{FF2B5EF4-FFF2-40B4-BE49-F238E27FC236}">
              <a16:creationId xmlns:a16="http://schemas.microsoft.com/office/drawing/2014/main" id="{ECBA7F9D-22F4-4A90-9B2F-F88722D1D20A}"/>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2" name="Dessin 15">
          <a:extLst>
            <a:ext uri="{FF2B5EF4-FFF2-40B4-BE49-F238E27FC236}">
              <a16:creationId xmlns:a16="http://schemas.microsoft.com/office/drawing/2014/main" id="{58C44F9D-60A7-469E-A2E9-74068D2A7C50}"/>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3" name="Dessin 16">
          <a:extLst>
            <a:ext uri="{FF2B5EF4-FFF2-40B4-BE49-F238E27FC236}">
              <a16:creationId xmlns:a16="http://schemas.microsoft.com/office/drawing/2014/main" id="{B77687A5-E7E6-4C41-88CE-D8F96AA998F0}"/>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4" name="Dessin 17">
          <a:extLst>
            <a:ext uri="{FF2B5EF4-FFF2-40B4-BE49-F238E27FC236}">
              <a16:creationId xmlns:a16="http://schemas.microsoft.com/office/drawing/2014/main" id="{7C4DAF8B-7692-4C6A-829B-7EF5EC20CBD1}"/>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5" name="Dessin 18">
          <a:extLst>
            <a:ext uri="{FF2B5EF4-FFF2-40B4-BE49-F238E27FC236}">
              <a16:creationId xmlns:a16="http://schemas.microsoft.com/office/drawing/2014/main" id="{CF8ACA73-7974-4BFC-BD33-3AFACFE031D7}"/>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6" name="Dessin 19">
          <a:extLst>
            <a:ext uri="{FF2B5EF4-FFF2-40B4-BE49-F238E27FC236}">
              <a16:creationId xmlns:a16="http://schemas.microsoft.com/office/drawing/2014/main" id="{3667604F-9967-40B2-9CC7-4402253948E8}"/>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7" name="Dessin 20">
          <a:extLst>
            <a:ext uri="{FF2B5EF4-FFF2-40B4-BE49-F238E27FC236}">
              <a16:creationId xmlns:a16="http://schemas.microsoft.com/office/drawing/2014/main" id="{96CCF9A7-711E-4F4B-85FE-1EB8884C6FE6}"/>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8" name="Dessin 21">
          <a:extLst>
            <a:ext uri="{FF2B5EF4-FFF2-40B4-BE49-F238E27FC236}">
              <a16:creationId xmlns:a16="http://schemas.microsoft.com/office/drawing/2014/main" id="{F6ABF364-4D1E-47AC-AA91-296881728B61}"/>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49" name="Dessin 22">
          <a:extLst>
            <a:ext uri="{FF2B5EF4-FFF2-40B4-BE49-F238E27FC236}">
              <a16:creationId xmlns:a16="http://schemas.microsoft.com/office/drawing/2014/main" id="{24B59416-824A-4740-A3F0-F6936A272BAA}"/>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150" name="Dessin 23">
          <a:extLst>
            <a:ext uri="{FF2B5EF4-FFF2-40B4-BE49-F238E27FC236}">
              <a16:creationId xmlns:a16="http://schemas.microsoft.com/office/drawing/2014/main" id="{C7B25A65-279F-4487-9B78-24B220C1FF86}"/>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51" name="Dessin 25">
          <a:extLst>
            <a:ext uri="{FF2B5EF4-FFF2-40B4-BE49-F238E27FC236}">
              <a16:creationId xmlns:a16="http://schemas.microsoft.com/office/drawing/2014/main" id="{650D52BD-F71A-467B-94D4-071722E5860B}"/>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52" name="Dessin 26">
          <a:extLst>
            <a:ext uri="{FF2B5EF4-FFF2-40B4-BE49-F238E27FC236}">
              <a16:creationId xmlns:a16="http://schemas.microsoft.com/office/drawing/2014/main" id="{CB1EBFD7-B022-48D3-8972-CA16C833306F}"/>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53" name="Dessin 27">
          <a:extLst>
            <a:ext uri="{FF2B5EF4-FFF2-40B4-BE49-F238E27FC236}">
              <a16:creationId xmlns:a16="http://schemas.microsoft.com/office/drawing/2014/main" id="{1FA3B1FC-CF20-4665-80E9-2DBAEBF4B478}"/>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154" name="Line 155">
          <a:extLst>
            <a:ext uri="{FF2B5EF4-FFF2-40B4-BE49-F238E27FC236}">
              <a16:creationId xmlns:a16="http://schemas.microsoft.com/office/drawing/2014/main" id="{0EAEE5A7-14F1-422A-B3E2-3E7B43B2599E}"/>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5" name="Line 156">
          <a:extLst>
            <a:ext uri="{FF2B5EF4-FFF2-40B4-BE49-F238E27FC236}">
              <a16:creationId xmlns:a16="http://schemas.microsoft.com/office/drawing/2014/main" id="{6A8115C9-AC44-478E-A180-AA6DF27E90E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6" name="Line 157">
          <a:extLst>
            <a:ext uri="{FF2B5EF4-FFF2-40B4-BE49-F238E27FC236}">
              <a16:creationId xmlns:a16="http://schemas.microsoft.com/office/drawing/2014/main" id="{7AEEEEF0-10BC-4341-A6E9-A7F095FC00D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7" name="Line 158">
          <a:extLst>
            <a:ext uri="{FF2B5EF4-FFF2-40B4-BE49-F238E27FC236}">
              <a16:creationId xmlns:a16="http://schemas.microsoft.com/office/drawing/2014/main" id="{EE852C49-E832-4E0D-86DF-14358A564D0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8" name="Line 159">
          <a:extLst>
            <a:ext uri="{FF2B5EF4-FFF2-40B4-BE49-F238E27FC236}">
              <a16:creationId xmlns:a16="http://schemas.microsoft.com/office/drawing/2014/main" id="{ACD1842B-A547-4D72-AFA5-0317B8C23FC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59" name="Line 160">
          <a:extLst>
            <a:ext uri="{FF2B5EF4-FFF2-40B4-BE49-F238E27FC236}">
              <a16:creationId xmlns:a16="http://schemas.microsoft.com/office/drawing/2014/main" id="{7012332F-7BC9-455F-AD62-AF0EE8EB2D2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0" name="Line 161">
          <a:extLst>
            <a:ext uri="{FF2B5EF4-FFF2-40B4-BE49-F238E27FC236}">
              <a16:creationId xmlns:a16="http://schemas.microsoft.com/office/drawing/2014/main" id="{8FA249AD-3DA2-42E2-A442-4CC1D124E5D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1" name="Line 162">
          <a:extLst>
            <a:ext uri="{FF2B5EF4-FFF2-40B4-BE49-F238E27FC236}">
              <a16:creationId xmlns:a16="http://schemas.microsoft.com/office/drawing/2014/main" id="{D239B84E-C39E-4926-9DB5-3FB01E132B9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2" name="Line 163">
          <a:extLst>
            <a:ext uri="{FF2B5EF4-FFF2-40B4-BE49-F238E27FC236}">
              <a16:creationId xmlns:a16="http://schemas.microsoft.com/office/drawing/2014/main" id="{FA49E666-D9F6-4DE9-BD77-5D2E2BEECBE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3" name="Line 164">
          <a:extLst>
            <a:ext uri="{FF2B5EF4-FFF2-40B4-BE49-F238E27FC236}">
              <a16:creationId xmlns:a16="http://schemas.microsoft.com/office/drawing/2014/main" id="{DBDD0E89-5483-416A-8D50-8894B4A2E43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4" name="Line 165">
          <a:extLst>
            <a:ext uri="{FF2B5EF4-FFF2-40B4-BE49-F238E27FC236}">
              <a16:creationId xmlns:a16="http://schemas.microsoft.com/office/drawing/2014/main" id="{C01A535A-535F-4922-8FED-FD637EFB5E4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5" name="Line 166">
          <a:extLst>
            <a:ext uri="{FF2B5EF4-FFF2-40B4-BE49-F238E27FC236}">
              <a16:creationId xmlns:a16="http://schemas.microsoft.com/office/drawing/2014/main" id="{C367ACA3-6F21-4B8E-A84A-97B6771B483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6" name="Line 167">
          <a:extLst>
            <a:ext uri="{FF2B5EF4-FFF2-40B4-BE49-F238E27FC236}">
              <a16:creationId xmlns:a16="http://schemas.microsoft.com/office/drawing/2014/main" id="{2DC41267-461D-4800-9A2F-1C4172A66E7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7" name="Line 168">
          <a:extLst>
            <a:ext uri="{FF2B5EF4-FFF2-40B4-BE49-F238E27FC236}">
              <a16:creationId xmlns:a16="http://schemas.microsoft.com/office/drawing/2014/main" id="{3EE9B7B3-2A31-4CEC-9689-C25FAEE30AD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8" name="Line 169">
          <a:extLst>
            <a:ext uri="{FF2B5EF4-FFF2-40B4-BE49-F238E27FC236}">
              <a16:creationId xmlns:a16="http://schemas.microsoft.com/office/drawing/2014/main" id="{E79B83E9-8607-434D-B316-6BE8CF3F2F6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69" name="Line 170">
          <a:extLst>
            <a:ext uri="{FF2B5EF4-FFF2-40B4-BE49-F238E27FC236}">
              <a16:creationId xmlns:a16="http://schemas.microsoft.com/office/drawing/2014/main" id="{A09B4EE1-6EFB-4A40-A9DE-1D15810087D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0" name="Line 171">
          <a:extLst>
            <a:ext uri="{FF2B5EF4-FFF2-40B4-BE49-F238E27FC236}">
              <a16:creationId xmlns:a16="http://schemas.microsoft.com/office/drawing/2014/main" id="{48D3A2E8-92FF-4233-A10C-1D81CEF027D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1" name="Line 172">
          <a:extLst>
            <a:ext uri="{FF2B5EF4-FFF2-40B4-BE49-F238E27FC236}">
              <a16:creationId xmlns:a16="http://schemas.microsoft.com/office/drawing/2014/main" id="{775C61CB-9E78-447A-9135-EB21FE5720C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2" name="Line 173">
          <a:extLst>
            <a:ext uri="{FF2B5EF4-FFF2-40B4-BE49-F238E27FC236}">
              <a16:creationId xmlns:a16="http://schemas.microsoft.com/office/drawing/2014/main" id="{960D055C-BA24-4490-B6EC-5EF7EFF7266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3" name="Line 174">
          <a:extLst>
            <a:ext uri="{FF2B5EF4-FFF2-40B4-BE49-F238E27FC236}">
              <a16:creationId xmlns:a16="http://schemas.microsoft.com/office/drawing/2014/main" id="{2242EE84-1F3C-4227-9E5C-E733ABF2208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4" name="Line 175">
          <a:extLst>
            <a:ext uri="{FF2B5EF4-FFF2-40B4-BE49-F238E27FC236}">
              <a16:creationId xmlns:a16="http://schemas.microsoft.com/office/drawing/2014/main" id="{919B22C7-17DB-4BF7-9D9D-938B8429AA6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5" name="Line 176">
          <a:extLst>
            <a:ext uri="{FF2B5EF4-FFF2-40B4-BE49-F238E27FC236}">
              <a16:creationId xmlns:a16="http://schemas.microsoft.com/office/drawing/2014/main" id="{419EA8C7-0660-4AAF-BF73-CD76A526C12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6" name="Line 177">
          <a:extLst>
            <a:ext uri="{FF2B5EF4-FFF2-40B4-BE49-F238E27FC236}">
              <a16:creationId xmlns:a16="http://schemas.microsoft.com/office/drawing/2014/main" id="{1D166CF5-9117-4152-A764-C6C3624FC15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7" name="Line 178">
          <a:extLst>
            <a:ext uri="{FF2B5EF4-FFF2-40B4-BE49-F238E27FC236}">
              <a16:creationId xmlns:a16="http://schemas.microsoft.com/office/drawing/2014/main" id="{3E505F46-BB27-4E76-8644-8290EA44484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8" name="Line 179">
          <a:extLst>
            <a:ext uri="{FF2B5EF4-FFF2-40B4-BE49-F238E27FC236}">
              <a16:creationId xmlns:a16="http://schemas.microsoft.com/office/drawing/2014/main" id="{87DB3478-0CA7-4D66-9E68-CF2F7BD8EC6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79" name="Line 180">
          <a:extLst>
            <a:ext uri="{FF2B5EF4-FFF2-40B4-BE49-F238E27FC236}">
              <a16:creationId xmlns:a16="http://schemas.microsoft.com/office/drawing/2014/main" id="{B5358D65-FA24-4535-B553-BE86990F374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0" name="Line 181">
          <a:extLst>
            <a:ext uri="{FF2B5EF4-FFF2-40B4-BE49-F238E27FC236}">
              <a16:creationId xmlns:a16="http://schemas.microsoft.com/office/drawing/2014/main" id="{0A8ADD07-EF2F-48A0-86BA-D42A857983A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1" name="Line 182">
          <a:extLst>
            <a:ext uri="{FF2B5EF4-FFF2-40B4-BE49-F238E27FC236}">
              <a16:creationId xmlns:a16="http://schemas.microsoft.com/office/drawing/2014/main" id="{E6A48CE2-7424-49CB-8338-5D8C9E7DF12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2" name="Line 183">
          <a:extLst>
            <a:ext uri="{FF2B5EF4-FFF2-40B4-BE49-F238E27FC236}">
              <a16:creationId xmlns:a16="http://schemas.microsoft.com/office/drawing/2014/main" id="{E6DF22D3-3B71-4875-992A-F9312C199FB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3" name="Line 184">
          <a:extLst>
            <a:ext uri="{FF2B5EF4-FFF2-40B4-BE49-F238E27FC236}">
              <a16:creationId xmlns:a16="http://schemas.microsoft.com/office/drawing/2014/main" id="{C3F92D72-7691-462A-B649-7FC58DF1D60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4" name="Line 185">
          <a:extLst>
            <a:ext uri="{FF2B5EF4-FFF2-40B4-BE49-F238E27FC236}">
              <a16:creationId xmlns:a16="http://schemas.microsoft.com/office/drawing/2014/main" id="{A8B47FA5-3BB6-4DBA-B144-2C573310CD8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5" name="Line 186">
          <a:extLst>
            <a:ext uri="{FF2B5EF4-FFF2-40B4-BE49-F238E27FC236}">
              <a16:creationId xmlns:a16="http://schemas.microsoft.com/office/drawing/2014/main" id="{F337D78B-95B9-42A1-BCF9-64C57623CDD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6" name="Line 187">
          <a:extLst>
            <a:ext uri="{FF2B5EF4-FFF2-40B4-BE49-F238E27FC236}">
              <a16:creationId xmlns:a16="http://schemas.microsoft.com/office/drawing/2014/main" id="{9B4F9B6F-5CCE-46EE-8353-FBD956A70ED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7" name="Line 188">
          <a:extLst>
            <a:ext uri="{FF2B5EF4-FFF2-40B4-BE49-F238E27FC236}">
              <a16:creationId xmlns:a16="http://schemas.microsoft.com/office/drawing/2014/main" id="{F3DB9E0A-3823-487F-9E34-2539BC43082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8" name="Line 189">
          <a:extLst>
            <a:ext uri="{FF2B5EF4-FFF2-40B4-BE49-F238E27FC236}">
              <a16:creationId xmlns:a16="http://schemas.microsoft.com/office/drawing/2014/main" id="{4FD6C69F-0F24-4474-8602-73E52EDBE4A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89" name="Dessin 92">
          <a:extLst>
            <a:ext uri="{FF2B5EF4-FFF2-40B4-BE49-F238E27FC236}">
              <a16:creationId xmlns:a16="http://schemas.microsoft.com/office/drawing/2014/main" id="{8580F61B-89EC-4B2A-B0EF-C531AE09D370}"/>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190" name="Line 191">
          <a:extLst>
            <a:ext uri="{FF2B5EF4-FFF2-40B4-BE49-F238E27FC236}">
              <a16:creationId xmlns:a16="http://schemas.microsoft.com/office/drawing/2014/main" id="{95072B96-5028-4EED-A02E-A743FE77362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1" name="Line 192">
          <a:extLst>
            <a:ext uri="{FF2B5EF4-FFF2-40B4-BE49-F238E27FC236}">
              <a16:creationId xmlns:a16="http://schemas.microsoft.com/office/drawing/2014/main" id="{C9DA6BED-423E-46D7-8DF3-A93B4A8752C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2" name="Line 193">
          <a:extLst>
            <a:ext uri="{FF2B5EF4-FFF2-40B4-BE49-F238E27FC236}">
              <a16:creationId xmlns:a16="http://schemas.microsoft.com/office/drawing/2014/main" id="{09495EC0-154B-4801-8B97-B170ED6D6B5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3" name="Line 194">
          <a:extLst>
            <a:ext uri="{FF2B5EF4-FFF2-40B4-BE49-F238E27FC236}">
              <a16:creationId xmlns:a16="http://schemas.microsoft.com/office/drawing/2014/main" id="{5FB31D92-919C-4865-A090-8986AFA82FB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4" name="Line 195">
          <a:extLst>
            <a:ext uri="{FF2B5EF4-FFF2-40B4-BE49-F238E27FC236}">
              <a16:creationId xmlns:a16="http://schemas.microsoft.com/office/drawing/2014/main" id="{3FE494CD-4345-4935-84BB-0E7D774F620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5" name="Line 196">
          <a:extLst>
            <a:ext uri="{FF2B5EF4-FFF2-40B4-BE49-F238E27FC236}">
              <a16:creationId xmlns:a16="http://schemas.microsoft.com/office/drawing/2014/main" id="{7675E07A-C3E1-4987-BDF6-604240DA4F3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6" name="Line 197">
          <a:extLst>
            <a:ext uri="{FF2B5EF4-FFF2-40B4-BE49-F238E27FC236}">
              <a16:creationId xmlns:a16="http://schemas.microsoft.com/office/drawing/2014/main" id="{DDD8CA53-205B-4232-8D91-00AE2E7A243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7" name="Line 198">
          <a:extLst>
            <a:ext uri="{FF2B5EF4-FFF2-40B4-BE49-F238E27FC236}">
              <a16:creationId xmlns:a16="http://schemas.microsoft.com/office/drawing/2014/main" id="{CDA1D4B5-2BEB-4F74-91DD-B7FF85926B2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8" name="Line 199">
          <a:extLst>
            <a:ext uri="{FF2B5EF4-FFF2-40B4-BE49-F238E27FC236}">
              <a16:creationId xmlns:a16="http://schemas.microsoft.com/office/drawing/2014/main" id="{334BCB50-253D-4F6E-932C-F98EE7E0153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199" name="Line 200">
          <a:extLst>
            <a:ext uri="{FF2B5EF4-FFF2-40B4-BE49-F238E27FC236}">
              <a16:creationId xmlns:a16="http://schemas.microsoft.com/office/drawing/2014/main" id="{C73BE0C4-39C1-4A9F-945C-F7D3E07D820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0" name="Line 201">
          <a:extLst>
            <a:ext uri="{FF2B5EF4-FFF2-40B4-BE49-F238E27FC236}">
              <a16:creationId xmlns:a16="http://schemas.microsoft.com/office/drawing/2014/main" id="{BEA9395E-79FB-4E46-89B5-7CAD5653815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1" name="Line 202">
          <a:extLst>
            <a:ext uri="{FF2B5EF4-FFF2-40B4-BE49-F238E27FC236}">
              <a16:creationId xmlns:a16="http://schemas.microsoft.com/office/drawing/2014/main" id="{E7A3DEB3-3677-4BF2-8AAA-90763980618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2" name="Line 203">
          <a:extLst>
            <a:ext uri="{FF2B5EF4-FFF2-40B4-BE49-F238E27FC236}">
              <a16:creationId xmlns:a16="http://schemas.microsoft.com/office/drawing/2014/main" id="{26C45038-B9C6-44E6-BC74-20455A126F8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3" name="Line 204">
          <a:extLst>
            <a:ext uri="{FF2B5EF4-FFF2-40B4-BE49-F238E27FC236}">
              <a16:creationId xmlns:a16="http://schemas.microsoft.com/office/drawing/2014/main" id="{2BE69B17-A459-4802-A8DF-7637353F0FB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4" name="Line 205">
          <a:extLst>
            <a:ext uri="{FF2B5EF4-FFF2-40B4-BE49-F238E27FC236}">
              <a16:creationId xmlns:a16="http://schemas.microsoft.com/office/drawing/2014/main" id="{4FF79969-E545-478E-AC62-694E97E1C6C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5" name="Line 206">
          <a:extLst>
            <a:ext uri="{FF2B5EF4-FFF2-40B4-BE49-F238E27FC236}">
              <a16:creationId xmlns:a16="http://schemas.microsoft.com/office/drawing/2014/main" id="{5114329E-6135-4917-ADB5-CF1EFEC1E9E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6" name="Line 207">
          <a:extLst>
            <a:ext uri="{FF2B5EF4-FFF2-40B4-BE49-F238E27FC236}">
              <a16:creationId xmlns:a16="http://schemas.microsoft.com/office/drawing/2014/main" id="{69B0D4F2-5490-4080-AE84-68E40F8A5F1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7" name="Line 208">
          <a:extLst>
            <a:ext uri="{FF2B5EF4-FFF2-40B4-BE49-F238E27FC236}">
              <a16:creationId xmlns:a16="http://schemas.microsoft.com/office/drawing/2014/main" id="{17FDC082-CE38-4200-875D-370588874AA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8" name="Line 209">
          <a:extLst>
            <a:ext uri="{FF2B5EF4-FFF2-40B4-BE49-F238E27FC236}">
              <a16:creationId xmlns:a16="http://schemas.microsoft.com/office/drawing/2014/main" id="{D4158F4D-357B-447F-830C-92502760692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09" name="Line 210">
          <a:extLst>
            <a:ext uri="{FF2B5EF4-FFF2-40B4-BE49-F238E27FC236}">
              <a16:creationId xmlns:a16="http://schemas.microsoft.com/office/drawing/2014/main" id="{86E5A08A-1386-49A0-81A5-31F1F4B1074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0" name="Line 211">
          <a:extLst>
            <a:ext uri="{FF2B5EF4-FFF2-40B4-BE49-F238E27FC236}">
              <a16:creationId xmlns:a16="http://schemas.microsoft.com/office/drawing/2014/main" id="{EB4A3AA3-1A33-4446-AAAF-A545FA508E5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1" name="Line 212">
          <a:extLst>
            <a:ext uri="{FF2B5EF4-FFF2-40B4-BE49-F238E27FC236}">
              <a16:creationId xmlns:a16="http://schemas.microsoft.com/office/drawing/2014/main" id="{4E012972-A5DE-4F4F-91B4-B10E848D8EE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2" name="Line 213">
          <a:extLst>
            <a:ext uri="{FF2B5EF4-FFF2-40B4-BE49-F238E27FC236}">
              <a16:creationId xmlns:a16="http://schemas.microsoft.com/office/drawing/2014/main" id="{607EAE48-FD9C-4FF6-8BA0-5C125650125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3" name="Line 214">
          <a:extLst>
            <a:ext uri="{FF2B5EF4-FFF2-40B4-BE49-F238E27FC236}">
              <a16:creationId xmlns:a16="http://schemas.microsoft.com/office/drawing/2014/main" id="{19C54C1F-0FEE-408E-AF82-27014A70564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4" name="Line 215">
          <a:extLst>
            <a:ext uri="{FF2B5EF4-FFF2-40B4-BE49-F238E27FC236}">
              <a16:creationId xmlns:a16="http://schemas.microsoft.com/office/drawing/2014/main" id="{743BB3B2-C8E4-4065-A18F-2C6C30C8AF3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5" name="Line 216">
          <a:extLst>
            <a:ext uri="{FF2B5EF4-FFF2-40B4-BE49-F238E27FC236}">
              <a16:creationId xmlns:a16="http://schemas.microsoft.com/office/drawing/2014/main" id="{64633F68-B8A5-4461-9E06-61AA7C9663F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6" name="Line 217">
          <a:extLst>
            <a:ext uri="{FF2B5EF4-FFF2-40B4-BE49-F238E27FC236}">
              <a16:creationId xmlns:a16="http://schemas.microsoft.com/office/drawing/2014/main" id="{D6890CD8-6A95-49EF-82CF-608505789A6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7" name="Line 218">
          <a:extLst>
            <a:ext uri="{FF2B5EF4-FFF2-40B4-BE49-F238E27FC236}">
              <a16:creationId xmlns:a16="http://schemas.microsoft.com/office/drawing/2014/main" id="{58A3BC95-3C21-4B3A-9124-2D88A6F9FDF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8" name="Line 219">
          <a:extLst>
            <a:ext uri="{FF2B5EF4-FFF2-40B4-BE49-F238E27FC236}">
              <a16:creationId xmlns:a16="http://schemas.microsoft.com/office/drawing/2014/main" id="{6872B904-4249-41D7-BCC6-5DFE1E285D8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19" name="Line 220">
          <a:extLst>
            <a:ext uri="{FF2B5EF4-FFF2-40B4-BE49-F238E27FC236}">
              <a16:creationId xmlns:a16="http://schemas.microsoft.com/office/drawing/2014/main" id="{76C27A74-E39E-4EB8-B1A4-86A5F5CE80E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0" name="Line 221">
          <a:extLst>
            <a:ext uri="{FF2B5EF4-FFF2-40B4-BE49-F238E27FC236}">
              <a16:creationId xmlns:a16="http://schemas.microsoft.com/office/drawing/2014/main" id="{577F6FFD-34D5-459B-BD96-E209EF5698E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1" name="Line 222">
          <a:extLst>
            <a:ext uri="{FF2B5EF4-FFF2-40B4-BE49-F238E27FC236}">
              <a16:creationId xmlns:a16="http://schemas.microsoft.com/office/drawing/2014/main" id="{1124CE31-D69A-455D-9854-C2914E2BDB4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2" name="Line 223">
          <a:extLst>
            <a:ext uri="{FF2B5EF4-FFF2-40B4-BE49-F238E27FC236}">
              <a16:creationId xmlns:a16="http://schemas.microsoft.com/office/drawing/2014/main" id="{5E3499B7-C0DD-4228-A808-4A7CBA4A74A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3" name="Line 224">
          <a:extLst>
            <a:ext uri="{FF2B5EF4-FFF2-40B4-BE49-F238E27FC236}">
              <a16:creationId xmlns:a16="http://schemas.microsoft.com/office/drawing/2014/main" id="{8354BCCE-ADEC-4B3A-993A-F28338A445D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4" name="Line 225">
          <a:extLst>
            <a:ext uri="{FF2B5EF4-FFF2-40B4-BE49-F238E27FC236}">
              <a16:creationId xmlns:a16="http://schemas.microsoft.com/office/drawing/2014/main" id="{1657F9B8-1210-4D8D-83C7-65EB0AB8075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5" name="Line 226">
          <a:extLst>
            <a:ext uri="{FF2B5EF4-FFF2-40B4-BE49-F238E27FC236}">
              <a16:creationId xmlns:a16="http://schemas.microsoft.com/office/drawing/2014/main" id="{00035C3F-F8D8-46F1-89C0-727C5CD06D0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6" name="Line 227">
          <a:extLst>
            <a:ext uri="{FF2B5EF4-FFF2-40B4-BE49-F238E27FC236}">
              <a16:creationId xmlns:a16="http://schemas.microsoft.com/office/drawing/2014/main" id="{2CB575E5-AA91-41FB-B425-1F57D8A118C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7" name="Line 228">
          <a:extLst>
            <a:ext uri="{FF2B5EF4-FFF2-40B4-BE49-F238E27FC236}">
              <a16:creationId xmlns:a16="http://schemas.microsoft.com/office/drawing/2014/main" id="{306304D8-9CD2-4EEC-A01B-C8BB0E9E5D3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8" name="Line 229">
          <a:extLst>
            <a:ext uri="{FF2B5EF4-FFF2-40B4-BE49-F238E27FC236}">
              <a16:creationId xmlns:a16="http://schemas.microsoft.com/office/drawing/2014/main" id="{00B022C7-8FD4-4478-A6A1-F7FBEBC79CF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29" name="Line 230">
          <a:extLst>
            <a:ext uri="{FF2B5EF4-FFF2-40B4-BE49-F238E27FC236}">
              <a16:creationId xmlns:a16="http://schemas.microsoft.com/office/drawing/2014/main" id="{5DCADF5A-ECC2-4D8E-82AD-DB981BC66A8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0" name="Line 231">
          <a:extLst>
            <a:ext uri="{FF2B5EF4-FFF2-40B4-BE49-F238E27FC236}">
              <a16:creationId xmlns:a16="http://schemas.microsoft.com/office/drawing/2014/main" id="{8126D0CD-046F-49C1-9CA3-6B6664B9DE9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1" name="Line 232">
          <a:extLst>
            <a:ext uri="{FF2B5EF4-FFF2-40B4-BE49-F238E27FC236}">
              <a16:creationId xmlns:a16="http://schemas.microsoft.com/office/drawing/2014/main" id="{C520B457-EDDA-42B8-AAD2-BCA307C9E1E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2" name="Line 233">
          <a:extLst>
            <a:ext uri="{FF2B5EF4-FFF2-40B4-BE49-F238E27FC236}">
              <a16:creationId xmlns:a16="http://schemas.microsoft.com/office/drawing/2014/main" id="{020C51B9-3B88-4B19-BB39-8E06E255142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3" name="Line 234">
          <a:extLst>
            <a:ext uri="{FF2B5EF4-FFF2-40B4-BE49-F238E27FC236}">
              <a16:creationId xmlns:a16="http://schemas.microsoft.com/office/drawing/2014/main" id="{9D2293C9-F1DC-46C2-8C56-203B28B9A1B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4" name="Line 235">
          <a:extLst>
            <a:ext uri="{FF2B5EF4-FFF2-40B4-BE49-F238E27FC236}">
              <a16:creationId xmlns:a16="http://schemas.microsoft.com/office/drawing/2014/main" id="{DAFCF90C-720C-4D60-8CE2-BDF2F1B9C5F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5" name="Line 236">
          <a:extLst>
            <a:ext uri="{FF2B5EF4-FFF2-40B4-BE49-F238E27FC236}">
              <a16:creationId xmlns:a16="http://schemas.microsoft.com/office/drawing/2014/main" id="{8B78CBF8-6ABB-4D3F-845A-12CA0F344FF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6" name="Line 237">
          <a:extLst>
            <a:ext uri="{FF2B5EF4-FFF2-40B4-BE49-F238E27FC236}">
              <a16:creationId xmlns:a16="http://schemas.microsoft.com/office/drawing/2014/main" id="{85DA5489-5FC7-4467-868E-7F7C307ABC7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7" name="Line 238">
          <a:extLst>
            <a:ext uri="{FF2B5EF4-FFF2-40B4-BE49-F238E27FC236}">
              <a16:creationId xmlns:a16="http://schemas.microsoft.com/office/drawing/2014/main" id="{135C5639-049C-4245-BC00-226FCC15A19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8" name="Line 239">
          <a:extLst>
            <a:ext uri="{FF2B5EF4-FFF2-40B4-BE49-F238E27FC236}">
              <a16:creationId xmlns:a16="http://schemas.microsoft.com/office/drawing/2014/main" id="{6A6E62C1-F69A-48CA-A02C-2C3195F5E90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39" name="Line 240">
          <a:extLst>
            <a:ext uri="{FF2B5EF4-FFF2-40B4-BE49-F238E27FC236}">
              <a16:creationId xmlns:a16="http://schemas.microsoft.com/office/drawing/2014/main" id="{1B689870-8B99-4305-901C-D3FDEB812A6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240" name="Line 241">
          <a:extLst>
            <a:ext uri="{FF2B5EF4-FFF2-40B4-BE49-F238E27FC236}">
              <a16:creationId xmlns:a16="http://schemas.microsoft.com/office/drawing/2014/main" id="{BC755255-450D-4CF7-BAC7-7C3A0BFFE91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29</xdr:row>
      <xdr:rowOff>0</xdr:rowOff>
    </xdr:from>
    <xdr:to>
      <xdr:col>39</xdr:col>
      <xdr:colOff>0</xdr:colOff>
      <xdr:row>30</xdr:row>
      <xdr:rowOff>0</xdr:rowOff>
    </xdr:to>
    <xdr:sp macro="" textlink="">
      <xdr:nvSpPr>
        <xdr:cNvPr id="241" name="Dessin 12">
          <a:extLst>
            <a:ext uri="{FF2B5EF4-FFF2-40B4-BE49-F238E27FC236}">
              <a16:creationId xmlns:a16="http://schemas.microsoft.com/office/drawing/2014/main" id="{A98F3B0A-0AFE-44DB-BB9C-97C4859D94F6}"/>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31</xdr:row>
      <xdr:rowOff>0</xdr:rowOff>
    </xdr:from>
    <xdr:to>
      <xdr:col>39</xdr:col>
      <xdr:colOff>0</xdr:colOff>
      <xdr:row>32</xdr:row>
      <xdr:rowOff>0</xdr:rowOff>
    </xdr:to>
    <xdr:sp macro="" textlink="">
      <xdr:nvSpPr>
        <xdr:cNvPr id="242" name="Dessin 12">
          <a:extLst>
            <a:ext uri="{FF2B5EF4-FFF2-40B4-BE49-F238E27FC236}">
              <a16:creationId xmlns:a16="http://schemas.microsoft.com/office/drawing/2014/main" id="{A435C93D-CCDE-4250-B03D-78E0FA09868D}"/>
            </a:ext>
          </a:extLst>
        </xdr:cNvPr>
        <xdr:cNvSpPr>
          <a:spLocks/>
        </xdr:cNvSpPr>
      </xdr:nvSpPr>
      <xdr:spPr bwMode="auto">
        <a:xfrm>
          <a:off x="11172825" y="44196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34</xdr:row>
      <xdr:rowOff>0</xdr:rowOff>
    </xdr:from>
    <xdr:to>
      <xdr:col>39</xdr:col>
      <xdr:colOff>0</xdr:colOff>
      <xdr:row>35</xdr:row>
      <xdr:rowOff>0</xdr:rowOff>
    </xdr:to>
    <xdr:sp macro="" textlink="">
      <xdr:nvSpPr>
        <xdr:cNvPr id="243" name="Dessin 12">
          <a:extLst>
            <a:ext uri="{FF2B5EF4-FFF2-40B4-BE49-F238E27FC236}">
              <a16:creationId xmlns:a16="http://schemas.microsoft.com/office/drawing/2014/main" id="{00CFBA89-5070-417D-9CDB-5FE428469753}"/>
            </a:ext>
          </a:extLst>
        </xdr:cNvPr>
        <xdr:cNvSpPr>
          <a:spLocks/>
        </xdr:cNvSpPr>
      </xdr:nvSpPr>
      <xdr:spPr bwMode="auto">
        <a:xfrm>
          <a:off x="11172825" y="4848225"/>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36</xdr:row>
      <xdr:rowOff>0</xdr:rowOff>
    </xdr:from>
    <xdr:to>
      <xdr:col>39</xdr:col>
      <xdr:colOff>0</xdr:colOff>
      <xdr:row>37</xdr:row>
      <xdr:rowOff>0</xdr:rowOff>
    </xdr:to>
    <xdr:sp macro="" textlink="">
      <xdr:nvSpPr>
        <xdr:cNvPr id="244" name="Dessin 12">
          <a:extLst>
            <a:ext uri="{FF2B5EF4-FFF2-40B4-BE49-F238E27FC236}">
              <a16:creationId xmlns:a16="http://schemas.microsoft.com/office/drawing/2014/main" id="{6C68C87C-66CE-4BD4-B8C0-3C659F6FF39E}"/>
            </a:ext>
          </a:extLst>
        </xdr:cNvPr>
        <xdr:cNvSpPr>
          <a:spLocks/>
        </xdr:cNvSpPr>
      </xdr:nvSpPr>
      <xdr:spPr bwMode="auto">
        <a:xfrm>
          <a:off x="11172825" y="5076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245" name="Dessin 94">
          <a:extLst>
            <a:ext uri="{FF2B5EF4-FFF2-40B4-BE49-F238E27FC236}">
              <a16:creationId xmlns:a16="http://schemas.microsoft.com/office/drawing/2014/main" id="{402403E6-F6BB-4B92-BC72-1BC5F54859AB}"/>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246" name="Dessin 94">
          <a:extLst>
            <a:ext uri="{FF2B5EF4-FFF2-40B4-BE49-F238E27FC236}">
              <a16:creationId xmlns:a16="http://schemas.microsoft.com/office/drawing/2014/main" id="{E775911A-C70D-4CD3-9F10-DA2716E9ABAC}"/>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247" name="Dessin 94">
          <a:extLst>
            <a:ext uri="{FF2B5EF4-FFF2-40B4-BE49-F238E27FC236}">
              <a16:creationId xmlns:a16="http://schemas.microsoft.com/office/drawing/2014/main" id="{97EBF09D-EEE8-4B3B-AF75-BFDD331D1EC4}"/>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48" name="Dessin 3">
          <a:extLst>
            <a:ext uri="{FF2B5EF4-FFF2-40B4-BE49-F238E27FC236}">
              <a16:creationId xmlns:a16="http://schemas.microsoft.com/office/drawing/2014/main" id="{73B6D557-5414-430B-94A3-4812F37302F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49" name="Dessin 4">
          <a:extLst>
            <a:ext uri="{FF2B5EF4-FFF2-40B4-BE49-F238E27FC236}">
              <a16:creationId xmlns:a16="http://schemas.microsoft.com/office/drawing/2014/main" id="{91BF5BCF-1B15-4311-8761-42ECA4A96A52}"/>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0" name="Dessin 5">
          <a:extLst>
            <a:ext uri="{FF2B5EF4-FFF2-40B4-BE49-F238E27FC236}">
              <a16:creationId xmlns:a16="http://schemas.microsoft.com/office/drawing/2014/main" id="{7158E36C-4E77-450B-83DC-6FBE2A5EB0D5}"/>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1" name="Dessin 6">
          <a:extLst>
            <a:ext uri="{FF2B5EF4-FFF2-40B4-BE49-F238E27FC236}">
              <a16:creationId xmlns:a16="http://schemas.microsoft.com/office/drawing/2014/main" id="{4DBE86B9-2F62-43D3-83B8-919DE6B4A92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2" name="Dessin 7">
          <a:extLst>
            <a:ext uri="{FF2B5EF4-FFF2-40B4-BE49-F238E27FC236}">
              <a16:creationId xmlns:a16="http://schemas.microsoft.com/office/drawing/2014/main" id="{F71F065C-3CCD-47E3-B81B-25956FE0728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3" name="Dessin 8">
          <a:extLst>
            <a:ext uri="{FF2B5EF4-FFF2-40B4-BE49-F238E27FC236}">
              <a16:creationId xmlns:a16="http://schemas.microsoft.com/office/drawing/2014/main" id="{00D0CB86-B06B-48AF-B568-204389D5D172}"/>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4" name="Dessin 9">
          <a:extLst>
            <a:ext uri="{FF2B5EF4-FFF2-40B4-BE49-F238E27FC236}">
              <a16:creationId xmlns:a16="http://schemas.microsoft.com/office/drawing/2014/main" id="{BBEF1D23-9061-4D93-9755-B011961A049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5" name="Dessin 10">
          <a:extLst>
            <a:ext uri="{FF2B5EF4-FFF2-40B4-BE49-F238E27FC236}">
              <a16:creationId xmlns:a16="http://schemas.microsoft.com/office/drawing/2014/main" id="{92DD946B-7170-44EA-8F9E-D32A8BCA692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6" name="Dessin 11">
          <a:extLst>
            <a:ext uri="{FF2B5EF4-FFF2-40B4-BE49-F238E27FC236}">
              <a16:creationId xmlns:a16="http://schemas.microsoft.com/office/drawing/2014/main" id="{539E368C-716C-4136-BF77-A6AB07A60EAA}"/>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7" name="Dessin 12">
          <a:extLst>
            <a:ext uri="{FF2B5EF4-FFF2-40B4-BE49-F238E27FC236}">
              <a16:creationId xmlns:a16="http://schemas.microsoft.com/office/drawing/2014/main" id="{1B4C0148-0F5A-497B-A682-6EF8550CC2D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8" name="Dessin 13">
          <a:extLst>
            <a:ext uri="{FF2B5EF4-FFF2-40B4-BE49-F238E27FC236}">
              <a16:creationId xmlns:a16="http://schemas.microsoft.com/office/drawing/2014/main" id="{E0C67B83-0D39-4BDB-9616-5350200A8C97}"/>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59" name="Dessin 14">
          <a:extLst>
            <a:ext uri="{FF2B5EF4-FFF2-40B4-BE49-F238E27FC236}">
              <a16:creationId xmlns:a16="http://schemas.microsoft.com/office/drawing/2014/main" id="{3A67F657-ECF2-450E-AFE7-A50A8C4632A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0" name="Dessin 15">
          <a:extLst>
            <a:ext uri="{FF2B5EF4-FFF2-40B4-BE49-F238E27FC236}">
              <a16:creationId xmlns:a16="http://schemas.microsoft.com/office/drawing/2014/main" id="{1C99D40C-E514-4129-AB8E-D5EF5C01F59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1" name="Dessin 16">
          <a:extLst>
            <a:ext uri="{FF2B5EF4-FFF2-40B4-BE49-F238E27FC236}">
              <a16:creationId xmlns:a16="http://schemas.microsoft.com/office/drawing/2014/main" id="{5BB0B818-B568-470A-9C87-D61E179D09F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2" name="Dessin 17">
          <a:extLst>
            <a:ext uri="{FF2B5EF4-FFF2-40B4-BE49-F238E27FC236}">
              <a16:creationId xmlns:a16="http://schemas.microsoft.com/office/drawing/2014/main" id="{855EED6E-7546-43C2-9443-3B50CB42D777}"/>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3" name="Dessin 18">
          <a:extLst>
            <a:ext uri="{FF2B5EF4-FFF2-40B4-BE49-F238E27FC236}">
              <a16:creationId xmlns:a16="http://schemas.microsoft.com/office/drawing/2014/main" id="{0AC7470D-1628-424A-AF29-4830FE63525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4" name="Dessin 19">
          <a:extLst>
            <a:ext uri="{FF2B5EF4-FFF2-40B4-BE49-F238E27FC236}">
              <a16:creationId xmlns:a16="http://schemas.microsoft.com/office/drawing/2014/main" id="{AD97E75A-EEF4-4C5C-ADCE-EC9107E2499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5" name="Dessin 20">
          <a:extLst>
            <a:ext uri="{FF2B5EF4-FFF2-40B4-BE49-F238E27FC236}">
              <a16:creationId xmlns:a16="http://schemas.microsoft.com/office/drawing/2014/main" id="{E8E712A5-FF8D-435B-9546-6D1D24ECE1F7}"/>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6" name="Dessin 21">
          <a:extLst>
            <a:ext uri="{FF2B5EF4-FFF2-40B4-BE49-F238E27FC236}">
              <a16:creationId xmlns:a16="http://schemas.microsoft.com/office/drawing/2014/main" id="{3D43128B-ED62-4D7A-A1ED-B6637D85604A}"/>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7" name="Dessin 22">
          <a:extLst>
            <a:ext uri="{FF2B5EF4-FFF2-40B4-BE49-F238E27FC236}">
              <a16:creationId xmlns:a16="http://schemas.microsoft.com/office/drawing/2014/main" id="{9751A160-ACD4-4B85-B4EB-DD463682CBE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8" name="Dessin 23">
          <a:extLst>
            <a:ext uri="{FF2B5EF4-FFF2-40B4-BE49-F238E27FC236}">
              <a16:creationId xmlns:a16="http://schemas.microsoft.com/office/drawing/2014/main" id="{10382CC5-ABD0-4890-BE66-92C36015284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69" name="Dessin 25">
          <a:extLst>
            <a:ext uri="{FF2B5EF4-FFF2-40B4-BE49-F238E27FC236}">
              <a16:creationId xmlns:a16="http://schemas.microsoft.com/office/drawing/2014/main" id="{16B7BCDF-4C8A-42AD-A749-6FA61021781A}"/>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70" name="Dessin 26">
          <a:extLst>
            <a:ext uri="{FF2B5EF4-FFF2-40B4-BE49-F238E27FC236}">
              <a16:creationId xmlns:a16="http://schemas.microsoft.com/office/drawing/2014/main" id="{ACCB6FC4-0B47-4D88-BEF0-0E5F61F7A35C}"/>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271" name="Dessin 27">
          <a:extLst>
            <a:ext uri="{FF2B5EF4-FFF2-40B4-BE49-F238E27FC236}">
              <a16:creationId xmlns:a16="http://schemas.microsoft.com/office/drawing/2014/main" id="{E95C7BA2-ADDD-4A4C-9636-3946BA3C6063}"/>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272" name="Line 273">
          <a:extLst>
            <a:ext uri="{FF2B5EF4-FFF2-40B4-BE49-F238E27FC236}">
              <a16:creationId xmlns:a16="http://schemas.microsoft.com/office/drawing/2014/main" id="{A303E95C-1CC8-49CC-8876-920C6D07BF9F}"/>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273" name="Line 274">
          <a:extLst>
            <a:ext uri="{FF2B5EF4-FFF2-40B4-BE49-F238E27FC236}">
              <a16:creationId xmlns:a16="http://schemas.microsoft.com/office/drawing/2014/main" id="{1744007E-40E0-4199-B79F-3BA7871F33F6}"/>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274" name="Line 275">
          <a:extLst>
            <a:ext uri="{FF2B5EF4-FFF2-40B4-BE49-F238E27FC236}">
              <a16:creationId xmlns:a16="http://schemas.microsoft.com/office/drawing/2014/main" id="{87E62766-9B02-416C-B655-6E9129C893A8}"/>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275" name="Line 276">
          <a:extLst>
            <a:ext uri="{FF2B5EF4-FFF2-40B4-BE49-F238E27FC236}">
              <a16:creationId xmlns:a16="http://schemas.microsoft.com/office/drawing/2014/main" id="{7AF47C30-9EDB-4E95-82ED-E44CFAE5BEB8}"/>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276" name="Line 277">
          <a:extLst>
            <a:ext uri="{FF2B5EF4-FFF2-40B4-BE49-F238E27FC236}">
              <a16:creationId xmlns:a16="http://schemas.microsoft.com/office/drawing/2014/main" id="{09F4F1E3-632E-45F8-9C47-DFEFD17701B4}"/>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277" name="Line 278">
          <a:extLst>
            <a:ext uri="{FF2B5EF4-FFF2-40B4-BE49-F238E27FC236}">
              <a16:creationId xmlns:a16="http://schemas.microsoft.com/office/drawing/2014/main" id="{BE940EE7-05FB-4F2E-AB69-A67E69A45D3D}"/>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278" name="Line 279">
          <a:extLst>
            <a:ext uri="{FF2B5EF4-FFF2-40B4-BE49-F238E27FC236}">
              <a16:creationId xmlns:a16="http://schemas.microsoft.com/office/drawing/2014/main" id="{2833BA91-181E-4574-9848-4050EC4D263A}"/>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279" name="Line 280">
          <a:extLst>
            <a:ext uri="{FF2B5EF4-FFF2-40B4-BE49-F238E27FC236}">
              <a16:creationId xmlns:a16="http://schemas.microsoft.com/office/drawing/2014/main" id="{28912E18-C86D-4065-8403-D00D0A9FEA52}"/>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280" name="Line 281">
          <a:extLst>
            <a:ext uri="{FF2B5EF4-FFF2-40B4-BE49-F238E27FC236}">
              <a16:creationId xmlns:a16="http://schemas.microsoft.com/office/drawing/2014/main" id="{D43EF574-A91B-4406-A8B8-F6C520F40E14}"/>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281" name="Line 282">
          <a:extLst>
            <a:ext uri="{FF2B5EF4-FFF2-40B4-BE49-F238E27FC236}">
              <a16:creationId xmlns:a16="http://schemas.microsoft.com/office/drawing/2014/main" id="{3A74A96A-1B7E-43A3-9C29-BC86B1701A57}"/>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282" name="Line 283">
          <a:extLst>
            <a:ext uri="{FF2B5EF4-FFF2-40B4-BE49-F238E27FC236}">
              <a16:creationId xmlns:a16="http://schemas.microsoft.com/office/drawing/2014/main" id="{FB1D7104-835D-4135-B8FE-EB3ACAB20726}"/>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283" name="Line 284">
          <a:extLst>
            <a:ext uri="{FF2B5EF4-FFF2-40B4-BE49-F238E27FC236}">
              <a16:creationId xmlns:a16="http://schemas.microsoft.com/office/drawing/2014/main" id="{CB742B93-2B11-4CF5-A776-AE19C6240300}"/>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284" name="Line 285">
          <a:extLst>
            <a:ext uri="{FF2B5EF4-FFF2-40B4-BE49-F238E27FC236}">
              <a16:creationId xmlns:a16="http://schemas.microsoft.com/office/drawing/2014/main" id="{03D9A47F-9C16-4D74-A21F-D6C994D4F0FB}"/>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285" name="Line 286">
          <a:extLst>
            <a:ext uri="{FF2B5EF4-FFF2-40B4-BE49-F238E27FC236}">
              <a16:creationId xmlns:a16="http://schemas.microsoft.com/office/drawing/2014/main" id="{F41EAE53-267D-4405-AFF7-756D6789F160}"/>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286" name="Line 287">
          <a:extLst>
            <a:ext uri="{FF2B5EF4-FFF2-40B4-BE49-F238E27FC236}">
              <a16:creationId xmlns:a16="http://schemas.microsoft.com/office/drawing/2014/main" id="{0262C0A5-2FB8-4B1B-9AE2-4A0B817A3F3A}"/>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287" name="Line 288">
          <a:extLst>
            <a:ext uri="{FF2B5EF4-FFF2-40B4-BE49-F238E27FC236}">
              <a16:creationId xmlns:a16="http://schemas.microsoft.com/office/drawing/2014/main" id="{9FAA2F72-CFE1-49F1-B574-43AD2FDC6F23}"/>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288" name="Line 289">
          <a:extLst>
            <a:ext uri="{FF2B5EF4-FFF2-40B4-BE49-F238E27FC236}">
              <a16:creationId xmlns:a16="http://schemas.microsoft.com/office/drawing/2014/main" id="{FCD59572-0A9F-49C7-ABCA-C4040FA43232}"/>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289" name="Line 290">
          <a:extLst>
            <a:ext uri="{FF2B5EF4-FFF2-40B4-BE49-F238E27FC236}">
              <a16:creationId xmlns:a16="http://schemas.microsoft.com/office/drawing/2014/main" id="{FD92A737-E233-4562-9C43-7D28D7B07533}"/>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290" name="Line 291">
          <a:extLst>
            <a:ext uri="{FF2B5EF4-FFF2-40B4-BE49-F238E27FC236}">
              <a16:creationId xmlns:a16="http://schemas.microsoft.com/office/drawing/2014/main" id="{D3969459-88D4-427B-97C5-5F1FFDC48D73}"/>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291" name="Line 292">
          <a:extLst>
            <a:ext uri="{FF2B5EF4-FFF2-40B4-BE49-F238E27FC236}">
              <a16:creationId xmlns:a16="http://schemas.microsoft.com/office/drawing/2014/main" id="{B52B1B7F-8E8A-40D4-9DD5-45B65029B4E8}"/>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292" name="Line 293">
          <a:extLst>
            <a:ext uri="{FF2B5EF4-FFF2-40B4-BE49-F238E27FC236}">
              <a16:creationId xmlns:a16="http://schemas.microsoft.com/office/drawing/2014/main" id="{78289B47-17B8-43EB-90EB-CF47209DAD33}"/>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293" name="Line 294">
          <a:extLst>
            <a:ext uri="{FF2B5EF4-FFF2-40B4-BE49-F238E27FC236}">
              <a16:creationId xmlns:a16="http://schemas.microsoft.com/office/drawing/2014/main" id="{60CEC192-B3C1-42A3-8445-44A0C2F8FFCF}"/>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294" name="Line 295">
          <a:extLst>
            <a:ext uri="{FF2B5EF4-FFF2-40B4-BE49-F238E27FC236}">
              <a16:creationId xmlns:a16="http://schemas.microsoft.com/office/drawing/2014/main" id="{B9E92AED-DE8E-4D61-9C6B-1C423C3D352A}"/>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295" name="Line 296">
          <a:extLst>
            <a:ext uri="{FF2B5EF4-FFF2-40B4-BE49-F238E27FC236}">
              <a16:creationId xmlns:a16="http://schemas.microsoft.com/office/drawing/2014/main" id="{4830F66A-B805-4AE7-8A4A-8C6A4A2D4C58}"/>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296" name="Line 297">
          <a:extLst>
            <a:ext uri="{FF2B5EF4-FFF2-40B4-BE49-F238E27FC236}">
              <a16:creationId xmlns:a16="http://schemas.microsoft.com/office/drawing/2014/main" id="{8A8C011E-5332-458D-A130-862108A33EB5}"/>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297" name="Line 298">
          <a:extLst>
            <a:ext uri="{FF2B5EF4-FFF2-40B4-BE49-F238E27FC236}">
              <a16:creationId xmlns:a16="http://schemas.microsoft.com/office/drawing/2014/main" id="{0D154009-AA6E-4564-A3CF-37C718E45EFC}"/>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298" name="Line 299">
          <a:extLst>
            <a:ext uri="{FF2B5EF4-FFF2-40B4-BE49-F238E27FC236}">
              <a16:creationId xmlns:a16="http://schemas.microsoft.com/office/drawing/2014/main" id="{91054304-FA82-4CEA-A287-7334B62D99F9}"/>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299" name="Line 300">
          <a:extLst>
            <a:ext uri="{FF2B5EF4-FFF2-40B4-BE49-F238E27FC236}">
              <a16:creationId xmlns:a16="http://schemas.microsoft.com/office/drawing/2014/main" id="{ECECCE1C-CE8A-4A0A-B360-EC8ABF371724}"/>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00" name="Line 301">
          <a:extLst>
            <a:ext uri="{FF2B5EF4-FFF2-40B4-BE49-F238E27FC236}">
              <a16:creationId xmlns:a16="http://schemas.microsoft.com/office/drawing/2014/main" id="{7023740A-CCF5-4862-9831-0BEBF3A78BBB}"/>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01" name="Line 302">
          <a:extLst>
            <a:ext uri="{FF2B5EF4-FFF2-40B4-BE49-F238E27FC236}">
              <a16:creationId xmlns:a16="http://schemas.microsoft.com/office/drawing/2014/main" id="{B64D031F-3B7D-4974-B445-C8B3132ACCD6}"/>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02" name="Line 303">
          <a:extLst>
            <a:ext uri="{FF2B5EF4-FFF2-40B4-BE49-F238E27FC236}">
              <a16:creationId xmlns:a16="http://schemas.microsoft.com/office/drawing/2014/main" id="{A2619FDA-F0EA-4AB8-968A-959A4E70A32A}"/>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303" name="Line 304">
          <a:extLst>
            <a:ext uri="{FF2B5EF4-FFF2-40B4-BE49-F238E27FC236}">
              <a16:creationId xmlns:a16="http://schemas.microsoft.com/office/drawing/2014/main" id="{AA71006B-BF91-40A6-AF2B-F5BEED1763F8}"/>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04" name="Line 305">
          <a:extLst>
            <a:ext uri="{FF2B5EF4-FFF2-40B4-BE49-F238E27FC236}">
              <a16:creationId xmlns:a16="http://schemas.microsoft.com/office/drawing/2014/main" id="{1C468504-FDCB-432C-A7F7-A78B19717B7A}"/>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05" name="Line 306">
          <a:extLst>
            <a:ext uri="{FF2B5EF4-FFF2-40B4-BE49-F238E27FC236}">
              <a16:creationId xmlns:a16="http://schemas.microsoft.com/office/drawing/2014/main" id="{CC297BB7-D3E5-4114-9D2D-45885336B79C}"/>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06" name="Line 307">
          <a:extLst>
            <a:ext uri="{FF2B5EF4-FFF2-40B4-BE49-F238E27FC236}">
              <a16:creationId xmlns:a16="http://schemas.microsoft.com/office/drawing/2014/main" id="{6A2E6505-1080-4B7E-AD76-10BA3B8D577C}"/>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307" name="Dessin 67">
          <a:extLst>
            <a:ext uri="{FF2B5EF4-FFF2-40B4-BE49-F238E27FC236}">
              <a16:creationId xmlns:a16="http://schemas.microsoft.com/office/drawing/2014/main" id="{C4F254E0-1F26-42B5-81C8-2775FCBA0622}"/>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65</xdr:row>
      <xdr:rowOff>0</xdr:rowOff>
    </xdr:from>
    <xdr:to>
      <xdr:col>4</xdr:col>
      <xdr:colOff>0</xdr:colOff>
      <xdr:row>65</xdr:row>
      <xdr:rowOff>0</xdr:rowOff>
    </xdr:to>
    <xdr:sp macro="" textlink="">
      <xdr:nvSpPr>
        <xdr:cNvPr id="308" name="Line 309">
          <a:extLst>
            <a:ext uri="{FF2B5EF4-FFF2-40B4-BE49-F238E27FC236}">
              <a16:creationId xmlns:a16="http://schemas.microsoft.com/office/drawing/2014/main" id="{61DDCE80-E6CF-4DEE-A053-91989143B9CE}"/>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09" name="Line 310">
          <a:extLst>
            <a:ext uri="{FF2B5EF4-FFF2-40B4-BE49-F238E27FC236}">
              <a16:creationId xmlns:a16="http://schemas.microsoft.com/office/drawing/2014/main" id="{F61B6433-D761-4C55-B862-D8EC29A13893}"/>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10" name="Line 311">
          <a:extLst>
            <a:ext uri="{FF2B5EF4-FFF2-40B4-BE49-F238E27FC236}">
              <a16:creationId xmlns:a16="http://schemas.microsoft.com/office/drawing/2014/main" id="{F06C4028-FC86-4CBE-B26B-6F419D905E6E}"/>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11" name="Line 312">
          <a:extLst>
            <a:ext uri="{FF2B5EF4-FFF2-40B4-BE49-F238E27FC236}">
              <a16:creationId xmlns:a16="http://schemas.microsoft.com/office/drawing/2014/main" id="{8295C196-44F2-4DD0-94E3-95B27770B0C9}"/>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12" name="Line 313">
          <a:extLst>
            <a:ext uri="{FF2B5EF4-FFF2-40B4-BE49-F238E27FC236}">
              <a16:creationId xmlns:a16="http://schemas.microsoft.com/office/drawing/2014/main" id="{1E098825-6B34-424A-83A6-90CC606809A1}"/>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13" name="Line 314">
          <a:extLst>
            <a:ext uri="{FF2B5EF4-FFF2-40B4-BE49-F238E27FC236}">
              <a16:creationId xmlns:a16="http://schemas.microsoft.com/office/drawing/2014/main" id="{851A89C6-2CAD-4930-AA66-28D84A3F67DF}"/>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14" name="Line 315">
          <a:extLst>
            <a:ext uri="{FF2B5EF4-FFF2-40B4-BE49-F238E27FC236}">
              <a16:creationId xmlns:a16="http://schemas.microsoft.com/office/drawing/2014/main" id="{AC984B96-ABF2-46AB-B15D-3D6F890F8CCD}"/>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15" name="Line 316">
          <a:extLst>
            <a:ext uri="{FF2B5EF4-FFF2-40B4-BE49-F238E27FC236}">
              <a16:creationId xmlns:a16="http://schemas.microsoft.com/office/drawing/2014/main" id="{2CFE85C1-CEB3-4A8C-A123-67789D9EAAA7}"/>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16" name="Line 317">
          <a:extLst>
            <a:ext uri="{FF2B5EF4-FFF2-40B4-BE49-F238E27FC236}">
              <a16:creationId xmlns:a16="http://schemas.microsoft.com/office/drawing/2014/main" id="{C75C49E6-DA62-4696-8C16-98AB4E23F165}"/>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17" name="Line 318">
          <a:extLst>
            <a:ext uri="{FF2B5EF4-FFF2-40B4-BE49-F238E27FC236}">
              <a16:creationId xmlns:a16="http://schemas.microsoft.com/office/drawing/2014/main" id="{09A4F725-90B8-4DA1-AF6B-CEF8DC273BEE}"/>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18" name="Line 319">
          <a:extLst>
            <a:ext uri="{FF2B5EF4-FFF2-40B4-BE49-F238E27FC236}">
              <a16:creationId xmlns:a16="http://schemas.microsoft.com/office/drawing/2014/main" id="{C90638E8-2B3A-458B-9C89-42CB418C5CD1}"/>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19" name="Line 320">
          <a:extLst>
            <a:ext uri="{FF2B5EF4-FFF2-40B4-BE49-F238E27FC236}">
              <a16:creationId xmlns:a16="http://schemas.microsoft.com/office/drawing/2014/main" id="{C7B0552C-3430-43B8-8B2B-D901AA606C2C}"/>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20" name="Line 321">
          <a:extLst>
            <a:ext uri="{FF2B5EF4-FFF2-40B4-BE49-F238E27FC236}">
              <a16:creationId xmlns:a16="http://schemas.microsoft.com/office/drawing/2014/main" id="{7A6D66CD-8472-4106-8F6B-A29708FBB4D6}"/>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21" name="Line 322">
          <a:extLst>
            <a:ext uri="{FF2B5EF4-FFF2-40B4-BE49-F238E27FC236}">
              <a16:creationId xmlns:a16="http://schemas.microsoft.com/office/drawing/2014/main" id="{3EAD64DA-42CD-409B-84F2-993B555F318B}"/>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22" name="Line 323">
          <a:extLst>
            <a:ext uri="{FF2B5EF4-FFF2-40B4-BE49-F238E27FC236}">
              <a16:creationId xmlns:a16="http://schemas.microsoft.com/office/drawing/2014/main" id="{CA7FE40D-DC64-4DE1-88B8-60676D366598}"/>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23" name="Line 324">
          <a:extLst>
            <a:ext uri="{FF2B5EF4-FFF2-40B4-BE49-F238E27FC236}">
              <a16:creationId xmlns:a16="http://schemas.microsoft.com/office/drawing/2014/main" id="{0B696609-A982-40F6-94DD-6A3755D431E7}"/>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324" name="Dessin 92">
          <a:extLst>
            <a:ext uri="{FF2B5EF4-FFF2-40B4-BE49-F238E27FC236}">
              <a16:creationId xmlns:a16="http://schemas.microsoft.com/office/drawing/2014/main" id="{8BE01EDF-B153-4FAA-B9B0-097CEBFF0856}"/>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65</xdr:row>
      <xdr:rowOff>0</xdr:rowOff>
    </xdr:from>
    <xdr:to>
      <xdr:col>4</xdr:col>
      <xdr:colOff>0</xdr:colOff>
      <xdr:row>65</xdr:row>
      <xdr:rowOff>0</xdr:rowOff>
    </xdr:to>
    <xdr:sp macro="" textlink="">
      <xdr:nvSpPr>
        <xdr:cNvPr id="325" name="Line 326">
          <a:extLst>
            <a:ext uri="{FF2B5EF4-FFF2-40B4-BE49-F238E27FC236}">
              <a16:creationId xmlns:a16="http://schemas.microsoft.com/office/drawing/2014/main" id="{71B6EB52-635D-4FF1-BBCF-689514767F2E}"/>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26" name="Line 327">
          <a:extLst>
            <a:ext uri="{FF2B5EF4-FFF2-40B4-BE49-F238E27FC236}">
              <a16:creationId xmlns:a16="http://schemas.microsoft.com/office/drawing/2014/main" id="{6704041C-3D0B-4D7C-BB46-7D326F764B3D}"/>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27" name="Line 328">
          <a:extLst>
            <a:ext uri="{FF2B5EF4-FFF2-40B4-BE49-F238E27FC236}">
              <a16:creationId xmlns:a16="http://schemas.microsoft.com/office/drawing/2014/main" id="{46A99788-D709-4477-9BB4-FE9FEBF50E54}"/>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28" name="Line 329">
          <a:extLst>
            <a:ext uri="{FF2B5EF4-FFF2-40B4-BE49-F238E27FC236}">
              <a16:creationId xmlns:a16="http://schemas.microsoft.com/office/drawing/2014/main" id="{FA1E7487-B6D6-4632-B091-817603C2B31F}"/>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29" name="Line 330">
          <a:extLst>
            <a:ext uri="{FF2B5EF4-FFF2-40B4-BE49-F238E27FC236}">
              <a16:creationId xmlns:a16="http://schemas.microsoft.com/office/drawing/2014/main" id="{57ABDA2B-2048-4803-BF40-CBA08C94432F}"/>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30" name="Line 331">
          <a:extLst>
            <a:ext uri="{FF2B5EF4-FFF2-40B4-BE49-F238E27FC236}">
              <a16:creationId xmlns:a16="http://schemas.microsoft.com/office/drawing/2014/main" id="{C6F74FB3-71D7-4543-B78B-23219FDBC64D}"/>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31" name="Line 332">
          <a:extLst>
            <a:ext uri="{FF2B5EF4-FFF2-40B4-BE49-F238E27FC236}">
              <a16:creationId xmlns:a16="http://schemas.microsoft.com/office/drawing/2014/main" id="{D06F4E88-1D65-42F4-ABA7-D9B3F44A0C46}"/>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32" name="Line 333">
          <a:extLst>
            <a:ext uri="{FF2B5EF4-FFF2-40B4-BE49-F238E27FC236}">
              <a16:creationId xmlns:a16="http://schemas.microsoft.com/office/drawing/2014/main" id="{978F1545-5E48-4D21-B1A6-4421F5C52099}"/>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33" name="Line 334">
          <a:extLst>
            <a:ext uri="{FF2B5EF4-FFF2-40B4-BE49-F238E27FC236}">
              <a16:creationId xmlns:a16="http://schemas.microsoft.com/office/drawing/2014/main" id="{AB4390E7-2F30-4B54-82ED-D15784D1C294}"/>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34" name="Line 335">
          <a:extLst>
            <a:ext uri="{FF2B5EF4-FFF2-40B4-BE49-F238E27FC236}">
              <a16:creationId xmlns:a16="http://schemas.microsoft.com/office/drawing/2014/main" id="{C2BC35F5-39F1-4C02-A4FF-8EE996FBF1B5}"/>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35" name="Line 336">
          <a:extLst>
            <a:ext uri="{FF2B5EF4-FFF2-40B4-BE49-F238E27FC236}">
              <a16:creationId xmlns:a16="http://schemas.microsoft.com/office/drawing/2014/main" id="{F0533689-FEE5-4D3E-9554-CEDEEAEC4CDB}"/>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36" name="Line 337">
          <a:extLst>
            <a:ext uri="{FF2B5EF4-FFF2-40B4-BE49-F238E27FC236}">
              <a16:creationId xmlns:a16="http://schemas.microsoft.com/office/drawing/2014/main" id="{FC4D0B7D-4C99-40AE-9DBD-C3B10A64CD5B}"/>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37" name="Line 338">
          <a:extLst>
            <a:ext uri="{FF2B5EF4-FFF2-40B4-BE49-F238E27FC236}">
              <a16:creationId xmlns:a16="http://schemas.microsoft.com/office/drawing/2014/main" id="{B81A55F4-984B-4521-BFE8-318AF720CC51}"/>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38" name="Line 339">
          <a:extLst>
            <a:ext uri="{FF2B5EF4-FFF2-40B4-BE49-F238E27FC236}">
              <a16:creationId xmlns:a16="http://schemas.microsoft.com/office/drawing/2014/main" id="{25A0B476-FD70-4B94-973C-9FC2B013F8F1}"/>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39" name="Line 340">
          <a:extLst>
            <a:ext uri="{FF2B5EF4-FFF2-40B4-BE49-F238E27FC236}">
              <a16:creationId xmlns:a16="http://schemas.microsoft.com/office/drawing/2014/main" id="{DFC484D0-FC3B-4816-9F7D-26C6A6432A0B}"/>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40" name="Line 341">
          <a:extLst>
            <a:ext uri="{FF2B5EF4-FFF2-40B4-BE49-F238E27FC236}">
              <a16:creationId xmlns:a16="http://schemas.microsoft.com/office/drawing/2014/main" id="{36198E95-0E48-4C14-8C52-66AF3F03BE95}"/>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341" name="Line 342">
          <a:extLst>
            <a:ext uri="{FF2B5EF4-FFF2-40B4-BE49-F238E27FC236}">
              <a16:creationId xmlns:a16="http://schemas.microsoft.com/office/drawing/2014/main" id="{6759143C-DCEE-41D9-BE04-5CEB3D85D07B}"/>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342" name="Line 343">
          <a:extLst>
            <a:ext uri="{FF2B5EF4-FFF2-40B4-BE49-F238E27FC236}">
              <a16:creationId xmlns:a16="http://schemas.microsoft.com/office/drawing/2014/main" id="{E9852323-F44C-4A37-8BE4-575BC3BBBB25}"/>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43" name="Line 344">
          <a:extLst>
            <a:ext uri="{FF2B5EF4-FFF2-40B4-BE49-F238E27FC236}">
              <a16:creationId xmlns:a16="http://schemas.microsoft.com/office/drawing/2014/main" id="{36A95A55-D725-47F0-AFFE-D14D7F43E01F}"/>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44" name="Line 345">
          <a:extLst>
            <a:ext uri="{FF2B5EF4-FFF2-40B4-BE49-F238E27FC236}">
              <a16:creationId xmlns:a16="http://schemas.microsoft.com/office/drawing/2014/main" id="{33AC6F79-5E49-4C99-930D-12559A1F955B}"/>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45" name="Line 346">
          <a:extLst>
            <a:ext uri="{FF2B5EF4-FFF2-40B4-BE49-F238E27FC236}">
              <a16:creationId xmlns:a16="http://schemas.microsoft.com/office/drawing/2014/main" id="{C0B2305A-EA95-47C3-B953-5AB68BEEAAB3}"/>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46" name="Line 347">
          <a:extLst>
            <a:ext uri="{FF2B5EF4-FFF2-40B4-BE49-F238E27FC236}">
              <a16:creationId xmlns:a16="http://schemas.microsoft.com/office/drawing/2014/main" id="{73D1C9BF-19CE-4D32-85BD-6BD5C1AE13A6}"/>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47" name="Line 348">
          <a:extLst>
            <a:ext uri="{FF2B5EF4-FFF2-40B4-BE49-F238E27FC236}">
              <a16:creationId xmlns:a16="http://schemas.microsoft.com/office/drawing/2014/main" id="{5D36CD9A-F7A5-46B7-BC3F-6445F4686A62}"/>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48" name="Line 349">
          <a:extLst>
            <a:ext uri="{FF2B5EF4-FFF2-40B4-BE49-F238E27FC236}">
              <a16:creationId xmlns:a16="http://schemas.microsoft.com/office/drawing/2014/main" id="{A79613F0-6F7B-4C9D-8A93-F8EB49EC39A3}"/>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49" name="Line 350">
          <a:extLst>
            <a:ext uri="{FF2B5EF4-FFF2-40B4-BE49-F238E27FC236}">
              <a16:creationId xmlns:a16="http://schemas.microsoft.com/office/drawing/2014/main" id="{C573D36A-733F-419C-98DD-4E02023754A5}"/>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50" name="Line 351">
          <a:extLst>
            <a:ext uri="{FF2B5EF4-FFF2-40B4-BE49-F238E27FC236}">
              <a16:creationId xmlns:a16="http://schemas.microsoft.com/office/drawing/2014/main" id="{BA596BE4-E296-4679-B692-E7B49EE2B059}"/>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51" name="Line 352">
          <a:extLst>
            <a:ext uri="{FF2B5EF4-FFF2-40B4-BE49-F238E27FC236}">
              <a16:creationId xmlns:a16="http://schemas.microsoft.com/office/drawing/2014/main" id="{F9DDF7F6-3419-4BEA-BC6B-76C0827CEF8B}"/>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52" name="Line 353">
          <a:extLst>
            <a:ext uri="{FF2B5EF4-FFF2-40B4-BE49-F238E27FC236}">
              <a16:creationId xmlns:a16="http://schemas.microsoft.com/office/drawing/2014/main" id="{9242DD2F-11B6-4B13-9F28-D58B481F628F}"/>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53" name="Line 354">
          <a:extLst>
            <a:ext uri="{FF2B5EF4-FFF2-40B4-BE49-F238E27FC236}">
              <a16:creationId xmlns:a16="http://schemas.microsoft.com/office/drawing/2014/main" id="{C229C65C-4C68-4FB3-8D3E-60724BE65A9C}"/>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54" name="Line 355">
          <a:extLst>
            <a:ext uri="{FF2B5EF4-FFF2-40B4-BE49-F238E27FC236}">
              <a16:creationId xmlns:a16="http://schemas.microsoft.com/office/drawing/2014/main" id="{10EB2C10-9C15-4D2C-8207-55F5F236C9F6}"/>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55" name="Line 356">
          <a:extLst>
            <a:ext uri="{FF2B5EF4-FFF2-40B4-BE49-F238E27FC236}">
              <a16:creationId xmlns:a16="http://schemas.microsoft.com/office/drawing/2014/main" id="{14491790-2F36-4FC7-A88F-0B63E3364E2E}"/>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56" name="Line 357">
          <a:extLst>
            <a:ext uri="{FF2B5EF4-FFF2-40B4-BE49-F238E27FC236}">
              <a16:creationId xmlns:a16="http://schemas.microsoft.com/office/drawing/2014/main" id="{90EB2F57-1A5B-4AE9-9CF3-B33BA4A64991}"/>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57" name="Line 358">
          <a:extLst>
            <a:ext uri="{FF2B5EF4-FFF2-40B4-BE49-F238E27FC236}">
              <a16:creationId xmlns:a16="http://schemas.microsoft.com/office/drawing/2014/main" id="{073DD210-986E-4F5C-A929-5F8879A5C392}"/>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358" name="Line 359">
          <a:extLst>
            <a:ext uri="{FF2B5EF4-FFF2-40B4-BE49-F238E27FC236}">
              <a16:creationId xmlns:a16="http://schemas.microsoft.com/office/drawing/2014/main" id="{91D23868-1B5C-4530-85EF-537FA6B60270}"/>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65</xdr:row>
      <xdr:rowOff>0</xdr:rowOff>
    </xdr:from>
    <xdr:to>
      <xdr:col>4</xdr:col>
      <xdr:colOff>0</xdr:colOff>
      <xdr:row>65</xdr:row>
      <xdr:rowOff>0</xdr:rowOff>
    </xdr:to>
    <xdr:sp macro="" textlink="">
      <xdr:nvSpPr>
        <xdr:cNvPr id="359" name="Line 360">
          <a:extLst>
            <a:ext uri="{FF2B5EF4-FFF2-40B4-BE49-F238E27FC236}">
              <a16:creationId xmlns:a16="http://schemas.microsoft.com/office/drawing/2014/main" id="{4165C9F9-B0DC-49CD-8835-0C283EC38866}"/>
            </a:ext>
          </a:extLst>
        </xdr:cNvPr>
        <xdr:cNvSpPr>
          <a:spLocks noChangeShapeType="1"/>
        </xdr:cNvSpPr>
      </xdr:nvSpPr>
      <xdr:spPr bwMode="auto">
        <a:xfrm flipV="1">
          <a:off x="25050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65</xdr:row>
      <xdr:rowOff>0</xdr:rowOff>
    </xdr:from>
    <xdr:to>
      <xdr:col>6</xdr:col>
      <xdr:colOff>0</xdr:colOff>
      <xdr:row>65</xdr:row>
      <xdr:rowOff>0</xdr:rowOff>
    </xdr:to>
    <xdr:sp macro="" textlink="">
      <xdr:nvSpPr>
        <xdr:cNvPr id="360" name="Line 361">
          <a:extLst>
            <a:ext uri="{FF2B5EF4-FFF2-40B4-BE49-F238E27FC236}">
              <a16:creationId xmlns:a16="http://schemas.microsoft.com/office/drawing/2014/main" id="{C0870494-30B0-43A3-A332-574478576689}"/>
            </a:ext>
          </a:extLst>
        </xdr:cNvPr>
        <xdr:cNvSpPr>
          <a:spLocks noChangeShapeType="1"/>
        </xdr:cNvSpPr>
      </xdr:nvSpPr>
      <xdr:spPr bwMode="auto">
        <a:xfrm flipV="1">
          <a:off x="30003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65</xdr:row>
      <xdr:rowOff>0</xdr:rowOff>
    </xdr:from>
    <xdr:to>
      <xdr:col>8</xdr:col>
      <xdr:colOff>0</xdr:colOff>
      <xdr:row>65</xdr:row>
      <xdr:rowOff>0</xdr:rowOff>
    </xdr:to>
    <xdr:sp macro="" textlink="">
      <xdr:nvSpPr>
        <xdr:cNvPr id="361" name="Line 362">
          <a:extLst>
            <a:ext uri="{FF2B5EF4-FFF2-40B4-BE49-F238E27FC236}">
              <a16:creationId xmlns:a16="http://schemas.microsoft.com/office/drawing/2014/main" id="{7942CC00-C866-4736-A310-00EE57AA55E4}"/>
            </a:ext>
          </a:extLst>
        </xdr:cNvPr>
        <xdr:cNvSpPr>
          <a:spLocks noChangeShapeType="1"/>
        </xdr:cNvSpPr>
      </xdr:nvSpPr>
      <xdr:spPr bwMode="auto">
        <a:xfrm flipV="1">
          <a:off x="34956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65</xdr:row>
      <xdr:rowOff>0</xdr:rowOff>
    </xdr:from>
    <xdr:to>
      <xdr:col>10</xdr:col>
      <xdr:colOff>0</xdr:colOff>
      <xdr:row>65</xdr:row>
      <xdr:rowOff>0</xdr:rowOff>
    </xdr:to>
    <xdr:sp macro="" textlink="">
      <xdr:nvSpPr>
        <xdr:cNvPr id="362" name="Line 363">
          <a:extLst>
            <a:ext uri="{FF2B5EF4-FFF2-40B4-BE49-F238E27FC236}">
              <a16:creationId xmlns:a16="http://schemas.microsoft.com/office/drawing/2014/main" id="{4B449AE0-51E8-4AD9-BA6D-53C759649ED2}"/>
            </a:ext>
          </a:extLst>
        </xdr:cNvPr>
        <xdr:cNvSpPr>
          <a:spLocks noChangeShapeType="1"/>
        </xdr:cNvSpPr>
      </xdr:nvSpPr>
      <xdr:spPr bwMode="auto">
        <a:xfrm flipV="1">
          <a:off x="39909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65</xdr:row>
      <xdr:rowOff>0</xdr:rowOff>
    </xdr:from>
    <xdr:to>
      <xdr:col>12</xdr:col>
      <xdr:colOff>0</xdr:colOff>
      <xdr:row>65</xdr:row>
      <xdr:rowOff>0</xdr:rowOff>
    </xdr:to>
    <xdr:sp macro="" textlink="">
      <xdr:nvSpPr>
        <xdr:cNvPr id="363" name="Line 364">
          <a:extLst>
            <a:ext uri="{FF2B5EF4-FFF2-40B4-BE49-F238E27FC236}">
              <a16:creationId xmlns:a16="http://schemas.microsoft.com/office/drawing/2014/main" id="{D51830B0-9B0D-4708-A121-B32F8CF11B15}"/>
            </a:ext>
          </a:extLst>
        </xdr:cNvPr>
        <xdr:cNvSpPr>
          <a:spLocks noChangeShapeType="1"/>
        </xdr:cNvSpPr>
      </xdr:nvSpPr>
      <xdr:spPr bwMode="auto">
        <a:xfrm flipV="1">
          <a:off x="44862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65</xdr:row>
      <xdr:rowOff>0</xdr:rowOff>
    </xdr:from>
    <xdr:to>
      <xdr:col>14</xdr:col>
      <xdr:colOff>0</xdr:colOff>
      <xdr:row>65</xdr:row>
      <xdr:rowOff>0</xdr:rowOff>
    </xdr:to>
    <xdr:sp macro="" textlink="">
      <xdr:nvSpPr>
        <xdr:cNvPr id="364" name="Line 365">
          <a:extLst>
            <a:ext uri="{FF2B5EF4-FFF2-40B4-BE49-F238E27FC236}">
              <a16:creationId xmlns:a16="http://schemas.microsoft.com/office/drawing/2014/main" id="{4583074B-8FAE-4664-980F-72003038A24D}"/>
            </a:ext>
          </a:extLst>
        </xdr:cNvPr>
        <xdr:cNvSpPr>
          <a:spLocks noChangeShapeType="1"/>
        </xdr:cNvSpPr>
      </xdr:nvSpPr>
      <xdr:spPr bwMode="auto">
        <a:xfrm flipV="1">
          <a:off x="49815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65</xdr:row>
      <xdr:rowOff>0</xdr:rowOff>
    </xdr:from>
    <xdr:to>
      <xdr:col>17</xdr:col>
      <xdr:colOff>0</xdr:colOff>
      <xdr:row>65</xdr:row>
      <xdr:rowOff>0</xdr:rowOff>
    </xdr:to>
    <xdr:sp macro="" textlink="">
      <xdr:nvSpPr>
        <xdr:cNvPr id="365" name="Line 366">
          <a:extLst>
            <a:ext uri="{FF2B5EF4-FFF2-40B4-BE49-F238E27FC236}">
              <a16:creationId xmlns:a16="http://schemas.microsoft.com/office/drawing/2014/main" id="{F6AFD586-6AEF-4D97-8A23-0420C74AFD99}"/>
            </a:ext>
          </a:extLst>
        </xdr:cNvPr>
        <xdr:cNvSpPr>
          <a:spLocks noChangeShapeType="1"/>
        </xdr:cNvSpPr>
      </xdr:nvSpPr>
      <xdr:spPr bwMode="auto">
        <a:xfrm flipV="1">
          <a:off x="57245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65</xdr:row>
      <xdr:rowOff>0</xdr:rowOff>
    </xdr:from>
    <xdr:to>
      <xdr:col>19</xdr:col>
      <xdr:colOff>0</xdr:colOff>
      <xdr:row>65</xdr:row>
      <xdr:rowOff>0</xdr:rowOff>
    </xdr:to>
    <xdr:sp macro="" textlink="">
      <xdr:nvSpPr>
        <xdr:cNvPr id="366" name="Line 367">
          <a:extLst>
            <a:ext uri="{FF2B5EF4-FFF2-40B4-BE49-F238E27FC236}">
              <a16:creationId xmlns:a16="http://schemas.microsoft.com/office/drawing/2014/main" id="{6EB4AF9B-4537-4354-A010-9210E906E834}"/>
            </a:ext>
          </a:extLst>
        </xdr:cNvPr>
        <xdr:cNvSpPr>
          <a:spLocks noChangeShapeType="1"/>
        </xdr:cNvSpPr>
      </xdr:nvSpPr>
      <xdr:spPr bwMode="auto">
        <a:xfrm flipV="1">
          <a:off x="62198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65</xdr:row>
      <xdr:rowOff>0</xdr:rowOff>
    </xdr:from>
    <xdr:to>
      <xdr:col>21</xdr:col>
      <xdr:colOff>0</xdr:colOff>
      <xdr:row>65</xdr:row>
      <xdr:rowOff>0</xdr:rowOff>
    </xdr:to>
    <xdr:sp macro="" textlink="">
      <xdr:nvSpPr>
        <xdr:cNvPr id="367" name="Line 368">
          <a:extLst>
            <a:ext uri="{FF2B5EF4-FFF2-40B4-BE49-F238E27FC236}">
              <a16:creationId xmlns:a16="http://schemas.microsoft.com/office/drawing/2014/main" id="{0BF4AE35-45F6-4423-86EC-8C49C1F41901}"/>
            </a:ext>
          </a:extLst>
        </xdr:cNvPr>
        <xdr:cNvSpPr>
          <a:spLocks noChangeShapeType="1"/>
        </xdr:cNvSpPr>
      </xdr:nvSpPr>
      <xdr:spPr bwMode="auto">
        <a:xfrm flipV="1">
          <a:off x="67151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65</xdr:row>
      <xdr:rowOff>0</xdr:rowOff>
    </xdr:from>
    <xdr:to>
      <xdr:col>23</xdr:col>
      <xdr:colOff>0</xdr:colOff>
      <xdr:row>65</xdr:row>
      <xdr:rowOff>0</xdr:rowOff>
    </xdr:to>
    <xdr:sp macro="" textlink="">
      <xdr:nvSpPr>
        <xdr:cNvPr id="368" name="Line 369">
          <a:extLst>
            <a:ext uri="{FF2B5EF4-FFF2-40B4-BE49-F238E27FC236}">
              <a16:creationId xmlns:a16="http://schemas.microsoft.com/office/drawing/2014/main" id="{805BDEAB-79D9-449A-9EAE-FBF4B32DDC16}"/>
            </a:ext>
          </a:extLst>
        </xdr:cNvPr>
        <xdr:cNvSpPr>
          <a:spLocks noChangeShapeType="1"/>
        </xdr:cNvSpPr>
      </xdr:nvSpPr>
      <xdr:spPr bwMode="auto">
        <a:xfrm flipV="1">
          <a:off x="72104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65</xdr:row>
      <xdr:rowOff>0</xdr:rowOff>
    </xdr:from>
    <xdr:to>
      <xdr:col>25</xdr:col>
      <xdr:colOff>0</xdr:colOff>
      <xdr:row>65</xdr:row>
      <xdr:rowOff>0</xdr:rowOff>
    </xdr:to>
    <xdr:sp macro="" textlink="">
      <xdr:nvSpPr>
        <xdr:cNvPr id="369" name="Line 370">
          <a:extLst>
            <a:ext uri="{FF2B5EF4-FFF2-40B4-BE49-F238E27FC236}">
              <a16:creationId xmlns:a16="http://schemas.microsoft.com/office/drawing/2014/main" id="{F8E7EE64-E380-4255-B8F1-897638899665}"/>
            </a:ext>
          </a:extLst>
        </xdr:cNvPr>
        <xdr:cNvSpPr>
          <a:spLocks noChangeShapeType="1"/>
        </xdr:cNvSpPr>
      </xdr:nvSpPr>
      <xdr:spPr bwMode="auto">
        <a:xfrm flipV="1">
          <a:off x="77057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65</xdr:row>
      <xdr:rowOff>0</xdr:rowOff>
    </xdr:from>
    <xdr:to>
      <xdr:col>27</xdr:col>
      <xdr:colOff>0</xdr:colOff>
      <xdr:row>65</xdr:row>
      <xdr:rowOff>0</xdr:rowOff>
    </xdr:to>
    <xdr:sp macro="" textlink="">
      <xdr:nvSpPr>
        <xdr:cNvPr id="370" name="Line 371">
          <a:extLst>
            <a:ext uri="{FF2B5EF4-FFF2-40B4-BE49-F238E27FC236}">
              <a16:creationId xmlns:a16="http://schemas.microsoft.com/office/drawing/2014/main" id="{9100F1D3-4F07-490B-9FBC-0C385F23B426}"/>
            </a:ext>
          </a:extLst>
        </xdr:cNvPr>
        <xdr:cNvSpPr>
          <a:spLocks noChangeShapeType="1"/>
        </xdr:cNvSpPr>
      </xdr:nvSpPr>
      <xdr:spPr bwMode="auto">
        <a:xfrm flipV="1">
          <a:off x="82010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65</xdr:row>
      <xdr:rowOff>0</xdr:rowOff>
    </xdr:from>
    <xdr:to>
      <xdr:col>29</xdr:col>
      <xdr:colOff>0</xdr:colOff>
      <xdr:row>65</xdr:row>
      <xdr:rowOff>0</xdr:rowOff>
    </xdr:to>
    <xdr:sp macro="" textlink="">
      <xdr:nvSpPr>
        <xdr:cNvPr id="371" name="Line 372">
          <a:extLst>
            <a:ext uri="{FF2B5EF4-FFF2-40B4-BE49-F238E27FC236}">
              <a16:creationId xmlns:a16="http://schemas.microsoft.com/office/drawing/2014/main" id="{62E5E9A0-258D-467B-A4AE-69D81730BCEC}"/>
            </a:ext>
          </a:extLst>
        </xdr:cNvPr>
        <xdr:cNvSpPr>
          <a:spLocks noChangeShapeType="1"/>
        </xdr:cNvSpPr>
      </xdr:nvSpPr>
      <xdr:spPr bwMode="auto">
        <a:xfrm flipV="1">
          <a:off x="86963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65</xdr:row>
      <xdr:rowOff>0</xdr:rowOff>
    </xdr:from>
    <xdr:to>
      <xdr:col>31</xdr:col>
      <xdr:colOff>0</xdr:colOff>
      <xdr:row>65</xdr:row>
      <xdr:rowOff>0</xdr:rowOff>
    </xdr:to>
    <xdr:sp macro="" textlink="">
      <xdr:nvSpPr>
        <xdr:cNvPr id="372" name="Line 373">
          <a:extLst>
            <a:ext uri="{FF2B5EF4-FFF2-40B4-BE49-F238E27FC236}">
              <a16:creationId xmlns:a16="http://schemas.microsoft.com/office/drawing/2014/main" id="{55F44689-53CB-4F26-AE7C-29B7AB0AA67D}"/>
            </a:ext>
          </a:extLst>
        </xdr:cNvPr>
        <xdr:cNvSpPr>
          <a:spLocks noChangeShapeType="1"/>
        </xdr:cNvSpPr>
      </xdr:nvSpPr>
      <xdr:spPr bwMode="auto">
        <a:xfrm flipV="1">
          <a:off x="91916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65</xdr:row>
      <xdr:rowOff>0</xdr:rowOff>
    </xdr:from>
    <xdr:to>
      <xdr:col>33</xdr:col>
      <xdr:colOff>0</xdr:colOff>
      <xdr:row>65</xdr:row>
      <xdr:rowOff>0</xdr:rowOff>
    </xdr:to>
    <xdr:sp macro="" textlink="">
      <xdr:nvSpPr>
        <xdr:cNvPr id="373" name="Line 374">
          <a:extLst>
            <a:ext uri="{FF2B5EF4-FFF2-40B4-BE49-F238E27FC236}">
              <a16:creationId xmlns:a16="http://schemas.microsoft.com/office/drawing/2014/main" id="{2655F6AC-FBAE-4B2D-8F33-CBC8733AD5DD}"/>
            </a:ext>
          </a:extLst>
        </xdr:cNvPr>
        <xdr:cNvSpPr>
          <a:spLocks noChangeShapeType="1"/>
        </xdr:cNvSpPr>
      </xdr:nvSpPr>
      <xdr:spPr bwMode="auto">
        <a:xfrm flipV="1">
          <a:off x="96869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65</xdr:row>
      <xdr:rowOff>0</xdr:rowOff>
    </xdr:from>
    <xdr:to>
      <xdr:col>35</xdr:col>
      <xdr:colOff>0</xdr:colOff>
      <xdr:row>65</xdr:row>
      <xdr:rowOff>0</xdr:rowOff>
    </xdr:to>
    <xdr:sp macro="" textlink="">
      <xdr:nvSpPr>
        <xdr:cNvPr id="374" name="Line 375">
          <a:extLst>
            <a:ext uri="{FF2B5EF4-FFF2-40B4-BE49-F238E27FC236}">
              <a16:creationId xmlns:a16="http://schemas.microsoft.com/office/drawing/2014/main" id="{CC81BCBD-4F35-463C-A1A0-9B16A16752C2}"/>
            </a:ext>
          </a:extLst>
        </xdr:cNvPr>
        <xdr:cNvSpPr>
          <a:spLocks noChangeShapeType="1"/>
        </xdr:cNvSpPr>
      </xdr:nvSpPr>
      <xdr:spPr bwMode="auto">
        <a:xfrm flipV="1">
          <a:off x="1018222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65</xdr:row>
      <xdr:rowOff>0</xdr:rowOff>
    </xdr:from>
    <xdr:to>
      <xdr:col>38</xdr:col>
      <xdr:colOff>0</xdr:colOff>
      <xdr:row>65</xdr:row>
      <xdr:rowOff>0</xdr:rowOff>
    </xdr:to>
    <xdr:sp macro="" textlink="">
      <xdr:nvSpPr>
        <xdr:cNvPr id="375" name="Line 376">
          <a:extLst>
            <a:ext uri="{FF2B5EF4-FFF2-40B4-BE49-F238E27FC236}">
              <a16:creationId xmlns:a16="http://schemas.microsoft.com/office/drawing/2014/main" id="{27740CC1-3283-4B29-9683-45BE420E9F3B}"/>
            </a:ext>
          </a:extLst>
        </xdr:cNvPr>
        <xdr:cNvSpPr>
          <a:spLocks noChangeShapeType="1"/>
        </xdr:cNvSpPr>
      </xdr:nvSpPr>
      <xdr:spPr bwMode="auto">
        <a:xfrm flipV="1">
          <a:off x="10925175" y="925830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376" name="Dessin 12">
          <a:extLst>
            <a:ext uri="{FF2B5EF4-FFF2-40B4-BE49-F238E27FC236}">
              <a16:creationId xmlns:a16="http://schemas.microsoft.com/office/drawing/2014/main" id="{45EFFF0E-FB6C-4A87-BF3F-2ECE9B65BBA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77" name="Dessin 12">
          <a:extLst>
            <a:ext uri="{FF2B5EF4-FFF2-40B4-BE49-F238E27FC236}">
              <a16:creationId xmlns:a16="http://schemas.microsoft.com/office/drawing/2014/main" id="{E9F98774-E229-4D98-8A84-D21A826794B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78" name="Dessin 12">
          <a:extLst>
            <a:ext uri="{FF2B5EF4-FFF2-40B4-BE49-F238E27FC236}">
              <a16:creationId xmlns:a16="http://schemas.microsoft.com/office/drawing/2014/main" id="{E0640FA2-0031-4587-91DC-CE1D175C1B2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79" name="Dessin 12">
          <a:extLst>
            <a:ext uri="{FF2B5EF4-FFF2-40B4-BE49-F238E27FC236}">
              <a16:creationId xmlns:a16="http://schemas.microsoft.com/office/drawing/2014/main" id="{6B349E2C-3855-489F-A6A4-3C69105A5F35}"/>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80" name="Dessin 94">
          <a:extLst>
            <a:ext uri="{FF2B5EF4-FFF2-40B4-BE49-F238E27FC236}">
              <a16:creationId xmlns:a16="http://schemas.microsoft.com/office/drawing/2014/main" id="{014F8D9B-EB7E-45CF-BE85-31DA66AD737D}"/>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381" name="Dessin 94">
          <a:extLst>
            <a:ext uri="{FF2B5EF4-FFF2-40B4-BE49-F238E27FC236}">
              <a16:creationId xmlns:a16="http://schemas.microsoft.com/office/drawing/2014/main" id="{14F5289B-9B87-4E9D-9BE9-BE3CD87B27BF}"/>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2" name="Dessin 13">
          <a:extLst>
            <a:ext uri="{FF2B5EF4-FFF2-40B4-BE49-F238E27FC236}">
              <a16:creationId xmlns:a16="http://schemas.microsoft.com/office/drawing/2014/main" id="{81507680-4214-4240-B257-D1D7CE05274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3" name="Dessin 14">
          <a:extLst>
            <a:ext uri="{FF2B5EF4-FFF2-40B4-BE49-F238E27FC236}">
              <a16:creationId xmlns:a16="http://schemas.microsoft.com/office/drawing/2014/main" id="{0E34F2E7-D333-4FBA-B3A0-2BBD6981EDA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4" name="Dessin 15">
          <a:extLst>
            <a:ext uri="{FF2B5EF4-FFF2-40B4-BE49-F238E27FC236}">
              <a16:creationId xmlns:a16="http://schemas.microsoft.com/office/drawing/2014/main" id="{60F22021-9D23-42A5-B3CB-CD93BD30973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5" name="Dessin 16">
          <a:extLst>
            <a:ext uri="{FF2B5EF4-FFF2-40B4-BE49-F238E27FC236}">
              <a16:creationId xmlns:a16="http://schemas.microsoft.com/office/drawing/2014/main" id="{C2031D1A-E803-4197-8C9E-ADDD83F4049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6" name="Dessin 17">
          <a:extLst>
            <a:ext uri="{FF2B5EF4-FFF2-40B4-BE49-F238E27FC236}">
              <a16:creationId xmlns:a16="http://schemas.microsoft.com/office/drawing/2014/main" id="{4F0D8FA7-FE3B-4E0B-95F6-D1D981539A0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7" name="Dessin 18">
          <a:extLst>
            <a:ext uri="{FF2B5EF4-FFF2-40B4-BE49-F238E27FC236}">
              <a16:creationId xmlns:a16="http://schemas.microsoft.com/office/drawing/2014/main" id="{85A847AA-91C0-4D81-A927-D01BCE51CCE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8" name="Dessin 19">
          <a:extLst>
            <a:ext uri="{FF2B5EF4-FFF2-40B4-BE49-F238E27FC236}">
              <a16:creationId xmlns:a16="http://schemas.microsoft.com/office/drawing/2014/main" id="{5768C899-2FA5-4533-B771-F114CFF2926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89" name="Dessin 20">
          <a:extLst>
            <a:ext uri="{FF2B5EF4-FFF2-40B4-BE49-F238E27FC236}">
              <a16:creationId xmlns:a16="http://schemas.microsoft.com/office/drawing/2014/main" id="{9AAF4767-5862-4F01-940D-F141BAC4978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0" name="Dessin 21">
          <a:extLst>
            <a:ext uri="{FF2B5EF4-FFF2-40B4-BE49-F238E27FC236}">
              <a16:creationId xmlns:a16="http://schemas.microsoft.com/office/drawing/2014/main" id="{17A6A1F0-835E-4BD0-B4A7-2DB2254392B5}"/>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1" name="Dessin 22">
          <a:extLst>
            <a:ext uri="{FF2B5EF4-FFF2-40B4-BE49-F238E27FC236}">
              <a16:creationId xmlns:a16="http://schemas.microsoft.com/office/drawing/2014/main" id="{5B91B8DB-1014-47D2-AA95-08D6D18CF4E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2" name="Dessin 23">
          <a:extLst>
            <a:ext uri="{FF2B5EF4-FFF2-40B4-BE49-F238E27FC236}">
              <a16:creationId xmlns:a16="http://schemas.microsoft.com/office/drawing/2014/main" id="{9B6563FC-6E0C-497B-B7C9-4DA6A00E17E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3" name="Dessin 25">
          <a:extLst>
            <a:ext uri="{FF2B5EF4-FFF2-40B4-BE49-F238E27FC236}">
              <a16:creationId xmlns:a16="http://schemas.microsoft.com/office/drawing/2014/main" id="{012969E5-B424-43A0-B6D4-D99C3F9CA5D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4" name="Dessin 26">
          <a:extLst>
            <a:ext uri="{FF2B5EF4-FFF2-40B4-BE49-F238E27FC236}">
              <a16:creationId xmlns:a16="http://schemas.microsoft.com/office/drawing/2014/main" id="{9B06680A-2C34-4680-A8B6-52D6149C90C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395" name="Dessin 27">
          <a:extLst>
            <a:ext uri="{FF2B5EF4-FFF2-40B4-BE49-F238E27FC236}">
              <a16:creationId xmlns:a16="http://schemas.microsoft.com/office/drawing/2014/main" id="{E830D93B-6224-40FD-8867-D312DEA032D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6" name="Line 397">
          <a:extLst>
            <a:ext uri="{FF2B5EF4-FFF2-40B4-BE49-F238E27FC236}">
              <a16:creationId xmlns:a16="http://schemas.microsoft.com/office/drawing/2014/main" id="{46E6DC8B-5ADA-4D25-AC9E-BBF3F2165BA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7" name="Line 398">
          <a:extLst>
            <a:ext uri="{FF2B5EF4-FFF2-40B4-BE49-F238E27FC236}">
              <a16:creationId xmlns:a16="http://schemas.microsoft.com/office/drawing/2014/main" id="{9C7562BA-A736-4F34-A328-591C0E88689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8" name="Line 399">
          <a:extLst>
            <a:ext uri="{FF2B5EF4-FFF2-40B4-BE49-F238E27FC236}">
              <a16:creationId xmlns:a16="http://schemas.microsoft.com/office/drawing/2014/main" id="{437D74DF-FBB9-4C6F-AABA-4B3DAF2B7EB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399" name="Line 400">
          <a:extLst>
            <a:ext uri="{FF2B5EF4-FFF2-40B4-BE49-F238E27FC236}">
              <a16:creationId xmlns:a16="http://schemas.microsoft.com/office/drawing/2014/main" id="{00CD0A1B-13D4-494A-B739-6B9EFDAC853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0" name="Line 401">
          <a:extLst>
            <a:ext uri="{FF2B5EF4-FFF2-40B4-BE49-F238E27FC236}">
              <a16:creationId xmlns:a16="http://schemas.microsoft.com/office/drawing/2014/main" id="{0400E58A-9E0C-475D-91D8-EDB1B9561CC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1" name="Line 402">
          <a:extLst>
            <a:ext uri="{FF2B5EF4-FFF2-40B4-BE49-F238E27FC236}">
              <a16:creationId xmlns:a16="http://schemas.microsoft.com/office/drawing/2014/main" id="{B3157786-43D3-452D-BC5F-C0B062E0A03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2" name="Line 403">
          <a:extLst>
            <a:ext uri="{FF2B5EF4-FFF2-40B4-BE49-F238E27FC236}">
              <a16:creationId xmlns:a16="http://schemas.microsoft.com/office/drawing/2014/main" id="{53433B85-8748-4D10-ACB9-65676087720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3" name="Line 404">
          <a:extLst>
            <a:ext uri="{FF2B5EF4-FFF2-40B4-BE49-F238E27FC236}">
              <a16:creationId xmlns:a16="http://schemas.microsoft.com/office/drawing/2014/main" id="{683CBCDA-67CE-4F6B-BA51-F5CD9EEAD6C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4" name="Line 405">
          <a:extLst>
            <a:ext uri="{FF2B5EF4-FFF2-40B4-BE49-F238E27FC236}">
              <a16:creationId xmlns:a16="http://schemas.microsoft.com/office/drawing/2014/main" id="{64EF1390-286B-4A66-875F-069C776A50D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5" name="Line 406">
          <a:extLst>
            <a:ext uri="{FF2B5EF4-FFF2-40B4-BE49-F238E27FC236}">
              <a16:creationId xmlns:a16="http://schemas.microsoft.com/office/drawing/2014/main" id="{F7652BEB-6C80-4C06-8925-9689821A82F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6" name="Line 407">
          <a:extLst>
            <a:ext uri="{FF2B5EF4-FFF2-40B4-BE49-F238E27FC236}">
              <a16:creationId xmlns:a16="http://schemas.microsoft.com/office/drawing/2014/main" id="{5779E31A-4C91-4BF2-910B-A6FACA2AAFA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7" name="Line 408">
          <a:extLst>
            <a:ext uri="{FF2B5EF4-FFF2-40B4-BE49-F238E27FC236}">
              <a16:creationId xmlns:a16="http://schemas.microsoft.com/office/drawing/2014/main" id="{A270966E-57B3-40FD-B6D8-2B1B61034EC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8" name="Line 409">
          <a:extLst>
            <a:ext uri="{FF2B5EF4-FFF2-40B4-BE49-F238E27FC236}">
              <a16:creationId xmlns:a16="http://schemas.microsoft.com/office/drawing/2014/main" id="{AC18DCDE-329F-493E-B476-1C9F0FC728B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09" name="Line 410">
          <a:extLst>
            <a:ext uri="{FF2B5EF4-FFF2-40B4-BE49-F238E27FC236}">
              <a16:creationId xmlns:a16="http://schemas.microsoft.com/office/drawing/2014/main" id="{3315BD26-9FEE-4093-B350-CC9AB087DA7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0" name="Line 411">
          <a:extLst>
            <a:ext uri="{FF2B5EF4-FFF2-40B4-BE49-F238E27FC236}">
              <a16:creationId xmlns:a16="http://schemas.microsoft.com/office/drawing/2014/main" id="{8FE0E48B-9559-4FCC-8BD5-76FCB49F525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1" name="Line 412">
          <a:extLst>
            <a:ext uri="{FF2B5EF4-FFF2-40B4-BE49-F238E27FC236}">
              <a16:creationId xmlns:a16="http://schemas.microsoft.com/office/drawing/2014/main" id="{3E94C02B-E9CD-45A8-8FC3-C66D4C83C70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2" name="Line 413">
          <a:extLst>
            <a:ext uri="{FF2B5EF4-FFF2-40B4-BE49-F238E27FC236}">
              <a16:creationId xmlns:a16="http://schemas.microsoft.com/office/drawing/2014/main" id="{9A2DCE11-2295-48E4-B95C-9141B13F564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3" name="Line 414">
          <a:extLst>
            <a:ext uri="{FF2B5EF4-FFF2-40B4-BE49-F238E27FC236}">
              <a16:creationId xmlns:a16="http://schemas.microsoft.com/office/drawing/2014/main" id="{2F582A34-405B-4B48-ACB3-5D1929DFFA7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4" name="Line 415">
          <a:extLst>
            <a:ext uri="{FF2B5EF4-FFF2-40B4-BE49-F238E27FC236}">
              <a16:creationId xmlns:a16="http://schemas.microsoft.com/office/drawing/2014/main" id="{E732A39C-A7DE-429A-B179-E4F0199A11B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5" name="Line 416">
          <a:extLst>
            <a:ext uri="{FF2B5EF4-FFF2-40B4-BE49-F238E27FC236}">
              <a16:creationId xmlns:a16="http://schemas.microsoft.com/office/drawing/2014/main" id="{E5491D66-BB6B-49B4-8F78-51AAAD334D7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6" name="Line 417">
          <a:extLst>
            <a:ext uri="{FF2B5EF4-FFF2-40B4-BE49-F238E27FC236}">
              <a16:creationId xmlns:a16="http://schemas.microsoft.com/office/drawing/2014/main" id="{84A05B5C-0E23-4353-8A36-A8FDB072416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7" name="Line 418">
          <a:extLst>
            <a:ext uri="{FF2B5EF4-FFF2-40B4-BE49-F238E27FC236}">
              <a16:creationId xmlns:a16="http://schemas.microsoft.com/office/drawing/2014/main" id="{85EFBABC-8283-4649-AD95-EFDA6CE7A03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8" name="Line 419">
          <a:extLst>
            <a:ext uri="{FF2B5EF4-FFF2-40B4-BE49-F238E27FC236}">
              <a16:creationId xmlns:a16="http://schemas.microsoft.com/office/drawing/2014/main" id="{078EFD75-A312-47D0-B920-8807E1A0A03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19" name="Line 420">
          <a:extLst>
            <a:ext uri="{FF2B5EF4-FFF2-40B4-BE49-F238E27FC236}">
              <a16:creationId xmlns:a16="http://schemas.microsoft.com/office/drawing/2014/main" id="{58459612-2850-4A22-884C-F1137398F3C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0" name="Line 421">
          <a:extLst>
            <a:ext uri="{FF2B5EF4-FFF2-40B4-BE49-F238E27FC236}">
              <a16:creationId xmlns:a16="http://schemas.microsoft.com/office/drawing/2014/main" id="{F22A3717-DA8A-4760-BD40-F571369F4ED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1" name="Line 422">
          <a:extLst>
            <a:ext uri="{FF2B5EF4-FFF2-40B4-BE49-F238E27FC236}">
              <a16:creationId xmlns:a16="http://schemas.microsoft.com/office/drawing/2014/main" id="{19927607-0672-4F88-9A0A-EF3865CB652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2" name="Line 423">
          <a:extLst>
            <a:ext uri="{FF2B5EF4-FFF2-40B4-BE49-F238E27FC236}">
              <a16:creationId xmlns:a16="http://schemas.microsoft.com/office/drawing/2014/main" id="{72BCAB59-41EC-4F44-99E2-51C7BB3021C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3" name="Line 424">
          <a:extLst>
            <a:ext uri="{FF2B5EF4-FFF2-40B4-BE49-F238E27FC236}">
              <a16:creationId xmlns:a16="http://schemas.microsoft.com/office/drawing/2014/main" id="{D6525650-2FD0-4CC6-8ECB-731AF61D89C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4" name="Line 425">
          <a:extLst>
            <a:ext uri="{FF2B5EF4-FFF2-40B4-BE49-F238E27FC236}">
              <a16:creationId xmlns:a16="http://schemas.microsoft.com/office/drawing/2014/main" id="{19979649-E779-4381-8D07-3487FF68930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5" name="Line 426">
          <a:extLst>
            <a:ext uri="{FF2B5EF4-FFF2-40B4-BE49-F238E27FC236}">
              <a16:creationId xmlns:a16="http://schemas.microsoft.com/office/drawing/2014/main" id="{1724DAB6-C951-4516-A036-FAE2A9CBA8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6" name="Line 427">
          <a:extLst>
            <a:ext uri="{FF2B5EF4-FFF2-40B4-BE49-F238E27FC236}">
              <a16:creationId xmlns:a16="http://schemas.microsoft.com/office/drawing/2014/main" id="{50ED94BE-1D74-445F-906A-30383FA5025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7" name="Line 428">
          <a:extLst>
            <a:ext uri="{FF2B5EF4-FFF2-40B4-BE49-F238E27FC236}">
              <a16:creationId xmlns:a16="http://schemas.microsoft.com/office/drawing/2014/main" id="{40E016F6-D236-44A7-986D-0B6058CA3DB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8" name="Line 429">
          <a:extLst>
            <a:ext uri="{FF2B5EF4-FFF2-40B4-BE49-F238E27FC236}">
              <a16:creationId xmlns:a16="http://schemas.microsoft.com/office/drawing/2014/main" id="{47B0BA8B-DE18-4CFB-AEEE-94E757BAA0A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29" name="Line 430">
          <a:extLst>
            <a:ext uri="{FF2B5EF4-FFF2-40B4-BE49-F238E27FC236}">
              <a16:creationId xmlns:a16="http://schemas.microsoft.com/office/drawing/2014/main" id="{8203C8A2-069E-4081-A573-7DADB47D8B8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0" name="Line 431">
          <a:extLst>
            <a:ext uri="{FF2B5EF4-FFF2-40B4-BE49-F238E27FC236}">
              <a16:creationId xmlns:a16="http://schemas.microsoft.com/office/drawing/2014/main" id="{F2B91809-C4A6-44B1-834F-417DA939F74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1" name="Line 432">
          <a:extLst>
            <a:ext uri="{FF2B5EF4-FFF2-40B4-BE49-F238E27FC236}">
              <a16:creationId xmlns:a16="http://schemas.microsoft.com/office/drawing/2014/main" id="{0DE863B5-40AB-4D1A-8D17-395052F4E95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2" name="Line 433">
          <a:extLst>
            <a:ext uri="{FF2B5EF4-FFF2-40B4-BE49-F238E27FC236}">
              <a16:creationId xmlns:a16="http://schemas.microsoft.com/office/drawing/2014/main" id="{CAB240C6-3D5D-45CD-B0A5-E2E6A44AF5E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3" name="Line 434">
          <a:extLst>
            <a:ext uri="{FF2B5EF4-FFF2-40B4-BE49-F238E27FC236}">
              <a16:creationId xmlns:a16="http://schemas.microsoft.com/office/drawing/2014/main" id="{E8863EFF-FDAA-4ED0-A6AE-4C1CE099365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4" name="Line 435">
          <a:extLst>
            <a:ext uri="{FF2B5EF4-FFF2-40B4-BE49-F238E27FC236}">
              <a16:creationId xmlns:a16="http://schemas.microsoft.com/office/drawing/2014/main" id="{1E8CE8F8-5272-41C3-9A65-4BC74C39C08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5" name="Line 436">
          <a:extLst>
            <a:ext uri="{FF2B5EF4-FFF2-40B4-BE49-F238E27FC236}">
              <a16:creationId xmlns:a16="http://schemas.microsoft.com/office/drawing/2014/main" id="{1A6EE7A8-E4AF-461C-93FD-56EAB9C3B0E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6" name="Line 437">
          <a:extLst>
            <a:ext uri="{FF2B5EF4-FFF2-40B4-BE49-F238E27FC236}">
              <a16:creationId xmlns:a16="http://schemas.microsoft.com/office/drawing/2014/main" id="{E2AE24C9-6469-4A91-928D-5ED4095FB53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7" name="Line 438">
          <a:extLst>
            <a:ext uri="{FF2B5EF4-FFF2-40B4-BE49-F238E27FC236}">
              <a16:creationId xmlns:a16="http://schemas.microsoft.com/office/drawing/2014/main" id="{7C86B2A9-F4FE-4B40-900C-EAD5CD1826A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8" name="Line 439">
          <a:extLst>
            <a:ext uri="{FF2B5EF4-FFF2-40B4-BE49-F238E27FC236}">
              <a16:creationId xmlns:a16="http://schemas.microsoft.com/office/drawing/2014/main" id="{1F958A7E-EB66-4ED1-805A-F0415CF8D9D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39" name="Line 440">
          <a:extLst>
            <a:ext uri="{FF2B5EF4-FFF2-40B4-BE49-F238E27FC236}">
              <a16:creationId xmlns:a16="http://schemas.microsoft.com/office/drawing/2014/main" id="{306E94A9-659A-4562-AFE7-1936951A3D0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0" name="Line 441">
          <a:extLst>
            <a:ext uri="{FF2B5EF4-FFF2-40B4-BE49-F238E27FC236}">
              <a16:creationId xmlns:a16="http://schemas.microsoft.com/office/drawing/2014/main" id="{F3702DA8-B0DB-45FB-A3A4-49FC7C6003D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1" name="Line 442">
          <a:extLst>
            <a:ext uri="{FF2B5EF4-FFF2-40B4-BE49-F238E27FC236}">
              <a16:creationId xmlns:a16="http://schemas.microsoft.com/office/drawing/2014/main" id="{2417868B-2217-46CB-90CB-3648517B8E1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2" name="Line 443">
          <a:extLst>
            <a:ext uri="{FF2B5EF4-FFF2-40B4-BE49-F238E27FC236}">
              <a16:creationId xmlns:a16="http://schemas.microsoft.com/office/drawing/2014/main" id="{ED396269-9B00-414F-B523-08C75785D9A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3" name="Line 444">
          <a:extLst>
            <a:ext uri="{FF2B5EF4-FFF2-40B4-BE49-F238E27FC236}">
              <a16:creationId xmlns:a16="http://schemas.microsoft.com/office/drawing/2014/main" id="{FD2547C2-8A4F-4FB8-B334-BDC4CA04FFB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4" name="Line 445">
          <a:extLst>
            <a:ext uri="{FF2B5EF4-FFF2-40B4-BE49-F238E27FC236}">
              <a16:creationId xmlns:a16="http://schemas.microsoft.com/office/drawing/2014/main" id="{F49F9B48-1D39-4A46-B6B7-3E08FCE09BB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5" name="Line 446">
          <a:extLst>
            <a:ext uri="{FF2B5EF4-FFF2-40B4-BE49-F238E27FC236}">
              <a16:creationId xmlns:a16="http://schemas.microsoft.com/office/drawing/2014/main" id="{13566B7F-B869-4DF4-B309-0B6C46CDFB8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6" name="Line 447">
          <a:extLst>
            <a:ext uri="{FF2B5EF4-FFF2-40B4-BE49-F238E27FC236}">
              <a16:creationId xmlns:a16="http://schemas.microsoft.com/office/drawing/2014/main" id="{9828B0AB-133A-4485-B2A2-FEA1EBB65EC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7" name="Line 448">
          <a:extLst>
            <a:ext uri="{FF2B5EF4-FFF2-40B4-BE49-F238E27FC236}">
              <a16:creationId xmlns:a16="http://schemas.microsoft.com/office/drawing/2014/main" id="{0FBB0C22-9276-429A-ACED-2B711611803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8" name="Line 449">
          <a:extLst>
            <a:ext uri="{FF2B5EF4-FFF2-40B4-BE49-F238E27FC236}">
              <a16:creationId xmlns:a16="http://schemas.microsoft.com/office/drawing/2014/main" id="{73D06554-B93E-44B8-844B-BC36DCAA31F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49" name="Line 450">
          <a:extLst>
            <a:ext uri="{FF2B5EF4-FFF2-40B4-BE49-F238E27FC236}">
              <a16:creationId xmlns:a16="http://schemas.microsoft.com/office/drawing/2014/main" id="{16E5109E-4526-497C-BC7E-36F6511CD1B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0" name="Line 451">
          <a:extLst>
            <a:ext uri="{FF2B5EF4-FFF2-40B4-BE49-F238E27FC236}">
              <a16:creationId xmlns:a16="http://schemas.microsoft.com/office/drawing/2014/main" id="{CA7615F4-245F-4294-90E9-FBAF7C632F3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1" name="Line 452">
          <a:extLst>
            <a:ext uri="{FF2B5EF4-FFF2-40B4-BE49-F238E27FC236}">
              <a16:creationId xmlns:a16="http://schemas.microsoft.com/office/drawing/2014/main" id="{05DBA9A3-7795-4D7C-BE86-08459936794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2" name="Line 453">
          <a:extLst>
            <a:ext uri="{FF2B5EF4-FFF2-40B4-BE49-F238E27FC236}">
              <a16:creationId xmlns:a16="http://schemas.microsoft.com/office/drawing/2014/main" id="{A70E9E7F-16B0-4A73-A41D-21A86063A5C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3" name="Line 454">
          <a:extLst>
            <a:ext uri="{FF2B5EF4-FFF2-40B4-BE49-F238E27FC236}">
              <a16:creationId xmlns:a16="http://schemas.microsoft.com/office/drawing/2014/main" id="{FA20754F-B1CF-4360-950C-EDD21AD7514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4" name="Line 455">
          <a:extLst>
            <a:ext uri="{FF2B5EF4-FFF2-40B4-BE49-F238E27FC236}">
              <a16:creationId xmlns:a16="http://schemas.microsoft.com/office/drawing/2014/main" id="{8DF22299-D22E-4AEC-859C-82690F1D037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5" name="Line 456">
          <a:extLst>
            <a:ext uri="{FF2B5EF4-FFF2-40B4-BE49-F238E27FC236}">
              <a16:creationId xmlns:a16="http://schemas.microsoft.com/office/drawing/2014/main" id="{BBEE6AE6-775C-4D65-93BB-AB663D60F46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6" name="Line 457">
          <a:extLst>
            <a:ext uri="{FF2B5EF4-FFF2-40B4-BE49-F238E27FC236}">
              <a16:creationId xmlns:a16="http://schemas.microsoft.com/office/drawing/2014/main" id="{D1ECD0A4-185E-40BC-AE66-38FFEA6BBAB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7" name="Line 458">
          <a:extLst>
            <a:ext uri="{FF2B5EF4-FFF2-40B4-BE49-F238E27FC236}">
              <a16:creationId xmlns:a16="http://schemas.microsoft.com/office/drawing/2014/main" id="{BE15E7BC-52C5-4C50-AE78-68FF5A57E5C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8" name="Line 459">
          <a:extLst>
            <a:ext uri="{FF2B5EF4-FFF2-40B4-BE49-F238E27FC236}">
              <a16:creationId xmlns:a16="http://schemas.microsoft.com/office/drawing/2014/main" id="{D5A95A0C-496A-420E-8A7B-08755BB20FD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59" name="Line 460">
          <a:extLst>
            <a:ext uri="{FF2B5EF4-FFF2-40B4-BE49-F238E27FC236}">
              <a16:creationId xmlns:a16="http://schemas.microsoft.com/office/drawing/2014/main" id="{0C57CD49-A1AA-4F16-BEBB-01FCA250E78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0" name="Line 461">
          <a:extLst>
            <a:ext uri="{FF2B5EF4-FFF2-40B4-BE49-F238E27FC236}">
              <a16:creationId xmlns:a16="http://schemas.microsoft.com/office/drawing/2014/main" id="{8A795673-D266-4B6C-B2FB-8E63A6700A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1" name="Line 462">
          <a:extLst>
            <a:ext uri="{FF2B5EF4-FFF2-40B4-BE49-F238E27FC236}">
              <a16:creationId xmlns:a16="http://schemas.microsoft.com/office/drawing/2014/main" id="{D9E19604-BD9D-4031-BB14-3F31C3A29E8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2" name="Line 463">
          <a:extLst>
            <a:ext uri="{FF2B5EF4-FFF2-40B4-BE49-F238E27FC236}">
              <a16:creationId xmlns:a16="http://schemas.microsoft.com/office/drawing/2014/main" id="{A94D749A-27B6-43E1-B054-3E6BD4E1EDA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3" name="Line 464">
          <a:extLst>
            <a:ext uri="{FF2B5EF4-FFF2-40B4-BE49-F238E27FC236}">
              <a16:creationId xmlns:a16="http://schemas.microsoft.com/office/drawing/2014/main" id="{6A8DDFFD-C426-4AC0-B147-982BD74CEAA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4" name="Line 465">
          <a:extLst>
            <a:ext uri="{FF2B5EF4-FFF2-40B4-BE49-F238E27FC236}">
              <a16:creationId xmlns:a16="http://schemas.microsoft.com/office/drawing/2014/main" id="{F1B254CA-0BD0-4C0D-B5F6-7C9C07BD557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5" name="Line 466">
          <a:extLst>
            <a:ext uri="{FF2B5EF4-FFF2-40B4-BE49-F238E27FC236}">
              <a16:creationId xmlns:a16="http://schemas.microsoft.com/office/drawing/2014/main" id="{AD7C1727-5B34-464F-BD66-2B7C9002A7A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6" name="Line 467">
          <a:extLst>
            <a:ext uri="{FF2B5EF4-FFF2-40B4-BE49-F238E27FC236}">
              <a16:creationId xmlns:a16="http://schemas.microsoft.com/office/drawing/2014/main" id="{99FFB1B1-531A-4169-A656-041FBE9BE14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7" name="Line 468">
          <a:extLst>
            <a:ext uri="{FF2B5EF4-FFF2-40B4-BE49-F238E27FC236}">
              <a16:creationId xmlns:a16="http://schemas.microsoft.com/office/drawing/2014/main" id="{A42BBFAE-D541-4EF7-AFEC-322D65FF1E7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8" name="Line 469">
          <a:extLst>
            <a:ext uri="{FF2B5EF4-FFF2-40B4-BE49-F238E27FC236}">
              <a16:creationId xmlns:a16="http://schemas.microsoft.com/office/drawing/2014/main" id="{D5B5CA76-8994-4D5C-8D70-50E6C9FB1D1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69" name="Line 470">
          <a:extLst>
            <a:ext uri="{FF2B5EF4-FFF2-40B4-BE49-F238E27FC236}">
              <a16:creationId xmlns:a16="http://schemas.microsoft.com/office/drawing/2014/main" id="{39D08D42-261C-4FD0-B4E8-0DBF3F47B8C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0" name="Line 471">
          <a:extLst>
            <a:ext uri="{FF2B5EF4-FFF2-40B4-BE49-F238E27FC236}">
              <a16:creationId xmlns:a16="http://schemas.microsoft.com/office/drawing/2014/main" id="{C83E030F-B06C-4235-8BF7-B7FC221EFE9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1" name="Line 472">
          <a:extLst>
            <a:ext uri="{FF2B5EF4-FFF2-40B4-BE49-F238E27FC236}">
              <a16:creationId xmlns:a16="http://schemas.microsoft.com/office/drawing/2014/main" id="{B8A6A730-3F74-44F8-A6A2-96F1DA202CF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2" name="Line 473">
          <a:extLst>
            <a:ext uri="{FF2B5EF4-FFF2-40B4-BE49-F238E27FC236}">
              <a16:creationId xmlns:a16="http://schemas.microsoft.com/office/drawing/2014/main" id="{838B3427-D4EF-4073-90E2-954A6B22479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3" name="Line 474">
          <a:extLst>
            <a:ext uri="{FF2B5EF4-FFF2-40B4-BE49-F238E27FC236}">
              <a16:creationId xmlns:a16="http://schemas.microsoft.com/office/drawing/2014/main" id="{4109E9C1-2B00-424E-B82C-3D28CF2E45D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4" name="Line 475">
          <a:extLst>
            <a:ext uri="{FF2B5EF4-FFF2-40B4-BE49-F238E27FC236}">
              <a16:creationId xmlns:a16="http://schemas.microsoft.com/office/drawing/2014/main" id="{C0131A35-3467-4E89-9710-A5FF7845B20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5" name="Line 476">
          <a:extLst>
            <a:ext uri="{FF2B5EF4-FFF2-40B4-BE49-F238E27FC236}">
              <a16:creationId xmlns:a16="http://schemas.microsoft.com/office/drawing/2014/main" id="{1D31D9FF-DF69-4773-9B1C-C5EE82F5D70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6" name="Line 477">
          <a:extLst>
            <a:ext uri="{FF2B5EF4-FFF2-40B4-BE49-F238E27FC236}">
              <a16:creationId xmlns:a16="http://schemas.microsoft.com/office/drawing/2014/main" id="{31EBA02F-6CE3-4DB8-8602-6B330976733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7" name="Line 478">
          <a:extLst>
            <a:ext uri="{FF2B5EF4-FFF2-40B4-BE49-F238E27FC236}">
              <a16:creationId xmlns:a16="http://schemas.microsoft.com/office/drawing/2014/main" id="{C6FA2C0E-37A3-4D7C-A69F-0DD13698A80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8" name="Line 479">
          <a:extLst>
            <a:ext uri="{FF2B5EF4-FFF2-40B4-BE49-F238E27FC236}">
              <a16:creationId xmlns:a16="http://schemas.microsoft.com/office/drawing/2014/main" id="{0641A0DE-E9C2-4605-9E76-97EF8EC516C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79" name="Line 480">
          <a:extLst>
            <a:ext uri="{FF2B5EF4-FFF2-40B4-BE49-F238E27FC236}">
              <a16:creationId xmlns:a16="http://schemas.microsoft.com/office/drawing/2014/main" id="{01C1734B-6CF2-4AFB-A1D8-81B33B82C68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0" name="Line 481">
          <a:extLst>
            <a:ext uri="{FF2B5EF4-FFF2-40B4-BE49-F238E27FC236}">
              <a16:creationId xmlns:a16="http://schemas.microsoft.com/office/drawing/2014/main" id="{22EED9FD-CCAA-43BD-96FF-4064B54995E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1" name="Line 482">
          <a:extLst>
            <a:ext uri="{FF2B5EF4-FFF2-40B4-BE49-F238E27FC236}">
              <a16:creationId xmlns:a16="http://schemas.microsoft.com/office/drawing/2014/main" id="{A1A4B47C-003E-47A6-90FB-C6AF57E5A23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2" name="Line 483">
          <a:extLst>
            <a:ext uri="{FF2B5EF4-FFF2-40B4-BE49-F238E27FC236}">
              <a16:creationId xmlns:a16="http://schemas.microsoft.com/office/drawing/2014/main" id="{D4249F85-5549-4B2A-8EF1-6FAD7BD1C14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3" name="Line 484">
          <a:extLst>
            <a:ext uri="{FF2B5EF4-FFF2-40B4-BE49-F238E27FC236}">
              <a16:creationId xmlns:a16="http://schemas.microsoft.com/office/drawing/2014/main" id="{4D2F9EF4-9FCD-4E7E-80CA-772DB99D383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4" name="Line 485">
          <a:extLst>
            <a:ext uri="{FF2B5EF4-FFF2-40B4-BE49-F238E27FC236}">
              <a16:creationId xmlns:a16="http://schemas.microsoft.com/office/drawing/2014/main" id="{D0A5445F-0EEC-435D-98D2-71EE1073EDE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5" name="Line 486">
          <a:extLst>
            <a:ext uri="{FF2B5EF4-FFF2-40B4-BE49-F238E27FC236}">
              <a16:creationId xmlns:a16="http://schemas.microsoft.com/office/drawing/2014/main" id="{5E233566-1961-419F-882F-2C022AB8E1C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6" name="Line 487">
          <a:extLst>
            <a:ext uri="{FF2B5EF4-FFF2-40B4-BE49-F238E27FC236}">
              <a16:creationId xmlns:a16="http://schemas.microsoft.com/office/drawing/2014/main" id="{48FBB4A8-0D5F-42FB-BDFD-2ED65B4B0CF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7" name="Line 488">
          <a:extLst>
            <a:ext uri="{FF2B5EF4-FFF2-40B4-BE49-F238E27FC236}">
              <a16:creationId xmlns:a16="http://schemas.microsoft.com/office/drawing/2014/main" id="{AC8704FB-B935-4C29-B2A5-281D6482F6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8" name="Line 489">
          <a:extLst>
            <a:ext uri="{FF2B5EF4-FFF2-40B4-BE49-F238E27FC236}">
              <a16:creationId xmlns:a16="http://schemas.microsoft.com/office/drawing/2014/main" id="{29BCF9ED-8B6B-4AC3-AD1E-743E6E7EF20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89" name="Line 490">
          <a:extLst>
            <a:ext uri="{FF2B5EF4-FFF2-40B4-BE49-F238E27FC236}">
              <a16:creationId xmlns:a16="http://schemas.microsoft.com/office/drawing/2014/main" id="{23BCE164-3620-4B57-9771-30533872416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0" name="Line 491">
          <a:extLst>
            <a:ext uri="{FF2B5EF4-FFF2-40B4-BE49-F238E27FC236}">
              <a16:creationId xmlns:a16="http://schemas.microsoft.com/office/drawing/2014/main" id="{6631F3C2-31B5-4EE2-B3E7-1A570EB626D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1" name="Line 492">
          <a:extLst>
            <a:ext uri="{FF2B5EF4-FFF2-40B4-BE49-F238E27FC236}">
              <a16:creationId xmlns:a16="http://schemas.microsoft.com/office/drawing/2014/main" id="{73BBDE33-3908-4232-AF55-401CCE1DBC4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2" name="Line 493">
          <a:extLst>
            <a:ext uri="{FF2B5EF4-FFF2-40B4-BE49-F238E27FC236}">
              <a16:creationId xmlns:a16="http://schemas.microsoft.com/office/drawing/2014/main" id="{07E7FAC2-EFD4-4DED-96A2-AFB0057605A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3" name="Line 494">
          <a:extLst>
            <a:ext uri="{FF2B5EF4-FFF2-40B4-BE49-F238E27FC236}">
              <a16:creationId xmlns:a16="http://schemas.microsoft.com/office/drawing/2014/main" id="{DEE1BCC6-D079-49D2-B99A-D7B9D830812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4" name="Line 495">
          <a:extLst>
            <a:ext uri="{FF2B5EF4-FFF2-40B4-BE49-F238E27FC236}">
              <a16:creationId xmlns:a16="http://schemas.microsoft.com/office/drawing/2014/main" id="{4816FAC0-28F1-4D25-8F8D-0C5A2DEF851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5" name="Line 496">
          <a:extLst>
            <a:ext uri="{FF2B5EF4-FFF2-40B4-BE49-F238E27FC236}">
              <a16:creationId xmlns:a16="http://schemas.microsoft.com/office/drawing/2014/main" id="{5E5DB3C2-0C0D-4113-8664-C93A39017DC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6" name="Line 497">
          <a:extLst>
            <a:ext uri="{FF2B5EF4-FFF2-40B4-BE49-F238E27FC236}">
              <a16:creationId xmlns:a16="http://schemas.microsoft.com/office/drawing/2014/main" id="{173959B6-8BD8-497B-A15B-13F06185FFA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497" name="Line 498">
          <a:extLst>
            <a:ext uri="{FF2B5EF4-FFF2-40B4-BE49-F238E27FC236}">
              <a16:creationId xmlns:a16="http://schemas.microsoft.com/office/drawing/2014/main" id="{D3E28B36-FC35-4EDE-8649-F06E0268C8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65</xdr:row>
      <xdr:rowOff>0</xdr:rowOff>
    </xdr:from>
    <xdr:to>
      <xdr:col>3</xdr:col>
      <xdr:colOff>85725</xdr:colOff>
      <xdr:row>65</xdr:row>
      <xdr:rowOff>0</xdr:rowOff>
    </xdr:to>
    <xdr:sp macro="" textlink="">
      <xdr:nvSpPr>
        <xdr:cNvPr id="498" name="Dessin 12">
          <a:extLst>
            <a:ext uri="{FF2B5EF4-FFF2-40B4-BE49-F238E27FC236}">
              <a16:creationId xmlns:a16="http://schemas.microsoft.com/office/drawing/2014/main" id="{22492D19-9B69-4374-B8BE-B799718241AB}"/>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499" name="Dessin 12">
          <a:extLst>
            <a:ext uri="{FF2B5EF4-FFF2-40B4-BE49-F238E27FC236}">
              <a16:creationId xmlns:a16="http://schemas.microsoft.com/office/drawing/2014/main" id="{8E69C845-74F7-44B8-B2B9-D0D8B1E23744}"/>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0" name="Dessin 12">
          <a:extLst>
            <a:ext uri="{FF2B5EF4-FFF2-40B4-BE49-F238E27FC236}">
              <a16:creationId xmlns:a16="http://schemas.microsoft.com/office/drawing/2014/main" id="{E15D8476-8886-496D-B00D-5AA4B540084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1" name="Dessin 12">
          <a:extLst>
            <a:ext uri="{FF2B5EF4-FFF2-40B4-BE49-F238E27FC236}">
              <a16:creationId xmlns:a16="http://schemas.microsoft.com/office/drawing/2014/main" id="{A0D24B10-858D-4EFA-996A-DF1440794976}"/>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2" name="Dessin 12">
          <a:extLst>
            <a:ext uri="{FF2B5EF4-FFF2-40B4-BE49-F238E27FC236}">
              <a16:creationId xmlns:a16="http://schemas.microsoft.com/office/drawing/2014/main" id="{8A609301-961C-4C71-8629-CA53F8C31D41}"/>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3" name="Dessin 12">
          <a:extLst>
            <a:ext uri="{FF2B5EF4-FFF2-40B4-BE49-F238E27FC236}">
              <a16:creationId xmlns:a16="http://schemas.microsoft.com/office/drawing/2014/main" id="{8846D7A4-07F8-4D12-B25C-0C0573EA399E}"/>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4" name="Dessin 12">
          <a:extLst>
            <a:ext uri="{FF2B5EF4-FFF2-40B4-BE49-F238E27FC236}">
              <a16:creationId xmlns:a16="http://schemas.microsoft.com/office/drawing/2014/main" id="{C4790417-E4BA-4615-8C9D-0715C14AB54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5" name="Dessin 12">
          <a:extLst>
            <a:ext uri="{FF2B5EF4-FFF2-40B4-BE49-F238E27FC236}">
              <a16:creationId xmlns:a16="http://schemas.microsoft.com/office/drawing/2014/main" id="{C0EBEE38-D195-4625-AA9E-232CADAFBDE8}"/>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6" name="Dessin 12">
          <a:extLst>
            <a:ext uri="{FF2B5EF4-FFF2-40B4-BE49-F238E27FC236}">
              <a16:creationId xmlns:a16="http://schemas.microsoft.com/office/drawing/2014/main" id="{4F16CCDC-7E50-4BBE-8B3D-6F0832FBA540}"/>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7" name="Dessin 12">
          <a:extLst>
            <a:ext uri="{FF2B5EF4-FFF2-40B4-BE49-F238E27FC236}">
              <a16:creationId xmlns:a16="http://schemas.microsoft.com/office/drawing/2014/main" id="{F49BE75E-DB6F-4B65-9651-EB46B6022BC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8" name="Dessin 12">
          <a:extLst>
            <a:ext uri="{FF2B5EF4-FFF2-40B4-BE49-F238E27FC236}">
              <a16:creationId xmlns:a16="http://schemas.microsoft.com/office/drawing/2014/main" id="{F2494994-6788-4A68-9F69-7B54ADE60B7B}"/>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09" name="Dessin 12">
          <a:extLst>
            <a:ext uri="{FF2B5EF4-FFF2-40B4-BE49-F238E27FC236}">
              <a16:creationId xmlns:a16="http://schemas.microsoft.com/office/drawing/2014/main" id="{17EAE0C0-9028-4FB3-B6F0-CF985393F1E3}"/>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10" name="Dessin 12">
          <a:extLst>
            <a:ext uri="{FF2B5EF4-FFF2-40B4-BE49-F238E27FC236}">
              <a16:creationId xmlns:a16="http://schemas.microsoft.com/office/drawing/2014/main" id="{C3ABF453-4183-4FD6-9C79-32F3A00C9F1F}"/>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65</xdr:row>
      <xdr:rowOff>0</xdr:rowOff>
    </xdr:from>
    <xdr:to>
      <xdr:col>3</xdr:col>
      <xdr:colOff>85725</xdr:colOff>
      <xdr:row>65</xdr:row>
      <xdr:rowOff>0</xdr:rowOff>
    </xdr:to>
    <xdr:sp macro="" textlink="">
      <xdr:nvSpPr>
        <xdr:cNvPr id="511" name="Dessin 12">
          <a:extLst>
            <a:ext uri="{FF2B5EF4-FFF2-40B4-BE49-F238E27FC236}">
              <a16:creationId xmlns:a16="http://schemas.microsoft.com/office/drawing/2014/main" id="{03862B10-AD9F-4CE9-AFF5-3F834D5DA529}"/>
            </a:ext>
          </a:extLst>
        </xdr:cNvPr>
        <xdr:cNvSpPr>
          <a:spLocks/>
        </xdr:cNvSpPr>
      </xdr:nvSpPr>
      <xdr:spPr bwMode="auto">
        <a:xfrm>
          <a:off x="2257425" y="9258300"/>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2" name="Dessin 3">
          <a:extLst>
            <a:ext uri="{FF2B5EF4-FFF2-40B4-BE49-F238E27FC236}">
              <a16:creationId xmlns:a16="http://schemas.microsoft.com/office/drawing/2014/main" id="{9895BCB8-0A2D-42C2-A7EE-FBA4EC592458}"/>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3" name="Dessin 4">
          <a:extLst>
            <a:ext uri="{FF2B5EF4-FFF2-40B4-BE49-F238E27FC236}">
              <a16:creationId xmlns:a16="http://schemas.microsoft.com/office/drawing/2014/main" id="{C59C0419-AE5B-4E04-A58E-DAB7986843D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4" name="Dessin 5">
          <a:extLst>
            <a:ext uri="{FF2B5EF4-FFF2-40B4-BE49-F238E27FC236}">
              <a16:creationId xmlns:a16="http://schemas.microsoft.com/office/drawing/2014/main" id="{ED25DCC3-50AE-48CA-B904-728174F86BA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5" name="Dessin 6">
          <a:extLst>
            <a:ext uri="{FF2B5EF4-FFF2-40B4-BE49-F238E27FC236}">
              <a16:creationId xmlns:a16="http://schemas.microsoft.com/office/drawing/2014/main" id="{19BEEF24-6F11-4FE2-B7D6-0025D1DFBFDC}"/>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6" name="Dessin 7">
          <a:extLst>
            <a:ext uri="{FF2B5EF4-FFF2-40B4-BE49-F238E27FC236}">
              <a16:creationId xmlns:a16="http://schemas.microsoft.com/office/drawing/2014/main" id="{377EDDC2-AA1A-40F4-A532-325BCA207D7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7" name="Dessin 8">
          <a:extLst>
            <a:ext uri="{FF2B5EF4-FFF2-40B4-BE49-F238E27FC236}">
              <a16:creationId xmlns:a16="http://schemas.microsoft.com/office/drawing/2014/main" id="{14E5E3BA-C01E-46AC-95E5-4B5647FF3A4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8" name="Dessin 9">
          <a:extLst>
            <a:ext uri="{FF2B5EF4-FFF2-40B4-BE49-F238E27FC236}">
              <a16:creationId xmlns:a16="http://schemas.microsoft.com/office/drawing/2014/main" id="{F1BFABFF-5CA0-4F75-AD5A-66E002309A9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19" name="Dessin 10">
          <a:extLst>
            <a:ext uri="{FF2B5EF4-FFF2-40B4-BE49-F238E27FC236}">
              <a16:creationId xmlns:a16="http://schemas.microsoft.com/office/drawing/2014/main" id="{C3BDD084-86D0-4499-B8EE-49B9F80982A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0" name="Dessin 11">
          <a:extLst>
            <a:ext uri="{FF2B5EF4-FFF2-40B4-BE49-F238E27FC236}">
              <a16:creationId xmlns:a16="http://schemas.microsoft.com/office/drawing/2014/main" id="{A03C04AF-9AAE-4E7C-8950-58602D46819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1" name="Dessin 12">
          <a:extLst>
            <a:ext uri="{FF2B5EF4-FFF2-40B4-BE49-F238E27FC236}">
              <a16:creationId xmlns:a16="http://schemas.microsoft.com/office/drawing/2014/main" id="{4BE3108B-4CCF-4D91-97FF-CEC65406876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2" name="Dessin 13">
          <a:extLst>
            <a:ext uri="{FF2B5EF4-FFF2-40B4-BE49-F238E27FC236}">
              <a16:creationId xmlns:a16="http://schemas.microsoft.com/office/drawing/2014/main" id="{E1A60029-3EF7-4A7F-A4D4-E7628EEDF01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3" name="Dessin 14">
          <a:extLst>
            <a:ext uri="{FF2B5EF4-FFF2-40B4-BE49-F238E27FC236}">
              <a16:creationId xmlns:a16="http://schemas.microsoft.com/office/drawing/2014/main" id="{1390973D-2794-4333-840E-AB63E23F481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4" name="Dessin 15">
          <a:extLst>
            <a:ext uri="{FF2B5EF4-FFF2-40B4-BE49-F238E27FC236}">
              <a16:creationId xmlns:a16="http://schemas.microsoft.com/office/drawing/2014/main" id="{D09FFBA2-9DF6-4983-8A4E-658AC04BC77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5" name="Dessin 16">
          <a:extLst>
            <a:ext uri="{FF2B5EF4-FFF2-40B4-BE49-F238E27FC236}">
              <a16:creationId xmlns:a16="http://schemas.microsoft.com/office/drawing/2014/main" id="{89B605A1-03A2-4E2A-8727-B45F4083F573}"/>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6" name="Dessin 17">
          <a:extLst>
            <a:ext uri="{FF2B5EF4-FFF2-40B4-BE49-F238E27FC236}">
              <a16:creationId xmlns:a16="http://schemas.microsoft.com/office/drawing/2014/main" id="{44849A6B-1AB4-4BCA-9A76-0B5C8908871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7" name="Dessin 18">
          <a:extLst>
            <a:ext uri="{FF2B5EF4-FFF2-40B4-BE49-F238E27FC236}">
              <a16:creationId xmlns:a16="http://schemas.microsoft.com/office/drawing/2014/main" id="{6672B24E-CD01-4F77-B7B7-F0D18753EC0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8" name="Dessin 19">
          <a:extLst>
            <a:ext uri="{FF2B5EF4-FFF2-40B4-BE49-F238E27FC236}">
              <a16:creationId xmlns:a16="http://schemas.microsoft.com/office/drawing/2014/main" id="{A8983749-7F33-4B9B-84BC-B4FB0C6D088D}"/>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29" name="Dessin 20">
          <a:extLst>
            <a:ext uri="{FF2B5EF4-FFF2-40B4-BE49-F238E27FC236}">
              <a16:creationId xmlns:a16="http://schemas.microsoft.com/office/drawing/2014/main" id="{BA0DAA52-68A2-4D09-805E-BC41E7DA0FE1}"/>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0" name="Dessin 21">
          <a:extLst>
            <a:ext uri="{FF2B5EF4-FFF2-40B4-BE49-F238E27FC236}">
              <a16:creationId xmlns:a16="http://schemas.microsoft.com/office/drawing/2014/main" id="{36C8BEF9-97C5-484A-BB8F-8DA70237545A}"/>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1" name="Dessin 22">
          <a:extLst>
            <a:ext uri="{FF2B5EF4-FFF2-40B4-BE49-F238E27FC236}">
              <a16:creationId xmlns:a16="http://schemas.microsoft.com/office/drawing/2014/main" id="{4D418F7B-4205-484D-AB82-0BC306A5684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2" name="Dessin 23">
          <a:extLst>
            <a:ext uri="{FF2B5EF4-FFF2-40B4-BE49-F238E27FC236}">
              <a16:creationId xmlns:a16="http://schemas.microsoft.com/office/drawing/2014/main" id="{18188AC5-7438-40D5-BC77-D23F30BA166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3" name="Dessin 25">
          <a:extLst>
            <a:ext uri="{FF2B5EF4-FFF2-40B4-BE49-F238E27FC236}">
              <a16:creationId xmlns:a16="http://schemas.microsoft.com/office/drawing/2014/main" id="{F0708E30-1869-4675-9E15-E6ADB94A5D7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4" name="Dessin 26">
          <a:extLst>
            <a:ext uri="{FF2B5EF4-FFF2-40B4-BE49-F238E27FC236}">
              <a16:creationId xmlns:a16="http://schemas.microsoft.com/office/drawing/2014/main" id="{38EEB13A-1CCE-48E7-90FA-431B6EB4667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35" name="Dessin 27">
          <a:extLst>
            <a:ext uri="{FF2B5EF4-FFF2-40B4-BE49-F238E27FC236}">
              <a16:creationId xmlns:a16="http://schemas.microsoft.com/office/drawing/2014/main" id="{5851879D-DC0F-4269-98DD-D934D4EA2B55}"/>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6" name="Line 537">
          <a:extLst>
            <a:ext uri="{FF2B5EF4-FFF2-40B4-BE49-F238E27FC236}">
              <a16:creationId xmlns:a16="http://schemas.microsoft.com/office/drawing/2014/main" id="{44219E43-5AAE-4568-B8D7-01F3E224BD3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7" name="Line 538">
          <a:extLst>
            <a:ext uri="{FF2B5EF4-FFF2-40B4-BE49-F238E27FC236}">
              <a16:creationId xmlns:a16="http://schemas.microsoft.com/office/drawing/2014/main" id="{BF25ED50-E0D1-4633-BE9A-48A5543139B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8" name="Line 539">
          <a:extLst>
            <a:ext uri="{FF2B5EF4-FFF2-40B4-BE49-F238E27FC236}">
              <a16:creationId xmlns:a16="http://schemas.microsoft.com/office/drawing/2014/main" id="{66132511-2FFC-4759-AFE6-F6D87975CFE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39" name="Line 540">
          <a:extLst>
            <a:ext uri="{FF2B5EF4-FFF2-40B4-BE49-F238E27FC236}">
              <a16:creationId xmlns:a16="http://schemas.microsoft.com/office/drawing/2014/main" id="{5909E031-D9A4-407D-AAC7-0D01A6BADF1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0" name="Line 541">
          <a:extLst>
            <a:ext uri="{FF2B5EF4-FFF2-40B4-BE49-F238E27FC236}">
              <a16:creationId xmlns:a16="http://schemas.microsoft.com/office/drawing/2014/main" id="{6B626A48-1889-482F-B28F-23D00C2493F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1" name="Line 542">
          <a:extLst>
            <a:ext uri="{FF2B5EF4-FFF2-40B4-BE49-F238E27FC236}">
              <a16:creationId xmlns:a16="http://schemas.microsoft.com/office/drawing/2014/main" id="{8DD97D2A-9FDD-4D96-8728-FEE8E513B94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2" name="Line 543">
          <a:extLst>
            <a:ext uri="{FF2B5EF4-FFF2-40B4-BE49-F238E27FC236}">
              <a16:creationId xmlns:a16="http://schemas.microsoft.com/office/drawing/2014/main" id="{188952EF-6E04-496F-A2BB-2E0BDE78AAB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3" name="Line 544">
          <a:extLst>
            <a:ext uri="{FF2B5EF4-FFF2-40B4-BE49-F238E27FC236}">
              <a16:creationId xmlns:a16="http://schemas.microsoft.com/office/drawing/2014/main" id="{1312466E-836E-422C-8E25-EB4D87D032B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4" name="Line 545">
          <a:extLst>
            <a:ext uri="{FF2B5EF4-FFF2-40B4-BE49-F238E27FC236}">
              <a16:creationId xmlns:a16="http://schemas.microsoft.com/office/drawing/2014/main" id="{3302C80D-474C-4939-9B71-CDFC5F48606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5" name="Line 546">
          <a:extLst>
            <a:ext uri="{FF2B5EF4-FFF2-40B4-BE49-F238E27FC236}">
              <a16:creationId xmlns:a16="http://schemas.microsoft.com/office/drawing/2014/main" id="{F7BFA102-048F-4E17-9CBF-0C8EA5F9EF1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6" name="Line 547">
          <a:extLst>
            <a:ext uri="{FF2B5EF4-FFF2-40B4-BE49-F238E27FC236}">
              <a16:creationId xmlns:a16="http://schemas.microsoft.com/office/drawing/2014/main" id="{621550D3-E96E-49C3-BCEA-49FEE878A43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7" name="Line 548">
          <a:extLst>
            <a:ext uri="{FF2B5EF4-FFF2-40B4-BE49-F238E27FC236}">
              <a16:creationId xmlns:a16="http://schemas.microsoft.com/office/drawing/2014/main" id="{3A9F9339-B99D-4F5F-A664-0D8C0B3DC13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8" name="Line 549">
          <a:extLst>
            <a:ext uri="{FF2B5EF4-FFF2-40B4-BE49-F238E27FC236}">
              <a16:creationId xmlns:a16="http://schemas.microsoft.com/office/drawing/2014/main" id="{BE762544-2BE3-4FE9-AAEA-DEE7CC6CF05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49" name="Line 550">
          <a:extLst>
            <a:ext uri="{FF2B5EF4-FFF2-40B4-BE49-F238E27FC236}">
              <a16:creationId xmlns:a16="http://schemas.microsoft.com/office/drawing/2014/main" id="{AF087687-04CB-4179-882E-E5F0485EF88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0" name="Line 551">
          <a:extLst>
            <a:ext uri="{FF2B5EF4-FFF2-40B4-BE49-F238E27FC236}">
              <a16:creationId xmlns:a16="http://schemas.microsoft.com/office/drawing/2014/main" id="{DBEAA20A-627C-4F54-9BEF-6D02485E8A5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1" name="Line 552">
          <a:extLst>
            <a:ext uri="{FF2B5EF4-FFF2-40B4-BE49-F238E27FC236}">
              <a16:creationId xmlns:a16="http://schemas.microsoft.com/office/drawing/2014/main" id="{2F702769-2C41-4745-9893-CBF0F159A1C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2" name="Line 553">
          <a:extLst>
            <a:ext uri="{FF2B5EF4-FFF2-40B4-BE49-F238E27FC236}">
              <a16:creationId xmlns:a16="http://schemas.microsoft.com/office/drawing/2014/main" id="{014A4A38-5633-44FE-A3CC-E9503DA090A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3" name="Line 554">
          <a:extLst>
            <a:ext uri="{FF2B5EF4-FFF2-40B4-BE49-F238E27FC236}">
              <a16:creationId xmlns:a16="http://schemas.microsoft.com/office/drawing/2014/main" id="{3F790E43-03F1-4902-A5FA-B65498A3043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4" name="Line 555">
          <a:extLst>
            <a:ext uri="{FF2B5EF4-FFF2-40B4-BE49-F238E27FC236}">
              <a16:creationId xmlns:a16="http://schemas.microsoft.com/office/drawing/2014/main" id="{1BA69D35-BAD8-4554-84F7-ACA4CFA9725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5" name="Line 556">
          <a:extLst>
            <a:ext uri="{FF2B5EF4-FFF2-40B4-BE49-F238E27FC236}">
              <a16:creationId xmlns:a16="http://schemas.microsoft.com/office/drawing/2014/main" id="{3CEE8E21-2E75-4FFE-9214-8A0616BBCF9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6" name="Line 557">
          <a:extLst>
            <a:ext uri="{FF2B5EF4-FFF2-40B4-BE49-F238E27FC236}">
              <a16:creationId xmlns:a16="http://schemas.microsoft.com/office/drawing/2014/main" id="{4947E42C-6332-4206-9CD0-636C4FD5E21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7" name="Line 558">
          <a:extLst>
            <a:ext uri="{FF2B5EF4-FFF2-40B4-BE49-F238E27FC236}">
              <a16:creationId xmlns:a16="http://schemas.microsoft.com/office/drawing/2014/main" id="{0D7C0616-E132-44E6-ACB5-8AB37CE6B04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8" name="Line 559">
          <a:extLst>
            <a:ext uri="{FF2B5EF4-FFF2-40B4-BE49-F238E27FC236}">
              <a16:creationId xmlns:a16="http://schemas.microsoft.com/office/drawing/2014/main" id="{695BFD13-56F0-4310-979A-6FFC3980479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59" name="Line 560">
          <a:extLst>
            <a:ext uri="{FF2B5EF4-FFF2-40B4-BE49-F238E27FC236}">
              <a16:creationId xmlns:a16="http://schemas.microsoft.com/office/drawing/2014/main" id="{47E9E755-7DCE-441B-B6B7-8BC1E38F50A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0" name="Line 561">
          <a:extLst>
            <a:ext uri="{FF2B5EF4-FFF2-40B4-BE49-F238E27FC236}">
              <a16:creationId xmlns:a16="http://schemas.microsoft.com/office/drawing/2014/main" id="{E093193B-702A-4ED8-A0F0-11005337494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1" name="Line 562">
          <a:extLst>
            <a:ext uri="{FF2B5EF4-FFF2-40B4-BE49-F238E27FC236}">
              <a16:creationId xmlns:a16="http://schemas.microsoft.com/office/drawing/2014/main" id="{3BB0D8DF-0198-4F80-9A58-B72746B203C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2" name="Line 563">
          <a:extLst>
            <a:ext uri="{FF2B5EF4-FFF2-40B4-BE49-F238E27FC236}">
              <a16:creationId xmlns:a16="http://schemas.microsoft.com/office/drawing/2014/main" id="{1B2B5A42-AFEA-4D40-BA1E-18CED597634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3" name="Line 564">
          <a:extLst>
            <a:ext uri="{FF2B5EF4-FFF2-40B4-BE49-F238E27FC236}">
              <a16:creationId xmlns:a16="http://schemas.microsoft.com/office/drawing/2014/main" id="{C60DE635-B9CB-4D21-8944-444EF73886D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4" name="Line 565">
          <a:extLst>
            <a:ext uri="{FF2B5EF4-FFF2-40B4-BE49-F238E27FC236}">
              <a16:creationId xmlns:a16="http://schemas.microsoft.com/office/drawing/2014/main" id="{05C134DC-9906-4CE7-801E-0CCC6E04EF5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5" name="Line 566">
          <a:extLst>
            <a:ext uri="{FF2B5EF4-FFF2-40B4-BE49-F238E27FC236}">
              <a16:creationId xmlns:a16="http://schemas.microsoft.com/office/drawing/2014/main" id="{E68800D7-EFE5-4BBB-AE40-BE5168C6190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6" name="Line 567">
          <a:extLst>
            <a:ext uri="{FF2B5EF4-FFF2-40B4-BE49-F238E27FC236}">
              <a16:creationId xmlns:a16="http://schemas.microsoft.com/office/drawing/2014/main" id="{91849BBE-04EF-4824-9279-B2695CC6A77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7" name="Line 568">
          <a:extLst>
            <a:ext uri="{FF2B5EF4-FFF2-40B4-BE49-F238E27FC236}">
              <a16:creationId xmlns:a16="http://schemas.microsoft.com/office/drawing/2014/main" id="{33C83A84-8C80-44F3-AD07-E8A3C573578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8" name="Line 569">
          <a:extLst>
            <a:ext uri="{FF2B5EF4-FFF2-40B4-BE49-F238E27FC236}">
              <a16:creationId xmlns:a16="http://schemas.microsoft.com/office/drawing/2014/main" id="{4DBF6B01-0D40-434A-BD8E-894D32ABD66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69" name="Dessin 67">
          <a:extLst>
            <a:ext uri="{FF2B5EF4-FFF2-40B4-BE49-F238E27FC236}">
              <a16:creationId xmlns:a16="http://schemas.microsoft.com/office/drawing/2014/main" id="{0A759E16-33CC-46F4-A3A9-7FBB97A2B55A}"/>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70" name="Line 571">
          <a:extLst>
            <a:ext uri="{FF2B5EF4-FFF2-40B4-BE49-F238E27FC236}">
              <a16:creationId xmlns:a16="http://schemas.microsoft.com/office/drawing/2014/main" id="{77F978B4-4414-4B47-8CB7-C58BF924AC1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1" name="Line 572">
          <a:extLst>
            <a:ext uri="{FF2B5EF4-FFF2-40B4-BE49-F238E27FC236}">
              <a16:creationId xmlns:a16="http://schemas.microsoft.com/office/drawing/2014/main" id="{CB048976-0243-41DC-BB41-BB879E4E791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2" name="Line 573">
          <a:extLst>
            <a:ext uri="{FF2B5EF4-FFF2-40B4-BE49-F238E27FC236}">
              <a16:creationId xmlns:a16="http://schemas.microsoft.com/office/drawing/2014/main" id="{0990E42A-A6AB-48FA-844D-3066CFDD500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3" name="Line 574">
          <a:extLst>
            <a:ext uri="{FF2B5EF4-FFF2-40B4-BE49-F238E27FC236}">
              <a16:creationId xmlns:a16="http://schemas.microsoft.com/office/drawing/2014/main" id="{E733FEDE-ACDA-47C1-8FFE-BC4F09D598B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4" name="Line 575">
          <a:extLst>
            <a:ext uri="{FF2B5EF4-FFF2-40B4-BE49-F238E27FC236}">
              <a16:creationId xmlns:a16="http://schemas.microsoft.com/office/drawing/2014/main" id="{E846938F-E4E2-42FE-BCBC-A61D4CEB1C5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5" name="Line 576">
          <a:extLst>
            <a:ext uri="{FF2B5EF4-FFF2-40B4-BE49-F238E27FC236}">
              <a16:creationId xmlns:a16="http://schemas.microsoft.com/office/drawing/2014/main" id="{99D01585-EFC2-40B9-8F72-A11FDA805BA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6" name="Line 577">
          <a:extLst>
            <a:ext uri="{FF2B5EF4-FFF2-40B4-BE49-F238E27FC236}">
              <a16:creationId xmlns:a16="http://schemas.microsoft.com/office/drawing/2014/main" id="{4EAFC82A-157A-49F6-88E9-742FCCA2EE9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7" name="Line 578">
          <a:extLst>
            <a:ext uri="{FF2B5EF4-FFF2-40B4-BE49-F238E27FC236}">
              <a16:creationId xmlns:a16="http://schemas.microsoft.com/office/drawing/2014/main" id="{75959BA2-DAE5-47D4-B7C7-1F508B77850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8" name="Line 579">
          <a:extLst>
            <a:ext uri="{FF2B5EF4-FFF2-40B4-BE49-F238E27FC236}">
              <a16:creationId xmlns:a16="http://schemas.microsoft.com/office/drawing/2014/main" id="{16520F0B-0D1B-498E-9DA8-03F094DB97C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79" name="Line 580">
          <a:extLst>
            <a:ext uri="{FF2B5EF4-FFF2-40B4-BE49-F238E27FC236}">
              <a16:creationId xmlns:a16="http://schemas.microsoft.com/office/drawing/2014/main" id="{76329DCE-59C4-41D9-8A64-79BE539DDED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0" name="Line 581">
          <a:extLst>
            <a:ext uri="{FF2B5EF4-FFF2-40B4-BE49-F238E27FC236}">
              <a16:creationId xmlns:a16="http://schemas.microsoft.com/office/drawing/2014/main" id="{8A622CB9-6181-49AB-8728-FC21D462558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1" name="Line 582">
          <a:extLst>
            <a:ext uri="{FF2B5EF4-FFF2-40B4-BE49-F238E27FC236}">
              <a16:creationId xmlns:a16="http://schemas.microsoft.com/office/drawing/2014/main" id="{854648B9-F9A2-4F04-8DE3-2E559484B74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2" name="Line 583">
          <a:extLst>
            <a:ext uri="{FF2B5EF4-FFF2-40B4-BE49-F238E27FC236}">
              <a16:creationId xmlns:a16="http://schemas.microsoft.com/office/drawing/2014/main" id="{F586DEED-9807-4441-B784-A7D585E1EE8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3" name="Line 584">
          <a:extLst>
            <a:ext uri="{FF2B5EF4-FFF2-40B4-BE49-F238E27FC236}">
              <a16:creationId xmlns:a16="http://schemas.microsoft.com/office/drawing/2014/main" id="{7E7073BE-2C2C-4683-AD69-494271A968F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4" name="Line 585">
          <a:extLst>
            <a:ext uri="{FF2B5EF4-FFF2-40B4-BE49-F238E27FC236}">
              <a16:creationId xmlns:a16="http://schemas.microsoft.com/office/drawing/2014/main" id="{3471CD5C-4C17-4A6A-A5CF-C357E056CA2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5" name="Line 586">
          <a:extLst>
            <a:ext uri="{FF2B5EF4-FFF2-40B4-BE49-F238E27FC236}">
              <a16:creationId xmlns:a16="http://schemas.microsoft.com/office/drawing/2014/main" id="{A7CF218B-E94A-400C-956B-7B7C97B28BD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6" name="Dessin 92">
          <a:extLst>
            <a:ext uri="{FF2B5EF4-FFF2-40B4-BE49-F238E27FC236}">
              <a16:creationId xmlns:a16="http://schemas.microsoft.com/office/drawing/2014/main" id="{409A21BB-CEE9-4F2C-B79B-98479EEE33BF}"/>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587" name="Line 588">
          <a:extLst>
            <a:ext uri="{FF2B5EF4-FFF2-40B4-BE49-F238E27FC236}">
              <a16:creationId xmlns:a16="http://schemas.microsoft.com/office/drawing/2014/main" id="{46DFEA13-25B0-4A0C-9EE0-CAAE993A10B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8" name="Line 589">
          <a:extLst>
            <a:ext uri="{FF2B5EF4-FFF2-40B4-BE49-F238E27FC236}">
              <a16:creationId xmlns:a16="http://schemas.microsoft.com/office/drawing/2014/main" id="{E14A5760-909D-4A8F-B64C-BA696405493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89" name="Line 590">
          <a:extLst>
            <a:ext uri="{FF2B5EF4-FFF2-40B4-BE49-F238E27FC236}">
              <a16:creationId xmlns:a16="http://schemas.microsoft.com/office/drawing/2014/main" id="{0431441E-31B6-44C2-935C-9FE4E65776A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0" name="Line 591">
          <a:extLst>
            <a:ext uri="{FF2B5EF4-FFF2-40B4-BE49-F238E27FC236}">
              <a16:creationId xmlns:a16="http://schemas.microsoft.com/office/drawing/2014/main" id="{E9458100-9911-4A48-9F40-A42BE5A208D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1" name="Line 592">
          <a:extLst>
            <a:ext uri="{FF2B5EF4-FFF2-40B4-BE49-F238E27FC236}">
              <a16:creationId xmlns:a16="http://schemas.microsoft.com/office/drawing/2014/main" id="{B4BAB444-AA06-4FAA-8681-57B271E97FF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2" name="Line 593">
          <a:extLst>
            <a:ext uri="{FF2B5EF4-FFF2-40B4-BE49-F238E27FC236}">
              <a16:creationId xmlns:a16="http://schemas.microsoft.com/office/drawing/2014/main" id="{0DE5D10E-A225-4440-BAB8-CEFE3CCE761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3" name="Line 594">
          <a:extLst>
            <a:ext uri="{FF2B5EF4-FFF2-40B4-BE49-F238E27FC236}">
              <a16:creationId xmlns:a16="http://schemas.microsoft.com/office/drawing/2014/main" id="{779C30DE-FAD8-4789-90CE-0ADA9078875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4" name="Line 595">
          <a:extLst>
            <a:ext uri="{FF2B5EF4-FFF2-40B4-BE49-F238E27FC236}">
              <a16:creationId xmlns:a16="http://schemas.microsoft.com/office/drawing/2014/main" id="{35FA94E8-25D2-4444-A214-C558B8FADAF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5" name="Line 596">
          <a:extLst>
            <a:ext uri="{FF2B5EF4-FFF2-40B4-BE49-F238E27FC236}">
              <a16:creationId xmlns:a16="http://schemas.microsoft.com/office/drawing/2014/main" id="{6BEE3741-9B78-4F0C-9CD8-6069266AEC9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6" name="Line 597">
          <a:extLst>
            <a:ext uri="{FF2B5EF4-FFF2-40B4-BE49-F238E27FC236}">
              <a16:creationId xmlns:a16="http://schemas.microsoft.com/office/drawing/2014/main" id="{E81C82C2-09BC-4A9C-B951-B9BE1269DE7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7" name="Line 598">
          <a:extLst>
            <a:ext uri="{FF2B5EF4-FFF2-40B4-BE49-F238E27FC236}">
              <a16:creationId xmlns:a16="http://schemas.microsoft.com/office/drawing/2014/main" id="{7C7009FC-5BD0-4325-8333-4515851CC68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8" name="Line 599">
          <a:extLst>
            <a:ext uri="{FF2B5EF4-FFF2-40B4-BE49-F238E27FC236}">
              <a16:creationId xmlns:a16="http://schemas.microsoft.com/office/drawing/2014/main" id="{3ED04485-6344-46D5-859E-9CA4D9442C6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599" name="Line 600">
          <a:extLst>
            <a:ext uri="{FF2B5EF4-FFF2-40B4-BE49-F238E27FC236}">
              <a16:creationId xmlns:a16="http://schemas.microsoft.com/office/drawing/2014/main" id="{4983E53D-3AB1-400F-BB45-D326D3D1053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0" name="Line 601">
          <a:extLst>
            <a:ext uri="{FF2B5EF4-FFF2-40B4-BE49-F238E27FC236}">
              <a16:creationId xmlns:a16="http://schemas.microsoft.com/office/drawing/2014/main" id="{80A76C29-7158-4735-B4DA-E086A641C3E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1" name="Line 602">
          <a:extLst>
            <a:ext uri="{FF2B5EF4-FFF2-40B4-BE49-F238E27FC236}">
              <a16:creationId xmlns:a16="http://schemas.microsoft.com/office/drawing/2014/main" id="{6FB905CD-EDFB-4EB6-9C14-A3D77BFEBFA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2" name="Line 603">
          <a:extLst>
            <a:ext uri="{FF2B5EF4-FFF2-40B4-BE49-F238E27FC236}">
              <a16:creationId xmlns:a16="http://schemas.microsoft.com/office/drawing/2014/main" id="{E979D5C0-54F9-425A-83FA-8BC6DD983EF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3" name="Line 604">
          <a:extLst>
            <a:ext uri="{FF2B5EF4-FFF2-40B4-BE49-F238E27FC236}">
              <a16:creationId xmlns:a16="http://schemas.microsoft.com/office/drawing/2014/main" id="{58DBDB7E-AFA1-4BCD-A859-87D82FDC07F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4" name="Line 605">
          <a:extLst>
            <a:ext uri="{FF2B5EF4-FFF2-40B4-BE49-F238E27FC236}">
              <a16:creationId xmlns:a16="http://schemas.microsoft.com/office/drawing/2014/main" id="{4AB12E89-8A05-418B-9CC2-ECFA131E165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5" name="Line 606">
          <a:extLst>
            <a:ext uri="{FF2B5EF4-FFF2-40B4-BE49-F238E27FC236}">
              <a16:creationId xmlns:a16="http://schemas.microsoft.com/office/drawing/2014/main" id="{C2FB1E7E-1410-4BFA-ABCE-F88B9D957F9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6" name="Line 607">
          <a:extLst>
            <a:ext uri="{FF2B5EF4-FFF2-40B4-BE49-F238E27FC236}">
              <a16:creationId xmlns:a16="http://schemas.microsoft.com/office/drawing/2014/main" id="{61CF7FF4-41AB-45E3-A9A1-309D9CA841B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7" name="Line 608">
          <a:extLst>
            <a:ext uri="{FF2B5EF4-FFF2-40B4-BE49-F238E27FC236}">
              <a16:creationId xmlns:a16="http://schemas.microsoft.com/office/drawing/2014/main" id="{47BD99C6-C05D-4B20-AA1A-0DBD668D8922}"/>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8" name="Line 609">
          <a:extLst>
            <a:ext uri="{FF2B5EF4-FFF2-40B4-BE49-F238E27FC236}">
              <a16:creationId xmlns:a16="http://schemas.microsoft.com/office/drawing/2014/main" id="{A1D5352E-FE1D-4E3B-BC41-78DAB711761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09" name="Line 610">
          <a:extLst>
            <a:ext uri="{FF2B5EF4-FFF2-40B4-BE49-F238E27FC236}">
              <a16:creationId xmlns:a16="http://schemas.microsoft.com/office/drawing/2014/main" id="{85841C60-A82E-4322-A665-D99B3816D85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0" name="Line 611">
          <a:extLst>
            <a:ext uri="{FF2B5EF4-FFF2-40B4-BE49-F238E27FC236}">
              <a16:creationId xmlns:a16="http://schemas.microsoft.com/office/drawing/2014/main" id="{D2D40998-A373-4C0E-B147-CF9B4B45C3D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1" name="Line 612">
          <a:extLst>
            <a:ext uri="{FF2B5EF4-FFF2-40B4-BE49-F238E27FC236}">
              <a16:creationId xmlns:a16="http://schemas.microsoft.com/office/drawing/2014/main" id="{4921EC82-EB6E-4AC1-A30B-11613760EC67}"/>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2" name="Line 613">
          <a:extLst>
            <a:ext uri="{FF2B5EF4-FFF2-40B4-BE49-F238E27FC236}">
              <a16:creationId xmlns:a16="http://schemas.microsoft.com/office/drawing/2014/main" id="{BA3154D8-4FE4-46A8-B1BC-E16386C8C351}"/>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3" name="Line 614">
          <a:extLst>
            <a:ext uri="{FF2B5EF4-FFF2-40B4-BE49-F238E27FC236}">
              <a16:creationId xmlns:a16="http://schemas.microsoft.com/office/drawing/2014/main" id="{7C005C38-4623-41EA-A941-5FA1D715FB9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4" name="Line 615">
          <a:extLst>
            <a:ext uri="{FF2B5EF4-FFF2-40B4-BE49-F238E27FC236}">
              <a16:creationId xmlns:a16="http://schemas.microsoft.com/office/drawing/2014/main" id="{3107F8E5-D605-436A-9B7B-BE95EBE71DAA}"/>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5" name="Line 616">
          <a:extLst>
            <a:ext uri="{FF2B5EF4-FFF2-40B4-BE49-F238E27FC236}">
              <a16:creationId xmlns:a16="http://schemas.microsoft.com/office/drawing/2014/main" id="{57395AAA-AEF7-414C-BC7F-5B70CE01AAF9}"/>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6" name="Line 617">
          <a:extLst>
            <a:ext uri="{FF2B5EF4-FFF2-40B4-BE49-F238E27FC236}">
              <a16:creationId xmlns:a16="http://schemas.microsoft.com/office/drawing/2014/main" id="{90BC9BBC-93C8-48D9-ADD9-8B6C008CADE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7" name="Line 618">
          <a:extLst>
            <a:ext uri="{FF2B5EF4-FFF2-40B4-BE49-F238E27FC236}">
              <a16:creationId xmlns:a16="http://schemas.microsoft.com/office/drawing/2014/main" id="{F087B6A0-E2F6-478F-BCF1-4148BC3B996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8" name="Line 619">
          <a:extLst>
            <a:ext uri="{FF2B5EF4-FFF2-40B4-BE49-F238E27FC236}">
              <a16:creationId xmlns:a16="http://schemas.microsoft.com/office/drawing/2014/main" id="{23AF7341-AD69-4F74-963C-EF46D5BFC12D}"/>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19" name="Line 620">
          <a:extLst>
            <a:ext uri="{FF2B5EF4-FFF2-40B4-BE49-F238E27FC236}">
              <a16:creationId xmlns:a16="http://schemas.microsoft.com/office/drawing/2014/main" id="{BCCEA277-1DA7-43D8-A6B1-D5DA579B219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0" name="Line 621">
          <a:extLst>
            <a:ext uri="{FF2B5EF4-FFF2-40B4-BE49-F238E27FC236}">
              <a16:creationId xmlns:a16="http://schemas.microsoft.com/office/drawing/2014/main" id="{D46E95C9-9E5C-4D46-A22D-E4EC1BA1084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1" name="Line 622">
          <a:extLst>
            <a:ext uri="{FF2B5EF4-FFF2-40B4-BE49-F238E27FC236}">
              <a16:creationId xmlns:a16="http://schemas.microsoft.com/office/drawing/2014/main" id="{096F5A75-408E-4A3B-B1CE-D2FB8CFA3D6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2" name="Line 623">
          <a:extLst>
            <a:ext uri="{FF2B5EF4-FFF2-40B4-BE49-F238E27FC236}">
              <a16:creationId xmlns:a16="http://schemas.microsoft.com/office/drawing/2014/main" id="{A8A71A31-8B57-4403-9299-4AC03BE9BE6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3" name="Line 624">
          <a:extLst>
            <a:ext uri="{FF2B5EF4-FFF2-40B4-BE49-F238E27FC236}">
              <a16:creationId xmlns:a16="http://schemas.microsoft.com/office/drawing/2014/main" id="{183A6EB8-451F-4775-9E5D-15A37DB6790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4" name="Line 625">
          <a:extLst>
            <a:ext uri="{FF2B5EF4-FFF2-40B4-BE49-F238E27FC236}">
              <a16:creationId xmlns:a16="http://schemas.microsoft.com/office/drawing/2014/main" id="{C75A0DA9-2FD1-4E11-95D3-81A67D37B37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5" name="Line 626">
          <a:extLst>
            <a:ext uri="{FF2B5EF4-FFF2-40B4-BE49-F238E27FC236}">
              <a16:creationId xmlns:a16="http://schemas.microsoft.com/office/drawing/2014/main" id="{920CA06A-FE82-4FC6-B8E7-F3884A0A6688}"/>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6" name="Line 627">
          <a:extLst>
            <a:ext uri="{FF2B5EF4-FFF2-40B4-BE49-F238E27FC236}">
              <a16:creationId xmlns:a16="http://schemas.microsoft.com/office/drawing/2014/main" id="{8EA0A016-8D1C-4241-B225-E8BA72F349FB}"/>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7" name="Line 628">
          <a:extLst>
            <a:ext uri="{FF2B5EF4-FFF2-40B4-BE49-F238E27FC236}">
              <a16:creationId xmlns:a16="http://schemas.microsoft.com/office/drawing/2014/main" id="{A0239B02-90AE-4D0B-8070-BF2F30D9F09C}"/>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8" name="Line 629">
          <a:extLst>
            <a:ext uri="{FF2B5EF4-FFF2-40B4-BE49-F238E27FC236}">
              <a16:creationId xmlns:a16="http://schemas.microsoft.com/office/drawing/2014/main" id="{571CC3C6-FCB6-4535-9378-8C88372376B6}"/>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29" name="Line 630">
          <a:extLst>
            <a:ext uri="{FF2B5EF4-FFF2-40B4-BE49-F238E27FC236}">
              <a16:creationId xmlns:a16="http://schemas.microsoft.com/office/drawing/2014/main" id="{903782F0-04FE-4CAD-BE7D-0AF2EFC405D3}"/>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0" name="Line 631">
          <a:extLst>
            <a:ext uri="{FF2B5EF4-FFF2-40B4-BE49-F238E27FC236}">
              <a16:creationId xmlns:a16="http://schemas.microsoft.com/office/drawing/2014/main" id="{F121FDFA-59DE-4720-923C-33F14FF201EF}"/>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1" name="Line 632">
          <a:extLst>
            <a:ext uri="{FF2B5EF4-FFF2-40B4-BE49-F238E27FC236}">
              <a16:creationId xmlns:a16="http://schemas.microsoft.com/office/drawing/2014/main" id="{77598D4B-8B2C-4F42-B649-9A018798E594}"/>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2" name="Line 633">
          <a:extLst>
            <a:ext uri="{FF2B5EF4-FFF2-40B4-BE49-F238E27FC236}">
              <a16:creationId xmlns:a16="http://schemas.microsoft.com/office/drawing/2014/main" id="{4F3A4309-47E2-4155-9579-D14ABE8D70E0}"/>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3" name="Line 634">
          <a:extLst>
            <a:ext uri="{FF2B5EF4-FFF2-40B4-BE49-F238E27FC236}">
              <a16:creationId xmlns:a16="http://schemas.microsoft.com/office/drawing/2014/main" id="{5F3CC5B7-2C33-4386-B6FA-85909842340E}"/>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4" name="Line 635">
          <a:extLst>
            <a:ext uri="{FF2B5EF4-FFF2-40B4-BE49-F238E27FC236}">
              <a16:creationId xmlns:a16="http://schemas.microsoft.com/office/drawing/2014/main" id="{A8C1CA45-983B-4BA4-982A-AB496E653F95}"/>
            </a:ext>
          </a:extLst>
        </xdr:cNvPr>
        <xdr:cNvSpPr>
          <a:spLocks noChangeShapeType="1"/>
        </xdr:cNvSpPr>
      </xdr:nvSpPr>
      <xdr:spPr bwMode="auto">
        <a:xfrm flipV="1">
          <a:off x="11172825" y="83629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60</xdr:row>
      <xdr:rowOff>0</xdr:rowOff>
    </xdr:from>
    <xdr:to>
      <xdr:col>39</xdr:col>
      <xdr:colOff>0</xdr:colOff>
      <xdr:row>60</xdr:row>
      <xdr:rowOff>0</xdr:rowOff>
    </xdr:to>
    <xdr:sp macro="" textlink="">
      <xdr:nvSpPr>
        <xdr:cNvPr id="635" name="Dessin 12">
          <a:extLst>
            <a:ext uri="{FF2B5EF4-FFF2-40B4-BE49-F238E27FC236}">
              <a16:creationId xmlns:a16="http://schemas.microsoft.com/office/drawing/2014/main" id="{E498A8EC-6D03-46A9-96EA-E11C8CA7774E}"/>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6" name="Dessin 12">
          <a:extLst>
            <a:ext uri="{FF2B5EF4-FFF2-40B4-BE49-F238E27FC236}">
              <a16:creationId xmlns:a16="http://schemas.microsoft.com/office/drawing/2014/main" id="{78D65CD4-8F18-415A-B6C3-CE8AA691A7E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7" name="Dessin 12">
          <a:extLst>
            <a:ext uri="{FF2B5EF4-FFF2-40B4-BE49-F238E27FC236}">
              <a16:creationId xmlns:a16="http://schemas.microsoft.com/office/drawing/2014/main" id="{4C78E3D7-9CC5-4E84-82E8-AB4D81099B1F}"/>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8" name="Dessin 12">
          <a:extLst>
            <a:ext uri="{FF2B5EF4-FFF2-40B4-BE49-F238E27FC236}">
              <a16:creationId xmlns:a16="http://schemas.microsoft.com/office/drawing/2014/main" id="{90FF7313-79CF-4940-864B-C5BDBB58320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39" name="Dessin 94">
          <a:extLst>
            <a:ext uri="{FF2B5EF4-FFF2-40B4-BE49-F238E27FC236}">
              <a16:creationId xmlns:a16="http://schemas.microsoft.com/office/drawing/2014/main" id="{BAB3BF77-52BB-4A18-B23B-3587DD09E34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0" name="Dessin 94">
          <a:extLst>
            <a:ext uri="{FF2B5EF4-FFF2-40B4-BE49-F238E27FC236}">
              <a16:creationId xmlns:a16="http://schemas.microsoft.com/office/drawing/2014/main" id="{B22B4B44-8330-4B88-9356-BBF6E96FD9BC}"/>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1" name="Dessin 12">
          <a:extLst>
            <a:ext uri="{FF2B5EF4-FFF2-40B4-BE49-F238E27FC236}">
              <a16:creationId xmlns:a16="http://schemas.microsoft.com/office/drawing/2014/main" id="{7381725B-805F-421B-B774-AA7A71D05BD2}"/>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2" name="Dessin 12">
          <a:extLst>
            <a:ext uri="{FF2B5EF4-FFF2-40B4-BE49-F238E27FC236}">
              <a16:creationId xmlns:a16="http://schemas.microsoft.com/office/drawing/2014/main" id="{4F515BF0-49C7-4E99-A11A-509D37833CC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3" name="Dessin 12">
          <a:extLst>
            <a:ext uri="{FF2B5EF4-FFF2-40B4-BE49-F238E27FC236}">
              <a16:creationId xmlns:a16="http://schemas.microsoft.com/office/drawing/2014/main" id="{8ED0D620-EDA7-4D5C-B7AA-FB974AA947B2}"/>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4" name="Dessin 12">
          <a:extLst>
            <a:ext uri="{FF2B5EF4-FFF2-40B4-BE49-F238E27FC236}">
              <a16:creationId xmlns:a16="http://schemas.microsoft.com/office/drawing/2014/main" id="{E5463542-35AA-49BC-B011-F7ED3EE00750}"/>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5" name="Dessin 12">
          <a:extLst>
            <a:ext uri="{FF2B5EF4-FFF2-40B4-BE49-F238E27FC236}">
              <a16:creationId xmlns:a16="http://schemas.microsoft.com/office/drawing/2014/main" id="{E28F7696-2D89-410B-A287-A3575DB54E93}"/>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6" name="Dessin 12">
          <a:extLst>
            <a:ext uri="{FF2B5EF4-FFF2-40B4-BE49-F238E27FC236}">
              <a16:creationId xmlns:a16="http://schemas.microsoft.com/office/drawing/2014/main" id="{971B6F17-27C3-436E-8120-0E57186A30A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7" name="Dessin 12">
          <a:extLst>
            <a:ext uri="{FF2B5EF4-FFF2-40B4-BE49-F238E27FC236}">
              <a16:creationId xmlns:a16="http://schemas.microsoft.com/office/drawing/2014/main" id="{EF1EA217-F630-4313-ADFE-638406854245}"/>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8" name="Dessin 12">
          <a:extLst>
            <a:ext uri="{FF2B5EF4-FFF2-40B4-BE49-F238E27FC236}">
              <a16:creationId xmlns:a16="http://schemas.microsoft.com/office/drawing/2014/main" id="{F43FFD75-8260-47F7-AB6D-86B1DB665E5E}"/>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49" name="Dessin 12">
          <a:extLst>
            <a:ext uri="{FF2B5EF4-FFF2-40B4-BE49-F238E27FC236}">
              <a16:creationId xmlns:a16="http://schemas.microsoft.com/office/drawing/2014/main" id="{CBE48706-5476-4F36-B9AF-FDDB553553DB}"/>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0" name="Dessin 12">
          <a:extLst>
            <a:ext uri="{FF2B5EF4-FFF2-40B4-BE49-F238E27FC236}">
              <a16:creationId xmlns:a16="http://schemas.microsoft.com/office/drawing/2014/main" id="{47D26FE6-5F9C-4390-84BA-45D1E9ED89E6}"/>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1" name="Dessin 12">
          <a:extLst>
            <a:ext uri="{FF2B5EF4-FFF2-40B4-BE49-F238E27FC236}">
              <a16:creationId xmlns:a16="http://schemas.microsoft.com/office/drawing/2014/main" id="{6713F1EA-EC7B-4CAE-8DAD-5BFC686C680D}"/>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2" name="Dessin 12">
          <a:extLst>
            <a:ext uri="{FF2B5EF4-FFF2-40B4-BE49-F238E27FC236}">
              <a16:creationId xmlns:a16="http://schemas.microsoft.com/office/drawing/2014/main" id="{490EFB4F-EEEA-4818-8FE4-7DFCF685ABC4}"/>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3" name="Dessin 12">
          <a:extLst>
            <a:ext uri="{FF2B5EF4-FFF2-40B4-BE49-F238E27FC236}">
              <a16:creationId xmlns:a16="http://schemas.microsoft.com/office/drawing/2014/main" id="{9F0F0279-3584-4A2B-B29C-B74AC1B9D83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654" name="Dessin 12">
          <a:extLst>
            <a:ext uri="{FF2B5EF4-FFF2-40B4-BE49-F238E27FC236}">
              <a16:creationId xmlns:a16="http://schemas.microsoft.com/office/drawing/2014/main" id="{096E2439-EF02-42AC-B667-EB75A28AF937}"/>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11</xdr:row>
      <xdr:rowOff>0</xdr:rowOff>
    </xdr:from>
    <xdr:to>
      <xdr:col>39</xdr:col>
      <xdr:colOff>0</xdr:colOff>
      <xdr:row>12</xdr:row>
      <xdr:rowOff>9525</xdr:rowOff>
    </xdr:to>
    <xdr:sp macro="" textlink="">
      <xdr:nvSpPr>
        <xdr:cNvPr id="655" name="Dessin 3">
          <a:extLst>
            <a:ext uri="{FF2B5EF4-FFF2-40B4-BE49-F238E27FC236}">
              <a16:creationId xmlns:a16="http://schemas.microsoft.com/office/drawing/2014/main" id="{014F0832-A82C-4C90-A165-EB440344C503}"/>
            </a:ext>
          </a:extLst>
        </xdr:cNvPr>
        <xdr:cNvSpPr>
          <a:spLocks/>
        </xdr:cNvSpPr>
      </xdr:nvSpPr>
      <xdr:spPr bwMode="auto">
        <a:xfrm>
          <a:off x="11172825" y="21336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13</xdr:row>
      <xdr:rowOff>0</xdr:rowOff>
    </xdr:from>
    <xdr:to>
      <xdr:col>39</xdr:col>
      <xdr:colOff>0</xdr:colOff>
      <xdr:row>14</xdr:row>
      <xdr:rowOff>9525</xdr:rowOff>
    </xdr:to>
    <xdr:sp macro="" textlink="">
      <xdr:nvSpPr>
        <xdr:cNvPr id="656" name="Dessin 4">
          <a:extLst>
            <a:ext uri="{FF2B5EF4-FFF2-40B4-BE49-F238E27FC236}">
              <a16:creationId xmlns:a16="http://schemas.microsoft.com/office/drawing/2014/main" id="{E4D8EE66-EE83-492C-922B-0C10E3205E7F}"/>
            </a:ext>
          </a:extLst>
        </xdr:cNvPr>
        <xdr:cNvSpPr>
          <a:spLocks/>
        </xdr:cNvSpPr>
      </xdr:nvSpPr>
      <xdr:spPr bwMode="auto">
        <a:xfrm>
          <a:off x="11172825" y="2362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15</xdr:row>
      <xdr:rowOff>0</xdr:rowOff>
    </xdr:from>
    <xdr:to>
      <xdr:col>39</xdr:col>
      <xdr:colOff>0</xdr:colOff>
      <xdr:row>16</xdr:row>
      <xdr:rowOff>9525</xdr:rowOff>
    </xdr:to>
    <xdr:sp macro="" textlink="">
      <xdr:nvSpPr>
        <xdr:cNvPr id="657" name="Dessin 5">
          <a:extLst>
            <a:ext uri="{FF2B5EF4-FFF2-40B4-BE49-F238E27FC236}">
              <a16:creationId xmlns:a16="http://schemas.microsoft.com/office/drawing/2014/main" id="{22DCAE36-2B8C-4228-9976-ADB2DF1674DA}"/>
            </a:ext>
          </a:extLst>
        </xdr:cNvPr>
        <xdr:cNvSpPr>
          <a:spLocks/>
        </xdr:cNvSpPr>
      </xdr:nvSpPr>
      <xdr:spPr bwMode="auto">
        <a:xfrm>
          <a:off x="11172825" y="2590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17</xdr:row>
      <xdr:rowOff>0</xdr:rowOff>
    </xdr:from>
    <xdr:to>
      <xdr:col>39</xdr:col>
      <xdr:colOff>0</xdr:colOff>
      <xdr:row>18</xdr:row>
      <xdr:rowOff>9525</xdr:rowOff>
    </xdr:to>
    <xdr:sp macro="" textlink="">
      <xdr:nvSpPr>
        <xdr:cNvPr id="658" name="Dessin 6">
          <a:extLst>
            <a:ext uri="{FF2B5EF4-FFF2-40B4-BE49-F238E27FC236}">
              <a16:creationId xmlns:a16="http://schemas.microsoft.com/office/drawing/2014/main" id="{37B15CA5-2C25-412B-8446-C03B054056D8}"/>
            </a:ext>
          </a:extLst>
        </xdr:cNvPr>
        <xdr:cNvSpPr>
          <a:spLocks/>
        </xdr:cNvSpPr>
      </xdr:nvSpPr>
      <xdr:spPr bwMode="auto">
        <a:xfrm>
          <a:off x="11172825" y="28194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19</xdr:row>
      <xdr:rowOff>0</xdr:rowOff>
    </xdr:from>
    <xdr:to>
      <xdr:col>39</xdr:col>
      <xdr:colOff>0</xdr:colOff>
      <xdr:row>20</xdr:row>
      <xdr:rowOff>9525</xdr:rowOff>
    </xdr:to>
    <xdr:sp macro="" textlink="">
      <xdr:nvSpPr>
        <xdr:cNvPr id="659" name="Dessin 7">
          <a:extLst>
            <a:ext uri="{FF2B5EF4-FFF2-40B4-BE49-F238E27FC236}">
              <a16:creationId xmlns:a16="http://schemas.microsoft.com/office/drawing/2014/main" id="{3E519465-C354-4FB3-88DF-78CCD99DBA03}"/>
            </a:ext>
          </a:extLst>
        </xdr:cNvPr>
        <xdr:cNvSpPr>
          <a:spLocks/>
        </xdr:cNvSpPr>
      </xdr:nvSpPr>
      <xdr:spPr bwMode="auto">
        <a:xfrm>
          <a:off x="11172825" y="30480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21</xdr:row>
      <xdr:rowOff>0</xdr:rowOff>
    </xdr:from>
    <xdr:to>
      <xdr:col>39</xdr:col>
      <xdr:colOff>0</xdr:colOff>
      <xdr:row>22</xdr:row>
      <xdr:rowOff>9525</xdr:rowOff>
    </xdr:to>
    <xdr:sp macro="" textlink="">
      <xdr:nvSpPr>
        <xdr:cNvPr id="660" name="Dessin 8">
          <a:extLst>
            <a:ext uri="{FF2B5EF4-FFF2-40B4-BE49-F238E27FC236}">
              <a16:creationId xmlns:a16="http://schemas.microsoft.com/office/drawing/2014/main" id="{A30C825C-89DB-42B9-9ADB-AD3E1B4BB941}"/>
            </a:ext>
          </a:extLst>
        </xdr:cNvPr>
        <xdr:cNvSpPr>
          <a:spLocks/>
        </xdr:cNvSpPr>
      </xdr:nvSpPr>
      <xdr:spPr bwMode="auto">
        <a:xfrm>
          <a:off x="11172825" y="32766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23</xdr:row>
      <xdr:rowOff>0</xdr:rowOff>
    </xdr:from>
    <xdr:to>
      <xdr:col>39</xdr:col>
      <xdr:colOff>0</xdr:colOff>
      <xdr:row>24</xdr:row>
      <xdr:rowOff>9525</xdr:rowOff>
    </xdr:to>
    <xdr:sp macro="" textlink="">
      <xdr:nvSpPr>
        <xdr:cNvPr id="661" name="Dessin 9">
          <a:extLst>
            <a:ext uri="{FF2B5EF4-FFF2-40B4-BE49-F238E27FC236}">
              <a16:creationId xmlns:a16="http://schemas.microsoft.com/office/drawing/2014/main" id="{C4B0A3EF-9C85-4482-AB9D-930FA1C02EB8}"/>
            </a:ext>
          </a:extLst>
        </xdr:cNvPr>
        <xdr:cNvSpPr>
          <a:spLocks/>
        </xdr:cNvSpPr>
      </xdr:nvSpPr>
      <xdr:spPr bwMode="auto">
        <a:xfrm>
          <a:off x="11172825" y="3505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25</xdr:row>
      <xdr:rowOff>0</xdr:rowOff>
    </xdr:from>
    <xdr:to>
      <xdr:col>39</xdr:col>
      <xdr:colOff>0</xdr:colOff>
      <xdr:row>26</xdr:row>
      <xdr:rowOff>9525</xdr:rowOff>
    </xdr:to>
    <xdr:sp macro="" textlink="">
      <xdr:nvSpPr>
        <xdr:cNvPr id="662" name="Dessin 10">
          <a:extLst>
            <a:ext uri="{FF2B5EF4-FFF2-40B4-BE49-F238E27FC236}">
              <a16:creationId xmlns:a16="http://schemas.microsoft.com/office/drawing/2014/main" id="{48849A99-4EFD-4E0A-BF97-D917D6A8C63D}"/>
            </a:ext>
          </a:extLst>
        </xdr:cNvPr>
        <xdr:cNvSpPr>
          <a:spLocks/>
        </xdr:cNvSpPr>
      </xdr:nvSpPr>
      <xdr:spPr bwMode="auto">
        <a:xfrm>
          <a:off x="11172825" y="3733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27</xdr:row>
      <xdr:rowOff>0</xdr:rowOff>
    </xdr:from>
    <xdr:to>
      <xdr:col>39</xdr:col>
      <xdr:colOff>0</xdr:colOff>
      <xdr:row>28</xdr:row>
      <xdr:rowOff>9525</xdr:rowOff>
    </xdr:to>
    <xdr:sp macro="" textlink="">
      <xdr:nvSpPr>
        <xdr:cNvPr id="663" name="Dessin 11">
          <a:extLst>
            <a:ext uri="{FF2B5EF4-FFF2-40B4-BE49-F238E27FC236}">
              <a16:creationId xmlns:a16="http://schemas.microsoft.com/office/drawing/2014/main" id="{06B11148-960B-427A-A004-1FD9655C6439}"/>
            </a:ext>
          </a:extLst>
        </xdr:cNvPr>
        <xdr:cNvSpPr>
          <a:spLocks/>
        </xdr:cNvSpPr>
      </xdr:nvSpPr>
      <xdr:spPr bwMode="auto">
        <a:xfrm>
          <a:off x="11172825" y="39624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29</xdr:row>
      <xdr:rowOff>0</xdr:rowOff>
    </xdr:from>
    <xdr:to>
      <xdr:col>39</xdr:col>
      <xdr:colOff>0</xdr:colOff>
      <xdr:row>30</xdr:row>
      <xdr:rowOff>0</xdr:rowOff>
    </xdr:to>
    <xdr:sp macro="" textlink="">
      <xdr:nvSpPr>
        <xdr:cNvPr id="664" name="Dessin 12">
          <a:extLst>
            <a:ext uri="{FF2B5EF4-FFF2-40B4-BE49-F238E27FC236}">
              <a16:creationId xmlns:a16="http://schemas.microsoft.com/office/drawing/2014/main" id="{9E4A9340-1FD6-4EC8-BC51-E1C182530A2A}"/>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5" name="Dessin 13">
          <a:extLst>
            <a:ext uri="{FF2B5EF4-FFF2-40B4-BE49-F238E27FC236}">
              <a16:creationId xmlns:a16="http://schemas.microsoft.com/office/drawing/2014/main" id="{4F43384E-6D82-4014-82B6-6527DC25EBFF}"/>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6" name="Dessin 14">
          <a:extLst>
            <a:ext uri="{FF2B5EF4-FFF2-40B4-BE49-F238E27FC236}">
              <a16:creationId xmlns:a16="http://schemas.microsoft.com/office/drawing/2014/main" id="{0EBE80B6-5DCB-46AD-85EC-CD7695DC92A1}"/>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7" name="Dessin 15">
          <a:extLst>
            <a:ext uri="{FF2B5EF4-FFF2-40B4-BE49-F238E27FC236}">
              <a16:creationId xmlns:a16="http://schemas.microsoft.com/office/drawing/2014/main" id="{5C10C339-DB96-402A-8F32-44E28C828E34}"/>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8" name="Dessin 16">
          <a:extLst>
            <a:ext uri="{FF2B5EF4-FFF2-40B4-BE49-F238E27FC236}">
              <a16:creationId xmlns:a16="http://schemas.microsoft.com/office/drawing/2014/main" id="{741352D2-AF03-4BEB-8830-318F8BDB2DF4}"/>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69" name="Dessin 17">
          <a:extLst>
            <a:ext uri="{FF2B5EF4-FFF2-40B4-BE49-F238E27FC236}">
              <a16:creationId xmlns:a16="http://schemas.microsoft.com/office/drawing/2014/main" id="{AD9DED1E-518F-44B3-AC2E-B87E1CDF506C}"/>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0" name="Dessin 18">
          <a:extLst>
            <a:ext uri="{FF2B5EF4-FFF2-40B4-BE49-F238E27FC236}">
              <a16:creationId xmlns:a16="http://schemas.microsoft.com/office/drawing/2014/main" id="{AFF1E674-D688-4BB4-81EB-16779B48B39C}"/>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1" name="Dessin 19">
          <a:extLst>
            <a:ext uri="{FF2B5EF4-FFF2-40B4-BE49-F238E27FC236}">
              <a16:creationId xmlns:a16="http://schemas.microsoft.com/office/drawing/2014/main" id="{B8B128E8-D040-4ED7-AE30-D45C053B78AD}"/>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2" name="Dessin 20">
          <a:extLst>
            <a:ext uri="{FF2B5EF4-FFF2-40B4-BE49-F238E27FC236}">
              <a16:creationId xmlns:a16="http://schemas.microsoft.com/office/drawing/2014/main" id="{47CFFEB0-DD74-49D4-A43E-290C74C7B2E4}"/>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3" name="Dessin 21">
          <a:extLst>
            <a:ext uri="{FF2B5EF4-FFF2-40B4-BE49-F238E27FC236}">
              <a16:creationId xmlns:a16="http://schemas.microsoft.com/office/drawing/2014/main" id="{E6B364F1-D27C-4383-AF35-13363495C069}"/>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4" name="Dessin 22">
          <a:extLst>
            <a:ext uri="{FF2B5EF4-FFF2-40B4-BE49-F238E27FC236}">
              <a16:creationId xmlns:a16="http://schemas.microsoft.com/office/drawing/2014/main" id="{85D67B98-61AC-4F7C-82EE-57F98C5111BF}"/>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30</xdr:row>
      <xdr:rowOff>0</xdr:rowOff>
    </xdr:from>
    <xdr:to>
      <xdr:col>39</xdr:col>
      <xdr:colOff>0</xdr:colOff>
      <xdr:row>30</xdr:row>
      <xdr:rowOff>0</xdr:rowOff>
    </xdr:to>
    <xdr:sp macro="" textlink="">
      <xdr:nvSpPr>
        <xdr:cNvPr id="675" name="Dessin 23">
          <a:extLst>
            <a:ext uri="{FF2B5EF4-FFF2-40B4-BE49-F238E27FC236}">
              <a16:creationId xmlns:a16="http://schemas.microsoft.com/office/drawing/2014/main" id="{C90ACEB9-58A2-4556-B15E-CDB3ECC9FEB8}"/>
            </a:ext>
          </a:extLst>
        </xdr:cNvPr>
        <xdr:cNvSpPr>
          <a:spLocks/>
        </xdr:cNvSpPr>
      </xdr:nvSpPr>
      <xdr:spPr bwMode="auto">
        <a:xfrm>
          <a:off x="11172825" y="4391025"/>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6" name="Line 677">
          <a:extLst>
            <a:ext uri="{FF2B5EF4-FFF2-40B4-BE49-F238E27FC236}">
              <a16:creationId xmlns:a16="http://schemas.microsoft.com/office/drawing/2014/main" id="{CD377764-D1D4-4567-BB2F-E29CD802D5E1}"/>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7" name="Line 678">
          <a:extLst>
            <a:ext uri="{FF2B5EF4-FFF2-40B4-BE49-F238E27FC236}">
              <a16:creationId xmlns:a16="http://schemas.microsoft.com/office/drawing/2014/main" id="{714FAAF8-A537-4C92-B053-684A10FA9242}"/>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8" name="Line 679">
          <a:extLst>
            <a:ext uri="{FF2B5EF4-FFF2-40B4-BE49-F238E27FC236}">
              <a16:creationId xmlns:a16="http://schemas.microsoft.com/office/drawing/2014/main" id="{BDA5B92E-5148-4E3F-86F7-21A4BB36586B}"/>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79" name="Line 680">
          <a:extLst>
            <a:ext uri="{FF2B5EF4-FFF2-40B4-BE49-F238E27FC236}">
              <a16:creationId xmlns:a16="http://schemas.microsoft.com/office/drawing/2014/main" id="{D4278C63-22B2-42BD-B36D-9C5440E0C5F2}"/>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0" name="Line 681">
          <a:extLst>
            <a:ext uri="{FF2B5EF4-FFF2-40B4-BE49-F238E27FC236}">
              <a16:creationId xmlns:a16="http://schemas.microsoft.com/office/drawing/2014/main" id="{95C8429B-93B8-4751-B8BF-EC6B5DE6D538}"/>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1" name="Line 682">
          <a:extLst>
            <a:ext uri="{FF2B5EF4-FFF2-40B4-BE49-F238E27FC236}">
              <a16:creationId xmlns:a16="http://schemas.microsoft.com/office/drawing/2014/main" id="{E1021C1B-5CB2-4DE4-BA9F-1AD50C7099C8}"/>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2" name="Line 683">
          <a:extLst>
            <a:ext uri="{FF2B5EF4-FFF2-40B4-BE49-F238E27FC236}">
              <a16:creationId xmlns:a16="http://schemas.microsoft.com/office/drawing/2014/main" id="{0C673FA1-15F0-48BB-BE05-B3C638539750}"/>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3" name="Line 684">
          <a:extLst>
            <a:ext uri="{FF2B5EF4-FFF2-40B4-BE49-F238E27FC236}">
              <a16:creationId xmlns:a16="http://schemas.microsoft.com/office/drawing/2014/main" id="{0F0591AD-796E-48B9-9999-48727ED5BDEC}"/>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4" name="Line 685">
          <a:extLst>
            <a:ext uri="{FF2B5EF4-FFF2-40B4-BE49-F238E27FC236}">
              <a16:creationId xmlns:a16="http://schemas.microsoft.com/office/drawing/2014/main" id="{F71BE251-E945-4125-9F56-334F26991EFB}"/>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5" name="Line 686">
          <a:extLst>
            <a:ext uri="{FF2B5EF4-FFF2-40B4-BE49-F238E27FC236}">
              <a16:creationId xmlns:a16="http://schemas.microsoft.com/office/drawing/2014/main" id="{86E81F69-EE40-4144-B1D0-FC735ABB3F2A}"/>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6" name="Line 687">
          <a:extLst>
            <a:ext uri="{FF2B5EF4-FFF2-40B4-BE49-F238E27FC236}">
              <a16:creationId xmlns:a16="http://schemas.microsoft.com/office/drawing/2014/main" id="{D24BA441-E1AF-4475-A947-C0D14A62A59D}"/>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7" name="Line 688">
          <a:extLst>
            <a:ext uri="{FF2B5EF4-FFF2-40B4-BE49-F238E27FC236}">
              <a16:creationId xmlns:a16="http://schemas.microsoft.com/office/drawing/2014/main" id="{1CEE88C4-57EC-4735-8D96-ED5A536B5AA0}"/>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8" name="Line 689">
          <a:extLst>
            <a:ext uri="{FF2B5EF4-FFF2-40B4-BE49-F238E27FC236}">
              <a16:creationId xmlns:a16="http://schemas.microsoft.com/office/drawing/2014/main" id="{3FE66F1C-6A7F-4948-9E32-A4B12B99C1CB}"/>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89" name="Line 690">
          <a:extLst>
            <a:ext uri="{FF2B5EF4-FFF2-40B4-BE49-F238E27FC236}">
              <a16:creationId xmlns:a16="http://schemas.microsoft.com/office/drawing/2014/main" id="{82DF1D59-8E6B-4122-9323-4BCED6928B1E}"/>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90" name="Line 691">
          <a:extLst>
            <a:ext uri="{FF2B5EF4-FFF2-40B4-BE49-F238E27FC236}">
              <a16:creationId xmlns:a16="http://schemas.microsoft.com/office/drawing/2014/main" id="{90334AFC-43AF-4647-9ABD-74C376D99D8C}"/>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91" name="Line 692">
          <a:extLst>
            <a:ext uri="{FF2B5EF4-FFF2-40B4-BE49-F238E27FC236}">
              <a16:creationId xmlns:a16="http://schemas.microsoft.com/office/drawing/2014/main" id="{9C96127B-B0AA-4F03-9C1E-5B325AEE7777}"/>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10</xdr:row>
      <xdr:rowOff>171450</xdr:rowOff>
    </xdr:from>
    <xdr:to>
      <xdr:col>39</xdr:col>
      <xdr:colOff>0</xdr:colOff>
      <xdr:row>11</xdr:row>
      <xdr:rowOff>0</xdr:rowOff>
    </xdr:to>
    <xdr:sp macro="" textlink="">
      <xdr:nvSpPr>
        <xdr:cNvPr id="692" name="Line 693">
          <a:extLst>
            <a:ext uri="{FF2B5EF4-FFF2-40B4-BE49-F238E27FC236}">
              <a16:creationId xmlns:a16="http://schemas.microsoft.com/office/drawing/2014/main" id="{F05F7D0E-4293-46CA-AE81-382A1CD4942C}"/>
            </a:ext>
          </a:extLst>
        </xdr:cNvPr>
        <xdr:cNvSpPr>
          <a:spLocks noChangeShapeType="1"/>
        </xdr:cNvSpPr>
      </xdr:nvSpPr>
      <xdr:spPr bwMode="auto">
        <a:xfrm flipV="1">
          <a:off x="11172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3" name="Line 694">
          <a:extLst>
            <a:ext uri="{FF2B5EF4-FFF2-40B4-BE49-F238E27FC236}">
              <a16:creationId xmlns:a16="http://schemas.microsoft.com/office/drawing/2014/main" id="{CCB74D13-B11F-4DCB-81E1-A419DCA09D2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4" name="Line 695">
          <a:extLst>
            <a:ext uri="{FF2B5EF4-FFF2-40B4-BE49-F238E27FC236}">
              <a16:creationId xmlns:a16="http://schemas.microsoft.com/office/drawing/2014/main" id="{AC02BAA0-19CF-480C-A581-EB482FD32DF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5" name="Line 696">
          <a:extLst>
            <a:ext uri="{FF2B5EF4-FFF2-40B4-BE49-F238E27FC236}">
              <a16:creationId xmlns:a16="http://schemas.microsoft.com/office/drawing/2014/main" id="{CD0848E7-1B39-4EEC-A2C5-D0121FFCCF2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6" name="Line 697">
          <a:extLst>
            <a:ext uri="{FF2B5EF4-FFF2-40B4-BE49-F238E27FC236}">
              <a16:creationId xmlns:a16="http://schemas.microsoft.com/office/drawing/2014/main" id="{15DDD90A-3340-49D0-8689-F5D11728187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7" name="Line 698">
          <a:extLst>
            <a:ext uri="{FF2B5EF4-FFF2-40B4-BE49-F238E27FC236}">
              <a16:creationId xmlns:a16="http://schemas.microsoft.com/office/drawing/2014/main" id="{D0ED0CB6-2F9D-4C00-93D4-CC022375257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8" name="Line 699">
          <a:extLst>
            <a:ext uri="{FF2B5EF4-FFF2-40B4-BE49-F238E27FC236}">
              <a16:creationId xmlns:a16="http://schemas.microsoft.com/office/drawing/2014/main" id="{85537536-8276-4861-98A7-8216324176A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699" name="Line 700">
          <a:extLst>
            <a:ext uri="{FF2B5EF4-FFF2-40B4-BE49-F238E27FC236}">
              <a16:creationId xmlns:a16="http://schemas.microsoft.com/office/drawing/2014/main" id="{69D8F89A-3A72-403F-848E-266EF99BCB6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0" name="Line 701">
          <a:extLst>
            <a:ext uri="{FF2B5EF4-FFF2-40B4-BE49-F238E27FC236}">
              <a16:creationId xmlns:a16="http://schemas.microsoft.com/office/drawing/2014/main" id="{01A18770-396B-4BCF-BD38-1767FA5565D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1" name="Line 702">
          <a:extLst>
            <a:ext uri="{FF2B5EF4-FFF2-40B4-BE49-F238E27FC236}">
              <a16:creationId xmlns:a16="http://schemas.microsoft.com/office/drawing/2014/main" id="{353C3E51-4E92-4203-A7B9-94FC9C7DE4C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2" name="Line 703">
          <a:extLst>
            <a:ext uri="{FF2B5EF4-FFF2-40B4-BE49-F238E27FC236}">
              <a16:creationId xmlns:a16="http://schemas.microsoft.com/office/drawing/2014/main" id="{21577822-E487-49CD-BC3C-FA089A97EB6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3" name="Line 704">
          <a:extLst>
            <a:ext uri="{FF2B5EF4-FFF2-40B4-BE49-F238E27FC236}">
              <a16:creationId xmlns:a16="http://schemas.microsoft.com/office/drawing/2014/main" id="{8C13BD14-C506-4679-A17B-0B8FBACA16E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4" name="Line 705">
          <a:extLst>
            <a:ext uri="{FF2B5EF4-FFF2-40B4-BE49-F238E27FC236}">
              <a16:creationId xmlns:a16="http://schemas.microsoft.com/office/drawing/2014/main" id="{93722849-F6F3-4A02-8576-EFB8752BA65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5" name="Line 706">
          <a:extLst>
            <a:ext uri="{FF2B5EF4-FFF2-40B4-BE49-F238E27FC236}">
              <a16:creationId xmlns:a16="http://schemas.microsoft.com/office/drawing/2014/main" id="{951973A8-3EB5-45E5-8A1E-B08BD105F19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6" name="Line 707">
          <a:extLst>
            <a:ext uri="{FF2B5EF4-FFF2-40B4-BE49-F238E27FC236}">
              <a16:creationId xmlns:a16="http://schemas.microsoft.com/office/drawing/2014/main" id="{AADC5E4A-FD08-43F5-89BE-4EFD2CC4771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7" name="Line 708">
          <a:extLst>
            <a:ext uri="{FF2B5EF4-FFF2-40B4-BE49-F238E27FC236}">
              <a16:creationId xmlns:a16="http://schemas.microsoft.com/office/drawing/2014/main" id="{66147C64-B07A-40AB-A9B3-13EBDFCB5F07}"/>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8" name="Line 709">
          <a:extLst>
            <a:ext uri="{FF2B5EF4-FFF2-40B4-BE49-F238E27FC236}">
              <a16:creationId xmlns:a16="http://schemas.microsoft.com/office/drawing/2014/main" id="{6CC9D34E-B310-4365-950A-6B2BDF42988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09" name="Line 710">
          <a:extLst>
            <a:ext uri="{FF2B5EF4-FFF2-40B4-BE49-F238E27FC236}">
              <a16:creationId xmlns:a16="http://schemas.microsoft.com/office/drawing/2014/main" id="{C0A4BE77-0518-4703-804B-FA408C1C0D6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0" name="Line 711">
          <a:extLst>
            <a:ext uri="{FF2B5EF4-FFF2-40B4-BE49-F238E27FC236}">
              <a16:creationId xmlns:a16="http://schemas.microsoft.com/office/drawing/2014/main" id="{6A56A459-502E-4252-9B8E-F251B0D83D5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19</xdr:row>
      <xdr:rowOff>0</xdr:rowOff>
    </xdr:from>
    <xdr:to>
      <xdr:col>39</xdr:col>
      <xdr:colOff>0</xdr:colOff>
      <xdr:row>20</xdr:row>
      <xdr:rowOff>9525</xdr:rowOff>
    </xdr:to>
    <xdr:sp macro="" textlink="">
      <xdr:nvSpPr>
        <xdr:cNvPr id="711" name="Dessin 67">
          <a:extLst>
            <a:ext uri="{FF2B5EF4-FFF2-40B4-BE49-F238E27FC236}">
              <a16:creationId xmlns:a16="http://schemas.microsoft.com/office/drawing/2014/main" id="{A73E6F12-6869-4ECE-A226-D16FB736F6D8}"/>
            </a:ext>
          </a:extLst>
        </xdr:cNvPr>
        <xdr:cNvSpPr>
          <a:spLocks/>
        </xdr:cNvSpPr>
      </xdr:nvSpPr>
      <xdr:spPr bwMode="auto">
        <a:xfrm>
          <a:off x="11172825" y="30480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12" name="Line 713">
          <a:extLst>
            <a:ext uri="{FF2B5EF4-FFF2-40B4-BE49-F238E27FC236}">
              <a16:creationId xmlns:a16="http://schemas.microsoft.com/office/drawing/2014/main" id="{DCA4CAB4-6FB7-4AC2-AB15-50261951FD5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3" name="Line 714">
          <a:extLst>
            <a:ext uri="{FF2B5EF4-FFF2-40B4-BE49-F238E27FC236}">
              <a16:creationId xmlns:a16="http://schemas.microsoft.com/office/drawing/2014/main" id="{9F23C9D9-987C-4E6C-8D0B-C04C48E2149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4" name="Line 715">
          <a:extLst>
            <a:ext uri="{FF2B5EF4-FFF2-40B4-BE49-F238E27FC236}">
              <a16:creationId xmlns:a16="http://schemas.microsoft.com/office/drawing/2014/main" id="{4EC2C689-F6A0-4702-93D0-1C782D221F6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5" name="Line 716">
          <a:extLst>
            <a:ext uri="{FF2B5EF4-FFF2-40B4-BE49-F238E27FC236}">
              <a16:creationId xmlns:a16="http://schemas.microsoft.com/office/drawing/2014/main" id="{15B60490-4B98-485D-9379-48A1EEF7F78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6" name="Line 717">
          <a:extLst>
            <a:ext uri="{FF2B5EF4-FFF2-40B4-BE49-F238E27FC236}">
              <a16:creationId xmlns:a16="http://schemas.microsoft.com/office/drawing/2014/main" id="{341EBC37-6CF8-4ECD-89EF-6C4C9B6666C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7" name="Line 718">
          <a:extLst>
            <a:ext uri="{FF2B5EF4-FFF2-40B4-BE49-F238E27FC236}">
              <a16:creationId xmlns:a16="http://schemas.microsoft.com/office/drawing/2014/main" id="{868E9785-2B46-4A1B-B14B-84A46C4722C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8" name="Line 719">
          <a:extLst>
            <a:ext uri="{FF2B5EF4-FFF2-40B4-BE49-F238E27FC236}">
              <a16:creationId xmlns:a16="http://schemas.microsoft.com/office/drawing/2014/main" id="{721E8097-7AAF-409B-B80F-50D67CC53C9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19" name="Line 720">
          <a:extLst>
            <a:ext uri="{FF2B5EF4-FFF2-40B4-BE49-F238E27FC236}">
              <a16:creationId xmlns:a16="http://schemas.microsoft.com/office/drawing/2014/main" id="{630003DA-979B-46C8-A53D-F36580820C8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0" name="Line 721">
          <a:extLst>
            <a:ext uri="{FF2B5EF4-FFF2-40B4-BE49-F238E27FC236}">
              <a16:creationId xmlns:a16="http://schemas.microsoft.com/office/drawing/2014/main" id="{FB6DAE08-FE0D-4ED2-A257-985A21C9AD1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1" name="Line 722">
          <a:extLst>
            <a:ext uri="{FF2B5EF4-FFF2-40B4-BE49-F238E27FC236}">
              <a16:creationId xmlns:a16="http://schemas.microsoft.com/office/drawing/2014/main" id="{B86CB34C-1258-4116-994C-620F73FBC64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2" name="Line 723">
          <a:extLst>
            <a:ext uri="{FF2B5EF4-FFF2-40B4-BE49-F238E27FC236}">
              <a16:creationId xmlns:a16="http://schemas.microsoft.com/office/drawing/2014/main" id="{92C62F58-755D-4802-9341-C5FC03A25C3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3" name="Line 724">
          <a:extLst>
            <a:ext uri="{FF2B5EF4-FFF2-40B4-BE49-F238E27FC236}">
              <a16:creationId xmlns:a16="http://schemas.microsoft.com/office/drawing/2014/main" id="{CEE5F377-865D-488E-892B-BDCE56C1CAC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4" name="Line 725">
          <a:extLst>
            <a:ext uri="{FF2B5EF4-FFF2-40B4-BE49-F238E27FC236}">
              <a16:creationId xmlns:a16="http://schemas.microsoft.com/office/drawing/2014/main" id="{9C95353C-1AD4-4C01-BAC8-8234A790C1E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5" name="Line 726">
          <a:extLst>
            <a:ext uri="{FF2B5EF4-FFF2-40B4-BE49-F238E27FC236}">
              <a16:creationId xmlns:a16="http://schemas.microsoft.com/office/drawing/2014/main" id="{4E194610-C853-4EF7-97B7-85CF3880424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6" name="Line 727">
          <a:extLst>
            <a:ext uri="{FF2B5EF4-FFF2-40B4-BE49-F238E27FC236}">
              <a16:creationId xmlns:a16="http://schemas.microsoft.com/office/drawing/2014/main" id="{FAEF1258-BE07-40ED-BA38-5C88FE48B82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7" name="Line 728">
          <a:extLst>
            <a:ext uri="{FF2B5EF4-FFF2-40B4-BE49-F238E27FC236}">
              <a16:creationId xmlns:a16="http://schemas.microsoft.com/office/drawing/2014/main" id="{F567F20D-867C-4CC8-AD76-E30DC48F745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28" name="Dessin 92">
          <a:extLst>
            <a:ext uri="{FF2B5EF4-FFF2-40B4-BE49-F238E27FC236}">
              <a16:creationId xmlns:a16="http://schemas.microsoft.com/office/drawing/2014/main" id="{FBFDAFFF-396A-4FDB-8B87-236ED44D9610}"/>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29" name="Line 730">
          <a:extLst>
            <a:ext uri="{FF2B5EF4-FFF2-40B4-BE49-F238E27FC236}">
              <a16:creationId xmlns:a16="http://schemas.microsoft.com/office/drawing/2014/main" id="{666691FB-67A3-4433-8370-77AADAC801F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0" name="Line 731">
          <a:extLst>
            <a:ext uri="{FF2B5EF4-FFF2-40B4-BE49-F238E27FC236}">
              <a16:creationId xmlns:a16="http://schemas.microsoft.com/office/drawing/2014/main" id="{BD24C1CE-1CFC-4CCF-80B7-FAE26C80E96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1" name="Line 732">
          <a:extLst>
            <a:ext uri="{FF2B5EF4-FFF2-40B4-BE49-F238E27FC236}">
              <a16:creationId xmlns:a16="http://schemas.microsoft.com/office/drawing/2014/main" id="{79CFCADF-A409-4F97-98D5-FC546F814BC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2" name="Line 733">
          <a:extLst>
            <a:ext uri="{FF2B5EF4-FFF2-40B4-BE49-F238E27FC236}">
              <a16:creationId xmlns:a16="http://schemas.microsoft.com/office/drawing/2014/main" id="{0EA28E2D-EF69-419A-97C3-DA94429485A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3" name="Line 734">
          <a:extLst>
            <a:ext uri="{FF2B5EF4-FFF2-40B4-BE49-F238E27FC236}">
              <a16:creationId xmlns:a16="http://schemas.microsoft.com/office/drawing/2014/main" id="{0B28A218-DB6F-44A7-85F1-4F874E06616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4" name="Line 735">
          <a:extLst>
            <a:ext uri="{FF2B5EF4-FFF2-40B4-BE49-F238E27FC236}">
              <a16:creationId xmlns:a16="http://schemas.microsoft.com/office/drawing/2014/main" id="{B3538D0B-4426-434D-B80D-28CDDA81A3D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5" name="Line 736">
          <a:extLst>
            <a:ext uri="{FF2B5EF4-FFF2-40B4-BE49-F238E27FC236}">
              <a16:creationId xmlns:a16="http://schemas.microsoft.com/office/drawing/2014/main" id="{532DF423-214F-4560-8987-751B7C31E82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6" name="Line 737">
          <a:extLst>
            <a:ext uri="{FF2B5EF4-FFF2-40B4-BE49-F238E27FC236}">
              <a16:creationId xmlns:a16="http://schemas.microsoft.com/office/drawing/2014/main" id="{A758F861-F624-4224-9143-99A16D2D505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7" name="Line 738">
          <a:extLst>
            <a:ext uri="{FF2B5EF4-FFF2-40B4-BE49-F238E27FC236}">
              <a16:creationId xmlns:a16="http://schemas.microsoft.com/office/drawing/2014/main" id="{F640563D-A4AC-421C-85F9-F850B16DCDF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8" name="Line 739">
          <a:extLst>
            <a:ext uri="{FF2B5EF4-FFF2-40B4-BE49-F238E27FC236}">
              <a16:creationId xmlns:a16="http://schemas.microsoft.com/office/drawing/2014/main" id="{157BDE84-76E7-4910-A14D-EEA7D98CDC58}"/>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39" name="Line 740">
          <a:extLst>
            <a:ext uri="{FF2B5EF4-FFF2-40B4-BE49-F238E27FC236}">
              <a16:creationId xmlns:a16="http://schemas.microsoft.com/office/drawing/2014/main" id="{E33A77F1-4A11-4E3A-8E40-DED725E7C28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0" name="Line 741">
          <a:extLst>
            <a:ext uri="{FF2B5EF4-FFF2-40B4-BE49-F238E27FC236}">
              <a16:creationId xmlns:a16="http://schemas.microsoft.com/office/drawing/2014/main" id="{C8352B7E-2EB6-49B2-AD73-57B5ABAD15A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1" name="Line 742">
          <a:extLst>
            <a:ext uri="{FF2B5EF4-FFF2-40B4-BE49-F238E27FC236}">
              <a16:creationId xmlns:a16="http://schemas.microsoft.com/office/drawing/2014/main" id="{222F77AB-F390-4927-BA85-C50315B6291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2" name="Line 743">
          <a:extLst>
            <a:ext uri="{FF2B5EF4-FFF2-40B4-BE49-F238E27FC236}">
              <a16:creationId xmlns:a16="http://schemas.microsoft.com/office/drawing/2014/main" id="{424E53D5-0B90-44BD-819B-A6D4F8C6C48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3" name="Line 744">
          <a:extLst>
            <a:ext uri="{FF2B5EF4-FFF2-40B4-BE49-F238E27FC236}">
              <a16:creationId xmlns:a16="http://schemas.microsoft.com/office/drawing/2014/main" id="{686540C7-01FB-4F68-8B94-495354755B5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4" name="Line 745">
          <a:extLst>
            <a:ext uri="{FF2B5EF4-FFF2-40B4-BE49-F238E27FC236}">
              <a16:creationId xmlns:a16="http://schemas.microsoft.com/office/drawing/2014/main" id="{F9E89BF7-5E1F-49D3-8C80-BDA90B06341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5" name="Line 746">
          <a:extLst>
            <a:ext uri="{FF2B5EF4-FFF2-40B4-BE49-F238E27FC236}">
              <a16:creationId xmlns:a16="http://schemas.microsoft.com/office/drawing/2014/main" id="{0CA8C418-E49D-48F7-87DC-D00037EA1A6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6" name="Line 747">
          <a:extLst>
            <a:ext uri="{FF2B5EF4-FFF2-40B4-BE49-F238E27FC236}">
              <a16:creationId xmlns:a16="http://schemas.microsoft.com/office/drawing/2014/main" id="{86678FCA-7AF4-42CB-A71E-ECC939BBC24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7" name="Line 748">
          <a:extLst>
            <a:ext uri="{FF2B5EF4-FFF2-40B4-BE49-F238E27FC236}">
              <a16:creationId xmlns:a16="http://schemas.microsoft.com/office/drawing/2014/main" id="{DB338196-4EE4-413C-A5E6-A84015E318CF}"/>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8" name="Line 749">
          <a:extLst>
            <a:ext uri="{FF2B5EF4-FFF2-40B4-BE49-F238E27FC236}">
              <a16:creationId xmlns:a16="http://schemas.microsoft.com/office/drawing/2014/main" id="{F78F9001-2A53-4CAC-83E4-D898708575B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49" name="Line 750">
          <a:extLst>
            <a:ext uri="{FF2B5EF4-FFF2-40B4-BE49-F238E27FC236}">
              <a16:creationId xmlns:a16="http://schemas.microsoft.com/office/drawing/2014/main" id="{735FCB52-C7BB-498A-86A4-8BEB40F087A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0" name="Line 751">
          <a:extLst>
            <a:ext uri="{FF2B5EF4-FFF2-40B4-BE49-F238E27FC236}">
              <a16:creationId xmlns:a16="http://schemas.microsoft.com/office/drawing/2014/main" id="{3C811208-B04A-49F5-8378-E0A1CC379F5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1" name="Line 752">
          <a:extLst>
            <a:ext uri="{FF2B5EF4-FFF2-40B4-BE49-F238E27FC236}">
              <a16:creationId xmlns:a16="http://schemas.microsoft.com/office/drawing/2014/main" id="{5F6B79E0-7650-422E-81E8-0AF65C16AAE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2" name="Line 753">
          <a:extLst>
            <a:ext uri="{FF2B5EF4-FFF2-40B4-BE49-F238E27FC236}">
              <a16:creationId xmlns:a16="http://schemas.microsoft.com/office/drawing/2014/main" id="{3D8CEE11-AA89-4639-8406-9529BD3E313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3" name="Line 754">
          <a:extLst>
            <a:ext uri="{FF2B5EF4-FFF2-40B4-BE49-F238E27FC236}">
              <a16:creationId xmlns:a16="http://schemas.microsoft.com/office/drawing/2014/main" id="{A8A7ACF1-2C65-4AE7-8D4C-0997A880D30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4" name="Line 755">
          <a:extLst>
            <a:ext uri="{FF2B5EF4-FFF2-40B4-BE49-F238E27FC236}">
              <a16:creationId xmlns:a16="http://schemas.microsoft.com/office/drawing/2014/main" id="{B2225644-9C1C-4DEC-BC03-25AAC5602BA1}"/>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5" name="Line 756">
          <a:extLst>
            <a:ext uri="{FF2B5EF4-FFF2-40B4-BE49-F238E27FC236}">
              <a16:creationId xmlns:a16="http://schemas.microsoft.com/office/drawing/2014/main" id="{117792C2-495E-414C-93F6-50A73C9322A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6" name="Line 757">
          <a:extLst>
            <a:ext uri="{FF2B5EF4-FFF2-40B4-BE49-F238E27FC236}">
              <a16:creationId xmlns:a16="http://schemas.microsoft.com/office/drawing/2014/main" id="{F7222D1C-F04C-40EA-BAE3-CFFF6FD5857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7" name="Line 758">
          <a:extLst>
            <a:ext uri="{FF2B5EF4-FFF2-40B4-BE49-F238E27FC236}">
              <a16:creationId xmlns:a16="http://schemas.microsoft.com/office/drawing/2014/main" id="{2E308042-142C-44D1-9D5F-7C0FD229EFD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8" name="Line 759">
          <a:extLst>
            <a:ext uri="{FF2B5EF4-FFF2-40B4-BE49-F238E27FC236}">
              <a16:creationId xmlns:a16="http://schemas.microsoft.com/office/drawing/2014/main" id="{E14C18CA-F5EC-4E8E-92B3-91428C4E592A}"/>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59" name="Line 760">
          <a:extLst>
            <a:ext uri="{FF2B5EF4-FFF2-40B4-BE49-F238E27FC236}">
              <a16:creationId xmlns:a16="http://schemas.microsoft.com/office/drawing/2014/main" id="{E8A8960A-9681-42ED-BDBD-F9F58831835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0" name="Line 761">
          <a:extLst>
            <a:ext uri="{FF2B5EF4-FFF2-40B4-BE49-F238E27FC236}">
              <a16:creationId xmlns:a16="http://schemas.microsoft.com/office/drawing/2014/main" id="{08855009-F50F-4ECC-AFF9-CDFDA067397D}"/>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1" name="Line 762">
          <a:extLst>
            <a:ext uri="{FF2B5EF4-FFF2-40B4-BE49-F238E27FC236}">
              <a16:creationId xmlns:a16="http://schemas.microsoft.com/office/drawing/2014/main" id="{33439039-60FF-4579-A187-D846EE799E1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2" name="Line 763">
          <a:extLst>
            <a:ext uri="{FF2B5EF4-FFF2-40B4-BE49-F238E27FC236}">
              <a16:creationId xmlns:a16="http://schemas.microsoft.com/office/drawing/2014/main" id="{26FB9BC9-9874-42AD-9910-FE3670F7929C}"/>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3" name="Line 764">
          <a:extLst>
            <a:ext uri="{FF2B5EF4-FFF2-40B4-BE49-F238E27FC236}">
              <a16:creationId xmlns:a16="http://schemas.microsoft.com/office/drawing/2014/main" id="{BB1F98D3-1CE5-4C99-8866-2FF524F13A6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4" name="Line 765">
          <a:extLst>
            <a:ext uri="{FF2B5EF4-FFF2-40B4-BE49-F238E27FC236}">
              <a16:creationId xmlns:a16="http://schemas.microsoft.com/office/drawing/2014/main" id="{A39E486A-5DEE-48D7-8292-1C3F7FDDB39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5" name="Line 766">
          <a:extLst>
            <a:ext uri="{FF2B5EF4-FFF2-40B4-BE49-F238E27FC236}">
              <a16:creationId xmlns:a16="http://schemas.microsoft.com/office/drawing/2014/main" id="{4337775E-3021-4139-BBC9-C3DEB9CA21E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6" name="Line 767">
          <a:extLst>
            <a:ext uri="{FF2B5EF4-FFF2-40B4-BE49-F238E27FC236}">
              <a16:creationId xmlns:a16="http://schemas.microsoft.com/office/drawing/2014/main" id="{E579C9FF-75F5-4996-8D01-02121CE31BC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7" name="Line 768">
          <a:extLst>
            <a:ext uri="{FF2B5EF4-FFF2-40B4-BE49-F238E27FC236}">
              <a16:creationId xmlns:a16="http://schemas.microsoft.com/office/drawing/2014/main" id="{FFDF7F88-A895-40E7-A76F-040F63D34E5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8" name="Line 769">
          <a:extLst>
            <a:ext uri="{FF2B5EF4-FFF2-40B4-BE49-F238E27FC236}">
              <a16:creationId xmlns:a16="http://schemas.microsoft.com/office/drawing/2014/main" id="{350047D4-2FFC-439C-99C6-2B50B572FDA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69" name="Line 770">
          <a:extLst>
            <a:ext uri="{FF2B5EF4-FFF2-40B4-BE49-F238E27FC236}">
              <a16:creationId xmlns:a16="http://schemas.microsoft.com/office/drawing/2014/main" id="{8C86B464-1A61-4197-B8E4-968120BCD37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0" name="Line 771">
          <a:extLst>
            <a:ext uri="{FF2B5EF4-FFF2-40B4-BE49-F238E27FC236}">
              <a16:creationId xmlns:a16="http://schemas.microsoft.com/office/drawing/2014/main" id="{DE83250D-8935-43A0-A165-46605F2BA62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1" name="Line 772">
          <a:extLst>
            <a:ext uri="{FF2B5EF4-FFF2-40B4-BE49-F238E27FC236}">
              <a16:creationId xmlns:a16="http://schemas.microsoft.com/office/drawing/2014/main" id="{EF1575A2-3557-4EC1-B010-108A858C6829}"/>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2" name="Line 773">
          <a:extLst>
            <a:ext uri="{FF2B5EF4-FFF2-40B4-BE49-F238E27FC236}">
              <a16:creationId xmlns:a16="http://schemas.microsoft.com/office/drawing/2014/main" id="{C1B69C8D-7BFB-42F2-ACFC-997E2D5EE5A3}"/>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3" name="Line 774">
          <a:extLst>
            <a:ext uri="{FF2B5EF4-FFF2-40B4-BE49-F238E27FC236}">
              <a16:creationId xmlns:a16="http://schemas.microsoft.com/office/drawing/2014/main" id="{48CED8EE-225D-4903-A7B8-D1CE64A14F85}"/>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4" name="Line 775">
          <a:extLst>
            <a:ext uri="{FF2B5EF4-FFF2-40B4-BE49-F238E27FC236}">
              <a16:creationId xmlns:a16="http://schemas.microsoft.com/office/drawing/2014/main" id="{426C637C-2D2B-414C-BDA8-137DF77A0862}"/>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5" name="Line 776">
          <a:extLst>
            <a:ext uri="{FF2B5EF4-FFF2-40B4-BE49-F238E27FC236}">
              <a16:creationId xmlns:a16="http://schemas.microsoft.com/office/drawing/2014/main" id="{0488ABB5-EFE4-427C-9BD7-871E8BBD192B}"/>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6" name="Line 777">
          <a:extLst>
            <a:ext uri="{FF2B5EF4-FFF2-40B4-BE49-F238E27FC236}">
              <a16:creationId xmlns:a16="http://schemas.microsoft.com/office/drawing/2014/main" id="{AB90421F-8C03-479E-BD65-746419EF49AE}"/>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7" name="Line 778">
          <a:extLst>
            <a:ext uri="{FF2B5EF4-FFF2-40B4-BE49-F238E27FC236}">
              <a16:creationId xmlns:a16="http://schemas.microsoft.com/office/drawing/2014/main" id="{B222DDE3-2081-40C7-8291-382B935109E4}"/>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8" name="Line 779">
          <a:extLst>
            <a:ext uri="{FF2B5EF4-FFF2-40B4-BE49-F238E27FC236}">
              <a16:creationId xmlns:a16="http://schemas.microsoft.com/office/drawing/2014/main" id="{716F4D84-9D6A-40A1-B97B-D2E38AEFC0B0}"/>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41</xdr:row>
      <xdr:rowOff>0</xdr:rowOff>
    </xdr:from>
    <xdr:to>
      <xdr:col>39</xdr:col>
      <xdr:colOff>0</xdr:colOff>
      <xdr:row>41</xdr:row>
      <xdr:rowOff>0</xdr:rowOff>
    </xdr:to>
    <xdr:sp macro="" textlink="">
      <xdr:nvSpPr>
        <xdr:cNvPr id="779" name="Line 780">
          <a:extLst>
            <a:ext uri="{FF2B5EF4-FFF2-40B4-BE49-F238E27FC236}">
              <a16:creationId xmlns:a16="http://schemas.microsoft.com/office/drawing/2014/main" id="{CF0E01DB-FE65-4D03-A8E5-F7EE47C7D0F6}"/>
            </a:ext>
          </a:extLst>
        </xdr:cNvPr>
        <xdr:cNvSpPr>
          <a:spLocks noChangeShapeType="1"/>
        </xdr:cNvSpPr>
      </xdr:nvSpPr>
      <xdr:spPr bwMode="auto">
        <a:xfrm flipV="1">
          <a:off x="11172825" y="5619750"/>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39</xdr:col>
      <xdr:colOff>0</xdr:colOff>
      <xdr:row>29</xdr:row>
      <xdr:rowOff>0</xdr:rowOff>
    </xdr:from>
    <xdr:to>
      <xdr:col>39</xdr:col>
      <xdr:colOff>0</xdr:colOff>
      <xdr:row>30</xdr:row>
      <xdr:rowOff>0</xdr:rowOff>
    </xdr:to>
    <xdr:sp macro="" textlink="">
      <xdr:nvSpPr>
        <xdr:cNvPr id="780" name="Dessin 12">
          <a:extLst>
            <a:ext uri="{FF2B5EF4-FFF2-40B4-BE49-F238E27FC236}">
              <a16:creationId xmlns:a16="http://schemas.microsoft.com/office/drawing/2014/main" id="{D084013B-AC24-4F54-B5FC-48E6B76B125F}"/>
            </a:ext>
          </a:extLst>
        </xdr:cNvPr>
        <xdr:cNvSpPr>
          <a:spLocks/>
        </xdr:cNvSpPr>
      </xdr:nvSpPr>
      <xdr:spPr bwMode="auto">
        <a:xfrm>
          <a:off x="11172825" y="41910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31</xdr:row>
      <xdr:rowOff>0</xdr:rowOff>
    </xdr:from>
    <xdr:to>
      <xdr:col>39</xdr:col>
      <xdr:colOff>0</xdr:colOff>
      <xdr:row>32</xdr:row>
      <xdr:rowOff>0</xdr:rowOff>
    </xdr:to>
    <xdr:sp macro="" textlink="">
      <xdr:nvSpPr>
        <xdr:cNvPr id="781" name="Dessin 12">
          <a:extLst>
            <a:ext uri="{FF2B5EF4-FFF2-40B4-BE49-F238E27FC236}">
              <a16:creationId xmlns:a16="http://schemas.microsoft.com/office/drawing/2014/main" id="{6620C958-E452-4E6E-AA5E-9BED9FD92529}"/>
            </a:ext>
          </a:extLst>
        </xdr:cNvPr>
        <xdr:cNvSpPr>
          <a:spLocks/>
        </xdr:cNvSpPr>
      </xdr:nvSpPr>
      <xdr:spPr bwMode="auto">
        <a:xfrm>
          <a:off x="11172825" y="4419600"/>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34</xdr:row>
      <xdr:rowOff>0</xdr:rowOff>
    </xdr:from>
    <xdr:to>
      <xdr:col>39</xdr:col>
      <xdr:colOff>0</xdr:colOff>
      <xdr:row>35</xdr:row>
      <xdr:rowOff>0</xdr:rowOff>
    </xdr:to>
    <xdr:sp macro="" textlink="">
      <xdr:nvSpPr>
        <xdr:cNvPr id="782" name="Dessin 12">
          <a:extLst>
            <a:ext uri="{FF2B5EF4-FFF2-40B4-BE49-F238E27FC236}">
              <a16:creationId xmlns:a16="http://schemas.microsoft.com/office/drawing/2014/main" id="{4B560A5F-EEE4-4EF3-9663-024CF1E90844}"/>
            </a:ext>
          </a:extLst>
        </xdr:cNvPr>
        <xdr:cNvSpPr>
          <a:spLocks/>
        </xdr:cNvSpPr>
      </xdr:nvSpPr>
      <xdr:spPr bwMode="auto">
        <a:xfrm>
          <a:off x="11172825" y="4848225"/>
          <a:ext cx="0" cy="2000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36</xdr:row>
      <xdr:rowOff>0</xdr:rowOff>
    </xdr:from>
    <xdr:to>
      <xdr:col>39</xdr:col>
      <xdr:colOff>0</xdr:colOff>
      <xdr:row>37</xdr:row>
      <xdr:rowOff>0</xdr:rowOff>
    </xdr:to>
    <xdr:sp macro="" textlink="">
      <xdr:nvSpPr>
        <xdr:cNvPr id="783" name="Dessin 12">
          <a:extLst>
            <a:ext uri="{FF2B5EF4-FFF2-40B4-BE49-F238E27FC236}">
              <a16:creationId xmlns:a16="http://schemas.microsoft.com/office/drawing/2014/main" id="{F785F190-47D4-4E34-94A3-152C309FBEBE}"/>
            </a:ext>
          </a:extLst>
        </xdr:cNvPr>
        <xdr:cNvSpPr>
          <a:spLocks/>
        </xdr:cNvSpPr>
      </xdr:nvSpPr>
      <xdr:spPr bwMode="auto">
        <a:xfrm>
          <a:off x="11172825" y="5076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4" name="Dessin 94">
          <a:extLst>
            <a:ext uri="{FF2B5EF4-FFF2-40B4-BE49-F238E27FC236}">
              <a16:creationId xmlns:a16="http://schemas.microsoft.com/office/drawing/2014/main" id="{FBD92F2F-274C-4163-B312-85C09D27B1E4}"/>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5" name="Dessin 94">
          <a:extLst>
            <a:ext uri="{FF2B5EF4-FFF2-40B4-BE49-F238E27FC236}">
              <a16:creationId xmlns:a16="http://schemas.microsoft.com/office/drawing/2014/main" id="{2B3174C6-39CB-4FAA-ADA8-9CEB1811E4FD}"/>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6" name="Dessin 94">
          <a:extLst>
            <a:ext uri="{FF2B5EF4-FFF2-40B4-BE49-F238E27FC236}">
              <a16:creationId xmlns:a16="http://schemas.microsoft.com/office/drawing/2014/main" id="{81241861-B0B1-491D-9401-8EF8DA6A71B4}"/>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41</xdr:row>
      <xdr:rowOff>0</xdr:rowOff>
    </xdr:from>
    <xdr:to>
      <xdr:col>39</xdr:col>
      <xdr:colOff>0</xdr:colOff>
      <xdr:row>41</xdr:row>
      <xdr:rowOff>0</xdr:rowOff>
    </xdr:to>
    <xdr:sp macro="" textlink="">
      <xdr:nvSpPr>
        <xdr:cNvPr id="787" name="Dessin 94">
          <a:extLst>
            <a:ext uri="{FF2B5EF4-FFF2-40B4-BE49-F238E27FC236}">
              <a16:creationId xmlns:a16="http://schemas.microsoft.com/office/drawing/2014/main" id="{57885435-38D8-4D7C-BBD2-1685F139CB2C}"/>
            </a:ext>
          </a:extLst>
        </xdr:cNvPr>
        <xdr:cNvSpPr>
          <a:spLocks/>
        </xdr:cNvSpPr>
      </xdr:nvSpPr>
      <xdr:spPr bwMode="auto">
        <a:xfrm>
          <a:off x="11172825" y="56197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60</xdr:row>
      <xdr:rowOff>0</xdr:rowOff>
    </xdr:from>
    <xdr:to>
      <xdr:col>39</xdr:col>
      <xdr:colOff>0</xdr:colOff>
      <xdr:row>60</xdr:row>
      <xdr:rowOff>0</xdr:rowOff>
    </xdr:to>
    <xdr:sp macro="" textlink="">
      <xdr:nvSpPr>
        <xdr:cNvPr id="788" name="Dessin 12">
          <a:extLst>
            <a:ext uri="{FF2B5EF4-FFF2-40B4-BE49-F238E27FC236}">
              <a16:creationId xmlns:a16="http://schemas.microsoft.com/office/drawing/2014/main" id="{28CAB8AB-03C2-4D3D-BC5D-8AC0727BFF79}"/>
            </a:ext>
          </a:extLst>
        </xdr:cNvPr>
        <xdr:cNvSpPr>
          <a:spLocks/>
        </xdr:cNvSpPr>
      </xdr:nvSpPr>
      <xdr:spPr bwMode="auto">
        <a:xfrm>
          <a:off x="11172825" y="8362950"/>
          <a:ext cx="0" cy="0"/>
        </a:xfrm>
        <a:custGeom>
          <a:avLst/>
          <a:gdLst>
            <a:gd name="T0" fmla="*/ 0 w 16384"/>
            <a:gd name="T1" fmla="*/ 0 h 16384"/>
            <a:gd name="T2" fmla="*/ 1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23</xdr:row>
      <xdr:rowOff>0</xdr:rowOff>
    </xdr:from>
    <xdr:to>
      <xdr:col>3</xdr:col>
      <xdr:colOff>85725</xdr:colOff>
      <xdr:row>24</xdr:row>
      <xdr:rowOff>9525</xdr:rowOff>
    </xdr:to>
    <xdr:sp macro="" textlink="">
      <xdr:nvSpPr>
        <xdr:cNvPr id="789" name="Dessin 9">
          <a:extLst>
            <a:ext uri="{FF2B5EF4-FFF2-40B4-BE49-F238E27FC236}">
              <a16:creationId xmlns:a16="http://schemas.microsoft.com/office/drawing/2014/main" id="{FAF83045-6FA4-4735-9B43-E8AFEF5612E2}"/>
            </a:ext>
          </a:extLst>
        </xdr:cNvPr>
        <xdr:cNvSpPr>
          <a:spLocks/>
        </xdr:cNvSpPr>
      </xdr:nvSpPr>
      <xdr:spPr bwMode="auto">
        <a:xfrm>
          <a:off x="2257425" y="3505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42</xdr:row>
      <xdr:rowOff>0</xdr:rowOff>
    </xdr:from>
    <xdr:to>
      <xdr:col>3</xdr:col>
      <xdr:colOff>95250</xdr:colOff>
      <xdr:row>43</xdr:row>
      <xdr:rowOff>9525</xdr:rowOff>
    </xdr:to>
    <xdr:sp macro="" textlink="">
      <xdr:nvSpPr>
        <xdr:cNvPr id="790" name="Dessin 11">
          <a:extLst>
            <a:ext uri="{FF2B5EF4-FFF2-40B4-BE49-F238E27FC236}">
              <a16:creationId xmlns:a16="http://schemas.microsoft.com/office/drawing/2014/main" id="{2162DE9F-1813-4487-8934-3C2B1649EB21}"/>
            </a:ext>
          </a:extLst>
        </xdr:cNvPr>
        <xdr:cNvSpPr>
          <a:spLocks/>
        </xdr:cNvSpPr>
      </xdr:nvSpPr>
      <xdr:spPr bwMode="auto">
        <a:xfrm>
          <a:off x="2257425" y="5648325"/>
          <a:ext cx="95250" cy="209550"/>
        </a:xfrm>
        <a:custGeom>
          <a:avLst/>
          <a:gdLst>
            <a:gd name="T0" fmla="*/ 0 w 16384"/>
            <a:gd name="T1" fmla="*/ 0 h 16384"/>
            <a:gd name="T2" fmla="*/ 95250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45</xdr:row>
      <xdr:rowOff>0</xdr:rowOff>
    </xdr:from>
    <xdr:to>
      <xdr:col>3</xdr:col>
      <xdr:colOff>85725</xdr:colOff>
      <xdr:row>46</xdr:row>
      <xdr:rowOff>0</xdr:rowOff>
    </xdr:to>
    <xdr:sp macro="" textlink="">
      <xdr:nvSpPr>
        <xdr:cNvPr id="791" name="Dessin 12">
          <a:extLst>
            <a:ext uri="{FF2B5EF4-FFF2-40B4-BE49-F238E27FC236}">
              <a16:creationId xmlns:a16="http://schemas.microsoft.com/office/drawing/2014/main" id="{7FE52AEB-FC30-4D1E-9975-D00447BF85CB}"/>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2" name="Dessin 13">
          <a:extLst>
            <a:ext uri="{FF2B5EF4-FFF2-40B4-BE49-F238E27FC236}">
              <a16:creationId xmlns:a16="http://schemas.microsoft.com/office/drawing/2014/main" id="{CDE0D605-0470-4CC2-A5AF-AC637FF8636D}"/>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3" name="Dessin 14">
          <a:extLst>
            <a:ext uri="{FF2B5EF4-FFF2-40B4-BE49-F238E27FC236}">
              <a16:creationId xmlns:a16="http://schemas.microsoft.com/office/drawing/2014/main" id="{1DF43ACD-08EF-4F9E-8FC4-A99CC005A30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4" name="Dessin 15">
          <a:extLst>
            <a:ext uri="{FF2B5EF4-FFF2-40B4-BE49-F238E27FC236}">
              <a16:creationId xmlns:a16="http://schemas.microsoft.com/office/drawing/2014/main" id="{0FACDA5C-6122-4ACE-9B8F-E423B7147EE0}"/>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5" name="Dessin 16">
          <a:extLst>
            <a:ext uri="{FF2B5EF4-FFF2-40B4-BE49-F238E27FC236}">
              <a16:creationId xmlns:a16="http://schemas.microsoft.com/office/drawing/2014/main" id="{5EE4DC41-A9FF-4F80-8828-17428CD96FA1}"/>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6" name="Dessin 17">
          <a:extLst>
            <a:ext uri="{FF2B5EF4-FFF2-40B4-BE49-F238E27FC236}">
              <a16:creationId xmlns:a16="http://schemas.microsoft.com/office/drawing/2014/main" id="{A7CA56C4-0E25-4A46-9438-74D06D652394}"/>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7" name="Dessin 18">
          <a:extLst>
            <a:ext uri="{FF2B5EF4-FFF2-40B4-BE49-F238E27FC236}">
              <a16:creationId xmlns:a16="http://schemas.microsoft.com/office/drawing/2014/main" id="{1631DC23-9455-4B62-A697-B43917B4CEF9}"/>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8" name="Dessin 19">
          <a:extLst>
            <a:ext uri="{FF2B5EF4-FFF2-40B4-BE49-F238E27FC236}">
              <a16:creationId xmlns:a16="http://schemas.microsoft.com/office/drawing/2014/main" id="{640AACC3-B273-402C-AEFE-E09C4123552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799" name="Dessin 20">
          <a:extLst>
            <a:ext uri="{FF2B5EF4-FFF2-40B4-BE49-F238E27FC236}">
              <a16:creationId xmlns:a16="http://schemas.microsoft.com/office/drawing/2014/main" id="{94351D14-FF38-4942-A5FA-FAEF9561A29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800" name="Dessin 21">
          <a:extLst>
            <a:ext uri="{FF2B5EF4-FFF2-40B4-BE49-F238E27FC236}">
              <a16:creationId xmlns:a16="http://schemas.microsoft.com/office/drawing/2014/main" id="{65DD2442-77AF-4835-9D60-CACCCAABFB52}"/>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801" name="Dessin 22">
          <a:extLst>
            <a:ext uri="{FF2B5EF4-FFF2-40B4-BE49-F238E27FC236}">
              <a16:creationId xmlns:a16="http://schemas.microsoft.com/office/drawing/2014/main" id="{6A8CC58D-4091-4C07-9244-5FCCC9D72DC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802" name="Dessin 23">
          <a:extLst>
            <a:ext uri="{FF2B5EF4-FFF2-40B4-BE49-F238E27FC236}">
              <a16:creationId xmlns:a16="http://schemas.microsoft.com/office/drawing/2014/main" id="{F986D616-49BE-42EE-A549-D81F2BE1F695}"/>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03" name="Dessin 25">
          <a:extLst>
            <a:ext uri="{FF2B5EF4-FFF2-40B4-BE49-F238E27FC236}">
              <a16:creationId xmlns:a16="http://schemas.microsoft.com/office/drawing/2014/main" id="{06CC8C0D-B249-439D-92F3-280F2190805D}"/>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04" name="Dessin 26">
          <a:extLst>
            <a:ext uri="{FF2B5EF4-FFF2-40B4-BE49-F238E27FC236}">
              <a16:creationId xmlns:a16="http://schemas.microsoft.com/office/drawing/2014/main" id="{11C5BBF0-4967-4472-8261-C2FDF30B30B1}"/>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05" name="Dessin 27">
          <a:extLst>
            <a:ext uri="{FF2B5EF4-FFF2-40B4-BE49-F238E27FC236}">
              <a16:creationId xmlns:a16="http://schemas.microsoft.com/office/drawing/2014/main" id="{C55BAA83-0134-42AB-A2EF-F1BFD523B6CE}"/>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noFill/>
        <a:ln w="1" cap="flat">
          <a:solidFill>
            <a:srgbClr xmlns:mc="http://schemas.openxmlformats.org/markup-compatibility/2006" xmlns:a14="http://schemas.microsoft.com/office/drawing/2010/main" val="FFFFFF" mc:Ignorable="a14" a14:legacySpreadsheetColorIndex="9"/>
          </a:solidFill>
          <a:prstDash val="solid"/>
          <a:round/>
          <a:headEnd/>
          <a:tailEnd/>
        </a:ln>
        <a:extLst>
          <a:ext uri="{909E8E84-426E-40DD-AFC4-6F175D3DCCD1}">
            <a14:hiddenFill xmlns:a14="http://schemas.microsoft.com/office/drawing/2010/main">
              <a:solidFill>
                <a:srgbClr xmlns:mc="http://schemas.openxmlformats.org/markup-compatibility/2006" val="000000" mc:Ignorable="a14" a14:legacySpreadsheetColorIndex="64"/>
              </a:solidFill>
            </a14:hiddenFill>
          </a:ext>
        </a:extLst>
      </xdr:spPr>
    </xdr:sp>
    <xdr:clientData/>
  </xdr:twoCellAnchor>
  <xdr:twoCellAnchor>
    <xdr:from>
      <xdr:col>38</xdr:col>
      <xdr:colOff>0</xdr:colOff>
      <xdr:row>10</xdr:row>
      <xdr:rowOff>171450</xdr:rowOff>
    </xdr:from>
    <xdr:to>
      <xdr:col>38</xdr:col>
      <xdr:colOff>0</xdr:colOff>
      <xdr:row>11</xdr:row>
      <xdr:rowOff>0</xdr:rowOff>
    </xdr:to>
    <xdr:sp macro="" textlink="">
      <xdr:nvSpPr>
        <xdr:cNvPr id="806" name="Line 808">
          <a:extLst>
            <a:ext uri="{FF2B5EF4-FFF2-40B4-BE49-F238E27FC236}">
              <a16:creationId xmlns:a16="http://schemas.microsoft.com/office/drawing/2014/main" id="{78A9357D-0872-4453-9520-C61B1FBEBF30}"/>
            </a:ext>
          </a:extLst>
        </xdr:cNvPr>
        <xdr:cNvSpPr>
          <a:spLocks noChangeShapeType="1"/>
        </xdr:cNvSpPr>
      </xdr:nvSpPr>
      <xdr:spPr bwMode="auto">
        <a:xfrm flipV="1">
          <a:off x="109251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07" name="Line 809">
          <a:extLst>
            <a:ext uri="{FF2B5EF4-FFF2-40B4-BE49-F238E27FC236}">
              <a16:creationId xmlns:a16="http://schemas.microsoft.com/office/drawing/2014/main" id="{5B380ADC-B32B-43E1-8BF0-86D69541A56F}"/>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08" name="Line 810">
          <a:extLst>
            <a:ext uri="{FF2B5EF4-FFF2-40B4-BE49-F238E27FC236}">
              <a16:creationId xmlns:a16="http://schemas.microsoft.com/office/drawing/2014/main" id="{8578E152-C9ED-43F6-BC98-A7F5878AC28A}"/>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09" name="Line 811">
          <a:extLst>
            <a:ext uri="{FF2B5EF4-FFF2-40B4-BE49-F238E27FC236}">
              <a16:creationId xmlns:a16="http://schemas.microsoft.com/office/drawing/2014/main" id="{6E5C7ADB-D3F2-4C6E-859F-A92346597114}"/>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10" name="Line 812">
          <a:extLst>
            <a:ext uri="{FF2B5EF4-FFF2-40B4-BE49-F238E27FC236}">
              <a16:creationId xmlns:a16="http://schemas.microsoft.com/office/drawing/2014/main" id="{280457B4-2E1C-4346-AABB-ED740E7B544C}"/>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11" name="Line 813">
          <a:extLst>
            <a:ext uri="{FF2B5EF4-FFF2-40B4-BE49-F238E27FC236}">
              <a16:creationId xmlns:a16="http://schemas.microsoft.com/office/drawing/2014/main" id="{43BF34E6-1D47-4D9B-B2B3-CEB040ECCDBF}"/>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12" name="Line 814">
          <a:extLst>
            <a:ext uri="{FF2B5EF4-FFF2-40B4-BE49-F238E27FC236}">
              <a16:creationId xmlns:a16="http://schemas.microsoft.com/office/drawing/2014/main" id="{C672552C-44E0-41AD-BA6B-9B542296052D}"/>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13" name="Line 815">
          <a:extLst>
            <a:ext uri="{FF2B5EF4-FFF2-40B4-BE49-F238E27FC236}">
              <a16:creationId xmlns:a16="http://schemas.microsoft.com/office/drawing/2014/main" id="{5035E8D3-F1BC-4DFE-BAFC-956666B91EA6}"/>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14" name="Line 816">
          <a:extLst>
            <a:ext uri="{FF2B5EF4-FFF2-40B4-BE49-F238E27FC236}">
              <a16:creationId xmlns:a16="http://schemas.microsoft.com/office/drawing/2014/main" id="{BD4FFCC4-99A3-4622-A363-74B8B506526E}"/>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15" name="Line 817">
          <a:extLst>
            <a:ext uri="{FF2B5EF4-FFF2-40B4-BE49-F238E27FC236}">
              <a16:creationId xmlns:a16="http://schemas.microsoft.com/office/drawing/2014/main" id="{F31318C7-7570-43BF-AB7B-447FDABFB168}"/>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16" name="Line 818">
          <a:extLst>
            <a:ext uri="{FF2B5EF4-FFF2-40B4-BE49-F238E27FC236}">
              <a16:creationId xmlns:a16="http://schemas.microsoft.com/office/drawing/2014/main" id="{F6FAA5E6-964F-44D8-9107-C34781C03D72}"/>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17" name="Line 819">
          <a:extLst>
            <a:ext uri="{FF2B5EF4-FFF2-40B4-BE49-F238E27FC236}">
              <a16:creationId xmlns:a16="http://schemas.microsoft.com/office/drawing/2014/main" id="{09D4F75A-A160-44C6-A4F2-E0C811277864}"/>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18" name="Line 820">
          <a:extLst>
            <a:ext uri="{FF2B5EF4-FFF2-40B4-BE49-F238E27FC236}">
              <a16:creationId xmlns:a16="http://schemas.microsoft.com/office/drawing/2014/main" id="{AD311728-9FF2-415C-B93C-6A3CD6DB9623}"/>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19" name="Line 821">
          <a:extLst>
            <a:ext uri="{FF2B5EF4-FFF2-40B4-BE49-F238E27FC236}">
              <a16:creationId xmlns:a16="http://schemas.microsoft.com/office/drawing/2014/main" id="{63628CC0-CAA7-4463-BF63-116F1055994A}"/>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20" name="Line 822">
          <a:extLst>
            <a:ext uri="{FF2B5EF4-FFF2-40B4-BE49-F238E27FC236}">
              <a16:creationId xmlns:a16="http://schemas.microsoft.com/office/drawing/2014/main" id="{DCEB75CF-3E4B-4CDB-898C-0D2E90ED7AA1}"/>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21" name="Line 823">
          <a:extLst>
            <a:ext uri="{FF2B5EF4-FFF2-40B4-BE49-F238E27FC236}">
              <a16:creationId xmlns:a16="http://schemas.microsoft.com/office/drawing/2014/main" id="{69DB903B-E0A7-4178-901B-3E41A4E8B77D}"/>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22" name="Line 824">
          <a:extLst>
            <a:ext uri="{FF2B5EF4-FFF2-40B4-BE49-F238E27FC236}">
              <a16:creationId xmlns:a16="http://schemas.microsoft.com/office/drawing/2014/main" id="{D3D5DF32-10D6-4B6B-86BA-F312567E8971}"/>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23" name="Line 825">
          <a:extLst>
            <a:ext uri="{FF2B5EF4-FFF2-40B4-BE49-F238E27FC236}">
              <a16:creationId xmlns:a16="http://schemas.microsoft.com/office/drawing/2014/main" id="{C0828723-834C-41AF-B846-60F58C802FC7}"/>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24" name="Line 826">
          <a:extLst>
            <a:ext uri="{FF2B5EF4-FFF2-40B4-BE49-F238E27FC236}">
              <a16:creationId xmlns:a16="http://schemas.microsoft.com/office/drawing/2014/main" id="{09FB2D97-D297-45A1-A216-30ADB0D3FD22}"/>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25" name="Line 827">
          <a:extLst>
            <a:ext uri="{FF2B5EF4-FFF2-40B4-BE49-F238E27FC236}">
              <a16:creationId xmlns:a16="http://schemas.microsoft.com/office/drawing/2014/main" id="{5B8A66BF-8116-40DE-AFF7-55BCC2FABFDE}"/>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26" name="Line 828">
          <a:extLst>
            <a:ext uri="{FF2B5EF4-FFF2-40B4-BE49-F238E27FC236}">
              <a16:creationId xmlns:a16="http://schemas.microsoft.com/office/drawing/2014/main" id="{41B57DA5-3307-4672-9CEC-22B4AF8315D5}"/>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27" name="Line 829">
          <a:extLst>
            <a:ext uri="{FF2B5EF4-FFF2-40B4-BE49-F238E27FC236}">
              <a16:creationId xmlns:a16="http://schemas.microsoft.com/office/drawing/2014/main" id="{1EC5CC1C-BF7B-46D4-91AA-0B8F731DCA01}"/>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28" name="Line 830">
          <a:extLst>
            <a:ext uri="{FF2B5EF4-FFF2-40B4-BE49-F238E27FC236}">
              <a16:creationId xmlns:a16="http://schemas.microsoft.com/office/drawing/2014/main" id="{F36365BF-8C53-4195-B147-E133CE893EF6}"/>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29" name="Line 831">
          <a:extLst>
            <a:ext uri="{FF2B5EF4-FFF2-40B4-BE49-F238E27FC236}">
              <a16:creationId xmlns:a16="http://schemas.microsoft.com/office/drawing/2014/main" id="{D48F94BB-37BB-4642-B55B-EF033C701C9C}"/>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30" name="Line 832">
          <a:extLst>
            <a:ext uri="{FF2B5EF4-FFF2-40B4-BE49-F238E27FC236}">
              <a16:creationId xmlns:a16="http://schemas.microsoft.com/office/drawing/2014/main" id="{ACC2060C-35AE-43BA-B6D8-E9156D5FFE22}"/>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31" name="Line 833">
          <a:extLst>
            <a:ext uri="{FF2B5EF4-FFF2-40B4-BE49-F238E27FC236}">
              <a16:creationId xmlns:a16="http://schemas.microsoft.com/office/drawing/2014/main" id="{892C89E0-770A-48A5-AC9C-FCEFE130A0CA}"/>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32" name="Line 834">
          <a:extLst>
            <a:ext uri="{FF2B5EF4-FFF2-40B4-BE49-F238E27FC236}">
              <a16:creationId xmlns:a16="http://schemas.microsoft.com/office/drawing/2014/main" id="{D6EBE5D9-BFBA-4DDF-BC64-5186BFBEF06B}"/>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33" name="Line 835">
          <a:extLst>
            <a:ext uri="{FF2B5EF4-FFF2-40B4-BE49-F238E27FC236}">
              <a16:creationId xmlns:a16="http://schemas.microsoft.com/office/drawing/2014/main" id="{9AA06CFD-AD81-4ECB-ADE0-23C8F1DDFB1B}"/>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34" name="Line 836">
          <a:extLst>
            <a:ext uri="{FF2B5EF4-FFF2-40B4-BE49-F238E27FC236}">
              <a16:creationId xmlns:a16="http://schemas.microsoft.com/office/drawing/2014/main" id="{0F7BB6AA-F399-4F52-BBE0-F071794153FA}"/>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35" name="Line 837">
          <a:extLst>
            <a:ext uri="{FF2B5EF4-FFF2-40B4-BE49-F238E27FC236}">
              <a16:creationId xmlns:a16="http://schemas.microsoft.com/office/drawing/2014/main" id="{F6D24593-6A44-42C5-9ACF-329B5F88559A}"/>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36" name="Line 838">
          <a:extLst>
            <a:ext uri="{FF2B5EF4-FFF2-40B4-BE49-F238E27FC236}">
              <a16:creationId xmlns:a16="http://schemas.microsoft.com/office/drawing/2014/main" id="{95F54EAE-3112-4879-99BA-2FA685F35964}"/>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37" name="Line 839">
          <a:extLst>
            <a:ext uri="{FF2B5EF4-FFF2-40B4-BE49-F238E27FC236}">
              <a16:creationId xmlns:a16="http://schemas.microsoft.com/office/drawing/2014/main" id="{79784F45-FEF5-4577-BE56-2068A80C6953}"/>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38" name="Line 840">
          <a:extLst>
            <a:ext uri="{FF2B5EF4-FFF2-40B4-BE49-F238E27FC236}">
              <a16:creationId xmlns:a16="http://schemas.microsoft.com/office/drawing/2014/main" id="{C28D8D06-0BE9-4187-8271-354644FD9AF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39" name="Line 841">
          <a:extLst>
            <a:ext uri="{FF2B5EF4-FFF2-40B4-BE49-F238E27FC236}">
              <a16:creationId xmlns:a16="http://schemas.microsoft.com/office/drawing/2014/main" id="{1F6B5203-5AD2-42EE-BE8C-616C999B1F7F}"/>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40" name="Line 842">
          <a:extLst>
            <a:ext uri="{FF2B5EF4-FFF2-40B4-BE49-F238E27FC236}">
              <a16:creationId xmlns:a16="http://schemas.microsoft.com/office/drawing/2014/main" id="{F7486C02-73A1-4247-B51C-6A1BE070046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56</xdr:row>
      <xdr:rowOff>0</xdr:rowOff>
    </xdr:from>
    <xdr:to>
      <xdr:col>3</xdr:col>
      <xdr:colOff>85725</xdr:colOff>
      <xdr:row>56</xdr:row>
      <xdr:rowOff>0</xdr:rowOff>
    </xdr:to>
    <xdr:sp macro="" textlink="">
      <xdr:nvSpPr>
        <xdr:cNvPr id="841" name="Dessin 92">
          <a:extLst>
            <a:ext uri="{FF2B5EF4-FFF2-40B4-BE49-F238E27FC236}">
              <a16:creationId xmlns:a16="http://schemas.microsoft.com/office/drawing/2014/main" id="{633584EA-5D0C-4C0A-8A99-4011E644392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842" name="Line 844">
          <a:extLst>
            <a:ext uri="{FF2B5EF4-FFF2-40B4-BE49-F238E27FC236}">
              <a16:creationId xmlns:a16="http://schemas.microsoft.com/office/drawing/2014/main" id="{7C119FBA-C9BE-4CEE-B9B9-5CB699350811}"/>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43" name="Line 845">
          <a:extLst>
            <a:ext uri="{FF2B5EF4-FFF2-40B4-BE49-F238E27FC236}">
              <a16:creationId xmlns:a16="http://schemas.microsoft.com/office/drawing/2014/main" id="{34F5D43A-744D-4C50-854C-40C958A50C81}"/>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44" name="Line 846">
          <a:extLst>
            <a:ext uri="{FF2B5EF4-FFF2-40B4-BE49-F238E27FC236}">
              <a16:creationId xmlns:a16="http://schemas.microsoft.com/office/drawing/2014/main" id="{8C49581B-0993-43B5-A1EE-84CAD2C6DCFF}"/>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45" name="Line 847">
          <a:extLst>
            <a:ext uri="{FF2B5EF4-FFF2-40B4-BE49-F238E27FC236}">
              <a16:creationId xmlns:a16="http://schemas.microsoft.com/office/drawing/2014/main" id="{FFD02713-B4F4-447E-8DA2-1326F6A4CF1C}"/>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46" name="Line 848">
          <a:extLst>
            <a:ext uri="{FF2B5EF4-FFF2-40B4-BE49-F238E27FC236}">
              <a16:creationId xmlns:a16="http://schemas.microsoft.com/office/drawing/2014/main" id="{DAFF27FF-55B1-4C38-8BB6-88A89E0209E8}"/>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47" name="Line 849">
          <a:extLst>
            <a:ext uri="{FF2B5EF4-FFF2-40B4-BE49-F238E27FC236}">
              <a16:creationId xmlns:a16="http://schemas.microsoft.com/office/drawing/2014/main" id="{5EBD26F4-854A-4841-9963-859739CF80CA}"/>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48" name="Line 850">
          <a:extLst>
            <a:ext uri="{FF2B5EF4-FFF2-40B4-BE49-F238E27FC236}">
              <a16:creationId xmlns:a16="http://schemas.microsoft.com/office/drawing/2014/main" id="{4B0FF9AF-928C-4869-98A9-CBD2C4697EC2}"/>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49" name="Line 851">
          <a:extLst>
            <a:ext uri="{FF2B5EF4-FFF2-40B4-BE49-F238E27FC236}">
              <a16:creationId xmlns:a16="http://schemas.microsoft.com/office/drawing/2014/main" id="{4DBBC2CE-21E9-4E39-9966-5B3C6BDA22F9}"/>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50" name="Line 852">
          <a:extLst>
            <a:ext uri="{FF2B5EF4-FFF2-40B4-BE49-F238E27FC236}">
              <a16:creationId xmlns:a16="http://schemas.microsoft.com/office/drawing/2014/main" id="{AA47A229-7AC1-47ED-A6A4-3C0AE8136CA6}"/>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51" name="Line 853">
          <a:extLst>
            <a:ext uri="{FF2B5EF4-FFF2-40B4-BE49-F238E27FC236}">
              <a16:creationId xmlns:a16="http://schemas.microsoft.com/office/drawing/2014/main" id="{76187B2E-D654-4253-BAD5-894FFAA8B989}"/>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52" name="Line 854">
          <a:extLst>
            <a:ext uri="{FF2B5EF4-FFF2-40B4-BE49-F238E27FC236}">
              <a16:creationId xmlns:a16="http://schemas.microsoft.com/office/drawing/2014/main" id="{4737D8A4-49D5-47BD-A070-8BC3261360CE}"/>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53" name="Line 855">
          <a:extLst>
            <a:ext uri="{FF2B5EF4-FFF2-40B4-BE49-F238E27FC236}">
              <a16:creationId xmlns:a16="http://schemas.microsoft.com/office/drawing/2014/main" id="{FB6DF412-7728-407D-B014-21BA74F7CA79}"/>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54" name="Line 856">
          <a:extLst>
            <a:ext uri="{FF2B5EF4-FFF2-40B4-BE49-F238E27FC236}">
              <a16:creationId xmlns:a16="http://schemas.microsoft.com/office/drawing/2014/main" id="{867E7088-9E1B-4683-89A2-885A6AB21835}"/>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55" name="Line 857">
          <a:extLst>
            <a:ext uri="{FF2B5EF4-FFF2-40B4-BE49-F238E27FC236}">
              <a16:creationId xmlns:a16="http://schemas.microsoft.com/office/drawing/2014/main" id="{6D0611EE-DD37-48FC-8397-D5738E80B228}"/>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56" name="Line 858">
          <a:extLst>
            <a:ext uri="{FF2B5EF4-FFF2-40B4-BE49-F238E27FC236}">
              <a16:creationId xmlns:a16="http://schemas.microsoft.com/office/drawing/2014/main" id="{A9C57CBE-1F16-46AA-A40C-FF6C7F1F1432}"/>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57" name="Line 859">
          <a:extLst>
            <a:ext uri="{FF2B5EF4-FFF2-40B4-BE49-F238E27FC236}">
              <a16:creationId xmlns:a16="http://schemas.microsoft.com/office/drawing/2014/main" id="{1824EC59-1B47-4930-B2F5-A1C134A15306}"/>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58" name="Line 860">
          <a:extLst>
            <a:ext uri="{FF2B5EF4-FFF2-40B4-BE49-F238E27FC236}">
              <a16:creationId xmlns:a16="http://schemas.microsoft.com/office/drawing/2014/main" id="{F85B1500-1D1D-4441-B74D-4C9CD850446A}"/>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59" name="Line 861">
          <a:extLst>
            <a:ext uri="{FF2B5EF4-FFF2-40B4-BE49-F238E27FC236}">
              <a16:creationId xmlns:a16="http://schemas.microsoft.com/office/drawing/2014/main" id="{2317B3DB-F8B2-4448-8EA3-FA336F4338D2}"/>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60" name="Line 862">
          <a:extLst>
            <a:ext uri="{FF2B5EF4-FFF2-40B4-BE49-F238E27FC236}">
              <a16:creationId xmlns:a16="http://schemas.microsoft.com/office/drawing/2014/main" id="{0AE334A7-5C1D-4546-BB26-E121659EF6B8}"/>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61" name="Line 863">
          <a:extLst>
            <a:ext uri="{FF2B5EF4-FFF2-40B4-BE49-F238E27FC236}">
              <a16:creationId xmlns:a16="http://schemas.microsoft.com/office/drawing/2014/main" id="{A701AA86-A8B4-44EA-8791-531A47F4F75D}"/>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62" name="Line 864">
          <a:extLst>
            <a:ext uri="{FF2B5EF4-FFF2-40B4-BE49-F238E27FC236}">
              <a16:creationId xmlns:a16="http://schemas.microsoft.com/office/drawing/2014/main" id="{70918E69-C558-4CDE-AC98-EEBB914D2899}"/>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63" name="Line 865">
          <a:extLst>
            <a:ext uri="{FF2B5EF4-FFF2-40B4-BE49-F238E27FC236}">
              <a16:creationId xmlns:a16="http://schemas.microsoft.com/office/drawing/2014/main" id="{8DDEE4F8-0AD9-4300-99F5-99B9592B2411}"/>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64" name="Line 866">
          <a:extLst>
            <a:ext uri="{FF2B5EF4-FFF2-40B4-BE49-F238E27FC236}">
              <a16:creationId xmlns:a16="http://schemas.microsoft.com/office/drawing/2014/main" id="{36CF943F-0BE3-4062-A5BB-1BC00130E52A}"/>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65" name="Line 867">
          <a:extLst>
            <a:ext uri="{FF2B5EF4-FFF2-40B4-BE49-F238E27FC236}">
              <a16:creationId xmlns:a16="http://schemas.microsoft.com/office/drawing/2014/main" id="{6613005B-76C3-406E-8B6B-5660FFF60C71}"/>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66" name="Line 868">
          <a:extLst>
            <a:ext uri="{FF2B5EF4-FFF2-40B4-BE49-F238E27FC236}">
              <a16:creationId xmlns:a16="http://schemas.microsoft.com/office/drawing/2014/main" id="{1B83637D-4493-4601-AE29-C3D2ED04CECA}"/>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67" name="Line 869">
          <a:extLst>
            <a:ext uri="{FF2B5EF4-FFF2-40B4-BE49-F238E27FC236}">
              <a16:creationId xmlns:a16="http://schemas.microsoft.com/office/drawing/2014/main" id="{F32C8244-3E12-406E-B829-018FF7A5FBFB}"/>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68" name="Line 870">
          <a:extLst>
            <a:ext uri="{FF2B5EF4-FFF2-40B4-BE49-F238E27FC236}">
              <a16:creationId xmlns:a16="http://schemas.microsoft.com/office/drawing/2014/main" id="{75918BF4-34B3-409D-8403-96AD83153D00}"/>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69" name="Line 871">
          <a:extLst>
            <a:ext uri="{FF2B5EF4-FFF2-40B4-BE49-F238E27FC236}">
              <a16:creationId xmlns:a16="http://schemas.microsoft.com/office/drawing/2014/main" id="{5544051A-B734-418C-B357-413895ADD1CC}"/>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70" name="Line 872">
          <a:extLst>
            <a:ext uri="{FF2B5EF4-FFF2-40B4-BE49-F238E27FC236}">
              <a16:creationId xmlns:a16="http://schemas.microsoft.com/office/drawing/2014/main" id="{A2FC6987-7E8B-4E73-B6A7-70824BC40BFB}"/>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71" name="Line 873">
          <a:extLst>
            <a:ext uri="{FF2B5EF4-FFF2-40B4-BE49-F238E27FC236}">
              <a16:creationId xmlns:a16="http://schemas.microsoft.com/office/drawing/2014/main" id="{5DAF8D26-AABD-4D3E-A516-7EBB4D46D47F}"/>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72" name="Line 874">
          <a:extLst>
            <a:ext uri="{FF2B5EF4-FFF2-40B4-BE49-F238E27FC236}">
              <a16:creationId xmlns:a16="http://schemas.microsoft.com/office/drawing/2014/main" id="{D04C4DF8-EE7F-470A-918D-FEAA889ADE86}"/>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73" name="Line 875">
          <a:extLst>
            <a:ext uri="{FF2B5EF4-FFF2-40B4-BE49-F238E27FC236}">
              <a16:creationId xmlns:a16="http://schemas.microsoft.com/office/drawing/2014/main" id="{611762DF-A247-47F5-AFC7-4150635A098F}"/>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74" name="Line 876">
          <a:extLst>
            <a:ext uri="{FF2B5EF4-FFF2-40B4-BE49-F238E27FC236}">
              <a16:creationId xmlns:a16="http://schemas.microsoft.com/office/drawing/2014/main" id="{C0B9B412-17C5-4017-A48C-FEF67A4BDBD7}"/>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75" name="Line 877">
          <a:extLst>
            <a:ext uri="{FF2B5EF4-FFF2-40B4-BE49-F238E27FC236}">
              <a16:creationId xmlns:a16="http://schemas.microsoft.com/office/drawing/2014/main" id="{1B578B53-32A8-4DD3-8F09-A9BEE4B1E566}"/>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876" name="Line 878">
          <a:extLst>
            <a:ext uri="{FF2B5EF4-FFF2-40B4-BE49-F238E27FC236}">
              <a16:creationId xmlns:a16="http://schemas.microsoft.com/office/drawing/2014/main" id="{702D2F26-9F26-42EF-AAD1-3263C3B59981}"/>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877" name="Line 879">
          <a:extLst>
            <a:ext uri="{FF2B5EF4-FFF2-40B4-BE49-F238E27FC236}">
              <a16:creationId xmlns:a16="http://schemas.microsoft.com/office/drawing/2014/main" id="{A7414B2E-9EED-45A4-95D0-23E75E4A9766}"/>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878" name="Line 880">
          <a:extLst>
            <a:ext uri="{FF2B5EF4-FFF2-40B4-BE49-F238E27FC236}">
              <a16:creationId xmlns:a16="http://schemas.microsoft.com/office/drawing/2014/main" id="{8FC6787E-B780-4AAD-B837-405224E67F61}"/>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879" name="Line 881">
          <a:extLst>
            <a:ext uri="{FF2B5EF4-FFF2-40B4-BE49-F238E27FC236}">
              <a16:creationId xmlns:a16="http://schemas.microsoft.com/office/drawing/2014/main" id="{F498D4C7-D23E-4758-B91D-C3EC390A197B}"/>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880" name="Line 882">
          <a:extLst>
            <a:ext uri="{FF2B5EF4-FFF2-40B4-BE49-F238E27FC236}">
              <a16:creationId xmlns:a16="http://schemas.microsoft.com/office/drawing/2014/main" id="{AA4C58E6-F8B7-428B-AECD-605398C572B0}"/>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881" name="Line 883">
          <a:extLst>
            <a:ext uri="{FF2B5EF4-FFF2-40B4-BE49-F238E27FC236}">
              <a16:creationId xmlns:a16="http://schemas.microsoft.com/office/drawing/2014/main" id="{813FF641-6DCF-4608-804C-AD4D29F64841}"/>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882" name="Line 884">
          <a:extLst>
            <a:ext uri="{FF2B5EF4-FFF2-40B4-BE49-F238E27FC236}">
              <a16:creationId xmlns:a16="http://schemas.microsoft.com/office/drawing/2014/main" id="{4CB33A81-6CEA-4068-8CAE-1535EF4B6519}"/>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883" name="Line 885">
          <a:extLst>
            <a:ext uri="{FF2B5EF4-FFF2-40B4-BE49-F238E27FC236}">
              <a16:creationId xmlns:a16="http://schemas.microsoft.com/office/drawing/2014/main" id="{A32AD25E-2490-45B4-ACA0-D24BD64B19F4}"/>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884" name="Line 886">
          <a:extLst>
            <a:ext uri="{FF2B5EF4-FFF2-40B4-BE49-F238E27FC236}">
              <a16:creationId xmlns:a16="http://schemas.microsoft.com/office/drawing/2014/main" id="{EB1D5AC0-72B3-4803-BAAB-EFF3796C52FD}"/>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885" name="Line 887">
          <a:extLst>
            <a:ext uri="{FF2B5EF4-FFF2-40B4-BE49-F238E27FC236}">
              <a16:creationId xmlns:a16="http://schemas.microsoft.com/office/drawing/2014/main" id="{1E6D6278-48BA-4495-996B-F09471C5D2BD}"/>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886" name="Line 888">
          <a:extLst>
            <a:ext uri="{FF2B5EF4-FFF2-40B4-BE49-F238E27FC236}">
              <a16:creationId xmlns:a16="http://schemas.microsoft.com/office/drawing/2014/main" id="{A590C246-BCD1-4594-B1CD-350FD98B58EF}"/>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887" name="Line 889">
          <a:extLst>
            <a:ext uri="{FF2B5EF4-FFF2-40B4-BE49-F238E27FC236}">
              <a16:creationId xmlns:a16="http://schemas.microsoft.com/office/drawing/2014/main" id="{F82B6D5A-B6C4-4937-9CB9-6808B0CF0AE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888" name="Line 890">
          <a:extLst>
            <a:ext uri="{FF2B5EF4-FFF2-40B4-BE49-F238E27FC236}">
              <a16:creationId xmlns:a16="http://schemas.microsoft.com/office/drawing/2014/main" id="{C3E82BC0-30CC-4740-97E3-4678C3FBDAB2}"/>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889" name="Line 891">
          <a:extLst>
            <a:ext uri="{FF2B5EF4-FFF2-40B4-BE49-F238E27FC236}">
              <a16:creationId xmlns:a16="http://schemas.microsoft.com/office/drawing/2014/main" id="{EBCC1D1B-820A-4C8B-BDEC-3A387F8CF93E}"/>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890" name="Line 892">
          <a:extLst>
            <a:ext uri="{FF2B5EF4-FFF2-40B4-BE49-F238E27FC236}">
              <a16:creationId xmlns:a16="http://schemas.microsoft.com/office/drawing/2014/main" id="{5523D2B5-7A10-47C0-9C59-4047EFD78442}"/>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891" name="Line 893">
          <a:extLst>
            <a:ext uri="{FF2B5EF4-FFF2-40B4-BE49-F238E27FC236}">
              <a16:creationId xmlns:a16="http://schemas.microsoft.com/office/drawing/2014/main" id="{14D8B7C3-8A26-449B-A91C-4B190020D59C}"/>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892" name="Line 894">
          <a:extLst>
            <a:ext uri="{FF2B5EF4-FFF2-40B4-BE49-F238E27FC236}">
              <a16:creationId xmlns:a16="http://schemas.microsoft.com/office/drawing/2014/main" id="{1431DBC5-DD19-4E78-B6FD-75D67C503B2B}"/>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45</xdr:row>
      <xdr:rowOff>0</xdr:rowOff>
    </xdr:from>
    <xdr:to>
      <xdr:col>3</xdr:col>
      <xdr:colOff>85725</xdr:colOff>
      <xdr:row>46</xdr:row>
      <xdr:rowOff>0</xdr:rowOff>
    </xdr:to>
    <xdr:sp macro="" textlink="">
      <xdr:nvSpPr>
        <xdr:cNvPr id="893" name="Dessin 12">
          <a:extLst>
            <a:ext uri="{FF2B5EF4-FFF2-40B4-BE49-F238E27FC236}">
              <a16:creationId xmlns:a16="http://schemas.microsoft.com/office/drawing/2014/main" id="{F21B49BD-698F-48C4-B1B7-7363A6FEA2A7}"/>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47</xdr:row>
      <xdr:rowOff>0</xdr:rowOff>
    </xdr:from>
    <xdr:to>
      <xdr:col>3</xdr:col>
      <xdr:colOff>85725</xdr:colOff>
      <xdr:row>48</xdr:row>
      <xdr:rowOff>0</xdr:rowOff>
    </xdr:to>
    <xdr:sp macro="" textlink="">
      <xdr:nvSpPr>
        <xdr:cNvPr id="894" name="Dessin 12">
          <a:extLst>
            <a:ext uri="{FF2B5EF4-FFF2-40B4-BE49-F238E27FC236}">
              <a16:creationId xmlns:a16="http://schemas.microsoft.com/office/drawing/2014/main" id="{A960BF0A-8A3C-482B-9287-F03E52BD126F}"/>
            </a:ext>
          </a:extLst>
        </xdr:cNvPr>
        <xdr:cNvSpPr>
          <a:spLocks/>
        </xdr:cNvSpPr>
      </xdr:nvSpPr>
      <xdr:spPr bwMode="auto">
        <a:xfrm>
          <a:off x="2257425" y="6477000"/>
          <a:ext cx="85725" cy="200025"/>
        </a:xfrm>
        <a:custGeom>
          <a:avLst/>
          <a:gdLst>
            <a:gd name="T0" fmla="*/ 0 w 16384"/>
            <a:gd name="T1" fmla="*/ 0 h 16384"/>
            <a:gd name="T2" fmla="*/ 85725 w 16384"/>
            <a:gd name="T3" fmla="*/ 100013 h 16384"/>
            <a:gd name="T4" fmla="*/ 0 w 16384"/>
            <a:gd name="T5" fmla="*/ 2000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49</xdr:row>
      <xdr:rowOff>0</xdr:rowOff>
    </xdr:from>
    <xdr:to>
      <xdr:col>3</xdr:col>
      <xdr:colOff>85725</xdr:colOff>
      <xdr:row>50</xdr:row>
      <xdr:rowOff>0</xdr:rowOff>
    </xdr:to>
    <xdr:sp macro="" textlink="">
      <xdr:nvSpPr>
        <xdr:cNvPr id="895" name="Dessin 12">
          <a:extLst>
            <a:ext uri="{FF2B5EF4-FFF2-40B4-BE49-F238E27FC236}">
              <a16:creationId xmlns:a16="http://schemas.microsoft.com/office/drawing/2014/main" id="{6457CB39-A0B0-4923-BDD8-19BC1455F37E}"/>
            </a:ext>
          </a:extLst>
        </xdr:cNvPr>
        <xdr:cNvSpPr>
          <a:spLocks/>
        </xdr:cNvSpPr>
      </xdr:nvSpPr>
      <xdr:spPr bwMode="auto">
        <a:xfrm>
          <a:off x="2257425" y="67056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51</xdr:row>
      <xdr:rowOff>0</xdr:rowOff>
    </xdr:from>
    <xdr:to>
      <xdr:col>3</xdr:col>
      <xdr:colOff>85725</xdr:colOff>
      <xdr:row>52</xdr:row>
      <xdr:rowOff>0</xdr:rowOff>
    </xdr:to>
    <xdr:sp macro="" textlink="">
      <xdr:nvSpPr>
        <xdr:cNvPr id="896" name="Dessin 12">
          <a:extLst>
            <a:ext uri="{FF2B5EF4-FFF2-40B4-BE49-F238E27FC236}">
              <a16:creationId xmlns:a16="http://schemas.microsoft.com/office/drawing/2014/main" id="{EBB04EA8-FE22-4589-8C5C-52B109D79E39}"/>
            </a:ext>
          </a:extLst>
        </xdr:cNvPr>
        <xdr:cNvSpPr>
          <a:spLocks/>
        </xdr:cNvSpPr>
      </xdr:nvSpPr>
      <xdr:spPr bwMode="auto">
        <a:xfrm>
          <a:off x="2257425" y="69342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97" name="Dessin 94">
          <a:extLst>
            <a:ext uri="{FF2B5EF4-FFF2-40B4-BE49-F238E27FC236}">
              <a16:creationId xmlns:a16="http://schemas.microsoft.com/office/drawing/2014/main" id="{0E5CA5D5-0443-4823-B1FB-03DA589DAE83}"/>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98" name="Dessin 94">
          <a:extLst>
            <a:ext uri="{FF2B5EF4-FFF2-40B4-BE49-F238E27FC236}">
              <a16:creationId xmlns:a16="http://schemas.microsoft.com/office/drawing/2014/main" id="{88C109A3-77D9-459F-9E2D-56FAA4A0CBB4}"/>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899" name="Dessin 94">
          <a:extLst>
            <a:ext uri="{FF2B5EF4-FFF2-40B4-BE49-F238E27FC236}">
              <a16:creationId xmlns:a16="http://schemas.microsoft.com/office/drawing/2014/main" id="{2E1E5763-B421-44AD-AF34-9288810027F0}"/>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11</xdr:row>
      <xdr:rowOff>0</xdr:rowOff>
    </xdr:from>
    <xdr:to>
      <xdr:col>3</xdr:col>
      <xdr:colOff>85725</xdr:colOff>
      <xdr:row>12</xdr:row>
      <xdr:rowOff>9525</xdr:rowOff>
    </xdr:to>
    <xdr:sp macro="" textlink="">
      <xdr:nvSpPr>
        <xdr:cNvPr id="900" name="Dessin 3">
          <a:extLst>
            <a:ext uri="{FF2B5EF4-FFF2-40B4-BE49-F238E27FC236}">
              <a16:creationId xmlns:a16="http://schemas.microsoft.com/office/drawing/2014/main" id="{4C7C3FA0-22BF-402D-9766-F14BAAF5CE11}"/>
            </a:ext>
          </a:extLst>
        </xdr:cNvPr>
        <xdr:cNvSpPr>
          <a:spLocks/>
        </xdr:cNvSpPr>
      </xdr:nvSpPr>
      <xdr:spPr bwMode="auto">
        <a:xfrm>
          <a:off x="2257425" y="2133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13</xdr:row>
      <xdr:rowOff>0</xdr:rowOff>
    </xdr:from>
    <xdr:to>
      <xdr:col>3</xdr:col>
      <xdr:colOff>85725</xdr:colOff>
      <xdr:row>14</xdr:row>
      <xdr:rowOff>9525</xdr:rowOff>
    </xdr:to>
    <xdr:sp macro="" textlink="">
      <xdr:nvSpPr>
        <xdr:cNvPr id="901" name="Dessin 4">
          <a:extLst>
            <a:ext uri="{FF2B5EF4-FFF2-40B4-BE49-F238E27FC236}">
              <a16:creationId xmlns:a16="http://schemas.microsoft.com/office/drawing/2014/main" id="{B8A7F24D-F19E-4478-AA21-B5FE06F035F1}"/>
            </a:ext>
          </a:extLst>
        </xdr:cNvPr>
        <xdr:cNvSpPr>
          <a:spLocks/>
        </xdr:cNvSpPr>
      </xdr:nvSpPr>
      <xdr:spPr bwMode="auto">
        <a:xfrm>
          <a:off x="2257425" y="2362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15</xdr:row>
      <xdr:rowOff>0</xdr:rowOff>
    </xdr:from>
    <xdr:to>
      <xdr:col>3</xdr:col>
      <xdr:colOff>85725</xdr:colOff>
      <xdr:row>16</xdr:row>
      <xdr:rowOff>9525</xdr:rowOff>
    </xdr:to>
    <xdr:sp macro="" textlink="">
      <xdr:nvSpPr>
        <xdr:cNvPr id="902" name="Dessin 5">
          <a:extLst>
            <a:ext uri="{FF2B5EF4-FFF2-40B4-BE49-F238E27FC236}">
              <a16:creationId xmlns:a16="http://schemas.microsoft.com/office/drawing/2014/main" id="{D1AABBC9-4A9F-4D07-8AB8-A662D0A03D4D}"/>
            </a:ext>
          </a:extLst>
        </xdr:cNvPr>
        <xdr:cNvSpPr>
          <a:spLocks/>
        </xdr:cNvSpPr>
      </xdr:nvSpPr>
      <xdr:spPr bwMode="auto">
        <a:xfrm>
          <a:off x="2257425" y="25908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17</xdr:row>
      <xdr:rowOff>0</xdr:rowOff>
    </xdr:from>
    <xdr:to>
      <xdr:col>3</xdr:col>
      <xdr:colOff>85725</xdr:colOff>
      <xdr:row>18</xdr:row>
      <xdr:rowOff>9525</xdr:rowOff>
    </xdr:to>
    <xdr:sp macro="" textlink="">
      <xdr:nvSpPr>
        <xdr:cNvPr id="903" name="Dessin 6">
          <a:extLst>
            <a:ext uri="{FF2B5EF4-FFF2-40B4-BE49-F238E27FC236}">
              <a16:creationId xmlns:a16="http://schemas.microsoft.com/office/drawing/2014/main" id="{E942F7EB-C76A-4549-8EC9-803EE5D07466}"/>
            </a:ext>
          </a:extLst>
        </xdr:cNvPr>
        <xdr:cNvSpPr>
          <a:spLocks/>
        </xdr:cNvSpPr>
      </xdr:nvSpPr>
      <xdr:spPr bwMode="auto">
        <a:xfrm>
          <a:off x="2257425" y="28194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19</xdr:row>
      <xdr:rowOff>0</xdr:rowOff>
    </xdr:from>
    <xdr:to>
      <xdr:col>3</xdr:col>
      <xdr:colOff>85725</xdr:colOff>
      <xdr:row>20</xdr:row>
      <xdr:rowOff>9525</xdr:rowOff>
    </xdr:to>
    <xdr:sp macro="" textlink="">
      <xdr:nvSpPr>
        <xdr:cNvPr id="904" name="Dessin 7">
          <a:extLst>
            <a:ext uri="{FF2B5EF4-FFF2-40B4-BE49-F238E27FC236}">
              <a16:creationId xmlns:a16="http://schemas.microsoft.com/office/drawing/2014/main" id="{99230513-5E0E-4E32-80E4-015BE381CC1B}"/>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21</xdr:row>
      <xdr:rowOff>0</xdr:rowOff>
    </xdr:from>
    <xdr:to>
      <xdr:col>3</xdr:col>
      <xdr:colOff>85725</xdr:colOff>
      <xdr:row>22</xdr:row>
      <xdr:rowOff>9525</xdr:rowOff>
    </xdr:to>
    <xdr:sp macro="" textlink="">
      <xdr:nvSpPr>
        <xdr:cNvPr id="905" name="Dessin 8">
          <a:extLst>
            <a:ext uri="{FF2B5EF4-FFF2-40B4-BE49-F238E27FC236}">
              <a16:creationId xmlns:a16="http://schemas.microsoft.com/office/drawing/2014/main" id="{FDB8AC5F-00D6-45E5-BDC9-F54B35C4B817}"/>
            </a:ext>
          </a:extLst>
        </xdr:cNvPr>
        <xdr:cNvSpPr>
          <a:spLocks/>
        </xdr:cNvSpPr>
      </xdr:nvSpPr>
      <xdr:spPr bwMode="auto">
        <a:xfrm>
          <a:off x="2257425" y="32766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23</xdr:row>
      <xdr:rowOff>0</xdr:rowOff>
    </xdr:from>
    <xdr:to>
      <xdr:col>3</xdr:col>
      <xdr:colOff>85725</xdr:colOff>
      <xdr:row>24</xdr:row>
      <xdr:rowOff>9525</xdr:rowOff>
    </xdr:to>
    <xdr:sp macro="" textlink="">
      <xdr:nvSpPr>
        <xdr:cNvPr id="906" name="Dessin 9">
          <a:extLst>
            <a:ext uri="{FF2B5EF4-FFF2-40B4-BE49-F238E27FC236}">
              <a16:creationId xmlns:a16="http://schemas.microsoft.com/office/drawing/2014/main" id="{2B8CB1F8-724E-4892-AA24-4C0F5A37A309}"/>
            </a:ext>
          </a:extLst>
        </xdr:cNvPr>
        <xdr:cNvSpPr>
          <a:spLocks/>
        </xdr:cNvSpPr>
      </xdr:nvSpPr>
      <xdr:spPr bwMode="auto">
        <a:xfrm>
          <a:off x="2257425" y="35052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42</xdr:row>
      <xdr:rowOff>0</xdr:rowOff>
    </xdr:from>
    <xdr:to>
      <xdr:col>3</xdr:col>
      <xdr:colOff>85725</xdr:colOff>
      <xdr:row>43</xdr:row>
      <xdr:rowOff>19050</xdr:rowOff>
    </xdr:to>
    <xdr:sp macro="" textlink="">
      <xdr:nvSpPr>
        <xdr:cNvPr id="907" name="Dessin 11">
          <a:extLst>
            <a:ext uri="{FF2B5EF4-FFF2-40B4-BE49-F238E27FC236}">
              <a16:creationId xmlns:a16="http://schemas.microsoft.com/office/drawing/2014/main" id="{6FB48998-3998-4C54-BF5E-48982D05AF08}"/>
            </a:ext>
          </a:extLst>
        </xdr:cNvPr>
        <xdr:cNvSpPr>
          <a:spLocks/>
        </xdr:cNvSpPr>
      </xdr:nvSpPr>
      <xdr:spPr bwMode="auto">
        <a:xfrm>
          <a:off x="2257425" y="5648325"/>
          <a:ext cx="85725" cy="219075"/>
        </a:xfrm>
        <a:custGeom>
          <a:avLst/>
          <a:gdLst>
            <a:gd name="T0" fmla="*/ 0 w 16384"/>
            <a:gd name="T1" fmla="*/ 0 h 16384"/>
            <a:gd name="T2" fmla="*/ 85725 w 16384"/>
            <a:gd name="T3" fmla="*/ 90488 h 16384"/>
            <a:gd name="T4" fmla="*/ 0 w 16384"/>
            <a:gd name="T5" fmla="*/ 18097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45</xdr:row>
      <xdr:rowOff>0</xdr:rowOff>
    </xdr:from>
    <xdr:to>
      <xdr:col>3</xdr:col>
      <xdr:colOff>85725</xdr:colOff>
      <xdr:row>46</xdr:row>
      <xdr:rowOff>0</xdr:rowOff>
    </xdr:to>
    <xdr:sp macro="" textlink="">
      <xdr:nvSpPr>
        <xdr:cNvPr id="908" name="Dessin 12">
          <a:extLst>
            <a:ext uri="{FF2B5EF4-FFF2-40B4-BE49-F238E27FC236}">
              <a16:creationId xmlns:a16="http://schemas.microsoft.com/office/drawing/2014/main" id="{1ECC11DA-7857-4FEC-B957-3B1E903C09E1}"/>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09" name="Dessin 13">
          <a:extLst>
            <a:ext uri="{FF2B5EF4-FFF2-40B4-BE49-F238E27FC236}">
              <a16:creationId xmlns:a16="http://schemas.microsoft.com/office/drawing/2014/main" id="{1111E5D5-A509-4D04-A1AF-D145BA951368}"/>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0" name="Dessin 14">
          <a:extLst>
            <a:ext uri="{FF2B5EF4-FFF2-40B4-BE49-F238E27FC236}">
              <a16:creationId xmlns:a16="http://schemas.microsoft.com/office/drawing/2014/main" id="{C8F8A349-A525-46EA-A026-769CFC69E496}"/>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1" name="Dessin 15">
          <a:extLst>
            <a:ext uri="{FF2B5EF4-FFF2-40B4-BE49-F238E27FC236}">
              <a16:creationId xmlns:a16="http://schemas.microsoft.com/office/drawing/2014/main" id="{927E4E89-AD29-4053-987B-18D9901628A3}"/>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2" name="Dessin 16">
          <a:extLst>
            <a:ext uri="{FF2B5EF4-FFF2-40B4-BE49-F238E27FC236}">
              <a16:creationId xmlns:a16="http://schemas.microsoft.com/office/drawing/2014/main" id="{A7BA6DA5-0F6F-4DF1-9629-18E766F09D10}"/>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3" name="Dessin 17">
          <a:extLst>
            <a:ext uri="{FF2B5EF4-FFF2-40B4-BE49-F238E27FC236}">
              <a16:creationId xmlns:a16="http://schemas.microsoft.com/office/drawing/2014/main" id="{5E143DAA-E1EB-4740-8C09-96C0731B1574}"/>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4" name="Dessin 18">
          <a:extLst>
            <a:ext uri="{FF2B5EF4-FFF2-40B4-BE49-F238E27FC236}">
              <a16:creationId xmlns:a16="http://schemas.microsoft.com/office/drawing/2014/main" id="{D526C430-FEFD-4A1D-B0CE-D542BA9A64B3}"/>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5" name="Dessin 19">
          <a:extLst>
            <a:ext uri="{FF2B5EF4-FFF2-40B4-BE49-F238E27FC236}">
              <a16:creationId xmlns:a16="http://schemas.microsoft.com/office/drawing/2014/main" id="{F6F12C77-BFD7-4609-B4C7-0EC8977161EF}"/>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6" name="Dessin 20">
          <a:extLst>
            <a:ext uri="{FF2B5EF4-FFF2-40B4-BE49-F238E27FC236}">
              <a16:creationId xmlns:a16="http://schemas.microsoft.com/office/drawing/2014/main" id="{B188E9D3-89A9-4A87-8603-E3CF94255467}"/>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7" name="Dessin 21">
          <a:extLst>
            <a:ext uri="{FF2B5EF4-FFF2-40B4-BE49-F238E27FC236}">
              <a16:creationId xmlns:a16="http://schemas.microsoft.com/office/drawing/2014/main" id="{F9B966E4-9913-4385-9B56-E497A871DDF8}"/>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8" name="Dessin 22">
          <a:extLst>
            <a:ext uri="{FF2B5EF4-FFF2-40B4-BE49-F238E27FC236}">
              <a16:creationId xmlns:a16="http://schemas.microsoft.com/office/drawing/2014/main" id="{701E70A6-BDCD-40EA-BDCF-C0022D59EC21}"/>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46</xdr:row>
      <xdr:rowOff>0</xdr:rowOff>
    </xdr:from>
    <xdr:to>
      <xdr:col>3</xdr:col>
      <xdr:colOff>85725</xdr:colOff>
      <xdr:row>46</xdr:row>
      <xdr:rowOff>0</xdr:rowOff>
    </xdr:to>
    <xdr:sp macro="" textlink="">
      <xdr:nvSpPr>
        <xdr:cNvPr id="919" name="Dessin 23">
          <a:extLst>
            <a:ext uri="{FF2B5EF4-FFF2-40B4-BE49-F238E27FC236}">
              <a16:creationId xmlns:a16="http://schemas.microsoft.com/office/drawing/2014/main" id="{77EE395A-340F-4E43-94FA-032305CE43F9}"/>
            </a:ext>
          </a:extLst>
        </xdr:cNvPr>
        <xdr:cNvSpPr>
          <a:spLocks/>
        </xdr:cNvSpPr>
      </xdr:nvSpPr>
      <xdr:spPr bwMode="auto">
        <a:xfrm>
          <a:off x="2257425" y="6448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FFFFFF" mc:Ignorable="a14" a14:legacySpreadsheetColorIndex="9"/>
        </a:solidFill>
        <a:ln w="1" cap="flat">
          <a:solidFill>
            <a:srgbClr xmlns:mc="http://schemas.openxmlformats.org/markup-compatibility/2006" xmlns:a14="http://schemas.microsoft.com/office/drawing/2010/main" val="FFFFFF" mc:Ignorable="a14" a14:legacySpreadsheetColorIndex="9"/>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920" name="Dessin 25">
          <a:extLst>
            <a:ext uri="{FF2B5EF4-FFF2-40B4-BE49-F238E27FC236}">
              <a16:creationId xmlns:a16="http://schemas.microsoft.com/office/drawing/2014/main" id="{0CAA7BF7-1B59-4ADB-9CC8-1060C61112B3}"/>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10</xdr:row>
      <xdr:rowOff>171450</xdr:rowOff>
    </xdr:from>
    <xdr:to>
      <xdr:col>4</xdr:col>
      <xdr:colOff>0</xdr:colOff>
      <xdr:row>11</xdr:row>
      <xdr:rowOff>0</xdr:rowOff>
    </xdr:to>
    <xdr:sp macro="" textlink="">
      <xdr:nvSpPr>
        <xdr:cNvPr id="921" name="Line 924">
          <a:extLst>
            <a:ext uri="{FF2B5EF4-FFF2-40B4-BE49-F238E27FC236}">
              <a16:creationId xmlns:a16="http://schemas.microsoft.com/office/drawing/2014/main" id="{A3577958-5B2C-467C-A2A6-C392074FF3DF}"/>
            </a:ext>
          </a:extLst>
        </xdr:cNvPr>
        <xdr:cNvSpPr>
          <a:spLocks noChangeShapeType="1"/>
        </xdr:cNvSpPr>
      </xdr:nvSpPr>
      <xdr:spPr bwMode="auto">
        <a:xfrm flipV="1">
          <a:off x="25050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10</xdr:row>
      <xdr:rowOff>171450</xdr:rowOff>
    </xdr:from>
    <xdr:to>
      <xdr:col>6</xdr:col>
      <xdr:colOff>0</xdr:colOff>
      <xdr:row>11</xdr:row>
      <xdr:rowOff>0</xdr:rowOff>
    </xdr:to>
    <xdr:sp macro="" textlink="">
      <xdr:nvSpPr>
        <xdr:cNvPr id="922" name="Line 925">
          <a:extLst>
            <a:ext uri="{FF2B5EF4-FFF2-40B4-BE49-F238E27FC236}">
              <a16:creationId xmlns:a16="http://schemas.microsoft.com/office/drawing/2014/main" id="{76375883-FCA2-49AD-8E62-B27A3F651285}"/>
            </a:ext>
          </a:extLst>
        </xdr:cNvPr>
        <xdr:cNvSpPr>
          <a:spLocks noChangeShapeType="1"/>
        </xdr:cNvSpPr>
      </xdr:nvSpPr>
      <xdr:spPr bwMode="auto">
        <a:xfrm flipV="1">
          <a:off x="30003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10</xdr:row>
      <xdr:rowOff>171450</xdr:rowOff>
    </xdr:from>
    <xdr:to>
      <xdr:col>8</xdr:col>
      <xdr:colOff>0</xdr:colOff>
      <xdr:row>11</xdr:row>
      <xdr:rowOff>0</xdr:rowOff>
    </xdr:to>
    <xdr:sp macro="" textlink="">
      <xdr:nvSpPr>
        <xdr:cNvPr id="923" name="Line 926">
          <a:extLst>
            <a:ext uri="{FF2B5EF4-FFF2-40B4-BE49-F238E27FC236}">
              <a16:creationId xmlns:a16="http://schemas.microsoft.com/office/drawing/2014/main" id="{581AF36D-D1DC-4526-99D4-A3B2ACB810AD}"/>
            </a:ext>
          </a:extLst>
        </xdr:cNvPr>
        <xdr:cNvSpPr>
          <a:spLocks noChangeShapeType="1"/>
        </xdr:cNvSpPr>
      </xdr:nvSpPr>
      <xdr:spPr bwMode="auto">
        <a:xfrm flipV="1">
          <a:off x="34956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10</xdr:row>
      <xdr:rowOff>171450</xdr:rowOff>
    </xdr:from>
    <xdr:to>
      <xdr:col>10</xdr:col>
      <xdr:colOff>0</xdr:colOff>
      <xdr:row>11</xdr:row>
      <xdr:rowOff>0</xdr:rowOff>
    </xdr:to>
    <xdr:sp macro="" textlink="">
      <xdr:nvSpPr>
        <xdr:cNvPr id="924" name="Line 927">
          <a:extLst>
            <a:ext uri="{FF2B5EF4-FFF2-40B4-BE49-F238E27FC236}">
              <a16:creationId xmlns:a16="http://schemas.microsoft.com/office/drawing/2014/main" id="{71B1BA08-47E8-4ECC-8760-1B1B2C93CA4C}"/>
            </a:ext>
          </a:extLst>
        </xdr:cNvPr>
        <xdr:cNvSpPr>
          <a:spLocks noChangeShapeType="1"/>
        </xdr:cNvSpPr>
      </xdr:nvSpPr>
      <xdr:spPr bwMode="auto">
        <a:xfrm flipV="1">
          <a:off x="39909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10</xdr:row>
      <xdr:rowOff>171450</xdr:rowOff>
    </xdr:from>
    <xdr:to>
      <xdr:col>12</xdr:col>
      <xdr:colOff>0</xdr:colOff>
      <xdr:row>11</xdr:row>
      <xdr:rowOff>0</xdr:rowOff>
    </xdr:to>
    <xdr:sp macro="" textlink="">
      <xdr:nvSpPr>
        <xdr:cNvPr id="925" name="Line 928">
          <a:extLst>
            <a:ext uri="{FF2B5EF4-FFF2-40B4-BE49-F238E27FC236}">
              <a16:creationId xmlns:a16="http://schemas.microsoft.com/office/drawing/2014/main" id="{9D91A3B5-7DB8-495A-956C-47F8C54CF282}"/>
            </a:ext>
          </a:extLst>
        </xdr:cNvPr>
        <xdr:cNvSpPr>
          <a:spLocks noChangeShapeType="1"/>
        </xdr:cNvSpPr>
      </xdr:nvSpPr>
      <xdr:spPr bwMode="auto">
        <a:xfrm flipV="1">
          <a:off x="44862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10</xdr:row>
      <xdr:rowOff>171450</xdr:rowOff>
    </xdr:from>
    <xdr:to>
      <xdr:col>14</xdr:col>
      <xdr:colOff>0</xdr:colOff>
      <xdr:row>11</xdr:row>
      <xdr:rowOff>0</xdr:rowOff>
    </xdr:to>
    <xdr:sp macro="" textlink="">
      <xdr:nvSpPr>
        <xdr:cNvPr id="926" name="Line 929">
          <a:extLst>
            <a:ext uri="{FF2B5EF4-FFF2-40B4-BE49-F238E27FC236}">
              <a16:creationId xmlns:a16="http://schemas.microsoft.com/office/drawing/2014/main" id="{330E4A31-5732-41C6-ADFB-0C64B92B88E4}"/>
            </a:ext>
          </a:extLst>
        </xdr:cNvPr>
        <xdr:cNvSpPr>
          <a:spLocks noChangeShapeType="1"/>
        </xdr:cNvSpPr>
      </xdr:nvSpPr>
      <xdr:spPr bwMode="auto">
        <a:xfrm flipV="1">
          <a:off x="49815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10</xdr:row>
      <xdr:rowOff>171450</xdr:rowOff>
    </xdr:from>
    <xdr:to>
      <xdr:col>17</xdr:col>
      <xdr:colOff>0</xdr:colOff>
      <xdr:row>11</xdr:row>
      <xdr:rowOff>0</xdr:rowOff>
    </xdr:to>
    <xdr:sp macro="" textlink="">
      <xdr:nvSpPr>
        <xdr:cNvPr id="927" name="Line 930">
          <a:extLst>
            <a:ext uri="{FF2B5EF4-FFF2-40B4-BE49-F238E27FC236}">
              <a16:creationId xmlns:a16="http://schemas.microsoft.com/office/drawing/2014/main" id="{0D881228-1336-4DA5-A82C-14E624432342}"/>
            </a:ext>
          </a:extLst>
        </xdr:cNvPr>
        <xdr:cNvSpPr>
          <a:spLocks noChangeShapeType="1"/>
        </xdr:cNvSpPr>
      </xdr:nvSpPr>
      <xdr:spPr bwMode="auto">
        <a:xfrm flipV="1">
          <a:off x="57245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10</xdr:row>
      <xdr:rowOff>171450</xdr:rowOff>
    </xdr:from>
    <xdr:to>
      <xdr:col>19</xdr:col>
      <xdr:colOff>0</xdr:colOff>
      <xdr:row>11</xdr:row>
      <xdr:rowOff>0</xdr:rowOff>
    </xdr:to>
    <xdr:sp macro="" textlink="">
      <xdr:nvSpPr>
        <xdr:cNvPr id="928" name="Line 931">
          <a:extLst>
            <a:ext uri="{FF2B5EF4-FFF2-40B4-BE49-F238E27FC236}">
              <a16:creationId xmlns:a16="http://schemas.microsoft.com/office/drawing/2014/main" id="{9AADE28D-A553-47D5-8FB2-3BC58981DD96}"/>
            </a:ext>
          </a:extLst>
        </xdr:cNvPr>
        <xdr:cNvSpPr>
          <a:spLocks noChangeShapeType="1"/>
        </xdr:cNvSpPr>
      </xdr:nvSpPr>
      <xdr:spPr bwMode="auto">
        <a:xfrm flipV="1">
          <a:off x="62198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10</xdr:row>
      <xdr:rowOff>171450</xdr:rowOff>
    </xdr:from>
    <xdr:to>
      <xdr:col>21</xdr:col>
      <xdr:colOff>0</xdr:colOff>
      <xdr:row>11</xdr:row>
      <xdr:rowOff>0</xdr:rowOff>
    </xdr:to>
    <xdr:sp macro="" textlink="">
      <xdr:nvSpPr>
        <xdr:cNvPr id="929" name="Line 932">
          <a:extLst>
            <a:ext uri="{FF2B5EF4-FFF2-40B4-BE49-F238E27FC236}">
              <a16:creationId xmlns:a16="http://schemas.microsoft.com/office/drawing/2014/main" id="{893270DD-EFE6-492C-86AA-E263B0E745CF}"/>
            </a:ext>
          </a:extLst>
        </xdr:cNvPr>
        <xdr:cNvSpPr>
          <a:spLocks noChangeShapeType="1"/>
        </xdr:cNvSpPr>
      </xdr:nvSpPr>
      <xdr:spPr bwMode="auto">
        <a:xfrm flipV="1">
          <a:off x="67151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10</xdr:row>
      <xdr:rowOff>171450</xdr:rowOff>
    </xdr:from>
    <xdr:to>
      <xdr:col>23</xdr:col>
      <xdr:colOff>0</xdr:colOff>
      <xdr:row>11</xdr:row>
      <xdr:rowOff>0</xdr:rowOff>
    </xdr:to>
    <xdr:sp macro="" textlink="">
      <xdr:nvSpPr>
        <xdr:cNvPr id="930" name="Line 933">
          <a:extLst>
            <a:ext uri="{FF2B5EF4-FFF2-40B4-BE49-F238E27FC236}">
              <a16:creationId xmlns:a16="http://schemas.microsoft.com/office/drawing/2014/main" id="{3F92161A-43A2-4B01-BF1C-C4A4167F8170}"/>
            </a:ext>
          </a:extLst>
        </xdr:cNvPr>
        <xdr:cNvSpPr>
          <a:spLocks noChangeShapeType="1"/>
        </xdr:cNvSpPr>
      </xdr:nvSpPr>
      <xdr:spPr bwMode="auto">
        <a:xfrm flipV="1">
          <a:off x="72104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10</xdr:row>
      <xdr:rowOff>171450</xdr:rowOff>
    </xdr:from>
    <xdr:to>
      <xdr:col>25</xdr:col>
      <xdr:colOff>0</xdr:colOff>
      <xdr:row>11</xdr:row>
      <xdr:rowOff>0</xdr:rowOff>
    </xdr:to>
    <xdr:sp macro="" textlink="">
      <xdr:nvSpPr>
        <xdr:cNvPr id="931" name="Line 934">
          <a:extLst>
            <a:ext uri="{FF2B5EF4-FFF2-40B4-BE49-F238E27FC236}">
              <a16:creationId xmlns:a16="http://schemas.microsoft.com/office/drawing/2014/main" id="{C2A7404D-93A3-49A0-8B8A-B5912A4B2D43}"/>
            </a:ext>
          </a:extLst>
        </xdr:cNvPr>
        <xdr:cNvSpPr>
          <a:spLocks noChangeShapeType="1"/>
        </xdr:cNvSpPr>
      </xdr:nvSpPr>
      <xdr:spPr bwMode="auto">
        <a:xfrm flipV="1">
          <a:off x="77057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10</xdr:row>
      <xdr:rowOff>171450</xdr:rowOff>
    </xdr:from>
    <xdr:to>
      <xdr:col>27</xdr:col>
      <xdr:colOff>0</xdr:colOff>
      <xdr:row>11</xdr:row>
      <xdr:rowOff>0</xdr:rowOff>
    </xdr:to>
    <xdr:sp macro="" textlink="">
      <xdr:nvSpPr>
        <xdr:cNvPr id="932" name="Line 935">
          <a:extLst>
            <a:ext uri="{FF2B5EF4-FFF2-40B4-BE49-F238E27FC236}">
              <a16:creationId xmlns:a16="http://schemas.microsoft.com/office/drawing/2014/main" id="{00964FCD-EA7D-464D-B383-74A2F0CD1604}"/>
            </a:ext>
          </a:extLst>
        </xdr:cNvPr>
        <xdr:cNvSpPr>
          <a:spLocks noChangeShapeType="1"/>
        </xdr:cNvSpPr>
      </xdr:nvSpPr>
      <xdr:spPr bwMode="auto">
        <a:xfrm flipV="1">
          <a:off x="82010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10</xdr:row>
      <xdr:rowOff>171450</xdr:rowOff>
    </xdr:from>
    <xdr:to>
      <xdr:col>29</xdr:col>
      <xdr:colOff>0</xdr:colOff>
      <xdr:row>11</xdr:row>
      <xdr:rowOff>0</xdr:rowOff>
    </xdr:to>
    <xdr:sp macro="" textlink="">
      <xdr:nvSpPr>
        <xdr:cNvPr id="933" name="Line 936">
          <a:extLst>
            <a:ext uri="{FF2B5EF4-FFF2-40B4-BE49-F238E27FC236}">
              <a16:creationId xmlns:a16="http://schemas.microsoft.com/office/drawing/2014/main" id="{902926EF-7552-45E1-BAA6-FBD61F784908}"/>
            </a:ext>
          </a:extLst>
        </xdr:cNvPr>
        <xdr:cNvSpPr>
          <a:spLocks noChangeShapeType="1"/>
        </xdr:cNvSpPr>
      </xdr:nvSpPr>
      <xdr:spPr bwMode="auto">
        <a:xfrm flipV="1">
          <a:off x="86963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10</xdr:row>
      <xdr:rowOff>171450</xdr:rowOff>
    </xdr:from>
    <xdr:to>
      <xdr:col>31</xdr:col>
      <xdr:colOff>0</xdr:colOff>
      <xdr:row>11</xdr:row>
      <xdr:rowOff>0</xdr:rowOff>
    </xdr:to>
    <xdr:sp macro="" textlink="">
      <xdr:nvSpPr>
        <xdr:cNvPr id="934" name="Line 937">
          <a:extLst>
            <a:ext uri="{FF2B5EF4-FFF2-40B4-BE49-F238E27FC236}">
              <a16:creationId xmlns:a16="http://schemas.microsoft.com/office/drawing/2014/main" id="{C1633587-2C4A-43CE-8C7B-1692BFF37681}"/>
            </a:ext>
          </a:extLst>
        </xdr:cNvPr>
        <xdr:cNvSpPr>
          <a:spLocks noChangeShapeType="1"/>
        </xdr:cNvSpPr>
      </xdr:nvSpPr>
      <xdr:spPr bwMode="auto">
        <a:xfrm flipV="1">
          <a:off x="91916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10</xdr:row>
      <xdr:rowOff>171450</xdr:rowOff>
    </xdr:from>
    <xdr:to>
      <xdr:col>33</xdr:col>
      <xdr:colOff>0</xdr:colOff>
      <xdr:row>11</xdr:row>
      <xdr:rowOff>0</xdr:rowOff>
    </xdr:to>
    <xdr:sp macro="" textlink="">
      <xdr:nvSpPr>
        <xdr:cNvPr id="935" name="Line 938">
          <a:extLst>
            <a:ext uri="{FF2B5EF4-FFF2-40B4-BE49-F238E27FC236}">
              <a16:creationId xmlns:a16="http://schemas.microsoft.com/office/drawing/2014/main" id="{57094F65-AB35-4560-858D-AF2E59B423FF}"/>
            </a:ext>
          </a:extLst>
        </xdr:cNvPr>
        <xdr:cNvSpPr>
          <a:spLocks noChangeShapeType="1"/>
        </xdr:cNvSpPr>
      </xdr:nvSpPr>
      <xdr:spPr bwMode="auto">
        <a:xfrm flipV="1">
          <a:off x="96869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10</xdr:row>
      <xdr:rowOff>171450</xdr:rowOff>
    </xdr:from>
    <xdr:to>
      <xdr:col>35</xdr:col>
      <xdr:colOff>0</xdr:colOff>
      <xdr:row>11</xdr:row>
      <xdr:rowOff>0</xdr:rowOff>
    </xdr:to>
    <xdr:sp macro="" textlink="">
      <xdr:nvSpPr>
        <xdr:cNvPr id="936" name="Line 939">
          <a:extLst>
            <a:ext uri="{FF2B5EF4-FFF2-40B4-BE49-F238E27FC236}">
              <a16:creationId xmlns:a16="http://schemas.microsoft.com/office/drawing/2014/main" id="{9FBCBB4B-18D2-4E86-9E69-AE6BCF59CBAF}"/>
            </a:ext>
          </a:extLst>
        </xdr:cNvPr>
        <xdr:cNvSpPr>
          <a:spLocks noChangeShapeType="1"/>
        </xdr:cNvSpPr>
      </xdr:nvSpPr>
      <xdr:spPr bwMode="auto">
        <a:xfrm flipV="1">
          <a:off x="1018222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10</xdr:row>
      <xdr:rowOff>171450</xdr:rowOff>
    </xdr:from>
    <xdr:to>
      <xdr:col>38</xdr:col>
      <xdr:colOff>0</xdr:colOff>
      <xdr:row>11</xdr:row>
      <xdr:rowOff>0</xdr:rowOff>
    </xdr:to>
    <xdr:sp macro="" textlink="">
      <xdr:nvSpPr>
        <xdr:cNvPr id="937" name="Line 940">
          <a:extLst>
            <a:ext uri="{FF2B5EF4-FFF2-40B4-BE49-F238E27FC236}">
              <a16:creationId xmlns:a16="http://schemas.microsoft.com/office/drawing/2014/main" id="{EB1B52FC-143C-4D94-ACFA-44B959BB801E}"/>
            </a:ext>
          </a:extLst>
        </xdr:cNvPr>
        <xdr:cNvSpPr>
          <a:spLocks noChangeShapeType="1"/>
        </xdr:cNvSpPr>
      </xdr:nvSpPr>
      <xdr:spPr bwMode="auto">
        <a:xfrm flipV="1">
          <a:off x="10925175" y="2066925"/>
          <a:ext cx="0" cy="66675"/>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938" name="Line 941">
          <a:extLst>
            <a:ext uri="{FF2B5EF4-FFF2-40B4-BE49-F238E27FC236}">
              <a16:creationId xmlns:a16="http://schemas.microsoft.com/office/drawing/2014/main" id="{1590D9EF-80AB-473B-8FB9-FF02CA48CF9D}"/>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39" name="Line 942">
          <a:extLst>
            <a:ext uri="{FF2B5EF4-FFF2-40B4-BE49-F238E27FC236}">
              <a16:creationId xmlns:a16="http://schemas.microsoft.com/office/drawing/2014/main" id="{FDABCE54-E27D-4693-AAC0-7DE32B32DAB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40" name="Line 943">
          <a:extLst>
            <a:ext uri="{FF2B5EF4-FFF2-40B4-BE49-F238E27FC236}">
              <a16:creationId xmlns:a16="http://schemas.microsoft.com/office/drawing/2014/main" id="{5CB0A508-264E-486D-A9C6-16D721CD9C20}"/>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41" name="Line 944">
          <a:extLst>
            <a:ext uri="{FF2B5EF4-FFF2-40B4-BE49-F238E27FC236}">
              <a16:creationId xmlns:a16="http://schemas.microsoft.com/office/drawing/2014/main" id="{4066E480-C8A5-4C1D-AE8C-C136DF6B2AF0}"/>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42" name="Line 945">
          <a:extLst>
            <a:ext uri="{FF2B5EF4-FFF2-40B4-BE49-F238E27FC236}">
              <a16:creationId xmlns:a16="http://schemas.microsoft.com/office/drawing/2014/main" id="{DFA9375E-5D6C-4622-A45E-529F1AF4422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943" name="Line 946">
          <a:extLst>
            <a:ext uri="{FF2B5EF4-FFF2-40B4-BE49-F238E27FC236}">
              <a16:creationId xmlns:a16="http://schemas.microsoft.com/office/drawing/2014/main" id="{EAC19E53-9647-487E-8C0C-3C3AF9C7CEF8}"/>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944" name="Line 947">
          <a:extLst>
            <a:ext uri="{FF2B5EF4-FFF2-40B4-BE49-F238E27FC236}">
              <a16:creationId xmlns:a16="http://schemas.microsoft.com/office/drawing/2014/main" id="{F5910EC8-2475-425A-A7C3-26B5B5CEACB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945" name="Line 948">
          <a:extLst>
            <a:ext uri="{FF2B5EF4-FFF2-40B4-BE49-F238E27FC236}">
              <a16:creationId xmlns:a16="http://schemas.microsoft.com/office/drawing/2014/main" id="{9EF608E1-BC9D-4771-9B11-815EFD7DEF7E}"/>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946" name="Line 949">
          <a:extLst>
            <a:ext uri="{FF2B5EF4-FFF2-40B4-BE49-F238E27FC236}">
              <a16:creationId xmlns:a16="http://schemas.microsoft.com/office/drawing/2014/main" id="{BBA12A1B-60FF-41EE-8B06-9CC82C7CE55A}"/>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47" name="Line 950">
          <a:extLst>
            <a:ext uri="{FF2B5EF4-FFF2-40B4-BE49-F238E27FC236}">
              <a16:creationId xmlns:a16="http://schemas.microsoft.com/office/drawing/2014/main" id="{9497C96E-333F-4ADD-8D04-A05B24D63CB0}"/>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48" name="Line 951">
          <a:extLst>
            <a:ext uri="{FF2B5EF4-FFF2-40B4-BE49-F238E27FC236}">
              <a16:creationId xmlns:a16="http://schemas.microsoft.com/office/drawing/2014/main" id="{168BD38A-B032-4350-9443-BABF3A870C50}"/>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49" name="Line 952">
          <a:extLst>
            <a:ext uri="{FF2B5EF4-FFF2-40B4-BE49-F238E27FC236}">
              <a16:creationId xmlns:a16="http://schemas.microsoft.com/office/drawing/2014/main" id="{A6EFA705-D0AA-4367-B702-8A407CF6D75D}"/>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50" name="Line 953">
          <a:extLst>
            <a:ext uri="{FF2B5EF4-FFF2-40B4-BE49-F238E27FC236}">
              <a16:creationId xmlns:a16="http://schemas.microsoft.com/office/drawing/2014/main" id="{0252F054-4600-48E7-9813-CD16E97BD64D}"/>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51" name="Line 954">
          <a:extLst>
            <a:ext uri="{FF2B5EF4-FFF2-40B4-BE49-F238E27FC236}">
              <a16:creationId xmlns:a16="http://schemas.microsoft.com/office/drawing/2014/main" id="{58CDD55D-DC73-4565-9833-D1B4149783C2}"/>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952" name="Line 955">
          <a:extLst>
            <a:ext uri="{FF2B5EF4-FFF2-40B4-BE49-F238E27FC236}">
              <a16:creationId xmlns:a16="http://schemas.microsoft.com/office/drawing/2014/main" id="{E8E4AEF7-882E-42FE-A2B7-595CA3F5F541}"/>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53" name="Line 956">
          <a:extLst>
            <a:ext uri="{FF2B5EF4-FFF2-40B4-BE49-F238E27FC236}">
              <a16:creationId xmlns:a16="http://schemas.microsoft.com/office/drawing/2014/main" id="{1B8D181F-9907-43E8-B4BD-9B8C7F47A9E6}"/>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54" name="Line 957">
          <a:extLst>
            <a:ext uri="{FF2B5EF4-FFF2-40B4-BE49-F238E27FC236}">
              <a16:creationId xmlns:a16="http://schemas.microsoft.com/office/drawing/2014/main" id="{5BA548B5-359E-42FA-B80D-9C949DB4728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55" name="Line 958">
          <a:extLst>
            <a:ext uri="{FF2B5EF4-FFF2-40B4-BE49-F238E27FC236}">
              <a16:creationId xmlns:a16="http://schemas.microsoft.com/office/drawing/2014/main" id="{37D2D190-E42B-4E36-A6E0-B92665DD637E}"/>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19</xdr:row>
      <xdr:rowOff>0</xdr:rowOff>
    </xdr:from>
    <xdr:to>
      <xdr:col>3</xdr:col>
      <xdr:colOff>85725</xdr:colOff>
      <xdr:row>20</xdr:row>
      <xdr:rowOff>9525</xdr:rowOff>
    </xdr:to>
    <xdr:sp macro="" textlink="">
      <xdr:nvSpPr>
        <xdr:cNvPr id="956" name="Dessin 67">
          <a:extLst>
            <a:ext uri="{FF2B5EF4-FFF2-40B4-BE49-F238E27FC236}">
              <a16:creationId xmlns:a16="http://schemas.microsoft.com/office/drawing/2014/main" id="{6B0AA22C-F4A4-4AFB-A2C8-B3E5D0832967}"/>
            </a:ext>
          </a:extLst>
        </xdr:cNvPr>
        <xdr:cNvSpPr>
          <a:spLocks/>
        </xdr:cNvSpPr>
      </xdr:nvSpPr>
      <xdr:spPr bwMode="auto">
        <a:xfrm>
          <a:off x="2257425" y="3048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957" name="Line 960">
          <a:extLst>
            <a:ext uri="{FF2B5EF4-FFF2-40B4-BE49-F238E27FC236}">
              <a16:creationId xmlns:a16="http://schemas.microsoft.com/office/drawing/2014/main" id="{4886C467-A7A6-4215-B309-921B8850D61D}"/>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58" name="Line 961">
          <a:extLst>
            <a:ext uri="{FF2B5EF4-FFF2-40B4-BE49-F238E27FC236}">
              <a16:creationId xmlns:a16="http://schemas.microsoft.com/office/drawing/2014/main" id="{070619AE-901C-484B-B80B-EA5DDC742956}"/>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59" name="Line 962">
          <a:extLst>
            <a:ext uri="{FF2B5EF4-FFF2-40B4-BE49-F238E27FC236}">
              <a16:creationId xmlns:a16="http://schemas.microsoft.com/office/drawing/2014/main" id="{102DBD34-27ED-4F69-87E0-FE3F6EF1633D}"/>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60" name="Line 963">
          <a:extLst>
            <a:ext uri="{FF2B5EF4-FFF2-40B4-BE49-F238E27FC236}">
              <a16:creationId xmlns:a16="http://schemas.microsoft.com/office/drawing/2014/main" id="{D7F54FD0-AC9E-4197-A5D7-9F36F5285475}"/>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61" name="Line 964">
          <a:extLst>
            <a:ext uri="{FF2B5EF4-FFF2-40B4-BE49-F238E27FC236}">
              <a16:creationId xmlns:a16="http://schemas.microsoft.com/office/drawing/2014/main" id="{0715ADFA-6510-4D99-A482-ECCF6AE33ED2}"/>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62" name="Line 965">
          <a:extLst>
            <a:ext uri="{FF2B5EF4-FFF2-40B4-BE49-F238E27FC236}">
              <a16:creationId xmlns:a16="http://schemas.microsoft.com/office/drawing/2014/main" id="{0CE7BF22-6F28-4DDF-B99D-AA6A7EABA937}"/>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63" name="Line 966">
          <a:extLst>
            <a:ext uri="{FF2B5EF4-FFF2-40B4-BE49-F238E27FC236}">
              <a16:creationId xmlns:a16="http://schemas.microsoft.com/office/drawing/2014/main" id="{7C1D94CB-7000-4198-BA3C-DD840E5A1DB0}"/>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64" name="Line 967">
          <a:extLst>
            <a:ext uri="{FF2B5EF4-FFF2-40B4-BE49-F238E27FC236}">
              <a16:creationId xmlns:a16="http://schemas.microsoft.com/office/drawing/2014/main" id="{25A112BB-03CF-4792-9752-333ECE0C6CFA}"/>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65" name="Line 968">
          <a:extLst>
            <a:ext uri="{FF2B5EF4-FFF2-40B4-BE49-F238E27FC236}">
              <a16:creationId xmlns:a16="http://schemas.microsoft.com/office/drawing/2014/main" id="{CCD4A1DB-9DCA-43D4-8072-5A4916DEE432}"/>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966" name="Line 969">
          <a:extLst>
            <a:ext uri="{FF2B5EF4-FFF2-40B4-BE49-F238E27FC236}">
              <a16:creationId xmlns:a16="http://schemas.microsoft.com/office/drawing/2014/main" id="{4CEA387E-9011-4D1B-BCC5-4E4525B57587}"/>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967" name="Line 970">
          <a:extLst>
            <a:ext uri="{FF2B5EF4-FFF2-40B4-BE49-F238E27FC236}">
              <a16:creationId xmlns:a16="http://schemas.microsoft.com/office/drawing/2014/main" id="{13D1E3F4-4341-444F-AC9A-3D0B84256161}"/>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968" name="Line 971">
          <a:extLst>
            <a:ext uri="{FF2B5EF4-FFF2-40B4-BE49-F238E27FC236}">
              <a16:creationId xmlns:a16="http://schemas.microsoft.com/office/drawing/2014/main" id="{D872E6D8-9A23-4394-AF94-10D99DDB9A0D}"/>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969" name="Line 972">
          <a:extLst>
            <a:ext uri="{FF2B5EF4-FFF2-40B4-BE49-F238E27FC236}">
              <a16:creationId xmlns:a16="http://schemas.microsoft.com/office/drawing/2014/main" id="{B7655F61-06C8-44AE-8115-057F05ECD6CE}"/>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70" name="Line 973">
          <a:extLst>
            <a:ext uri="{FF2B5EF4-FFF2-40B4-BE49-F238E27FC236}">
              <a16:creationId xmlns:a16="http://schemas.microsoft.com/office/drawing/2014/main" id="{6C5AB563-2370-4F4F-907F-7D7D1423DD78}"/>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71" name="Line 974">
          <a:extLst>
            <a:ext uri="{FF2B5EF4-FFF2-40B4-BE49-F238E27FC236}">
              <a16:creationId xmlns:a16="http://schemas.microsoft.com/office/drawing/2014/main" id="{12E69DE3-1FB8-41D7-ACD7-4EC90A4FCC22}"/>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72" name="Line 975">
          <a:extLst>
            <a:ext uri="{FF2B5EF4-FFF2-40B4-BE49-F238E27FC236}">
              <a16:creationId xmlns:a16="http://schemas.microsoft.com/office/drawing/2014/main" id="{9B58AFA4-1D11-4B8F-B360-B9D708AA5062}"/>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56</xdr:row>
      <xdr:rowOff>0</xdr:rowOff>
    </xdr:from>
    <xdr:to>
      <xdr:col>3</xdr:col>
      <xdr:colOff>85725</xdr:colOff>
      <xdr:row>56</xdr:row>
      <xdr:rowOff>0</xdr:rowOff>
    </xdr:to>
    <xdr:sp macro="" textlink="">
      <xdr:nvSpPr>
        <xdr:cNvPr id="973" name="Dessin 92">
          <a:extLst>
            <a:ext uri="{FF2B5EF4-FFF2-40B4-BE49-F238E27FC236}">
              <a16:creationId xmlns:a16="http://schemas.microsoft.com/office/drawing/2014/main" id="{93CBDDE6-5A12-439B-B4C6-4764451C72A2}"/>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4</xdr:col>
      <xdr:colOff>0</xdr:colOff>
      <xdr:row>56</xdr:row>
      <xdr:rowOff>0</xdr:rowOff>
    </xdr:from>
    <xdr:to>
      <xdr:col>4</xdr:col>
      <xdr:colOff>0</xdr:colOff>
      <xdr:row>56</xdr:row>
      <xdr:rowOff>0</xdr:rowOff>
    </xdr:to>
    <xdr:sp macro="" textlink="">
      <xdr:nvSpPr>
        <xdr:cNvPr id="974" name="Line 977">
          <a:extLst>
            <a:ext uri="{FF2B5EF4-FFF2-40B4-BE49-F238E27FC236}">
              <a16:creationId xmlns:a16="http://schemas.microsoft.com/office/drawing/2014/main" id="{CA5BCAF4-6267-4486-9BFD-936546C923CD}"/>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75" name="Line 978">
          <a:extLst>
            <a:ext uri="{FF2B5EF4-FFF2-40B4-BE49-F238E27FC236}">
              <a16:creationId xmlns:a16="http://schemas.microsoft.com/office/drawing/2014/main" id="{484437EA-212E-415B-9CF6-750DD77199C8}"/>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76" name="Line 979">
          <a:extLst>
            <a:ext uri="{FF2B5EF4-FFF2-40B4-BE49-F238E27FC236}">
              <a16:creationId xmlns:a16="http://schemas.microsoft.com/office/drawing/2014/main" id="{F6F63596-D561-40A2-81EB-1CFDE9AB6D3E}"/>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77" name="Line 980">
          <a:extLst>
            <a:ext uri="{FF2B5EF4-FFF2-40B4-BE49-F238E27FC236}">
              <a16:creationId xmlns:a16="http://schemas.microsoft.com/office/drawing/2014/main" id="{5FD2D2FC-79C8-4BE7-9FAA-BF7D3E8E0014}"/>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78" name="Line 981">
          <a:extLst>
            <a:ext uri="{FF2B5EF4-FFF2-40B4-BE49-F238E27FC236}">
              <a16:creationId xmlns:a16="http://schemas.microsoft.com/office/drawing/2014/main" id="{8512C19C-B1FA-4BF0-AA47-AD9341DF170A}"/>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79" name="Line 982">
          <a:extLst>
            <a:ext uri="{FF2B5EF4-FFF2-40B4-BE49-F238E27FC236}">
              <a16:creationId xmlns:a16="http://schemas.microsoft.com/office/drawing/2014/main" id="{B347C974-618E-45A3-B36A-185F0AB3309C}"/>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80" name="Line 983">
          <a:extLst>
            <a:ext uri="{FF2B5EF4-FFF2-40B4-BE49-F238E27FC236}">
              <a16:creationId xmlns:a16="http://schemas.microsoft.com/office/drawing/2014/main" id="{803544A5-F21F-4B7F-94AA-18DA9FF96007}"/>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81" name="Line 984">
          <a:extLst>
            <a:ext uri="{FF2B5EF4-FFF2-40B4-BE49-F238E27FC236}">
              <a16:creationId xmlns:a16="http://schemas.microsoft.com/office/drawing/2014/main" id="{69EE4C45-D2DB-45A6-9498-D9D348F52904}"/>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82" name="Line 985">
          <a:extLst>
            <a:ext uri="{FF2B5EF4-FFF2-40B4-BE49-F238E27FC236}">
              <a16:creationId xmlns:a16="http://schemas.microsoft.com/office/drawing/2014/main" id="{D2E5D10D-6A5B-4518-BFD7-5612B45EC77A}"/>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983" name="Line 986">
          <a:extLst>
            <a:ext uri="{FF2B5EF4-FFF2-40B4-BE49-F238E27FC236}">
              <a16:creationId xmlns:a16="http://schemas.microsoft.com/office/drawing/2014/main" id="{34D1A2F0-EF7B-43AB-BABA-58B25E8BAC76}"/>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984" name="Line 987">
          <a:extLst>
            <a:ext uri="{FF2B5EF4-FFF2-40B4-BE49-F238E27FC236}">
              <a16:creationId xmlns:a16="http://schemas.microsoft.com/office/drawing/2014/main" id="{35AFCC1B-468F-4638-9176-C3B966298438}"/>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985" name="Line 988">
          <a:extLst>
            <a:ext uri="{FF2B5EF4-FFF2-40B4-BE49-F238E27FC236}">
              <a16:creationId xmlns:a16="http://schemas.microsoft.com/office/drawing/2014/main" id="{D429FF4A-C71D-4538-87EE-1195625E48F7}"/>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986" name="Line 989">
          <a:extLst>
            <a:ext uri="{FF2B5EF4-FFF2-40B4-BE49-F238E27FC236}">
              <a16:creationId xmlns:a16="http://schemas.microsoft.com/office/drawing/2014/main" id="{57E02134-B3EF-4A21-B506-E2179787FC23}"/>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987" name="Line 990">
          <a:extLst>
            <a:ext uri="{FF2B5EF4-FFF2-40B4-BE49-F238E27FC236}">
              <a16:creationId xmlns:a16="http://schemas.microsoft.com/office/drawing/2014/main" id="{2477D921-9A54-469E-B260-208F0533CE9C}"/>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988" name="Line 991">
          <a:extLst>
            <a:ext uri="{FF2B5EF4-FFF2-40B4-BE49-F238E27FC236}">
              <a16:creationId xmlns:a16="http://schemas.microsoft.com/office/drawing/2014/main" id="{79C1A533-A3A9-4357-9537-2A6AF33ABA6E}"/>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989" name="Line 992">
          <a:extLst>
            <a:ext uri="{FF2B5EF4-FFF2-40B4-BE49-F238E27FC236}">
              <a16:creationId xmlns:a16="http://schemas.microsoft.com/office/drawing/2014/main" id="{AB561DC8-9E7A-4F2B-A542-E1E677AFA74D}"/>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990" name="Line 993">
          <a:extLst>
            <a:ext uri="{FF2B5EF4-FFF2-40B4-BE49-F238E27FC236}">
              <a16:creationId xmlns:a16="http://schemas.microsoft.com/office/drawing/2014/main" id="{8BCDE9CA-0E10-4A37-A7AB-83C52E31DE4F}"/>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991" name="Line 994">
          <a:extLst>
            <a:ext uri="{FF2B5EF4-FFF2-40B4-BE49-F238E27FC236}">
              <a16:creationId xmlns:a16="http://schemas.microsoft.com/office/drawing/2014/main" id="{29466C7C-70D0-42BD-A8F2-770A82ADC33A}"/>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992" name="Line 995">
          <a:extLst>
            <a:ext uri="{FF2B5EF4-FFF2-40B4-BE49-F238E27FC236}">
              <a16:creationId xmlns:a16="http://schemas.microsoft.com/office/drawing/2014/main" id="{35FB6C12-50FB-45A2-8D29-1B0CCF3BF3E5}"/>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993" name="Line 996">
          <a:extLst>
            <a:ext uri="{FF2B5EF4-FFF2-40B4-BE49-F238E27FC236}">
              <a16:creationId xmlns:a16="http://schemas.microsoft.com/office/drawing/2014/main" id="{5A295069-3A7C-4AD8-8522-7F9C88B04B50}"/>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994" name="Line 997">
          <a:extLst>
            <a:ext uri="{FF2B5EF4-FFF2-40B4-BE49-F238E27FC236}">
              <a16:creationId xmlns:a16="http://schemas.microsoft.com/office/drawing/2014/main" id="{2D2BD161-1121-4F55-B2AF-B02FC5840B90}"/>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995" name="Line 998">
          <a:extLst>
            <a:ext uri="{FF2B5EF4-FFF2-40B4-BE49-F238E27FC236}">
              <a16:creationId xmlns:a16="http://schemas.microsoft.com/office/drawing/2014/main" id="{F7B7D071-E7FB-4EE4-AE5F-F28C0EC3B871}"/>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996" name="Line 999">
          <a:extLst>
            <a:ext uri="{FF2B5EF4-FFF2-40B4-BE49-F238E27FC236}">
              <a16:creationId xmlns:a16="http://schemas.microsoft.com/office/drawing/2014/main" id="{90168AE8-B2CA-4726-A298-6D0EFF98BB3E}"/>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997" name="Line 1000">
          <a:extLst>
            <a:ext uri="{FF2B5EF4-FFF2-40B4-BE49-F238E27FC236}">
              <a16:creationId xmlns:a16="http://schemas.microsoft.com/office/drawing/2014/main" id="{795314EA-B4F7-452A-8B25-4EC6D715B096}"/>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998" name="Line 1001">
          <a:extLst>
            <a:ext uri="{FF2B5EF4-FFF2-40B4-BE49-F238E27FC236}">
              <a16:creationId xmlns:a16="http://schemas.microsoft.com/office/drawing/2014/main" id="{C06E4453-998E-42FA-9647-C0FD2D02047F}"/>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999" name="Line 1002">
          <a:extLst>
            <a:ext uri="{FF2B5EF4-FFF2-40B4-BE49-F238E27FC236}">
              <a16:creationId xmlns:a16="http://schemas.microsoft.com/office/drawing/2014/main" id="{98BD9EF6-B35D-49EB-95A2-10851458C128}"/>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000" name="Line 1003">
          <a:extLst>
            <a:ext uri="{FF2B5EF4-FFF2-40B4-BE49-F238E27FC236}">
              <a16:creationId xmlns:a16="http://schemas.microsoft.com/office/drawing/2014/main" id="{62BD9CE6-4475-4C65-BCFE-2FAEDC2FDF9F}"/>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001" name="Line 1004">
          <a:extLst>
            <a:ext uri="{FF2B5EF4-FFF2-40B4-BE49-F238E27FC236}">
              <a16:creationId xmlns:a16="http://schemas.microsoft.com/office/drawing/2014/main" id="{916FEC2C-DC45-4525-BB46-A81AA742F287}"/>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002" name="Line 1005">
          <a:extLst>
            <a:ext uri="{FF2B5EF4-FFF2-40B4-BE49-F238E27FC236}">
              <a16:creationId xmlns:a16="http://schemas.microsoft.com/office/drawing/2014/main" id="{DC396230-B8A0-439F-87C4-D5431702A2E8}"/>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003" name="Line 1006">
          <a:extLst>
            <a:ext uri="{FF2B5EF4-FFF2-40B4-BE49-F238E27FC236}">
              <a16:creationId xmlns:a16="http://schemas.microsoft.com/office/drawing/2014/main" id="{560DE6F1-FC24-41B6-960A-8256B969D3E4}"/>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004" name="Line 1007">
          <a:extLst>
            <a:ext uri="{FF2B5EF4-FFF2-40B4-BE49-F238E27FC236}">
              <a16:creationId xmlns:a16="http://schemas.microsoft.com/office/drawing/2014/main" id="{BBB7D69E-EEA6-417B-AD67-01939FB8EBC2}"/>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005" name="Line 1008">
          <a:extLst>
            <a:ext uri="{FF2B5EF4-FFF2-40B4-BE49-F238E27FC236}">
              <a16:creationId xmlns:a16="http://schemas.microsoft.com/office/drawing/2014/main" id="{87E04DAD-313C-4229-88EA-DB77453D0F74}"/>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006" name="Line 1009">
          <a:extLst>
            <a:ext uri="{FF2B5EF4-FFF2-40B4-BE49-F238E27FC236}">
              <a16:creationId xmlns:a16="http://schemas.microsoft.com/office/drawing/2014/main" id="{74821725-8CE0-486B-A860-AAFD88EA4B32}"/>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007" name="Line 1010">
          <a:extLst>
            <a:ext uri="{FF2B5EF4-FFF2-40B4-BE49-F238E27FC236}">
              <a16:creationId xmlns:a16="http://schemas.microsoft.com/office/drawing/2014/main" id="{A6AEFA6E-4328-4F34-A987-D2CCF456AE72}"/>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4</xdr:col>
      <xdr:colOff>0</xdr:colOff>
      <xdr:row>56</xdr:row>
      <xdr:rowOff>0</xdr:rowOff>
    </xdr:from>
    <xdr:to>
      <xdr:col>4</xdr:col>
      <xdr:colOff>0</xdr:colOff>
      <xdr:row>56</xdr:row>
      <xdr:rowOff>0</xdr:rowOff>
    </xdr:to>
    <xdr:sp macro="" textlink="">
      <xdr:nvSpPr>
        <xdr:cNvPr id="1008" name="Line 1011">
          <a:extLst>
            <a:ext uri="{FF2B5EF4-FFF2-40B4-BE49-F238E27FC236}">
              <a16:creationId xmlns:a16="http://schemas.microsoft.com/office/drawing/2014/main" id="{D83D76C4-F171-4751-813E-7ABF00385693}"/>
            </a:ext>
          </a:extLst>
        </xdr:cNvPr>
        <xdr:cNvSpPr>
          <a:spLocks noChangeShapeType="1"/>
        </xdr:cNvSpPr>
      </xdr:nvSpPr>
      <xdr:spPr bwMode="auto">
        <a:xfrm flipV="1">
          <a:off x="25050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6</xdr:col>
      <xdr:colOff>0</xdr:colOff>
      <xdr:row>56</xdr:row>
      <xdr:rowOff>0</xdr:rowOff>
    </xdr:from>
    <xdr:to>
      <xdr:col>6</xdr:col>
      <xdr:colOff>0</xdr:colOff>
      <xdr:row>56</xdr:row>
      <xdr:rowOff>0</xdr:rowOff>
    </xdr:to>
    <xdr:sp macro="" textlink="">
      <xdr:nvSpPr>
        <xdr:cNvPr id="1009" name="Line 1012">
          <a:extLst>
            <a:ext uri="{FF2B5EF4-FFF2-40B4-BE49-F238E27FC236}">
              <a16:creationId xmlns:a16="http://schemas.microsoft.com/office/drawing/2014/main" id="{B00869BC-F0FE-4AA1-B431-E9AE01FD9D01}"/>
            </a:ext>
          </a:extLst>
        </xdr:cNvPr>
        <xdr:cNvSpPr>
          <a:spLocks noChangeShapeType="1"/>
        </xdr:cNvSpPr>
      </xdr:nvSpPr>
      <xdr:spPr bwMode="auto">
        <a:xfrm flipV="1">
          <a:off x="30003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8</xdr:col>
      <xdr:colOff>0</xdr:colOff>
      <xdr:row>56</xdr:row>
      <xdr:rowOff>0</xdr:rowOff>
    </xdr:from>
    <xdr:to>
      <xdr:col>8</xdr:col>
      <xdr:colOff>0</xdr:colOff>
      <xdr:row>56</xdr:row>
      <xdr:rowOff>0</xdr:rowOff>
    </xdr:to>
    <xdr:sp macro="" textlink="">
      <xdr:nvSpPr>
        <xdr:cNvPr id="1010" name="Line 1013">
          <a:extLst>
            <a:ext uri="{FF2B5EF4-FFF2-40B4-BE49-F238E27FC236}">
              <a16:creationId xmlns:a16="http://schemas.microsoft.com/office/drawing/2014/main" id="{A0E09BA3-B35A-4C3C-9E45-50FD1CBDB333}"/>
            </a:ext>
          </a:extLst>
        </xdr:cNvPr>
        <xdr:cNvSpPr>
          <a:spLocks noChangeShapeType="1"/>
        </xdr:cNvSpPr>
      </xdr:nvSpPr>
      <xdr:spPr bwMode="auto">
        <a:xfrm flipV="1">
          <a:off x="34956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10</xdr:col>
      <xdr:colOff>0</xdr:colOff>
      <xdr:row>56</xdr:row>
      <xdr:rowOff>0</xdr:rowOff>
    </xdr:from>
    <xdr:to>
      <xdr:col>10</xdr:col>
      <xdr:colOff>0</xdr:colOff>
      <xdr:row>56</xdr:row>
      <xdr:rowOff>0</xdr:rowOff>
    </xdr:to>
    <xdr:sp macro="" textlink="">
      <xdr:nvSpPr>
        <xdr:cNvPr id="1011" name="Line 1014">
          <a:extLst>
            <a:ext uri="{FF2B5EF4-FFF2-40B4-BE49-F238E27FC236}">
              <a16:creationId xmlns:a16="http://schemas.microsoft.com/office/drawing/2014/main" id="{C9B31E49-DC9C-4416-844E-83420591CF3C}"/>
            </a:ext>
          </a:extLst>
        </xdr:cNvPr>
        <xdr:cNvSpPr>
          <a:spLocks noChangeShapeType="1"/>
        </xdr:cNvSpPr>
      </xdr:nvSpPr>
      <xdr:spPr bwMode="auto">
        <a:xfrm flipV="1">
          <a:off x="39909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12</xdr:col>
      <xdr:colOff>0</xdr:colOff>
      <xdr:row>56</xdr:row>
      <xdr:rowOff>0</xdr:rowOff>
    </xdr:from>
    <xdr:to>
      <xdr:col>12</xdr:col>
      <xdr:colOff>0</xdr:colOff>
      <xdr:row>56</xdr:row>
      <xdr:rowOff>0</xdr:rowOff>
    </xdr:to>
    <xdr:sp macro="" textlink="">
      <xdr:nvSpPr>
        <xdr:cNvPr id="1012" name="Line 1015">
          <a:extLst>
            <a:ext uri="{FF2B5EF4-FFF2-40B4-BE49-F238E27FC236}">
              <a16:creationId xmlns:a16="http://schemas.microsoft.com/office/drawing/2014/main" id="{5817AD4C-78AD-41FE-AD05-499D2B07F233}"/>
            </a:ext>
          </a:extLst>
        </xdr:cNvPr>
        <xdr:cNvSpPr>
          <a:spLocks noChangeShapeType="1"/>
        </xdr:cNvSpPr>
      </xdr:nvSpPr>
      <xdr:spPr bwMode="auto">
        <a:xfrm flipV="1">
          <a:off x="44862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14</xdr:col>
      <xdr:colOff>0</xdr:colOff>
      <xdr:row>56</xdr:row>
      <xdr:rowOff>0</xdr:rowOff>
    </xdr:from>
    <xdr:to>
      <xdr:col>14</xdr:col>
      <xdr:colOff>0</xdr:colOff>
      <xdr:row>56</xdr:row>
      <xdr:rowOff>0</xdr:rowOff>
    </xdr:to>
    <xdr:sp macro="" textlink="">
      <xdr:nvSpPr>
        <xdr:cNvPr id="1013" name="Line 1016">
          <a:extLst>
            <a:ext uri="{FF2B5EF4-FFF2-40B4-BE49-F238E27FC236}">
              <a16:creationId xmlns:a16="http://schemas.microsoft.com/office/drawing/2014/main" id="{91A9DFAF-B405-4325-8DD2-495951E3F8D0}"/>
            </a:ext>
          </a:extLst>
        </xdr:cNvPr>
        <xdr:cNvSpPr>
          <a:spLocks noChangeShapeType="1"/>
        </xdr:cNvSpPr>
      </xdr:nvSpPr>
      <xdr:spPr bwMode="auto">
        <a:xfrm flipV="1">
          <a:off x="49815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17</xdr:col>
      <xdr:colOff>0</xdr:colOff>
      <xdr:row>56</xdr:row>
      <xdr:rowOff>0</xdr:rowOff>
    </xdr:from>
    <xdr:to>
      <xdr:col>17</xdr:col>
      <xdr:colOff>0</xdr:colOff>
      <xdr:row>56</xdr:row>
      <xdr:rowOff>0</xdr:rowOff>
    </xdr:to>
    <xdr:sp macro="" textlink="">
      <xdr:nvSpPr>
        <xdr:cNvPr id="1014" name="Line 1017">
          <a:extLst>
            <a:ext uri="{FF2B5EF4-FFF2-40B4-BE49-F238E27FC236}">
              <a16:creationId xmlns:a16="http://schemas.microsoft.com/office/drawing/2014/main" id="{DF6AA7D3-F708-4CAF-9497-012C679284EB}"/>
            </a:ext>
          </a:extLst>
        </xdr:cNvPr>
        <xdr:cNvSpPr>
          <a:spLocks noChangeShapeType="1"/>
        </xdr:cNvSpPr>
      </xdr:nvSpPr>
      <xdr:spPr bwMode="auto">
        <a:xfrm flipV="1">
          <a:off x="57245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19</xdr:col>
      <xdr:colOff>0</xdr:colOff>
      <xdr:row>56</xdr:row>
      <xdr:rowOff>0</xdr:rowOff>
    </xdr:from>
    <xdr:to>
      <xdr:col>19</xdr:col>
      <xdr:colOff>0</xdr:colOff>
      <xdr:row>56</xdr:row>
      <xdr:rowOff>0</xdr:rowOff>
    </xdr:to>
    <xdr:sp macro="" textlink="">
      <xdr:nvSpPr>
        <xdr:cNvPr id="1015" name="Line 1018">
          <a:extLst>
            <a:ext uri="{FF2B5EF4-FFF2-40B4-BE49-F238E27FC236}">
              <a16:creationId xmlns:a16="http://schemas.microsoft.com/office/drawing/2014/main" id="{2FC89D2E-706C-4954-BD44-FE1D85A284CF}"/>
            </a:ext>
          </a:extLst>
        </xdr:cNvPr>
        <xdr:cNvSpPr>
          <a:spLocks noChangeShapeType="1"/>
        </xdr:cNvSpPr>
      </xdr:nvSpPr>
      <xdr:spPr bwMode="auto">
        <a:xfrm flipV="1">
          <a:off x="62198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21</xdr:col>
      <xdr:colOff>0</xdr:colOff>
      <xdr:row>56</xdr:row>
      <xdr:rowOff>0</xdr:rowOff>
    </xdr:from>
    <xdr:to>
      <xdr:col>21</xdr:col>
      <xdr:colOff>0</xdr:colOff>
      <xdr:row>56</xdr:row>
      <xdr:rowOff>0</xdr:rowOff>
    </xdr:to>
    <xdr:sp macro="" textlink="">
      <xdr:nvSpPr>
        <xdr:cNvPr id="1016" name="Line 1019">
          <a:extLst>
            <a:ext uri="{FF2B5EF4-FFF2-40B4-BE49-F238E27FC236}">
              <a16:creationId xmlns:a16="http://schemas.microsoft.com/office/drawing/2014/main" id="{43214D93-BC51-472C-BEA7-5BFC5C36E233}"/>
            </a:ext>
          </a:extLst>
        </xdr:cNvPr>
        <xdr:cNvSpPr>
          <a:spLocks noChangeShapeType="1"/>
        </xdr:cNvSpPr>
      </xdr:nvSpPr>
      <xdr:spPr bwMode="auto">
        <a:xfrm flipV="1">
          <a:off x="67151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23</xdr:col>
      <xdr:colOff>0</xdr:colOff>
      <xdr:row>56</xdr:row>
      <xdr:rowOff>0</xdr:rowOff>
    </xdr:from>
    <xdr:to>
      <xdr:col>23</xdr:col>
      <xdr:colOff>0</xdr:colOff>
      <xdr:row>56</xdr:row>
      <xdr:rowOff>0</xdr:rowOff>
    </xdr:to>
    <xdr:sp macro="" textlink="">
      <xdr:nvSpPr>
        <xdr:cNvPr id="1017" name="Line 1020">
          <a:extLst>
            <a:ext uri="{FF2B5EF4-FFF2-40B4-BE49-F238E27FC236}">
              <a16:creationId xmlns:a16="http://schemas.microsoft.com/office/drawing/2014/main" id="{3E1BB523-FD6B-4056-AF02-2DBAFC9D7D00}"/>
            </a:ext>
          </a:extLst>
        </xdr:cNvPr>
        <xdr:cNvSpPr>
          <a:spLocks noChangeShapeType="1"/>
        </xdr:cNvSpPr>
      </xdr:nvSpPr>
      <xdr:spPr bwMode="auto">
        <a:xfrm flipV="1">
          <a:off x="72104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25</xdr:col>
      <xdr:colOff>0</xdr:colOff>
      <xdr:row>56</xdr:row>
      <xdr:rowOff>0</xdr:rowOff>
    </xdr:from>
    <xdr:to>
      <xdr:col>25</xdr:col>
      <xdr:colOff>0</xdr:colOff>
      <xdr:row>56</xdr:row>
      <xdr:rowOff>0</xdr:rowOff>
    </xdr:to>
    <xdr:sp macro="" textlink="">
      <xdr:nvSpPr>
        <xdr:cNvPr id="1018" name="Line 1021">
          <a:extLst>
            <a:ext uri="{FF2B5EF4-FFF2-40B4-BE49-F238E27FC236}">
              <a16:creationId xmlns:a16="http://schemas.microsoft.com/office/drawing/2014/main" id="{E492049C-450C-40E6-912E-7BEBF515CFB2}"/>
            </a:ext>
          </a:extLst>
        </xdr:cNvPr>
        <xdr:cNvSpPr>
          <a:spLocks noChangeShapeType="1"/>
        </xdr:cNvSpPr>
      </xdr:nvSpPr>
      <xdr:spPr bwMode="auto">
        <a:xfrm flipV="1">
          <a:off x="77057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27</xdr:col>
      <xdr:colOff>0</xdr:colOff>
      <xdr:row>56</xdr:row>
      <xdr:rowOff>0</xdr:rowOff>
    </xdr:from>
    <xdr:to>
      <xdr:col>27</xdr:col>
      <xdr:colOff>0</xdr:colOff>
      <xdr:row>56</xdr:row>
      <xdr:rowOff>0</xdr:rowOff>
    </xdr:to>
    <xdr:sp macro="" textlink="">
      <xdr:nvSpPr>
        <xdr:cNvPr id="1019" name="Line 1022">
          <a:extLst>
            <a:ext uri="{FF2B5EF4-FFF2-40B4-BE49-F238E27FC236}">
              <a16:creationId xmlns:a16="http://schemas.microsoft.com/office/drawing/2014/main" id="{8576D116-6886-4C2D-853F-6568199E1DBF}"/>
            </a:ext>
          </a:extLst>
        </xdr:cNvPr>
        <xdr:cNvSpPr>
          <a:spLocks noChangeShapeType="1"/>
        </xdr:cNvSpPr>
      </xdr:nvSpPr>
      <xdr:spPr bwMode="auto">
        <a:xfrm flipV="1">
          <a:off x="82010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29</xdr:col>
      <xdr:colOff>0</xdr:colOff>
      <xdr:row>56</xdr:row>
      <xdr:rowOff>0</xdr:rowOff>
    </xdr:from>
    <xdr:to>
      <xdr:col>29</xdr:col>
      <xdr:colOff>0</xdr:colOff>
      <xdr:row>56</xdr:row>
      <xdr:rowOff>0</xdr:rowOff>
    </xdr:to>
    <xdr:sp macro="" textlink="">
      <xdr:nvSpPr>
        <xdr:cNvPr id="1020" name="Line 1023">
          <a:extLst>
            <a:ext uri="{FF2B5EF4-FFF2-40B4-BE49-F238E27FC236}">
              <a16:creationId xmlns:a16="http://schemas.microsoft.com/office/drawing/2014/main" id="{B08E4F76-9E58-4258-9E28-4CAF68F5EFB5}"/>
            </a:ext>
          </a:extLst>
        </xdr:cNvPr>
        <xdr:cNvSpPr>
          <a:spLocks noChangeShapeType="1"/>
        </xdr:cNvSpPr>
      </xdr:nvSpPr>
      <xdr:spPr bwMode="auto">
        <a:xfrm flipV="1">
          <a:off x="86963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31</xdr:col>
      <xdr:colOff>0</xdr:colOff>
      <xdr:row>56</xdr:row>
      <xdr:rowOff>0</xdr:rowOff>
    </xdr:from>
    <xdr:to>
      <xdr:col>31</xdr:col>
      <xdr:colOff>0</xdr:colOff>
      <xdr:row>56</xdr:row>
      <xdr:rowOff>0</xdr:rowOff>
    </xdr:to>
    <xdr:sp macro="" textlink="">
      <xdr:nvSpPr>
        <xdr:cNvPr id="1021" name="Line 1024">
          <a:extLst>
            <a:ext uri="{FF2B5EF4-FFF2-40B4-BE49-F238E27FC236}">
              <a16:creationId xmlns:a16="http://schemas.microsoft.com/office/drawing/2014/main" id="{C8823BE3-DB17-4585-BEC8-5C9E6A8F485E}"/>
            </a:ext>
          </a:extLst>
        </xdr:cNvPr>
        <xdr:cNvSpPr>
          <a:spLocks noChangeShapeType="1"/>
        </xdr:cNvSpPr>
      </xdr:nvSpPr>
      <xdr:spPr bwMode="auto">
        <a:xfrm flipV="1">
          <a:off x="91916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33</xdr:col>
      <xdr:colOff>0</xdr:colOff>
      <xdr:row>56</xdr:row>
      <xdr:rowOff>0</xdr:rowOff>
    </xdr:from>
    <xdr:to>
      <xdr:col>33</xdr:col>
      <xdr:colOff>0</xdr:colOff>
      <xdr:row>56</xdr:row>
      <xdr:rowOff>0</xdr:rowOff>
    </xdr:to>
    <xdr:sp macro="" textlink="">
      <xdr:nvSpPr>
        <xdr:cNvPr id="1022" name="Line 1025">
          <a:extLst>
            <a:ext uri="{FF2B5EF4-FFF2-40B4-BE49-F238E27FC236}">
              <a16:creationId xmlns:a16="http://schemas.microsoft.com/office/drawing/2014/main" id="{6C94521C-BEE6-4AA4-9C59-6C6F51840A8B}"/>
            </a:ext>
          </a:extLst>
        </xdr:cNvPr>
        <xdr:cNvSpPr>
          <a:spLocks noChangeShapeType="1"/>
        </xdr:cNvSpPr>
      </xdr:nvSpPr>
      <xdr:spPr bwMode="auto">
        <a:xfrm flipV="1">
          <a:off x="96869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35</xdr:col>
      <xdr:colOff>0</xdr:colOff>
      <xdr:row>56</xdr:row>
      <xdr:rowOff>0</xdr:rowOff>
    </xdr:from>
    <xdr:to>
      <xdr:col>35</xdr:col>
      <xdr:colOff>0</xdr:colOff>
      <xdr:row>56</xdr:row>
      <xdr:rowOff>0</xdr:rowOff>
    </xdr:to>
    <xdr:sp macro="" textlink="">
      <xdr:nvSpPr>
        <xdr:cNvPr id="1023" name="Line 1026">
          <a:extLst>
            <a:ext uri="{FF2B5EF4-FFF2-40B4-BE49-F238E27FC236}">
              <a16:creationId xmlns:a16="http://schemas.microsoft.com/office/drawing/2014/main" id="{70B786E9-D510-4CFA-A043-0D866992DA15}"/>
            </a:ext>
          </a:extLst>
        </xdr:cNvPr>
        <xdr:cNvSpPr>
          <a:spLocks noChangeShapeType="1"/>
        </xdr:cNvSpPr>
      </xdr:nvSpPr>
      <xdr:spPr bwMode="auto">
        <a:xfrm flipV="1">
          <a:off x="1018222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38</xdr:col>
      <xdr:colOff>0</xdr:colOff>
      <xdr:row>56</xdr:row>
      <xdr:rowOff>0</xdr:rowOff>
    </xdr:from>
    <xdr:to>
      <xdr:col>38</xdr:col>
      <xdr:colOff>0</xdr:colOff>
      <xdr:row>56</xdr:row>
      <xdr:rowOff>0</xdr:rowOff>
    </xdr:to>
    <xdr:sp macro="" textlink="">
      <xdr:nvSpPr>
        <xdr:cNvPr id="1024" name="Line 1027">
          <a:extLst>
            <a:ext uri="{FF2B5EF4-FFF2-40B4-BE49-F238E27FC236}">
              <a16:creationId xmlns:a16="http://schemas.microsoft.com/office/drawing/2014/main" id="{70DC51C1-0109-403B-9E18-E1058AAE416C}"/>
            </a:ext>
          </a:extLst>
        </xdr:cNvPr>
        <xdr:cNvSpPr>
          <a:spLocks noChangeShapeType="1"/>
        </xdr:cNvSpPr>
      </xdr:nvSpPr>
      <xdr:spPr bwMode="auto">
        <a:xfrm flipV="1">
          <a:off x="10925175" y="7591425"/>
          <a:ext cx="0" cy="0"/>
        </a:xfrm>
        <a:prstGeom prst="line">
          <a:avLst/>
        </a:prstGeom>
        <a:noFill/>
        <a:ln w="9525">
          <a:solidFill>
            <a:srgbClr xmlns:mc="http://schemas.openxmlformats.org/markup-compatibility/2006" xmlns:a14="http://schemas.microsoft.com/office/drawing/2010/main" val="000000" mc:Ignorable="a14" a14:legacySpreadsheetColorIndex="64"/>
          </a:solidFill>
          <a:round/>
          <a:headEnd/>
          <a:tailEnd/>
        </a:ln>
        <a:extLst>
          <a:ext uri="{909E8E84-426E-40DD-AFC4-6F175D3DCCD1}">
            <a14:hiddenFill xmlns:a14="http://schemas.microsoft.com/office/drawing/2010/main">
              <a:noFill/>
            </a14:hiddenFill>
          </a:ext>
        </a:extLst>
      </xdr:spPr>
    </xdr:sp>
    <xdr:clientData/>
  </xdr:twoCellAnchor>
  <xdr:twoCellAnchor>
    <xdr:from>
      <xdr:col>3</xdr:col>
      <xdr:colOff>0</xdr:colOff>
      <xdr:row>45</xdr:row>
      <xdr:rowOff>0</xdr:rowOff>
    </xdr:from>
    <xdr:to>
      <xdr:col>3</xdr:col>
      <xdr:colOff>85725</xdr:colOff>
      <xdr:row>46</xdr:row>
      <xdr:rowOff>0</xdr:rowOff>
    </xdr:to>
    <xdr:sp macro="" textlink="">
      <xdr:nvSpPr>
        <xdr:cNvPr id="1025" name="Dessin 12">
          <a:extLst>
            <a:ext uri="{FF2B5EF4-FFF2-40B4-BE49-F238E27FC236}">
              <a16:creationId xmlns:a16="http://schemas.microsoft.com/office/drawing/2014/main" id="{688D3561-9A43-400B-B7ED-0B3DF8FA537B}"/>
            </a:ext>
          </a:extLst>
        </xdr:cNvPr>
        <xdr:cNvSpPr>
          <a:spLocks/>
        </xdr:cNvSpPr>
      </xdr:nvSpPr>
      <xdr:spPr bwMode="auto">
        <a:xfrm>
          <a:off x="2257425" y="6248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47</xdr:row>
      <xdr:rowOff>0</xdr:rowOff>
    </xdr:from>
    <xdr:to>
      <xdr:col>3</xdr:col>
      <xdr:colOff>85725</xdr:colOff>
      <xdr:row>48</xdr:row>
      <xdr:rowOff>0</xdr:rowOff>
    </xdr:to>
    <xdr:sp macro="" textlink="">
      <xdr:nvSpPr>
        <xdr:cNvPr id="1026" name="Dessin 12">
          <a:extLst>
            <a:ext uri="{FF2B5EF4-FFF2-40B4-BE49-F238E27FC236}">
              <a16:creationId xmlns:a16="http://schemas.microsoft.com/office/drawing/2014/main" id="{77F1DA9C-1D7A-4FA3-B24E-6B99147AAFDE}"/>
            </a:ext>
          </a:extLst>
        </xdr:cNvPr>
        <xdr:cNvSpPr>
          <a:spLocks/>
        </xdr:cNvSpPr>
      </xdr:nvSpPr>
      <xdr:spPr bwMode="auto">
        <a:xfrm>
          <a:off x="2257425" y="6477000"/>
          <a:ext cx="85725" cy="200025"/>
        </a:xfrm>
        <a:custGeom>
          <a:avLst/>
          <a:gdLst>
            <a:gd name="T0" fmla="*/ 0 w 16384"/>
            <a:gd name="T1" fmla="*/ 0 h 16384"/>
            <a:gd name="T2" fmla="*/ 85725 w 16384"/>
            <a:gd name="T3" fmla="*/ 100013 h 16384"/>
            <a:gd name="T4" fmla="*/ 0 w 16384"/>
            <a:gd name="T5" fmla="*/ 2000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49</xdr:row>
      <xdr:rowOff>0</xdr:rowOff>
    </xdr:from>
    <xdr:to>
      <xdr:col>3</xdr:col>
      <xdr:colOff>85725</xdr:colOff>
      <xdr:row>50</xdr:row>
      <xdr:rowOff>0</xdr:rowOff>
    </xdr:to>
    <xdr:sp macro="" textlink="">
      <xdr:nvSpPr>
        <xdr:cNvPr id="1027" name="Dessin 12">
          <a:extLst>
            <a:ext uri="{FF2B5EF4-FFF2-40B4-BE49-F238E27FC236}">
              <a16:creationId xmlns:a16="http://schemas.microsoft.com/office/drawing/2014/main" id="{F85FE25B-CA06-4463-85F3-9ACB0B386E20}"/>
            </a:ext>
          </a:extLst>
        </xdr:cNvPr>
        <xdr:cNvSpPr>
          <a:spLocks/>
        </xdr:cNvSpPr>
      </xdr:nvSpPr>
      <xdr:spPr bwMode="auto">
        <a:xfrm>
          <a:off x="2257425" y="67056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51</xdr:row>
      <xdr:rowOff>0</xdr:rowOff>
    </xdr:from>
    <xdr:to>
      <xdr:col>3</xdr:col>
      <xdr:colOff>85725</xdr:colOff>
      <xdr:row>52</xdr:row>
      <xdr:rowOff>0</xdr:rowOff>
    </xdr:to>
    <xdr:sp macro="" textlink="">
      <xdr:nvSpPr>
        <xdr:cNvPr id="1028" name="Dessin 12">
          <a:extLst>
            <a:ext uri="{FF2B5EF4-FFF2-40B4-BE49-F238E27FC236}">
              <a16:creationId xmlns:a16="http://schemas.microsoft.com/office/drawing/2014/main" id="{67A61FD1-6734-4CB0-92DB-5ECCB8445F09}"/>
            </a:ext>
          </a:extLst>
        </xdr:cNvPr>
        <xdr:cNvSpPr>
          <a:spLocks/>
        </xdr:cNvSpPr>
      </xdr:nvSpPr>
      <xdr:spPr bwMode="auto">
        <a:xfrm>
          <a:off x="2257425" y="69342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29" name="Dessin 94">
          <a:extLst>
            <a:ext uri="{FF2B5EF4-FFF2-40B4-BE49-F238E27FC236}">
              <a16:creationId xmlns:a16="http://schemas.microsoft.com/office/drawing/2014/main" id="{AFB92801-56E5-48FB-8EFB-2118675A8D5F}"/>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30" name="Dessin 94">
          <a:extLst>
            <a:ext uri="{FF2B5EF4-FFF2-40B4-BE49-F238E27FC236}">
              <a16:creationId xmlns:a16="http://schemas.microsoft.com/office/drawing/2014/main" id="{E1EDE1AB-9B34-49B8-9DFE-8C26F4B94BE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31" name="Dessin 94">
          <a:extLst>
            <a:ext uri="{FF2B5EF4-FFF2-40B4-BE49-F238E27FC236}">
              <a16:creationId xmlns:a16="http://schemas.microsoft.com/office/drawing/2014/main" id="{0EF94286-0608-4EB8-AC9A-CA39E412AA1B}"/>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56</xdr:row>
      <xdr:rowOff>0</xdr:rowOff>
    </xdr:from>
    <xdr:to>
      <xdr:col>3</xdr:col>
      <xdr:colOff>85725</xdr:colOff>
      <xdr:row>56</xdr:row>
      <xdr:rowOff>0</xdr:rowOff>
    </xdr:to>
    <xdr:sp macro="" textlink="">
      <xdr:nvSpPr>
        <xdr:cNvPr id="1032" name="Dessin 94">
          <a:extLst>
            <a:ext uri="{FF2B5EF4-FFF2-40B4-BE49-F238E27FC236}">
              <a16:creationId xmlns:a16="http://schemas.microsoft.com/office/drawing/2014/main" id="{33DE04B6-594A-47C0-BC28-63C314FE257F}"/>
            </a:ext>
          </a:extLst>
        </xdr:cNvPr>
        <xdr:cNvSpPr>
          <a:spLocks/>
        </xdr:cNvSpPr>
      </xdr:nvSpPr>
      <xdr:spPr bwMode="auto">
        <a:xfrm>
          <a:off x="2257425" y="7591425"/>
          <a:ext cx="85725" cy="0"/>
        </a:xfrm>
        <a:custGeom>
          <a:avLst/>
          <a:gdLst>
            <a:gd name="T0" fmla="*/ 0 w 16384"/>
            <a:gd name="T1" fmla="*/ 0 h 16384"/>
            <a:gd name="T2" fmla="*/ 85725 w 16384"/>
            <a:gd name="T3" fmla="*/ 1 h 16384"/>
            <a:gd name="T4" fmla="*/ 0 w 16384"/>
            <a:gd name="T5" fmla="*/ 1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21</xdr:row>
      <xdr:rowOff>0</xdr:rowOff>
    </xdr:from>
    <xdr:to>
      <xdr:col>39</xdr:col>
      <xdr:colOff>0</xdr:colOff>
      <xdr:row>22</xdr:row>
      <xdr:rowOff>9525</xdr:rowOff>
    </xdr:to>
    <xdr:sp macro="" textlink="">
      <xdr:nvSpPr>
        <xdr:cNvPr id="1033" name="Dessin 3">
          <a:extLst>
            <a:ext uri="{FF2B5EF4-FFF2-40B4-BE49-F238E27FC236}">
              <a16:creationId xmlns:a16="http://schemas.microsoft.com/office/drawing/2014/main" id="{8917E031-FC73-462A-9637-4830BB437206}"/>
            </a:ext>
          </a:extLst>
        </xdr:cNvPr>
        <xdr:cNvSpPr>
          <a:spLocks/>
        </xdr:cNvSpPr>
      </xdr:nvSpPr>
      <xdr:spPr bwMode="auto">
        <a:xfrm>
          <a:off x="11172825" y="32766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23</xdr:row>
      <xdr:rowOff>0</xdr:rowOff>
    </xdr:from>
    <xdr:to>
      <xdr:col>39</xdr:col>
      <xdr:colOff>0</xdr:colOff>
      <xdr:row>24</xdr:row>
      <xdr:rowOff>9525</xdr:rowOff>
    </xdr:to>
    <xdr:sp macro="" textlink="">
      <xdr:nvSpPr>
        <xdr:cNvPr id="1034" name="Dessin 4">
          <a:extLst>
            <a:ext uri="{FF2B5EF4-FFF2-40B4-BE49-F238E27FC236}">
              <a16:creationId xmlns:a16="http://schemas.microsoft.com/office/drawing/2014/main" id="{3AC56DCD-21AF-4F27-8B49-D73D859FC483}"/>
            </a:ext>
          </a:extLst>
        </xdr:cNvPr>
        <xdr:cNvSpPr>
          <a:spLocks/>
        </xdr:cNvSpPr>
      </xdr:nvSpPr>
      <xdr:spPr bwMode="auto">
        <a:xfrm>
          <a:off x="11172825" y="35052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25</xdr:row>
      <xdr:rowOff>0</xdr:rowOff>
    </xdr:from>
    <xdr:to>
      <xdr:col>39</xdr:col>
      <xdr:colOff>0</xdr:colOff>
      <xdr:row>26</xdr:row>
      <xdr:rowOff>9525</xdr:rowOff>
    </xdr:to>
    <xdr:sp macro="" textlink="">
      <xdr:nvSpPr>
        <xdr:cNvPr id="1035" name="Dessin 5">
          <a:extLst>
            <a:ext uri="{FF2B5EF4-FFF2-40B4-BE49-F238E27FC236}">
              <a16:creationId xmlns:a16="http://schemas.microsoft.com/office/drawing/2014/main" id="{09F7B986-1821-4659-AA4B-704A190D215A}"/>
            </a:ext>
          </a:extLst>
        </xdr:cNvPr>
        <xdr:cNvSpPr>
          <a:spLocks/>
        </xdr:cNvSpPr>
      </xdr:nvSpPr>
      <xdr:spPr bwMode="auto">
        <a:xfrm>
          <a:off x="11172825" y="3733800"/>
          <a:ext cx="0" cy="209550"/>
        </a:xfrm>
        <a:custGeom>
          <a:avLst/>
          <a:gdLst>
            <a:gd name="T0" fmla="*/ 0 w 16384"/>
            <a:gd name="T1" fmla="*/ 0 h 16384"/>
            <a:gd name="T2" fmla="*/ 1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55</xdr:row>
      <xdr:rowOff>0</xdr:rowOff>
    </xdr:from>
    <xdr:to>
      <xdr:col>3</xdr:col>
      <xdr:colOff>85725</xdr:colOff>
      <xdr:row>56</xdr:row>
      <xdr:rowOff>0</xdr:rowOff>
    </xdr:to>
    <xdr:sp macro="" textlink="">
      <xdr:nvSpPr>
        <xdr:cNvPr id="1036" name="Dessin 12">
          <a:extLst>
            <a:ext uri="{FF2B5EF4-FFF2-40B4-BE49-F238E27FC236}">
              <a16:creationId xmlns:a16="http://schemas.microsoft.com/office/drawing/2014/main" id="{252DB1DC-38F2-413D-8FAB-D0964B511A47}"/>
            </a:ext>
          </a:extLst>
        </xdr:cNvPr>
        <xdr:cNvSpPr>
          <a:spLocks/>
        </xdr:cNvSpPr>
      </xdr:nvSpPr>
      <xdr:spPr bwMode="auto">
        <a:xfrm>
          <a:off x="2257425" y="7391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40</xdr:row>
      <xdr:rowOff>0</xdr:rowOff>
    </xdr:from>
    <xdr:to>
      <xdr:col>39</xdr:col>
      <xdr:colOff>0</xdr:colOff>
      <xdr:row>41</xdr:row>
      <xdr:rowOff>0</xdr:rowOff>
    </xdr:to>
    <xdr:sp macro="" textlink="">
      <xdr:nvSpPr>
        <xdr:cNvPr id="1037" name="Dessin 12">
          <a:extLst>
            <a:ext uri="{FF2B5EF4-FFF2-40B4-BE49-F238E27FC236}">
              <a16:creationId xmlns:a16="http://schemas.microsoft.com/office/drawing/2014/main" id="{75D0B770-52FD-46C3-97A1-C56CACDC3537}"/>
            </a:ext>
          </a:extLst>
        </xdr:cNvPr>
        <xdr:cNvSpPr>
          <a:spLocks/>
        </xdr:cNvSpPr>
      </xdr:nvSpPr>
      <xdr:spPr bwMode="auto">
        <a:xfrm>
          <a:off x="11172825" y="5457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40</xdr:row>
      <xdr:rowOff>0</xdr:rowOff>
    </xdr:from>
    <xdr:to>
      <xdr:col>39</xdr:col>
      <xdr:colOff>0</xdr:colOff>
      <xdr:row>41</xdr:row>
      <xdr:rowOff>0</xdr:rowOff>
    </xdr:to>
    <xdr:sp macro="" textlink="">
      <xdr:nvSpPr>
        <xdr:cNvPr id="1038" name="Dessin 12">
          <a:extLst>
            <a:ext uri="{FF2B5EF4-FFF2-40B4-BE49-F238E27FC236}">
              <a16:creationId xmlns:a16="http://schemas.microsoft.com/office/drawing/2014/main" id="{6A4780F4-08E1-4BC5-88F8-2CD80553FBC5}"/>
            </a:ext>
          </a:extLst>
        </xdr:cNvPr>
        <xdr:cNvSpPr>
          <a:spLocks/>
        </xdr:cNvSpPr>
      </xdr:nvSpPr>
      <xdr:spPr bwMode="auto">
        <a:xfrm>
          <a:off x="11172825" y="54578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55</xdr:row>
      <xdr:rowOff>0</xdr:rowOff>
    </xdr:from>
    <xdr:to>
      <xdr:col>3</xdr:col>
      <xdr:colOff>85725</xdr:colOff>
      <xdr:row>56</xdr:row>
      <xdr:rowOff>0</xdr:rowOff>
    </xdr:to>
    <xdr:sp macro="" textlink="">
      <xdr:nvSpPr>
        <xdr:cNvPr id="1039" name="Dessin 12">
          <a:extLst>
            <a:ext uri="{FF2B5EF4-FFF2-40B4-BE49-F238E27FC236}">
              <a16:creationId xmlns:a16="http://schemas.microsoft.com/office/drawing/2014/main" id="{A4B21401-25BD-47F6-8278-9C0EB0009753}"/>
            </a:ext>
          </a:extLst>
        </xdr:cNvPr>
        <xdr:cNvSpPr>
          <a:spLocks/>
        </xdr:cNvSpPr>
      </xdr:nvSpPr>
      <xdr:spPr bwMode="auto">
        <a:xfrm>
          <a:off x="2257425" y="7391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55</xdr:row>
      <xdr:rowOff>0</xdr:rowOff>
    </xdr:from>
    <xdr:to>
      <xdr:col>3</xdr:col>
      <xdr:colOff>85725</xdr:colOff>
      <xdr:row>56</xdr:row>
      <xdr:rowOff>0</xdr:rowOff>
    </xdr:to>
    <xdr:sp macro="" textlink="">
      <xdr:nvSpPr>
        <xdr:cNvPr id="1040" name="Dessin 12">
          <a:extLst>
            <a:ext uri="{FF2B5EF4-FFF2-40B4-BE49-F238E27FC236}">
              <a16:creationId xmlns:a16="http://schemas.microsoft.com/office/drawing/2014/main" id="{E5E23811-6003-4E4F-BD35-51DB38687FA8}"/>
            </a:ext>
          </a:extLst>
        </xdr:cNvPr>
        <xdr:cNvSpPr>
          <a:spLocks/>
        </xdr:cNvSpPr>
      </xdr:nvSpPr>
      <xdr:spPr bwMode="auto">
        <a:xfrm>
          <a:off x="2257425" y="73914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53</xdr:row>
      <xdr:rowOff>0</xdr:rowOff>
    </xdr:from>
    <xdr:to>
      <xdr:col>3</xdr:col>
      <xdr:colOff>85725</xdr:colOff>
      <xdr:row>54</xdr:row>
      <xdr:rowOff>0</xdr:rowOff>
    </xdr:to>
    <xdr:sp macro="" textlink="">
      <xdr:nvSpPr>
        <xdr:cNvPr id="1041" name="Dessin 12">
          <a:extLst>
            <a:ext uri="{FF2B5EF4-FFF2-40B4-BE49-F238E27FC236}">
              <a16:creationId xmlns:a16="http://schemas.microsoft.com/office/drawing/2014/main" id="{08221EAB-6638-4BE6-A8C6-1A09183FFCB9}"/>
            </a:ext>
          </a:extLst>
        </xdr:cNvPr>
        <xdr:cNvSpPr>
          <a:spLocks/>
        </xdr:cNvSpPr>
      </xdr:nvSpPr>
      <xdr:spPr bwMode="auto">
        <a:xfrm>
          <a:off x="2257425" y="71628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38</xdr:row>
      <xdr:rowOff>0</xdr:rowOff>
    </xdr:from>
    <xdr:to>
      <xdr:col>39</xdr:col>
      <xdr:colOff>0</xdr:colOff>
      <xdr:row>39</xdr:row>
      <xdr:rowOff>0</xdr:rowOff>
    </xdr:to>
    <xdr:sp macro="" textlink="">
      <xdr:nvSpPr>
        <xdr:cNvPr id="1042" name="Dessin 12">
          <a:extLst>
            <a:ext uri="{FF2B5EF4-FFF2-40B4-BE49-F238E27FC236}">
              <a16:creationId xmlns:a16="http://schemas.microsoft.com/office/drawing/2014/main" id="{247C10A0-790A-459F-9827-4A0827D0717C}"/>
            </a:ext>
          </a:extLst>
        </xdr:cNvPr>
        <xdr:cNvSpPr>
          <a:spLocks/>
        </xdr:cNvSpPr>
      </xdr:nvSpPr>
      <xdr:spPr bwMode="auto">
        <a:xfrm>
          <a:off x="11172825" y="52673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39</xdr:col>
      <xdr:colOff>0</xdr:colOff>
      <xdr:row>38</xdr:row>
      <xdr:rowOff>0</xdr:rowOff>
    </xdr:from>
    <xdr:to>
      <xdr:col>39</xdr:col>
      <xdr:colOff>0</xdr:colOff>
      <xdr:row>39</xdr:row>
      <xdr:rowOff>0</xdr:rowOff>
    </xdr:to>
    <xdr:sp macro="" textlink="">
      <xdr:nvSpPr>
        <xdr:cNvPr id="1043" name="Dessin 12">
          <a:extLst>
            <a:ext uri="{FF2B5EF4-FFF2-40B4-BE49-F238E27FC236}">
              <a16:creationId xmlns:a16="http://schemas.microsoft.com/office/drawing/2014/main" id="{F5120A32-9BC1-4DF9-BC6F-7C3F00B61BE0}"/>
            </a:ext>
          </a:extLst>
        </xdr:cNvPr>
        <xdr:cNvSpPr>
          <a:spLocks/>
        </xdr:cNvSpPr>
      </xdr:nvSpPr>
      <xdr:spPr bwMode="auto">
        <a:xfrm>
          <a:off x="11172825" y="5267325"/>
          <a:ext cx="0" cy="161925"/>
        </a:xfrm>
        <a:custGeom>
          <a:avLst/>
          <a:gdLst>
            <a:gd name="T0" fmla="*/ 0 w 16384"/>
            <a:gd name="T1" fmla="*/ 0 h 16384"/>
            <a:gd name="T2" fmla="*/ 1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53</xdr:row>
      <xdr:rowOff>0</xdr:rowOff>
    </xdr:from>
    <xdr:to>
      <xdr:col>3</xdr:col>
      <xdr:colOff>85725</xdr:colOff>
      <xdr:row>54</xdr:row>
      <xdr:rowOff>0</xdr:rowOff>
    </xdr:to>
    <xdr:sp macro="" textlink="">
      <xdr:nvSpPr>
        <xdr:cNvPr id="1044" name="Dessin 12">
          <a:extLst>
            <a:ext uri="{FF2B5EF4-FFF2-40B4-BE49-F238E27FC236}">
              <a16:creationId xmlns:a16="http://schemas.microsoft.com/office/drawing/2014/main" id="{6DCA27D7-025C-4C77-9C37-E1C5CB2B1656}"/>
            </a:ext>
          </a:extLst>
        </xdr:cNvPr>
        <xdr:cNvSpPr>
          <a:spLocks/>
        </xdr:cNvSpPr>
      </xdr:nvSpPr>
      <xdr:spPr bwMode="auto">
        <a:xfrm>
          <a:off x="2257425" y="71628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53</xdr:row>
      <xdr:rowOff>0</xdr:rowOff>
    </xdr:from>
    <xdr:to>
      <xdr:col>3</xdr:col>
      <xdr:colOff>85725</xdr:colOff>
      <xdr:row>54</xdr:row>
      <xdr:rowOff>0</xdr:rowOff>
    </xdr:to>
    <xdr:sp macro="" textlink="">
      <xdr:nvSpPr>
        <xdr:cNvPr id="1045" name="Dessin 12">
          <a:extLst>
            <a:ext uri="{FF2B5EF4-FFF2-40B4-BE49-F238E27FC236}">
              <a16:creationId xmlns:a16="http://schemas.microsoft.com/office/drawing/2014/main" id="{5721488B-F6A9-4F39-8907-32D799CA08A4}"/>
            </a:ext>
          </a:extLst>
        </xdr:cNvPr>
        <xdr:cNvSpPr>
          <a:spLocks/>
        </xdr:cNvSpPr>
      </xdr:nvSpPr>
      <xdr:spPr bwMode="auto">
        <a:xfrm>
          <a:off x="2257425" y="7162800"/>
          <a:ext cx="85725" cy="200025"/>
        </a:xfrm>
        <a:custGeom>
          <a:avLst/>
          <a:gdLst>
            <a:gd name="T0" fmla="*/ 0 w 16384"/>
            <a:gd name="T1" fmla="*/ 0 h 16384"/>
            <a:gd name="T2" fmla="*/ 85725 w 16384"/>
            <a:gd name="T3" fmla="*/ 80963 h 16384"/>
            <a:gd name="T4" fmla="*/ 0 w 16384"/>
            <a:gd name="T5" fmla="*/ 161925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27</xdr:row>
      <xdr:rowOff>0</xdr:rowOff>
    </xdr:from>
    <xdr:to>
      <xdr:col>3</xdr:col>
      <xdr:colOff>85725</xdr:colOff>
      <xdr:row>28</xdr:row>
      <xdr:rowOff>9525</xdr:rowOff>
    </xdr:to>
    <xdr:sp macro="" textlink="">
      <xdr:nvSpPr>
        <xdr:cNvPr id="1046" name="Dessin 4">
          <a:extLst>
            <a:ext uri="{FF2B5EF4-FFF2-40B4-BE49-F238E27FC236}">
              <a16:creationId xmlns:a16="http://schemas.microsoft.com/office/drawing/2014/main" id="{2C51D17A-96DC-46BE-87ED-291135B24DE7}"/>
            </a:ext>
          </a:extLst>
        </xdr:cNvPr>
        <xdr:cNvSpPr>
          <a:spLocks/>
        </xdr:cNvSpPr>
      </xdr:nvSpPr>
      <xdr:spPr bwMode="auto">
        <a:xfrm>
          <a:off x="2257425" y="39624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29</xdr:row>
      <xdr:rowOff>0</xdr:rowOff>
    </xdr:from>
    <xdr:to>
      <xdr:col>3</xdr:col>
      <xdr:colOff>85725</xdr:colOff>
      <xdr:row>30</xdr:row>
      <xdr:rowOff>9525</xdr:rowOff>
    </xdr:to>
    <xdr:sp macro="" textlink="">
      <xdr:nvSpPr>
        <xdr:cNvPr id="1047" name="Dessin 5">
          <a:extLst>
            <a:ext uri="{FF2B5EF4-FFF2-40B4-BE49-F238E27FC236}">
              <a16:creationId xmlns:a16="http://schemas.microsoft.com/office/drawing/2014/main" id="{2CE92FBB-4816-4B11-924B-5ADF44D5CD15}"/>
            </a:ext>
          </a:extLst>
        </xdr:cNvPr>
        <xdr:cNvSpPr>
          <a:spLocks/>
        </xdr:cNvSpPr>
      </xdr:nvSpPr>
      <xdr:spPr bwMode="auto">
        <a:xfrm>
          <a:off x="2257425" y="4191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48" name="Dessin 7">
          <a:extLst>
            <a:ext uri="{FF2B5EF4-FFF2-40B4-BE49-F238E27FC236}">
              <a16:creationId xmlns:a16="http://schemas.microsoft.com/office/drawing/2014/main" id="{14241F74-3D1C-46B3-87A5-8D63F7EA3E47}"/>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36</xdr:row>
      <xdr:rowOff>0</xdr:rowOff>
    </xdr:from>
    <xdr:to>
      <xdr:col>3</xdr:col>
      <xdr:colOff>85725</xdr:colOff>
      <xdr:row>37</xdr:row>
      <xdr:rowOff>9525</xdr:rowOff>
    </xdr:to>
    <xdr:sp macro="" textlink="">
      <xdr:nvSpPr>
        <xdr:cNvPr id="1049" name="Dessin 8">
          <a:extLst>
            <a:ext uri="{FF2B5EF4-FFF2-40B4-BE49-F238E27FC236}">
              <a16:creationId xmlns:a16="http://schemas.microsoft.com/office/drawing/2014/main" id="{8DE718FF-463B-4607-8465-A70411E7198D}"/>
            </a:ext>
          </a:extLst>
        </xdr:cNvPr>
        <xdr:cNvSpPr>
          <a:spLocks/>
        </xdr:cNvSpPr>
      </xdr:nvSpPr>
      <xdr:spPr bwMode="auto">
        <a:xfrm>
          <a:off x="2257425" y="50768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38</xdr:row>
      <xdr:rowOff>0</xdr:rowOff>
    </xdr:from>
    <xdr:to>
      <xdr:col>3</xdr:col>
      <xdr:colOff>85725</xdr:colOff>
      <xdr:row>39</xdr:row>
      <xdr:rowOff>9525</xdr:rowOff>
    </xdr:to>
    <xdr:sp macro="" textlink="">
      <xdr:nvSpPr>
        <xdr:cNvPr id="1050" name="Dessin 9">
          <a:extLst>
            <a:ext uri="{FF2B5EF4-FFF2-40B4-BE49-F238E27FC236}">
              <a16:creationId xmlns:a16="http://schemas.microsoft.com/office/drawing/2014/main" id="{DACFD93F-0CB4-47FD-8435-DA54208BA485}"/>
            </a:ext>
          </a:extLst>
        </xdr:cNvPr>
        <xdr:cNvSpPr>
          <a:spLocks/>
        </xdr:cNvSpPr>
      </xdr:nvSpPr>
      <xdr:spPr bwMode="auto">
        <a:xfrm>
          <a:off x="2257425" y="52673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51" name="Dessin 67">
          <a:extLst>
            <a:ext uri="{FF2B5EF4-FFF2-40B4-BE49-F238E27FC236}">
              <a16:creationId xmlns:a16="http://schemas.microsoft.com/office/drawing/2014/main" id="{CC709F50-7DDD-457D-AC7A-FE1168F33863}"/>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38</xdr:row>
      <xdr:rowOff>0</xdr:rowOff>
    </xdr:from>
    <xdr:to>
      <xdr:col>3</xdr:col>
      <xdr:colOff>85725</xdr:colOff>
      <xdr:row>39</xdr:row>
      <xdr:rowOff>9525</xdr:rowOff>
    </xdr:to>
    <xdr:sp macro="" textlink="">
      <xdr:nvSpPr>
        <xdr:cNvPr id="1052" name="Dessin 9">
          <a:extLst>
            <a:ext uri="{FF2B5EF4-FFF2-40B4-BE49-F238E27FC236}">
              <a16:creationId xmlns:a16="http://schemas.microsoft.com/office/drawing/2014/main" id="{EA8A4720-40CB-44B0-B05F-F87E9BC14195}"/>
            </a:ext>
          </a:extLst>
        </xdr:cNvPr>
        <xdr:cNvSpPr>
          <a:spLocks/>
        </xdr:cNvSpPr>
      </xdr:nvSpPr>
      <xdr:spPr bwMode="auto">
        <a:xfrm>
          <a:off x="2257425" y="52673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29</xdr:row>
      <xdr:rowOff>0</xdr:rowOff>
    </xdr:from>
    <xdr:to>
      <xdr:col>3</xdr:col>
      <xdr:colOff>85725</xdr:colOff>
      <xdr:row>30</xdr:row>
      <xdr:rowOff>9525</xdr:rowOff>
    </xdr:to>
    <xdr:sp macro="" textlink="">
      <xdr:nvSpPr>
        <xdr:cNvPr id="1053" name="Dessin 5">
          <a:extLst>
            <a:ext uri="{FF2B5EF4-FFF2-40B4-BE49-F238E27FC236}">
              <a16:creationId xmlns:a16="http://schemas.microsoft.com/office/drawing/2014/main" id="{CBB3EDF6-FF7E-4545-A0A6-FA9A59754906}"/>
            </a:ext>
          </a:extLst>
        </xdr:cNvPr>
        <xdr:cNvSpPr>
          <a:spLocks/>
        </xdr:cNvSpPr>
      </xdr:nvSpPr>
      <xdr:spPr bwMode="auto">
        <a:xfrm>
          <a:off x="2257425" y="419100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54" name="Dessin 7">
          <a:extLst>
            <a:ext uri="{FF2B5EF4-FFF2-40B4-BE49-F238E27FC236}">
              <a16:creationId xmlns:a16="http://schemas.microsoft.com/office/drawing/2014/main" id="{53F21B7F-FDD9-486E-84E5-68FB6F843437}"/>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36</xdr:row>
      <xdr:rowOff>0</xdr:rowOff>
    </xdr:from>
    <xdr:to>
      <xdr:col>3</xdr:col>
      <xdr:colOff>85725</xdr:colOff>
      <xdr:row>37</xdr:row>
      <xdr:rowOff>9525</xdr:rowOff>
    </xdr:to>
    <xdr:sp macro="" textlink="">
      <xdr:nvSpPr>
        <xdr:cNvPr id="1055" name="Dessin 8">
          <a:extLst>
            <a:ext uri="{FF2B5EF4-FFF2-40B4-BE49-F238E27FC236}">
              <a16:creationId xmlns:a16="http://schemas.microsoft.com/office/drawing/2014/main" id="{7B6D913A-CC50-4E9D-AFFC-01206DE839E9}"/>
            </a:ext>
          </a:extLst>
        </xdr:cNvPr>
        <xdr:cNvSpPr>
          <a:spLocks/>
        </xdr:cNvSpPr>
      </xdr:nvSpPr>
      <xdr:spPr bwMode="auto">
        <a:xfrm>
          <a:off x="2257425" y="50768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38</xdr:row>
      <xdr:rowOff>0</xdr:rowOff>
    </xdr:from>
    <xdr:to>
      <xdr:col>3</xdr:col>
      <xdr:colOff>85725</xdr:colOff>
      <xdr:row>39</xdr:row>
      <xdr:rowOff>9525</xdr:rowOff>
    </xdr:to>
    <xdr:sp macro="" textlink="">
      <xdr:nvSpPr>
        <xdr:cNvPr id="1056" name="Dessin 9">
          <a:extLst>
            <a:ext uri="{FF2B5EF4-FFF2-40B4-BE49-F238E27FC236}">
              <a16:creationId xmlns:a16="http://schemas.microsoft.com/office/drawing/2014/main" id="{A4587FFA-CC37-43F7-97B8-94B82F89C467}"/>
            </a:ext>
          </a:extLst>
        </xdr:cNvPr>
        <xdr:cNvSpPr>
          <a:spLocks/>
        </xdr:cNvSpPr>
      </xdr:nvSpPr>
      <xdr:spPr bwMode="auto">
        <a:xfrm>
          <a:off x="2257425" y="52673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34</xdr:row>
      <xdr:rowOff>0</xdr:rowOff>
    </xdr:from>
    <xdr:to>
      <xdr:col>3</xdr:col>
      <xdr:colOff>85725</xdr:colOff>
      <xdr:row>35</xdr:row>
      <xdr:rowOff>9525</xdr:rowOff>
    </xdr:to>
    <xdr:sp macro="" textlink="">
      <xdr:nvSpPr>
        <xdr:cNvPr id="1057" name="Dessin 67">
          <a:extLst>
            <a:ext uri="{FF2B5EF4-FFF2-40B4-BE49-F238E27FC236}">
              <a16:creationId xmlns:a16="http://schemas.microsoft.com/office/drawing/2014/main" id="{05048AAB-EEB9-4ABA-ADA1-FE0E2A555C2F}"/>
            </a:ext>
          </a:extLst>
        </xdr:cNvPr>
        <xdr:cNvSpPr>
          <a:spLocks/>
        </xdr:cNvSpPr>
      </xdr:nvSpPr>
      <xdr:spPr bwMode="auto">
        <a:xfrm>
          <a:off x="2257425" y="4848225"/>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25</xdr:row>
      <xdr:rowOff>19050</xdr:rowOff>
    </xdr:from>
    <xdr:to>
      <xdr:col>3</xdr:col>
      <xdr:colOff>85725</xdr:colOff>
      <xdr:row>27</xdr:row>
      <xdr:rowOff>0</xdr:rowOff>
    </xdr:to>
    <xdr:sp macro="" textlink="">
      <xdr:nvSpPr>
        <xdr:cNvPr id="1058" name="Dessin 8">
          <a:extLst>
            <a:ext uri="{FF2B5EF4-FFF2-40B4-BE49-F238E27FC236}">
              <a16:creationId xmlns:a16="http://schemas.microsoft.com/office/drawing/2014/main" id="{91D203F2-AEFA-4F81-B2C7-1E76BE67591B}"/>
            </a:ext>
          </a:extLst>
        </xdr:cNvPr>
        <xdr:cNvSpPr>
          <a:spLocks/>
        </xdr:cNvSpPr>
      </xdr:nvSpPr>
      <xdr:spPr bwMode="auto">
        <a:xfrm>
          <a:off x="2257425" y="3752850"/>
          <a:ext cx="85725" cy="2095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9525</xdr:colOff>
      <xdr:row>31</xdr:row>
      <xdr:rowOff>0</xdr:rowOff>
    </xdr:from>
    <xdr:to>
      <xdr:col>3</xdr:col>
      <xdr:colOff>85725</xdr:colOff>
      <xdr:row>32</xdr:row>
      <xdr:rowOff>9525</xdr:rowOff>
    </xdr:to>
    <xdr:sp macro="" textlink="">
      <xdr:nvSpPr>
        <xdr:cNvPr id="1059" name="Dessin 8">
          <a:extLst>
            <a:ext uri="{FF2B5EF4-FFF2-40B4-BE49-F238E27FC236}">
              <a16:creationId xmlns:a16="http://schemas.microsoft.com/office/drawing/2014/main" id="{342BCD01-82C9-4D8D-B947-449479796774}"/>
            </a:ext>
          </a:extLst>
        </xdr:cNvPr>
        <xdr:cNvSpPr>
          <a:spLocks/>
        </xdr:cNvSpPr>
      </xdr:nvSpPr>
      <xdr:spPr bwMode="auto">
        <a:xfrm>
          <a:off x="2266950" y="4419600"/>
          <a:ext cx="76200" cy="209550"/>
        </a:xfrm>
        <a:custGeom>
          <a:avLst/>
          <a:gdLst>
            <a:gd name="T0" fmla="*/ 0 w 16384"/>
            <a:gd name="T1" fmla="*/ 0 h 16384"/>
            <a:gd name="T2" fmla="*/ 76200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twoCellAnchor>
    <xdr:from>
      <xdr:col>3</xdr:col>
      <xdr:colOff>0</xdr:colOff>
      <xdr:row>40</xdr:row>
      <xdr:rowOff>0</xdr:rowOff>
    </xdr:from>
    <xdr:to>
      <xdr:col>3</xdr:col>
      <xdr:colOff>85725</xdr:colOff>
      <xdr:row>41</xdr:row>
      <xdr:rowOff>9525</xdr:rowOff>
    </xdr:to>
    <xdr:sp macro="" textlink="">
      <xdr:nvSpPr>
        <xdr:cNvPr id="1060" name="Dessin 8">
          <a:extLst>
            <a:ext uri="{FF2B5EF4-FFF2-40B4-BE49-F238E27FC236}">
              <a16:creationId xmlns:a16="http://schemas.microsoft.com/office/drawing/2014/main" id="{16066935-B476-4981-B723-01762E6076E4}"/>
            </a:ext>
          </a:extLst>
        </xdr:cNvPr>
        <xdr:cNvSpPr>
          <a:spLocks/>
        </xdr:cNvSpPr>
      </xdr:nvSpPr>
      <xdr:spPr bwMode="auto">
        <a:xfrm>
          <a:off x="2257425" y="5457825"/>
          <a:ext cx="85725" cy="171450"/>
        </a:xfrm>
        <a:custGeom>
          <a:avLst/>
          <a:gdLst>
            <a:gd name="T0" fmla="*/ 0 w 16384"/>
            <a:gd name="T1" fmla="*/ 0 h 16384"/>
            <a:gd name="T2" fmla="*/ 85725 w 16384"/>
            <a:gd name="T3" fmla="*/ 85725 h 16384"/>
            <a:gd name="T4" fmla="*/ 0 w 16384"/>
            <a:gd name="T5" fmla="*/ 171450 h 16384"/>
            <a:gd name="T6" fmla="*/ 0 60000 65536"/>
            <a:gd name="T7" fmla="*/ 0 60000 65536"/>
            <a:gd name="T8" fmla="*/ 0 60000 65536"/>
          </a:gdLst>
          <a:ahLst/>
          <a:cxnLst>
            <a:cxn ang="T6">
              <a:pos x="T0" y="T1"/>
            </a:cxn>
            <a:cxn ang="T7">
              <a:pos x="T2" y="T3"/>
            </a:cxn>
            <a:cxn ang="T8">
              <a:pos x="T4" y="T5"/>
            </a:cxn>
          </a:cxnLst>
          <a:rect l="0" t="0" r="r" b="b"/>
          <a:pathLst>
            <a:path w="16384" h="16384">
              <a:moveTo>
                <a:pt x="0" y="0"/>
              </a:moveTo>
              <a:lnTo>
                <a:pt x="16384" y="8192"/>
              </a:lnTo>
              <a:lnTo>
                <a:pt x="0" y="16384"/>
              </a:lnTo>
            </a:path>
          </a:pathLst>
        </a:custGeom>
        <a:solidFill>
          <a:srgbClr xmlns:mc="http://schemas.openxmlformats.org/markup-compatibility/2006" xmlns:a14="http://schemas.microsoft.com/office/drawing/2010/main" val="000000" mc:Ignorable="a14" a14:legacySpreadsheetColorIndex="8"/>
        </a:solidFill>
        <a:ln w="9525">
          <a:solidFill>
            <a:srgbClr xmlns:mc="http://schemas.openxmlformats.org/markup-compatibility/2006" xmlns:a14="http://schemas.microsoft.com/office/drawing/2010/main" val="000000" mc:Ignorable="a14" a14:legacySpreadsheetColorIndex="64"/>
          </a:solidFill>
          <a:prstDash val="solid"/>
          <a:round/>
          <a:headEnd/>
          <a:tailEnd/>
        </a:ln>
      </xdr:spPr>
    </xdr:sp>
    <xdr:clientData/>
  </xdr:twoCellAnchor>
</xdr:wsDr>
</file>

<file path=xl/theme/theme1.xml><?xml version="1.0" encoding="utf-8"?>
<a:theme xmlns:a="http://schemas.openxmlformats.org/drawingml/2006/main" name="Thèm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hyperlink" Target="https://fr.extendoffice.com/documents/excel/4027-excel-increase-letter-by-one.html"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hyperlink" Target="http://forum.excel-pratique.com/" TargetMode="External"/><Relationship Id="rId2" Type="http://schemas.openxmlformats.org/officeDocument/2006/relationships/hyperlink" Target="http://forum.excel-pratique.com/applications/encore-un-calendrier-t5179.html" TargetMode="External"/><Relationship Id="rId1" Type="http://schemas.openxmlformats.org/officeDocument/2006/relationships/hyperlink" Target="http://www.excel-pratique.com/~files/doc2/aDnHLCalendrier.xls" TargetMode="External"/><Relationship Id="rId6" Type="http://schemas.openxmlformats.org/officeDocument/2006/relationships/comments" Target="../comments1.xml"/><Relationship Id="rId5" Type="http://schemas.openxmlformats.org/officeDocument/2006/relationships/vmlDrawing" Target="../drawings/vmlDrawing1.vml"/><Relationship Id="rId4"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https://forums.commentcamarche.net/forum/affich-28551595-afficher-une-date-celle-du-lundi-en-fonction-du-n-semaine" TargetMode="External"/><Relationship Id="rId1" Type="http://schemas.openxmlformats.org/officeDocument/2006/relationships/hyperlink" Target="http://ucformation.free.fr/poitou-charentes/missions-lycees/6-Mission-nutrition.pdf" TargetMode="External"/><Relationship Id="rId4"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s://forums.commentcamarche.net/forum/affich-28551595-afficher-une-date-celle-du-lundi-en-fonction-du-n-semaine" TargetMode="External"/><Relationship Id="rId1" Type="http://schemas.openxmlformats.org/officeDocument/2006/relationships/hyperlink" Target="http://ucformation.free.fr/poitou-charentes/missions-lycees/6-Mission-nutrition.pdf" TargetMode="External"/><Relationship Id="rId4"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printerSettings" Target="../printerSettings/printerSettings22.bin"/><Relationship Id="rId2" Type="http://schemas.openxmlformats.org/officeDocument/2006/relationships/hyperlink" Target="http://www.activassistante.com/excel-reperer-des-cellules-vides/" TargetMode="External"/><Relationship Id="rId1" Type="http://schemas.openxmlformats.org/officeDocument/2006/relationships/hyperlink" Target="https://www.mealcanteen.fr/gemrcn-pourquoi-ne-mange-t-on-pas-plus-de-frites-a-la-cantine/" TargetMode="Externa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hyperlink" Target="http://www.toutes-les-couleurs.com/code-couleur-rvb.php" TargetMode="External"/><Relationship Id="rId2" Type="http://schemas.openxmlformats.org/officeDocument/2006/relationships/hyperlink" Target="http://www.toutes-les-couleurs.com/code-couleur-rvb.php" TargetMode="External"/><Relationship Id="rId1" Type="http://schemas.openxmlformats.org/officeDocument/2006/relationships/hyperlink" Target="http://www.lafolleaventuredemelanie.com/chiffres-cles-calculer-le-nombre-de-part-pour-un-entremets.html" TargetMode="External"/><Relationship Id="rId5" Type="http://schemas.openxmlformats.org/officeDocument/2006/relationships/drawing" Target="../drawings/drawing8.xml"/><Relationship Id="rId4"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hyperlink" Target="http://chezfanchon.overblog.com/sirop-de-sucre-par-densite" TargetMode="External"/><Relationship Id="rId2" Type="http://schemas.openxmlformats.org/officeDocument/2006/relationships/hyperlink" Target="https://www.youtube.com/watch?v=Lmr_hxkk1hw" TargetMode="External"/><Relationship Id="rId1" Type="http://schemas.openxmlformats.org/officeDocument/2006/relationships/hyperlink" Target="https://www.youtube.com/watch?v=IClm_YLFEbM" TargetMode="External"/><Relationship Id="rId6" Type="http://schemas.openxmlformats.org/officeDocument/2006/relationships/drawing" Target="../drawings/drawing9.xml"/><Relationship Id="rId5" Type="http://schemas.openxmlformats.org/officeDocument/2006/relationships/printerSettings" Target="../printerSettings/printerSettings26.bin"/><Relationship Id="rId4" Type="http://schemas.openxmlformats.org/officeDocument/2006/relationships/hyperlink" Target="http://users.skynet.be/daniel.boen/Poids_mesures.htm" TargetMode="External"/></Relationships>
</file>

<file path=xl/worksheets/_rels/sheet28.xml.rels><?xml version="1.0" encoding="UTF-8" standalone="yes"?>
<Relationships xmlns="http://schemas.openxmlformats.org/package/2006/relationships"><Relationship Id="rId8" Type="http://schemas.openxmlformats.org/officeDocument/2006/relationships/drawing" Target="../drawings/drawing10.xml"/><Relationship Id="rId3" Type="http://schemas.openxmlformats.org/officeDocument/2006/relationships/hyperlink" Target="http://www.mercotte.fr/farines-et-fecules/" TargetMode="External"/><Relationship Id="rId7" Type="http://schemas.openxmlformats.org/officeDocument/2006/relationships/printerSettings" Target="../printerSettings/printerSettings27.bin"/><Relationship Id="rId2" Type="http://schemas.openxmlformats.org/officeDocument/2006/relationships/hyperlink" Target="http://www.mylittlerecettes.com/cap-patissier-les-oeufs-en-patisserie/" TargetMode="External"/><Relationship Id="rId1" Type="http://schemas.openxmlformats.org/officeDocument/2006/relationships/hyperlink" Target="http://www.mercotte.fr/farines-et-fecules/" TargetMode="External"/><Relationship Id="rId6" Type="http://schemas.openxmlformats.org/officeDocument/2006/relationships/hyperlink" Target="http://www.mercotte.fr/farines-et-fecules/" TargetMode="External"/><Relationship Id="rId5" Type="http://schemas.openxmlformats.org/officeDocument/2006/relationships/hyperlink" Target="http://www.mylittlerecettes.com/cap-patissier-les-oeufs-en-patisserie/" TargetMode="External"/><Relationship Id="rId4" Type="http://schemas.openxmlformats.org/officeDocument/2006/relationships/hyperlink" Target="http://www.mylittlerecettes.com/cap-patissier-les-oeufs-en-patisserie/" TargetMode="External"/></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www.robot-coupe.com/cache/docs_public/8f136e43e94680141efd2c85bb339d8e/Livre%20recettes%20textures%20modifiees%20FR+BE_2012.pdf" TargetMode="External"/></Relationships>
</file>

<file path=xl/worksheets/_rels/sheet30.xml.rels><?xml version="1.0" encoding="UTF-8" standalone="yes"?>
<Relationships xmlns="http://schemas.openxmlformats.org/package/2006/relationships"><Relationship Id="rId8" Type="http://schemas.openxmlformats.org/officeDocument/2006/relationships/hyperlink" Target="https://www.fermedesaintemarthe.com/A-13688-linda-louis.aspx" TargetMode="External"/><Relationship Id="rId13" Type="http://schemas.openxmlformats.org/officeDocument/2006/relationships/drawing" Target="../drawings/drawing12.xml"/><Relationship Id="rId3" Type="http://schemas.openxmlformats.org/officeDocument/2006/relationships/hyperlink" Target="https://www.google.fr/search?q=galette+de+pomme+de+terre+du+berry&amp;source=lnms&amp;tbm=vid&amp;sa=X&amp;ved=0ahUKEwic7vHpuoHXAhVCNhoKHf88C3MQ_AUICygC&amp;biw=1376&amp;bih=676" TargetMode="External"/><Relationship Id="rId7" Type="http://schemas.openxmlformats.org/officeDocument/2006/relationships/hyperlink" Target="http://www.cuisine-campagne.com/index.php?" TargetMode="External"/><Relationship Id="rId12" Type="http://schemas.openxmlformats.org/officeDocument/2006/relationships/printerSettings" Target="../printerSettings/printerSettings28.bin"/><Relationship Id="rId2" Type="http://schemas.openxmlformats.org/officeDocument/2006/relationships/hyperlink" Target="http://www.cuisine-campagne.com/index.php?post/2009/04/02/372-galette-aux-pommes-de-terre-berrichonne" TargetMode="External"/><Relationship Id="rId1" Type="http://schemas.openxmlformats.org/officeDocument/2006/relationships/hyperlink" Target="http://cotegourmandises.canalblog.com/archives/2014/03/15/29369121.html" TargetMode="External"/><Relationship Id="rId6" Type="http://schemas.openxmlformats.org/officeDocument/2006/relationships/hyperlink" Target="http://www.cuisine-campagne.com/index.php?" TargetMode="External"/><Relationship Id="rId11" Type="http://schemas.openxmlformats.org/officeDocument/2006/relationships/hyperlink" Target="http://www.cuisine-campagne.com/index.php?" TargetMode="External"/><Relationship Id="rId5" Type="http://schemas.openxmlformats.org/officeDocument/2006/relationships/hyperlink" Target="http://cotegourmandises.canalblog.com/profile/878805/index.html" TargetMode="External"/><Relationship Id="rId10" Type="http://schemas.openxmlformats.org/officeDocument/2006/relationships/hyperlink" Target="http://www.cuisine-campagne.com/index.php?" TargetMode="External"/><Relationship Id="rId4" Type="http://schemas.openxmlformats.org/officeDocument/2006/relationships/hyperlink" Target="http://cotegourmandises.canalblog.com/archives/2014/03/15/29369121.html" TargetMode="External"/><Relationship Id="rId9" Type="http://schemas.openxmlformats.org/officeDocument/2006/relationships/hyperlink" Target="https://www.google.fr/search?q=galette+de+pomme+de+terre+du+berry&amp;ie=utf-8&amp;oe=utf-8&amp;client=firefox-b&amp;gfe_rd=cr&amp;ei=xLglWcnuC4z_8Af2vL2oCA" TargetMode="External"/></Relationships>
</file>

<file path=xl/worksheets/_rels/sheet31.xml.rels><?xml version="1.0" encoding="UTF-8" standalone="yes"?>
<Relationships xmlns="http://schemas.openxmlformats.org/package/2006/relationships"><Relationship Id="rId3" Type="http://schemas.openxmlformats.org/officeDocument/2006/relationships/printerSettings" Target="../printerSettings/printerSettings29.bin"/><Relationship Id="rId2" Type="http://schemas.openxmlformats.org/officeDocument/2006/relationships/hyperlink" Target="http://tuto-office.fr/tutos/fonctions-excel-nb-nb-nb-vide-nbval-comptez-ses-cellules-videspleines/" TargetMode="External"/><Relationship Id="rId1" Type="http://schemas.openxmlformats.org/officeDocument/2006/relationships/hyperlink" Target="http://www.cijoint.fr/cjlink.php?file=cj200912/cijP8v4fNy.xls" TargetMode="External"/><Relationship Id="rId4" Type="http://schemas.openxmlformats.org/officeDocument/2006/relationships/drawing" Target="../drawings/drawing13.xml"/></Relationships>
</file>

<file path=xl/worksheets/_rels/sheet3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8" Type="http://schemas.openxmlformats.org/officeDocument/2006/relationships/drawing" Target="../drawings/drawing15.xml"/><Relationship Id="rId3" Type="http://schemas.openxmlformats.org/officeDocument/2006/relationships/hyperlink" Target="http://www.samsic.fr/global_compact.html" TargetMode="External"/><Relationship Id="rId7" Type="http://schemas.openxmlformats.org/officeDocument/2006/relationships/printerSettings" Target="../printerSettings/printerSettings34.bin"/><Relationship Id="rId2" Type="http://schemas.openxmlformats.org/officeDocument/2006/relationships/hyperlink" Target="http://www.vikan.dk/graphics/Trykkeri/VHS/VHS_72/VHS_CAT_FRDK.pdf" TargetMode="External"/><Relationship Id="rId1" Type="http://schemas.openxmlformats.org/officeDocument/2006/relationships/hyperlink" Target="http://www.vikan.com/sw2095.asp" TargetMode="External"/><Relationship Id="rId6" Type="http://schemas.openxmlformats.org/officeDocument/2006/relationships/hyperlink" Target="http://www.bossons-fute.fr/index.php?option=com_content&amp;view=category&amp;id=3&amp;Itemid=4" TargetMode="External"/><Relationship Id="rId5" Type="http://schemas.openxmlformats.org/officeDocument/2006/relationships/hyperlink" Target="http://www.bossons-fute.fr/index.php?option=com_content&amp;view=category&amp;id=3&amp;Itemid=4" TargetMode="External"/><Relationship Id="rId4" Type="http://schemas.openxmlformats.org/officeDocument/2006/relationships/hyperlink" Target="http://www.johnsondiversey.com/NR/rdonlyres/100D28A8-E056-4FCA-91C5-C960635BA292/0/Nasswischen_f_Screen.pdf" TargetMode="Externa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39.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oleObject" Target="../embeddings/oleObject3.bin"/><Relationship Id="rId2" Type="http://schemas.openxmlformats.org/officeDocument/2006/relationships/drawing" Target="../drawings/drawing19.xml"/><Relationship Id="rId1" Type="http://schemas.openxmlformats.org/officeDocument/2006/relationships/printerSettings" Target="../printerSettings/printerSettings41.bin"/><Relationship Id="rId6" Type="http://schemas.openxmlformats.org/officeDocument/2006/relationships/oleObject" Target="../embeddings/oleObject2.bin"/><Relationship Id="rId5" Type="http://schemas.openxmlformats.org/officeDocument/2006/relationships/image" Target="../media/image57.emf"/><Relationship Id="rId4" Type="http://schemas.openxmlformats.org/officeDocument/2006/relationships/oleObject" Target="../embeddings/oleObject1.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42.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43.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22.xml"/><Relationship Id="rId1" Type="http://schemas.openxmlformats.org/officeDocument/2006/relationships/printerSettings" Target="../printerSettings/printerSettings44.bin"/><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46.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0.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D6F055-AF29-43F7-AB97-9FCE79033246}">
  <dimension ref="B4:W40"/>
  <sheetViews>
    <sheetView tabSelected="1" workbookViewId="0">
      <selection activeCell="V4" sqref="V4"/>
    </sheetView>
  </sheetViews>
  <sheetFormatPr baseColWidth="10" defaultRowHeight="15"/>
  <sheetData>
    <row r="4" spans="2:23" ht="21" customHeight="1">
      <c r="B4" s="5002" t="s">
        <v>6504</v>
      </c>
      <c r="C4" s="5006"/>
      <c r="D4" s="5006"/>
      <c r="E4" s="5006"/>
      <c r="F4" s="5006"/>
      <c r="G4" s="5006"/>
      <c r="H4" s="5006"/>
      <c r="I4" s="5006"/>
      <c r="J4" s="5006"/>
      <c r="K4" s="5006"/>
      <c r="L4" s="5006"/>
      <c r="M4" s="5006"/>
      <c r="N4" s="5006"/>
      <c r="O4" s="5006"/>
      <c r="P4" s="5006"/>
      <c r="Q4" s="5006"/>
      <c r="R4" s="5006"/>
      <c r="S4" s="5006"/>
      <c r="T4" s="5006"/>
    </row>
    <row r="5" spans="2:23" ht="21" customHeight="1">
      <c r="B5" s="5003" t="s">
        <v>6529</v>
      </c>
      <c r="C5" s="5007"/>
      <c r="D5" s="5007"/>
      <c r="E5" s="5007"/>
      <c r="F5" s="5007"/>
      <c r="G5" s="5007"/>
      <c r="H5" s="5007"/>
      <c r="I5" s="5007"/>
      <c r="J5" s="5007"/>
      <c r="K5" s="5007"/>
      <c r="L5" s="5007"/>
      <c r="M5" s="5007"/>
      <c r="N5" s="5007"/>
      <c r="O5" s="5007"/>
      <c r="P5" s="5007"/>
      <c r="Q5" s="5007"/>
      <c r="R5" s="5007"/>
      <c r="S5" s="5007"/>
      <c r="T5" s="5007"/>
    </row>
    <row r="6" spans="2:23" ht="21" customHeight="1">
      <c r="B6" s="5004" t="s">
        <v>6505</v>
      </c>
      <c r="C6" s="5008"/>
      <c r="D6" s="5008"/>
      <c r="E6" s="5008"/>
      <c r="F6" s="5008"/>
      <c r="G6" s="5008"/>
      <c r="H6" s="5008"/>
      <c r="I6" s="5008"/>
      <c r="J6" s="5008"/>
      <c r="K6" s="5008"/>
      <c r="L6" s="5008"/>
      <c r="M6" s="5008"/>
      <c r="N6" s="5008"/>
      <c r="O6" s="5008"/>
      <c r="P6" s="5008"/>
      <c r="Q6" s="5008"/>
      <c r="R6" s="5008"/>
      <c r="S6" s="5008"/>
      <c r="T6" s="5008"/>
    </row>
    <row r="7" spans="2:23" ht="21" customHeight="1">
      <c r="B7" s="5004" t="s">
        <v>6506</v>
      </c>
      <c r="C7" s="5008"/>
      <c r="D7" s="5008"/>
      <c r="E7" s="5008"/>
      <c r="F7" s="5008"/>
      <c r="G7" s="5008"/>
      <c r="H7" s="5008"/>
      <c r="I7" s="5008"/>
      <c r="J7" s="5008"/>
      <c r="K7" s="5008"/>
      <c r="L7" s="5008"/>
      <c r="M7" s="5008"/>
      <c r="N7" s="5008"/>
      <c r="O7" s="5008"/>
      <c r="P7" s="5008"/>
      <c r="Q7" s="5008"/>
      <c r="R7" s="5008"/>
      <c r="S7" s="5008"/>
      <c r="T7" s="5008"/>
    </row>
    <row r="8" spans="2:23" ht="21" customHeight="1">
      <c r="B8" s="5005" t="s">
        <v>6507</v>
      </c>
      <c r="C8" s="5009"/>
      <c r="D8" s="5009"/>
      <c r="E8" s="5009"/>
      <c r="F8" s="5009"/>
      <c r="G8" s="5009"/>
      <c r="H8" s="5009"/>
      <c r="I8" s="5009"/>
      <c r="J8" s="5009"/>
      <c r="K8" s="5009"/>
      <c r="L8" s="5009"/>
      <c r="M8" s="5009"/>
      <c r="N8" s="5009"/>
      <c r="O8" s="5009"/>
      <c r="P8" s="5009"/>
      <c r="Q8" s="5009"/>
      <c r="R8" s="5009"/>
      <c r="S8" s="5009"/>
      <c r="T8" s="5009"/>
    </row>
    <row r="9" spans="2:23" ht="21" customHeight="1">
      <c r="B9" s="5005" t="s">
        <v>6508</v>
      </c>
      <c r="C9" s="5009"/>
      <c r="D9" s="5009"/>
      <c r="E9" s="5009"/>
      <c r="F9" s="5009"/>
      <c r="G9" s="5009"/>
      <c r="H9" s="5009"/>
      <c r="I9" s="5009"/>
      <c r="J9" s="5009"/>
      <c r="K9" s="5009"/>
      <c r="L9" s="5009"/>
      <c r="M9" s="5009"/>
      <c r="N9" s="5009"/>
      <c r="O9" s="5009"/>
      <c r="P9" s="5009"/>
      <c r="Q9" s="5009"/>
      <c r="R9" s="5009"/>
      <c r="S9" s="5009"/>
      <c r="T9" s="5009"/>
    </row>
    <row r="10" spans="2:23" ht="21" customHeight="1">
      <c r="B10" s="5004" t="s">
        <v>6509</v>
      </c>
      <c r="C10" s="5008"/>
      <c r="D10" s="5008"/>
      <c r="E10" s="5008"/>
      <c r="F10" s="5008"/>
      <c r="G10" s="5008"/>
      <c r="H10" s="5008"/>
      <c r="I10" s="5008"/>
      <c r="J10" s="5008"/>
      <c r="K10" s="5008"/>
      <c r="L10" s="5008"/>
      <c r="M10" s="5008"/>
      <c r="N10" s="5008"/>
      <c r="O10" s="5008"/>
      <c r="P10" s="5008"/>
      <c r="Q10" s="5008"/>
      <c r="R10" s="5008"/>
      <c r="S10" s="5008"/>
      <c r="T10" s="5008"/>
    </row>
    <row r="11" spans="2:23" ht="21" customHeight="1">
      <c r="B11" s="5004" t="s">
        <v>6510</v>
      </c>
      <c r="C11" s="5008"/>
      <c r="D11" s="5008"/>
      <c r="E11" s="5008"/>
      <c r="F11" s="5008"/>
      <c r="G11" s="5008"/>
      <c r="H11" s="5008"/>
      <c r="I11" s="5008"/>
      <c r="J11" s="5008"/>
      <c r="K11" s="5008"/>
      <c r="L11" s="5008"/>
      <c r="M11" s="5008"/>
      <c r="N11" s="5008"/>
      <c r="O11" s="5008"/>
      <c r="P11" s="5008"/>
      <c r="Q11" s="5008"/>
      <c r="R11" s="5008"/>
      <c r="S11" s="5008"/>
      <c r="T11" s="5008"/>
    </row>
    <row r="12" spans="2:23" ht="21" customHeight="1">
      <c r="B12" s="5012"/>
    </row>
    <row r="13" spans="2:23" ht="21" customHeight="1">
      <c r="B13" s="5002" t="s">
        <v>6511</v>
      </c>
      <c r="C13" s="5006"/>
      <c r="D13" s="5006"/>
      <c r="E13" s="5006"/>
      <c r="F13" s="5006"/>
      <c r="G13" s="5006"/>
      <c r="H13" s="5006"/>
      <c r="I13" s="5006"/>
      <c r="J13" s="5006"/>
      <c r="K13" s="5006"/>
      <c r="L13" s="5006"/>
      <c r="M13" s="5006"/>
      <c r="N13" s="5006"/>
      <c r="O13" s="5006"/>
      <c r="P13" s="5006"/>
      <c r="Q13" s="5006"/>
      <c r="R13" s="5006"/>
      <c r="S13" s="5006"/>
      <c r="T13" s="5006"/>
      <c r="U13" s="5006"/>
      <c r="V13" s="5006"/>
      <c r="W13" s="5006"/>
    </row>
    <row r="14" spans="2:23" ht="21" customHeight="1">
      <c r="B14" s="5002" t="s">
        <v>6512</v>
      </c>
      <c r="C14" s="5006"/>
      <c r="D14" s="5006"/>
      <c r="E14" s="5006"/>
      <c r="F14" s="5006"/>
      <c r="G14" s="5006"/>
      <c r="H14" s="5006"/>
      <c r="I14" s="5006"/>
      <c r="J14" s="5006"/>
      <c r="K14" s="5006"/>
      <c r="L14" s="5006"/>
      <c r="M14" s="5006"/>
      <c r="N14" s="5006"/>
      <c r="O14" s="5006"/>
      <c r="P14" s="5006"/>
      <c r="Q14" s="5006"/>
      <c r="R14" s="5006"/>
      <c r="S14" s="5006"/>
      <c r="T14" s="5006"/>
      <c r="U14" s="5006"/>
      <c r="V14" s="5006"/>
      <c r="W14" s="5006"/>
    </row>
    <row r="15" spans="2:23" ht="21" customHeight="1">
      <c r="B15" s="5002" t="s">
        <v>6513</v>
      </c>
      <c r="C15" s="5006"/>
      <c r="D15" s="5006"/>
      <c r="E15" s="5006"/>
      <c r="F15" s="5006"/>
      <c r="G15" s="5006"/>
      <c r="H15" s="5006"/>
      <c r="I15" s="5006"/>
      <c r="J15" s="5006"/>
      <c r="K15" s="5006"/>
      <c r="L15" s="5006"/>
      <c r="M15" s="5006"/>
      <c r="N15" s="5006"/>
      <c r="O15" s="5006"/>
      <c r="P15" s="5006"/>
      <c r="Q15" s="5006"/>
      <c r="R15" s="5006"/>
      <c r="S15" s="5006"/>
      <c r="T15" s="5006"/>
      <c r="U15" s="5006"/>
      <c r="V15" s="5006"/>
      <c r="W15" s="5006"/>
    </row>
    <row r="16" spans="2:23" ht="21" customHeight="1">
      <c r="B16" s="5002" t="s">
        <v>6514</v>
      </c>
      <c r="C16" s="5006"/>
      <c r="D16" s="5006"/>
      <c r="E16" s="5006"/>
      <c r="F16" s="5006"/>
      <c r="G16" s="5006"/>
      <c r="H16" s="5006"/>
      <c r="I16" s="5006"/>
      <c r="J16" s="5006"/>
      <c r="K16" s="5006"/>
      <c r="L16" s="5006"/>
      <c r="M16" s="5006"/>
      <c r="N16" s="5006"/>
      <c r="O16" s="5006"/>
      <c r="P16" s="5006"/>
      <c r="Q16" s="5006"/>
      <c r="R16" s="5006"/>
      <c r="S16" s="5006"/>
      <c r="T16" s="5006"/>
      <c r="U16" s="5006"/>
      <c r="V16" s="5006"/>
      <c r="W16" s="5006"/>
    </row>
    <row r="17" spans="2:23" ht="21" customHeight="1">
      <c r="B17" s="5002" t="s">
        <v>6515</v>
      </c>
      <c r="C17" s="5006"/>
      <c r="D17" s="5006"/>
      <c r="E17" s="5006"/>
      <c r="F17" s="5006"/>
      <c r="G17" s="5006"/>
      <c r="H17" s="5006"/>
      <c r="I17" s="5006"/>
      <c r="J17" s="5006"/>
      <c r="K17" s="5006"/>
      <c r="L17" s="5006"/>
      <c r="M17" s="5006"/>
      <c r="N17" s="5006"/>
      <c r="O17" s="5006"/>
      <c r="P17" s="5006"/>
      <c r="Q17" s="5006"/>
      <c r="R17" s="5006"/>
      <c r="S17" s="5006"/>
      <c r="T17" s="5006"/>
      <c r="U17" s="5006"/>
      <c r="V17" s="5006"/>
      <c r="W17" s="5006"/>
    </row>
    <row r="18" spans="2:23" ht="21" customHeight="1">
      <c r="B18" s="5002" t="s">
        <v>6516</v>
      </c>
      <c r="C18" s="5006"/>
      <c r="D18" s="5006"/>
      <c r="E18" s="5006"/>
      <c r="F18" s="5006"/>
      <c r="G18" s="5006"/>
      <c r="H18" s="5006"/>
      <c r="I18" s="5006"/>
      <c r="J18" s="5006"/>
      <c r="K18" s="5006"/>
      <c r="L18" s="5006"/>
      <c r="M18" s="5006"/>
      <c r="N18" s="5006"/>
      <c r="O18" s="5006"/>
      <c r="P18" s="5006"/>
      <c r="Q18" s="5006"/>
      <c r="R18" s="5006"/>
      <c r="S18" s="5006"/>
      <c r="T18" s="5006"/>
      <c r="U18" s="5006"/>
      <c r="V18" s="5006"/>
      <c r="W18" s="5006"/>
    </row>
    <row r="20" spans="2:23" ht="21">
      <c r="B20" s="5011" t="s">
        <v>6517</v>
      </c>
      <c r="C20" s="5010"/>
      <c r="D20" s="5010"/>
      <c r="E20" s="5010"/>
      <c r="F20" s="5010"/>
      <c r="G20" s="5010"/>
      <c r="H20" s="5010"/>
      <c r="I20" s="5010"/>
      <c r="J20" s="5010"/>
      <c r="K20" s="5010"/>
      <c r="L20" s="5010"/>
      <c r="M20" s="5010"/>
      <c r="N20" s="5010"/>
      <c r="O20" s="5010"/>
      <c r="P20" s="5010"/>
    </row>
    <row r="21" spans="2:23" ht="21">
      <c r="B21" s="5010" t="s">
        <v>6518</v>
      </c>
      <c r="C21" s="5010"/>
      <c r="D21" s="5010"/>
      <c r="E21" s="5010"/>
      <c r="F21" s="5010"/>
      <c r="G21" s="5010"/>
      <c r="H21" s="5010"/>
      <c r="I21" s="5010"/>
      <c r="J21" s="5010"/>
      <c r="K21" s="5010"/>
      <c r="L21" s="5010"/>
      <c r="M21" s="5010"/>
      <c r="N21" s="5010"/>
      <c r="O21" s="5010"/>
      <c r="P21" s="5010"/>
    </row>
    <row r="22" spans="2:23" ht="21">
      <c r="B22" s="5010" t="s">
        <v>6519</v>
      </c>
      <c r="C22" s="5010"/>
      <c r="D22" s="5010"/>
      <c r="E22" s="5010"/>
      <c r="F22" s="5010"/>
      <c r="G22" s="5010"/>
      <c r="H22" s="5010"/>
      <c r="I22" s="5010"/>
      <c r="J22" s="5010"/>
      <c r="K22" s="5010"/>
      <c r="L22" s="5010"/>
      <c r="M22" s="5010"/>
      <c r="N22" s="5010"/>
      <c r="O22" s="5010"/>
      <c r="P22" s="5010"/>
    </row>
    <row r="23" spans="2:23" ht="21">
      <c r="B23" s="5010" t="s">
        <v>6520</v>
      </c>
      <c r="C23" s="5010"/>
      <c r="D23" s="5010"/>
      <c r="E23" s="5010"/>
      <c r="F23" s="5010" t="s">
        <v>6521</v>
      </c>
      <c r="G23" s="5010"/>
      <c r="H23" s="5010"/>
      <c r="I23" s="5010"/>
      <c r="J23" s="5010"/>
      <c r="K23" s="5010"/>
      <c r="L23" s="5010"/>
      <c r="M23" s="5010"/>
      <c r="N23" s="5010"/>
      <c r="O23" s="5010"/>
      <c r="P23" s="5010"/>
    </row>
    <row r="24" spans="2:23" ht="21">
      <c r="B24" s="5010"/>
      <c r="C24" s="5010" t="s">
        <v>6522</v>
      </c>
      <c r="D24" s="5010"/>
      <c r="E24" s="5010"/>
      <c r="F24" s="5010"/>
      <c r="G24" s="5010"/>
      <c r="H24" s="5010"/>
      <c r="I24" s="5010"/>
      <c r="J24" s="5010"/>
      <c r="K24" s="5010"/>
      <c r="L24" s="5010"/>
      <c r="M24" s="5010"/>
      <c r="N24" s="5010"/>
      <c r="O24" s="5010"/>
      <c r="P24" s="5010"/>
    </row>
    <row r="25" spans="2:23" ht="21">
      <c r="B25" s="5010" t="str">
        <f>IF(B24="","",IF(AND(CODE(LEFT(B24,1))=66,CODE(RIGHT(B24,1))=90),"",CHOOSE(MATCH((LEN(B24)&amp;CODE(RIGHT(B24,1)))*1,{165;190;265;290},1),CHAR(CODE(B24)+1),"AA",LEFT(B24,1)&amp;CHAR(CODE(RIGHT(B24,1))+1),"BA",LEFT(B24,2)&amp;CHAR(CODE(RIGHT(B24,1))+1))))</f>
        <v/>
      </c>
      <c r="C25" s="5011" t="str">
        <f ca="1">_xlfn.FORMULATEXT(B25)</f>
        <v>=SI(B24="";"";SI(ET(CODE(GAUCHE(B24;1))=66;CODE(DROITE(B24;1))=90);"";CHOISIR(EQUIV((NBCAR(B24)&amp;CODE(DROITE(B24;1)))*1;{165;190;265;290};1);CAR(CODE(B24)+1);"AA";GAUCHE(B24;1)&amp;CAR(CODE(DROITE(B24;1))+1);"BA";GAUCHE(B24;2)&amp;CAR(CODE(DROITE(B24;1))+1))))</v>
      </c>
      <c r="D25" s="5010"/>
      <c r="E25" s="5010"/>
      <c r="F25" s="5010"/>
      <c r="G25" s="5010"/>
      <c r="H25" s="5010"/>
      <c r="I25" s="5010"/>
      <c r="J25" s="5010"/>
      <c r="K25" s="5010"/>
      <c r="L25" s="5010"/>
      <c r="M25" s="5010"/>
      <c r="N25" s="5010"/>
      <c r="O25" s="5010"/>
      <c r="P25" s="5010"/>
    </row>
    <row r="26" spans="2:23" ht="21">
      <c r="B26" s="5010"/>
      <c r="C26" s="5010"/>
      <c r="D26" s="5010"/>
      <c r="E26" s="5010"/>
      <c r="F26" s="5010"/>
      <c r="G26" s="5010"/>
      <c r="H26" s="5010"/>
      <c r="I26" s="5010"/>
      <c r="J26" s="5010"/>
      <c r="K26" s="5010"/>
      <c r="L26" s="5010"/>
      <c r="M26" s="5010"/>
      <c r="N26" s="5010"/>
      <c r="O26" s="5010"/>
      <c r="P26" s="5010"/>
    </row>
    <row r="27" spans="2:23" ht="21">
      <c r="B27" s="5010" t="s">
        <v>6523</v>
      </c>
      <c r="C27" s="5010"/>
      <c r="D27" s="5010"/>
      <c r="E27" s="5010"/>
      <c r="F27" s="5010"/>
      <c r="G27" s="5010"/>
      <c r="H27" s="5010"/>
      <c r="I27" s="5010"/>
      <c r="J27" s="5010"/>
      <c r="K27" s="5010"/>
      <c r="L27" s="5010"/>
      <c r="M27" s="5010"/>
      <c r="N27" s="5010"/>
      <c r="O27" s="5010"/>
      <c r="P27" s="5010"/>
    </row>
    <row r="28" spans="2:23" ht="21">
      <c r="B28" s="5010" t="s">
        <v>6524</v>
      </c>
      <c r="C28" s="5010"/>
      <c r="D28" s="5010"/>
      <c r="E28" s="5010"/>
      <c r="F28" s="5010"/>
      <c r="G28" s="5010"/>
      <c r="H28" s="5010"/>
      <c r="I28" s="5010"/>
      <c r="J28" s="5010"/>
      <c r="K28" s="5010"/>
      <c r="L28" s="5010"/>
      <c r="M28" s="5010"/>
      <c r="N28" s="5010"/>
      <c r="O28" s="5010"/>
      <c r="P28" s="5010"/>
    </row>
    <row r="29" spans="2:23" ht="21">
      <c r="B29" s="5010" t="s">
        <v>6525</v>
      </c>
      <c r="C29" s="5010" t="s">
        <v>6526</v>
      </c>
      <c r="D29" s="5010"/>
      <c r="E29" s="5010"/>
      <c r="F29" s="5010"/>
      <c r="G29" s="5010"/>
      <c r="H29" s="5010"/>
      <c r="I29" s="5010"/>
      <c r="J29" s="5010"/>
      <c r="K29" s="5010"/>
      <c r="L29" s="5010"/>
      <c r="M29" s="5010"/>
      <c r="N29" s="5010"/>
      <c r="O29" s="5010"/>
      <c r="P29" s="5010"/>
    </row>
    <row r="30" spans="2:23" ht="21">
      <c r="B30" s="5011" t="str">
        <f>IF(COLUMN()-COLUMN(B30)+1&lt;=26, CHAR(64+COLUMN()-COLUMN(B30)+1), CHAR(64+INT((COLUMN()-COLUMN(B30))/26))&amp;CHAR(64+MOD(COLUMN()-COLUMN(B30)-1,26)+1))</f>
        <v>A</v>
      </c>
      <c r="C30" s="5010" t="s">
        <v>318</v>
      </c>
      <c r="D30" s="5010" t="s">
        <v>319</v>
      </c>
      <c r="E30" s="5010" t="s">
        <v>320</v>
      </c>
      <c r="F30" s="5010" t="s">
        <v>6527</v>
      </c>
      <c r="G30" s="5010"/>
      <c r="H30" s="5010"/>
      <c r="I30" s="5010"/>
      <c r="J30" s="5010"/>
      <c r="K30" s="5010"/>
      <c r="L30" s="5010"/>
      <c r="M30" s="5010"/>
      <c r="N30" s="5010"/>
      <c r="O30" s="5010"/>
      <c r="P30" s="5010"/>
    </row>
    <row r="31" spans="2:23" ht="21">
      <c r="B31" s="5010" t="s">
        <v>6528</v>
      </c>
      <c r="C31" s="5010"/>
      <c r="D31" s="5010"/>
      <c r="E31" s="5010"/>
      <c r="F31" s="5010"/>
      <c r="G31" s="5010"/>
      <c r="H31" s="5010"/>
      <c r="I31" s="5010"/>
      <c r="J31" s="5010"/>
      <c r="K31" s="5010"/>
      <c r="L31" s="5010"/>
      <c r="M31" s="5010"/>
      <c r="N31" s="5010"/>
      <c r="O31" s="5010"/>
      <c r="P31" s="5010"/>
    </row>
    <row r="33" spans="3:3">
      <c r="C33" t="s">
        <v>6530</v>
      </c>
    </row>
    <row r="34" spans="3:3">
      <c r="C34" t="s">
        <v>6531</v>
      </c>
    </row>
    <row r="35" spans="3:3">
      <c r="C35" t="s">
        <v>6532</v>
      </c>
    </row>
    <row r="36" spans="3:3">
      <c r="C36" t="s">
        <v>6533</v>
      </c>
    </row>
    <row r="37" spans="3:3">
      <c r="C37" t="s">
        <v>6534</v>
      </c>
    </row>
    <row r="38" spans="3:3">
      <c r="C38" t="s">
        <v>6535</v>
      </c>
    </row>
    <row r="39" spans="3:3">
      <c r="C39" t="s">
        <v>6536</v>
      </c>
    </row>
    <row r="40" spans="3:3">
      <c r="C40" t="s">
        <v>6537</v>
      </c>
    </row>
  </sheetData>
  <hyperlinks>
    <hyperlink ref="B21" r:id="rId1" xr:uid="{1869EDE8-2B89-4E13-9B15-B78329D3FDA9}"/>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44CC15-F7D9-4137-9CEE-77F3CD831654}">
  <sheetPr>
    <pageSetUpPr fitToPage="1"/>
  </sheetPr>
  <dimension ref="B1:R65"/>
  <sheetViews>
    <sheetView zoomScaleNormal="100" workbookViewId="0">
      <selection activeCell="S14" sqref="S14"/>
    </sheetView>
  </sheetViews>
  <sheetFormatPr baseColWidth="10" defaultRowHeight="15.75"/>
  <cols>
    <col min="1" max="1" width="1.42578125" style="52" customWidth="1"/>
    <col min="2" max="7" width="14.42578125" style="52" customWidth="1"/>
    <col min="8" max="8" width="1.5703125" style="52" customWidth="1"/>
    <col min="9" max="9" width="1.140625" style="52" customWidth="1"/>
    <col min="10" max="15" width="14.42578125" style="52" customWidth="1"/>
    <col min="16" max="16" width="1.5703125" style="52" customWidth="1"/>
    <col min="17" max="16384" width="11.42578125" style="52"/>
  </cols>
  <sheetData>
    <row r="1" spans="2:18" ht="9.75" customHeight="1">
      <c r="B1" s="1153"/>
      <c r="C1" s="1154"/>
      <c r="D1" s="1154"/>
      <c r="E1" s="1154"/>
      <c r="F1" s="1154"/>
      <c r="G1" s="1154"/>
      <c r="H1" s="1154"/>
      <c r="I1" s="1154"/>
      <c r="J1" s="1154"/>
      <c r="K1" s="1154"/>
      <c r="L1" s="1154"/>
      <c r="M1" s="1154"/>
      <c r="N1" s="1154"/>
      <c r="O1" s="1154"/>
      <c r="P1" s="1155"/>
    </row>
    <row r="2" spans="2:18" ht="20.100000000000001" customHeight="1">
      <c r="B2" s="5121" t="s">
        <v>45</v>
      </c>
      <c r="C2" s="5122"/>
      <c r="D2" s="5125" t="s">
        <v>1163</v>
      </c>
      <c r="E2" s="5125"/>
      <c r="F2" s="5125"/>
      <c r="G2" s="5118" t="s">
        <v>1164</v>
      </c>
      <c r="H2" s="1156"/>
      <c r="I2" s="1157"/>
      <c r="J2" s="5126" t="str">
        <f>B2</f>
        <v>NOM DE VOTRE RESTAURANT</v>
      </c>
      <c r="K2" s="5126"/>
      <c r="L2" s="5125" t="s">
        <v>1163</v>
      </c>
      <c r="M2" s="5125"/>
      <c r="N2" s="5125"/>
      <c r="O2" s="5118" t="s">
        <v>1164</v>
      </c>
      <c r="P2" s="1158"/>
    </row>
    <row r="3" spans="2:18" ht="20.100000000000001" customHeight="1">
      <c r="B3" s="5123"/>
      <c r="C3" s="5124"/>
      <c r="D3" s="5120" t="s">
        <v>1165</v>
      </c>
      <c r="E3" s="5120"/>
      <c r="F3" s="5120"/>
      <c r="G3" s="5119"/>
      <c r="H3" s="1159"/>
      <c r="I3" s="1160"/>
      <c r="J3" s="5127"/>
      <c r="K3" s="5127"/>
      <c r="L3" s="5120" t="s">
        <v>1165</v>
      </c>
      <c r="M3" s="5120"/>
      <c r="N3" s="5120"/>
      <c r="O3" s="5119"/>
      <c r="P3" s="1158"/>
      <c r="R3" s="1522" t="s">
        <v>1757</v>
      </c>
    </row>
    <row r="4" spans="2:18" ht="20.100000000000001" customHeight="1">
      <c r="B4" s="5123"/>
      <c r="C4" s="5124"/>
      <c r="D4" s="57"/>
      <c r="E4" s="57"/>
      <c r="F4" s="57"/>
      <c r="G4" s="57"/>
      <c r="H4" s="1159"/>
      <c r="I4" s="1160"/>
      <c r="J4" s="5127"/>
      <c r="K4" s="5127"/>
      <c r="L4" s="57"/>
      <c r="M4" s="57"/>
      <c r="N4" s="57"/>
      <c r="O4" s="57"/>
      <c r="P4" s="1158"/>
      <c r="R4" s="1522" t="s">
        <v>1756</v>
      </c>
    </row>
    <row r="5" spans="2:18" ht="20.100000000000001" customHeight="1">
      <c r="B5" s="5123"/>
      <c r="C5" s="5124"/>
      <c r="D5" s="57"/>
      <c r="E5" s="57"/>
      <c r="F5" s="57"/>
      <c r="G5" s="57"/>
      <c r="H5" s="1159"/>
      <c r="I5" s="1160"/>
      <c r="J5" s="5127"/>
      <c r="K5" s="5127"/>
      <c r="L5" s="57"/>
      <c r="M5" s="57"/>
      <c r="N5" s="57"/>
      <c r="O5" s="57"/>
      <c r="P5" s="1158"/>
    </row>
    <row r="6" spans="2:18" ht="20.100000000000001" customHeight="1">
      <c r="B6" s="5123"/>
      <c r="C6" s="5124"/>
      <c r="D6" s="57"/>
      <c r="E6" s="64" t="s">
        <v>1166</v>
      </c>
      <c r="F6" s="57"/>
      <c r="G6" s="57"/>
      <c r="H6" s="1159"/>
      <c r="I6" s="1160"/>
      <c r="J6" s="5127"/>
      <c r="K6" s="5127"/>
      <c r="L6" s="57"/>
      <c r="M6" s="64" t="s">
        <v>1166</v>
      </c>
      <c r="N6" s="57"/>
      <c r="O6" s="57"/>
      <c r="P6" s="1158"/>
      <c r="R6" s="5091" t="s">
        <v>6538</v>
      </c>
    </row>
    <row r="7" spans="2:18" ht="20.100000000000001" customHeight="1">
      <c r="B7" s="1161"/>
      <c r="C7" s="57"/>
      <c r="D7" s="57"/>
      <c r="E7" s="64"/>
      <c r="F7" s="57"/>
      <c r="G7" s="57"/>
      <c r="H7" s="1159"/>
      <c r="I7" s="1160"/>
      <c r="J7" s="57"/>
      <c r="K7" s="57"/>
      <c r="L7" s="57"/>
      <c r="M7" s="64"/>
      <c r="N7" s="57"/>
      <c r="O7" s="57"/>
      <c r="P7" s="1158"/>
    </row>
    <row r="8" spans="2:18" ht="20.100000000000001" customHeight="1">
      <c r="B8" s="1161"/>
      <c r="C8" s="57"/>
      <c r="D8" s="57"/>
      <c r="E8" s="64" t="s">
        <v>1167</v>
      </c>
      <c r="F8" s="57"/>
      <c r="G8" s="57"/>
      <c r="H8" s="1159"/>
      <c r="I8" s="1160"/>
      <c r="J8" s="57"/>
      <c r="K8" s="57"/>
      <c r="L8" s="57"/>
      <c r="M8" s="64" t="s">
        <v>1167</v>
      </c>
      <c r="N8" s="57"/>
      <c r="O8" s="57"/>
      <c r="P8" s="1158"/>
    </row>
    <row r="9" spans="2:18" ht="20.100000000000001" customHeight="1">
      <c r="B9" s="1161"/>
      <c r="C9" s="57"/>
      <c r="D9" s="57"/>
      <c r="E9" s="57"/>
      <c r="F9" s="57"/>
      <c r="G9" s="57"/>
      <c r="H9" s="1159"/>
      <c r="I9" s="1160"/>
      <c r="J9" s="57"/>
      <c r="K9" s="57"/>
      <c r="L9" s="57"/>
      <c r="M9" s="57"/>
      <c r="N9" s="57"/>
      <c r="O9" s="57"/>
      <c r="P9" s="1158"/>
    </row>
    <row r="10" spans="2:18" ht="20.100000000000001" customHeight="1">
      <c r="B10" s="1161"/>
      <c r="C10" s="57"/>
      <c r="D10" s="57"/>
      <c r="E10" s="57"/>
      <c r="F10" s="57"/>
      <c r="G10" s="57"/>
      <c r="H10" s="1159"/>
      <c r="I10" s="1160"/>
      <c r="J10" s="57"/>
      <c r="K10" s="57"/>
      <c r="L10" s="57"/>
      <c r="M10" s="57"/>
      <c r="N10" s="57"/>
      <c r="O10" s="57"/>
      <c r="P10" s="1158"/>
    </row>
    <row r="11" spans="2:18" ht="20.100000000000001" customHeight="1">
      <c r="B11" s="1161"/>
      <c r="C11" s="5129" t="s">
        <v>1168</v>
      </c>
      <c r="D11" s="5130"/>
      <c r="E11" s="5131"/>
      <c r="F11" s="5132"/>
      <c r="G11" s="5133"/>
      <c r="H11" s="1159"/>
      <c r="I11" s="1160"/>
      <c r="J11" s="57"/>
      <c r="K11" s="5129" t="s">
        <v>1168</v>
      </c>
      <c r="L11" s="5130"/>
      <c r="M11" s="5131"/>
      <c r="N11" s="5132"/>
      <c r="O11" s="5133"/>
      <c r="P11" s="1158"/>
    </row>
    <row r="12" spans="2:18" ht="20.100000000000001" customHeight="1">
      <c r="B12" s="1161"/>
      <c r="C12" s="5129"/>
      <c r="D12" s="5130"/>
      <c r="E12" s="5134"/>
      <c r="F12" s="5135"/>
      <c r="G12" s="5136"/>
      <c r="H12" s="1159"/>
      <c r="I12" s="1160"/>
      <c r="J12" s="57"/>
      <c r="K12" s="5129"/>
      <c r="L12" s="5130"/>
      <c r="M12" s="5134"/>
      <c r="N12" s="5135"/>
      <c r="O12" s="5136"/>
      <c r="P12" s="1158"/>
    </row>
    <row r="13" spans="2:18" ht="20.100000000000001" customHeight="1">
      <c r="B13" s="1161"/>
      <c r="C13" s="57"/>
      <c r="D13" s="57"/>
      <c r="E13" s="57"/>
      <c r="F13" s="57"/>
      <c r="G13" s="57"/>
      <c r="H13" s="1159"/>
      <c r="I13" s="1160"/>
      <c r="J13" s="57"/>
      <c r="K13" s="57"/>
      <c r="L13" s="57"/>
      <c r="M13" s="57"/>
      <c r="N13" s="57"/>
      <c r="O13" s="57"/>
      <c r="P13" s="1158"/>
    </row>
    <row r="14" spans="2:18" ht="20.100000000000001" customHeight="1">
      <c r="B14" s="5137" t="s">
        <v>1169</v>
      </c>
      <c r="C14" s="5138"/>
      <c r="D14" s="5139"/>
      <c r="E14" s="5140"/>
      <c r="F14" s="5141"/>
      <c r="G14" s="5142"/>
      <c r="H14" s="1159"/>
      <c r="I14" s="1160"/>
      <c r="J14" s="5138" t="s">
        <v>1169</v>
      </c>
      <c r="K14" s="5138"/>
      <c r="L14" s="5139"/>
      <c r="M14" s="5140"/>
      <c r="N14" s="5141"/>
      <c r="O14" s="5142"/>
      <c r="P14" s="1158"/>
    </row>
    <row r="15" spans="2:18" ht="20.100000000000001" customHeight="1">
      <c r="B15" s="5137"/>
      <c r="C15" s="5138"/>
      <c r="D15" s="5139"/>
      <c r="E15" s="5143"/>
      <c r="F15" s="5144"/>
      <c r="G15" s="5145"/>
      <c r="H15" s="1159"/>
      <c r="I15" s="1160"/>
      <c r="J15" s="5138"/>
      <c r="K15" s="5138"/>
      <c r="L15" s="5139"/>
      <c r="M15" s="5143"/>
      <c r="N15" s="5144"/>
      <c r="O15" s="5145"/>
      <c r="P15" s="1158"/>
    </row>
    <row r="16" spans="2:18" ht="20.100000000000001" customHeight="1">
      <c r="B16" s="1161"/>
      <c r="C16" s="57"/>
      <c r="D16" s="57"/>
      <c r="E16" s="57"/>
      <c r="F16" s="57"/>
      <c r="G16" s="57"/>
      <c r="H16" s="1159"/>
      <c r="I16" s="1160"/>
      <c r="J16" s="57"/>
      <c r="K16" s="57"/>
      <c r="L16" s="57"/>
      <c r="M16" s="57"/>
      <c r="N16" s="57"/>
      <c r="O16" s="57"/>
      <c r="P16" s="1158"/>
    </row>
    <row r="17" spans="2:16" ht="20.100000000000001" customHeight="1" thickBot="1">
      <c r="B17" s="1162"/>
      <c r="C17" s="1163"/>
      <c r="D17" s="1163"/>
      <c r="E17" s="1163"/>
      <c r="F17" s="1163"/>
      <c r="G17" s="1163"/>
      <c r="H17" s="1164"/>
      <c r="I17" s="1165"/>
      <c r="J17" s="1163"/>
      <c r="K17" s="1163"/>
      <c r="L17" s="1163"/>
      <c r="M17" s="1163"/>
      <c r="N17" s="1163"/>
      <c r="O17" s="1163"/>
      <c r="P17" s="1158"/>
    </row>
    <row r="18" spans="2:16" ht="20.100000000000001" customHeight="1">
      <c r="B18" s="5146" t="str">
        <f>B2</f>
        <v>NOM DE VOTRE RESTAURANT</v>
      </c>
      <c r="C18" s="5126"/>
      <c r="D18" s="5148" t="s">
        <v>1163</v>
      </c>
      <c r="E18" s="5149"/>
      <c r="F18" s="5149"/>
      <c r="G18" s="5119" t="s">
        <v>1164</v>
      </c>
      <c r="H18" s="1159"/>
      <c r="I18" s="1160"/>
      <c r="J18" s="5150" t="str">
        <f>B2</f>
        <v>NOM DE VOTRE RESTAURANT</v>
      </c>
      <c r="K18" s="5150"/>
      <c r="L18" s="5149" t="s">
        <v>1163</v>
      </c>
      <c r="M18" s="5149"/>
      <c r="N18" s="5149"/>
      <c r="O18" s="5119" t="s">
        <v>1164</v>
      </c>
      <c r="P18" s="1158"/>
    </row>
    <row r="19" spans="2:16" ht="20.100000000000001" customHeight="1">
      <c r="B19" s="5147"/>
      <c r="C19" s="5127"/>
      <c r="D19" s="5128" t="s">
        <v>1165</v>
      </c>
      <c r="E19" s="5120"/>
      <c r="F19" s="5120"/>
      <c r="G19" s="5119"/>
      <c r="H19" s="1159"/>
      <c r="I19" s="1160"/>
      <c r="J19" s="5127"/>
      <c r="K19" s="5127"/>
      <c r="L19" s="5120" t="s">
        <v>1165</v>
      </c>
      <c r="M19" s="5120"/>
      <c r="N19" s="5120"/>
      <c r="O19" s="5119"/>
      <c r="P19" s="1158"/>
    </row>
    <row r="20" spans="2:16" ht="20.100000000000001" customHeight="1">
      <c r="B20" s="5147"/>
      <c r="C20" s="5127"/>
      <c r="D20" s="57"/>
      <c r="E20" s="57"/>
      <c r="F20" s="57"/>
      <c r="G20" s="57"/>
      <c r="H20" s="1159"/>
      <c r="I20" s="1160"/>
      <c r="J20" s="5127"/>
      <c r="K20" s="5127"/>
      <c r="L20" s="57"/>
      <c r="M20" s="57"/>
      <c r="N20" s="57"/>
      <c r="O20" s="57"/>
      <c r="P20" s="1158"/>
    </row>
    <row r="21" spans="2:16" ht="20.100000000000001" customHeight="1">
      <c r="B21" s="5147"/>
      <c r="C21" s="5127"/>
      <c r="D21" s="57"/>
      <c r="E21" s="57"/>
      <c r="F21" s="57"/>
      <c r="G21" s="57"/>
      <c r="H21" s="1159"/>
      <c r="I21" s="1160"/>
      <c r="J21" s="5127"/>
      <c r="K21" s="5127"/>
      <c r="L21" s="57"/>
      <c r="M21" s="57"/>
      <c r="N21" s="57"/>
      <c r="O21" s="57"/>
      <c r="P21" s="1158"/>
    </row>
    <row r="22" spans="2:16" ht="20.100000000000001" customHeight="1">
      <c r="B22" s="5147"/>
      <c r="C22" s="5127"/>
      <c r="D22" s="57"/>
      <c r="E22" s="64" t="s">
        <v>1166</v>
      </c>
      <c r="F22" s="57"/>
      <c r="G22" s="57"/>
      <c r="H22" s="1159"/>
      <c r="I22" s="1160"/>
      <c r="J22" s="5127"/>
      <c r="K22" s="5127"/>
      <c r="L22" s="57"/>
      <c r="M22" s="64" t="s">
        <v>1166</v>
      </c>
      <c r="N22" s="57"/>
      <c r="O22" s="57"/>
      <c r="P22" s="1158"/>
    </row>
    <row r="23" spans="2:16" ht="20.100000000000001" customHeight="1">
      <c r="B23" s="1161"/>
      <c r="C23" s="57"/>
      <c r="D23" s="57"/>
      <c r="E23" s="64"/>
      <c r="F23" s="57"/>
      <c r="G23" s="57"/>
      <c r="H23" s="1159"/>
      <c r="I23" s="1160"/>
      <c r="J23" s="57"/>
      <c r="K23" s="57"/>
      <c r="L23" s="57"/>
      <c r="M23" s="64"/>
      <c r="N23" s="57"/>
      <c r="O23" s="57"/>
      <c r="P23" s="1158"/>
    </row>
    <row r="24" spans="2:16" ht="20.100000000000001" customHeight="1">
      <c r="B24" s="1161"/>
      <c r="C24" s="57"/>
      <c r="D24" s="57"/>
      <c r="E24" s="64" t="s">
        <v>1167</v>
      </c>
      <c r="F24" s="57"/>
      <c r="G24" s="57"/>
      <c r="H24" s="1159"/>
      <c r="I24" s="1160"/>
      <c r="J24" s="57"/>
      <c r="K24" s="57"/>
      <c r="L24" s="57"/>
      <c r="M24" s="64" t="s">
        <v>1167</v>
      </c>
      <c r="N24" s="57"/>
      <c r="O24" s="57"/>
      <c r="P24" s="1158"/>
    </row>
    <row r="25" spans="2:16" ht="20.100000000000001" customHeight="1">
      <c r="B25" s="1161"/>
      <c r="C25" s="57"/>
      <c r="D25" s="57"/>
      <c r="E25" s="57"/>
      <c r="F25" s="57"/>
      <c r="G25" s="57"/>
      <c r="H25" s="1159"/>
      <c r="I25" s="1160"/>
      <c r="J25" s="57"/>
      <c r="K25" s="57"/>
      <c r="L25" s="57"/>
      <c r="M25" s="57"/>
      <c r="N25" s="57"/>
      <c r="O25" s="57"/>
      <c r="P25" s="1158"/>
    </row>
    <row r="26" spans="2:16" ht="20.100000000000001" customHeight="1">
      <c r="B26" s="1161"/>
      <c r="C26" s="57"/>
      <c r="D26" s="57"/>
      <c r="E26" s="57"/>
      <c r="F26" s="57"/>
      <c r="G26" s="57"/>
      <c r="H26" s="1159"/>
      <c r="I26" s="1160"/>
      <c r="J26" s="57"/>
      <c r="K26" s="57"/>
      <c r="L26" s="57"/>
      <c r="M26" s="57"/>
      <c r="N26" s="57"/>
      <c r="O26" s="57"/>
      <c r="P26" s="1158"/>
    </row>
    <row r="27" spans="2:16" ht="20.100000000000001" customHeight="1">
      <c r="B27" s="1161"/>
      <c r="C27" s="5129" t="s">
        <v>1168</v>
      </c>
      <c r="D27" s="5130"/>
      <c r="E27" s="5131"/>
      <c r="F27" s="5132"/>
      <c r="G27" s="5133"/>
      <c r="H27" s="1159"/>
      <c r="I27" s="1160"/>
      <c r="J27" s="57"/>
      <c r="K27" s="5129" t="s">
        <v>1168</v>
      </c>
      <c r="L27" s="5130"/>
      <c r="M27" s="5131"/>
      <c r="N27" s="5132"/>
      <c r="O27" s="5133"/>
      <c r="P27" s="1158"/>
    </row>
    <row r="28" spans="2:16" ht="20.100000000000001" customHeight="1">
      <c r="B28" s="1161"/>
      <c r="C28" s="5129"/>
      <c r="D28" s="5130"/>
      <c r="E28" s="5134"/>
      <c r="F28" s="5135"/>
      <c r="G28" s="5136"/>
      <c r="H28" s="1159"/>
      <c r="I28" s="1160"/>
      <c r="J28" s="57"/>
      <c r="K28" s="5129"/>
      <c r="L28" s="5130"/>
      <c r="M28" s="5134"/>
      <c r="N28" s="5135"/>
      <c r="O28" s="5136"/>
      <c r="P28" s="1158"/>
    </row>
    <row r="29" spans="2:16" ht="20.100000000000001" customHeight="1">
      <c r="B29" s="1161"/>
      <c r="C29" s="57"/>
      <c r="D29" s="57"/>
      <c r="E29" s="57"/>
      <c r="F29" s="57"/>
      <c r="G29" s="57"/>
      <c r="H29" s="1159"/>
      <c r="I29" s="1160"/>
      <c r="J29" s="57"/>
      <c r="K29" s="57"/>
      <c r="L29" s="57"/>
      <c r="M29" s="57"/>
      <c r="N29" s="57"/>
      <c r="O29" s="57"/>
      <c r="P29" s="1158"/>
    </row>
    <row r="30" spans="2:16" ht="20.100000000000001" customHeight="1">
      <c r="B30" s="5137" t="s">
        <v>1169</v>
      </c>
      <c r="C30" s="5138"/>
      <c r="D30" s="5139"/>
      <c r="E30" s="5140"/>
      <c r="F30" s="5141"/>
      <c r="G30" s="5142"/>
      <c r="H30" s="1159"/>
      <c r="I30" s="1160"/>
      <c r="J30" s="5138" t="s">
        <v>1169</v>
      </c>
      <c r="K30" s="5138"/>
      <c r="L30" s="5139"/>
      <c r="M30" s="5140"/>
      <c r="N30" s="5141"/>
      <c r="O30" s="5142"/>
      <c r="P30" s="1158"/>
    </row>
    <row r="31" spans="2:16" ht="20.100000000000001" customHeight="1">
      <c r="B31" s="5137"/>
      <c r="C31" s="5138"/>
      <c r="D31" s="5139"/>
      <c r="E31" s="5143"/>
      <c r="F31" s="5144"/>
      <c r="G31" s="5145"/>
      <c r="H31" s="1159"/>
      <c r="I31" s="1160"/>
      <c r="J31" s="5138"/>
      <c r="K31" s="5138"/>
      <c r="L31" s="5139"/>
      <c r="M31" s="5143"/>
      <c r="N31" s="5144"/>
      <c r="O31" s="5145"/>
      <c r="P31" s="1158"/>
    </row>
    <row r="32" spans="2:16" ht="20.100000000000001" customHeight="1">
      <c r="B32" s="1161"/>
      <c r="C32" s="57"/>
      <c r="D32" s="57"/>
      <c r="E32" s="57"/>
      <c r="F32" s="57"/>
      <c r="G32" s="57"/>
      <c r="H32" s="1159"/>
      <c r="I32" s="1160"/>
      <c r="J32" s="57"/>
      <c r="K32" s="57"/>
      <c r="L32" s="57"/>
      <c r="M32" s="57"/>
      <c r="N32" s="57"/>
      <c r="O32" s="57"/>
      <c r="P32" s="1158"/>
    </row>
    <row r="33" spans="2:16" ht="20.100000000000001" customHeight="1" thickBot="1">
      <c r="B33" s="1161"/>
      <c r="C33" s="57"/>
      <c r="D33" s="57"/>
      <c r="E33" s="57"/>
      <c r="F33" s="57"/>
      <c r="G33" s="57"/>
      <c r="H33" s="1159"/>
      <c r="I33" s="1160"/>
      <c r="J33" s="57"/>
      <c r="K33" s="57"/>
      <c r="L33" s="57"/>
      <c r="M33" s="57"/>
      <c r="N33" s="57"/>
      <c r="O33" s="57"/>
      <c r="P33" s="1166"/>
    </row>
    <row r="34" spans="2:16" ht="20.100000000000001" customHeight="1">
      <c r="B34" s="5146" t="str">
        <f>B2</f>
        <v>NOM DE VOTRE RESTAURANT</v>
      </c>
      <c r="C34" s="5126"/>
      <c r="D34" s="5152" t="s">
        <v>1163</v>
      </c>
      <c r="E34" s="5152"/>
      <c r="F34" s="5152"/>
      <c r="G34" s="5151" t="s">
        <v>1164</v>
      </c>
      <c r="H34" s="1167"/>
      <c r="I34" s="1168"/>
      <c r="J34" s="5150" t="str">
        <f>B2</f>
        <v>NOM DE VOTRE RESTAURANT</v>
      </c>
      <c r="K34" s="5150"/>
      <c r="L34" s="5152" t="s">
        <v>1163</v>
      </c>
      <c r="M34" s="5152"/>
      <c r="N34" s="5152"/>
      <c r="O34" s="5151" t="s">
        <v>1164</v>
      </c>
      <c r="P34" s="1169"/>
    </row>
    <row r="35" spans="2:16" ht="20.100000000000001" customHeight="1">
      <c r="B35" s="5147"/>
      <c r="C35" s="5127"/>
      <c r="D35" s="5120" t="s">
        <v>1165</v>
      </c>
      <c r="E35" s="5120"/>
      <c r="F35" s="5120"/>
      <c r="G35" s="5119"/>
      <c r="H35" s="1159"/>
      <c r="I35" s="1160"/>
      <c r="J35" s="5127"/>
      <c r="K35" s="5127"/>
      <c r="L35" s="5120" t="s">
        <v>1165</v>
      </c>
      <c r="M35" s="5120"/>
      <c r="N35" s="5120"/>
      <c r="O35" s="5119"/>
      <c r="P35" s="1158"/>
    </row>
    <row r="36" spans="2:16" ht="20.100000000000001" customHeight="1">
      <c r="B36" s="5147"/>
      <c r="C36" s="5127"/>
      <c r="D36" s="57"/>
      <c r="E36" s="57"/>
      <c r="F36" s="57"/>
      <c r="G36" s="57"/>
      <c r="H36" s="1159"/>
      <c r="I36" s="1160"/>
      <c r="J36" s="5127"/>
      <c r="K36" s="5127"/>
      <c r="L36" s="57"/>
      <c r="M36" s="57"/>
      <c r="N36" s="57"/>
      <c r="O36" s="57"/>
      <c r="P36" s="1158"/>
    </row>
    <row r="37" spans="2:16" ht="20.100000000000001" customHeight="1">
      <c r="B37" s="5147"/>
      <c r="C37" s="5127"/>
      <c r="D37" s="57"/>
      <c r="E37" s="57"/>
      <c r="F37" s="57"/>
      <c r="G37" s="57"/>
      <c r="H37" s="1159"/>
      <c r="I37" s="1160"/>
      <c r="J37" s="5127"/>
      <c r="K37" s="5127"/>
      <c r="L37" s="57"/>
      <c r="M37" s="57"/>
      <c r="N37" s="57"/>
      <c r="O37" s="57"/>
      <c r="P37" s="1158"/>
    </row>
    <row r="38" spans="2:16" ht="20.100000000000001" customHeight="1">
      <c r="B38" s="5147"/>
      <c r="C38" s="5127"/>
      <c r="D38" s="57"/>
      <c r="E38" s="64" t="s">
        <v>1166</v>
      </c>
      <c r="F38" s="57"/>
      <c r="G38" s="57"/>
      <c r="H38" s="1159"/>
      <c r="I38" s="1160"/>
      <c r="J38" s="5127"/>
      <c r="K38" s="5127"/>
      <c r="L38" s="57"/>
      <c r="M38" s="64" t="s">
        <v>1166</v>
      </c>
      <c r="N38" s="57"/>
      <c r="O38" s="57"/>
      <c r="P38" s="1158"/>
    </row>
    <row r="39" spans="2:16" ht="20.100000000000001" customHeight="1">
      <c r="B39" s="1161"/>
      <c r="C39" s="57"/>
      <c r="D39" s="57"/>
      <c r="E39" s="64"/>
      <c r="F39" s="57"/>
      <c r="G39" s="57"/>
      <c r="H39" s="1159"/>
      <c r="I39" s="1160"/>
      <c r="J39" s="57"/>
      <c r="K39" s="57"/>
      <c r="L39" s="57"/>
      <c r="M39" s="64"/>
      <c r="N39" s="57"/>
      <c r="O39" s="57"/>
      <c r="P39" s="1158"/>
    </row>
    <row r="40" spans="2:16" ht="20.100000000000001" customHeight="1">
      <c r="B40" s="1161"/>
      <c r="C40" s="57"/>
      <c r="D40" s="57"/>
      <c r="E40" s="64" t="s">
        <v>1167</v>
      </c>
      <c r="F40" s="57"/>
      <c r="G40" s="57"/>
      <c r="H40" s="1159"/>
      <c r="I40" s="1160"/>
      <c r="J40" s="57"/>
      <c r="K40" s="57"/>
      <c r="L40" s="57"/>
      <c r="M40" s="64" t="s">
        <v>1167</v>
      </c>
      <c r="N40" s="57"/>
      <c r="O40" s="57"/>
      <c r="P40" s="1158"/>
    </row>
    <row r="41" spans="2:16" ht="20.100000000000001" customHeight="1">
      <c r="B41" s="1161"/>
      <c r="C41" s="57"/>
      <c r="D41" s="57"/>
      <c r="E41" s="57"/>
      <c r="F41" s="57"/>
      <c r="G41" s="57"/>
      <c r="H41" s="1159"/>
      <c r="I41" s="1160"/>
      <c r="J41" s="57"/>
      <c r="K41" s="57"/>
      <c r="L41" s="57"/>
      <c r="M41" s="57"/>
      <c r="N41" s="57"/>
      <c r="O41" s="57"/>
      <c r="P41" s="1158"/>
    </row>
    <row r="42" spans="2:16" ht="20.100000000000001" customHeight="1">
      <c r="B42" s="1161"/>
      <c r="C42" s="57"/>
      <c r="D42" s="57"/>
      <c r="E42" s="57"/>
      <c r="F42" s="57"/>
      <c r="G42" s="57"/>
      <c r="H42" s="1159"/>
      <c r="I42" s="1160"/>
      <c r="J42" s="57"/>
      <c r="K42" s="57"/>
      <c r="L42" s="57"/>
      <c r="M42" s="57"/>
      <c r="N42" s="57"/>
      <c r="O42" s="57"/>
      <c r="P42" s="1158"/>
    </row>
    <row r="43" spans="2:16" ht="20.100000000000001" customHeight="1">
      <c r="B43" s="1161"/>
      <c r="C43" s="5129" t="s">
        <v>1168</v>
      </c>
      <c r="D43" s="5130"/>
      <c r="E43" s="5131"/>
      <c r="F43" s="5132"/>
      <c r="G43" s="5133"/>
      <c r="H43" s="1159"/>
      <c r="I43" s="1160"/>
      <c r="J43" s="57"/>
      <c r="K43" s="5129" t="s">
        <v>1168</v>
      </c>
      <c r="L43" s="5130"/>
      <c r="M43" s="5131"/>
      <c r="N43" s="5132"/>
      <c r="O43" s="5133"/>
      <c r="P43" s="1158"/>
    </row>
    <row r="44" spans="2:16" ht="20.100000000000001" customHeight="1">
      <c r="B44" s="1161"/>
      <c r="C44" s="5129"/>
      <c r="D44" s="5130"/>
      <c r="E44" s="5134"/>
      <c r="F44" s="5135"/>
      <c r="G44" s="5136"/>
      <c r="H44" s="1159"/>
      <c r="I44" s="1160"/>
      <c r="J44" s="57"/>
      <c r="K44" s="5129"/>
      <c r="L44" s="5130"/>
      <c r="M44" s="5134"/>
      <c r="N44" s="5135"/>
      <c r="O44" s="5136"/>
      <c r="P44" s="1158"/>
    </row>
    <row r="45" spans="2:16" ht="20.100000000000001" customHeight="1">
      <c r="B45" s="1161"/>
      <c r="C45" s="57"/>
      <c r="D45" s="57"/>
      <c r="E45" s="57"/>
      <c r="F45" s="57"/>
      <c r="G45" s="57"/>
      <c r="H45" s="1159"/>
      <c r="I45" s="1160"/>
      <c r="J45" s="57"/>
      <c r="K45" s="57"/>
      <c r="L45" s="57"/>
      <c r="M45" s="57"/>
      <c r="N45" s="57"/>
      <c r="O45" s="57"/>
      <c r="P45" s="1158"/>
    </row>
    <row r="46" spans="2:16" ht="20.100000000000001" customHeight="1">
      <c r="B46" s="5137" t="s">
        <v>1169</v>
      </c>
      <c r="C46" s="5138"/>
      <c r="D46" s="5139"/>
      <c r="E46" s="5140"/>
      <c r="F46" s="5141"/>
      <c r="G46" s="5142"/>
      <c r="H46" s="1159"/>
      <c r="I46" s="1160"/>
      <c r="J46" s="5138" t="s">
        <v>1169</v>
      </c>
      <c r="K46" s="5138"/>
      <c r="L46" s="5139"/>
      <c r="M46" s="5140"/>
      <c r="N46" s="5141"/>
      <c r="O46" s="5142"/>
      <c r="P46" s="1158"/>
    </row>
    <row r="47" spans="2:16" ht="20.100000000000001" customHeight="1">
      <c r="B47" s="5137"/>
      <c r="C47" s="5138"/>
      <c r="D47" s="5139"/>
      <c r="E47" s="5143"/>
      <c r="F47" s="5144"/>
      <c r="G47" s="5145"/>
      <c r="H47" s="1159"/>
      <c r="I47" s="1160"/>
      <c r="J47" s="5138"/>
      <c r="K47" s="5138"/>
      <c r="L47" s="5139"/>
      <c r="M47" s="5143"/>
      <c r="N47" s="5144"/>
      <c r="O47" s="5145"/>
      <c r="P47" s="1158"/>
    </row>
    <row r="48" spans="2:16" ht="20.100000000000001" customHeight="1">
      <c r="B48" s="1161"/>
      <c r="C48" s="57"/>
      <c r="D48" s="57"/>
      <c r="E48" s="57"/>
      <c r="F48" s="57"/>
      <c r="G48" s="57"/>
      <c r="H48" s="1159"/>
      <c r="I48" s="1160"/>
      <c r="J48" s="57"/>
      <c r="K48" s="57"/>
      <c r="L48" s="57"/>
      <c r="M48" s="57"/>
      <c r="N48" s="57"/>
      <c r="O48" s="57"/>
      <c r="P48" s="1158"/>
    </row>
    <row r="49" spans="2:16" ht="20.100000000000001" customHeight="1" thickBot="1">
      <c r="B49" s="1161"/>
      <c r="C49" s="57"/>
      <c r="D49" s="57"/>
      <c r="E49" s="57"/>
      <c r="F49" s="57"/>
      <c r="G49" s="57"/>
      <c r="H49" s="1159"/>
      <c r="I49" s="1160"/>
      <c r="J49" s="57"/>
      <c r="K49" s="57"/>
      <c r="L49" s="57"/>
      <c r="M49" s="57"/>
      <c r="N49" s="57"/>
      <c r="O49" s="57"/>
      <c r="P49" s="1166"/>
    </row>
    <row r="50" spans="2:16" ht="20.100000000000001" customHeight="1">
      <c r="B50" s="5146" t="str">
        <f>B2</f>
        <v>NOM DE VOTRE RESTAURANT</v>
      </c>
      <c r="C50" s="5126"/>
      <c r="D50" s="5154" t="s">
        <v>1163</v>
      </c>
      <c r="E50" s="5152"/>
      <c r="F50" s="5152"/>
      <c r="G50" s="5151" t="s">
        <v>1164</v>
      </c>
      <c r="H50" s="1167"/>
      <c r="I50" s="1170"/>
      <c r="J50" s="5146" t="str">
        <f>B2</f>
        <v>NOM DE VOTRE RESTAURANT</v>
      </c>
      <c r="K50" s="5126"/>
      <c r="L50" s="5154" t="s">
        <v>1163</v>
      </c>
      <c r="M50" s="5152"/>
      <c r="N50" s="5152"/>
      <c r="O50" s="5151" t="s">
        <v>1164</v>
      </c>
      <c r="P50" s="1169"/>
    </row>
    <row r="51" spans="2:16" ht="20.100000000000001" customHeight="1">
      <c r="B51" s="5147"/>
      <c r="C51" s="5127"/>
      <c r="D51" s="5153" t="s">
        <v>1165</v>
      </c>
      <c r="E51" s="5120"/>
      <c r="F51" s="5120"/>
      <c r="G51" s="5119"/>
      <c r="H51" s="1159"/>
      <c r="I51" s="1160"/>
      <c r="J51" s="5147"/>
      <c r="K51" s="5127"/>
      <c r="L51" s="5153" t="s">
        <v>1165</v>
      </c>
      <c r="M51" s="5120"/>
      <c r="N51" s="5120"/>
      <c r="O51" s="5119"/>
      <c r="P51" s="1158"/>
    </row>
    <row r="52" spans="2:16" ht="20.100000000000001" customHeight="1">
      <c r="B52" s="5147"/>
      <c r="C52" s="5127"/>
      <c r="D52" s="57"/>
      <c r="E52" s="57"/>
      <c r="F52" s="57"/>
      <c r="G52" s="57"/>
      <c r="H52" s="1159"/>
      <c r="I52" s="1160"/>
      <c r="J52" s="5147"/>
      <c r="K52" s="5127"/>
      <c r="L52" s="57"/>
      <c r="M52" s="57"/>
      <c r="N52" s="57"/>
      <c r="O52" s="57"/>
      <c r="P52" s="1158"/>
    </row>
    <row r="53" spans="2:16" ht="20.100000000000001" customHeight="1">
      <c r="B53" s="5147"/>
      <c r="C53" s="5127"/>
      <c r="D53" s="57"/>
      <c r="E53" s="57"/>
      <c r="F53" s="57"/>
      <c r="G53" s="57"/>
      <c r="H53" s="1159"/>
      <c r="I53" s="1160"/>
      <c r="J53" s="5147"/>
      <c r="K53" s="5127"/>
      <c r="L53" s="57"/>
      <c r="M53" s="57"/>
      <c r="N53" s="57"/>
      <c r="O53" s="57"/>
      <c r="P53" s="1158"/>
    </row>
    <row r="54" spans="2:16" ht="20.100000000000001" customHeight="1">
      <c r="B54" s="5147"/>
      <c r="C54" s="5127"/>
      <c r="D54" s="57"/>
      <c r="E54" s="64" t="s">
        <v>1166</v>
      </c>
      <c r="F54" s="57"/>
      <c r="G54" s="57"/>
      <c r="H54" s="1159"/>
      <c r="I54" s="1160"/>
      <c r="J54" s="5147"/>
      <c r="K54" s="5127"/>
      <c r="L54" s="57"/>
      <c r="M54" s="64" t="s">
        <v>1166</v>
      </c>
      <c r="N54" s="57"/>
      <c r="O54" s="57"/>
      <c r="P54" s="1158"/>
    </row>
    <row r="55" spans="2:16" ht="20.100000000000001" customHeight="1">
      <c r="B55" s="1161"/>
      <c r="C55" s="57"/>
      <c r="D55" s="57"/>
      <c r="E55" s="64"/>
      <c r="F55" s="57"/>
      <c r="G55" s="57"/>
      <c r="H55" s="1159"/>
      <c r="I55" s="1160"/>
      <c r="J55" s="57"/>
      <c r="K55" s="57"/>
      <c r="L55" s="57"/>
      <c r="M55" s="64"/>
      <c r="N55" s="57"/>
      <c r="O55" s="57"/>
      <c r="P55" s="1158"/>
    </row>
    <row r="56" spans="2:16" ht="20.100000000000001" customHeight="1">
      <c r="B56" s="1161"/>
      <c r="C56" s="57"/>
      <c r="D56" s="57"/>
      <c r="E56" s="64" t="s">
        <v>1167</v>
      </c>
      <c r="F56" s="57"/>
      <c r="G56" s="57"/>
      <c r="H56" s="1159"/>
      <c r="I56" s="1160"/>
      <c r="J56" s="57"/>
      <c r="K56" s="57"/>
      <c r="L56" s="57"/>
      <c r="M56" s="64" t="s">
        <v>1167</v>
      </c>
      <c r="N56" s="57"/>
      <c r="O56" s="57"/>
      <c r="P56" s="1158"/>
    </row>
    <row r="57" spans="2:16" ht="20.100000000000001" customHeight="1">
      <c r="B57" s="1161"/>
      <c r="C57" s="57"/>
      <c r="D57" s="57"/>
      <c r="E57" s="57"/>
      <c r="F57" s="57"/>
      <c r="G57" s="57"/>
      <c r="H57" s="1159"/>
      <c r="I57" s="1160"/>
      <c r="J57" s="57"/>
      <c r="K57" s="57"/>
      <c r="L57" s="57"/>
      <c r="M57" s="57"/>
      <c r="N57" s="57"/>
      <c r="O57" s="57"/>
      <c r="P57" s="1158"/>
    </row>
    <row r="58" spans="2:16" ht="20.100000000000001" customHeight="1">
      <c r="B58" s="1161"/>
      <c r="C58" s="57"/>
      <c r="D58" s="57"/>
      <c r="E58" s="57"/>
      <c r="F58" s="57"/>
      <c r="G58" s="57"/>
      <c r="H58" s="1159"/>
      <c r="I58" s="1160"/>
      <c r="J58" s="57"/>
      <c r="K58" s="57"/>
      <c r="L58" s="57"/>
      <c r="M58" s="57"/>
      <c r="N58" s="57"/>
      <c r="O58" s="57"/>
      <c r="P58" s="1158"/>
    </row>
    <row r="59" spans="2:16" ht="20.100000000000001" customHeight="1">
      <c r="B59" s="1161"/>
      <c r="C59" s="5129" t="s">
        <v>1168</v>
      </c>
      <c r="D59" s="5129"/>
      <c r="E59" s="5131"/>
      <c r="F59" s="5132"/>
      <c r="G59" s="5133"/>
      <c r="H59" s="1159"/>
      <c r="I59" s="1160"/>
      <c r="J59" s="57"/>
      <c r="K59" s="5129" t="s">
        <v>1168</v>
      </c>
      <c r="L59" s="5130"/>
      <c r="M59" s="5131"/>
      <c r="N59" s="5132"/>
      <c r="O59" s="5133"/>
      <c r="P59" s="1158"/>
    </row>
    <row r="60" spans="2:16" ht="20.100000000000001" customHeight="1">
      <c r="B60" s="1161"/>
      <c r="C60" s="5129"/>
      <c r="D60" s="5129"/>
      <c r="E60" s="5134"/>
      <c r="F60" s="5135"/>
      <c r="G60" s="5136"/>
      <c r="H60" s="1159"/>
      <c r="I60" s="1160"/>
      <c r="J60" s="57"/>
      <c r="K60" s="5129"/>
      <c r="L60" s="5130"/>
      <c r="M60" s="5134"/>
      <c r="N60" s="5135"/>
      <c r="O60" s="5136"/>
      <c r="P60" s="1158"/>
    </row>
    <row r="61" spans="2:16" ht="20.100000000000001" customHeight="1">
      <c r="B61" s="1161"/>
      <c r="C61" s="57"/>
      <c r="D61" s="57"/>
      <c r="E61" s="57"/>
      <c r="F61" s="57"/>
      <c r="G61" s="57"/>
      <c r="H61" s="1159"/>
      <c r="I61" s="1160"/>
      <c r="J61" s="57"/>
      <c r="K61" s="57"/>
      <c r="L61" s="57"/>
      <c r="M61" s="57"/>
      <c r="N61" s="57"/>
      <c r="O61" s="57"/>
      <c r="P61" s="1158"/>
    </row>
    <row r="62" spans="2:16" ht="20.100000000000001" customHeight="1">
      <c r="B62" s="5137" t="s">
        <v>1169</v>
      </c>
      <c r="C62" s="5138"/>
      <c r="D62" s="5138"/>
      <c r="E62" s="5140"/>
      <c r="F62" s="5141"/>
      <c r="G62" s="5142"/>
      <c r="H62" s="1159"/>
      <c r="I62" s="1160"/>
      <c r="J62" s="5138" t="s">
        <v>1169</v>
      </c>
      <c r="K62" s="5138"/>
      <c r="L62" s="5139"/>
      <c r="M62" s="5140"/>
      <c r="N62" s="5141"/>
      <c r="O62" s="5142"/>
      <c r="P62" s="1158"/>
    </row>
    <row r="63" spans="2:16" ht="20.100000000000001" customHeight="1">
      <c r="B63" s="5137"/>
      <c r="C63" s="5138"/>
      <c r="D63" s="5138"/>
      <c r="E63" s="5143"/>
      <c r="F63" s="5144"/>
      <c r="G63" s="5145"/>
      <c r="H63" s="1159"/>
      <c r="I63" s="1160"/>
      <c r="J63" s="5138"/>
      <c r="K63" s="5138"/>
      <c r="L63" s="5139"/>
      <c r="M63" s="5143"/>
      <c r="N63" s="5144"/>
      <c r="O63" s="5145"/>
      <c r="P63" s="1158"/>
    </row>
    <row r="64" spans="2:16" ht="20.100000000000001" customHeight="1">
      <c r="B64" s="1161"/>
      <c r="C64" s="57"/>
      <c r="D64" s="57"/>
      <c r="E64" s="57"/>
      <c r="F64" s="57"/>
      <c r="G64" s="57"/>
      <c r="H64" s="1159"/>
      <c r="I64" s="1160"/>
      <c r="J64" s="57"/>
      <c r="K64" s="57"/>
      <c r="L64" s="57"/>
      <c r="M64" s="57"/>
      <c r="N64" s="57"/>
      <c r="O64" s="57"/>
      <c r="P64" s="1158"/>
    </row>
    <row r="65" spans="2:16" ht="20.100000000000001" customHeight="1">
      <c r="B65" s="1171"/>
      <c r="C65" s="1172"/>
      <c r="D65" s="1172"/>
      <c r="E65" s="1172"/>
      <c r="F65" s="1172"/>
      <c r="G65" s="1172"/>
      <c r="H65" s="1173"/>
      <c r="I65" s="1174"/>
      <c r="J65" s="1172"/>
      <c r="K65" s="1172"/>
      <c r="L65" s="1172"/>
      <c r="M65" s="1172"/>
      <c r="N65" s="1172"/>
      <c r="O65" s="1172"/>
      <c r="P65" s="1175"/>
    </row>
  </sheetData>
  <mergeCells count="64">
    <mergeCell ref="C59:D60"/>
    <mergeCell ref="E59:G60"/>
    <mergeCell ref="K59:L60"/>
    <mergeCell ref="M59:O60"/>
    <mergeCell ref="B62:D63"/>
    <mergeCell ref="E62:G63"/>
    <mergeCell ref="J62:L63"/>
    <mergeCell ref="M62:O63"/>
    <mergeCell ref="O50:O51"/>
    <mergeCell ref="D51:F51"/>
    <mergeCell ref="L51:N51"/>
    <mergeCell ref="C43:D44"/>
    <mergeCell ref="E43:G44"/>
    <mergeCell ref="K43:L44"/>
    <mergeCell ref="M43:O44"/>
    <mergeCell ref="B46:D47"/>
    <mergeCell ref="E46:G47"/>
    <mergeCell ref="J46:L47"/>
    <mergeCell ref="M46:O47"/>
    <mergeCell ref="B50:C54"/>
    <mergeCell ref="D50:F50"/>
    <mergeCell ref="G50:G51"/>
    <mergeCell ref="J50:K54"/>
    <mergeCell ref="L50:N50"/>
    <mergeCell ref="O34:O35"/>
    <mergeCell ref="D35:F35"/>
    <mergeCell ref="L35:N35"/>
    <mergeCell ref="C27:D28"/>
    <mergeCell ref="E27:G28"/>
    <mergeCell ref="K27:L28"/>
    <mergeCell ref="M27:O28"/>
    <mergeCell ref="B30:D31"/>
    <mergeCell ref="E30:G31"/>
    <mergeCell ref="J30:L31"/>
    <mergeCell ref="M30:O31"/>
    <mergeCell ref="B34:C38"/>
    <mergeCell ref="D34:F34"/>
    <mergeCell ref="G34:G35"/>
    <mergeCell ref="J34:K38"/>
    <mergeCell ref="L34:N34"/>
    <mergeCell ref="O18:O19"/>
    <mergeCell ref="D19:F19"/>
    <mergeCell ref="L19:N19"/>
    <mergeCell ref="C11:D12"/>
    <mergeCell ref="E11:G12"/>
    <mergeCell ref="K11:L12"/>
    <mergeCell ref="M11:O12"/>
    <mergeCell ref="B14:D15"/>
    <mergeCell ref="E14:G15"/>
    <mergeCell ref="J14:L15"/>
    <mergeCell ref="M14:O15"/>
    <mergeCell ref="B18:C22"/>
    <mergeCell ref="D18:F18"/>
    <mergeCell ref="G18:G19"/>
    <mergeCell ref="J18:K22"/>
    <mergeCell ref="L18:N18"/>
    <mergeCell ref="O2:O3"/>
    <mergeCell ref="D3:F3"/>
    <mergeCell ref="L3:N3"/>
    <mergeCell ref="B2:C6"/>
    <mergeCell ref="D2:F2"/>
    <mergeCell ref="G2:G3"/>
    <mergeCell ref="J2:K6"/>
    <mergeCell ref="L2:N2"/>
  </mergeCells>
  <printOptions horizontalCentered="1"/>
  <pageMargins left="0.23622047244094491" right="0.23622047244094491" top="0.35433070866141736" bottom="0.35433070866141736" header="0.31496062992125984" footer="0.31496062992125984"/>
  <pageSetup paperSize="9" scale="58"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530713-D2B7-47FC-A558-A885C4D24B1F}">
  <dimension ref="A2:GO106"/>
  <sheetViews>
    <sheetView zoomScaleNormal="100" workbookViewId="0">
      <selection activeCell="N12" sqref="N12"/>
    </sheetView>
  </sheetViews>
  <sheetFormatPr baseColWidth="10" defaultRowHeight="15"/>
  <cols>
    <col min="1" max="1" width="2.42578125" customWidth="1"/>
    <col min="2" max="2" width="63.28515625" customWidth="1"/>
    <col min="6" max="7" width="3.28515625" customWidth="1"/>
    <col min="8" max="8" width="63.28515625" customWidth="1"/>
    <col min="12" max="12" width="2.85546875" customWidth="1"/>
  </cols>
  <sheetData>
    <row r="2" spans="1:197" s="34" customFormat="1" ht="15" customHeight="1">
      <c r="B2" s="5155" t="s">
        <v>45</v>
      </c>
      <c r="C2" s="5157" t="s">
        <v>46</v>
      </c>
      <c r="D2" s="5158"/>
      <c r="E2" s="5158"/>
      <c r="F2" s="5158"/>
      <c r="G2" s="5158"/>
      <c r="H2" s="5159"/>
      <c r="I2" s="5163" t="s">
        <v>2</v>
      </c>
      <c r="J2" s="5163"/>
      <c r="K2" s="5164"/>
      <c r="M2" s="5091" t="s">
        <v>6538</v>
      </c>
      <c r="FR2" s="36"/>
      <c r="FS2" s="36"/>
      <c r="FT2" s="36"/>
      <c r="FU2" s="36"/>
      <c r="FV2" s="36"/>
      <c r="FW2" s="36"/>
      <c r="FX2" s="36"/>
      <c r="FY2" s="36"/>
      <c r="FZ2" s="36"/>
      <c r="GA2" s="36"/>
      <c r="GB2" s="36"/>
      <c r="GC2" s="36"/>
      <c r="GD2" s="36"/>
      <c r="GE2" s="36"/>
      <c r="GF2" s="36"/>
      <c r="GG2" s="36"/>
      <c r="GH2" s="36"/>
      <c r="GI2" s="36"/>
      <c r="GJ2" s="36"/>
      <c r="GK2" s="36"/>
      <c r="GL2" s="36"/>
      <c r="GM2" s="36"/>
      <c r="GN2" s="36"/>
      <c r="GO2" s="36"/>
    </row>
    <row r="3" spans="1:197" s="34" customFormat="1" ht="15" customHeight="1">
      <c r="B3" s="5156"/>
      <c r="C3" s="5160"/>
      <c r="D3" s="5161"/>
      <c r="E3" s="5161"/>
      <c r="F3" s="5161"/>
      <c r="G3" s="5161"/>
      <c r="H3" s="5162"/>
      <c r="I3" s="5165" t="s">
        <v>47</v>
      </c>
      <c r="J3" s="5165"/>
      <c r="K3" s="5166"/>
      <c r="FR3" s="36"/>
      <c r="FS3" s="36"/>
      <c r="FT3" s="36"/>
      <c r="FU3" s="36"/>
      <c r="FV3" s="36"/>
      <c r="FW3" s="36"/>
      <c r="FX3" s="36"/>
      <c r="FY3" s="36"/>
      <c r="FZ3" s="36"/>
      <c r="GA3" s="36"/>
      <c r="GB3" s="36"/>
      <c r="GC3" s="36"/>
      <c r="GD3" s="36"/>
      <c r="GE3" s="36"/>
      <c r="GF3" s="36"/>
      <c r="GG3" s="36"/>
      <c r="GH3" s="36"/>
      <c r="GI3" s="36"/>
      <c r="GJ3" s="36"/>
      <c r="GK3" s="36"/>
      <c r="GL3" s="36"/>
      <c r="GM3" s="36"/>
      <c r="GN3" s="36"/>
      <c r="GO3" s="36"/>
    </row>
    <row r="4" spans="1:197" s="34" customFormat="1" ht="15" customHeight="1">
      <c r="B4" s="5156"/>
      <c r="C4" s="5160"/>
      <c r="D4" s="5161"/>
      <c r="E4" s="5161"/>
      <c r="F4" s="5161"/>
      <c r="G4" s="5161"/>
      <c r="H4" s="5162"/>
      <c r="I4" s="5167" t="s">
        <v>48</v>
      </c>
      <c r="J4" s="5167"/>
      <c r="K4" s="5168"/>
      <c r="FR4" s="36"/>
      <c r="FS4" s="36"/>
      <c r="FT4" s="36"/>
      <c r="FU4" s="36"/>
      <c r="FV4" s="36"/>
      <c r="FW4" s="36"/>
      <c r="FX4" s="36"/>
      <c r="FY4" s="36"/>
      <c r="FZ4" s="36"/>
      <c r="GA4" s="36"/>
      <c r="GB4" s="36"/>
      <c r="GC4" s="36"/>
      <c r="GD4" s="36"/>
      <c r="GE4" s="36"/>
      <c r="GF4" s="36"/>
      <c r="GG4" s="36"/>
      <c r="GH4" s="36"/>
      <c r="GI4" s="36"/>
      <c r="GJ4" s="36"/>
      <c r="GK4" s="36"/>
      <c r="GL4" s="36"/>
      <c r="GM4" s="36"/>
      <c r="GN4" s="36"/>
      <c r="GO4" s="36"/>
    </row>
    <row r="5" spans="1:197" s="34" customFormat="1" ht="15" customHeight="1">
      <c r="B5" s="5156"/>
      <c r="C5" s="5169" t="s">
        <v>49</v>
      </c>
      <c r="D5" s="5170"/>
      <c r="E5" s="5170"/>
      <c r="F5" s="5170"/>
      <c r="G5" s="5170"/>
      <c r="H5" s="5171"/>
      <c r="I5" s="5172" t="s">
        <v>50</v>
      </c>
      <c r="J5" s="5172"/>
      <c r="K5" s="5173"/>
      <c r="FR5" s="36"/>
      <c r="FS5" s="36"/>
      <c r="FT5" s="36"/>
      <c r="FU5" s="36"/>
      <c r="FV5" s="36"/>
      <c r="FW5" s="36"/>
      <c r="FX5" s="36"/>
      <c r="FY5" s="36"/>
      <c r="FZ5" s="36"/>
      <c r="GA5" s="36"/>
      <c r="GB5" s="36"/>
      <c r="GC5" s="36"/>
      <c r="GD5" s="36"/>
      <c r="GE5" s="36"/>
      <c r="GF5" s="36"/>
      <c r="GG5" s="36"/>
      <c r="GH5" s="36"/>
      <c r="GI5" s="36"/>
      <c r="GJ5" s="36"/>
      <c r="GK5" s="36"/>
      <c r="GL5" s="36"/>
      <c r="GM5" s="36"/>
      <c r="GN5" s="36"/>
      <c r="GO5" s="36"/>
    </row>
    <row r="6" spans="1:197" s="34" customFormat="1" ht="15" customHeight="1">
      <c r="B6" s="5156"/>
      <c r="C6" s="5169"/>
      <c r="D6" s="5170"/>
      <c r="E6" s="5170"/>
      <c r="F6" s="5170"/>
      <c r="G6" s="5170"/>
      <c r="H6" s="5171"/>
      <c r="I6" s="5174" t="s">
        <v>51</v>
      </c>
      <c r="J6" s="5174"/>
      <c r="K6" s="5175"/>
      <c r="FR6" s="36"/>
      <c r="FS6" s="36"/>
      <c r="FT6" s="36"/>
      <c r="FU6" s="36"/>
      <c r="FV6" s="36"/>
      <c r="FW6" s="36"/>
      <c r="FX6" s="36"/>
      <c r="FY6" s="36"/>
      <c r="FZ6" s="36"/>
      <c r="GA6" s="36"/>
      <c r="GB6" s="36"/>
      <c r="GC6" s="36"/>
      <c r="GD6" s="36"/>
      <c r="GE6" s="36"/>
      <c r="GF6" s="36"/>
      <c r="GG6" s="36"/>
      <c r="GH6" s="36"/>
      <c r="GI6" s="36"/>
      <c r="GJ6" s="36"/>
      <c r="GK6" s="36"/>
      <c r="GL6" s="36"/>
      <c r="GM6" s="36"/>
      <c r="GN6" s="36"/>
      <c r="GO6" s="36"/>
    </row>
    <row r="7" spans="1:197" s="34" customFormat="1" ht="15" customHeight="1">
      <c r="B7" s="39" t="s">
        <v>52</v>
      </c>
      <c r="C7" s="40" t="str">
        <f ca="1">CELL("nomfichier")</f>
        <v>D:\Données\1.UPRT\0-UPRT.fait\1-UPRT.FR-SITE-WEB\ff-fiches-fabrications\ff.fiches.fabrication.2023\ffr.restaurant.2023\[S_SOYEZ.CREATIFS.xlsx]Divers</v>
      </c>
      <c r="D7" s="41"/>
      <c r="E7" s="41"/>
      <c r="F7" s="41"/>
      <c r="G7" s="41"/>
      <c r="H7" s="41"/>
      <c r="I7" s="41"/>
      <c r="J7" s="41"/>
      <c r="K7" s="42" t="s">
        <v>53</v>
      </c>
      <c r="FR7" s="36"/>
      <c r="FS7" s="36"/>
      <c r="FT7" s="36"/>
      <c r="FU7" s="36"/>
      <c r="FV7" s="36"/>
      <c r="FW7" s="36"/>
      <c r="FX7" s="36"/>
      <c r="FY7" s="36"/>
      <c r="FZ7" s="36"/>
      <c r="GA7" s="36"/>
      <c r="GB7" s="36"/>
      <c r="GC7" s="36"/>
      <c r="GD7" s="36"/>
      <c r="GE7" s="36"/>
      <c r="GF7" s="36"/>
      <c r="GG7" s="36"/>
      <c r="GH7" s="36"/>
      <c r="GI7" s="36"/>
      <c r="GJ7" s="36"/>
      <c r="GK7" s="36"/>
      <c r="GL7" s="36"/>
      <c r="GM7" s="36"/>
      <c r="GN7" s="36"/>
      <c r="GO7" s="36"/>
    </row>
    <row r="8" spans="1:197" ht="15.75" thickBot="1">
      <c r="A8" s="43"/>
      <c r="B8" s="43"/>
      <c r="C8" s="43"/>
      <c r="D8" s="43"/>
      <c r="E8" s="43"/>
      <c r="F8" s="44"/>
      <c r="G8" s="45"/>
      <c r="H8" s="43"/>
      <c r="I8" s="43"/>
      <c r="J8" s="43"/>
      <c r="K8" s="43"/>
      <c r="L8" s="43"/>
    </row>
    <row r="9" spans="1:197">
      <c r="F9" s="46"/>
      <c r="G9" s="47"/>
    </row>
    <row r="10" spans="1:197" ht="36" customHeight="1">
      <c r="B10" s="48" t="s">
        <v>54</v>
      </c>
      <c r="C10" s="5176" t="s">
        <v>55</v>
      </c>
      <c r="D10" s="5177"/>
      <c r="E10" s="5178"/>
      <c r="F10" s="46"/>
      <c r="G10" s="47"/>
      <c r="H10" s="48" t="s">
        <v>56</v>
      </c>
      <c r="I10" s="5185">
        <v>14</v>
      </c>
      <c r="J10" s="5186"/>
      <c r="K10" s="5187"/>
    </row>
    <row r="11" spans="1:197" ht="36" customHeight="1">
      <c r="B11" s="49" t="s">
        <v>57</v>
      </c>
      <c r="C11" s="5179"/>
      <c r="D11" s="5180"/>
      <c r="E11" s="5181"/>
      <c r="F11" s="46"/>
      <c r="G11" s="47"/>
      <c r="H11" s="49" t="s">
        <v>58</v>
      </c>
      <c r="I11" s="5188"/>
      <c r="J11" s="5189"/>
      <c r="K11" s="5190"/>
    </row>
    <row r="12" spans="1:197" ht="36" customHeight="1">
      <c r="B12" s="49"/>
      <c r="C12" s="5179"/>
      <c r="D12" s="5180"/>
      <c r="E12" s="5181"/>
      <c r="F12" s="46"/>
      <c r="G12" s="47"/>
      <c r="H12" s="49"/>
      <c r="I12" s="5188"/>
      <c r="J12" s="5189"/>
      <c r="K12" s="5190"/>
    </row>
    <row r="13" spans="1:197" ht="36" customHeight="1">
      <c r="B13" s="49"/>
      <c r="C13" s="5179"/>
      <c r="D13" s="5180"/>
      <c r="E13" s="5181"/>
      <c r="F13" s="46"/>
      <c r="G13" s="47"/>
      <c r="H13" s="49"/>
      <c r="I13" s="5188"/>
      <c r="J13" s="5189"/>
      <c r="K13" s="5190"/>
    </row>
    <row r="14" spans="1:197" ht="26.25" customHeight="1">
      <c r="B14" s="50" t="s">
        <v>59</v>
      </c>
      <c r="C14" s="5182"/>
      <c r="D14" s="5183"/>
      <c r="E14" s="5184"/>
      <c r="F14" s="46"/>
      <c r="G14" s="47"/>
      <c r="H14" s="50" t="s">
        <v>60</v>
      </c>
      <c r="I14" s="5191"/>
      <c r="J14" s="5192"/>
      <c r="K14" s="5193"/>
    </row>
    <row r="15" spans="1:197" ht="15.75" thickBot="1">
      <c r="A15" s="43"/>
      <c r="B15" s="43"/>
      <c r="C15" s="43"/>
      <c r="D15" s="43"/>
      <c r="E15" s="43"/>
      <c r="F15" s="44"/>
      <c r="G15" s="45"/>
      <c r="H15" s="43"/>
      <c r="I15" s="43"/>
      <c r="J15" s="43"/>
      <c r="K15" s="43"/>
      <c r="L15" s="43"/>
    </row>
    <row r="16" spans="1:197">
      <c r="F16" s="46"/>
      <c r="G16" s="47"/>
    </row>
    <row r="17" spans="1:12" ht="36" customHeight="1">
      <c r="B17" s="48" t="s">
        <v>61</v>
      </c>
      <c r="C17" s="5194">
        <v>1</v>
      </c>
      <c r="D17" s="5195"/>
      <c r="E17" s="5196"/>
      <c r="F17" s="46"/>
      <c r="G17" s="47"/>
      <c r="H17" s="48" t="s">
        <v>62</v>
      </c>
      <c r="I17" s="5185">
        <v>15</v>
      </c>
      <c r="J17" s="5186"/>
      <c r="K17" s="5187"/>
    </row>
    <row r="18" spans="1:12" ht="36" customHeight="1">
      <c r="B18" s="49"/>
      <c r="C18" s="5197"/>
      <c r="D18" s="5198"/>
      <c r="E18" s="5199"/>
      <c r="F18" s="46"/>
      <c r="G18" s="47"/>
      <c r="H18" s="49" t="s">
        <v>63</v>
      </c>
      <c r="I18" s="5188"/>
      <c r="J18" s="5189"/>
      <c r="K18" s="5190"/>
    </row>
    <row r="19" spans="1:12" ht="36" customHeight="1">
      <c r="B19" s="49"/>
      <c r="C19" s="5197"/>
      <c r="D19" s="5198"/>
      <c r="E19" s="5199"/>
      <c r="F19" s="46"/>
      <c r="G19" s="47"/>
      <c r="H19" s="49"/>
      <c r="I19" s="5188"/>
      <c r="J19" s="5189"/>
      <c r="K19" s="5190"/>
    </row>
    <row r="20" spans="1:12" ht="36" customHeight="1">
      <c r="B20" s="49"/>
      <c r="C20" s="5197"/>
      <c r="D20" s="5198"/>
      <c r="E20" s="5199"/>
      <c r="F20" s="46"/>
      <c r="G20" s="47"/>
      <c r="H20" s="49"/>
      <c r="I20" s="5188"/>
      <c r="J20" s="5189"/>
      <c r="K20" s="5190"/>
    </row>
    <row r="21" spans="1:12" ht="26.25" customHeight="1">
      <c r="B21" s="50" t="s">
        <v>59</v>
      </c>
      <c r="C21" s="5200"/>
      <c r="D21" s="5201"/>
      <c r="E21" s="5202"/>
      <c r="F21" s="46"/>
      <c r="G21" s="47"/>
      <c r="H21" s="50" t="s">
        <v>60</v>
      </c>
      <c r="I21" s="5191"/>
      <c r="J21" s="5192"/>
      <c r="K21" s="5193"/>
    </row>
    <row r="22" spans="1:12" ht="15.75" thickBot="1">
      <c r="A22" s="43"/>
      <c r="B22" s="43"/>
      <c r="C22" s="43"/>
      <c r="D22" s="43"/>
      <c r="E22" s="43"/>
      <c r="F22" s="44"/>
      <c r="G22" s="45"/>
      <c r="H22" s="43"/>
      <c r="I22" s="43"/>
      <c r="J22" s="43"/>
      <c r="K22" s="43"/>
      <c r="L22" s="43"/>
    </row>
    <row r="23" spans="1:12">
      <c r="F23" s="46"/>
      <c r="G23" s="47"/>
    </row>
    <row r="24" spans="1:12" ht="36" customHeight="1">
      <c r="B24" s="48" t="s">
        <v>61</v>
      </c>
      <c r="C24" s="5194">
        <v>2</v>
      </c>
      <c r="D24" s="5195"/>
      <c r="E24" s="5196"/>
      <c r="F24" s="46"/>
      <c r="G24" s="47"/>
      <c r="H24" s="48" t="s">
        <v>64</v>
      </c>
      <c r="I24" s="5185">
        <v>16</v>
      </c>
      <c r="J24" s="5186"/>
      <c r="K24" s="5187"/>
    </row>
    <row r="25" spans="1:12" ht="36" customHeight="1">
      <c r="B25" s="49"/>
      <c r="C25" s="5197"/>
      <c r="D25" s="5198"/>
      <c r="E25" s="5199"/>
      <c r="F25" s="46"/>
      <c r="G25" s="47"/>
      <c r="H25" s="49" t="s">
        <v>65</v>
      </c>
      <c r="I25" s="5188"/>
      <c r="J25" s="5189"/>
      <c r="K25" s="5190"/>
    </row>
    <row r="26" spans="1:12" ht="36" customHeight="1">
      <c r="B26" s="49"/>
      <c r="C26" s="5197"/>
      <c r="D26" s="5198"/>
      <c r="E26" s="5199"/>
      <c r="F26" s="46"/>
      <c r="G26" s="47"/>
      <c r="H26" s="49" t="s">
        <v>66</v>
      </c>
      <c r="I26" s="5188"/>
      <c r="J26" s="5189"/>
      <c r="K26" s="5190"/>
    </row>
    <row r="27" spans="1:12" ht="36" customHeight="1">
      <c r="B27" s="49"/>
      <c r="C27" s="5197"/>
      <c r="D27" s="5198"/>
      <c r="E27" s="5199"/>
      <c r="F27" s="46"/>
      <c r="G27" s="47"/>
      <c r="H27" s="49"/>
      <c r="I27" s="5188"/>
      <c r="J27" s="5189"/>
      <c r="K27" s="5190"/>
    </row>
    <row r="28" spans="1:12" ht="26.25" customHeight="1">
      <c r="B28" s="50" t="s">
        <v>59</v>
      </c>
      <c r="C28" s="5200"/>
      <c r="D28" s="5201"/>
      <c r="E28" s="5202"/>
      <c r="F28" s="46"/>
      <c r="G28" s="47"/>
      <c r="H28" s="50" t="s">
        <v>60</v>
      </c>
      <c r="I28" s="5191"/>
      <c r="J28" s="5192"/>
      <c r="K28" s="5193"/>
    </row>
    <row r="29" spans="1:12" ht="15.75" thickBot="1">
      <c r="A29" s="43"/>
      <c r="B29" s="43"/>
      <c r="C29" s="43"/>
      <c r="D29" s="43"/>
      <c r="E29" s="43"/>
      <c r="F29" s="44"/>
      <c r="G29" s="45"/>
      <c r="H29" s="43"/>
      <c r="I29" s="43"/>
      <c r="J29" s="43"/>
      <c r="K29" s="43"/>
      <c r="L29" s="43"/>
    </row>
    <row r="30" spans="1:12">
      <c r="F30" s="46"/>
      <c r="G30" s="47"/>
    </row>
    <row r="31" spans="1:12" ht="36" customHeight="1">
      <c r="B31" s="48" t="s">
        <v>67</v>
      </c>
      <c r="C31" s="5194">
        <v>3</v>
      </c>
      <c r="D31" s="5195"/>
      <c r="E31" s="5196"/>
      <c r="F31" s="46"/>
      <c r="G31" s="47"/>
      <c r="H31" s="48" t="s">
        <v>68</v>
      </c>
      <c r="I31" s="5194">
        <v>17</v>
      </c>
      <c r="J31" s="5195"/>
      <c r="K31" s="5196"/>
    </row>
    <row r="32" spans="1:12" ht="36" customHeight="1">
      <c r="B32" s="49" t="s">
        <v>69</v>
      </c>
      <c r="C32" s="5197"/>
      <c r="D32" s="5198"/>
      <c r="E32" s="5199"/>
      <c r="F32" s="46"/>
      <c r="G32" s="47"/>
      <c r="H32" s="49"/>
      <c r="I32" s="5197"/>
      <c r="J32" s="5198"/>
      <c r="K32" s="5199"/>
    </row>
    <row r="33" spans="1:12" ht="36" customHeight="1">
      <c r="B33" s="49"/>
      <c r="C33" s="5197"/>
      <c r="D33" s="5198"/>
      <c r="E33" s="5199"/>
      <c r="F33" s="46"/>
      <c r="G33" s="47"/>
      <c r="H33" s="49"/>
      <c r="I33" s="5197"/>
      <c r="J33" s="5198"/>
      <c r="K33" s="5199"/>
    </row>
    <row r="34" spans="1:12" ht="36" customHeight="1">
      <c r="B34" s="49"/>
      <c r="C34" s="5197"/>
      <c r="D34" s="5198"/>
      <c r="E34" s="5199"/>
      <c r="F34" s="46"/>
      <c r="G34" s="47"/>
      <c r="H34" s="49"/>
      <c r="I34" s="5197"/>
      <c r="J34" s="5198"/>
      <c r="K34" s="5199"/>
    </row>
    <row r="35" spans="1:12" ht="26.25" customHeight="1">
      <c r="B35" s="50" t="s">
        <v>59</v>
      </c>
      <c r="C35" s="5200"/>
      <c r="D35" s="5201"/>
      <c r="E35" s="5202"/>
      <c r="F35" s="46"/>
      <c r="G35" s="47"/>
      <c r="H35" s="50" t="s">
        <v>59</v>
      </c>
      <c r="I35" s="5200"/>
      <c r="J35" s="5201"/>
      <c r="K35" s="5202"/>
    </row>
    <row r="36" spans="1:12" ht="15.75" thickBot="1">
      <c r="A36" s="43"/>
      <c r="B36" s="43"/>
      <c r="C36" s="43"/>
      <c r="D36" s="43"/>
      <c r="E36" s="43"/>
      <c r="F36" s="44"/>
      <c r="G36" s="45"/>
      <c r="H36" s="43"/>
      <c r="I36" s="43"/>
      <c r="J36" s="43"/>
      <c r="K36" s="43"/>
      <c r="L36" s="43"/>
    </row>
    <row r="37" spans="1:12">
      <c r="F37" s="46"/>
      <c r="G37" s="47"/>
    </row>
    <row r="38" spans="1:12" ht="36" customHeight="1">
      <c r="B38" s="48" t="s">
        <v>67</v>
      </c>
      <c r="C38" s="5194">
        <v>4</v>
      </c>
      <c r="D38" s="5195"/>
      <c r="E38" s="5196"/>
      <c r="F38" s="46"/>
      <c r="G38" s="47"/>
      <c r="H38" s="48" t="s">
        <v>70</v>
      </c>
      <c r="I38" s="5194">
        <v>18</v>
      </c>
      <c r="J38" s="5195"/>
      <c r="K38" s="5196"/>
    </row>
    <row r="39" spans="1:12" ht="36" customHeight="1">
      <c r="B39" s="49" t="s">
        <v>71</v>
      </c>
      <c r="C39" s="5197"/>
      <c r="D39" s="5198"/>
      <c r="E39" s="5199"/>
      <c r="F39" s="46"/>
      <c r="G39" s="47"/>
      <c r="H39" s="49"/>
      <c r="I39" s="5197"/>
      <c r="J39" s="5198"/>
      <c r="K39" s="5199"/>
    </row>
    <row r="40" spans="1:12" ht="36" customHeight="1">
      <c r="B40" s="49" t="s">
        <v>72</v>
      </c>
      <c r="C40" s="5197"/>
      <c r="D40" s="5198"/>
      <c r="E40" s="5199"/>
      <c r="F40" s="46"/>
      <c r="G40" s="47"/>
      <c r="H40" s="49"/>
      <c r="I40" s="5197"/>
      <c r="J40" s="5198"/>
      <c r="K40" s="5199"/>
    </row>
    <row r="41" spans="1:12" ht="36" customHeight="1">
      <c r="B41" s="49"/>
      <c r="C41" s="5197"/>
      <c r="D41" s="5198"/>
      <c r="E41" s="5199"/>
      <c r="F41" s="46"/>
      <c r="G41" s="47"/>
      <c r="H41" s="49"/>
      <c r="I41" s="5197"/>
      <c r="J41" s="5198"/>
      <c r="K41" s="5199"/>
    </row>
    <row r="42" spans="1:12" ht="26.25" customHeight="1">
      <c r="B42" s="50" t="s">
        <v>59</v>
      </c>
      <c r="C42" s="5200"/>
      <c r="D42" s="5201"/>
      <c r="E42" s="5202"/>
      <c r="F42" s="46"/>
      <c r="G42" s="47"/>
      <c r="H42" s="50" t="s">
        <v>59</v>
      </c>
      <c r="I42" s="5200"/>
      <c r="J42" s="5201"/>
      <c r="K42" s="5202"/>
    </row>
    <row r="43" spans="1:12" ht="15.75" thickBot="1">
      <c r="A43" s="43"/>
      <c r="B43" s="43"/>
      <c r="C43" s="43"/>
      <c r="D43" s="43"/>
      <c r="E43" s="43"/>
      <c r="F43" s="44"/>
      <c r="G43" s="45"/>
      <c r="H43" s="43"/>
      <c r="I43" s="43"/>
      <c r="J43" s="43"/>
      <c r="K43" s="43"/>
      <c r="L43" s="43"/>
    </row>
    <row r="44" spans="1:12">
      <c r="F44" s="46"/>
      <c r="G44" s="47"/>
    </row>
    <row r="45" spans="1:12" ht="36" customHeight="1">
      <c r="B45" s="48" t="s">
        <v>73</v>
      </c>
      <c r="C45" s="5194">
        <v>5</v>
      </c>
      <c r="D45" s="5195"/>
      <c r="E45" s="5196"/>
      <c r="F45" s="46"/>
      <c r="G45" s="47"/>
      <c r="H45" s="48" t="s">
        <v>74</v>
      </c>
      <c r="I45" s="5194">
        <v>19</v>
      </c>
      <c r="J45" s="5195"/>
      <c r="K45" s="5196"/>
    </row>
    <row r="46" spans="1:12" ht="36" customHeight="1">
      <c r="B46" s="49" t="s">
        <v>75</v>
      </c>
      <c r="C46" s="5197"/>
      <c r="D46" s="5198"/>
      <c r="E46" s="5199"/>
      <c r="F46" s="46"/>
      <c r="G46" s="47"/>
      <c r="H46" s="49" t="s">
        <v>76</v>
      </c>
      <c r="I46" s="5197"/>
      <c r="J46" s="5198"/>
      <c r="K46" s="5199"/>
    </row>
    <row r="47" spans="1:12" ht="36" customHeight="1">
      <c r="B47" s="49" t="s">
        <v>77</v>
      </c>
      <c r="C47" s="5197"/>
      <c r="D47" s="5198"/>
      <c r="E47" s="5199"/>
      <c r="F47" s="46"/>
      <c r="G47" s="47"/>
      <c r="H47" s="49" t="s">
        <v>78</v>
      </c>
      <c r="I47" s="5197"/>
      <c r="J47" s="5198"/>
      <c r="K47" s="5199"/>
    </row>
    <row r="48" spans="1:12" ht="36" customHeight="1">
      <c r="B48" s="49"/>
      <c r="C48" s="5197"/>
      <c r="D48" s="5198"/>
      <c r="E48" s="5199"/>
      <c r="F48" s="46"/>
      <c r="G48" s="47"/>
      <c r="H48" s="49" t="s">
        <v>79</v>
      </c>
      <c r="I48" s="5197"/>
      <c r="J48" s="5198"/>
      <c r="K48" s="5199"/>
    </row>
    <row r="49" spans="1:12" ht="26.25" customHeight="1">
      <c r="B49" s="50" t="s">
        <v>59</v>
      </c>
      <c r="C49" s="5200"/>
      <c r="D49" s="5201"/>
      <c r="E49" s="5202"/>
      <c r="F49" s="46"/>
      <c r="G49" s="47"/>
      <c r="H49" s="50" t="s">
        <v>59</v>
      </c>
      <c r="I49" s="5200"/>
      <c r="J49" s="5201"/>
      <c r="K49" s="5202"/>
    </row>
    <row r="50" spans="1:12" ht="15.75" thickBot="1">
      <c r="A50" s="43"/>
      <c r="B50" s="43"/>
      <c r="C50" s="43"/>
      <c r="D50" s="43"/>
      <c r="E50" s="43"/>
      <c r="F50" s="44"/>
      <c r="G50" s="45"/>
      <c r="H50" s="43"/>
      <c r="I50" s="43"/>
      <c r="J50" s="43"/>
      <c r="K50" s="43"/>
      <c r="L50" s="43"/>
    </row>
    <row r="51" spans="1:12">
      <c r="F51" s="46"/>
      <c r="G51" s="47"/>
    </row>
    <row r="52" spans="1:12" ht="36" customHeight="1">
      <c r="B52" s="48" t="s">
        <v>80</v>
      </c>
      <c r="C52" s="5194">
        <v>6</v>
      </c>
      <c r="D52" s="5195"/>
      <c r="E52" s="5196"/>
      <c r="F52" s="46"/>
      <c r="G52" s="47"/>
      <c r="H52" s="48" t="s">
        <v>81</v>
      </c>
      <c r="I52" s="5194">
        <v>20</v>
      </c>
      <c r="J52" s="5195"/>
      <c r="K52" s="5196"/>
    </row>
    <row r="53" spans="1:12" ht="36" customHeight="1">
      <c r="B53" s="49"/>
      <c r="C53" s="5197"/>
      <c r="D53" s="5198"/>
      <c r="E53" s="5199"/>
      <c r="F53" s="46"/>
      <c r="G53" s="47"/>
      <c r="H53" s="49"/>
      <c r="I53" s="5197"/>
      <c r="J53" s="5198"/>
      <c r="K53" s="5199"/>
    </row>
    <row r="54" spans="1:12" ht="36" customHeight="1">
      <c r="B54" s="49"/>
      <c r="C54" s="5197"/>
      <c r="D54" s="5198"/>
      <c r="E54" s="5199"/>
      <c r="F54" s="46"/>
      <c r="G54" s="47"/>
      <c r="H54" s="49"/>
      <c r="I54" s="5197"/>
      <c r="J54" s="5198"/>
      <c r="K54" s="5199"/>
    </row>
    <row r="55" spans="1:12" ht="36" customHeight="1">
      <c r="B55" s="49"/>
      <c r="C55" s="5197"/>
      <c r="D55" s="5198"/>
      <c r="E55" s="5199"/>
      <c r="F55" s="46"/>
      <c r="G55" s="47"/>
      <c r="H55" s="49"/>
      <c r="I55" s="5197"/>
      <c r="J55" s="5198"/>
      <c r="K55" s="5199"/>
    </row>
    <row r="56" spans="1:12" ht="26.25" customHeight="1">
      <c r="B56" s="50" t="s">
        <v>59</v>
      </c>
      <c r="C56" s="5200"/>
      <c r="D56" s="5201"/>
      <c r="E56" s="5202"/>
      <c r="F56" s="46"/>
      <c r="G56" s="47"/>
      <c r="H56" s="50" t="s">
        <v>59</v>
      </c>
      <c r="I56" s="5200"/>
      <c r="J56" s="5201"/>
      <c r="K56" s="5202"/>
    </row>
    <row r="57" spans="1:12" ht="15.75" thickBot="1">
      <c r="A57" s="43"/>
      <c r="B57" s="43"/>
      <c r="C57" s="43"/>
      <c r="D57" s="43"/>
      <c r="E57" s="43"/>
      <c r="F57" s="44"/>
      <c r="G57" s="45"/>
      <c r="H57" s="43"/>
      <c r="I57" s="43"/>
      <c r="J57" s="43"/>
      <c r="K57" s="43"/>
      <c r="L57" s="43"/>
    </row>
    <row r="58" spans="1:12">
      <c r="F58" s="46"/>
      <c r="G58" s="47"/>
    </row>
    <row r="59" spans="1:12" ht="36" customHeight="1">
      <c r="B59" s="48"/>
      <c r="C59" s="5194">
        <v>7</v>
      </c>
      <c r="D59" s="5195"/>
      <c r="E59" s="5196"/>
      <c r="F59" s="46"/>
      <c r="G59" s="47"/>
      <c r="H59" s="48" t="s">
        <v>82</v>
      </c>
      <c r="I59" s="5194">
        <v>21</v>
      </c>
      <c r="J59" s="5195"/>
      <c r="K59" s="5196"/>
    </row>
    <row r="60" spans="1:12" ht="36" customHeight="1">
      <c r="B60" s="49"/>
      <c r="C60" s="5197"/>
      <c r="D60" s="5198"/>
      <c r="E60" s="5199"/>
      <c r="F60" s="46"/>
      <c r="G60" s="47"/>
      <c r="H60" s="49"/>
      <c r="I60" s="5197"/>
      <c r="J60" s="5198"/>
      <c r="K60" s="5199"/>
    </row>
    <row r="61" spans="1:12" ht="36" customHeight="1">
      <c r="B61" s="49" t="s">
        <v>83</v>
      </c>
      <c r="C61" s="5197"/>
      <c r="D61" s="5198"/>
      <c r="E61" s="5199"/>
      <c r="F61" s="46"/>
      <c r="G61" s="47"/>
      <c r="H61" s="49"/>
      <c r="I61" s="5197"/>
      <c r="J61" s="5198"/>
      <c r="K61" s="5199"/>
    </row>
    <row r="62" spans="1:12" ht="36" customHeight="1">
      <c r="B62" s="49"/>
      <c r="C62" s="5197"/>
      <c r="D62" s="5198"/>
      <c r="E62" s="5199"/>
      <c r="F62" s="46"/>
      <c r="G62" s="47"/>
      <c r="H62" s="49"/>
      <c r="I62" s="5197"/>
      <c r="J62" s="5198"/>
      <c r="K62" s="5199"/>
    </row>
    <row r="63" spans="1:12" ht="26.25" customHeight="1">
      <c r="B63" s="50" t="s">
        <v>59</v>
      </c>
      <c r="C63" s="5200"/>
      <c r="D63" s="5201"/>
      <c r="E63" s="5202"/>
      <c r="F63" s="46"/>
      <c r="G63" s="47"/>
      <c r="H63" s="50" t="s">
        <v>59</v>
      </c>
      <c r="I63" s="5200"/>
      <c r="J63" s="5201"/>
      <c r="K63" s="5202"/>
    </row>
    <row r="64" spans="1:12" ht="15.75" thickBot="1">
      <c r="A64" s="43"/>
      <c r="B64" s="43"/>
      <c r="C64" s="43"/>
      <c r="D64" s="43"/>
      <c r="E64" s="43"/>
      <c r="F64" s="44"/>
      <c r="G64" s="45"/>
      <c r="H64" s="43"/>
      <c r="I64" s="43"/>
      <c r="J64" s="43"/>
      <c r="K64" s="43"/>
      <c r="L64" s="43"/>
    </row>
    <row r="65" spans="1:12">
      <c r="F65" s="46"/>
      <c r="G65" s="47"/>
    </row>
    <row r="66" spans="1:12" ht="36" customHeight="1">
      <c r="B66" s="48" t="s">
        <v>84</v>
      </c>
      <c r="C66" s="5194">
        <v>8</v>
      </c>
      <c r="D66" s="5195"/>
      <c r="E66" s="5196"/>
      <c r="F66" s="46"/>
      <c r="G66" s="47"/>
      <c r="H66" s="48" t="s">
        <v>85</v>
      </c>
      <c r="I66" s="5194">
        <v>22</v>
      </c>
      <c r="J66" s="5195"/>
      <c r="K66" s="5196"/>
    </row>
    <row r="67" spans="1:12" ht="36" customHeight="1">
      <c r="B67" s="49" t="s">
        <v>86</v>
      </c>
      <c r="C67" s="5197"/>
      <c r="D67" s="5198"/>
      <c r="E67" s="5199"/>
      <c r="F67" s="46"/>
      <c r="G67" s="47"/>
      <c r="H67" s="49"/>
      <c r="I67" s="5197"/>
      <c r="J67" s="5198"/>
      <c r="K67" s="5199"/>
    </row>
    <row r="68" spans="1:12" ht="36" customHeight="1">
      <c r="B68" s="49" t="s">
        <v>87</v>
      </c>
      <c r="C68" s="5197"/>
      <c r="D68" s="5198"/>
      <c r="E68" s="5199"/>
      <c r="F68" s="46"/>
      <c r="G68" s="47"/>
      <c r="H68" s="49"/>
      <c r="I68" s="5197"/>
      <c r="J68" s="5198"/>
      <c r="K68" s="5199"/>
    </row>
    <row r="69" spans="1:12" ht="36" customHeight="1">
      <c r="B69" s="49" t="s">
        <v>88</v>
      </c>
      <c r="C69" s="5197"/>
      <c r="D69" s="5198"/>
      <c r="E69" s="5199"/>
      <c r="F69" s="46"/>
      <c r="G69" s="47"/>
      <c r="H69" s="49"/>
      <c r="I69" s="5197"/>
      <c r="J69" s="5198"/>
      <c r="K69" s="5199"/>
    </row>
    <row r="70" spans="1:12" ht="26.25" customHeight="1">
      <c r="B70" s="50" t="s">
        <v>59</v>
      </c>
      <c r="C70" s="5200"/>
      <c r="D70" s="5201"/>
      <c r="E70" s="5202"/>
      <c r="F70" s="46"/>
      <c r="G70" s="47"/>
      <c r="H70" s="50" t="s">
        <v>59</v>
      </c>
      <c r="I70" s="5200"/>
      <c r="J70" s="5201"/>
      <c r="K70" s="5202"/>
    </row>
    <row r="71" spans="1:12" ht="15.75" thickBot="1">
      <c r="A71" s="43"/>
      <c r="B71" s="43"/>
      <c r="C71" s="43"/>
      <c r="D71" s="43"/>
      <c r="E71" s="43"/>
      <c r="F71" s="44"/>
      <c r="G71" s="45"/>
      <c r="H71" s="43"/>
      <c r="I71" s="43"/>
      <c r="J71" s="43"/>
      <c r="K71" s="43"/>
      <c r="L71" s="43"/>
    </row>
    <row r="72" spans="1:12">
      <c r="F72" s="46"/>
      <c r="G72" s="47"/>
    </row>
    <row r="73" spans="1:12" ht="36" customHeight="1">
      <c r="B73" s="48" t="s">
        <v>89</v>
      </c>
      <c r="C73" s="5203">
        <v>9</v>
      </c>
      <c r="D73" s="5204"/>
      <c r="E73" s="5205"/>
      <c r="F73" s="46"/>
      <c r="G73" s="47"/>
      <c r="H73" s="48" t="s">
        <v>90</v>
      </c>
      <c r="I73" s="5185">
        <v>23</v>
      </c>
      <c r="J73" s="5186"/>
      <c r="K73" s="5187"/>
    </row>
    <row r="74" spans="1:12" ht="36" customHeight="1">
      <c r="B74" s="49"/>
      <c r="C74" s="5206"/>
      <c r="D74" s="5207"/>
      <c r="E74" s="5208"/>
      <c r="F74" s="46"/>
      <c r="G74" s="47"/>
      <c r="H74" s="49" t="s">
        <v>91</v>
      </c>
      <c r="I74" s="5188"/>
      <c r="J74" s="5189"/>
      <c r="K74" s="5190"/>
    </row>
    <row r="75" spans="1:12" ht="36" customHeight="1">
      <c r="B75" s="49"/>
      <c r="C75" s="5206"/>
      <c r="D75" s="5207"/>
      <c r="E75" s="5208"/>
      <c r="F75" s="46"/>
      <c r="G75" s="47"/>
      <c r="H75" s="49" t="s">
        <v>92</v>
      </c>
      <c r="I75" s="5188"/>
      <c r="J75" s="5189"/>
      <c r="K75" s="5190"/>
    </row>
    <row r="76" spans="1:12" ht="36" customHeight="1">
      <c r="B76" s="49"/>
      <c r="C76" s="5206"/>
      <c r="D76" s="5207"/>
      <c r="E76" s="5208"/>
      <c r="F76" s="46"/>
      <c r="G76" s="47"/>
      <c r="H76" s="49" t="s">
        <v>93</v>
      </c>
      <c r="I76" s="5188"/>
      <c r="J76" s="5189"/>
      <c r="K76" s="5190"/>
    </row>
    <row r="77" spans="1:12" ht="26.25" customHeight="1">
      <c r="B77" s="50" t="s">
        <v>59</v>
      </c>
      <c r="C77" s="5209"/>
      <c r="D77" s="5210"/>
      <c r="E77" s="5211"/>
      <c r="F77" s="46"/>
      <c r="G77" s="47"/>
      <c r="H77" s="50" t="s">
        <v>60</v>
      </c>
      <c r="I77" s="5191"/>
      <c r="J77" s="5192"/>
      <c r="K77" s="5193"/>
    </row>
    <row r="78" spans="1:12" ht="15.75" thickBot="1">
      <c r="A78" s="43"/>
      <c r="B78" s="43"/>
      <c r="C78" s="43"/>
      <c r="D78" s="43"/>
      <c r="E78" s="43"/>
      <c r="F78" s="44"/>
      <c r="G78" s="45"/>
      <c r="H78" s="43"/>
      <c r="I78" s="43"/>
      <c r="J78" s="43"/>
      <c r="K78" s="43"/>
      <c r="L78" s="43"/>
    </row>
    <row r="79" spans="1:12">
      <c r="F79" s="46"/>
      <c r="G79" s="47"/>
    </row>
    <row r="80" spans="1:12" ht="36" customHeight="1">
      <c r="B80" s="48" t="s">
        <v>89</v>
      </c>
      <c r="C80" s="5203">
        <v>10</v>
      </c>
      <c r="D80" s="5204"/>
      <c r="E80" s="5205"/>
      <c r="F80" s="46"/>
      <c r="G80" s="47"/>
      <c r="H80" s="48"/>
      <c r="I80" s="5194">
        <v>24</v>
      </c>
      <c r="J80" s="5195"/>
      <c r="K80" s="5196"/>
    </row>
    <row r="81" spans="1:12" ht="36" customHeight="1">
      <c r="B81" s="49"/>
      <c r="C81" s="5206"/>
      <c r="D81" s="5207"/>
      <c r="E81" s="5208"/>
      <c r="F81" s="46"/>
      <c r="G81" s="47"/>
      <c r="H81" s="49"/>
      <c r="I81" s="5197"/>
      <c r="J81" s="5198"/>
      <c r="K81" s="5199"/>
    </row>
    <row r="82" spans="1:12" ht="36" customHeight="1">
      <c r="B82" s="49"/>
      <c r="C82" s="5206"/>
      <c r="D82" s="5207"/>
      <c r="E82" s="5208"/>
      <c r="F82" s="46"/>
      <c r="G82" s="47"/>
      <c r="H82" s="49"/>
      <c r="I82" s="5197"/>
      <c r="J82" s="5198"/>
      <c r="K82" s="5199"/>
    </row>
    <row r="83" spans="1:12" ht="36" customHeight="1">
      <c r="B83" s="49"/>
      <c r="C83" s="5206"/>
      <c r="D83" s="5207"/>
      <c r="E83" s="5208"/>
      <c r="F83" s="46"/>
      <c r="G83" s="47"/>
      <c r="H83" s="49"/>
      <c r="I83" s="5197"/>
      <c r="J83" s="5198"/>
      <c r="K83" s="5199"/>
    </row>
    <row r="84" spans="1:12" ht="26.25" customHeight="1">
      <c r="B84" s="50" t="s">
        <v>59</v>
      </c>
      <c r="C84" s="5209"/>
      <c r="D84" s="5210"/>
      <c r="E84" s="5211"/>
      <c r="F84" s="46"/>
      <c r="G84" s="47"/>
      <c r="H84" s="50" t="s">
        <v>59</v>
      </c>
      <c r="I84" s="5200"/>
      <c r="J84" s="5201"/>
      <c r="K84" s="5202"/>
    </row>
    <row r="85" spans="1:12" ht="15.75" thickBot="1">
      <c r="A85" s="43"/>
      <c r="B85" s="43"/>
      <c r="C85" s="43"/>
      <c r="D85" s="43"/>
      <c r="E85" s="43"/>
      <c r="F85" s="44"/>
      <c r="G85" s="45"/>
      <c r="H85" s="43"/>
      <c r="I85" s="43"/>
      <c r="J85" s="43"/>
      <c r="K85" s="43"/>
      <c r="L85" s="43"/>
    </row>
    <row r="86" spans="1:12">
      <c r="F86" s="46"/>
      <c r="G86" s="47"/>
    </row>
    <row r="87" spans="1:12" ht="36" customHeight="1">
      <c r="B87" s="48" t="s">
        <v>89</v>
      </c>
      <c r="C87" s="5203">
        <v>11</v>
      </c>
      <c r="D87" s="5204"/>
      <c r="E87" s="5205"/>
      <c r="F87" s="46"/>
      <c r="G87" s="47"/>
      <c r="H87" s="48"/>
      <c r="I87" s="5194">
        <v>25</v>
      </c>
      <c r="J87" s="5195"/>
      <c r="K87" s="5196"/>
    </row>
    <row r="88" spans="1:12" ht="36" customHeight="1">
      <c r="B88" s="49"/>
      <c r="C88" s="5206"/>
      <c r="D88" s="5207"/>
      <c r="E88" s="5208"/>
      <c r="F88" s="46"/>
      <c r="G88" s="47"/>
      <c r="H88" s="49"/>
      <c r="I88" s="5197"/>
      <c r="J88" s="5198"/>
      <c r="K88" s="5199"/>
    </row>
    <row r="89" spans="1:12" ht="36" customHeight="1">
      <c r="B89" s="49"/>
      <c r="C89" s="5206"/>
      <c r="D89" s="5207"/>
      <c r="E89" s="5208"/>
      <c r="F89" s="46"/>
      <c r="G89" s="47"/>
      <c r="H89" s="49"/>
      <c r="I89" s="5197"/>
      <c r="J89" s="5198"/>
      <c r="K89" s="5199"/>
    </row>
    <row r="90" spans="1:12" ht="36" customHeight="1">
      <c r="B90" s="49"/>
      <c r="C90" s="5206"/>
      <c r="D90" s="5207"/>
      <c r="E90" s="5208"/>
      <c r="F90" s="46"/>
      <c r="G90" s="47"/>
      <c r="H90" s="49"/>
      <c r="I90" s="5197"/>
      <c r="J90" s="5198"/>
      <c r="K90" s="5199"/>
    </row>
    <row r="91" spans="1:12" ht="26.25" customHeight="1">
      <c r="B91" s="50" t="s">
        <v>59</v>
      </c>
      <c r="C91" s="5209"/>
      <c r="D91" s="5210"/>
      <c r="E91" s="5211"/>
      <c r="F91" s="46"/>
      <c r="G91" s="47"/>
      <c r="H91" s="50" t="s">
        <v>59</v>
      </c>
      <c r="I91" s="5200"/>
      <c r="J91" s="5201"/>
      <c r="K91" s="5202"/>
    </row>
    <row r="92" spans="1:12" ht="15.75" thickBot="1">
      <c r="A92" s="43"/>
      <c r="B92" s="43"/>
      <c r="C92" s="43"/>
      <c r="D92" s="43"/>
      <c r="E92" s="43"/>
      <c r="F92" s="44"/>
      <c r="G92" s="45"/>
      <c r="H92" s="43"/>
      <c r="I92" s="43"/>
      <c r="J92" s="43"/>
      <c r="K92" s="43"/>
      <c r="L92" s="43"/>
    </row>
    <row r="93" spans="1:12">
      <c r="F93" s="46"/>
      <c r="G93" s="47"/>
    </row>
    <row r="94" spans="1:12" ht="36" customHeight="1">
      <c r="B94" s="48" t="s">
        <v>63</v>
      </c>
      <c r="C94" s="5203">
        <v>12</v>
      </c>
      <c r="D94" s="5204"/>
      <c r="E94" s="5205"/>
      <c r="F94" s="46"/>
      <c r="G94" s="47"/>
    </row>
    <row r="95" spans="1:12" ht="36" customHeight="1">
      <c r="B95" s="49"/>
      <c r="C95" s="5206"/>
      <c r="D95" s="5207"/>
      <c r="E95" s="5208"/>
      <c r="F95" s="46"/>
      <c r="G95" s="47"/>
    </row>
    <row r="96" spans="1:12" ht="36" customHeight="1">
      <c r="B96" s="49"/>
      <c r="C96" s="5206"/>
      <c r="D96" s="5207"/>
      <c r="E96" s="5208"/>
      <c r="F96" s="46"/>
      <c r="G96" s="47"/>
    </row>
    <row r="97" spans="1:12" ht="36" customHeight="1">
      <c r="B97" s="49"/>
      <c r="C97" s="5206"/>
      <c r="D97" s="5207"/>
      <c r="E97" s="5208"/>
      <c r="F97" s="46"/>
      <c r="G97" s="47"/>
    </row>
    <row r="98" spans="1:12" ht="26.25" customHeight="1">
      <c r="B98" s="50" t="s">
        <v>59</v>
      </c>
      <c r="C98" s="5209"/>
      <c r="D98" s="5210"/>
      <c r="E98" s="5211"/>
      <c r="F98" s="46"/>
      <c r="G98" s="47"/>
    </row>
    <row r="99" spans="1:12" ht="15.75" thickBot="1">
      <c r="A99" s="43"/>
      <c r="B99" s="43"/>
      <c r="C99" s="43"/>
      <c r="D99" s="43"/>
      <c r="E99" s="43"/>
      <c r="F99" s="44"/>
      <c r="G99" s="45"/>
      <c r="H99" s="43"/>
      <c r="I99" s="43"/>
      <c r="J99" s="43"/>
      <c r="K99" s="43"/>
      <c r="L99" s="43"/>
    </row>
    <row r="100" spans="1:12">
      <c r="F100" s="46"/>
      <c r="G100" s="47"/>
    </row>
    <row r="101" spans="1:12" ht="36" customHeight="1">
      <c r="B101" s="48" t="s">
        <v>94</v>
      </c>
      <c r="C101" s="5185">
        <v>13</v>
      </c>
      <c r="D101" s="5186"/>
      <c r="E101" s="5187"/>
      <c r="F101" s="46"/>
      <c r="G101" s="47"/>
    </row>
    <row r="102" spans="1:12" ht="36" customHeight="1">
      <c r="B102" s="49" t="s">
        <v>95</v>
      </c>
      <c r="C102" s="5188"/>
      <c r="D102" s="5189"/>
      <c r="E102" s="5190"/>
      <c r="F102" s="46"/>
      <c r="G102" s="47"/>
    </row>
    <row r="103" spans="1:12" ht="36" customHeight="1">
      <c r="B103" s="49" t="s">
        <v>96</v>
      </c>
      <c r="C103" s="5188"/>
      <c r="D103" s="5189"/>
      <c r="E103" s="5190"/>
      <c r="F103" s="46"/>
      <c r="G103" s="47"/>
    </row>
    <row r="104" spans="1:12" ht="36" customHeight="1">
      <c r="B104" s="49" t="s">
        <v>97</v>
      </c>
      <c r="C104" s="5188"/>
      <c r="D104" s="5189"/>
      <c r="E104" s="5190"/>
      <c r="F104" s="46"/>
      <c r="G104" s="47"/>
    </row>
    <row r="105" spans="1:12" ht="26.25" customHeight="1">
      <c r="B105" s="50" t="s">
        <v>60</v>
      </c>
      <c r="C105" s="5191"/>
      <c r="D105" s="5192"/>
      <c r="E105" s="5193"/>
      <c r="F105" s="46"/>
      <c r="G105" s="47"/>
    </row>
    <row r="106" spans="1:12" ht="15.75" thickBot="1">
      <c r="A106" s="43"/>
      <c r="B106" s="43"/>
      <c r="C106" s="43"/>
      <c r="D106" s="43"/>
      <c r="E106" s="43"/>
      <c r="F106" s="44"/>
      <c r="G106" s="45"/>
      <c r="H106" s="43"/>
      <c r="I106" s="43"/>
      <c r="J106" s="43"/>
      <c r="K106" s="43"/>
      <c r="L106" s="43"/>
    </row>
  </sheetData>
  <mergeCells count="34">
    <mergeCell ref="C94:E98"/>
    <mergeCell ref="C101:E105"/>
    <mergeCell ref="C73:E77"/>
    <mergeCell ref="I73:K77"/>
    <mergeCell ref="C80:E84"/>
    <mergeCell ref="I80:K84"/>
    <mergeCell ref="C87:E91"/>
    <mergeCell ref="I87:K91"/>
    <mergeCell ref="C52:E56"/>
    <mergeCell ref="I52:K56"/>
    <mergeCell ref="C59:E63"/>
    <mergeCell ref="I59:K63"/>
    <mergeCell ref="C66:E70"/>
    <mergeCell ref="I66:K70"/>
    <mergeCell ref="C31:E35"/>
    <mergeCell ref="I31:K35"/>
    <mergeCell ref="C38:E42"/>
    <mergeCell ref="I38:K42"/>
    <mergeCell ref="C45:E49"/>
    <mergeCell ref="I45:K49"/>
    <mergeCell ref="C10:E14"/>
    <mergeCell ref="I10:K14"/>
    <mergeCell ref="C17:E21"/>
    <mergeCell ref="I17:K21"/>
    <mergeCell ref="C24:E28"/>
    <mergeCell ref="I24:K28"/>
    <mergeCell ref="B2:B6"/>
    <mergeCell ref="C2:H4"/>
    <mergeCell ref="I2:K2"/>
    <mergeCell ref="I3:K3"/>
    <mergeCell ref="I4:K4"/>
    <mergeCell ref="C5:H6"/>
    <mergeCell ref="I5:K5"/>
    <mergeCell ref="I6:K6"/>
  </mergeCells>
  <pageMargins left="0.25" right="0.25" top="0.75" bottom="0.75" header="0.3" footer="0.3"/>
  <pageSetup paperSize="9" scale="76" orientation="portrait" horizontalDpi="300" verticalDpi="300" r:id="rId1"/>
  <rowBreaks count="3" manualBreakCount="3">
    <brk id="29" max="11" man="1"/>
    <brk id="57" max="11" man="1"/>
    <brk id="92" max="11" man="1"/>
  </rowBreaks>
  <colBreaks count="1" manualBreakCount="1">
    <brk id="6" max="105" man="1"/>
  </colBreak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8CE3A0-DC0E-4063-B18F-E983D4E2F7D5}">
  <dimension ref="A2:L149"/>
  <sheetViews>
    <sheetView zoomScaleNormal="100" workbookViewId="0">
      <selection activeCell="P13" sqref="P13"/>
    </sheetView>
  </sheetViews>
  <sheetFormatPr baseColWidth="10" defaultRowHeight="15.75"/>
  <cols>
    <col min="1" max="1" width="3.140625" style="52" customWidth="1"/>
    <col min="2" max="2" width="16.85546875" style="52" customWidth="1"/>
    <col min="3" max="3" width="3.7109375" style="52" customWidth="1"/>
    <col min="4" max="4" width="35.140625" style="52" customWidth="1"/>
    <col min="5" max="5" width="6" style="52" customWidth="1"/>
    <col min="6" max="6" width="3.28515625" style="52" customWidth="1"/>
    <col min="7" max="7" width="17.85546875" style="52" customWidth="1"/>
    <col min="8" max="8" width="4.140625" style="52" customWidth="1"/>
    <col min="9" max="9" width="35" style="52" customWidth="1"/>
    <col min="10" max="10" width="6.42578125" style="52" customWidth="1"/>
    <col min="11" max="11" width="2.42578125" style="52" customWidth="1"/>
    <col min="12" max="16384" width="11.42578125" style="52"/>
  </cols>
  <sheetData>
    <row r="2" spans="1:12" ht="15.75" customHeight="1">
      <c r="A2" s="51"/>
      <c r="B2" s="5212" t="s">
        <v>98</v>
      </c>
      <c r="C2" s="5213"/>
      <c r="D2" s="5216" t="s">
        <v>99</v>
      </c>
      <c r="E2" s="5217"/>
      <c r="F2" s="5217"/>
      <c r="G2" s="5217"/>
      <c r="H2" s="5218"/>
      <c r="I2" s="5222" t="s">
        <v>2</v>
      </c>
      <c r="J2" s="5223"/>
      <c r="L2" s="5091" t="s">
        <v>6538</v>
      </c>
    </row>
    <row r="3" spans="1:12" ht="15.75" customHeight="1">
      <c r="A3" s="51"/>
      <c r="B3" s="5212"/>
      <c r="C3" s="5213"/>
      <c r="D3" s="5219"/>
      <c r="E3" s="5220"/>
      <c r="F3" s="5220"/>
      <c r="G3" s="5220"/>
      <c r="H3" s="5221"/>
      <c r="I3" s="5224" t="s">
        <v>47</v>
      </c>
      <c r="J3" s="5225"/>
    </row>
    <row r="4" spans="1:12" ht="15.75" customHeight="1">
      <c r="A4" s="51"/>
      <c r="B4" s="5212"/>
      <c r="C4" s="5213"/>
      <c r="D4" s="5219"/>
      <c r="E4" s="5220"/>
      <c r="F4" s="5220"/>
      <c r="G4" s="5220"/>
      <c r="H4" s="5221"/>
      <c r="I4" s="5226" t="s">
        <v>100</v>
      </c>
      <c r="J4" s="5175"/>
    </row>
    <row r="5" spans="1:12" ht="15.75" customHeight="1">
      <c r="A5" s="51"/>
      <c r="B5" s="5212"/>
      <c r="C5" s="5213"/>
      <c r="D5" s="5219" t="s">
        <v>101</v>
      </c>
      <c r="E5" s="5220"/>
      <c r="F5" s="5220"/>
      <c r="G5" s="5220"/>
      <c r="H5" s="5221"/>
      <c r="I5" s="5226" t="s">
        <v>50</v>
      </c>
      <c r="J5" s="5175"/>
    </row>
    <row r="6" spans="1:12">
      <c r="A6" s="51"/>
      <c r="B6" s="5214"/>
      <c r="C6" s="5215"/>
      <c r="D6" s="5219"/>
      <c r="E6" s="5220"/>
      <c r="F6" s="5220"/>
      <c r="G6" s="5220"/>
      <c r="H6" s="5221"/>
      <c r="I6" s="5226" t="s">
        <v>51</v>
      </c>
      <c r="J6" s="5175"/>
    </row>
    <row r="7" spans="1:12">
      <c r="A7" s="51"/>
      <c r="B7" s="53" t="s">
        <v>52</v>
      </c>
      <c r="C7" s="54" t="str">
        <f ca="1">CELL("nomfichier")</f>
        <v>D:\Données\1.UPRT\0-UPRT.fait\1-UPRT.FR-SITE-WEB\ff-fiches-fabrications\ff.fiches.fabrication.2023\ffr.restaurant.2023\[S_SOYEZ.CREATIFS.xlsx]Divers</v>
      </c>
      <c r="D7" s="55"/>
      <c r="E7" s="55"/>
      <c r="F7" s="55"/>
      <c r="G7" s="55"/>
      <c r="H7" s="55"/>
      <c r="I7" s="55"/>
      <c r="J7" s="56"/>
      <c r="K7" s="52" t="s">
        <v>53</v>
      </c>
    </row>
    <row r="8" spans="1:12">
      <c r="B8" s="5227" t="s">
        <v>102</v>
      </c>
      <c r="C8" s="5227"/>
      <c r="D8" s="5227"/>
      <c r="E8" s="5227"/>
      <c r="F8" s="5227"/>
      <c r="G8" s="5227"/>
      <c r="H8" s="5227"/>
      <c r="I8" s="5227"/>
      <c r="J8" s="5227"/>
    </row>
    <row r="9" spans="1:12">
      <c r="B9" s="5228"/>
      <c r="C9" s="5228"/>
      <c r="D9" s="5228"/>
      <c r="E9" s="5228"/>
      <c r="F9" s="5228"/>
      <c r="G9" s="5228"/>
      <c r="H9" s="5228"/>
      <c r="I9" s="5228"/>
      <c r="J9" s="5228"/>
    </row>
    <row r="10" spans="1:12">
      <c r="B10" s="5228"/>
      <c r="C10" s="5228"/>
      <c r="D10" s="5228"/>
      <c r="E10" s="5228"/>
      <c r="F10" s="5228"/>
      <c r="G10" s="5228"/>
      <c r="H10" s="5228"/>
      <c r="I10" s="5228"/>
      <c r="J10" s="5228"/>
    </row>
    <row r="11" spans="1:12" ht="16.5" thickBot="1">
      <c r="B11" s="57"/>
      <c r="C11" s="57"/>
      <c r="D11" s="57"/>
      <c r="E11" s="57"/>
      <c r="F11" s="57"/>
      <c r="G11" s="57"/>
      <c r="H11" s="57"/>
      <c r="I11" s="57"/>
      <c r="J11" s="57"/>
    </row>
    <row r="12" spans="1:12" ht="15.75" customHeight="1">
      <c r="B12" s="58"/>
      <c r="C12" s="59"/>
      <c r="D12" s="59"/>
      <c r="E12" s="5229" t="s">
        <v>103</v>
      </c>
      <c r="F12" s="5229"/>
      <c r="G12" s="5229"/>
      <c r="H12" s="5229"/>
      <c r="I12" s="5229"/>
      <c r="J12" s="5230"/>
    </row>
    <row r="13" spans="1:12" ht="15.75" customHeight="1">
      <c r="B13" s="60"/>
      <c r="C13" s="57"/>
      <c r="D13" s="57"/>
      <c r="E13" s="5231"/>
      <c r="F13" s="5231"/>
      <c r="G13" s="5231"/>
      <c r="H13" s="5231"/>
      <c r="I13" s="5231"/>
      <c r="J13" s="5232"/>
    </row>
    <row r="14" spans="1:12" ht="18.75">
      <c r="B14" s="60"/>
      <c r="C14" s="57"/>
      <c r="D14" s="57"/>
      <c r="E14" s="61" t="s">
        <v>104</v>
      </c>
      <c r="F14" s="62"/>
      <c r="G14" s="62"/>
      <c r="H14" s="62"/>
      <c r="I14" s="62"/>
      <c r="J14" s="63"/>
    </row>
    <row r="15" spans="1:12" ht="18.75">
      <c r="B15" s="60"/>
      <c r="C15" s="57"/>
      <c r="D15" s="57"/>
      <c r="E15" s="61" t="s">
        <v>105</v>
      </c>
      <c r="F15" s="62"/>
      <c r="G15" s="62"/>
      <c r="H15" s="62"/>
      <c r="I15" s="62"/>
      <c r="J15" s="63"/>
    </row>
    <row r="16" spans="1:12" ht="18.75">
      <c r="B16" s="60"/>
      <c r="C16" s="57"/>
      <c r="D16" s="57"/>
      <c r="E16" s="61" t="s">
        <v>106</v>
      </c>
      <c r="F16" s="62"/>
      <c r="G16" s="62"/>
      <c r="H16" s="62"/>
      <c r="I16" s="62"/>
      <c r="J16" s="63"/>
    </row>
    <row r="17" spans="2:10" ht="18.75">
      <c r="B17" s="60"/>
      <c r="C17" s="57"/>
      <c r="D17" s="57"/>
      <c r="E17" s="64"/>
      <c r="F17" s="64"/>
      <c r="G17" s="64"/>
      <c r="H17" s="64"/>
      <c r="I17" s="64"/>
      <c r="J17" s="65"/>
    </row>
    <row r="18" spans="2:10" ht="18.75">
      <c r="B18" s="60"/>
      <c r="C18" s="57"/>
      <c r="D18" s="57"/>
      <c r="E18" s="64"/>
      <c r="F18" s="64"/>
      <c r="G18" s="64"/>
      <c r="H18" s="64"/>
      <c r="I18" s="64"/>
      <c r="J18" s="65"/>
    </row>
    <row r="19" spans="2:10" ht="18.75">
      <c r="B19" s="60"/>
      <c r="C19" s="57"/>
      <c r="D19" s="57"/>
      <c r="E19" s="64"/>
      <c r="F19" s="64"/>
      <c r="G19" s="64"/>
      <c r="H19" s="64"/>
      <c r="I19" s="64"/>
      <c r="J19" s="65"/>
    </row>
    <row r="20" spans="2:10" ht="18.75" customHeight="1">
      <c r="B20" s="5233"/>
      <c r="C20" s="66"/>
      <c r="D20" s="67" t="s">
        <v>107</v>
      </c>
      <c r="E20" s="5236">
        <v>1</v>
      </c>
      <c r="G20" s="5238"/>
      <c r="H20" s="66"/>
      <c r="I20" s="67" t="s">
        <v>107</v>
      </c>
      <c r="J20" s="5241">
        <v>3</v>
      </c>
    </row>
    <row r="21" spans="2:10" ht="15.75" customHeight="1">
      <c r="B21" s="5234"/>
      <c r="C21" s="57"/>
      <c r="D21" s="68" t="s">
        <v>108</v>
      </c>
      <c r="E21" s="5237"/>
      <c r="G21" s="5239"/>
      <c r="H21" s="57"/>
      <c r="I21" s="68" t="s">
        <v>108</v>
      </c>
      <c r="J21" s="5242"/>
    </row>
    <row r="22" spans="2:10" ht="15.75" customHeight="1">
      <c r="B22" s="5234"/>
      <c r="C22" s="64"/>
      <c r="D22" s="69" t="s">
        <v>109</v>
      </c>
      <c r="E22" s="70"/>
      <c r="G22" s="5239"/>
      <c r="H22" s="64"/>
      <c r="I22" s="69" t="s">
        <v>109</v>
      </c>
      <c r="J22" s="71"/>
    </row>
    <row r="23" spans="2:10" ht="15.75" customHeight="1">
      <c r="B23" s="5234"/>
      <c r="C23" s="72" t="s">
        <v>110</v>
      </c>
      <c r="D23" s="61" t="s">
        <v>111</v>
      </c>
      <c r="E23" s="73"/>
      <c r="G23" s="5239"/>
      <c r="H23" s="72" t="s">
        <v>110</v>
      </c>
      <c r="I23" s="61" t="s">
        <v>112</v>
      </c>
      <c r="J23" s="65"/>
    </row>
    <row r="24" spans="2:10" ht="15.75" customHeight="1">
      <c r="B24" s="5234"/>
      <c r="C24" s="72" t="s">
        <v>113</v>
      </c>
      <c r="D24" s="61"/>
      <c r="E24" s="73"/>
      <c r="G24" s="5239"/>
      <c r="H24" s="72" t="s">
        <v>113</v>
      </c>
      <c r="I24" s="61"/>
      <c r="J24" s="65"/>
    </row>
    <row r="25" spans="2:10" ht="15.75" customHeight="1">
      <c r="B25" s="5234"/>
      <c r="C25" s="72" t="s">
        <v>114</v>
      </c>
      <c r="D25" s="61"/>
      <c r="E25" s="73"/>
      <c r="G25" s="5239"/>
      <c r="H25" s="72" t="s">
        <v>114</v>
      </c>
      <c r="I25" s="61"/>
      <c r="J25" s="65"/>
    </row>
    <row r="26" spans="2:10" ht="18.75">
      <c r="B26" s="5234"/>
      <c r="C26" s="72" t="s">
        <v>115</v>
      </c>
      <c r="D26" s="61"/>
      <c r="E26" s="73"/>
      <c r="G26" s="5239"/>
      <c r="H26" s="72" t="s">
        <v>115</v>
      </c>
      <c r="I26" s="61"/>
      <c r="J26" s="65"/>
    </row>
    <row r="27" spans="2:10" ht="16.5" customHeight="1">
      <c r="B27" s="5235"/>
      <c r="C27" s="74"/>
      <c r="D27" s="75"/>
      <c r="E27" s="76"/>
      <c r="G27" s="5240"/>
      <c r="H27" s="74"/>
      <c r="I27" s="75"/>
      <c r="J27" s="77"/>
    </row>
    <row r="28" spans="2:10" ht="18.75" customHeight="1">
      <c r="B28" s="5233"/>
      <c r="C28" s="66"/>
      <c r="D28" s="67" t="s">
        <v>107</v>
      </c>
      <c r="E28" s="5236">
        <v>2</v>
      </c>
      <c r="G28" s="5238"/>
      <c r="H28" s="66"/>
      <c r="I28" s="67" t="s">
        <v>107</v>
      </c>
      <c r="J28" s="5241">
        <v>4</v>
      </c>
    </row>
    <row r="29" spans="2:10" ht="15.75" customHeight="1">
      <c r="B29" s="5234"/>
      <c r="C29" s="57"/>
      <c r="D29" s="68" t="s">
        <v>108</v>
      </c>
      <c r="E29" s="5237"/>
      <c r="G29" s="5239"/>
      <c r="H29" s="57"/>
      <c r="I29" s="68" t="s">
        <v>108</v>
      </c>
      <c r="J29" s="5242"/>
    </row>
    <row r="30" spans="2:10" ht="15.75" customHeight="1">
      <c r="B30" s="5234"/>
      <c r="C30" s="64"/>
      <c r="D30" s="69" t="s">
        <v>109</v>
      </c>
      <c r="E30" s="70"/>
      <c r="G30" s="5239"/>
      <c r="H30" s="64"/>
      <c r="I30" s="69" t="s">
        <v>109</v>
      </c>
      <c r="J30" s="71"/>
    </row>
    <row r="31" spans="2:10" ht="15.75" customHeight="1">
      <c r="B31" s="5234"/>
      <c r="C31" s="72" t="s">
        <v>110</v>
      </c>
      <c r="D31" s="61" t="s">
        <v>112</v>
      </c>
      <c r="E31" s="73"/>
      <c r="G31" s="5239"/>
      <c r="H31" s="72" t="s">
        <v>110</v>
      </c>
      <c r="I31" s="61" t="s">
        <v>112</v>
      </c>
      <c r="J31" s="65"/>
    </row>
    <row r="32" spans="2:10" ht="15.75" customHeight="1">
      <c r="B32" s="5234"/>
      <c r="C32" s="72" t="s">
        <v>113</v>
      </c>
      <c r="D32" s="61"/>
      <c r="E32" s="73"/>
      <c r="G32" s="5239"/>
      <c r="H32" s="72" t="s">
        <v>113</v>
      </c>
      <c r="I32" s="61" t="s">
        <v>116</v>
      </c>
      <c r="J32" s="65"/>
    </row>
    <row r="33" spans="2:10" ht="15.75" customHeight="1">
      <c r="B33" s="5234"/>
      <c r="C33" s="72" t="s">
        <v>114</v>
      </c>
      <c r="D33" s="61"/>
      <c r="E33" s="73"/>
      <c r="G33" s="5239"/>
      <c r="H33" s="72" t="s">
        <v>114</v>
      </c>
      <c r="I33" s="61"/>
      <c r="J33" s="65"/>
    </row>
    <row r="34" spans="2:10" ht="18.75">
      <c r="B34" s="5234"/>
      <c r="C34" s="72" t="s">
        <v>115</v>
      </c>
      <c r="D34" s="61"/>
      <c r="E34" s="73"/>
      <c r="G34" s="5239"/>
      <c r="H34" s="72" t="s">
        <v>115</v>
      </c>
      <c r="I34" s="61"/>
      <c r="J34" s="65"/>
    </row>
    <row r="35" spans="2:10" ht="16.5" customHeight="1" thickBot="1">
      <c r="B35" s="5243"/>
      <c r="C35" s="78"/>
      <c r="D35" s="79"/>
      <c r="E35" s="80"/>
      <c r="F35" s="81"/>
      <c r="G35" s="5244"/>
      <c r="H35" s="78"/>
      <c r="I35" s="79"/>
      <c r="J35" s="82"/>
    </row>
    <row r="36" spans="2:10" ht="16.5" thickBot="1"/>
    <row r="37" spans="2:10" ht="15.75" customHeight="1">
      <c r="B37" s="58"/>
      <c r="C37" s="59"/>
      <c r="D37" s="59"/>
      <c r="E37" s="5229" t="s">
        <v>117</v>
      </c>
      <c r="F37" s="5229"/>
      <c r="G37" s="5229"/>
      <c r="H37" s="5229"/>
      <c r="I37" s="5229"/>
      <c r="J37" s="5230"/>
    </row>
    <row r="38" spans="2:10" ht="15.75" customHeight="1">
      <c r="B38" s="60"/>
      <c r="C38" s="57"/>
      <c r="D38" s="57"/>
      <c r="E38" s="5231"/>
      <c r="F38" s="5231"/>
      <c r="G38" s="5231"/>
      <c r="H38" s="5231"/>
      <c r="I38" s="5231"/>
      <c r="J38" s="5232"/>
    </row>
    <row r="39" spans="2:10" ht="18.75">
      <c r="B39" s="60"/>
      <c r="C39" s="57"/>
      <c r="D39" s="57"/>
      <c r="E39" s="61" t="s">
        <v>104</v>
      </c>
      <c r="F39" s="62"/>
      <c r="G39" s="62"/>
      <c r="H39" s="62"/>
      <c r="I39" s="62"/>
      <c r="J39" s="63"/>
    </row>
    <row r="40" spans="2:10" ht="18.75">
      <c r="B40" s="60"/>
      <c r="C40" s="57"/>
      <c r="D40" s="57"/>
      <c r="E40" s="61" t="s">
        <v>105</v>
      </c>
      <c r="F40" s="62"/>
      <c r="G40" s="62"/>
      <c r="H40" s="62"/>
      <c r="I40" s="62"/>
      <c r="J40" s="63"/>
    </row>
    <row r="41" spans="2:10" ht="18.75">
      <c r="B41" s="60"/>
      <c r="C41" s="57"/>
      <c r="D41" s="57"/>
      <c r="E41" s="61" t="s">
        <v>106</v>
      </c>
      <c r="F41" s="62"/>
      <c r="G41" s="62"/>
      <c r="H41" s="62"/>
      <c r="I41" s="62"/>
      <c r="J41" s="63"/>
    </row>
    <row r="42" spans="2:10" ht="18.75">
      <c r="B42" s="60"/>
      <c r="C42" s="57"/>
      <c r="D42" s="57"/>
      <c r="E42" s="64"/>
      <c r="F42" s="64"/>
      <c r="G42" s="64"/>
      <c r="H42" s="64"/>
      <c r="I42" s="64"/>
      <c r="J42" s="65"/>
    </row>
    <row r="43" spans="2:10" ht="18.75">
      <c r="B43" s="60"/>
      <c r="C43" s="57"/>
      <c r="D43" s="57"/>
      <c r="E43" s="64"/>
      <c r="F43" s="64"/>
      <c r="G43" s="64"/>
      <c r="H43" s="64"/>
      <c r="I43" s="64"/>
      <c r="J43" s="65"/>
    </row>
    <row r="44" spans="2:10" ht="18.75">
      <c r="B44" s="83"/>
      <c r="C44" s="84"/>
      <c r="D44" s="84"/>
      <c r="E44" s="85"/>
      <c r="F44" s="86"/>
      <c r="G44" s="85"/>
      <c r="H44" s="85"/>
      <c r="I44" s="85"/>
      <c r="J44" s="77"/>
    </row>
    <row r="45" spans="2:10" ht="18.75" customHeight="1">
      <c r="B45" s="5233"/>
      <c r="C45" s="66"/>
      <c r="D45" s="67" t="s">
        <v>107</v>
      </c>
      <c r="E45" s="5236">
        <v>5</v>
      </c>
      <c r="F45" s="87"/>
      <c r="G45" s="5238"/>
      <c r="H45" s="66"/>
      <c r="I45" s="67" t="s">
        <v>107</v>
      </c>
      <c r="J45" s="5241">
        <v>7</v>
      </c>
    </row>
    <row r="46" spans="2:10" ht="15.75" customHeight="1">
      <c r="B46" s="5234"/>
      <c r="C46" s="57"/>
      <c r="D46" s="68" t="s">
        <v>108</v>
      </c>
      <c r="E46" s="5237"/>
      <c r="G46" s="5239"/>
      <c r="H46" s="57"/>
      <c r="I46" s="68" t="s">
        <v>108</v>
      </c>
      <c r="J46" s="5242"/>
    </row>
    <row r="47" spans="2:10" ht="15.75" customHeight="1">
      <c r="B47" s="5234"/>
      <c r="C47" s="64"/>
      <c r="D47" s="69" t="s">
        <v>109</v>
      </c>
      <c r="E47" s="70"/>
      <c r="G47" s="5239"/>
      <c r="H47" s="64"/>
      <c r="I47" s="69" t="s">
        <v>109</v>
      </c>
      <c r="J47" s="71"/>
    </row>
    <row r="48" spans="2:10" ht="15.75" customHeight="1">
      <c r="B48" s="5234"/>
      <c r="C48" s="72" t="s">
        <v>110</v>
      </c>
      <c r="D48" s="61" t="s">
        <v>118</v>
      </c>
      <c r="E48" s="73"/>
      <c r="G48" s="5239"/>
      <c r="H48" s="72" t="s">
        <v>110</v>
      </c>
      <c r="I48" s="61" t="s">
        <v>119</v>
      </c>
      <c r="J48" s="65"/>
    </row>
    <row r="49" spans="2:10" ht="15.75" customHeight="1">
      <c r="B49" s="5234"/>
      <c r="C49" s="72" t="s">
        <v>113</v>
      </c>
      <c r="D49" s="61" t="s">
        <v>120</v>
      </c>
      <c r="E49" s="73"/>
      <c r="G49" s="5239"/>
      <c r="H49" s="72" t="s">
        <v>113</v>
      </c>
      <c r="I49" s="61"/>
      <c r="J49" s="65"/>
    </row>
    <row r="50" spans="2:10" ht="15.75" customHeight="1">
      <c r="B50" s="5234"/>
      <c r="C50" s="72" t="s">
        <v>114</v>
      </c>
      <c r="D50" s="61"/>
      <c r="E50" s="73"/>
      <c r="G50" s="5239"/>
      <c r="H50" s="72" t="s">
        <v>114</v>
      </c>
      <c r="I50" s="61"/>
      <c r="J50" s="65"/>
    </row>
    <row r="51" spans="2:10" ht="18.75">
      <c r="B51" s="5234"/>
      <c r="C51" s="72" t="s">
        <v>115</v>
      </c>
      <c r="D51" s="61"/>
      <c r="E51" s="73"/>
      <c r="G51" s="5239"/>
      <c r="H51" s="72" t="s">
        <v>115</v>
      </c>
      <c r="I51" s="61"/>
      <c r="J51" s="65"/>
    </row>
    <row r="52" spans="2:10" ht="16.5" customHeight="1">
      <c r="B52" s="5235"/>
      <c r="C52" s="74"/>
      <c r="D52" s="75"/>
      <c r="E52" s="76"/>
      <c r="G52" s="5240"/>
      <c r="H52" s="74"/>
      <c r="I52" s="75"/>
      <c r="J52" s="77"/>
    </row>
    <row r="53" spans="2:10" ht="18.75" customHeight="1">
      <c r="B53" s="5233"/>
      <c r="C53" s="66"/>
      <c r="D53" s="67" t="s">
        <v>107</v>
      </c>
      <c r="E53" s="5236">
        <v>6</v>
      </c>
      <c r="G53" s="5238"/>
      <c r="H53" s="66"/>
      <c r="I53" s="67" t="s">
        <v>107</v>
      </c>
      <c r="J53" s="5241">
        <v>8</v>
      </c>
    </row>
    <row r="54" spans="2:10" ht="15.75" customHeight="1">
      <c r="B54" s="5234"/>
      <c r="C54" s="57"/>
      <c r="D54" s="68" t="s">
        <v>108</v>
      </c>
      <c r="E54" s="5237"/>
      <c r="G54" s="5239"/>
      <c r="H54" s="57"/>
      <c r="I54" s="68" t="s">
        <v>108</v>
      </c>
      <c r="J54" s="5242"/>
    </row>
    <row r="55" spans="2:10" ht="15.75" customHeight="1">
      <c r="B55" s="5234"/>
      <c r="C55" s="64"/>
      <c r="D55" s="69" t="s">
        <v>109</v>
      </c>
      <c r="E55" s="70"/>
      <c r="G55" s="5239"/>
      <c r="H55" s="64"/>
      <c r="I55" s="69" t="s">
        <v>109</v>
      </c>
      <c r="J55" s="71"/>
    </row>
    <row r="56" spans="2:10" ht="15.75" customHeight="1">
      <c r="B56" s="5234"/>
      <c r="C56" s="72" t="s">
        <v>110</v>
      </c>
      <c r="D56" s="61" t="s">
        <v>121</v>
      </c>
      <c r="E56" s="73"/>
      <c r="G56" s="5239"/>
      <c r="H56" s="72" t="s">
        <v>110</v>
      </c>
      <c r="I56" s="61" t="s">
        <v>122</v>
      </c>
      <c r="J56" s="65"/>
    </row>
    <row r="57" spans="2:10" ht="15.75" customHeight="1">
      <c r="B57" s="5234"/>
      <c r="C57" s="72" t="s">
        <v>113</v>
      </c>
      <c r="D57" s="61"/>
      <c r="E57" s="73"/>
      <c r="G57" s="5239"/>
      <c r="H57" s="72" t="s">
        <v>113</v>
      </c>
      <c r="I57" s="61" t="s">
        <v>123</v>
      </c>
      <c r="J57" s="65"/>
    </row>
    <row r="58" spans="2:10" ht="15.75" customHeight="1">
      <c r="B58" s="5234"/>
      <c r="C58" s="72" t="s">
        <v>114</v>
      </c>
      <c r="D58" s="61"/>
      <c r="E58" s="73"/>
      <c r="G58" s="5239"/>
      <c r="H58" s="72" t="s">
        <v>114</v>
      </c>
      <c r="I58" s="61" t="s">
        <v>124</v>
      </c>
      <c r="J58" s="65"/>
    </row>
    <row r="59" spans="2:10" ht="18.75">
      <c r="B59" s="5234"/>
      <c r="C59" s="72" t="s">
        <v>115</v>
      </c>
      <c r="D59" s="61"/>
      <c r="E59" s="73"/>
      <c r="G59" s="5239"/>
      <c r="H59" s="72" t="s">
        <v>115</v>
      </c>
      <c r="I59" s="61"/>
      <c r="J59" s="65"/>
    </row>
    <row r="60" spans="2:10" ht="16.5" customHeight="1" thickBot="1">
      <c r="B60" s="5243"/>
      <c r="C60" s="78"/>
      <c r="D60" s="79"/>
      <c r="E60" s="80"/>
      <c r="F60" s="81"/>
      <c r="G60" s="5244"/>
      <c r="H60" s="78"/>
      <c r="I60" s="79"/>
      <c r="J60" s="82"/>
    </row>
    <row r="61" spans="2:10" ht="16.5" thickBot="1"/>
    <row r="62" spans="2:10" ht="15.75" customHeight="1">
      <c r="B62" s="58"/>
      <c r="C62" s="59"/>
      <c r="D62" s="59"/>
      <c r="E62" s="5229" t="s">
        <v>125</v>
      </c>
      <c r="F62" s="5229"/>
      <c r="G62" s="5229"/>
      <c r="H62" s="5229"/>
      <c r="I62" s="5229"/>
      <c r="J62" s="5230"/>
    </row>
    <row r="63" spans="2:10" ht="15.75" customHeight="1">
      <c r="B63" s="60"/>
      <c r="C63" s="57"/>
      <c r="D63" s="57"/>
      <c r="E63" s="5231"/>
      <c r="F63" s="5231"/>
      <c r="G63" s="5231"/>
      <c r="H63" s="5231"/>
      <c r="I63" s="5231"/>
      <c r="J63" s="5232"/>
    </row>
    <row r="64" spans="2:10" ht="18.75">
      <c r="B64" s="60"/>
      <c r="C64" s="57"/>
      <c r="D64" s="57"/>
      <c r="E64" s="61" t="s">
        <v>104</v>
      </c>
      <c r="F64" s="62"/>
      <c r="G64" s="62"/>
      <c r="H64" s="62"/>
      <c r="I64" s="62"/>
      <c r="J64" s="63"/>
    </row>
    <row r="65" spans="2:10" ht="18.75">
      <c r="B65" s="60"/>
      <c r="C65" s="57"/>
      <c r="D65" s="57"/>
      <c r="E65" s="61" t="s">
        <v>105</v>
      </c>
      <c r="F65" s="62"/>
      <c r="G65" s="62"/>
      <c r="H65" s="62"/>
      <c r="I65" s="62"/>
      <c r="J65" s="63"/>
    </row>
    <row r="66" spans="2:10" ht="18.75">
      <c r="B66" s="60"/>
      <c r="C66" s="57"/>
      <c r="D66" s="57"/>
      <c r="E66" s="61" t="s">
        <v>106</v>
      </c>
      <c r="F66" s="62"/>
      <c r="G66" s="62"/>
      <c r="H66" s="62"/>
      <c r="I66" s="62"/>
      <c r="J66" s="63"/>
    </row>
    <row r="67" spans="2:10" ht="18.75">
      <c r="B67" s="60"/>
      <c r="C67" s="57"/>
      <c r="D67" s="57"/>
      <c r="E67" s="64"/>
      <c r="F67" s="64"/>
      <c r="G67" s="64"/>
      <c r="H67" s="64"/>
      <c r="I67" s="64"/>
      <c r="J67" s="65"/>
    </row>
    <row r="68" spans="2:10" ht="18.75">
      <c r="B68" s="60"/>
      <c r="C68" s="57"/>
      <c r="D68" s="57"/>
      <c r="E68" s="64"/>
      <c r="F68" s="64"/>
      <c r="G68" s="64"/>
      <c r="H68" s="64"/>
      <c r="I68" s="64"/>
      <c r="J68" s="65"/>
    </row>
    <row r="69" spans="2:10" ht="18.75">
      <c r="B69" s="83"/>
      <c r="C69" s="84"/>
      <c r="D69" s="84"/>
      <c r="E69" s="74"/>
      <c r="F69" s="64"/>
      <c r="G69" s="74"/>
      <c r="H69" s="74"/>
      <c r="I69" s="74"/>
      <c r="J69" s="88"/>
    </row>
    <row r="70" spans="2:10" ht="18.75" customHeight="1">
      <c r="B70" s="5233"/>
      <c r="C70" s="66"/>
      <c r="D70" s="67" t="s">
        <v>107</v>
      </c>
      <c r="E70" s="5236">
        <v>9</v>
      </c>
      <c r="F70" s="87"/>
      <c r="G70" s="5238"/>
      <c r="H70" s="66"/>
      <c r="I70" s="67" t="s">
        <v>107</v>
      </c>
      <c r="J70" s="5241">
        <v>11</v>
      </c>
    </row>
    <row r="71" spans="2:10" ht="15.75" customHeight="1">
      <c r="B71" s="5234"/>
      <c r="C71" s="57"/>
      <c r="D71" s="68" t="s">
        <v>108</v>
      </c>
      <c r="E71" s="5237"/>
      <c r="G71" s="5239"/>
      <c r="H71" s="57"/>
      <c r="I71" s="68" t="s">
        <v>108</v>
      </c>
      <c r="J71" s="5242"/>
    </row>
    <row r="72" spans="2:10" ht="15.75" customHeight="1">
      <c r="B72" s="5234"/>
      <c r="C72" s="64"/>
      <c r="D72" s="69" t="s">
        <v>109</v>
      </c>
      <c r="E72" s="70"/>
      <c r="G72" s="5239"/>
      <c r="H72" s="89"/>
      <c r="I72" s="90" t="s">
        <v>109</v>
      </c>
      <c r="J72" s="91"/>
    </row>
    <row r="73" spans="2:10" ht="15.75" customHeight="1">
      <c r="B73" s="5234"/>
      <c r="C73" s="72" t="s">
        <v>110</v>
      </c>
      <c r="D73" s="61" t="s">
        <v>126</v>
      </c>
      <c r="E73" s="73"/>
      <c r="G73" s="5239"/>
      <c r="H73" s="92" t="s">
        <v>110</v>
      </c>
      <c r="I73" s="93" t="s">
        <v>126</v>
      </c>
      <c r="J73" s="94"/>
    </row>
    <row r="74" spans="2:10" ht="15.75" customHeight="1">
      <c r="B74" s="5234"/>
      <c r="C74" s="72" t="s">
        <v>113</v>
      </c>
      <c r="D74" s="61"/>
      <c r="E74" s="73"/>
      <c r="G74" s="5239"/>
      <c r="H74" s="92" t="s">
        <v>113</v>
      </c>
      <c r="I74" s="93"/>
      <c r="J74" s="94"/>
    </row>
    <row r="75" spans="2:10" ht="15.75" customHeight="1">
      <c r="B75" s="5234"/>
      <c r="C75" s="72" t="s">
        <v>114</v>
      </c>
      <c r="D75" s="61"/>
      <c r="E75" s="73"/>
      <c r="G75" s="5239"/>
      <c r="H75" s="92" t="s">
        <v>114</v>
      </c>
      <c r="I75" s="93"/>
      <c r="J75" s="94"/>
    </row>
    <row r="76" spans="2:10" ht="18.75">
      <c r="B76" s="5234"/>
      <c r="C76" s="72" t="s">
        <v>115</v>
      </c>
      <c r="D76" s="61"/>
      <c r="E76" s="73"/>
      <c r="G76" s="5239"/>
      <c r="H76" s="92" t="s">
        <v>115</v>
      </c>
      <c r="I76" s="93"/>
      <c r="J76" s="94"/>
    </row>
    <row r="77" spans="2:10" ht="16.5" customHeight="1">
      <c r="B77" s="5235"/>
      <c r="C77" s="74"/>
      <c r="D77" s="75"/>
      <c r="E77" s="76"/>
      <c r="G77" s="5240"/>
      <c r="H77" s="95"/>
      <c r="I77" s="96"/>
      <c r="J77" s="97"/>
    </row>
    <row r="78" spans="2:10" ht="18.75" customHeight="1">
      <c r="B78" s="5233"/>
      <c r="C78" s="66"/>
      <c r="D78" s="67" t="s">
        <v>107</v>
      </c>
      <c r="E78" s="5236">
        <v>10</v>
      </c>
      <c r="G78" s="5238"/>
      <c r="H78" s="66"/>
      <c r="I78" s="67" t="s">
        <v>107</v>
      </c>
      <c r="J78" s="5241">
        <v>12</v>
      </c>
    </row>
    <row r="79" spans="2:10" ht="15.75" customHeight="1">
      <c r="B79" s="5234"/>
      <c r="C79" s="57"/>
      <c r="D79" s="68" t="s">
        <v>108</v>
      </c>
      <c r="E79" s="5237"/>
      <c r="G79" s="5239"/>
      <c r="H79" s="57"/>
      <c r="I79" s="68" t="s">
        <v>108</v>
      </c>
      <c r="J79" s="5242"/>
    </row>
    <row r="80" spans="2:10" ht="15.75" customHeight="1">
      <c r="B80" s="5234"/>
      <c r="C80" s="89"/>
      <c r="D80" s="90" t="s">
        <v>109</v>
      </c>
      <c r="E80" s="98"/>
      <c r="G80" s="5239"/>
      <c r="H80" s="64"/>
      <c r="I80" s="69" t="s">
        <v>109</v>
      </c>
      <c r="J80" s="65"/>
    </row>
    <row r="81" spans="2:10" ht="15.75" customHeight="1">
      <c r="B81" s="5234"/>
      <c r="C81" s="92" t="s">
        <v>110</v>
      </c>
      <c r="D81" s="93" t="s">
        <v>126</v>
      </c>
      <c r="E81" s="99"/>
      <c r="G81" s="5239"/>
      <c r="H81" s="72" t="s">
        <v>110</v>
      </c>
      <c r="I81" s="61" t="s">
        <v>127</v>
      </c>
      <c r="J81" s="65"/>
    </row>
    <row r="82" spans="2:10" ht="15.75" customHeight="1">
      <c r="B82" s="5234"/>
      <c r="C82" s="92" t="s">
        <v>113</v>
      </c>
      <c r="D82" s="93"/>
      <c r="E82" s="99"/>
      <c r="G82" s="5239"/>
      <c r="H82" s="72" t="s">
        <v>113</v>
      </c>
      <c r="I82" s="61"/>
      <c r="J82" s="65"/>
    </row>
    <row r="83" spans="2:10" ht="15.75" customHeight="1">
      <c r="B83" s="5234"/>
      <c r="C83" s="92" t="s">
        <v>114</v>
      </c>
      <c r="D83" s="93"/>
      <c r="E83" s="99"/>
      <c r="G83" s="5239"/>
      <c r="H83" s="72" t="s">
        <v>114</v>
      </c>
      <c r="I83" s="61"/>
      <c r="J83" s="65"/>
    </row>
    <row r="84" spans="2:10" ht="18.75">
      <c r="B84" s="5234"/>
      <c r="C84" s="92" t="s">
        <v>115</v>
      </c>
      <c r="D84" s="93"/>
      <c r="E84" s="99"/>
      <c r="G84" s="5239"/>
      <c r="H84" s="72" t="s">
        <v>115</v>
      </c>
      <c r="I84" s="61"/>
      <c r="J84" s="65"/>
    </row>
    <row r="85" spans="2:10" ht="16.5" customHeight="1" thickBot="1">
      <c r="B85" s="5243"/>
      <c r="C85" s="100"/>
      <c r="D85" s="101"/>
      <c r="E85" s="102"/>
      <c r="F85" s="81"/>
      <c r="G85" s="5244"/>
      <c r="H85" s="78"/>
      <c r="I85" s="79"/>
      <c r="J85" s="103"/>
    </row>
    <row r="86" spans="2:10" ht="15.75" customHeight="1" thickBot="1"/>
    <row r="87" spans="2:10" ht="15.75" customHeight="1">
      <c r="B87" s="58"/>
      <c r="C87" s="59"/>
      <c r="D87" s="59"/>
      <c r="E87" s="5229" t="s">
        <v>128</v>
      </c>
      <c r="F87" s="5229"/>
      <c r="G87" s="5229"/>
      <c r="H87" s="5229"/>
      <c r="I87" s="5229"/>
      <c r="J87" s="5245">
        <v>13</v>
      </c>
    </row>
    <row r="88" spans="2:10" ht="15.75" customHeight="1">
      <c r="B88" s="60"/>
      <c r="C88" s="57"/>
      <c r="D88" s="57"/>
      <c r="E88" s="5231"/>
      <c r="F88" s="5231"/>
      <c r="G88" s="5231"/>
      <c r="H88" s="5231"/>
      <c r="I88" s="5231"/>
      <c r="J88" s="5246"/>
    </row>
    <row r="89" spans="2:10" ht="18.75">
      <c r="B89" s="60"/>
      <c r="C89" s="57"/>
      <c r="D89" s="57"/>
      <c r="E89" s="61" t="s">
        <v>104</v>
      </c>
      <c r="F89" s="62"/>
      <c r="G89" s="62"/>
      <c r="H89" s="62"/>
      <c r="I89" s="62"/>
      <c r="J89" s="104"/>
    </row>
    <row r="90" spans="2:10" ht="18.75">
      <c r="B90" s="60"/>
      <c r="C90" s="57"/>
      <c r="D90" s="57"/>
      <c r="E90" s="61" t="s">
        <v>105</v>
      </c>
      <c r="F90" s="62"/>
      <c r="G90" s="62"/>
      <c r="H90" s="62"/>
      <c r="I90" s="62"/>
      <c r="J90" s="63"/>
    </row>
    <row r="91" spans="2:10" ht="15.75" customHeight="1">
      <c r="B91" s="60"/>
      <c r="C91" s="57"/>
      <c r="D91" s="57"/>
      <c r="E91" s="61" t="s">
        <v>106</v>
      </c>
      <c r="F91" s="62"/>
      <c r="G91" s="62"/>
      <c r="H91" s="62"/>
      <c r="I91" s="62"/>
      <c r="J91" s="63"/>
    </row>
    <row r="92" spans="2:10" ht="15.75" customHeight="1">
      <c r="B92" s="60"/>
      <c r="C92" s="57"/>
      <c r="D92" s="57"/>
      <c r="E92" s="86"/>
      <c r="F92" s="86"/>
      <c r="G92" s="86"/>
      <c r="H92" s="64"/>
      <c r="I92" s="69" t="s">
        <v>109</v>
      </c>
      <c r="J92" s="65"/>
    </row>
    <row r="93" spans="2:10" ht="15.75" customHeight="1">
      <c r="B93" s="60"/>
      <c r="C93" s="57"/>
      <c r="D93" s="57"/>
      <c r="E93" s="86"/>
      <c r="F93" s="86"/>
      <c r="G93" s="86"/>
      <c r="H93" s="72" t="s">
        <v>110</v>
      </c>
      <c r="I93" s="61" t="s">
        <v>129</v>
      </c>
      <c r="J93" s="65"/>
    </row>
    <row r="94" spans="2:10" ht="15.75" customHeight="1">
      <c r="B94" s="60"/>
      <c r="C94" s="57"/>
      <c r="D94" s="57"/>
      <c r="E94" s="86"/>
      <c r="F94" s="86"/>
      <c r="G94" s="86"/>
      <c r="H94" s="72" t="s">
        <v>113</v>
      </c>
      <c r="I94" s="61"/>
      <c r="J94" s="65"/>
    </row>
    <row r="95" spans="2:10" ht="18.75">
      <c r="B95" s="60"/>
      <c r="C95" s="57"/>
      <c r="D95" s="57"/>
      <c r="E95" s="86"/>
      <c r="F95" s="86"/>
      <c r="G95" s="86"/>
      <c r="H95" s="72" t="s">
        <v>114</v>
      </c>
      <c r="I95" s="61"/>
      <c r="J95" s="65"/>
    </row>
    <row r="96" spans="2:10" ht="18.75">
      <c r="B96" s="60"/>
      <c r="C96" s="57"/>
      <c r="D96" s="57"/>
      <c r="E96" s="86"/>
      <c r="F96" s="86"/>
      <c r="G96" s="86"/>
      <c r="H96" s="72" t="s">
        <v>115</v>
      </c>
      <c r="I96" s="61"/>
      <c r="J96" s="65"/>
    </row>
    <row r="97" spans="2:10" ht="19.5" thickBot="1">
      <c r="B97" s="105"/>
      <c r="C97" s="106"/>
      <c r="D97" s="106"/>
      <c r="E97" s="107"/>
      <c r="F97" s="107"/>
      <c r="G97" s="107"/>
      <c r="H97" s="108"/>
      <c r="I97" s="108"/>
      <c r="J97" s="103"/>
    </row>
    <row r="98" spans="2:10" ht="16.5" thickBot="1"/>
    <row r="99" spans="2:10" ht="15.75" customHeight="1">
      <c r="B99" s="5247" t="s">
        <v>130</v>
      </c>
      <c r="C99" s="5248"/>
      <c r="D99" s="5251" t="s">
        <v>131</v>
      </c>
      <c r="E99" s="5253" t="s">
        <v>132</v>
      </c>
      <c r="F99" s="5253"/>
      <c r="G99" s="5253"/>
      <c r="H99" s="5253"/>
      <c r="I99" s="5253"/>
      <c r="J99" s="5245">
        <v>14</v>
      </c>
    </row>
    <row r="100" spans="2:10" ht="15.75" customHeight="1">
      <c r="B100" s="5249"/>
      <c r="C100" s="5250"/>
      <c r="D100" s="5252"/>
      <c r="E100" s="5254"/>
      <c r="F100" s="5254"/>
      <c r="G100" s="5254"/>
      <c r="H100" s="5254"/>
      <c r="I100" s="5254"/>
      <c r="J100" s="5246"/>
    </row>
    <row r="101" spans="2:10" ht="18.75">
      <c r="B101" s="60"/>
      <c r="C101" s="57"/>
      <c r="D101" s="57"/>
      <c r="E101" s="61" t="s">
        <v>104</v>
      </c>
      <c r="F101" s="62"/>
      <c r="G101" s="62"/>
      <c r="H101" s="62"/>
      <c r="I101" s="62"/>
      <c r="J101" s="104"/>
    </row>
    <row r="102" spans="2:10" ht="18.75">
      <c r="B102" s="60"/>
      <c r="C102" s="57"/>
      <c r="D102" s="57"/>
      <c r="E102" s="61" t="s">
        <v>105</v>
      </c>
      <c r="F102" s="62"/>
      <c r="G102" s="62"/>
      <c r="H102" s="62"/>
      <c r="I102" s="62"/>
      <c r="J102" s="63"/>
    </row>
    <row r="103" spans="2:10" ht="15.75" customHeight="1">
      <c r="B103" s="60"/>
      <c r="C103" s="57"/>
      <c r="D103" s="57"/>
      <c r="E103" s="61" t="s">
        <v>106</v>
      </c>
      <c r="F103" s="62"/>
      <c r="G103" s="62"/>
      <c r="H103" s="62"/>
      <c r="I103" s="62"/>
      <c r="J103" s="63"/>
    </row>
    <row r="104" spans="2:10" ht="15.75" customHeight="1">
      <c r="B104" s="60"/>
      <c r="C104" s="57"/>
      <c r="D104" s="57"/>
      <c r="E104" s="86"/>
      <c r="F104" s="86"/>
      <c r="G104" s="86"/>
      <c r="H104" s="64"/>
      <c r="I104" s="69" t="s">
        <v>109</v>
      </c>
      <c r="J104" s="71"/>
    </row>
    <row r="105" spans="2:10" ht="15.75" customHeight="1">
      <c r="B105" s="60"/>
      <c r="C105" s="57"/>
      <c r="D105" s="57"/>
      <c r="E105" s="86"/>
      <c r="F105" s="86"/>
      <c r="G105" s="86"/>
      <c r="H105" s="72" t="s">
        <v>110</v>
      </c>
      <c r="I105" s="61" t="s">
        <v>129</v>
      </c>
      <c r="J105" s="71"/>
    </row>
    <row r="106" spans="2:10" ht="15.75" customHeight="1">
      <c r="B106" s="60"/>
      <c r="C106" s="57"/>
      <c r="D106" s="57"/>
      <c r="E106" s="86"/>
      <c r="F106" s="86"/>
      <c r="G106" s="86"/>
      <c r="H106" s="72" t="s">
        <v>113</v>
      </c>
      <c r="I106" s="61" t="s">
        <v>133</v>
      </c>
      <c r="J106" s="71"/>
    </row>
    <row r="107" spans="2:10" ht="18.75">
      <c r="B107" s="60"/>
      <c r="C107" s="57"/>
      <c r="D107" s="57"/>
      <c r="E107" s="86"/>
      <c r="F107" s="86"/>
      <c r="G107" s="86"/>
      <c r="H107" s="72" t="s">
        <v>114</v>
      </c>
      <c r="I107" s="61"/>
      <c r="J107" s="71"/>
    </row>
    <row r="108" spans="2:10" ht="18.75">
      <c r="B108" s="60"/>
      <c r="C108" s="57"/>
      <c r="D108" s="57"/>
      <c r="E108" s="86"/>
      <c r="F108" s="86"/>
      <c r="G108" s="86"/>
      <c r="H108" s="72" t="s">
        <v>115</v>
      </c>
      <c r="I108" s="61"/>
      <c r="J108" s="71"/>
    </row>
    <row r="109" spans="2:10" ht="19.5" thickBot="1">
      <c r="B109" s="105"/>
      <c r="C109" s="106"/>
      <c r="D109" s="106"/>
      <c r="E109" s="107"/>
      <c r="F109" s="107"/>
      <c r="G109" s="107"/>
      <c r="H109" s="109"/>
      <c r="I109" s="109"/>
      <c r="J109" s="82"/>
    </row>
    <row r="110" spans="2:10" ht="16.5" thickBot="1"/>
    <row r="111" spans="2:10" ht="15.75" customHeight="1">
      <c r="B111" s="58"/>
      <c r="C111" s="59"/>
      <c r="D111" s="59"/>
      <c r="E111" s="5253" t="s">
        <v>134</v>
      </c>
      <c r="F111" s="5253"/>
      <c r="G111" s="5253"/>
      <c r="H111" s="5253"/>
      <c r="I111" s="5253"/>
      <c r="J111" s="5245">
        <v>15</v>
      </c>
    </row>
    <row r="112" spans="2:10" ht="15.75" customHeight="1">
      <c r="B112" s="60"/>
      <c r="C112" s="57"/>
      <c r="D112" s="57"/>
      <c r="E112" s="5254"/>
      <c r="F112" s="5254"/>
      <c r="G112" s="5254"/>
      <c r="H112" s="5254"/>
      <c r="I112" s="5254"/>
      <c r="J112" s="5246"/>
    </row>
    <row r="113" spans="2:10" ht="18.75">
      <c r="B113" s="60"/>
      <c r="C113" s="57"/>
      <c r="D113" s="57"/>
      <c r="E113" s="61" t="s">
        <v>104</v>
      </c>
      <c r="F113" s="62"/>
      <c r="G113" s="62"/>
      <c r="H113" s="62"/>
      <c r="I113" s="62"/>
      <c r="J113" s="104"/>
    </row>
    <row r="114" spans="2:10" ht="18.75">
      <c r="B114" s="60"/>
      <c r="C114" s="57"/>
      <c r="D114" s="57"/>
      <c r="E114" s="61" t="s">
        <v>105</v>
      </c>
      <c r="F114" s="62"/>
      <c r="G114" s="62"/>
      <c r="H114" s="62"/>
      <c r="I114" s="62"/>
      <c r="J114" s="63"/>
    </row>
    <row r="115" spans="2:10" ht="15.75" customHeight="1">
      <c r="B115" s="60"/>
      <c r="C115" s="57"/>
      <c r="D115" s="57"/>
      <c r="E115" s="61" t="s">
        <v>106</v>
      </c>
      <c r="F115" s="62"/>
      <c r="G115" s="62"/>
      <c r="H115" s="62"/>
      <c r="I115" s="62"/>
      <c r="J115" s="63"/>
    </row>
    <row r="116" spans="2:10" ht="15.75" customHeight="1">
      <c r="B116" s="60"/>
      <c r="C116" s="57"/>
      <c r="D116" s="57"/>
      <c r="E116" s="86"/>
      <c r="F116" s="86"/>
      <c r="G116" s="86"/>
      <c r="H116" s="64"/>
      <c r="I116" s="69" t="s">
        <v>109</v>
      </c>
      <c r="J116" s="71"/>
    </row>
    <row r="117" spans="2:10" ht="15.75" customHeight="1">
      <c r="B117" s="60"/>
      <c r="C117" s="57"/>
      <c r="D117" s="57"/>
      <c r="E117" s="86"/>
      <c r="F117" s="86"/>
      <c r="G117" s="86"/>
      <c r="H117" s="72" t="s">
        <v>110</v>
      </c>
      <c r="I117" s="61" t="s">
        <v>135</v>
      </c>
      <c r="J117" s="71"/>
    </row>
    <row r="118" spans="2:10" ht="15.75" customHeight="1">
      <c r="B118" s="60"/>
      <c r="C118" s="57"/>
      <c r="D118" s="57"/>
      <c r="E118" s="86"/>
      <c r="F118" s="86"/>
      <c r="G118" s="86"/>
      <c r="H118" s="72" t="s">
        <v>113</v>
      </c>
      <c r="I118" s="61" t="s">
        <v>133</v>
      </c>
      <c r="J118" s="71"/>
    </row>
    <row r="119" spans="2:10" ht="18.75">
      <c r="B119" s="60"/>
      <c r="C119" s="57"/>
      <c r="D119" s="57"/>
      <c r="E119" s="86"/>
      <c r="F119" s="86"/>
      <c r="G119" s="86"/>
      <c r="H119" s="72" t="s">
        <v>114</v>
      </c>
      <c r="I119" s="61" t="s">
        <v>136</v>
      </c>
      <c r="J119" s="71"/>
    </row>
    <row r="120" spans="2:10" ht="18.75">
      <c r="B120" s="60"/>
      <c r="C120" s="57"/>
      <c r="D120" s="57"/>
      <c r="E120" s="86"/>
      <c r="F120" s="86"/>
      <c r="G120" s="86"/>
      <c r="H120" s="72" t="s">
        <v>115</v>
      </c>
      <c r="I120" s="61"/>
      <c r="J120" s="71"/>
    </row>
    <row r="121" spans="2:10" ht="19.5" thickBot="1">
      <c r="B121" s="105"/>
      <c r="C121" s="106"/>
      <c r="D121" s="106"/>
      <c r="E121" s="107"/>
      <c r="F121" s="107"/>
      <c r="G121" s="107"/>
      <c r="H121" s="109"/>
      <c r="I121" s="109"/>
      <c r="J121" s="82"/>
    </row>
    <row r="122" spans="2:10" ht="16.5" thickBot="1"/>
    <row r="123" spans="2:10" ht="15.75" customHeight="1">
      <c r="B123" s="58"/>
      <c r="C123" s="59"/>
      <c r="D123" s="59"/>
      <c r="E123" s="5253" t="s">
        <v>137</v>
      </c>
      <c r="F123" s="5253"/>
      <c r="G123" s="5253"/>
      <c r="H123" s="5253"/>
      <c r="I123" s="5253"/>
      <c r="J123" s="5245">
        <v>16</v>
      </c>
    </row>
    <row r="124" spans="2:10" ht="15.75" customHeight="1">
      <c r="B124" s="60"/>
      <c r="C124" s="57"/>
      <c r="D124" s="57"/>
      <c r="E124" s="5254"/>
      <c r="F124" s="5254"/>
      <c r="G124" s="5254"/>
      <c r="H124" s="5254"/>
      <c r="I124" s="5254"/>
      <c r="J124" s="5246"/>
    </row>
    <row r="125" spans="2:10" ht="18.75">
      <c r="B125" s="60"/>
      <c r="C125" s="57"/>
      <c r="D125" s="57"/>
      <c r="E125" s="61" t="s">
        <v>104</v>
      </c>
      <c r="F125" s="62"/>
      <c r="G125" s="62"/>
      <c r="H125" s="62"/>
      <c r="I125" s="62"/>
      <c r="J125" s="63"/>
    </row>
    <row r="126" spans="2:10" ht="18.75">
      <c r="B126" s="60"/>
      <c r="C126" s="57"/>
      <c r="D126" s="57"/>
      <c r="E126" s="61" t="s">
        <v>105</v>
      </c>
      <c r="F126" s="62"/>
      <c r="G126" s="62"/>
      <c r="H126" s="62"/>
      <c r="I126" s="62"/>
      <c r="J126" s="63"/>
    </row>
    <row r="127" spans="2:10" ht="18.75">
      <c r="B127" s="60"/>
      <c r="C127" s="57"/>
      <c r="D127" s="57"/>
      <c r="E127" s="61" t="s">
        <v>138</v>
      </c>
      <c r="F127" s="62"/>
      <c r="G127" s="62"/>
      <c r="H127" s="62"/>
      <c r="I127" s="62"/>
      <c r="J127" s="63"/>
    </row>
    <row r="128" spans="2:10" ht="18.75">
      <c r="B128" s="60"/>
      <c r="C128" s="57"/>
      <c r="D128" s="57"/>
      <c r="E128" s="86"/>
      <c r="F128" s="86"/>
      <c r="G128" s="86"/>
      <c r="H128" s="86"/>
      <c r="I128" s="86"/>
      <c r="J128" s="71"/>
    </row>
    <row r="129" spans="2:10" ht="18.75">
      <c r="B129" s="60"/>
      <c r="C129" s="57"/>
      <c r="D129" s="57"/>
      <c r="E129" s="86"/>
      <c r="F129" s="86"/>
      <c r="G129" s="86"/>
      <c r="H129" s="86"/>
      <c r="I129" s="86"/>
      <c r="J129" s="71"/>
    </row>
    <row r="130" spans="2:10" ht="18.75">
      <c r="B130" s="60"/>
      <c r="C130" s="57"/>
      <c r="D130" s="57"/>
      <c r="E130" s="86"/>
      <c r="F130" s="86"/>
      <c r="G130" s="86"/>
      <c r="H130" s="86"/>
      <c r="I130" s="86"/>
      <c r="J130" s="71"/>
    </row>
    <row r="131" spans="2:10" ht="18.75" customHeight="1">
      <c r="B131" s="5233"/>
      <c r="C131" s="66"/>
      <c r="D131" s="67" t="s">
        <v>107</v>
      </c>
      <c r="E131" s="5258">
        <v>16.100000000000001</v>
      </c>
      <c r="G131" s="5238"/>
      <c r="H131" s="66"/>
      <c r="I131" s="67" t="s">
        <v>107</v>
      </c>
      <c r="J131" s="5257">
        <v>16.100000000000001</v>
      </c>
    </row>
    <row r="132" spans="2:10" ht="15.75" customHeight="1">
      <c r="B132" s="5234"/>
      <c r="C132" s="57"/>
      <c r="D132" s="68" t="s">
        <v>108</v>
      </c>
      <c r="E132" s="5259"/>
      <c r="G132" s="5239"/>
      <c r="H132" s="57"/>
      <c r="I132" s="68" t="s">
        <v>108</v>
      </c>
      <c r="J132" s="5246"/>
    </row>
    <row r="133" spans="2:10" ht="15.75" customHeight="1">
      <c r="B133" s="5234"/>
      <c r="C133" s="64"/>
      <c r="D133" s="69" t="s">
        <v>109</v>
      </c>
      <c r="E133" s="73"/>
      <c r="G133" s="5239"/>
      <c r="H133" s="64"/>
      <c r="I133" s="69" t="s">
        <v>109</v>
      </c>
      <c r="J133" s="65"/>
    </row>
    <row r="134" spans="2:10" ht="15.75" customHeight="1">
      <c r="B134" s="5234"/>
      <c r="C134" s="72" t="s">
        <v>110</v>
      </c>
      <c r="D134" s="61" t="s">
        <v>139</v>
      </c>
      <c r="E134" s="73"/>
      <c r="G134" s="5239"/>
      <c r="H134" s="72" t="s">
        <v>110</v>
      </c>
      <c r="I134" s="61" t="s">
        <v>140</v>
      </c>
      <c r="J134" s="65"/>
    </row>
    <row r="135" spans="2:10" ht="15.75" customHeight="1">
      <c r="B135" s="5234"/>
      <c r="C135" s="72" t="s">
        <v>113</v>
      </c>
      <c r="D135" s="61"/>
      <c r="E135" s="73"/>
      <c r="G135" s="5239"/>
      <c r="H135" s="72" t="s">
        <v>113</v>
      </c>
      <c r="I135" s="61"/>
      <c r="J135" s="65"/>
    </row>
    <row r="136" spans="2:10" ht="15.75" customHeight="1">
      <c r="B136" s="5234"/>
      <c r="C136" s="72" t="s">
        <v>114</v>
      </c>
      <c r="D136" s="61"/>
      <c r="E136" s="73"/>
      <c r="G136" s="5239"/>
      <c r="H136" s="72" t="s">
        <v>114</v>
      </c>
      <c r="I136" s="61"/>
      <c r="J136" s="65"/>
    </row>
    <row r="137" spans="2:10" ht="18.75">
      <c r="B137" s="5234"/>
      <c r="C137" s="72" t="s">
        <v>115</v>
      </c>
      <c r="D137" s="61"/>
      <c r="E137" s="73"/>
      <c r="G137" s="5239"/>
      <c r="H137" s="72" t="s">
        <v>115</v>
      </c>
      <c r="I137" s="61"/>
      <c r="J137" s="65"/>
    </row>
    <row r="138" spans="2:10" ht="16.5" customHeight="1">
      <c r="B138" s="5235"/>
      <c r="C138" s="74"/>
      <c r="D138" s="75"/>
      <c r="E138" s="110"/>
      <c r="G138" s="5240"/>
      <c r="H138" s="74"/>
      <c r="I138" s="75"/>
      <c r="J138" s="88"/>
    </row>
    <row r="139" spans="2:10" ht="18.75" customHeight="1">
      <c r="B139" s="5233"/>
      <c r="C139" s="66"/>
      <c r="D139" s="67" t="s">
        <v>107</v>
      </c>
      <c r="E139" s="5255">
        <v>16.100000000000001</v>
      </c>
      <c r="G139" s="5238"/>
      <c r="H139" s="66"/>
      <c r="I139" s="67" t="s">
        <v>107</v>
      </c>
      <c r="J139" s="5257">
        <v>16.100000000000001</v>
      </c>
    </row>
    <row r="140" spans="2:10" ht="15.75" customHeight="1">
      <c r="B140" s="5234"/>
      <c r="C140" s="57"/>
      <c r="D140" s="68" t="s">
        <v>108</v>
      </c>
      <c r="E140" s="5256"/>
      <c r="G140" s="5239"/>
      <c r="H140" s="57"/>
      <c r="I140" s="68" t="s">
        <v>108</v>
      </c>
      <c r="J140" s="5246"/>
    </row>
    <row r="141" spans="2:10" ht="15.75" customHeight="1">
      <c r="B141" s="5234"/>
      <c r="C141" s="64"/>
      <c r="D141" s="69" t="s">
        <v>109</v>
      </c>
      <c r="E141" s="111"/>
      <c r="G141" s="5239"/>
      <c r="H141" s="64"/>
      <c r="I141" s="69" t="s">
        <v>109</v>
      </c>
      <c r="J141" s="65"/>
    </row>
    <row r="142" spans="2:10" ht="15.75" customHeight="1">
      <c r="B142" s="5234"/>
      <c r="C142" s="72" t="s">
        <v>110</v>
      </c>
      <c r="D142" s="61" t="s">
        <v>141</v>
      </c>
      <c r="E142" s="111"/>
      <c r="G142" s="5239"/>
      <c r="H142" s="72" t="s">
        <v>110</v>
      </c>
      <c r="I142" s="61" t="s">
        <v>142</v>
      </c>
      <c r="J142" s="65"/>
    </row>
    <row r="143" spans="2:10" ht="15.75" customHeight="1">
      <c r="B143" s="5234"/>
      <c r="C143" s="72" t="s">
        <v>113</v>
      </c>
      <c r="D143" s="61" t="s">
        <v>143</v>
      </c>
      <c r="E143" s="111"/>
      <c r="G143" s="5239"/>
      <c r="H143" s="72" t="s">
        <v>113</v>
      </c>
      <c r="I143" s="61"/>
      <c r="J143" s="65"/>
    </row>
    <row r="144" spans="2:10" ht="15.75" customHeight="1">
      <c r="B144" s="5234"/>
      <c r="C144" s="72" t="s">
        <v>114</v>
      </c>
      <c r="D144" s="61"/>
      <c r="E144" s="111"/>
      <c r="G144" s="5239"/>
      <c r="H144" s="72" t="s">
        <v>114</v>
      </c>
      <c r="I144" s="61"/>
      <c r="J144" s="65"/>
    </row>
    <row r="145" spans="2:12" ht="18.75">
      <c r="B145" s="5234"/>
      <c r="C145" s="72" t="s">
        <v>115</v>
      </c>
      <c r="D145" s="61"/>
      <c r="E145" s="111"/>
      <c r="G145" s="5239"/>
      <c r="H145" s="72" t="s">
        <v>115</v>
      </c>
      <c r="I145" s="61"/>
      <c r="J145" s="65"/>
    </row>
    <row r="146" spans="2:12" ht="16.5" customHeight="1" thickBot="1">
      <c r="B146" s="5243"/>
      <c r="C146" s="78"/>
      <c r="D146" s="79"/>
      <c r="E146" s="112"/>
      <c r="F146" s="81"/>
      <c r="G146" s="5244"/>
      <c r="H146" s="78"/>
      <c r="I146" s="79"/>
      <c r="J146" s="103"/>
    </row>
    <row r="149" spans="2:12">
      <c r="B149" s="113">
        <v>15</v>
      </c>
      <c r="C149" s="113">
        <v>3</v>
      </c>
      <c r="D149" s="113">
        <v>30</v>
      </c>
      <c r="E149" s="113">
        <v>5</v>
      </c>
      <c r="G149" s="113">
        <v>15</v>
      </c>
      <c r="H149" s="113">
        <v>3</v>
      </c>
      <c r="I149" s="113">
        <v>30</v>
      </c>
      <c r="J149" s="113">
        <v>5</v>
      </c>
      <c r="L149" s="52" t="s">
        <v>144</v>
      </c>
    </row>
  </sheetData>
  <mergeCells count="54">
    <mergeCell ref="E111:I112"/>
    <mergeCell ref="J111:J112"/>
    <mergeCell ref="B139:B146"/>
    <mergeCell ref="E139:E140"/>
    <mergeCell ref="G139:G146"/>
    <mergeCell ref="J139:J140"/>
    <mergeCell ref="E123:I124"/>
    <mergeCell ref="J123:J124"/>
    <mergeCell ref="B131:B138"/>
    <mergeCell ref="E131:E132"/>
    <mergeCell ref="G131:G138"/>
    <mergeCell ref="J131:J132"/>
    <mergeCell ref="E87:I88"/>
    <mergeCell ref="J87:J88"/>
    <mergeCell ref="B99:C100"/>
    <mergeCell ref="D99:D100"/>
    <mergeCell ref="E99:I100"/>
    <mergeCell ref="J99:J100"/>
    <mergeCell ref="E62:J63"/>
    <mergeCell ref="B78:B85"/>
    <mergeCell ref="E78:E79"/>
    <mergeCell ref="G78:G85"/>
    <mergeCell ref="J78:J79"/>
    <mergeCell ref="B70:B77"/>
    <mergeCell ref="E70:E71"/>
    <mergeCell ref="G70:G77"/>
    <mergeCell ref="J70:J71"/>
    <mergeCell ref="B28:B35"/>
    <mergeCell ref="E28:E29"/>
    <mergeCell ref="G28:G35"/>
    <mergeCell ref="J28:J29"/>
    <mergeCell ref="E37:J38"/>
    <mergeCell ref="B45:B52"/>
    <mergeCell ref="E45:E46"/>
    <mergeCell ref="G45:G52"/>
    <mergeCell ref="J45:J46"/>
    <mergeCell ref="B53:B60"/>
    <mergeCell ref="E53:E54"/>
    <mergeCell ref="G53:G60"/>
    <mergeCell ref="J53:J54"/>
    <mergeCell ref="B8:J10"/>
    <mergeCell ref="E12:J13"/>
    <mergeCell ref="B20:B27"/>
    <mergeCell ref="E20:E21"/>
    <mergeCell ref="G20:G27"/>
    <mergeCell ref="J20:J21"/>
    <mergeCell ref="B2:C6"/>
    <mergeCell ref="D2:H4"/>
    <mergeCell ref="I2:J2"/>
    <mergeCell ref="I3:J3"/>
    <mergeCell ref="I4:J4"/>
    <mergeCell ref="D5:H6"/>
    <mergeCell ref="I5:J5"/>
    <mergeCell ref="I6:J6"/>
  </mergeCells>
  <pageMargins left="0.82677165354330717" right="0.23622047244094491" top="0.15748031496062992" bottom="0.19685039370078741" header="0.31496062992125984" footer="0.31496062992125984"/>
  <pageSetup paperSize="9" scale="72" orientation="portrait" r:id="rId1"/>
  <rowBreaks count="2" manualBreakCount="2">
    <brk id="60" max="10" man="1"/>
    <brk id="121" max="10"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97F893-8B18-48EE-9322-B1D9DAD335FD}">
  <dimension ref="A2:L95"/>
  <sheetViews>
    <sheetView zoomScaleNormal="100" workbookViewId="0">
      <selection activeCell="M26" sqref="M26"/>
    </sheetView>
  </sheetViews>
  <sheetFormatPr baseColWidth="10" defaultRowHeight="15.75"/>
  <cols>
    <col min="1" max="1" width="3.140625" style="52" customWidth="1"/>
    <col min="2" max="2" width="16.85546875" style="52" customWidth="1"/>
    <col min="3" max="3" width="4.42578125" style="52" customWidth="1"/>
    <col min="4" max="4" width="35.140625" style="52" customWidth="1"/>
    <col min="5" max="5" width="6" style="52" customWidth="1"/>
    <col min="6" max="6" width="3.28515625" style="52" customWidth="1"/>
    <col min="7" max="7" width="17.85546875" style="52" customWidth="1"/>
    <col min="8" max="8" width="4.140625" style="52" customWidth="1"/>
    <col min="9" max="9" width="35" style="52" customWidth="1"/>
    <col min="10" max="10" width="6.42578125" style="52" customWidth="1"/>
    <col min="11" max="11" width="2.42578125" style="52" customWidth="1"/>
    <col min="12" max="16384" width="11.42578125" style="52"/>
  </cols>
  <sheetData>
    <row r="2" spans="1:12" ht="15.75" customHeight="1">
      <c r="A2" s="51"/>
      <c r="B2" s="5212" t="s">
        <v>45</v>
      </c>
      <c r="C2" s="5213"/>
      <c r="D2" s="5216" t="s">
        <v>99</v>
      </c>
      <c r="E2" s="5217"/>
      <c r="F2" s="5217"/>
      <c r="G2" s="5217"/>
      <c r="H2" s="5218"/>
      <c r="I2" s="5222" t="s">
        <v>2</v>
      </c>
      <c r="J2" s="5223"/>
      <c r="L2" s="5091" t="s">
        <v>6538</v>
      </c>
    </row>
    <row r="3" spans="1:12" ht="15.75" customHeight="1">
      <c r="A3" s="51"/>
      <c r="B3" s="5212"/>
      <c r="C3" s="5213"/>
      <c r="D3" s="5219"/>
      <c r="E3" s="5220"/>
      <c r="F3" s="5220"/>
      <c r="G3" s="5220"/>
      <c r="H3" s="5221"/>
      <c r="I3" s="5224" t="s">
        <v>47</v>
      </c>
      <c r="J3" s="5225"/>
    </row>
    <row r="4" spans="1:12" ht="15.75" customHeight="1">
      <c r="A4" s="51"/>
      <c r="B4" s="5212"/>
      <c r="C4" s="5213"/>
      <c r="D4" s="5219"/>
      <c r="E4" s="5220"/>
      <c r="F4" s="5220"/>
      <c r="G4" s="5220"/>
      <c r="H4" s="5221"/>
      <c r="I4" s="5268" t="s">
        <v>100</v>
      </c>
      <c r="J4" s="5269"/>
    </row>
    <row r="5" spans="1:12" ht="15.75" customHeight="1">
      <c r="A5" s="51"/>
      <c r="B5" s="5212"/>
      <c r="C5" s="5213"/>
      <c r="D5" s="5219" t="s">
        <v>145</v>
      </c>
      <c r="E5" s="5220"/>
      <c r="F5" s="5220"/>
      <c r="G5" s="5220"/>
      <c r="H5" s="5221"/>
      <c r="I5" s="5226" t="s">
        <v>50</v>
      </c>
      <c r="J5" s="5175"/>
    </row>
    <row r="6" spans="1:12">
      <c r="A6" s="51"/>
      <c r="B6" s="5214"/>
      <c r="C6" s="5215"/>
      <c r="D6" s="5219"/>
      <c r="E6" s="5220"/>
      <c r="F6" s="5220"/>
      <c r="G6" s="5220"/>
      <c r="H6" s="5221"/>
      <c r="I6" s="5226" t="s">
        <v>51</v>
      </c>
      <c r="J6" s="5175"/>
    </row>
    <row r="7" spans="1:12" ht="15.75" customHeight="1">
      <c r="A7" s="51"/>
      <c r="B7" s="53" t="s">
        <v>52</v>
      </c>
      <c r="C7" s="54" t="str">
        <f ca="1">CELL("nomfichier")</f>
        <v>D:\Données\1.UPRT\0-UPRT.fait\1-UPRT.FR-SITE-WEB\ff-fiches-fabrications\ff.fiches.fabrication.2023\ffr.restaurant.2023\[S_SOYEZ.CREATIFS.xlsx]Divers</v>
      </c>
      <c r="D7" s="55"/>
      <c r="E7" s="55"/>
      <c r="F7" s="55"/>
      <c r="G7" s="55"/>
      <c r="H7" s="55"/>
      <c r="I7" s="55"/>
      <c r="J7" s="56"/>
      <c r="K7" s="52" t="s">
        <v>53</v>
      </c>
    </row>
    <row r="8" spans="1:12" ht="15.75" customHeight="1">
      <c r="B8" s="5227" t="s">
        <v>102</v>
      </c>
      <c r="C8" s="5227"/>
      <c r="D8" s="5227"/>
      <c r="E8" s="5227"/>
      <c r="F8" s="5227"/>
      <c r="G8" s="5227"/>
      <c r="H8" s="5227"/>
      <c r="I8" s="5227"/>
      <c r="J8" s="5227"/>
    </row>
    <row r="9" spans="1:12">
      <c r="B9" s="5228"/>
      <c r="C9" s="5228"/>
      <c r="D9" s="5228"/>
      <c r="E9" s="5228"/>
      <c r="F9" s="5228"/>
      <c r="G9" s="5228"/>
      <c r="H9" s="5228"/>
      <c r="I9" s="5228"/>
      <c r="J9" s="5228"/>
    </row>
    <row r="10" spans="1:12" ht="16.5" thickBot="1">
      <c r="B10" s="5228"/>
      <c r="C10" s="5228"/>
      <c r="D10" s="5228"/>
      <c r="E10" s="5228"/>
      <c r="F10" s="5228"/>
      <c r="G10" s="5228"/>
      <c r="H10" s="5228"/>
      <c r="I10" s="5228"/>
      <c r="J10" s="5228"/>
    </row>
    <row r="11" spans="1:12" ht="15.75" customHeight="1">
      <c r="B11" s="5247" t="s">
        <v>130</v>
      </c>
      <c r="C11" s="5248"/>
      <c r="D11" s="5270" t="s">
        <v>131</v>
      </c>
      <c r="E11" s="5272" t="s">
        <v>146</v>
      </c>
      <c r="F11" s="5272"/>
      <c r="G11" s="5272"/>
      <c r="H11" s="5272"/>
      <c r="I11" s="5272"/>
      <c r="J11" s="5274">
        <v>17</v>
      </c>
    </row>
    <row r="12" spans="1:12" ht="15.75" customHeight="1">
      <c r="B12" s="5249"/>
      <c r="C12" s="5250"/>
      <c r="D12" s="5271"/>
      <c r="E12" s="5273"/>
      <c r="F12" s="5273"/>
      <c r="G12" s="5273"/>
      <c r="H12" s="5273"/>
      <c r="I12" s="5273"/>
      <c r="J12" s="5275"/>
    </row>
    <row r="13" spans="1:12" ht="18.75">
      <c r="B13" s="60"/>
      <c r="C13" s="57"/>
      <c r="D13" s="86"/>
      <c r="E13" s="61" t="s">
        <v>104</v>
      </c>
      <c r="F13" s="62"/>
      <c r="G13" s="62"/>
      <c r="H13" s="62"/>
      <c r="I13" s="62"/>
      <c r="J13" s="104"/>
    </row>
    <row r="14" spans="1:12" ht="18.75">
      <c r="B14" s="60"/>
      <c r="C14" s="57"/>
      <c r="D14" s="86"/>
      <c r="E14" s="61" t="s">
        <v>147</v>
      </c>
      <c r="F14" s="62"/>
      <c r="G14" s="62"/>
      <c r="H14" s="62"/>
      <c r="I14" s="62"/>
      <c r="J14" s="63"/>
    </row>
    <row r="15" spans="1:12" ht="15.75" customHeight="1">
      <c r="B15" s="60"/>
      <c r="C15" s="57"/>
      <c r="D15" s="86"/>
      <c r="E15" s="61" t="s">
        <v>148</v>
      </c>
      <c r="F15" s="62"/>
      <c r="G15" s="62"/>
      <c r="H15" s="62"/>
      <c r="I15" s="62"/>
      <c r="J15" s="63"/>
    </row>
    <row r="16" spans="1:12" ht="15.75" customHeight="1">
      <c r="B16" s="60"/>
      <c r="C16" s="57"/>
      <c r="D16" s="86"/>
      <c r="E16" s="86"/>
      <c r="F16" s="86"/>
      <c r="G16" s="86"/>
      <c r="H16" s="64"/>
      <c r="I16" s="69" t="s">
        <v>109</v>
      </c>
      <c r="J16" s="71"/>
    </row>
    <row r="17" spans="2:10" ht="15.75" customHeight="1">
      <c r="B17" s="60"/>
      <c r="C17" s="57"/>
      <c r="D17" s="86"/>
      <c r="E17" s="86"/>
      <c r="F17" s="86"/>
      <c r="G17" s="86"/>
      <c r="H17" s="72" t="s">
        <v>110</v>
      </c>
      <c r="I17" s="61" t="s">
        <v>129</v>
      </c>
      <c r="J17" s="71"/>
    </row>
    <row r="18" spans="2:10" ht="15.75" customHeight="1">
      <c r="B18" s="60"/>
      <c r="C18" s="57"/>
      <c r="D18" s="86"/>
      <c r="E18" s="86"/>
      <c r="F18" s="86"/>
      <c r="G18" s="86"/>
      <c r="H18" s="72" t="s">
        <v>113</v>
      </c>
      <c r="I18" s="61" t="s">
        <v>133</v>
      </c>
      <c r="J18" s="71"/>
    </row>
    <row r="19" spans="2:10" ht="18.75">
      <c r="B19" s="60"/>
      <c r="C19" s="57"/>
      <c r="D19" s="86"/>
      <c r="E19" s="86"/>
      <c r="F19" s="86"/>
      <c r="G19" s="86"/>
      <c r="H19" s="72" t="s">
        <v>114</v>
      </c>
      <c r="I19" s="61"/>
      <c r="J19" s="71"/>
    </row>
    <row r="20" spans="2:10" ht="18.75">
      <c r="B20" s="60"/>
      <c r="C20" s="57"/>
      <c r="D20" s="86"/>
      <c r="E20" s="86"/>
      <c r="F20" s="86"/>
      <c r="G20" s="86"/>
      <c r="H20" s="72" t="s">
        <v>115</v>
      </c>
      <c r="I20" s="61"/>
      <c r="J20" s="71"/>
    </row>
    <row r="21" spans="2:10" ht="19.5" thickBot="1">
      <c r="B21" s="105"/>
      <c r="C21" s="106"/>
      <c r="D21" s="107"/>
      <c r="E21" s="107"/>
      <c r="F21" s="107"/>
      <c r="G21" s="107"/>
      <c r="H21" s="109"/>
      <c r="I21" s="109"/>
      <c r="J21" s="82"/>
    </row>
    <row r="22" spans="2:10" ht="16.5" thickBot="1">
      <c r="B22" s="57"/>
      <c r="C22" s="57"/>
      <c r="D22" s="57"/>
      <c r="E22" s="57"/>
      <c r="F22" s="57"/>
      <c r="G22" s="57"/>
      <c r="H22" s="57"/>
      <c r="I22" s="57"/>
      <c r="J22" s="57"/>
    </row>
    <row r="23" spans="2:10" ht="15.75" customHeight="1">
      <c r="B23" s="58"/>
      <c r="C23" s="5260">
        <v>18</v>
      </c>
      <c r="D23" s="114" t="s">
        <v>149</v>
      </c>
      <c r="E23" s="5262" t="s">
        <v>150</v>
      </c>
      <c r="F23" s="5263"/>
      <c r="G23" s="5263"/>
      <c r="H23" s="5263"/>
      <c r="I23" s="5263"/>
      <c r="J23" s="5264"/>
    </row>
    <row r="24" spans="2:10" ht="15.75" customHeight="1">
      <c r="B24" s="60"/>
      <c r="C24" s="5261"/>
      <c r="D24" s="115" t="s">
        <v>108</v>
      </c>
      <c r="E24" s="5265"/>
      <c r="F24" s="5266"/>
      <c r="G24" s="5266"/>
      <c r="H24" s="5266"/>
      <c r="I24" s="5266"/>
      <c r="J24" s="5267"/>
    </row>
    <row r="25" spans="2:10" ht="18.75">
      <c r="B25" s="116"/>
      <c r="C25" s="69" t="s">
        <v>109</v>
      </c>
      <c r="D25" s="70"/>
      <c r="E25" s="61" t="s">
        <v>104</v>
      </c>
      <c r="F25" s="62"/>
      <c r="G25" s="62"/>
      <c r="H25" s="62"/>
      <c r="I25" s="117"/>
      <c r="J25" s="118"/>
    </row>
    <row r="26" spans="2:10" ht="18.75">
      <c r="B26" s="119" t="s">
        <v>110</v>
      </c>
      <c r="C26" s="61" t="s">
        <v>151</v>
      </c>
      <c r="D26" s="70"/>
      <c r="E26" s="61" t="s">
        <v>147</v>
      </c>
      <c r="F26" s="62"/>
      <c r="G26" s="62"/>
      <c r="H26" s="62"/>
      <c r="I26" s="117"/>
      <c r="J26" s="118"/>
    </row>
    <row r="27" spans="2:10" ht="18.75">
      <c r="B27" s="119"/>
      <c r="C27" s="61" t="s">
        <v>152</v>
      </c>
      <c r="D27" s="70"/>
      <c r="E27" s="61" t="s">
        <v>106</v>
      </c>
      <c r="F27" s="62"/>
      <c r="G27" s="62"/>
      <c r="H27" s="62"/>
      <c r="I27" s="117"/>
      <c r="J27" s="118"/>
    </row>
    <row r="28" spans="2:10" ht="18.75">
      <c r="B28" s="119" t="s">
        <v>113</v>
      </c>
      <c r="C28" s="61" t="s">
        <v>153</v>
      </c>
      <c r="D28" s="70"/>
      <c r="E28" s="64"/>
      <c r="F28" s="64"/>
      <c r="G28" s="64"/>
      <c r="H28" s="64"/>
      <c r="I28" s="64"/>
      <c r="J28" s="65"/>
    </row>
    <row r="29" spans="2:10" ht="18.75">
      <c r="B29" s="119"/>
      <c r="C29" s="61"/>
      <c r="D29" s="70"/>
      <c r="E29" s="64"/>
      <c r="F29" s="64"/>
      <c r="G29" s="64"/>
      <c r="H29" s="64"/>
      <c r="I29" s="64"/>
      <c r="J29" s="65"/>
    </row>
    <row r="30" spans="2:10" ht="18.75">
      <c r="B30" s="120"/>
      <c r="C30" s="86"/>
      <c r="D30" s="76"/>
      <c r="E30" s="64"/>
      <c r="F30" s="64"/>
      <c r="G30" s="64"/>
      <c r="H30" s="64"/>
      <c r="I30" s="64"/>
      <c r="J30" s="65"/>
    </row>
    <row r="31" spans="2:10" ht="18.75" customHeight="1">
      <c r="B31" s="5233"/>
      <c r="C31" s="66"/>
      <c r="D31" s="121" t="s">
        <v>154</v>
      </c>
      <c r="E31" s="5276">
        <v>19</v>
      </c>
      <c r="G31" s="5238"/>
      <c r="H31" s="66"/>
      <c r="I31" s="121" t="s">
        <v>154</v>
      </c>
      <c r="J31" s="5278">
        <v>21</v>
      </c>
    </row>
    <row r="32" spans="2:10" ht="15.75" customHeight="1">
      <c r="B32" s="5234"/>
      <c r="C32" s="57"/>
      <c r="D32" s="122" t="s">
        <v>108</v>
      </c>
      <c r="E32" s="5277"/>
      <c r="G32" s="5239"/>
      <c r="H32" s="57"/>
      <c r="I32" s="122" t="s">
        <v>108</v>
      </c>
      <c r="J32" s="5279"/>
    </row>
    <row r="33" spans="2:10" ht="15.75" customHeight="1">
      <c r="B33" s="5234"/>
      <c r="C33" s="64"/>
      <c r="D33" s="69" t="s">
        <v>109</v>
      </c>
      <c r="E33" s="70"/>
      <c r="G33" s="5239"/>
      <c r="H33" s="64"/>
      <c r="I33" s="69" t="s">
        <v>109</v>
      </c>
      <c r="J33" s="71"/>
    </row>
    <row r="34" spans="2:10" ht="15.75" customHeight="1">
      <c r="B34" s="5234"/>
      <c r="C34" s="72" t="s">
        <v>110</v>
      </c>
      <c r="D34" s="61" t="s">
        <v>155</v>
      </c>
      <c r="E34" s="73"/>
      <c r="G34" s="5239"/>
      <c r="H34" s="72" t="s">
        <v>110</v>
      </c>
      <c r="I34" s="61" t="s">
        <v>156</v>
      </c>
      <c r="J34" s="65"/>
    </row>
    <row r="35" spans="2:10" ht="15.75" customHeight="1">
      <c r="B35" s="5234"/>
      <c r="C35" s="72" t="s">
        <v>113</v>
      </c>
      <c r="D35" s="61" t="s">
        <v>157</v>
      </c>
      <c r="E35" s="73"/>
      <c r="G35" s="5239"/>
      <c r="H35" s="72" t="s">
        <v>113</v>
      </c>
      <c r="I35" s="61"/>
      <c r="J35" s="65"/>
    </row>
    <row r="36" spans="2:10" ht="15.75" customHeight="1">
      <c r="B36" s="5234"/>
      <c r="C36" s="72" t="s">
        <v>114</v>
      </c>
      <c r="D36" s="61"/>
      <c r="E36" s="73"/>
      <c r="G36" s="5239"/>
      <c r="H36" s="72" t="s">
        <v>114</v>
      </c>
      <c r="I36" s="61"/>
      <c r="J36" s="65"/>
    </row>
    <row r="37" spans="2:10" ht="18.75">
      <c r="B37" s="5234"/>
      <c r="C37" s="72" t="s">
        <v>115</v>
      </c>
      <c r="D37" s="61"/>
      <c r="E37" s="73"/>
      <c r="G37" s="5239"/>
      <c r="H37" s="72" t="s">
        <v>115</v>
      </c>
      <c r="I37" s="61"/>
      <c r="J37" s="65"/>
    </row>
    <row r="38" spans="2:10" ht="16.5" customHeight="1">
      <c r="B38" s="5235"/>
      <c r="C38" s="74"/>
      <c r="D38" s="75"/>
      <c r="E38" s="76"/>
      <c r="G38" s="5240"/>
      <c r="H38" s="74"/>
      <c r="I38" s="75"/>
      <c r="J38" s="77"/>
    </row>
    <row r="39" spans="2:10" ht="18.75" customHeight="1">
      <c r="B39" s="5233"/>
      <c r="C39" s="66"/>
      <c r="D39" s="121" t="s">
        <v>154</v>
      </c>
      <c r="E39" s="5276">
        <v>20</v>
      </c>
      <c r="G39" s="5238"/>
      <c r="H39" s="66"/>
      <c r="I39" s="121" t="s">
        <v>154</v>
      </c>
      <c r="J39" s="5278">
        <v>22</v>
      </c>
    </row>
    <row r="40" spans="2:10" ht="15.75" customHeight="1">
      <c r="B40" s="5234"/>
      <c r="C40" s="57"/>
      <c r="D40" s="122" t="s">
        <v>108</v>
      </c>
      <c r="E40" s="5277"/>
      <c r="G40" s="5239"/>
      <c r="H40" s="57"/>
      <c r="I40" s="122" t="s">
        <v>108</v>
      </c>
      <c r="J40" s="5279"/>
    </row>
    <row r="41" spans="2:10" ht="15.75" customHeight="1">
      <c r="B41" s="5234"/>
      <c r="C41" s="64"/>
      <c r="D41" s="69" t="s">
        <v>109</v>
      </c>
      <c r="E41" s="70"/>
      <c r="G41" s="5239"/>
      <c r="H41" s="64"/>
      <c r="I41" s="69" t="s">
        <v>109</v>
      </c>
      <c r="J41" s="71"/>
    </row>
    <row r="42" spans="2:10" ht="15.75" customHeight="1">
      <c r="B42" s="5234"/>
      <c r="C42" s="72" t="s">
        <v>110</v>
      </c>
      <c r="D42" s="61" t="s">
        <v>158</v>
      </c>
      <c r="E42" s="73"/>
      <c r="G42" s="5239"/>
      <c r="H42" s="72" t="s">
        <v>110</v>
      </c>
      <c r="I42" s="61" t="s">
        <v>159</v>
      </c>
      <c r="J42" s="65"/>
    </row>
    <row r="43" spans="2:10" ht="15.75" customHeight="1">
      <c r="B43" s="5234"/>
      <c r="C43" s="72" t="s">
        <v>113</v>
      </c>
      <c r="D43" s="61"/>
      <c r="E43" s="73"/>
      <c r="G43" s="5239"/>
      <c r="H43" s="72" t="s">
        <v>113</v>
      </c>
      <c r="I43" s="61" t="s">
        <v>160</v>
      </c>
      <c r="J43" s="65"/>
    </row>
    <row r="44" spans="2:10" ht="15.75" customHeight="1">
      <c r="B44" s="5234"/>
      <c r="C44" s="72" t="s">
        <v>114</v>
      </c>
      <c r="D44" s="61"/>
      <c r="E44" s="73"/>
      <c r="G44" s="5239"/>
      <c r="H44" s="72" t="s">
        <v>114</v>
      </c>
      <c r="I44" s="61" t="s">
        <v>161</v>
      </c>
      <c r="J44" s="65"/>
    </row>
    <row r="45" spans="2:10" ht="18.75">
      <c r="B45" s="5234"/>
      <c r="C45" s="72" t="s">
        <v>115</v>
      </c>
      <c r="D45" s="61"/>
      <c r="E45" s="73"/>
      <c r="G45" s="5239"/>
      <c r="H45" s="72" t="s">
        <v>115</v>
      </c>
      <c r="I45" s="61"/>
      <c r="J45" s="65"/>
    </row>
    <row r="46" spans="2:10" ht="16.5" customHeight="1" thickBot="1">
      <c r="B46" s="5243"/>
      <c r="C46" s="78"/>
      <c r="D46" s="79"/>
      <c r="E46" s="80"/>
      <c r="F46" s="81"/>
      <c r="G46" s="5244"/>
      <c r="H46" s="78"/>
      <c r="I46" s="79"/>
      <c r="J46" s="82"/>
    </row>
    <row r="47" spans="2:10" ht="16.5" thickBot="1"/>
    <row r="48" spans="2:10" ht="15.75" customHeight="1">
      <c r="B48" s="58"/>
      <c r="C48" s="59"/>
      <c r="D48" s="59"/>
      <c r="E48" s="5262" t="s">
        <v>162</v>
      </c>
      <c r="F48" s="5263"/>
      <c r="G48" s="5263"/>
      <c r="H48" s="5263"/>
      <c r="I48" s="5263"/>
      <c r="J48" s="5264"/>
    </row>
    <row r="49" spans="2:10" ht="15.75" customHeight="1">
      <c r="B49" s="60"/>
      <c r="C49" s="57"/>
      <c r="D49" s="57"/>
      <c r="E49" s="5265"/>
      <c r="F49" s="5266"/>
      <c r="G49" s="5266"/>
      <c r="H49" s="5266"/>
      <c r="I49" s="5266"/>
      <c r="J49" s="5267"/>
    </row>
    <row r="50" spans="2:10" ht="18.75">
      <c r="B50" s="60"/>
      <c r="C50" s="57"/>
      <c r="D50" s="57"/>
      <c r="E50" s="61" t="s">
        <v>104</v>
      </c>
      <c r="F50" s="62"/>
      <c r="G50" s="62"/>
      <c r="H50" s="117"/>
      <c r="I50" s="117"/>
      <c r="J50" s="118"/>
    </row>
    <row r="51" spans="2:10" ht="18.75">
      <c r="B51" s="60"/>
      <c r="C51" s="57"/>
      <c r="D51" s="57"/>
      <c r="E51" s="61" t="s">
        <v>147</v>
      </c>
      <c r="F51" s="62"/>
      <c r="G51" s="62"/>
      <c r="H51" s="117"/>
      <c r="I51" s="117"/>
      <c r="J51" s="118"/>
    </row>
    <row r="52" spans="2:10" ht="18.75">
      <c r="B52" s="60"/>
      <c r="C52" s="57"/>
      <c r="D52" s="57"/>
      <c r="E52" s="61" t="s">
        <v>106</v>
      </c>
      <c r="F52" s="62"/>
      <c r="G52" s="62"/>
      <c r="H52" s="117"/>
      <c r="I52" s="117"/>
      <c r="J52" s="118"/>
    </row>
    <row r="53" spans="2:10" ht="18.75">
      <c r="B53" s="60"/>
      <c r="C53" s="57"/>
      <c r="D53" s="57"/>
      <c r="E53" s="64"/>
      <c r="F53" s="64"/>
      <c r="G53" s="64"/>
      <c r="H53" s="64"/>
      <c r="I53" s="64"/>
      <c r="J53" s="65"/>
    </row>
    <row r="54" spans="2:10" ht="18.75">
      <c r="B54" s="60"/>
      <c r="C54" s="57"/>
      <c r="D54" s="57"/>
      <c r="E54" s="64"/>
      <c r="F54" s="64"/>
      <c r="G54" s="64"/>
      <c r="H54" s="64"/>
      <c r="I54" s="64"/>
      <c r="J54" s="65"/>
    </row>
    <row r="55" spans="2:10" ht="18.75">
      <c r="B55" s="83"/>
      <c r="C55" s="84"/>
      <c r="D55" s="84"/>
      <c r="E55" s="85"/>
      <c r="F55" s="86"/>
      <c r="G55" s="85"/>
      <c r="H55" s="85"/>
      <c r="I55" s="85"/>
      <c r="J55" s="77"/>
    </row>
    <row r="56" spans="2:10" ht="18.75" customHeight="1">
      <c r="B56" s="5233"/>
      <c r="C56" s="66"/>
      <c r="D56" s="121" t="s">
        <v>154</v>
      </c>
      <c r="E56" s="5276">
        <v>23</v>
      </c>
      <c r="F56" s="87"/>
      <c r="G56" s="5238"/>
      <c r="H56" s="66"/>
      <c r="I56" s="121" t="s">
        <v>154</v>
      </c>
      <c r="J56" s="5276">
        <v>25</v>
      </c>
    </row>
    <row r="57" spans="2:10" ht="15.75" customHeight="1">
      <c r="B57" s="5234"/>
      <c r="C57" s="57"/>
      <c r="D57" s="122" t="s">
        <v>108</v>
      </c>
      <c r="E57" s="5277"/>
      <c r="G57" s="5239"/>
      <c r="H57" s="57"/>
      <c r="I57" s="122" t="s">
        <v>108</v>
      </c>
      <c r="J57" s="5277"/>
    </row>
    <row r="58" spans="2:10" ht="15.75" customHeight="1">
      <c r="B58" s="5234"/>
      <c r="C58" s="64"/>
      <c r="D58" s="69" t="s">
        <v>109</v>
      </c>
      <c r="E58" s="70"/>
      <c r="G58" s="5239"/>
      <c r="H58" s="64"/>
      <c r="I58" s="69" t="s">
        <v>109</v>
      </c>
      <c r="J58" s="71"/>
    </row>
    <row r="59" spans="2:10" ht="15.75" customHeight="1">
      <c r="B59" s="5234"/>
      <c r="C59" s="72" t="s">
        <v>110</v>
      </c>
      <c r="D59" s="61" t="s">
        <v>163</v>
      </c>
      <c r="E59" s="73"/>
      <c r="G59" s="5239"/>
      <c r="H59" s="72" t="s">
        <v>110</v>
      </c>
      <c r="I59" s="61" t="s">
        <v>164</v>
      </c>
      <c r="J59" s="65"/>
    </row>
    <row r="60" spans="2:10" ht="15.75" customHeight="1">
      <c r="B60" s="5234"/>
      <c r="C60" s="72" t="s">
        <v>113</v>
      </c>
      <c r="D60" s="61"/>
      <c r="E60" s="73"/>
      <c r="G60" s="5239"/>
      <c r="H60" s="72" t="s">
        <v>113</v>
      </c>
      <c r="I60" s="61"/>
      <c r="J60" s="65"/>
    </row>
    <row r="61" spans="2:10" ht="15.75" customHeight="1">
      <c r="B61" s="5234"/>
      <c r="C61" s="72" t="s">
        <v>114</v>
      </c>
      <c r="D61" s="61"/>
      <c r="E61" s="73"/>
      <c r="G61" s="5239"/>
      <c r="H61" s="72" t="s">
        <v>114</v>
      </c>
      <c r="I61" s="61"/>
      <c r="J61" s="65"/>
    </row>
    <row r="62" spans="2:10" ht="18.75">
      <c r="B62" s="5234"/>
      <c r="C62" s="72" t="s">
        <v>115</v>
      </c>
      <c r="D62" s="61"/>
      <c r="E62" s="73"/>
      <c r="G62" s="5239"/>
      <c r="H62" s="72" t="s">
        <v>115</v>
      </c>
      <c r="I62" s="61"/>
      <c r="J62" s="65"/>
    </row>
    <row r="63" spans="2:10" ht="16.5" customHeight="1">
      <c r="B63" s="5235"/>
      <c r="C63" s="74"/>
      <c r="D63" s="75"/>
      <c r="E63" s="76"/>
      <c r="G63" s="5240"/>
      <c r="H63" s="74"/>
      <c r="I63" s="75"/>
      <c r="J63" s="77"/>
    </row>
    <row r="64" spans="2:10" ht="18.75" customHeight="1">
      <c r="B64" s="5233"/>
      <c r="C64" s="66"/>
      <c r="D64" s="121" t="s">
        <v>154</v>
      </c>
      <c r="E64" s="5276">
        <v>24</v>
      </c>
      <c r="G64" s="5238"/>
      <c r="H64" s="66"/>
      <c r="I64" s="121" t="s">
        <v>154</v>
      </c>
      <c r="J64" s="5276">
        <v>26</v>
      </c>
    </row>
    <row r="65" spans="2:10" ht="15.75" customHeight="1">
      <c r="B65" s="5234"/>
      <c r="C65" s="57"/>
      <c r="D65" s="122" t="s">
        <v>108</v>
      </c>
      <c r="E65" s="5277"/>
      <c r="G65" s="5239"/>
      <c r="H65" s="57"/>
      <c r="I65" s="122" t="s">
        <v>108</v>
      </c>
      <c r="J65" s="5277"/>
    </row>
    <row r="66" spans="2:10" ht="15.75" customHeight="1">
      <c r="B66" s="5234"/>
      <c r="C66" s="64"/>
      <c r="D66" s="69" t="s">
        <v>109</v>
      </c>
      <c r="E66" s="70"/>
      <c r="G66" s="5239"/>
      <c r="H66" s="64"/>
      <c r="I66" s="69" t="s">
        <v>109</v>
      </c>
      <c r="J66" s="71"/>
    </row>
    <row r="67" spans="2:10" ht="15.75" customHeight="1">
      <c r="B67" s="5234"/>
      <c r="C67" s="72" t="s">
        <v>110</v>
      </c>
      <c r="D67" s="61" t="s">
        <v>165</v>
      </c>
      <c r="E67" s="73"/>
      <c r="G67" s="5239"/>
      <c r="H67" s="72" t="s">
        <v>110</v>
      </c>
      <c r="I67" s="61" t="s">
        <v>166</v>
      </c>
      <c r="J67" s="65"/>
    </row>
    <row r="68" spans="2:10" ht="15.75" customHeight="1">
      <c r="B68" s="5234"/>
      <c r="C68" s="72" t="s">
        <v>113</v>
      </c>
      <c r="D68" s="61" t="s">
        <v>167</v>
      </c>
      <c r="E68" s="73"/>
      <c r="G68" s="5239"/>
      <c r="H68" s="72" t="s">
        <v>113</v>
      </c>
      <c r="I68" s="61"/>
      <c r="J68" s="65"/>
    </row>
    <row r="69" spans="2:10" ht="15.75" customHeight="1">
      <c r="B69" s="5234"/>
      <c r="C69" s="72" t="s">
        <v>114</v>
      </c>
      <c r="D69" s="61" t="s">
        <v>168</v>
      </c>
      <c r="E69" s="73"/>
      <c r="G69" s="5239"/>
      <c r="H69" s="72" t="s">
        <v>114</v>
      </c>
      <c r="I69" s="61"/>
      <c r="J69" s="65"/>
    </row>
    <row r="70" spans="2:10" ht="18.75">
      <c r="B70" s="5234"/>
      <c r="C70" s="72" t="s">
        <v>115</v>
      </c>
      <c r="D70" s="61" t="s">
        <v>169</v>
      </c>
      <c r="E70" s="73"/>
      <c r="G70" s="5239"/>
      <c r="H70" s="72" t="s">
        <v>115</v>
      </c>
      <c r="I70" s="61"/>
      <c r="J70" s="65"/>
    </row>
    <row r="71" spans="2:10" ht="16.5" customHeight="1" thickBot="1">
      <c r="B71" s="5243"/>
      <c r="C71" s="100"/>
      <c r="D71" s="101"/>
      <c r="E71" s="102"/>
      <c r="F71" s="81"/>
      <c r="G71" s="5244"/>
      <c r="H71" s="100"/>
      <c r="I71" s="101"/>
      <c r="J71" s="123"/>
    </row>
    <row r="72" spans="2:10" ht="16.5" thickBot="1"/>
    <row r="73" spans="2:10" ht="15.75" customHeight="1">
      <c r="B73" s="58"/>
      <c r="C73" s="59"/>
      <c r="D73" s="59"/>
      <c r="E73" s="5263" t="s">
        <v>170</v>
      </c>
      <c r="F73" s="5263"/>
      <c r="G73" s="5263"/>
      <c r="H73" s="5263"/>
      <c r="I73" s="5263"/>
      <c r="J73" s="5274">
        <v>27</v>
      </c>
    </row>
    <row r="74" spans="2:10" ht="15.75" customHeight="1">
      <c r="B74" s="60"/>
      <c r="C74" s="57"/>
      <c r="D74" s="57"/>
      <c r="E74" s="5266"/>
      <c r="F74" s="5266"/>
      <c r="G74" s="5266"/>
      <c r="H74" s="5266"/>
      <c r="I74" s="5266"/>
      <c r="J74" s="5275"/>
    </row>
    <row r="75" spans="2:10" ht="18.75">
      <c r="B75" s="60"/>
      <c r="C75" s="57"/>
      <c r="D75" s="57"/>
      <c r="E75" s="61" t="s">
        <v>171</v>
      </c>
      <c r="F75" s="62"/>
      <c r="G75" s="62"/>
      <c r="H75" s="62"/>
      <c r="I75" s="62"/>
      <c r="J75" s="104"/>
    </row>
    <row r="76" spans="2:10" ht="18.75">
      <c r="B76" s="60"/>
      <c r="C76" s="57"/>
      <c r="D76" s="57"/>
      <c r="E76" s="61" t="s">
        <v>147</v>
      </c>
      <c r="F76" s="62"/>
      <c r="G76" s="62"/>
      <c r="H76" s="62"/>
      <c r="I76" s="62"/>
      <c r="J76" s="63"/>
    </row>
    <row r="77" spans="2:10" ht="15.75" customHeight="1">
      <c r="B77" s="60"/>
      <c r="C77" s="57"/>
      <c r="D77" s="57"/>
      <c r="E77" s="61" t="s">
        <v>172</v>
      </c>
      <c r="F77" s="62"/>
      <c r="G77" s="62"/>
      <c r="H77" s="62"/>
      <c r="I77" s="62"/>
      <c r="J77" s="63"/>
    </row>
    <row r="78" spans="2:10" ht="15.75" customHeight="1">
      <c r="B78" s="60"/>
      <c r="C78" s="57"/>
      <c r="D78" s="57"/>
      <c r="E78" s="86"/>
      <c r="F78" s="86"/>
      <c r="G78" s="86"/>
      <c r="H78" s="64"/>
      <c r="I78" s="69"/>
      <c r="J78" s="65"/>
    </row>
    <row r="79" spans="2:10" ht="15.75" customHeight="1">
      <c r="B79" s="60"/>
      <c r="C79" s="57"/>
      <c r="D79" s="57"/>
      <c r="E79" s="86"/>
      <c r="F79" s="86"/>
      <c r="G79" s="86"/>
      <c r="H79" s="72" t="s">
        <v>110</v>
      </c>
      <c r="I79" s="61" t="s">
        <v>129</v>
      </c>
      <c r="J79" s="65"/>
    </row>
    <row r="80" spans="2:10" ht="15.75" customHeight="1">
      <c r="B80" s="60"/>
      <c r="C80" s="57"/>
      <c r="D80" s="57"/>
      <c r="E80" s="86"/>
      <c r="F80" s="86"/>
      <c r="G80" s="86"/>
      <c r="H80" s="72" t="s">
        <v>113</v>
      </c>
      <c r="I80" s="61"/>
      <c r="J80" s="65"/>
    </row>
    <row r="81" spans="2:10" ht="18.75">
      <c r="B81" s="60"/>
      <c r="C81" s="57"/>
      <c r="D81" s="57"/>
      <c r="E81" s="86"/>
      <c r="F81" s="86"/>
      <c r="G81" s="86"/>
      <c r="H81" s="72" t="s">
        <v>114</v>
      </c>
      <c r="I81" s="61"/>
      <c r="J81" s="65"/>
    </row>
    <row r="82" spans="2:10" ht="18.75">
      <c r="B82" s="60"/>
      <c r="C82" s="57"/>
      <c r="D82" s="57"/>
      <c r="E82" s="86"/>
      <c r="F82" s="86"/>
      <c r="G82" s="86"/>
      <c r="H82" s="72" t="s">
        <v>115</v>
      </c>
      <c r="I82" s="61"/>
      <c r="J82" s="65"/>
    </row>
    <row r="83" spans="2:10" ht="19.5" thickBot="1">
      <c r="B83" s="105"/>
      <c r="C83" s="106"/>
      <c r="D83" s="106"/>
      <c r="E83" s="107"/>
      <c r="F83" s="107"/>
      <c r="G83" s="107"/>
      <c r="H83" s="108"/>
      <c r="I83" s="108"/>
      <c r="J83" s="103"/>
    </row>
    <row r="84" spans="2:10" ht="16.5" thickBot="1"/>
    <row r="85" spans="2:10" ht="15.75" customHeight="1">
      <c r="B85" s="58"/>
      <c r="C85" s="59"/>
      <c r="D85" s="59"/>
      <c r="E85" s="5272" t="s">
        <v>173</v>
      </c>
      <c r="F85" s="5272"/>
      <c r="G85" s="5272"/>
      <c r="H85" s="5272"/>
      <c r="I85" s="5272"/>
      <c r="J85" s="5274">
        <v>28</v>
      </c>
    </row>
    <row r="86" spans="2:10" ht="15.75" customHeight="1">
      <c r="B86" s="60"/>
      <c r="C86" s="57"/>
      <c r="D86" s="57"/>
      <c r="E86" s="5273"/>
      <c r="F86" s="5273"/>
      <c r="G86" s="5273"/>
      <c r="H86" s="5273"/>
      <c r="I86" s="5273"/>
      <c r="J86" s="5275"/>
    </row>
    <row r="87" spans="2:10" ht="18.75">
      <c r="B87" s="60"/>
      <c r="C87" s="57"/>
      <c r="D87" s="57"/>
      <c r="E87" s="61" t="s">
        <v>171</v>
      </c>
      <c r="F87" s="62"/>
      <c r="G87" s="62"/>
      <c r="H87" s="62"/>
      <c r="I87" s="62"/>
      <c r="J87" s="124"/>
    </row>
    <row r="88" spans="2:10" ht="18.75">
      <c r="B88" s="60"/>
      <c r="C88" s="57"/>
      <c r="D88" s="57"/>
      <c r="E88" s="61" t="s">
        <v>147</v>
      </c>
      <c r="F88" s="62"/>
      <c r="G88" s="62"/>
      <c r="H88" s="62"/>
      <c r="I88" s="62"/>
      <c r="J88" s="125"/>
    </row>
    <row r="89" spans="2:10" ht="15.75" customHeight="1">
      <c r="B89" s="60"/>
      <c r="C89" s="57"/>
      <c r="D89" s="57"/>
      <c r="E89" s="61" t="s">
        <v>106</v>
      </c>
      <c r="F89" s="62"/>
      <c r="G89" s="62"/>
      <c r="H89" s="62"/>
      <c r="I89" s="62"/>
      <c r="J89" s="125"/>
    </row>
    <row r="90" spans="2:10" ht="15.75" customHeight="1">
      <c r="B90" s="60"/>
      <c r="C90" s="57"/>
      <c r="D90" s="57"/>
      <c r="E90" s="86"/>
      <c r="F90" s="86"/>
      <c r="G90" s="86"/>
      <c r="H90" s="64"/>
      <c r="I90" s="69" t="s">
        <v>174</v>
      </c>
      <c r="J90" s="91"/>
    </row>
    <row r="91" spans="2:10" ht="15.75" customHeight="1">
      <c r="B91" s="60"/>
      <c r="C91" s="57"/>
      <c r="D91" s="57"/>
      <c r="E91" s="57"/>
      <c r="F91" s="57"/>
      <c r="G91" s="57"/>
      <c r="H91" s="72" t="s">
        <v>110</v>
      </c>
      <c r="I91" s="61" t="s">
        <v>175</v>
      </c>
      <c r="J91" s="71"/>
    </row>
    <row r="92" spans="2:10" ht="15.75" customHeight="1">
      <c r="B92" s="60"/>
      <c r="C92" s="57"/>
      <c r="D92" s="57"/>
      <c r="E92" s="57"/>
      <c r="F92" s="57"/>
      <c r="G92" s="57"/>
      <c r="H92" s="72" t="s">
        <v>113</v>
      </c>
      <c r="I92" s="61"/>
      <c r="J92" s="71"/>
    </row>
    <row r="93" spans="2:10" ht="18.75">
      <c r="B93" s="60"/>
      <c r="C93" s="57"/>
      <c r="D93" s="57"/>
      <c r="E93" s="57"/>
      <c r="F93" s="57"/>
      <c r="G93" s="57"/>
      <c r="H93" s="72" t="s">
        <v>114</v>
      </c>
      <c r="I93" s="61"/>
      <c r="J93" s="71"/>
    </row>
    <row r="94" spans="2:10" ht="18.75">
      <c r="B94" s="60"/>
      <c r="C94" s="57"/>
      <c r="D94" s="57"/>
      <c r="E94" s="57"/>
      <c r="F94" s="57"/>
      <c r="G94" s="57"/>
      <c r="H94" s="72" t="s">
        <v>115</v>
      </c>
      <c r="I94" s="61"/>
      <c r="J94" s="71"/>
    </row>
    <row r="95" spans="2:10" ht="16.5" thickBot="1">
      <c r="B95" s="105"/>
      <c r="C95" s="106"/>
      <c r="D95" s="106"/>
      <c r="E95" s="106"/>
      <c r="F95" s="106"/>
      <c r="G95" s="106"/>
      <c r="H95" s="81"/>
      <c r="I95" s="81"/>
      <c r="J95" s="123"/>
    </row>
  </sheetData>
  <mergeCells count="36">
    <mergeCell ref="E73:I74"/>
    <mergeCell ref="J73:J74"/>
    <mergeCell ref="E85:I86"/>
    <mergeCell ref="J85:J86"/>
    <mergeCell ref="E48:J49"/>
    <mergeCell ref="B56:B63"/>
    <mergeCell ref="E56:E57"/>
    <mergeCell ref="G56:G63"/>
    <mergeCell ref="J56:J57"/>
    <mergeCell ref="B64:B71"/>
    <mergeCell ref="E64:E65"/>
    <mergeCell ref="G64:G71"/>
    <mergeCell ref="J64:J65"/>
    <mergeCell ref="B31:B38"/>
    <mergeCell ref="E31:E32"/>
    <mergeCell ref="G31:G38"/>
    <mergeCell ref="J31:J32"/>
    <mergeCell ref="B39:B46"/>
    <mergeCell ref="E39:E40"/>
    <mergeCell ref="G39:G46"/>
    <mergeCell ref="J39:J40"/>
    <mergeCell ref="C23:C24"/>
    <mergeCell ref="E23:J24"/>
    <mergeCell ref="B2:C6"/>
    <mergeCell ref="D2:H4"/>
    <mergeCell ref="I2:J2"/>
    <mergeCell ref="I3:J3"/>
    <mergeCell ref="I4:J4"/>
    <mergeCell ref="D5:H6"/>
    <mergeCell ref="I5:J5"/>
    <mergeCell ref="I6:J6"/>
    <mergeCell ref="B8:J10"/>
    <mergeCell ref="B11:C12"/>
    <mergeCell ref="D11:D12"/>
    <mergeCell ref="E11:I12"/>
    <mergeCell ref="J11:J12"/>
  </mergeCells>
  <pageMargins left="0.82677165354330717" right="0.23622047244094491" top="0.15748031496062992" bottom="0.19685039370078741" header="0.31496062992125984" footer="0.31496062992125984"/>
  <pageSetup paperSize="9" scale="73" orientation="portrait" r:id="rId1"/>
  <rowBreaks count="1" manualBreakCount="1">
    <brk id="47" max="1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C27984-5C4A-45E6-BD88-661D6F4115A2}">
  <dimension ref="A1:AD64"/>
  <sheetViews>
    <sheetView workbookViewId="0">
      <selection activeCell="AD13" sqref="AD13"/>
    </sheetView>
  </sheetViews>
  <sheetFormatPr baseColWidth="10" defaultRowHeight="15.75"/>
  <cols>
    <col min="1" max="1" width="1.5703125" style="132" customWidth="1"/>
    <col min="2" max="9" width="6.7109375" style="132" customWidth="1"/>
    <col min="10" max="17" width="7.7109375" style="132" customWidth="1"/>
    <col min="18" max="18" width="15.7109375" style="132" customWidth="1"/>
    <col min="19" max="25" width="9.7109375" style="132" customWidth="1"/>
    <col min="26" max="26" width="11.140625" style="132" customWidth="1"/>
    <col min="27" max="27" width="9.7109375" style="132" customWidth="1"/>
    <col min="28" max="28" width="7.28515625" style="132" customWidth="1"/>
    <col min="29" max="16384" width="11.42578125" style="52"/>
  </cols>
  <sheetData>
    <row r="1" spans="1:30">
      <c r="A1" s="51"/>
      <c r="B1" s="51"/>
      <c r="C1" s="51"/>
      <c r="D1" s="51"/>
      <c r="E1" s="51"/>
      <c r="F1" s="51"/>
      <c r="G1" s="51"/>
      <c r="H1" s="51"/>
      <c r="I1" s="51"/>
      <c r="J1" s="51"/>
      <c r="K1" s="51"/>
      <c r="L1" s="51"/>
      <c r="M1" s="51"/>
      <c r="N1" s="51"/>
      <c r="O1" s="51"/>
      <c r="P1" s="51"/>
      <c r="Q1" s="51"/>
      <c r="R1" s="51"/>
      <c r="S1" s="51"/>
      <c r="T1" s="51"/>
      <c r="U1" s="51"/>
      <c r="V1" s="51"/>
      <c r="W1" s="51"/>
      <c r="X1" s="51"/>
      <c r="Y1" s="51"/>
      <c r="Z1" s="51"/>
      <c r="AA1" s="51"/>
      <c r="AB1" s="51"/>
    </row>
    <row r="2" spans="1:30" ht="18.75" customHeight="1">
      <c r="A2" s="51"/>
      <c r="B2" s="5214" t="s">
        <v>98</v>
      </c>
      <c r="C2" s="5215"/>
      <c r="D2" s="5215"/>
      <c r="E2" s="5280"/>
      <c r="F2" s="5287" t="s">
        <v>99</v>
      </c>
      <c r="G2" s="5288"/>
      <c r="H2" s="5288"/>
      <c r="I2" s="5288"/>
      <c r="J2" s="5288"/>
      <c r="K2" s="5288"/>
      <c r="L2" s="5288"/>
      <c r="M2" s="5288"/>
      <c r="N2" s="5288"/>
      <c r="O2" s="5288"/>
      <c r="P2" s="5288"/>
      <c r="Q2" s="5288"/>
      <c r="R2" s="5288"/>
      <c r="S2" s="5288"/>
      <c r="T2" s="5288"/>
      <c r="U2" s="5288"/>
      <c r="V2" s="5288"/>
      <c r="W2" s="5288"/>
      <c r="X2" s="5289"/>
      <c r="Y2" s="5293" t="s">
        <v>2</v>
      </c>
      <c r="Z2" s="5293"/>
      <c r="AA2" s="5293"/>
      <c r="AB2" s="5223"/>
      <c r="AD2" s="5091" t="s">
        <v>6538</v>
      </c>
    </row>
    <row r="3" spans="1:30" ht="18.75" customHeight="1">
      <c r="A3" s="51"/>
      <c r="B3" s="5281"/>
      <c r="C3" s="5282"/>
      <c r="D3" s="5282"/>
      <c r="E3" s="5283"/>
      <c r="F3" s="5290"/>
      <c r="G3" s="5291"/>
      <c r="H3" s="5291"/>
      <c r="I3" s="5291"/>
      <c r="J3" s="5291"/>
      <c r="K3" s="5291"/>
      <c r="L3" s="5291"/>
      <c r="M3" s="5291"/>
      <c r="N3" s="5291"/>
      <c r="O3" s="5291"/>
      <c r="P3" s="5291"/>
      <c r="Q3" s="5291"/>
      <c r="R3" s="5291"/>
      <c r="S3" s="5291"/>
      <c r="T3" s="5291"/>
      <c r="U3" s="5291"/>
      <c r="V3" s="5291"/>
      <c r="W3" s="5291"/>
      <c r="X3" s="5292"/>
      <c r="Y3" s="5294" t="s">
        <v>47</v>
      </c>
      <c r="Z3" s="5294"/>
      <c r="AA3" s="5294"/>
      <c r="AB3" s="5225"/>
    </row>
    <row r="4" spans="1:30" ht="15.75" customHeight="1">
      <c r="A4" s="51"/>
      <c r="B4" s="5281"/>
      <c r="C4" s="5282"/>
      <c r="D4" s="5282"/>
      <c r="E4" s="5283"/>
      <c r="F4" s="5290"/>
      <c r="G4" s="5291"/>
      <c r="H4" s="5291"/>
      <c r="I4" s="5291"/>
      <c r="J4" s="5291"/>
      <c r="K4" s="5291"/>
      <c r="L4" s="5291"/>
      <c r="M4" s="5291"/>
      <c r="N4" s="5291"/>
      <c r="O4" s="5291"/>
      <c r="P4" s="5291"/>
      <c r="Q4" s="5291"/>
      <c r="R4" s="5291"/>
      <c r="S4" s="5291"/>
      <c r="T4" s="5291"/>
      <c r="U4" s="5291"/>
      <c r="V4" s="5291"/>
      <c r="W4" s="5291"/>
      <c r="X4" s="5292"/>
      <c r="Y4" s="5295" t="s">
        <v>100</v>
      </c>
      <c r="Z4" s="5295"/>
      <c r="AA4" s="5295"/>
      <c r="AB4" s="5269"/>
    </row>
    <row r="5" spans="1:30" ht="15.75" customHeight="1">
      <c r="A5" s="51"/>
      <c r="B5" s="5281"/>
      <c r="C5" s="5282"/>
      <c r="D5" s="5282"/>
      <c r="E5" s="5283"/>
      <c r="F5" s="5290" t="s">
        <v>176</v>
      </c>
      <c r="G5" s="5291"/>
      <c r="H5" s="5291"/>
      <c r="I5" s="5291"/>
      <c r="J5" s="5291"/>
      <c r="K5" s="5291"/>
      <c r="L5" s="5291"/>
      <c r="M5" s="5291"/>
      <c r="N5" s="5291"/>
      <c r="O5" s="5291"/>
      <c r="P5" s="5291"/>
      <c r="Q5" s="5291"/>
      <c r="R5" s="5291"/>
      <c r="S5" s="5291"/>
      <c r="T5" s="5291"/>
      <c r="U5" s="5291"/>
      <c r="V5" s="5291"/>
      <c r="W5" s="5291"/>
      <c r="X5" s="5292"/>
      <c r="Y5" s="5174" t="s">
        <v>50</v>
      </c>
      <c r="Z5" s="5174"/>
      <c r="AA5" s="5174"/>
      <c r="AB5" s="5175"/>
    </row>
    <row r="6" spans="1:30" ht="15.75" customHeight="1">
      <c r="A6" s="51"/>
      <c r="B6" s="5284"/>
      <c r="C6" s="5285"/>
      <c r="D6" s="5285"/>
      <c r="E6" s="5286"/>
      <c r="F6" s="5296"/>
      <c r="G6" s="5297"/>
      <c r="H6" s="5297"/>
      <c r="I6" s="5297"/>
      <c r="J6" s="5297"/>
      <c r="K6" s="5297"/>
      <c r="L6" s="5297"/>
      <c r="M6" s="5297"/>
      <c r="N6" s="5297"/>
      <c r="O6" s="5297"/>
      <c r="P6" s="5297"/>
      <c r="Q6" s="5297"/>
      <c r="R6" s="5297"/>
      <c r="S6" s="5297"/>
      <c r="T6" s="5297"/>
      <c r="U6" s="5297"/>
      <c r="V6" s="5297"/>
      <c r="W6" s="5297"/>
      <c r="X6" s="5298"/>
      <c r="Y6" s="5299" t="s">
        <v>51</v>
      </c>
      <c r="Z6" s="5299"/>
      <c r="AA6" s="5299"/>
      <c r="AB6" s="5300"/>
    </row>
    <row r="7" spans="1:30">
      <c r="A7" s="51"/>
      <c r="B7" s="126" t="s">
        <v>52</v>
      </c>
      <c r="C7" s="127" t="str">
        <f ca="1">CELL("nomfichier")</f>
        <v>D:\Données\1.UPRT\0-UPRT.fait\1-UPRT.FR-SITE-WEB\ff-fiches-fabrications\ff.fiches.fabrication.2023\ffr.restaurant.2023\[S_SOYEZ.CREATIFS.xlsx]Divers</v>
      </c>
      <c r="D7" s="128"/>
      <c r="E7" s="128"/>
      <c r="F7" s="128"/>
      <c r="G7" s="128"/>
      <c r="H7" s="128"/>
      <c r="I7" s="129"/>
      <c r="J7" s="129"/>
      <c r="K7" s="130" t="s">
        <v>53</v>
      </c>
      <c r="L7" s="129"/>
      <c r="M7" s="129"/>
      <c r="N7" s="129"/>
      <c r="O7" s="129"/>
      <c r="P7" s="129"/>
      <c r="Q7" s="129"/>
      <c r="R7" s="129"/>
      <c r="S7" s="129"/>
      <c r="T7" s="129"/>
      <c r="U7" s="129"/>
      <c r="V7" s="129"/>
      <c r="W7" s="129"/>
      <c r="X7" s="129"/>
      <c r="Y7" s="128"/>
      <c r="Z7" s="129"/>
      <c r="AA7" s="129"/>
      <c r="AB7" s="131"/>
    </row>
    <row r="8" spans="1:30" ht="16.5" thickBot="1">
      <c r="H8" s="133"/>
      <c r="I8" s="133"/>
      <c r="J8" s="133"/>
      <c r="K8" s="133"/>
      <c r="L8" s="133"/>
      <c r="M8" s="133"/>
      <c r="N8" s="133"/>
      <c r="O8" s="133"/>
      <c r="P8" s="133"/>
      <c r="Q8" s="133"/>
      <c r="R8" s="133"/>
      <c r="S8" s="133"/>
      <c r="T8" s="133"/>
      <c r="U8" s="133"/>
      <c r="V8" s="133"/>
      <c r="W8" s="133"/>
      <c r="X8" s="133"/>
      <c r="Y8" s="133"/>
      <c r="Z8" s="133"/>
      <c r="AA8" s="133"/>
      <c r="AB8" s="133"/>
    </row>
    <row r="9" spans="1:30">
      <c r="A9" s="134"/>
      <c r="B9" s="135"/>
      <c r="C9" s="136"/>
      <c r="D9" s="136"/>
      <c r="E9" s="136"/>
      <c r="F9" s="136"/>
      <c r="G9" s="136"/>
      <c r="H9" s="137"/>
      <c r="I9" s="136"/>
      <c r="J9" s="136"/>
      <c r="K9" s="136"/>
      <c r="L9" s="136"/>
      <c r="M9" s="136"/>
      <c r="N9" s="5301" t="s">
        <v>177</v>
      </c>
      <c r="O9" s="5301"/>
      <c r="P9" s="5302"/>
      <c r="Q9" s="5305" t="s">
        <v>178</v>
      </c>
      <c r="R9" s="5306"/>
      <c r="S9" s="5306"/>
      <c r="T9" s="5306"/>
      <c r="U9" s="5307"/>
      <c r="V9" s="5311" t="s">
        <v>179</v>
      </c>
      <c r="W9" s="5312"/>
      <c r="X9" s="5313"/>
      <c r="Y9" s="138"/>
      <c r="Z9" s="5317" t="s">
        <v>180</v>
      </c>
      <c r="AA9" s="5307"/>
      <c r="AB9" s="5319" t="s">
        <v>181</v>
      </c>
    </row>
    <row r="10" spans="1:30">
      <c r="A10" s="134"/>
      <c r="B10" s="139"/>
      <c r="C10" s="140"/>
      <c r="D10" s="140"/>
      <c r="E10" s="140"/>
      <c r="F10" s="140"/>
      <c r="G10" s="140"/>
      <c r="H10" s="141"/>
      <c r="I10" s="140"/>
      <c r="J10" s="140"/>
      <c r="K10" s="140"/>
      <c r="L10" s="140"/>
      <c r="M10" s="140"/>
      <c r="N10" s="5303"/>
      <c r="O10" s="5303"/>
      <c r="P10" s="5304"/>
      <c r="Q10" s="5308"/>
      <c r="R10" s="5309"/>
      <c r="S10" s="5309"/>
      <c r="T10" s="5309"/>
      <c r="U10" s="5310"/>
      <c r="V10" s="5314"/>
      <c r="W10" s="5315"/>
      <c r="X10" s="5316"/>
      <c r="Y10" s="142"/>
      <c r="Z10" s="5318"/>
      <c r="AA10" s="5310"/>
      <c r="AB10" s="5320"/>
    </row>
    <row r="11" spans="1:30">
      <c r="A11" s="134"/>
      <c r="B11" s="139"/>
      <c r="C11" s="140"/>
      <c r="D11" s="140"/>
      <c r="E11" s="140"/>
      <c r="F11" s="140"/>
      <c r="G11" s="140"/>
      <c r="H11" s="141"/>
      <c r="I11" s="141"/>
      <c r="J11" s="141"/>
      <c r="K11" s="141"/>
      <c r="L11" s="141"/>
      <c r="M11" s="141"/>
      <c r="N11" s="141"/>
      <c r="O11" s="141"/>
      <c r="P11" s="141"/>
      <c r="Q11" s="143"/>
      <c r="R11" s="144"/>
      <c r="S11" s="144"/>
      <c r="T11" s="144"/>
      <c r="U11" s="144"/>
      <c r="V11" s="144"/>
      <c r="W11" s="144"/>
      <c r="X11" s="144"/>
      <c r="Y11" s="144"/>
      <c r="Z11" s="144"/>
      <c r="AA11" s="144"/>
      <c r="AB11" s="5320"/>
    </row>
    <row r="12" spans="1:30">
      <c r="A12" s="134"/>
      <c r="B12" s="139"/>
      <c r="C12" s="140"/>
      <c r="D12" s="140"/>
      <c r="E12" s="140"/>
      <c r="F12" s="140"/>
      <c r="G12" s="140"/>
      <c r="H12" s="141"/>
      <c r="I12" s="141"/>
      <c r="J12" s="141"/>
      <c r="K12" s="141"/>
      <c r="L12" s="141"/>
      <c r="M12" s="141"/>
      <c r="N12" s="141"/>
      <c r="O12" s="141"/>
      <c r="P12" s="141"/>
      <c r="Q12" s="145"/>
      <c r="R12" s="144"/>
      <c r="S12" s="144"/>
      <c r="T12" s="144"/>
      <c r="U12" s="144"/>
      <c r="V12" s="144"/>
      <c r="W12" s="144"/>
      <c r="X12" s="144"/>
      <c r="Y12" s="144"/>
      <c r="Z12" s="144"/>
      <c r="AA12" s="144"/>
      <c r="AB12" s="5320"/>
    </row>
    <row r="13" spans="1:30">
      <c r="A13" s="134"/>
      <c r="B13" s="139"/>
      <c r="C13" s="140"/>
      <c r="D13" s="140"/>
      <c r="E13" s="140"/>
      <c r="F13" s="140"/>
      <c r="G13" s="140"/>
      <c r="H13" s="141"/>
      <c r="I13" s="141"/>
      <c r="J13" s="141"/>
      <c r="K13" s="141"/>
      <c r="L13" s="141"/>
      <c r="M13" s="141"/>
      <c r="N13" s="141"/>
      <c r="O13" s="141"/>
      <c r="P13" s="141"/>
      <c r="Q13" s="144"/>
      <c r="R13" s="144"/>
      <c r="S13" s="144"/>
      <c r="T13" s="144"/>
      <c r="U13" s="144"/>
      <c r="V13" s="144"/>
      <c r="W13" s="144"/>
      <c r="X13" s="142"/>
      <c r="Y13" s="142"/>
      <c r="Z13" s="144"/>
      <c r="AA13" s="144"/>
      <c r="AB13" s="5321"/>
    </row>
    <row r="14" spans="1:30">
      <c r="A14" s="134"/>
      <c r="B14" s="139"/>
      <c r="C14" s="140"/>
      <c r="D14" s="140"/>
      <c r="E14" s="140"/>
      <c r="F14" s="140"/>
      <c r="G14" s="140"/>
      <c r="H14" s="141"/>
      <c r="I14" s="141"/>
      <c r="J14" s="141"/>
      <c r="K14" s="141"/>
      <c r="L14" s="141"/>
      <c r="M14" s="141"/>
      <c r="N14" s="141"/>
      <c r="O14" s="141"/>
      <c r="P14" s="141"/>
      <c r="Q14" s="144"/>
      <c r="R14" s="144"/>
      <c r="S14" s="144"/>
      <c r="T14" s="144"/>
      <c r="U14" s="144"/>
      <c r="V14" s="5389" t="s">
        <v>182</v>
      </c>
      <c r="W14" s="144"/>
      <c r="X14" s="142"/>
      <c r="Y14" s="142"/>
      <c r="Z14" s="144"/>
      <c r="AA14" s="144"/>
      <c r="AB14" s="146"/>
    </row>
    <row r="15" spans="1:30" ht="26.25">
      <c r="A15" s="134"/>
      <c r="B15" s="139"/>
      <c r="C15" s="140"/>
      <c r="D15" s="140"/>
      <c r="E15" s="140"/>
      <c r="F15" s="140"/>
      <c r="G15" s="140"/>
      <c r="H15" s="141"/>
      <c r="I15" s="141"/>
      <c r="J15" s="141"/>
      <c r="K15" s="141"/>
      <c r="L15" s="141"/>
      <c r="M15" s="141"/>
      <c r="N15" s="141"/>
      <c r="O15" s="141"/>
      <c r="P15" s="141"/>
      <c r="Q15" s="144"/>
      <c r="R15" s="144"/>
      <c r="S15" s="144"/>
      <c r="T15" s="144"/>
      <c r="U15" s="144"/>
      <c r="V15" s="5390"/>
      <c r="W15" s="144"/>
      <c r="X15" s="144"/>
      <c r="Y15" s="144"/>
      <c r="Z15" s="144"/>
      <c r="AA15" s="144"/>
      <c r="AB15" s="147"/>
    </row>
    <row r="16" spans="1:30" ht="27" thickBot="1">
      <c r="A16" s="134"/>
      <c r="B16" s="139"/>
      <c r="C16" s="140"/>
      <c r="D16" s="140"/>
      <c r="E16" s="140"/>
      <c r="F16" s="140"/>
      <c r="G16" s="140"/>
      <c r="H16" s="140"/>
      <c r="I16" s="140"/>
      <c r="J16" s="140"/>
      <c r="K16" s="148"/>
      <c r="L16" s="148"/>
      <c r="M16" s="148"/>
      <c r="N16" s="140"/>
      <c r="O16" s="140"/>
      <c r="P16" s="140"/>
      <c r="Q16" s="5392" t="s">
        <v>182</v>
      </c>
      <c r="R16" s="144"/>
      <c r="S16" s="144"/>
      <c r="T16" s="144"/>
      <c r="U16" s="144"/>
      <c r="V16" s="5390"/>
      <c r="W16" s="144"/>
      <c r="X16" s="144"/>
      <c r="Y16" s="144"/>
      <c r="Z16" s="144"/>
      <c r="AA16" s="144"/>
      <c r="AB16" s="149"/>
    </row>
    <row r="17" spans="1:28" ht="27" thickBot="1">
      <c r="A17" s="134"/>
      <c r="B17" s="150"/>
      <c r="C17" s="140"/>
      <c r="D17" s="140"/>
      <c r="E17" s="140"/>
      <c r="F17" s="140"/>
      <c r="G17" s="140"/>
      <c r="H17" s="140"/>
      <c r="I17" s="140"/>
      <c r="J17" s="140"/>
      <c r="K17" s="148"/>
      <c r="L17" s="148"/>
      <c r="M17" s="148"/>
      <c r="N17" s="140"/>
      <c r="O17" s="140"/>
      <c r="P17" s="140"/>
      <c r="Q17" s="5392"/>
      <c r="R17" s="144"/>
      <c r="S17" s="144"/>
      <c r="T17" s="144"/>
      <c r="U17" s="142"/>
      <c r="V17" s="5390"/>
      <c r="W17" s="144"/>
      <c r="X17" s="144"/>
      <c r="Y17" s="144"/>
      <c r="Z17" s="144"/>
      <c r="AA17" s="151"/>
      <c r="AB17" s="5393" t="s">
        <v>183</v>
      </c>
    </row>
    <row r="18" spans="1:28">
      <c r="A18" s="134"/>
      <c r="B18" s="152"/>
      <c r="C18" s="153"/>
      <c r="D18" s="5326"/>
      <c r="E18" s="5327"/>
      <c r="F18" s="5327"/>
      <c r="G18" s="5327"/>
      <c r="H18" s="5328"/>
      <c r="I18" s="5332"/>
      <c r="J18" s="5335" t="s">
        <v>184</v>
      </c>
      <c r="K18" s="5336"/>
      <c r="L18" s="5336"/>
      <c r="M18" s="154"/>
      <c r="N18" s="140"/>
      <c r="O18" s="140"/>
      <c r="P18" s="140"/>
      <c r="Q18" s="5392"/>
      <c r="R18" s="144"/>
      <c r="S18" s="144"/>
      <c r="T18" s="144"/>
      <c r="U18" s="142"/>
      <c r="V18" s="5390"/>
      <c r="W18" s="144"/>
      <c r="X18" s="144"/>
      <c r="Y18" s="144"/>
      <c r="Z18" s="144"/>
      <c r="AA18" s="151"/>
      <c r="AB18" s="5394"/>
    </row>
    <row r="19" spans="1:28">
      <c r="A19" s="134"/>
      <c r="B19" s="155"/>
      <c r="C19" s="156"/>
      <c r="D19" s="5329"/>
      <c r="E19" s="5330"/>
      <c r="F19" s="5330"/>
      <c r="G19" s="5330"/>
      <c r="H19" s="5331"/>
      <c r="I19" s="5333"/>
      <c r="J19" s="5337"/>
      <c r="K19" s="5338"/>
      <c r="L19" s="5338"/>
      <c r="M19" s="157"/>
      <c r="N19" s="140"/>
      <c r="O19" s="140"/>
      <c r="P19" s="140"/>
      <c r="Q19" s="5392"/>
      <c r="R19" s="144"/>
      <c r="S19" s="144"/>
      <c r="T19" s="144"/>
      <c r="U19" s="142"/>
      <c r="V19" s="5390"/>
      <c r="W19" s="144"/>
      <c r="X19" s="144"/>
      <c r="Y19" s="144"/>
      <c r="Z19" s="144"/>
      <c r="AA19" s="151"/>
      <c r="AB19" s="5394"/>
    </row>
    <row r="20" spans="1:28" ht="16.5" thickBot="1">
      <c r="A20" s="134"/>
      <c r="B20" s="158"/>
      <c r="C20" s="156"/>
      <c r="E20" s="156"/>
      <c r="F20" s="156"/>
      <c r="G20" s="156"/>
      <c r="H20" s="159"/>
      <c r="I20" s="5333"/>
      <c r="J20" s="5337"/>
      <c r="K20" s="5338"/>
      <c r="L20" s="5339"/>
      <c r="M20" s="160"/>
      <c r="N20" s="5340">
        <v>13</v>
      </c>
      <c r="O20" s="161">
        <v>14</v>
      </c>
      <c r="P20" s="5342">
        <v>15</v>
      </c>
      <c r="Q20" s="5366" t="s">
        <v>185</v>
      </c>
      <c r="R20" s="144"/>
      <c r="S20" s="142"/>
      <c r="T20" s="144"/>
      <c r="U20" s="142"/>
      <c r="V20" s="5390"/>
      <c r="W20" s="145"/>
      <c r="X20" s="162"/>
      <c r="Y20" s="144"/>
      <c r="Z20" s="144"/>
      <c r="AA20" s="151"/>
      <c r="AB20" s="5394"/>
    </row>
    <row r="21" spans="1:28" ht="16.5" thickBot="1">
      <c r="A21" s="134"/>
      <c r="B21" s="158"/>
      <c r="C21" s="156"/>
      <c r="D21" s="5368">
        <v>28</v>
      </c>
      <c r="E21" s="156"/>
      <c r="F21" s="156"/>
      <c r="G21" s="5370"/>
      <c r="H21" s="159"/>
      <c r="I21" s="5333"/>
      <c r="J21" s="5337"/>
      <c r="K21" s="5338"/>
      <c r="L21" s="5339"/>
      <c r="M21" s="160"/>
      <c r="N21" s="5341"/>
      <c r="O21" s="163">
        <v>17</v>
      </c>
      <c r="P21" s="5343"/>
      <c r="Q21" s="5366"/>
      <c r="R21" s="144"/>
      <c r="S21" s="142"/>
      <c r="T21" s="144"/>
      <c r="U21" s="142"/>
      <c r="V21" s="5390"/>
      <c r="W21" s="5396" t="s">
        <v>186</v>
      </c>
      <c r="X21" s="5397"/>
      <c r="Y21" s="144"/>
      <c r="Z21" s="144"/>
      <c r="AA21" s="164"/>
      <c r="AB21" s="5394"/>
    </row>
    <row r="22" spans="1:28">
      <c r="A22" s="134"/>
      <c r="B22" s="158"/>
      <c r="C22" s="156"/>
      <c r="D22" s="5369"/>
      <c r="E22" s="156"/>
      <c r="F22" s="156"/>
      <c r="G22" s="5371"/>
      <c r="H22" s="159"/>
      <c r="I22" s="5333"/>
      <c r="J22" s="5337"/>
      <c r="K22" s="5338"/>
      <c r="L22" s="5339"/>
      <c r="M22" s="165" t="s">
        <v>187</v>
      </c>
      <c r="N22" s="166"/>
      <c r="O22" s="5402"/>
      <c r="P22" s="5404" t="s">
        <v>188</v>
      </c>
      <c r="Q22" s="5366"/>
      <c r="R22" s="144"/>
      <c r="S22" s="142"/>
      <c r="T22" s="144"/>
      <c r="U22" s="144"/>
      <c r="V22" s="5390"/>
      <c r="W22" s="5396"/>
      <c r="X22" s="5397"/>
      <c r="Y22" s="144"/>
      <c r="Z22" s="5382" t="s">
        <v>189</v>
      </c>
      <c r="AA22" s="5384"/>
      <c r="AB22" s="5394"/>
    </row>
    <row r="23" spans="1:28" ht="16.5" thickBot="1">
      <c r="A23" s="134"/>
      <c r="B23" s="158"/>
      <c r="C23" s="156"/>
      <c r="D23" s="156"/>
      <c r="E23" s="156"/>
      <c r="F23" s="156"/>
      <c r="G23" s="5371"/>
      <c r="H23" s="159"/>
      <c r="I23" s="5333"/>
      <c r="J23" s="5337"/>
      <c r="K23" s="5338"/>
      <c r="L23" s="5339"/>
      <c r="M23" s="167"/>
      <c r="N23" s="168"/>
      <c r="O23" s="5403"/>
      <c r="P23" s="5405"/>
      <c r="Q23" s="5367"/>
      <c r="R23" s="144"/>
      <c r="S23" s="142"/>
      <c r="T23" s="144"/>
      <c r="U23" s="144"/>
      <c r="V23" s="5390"/>
      <c r="W23" s="5396"/>
      <c r="X23" s="5397"/>
      <c r="Y23" s="144"/>
      <c r="Z23" s="5385"/>
      <c r="AA23" s="5374"/>
      <c r="AB23" s="5394"/>
    </row>
    <row r="24" spans="1:28" ht="16.5" thickBot="1">
      <c r="A24" s="134"/>
      <c r="B24" s="155"/>
      <c r="C24" s="156"/>
      <c r="D24" s="156"/>
      <c r="E24" s="156"/>
      <c r="F24" s="156"/>
      <c r="G24" s="5371"/>
      <c r="H24" s="159"/>
      <c r="I24" s="5333"/>
      <c r="J24" s="5337"/>
      <c r="K24" s="5338"/>
      <c r="L24" s="5339"/>
      <c r="M24" s="160"/>
      <c r="N24" s="5373" t="s">
        <v>190</v>
      </c>
      <c r="O24" s="5373"/>
      <c r="P24" s="5374"/>
      <c r="Q24" s="5375" t="s">
        <v>191</v>
      </c>
      <c r="R24" s="144"/>
      <c r="S24" s="142"/>
      <c r="T24" s="144"/>
      <c r="U24" s="144"/>
      <c r="V24" s="5391"/>
      <c r="W24" s="5398"/>
      <c r="X24" s="5399"/>
      <c r="Y24" s="144"/>
      <c r="Z24" s="5400"/>
      <c r="AA24" s="5401"/>
      <c r="AB24" s="5395"/>
    </row>
    <row r="25" spans="1:28">
      <c r="A25" s="134"/>
      <c r="B25" s="155"/>
      <c r="C25" s="156"/>
      <c r="D25" s="156"/>
      <c r="E25" s="156"/>
      <c r="F25" s="156"/>
      <c r="G25" s="5371"/>
      <c r="H25" s="159"/>
      <c r="I25" s="5333"/>
      <c r="J25" s="5337"/>
      <c r="K25" s="5338"/>
      <c r="L25" s="5339"/>
      <c r="M25" s="160"/>
      <c r="N25" s="5373"/>
      <c r="O25" s="5373"/>
      <c r="P25" s="5374"/>
      <c r="Q25" s="5376"/>
      <c r="R25" s="144"/>
      <c r="S25" s="142"/>
      <c r="T25" s="144"/>
      <c r="U25" s="144"/>
      <c r="V25" s="144"/>
      <c r="W25" s="5378" t="s">
        <v>192</v>
      </c>
      <c r="X25" s="5379"/>
      <c r="Y25" s="169"/>
      <c r="Z25" s="169"/>
      <c r="AA25" s="169"/>
      <c r="AB25" s="170"/>
    </row>
    <row r="26" spans="1:28">
      <c r="A26" s="134"/>
      <c r="B26" s="155"/>
      <c r="C26" s="156"/>
      <c r="D26" s="156"/>
      <c r="E26" s="156"/>
      <c r="F26" s="156"/>
      <c r="G26" s="5371"/>
      <c r="H26" s="159"/>
      <c r="I26" s="5333"/>
      <c r="J26" s="5337"/>
      <c r="K26" s="5338"/>
      <c r="L26" s="5339"/>
      <c r="M26" s="160"/>
      <c r="N26" s="5373"/>
      <c r="O26" s="5373"/>
      <c r="P26" s="5374"/>
      <c r="Q26" s="5376"/>
      <c r="R26" s="144"/>
      <c r="S26" s="142"/>
      <c r="T26" s="144"/>
      <c r="U26" s="144"/>
      <c r="V26" s="144"/>
      <c r="W26" s="5380"/>
      <c r="X26" s="5381"/>
      <c r="Y26" s="144"/>
      <c r="Z26" s="144"/>
      <c r="AA26" s="144"/>
      <c r="AB26" s="151"/>
    </row>
    <row r="27" spans="1:28">
      <c r="A27" s="134"/>
      <c r="B27" s="155"/>
      <c r="C27" s="156"/>
      <c r="D27" s="156"/>
      <c r="E27" s="156"/>
      <c r="F27" s="156"/>
      <c r="G27" s="5372"/>
      <c r="H27" s="159"/>
      <c r="I27" s="5333"/>
      <c r="J27" s="5337"/>
      <c r="K27" s="5338"/>
      <c r="L27" s="5339"/>
      <c r="M27" s="160"/>
      <c r="N27" s="5373"/>
      <c r="O27" s="5373"/>
      <c r="P27" s="5374"/>
      <c r="Q27" s="5376"/>
      <c r="R27" s="144"/>
      <c r="S27" s="142"/>
      <c r="T27" s="144"/>
      <c r="U27" s="144"/>
      <c r="V27" s="144"/>
      <c r="W27" s="144"/>
      <c r="X27" s="144"/>
      <c r="Y27" s="144"/>
      <c r="Z27" s="5382" t="s">
        <v>193</v>
      </c>
      <c r="AA27" s="5383"/>
      <c r="AB27" s="5384"/>
    </row>
    <row r="28" spans="1:28">
      <c r="A28" s="134"/>
      <c r="B28" s="5344" t="s">
        <v>194</v>
      </c>
      <c r="C28" s="5345"/>
      <c r="D28" s="5345"/>
      <c r="E28" s="5345"/>
      <c r="F28" s="5345"/>
      <c r="G28" s="5346"/>
      <c r="H28" s="159"/>
      <c r="I28" s="5333"/>
      <c r="J28" s="5337"/>
      <c r="K28" s="5338"/>
      <c r="L28" s="5339"/>
      <c r="M28" s="160"/>
      <c r="N28" s="5373"/>
      <c r="O28" s="5373"/>
      <c r="P28" s="5374"/>
      <c r="Q28" s="5376"/>
      <c r="R28" s="144"/>
      <c r="S28" s="144"/>
      <c r="T28" s="144"/>
      <c r="U28" s="144"/>
      <c r="V28" s="144"/>
      <c r="W28" s="144"/>
      <c r="X28" s="144"/>
      <c r="Y28" s="144"/>
      <c r="Z28" s="5385"/>
      <c r="AA28" s="5373"/>
      <c r="AB28" s="5374"/>
    </row>
    <row r="29" spans="1:28">
      <c r="A29" s="134"/>
      <c r="B29" s="5347"/>
      <c r="C29" s="5348"/>
      <c r="D29" s="5348"/>
      <c r="E29" s="5348"/>
      <c r="F29" s="5348"/>
      <c r="G29" s="5349"/>
      <c r="H29" s="159"/>
      <c r="I29" s="5333"/>
      <c r="J29" s="5337"/>
      <c r="K29" s="5338"/>
      <c r="L29" s="5339"/>
      <c r="M29" s="160"/>
      <c r="N29" s="5373"/>
      <c r="O29" s="5373"/>
      <c r="P29" s="5374"/>
      <c r="Q29" s="5376"/>
      <c r="R29" s="144"/>
      <c r="S29" s="144"/>
      <c r="T29" s="144"/>
      <c r="U29" s="144"/>
      <c r="V29" s="144"/>
      <c r="W29" s="144"/>
      <c r="X29" s="144"/>
      <c r="Y29" s="144"/>
      <c r="Z29" s="5385"/>
      <c r="AA29" s="5373"/>
      <c r="AB29" s="5374"/>
    </row>
    <row r="30" spans="1:28">
      <c r="A30" s="134"/>
      <c r="B30" s="5350"/>
      <c r="C30" s="156"/>
      <c r="D30" s="156"/>
      <c r="E30" s="156"/>
      <c r="F30" s="156"/>
      <c r="G30" s="156"/>
      <c r="H30" s="159"/>
      <c r="I30" s="5333"/>
      <c r="J30" s="5337"/>
      <c r="K30" s="5338"/>
      <c r="L30" s="5339"/>
      <c r="M30" s="5352" t="s">
        <v>195</v>
      </c>
      <c r="N30" s="171"/>
      <c r="O30" s="5354"/>
      <c r="P30" s="5355"/>
      <c r="Q30" s="5376"/>
      <c r="R30" s="144"/>
      <c r="S30" s="144"/>
      <c r="T30" s="144"/>
      <c r="U30" s="144"/>
      <c r="V30" s="144"/>
      <c r="W30" s="144"/>
      <c r="X30" s="144"/>
      <c r="Y30" s="144"/>
      <c r="Z30" s="5385"/>
      <c r="AA30" s="5373"/>
      <c r="AB30" s="5374"/>
    </row>
    <row r="31" spans="1:28" ht="16.5" thickBot="1">
      <c r="A31" s="134"/>
      <c r="B31" s="5350"/>
      <c r="C31" s="156"/>
      <c r="D31" s="156"/>
      <c r="E31" s="156"/>
      <c r="F31" s="156"/>
      <c r="G31" s="156"/>
      <c r="H31" s="159"/>
      <c r="I31" s="5334"/>
      <c r="J31" s="5337"/>
      <c r="K31" s="5338"/>
      <c r="L31" s="5339"/>
      <c r="M31" s="5353"/>
      <c r="N31" s="171"/>
      <c r="O31" s="5354"/>
      <c r="P31" s="5355"/>
      <c r="Q31" s="5377"/>
      <c r="R31" s="144"/>
      <c r="S31" s="144"/>
      <c r="T31" s="144"/>
      <c r="U31" s="144"/>
      <c r="V31" s="144"/>
      <c r="W31" s="144"/>
      <c r="X31" s="144"/>
      <c r="Y31" s="144"/>
      <c r="Z31" s="5385"/>
      <c r="AA31" s="5373"/>
      <c r="AB31" s="5374"/>
    </row>
    <row r="32" spans="1:28">
      <c r="A32" s="134"/>
      <c r="B32" s="5350"/>
      <c r="C32" s="156"/>
      <c r="D32" s="156"/>
      <c r="E32" s="156"/>
      <c r="F32" s="156"/>
      <c r="G32" s="156"/>
      <c r="H32" s="159"/>
      <c r="I32" s="159"/>
      <c r="J32" s="172"/>
      <c r="K32" s="172"/>
      <c r="L32" s="159"/>
      <c r="M32" s="159"/>
      <c r="N32" s="173"/>
      <c r="O32" s="173"/>
      <c r="P32" s="173"/>
      <c r="Q32" s="174"/>
      <c r="R32" s="144"/>
      <c r="S32" s="144"/>
      <c r="T32" s="144"/>
      <c r="U32" s="144"/>
      <c r="V32" s="144"/>
      <c r="W32" s="144"/>
      <c r="X32" s="144"/>
      <c r="Y32" s="144"/>
      <c r="Z32" s="5386"/>
      <c r="AA32" s="5387"/>
      <c r="AB32" s="5388"/>
    </row>
    <row r="33" spans="1:28">
      <c r="A33" s="134"/>
      <c r="B33" s="5350"/>
      <c r="C33" s="5356"/>
      <c r="D33" s="5356"/>
      <c r="E33" s="5356"/>
      <c r="F33" s="5356"/>
      <c r="G33" s="5357"/>
      <c r="H33" s="159"/>
      <c r="I33" s="159"/>
      <c r="J33" s="159"/>
      <c r="K33" s="159"/>
      <c r="L33" s="159"/>
      <c r="M33" s="159"/>
      <c r="N33" s="175"/>
      <c r="O33" s="175"/>
      <c r="P33" s="173"/>
      <c r="Q33" s="144"/>
      <c r="R33" s="144"/>
      <c r="S33" s="144"/>
      <c r="T33" s="144"/>
      <c r="U33" s="144"/>
      <c r="V33" s="144"/>
      <c r="W33" s="144"/>
      <c r="X33" s="144"/>
      <c r="Y33" s="144"/>
      <c r="Z33" s="142"/>
      <c r="AA33" s="142"/>
      <c r="AB33" s="176"/>
    </row>
    <row r="34" spans="1:28">
      <c r="A34" s="134"/>
      <c r="B34" s="5350"/>
      <c r="C34" s="5358"/>
      <c r="D34" s="5358"/>
      <c r="E34" s="5358"/>
      <c r="F34" s="5358"/>
      <c r="G34" s="5359"/>
      <c r="H34" s="159"/>
      <c r="I34" s="159"/>
      <c r="J34" s="159"/>
      <c r="K34" s="159"/>
      <c r="L34" s="159"/>
      <c r="M34" s="159"/>
      <c r="N34" s="5362"/>
      <c r="O34" s="5363"/>
      <c r="P34" s="177"/>
      <c r="Q34" s="144"/>
      <c r="R34" s="144"/>
      <c r="S34" s="5322" t="s">
        <v>196</v>
      </c>
      <c r="T34" s="5323"/>
      <c r="U34" s="5322" t="s">
        <v>197</v>
      </c>
      <c r="V34" s="5323"/>
      <c r="W34" s="144"/>
      <c r="X34" s="144"/>
      <c r="Y34" s="144"/>
      <c r="Z34" s="142"/>
      <c r="AA34" s="142"/>
      <c r="AB34" s="151"/>
    </row>
    <row r="35" spans="1:28" ht="16.5" thickBot="1">
      <c r="A35" s="134"/>
      <c r="B35" s="5351"/>
      <c r="C35" s="5360"/>
      <c r="D35" s="5360"/>
      <c r="E35" s="5360"/>
      <c r="F35" s="5360"/>
      <c r="G35" s="5361"/>
      <c r="H35" s="178"/>
      <c r="I35" s="178"/>
      <c r="J35" s="178"/>
      <c r="K35" s="178"/>
      <c r="L35" s="178"/>
      <c r="M35" s="178"/>
      <c r="N35" s="5364"/>
      <c r="O35" s="5365"/>
      <c r="P35" s="178"/>
      <c r="Q35" s="162"/>
      <c r="R35" s="162"/>
      <c r="S35" s="5324"/>
      <c r="T35" s="5325"/>
      <c r="U35" s="5324"/>
      <c r="V35" s="5325"/>
      <c r="W35" s="162"/>
      <c r="X35" s="162"/>
      <c r="Y35" s="162"/>
      <c r="Z35" s="179"/>
      <c r="AA35" s="179"/>
      <c r="AB35" s="180"/>
    </row>
    <row r="37" spans="1:28">
      <c r="B37" s="5406" t="s">
        <v>198</v>
      </c>
      <c r="C37" s="5406"/>
      <c r="D37" s="5406"/>
      <c r="E37" s="5406"/>
      <c r="F37" s="5406"/>
      <c r="G37" s="5406"/>
      <c r="I37" s="5407" t="s">
        <v>199</v>
      </c>
      <c r="J37" s="5407"/>
      <c r="K37" s="5407"/>
      <c r="L37" s="5407"/>
      <c r="M37" s="5407"/>
      <c r="N37" s="5407"/>
      <c r="P37" s="5407" t="s">
        <v>200</v>
      </c>
      <c r="Q37" s="5407"/>
      <c r="R37" s="5407"/>
      <c r="S37" s="5407"/>
      <c r="T37" s="5407"/>
      <c r="U37" s="5407"/>
      <c r="W37" s="5408" t="s">
        <v>201</v>
      </c>
      <c r="X37" s="5408"/>
      <c r="Y37" s="5408"/>
      <c r="Z37" s="5408"/>
      <c r="AA37" s="5408"/>
      <c r="AB37" s="5408"/>
    </row>
    <row r="38" spans="1:28">
      <c r="B38" s="5406"/>
      <c r="C38" s="5406"/>
      <c r="D38" s="5406"/>
      <c r="E38" s="5406"/>
      <c r="F38" s="5406"/>
      <c r="G38" s="5406"/>
      <c r="I38" s="5407"/>
      <c r="J38" s="5407"/>
      <c r="K38" s="5407"/>
      <c r="L38" s="5407"/>
      <c r="M38" s="5407"/>
      <c r="N38" s="5407"/>
      <c r="P38" s="5407"/>
      <c r="Q38" s="5407"/>
      <c r="R38" s="5407"/>
      <c r="S38" s="5407"/>
      <c r="T38" s="5407"/>
      <c r="U38" s="5407"/>
      <c r="W38" s="5408"/>
      <c r="X38" s="5408"/>
      <c r="Y38" s="5408"/>
      <c r="Z38" s="5408"/>
      <c r="AA38" s="5408"/>
      <c r="AB38" s="5408"/>
    </row>
    <row r="39" spans="1:28">
      <c r="B39" s="173" t="s">
        <v>104</v>
      </c>
      <c r="C39" s="156"/>
      <c r="D39" s="156"/>
      <c r="E39" s="156"/>
      <c r="F39" s="156"/>
      <c r="G39" s="156"/>
      <c r="I39" s="173" t="s">
        <v>171</v>
      </c>
      <c r="J39" s="156"/>
      <c r="K39" s="156"/>
      <c r="L39" s="156"/>
      <c r="M39" s="156"/>
      <c r="N39" s="156"/>
      <c r="P39" s="173" t="s">
        <v>104</v>
      </c>
      <c r="Q39" s="156"/>
      <c r="R39" s="156"/>
      <c r="S39" s="156"/>
      <c r="T39" s="156"/>
      <c r="U39" s="156"/>
      <c r="W39" s="173" t="s">
        <v>202</v>
      </c>
      <c r="X39" s="156"/>
      <c r="Y39" s="156"/>
      <c r="Z39" s="156"/>
      <c r="AA39" s="156"/>
      <c r="AB39" s="156"/>
    </row>
    <row r="40" spans="1:28">
      <c r="B40" s="173" t="s">
        <v>105</v>
      </c>
      <c r="C40" s="156"/>
      <c r="D40" s="156"/>
      <c r="E40" s="156"/>
      <c r="F40" s="156"/>
      <c r="G40" s="156"/>
      <c r="I40" s="173" t="s">
        <v>105</v>
      </c>
      <c r="J40" s="156"/>
      <c r="K40" s="156"/>
      <c r="L40" s="156"/>
      <c r="M40" s="156"/>
      <c r="N40" s="156"/>
      <c r="P40" s="173" t="s">
        <v>105</v>
      </c>
      <c r="Q40" s="156"/>
      <c r="R40" s="156"/>
      <c r="S40" s="156"/>
      <c r="T40" s="156"/>
      <c r="U40" s="156"/>
      <c r="W40" s="173" t="s">
        <v>147</v>
      </c>
      <c r="X40" s="156"/>
      <c r="Y40" s="156"/>
      <c r="Z40" s="156"/>
      <c r="AA40" s="156"/>
      <c r="AB40" s="156"/>
    </row>
    <row r="41" spans="1:28">
      <c r="B41" s="173" t="s">
        <v>106</v>
      </c>
      <c r="C41" s="156"/>
      <c r="D41" s="156"/>
      <c r="E41" s="156"/>
      <c r="F41" s="156"/>
      <c r="G41" s="156"/>
      <c r="I41" s="173" t="s">
        <v>106</v>
      </c>
      <c r="J41" s="156"/>
      <c r="K41" s="156"/>
      <c r="L41" s="156"/>
      <c r="M41" s="156"/>
      <c r="N41" s="156"/>
      <c r="P41" s="173" t="s">
        <v>203</v>
      </c>
      <c r="Q41" s="156"/>
      <c r="R41" s="156"/>
      <c r="S41" s="156"/>
      <c r="T41" s="156"/>
      <c r="U41" s="156"/>
      <c r="W41" s="173" t="s">
        <v>106</v>
      </c>
      <c r="X41" s="156"/>
      <c r="Y41" s="156"/>
      <c r="Z41" s="156"/>
      <c r="AA41" s="156"/>
      <c r="AB41" s="156"/>
    </row>
    <row r="42" spans="1:28">
      <c r="B42" s="173"/>
      <c r="C42" s="156"/>
      <c r="D42" s="156"/>
      <c r="E42" s="156"/>
      <c r="F42" s="156"/>
      <c r="G42" s="156"/>
      <c r="I42" s="173"/>
      <c r="J42" s="156"/>
      <c r="K42" s="156"/>
      <c r="L42" s="156"/>
      <c r="M42" s="156"/>
      <c r="N42" s="156"/>
      <c r="P42" s="173"/>
      <c r="Q42" s="156"/>
      <c r="R42" s="156"/>
      <c r="S42" s="156"/>
      <c r="T42" s="156"/>
      <c r="U42" s="156"/>
      <c r="W42" s="173"/>
      <c r="X42" s="156"/>
      <c r="Y42" s="156"/>
      <c r="Z42" s="156"/>
      <c r="AA42" s="156"/>
      <c r="AB42" s="156"/>
    </row>
    <row r="43" spans="1:28">
      <c r="B43" s="5407" t="s">
        <v>204</v>
      </c>
      <c r="C43" s="5407"/>
      <c r="D43" s="5407"/>
      <c r="E43" s="5407"/>
      <c r="F43" s="5407"/>
      <c r="G43" s="5407"/>
      <c r="I43" s="5250" t="s">
        <v>130</v>
      </c>
      <c r="J43" s="5250"/>
      <c r="K43" s="5250"/>
      <c r="L43" s="5252" t="s">
        <v>131</v>
      </c>
      <c r="M43" s="5252"/>
      <c r="N43" s="5252"/>
      <c r="P43" s="5408" t="s">
        <v>205</v>
      </c>
      <c r="Q43" s="5408"/>
      <c r="R43" s="5408"/>
      <c r="S43" s="5408"/>
      <c r="T43" s="5408"/>
      <c r="U43" s="5408"/>
      <c r="W43" s="5408" t="s">
        <v>206</v>
      </c>
      <c r="X43" s="5408"/>
      <c r="Y43" s="5408"/>
      <c r="Z43" s="5408"/>
      <c r="AA43" s="5408"/>
      <c r="AB43" s="5408"/>
    </row>
    <row r="44" spans="1:28">
      <c r="B44" s="5407"/>
      <c r="C44" s="5407"/>
      <c r="D44" s="5407"/>
      <c r="E44" s="5407"/>
      <c r="F44" s="5407"/>
      <c r="G44" s="5407"/>
      <c r="I44" s="5250"/>
      <c r="J44" s="5250"/>
      <c r="K44" s="5250"/>
      <c r="L44" s="5252"/>
      <c r="M44" s="5252"/>
      <c r="N44" s="5252"/>
      <c r="P44" s="5408"/>
      <c r="Q44" s="5408"/>
      <c r="R44" s="5408"/>
      <c r="S44" s="5408"/>
      <c r="T44" s="5408"/>
      <c r="U44" s="5408"/>
      <c r="W44" s="5408"/>
      <c r="X44" s="5408"/>
      <c r="Y44" s="5408"/>
      <c r="Z44" s="5408"/>
      <c r="AA44" s="5408"/>
      <c r="AB44" s="5408"/>
    </row>
    <row r="45" spans="1:28">
      <c r="B45" s="173" t="s">
        <v>104</v>
      </c>
      <c r="C45" s="156"/>
      <c r="D45" s="156"/>
      <c r="E45" s="156"/>
      <c r="F45" s="156"/>
      <c r="G45" s="156"/>
      <c r="I45" s="173" t="s">
        <v>104</v>
      </c>
      <c r="J45" s="156"/>
      <c r="K45" s="156"/>
      <c r="L45" s="156"/>
      <c r="M45" s="156"/>
      <c r="N45" s="156"/>
      <c r="P45" s="173" t="s">
        <v>104</v>
      </c>
      <c r="Q45" s="156"/>
      <c r="R45" s="156"/>
      <c r="S45" s="156"/>
      <c r="T45" s="156"/>
      <c r="U45" s="156"/>
      <c r="W45" s="173" t="s">
        <v>202</v>
      </c>
      <c r="X45" s="156"/>
      <c r="Y45" s="156"/>
      <c r="Z45" s="156"/>
      <c r="AA45" s="156"/>
      <c r="AB45" s="156"/>
    </row>
    <row r="46" spans="1:28">
      <c r="B46" s="173" t="s">
        <v>105</v>
      </c>
      <c r="C46" s="156"/>
      <c r="D46" s="156"/>
      <c r="E46" s="156"/>
      <c r="F46" s="156"/>
      <c r="G46" s="156"/>
      <c r="I46" s="173" t="s">
        <v>207</v>
      </c>
      <c r="J46" s="156"/>
      <c r="K46" s="156"/>
      <c r="L46" s="156"/>
      <c r="M46" s="156"/>
      <c r="N46" s="156"/>
      <c r="P46" s="173" t="s">
        <v>105</v>
      </c>
      <c r="Q46" s="156"/>
      <c r="R46" s="156"/>
      <c r="S46" s="156"/>
      <c r="T46" s="156"/>
      <c r="U46" s="156"/>
      <c r="W46" s="173" t="s">
        <v>147</v>
      </c>
      <c r="X46" s="156"/>
      <c r="Y46" s="156"/>
      <c r="Z46" s="156"/>
      <c r="AA46" s="156"/>
      <c r="AB46" s="156"/>
    </row>
    <row r="47" spans="1:28">
      <c r="B47" s="173" t="s">
        <v>106</v>
      </c>
      <c r="C47" s="156"/>
      <c r="D47" s="156"/>
      <c r="E47" s="156"/>
      <c r="F47" s="156"/>
      <c r="G47" s="156"/>
      <c r="I47" s="173" t="s">
        <v>106</v>
      </c>
      <c r="J47" s="156"/>
      <c r="K47" s="156"/>
      <c r="L47" s="156"/>
      <c r="M47" s="156"/>
      <c r="N47" s="156"/>
      <c r="P47" s="173" t="s">
        <v>106</v>
      </c>
      <c r="Q47" s="156"/>
      <c r="R47" s="156"/>
      <c r="S47" s="156"/>
      <c r="T47" s="156"/>
      <c r="U47" s="156"/>
      <c r="W47" s="173" t="s">
        <v>106</v>
      </c>
      <c r="X47" s="156"/>
      <c r="Y47" s="156"/>
      <c r="Z47" s="156"/>
      <c r="AA47" s="156"/>
      <c r="AB47" s="156"/>
    </row>
    <row r="49" spans="2:28">
      <c r="B49" s="5407" t="s">
        <v>208</v>
      </c>
      <c r="C49" s="5407"/>
      <c r="D49" s="5407"/>
      <c r="E49" s="5407"/>
      <c r="F49" s="5407"/>
      <c r="G49" s="5407"/>
      <c r="I49" s="5407" t="s">
        <v>209</v>
      </c>
      <c r="J49" s="5407"/>
      <c r="K49" s="5407"/>
      <c r="L49" s="5407"/>
      <c r="M49" s="5407"/>
      <c r="N49" s="5407"/>
      <c r="P49" s="5408" t="s">
        <v>162</v>
      </c>
      <c r="Q49" s="5408"/>
      <c r="R49" s="5408"/>
      <c r="S49" s="5408"/>
      <c r="T49" s="5408"/>
      <c r="U49" s="5408"/>
      <c r="W49" s="5407" t="s">
        <v>210</v>
      </c>
      <c r="X49" s="5407"/>
      <c r="Y49" s="5407"/>
      <c r="Z49" s="5407"/>
      <c r="AA49" s="5407"/>
      <c r="AB49" s="5407"/>
    </row>
    <row r="50" spans="2:28">
      <c r="B50" s="5407"/>
      <c r="C50" s="5407"/>
      <c r="D50" s="5407"/>
      <c r="E50" s="5407"/>
      <c r="F50" s="5407"/>
      <c r="G50" s="5407"/>
      <c r="I50" s="5407"/>
      <c r="J50" s="5407"/>
      <c r="K50" s="5407"/>
      <c r="L50" s="5407"/>
      <c r="M50" s="5407"/>
      <c r="N50" s="5407"/>
      <c r="P50" s="5408"/>
      <c r="Q50" s="5408"/>
      <c r="R50" s="5408"/>
      <c r="S50" s="5408"/>
      <c r="T50" s="5408"/>
      <c r="U50" s="5408"/>
      <c r="W50" s="5407"/>
      <c r="X50" s="5407"/>
      <c r="Y50" s="5407"/>
      <c r="Z50" s="5407"/>
      <c r="AA50" s="5407"/>
      <c r="AB50" s="5407"/>
    </row>
    <row r="51" spans="2:28">
      <c r="B51" s="173" t="s">
        <v>104</v>
      </c>
      <c r="C51" s="156"/>
      <c r="D51" s="156"/>
      <c r="E51" s="156"/>
      <c r="F51" s="156"/>
      <c r="G51" s="156"/>
      <c r="I51" s="173" t="s">
        <v>171</v>
      </c>
      <c r="J51" s="156"/>
      <c r="K51" s="156"/>
      <c r="L51" s="156"/>
      <c r="M51" s="156"/>
      <c r="N51" s="156"/>
      <c r="P51" s="173" t="s">
        <v>104</v>
      </c>
      <c r="Q51" s="156"/>
      <c r="R51" s="156"/>
      <c r="S51" s="156"/>
      <c r="T51" s="156"/>
      <c r="U51" s="156"/>
      <c r="W51" s="5408" t="s">
        <v>211</v>
      </c>
      <c r="X51" s="5408"/>
      <c r="Y51" s="5408"/>
      <c r="Z51" s="5408"/>
      <c r="AA51" s="5408"/>
      <c r="AB51" s="5408"/>
    </row>
    <row r="52" spans="2:28">
      <c r="B52" s="173" t="s">
        <v>105</v>
      </c>
      <c r="C52" s="156"/>
      <c r="D52" s="156"/>
      <c r="E52" s="156"/>
      <c r="F52" s="156"/>
      <c r="G52" s="156"/>
      <c r="I52" s="173" t="s">
        <v>105</v>
      </c>
      <c r="J52" s="156"/>
      <c r="K52" s="156"/>
      <c r="L52" s="156"/>
      <c r="M52" s="156"/>
      <c r="N52" s="156"/>
      <c r="P52" s="173" t="s">
        <v>105</v>
      </c>
      <c r="Q52" s="156"/>
      <c r="R52" s="156"/>
      <c r="S52" s="156"/>
      <c r="T52" s="156"/>
      <c r="U52" s="156"/>
      <c r="W52" s="5408"/>
      <c r="X52" s="5408"/>
      <c r="Y52" s="5408"/>
      <c r="Z52" s="5408"/>
      <c r="AA52" s="5408"/>
      <c r="AB52" s="5408"/>
    </row>
    <row r="53" spans="2:28">
      <c r="B53" s="173" t="s">
        <v>106</v>
      </c>
      <c r="C53" s="156"/>
      <c r="D53" s="156"/>
      <c r="E53" s="156"/>
      <c r="F53" s="156"/>
      <c r="G53" s="156"/>
      <c r="I53" s="173" t="s">
        <v>106</v>
      </c>
      <c r="J53" s="156"/>
      <c r="K53" s="156"/>
      <c r="L53" s="156"/>
      <c r="M53" s="156"/>
      <c r="N53" s="156"/>
      <c r="P53" s="173" t="s">
        <v>106</v>
      </c>
      <c r="Q53" s="156"/>
      <c r="R53" s="156"/>
      <c r="S53" s="156"/>
      <c r="T53" s="156"/>
      <c r="U53" s="156"/>
      <c r="W53" s="5409" t="s">
        <v>212</v>
      </c>
      <c r="X53" s="5409"/>
      <c r="Y53" s="5409"/>
      <c r="Z53" s="5409"/>
      <c r="AA53" s="5409"/>
      <c r="AB53" s="5409"/>
    </row>
    <row r="54" spans="2:28">
      <c r="B54" s="173"/>
      <c r="C54" s="156"/>
      <c r="D54" s="156"/>
      <c r="E54" s="156"/>
      <c r="F54" s="156"/>
      <c r="G54" s="156"/>
      <c r="I54" s="173"/>
      <c r="J54" s="156"/>
      <c r="K54" s="156"/>
      <c r="L54" s="156"/>
      <c r="M54" s="156"/>
      <c r="N54" s="156"/>
      <c r="P54" s="173"/>
      <c r="Q54" s="156"/>
      <c r="R54" s="156"/>
      <c r="S54" s="156"/>
      <c r="T54" s="156"/>
      <c r="U54" s="156"/>
      <c r="W54" s="5409"/>
      <c r="X54" s="5409"/>
      <c r="Y54" s="5409"/>
      <c r="Z54" s="5409"/>
      <c r="AA54" s="5409"/>
      <c r="AB54" s="5409"/>
    </row>
    <row r="55" spans="2:28">
      <c r="AB55" s="181"/>
    </row>
    <row r="57" spans="2:28" ht="16.5" thickBot="1"/>
    <row r="58" spans="2:28">
      <c r="B58" s="152"/>
      <c r="C58" s="153"/>
      <c r="D58" s="153"/>
      <c r="E58" s="153"/>
      <c r="F58" s="153"/>
      <c r="G58" s="153"/>
      <c r="H58" s="153"/>
      <c r="I58" s="153"/>
      <c r="J58" s="182"/>
    </row>
    <row r="59" spans="2:28">
      <c r="B59" s="155"/>
      <c r="C59" s="183" t="s">
        <v>213</v>
      </c>
      <c r="D59" s="183"/>
      <c r="E59" s="183"/>
      <c r="F59" s="156"/>
      <c r="G59" s="156"/>
      <c r="H59" s="156"/>
      <c r="I59" s="156"/>
      <c r="J59" s="184"/>
      <c r="Z59" s="185"/>
    </row>
    <row r="60" spans="2:28">
      <c r="B60" s="155"/>
      <c r="C60" s="183" t="s">
        <v>214</v>
      </c>
      <c r="D60" s="183"/>
      <c r="E60" s="183"/>
      <c r="F60" s="156"/>
      <c r="G60" s="156"/>
      <c r="H60" s="186"/>
      <c r="I60" s="156"/>
      <c r="J60" s="184"/>
      <c r="Z60" s="185"/>
    </row>
    <row r="61" spans="2:28">
      <c r="B61" s="155"/>
      <c r="C61" s="183" t="s">
        <v>215</v>
      </c>
      <c r="D61" s="183"/>
      <c r="E61" s="183"/>
      <c r="F61" s="156"/>
      <c r="G61" s="156"/>
      <c r="H61" s="186"/>
      <c r="I61" s="156"/>
      <c r="J61" s="184"/>
      <c r="Z61" s="185"/>
    </row>
    <row r="62" spans="2:28">
      <c r="B62" s="155"/>
      <c r="C62" s="183" t="s">
        <v>216</v>
      </c>
      <c r="D62" s="183"/>
      <c r="E62" s="183"/>
      <c r="F62" s="156"/>
      <c r="G62" s="156"/>
      <c r="H62" s="186"/>
      <c r="I62" s="156"/>
      <c r="J62" s="184"/>
      <c r="Z62" s="185"/>
    </row>
    <row r="63" spans="2:28">
      <c r="B63" s="155"/>
      <c r="C63" s="183" t="s">
        <v>217</v>
      </c>
      <c r="D63" s="187"/>
      <c r="E63" s="187" t="s">
        <v>218</v>
      </c>
      <c r="F63" s="187" t="s">
        <v>219</v>
      </c>
      <c r="G63" s="156"/>
      <c r="H63" s="186"/>
      <c r="I63" s="156"/>
      <c r="J63" s="184"/>
    </row>
    <row r="64" spans="2:28" ht="16.5" thickBot="1">
      <c r="B64" s="188"/>
      <c r="C64" s="189"/>
      <c r="D64" s="189"/>
      <c r="E64" s="189"/>
      <c r="F64" s="189"/>
      <c r="G64" s="189"/>
      <c r="H64" s="189"/>
      <c r="I64" s="189"/>
      <c r="J64" s="190"/>
    </row>
  </sheetData>
  <mergeCells count="55">
    <mergeCell ref="B37:G38"/>
    <mergeCell ref="I37:N38"/>
    <mergeCell ref="P37:U38"/>
    <mergeCell ref="W51:AB52"/>
    <mergeCell ref="W53:AB54"/>
    <mergeCell ref="B43:G44"/>
    <mergeCell ref="I43:K44"/>
    <mergeCell ref="L43:N44"/>
    <mergeCell ref="P43:U44"/>
    <mergeCell ref="W43:AB44"/>
    <mergeCell ref="B49:G50"/>
    <mergeCell ref="I49:N50"/>
    <mergeCell ref="P49:U50"/>
    <mergeCell ref="W49:AB50"/>
    <mergeCell ref="W37:AB38"/>
    <mergeCell ref="N24:P29"/>
    <mergeCell ref="Q24:Q31"/>
    <mergeCell ref="W25:X26"/>
    <mergeCell ref="Z27:AB32"/>
    <mergeCell ref="V14:V24"/>
    <mergeCell ref="Q16:Q19"/>
    <mergeCell ref="AB17:AB24"/>
    <mergeCell ref="W21:X24"/>
    <mergeCell ref="Z22:AA24"/>
    <mergeCell ref="O22:O23"/>
    <mergeCell ref="P22:P23"/>
    <mergeCell ref="S34:T35"/>
    <mergeCell ref="U34:V35"/>
    <mergeCell ref="D18:H19"/>
    <mergeCell ref="I18:I31"/>
    <mergeCell ref="J18:L31"/>
    <mergeCell ref="N20:N21"/>
    <mergeCell ref="P20:P21"/>
    <mergeCell ref="B28:G29"/>
    <mergeCell ref="B30:B35"/>
    <mergeCell ref="M30:M31"/>
    <mergeCell ref="O30:P31"/>
    <mergeCell ref="C33:G35"/>
    <mergeCell ref="N34:O35"/>
    <mergeCell ref="Q20:Q23"/>
    <mergeCell ref="D21:D22"/>
    <mergeCell ref="G21:G27"/>
    <mergeCell ref="N9:P10"/>
    <mergeCell ref="Q9:U10"/>
    <mergeCell ref="V9:X10"/>
    <mergeCell ref="Z9:AA10"/>
    <mergeCell ref="AB9:AB13"/>
    <mergeCell ref="B2:E6"/>
    <mergeCell ref="F2:X4"/>
    <mergeCell ref="Y2:AB2"/>
    <mergeCell ref="Y3:AB3"/>
    <mergeCell ref="Y4:AB4"/>
    <mergeCell ref="F5:X6"/>
    <mergeCell ref="Y5:AB5"/>
    <mergeCell ref="Y6:AB6"/>
  </mergeCell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F7C70-4E7B-4DA2-9120-B054FBFADA6A}">
  <dimension ref="B1:Z128"/>
  <sheetViews>
    <sheetView zoomScaleNormal="100" workbookViewId="0">
      <selection activeCell="T16" sqref="T16"/>
    </sheetView>
  </sheetViews>
  <sheetFormatPr baseColWidth="10" defaultRowHeight="12.75"/>
  <cols>
    <col min="1" max="1" width="3" style="191" customWidth="1"/>
    <col min="2" max="3" width="13.85546875" style="191" customWidth="1"/>
    <col min="4" max="4" width="13.5703125" style="191" customWidth="1"/>
    <col min="5" max="5" width="3.140625" style="191" customWidth="1"/>
    <col min="6" max="6" width="18.7109375" style="191" customWidth="1"/>
    <col min="7" max="9" width="0.85546875" style="191" customWidth="1"/>
    <col min="10" max="10" width="18.7109375" style="191" customWidth="1"/>
    <col min="11" max="16384" width="11.42578125" style="191"/>
  </cols>
  <sheetData>
    <row r="1" spans="2:26" ht="13.5" thickBot="1">
      <c r="B1" s="599"/>
      <c r="C1" s="600"/>
      <c r="D1" s="600"/>
      <c r="E1" s="600"/>
      <c r="F1" s="600"/>
      <c r="G1" s="600"/>
      <c r="H1" s="600"/>
      <c r="I1" s="600"/>
      <c r="J1" s="600"/>
      <c r="K1" s="600"/>
      <c r="L1" s="600"/>
      <c r="M1" s="600"/>
      <c r="N1" s="600"/>
      <c r="O1" s="600"/>
      <c r="P1" s="600"/>
      <c r="Q1" s="601"/>
    </row>
    <row r="2" spans="2:26" ht="15.75" customHeight="1">
      <c r="B2" s="5410" t="s">
        <v>45</v>
      </c>
      <c r="C2" s="5411"/>
      <c r="D2" s="5416" t="s">
        <v>758</v>
      </c>
      <c r="E2" s="5417"/>
      <c r="F2" s="5417"/>
      <c r="G2" s="5417"/>
      <c r="H2" s="5417"/>
      <c r="I2" s="5417"/>
      <c r="J2" s="5417"/>
      <c r="K2" s="5417"/>
      <c r="L2" s="5417"/>
      <c r="M2" s="5417"/>
      <c r="N2" s="5418"/>
      <c r="O2" s="5419" t="s">
        <v>309</v>
      </c>
      <c r="P2" s="5420"/>
      <c r="Q2" s="5421"/>
      <c r="S2" s="361" t="s">
        <v>310</v>
      </c>
      <c r="T2" s="362"/>
      <c r="U2" s="362"/>
      <c r="V2" s="362"/>
      <c r="W2" s="362"/>
      <c r="X2" s="362"/>
      <c r="Y2" s="51"/>
      <c r="Z2" s="51"/>
    </row>
    <row r="3" spans="2:26" ht="15.75">
      <c r="B3" s="5412"/>
      <c r="C3" s="5413"/>
      <c r="D3" s="5169"/>
      <c r="E3" s="5170"/>
      <c r="F3" s="5170"/>
      <c r="G3" s="5170"/>
      <c r="H3" s="5170"/>
      <c r="I3" s="5170"/>
      <c r="J3" s="5170"/>
      <c r="K3" s="5170"/>
      <c r="L3" s="5170"/>
      <c r="M3" s="5170"/>
      <c r="N3" s="5171"/>
      <c r="O3" s="5422" t="s">
        <v>311</v>
      </c>
      <c r="P3" s="5423"/>
      <c r="Q3" s="5424"/>
      <c r="S3" s="361" t="s">
        <v>312</v>
      </c>
      <c r="T3" s="362"/>
      <c r="U3" s="362"/>
      <c r="V3" s="362"/>
      <c r="W3" s="362"/>
      <c r="X3" s="362"/>
      <c r="Y3" s="51"/>
      <c r="Z3" s="51"/>
    </row>
    <row r="4" spans="2:26" ht="12.75" customHeight="1">
      <c r="B4" s="5412"/>
      <c r="C4" s="5413"/>
      <c r="D4" s="5169"/>
      <c r="E4" s="5170"/>
      <c r="F4" s="5170"/>
      <c r="G4" s="5170"/>
      <c r="H4" s="5170"/>
      <c r="I4" s="5170"/>
      <c r="J4" s="5170"/>
      <c r="K4" s="5170"/>
      <c r="L4" s="5170"/>
      <c r="M4" s="5170"/>
      <c r="N4" s="5171"/>
      <c r="O4" s="5425" t="s">
        <v>365</v>
      </c>
      <c r="P4" s="5426"/>
      <c r="Q4" s="5427"/>
      <c r="S4" s="363" t="s">
        <v>314</v>
      </c>
      <c r="T4" s="362"/>
      <c r="U4" s="362"/>
      <c r="V4" s="362"/>
      <c r="W4" s="362"/>
      <c r="X4" s="362"/>
      <c r="Y4" s="51"/>
      <c r="Z4" s="51"/>
    </row>
    <row r="5" spans="2:26" ht="12.75" customHeight="1">
      <c r="B5" s="5412"/>
      <c r="C5" s="5413"/>
      <c r="D5" s="5169" t="s">
        <v>759</v>
      </c>
      <c r="E5" s="5170"/>
      <c r="F5" s="5170"/>
      <c r="G5" s="5170"/>
      <c r="H5" s="5170"/>
      <c r="I5" s="5170"/>
      <c r="J5" s="5170"/>
      <c r="K5" s="5170"/>
      <c r="L5" s="5170"/>
      <c r="M5" s="5170"/>
      <c r="N5" s="5171"/>
      <c r="O5" s="5431" t="s">
        <v>50</v>
      </c>
      <c r="P5" s="5432"/>
      <c r="Q5" s="5433"/>
    </row>
    <row r="6" spans="2:26" ht="12.75" customHeight="1">
      <c r="B6" s="5414"/>
      <c r="C6" s="5415"/>
      <c r="D6" s="5428"/>
      <c r="E6" s="5429"/>
      <c r="F6" s="5429"/>
      <c r="G6" s="5429"/>
      <c r="H6" s="5429"/>
      <c r="I6" s="5429"/>
      <c r="J6" s="5429"/>
      <c r="K6" s="5429"/>
      <c r="L6" s="5429"/>
      <c r="M6" s="5429"/>
      <c r="N6" s="5430"/>
      <c r="O6" s="5434" t="s">
        <v>316</v>
      </c>
      <c r="P6" s="5435"/>
      <c r="Q6" s="5436"/>
      <c r="S6" s="5091" t="s">
        <v>6538</v>
      </c>
    </row>
    <row r="7" spans="2:26" ht="13.5" thickBot="1">
      <c r="B7" s="366" t="s">
        <v>52</v>
      </c>
      <c r="C7" s="367" t="str">
        <f ca="1">CELL("nomfichier")</f>
        <v>D:\Données\1.UPRT\0-UPRT.fait\1-UPRT.FR-SITE-WEB\ff-fiches-fabrications\ff.fiches.fabrication.2023\ffr.restaurant.2023\[S_SOYEZ.CREATIFS.xlsx]Divers</v>
      </c>
      <c r="D7" s="195"/>
      <c r="E7" s="195"/>
      <c r="F7" s="196"/>
      <c r="G7" s="195"/>
      <c r="H7" s="195"/>
      <c r="I7" s="195"/>
      <c r="J7" s="195"/>
      <c r="K7" s="195"/>
      <c r="L7" s="195"/>
      <c r="M7" s="195"/>
      <c r="N7" s="195"/>
      <c r="O7" s="602"/>
      <c r="P7" s="603"/>
      <c r="Q7" s="604"/>
    </row>
    <row r="8" spans="2:26">
      <c r="B8" s="605"/>
      <c r="C8" s="606"/>
      <c r="D8" s="606"/>
      <c r="E8" s="606"/>
      <c r="F8" s="606"/>
      <c r="G8" s="606"/>
      <c r="H8" s="606"/>
      <c r="I8" s="606"/>
      <c r="J8" s="606"/>
      <c r="K8" s="606"/>
      <c r="L8" s="606"/>
      <c r="M8" s="606"/>
      <c r="N8" s="606"/>
      <c r="O8" s="606"/>
      <c r="P8" s="606"/>
      <c r="Q8" s="607"/>
    </row>
    <row r="9" spans="2:26">
      <c r="B9" s="605"/>
      <c r="C9" s="606"/>
      <c r="D9" s="606"/>
      <c r="E9" s="606"/>
      <c r="F9" s="606"/>
      <c r="G9" s="606"/>
      <c r="H9" s="606"/>
      <c r="I9" s="606"/>
      <c r="J9" s="606"/>
      <c r="K9" s="606"/>
      <c r="L9" s="606"/>
      <c r="M9" s="606"/>
      <c r="N9" s="606"/>
      <c r="O9" s="606"/>
      <c r="P9" s="606"/>
      <c r="Q9" s="607"/>
    </row>
    <row r="10" spans="2:26" ht="23.25">
      <c r="B10" s="605"/>
      <c r="C10" s="606"/>
      <c r="D10" s="608" t="s">
        <v>760</v>
      </c>
      <c r="E10" s="609"/>
      <c r="F10" s="609"/>
      <c r="G10" s="606"/>
      <c r="H10" s="606"/>
      <c r="I10" s="606"/>
      <c r="J10" s="606"/>
      <c r="K10" s="606"/>
      <c r="L10" s="606"/>
      <c r="M10" s="606"/>
      <c r="N10" s="606"/>
      <c r="O10" s="606"/>
      <c r="P10" s="606"/>
      <c r="Q10" s="607"/>
    </row>
    <row r="11" spans="2:26" ht="23.25">
      <c r="B11" s="605"/>
      <c r="C11" s="606"/>
      <c r="D11" s="608"/>
      <c r="E11" s="609"/>
      <c r="F11" s="609"/>
      <c r="G11" s="606"/>
      <c r="H11" s="606"/>
      <c r="I11" s="606"/>
      <c r="J11" s="606"/>
      <c r="K11" s="606"/>
      <c r="L11" s="606"/>
      <c r="M11" s="606"/>
      <c r="N11" s="606"/>
      <c r="O11" s="606"/>
      <c r="P11" s="606"/>
      <c r="Q11" s="607"/>
    </row>
    <row r="12" spans="2:26" ht="18.75">
      <c r="B12" s="605"/>
      <c r="C12" s="606"/>
      <c r="D12" s="610" t="s">
        <v>761</v>
      </c>
      <c r="E12" s="611" t="s">
        <v>762</v>
      </c>
      <c r="F12" s="611"/>
      <c r="G12" s="606"/>
      <c r="H12" s="606"/>
      <c r="I12" s="606"/>
      <c r="J12" s="606"/>
      <c r="K12" s="606"/>
      <c r="L12" s="606"/>
      <c r="M12" s="606"/>
      <c r="N12" s="606"/>
      <c r="O12" s="606"/>
      <c r="P12" s="606"/>
      <c r="Q12" s="607"/>
    </row>
    <row r="13" spans="2:26" ht="18.75">
      <c r="B13" s="605"/>
      <c r="C13" s="606"/>
      <c r="D13" s="611"/>
      <c r="E13" s="611"/>
      <c r="F13" s="611"/>
      <c r="G13" s="606"/>
      <c r="H13" s="606"/>
      <c r="I13" s="606"/>
      <c r="J13" s="606"/>
      <c r="K13" s="606"/>
      <c r="L13" s="606"/>
      <c r="M13" s="606"/>
      <c r="N13" s="606"/>
      <c r="O13" s="606"/>
      <c r="P13" s="606"/>
      <c r="Q13" s="607"/>
    </row>
    <row r="14" spans="2:26" ht="18.75">
      <c r="B14" s="605"/>
      <c r="C14" s="606"/>
      <c r="D14" s="610" t="s">
        <v>763</v>
      </c>
      <c r="E14" s="612" t="s">
        <v>764</v>
      </c>
      <c r="F14" s="611"/>
      <c r="G14" s="606"/>
      <c r="H14" s="606"/>
      <c r="I14" s="606"/>
      <c r="J14" s="606"/>
      <c r="K14" s="606"/>
      <c r="L14" s="606"/>
      <c r="M14" s="606"/>
      <c r="N14" s="606"/>
      <c r="O14" s="606"/>
      <c r="P14" s="606"/>
      <c r="Q14" s="607"/>
    </row>
    <row r="15" spans="2:26" ht="18.75">
      <c r="B15" s="605"/>
      <c r="C15" s="606"/>
      <c r="D15" s="611"/>
      <c r="E15" s="612" t="s">
        <v>765</v>
      </c>
      <c r="F15" s="611"/>
      <c r="G15" s="606"/>
      <c r="H15" s="606"/>
      <c r="I15" s="606"/>
      <c r="J15" s="606"/>
      <c r="K15" s="606"/>
      <c r="L15" s="606"/>
      <c r="M15" s="606"/>
      <c r="N15" s="606"/>
      <c r="O15" s="606"/>
      <c r="P15" s="606"/>
      <c r="Q15" s="607"/>
    </row>
    <row r="16" spans="2:26">
      <c r="B16" s="605"/>
      <c r="C16" s="606"/>
      <c r="D16" s="606"/>
      <c r="E16" s="606"/>
      <c r="F16" s="606"/>
      <c r="G16" s="606"/>
      <c r="H16" s="606"/>
      <c r="I16" s="606"/>
      <c r="J16" s="606"/>
      <c r="K16" s="606"/>
      <c r="L16" s="606"/>
      <c r="M16" s="606"/>
      <c r="N16" s="606"/>
      <c r="O16" s="606"/>
      <c r="P16" s="606"/>
      <c r="Q16" s="607"/>
    </row>
    <row r="17" spans="2:17">
      <c r="B17" s="605"/>
      <c r="C17" s="606"/>
      <c r="D17" s="606"/>
      <c r="E17" s="606"/>
      <c r="F17" s="606"/>
      <c r="G17" s="606"/>
      <c r="H17" s="606"/>
      <c r="I17" s="606"/>
      <c r="J17" s="606"/>
      <c r="K17" s="606"/>
      <c r="L17" s="606"/>
      <c r="M17" s="606"/>
      <c r="N17" s="606"/>
      <c r="O17" s="606"/>
      <c r="P17" s="606"/>
      <c r="Q17" s="607"/>
    </row>
    <row r="18" spans="2:17">
      <c r="B18" s="605"/>
      <c r="C18" s="606"/>
      <c r="D18" s="606"/>
      <c r="E18" s="606"/>
      <c r="F18" s="606"/>
      <c r="G18" s="606"/>
      <c r="H18" s="606"/>
      <c r="I18" s="606"/>
      <c r="J18" s="606"/>
      <c r="K18" s="606"/>
      <c r="L18" s="606"/>
      <c r="M18" s="606"/>
      <c r="N18" s="606"/>
      <c r="O18" s="606"/>
      <c r="P18" s="606"/>
      <c r="Q18" s="607"/>
    </row>
    <row r="19" spans="2:17">
      <c r="B19" s="605"/>
      <c r="C19" s="606"/>
      <c r="D19" s="606"/>
      <c r="E19" s="606"/>
      <c r="F19" s="606"/>
      <c r="G19" s="606"/>
      <c r="H19" s="606"/>
      <c r="I19" s="606"/>
      <c r="J19" s="606"/>
      <c r="K19" s="606"/>
      <c r="L19" s="606"/>
      <c r="M19" s="606"/>
      <c r="N19" s="606"/>
      <c r="O19" s="606"/>
      <c r="P19" s="606"/>
      <c r="Q19" s="607"/>
    </row>
    <row r="20" spans="2:17">
      <c r="B20" s="605"/>
      <c r="C20" s="606"/>
      <c r="D20" s="606"/>
      <c r="E20" s="606"/>
      <c r="F20" s="606"/>
      <c r="G20" s="606"/>
      <c r="H20" s="606"/>
      <c r="I20" s="606"/>
      <c r="J20" s="606"/>
      <c r="K20" s="606"/>
      <c r="L20" s="606"/>
      <c r="M20" s="606"/>
      <c r="N20" s="606"/>
      <c r="O20" s="606"/>
      <c r="P20" s="606"/>
      <c r="Q20" s="607"/>
    </row>
    <row r="21" spans="2:17">
      <c r="B21" s="605"/>
      <c r="C21" s="606"/>
      <c r="D21" s="606"/>
      <c r="E21" s="606"/>
      <c r="F21" s="606"/>
      <c r="G21" s="606"/>
      <c r="H21" s="606"/>
      <c r="I21" s="606"/>
      <c r="J21" s="606"/>
      <c r="K21" s="606"/>
      <c r="L21" s="606"/>
      <c r="M21" s="606"/>
      <c r="N21" s="606"/>
      <c r="O21" s="606"/>
      <c r="P21" s="606"/>
      <c r="Q21" s="607"/>
    </row>
    <row r="22" spans="2:17">
      <c r="B22" s="605"/>
      <c r="C22" s="606"/>
      <c r="D22" s="606"/>
      <c r="E22" s="606"/>
      <c r="F22" s="606"/>
      <c r="G22" s="606"/>
      <c r="H22" s="606"/>
      <c r="I22" s="606"/>
      <c r="J22" s="606"/>
      <c r="K22" s="606"/>
      <c r="L22" s="606"/>
      <c r="M22" s="606"/>
      <c r="N22" s="606"/>
      <c r="O22" s="606"/>
      <c r="P22" s="606"/>
      <c r="Q22" s="607"/>
    </row>
    <row r="23" spans="2:17">
      <c r="B23" s="605"/>
      <c r="C23" s="606"/>
      <c r="D23" s="606"/>
      <c r="E23" s="606"/>
      <c r="F23" s="606"/>
      <c r="G23" s="606"/>
      <c r="H23" s="606"/>
      <c r="I23" s="606"/>
      <c r="J23" s="606"/>
      <c r="K23" s="606"/>
      <c r="L23" s="606"/>
      <c r="M23" s="606"/>
      <c r="N23" s="606"/>
      <c r="O23" s="606"/>
      <c r="P23" s="606"/>
      <c r="Q23" s="607"/>
    </row>
    <row r="24" spans="2:17">
      <c r="B24" s="605"/>
      <c r="C24" s="606"/>
      <c r="D24" s="606"/>
      <c r="E24" s="606"/>
      <c r="F24" s="606"/>
      <c r="G24" s="606"/>
      <c r="H24" s="606"/>
      <c r="I24" s="606"/>
      <c r="J24" s="606"/>
      <c r="K24" s="606"/>
      <c r="L24" s="606"/>
      <c r="M24" s="606"/>
      <c r="N24" s="606"/>
      <c r="O24" s="606"/>
      <c r="P24" s="606"/>
      <c r="Q24" s="607"/>
    </row>
    <row r="25" spans="2:17">
      <c r="B25" s="605"/>
      <c r="C25" s="606"/>
      <c r="D25" s="606"/>
      <c r="E25" s="606"/>
      <c r="F25" s="606"/>
      <c r="G25" s="606"/>
      <c r="H25" s="606"/>
      <c r="I25" s="606"/>
      <c r="J25" s="606"/>
      <c r="K25" s="606"/>
      <c r="L25" s="606"/>
      <c r="M25" s="606"/>
      <c r="N25" s="606"/>
      <c r="O25" s="606"/>
      <c r="P25" s="606"/>
      <c r="Q25" s="607"/>
    </row>
    <row r="26" spans="2:17" ht="73.5" customHeight="1">
      <c r="B26" s="605"/>
      <c r="C26" s="606"/>
      <c r="D26" s="606"/>
      <c r="E26" s="606"/>
      <c r="F26" s="606"/>
      <c r="G26" s="606"/>
      <c r="H26" s="606"/>
      <c r="I26" s="606"/>
      <c r="J26" s="606"/>
      <c r="K26" s="606"/>
      <c r="L26" s="606"/>
      <c r="M26" s="606"/>
      <c r="N26" s="606"/>
      <c r="O26" s="606"/>
      <c r="P26" s="606"/>
      <c r="Q26" s="607"/>
    </row>
    <row r="27" spans="2:17" ht="12.75" customHeight="1">
      <c r="B27" s="605"/>
      <c r="C27" s="606"/>
      <c r="D27" s="606"/>
      <c r="E27" s="606"/>
      <c r="F27" s="606"/>
      <c r="G27" s="606"/>
      <c r="H27" s="606"/>
      <c r="I27" s="606"/>
      <c r="J27" s="606"/>
      <c r="K27" s="606"/>
      <c r="L27" s="606"/>
      <c r="M27" s="606"/>
      <c r="N27" s="606"/>
      <c r="O27" s="606"/>
      <c r="P27" s="606"/>
      <c r="Q27" s="607"/>
    </row>
    <row r="28" spans="2:17" ht="12.75" customHeight="1">
      <c r="B28" s="605"/>
      <c r="C28" s="606"/>
      <c r="D28" s="606"/>
      <c r="E28" s="606"/>
      <c r="F28" s="606"/>
      <c r="G28" s="606"/>
      <c r="H28" s="606"/>
      <c r="I28" s="606"/>
      <c r="J28" s="606"/>
      <c r="K28" s="606"/>
      <c r="L28" s="606"/>
      <c r="M28" s="606"/>
      <c r="N28" s="606"/>
      <c r="O28" s="606"/>
      <c r="P28" s="606"/>
      <c r="Q28" s="607"/>
    </row>
    <row r="29" spans="2:17">
      <c r="B29" s="605"/>
      <c r="C29" s="606"/>
      <c r="D29" s="606"/>
      <c r="E29" s="606"/>
      <c r="F29" s="606"/>
      <c r="G29" s="606"/>
      <c r="H29" s="606"/>
      <c r="I29" s="606"/>
      <c r="J29" s="606"/>
      <c r="K29" s="606"/>
      <c r="L29" s="606"/>
      <c r="M29" s="606"/>
      <c r="N29" s="606"/>
      <c r="O29" s="606"/>
      <c r="P29" s="606"/>
      <c r="Q29" s="607"/>
    </row>
    <row r="30" spans="2:17">
      <c r="B30" s="605"/>
      <c r="C30" s="606"/>
      <c r="D30" s="606"/>
      <c r="E30" s="606"/>
      <c r="F30" s="606"/>
      <c r="G30" s="606"/>
      <c r="H30" s="606"/>
      <c r="I30" s="606"/>
      <c r="J30" s="606"/>
      <c r="K30" s="606"/>
      <c r="L30" s="606"/>
      <c r="M30" s="606"/>
      <c r="N30" s="606"/>
      <c r="O30" s="606"/>
      <c r="P30" s="606"/>
      <c r="Q30" s="607"/>
    </row>
    <row r="31" spans="2:17" ht="21">
      <c r="B31" s="605"/>
      <c r="C31" s="606"/>
      <c r="D31" s="613" t="s">
        <v>766</v>
      </c>
      <c r="E31" s="614" t="s">
        <v>767</v>
      </c>
      <c r="F31" s="614"/>
      <c r="G31" s="615"/>
      <c r="H31" s="615"/>
      <c r="I31" s="615"/>
      <c r="J31" s="615"/>
      <c r="K31" s="606"/>
      <c r="L31" s="606"/>
      <c r="M31" s="606"/>
      <c r="N31" s="606"/>
      <c r="O31" s="606"/>
      <c r="P31" s="606"/>
      <c r="Q31" s="607"/>
    </row>
    <row r="32" spans="2:17" ht="21">
      <c r="B32" s="605"/>
      <c r="C32" s="606"/>
      <c r="D32" s="614"/>
      <c r="E32" s="614" t="s">
        <v>768</v>
      </c>
      <c r="F32" s="614"/>
      <c r="G32" s="615"/>
      <c r="H32" s="615"/>
      <c r="I32" s="615"/>
      <c r="J32" s="615"/>
      <c r="K32" s="606"/>
      <c r="L32" s="606"/>
      <c r="M32" s="606"/>
      <c r="N32" s="606"/>
      <c r="O32" s="606"/>
      <c r="P32" s="606"/>
      <c r="Q32" s="607"/>
    </row>
    <row r="33" spans="2:17" ht="21">
      <c r="B33" s="605"/>
      <c r="C33" s="606"/>
      <c r="D33" s="616"/>
      <c r="E33" s="614"/>
      <c r="F33" s="614" t="s">
        <v>769</v>
      </c>
      <c r="G33" s="617"/>
      <c r="H33" s="617"/>
      <c r="I33" s="615"/>
      <c r="J33" s="615"/>
      <c r="K33" s="606"/>
      <c r="L33" s="606"/>
      <c r="M33" s="606"/>
      <c r="N33" s="606"/>
      <c r="O33" s="606"/>
      <c r="P33" s="606"/>
      <c r="Q33" s="607"/>
    </row>
    <row r="34" spans="2:17" s="623" customFormat="1" ht="15.75">
      <c r="B34" s="618"/>
      <c r="C34" s="619"/>
      <c r="D34" s="620"/>
      <c r="E34" s="621"/>
      <c r="F34" s="622"/>
      <c r="I34" s="619"/>
      <c r="J34" s="619"/>
      <c r="K34" s="619"/>
      <c r="L34" s="619"/>
      <c r="M34" s="619"/>
      <c r="N34" s="619"/>
      <c r="O34" s="619"/>
      <c r="P34" s="619"/>
      <c r="Q34" s="624"/>
    </row>
    <row r="35" spans="2:17" s="623" customFormat="1" ht="9.9499999999999993" customHeight="1">
      <c r="B35" s="618"/>
      <c r="C35" s="619"/>
      <c r="D35" s="620"/>
      <c r="E35" s="5447">
        <v>3</v>
      </c>
      <c r="F35" s="5450" t="s">
        <v>770</v>
      </c>
      <c r="G35" s="5450"/>
      <c r="H35" s="5450"/>
      <c r="I35" s="5450"/>
      <c r="J35" s="5451"/>
      <c r="K35" s="625" t="s">
        <v>771</v>
      </c>
      <c r="L35" s="619"/>
      <c r="M35" s="619"/>
      <c r="N35" s="619"/>
      <c r="O35" s="619"/>
      <c r="P35" s="619"/>
      <c r="Q35" s="624"/>
    </row>
    <row r="36" spans="2:17" s="623" customFormat="1" ht="5.0999999999999996" customHeight="1">
      <c r="B36" s="618"/>
      <c r="C36" s="619"/>
      <c r="D36" s="626"/>
      <c r="E36" s="5448"/>
      <c r="F36" s="5452"/>
      <c r="G36" s="5452"/>
      <c r="H36" s="5452"/>
      <c r="I36" s="5452"/>
      <c r="J36" s="5453"/>
      <c r="K36" s="626"/>
      <c r="L36" s="619"/>
      <c r="M36" s="619"/>
      <c r="N36" s="619"/>
      <c r="O36" s="619"/>
      <c r="P36" s="619"/>
      <c r="Q36" s="624"/>
    </row>
    <row r="37" spans="2:17" s="623" customFormat="1" ht="9.9499999999999993" customHeight="1" thickBot="1">
      <c r="B37" s="618"/>
      <c r="C37" s="619"/>
      <c r="D37" s="620"/>
      <c r="E37" s="5449"/>
      <c r="F37" s="5454"/>
      <c r="G37" s="5454"/>
      <c r="H37" s="5454"/>
      <c r="I37" s="5454"/>
      <c r="J37" s="5455"/>
      <c r="L37" s="619"/>
      <c r="M37" s="619"/>
      <c r="N37" s="619"/>
      <c r="O37" s="619"/>
      <c r="P37" s="619"/>
      <c r="Q37" s="624"/>
    </row>
    <row r="38" spans="2:17" s="623" customFormat="1" ht="12.75" customHeight="1">
      <c r="B38" s="618"/>
      <c r="C38" s="619"/>
      <c r="D38" s="620"/>
      <c r="E38" s="492"/>
      <c r="F38" s="492"/>
      <c r="G38" s="492"/>
      <c r="H38" s="627"/>
      <c r="I38" s="492"/>
      <c r="J38" s="492"/>
      <c r="L38" s="619"/>
      <c r="M38" s="619"/>
      <c r="N38" s="619"/>
      <c r="O38" s="619"/>
      <c r="P38" s="619"/>
      <c r="Q38" s="624"/>
    </row>
    <row r="39" spans="2:17" s="623" customFormat="1" ht="12.75" customHeight="1">
      <c r="B39" s="618"/>
      <c r="C39" s="619"/>
      <c r="D39" s="620"/>
      <c r="E39" s="492"/>
      <c r="F39" s="492"/>
      <c r="G39" s="492"/>
      <c r="H39" s="627"/>
      <c r="I39" s="492"/>
      <c r="J39" s="492"/>
      <c r="L39" s="619"/>
      <c r="M39" s="619"/>
      <c r="N39" s="619"/>
      <c r="O39" s="619"/>
      <c r="P39" s="619"/>
      <c r="Q39" s="624"/>
    </row>
    <row r="40" spans="2:17" s="623" customFormat="1" ht="15.75">
      <c r="B40" s="618"/>
      <c r="C40" s="619"/>
      <c r="D40" s="620"/>
      <c r="E40" s="628"/>
      <c r="F40" s="198" t="s">
        <v>772</v>
      </c>
      <c r="H40" s="626"/>
      <c r="L40" s="619"/>
      <c r="M40" s="619"/>
      <c r="N40" s="619"/>
      <c r="O40" s="619"/>
      <c r="P40" s="619"/>
      <c r="Q40" s="624"/>
    </row>
    <row r="41" spans="2:17" s="623" customFormat="1" ht="15.75">
      <c r="B41" s="618"/>
      <c r="C41" s="619"/>
      <c r="D41" s="620"/>
      <c r="E41" s="628"/>
      <c r="F41" s="198" t="s">
        <v>773</v>
      </c>
      <c r="H41" s="626"/>
      <c r="L41" s="619"/>
      <c r="M41" s="619"/>
      <c r="N41" s="619"/>
      <c r="O41" s="619"/>
      <c r="P41" s="619"/>
      <c r="Q41" s="624"/>
    </row>
    <row r="42" spans="2:17" s="623" customFormat="1" ht="16.5" thickBot="1">
      <c r="B42" s="618"/>
      <c r="C42" s="619"/>
      <c r="D42" s="620"/>
      <c r="E42" s="628"/>
      <c r="F42" s="198" t="s">
        <v>774</v>
      </c>
      <c r="H42" s="626"/>
      <c r="L42" s="619"/>
      <c r="M42" s="619"/>
      <c r="N42" s="619"/>
      <c r="O42" s="619"/>
      <c r="P42" s="619"/>
      <c r="Q42" s="624"/>
    </row>
    <row r="43" spans="2:17" ht="9.9499999999999993" customHeight="1">
      <c r="B43" s="605"/>
      <c r="C43" s="606"/>
      <c r="D43" s="609"/>
      <c r="E43" s="5456">
        <v>2.4300000000000002</v>
      </c>
      <c r="F43" s="629">
        <v>10</v>
      </c>
      <c r="G43" s="5459"/>
      <c r="H43" s="5462">
        <v>0.5</v>
      </c>
      <c r="I43" s="630"/>
      <c r="J43" s="631">
        <v>10</v>
      </c>
      <c r="L43" s="606"/>
      <c r="M43" s="606"/>
      <c r="N43" s="606"/>
      <c r="O43" s="606"/>
      <c r="P43" s="606"/>
      <c r="Q43" s="607"/>
    </row>
    <row r="44" spans="2:17" ht="5.0999999999999996" customHeight="1">
      <c r="B44" s="605"/>
      <c r="C44" s="606"/>
      <c r="D44" s="632"/>
      <c r="E44" s="5457"/>
      <c r="F44" s="633">
        <v>5</v>
      </c>
      <c r="G44" s="5460"/>
      <c r="H44" s="5463"/>
      <c r="I44" s="634"/>
      <c r="J44" s="635">
        <v>5</v>
      </c>
      <c r="K44" s="636"/>
      <c r="L44" s="606"/>
      <c r="M44" s="606"/>
      <c r="N44" s="606"/>
      <c r="O44" s="606"/>
      <c r="P44" s="606"/>
      <c r="Q44" s="607"/>
    </row>
    <row r="45" spans="2:17" ht="9.9499999999999993" customHeight="1" thickBot="1">
      <c r="B45" s="605"/>
      <c r="C45" s="606"/>
      <c r="D45" s="609"/>
      <c r="E45" s="5458"/>
      <c r="F45" s="637">
        <v>10</v>
      </c>
      <c r="G45" s="5461"/>
      <c r="H45" s="5464"/>
      <c r="I45" s="638"/>
      <c r="J45" s="639">
        <v>10</v>
      </c>
      <c r="L45" s="606"/>
      <c r="M45" s="606"/>
      <c r="N45" s="606"/>
      <c r="O45" s="606"/>
      <c r="P45" s="606"/>
      <c r="Q45" s="607"/>
    </row>
    <row r="46" spans="2:17" ht="15.75">
      <c r="B46" s="605"/>
      <c r="C46" s="606"/>
      <c r="D46" s="609"/>
      <c r="E46" s="640"/>
      <c r="F46" s="640"/>
      <c r="H46" s="636"/>
      <c r="L46" s="606"/>
      <c r="M46" s="606"/>
      <c r="N46" s="606"/>
      <c r="O46" s="606"/>
      <c r="P46" s="606"/>
      <c r="Q46" s="607"/>
    </row>
    <row r="47" spans="2:17" s="649" customFormat="1" ht="15.75">
      <c r="B47" s="641"/>
      <c r="C47" s="642"/>
      <c r="D47" s="643"/>
      <c r="E47" s="644"/>
      <c r="F47" s="645" t="s">
        <v>775</v>
      </c>
      <c r="G47" s="646"/>
      <c r="H47" s="647"/>
      <c r="I47" s="646"/>
      <c r="J47" s="646"/>
      <c r="K47" s="646"/>
      <c r="L47" s="642"/>
      <c r="M47" s="642"/>
      <c r="N47" s="642"/>
      <c r="O47" s="642"/>
      <c r="P47" s="642"/>
      <c r="Q47" s="648"/>
    </row>
    <row r="48" spans="2:17">
      <c r="B48" s="605"/>
      <c r="C48" s="606"/>
      <c r="D48" s="606"/>
      <c r="H48" s="636"/>
      <c r="L48" s="606"/>
      <c r="M48" s="606"/>
      <c r="N48" s="606"/>
      <c r="O48" s="606"/>
      <c r="P48" s="606"/>
      <c r="Q48" s="607"/>
    </row>
    <row r="49" spans="2:17">
      <c r="B49" s="605"/>
      <c r="C49" s="606"/>
      <c r="D49" s="606"/>
      <c r="H49" s="636"/>
      <c r="L49" s="606"/>
      <c r="M49" s="606"/>
      <c r="N49" s="606"/>
      <c r="O49" s="606"/>
      <c r="P49" s="606"/>
      <c r="Q49" s="607"/>
    </row>
    <row r="50" spans="2:17">
      <c r="B50" s="605"/>
      <c r="C50" s="606"/>
      <c r="D50" s="606"/>
      <c r="H50" s="636"/>
      <c r="L50" s="606"/>
      <c r="M50" s="606"/>
      <c r="N50" s="606"/>
      <c r="O50" s="606"/>
      <c r="P50" s="606"/>
      <c r="Q50" s="607"/>
    </row>
    <row r="51" spans="2:17" ht="9.9499999999999993" customHeight="1">
      <c r="B51" s="605"/>
      <c r="C51" s="606"/>
      <c r="D51" s="606"/>
      <c r="E51" s="5447">
        <v>3</v>
      </c>
      <c r="F51" s="5450" t="s">
        <v>776</v>
      </c>
      <c r="G51" s="5450"/>
      <c r="H51" s="5450"/>
      <c r="I51" s="5450"/>
      <c r="J51" s="5451"/>
      <c r="K51" s="623"/>
      <c r="L51" s="606"/>
      <c r="M51" s="606"/>
      <c r="N51" s="606"/>
      <c r="O51" s="606"/>
      <c r="P51" s="606"/>
      <c r="Q51" s="607"/>
    </row>
    <row r="52" spans="2:17" ht="5.0999999999999996" customHeight="1">
      <c r="B52" s="605"/>
      <c r="C52" s="606"/>
      <c r="D52" s="606"/>
      <c r="E52" s="5448"/>
      <c r="F52" s="5452"/>
      <c r="G52" s="5452"/>
      <c r="H52" s="5452"/>
      <c r="I52" s="5452"/>
      <c r="J52" s="5453"/>
      <c r="K52" s="626"/>
      <c r="L52" s="606"/>
      <c r="M52" s="606"/>
      <c r="N52" s="606"/>
      <c r="O52" s="606"/>
      <c r="P52" s="606"/>
      <c r="Q52" s="607"/>
    </row>
    <row r="53" spans="2:17" ht="9.9499999999999993" customHeight="1" thickBot="1">
      <c r="B53" s="605"/>
      <c r="C53" s="606"/>
      <c r="D53" s="606"/>
      <c r="E53" s="5449"/>
      <c r="F53" s="5454"/>
      <c r="G53" s="5454"/>
      <c r="H53" s="5454"/>
      <c r="I53" s="5454"/>
      <c r="J53" s="5455"/>
      <c r="K53" s="623"/>
      <c r="L53" s="606"/>
      <c r="M53" s="606"/>
      <c r="N53" s="606"/>
      <c r="O53" s="606"/>
      <c r="P53" s="606"/>
      <c r="Q53" s="607"/>
    </row>
    <row r="54" spans="2:17">
      <c r="B54" s="605"/>
      <c r="C54" s="606"/>
      <c r="D54" s="606"/>
      <c r="H54" s="636"/>
      <c r="L54" s="606"/>
      <c r="M54" s="606"/>
      <c r="N54" s="606"/>
      <c r="O54" s="606"/>
      <c r="P54" s="606"/>
      <c r="Q54" s="607"/>
    </row>
    <row r="55" spans="2:17">
      <c r="B55" s="605"/>
      <c r="C55" s="606"/>
      <c r="D55" s="606"/>
      <c r="H55" s="636"/>
      <c r="L55" s="606"/>
      <c r="M55" s="606"/>
      <c r="N55" s="606"/>
      <c r="O55" s="606"/>
      <c r="P55" s="606"/>
      <c r="Q55" s="607"/>
    </row>
    <row r="56" spans="2:17">
      <c r="B56" s="605"/>
      <c r="C56" s="606"/>
      <c r="D56" s="606"/>
      <c r="H56" s="636"/>
      <c r="L56" s="606"/>
      <c r="M56" s="606"/>
      <c r="N56" s="606"/>
      <c r="O56" s="606"/>
      <c r="P56" s="606"/>
      <c r="Q56" s="607"/>
    </row>
    <row r="57" spans="2:17" ht="9.9499999999999993" customHeight="1">
      <c r="B57" s="605"/>
      <c r="C57" s="606"/>
      <c r="D57" s="606"/>
      <c r="E57" s="5447">
        <v>3</v>
      </c>
      <c r="F57" s="5450" t="s">
        <v>777</v>
      </c>
      <c r="G57" s="5450"/>
      <c r="H57" s="5450"/>
      <c r="I57" s="5450"/>
      <c r="J57" s="5451"/>
      <c r="K57" s="623"/>
      <c r="L57" s="606"/>
      <c r="M57" s="606"/>
      <c r="N57" s="606"/>
      <c r="O57" s="606"/>
      <c r="P57" s="606"/>
      <c r="Q57" s="607"/>
    </row>
    <row r="58" spans="2:17" ht="5.0999999999999996" customHeight="1">
      <c r="B58" s="605"/>
      <c r="C58" s="606"/>
      <c r="D58" s="606"/>
      <c r="E58" s="5448"/>
      <c r="F58" s="5452"/>
      <c r="G58" s="5452"/>
      <c r="H58" s="5452"/>
      <c r="I58" s="5452"/>
      <c r="J58" s="5453"/>
      <c r="K58" s="626"/>
      <c r="L58" s="606"/>
      <c r="M58" s="606"/>
      <c r="N58" s="606"/>
      <c r="O58" s="606"/>
      <c r="P58" s="606"/>
      <c r="Q58" s="607"/>
    </row>
    <row r="59" spans="2:17" ht="9.9499999999999993" customHeight="1" thickBot="1">
      <c r="B59" s="605"/>
      <c r="C59" s="606"/>
      <c r="D59" s="606"/>
      <c r="E59" s="5449"/>
      <c r="F59" s="5454"/>
      <c r="G59" s="5454"/>
      <c r="H59" s="5454"/>
      <c r="I59" s="5454"/>
      <c r="J59" s="5455"/>
      <c r="K59" s="623"/>
      <c r="L59" s="606"/>
      <c r="M59" s="606"/>
      <c r="N59" s="606"/>
      <c r="O59" s="606"/>
      <c r="P59" s="606"/>
      <c r="Q59" s="607"/>
    </row>
    <row r="60" spans="2:17">
      <c r="B60" s="605"/>
      <c r="C60" s="606"/>
      <c r="D60" s="606"/>
      <c r="G60" s="416"/>
      <c r="H60" s="650"/>
      <c r="I60" s="416"/>
      <c r="K60" s="606"/>
      <c r="L60" s="606"/>
      <c r="M60" s="606"/>
      <c r="N60" s="606"/>
      <c r="O60" s="606"/>
      <c r="P60" s="606"/>
      <c r="Q60" s="607"/>
    </row>
    <row r="61" spans="2:17">
      <c r="B61" s="605"/>
      <c r="C61" s="606"/>
      <c r="D61" s="606"/>
      <c r="G61" s="416"/>
      <c r="H61" s="650"/>
      <c r="I61" s="416"/>
      <c r="L61" s="606"/>
      <c r="M61" s="606"/>
      <c r="N61" s="606"/>
      <c r="O61" s="606"/>
      <c r="P61" s="606"/>
      <c r="Q61" s="607"/>
    </row>
    <row r="62" spans="2:17">
      <c r="B62" s="605"/>
      <c r="C62" s="606"/>
      <c r="D62" s="606"/>
      <c r="G62" s="416"/>
      <c r="H62" s="650"/>
      <c r="I62" s="416"/>
      <c r="L62" s="606"/>
      <c r="M62" s="606"/>
      <c r="N62" s="606"/>
      <c r="O62" s="606"/>
      <c r="P62" s="606"/>
      <c r="Q62" s="607"/>
    </row>
    <row r="63" spans="2:17">
      <c r="B63" s="605"/>
      <c r="C63" s="606"/>
      <c r="D63" s="606"/>
      <c r="G63" s="416"/>
      <c r="H63" s="650"/>
      <c r="I63" s="650"/>
      <c r="J63" s="651" t="s">
        <v>778</v>
      </c>
      <c r="M63" s="606"/>
      <c r="N63" s="606"/>
      <c r="O63" s="606"/>
      <c r="P63" s="606"/>
      <c r="Q63" s="607"/>
    </row>
    <row r="64" spans="2:17">
      <c r="B64" s="605"/>
      <c r="C64" s="606"/>
      <c r="D64" s="606"/>
      <c r="E64" s="606"/>
      <c r="F64" s="606"/>
      <c r="G64" s="606"/>
      <c r="H64" s="606"/>
      <c r="I64" s="606"/>
      <c r="J64" s="606"/>
      <c r="K64" s="606"/>
      <c r="L64" s="606"/>
      <c r="M64" s="606"/>
      <c r="N64" s="606"/>
      <c r="O64" s="606"/>
      <c r="P64" s="606"/>
      <c r="Q64" s="607"/>
    </row>
    <row r="65" spans="2:17">
      <c r="B65" s="605"/>
      <c r="C65" s="606"/>
      <c r="D65" s="606"/>
      <c r="E65" s="606"/>
      <c r="F65" s="606"/>
      <c r="G65" s="606"/>
      <c r="H65" s="606"/>
      <c r="I65" s="606"/>
      <c r="J65" s="606"/>
      <c r="K65" s="606"/>
      <c r="L65" s="606"/>
      <c r="M65" s="606"/>
      <c r="N65" s="606"/>
      <c r="O65" s="606"/>
      <c r="P65" s="606"/>
      <c r="Q65" s="607"/>
    </row>
    <row r="66" spans="2:17" ht="21">
      <c r="B66" s="605"/>
      <c r="C66" s="614"/>
      <c r="D66" s="614"/>
      <c r="E66" s="606"/>
      <c r="F66" s="614" t="s">
        <v>779</v>
      </c>
      <c r="G66" s="606"/>
      <c r="H66" s="606"/>
      <c r="I66" s="606"/>
      <c r="J66" s="606"/>
      <c r="K66" s="606"/>
      <c r="L66" s="606"/>
      <c r="M66" s="606"/>
      <c r="N66" s="606"/>
      <c r="O66" s="606"/>
      <c r="P66" s="606"/>
      <c r="Q66" s="607"/>
    </row>
    <row r="67" spans="2:17">
      <c r="B67" s="605"/>
      <c r="C67" s="606"/>
      <c r="D67" s="606"/>
      <c r="E67" s="606"/>
      <c r="F67" s="606"/>
      <c r="G67" s="606"/>
      <c r="H67" s="606"/>
      <c r="I67" s="606"/>
      <c r="J67" s="606"/>
      <c r="K67" s="606"/>
      <c r="L67" s="606"/>
      <c r="M67" s="606"/>
      <c r="N67" s="606"/>
      <c r="O67" s="606"/>
      <c r="P67" s="606"/>
      <c r="Q67" s="607"/>
    </row>
    <row r="68" spans="2:17">
      <c r="B68" s="605"/>
      <c r="C68" s="606"/>
      <c r="D68" s="606"/>
      <c r="E68" s="606"/>
      <c r="F68" s="606"/>
      <c r="G68" s="606"/>
      <c r="H68" s="606"/>
      <c r="I68" s="606"/>
      <c r="J68" s="606"/>
      <c r="K68" s="606"/>
      <c r="L68" s="606"/>
      <c r="M68" s="606"/>
      <c r="N68" s="606"/>
      <c r="O68" s="606"/>
      <c r="P68" s="606"/>
      <c r="Q68" s="607"/>
    </row>
    <row r="69" spans="2:17" ht="18" customHeight="1">
      <c r="B69" s="5465" t="s">
        <v>369</v>
      </c>
      <c r="C69" s="5437" t="s">
        <v>370</v>
      </c>
      <c r="D69" s="5437"/>
      <c r="E69" s="5437"/>
      <c r="F69" s="5437"/>
      <c r="G69" s="5438"/>
      <c r="H69" s="606"/>
      <c r="I69" s="606"/>
      <c r="J69" s="606"/>
      <c r="K69" s="5468" t="s">
        <v>369</v>
      </c>
      <c r="L69" s="5437" t="s">
        <v>621</v>
      </c>
      <c r="M69" s="5437"/>
      <c r="N69" s="5437"/>
      <c r="O69" s="5437"/>
      <c r="P69" s="5438"/>
      <c r="Q69" s="607"/>
    </row>
    <row r="70" spans="2:17" ht="12.75" customHeight="1">
      <c r="B70" s="5466"/>
      <c r="C70" s="5439"/>
      <c r="D70" s="5439"/>
      <c r="E70" s="5439"/>
      <c r="F70" s="5439"/>
      <c r="G70" s="5440"/>
      <c r="H70" s="606"/>
      <c r="I70" s="606"/>
      <c r="J70" s="606"/>
      <c r="K70" s="5469"/>
      <c r="L70" s="5443" t="s">
        <v>780</v>
      </c>
      <c r="M70" s="5443"/>
      <c r="N70" s="5443"/>
      <c r="O70" s="5443"/>
      <c r="P70" s="5444"/>
      <c r="Q70" s="607"/>
    </row>
    <row r="71" spans="2:17" ht="13.5" customHeight="1" thickBot="1">
      <c r="B71" s="5467"/>
      <c r="C71" s="5441"/>
      <c r="D71" s="5441"/>
      <c r="E71" s="5441"/>
      <c r="F71" s="5441"/>
      <c r="G71" s="5442"/>
      <c r="H71" s="606"/>
      <c r="I71" s="606"/>
      <c r="J71" s="606"/>
      <c r="K71" s="5470"/>
      <c r="L71" s="5445"/>
      <c r="M71" s="5445"/>
      <c r="N71" s="5445"/>
      <c r="O71" s="5445"/>
      <c r="P71" s="5446"/>
      <c r="Q71" s="607"/>
    </row>
    <row r="72" spans="2:17" ht="15.75" thickTop="1">
      <c r="B72" s="652"/>
      <c r="C72" s="653"/>
      <c r="D72" s="654"/>
      <c r="E72" s="654"/>
      <c r="F72" s="654"/>
      <c r="G72" s="655"/>
      <c r="H72" s="606"/>
      <c r="I72" s="606"/>
      <c r="J72" s="606"/>
      <c r="K72" s="652"/>
      <c r="L72" s="653"/>
      <c r="M72" s="654"/>
      <c r="N72" s="654"/>
      <c r="O72" s="654"/>
      <c r="P72" s="655"/>
      <c r="Q72" s="607"/>
    </row>
    <row r="73" spans="2:17" ht="12.75" customHeight="1">
      <c r="B73" s="5491"/>
      <c r="C73" s="5494" t="s">
        <v>436</v>
      </c>
      <c r="D73" s="5494"/>
      <c r="E73" s="5494"/>
      <c r="F73" s="5494"/>
      <c r="G73" s="5495"/>
      <c r="H73" s="606"/>
      <c r="I73" s="606"/>
      <c r="J73" s="606"/>
      <c r="K73" s="5500"/>
      <c r="L73" s="5501" t="s">
        <v>781</v>
      </c>
      <c r="M73" s="5502"/>
      <c r="N73" s="5502"/>
      <c r="O73" s="5502"/>
      <c r="P73" s="5503"/>
      <c r="Q73" s="607"/>
    </row>
    <row r="74" spans="2:17" ht="12.75" customHeight="1">
      <c r="B74" s="5492"/>
      <c r="C74" s="5496"/>
      <c r="D74" s="5496"/>
      <c r="E74" s="5496"/>
      <c r="F74" s="5496"/>
      <c r="G74" s="5497"/>
      <c r="H74" s="606"/>
      <c r="I74" s="606"/>
      <c r="J74" s="606"/>
      <c r="K74" s="5500"/>
      <c r="L74" s="5504"/>
      <c r="M74" s="5505"/>
      <c r="N74" s="5505"/>
      <c r="O74" s="5505"/>
      <c r="P74" s="5506"/>
      <c r="Q74" s="607"/>
    </row>
    <row r="75" spans="2:17" ht="13.5" customHeight="1" thickBot="1">
      <c r="B75" s="5493"/>
      <c r="C75" s="5498"/>
      <c r="D75" s="5498"/>
      <c r="E75" s="5498"/>
      <c r="F75" s="5498"/>
      <c r="G75" s="5499"/>
      <c r="H75" s="606"/>
      <c r="I75" s="606"/>
      <c r="J75" s="606"/>
      <c r="K75" s="5500"/>
      <c r="L75" s="5507"/>
      <c r="M75" s="5508"/>
      <c r="N75" s="5508"/>
      <c r="O75" s="5508"/>
      <c r="P75" s="5509"/>
      <c r="Q75" s="607"/>
    </row>
    <row r="76" spans="2:17" ht="15">
      <c r="H76" s="606"/>
      <c r="I76" s="606"/>
      <c r="J76" s="606"/>
      <c r="K76" s="652"/>
      <c r="L76" s="653"/>
      <c r="M76" s="654"/>
      <c r="N76" s="654"/>
      <c r="O76" s="654"/>
      <c r="P76" s="655"/>
      <c r="Q76" s="607"/>
    </row>
    <row r="77" spans="2:17" ht="12.75" customHeight="1">
      <c r="B77" s="5510"/>
      <c r="C77" s="5511" t="s">
        <v>497</v>
      </c>
      <c r="D77" s="5512"/>
      <c r="E77" s="5512"/>
      <c r="F77" s="5512"/>
      <c r="G77" s="5513"/>
      <c r="H77" s="606"/>
      <c r="I77" s="606"/>
      <c r="J77" s="606"/>
      <c r="K77" s="5500"/>
      <c r="L77" s="5501" t="s">
        <v>782</v>
      </c>
      <c r="M77" s="5502"/>
      <c r="N77" s="5502"/>
      <c r="O77" s="5502"/>
      <c r="P77" s="5503"/>
      <c r="Q77" s="607"/>
    </row>
    <row r="78" spans="2:17" ht="12.75" customHeight="1">
      <c r="B78" s="5510"/>
      <c r="C78" s="5514"/>
      <c r="D78" s="5515"/>
      <c r="E78" s="5515"/>
      <c r="F78" s="5515"/>
      <c r="G78" s="5516"/>
      <c r="H78" s="606"/>
      <c r="I78" s="606"/>
      <c r="J78" s="606"/>
      <c r="K78" s="5500"/>
      <c r="L78" s="5504"/>
      <c r="M78" s="5505"/>
      <c r="N78" s="5505"/>
      <c r="O78" s="5505"/>
      <c r="P78" s="5506"/>
      <c r="Q78" s="607"/>
    </row>
    <row r="79" spans="2:17" ht="13.5" customHeight="1" thickBot="1">
      <c r="B79" s="5510"/>
      <c r="C79" s="5517"/>
      <c r="D79" s="5518"/>
      <c r="E79" s="5518"/>
      <c r="F79" s="5518"/>
      <c r="G79" s="5519"/>
      <c r="H79" s="606"/>
      <c r="I79" s="606"/>
      <c r="J79" s="606"/>
      <c r="K79" s="5500"/>
      <c r="L79" s="5507"/>
      <c r="M79" s="5508"/>
      <c r="N79" s="5508"/>
      <c r="O79" s="5508"/>
      <c r="P79" s="5509"/>
      <c r="Q79" s="607"/>
    </row>
    <row r="80" spans="2:17">
      <c r="H80" s="606"/>
      <c r="I80" s="606"/>
      <c r="J80" s="606"/>
      <c r="K80" s="606"/>
      <c r="L80" s="606"/>
      <c r="M80" s="606"/>
      <c r="N80" s="606"/>
      <c r="O80" s="606"/>
      <c r="P80" s="606"/>
      <c r="Q80" s="607"/>
    </row>
    <row r="81" spans="2:17" ht="12.75" customHeight="1">
      <c r="B81" s="5520" t="s">
        <v>380</v>
      </c>
      <c r="C81" s="5521" t="s">
        <v>438</v>
      </c>
      <c r="D81" s="5522"/>
      <c r="E81" s="5522"/>
      <c r="F81" s="5522"/>
      <c r="G81" s="5523"/>
      <c r="H81" s="606"/>
      <c r="I81" s="606"/>
      <c r="J81" s="606"/>
      <c r="K81" s="5468" t="s">
        <v>369</v>
      </c>
      <c r="L81" s="5437" t="s">
        <v>621</v>
      </c>
      <c r="M81" s="5437"/>
      <c r="N81" s="5437"/>
      <c r="O81" s="5437"/>
      <c r="P81" s="5438"/>
      <c r="Q81" s="607"/>
    </row>
    <row r="82" spans="2:17" ht="12.75" customHeight="1">
      <c r="B82" s="5520"/>
      <c r="C82" s="5524"/>
      <c r="D82" s="5525"/>
      <c r="E82" s="5525"/>
      <c r="F82" s="5525"/>
      <c r="G82" s="5526"/>
      <c r="H82" s="606"/>
      <c r="I82" s="606"/>
      <c r="J82" s="606"/>
      <c r="K82" s="5469"/>
      <c r="L82" s="5530" t="s">
        <v>622</v>
      </c>
      <c r="M82" s="5530"/>
      <c r="N82" s="5530"/>
      <c r="O82" s="5530"/>
      <c r="P82" s="5531"/>
      <c r="Q82" s="607"/>
    </row>
    <row r="83" spans="2:17" ht="13.5" customHeight="1" thickBot="1">
      <c r="B83" s="5520"/>
      <c r="C83" s="5527"/>
      <c r="D83" s="5528"/>
      <c r="E83" s="5528"/>
      <c r="F83" s="5528"/>
      <c r="G83" s="5529"/>
      <c r="H83" s="606"/>
      <c r="I83" s="606"/>
      <c r="J83" s="606"/>
      <c r="K83" s="5470"/>
      <c r="L83" s="5532"/>
      <c r="M83" s="5532"/>
      <c r="N83" s="5532"/>
      <c r="O83" s="5532"/>
      <c r="P83" s="5533"/>
      <c r="Q83" s="607"/>
    </row>
    <row r="84" spans="2:17" ht="15">
      <c r="H84" s="606"/>
      <c r="I84" s="606"/>
      <c r="J84" s="606"/>
      <c r="K84" s="652"/>
      <c r="L84" s="653"/>
      <c r="M84" s="654"/>
      <c r="N84" s="654"/>
      <c r="O84" s="654"/>
      <c r="P84" s="655"/>
      <c r="Q84" s="607"/>
    </row>
    <row r="85" spans="2:17" ht="12.75" customHeight="1">
      <c r="B85" s="5471" t="s">
        <v>382</v>
      </c>
      <c r="C85" s="5472" t="s">
        <v>490</v>
      </c>
      <c r="D85" s="5473"/>
      <c r="E85" s="5473"/>
      <c r="F85" s="5473"/>
      <c r="G85" s="5474"/>
      <c r="H85" s="606"/>
      <c r="I85" s="606"/>
      <c r="J85" s="606"/>
      <c r="K85" s="5481" t="s">
        <v>624</v>
      </c>
      <c r="L85" s="5482" t="s">
        <v>625</v>
      </c>
      <c r="M85" s="5483"/>
      <c r="N85" s="5483"/>
      <c r="O85" s="5483"/>
      <c r="P85" s="5484"/>
      <c r="Q85" s="607"/>
    </row>
    <row r="86" spans="2:17" ht="12.75" customHeight="1">
      <c r="B86" s="5471"/>
      <c r="C86" s="5475"/>
      <c r="D86" s="5476"/>
      <c r="E86" s="5476"/>
      <c r="F86" s="5476"/>
      <c r="G86" s="5477"/>
      <c r="H86" s="606"/>
      <c r="I86" s="606"/>
      <c r="J86" s="606"/>
      <c r="K86" s="5481"/>
      <c r="L86" s="5485"/>
      <c r="M86" s="5486"/>
      <c r="N86" s="5486"/>
      <c r="O86" s="5486"/>
      <c r="P86" s="5487"/>
      <c r="Q86" s="607"/>
    </row>
    <row r="87" spans="2:17" ht="13.5" customHeight="1" thickBot="1">
      <c r="B87" s="5471"/>
      <c r="C87" s="5478"/>
      <c r="D87" s="5479"/>
      <c r="E87" s="5479"/>
      <c r="F87" s="5479"/>
      <c r="G87" s="5480"/>
      <c r="H87" s="606"/>
      <c r="I87" s="606"/>
      <c r="J87" s="606"/>
      <c r="K87" s="5481"/>
      <c r="L87" s="5488"/>
      <c r="M87" s="5489"/>
      <c r="N87" s="5489"/>
      <c r="O87" s="5489"/>
      <c r="P87" s="5490"/>
      <c r="Q87" s="607"/>
    </row>
    <row r="88" spans="2:17" ht="15">
      <c r="H88" s="606"/>
      <c r="I88" s="606"/>
      <c r="J88" s="606"/>
      <c r="K88" s="652"/>
      <c r="L88" s="653"/>
      <c r="M88" s="654"/>
      <c r="N88" s="654"/>
      <c r="O88" s="654"/>
      <c r="P88" s="655"/>
      <c r="Q88" s="607"/>
    </row>
    <row r="89" spans="2:17" ht="12.75" customHeight="1">
      <c r="B89" s="5534" t="s">
        <v>384</v>
      </c>
      <c r="C89" s="5535" t="s">
        <v>483</v>
      </c>
      <c r="D89" s="5536"/>
      <c r="E89" s="5536"/>
      <c r="F89" s="5536"/>
      <c r="G89" s="5537"/>
      <c r="H89" s="606"/>
      <c r="I89" s="606"/>
      <c r="J89" s="606"/>
      <c r="K89" s="5481" t="s">
        <v>633</v>
      </c>
      <c r="L89" s="5544" t="s">
        <v>634</v>
      </c>
      <c r="M89" s="5545"/>
      <c r="N89" s="5545"/>
      <c r="O89" s="5545"/>
      <c r="P89" s="5546"/>
      <c r="Q89" s="607"/>
    </row>
    <row r="90" spans="2:17" ht="12.75" customHeight="1">
      <c r="B90" s="5534"/>
      <c r="C90" s="5538"/>
      <c r="D90" s="5539"/>
      <c r="E90" s="5539"/>
      <c r="F90" s="5539"/>
      <c r="G90" s="5540"/>
      <c r="H90" s="606"/>
      <c r="I90" s="606"/>
      <c r="J90" s="606"/>
      <c r="K90" s="5481"/>
      <c r="L90" s="5547"/>
      <c r="M90" s="5548"/>
      <c r="N90" s="5548"/>
      <c r="O90" s="5548"/>
      <c r="P90" s="5549"/>
      <c r="Q90" s="607"/>
    </row>
    <row r="91" spans="2:17" ht="13.5" customHeight="1" thickBot="1">
      <c r="B91" s="5534"/>
      <c r="C91" s="5541"/>
      <c r="D91" s="5542"/>
      <c r="E91" s="5542"/>
      <c r="F91" s="5542"/>
      <c r="G91" s="5543"/>
      <c r="H91" s="606"/>
      <c r="I91" s="606"/>
      <c r="J91" s="606"/>
      <c r="K91" s="5481"/>
      <c r="L91" s="5550"/>
      <c r="M91" s="5551"/>
      <c r="N91" s="5551"/>
      <c r="O91" s="5551"/>
      <c r="P91" s="5552"/>
      <c r="Q91" s="607"/>
    </row>
    <row r="92" spans="2:17">
      <c r="B92" s="605"/>
      <c r="C92" s="606"/>
      <c r="D92" s="606"/>
      <c r="E92" s="606"/>
      <c r="F92" s="606"/>
      <c r="G92" s="606"/>
      <c r="H92" s="606"/>
      <c r="I92" s="606"/>
      <c r="J92" s="606"/>
      <c r="K92" s="606"/>
      <c r="L92" s="606"/>
      <c r="M92" s="606"/>
      <c r="N92" s="606"/>
      <c r="O92" s="606"/>
      <c r="P92" s="606"/>
      <c r="Q92" s="607"/>
    </row>
    <row r="93" spans="2:17" ht="12.75" customHeight="1">
      <c r="B93" s="605"/>
      <c r="C93" s="606"/>
      <c r="D93" s="606"/>
      <c r="E93" s="606"/>
      <c r="F93" s="606"/>
      <c r="G93" s="606"/>
      <c r="H93" s="606"/>
      <c r="I93" s="606"/>
      <c r="J93" s="606"/>
      <c r="K93" s="606"/>
      <c r="L93" s="606"/>
      <c r="M93" s="606"/>
      <c r="N93" s="606"/>
      <c r="O93" s="606"/>
      <c r="P93" s="606"/>
      <c r="Q93" s="607"/>
    </row>
    <row r="94" spans="2:17" ht="18" customHeight="1">
      <c r="B94" s="5468" t="s">
        <v>369</v>
      </c>
      <c r="C94" s="5437" t="s">
        <v>621</v>
      </c>
      <c r="D94" s="5437"/>
      <c r="E94" s="5437"/>
      <c r="F94" s="5437"/>
      <c r="G94" s="5438"/>
      <c r="H94" s="606"/>
      <c r="I94" s="606"/>
      <c r="J94" s="606"/>
      <c r="K94" s="5465" t="s">
        <v>369</v>
      </c>
      <c r="L94" s="5437" t="s">
        <v>783</v>
      </c>
      <c r="M94" s="5437"/>
      <c r="N94" s="5437"/>
      <c r="O94" s="5437"/>
      <c r="P94" s="5438"/>
      <c r="Q94" s="607"/>
    </row>
    <row r="95" spans="2:17" ht="12.75" customHeight="1">
      <c r="B95" s="5469"/>
      <c r="C95" s="5553" t="s">
        <v>784</v>
      </c>
      <c r="D95" s="5553"/>
      <c r="E95" s="5553"/>
      <c r="F95" s="5553"/>
      <c r="G95" s="5554"/>
      <c r="H95" s="606"/>
      <c r="I95" s="606"/>
      <c r="J95" s="606"/>
      <c r="K95" s="5466"/>
      <c r="L95" s="5161" t="s">
        <v>785</v>
      </c>
      <c r="M95" s="5161"/>
      <c r="N95" s="5161"/>
      <c r="O95" s="5161"/>
      <c r="P95" s="5162"/>
      <c r="Q95" s="607"/>
    </row>
    <row r="96" spans="2:17" ht="13.5" customHeight="1" thickBot="1">
      <c r="B96" s="5470"/>
      <c r="C96" s="5555"/>
      <c r="D96" s="5555"/>
      <c r="E96" s="5555"/>
      <c r="F96" s="5555"/>
      <c r="G96" s="5556"/>
      <c r="H96" s="606"/>
      <c r="I96" s="606"/>
      <c r="J96" s="606"/>
      <c r="K96" s="5467"/>
      <c r="L96" s="5557"/>
      <c r="M96" s="5557"/>
      <c r="N96" s="5557"/>
      <c r="O96" s="5557"/>
      <c r="P96" s="5558"/>
      <c r="Q96" s="607"/>
    </row>
    <row r="97" spans="2:17" ht="15.75" thickTop="1">
      <c r="B97" s="652"/>
      <c r="C97" s="653"/>
      <c r="D97" s="654"/>
      <c r="E97" s="654"/>
      <c r="F97" s="654"/>
      <c r="G97" s="655"/>
      <c r="H97" s="606"/>
      <c r="I97" s="606"/>
      <c r="J97" s="606"/>
      <c r="K97" s="652"/>
      <c r="L97" s="653"/>
      <c r="M97" s="654"/>
      <c r="N97" s="654"/>
      <c r="O97" s="654"/>
      <c r="P97" s="655"/>
      <c r="Q97" s="607"/>
    </row>
    <row r="98" spans="2:17" ht="12.75" customHeight="1">
      <c r="B98" s="5559">
        <v>1</v>
      </c>
      <c r="C98" s="5560" t="s">
        <v>786</v>
      </c>
      <c r="D98" s="5561"/>
      <c r="E98" s="5561"/>
      <c r="F98" s="5561"/>
      <c r="G98" s="5562"/>
      <c r="H98" s="606"/>
      <c r="I98" s="606"/>
      <c r="J98" s="606"/>
      <c r="K98" s="5510"/>
      <c r="L98" s="5569" t="s">
        <v>317</v>
      </c>
      <c r="M98" s="5570"/>
      <c r="N98" s="5570"/>
      <c r="O98" s="5570"/>
      <c r="P98" s="5571"/>
      <c r="Q98" s="607"/>
    </row>
    <row r="99" spans="2:17" ht="12.75" customHeight="1">
      <c r="B99" s="5559"/>
      <c r="C99" s="5563"/>
      <c r="D99" s="5564"/>
      <c r="E99" s="5564"/>
      <c r="F99" s="5564"/>
      <c r="G99" s="5565"/>
      <c r="H99" s="606"/>
      <c r="I99" s="606"/>
      <c r="J99" s="606"/>
      <c r="K99" s="5510"/>
      <c r="L99" s="5572"/>
      <c r="M99" s="5573"/>
      <c r="N99" s="5573"/>
      <c r="O99" s="5573"/>
      <c r="P99" s="5574"/>
      <c r="Q99" s="607"/>
    </row>
    <row r="100" spans="2:17" ht="13.5" customHeight="1" thickBot="1">
      <c r="B100" s="5559"/>
      <c r="C100" s="5566"/>
      <c r="D100" s="5567"/>
      <c r="E100" s="5567"/>
      <c r="F100" s="5567"/>
      <c r="G100" s="5568"/>
      <c r="H100" s="606"/>
      <c r="I100" s="606"/>
      <c r="J100" s="606"/>
      <c r="K100" s="5510"/>
      <c r="L100" s="5575"/>
      <c r="M100" s="5576"/>
      <c r="N100" s="5576"/>
      <c r="O100" s="5576"/>
      <c r="P100" s="5577"/>
      <c r="Q100" s="607"/>
    </row>
    <row r="101" spans="2:17" ht="15">
      <c r="B101" s="652"/>
      <c r="C101" s="653"/>
      <c r="D101" s="654"/>
      <c r="E101" s="654"/>
      <c r="F101" s="654"/>
      <c r="G101" s="655"/>
      <c r="H101" s="606"/>
      <c r="I101" s="606"/>
      <c r="J101" s="606"/>
      <c r="K101" s="652"/>
      <c r="L101" s="653"/>
      <c r="M101" s="654"/>
      <c r="N101" s="654"/>
      <c r="O101" s="654"/>
      <c r="P101" s="655"/>
      <c r="Q101" s="607"/>
    </row>
    <row r="102" spans="2:17" ht="12.75" customHeight="1">
      <c r="B102" s="5559">
        <v>2</v>
      </c>
      <c r="C102" s="5560" t="s">
        <v>787</v>
      </c>
      <c r="D102" s="5561"/>
      <c r="E102" s="5561"/>
      <c r="F102" s="5561"/>
      <c r="G102" s="5562"/>
      <c r="H102" s="606"/>
      <c r="I102" s="606"/>
      <c r="J102" s="606"/>
      <c r="K102" s="5510"/>
      <c r="L102" s="5578" t="s">
        <v>788</v>
      </c>
      <c r="M102" s="5579"/>
      <c r="N102" s="5579"/>
      <c r="O102" s="5579"/>
      <c r="P102" s="5580"/>
      <c r="Q102" s="607"/>
    </row>
    <row r="103" spans="2:17" ht="12.75" customHeight="1">
      <c r="B103" s="5559"/>
      <c r="C103" s="5563"/>
      <c r="D103" s="5564"/>
      <c r="E103" s="5564"/>
      <c r="F103" s="5564"/>
      <c r="G103" s="5565"/>
      <c r="H103" s="606"/>
      <c r="I103" s="606"/>
      <c r="J103" s="606"/>
      <c r="K103" s="5510"/>
      <c r="L103" s="5581"/>
      <c r="M103" s="5582"/>
      <c r="N103" s="5582"/>
      <c r="O103" s="5582"/>
      <c r="P103" s="5583"/>
      <c r="Q103" s="607"/>
    </row>
    <row r="104" spans="2:17" ht="13.5" customHeight="1" thickBot="1">
      <c r="B104" s="5559"/>
      <c r="C104" s="5566"/>
      <c r="D104" s="5567"/>
      <c r="E104" s="5567"/>
      <c r="F104" s="5567"/>
      <c r="G104" s="5568"/>
      <c r="H104" s="606"/>
      <c r="I104" s="606"/>
      <c r="J104" s="606"/>
      <c r="K104" s="5510"/>
      <c r="L104" s="5584"/>
      <c r="M104" s="5585"/>
      <c r="N104" s="5585"/>
      <c r="O104" s="5585"/>
      <c r="P104" s="5586"/>
      <c r="Q104" s="607"/>
    </row>
    <row r="105" spans="2:17" ht="15">
      <c r="B105" s="605"/>
      <c r="C105" s="606"/>
      <c r="D105" s="606"/>
      <c r="E105" s="606"/>
      <c r="F105" s="606"/>
      <c r="G105" s="606"/>
      <c r="H105" s="606"/>
      <c r="I105" s="606"/>
      <c r="J105" s="606"/>
      <c r="K105" s="652"/>
      <c r="L105" s="653"/>
      <c r="M105" s="654"/>
      <c r="N105" s="654"/>
      <c r="O105" s="654"/>
      <c r="P105" s="655"/>
      <c r="Q105" s="607"/>
    </row>
    <row r="106" spans="2:17" ht="12.75" customHeight="1">
      <c r="B106" s="605"/>
      <c r="C106" s="606"/>
      <c r="D106" s="606"/>
      <c r="E106" s="606"/>
      <c r="F106" s="606"/>
      <c r="G106" s="606"/>
      <c r="H106" s="606"/>
      <c r="I106" s="606"/>
      <c r="J106" s="606"/>
      <c r="K106" s="5510"/>
      <c r="L106" s="5578" t="s">
        <v>789</v>
      </c>
      <c r="M106" s="5579"/>
      <c r="N106" s="5579"/>
      <c r="O106" s="5579"/>
      <c r="P106" s="5580"/>
      <c r="Q106" s="607"/>
    </row>
    <row r="107" spans="2:17" ht="12.75" customHeight="1">
      <c r="B107" s="605"/>
      <c r="C107" s="606"/>
      <c r="D107" s="606"/>
      <c r="E107" s="606"/>
      <c r="F107" s="606"/>
      <c r="G107" s="606"/>
      <c r="H107" s="606"/>
      <c r="I107" s="606"/>
      <c r="J107" s="606"/>
      <c r="K107" s="5510"/>
      <c r="L107" s="5581"/>
      <c r="M107" s="5582"/>
      <c r="N107" s="5582"/>
      <c r="O107" s="5582"/>
      <c r="P107" s="5583"/>
      <c r="Q107" s="607"/>
    </row>
    <row r="108" spans="2:17" ht="13.5" customHeight="1" thickBot="1">
      <c r="B108" s="605"/>
      <c r="C108" s="606"/>
      <c r="D108" s="606"/>
      <c r="E108" s="606"/>
      <c r="F108" s="606"/>
      <c r="G108" s="606"/>
      <c r="H108" s="606"/>
      <c r="I108" s="606"/>
      <c r="J108" s="606"/>
      <c r="K108" s="5510"/>
      <c r="L108" s="5584"/>
      <c r="M108" s="5585"/>
      <c r="N108" s="5585"/>
      <c r="O108" s="5585"/>
      <c r="P108" s="5586"/>
      <c r="Q108" s="607"/>
    </row>
    <row r="109" spans="2:17">
      <c r="B109" s="605"/>
      <c r="C109" s="606"/>
      <c r="D109" s="606"/>
      <c r="E109" s="606"/>
      <c r="F109" s="606"/>
      <c r="G109" s="606"/>
      <c r="H109" s="606"/>
      <c r="I109" s="606"/>
      <c r="J109" s="606"/>
      <c r="K109" s="606"/>
      <c r="L109" s="606"/>
      <c r="M109" s="606"/>
      <c r="N109" s="606"/>
      <c r="O109" s="606"/>
      <c r="P109" s="606"/>
      <c r="Q109" s="607"/>
    </row>
    <row r="110" spans="2:17">
      <c r="B110" s="605"/>
      <c r="C110" s="606"/>
      <c r="D110" s="606"/>
      <c r="E110" s="606"/>
      <c r="F110" s="606"/>
      <c r="G110" s="606"/>
      <c r="H110" s="606"/>
      <c r="I110" s="606"/>
      <c r="J110" s="606"/>
      <c r="K110" s="606"/>
      <c r="L110" s="606"/>
      <c r="M110" s="606"/>
      <c r="N110" s="606"/>
      <c r="O110" s="606"/>
      <c r="P110" s="606"/>
      <c r="Q110" s="607"/>
    </row>
    <row r="111" spans="2:17" ht="18.75">
      <c r="B111" s="5468" t="s">
        <v>369</v>
      </c>
      <c r="C111" s="5437" t="s">
        <v>621</v>
      </c>
      <c r="D111" s="5437"/>
      <c r="E111" s="5437"/>
      <c r="F111" s="5437"/>
      <c r="G111" s="5438"/>
      <c r="H111" s="606"/>
      <c r="I111" s="606"/>
      <c r="J111" s="606"/>
      <c r="K111" s="5468" t="s">
        <v>369</v>
      </c>
      <c r="L111" s="5437" t="s">
        <v>621</v>
      </c>
      <c r="M111" s="5437"/>
      <c r="N111" s="5437"/>
      <c r="O111" s="5437"/>
      <c r="P111" s="5438"/>
      <c r="Q111" s="607"/>
    </row>
    <row r="112" spans="2:17" ht="12.75" customHeight="1">
      <c r="B112" s="5469"/>
      <c r="C112" s="5587" t="s">
        <v>790</v>
      </c>
      <c r="D112" s="5587"/>
      <c r="E112" s="5587"/>
      <c r="F112" s="5587"/>
      <c r="G112" s="5588"/>
      <c r="H112" s="606"/>
      <c r="I112" s="606"/>
      <c r="J112" s="606"/>
      <c r="K112" s="5469"/>
      <c r="L112" s="5439" t="s">
        <v>791</v>
      </c>
      <c r="M112" s="5439"/>
      <c r="N112" s="5439"/>
      <c r="O112" s="5439"/>
      <c r="P112" s="5440"/>
      <c r="Q112" s="607"/>
    </row>
    <row r="113" spans="2:17" ht="13.5" customHeight="1" thickBot="1">
      <c r="B113" s="5470"/>
      <c r="C113" s="5589"/>
      <c r="D113" s="5589"/>
      <c r="E113" s="5589"/>
      <c r="F113" s="5589"/>
      <c r="G113" s="5590"/>
      <c r="H113" s="606"/>
      <c r="I113" s="606"/>
      <c r="J113" s="606"/>
      <c r="K113" s="5470"/>
      <c r="L113" s="5441"/>
      <c r="M113" s="5441"/>
      <c r="N113" s="5441"/>
      <c r="O113" s="5441"/>
      <c r="P113" s="5442"/>
      <c r="Q113" s="607"/>
    </row>
    <row r="114" spans="2:17" ht="15.75" thickTop="1">
      <c r="B114" s="652"/>
      <c r="C114" s="653"/>
      <c r="D114" s="654"/>
      <c r="E114" s="654"/>
      <c r="F114" s="654"/>
      <c r="G114" s="655"/>
      <c r="H114" s="606"/>
      <c r="I114" s="606"/>
      <c r="J114" s="606"/>
      <c r="K114" s="652"/>
      <c r="L114" s="653"/>
      <c r="M114" s="654"/>
      <c r="N114" s="654"/>
      <c r="O114" s="654"/>
      <c r="P114" s="655"/>
      <c r="Q114" s="607"/>
    </row>
    <row r="115" spans="2:17" ht="12.75" customHeight="1">
      <c r="B115" s="5591">
        <v>1</v>
      </c>
      <c r="C115" s="5592" t="s">
        <v>792</v>
      </c>
      <c r="D115" s="5450"/>
      <c r="E115" s="5450"/>
      <c r="F115" s="5450"/>
      <c r="G115" s="5451"/>
      <c r="H115" s="606"/>
      <c r="I115" s="606"/>
      <c r="J115" s="606"/>
      <c r="K115" s="5595" t="s">
        <v>645</v>
      </c>
      <c r="L115" s="5596" t="s">
        <v>793</v>
      </c>
      <c r="M115" s="5597"/>
      <c r="N115" s="5597"/>
      <c r="O115" s="5597"/>
      <c r="P115" s="5598"/>
      <c r="Q115" s="607"/>
    </row>
    <row r="116" spans="2:17" ht="12.75" customHeight="1">
      <c r="B116" s="5591"/>
      <c r="C116" s="5593"/>
      <c r="D116" s="5452"/>
      <c r="E116" s="5452"/>
      <c r="F116" s="5452"/>
      <c r="G116" s="5453"/>
      <c r="H116" s="606"/>
      <c r="I116" s="606"/>
      <c r="J116" s="606"/>
      <c r="K116" s="5595"/>
      <c r="L116" s="5599"/>
      <c r="M116" s="5600"/>
      <c r="N116" s="5600"/>
      <c r="O116" s="5600"/>
      <c r="P116" s="5601"/>
      <c r="Q116" s="607"/>
    </row>
    <row r="117" spans="2:17" ht="13.5" customHeight="1" thickBot="1">
      <c r="B117" s="5591"/>
      <c r="C117" s="5594"/>
      <c r="D117" s="5454"/>
      <c r="E117" s="5454"/>
      <c r="F117" s="5454"/>
      <c r="G117" s="5455"/>
      <c r="H117" s="606"/>
      <c r="I117" s="606"/>
      <c r="J117" s="606"/>
      <c r="K117" s="5595"/>
      <c r="L117" s="5602"/>
      <c r="M117" s="5603"/>
      <c r="N117" s="5603"/>
      <c r="O117" s="5603"/>
      <c r="P117" s="5604"/>
      <c r="Q117" s="607"/>
    </row>
    <row r="118" spans="2:17" ht="15">
      <c r="B118" s="652"/>
      <c r="C118" s="653"/>
      <c r="D118" s="654"/>
      <c r="E118" s="654"/>
      <c r="F118" s="654"/>
      <c r="G118" s="655"/>
      <c r="H118" s="606"/>
      <c r="I118" s="606"/>
      <c r="J118" s="606"/>
      <c r="K118" s="652"/>
      <c r="L118" s="653"/>
      <c r="M118" s="654"/>
      <c r="N118" s="654"/>
      <c r="O118" s="654"/>
      <c r="P118" s="655"/>
      <c r="Q118" s="607"/>
    </row>
    <row r="119" spans="2:17" ht="12.75" customHeight="1">
      <c r="B119" s="5591">
        <v>2</v>
      </c>
      <c r="C119" s="5592" t="s">
        <v>794</v>
      </c>
      <c r="D119" s="5450"/>
      <c r="E119" s="5450"/>
      <c r="F119" s="5450"/>
      <c r="G119" s="5451"/>
      <c r="H119" s="606"/>
      <c r="I119" s="606"/>
      <c r="J119" s="606"/>
      <c r="K119" s="5595" t="s">
        <v>318</v>
      </c>
      <c r="L119" s="5596" t="s">
        <v>795</v>
      </c>
      <c r="M119" s="5597"/>
      <c r="N119" s="5597"/>
      <c r="O119" s="5597"/>
      <c r="P119" s="5598"/>
      <c r="Q119" s="607"/>
    </row>
    <row r="120" spans="2:17" ht="12.75" customHeight="1">
      <c r="B120" s="5591"/>
      <c r="C120" s="5593"/>
      <c r="D120" s="5452"/>
      <c r="E120" s="5452"/>
      <c r="F120" s="5452"/>
      <c r="G120" s="5453"/>
      <c r="H120" s="606"/>
      <c r="I120" s="606"/>
      <c r="J120" s="606"/>
      <c r="K120" s="5595"/>
      <c r="L120" s="5599"/>
      <c r="M120" s="5600"/>
      <c r="N120" s="5600"/>
      <c r="O120" s="5600"/>
      <c r="P120" s="5601"/>
      <c r="Q120" s="607"/>
    </row>
    <row r="121" spans="2:17" ht="13.5" customHeight="1" thickBot="1">
      <c r="B121" s="5591"/>
      <c r="C121" s="5594"/>
      <c r="D121" s="5454"/>
      <c r="E121" s="5454"/>
      <c r="F121" s="5454"/>
      <c r="G121" s="5455"/>
      <c r="H121" s="606"/>
      <c r="I121" s="606"/>
      <c r="J121" s="606"/>
      <c r="K121" s="5595"/>
      <c r="L121" s="5602"/>
      <c r="M121" s="5603"/>
      <c r="N121" s="5603"/>
      <c r="O121" s="5603"/>
      <c r="P121" s="5604"/>
      <c r="Q121" s="607"/>
    </row>
    <row r="122" spans="2:17">
      <c r="B122" s="605"/>
      <c r="C122" s="606"/>
      <c r="D122" s="606"/>
      <c r="E122" s="606"/>
      <c r="F122" s="606"/>
      <c r="G122" s="606"/>
      <c r="H122" s="606"/>
      <c r="I122" s="606"/>
      <c r="J122" s="606"/>
      <c r="K122" s="606"/>
      <c r="L122" s="606"/>
      <c r="M122" s="606"/>
      <c r="N122" s="606"/>
      <c r="O122" s="606"/>
      <c r="P122" s="606"/>
      <c r="Q122" s="607"/>
    </row>
    <row r="123" spans="2:17">
      <c r="B123" s="605"/>
      <c r="C123" s="606"/>
      <c r="D123" s="606"/>
      <c r="E123" s="606"/>
      <c r="F123" s="606"/>
      <c r="G123" s="606"/>
      <c r="H123" s="606"/>
      <c r="I123" s="606"/>
      <c r="J123" s="606"/>
      <c r="K123" s="606"/>
      <c r="L123" s="606"/>
      <c r="M123" s="606"/>
      <c r="N123" s="606"/>
      <c r="O123" s="606"/>
      <c r="P123" s="606"/>
      <c r="Q123" s="607"/>
    </row>
    <row r="124" spans="2:17">
      <c r="B124" s="605"/>
      <c r="C124" s="606"/>
      <c r="D124" s="606"/>
      <c r="E124" s="606"/>
      <c r="F124" s="606"/>
      <c r="G124" s="606"/>
      <c r="H124" s="606"/>
      <c r="I124" s="606"/>
      <c r="J124" s="606"/>
      <c r="K124" s="606"/>
      <c r="L124" s="606"/>
      <c r="M124" s="606"/>
      <c r="N124" s="606"/>
      <c r="O124" s="606"/>
      <c r="P124" s="606"/>
      <c r="Q124" s="607"/>
    </row>
    <row r="125" spans="2:17" ht="21">
      <c r="B125" s="605"/>
      <c r="C125" s="606"/>
      <c r="D125" s="656" t="s">
        <v>796</v>
      </c>
      <c r="E125" s="606"/>
      <c r="F125" s="606"/>
      <c r="G125" s="606"/>
      <c r="H125" s="606"/>
      <c r="I125" s="606"/>
      <c r="J125" s="606"/>
      <c r="K125" s="606"/>
      <c r="L125" s="606"/>
      <c r="M125" s="606"/>
      <c r="N125" s="606"/>
      <c r="O125" s="606"/>
      <c r="P125" s="606"/>
      <c r="Q125" s="607"/>
    </row>
    <row r="126" spans="2:17">
      <c r="B126" s="605"/>
      <c r="C126" s="606"/>
      <c r="D126" s="606"/>
      <c r="E126" s="606"/>
      <c r="F126" s="606"/>
      <c r="G126" s="606"/>
      <c r="H126" s="606"/>
      <c r="I126" s="606"/>
      <c r="J126" s="606"/>
      <c r="K126" s="606"/>
      <c r="L126" s="606"/>
      <c r="M126" s="606"/>
      <c r="N126" s="606"/>
      <c r="O126" s="606"/>
      <c r="P126" s="606"/>
      <c r="Q126" s="607"/>
    </row>
    <row r="127" spans="2:17" ht="21">
      <c r="B127" s="605"/>
      <c r="C127" s="606"/>
      <c r="D127" s="656" t="s">
        <v>12</v>
      </c>
      <c r="E127" s="606"/>
      <c r="F127" s="606"/>
      <c r="G127" s="606"/>
      <c r="H127" s="606"/>
      <c r="I127" s="606"/>
      <c r="J127" s="606"/>
      <c r="K127" s="606"/>
      <c r="L127" s="606"/>
      <c r="M127" s="606"/>
      <c r="N127" s="606"/>
      <c r="O127" s="606"/>
      <c r="P127" s="606"/>
      <c r="Q127" s="607"/>
    </row>
    <row r="128" spans="2:17">
      <c r="B128" s="657"/>
      <c r="C128" s="658"/>
      <c r="D128" s="658"/>
      <c r="E128" s="658"/>
      <c r="F128" s="658"/>
      <c r="G128" s="658"/>
      <c r="H128" s="658"/>
      <c r="I128" s="658"/>
      <c r="J128" s="658"/>
      <c r="K128" s="658"/>
      <c r="L128" s="658"/>
      <c r="M128" s="658"/>
      <c r="N128" s="658"/>
      <c r="O128" s="658"/>
      <c r="P128" s="658"/>
      <c r="Q128" s="659"/>
    </row>
  </sheetData>
  <mergeCells count="74">
    <mergeCell ref="B115:B117"/>
    <mergeCell ref="C115:G117"/>
    <mergeCell ref="K115:K117"/>
    <mergeCell ref="L115:P117"/>
    <mergeCell ref="B119:B121"/>
    <mergeCell ref="C119:G121"/>
    <mergeCell ref="K119:K121"/>
    <mergeCell ref="L119:P121"/>
    <mergeCell ref="K106:K108"/>
    <mergeCell ref="L106:P108"/>
    <mergeCell ref="B111:B113"/>
    <mergeCell ref="C111:G111"/>
    <mergeCell ref="K111:K113"/>
    <mergeCell ref="L111:P111"/>
    <mergeCell ref="C112:G113"/>
    <mergeCell ref="L112:P113"/>
    <mergeCell ref="B98:B100"/>
    <mergeCell ref="C98:G100"/>
    <mergeCell ref="K98:K100"/>
    <mergeCell ref="L98:P100"/>
    <mergeCell ref="B102:B104"/>
    <mergeCell ref="C102:G104"/>
    <mergeCell ref="K102:K104"/>
    <mergeCell ref="L102:P104"/>
    <mergeCell ref="B89:B91"/>
    <mergeCell ref="C89:G91"/>
    <mergeCell ref="K89:K91"/>
    <mergeCell ref="L89:P91"/>
    <mergeCell ref="B94:B96"/>
    <mergeCell ref="C94:G94"/>
    <mergeCell ref="K94:K96"/>
    <mergeCell ref="L94:P94"/>
    <mergeCell ref="C95:G96"/>
    <mergeCell ref="L95:P96"/>
    <mergeCell ref="L85:P87"/>
    <mergeCell ref="B73:B75"/>
    <mergeCell ref="C73:G75"/>
    <mergeCell ref="K73:K75"/>
    <mergeCell ref="L73:P75"/>
    <mergeCell ref="B77:B79"/>
    <mergeCell ref="C77:G79"/>
    <mergeCell ref="K77:K79"/>
    <mergeCell ref="L77:P79"/>
    <mergeCell ref="B81:B83"/>
    <mergeCell ref="C81:G83"/>
    <mergeCell ref="K81:K83"/>
    <mergeCell ref="L81:P81"/>
    <mergeCell ref="L82:P83"/>
    <mergeCell ref="B69:B71"/>
    <mergeCell ref="C69:G69"/>
    <mergeCell ref="K69:K71"/>
    <mergeCell ref="B85:B87"/>
    <mergeCell ref="C85:G87"/>
    <mergeCell ref="K85:K87"/>
    <mergeCell ref="L69:P69"/>
    <mergeCell ref="C70:G71"/>
    <mergeCell ref="L70:P71"/>
    <mergeCell ref="E35:E37"/>
    <mergeCell ref="F35:J37"/>
    <mergeCell ref="E43:E45"/>
    <mergeCell ref="G43:G45"/>
    <mergeCell ref="H43:H45"/>
    <mergeCell ref="E51:E53"/>
    <mergeCell ref="F51:J53"/>
    <mergeCell ref="E57:E59"/>
    <mergeCell ref="F57:J59"/>
    <mergeCell ref="B2:C6"/>
    <mergeCell ref="D2:N4"/>
    <mergeCell ref="O2:Q2"/>
    <mergeCell ref="O3:Q3"/>
    <mergeCell ref="O4:Q4"/>
    <mergeCell ref="D5:N6"/>
    <mergeCell ref="O5:Q5"/>
    <mergeCell ref="O6:Q6"/>
  </mergeCells>
  <pageMargins left="0.78740157499999996" right="0.78740157499999996" top="0.984251969" bottom="0.984251969" header="0.4921259845" footer="0.4921259845"/>
  <pageSetup paperSize="9" orientation="portrait" r:id="rId1"/>
  <headerFooter alignWithMargins="0"/>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E9C721-EF17-4A53-B204-C452A768CBC4}">
  <dimension ref="B1:ER181"/>
  <sheetViews>
    <sheetView showGridLines="0" zoomScaleNormal="100" zoomScaleSheetLayoutView="200" workbookViewId="0">
      <selection activeCell="BD46" sqref="BD46"/>
    </sheetView>
  </sheetViews>
  <sheetFormatPr baseColWidth="10" defaultRowHeight="11.25"/>
  <cols>
    <col min="1" max="1" width="1.42578125" style="359" customWidth="1"/>
    <col min="2" max="2" width="5.140625" style="359" customWidth="1"/>
    <col min="3" max="5" width="0.85546875" style="359" customWidth="1"/>
    <col min="6" max="6" width="3.42578125" style="359" customWidth="1"/>
    <col min="7" max="7" width="10.7109375" style="359" customWidth="1"/>
    <col min="8" max="10" width="0.85546875" style="359" customWidth="1"/>
    <col min="11" max="11" width="10.7109375" style="359" customWidth="1"/>
    <col min="12" max="14" width="0.85546875" style="359" customWidth="1"/>
    <col min="15" max="15" width="3.140625" style="359" customWidth="1"/>
    <col min="16" max="16" width="10.7109375" style="359" customWidth="1"/>
    <col min="17" max="19" width="0.85546875" style="359" customWidth="1"/>
    <col min="20" max="20" width="10.7109375" style="359" customWidth="1"/>
    <col min="21" max="23" width="0.85546875" style="359" customWidth="1"/>
    <col min="24" max="24" width="3.5703125" style="359" customWidth="1"/>
    <col min="25" max="25" width="10.7109375" style="359" customWidth="1"/>
    <col min="26" max="28" width="0.85546875" style="359" customWidth="1"/>
    <col min="29" max="29" width="10.7109375" style="359" customWidth="1"/>
    <col min="30" max="32" width="0.85546875" style="359" customWidth="1"/>
    <col min="33" max="33" width="3.140625" style="359" customWidth="1"/>
    <col min="34" max="34" width="10.7109375" style="359" customWidth="1"/>
    <col min="35" max="37" width="0.85546875" style="359" customWidth="1"/>
    <col min="38" max="38" width="10.7109375" style="359" customWidth="1"/>
    <col min="39" max="41" width="0.85546875" style="359" customWidth="1"/>
    <col min="42" max="42" width="3.42578125" style="359" customWidth="1"/>
    <col min="43" max="43" width="10.7109375" style="359" customWidth="1"/>
    <col min="44" max="45" width="0.85546875" style="360" customWidth="1"/>
    <col min="46" max="46" width="0.85546875" style="359" customWidth="1"/>
    <col min="47" max="47" width="10.7109375" style="359" customWidth="1"/>
    <col min="48" max="48" width="1.7109375" style="359" customWidth="1"/>
    <col min="49" max="49" width="2.28515625" style="359" customWidth="1"/>
    <col min="50" max="50" width="10.7109375" style="359" customWidth="1"/>
    <col min="51" max="55" width="5.7109375" style="359" customWidth="1"/>
    <col min="56" max="16384" width="11.42578125" style="359"/>
  </cols>
  <sheetData>
    <row r="1" spans="2:148" ht="6.75" customHeight="1" thickBot="1"/>
    <row r="2" spans="2:148" s="51" customFormat="1" ht="15" customHeight="1">
      <c r="B2" s="5607" t="s">
        <v>0</v>
      </c>
      <c r="C2" s="5608"/>
      <c r="D2" s="5608"/>
      <c r="E2" s="5608"/>
      <c r="F2" s="5608"/>
      <c r="G2" s="5608"/>
      <c r="H2" s="5608"/>
      <c r="I2" s="5608"/>
      <c r="J2" s="5609"/>
      <c r="K2" s="5615" t="s">
        <v>308</v>
      </c>
      <c r="L2" s="5616"/>
      <c r="M2" s="5616"/>
      <c r="N2" s="5616"/>
      <c r="O2" s="5616"/>
      <c r="P2" s="5616"/>
      <c r="Q2" s="5616"/>
      <c r="R2" s="5616"/>
      <c r="S2" s="5616"/>
      <c r="T2" s="5616"/>
      <c r="U2" s="5616"/>
      <c r="V2" s="5616"/>
      <c r="W2" s="5616"/>
      <c r="X2" s="5616"/>
      <c r="Y2" s="5616"/>
      <c r="Z2" s="5616"/>
      <c r="AA2" s="5616"/>
      <c r="AB2" s="5616"/>
      <c r="AC2" s="5616"/>
      <c r="AD2" s="5616"/>
      <c r="AE2" s="5616"/>
      <c r="AF2" s="5616"/>
      <c r="AG2" s="5616"/>
      <c r="AH2" s="5616"/>
      <c r="AI2" s="5616"/>
      <c r="AJ2" s="5616"/>
      <c r="AK2" s="5617"/>
      <c r="AL2" s="5419" t="s">
        <v>309</v>
      </c>
      <c r="AM2" s="5420"/>
      <c r="AN2" s="5420"/>
      <c r="AO2" s="5420"/>
      <c r="AP2" s="5420"/>
      <c r="AQ2" s="5420"/>
      <c r="AR2" s="5420"/>
      <c r="AS2" s="5420"/>
      <c r="AT2" s="5420"/>
      <c r="AU2" s="5421"/>
      <c r="AY2" s="361" t="s">
        <v>310</v>
      </c>
      <c r="AZ2" s="362"/>
      <c r="BA2" s="362"/>
      <c r="BB2" s="362"/>
      <c r="BC2" s="362"/>
      <c r="BD2" s="362"/>
      <c r="BE2" s="362"/>
      <c r="BF2" s="362"/>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5" customHeight="1">
      <c r="B3" s="5610"/>
      <c r="C3" s="5124"/>
      <c r="D3" s="5124"/>
      <c r="E3" s="5124"/>
      <c r="F3" s="5124"/>
      <c r="G3" s="5124"/>
      <c r="H3" s="5124"/>
      <c r="I3" s="5124"/>
      <c r="J3" s="5611"/>
      <c r="K3" s="5160"/>
      <c r="L3" s="5161"/>
      <c r="M3" s="5161"/>
      <c r="N3" s="5161"/>
      <c r="O3" s="5161"/>
      <c r="P3" s="5161"/>
      <c r="Q3" s="5161"/>
      <c r="R3" s="5161"/>
      <c r="S3" s="5161"/>
      <c r="T3" s="5161"/>
      <c r="U3" s="5161"/>
      <c r="V3" s="5161"/>
      <c r="W3" s="5161"/>
      <c r="X3" s="5161"/>
      <c r="Y3" s="5161"/>
      <c r="Z3" s="5161"/>
      <c r="AA3" s="5161"/>
      <c r="AB3" s="5161"/>
      <c r="AC3" s="5161"/>
      <c r="AD3" s="5161"/>
      <c r="AE3" s="5161"/>
      <c r="AF3" s="5161"/>
      <c r="AG3" s="5161"/>
      <c r="AH3" s="5161"/>
      <c r="AI3" s="5161"/>
      <c r="AJ3" s="5161"/>
      <c r="AK3" s="5162"/>
      <c r="AL3" s="5422" t="s">
        <v>311</v>
      </c>
      <c r="AM3" s="5423"/>
      <c r="AN3" s="5423"/>
      <c r="AO3" s="5423"/>
      <c r="AP3" s="5423"/>
      <c r="AQ3" s="5423"/>
      <c r="AR3" s="5423"/>
      <c r="AS3" s="5423"/>
      <c r="AT3" s="5423"/>
      <c r="AU3" s="5424"/>
      <c r="AY3" s="361" t="s">
        <v>312</v>
      </c>
      <c r="AZ3" s="362"/>
      <c r="BA3" s="362"/>
      <c r="BB3" s="362"/>
      <c r="BC3" s="362"/>
      <c r="BD3" s="362"/>
      <c r="BE3" s="362"/>
      <c r="BF3" s="362"/>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5" customHeight="1">
      <c r="B4" s="5610"/>
      <c r="C4" s="5124"/>
      <c r="D4" s="5124"/>
      <c r="E4" s="5124"/>
      <c r="F4" s="5124"/>
      <c r="G4" s="5124"/>
      <c r="H4" s="5124"/>
      <c r="I4" s="5124"/>
      <c r="J4" s="5611"/>
      <c r="K4" s="5160"/>
      <c r="L4" s="5161"/>
      <c r="M4" s="5161"/>
      <c r="N4" s="5161"/>
      <c r="O4" s="5161"/>
      <c r="P4" s="5161"/>
      <c r="Q4" s="5161"/>
      <c r="R4" s="5161"/>
      <c r="S4" s="5161"/>
      <c r="T4" s="5161"/>
      <c r="U4" s="5161"/>
      <c r="V4" s="5161"/>
      <c r="W4" s="5161"/>
      <c r="X4" s="5161"/>
      <c r="Y4" s="5161"/>
      <c r="Z4" s="5161"/>
      <c r="AA4" s="5161"/>
      <c r="AB4" s="5161"/>
      <c r="AC4" s="5161"/>
      <c r="AD4" s="5161"/>
      <c r="AE4" s="5161"/>
      <c r="AF4" s="5161"/>
      <c r="AG4" s="5161"/>
      <c r="AH4" s="5161"/>
      <c r="AI4" s="5161"/>
      <c r="AJ4" s="5161"/>
      <c r="AK4" s="5162"/>
      <c r="AL4" s="5226" t="s">
        <v>313</v>
      </c>
      <c r="AM4" s="5174"/>
      <c r="AN4" s="5174"/>
      <c r="AO4" s="5174"/>
      <c r="AP4" s="5174"/>
      <c r="AQ4" s="5174"/>
      <c r="AR4" s="5174"/>
      <c r="AS4" s="5174"/>
      <c r="AT4" s="5174"/>
      <c r="AU4" s="5618"/>
      <c r="AY4" s="363" t="s">
        <v>314</v>
      </c>
      <c r="AZ4" s="362"/>
      <c r="BA4" s="362"/>
      <c r="BB4" s="362"/>
      <c r="BC4" s="362"/>
      <c r="BD4" s="362"/>
      <c r="BE4" s="362"/>
      <c r="BF4" s="362"/>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5" customHeight="1">
      <c r="B5" s="5610"/>
      <c r="C5" s="5124"/>
      <c r="D5" s="5124"/>
      <c r="E5" s="5124"/>
      <c r="F5" s="5124"/>
      <c r="G5" s="5124"/>
      <c r="H5" s="5124"/>
      <c r="I5" s="5124"/>
      <c r="J5" s="5611"/>
      <c r="K5" s="5169" t="s">
        <v>315</v>
      </c>
      <c r="L5" s="5170"/>
      <c r="M5" s="5170"/>
      <c r="N5" s="5170"/>
      <c r="O5" s="5170"/>
      <c r="P5" s="5170"/>
      <c r="Q5" s="5170"/>
      <c r="R5" s="5170"/>
      <c r="S5" s="5170"/>
      <c r="T5" s="5170"/>
      <c r="U5" s="5170"/>
      <c r="V5" s="5170"/>
      <c r="W5" s="5170"/>
      <c r="X5" s="5170"/>
      <c r="Y5" s="5170"/>
      <c r="Z5" s="5170"/>
      <c r="AA5" s="5170"/>
      <c r="AB5" s="5170"/>
      <c r="AC5" s="5170"/>
      <c r="AD5" s="5170"/>
      <c r="AE5" s="5170"/>
      <c r="AF5" s="5170"/>
      <c r="AG5" s="5170"/>
      <c r="AH5" s="5170"/>
      <c r="AI5" s="5170"/>
      <c r="AJ5" s="5170"/>
      <c r="AK5" s="5171"/>
      <c r="AL5" s="5226" t="s">
        <v>50</v>
      </c>
      <c r="AM5" s="5174"/>
      <c r="AN5" s="5174"/>
      <c r="AO5" s="5174"/>
      <c r="AP5" s="5174"/>
      <c r="AQ5" s="5174"/>
      <c r="AR5" s="5174"/>
      <c r="AS5" s="5174"/>
      <c r="AT5" s="5174"/>
      <c r="AU5" s="5618"/>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5" customHeight="1">
      <c r="B6" s="5612"/>
      <c r="C6" s="5613"/>
      <c r="D6" s="5613"/>
      <c r="E6" s="5613"/>
      <c r="F6" s="5613"/>
      <c r="G6" s="5613"/>
      <c r="H6" s="5613"/>
      <c r="I6" s="5613"/>
      <c r="J6" s="5614"/>
      <c r="K6" s="5428"/>
      <c r="L6" s="5429"/>
      <c r="M6" s="5429"/>
      <c r="N6" s="5429"/>
      <c r="O6" s="5429"/>
      <c r="P6" s="5429"/>
      <c r="Q6" s="5429"/>
      <c r="R6" s="5429"/>
      <c r="S6" s="5429"/>
      <c r="T6" s="5429"/>
      <c r="U6" s="5429"/>
      <c r="V6" s="5429"/>
      <c r="W6" s="5429"/>
      <c r="X6" s="5429"/>
      <c r="Y6" s="5429"/>
      <c r="Z6" s="5429"/>
      <c r="AA6" s="5429"/>
      <c r="AB6" s="5429"/>
      <c r="AC6" s="5429"/>
      <c r="AD6" s="5429"/>
      <c r="AE6" s="5429"/>
      <c r="AF6" s="5429"/>
      <c r="AG6" s="5429"/>
      <c r="AH6" s="5429"/>
      <c r="AI6" s="5429"/>
      <c r="AJ6" s="5429"/>
      <c r="AK6" s="5430"/>
      <c r="AL6" s="5619" t="s">
        <v>316</v>
      </c>
      <c r="AM6" s="5299"/>
      <c r="AN6" s="5299"/>
      <c r="AO6" s="5299"/>
      <c r="AP6" s="5299"/>
      <c r="AQ6" s="5299"/>
      <c r="AR6" s="5299"/>
      <c r="AS6" s="5299"/>
      <c r="AT6" s="5299"/>
      <c r="AU6" s="5620"/>
      <c r="AY6" s="5091" t="s">
        <v>6538</v>
      </c>
      <c r="AZ6" s="365"/>
      <c r="BA6" s="365"/>
      <c r="BB6" s="365"/>
      <c r="BC6" s="365"/>
      <c r="BD6" s="365"/>
      <c r="BE6" s="365"/>
      <c r="BF6" s="365"/>
      <c r="BG6" s="365"/>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367" t="str">
        <f ca="1">CELL("nomfichier")</f>
        <v>D:\Données\1.UPRT\0-UPRT.fait\1-UPRT.FR-SITE-WEB\ff-fiches-fabrications\ff.fiches.fabrication.2023\ffr.restaurant.2023\[S_SOYEZ.CREATIFS.xlsx]Divers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5"/>
      <c r="AL7" s="195"/>
      <c r="AM7" s="195"/>
      <c r="AN7" s="195"/>
      <c r="AO7" s="195"/>
      <c r="AP7" s="195"/>
      <c r="AQ7" s="195"/>
      <c r="AR7" s="195"/>
      <c r="AS7" s="195"/>
      <c r="AT7" s="195"/>
      <c r="AU7" s="197"/>
      <c r="AZ7" s="368"/>
      <c r="BA7" s="368"/>
      <c r="BB7" s="368"/>
      <c r="BC7" s="368"/>
      <c r="BD7" s="368"/>
      <c r="BE7" s="368"/>
      <c r="BF7" s="368"/>
      <c r="BG7" s="368"/>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369"/>
      <c r="C8" s="370"/>
      <c r="D8" s="370"/>
      <c r="E8" s="370"/>
      <c r="F8" s="370"/>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1"/>
      <c r="AN8" s="371"/>
      <c r="AO8" s="371"/>
      <c r="AP8" s="371"/>
      <c r="AQ8" s="371"/>
      <c r="AR8" s="372"/>
      <c r="AS8" s="372"/>
      <c r="AT8" s="371"/>
      <c r="AU8" s="371"/>
      <c r="AV8" s="371"/>
    </row>
    <row r="9" spans="2:148" ht="20.100000000000001" customHeight="1">
      <c r="B9" s="5633"/>
      <c r="C9" s="373"/>
      <c r="D9" s="374"/>
      <c r="E9" s="373"/>
      <c r="F9" s="375"/>
      <c r="G9" s="5605" t="s">
        <v>317</v>
      </c>
      <c r="H9" s="5605"/>
      <c r="I9" s="5605"/>
      <c r="J9" s="5605"/>
      <c r="K9" s="5606"/>
      <c r="L9" s="373"/>
      <c r="M9" s="374"/>
      <c r="N9" s="373"/>
      <c r="O9" s="375"/>
      <c r="P9" s="5605" t="s">
        <v>318</v>
      </c>
      <c r="Q9" s="5605"/>
      <c r="R9" s="5605"/>
      <c r="S9" s="5605"/>
      <c r="T9" s="5606"/>
      <c r="U9" s="373"/>
      <c r="V9" s="374"/>
      <c r="W9" s="373"/>
      <c r="X9" s="375"/>
      <c r="Y9" s="5605" t="s">
        <v>319</v>
      </c>
      <c r="Z9" s="5605"/>
      <c r="AA9" s="5605"/>
      <c r="AB9" s="5605"/>
      <c r="AC9" s="5606"/>
      <c r="AD9" s="373"/>
      <c r="AE9" s="374"/>
      <c r="AF9" s="373"/>
      <c r="AG9" s="375"/>
      <c r="AH9" s="5605" t="s">
        <v>320</v>
      </c>
      <c r="AI9" s="5605"/>
      <c r="AJ9" s="5605"/>
      <c r="AK9" s="5605"/>
      <c r="AL9" s="5606"/>
      <c r="AM9" s="373"/>
      <c r="AN9" s="374"/>
      <c r="AO9" s="373"/>
      <c r="AP9" s="375"/>
      <c r="AQ9" s="5605" t="s">
        <v>321</v>
      </c>
      <c r="AR9" s="5605"/>
      <c r="AS9" s="5605"/>
      <c r="AT9" s="5605"/>
      <c r="AU9" s="5606"/>
      <c r="AV9" s="373"/>
    </row>
    <row r="10" spans="2:148" ht="9" customHeight="1">
      <c r="B10" s="5634"/>
      <c r="C10" s="373"/>
      <c r="D10" s="374"/>
      <c r="E10" s="373"/>
      <c r="F10" s="376"/>
      <c r="G10" s="377"/>
      <c r="H10" s="377"/>
      <c r="I10" s="377"/>
      <c r="J10" s="377"/>
      <c r="K10" s="378"/>
      <c r="L10" s="373"/>
      <c r="M10" s="374"/>
      <c r="N10" s="373"/>
      <c r="O10" s="376"/>
      <c r="P10" s="377"/>
      <c r="Q10" s="377"/>
      <c r="R10" s="377"/>
      <c r="S10" s="377"/>
      <c r="T10" s="378"/>
      <c r="U10" s="373"/>
      <c r="V10" s="374"/>
      <c r="W10" s="373"/>
      <c r="X10" s="376"/>
      <c r="Y10" s="377"/>
      <c r="Z10" s="377"/>
      <c r="AA10" s="377"/>
      <c r="AB10" s="377"/>
      <c r="AC10" s="378"/>
      <c r="AD10" s="373"/>
      <c r="AE10" s="374"/>
      <c r="AF10" s="373"/>
      <c r="AG10" s="376"/>
      <c r="AH10" s="377"/>
      <c r="AI10" s="377"/>
      <c r="AJ10" s="377"/>
      <c r="AK10" s="377"/>
      <c r="AL10" s="378"/>
      <c r="AM10" s="373"/>
      <c r="AN10" s="374"/>
      <c r="AO10" s="373"/>
      <c r="AP10" s="376"/>
      <c r="AQ10" s="377"/>
      <c r="AR10" s="379"/>
      <c r="AS10" s="379"/>
      <c r="AT10" s="377"/>
      <c r="AU10" s="378"/>
      <c r="AV10" s="373"/>
    </row>
    <row r="11" spans="2:148" ht="12" customHeight="1">
      <c r="B11" s="198"/>
      <c r="C11" s="373"/>
      <c r="D11" s="380"/>
      <c r="E11" s="373"/>
      <c r="F11" s="381"/>
      <c r="G11" s="380"/>
      <c r="H11" s="373"/>
      <c r="I11" s="374"/>
      <c r="J11" s="373"/>
      <c r="K11" s="380"/>
      <c r="L11" s="373"/>
      <c r="M11" s="380"/>
      <c r="N11" s="373"/>
      <c r="O11" s="380"/>
      <c r="P11" s="380"/>
      <c r="Q11" s="373"/>
      <c r="R11" s="374"/>
      <c r="S11" s="373"/>
      <c r="T11" s="380"/>
      <c r="U11" s="373"/>
      <c r="V11" s="380"/>
      <c r="W11" s="373"/>
      <c r="X11" s="380"/>
      <c r="Y11" s="380"/>
      <c r="Z11" s="373"/>
      <c r="AA11" s="374"/>
      <c r="AB11" s="373"/>
      <c r="AC11" s="380"/>
      <c r="AD11" s="373"/>
      <c r="AE11" s="380"/>
      <c r="AF11" s="373"/>
      <c r="AG11" s="380"/>
      <c r="AH11" s="380"/>
      <c r="AI11" s="373"/>
      <c r="AJ11" s="374"/>
      <c r="AK11" s="373"/>
      <c r="AL11" s="382"/>
      <c r="AM11" s="373"/>
      <c r="AN11" s="380"/>
      <c r="AO11" s="373"/>
      <c r="AP11" s="381"/>
      <c r="AQ11" s="383"/>
      <c r="AR11" s="373"/>
      <c r="AS11" s="374"/>
      <c r="AT11" s="373"/>
      <c r="AU11" s="384"/>
      <c r="AV11" s="373"/>
    </row>
    <row r="12" spans="2:148" ht="9.9499999999999993" customHeight="1">
      <c r="B12" s="5621">
        <v>1</v>
      </c>
      <c r="F12" s="385"/>
      <c r="G12" s="386"/>
      <c r="H12" s="387"/>
      <c r="I12" s="387"/>
      <c r="J12" s="387"/>
      <c r="K12" s="388"/>
      <c r="L12" s="389"/>
      <c r="M12" s="389"/>
      <c r="N12" s="389"/>
      <c r="O12" s="385"/>
      <c r="P12" s="386"/>
      <c r="Q12" s="387"/>
      <c r="R12" s="387"/>
      <c r="S12" s="387"/>
      <c r="T12" s="388"/>
      <c r="U12" s="389"/>
      <c r="V12" s="389"/>
      <c r="W12" s="389"/>
      <c r="X12" s="5447">
        <v>1</v>
      </c>
      <c r="Y12" s="5624" t="s">
        <v>322</v>
      </c>
      <c r="Z12" s="5624"/>
      <c r="AA12" s="5624"/>
      <c r="AB12" s="5624"/>
      <c r="AC12" s="5625"/>
      <c r="AD12" s="389"/>
      <c r="AE12" s="389"/>
      <c r="AF12" s="389"/>
      <c r="AG12" s="385"/>
      <c r="AH12" s="386"/>
      <c r="AI12" s="387"/>
      <c r="AJ12" s="387"/>
      <c r="AK12" s="387"/>
      <c r="AL12" s="388"/>
      <c r="AM12" s="389"/>
      <c r="AN12" s="389"/>
      <c r="AO12" s="389"/>
      <c r="AP12" s="5630"/>
      <c r="AQ12" s="386"/>
      <c r="AR12" s="387"/>
      <c r="AS12" s="387"/>
      <c r="AT12" s="387"/>
      <c r="AU12" s="388"/>
      <c r="AV12" s="389"/>
    </row>
    <row r="13" spans="2:148" ht="5.0999999999999996" customHeight="1">
      <c r="B13" s="5622"/>
      <c r="F13" s="390"/>
      <c r="G13" s="391"/>
      <c r="H13" s="392"/>
      <c r="I13" s="393"/>
      <c r="J13" s="393"/>
      <c r="K13" s="394"/>
      <c r="L13" s="395"/>
      <c r="M13" s="395"/>
      <c r="N13" s="395"/>
      <c r="O13" s="396"/>
      <c r="P13" s="397"/>
      <c r="Q13" s="393"/>
      <c r="R13" s="393"/>
      <c r="S13" s="393"/>
      <c r="T13" s="394"/>
      <c r="U13" s="395"/>
      <c r="V13" s="395"/>
      <c r="W13" s="389"/>
      <c r="X13" s="5448"/>
      <c r="Y13" s="5626"/>
      <c r="Z13" s="5626"/>
      <c r="AA13" s="5626"/>
      <c r="AB13" s="5626"/>
      <c r="AC13" s="5627"/>
      <c r="AD13" s="389"/>
      <c r="AE13" s="389"/>
      <c r="AF13" s="389"/>
      <c r="AG13" s="390"/>
      <c r="AH13" s="391"/>
      <c r="AI13" s="392"/>
      <c r="AJ13" s="392"/>
      <c r="AK13" s="392"/>
      <c r="AL13" s="398"/>
      <c r="AM13" s="389"/>
      <c r="AN13" s="389"/>
      <c r="AO13" s="389"/>
      <c r="AP13" s="5631"/>
      <c r="AQ13" s="391"/>
      <c r="AR13" s="392"/>
      <c r="AS13" s="392"/>
      <c r="AT13" s="392"/>
      <c r="AU13" s="398"/>
      <c r="AV13" s="389"/>
      <c r="AW13" s="399"/>
    </row>
    <row r="14" spans="2:148" ht="9.9499999999999993" customHeight="1" thickBot="1">
      <c r="B14" s="5623"/>
      <c r="F14" s="400"/>
      <c r="G14" s="401"/>
      <c r="H14" s="402"/>
      <c r="I14" s="403"/>
      <c r="J14" s="402"/>
      <c r="K14" s="404"/>
      <c r="L14" s="389"/>
      <c r="M14" s="389"/>
      <c r="N14" s="389"/>
      <c r="O14" s="400"/>
      <c r="P14" s="401"/>
      <c r="Q14" s="402"/>
      <c r="R14" s="402"/>
      <c r="S14" s="402"/>
      <c r="T14" s="404"/>
      <c r="U14" s="389"/>
      <c r="V14" s="389"/>
      <c r="W14" s="389"/>
      <c r="X14" s="5449"/>
      <c r="Y14" s="5628"/>
      <c r="Z14" s="5628"/>
      <c r="AA14" s="5628"/>
      <c r="AB14" s="5628"/>
      <c r="AC14" s="5629"/>
      <c r="AD14" s="389"/>
      <c r="AE14" s="389"/>
      <c r="AF14" s="389"/>
      <c r="AG14" s="400"/>
      <c r="AH14" s="401"/>
      <c r="AI14" s="402"/>
      <c r="AJ14" s="402"/>
      <c r="AK14" s="402"/>
      <c r="AL14" s="404"/>
      <c r="AM14" s="389"/>
      <c r="AN14" s="389"/>
      <c r="AO14" s="389"/>
      <c r="AP14" s="5632"/>
      <c r="AQ14" s="401"/>
      <c r="AR14" s="402"/>
      <c r="AS14" s="402"/>
      <c r="AT14" s="402"/>
      <c r="AU14" s="404"/>
      <c r="AV14" s="389"/>
    </row>
    <row r="15" spans="2:148" ht="5.0999999999999996" customHeight="1">
      <c r="B15" s="405"/>
      <c r="F15" s="405"/>
      <c r="G15" s="389"/>
      <c r="H15" s="406"/>
      <c r="I15" s="407"/>
      <c r="J15" s="406"/>
      <c r="K15" s="389"/>
      <c r="L15" s="389"/>
      <c r="M15" s="389"/>
      <c r="N15" s="389"/>
      <c r="O15" s="405"/>
      <c r="P15" s="389"/>
      <c r="Q15" s="406"/>
      <c r="R15" s="406"/>
      <c r="S15" s="406"/>
      <c r="T15" s="389"/>
      <c r="U15" s="389"/>
      <c r="V15" s="389"/>
      <c r="W15" s="389"/>
      <c r="X15" s="408"/>
      <c r="Y15" s="409"/>
      <c r="Z15" s="410"/>
      <c r="AA15" s="411"/>
      <c r="AB15" s="410"/>
      <c r="AC15" s="409"/>
      <c r="AD15" s="389"/>
      <c r="AE15" s="389"/>
      <c r="AF15" s="389"/>
      <c r="AG15" s="412"/>
      <c r="AH15" s="389"/>
      <c r="AI15" s="406"/>
      <c r="AJ15" s="406"/>
      <c r="AK15" s="406"/>
      <c r="AL15" s="389"/>
      <c r="AM15" s="389"/>
      <c r="AN15" s="389"/>
      <c r="AO15" s="389"/>
      <c r="AP15" s="413"/>
      <c r="AQ15" s="389"/>
      <c r="AR15" s="414"/>
      <c r="AS15" s="414"/>
      <c r="AT15" s="406"/>
      <c r="AU15" s="389"/>
      <c r="AV15" s="389"/>
    </row>
    <row r="16" spans="2:148" ht="5.0999999999999996" customHeight="1">
      <c r="B16" s="415"/>
      <c r="F16" s="406"/>
      <c r="G16" s="389"/>
      <c r="H16" s="389"/>
      <c r="I16" s="395"/>
      <c r="J16" s="389"/>
      <c r="K16" s="389"/>
      <c r="L16" s="389"/>
      <c r="M16" s="389"/>
      <c r="N16" s="389"/>
      <c r="O16" s="410"/>
      <c r="P16" s="410"/>
      <c r="Q16" s="410"/>
      <c r="R16" s="410"/>
      <c r="S16" s="410"/>
      <c r="T16" s="410"/>
      <c r="U16" s="389"/>
      <c r="V16" s="389"/>
      <c r="W16" s="389"/>
      <c r="X16" s="410"/>
      <c r="Y16" s="410"/>
      <c r="Z16" s="410"/>
      <c r="AA16" s="411"/>
      <c r="AB16" s="410"/>
      <c r="AC16" s="389"/>
      <c r="AD16" s="389"/>
      <c r="AE16" s="389"/>
      <c r="AF16" s="389"/>
      <c r="AG16" s="389"/>
      <c r="AH16" s="389"/>
      <c r="AI16" s="389"/>
      <c r="AJ16" s="389"/>
      <c r="AK16" s="389"/>
      <c r="AL16" s="416"/>
      <c r="AM16" s="389"/>
      <c r="AN16" s="389"/>
      <c r="AO16" s="389"/>
      <c r="AP16" s="410"/>
      <c r="AQ16" s="417"/>
      <c r="AR16" s="418"/>
      <c r="AS16" s="418"/>
      <c r="AT16" s="389"/>
      <c r="AU16" s="416"/>
      <c r="AV16" s="389"/>
    </row>
    <row r="17" spans="2:49" ht="5.0999999999999996" customHeight="1">
      <c r="B17" s="415"/>
      <c r="F17" s="406"/>
      <c r="G17" s="389"/>
      <c r="H17" s="389"/>
      <c r="I17" s="395"/>
      <c r="J17" s="389"/>
      <c r="K17" s="389"/>
      <c r="L17" s="389"/>
      <c r="M17" s="389"/>
      <c r="N17" s="389"/>
      <c r="O17" s="410"/>
      <c r="P17" s="410"/>
      <c r="Q17" s="410"/>
      <c r="R17" s="410"/>
      <c r="S17" s="410"/>
      <c r="T17" s="410"/>
      <c r="U17" s="389"/>
      <c r="V17" s="389"/>
      <c r="W17" s="389"/>
      <c r="X17" s="410"/>
      <c r="Y17" s="410"/>
      <c r="Z17" s="410"/>
      <c r="AA17" s="411"/>
      <c r="AB17" s="410"/>
      <c r="AC17" s="389"/>
      <c r="AD17" s="389"/>
      <c r="AE17" s="389"/>
      <c r="AF17" s="389"/>
      <c r="AG17" s="389"/>
      <c r="AH17" s="389"/>
      <c r="AI17" s="389"/>
      <c r="AJ17" s="389"/>
      <c r="AK17" s="389"/>
      <c r="AL17" s="416"/>
      <c r="AM17" s="389"/>
      <c r="AN17" s="389"/>
      <c r="AO17" s="389"/>
      <c r="AP17" s="410"/>
      <c r="AQ17" s="417"/>
      <c r="AR17" s="418"/>
      <c r="AS17" s="418"/>
      <c r="AT17" s="389"/>
      <c r="AU17" s="416"/>
      <c r="AV17" s="389"/>
    </row>
    <row r="18" spans="2:49" ht="9.9499999999999993" customHeight="1">
      <c r="B18" s="5621">
        <v>2</v>
      </c>
      <c r="F18" s="385"/>
      <c r="G18" s="386"/>
      <c r="H18" s="387"/>
      <c r="I18" s="419"/>
      <c r="J18" s="387"/>
      <c r="K18" s="388"/>
      <c r="L18" s="389"/>
      <c r="M18" s="389"/>
      <c r="N18" s="389"/>
      <c r="O18" s="385"/>
      <c r="P18" s="386"/>
      <c r="Q18" s="387"/>
      <c r="R18" s="387"/>
      <c r="S18" s="387"/>
      <c r="T18" s="388"/>
      <c r="U18" s="389"/>
      <c r="V18" s="389"/>
      <c r="W18" s="389"/>
      <c r="X18" s="5447">
        <v>2</v>
      </c>
      <c r="Y18" s="5624" t="s">
        <v>323</v>
      </c>
      <c r="Z18" s="5624"/>
      <c r="AA18" s="5624"/>
      <c r="AB18" s="5624"/>
      <c r="AC18" s="5625"/>
      <c r="AD18" s="389"/>
      <c r="AE18" s="389"/>
      <c r="AF18" s="389"/>
      <c r="AG18" s="385"/>
      <c r="AH18" s="386"/>
      <c r="AI18" s="387"/>
      <c r="AJ18" s="387"/>
      <c r="AK18" s="387"/>
      <c r="AL18" s="388"/>
      <c r="AM18" s="389"/>
      <c r="AN18" s="389"/>
      <c r="AO18" s="389"/>
      <c r="AP18" s="5630"/>
      <c r="AQ18" s="386"/>
      <c r="AR18" s="387"/>
      <c r="AS18" s="387"/>
      <c r="AT18" s="387"/>
      <c r="AU18" s="388"/>
      <c r="AV18" s="389"/>
    </row>
    <row r="19" spans="2:49" ht="5.0999999999999996" customHeight="1">
      <c r="B19" s="5622"/>
      <c r="F19" s="390"/>
      <c r="G19" s="391"/>
      <c r="H19" s="392"/>
      <c r="I19" s="393"/>
      <c r="J19" s="392"/>
      <c r="K19" s="398"/>
      <c r="L19" s="389"/>
      <c r="M19" s="395"/>
      <c r="N19" s="395"/>
      <c r="O19" s="396"/>
      <c r="P19" s="397"/>
      <c r="Q19" s="393"/>
      <c r="R19" s="393"/>
      <c r="S19" s="393"/>
      <c r="T19" s="394"/>
      <c r="U19" s="395"/>
      <c r="V19" s="395"/>
      <c r="W19" s="395"/>
      <c r="X19" s="5448"/>
      <c r="Y19" s="5626"/>
      <c r="Z19" s="5626"/>
      <c r="AA19" s="5626"/>
      <c r="AB19" s="5626"/>
      <c r="AC19" s="5627"/>
      <c r="AD19" s="395"/>
      <c r="AE19" s="395"/>
      <c r="AF19" s="395"/>
      <c r="AG19" s="396"/>
      <c r="AH19" s="397"/>
      <c r="AI19" s="393"/>
      <c r="AJ19" s="393"/>
      <c r="AK19" s="392"/>
      <c r="AL19" s="398"/>
      <c r="AM19" s="389"/>
      <c r="AN19" s="389"/>
      <c r="AO19" s="389"/>
      <c r="AP19" s="5631"/>
      <c r="AQ19" s="391"/>
      <c r="AR19" s="392"/>
      <c r="AS19" s="392"/>
      <c r="AT19" s="392"/>
      <c r="AU19" s="398"/>
      <c r="AV19" s="389"/>
      <c r="AW19" s="399"/>
    </row>
    <row r="20" spans="2:49" ht="9.9499999999999993" customHeight="1" thickBot="1">
      <c r="B20" s="5623"/>
      <c r="F20" s="400"/>
      <c r="G20" s="401"/>
      <c r="H20" s="402"/>
      <c r="I20" s="403"/>
      <c r="J20" s="402"/>
      <c r="K20" s="404"/>
      <c r="L20" s="389"/>
      <c r="M20" s="395"/>
      <c r="N20" s="389"/>
      <c r="O20" s="400"/>
      <c r="P20" s="401"/>
      <c r="Q20" s="402"/>
      <c r="R20" s="403"/>
      <c r="S20" s="402"/>
      <c r="T20" s="404"/>
      <c r="U20" s="389"/>
      <c r="V20" s="389"/>
      <c r="W20" s="389"/>
      <c r="X20" s="5449"/>
      <c r="Y20" s="5628"/>
      <c r="Z20" s="5628"/>
      <c r="AA20" s="5628"/>
      <c r="AB20" s="5628"/>
      <c r="AC20" s="5629"/>
      <c r="AD20" s="389"/>
      <c r="AE20" s="389"/>
      <c r="AF20" s="389"/>
      <c r="AG20" s="400"/>
      <c r="AH20" s="401"/>
      <c r="AI20" s="402"/>
      <c r="AJ20" s="403"/>
      <c r="AK20" s="402"/>
      <c r="AL20" s="404"/>
      <c r="AM20" s="389"/>
      <c r="AN20" s="389"/>
      <c r="AO20" s="389"/>
      <c r="AP20" s="5632"/>
      <c r="AQ20" s="401"/>
      <c r="AR20" s="402"/>
      <c r="AS20" s="402"/>
      <c r="AT20" s="402"/>
      <c r="AU20" s="404"/>
      <c r="AV20" s="389"/>
    </row>
    <row r="21" spans="2:49" ht="5.0999999999999996" customHeight="1">
      <c r="B21" s="405"/>
      <c r="F21" s="405"/>
      <c r="G21" s="389"/>
      <c r="H21" s="406"/>
      <c r="I21" s="407"/>
      <c r="J21" s="406"/>
      <c r="K21" s="389"/>
      <c r="L21" s="389"/>
      <c r="M21" s="395"/>
      <c r="N21" s="389"/>
      <c r="O21" s="405"/>
      <c r="P21" s="389"/>
      <c r="Q21" s="406"/>
      <c r="R21" s="407"/>
      <c r="S21" s="406"/>
      <c r="T21" s="389"/>
      <c r="U21" s="389"/>
      <c r="V21" s="389"/>
      <c r="W21" s="389"/>
      <c r="X21" s="408"/>
      <c r="Y21" s="409"/>
      <c r="Z21" s="410"/>
      <c r="AA21" s="420"/>
      <c r="AB21" s="410"/>
      <c r="AC21" s="409"/>
      <c r="AD21" s="389"/>
      <c r="AE21" s="389"/>
      <c r="AF21" s="389"/>
      <c r="AG21" s="412"/>
      <c r="AH21" s="389"/>
      <c r="AI21" s="406"/>
      <c r="AJ21" s="407"/>
      <c r="AK21" s="406"/>
      <c r="AL21" s="389"/>
      <c r="AM21" s="389"/>
      <c r="AN21" s="389"/>
      <c r="AO21" s="389"/>
      <c r="AP21" s="413"/>
      <c r="AQ21" s="389"/>
      <c r="AR21" s="414"/>
      <c r="AS21" s="414"/>
      <c r="AT21" s="406"/>
      <c r="AU21" s="389"/>
      <c r="AV21" s="389"/>
    </row>
    <row r="22" spans="2:49" ht="5.0999999999999996" customHeight="1">
      <c r="B22" s="415"/>
      <c r="F22" s="406"/>
      <c r="G22" s="389"/>
      <c r="H22" s="389"/>
      <c r="I22" s="395"/>
      <c r="J22" s="389"/>
      <c r="K22" s="389"/>
      <c r="L22" s="389"/>
      <c r="M22" s="395"/>
      <c r="N22" s="389"/>
      <c r="O22" s="410"/>
      <c r="P22" s="410"/>
      <c r="Q22" s="410"/>
      <c r="R22" s="411"/>
      <c r="S22" s="410"/>
      <c r="T22" s="410"/>
      <c r="U22" s="389"/>
      <c r="V22" s="389"/>
      <c r="W22" s="389"/>
      <c r="X22" s="410"/>
      <c r="Y22" s="410"/>
      <c r="Z22" s="410"/>
      <c r="AA22" s="420"/>
      <c r="AB22" s="410"/>
      <c r="AC22" s="389"/>
      <c r="AD22" s="389"/>
      <c r="AE22" s="389"/>
      <c r="AF22" s="389"/>
      <c r="AG22" s="389"/>
      <c r="AH22" s="389"/>
      <c r="AI22" s="389"/>
      <c r="AJ22" s="395"/>
      <c r="AK22" s="389"/>
      <c r="AL22" s="416"/>
      <c r="AM22" s="389"/>
      <c r="AN22" s="389"/>
      <c r="AO22" s="389"/>
      <c r="AP22" s="410"/>
      <c r="AQ22" s="417"/>
      <c r="AR22" s="418"/>
      <c r="AS22" s="418"/>
      <c r="AT22" s="389"/>
      <c r="AU22" s="416"/>
      <c r="AV22" s="389"/>
    </row>
    <row r="23" spans="2:49" ht="5.0999999999999996" customHeight="1">
      <c r="B23" s="415"/>
      <c r="F23" s="406"/>
      <c r="G23" s="389"/>
      <c r="H23" s="389"/>
      <c r="I23" s="395"/>
      <c r="J23" s="389"/>
      <c r="K23" s="389"/>
      <c r="L23" s="389"/>
      <c r="M23" s="395"/>
      <c r="N23" s="389"/>
      <c r="O23" s="410"/>
      <c r="P23" s="410"/>
      <c r="Q23" s="410"/>
      <c r="R23" s="411"/>
      <c r="S23" s="410"/>
      <c r="T23" s="410"/>
      <c r="U23" s="389"/>
      <c r="V23" s="389"/>
      <c r="W23" s="389"/>
      <c r="X23" s="410"/>
      <c r="Y23" s="410"/>
      <c r="Z23" s="410"/>
      <c r="AA23" s="420"/>
      <c r="AB23" s="410"/>
      <c r="AC23" s="389"/>
      <c r="AD23" s="389"/>
      <c r="AE23" s="389"/>
      <c r="AF23" s="389"/>
      <c r="AG23" s="389"/>
      <c r="AH23" s="389"/>
      <c r="AI23" s="389"/>
      <c r="AJ23" s="395"/>
      <c r="AK23" s="389"/>
      <c r="AL23" s="416"/>
      <c r="AM23" s="389"/>
      <c r="AN23" s="389"/>
      <c r="AO23" s="389"/>
      <c r="AP23" s="410"/>
      <c r="AQ23" s="417"/>
      <c r="AR23" s="418"/>
      <c r="AS23" s="418"/>
      <c r="AT23" s="389"/>
      <c r="AU23" s="416"/>
      <c r="AV23" s="389"/>
    </row>
    <row r="24" spans="2:49" ht="9.9499999999999993" customHeight="1">
      <c r="B24" s="5621">
        <v>3</v>
      </c>
      <c r="F24" s="5447">
        <v>3</v>
      </c>
      <c r="G24" s="5635" t="s">
        <v>324</v>
      </c>
      <c r="H24" s="5635"/>
      <c r="I24" s="5635"/>
      <c r="J24" s="5635"/>
      <c r="K24" s="5636"/>
      <c r="L24" s="389"/>
      <c r="M24" s="395"/>
      <c r="N24" s="389"/>
      <c r="O24" s="385"/>
      <c r="P24" s="386"/>
      <c r="Q24" s="387"/>
      <c r="R24" s="419"/>
      <c r="S24" s="387"/>
      <c r="T24" s="388"/>
      <c r="U24" s="389"/>
      <c r="V24" s="389"/>
      <c r="W24" s="389"/>
      <c r="X24" s="385"/>
      <c r="Y24" s="386"/>
      <c r="Z24" s="387"/>
      <c r="AA24" s="421"/>
      <c r="AB24" s="387"/>
      <c r="AC24" s="388"/>
      <c r="AD24" s="389"/>
      <c r="AE24" s="389"/>
      <c r="AF24" s="389"/>
      <c r="AG24" s="385"/>
      <c r="AH24" s="386"/>
      <c r="AI24" s="387"/>
      <c r="AJ24" s="419"/>
      <c r="AK24" s="387"/>
      <c r="AL24" s="388"/>
      <c r="AM24" s="389"/>
      <c r="AN24" s="389"/>
      <c r="AO24" s="389"/>
      <c r="AP24" s="5630"/>
      <c r="AQ24" s="386"/>
      <c r="AR24" s="387"/>
      <c r="AS24" s="387"/>
      <c r="AT24" s="387"/>
      <c r="AU24" s="388"/>
      <c r="AV24" s="389"/>
    </row>
    <row r="25" spans="2:49" ht="5.0999999999999996" customHeight="1">
      <c r="B25" s="5622"/>
      <c r="D25" s="422"/>
      <c r="E25" s="422"/>
      <c r="F25" s="5448"/>
      <c r="G25" s="5637"/>
      <c r="H25" s="5637"/>
      <c r="I25" s="5637"/>
      <c r="J25" s="5637"/>
      <c r="K25" s="5638"/>
      <c r="L25" s="395"/>
      <c r="M25" s="395"/>
      <c r="N25" s="389"/>
      <c r="O25" s="390"/>
      <c r="P25" s="391"/>
      <c r="Q25" s="392"/>
      <c r="R25" s="393"/>
      <c r="S25" s="392"/>
      <c r="T25" s="398"/>
      <c r="U25" s="389"/>
      <c r="V25" s="389"/>
      <c r="W25" s="389"/>
      <c r="X25" s="390"/>
      <c r="Y25" s="391"/>
      <c r="Z25" s="392"/>
      <c r="AA25" s="423"/>
      <c r="AB25" s="392"/>
      <c r="AC25" s="398"/>
      <c r="AD25" s="389"/>
      <c r="AE25" s="389"/>
      <c r="AF25" s="389"/>
      <c r="AG25" s="390"/>
      <c r="AH25" s="391"/>
      <c r="AI25" s="392"/>
      <c r="AJ25" s="393"/>
      <c r="AK25" s="392"/>
      <c r="AL25" s="398"/>
      <c r="AM25" s="389"/>
      <c r="AN25" s="389"/>
      <c r="AO25" s="389"/>
      <c r="AP25" s="5631"/>
      <c r="AQ25" s="391"/>
      <c r="AR25" s="392"/>
      <c r="AS25" s="392"/>
      <c r="AT25" s="392"/>
      <c r="AU25" s="398"/>
      <c r="AV25" s="389"/>
      <c r="AW25" s="399"/>
    </row>
    <row r="26" spans="2:49" ht="9.9499999999999993" customHeight="1" thickBot="1">
      <c r="B26" s="5623"/>
      <c r="D26" s="422"/>
      <c r="F26" s="5449"/>
      <c r="G26" s="5639"/>
      <c r="H26" s="5639"/>
      <c r="I26" s="5639"/>
      <c r="J26" s="5639"/>
      <c r="K26" s="5640"/>
      <c r="L26" s="389"/>
      <c r="M26" s="389"/>
      <c r="N26" s="389"/>
      <c r="O26" s="400"/>
      <c r="P26" s="401"/>
      <c r="Q26" s="402"/>
      <c r="R26" s="403"/>
      <c r="S26" s="402"/>
      <c r="T26" s="404"/>
      <c r="U26" s="389"/>
      <c r="V26" s="389"/>
      <c r="W26" s="389"/>
      <c r="X26" s="400"/>
      <c r="Y26" s="401"/>
      <c r="Z26" s="402"/>
      <c r="AA26" s="424"/>
      <c r="AB26" s="402"/>
      <c r="AC26" s="404"/>
      <c r="AD26" s="389"/>
      <c r="AE26" s="389"/>
      <c r="AF26" s="389"/>
      <c r="AG26" s="400"/>
      <c r="AH26" s="401"/>
      <c r="AI26" s="402"/>
      <c r="AJ26" s="403"/>
      <c r="AK26" s="402"/>
      <c r="AL26" s="404"/>
      <c r="AM26" s="389"/>
      <c r="AN26" s="389"/>
      <c r="AO26" s="389"/>
      <c r="AP26" s="5632"/>
      <c r="AQ26" s="401"/>
      <c r="AR26" s="402"/>
      <c r="AS26" s="402"/>
      <c r="AT26" s="402"/>
      <c r="AU26" s="404"/>
      <c r="AV26" s="389"/>
    </row>
    <row r="27" spans="2:49" ht="5.0999999999999996" customHeight="1">
      <c r="B27" s="405"/>
      <c r="D27" s="422"/>
      <c r="F27" s="405"/>
      <c r="G27" s="389"/>
      <c r="H27" s="406"/>
      <c r="I27" s="406"/>
      <c r="J27" s="406"/>
      <c r="K27" s="389"/>
      <c r="L27" s="389"/>
      <c r="M27" s="389"/>
      <c r="N27" s="389"/>
      <c r="O27" s="405"/>
      <c r="P27" s="389"/>
      <c r="Q27" s="406"/>
      <c r="R27" s="407"/>
      <c r="S27" s="406"/>
      <c r="T27" s="389"/>
      <c r="U27" s="389"/>
      <c r="V27" s="389"/>
      <c r="W27" s="389"/>
      <c r="X27" s="408"/>
      <c r="Y27" s="409"/>
      <c r="Z27" s="410"/>
      <c r="AA27" s="420"/>
      <c r="AB27" s="410"/>
      <c r="AC27" s="409"/>
      <c r="AD27" s="389"/>
      <c r="AE27" s="389"/>
      <c r="AF27" s="389"/>
      <c r="AG27" s="412"/>
      <c r="AH27" s="389"/>
      <c r="AI27" s="406"/>
      <c r="AJ27" s="407"/>
      <c r="AK27" s="406"/>
      <c r="AL27" s="389"/>
      <c r="AM27" s="389"/>
      <c r="AN27" s="389"/>
      <c r="AO27" s="389"/>
      <c r="AP27" s="413"/>
      <c r="AQ27" s="389"/>
      <c r="AR27" s="414"/>
      <c r="AS27" s="414"/>
      <c r="AT27" s="406"/>
      <c r="AU27" s="389"/>
      <c r="AV27" s="389"/>
    </row>
    <row r="28" spans="2:49" ht="5.0999999999999996" customHeight="1">
      <c r="B28" s="415"/>
      <c r="D28" s="422"/>
      <c r="F28" s="406"/>
      <c r="G28" s="389"/>
      <c r="H28" s="389"/>
      <c r="I28" s="389"/>
      <c r="J28" s="389"/>
      <c r="K28" s="389"/>
      <c r="L28" s="389"/>
      <c r="M28" s="389"/>
      <c r="N28" s="389"/>
      <c r="O28" s="410"/>
      <c r="P28" s="410"/>
      <c r="Q28" s="410"/>
      <c r="R28" s="411"/>
      <c r="S28" s="410"/>
      <c r="T28" s="410"/>
      <c r="U28" s="389"/>
      <c r="V28" s="389"/>
      <c r="W28" s="389"/>
      <c r="X28" s="410"/>
      <c r="Y28" s="410"/>
      <c r="Z28" s="410"/>
      <c r="AA28" s="420"/>
      <c r="AB28" s="410"/>
      <c r="AC28" s="389"/>
      <c r="AD28" s="389"/>
      <c r="AE28" s="389"/>
      <c r="AF28" s="389"/>
      <c r="AG28" s="389"/>
      <c r="AH28" s="389"/>
      <c r="AI28" s="389"/>
      <c r="AJ28" s="395"/>
      <c r="AK28" s="389"/>
      <c r="AL28" s="416"/>
      <c r="AM28" s="389"/>
      <c r="AN28" s="389"/>
      <c r="AO28" s="389"/>
      <c r="AP28" s="410"/>
      <c r="AQ28" s="417"/>
      <c r="AR28" s="418"/>
      <c r="AS28" s="418"/>
      <c r="AT28" s="389"/>
      <c r="AU28" s="416"/>
      <c r="AV28" s="389"/>
    </row>
    <row r="29" spans="2:49" ht="5.0999999999999996" customHeight="1">
      <c r="B29" s="415"/>
      <c r="D29" s="422"/>
      <c r="F29" s="406"/>
      <c r="G29" s="389"/>
      <c r="H29" s="389"/>
      <c r="I29" s="389"/>
      <c r="J29" s="389"/>
      <c r="K29" s="389"/>
      <c r="L29" s="389"/>
      <c r="M29" s="389"/>
      <c r="N29" s="389"/>
      <c r="O29" s="410"/>
      <c r="P29" s="410"/>
      <c r="Q29" s="410"/>
      <c r="R29" s="411"/>
      <c r="S29" s="410"/>
      <c r="T29" s="410"/>
      <c r="U29" s="389"/>
      <c r="V29" s="389"/>
      <c r="W29" s="389"/>
      <c r="X29" s="410"/>
      <c r="Y29" s="410"/>
      <c r="Z29" s="410"/>
      <c r="AA29" s="420"/>
      <c r="AB29" s="410"/>
      <c r="AC29" s="389"/>
      <c r="AD29" s="389"/>
      <c r="AE29" s="389"/>
      <c r="AF29" s="389"/>
      <c r="AG29" s="389"/>
      <c r="AH29" s="389"/>
      <c r="AI29" s="389"/>
      <c r="AJ29" s="395"/>
      <c r="AK29" s="389"/>
      <c r="AL29" s="416"/>
      <c r="AM29" s="389"/>
      <c r="AN29" s="389"/>
      <c r="AO29" s="389"/>
      <c r="AP29" s="410"/>
      <c r="AQ29" s="417"/>
      <c r="AR29" s="418"/>
      <c r="AS29" s="418"/>
      <c r="AT29" s="389"/>
      <c r="AU29" s="416"/>
      <c r="AV29" s="389"/>
    </row>
    <row r="30" spans="2:49" ht="9.9499999999999993" customHeight="1">
      <c r="B30" s="5621">
        <v>4</v>
      </c>
      <c r="D30" s="422"/>
      <c r="F30" s="5447">
        <v>4</v>
      </c>
      <c r="G30" s="5641" t="s">
        <v>325</v>
      </c>
      <c r="H30" s="5641"/>
      <c r="I30" s="5641"/>
      <c r="J30" s="5641"/>
      <c r="K30" s="5642"/>
      <c r="L30" s="389"/>
      <c r="M30" s="389"/>
      <c r="N30" s="389"/>
      <c r="O30" s="5447">
        <v>4</v>
      </c>
      <c r="P30" s="5641" t="s">
        <v>326</v>
      </c>
      <c r="Q30" s="5641"/>
      <c r="R30" s="5641"/>
      <c r="S30" s="5641"/>
      <c r="T30" s="5642"/>
      <c r="U30" s="389"/>
      <c r="V30" s="389"/>
      <c r="W30" s="389"/>
      <c r="X30" s="5447">
        <v>4</v>
      </c>
      <c r="Y30" s="5641" t="s">
        <v>326</v>
      </c>
      <c r="Z30" s="5641"/>
      <c r="AA30" s="5641"/>
      <c r="AB30" s="5641"/>
      <c r="AC30" s="5642"/>
      <c r="AD30" s="389"/>
      <c r="AE30" s="389"/>
      <c r="AF30" s="389"/>
      <c r="AG30" s="5447">
        <v>4</v>
      </c>
      <c r="AH30" s="5641" t="s">
        <v>325</v>
      </c>
      <c r="AI30" s="5641"/>
      <c r="AJ30" s="5641"/>
      <c r="AK30" s="5641"/>
      <c r="AL30" s="5642"/>
      <c r="AM30" s="389"/>
      <c r="AN30" s="389"/>
      <c r="AO30" s="389"/>
      <c r="AP30" s="5630"/>
      <c r="AQ30" s="386"/>
      <c r="AR30" s="387"/>
      <c r="AS30" s="387"/>
      <c r="AT30" s="387"/>
      <c r="AU30" s="388"/>
      <c r="AV30" s="389"/>
    </row>
    <row r="31" spans="2:49" ht="5.0999999999999996" customHeight="1">
      <c r="B31" s="5622"/>
      <c r="D31" s="422"/>
      <c r="F31" s="5448"/>
      <c r="G31" s="5643"/>
      <c r="H31" s="5643"/>
      <c r="I31" s="5643"/>
      <c r="J31" s="5643"/>
      <c r="K31" s="5644"/>
      <c r="L31" s="389"/>
      <c r="M31" s="395"/>
      <c r="N31" s="395"/>
      <c r="O31" s="5448"/>
      <c r="P31" s="5643"/>
      <c r="Q31" s="5643"/>
      <c r="R31" s="5643"/>
      <c r="S31" s="5643"/>
      <c r="T31" s="5644"/>
      <c r="U31" s="425"/>
      <c r="V31" s="425"/>
      <c r="W31" s="425"/>
      <c r="X31" s="5448"/>
      <c r="Y31" s="5643"/>
      <c r="Z31" s="5643"/>
      <c r="AA31" s="5643"/>
      <c r="AB31" s="5643"/>
      <c r="AC31" s="5644"/>
      <c r="AD31" s="389"/>
      <c r="AE31" s="389"/>
      <c r="AF31" s="389"/>
      <c r="AG31" s="5448"/>
      <c r="AH31" s="5643"/>
      <c r="AI31" s="5643"/>
      <c r="AJ31" s="5643"/>
      <c r="AK31" s="5643"/>
      <c r="AL31" s="5644"/>
      <c r="AM31" s="389"/>
      <c r="AN31" s="389"/>
      <c r="AO31" s="389"/>
      <c r="AP31" s="5631"/>
      <c r="AQ31" s="391"/>
      <c r="AR31" s="392"/>
      <c r="AS31" s="392"/>
      <c r="AT31" s="392"/>
      <c r="AU31" s="398"/>
      <c r="AV31" s="389"/>
      <c r="AW31" s="399"/>
    </row>
    <row r="32" spans="2:49" ht="9.9499999999999993" customHeight="1" thickBot="1">
      <c r="B32" s="5623"/>
      <c r="D32" s="422"/>
      <c r="F32" s="5449"/>
      <c r="G32" s="5645"/>
      <c r="H32" s="5645"/>
      <c r="I32" s="5645"/>
      <c r="J32" s="5645"/>
      <c r="K32" s="5646"/>
      <c r="L32" s="389"/>
      <c r="M32" s="395"/>
      <c r="N32" s="389"/>
      <c r="O32" s="5449"/>
      <c r="P32" s="5645"/>
      <c r="Q32" s="5645"/>
      <c r="R32" s="5645"/>
      <c r="S32" s="5645"/>
      <c r="T32" s="5646"/>
      <c r="U32" s="389"/>
      <c r="V32" s="425"/>
      <c r="W32" s="389"/>
      <c r="X32" s="5449"/>
      <c r="Y32" s="5645"/>
      <c r="Z32" s="5645"/>
      <c r="AA32" s="5645"/>
      <c r="AB32" s="5645"/>
      <c r="AC32" s="5646"/>
      <c r="AD32" s="389"/>
      <c r="AE32" s="389"/>
      <c r="AF32" s="389"/>
      <c r="AG32" s="5449"/>
      <c r="AH32" s="5645"/>
      <c r="AI32" s="5645"/>
      <c r="AJ32" s="5645"/>
      <c r="AK32" s="5645"/>
      <c r="AL32" s="5646"/>
      <c r="AM32" s="389"/>
      <c r="AN32" s="389"/>
      <c r="AO32" s="389"/>
      <c r="AP32" s="5632"/>
      <c r="AQ32" s="401"/>
      <c r="AR32" s="402"/>
      <c r="AS32" s="402"/>
      <c r="AT32" s="402"/>
      <c r="AU32" s="404"/>
      <c r="AV32" s="389"/>
    </row>
    <row r="33" spans="2:49" ht="5.0999999999999996" customHeight="1">
      <c r="B33" s="405"/>
      <c r="D33" s="422"/>
      <c r="F33" s="405"/>
      <c r="G33" s="389"/>
      <c r="H33" s="406"/>
      <c r="I33" s="426"/>
      <c r="J33" s="406"/>
      <c r="K33" s="389"/>
      <c r="L33" s="389"/>
      <c r="M33" s="395"/>
      <c r="N33" s="389"/>
      <c r="O33" s="405"/>
      <c r="P33" s="389"/>
      <c r="Q33" s="406"/>
      <c r="R33" s="426"/>
      <c r="S33" s="406"/>
      <c r="T33" s="389"/>
      <c r="U33" s="389"/>
      <c r="V33" s="425"/>
      <c r="W33" s="389"/>
      <c r="X33" s="408"/>
      <c r="Y33" s="409"/>
      <c r="Z33" s="410"/>
      <c r="AA33" s="411"/>
      <c r="AB33" s="410"/>
      <c r="AC33" s="409"/>
      <c r="AD33" s="389"/>
      <c r="AE33" s="389"/>
      <c r="AF33" s="389"/>
      <c r="AG33" s="412"/>
      <c r="AH33" s="389"/>
      <c r="AI33" s="406"/>
      <c r="AJ33" s="407"/>
      <c r="AK33" s="406"/>
      <c r="AL33" s="389"/>
      <c r="AM33" s="389"/>
      <c r="AN33" s="389"/>
      <c r="AO33" s="389"/>
      <c r="AP33" s="413"/>
      <c r="AQ33" s="389"/>
      <c r="AR33" s="414"/>
      <c r="AS33" s="414"/>
      <c r="AT33" s="406"/>
      <c r="AU33" s="389"/>
      <c r="AV33" s="389"/>
    </row>
    <row r="34" spans="2:49" ht="5.0999999999999996" customHeight="1">
      <c r="B34" s="415"/>
      <c r="D34" s="422"/>
      <c r="F34" s="406"/>
      <c r="G34" s="389"/>
      <c r="H34" s="389"/>
      <c r="I34" s="425"/>
      <c r="J34" s="389"/>
      <c r="K34" s="389"/>
      <c r="L34" s="389"/>
      <c r="M34" s="395"/>
      <c r="N34" s="389"/>
      <c r="O34" s="410"/>
      <c r="P34" s="410"/>
      <c r="Q34" s="410"/>
      <c r="R34" s="420"/>
      <c r="S34" s="410"/>
      <c r="T34" s="410"/>
      <c r="U34" s="389"/>
      <c r="V34" s="425"/>
      <c r="W34" s="389"/>
      <c r="X34" s="410"/>
      <c r="Y34" s="410"/>
      <c r="Z34" s="410"/>
      <c r="AA34" s="411"/>
      <c r="AB34" s="410"/>
      <c r="AC34" s="389"/>
      <c r="AD34" s="389"/>
      <c r="AE34" s="389"/>
      <c r="AF34" s="389"/>
      <c r="AG34" s="389"/>
      <c r="AH34" s="389"/>
      <c r="AI34" s="389"/>
      <c r="AJ34" s="395"/>
      <c r="AK34" s="389"/>
      <c r="AL34" s="416"/>
      <c r="AM34" s="389"/>
      <c r="AN34" s="389"/>
      <c r="AO34" s="389"/>
      <c r="AP34" s="410"/>
      <c r="AQ34" s="417"/>
      <c r="AR34" s="418"/>
      <c r="AS34" s="418"/>
      <c r="AT34" s="389"/>
      <c r="AU34" s="416"/>
      <c r="AV34" s="389"/>
    </row>
    <row r="35" spans="2:49" ht="5.0999999999999996" customHeight="1">
      <c r="B35" s="415"/>
      <c r="D35" s="422"/>
      <c r="F35" s="406"/>
      <c r="G35" s="389"/>
      <c r="H35" s="389"/>
      <c r="I35" s="425"/>
      <c r="J35" s="389"/>
      <c r="K35" s="389"/>
      <c r="L35" s="389"/>
      <c r="M35" s="395"/>
      <c r="N35" s="389"/>
      <c r="O35" s="410"/>
      <c r="P35" s="410"/>
      <c r="Q35" s="410"/>
      <c r="R35" s="420"/>
      <c r="S35" s="410"/>
      <c r="T35" s="410"/>
      <c r="U35" s="389"/>
      <c r="V35" s="425"/>
      <c r="W35" s="389"/>
      <c r="X35" s="410"/>
      <c r="Y35" s="410"/>
      <c r="Z35" s="410"/>
      <c r="AA35" s="411"/>
      <c r="AB35" s="410"/>
      <c r="AC35" s="389"/>
      <c r="AD35" s="389"/>
      <c r="AE35" s="389"/>
      <c r="AF35" s="389"/>
      <c r="AG35" s="389"/>
      <c r="AH35" s="389"/>
      <c r="AI35" s="389"/>
      <c r="AJ35" s="395"/>
      <c r="AK35" s="389"/>
      <c r="AL35" s="416"/>
      <c r="AM35" s="389"/>
      <c r="AN35" s="389"/>
      <c r="AO35" s="389"/>
      <c r="AP35" s="410"/>
      <c r="AQ35" s="417"/>
      <c r="AR35" s="418"/>
      <c r="AS35" s="418"/>
      <c r="AT35" s="389"/>
      <c r="AU35" s="416"/>
      <c r="AV35" s="389"/>
    </row>
    <row r="36" spans="2:49" ht="9.9499999999999993" customHeight="1">
      <c r="B36" s="5621">
        <v>5</v>
      </c>
      <c r="D36" s="422"/>
      <c r="F36" s="385"/>
      <c r="G36" s="386"/>
      <c r="H36" s="387"/>
      <c r="I36" s="421"/>
      <c r="J36" s="387"/>
      <c r="K36" s="388"/>
      <c r="L36" s="389"/>
      <c r="M36" s="395"/>
      <c r="N36" s="389"/>
      <c r="O36" s="385"/>
      <c r="P36" s="386"/>
      <c r="Q36" s="387"/>
      <c r="R36" s="421"/>
      <c r="S36" s="387"/>
      <c r="T36" s="388"/>
      <c r="U36" s="389"/>
      <c r="V36" s="425"/>
      <c r="W36" s="389"/>
      <c r="X36" s="5447">
        <v>5</v>
      </c>
      <c r="Y36" s="5653" t="s">
        <v>327</v>
      </c>
      <c r="Z36" s="5653"/>
      <c r="AA36" s="5653"/>
      <c r="AB36" s="5653"/>
      <c r="AC36" s="5654"/>
      <c r="AD36" s="389"/>
      <c r="AE36" s="389"/>
      <c r="AF36" s="389"/>
      <c r="AG36" s="385"/>
      <c r="AH36" s="386"/>
      <c r="AI36" s="387"/>
      <c r="AJ36" s="419"/>
      <c r="AK36" s="387"/>
      <c r="AL36" s="388"/>
      <c r="AM36" s="389"/>
      <c r="AN36" s="389"/>
      <c r="AO36" s="389"/>
      <c r="AP36" s="5630"/>
      <c r="AQ36" s="386"/>
      <c r="AR36" s="387"/>
      <c r="AS36" s="387"/>
      <c r="AT36" s="387"/>
      <c r="AU36" s="388"/>
      <c r="AV36" s="389"/>
    </row>
    <row r="37" spans="2:49" ht="5.0999999999999996" customHeight="1">
      <c r="B37" s="5622"/>
      <c r="D37" s="422"/>
      <c r="F37" s="390"/>
      <c r="G37" s="391"/>
      <c r="H37" s="392"/>
      <c r="I37" s="423"/>
      <c r="J37" s="392"/>
      <c r="K37" s="398"/>
      <c r="L37" s="389"/>
      <c r="M37" s="395"/>
      <c r="N37" s="389"/>
      <c r="O37" s="390"/>
      <c r="P37" s="391"/>
      <c r="Q37" s="392"/>
      <c r="R37" s="423"/>
      <c r="S37" s="392"/>
      <c r="T37" s="398"/>
      <c r="U37" s="389"/>
      <c r="V37" s="425"/>
      <c r="W37" s="389"/>
      <c r="X37" s="5448"/>
      <c r="Y37" s="5655"/>
      <c r="Z37" s="5655"/>
      <c r="AA37" s="5655"/>
      <c r="AB37" s="5655"/>
      <c r="AC37" s="5656"/>
      <c r="AD37" s="395"/>
      <c r="AE37" s="395"/>
      <c r="AF37" s="389"/>
      <c r="AG37" s="390"/>
      <c r="AH37" s="391"/>
      <c r="AI37" s="392"/>
      <c r="AJ37" s="393"/>
      <c r="AK37" s="392"/>
      <c r="AL37" s="398"/>
      <c r="AM37" s="389"/>
      <c r="AN37" s="389"/>
      <c r="AO37" s="389"/>
      <c r="AP37" s="5631"/>
      <c r="AQ37" s="391"/>
      <c r="AR37" s="392"/>
      <c r="AS37" s="392"/>
      <c r="AT37" s="392"/>
      <c r="AU37" s="398"/>
      <c r="AV37" s="389"/>
      <c r="AW37" s="399"/>
    </row>
    <row r="38" spans="2:49" ht="9.9499999999999993" customHeight="1" thickBot="1">
      <c r="B38" s="5623"/>
      <c r="D38" s="422"/>
      <c r="F38" s="400"/>
      <c r="G38" s="401"/>
      <c r="H38" s="402"/>
      <c r="I38" s="424"/>
      <c r="J38" s="402"/>
      <c r="K38" s="404"/>
      <c r="L38" s="389"/>
      <c r="M38" s="395"/>
      <c r="N38" s="389"/>
      <c r="O38" s="400"/>
      <c r="P38" s="401"/>
      <c r="Q38" s="402"/>
      <c r="R38" s="424"/>
      <c r="S38" s="402"/>
      <c r="T38" s="404"/>
      <c r="U38" s="389"/>
      <c r="V38" s="425"/>
      <c r="W38" s="389"/>
      <c r="X38" s="5449"/>
      <c r="Y38" s="5657"/>
      <c r="Z38" s="5657"/>
      <c r="AA38" s="5657"/>
      <c r="AB38" s="5657"/>
      <c r="AC38" s="5658"/>
      <c r="AD38" s="389"/>
      <c r="AE38" s="395"/>
      <c r="AF38" s="389"/>
      <c r="AG38" s="400"/>
      <c r="AH38" s="401"/>
      <c r="AI38" s="402"/>
      <c r="AJ38" s="403"/>
      <c r="AK38" s="402"/>
      <c r="AL38" s="404"/>
      <c r="AM38" s="389"/>
      <c r="AN38" s="389"/>
      <c r="AO38" s="389"/>
      <c r="AP38" s="5632"/>
      <c r="AQ38" s="401"/>
      <c r="AR38" s="402"/>
      <c r="AS38" s="402"/>
      <c r="AT38" s="402"/>
      <c r="AU38" s="404"/>
      <c r="AV38" s="389"/>
    </row>
    <row r="39" spans="2:49" ht="5.0999999999999996" customHeight="1">
      <c r="B39" s="405"/>
      <c r="D39" s="422"/>
      <c r="F39" s="405"/>
      <c r="G39" s="389"/>
      <c r="H39" s="406"/>
      <c r="I39" s="426"/>
      <c r="J39" s="406"/>
      <c r="K39" s="389"/>
      <c r="L39" s="389"/>
      <c r="M39" s="395"/>
      <c r="N39" s="389"/>
      <c r="O39" s="405"/>
      <c r="P39" s="389"/>
      <c r="Q39" s="406"/>
      <c r="R39" s="426"/>
      <c r="S39" s="406"/>
      <c r="T39" s="389"/>
      <c r="U39" s="389"/>
      <c r="V39" s="425"/>
      <c r="W39" s="389"/>
      <c r="X39" s="408"/>
      <c r="Y39" s="409"/>
      <c r="Z39" s="410"/>
      <c r="AA39" s="411"/>
      <c r="AB39" s="410"/>
      <c r="AC39" s="409"/>
      <c r="AD39" s="389"/>
      <c r="AE39" s="395"/>
      <c r="AF39" s="389"/>
      <c r="AG39" s="412"/>
      <c r="AH39" s="389"/>
      <c r="AI39" s="406"/>
      <c r="AJ39" s="407"/>
      <c r="AK39" s="406"/>
      <c r="AL39" s="389"/>
      <c r="AM39" s="389"/>
      <c r="AN39" s="389"/>
      <c r="AO39" s="389"/>
      <c r="AP39" s="427"/>
      <c r="AQ39" s="389"/>
      <c r="AR39" s="414"/>
      <c r="AS39" s="414"/>
      <c r="AT39" s="406"/>
      <c r="AU39" s="389"/>
      <c r="AV39" s="389"/>
    </row>
    <row r="40" spans="2:49" ht="5.0999999999999996" customHeight="1">
      <c r="B40" s="415"/>
      <c r="D40" s="422"/>
      <c r="F40" s="406"/>
      <c r="G40" s="389"/>
      <c r="H40" s="389"/>
      <c r="I40" s="425"/>
      <c r="J40" s="389"/>
      <c r="K40" s="389"/>
      <c r="L40" s="389"/>
      <c r="M40" s="395"/>
      <c r="N40" s="389"/>
      <c r="O40" s="410"/>
      <c r="P40" s="410"/>
      <c r="Q40" s="410"/>
      <c r="R40" s="420"/>
      <c r="S40" s="410"/>
      <c r="T40" s="410"/>
      <c r="U40" s="389"/>
      <c r="V40" s="425"/>
      <c r="W40" s="389"/>
      <c r="X40" s="410"/>
      <c r="Y40" s="410"/>
      <c r="Z40" s="410"/>
      <c r="AA40" s="411"/>
      <c r="AB40" s="410"/>
      <c r="AC40" s="389"/>
      <c r="AD40" s="389"/>
      <c r="AE40" s="395"/>
      <c r="AF40" s="389"/>
      <c r="AG40" s="389"/>
      <c r="AH40" s="389"/>
      <c r="AI40" s="389"/>
      <c r="AJ40" s="395"/>
      <c r="AK40" s="389"/>
      <c r="AL40" s="416"/>
      <c r="AM40" s="389"/>
      <c r="AN40" s="389"/>
      <c r="AO40" s="389"/>
      <c r="AP40" s="406"/>
      <c r="AQ40" s="417"/>
      <c r="AR40" s="418"/>
      <c r="AS40" s="418"/>
      <c r="AT40" s="389"/>
      <c r="AU40" s="416"/>
      <c r="AV40" s="389"/>
    </row>
    <row r="41" spans="2:49" ht="5.0999999999999996" customHeight="1">
      <c r="B41" s="415"/>
      <c r="D41" s="422"/>
      <c r="F41" s="406"/>
      <c r="G41" s="389"/>
      <c r="H41" s="389"/>
      <c r="I41" s="425"/>
      <c r="J41" s="389"/>
      <c r="K41" s="389"/>
      <c r="L41" s="389"/>
      <c r="M41" s="395"/>
      <c r="N41" s="389"/>
      <c r="O41" s="410"/>
      <c r="P41" s="410"/>
      <c r="Q41" s="410"/>
      <c r="R41" s="420"/>
      <c r="S41" s="410"/>
      <c r="T41" s="410"/>
      <c r="U41" s="389"/>
      <c r="V41" s="425"/>
      <c r="W41" s="389"/>
      <c r="X41" s="410"/>
      <c r="Y41" s="410"/>
      <c r="Z41" s="410"/>
      <c r="AA41" s="411"/>
      <c r="AB41" s="410"/>
      <c r="AC41" s="389"/>
      <c r="AD41" s="389"/>
      <c r="AE41" s="395"/>
      <c r="AF41" s="389"/>
      <c r="AG41" s="389"/>
      <c r="AH41" s="389"/>
      <c r="AI41" s="389"/>
      <c r="AJ41" s="395"/>
      <c r="AK41" s="389"/>
      <c r="AL41" s="416"/>
      <c r="AM41" s="389"/>
      <c r="AN41" s="389"/>
      <c r="AO41" s="389"/>
      <c r="AP41" s="406"/>
      <c r="AQ41" s="417"/>
      <c r="AR41" s="418"/>
      <c r="AS41" s="418"/>
      <c r="AT41" s="389"/>
      <c r="AU41" s="416"/>
      <c r="AV41" s="389"/>
    </row>
    <row r="42" spans="2:49" ht="9.9499999999999993" customHeight="1">
      <c r="B42" s="5621">
        <v>6</v>
      </c>
      <c r="D42" s="422"/>
      <c r="F42" s="5447">
        <v>5</v>
      </c>
      <c r="G42" s="5635" t="s">
        <v>328</v>
      </c>
      <c r="H42" s="5635"/>
      <c r="I42" s="5635"/>
      <c r="J42" s="5635"/>
      <c r="K42" s="5636"/>
      <c r="L42" s="389"/>
      <c r="M42" s="425"/>
      <c r="N42" s="389"/>
      <c r="O42" s="385"/>
      <c r="P42" s="386"/>
      <c r="Q42" s="387"/>
      <c r="R42" s="421"/>
      <c r="S42" s="387"/>
      <c r="T42" s="388"/>
      <c r="U42" s="389"/>
      <c r="V42" s="425"/>
      <c r="W42" s="389"/>
      <c r="X42" s="5447">
        <v>6</v>
      </c>
      <c r="Y42" s="5647" t="s">
        <v>329</v>
      </c>
      <c r="Z42" s="5647"/>
      <c r="AA42" s="5647"/>
      <c r="AB42" s="5647"/>
      <c r="AC42" s="5648"/>
      <c r="AD42" s="389"/>
      <c r="AE42" s="395"/>
      <c r="AF42" s="389"/>
      <c r="AG42" s="385"/>
      <c r="AH42" s="386"/>
      <c r="AI42" s="387"/>
      <c r="AJ42" s="419"/>
      <c r="AK42" s="387"/>
      <c r="AL42" s="388"/>
      <c r="AM42" s="389"/>
      <c r="AN42" s="389"/>
      <c r="AO42" s="389"/>
      <c r="AP42" s="5630"/>
      <c r="AQ42" s="386"/>
      <c r="AR42" s="387"/>
      <c r="AS42" s="387"/>
      <c r="AT42" s="387"/>
      <c r="AU42" s="388"/>
      <c r="AV42" s="389"/>
    </row>
    <row r="43" spans="2:49" ht="5.0999999999999996" customHeight="1">
      <c r="B43" s="5622"/>
      <c r="D43" s="422"/>
      <c r="E43" s="422"/>
      <c r="F43" s="5448"/>
      <c r="G43" s="5637"/>
      <c r="H43" s="5637"/>
      <c r="I43" s="5637"/>
      <c r="J43" s="5637"/>
      <c r="K43" s="5638"/>
      <c r="L43" s="425"/>
      <c r="M43" s="425"/>
      <c r="N43" s="389"/>
      <c r="O43" s="428"/>
      <c r="P43" s="391"/>
      <c r="Q43" s="392"/>
      <c r="R43" s="423"/>
      <c r="S43" s="392"/>
      <c r="T43" s="398"/>
      <c r="U43" s="389"/>
      <c r="V43" s="425"/>
      <c r="W43" s="425"/>
      <c r="X43" s="5448"/>
      <c r="Y43" s="5649"/>
      <c r="Z43" s="5649"/>
      <c r="AA43" s="5649"/>
      <c r="AB43" s="5649"/>
      <c r="AC43" s="5650"/>
      <c r="AD43" s="389"/>
      <c r="AE43" s="395"/>
      <c r="AF43" s="389"/>
      <c r="AG43" s="390"/>
      <c r="AH43" s="391"/>
      <c r="AI43" s="392"/>
      <c r="AJ43" s="393"/>
      <c r="AK43" s="392"/>
      <c r="AL43" s="398"/>
      <c r="AM43" s="389"/>
      <c r="AN43" s="389"/>
      <c r="AO43" s="389"/>
      <c r="AP43" s="5631"/>
      <c r="AQ43" s="391"/>
      <c r="AR43" s="392"/>
      <c r="AS43" s="392"/>
      <c r="AT43" s="392"/>
      <c r="AU43" s="398"/>
      <c r="AV43" s="389"/>
      <c r="AW43" s="399"/>
    </row>
    <row r="44" spans="2:49" ht="9.9499999999999993" customHeight="1" thickBot="1">
      <c r="B44" s="5623"/>
      <c r="F44" s="5449"/>
      <c r="G44" s="5639"/>
      <c r="H44" s="5639"/>
      <c r="I44" s="5639"/>
      <c r="J44" s="5639"/>
      <c r="K44" s="5640"/>
      <c r="L44" s="389"/>
      <c r="M44" s="389"/>
      <c r="N44" s="389"/>
      <c r="O44" s="400"/>
      <c r="P44" s="401"/>
      <c r="Q44" s="402"/>
      <c r="R44" s="424"/>
      <c r="S44" s="402"/>
      <c r="T44" s="404"/>
      <c r="U44" s="389"/>
      <c r="V44" s="389"/>
      <c r="W44" s="389"/>
      <c r="X44" s="5449"/>
      <c r="Y44" s="5651"/>
      <c r="Z44" s="5651"/>
      <c r="AA44" s="5651"/>
      <c r="AB44" s="5651"/>
      <c r="AC44" s="5652"/>
      <c r="AD44" s="389"/>
      <c r="AE44" s="395"/>
      <c r="AF44" s="389"/>
      <c r="AG44" s="400"/>
      <c r="AH44" s="401"/>
      <c r="AI44" s="402"/>
      <c r="AJ44" s="403"/>
      <c r="AK44" s="402"/>
      <c r="AL44" s="404"/>
      <c r="AM44" s="389"/>
      <c r="AN44" s="389"/>
      <c r="AO44" s="389"/>
      <c r="AP44" s="5632"/>
      <c r="AQ44" s="401"/>
      <c r="AR44" s="402"/>
      <c r="AS44" s="402"/>
      <c r="AT44" s="402"/>
      <c r="AU44" s="404"/>
      <c r="AV44" s="389"/>
    </row>
    <row r="45" spans="2:49" ht="5.0999999999999996" customHeight="1">
      <c r="B45" s="405"/>
      <c r="F45" s="405"/>
      <c r="G45" s="389"/>
      <c r="H45" s="406"/>
      <c r="I45" s="426"/>
      <c r="J45" s="406"/>
      <c r="K45" s="389"/>
      <c r="L45" s="389"/>
      <c r="M45" s="389"/>
      <c r="N45" s="389"/>
      <c r="O45" s="405"/>
      <c r="P45" s="389"/>
      <c r="Q45" s="406"/>
      <c r="R45" s="426"/>
      <c r="S45" s="406"/>
      <c r="T45" s="389"/>
      <c r="U45" s="389"/>
      <c r="V45" s="389"/>
      <c r="W45" s="389"/>
      <c r="X45" s="408"/>
      <c r="Y45" s="409"/>
      <c r="Z45" s="410"/>
      <c r="AA45" s="411"/>
      <c r="AB45" s="410"/>
      <c r="AC45" s="409"/>
      <c r="AD45" s="389"/>
      <c r="AE45" s="395"/>
      <c r="AF45" s="389"/>
      <c r="AG45" s="412"/>
      <c r="AH45" s="389"/>
      <c r="AI45" s="406"/>
      <c r="AJ45" s="407"/>
      <c r="AK45" s="406"/>
      <c r="AL45" s="389"/>
      <c r="AM45" s="389"/>
      <c r="AN45" s="389"/>
      <c r="AO45" s="389"/>
      <c r="AP45" s="427"/>
      <c r="AQ45" s="389"/>
      <c r="AR45" s="414"/>
      <c r="AS45" s="414"/>
      <c r="AT45" s="406"/>
      <c r="AU45" s="389"/>
      <c r="AV45" s="389"/>
    </row>
    <row r="46" spans="2:49" ht="5.0999999999999996" customHeight="1">
      <c r="B46" s="415"/>
      <c r="F46" s="406"/>
      <c r="G46" s="389"/>
      <c r="H46" s="389"/>
      <c r="I46" s="425"/>
      <c r="J46" s="389"/>
      <c r="K46" s="389"/>
      <c r="L46" s="389"/>
      <c r="M46" s="389"/>
      <c r="N46" s="389"/>
      <c r="O46" s="410"/>
      <c r="P46" s="410"/>
      <c r="Q46" s="410"/>
      <c r="R46" s="420"/>
      <c r="S46" s="410"/>
      <c r="T46" s="410"/>
      <c r="U46" s="389"/>
      <c r="V46" s="389"/>
      <c r="W46" s="389"/>
      <c r="X46" s="410"/>
      <c r="Y46" s="410"/>
      <c r="Z46" s="410"/>
      <c r="AA46" s="411"/>
      <c r="AB46" s="410"/>
      <c r="AC46" s="389"/>
      <c r="AD46" s="389"/>
      <c r="AE46" s="395"/>
      <c r="AF46" s="389"/>
      <c r="AG46" s="389"/>
      <c r="AH46" s="389"/>
      <c r="AI46" s="389"/>
      <c r="AJ46" s="395"/>
      <c r="AK46" s="389"/>
      <c r="AL46" s="416"/>
      <c r="AM46" s="389"/>
      <c r="AN46" s="389"/>
      <c r="AO46" s="389"/>
      <c r="AP46" s="406"/>
      <c r="AQ46" s="417"/>
      <c r="AR46" s="418"/>
      <c r="AS46" s="418"/>
      <c r="AT46" s="389"/>
      <c r="AU46" s="416"/>
      <c r="AV46" s="389"/>
    </row>
    <row r="47" spans="2:49" ht="5.0999999999999996" customHeight="1">
      <c r="B47" s="415"/>
      <c r="F47" s="406"/>
      <c r="G47" s="389"/>
      <c r="H47" s="389"/>
      <c r="I47" s="425"/>
      <c r="J47" s="389"/>
      <c r="K47" s="389"/>
      <c r="L47" s="389"/>
      <c r="M47" s="389"/>
      <c r="N47" s="389"/>
      <c r="O47" s="410"/>
      <c r="P47" s="410"/>
      <c r="Q47" s="410"/>
      <c r="R47" s="420"/>
      <c r="S47" s="410"/>
      <c r="T47" s="410"/>
      <c r="U47" s="389"/>
      <c r="V47" s="389"/>
      <c r="W47" s="389"/>
      <c r="X47" s="410"/>
      <c r="Y47" s="410"/>
      <c r="Z47" s="410"/>
      <c r="AA47" s="411"/>
      <c r="AB47" s="410"/>
      <c r="AC47" s="389"/>
      <c r="AD47" s="389"/>
      <c r="AE47" s="395"/>
      <c r="AF47" s="389"/>
      <c r="AG47" s="389"/>
      <c r="AH47" s="389"/>
      <c r="AI47" s="389"/>
      <c r="AJ47" s="395"/>
      <c r="AK47" s="389"/>
      <c r="AL47" s="416"/>
      <c r="AM47" s="389"/>
      <c r="AN47" s="389"/>
      <c r="AO47" s="389"/>
      <c r="AP47" s="406"/>
      <c r="AQ47" s="417"/>
      <c r="AR47" s="418"/>
      <c r="AS47" s="418"/>
      <c r="AT47" s="389"/>
      <c r="AU47" s="416"/>
      <c r="AV47" s="389"/>
    </row>
    <row r="48" spans="2:49" ht="9.9499999999999993" customHeight="1">
      <c r="B48" s="5621">
        <v>7</v>
      </c>
      <c r="F48" s="5630"/>
      <c r="G48" s="386"/>
      <c r="H48" s="387"/>
      <c r="I48" s="421"/>
      <c r="J48" s="387"/>
      <c r="K48" s="388"/>
      <c r="L48" s="389"/>
      <c r="M48" s="389"/>
      <c r="N48" s="389"/>
      <c r="O48" s="385"/>
      <c r="P48" s="386"/>
      <c r="Q48" s="387"/>
      <c r="R48" s="421"/>
      <c r="S48" s="387"/>
      <c r="T48" s="388"/>
      <c r="U48" s="389"/>
      <c r="V48" s="389"/>
      <c r="W48" s="389"/>
      <c r="X48" s="5447">
        <v>7</v>
      </c>
      <c r="Y48" s="5659" t="s">
        <v>330</v>
      </c>
      <c r="Z48" s="5659"/>
      <c r="AA48" s="5659"/>
      <c r="AB48" s="5659"/>
      <c r="AC48" s="5660"/>
      <c r="AD48" s="389"/>
      <c r="AE48" s="395"/>
      <c r="AF48" s="389"/>
      <c r="AG48" s="385"/>
      <c r="AH48" s="386"/>
      <c r="AI48" s="387"/>
      <c r="AJ48" s="419"/>
      <c r="AK48" s="387"/>
      <c r="AL48" s="388"/>
      <c r="AM48" s="389"/>
      <c r="AN48" s="389"/>
      <c r="AO48" s="389"/>
      <c r="AP48" s="5630"/>
      <c r="AQ48" s="386"/>
      <c r="AR48" s="387"/>
      <c r="AS48" s="387"/>
      <c r="AT48" s="387"/>
      <c r="AU48" s="388"/>
      <c r="AV48" s="389"/>
    </row>
    <row r="49" spans="2:49" ht="5.0999999999999996" customHeight="1">
      <c r="B49" s="5622"/>
      <c r="C49" s="399"/>
      <c r="D49" s="399"/>
      <c r="E49" s="399"/>
      <c r="F49" s="5631"/>
      <c r="G49" s="391"/>
      <c r="H49" s="392"/>
      <c r="I49" s="423"/>
      <c r="J49" s="392"/>
      <c r="K49" s="398"/>
      <c r="L49" s="389"/>
      <c r="M49" s="389"/>
      <c r="N49" s="389"/>
      <c r="O49" s="390"/>
      <c r="P49" s="391"/>
      <c r="Q49" s="392"/>
      <c r="R49" s="423"/>
      <c r="S49" s="392"/>
      <c r="T49" s="398"/>
      <c r="U49" s="389"/>
      <c r="V49" s="389"/>
      <c r="W49" s="389"/>
      <c r="X49" s="5448"/>
      <c r="Y49" s="5661"/>
      <c r="Z49" s="5661"/>
      <c r="AA49" s="5661"/>
      <c r="AB49" s="5661"/>
      <c r="AC49" s="5662"/>
      <c r="AD49" s="395"/>
      <c r="AE49" s="395"/>
      <c r="AF49" s="395"/>
      <c r="AG49" s="396"/>
      <c r="AH49" s="397"/>
      <c r="AI49" s="393"/>
      <c r="AJ49" s="393"/>
      <c r="AK49" s="392"/>
      <c r="AL49" s="398"/>
      <c r="AM49" s="389"/>
      <c r="AN49" s="389"/>
      <c r="AO49" s="389"/>
      <c r="AP49" s="5631"/>
      <c r="AQ49" s="391"/>
      <c r="AR49" s="392"/>
      <c r="AS49" s="392"/>
      <c r="AT49" s="392"/>
      <c r="AU49" s="398"/>
      <c r="AV49" s="389"/>
      <c r="AW49" s="399"/>
    </row>
    <row r="50" spans="2:49" ht="9.9499999999999993" customHeight="1" thickBot="1">
      <c r="B50" s="5623"/>
      <c r="F50" s="5632"/>
      <c r="G50" s="401"/>
      <c r="H50" s="402"/>
      <c r="I50" s="424"/>
      <c r="J50" s="402"/>
      <c r="K50" s="404"/>
      <c r="L50" s="389"/>
      <c r="M50" s="389"/>
      <c r="N50" s="389"/>
      <c r="O50" s="400"/>
      <c r="P50" s="401"/>
      <c r="Q50" s="402"/>
      <c r="R50" s="424"/>
      <c r="S50" s="402"/>
      <c r="T50" s="404"/>
      <c r="U50" s="389"/>
      <c r="V50" s="389"/>
      <c r="W50" s="389"/>
      <c r="X50" s="5449"/>
      <c r="Y50" s="5663"/>
      <c r="Z50" s="5663"/>
      <c r="AA50" s="5663"/>
      <c r="AB50" s="5663"/>
      <c r="AC50" s="5664"/>
      <c r="AD50" s="389"/>
      <c r="AE50" s="389"/>
      <c r="AF50" s="389"/>
      <c r="AG50" s="400"/>
      <c r="AH50" s="401"/>
      <c r="AI50" s="402"/>
      <c r="AJ50" s="402"/>
      <c r="AK50" s="402"/>
      <c r="AL50" s="404"/>
      <c r="AM50" s="389"/>
      <c r="AN50" s="389"/>
      <c r="AO50" s="389"/>
      <c r="AP50" s="5632"/>
      <c r="AQ50" s="401"/>
      <c r="AR50" s="402"/>
      <c r="AS50" s="402"/>
      <c r="AT50" s="402"/>
      <c r="AU50" s="404"/>
      <c r="AV50" s="389"/>
    </row>
    <row r="51" spans="2:49" ht="5.0999999999999996" customHeight="1">
      <c r="B51" s="405"/>
      <c r="F51" s="427"/>
      <c r="G51" s="389"/>
      <c r="H51" s="406"/>
      <c r="I51" s="426"/>
      <c r="J51" s="406"/>
      <c r="K51" s="389"/>
      <c r="L51" s="389"/>
      <c r="M51" s="389"/>
      <c r="N51" s="389"/>
      <c r="O51" s="405"/>
      <c r="P51" s="389"/>
      <c r="Q51" s="406"/>
      <c r="R51" s="426"/>
      <c r="S51" s="406"/>
      <c r="T51" s="389"/>
      <c r="U51" s="389"/>
      <c r="V51" s="389"/>
      <c r="W51" s="389"/>
      <c r="X51" s="408"/>
      <c r="Y51" s="409"/>
      <c r="Z51" s="410"/>
      <c r="AA51" s="411"/>
      <c r="AB51" s="410"/>
      <c r="AC51" s="409"/>
      <c r="AD51" s="395"/>
      <c r="AE51" s="395"/>
      <c r="AF51" s="395"/>
      <c r="AG51" s="429"/>
      <c r="AH51" s="395"/>
      <c r="AI51" s="407"/>
      <c r="AJ51" s="407"/>
      <c r="AK51" s="406"/>
      <c r="AL51" s="389"/>
      <c r="AM51" s="389"/>
      <c r="AN51" s="389"/>
      <c r="AO51" s="389"/>
      <c r="AP51" s="427"/>
      <c r="AQ51" s="389"/>
      <c r="AR51" s="414"/>
      <c r="AS51" s="414"/>
      <c r="AT51" s="406"/>
      <c r="AU51" s="389"/>
      <c r="AV51" s="389"/>
    </row>
    <row r="52" spans="2:49" ht="5.0999999999999996" customHeight="1">
      <c r="B52" s="415"/>
      <c r="F52" s="406"/>
      <c r="G52" s="389"/>
      <c r="H52" s="389"/>
      <c r="I52" s="425"/>
      <c r="J52" s="389"/>
      <c r="K52" s="389"/>
      <c r="L52" s="389"/>
      <c r="M52" s="389"/>
      <c r="N52" s="389"/>
      <c r="O52" s="410"/>
      <c r="P52" s="410"/>
      <c r="Q52" s="410"/>
      <c r="R52" s="420"/>
      <c r="S52" s="410"/>
      <c r="T52" s="410"/>
      <c r="U52" s="389"/>
      <c r="V52" s="389"/>
      <c r="W52" s="389"/>
      <c r="X52" s="410"/>
      <c r="Y52" s="410"/>
      <c r="Z52" s="410"/>
      <c r="AA52" s="411"/>
      <c r="AB52" s="410"/>
      <c r="AC52" s="389"/>
      <c r="AD52" s="389"/>
      <c r="AE52" s="389"/>
      <c r="AF52" s="389"/>
      <c r="AG52" s="389"/>
      <c r="AH52" s="389"/>
      <c r="AI52" s="389"/>
      <c r="AJ52" s="395"/>
      <c r="AK52" s="389"/>
      <c r="AL52" s="416"/>
      <c r="AM52" s="389"/>
      <c r="AN52" s="389"/>
      <c r="AO52" s="389"/>
      <c r="AP52" s="406"/>
      <c r="AQ52" s="417"/>
      <c r="AR52" s="418"/>
      <c r="AS52" s="418"/>
      <c r="AT52" s="389"/>
      <c r="AU52" s="416"/>
      <c r="AV52" s="389"/>
    </row>
    <row r="53" spans="2:49" ht="5.0999999999999996" customHeight="1">
      <c r="B53" s="415"/>
      <c r="F53" s="406"/>
      <c r="G53" s="389"/>
      <c r="H53" s="389"/>
      <c r="I53" s="425"/>
      <c r="J53" s="389"/>
      <c r="K53" s="389"/>
      <c r="L53" s="389"/>
      <c r="M53" s="389"/>
      <c r="N53" s="389"/>
      <c r="O53" s="410"/>
      <c r="P53" s="410"/>
      <c r="Q53" s="410"/>
      <c r="R53" s="420"/>
      <c r="S53" s="410"/>
      <c r="T53" s="410"/>
      <c r="U53" s="389"/>
      <c r="V53" s="389"/>
      <c r="W53" s="389"/>
      <c r="X53" s="410"/>
      <c r="Y53" s="410"/>
      <c r="Z53" s="410"/>
      <c r="AA53" s="411"/>
      <c r="AB53" s="410"/>
      <c r="AC53" s="389"/>
      <c r="AD53" s="389"/>
      <c r="AE53" s="389"/>
      <c r="AF53" s="389"/>
      <c r="AG53" s="389"/>
      <c r="AH53" s="389"/>
      <c r="AI53" s="389"/>
      <c r="AJ53" s="395"/>
      <c r="AK53" s="389"/>
      <c r="AL53" s="416"/>
      <c r="AM53" s="389"/>
      <c r="AN53" s="389"/>
      <c r="AO53" s="389"/>
      <c r="AP53" s="406"/>
      <c r="AQ53" s="417"/>
      <c r="AR53" s="418"/>
      <c r="AS53" s="418"/>
      <c r="AT53" s="389"/>
      <c r="AU53" s="416"/>
      <c r="AV53" s="389"/>
    </row>
    <row r="54" spans="2:49" ht="9.9499999999999993" customHeight="1">
      <c r="B54" s="5621">
        <v>8</v>
      </c>
      <c r="F54" s="5630"/>
      <c r="G54" s="386"/>
      <c r="H54" s="387"/>
      <c r="I54" s="421"/>
      <c r="J54" s="387"/>
      <c r="K54" s="388"/>
      <c r="L54" s="389"/>
      <c r="M54" s="389"/>
      <c r="N54" s="389"/>
      <c r="O54" s="385"/>
      <c r="P54" s="386"/>
      <c r="Q54" s="387"/>
      <c r="R54" s="421"/>
      <c r="S54" s="387"/>
      <c r="T54" s="388"/>
      <c r="U54" s="389"/>
      <c r="V54" s="389"/>
      <c r="W54" s="389"/>
      <c r="X54" s="5447">
        <v>8</v>
      </c>
      <c r="Y54" s="5659" t="s">
        <v>331</v>
      </c>
      <c r="Z54" s="5659"/>
      <c r="AA54" s="5659"/>
      <c r="AB54" s="5659"/>
      <c r="AC54" s="5660"/>
      <c r="AD54" s="389"/>
      <c r="AE54" s="389"/>
      <c r="AF54" s="389"/>
      <c r="AG54" s="385"/>
      <c r="AH54" s="386"/>
      <c r="AI54" s="387"/>
      <c r="AJ54" s="419"/>
      <c r="AK54" s="387"/>
      <c r="AL54" s="388"/>
      <c r="AM54" s="389"/>
      <c r="AN54" s="389"/>
      <c r="AO54" s="389"/>
      <c r="AP54" s="5630"/>
      <c r="AQ54" s="386"/>
      <c r="AR54" s="387"/>
      <c r="AS54" s="387"/>
      <c r="AT54" s="387"/>
      <c r="AU54" s="388"/>
      <c r="AV54" s="389"/>
    </row>
    <row r="55" spans="2:49" ht="5.0999999999999996" customHeight="1">
      <c r="B55" s="5622"/>
      <c r="C55" s="399"/>
      <c r="D55" s="399"/>
      <c r="E55" s="399"/>
      <c r="F55" s="5631"/>
      <c r="G55" s="391"/>
      <c r="H55" s="392"/>
      <c r="I55" s="423"/>
      <c r="J55" s="392"/>
      <c r="K55" s="398"/>
      <c r="L55" s="389"/>
      <c r="M55" s="389"/>
      <c r="N55" s="389"/>
      <c r="O55" s="390"/>
      <c r="P55" s="391"/>
      <c r="Q55" s="392"/>
      <c r="R55" s="423"/>
      <c r="S55" s="392"/>
      <c r="T55" s="398"/>
      <c r="U55" s="389"/>
      <c r="V55" s="389"/>
      <c r="W55" s="389"/>
      <c r="X55" s="5448"/>
      <c r="Y55" s="5661"/>
      <c r="Z55" s="5661"/>
      <c r="AA55" s="5661"/>
      <c r="AB55" s="5661"/>
      <c r="AC55" s="5662"/>
      <c r="AD55" s="425"/>
      <c r="AE55" s="425"/>
      <c r="AF55" s="389"/>
      <c r="AG55" s="390"/>
      <c r="AH55" s="391"/>
      <c r="AI55" s="392"/>
      <c r="AJ55" s="393"/>
      <c r="AK55" s="392"/>
      <c r="AL55" s="398"/>
      <c r="AM55" s="389"/>
      <c r="AN55" s="389"/>
      <c r="AO55" s="389"/>
      <c r="AP55" s="5631"/>
      <c r="AQ55" s="391"/>
      <c r="AR55" s="392"/>
      <c r="AS55" s="392"/>
      <c r="AT55" s="392"/>
      <c r="AU55" s="398"/>
      <c r="AV55" s="389"/>
      <c r="AW55" s="399"/>
    </row>
    <row r="56" spans="2:49" ht="9.9499999999999993" customHeight="1" thickBot="1">
      <c r="B56" s="5623"/>
      <c r="F56" s="5632"/>
      <c r="G56" s="401"/>
      <c r="H56" s="402"/>
      <c r="I56" s="424"/>
      <c r="J56" s="402"/>
      <c r="K56" s="404"/>
      <c r="L56" s="389"/>
      <c r="M56" s="389"/>
      <c r="N56" s="389"/>
      <c r="O56" s="400"/>
      <c r="P56" s="401"/>
      <c r="Q56" s="402"/>
      <c r="R56" s="424"/>
      <c r="S56" s="402"/>
      <c r="T56" s="404"/>
      <c r="U56" s="389"/>
      <c r="V56" s="389"/>
      <c r="W56" s="389"/>
      <c r="X56" s="5449"/>
      <c r="Y56" s="5663"/>
      <c r="Z56" s="5663"/>
      <c r="AA56" s="5663"/>
      <c r="AB56" s="5663"/>
      <c r="AC56" s="5664"/>
      <c r="AD56" s="389"/>
      <c r="AE56" s="425"/>
      <c r="AF56" s="389"/>
      <c r="AG56" s="400"/>
      <c r="AH56" s="401"/>
      <c r="AI56" s="402"/>
      <c r="AJ56" s="403"/>
      <c r="AK56" s="402"/>
      <c r="AL56" s="404"/>
      <c r="AM56" s="389"/>
      <c r="AN56" s="389"/>
      <c r="AO56" s="389"/>
      <c r="AP56" s="5632"/>
      <c r="AQ56" s="401"/>
      <c r="AR56" s="402"/>
      <c r="AS56" s="402"/>
      <c r="AT56" s="402"/>
      <c r="AU56" s="404"/>
      <c r="AV56" s="389"/>
    </row>
    <row r="57" spans="2:49" ht="5.0999999999999996" customHeight="1">
      <c r="B57" s="405"/>
      <c r="F57" s="405"/>
      <c r="G57" s="389"/>
      <c r="H57" s="406"/>
      <c r="I57" s="426"/>
      <c r="J57" s="406"/>
      <c r="K57" s="389"/>
      <c r="L57" s="389"/>
      <c r="M57" s="389"/>
      <c r="N57" s="389"/>
      <c r="O57" s="405"/>
      <c r="P57" s="389"/>
      <c r="Q57" s="406"/>
      <c r="R57" s="426"/>
      <c r="S57" s="406"/>
      <c r="T57" s="389"/>
      <c r="U57" s="389"/>
      <c r="V57" s="389"/>
      <c r="W57" s="389"/>
      <c r="X57" s="408"/>
      <c r="Y57" s="409"/>
      <c r="Z57" s="410"/>
      <c r="AA57" s="411"/>
      <c r="AB57" s="410"/>
      <c r="AC57" s="409"/>
      <c r="AD57" s="389"/>
      <c r="AE57" s="425"/>
      <c r="AF57" s="389"/>
      <c r="AG57" s="412"/>
      <c r="AH57" s="389"/>
      <c r="AI57" s="406"/>
      <c r="AJ57" s="407"/>
      <c r="AK57" s="406"/>
      <c r="AL57" s="389"/>
      <c r="AM57" s="389"/>
      <c r="AN57" s="389"/>
      <c r="AO57" s="389"/>
      <c r="AP57" s="427"/>
      <c r="AQ57" s="389"/>
      <c r="AR57" s="414"/>
      <c r="AS57" s="414"/>
      <c r="AT57" s="406"/>
      <c r="AU57" s="389"/>
      <c r="AV57" s="389"/>
    </row>
    <row r="58" spans="2:49" ht="5.0999999999999996" customHeight="1">
      <c r="B58" s="415"/>
      <c r="F58" s="406"/>
      <c r="G58" s="389"/>
      <c r="H58" s="389"/>
      <c r="I58" s="425"/>
      <c r="J58" s="389"/>
      <c r="K58" s="389"/>
      <c r="L58" s="389"/>
      <c r="M58" s="389"/>
      <c r="N58" s="389"/>
      <c r="O58" s="410"/>
      <c r="P58" s="410"/>
      <c r="Q58" s="410"/>
      <c r="R58" s="420"/>
      <c r="S58" s="410"/>
      <c r="T58" s="410"/>
      <c r="U58" s="389"/>
      <c r="V58" s="389"/>
      <c r="W58" s="389"/>
      <c r="X58" s="410"/>
      <c r="Y58" s="410"/>
      <c r="Z58" s="410"/>
      <c r="AA58" s="411"/>
      <c r="AB58" s="410"/>
      <c r="AC58" s="389"/>
      <c r="AD58" s="389"/>
      <c r="AE58" s="425"/>
      <c r="AF58" s="389"/>
      <c r="AG58" s="389"/>
      <c r="AH58" s="389"/>
      <c r="AI58" s="389"/>
      <c r="AJ58" s="395"/>
      <c r="AK58" s="389"/>
      <c r="AL58" s="416"/>
      <c r="AM58" s="389"/>
      <c r="AN58" s="389"/>
      <c r="AO58" s="389"/>
      <c r="AP58" s="406"/>
      <c r="AQ58" s="417"/>
      <c r="AR58" s="418"/>
      <c r="AS58" s="418"/>
      <c r="AT58" s="389"/>
      <c r="AU58" s="416"/>
      <c r="AV58" s="389"/>
    </row>
    <row r="59" spans="2:49" ht="5.0999999999999996" customHeight="1">
      <c r="B59" s="415"/>
      <c r="F59" s="406"/>
      <c r="G59" s="389"/>
      <c r="H59" s="389"/>
      <c r="I59" s="425"/>
      <c r="J59" s="389"/>
      <c r="K59" s="389"/>
      <c r="L59" s="389"/>
      <c r="M59" s="389"/>
      <c r="N59" s="389"/>
      <c r="O59" s="410"/>
      <c r="P59" s="410"/>
      <c r="Q59" s="410"/>
      <c r="R59" s="420"/>
      <c r="S59" s="410"/>
      <c r="T59" s="410"/>
      <c r="U59" s="389"/>
      <c r="V59" s="389"/>
      <c r="W59" s="389"/>
      <c r="X59" s="410"/>
      <c r="Y59" s="410"/>
      <c r="Z59" s="410"/>
      <c r="AA59" s="411"/>
      <c r="AB59" s="410"/>
      <c r="AC59" s="389"/>
      <c r="AD59" s="389"/>
      <c r="AE59" s="425"/>
      <c r="AF59" s="389"/>
      <c r="AG59" s="389"/>
      <c r="AH59" s="389"/>
      <c r="AI59" s="389"/>
      <c r="AJ59" s="395"/>
      <c r="AK59" s="389"/>
      <c r="AL59" s="416"/>
      <c r="AM59" s="389"/>
      <c r="AN59" s="389"/>
      <c r="AO59" s="389"/>
      <c r="AP59" s="406"/>
      <c r="AQ59" s="417"/>
      <c r="AR59" s="418"/>
      <c r="AS59" s="418"/>
      <c r="AT59" s="389"/>
      <c r="AU59" s="416"/>
      <c r="AV59" s="389"/>
    </row>
    <row r="60" spans="2:49" ht="9.9499999999999993" customHeight="1">
      <c r="B60" s="5621">
        <v>9</v>
      </c>
      <c r="F60" s="5630"/>
      <c r="G60" s="386"/>
      <c r="H60" s="387"/>
      <c r="I60" s="421"/>
      <c r="J60" s="387"/>
      <c r="K60" s="388"/>
      <c r="L60" s="389"/>
      <c r="M60" s="389"/>
      <c r="N60" s="389"/>
      <c r="O60" s="385"/>
      <c r="P60" s="386"/>
      <c r="Q60" s="387"/>
      <c r="R60" s="421"/>
      <c r="S60" s="387"/>
      <c r="T60" s="388"/>
      <c r="U60" s="389"/>
      <c r="V60" s="389"/>
      <c r="W60" s="389"/>
      <c r="X60" s="5447">
        <v>9</v>
      </c>
      <c r="Y60" s="5653" t="s">
        <v>332</v>
      </c>
      <c r="Z60" s="5653"/>
      <c r="AA60" s="5653"/>
      <c r="AB60" s="5653"/>
      <c r="AC60" s="5654"/>
      <c r="AD60" s="389"/>
      <c r="AE60" s="425"/>
      <c r="AF60" s="389"/>
      <c r="AG60" s="5447">
        <v>9</v>
      </c>
      <c r="AH60" s="5659" t="s">
        <v>333</v>
      </c>
      <c r="AI60" s="5659"/>
      <c r="AJ60" s="5659"/>
      <c r="AK60" s="5659"/>
      <c r="AL60" s="5660"/>
      <c r="AM60" s="389"/>
      <c r="AN60" s="389"/>
      <c r="AO60" s="389"/>
      <c r="AP60" s="5630"/>
      <c r="AQ60" s="386"/>
      <c r="AR60" s="387"/>
      <c r="AS60" s="387"/>
      <c r="AT60" s="387"/>
      <c r="AU60" s="388"/>
      <c r="AV60" s="389"/>
    </row>
    <row r="61" spans="2:49" ht="5.0999999999999996" customHeight="1">
      <c r="B61" s="5622"/>
      <c r="C61" s="399"/>
      <c r="D61" s="399"/>
      <c r="E61" s="399"/>
      <c r="F61" s="5631"/>
      <c r="G61" s="391"/>
      <c r="H61" s="392"/>
      <c r="I61" s="423"/>
      <c r="J61" s="392"/>
      <c r="K61" s="398"/>
      <c r="L61" s="389"/>
      <c r="M61" s="389"/>
      <c r="N61" s="389"/>
      <c r="O61" s="390"/>
      <c r="P61" s="391"/>
      <c r="Q61" s="392"/>
      <c r="R61" s="423"/>
      <c r="S61" s="423"/>
      <c r="T61" s="430"/>
      <c r="U61" s="425"/>
      <c r="V61" s="425"/>
      <c r="W61" s="425"/>
      <c r="X61" s="5448"/>
      <c r="Y61" s="5655"/>
      <c r="Z61" s="5655"/>
      <c r="AA61" s="5655"/>
      <c r="AB61" s="5655"/>
      <c r="AC61" s="5656"/>
      <c r="AD61" s="389"/>
      <c r="AE61" s="425"/>
      <c r="AF61" s="389"/>
      <c r="AG61" s="5448"/>
      <c r="AH61" s="5661"/>
      <c r="AI61" s="5661"/>
      <c r="AJ61" s="5661"/>
      <c r="AK61" s="5661"/>
      <c r="AL61" s="5662"/>
      <c r="AM61" s="389"/>
      <c r="AN61" s="389"/>
      <c r="AO61" s="389"/>
      <c r="AP61" s="5631"/>
      <c r="AQ61" s="391"/>
      <c r="AR61" s="392"/>
      <c r="AS61" s="392"/>
      <c r="AT61" s="392"/>
      <c r="AU61" s="398"/>
      <c r="AV61" s="389"/>
      <c r="AW61" s="399"/>
    </row>
    <row r="62" spans="2:49" ht="9.9499999999999993" customHeight="1" thickBot="1">
      <c r="B62" s="5623"/>
      <c r="F62" s="5632"/>
      <c r="G62" s="401"/>
      <c r="H62" s="402"/>
      <c r="I62" s="424"/>
      <c r="J62" s="402"/>
      <c r="K62" s="404"/>
      <c r="L62" s="389"/>
      <c r="M62" s="389"/>
      <c r="N62" s="389"/>
      <c r="O62" s="400"/>
      <c r="P62" s="401"/>
      <c r="Q62" s="402"/>
      <c r="R62" s="402"/>
      <c r="S62" s="402"/>
      <c r="T62" s="404"/>
      <c r="U62" s="389"/>
      <c r="V62" s="389"/>
      <c r="W62" s="389"/>
      <c r="X62" s="5449"/>
      <c r="Y62" s="5657"/>
      <c r="Z62" s="5657"/>
      <c r="AA62" s="5657"/>
      <c r="AB62" s="5657"/>
      <c r="AC62" s="5658"/>
      <c r="AD62" s="389"/>
      <c r="AE62" s="425"/>
      <c r="AF62" s="389"/>
      <c r="AG62" s="5449"/>
      <c r="AH62" s="5663"/>
      <c r="AI62" s="5663"/>
      <c r="AJ62" s="5663"/>
      <c r="AK62" s="5663"/>
      <c r="AL62" s="5664"/>
      <c r="AM62" s="389"/>
      <c r="AN62" s="389"/>
      <c r="AO62" s="389"/>
      <c r="AP62" s="5632"/>
      <c r="AQ62" s="401"/>
      <c r="AR62" s="402"/>
      <c r="AS62" s="402"/>
      <c r="AT62" s="402"/>
      <c r="AU62" s="404"/>
      <c r="AV62" s="389"/>
    </row>
    <row r="63" spans="2:49" ht="5.0999999999999996" customHeight="1">
      <c r="B63" s="405"/>
      <c r="F63" s="405"/>
      <c r="G63" s="389"/>
      <c r="H63" s="406"/>
      <c r="I63" s="426"/>
      <c r="J63" s="406"/>
      <c r="K63" s="389"/>
      <c r="L63" s="389"/>
      <c r="M63" s="389"/>
      <c r="N63" s="389"/>
      <c r="O63" s="405"/>
      <c r="P63" s="389"/>
      <c r="Q63" s="406"/>
      <c r="R63" s="406"/>
      <c r="S63" s="406"/>
      <c r="T63" s="389"/>
      <c r="U63" s="389"/>
      <c r="V63" s="389"/>
      <c r="W63" s="389"/>
      <c r="X63" s="408"/>
      <c r="Y63" s="409"/>
      <c r="Z63" s="410"/>
      <c r="AA63" s="420"/>
      <c r="AB63" s="410"/>
      <c r="AC63" s="409"/>
      <c r="AD63" s="389"/>
      <c r="AE63" s="425"/>
      <c r="AF63" s="389"/>
      <c r="AG63" s="412"/>
      <c r="AH63" s="389"/>
      <c r="AI63" s="406"/>
      <c r="AJ63" s="407"/>
      <c r="AK63" s="406"/>
      <c r="AL63" s="389"/>
      <c r="AM63" s="389"/>
      <c r="AN63" s="389"/>
      <c r="AO63" s="389"/>
      <c r="AP63" s="427"/>
      <c r="AQ63" s="389"/>
      <c r="AR63" s="414"/>
      <c r="AS63" s="414"/>
      <c r="AT63" s="406"/>
      <c r="AU63" s="389"/>
      <c r="AV63" s="389"/>
    </row>
    <row r="64" spans="2:49" ht="5.0999999999999996" customHeight="1">
      <c r="B64" s="415"/>
      <c r="F64" s="406"/>
      <c r="G64" s="389"/>
      <c r="H64" s="389"/>
      <c r="I64" s="425"/>
      <c r="J64" s="389"/>
      <c r="K64" s="389"/>
      <c r="L64" s="389"/>
      <c r="M64" s="389"/>
      <c r="N64" s="389"/>
      <c r="O64" s="410"/>
      <c r="P64" s="410"/>
      <c r="Q64" s="410"/>
      <c r="R64" s="410"/>
      <c r="S64" s="410"/>
      <c r="T64" s="410"/>
      <c r="U64" s="389"/>
      <c r="V64" s="389"/>
      <c r="W64" s="389"/>
      <c r="X64" s="410"/>
      <c r="Y64" s="410"/>
      <c r="Z64" s="410"/>
      <c r="AA64" s="420"/>
      <c r="AB64" s="410"/>
      <c r="AC64" s="389"/>
      <c r="AD64" s="389"/>
      <c r="AE64" s="425"/>
      <c r="AF64" s="389"/>
      <c r="AG64" s="389"/>
      <c r="AH64" s="389"/>
      <c r="AI64" s="389"/>
      <c r="AJ64" s="395"/>
      <c r="AK64" s="389"/>
      <c r="AL64" s="416"/>
      <c r="AM64" s="389"/>
      <c r="AN64" s="389"/>
      <c r="AO64" s="389"/>
      <c r="AP64" s="406"/>
      <c r="AQ64" s="417"/>
      <c r="AR64" s="418"/>
      <c r="AS64" s="418"/>
      <c r="AT64" s="389"/>
      <c r="AU64" s="416"/>
      <c r="AV64" s="389"/>
    </row>
    <row r="65" spans="2:49" ht="5.0999999999999996" customHeight="1">
      <c r="B65" s="415"/>
      <c r="F65" s="406"/>
      <c r="G65" s="389"/>
      <c r="H65" s="389"/>
      <c r="I65" s="425"/>
      <c r="J65" s="389"/>
      <c r="K65" s="389"/>
      <c r="L65" s="389"/>
      <c r="M65" s="389"/>
      <c r="N65" s="389"/>
      <c r="O65" s="410"/>
      <c r="P65" s="410"/>
      <c r="Q65" s="410"/>
      <c r="R65" s="410"/>
      <c r="S65" s="410"/>
      <c r="T65" s="410"/>
      <c r="U65" s="389"/>
      <c r="V65" s="389"/>
      <c r="W65" s="389"/>
      <c r="X65" s="410"/>
      <c r="Y65" s="410"/>
      <c r="Z65" s="410"/>
      <c r="AA65" s="420"/>
      <c r="AB65" s="410"/>
      <c r="AC65" s="389"/>
      <c r="AD65" s="389"/>
      <c r="AE65" s="425"/>
      <c r="AF65" s="389"/>
      <c r="AG65" s="389"/>
      <c r="AH65" s="389"/>
      <c r="AI65" s="389"/>
      <c r="AJ65" s="395"/>
      <c r="AK65" s="389"/>
      <c r="AL65" s="416"/>
      <c r="AM65" s="389"/>
      <c r="AN65" s="389"/>
      <c r="AO65" s="389"/>
      <c r="AP65" s="406"/>
      <c r="AQ65" s="417"/>
      <c r="AR65" s="418"/>
      <c r="AS65" s="418"/>
      <c r="AT65" s="389"/>
      <c r="AU65" s="416"/>
      <c r="AV65" s="389"/>
    </row>
    <row r="66" spans="2:49" ht="9.9499999999999993" customHeight="1">
      <c r="B66" s="5621">
        <v>10</v>
      </c>
      <c r="F66" s="5630"/>
      <c r="G66" s="431"/>
      <c r="H66" s="432"/>
      <c r="I66" s="433"/>
      <c r="J66" s="432"/>
      <c r="K66" s="434"/>
      <c r="L66" s="389"/>
      <c r="M66" s="389"/>
      <c r="N66" s="389"/>
      <c r="O66" s="5447">
        <v>10</v>
      </c>
      <c r="P66" s="5665" t="s">
        <v>334</v>
      </c>
      <c r="Q66" s="5665"/>
      <c r="R66" s="5665"/>
      <c r="S66" s="5665"/>
      <c r="T66" s="5666"/>
      <c r="U66" s="389"/>
      <c r="V66" s="389"/>
      <c r="W66" s="389"/>
      <c r="X66" s="385"/>
      <c r="Y66" s="386"/>
      <c r="Z66" s="387"/>
      <c r="AA66" s="421"/>
      <c r="AB66" s="387"/>
      <c r="AC66" s="388"/>
      <c r="AD66" s="389"/>
      <c r="AE66" s="425"/>
      <c r="AF66" s="389"/>
      <c r="AG66" s="5447">
        <v>10</v>
      </c>
      <c r="AH66" s="5671" t="s">
        <v>334</v>
      </c>
      <c r="AI66" s="5671"/>
      <c r="AJ66" s="5671"/>
      <c r="AK66" s="5671"/>
      <c r="AL66" s="5672"/>
      <c r="AM66" s="389"/>
      <c r="AN66" s="389"/>
      <c r="AO66" s="389"/>
      <c r="AP66" s="5630"/>
      <c r="AQ66" s="386"/>
      <c r="AR66" s="387"/>
      <c r="AS66" s="387"/>
      <c r="AT66" s="387"/>
      <c r="AU66" s="388"/>
      <c r="AV66" s="389"/>
    </row>
    <row r="67" spans="2:49" ht="5.0999999999999996" customHeight="1">
      <c r="B67" s="5622"/>
      <c r="C67" s="399"/>
      <c r="D67" s="399"/>
      <c r="E67" s="399"/>
      <c r="F67" s="5631"/>
      <c r="G67" s="435"/>
      <c r="H67" s="436"/>
      <c r="I67" s="437"/>
      <c r="J67" s="437"/>
      <c r="K67" s="438"/>
      <c r="L67" s="425"/>
      <c r="M67" s="425"/>
      <c r="N67" s="425"/>
      <c r="O67" s="5448"/>
      <c r="P67" s="5667"/>
      <c r="Q67" s="5667"/>
      <c r="R67" s="5667"/>
      <c r="S67" s="5667"/>
      <c r="T67" s="5668"/>
      <c r="U67" s="389"/>
      <c r="V67" s="389"/>
      <c r="W67" s="389"/>
      <c r="X67" s="390"/>
      <c r="Y67" s="391"/>
      <c r="Z67" s="392"/>
      <c r="AA67" s="423"/>
      <c r="AB67" s="423"/>
      <c r="AC67" s="430"/>
      <c r="AD67" s="425"/>
      <c r="AE67" s="425"/>
      <c r="AF67" s="425"/>
      <c r="AG67" s="5448"/>
      <c r="AH67" s="5673"/>
      <c r="AI67" s="5673"/>
      <c r="AJ67" s="5673"/>
      <c r="AK67" s="5673"/>
      <c r="AL67" s="5674"/>
      <c r="AM67" s="389"/>
      <c r="AN67" s="389"/>
      <c r="AO67" s="389"/>
      <c r="AP67" s="5631"/>
      <c r="AQ67" s="391"/>
      <c r="AR67" s="392"/>
      <c r="AS67" s="392"/>
      <c r="AT67" s="392"/>
      <c r="AU67" s="398"/>
      <c r="AV67" s="389"/>
      <c r="AW67" s="399"/>
    </row>
    <row r="68" spans="2:49" ht="9.9499999999999993" customHeight="1" thickBot="1">
      <c r="B68" s="5623"/>
      <c r="F68" s="5632"/>
      <c r="G68" s="439"/>
      <c r="H68" s="440"/>
      <c r="I68" s="440"/>
      <c r="J68" s="440"/>
      <c r="K68" s="441"/>
      <c r="L68" s="389"/>
      <c r="M68" s="389"/>
      <c r="N68" s="389"/>
      <c r="O68" s="5449"/>
      <c r="P68" s="5669"/>
      <c r="Q68" s="5669"/>
      <c r="R68" s="5669"/>
      <c r="S68" s="5669"/>
      <c r="T68" s="5670"/>
      <c r="U68" s="389"/>
      <c r="V68" s="389"/>
      <c r="W68" s="389"/>
      <c r="X68" s="400"/>
      <c r="Y68" s="401"/>
      <c r="Z68" s="402"/>
      <c r="AA68" s="402"/>
      <c r="AB68" s="402"/>
      <c r="AC68" s="404"/>
      <c r="AD68" s="389"/>
      <c r="AE68" s="389"/>
      <c r="AF68" s="389"/>
      <c r="AG68" s="5449"/>
      <c r="AH68" s="5675"/>
      <c r="AI68" s="5675"/>
      <c r="AJ68" s="5675"/>
      <c r="AK68" s="5675"/>
      <c r="AL68" s="5676"/>
      <c r="AM68" s="389"/>
      <c r="AN68" s="389"/>
      <c r="AO68" s="389"/>
      <c r="AP68" s="5632"/>
      <c r="AQ68" s="401"/>
      <c r="AR68" s="402"/>
      <c r="AS68" s="402"/>
      <c r="AT68" s="402"/>
      <c r="AU68" s="404"/>
      <c r="AV68" s="389"/>
    </row>
    <row r="69" spans="2:49" ht="5.0999999999999996" customHeight="1">
      <c r="B69" s="405"/>
      <c r="F69" s="405"/>
      <c r="G69" s="389"/>
      <c r="H69" s="406"/>
      <c r="I69" s="406"/>
      <c r="J69" s="406"/>
      <c r="K69" s="389"/>
      <c r="L69" s="389"/>
      <c r="M69" s="389"/>
      <c r="N69" s="389"/>
      <c r="O69" s="405"/>
      <c r="P69" s="389"/>
      <c r="Q69" s="406"/>
      <c r="R69" s="407"/>
      <c r="S69" s="406"/>
      <c r="T69" s="389"/>
      <c r="U69" s="389"/>
      <c r="V69" s="389"/>
      <c r="W69" s="389"/>
      <c r="X69" s="408"/>
      <c r="Y69" s="409"/>
      <c r="Z69" s="410"/>
      <c r="AA69" s="410"/>
      <c r="AB69" s="410"/>
      <c r="AC69" s="409"/>
      <c r="AD69" s="389"/>
      <c r="AE69" s="389"/>
      <c r="AF69" s="389"/>
      <c r="AG69" s="412"/>
      <c r="AH69" s="389"/>
      <c r="AI69" s="406"/>
      <c r="AJ69" s="407"/>
      <c r="AK69" s="406"/>
      <c r="AL69" s="389"/>
      <c r="AM69" s="389"/>
      <c r="AN69" s="389"/>
      <c r="AO69" s="389"/>
      <c r="AP69" s="427"/>
      <c r="AQ69" s="389"/>
      <c r="AR69" s="414"/>
      <c r="AS69" s="414"/>
      <c r="AT69" s="406"/>
      <c r="AU69" s="389"/>
      <c r="AV69" s="389"/>
    </row>
    <row r="70" spans="2:49" ht="5.0999999999999996" customHeight="1">
      <c r="B70" s="415"/>
      <c r="F70" s="406"/>
      <c r="G70" s="389"/>
      <c r="H70" s="389"/>
      <c r="I70" s="389"/>
      <c r="J70" s="389"/>
      <c r="K70" s="389"/>
      <c r="L70" s="389"/>
      <c r="M70" s="389"/>
      <c r="N70" s="389"/>
      <c r="O70" s="410"/>
      <c r="P70" s="410"/>
      <c r="Q70" s="410"/>
      <c r="R70" s="411"/>
      <c r="S70" s="410"/>
      <c r="T70" s="410"/>
      <c r="U70" s="389"/>
      <c r="V70" s="389"/>
      <c r="W70" s="389"/>
      <c r="X70" s="410"/>
      <c r="Y70" s="410"/>
      <c r="Z70" s="410"/>
      <c r="AA70" s="410"/>
      <c r="AB70" s="410"/>
      <c r="AC70" s="389"/>
      <c r="AD70" s="389"/>
      <c r="AE70" s="389"/>
      <c r="AF70" s="389"/>
      <c r="AG70" s="389"/>
      <c r="AH70" s="389"/>
      <c r="AI70" s="389"/>
      <c r="AJ70" s="395"/>
      <c r="AK70" s="389"/>
      <c r="AL70" s="416"/>
      <c r="AM70" s="389"/>
      <c r="AN70" s="389"/>
      <c r="AO70" s="389"/>
      <c r="AP70" s="406"/>
      <c r="AQ70" s="417"/>
      <c r="AR70" s="418"/>
      <c r="AS70" s="418"/>
      <c r="AT70" s="389"/>
      <c r="AU70" s="416"/>
      <c r="AV70" s="389"/>
    </row>
    <row r="71" spans="2:49" ht="5.0999999999999996" customHeight="1">
      <c r="B71" s="415"/>
      <c r="F71" s="406"/>
      <c r="G71" s="389"/>
      <c r="H71" s="389"/>
      <c r="I71" s="389"/>
      <c r="J71" s="389"/>
      <c r="K71" s="389"/>
      <c r="L71" s="389"/>
      <c r="M71" s="389"/>
      <c r="N71" s="389"/>
      <c r="O71" s="410"/>
      <c r="P71" s="410"/>
      <c r="Q71" s="410"/>
      <c r="R71" s="411"/>
      <c r="S71" s="410"/>
      <c r="T71" s="410"/>
      <c r="U71" s="389"/>
      <c r="V71" s="389"/>
      <c r="W71" s="389"/>
      <c r="X71" s="410"/>
      <c r="Y71" s="410"/>
      <c r="Z71" s="410"/>
      <c r="AA71" s="410"/>
      <c r="AB71" s="410"/>
      <c r="AC71" s="389"/>
      <c r="AD71" s="389"/>
      <c r="AE71" s="389"/>
      <c r="AF71" s="389"/>
      <c r="AG71" s="389"/>
      <c r="AH71" s="389"/>
      <c r="AI71" s="389"/>
      <c r="AJ71" s="395"/>
      <c r="AK71" s="389"/>
      <c r="AL71" s="416"/>
      <c r="AM71" s="389"/>
      <c r="AN71" s="389"/>
      <c r="AO71" s="389"/>
      <c r="AP71" s="406"/>
      <c r="AQ71" s="417"/>
      <c r="AR71" s="418"/>
      <c r="AS71" s="418"/>
      <c r="AT71" s="389"/>
      <c r="AU71" s="416"/>
      <c r="AV71" s="389"/>
    </row>
    <row r="72" spans="2:49" ht="9.9499999999999993" customHeight="1">
      <c r="B72" s="5621">
        <v>11</v>
      </c>
      <c r="F72" s="5630"/>
      <c r="G72" s="386"/>
      <c r="H72" s="387"/>
      <c r="I72" s="387"/>
      <c r="J72" s="387"/>
      <c r="K72" s="388"/>
      <c r="L72" s="389"/>
      <c r="M72" s="389"/>
      <c r="N72" s="389"/>
      <c r="O72" s="385"/>
      <c r="P72" s="386"/>
      <c r="Q72" s="387"/>
      <c r="R72" s="419"/>
      <c r="S72" s="387"/>
      <c r="T72" s="388"/>
      <c r="U72" s="389"/>
      <c r="V72" s="389"/>
      <c r="W72" s="389"/>
      <c r="X72" s="385"/>
      <c r="Y72" s="386"/>
      <c r="Z72" s="387"/>
      <c r="AA72" s="387"/>
      <c r="AB72" s="387"/>
      <c r="AC72" s="388"/>
      <c r="AD72" s="389"/>
      <c r="AE72" s="389"/>
      <c r="AF72" s="389"/>
      <c r="AG72" s="5447">
        <v>11</v>
      </c>
      <c r="AH72" s="5671" t="s">
        <v>331</v>
      </c>
      <c r="AI72" s="5671"/>
      <c r="AJ72" s="5671"/>
      <c r="AK72" s="5671"/>
      <c r="AL72" s="5672"/>
      <c r="AM72" s="389"/>
      <c r="AN72" s="389"/>
      <c r="AO72" s="389"/>
      <c r="AP72" s="5630"/>
      <c r="AQ72" s="386"/>
      <c r="AR72" s="387"/>
      <c r="AS72" s="387"/>
      <c r="AT72" s="387"/>
      <c r="AU72" s="388"/>
      <c r="AV72" s="389"/>
    </row>
    <row r="73" spans="2:49" ht="5.0999999999999996" customHeight="1">
      <c r="B73" s="5622"/>
      <c r="C73" s="399"/>
      <c r="D73" s="399"/>
      <c r="E73" s="399"/>
      <c r="F73" s="5631"/>
      <c r="G73" s="391"/>
      <c r="H73" s="392"/>
      <c r="I73" s="392"/>
      <c r="J73" s="392"/>
      <c r="K73" s="398"/>
      <c r="L73" s="389"/>
      <c r="M73" s="389"/>
      <c r="N73" s="389"/>
      <c r="O73" s="390"/>
      <c r="P73" s="391"/>
      <c r="Q73" s="392"/>
      <c r="R73" s="393"/>
      <c r="S73" s="392"/>
      <c r="T73" s="398"/>
      <c r="U73" s="389"/>
      <c r="V73" s="389"/>
      <c r="W73" s="389"/>
      <c r="X73" s="390"/>
      <c r="Y73" s="391"/>
      <c r="Z73" s="392"/>
      <c r="AA73" s="392"/>
      <c r="AB73" s="392"/>
      <c r="AC73" s="398"/>
      <c r="AD73" s="389"/>
      <c r="AE73" s="389"/>
      <c r="AF73" s="389"/>
      <c r="AG73" s="5448"/>
      <c r="AH73" s="5673"/>
      <c r="AI73" s="5673"/>
      <c r="AJ73" s="5673"/>
      <c r="AK73" s="5673"/>
      <c r="AL73" s="5674"/>
      <c r="AM73" s="389"/>
      <c r="AN73" s="389"/>
      <c r="AO73" s="389"/>
      <c r="AP73" s="5631"/>
      <c r="AQ73" s="391"/>
      <c r="AR73" s="392"/>
      <c r="AS73" s="392"/>
      <c r="AT73" s="392"/>
      <c r="AU73" s="398"/>
      <c r="AV73" s="389"/>
      <c r="AW73" s="399"/>
    </row>
    <row r="74" spans="2:49" ht="9.9499999999999993" customHeight="1" thickBot="1">
      <c r="B74" s="5623"/>
      <c r="F74" s="5632"/>
      <c r="G74" s="401"/>
      <c r="H74" s="402"/>
      <c r="I74" s="402"/>
      <c r="J74" s="402"/>
      <c r="K74" s="404"/>
      <c r="L74" s="389"/>
      <c r="M74" s="389"/>
      <c r="N74" s="389"/>
      <c r="O74" s="400"/>
      <c r="P74" s="401"/>
      <c r="Q74" s="402"/>
      <c r="R74" s="403"/>
      <c r="S74" s="402"/>
      <c r="T74" s="404"/>
      <c r="U74" s="389"/>
      <c r="V74" s="389"/>
      <c r="W74" s="389"/>
      <c r="X74" s="400"/>
      <c r="Y74" s="401"/>
      <c r="Z74" s="402"/>
      <c r="AA74" s="402"/>
      <c r="AB74" s="402"/>
      <c r="AC74" s="404"/>
      <c r="AD74" s="389"/>
      <c r="AE74" s="389"/>
      <c r="AF74" s="389"/>
      <c r="AG74" s="5449"/>
      <c r="AH74" s="5675"/>
      <c r="AI74" s="5675"/>
      <c r="AJ74" s="5675"/>
      <c r="AK74" s="5675"/>
      <c r="AL74" s="5676"/>
      <c r="AM74" s="389"/>
      <c r="AN74" s="389"/>
      <c r="AO74" s="389"/>
      <c r="AP74" s="5632"/>
      <c r="AQ74" s="401"/>
      <c r="AR74" s="402"/>
      <c r="AS74" s="402"/>
      <c r="AT74" s="402"/>
      <c r="AU74" s="404"/>
      <c r="AV74" s="389"/>
    </row>
    <row r="75" spans="2:49" ht="5.0999999999999996" customHeight="1">
      <c r="B75" s="405"/>
      <c r="F75" s="405"/>
      <c r="G75" s="389"/>
      <c r="H75" s="406"/>
      <c r="I75" s="406"/>
      <c r="J75" s="406"/>
      <c r="K75" s="389"/>
      <c r="L75" s="389"/>
      <c r="M75" s="389"/>
      <c r="N75" s="389"/>
      <c r="O75" s="405"/>
      <c r="P75" s="389"/>
      <c r="Q75" s="406"/>
      <c r="R75" s="407"/>
      <c r="S75" s="406"/>
      <c r="T75" s="389"/>
      <c r="U75" s="389"/>
      <c r="V75" s="389"/>
      <c r="W75" s="389"/>
      <c r="X75" s="408"/>
      <c r="Y75" s="409"/>
      <c r="Z75" s="410"/>
      <c r="AA75" s="410"/>
      <c r="AB75" s="410"/>
      <c r="AC75" s="409"/>
      <c r="AD75" s="389"/>
      <c r="AE75" s="389"/>
      <c r="AF75" s="389"/>
      <c r="AG75" s="412"/>
      <c r="AH75" s="389"/>
      <c r="AI75" s="406"/>
      <c r="AJ75" s="407"/>
      <c r="AK75" s="406"/>
      <c r="AL75" s="389"/>
      <c r="AM75" s="389"/>
      <c r="AN75" s="389"/>
      <c r="AO75" s="389"/>
      <c r="AP75" s="427"/>
      <c r="AQ75" s="389"/>
      <c r="AR75" s="414"/>
      <c r="AS75" s="414"/>
      <c r="AT75" s="406"/>
      <c r="AU75" s="389"/>
      <c r="AV75" s="389"/>
    </row>
    <row r="76" spans="2:49" ht="5.0999999999999996" customHeight="1">
      <c r="B76" s="415"/>
      <c r="F76" s="406"/>
      <c r="G76" s="389"/>
      <c r="H76" s="389"/>
      <c r="I76" s="389"/>
      <c r="J76" s="389"/>
      <c r="K76" s="389"/>
      <c r="L76" s="389"/>
      <c r="M76" s="389"/>
      <c r="N76" s="389"/>
      <c r="O76" s="410"/>
      <c r="P76" s="410"/>
      <c r="Q76" s="410"/>
      <c r="R76" s="411"/>
      <c r="S76" s="410"/>
      <c r="T76" s="410"/>
      <c r="U76" s="389"/>
      <c r="V76" s="389"/>
      <c r="W76" s="389"/>
      <c r="X76" s="410"/>
      <c r="Y76" s="410"/>
      <c r="Z76" s="410"/>
      <c r="AA76" s="410"/>
      <c r="AB76" s="410"/>
      <c r="AC76" s="389"/>
      <c r="AD76" s="389"/>
      <c r="AE76" s="389"/>
      <c r="AF76" s="389"/>
      <c r="AG76" s="389"/>
      <c r="AH76" s="389"/>
      <c r="AI76" s="389"/>
      <c r="AJ76" s="395"/>
      <c r="AK76" s="389"/>
      <c r="AL76" s="416"/>
      <c r="AM76" s="389"/>
      <c r="AN76" s="389"/>
      <c r="AO76" s="389"/>
      <c r="AP76" s="406"/>
      <c r="AQ76" s="417"/>
      <c r="AR76" s="418"/>
      <c r="AS76" s="418"/>
      <c r="AT76" s="389"/>
      <c r="AU76" s="416"/>
      <c r="AV76" s="389"/>
    </row>
    <row r="77" spans="2:49" ht="5.0999999999999996" customHeight="1">
      <c r="B77" s="415"/>
      <c r="F77" s="406"/>
      <c r="G77" s="389"/>
      <c r="H77" s="389"/>
      <c r="I77" s="389"/>
      <c r="J77" s="389"/>
      <c r="K77" s="389"/>
      <c r="L77" s="389"/>
      <c r="M77" s="389"/>
      <c r="N77" s="389"/>
      <c r="O77" s="410"/>
      <c r="P77" s="410"/>
      <c r="Q77" s="410"/>
      <c r="R77" s="411"/>
      <c r="S77" s="410"/>
      <c r="T77" s="410"/>
      <c r="U77" s="389"/>
      <c r="V77" s="389"/>
      <c r="W77" s="389"/>
      <c r="X77" s="410"/>
      <c r="Y77" s="410"/>
      <c r="Z77" s="410"/>
      <c r="AA77" s="410"/>
      <c r="AB77" s="410"/>
      <c r="AC77" s="389"/>
      <c r="AD77" s="389"/>
      <c r="AE77" s="389"/>
      <c r="AF77" s="389"/>
      <c r="AG77" s="389"/>
      <c r="AH77" s="389"/>
      <c r="AI77" s="389"/>
      <c r="AJ77" s="395"/>
      <c r="AK77" s="389"/>
      <c r="AL77" s="416"/>
      <c r="AM77" s="389"/>
      <c r="AN77" s="389"/>
      <c r="AO77" s="389"/>
      <c r="AP77" s="406"/>
      <c r="AQ77" s="417"/>
      <c r="AR77" s="418"/>
      <c r="AS77" s="418"/>
      <c r="AT77" s="389"/>
      <c r="AU77" s="416"/>
      <c r="AV77" s="389"/>
    </row>
    <row r="78" spans="2:49" ht="9.9499999999999993" customHeight="1">
      <c r="B78" s="5621">
        <v>12</v>
      </c>
      <c r="F78" s="5630"/>
      <c r="G78" s="386"/>
      <c r="H78" s="387"/>
      <c r="I78" s="387"/>
      <c r="J78" s="387"/>
      <c r="K78" s="388"/>
      <c r="L78" s="389"/>
      <c r="M78" s="389"/>
      <c r="N78" s="389"/>
      <c r="O78" s="385"/>
      <c r="P78" s="386"/>
      <c r="Q78" s="387"/>
      <c r="R78" s="419"/>
      <c r="S78" s="387"/>
      <c r="T78" s="388"/>
      <c r="U78" s="389"/>
      <c r="V78" s="389"/>
      <c r="W78" s="389"/>
      <c r="X78" s="5447">
        <v>12</v>
      </c>
      <c r="Y78" s="5677" t="s">
        <v>335</v>
      </c>
      <c r="Z78" s="5677"/>
      <c r="AA78" s="5677"/>
      <c r="AB78" s="5677"/>
      <c r="AC78" s="5678"/>
      <c r="AD78" s="389"/>
      <c r="AE78" s="389"/>
      <c r="AF78" s="389"/>
      <c r="AG78" s="385"/>
      <c r="AH78" s="386"/>
      <c r="AI78" s="387"/>
      <c r="AJ78" s="419"/>
      <c r="AK78" s="387"/>
      <c r="AL78" s="388"/>
      <c r="AM78" s="389"/>
      <c r="AN78" s="389"/>
      <c r="AO78" s="389"/>
      <c r="AP78" s="5630"/>
      <c r="AQ78" s="386"/>
      <c r="AR78" s="387"/>
      <c r="AS78" s="387"/>
      <c r="AT78" s="387"/>
      <c r="AU78" s="388"/>
      <c r="AV78" s="389"/>
    </row>
    <row r="79" spans="2:49" ht="5.0999999999999996" customHeight="1">
      <c r="B79" s="5622"/>
      <c r="C79" s="399"/>
      <c r="D79" s="399"/>
      <c r="E79" s="399"/>
      <c r="F79" s="5631"/>
      <c r="G79" s="391"/>
      <c r="H79" s="392"/>
      <c r="I79" s="392"/>
      <c r="J79" s="392"/>
      <c r="K79" s="398"/>
      <c r="L79" s="389"/>
      <c r="M79" s="389"/>
      <c r="N79" s="389"/>
      <c r="O79" s="390"/>
      <c r="P79" s="391"/>
      <c r="Q79" s="392"/>
      <c r="R79" s="393"/>
      <c r="S79" s="393"/>
      <c r="T79" s="394"/>
      <c r="U79" s="395"/>
      <c r="V79" s="395"/>
      <c r="W79" s="395"/>
      <c r="X79" s="5448"/>
      <c r="Y79" s="5679"/>
      <c r="Z79" s="5679"/>
      <c r="AA79" s="5679"/>
      <c r="AB79" s="5679"/>
      <c r="AC79" s="5680"/>
      <c r="AD79" s="395"/>
      <c r="AE79" s="395"/>
      <c r="AF79" s="395"/>
      <c r="AG79" s="396"/>
      <c r="AH79" s="397"/>
      <c r="AI79" s="393"/>
      <c r="AJ79" s="393"/>
      <c r="AK79" s="392"/>
      <c r="AL79" s="398"/>
      <c r="AM79" s="389"/>
      <c r="AN79" s="389"/>
      <c r="AO79" s="389"/>
      <c r="AP79" s="5631"/>
      <c r="AQ79" s="391"/>
      <c r="AR79" s="392"/>
      <c r="AS79" s="392"/>
      <c r="AT79" s="392"/>
      <c r="AU79" s="398"/>
      <c r="AV79" s="389"/>
      <c r="AW79" s="399"/>
    </row>
    <row r="80" spans="2:49" ht="9.9499999999999993" customHeight="1" thickBot="1">
      <c r="B80" s="5623"/>
      <c r="F80" s="5632"/>
      <c r="G80" s="401"/>
      <c r="H80" s="402"/>
      <c r="I80" s="402"/>
      <c r="J80" s="402"/>
      <c r="K80" s="404"/>
      <c r="L80" s="389"/>
      <c r="M80" s="389"/>
      <c r="N80" s="389"/>
      <c r="O80" s="400"/>
      <c r="P80" s="401"/>
      <c r="Q80" s="402"/>
      <c r="R80" s="402"/>
      <c r="S80" s="402"/>
      <c r="T80" s="404"/>
      <c r="U80" s="389"/>
      <c r="V80" s="389"/>
      <c r="W80" s="389"/>
      <c r="X80" s="5449"/>
      <c r="Y80" s="5681"/>
      <c r="Z80" s="5681"/>
      <c r="AA80" s="5681"/>
      <c r="AB80" s="5681"/>
      <c r="AC80" s="5682"/>
      <c r="AD80" s="389"/>
      <c r="AE80" s="389"/>
      <c r="AF80" s="389"/>
      <c r="AG80" s="400"/>
      <c r="AH80" s="401"/>
      <c r="AI80" s="402"/>
      <c r="AJ80" s="402"/>
      <c r="AK80" s="402"/>
      <c r="AL80" s="404"/>
      <c r="AM80" s="389"/>
      <c r="AN80" s="389"/>
      <c r="AO80" s="389"/>
      <c r="AP80" s="5632"/>
      <c r="AQ80" s="401"/>
      <c r="AR80" s="402"/>
      <c r="AS80" s="402"/>
      <c r="AT80" s="402"/>
      <c r="AU80" s="404"/>
      <c r="AV80" s="389"/>
    </row>
    <row r="81" spans="2:49" ht="5.0999999999999996" customHeight="1">
      <c r="B81" s="405"/>
      <c r="F81" s="405"/>
      <c r="G81" s="389"/>
      <c r="H81" s="406"/>
      <c r="I81" s="406"/>
      <c r="J81" s="406"/>
      <c r="K81" s="389"/>
      <c r="L81" s="389"/>
      <c r="M81" s="389"/>
      <c r="N81" s="389"/>
      <c r="O81" s="405"/>
      <c r="P81" s="389"/>
      <c r="Q81" s="406"/>
      <c r="R81" s="406"/>
      <c r="S81" s="406"/>
      <c r="T81" s="389"/>
      <c r="U81" s="389"/>
      <c r="V81" s="389"/>
      <c r="W81" s="389"/>
      <c r="X81" s="408"/>
      <c r="Y81" s="409"/>
      <c r="Z81" s="410"/>
      <c r="AA81" s="411"/>
      <c r="AB81" s="410"/>
      <c r="AC81" s="409"/>
      <c r="AD81" s="389"/>
      <c r="AE81" s="389"/>
      <c r="AF81" s="389"/>
      <c r="AG81" s="412"/>
      <c r="AH81" s="389"/>
      <c r="AI81" s="406"/>
      <c r="AJ81" s="406"/>
      <c r="AK81" s="406"/>
      <c r="AL81" s="389"/>
      <c r="AM81" s="389"/>
      <c r="AN81" s="389"/>
      <c r="AO81" s="389"/>
      <c r="AP81" s="427"/>
      <c r="AQ81" s="389"/>
      <c r="AR81" s="414"/>
      <c r="AS81" s="414"/>
      <c r="AT81" s="406"/>
      <c r="AU81" s="389"/>
      <c r="AV81" s="389"/>
    </row>
    <row r="82" spans="2:49" ht="5.0999999999999996" customHeight="1">
      <c r="B82" s="415"/>
      <c r="F82" s="406"/>
      <c r="G82" s="389"/>
      <c r="H82" s="389"/>
      <c r="I82" s="389"/>
      <c r="J82" s="389"/>
      <c r="K82" s="389"/>
      <c r="L82" s="389"/>
      <c r="M82" s="389"/>
      <c r="N82" s="389"/>
      <c r="O82" s="410"/>
      <c r="P82" s="410"/>
      <c r="Q82" s="410"/>
      <c r="R82" s="410"/>
      <c r="S82" s="410"/>
      <c r="T82" s="410"/>
      <c r="U82" s="389"/>
      <c r="V82" s="389"/>
      <c r="W82" s="389"/>
      <c r="X82" s="410"/>
      <c r="Y82" s="410"/>
      <c r="Z82" s="410"/>
      <c r="AA82" s="411"/>
      <c r="AB82" s="410"/>
      <c r="AC82" s="389"/>
      <c r="AD82" s="389"/>
      <c r="AE82" s="389"/>
      <c r="AF82" s="389"/>
      <c r="AG82" s="389"/>
      <c r="AH82" s="389"/>
      <c r="AI82" s="389"/>
      <c r="AJ82" s="389"/>
      <c r="AK82" s="389"/>
      <c r="AL82" s="416"/>
      <c r="AM82" s="389"/>
      <c r="AN82" s="389"/>
      <c r="AO82" s="389"/>
      <c r="AP82" s="406"/>
      <c r="AQ82" s="417"/>
      <c r="AR82" s="418"/>
      <c r="AS82" s="418"/>
      <c r="AT82" s="389"/>
      <c r="AU82" s="416"/>
      <c r="AV82" s="389"/>
    </row>
    <row r="83" spans="2:49" ht="5.0999999999999996" customHeight="1">
      <c r="B83" s="415"/>
      <c r="F83" s="406"/>
      <c r="G83" s="389"/>
      <c r="H83" s="389"/>
      <c r="I83" s="389"/>
      <c r="J83" s="389"/>
      <c r="K83" s="389"/>
      <c r="L83" s="389"/>
      <c r="M83" s="389"/>
      <c r="N83" s="389"/>
      <c r="O83" s="410"/>
      <c r="P83" s="410"/>
      <c r="Q83" s="410"/>
      <c r="R83" s="410"/>
      <c r="S83" s="410"/>
      <c r="T83" s="410"/>
      <c r="U83" s="389"/>
      <c r="V83" s="389"/>
      <c r="W83" s="389"/>
      <c r="X83" s="410"/>
      <c r="Y83" s="410"/>
      <c r="Z83" s="410"/>
      <c r="AA83" s="411"/>
      <c r="AB83" s="410"/>
      <c r="AC83" s="389"/>
      <c r="AD83" s="389"/>
      <c r="AE83" s="389"/>
      <c r="AF83" s="389"/>
      <c r="AG83" s="389"/>
      <c r="AH83" s="389"/>
      <c r="AI83" s="389"/>
      <c r="AJ83" s="389"/>
      <c r="AK83" s="389"/>
      <c r="AL83" s="416"/>
      <c r="AM83" s="389"/>
      <c r="AN83" s="389"/>
      <c r="AO83" s="389"/>
      <c r="AP83" s="406"/>
      <c r="AQ83" s="417"/>
      <c r="AR83" s="418"/>
      <c r="AS83" s="418"/>
      <c r="AT83" s="389"/>
      <c r="AU83" s="416"/>
      <c r="AV83" s="389"/>
    </row>
    <row r="84" spans="2:49" ht="9.9499999999999993" customHeight="1">
      <c r="B84" s="5621">
        <v>13</v>
      </c>
      <c r="F84" s="5630"/>
      <c r="G84" s="386"/>
      <c r="H84" s="387"/>
      <c r="I84" s="387"/>
      <c r="J84" s="387"/>
      <c r="K84" s="388"/>
      <c r="L84" s="389"/>
      <c r="M84" s="389"/>
      <c r="N84" s="389"/>
      <c r="O84" s="385"/>
      <c r="P84" s="386"/>
      <c r="Q84" s="387"/>
      <c r="R84" s="387"/>
      <c r="S84" s="387"/>
      <c r="T84" s="388"/>
      <c r="U84" s="389"/>
      <c r="V84" s="389"/>
      <c r="W84" s="389"/>
      <c r="X84" s="5447">
        <v>13</v>
      </c>
      <c r="Y84" s="5683" t="s">
        <v>336</v>
      </c>
      <c r="Z84" s="5683"/>
      <c r="AA84" s="5683"/>
      <c r="AB84" s="5683"/>
      <c r="AC84" s="5684"/>
      <c r="AD84" s="389"/>
      <c r="AE84" s="389"/>
      <c r="AF84" s="389"/>
      <c r="AG84" s="5630"/>
      <c r="AH84" s="386"/>
      <c r="AI84" s="387"/>
      <c r="AJ84" s="387"/>
      <c r="AK84" s="387"/>
      <c r="AL84" s="388"/>
      <c r="AM84" s="389"/>
      <c r="AN84" s="389"/>
      <c r="AO84" s="389"/>
      <c r="AP84" s="5630"/>
      <c r="AQ84" s="386"/>
      <c r="AR84" s="387"/>
      <c r="AS84" s="387"/>
      <c r="AT84" s="387"/>
      <c r="AU84" s="388"/>
      <c r="AV84" s="389"/>
    </row>
    <row r="85" spans="2:49" ht="5.0999999999999996" customHeight="1">
      <c r="B85" s="5622"/>
      <c r="C85" s="399"/>
      <c r="D85" s="399"/>
      <c r="E85" s="399"/>
      <c r="F85" s="5631"/>
      <c r="G85" s="391"/>
      <c r="H85" s="392"/>
      <c r="I85" s="392"/>
      <c r="J85" s="392"/>
      <c r="K85" s="398"/>
      <c r="L85" s="389"/>
      <c r="M85" s="389"/>
      <c r="N85" s="389"/>
      <c r="O85" s="390"/>
      <c r="P85" s="391"/>
      <c r="Q85" s="392"/>
      <c r="R85" s="392"/>
      <c r="S85" s="392"/>
      <c r="T85" s="398"/>
      <c r="U85" s="389"/>
      <c r="V85" s="389"/>
      <c r="W85" s="389"/>
      <c r="X85" s="5448"/>
      <c r="Y85" s="5685"/>
      <c r="Z85" s="5685"/>
      <c r="AA85" s="5685"/>
      <c r="AB85" s="5685"/>
      <c r="AC85" s="5686"/>
      <c r="AD85" s="389"/>
      <c r="AE85" s="389"/>
      <c r="AF85" s="389"/>
      <c r="AG85" s="5631"/>
      <c r="AH85" s="391"/>
      <c r="AI85" s="392"/>
      <c r="AJ85" s="392"/>
      <c r="AK85" s="392"/>
      <c r="AL85" s="398"/>
      <c r="AM85" s="389"/>
      <c r="AN85" s="389"/>
      <c r="AO85" s="389"/>
      <c r="AP85" s="5631"/>
      <c r="AQ85" s="391"/>
      <c r="AR85" s="392"/>
      <c r="AS85" s="392"/>
      <c r="AT85" s="392"/>
      <c r="AU85" s="398"/>
      <c r="AV85" s="389"/>
      <c r="AW85" s="399"/>
    </row>
    <row r="86" spans="2:49" ht="9.9499999999999993" customHeight="1" thickBot="1">
      <c r="B86" s="5623"/>
      <c r="F86" s="5632"/>
      <c r="G86" s="401"/>
      <c r="H86" s="402"/>
      <c r="I86" s="402"/>
      <c r="J86" s="402"/>
      <c r="K86" s="404"/>
      <c r="L86" s="389"/>
      <c r="M86" s="389"/>
      <c r="N86" s="389"/>
      <c r="O86" s="400"/>
      <c r="P86" s="401"/>
      <c r="Q86" s="402"/>
      <c r="R86" s="402"/>
      <c r="S86" s="402"/>
      <c r="T86" s="404"/>
      <c r="U86" s="389"/>
      <c r="V86" s="389"/>
      <c r="W86" s="389"/>
      <c r="X86" s="5449"/>
      <c r="Y86" s="5687"/>
      <c r="Z86" s="5687"/>
      <c r="AA86" s="5687"/>
      <c r="AB86" s="5687"/>
      <c r="AC86" s="5688"/>
      <c r="AD86" s="389"/>
      <c r="AE86" s="389"/>
      <c r="AF86" s="389"/>
      <c r="AG86" s="5632"/>
      <c r="AH86" s="401"/>
      <c r="AI86" s="402"/>
      <c r="AJ86" s="402"/>
      <c r="AK86" s="402"/>
      <c r="AL86" s="404"/>
      <c r="AM86" s="389"/>
      <c r="AN86" s="389"/>
      <c r="AO86" s="389"/>
      <c r="AP86" s="5632"/>
      <c r="AQ86" s="401"/>
      <c r="AR86" s="402"/>
      <c r="AS86" s="402"/>
      <c r="AT86" s="402"/>
      <c r="AU86" s="404"/>
      <c r="AV86" s="389"/>
    </row>
    <row r="87" spans="2:49" ht="5.0999999999999996" customHeight="1">
      <c r="B87" s="405"/>
      <c r="F87" s="405"/>
      <c r="G87" s="389"/>
      <c r="H87" s="406"/>
      <c r="I87" s="406"/>
      <c r="J87" s="406"/>
      <c r="K87" s="389"/>
      <c r="L87" s="389"/>
      <c r="M87" s="389"/>
      <c r="N87" s="389"/>
      <c r="O87" s="405"/>
      <c r="P87" s="389"/>
      <c r="Q87" s="406"/>
      <c r="R87" s="406"/>
      <c r="S87" s="406"/>
      <c r="T87" s="389"/>
      <c r="U87" s="389"/>
      <c r="V87" s="389"/>
      <c r="W87" s="389"/>
      <c r="X87" s="408"/>
      <c r="Y87" s="409"/>
      <c r="Z87" s="410"/>
      <c r="AA87" s="411"/>
      <c r="AB87" s="410"/>
      <c r="AC87" s="409"/>
      <c r="AD87" s="389"/>
      <c r="AE87" s="389"/>
      <c r="AF87" s="389"/>
      <c r="AG87" s="427"/>
      <c r="AH87" s="389"/>
      <c r="AI87" s="406"/>
      <c r="AJ87" s="406"/>
      <c r="AK87" s="406"/>
      <c r="AL87" s="389"/>
      <c r="AM87" s="389"/>
      <c r="AN87" s="389"/>
      <c r="AO87" s="389"/>
      <c r="AP87" s="427"/>
      <c r="AQ87" s="389"/>
      <c r="AR87" s="414"/>
      <c r="AS87" s="414"/>
      <c r="AT87" s="406"/>
      <c r="AU87" s="389"/>
      <c r="AV87" s="389"/>
    </row>
    <row r="88" spans="2:49" ht="5.0999999999999996" customHeight="1">
      <c r="B88" s="415"/>
      <c r="F88" s="406"/>
      <c r="G88" s="389"/>
      <c r="H88" s="389"/>
      <c r="I88" s="389"/>
      <c r="J88" s="389"/>
      <c r="K88" s="389"/>
      <c r="L88" s="389"/>
      <c r="M88" s="389"/>
      <c r="N88" s="389"/>
      <c r="O88" s="410"/>
      <c r="P88" s="410"/>
      <c r="Q88" s="410"/>
      <c r="R88" s="410"/>
      <c r="S88" s="410"/>
      <c r="T88" s="410"/>
      <c r="U88" s="389"/>
      <c r="V88" s="389"/>
      <c r="W88" s="389"/>
      <c r="X88" s="410"/>
      <c r="Y88" s="410"/>
      <c r="Z88" s="410"/>
      <c r="AA88" s="411"/>
      <c r="AB88" s="410"/>
      <c r="AC88" s="389"/>
      <c r="AD88" s="389"/>
      <c r="AE88" s="389"/>
      <c r="AF88" s="389"/>
      <c r="AG88" s="406"/>
      <c r="AH88" s="389"/>
      <c r="AI88" s="389"/>
      <c r="AJ88" s="389"/>
      <c r="AK88" s="389"/>
      <c r="AL88" s="416"/>
      <c r="AM88" s="389"/>
      <c r="AN88" s="389"/>
      <c r="AO88" s="389"/>
      <c r="AP88" s="406"/>
      <c r="AQ88" s="417"/>
      <c r="AR88" s="418"/>
      <c r="AS88" s="418"/>
      <c r="AT88" s="389"/>
      <c r="AU88" s="416"/>
      <c r="AV88" s="389"/>
    </row>
    <row r="89" spans="2:49" ht="5.0999999999999996" customHeight="1">
      <c r="B89" s="415"/>
      <c r="F89" s="406"/>
      <c r="G89" s="389"/>
      <c r="H89" s="389"/>
      <c r="I89" s="389"/>
      <c r="J89" s="389"/>
      <c r="K89" s="389"/>
      <c r="L89" s="389"/>
      <c r="M89" s="389"/>
      <c r="N89" s="389"/>
      <c r="O89" s="410"/>
      <c r="P89" s="410"/>
      <c r="Q89" s="410"/>
      <c r="R89" s="410"/>
      <c r="S89" s="410"/>
      <c r="T89" s="410"/>
      <c r="U89" s="389"/>
      <c r="V89" s="389"/>
      <c r="W89" s="389"/>
      <c r="X89" s="410"/>
      <c r="Y89" s="410"/>
      <c r="Z89" s="410"/>
      <c r="AA89" s="411"/>
      <c r="AB89" s="410"/>
      <c r="AC89" s="389"/>
      <c r="AD89" s="389"/>
      <c r="AE89" s="389"/>
      <c r="AF89" s="389"/>
      <c r="AG89" s="406"/>
      <c r="AH89" s="389"/>
      <c r="AI89" s="389"/>
      <c r="AJ89" s="389"/>
      <c r="AK89" s="389"/>
      <c r="AL89" s="416"/>
      <c r="AM89" s="389"/>
      <c r="AN89" s="389"/>
      <c r="AO89" s="389"/>
      <c r="AP89" s="406"/>
      <c r="AQ89" s="417"/>
      <c r="AR89" s="418"/>
      <c r="AS89" s="418"/>
      <c r="AT89" s="389"/>
      <c r="AU89" s="416"/>
      <c r="AV89" s="389"/>
    </row>
    <row r="90" spans="2:49" ht="9.9499999999999993" customHeight="1">
      <c r="B90" s="5621">
        <v>14</v>
      </c>
      <c r="F90" s="5630"/>
      <c r="G90" s="386"/>
      <c r="H90" s="387"/>
      <c r="I90" s="387"/>
      <c r="J90" s="387"/>
      <c r="K90" s="388"/>
      <c r="L90" s="389"/>
      <c r="M90" s="389"/>
      <c r="N90" s="389"/>
      <c r="O90" s="385"/>
      <c r="P90" s="386"/>
      <c r="Q90" s="387"/>
      <c r="R90" s="387"/>
      <c r="S90" s="387"/>
      <c r="T90" s="388"/>
      <c r="U90" s="389"/>
      <c r="V90" s="389"/>
      <c r="W90" s="389"/>
      <c r="X90" s="5447">
        <v>14</v>
      </c>
      <c r="Y90" s="5677" t="s">
        <v>337</v>
      </c>
      <c r="Z90" s="5677"/>
      <c r="AA90" s="5677"/>
      <c r="AB90" s="5677"/>
      <c r="AC90" s="5678"/>
      <c r="AD90" s="389"/>
      <c r="AE90" s="389"/>
      <c r="AF90" s="389"/>
      <c r="AG90" s="5630"/>
      <c r="AH90" s="386"/>
      <c r="AI90" s="387"/>
      <c r="AJ90" s="387"/>
      <c r="AK90" s="387"/>
      <c r="AL90" s="388"/>
      <c r="AM90" s="389"/>
      <c r="AN90" s="389"/>
      <c r="AO90" s="389"/>
      <c r="AP90" s="5630"/>
      <c r="AQ90" s="386"/>
      <c r="AR90" s="387"/>
      <c r="AS90" s="387"/>
      <c r="AT90" s="387"/>
      <c r="AU90" s="388"/>
      <c r="AV90" s="389"/>
    </row>
    <row r="91" spans="2:49" ht="5.0999999999999996" customHeight="1">
      <c r="B91" s="5622"/>
      <c r="C91" s="399"/>
      <c r="D91" s="399"/>
      <c r="E91" s="399"/>
      <c r="F91" s="5631"/>
      <c r="G91" s="391"/>
      <c r="H91" s="392"/>
      <c r="I91" s="392"/>
      <c r="J91" s="392"/>
      <c r="K91" s="398"/>
      <c r="L91" s="389"/>
      <c r="M91" s="389"/>
      <c r="N91" s="389"/>
      <c r="O91" s="390"/>
      <c r="P91" s="391"/>
      <c r="Q91" s="392"/>
      <c r="R91" s="392"/>
      <c r="S91" s="392"/>
      <c r="T91" s="398"/>
      <c r="U91" s="389"/>
      <c r="V91" s="389"/>
      <c r="W91" s="389"/>
      <c r="X91" s="5448"/>
      <c r="Y91" s="5679"/>
      <c r="Z91" s="5679"/>
      <c r="AA91" s="5679"/>
      <c r="AB91" s="5679"/>
      <c r="AC91" s="5680"/>
      <c r="AD91" s="389"/>
      <c r="AE91" s="389"/>
      <c r="AF91" s="389"/>
      <c r="AG91" s="5631"/>
      <c r="AH91" s="391"/>
      <c r="AI91" s="392"/>
      <c r="AJ91" s="392"/>
      <c r="AK91" s="392"/>
      <c r="AL91" s="398"/>
      <c r="AM91" s="389"/>
      <c r="AN91" s="389"/>
      <c r="AO91" s="389"/>
      <c r="AP91" s="5631"/>
      <c r="AQ91" s="391"/>
      <c r="AR91" s="392"/>
      <c r="AS91" s="392"/>
      <c r="AT91" s="392"/>
      <c r="AU91" s="398"/>
      <c r="AV91" s="389"/>
      <c r="AW91" s="399"/>
    </row>
    <row r="92" spans="2:49" ht="9.9499999999999993" customHeight="1" thickBot="1">
      <c r="B92" s="5623"/>
      <c r="F92" s="5632"/>
      <c r="G92" s="401"/>
      <c r="H92" s="402"/>
      <c r="I92" s="402"/>
      <c r="J92" s="402"/>
      <c r="K92" s="404"/>
      <c r="L92" s="389"/>
      <c r="M92" s="389"/>
      <c r="N92" s="389"/>
      <c r="O92" s="400"/>
      <c r="P92" s="401"/>
      <c r="Q92" s="402"/>
      <c r="R92" s="402"/>
      <c r="S92" s="402"/>
      <c r="T92" s="404"/>
      <c r="U92" s="389"/>
      <c r="V92" s="389"/>
      <c r="W92" s="389"/>
      <c r="X92" s="5449"/>
      <c r="Y92" s="5681"/>
      <c r="Z92" s="5681"/>
      <c r="AA92" s="5681"/>
      <c r="AB92" s="5681"/>
      <c r="AC92" s="5682"/>
      <c r="AD92" s="389"/>
      <c r="AE92" s="389"/>
      <c r="AF92" s="389"/>
      <c r="AG92" s="5632"/>
      <c r="AH92" s="401"/>
      <c r="AI92" s="402"/>
      <c r="AJ92" s="402"/>
      <c r="AK92" s="402"/>
      <c r="AL92" s="404"/>
      <c r="AM92" s="389"/>
      <c r="AN92" s="389"/>
      <c r="AO92" s="389"/>
      <c r="AP92" s="5632"/>
      <c r="AQ92" s="401"/>
      <c r="AR92" s="402"/>
      <c r="AS92" s="402"/>
      <c r="AT92" s="402"/>
      <c r="AU92" s="404"/>
      <c r="AV92" s="389"/>
    </row>
    <row r="93" spans="2:49" ht="5.0999999999999996" customHeight="1">
      <c r="B93" s="405"/>
      <c r="F93" s="405"/>
      <c r="G93" s="389"/>
      <c r="H93" s="406"/>
      <c r="I93" s="406"/>
      <c r="J93" s="406"/>
      <c r="K93" s="389"/>
      <c r="L93" s="389"/>
      <c r="M93" s="389"/>
      <c r="N93" s="389"/>
      <c r="O93" s="405"/>
      <c r="P93" s="389"/>
      <c r="Q93" s="406"/>
      <c r="R93" s="406"/>
      <c r="S93" s="406"/>
      <c r="T93" s="389"/>
      <c r="U93" s="389"/>
      <c r="V93" s="389"/>
      <c r="W93" s="389"/>
      <c r="X93" s="408"/>
      <c r="Y93" s="409"/>
      <c r="Z93" s="410"/>
      <c r="AA93" s="410"/>
      <c r="AB93" s="410"/>
      <c r="AC93" s="409"/>
      <c r="AD93" s="389"/>
      <c r="AE93" s="389"/>
      <c r="AF93" s="389"/>
      <c r="AG93" s="427"/>
      <c r="AH93" s="389"/>
      <c r="AI93" s="406"/>
      <c r="AJ93" s="406"/>
      <c r="AK93" s="406"/>
      <c r="AL93" s="389"/>
      <c r="AM93" s="389"/>
      <c r="AN93" s="389"/>
      <c r="AO93" s="389"/>
      <c r="AP93" s="427"/>
      <c r="AQ93" s="389"/>
      <c r="AR93" s="414"/>
      <c r="AS93" s="414"/>
      <c r="AT93" s="406"/>
      <c r="AU93" s="389"/>
      <c r="AV93" s="389"/>
    </row>
    <row r="94" spans="2:49" ht="5.0999999999999996" customHeight="1">
      <c r="B94" s="415"/>
      <c r="F94" s="406"/>
      <c r="G94" s="389"/>
      <c r="H94" s="389"/>
      <c r="I94" s="389"/>
      <c r="J94" s="389"/>
      <c r="K94" s="389"/>
      <c r="L94" s="389"/>
      <c r="M94" s="389"/>
      <c r="N94" s="389"/>
      <c r="O94" s="410"/>
      <c r="P94" s="410"/>
      <c r="Q94" s="410"/>
      <c r="R94" s="410"/>
      <c r="S94" s="410"/>
      <c r="T94" s="410"/>
      <c r="U94" s="389"/>
      <c r="V94" s="389"/>
      <c r="W94" s="389"/>
      <c r="X94" s="410"/>
      <c r="Y94" s="410"/>
      <c r="Z94" s="410"/>
      <c r="AA94" s="410"/>
      <c r="AB94" s="410"/>
      <c r="AC94" s="389"/>
      <c r="AD94" s="389"/>
      <c r="AE94" s="389"/>
      <c r="AF94" s="389"/>
      <c r="AG94" s="406"/>
      <c r="AH94" s="389"/>
      <c r="AI94" s="389"/>
      <c r="AJ94" s="389"/>
      <c r="AK94" s="389"/>
      <c r="AL94" s="416"/>
      <c r="AM94" s="389"/>
      <c r="AN94" s="389"/>
      <c r="AO94" s="389"/>
      <c r="AP94" s="406"/>
      <c r="AQ94" s="417"/>
      <c r="AR94" s="418"/>
      <c r="AS94" s="418"/>
      <c r="AT94" s="389"/>
      <c r="AU94" s="416"/>
      <c r="AV94" s="389"/>
    </row>
    <row r="95" spans="2:49" ht="5.0999999999999996" customHeight="1">
      <c r="B95" s="415"/>
      <c r="F95" s="406"/>
      <c r="G95" s="389"/>
      <c r="H95" s="389"/>
      <c r="I95" s="389"/>
      <c r="J95" s="389"/>
      <c r="K95" s="389"/>
      <c r="L95" s="389"/>
      <c r="M95" s="389"/>
      <c r="N95" s="389"/>
      <c r="O95" s="410"/>
      <c r="P95" s="410"/>
      <c r="Q95" s="410"/>
      <c r="R95" s="410"/>
      <c r="S95" s="410"/>
      <c r="T95" s="410"/>
      <c r="U95" s="389"/>
      <c r="V95" s="389"/>
      <c r="W95" s="389"/>
      <c r="X95" s="410"/>
      <c r="Y95" s="410"/>
      <c r="Z95" s="410"/>
      <c r="AA95" s="410"/>
      <c r="AB95" s="410"/>
      <c r="AC95" s="389"/>
      <c r="AD95" s="389"/>
      <c r="AE95" s="389"/>
      <c r="AF95" s="389"/>
      <c r="AG95" s="406"/>
      <c r="AH95" s="389"/>
      <c r="AI95" s="389"/>
      <c r="AJ95" s="389"/>
      <c r="AK95" s="389"/>
      <c r="AL95" s="416"/>
      <c r="AM95" s="389"/>
      <c r="AN95" s="389"/>
      <c r="AO95" s="389"/>
      <c r="AP95" s="406"/>
      <c r="AQ95" s="417"/>
      <c r="AR95" s="418"/>
      <c r="AS95" s="418"/>
      <c r="AT95" s="389"/>
      <c r="AU95" s="416"/>
      <c r="AV95" s="389"/>
    </row>
    <row r="96" spans="2:49" ht="9.9499999999999993" customHeight="1">
      <c r="B96" s="5621">
        <v>15</v>
      </c>
      <c r="F96" s="442"/>
      <c r="G96" s="443" t="s">
        <v>338</v>
      </c>
      <c r="H96" s="387"/>
      <c r="I96" s="387"/>
      <c r="J96" s="387"/>
      <c r="K96" s="388"/>
      <c r="L96" s="389"/>
      <c r="M96" s="389"/>
      <c r="N96" s="389"/>
      <c r="O96" s="444"/>
      <c r="P96" s="445" t="s">
        <v>339</v>
      </c>
      <c r="Q96" s="387"/>
      <c r="R96" s="387"/>
      <c r="S96" s="387"/>
      <c r="T96" s="388"/>
      <c r="U96" s="389"/>
      <c r="V96" s="389"/>
      <c r="W96" s="389"/>
      <c r="X96" s="446"/>
      <c r="Y96" s="445" t="s">
        <v>340</v>
      </c>
      <c r="Z96" s="387"/>
      <c r="AA96" s="387"/>
      <c r="AB96" s="387"/>
      <c r="AC96" s="388"/>
      <c r="AD96" s="389"/>
      <c r="AE96" s="389"/>
      <c r="AF96" s="389"/>
      <c r="AG96" s="5630"/>
      <c r="AH96" s="386"/>
      <c r="AI96" s="387"/>
      <c r="AJ96" s="387"/>
      <c r="AK96" s="387"/>
      <c r="AL96" s="388"/>
      <c r="AM96" s="389"/>
      <c r="AN96" s="389"/>
      <c r="AO96" s="389"/>
      <c r="AP96" s="5630"/>
      <c r="AQ96" s="386"/>
      <c r="AR96" s="387"/>
      <c r="AS96" s="387"/>
      <c r="AT96" s="387"/>
      <c r="AU96" s="388"/>
      <c r="AV96" s="389"/>
    </row>
    <row r="97" spans="2:49" ht="5.0999999999999996" customHeight="1">
      <c r="B97" s="5622"/>
      <c r="C97" s="399"/>
      <c r="D97" s="399"/>
      <c r="E97" s="399"/>
      <c r="F97" s="390"/>
      <c r="G97" s="391"/>
      <c r="H97" s="392"/>
      <c r="I97" s="392"/>
      <c r="J97" s="392"/>
      <c r="K97" s="398"/>
      <c r="L97" s="389"/>
      <c r="M97" s="389"/>
      <c r="N97" s="389"/>
      <c r="O97" s="390"/>
      <c r="P97" s="391"/>
      <c r="Q97" s="392"/>
      <c r="R97" s="392"/>
      <c r="S97" s="392"/>
      <c r="T97" s="398"/>
      <c r="U97" s="389"/>
      <c r="V97" s="389"/>
      <c r="W97" s="389"/>
      <c r="X97" s="390"/>
      <c r="Y97" s="391"/>
      <c r="Z97" s="392"/>
      <c r="AA97" s="392"/>
      <c r="AB97" s="392"/>
      <c r="AC97" s="398"/>
      <c r="AD97" s="389"/>
      <c r="AE97" s="389"/>
      <c r="AF97" s="389"/>
      <c r="AG97" s="5631"/>
      <c r="AH97" s="391"/>
      <c r="AI97" s="392"/>
      <c r="AJ97" s="392"/>
      <c r="AK97" s="392"/>
      <c r="AL97" s="398"/>
      <c r="AM97" s="389"/>
      <c r="AN97" s="389"/>
      <c r="AO97" s="389"/>
      <c r="AP97" s="5631"/>
      <c r="AQ97" s="391"/>
      <c r="AR97" s="392"/>
      <c r="AS97" s="392"/>
      <c r="AT97" s="392"/>
      <c r="AU97" s="398"/>
      <c r="AV97" s="389"/>
      <c r="AW97" s="399"/>
    </row>
    <row r="98" spans="2:49" ht="9.9499999999999993" customHeight="1">
      <c r="B98" s="5623"/>
      <c r="F98" s="447"/>
      <c r="G98" s="445" t="s">
        <v>341</v>
      </c>
      <c r="H98" s="402"/>
      <c r="I98" s="402"/>
      <c r="J98" s="402"/>
      <c r="K98" s="404"/>
      <c r="L98" s="389"/>
      <c r="M98" s="389"/>
      <c r="N98" s="389"/>
      <c r="O98" s="448"/>
      <c r="P98" s="445" t="s">
        <v>342</v>
      </c>
      <c r="Q98" s="402"/>
      <c r="R98" s="402"/>
      <c r="S98" s="402"/>
      <c r="T98" s="404"/>
      <c r="U98" s="389"/>
      <c r="V98" s="389"/>
      <c r="W98" s="389"/>
      <c r="X98" s="449"/>
      <c r="Y98" s="445" t="s">
        <v>343</v>
      </c>
      <c r="Z98" s="402"/>
      <c r="AA98" s="402"/>
      <c r="AB98" s="402"/>
      <c r="AC98" s="404"/>
      <c r="AD98" s="389"/>
      <c r="AE98" s="389"/>
      <c r="AF98" s="389"/>
      <c r="AG98" s="5632"/>
      <c r="AH98" s="401"/>
      <c r="AI98" s="402"/>
      <c r="AJ98" s="402"/>
      <c r="AK98" s="402"/>
      <c r="AL98" s="404"/>
      <c r="AM98" s="389"/>
      <c r="AN98" s="389"/>
      <c r="AO98" s="389"/>
      <c r="AP98" s="5632"/>
      <c r="AQ98" s="401"/>
      <c r="AR98" s="402"/>
      <c r="AS98" s="402"/>
      <c r="AT98" s="402"/>
      <c r="AU98" s="404"/>
      <c r="AV98" s="389"/>
    </row>
    <row r="99" spans="2:49" ht="5.0999999999999996" customHeight="1">
      <c r="B99" s="405"/>
      <c r="F99" s="405"/>
      <c r="G99" s="389"/>
      <c r="H99" s="406"/>
      <c r="I99" s="406"/>
      <c r="J99" s="406"/>
      <c r="K99" s="389"/>
      <c r="L99" s="389"/>
      <c r="M99" s="389"/>
      <c r="N99" s="389"/>
      <c r="O99" s="405"/>
      <c r="P99" s="389"/>
      <c r="Q99" s="406"/>
      <c r="R99" s="406"/>
      <c r="S99" s="406"/>
      <c r="T99" s="389"/>
      <c r="U99" s="389"/>
      <c r="V99" s="389"/>
      <c r="W99" s="389"/>
      <c r="X99" s="408"/>
      <c r="Y99" s="409"/>
      <c r="Z99" s="410"/>
      <c r="AA99" s="410"/>
      <c r="AB99" s="410"/>
      <c r="AC99" s="409"/>
      <c r="AD99" s="389"/>
      <c r="AE99" s="389"/>
      <c r="AF99" s="389"/>
      <c r="AG99" s="427"/>
      <c r="AH99" s="389"/>
      <c r="AI99" s="406"/>
      <c r="AJ99" s="406"/>
      <c r="AK99" s="406"/>
      <c r="AL99" s="389"/>
      <c r="AM99" s="389"/>
      <c r="AN99" s="389"/>
      <c r="AO99" s="389"/>
      <c r="AP99" s="427"/>
      <c r="AQ99" s="389"/>
      <c r="AR99" s="414"/>
      <c r="AS99" s="414"/>
      <c r="AT99" s="406"/>
      <c r="AU99" s="389"/>
      <c r="AV99" s="389"/>
    </row>
    <row r="100" spans="2:49" ht="5.0999999999999996" customHeight="1">
      <c r="B100" s="415"/>
      <c r="F100" s="406"/>
      <c r="G100" s="389"/>
      <c r="H100" s="389"/>
      <c r="I100" s="389"/>
      <c r="J100" s="389"/>
      <c r="K100" s="389"/>
      <c r="L100" s="389"/>
      <c r="M100" s="389"/>
      <c r="N100" s="389"/>
      <c r="O100" s="410"/>
      <c r="P100" s="410"/>
      <c r="Q100" s="410"/>
      <c r="R100" s="410"/>
      <c r="S100" s="410"/>
      <c r="T100" s="410"/>
      <c r="U100" s="389"/>
      <c r="V100" s="389"/>
      <c r="W100" s="389"/>
      <c r="X100" s="410"/>
      <c r="Y100" s="410"/>
      <c r="Z100" s="410"/>
      <c r="AA100" s="410"/>
      <c r="AB100" s="410"/>
      <c r="AC100" s="389"/>
      <c r="AD100" s="389"/>
      <c r="AE100" s="389"/>
      <c r="AF100" s="389"/>
      <c r="AG100" s="406"/>
      <c r="AH100" s="389"/>
      <c r="AI100" s="389"/>
      <c r="AJ100" s="389"/>
      <c r="AK100" s="389"/>
      <c r="AL100" s="416"/>
      <c r="AM100" s="389"/>
      <c r="AN100" s="389"/>
      <c r="AO100" s="389"/>
      <c r="AP100" s="406"/>
      <c r="AQ100" s="417"/>
      <c r="AR100" s="418"/>
      <c r="AS100" s="418"/>
      <c r="AT100" s="389"/>
      <c r="AU100" s="416"/>
      <c r="AV100" s="389"/>
    </row>
    <row r="101" spans="2:49" ht="5.0999999999999996" customHeight="1">
      <c r="B101" s="415"/>
      <c r="F101" s="406"/>
      <c r="G101" s="389"/>
      <c r="H101" s="389"/>
      <c r="I101" s="389"/>
      <c r="J101" s="389"/>
      <c r="K101" s="389"/>
      <c r="L101" s="389"/>
      <c r="M101" s="389"/>
      <c r="N101" s="389"/>
      <c r="O101" s="410"/>
      <c r="P101" s="410"/>
      <c r="Q101" s="410"/>
      <c r="R101" s="410"/>
      <c r="S101" s="410"/>
      <c r="T101" s="410"/>
      <c r="U101" s="389"/>
      <c r="V101" s="389"/>
      <c r="W101" s="389"/>
      <c r="X101" s="410"/>
      <c r="Y101" s="410"/>
      <c r="Z101" s="410"/>
      <c r="AA101" s="410"/>
      <c r="AB101" s="410"/>
      <c r="AC101" s="389"/>
      <c r="AD101" s="389"/>
      <c r="AE101" s="389"/>
      <c r="AF101" s="389"/>
      <c r="AG101" s="406"/>
      <c r="AH101" s="389"/>
      <c r="AI101" s="389"/>
      <c r="AJ101" s="389"/>
      <c r="AK101" s="389"/>
      <c r="AL101" s="416"/>
      <c r="AM101" s="389"/>
      <c r="AN101" s="389"/>
      <c r="AO101" s="389"/>
      <c r="AP101" s="406"/>
      <c r="AQ101" s="417"/>
      <c r="AR101" s="418"/>
      <c r="AS101" s="418"/>
      <c r="AT101" s="389"/>
      <c r="AU101" s="416"/>
      <c r="AV101" s="389"/>
    </row>
    <row r="102" spans="2:49" ht="9.9499999999999993" customHeight="1">
      <c r="B102" s="5621">
        <v>16</v>
      </c>
      <c r="F102" s="5630"/>
      <c r="G102" s="386"/>
      <c r="H102" s="387"/>
      <c r="I102" s="387"/>
      <c r="J102" s="387"/>
      <c r="K102" s="388"/>
      <c r="L102" s="389"/>
      <c r="M102" s="389"/>
      <c r="N102" s="389"/>
      <c r="O102" s="5630"/>
      <c r="P102" s="386"/>
      <c r="Q102" s="387"/>
      <c r="R102" s="387"/>
      <c r="S102" s="387"/>
      <c r="T102" s="388"/>
      <c r="U102" s="389"/>
      <c r="V102" s="389"/>
      <c r="W102" s="389"/>
      <c r="X102" s="5630"/>
      <c r="Y102" s="386"/>
      <c r="Z102" s="387"/>
      <c r="AA102" s="387"/>
      <c r="AB102" s="387"/>
      <c r="AC102" s="388"/>
      <c r="AD102" s="389"/>
      <c r="AE102" s="389"/>
      <c r="AF102" s="389"/>
      <c r="AG102" s="5630"/>
      <c r="AH102" s="386"/>
      <c r="AI102" s="387"/>
      <c r="AJ102" s="387"/>
      <c r="AK102" s="387"/>
      <c r="AL102" s="388"/>
      <c r="AM102" s="389"/>
      <c r="AN102" s="389"/>
      <c r="AO102" s="389"/>
      <c r="AP102" s="5630"/>
      <c r="AQ102" s="386"/>
      <c r="AR102" s="387"/>
      <c r="AS102" s="387"/>
      <c r="AT102" s="387"/>
      <c r="AU102" s="388"/>
      <c r="AV102" s="389"/>
    </row>
    <row r="103" spans="2:49" ht="5.0999999999999996" customHeight="1">
      <c r="B103" s="5622"/>
      <c r="C103" s="399"/>
      <c r="D103" s="399"/>
      <c r="E103" s="399"/>
      <c r="F103" s="5631"/>
      <c r="G103" s="391"/>
      <c r="H103" s="392"/>
      <c r="I103" s="392"/>
      <c r="J103" s="392"/>
      <c r="K103" s="398"/>
      <c r="L103" s="389"/>
      <c r="M103" s="389"/>
      <c r="N103" s="389"/>
      <c r="O103" s="5631"/>
      <c r="P103" s="391"/>
      <c r="Q103" s="392"/>
      <c r="R103" s="392"/>
      <c r="S103" s="392"/>
      <c r="T103" s="398"/>
      <c r="U103" s="389"/>
      <c r="V103" s="389"/>
      <c r="W103" s="389"/>
      <c r="X103" s="5631"/>
      <c r="Y103" s="391"/>
      <c r="Z103" s="392"/>
      <c r="AA103" s="392"/>
      <c r="AB103" s="392"/>
      <c r="AC103" s="398"/>
      <c r="AD103" s="389"/>
      <c r="AE103" s="389"/>
      <c r="AF103" s="389"/>
      <c r="AG103" s="5631"/>
      <c r="AH103" s="391"/>
      <c r="AI103" s="392"/>
      <c r="AJ103" s="392"/>
      <c r="AK103" s="392"/>
      <c r="AL103" s="398"/>
      <c r="AM103" s="389"/>
      <c r="AN103" s="389"/>
      <c r="AO103" s="389"/>
      <c r="AP103" s="5631"/>
      <c r="AQ103" s="391"/>
      <c r="AR103" s="392"/>
      <c r="AS103" s="392"/>
      <c r="AT103" s="392"/>
      <c r="AU103" s="398"/>
      <c r="AV103" s="389"/>
      <c r="AW103" s="399"/>
    </row>
    <row r="104" spans="2:49" ht="9.9499999999999993" customHeight="1">
      <c r="B104" s="5623"/>
      <c r="F104" s="5632"/>
      <c r="G104" s="401"/>
      <c r="H104" s="402"/>
      <c r="I104" s="402"/>
      <c r="J104" s="402"/>
      <c r="K104" s="404"/>
      <c r="L104" s="389"/>
      <c r="M104" s="389"/>
      <c r="N104" s="389"/>
      <c r="O104" s="5632"/>
      <c r="P104" s="401"/>
      <c r="Q104" s="402"/>
      <c r="R104" s="402"/>
      <c r="S104" s="402"/>
      <c r="T104" s="404"/>
      <c r="U104" s="389"/>
      <c r="V104" s="389"/>
      <c r="W104" s="389"/>
      <c r="X104" s="5632"/>
      <c r="Y104" s="401"/>
      <c r="Z104" s="402"/>
      <c r="AA104" s="402"/>
      <c r="AB104" s="402"/>
      <c r="AC104" s="404"/>
      <c r="AD104" s="389"/>
      <c r="AE104" s="389"/>
      <c r="AF104" s="389"/>
      <c r="AG104" s="5632"/>
      <c r="AH104" s="401"/>
      <c r="AI104" s="402"/>
      <c r="AJ104" s="402"/>
      <c r="AK104" s="402"/>
      <c r="AL104" s="404"/>
      <c r="AM104" s="389"/>
      <c r="AN104" s="389"/>
      <c r="AO104" s="389"/>
      <c r="AP104" s="5632"/>
      <c r="AQ104" s="401"/>
      <c r="AR104" s="402"/>
      <c r="AS104" s="402"/>
      <c r="AT104" s="402"/>
      <c r="AU104" s="404"/>
      <c r="AV104" s="389"/>
    </row>
    <row r="105" spans="2:49" ht="5.0999999999999996" customHeight="1">
      <c r="B105" s="405"/>
      <c r="F105" s="427"/>
      <c r="G105" s="389"/>
      <c r="H105" s="406"/>
      <c r="I105" s="406"/>
      <c r="J105" s="406"/>
      <c r="K105" s="389"/>
      <c r="L105" s="389"/>
      <c r="M105" s="389"/>
      <c r="N105" s="389"/>
      <c r="O105" s="427"/>
      <c r="P105" s="389"/>
      <c r="Q105" s="406"/>
      <c r="R105" s="406"/>
      <c r="S105" s="406"/>
      <c r="T105" s="389"/>
      <c r="U105" s="389"/>
      <c r="V105" s="389"/>
      <c r="W105" s="389"/>
      <c r="X105" s="427"/>
      <c r="Y105" s="409"/>
      <c r="Z105" s="410"/>
      <c r="AA105" s="410"/>
      <c r="AB105" s="410"/>
      <c r="AC105" s="409"/>
      <c r="AD105" s="389"/>
      <c r="AE105" s="389"/>
      <c r="AF105" s="389"/>
      <c r="AG105" s="427"/>
      <c r="AH105" s="389"/>
      <c r="AI105" s="406"/>
      <c r="AJ105" s="406"/>
      <c r="AK105" s="406"/>
      <c r="AL105" s="389"/>
      <c r="AM105" s="389"/>
      <c r="AN105" s="389"/>
      <c r="AO105" s="389"/>
      <c r="AP105" s="427"/>
      <c r="AQ105" s="389"/>
      <c r="AR105" s="414"/>
      <c r="AS105" s="414"/>
      <c r="AT105" s="406"/>
      <c r="AU105" s="389"/>
      <c r="AV105" s="389"/>
    </row>
    <row r="106" spans="2:49" ht="5.0999999999999996" customHeight="1">
      <c r="B106" s="415"/>
      <c r="F106" s="406"/>
      <c r="G106" s="389"/>
      <c r="H106" s="389"/>
      <c r="I106" s="389"/>
      <c r="J106" s="389"/>
      <c r="K106" s="389"/>
      <c r="L106" s="389"/>
      <c r="M106" s="389"/>
      <c r="N106" s="389"/>
      <c r="O106" s="406"/>
      <c r="P106" s="410"/>
      <c r="Q106" s="410"/>
      <c r="R106" s="410"/>
      <c r="S106" s="410"/>
      <c r="T106" s="410"/>
      <c r="U106" s="389"/>
      <c r="V106" s="389"/>
      <c r="W106" s="389"/>
      <c r="X106" s="406"/>
      <c r="Y106" s="410"/>
      <c r="Z106" s="410"/>
      <c r="AA106" s="410"/>
      <c r="AB106" s="410"/>
      <c r="AC106" s="389"/>
      <c r="AD106" s="389"/>
      <c r="AE106" s="389"/>
      <c r="AF106" s="389"/>
      <c r="AG106" s="406"/>
      <c r="AH106" s="389"/>
      <c r="AI106" s="389"/>
      <c r="AJ106" s="389"/>
      <c r="AK106" s="389"/>
      <c r="AL106" s="416"/>
      <c r="AM106" s="389"/>
      <c r="AN106" s="389"/>
      <c r="AO106" s="389"/>
      <c r="AP106" s="406"/>
      <c r="AQ106" s="417"/>
      <c r="AR106" s="418"/>
      <c r="AS106" s="418"/>
      <c r="AT106" s="389"/>
      <c r="AU106" s="416"/>
      <c r="AV106" s="389"/>
    </row>
    <row r="107" spans="2:49" ht="5.0999999999999996" customHeight="1">
      <c r="B107" s="415"/>
      <c r="F107" s="406"/>
      <c r="G107" s="389"/>
      <c r="H107" s="389"/>
      <c r="I107" s="389"/>
      <c r="J107" s="389"/>
      <c r="K107" s="389"/>
      <c r="L107" s="389"/>
      <c r="M107" s="389"/>
      <c r="N107" s="389"/>
      <c r="O107" s="406"/>
      <c r="P107" s="410"/>
      <c r="Q107" s="410"/>
      <c r="R107" s="410"/>
      <c r="S107" s="410"/>
      <c r="T107" s="410"/>
      <c r="U107" s="389"/>
      <c r="V107" s="389"/>
      <c r="W107" s="389"/>
      <c r="X107" s="406"/>
      <c r="Y107" s="410"/>
      <c r="Z107" s="410"/>
      <c r="AA107" s="410"/>
      <c r="AB107" s="410"/>
      <c r="AC107" s="389"/>
      <c r="AD107" s="389"/>
      <c r="AE107" s="389"/>
      <c r="AF107" s="389"/>
      <c r="AG107" s="406"/>
      <c r="AH107" s="389"/>
      <c r="AI107" s="389"/>
      <c r="AJ107" s="389"/>
      <c r="AK107" s="389"/>
      <c r="AL107" s="416"/>
      <c r="AM107" s="389"/>
      <c r="AN107" s="389"/>
      <c r="AO107" s="389"/>
      <c r="AP107" s="406"/>
      <c r="AQ107" s="417"/>
      <c r="AR107" s="418"/>
      <c r="AS107" s="418"/>
      <c r="AT107" s="389"/>
      <c r="AU107" s="416"/>
      <c r="AV107" s="389"/>
    </row>
    <row r="108" spans="2:49" ht="9.9499999999999993" customHeight="1">
      <c r="B108" s="5621">
        <v>17</v>
      </c>
      <c r="F108" s="5630"/>
      <c r="G108" s="386"/>
      <c r="H108" s="387"/>
      <c r="I108" s="387"/>
      <c r="J108" s="387"/>
      <c r="K108" s="388"/>
      <c r="L108" s="389"/>
      <c r="M108" s="389"/>
      <c r="N108" s="389"/>
      <c r="O108" s="5630"/>
      <c r="P108" s="386"/>
      <c r="Q108" s="387"/>
      <c r="R108" s="387"/>
      <c r="S108" s="387"/>
      <c r="T108" s="388"/>
      <c r="U108" s="389"/>
      <c r="V108" s="389"/>
      <c r="W108" s="389"/>
      <c r="X108" s="5630"/>
      <c r="Y108" s="386"/>
      <c r="Z108" s="387"/>
      <c r="AA108" s="387"/>
      <c r="AB108" s="387"/>
      <c r="AC108" s="388"/>
      <c r="AD108" s="389"/>
      <c r="AE108" s="389"/>
      <c r="AF108" s="389"/>
      <c r="AG108" s="5630"/>
      <c r="AH108" s="386"/>
      <c r="AI108" s="387"/>
      <c r="AJ108" s="387"/>
      <c r="AK108" s="387"/>
      <c r="AL108" s="388"/>
      <c r="AM108" s="389"/>
      <c r="AN108" s="389"/>
      <c r="AO108" s="389"/>
      <c r="AP108" s="5630"/>
      <c r="AQ108" s="386"/>
      <c r="AR108" s="387"/>
      <c r="AS108" s="387"/>
      <c r="AT108" s="387"/>
      <c r="AU108" s="388"/>
      <c r="AV108" s="389"/>
    </row>
    <row r="109" spans="2:49" ht="5.0999999999999996" customHeight="1">
      <c r="B109" s="5622"/>
      <c r="C109" s="399"/>
      <c r="D109" s="399"/>
      <c r="E109" s="399"/>
      <c r="F109" s="5631"/>
      <c r="G109" s="391"/>
      <c r="H109" s="392"/>
      <c r="I109" s="392"/>
      <c r="J109" s="392"/>
      <c r="K109" s="398"/>
      <c r="L109" s="389"/>
      <c r="M109" s="389"/>
      <c r="N109" s="389"/>
      <c r="O109" s="5631"/>
      <c r="P109" s="391"/>
      <c r="Q109" s="392"/>
      <c r="R109" s="392"/>
      <c r="S109" s="392"/>
      <c r="T109" s="398"/>
      <c r="U109" s="389"/>
      <c r="V109" s="389"/>
      <c r="W109" s="389"/>
      <c r="X109" s="5631"/>
      <c r="Y109" s="391"/>
      <c r="Z109" s="392"/>
      <c r="AA109" s="392"/>
      <c r="AB109" s="392"/>
      <c r="AC109" s="398"/>
      <c r="AD109" s="389"/>
      <c r="AE109" s="389"/>
      <c r="AF109" s="389"/>
      <c r="AG109" s="5631"/>
      <c r="AH109" s="391"/>
      <c r="AI109" s="392"/>
      <c r="AJ109" s="392"/>
      <c r="AK109" s="392"/>
      <c r="AL109" s="398"/>
      <c r="AM109" s="389"/>
      <c r="AN109" s="389"/>
      <c r="AO109" s="389"/>
      <c r="AP109" s="5631"/>
      <c r="AQ109" s="391"/>
      <c r="AR109" s="392"/>
      <c r="AS109" s="392"/>
      <c r="AT109" s="392"/>
      <c r="AU109" s="398"/>
      <c r="AV109" s="389"/>
      <c r="AW109" s="399"/>
    </row>
    <row r="110" spans="2:49" ht="9.9499999999999993" customHeight="1">
      <c r="B110" s="5623"/>
      <c r="F110" s="5632"/>
      <c r="G110" s="401"/>
      <c r="H110" s="402"/>
      <c r="I110" s="402"/>
      <c r="J110" s="402"/>
      <c r="K110" s="404"/>
      <c r="L110" s="389"/>
      <c r="M110" s="389"/>
      <c r="N110" s="389"/>
      <c r="O110" s="5632"/>
      <c r="P110" s="401"/>
      <c r="Q110" s="402"/>
      <c r="R110" s="402"/>
      <c r="S110" s="402"/>
      <c r="T110" s="404"/>
      <c r="U110" s="389"/>
      <c r="V110" s="389"/>
      <c r="W110" s="389"/>
      <c r="X110" s="5632"/>
      <c r="Y110" s="401"/>
      <c r="Z110" s="402"/>
      <c r="AA110" s="402"/>
      <c r="AB110" s="402"/>
      <c r="AC110" s="404"/>
      <c r="AD110" s="389"/>
      <c r="AE110" s="389"/>
      <c r="AF110" s="389"/>
      <c r="AG110" s="5632"/>
      <c r="AH110" s="401"/>
      <c r="AI110" s="402"/>
      <c r="AJ110" s="402"/>
      <c r="AK110" s="402"/>
      <c r="AL110" s="404"/>
      <c r="AM110" s="389"/>
      <c r="AN110" s="389"/>
      <c r="AO110" s="389"/>
      <c r="AP110" s="5632"/>
      <c r="AQ110" s="401"/>
      <c r="AR110" s="402"/>
      <c r="AS110" s="402"/>
      <c r="AT110" s="402"/>
      <c r="AU110" s="404"/>
      <c r="AV110" s="389"/>
    </row>
    <row r="111" spans="2:49" ht="5.0999999999999996" customHeight="1">
      <c r="B111" s="405"/>
      <c r="F111" s="405"/>
      <c r="G111" s="389"/>
      <c r="H111" s="406"/>
      <c r="I111" s="406"/>
      <c r="J111" s="406"/>
      <c r="K111" s="389"/>
      <c r="L111" s="389"/>
      <c r="M111" s="389"/>
      <c r="N111" s="389"/>
      <c r="O111" s="405"/>
      <c r="P111" s="389"/>
      <c r="Q111" s="406"/>
      <c r="R111" s="406"/>
      <c r="S111" s="406"/>
      <c r="T111" s="389"/>
      <c r="U111" s="389"/>
      <c r="V111" s="389"/>
      <c r="W111" s="389"/>
      <c r="X111" s="405"/>
      <c r="Y111" s="409"/>
      <c r="Z111" s="410"/>
      <c r="AA111" s="410"/>
      <c r="AB111" s="410"/>
      <c r="AC111" s="409"/>
      <c r="AD111" s="389"/>
      <c r="AE111" s="389"/>
      <c r="AF111" s="389"/>
      <c r="AG111" s="405"/>
      <c r="AH111" s="389"/>
      <c r="AI111" s="406"/>
      <c r="AJ111" s="406"/>
      <c r="AK111" s="406"/>
      <c r="AL111" s="389"/>
      <c r="AM111" s="389"/>
      <c r="AN111" s="389"/>
      <c r="AO111" s="389"/>
      <c r="AP111" s="405"/>
      <c r="AQ111" s="389"/>
      <c r="AR111" s="414"/>
      <c r="AS111" s="414"/>
      <c r="AT111" s="406"/>
      <c r="AU111" s="389"/>
      <c r="AV111" s="389"/>
    </row>
    <row r="112" spans="2:49" ht="5.0999999999999996" customHeight="1">
      <c r="B112" s="415"/>
      <c r="F112" s="406"/>
      <c r="G112" s="389"/>
      <c r="H112" s="389"/>
      <c r="I112" s="389"/>
      <c r="J112" s="389"/>
      <c r="K112" s="389"/>
      <c r="L112" s="389"/>
      <c r="M112" s="389"/>
      <c r="N112" s="389"/>
      <c r="O112" s="406"/>
      <c r="P112" s="410"/>
      <c r="Q112" s="410"/>
      <c r="R112" s="410"/>
      <c r="S112" s="410"/>
      <c r="T112" s="410"/>
      <c r="U112" s="389"/>
      <c r="V112" s="389"/>
      <c r="W112" s="389"/>
      <c r="X112" s="406"/>
      <c r="Y112" s="410"/>
      <c r="Z112" s="410"/>
      <c r="AA112" s="410"/>
      <c r="AB112" s="410"/>
      <c r="AC112" s="389"/>
      <c r="AD112" s="389"/>
      <c r="AE112" s="389"/>
      <c r="AF112" s="389"/>
      <c r="AG112" s="406"/>
      <c r="AH112" s="389"/>
      <c r="AI112" s="389"/>
      <c r="AJ112" s="389"/>
      <c r="AK112" s="389"/>
      <c r="AL112" s="416"/>
      <c r="AM112" s="389"/>
      <c r="AN112" s="389"/>
      <c r="AO112" s="389"/>
      <c r="AP112" s="406"/>
      <c r="AQ112" s="417"/>
      <c r="AR112" s="418"/>
      <c r="AS112" s="418"/>
      <c r="AT112" s="389"/>
      <c r="AU112" s="416"/>
      <c r="AV112" s="389"/>
    </row>
    <row r="113" spans="2:49" ht="5.0999999999999996" customHeight="1">
      <c r="B113" s="415"/>
      <c r="F113" s="406"/>
      <c r="G113" s="389"/>
      <c r="H113" s="389"/>
      <c r="I113" s="389"/>
      <c r="J113" s="389"/>
      <c r="K113" s="389"/>
      <c r="L113" s="389"/>
      <c r="M113" s="389"/>
      <c r="N113" s="389"/>
      <c r="O113" s="406"/>
      <c r="P113" s="410"/>
      <c r="Q113" s="410"/>
      <c r="R113" s="410"/>
      <c r="S113" s="410"/>
      <c r="T113" s="410"/>
      <c r="U113" s="389"/>
      <c r="V113" s="389"/>
      <c r="W113" s="389"/>
      <c r="X113" s="406"/>
      <c r="Y113" s="410"/>
      <c r="Z113" s="410"/>
      <c r="AA113" s="410"/>
      <c r="AB113" s="410"/>
      <c r="AC113" s="389"/>
      <c r="AD113" s="389"/>
      <c r="AE113" s="389"/>
      <c r="AF113" s="389"/>
      <c r="AG113" s="406"/>
      <c r="AH113" s="389"/>
      <c r="AI113" s="389"/>
      <c r="AJ113" s="389"/>
      <c r="AK113" s="389"/>
      <c r="AL113" s="416"/>
      <c r="AM113" s="389"/>
      <c r="AN113" s="389"/>
      <c r="AO113" s="389"/>
      <c r="AP113" s="406"/>
      <c r="AQ113" s="417"/>
      <c r="AR113" s="418"/>
      <c r="AS113" s="418"/>
      <c r="AT113" s="389"/>
      <c r="AU113" s="416"/>
      <c r="AV113" s="389"/>
    </row>
    <row r="114" spans="2:49" ht="9.9499999999999993" customHeight="1">
      <c r="B114" s="5621">
        <v>18</v>
      </c>
      <c r="F114" s="5630"/>
      <c r="G114" s="386"/>
      <c r="H114" s="387"/>
      <c r="I114" s="387"/>
      <c r="J114" s="387"/>
      <c r="K114" s="388"/>
      <c r="L114" s="389"/>
      <c r="M114" s="389"/>
      <c r="N114" s="389"/>
      <c r="O114" s="5630"/>
      <c r="P114" s="386"/>
      <c r="Q114" s="387"/>
      <c r="R114" s="387"/>
      <c r="S114" s="387"/>
      <c r="T114" s="388"/>
      <c r="U114" s="389"/>
      <c r="V114" s="389"/>
      <c r="W114" s="389"/>
      <c r="X114" s="5630"/>
      <c r="Y114" s="386"/>
      <c r="Z114" s="387"/>
      <c r="AA114" s="387"/>
      <c r="AB114" s="387"/>
      <c r="AC114" s="388"/>
      <c r="AD114" s="389"/>
      <c r="AE114" s="389"/>
      <c r="AF114" s="389"/>
      <c r="AG114" s="5630"/>
      <c r="AH114" s="386"/>
      <c r="AI114" s="387"/>
      <c r="AJ114" s="387"/>
      <c r="AK114" s="387"/>
      <c r="AL114" s="388"/>
      <c r="AM114" s="389"/>
      <c r="AN114" s="389"/>
      <c r="AO114" s="389"/>
      <c r="AP114" s="5630"/>
      <c r="AQ114" s="386"/>
      <c r="AR114" s="387"/>
      <c r="AS114" s="387"/>
      <c r="AT114" s="387"/>
      <c r="AU114" s="388"/>
      <c r="AV114" s="389"/>
    </row>
    <row r="115" spans="2:49" ht="5.0999999999999996" customHeight="1">
      <c r="B115" s="5622"/>
      <c r="C115" s="399"/>
      <c r="D115" s="399"/>
      <c r="E115" s="399"/>
      <c r="F115" s="5631"/>
      <c r="G115" s="391"/>
      <c r="H115" s="392"/>
      <c r="I115" s="392"/>
      <c r="J115" s="392"/>
      <c r="K115" s="398"/>
      <c r="L115" s="389"/>
      <c r="M115" s="389"/>
      <c r="N115" s="389"/>
      <c r="O115" s="5631"/>
      <c r="P115" s="391"/>
      <c r="Q115" s="392"/>
      <c r="R115" s="392"/>
      <c r="S115" s="392"/>
      <c r="T115" s="398"/>
      <c r="U115" s="389"/>
      <c r="V115" s="389"/>
      <c r="W115" s="389"/>
      <c r="X115" s="5631"/>
      <c r="Y115" s="391"/>
      <c r="Z115" s="392"/>
      <c r="AA115" s="392"/>
      <c r="AB115" s="392"/>
      <c r="AC115" s="398"/>
      <c r="AD115" s="389"/>
      <c r="AE115" s="389"/>
      <c r="AF115" s="389"/>
      <c r="AG115" s="5631"/>
      <c r="AH115" s="391"/>
      <c r="AI115" s="392"/>
      <c r="AJ115" s="392"/>
      <c r="AK115" s="392"/>
      <c r="AL115" s="398"/>
      <c r="AM115" s="389"/>
      <c r="AN115" s="389"/>
      <c r="AO115" s="389"/>
      <c r="AP115" s="5631"/>
      <c r="AQ115" s="391"/>
      <c r="AR115" s="392"/>
      <c r="AS115" s="392"/>
      <c r="AT115" s="392"/>
      <c r="AU115" s="398"/>
      <c r="AV115" s="389"/>
      <c r="AW115" s="399"/>
    </row>
    <row r="116" spans="2:49" ht="9.9499999999999993" customHeight="1">
      <c r="B116" s="5623"/>
      <c r="F116" s="5632"/>
      <c r="G116" s="401"/>
      <c r="H116" s="402"/>
      <c r="I116" s="402"/>
      <c r="J116" s="402"/>
      <c r="K116" s="404"/>
      <c r="L116" s="389"/>
      <c r="M116" s="389"/>
      <c r="N116" s="389"/>
      <c r="O116" s="5632"/>
      <c r="P116" s="401"/>
      <c r="Q116" s="402"/>
      <c r="R116" s="402"/>
      <c r="S116" s="402"/>
      <c r="T116" s="404"/>
      <c r="U116" s="389"/>
      <c r="V116" s="389"/>
      <c r="W116" s="389"/>
      <c r="X116" s="5632"/>
      <c r="Y116" s="401"/>
      <c r="Z116" s="402"/>
      <c r="AA116" s="402"/>
      <c r="AB116" s="402"/>
      <c r="AC116" s="404"/>
      <c r="AD116" s="389"/>
      <c r="AE116" s="389"/>
      <c r="AF116" s="389"/>
      <c r="AG116" s="5632"/>
      <c r="AH116" s="401"/>
      <c r="AI116" s="402"/>
      <c r="AJ116" s="402"/>
      <c r="AK116" s="402"/>
      <c r="AL116" s="404"/>
      <c r="AM116" s="389"/>
      <c r="AN116" s="389"/>
      <c r="AO116" s="389"/>
      <c r="AP116" s="5632"/>
      <c r="AQ116" s="401"/>
      <c r="AR116" s="402"/>
      <c r="AS116" s="402"/>
      <c r="AT116" s="402"/>
      <c r="AU116" s="404"/>
      <c r="AV116" s="389"/>
    </row>
    <row r="117" spans="2:49" ht="5.0999999999999996" customHeight="1">
      <c r="B117" s="405"/>
      <c r="F117" s="405"/>
      <c r="G117" s="389"/>
      <c r="H117" s="406"/>
      <c r="I117" s="406"/>
      <c r="J117" s="406"/>
      <c r="K117" s="389"/>
      <c r="L117" s="389"/>
      <c r="M117" s="389"/>
      <c r="N117" s="389"/>
      <c r="O117" s="405"/>
      <c r="P117" s="389"/>
      <c r="Q117" s="406"/>
      <c r="R117" s="406"/>
      <c r="S117" s="406"/>
      <c r="T117" s="389"/>
      <c r="U117" s="389"/>
      <c r="V117" s="389"/>
      <c r="W117" s="389"/>
      <c r="X117" s="405"/>
      <c r="Y117" s="409"/>
      <c r="Z117" s="410"/>
      <c r="AA117" s="410"/>
      <c r="AB117" s="410"/>
      <c r="AC117" s="409"/>
      <c r="AD117" s="389"/>
      <c r="AE117" s="389"/>
      <c r="AF117" s="389"/>
      <c r="AG117" s="405"/>
      <c r="AH117" s="389"/>
      <c r="AI117" s="406"/>
      <c r="AJ117" s="406"/>
      <c r="AK117" s="406"/>
      <c r="AL117" s="389"/>
      <c r="AM117" s="389"/>
      <c r="AN117" s="389"/>
      <c r="AO117" s="389"/>
      <c r="AP117" s="405"/>
      <c r="AQ117" s="389"/>
      <c r="AR117" s="414"/>
      <c r="AS117" s="414"/>
      <c r="AT117" s="406"/>
      <c r="AU117" s="389"/>
      <c r="AV117" s="389"/>
    </row>
    <row r="118" spans="2:49" ht="5.0999999999999996" customHeight="1">
      <c r="B118" s="415"/>
      <c r="F118" s="406"/>
      <c r="G118" s="389"/>
      <c r="H118" s="389"/>
      <c r="I118" s="389"/>
      <c r="J118" s="389"/>
      <c r="K118" s="389"/>
      <c r="L118" s="389"/>
      <c r="M118" s="389"/>
      <c r="N118" s="389"/>
      <c r="O118" s="406"/>
      <c r="P118" s="410"/>
      <c r="Q118" s="410"/>
      <c r="R118" s="410"/>
      <c r="S118" s="410"/>
      <c r="T118" s="410"/>
      <c r="U118" s="389"/>
      <c r="V118" s="389"/>
      <c r="W118" s="389"/>
      <c r="X118" s="406"/>
      <c r="Y118" s="410"/>
      <c r="Z118" s="410"/>
      <c r="AA118" s="410"/>
      <c r="AB118" s="410"/>
      <c r="AC118" s="389"/>
      <c r="AD118" s="389"/>
      <c r="AE118" s="389"/>
      <c r="AF118" s="389"/>
      <c r="AG118" s="406"/>
      <c r="AH118" s="389"/>
      <c r="AI118" s="389"/>
      <c r="AJ118" s="389"/>
      <c r="AK118" s="389"/>
      <c r="AL118" s="416"/>
      <c r="AM118" s="389"/>
      <c r="AN118" s="389"/>
      <c r="AO118" s="389"/>
      <c r="AP118" s="406"/>
      <c r="AQ118" s="417"/>
      <c r="AR118" s="418"/>
      <c r="AS118" s="418"/>
      <c r="AT118" s="389"/>
      <c r="AU118" s="416"/>
      <c r="AV118" s="389"/>
    </row>
    <row r="119" spans="2:49" ht="5.0999999999999996" customHeight="1">
      <c r="B119" s="415"/>
      <c r="F119" s="406"/>
      <c r="G119" s="389"/>
      <c r="H119" s="389"/>
      <c r="I119" s="389"/>
      <c r="J119" s="389"/>
      <c r="K119" s="389"/>
      <c r="L119" s="389"/>
      <c r="M119" s="389"/>
      <c r="N119" s="389"/>
      <c r="O119" s="406"/>
      <c r="P119" s="410"/>
      <c r="Q119" s="410"/>
      <c r="R119" s="410"/>
      <c r="S119" s="410"/>
      <c r="T119" s="410"/>
      <c r="U119" s="389"/>
      <c r="V119" s="389"/>
      <c r="W119" s="389"/>
      <c r="X119" s="406"/>
      <c r="Y119" s="410"/>
      <c r="Z119" s="410"/>
      <c r="AA119" s="410"/>
      <c r="AB119" s="410"/>
      <c r="AC119" s="389"/>
      <c r="AD119" s="389"/>
      <c r="AE119" s="389"/>
      <c r="AF119" s="389"/>
      <c r="AG119" s="406"/>
      <c r="AH119" s="389"/>
      <c r="AI119" s="389"/>
      <c r="AJ119" s="389"/>
      <c r="AK119" s="389"/>
      <c r="AL119" s="416"/>
      <c r="AM119" s="389"/>
      <c r="AN119" s="389"/>
      <c r="AO119" s="389"/>
      <c r="AP119" s="406"/>
      <c r="AQ119" s="417"/>
      <c r="AR119" s="418"/>
      <c r="AS119" s="418"/>
      <c r="AT119" s="389"/>
      <c r="AU119" s="416"/>
      <c r="AV119" s="389"/>
    </row>
    <row r="120" spans="2:49" ht="9.9499999999999993" customHeight="1">
      <c r="B120" s="5621">
        <v>19</v>
      </c>
      <c r="F120" s="5630"/>
      <c r="G120" s="386"/>
      <c r="H120" s="387"/>
      <c r="I120" s="387"/>
      <c r="J120" s="387"/>
      <c r="K120" s="388"/>
      <c r="L120" s="389"/>
      <c r="M120" s="389"/>
      <c r="N120" s="389"/>
      <c r="O120" s="5630"/>
      <c r="P120" s="386"/>
      <c r="Q120" s="387"/>
      <c r="R120" s="387"/>
      <c r="S120" s="387"/>
      <c r="T120" s="388"/>
      <c r="U120" s="389"/>
      <c r="V120" s="389"/>
      <c r="W120" s="389"/>
      <c r="X120" s="5630"/>
      <c r="Y120" s="386"/>
      <c r="Z120" s="387"/>
      <c r="AA120" s="387"/>
      <c r="AB120" s="387"/>
      <c r="AC120" s="388"/>
      <c r="AD120" s="389"/>
      <c r="AE120" s="389"/>
      <c r="AF120" s="389"/>
      <c r="AG120" s="5630"/>
      <c r="AH120" s="386"/>
      <c r="AI120" s="387"/>
      <c r="AJ120" s="387"/>
      <c r="AK120" s="387"/>
      <c r="AL120" s="388"/>
      <c r="AM120" s="389"/>
      <c r="AN120" s="389"/>
      <c r="AO120" s="389"/>
      <c r="AP120" s="5630"/>
      <c r="AQ120" s="386"/>
      <c r="AR120" s="387"/>
      <c r="AS120" s="387"/>
      <c r="AT120" s="387"/>
      <c r="AU120" s="388"/>
      <c r="AV120" s="389"/>
    </row>
    <row r="121" spans="2:49" ht="5.0999999999999996" customHeight="1">
      <c r="B121" s="5622"/>
      <c r="C121" s="399"/>
      <c r="D121" s="399"/>
      <c r="E121" s="399"/>
      <c r="F121" s="5631"/>
      <c r="G121" s="391"/>
      <c r="H121" s="392"/>
      <c r="I121" s="392"/>
      <c r="J121" s="392"/>
      <c r="K121" s="398"/>
      <c r="L121" s="389"/>
      <c r="M121" s="389"/>
      <c r="N121" s="389"/>
      <c r="O121" s="5631"/>
      <c r="P121" s="391"/>
      <c r="Q121" s="392"/>
      <c r="R121" s="392"/>
      <c r="S121" s="392"/>
      <c r="T121" s="398"/>
      <c r="U121" s="389"/>
      <c r="V121" s="389"/>
      <c r="W121" s="389"/>
      <c r="X121" s="5631"/>
      <c r="Y121" s="391"/>
      <c r="Z121" s="392"/>
      <c r="AA121" s="392"/>
      <c r="AB121" s="392"/>
      <c r="AC121" s="398"/>
      <c r="AD121" s="389"/>
      <c r="AE121" s="389"/>
      <c r="AF121" s="389"/>
      <c r="AG121" s="5631"/>
      <c r="AH121" s="391"/>
      <c r="AI121" s="392"/>
      <c r="AJ121" s="392"/>
      <c r="AK121" s="392"/>
      <c r="AL121" s="398"/>
      <c r="AM121" s="389"/>
      <c r="AN121" s="389"/>
      <c r="AO121" s="389"/>
      <c r="AP121" s="5631"/>
      <c r="AQ121" s="391"/>
      <c r="AR121" s="392"/>
      <c r="AS121" s="392"/>
      <c r="AT121" s="392"/>
      <c r="AU121" s="398"/>
      <c r="AV121" s="389"/>
      <c r="AW121" s="399"/>
    </row>
    <row r="122" spans="2:49" ht="9.9499999999999993" customHeight="1">
      <c r="B122" s="5623"/>
      <c r="F122" s="5632"/>
      <c r="G122" s="401"/>
      <c r="H122" s="402"/>
      <c r="I122" s="402"/>
      <c r="J122" s="402"/>
      <c r="K122" s="404"/>
      <c r="L122" s="389"/>
      <c r="M122" s="389"/>
      <c r="N122" s="389"/>
      <c r="O122" s="5632"/>
      <c r="P122" s="401"/>
      <c r="Q122" s="402"/>
      <c r="R122" s="402"/>
      <c r="S122" s="402"/>
      <c r="T122" s="404"/>
      <c r="U122" s="389"/>
      <c r="V122" s="389"/>
      <c r="W122" s="389"/>
      <c r="X122" s="5632"/>
      <c r="Y122" s="401"/>
      <c r="Z122" s="402"/>
      <c r="AA122" s="402"/>
      <c r="AB122" s="402"/>
      <c r="AC122" s="404"/>
      <c r="AD122" s="389"/>
      <c r="AE122" s="389"/>
      <c r="AF122" s="389"/>
      <c r="AG122" s="5632"/>
      <c r="AH122" s="401"/>
      <c r="AI122" s="402"/>
      <c r="AJ122" s="402"/>
      <c r="AK122" s="402"/>
      <c r="AL122" s="404"/>
      <c r="AM122" s="389"/>
      <c r="AN122" s="389"/>
      <c r="AO122" s="389"/>
      <c r="AP122" s="5632"/>
      <c r="AQ122" s="401"/>
      <c r="AR122" s="402"/>
      <c r="AS122" s="402"/>
      <c r="AT122" s="402"/>
      <c r="AU122" s="404"/>
      <c r="AV122" s="389"/>
    </row>
    <row r="123" spans="2:49" ht="5.0999999999999996" customHeight="1">
      <c r="B123" s="405"/>
      <c r="F123" s="405"/>
      <c r="G123" s="389"/>
      <c r="H123" s="406"/>
      <c r="I123" s="406"/>
      <c r="J123" s="406"/>
      <c r="K123" s="389"/>
      <c r="L123" s="389"/>
      <c r="M123" s="389"/>
      <c r="N123" s="389"/>
      <c r="O123" s="405"/>
      <c r="P123" s="389"/>
      <c r="Q123" s="406"/>
      <c r="R123" s="406"/>
      <c r="S123" s="406"/>
      <c r="T123" s="389"/>
      <c r="U123" s="389"/>
      <c r="V123" s="389"/>
      <c r="W123" s="389"/>
      <c r="X123" s="405"/>
      <c r="Y123" s="409"/>
      <c r="Z123" s="410"/>
      <c r="AA123" s="410"/>
      <c r="AB123" s="410"/>
      <c r="AC123" s="409"/>
      <c r="AD123" s="389"/>
      <c r="AE123" s="389"/>
      <c r="AF123" s="389"/>
      <c r="AG123" s="405"/>
      <c r="AH123" s="389"/>
      <c r="AI123" s="406"/>
      <c r="AJ123" s="406"/>
      <c r="AK123" s="406"/>
      <c r="AL123" s="389"/>
      <c r="AM123" s="389"/>
      <c r="AN123" s="389"/>
      <c r="AO123" s="389"/>
      <c r="AP123" s="405"/>
      <c r="AQ123" s="389"/>
      <c r="AR123" s="414"/>
      <c r="AS123" s="414"/>
      <c r="AT123" s="406"/>
      <c r="AU123" s="389"/>
      <c r="AV123" s="389"/>
    </row>
    <row r="124" spans="2:49" ht="5.0999999999999996" customHeight="1">
      <c r="B124" s="415"/>
      <c r="F124" s="406"/>
      <c r="G124" s="389"/>
      <c r="H124" s="389"/>
      <c r="I124" s="389"/>
      <c r="J124" s="389"/>
      <c r="K124" s="389"/>
      <c r="L124" s="389"/>
      <c r="M124" s="389"/>
      <c r="N124" s="389"/>
      <c r="O124" s="406"/>
      <c r="P124" s="410"/>
      <c r="Q124" s="410"/>
      <c r="R124" s="410"/>
      <c r="S124" s="410"/>
      <c r="T124" s="410"/>
      <c r="U124" s="389"/>
      <c r="V124" s="389"/>
      <c r="W124" s="389"/>
      <c r="X124" s="406"/>
      <c r="Y124" s="410"/>
      <c r="Z124" s="410"/>
      <c r="AA124" s="410"/>
      <c r="AB124" s="410"/>
      <c r="AC124" s="389"/>
      <c r="AD124" s="389"/>
      <c r="AE124" s="389"/>
      <c r="AF124" s="389"/>
      <c r="AG124" s="406"/>
      <c r="AH124" s="389"/>
      <c r="AI124" s="389"/>
      <c r="AJ124" s="389"/>
      <c r="AK124" s="389"/>
      <c r="AL124" s="416"/>
      <c r="AM124" s="389"/>
      <c r="AN124" s="389"/>
      <c r="AO124" s="389"/>
      <c r="AP124" s="406"/>
      <c r="AQ124" s="417"/>
      <c r="AR124" s="418"/>
      <c r="AS124" s="418"/>
      <c r="AT124" s="389"/>
      <c r="AU124" s="416"/>
      <c r="AV124" s="389"/>
    </row>
    <row r="125" spans="2:49" ht="5.0999999999999996" customHeight="1">
      <c r="B125" s="415"/>
      <c r="F125" s="406"/>
      <c r="G125" s="389"/>
      <c r="H125" s="389"/>
      <c r="I125" s="389"/>
      <c r="J125" s="389"/>
      <c r="K125" s="389"/>
      <c r="L125" s="389"/>
      <c r="M125" s="389"/>
      <c r="N125" s="389"/>
      <c r="O125" s="406"/>
      <c r="P125" s="410"/>
      <c r="Q125" s="410"/>
      <c r="R125" s="410"/>
      <c r="S125" s="410"/>
      <c r="T125" s="410"/>
      <c r="U125" s="389"/>
      <c r="V125" s="389"/>
      <c r="W125" s="389"/>
      <c r="X125" s="406"/>
      <c r="Y125" s="410"/>
      <c r="Z125" s="410"/>
      <c r="AA125" s="410"/>
      <c r="AB125" s="410"/>
      <c r="AC125" s="389"/>
      <c r="AD125" s="389"/>
      <c r="AE125" s="389"/>
      <c r="AF125" s="389"/>
      <c r="AG125" s="406"/>
      <c r="AH125" s="389"/>
      <c r="AI125" s="389"/>
      <c r="AJ125" s="389"/>
      <c r="AK125" s="389"/>
      <c r="AL125" s="416"/>
      <c r="AM125" s="389"/>
      <c r="AN125" s="389"/>
      <c r="AO125" s="389"/>
      <c r="AP125" s="406"/>
      <c r="AQ125" s="417"/>
      <c r="AR125" s="418"/>
      <c r="AS125" s="418"/>
      <c r="AT125" s="389"/>
      <c r="AU125" s="416"/>
      <c r="AV125" s="389"/>
    </row>
    <row r="126" spans="2:49" ht="9.9499999999999993" customHeight="1">
      <c r="B126" s="5621">
        <v>20</v>
      </c>
      <c r="F126" s="5630"/>
      <c r="G126" s="386"/>
      <c r="H126" s="387"/>
      <c r="I126" s="387"/>
      <c r="J126" s="387"/>
      <c r="K126" s="388"/>
      <c r="L126" s="389"/>
      <c r="M126" s="389"/>
      <c r="N126" s="389"/>
      <c r="O126" s="5630"/>
      <c r="P126" s="386"/>
      <c r="Q126" s="387"/>
      <c r="R126" s="387"/>
      <c r="S126" s="387"/>
      <c r="T126" s="388"/>
      <c r="U126" s="389"/>
      <c r="V126" s="389"/>
      <c r="W126" s="389"/>
      <c r="X126" s="5630"/>
      <c r="Y126" s="386"/>
      <c r="Z126" s="387"/>
      <c r="AA126" s="387"/>
      <c r="AB126" s="387"/>
      <c r="AC126" s="388"/>
      <c r="AD126" s="389"/>
      <c r="AE126" s="389"/>
      <c r="AF126" s="389"/>
      <c r="AG126" s="5630"/>
      <c r="AH126" s="386"/>
      <c r="AI126" s="387"/>
      <c r="AJ126" s="387"/>
      <c r="AK126" s="387"/>
      <c r="AL126" s="388"/>
      <c r="AM126" s="389"/>
      <c r="AN126" s="389"/>
      <c r="AO126" s="389"/>
      <c r="AP126" s="5630"/>
      <c r="AQ126" s="386"/>
      <c r="AR126" s="387"/>
      <c r="AS126" s="387"/>
      <c r="AT126" s="387"/>
      <c r="AU126" s="388"/>
      <c r="AV126" s="389"/>
    </row>
    <row r="127" spans="2:49" ht="5.0999999999999996" customHeight="1">
      <c r="B127" s="5622"/>
      <c r="C127" s="399"/>
      <c r="D127" s="399"/>
      <c r="E127" s="399"/>
      <c r="F127" s="5631"/>
      <c r="G127" s="391"/>
      <c r="H127" s="392"/>
      <c r="I127" s="392"/>
      <c r="J127" s="392"/>
      <c r="K127" s="398"/>
      <c r="L127" s="389"/>
      <c r="M127" s="389"/>
      <c r="N127" s="389"/>
      <c r="O127" s="5631"/>
      <c r="P127" s="391"/>
      <c r="Q127" s="392"/>
      <c r="R127" s="392"/>
      <c r="S127" s="392"/>
      <c r="T127" s="398"/>
      <c r="U127" s="389"/>
      <c r="V127" s="389"/>
      <c r="W127" s="389"/>
      <c r="X127" s="5631"/>
      <c r="Y127" s="391"/>
      <c r="Z127" s="392"/>
      <c r="AA127" s="392"/>
      <c r="AB127" s="392"/>
      <c r="AC127" s="398"/>
      <c r="AD127" s="389"/>
      <c r="AE127" s="389"/>
      <c r="AF127" s="389"/>
      <c r="AG127" s="5631"/>
      <c r="AH127" s="391"/>
      <c r="AI127" s="392"/>
      <c r="AJ127" s="392"/>
      <c r="AK127" s="392"/>
      <c r="AL127" s="398"/>
      <c r="AM127" s="389"/>
      <c r="AN127" s="389"/>
      <c r="AO127" s="389"/>
      <c r="AP127" s="5631"/>
      <c r="AQ127" s="391"/>
      <c r="AR127" s="392"/>
      <c r="AS127" s="392"/>
      <c r="AT127" s="392"/>
      <c r="AU127" s="398"/>
      <c r="AV127" s="389"/>
      <c r="AW127" s="399"/>
    </row>
    <row r="128" spans="2:49" ht="9.9499999999999993" customHeight="1">
      <c r="B128" s="5623"/>
      <c r="F128" s="5632"/>
      <c r="G128" s="401"/>
      <c r="H128" s="402"/>
      <c r="I128" s="402"/>
      <c r="J128" s="402"/>
      <c r="K128" s="404"/>
      <c r="L128" s="389"/>
      <c r="M128" s="389"/>
      <c r="N128" s="389"/>
      <c r="O128" s="5632"/>
      <c r="P128" s="401"/>
      <c r="Q128" s="402"/>
      <c r="R128" s="402"/>
      <c r="S128" s="402"/>
      <c r="T128" s="404"/>
      <c r="U128" s="389"/>
      <c r="V128" s="389"/>
      <c r="W128" s="389"/>
      <c r="X128" s="5632"/>
      <c r="Y128" s="401"/>
      <c r="Z128" s="402"/>
      <c r="AA128" s="402"/>
      <c r="AB128" s="402"/>
      <c r="AC128" s="404"/>
      <c r="AD128" s="389"/>
      <c r="AE128" s="389"/>
      <c r="AF128" s="389"/>
      <c r="AG128" s="5632"/>
      <c r="AH128" s="401"/>
      <c r="AI128" s="402"/>
      <c r="AJ128" s="402"/>
      <c r="AK128" s="402"/>
      <c r="AL128" s="404"/>
      <c r="AM128" s="389"/>
      <c r="AN128" s="389"/>
      <c r="AO128" s="389"/>
      <c r="AP128" s="5632"/>
      <c r="AQ128" s="401"/>
      <c r="AR128" s="402"/>
      <c r="AS128" s="402"/>
      <c r="AT128" s="402"/>
      <c r="AU128" s="404"/>
      <c r="AV128" s="389"/>
    </row>
    <row r="129" spans="2:49" ht="5.0999999999999996" customHeight="1">
      <c r="B129" s="405"/>
      <c r="F129" s="405"/>
      <c r="G129" s="389"/>
      <c r="H129" s="406"/>
      <c r="I129" s="406"/>
      <c r="J129" s="406"/>
      <c r="K129" s="389"/>
      <c r="L129" s="389"/>
      <c r="M129" s="389"/>
      <c r="N129" s="389"/>
      <c r="O129" s="405"/>
      <c r="P129" s="389"/>
      <c r="Q129" s="406"/>
      <c r="R129" s="406"/>
      <c r="S129" s="406"/>
      <c r="T129" s="389"/>
      <c r="U129" s="389"/>
      <c r="V129" s="389"/>
      <c r="W129" s="389"/>
      <c r="X129" s="405"/>
      <c r="Y129" s="409"/>
      <c r="Z129" s="410"/>
      <c r="AA129" s="410"/>
      <c r="AB129" s="410"/>
      <c r="AC129" s="409"/>
      <c r="AD129" s="389"/>
      <c r="AE129" s="389"/>
      <c r="AF129" s="389"/>
      <c r="AG129" s="405"/>
      <c r="AH129" s="389"/>
      <c r="AI129" s="406"/>
      <c r="AJ129" s="406"/>
      <c r="AK129" s="406"/>
      <c r="AL129" s="389"/>
      <c r="AM129" s="389"/>
      <c r="AN129" s="389"/>
      <c r="AO129" s="389"/>
      <c r="AP129" s="405"/>
      <c r="AQ129" s="389"/>
      <c r="AR129" s="414"/>
      <c r="AS129" s="414"/>
      <c r="AT129" s="406"/>
      <c r="AU129" s="389"/>
      <c r="AV129" s="389"/>
    </row>
    <row r="130" spans="2:49" ht="5.0999999999999996" customHeight="1">
      <c r="B130" s="415"/>
      <c r="F130" s="406"/>
      <c r="G130" s="389"/>
      <c r="H130" s="389"/>
      <c r="I130" s="389"/>
      <c r="J130" s="389"/>
      <c r="K130" s="389"/>
      <c r="L130" s="389"/>
      <c r="M130" s="389"/>
      <c r="N130" s="389"/>
      <c r="O130" s="406"/>
      <c r="P130" s="410"/>
      <c r="Q130" s="410"/>
      <c r="R130" s="410"/>
      <c r="S130" s="410"/>
      <c r="T130" s="410"/>
      <c r="U130" s="389"/>
      <c r="V130" s="389"/>
      <c r="W130" s="389"/>
      <c r="X130" s="406"/>
      <c r="Y130" s="410"/>
      <c r="Z130" s="410"/>
      <c r="AA130" s="410"/>
      <c r="AB130" s="410"/>
      <c r="AC130" s="389"/>
      <c r="AD130" s="389"/>
      <c r="AE130" s="389"/>
      <c r="AF130" s="389"/>
      <c r="AG130" s="406"/>
      <c r="AH130" s="389"/>
      <c r="AI130" s="389"/>
      <c r="AJ130" s="389"/>
      <c r="AK130" s="389"/>
      <c r="AL130" s="416"/>
      <c r="AM130" s="389"/>
      <c r="AN130" s="389"/>
      <c r="AO130" s="389"/>
      <c r="AP130" s="406"/>
      <c r="AQ130" s="417"/>
      <c r="AR130" s="418"/>
      <c r="AS130" s="418"/>
      <c r="AT130" s="389"/>
      <c r="AU130" s="416"/>
      <c r="AV130" s="389"/>
    </row>
    <row r="131" spans="2:49" ht="5.0999999999999996" customHeight="1">
      <c r="B131" s="415"/>
      <c r="F131" s="406"/>
      <c r="G131" s="389"/>
      <c r="H131" s="389"/>
      <c r="I131" s="389"/>
      <c r="J131" s="389"/>
      <c r="K131" s="389"/>
      <c r="L131" s="389"/>
      <c r="M131" s="389"/>
      <c r="N131" s="389"/>
      <c r="O131" s="406"/>
      <c r="P131" s="410"/>
      <c r="Q131" s="410"/>
      <c r="R131" s="410"/>
      <c r="S131" s="410"/>
      <c r="T131" s="410"/>
      <c r="U131" s="389"/>
      <c r="V131" s="389"/>
      <c r="W131" s="389"/>
      <c r="X131" s="406"/>
      <c r="Y131" s="410"/>
      <c r="Z131" s="410"/>
      <c r="AA131" s="410"/>
      <c r="AB131" s="410"/>
      <c r="AC131" s="389"/>
      <c r="AD131" s="389"/>
      <c r="AE131" s="389"/>
      <c r="AF131" s="389"/>
      <c r="AG131" s="406"/>
      <c r="AH131" s="389"/>
      <c r="AI131" s="389"/>
      <c r="AJ131" s="389"/>
      <c r="AK131" s="389"/>
      <c r="AL131" s="416"/>
      <c r="AM131" s="389"/>
      <c r="AN131" s="389"/>
      <c r="AO131" s="389"/>
      <c r="AP131" s="406"/>
      <c r="AQ131" s="417"/>
      <c r="AR131" s="418"/>
      <c r="AS131" s="418"/>
      <c r="AT131" s="389"/>
      <c r="AU131" s="416"/>
      <c r="AV131" s="389"/>
    </row>
    <row r="132" spans="2:49" ht="9.9499999999999993" customHeight="1">
      <c r="B132" s="5621">
        <v>21</v>
      </c>
      <c r="F132" s="5630"/>
      <c r="G132" s="386"/>
      <c r="H132" s="387"/>
      <c r="I132" s="387"/>
      <c r="J132" s="387"/>
      <c r="K132" s="388"/>
      <c r="L132" s="389"/>
      <c r="M132" s="389"/>
      <c r="N132" s="389"/>
      <c r="O132" s="5630"/>
      <c r="P132" s="386"/>
      <c r="Q132" s="387"/>
      <c r="R132" s="387"/>
      <c r="S132" s="387"/>
      <c r="T132" s="388"/>
      <c r="U132" s="389"/>
      <c r="V132" s="389"/>
      <c r="W132" s="389"/>
      <c r="X132" s="5630"/>
      <c r="Y132" s="386"/>
      <c r="Z132" s="387"/>
      <c r="AA132" s="387"/>
      <c r="AB132" s="387"/>
      <c r="AC132" s="388"/>
      <c r="AD132" s="389"/>
      <c r="AE132" s="389"/>
      <c r="AF132" s="389"/>
      <c r="AG132" s="5630"/>
      <c r="AH132" s="386"/>
      <c r="AI132" s="387"/>
      <c r="AJ132" s="387"/>
      <c r="AK132" s="387"/>
      <c r="AL132" s="388"/>
      <c r="AM132" s="389"/>
      <c r="AN132" s="389"/>
      <c r="AO132" s="389"/>
      <c r="AP132" s="5630"/>
      <c r="AQ132" s="386"/>
      <c r="AR132" s="387"/>
      <c r="AS132" s="387"/>
      <c r="AT132" s="387"/>
      <c r="AU132" s="388"/>
      <c r="AV132" s="389"/>
    </row>
    <row r="133" spans="2:49" ht="5.0999999999999996" customHeight="1">
      <c r="B133" s="5622"/>
      <c r="C133" s="399"/>
      <c r="D133" s="399"/>
      <c r="E133" s="399"/>
      <c r="F133" s="5631"/>
      <c r="G133" s="391"/>
      <c r="H133" s="392"/>
      <c r="I133" s="392"/>
      <c r="J133" s="392"/>
      <c r="K133" s="398"/>
      <c r="L133" s="389"/>
      <c r="M133" s="389"/>
      <c r="N133" s="389"/>
      <c r="O133" s="5631"/>
      <c r="P133" s="391"/>
      <c r="Q133" s="392"/>
      <c r="R133" s="392"/>
      <c r="S133" s="392"/>
      <c r="T133" s="398"/>
      <c r="U133" s="389"/>
      <c r="V133" s="389"/>
      <c r="W133" s="389"/>
      <c r="X133" s="5631"/>
      <c r="Y133" s="391"/>
      <c r="Z133" s="392"/>
      <c r="AA133" s="392"/>
      <c r="AB133" s="392"/>
      <c r="AC133" s="398"/>
      <c r="AD133" s="389"/>
      <c r="AE133" s="389"/>
      <c r="AF133" s="389"/>
      <c r="AG133" s="5631"/>
      <c r="AH133" s="391"/>
      <c r="AI133" s="392"/>
      <c r="AJ133" s="392"/>
      <c r="AK133" s="392"/>
      <c r="AL133" s="398"/>
      <c r="AM133" s="389"/>
      <c r="AN133" s="389"/>
      <c r="AO133" s="389"/>
      <c r="AP133" s="5631"/>
      <c r="AQ133" s="391"/>
      <c r="AR133" s="392"/>
      <c r="AS133" s="392"/>
      <c r="AT133" s="392"/>
      <c r="AU133" s="398"/>
      <c r="AV133" s="389"/>
      <c r="AW133" s="399"/>
    </row>
    <row r="134" spans="2:49" ht="9.9499999999999993" customHeight="1">
      <c r="B134" s="5623"/>
      <c r="F134" s="5632"/>
      <c r="G134" s="401"/>
      <c r="H134" s="402"/>
      <c r="I134" s="402"/>
      <c r="J134" s="402"/>
      <c r="K134" s="404"/>
      <c r="L134" s="389"/>
      <c r="M134" s="389"/>
      <c r="N134" s="389"/>
      <c r="O134" s="5632"/>
      <c r="P134" s="401"/>
      <c r="Q134" s="402"/>
      <c r="R134" s="402"/>
      <c r="S134" s="402"/>
      <c r="T134" s="404"/>
      <c r="U134" s="389"/>
      <c r="V134" s="389"/>
      <c r="W134" s="389"/>
      <c r="X134" s="5632"/>
      <c r="Y134" s="401"/>
      <c r="Z134" s="402"/>
      <c r="AA134" s="402"/>
      <c r="AB134" s="402"/>
      <c r="AC134" s="404"/>
      <c r="AD134" s="389"/>
      <c r="AE134" s="389"/>
      <c r="AF134" s="389"/>
      <c r="AG134" s="5632"/>
      <c r="AH134" s="401"/>
      <c r="AI134" s="402"/>
      <c r="AJ134" s="402"/>
      <c r="AK134" s="402"/>
      <c r="AL134" s="404"/>
      <c r="AM134" s="389"/>
      <c r="AN134" s="389"/>
      <c r="AO134" s="389"/>
      <c r="AP134" s="5632"/>
      <c r="AQ134" s="401"/>
      <c r="AR134" s="402"/>
      <c r="AS134" s="402"/>
      <c r="AT134" s="402"/>
      <c r="AU134" s="404"/>
      <c r="AV134" s="389"/>
    </row>
    <row r="135" spans="2:49" ht="5.0999999999999996" customHeight="1">
      <c r="B135" s="405"/>
      <c r="F135" s="405"/>
      <c r="G135" s="389"/>
      <c r="H135" s="406"/>
      <c r="I135" s="406"/>
      <c r="J135" s="406"/>
      <c r="K135" s="389"/>
      <c r="L135" s="389"/>
      <c r="M135" s="389"/>
      <c r="N135" s="389"/>
      <c r="O135" s="405"/>
      <c r="P135" s="389"/>
      <c r="Q135" s="406"/>
      <c r="R135" s="406"/>
      <c r="S135" s="406"/>
      <c r="T135" s="389"/>
      <c r="U135" s="389"/>
      <c r="V135" s="389"/>
      <c r="W135" s="389"/>
      <c r="X135" s="405"/>
      <c r="Y135" s="409"/>
      <c r="Z135" s="410"/>
      <c r="AA135" s="410"/>
      <c r="AB135" s="410"/>
      <c r="AC135" s="409"/>
      <c r="AD135" s="389"/>
      <c r="AE135" s="389"/>
      <c r="AF135" s="389"/>
      <c r="AG135" s="405"/>
      <c r="AH135" s="389"/>
      <c r="AI135" s="406"/>
      <c r="AJ135" s="406"/>
      <c r="AK135" s="406"/>
      <c r="AL135" s="389"/>
      <c r="AM135" s="389"/>
      <c r="AN135" s="389"/>
      <c r="AO135" s="389"/>
      <c r="AP135" s="405"/>
      <c r="AQ135" s="389"/>
      <c r="AR135" s="414"/>
      <c r="AS135" s="414"/>
      <c r="AT135" s="406"/>
      <c r="AU135" s="389"/>
      <c r="AV135" s="389"/>
    </row>
    <row r="136" spans="2:49" ht="5.0999999999999996" customHeight="1">
      <c r="B136" s="415"/>
      <c r="F136" s="406"/>
      <c r="G136" s="389"/>
      <c r="H136" s="389"/>
      <c r="I136" s="389"/>
      <c r="J136" s="389"/>
      <c r="K136" s="389"/>
      <c r="L136" s="389"/>
      <c r="M136" s="389"/>
      <c r="N136" s="389"/>
      <c r="O136" s="406"/>
      <c r="P136" s="410"/>
      <c r="Q136" s="410"/>
      <c r="R136" s="410"/>
      <c r="S136" s="410"/>
      <c r="T136" s="410"/>
      <c r="U136" s="389"/>
      <c r="V136" s="389"/>
      <c r="W136" s="389"/>
      <c r="X136" s="406"/>
      <c r="Y136" s="410"/>
      <c r="Z136" s="410"/>
      <c r="AA136" s="410"/>
      <c r="AB136" s="410"/>
      <c r="AC136" s="389"/>
      <c r="AD136" s="389"/>
      <c r="AE136" s="389"/>
      <c r="AF136" s="389"/>
      <c r="AG136" s="406"/>
      <c r="AH136" s="389"/>
      <c r="AI136" s="389"/>
      <c r="AJ136" s="389"/>
      <c r="AK136" s="389"/>
      <c r="AL136" s="416"/>
      <c r="AM136" s="389"/>
      <c r="AN136" s="389"/>
      <c r="AO136" s="389"/>
      <c r="AP136" s="406"/>
      <c r="AQ136" s="417"/>
      <c r="AR136" s="418"/>
      <c r="AS136" s="418"/>
      <c r="AT136" s="389"/>
      <c r="AU136" s="416"/>
      <c r="AV136" s="389"/>
    </row>
    <row r="137" spans="2:49" ht="5.0999999999999996" customHeight="1">
      <c r="B137" s="415"/>
      <c r="F137" s="406"/>
      <c r="G137" s="389"/>
      <c r="H137" s="389"/>
      <c r="I137" s="389"/>
      <c r="J137" s="389"/>
      <c r="K137" s="389"/>
      <c r="L137" s="389"/>
      <c r="M137" s="389"/>
      <c r="N137" s="389"/>
      <c r="O137" s="406"/>
      <c r="P137" s="410"/>
      <c r="Q137" s="410"/>
      <c r="R137" s="410"/>
      <c r="S137" s="410"/>
      <c r="T137" s="410"/>
      <c r="U137" s="389"/>
      <c r="V137" s="389"/>
      <c r="W137" s="389"/>
      <c r="X137" s="406"/>
      <c r="Y137" s="410"/>
      <c r="Z137" s="410"/>
      <c r="AA137" s="410"/>
      <c r="AB137" s="410"/>
      <c r="AC137" s="389"/>
      <c r="AD137" s="389"/>
      <c r="AE137" s="389"/>
      <c r="AF137" s="389"/>
      <c r="AG137" s="406"/>
      <c r="AH137" s="389"/>
      <c r="AI137" s="389"/>
      <c r="AJ137" s="389"/>
      <c r="AK137" s="389"/>
      <c r="AL137" s="416"/>
      <c r="AM137" s="389"/>
      <c r="AN137" s="389"/>
      <c r="AO137" s="389"/>
      <c r="AP137" s="406"/>
      <c r="AQ137" s="417"/>
      <c r="AR137" s="418"/>
      <c r="AS137" s="418"/>
      <c r="AT137" s="389"/>
      <c r="AU137" s="416"/>
      <c r="AV137" s="389"/>
    </row>
    <row r="138" spans="2:49" ht="9.9499999999999993" customHeight="1">
      <c r="B138" s="5621">
        <v>22</v>
      </c>
      <c r="F138" s="5630"/>
      <c r="G138" s="386"/>
      <c r="H138" s="387"/>
      <c r="I138" s="387"/>
      <c r="J138" s="387"/>
      <c r="K138" s="388"/>
      <c r="L138" s="389"/>
      <c r="M138" s="389"/>
      <c r="N138" s="389"/>
      <c r="O138" s="5630"/>
      <c r="P138" s="386"/>
      <c r="Q138" s="387"/>
      <c r="R138" s="387"/>
      <c r="S138" s="387"/>
      <c r="T138" s="388"/>
      <c r="U138" s="389"/>
      <c r="V138" s="389"/>
      <c r="W138" s="389"/>
      <c r="X138" s="5630"/>
      <c r="Y138" s="386"/>
      <c r="Z138" s="387"/>
      <c r="AA138" s="387"/>
      <c r="AB138" s="387"/>
      <c r="AC138" s="388"/>
      <c r="AD138" s="389"/>
      <c r="AE138" s="389"/>
      <c r="AF138" s="389"/>
      <c r="AG138" s="5630"/>
      <c r="AH138" s="386"/>
      <c r="AI138" s="387"/>
      <c r="AJ138" s="387"/>
      <c r="AK138" s="387"/>
      <c r="AL138" s="388"/>
      <c r="AM138" s="389"/>
      <c r="AN138" s="389"/>
      <c r="AO138" s="389"/>
      <c r="AP138" s="5630"/>
      <c r="AQ138" s="386"/>
      <c r="AR138" s="387"/>
      <c r="AS138" s="387"/>
      <c r="AT138" s="387"/>
      <c r="AU138" s="388"/>
      <c r="AV138" s="389"/>
    </row>
    <row r="139" spans="2:49" ht="5.0999999999999996" customHeight="1">
      <c r="B139" s="5622"/>
      <c r="C139" s="399"/>
      <c r="D139" s="399"/>
      <c r="E139" s="399"/>
      <c r="F139" s="5631"/>
      <c r="G139" s="391"/>
      <c r="H139" s="392"/>
      <c r="I139" s="392"/>
      <c r="J139" s="392"/>
      <c r="K139" s="398"/>
      <c r="L139" s="389"/>
      <c r="M139" s="389"/>
      <c r="N139" s="389"/>
      <c r="O139" s="5631"/>
      <c r="P139" s="391"/>
      <c r="Q139" s="392"/>
      <c r="R139" s="392"/>
      <c r="S139" s="392"/>
      <c r="T139" s="398"/>
      <c r="U139" s="389"/>
      <c r="V139" s="389"/>
      <c r="W139" s="389"/>
      <c r="X139" s="5631"/>
      <c r="Y139" s="391"/>
      <c r="Z139" s="392"/>
      <c r="AA139" s="392"/>
      <c r="AB139" s="392"/>
      <c r="AC139" s="398"/>
      <c r="AD139" s="389"/>
      <c r="AE139" s="389"/>
      <c r="AF139" s="389"/>
      <c r="AG139" s="5631"/>
      <c r="AH139" s="391"/>
      <c r="AI139" s="392"/>
      <c r="AJ139" s="392"/>
      <c r="AK139" s="392"/>
      <c r="AL139" s="398"/>
      <c r="AM139" s="389"/>
      <c r="AN139" s="389"/>
      <c r="AO139" s="389"/>
      <c r="AP139" s="5631"/>
      <c r="AQ139" s="391"/>
      <c r="AR139" s="392"/>
      <c r="AS139" s="392"/>
      <c r="AT139" s="392"/>
      <c r="AU139" s="398"/>
      <c r="AV139" s="389"/>
      <c r="AW139" s="399"/>
    </row>
    <row r="140" spans="2:49" ht="9.9499999999999993" customHeight="1">
      <c r="B140" s="5623"/>
      <c r="F140" s="5632"/>
      <c r="G140" s="401"/>
      <c r="H140" s="402"/>
      <c r="I140" s="402"/>
      <c r="J140" s="402"/>
      <c r="K140" s="404"/>
      <c r="L140" s="389"/>
      <c r="M140" s="389"/>
      <c r="N140" s="389"/>
      <c r="O140" s="5632"/>
      <c r="P140" s="401"/>
      <c r="Q140" s="402"/>
      <c r="R140" s="402"/>
      <c r="S140" s="402"/>
      <c r="T140" s="404"/>
      <c r="U140" s="389"/>
      <c r="V140" s="389"/>
      <c r="W140" s="389"/>
      <c r="X140" s="5632"/>
      <c r="Y140" s="401"/>
      <c r="Z140" s="402"/>
      <c r="AA140" s="402"/>
      <c r="AB140" s="402"/>
      <c r="AC140" s="404"/>
      <c r="AD140" s="389"/>
      <c r="AE140" s="389"/>
      <c r="AF140" s="389"/>
      <c r="AG140" s="5632"/>
      <c r="AH140" s="401"/>
      <c r="AI140" s="402"/>
      <c r="AJ140" s="402"/>
      <c r="AK140" s="402"/>
      <c r="AL140" s="404"/>
      <c r="AM140" s="389"/>
      <c r="AN140" s="389"/>
      <c r="AO140" s="389"/>
      <c r="AP140" s="5632"/>
      <c r="AQ140" s="401"/>
      <c r="AR140" s="402"/>
      <c r="AS140" s="402"/>
      <c r="AT140" s="402"/>
      <c r="AU140" s="404"/>
      <c r="AV140" s="389"/>
    </row>
    <row r="141" spans="2:49" ht="5.0999999999999996" customHeight="1">
      <c r="B141" s="405"/>
      <c r="F141" s="405"/>
      <c r="G141" s="389"/>
      <c r="H141" s="406"/>
      <c r="I141" s="406"/>
      <c r="J141" s="406"/>
      <c r="K141" s="389"/>
      <c r="L141" s="389"/>
      <c r="M141" s="389"/>
      <c r="N141" s="389"/>
      <c r="O141" s="405"/>
      <c r="P141" s="389"/>
      <c r="Q141" s="406"/>
      <c r="R141" s="406"/>
      <c r="S141" s="406"/>
      <c r="T141" s="389"/>
      <c r="U141" s="389"/>
      <c r="V141" s="389"/>
      <c r="W141" s="389"/>
      <c r="X141" s="405"/>
      <c r="Y141" s="409"/>
      <c r="Z141" s="410"/>
      <c r="AA141" s="410"/>
      <c r="AB141" s="410"/>
      <c r="AC141" s="409"/>
      <c r="AD141" s="389"/>
      <c r="AE141" s="389"/>
      <c r="AF141" s="389"/>
      <c r="AG141" s="405"/>
      <c r="AH141" s="389"/>
      <c r="AI141" s="406"/>
      <c r="AJ141" s="406"/>
      <c r="AK141" s="406"/>
      <c r="AL141" s="389"/>
      <c r="AM141" s="389"/>
      <c r="AN141" s="389"/>
      <c r="AO141" s="389"/>
      <c r="AP141" s="405"/>
      <c r="AQ141" s="389"/>
      <c r="AR141" s="414"/>
      <c r="AS141" s="414"/>
      <c r="AT141" s="406"/>
      <c r="AU141" s="389"/>
      <c r="AV141" s="389"/>
    </row>
    <row r="142" spans="2:49" ht="5.0999999999999996" customHeight="1">
      <c r="B142" s="415"/>
      <c r="F142" s="406"/>
      <c r="G142" s="389"/>
      <c r="H142" s="389"/>
      <c r="I142" s="389"/>
      <c r="J142" s="389"/>
      <c r="K142" s="389"/>
      <c r="L142" s="389"/>
      <c r="M142" s="389"/>
      <c r="N142" s="389"/>
      <c r="O142" s="406"/>
      <c r="P142" s="410"/>
      <c r="Q142" s="410"/>
      <c r="R142" s="410"/>
      <c r="S142" s="410"/>
      <c r="T142" s="410"/>
      <c r="U142" s="389"/>
      <c r="V142" s="389"/>
      <c r="W142" s="389"/>
      <c r="X142" s="406"/>
      <c r="Y142" s="410"/>
      <c r="Z142" s="410"/>
      <c r="AA142" s="410"/>
      <c r="AB142" s="410"/>
      <c r="AC142" s="389"/>
      <c r="AD142" s="389"/>
      <c r="AE142" s="389"/>
      <c r="AF142" s="389"/>
      <c r="AG142" s="406"/>
      <c r="AH142" s="389"/>
      <c r="AI142" s="389"/>
      <c r="AJ142" s="389"/>
      <c r="AK142" s="389"/>
      <c r="AL142" s="416"/>
      <c r="AM142" s="389"/>
      <c r="AN142" s="389"/>
      <c r="AO142" s="389"/>
      <c r="AP142" s="406"/>
      <c r="AQ142" s="417"/>
      <c r="AR142" s="418"/>
      <c r="AS142" s="418"/>
      <c r="AT142" s="389"/>
      <c r="AU142" s="416"/>
      <c r="AV142" s="389"/>
    </row>
    <row r="143" spans="2:49" ht="5.0999999999999996" customHeight="1">
      <c r="B143" s="415"/>
      <c r="F143" s="406"/>
      <c r="G143" s="389"/>
      <c r="H143" s="389"/>
      <c r="I143" s="389"/>
      <c r="J143" s="389"/>
      <c r="K143" s="389"/>
      <c r="L143" s="389"/>
      <c r="M143" s="389"/>
      <c r="N143" s="389"/>
      <c r="O143" s="406"/>
      <c r="P143" s="410"/>
      <c r="Q143" s="410"/>
      <c r="R143" s="410"/>
      <c r="S143" s="410"/>
      <c r="T143" s="410"/>
      <c r="U143" s="389"/>
      <c r="V143" s="389"/>
      <c r="W143" s="389"/>
      <c r="X143" s="406"/>
      <c r="Y143" s="410"/>
      <c r="Z143" s="410"/>
      <c r="AA143" s="410"/>
      <c r="AB143" s="410"/>
      <c r="AC143" s="389"/>
      <c r="AD143" s="389"/>
      <c r="AE143" s="389"/>
      <c r="AF143" s="389"/>
      <c r="AG143" s="406"/>
      <c r="AH143" s="389"/>
      <c r="AI143" s="389"/>
      <c r="AJ143" s="389"/>
      <c r="AK143" s="389"/>
      <c r="AL143" s="416"/>
      <c r="AM143" s="389"/>
      <c r="AN143" s="389"/>
      <c r="AO143" s="389"/>
      <c r="AP143" s="406"/>
      <c r="AQ143" s="417"/>
      <c r="AR143" s="418"/>
      <c r="AS143" s="418"/>
      <c r="AT143" s="389"/>
      <c r="AU143" s="416"/>
      <c r="AV143" s="389"/>
    </row>
    <row r="144" spans="2:49" ht="9.9499999999999993" customHeight="1">
      <c r="B144" s="5621">
        <v>23</v>
      </c>
      <c r="F144" s="5630"/>
      <c r="G144" s="386"/>
      <c r="H144" s="387"/>
      <c r="I144" s="387"/>
      <c r="J144" s="387"/>
      <c r="K144" s="388"/>
      <c r="L144" s="389"/>
      <c r="M144" s="389"/>
      <c r="N144" s="389"/>
      <c r="O144" s="5630"/>
      <c r="P144" s="386"/>
      <c r="Q144" s="387"/>
      <c r="R144" s="387"/>
      <c r="S144" s="387"/>
      <c r="T144" s="388"/>
      <c r="U144" s="389"/>
      <c r="V144" s="389"/>
      <c r="W144" s="389"/>
      <c r="X144" s="5630"/>
      <c r="Y144" s="386"/>
      <c r="Z144" s="387"/>
      <c r="AA144" s="387"/>
      <c r="AB144" s="387"/>
      <c r="AC144" s="388"/>
      <c r="AD144" s="389"/>
      <c r="AE144" s="389"/>
      <c r="AF144" s="389"/>
      <c r="AG144" s="5630"/>
      <c r="AH144" s="386"/>
      <c r="AI144" s="387"/>
      <c r="AJ144" s="387"/>
      <c r="AK144" s="387"/>
      <c r="AL144" s="388"/>
      <c r="AM144" s="389"/>
      <c r="AN144" s="389"/>
      <c r="AO144" s="389"/>
      <c r="AP144" s="5630"/>
      <c r="AQ144" s="386"/>
      <c r="AR144" s="387"/>
      <c r="AS144" s="387"/>
      <c r="AT144" s="387"/>
      <c r="AU144" s="388"/>
      <c r="AV144" s="389"/>
    </row>
    <row r="145" spans="2:49" ht="5.0999999999999996" customHeight="1">
      <c r="B145" s="5622"/>
      <c r="C145" s="399"/>
      <c r="D145" s="399"/>
      <c r="E145" s="399"/>
      <c r="F145" s="5631"/>
      <c r="G145" s="391"/>
      <c r="H145" s="392"/>
      <c r="I145" s="392"/>
      <c r="J145" s="392"/>
      <c r="K145" s="398"/>
      <c r="L145" s="389"/>
      <c r="M145" s="389"/>
      <c r="N145" s="389"/>
      <c r="O145" s="5631"/>
      <c r="P145" s="391"/>
      <c r="Q145" s="392"/>
      <c r="R145" s="392"/>
      <c r="S145" s="392"/>
      <c r="T145" s="398"/>
      <c r="U145" s="389"/>
      <c r="V145" s="389"/>
      <c r="W145" s="389"/>
      <c r="X145" s="5631"/>
      <c r="Y145" s="391"/>
      <c r="Z145" s="392"/>
      <c r="AA145" s="392"/>
      <c r="AB145" s="392"/>
      <c r="AC145" s="398"/>
      <c r="AD145" s="389"/>
      <c r="AE145" s="389"/>
      <c r="AF145" s="389"/>
      <c r="AG145" s="5631"/>
      <c r="AH145" s="391"/>
      <c r="AI145" s="392"/>
      <c r="AJ145" s="392"/>
      <c r="AK145" s="392"/>
      <c r="AL145" s="398"/>
      <c r="AM145" s="389"/>
      <c r="AN145" s="389"/>
      <c r="AO145" s="389"/>
      <c r="AP145" s="5631"/>
      <c r="AQ145" s="391"/>
      <c r="AR145" s="392"/>
      <c r="AS145" s="392"/>
      <c r="AT145" s="392"/>
      <c r="AU145" s="398"/>
      <c r="AV145" s="389"/>
      <c r="AW145" s="399"/>
    </row>
    <row r="146" spans="2:49" ht="9.9499999999999993" customHeight="1">
      <c r="B146" s="5623"/>
      <c r="F146" s="5632"/>
      <c r="G146" s="401"/>
      <c r="H146" s="402"/>
      <c r="I146" s="402"/>
      <c r="J146" s="402"/>
      <c r="K146" s="404"/>
      <c r="L146" s="389"/>
      <c r="M146" s="389"/>
      <c r="N146" s="389"/>
      <c r="O146" s="5632"/>
      <c r="P146" s="401"/>
      <c r="Q146" s="402"/>
      <c r="R146" s="402"/>
      <c r="S146" s="402"/>
      <c r="T146" s="404"/>
      <c r="U146" s="389"/>
      <c r="V146" s="389"/>
      <c r="W146" s="389"/>
      <c r="X146" s="5632"/>
      <c r="Y146" s="401"/>
      <c r="Z146" s="402"/>
      <c r="AA146" s="402"/>
      <c r="AB146" s="402"/>
      <c r="AC146" s="404"/>
      <c r="AD146" s="389"/>
      <c r="AE146" s="389"/>
      <c r="AF146" s="389"/>
      <c r="AG146" s="5632"/>
      <c r="AH146" s="401"/>
      <c r="AI146" s="402"/>
      <c r="AJ146" s="402"/>
      <c r="AK146" s="402"/>
      <c r="AL146" s="404"/>
      <c r="AM146" s="389"/>
      <c r="AN146" s="389"/>
      <c r="AO146" s="389"/>
      <c r="AP146" s="5632"/>
      <c r="AQ146" s="401"/>
      <c r="AR146" s="402"/>
      <c r="AS146" s="402"/>
      <c r="AT146" s="402"/>
      <c r="AU146" s="404"/>
      <c r="AV146" s="389"/>
    </row>
    <row r="147" spans="2:49" ht="5.0999999999999996" customHeight="1">
      <c r="B147" s="405"/>
      <c r="F147" s="405"/>
      <c r="G147" s="389"/>
      <c r="H147" s="406"/>
      <c r="I147" s="406"/>
      <c r="J147" s="406"/>
      <c r="K147" s="389"/>
      <c r="L147" s="389"/>
      <c r="M147" s="389"/>
      <c r="N147" s="389"/>
      <c r="O147" s="405"/>
      <c r="P147" s="389"/>
      <c r="Q147" s="406"/>
      <c r="R147" s="406"/>
      <c r="S147" s="406"/>
      <c r="T147" s="389"/>
      <c r="U147" s="389"/>
      <c r="V147" s="389"/>
      <c r="W147" s="389"/>
      <c r="X147" s="405"/>
      <c r="Y147" s="409"/>
      <c r="Z147" s="410"/>
      <c r="AA147" s="410"/>
      <c r="AB147" s="410"/>
      <c r="AC147" s="409"/>
      <c r="AD147" s="389"/>
      <c r="AE147" s="389"/>
      <c r="AF147" s="389"/>
      <c r="AG147" s="405"/>
      <c r="AH147" s="389"/>
      <c r="AI147" s="406"/>
      <c r="AJ147" s="406"/>
      <c r="AK147" s="406"/>
      <c r="AL147" s="389"/>
      <c r="AM147" s="389"/>
      <c r="AN147" s="389"/>
      <c r="AO147" s="389"/>
      <c r="AP147" s="405"/>
      <c r="AQ147" s="389"/>
      <c r="AR147" s="414"/>
      <c r="AS147" s="414"/>
      <c r="AT147" s="406"/>
      <c r="AU147" s="389"/>
      <c r="AV147" s="389"/>
    </row>
    <row r="148" spans="2:49" ht="5.0999999999999996" customHeight="1">
      <c r="B148" s="415"/>
      <c r="F148" s="406"/>
      <c r="G148" s="389"/>
      <c r="H148" s="389"/>
      <c r="I148" s="389"/>
      <c r="J148" s="389"/>
      <c r="K148" s="389"/>
      <c r="L148" s="389"/>
      <c r="M148" s="389"/>
      <c r="N148" s="389"/>
      <c r="O148" s="406"/>
      <c r="P148" s="410"/>
      <c r="Q148" s="410"/>
      <c r="R148" s="410"/>
      <c r="S148" s="410"/>
      <c r="T148" s="410"/>
      <c r="U148" s="389"/>
      <c r="V148" s="389"/>
      <c r="W148" s="389"/>
      <c r="X148" s="406"/>
      <c r="Y148" s="410"/>
      <c r="Z148" s="410"/>
      <c r="AA148" s="410"/>
      <c r="AB148" s="410"/>
      <c r="AC148" s="389"/>
      <c r="AD148" s="389"/>
      <c r="AE148" s="389"/>
      <c r="AF148" s="389"/>
      <c r="AG148" s="406"/>
      <c r="AH148" s="389"/>
      <c r="AI148" s="389"/>
      <c r="AJ148" s="389"/>
      <c r="AK148" s="389"/>
      <c r="AL148" s="416"/>
      <c r="AM148" s="389"/>
      <c r="AN148" s="389"/>
      <c r="AO148" s="389"/>
      <c r="AP148" s="406"/>
      <c r="AQ148" s="417"/>
      <c r="AR148" s="418"/>
      <c r="AS148" s="418"/>
      <c r="AT148" s="389"/>
      <c r="AU148" s="416"/>
      <c r="AV148" s="389"/>
    </row>
    <row r="149" spans="2:49" ht="5.0999999999999996" customHeight="1">
      <c r="B149" s="415"/>
      <c r="F149" s="406"/>
      <c r="G149" s="389"/>
      <c r="H149" s="389"/>
      <c r="I149" s="389"/>
      <c r="J149" s="389"/>
      <c r="K149" s="389"/>
      <c r="L149" s="389"/>
      <c r="M149" s="389"/>
      <c r="N149" s="389"/>
      <c r="O149" s="406"/>
      <c r="P149" s="410"/>
      <c r="Q149" s="410"/>
      <c r="R149" s="410"/>
      <c r="S149" s="410"/>
      <c r="T149" s="410"/>
      <c r="U149" s="389"/>
      <c r="V149" s="389"/>
      <c r="W149" s="389"/>
      <c r="X149" s="406"/>
      <c r="Y149" s="410"/>
      <c r="Z149" s="410"/>
      <c r="AA149" s="410"/>
      <c r="AB149" s="410"/>
      <c r="AC149" s="389"/>
      <c r="AD149" s="389"/>
      <c r="AE149" s="389"/>
      <c r="AF149" s="389"/>
      <c r="AG149" s="406"/>
      <c r="AH149" s="389"/>
      <c r="AI149" s="389"/>
      <c r="AJ149" s="389"/>
      <c r="AK149" s="389"/>
      <c r="AL149" s="416"/>
      <c r="AM149" s="389"/>
      <c r="AN149" s="389"/>
      <c r="AO149" s="389"/>
      <c r="AP149" s="406"/>
      <c r="AQ149" s="417"/>
      <c r="AR149" s="418"/>
      <c r="AS149" s="418"/>
      <c r="AT149" s="389"/>
      <c r="AU149" s="416"/>
      <c r="AV149" s="389"/>
    </row>
    <row r="150" spans="2:49" ht="9.9499999999999993" customHeight="1">
      <c r="B150" s="5621">
        <v>24</v>
      </c>
      <c r="F150" s="5630"/>
      <c r="G150" s="386"/>
      <c r="H150" s="387"/>
      <c r="I150" s="387"/>
      <c r="J150" s="387"/>
      <c r="K150" s="388"/>
      <c r="L150" s="389"/>
      <c r="M150" s="389"/>
      <c r="N150" s="389"/>
      <c r="O150" s="5630"/>
      <c r="P150" s="386"/>
      <c r="Q150" s="387"/>
      <c r="R150" s="387"/>
      <c r="S150" s="387"/>
      <c r="T150" s="388"/>
      <c r="U150" s="389"/>
      <c r="V150" s="389"/>
      <c r="W150" s="389"/>
      <c r="X150" s="5630"/>
      <c r="Y150" s="386"/>
      <c r="Z150" s="387"/>
      <c r="AA150" s="387"/>
      <c r="AB150" s="387"/>
      <c r="AC150" s="388"/>
      <c r="AD150" s="389"/>
      <c r="AE150" s="389"/>
      <c r="AF150" s="389"/>
      <c r="AG150" s="5630"/>
      <c r="AH150" s="386"/>
      <c r="AI150" s="387"/>
      <c r="AJ150" s="387"/>
      <c r="AK150" s="387"/>
      <c r="AL150" s="388"/>
      <c r="AM150" s="389"/>
      <c r="AN150" s="389"/>
      <c r="AO150" s="389"/>
      <c r="AP150" s="5630"/>
      <c r="AQ150" s="386"/>
      <c r="AR150" s="387"/>
      <c r="AS150" s="387"/>
      <c r="AT150" s="387"/>
      <c r="AU150" s="388"/>
      <c r="AV150" s="389"/>
    </row>
    <row r="151" spans="2:49" ht="5.0999999999999996" customHeight="1">
      <c r="B151" s="5622"/>
      <c r="C151" s="399"/>
      <c r="D151" s="399"/>
      <c r="E151" s="399"/>
      <c r="F151" s="5631"/>
      <c r="G151" s="391"/>
      <c r="H151" s="392"/>
      <c r="I151" s="392"/>
      <c r="J151" s="392"/>
      <c r="K151" s="398"/>
      <c r="L151" s="389"/>
      <c r="M151" s="389"/>
      <c r="N151" s="389"/>
      <c r="O151" s="5631"/>
      <c r="P151" s="391"/>
      <c r="Q151" s="392"/>
      <c r="R151" s="392"/>
      <c r="S151" s="392"/>
      <c r="T151" s="398"/>
      <c r="U151" s="389"/>
      <c r="V151" s="389"/>
      <c r="W151" s="389"/>
      <c r="X151" s="5631"/>
      <c r="Y151" s="391"/>
      <c r="Z151" s="392"/>
      <c r="AA151" s="392"/>
      <c r="AB151" s="392"/>
      <c r="AC151" s="398"/>
      <c r="AD151" s="389"/>
      <c r="AE151" s="389"/>
      <c r="AF151" s="389"/>
      <c r="AG151" s="5631"/>
      <c r="AH151" s="391"/>
      <c r="AI151" s="392"/>
      <c r="AJ151" s="392"/>
      <c r="AK151" s="392"/>
      <c r="AL151" s="398"/>
      <c r="AM151" s="389"/>
      <c r="AN151" s="389"/>
      <c r="AO151" s="389"/>
      <c r="AP151" s="5631"/>
      <c r="AQ151" s="391"/>
      <c r="AR151" s="392"/>
      <c r="AS151" s="392"/>
      <c r="AT151" s="392"/>
      <c r="AU151" s="398"/>
      <c r="AV151" s="389"/>
      <c r="AW151" s="399"/>
    </row>
    <row r="152" spans="2:49" ht="9.9499999999999993" customHeight="1">
      <c r="B152" s="5623"/>
      <c r="F152" s="5632"/>
      <c r="G152" s="401"/>
      <c r="H152" s="402"/>
      <c r="I152" s="402"/>
      <c r="J152" s="402"/>
      <c r="K152" s="404"/>
      <c r="L152" s="389"/>
      <c r="M152" s="389"/>
      <c r="N152" s="389"/>
      <c r="O152" s="5632"/>
      <c r="P152" s="401"/>
      <c r="Q152" s="402"/>
      <c r="R152" s="402"/>
      <c r="S152" s="402"/>
      <c r="T152" s="404"/>
      <c r="U152" s="389"/>
      <c r="V152" s="389"/>
      <c r="W152" s="389"/>
      <c r="X152" s="5632"/>
      <c r="Y152" s="401"/>
      <c r="Z152" s="402"/>
      <c r="AA152" s="402"/>
      <c r="AB152" s="402"/>
      <c r="AC152" s="404"/>
      <c r="AD152" s="389"/>
      <c r="AE152" s="389"/>
      <c r="AF152" s="389"/>
      <c r="AG152" s="5632"/>
      <c r="AH152" s="401"/>
      <c r="AI152" s="402"/>
      <c r="AJ152" s="402"/>
      <c r="AK152" s="402"/>
      <c r="AL152" s="404"/>
      <c r="AM152" s="389"/>
      <c r="AN152" s="389"/>
      <c r="AO152" s="389"/>
      <c r="AP152" s="5632"/>
      <c r="AQ152" s="401"/>
      <c r="AR152" s="402"/>
      <c r="AS152" s="402"/>
      <c r="AT152" s="402"/>
      <c r="AU152" s="404"/>
      <c r="AV152" s="389"/>
    </row>
    <row r="153" spans="2:49" ht="5.0999999999999996" customHeight="1">
      <c r="B153" s="405"/>
      <c r="F153" s="405"/>
      <c r="G153" s="389"/>
      <c r="H153" s="406"/>
      <c r="I153" s="406"/>
      <c r="J153" s="406"/>
      <c r="K153" s="389"/>
      <c r="L153" s="389"/>
      <c r="M153" s="389"/>
      <c r="N153" s="389"/>
      <c r="O153" s="405"/>
      <c r="P153" s="389"/>
      <c r="Q153" s="406"/>
      <c r="R153" s="406"/>
      <c r="S153" s="406"/>
      <c r="T153" s="389"/>
      <c r="U153" s="389"/>
      <c r="V153" s="389"/>
      <c r="W153" s="389"/>
      <c r="X153" s="405"/>
      <c r="Y153" s="409"/>
      <c r="Z153" s="410"/>
      <c r="AA153" s="410"/>
      <c r="AB153" s="410"/>
      <c r="AC153" s="409"/>
      <c r="AD153" s="389"/>
      <c r="AE153" s="389"/>
      <c r="AF153" s="389"/>
      <c r="AG153" s="405"/>
      <c r="AH153" s="389"/>
      <c r="AI153" s="406"/>
      <c r="AJ153" s="406"/>
      <c r="AK153" s="406"/>
      <c r="AL153" s="389"/>
      <c r="AM153" s="389"/>
      <c r="AN153" s="389"/>
      <c r="AO153" s="389"/>
      <c r="AP153" s="405"/>
      <c r="AQ153" s="389"/>
      <c r="AR153" s="414"/>
      <c r="AS153" s="414"/>
      <c r="AT153" s="406"/>
      <c r="AU153" s="389"/>
      <c r="AV153" s="389"/>
    </row>
    <row r="154" spans="2:49" ht="5.0999999999999996" customHeight="1">
      <c r="B154" s="415"/>
      <c r="F154" s="406"/>
      <c r="G154" s="389"/>
      <c r="H154" s="389"/>
      <c r="I154" s="389"/>
      <c r="J154" s="389"/>
      <c r="K154" s="389"/>
      <c r="L154" s="389"/>
      <c r="M154" s="389"/>
      <c r="N154" s="389"/>
      <c r="O154" s="406"/>
      <c r="P154" s="410"/>
      <c r="Q154" s="410"/>
      <c r="R154" s="410"/>
      <c r="S154" s="410"/>
      <c r="T154" s="410"/>
      <c r="U154" s="389"/>
      <c r="V154" s="389"/>
      <c r="W154" s="389"/>
      <c r="X154" s="406"/>
      <c r="Y154" s="410"/>
      <c r="Z154" s="410"/>
      <c r="AA154" s="410"/>
      <c r="AB154" s="410"/>
      <c r="AC154" s="389"/>
      <c r="AD154" s="389"/>
      <c r="AE154" s="389"/>
      <c r="AF154" s="389"/>
      <c r="AG154" s="406"/>
      <c r="AH154" s="389"/>
      <c r="AI154" s="389"/>
      <c r="AJ154" s="389"/>
      <c r="AK154" s="389"/>
      <c r="AL154" s="416"/>
      <c r="AM154" s="389"/>
      <c r="AN154" s="389"/>
      <c r="AO154" s="389"/>
      <c r="AP154" s="406"/>
      <c r="AQ154" s="417"/>
      <c r="AR154" s="418"/>
      <c r="AS154" s="418"/>
      <c r="AT154" s="389"/>
      <c r="AU154" s="416"/>
      <c r="AV154" s="389"/>
    </row>
    <row r="155" spans="2:49" ht="5.0999999999999996" customHeight="1">
      <c r="B155" s="415"/>
      <c r="F155" s="406"/>
      <c r="G155" s="389"/>
      <c r="H155" s="389"/>
      <c r="I155" s="389"/>
      <c r="J155" s="389"/>
      <c r="K155" s="389"/>
      <c r="L155" s="389"/>
      <c r="M155" s="389"/>
      <c r="N155" s="389"/>
      <c r="O155" s="406"/>
      <c r="P155" s="410"/>
      <c r="Q155" s="410"/>
      <c r="R155" s="410"/>
      <c r="S155" s="410"/>
      <c r="T155" s="410"/>
      <c r="U155" s="389"/>
      <c r="V155" s="389"/>
      <c r="W155" s="389"/>
      <c r="X155" s="406"/>
      <c r="Y155" s="410"/>
      <c r="Z155" s="410"/>
      <c r="AA155" s="410"/>
      <c r="AB155" s="410"/>
      <c r="AC155" s="389"/>
      <c r="AD155" s="389"/>
      <c r="AE155" s="389"/>
      <c r="AF155" s="389"/>
      <c r="AG155" s="406"/>
      <c r="AH155" s="389"/>
      <c r="AI155" s="389"/>
      <c r="AJ155" s="389"/>
      <c r="AK155" s="389"/>
      <c r="AL155" s="416"/>
      <c r="AM155" s="389"/>
      <c r="AN155" s="389"/>
      <c r="AO155" s="389"/>
      <c r="AP155" s="406"/>
      <c r="AQ155" s="417"/>
      <c r="AR155" s="418"/>
      <c r="AS155" s="418"/>
      <c r="AT155" s="389"/>
      <c r="AU155" s="416"/>
      <c r="AV155" s="389"/>
    </row>
    <row r="156" spans="2:49" ht="9.9499999999999993" customHeight="1">
      <c r="B156" s="5621">
        <v>25</v>
      </c>
      <c r="F156" s="5630"/>
      <c r="G156" s="386"/>
      <c r="H156" s="387"/>
      <c r="I156" s="387"/>
      <c r="J156" s="387"/>
      <c r="K156" s="388"/>
      <c r="L156" s="389"/>
      <c r="M156" s="389"/>
      <c r="N156" s="389"/>
      <c r="O156" s="5630"/>
      <c r="P156" s="386"/>
      <c r="Q156" s="387"/>
      <c r="R156" s="387"/>
      <c r="S156" s="387"/>
      <c r="T156" s="388"/>
      <c r="U156" s="389"/>
      <c r="V156" s="389"/>
      <c r="W156" s="389"/>
      <c r="X156" s="5630"/>
      <c r="Y156" s="386"/>
      <c r="Z156" s="387"/>
      <c r="AA156" s="387"/>
      <c r="AB156" s="387"/>
      <c r="AC156" s="388"/>
      <c r="AD156" s="389"/>
      <c r="AE156" s="389"/>
      <c r="AF156" s="389"/>
      <c r="AG156" s="5630"/>
      <c r="AH156" s="386"/>
      <c r="AI156" s="387"/>
      <c r="AJ156" s="387"/>
      <c r="AK156" s="387"/>
      <c r="AL156" s="388"/>
      <c r="AM156" s="389"/>
      <c r="AN156" s="389"/>
      <c r="AO156" s="389"/>
      <c r="AP156" s="5630"/>
      <c r="AQ156" s="386"/>
      <c r="AR156" s="387"/>
      <c r="AS156" s="387"/>
      <c r="AT156" s="387"/>
      <c r="AU156" s="388"/>
      <c r="AV156" s="389"/>
    </row>
    <row r="157" spans="2:49" ht="5.0999999999999996" customHeight="1">
      <c r="B157" s="5622"/>
      <c r="C157" s="399"/>
      <c r="D157" s="399"/>
      <c r="E157" s="399"/>
      <c r="F157" s="5631"/>
      <c r="G157" s="391"/>
      <c r="H157" s="392"/>
      <c r="I157" s="392"/>
      <c r="J157" s="392"/>
      <c r="K157" s="398"/>
      <c r="L157" s="389"/>
      <c r="M157" s="389"/>
      <c r="N157" s="389"/>
      <c r="O157" s="5631"/>
      <c r="P157" s="391"/>
      <c r="Q157" s="392"/>
      <c r="R157" s="392"/>
      <c r="S157" s="392"/>
      <c r="T157" s="398"/>
      <c r="U157" s="389"/>
      <c r="V157" s="389"/>
      <c r="W157" s="389"/>
      <c r="X157" s="5631"/>
      <c r="Y157" s="391"/>
      <c r="Z157" s="392"/>
      <c r="AA157" s="392"/>
      <c r="AB157" s="392"/>
      <c r="AC157" s="398"/>
      <c r="AD157" s="389"/>
      <c r="AE157" s="389"/>
      <c r="AF157" s="389"/>
      <c r="AG157" s="5631"/>
      <c r="AH157" s="391"/>
      <c r="AI157" s="392"/>
      <c r="AJ157" s="392"/>
      <c r="AK157" s="392"/>
      <c r="AL157" s="398"/>
      <c r="AM157" s="389"/>
      <c r="AN157" s="389"/>
      <c r="AO157" s="389"/>
      <c r="AP157" s="5631"/>
      <c r="AQ157" s="391"/>
      <c r="AR157" s="392"/>
      <c r="AS157" s="392"/>
      <c r="AT157" s="392"/>
      <c r="AU157" s="398"/>
      <c r="AV157" s="389"/>
      <c r="AW157" s="399"/>
    </row>
    <row r="158" spans="2:49" ht="9.9499999999999993" customHeight="1">
      <c r="B158" s="5623"/>
      <c r="F158" s="5632"/>
      <c r="G158" s="401"/>
      <c r="H158" s="402"/>
      <c r="I158" s="402"/>
      <c r="J158" s="402"/>
      <c r="K158" s="404"/>
      <c r="L158" s="389"/>
      <c r="M158" s="389"/>
      <c r="N158" s="389"/>
      <c r="O158" s="5632"/>
      <c r="P158" s="401"/>
      <c r="Q158" s="402"/>
      <c r="R158" s="402"/>
      <c r="S158" s="402"/>
      <c r="T158" s="404"/>
      <c r="U158" s="389"/>
      <c r="V158" s="389"/>
      <c r="W158" s="389"/>
      <c r="X158" s="5632"/>
      <c r="Y158" s="401"/>
      <c r="Z158" s="402"/>
      <c r="AA158" s="402"/>
      <c r="AB158" s="402"/>
      <c r="AC158" s="404"/>
      <c r="AD158" s="389"/>
      <c r="AE158" s="389"/>
      <c r="AF158" s="389"/>
      <c r="AG158" s="5632"/>
      <c r="AH158" s="401"/>
      <c r="AI158" s="402"/>
      <c r="AJ158" s="402"/>
      <c r="AK158" s="402"/>
      <c r="AL158" s="404"/>
      <c r="AM158" s="389"/>
      <c r="AN158" s="389"/>
      <c r="AO158" s="389"/>
      <c r="AP158" s="5632"/>
      <c r="AQ158" s="401"/>
      <c r="AR158" s="402"/>
      <c r="AS158" s="402"/>
      <c r="AT158" s="402"/>
      <c r="AU158" s="404"/>
      <c r="AV158" s="389"/>
    </row>
    <row r="159" spans="2:49" ht="5.0999999999999996" customHeight="1">
      <c r="B159" s="405"/>
      <c r="F159" s="405"/>
      <c r="G159" s="389"/>
      <c r="H159" s="406"/>
      <c r="I159" s="406"/>
      <c r="J159" s="406"/>
      <c r="K159" s="389"/>
      <c r="L159" s="389"/>
      <c r="M159" s="389"/>
      <c r="N159" s="389"/>
      <c r="O159" s="405"/>
      <c r="P159" s="389"/>
      <c r="Q159" s="406"/>
      <c r="R159" s="406"/>
      <c r="S159" s="406"/>
      <c r="T159" s="389"/>
      <c r="U159" s="389"/>
      <c r="V159" s="389"/>
      <c r="W159" s="389"/>
      <c r="X159" s="405"/>
      <c r="Y159" s="409"/>
      <c r="Z159" s="410"/>
      <c r="AA159" s="410"/>
      <c r="AB159" s="410"/>
      <c r="AC159" s="409"/>
      <c r="AD159" s="389"/>
      <c r="AE159" s="389"/>
      <c r="AF159" s="389"/>
      <c r="AG159" s="405"/>
      <c r="AH159" s="389"/>
      <c r="AI159" s="406"/>
      <c r="AJ159" s="406"/>
      <c r="AK159" s="406"/>
      <c r="AL159" s="389"/>
      <c r="AM159" s="389"/>
      <c r="AN159" s="389"/>
      <c r="AO159" s="389"/>
      <c r="AP159" s="405"/>
      <c r="AQ159" s="389"/>
      <c r="AR159" s="414"/>
      <c r="AS159" s="414"/>
      <c r="AT159" s="406"/>
      <c r="AU159" s="389"/>
      <c r="AV159" s="389"/>
    </row>
    <row r="160" spans="2:49" ht="5.0999999999999996" customHeight="1">
      <c r="B160" s="415"/>
      <c r="F160" s="406"/>
      <c r="G160" s="389"/>
      <c r="H160" s="389"/>
      <c r="I160" s="389"/>
      <c r="J160" s="389"/>
      <c r="K160" s="389"/>
      <c r="L160" s="389"/>
      <c r="M160" s="389"/>
      <c r="N160" s="389"/>
      <c r="O160" s="406"/>
      <c r="P160" s="410"/>
      <c r="Q160" s="410"/>
      <c r="R160" s="410"/>
      <c r="S160" s="410"/>
      <c r="T160" s="410"/>
      <c r="U160" s="389"/>
      <c r="V160" s="389"/>
      <c r="W160" s="389"/>
      <c r="X160" s="406"/>
      <c r="Y160" s="410"/>
      <c r="Z160" s="410"/>
      <c r="AA160" s="410"/>
      <c r="AB160" s="410"/>
      <c r="AC160" s="389"/>
      <c r="AD160" s="389"/>
      <c r="AE160" s="389"/>
      <c r="AF160" s="389"/>
      <c r="AG160" s="406"/>
      <c r="AH160" s="389"/>
      <c r="AI160" s="389"/>
      <c r="AJ160" s="389"/>
      <c r="AK160" s="389"/>
      <c r="AL160" s="416"/>
      <c r="AM160" s="389"/>
      <c r="AN160" s="389"/>
      <c r="AO160" s="389"/>
      <c r="AP160" s="406"/>
      <c r="AQ160" s="417"/>
      <c r="AR160" s="418"/>
      <c r="AS160" s="418"/>
      <c r="AT160" s="389"/>
      <c r="AU160" s="416"/>
      <c r="AV160" s="389"/>
    </row>
    <row r="161" spans="2:49" ht="5.0999999999999996" customHeight="1">
      <c r="B161" s="415"/>
      <c r="F161" s="406"/>
      <c r="G161" s="389"/>
      <c r="H161" s="389"/>
      <c r="I161" s="389"/>
      <c r="J161" s="389"/>
      <c r="K161" s="389"/>
      <c r="L161" s="389"/>
      <c r="M161" s="389"/>
      <c r="N161" s="389"/>
      <c r="O161" s="406"/>
      <c r="P161" s="410"/>
      <c r="Q161" s="410"/>
      <c r="R161" s="410"/>
      <c r="S161" s="410"/>
      <c r="T161" s="410"/>
      <c r="U161" s="389"/>
      <c r="V161" s="389"/>
      <c r="W161" s="389"/>
      <c r="X161" s="406"/>
      <c r="Y161" s="410"/>
      <c r="Z161" s="410"/>
      <c r="AA161" s="410"/>
      <c r="AB161" s="410"/>
      <c r="AC161" s="389"/>
      <c r="AD161" s="389"/>
      <c r="AE161" s="389"/>
      <c r="AF161" s="389"/>
      <c r="AG161" s="406"/>
      <c r="AH161" s="389"/>
      <c r="AI161" s="389"/>
      <c r="AJ161" s="389"/>
      <c r="AK161" s="389"/>
      <c r="AL161" s="416"/>
      <c r="AM161" s="389"/>
      <c r="AN161" s="389"/>
      <c r="AO161" s="389"/>
      <c r="AP161" s="406"/>
      <c r="AQ161" s="417"/>
      <c r="AR161" s="418"/>
      <c r="AS161" s="418"/>
      <c r="AT161" s="389"/>
      <c r="AU161" s="416"/>
      <c r="AV161" s="389"/>
    </row>
    <row r="162" spans="2:49" ht="9.9499999999999993" customHeight="1">
      <c r="B162" s="5621">
        <v>26</v>
      </c>
      <c r="F162" s="5630"/>
      <c r="G162" s="386"/>
      <c r="H162" s="387"/>
      <c r="I162" s="387"/>
      <c r="J162" s="387"/>
      <c r="K162" s="388"/>
      <c r="L162" s="389"/>
      <c r="M162" s="389"/>
      <c r="N162" s="389"/>
      <c r="O162" s="5630"/>
      <c r="P162" s="386"/>
      <c r="Q162" s="387"/>
      <c r="R162" s="387"/>
      <c r="S162" s="387"/>
      <c r="T162" s="388"/>
      <c r="U162" s="389"/>
      <c r="V162" s="389"/>
      <c r="W162" s="389"/>
      <c r="X162" s="5630"/>
      <c r="Y162" s="386"/>
      <c r="Z162" s="387"/>
      <c r="AA162" s="387"/>
      <c r="AB162" s="387"/>
      <c r="AC162" s="388"/>
      <c r="AD162" s="389"/>
      <c r="AE162" s="389"/>
      <c r="AF162" s="389"/>
      <c r="AG162" s="5630"/>
      <c r="AH162" s="386"/>
      <c r="AI162" s="387"/>
      <c r="AJ162" s="387"/>
      <c r="AK162" s="387"/>
      <c r="AL162" s="388"/>
      <c r="AM162" s="389"/>
      <c r="AN162" s="389"/>
      <c r="AO162" s="389"/>
      <c r="AP162" s="5630"/>
      <c r="AQ162" s="386"/>
      <c r="AR162" s="387"/>
      <c r="AS162" s="387"/>
      <c r="AT162" s="387"/>
      <c r="AU162" s="388"/>
      <c r="AV162" s="389"/>
    </row>
    <row r="163" spans="2:49" ht="5.0999999999999996" customHeight="1">
      <c r="B163" s="5622"/>
      <c r="C163" s="399"/>
      <c r="D163" s="399"/>
      <c r="E163" s="399"/>
      <c r="F163" s="5631"/>
      <c r="G163" s="391"/>
      <c r="H163" s="392"/>
      <c r="I163" s="392"/>
      <c r="J163" s="392"/>
      <c r="K163" s="398"/>
      <c r="L163" s="389"/>
      <c r="M163" s="389"/>
      <c r="N163" s="389"/>
      <c r="O163" s="5631"/>
      <c r="P163" s="391"/>
      <c r="Q163" s="392"/>
      <c r="R163" s="392"/>
      <c r="S163" s="392"/>
      <c r="T163" s="398"/>
      <c r="U163" s="389"/>
      <c r="V163" s="389"/>
      <c r="W163" s="389"/>
      <c r="X163" s="5631"/>
      <c r="Y163" s="391"/>
      <c r="Z163" s="392"/>
      <c r="AA163" s="392"/>
      <c r="AB163" s="392"/>
      <c r="AC163" s="398"/>
      <c r="AD163" s="389"/>
      <c r="AE163" s="389"/>
      <c r="AF163" s="389"/>
      <c r="AG163" s="5631"/>
      <c r="AH163" s="391"/>
      <c r="AI163" s="392"/>
      <c r="AJ163" s="392"/>
      <c r="AK163" s="392"/>
      <c r="AL163" s="398"/>
      <c r="AM163" s="389"/>
      <c r="AN163" s="389"/>
      <c r="AO163" s="389"/>
      <c r="AP163" s="5631"/>
      <c r="AQ163" s="391"/>
      <c r="AR163" s="392"/>
      <c r="AS163" s="392"/>
      <c r="AT163" s="392"/>
      <c r="AU163" s="398"/>
      <c r="AV163" s="389"/>
      <c r="AW163" s="399"/>
    </row>
    <row r="164" spans="2:49" ht="9.9499999999999993" customHeight="1">
      <c r="B164" s="5623"/>
      <c r="F164" s="5632"/>
      <c r="G164" s="401"/>
      <c r="H164" s="402"/>
      <c r="I164" s="402"/>
      <c r="J164" s="402"/>
      <c r="K164" s="404"/>
      <c r="L164" s="389"/>
      <c r="M164" s="389"/>
      <c r="N164" s="389"/>
      <c r="O164" s="5632"/>
      <c r="P164" s="401"/>
      <c r="Q164" s="402"/>
      <c r="R164" s="402"/>
      <c r="S164" s="402"/>
      <c r="T164" s="404"/>
      <c r="U164" s="389"/>
      <c r="V164" s="389"/>
      <c r="W164" s="389"/>
      <c r="X164" s="5632"/>
      <c r="Y164" s="401"/>
      <c r="Z164" s="402"/>
      <c r="AA164" s="402"/>
      <c r="AB164" s="402"/>
      <c r="AC164" s="404"/>
      <c r="AD164" s="389"/>
      <c r="AE164" s="389"/>
      <c r="AF164" s="389"/>
      <c r="AG164" s="5632"/>
      <c r="AH164" s="401"/>
      <c r="AI164" s="402"/>
      <c r="AJ164" s="402"/>
      <c r="AK164" s="402"/>
      <c r="AL164" s="404"/>
      <c r="AM164" s="389"/>
      <c r="AN164" s="389"/>
      <c r="AO164" s="389"/>
      <c r="AP164" s="5632"/>
      <c r="AQ164" s="401"/>
      <c r="AR164" s="402"/>
      <c r="AS164" s="402"/>
      <c r="AT164" s="402"/>
      <c r="AU164" s="404"/>
      <c r="AV164" s="389"/>
    </row>
    <row r="165" spans="2:49" ht="5.0999999999999996" customHeight="1">
      <c r="B165" s="405"/>
      <c r="F165" s="405"/>
      <c r="G165" s="389"/>
      <c r="H165" s="406"/>
      <c r="I165" s="406"/>
      <c r="J165" s="406"/>
      <c r="K165" s="389"/>
      <c r="L165" s="389"/>
      <c r="M165" s="389"/>
      <c r="N165" s="389"/>
      <c r="O165" s="405"/>
      <c r="P165" s="389"/>
      <c r="Q165" s="406"/>
      <c r="R165" s="406"/>
      <c r="S165" s="406"/>
      <c r="T165" s="389"/>
      <c r="U165" s="389"/>
      <c r="V165" s="389"/>
      <c r="W165" s="389"/>
      <c r="X165" s="405"/>
      <c r="Y165" s="409"/>
      <c r="Z165" s="410"/>
      <c r="AA165" s="410"/>
      <c r="AB165" s="410"/>
      <c r="AC165" s="409"/>
      <c r="AD165" s="389"/>
      <c r="AE165" s="389"/>
      <c r="AF165" s="389"/>
      <c r="AG165" s="405"/>
      <c r="AH165" s="389"/>
      <c r="AI165" s="406"/>
      <c r="AJ165" s="406"/>
      <c r="AK165" s="406"/>
      <c r="AL165" s="389"/>
      <c r="AM165" s="389"/>
      <c r="AN165" s="389"/>
      <c r="AO165" s="389"/>
      <c r="AP165" s="405"/>
      <c r="AQ165" s="389"/>
      <c r="AR165" s="414"/>
      <c r="AS165" s="414"/>
      <c r="AT165" s="406"/>
      <c r="AU165" s="389"/>
      <c r="AV165" s="389"/>
    </row>
    <row r="166" spans="2:49" ht="5.0999999999999996" customHeight="1">
      <c r="B166" s="415"/>
      <c r="F166" s="406"/>
      <c r="G166" s="389"/>
      <c r="H166" s="389"/>
      <c r="I166" s="389"/>
      <c r="J166" s="389"/>
      <c r="K166" s="389"/>
      <c r="L166" s="389"/>
      <c r="M166" s="389"/>
      <c r="N166" s="389"/>
      <c r="O166" s="406"/>
      <c r="P166" s="410"/>
      <c r="Q166" s="410"/>
      <c r="R166" s="410"/>
      <c r="S166" s="410"/>
      <c r="T166" s="410"/>
      <c r="U166" s="389"/>
      <c r="V166" s="389"/>
      <c r="W166" s="389"/>
      <c r="X166" s="406"/>
      <c r="Y166" s="410"/>
      <c r="Z166" s="410"/>
      <c r="AA166" s="410"/>
      <c r="AB166" s="410"/>
      <c r="AC166" s="389"/>
      <c r="AD166" s="389"/>
      <c r="AE166" s="389"/>
      <c r="AF166" s="389"/>
      <c r="AG166" s="406"/>
      <c r="AH166" s="389"/>
      <c r="AI166" s="389"/>
      <c r="AJ166" s="389"/>
      <c r="AK166" s="389"/>
      <c r="AL166" s="416"/>
      <c r="AM166" s="389"/>
      <c r="AN166" s="389"/>
      <c r="AO166" s="389"/>
      <c r="AP166" s="406"/>
      <c r="AQ166" s="417"/>
      <c r="AR166" s="418"/>
      <c r="AS166" s="418"/>
      <c r="AT166" s="389"/>
      <c r="AU166" s="416"/>
      <c r="AV166" s="389"/>
    </row>
    <row r="167" spans="2:49" ht="5.0999999999999996" customHeight="1">
      <c r="B167" s="415"/>
      <c r="F167" s="406"/>
      <c r="G167" s="389"/>
      <c r="H167" s="389"/>
      <c r="I167" s="389"/>
      <c r="J167" s="389"/>
      <c r="K167" s="389"/>
      <c r="L167" s="389"/>
      <c r="M167" s="389"/>
      <c r="N167" s="389"/>
      <c r="O167" s="406"/>
      <c r="P167" s="410"/>
      <c r="Q167" s="410"/>
      <c r="R167" s="410"/>
      <c r="S167" s="410"/>
      <c r="T167" s="410"/>
      <c r="U167" s="389"/>
      <c r="V167" s="389"/>
      <c r="W167" s="389"/>
      <c r="X167" s="406"/>
      <c r="Y167" s="410"/>
      <c r="Z167" s="410"/>
      <c r="AA167" s="410"/>
      <c r="AB167" s="410"/>
      <c r="AC167" s="389"/>
      <c r="AD167" s="389"/>
      <c r="AE167" s="389"/>
      <c r="AF167" s="389"/>
      <c r="AG167" s="406"/>
      <c r="AH167" s="389"/>
      <c r="AI167" s="389"/>
      <c r="AJ167" s="389"/>
      <c r="AK167" s="389"/>
      <c r="AL167" s="416"/>
      <c r="AM167" s="389"/>
      <c r="AN167" s="389"/>
      <c r="AO167" s="389"/>
      <c r="AP167" s="406"/>
      <c r="AQ167" s="417"/>
      <c r="AR167" s="418"/>
      <c r="AS167" s="418"/>
      <c r="AT167" s="389"/>
      <c r="AU167" s="416"/>
      <c r="AV167" s="389"/>
    </row>
    <row r="168" spans="2:49" ht="9.9499999999999993" customHeight="1">
      <c r="B168" s="5621">
        <v>27</v>
      </c>
      <c r="F168" s="5630"/>
      <c r="G168" s="386"/>
      <c r="H168" s="387"/>
      <c r="I168" s="387"/>
      <c r="J168" s="387"/>
      <c r="K168" s="388"/>
      <c r="L168" s="389"/>
      <c r="M168" s="389"/>
      <c r="N168" s="389"/>
      <c r="O168" s="5630"/>
      <c r="P168" s="386"/>
      <c r="Q168" s="387"/>
      <c r="R168" s="387"/>
      <c r="S168" s="387"/>
      <c r="T168" s="388"/>
      <c r="U168" s="389"/>
      <c r="V168" s="389"/>
      <c r="W168" s="389"/>
      <c r="X168" s="5630"/>
      <c r="Y168" s="386"/>
      <c r="Z168" s="387"/>
      <c r="AA168" s="387"/>
      <c r="AB168" s="387"/>
      <c r="AC168" s="388"/>
      <c r="AD168" s="389"/>
      <c r="AE168" s="389"/>
      <c r="AF168" s="389"/>
      <c r="AG168" s="5630"/>
      <c r="AH168" s="386"/>
      <c r="AI168" s="387"/>
      <c r="AJ168" s="387"/>
      <c r="AK168" s="387"/>
      <c r="AL168" s="388"/>
      <c r="AM168" s="389"/>
      <c r="AN168" s="389"/>
      <c r="AO168" s="389"/>
      <c r="AP168" s="5630"/>
      <c r="AQ168" s="386"/>
      <c r="AR168" s="387"/>
      <c r="AS168" s="387"/>
      <c r="AT168" s="387"/>
      <c r="AU168" s="388"/>
      <c r="AV168" s="389"/>
    </row>
    <row r="169" spans="2:49" ht="5.0999999999999996" customHeight="1">
      <c r="B169" s="5622"/>
      <c r="C169" s="399"/>
      <c r="D169" s="399"/>
      <c r="E169" s="399"/>
      <c r="F169" s="5631"/>
      <c r="G169" s="391"/>
      <c r="H169" s="392"/>
      <c r="I169" s="392"/>
      <c r="J169" s="392"/>
      <c r="K169" s="398"/>
      <c r="L169" s="389"/>
      <c r="M169" s="389"/>
      <c r="N169" s="389"/>
      <c r="O169" s="5631"/>
      <c r="P169" s="391"/>
      <c r="Q169" s="392"/>
      <c r="R169" s="392"/>
      <c r="S169" s="392"/>
      <c r="T169" s="398"/>
      <c r="U169" s="389"/>
      <c r="V169" s="389"/>
      <c r="W169" s="389"/>
      <c r="X169" s="5631"/>
      <c r="Y169" s="391"/>
      <c r="Z169" s="392"/>
      <c r="AA169" s="392"/>
      <c r="AB169" s="392"/>
      <c r="AC169" s="398"/>
      <c r="AD169" s="389"/>
      <c r="AE169" s="389"/>
      <c r="AF169" s="389"/>
      <c r="AG169" s="5631"/>
      <c r="AH169" s="391"/>
      <c r="AI169" s="392"/>
      <c r="AJ169" s="392"/>
      <c r="AK169" s="392"/>
      <c r="AL169" s="398"/>
      <c r="AM169" s="389"/>
      <c r="AN169" s="389"/>
      <c r="AO169" s="389"/>
      <c r="AP169" s="5631"/>
      <c r="AQ169" s="391"/>
      <c r="AR169" s="392"/>
      <c r="AS169" s="392"/>
      <c r="AT169" s="392"/>
      <c r="AU169" s="398"/>
      <c r="AV169" s="389"/>
      <c r="AW169" s="399"/>
    </row>
    <row r="170" spans="2:49" ht="9.9499999999999993" customHeight="1">
      <c r="B170" s="5623"/>
      <c r="F170" s="5632"/>
      <c r="G170" s="401"/>
      <c r="H170" s="402"/>
      <c r="I170" s="402"/>
      <c r="J170" s="402"/>
      <c r="K170" s="404"/>
      <c r="L170" s="389"/>
      <c r="M170" s="389"/>
      <c r="N170" s="389"/>
      <c r="O170" s="5632"/>
      <c r="P170" s="401"/>
      <c r="Q170" s="402"/>
      <c r="R170" s="402"/>
      <c r="S170" s="402"/>
      <c r="T170" s="404"/>
      <c r="U170" s="389"/>
      <c r="V170" s="389"/>
      <c r="W170" s="389"/>
      <c r="X170" s="5632"/>
      <c r="Y170" s="401"/>
      <c r="Z170" s="402"/>
      <c r="AA170" s="402"/>
      <c r="AB170" s="402"/>
      <c r="AC170" s="404"/>
      <c r="AD170" s="389"/>
      <c r="AE170" s="389"/>
      <c r="AF170" s="389"/>
      <c r="AG170" s="5632"/>
      <c r="AH170" s="401"/>
      <c r="AI170" s="402"/>
      <c r="AJ170" s="402"/>
      <c r="AK170" s="402"/>
      <c r="AL170" s="404"/>
      <c r="AM170" s="389"/>
      <c r="AN170" s="389"/>
      <c r="AO170" s="389"/>
      <c r="AP170" s="5632"/>
      <c r="AQ170" s="401"/>
      <c r="AR170" s="402"/>
      <c r="AS170" s="402"/>
      <c r="AT170" s="402"/>
      <c r="AU170" s="404"/>
      <c r="AV170" s="389"/>
    </row>
    <row r="171" spans="2:49" ht="5.0999999999999996" customHeight="1">
      <c r="B171" s="405"/>
      <c r="F171" s="405"/>
      <c r="G171" s="389"/>
      <c r="H171" s="406"/>
      <c r="I171" s="406"/>
      <c r="J171" s="406"/>
      <c r="K171" s="389"/>
      <c r="L171" s="389"/>
      <c r="M171" s="389"/>
      <c r="N171" s="389"/>
      <c r="O171" s="405"/>
      <c r="P171" s="389"/>
      <c r="Q171" s="406"/>
      <c r="R171" s="406"/>
      <c r="S171" s="406"/>
      <c r="T171" s="389"/>
      <c r="U171" s="389"/>
      <c r="V171" s="389"/>
      <c r="W171" s="389"/>
      <c r="X171" s="405"/>
      <c r="Y171" s="409"/>
      <c r="Z171" s="410"/>
      <c r="AA171" s="410"/>
      <c r="AB171" s="410"/>
      <c r="AC171" s="409"/>
      <c r="AD171" s="389"/>
      <c r="AE171" s="389"/>
      <c r="AF171" s="389"/>
      <c r="AG171" s="405"/>
      <c r="AH171" s="389"/>
      <c r="AI171" s="406"/>
      <c r="AJ171" s="406"/>
      <c r="AK171" s="406"/>
      <c r="AL171" s="389"/>
      <c r="AM171" s="389"/>
      <c r="AN171" s="389"/>
      <c r="AO171" s="389"/>
      <c r="AP171" s="405"/>
      <c r="AQ171" s="389"/>
      <c r="AR171" s="414"/>
      <c r="AS171" s="414"/>
      <c r="AT171" s="406"/>
      <c r="AU171" s="389"/>
      <c r="AV171" s="389"/>
    </row>
    <row r="172" spans="2:49" ht="5.0999999999999996" customHeight="1">
      <c r="B172" s="415"/>
      <c r="F172" s="406"/>
      <c r="G172" s="389"/>
      <c r="H172" s="389"/>
      <c r="I172" s="389"/>
      <c r="J172" s="389"/>
      <c r="K172" s="389"/>
      <c r="L172" s="389"/>
      <c r="M172" s="389"/>
      <c r="N172" s="389"/>
      <c r="O172" s="406"/>
      <c r="P172" s="410"/>
      <c r="Q172" s="410"/>
      <c r="R172" s="410"/>
      <c r="S172" s="410"/>
      <c r="T172" s="410"/>
      <c r="U172" s="389"/>
      <c r="V172" s="389"/>
      <c r="W172" s="389"/>
      <c r="X172" s="406"/>
      <c r="Y172" s="410"/>
      <c r="Z172" s="410"/>
      <c r="AA172" s="410"/>
      <c r="AB172" s="410"/>
      <c r="AC172" s="389"/>
      <c r="AD172" s="389"/>
      <c r="AE172" s="389"/>
      <c r="AF172" s="389"/>
      <c r="AG172" s="406"/>
      <c r="AH172" s="389"/>
      <c r="AI172" s="389"/>
      <c r="AJ172" s="389"/>
      <c r="AK172" s="389"/>
      <c r="AL172" s="416"/>
      <c r="AM172" s="389"/>
      <c r="AN172" s="389"/>
      <c r="AO172" s="389"/>
      <c r="AP172" s="406"/>
      <c r="AQ172" s="417"/>
      <c r="AR172" s="418"/>
      <c r="AS172" s="418"/>
      <c r="AT172" s="389"/>
      <c r="AU172" s="416"/>
      <c r="AV172" s="389"/>
    </row>
    <row r="173" spans="2:49" ht="5.0999999999999996" customHeight="1">
      <c r="B173" s="415"/>
      <c r="F173" s="406"/>
      <c r="G173" s="389"/>
      <c r="H173" s="389"/>
      <c r="I173" s="389"/>
      <c r="J173" s="389"/>
      <c r="K173" s="389"/>
      <c r="L173" s="389"/>
      <c r="M173" s="389"/>
      <c r="N173" s="389"/>
      <c r="O173" s="406"/>
      <c r="P173" s="410"/>
      <c r="Q173" s="410"/>
      <c r="R173" s="410"/>
      <c r="S173" s="410"/>
      <c r="T173" s="410"/>
      <c r="U173" s="389"/>
      <c r="V173" s="389"/>
      <c r="W173" s="389"/>
      <c r="X173" s="406"/>
      <c r="Y173" s="410"/>
      <c r="Z173" s="410"/>
      <c r="AA173" s="410"/>
      <c r="AB173" s="410"/>
      <c r="AC173" s="389"/>
      <c r="AD173" s="389"/>
      <c r="AE173" s="389"/>
      <c r="AF173" s="389"/>
      <c r="AG173" s="406"/>
      <c r="AH173" s="389"/>
      <c r="AI173" s="389"/>
      <c r="AJ173" s="389"/>
      <c r="AK173" s="389"/>
      <c r="AL173" s="416"/>
      <c r="AM173" s="389"/>
      <c r="AN173" s="389"/>
      <c r="AO173" s="389"/>
      <c r="AP173" s="406"/>
      <c r="AQ173" s="417"/>
      <c r="AR173" s="418"/>
      <c r="AS173" s="418"/>
      <c r="AT173" s="389"/>
      <c r="AU173" s="416"/>
      <c r="AV173" s="389"/>
    </row>
    <row r="174" spans="2:49" ht="9.9499999999999993" customHeight="1">
      <c r="B174" s="5621">
        <v>28</v>
      </c>
      <c r="F174" s="5630"/>
      <c r="G174" s="386"/>
      <c r="H174" s="387"/>
      <c r="I174" s="387"/>
      <c r="J174" s="387"/>
      <c r="K174" s="388"/>
      <c r="L174" s="389"/>
      <c r="M174" s="389"/>
      <c r="N174" s="389"/>
      <c r="O174" s="5630"/>
      <c r="P174" s="386"/>
      <c r="Q174" s="387"/>
      <c r="R174" s="387"/>
      <c r="S174" s="387"/>
      <c r="T174" s="388"/>
      <c r="U174" s="389"/>
      <c r="V174" s="389"/>
      <c r="W174" s="389"/>
      <c r="X174" s="5630"/>
      <c r="Y174" s="386"/>
      <c r="Z174" s="387"/>
      <c r="AA174" s="387"/>
      <c r="AB174" s="387"/>
      <c r="AC174" s="388"/>
      <c r="AD174" s="389"/>
      <c r="AE174" s="389"/>
      <c r="AF174" s="389"/>
      <c r="AG174" s="5630"/>
      <c r="AH174" s="386"/>
      <c r="AI174" s="387"/>
      <c r="AJ174" s="387"/>
      <c r="AK174" s="387"/>
      <c r="AL174" s="388"/>
      <c r="AM174" s="389"/>
      <c r="AN174" s="389"/>
      <c r="AO174" s="389"/>
      <c r="AP174" s="5630"/>
      <c r="AQ174" s="386"/>
      <c r="AR174" s="387"/>
      <c r="AS174" s="387"/>
      <c r="AT174" s="387"/>
      <c r="AU174" s="388"/>
      <c r="AV174" s="389"/>
    </row>
    <row r="175" spans="2:49" ht="5.0999999999999996" customHeight="1">
      <c r="B175" s="5622"/>
      <c r="C175" s="399"/>
      <c r="D175" s="399"/>
      <c r="E175" s="399"/>
      <c r="F175" s="5631"/>
      <c r="G175" s="391"/>
      <c r="H175" s="392"/>
      <c r="I175" s="392"/>
      <c r="J175" s="392"/>
      <c r="K175" s="398"/>
      <c r="L175" s="389"/>
      <c r="M175" s="389"/>
      <c r="N175" s="389"/>
      <c r="O175" s="5631"/>
      <c r="P175" s="391"/>
      <c r="Q175" s="392"/>
      <c r="R175" s="392"/>
      <c r="S175" s="392"/>
      <c r="T175" s="398"/>
      <c r="U175" s="389"/>
      <c r="V175" s="389"/>
      <c r="W175" s="389"/>
      <c r="X175" s="5631"/>
      <c r="Y175" s="391"/>
      <c r="Z175" s="392"/>
      <c r="AA175" s="392"/>
      <c r="AB175" s="392"/>
      <c r="AC175" s="398"/>
      <c r="AD175" s="389"/>
      <c r="AE175" s="389"/>
      <c r="AF175" s="389"/>
      <c r="AG175" s="5631"/>
      <c r="AH175" s="391"/>
      <c r="AI175" s="392"/>
      <c r="AJ175" s="392"/>
      <c r="AK175" s="392"/>
      <c r="AL175" s="398"/>
      <c r="AM175" s="389"/>
      <c r="AN175" s="389"/>
      <c r="AO175" s="389"/>
      <c r="AP175" s="5631"/>
      <c r="AQ175" s="391"/>
      <c r="AR175" s="392"/>
      <c r="AS175" s="392"/>
      <c r="AT175" s="392"/>
      <c r="AU175" s="398"/>
      <c r="AV175" s="389"/>
      <c r="AW175" s="399"/>
    </row>
    <row r="176" spans="2:49" ht="9.9499999999999993" customHeight="1">
      <c r="B176" s="5623"/>
      <c r="F176" s="5632"/>
      <c r="G176" s="401"/>
      <c r="H176" s="402"/>
      <c r="I176" s="402"/>
      <c r="J176" s="402"/>
      <c r="K176" s="404"/>
      <c r="L176" s="389"/>
      <c r="M176" s="389"/>
      <c r="N176" s="389"/>
      <c r="O176" s="5632"/>
      <c r="P176" s="401"/>
      <c r="Q176" s="402"/>
      <c r="R176" s="402"/>
      <c r="S176" s="402"/>
      <c r="T176" s="404"/>
      <c r="U176" s="389"/>
      <c r="V176" s="389"/>
      <c r="W176" s="389"/>
      <c r="X176" s="5632"/>
      <c r="Y176" s="401"/>
      <c r="Z176" s="402"/>
      <c r="AA176" s="402"/>
      <c r="AB176" s="402"/>
      <c r="AC176" s="404"/>
      <c r="AD176" s="389"/>
      <c r="AE176" s="389"/>
      <c r="AF176" s="389"/>
      <c r="AG176" s="5632"/>
      <c r="AH176" s="401"/>
      <c r="AI176" s="402"/>
      <c r="AJ176" s="402"/>
      <c r="AK176" s="402"/>
      <c r="AL176" s="404"/>
      <c r="AM176" s="389"/>
      <c r="AN176" s="389"/>
      <c r="AO176" s="389"/>
      <c r="AP176" s="5632"/>
      <c r="AQ176" s="401"/>
      <c r="AR176" s="402"/>
      <c r="AS176" s="402"/>
      <c r="AT176" s="402"/>
      <c r="AU176" s="404"/>
      <c r="AV176" s="389"/>
    </row>
    <row r="177" spans="2:67" ht="9.9499999999999993" customHeight="1">
      <c r="B177" s="198"/>
      <c r="F177" s="381"/>
      <c r="G177" s="380"/>
      <c r="H177" s="450"/>
      <c r="I177" s="450"/>
      <c r="J177" s="450"/>
      <c r="K177" s="380"/>
      <c r="L177" s="380"/>
      <c r="M177" s="380"/>
      <c r="N177" s="380"/>
      <c r="O177" s="380"/>
      <c r="P177" s="380"/>
      <c r="Q177" s="450"/>
      <c r="R177" s="450"/>
      <c r="S177" s="450"/>
      <c r="T177" s="380"/>
      <c r="U177" s="380"/>
      <c r="V177" s="380"/>
      <c r="W177" s="380"/>
      <c r="X177" s="380"/>
      <c r="Y177" s="380"/>
      <c r="Z177" s="450"/>
      <c r="AA177" s="450"/>
      <c r="AB177" s="450"/>
      <c r="AC177" s="380"/>
      <c r="AD177" s="380"/>
      <c r="AE177" s="380"/>
      <c r="AF177" s="380"/>
      <c r="AG177" s="380"/>
      <c r="AH177" s="380"/>
      <c r="AI177" s="450"/>
      <c r="AJ177" s="450"/>
      <c r="AK177" s="450"/>
      <c r="AL177" s="382"/>
      <c r="AM177" s="382"/>
      <c r="AN177" s="380"/>
      <c r="AO177" s="380"/>
      <c r="AP177" s="451"/>
      <c r="AQ177" s="452"/>
      <c r="AR177" s="453"/>
      <c r="AS177" s="453"/>
      <c r="AT177" s="450"/>
      <c r="AU177" s="384"/>
      <c r="AV177" s="380"/>
    </row>
    <row r="178" spans="2:67" s="454" customFormat="1" ht="15">
      <c r="G178" s="455">
        <v>10</v>
      </c>
      <c r="H178" s="456"/>
      <c r="I178" s="456"/>
      <c r="J178" s="456"/>
      <c r="K178" s="455">
        <v>10</v>
      </c>
      <c r="L178" s="456"/>
      <c r="M178" s="456"/>
      <c r="N178" s="456"/>
      <c r="O178" s="456"/>
      <c r="P178" s="455">
        <v>10</v>
      </c>
      <c r="Q178" s="456"/>
      <c r="R178" s="456"/>
      <c r="S178" s="456"/>
      <c r="T178" s="455">
        <v>10</v>
      </c>
      <c r="U178" s="456"/>
      <c r="V178" s="456"/>
      <c r="W178" s="456"/>
      <c r="X178" s="456"/>
      <c r="Y178" s="455">
        <v>10</v>
      </c>
      <c r="Z178" s="456"/>
      <c r="AA178" s="456"/>
      <c r="AB178" s="456"/>
      <c r="AC178" s="455">
        <v>10</v>
      </c>
      <c r="AD178" s="456"/>
      <c r="AE178" s="456"/>
      <c r="AF178" s="456"/>
      <c r="AG178" s="456"/>
      <c r="AH178" s="455">
        <v>10</v>
      </c>
      <c r="AI178" s="456"/>
      <c r="AJ178" s="456"/>
      <c r="AK178" s="456"/>
      <c r="AL178" s="455">
        <v>10</v>
      </c>
      <c r="AM178" s="456"/>
      <c r="AN178" s="456"/>
      <c r="AO178" s="456"/>
      <c r="AP178" s="456"/>
      <c r="AQ178" s="455">
        <v>10</v>
      </c>
      <c r="AR178" s="456"/>
      <c r="AS178" s="456"/>
      <c r="AT178" s="456"/>
      <c r="AU178" s="455">
        <v>10</v>
      </c>
      <c r="AV178" s="456"/>
      <c r="AW178" s="456"/>
      <c r="AX178" s="457" t="s">
        <v>344</v>
      </c>
      <c r="AZ178" s="458"/>
      <c r="BD178" s="458"/>
      <c r="BI178" s="458"/>
      <c r="BM178" s="458"/>
      <c r="BO178" s="459"/>
    </row>
    <row r="179" spans="2:67" ht="11.25" customHeight="1"/>
    <row r="180" spans="2:67" ht="11.25" customHeight="1"/>
    <row r="181" spans="2:67" ht="11.25" customHeight="1"/>
  </sheetData>
  <mergeCells count="173">
    <mergeCell ref="B174:B176"/>
    <mergeCell ref="F174:F176"/>
    <mergeCell ref="O174:O176"/>
    <mergeCell ref="X174:X176"/>
    <mergeCell ref="AG174:AG176"/>
    <mergeCell ref="AP174:AP176"/>
    <mergeCell ref="B168:B170"/>
    <mergeCell ref="F168:F170"/>
    <mergeCell ref="O168:O170"/>
    <mergeCell ref="X168:X170"/>
    <mergeCell ref="AG168:AG170"/>
    <mergeCell ref="AP168:AP170"/>
    <mergeCell ref="B162:B164"/>
    <mergeCell ref="F162:F164"/>
    <mergeCell ref="O162:O164"/>
    <mergeCell ref="X162:X164"/>
    <mergeCell ref="AG162:AG164"/>
    <mergeCell ref="AP162:AP164"/>
    <mergeCell ref="B156:B158"/>
    <mergeCell ref="F156:F158"/>
    <mergeCell ref="O156:O158"/>
    <mergeCell ref="X156:X158"/>
    <mergeCell ref="AG156:AG158"/>
    <mergeCell ref="AP156:AP158"/>
    <mergeCell ref="B150:B152"/>
    <mergeCell ref="F150:F152"/>
    <mergeCell ref="O150:O152"/>
    <mergeCell ref="X150:X152"/>
    <mergeCell ref="AG150:AG152"/>
    <mergeCell ref="AP150:AP152"/>
    <mergeCell ref="B144:B146"/>
    <mergeCell ref="F144:F146"/>
    <mergeCell ref="O144:O146"/>
    <mergeCell ref="X144:X146"/>
    <mergeCell ref="AG144:AG146"/>
    <mergeCell ref="AP144:AP146"/>
    <mergeCell ref="B138:B140"/>
    <mergeCell ref="F138:F140"/>
    <mergeCell ref="O138:O140"/>
    <mergeCell ref="X138:X140"/>
    <mergeCell ref="AG138:AG140"/>
    <mergeCell ref="AP138:AP140"/>
    <mergeCell ref="B132:B134"/>
    <mergeCell ref="F132:F134"/>
    <mergeCell ref="O132:O134"/>
    <mergeCell ref="X132:X134"/>
    <mergeCell ref="AG132:AG134"/>
    <mergeCell ref="AP132:AP134"/>
    <mergeCell ref="B126:B128"/>
    <mergeCell ref="F126:F128"/>
    <mergeCell ref="O126:O128"/>
    <mergeCell ref="X126:X128"/>
    <mergeCell ref="AG126:AG128"/>
    <mergeCell ref="AP126:AP128"/>
    <mergeCell ref="B120:B122"/>
    <mergeCell ref="F120:F122"/>
    <mergeCell ref="O120:O122"/>
    <mergeCell ref="X120:X122"/>
    <mergeCell ref="AG120:AG122"/>
    <mergeCell ref="AP120:AP122"/>
    <mergeCell ref="B114:B116"/>
    <mergeCell ref="F114:F116"/>
    <mergeCell ref="O114:O116"/>
    <mergeCell ref="X114:X116"/>
    <mergeCell ref="AG114:AG116"/>
    <mergeCell ref="AP114:AP116"/>
    <mergeCell ref="B108:B110"/>
    <mergeCell ref="F108:F110"/>
    <mergeCell ref="O108:O110"/>
    <mergeCell ref="X108:X110"/>
    <mergeCell ref="AG108:AG110"/>
    <mergeCell ref="AP108:AP110"/>
    <mergeCell ref="B96:B98"/>
    <mergeCell ref="AG96:AG98"/>
    <mergeCell ref="AP96:AP98"/>
    <mergeCell ref="B102:B104"/>
    <mergeCell ref="F102:F104"/>
    <mergeCell ref="O102:O104"/>
    <mergeCell ref="X102:X104"/>
    <mergeCell ref="AG102:AG104"/>
    <mergeCell ref="AP102:AP104"/>
    <mergeCell ref="B90:B92"/>
    <mergeCell ref="F90:F92"/>
    <mergeCell ref="X90:X92"/>
    <mergeCell ref="Y90:AC92"/>
    <mergeCell ref="AG90:AG92"/>
    <mergeCell ref="AP90:AP92"/>
    <mergeCell ref="B84:B86"/>
    <mergeCell ref="F84:F86"/>
    <mergeCell ref="X84:X86"/>
    <mergeCell ref="Y84:AC86"/>
    <mergeCell ref="AG84:AG86"/>
    <mergeCell ref="AP84:AP86"/>
    <mergeCell ref="B72:B74"/>
    <mergeCell ref="F72:F74"/>
    <mergeCell ref="AG72:AG74"/>
    <mergeCell ref="AH72:AL74"/>
    <mergeCell ref="AP72:AP74"/>
    <mergeCell ref="B78:B80"/>
    <mergeCell ref="F78:F80"/>
    <mergeCell ref="X78:X80"/>
    <mergeCell ref="Y78:AC80"/>
    <mergeCell ref="AP78:AP80"/>
    <mergeCell ref="AP60:AP62"/>
    <mergeCell ref="B66:B68"/>
    <mergeCell ref="F66:F68"/>
    <mergeCell ref="O66:O68"/>
    <mergeCell ref="P66:T68"/>
    <mergeCell ref="AG66:AG68"/>
    <mergeCell ref="AH66:AL68"/>
    <mergeCell ref="AP66:AP68"/>
    <mergeCell ref="B60:B62"/>
    <mergeCell ref="F60:F62"/>
    <mergeCell ref="X60:X62"/>
    <mergeCell ref="Y60:AC62"/>
    <mergeCell ref="AG60:AG62"/>
    <mergeCell ref="AH60:AL62"/>
    <mergeCell ref="B48:B50"/>
    <mergeCell ref="F48:F50"/>
    <mergeCell ref="X48:X50"/>
    <mergeCell ref="Y48:AC50"/>
    <mergeCell ref="AP48:AP50"/>
    <mergeCell ref="B54:B56"/>
    <mergeCell ref="F54:F56"/>
    <mergeCell ref="X54:X56"/>
    <mergeCell ref="Y54:AC56"/>
    <mergeCell ref="AP54:AP56"/>
    <mergeCell ref="B42:B44"/>
    <mergeCell ref="F42:F44"/>
    <mergeCell ref="G42:K44"/>
    <mergeCell ref="X42:X44"/>
    <mergeCell ref="Y42:AC44"/>
    <mergeCell ref="AP42:AP44"/>
    <mergeCell ref="Y30:AC32"/>
    <mergeCell ref="AG30:AG32"/>
    <mergeCell ref="AH30:AL32"/>
    <mergeCell ref="AP30:AP32"/>
    <mergeCell ref="B36:B38"/>
    <mergeCell ref="X36:X38"/>
    <mergeCell ref="Y36:AC38"/>
    <mergeCell ref="AP36:AP38"/>
    <mergeCell ref="B24:B26"/>
    <mergeCell ref="F24:F26"/>
    <mergeCell ref="G24:K26"/>
    <mergeCell ref="AP24:AP26"/>
    <mergeCell ref="B30:B32"/>
    <mergeCell ref="F30:F32"/>
    <mergeCell ref="G30:K32"/>
    <mergeCell ref="O30:O32"/>
    <mergeCell ref="P30:T32"/>
    <mergeCell ref="X30:X32"/>
    <mergeCell ref="B12:B14"/>
    <mergeCell ref="X12:X14"/>
    <mergeCell ref="Y12:AC14"/>
    <mergeCell ref="AP12:AP14"/>
    <mergeCell ref="B18:B20"/>
    <mergeCell ref="X18:X20"/>
    <mergeCell ref="Y18:AC20"/>
    <mergeCell ref="AP18:AP20"/>
    <mergeCell ref="B9:B10"/>
    <mergeCell ref="G9:K9"/>
    <mergeCell ref="P9:T9"/>
    <mergeCell ref="Y9:AC9"/>
    <mergeCell ref="AH9:AL9"/>
    <mergeCell ref="AQ9:AU9"/>
    <mergeCell ref="B2:J6"/>
    <mergeCell ref="K2:AK4"/>
    <mergeCell ref="AL2:AU2"/>
    <mergeCell ref="AL3:AU3"/>
    <mergeCell ref="AL4:AU4"/>
    <mergeCell ref="K5:AK6"/>
    <mergeCell ref="AL5:AU5"/>
    <mergeCell ref="AL6:AU6"/>
  </mergeCells>
  <printOptions horizontalCentered="1"/>
  <pageMargins left="0" right="0" top="0.39370078740157483" bottom="0.39370078740157483" header="0" footer="0"/>
  <pageSetup paperSize="8" scale="62" pageOrder="overThenDown" orientation="portrait" horizontalDpi="4294967293" r:id="rId1"/>
  <headerFooter alignWithMargins="0">
    <oddFooter>&amp;RImprimé le :&amp;D</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46EBD9-1436-4020-9CBF-A2EB434A25E6}">
  <dimension ref="B1:ES162"/>
  <sheetViews>
    <sheetView zoomScaleNormal="100" zoomScaleSheetLayoutView="100" workbookViewId="0">
      <selection activeCell="BS27" sqref="BS27"/>
    </sheetView>
  </sheetViews>
  <sheetFormatPr baseColWidth="10" defaultRowHeight="11.25"/>
  <cols>
    <col min="1" max="1" width="1.42578125" style="454" customWidth="1"/>
    <col min="2" max="2" width="5.140625" style="454" customWidth="1"/>
    <col min="3" max="5" width="0.85546875" style="454" customWidth="1"/>
    <col min="6" max="6" width="3.42578125" style="454" customWidth="1"/>
    <col min="7" max="7" width="18.7109375" style="454" customWidth="1"/>
    <col min="8" max="10" width="0.85546875" style="454" customWidth="1"/>
    <col min="11" max="11" width="18.7109375" style="454" customWidth="1"/>
    <col min="12" max="14" width="0.85546875" style="454" customWidth="1"/>
    <col min="15" max="15" width="3.140625" style="454" customWidth="1"/>
    <col min="16" max="16" width="18.7109375" style="454" customWidth="1"/>
    <col min="17" max="19" width="0.85546875" style="454" customWidth="1"/>
    <col min="20" max="20" width="18.7109375" style="454" customWidth="1"/>
    <col min="21" max="23" width="0.85546875" style="454" customWidth="1"/>
    <col min="24" max="24" width="3.5703125" style="454" customWidth="1"/>
    <col min="25" max="25" width="18.7109375" style="454" customWidth="1"/>
    <col min="26" max="28" width="0.85546875" style="454" customWidth="1"/>
    <col min="29" max="29" width="18.7109375" style="454" customWidth="1"/>
    <col min="30" max="32" width="0.85546875" style="454" customWidth="1"/>
    <col min="33" max="33" width="3.140625" style="454" customWidth="1"/>
    <col min="34" max="34" width="18.7109375" style="454" customWidth="1"/>
    <col min="35" max="37" width="0.85546875" style="454" customWidth="1"/>
    <col min="38" max="38" width="18.7109375" style="454" customWidth="1"/>
    <col min="39" max="41" width="0.85546875" style="454" customWidth="1"/>
    <col min="42" max="42" width="3.42578125" style="454" customWidth="1"/>
    <col min="43" max="43" width="18.7109375" style="454" customWidth="1"/>
    <col min="44" max="45" width="0.85546875" style="460" customWidth="1"/>
    <col min="46" max="46" width="0.85546875" style="454" customWidth="1"/>
    <col min="47" max="47" width="18.7109375" style="454" customWidth="1"/>
    <col min="48" max="50" width="0.85546875" style="454" customWidth="1"/>
    <col min="51" max="51" width="3.140625" style="454" customWidth="1"/>
    <col min="52" max="52" width="18.7109375" style="454" customWidth="1"/>
    <col min="53" max="55" width="0.85546875" style="454" customWidth="1"/>
    <col min="56" max="56" width="18.7109375" style="454" customWidth="1"/>
    <col min="57" max="59" width="0.85546875" style="454" customWidth="1"/>
    <col min="60" max="60" width="3.140625" style="454" customWidth="1"/>
    <col min="61" max="61" width="18.7109375" style="454" customWidth="1"/>
    <col min="62" max="64" width="0.85546875" style="454" customWidth="1"/>
    <col min="65" max="65" width="18.7109375" style="454" customWidth="1"/>
    <col min="66" max="66" width="2.42578125" style="454" customWidth="1"/>
    <col min="67" max="72" width="5.7109375" style="454" customWidth="1"/>
    <col min="73" max="16384" width="11.42578125" style="454"/>
  </cols>
  <sheetData>
    <row r="1" spans="2:149" ht="6.75" customHeight="1" thickBot="1"/>
    <row r="2" spans="2:149" s="461" customFormat="1" ht="15" customHeight="1">
      <c r="B2" s="5693" t="s">
        <v>0</v>
      </c>
      <c r="C2" s="5694"/>
      <c r="D2" s="5694"/>
      <c r="E2" s="5694"/>
      <c r="F2" s="5694"/>
      <c r="G2" s="5694"/>
      <c r="H2" s="5694"/>
      <c r="I2" s="5694"/>
      <c r="J2" s="5694"/>
      <c r="K2" s="5697" t="s">
        <v>345</v>
      </c>
      <c r="L2" s="5698"/>
      <c r="M2" s="5698"/>
      <c r="N2" s="5698"/>
      <c r="O2" s="5698"/>
      <c r="P2" s="5698"/>
      <c r="Q2" s="5698"/>
      <c r="R2" s="5698"/>
      <c r="S2" s="5698"/>
      <c r="T2" s="5698"/>
      <c r="U2" s="5698"/>
      <c r="V2" s="5698"/>
      <c r="W2" s="5698"/>
      <c r="X2" s="5698"/>
      <c r="Y2" s="5698"/>
      <c r="Z2" s="5698"/>
      <c r="AA2" s="5698"/>
      <c r="AB2" s="5698"/>
      <c r="AC2" s="5698"/>
      <c r="AD2" s="5698"/>
      <c r="AE2" s="5698"/>
      <c r="AF2" s="5698"/>
      <c r="AG2" s="5698"/>
      <c r="AH2" s="5698"/>
      <c r="AI2" s="5698"/>
      <c r="AJ2" s="5698"/>
      <c r="AK2" s="5698"/>
      <c r="AL2" s="5698"/>
      <c r="AM2" s="5698"/>
      <c r="AN2" s="5698"/>
      <c r="AO2" s="5698"/>
      <c r="AP2" s="5698"/>
      <c r="AQ2" s="5698"/>
      <c r="AR2" s="5698"/>
      <c r="AS2" s="5698"/>
      <c r="AT2" s="5698"/>
      <c r="AU2" s="5698"/>
      <c r="AV2" s="5698"/>
      <c r="AW2" s="5698"/>
      <c r="AX2" s="5698"/>
      <c r="AY2" s="5698"/>
      <c r="AZ2" s="5698"/>
      <c r="BA2" s="5698"/>
      <c r="BB2" s="5698"/>
      <c r="BC2" s="5699"/>
      <c r="BD2" s="5703" t="s">
        <v>309</v>
      </c>
      <c r="BE2" s="5703"/>
      <c r="BF2" s="5703"/>
      <c r="BG2" s="5703"/>
      <c r="BH2" s="5703"/>
      <c r="BI2" s="5703"/>
      <c r="BJ2" s="5703"/>
      <c r="BK2" s="5703"/>
      <c r="BL2" s="5703"/>
      <c r="BM2" s="5704"/>
      <c r="BP2" s="462" t="s">
        <v>346</v>
      </c>
      <c r="BQ2" s="463"/>
      <c r="BR2" s="463"/>
      <c r="BS2" s="463"/>
      <c r="BT2" s="463"/>
      <c r="BU2" s="463"/>
      <c r="BV2" s="463"/>
      <c r="BW2" s="463"/>
      <c r="DV2" s="464"/>
      <c r="DW2" s="464"/>
      <c r="DX2" s="464"/>
      <c r="DY2" s="464"/>
      <c r="DZ2" s="464"/>
      <c r="EA2" s="464"/>
      <c r="EB2" s="464"/>
      <c r="EC2" s="464"/>
      <c r="ED2" s="464"/>
      <c r="EE2" s="464"/>
      <c r="EF2" s="464"/>
      <c r="EG2" s="464"/>
      <c r="EH2" s="464"/>
      <c r="EI2" s="464"/>
      <c r="EJ2" s="464"/>
      <c r="EK2" s="464"/>
      <c r="EL2" s="464"/>
      <c r="EM2" s="464"/>
      <c r="EN2" s="464"/>
      <c r="EO2" s="464"/>
      <c r="EP2" s="464"/>
      <c r="EQ2" s="464"/>
      <c r="ER2" s="464"/>
      <c r="ES2" s="464"/>
    </row>
    <row r="3" spans="2:149" s="461" customFormat="1" ht="15" customHeight="1">
      <c r="B3" s="5695"/>
      <c r="C3" s="5696"/>
      <c r="D3" s="5696"/>
      <c r="E3" s="5696"/>
      <c r="F3" s="5696"/>
      <c r="G3" s="5696"/>
      <c r="H3" s="5696"/>
      <c r="I3" s="5696"/>
      <c r="J3" s="5696"/>
      <c r="K3" s="5700"/>
      <c r="L3" s="5701"/>
      <c r="M3" s="5701"/>
      <c r="N3" s="5701"/>
      <c r="O3" s="5701"/>
      <c r="P3" s="5701"/>
      <c r="Q3" s="5701"/>
      <c r="R3" s="5701"/>
      <c r="S3" s="5701"/>
      <c r="T3" s="5701"/>
      <c r="U3" s="5701"/>
      <c r="V3" s="5701"/>
      <c r="W3" s="5701"/>
      <c r="X3" s="5701"/>
      <c r="Y3" s="5701"/>
      <c r="Z3" s="5701"/>
      <c r="AA3" s="5701"/>
      <c r="AB3" s="5701"/>
      <c r="AC3" s="5701"/>
      <c r="AD3" s="5701"/>
      <c r="AE3" s="5701"/>
      <c r="AF3" s="5701"/>
      <c r="AG3" s="5701"/>
      <c r="AH3" s="5701"/>
      <c r="AI3" s="5701"/>
      <c r="AJ3" s="5701"/>
      <c r="AK3" s="5701"/>
      <c r="AL3" s="5701"/>
      <c r="AM3" s="5701"/>
      <c r="AN3" s="5701"/>
      <c r="AO3" s="5701"/>
      <c r="AP3" s="5701"/>
      <c r="AQ3" s="5701"/>
      <c r="AR3" s="5701"/>
      <c r="AS3" s="5701"/>
      <c r="AT3" s="5701"/>
      <c r="AU3" s="5701"/>
      <c r="AV3" s="5701"/>
      <c r="AW3" s="5701"/>
      <c r="AX3" s="5701"/>
      <c r="AY3" s="5701"/>
      <c r="AZ3" s="5701"/>
      <c r="BA3" s="5701"/>
      <c r="BB3" s="5701"/>
      <c r="BC3" s="5702"/>
      <c r="BD3" s="5705" t="s">
        <v>311</v>
      </c>
      <c r="BE3" s="5705"/>
      <c r="BF3" s="5705"/>
      <c r="BG3" s="5705"/>
      <c r="BH3" s="5705"/>
      <c r="BI3" s="5705"/>
      <c r="BJ3" s="5705"/>
      <c r="BK3" s="5705"/>
      <c r="BL3" s="5705"/>
      <c r="BM3" s="5706"/>
      <c r="BP3" s="463" t="s">
        <v>347</v>
      </c>
      <c r="BQ3" s="463"/>
      <c r="BR3" s="463"/>
      <c r="BS3" s="463"/>
      <c r="BT3" s="463"/>
      <c r="BU3" s="463"/>
      <c r="BV3" s="463"/>
      <c r="BW3" s="463"/>
      <c r="DV3" s="464"/>
      <c r="DW3" s="464"/>
      <c r="DX3" s="464"/>
      <c r="DY3" s="464"/>
      <c r="DZ3" s="464"/>
      <c r="EA3" s="464"/>
      <c r="EB3" s="464"/>
      <c r="EC3" s="464"/>
      <c r="ED3" s="464"/>
      <c r="EE3" s="464"/>
      <c r="EF3" s="464"/>
      <c r="EG3" s="464"/>
      <c r="EH3" s="464"/>
      <c r="EI3" s="464"/>
      <c r="EJ3" s="464"/>
      <c r="EK3" s="464"/>
      <c r="EL3" s="464"/>
      <c r="EM3" s="464"/>
      <c r="EN3" s="464"/>
      <c r="EO3" s="464"/>
      <c r="EP3" s="464"/>
      <c r="EQ3" s="464"/>
      <c r="ER3" s="464"/>
      <c r="ES3" s="464"/>
    </row>
    <row r="4" spans="2:149" s="461" customFormat="1" ht="15" customHeight="1">
      <c r="B4" s="5695"/>
      <c r="C4" s="5696"/>
      <c r="D4" s="5696"/>
      <c r="E4" s="5696"/>
      <c r="F4" s="5696"/>
      <c r="G4" s="5696"/>
      <c r="H4" s="5696"/>
      <c r="I4" s="5696"/>
      <c r="J4" s="5696"/>
      <c r="K4" s="5700"/>
      <c r="L4" s="5701"/>
      <c r="M4" s="5701"/>
      <c r="N4" s="5701"/>
      <c r="O4" s="5701"/>
      <c r="P4" s="5701"/>
      <c r="Q4" s="5701"/>
      <c r="R4" s="5701"/>
      <c r="S4" s="5701"/>
      <c r="T4" s="5701"/>
      <c r="U4" s="5701"/>
      <c r="V4" s="5701"/>
      <c r="W4" s="5701"/>
      <c r="X4" s="5701"/>
      <c r="Y4" s="5701"/>
      <c r="Z4" s="5701"/>
      <c r="AA4" s="5701"/>
      <c r="AB4" s="5701"/>
      <c r="AC4" s="5701"/>
      <c r="AD4" s="5701"/>
      <c r="AE4" s="5701"/>
      <c r="AF4" s="5701"/>
      <c r="AG4" s="5701"/>
      <c r="AH4" s="5701"/>
      <c r="AI4" s="5701"/>
      <c r="AJ4" s="5701"/>
      <c r="AK4" s="5701"/>
      <c r="AL4" s="5701"/>
      <c r="AM4" s="5701"/>
      <c r="AN4" s="5701"/>
      <c r="AO4" s="5701"/>
      <c r="AP4" s="5701"/>
      <c r="AQ4" s="5701"/>
      <c r="AR4" s="5701"/>
      <c r="AS4" s="5701"/>
      <c r="AT4" s="5701"/>
      <c r="AU4" s="5701"/>
      <c r="AV4" s="5701"/>
      <c r="AW4" s="5701"/>
      <c r="AX4" s="5701"/>
      <c r="AY4" s="5701"/>
      <c r="AZ4" s="5701"/>
      <c r="BA4" s="5701"/>
      <c r="BB4" s="5701"/>
      <c r="BC4" s="5702"/>
      <c r="BD4" s="5707" t="s">
        <v>313</v>
      </c>
      <c r="BE4" s="5707"/>
      <c r="BF4" s="5707"/>
      <c r="BG4" s="5707"/>
      <c r="BH4" s="5707"/>
      <c r="BI4" s="5707"/>
      <c r="BJ4" s="5707"/>
      <c r="BK4" s="5707"/>
      <c r="BL4" s="5707"/>
      <c r="BM4" s="5708"/>
      <c r="BP4" s="465" t="s">
        <v>348</v>
      </c>
      <c r="BQ4" s="463"/>
      <c r="BR4" s="463"/>
      <c r="BS4" s="463"/>
      <c r="BT4" s="463"/>
      <c r="BU4" s="463"/>
      <c r="BV4" s="463"/>
      <c r="BW4" s="463"/>
      <c r="DV4" s="464"/>
      <c r="DW4" s="464"/>
      <c r="DX4" s="464"/>
      <c r="DY4" s="464"/>
      <c r="DZ4" s="464"/>
      <c r="EA4" s="464"/>
      <c r="EB4" s="464"/>
      <c r="EC4" s="464"/>
      <c r="ED4" s="464"/>
      <c r="EE4" s="464"/>
      <c r="EF4" s="464"/>
      <c r="EG4" s="464"/>
      <c r="EH4" s="464"/>
      <c r="EI4" s="464"/>
      <c r="EJ4" s="464"/>
      <c r="EK4" s="464"/>
      <c r="EL4" s="464"/>
      <c r="EM4" s="464"/>
      <c r="EN4" s="464"/>
      <c r="EO4" s="464"/>
      <c r="EP4" s="464"/>
      <c r="EQ4" s="464"/>
      <c r="ER4" s="464"/>
      <c r="ES4" s="464"/>
    </row>
    <row r="5" spans="2:149" s="461" customFormat="1" ht="15" customHeight="1">
      <c r="B5" s="5695"/>
      <c r="C5" s="5696"/>
      <c r="D5" s="5696"/>
      <c r="E5" s="5696"/>
      <c r="F5" s="5696"/>
      <c r="G5" s="5696"/>
      <c r="H5" s="5696"/>
      <c r="I5" s="5696"/>
      <c r="J5" s="5696"/>
      <c r="K5" s="5700" t="s">
        <v>349</v>
      </c>
      <c r="L5" s="5701"/>
      <c r="M5" s="5701"/>
      <c r="N5" s="5701"/>
      <c r="O5" s="5701"/>
      <c r="P5" s="5701"/>
      <c r="Q5" s="5701"/>
      <c r="R5" s="5701"/>
      <c r="S5" s="5701"/>
      <c r="T5" s="5701"/>
      <c r="U5" s="5701"/>
      <c r="V5" s="5701"/>
      <c r="W5" s="5701"/>
      <c r="X5" s="5701"/>
      <c r="Y5" s="5701"/>
      <c r="Z5" s="5701"/>
      <c r="AA5" s="5701"/>
      <c r="AB5" s="5701"/>
      <c r="AC5" s="5701"/>
      <c r="AD5" s="5701"/>
      <c r="AE5" s="5701"/>
      <c r="AF5" s="5701"/>
      <c r="AG5" s="5701"/>
      <c r="AH5" s="5701"/>
      <c r="AI5" s="5701"/>
      <c r="AJ5" s="5701"/>
      <c r="AK5" s="5701"/>
      <c r="AL5" s="5701"/>
      <c r="AM5" s="5701"/>
      <c r="AN5" s="5701"/>
      <c r="AO5" s="5701"/>
      <c r="AP5" s="5701"/>
      <c r="AQ5" s="5701"/>
      <c r="AR5" s="5701"/>
      <c r="AS5" s="5701"/>
      <c r="AT5" s="5701"/>
      <c r="AU5" s="5701"/>
      <c r="AV5" s="5701"/>
      <c r="AW5" s="5701"/>
      <c r="AX5" s="5701"/>
      <c r="AY5" s="5701"/>
      <c r="AZ5" s="5701"/>
      <c r="BA5" s="5701"/>
      <c r="BB5" s="5701"/>
      <c r="BC5" s="5702"/>
      <c r="BD5" s="5707" t="s">
        <v>50</v>
      </c>
      <c r="BE5" s="5707"/>
      <c r="BF5" s="5707"/>
      <c r="BG5" s="5707"/>
      <c r="BH5" s="5707"/>
      <c r="BI5" s="5707"/>
      <c r="BJ5" s="5707"/>
      <c r="BK5" s="5707"/>
      <c r="BL5" s="5707"/>
      <c r="BM5" s="5708"/>
      <c r="BP5" s="463"/>
      <c r="BQ5" s="463"/>
      <c r="BR5" s="463"/>
      <c r="BS5" s="463" t="s">
        <v>350</v>
      </c>
      <c r="BT5" s="463"/>
      <c r="BU5" s="463"/>
      <c r="BV5" s="463"/>
      <c r="BW5" s="463"/>
      <c r="DV5" s="464"/>
      <c r="DW5" s="464"/>
      <c r="DX5" s="464"/>
      <c r="DY5" s="464"/>
      <c r="DZ5" s="464"/>
      <c r="EA5" s="464"/>
      <c r="EB5" s="464"/>
      <c r="EC5" s="464"/>
      <c r="ED5" s="464"/>
      <c r="EE5" s="464"/>
      <c r="EF5" s="464"/>
      <c r="EG5" s="464"/>
      <c r="EH5" s="464"/>
      <c r="EI5" s="464"/>
      <c r="EJ5" s="464"/>
      <c r="EK5" s="464"/>
      <c r="EL5" s="464"/>
      <c r="EM5" s="464"/>
      <c r="EN5" s="464"/>
      <c r="EO5" s="464"/>
      <c r="EP5" s="464"/>
      <c r="EQ5" s="464"/>
      <c r="ER5" s="464"/>
      <c r="ES5" s="464"/>
    </row>
    <row r="6" spans="2:149" s="461" customFormat="1" ht="15" customHeight="1">
      <c r="B6" s="5695"/>
      <c r="C6" s="5696"/>
      <c r="D6" s="5696"/>
      <c r="E6" s="5696"/>
      <c r="F6" s="5696"/>
      <c r="G6" s="5696"/>
      <c r="H6" s="5696"/>
      <c r="I6" s="5696"/>
      <c r="J6" s="5696"/>
      <c r="K6" s="5709"/>
      <c r="L6" s="5710"/>
      <c r="M6" s="5710"/>
      <c r="N6" s="5710"/>
      <c r="O6" s="5710"/>
      <c r="P6" s="5710"/>
      <c r="Q6" s="5710"/>
      <c r="R6" s="5710"/>
      <c r="S6" s="5710"/>
      <c r="T6" s="5710"/>
      <c r="U6" s="5710"/>
      <c r="V6" s="5710"/>
      <c r="W6" s="5710"/>
      <c r="X6" s="5710"/>
      <c r="Y6" s="5710"/>
      <c r="Z6" s="5710"/>
      <c r="AA6" s="5710"/>
      <c r="AB6" s="5710"/>
      <c r="AC6" s="5710"/>
      <c r="AD6" s="5710"/>
      <c r="AE6" s="5710"/>
      <c r="AF6" s="5710"/>
      <c r="AG6" s="5710"/>
      <c r="AH6" s="5710"/>
      <c r="AI6" s="5710"/>
      <c r="AJ6" s="5710"/>
      <c r="AK6" s="5710"/>
      <c r="AL6" s="5710"/>
      <c r="AM6" s="5710"/>
      <c r="AN6" s="5710"/>
      <c r="AO6" s="5710"/>
      <c r="AP6" s="5710"/>
      <c r="AQ6" s="5710"/>
      <c r="AR6" s="5710"/>
      <c r="AS6" s="5710"/>
      <c r="AT6" s="5710"/>
      <c r="AU6" s="5710"/>
      <c r="AV6" s="5710"/>
      <c r="AW6" s="5710"/>
      <c r="AX6" s="5710"/>
      <c r="AY6" s="5710"/>
      <c r="AZ6" s="5710"/>
      <c r="BA6" s="5710"/>
      <c r="BB6" s="5710"/>
      <c r="BC6" s="5711"/>
      <c r="BD6" s="5707" t="s">
        <v>316</v>
      </c>
      <c r="BE6" s="5707"/>
      <c r="BF6" s="5707"/>
      <c r="BG6" s="5707"/>
      <c r="BH6" s="5707"/>
      <c r="BI6" s="5707"/>
      <c r="BJ6" s="5707"/>
      <c r="BK6" s="5707"/>
      <c r="BL6" s="5707"/>
      <c r="BM6" s="5708"/>
      <c r="BP6" s="466" t="s">
        <v>351</v>
      </c>
      <c r="BQ6" s="467"/>
      <c r="BR6" s="467"/>
      <c r="BS6" s="467"/>
      <c r="BT6" s="467"/>
      <c r="BU6" s="467"/>
      <c r="BV6" s="467"/>
      <c r="BW6" s="467"/>
      <c r="DV6" s="464"/>
      <c r="DW6" s="464"/>
      <c r="DX6" s="464"/>
      <c r="DY6" s="464"/>
      <c r="DZ6" s="464"/>
      <c r="EA6" s="464"/>
      <c r="EB6" s="464"/>
      <c r="EC6" s="464"/>
      <c r="ED6" s="464"/>
      <c r="EE6" s="464"/>
      <c r="EF6" s="464"/>
      <c r="EG6" s="464"/>
      <c r="EH6" s="464"/>
      <c r="EI6" s="464"/>
      <c r="EJ6" s="464"/>
      <c r="EK6" s="464"/>
      <c r="EL6" s="464"/>
      <c r="EM6" s="464"/>
      <c r="EN6" s="464"/>
      <c r="EO6" s="464"/>
      <c r="EP6" s="464"/>
      <c r="EQ6" s="464"/>
      <c r="ER6" s="464"/>
      <c r="ES6" s="464"/>
    </row>
    <row r="7" spans="2:149" s="461" customFormat="1" ht="15" customHeight="1" thickBot="1">
      <c r="B7" s="468" t="s">
        <v>52</v>
      </c>
      <c r="C7" s="367" t="str">
        <f ca="1">CELL("nomfichier")</f>
        <v>D:\Données\1.UPRT\0-UPRT.fait\1-UPRT.FR-SITE-WEB\ff-fiches-fabrications\ff.fiches.fabrication.2023\ffr.restaurant.2023\[S_SOYEZ.CREATIFS.xlsx]Divers</v>
      </c>
      <c r="D7" s="469"/>
      <c r="E7" s="469"/>
      <c r="F7" s="469"/>
      <c r="G7" s="469"/>
      <c r="H7" s="469"/>
      <c r="I7" s="469"/>
      <c r="J7" s="469"/>
      <c r="K7" s="470"/>
      <c r="L7" s="469"/>
      <c r="M7" s="469"/>
      <c r="N7" s="469"/>
      <c r="O7" s="469"/>
      <c r="P7" s="469"/>
      <c r="Q7" s="469"/>
      <c r="R7" s="469"/>
      <c r="S7" s="469"/>
      <c r="T7" s="469"/>
      <c r="U7" s="469"/>
      <c r="V7" s="469"/>
      <c r="W7" s="469"/>
      <c r="X7" s="469"/>
      <c r="Y7" s="469"/>
      <c r="Z7" s="469"/>
      <c r="AA7" s="469"/>
      <c r="AB7" s="469"/>
      <c r="AC7" s="469"/>
      <c r="AD7" s="469"/>
      <c r="AE7" s="469"/>
      <c r="AF7" s="469"/>
      <c r="AG7" s="469"/>
      <c r="AH7" s="469"/>
      <c r="AI7" s="469"/>
      <c r="AJ7" s="469"/>
      <c r="AK7" s="469"/>
      <c r="AL7" s="469"/>
      <c r="AM7" s="469"/>
      <c r="AN7" s="469"/>
      <c r="AO7" s="469"/>
      <c r="AP7" s="469"/>
      <c r="AQ7" s="469"/>
      <c r="AR7" s="469"/>
      <c r="AS7" s="469"/>
      <c r="AT7" s="469"/>
      <c r="AU7" s="469"/>
      <c r="AV7" s="469"/>
      <c r="AW7" s="469"/>
      <c r="AX7" s="469"/>
      <c r="AY7" s="469"/>
      <c r="AZ7" s="471"/>
      <c r="BA7" s="471"/>
      <c r="BB7" s="471"/>
      <c r="BC7" s="471"/>
      <c r="BD7" s="471"/>
      <c r="BE7" s="471"/>
      <c r="BF7" s="471"/>
      <c r="BG7" s="471"/>
      <c r="BH7" s="469"/>
      <c r="BI7" s="469"/>
      <c r="BJ7" s="469"/>
      <c r="BK7" s="469"/>
      <c r="BL7" s="469"/>
      <c r="BM7" s="472"/>
      <c r="BP7" s="466" t="s">
        <v>352</v>
      </c>
      <c r="BQ7" s="467"/>
      <c r="BR7" s="467"/>
      <c r="BS7" s="467"/>
      <c r="BT7" s="467"/>
      <c r="BU7" s="467"/>
      <c r="BV7" s="467"/>
      <c r="BW7" s="467"/>
      <c r="DV7" s="464"/>
      <c r="DW7" s="464"/>
      <c r="DX7" s="464"/>
      <c r="DY7" s="464"/>
      <c r="DZ7" s="464"/>
      <c r="EA7" s="464"/>
      <c r="EB7" s="464"/>
      <c r="EC7" s="464"/>
      <c r="ED7" s="464"/>
      <c r="EE7" s="464"/>
      <c r="EF7" s="464"/>
      <c r="EG7" s="464"/>
      <c r="EH7" s="464"/>
      <c r="EI7" s="464"/>
      <c r="EJ7" s="464"/>
      <c r="EK7" s="464"/>
      <c r="EL7" s="464"/>
      <c r="EM7" s="464"/>
      <c r="EN7" s="464"/>
      <c r="EO7" s="464"/>
      <c r="EP7" s="464"/>
      <c r="EQ7" s="464"/>
      <c r="ER7" s="464"/>
      <c r="ES7" s="464"/>
    </row>
    <row r="8" spans="2:149" ht="15.75">
      <c r="B8" s="473"/>
      <c r="C8" s="474"/>
      <c r="D8" s="474"/>
      <c r="E8" s="474"/>
      <c r="F8" s="474"/>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1"/>
      <c r="AN8" s="371"/>
      <c r="AO8" s="371"/>
      <c r="AP8" s="371"/>
      <c r="AQ8" s="371"/>
      <c r="AR8" s="372"/>
      <c r="AS8" s="372"/>
      <c r="AT8" s="371"/>
      <c r="AU8" s="371"/>
      <c r="AV8" s="371"/>
      <c r="AW8" s="371"/>
      <c r="AX8" s="371"/>
      <c r="AY8" s="371"/>
      <c r="AZ8" s="371"/>
      <c r="BA8" s="371"/>
      <c r="BB8" s="371"/>
      <c r="BC8" s="371"/>
      <c r="BD8" s="371"/>
      <c r="BE8" s="371"/>
      <c r="BF8" s="371"/>
      <c r="BG8" s="371"/>
      <c r="BH8" s="371"/>
      <c r="BI8" s="371"/>
      <c r="BJ8" s="371"/>
      <c r="BK8" s="371"/>
      <c r="BL8" s="371"/>
      <c r="BM8" s="371"/>
    </row>
    <row r="9" spans="2:149" ht="20.100000000000001" customHeight="1">
      <c r="B9" s="5689" t="s">
        <v>353</v>
      </c>
      <c r="C9" s="373"/>
      <c r="D9" s="475"/>
      <c r="E9" s="373"/>
      <c r="F9" s="476"/>
      <c r="G9" s="5691" t="s">
        <v>317</v>
      </c>
      <c r="H9" s="5691"/>
      <c r="I9" s="5691"/>
      <c r="J9" s="5691"/>
      <c r="K9" s="5692"/>
      <c r="L9" s="373"/>
      <c r="M9" s="475"/>
      <c r="N9" s="373"/>
      <c r="O9" s="476"/>
      <c r="P9" s="5691" t="s">
        <v>318</v>
      </c>
      <c r="Q9" s="5691"/>
      <c r="R9" s="5691"/>
      <c r="S9" s="5691"/>
      <c r="T9" s="5692"/>
      <c r="U9" s="373"/>
      <c r="V9" s="475"/>
      <c r="W9" s="373"/>
      <c r="X9" s="476"/>
      <c r="Y9" s="5691" t="s">
        <v>319</v>
      </c>
      <c r="Z9" s="5691"/>
      <c r="AA9" s="5691"/>
      <c r="AB9" s="5691"/>
      <c r="AC9" s="5692"/>
      <c r="AD9" s="373"/>
      <c r="AE9" s="475"/>
      <c r="AF9" s="373"/>
      <c r="AG9" s="476"/>
      <c r="AH9" s="5691" t="s">
        <v>320</v>
      </c>
      <c r="AI9" s="5691"/>
      <c r="AJ9" s="5691"/>
      <c r="AK9" s="5691"/>
      <c r="AL9" s="5692"/>
      <c r="AM9" s="373"/>
      <c r="AN9" s="475"/>
      <c r="AO9" s="373"/>
      <c r="AP9" s="476"/>
      <c r="AQ9" s="5691" t="s">
        <v>321</v>
      </c>
      <c r="AR9" s="5691"/>
      <c r="AS9" s="5691"/>
      <c r="AT9" s="5691"/>
      <c r="AU9" s="5692"/>
      <c r="AV9" s="373"/>
      <c r="AW9" s="475"/>
      <c r="AX9" s="373"/>
      <c r="AY9" s="476"/>
      <c r="AZ9" s="5691" t="s">
        <v>354</v>
      </c>
      <c r="BA9" s="5691"/>
      <c r="BB9" s="5691"/>
      <c r="BC9" s="5691"/>
      <c r="BD9" s="5692"/>
      <c r="BE9" s="373"/>
      <c r="BF9" s="475"/>
      <c r="BG9" s="373"/>
      <c r="BH9" s="476"/>
      <c r="BI9" s="5691" t="s">
        <v>355</v>
      </c>
      <c r="BJ9" s="5691"/>
      <c r="BK9" s="5691"/>
      <c r="BL9" s="5691"/>
      <c r="BM9" s="5692"/>
      <c r="BP9" s="5091" t="s">
        <v>6538</v>
      </c>
    </row>
    <row r="10" spans="2:149" ht="9" customHeight="1">
      <c r="B10" s="5690"/>
      <c r="C10" s="373"/>
      <c r="D10" s="475"/>
      <c r="E10" s="373"/>
      <c r="F10" s="477"/>
      <c r="G10" s="478"/>
      <c r="H10" s="478"/>
      <c r="I10" s="478"/>
      <c r="J10" s="478"/>
      <c r="K10" s="479"/>
      <c r="L10" s="373"/>
      <c r="M10" s="475"/>
      <c r="N10" s="373"/>
      <c r="O10" s="477"/>
      <c r="P10" s="478"/>
      <c r="Q10" s="478"/>
      <c r="R10" s="478"/>
      <c r="S10" s="478"/>
      <c r="T10" s="479"/>
      <c r="U10" s="373"/>
      <c r="V10" s="475"/>
      <c r="W10" s="373"/>
      <c r="X10" s="477"/>
      <c r="Y10" s="478"/>
      <c r="Z10" s="478"/>
      <c r="AA10" s="478"/>
      <c r="AB10" s="478"/>
      <c r="AC10" s="479"/>
      <c r="AD10" s="373"/>
      <c r="AE10" s="475"/>
      <c r="AF10" s="373"/>
      <c r="AG10" s="477"/>
      <c r="AH10" s="478"/>
      <c r="AI10" s="478"/>
      <c r="AJ10" s="478"/>
      <c r="AK10" s="478"/>
      <c r="AL10" s="479"/>
      <c r="AM10" s="373"/>
      <c r="AN10" s="475"/>
      <c r="AO10" s="373"/>
      <c r="AP10" s="477"/>
      <c r="AQ10" s="478"/>
      <c r="AR10" s="480"/>
      <c r="AS10" s="480"/>
      <c r="AT10" s="478"/>
      <c r="AU10" s="479"/>
      <c r="AV10" s="373"/>
      <c r="AW10" s="475"/>
      <c r="AX10" s="373"/>
      <c r="AY10" s="477"/>
      <c r="AZ10" s="478"/>
      <c r="BA10" s="478"/>
      <c r="BB10" s="478"/>
      <c r="BC10" s="478"/>
      <c r="BD10" s="479"/>
      <c r="BE10" s="373"/>
      <c r="BF10" s="475"/>
      <c r="BG10" s="373"/>
      <c r="BH10" s="477"/>
      <c r="BI10" s="478"/>
      <c r="BJ10" s="478"/>
      <c r="BK10" s="478"/>
      <c r="BL10" s="478"/>
      <c r="BM10" s="479"/>
    </row>
    <row r="11" spans="2:149" ht="12" customHeight="1">
      <c r="B11" s="481"/>
      <c r="C11" s="373"/>
      <c r="D11" s="380"/>
      <c r="E11" s="373"/>
      <c r="F11" s="381"/>
      <c r="G11" s="380"/>
      <c r="H11" s="373"/>
      <c r="I11" s="475"/>
      <c r="J11" s="373"/>
      <c r="K11" s="380"/>
      <c r="L11" s="373"/>
      <c r="M11" s="380"/>
      <c r="N11" s="373"/>
      <c r="O11" s="380"/>
      <c r="P11" s="380"/>
      <c r="Q11" s="373"/>
      <c r="R11" s="475"/>
      <c r="S11" s="373"/>
      <c r="T11" s="380"/>
      <c r="U11" s="373"/>
      <c r="V11" s="380"/>
      <c r="W11" s="373"/>
      <c r="X11" s="380"/>
      <c r="Y11" s="380"/>
      <c r="Z11" s="373"/>
      <c r="AA11" s="475"/>
      <c r="AB11" s="373"/>
      <c r="AC11" s="380"/>
      <c r="AD11" s="373"/>
      <c r="AE11" s="380"/>
      <c r="AF11" s="373"/>
      <c r="AG11" s="380"/>
      <c r="AH11" s="380"/>
      <c r="AI11" s="373"/>
      <c r="AJ11" s="475"/>
      <c r="AK11" s="373"/>
      <c r="AL11" s="382"/>
      <c r="AM11" s="373"/>
      <c r="AN11" s="380"/>
      <c r="AO11" s="373"/>
      <c r="AP11" s="381"/>
      <c r="AQ11" s="383"/>
      <c r="AR11" s="373"/>
      <c r="AS11" s="475"/>
      <c r="AT11" s="373"/>
      <c r="AU11" s="384"/>
      <c r="AV11" s="373"/>
      <c r="AW11" s="380"/>
      <c r="AX11" s="373"/>
      <c r="AY11" s="451"/>
      <c r="AZ11" s="380"/>
      <c r="BA11" s="373"/>
      <c r="BB11" s="475"/>
      <c r="BC11" s="373"/>
      <c r="BD11" s="380"/>
      <c r="BE11" s="373"/>
      <c r="BF11" s="380"/>
      <c r="BG11" s="373"/>
      <c r="BH11" s="380"/>
      <c r="BI11" s="380"/>
      <c r="BJ11" s="373"/>
      <c r="BK11" s="475"/>
      <c r="BL11" s="373"/>
      <c r="BM11" s="380"/>
    </row>
    <row r="12" spans="2:149" ht="9.9499999999999993" customHeight="1">
      <c r="B12" s="5712">
        <v>1</v>
      </c>
      <c r="F12" s="5630"/>
      <c r="G12" s="386"/>
      <c r="H12" s="387"/>
      <c r="I12" s="387"/>
      <c r="J12" s="387"/>
      <c r="K12" s="388"/>
      <c r="L12" s="389"/>
      <c r="M12" s="389"/>
      <c r="N12" s="389"/>
      <c r="O12" s="5630"/>
      <c r="P12" s="386"/>
      <c r="Q12" s="387"/>
      <c r="R12" s="387"/>
      <c r="S12" s="387"/>
      <c r="T12" s="388"/>
      <c r="U12" s="389"/>
      <c r="V12" s="389"/>
      <c r="W12" s="389"/>
      <c r="X12" s="5630"/>
      <c r="Y12" s="386"/>
      <c r="Z12" s="387"/>
      <c r="AA12" s="387"/>
      <c r="AB12" s="387"/>
      <c r="AC12" s="388"/>
      <c r="AD12" s="389"/>
      <c r="AE12" s="389"/>
      <c r="AF12" s="389"/>
      <c r="AG12" s="5715">
        <v>1</v>
      </c>
      <c r="AH12" s="5483" t="s">
        <v>356</v>
      </c>
      <c r="AI12" s="5483"/>
      <c r="AJ12" s="5483"/>
      <c r="AK12" s="5483"/>
      <c r="AL12" s="5484"/>
      <c r="AM12" s="389"/>
      <c r="AN12" s="389"/>
      <c r="AO12" s="389"/>
      <c r="AP12" s="5630"/>
      <c r="AQ12" s="386"/>
      <c r="AR12" s="387"/>
      <c r="AS12" s="387"/>
      <c r="AT12" s="387"/>
      <c r="AU12" s="388"/>
      <c r="AV12" s="389"/>
      <c r="AW12" s="389"/>
      <c r="AX12" s="389"/>
      <c r="AY12" s="5630"/>
      <c r="AZ12" s="386"/>
      <c r="BA12" s="387"/>
      <c r="BB12" s="387"/>
      <c r="BC12" s="387"/>
      <c r="BD12" s="388"/>
      <c r="BE12" s="389"/>
      <c r="BF12" s="389"/>
      <c r="BG12" s="389"/>
      <c r="BH12" s="5630"/>
      <c r="BI12" s="386"/>
      <c r="BJ12" s="387"/>
      <c r="BK12" s="387"/>
      <c r="BL12" s="387"/>
      <c r="BM12" s="388"/>
    </row>
    <row r="13" spans="2:149" ht="5.0999999999999996" customHeight="1">
      <c r="B13" s="5713"/>
      <c r="C13" s="482"/>
      <c r="D13" s="482"/>
      <c r="E13" s="482"/>
      <c r="F13" s="5631"/>
      <c r="G13" s="391"/>
      <c r="H13" s="392"/>
      <c r="I13" s="392"/>
      <c r="J13" s="392"/>
      <c r="K13" s="398"/>
      <c r="L13" s="389"/>
      <c r="M13" s="389"/>
      <c r="N13" s="389"/>
      <c r="O13" s="5631"/>
      <c r="P13" s="391"/>
      <c r="Q13" s="392"/>
      <c r="R13" s="392"/>
      <c r="S13" s="392"/>
      <c r="T13" s="398"/>
      <c r="U13" s="389"/>
      <c r="V13" s="389"/>
      <c r="W13" s="389"/>
      <c r="X13" s="5631"/>
      <c r="Y13" s="391"/>
      <c r="Z13" s="392"/>
      <c r="AA13" s="392"/>
      <c r="AB13" s="392"/>
      <c r="AC13" s="398"/>
      <c r="AD13" s="389"/>
      <c r="AE13" s="389"/>
      <c r="AF13" s="389"/>
      <c r="AG13" s="5716"/>
      <c r="AH13" s="5486"/>
      <c r="AI13" s="5486"/>
      <c r="AJ13" s="5486"/>
      <c r="AK13" s="5486"/>
      <c r="AL13" s="5487"/>
      <c r="AM13" s="389"/>
      <c r="AN13" s="389"/>
      <c r="AO13" s="389"/>
      <c r="AP13" s="5631"/>
      <c r="AQ13" s="391"/>
      <c r="AR13" s="392"/>
      <c r="AS13" s="392"/>
      <c r="AT13" s="392"/>
      <c r="AU13" s="398"/>
      <c r="AV13" s="389"/>
      <c r="AW13" s="389"/>
      <c r="AX13" s="389"/>
      <c r="AY13" s="5631"/>
      <c r="AZ13" s="391"/>
      <c r="BA13" s="392"/>
      <c r="BB13" s="392"/>
      <c r="BC13" s="392"/>
      <c r="BD13" s="398"/>
      <c r="BE13" s="389"/>
      <c r="BF13" s="389"/>
      <c r="BG13" s="389"/>
      <c r="BH13" s="5631"/>
      <c r="BI13" s="391"/>
      <c r="BJ13" s="392"/>
      <c r="BK13" s="392"/>
      <c r="BL13" s="392"/>
      <c r="BM13" s="398"/>
      <c r="BN13" s="482"/>
    </row>
    <row r="14" spans="2:149" ht="9.9499999999999993" customHeight="1" thickBot="1">
      <c r="B14" s="5714"/>
      <c r="F14" s="5632"/>
      <c r="G14" s="401"/>
      <c r="H14" s="402"/>
      <c r="I14" s="402"/>
      <c r="J14" s="402"/>
      <c r="K14" s="404"/>
      <c r="L14" s="389"/>
      <c r="M14" s="389"/>
      <c r="N14" s="389"/>
      <c r="O14" s="5632"/>
      <c r="P14" s="401"/>
      <c r="Q14" s="402"/>
      <c r="R14" s="402"/>
      <c r="S14" s="402"/>
      <c r="T14" s="404"/>
      <c r="U14" s="389"/>
      <c r="V14" s="389"/>
      <c r="W14" s="389"/>
      <c r="X14" s="5632"/>
      <c r="Y14" s="401"/>
      <c r="Z14" s="402"/>
      <c r="AA14" s="402"/>
      <c r="AB14" s="402"/>
      <c r="AC14" s="404"/>
      <c r="AD14" s="389"/>
      <c r="AE14" s="389"/>
      <c r="AF14" s="389"/>
      <c r="AG14" s="5717"/>
      <c r="AH14" s="5724"/>
      <c r="AI14" s="5724"/>
      <c r="AJ14" s="5724"/>
      <c r="AK14" s="5724"/>
      <c r="AL14" s="5725"/>
      <c r="AM14" s="389"/>
      <c r="AN14" s="389"/>
      <c r="AO14" s="389"/>
      <c r="AP14" s="5632"/>
      <c r="AQ14" s="401"/>
      <c r="AR14" s="402"/>
      <c r="AS14" s="402"/>
      <c r="AT14" s="402"/>
      <c r="AU14" s="404"/>
      <c r="AV14" s="389"/>
      <c r="AW14" s="389"/>
      <c r="AX14" s="389"/>
      <c r="AY14" s="5632"/>
      <c r="AZ14" s="401"/>
      <c r="BA14" s="402"/>
      <c r="BB14" s="402"/>
      <c r="BC14" s="402"/>
      <c r="BD14" s="404"/>
      <c r="BE14" s="389"/>
      <c r="BF14" s="389"/>
      <c r="BG14" s="389"/>
      <c r="BH14" s="5632"/>
      <c r="BI14" s="401"/>
      <c r="BJ14" s="402"/>
      <c r="BK14" s="402"/>
      <c r="BL14" s="402"/>
      <c r="BM14" s="404"/>
    </row>
    <row r="15" spans="2:149" ht="5.0999999999999996" customHeight="1">
      <c r="B15" s="427"/>
      <c r="F15" s="427"/>
      <c r="G15" s="389"/>
      <c r="H15" s="406"/>
      <c r="I15" s="406"/>
      <c r="J15" s="406"/>
      <c r="K15" s="389"/>
      <c r="L15" s="389"/>
      <c r="M15" s="389"/>
      <c r="N15" s="389"/>
      <c r="O15" s="427"/>
      <c r="P15" s="389"/>
      <c r="Q15" s="406"/>
      <c r="R15" s="406"/>
      <c r="S15" s="406"/>
      <c r="T15" s="389"/>
      <c r="U15" s="389"/>
      <c r="V15" s="389"/>
      <c r="W15" s="389"/>
      <c r="X15" s="427"/>
      <c r="Y15" s="409"/>
      <c r="Z15" s="410"/>
      <c r="AA15" s="410"/>
      <c r="AB15" s="410"/>
      <c r="AC15" s="409"/>
      <c r="AD15" s="389"/>
      <c r="AE15" s="389"/>
      <c r="AF15" s="389"/>
      <c r="AG15" s="427"/>
      <c r="AH15" s="389"/>
      <c r="AI15" s="406"/>
      <c r="AJ15" s="406"/>
      <c r="AK15" s="406"/>
      <c r="AL15" s="389"/>
      <c r="AM15" s="389"/>
      <c r="AN15" s="389"/>
      <c r="AO15" s="389"/>
      <c r="AP15" s="484"/>
      <c r="AQ15" s="485"/>
      <c r="AR15" s="486"/>
      <c r="AS15" s="487"/>
      <c r="AT15" s="488"/>
      <c r="AU15" s="485"/>
      <c r="AV15" s="389"/>
      <c r="AW15" s="389"/>
      <c r="AX15" s="389"/>
      <c r="AY15" s="427"/>
      <c r="AZ15" s="389"/>
      <c r="BA15" s="406"/>
      <c r="BB15" s="406"/>
      <c r="BC15" s="406"/>
      <c r="BD15" s="389"/>
      <c r="BE15" s="389"/>
      <c r="BF15" s="389"/>
      <c r="BG15" s="389"/>
      <c r="BH15" s="427"/>
      <c r="BI15" s="389"/>
      <c r="BJ15" s="406"/>
      <c r="BK15" s="406"/>
      <c r="BL15" s="406"/>
      <c r="BM15" s="389"/>
    </row>
    <row r="16" spans="2:149" ht="5.0999999999999996" customHeight="1">
      <c r="B16" s="489"/>
      <c r="F16" s="406"/>
      <c r="G16" s="389"/>
      <c r="H16" s="389"/>
      <c r="I16" s="389"/>
      <c r="J16" s="389"/>
      <c r="K16" s="389"/>
      <c r="L16" s="389"/>
      <c r="M16" s="389"/>
      <c r="N16" s="389"/>
      <c r="O16" s="406"/>
      <c r="P16" s="410"/>
      <c r="Q16" s="410"/>
      <c r="R16" s="410"/>
      <c r="S16" s="410"/>
      <c r="T16" s="410"/>
      <c r="U16" s="389"/>
      <c r="V16" s="389"/>
      <c r="W16" s="389"/>
      <c r="X16" s="406"/>
      <c r="Y16" s="410"/>
      <c r="Z16" s="410"/>
      <c r="AA16" s="410"/>
      <c r="AB16" s="410"/>
      <c r="AC16" s="389"/>
      <c r="AD16" s="389"/>
      <c r="AE16" s="389"/>
      <c r="AF16" s="389"/>
      <c r="AG16" s="406"/>
      <c r="AH16" s="389"/>
      <c r="AI16" s="389"/>
      <c r="AJ16" s="389"/>
      <c r="AK16" s="389"/>
      <c r="AL16" s="416"/>
      <c r="AM16" s="389"/>
      <c r="AN16" s="389"/>
      <c r="AO16" s="389"/>
      <c r="AP16" s="488"/>
      <c r="AQ16" s="371"/>
      <c r="AR16" s="490"/>
      <c r="AS16" s="487"/>
      <c r="AT16" s="485"/>
      <c r="AU16" s="491"/>
      <c r="AV16" s="389"/>
      <c r="AW16" s="389"/>
      <c r="AX16" s="389"/>
      <c r="AY16" s="406"/>
      <c r="AZ16" s="417"/>
      <c r="BA16" s="389"/>
      <c r="BB16" s="389"/>
      <c r="BC16" s="389"/>
      <c r="BD16" s="416"/>
      <c r="BE16" s="389"/>
      <c r="BF16" s="389"/>
      <c r="BG16" s="389"/>
      <c r="BH16" s="406"/>
      <c r="BI16" s="417"/>
      <c r="BJ16" s="389"/>
      <c r="BK16" s="389"/>
      <c r="BL16" s="389"/>
      <c r="BM16" s="416"/>
    </row>
    <row r="17" spans="2:66" ht="5.0999999999999996" customHeight="1">
      <c r="B17" s="489"/>
      <c r="F17" s="406"/>
      <c r="G17" s="389"/>
      <c r="H17" s="389"/>
      <c r="I17" s="389"/>
      <c r="J17" s="389"/>
      <c r="K17" s="389"/>
      <c r="L17" s="389"/>
      <c r="M17" s="389"/>
      <c r="N17" s="389"/>
      <c r="O17" s="406"/>
      <c r="P17" s="410"/>
      <c r="Q17" s="410"/>
      <c r="R17" s="410"/>
      <c r="S17" s="410"/>
      <c r="T17" s="410"/>
      <c r="U17" s="389"/>
      <c r="V17" s="389"/>
      <c r="W17" s="389"/>
      <c r="X17" s="406"/>
      <c r="Y17" s="410"/>
      <c r="Z17" s="410"/>
      <c r="AA17" s="410"/>
      <c r="AB17" s="410"/>
      <c r="AC17" s="389"/>
      <c r="AD17" s="389"/>
      <c r="AE17" s="389"/>
      <c r="AF17" s="389"/>
      <c r="AG17" s="406"/>
      <c r="AH17" s="389"/>
      <c r="AI17" s="389"/>
      <c r="AJ17" s="389"/>
      <c r="AK17" s="389"/>
      <c r="AL17" s="416"/>
      <c r="AM17" s="389"/>
      <c r="AN17" s="389"/>
      <c r="AO17" s="389"/>
      <c r="AP17" s="488"/>
      <c r="AQ17" s="371"/>
      <c r="AR17" s="490"/>
      <c r="AS17" s="487"/>
      <c r="AT17" s="485"/>
      <c r="AU17" s="491"/>
      <c r="AV17" s="389"/>
      <c r="AW17" s="389"/>
      <c r="AX17" s="389"/>
      <c r="AY17" s="406"/>
      <c r="AZ17" s="417"/>
      <c r="BA17" s="389"/>
      <c r="BB17" s="389"/>
      <c r="BC17" s="389"/>
      <c r="BD17" s="416"/>
      <c r="BE17" s="389"/>
      <c r="BF17" s="389"/>
      <c r="BG17" s="389"/>
      <c r="BH17" s="406"/>
      <c r="BI17" s="417"/>
      <c r="BJ17" s="389"/>
      <c r="BK17" s="389"/>
      <c r="BL17" s="389"/>
      <c r="BM17" s="416"/>
    </row>
    <row r="18" spans="2:66" ht="9.9499999999999993" customHeight="1">
      <c r="B18" s="5712">
        <v>2</v>
      </c>
      <c r="F18" s="5630"/>
      <c r="G18" s="386"/>
      <c r="H18" s="387"/>
      <c r="I18" s="387"/>
      <c r="J18" s="387"/>
      <c r="K18" s="388"/>
      <c r="L18" s="389"/>
      <c r="M18" s="389"/>
      <c r="N18" s="389"/>
      <c r="O18" s="5630"/>
      <c r="P18" s="386"/>
      <c r="Q18" s="387"/>
      <c r="R18" s="387"/>
      <c r="S18" s="387"/>
      <c r="T18" s="388"/>
      <c r="U18" s="389"/>
      <c r="V18" s="389"/>
      <c r="W18" s="389"/>
      <c r="X18" s="5630"/>
      <c r="Y18" s="386"/>
      <c r="Z18" s="387"/>
      <c r="AA18" s="387"/>
      <c r="AB18" s="387"/>
      <c r="AC18" s="388"/>
      <c r="AD18" s="389"/>
      <c r="AE18" s="389"/>
      <c r="AF18" s="389"/>
      <c r="AG18" s="5715">
        <v>2</v>
      </c>
      <c r="AH18" s="5718" t="s">
        <v>357</v>
      </c>
      <c r="AI18" s="5718"/>
      <c r="AJ18" s="5718"/>
      <c r="AK18" s="5718"/>
      <c r="AL18" s="5719"/>
      <c r="AM18" s="389"/>
      <c r="AN18" s="389"/>
      <c r="AO18" s="389"/>
      <c r="AP18" s="5630"/>
      <c r="AQ18" s="386"/>
      <c r="AR18" s="387"/>
      <c r="AS18" s="387"/>
      <c r="AT18" s="387"/>
      <c r="AU18" s="388"/>
      <c r="AV18" s="389"/>
      <c r="AW18" s="389"/>
      <c r="AX18" s="389"/>
      <c r="AY18" s="5630"/>
      <c r="AZ18" s="386"/>
      <c r="BA18" s="387"/>
      <c r="BB18" s="387"/>
      <c r="BC18" s="387"/>
      <c r="BD18" s="388"/>
      <c r="BE18" s="389"/>
      <c r="BF18" s="389"/>
      <c r="BG18" s="389"/>
      <c r="BH18" s="5630"/>
      <c r="BI18" s="386"/>
      <c r="BJ18" s="387"/>
      <c r="BK18" s="387"/>
      <c r="BL18" s="387"/>
      <c r="BM18" s="388"/>
    </row>
    <row r="19" spans="2:66" ht="5.0999999999999996" customHeight="1">
      <c r="B19" s="5713"/>
      <c r="C19" s="482"/>
      <c r="D19" s="482"/>
      <c r="E19" s="482"/>
      <c r="F19" s="5631"/>
      <c r="G19" s="391"/>
      <c r="H19" s="392"/>
      <c r="I19" s="392"/>
      <c r="J19" s="392"/>
      <c r="K19" s="398"/>
      <c r="L19" s="389"/>
      <c r="M19" s="389"/>
      <c r="N19" s="389"/>
      <c r="O19" s="5631"/>
      <c r="P19" s="391"/>
      <c r="Q19" s="392"/>
      <c r="R19" s="392"/>
      <c r="S19" s="392"/>
      <c r="T19" s="398"/>
      <c r="U19" s="389"/>
      <c r="V19" s="389"/>
      <c r="W19" s="389"/>
      <c r="X19" s="5631"/>
      <c r="Y19" s="391"/>
      <c r="Z19" s="392"/>
      <c r="AA19" s="392"/>
      <c r="AB19" s="392"/>
      <c r="AC19" s="398"/>
      <c r="AD19" s="389"/>
      <c r="AE19" s="389"/>
      <c r="AF19" s="389"/>
      <c r="AG19" s="5716"/>
      <c r="AH19" s="5720"/>
      <c r="AI19" s="5720"/>
      <c r="AJ19" s="5720"/>
      <c r="AK19" s="5720"/>
      <c r="AL19" s="5721"/>
      <c r="AM19" s="389"/>
      <c r="AN19" s="389"/>
      <c r="AO19" s="389"/>
      <c r="AP19" s="5631"/>
      <c r="AQ19" s="391"/>
      <c r="AR19" s="392"/>
      <c r="AS19" s="392"/>
      <c r="AT19" s="392"/>
      <c r="AU19" s="398"/>
      <c r="AV19" s="389"/>
      <c r="AW19" s="389"/>
      <c r="AX19" s="389"/>
      <c r="AY19" s="5631"/>
      <c r="AZ19" s="391"/>
      <c r="BA19" s="392"/>
      <c r="BB19" s="392"/>
      <c r="BC19" s="392"/>
      <c r="BD19" s="398"/>
      <c r="BE19" s="389"/>
      <c r="BF19" s="389"/>
      <c r="BG19" s="389"/>
      <c r="BH19" s="5631"/>
      <c r="BI19" s="391"/>
      <c r="BJ19" s="392"/>
      <c r="BK19" s="392"/>
      <c r="BL19" s="392"/>
      <c r="BM19" s="398"/>
      <c r="BN19" s="482"/>
    </row>
    <row r="20" spans="2:66" ht="9.9499999999999993" customHeight="1" thickBot="1">
      <c r="B20" s="5714"/>
      <c r="F20" s="5632"/>
      <c r="G20" s="401"/>
      <c r="H20" s="402"/>
      <c r="I20" s="402"/>
      <c r="J20" s="402"/>
      <c r="K20" s="404"/>
      <c r="L20" s="389"/>
      <c r="M20" s="389"/>
      <c r="N20" s="389"/>
      <c r="O20" s="5632"/>
      <c r="P20" s="401"/>
      <c r="Q20" s="402"/>
      <c r="R20" s="402"/>
      <c r="S20" s="402"/>
      <c r="T20" s="404"/>
      <c r="U20" s="389"/>
      <c r="V20" s="389"/>
      <c r="W20" s="389"/>
      <c r="X20" s="5632"/>
      <c r="Y20" s="401"/>
      <c r="Z20" s="402"/>
      <c r="AA20" s="402"/>
      <c r="AB20" s="402"/>
      <c r="AC20" s="404"/>
      <c r="AD20" s="389"/>
      <c r="AE20" s="389"/>
      <c r="AF20" s="389"/>
      <c r="AG20" s="5717"/>
      <c r="AH20" s="5722"/>
      <c r="AI20" s="5722"/>
      <c r="AJ20" s="5722"/>
      <c r="AK20" s="5722"/>
      <c r="AL20" s="5723"/>
      <c r="AM20" s="389"/>
      <c r="AN20" s="389"/>
      <c r="AO20" s="389"/>
      <c r="AP20" s="5632"/>
      <c r="AQ20" s="401"/>
      <c r="AR20" s="402"/>
      <c r="AS20" s="402"/>
      <c r="AT20" s="402"/>
      <c r="AU20" s="404"/>
      <c r="AV20" s="389"/>
      <c r="AW20" s="389"/>
      <c r="AX20" s="389"/>
      <c r="AY20" s="5632"/>
      <c r="AZ20" s="401"/>
      <c r="BA20" s="402"/>
      <c r="BB20" s="402"/>
      <c r="BC20" s="402"/>
      <c r="BD20" s="404"/>
      <c r="BE20" s="389"/>
      <c r="BF20" s="389"/>
      <c r="BG20" s="389"/>
      <c r="BH20" s="5632"/>
      <c r="BI20" s="401"/>
      <c r="BJ20" s="402"/>
      <c r="BK20" s="402"/>
      <c r="BL20" s="402"/>
      <c r="BM20" s="404"/>
    </row>
    <row r="21" spans="2:66" ht="5.0999999999999996" customHeight="1">
      <c r="B21" s="427"/>
      <c r="F21" s="427"/>
      <c r="G21" s="389"/>
      <c r="H21" s="406"/>
      <c r="I21" s="406"/>
      <c r="J21" s="406"/>
      <c r="K21" s="389"/>
      <c r="L21" s="389"/>
      <c r="M21" s="389"/>
      <c r="N21" s="389"/>
      <c r="O21" s="427"/>
      <c r="P21" s="389"/>
      <c r="Q21" s="406"/>
      <c r="R21" s="406"/>
      <c r="S21" s="406"/>
      <c r="T21" s="389"/>
      <c r="U21" s="389"/>
      <c r="V21" s="389"/>
      <c r="W21" s="389"/>
      <c r="X21" s="427"/>
      <c r="Y21" s="409"/>
      <c r="Z21" s="410"/>
      <c r="AA21" s="410"/>
      <c r="AB21" s="410"/>
      <c r="AC21" s="409"/>
      <c r="AD21" s="389"/>
      <c r="AE21" s="389"/>
      <c r="AF21" s="389"/>
      <c r="AG21" s="427"/>
      <c r="AH21" s="389"/>
      <c r="AI21" s="406"/>
      <c r="AJ21" s="406"/>
      <c r="AK21" s="406"/>
      <c r="AL21" s="389"/>
      <c r="AM21" s="389"/>
      <c r="AN21" s="389"/>
      <c r="AO21" s="389"/>
      <c r="AP21" s="484"/>
      <c r="AQ21" s="485"/>
      <c r="AR21" s="486"/>
      <c r="AS21" s="487"/>
      <c r="AT21" s="488"/>
      <c r="AU21" s="485"/>
      <c r="AV21" s="389"/>
      <c r="AW21" s="389"/>
      <c r="AX21" s="389"/>
      <c r="AY21" s="427"/>
      <c r="AZ21" s="389"/>
      <c r="BA21" s="406"/>
      <c r="BB21" s="406"/>
      <c r="BC21" s="406"/>
      <c r="BD21" s="389"/>
      <c r="BE21" s="389"/>
      <c r="BF21" s="389"/>
      <c r="BG21" s="389"/>
      <c r="BH21" s="427"/>
      <c r="BI21" s="389"/>
      <c r="BJ21" s="406"/>
      <c r="BK21" s="406"/>
      <c r="BL21" s="406"/>
      <c r="BM21" s="389"/>
    </row>
    <row r="22" spans="2:66" ht="5.0999999999999996" customHeight="1">
      <c r="B22" s="489"/>
      <c r="F22" s="406"/>
      <c r="G22" s="389"/>
      <c r="H22" s="389"/>
      <c r="I22" s="389"/>
      <c r="J22" s="389"/>
      <c r="K22" s="389"/>
      <c r="L22" s="389"/>
      <c r="M22" s="389"/>
      <c r="N22" s="389"/>
      <c r="O22" s="406"/>
      <c r="P22" s="410"/>
      <c r="Q22" s="410"/>
      <c r="R22" s="410"/>
      <c r="S22" s="410"/>
      <c r="T22" s="410"/>
      <c r="U22" s="389"/>
      <c r="V22" s="389"/>
      <c r="W22" s="389"/>
      <c r="X22" s="406"/>
      <c r="Y22" s="410"/>
      <c r="Z22" s="410"/>
      <c r="AA22" s="410"/>
      <c r="AB22" s="410"/>
      <c r="AC22" s="389"/>
      <c r="AD22" s="389"/>
      <c r="AE22" s="389"/>
      <c r="AF22" s="389"/>
      <c r="AG22" s="406"/>
      <c r="AH22" s="389"/>
      <c r="AI22" s="389"/>
      <c r="AJ22" s="389"/>
      <c r="AK22" s="389"/>
      <c r="AL22" s="416"/>
      <c r="AM22" s="389"/>
      <c r="AN22" s="389"/>
      <c r="AO22" s="389"/>
      <c r="AP22" s="488"/>
      <c r="AQ22" s="371"/>
      <c r="AR22" s="490"/>
      <c r="AS22" s="487"/>
      <c r="AT22" s="485"/>
      <c r="AU22" s="491"/>
      <c r="AV22" s="389"/>
      <c r="AW22" s="389"/>
      <c r="AX22" s="389"/>
      <c r="AY22" s="406"/>
      <c r="AZ22" s="417"/>
      <c r="BA22" s="389"/>
      <c r="BB22" s="389"/>
      <c r="BC22" s="389"/>
      <c r="BD22" s="416"/>
      <c r="BE22" s="389"/>
      <c r="BF22" s="389"/>
      <c r="BG22" s="389"/>
      <c r="BH22" s="406"/>
      <c r="BI22" s="417"/>
      <c r="BJ22" s="389"/>
      <c r="BK22" s="389"/>
      <c r="BL22" s="389"/>
      <c r="BM22" s="416"/>
    </row>
    <row r="23" spans="2:66" ht="5.0999999999999996" customHeight="1">
      <c r="B23" s="489"/>
      <c r="F23" s="406"/>
      <c r="G23" s="389"/>
      <c r="H23" s="389"/>
      <c r="I23" s="389"/>
      <c r="J23" s="389"/>
      <c r="K23" s="389"/>
      <c r="L23" s="389"/>
      <c r="M23" s="389"/>
      <c r="N23" s="389"/>
      <c r="O23" s="406"/>
      <c r="P23" s="410"/>
      <c r="Q23" s="410"/>
      <c r="R23" s="410"/>
      <c r="S23" s="410"/>
      <c r="T23" s="410"/>
      <c r="U23" s="389"/>
      <c r="V23" s="389"/>
      <c r="W23" s="389"/>
      <c r="X23" s="406"/>
      <c r="Y23" s="410"/>
      <c r="Z23" s="410"/>
      <c r="AA23" s="410"/>
      <c r="AB23" s="410"/>
      <c r="AC23" s="389"/>
      <c r="AD23" s="389"/>
      <c r="AE23" s="389"/>
      <c r="AF23" s="389"/>
      <c r="AG23" s="406"/>
      <c r="AH23" s="389"/>
      <c r="AI23" s="389"/>
      <c r="AJ23" s="389"/>
      <c r="AK23" s="389"/>
      <c r="AL23" s="416"/>
      <c r="AM23" s="389"/>
      <c r="AN23" s="389"/>
      <c r="AO23" s="389"/>
      <c r="AP23" s="488"/>
      <c r="AQ23" s="371"/>
      <c r="AR23" s="490"/>
      <c r="AS23" s="487"/>
      <c r="AT23" s="485"/>
      <c r="AU23" s="491"/>
      <c r="AV23" s="389"/>
      <c r="AW23" s="389"/>
      <c r="AX23" s="389"/>
      <c r="AY23" s="406"/>
      <c r="AZ23" s="417"/>
      <c r="BA23" s="389"/>
      <c r="BB23" s="389"/>
      <c r="BC23" s="389"/>
      <c r="BD23" s="416"/>
      <c r="BE23" s="389"/>
      <c r="BF23" s="389"/>
      <c r="BG23" s="389"/>
      <c r="BH23" s="406"/>
      <c r="BI23" s="417"/>
      <c r="BJ23" s="389"/>
      <c r="BK23" s="389"/>
      <c r="BL23" s="389"/>
      <c r="BM23" s="416"/>
    </row>
    <row r="24" spans="2:66" ht="9.9499999999999993" customHeight="1">
      <c r="B24" s="5712">
        <v>3</v>
      </c>
      <c r="F24" s="5630"/>
      <c r="G24" s="386"/>
      <c r="H24" s="387"/>
      <c r="I24" s="387"/>
      <c r="J24" s="387"/>
      <c r="K24" s="388"/>
      <c r="L24" s="389"/>
      <c r="M24" s="389"/>
      <c r="N24" s="389"/>
      <c r="O24" s="5630"/>
      <c r="P24" s="386"/>
      <c r="Q24" s="387"/>
      <c r="R24" s="387"/>
      <c r="S24" s="387"/>
      <c r="T24" s="388"/>
      <c r="U24" s="389"/>
      <c r="V24" s="389"/>
      <c r="W24" s="389"/>
      <c r="X24" s="5630"/>
      <c r="Y24" s="386"/>
      <c r="Z24" s="387"/>
      <c r="AA24" s="387"/>
      <c r="AB24" s="387"/>
      <c r="AC24" s="388"/>
      <c r="AD24" s="389"/>
      <c r="AE24" s="389"/>
      <c r="AF24" s="389"/>
      <c r="AG24" s="5715">
        <v>3</v>
      </c>
      <c r="AH24" s="5579" t="s">
        <v>358</v>
      </c>
      <c r="AI24" s="5579"/>
      <c r="AJ24" s="5579"/>
      <c r="AK24" s="5579"/>
      <c r="AL24" s="5580"/>
      <c r="AM24" s="389"/>
      <c r="AN24" s="389"/>
      <c r="AO24" s="389"/>
      <c r="AP24" s="5630"/>
      <c r="AQ24" s="386"/>
      <c r="AR24" s="387"/>
      <c r="AS24" s="387"/>
      <c r="AT24" s="387"/>
      <c r="AU24" s="388"/>
      <c r="AV24" s="389"/>
      <c r="AW24" s="389"/>
      <c r="AX24" s="389"/>
      <c r="AY24" s="5630"/>
      <c r="AZ24" s="386"/>
      <c r="BA24" s="387"/>
      <c r="BB24" s="387"/>
      <c r="BC24" s="387"/>
      <c r="BD24" s="388"/>
      <c r="BE24" s="389"/>
      <c r="BF24" s="389"/>
      <c r="BG24" s="389"/>
      <c r="BH24" s="5630"/>
      <c r="BI24" s="386"/>
      <c r="BJ24" s="387"/>
      <c r="BK24" s="387"/>
      <c r="BL24" s="387"/>
      <c r="BM24" s="388"/>
    </row>
    <row r="25" spans="2:66" ht="5.0999999999999996" customHeight="1">
      <c r="B25" s="5713"/>
      <c r="C25" s="482"/>
      <c r="D25" s="482"/>
      <c r="E25" s="482"/>
      <c r="F25" s="5631"/>
      <c r="G25" s="391"/>
      <c r="H25" s="392"/>
      <c r="I25" s="392"/>
      <c r="J25" s="392"/>
      <c r="K25" s="398"/>
      <c r="L25" s="389"/>
      <c r="M25" s="389"/>
      <c r="N25" s="389"/>
      <c r="O25" s="5631"/>
      <c r="P25" s="391"/>
      <c r="Q25" s="392"/>
      <c r="R25" s="392"/>
      <c r="S25" s="392"/>
      <c r="T25" s="398"/>
      <c r="U25" s="389"/>
      <c r="V25" s="389"/>
      <c r="W25" s="389"/>
      <c r="X25" s="5631"/>
      <c r="Y25" s="391"/>
      <c r="Z25" s="392"/>
      <c r="AA25" s="392"/>
      <c r="AB25" s="392"/>
      <c r="AC25" s="398"/>
      <c r="AD25" s="389"/>
      <c r="AE25" s="389"/>
      <c r="AF25" s="389"/>
      <c r="AG25" s="5716"/>
      <c r="AH25" s="5582"/>
      <c r="AI25" s="5582"/>
      <c r="AJ25" s="5582"/>
      <c r="AK25" s="5582"/>
      <c r="AL25" s="5583"/>
      <c r="AM25" s="389"/>
      <c r="AN25" s="389"/>
      <c r="AO25" s="389"/>
      <c r="AP25" s="5631"/>
      <c r="AQ25" s="391"/>
      <c r="AR25" s="392"/>
      <c r="AS25" s="392"/>
      <c r="AT25" s="392"/>
      <c r="AU25" s="398"/>
      <c r="AV25" s="389"/>
      <c r="AW25" s="389"/>
      <c r="AX25" s="389"/>
      <c r="AY25" s="5631"/>
      <c r="AZ25" s="391"/>
      <c r="BA25" s="392"/>
      <c r="BB25" s="392"/>
      <c r="BC25" s="392"/>
      <c r="BD25" s="398"/>
      <c r="BE25" s="389"/>
      <c r="BF25" s="389"/>
      <c r="BG25" s="389"/>
      <c r="BH25" s="5631"/>
      <c r="BI25" s="391"/>
      <c r="BJ25" s="392"/>
      <c r="BK25" s="392"/>
      <c r="BL25" s="392"/>
      <c r="BM25" s="398"/>
      <c r="BN25" s="482"/>
    </row>
    <row r="26" spans="2:66" ht="9.9499999999999993" customHeight="1" thickBot="1">
      <c r="B26" s="5714"/>
      <c r="F26" s="5632"/>
      <c r="G26" s="401"/>
      <c r="H26" s="402"/>
      <c r="I26" s="402"/>
      <c r="J26" s="402"/>
      <c r="K26" s="404"/>
      <c r="L26" s="389"/>
      <c r="M26" s="389"/>
      <c r="N26" s="389"/>
      <c r="O26" s="5632"/>
      <c r="P26" s="401"/>
      <c r="Q26" s="402"/>
      <c r="R26" s="402"/>
      <c r="S26" s="402"/>
      <c r="T26" s="404"/>
      <c r="U26" s="389"/>
      <c r="V26" s="389"/>
      <c r="W26" s="389"/>
      <c r="X26" s="5632"/>
      <c r="Y26" s="401"/>
      <c r="Z26" s="402"/>
      <c r="AA26" s="402"/>
      <c r="AB26" s="402"/>
      <c r="AC26" s="404"/>
      <c r="AD26" s="389"/>
      <c r="AE26" s="389"/>
      <c r="AF26" s="389"/>
      <c r="AG26" s="5717"/>
      <c r="AH26" s="5728"/>
      <c r="AI26" s="5728"/>
      <c r="AJ26" s="5728"/>
      <c r="AK26" s="5728"/>
      <c r="AL26" s="5729"/>
      <c r="AM26" s="389"/>
      <c r="AN26" s="389"/>
      <c r="AO26" s="389"/>
      <c r="AP26" s="5632"/>
      <c r="AQ26" s="401"/>
      <c r="AR26" s="402"/>
      <c r="AS26" s="402"/>
      <c r="AT26" s="402"/>
      <c r="AU26" s="404"/>
      <c r="AV26" s="389"/>
      <c r="AW26" s="389"/>
      <c r="AX26" s="389"/>
      <c r="AY26" s="5632"/>
      <c r="AZ26" s="401"/>
      <c r="BA26" s="402"/>
      <c r="BB26" s="402"/>
      <c r="BC26" s="402"/>
      <c r="BD26" s="404"/>
      <c r="BE26" s="389"/>
      <c r="BF26" s="389"/>
      <c r="BG26" s="389"/>
      <c r="BH26" s="5632"/>
      <c r="BI26" s="401"/>
      <c r="BJ26" s="402"/>
      <c r="BK26" s="402"/>
      <c r="BL26" s="402"/>
      <c r="BM26" s="404"/>
    </row>
    <row r="27" spans="2:66" ht="5.0999999999999996" customHeight="1">
      <c r="B27" s="427"/>
      <c r="F27" s="427"/>
      <c r="G27" s="389"/>
      <c r="H27" s="406"/>
      <c r="I27" s="406"/>
      <c r="J27" s="406"/>
      <c r="K27" s="389"/>
      <c r="L27" s="389"/>
      <c r="M27" s="389"/>
      <c r="N27" s="389"/>
      <c r="O27" s="427"/>
      <c r="P27" s="389"/>
      <c r="Q27" s="406"/>
      <c r="R27" s="406"/>
      <c r="S27" s="406"/>
      <c r="T27" s="389"/>
      <c r="U27" s="389"/>
      <c r="V27" s="389"/>
      <c r="W27" s="389"/>
      <c r="X27" s="427"/>
      <c r="Y27" s="409"/>
      <c r="Z27" s="410"/>
      <c r="AA27" s="410"/>
      <c r="AB27" s="410"/>
      <c r="AC27" s="409"/>
      <c r="AD27" s="389"/>
      <c r="AE27" s="389"/>
      <c r="AF27" s="389"/>
      <c r="AG27" s="427"/>
      <c r="AH27" s="389"/>
      <c r="AI27" s="406"/>
      <c r="AJ27" s="406"/>
      <c r="AK27" s="406"/>
      <c r="AL27" s="389"/>
      <c r="AM27" s="389"/>
      <c r="AN27" s="389"/>
      <c r="AO27" s="389"/>
      <c r="AP27" s="484"/>
      <c r="AQ27" s="485"/>
      <c r="AR27" s="486"/>
      <c r="AS27" s="487"/>
      <c r="AT27" s="488"/>
      <c r="AU27" s="485"/>
      <c r="AV27" s="389"/>
      <c r="AW27" s="389"/>
      <c r="AX27" s="389"/>
      <c r="AY27" s="427"/>
      <c r="AZ27" s="389"/>
      <c r="BA27" s="406"/>
      <c r="BB27" s="406"/>
      <c r="BC27" s="406"/>
      <c r="BD27" s="389"/>
      <c r="BE27" s="389"/>
      <c r="BF27" s="389"/>
      <c r="BG27" s="389"/>
      <c r="BH27" s="427"/>
      <c r="BI27" s="389"/>
      <c r="BJ27" s="406"/>
      <c r="BK27" s="406"/>
      <c r="BL27" s="406"/>
      <c r="BM27" s="389"/>
    </row>
    <row r="28" spans="2:66" ht="5.0999999999999996" customHeight="1">
      <c r="B28" s="489"/>
      <c r="F28" s="406"/>
      <c r="G28" s="389"/>
      <c r="H28" s="389"/>
      <c r="I28" s="389"/>
      <c r="J28" s="389"/>
      <c r="K28" s="389"/>
      <c r="L28" s="389"/>
      <c r="M28" s="389"/>
      <c r="N28" s="389"/>
      <c r="O28" s="406"/>
      <c r="P28" s="410"/>
      <c r="Q28" s="410"/>
      <c r="R28" s="410"/>
      <c r="S28" s="410"/>
      <c r="T28" s="410"/>
      <c r="U28" s="389"/>
      <c r="V28" s="389"/>
      <c r="W28" s="389"/>
      <c r="X28" s="406"/>
      <c r="Y28" s="410"/>
      <c r="Z28" s="410"/>
      <c r="AA28" s="410"/>
      <c r="AB28" s="410"/>
      <c r="AC28" s="389"/>
      <c r="AD28" s="389"/>
      <c r="AE28" s="389"/>
      <c r="AF28" s="389"/>
      <c r="AG28" s="406"/>
      <c r="AH28" s="389"/>
      <c r="AI28" s="389"/>
      <c r="AJ28" s="389"/>
      <c r="AK28" s="389"/>
      <c r="AL28" s="416"/>
      <c r="AM28" s="389"/>
      <c r="AN28" s="389"/>
      <c r="AO28" s="389"/>
      <c r="AP28" s="488"/>
      <c r="AQ28" s="371"/>
      <c r="AR28" s="490"/>
      <c r="AS28" s="487"/>
      <c r="AT28" s="485"/>
      <c r="AU28" s="491"/>
      <c r="AV28" s="389"/>
      <c r="AW28" s="389"/>
      <c r="AX28" s="389"/>
      <c r="AY28" s="406"/>
      <c r="AZ28" s="417"/>
      <c r="BA28" s="389"/>
      <c r="BB28" s="389"/>
      <c r="BC28" s="389"/>
      <c r="BD28" s="416"/>
      <c r="BE28" s="389"/>
      <c r="BF28" s="389"/>
      <c r="BG28" s="389"/>
      <c r="BH28" s="406"/>
      <c r="BI28" s="417"/>
      <c r="BJ28" s="389"/>
      <c r="BK28" s="389"/>
      <c r="BL28" s="389"/>
      <c r="BM28" s="416"/>
    </row>
    <row r="29" spans="2:66" ht="5.0999999999999996" customHeight="1">
      <c r="B29" s="489"/>
      <c r="F29" s="406"/>
      <c r="G29" s="389"/>
      <c r="H29" s="389"/>
      <c r="I29" s="389"/>
      <c r="J29" s="389"/>
      <c r="K29" s="389"/>
      <c r="L29" s="389"/>
      <c r="M29" s="389"/>
      <c r="N29" s="389"/>
      <c r="O29" s="406"/>
      <c r="P29" s="410"/>
      <c r="Q29" s="410"/>
      <c r="R29" s="410"/>
      <c r="S29" s="410"/>
      <c r="T29" s="410"/>
      <c r="U29" s="389"/>
      <c r="V29" s="389"/>
      <c r="W29" s="389"/>
      <c r="X29" s="406"/>
      <c r="Y29" s="410"/>
      <c r="Z29" s="410"/>
      <c r="AA29" s="410"/>
      <c r="AB29" s="410"/>
      <c r="AC29" s="389"/>
      <c r="AD29" s="389"/>
      <c r="AE29" s="389"/>
      <c r="AF29" s="389"/>
      <c r="AG29" s="406"/>
      <c r="AH29" s="389"/>
      <c r="AI29" s="389"/>
      <c r="AJ29" s="389"/>
      <c r="AK29" s="389"/>
      <c r="AL29" s="416"/>
      <c r="AM29" s="389"/>
      <c r="AN29" s="389"/>
      <c r="AO29" s="389"/>
      <c r="AP29" s="488"/>
      <c r="AQ29" s="371"/>
      <c r="AR29" s="490"/>
      <c r="AS29" s="487"/>
      <c r="AT29" s="485"/>
      <c r="AU29" s="491"/>
      <c r="AV29" s="389"/>
      <c r="AW29" s="389"/>
      <c r="AX29" s="389"/>
      <c r="AY29" s="406"/>
      <c r="AZ29" s="417"/>
      <c r="BA29" s="389"/>
      <c r="BB29" s="389"/>
      <c r="BC29" s="389"/>
      <c r="BD29" s="416"/>
      <c r="BE29" s="389"/>
      <c r="BF29" s="389"/>
      <c r="BG29" s="389"/>
      <c r="BH29" s="406"/>
      <c r="BI29" s="417"/>
      <c r="BJ29" s="389"/>
      <c r="BK29" s="389"/>
      <c r="BL29" s="389"/>
      <c r="BM29" s="416"/>
    </row>
    <row r="30" spans="2:66" ht="9.9499999999999993" customHeight="1">
      <c r="B30" s="5712">
        <v>4</v>
      </c>
      <c r="F30" s="5630"/>
      <c r="G30" s="386"/>
      <c r="H30" s="387"/>
      <c r="I30" s="387"/>
      <c r="J30" s="387"/>
      <c r="K30" s="388"/>
      <c r="L30" s="389"/>
      <c r="M30" s="389"/>
      <c r="N30" s="389"/>
      <c r="O30" s="5630"/>
      <c r="P30" s="386"/>
      <c r="Q30" s="387"/>
      <c r="R30" s="387"/>
      <c r="S30" s="387"/>
      <c r="T30" s="388"/>
      <c r="U30" s="389"/>
      <c r="V30" s="389"/>
      <c r="W30" s="389"/>
      <c r="X30" s="5630"/>
      <c r="Y30" s="386"/>
      <c r="Z30" s="387"/>
      <c r="AA30" s="387"/>
      <c r="AB30" s="387"/>
      <c r="AC30" s="388"/>
      <c r="AD30" s="389"/>
      <c r="AE30" s="389"/>
      <c r="AF30" s="389"/>
      <c r="AG30" s="5715">
        <v>4</v>
      </c>
      <c r="AH30" s="5450" t="s">
        <v>359</v>
      </c>
      <c r="AI30" s="5450"/>
      <c r="AJ30" s="5450"/>
      <c r="AK30" s="5450"/>
      <c r="AL30" s="5451"/>
      <c r="AM30" s="389"/>
      <c r="AN30" s="389"/>
      <c r="AO30" s="389"/>
      <c r="AP30" s="5630"/>
      <c r="AQ30" s="386"/>
      <c r="AR30" s="387"/>
      <c r="AS30" s="387"/>
      <c r="AT30" s="387"/>
      <c r="AU30" s="388"/>
      <c r="AV30" s="389"/>
      <c r="AW30" s="389"/>
      <c r="AX30" s="389"/>
      <c r="AY30" s="5630"/>
      <c r="AZ30" s="386"/>
      <c r="BA30" s="387"/>
      <c r="BB30" s="387"/>
      <c r="BC30" s="387"/>
      <c r="BD30" s="388"/>
      <c r="BE30" s="389"/>
      <c r="BF30" s="389"/>
      <c r="BG30" s="389"/>
      <c r="BH30" s="5630"/>
      <c r="BI30" s="386"/>
      <c r="BJ30" s="387"/>
      <c r="BK30" s="387"/>
      <c r="BL30" s="387"/>
      <c r="BM30" s="388"/>
    </row>
    <row r="31" spans="2:66" ht="5.0999999999999996" customHeight="1">
      <c r="B31" s="5713"/>
      <c r="C31" s="482"/>
      <c r="D31" s="482"/>
      <c r="E31" s="482"/>
      <c r="F31" s="5631"/>
      <c r="G31" s="391"/>
      <c r="H31" s="392"/>
      <c r="I31" s="392"/>
      <c r="J31" s="392"/>
      <c r="K31" s="398"/>
      <c r="L31" s="389"/>
      <c r="M31" s="389"/>
      <c r="N31" s="389"/>
      <c r="O31" s="5631"/>
      <c r="P31" s="391"/>
      <c r="Q31" s="392"/>
      <c r="R31" s="392"/>
      <c r="S31" s="392"/>
      <c r="T31" s="398"/>
      <c r="U31" s="389"/>
      <c r="V31" s="389"/>
      <c r="W31" s="389"/>
      <c r="X31" s="5631"/>
      <c r="Y31" s="391"/>
      <c r="Z31" s="392"/>
      <c r="AA31" s="392"/>
      <c r="AB31" s="392"/>
      <c r="AC31" s="398"/>
      <c r="AD31" s="389"/>
      <c r="AE31" s="389"/>
      <c r="AF31" s="389"/>
      <c r="AG31" s="5716"/>
      <c r="AH31" s="5452"/>
      <c r="AI31" s="5452"/>
      <c r="AJ31" s="5452"/>
      <c r="AK31" s="5452"/>
      <c r="AL31" s="5453"/>
      <c r="AM31" s="389"/>
      <c r="AN31" s="389"/>
      <c r="AO31" s="389"/>
      <c r="AP31" s="5631"/>
      <c r="AQ31" s="391"/>
      <c r="AR31" s="392"/>
      <c r="AS31" s="392"/>
      <c r="AT31" s="392"/>
      <c r="AU31" s="398"/>
      <c r="AV31" s="389"/>
      <c r="AW31" s="389"/>
      <c r="AX31" s="389"/>
      <c r="AY31" s="5631"/>
      <c r="AZ31" s="391"/>
      <c r="BA31" s="392"/>
      <c r="BB31" s="392"/>
      <c r="BC31" s="392"/>
      <c r="BD31" s="398"/>
      <c r="BE31" s="389"/>
      <c r="BF31" s="389"/>
      <c r="BG31" s="389"/>
      <c r="BH31" s="5631"/>
      <c r="BI31" s="391"/>
      <c r="BJ31" s="392"/>
      <c r="BK31" s="392"/>
      <c r="BL31" s="392"/>
      <c r="BM31" s="398"/>
      <c r="BN31" s="482"/>
    </row>
    <row r="32" spans="2:66" ht="9.9499999999999993" customHeight="1" thickBot="1">
      <c r="B32" s="5714"/>
      <c r="F32" s="5632"/>
      <c r="G32" s="401"/>
      <c r="H32" s="402"/>
      <c r="I32" s="402"/>
      <c r="J32" s="402"/>
      <c r="K32" s="404"/>
      <c r="L32" s="389"/>
      <c r="M32" s="389"/>
      <c r="N32" s="389"/>
      <c r="O32" s="5632"/>
      <c r="P32" s="401"/>
      <c r="Q32" s="402"/>
      <c r="R32" s="402"/>
      <c r="S32" s="402"/>
      <c r="T32" s="404"/>
      <c r="U32" s="389"/>
      <c r="V32" s="389"/>
      <c r="W32" s="389"/>
      <c r="X32" s="5632"/>
      <c r="Y32" s="401"/>
      <c r="Z32" s="402"/>
      <c r="AA32" s="402"/>
      <c r="AB32" s="402"/>
      <c r="AC32" s="404"/>
      <c r="AD32" s="389"/>
      <c r="AE32" s="389"/>
      <c r="AF32" s="389"/>
      <c r="AG32" s="5717"/>
      <c r="AH32" s="5726"/>
      <c r="AI32" s="5726"/>
      <c r="AJ32" s="5726"/>
      <c r="AK32" s="5726"/>
      <c r="AL32" s="5727"/>
      <c r="AM32" s="389"/>
      <c r="AN32" s="389"/>
      <c r="AO32" s="389"/>
      <c r="AP32" s="5632"/>
      <c r="AQ32" s="401"/>
      <c r="AR32" s="402"/>
      <c r="AS32" s="402"/>
      <c r="AT32" s="402"/>
      <c r="AU32" s="404"/>
      <c r="AV32" s="389"/>
      <c r="AW32" s="389"/>
      <c r="AX32" s="389"/>
      <c r="AY32" s="5632"/>
      <c r="AZ32" s="401"/>
      <c r="BA32" s="402"/>
      <c r="BB32" s="402"/>
      <c r="BC32" s="402"/>
      <c r="BD32" s="404"/>
      <c r="BE32" s="389"/>
      <c r="BF32" s="389"/>
      <c r="BG32" s="389"/>
      <c r="BH32" s="5632"/>
      <c r="BI32" s="401"/>
      <c r="BJ32" s="402"/>
      <c r="BK32" s="402"/>
      <c r="BL32" s="402"/>
      <c r="BM32" s="404"/>
    </row>
    <row r="33" spans="2:66" ht="5.0999999999999996" customHeight="1">
      <c r="B33" s="427"/>
      <c r="F33" s="427"/>
      <c r="G33" s="389"/>
      <c r="H33" s="406"/>
      <c r="I33" s="406"/>
      <c r="J33" s="406"/>
      <c r="K33" s="389"/>
      <c r="L33" s="389"/>
      <c r="M33" s="389"/>
      <c r="N33" s="389"/>
      <c r="O33" s="427"/>
      <c r="P33" s="389"/>
      <c r="Q33" s="406"/>
      <c r="R33" s="406"/>
      <c r="S33" s="406"/>
      <c r="T33" s="389"/>
      <c r="U33" s="389"/>
      <c r="V33" s="389"/>
      <c r="W33" s="389"/>
      <c r="X33" s="427"/>
      <c r="Y33" s="409"/>
      <c r="Z33" s="410"/>
      <c r="AA33" s="410"/>
      <c r="AB33" s="410"/>
      <c r="AC33" s="409"/>
      <c r="AD33" s="389"/>
      <c r="AE33" s="389"/>
      <c r="AF33" s="389"/>
      <c r="AG33" s="427"/>
      <c r="AH33" s="389"/>
      <c r="AI33" s="406"/>
      <c r="AJ33" s="406"/>
      <c r="AK33" s="406"/>
      <c r="AL33" s="389"/>
      <c r="AM33" s="389"/>
      <c r="AN33" s="389"/>
      <c r="AO33" s="389"/>
      <c r="AP33" s="484"/>
      <c r="AQ33" s="485"/>
      <c r="AR33" s="486"/>
      <c r="AS33" s="487"/>
      <c r="AT33" s="488"/>
      <c r="AU33" s="485"/>
      <c r="AV33" s="389"/>
      <c r="AW33" s="389"/>
      <c r="AX33" s="389"/>
      <c r="AY33" s="427"/>
      <c r="AZ33" s="389"/>
      <c r="BA33" s="406"/>
      <c r="BB33" s="406"/>
      <c r="BC33" s="406"/>
      <c r="BD33" s="389"/>
      <c r="BE33" s="389"/>
      <c r="BF33" s="389"/>
      <c r="BG33" s="389"/>
      <c r="BH33" s="427"/>
      <c r="BI33" s="389"/>
      <c r="BJ33" s="406"/>
      <c r="BK33" s="406"/>
      <c r="BL33" s="406"/>
      <c r="BM33" s="389"/>
    </row>
    <row r="34" spans="2:66" ht="5.0999999999999996" customHeight="1">
      <c r="B34" s="489"/>
      <c r="F34" s="406"/>
      <c r="G34" s="389"/>
      <c r="H34" s="389"/>
      <c r="I34" s="389"/>
      <c r="J34" s="389"/>
      <c r="K34" s="389"/>
      <c r="L34" s="389"/>
      <c r="M34" s="389"/>
      <c r="N34" s="389"/>
      <c r="O34" s="406"/>
      <c r="P34" s="410"/>
      <c r="Q34" s="410"/>
      <c r="R34" s="410"/>
      <c r="S34" s="410"/>
      <c r="T34" s="410"/>
      <c r="U34" s="389"/>
      <c r="V34" s="389"/>
      <c r="W34" s="389"/>
      <c r="X34" s="406"/>
      <c r="Y34" s="410"/>
      <c r="Z34" s="410"/>
      <c r="AA34" s="410"/>
      <c r="AB34" s="410"/>
      <c r="AC34" s="389"/>
      <c r="AD34" s="389"/>
      <c r="AE34" s="389"/>
      <c r="AF34" s="389"/>
      <c r="AG34" s="406"/>
      <c r="AH34" s="389"/>
      <c r="AI34" s="389"/>
      <c r="AJ34" s="389"/>
      <c r="AK34" s="389"/>
      <c r="AL34" s="416"/>
      <c r="AM34" s="389"/>
      <c r="AN34" s="389"/>
      <c r="AO34" s="389"/>
      <c r="AP34" s="488"/>
      <c r="AQ34" s="371"/>
      <c r="AR34" s="490"/>
      <c r="AS34" s="487"/>
      <c r="AT34" s="485"/>
      <c r="AU34" s="491"/>
      <c r="AV34" s="389"/>
      <c r="AW34" s="389"/>
      <c r="AX34" s="389"/>
      <c r="AY34" s="406"/>
      <c r="AZ34" s="417"/>
      <c r="BA34" s="389"/>
      <c r="BB34" s="389"/>
      <c r="BC34" s="389"/>
      <c r="BD34" s="416"/>
      <c r="BE34" s="389"/>
      <c r="BF34" s="389"/>
      <c r="BG34" s="389"/>
      <c r="BH34" s="406"/>
      <c r="BI34" s="417"/>
      <c r="BJ34" s="389"/>
      <c r="BK34" s="389"/>
      <c r="BL34" s="389"/>
      <c r="BM34" s="416"/>
    </row>
    <row r="35" spans="2:66" ht="5.0999999999999996" customHeight="1">
      <c r="B35" s="489"/>
      <c r="F35" s="406"/>
      <c r="G35" s="389"/>
      <c r="H35" s="389"/>
      <c r="I35" s="389"/>
      <c r="J35" s="389"/>
      <c r="K35" s="389"/>
      <c r="L35" s="389"/>
      <c r="M35" s="389"/>
      <c r="N35" s="389"/>
      <c r="O35" s="406"/>
      <c r="P35" s="410"/>
      <c r="Q35" s="410"/>
      <c r="R35" s="410"/>
      <c r="S35" s="410"/>
      <c r="T35" s="410"/>
      <c r="U35" s="389"/>
      <c r="V35" s="389"/>
      <c r="W35" s="389"/>
      <c r="X35" s="406"/>
      <c r="Y35" s="410"/>
      <c r="Z35" s="410"/>
      <c r="AA35" s="410"/>
      <c r="AB35" s="410"/>
      <c r="AC35" s="389"/>
      <c r="AD35" s="389"/>
      <c r="AE35" s="389"/>
      <c r="AF35" s="389"/>
      <c r="AG35" s="406"/>
      <c r="AH35" s="389"/>
      <c r="AI35" s="389"/>
      <c r="AJ35" s="389"/>
      <c r="AK35" s="389"/>
      <c r="AL35" s="416"/>
      <c r="AM35" s="389"/>
      <c r="AN35" s="389"/>
      <c r="AO35" s="389"/>
      <c r="AP35" s="488"/>
      <c r="AQ35" s="371"/>
      <c r="AR35" s="490"/>
      <c r="AS35" s="487"/>
      <c r="AT35" s="485"/>
      <c r="AU35" s="491"/>
      <c r="AV35" s="389"/>
      <c r="AW35" s="389"/>
      <c r="AX35" s="389"/>
      <c r="AY35" s="406"/>
      <c r="AZ35" s="417"/>
      <c r="BA35" s="389"/>
      <c r="BB35" s="389"/>
      <c r="BC35" s="389"/>
      <c r="BD35" s="416"/>
      <c r="BE35" s="389"/>
      <c r="BF35" s="389"/>
      <c r="BG35" s="389"/>
      <c r="BH35" s="406"/>
      <c r="BI35" s="417"/>
      <c r="BJ35" s="389"/>
      <c r="BK35" s="389"/>
      <c r="BL35" s="389"/>
      <c r="BM35" s="416"/>
    </row>
    <row r="36" spans="2:66" ht="9.9499999999999993" customHeight="1">
      <c r="B36" s="5712">
        <v>5</v>
      </c>
      <c r="F36" s="5630"/>
      <c r="G36" s="386"/>
      <c r="H36" s="387"/>
      <c r="I36" s="387"/>
      <c r="J36" s="387"/>
      <c r="K36" s="388"/>
      <c r="L36" s="389"/>
      <c r="M36" s="389"/>
      <c r="N36" s="389"/>
      <c r="O36" s="5630"/>
      <c r="P36" s="386"/>
      <c r="Q36" s="387"/>
      <c r="R36" s="387"/>
      <c r="S36" s="387"/>
      <c r="T36" s="388"/>
      <c r="U36" s="389"/>
      <c r="V36" s="389"/>
      <c r="W36" s="389"/>
      <c r="X36" s="5630"/>
      <c r="Y36" s="386"/>
      <c r="Z36" s="387"/>
      <c r="AA36" s="387"/>
      <c r="AB36" s="387"/>
      <c r="AC36" s="388"/>
      <c r="AD36" s="389"/>
      <c r="AE36" s="389"/>
      <c r="AF36" s="389"/>
      <c r="AG36" s="5715" t="s">
        <v>360</v>
      </c>
      <c r="AH36" s="5597" t="s">
        <v>361</v>
      </c>
      <c r="AI36" s="5597"/>
      <c r="AJ36" s="5597"/>
      <c r="AK36" s="5597"/>
      <c r="AL36" s="5598"/>
      <c r="AM36" s="389"/>
      <c r="AN36" s="389"/>
      <c r="AO36" s="389"/>
      <c r="AP36" s="5630"/>
      <c r="AQ36" s="386"/>
      <c r="AR36" s="387"/>
      <c r="AS36" s="387"/>
      <c r="AT36" s="387"/>
      <c r="AU36" s="388"/>
      <c r="AV36" s="389"/>
      <c r="AW36" s="389"/>
      <c r="AX36" s="389"/>
      <c r="AY36" s="5630"/>
      <c r="AZ36" s="386"/>
      <c r="BA36" s="387"/>
      <c r="BB36" s="387"/>
      <c r="BC36" s="387"/>
      <c r="BD36" s="388"/>
      <c r="BE36" s="389"/>
      <c r="BF36" s="389"/>
      <c r="BG36" s="389"/>
      <c r="BH36" s="5630"/>
      <c r="BI36" s="386"/>
      <c r="BJ36" s="387"/>
      <c r="BK36" s="387"/>
      <c r="BL36" s="387"/>
      <c r="BM36" s="388"/>
    </row>
    <row r="37" spans="2:66" ht="5.0999999999999996" customHeight="1">
      <c r="B37" s="5713"/>
      <c r="C37" s="482"/>
      <c r="D37" s="482"/>
      <c r="E37" s="482"/>
      <c r="F37" s="5631"/>
      <c r="G37" s="391"/>
      <c r="H37" s="392"/>
      <c r="I37" s="392"/>
      <c r="J37" s="392"/>
      <c r="K37" s="398"/>
      <c r="L37" s="389"/>
      <c r="M37" s="389"/>
      <c r="N37" s="389"/>
      <c r="O37" s="5631"/>
      <c r="P37" s="391"/>
      <c r="Q37" s="392"/>
      <c r="R37" s="392"/>
      <c r="S37" s="392"/>
      <c r="T37" s="398"/>
      <c r="U37" s="389"/>
      <c r="V37" s="389"/>
      <c r="W37" s="389"/>
      <c r="X37" s="5631"/>
      <c r="Y37" s="391"/>
      <c r="Z37" s="392"/>
      <c r="AA37" s="392"/>
      <c r="AB37" s="392"/>
      <c r="AC37" s="398"/>
      <c r="AD37" s="389"/>
      <c r="AE37" s="389"/>
      <c r="AF37" s="389"/>
      <c r="AG37" s="5716"/>
      <c r="AH37" s="5600"/>
      <c r="AI37" s="5600"/>
      <c r="AJ37" s="5600"/>
      <c r="AK37" s="5600"/>
      <c r="AL37" s="5601"/>
      <c r="AM37" s="389"/>
      <c r="AN37" s="389"/>
      <c r="AO37" s="389"/>
      <c r="AP37" s="5631"/>
      <c r="AQ37" s="391"/>
      <c r="AR37" s="392"/>
      <c r="AS37" s="392"/>
      <c r="AT37" s="392"/>
      <c r="AU37" s="398"/>
      <c r="AV37" s="389"/>
      <c r="AW37" s="389"/>
      <c r="AX37" s="389"/>
      <c r="AY37" s="5631"/>
      <c r="AZ37" s="391"/>
      <c r="BA37" s="392"/>
      <c r="BB37" s="392"/>
      <c r="BC37" s="392"/>
      <c r="BD37" s="398"/>
      <c r="BE37" s="389"/>
      <c r="BF37" s="389"/>
      <c r="BG37" s="389"/>
      <c r="BH37" s="5631"/>
      <c r="BI37" s="391"/>
      <c r="BJ37" s="392"/>
      <c r="BK37" s="392"/>
      <c r="BL37" s="392"/>
      <c r="BM37" s="398"/>
      <c r="BN37" s="482"/>
    </row>
    <row r="38" spans="2:66" ht="9.9499999999999993" customHeight="1" thickBot="1">
      <c r="B38" s="5714"/>
      <c r="F38" s="5632"/>
      <c r="G38" s="401"/>
      <c r="H38" s="402"/>
      <c r="I38" s="402"/>
      <c r="J38" s="402"/>
      <c r="K38" s="404"/>
      <c r="L38" s="389"/>
      <c r="M38" s="389"/>
      <c r="N38" s="389"/>
      <c r="O38" s="5632"/>
      <c r="P38" s="401"/>
      <c r="Q38" s="402"/>
      <c r="R38" s="402"/>
      <c r="S38" s="402"/>
      <c r="T38" s="404"/>
      <c r="U38" s="389"/>
      <c r="V38" s="389"/>
      <c r="W38" s="389"/>
      <c r="X38" s="5632"/>
      <c r="Y38" s="401"/>
      <c r="Z38" s="402"/>
      <c r="AA38" s="402"/>
      <c r="AB38" s="402"/>
      <c r="AC38" s="404"/>
      <c r="AD38" s="389"/>
      <c r="AE38" s="389"/>
      <c r="AF38" s="389"/>
      <c r="AG38" s="5717"/>
      <c r="AH38" s="5730"/>
      <c r="AI38" s="5730"/>
      <c r="AJ38" s="5730"/>
      <c r="AK38" s="5730"/>
      <c r="AL38" s="5731"/>
      <c r="AM38" s="389"/>
      <c r="AN38" s="389"/>
      <c r="AO38" s="389"/>
      <c r="AP38" s="5632"/>
      <c r="AQ38" s="401"/>
      <c r="AR38" s="402"/>
      <c r="AS38" s="402"/>
      <c r="AT38" s="402"/>
      <c r="AU38" s="404"/>
      <c r="AV38" s="389"/>
      <c r="AW38" s="389"/>
      <c r="AX38" s="389"/>
      <c r="AY38" s="5632"/>
      <c r="AZ38" s="401"/>
      <c r="BA38" s="402"/>
      <c r="BB38" s="402"/>
      <c r="BC38" s="402"/>
      <c r="BD38" s="404"/>
      <c r="BE38" s="389"/>
      <c r="BF38" s="389"/>
      <c r="BG38" s="389"/>
      <c r="BH38" s="5632"/>
      <c r="BI38" s="401"/>
      <c r="BJ38" s="402"/>
      <c r="BK38" s="402"/>
      <c r="BL38" s="402"/>
      <c r="BM38" s="404"/>
    </row>
    <row r="39" spans="2:66" ht="5.0999999999999996" customHeight="1">
      <c r="B39" s="427"/>
      <c r="F39" s="427"/>
      <c r="G39" s="389"/>
      <c r="H39" s="406"/>
      <c r="I39" s="406"/>
      <c r="J39" s="406"/>
      <c r="K39" s="389"/>
      <c r="L39" s="389"/>
      <c r="M39" s="389"/>
      <c r="N39" s="389"/>
      <c r="O39" s="427"/>
      <c r="P39" s="389"/>
      <c r="Q39" s="406"/>
      <c r="R39" s="406"/>
      <c r="S39" s="406"/>
      <c r="T39" s="389"/>
      <c r="U39" s="389"/>
      <c r="V39" s="389"/>
      <c r="W39" s="389"/>
      <c r="X39" s="427"/>
      <c r="Y39" s="409"/>
      <c r="Z39" s="410"/>
      <c r="AA39" s="410"/>
      <c r="AB39" s="410"/>
      <c r="AC39" s="409"/>
      <c r="AD39" s="389"/>
      <c r="AE39" s="389"/>
      <c r="AF39" s="389"/>
      <c r="AG39" s="427"/>
      <c r="AH39" s="389"/>
      <c r="AI39" s="406"/>
      <c r="AJ39" s="406"/>
      <c r="AK39" s="406"/>
      <c r="AL39" s="389"/>
      <c r="AM39" s="389"/>
      <c r="AN39" s="389"/>
      <c r="AO39" s="389"/>
      <c r="AP39" s="484"/>
      <c r="AQ39" s="485"/>
      <c r="AR39" s="486"/>
      <c r="AS39" s="487"/>
      <c r="AT39" s="488"/>
      <c r="AU39" s="485"/>
      <c r="AV39" s="389"/>
      <c r="AW39" s="389"/>
      <c r="AX39" s="389"/>
      <c r="AY39" s="427"/>
      <c r="AZ39" s="389"/>
      <c r="BA39" s="406"/>
      <c r="BB39" s="406"/>
      <c r="BC39" s="406"/>
      <c r="BD39" s="389"/>
      <c r="BE39" s="389"/>
      <c r="BF39" s="389"/>
      <c r="BG39" s="389"/>
      <c r="BH39" s="427"/>
      <c r="BI39" s="389"/>
      <c r="BJ39" s="406"/>
      <c r="BK39" s="406"/>
      <c r="BL39" s="406"/>
      <c r="BM39" s="389"/>
    </row>
    <row r="40" spans="2:66" ht="5.0999999999999996" customHeight="1">
      <c r="B40" s="489"/>
      <c r="F40" s="406"/>
      <c r="G40" s="389"/>
      <c r="H40" s="389"/>
      <c r="I40" s="389"/>
      <c r="J40" s="389"/>
      <c r="K40" s="389"/>
      <c r="L40" s="389"/>
      <c r="M40" s="389"/>
      <c r="N40" s="389"/>
      <c r="O40" s="406"/>
      <c r="P40" s="410"/>
      <c r="Q40" s="410"/>
      <c r="R40" s="410"/>
      <c r="S40" s="410"/>
      <c r="T40" s="410"/>
      <c r="U40" s="389"/>
      <c r="V40" s="389"/>
      <c r="W40" s="389"/>
      <c r="X40" s="406"/>
      <c r="Y40" s="410"/>
      <c r="Z40" s="410"/>
      <c r="AA40" s="410"/>
      <c r="AB40" s="410"/>
      <c r="AC40" s="389"/>
      <c r="AD40" s="389"/>
      <c r="AE40" s="389"/>
      <c r="AF40" s="389"/>
      <c r="AG40" s="406"/>
      <c r="AH40" s="389"/>
      <c r="AI40" s="389"/>
      <c r="AJ40" s="389"/>
      <c r="AK40" s="389"/>
      <c r="AL40" s="416"/>
      <c r="AM40" s="389"/>
      <c r="AN40" s="389"/>
      <c r="AO40" s="389"/>
      <c r="AP40" s="488"/>
      <c r="AQ40" s="371"/>
      <c r="AR40" s="490"/>
      <c r="AS40" s="487"/>
      <c r="AT40" s="485"/>
      <c r="AU40" s="491"/>
      <c r="AV40" s="389"/>
      <c r="AW40" s="389"/>
      <c r="AX40" s="389"/>
      <c r="AY40" s="406"/>
      <c r="AZ40" s="417"/>
      <c r="BA40" s="389"/>
      <c r="BB40" s="389"/>
      <c r="BC40" s="389"/>
      <c r="BD40" s="416"/>
      <c r="BE40" s="389"/>
      <c r="BF40" s="389"/>
      <c r="BG40" s="389"/>
      <c r="BH40" s="406"/>
      <c r="BI40" s="417"/>
      <c r="BJ40" s="389"/>
      <c r="BK40" s="389"/>
      <c r="BL40" s="389"/>
      <c r="BM40" s="416"/>
    </row>
    <row r="41" spans="2:66" ht="5.0999999999999996" customHeight="1">
      <c r="B41" s="489"/>
      <c r="F41" s="406"/>
      <c r="G41" s="389"/>
      <c r="H41" s="389"/>
      <c r="I41" s="389"/>
      <c r="J41" s="389"/>
      <c r="K41" s="389"/>
      <c r="L41" s="389"/>
      <c r="M41" s="389"/>
      <c r="N41" s="389"/>
      <c r="O41" s="406"/>
      <c r="P41" s="410"/>
      <c r="Q41" s="410"/>
      <c r="R41" s="410"/>
      <c r="S41" s="410"/>
      <c r="T41" s="410"/>
      <c r="U41" s="389"/>
      <c r="V41" s="389"/>
      <c r="W41" s="389"/>
      <c r="X41" s="406"/>
      <c r="Y41" s="410"/>
      <c r="Z41" s="410"/>
      <c r="AA41" s="410"/>
      <c r="AB41" s="410"/>
      <c r="AC41" s="389"/>
      <c r="AD41" s="389"/>
      <c r="AE41" s="389"/>
      <c r="AF41" s="389"/>
      <c r="AG41" s="406"/>
      <c r="AH41" s="389"/>
      <c r="AI41" s="389"/>
      <c r="AJ41" s="389"/>
      <c r="AK41" s="389"/>
      <c r="AL41" s="416"/>
      <c r="AM41" s="389"/>
      <c r="AN41" s="389"/>
      <c r="AO41" s="389"/>
      <c r="AP41" s="488"/>
      <c r="AQ41" s="371"/>
      <c r="AR41" s="490"/>
      <c r="AS41" s="487"/>
      <c r="AT41" s="485"/>
      <c r="AU41" s="491"/>
      <c r="AV41" s="389"/>
      <c r="AW41" s="389"/>
      <c r="AX41" s="389"/>
      <c r="AY41" s="406"/>
      <c r="AZ41" s="417"/>
      <c r="BA41" s="389"/>
      <c r="BB41" s="389"/>
      <c r="BC41" s="389"/>
      <c r="BD41" s="416"/>
      <c r="BE41" s="389"/>
      <c r="BF41" s="389"/>
      <c r="BG41" s="389"/>
      <c r="BH41" s="406"/>
      <c r="BI41" s="417"/>
      <c r="BJ41" s="389"/>
      <c r="BK41" s="389"/>
      <c r="BL41" s="389"/>
      <c r="BM41" s="416"/>
    </row>
    <row r="42" spans="2:66" ht="9.9499999999999993" customHeight="1">
      <c r="B42" s="5712">
        <v>6</v>
      </c>
      <c r="F42" s="5630"/>
      <c r="G42" s="386"/>
      <c r="H42" s="387"/>
      <c r="I42" s="387"/>
      <c r="J42" s="387"/>
      <c r="K42" s="388"/>
      <c r="L42" s="389"/>
      <c r="M42" s="389"/>
      <c r="N42" s="389"/>
      <c r="O42" s="5630"/>
      <c r="P42" s="386"/>
      <c r="Q42" s="387"/>
      <c r="R42" s="387"/>
      <c r="S42" s="387"/>
      <c r="T42" s="388"/>
      <c r="U42" s="389"/>
      <c r="V42" s="389"/>
      <c r="W42" s="389"/>
      <c r="X42" s="5630"/>
      <c r="Y42" s="386"/>
      <c r="Z42" s="387"/>
      <c r="AA42" s="387"/>
      <c r="AB42" s="387"/>
      <c r="AC42" s="388"/>
      <c r="AD42" s="389"/>
      <c r="AE42" s="389"/>
      <c r="AF42" s="389"/>
      <c r="AG42" s="5630"/>
      <c r="AH42" s="386"/>
      <c r="AI42" s="387"/>
      <c r="AJ42" s="387"/>
      <c r="AK42" s="387"/>
      <c r="AL42" s="388"/>
      <c r="AM42" s="389"/>
      <c r="AN42" s="389"/>
      <c r="AO42" s="389"/>
      <c r="AP42" s="5630"/>
      <c r="AQ42" s="386"/>
      <c r="AR42" s="387"/>
      <c r="AS42" s="387"/>
      <c r="AT42" s="387"/>
      <c r="AU42" s="388"/>
      <c r="AV42" s="389"/>
      <c r="AW42" s="389"/>
      <c r="AX42" s="389"/>
      <c r="AY42" s="5630"/>
      <c r="AZ42" s="386"/>
      <c r="BA42" s="387"/>
      <c r="BB42" s="387"/>
      <c r="BC42" s="387"/>
      <c r="BD42" s="388"/>
      <c r="BE42" s="389"/>
      <c r="BF42" s="389"/>
      <c r="BG42" s="389"/>
      <c r="BH42" s="5630"/>
      <c r="BI42" s="386"/>
      <c r="BJ42" s="387"/>
      <c r="BK42" s="387"/>
      <c r="BL42" s="387"/>
      <c r="BM42" s="388"/>
    </row>
    <row r="43" spans="2:66" ht="5.0999999999999996" customHeight="1">
      <c r="B43" s="5713"/>
      <c r="C43" s="482"/>
      <c r="D43" s="482"/>
      <c r="E43" s="482"/>
      <c r="F43" s="5631"/>
      <c r="G43" s="391"/>
      <c r="H43" s="392"/>
      <c r="I43" s="392"/>
      <c r="J43" s="392"/>
      <c r="K43" s="398"/>
      <c r="L43" s="389"/>
      <c r="M43" s="389"/>
      <c r="N43" s="389"/>
      <c r="O43" s="5631"/>
      <c r="P43" s="391"/>
      <c r="Q43" s="392"/>
      <c r="R43" s="392"/>
      <c r="S43" s="392"/>
      <c r="T43" s="398"/>
      <c r="U43" s="389"/>
      <c r="V43" s="389"/>
      <c r="W43" s="389"/>
      <c r="X43" s="5631"/>
      <c r="Y43" s="391"/>
      <c r="Z43" s="392"/>
      <c r="AA43" s="392"/>
      <c r="AB43" s="392"/>
      <c r="AC43" s="398"/>
      <c r="AD43" s="389"/>
      <c r="AE43" s="389"/>
      <c r="AF43" s="389"/>
      <c r="AG43" s="5631"/>
      <c r="AH43" s="391"/>
      <c r="AI43" s="392"/>
      <c r="AJ43" s="392"/>
      <c r="AK43" s="392"/>
      <c r="AL43" s="398"/>
      <c r="AM43" s="389"/>
      <c r="AN43" s="389"/>
      <c r="AO43" s="389"/>
      <c r="AP43" s="5631"/>
      <c r="AQ43" s="391"/>
      <c r="AR43" s="392"/>
      <c r="AS43" s="392"/>
      <c r="AT43" s="392"/>
      <c r="AU43" s="398"/>
      <c r="AV43" s="389"/>
      <c r="AW43" s="389"/>
      <c r="AX43" s="389"/>
      <c r="AY43" s="5631"/>
      <c r="AZ43" s="391"/>
      <c r="BA43" s="392"/>
      <c r="BB43" s="392"/>
      <c r="BC43" s="392"/>
      <c r="BD43" s="398"/>
      <c r="BE43" s="389"/>
      <c r="BF43" s="389"/>
      <c r="BG43" s="389"/>
      <c r="BH43" s="5631"/>
      <c r="BI43" s="391"/>
      <c r="BJ43" s="392"/>
      <c r="BK43" s="392"/>
      <c r="BL43" s="392"/>
      <c r="BM43" s="398"/>
      <c r="BN43" s="482"/>
    </row>
    <row r="44" spans="2:66" ht="9.9499999999999993" customHeight="1">
      <c r="B44" s="5714"/>
      <c r="F44" s="5632"/>
      <c r="G44" s="401"/>
      <c r="H44" s="402"/>
      <c r="I44" s="402"/>
      <c r="J44" s="402"/>
      <c r="K44" s="404"/>
      <c r="L44" s="389"/>
      <c r="M44" s="389"/>
      <c r="N44" s="389"/>
      <c r="O44" s="5632"/>
      <c r="P44" s="401"/>
      <c r="Q44" s="402"/>
      <c r="R44" s="402"/>
      <c r="S44" s="402"/>
      <c r="T44" s="404"/>
      <c r="U44" s="389"/>
      <c r="V44" s="389"/>
      <c r="W44" s="389"/>
      <c r="X44" s="5632"/>
      <c r="Y44" s="401"/>
      <c r="Z44" s="402"/>
      <c r="AA44" s="402"/>
      <c r="AB44" s="402"/>
      <c r="AC44" s="404"/>
      <c r="AD44" s="389"/>
      <c r="AE44" s="389"/>
      <c r="AF44" s="389"/>
      <c r="AG44" s="5632"/>
      <c r="AH44" s="401"/>
      <c r="AI44" s="402"/>
      <c r="AJ44" s="402"/>
      <c r="AK44" s="402"/>
      <c r="AL44" s="404"/>
      <c r="AM44" s="389"/>
      <c r="AN44" s="389"/>
      <c r="AO44" s="389"/>
      <c r="AP44" s="5632"/>
      <c r="AQ44" s="401"/>
      <c r="AR44" s="402"/>
      <c r="AS44" s="402"/>
      <c r="AT44" s="402"/>
      <c r="AU44" s="404"/>
      <c r="AV44" s="389"/>
      <c r="AW44" s="389"/>
      <c r="AX44" s="389"/>
      <c r="AY44" s="5632"/>
      <c r="AZ44" s="401"/>
      <c r="BA44" s="402"/>
      <c r="BB44" s="402"/>
      <c r="BC44" s="402"/>
      <c r="BD44" s="404"/>
      <c r="BE44" s="389"/>
      <c r="BF44" s="389"/>
      <c r="BG44" s="389"/>
      <c r="BH44" s="5632"/>
      <c r="BI44" s="401"/>
      <c r="BJ44" s="402"/>
      <c r="BK44" s="402"/>
      <c r="BL44" s="402"/>
      <c r="BM44" s="404"/>
    </row>
    <row r="45" spans="2:66" ht="5.0999999999999996" customHeight="1">
      <c r="B45" s="427"/>
      <c r="F45" s="427"/>
      <c r="G45" s="389"/>
      <c r="H45" s="406"/>
      <c r="I45" s="406"/>
      <c r="J45" s="406"/>
      <c r="K45" s="389"/>
      <c r="L45" s="389"/>
      <c r="M45" s="389"/>
      <c r="N45" s="389"/>
      <c r="O45" s="427"/>
      <c r="P45" s="389"/>
      <c r="Q45" s="406"/>
      <c r="R45" s="406"/>
      <c r="S45" s="406"/>
      <c r="T45" s="389"/>
      <c r="U45" s="389"/>
      <c r="V45" s="389"/>
      <c r="W45" s="389"/>
      <c r="X45" s="427"/>
      <c r="Y45" s="409"/>
      <c r="Z45" s="410"/>
      <c r="AA45" s="410"/>
      <c r="AB45" s="410"/>
      <c r="AC45" s="409"/>
      <c r="AD45" s="389"/>
      <c r="AE45" s="389"/>
      <c r="AF45" s="389"/>
      <c r="AG45" s="427"/>
      <c r="AH45" s="389"/>
      <c r="AI45" s="406"/>
      <c r="AJ45" s="406"/>
      <c r="AK45" s="406"/>
      <c r="AL45" s="389"/>
      <c r="AM45" s="389"/>
      <c r="AN45" s="389"/>
      <c r="AO45" s="389"/>
      <c r="AP45" s="484"/>
      <c r="AQ45" s="485"/>
      <c r="AR45" s="486"/>
      <c r="AS45" s="487"/>
      <c r="AT45" s="488"/>
      <c r="AU45" s="485"/>
      <c r="AV45" s="389"/>
      <c r="AW45" s="389"/>
      <c r="AX45" s="389"/>
      <c r="AY45" s="427"/>
      <c r="AZ45" s="389"/>
      <c r="BA45" s="406"/>
      <c r="BB45" s="406"/>
      <c r="BC45" s="406"/>
      <c r="BD45" s="389"/>
      <c r="BE45" s="389"/>
      <c r="BF45" s="389"/>
      <c r="BG45" s="389"/>
      <c r="BH45" s="427"/>
      <c r="BI45" s="389"/>
      <c r="BJ45" s="406"/>
      <c r="BK45" s="406"/>
      <c r="BL45" s="406"/>
      <c r="BM45" s="389"/>
    </row>
    <row r="46" spans="2:66" ht="5.0999999999999996" customHeight="1">
      <c r="B46" s="489"/>
      <c r="F46" s="406"/>
      <c r="G46" s="389"/>
      <c r="H46" s="389"/>
      <c r="I46" s="389"/>
      <c r="J46" s="389"/>
      <c r="K46" s="389"/>
      <c r="L46" s="389"/>
      <c r="M46" s="389"/>
      <c r="N46" s="389"/>
      <c r="O46" s="406"/>
      <c r="P46" s="410"/>
      <c r="Q46" s="410"/>
      <c r="R46" s="410"/>
      <c r="S46" s="410"/>
      <c r="T46" s="410"/>
      <c r="U46" s="389"/>
      <c r="V46" s="389"/>
      <c r="W46" s="389"/>
      <c r="X46" s="406"/>
      <c r="Y46" s="410"/>
      <c r="Z46" s="410"/>
      <c r="AA46" s="410"/>
      <c r="AB46" s="410"/>
      <c r="AC46" s="389"/>
      <c r="AD46" s="389"/>
      <c r="AE46" s="389"/>
      <c r="AF46" s="389"/>
      <c r="AG46" s="406"/>
      <c r="AH46" s="389"/>
      <c r="AI46" s="389"/>
      <c r="AJ46" s="389"/>
      <c r="AK46" s="389"/>
      <c r="AL46" s="416"/>
      <c r="AM46" s="389"/>
      <c r="AN46" s="389"/>
      <c r="AO46" s="389"/>
      <c r="AP46" s="488"/>
      <c r="AQ46" s="371"/>
      <c r="AR46" s="490"/>
      <c r="AS46" s="487"/>
      <c r="AT46" s="485"/>
      <c r="AU46" s="491"/>
      <c r="AV46" s="389"/>
      <c r="AW46" s="389"/>
      <c r="AX46" s="389"/>
      <c r="AY46" s="406"/>
      <c r="AZ46" s="417"/>
      <c r="BA46" s="389"/>
      <c r="BB46" s="389"/>
      <c r="BC46" s="389"/>
      <c r="BD46" s="416"/>
      <c r="BE46" s="389"/>
      <c r="BF46" s="389"/>
      <c r="BG46" s="389"/>
      <c r="BH46" s="406"/>
      <c r="BI46" s="417"/>
      <c r="BJ46" s="389"/>
      <c r="BK46" s="389"/>
      <c r="BL46" s="389"/>
      <c r="BM46" s="416"/>
    </row>
    <row r="47" spans="2:66" ht="5.0999999999999996" customHeight="1">
      <c r="B47" s="489"/>
      <c r="F47" s="406"/>
      <c r="G47" s="389"/>
      <c r="H47" s="389"/>
      <c r="I47" s="389"/>
      <c r="J47" s="389"/>
      <c r="K47" s="389"/>
      <c r="L47" s="389"/>
      <c r="M47" s="389"/>
      <c r="N47" s="389"/>
      <c r="O47" s="406"/>
      <c r="P47" s="410"/>
      <c r="Q47" s="410"/>
      <c r="R47" s="410"/>
      <c r="S47" s="410"/>
      <c r="T47" s="410"/>
      <c r="U47" s="389"/>
      <c r="V47" s="389"/>
      <c r="W47" s="389"/>
      <c r="X47" s="406"/>
      <c r="Y47" s="410"/>
      <c r="Z47" s="410"/>
      <c r="AA47" s="410"/>
      <c r="AB47" s="410"/>
      <c r="AC47" s="389"/>
      <c r="AD47" s="389"/>
      <c r="AE47" s="389"/>
      <c r="AF47" s="389"/>
      <c r="AG47" s="406"/>
      <c r="AH47" s="389"/>
      <c r="AI47" s="389"/>
      <c r="AJ47" s="389"/>
      <c r="AK47" s="389"/>
      <c r="AL47" s="416"/>
      <c r="AM47" s="389"/>
      <c r="AN47" s="389"/>
      <c r="AO47" s="389"/>
      <c r="AP47" s="488"/>
      <c r="AQ47" s="371"/>
      <c r="AR47" s="490"/>
      <c r="AS47" s="487"/>
      <c r="AT47" s="485"/>
      <c r="AU47" s="491"/>
      <c r="AV47" s="389"/>
      <c r="AW47" s="389"/>
      <c r="AX47" s="389"/>
      <c r="AY47" s="406"/>
      <c r="AZ47" s="417"/>
      <c r="BA47" s="389"/>
      <c r="BB47" s="389"/>
      <c r="BC47" s="389"/>
      <c r="BD47" s="416"/>
      <c r="BE47" s="389"/>
      <c r="BF47" s="389"/>
      <c r="BG47" s="389"/>
      <c r="BH47" s="406"/>
      <c r="BI47" s="417"/>
      <c r="BJ47" s="389"/>
      <c r="BK47" s="389"/>
      <c r="BL47" s="389"/>
      <c r="BM47" s="416"/>
    </row>
    <row r="48" spans="2:66" ht="9.9499999999999993" customHeight="1">
      <c r="B48" s="5712">
        <v>7</v>
      </c>
      <c r="F48" s="5630"/>
      <c r="G48" s="386"/>
      <c r="H48" s="387"/>
      <c r="I48" s="387"/>
      <c r="J48" s="387"/>
      <c r="K48" s="388"/>
      <c r="L48" s="389"/>
      <c r="M48" s="389"/>
      <c r="N48" s="389"/>
      <c r="O48" s="5630"/>
      <c r="P48" s="386"/>
      <c r="Q48" s="387"/>
      <c r="R48" s="387"/>
      <c r="S48" s="387"/>
      <c r="T48" s="388"/>
      <c r="U48" s="389"/>
      <c r="V48" s="389"/>
      <c r="W48" s="389"/>
      <c r="X48" s="5630"/>
      <c r="Y48" s="386"/>
      <c r="Z48" s="387"/>
      <c r="AA48" s="387"/>
      <c r="AB48" s="387"/>
      <c r="AC48" s="388"/>
      <c r="AD48" s="389"/>
      <c r="AE48" s="389"/>
      <c r="AF48" s="389"/>
      <c r="AG48" s="5630"/>
      <c r="AH48" s="386"/>
      <c r="AI48" s="387"/>
      <c r="AJ48" s="387"/>
      <c r="AK48" s="387"/>
      <c r="AL48" s="388"/>
      <c r="AM48" s="389"/>
      <c r="AN48" s="389"/>
      <c r="AO48" s="389"/>
      <c r="AP48" s="5630"/>
      <c r="AQ48" s="386"/>
      <c r="AR48" s="387"/>
      <c r="AS48" s="387"/>
      <c r="AT48" s="387"/>
      <c r="AU48" s="388"/>
      <c r="AV48" s="389"/>
      <c r="AW48" s="389"/>
      <c r="AX48" s="389"/>
      <c r="AY48" s="5630"/>
      <c r="AZ48" s="386"/>
      <c r="BA48" s="387"/>
      <c r="BB48" s="387"/>
      <c r="BC48" s="387"/>
      <c r="BD48" s="388"/>
      <c r="BE48" s="389"/>
      <c r="BF48" s="389"/>
      <c r="BG48" s="389"/>
      <c r="BH48" s="5630"/>
      <c r="BI48" s="386"/>
      <c r="BJ48" s="387"/>
      <c r="BK48" s="387"/>
      <c r="BL48" s="387"/>
      <c r="BM48" s="388"/>
    </row>
    <row r="49" spans="2:66" ht="5.0999999999999996" customHeight="1">
      <c r="B49" s="5713"/>
      <c r="C49" s="482"/>
      <c r="D49" s="482"/>
      <c r="E49" s="482"/>
      <c r="F49" s="5631"/>
      <c r="G49" s="391"/>
      <c r="H49" s="392"/>
      <c r="I49" s="392"/>
      <c r="J49" s="392"/>
      <c r="K49" s="398"/>
      <c r="L49" s="389"/>
      <c r="M49" s="389"/>
      <c r="N49" s="389"/>
      <c r="O49" s="5631"/>
      <c r="P49" s="391"/>
      <c r="Q49" s="392"/>
      <c r="R49" s="392"/>
      <c r="S49" s="392"/>
      <c r="T49" s="398"/>
      <c r="U49" s="389"/>
      <c r="V49" s="389"/>
      <c r="W49" s="389"/>
      <c r="X49" s="5631"/>
      <c r="Y49" s="391"/>
      <c r="Z49" s="392"/>
      <c r="AA49" s="392"/>
      <c r="AB49" s="392"/>
      <c r="AC49" s="398"/>
      <c r="AD49" s="389"/>
      <c r="AE49" s="389"/>
      <c r="AF49" s="389"/>
      <c r="AG49" s="5631"/>
      <c r="AH49" s="391"/>
      <c r="AI49" s="392"/>
      <c r="AJ49" s="392"/>
      <c r="AK49" s="392"/>
      <c r="AL49" s="398"/>
      <c r="AM49" s="389"/>
      <c r="AN49" s="389"/>
      <c r="AO49" s="389"/>
      <c r="AP49" s="5631"/>
      <c r="AQ49" s="391"/>
      <c r="AR49" s="392"/>
      <c r="AS49" s="392"/>
      <c r="AT49" s="392"/>
      <c r="AU49" s="398"/>
      <c r="AV49" s="389"/>
      <c r="AW49" s="389"/>
      <c r="AX49" s="389"/>
      <c r="AY49" s="5631"/>
      <c r="AZ49" s="391"/>
      <c r="BA49" s="392"/>
      <c r="BB49" s="392"/>
      <c r="BC49" s="392"/>
      <c r="BD49" s="398"/>
      <c r="BE49" s="389"/>
      <c r="BF49" s="389"/>
      <c r="BG49" s="389"/>
      <c r="BH49" s="5631"/>
      <c r="BI49" s="391"/>
      <c r="BJ49" s="392"/>
      <c r="BK49" s="392"/>
      <c r="BL49" s="392"/>
      <c r="BM49" s="398"/>
      <c r="BN49" s="482"/>
    </row>
    <row r="50" spans="2:66" ht="9.9499999999999993" customHeight="1">
      <c r="B50" s="5714"/>
      <c r="F50" s="5632"/>
      <c r="G50" s="401"/>
      <c r="H50" s="402"/>
      <c r="I50" s="402"/>
      <c r="J50" s="402"/>
      <c r="K50" s="404"/>
      <c r="L50" s="389"/>
      <c r="M50" s="389"/>
      <c r="N50" s="389"/>
      <c r="O50" s="5632"/>
      <c r="P50" s="401"/>
      <c r="Q50" s="402"/>
      <c r="R50" s="402"/>
      <c r="S50" s="402"/>
      <c r="T50" s="404"/>
      <c r="U50" s="389"/>
      <c r="V50" s="389"/>
      <c r="W50" s="389"/>
      <c r="X50" s="5632"/>
      <c r="Y50" s="401"/>
      <c r="Z50" s="402"/>
      <c r="AA50" s="402"/>
      <c r="AB50" s="402"/>
      <c r="AC50" s="404"/>
      <c r="AD50" s="389"/>
      <c r="AE50" s="389"/>
      <c r="AF50" s="389"/>
      <c r="AG50" s="5632"/>
      <c r="AH50" s="401"/>
      <c r="AI50" s="402"/>
      <c r="AJ50" s="402"/>
      <c r="AK50" s="402"/>
      <c r="AL50" s="404"/>
      <c r="AM50" s="389"/>
      <c r="AN50" s="389"/>
      <c r="AO50" s="389"/>
      <c r="AP50" s="5632"/>
      <c r="AQ50" s="401"/>
      <c r="AR50" s="402"/>
      <c r="AS50" s="402"/>
      <c r="AT50" s="402"/>
      <c r="AU50" s="404"/>
      <c r="AV50" s="389"/>
      <c r="AW50" s="389"/>
      <c r="AX50" s="389"/>
      <c r="AY50" s="5632"/>
      <c r="AZ50" s="401"/>
      <c r="BA50" s="402"/>
      <c r="BB50" s="402"/>
      <c r="BC50" s="402"/>
      <c r="BD50" s="404"/>
      <c r="BE50" s="389"/>
      <c r="BF50" s="389"/>
      <c r="BG50" s="389"/>
      <c r="BH50" s="5632"/>
      <c r="BI50" s="401"/>
      <c r="BJ50" s="402"/>
      <c r="BK50" s="402"/>
      <c r="BL50" s="402"/>
      <c r="BM50" s="404"/>
    </row>
    <row r="51" spans="2:66" ht="5.0999999999999996" customHeight="1">
      <c r="B51" s="427"/>
      <c r="F51" s="427"/>
      <c r="G51" s="389"/>
      <c r="H51" s="406"/>
      <c r="I51" s="406"/>
      <c r="J51" s="406"/>
      <c r="K51" s="389"/>
      <c r="L51" s="389"/>
      <c r="M51" s="389"/>
      <c r="N51" s="389"/>
      <c r="O51" s="427"/>
      <c r="P51" s="389"/>
      <c r="Q51" s="406"/>
      <c r="R51" s="406"/>
      <c r="S51" s="406"/>
      <c r="T51" s="389"/>
      <c r="U51" s="389"/>
      <c r="V51" s="389"/>
      <c r="W51" s="389"/>
      <c r="X51" s="427"/>
      <c r="Y51" s="409"/>
      <c r="Z51" s="410"/>
      <c r="AA51" s="410"/>
      <c r="AB51" s="410"/>
      <c r="AC51" s="409"/>
      <c r="AD51" s="389"/>
      <c r="AE51" s="389"/>
      <c r="AF51" s="389"/>
      <c r="AG51" s="427"/>
      <c r="AH51" s="389"/>
      <c r="AI51" s="406"/>
      <c r="AJ51" s="406"/>
      <c r="AK51" s="406"/>
      <c r="AL51" s="389"/>
      <c r="AM51" s="389"/>
      <c r="AN51" s="389"/>
      <c r="AO51" s="389"/>
      <c r="AP51" s="484"/>
      <c r="AQ51" s="485"/>
      <c r="AR51" s="486"/>
      <c r="AS51" s="487"/>
      <c r="AT51" s="488"/>
      <c r="AU51" s="485"/>
      <c r="AV51" s="389"/>
      <c r="AW51" s="389"/>
      <c r="AX51" s="389"/>
      <c r="AY51" s="427"/>
      <c r="AZ51" s="389"/>
      <c r="BA51" s="406"/>
      <c r="BB51" s="406"/>
      <c r="BC51" s="406"/>
      <c r="BD51" s="389"/>
      <c r="BE51" s="389"/>
      <c r="BF51" s="389"/>
      <c r="BG51" s="389"/>
      <c r="BH51" s="427"/>
      <c r="BI51" s="389"/>
      <c r="BJ51" s="406"/>
      <c r="BK51" s="406"/>
      <c r="BL51" s="406"/>
      <c r="BM51" s="389"/>
    </row>
    <row r="52" spans="2:66" ht="5.0999999999999996" customHeight="1">
      <c r="B52" s="489"/>
      <c r="F52" s="406"/>
      <c r="G52" s="389"/>
      <c r="H52" s="389"/>
      <c r="I52" s="389"/>
      <c r="J52" s="389"/>
      <c r="K52" s="389"/>
      <c r="L52" s="389"/>
      <c r="M52" s="389"/>
      <c r="N52" s="389"/>
      <c r="O52" s="406"/>
      <c r="P52" s="410"/>
      <c r="Q52" s="410"/>
      <c r="R52" s="410"/>
      <c r="S52" s="410"/>
      <c r="T52" s="410"/>
      <c r="U52" s="389"/>
      <c r="V52" s="389"/>
      <c r="W52" s="389"/>
      <c r="X52" s="406"/>
      <c r="Y52" s="410"/>
      <c r="Z52" s="410"/>
      <c r="AA52" s="410"/>
      <c r="AB52" s="410"/>
      <c r="AC52" s="389"/>
      <c r="AD52" s="389"/>
      <c r="AE52" s="389"/>
      <c r="AF52" s="389"/>
      <c r="AG52" s="406"/>
      <c r="AH52" s="389"/>
      <c r="AI52" s="389"/>
      <c r="AJ52" s="389"/>
      <c r="AK52" s="389"/>
      <c r="AL52" s="416"/>
      <c r="AM52" s="389"/>
      <c r="AN52" s="389"/>
      <c r="AO52" s="389"/>
      <c r="AP52" s="488"/>
      <c r="AQ52" s="371"/>
      <c r="AR52" s="490"/>
      <c r="AS52" s="487"/>
      <c r="AT52" s="485"/>
      <c r="AU52" s="491"/>
      <c r="AV52" s="389"/>
      <c r="AW52" s="389"/>
      <c r="AX52" s="389"/>
      <c r="AY52" s="406"/>
      <c r="AZ52" s="417"/>
      <c r="BA52" s="389"/>
      <c r="BB52" s="389"/>
      <c r="BC52" s="389"/>
      <c r="BD52" s="416"/>
      <c r="BE52" s="389"/>
      <c r="BF52" s="389"/>
      <c r="BG52" s="389"/>
      <c r="BH52" s="406"/>
      <c r="BI52" s="417"/>
      <c r="BJ52" s="389"/>
      <c r="BK52" s="389"/>
      <c r="BL52" s="389"/>
      <c r="BM52" s="416"/>
    </row>
    <row r="53" spans="2:66" ht="5.0999999999999996" customHeight="1">
      <c r="B53" s="489"/>
      <c r="F53" s="406"/>
      <c r="G53" s="389"/>
      <c r="H53" s="389"/>
      <c r="I53" s="389"/>
      <c r="J53" s="389"/>
      <c r="K53" s="389"/>
      <c r="L53" s="389"/>
      <c r="M53" s="389"/>
      <c r="N53" s="389"/>
      <c r="O53" s="406"/>
      <c r="P53" s="410"/>
      <c r="Q53" s="410"/>
      <c r="R53" s="410"/>
      <c r="S53" s="410"/>
      <c r="T53" s="410"/>
      <c r="U53" s="389"/>
      <c r="V53" s="389"/>
      <c r="W53" s="389"/>
      <c r="X53" s="406"/>
      <c r="Y53" s="410"/>
      <c r="Z53" s="410"/>
      <c r="AA53" s="410"/>
      <c r="AB53" s="410"/>
      <c r="AC53" s="389"/>
      <c r="AD53" s="389"/>
      <c r="AE53" s="389"/>
      <c r="AF53" s="389"/>
      <c r="AG53" s="406"/>
      <c r="AH53" s="389"/>
      <c r="AI53" s="389"/>
      <c r="AJ53" s="389"/>
      <c r="AK53" s="389"/>
      <c r="AL53" s="416"/>
      <c r="AM53" s="389"/>
      <c r="AN53" s="389"/>
      <c r="AO53" s="389"/>
      <c r="AP53" s="488"/>
      <c r="AQ53" s="371"/>
      <c r="AR53" s="490"/>
      <c r="AS53" s="487"/>
      <c r="AT53" s="485"/>
      <c r="AU53" s="491"/>
      <c r="AV53" s="389"/>
      <c r="AW53" s="389"/>
      <c r="AX53" s="389"/>
      <c r="AY53" s="406"/>
      <c r="AZ53" s="417"/>
      <c r="BA53" s="389"/>
      <c r="BB53" s="389"/>
      <c r="BC53" s="389"/>
      <c r="BD53" s="416"/>
      <c r="BE53" s="389"/>
      <c r="BF53" s="389"/>
      <c r="BG53" s="389"/>
      <c r="BH53" s="406"/>
      <c r="BI53" s="417"/>
      <c r="BJ53" s="389"/>
      <c r="BK53" s="389"/>
      <c r="BL53" s="389"/>
      <c r="BM53" s="416"/>
    </row>
    <row r="54" spans="2:66" ht="9.9499999999999993" customHeight="1">
      <c r="B54" s="5712">
        <v>8</v>
      </c>
      <c r="F54" s="5630"/>
      <c r="G54" s="386"/>
      <c r="H54" s="387"/>
      <c r="I54" s="387"/>
      <c r="J54" s="387"/>
      <c r="K54" s="388"/>
      <c r="L54" s="389"/>
      <c r="M54" s="389"/>
      <c r="N54" s="389"/>
      <c r="O54" s="5630"/>
      <c r="P54" s="386"/>
      <c r="Q54" s="387"/>
      <c r="R54" s="387"/>
      <c r="S54" s="387"/>
      <c r="T54" s="388"/>
      <c r="U54" s="389"/>
      <c r="V54" s="389"/>
      <c r="W54" s="389"/>
      <c r="X54" s="5630"/>
      <c r="Y54" s="386"/>
      <c r="Z54" s="387"/>
      <c r="AA54" s="387"/>
      <c r="AB54" s="387"/>
      <c r="AC54" s="388"/>
      <c r="AD54" s="389"/>
      <c r="AE54" s="389"/>
      <c r="AF54" s="389"/>
      <c r="AG54" s="5630"/>
      <c r="AH54" s="386"/>
      <c r="AI54" s="387"/>
      <c r="AJ54" s="387"/>
      <c r="AK54" s="387"/>
      <c r="AL54" s="388"/>
      <c r="AM54" s="389"/>
      <c r="AN54" s="389"/>
      <c r="AO54" s="389"/>
      <c r="AP54" s="5630"/>
      <c r="AQ54" s="386"/>
      <c r="AR54" s="387"/>
      <c r="AS54" s="387"/>
      <c r="AT54" s="387"/>
      <c r="AU54" s="388"/>
      <c r="AV54" s="389"/>
      <c r="AW54" s="389"/>
      <c r="AX54" s="389"/>
      <c r="AY54" s="5630"/>
      <c r="AZ54" s="386"/>
      <c r="BA54" s="387"/>
      <c r="BB54" s="387"/>
      <c r="BC54" s="387"/>
      <c r="BD54" s="388"/>
      <c r="BE54" s="389"/>
      <c r="BF54" s="389"/>
      <c r="BG54" s="389"/>
      <c r="BH54" s="5630"/>
      <c r="BI54" s="386"/>
      <c r="BJ54" s="387"/>
      <c r="BK54" s="387"/>
      <c r="BL54" s="387"/>
      <c r="BM54" s="388"/>
    </row>
    <row r="55" spans="2:66" ht="5.0999999999999996" customHeight="1">
      <c r="B55" s="5713"/>
      <c r="C55" s="482"/>
      <c r="D55" s="482"/>
      <c r="E55" s="482"/>
      <c r="F55" s="5631"/>
      <c r="G55" s="391"/>
      <c r="H55" s="392"/>
      <c r="I55" s="392"/>
      <c r="J55" s="392"/>
      <c r="K55" s="398"/>
      <c r="L55" s="389"/>
      <c r="M55" s="389"/>
      <c r="N55" s="389"/>
      <c r="O55" s="5631"/>
      <c r="P55" s="391"/>
      <c r="Q55" s="392"/>
      <c r="R55" s="392"/>
      <c r="S55" s="392"/>
      <c r="T55" s="398"/>
      <c r="U55" s="389"/>
      <c r="V55" s="389"/>
      <c r="W55" s="389"/>
      <c r="X55" s="5631"/>
      <c r="Y55" s="391"/>
      <c r="Z55" s="392"/>
      <c r="AA55" s="392"/>
      <c r="AB55" s="392"/>
      <c r="AC55" s="398"/>
      <c r="AD55" s="389"/>
      <c r="AE55" s="389"/>
      <c r="AF55" s="389"/>
      <c r="AG55" s="5631"/>
      <c r="AH55" s="391"/>
      <c r="AI55" s="392"/>
      <c r="AJ55" s="392"/>
      <c r="AK55" s="392"/>
      <c r="AL55" s="398"/>
      <c r="AM55" s="389"/>
      <c r="AN55" s="389"/>
      <c r="AO55" s="389"/>
      <c r="AP55" s="5631"/>
      <c r="AQ55" s="391"/>
      <c r="AR55" s="392"/>
      <c r="AS55" s="392"/>
      <c r="AT55" s="392"/>
      <c r="AU55" s="398"/>
      <c r="AV55" s="389"/>
      <c r="AW55" s="389"/>
      <c r="AX55" s="389"/>
      <c r="AY55" s="5631"/>
      <c r="AZ55" s="391"/>
      <c r="BA55" s="392"/>
      <c r="BB55" s="392"/>
      <c r="BC55" s="392"/>
      <c r="BD55" s="398"/>
      <c r="BE55" s="389"/>
      <c r="BF55" s="389"/>
      <c r="BG55" s="389"/>
      <c r="BH55" s="5631"/>
      <c r="BI55" s="391"/>
      <c r="BJ55" s="392"/>
      <c r="BK55" s="392"/>
      <c r="BL55" s="392"/>
      <c r="BM55" s="398"/>
      <c r="BN55" s="482"/>
    </row>
    <row r="56" spans="2:66" ht="9.9499999999999993" customHeight="1">
      <c r="B56" s="5714"/>
      <c r="F56" s="5632"/>
      <c r="G56" s="401"/>
      <c r="H56" s="402"/>
      <c r="I56" s="402"/>
      <c r="J56" s="402"/>
      <c r="K56" s="404"/>
      <c r="L56" s="389"/>
      <c r="M56" s="389"/>
      <c r="N56" s="389"/>
      <c r="O56" s="5632"/>
      <c r="P56" s="401"/>
      <c r="Q56" s="402"/>
      <c r="R56" s="402"/>
      <c r="S56" s="402"/>
      <c r="T56" s="404"/>
      <c r="U56" s="389"/>
      <c r="V56" s="389"/>
      <c r="W56" s="389"/>
      <c r="X56" s="5632"/>
      <c r="Y56" s="401"/>
      <c r="Z56" s="402"/>
      <c r="AA56" s="402"/>
      <c r="AB56" s="402"/>
      <c r="AC56" s="404"/>
      <c r="AD56" s="389"/>
      <c r="AE56" s="389"/>
      <c r="AF56" s="389"/>
      <c r="AG56" s="5632"/>
      <c r="AH56" s="401"/>
      <c r="AI56" s="402"/>
      <c r="AJ56" s="402"/>
      <c r="AK56" s="402"/>
      <c r="AL56" s="404"/>
      <c r="AM56" s="389"/>
      <c r="AN56" s="389"/>
      <c r="AO56" s="389"/>
      <c r="AP56" s="5632"/>
      <c r="AQ56" s="401"/>
      <c r="AR56" s="402"/>
      <c r="AS56" s="402"/>
      <c r="AT56" s="402"/>
      <c r="AU56" s="404"/>
      <c r="AV56" s="389"/>
      <c r="AW56" s="389"/>
      <c r="AX56" s="389"/>
      <c r="AY56" s="5632"/>
      <c r="AZ56" s="401"/>
      <c r="BA56" s="402"/>
      <c r="BB56" s="402"/>
      <c r="BC56" s="402"/>
      <c r="BD56" s="404"/>
      <c r="BE56" s="389"/>
      <c r="BF56" s="389"/>
      <c r="BG56" s="389"/>
      <c r="BH56" s="5632"/>
      <c r="BI56" s="401"/>
      <c r="BJ56" s="402"/>
      <c r="BK56" s="402"/>
      <c r="BL56" s="402"/>
      <c r="BM56" s="404"/>
    </row>
    <row r="57" spans="2:66" ht="5.0999999999999996" customHeight="1">
      <c r="B57" s="427"/>
      <c r="F57" s="427"/>
      <c r="G57" s="389"/>
      <c r="H57" s="406"/>
      <c r="I57" s="406"/>
      <c r="J57" s="406"/>
      <c r="K57" s="389"/>
      <c r="L57" s="389"/>
      <c r="M57" s="389"/>
      <c r="N57" s="389"/>
      <c r="O57" s="427"/>
      <c r="P57" s="389"/>
      <c r="Q57" s="406"/>
      <c r="R57" s="406"/>
      <c r="S57" s="406"/>
      <c r="T57" s="389"/>
      <c r="U57" s="389"/>
      <c r="V57" s="389"/>
      <c r="W57" s="389"/>
      <c r="X57" s="427"/>
      <c r="Y57" s="409"/>
      <c r="Z57" s="410"/>
      <c r="AA57" s="410"/>
      <c r="AB57" s="410"/>
      <c r="AC57" s="409"/>
      <c r="AD57" s="389"/>
      <c r="AE57" s="389"/>
      <c r="AF57" s="389"/>
      <c r="AG57" s="427"/>
      <c r="AH57" s="389"/>
      <c r="AI57" s="406"/>
      <c r="AJ57" s="406"/>
      <c r="AK57" s="406"/>
      <c r="AL57" s="389"/>
      <c r="AM57" s="389"/>
      <c r="AN57" s="389"/>
      <c r="AO57" s="389"/>
      <c r="AP57" s="484"/>
      <c r="AQ57" s="485"/>
      <c r="AR57" s="486"/>
      <c r="AS57" s="487"/>
      <c r="AT57" s="488"/>
      <c r="AU57" s="485"/>
      <c r="AV57" s="389"/>
      <c r="AW57" s="389"/>
      <c r="AX57" s="389"/>
      <c r="AY57" s="427"/>
      <c r="AZ57" s="389"/>
      <c r="BA57" s="406"/>
      <c r="BB57" s="406"/>
      <c r="BC57" s="406"/>
      <c r="BD57" s="389"/>
      <c r="BE57" s="389"/>
      <c r="BF57" s="389"/>
      <c r="BG57" s="389"/>
      <c r="BH57" s="427"/>
      <c r="BI57" s="389"/>
      <c r="BJ57" s="406"/>
      <c r="BK57" s="406"/>
      <c r="BL57" s="406"/>
      <c r="BM57" s="389"/>
    </row>
    <row r="58" spans="2:66" ht="5.0999999999999996" customHeight="1">
      <c r="B58" s="489"/>
      <c r="F58" s="406"/>
      <c r="G58" s="389"/>
      <c r="H58" s="389"/>
      <c r="I58" s="389"/>
      <c r="J58" s="389"/>
      <c r="K58" s="389"/>
      <c r="L58" s="389"/>
      <c r="M58" s="389"/>
      <c r="N58" s="389"/>
      <c r="O58" s="406"/>
      <c r="P58" s="410"/>
      <c r="Q58" s="410"/>
      <c r="R58" s="410"/>
      <c r="S58" s="410"/>
      <c r="T58" s="410"/>
      <c r="U58" s="389"/>
      <c r="V58" s="389"/>
      <c r="W58" s="389"/>
      <c r="X58" s="406"/>
      <c r="Y58" s="410"/>
      <c r="Z58" s="410"/>
      <c r="AA58" s="410"/>
      <c r="AB58" s="410"/>
      <c r="AC58" s="389"/>
      <c r="AD58" s="389"/>
      <c r="AE58" s="389"/>
      <c r="AF58" s="389"/>
      <c r="AG58" s="406"/>
      <c r="AH58" s="389"/>
      <c r="AI58" s="389"/>
      <c r="AJ58" s="389"/>
      <c r="AK58" s="389"/>
      <c r="AL58" s="416"/>
      <c r="AM58" s="389"/>
      <c r="AN58" s="389"/>
      <c r="AO58" s="389"/>
      <c r="AP58" s="488"/>
      <c r="AQ58" s="371"/>
      <c r="AR58" s="490"/>
      <c r="AS58" s="487"/>
      <c r="AT58" s="485"/>
      <c r="AU58" s="491"/>
      <c r="AV58" s="389"/>
      <c r="AW58" s="389"/>
      <c r="AX58" s="389"/>
      <c r="AY58" s="406"/>
      <c r="AZ58" s="417"/>
      <c r="BA58" s="389"/>
      <c r="BB58" s="389"/>
      <c r="BC58" s="389"/>
      <c r="BD58" s="416"/>
      <c r="BE58" s="389"/>
      <c r="BF58" s="389"/>
      <c r="BG58" s="389"/>
      <c r="BH58" s="406"/>
      <c r="BI58" s="417"/>
      <c r="BJ58" s="389"/>
      <c r="BK58" s="389"/>
      <c r="BL58" s="389"/>
      <c r="BM58" s="416"/>
    </row>
    <row r="59" spans="2:66" ht="5.0999999999999996" customHeight="1">
      <c r="B59" s="489"/>
      <c r="F59" s="406"/>
      <c r="G59" s="389"/>
      <c r="H59" s="389"/>
      <c r="I59" s="389"/>
      <c r="J59" s="389"/>
      <c r="K59" s="389"/>
      <c r="L59" s="389"/>
      <c r="M59" s="389"/>
      <c r="N59" s="389"/>
      <c r="O59" s="406"/>
      <c r="P59" s="410"/>
      <c r="Q59" s="410"/>
      <c r="R59" s="410"/>
      <c r="S59" s="410"/>
      <c r="T59" s="410"/>
      <c r="U59" s="389"/>
      <c r="V59" s="389"/>
      <c r="W59" s="389"/>
      <c r="X59" s="406"/>
      <c r="Y59" s="410"/>
      <c r="Z59" s="410"/>
      <c r="AA59" s="410"/>
      <c r="AB59" s="410"/>
      <c r="AC59" s="389"/>
      <c r="AD59" s="389"/>
      <c r="AE59" s="389"/>
      <c r="AF59" s="389"/>
      <c r="AG59" s="406"/>
      <c r="AH59" s="389"/>
      <c r="AI59" s="389"/>
      <c r="AJ59" s="389"/>
      <c r="AK59" s="389"/>
      <c r="AL59" s="416"/>
      <c r="AM59" s="389"/>
      <c r="AN59" s="389"/>
      <c r="AO59" s="389"/>
      <c r="AP59" s="488"/>
      <c r="AQ59" s="371"/>
      <c r="AR59" s="490"/>
      <c r="AS59" s="487"/>
      <c r="AT59" s="485"/>
      <c r="AU59" s="491"/>
      <c r="AV59" s="389"/>
      <c r="AW59" s="389"/>
      <c r="AX59" s="389"/>
      <c r="AY59" s="406"/>
      <c r="AZ59" s="417"/>
      <c r="BA59" s="389"/>
      <c r="BB59" s="389"/>
      <c r="BC59" s="389"/>
      <c r="BD59" s="416"/>
      <c r="BE59" s="389"/>
      <c r="BF59" s="389"/>
      <c r="BG59" s="389"/>
      <c r="BH59" s="406"/>
      <c r="BI59" s="417"/>
      <c r="BJ59" s="389"/>
      <c r="BK59" s="389"/>
      <c r="BL59" s="389"/>
      <c r="BM59" s="416"/>
    </row>
    <row r="60" spans="2:66" ht="9.9499999999999993" customHeight="1">
      <c r="B60" s="5712">
        <v>9</v>
      </c>
      <c r="F60" s="5630"/>
      <c r="G60" s="386"/>
      <c r="H60" s="387"/>
      <c r="I60" s="387"/>
      <c r="J60" s="387"/>
      <c r="K60" s="388"/>
      <c r="L60" s="389"/>
      <c r="M60" s="389"/>
      <c r="N60" s="389"/>
      <c r="O60" s="5630"/>
      <c r="P60" s="386"/>
      <c r="Q60" s="387"/>
      <c r="R60" s="387"/>
      <c r="S60" s="387"/>
      <c r="T60" s="388"/>
      <c r="U60" s="389"/>
      <c r="V60" s="389"/>
      <c r="W60" s="389"/>
      <c r="X60" s="5630"/>
      <c r="Y60" s="386"/>
      <c r="Z60" s="387"/>
      <c r="AA60" s="387"/>
      <c r="AB60" s="387"/>
      <c r="AC60" s="388"/>
      <c r="AD60" s="389"/>
      <c r="AE60" s="389"/>
      <c r="AF60" s="389"/>
      <c r="AG60" s="5630"/>
      <c r="AH60" s="386"/>
      <c r="AI60" s="387"/>
      <c r="AJ60" s="387"/>
      <c r="AK60" s="387"/>
      <c r="AL60" s="388"/>
      <c r="AM60" s="389"/>
      <c r="AN60" s="389"/>
      <c r="AO60" s="389"/>
      <c r="AP60" s="5630"/>
      <c r="AQ60" s="386"/>
      <c r="AR60" s="387"/>
      <c r="AS60" s="387"/>
      <c r="AT60" s="387"/>
      <c r="AU60" s="388"/>
      <c r="AV60" s="389"/>
      <c r="AW60" s="389"/>
      <c r="AX60" s="389"/>
      <c r="AY60" s="5630"/>
      <c r="AZ60" s="386"/>
      <c r="BA60" s="387"/>
      <c r="BB60" s="387"/>
      <c r="BC60" s="387"/>
      <c r="BD60" s="388"/>
      <c r="BE60" s="389"/>
      <c r="BF60" s="389"/>
      <c r="BG60" s="389"/>
      <c r="BH60" s="5630"/>
      <c r="BI60" s="386"/>
      <c r="BJ60" s="387"/>
      <c r="BK60" s="387"/>
      <c r="BL60" s="387"/>
      <c r="BM60" s="388"/>
    </row>
    <row r="61" spans="2:66" ht="5.0999999999999996" customHeight="1">
      <c r="B61" s="5713"/>
      <c r="C61" s="482"/>
      <c r="D61" s="482"/>
      <c r="E61" s="482"/>
      <c r="F61" s="5631"/>
      <c r="G61" s="391"/>
      <c r="H61" s="392"/>
      <c r="I61" s="392"/>
      <c r="J61" s="392"/>
      <c r="K61" s="398"/>
      <c r="L61" s="389"/>
      <c r="M61" s="389"/>
      <c r="N61" s="389"/>
      <c r="O61" s="5631"/>
      <c r="P61" s="391"/>
      <c r="Q61" s="392"/>
      <c r="R61" s="392"/>
      <c r="S61" s="392"/>
      <c r="T61" s="398"/>
      <c r="U61" s="389"/>
      <c r="V61" s="389"/>
      <c r="W61" s="389"/>
      <c r="X61" s="5631"/>
      <c r="Y61" s="391"/>
      <c r="Z61" s="392"/>
      <c r="AA61" s="392"/>
      <c r="AB61" s="392"/>
      <c r="AC61" s="398"/>
      <c r="AD61" s="389"/>
      <c r="AE61" s="389"/>
      <c r="AF61" s="389"/>
      <c r="AG61" s="5631"/>
      <c r="AH61" s="391"/>
      <c r="AI61" s="392"/>
      <c r="AJ61" s="392"/>
      <c r="AK61" s="392"/>
      <c r="AL61" s="398"/>
      <c r="AM61" s="389"/>
      <c r="AN61" s="389"/>
      <c r="AO61" s="389"/>
      <c r="AP61" s="5631"/>
      <c r="AQ61" s="391"/>
      <c r="AR61" s="392"/>
      <c r="AS61" s="392"/>
      <c r="AT61" s="392"/>
      <c r="AU61" s="398"/>
      <c r="AV61" s="389"/>
      <c r="AW61" s="389"/>
      <c r="AX61" s="389"/>
      <c r="AY61" s="5631"/>
      <c r="AZ61" s="391"/>
      <c r="BA61" s="392"/>
      <c r="BB61" s="392"/>
      <c r="BC61" s="392"/>
      <c r="BD61" s="398"/>
      <c r="BE61" s="389"/>
      <c r="BF61" s="389"/>
      <c r="BG61" s="389"/>
      <c r="BH61" s="5631"/>
      <c r="BI61" s="391"/>
      <c r="BJ61" s="392"/>
      <c r="BK61" s="392"/>
      <c r="BL61" s="392"/>
      <c r="BM61" s="398"/>
      <c r="BN61" s="482"/>
    </row>
    <row r="62" spans="2:66" ht="9.9499999999999993" customHeight="1">
      <c r="B62" s="5714"/>
      <c r="F62" s="5632"/>
      <c r="G62" s="401"/>
      <c r="H62" s="402"/>
      <c r="I62" s="402"/>
      <c r="J62" s="402"/>
      <c r="K62" s="404"/>
      <c r="L62" s="389"/>
      <c r="M62" s="389"/>
      <c r="N62" s="389"/>
      <c r="O62" s="5632"/>
      <c r="P62" s="401"/>
      <c r="Q62" s="402"/>
      <c r="R62" s="402"/>
      <c r="S62" s="402"/>
      <c r="T62" s="404"/>
      <c r="U62" s="389"/>
      <c r="V62" s="389"/>
      <c r="W62" s="389"/>
      <c r="X62" s="5632"/>
      <c r="Y62" s="401"/>
      <c r="Z62" s="402"/>
      <c r="AA62" s="402"/>
      <c r="AB62" s="402"/>
      <c r="AC62" s="404"/>
      <c r="AD62" s="389"/>
      <c r="AE62" s="389"/>
      <c r="AF62" s="389"/>
      <c r="AG62" s="5632"/>
      <c r="AH62" s="401"/>
      <c r="AI62" s="402"/>
      <c r="AJ62" s="402"/>
      <c r="AK62" s="402"/>
      <c r="AL62" s="404"/>
      <c r="AM62" s="389"/>
      <c r="AN62" s="389"/>
      <c r="AO62" s="389"/>
      <c r="AP62" s="5632"/>
      <c r="AQ62" s="401"/>
      <c r="AR62" s="402"/>
      <c r="AS62" s="402"/>
      <c r="AT62" s="402"/>
      <c r="AU62" s="404"/>
      <c r="AV62" s="389"/>
      <c r="AW62" s="389"/>
      <c r="AX62" s="389"/>
      <c r="AY62" s="5632"/>
      <c r="AZ62" s="401"/>
      <c r="BA62" s="402"/>
      <c r="BB62" s="402"/>
      <c r="BC62" s="402"/>
      <c r="BD62" s="404"/>
      <c r="BE62" s="389"/>
      <c r="BF62" s="389"/>
      <c r="BG62" s="389"/>
      <c r="BH62" s="5632"/>
      <c r="BI62" s="401"/>
      <c r="BJ62" s="402"/>
      <c r="BK62" s="402"/>
      <c r="BL62" s="402"/>
      <c r="BM62" s="404"/>
    </row>
    <row r="63" spans="2:66" ht="5.0999999999999996" customHeight="1">
      <c r="B63" s="427"/>
      <c r="F63" s="427"/>
      <c r="G63" s="389"/>
      <c r="H63" s="406"/>
      <c r="I63" s="406"/>
      <c r="J63" s="406"/>
      <c r="K63" s="389"/>
      <c r="L63" s="389"/>
      <c r="M63" s="389"/>
      <c r="N63" s="389"/>
      <c r="O63" s="427"/>
      <c r="P63" s="389"/>
      <c r="Q63" s="406"/>
      <c r="R63" s="406"/>
      <c r="S63" s="406"/>
      <c r="T63" s="389"/>
      <c r="U63" s="389"/>
      <c r="V63" s="389"/>
      <c r="W63" s="389"/>
      <c r="X63" s="427"/>
      <c r="Y63" s="409"/>
      <c r="Z63" s="410"/>
      <c r="AA63" s="410"/>
      <c r="AB63" s="410"/>
      <c r="AC63" s="409"/>
      <c r="AD63" s="389"/>
      <c r="AE63" s="389"/>
      <c r="AF63" s="389"/>
      <c r="AG63" s="427"/>
      <c r="AH63" s="389"/>
      <c r="AI63" s="406"/>
      <c r="AJ63" s="406"/>
      <c r="AK63" s="406"/>
      <c r="AL63" s="389"/>
      <c r="AM63" s="389"/>
      <c r="AN63" s="389"/>
      <c r="AO63" s="389"/>
      <c r="AP63" s="484"/>
      <c r="AQ63" s="485"/>
      <c r="AR63" s="486"/>
      <c r="AS63" s="487"/>
      <c r="AT63" s="488"/>
      <c r="AU63" s="485"/>
      <c r="AV63" s="389"/>
      <c r="AW63" s="389"/>
      <c r="AX63" s="389"/>
      <c r="AY63" s="427"/>
      <c r="AZ63" s="389"/>
      <c r="BA63" s="406"/>
      <c r="BB63" s="406"/>
      <c r="BC63" s="406"/>
      <c r="BD63" s="389"/>
      <c r="BE63" s="389"/>
      <c r="BF63" s="389"/>
      <c r="BG63" s="389"/>
      <c r="BH63" s="427"/>
      <c r="BI63" s="389"/>
      <c r="BJ63" s="406"/>
      <c r="BK63" s="406"/>
      <c r="BL63" s="406"/>
      <c r="BM63" s="389"/>
    </row>
    <row r="64" spans="2:66" ht="5.0999999999999996" customHeight="1">
      <c r="B64" s="489"/>
      <c r="F64" s="406"/>
      <c r="G64" s="389"/>
      <c r="H64" s="389"/>
      <c r="I64" s="389"/>
      <c r="J64" s="389"/>
      <c r="K64" s="389"/>
      <c r="L64" s="389"/>
      <c r="M64" s="389"/>
      <c r="N64" s="389"/>
      <c r="O64" s="406"/>
      <c r="P64" s="410"/>
      <c r="Q64" s="410"/>
      <c r="R64" s="410"/>
      <c r="S64" s="410"/>
      <c r="T64" s="410"/>
      <c r="U64" s="389"/>
      <c r="V64" s="389"/>
      <c r="W64" s="389"/>
      <c r="X64" s="406"/>
      <c r="Y64" s="410"/>
      <c r="Z64" s="410"/>
      <c r="AA64" s="410"/>
      <c r="AB64" s="410"/>
      <c r="AC64" s="389"/>
      <c r="AD64" s="389"/>
      <c r="AE64" s="389"/>
      <c r="AF64" s="389"/>
      <c r="AG64" s="406"/>
      <c r="AH64" s="389"/>
      <c r="AI64" s="389"/>
      <c r="AJ64" s="389"/>
      <c r="AK64" s="389"/>
      <c r="AL64" s="416"/>
      <c r="AM64" s="389"/>
      <c r="AN64" s="389"/>
      <c r="AO64" s="389"/>
      <c r="AP64" s="488"/>
      <c r="AQ64" s="371"/>
      <c r="AR64" s="490"/>
      <c r="AS64" s="487"/>
      <c r="AT64" s="485"/>
      <c r="AU64" s="491"/>
      <c r="AV64" s="389"/>
      <c r="AW64" s="389"/>
      <c r="AX64" s="389"/>
      <c r="AY64" s="406"/>
      <c r="AZ64" s="417"/>
      <c r="BA64" s="389"/>
      <c r="BB64" s="389"/>
      <c r="BC64" s="389"/>
      <c r="BD64" s="416"/>
      <c r="BE64" s="389"/>
      <c r="BF64" s="389"/>
      <c r="BG64" s="389"/>
      <c r="BH64" s="406"/>
      <c r="BI64" s="417"/>
      <c r="BJ64" s="389"/>
      <c r="BK64" s="389"/>
      <c r="BL64" s="389"/>
      <c r="BM64" s="416"/>
    </row>
    <row r="65" spans="2:66" ht="5.0999999999999996" customHeight="1">
      <c r="B65" s="489"/>
      <c r="F65" s="406"/>
      <c r="G65" s="389"/>
      <c r="H65" s="389"/>
      <c r="I65" s="389"/>
      <c r="J65" s="389"/>
      <c r="K65" s="389"/>
      <c r="L65" s="389"/>
      <c r="M65" s="389"/>
      <c r="N65" s="389"/>
      <c r="O65" s="406"/>
      <c r="P65" s="410"/>
      <c r="Q65" s="410"/>
      <c r="R65" s="410"/>
      <c r="S65" s="410"/>
      <c r="T65" s="410"/>
      <c r="U65" s="389"/>
      <c r="V65" s="389"/>
      <c r="W65" s="389"/>
      <c r="X65" s="406"/>
      <c r="Y65" s="410"/>
      <c r="Z65" s="410"/>
      <c r="AA65" s="410"/>
      <c r="AB65" s="410"/>
      <c r="AC65" s="389"/>
      <c r="AD65" s="389"/>
      <c r="AE65" s="389"/>
      <c r="AF65" s="389"/>
      <c r="AG65" s="406"/>
      <c r="AH65" s="389"/>
      <c r="AI65" s="389"/>
      <c r="AJ65" s="389"/>
      <c r="AK65" s="389"/>
      <c r="AL65" s="416"/>
      <c r="AM65" s="389"/>
      <c r="AN65" s="389"/>
      <c r="AO65" s="389"/>
      <c r="AP65" s="488"/>
      <c r="AQ65" s="371"/>
      <c r="AR65" s="490"/>
      <c r="AS65" s="487"/>
      <c r="AT65" s="485"/>
      <c r="AU65" s="491"/>
      <c r="AV65" s="389"/>
      <c r="AW65" s="389"/>
      <c r="AX65" s="389"/>
      <c r="AY65" s="406"/>
      <c r="AZ65" s="417"/>
      <c r="BA65" s="389"/>
      <c r="BB65" s="389"/>
      <c r="BC65" s="389"/>
      <c r="BD65" s="416"/>
      <c r="BE65" s="389"/>
      <c r="BF65" s="389"/>
      <c r="BG65" s="389"/>
      <c r="BH65" s="406"/>
      <c r="BI65" s="417"/>
      <c r="BJ65" s="389"/>
      <c r="BK65" s="389"/>
      <c r="BL65" s="389"/>
      <c r="BM65" s="416"/>
    </row>
    <row r="66" spans="2:66" ht="9.9499999999999993" customHeight="1">
      <c r="B66" s="5712">
        <v>10</v>
      </c>
      <c r="F66" s="5630"/>
      <c r="G66" s="386"/>
      <c r="H66" s="387"/>
      <c r="I66" s="387"/>
      <c r="J66" s="387"/>
      <c r="K66" s="388"/>
      <c r="L66" s="389"/>
      <c r="M66" s="389"/>
      <c r="N66" s="389"/>
      <c r="O66" s="5630"/>
      <c r="P66" s="386"/>
      <c r="Q66" s="387"/>
      <c r="R66" s="387"/>
      <c r="S66" s="387"/>
      <c r="T66" s="388"/>
      <c r="U66" s="389"/>
      <c r="V66" s="389"/>
      <c r="W66" s="389"/>
      <c r="X66" s="5630"/>
      <c r="Y66" s="386"/>
      <c r="Z66" s="387"/>
      <c r="AA66" s="387"/>
      <c r="AB66" s="387"/>
      <c r="AC66" s="388"/>
      <c r="AD66" s="389"/>
      <c r="AE66" s="389"/>
      <c r="AF66" s="389"/>
      <c r="AG66" s="5630"/>
      <c r="AH66" s="386"/>
      <c r="AI66" s="387"/>
      <c r="AJ66" s="387"/>
      <c r="AK66" s="387"/>
      <c r="AL66" s="388"/>
      <c r="AM66" s="389"/>
      <c r="AN66" s="389"/>
      <c r="AO66" s="389"/>
      <c r="AP66" s="5630"/>
      <c r="AQ66" s="386"/>
      <c r="AR66" s="387"/>
      <c r="AS66" s="387"/>
      <c r="AT66" s="387"/>
      <c r="AU66" s="388"/>
      <c r="AV66" s="389"/>
      <c r="AW66" s="389"/>
      <c r="AX66" s="389"/>
      <c r="AY66" s="5630"/>
      <c r="AZ66" s="386"/>
      <c r="BA66" s="387"/>
      <c r="BB66" s="387"/>
      <c r="BC66" s="387"/>
      <c r="BD66" s="388"/>
      <c r="BE66" s="389"/>
      <c r="BF66" s="389"/>
      <c r="BG66" s="389"/>
      <c r="BH66" s="5630"/>
      <c r="BI66" s="386"/>
      <c r="BJ66" s="387"/>
      <c r="BK66" s="387"/>
      <c r="BL66" s="387"/>
      <c r="BM66" s="388"/>
    </row>
    <row r="67" spans="2:66" ht="5.0999999999999996" customHeight="1">
      <c r="B67" s="5713"/>
      <c r="C67" s="482"/>
      <c r="D67" s="482"/>
      <c r="E67" s="482"/>
      <c r="F67" s="5631"/>
      <c r="G67" s="391"/>
      <c r="H67" s="392"/>
      <c r="I67" s="392"/>
      <c r="J67" s="392"/>
      <c r="K67" s="398"/>
      <c r="L67" s="389"/>
      <c r="M67" s="389"/>
      <c r="N67" s="389"/>
      <c r="O67" s="5631"/>
      <c r="P67" s="391"/>
      <c r="Q67" s="392"/>
      <c r="R67" s="392"/>
      <c r="S67" s="392"/>
      <c r="T67" s="398"/>
      <c r="U67" s="389"/>
      <c r="V67" s="389"/>
      <c r="W67" s="389"/>
      <c r="X67" s="5631"/>
      <c r="Y67" s="391"/>
      <c r="Z67" s="392"/>
      <c r="AA67" s="392"/>
      <c r="AB67" s="392"/>
      <c r="AC67" s="398"/>
      <c r="AD67" s="389"/>
      <c r="AE67" s="389"/>
      <c r="AF67" s="389"/>
      <c r="AG67" s="5631"/>
      <c r="AH67" s="391"/>
      <c r="AI67" s="392"/>
      <c r="AJ67" s="392"/>
      <c r="AK67" s="392"/>
      <c r="AL67" s="398"/>
      <c r="AM67" s="389"/>
      <c r="AN67" s="389"/>
      <c r="AO67" s="389"/>
      <c r="AP67" s="5631"/>
      <c r="AQ67" s="391"/>
      <c r="AR67" s="392"/>
      <c r="AS67" s="392"/>
      <c r="AT67" s="392"/>
      <c r="AU67" s="398"/>
      <c r="AV67" s="389"/>
      <c r="AW67" s="389"/>
      <c r="AX67" s="389"/>
      <c r="AY67" s="5631"/>
      <c r="AZ67" s="391"/>
      <c r="BA67" s="392"/>
      <c r="BB67" s="392"/>
      <c r="BC67" s="392"/>
      <c r="BD67" s="398"/>
      <c r="BE67" s="389"/>
      <c r="BF67" s="389"/>
      <c r="BG67" s="389"/>
      <c r="BH67" s="5631"/>
      <c r="BI67" s="391"/>
      <c r="BJ67" s="392"/>
      <c r="BK67" s="392"/>
      <c r="BL67" s="392"/>
      <c r="BM67" s="398"/>
      <c r="BN67" s="482"/>
    </row>
    <row r="68" spans="2:66" ht="9.9499999999999993" customHeight="1">
      <c r="B68" s="5714"/>
      <c r="F68" s="5632"/>
      <c r="G68" s="401"/>
      <c r="H68" s="402"/>
      <c r="I68" s="402"/>
      <c r="J68" s="402"/>
      <c r="K68" s="404"/>
      <c r="L68" s="389"/>
      <c r="M68" s="389"/>
      <c r="N68" s="389"/>
      <c r="O68" s="5632"/>
      <c r="P68" s="401"/>
      <c r="Q68" s="402"/>
      <c r="R68" s="402"/>
      <c r="S68" s="402"/>
      <c r="T68" s="404"/>
      <c r="U68" s="389"/>
      <c r="V68" s="389"/>
      <c r="W68" s="389"/>
      <c r="X68" s="5632"/>
      <c r="Y68" s="401"/>
      <c r="Z68" s="402"/>
      <c r="AA68" s="402"/>
      <c r="AB68" s="402"/>
      <c r="AC68" s="404"/>
      <c r="AD68" s="389"/>
      <c r="AE68" s="389"/>
      <c r="AF68" s="389"/>
      <c r="AG68" s="5632"/>
      <c r="AH68" s="401"/>
      <c r="AI68" s="402"/>
      <c r="AJ68" s="402"/>
      <c r="AK68" s="402"/>
      <c r="AL68" s="404"/>
      <c r="AM68" s="389"/>
      <c r="AN68" s="389"/>
      <c r="AO68" s="389"/>
      <c r="AP68" s="5632"/>
      <c r="AQ68" s="401"/>
      <c r="AR68" s="402"/>
      <c r="AS68" s="402"/>
      <c r="AT68" s="402"/>
      <c r="AU68" s="404"/>
      <c r="AV68" s="389"/>
      <c r="AW68" s="389"/>
      <c r="AX68" s="389"/>
      <c r="AY68" s="5632"/>
      <c r="AZ68" s="401"/>
      <c r="BA68" s="402"/>
      <c r="BB68" s="402"/>
      <c r="BC68" s="402"/>
      <c r="BD68" s="404"/>
      <c r="BE68" s="389"/>
      <c r="BF68" s="389"/>
      <c r="BG68" s="389"/>
      <c r="BH68" s="5632"/>
      <c r="BI68" s="401"/>
      <c r="BJ68" s="402"/>
      <c r="BK68" s="402"/>
      <c r="BL68" s="402"/>
      <c r="BM68" s="404"/>
    </row>
    <row r="69" spans="2:66" ht="5.0999999999999996" customHeight="1">
      <c r="B69" s="427"/>
      <c r="F69" s="427"/>
      <c r="G69" s="389"/>
      <c r="H69" s="406"/>
      <c r="I69" s="406"/>
      <c r="J69" s="406"/>
      <c r="K69" s="389"/>
      <c r="L69" s="389"/>
      <c r="M69" s="389"/>
      <c r="N69" s="389"/>
      <c r="O69" s="427"/>
      <c r="P69" s="389"/>
      <c r="Q69" s="406"/>
      <c r="R69" s="406"/>
      <c r="S69" s="406"/>
      <c r="T69" s="389"/>
      <c r="U69" s="389"/>
      <c r="V69" s="389"/>
      <c r="W69" s="389"/>
      <c r="X69" s="427"/>
      <c r="Y69" s="409"/>
      <c r="Z69" s="410"/>
      <c r="AA69" s="410"/>
      <c r="AB69" s="410"/>
      <c r="AC69" s="409"/>
      <c r="AD69" s="389"/>
      <c r="AE69" s="389"/>
      <c r="AF69" s="389"/>
      <c r="AG69" s="427"/>
      <c r="AH69" s="389"/>
      <c r="AI69" s="406"/>
      <c r="AJ69" s="406"/>
      <c r="AK69" s="406"/>
      <c r="AL69" s="389"/>
      <c r="AM69" s="389"/>
      <c r="AN69" s="389"/>
      <c r="AO69" s="389"/>
      <c r="AP69" s="484"/>
      <c r="AQ69" s="485"/>
      <c r="AR69" s="486"/>
      <c r="AS69" s="487"/>
      <c r="AT69" s="488"/>
      <c r="AU69" s="485"/>
      <c r="AV69" s="389"/>
      <c r="AW69" s="389"/>
      <c r="AX69" s="389"/>
      <c r="AY69" s="427"/>
      <c r="AZ69" s="389"/>
      <c r="BA69" s="406"/>
      <c r="BB69" s="406"/>
      <c r="BC69" s="406"/>
      <c r="BD69" s="389"/>
      <c r="BE69" s="389"/>
      <c r="BF69" s="389"/>
      <c r="BG69" s="389"/>
      <c r="BH69" s="427"/>
      <c r="BI69" s="389"/>
      <c r="BJ69" s="406"/>
      <c r="BK69" s="406"/>
      <c r="BL69" s="406"/>
      <c r="BM69" s="389"/>
    </row>
    <row r="70" spans="2:66" ht="5.0999999999999996" customHeight="1">
      <c r="B70" s="489"/>
      <c r="F70" s="406"/>
      <c r="G70" s="389"/>
      <c r="H70" s="389"/>
      <c r="I70" s="389"/>
      <c r="J70" s="389"/>
      <c r="K70" s="389"/>
      <c r="L70" s="389"/>
      <c r="M70" s="389"/>
      <c r="N70" s="389"/>
      <c r="O70" s="406"/>
      <c r="P70" s="410"/>
      <c r="Q70" s="410"/>
      <c r="R70" s="410"/>
      <c r="S70" s="410"/>
      <c r="T70" s="410"/>
      <c r="U70" s="389"/>
      <c r="V70" s="389"/>
      <c r="W70" s="389"/>
      <c r="X70" s="406"/>
      <c r="Y70" s="410"/>
      <c r="Z70" s="410"/>
      <c r="AA70" s="410"/>
      <c r="AB70" s="410"/>
      <c r="AC70" s="389"/>
      <c r="AD70" s="389"/>
      <c r="AE70" s="389"/>
      <c r="AF70" s="389"/>
      <c r="AG70" s="406"/>
      <c r="AH70" s="389"/>
      <c r="AI70" s="389"/>
      <c r="AJ70" s="389"/>
      <c r="AK70" s="389"/>
      <c r="AL70" s="416"/>
      <c r="AM70" s="389"/>
      <c r="AN70" s="389"/>
      <c r="AO70" s="389"/>
      <c r="AP70" s="488"/>
      <c r="AQ70" s="371"/>
      <c r="AR70" s="490"/>
      <c r="AS70" s="487"/>
      <c r="AT70" s="485"/>
      <c r="AU70" s="491"/>
      <c r="AV70" s="389"/>
      <c r="AW70" s="389"/>
      <c r="AX70" s="389"/>
      <c r="AY70" s="406"/>
      <c r="AZ70" s="417"/>
      <c r="BA70" s="389"/>
      <c r="BB70" s="389"/>
      <c r="BC70" s="389"/>
      <c r="BD70" s="416"/>
      <c r="BE70" s="389"/>
      <c r="BF70" s="389"/>
      <c r="BG70" s="389"/>
      <c r="BH70" s="406"/>
      <c r="BI70" s="417"/>
      <c r="BJ70" s="389"/>
      <c r="BK70" s="389"/>
      <c r="BL70" s="389"/>
      <c r="BM70" s="416"/>
    </row>
    <row r="71" spans="2:66" ht="5.0999999999999996" customHeight="1">
      <c r="B71" s="489"/>
      <c r="F71" s="406"/>
      <c r="G71" s="389"/>
      <c r="H71" s="389"/>
      <c r="I71" s="389"/>
      <c r="J71" s="389"/>
      <c r="K71" s="389"/>
      <c r="L71" s="389"/>
      <c r="M71" s="389"/>
      <c r="N71" s="389"/>
      <c r="O71" s="406"/>
      <c r="P71" s="410"/>
      <c r="Q71" s="410"/>
      <c r="R71" s="410"/>
      <c r="S71" s="410"/>
      <c r="T71" s="410"/>
      <c r="U71" s="389"/>
      <c r="V71" s="389"/>
      <c r="W71" s="389"/>
      <c r="X71" s="406"/>
      <c r="Y71" s="410"/>
      <c r="Z71" s="410"/>
      <c r="AA71" s="410"/>
      <c r="AB71" s="410"/>
      <c r="AC71" s="389"/>
      <c r="AD71" s="389"/>
      <c r="AE71" s="389"/>
      <c r="AF71" s="389"/>
      <c r="AG71" s="406"/>
      <c r="AH71" s="389"/>
      <c r="AI71" s="389"/>
      <c r="AJ71" s="389"/>
      <c r="AK71" s="389"/>
      <c r="AL71" s="416"/>
      <c r="AM71" s="389"/>
      <c r="AN71" s="389"/>
      <c r="AO71" s="389"/>
      <c r="AP71" s="488"/>
      <c r="AQ71" s="371"/>
      <c r="AR71" s="490"/>
      <c r="AS71" s="487"/>
      <c r="AT71" s="485"/>
      <c r="AU71" s="491"/>
      <c r="AV71" s="389"/>
      <c r="AW71" s="389"/>
      <c r="AX71" s="389"/>
      <c r="AY71" s="406"/>
      <c r="AZ71" s="417"/>
      <c r="BA71" s="389"/>
      <c r="BB71" s="389"/>
      <c r="BC71" s="389"/>
      <c r="BD71" s="416"/>
      <c r="BE71" s="389"/>
      <c r="BF71" s="389"/>
      <c r="BG71" s="389"/>
      <c r="BH71" s="406"/>
      <c r="BI71" s="417"/>
      <c r="BJ71" s="389"/>
      <c r="BK71" s="389"/>
      <c r="BL71" s="389"/>
      <c r="BM71" s="416"/>
    </row>
    <row r="72" spans="2:66" ht="9.9499999999999993" customHeight="1">
      <c r="B72" s="5712">
        <v>11</v>
      </c>
      <c r="F72" s="5630"/>
      <c r="G72" s="386"/>
      <c r="H72" s="387"/>
      <c r="I72" s="387"/>
      <c r="J72" s="387"/>
      <c r="K72" s="388"/>
      <c r="L72" s="389"/>
      <c r="M72" s="389"/>
      <c r="N72" s="389"/>
      <c r="O72" s="5630"/>
      <c r="P72" s="386"/>
      <c r="Q72" s="387"/>
      <c r="R72" s="387"/>
      <c r="S72" s="387"/>
      <c r="T72" s="388"/>
      <c r="U72" s="389"/>
      <c r="V72" s="389"/>
      <c r="W72" s="389"/>
      <c r="X72" s="5630"/>
      <c r="Y72" s="386"/>
      <c r="Z72" s="387"/>
      <c r="AA72" s="387"/>
      <c r="AB72" s="387"/>
      <c r="AC72" s="388"/>
      <c r="AD72" s="389"/>
      <c r="AE72" s="389"/>
      <c r="AF72" s="389"/>
      <c r="AG72" s="5630"/>
      <c r="AH72" s="386"/>
      <c r="AI72" s="387"/>
      <c r="AJ72" s="387"/>
      <c r="AK72" s="387"/>
      <c r="AL72" s="388"/>
      <c r="AM72" s="389"/>
      <c r="AN72" s="389"/>
      <c r="AO72" s="389"/>
      <c r="AP72" s="5630"/>
      <c r="AQ72" s="386"/>
      <c r="AR72" s="387"/>
      <c r="AS72" s="387"/>
      <c r="AT72" s="387"/>
      <c r="AU72" s="388"/>
      <c r="AV72" s="389"/>
      <c r="AW72" s="389"/>
      <c r="AX72" s="389"/>
      <c r="AY72" s="5630"/>
      <c r="AZ72" s="386"/>
      <c r="BA72" s="387"/>
      <c r="BB72" s="387"/>
      <c r="BC72" s="387"/>
      <c r="BD72" s="388"/>
      <c r="BE72" s="389"/>
      <c r="BF72" s="389"/>
      <c r="BG72" s="389"/>
      <c r="BH72" s="5630"/>
      <c r="BI72" s="386"/>
      <c r="BJ72" s="387"/>
      <c r="BK72" s="387"/>
      <c r="BL72" s="387"/>
      <c r="BM72" s="388"/>
    </row>
    <row r="73" spans="2:66" ht="5.0999999999999996" customHeight="1">
      <c r="B73" s="5713"/>
      <c r="C73" s="482"/>
      <c r="D73" s="482"/>
      <c r="E73" s="482"/>
      <c r="F73" s="5631"/>
      <c r="G73" s="391"/>
      <c r="H73" s="392"/>
      <c r="I73" s="392"/>
      <c r="J73" s="392"/>
      <c r="K73" s="398"/>
      <c r="L73" s="389"/>
      <c r="M73" s="389"/>
      <c r="N73" s="389"/>
      <c r="O73" s="5631"/>
      <c r="P73" s="391"/>
      <c r="Q73" s="392"/>
      <c r="R73" s="392"/>
      <c r="S73" s="392"/>
      <c r="T73" s="398"/>
      <c r="U73" s="389"/>
      <c r="V73" s="389"/>
      <c r="W73" s="389"/>
      <c r="X73" s="5631"/>
      <c r="Y73" s="391"/>
      <c r="Z73" s="392"/>
      <c r="AA73" s="392"/>
      <c r="AB73" s="392"/>
      <c r="AC73" s="398"/>
      <c r="AD73" s="389"/>
      <c r="AE73" s="389"/>
      <c r="AF73" s="389"/>
      <c r="AG73" s="5631"/>
      <c r="AH73" s="391"/>
      <c r="AI73" s="392"/>
      <c r="AJ73" s="392"/>
      <c r="AK73" s="392"/>
      <c r="AL73" s="398"/>
      <c r="AM73" s="389"/>
      <c r="AN73" s="389"/>
      <c r="AO73" s="389"/>
      <c r="AP73" s="5631"/>
      <c r="AQ73" s="391"/>
      <c r="AR73" s="392"/>
      <c r="AS73" s="392"/>
      <c r="AT73" s="392"/>
      <c r="AU73" s="398"/>
      <c r="AV73" s="389"/>
      <c r="AW73" s="389"/>
      <c r="AX73" s="389"/>
      <c r="AY73" s="5631"/>
      <c r="AZ73" s="391"/>
      <c r="BA73" s="392"/>
      <c r="BB73" s="392"/>
      <c r="BC73" s="392"/>
      <c r="BD73" s="398"/>
      <c r="BE73" s="389"/>
      <c r="BF73" s="389"/>
      <c r="BG73" s="389"/>
      <c r="BH73" s="5631"/>
      <c r="BI73" s="391"/>
      <c r="BJ73" s="392"/>
      <c r="BK73" s="392"/>
      <c r="BL73" s="392"/>
      <c r="BM73" s="398"/>
      <c r="BN73" s="482"/>
    </row>
    <row r="74" spans="2:66" ht="9.9499999999999993" customHeight="1">
      <c r="B74" s="5714"/>
      <c r="F74" s="5632"/>
      <c r="G74" s="401"/>
      <c r="H74" s="402"/>
      <c r="I74" s="402"/>
      <c r="J74" s="402"/>
      <c r="K74" s="404"/>
      <c r="L74" s="389"/>
      <c r="M74" s="389"/>
      <c r="N74" s="389"/>
      <c r="O74" s="5632"/>
      <c r="P74" s="401"/>
      <c r="Q74" s="402"/>
      <c r="R74" s="402"/>
      <c r="S74" s="402"/>
      <c r="T74" s="404"/>
      <c r="U74" s="389"/>
      <c r="V74" s="389"/>
      <c r="W74" s="389"/>
      <c r="X74" s="5632"/>
      <c r="Y74" s="401"/>
      <c r="Z74" s="402"/>
      <c r="AA74" s="402"/>
      <c r="AB74" s="402"/>
      <c r="AC74" s="404"/>
      <c r="AD74" s="389"/>
      <c r="AE74" s="389"/>
      <c r="AF74" s="389"/>
      <c r="AG74" s="5632"/>
      <c r="AH74" s="401"/>
      <c r="AI74" s="402"/>
      <c r="AJ74" s="402"/>
      <c r="AK74" s="402"/>
      <c r="AL74" s="404"/>
      <c r="AM74" s="389"/>
      <c r="AN74" s="389"/>
      <c r="AO74" s="389"/>
      <c r="AP74" s="5632"/>
      <c r="AQ74" s="401"/>
      <c r="AR74" s="402"/>
      <c r="AS74" s="402"/>
      <c r="AT74" s="402"/>
      <c r="AU74" s="404"/>
      <c r="AV74" s="389"/>
      <c r="AW74" s="389"/>
      <c r="AX74" s="389"/>
      <c r="AY74" s="5632"/>
      <c r="AZ74" s="401"/>
      <c r="BA74" s="402"/>
      <c r="BB74" s="402"/>
      <c r="BC74" s="402"/>
      <c r="BD74" s="404"/>
      <c r="BE74" s="389"/>
      <c r="BF74" s="389"/>
      <c r="BG74" s="389"/>
      <c r="BH74" s="5632"/>
      <c r="BI74" s="401"/>
      <c r="BJ74" s="402"/>
      <c r="BK74" s="402"/>
      <c r="BL74" s="402"/>
      <c r="BM74" s="404"/>
    </row>
    <row r="75" spans="2:66" ht="5.0999999999999996" customHeight="1">
      <c r="B75" s="427"/>
      <c r="F75" s="427"/>
      <c r="G75" s="389"/>
      <c r="H75" s="406"/>
      <c r="I75" s="406"/>
      <c r="J75" s="406"/>
      <c r="K75" s="389"/>
      <c r="L75" s="389"/>
      <c r="M75" s="389"/>
      <c r="N75" s="389"/>
      <c r="O75" s="427"/>
      <c r="P75" s="389"/>
      <c r="Q75" s="406"/>
      <c r="R75" s="406"/>
      <c r="S75" s="406"/>
      <c r="T75" s="389"/>
      <c r="U75" s="389"/>
      <c r="V75" s="389"/>
      <c r="W75" s="389"/>
      <c r="X75" s="427"/>
      <c r="Y75" s="409"/>
      <c r="Z75" s="410"/>
      <c r="AA75" s="410"/>
      <c r="AB75" s="410"/>
      <c r="AC75" s="409"/>
      <c r="AD75" s="389"/>
      <c r="AE75" s="389"/>
      <c r="AF75" s="389"/>
      <c r="AG75" s="427"/>
      <c r="AH75" s="389"/>
      <c r="AI75" s="406"/>
      <c r="AJ75" s="406"/>
      <c r="AK75" s="406"/>
      <c r="AL75" s="389"/>
      <c r="AM75" s="389"/>
      <c r="AN75" s="389"/>
      <c r="AO75" s="389"/>
      <c r="AP75" s="484"/>
      <c r="AQ75" s="485"/>
      <c r="AR75" s="486"/>
      <c r="AS75" s="487"/>
      <c r="AT75" s="488"/>
      <c r="AU75" s="485"/>
      <c r="AV75" s="389"/>
      <c r="AW75" s="389"/>
      <c r="AX75" s="389"/>
      <c r="AY75" s="427"/>
      <c r="AZ75" s="389"/>
      <c r="BA75" s="406"/>
      <c r="BB75" s="406"/>
      <c r="BC75" s="406"/>
      <c r="BD75" s="389"/>
      <c r="BE75" s="389"/>
      <c r="BF75" s="389"/>
      <c r="BG75" s="389"/>
      <c r="BH75" s="427"/>
      <c r="BI75" s="389"/>
      <c r="BJ75" s="406"/>
      <c r="BK75" s="406"/>
      <c r="BL75" s="406"/>
      <c r="BM75" s="389"/>
    </row>
    <row r="76" spans="2:66" ht="5.0999999999999996" customHeight="1">
      <c r="B76" s="489"/>
      <c r="F76" s="406"/>
      <c r="G76" s="389"/>
      <c r="H76" s="389"/>
      <c r="I76" s="389"/>
      <c r="J76" s="389"/>
      <c r="K76" s="389"/>
      <c r="L76" s="389"/>
      <c r="M76" s="389"/>
      <c r="N76" s="389"/>
      <c r="O76" s="406"/>
      <c r="P76" s="410"/>
      <c r="Q76" s="410"/>
      <c r="R76" s="410"/>
      <c r="S76" s="410"/>
      <c r="T76" s="410"/>
      <c r="U76" s="389"/>
      <c r="V76" s="389"/>
      <c r="W76" s="389"/>
      <c r="X76" s="406"/>
      <c r="Y76" s="410"/>
      <c r="Z76" s="410"/>
      <c r="AA76" s="410"/>
      <c r="AB76" s="410"/>
      <c r="AC76" s="389"/>
      <c r="AD76" s="389"/>
      <c r="AE76" s="389"/>
      <c r="AF76" s="389"/>
      <c r="AG76" s="406"/>
      <c r="AH76" s="389"/>
      <c r="AI76" s="389"/>
      <c r="AJ76" s="389"/>
      <c r="AK76" s="389"/>
      <c r="AL76" s="416"/>
      <c r="AM76" s="389"/>
      <c r="AN76" s="389"/>
      <c r="AO76" s="389"/>
      <c r="AP76" s="488"/>
      <c r="AQ76" s="371"/>
      <c r="AR76" s="490"/>
      <c r="AS76" s="487"/>
      <c r="AT76" s="485"/>
      <c r="AU76" s="491"/>
      <c r="AV76" s="389"/>
      <c r="AW76" s="389"/>
      <c r="AX76" s="389"/>
      <c r="AY76" s="406"/>
      <c r="AZ76" s="417"/>
      <c r="BA76" s="389"/>
      <c r="BB76" s="389"/>
      <c r="BC76" s="389"/>
      <c r="BD76" s="416"/>
      <c r="BE76" s="389"/>
      <c r="BF76" s="389"/>
      <c r="BG76" s="389"/>
      <c r="BH76" s="406"/>
      <c r="BI76" s="417"/>
      <c r="BJ76" s="389"/>
      <c r="BK76" s="389"/>
      <c r="BL76" s="389"/>
      <c r="BM76" s="416"/>
    </row>
    <row r="77" spans="2:66" ht="5.0999999999999996" customHeight="1">
      <c r="B77" s="489"/>
      <c r="F77" s="406"/>
      <c r="G77" s="389"/>
      <c r="H77" s="389"/>
      <c r="I77" s="389"/>
      <c r="J77" s="389"/>
      <c r="K77" s="389"/>
      <c r="L77" s="389"/>
      <c r="M77" s="389"/>
      <c r="N77" s="389"/>
      <c r="O77" s="406"/>
      <c r="P77" s="410"/>
      <c r="Q77" s="410"/>
      <c r="R77" s="410"/>
      <c r="S77" s="410"/>
      <c r="T77" s="410"/>
      <c r="U77" s="389"/>
      <c r="V77" s="389"/>
      <c r="W77" s="389"/>
      <c r="X77" s="406"/>
      <c r="Y77" s="410"/>
      <c r="Z77" s="410"/>
      <c r="AA77" s="410"/>
      <c r="AB77" s="410"/>
      <c r="AC77" s="389"/>
      <c r="AD77" s="389"/>
      <c r="AE77" s="389"/>
      <c r="AF77" s="389"/>
      <c r="AG77" s="406"/>
      <c r="AH77" s="389"/>
      <c r="AI77" s="389"/>
      <c r="AJ77" s="389"/>
      <c r="AK77" s="389"/>
      <c r="AL77" s="416"/>
      <c r="AM77" s="389"/>
      <c r="AN77" s="389"/>
      <c r="AO77" s="389"/>
      <c r="AP77" s="488"/>
      <c r="AQ77" s="371"/>
      <c r="AR77" s="490"/>
      <c r="AS77" s="487"/>
      <c r="AT77" s="485"/>
      <c r="AU77" s="491"/>
      <c r="AV77" s="389"/>
      <c r="AW77" s="389"/>
      <c r="AX77" s="389"/>
      <c r="AY77" s="406"/>
      <c r="AZ77" s="417"/>
      <c r="BA77" s="389"/>
      <c r="BB77" s="389"/>
      <c r="BC77" s="389"/>
      <c r="BD77" s="416"/>
      <c r="BE77" s="389"/>
      <c r="BF77" s="389"/>
      <c r="BG77" s="389"/>
      <c r="BH77" s="406"/>
      <c r="BI77" s="417"/>
      <c r="BJ77" s="389"/>
      <c r="BK77" s="389"/>
      <c r="BL77" s="389"/>
      <c r="BM77" s="416"/>
    </row>
    <row r="78" spans="2:66" ht="9.9499999999999993" customHeight="1">
      <c r="B78" s="5712">
        <v>12</v>
      </c>
      <c r="F78" s="5630"/>
      <c r="G78" s="386"/>
      <c r="H78" s="387"/>
      <c r="I78" s="387"/>
      <c r="J78" s="387"/>
      <c r="K78" s="388"/>
      <c r="L78" s="389"/>
      <c r="M78" s="389"/>
      <c r="N78" s="389"/>
      <c r="O78" s="5630"/>
      <c r="P78" s="386"/>
      <c r="Q78" s="387"/>
      <c r="R78" s="387"/>
      <c r="S78" s="387"/>
      <c r="T78" s="388"/>
      <c r="U78" s="389"/>
      <c r="V78" s="389"/>
      <c r="W78" s="389"/>
      <c r="X78" s="5630"/>
      <c r="Y78" s="386"/>
      <c r="Z78" s="387"/>
      <c r="AA78" s="387"/>
      <c r="AB78" s="387"/>
      <c r="AC78" s="388"/>
      <c r="AD78" s="389"/>
      <c r="AE78" s="389"/>
      <c r="AF78" s="389"/>
      <c r="AG78" s="5630"/>
      <c r="AH78" s="386"/>
      <c r="AI78" s="387"/>
      <c r="AJ78" s="387"/>
      <c r="AK78" s="387"/>
      <c r="AL78" s="388"/>
      <c r="AM78" s="389"/>
      <c r="AN78" s="389"/>
      <c r="AO78" s="389"/>
      <c r="AP78" s="5630"/>
      <c r="AQ78" s="386"/>
      <c r="AR78" s="387"/>
      <c r="AS78" s="387"/>
      <c r="AT78" s="387"/>
      <c r="AU78" s="388"/>
      <c r="AV78" s="389"/>
      <c r="AW78" s="389"/>
      <c r="AX78" s="389"/>
      <c r="AY78" s="5630"/>
      <c r="AZ78" s="386"/>
      <c r="BA78" s="387"/>
      <c r="BB78" s="387"/>
      <c r="BC78" s="387"/>
      <c r="BD78" s="388"/>
      <c r="BE78" s="389"/>
      <c r="BF78" s="389"/>
      <c r="BG78" s="389"/>
      <c r="BH78" s="5630"/>
      <c r="BI78" s="386"/>
      <c r="BJ78" s="387"/>
      <c r="BK78" s="387"/>
      <c r="BL78" s="387"/>
      <c r="BM78" s="388"/>
    </row>
    <row r="79" spans="2:66" ht="5.0999999999999996" customHeight="1">
      <c r="B79" s="5713"/>
      <c r="C79" s="482"/>
      <c r="D79" s="482"/>
      <c r="E79" s="482"/>
      <c r="F79" s="5631"/>
      <c r="G79" s="391"/>
      <c r="H79" s="392"/>
      <c r="I79" s="392"/>
      <c r="J79" s="392"/>
      <c r="K79" s="398"/>
      <c r="L79" s="389"/>
      <c r="M79" s="389"/>
      <c r="N79" s="389"/>
      <c r="O79" s="5631"/>
      <c r="P79" s="391"/>
      <c r="Q79" s="392"/>
      <c r="R79" s="392"/>
      <c r="S79" s="392"/>
      <c r="T79" s="398"/>
      <c r="U79" s="389"/>
      <c r="V79" s="389"/>
      <c r="W79" s="389"/>
      <c r="X79" s="5631"/>
      <c r="Y79" s="391"/>
      <c r="Z79" s="392"/>
      <c r="AA79" s="392"/>
      <c r="AB79" s="392"/>
      <c r="AC79" s="398"/>
      <c r="AD79" s="389"/>
      <c r="AE79" s="389"/>
      <c r="AF79" s="389"/>
      <c r="AG79" s="5631"/>
      <c r="AH79" s="391"/>
      <c r="AI79" s="392"/>
      <c r="AJ79" s="392"/>
      <c r="AK79" s="392"/>
      <c r="AL79" s="398"/>
      <c r="AM79" s="389"/>
      <c r="AN79" s="389"/>
      <c r="AO79" s="389"/>
      <c r="AP79" s="5631"/>
      <c r="AQ79" s="391"/>
      <c r="AR79" s="392"/>
      <c r="AS79" s="392"/>
      <c r="AT79" s="392"/>
      <c r="AU79" s="398"/>
      <c r="AV79" s="389"/>
      <c r="AW79" s="389"/>
      <c r="AX79" s="389"/>
      <c r="AY79" s="5631"/>
      <c r="AZ79" s="391"/>
      <c r="BA79" s="392"/>
      <c r="BB79" s="392"/>
      <c r="BC79" s="392"/>
      <c r="BD79" s="398"/>
      <c r="BE79" s="389"/>
      <c r="BF79" s="389"/>
      <c r="BG79" s="389"/>
      <c r="BH79" s="5631"/>
      <c r="BI79" s="391"/>
      <c r="BJ79" s="392"/>
      <c r="BK79" s="392"/>
      <c r="BL79" s="392"/>
      <c r="BM79" s="398"/>
      <c r="BN79" s="482"/>
    </row>
    <row r="80" spans="2:66" ht="9.9499999999999993" customHeight="1">
      <c r="B80" s="5714"/>
      <c r="F80" s="5632"/>
      <c r="G80" s="401"/>
      <c r="H80" s="402"/>
      <c r="I80" s="402"/>
      <c r="J80" s="402"/>
      <c r="K80" s="404"/>
      <c r="L80" s="389"/>
      <c r="M80" s="389"/>
      <c r="N80" s="389"/>
      <c r="O80" s="5632"/>
      <c r="P80" s="401"/>
      <c r="Q80" s="402"/>
      <c r="R80" s="402"/>
      <c r="S80" s="402"/>
      <c r="T80" s="404"/>
      <c r="U80" s="389"/>
      <c r="V80" s="389"/>
      <c r="W80" s="389"/>
      <c r="X80" s="5632"/>
      <c r="Y80" s="401"/>
      <c r="Z80" s="402"/>
      <c r="AA80" s="402"/>
      <c r="AB80" s="402"/>
      <c r="AC80" s="404"/>
      <c r="AD80" s="389"/>
      <c r="AE80" s="389"/>
      <c r="AF80" s="389"/>
      <c r="AG80" s="5632"/>
      <c r="AH80" s="401"/>
      <c r="AI80" s="402"/>
      <c r="AJ80" s="402"/>
      <c r="AK80" s="402"/>
      <c r="AL80" s="404"/>
      <c r="AM80" s="389"/>
      <c r="AN80" s="389"/>
      <c r="AO80" s="389"/>
      <c r="AP80" s="5632"/>
      <c r="AQ80" s="401"/>
      <c r="AR80" s="402"/>
      <c r="AS80" s="402"/>
      <c r="AT80" s="402"/>
      <c r="AU80" s="404"/>
      <c r="AV80" s="389"/>
      <c r="AW80" s="389"/>
      <c r="AX80" s="389"/>
      <c r="AY80" s="5632"/>
      <c r="AZ80" s="401"/>
      <c r="BA80" s="402"/>
      <c r="BB80" s="402"/>
      <c r="BC80" s="402"/>
      <c r="BD80" s="404"/>
      <c r="BE80" s="389"/>
      <c r="BF80" s="389"/>
      <c r="BG80" s="389"/>
      <c r="BH80" s="5632"/>
      <c r="BI80" s="401"/>
      <c r="BJ80" s="402"/>
      <c r="BK80" s="402"/>
      <c r="BL80" s="402"/>
      <c r="BM80" s="404"/>
    </row>
    <row r="81" spans="2:66" ht="5.0999999999999996" customHeight="1">
      <c r="B81" s="427"/>
      <c r="F81" s="427"/>
      <c r="G81" s="389"/>
      <c r="H81" s="406"/>
      <c r="I81" s="406"/>
      <c r="J81" s="406"/>
      <c r="K81" s="389"/>
      <c r="L81" s="389"/>
      <c r="M81" s="389"/>
      <c r="N81" s="389"/>
      <c r="O81" s="427"/>
      <c r="P81" s="389"/>
      <c r="Q81" s="406"/>
      <c r="R81" s="406"/>
      <c r="S81" s="406"/>
      <c r="T81" s="389"/>
      <c r="U81" s="389"/>
      <c r="V81" s="389"/>
      <c r="W81" s="389"/>
      <c r="X81" s="427"/>
      <c r="Y81" s="409"/>
      <c r="Z81" s="410"/>
      <c r="AA81" s="410"/>
      <c r="AB81" s="410"/>
      <c r="AC81" s="409"/>
      <c r="AD81" s="389"/>
      <c r="AE81" s="389"/>
      <c r="AF81" s="389"/>
      <c r="AG81" s="427"/>
      <c r="AH81" s="389"/>
      <c r="AI81" s="406"/>
      <c r="AJ81" s="406"/>
      <c r="AK81" s="406"/>
      <c r="AL81" s="389"/>
      <c r="AM81" s="389"/>
      <c r="AN81" s="389"/>
      <c r="AO81" s="389"/>
      <c r="AP81" s="484"/>
      <c r="AQ81" s="485"/>
      <c r="AR81" s="486"/>
      <c r="AS81" s="487"/>
      <c r="AT81" s="488"/>
      <c r="AU81" s="485"/>
      <c r="AV81" s="389"/>
      <c r="AW81" s="389"/>
      <c r="AX81" s="389"/>
      <c r="AY81" s="427"/>
      <c r="AZ81" s="389"/>
      <c r="BA81" s="406"/>
      <c r="BB81" s="406"/>
      <c r="BC81" s="406"/>
      <c r="BD81" s="389"/>
      <c r="BE81" s="389"/>
      <c r="BF81" s="389"/>
      <c r="BG81" s="389"/>
      <c r="BH81" s="427"/>
      <c r="BI81" s="389"/>
      <c r="BJ81" s="406"/>
      <c r="BK81" s="406"/>
      <c r="BL81" s="406"/>
      <c r="BM81" s="389"/>
    </row>
    <row r="82" spans="2:66" ht="5.0999999999999996" customHeight="1">
      <c r="B82" s="489"/>
      <c r="F82" s="406"/>
      <c r="G82" s="389"/>
      <c r="H82" s="389"/>
      <c r="I82" s="389"/>
      <c r="J82" s="389"/>
      <c r="K82" s="389"/>
      <c r="L82" s="389"/>
      <c r="M82" s="389"/>
      <c r="N82" s="389"/>
      <c r="O82" s="406"/>
      <c r="P82" s="410"/>
      <c r="Q82" s="410"/>
      <c r="R82" s="410"/>
      <c r="S82" s="410"/>
      <c r="T82" s="410"/>
      <c r="U82" s="389"/>
      <c r="V82" s="389"/>
      <c r="W82" s="389"/>
      <c r="X82" s="406"/>
      <c r="Y82" s="410"/>
      <c r="Z82" s="410"/>
      <c r="AA82" s="410"/>
      <c r="AB82" s="410"/>
      <c r="AC82" s="389"/>
      <c r="AD82" s="389"/>
      <c r="AE82" s="389"/>
      <c r="AF82" s="389"/>
      <c r="AG82" s="406"/>
      <c r="AH82" s="389"/>
      <c r="AI82" s="389"/>
      <c r="AJ82" s="389"/>
      <c r="AK82" s="389"/>
      <c r="AL82" s="416"/>
      <c r="AM82" s="389"/>
      <c r="AN82" s="389"/>
      <c r="AO82" s="389"/>
      <c r="AP82" s="488"/>
      <c r="AQ82" s="371"/>
      <c r="AR82" s="490"/>
      <c r="AS82" s="487"/>
      <c r="AT82" s="485"/>
      <c r="AU82" s="491"/>
      <c r="AV82" s="389"/>
      <c r="AW82" s="389"/>
      <c r="AX82" s="389"/>
      <c r="AY82" s="406"/>
      <c r="AZ82" s="417"/>
      <c r="BA82" s="389"/>
      <c r="BB82" s="389"/>
      <c r="BC82" s="389"/>
      <c r="BD82" s="416"/>
      <c r="BE82" s="389"/>
      <c r="BF82" s="389"/>
      <c r="BG82" s="389"/>
      <c r="BH82" s="406"/>
      <c r="BI82" s="417"/>
      <c r="BJ82" s="389"/>
      <c r="BK82" s="389"/>
      <c r="BL82" s="389"/>
      <c r="BM82" s="416"/>
    </row>
    <row r="83" spans="2:66" ht="5.0999999999999996" customHeight="1">
      <c r="B83" s="489"/>
      <c r="F83" s="406"/>
      <c r="G83" s="389"/>
      <c r="H83" s="389"/>
      <c r="I83" s="389"/>
      <c r="J83" s="389"/>
      <c r="K83" s="389"/>
      <c r="L83" s="389"/>
      <c r="M83" s="389"/>
      <c r="N83" s="389"/>
      <c r="O83" s="406"/>
      <c r="P83" s="410"/>
      <c r="Q83" s="410"/>
      <c r="R83" s="410"/>
      <c r="S83" s="410"/>
      <c r="T83" s="410"/>
      <c r="U83" s="389"/>
      <c r="V83" s="389"/>
      <c r="W83" s="389"/>
      <c r="X83" s="406"/>
      <c r="Y83" s="410"/>
      <c r="Z83" s="410"/>
      <c r="AA83" s="410"/>
      <c r="AB83" s="410"/>
      <c r="AC83" s="389"/>
      <c r="AD83" s="389"/>
      <c r="AE83" s="389"/>
      <c r="AF83" s="389"/>
      <c r="AG83" s="406"/>
      <c r="AH83" s="389"/>
      <c r="AI83" s="389"/>
      <c r="AJ83" s="389"/>
      <c r="AK83" s="389"/>
      <c r="AL83" s="416"/>
      <c r="AM83" s="389"/>
      <c r="AN83" s="389"/>
      <c r="AO83" s="389"/>
      <c r="AP83" s="488"/>
      <c r="AQ83" s="371"/>
      <c r="AR83" s="490"/>
      <c r="AS83" s="487"/>
      <c r="AT83" s="485"/>
      <c r="AU83" s="491"/>
      <c r="AV83" s="389"/>
      <c r="AW83" s="389"/>
      <c r="AX83" s="389"/>
      <c r="AY83" s="406"/>
      <c r="AZ83" s="417"/>
      <c r="BA83" s="389"/>
      <c r="BB83" s="389"/>
      <c r="BC83" s="389"/>
      <c r="BD83" s="416"/>
      <c r="BE83" s="389"/>
      <c r="BF83" s="389"/>
      <c r="BG83" s="389"/>
      <c r="BH83" s="406"/>
      <c r="BI83" s="417"/>
      <c r="BJ83" s="389"/>
      <c r="BK83" s="389"/>
      <c r="BL83" s="389"/>
      <c r="BM83" s="416"/>
    </row>
    <row r="84" spans="2:66" ht="9.9499999999999993" customHeight="1">
      <c r="B84" s="5712">
        <v>13</v>
      </c>
      <c r="F84" s="5630"/>
      <c r="G84" s="386"/>
      <c r="H84" s="387"/>
      <c r="I84" s="387"/>
      <c r="J84" s="387"/>
      <c r="K84" s="388"/>
      <c r="L84" s="389"/>
      <c r="M84" s="389"/>
      <c r="N84" s="389"/>
      <c r="O84" s="5630"/>
      <c r="P84" s="386"/>
      <c r="Q84" s="387"/>
      <c r="R84" s="387"/>
      <c r="S84" s="387"/>
      <c r="T84" s="388"/>
      <c r="U84" s="389"/>
      <c r="V84" s="389"/>
      <c r="W84" s="389"/>
      <c r="X84" s="5630"/>
      <c r="Y84" s="386"/>
      <c r="Z84" s="387"/>
      <c r="AA84" s="387"/>
      <c r="AB84" s="387"/>
      <c r="AC84" s="388"/>
      <c r="AD84" s="389"/>
      <c r="AE84" s="389"/>
      <c r="AF84" s="389"/>
      <c r="AG84" s="5630"/>
      <c r="AH84" s="386"/>
      <c r="AI84" s="387"/>
      <c r="AJ84" s="387"/>
      <c r="AK84" s="387"/>
      <c r="AL84" s="388"/>
      <c r="AM84" s="389"/>
      <c r="AN84" s="389"/>
      <c r="AO84" s="389"/>
      <c r="AP84" s="5630"/>
      <c r="AQ84" s="386"/>
      <c r="AR84" s="387"/>
      <c r="AS84" s="387"/>
      <c r="AT84" s="387"/>
      <c r="AU84" s="388"/>
      <c r="AV84" s="389"/>
      <c r="AW84" s="389"/>
      <c r="AX84" s="389"/>
      <c r="AY84" s="5630"/>
      <c r="AZ84" s="386"/>
      <c r="BA84" s="387"/>
      <c r="BB84" s="387"/>
      <c r="BC84" s="387"/>
      <c r="BD84" s="388"/>
      <c r="BE84" s="389"/>
      <c r="BF84" s="389"/>
      <c r="BG84" s="389"/>
      <c r="BH84" s="5630"/>
      <c r="BI84" s="386"/>
      <c r="BJ84" s="387"/>
      <c r="BK84" s="387"/>
      <c r="BL84" s="387"/>
      <c r="BM84" s="388"/>
    </row>
    <row r="85" spans="2:66" ht="5.0999999999999996" customHeight="1">
      <c r="B85" s="5713"/>
      <c r="C85" s="482"/>
      <c r="D85" s="482"/>
      <c r="E85" s="482"/>
      <c r="F85" s="5631"/>
      <c r="G85" s="391"/>
      <c r="H85" s="392"/>
      <c r="I85" s="392"/>
      <c r="J85" s="392"/>
      <c r="K85" s="398"/>
      <c r="L85" s="389"/>
      <c r="M85" s="389"/>
      <c r="N85" s="389"/>
      <c r="O85" s="5631"/>
      <c r="P85" s="391"/>
      <c r="Q85" s="392"/>
      <c r="R85" s="392"/>
      <c r="S85" s="392"/>
      <c r="T85" s="398"/>
      <c r="U85" s="389"/>
      <c r="V85" s="389"/>
      <c r="W85" s="389"/>
      <c r="X85" s="5631"/>
      <c r="Y85" s="391"/>
      <c r="Z85" s="392"/>
      <c r="AA85" s="392"/>
      <c r="AB85" s="392"/>
      <c r="AC85" s="398"/>
      <c r="AD85" s="389"/>
      <c r="AE85" s="389"/>
      <c r="AF85" s="389"/>
      <c r="AG85" s="5631"/>
      <c r="AH85" s="391"/>
      <c r="AI85" s="392"/>
      <c r="AJ85" s="392"/>
      <c r="AK85" s="392"/>
      <c r="AL85" s="398"/>
      <c r="AM85" s="389"/>
      <c r="AN85" s="389"/>
      <c r="AO85" s="389"/>
      <c r="AP85" s="5631"/>
      <c r="AQ85" s="391"/>
      <c r="AR85" s="392"/>
      <c r="AS85" s="392"/>
      <c r="AT85" s="392"/>
      <c r="AU85" s="398"/>
      <c r="AV85" s="389"/>
      <c r="AW85" s="389"/>
      <c r="AX85" s="389"/>
      <c r="AY85" s="5631"/>
      <c r="AZ85" s="391"/>
      <c r="BA85" s="392"/>
      <c r="BB85" s="392"/>
      <c r="BC85" s="392"/>
      <c r="BD85" s="398"/>
      <c r="BE85" s="389"/>
      <c r="BF85" s="389"/>
      <c r="BG85" s="389"/>
      <c r="BH85" s="5631"/>
      <c r="BI85" s="391"/>
      <c r="BJ85" s="392"/>
      <c r="BK85" s="392"/>
      <c r="BL85" s="392"/>
      <c r="BM85" s="398"/>
      <c r="BN85" s="482"/>
    </row>
    <row r="86" spans="2:66" ht="9.9499999999999993" customHeight="1">
      <c r="B86" s="5714"/>
      <c r="F86" s="5632"/>
      <c r="G86" s="401"/>
      <c r="H86" s="402"/>
      <c r="I86" s="402"/>
      <c r="J86" s="402"/>
      <c r="K86" s="404"/>
      <c r="L86" s="389"/>
      <c r="M86" s="389"/>
      <c r="N86" s="389"/>
      <c r="O86" s="5632"/>
      <c r="P86" s="401"/>
      <c r="Q86" s="402"/>
      <c r="R86" s="402"/>
      <c r="S86" s="402"/>
      <c r="T86" s="404"/>
      <c r="U86" s="389"/>
      <c r="V86" s="389"/>
      <c r="W86" s="389"/>
      <c r="X86" s="5632"/>
      <c r="Y86" s="401"/>
      <c r="Z86" s="402"/>
      <c r="AA86" s="402"/>
      <c r="AB86" s="402"/>
      <c r="AC86" s="404"/>
      <c r="AD86" s="389"/>
      <c r="AE86" s="389"/>
      <c r="AF86" s="389"/>
      <c r="AG86" s="5632"/>
      <c r="AH86" s="401"/>
      <c r="AI86" s="402"/>
      <c r="AJ86" s="402"/>
      <c r="AK86" s="402"/>
      <c r="AL86" s="404"/>
      <c r="AM86" s="389"/>
      <c r="AN86" s="389"/>
      <c r="AO86" s="389"/>
      <c r="AP86" s="5632"/>
      <c r="AQ86" s="401"/>
      <c r="AR86" s="402"/>
      <c r="AS86" s="402"/>
      <c r="AT86" s="402"/>
      <c r="AU86" s="404"/>
      <c r="AV86" s="389"/>
      <c r="AW86" s="389"/>
      <c r="AX86" s="389"/>
      <c r="AY86" s="5632"/>
      <c r="AZ86" s="401"/>
      <c r="BA86" s="402"/>
      <c r="BB86" s="402"/>
      <c r="BC86" s="402"/>
      <c r="BD86" s="404"/>
      <c r="BE86" s="389"/>
      <c r="BF86" s="389"/>
      <c r="BG86" s="389"/>
      <c r="BH86" s="5632"/>
      <c r="BI86" s="401"/>
      <c r="BJ86" s="402"/>
      <c r="BK86" s="402"/>
      <c r="BL86" s="402"/>
      <c r="BM86" s="404"/>
    </row>
    <row r="87" spans="2:66" ht="5.0999999999999996" customHeight="1">
      <c r="B87" s="427"/>
      <c r="F87" s="427"/>
      <c r="G87" s="389"/>
      <c r="H87" s="406"/>
      <c r="I87" s="406"/>
      <c r="J87" s="406"/>
      <c r="K87" s="389"/>
      <c r="L87" s="389"/>
      <c r="M87" s="389"/>
      <c r="N87" s="389"/>
      <c r="O87" s="427"/>
      <c r="P87" s="389"/>
      <c r="Q87" s="406"/>
      <c r="R87" s="406"/>
      <c r="S87" s="406"/>
      <c r="T87" s="389"/>
      <c r="U87" s="389"/>
      <c r="V87" s="389"/>
      <c r="W87" s="389"/>
      <c r="X87" s="427"/>
      <c r="Y87" s="409"/>
      <c r="Z87" s="410"/>
      <c r="AA87" s="410"/>
      <c r="AB87" s="410"/>
      <c r="AC87" s="409"/>
      <c r="AD87" s="389"/>
      <c r="AE87" s="389"/>
      <c r="AF87" s="389"/>
      <c r="AG87" s="427"/>
      <c r="AH87" s="389"/>
      <c r="AI87" s="406"/>
      <c r="AJ87" s="406"/>
      <c r="AK87" s="406"/>
      <c r="AL87" s="389"/>
      <c r="AM87" s="389"/>
      <c r="AN87" s="389"/>
      <c r="AO87" s="389"/>
      <c r="AP87" s="484"/>
      <c r="AQ87" s="485"/>
      <c r="AR87" s="486"/>
      <c r="AS87" s="487"/>
      <c r="AT87" s="488"/>
      <c r="AU87" s="485"/>
      <c r="AV87" s="389"/>
      <c r="AW87" s="389"/>
      <c r="AX87" s="389"/>
      <c r="AY87" s="427"/>
      <c r="AZ87" s="389"/>
      <c r="BA87" s="406"/>
      <c r="BB87" s="406"/>
      <c r="BC87" s="406"/>
      <c r="BD87" s="389"/>
      <c r="BE87" s="389"/>
      <c r="BF87" s="389"/>
      <c r="BG87" s="389"/>
      <c r="BH87" s="427"/>
      <c r="BI87" s="389"/>
      <c r="BJ87" s="406"/>
      <c r="BK87" s="406"/>
      <c r="BL87" s="406"/>
      <c r="BM87" s="389"/>
    </row>
    <row r="88" spans="2:66" ht="5.0999999999999996" customHeight="1">
      <c r="B88" s="489"/>
      <c r="F88" s="406"/>
      <c r="G88" s="389"/>
      <c r="H88" s="389"/>
      <c r="I88" s="389"/>
      <c r="J88" s="389"/>
      <c r="K88" s="389"/>
      <c r="L88" s="389"/>
      <c r="M88" s="389"/>
      <c r="N88" s="389"/>
      <c r="O88" s="406"/>
      <c r="P88" s="410"/>
      <c r="Q88" s="410"/>
      <c r="R88" s="410"/>
      <c r="S88" s="410"/>
      <c r="T88" s="410"/>
      <c r="U88" s="389"/>
      <c r="V88" s="389"/>
      <c r="W88" s="389"/>
      <c r="X88" s="406"/>
      <c r="Y88" s="410"/>
      <c r="Z88" s="410"/>
      <c r="AA88" s="410"/>
      <c r="AB88" s="410"/>
      <c r="AC88" s="389"/>
      <c r="AD88" s="389"/>
      <c r="AE88" s="389"/>
      <c r="AF88" s="389"/>
      <c r="AG88" s="406"/>
      <c r="AH88" s="389"/>
      <c r="AI88" s="389"/>
      <c r="AJ88" s="389"/>
      <c r="AK88" s="389"/>
      <c r="AL88" s="416"/>
      <c r="AM88" s="389"/>
      <c r="AN88" s="389"/>
      <c r="AO88" s="389"/>
      <c r="AP88" s="488"/>
      <c r="AQ88" s="371"/>
      <c r="AR88" s="490"/>
      <c r="AS88" s="487"/>
      <c r="AT88" s="485"/>
      <c r="AU88" s="491"/>
      <c r="AV88" s="389"/>
      <c r="AW88" s="389"/>
      <c r="AX88" s="389"/>
      <c r="AY88" s="406"/>
      <c r="AZ88" s="417"/>
      <c r="BA88" s="389"/>
      <c r="BB88" s="389"/>
      <c r="BC88" s="389"/>
      <c r="BD88" s="416"/>
      <c r="BE88" s="389"/>
      <c r="BF88" s="389"/>
      <c r="BG88" s="389"/>
      <c r="BH88" s="406"/>
      <c r="BI88" s="417"/>
      <c r="BJ88" s="389"/>
      <c r="BK88" s="389"/>
      <c r="BL88" s="389"/>
      <c r="BM88" s="416"/>
    </row>
    <row r="89" spans="2:66" ht="5.0999999999999996" customHeight="1">
      <c r="B89" s="489"/>
      <c r="F89" s="406"/>
      <c r="G89" s="389"/>
      <c r="H89" s="389"/>
      <c r="I89" s="389"/>
      <c r="J89" s="389"/>
      <c r="K89" s="389"/>
      <c r="L89" s="389"/>
      <c r="M89" s="389"/>
      <c r="N89" s="389"/>
      <c r="O89" s="406"/>
      <c r="P89" s="410"/>
      <c r="Q89" s="410"/>
      <c r="R89" s="410"/>
      <c r="S89" s="410"/>
      <c r="T89" s="410"/>
      <c r="U89" s="389"/>
      <c r="V89" s="389"/>
      <c r="W89" s="389"/>
      <c r="X89" s="406"/>
      <c r="Y89" s="410"/>
      <c r="Z89" s="410"/>
      <c r="AA89" s="410"/>
      <c r="AB89" s="410"/>
      <c r="AC89" s="389"/>
      <c r="AD89" s="389"/>
      <c r="AE89" s="389"/>
      <c r="AF89" s="389"/>
      <c r="AG89" s="406"/>
      <c r="AH89" s="389"/>
      <c r="AI89" s="389"/>
      <c r="AJ89" s="389"/>
      <c r="AK89" s="389"/>
      <c r="AL89" s="416"/>
      <c r="AM89" s="389"/>
      <c r="AN89" s="389"/>
      <c r="AO89" s="389"/>
      <c r="AP89" s="488"/>
      <c r="AQ89" s="371"/>
      <c r="AR89" s="490"/>
      <c r="AS89" s="487"/>
      <c r="AT89" s="485"/>
      <c r="AU89" s="491"/>
      <c r="AV89" s="389"/>
      <c r="AW89" s="389"/>
      <c r="AX89" s="389"/>
      <c r="AY89" s="406"/>
      <c r="AZ89" s="417"/>
      <c r="BA89" s="389"/>
      <c r="BB89" s="389"/>
      <c r="BC89" s="389"/>
      <c r="BD89" s="416"/>
      <c r="BE89" s="389"/>
      <c r="BF89" s="389"/>
      <c r="BG89" s="389"/>
      <c r="BH89" s="406"/>
      <c r="BI89" s="417"/>
      <c r="BJ89" s="389"/>
      <c r="BK89" s="389"/>
      <c r="BL89" s="389"/>
      <c r="BM89" s="416"/>
    </row>
    <row r="90" spans="2:66" ht="9.9499999999999993" customHeight="1">
      <c r="B90" s="5712">
        <v>14</v>
      </c>
      <c r="F90" s="5630"/>
      <c r="G90" s="386"/>
      <c r="H90" s="387"/>
      <c r="I90" s="387"/>
      <c r="J90" s="387"/>
      <c r="K90" s="388"/>
      <c r="L90" s="389"/>
      <c r="M90" s="389"/>
      <c r="N90" s="389"/>
      <c r="O90" s="5630"/>
      <c r="P90" s="386"/>
      <c r="Q90" s="387"/>
      <c r="R90" s="387"/>
      <c r="S90" s="387"/>
      <c r="T90" s="388"/>
      <c r="U90" s="389"/>
      <c r="V90" s="389"/>
      <c r="W90" s="389"/>
      <c r="X90" s="5630"/>
      <c r="Y90" s="386"/>
      <c r="Z90" s="387"/>
      <c r="AA90" s="387"/>
      <c r="AB90" s="387"/>
      <c r="AC90" s="388"/>
      <c r="AD90" s="389"/>
      <c r="AE90" s="389"/>
      <c r="AF90" s="389"/>
      <c r="AG90" s="5630"/>
      <c r="AH90" s="386"/>
      <c r="AI90" s="387"/>
      <c r="AJ90" s="387"/>
      <c r="AK90" s="387"/>
      <c r="AL90" s="388"/>
      <c r="AM90" s="389"/>
      <c r="AN90" s="389"/>
      <c r="AO90" s="389"/>
      <c r="AP90" s="5630"/>
      <c r="AQ90" s="386"/>
      <c r="AR90" s="387"/>
      <c r="AS90" s="387"/>
      <c r="AT90" s="387"/>
      <c r="AU90" s="388"/>
      <c r="AV90" s="389"/>
      <c r="AW90" s="389"/>
      <c r="AX90" s="389"/>
      <c r="AY90" s="5630"/>
      <c r="AZ90" s="386"/>
      <c r="BA90" s="387"/>
      <c r="BB90" s="387"/>
      <c r="BC90" s="387"/>
      <c r="BD90" s="388"/>
      <c r="BE90" s="389"/>
      <c r="BF90" s="389"/>
      <c r="BG90" s="389"/>
      <c r="BH90" s="5630"/>
      <c r="BI90" s="386"/>
      <c r="BJ90" s="387"/>
      <c r="BK90" s="387"/>
      <c r="BL90" s="387"/>
      <c r="BM90" s="388"/>
    </row>
    <row r="91" spans="2:66" ht="5.0999999999999996" customHeight="1">
      <c r="B91" s="5713"/>
      <c r="C91" s="482"/>
      <c r="D91" s="482"/>
      <c r="E91" s="482"/>
      <c r="F91" s="5631"/>
      <c r="G91" s="391"/>
      <c r="H91" s="392"/>
      <c r="I91" s="392"/>
      <c r="J91" s="392"/>
      <c r="K91" s="398"/>
      <c r="L91" s="389"/>
      <c r="M91" s="389"/>
      <c r="N91" s="389"/>
      <c r="O91" s="5631"/>
      <c r="P91" s="391"/>
      <c r="Q91" s="392"/>
      <c r="R91" s="392"/>
      <c r="S91" s="392"/>
      <c r="T91" s="398"/>
      <c r="U91" s="389"/>
      <c r="V91" s="389"/>
      <c r="W91" s="389"/>
      <c r="X91" s="5631"/>
      <c r="Y91" s="391"/>
      <c r="Z91" s="392"/>
      <c r="AA91" s="392"/>
      <c r="AB91" s="392"/>
      <c r="AC91" s="398"/>
      <c r="AD91" s="389"/>
      <c r="AE91" s="389"/>
      <c r="AF91" s="389"/>
      <c r="AG91" s="5631"/>
      <c r="AH91" s="391"/>
      <c r="AI91" s="392"/>
      <c r="AJ91" s="392"/>
      <c r="AK91" s="392"/>
      <c r="AL91" s="398"/>
      <c r="AM91" s="389"/>
      <c r="AN91" s="389"/>
      <c r="AO91" s="389"/>
      <c r="AP91" s="5631"/>
      <c r="AQ91" s="391"/>
      <c r="AR91" s="392"/>
      <c r="AS91" s="392"/>
      <c r="AT91" s="392"/>
      <c r="AU91" s="398"/>
      <c r="AV91" s="389"/>
      <c r="AW91" s="389"/>
      <c r="AX91" s="389"/>
      <c r="AY91" s="5631"/>
      <c r="AZ91" s="391"/>
      <c r="BA91" s="392"/>
      <c r="BB91" s="392"/>
      <c r="BC91" s="392"/>
      <c r="BD91" s="398"/>
      <c r="BE91" s="389"/>
      <c r="BF91" s="389"/>
      <c r="BG91" s="389"/>
      <c r="BH91" s="5631"/>
      <c r="BI91" s="391"/>
      <c r="BJ91" s="392"/>
      <c r="BK91" s="392"/>
      <c r="BL91" s="392"/>
      <c r="BM91" s="398"/>
      <c r="BN91" s="482"/>
    </row>
    <row r="92" spans="2:66" ht="9.9499999999999993" customHeight="1">
      <c r="B92" s="5714"/>
      <c r="F92" s="5632"/>
      <c r="G92" s="401"/>
      <c r="H92" s="402"/>
      <c r="I92" s="402"/>
      <c r="J92" s="402"/>
      <c r="K92" s="404"/>
      <c r="L92" s="389"/>
      <c r="M92" s="389"/>
      <c r="N92" s="389"/>
      <c r="O92" s="5632"/>
      <c r="P92" s="401"/>
      <c r="Q92" s="402"/>
      <c r="R92" s="402"/>
      <c r="S92" s="402"/>
      <c r="T92" s="404"/>
      <c r="U92" s="389"/>
      <c r="V92" s="389"/>
      <c r="W92" s="389"/>
      <c r="X92" s="5632"/>
      <c r="Y92" s="401"/>
      <c r="Z92" s="402"/>
      <c r="AA92" s="402"/>
      <c r="AB92" s="402"/>
      <c r="AC92" s="404"/>
      <c r="AD92" s="389"/>
      <c r="AE92" s="389"/>
      <c r="AF92" s="389"/>
      <c r="AG92" s="5632"/>
      <c r="AH92" s="401"/>
      <c r="AI92" s="402"/>
      <c r="AJ92" s="402"/>
      <c r="AK92" s="402"/>
      <c r="AL92" s="404"/>
      <c r="AM92" s="389"/>
      <c r="AN92" s="389"/>
      <c r="AO92" s="389"/>
      <c r="AP92" s="5632"/>
      <c r="AQ92" s="401"/>
      <c r="AR92" s="402"/>
      <c r="AS92" s="402"/>
      <c r="AT92" s="402"/>
      <c r="AU92" s="404"/>
      <c r="AV92" s="389"/>
      <c r="AW92" s="389"/>
      <c r="AX92" s="389"/>
      <c r="AY92" s="5632"/>
      <c r="AZ92" s="401"/>
      <c r="BA92" s="402"/>
      <c r="BB92" s="402"/>
      <c r="BC92" s="402"/>
      <c r="BD92" s="404"/>
      <c r="BE92" s="389"/>
      <c r="BF92" s="389"/>
      <c r="BG92" s="389"/>
      <c r="BH92" s="5632"/>
      <c r="BI92" s="401"/>
      <c r="BJ92" s="402"/>
      <c r="BK92" s="402"/>
      <c r="BL92" s="402"/>
      <c r="BM92" s="404"/>
    </row>
    <row r="93" spans="2:66" ht="5.0999999999999996" customHeight="1">
      <c r="B93" s="427"/>
      <c r="F93" s="427"/>
      <c r="G93" s="389"/>
      <c r="H93" s="406"/>
      <c r="I93" s="406"/>
      <c r="J93" s="406"/>
      <c r="K93" s="389"/>
      <c r="L93" s="389"/>
      <c r="M93" s="389"/>
      <c r="N93" s="389"/>
      <c r="O93" s="427"/>
      <c r="P93" s="389"/>
      <c r="Q93" s="406"/>
      <c r="R93" s="406"/>
      <c r="S93" s="406"/>
      <c r="T93" s="389"/>
      <c r="U93" s="389"/>
      <c r="V93" s="389"/>
      <c r="W93" s="389"/>
      <c r="X93" s="427"/>
      <c r="Y93" s="409"/>
      <c r="Z93" s="410"/>
      <c r="AA93" s="410"/>
      <c r="AB93" s="410"/>
      <c r="AC93" s="409"/>
      <c r="AD93" s="389"/>
      <c r="AE93" s="389"/>
      <c r="AF93" s="389"/>
      <c r="AG93" s="427"/>
      <c r="AH93" s="389"/>
      <c r="AI93" s="406"/>
      <c r="AJ93" s="406"/>
      <c r="AK93" s="406"/>
      <c r="AL93" s="389"/>
      <c r="AM93" s="389"/>
      <c r="AN93" s="389"/>
      <c r="AO93" s="389"/>
      <c r="AP93" s="484"/>
      <c r="AQ93" s="485"/>
      <c r="AR93" s="486"/>
      <c r="AS93" s="487"/>
      <c r="AT93" s="488"/>
      <c r="AU93" s="485"/>
      <c r="AV93" s="389"/>
      <c r="AW93" s="389"/>
      <c r="AX93" s="389"/>
      <c r="AY93" s="427"/>
      <c r="AZ93" s="389"/>
      <c r="BA93" s="406"/>
      <c r="BB93" s="406"/>
      <c r="BC93" s="406"/>
      <c r="BD93" s="389"/>
      <c r="BE93" s="389"/>
      <c r="BF93" s="389"/>
      <c r="BG93" s="389"/>
      <c r="BH93" s="427"/>
      <c r="BI93" s="389"/>
      <c r="BJ93" s="406"/>
      <c r="BK93" s="406"/>
      <c r="BL93" s="406"/>
      <c r="BM93" s="389"/>
    </row>
    <row r="94" spans="2:66" ht="5.0999999999999996" customHeight="1">
      <c r="B94" s="489"/>
      <c r="F94" s="406"/>
      <c r="G94" s="389"/>
      <c r="H94" s="389"/>
      <c r="I94" s="389"/>
      <c r="J94" s="389"/>
      <c r="K94" s="389"/>
      <c r="L94" s="389"/>
      <c r="M94" s="389"/>
      <c r="N94" s="389"/>
      <c r="O94" s="406"/>
      <c r="P94" s="410"/>
      <c r="Q94" s="410"/>
      <c r="R94" s="410"/>
      <c r="S94" s="410"/>
      <c r="T94" s="410"/>
      <c r="U94" s="389"/>
      <c r="V94" s="389"/>
      <c r="W94" s="389"/>
      <c r="X94" s="406"/>
      <c r="Y94" s="410"/>
      <c r="Z94" s="410"/>
      <c r="AA94" s="410"/>
      <c r="AB94" s="410"/>
      <c r="AC94" s="389"/>
      <c r="AD94" s="389"/>
      <c r="AE94" s="389"/>
      <c r="AF94" s="389"/>
      <c r="AG94" s="406"/>
      <c r="AH94" s="389"/>
      <c r="AI94" s="389"/>
      <c r="AJ94" s="389"/>
      <c r="AK94" s="389"/>
      <c r="AL94" s="416"/>
      <c r="AM94" s="389"/>
      <c r="AN94" s="389"/>
      <c r="AO94" s="389"/>
      <c r="AP94" s="488"/>
      <c r="AQ94" s="371"/>
      <c r="AR94" s="490"/>
      <c r="AS94" s="487"/>
      <c r="AT94" s="485"/>
      <c r="AU94" s="491"/>
      <c r="AV94" s="389"/>
      <c r="AW94" s="389"/>
      <c r="AX94" s="389"/>
      <c r="AY94" s="406"/>
      <c r="AZ94" s="417"/>
      <c r="BA94" s="389"/>
      <c r="BB94" s="389"/>
      <c r="BC94" s="389"/>
      <c r="BD94" s="416"/>
      <c r="BE94" s="389"/>
      <c r="BF94" s="389"/>
      <c r="BG94" s="389"/>
      <c r="BH94" s="406"/>
      <c r="BI94" s="417"/>
      <c r="BJ94" s="389"/>
      <c r="BK94" s="389"/>
      <c r="BL94" s="389"/>
      <c r="BM94" s="416"/>
    </row>
    <row r="95" spans="2:66" ht="5.0999999999999996" customHeight="1">
      <c r="B95" s="489"/>
      <c r="F95" s="406"/>
      <c r="G95" s="389"/>
      <c r="H95" s="389"/>
      <c r="I95" s="389"/>
      <c r="J95" s="389"/>
      <c r="K95" s="389"/>
      <c r="L95" s="389"/>
      <c r="M95" s="389"/>
      <c r="N95" s="389"/>
      <c r="O95" s="406"/>
      <c r="P95" s="410"/>
      <c r="Q95" s="410"/>
      <c r="R95" s="410"/>
      <c r="S95" s="410"/>
      <c r="T95" s="410"/>
      <c r="U95" s="389"/>
      <c r="V95" s="389"/>
      <c r="W95" s="389"/>
      <c r="X95" s="406"/>
      <c r="Y95" s="410"/>
      <c r="Z95" s="410"/>
      <c r="AA95" s="410"/>
      <c r="AB95" s="410"/>
      <c r="AC95" s="389"/>
      <c r="AD95" s="389"/>
      <c r="AE95" s="389"/>
      <c r="AF95" s="389"/>
      <c r="AG95" s="406"/>
      <c r="AH95" s="389"/>
      <c r="AI95" s="389"/>
      <c r="AJ95" s="389"/>
      <c r="AK95" s="389"/>
      <c r="AL95" s="416"/>
      <c r="AM95" s="389"/>
      <c r="AN95" s="389"/>
      <c r="AO95" s="389"/>
      <c r="AP95" s="488"/>
      <c r="AQ95" s="371"/>
      <c r="AR95" s="490"/>
      <c r="AS95" s="487"/>
      <c r="AT95" s="485"/>
      <c r="AU95" s="491"/>
      <c r="AV95" s="389"/>
      <c r="AW95" s="389"/>
      <c r="AX95" s="389"/>
      <c r="AY95" s="406"/>
      <c r="AZ95" s="417"/>
      <c r="BA95" s="389"/>
      <c r="BB95" s="389"/>
      <c r="BC95" s="389"/>
      <c r="BD95" s="416"/>
      <c r="BE95" s="389"/>
      <c r="BF95" s="389"/>
      <c r="BG95" s="389"/>
      <c r="BH95" s="406"/>
      <c r="BI95" s="417"/>
      <c r="BJ95" s="389"/>
      <c r="BK95" s="389"/>
      <c r="BL95" s="389"/>
      <c r="BM95" s="416"/>
    </row>
    <row r="96" spans="2:66" ht="9.9499999999999993" customHeight="1">
      <c r="B96" s="5712">
        <v>15</v>
      </c>
      <c r="F96" s="5630"/>
      <c r="G96" s="386"/>
      <c r="H96" s="387"/>
      <c r="I96" s="387"/>
      <c r="J96" s="387"/>
      <c r="K96" s="388"/>
      <c r="L96" s="389"/>
      <c r="M96" s="389"/>
      <c r="N96" s="389"/>
      <c r="O96" s="5630"/>
      <c r="P96" s="386"/>
      <c r="Q96" s="387"/>
      <c r="R96" s="387"/>
      <c r="S96" s="387"/>
      <c r="T96" s="388"/>
      <c r="U96" s="389"/>
      <c r="V96" s="389"/>
      <c r="W96" s="389"/>
      <c r="X96" s="5630"/>
      <c r="Y96" s="386"/>
      <c r="Z96" s="387"/>
      <c r="AA96" s="387"/>
      <c r="AB96" s="387"/>
      <c r="AC96" s="388"/>
      <c r="AD96" s="389"/>
      <c r="AE96" s="389"/>
      <c r="AF96" s="389"/>
      <c r="AG96" s="5630"/>
      <c r="AH96" s="386"/>
      <c r="AI96" s="387"/>
      <c r="AJ96" s="387"/>
      <c r="AK96" s="387"/>
      <c r="AL96" s="388"/>
      <c r="AM96" s="389"/>
      <c r="AN96" s="389"/>
      <c r="AO96" s="389"/>
      <c r="AP96" s="5630"/>
      <c r="AQ96" s="386"/>
      <c r="AR96" s="387"/>
      <c r="AS96" s="387"/>
      <c r="AT96" s="387"/>
      <c r="AU96" s="388"/>
      <c r="AV96" s="389"/>
      <c r="AW96" s="389"/>
      <c r="AX96" s="389"/>
      <c r="AY96" s="5630"/>
      <c r="AZ96" s="386"/>
      <c r="BA96" s="387"/>
      <c r="BB96" s="387"/>
      <c r="BC96" s="387"/>
      <c r="BD96" s="388"/>
      <c r="BE96" s="389"/>
      <c r="BF96" s="389"/>
      <c r="BG96" s="389"/>
      <c r="BH96" s="5630"/>
      <c r="BI96" s="386"/>
      <c r="BJ96" s="387"/>
      <c r="BK96" s="387"/>
      <c r="BL96" s="387"/>
      <c r="BM96" s="388"/>
    </row>
    <row r="97" spans="2:66" ht="5.0999999999999996" customHeight="1">
      <c r="B97" s="5713"/>
      <c r="C97" s="482"/>
      <c r="D97" s="482"/>
      <c r="E97" s="482"/>
      <c r="F97" s="5631"/>
      <c r="G97" s="391"/>
      <c r="H97" s="392"/>
      <c r="I97" s="392"/>
      <c r="J97" s="392"/>
      <c r="K97" s="398"/>
      <c r="L97" s="389"/>
      <c r="M97" s="389"/>
      <c r="N97" s="389"/>
      <c r="O97" s="5631"/>
      <c r="P97" s="391"/>
      <c r="Q97" s="392"/>
      <c r="R97" s="392"/>
      <c r="S97" s="392"/>
      <c r="T97" s="398"/>
      <c r="U97" s="389"/>
      <c r="V97" s="389"/>
      <c r="W97" s="389"/>
      <c r="X97" s="5631"/>
      <c r="Y97" s="391"/>
      <c r="Z97" s="392"/>
      <c r="AA97" s="392"/>
      <c r="AB97" s="392"/>
      <c r="AC97" s="398"/>
      <c r="AD97" s="389"/>
      <c r="AE97" s="389"/>
      <c r="AF97" s="389"/>
      <c r="AG97" s="5631"/>
      <c r="AH97" s="391"/>
      <c r="AI97" s="392"/>
      <c r="AJ97" s="392"/>
      <c r="AK97" s="392"/>
      <c r="AL97" s="398"/>
      <c r="AM97" s="389"/>
      <c r="AN97" s="389"/>
      <c r="AO97" s="389"/>
      <c r="AP97" s="5631"/>
      <c r="AQ97" s="391"/>
      <c r="AR97" s="392"/>
      <c r="AS97" s="392"/>
      <c r="AT97" s="392"/>
      <c r="AU97" s="398"/>
      <c r="AV97" s="389"/>
      <c r="AW97" s="389"/>
      <c r="AX97" s="389"/>
      <c r="AY97" s="5631"/>
      <c r="AZ97" s="391"/>
      <c r="BA97" s="392"/>
      <c r="BB97" s="392"/>
      <c r="BC97" s="392"/>
      <c r="BD97" s="398"/>
      <c r="BE97" s="389"/>
      <c r="BF97" s="389"/>
      <c r="BG97" s="389"/>
      <c r="BH97" s="5631"/>
      <c r="BI97" s="391"/>
      <c r="BJ97" s="392"/>
      <c r="BK97" s="392"/>
      <c r="BL97" s="392"/>
      <c r="BM97" s="398"/>
      <c r="BN97" s="482"/>
    </row>
    <row r="98" spans="2:66" ht="9.9499999999999993" customHeight="1">
      <c r="B98" s="5714"/>
      <c r="F98" s="5632"/>
      <c r="G98" s="401"/>
      <c r="H98" s="402"/>
      <c r="I98" s="402"/>
      <c r="J98" s="402"/>
      <c r="K98" s="404"/>
      <c r="L98" s="389"/>
      <c r="M98" s="389"/>
      <c r="N98" s="389"/>
      <c r="O98" s="5632"/>
      <c r="P98" s="401"/>
      <c r="Q98" s="402"/>
      <c r="R98" s="402"/>
      <c r="S98" s="402"/>
      <c r="T98" s="404"/>
      <c r="U98" s="389"/>
      <c r="V98" s="389"/>
      <c r="W98" s="389"/>
      <c r="X98" s="5632"/>
      <c r="Y98" s="401"/>
      <c r="Z98" s="402"/>
      <c r="AA98" s="402"/>
      <c r="AB98" s="402"/>
      <c r="AC98" s="404"/>
      <c r="AD98" s="389"/>
      <c r="AE98" s="389"/>
      <c r="AF98" s="389"/>
      <c r="AG98" s="5632"/>
      <c r="AH98" s="401"/>
      <c r="AI98" s="402"/>
      <c r="AJ98" s="402"/>
      <c r="AK98" s="402"/>
      <c r="AL98" s="404"/>
      <c r="AM98" s="389"/>
      <c r="AN98" s="389"/>
      <c r="AO98" s="389"/>
      <c r="AP98" s="5632"/>
      <c r="AQ98" s="401"/>
      <c r="AR98" s="402"/>
      <c r="AS98" s="402"/>
      <c r="AT98" s="402"/>
      <c r="AU98" s="404"/>
      <c r="AV98" s="389"/>
      <c r="AW98" s="389"/>
      <c r="AX98" s="389"/>
      <c r="AY98" s="5632"/>
      <c r="AZ98" s="401"/>
      <c r="BA98" s="402"/>
      <c r="BB98" s="402"/>
      <c r="BC98" s="402"/>
      <c r="BD98" s="404"/>
      <c r="BE98" s="389"/>
      <c r="BF98" s="389"/>
      <c r="BG98" s="389"/>
      <c r="BH98" s="5632"/>
      <c r="BI98" s="401"/>
      <c r="BJ98" s="402"/>
      <c r="BK98" s="402"/>
      <c r="BL98" s="402"/>
      <c r="BM98" s="404"/>
    </row>
    <row r="99" spans="2:66" ht="5.0999999999999996" customHeight="1">
      <c r="B99" s="427"/>
      <c r="F99" s="427"/>
      <c r="G99" s="389"/>
      <c r="H99" s="406"/>
      <c r="I99" s="406"/>
      <c r="J99" s="406"/>
      <c r="K99" s="389"/>
      <c r="L99" s="389"/>
      <c r="M99" s="389"/>
      <c r="N99" s="389"/>
      <c r="O99" s="427"/>
      <c r="P99" s="389"/>
      <c r="Q99" s="406"/>
      <c r="R99" s="406"/>
      <c r="S99" s="406"/>
      <c r="T99" s="389"/>
      <c r="U99" s="389"/>
      <c r="V99" s="389"/>
      <c r="W99" s="389"/>
      <c r="X99" s="427"/>
      <c r="Y99" s="409"/>
      <c r="Z99" s="410"/>
      <c r="AA99" s="410"/>
      <c r="AB99" s="410"/>
      <c r="AC99" s="409"/>
      <c r="AD99" s="389"/>
      <c r="AE99" s="389"/>
      <c r="AF99" s="389"/>
      <c r="AG99" s="427"/>
      <c r="AH99" s="389"/>
      <c r="AI99" s="406"/>
      <c r="AJ99" s="406"/>
      <c r="AK99" s="406"/>
      <c r="AL99" s="389"/>
      <c r="AM99" s="389"/>
      <c r="AN99" s="389"/>
      <c r="AO99" s="389"/>
      <c r="AP99" s="484"/>
      <c r="AQ99" s="485"/>
      <c r="AR99" s="486"/>
      <c r="AS99" s="487"/>
      <c r="AT99" s="488"/>
      <c r="AU99" s="485"/>
      <c r="AV99" s="389"/>
      <c r="AW99" s="389"/>
      <c r="AX99" s="389"/>
      <c r="AY99" s="427"/>
      <c r="AZ99" s="389"/>
      <c r="BA99" s="406"/>
      <c r="BB99" s="406"/>
      <c r="BC99" s="406"/>
      <c r="BD99" s="389"/>
      <c r="BE99" s="389"/>
      <c r="BF99" s="389"/>
      <c r="BG99" s="389"/>
      <c r="BH99" s="427"/>
      <c r="BI99" s="389"/>
      <c r="BJ99" s="406"/>
      <c r="BK99" s="406"/>
      <c r="BL99" s="406"/>
      <c r="BM99" s="389"/>
    </row>
    <row r="100" spans="2:66" ht="5.0999999999999996" customHeight="1">
      <c r="B100" s="489"/>
      <c r="F100" s="406"/>
      <c r="G100" s="389"/>
      <c r="H100" s="389"/>
      <c r="I100" s="389"/>
      <c r="J100" s="389"/>
      <c r="K100" s="389"/>
      <c r="L100" s="389"/>
      <c r="M100" s="389"/>
      <c r="N100" s="389"/>
      <c r="O100" s="406"/>
      <c r="P100" s="410"/>
      <c r="Q100" s="410"/>
      <c r="R100" s="410"/>
      <c r="S100" s="410"/>
      <c r="T100" s="410"/>
      <c r="U100" s="389"/>
      <c r="V100" s="389"/>
      <c r="W100" s="389"/>
      <c r="X100" s="406"/>
      <c r="Y100" s="410"/>
      <c r="Z100" s="410"/>
      <c r="AA100" s="410"/>
      <c r="AB100" s="410"/>
      <c r="AC100" s="389"/>
      <c r="AD100" s="389"/>
      <c r="AE100" s="389"/>
      <c r="AF100" s="389"/>
      <c r="AG100" s="406"/>
      <c r="AH100" s="389"/>
      <c r="AI100" s="389"/>
      <c r="AJ100" s="389"/>
      <c r="AK100" s="389"/>
      <c r="AL100" s="416"/>
      <c r="AM100" s="389"/>
      <c r="AN100" s="389"/>
      <c r="AO100" s="389"/>
      <c r="AP100" s="488"/>
      <c r="AQ100" s="371"/>
      <c r="AR100" s="490"/>
      <c r="AS100" s="487"/>
      <c r="AT100" s="485"/>
      <c r="AU100" s="491"/>
      <c r="AV100" s="389"/>
      <c r="AW100" s="389"/>
      <c r="AX100" s="389"/>
      <c r="AY100" s="406"/>
      <c r="AZ100" s="417"/>
      <c r="BA100" s="389"/>
      <c r="BB100" s="389"/>
      <c r="BC100" s="389"/>
      <c r="BD100" s="416"/>
      <c r="BE100" s="389"/>
      <c r="BF100" s="389"/>
      <c r="BG100" s="389"/>
      <c r="BH100" s="406"/>
      <c r="BI100" s="417"/>
      <c r="BJ100" s="389"/>
      <c r="BK100" s="389"/>
      <c r="BL100" s="389"/>
      <c r="BM100" s="416"/>
    </row>
    <row r="101" spans="2:66" ht="5.0999999999999996" customHeight="1">
      <c r="B101" s="489"/>
      <c r="F101" s="406"/>
      <c r="G101" s="389"/>
      <c r="H101" s="389"/>
      <c r="I101" s="389"/>
      <c r="J101" s="389"/>
      <c r="K101" s="389"/>
      <c r="L101" s="389"/>
      <c r="M101" s="389"/>
      <c r="N101" s="389"/>
      <c r="O101" s="406"/>
      <c r="P101" s="410"/>
      <c r="Q101" s="410"/>
      <c r="R101" s="410"/>
      <c r="S101" s="410"/>
      <c r="T101" s="410"/>
      <c r="U101" s="389"/>
      <c r="V101" s="389"/>
      <c r="W101" s="389"/>
      <c r="X101" s="406"/>
      <c r="Y101" s="410"/>
      <c r="Z101" s="410"/>
      <c r="AA101" s="410"/>
      <c r="AB101" s="410"/>
      <c r="AC101" s="389"/>
      <c r="AD101" s="389"/>
      <c r="AE101" s="389"/>
      <c r="AF101" s="389"/>
      <c r="AG101" s="406"/>
      <c r="AH101" s="389"/>
      <c r="AI101" s="389"/>
      <c r="AJ101" s="389"/>
      <c r="AK101" s="389"/>
      <c r="AL101" s="416"/>
      <c r="AM101" s="389"/>
      <c r="AN101" s="389"/>
      <c r="AO101" s="389"/>
      <c r="AP101" s="488"/>
      <c r="AQ101" s="371"/>
      <c r="AR101" s="490"/>
      <c r="AS101" s="487"/>
      <c r="AT101" s="485"/>
      <c r="AU101" s="491"/>
      <c r="AV101" s="389"/>
      <c r="AW101" s="389"/>
      <c r="AX101" s="389"/>
      <c r="AY101" s="406"/>
      <c r="AZ101" s="417"/>
      <c r="BA101" s="389"/>
      <c r="BB101" s="389"/>
      <c r="BC101" s="389"/>
      <c r="BD101" s="416"/>
      <c r="BE101" s="389"/>
      <c r="BF101" s="389"/>
      <c r="BG101" s="389"/>
      <c r="BH101" s="406"/>
      <c r="BI101" s="417"/>
      <c r="BJ101" s="389"/>
      <c r="BK101" s="389"/>
      <c r="BL101" s="389"/>
      <c r="BM101" s="416"/>
    </row>
    <row r="102" spans="2:66" ht="9.9499999999999993" customHeight="1">
      <c r="B102" s="5712">
        <v>16</v>
      </c>
      <c r="F102" s="5630"/>
      <c r="G102" s="386"/>
      <c r="H102" s="387"/>
      <c r="I102" s="387"/>
      <c r="J102" s="387"/>
      <c r="K102" s="388"/>
      <c r="L102" s="389"/>
      <c r="M102" s="389"/>
      <c r="N102" s="389"/>
      <c r="O102" s="5630"/>
      <c r="P102" s="386"/>
      <c r="Q102" s="387"/>
      <c r="R102" s="387"/>
      <c r="S102" s="387"/>
      <c r="T102" s="388"/>
      <c r="U102" s="389"/>
      <c r="V102" s="389"/>
      <c r="W102" s="389"/>
      <c r="X102" s="5630"/>
      <c r="Y102" s="386"/>
      <c r="Z102" s="387"/>
      <c r="AA102" s="387"/>
      <c r="AB102" s="387"/>
      <c r="AC102" s="388"/>
      <c r="AD102" s="389"/>
      <c r="AE102" s="389"/>
      <c r="AF102" s="389"/>
      <c r="AG102" s="5630"/>
      <c r="AH102" s="386"/>
      <c r="AI102" s="387"/>
      <c r="AJ102" s="387"/>
      <c r="AK102" s="387"/>
      <c r="AL102" s="388"/>
      <c r="AM102" s="389"/>
      <c r="AN102" s="389"/>
      <c r="AO102" s="389"/>
      <c r="AP102" s="5630"/>
      <c r="AQ102" s="386"/>
      <c r="AR102" s="387"/>
      <c r="AS102" s="387"/>
      <c r="AT102" s="387"/>
      <c r="AU102" s="388"/>
      <c r="AV102" s="389"/>
      <c r="AW102" s="389"/>
      <c r="AX102" s="389"/>
      <c r="AY102" s="5630"/>
      <c r="AZ102" s="386"/>
      <c r="BA102" s="387"/>
      <c r="BB102" s="387"/>
      <c r="BC102" s="387"/>
      <c r="BD102" s="388"/>
      <c r="BE102" s="389"/>
      <c r="BF102" s="389"/>
      <c r="BG102" s="389"/>
      <c r="BH102" s="5630"/>
      <c r="BI102" s="386"/>
      <c r="BJ102" s="387"/>
      <c r="BK102" s="387"/>
      <c r="BL102" s="387"/>
      <c r="BM102" s="388"/>
    </row>
    <row r="103" spans="2:66" ht="5.0999999999999996" customHeight="1">
      <c r="B103" s="5713"/>
      <c r="C103" s="482"/>
      <c r="D103" s="482"/>
      <c r="E103" s="482"/>
      <c r="F103" s="5631"/>
      <c r="G103" s="391"/>
      <c r="H103" s="392"/>
      <c r="I103" s="392"/>
      <c r="J103" s="392"/>
      <c r="K103" s="398"/>
      <c r="L103" s="389"/>
      <c r="M103" s="389"/>
      <c r="N103" s="389"/>
      <c r="O103" s="5631"/>
      <c r="P103" s="391"/>
      <c r="Q103" s="392"/>
      <c r="R103" s="392"/>
      <c r="S103" s="392"/>
      <c r="T103" s="398"/>
      <c r="U103" s="389"/>
      <c r="V103" s="389"/>
      <c r="W103" s="389"/>
      <c r="X103" s="5631"/>
      <c r="Y103" s="391"/>
      <c r="Z103" s="392"/>
      <c r="AA103" s="392"/>
      <c r="AB103" s="392"/>
      <c r="AC103" s="398"/>
      <c r="AD103" s="389"/>
      <c r="AE103" s="389"/>
      <c r="AF103" s="389"/>
      <c r="AG103" s="5631"/>
      <c r="AH103" s="391"/>
      <c r="AI103" s="392"/>
      <c r="AJ103" s="392"/>
      <c r="AK103" s="392"/>
      <c r="AL103" s="398"/>
      <c r="AM103" s="389"/>
      <c r="AN103" s="389"/>
      <c r="AO103" s="389"/>
      <c r="AP103" s="5631"/>
      <c r="AQ103" s="391"/>
      <c r="AR103" s="392"/>
      <c r="AS103" s="392"/>
      <c r="AT103" s="392"/>
      <c r="AU103" s="398"/>
      <c r="AV103" s="389"/>
      <c r="AW103" s="389"/>
      <c r="AX103" s="389"/>
      <c r="AY103" s="5631"/>
      <c r="AZ103" s="391"/>
      <c r="BA103" s="392"/>
      <c r="BB103" s="392"/>
      <c r="BC103" s="392"/>
      <c r="BD103" s="398"/>
      <c r="BE103" s="389"/>
      <c r="BF103" s="389"/>
      <c r="BG103" s="389"/>
      <c r="BH103" s="5631"/>
      <c r="BI103" s="391"/>
      <c r="BJ103" s="392"/>
      <c r="BK103" s="392"/>
      <c r="BL103" s="392"/>
      <c r="BM103" s="398"/>
      <c r="BN103" s="482"/>
    </row>
    <row r="104" spans="2:66" ht="9.9499999999999993" customHeight="1">
      <c r="B104" s="5714"/>
      <c r="F104" s="5632"/>
      <c r="G104" s="401"/>
      <c r="H104" s="402"/>
      <c r="I104" s="402"/>
      <c r="J104" s="402"/>
      <c r="K104" s="404"/>
      <c r="L104" s="389"/>
      <c r="M104" s="389"/>
      <c r="N104" s="389"/>
      <c r="O104" s="5632"/>
      <c r="P104" s="401"/>
      <c r="Q104" s="402"/>
      <c r="R104" s="402"/>
      <c r="S104" s="402"/>
      <c r="T104" s="404"/>
      <c r="U104" s="389"/>
      <c r="V104" s="389"/>
      <c r="W104" s="389"/>
      <c r="X104" s="5632"/>
      <c r="Y104" s="401"/>
      <c r="Z104" s="402"/>
      <c r="AA104" s="402"/>
      <c r="AB104" s="402"/>
      <c r="AC104" s="404"/>
      <c r="AD104" s="389"/>
      <c r="AE104" s="389"/>
      <c r="AF104" s="389"/>
      <c r="AG104" s="5632"/>
      <c r="AH104" s="401"/>
      <c r="AI104" s="402"/>
      <c r="AJ104" s="402"/>
      <c r="AK104" s="402"/>
      <c r="AL104" s="404"/>
      <c r="AM104" s="389"/>
      <c r="AN104" s="389"/>
      <c r="AO104" s="389"/>
      <c r="AP104" s="5632"/>
      <c r="AQ104" s="401"/>
      <c r="AR104" s="402"/>
      <c r="AS104" s="402"/>
      <c r="AT104" s="402"/>
      <c r="AU104" s="404"/>
      <c r="AV104" s="389"/>
      <c r="AW104" s="389"/>
      <c r="AX104" s="389"/>
      <c r="AY104" s="5632"/>
      <c r="AZ104" s="401"/>
      <c r="BA104" s="402"/>
      <c r="BB104" s="402"/>
      <c r="BC104" s="402"/>
      <c r="BD104" s="404"/>
      <c r="BE104" s="389"/>
      <c r="BF104" s="389"/>
      <c r="BG104" s="389"/>
      <c r="BH104" s="5632"/>
      <c r="BI104" s="401"/>
      <c r="BJ104" s="402"/>
      <c r="BK104" s="402"/>
      <c r="BL104" s="402"/>
      <c r="BM104" s="404"/>
    </row>
    <row r="105" spans="2:66" ht="5.0999999999999996" customHeight="1">
      <c r="B105" s="427"/>
      <c r="F105" s="427"/>
      <c r="G105" s="389"/>
      <c r="H105" s="406"/>
      <c r="I105" s="406"/>
      <c r="J105" s="406"/>
      <c r="K105" s="389"/>
      <c r="L105" s="389"/>
      <c r="M105" s="389"/>
      <c r="N105" s="389"/>
      <c r="O105" s="427"/>
      <c r="P105" s="389"/>
      <c r="Q105" s="406"/>
      <c r="R105" s="406"/>
      <c r="S105" s="406"/>
      <c r="T105" s="389"/>
      <c r="U105" s="389"/>
      <c r="V105" s="389"/>
      <c r="W105" s="389"/>
      <c r="X105" s="427"/>
      <c r="Y105" s="409"/>
      <c r="Z105" s="410"/>
      <c r="AA105" s="410"/>
      <c r="AB105" s="410"/>
      <c r="AC105" s="409"/>
      <c r="AD105" s="389"/>
      <c r="AE105" s="389"/>
      <c r="AF105" s="389"/>
      <c r="AG105" s="427"/>
      <c r="AH105" s="389"/>
      <c r="AI105" s="406"/>
      <c r="AJ105" s="406"/>
      <c r="AK105" s="406"/>
      <c r="AL105" s="389"/>
      <c r="AM105" s="389"/>
      <c r="AN105" s="389"/>
      <c r="AO105" s="389"/>
      <c r="AP105" s="484"/>
      <c r="AQ105" s="485"/>
      <c r="AR105" s="486"/>
      <c r="AS105" s="487"/>
      <c r="AT105" s="488"/>
      <c r="AU105" s="485"/>
      <c r="AV105" s="389"/>
      <c r="AW105" s="389"/>
      <c r="AX105" s="389"/>
      <c r="AY105" s="427"/>
      <c r="AZ105" s="389"/>
      <c r="BA105" s="406"/>
      <c r="BB105" s="406"/>
      <c r="BC105" s="406"/>
      <c r="BD105" s="389"/>
      <c r="BE105" s="389"/>
      <c r="BF105" s="389"/>
      <c r="BG105" s="389"/>
      <c r="BH105" s="427"/>
      <c r="BI105" s="389"/>
      <c r="BJ105" s="406"/>
      <c r="BK105" s="406"/>
      <c r="BL105" s="406"/>
      <c r="BM105" s="389"/>
    </row>
    <row r="106" spans="2:66" ht="5.0999999999999996" customHeight="1">
      <c r="B106" s="489"/>
      <c r="F106" s="406"/>
      <c r="G106" s="389"/>
      <c r="H106" s="389"/>
      <c r="I106" s="389"/>
      <c r="J106" s="389"/>
      <c r="K106" s="389"/>
      <c r="L106" s="389"/>
      <c r="M106" s="389"/>
      <c r="N106" s="389"/>
      <c r="O106" s="406"/>
      <c r="P106" s="410"/>
      <c r="Q106" s="410"/>
      <c r="R106" s="410"/>
      <c r="S106" s="410"/>
      <c r="T106" s="410"/>
      <c r="U106" s="389"/>
      <c r="V106" s="389"/>
      <c r="W106" s="389"/>
      <c r="X106" s="406"/>
      <c r="Y106" s="410"/>
      <c r="Z106" s="410"/>
      <c r="AA106" s="410"/>
      <c r="AB106" s="410"/>
      <c r="AC106" s="389"/>
      <c r="AD106" s="389"/>
      <c r="AE106" s="389"/>
      <c r="AF106" s="389"/>
      <c r="AG106" s="406"/>
      <c r="AH106" s="389"/>
      <c r="AI106" s="389"/>
      <c r="AJ106" s="389"/>
      <c r="AK106" s="389"/>
      <c r="AL106" s="416"/>
      <c r="AM106" s="389"/>
      <c r="AN106" s="389"/>
      <c r="AO106" s="389"/>
      <c r="AP106" s="488"/>
      <c r="AQ106" s="371"/>
      <c r="AR106" s="490"/>
      <c r="AS106" s="487"/>
      <c r="AT106" s="485"/>
      <c r="AU106" s="491"/>
      <c r="AV106" s="389"/>
      <c r="AW106" s="389"/>
      <c r="AX106" s="389"/>
      <c r="AY106" s="406"/>
      <c r="AZ106" s="417"/>
      <c r="BA106" s="389"/>
      <c r="BB106" s="389"/>
      <c r="BC106" s="389"/>
      <c r="BD106" s="416"/>
      <c r="BE106" s="389"/>
      <c r="BF106" s="389"/>
      <c r="BG106" s="389"/>
      <c r="BH106" s="406"/>
      <c r="BI106" s="417"/>
      <c r="BJ106" s="389"/>
      <c r="BK106" s="389"/>
      <c r="BL106" s="389"/>
      <c r="BM106" s="416"/>
    </row>
    <row r="107" spans="2:66" ht="5.0999999999999996" customHeight="1">
      <c r="B107" s="489"/>
      <c r="F107" s="406"/>
      <c r="G107" s="389"/>
      <c r="H107" s="389"/>
      <c r="I107" s="389"/>
      <c r="J107" s="389"/>
      <c r="K107" s="389"/>
      <c r="L107" s="389"/>
      <c r="M107" s="389"/>
      <c r="N107" s="389"/>
      <c r="O107" s="406"/>
      <c r="P107" s="410"/>
      <c r="Q107" s="410"/>
      <c r="R107" s="410"/>
      <c r="S107" s="410"/>
      <c r="T107" s="410"/>
      <c r="U107" s="389"/>
      <c r="V107" s="389"/>
      <c r="W107" s="389"/>
      <c r="X107" s="406"/>
      <c r="Y107" s="410"/>
      <c r="Z107" s="410"/>
      <c r="AA107" s="410"/>
      <c r="AB107" s="410"/>
      <c r="AC107" s="389"/>
      <c r="AD107" s="389"/>
      <c r="AE107" s="389"/>
      <c r="AF107" s="389"/>
      <c r="AG107" s="406"/>
      <c r="AH107" s="389"/>
      <c r="AI107" s="389"/>
      <c r="AJ107" s="389"/>
      <c r="AK107" s="389"/>
      <c r="AL107" s="416"/>
      <c r="AM107" s="389"/>
      <c r="AN107" s="389"/>
      <c r="AO107" s="389"/>
      <c r="AP107" s="488"/>
      <c r="AQ107" s="371"/>
      <c r="AR107" s="490"/>
      <c r="AS107" s="487"/>
      <c r="AT107" s="485"/>
      <c r="AU107" s="491"/>
      <c r="AV107" s="389"/>
      <c r="AW107" s="389"/>
      <c r="AX107" s="389"/>
      <c r="AY107" s="406"/>
      <c r="AZ107" s="417"/>
      <c r="BA107" s="389"/>
      <c r="BB107" s="389"/>
      <c r="BC107" s="389"/>
      <c r="BD107" s="416"/>
      <c r="BE107" s="389"/>
      <c r="BF107" s="389"/>
      <c r="BG107" s="389"/>
      <c r="BH107" s="406"/>
      <c r="BI107" s="417"/>
      <c r="BJ107" s="389"/>
      <c r="BK107" s="389"/>
      <c r="BL107" s="389"/>
      <c r="BM107" s="416"/>
    </row>
    <row r="108" spans="2:66" ht="9.9499999999999993" customHeight="1">
      <c r="B108" s="5712">
        <v>17</v>
      </c>
      <c r="F108" s="5630"/>
      <c r="G108" s="386"/>
      <c r="H108" s="387"/>
      <c r="I108" s="387"/>
      <c r="J108" s="387"/>
      <c r="K108" s="388"/>
      <c r="L108" s="389"/>
      <c r="M108" s="389"/>
      <c r="N108" s="389"/>
      <c r="O108" s="5630"/>
      <c r="P108" s="386"/>
      <c r="Q108" s="387"/>
      <c r="R108" s="387"/>
      <c r="S108" s="387"/>
      <c r="T108" s="388"/>
      <c r="U108" s="389"/>
      <c r="V108" s="389"/>
      <c r="W108" s="389"/>
      <c r="X108" s="5630"/>
      <c r="Y108" s="386"/>
      <c r="Z108" s="387"/>
      <c r="AA108" s="387"/>
      <c r="AB108" s="387"/>
      <c r="AC108" s="388"/>
      <c r="AD108" s="389"/>
      <c r="AE108" s="389"/>
      <c r="AF108" s="389"/>
      <c r="AG108" s="5630"/>
      <c r="AH108" s="386"/>
      <c r="AI108" s="387"/>
      <c r="AJ108" s="387"/>
      <c r="AK108" s="387"/>
      <c r="AL108" s="388"/>
      <c r="AM108" s="389"/>
      <c r="AN108" s="389"/>
      <c r="AO108" s="389"/>
      <c r="AP108" s="5630"/>
      <c r="AQ108" s="386"/>
      <c r="AR108" s="387"/>
      <c r="AS108" s="387"/>
      <c r="AT108" s="387"/>
      <c r="AU108" s="388"/>
      <c r="AV108" s="389"/>
      <c r="AW108" s="389"/>
      <c r="AX108" s="389"/>
      <c r="AY108" s="5630"/>
      <c r="AZ108" s="386"/>
      <c r="BA108" s="387"/>
      <c r="BB108" s="387"/>
      <c r="BC108" s="387"/>
      <c r="BD108" s="388"/>
      <c r="BE108" s="389"/>
      <c r="BF108" s="389"/>
      <c r="BG108" s="389"/>
      <c r="BH108" s="5630"/>
      <c r="BI108" s="386"/>
      <c r="BJ108" s="387"/>
      <c r="BK108" s="387"/>
      <c r="BL108" s="387"/>
      <c r="BM108" s="388"/>
    </row>
    <row r="109" spans="2:66" ht="5.0999999999999996" customHeight="1">
      <c r="B109" s="5713"/>
      <c r="C109" s="482"/>
      <c r="D109" s="482"/>
      <c r="E109" s="482"/>
      <c r="F109" s="5631"/>
      <c r="G109" s="391"/>
      <c r="H109" s="392"/>
      <c r="I109" s="392"/>
      <c r="J109" s="392"/>
      <c r="K109" s="398"/>
      <c r="L109" s="389"/>
      <c r="M109" s="389"/>
      <c r="N109" s="389"/>
      <c r="O109" s="5631"/>
      <c r="P109" s="391"/>
      <c r="Q109" s="392"/>
      <c r="R109" s="392"/>
      <c r="S109" s="392"/>
      <c r="T109" s="398"/>
      <c r="U109" s="389"/>
      <c r="V109" s="389"/>
      <c r="W109" s="389"/>
      <c r="X109" s="5631"/>
      <c r="Y109" s="391"/>
      <c r="Z109" s="392"/>
      <c r="AA109" s="392"/>
      <c r="AB109" s="392"/>
      <c r="AC109" s="398"/>
      <c r="AD109" s="389"/>
      <c r="AE109" s="389"/>
      <c r="AF109" s="389"/>
      <c r="AG109" s="5631"/>
      <c r="AH109" s="391"/>
      <c r="AI109" s="392"/>
      <c r="AJ109" s="392"/>
      <c r="AK109" s="392"/>
      <c r="AL109" s="398"/>
      <c r="AM109" s="389"/>
      <c r="AN109" s="389"/>
      <c r="AO109" s="389"/>
      <c r="AP109" s="5631"/>
      <c r="AQ109" s="391"/>
      <c r="AR109" s="392"/>
      <c r="AS109" s="392"/>
      <c r="AT109" s="392"/>
      <c r="AU109" s="398"/>
      <c r="AV109" s="389"/>
      <c r="AW109" s="389"/>
      <c r="AX109" s="389"/>
      <c r="AY109" s="5631"/>
      <c r="AZ109" s="391"/>
      <c r="BA109" s="392"/>
      <c r="BB109" s="392"/>
      <c r="BC109" s="392"/>
      <c r="BD109" s="398"/>
      <c r="BE109" s="389"/>
      <c r="BF109" s="389"/>
      <c r="BG109" s="389"/>
      <c r="BH109" s="5631"/>
      <c r="BI109" s="391"/>
      <c r="BJ109" s="392"/>
      <c r="BK109" s="392"/>
      <c r="BL109" s="392"/>
      <c r="BM109" s="398"/>
      <c r="BN109" s="482"/>
    </row>
    <row r="110" spans="2:66" ht="9.9499999999999993" customHeight="1">
      <c r="B110" s="5714"/>
      <c r="F110" s="5632"/>
      <c r="G110" s="401"/>
      <c r="H110" s="402"/>
      <c r="I110" s="402"/>
      <c r="J110" s="402"/>
      <c r="K110" s="404"/>
      <c r="L110" s="389"/>
      <c r="M110" s="389"/>
      <c r="N110" s="389"/>
      <c r="O110" s="5632"/>
      <c r="P110" s="401"/>
      <c r="Q110" s="402"/>
      <c r="R110" s="402"/>
      <c r="S110" s="402"/>
      <c r="T110" s="404"/>
      <c r="U110" s="389"/>
      <c r="V110" s="389"/>
      <c r="W110" s="389"/>
      <c r="X110" s="5632"/>
      <c r="Y110" s="401"/>
      <c r="Z110" s="402"/>
      <c r="AA110" s="402"/>
      <c r="AB110" s="402"/>
      <c r="AC110" s="404"/>
      <c r="AD110" s="389"/>
      <c r="AE110" s="389"/>
      <c r="AF110" s="389"/>
      <c r="AG110" s="5632"/>
      <c r="AH110" s="401"/>
      <c r="AI110" s="402"/>
      <c r="AJ110" s="402"/>
      <c r="AK110" s="402"/>
      <c r="AL110" s="404"/>
      <c r="AM110" s="389"/>
      <c r="AN110" s="389"/>
      <c r="AO110" s="389"/>
      <c r="AP110" s="5632"/>
      <c r="AQ110" s="401"/>
      <c r="AR110" s="402"/>
      <c r="AS110" s="402"/>
      <c r="AT110" s="402"/>
      <c r="AU110" s="404"/>
      <c r="AV110" s="389"/>
      <c r="AW110" s="389"/>
      <c r="AX110" s="389"/>
      <c r="AY110" s="5632"/>
      <c r="AZ110" s="401"/>
      <c r="BA110" s="402"/>
      <c r="BB110" s="402"/>
      <c r="BC110" s="402"/>
      <c r="BD110" s="404"/>
      <c r="BE110" s="389"/>
      <c r="BF110" s="389"/>
      <c r="BG110" s="389"/>
      <c r="BH110" s="5632"/>
      <c r="BI110" s="401"/>
      <c r="BJ110" s="402"/>
      <c r="BK110" s="402"/>
      <c r="BL110" s="402"/>
      <c r="BM110" s="404"/>
    </row>
    <row r="111" spans="2:66" ht="5.0999999999999996" customHeight="1">
      <c r="B111" s="427"/>
      <c r="F111" s="427"/>
      <c r="G111" s="389"/>
      <c r="H111" s="406"/>
      <c r="I111" s="406"/>
      <c r="J111" s="406"/>
      <c r="K111" s="389"/>
      <c r="L111" s="389"/>
      <c r="M111" s="389"/>
      <c r="N111" s="389"/>
      <c r="O111" s="427"/>
      <c r="P111" s="389"/>
      <c r="Q111" s="406"/>
      <c r="R111" s="406"/>
      <c r="S111" s="406"/>
      <c r="T111" s="389"/>
      <c r="U111" s="389"/>
      <c r="V111" s="389"/>
      <c r="W111" s="389"/>
      <c r="X111" s="427"/>
      <c r="Y111" s="409"/>
      <c r="Z111" s="410"/>
      <c r="AA111" s="410"/>
      <c r="AB111" s="410"/>
      <c r="AC111" s="409"/>
      <c r="AD111" s="389"/>
      <c r="AE111" s="389"/>
      <c r="AF111" s="389"/>
      <c r="AG111" s="427"/>
      <c r="AH111" s="389"/>
      <c r="AI111" s="406"/>
      <c r="AJ111" s="406"/>
      <c r="AK111" s="406"/>
      <c r="AL111" s="389"/>
      <c r="AM111" s="389"/>
      <c r="AN111" s="389"/>
      <c r="AO111" s="389"/>
      <c r="AP111" s="484"/>
      <c r="AQ111" s="485"/>
      <c r="AR111" s="486"/>
      <c r="AS111" s="487"/>
      <c r="AT111" s="488"/>
      <c r="AU111" s="485"/>
      <c r="AV111" s="389"/>
      <c r="AW111" s="389"/>
      <c r="AX111" s="389"/>
      <c r="AY111" s="427"/>
      <c r="AZ111" s="389"/>
      <c r="BA111" s="406"/>
      <c r="BB111" s="406"/>
      <c r="BC111" s="406"/>
      <c r="BD111" s="389"/>
      <c r="BE111" s="389"/>
      <c r="BF111" s="389"/>
      <c r="BG111" s="389"/>
      <c r="BH111" s="427"/>
      <c r="BI111" s="389"/>
      <c r="BJ111" s="406"/>
      <c r="BK111" s="406"/>
      <c r="BL111" s="406"/>
      <c r="BM111" s="389"/>
    </row>
    <row r="112" spans="2:66" ht="5.0999999999999996" customHeight="1">
      <c r="B112" s="489"/>
      <c r="F112" s="406"/>
      <c r="G112" s="389"/>
      <c r="H112" s="389"/>
      <c r="I112" s="389"/>
      <c r="J112" s="389"/>
      <c r="K112" s="389"/>
      <c r="L112" s="389"/>
      <c r="M112" s="389"/>
      <c r="N112" s="389"/>
      <c r="O112" s="406"/>
      <c r="P112" s="410"/>
      <c r="Q112" s="410"/>
      <c r="R112" s="410"/>
      <c r="S112" s="410"/>
      <c r="T112" s="410"/>
      <c r="U112" s="389"/>
      <c r="V112" s="389"/>
      <c r="W112" s="389"/>
      <c r="X112" s="406"/>
      <c r="Y112" s="410"/>
      <c r="Z112" s="410"/>
      <c r="AA112" s="410"/>
      <c r="AB112" s="410"/>
      <c r="AC112" s="389"/>
      <c r="AD112" s="389"/>
      <c r="AE112" s="389"/>
      <c r="AF112" s="389"/>
      <c r="AG112" s="406"/>
      <c r="AH112" s="389"/>
      <c r="AI112" s="389"/>
      <c r="AJ112" s="389"/>
      <c r="AK112" s="389"/>
      <c r="AL112" s="416"/>
      <c r="AM112" s="389"/>
      <c r="AN112" s="389"/>
      <c r="AO112" s="389"/>
      <c r="AP112" s="488"/>
      <c r="AQ112" s="371"/>
      <c r="AR112" s="490"/>
      <c r="AS112" s="487"/>
      <c r="AT112" s="485"/>
      <c r="AU112" s="491"/>
      <c r="AV112" s="389"/>
      <c r="AW112" s="389"/>
      <c r="AX112" s="389"/>
      <c r="AY112" s="406"/>
      <c r="AZ112" s="417"/>
      <c r="BA112" s="389"/>
      <c r="BB112" s="389"/>
      <c r="BC112" s="389"/>
      <c r="BD112" s="416"/>
      <c r="BE112" s="389"/>
      <c r="BF112" s="389"/>
      <c r="BG112" s="389"/>
      <c r="BH112" s="406"/>
      <c r="BI112" s="417"/>
      <c r="BJ112" s="389"/>
      <c r="BK112" s="389"/>
      <c r="BL112" s="389"/>
      <c r="BM112" s="416"/>
    </row>
    <row r="113" spans="2:66" ht="5.0999999999999996" customHeight="1">
      <c r="B113" s="489"/>
      <c r="F113" s="406"/>
      <c r="G113" s="389"/>
      <c r="H113" s="389"/>
      <c r="I113" s="389"/>
      <c r="J113" s="389"/>
      <c r="K113" s="389"/>
      <c r="L113" s="389"/>
      <c r="M113" s="389"/>
      <c r="N113" s="389"/>
      <c r="O113" s="406"/>
      <c r="P113" s="410"/>
      <c r="Q113" s="410"/>
      <c r="R113" s="410"/>
      <c r="S113" s="410"/>
      <c r="T113" s="410"/>
      <c r="U113" s="389"/>
      <c r="V113" s="389"/>
      <c r="W113" s="389"/>
      <c r="X113" s="406"/>
      <c r="Y113" s="410"/>
      <c r="Z113" s="410"/>
      <c r="AA113" s="410"/>
      <c r="AB113" s="410"/>
      <c r="AC113" s="389"/>
      <c r="AD113" s="389"/>
      <c r="AE113" s="389"/>
      <c r="AF113" s="389"/>
      <c r="AG113" s="406"/>
      <c r="AH113" s="389"/>
      <c r="AI113" s="389"/>
      <c r="AJ113" s="389"/>
      <c r="AK113" s="389"/>
      <c r="AL113" s="416"/>
      <c r="AM113" s="389"/>
      <c r="AN113" s="389"/>
      <c r="AO113" s="389"/>
      <c r="AP113" s="488"/>
      <c r="AQ113" s="371"/>
      <c r="AR113" s="490"/>
      <c r="AS113" s="487"/>
      <c r="AT113" s="485"/>
      <c r="AU113" s="491"/>
      <c r="AV113" s="389"/>
      <c r="AW113" s="389"/>
      <c r="AX113" s="389"/>
      <c r="AY113" s="406"/>
      <c r="AZ113" s="417"/>
      <c r="BA113" s="389"/>
      <c r="BB113" s="389"/>
      <c r="BC113" s="389"/>
      <c r="BD113" s="416"/>
      <c r="BE113" s="389"/>
      <c r="BF113" s="389"/>
      <c r="BG113" s="389"/>
      <c r="BH113" s="406"/>
      <c r="BI113" s="417"/>
      <c r="BJ113" s="389"/>
      <c r="BK113" s="389"/>
      <c r="BL113" s="389"/>
      <c r="BM113" s="416"/>
    </row>
    <row r="114" spans="2:66" ht="9.9499999999999993" customHeight="1">
      <c r="B114" s="5712">
        <v>18</v>
      </c>
      <c r="F114" s="5630"/>
      <c r="G114" s="386"/>
      <c r="H114" s="387"/>
      <c r="I114" s="387"/>
      <c r="J114" s="387"/>
      <c r="K114" s="388"/>
      <c r="L114" s="389"/>
      <c r="M114" s="389"/>
      <c r="N114" s="389"/>
      <c r="O114" s="5630"/>
      <c r="P114" s="386"/>
      <c r="Q114" s="387"/>
      <c r="R114" s="387"/>
      <c r="S114" s="387"/>
      <c r="T114" s="388"/>
      <c r="U114" s="389"/>
      <c r="V114" s="389"/>
      <c r="W114" s="389"/>
      <c r="X114" s="5630"/>
      <c r="Y114" s="386"/>
      <c r="Z114" s="387"/>
      <c r="AA114" s="387"/>
      <c r="AB114" s="387"/>
      <c r="AC114" s="388"/>
      <c r="AD114" s="389"/>
      <c r="AE114" s="389"/>
      <c r="AF114" s="389"/>
      <c r="AG114" s="5630"/>
      <c r="AH114" s="386"/>
      <c r="AI114" s="387"/>
      <c r="AJ114" s="387"/>
      <c r="AK114" s="387"/>
      <c r="AL114" s="388"/>
      <c r="AM114" s="389"/>
      <c r="AN114" s="389"/>
      <c r="AO114" s="389"/>
      <c r="AP114" s="5630"/>
      <c r="AQ114" s="386"/>
      <c r="AR114" s="387"/>
      <c r="AS114" s="387"/>
      <c r="AT114" s="387"/>
      <c r="AU114" s="388"/>
      <c r="AV114" s="389"/>
      <c r="AW114" s="389"/>
      <c r="AX114" s="389"/>
      <c r="AY114" s="5630"/>
      <c r="AZ114" s="386"/>
      <c r="BA114" s="387"/>
      <c r="BB114" s="387"/>
      <c r="BC114" s="387"/>
      <c r="BD114" s="388"/>
      <c r="BE114" s="389"/>
      <c r="BF114" s="389"/>
      <c r="BG114" s="389"/>
      <c r="BH114" s="5630"/>
      <c r="BI114" s="386"/>
      <c r="BJ114" s="387"/>
      <c r="BK114" s="387"/>
      <c r="BL114" s="387"/>
      <c r="BM114" s="388"/>
    </row>
    <row r="115" spans="2:66" ht="5.0999999999999996" customHeight="1">
      <c r="B115" s="5713"/>
      <c r="C115" s="482"/>
      <c r="D115" s="482"/>
      <c r="E115" s="482"/>
      <c r="F115" s="5631"/>
      <c r="G115" s="391"/>
      <c r="H115" s="392"/>
      <c r="I115" s="392"/>
      <c r="J115" s="392"/>
      <c r="K115" s="398"/>
      <c r="L115" s="389"/>
      <c r="M115" s="389"/>
      <c r="N115" s="389"/>
      <c r="O115" s="5631"/>
      <c r="P115" s="391"/>
      <c r="Q115" s="392"/>
      <c r="R115" s="392"/>
      <c r="S115" s="392"/>
      <c r="T115" s="398"/>
      <c r="U115" s="389"/>
      <c r="V115" s="389"/>
      <c r="W115" s="389"/>
      <c r="X115" s="5631"/>
      <c r="Y115" s="391"/>
      <c r="Z115" s="392"/>
      <c r="AA115" s="392"/>
      <c r="AB115" s="392"/>
      <c r="AC115" s="398"/>
      <c r="AD115" s="389"/>
      <c r="AE115" s="389"/>
      <c r="AF115" s="389"/>
      <c r="AG115" s="5631"/>
      <c r="AH115" s="391"/>
      <c r="AI115" s="392"/>
      <c r="AJ115" s="392"/>
      <c r="AK115" s="392"/>
      <c r="AL115" s="398"/>
      <c r="AM115" s="389"/>
      <c r="AN115" s="389"/>
      <c r="AO115" s="389"/>
      <c r="AP115" s="5631"/>
      <c r="AQ115" s="391"/>
      <c r="AR115" s="392"/>
      <c r="AS115" s="392"/>
      <c r="AT115" s="392"/>
      <c r="AU115" s="398"/>
      <c r="AV115" s="389"/>
      <c r="AW115" s="389"/>
      <c r="AX115" s="389"/>
      <c r="AY115" s="5631"/>
      <c r="AZ115" s="391"/>
      <c r="BA115" s="392"/>
      <c r="BB115" s="392"/>
      <c r="BC115" s="392"/>
      <c r="BD115" s="398"/>
      <c r="BE115" s="389"/>
      <c r="BF115" s="389"/>
      <c r="BG115" s="389"/>
      <c r="BH115" s="5631"/>
      <c r="BI115" s="391"/>
      <c r="BJ115" s="392"/>
      <c r="BK115" s="392"/>
      <c r="BL115" s="392"/>
      <c r="BM115" s="398"/>
      <c r="BN115" s="482"/>
    </row>
    <row r="116" spans="2:66" ht="9.9499999999999993" customHeight="1">
      <c r="B116" s="5714"/>
      <c r="F116" s="5632"/>
      <c r="G116" s="401"/>
      <c r="H116" s="402"/>
      <c r="I116" s="402"/>
      <c r="J116" s="402"/>
      <c r="K116" s="404"/>
      <c r="L116" s="389"/>
      <c r="M116" s="389"/>
      <c r="N116" s="389"/>
      <c r="O116" s="5632"/>
      <c r="P116" s="401"/>
      <c r="Q116" s="402"/>
      <c r="R116" s="402"/>
      <c r="S116" s="402"/>
      <c r="T116" s="404"/>
      <c r="U116" s="389"/>
      <c r="V116" s="389"/>
      <c r="W116" s="389"/>
      <c r="X116" s="5632"/>
      <c r="Y116" s="401"/>
      <c r="Z116" s="402"/>
      <c r="AA116" s="402"/>
      <c r="AB116" s="402"/>
      <c r="AC116" s="404"/>
      <c r="AD116" s="389"/>
      <c r="AE116" s="389"/>
      <c r="AF116" s="389"/>
      <c r="AG116" s="5632"/>
      <c r="AH116" s="401"/>
      <c r="AI116" s="402"/>
      <c r="AJ116" s="402"/>
      <c r="AK116" s="402"/>
      <c r="AL116" s="404"/>
      <c r="AM116" s="389"/>
      <c r="AN116" s="389"/>
      <c r="AO116" s="389"/>
      <c r="AP116" s="5632"/>
      <c r="AQ116" s="401"/>
      <c r="AR116" s="402"/>
      <c r="AS116" s="402"/>
      <c r="AT116" s="402"/>
      <c r="AU116" s="404"/>
      <c r="AV116" s="389"/>
      <c r="AW116" s="389"/>
      <c r="AX116" s="389"/>
      <c r="AY116" s="5632"/>
      <c r="AZ116" s="401"/>
      <c r="BA116" s="402"/>
      <c r="BB116" s="402"/>
      <c r="BC116" s="402"/>
      <c r="BD116" s="404"/>
      <c r="BE116" s="389"/>
      <c r="BF116" s="389"/>
      <c r="BG116" s="389"/>
      <c r="BH116" s="5632"/>
      <c r="BI116" s="401"/>
      <c r="BJ116" s="402"/>
      <c r="BK116" s="402"/>
      <c r="BL116" s="402"/>
      <c r="BM116" s="404"/>
    </row>
    <row r="117" spans="2:66" ht="5.0999999999999996" customHeight="1">
      <c r="B117" s="427"/>
      <c r="F117" s="427"/>
      <c r="G117" s="389"/>
      <c r="H117" s="406"/>
      <c r="I117" s="406"/>
      <c r="J117" s="406"/>
      <c r="K117" s="389"/>
      <c r="L117" s="389"/>
      <c r="M117" s="389"/>
      <c r="N117" s="389"/>
      <c r="O117" s="427"/>
      <c r="P117" s="389"/>
      <c r="Q117" s="406"/>
      <c r="R117" s="406"/>
      <c r="S117" s="406"/>
      <c r="T117" s="389"/>
      <c r="U117" s="389"/>
      <c r="V117" s="389"/>
      <c r="W117" s="389"/>
      <c r="X117" s="427"/>
      <c r="Y117" s="409"/>
      <c r="Z117" s="410"/>
      <c r="AA117" s="410"/>
      <c r="AB117" s="410"/>
      <c r="AC117" s="409"/>
      <c r="AD117" s="389"/>
      <c r="AE117" s="389"/>
      <c r="AF117" s="389"/>
      <c r="AG117" s="427"/>
      <c r="AH117" s="389"/>
      <c r="AI117" s="406"/>
      <c r="AJ117" s="406"/>
      <c r="AK117" s="406"/>
      <c r="AL117" s="389"/>
      <c r="AM117" s="389"/>
      <c r="AN117" s="389"/>
      <c r="AO117" s="389"/>
      <c r="AP117" s="484"/>
      <c r="AQ117" s="485"/>
      <c r="AR117" s="486"/>
      <c r="AS117" s="487"/>
      <c r="AT117" s="488"/>
      <c r="AU117" s="485"/>
      <c r="AV117" s="389"/>
      <c r="AW117" s="389"/>
      <c r="AX117" s="389"/>
      <c r="AY117" s="427"/>
      <c r="AZ117" s="389"/>
      <c r="BA117" s="406"/>
      <c r="BB117" s="406"/>
      <c r="BC117" s="406"/>
      <c r="BD117" s="389"/>
      <c r="BE117" s="389"/>
      <c r="BF117" s="389"/>
      <c r="BG117" s="389"/>
      <c r="BH117" s="427"/>
      <c r="BI117" s="389"/>
      <c r="BJ117" s="406"/>
      <c r="BK117" s="406"/>
      <c r="BL117" s="406"/>
      <c r="BM117" s="389"/>
    </row>
    <row r="118" spans="2:66" ht="5.0999999999999996" customHeight="1">
      <c r="B118" s="489"/>
      <c r="F118" s="406"/>
      <c r="G118" s="389"/>
      <c r="H118" s="389"/>
      <c r="I118" s="389"/>
      <c r="J118" s="389"/>
      <c r="K118" s="389"/>
      <c r="L118" s="389"/>
      <c r="M118" s="389"/>
      <c r="N118" s="389"/>
      <c r="O118" s="406"/>
      <c r="P118" s="410"/>
      <c r="Q118" s="410"/>
      <c r="R118" s="410"/>
      <c r="S118" s="410"/>
      <c r="T118" s="410"/>
      <c r="U118" s="389"/>
      <c r="V118" s="389"/>
      <c r="W118" s="389"/>
      <c r="X118" s="406"/>
      <c r="Y118" s="410"/>
      <c r="Z118" s="410"/>
      <c r="AA118" s="410"/>
      <c r="AB118" s="410"/>
      <c r="AC118" s="389"/>
      <c r="AD118" s="389"/>
      <c r="AE118" s="389"/>
      <c r="AF118" s="389"/>
      <c r="AG118" s="406"/>
      <c r="AH118" s="389"/>
      <c r="AI118" s="389"/>
      <c r="AJ118" s="389"/>
      <c r="AK118" s="389"/>
      <c r="AL118" s="416"/>
      <c r="AM118" s="389"/>
      <c r="AN118" s="389"/>
      <c r="AO118" s="389"/>
      <c r="AP118" s="488"/>
      <c r="AQ118" s="371"/>
      <c r="AR118" s="490"/>
      <c r="AS118" s="487"/>
      <c r="AT118" s="485"/>
      <c r="AU118" s="491"/>
      <c r="AV118" s="389"/>
      <c r="AW118" s="389"/>
      <c r="AX118" s="389"/>
      <c r="AY118" s="406"/>
      <c r="AZ118" s="417"/>
      <c r="BA118" s="389"/>
      <c r="BB118" s="389"/>
      <c r="BC118" s="389"/>
      <c r="BD118" s="416"/>
      <c r="BE118" s="389"/>
      <c r="BF118" s="389"/>
      <c r="BG118" s="389"/>
      <c r="BH118" s="406"/>
      <c r="BI118" s="417"/>
      <c r="BJ118" s="389"/>
      <c r="BK118" s="389"/>
      <c r="BL118" s="389"/>
      <c r="BM118" s="416"/>
    </row>
    <row r="119" spans="2:66" ht="5.0999999999999996" customHeight="1">
      <c r="B119" s="489"/>
      <c r="F119" s="406"/>
      <c r="G119" s="389"/>
      <c r="H119" s="389"/>
      <c r="I119" s="389"/>
      <c r="J119" s="389"/>
      <c r="K119" s="389"/>
      <c r="L119" s="389"/>
      <c r="M119" s="389"/>
      <c r="N119" s="389"/>
      <c r="O119" s="406"/>
      <c r="P119" s="410"/>
      <c r="Q119" s="410"/>
      <c r="R119" s="410"/>
      <c r="S119" s="410"/>
      <c r="T119" s="410"/>
      <c r="U119" s="389"/>
      <c r="V119" s="389"/>
      <c r="W119" s="389"/>
      <c r="X119" s="406"/>
      <c r="Y119" s="410"/>
      <c r="Z119" s="410"/>
      <c r="AA119" s="410"/>
      <c r="AB119" s="410"/>
      <c r="AC119" s="389"/>
      <c r="AD119" s="389"/>
      <c r="AE119" s="389"/>
      <c r="AF119" s="389"/>
      <c r="AG119" s="406"/>
      <c r="AH119" s="389"/>
      <c r="AI119" s="389"/>
      <c r="AJ119" s="389"/>
      <c r="AK119" s="389"/>
      <c r="AL119" s="416"/>
      <c r="AM119" s="389"/>
      <c r="AN119" s="389"/>
      <c r="AO119" s="389"/>
      <c r="AP119" s="488"/>
      <c r="AQ119" s="371"/>
      <c r="AR119" s="490"/>
      <c r="AS119" s="487"/>
      <c r="AT119" s="485"/>
      <c r="AU119" s="491"/>
      <c r="AV119" s="389"/>
      <c r="AW119" s="389"/>
      <c r="AX119" s="389"/>
      <c r="AY119" s="406"/>
      <c r="AZ119" s="417"/>
      <c r="BA119" s="389"/>
      <c r="BB119" s="389"/>
      <c r="BC119" s="389"/>
      <c r="BD119" s="416"/>
      <c r="BE119" s="389"/>
      <c r="BF119" s="389"/>
      <c r="BG119" s="389"/>
      <c r="BH119" s="406"/>
      <c r="BI119" s="417"/>
      <c r="BJ119" s="389"/>
      <c r="BK119" s="389"/>
      <c r="BL119" s="389"/>
      <c r="BM119" s="416"/>
    </row>
    <row r="120" spans="2:66" ht="9.9499999999999993" customHeight="1">
      <c r="B120" s="5712">
        <v>19</v>
      </c>
      <c r="F120" s="5630"/>
      <c r="G120" s="386"/>
      <c r="H120" s="387"/>
      <c r="I120" s="387"/>
      <c r="J120" s="387"/>
      <c r="K120" s="388"/>
      <c r="L120" s="389"/>
      <c r="M120" s="389"/>
      <c r="N120" s="389"/>
      <c r="O120" s="5630"/>
      <c r="P120" s="386"/>
      <c r="Q120" s="387"/>
      <c r="R120" s="387"/>
      <c r="S120" s="387"/>
      <c r="T120" s="388"/>
      <c r="U120" s="389"/>
      <c r="V120" s="389"/>
      <c r="W120" s="389"/>
      <c r="X120" s="5630"/>
      <c r="Y120" s="386"/>
      <c r="Z120" s="387"/>
      <c r="AA120" s="387"/>
      <c r="AB120" s="387"/>
      <c r="AC120" s="388"/>
      <c r="AD120" s="389"/>
      <c r="AE120" s="389"/>
      <c r="AF120" s="389"/>
      <c r="AG120" s="5630"/>
      <c r="AH120" s="386"/>
      <c r="AI120" s="387"/>
      <c r="AJ120" s="387"/>
      <c r="AK120" s="387"/>
      <c r="AL120" s="388"/>
      <c r="AM120" s="389"/>
      <c r="AN120" s="389"/>
      <c r="AO120" s="389"/>
      <c r="AP120" s="5630"/>
      <c r="AQ120" s="386"/>
      <c r="AR120" s="387"/>
      <c r="AS120" s="387"/>
      <c r="AT120" s="387"/>
      <c r="AU120" s="388"/>
      <c r="AV120" s="389"/>
      <c r="AW120" s="389"/>
      <c r="AX120" s="389"/>
      <c r="AY120" s="5630"/>
      <c r="AZ120" s="386"/>
      <c r="BA120" s="387"/>
      <c r="BB120" s="387"/>
      <c r="BC120" s="387"/>
      <c r="BD120" s="388"/>
      <c r="BE120" s="389"/>
      <c r="BF120" s="389"/>
      <c r="BG120" s="389"/>
      <c r="BH120" s="5630"/>
      <c r="BI120" s="386"/>
      <c r="BJ120" s="387"/>
      <c r="BK120" s="387"/>
      <c r="BL120" s="387"/>
      <c r="BM120" s="388"/>
    </row>
    <row r="121" spans="2:66" ht="5.0999999999999996" customHeight="1">
      <c r="B121" s="5713"/>
      <c r="C121" s="482"/>
      <c r="D121" s="482"/>
      <c r="E121" s="482"/>
      <c r="F121" s="5631"/>
      <c r="G121" s="391"/>
      <c r="H121" s="392"/>
      <c r="I121" s="392"/>
      <c r="J121" s="392"/>
      <c r="K121" s="398"/>
      <c r="L121" s="389"/>
      <c r="M121" s="389"/>
      <c r="N121" s="389"/>
      <c r="O121" s="5631"/>
      <c r="P121" s="391"/>
      <c r="Q121" s="392"/>
      <c r="R121" s="392"/>
      <c r="S121" s="392"/>
      <c r="T121" s="398"/>
      <c r="U121" s="389"/>
      <c r="V121" s="389"/>
      <c r="W121" s="389"/>
      <c r="X121" s="5631"/>
      <c r="Y121" s="391"/>
      <c r="Z121" s="392"/>
      <c r="AA121" s="392"/>
      <c r="AB121" s="392"/>
      <c r="AC121" s="398"/>
      <c r="AD121" s="389"/>
      <c r="AE121" s="389"/>
      <c r="AF121" s="389"/>
      <c r="AG121" s="5631"/>
      <c r="AH121" s="391"/>
      <c r="AI121" s="392"/>
      <c r="AJ121" s="392"/>
      <c r="AK121" s="392"/>
      <c r="AL121" s="398"/>
      <c r="AM121" s="389"/>
      <c r="AN121" s="389"/>
      <c r="AO121" s="389"/>
      <c r="AP121" s="5631"/>
      <c r="AQ121" s="391"/>
      <c r="AR121" s="392"/>
      <c r="AS121" s="392"/>
      <c r="AT121" s="392"/>
      <c r="AU121" s="398"/>
      <c r="AV121" s="389"/>
      <c r="AW121" s="389"/>
      <c r="AX121" s="389"/>
      <c r="AY121" s="5631"/>
      <c r="AZ121" s="391"/>
      <c r="BA121" s="392"/>
      <c r="BB121" s="392"/>
      <c r="BC121" s="392"/>
      <c r="BD121" s="398"/>
      <c r="BE121" s="389"/>
      <c r="BF121" s="389"/>
      <c r="BG121" s="389"/>
      <c r="BH121" s="5631"/>
      <c r="BI121" s="391"/>
      <c r="BJ121" s="392"/>
      <c r="BK121" s="392"/>
      <c r="BL121" s="392"/>
      <c r="BM121" s="398"/>
      <c r="BN121" s="482"/>
    </row>
    <row r="122" spans="2:66" ht="9.9499999999999993" customHeight="1">
      <c r="B122" s="5714"/>
      <c r="F122" s="5632"/>
      <c r="G122" s="401"/>
      <c r="H122" s="402"/>
      <c r="I122" s="402"/>
      <c r="J122" s="402"/>
      <c r="K122" s="404"/>
      <c r="L122" s="389"/>
      <c r="M122" s="389"/>
      <c r="N122" s="389"/>
      <c r="O122" s="5632"/>
      <c r="P122" s="401"/>
      <c r="Q122" s="402"/>
      <c r="R122" s="402"/>
      <c r="S122" s="402"/>
      <c r="T122" s="404"/>
      <c r="U122" s="389"/>
      <c r="V122" s="389"/>
      <c r="W122" s="389"/>
      <c r="X122" s="5632"/>
      <c r="Y122" s="401"/>
      <c r="Z122" s="402"/>
      <c r="AA122" s="402"/>
      <c r="AB122" s="402"/>
      <c r="AC122" s="404"/>
      <c r="AD122" s="389"/>
      <c r="AE122" s="389"/>
      <c r="AF122" s="389"/>
      <c r="AG122" s="5632"/>
      <c r="AH122" s="401"/>
      <c r="AI122" s="402"/>
      <c r="AJ122" s="402"/>
      <c r="AK122" s="402"/>
      <c r="AL122" s="404"/>
      <c r="AM122" s="389"/>
      <c r="AN122" s="389"/>
      <c r="AO122" s="389"/>
      <c r="AP122" s="5632"/>
      <c r="AQ122" s="401"/>
      <c r="AR122" s="402"/>
      <c r="AS122" s="402"/>
      <c r="AT122" s="402"/>
      <c r="AU122" s="404"/>
      <c r="AV122" s="389"/>
      <c r="AW122" s="389"/>
      <c r="AX122" s="389"/>
      <c r="AY122" s="5632"/>
      <c r="AZ122" s="401"/>
      <c r="BA122" s="402"/>
      <c r="BB122" s="402"/>
      <c r="BC122" s="402"/>
      <c r="BD122" s="404"/>
      <c r="BE122" s="389"/>
      <c r="BF122" s="389"/>
      <c r="BG122" s="389"/>
      <c r="BH122" s="5632"/>
      <c r="BI122" s="401"/>
      <c r="BJ122" s="402"/>
      <c r="BK122" s="402"/>
      <c r="BL122" s="402"/>
      <c r="BM122" s="404"/>
    </row>
    <row r="123" spans="2:66" ht="5.0999999999999996" customHeight="1">
      <c r="B123" s="427"/>
      <c r="F123" s="427"/>
      <c r="G123" s="389"/>
      <c r="H123" s="406"/>
      <c r="I123" s="406"/>
      <c r="J123" s="406"/>
      <c r="K123" s="389"/>
      <c r="L123" s="389"/>
      <c r="M123" s="389"/>
      <c r="N123" s="389"/>
      <c r="O123" s="427"/>
      <c r="P123" s="389"/>
      <c r="Q123" s="406"/>
      <c r="R123" s="406"/>
      <c r="S123" s="406"/>
      <c r="T123" s="389"/>
      <c r="U123" s="389"/>
      <c r="V123" s="389"/>
      <c r="W123" s="389"/>
      <c r="X123" s="427"/>
      <c r="Y123" s="409"/>
      <c r="Z123" s="410"/>
      <c r="AA123" s="410"/>
      <c r="AB123" s="410"/>
      <c r="AC123" s="409"/>
      <c r="AD123" s="389"/>
      <c r="AE123" s="389"/>
      <c r="AF123" s="389"/>
      <c r="AG123" s="427"/>
      <c r="AH123" s="389"/>
      <c r="AI123" s="406"/>
      <c r="AJ123" s="406"/>
      <c r="AK123" s="406"/>
      <c r="AL123" s="389"/>
      <c r="AM123" s="389"/>
      <c r="AN123" s="389"/>
      <c r="AO123" s="389"/>
      <c r="AP123" s="484"/>
      <c r="AQ123" s="485"/>
      <c r="AR123" s="486"/>
      <c r="AS123" s="487"/>
      <c r="AT123" s="488"/>
      <c r="AU123" s="485"/>
      <c r="AV123" s="389"/>
      <c r="AW123" s="389"/>
      <c r="AX123" s="389"/>
      <c r="AY123" s="427"/>
      <c r="AZ123" s="389"/>
      <c r="BA123" s="406"/>
      <c r="BB123" s="406"/>
      <c r="BC123" s="406"/>
      <c r="BD123" s="389"/>
      <c r="BE123" s="389"/>
      <c r="BF123" s="389"/>
      <c r="BG123" s="389"/>
      <c r="BH123" s="427"/>
      <c r="BI123" s="389"/>
      <c r="BJ123" s="406"/>
      <c r="BK123" s="406"/>
      <c r="BL123" s="406"/>
      <c r="BM123" s="389"/>
    </row>
    <row r="124" spans="2:66" ht="5.0999999999999996" customHeight="1">
      <c r="B124" s="489"/>
      <c r="F124" s="406"/>
      <c r="G124" s="389"/>
      <c r="H124" s="389"/>
      <c r="I124" s="389"/>
      <c r="J124" s="389"/>
      <c r="K124" s="389"/>
      <c r="L124" s="389"/>
      <c r="M124" s="389"/>
      <c r="N124" s="389"/>
      <c r="O124" s="406"/>
      <c r="P124" s="410"/>
      <c r="Q124" s="410"/>
      <c r="R124" s="410"/>
      <c r="S124" s="410"/>
      <c r="T124" s="410"/>
      <c r="U124" s="389"/>
      <c r="V124" s="389"/>
      <c r="W124" s="389"/>
      <c r="X124" s="406"/>
      <c r="Y124" s="410"/>
      <c r="Z124" s="410"/>
      <c r="AA124" s="410"/>
      <c r="AB124" s="410"/>
      <c r="AC124" s="389"/>
      <c r="AD124" s="389"/>
      <c r="AE124" s="389"/>
      <c r="AF124" s="389"/>
      <c r="AG124" s="406"/>
      <c r="AH124" s="389"/>
      <c r="AI124" s="389"/>
      <c r="AJ124" s="389"/>
      <c r="AK124" s="389"/>
      <c r="AL124" s="416"/>
      <c r="AM124" s="389"/>
      <c r="AN124" s="389"/>
      <c r="AO124" s="389"/>
      <c r="AP124" s="488"/>
      <c r="AQ124" s="371"/>
      <c r="AR124" s="490"/>
      <c r="AS124" s="487"/>
      <c r="AT124" s="485"/>
      <c r="AU124" s="491"/>
      <c r="AV124" s="389"/>
      <c r="AW124" s="389"/>
      <c r="AX124" s="389"/>
      <c r="AY124" s="406"/>
      <c r="AZ124" s="417"/>
      <c r="BA124" s="389"/>
      <c r="BB124" s="389"/>
      <c r="BC124" s="389"/>
      <c r="BD124" s="416"/>
      <c r="BE124" s="389"/>
      <c r="BF124" s="389"/>
      <c r="BG124" s="389"/>
      <c r="BH124" s="406"/>
      <c r="BI124" s="417"/>
      <c r="BJ124" s="389"/>
      <c r="BK124" s="389"/>
      <c r="BL124" s="389"/>
      <c r="BM124" s="416"/>
    </row>
    <row r="125" spans="2:66" ht="5.0999999999999996" customHeight="1">
      <c r="B125" s="489"/>
      <c r="F125" s="406"/>
      <c r="G125" s="389"/>
      <c r="H125" s="389"/>
      <c r="I125" s="389"/>
      <c r="J125" s="389"/>
      <c r="K125" s="389"/>
      <c r="L125" s="389"/>
      <c r="M125" s="389"/>
      <c r="N125" s="389"/>
      <c r="O125" s="406"/>
      <c r="P125" s="410"/>
      <c r="Q125" s="410"/>
      <c r="R125" s="410"/>
      <c r="S125" s="410"/>
      <c r="T125" s="410"/>
      <c r="U125" s="389"/>
      <c r="V125" s="389"/>
      <c r="W125" s="389"/>
      <c r="X125" s="406"/>
      <c r="Y125" s="410"/>
      <c r="Z125" s="410"/>
      <c r="AA125" s="410"/>
      <c r="AB125" s="410"/>
      <c r="AC125" s="389"/>
      <c r="AD125" s="389"/>
      <c r="AE125" s="389"/>
      <c r="AF125" s="389"/>
      <c r="AG125" s="406"/>
      <c r="AH125" s="389"/>
      <c r="AI125" s="389"/>
      <c r="AJ125" s="389"/>
      <c r="AK125" s="389"/>
      <c r="AL125" s="416"/>
      <c r="AM125" s="389"/>
      <c r="AN125" s="389"/>
      <c r="AO125" s="389"/>
      <c r="AP125" s="488"/>
      <c r="AQ125" s="371"/>
      <c r="AR125" s="490"/>
      <c r="AS125" s="487"/>
      <c r="AT125" s="485"/>
      <c r="AU125" s="491"/>
      <c r="AV125" s="389"/>
      <c r="AW125" s="389"/>
      <c r="AX125" s="389"/>
      <c r="AY125" s="406"/>
      <c r="AZ125" s="417"/>
      <c r="BA125" s="389"/>
      <c r="BB125" s="389"/>
      <c r="BC125" s="389"/>
      <c r="BD125" s="416"/>
      <c r="BE125" s="389"/>
      <c r="BF125" s="389"/>
      <c r="BG125" s="389"/>
      <c r="BH125" s="406"/>
      <c r="BI125" s="417"/>
      <c r="BJ125" s="389"/>
      <c r="BK125" s="389"/>
      <c r="BL125" s="389"/>
      <c r="BM125" s="416"/>
    </row>
    <row r="126" spans="2:66" ht="9.9499999999999993" customHeight="1">
      <c r="B126" s="5712">
        <v>20</v>
      </c>
      <c r="F126" s="5630"/>
      <c r="G126" s="386"/>
      <c r="H126" s="387"/>
      <c r="I126" s="387"/>
      <c r="J126" s="387"/>
      <c r="K126" s="388"/>
      <c r="L126" s="389"/>
      <c r="M126" s="389"/>
      <c r="N126" s="389"/>
      <c r="O126" s="5630"/>
      <c r="P126" s="386"/>
      <c r="Q126" s="387"/>
      <c r="R126" s="387"/>
      <c r="S126" s="387"/>
      <c r="T126" s="388"/>
      <c r="U126" s="389"/>
      <c r="V126" s="389"/>
      <c r="W126" s="389"/>
      <c r="X126" s="5630"/>
      <c r="Y126" s="386"/>
      <c r="Z126" s="387"/>
      <c r="AA126" s="387"/>
      <c r="AB126" s="387"/>
      <c r="AC126" s="388"/>
      <c r="AD126" s="389"/>
      <c r="AE126" s="389"/>
      <c r="AF126" s="389"/>
      <c r="AG126" s="5630"/>
      <c r="AH126" s="386"/>
      <c r="AI126" s="387"/>
      <c r="AJ126" s="387"/>
      <c r="AK126" s="387"/>
      <c r="AL126" s="388"/>
      <c r="AM126" s="389"/>
      <c r="AN126" s="389"/>
      <c r="AO126" s="389"/>
      <c r="AP126" s="5630"/>
      <c r="AQ126" s="386"/>
      <c r="AR126" s="387"/>
      <c r="AS126" s="387"/>
      <c r="AT126" s="387"/>
      <c r="AU126" s="388"/>
      <c r="AV126" s="389"/>
      <c r="AW126" s="389"/>
      <c r="AX126" s="389"/>
      <c r="AY126" s="5630"/>
      <c r="AZ126" s="386"/>
      <c r="BA126" s="387"/>
      <c r="BB126" s="387"/>
      <c r="BC126" s="387"/>
      <c r="BD126" s="388"/>
      <c r="BE126" s="389"/>
      <c r="BF126" s="389"/>
      <c r="BG126" s="389"/>
      <c r="BH126" s="5630"/>
      <c r="BI126" s="386"/>
      <c r="BJ126" s="387"/>
      <c r="BK126" s="387"/>
      <c r="BL126" s="387"/>
      <c r="BM126" s="388"/>
    </row>
    <row r="127" spans="2:66" ht="5.0999999999999996" customHeight="1">
      <c r="B127" s="5713"/>
      <c r="C127" s="482"/>
      <c r="D127" s="482"/>
      <c r="E127" s="482"/>
      <c r="F127" s="5631"/>
      <c r="G127" s="391"/>
      <c r="H127" s="392"/>
      <c r="I127" s="392"/>
      <c r="J127" s="392"/>
      <c r="K127" s="398"/>
      <c r="L127" s="389"/>
      <c r="M127" s="389"/>
      <c r="N127" s="389"/>
      <c r="O127" s="5631"/>
      <c r="P127" s="391"/>
      <c r="Q127" s="392"/>
      <c r="R127" s="392"/>
      <c r="S127" s="392"/>
      <c r="T127" s="398"/>
      <c r="U127" s="389"/>
      <c r="V127" s="389"/>
      <c r="W127" s="389"/>
      <c r="X127" s="5631"/>
      <c r="Y127" s="391"/>
      <c r="Z127" s="392"/>
      <c r="AA127" s="392"/>
      <c r="AB127" s="392"/>
      <c r="AC127" s="398"/>
      <c r="AD127" s="389"/>
      <c r="AE127" s="389"/>
      <c r="AF127" s="389"/>
      <c r="AG127" s="5631"/>
      <c r="AH127" s="391"/>
      <c r="AI127" s="392"/>
      <c r="AJ127" s="392"/>
      <c r="AK127" s="392"/>
      <c r="AL127" s="398"/>
      <c r="AM127" s="389"/>
      <c r="AN127" s="389"/>
      <c r="AO127" s="389"/>
      <c r="AP127" s="5631"/>
      <c r="AQ127" s="391"/>
      <c r="AR127" s="392"/>
      <c r="AS127" s="392"/>
      <c r="AT127" s="392"/>
      <c r="AU127" s="398"/>
      <c r="AV127" s="389"/>
      <c r="AW127" s="389"/>
      <c r="AX127" s="389"/>
      <c r="AY127" s="5631"/>
      <c r="AZ127" s="391"/>
      <c r="BA127" s="392"/>
      <c r="BB127" s="392"/>
      <c r="BC127" s="392"/>
      <c r="BD127" s="398"/>
      <c r="BE127" s="389"/>
      <c r="BF127" s="389"/>
      <c r="BG127" s="389"/>
      <c r="BH127" s="5631"/>
      <c r="BI127" s="391"/>
      <c r="BJ127" s="392"/>
      <c r="BK127" s="392"/>
      <c r="BL127" s="392"/>
      <c r="BM127" s="398"/>
      <c r="BN127" s="482"/>
    </row>
    <row r="128" spans="2:66" ht="9.9499999999999993" customHeight="1">
      <c r="B128" s="5714"/>
      <c r="F128" s="5632"/>
      <c r="G128" s="401"/>
      <c r="H128" s="402"/>
      <c r="I128" s="402"/>
      <c r="J128" s="402"/>
      <c r="K128" s="404"/>
      <c r="L128" s="389"/>
      <c r="M128" s="389"/>
      <c r="N128" s="389"/>
      <c r="O128" s="5632"/>
      <c r="P128" s="401"/>
      <c r="Q128" s="402"/>
      <c r="R128" s="402"/>
      <c r="S128" s="402"/>
      <c r="T128" s="404"/>
      <c r="U128" s="389"/>
      <c r="V128" s="389"/>
      <c r="W128" s="389"/>
      <c r="X128" s="5632"/>
      <c r="Y128" s="401"/>
      <c r="Z128" s="402"/>
      <c r="AA128" s="402"/>
      <c r="AB128" s="402"/>
      <c r="AC128" s="404"/>
      <c r="AD128" s="389"/>
      <c r="AE128" s="389"/>
      <c r="AF128" s="389"/>
      <c r="AG128" s="5632"/>
      <c r="AH128" s="401"/>
      <c r="AI128" s="402"/>
      <c r="AJ128" s="402"/>
      <c r="AK128" s="402"/>
      <c r="AL128" s="404"/>
      <c r="AM128" s="389"/>
      <c r="AN128" s="389"/>
      <c r="AO128" s="389"/>
      <c r="AP128" s="5632"/>
      <c r="AQ128" s="401"/>
      <c r="AR128" s="402"/>
      <c r="AS128" s="402"/>
      <c r="AT128" s="402"/>
      <c r="AU128" s="404"/>
      <c r="AV128" s="389"/>
      <c r="AW128" s="389"/>
      <c r="AX128" s="389"/>
      <c r="AY128" s="5632"/>
      <c r="AZ128" s="401"/>
      <c r="BA128" s="402"/>
      <c r="BB128" s="402"/>
      <c r="BC128" s="402"/>
      <c r="BD128" s="404"/>
      <c r="BE128" s="389"/>
      <c r="BF128" s="389"/>
      <c r="BG128" s="389"/>
      <c r="BH128" s="5632"/>
      <c r="BI128" s="401"/>
      <c r="BJ128" s="402"/>
      <c r="BK128" s="402"/>
      <c r="BL128" s="402"/>
      <c r="BM128" s="404"/>
    </row>
    <row r="129" spans="2:66" ht="5.0999999999999996" customHeight="1">
      <c r="B129" s="427"/>
      <c r="F129" s="427"/>
      <c r="G129" s="389"/>
      <c r="H129" s="406"/>
      <c r="I129" s="406"/>
      <c r="J129" s="406"/>
      <c r="K129" s="389"/>
      <c r="L129" s="389"/>
      <c r="M129" s="389"/>
      <c r="N129" s="389"/>
      <c r="O129" s="427"/>
      <c r="P129" s="389"/>
      <c r="Q129" s="406"/>
      <c r="R129" s="406"/>
      <c r="S129" s="406"/>
      <c r="T129" s="389"/>
      <c r="U129" s="389"/>
      <c r="V129" s="389"/>
      <c r="W129" s="389"/>
      <c r="X129" s="427"/>
      <c r="Y129" s="409"/>
      <c r="Z129" s="410"/>
      <c r="AA129" s="410"/>
      <c r="AB129" s="410"/>
      <c r="AC129" s="409"/>
      <c r="AD129" s="389"/>
      <c r="AE129" s="389"/>
      <c r="AF129" s="389"/>
      <c r="AG129" s="427"/>
      <c r="AH129" s="389"/>
      <c r="AI129" s="406"/>
      <c r="AJ129" s="406"/>
      <c r="AK129" s="406"/>
      <c r="AL129" s="389"/>
      <c r="AM129" s="389"/>
      <c r="AN129" s="389"/>
      <c r="AO129" s="389"/>
      <c r="AP129" s="484"/>
      <c r="AQ129" s="485"/>
      <c r="AR129" s="486"/>
      <c r="AS129" s="487"/>
      <c r="AT129" s="488"/>
      <c r="AU129" s="485"/>
      <c r="AV129" s="389"/>
      <c r="AW129" s="389"/>
      <c r="AX129" s="389"/>
      <c r="AY129" s="427"/>
      <c r="AZ129" s="389"/>
      <c r="BA129" s="406"/>
      <c r="BB129" s="406"/>
      <c r="BC129" s="406"/>
      <c r="BD129" s="389"/>
      <c r="BE129" s="389"/>
      <c r="BF129" s="389"/>
      <c r="BG129" s="389"/>
      <c r="BH129" s="427"/>
      <c r="BI129" s="389"/>
      <c r="BJ129" s="406"/>
      <c r="BK129" s="406"/>
      <c r="BL129" s="406"/>
      <c r="BM129" s="389"/>
    </row>
    <row r="130" spans="2:66" ht="5.0999999999999996" customHeight="1">
      <c r="B130" s="489"/>
      <c r="F130" s="406"/>
      <c r="G130" s="389"/>
      <c r="H130" s="389"/>
      <c r="I130" s="389"/>
      <c r="J130" s="389"/>
      <c r="K130" s="389"/>
      <c r="L130" s="389"/>
      <c r="M130" s="389"/>
      <c r="N130" s="389"/>
      <c r="O130" s="406"/>
      <c r="P130" s="410"/>
      <c r="Q130" s="410"/>
      <c r="R130" s="410"/>
      <c r="S130" s="410"/>
      <c r="T130" s="410"/>
      <c r="U130" s="389"/>
      <c r="V130" s="389"/>
      <c r="W130" s="389"/>
      <c r="X130" s="406"/>
      <c r="Y130" s="410"/>
      <c r="Z130" s="410"/>
      <c r="AA130" s="410"/>
      <c r="AB130" s="410"/>
      <c r="AC130" s="389"/>
      <c r="AD130" s="389"/>
      <c r="AE130" s="389"/>
      <c r="AF130" s="389"/>
      <c r="AG130" s="406"/>
      <c r="AH130" s="389"/>
      <c r="AI130" s="389"/>
      <c r="AJ130" s="389"/>
      <c r="AK130" s="389"/>
      <c r="AL130" s="416"/>
      <c r="AM130" s="389"/>
      <c r="AN130" s="389"/>
      <c r="AO130" s="389"/>
      <c r="AP130" s="488"/>
      <c r="AQ130" s="371"/>
      <c r="AR130" s="490"/>
      <c r="AS130" s="487"/>
      <c r="AT130" s="485"/>
      <c r="AU130" s="491"/>
      <c r="AV130" s="389"/>
      <c r="AW130" s="389"/>
      <c r="AX130" s="389"/>
      <c r="AY130" s="406"/>
      <c r="AZ130" s="417"/>
      <c r="BA130" s="389"/>
      <c r="BB130" s="389"/>
      <c r="BC130" s="389"/>
      <c r="BD130" s="416"/>
      <c r="BE130" s="389"/>
      <c r="BF130" s="389"/>
      <c r="BG130" s="389"/>
      <c r="BH130" s="406"/>
      <c r="BI130" s="417"/>
      <c r="BJ130" s="389"/>
      <c r="BK130" s="389"/>
      <c r="BL130" s="389"/>
      <c r="BM130" s="416"/>
    </row>
    <row r="131" spans="2:66" ht="5.0999999999999996" customHeight="1">
      <c r="B131" s="489"/>
      <c r="F131" s="406"/>
      <c r="G131" s="389"/>
      <c r="H131" s="389"/>
      <c r="I131" s="389"/>
      <c r="J131" s="389"/>
      <c r="K131" s="389"/>
      <c r="L131" s="389"/>
      <c r="M131" s="389"/>
      <c r="N131" s="389"/>
      <c r="O131" s="406"/>
      <c r="P131" s="410"/>
      <c r="Q131" s="410"/>
      <c r="R131" s="410"/>
      <c r="S131" s="410"/>
      <c r="T131" s="410"/>
      <c r="U131" s="389"/>
      <c r="V131" s="389"/>
      <c r="W131" s="389"/>
      <c r="X131" s="406"/>
      <c r="Y131" s="410"/>
      <c r="Z131" s="410"/>
      <c r="AA131" s="410"/>
      <c r="AB131" s="410"/>
      <c r="AC131" s="389"/>
      <c r="AD131" s="389"/>
      <c r="AE131" s="389"/>
      <c r="AF131" s="389"/>
      <c r="AG131" s="406"/>
      <c r="AH131" s="389"/>
      <c r="AI131" s="389"/>
      <c r="AJ131" s="389"/>
      <c r="AK131" s="389"/>
      <c r="AL131" s="416"/>
      <c r="AM131" s="389"/>
      <c r="AN131" s="389"/>
      <c r="AO131" s="389"/>
      <c r="AP131" s="488"/>
      <c r="AQ131" s="371"/>
      <c r="AR131" s="490"/>
      <c r="AS131" s="487"/>
      <c r="AT131" s="485"/>
      <c r="AU131" s="491"/>
      <c r="AV131" s="389"/>
      <c r="AW131" s="389"/>
      <c r="AX131" s="389"/>
      <c r="AY131" s="406"/>
      <c r="AZ131" s="417"/>
      <c r="BA131" s="389"/>
      <c r="BB131" s="389"/>
      <c r="BC131" s="389"/>
      <c r="BD131" s="416"/>
      <c r="BE131" s="389"/>
      <c r="BF131" s="389"/>
      <c r="BG131" s="389"/>
      <c r="BH131" s="406"/>
      <c r="BI131" s="417"/>
      <c r="BJ131" s="389"/>
      <c r="BK131" s="389"/>
      <c r="BL131" s="389"/>
      <c r="BM131" s="416"/>
    </row>
    <row r="132" spans="2:66" ht="9.9499999999999993" customHeight="1">
      <c r="B132" s="5712">
        <v>21</v>
      </c>
      <c r="F132" s="5630"/>
      <c r="G132" s="386"/>
      <c r="H132" s="387"/>
      <c r="I132" s="387"/>
      <c r="J132" s="387"/>
      <c r="K132" s="388"/>
      <c r="L132" s="389"/>
      <c r="M132" s="389"/>
      <c r="N132" s="389"/>
      <c r="O132" s="5630"/>
      <c r="P132" s="386"/>
      <c r="Q132" s="387"/>
      <c r="R132" s="387"/>
      <c r="S132" s="387"/>
      <c r="T132" s="388"/>
      <c r="U132" s="389"/>
      <c r="V132" s="389"/>
      <c r="W132" s="389"/>
      <c r="X132" s="5630"/>
      <c r="Y132" s="386"/>
      <c r="Z132" s="387"/>
      <c r="AA132" s="387"/>
      <c r="AB132" s="387"/>
      <c r="AC132" s="388"/>
      <c r="AD132" s="389"/>
      <c r="AE132" s="389"/>
      <c r="AF132" s="389"/>
      <c r="AG132" s="5630"/>
      <c r="AH132" s="386"/>
      <c r="AI132" s="387"/>
      <c r="AJ132" s="387"/>
      <c r="AK132" s="387"/>
      <c r="AL132" s="388"/>
      <c r="AM132" s="389"/>
      <c r="AN132" s="389"/>
      <c r="AO132" s="389"/>
      <c r="AP132" s="5630"/>
      <c r="AQ132" s="386"/>
      <c r="AR132" s="387"/>
      <c r="AS132" s="387"/>
      <c r="AT132" s="387"/>
      <c r="AU132" s="388"/>
      <c r="AV132" s="389"/>
      <c r="AW132" s="389"/>
      <c r="AX132" s="389"/>
      <c r="AY132" s="5630"/>
      <c r="AZ132" s="386"/>
      <c r="BA132" s="387"/>
      <c r="BB132" s="387"/>
      <c r="BC132" s="387"/>
      <c r="BD132" s="388"/>
      <c r="BE132" s="389"/>
      <c r="BF132" s="389"/>
      <c r="BG132" s="389"/>
      <c r="BH132" s="5630"/>
      <c r="BI132" s="386"/>
      <c r="BJ132" s="387"/>
      <c r="BK132" s="387"/>
      <c r="BL132" s="387"/>
      <c r="BM132" s="388"/>
    </row>
    <row r="133" spans="2:66" ht="5.0999999999999996" customHeight="1">
      <c r="B133" s="5713"/>
      <c r="C133" s="482"/>
      <c r="D133" s="482"/>
      <c r="E133" s="482"/>
      <c r="F133" s="5631"/>
      <c r="G133" s="391"/>
      <c r="H133" s="392"/>
      <c r="I133" s="392"/>
      <c r="J133" s="392"/>
      <c r="K133" s="398"/>
      <c r="L133" s="389"/>
      <c r="M133" s="389"/>
      <c r="N133" s="389"/>
      <c r="O133" s="5631"/>
      <c r="P133" s="391"/>
      <c r="Q133" s="392"/>
      <c r="R133" s="392"/>
      <c r="S133" s="392"/>
      <c r="T133" s="398"/>
      <c r="U133" s="389"/>
      <c r="V133" s="389"/>
      <c r="W133" s="389"/>
      <c r="X133" s="5631"/>
      <c r="Y133" s="391"/>
      <c r="Z133" s="392"/>
      <c r="AA133" s="392"/>
      <c r="AB133" s="392"/>
      <c r="AC133" s="398"/>
      <c r="AD133" s="389"/>
      <c r="AE133" s="389"/>
      <c r="AF133" s="389"/>
      <c r="AG133" s="5631"/>
      <c r="AH133" s="391"/>
      <c r="AI133" s="392"/>
      <c r="AJ133" s="392"/>
      <c r="AK133" s="392"/>
      <c r="AL133" s="398"/>
      <c r="AM133" s="389"/>
      <c r="AN133" s="389"/>
      <c r="AO133" s="389"/>
      <c r="AP133" s="5631"/>
      <c r="AQ133" s="391"/>
      <c r="AR133" s="392"/>
      <c r="AS133" s="392"/>
      <c r="AT133" s="392"/>
      <c r="AU133" s="398"/>
      <c r="AV133" s="389"/>
      <c r="AW133" s="389"/>
      <c r="AX133" s="389"/>
      <c r="AY133" s="5631"/>
      <c r="AZ133" s="391"/>
      <c r="BA133" s="392"/>
      <c r="BB133" s="392"/>
      <c r="BC133" s="392"/>
      <c r="BD133" s="398"/>
      <c r="BE133" s="389"/>
      <c r="BF133" s="389"/>
      <c r="BG133" s="389"/>
      <c r="BH133" s="5631"/>
      <c r="BI133" s="391"/>
      <c r="BJ133" s="392"/>
      <c r="BK133" s="392"/>
      <c r="BL133" s="392"/>
      <c r="BM133" s="398"/>
      <c r="BN133" s="482"/>
    </row>
    <row r="134" spans="2:66" ht="9.9499999999999993" customHeight="1">
      <c r="B134" s="5714"/>
      <c r="F134" s="5632"/>
      <c r="G134" s="401"/>
      <c r="H134" s="402"/>
      <c r="I134" s="402"/>
      <c r="J134" s="402"/>
      <c r="K134" s="404"/>
      <c r="L134" s="389"/>
      <c r="M134" s="389"/>
      <c r="N134" s="389"/>
      <c r="O134" s="5632"/>
      <c r="P134" s="401"/>
      <c r="Q134" s="402"/>
      <c r="R134" s="402"/>
      <c r="S134" s="402"/>
      <c r="T134" s="404"/>
      <c r="U134" s="389"/>
      <c r="V134" s="389"/>
      <c r="W134" s="389"/>
      <c r="X134" s="5632"/>
      <c r="Y134" s="401"/>
      <c r="Z134" s="402"/>
      <c r="AA134" s="402"/>
      <c r="AB134" s="402"/>
      <c r="AC134" s="404"/>
      <c r="AD134" s="389"/>
      <c r="AE134" s="389"/>
      <c r="AF134" s="389"/>
      <c r="AG134" s="5632"/>
      <c r="AH134" s="401"/>
      <c r="AI134" s="402"/>
      <c r="AJ134" s="402"/>
      <c r="AK134" s="402"/>
      <c r="AL134" s="404"/>
      <c r="AM134" s="389"/>
      <c r="AN134" s="389"/>
      <c r="AO134" s="389"/>
      <c r="AP134" s="5632"/>
      <c r="AQ134" s="401"/>
      <c r="AR134" s="402"/>
      <c r="AS134" s="402"/>
      <c r="AT134" s="402"/>
      <c r="AU134" s="404"/>
      <c r="AV134" s="389"/>
      <c r="AW134" s="389"/>
      <c r="AX134" s="389"/>
      <c r="AY134" s="5632"/>
      <c r="AZ134" s="401"/>
      <c r="BA134" s="402"/>
      <c r="BB134" s="402"/>
      <c r="BC134" s="402"/>
      <c r="BD134" s="404"/>
      <c r="BE134" s="389"/>
      <c r="BF134" s="389"/>
      <c r="BG134" s="389"/>
      <c r="BH134" s="5632"/>
      <c r="BI134" s="401"/>
      <c r="BJ134" s="402"/>
      <c r="BK134" s="402"/>
      <c r="BL134" s="402"/>
      <c r="BM134" s="404"/>
    </row>
    <row r="135" spans="2:66" ht="5.0999999999999996" customHeight="1">
      <c r="B135" s="427"/>
      <c r="F135" s="427"/>
      <c r="G135" s="389"/>
      <c r="H135" s="406"/>
      <c r="I135" s="406"/>
      <c r="J135" s="406"/>
      <c r="K135" s="389"/>
      <c r="L135" s="389"/>
      <c r="M135" s="389"/>
      <c r="N135" s="389"/>
      <c r="O135" s="427"/>
      <c r="P135" s="389"/>
      <c r="Q135" s="406"/>
      <c r="R135" s="406"/>
      <c r="S135" s="406"/>
      <c r="T135" s="389"/>
      <c r="U135" s="389"/>
      <c r="V135" s="389"/>
      <c r="W135" s="389"/>
      <c r="X135" s="427"/>
      <c r="Y135" s="409"/>
      <c r="Z135" s="410"/>
      <c r="AA135" s="410"/>
      <c r="AB135" s="410"/>
      <c r="AC135" s="409"/>
      <c r="AD135" s="389"/>
      <c r="AE135" s="389"/>
      <c r="AF135" s="389"/>
      <c r="AG135" s="427"/>
      <c r="AH135" s="389"/>
      <c r="AI135" s="406"/>
      <c r="AJ135" s="406"/>
      <c r="AK135" s="406"/>
      <c r="AL135" s="389"/>
      <c r="AM135" s="389"/>
      <c r="AN135" s="389"/>
      <c r="AO135" s="389"/>
      <c r="AP135" s="484"/>
      <c r="AQ135" s="485"/>
      <c r="AR135" s="486"/>
      <c r="AS135" s="487"/>
      <c r="AT135" s="488"/>
      <c r="AU135" s="485"/>
      <c r="AV135" s="389"/>
      <c r="AW135" s="389"/>
      <c r="AX135" s="389"/>
      <c r="AY135" s="427"/>
      <c r="AZ135" s="389"/>
      <c r="BA135" s="406"/>
      <c r="BB135" s="406"/>
      <c r="BC135" s="406"/>
      <c r="BD135" s="389"/>
      <c r="BE135" s="389"/>
      <c r="BF135" s="389"/>
      <c r="BG135" s="389"/>
      <c r="BH135" s="427"/>
      <c r="BI135" s="389"/>
      <c r="BJ135" s="406"/>
      <c r="BK135" s="406"/>
      <c r="BL135" s="406"/>
      <c r="BM135" s="389"/>
    </row>
    <row r="136" spans="2:66" ht="5.0999999999999996" customHeight="1">
      <c r="B136" s="489"/>
      <c r="F136" s="406"/>
      <c r="G136" s="389"/>
      <c r="H136" s="389"/>
      <c r="I136" s="389"/>
      <c r="J136" s="389"/>
      <c r="K136" s="389"/>
      <c r="L136" s="389"/>
      <c r="M136" s="389"/>
      <c r="N136" s="389"/>
      <c r="O136" s="406"/>
      <c r="P136" s="410"/>
      <c r="Q136" s="410"/>
      <c r="R136" s="410"/>
      <c r="S136" s="410"/>
      <c r="T136" s="410"/>
      <c r="U136" s="389"/>
      <c r="V136" s="389"/>
      <c r="W136" s="389"/>
      <c r="X136" s="406"/>
      <c r="Y136" s="410"/>
      <c r="Z136" s="410"/>
      <c r="AA136" s="410"/>
      <c r="AB136" s="410"/>
      <c r="AC136" s="389"/>
      <c r="AD136" s="389"/>
      <c r="AE136" s="389"/>
      <c r="AF136" s="389"/>
      <c r="AG136" s="406"/>
      <c r="AH136" s="389"/>
      <c r="AI136" s="389"/>
      <c r="AJ136" s="389"/>
      <c r="AK136" s="389"/>
      <c r="AL136" s="416"/>
      <c r="AM136" s="389"/>
      <c r="AN136" s="389"/>
      <c r="AO136" s="389"/>
      <c r="AP136" s="488"/>
      <c r="AQ136" s="371"/>
      <c r="AR136" s="490"/>
      <c r="AS136" s="487"/>
      <c r="AT136" s="485"/>
      <c r="AU136" s="491"/>
      <c r="AV136" s="389"/>
      <c r="AW136" s="389"/>
      <c r="AX136" s="389"/>
      <c r="AY136" s="406"/>
      <c r="AZ136" s="417"/>
      <c r="BA136" s="389"/>
      <c r="BB136" s="389"/>
      <c r="BC136" s="389"/>
      <c r="BD136" s="416"/>
      <c r="BE136" s="389"/>
      <c r="BF136" s="389"/>
      <c r="BG136" s="389"/>
      <c r="BH136" s="406"/>
      <c r="BI136" s="417"/>
      <c r="BJ136" s="389"/>
      <c r="BK136" s="389"/>
      <c r="BL136" s="389"/>
      <c r="BM136" s="416"/>
    </row>
    <row r="137" spans="2:66" ht="5.0999999999999996" customHeight="1">
      <c r="B137" s="489"/>
      <c r="F137" s="406"/>
      <c r="G137" s="389"/>
      <c r="H137" s="389"/>
      <c r="I137" s="389"/>
      <c r="J137" s="389"/>
      <c r="K137" s="389"/>
      <c r="L137" s="389"/>
      <c r="M137" s="389"/>
      <c r="N137" s="389"/>
      <c r="O137" s="406"/>
      <c r="P137" s="410"/>
      <c r="Q137" s="410"/>
      <c r="R137" s="410"/>
      <c r="S137" s="410"/>
      <c r="T137" s="410"/>
      <c r="U137" s="389"/>
      <c r="V137" s="389"/>
      <c r="W137" s="389"/>
      <c r="X137" s="406"/>
      <c r="Y137" s="410"/>
      <c r="Z137" s="410"/>
      <c r="AA137" s="410"/>
      <c r="AB137" s="410"/>
      <c r="AC137" s="389"/>
      <c r="AD137" s="389"/>
      <c r="AE137" s="389"/>
      <c r="AF137" s="389"/>
      <c r="AG137" s="406"/>
      <c r="AH137" s="389"/>
      <c r="AI137" s="389"/>
      <c r="AJ137" s="389"/>
      <c r="AK137" s="389"/>
      <c r="AL137" s="416"/>
      <c r="AM137" s="389"/>
      <c r="AN137" s="389"/>
      <c r="AO137" s="389"/>
      <c r="AP137" s="488"/>
      <c r="AQ137" s="371"/>
      <c r="AR137" s="490"/>
      <c r="AS137" s="487"/>
      <c r="AT137" s="485"/>
      <c r="AU137" s="491"/>
      <c r="AV137" s="389"/>
      <c r="AW137" s="389"/>
      <c r="AX137" s="389"/>
      <c r="AY137" s="406"/>
      <c r="AZ137" s="417"/>
      <c r="BA137" s="389"/>
      <c r="BB137" s="389"/>
      <c r="BC137" s="389"/>
      <c r="BD137" s="416"/>
      <c r="BE137" s="389"/>
      <c r="BF137" s="389"/>
      <c r="BG137" s="389"/>
      <c r="BH137" s="406"/>
      <c r="BI137" s="417"/>
      <c r="BJ137" s="389"/>
      <c r="BK137" s="389"/>
      <c r="BL137" s="389"/>
      <c r="BM137" s="416"/>
    </row>
    <row r="138" spans="2:66" ht="9.9499999999999993" customHeight="1">
      <c r="B138" s="5712">
        <v>22</v>
      </c>
      <c r="F138" s="5630"/>
      <c r="G138" s="386"/>
      <c r="H138" s="387"/>
      <c r="I138" s="387"/>
      <c r="J138" s="387"/>
      <c r="K138" s="388"/>
      <c r="L138" s="389"/>
      <c r="M138" s="389"/>
      <c r="N138" s="389"/>
      <c r="O138" s="5630"/>
      <c r="P138" s="386"/>
      <c r="Q138" s="387"/>
      <c r="R138" s="387"/>
      <c r="S138" s="387"/>
      <c r="T138" s="388"/>
      <c r="U138" s="389"/>
      <c r="V138" s="389"/>
      <c r="W138" s="389"/>
      <c r="X138" s="5630"/>
      <c r="Y138" s="386"/>
      <c r="Z138" s="387"/>
      <c r="AA138" s="387"/>
      <c r="AB138" s="387"/>
      <c r="AC138" s="388"/>
      <c r="AD138" s="389"/>
      <c r="AE138" s="389"/>
      <c r="AF138" s="389"/>
      <c r="AG138" s="5630"/>
      <c r="AH138" s="386"/>
      <c r="AI138" s="387"/>
      <c r="AJ138" s="387"/>
      <c r="AK138" s="387"/>
      <c r="AL138" s="388"/>
      <c r="AM138" s="389"/>
      <c r="AN138" s="389"/>
      <c r="AO138" s="389"/>
      <c r="AP138" s="5630"/>
      <c r="AQ138" s="386"/>
      <c r="AR138" s="387"/>
      <c r="AS138" s="387"/>
      <c r="AT138" s="387"/>
      <c r="AU138" s="388"/>
      <c r="AV138" s="389"/>
      <c r="AW138" s="389"/>
      <c r="AX138" s="389"/>
      <c r="AY138" s="5630"/>
      <c r="AZ138" s="386"/>
      <c r="BA138" s="387"/>
      <c r="BB138" s="387"/>
      <c r="BC138" s="387"/>
      <c r="BD138" s="388"/>
      <c r="BE138" s="389"/>
      <c r="BF138" s="389"/>
      <c r="BG138" s="389"/>
      <c r="BH138" s="5630"/>
      <c r="BI138" s="386"/>
      <c r="BJ138" s="387"/>
      <c r="BK138" s="387"/>
      <c r="BL138" s="387"/>
      <c r="BM138" s="388"/>
    </row>
    <row r="139" spans="2:66" ht="5.0999999999999996" customHeight="1">
      <c r="B139" s="5713"/>
      <c r="C139" s="482"/>
      <c r="D139" s="482"/>
      <c r="E139" s="482"/>
      <c r="F139" s="5631"/>
      <c r="G139" s="391"/>
      <c r="H139" s="392"/>
      <c r="I139" s="392"/>
      <c r="J139" s="392"/>
      <c r="K139" s="398"/>
      <c r="L139" s="389"/>
      <c r="M139" s="389"/>
      <c r="N139" s="389"/>
      <c r="O139" s="5631"/>
      <c r="P139" s="391"/>
      <c r="Q139" s="392"/>
      <c r="R139" s="392"/>
      <c r="S139" s="392"/>
      <c r="T139" s="398"/>
      <c r="U139" s="389"/>
      <c r="V139" s="389"/>
      <c r="W139" s="389"/>
      <c r="X139" s="5631"/>
      <c r="Y139" s="391"/>
      <c r="Z139" s="392"/>
      <c r="AA139" s="392"/>
      <c r="AB139" s="392"/>
      <c r="AC139" s="398"/>
      <c r="AD139" s="389"/>
      <c r="AE139" s="389"/>
      <c r="AF139" s="389"/>
      <c r="AG139" s="5631"/>
      <c r="AH139" s="391"/>
      <c r="AI139" s="392"/>
      <c r="AJ139" s="392"/>
      <c r="AK139" s="392"/>
      <c r="AL139" s="398"/>
      <c r="AM139" s="389"/>
      <c r="AN139" s="389"/>
      <c r="AO139" s="389"/>
      <c r="AP139" s="5631"/>
      <c r="AQ139" s="391"/>
      <c r="AR139" s="392"/>
      <c r="AS139" s="392"/>
      <c r="AT139" s="392"/>
      <c r="AU139" s="398"/>
      <c r="AV139" s="389"/>
      <c r="AW139" s="389"/>
      <c r="AX139" s="389"/>
      <c r="AY139" s="5631"/>
      <c r="AZ139" s="391"/>
      <c r="BA139" s="392"/>
      <c r="BB139" s="392"/>
      <c r="BC139" s="392"/>
      <c r="BD139" s="398"/>
      <c r="BE139" s="389"/>
      <c r="BF139" s="389"/>
      <c r="BG139" s="389"/>
      <c r="BH139" s="5631"/>
      <c r="BI139" s="391"/>
      <c r="BJ139" s="392"/>
      <c r="BK139" s="392"/>
      <c r="BL139" s="392"/>
      <c r="BM139" s="398"/>
      <c r="BN139" s="482"/>
    </row>
    <row r="140" spans="2:66" ht="9.9499999999999993" customHeight="1">
      <c r="B140" s="5714"/>
      <c r="F140" s="5632"/>
      <c r="G140" s="401"/>
      <c r="H140" s="402"/>
      <c r="I140" s="402"/>
      <c r="J140" s="402"/>
      <c r="K140" s="404"/>
      <c r="L140" s="389"/>
      <c r="M140" s="389"/>
      <c r="N140" s="389"/>
      <c r="O140" s="5632"/>
      <c r="P140" s="401"/>
      <c r="Q140" s="402"/>
      <c r="R140" s="402"/>
      <c r="S140" s="402"/>
      <c r="T140" s="404"/>
      <c r="U140" s="389"/>
      <c r="V140" s="389"/>
      <c r="W140" s="389"/>
      <c r="X140" s="5632"/>
      <c r="Y140" s="401"/>
      <c r="Z140" s="402"/>
      <c r="AA140" s="402"/>
      <c r="AB140" s="402"/>
      <c r="AC140" s="404"/>
      <c r="AD140" s="389"/>
      <c r="AE140" s="389"/>
      <c r="AF140" s="389"/>
      <c r="AG140" s="5632"/>
      <c r="AH140" s="401"/>
      <c r="AI140" s="402"/>
      <c r="AJ140" s="402"/>
      <c r="AK140" s="402"/>
      <c r="AL140" s="404"/>
      <c r="AM140" s="389"/>
      <c r="AN140" s="389"/>
      <c r="AO140" s="389"/>
      <c r="AP140" s="5632"/>
      <c r="AQ140" s="401"/>
      <c r="AR140" s="402"/>
      <c r="AS140" s="402"/>
      <c r="AT140" s="402"/>
      <c r="AU140" s="404"/>
      <c r="AV140" s="389"/>
      <c r="AW140" s="389"/>
      <c r="AX140" s="389"/>
      <c r="AY140" s="5632"/>
      <c r="AZ140" s="401"/>
      <c r="BA140" s="402"/>
      <c r="BB140" s="402"/>
      <c r="BC140" s="402"/>
      <c r="BD140" s="404"/>
      <c r="BE140" s="389"/>
      <c r="BF140" s="389"/>
      <c r="BG140" s="389"/>
      <c r="BH140" s="5632"/>
      <c r="BI140" s="401"/>
      <c r="BJ140" s="402"/>
      <c r="BK140" s="402"/>
      <c r="BL140" s="402"/>
      <c r="BM140" s="404"/>
    </row>
    <row r="141" spans="2:66" ht="5.0999999999999996" customHeight="1">
      <c r="B141" s="427"/>
      <c r="F141" s="427"/>
      <c r="G141" s="389"/>
      <c r="H141" s="406"/>
      <c r="I141" s="406"/>
      <c r="J141" s="406"/>
      <c r="K141" s="389"/>
      <c r="L141" s="389"/>
      <c r="M141" s="389"/>
      <c r="N141" s="389"/>
      <c r="O141" s="427"/>
      <c r="P141" s="389"/>
      <c r="Q141" s="406"/>
      <c r="R141" s="406"/>
      <c r="S141" s="406"/>
      <c r="T141" s="389"/>
      <c r="U141" s="389"/>
      <c r="V141" s="389"/>
      <c r="W141" s="389"/>
      <c r="X141" s="427"/>
      <c r="Y141" s="409"/>
      <c r="Z141" s="410"/>
      <c r="AA141" s="410"/>
      <c r="AB141" s="410"/>
      <c r="AC141" s="409"/>
      <c r="AD141" s="389"/>
      <c r="AE141" s="389"/>
      <c r="AF141" s="389"/>
      <c r="AG141" s="427"/>
      <c r="AH141" s="389"/>
      <c r="AI141" s="406"/>
      <c r="AJ141" s="406"/>
      <c r="AK141" s="406"/>
      <c r="AL141" s="389"/>
      <c r="AM141" s="389"/>
      <c r="AN141" s="389"/>
      <c r="AO141" s="389"/>
      <c r="AP141" s="484"/>
      <c r="AQ141" s="485"/>
      <c r="AR141" s="486"/>
      <c r="AS141" s="487"/>
      <c r="AT141" s="488"/>
      <c r="AU141" s="485"/>
      <c r="AV141" s="389"/>
      <c r="AW141" s="389"/>
      <c r="AX141" s="389"/>
      <c r="AY141" s="427"/>
      <c r="AZ141" s="389"/>
      <c r="BA141" s="406"/>
      <c r="BB141" s="406"/>
      <c r="BC141" s="406"/>
      <c r="BD141" s="389"/>
      <c r="BE141" s="389"/>
      <c r="BF141" s="389"/>
      <c r="BG141" s="389"/>
      <c r="BH141" s="427"/>
      <c r="BI141" s="389"/>
      <c r="BJ141" s="406"/>
      <c r="BK141" s="406"/>
      <c r="BL141" s="406"/>
      <c r="BM141" s="389"/>
    </row>
    <row r="142" spans="2:66" ht="5.0999999999999996" customHeight="1">
      <c r="B142" s="489"/>
      <c r="F142" s="406"/>
      <c r="G142" s="389"/>
      <c r="H142" s="389"/>
      <c r="I142" s="389"/>
      <c r="J142" s="389"/>
      <c r="K142" s="389"/>
      <c r="L142" s="389"/>
      <c r="M142" s="389"/>
      <c r="N142" s="389"/>
      <c r="O142" s="406"/>
      <c r="P142" s="410"/>
      <c r="Q142" s="410"/>
      <c r="R142" s="410"/>
      <c r="S142" s="410"/>
      <c r="T142" s="410"/>
      <c r="U142" s="389"/>
      <c r="V142" s="389"/>
      <c r="W142" s="389"/>
      <c r="X142" s="406"/>
      <c r="Y142" s="410"/>
      <c r="Z142" s="410"/>
      <c r="AA142" s="410"/>
      <c r="AB142" s="410"/>
      <c r="AC142" s="389"/>
      <c r="AD142" s="389"/>
      <c r="AE142" s="389"/>
      <c r="AF142" s="389"/>
      <c r="AG142" s="406"/>
      <c r="AH142" s="389"/>
      <c r="AI142" s="389"/>
      <c r="AJ142" s="389"/>
      <c r="AK142" s="389"/>
      <c r="AL142" s="416"/>
      <c r="AM142" s="389"/>
      <c r="AN142" s="389"/>
      <c r="AO142" s="389"/>
      <c r="AP142" s="488"/>
      <c r="AQ142" s="371"/>
      <c r="AR142" s="490"/>
      <c r="AS142" s="487"/>
      <c r="AT142" s="485"/>
      <c r="AU142" s="491"/>
      <c r="AV142" s="389"/>
      <c r="AW142" s="389"/>
      <c r="AX142" s="389"/>
      <c r="AY142" s="406"/>
      <c r="AZ142" s="417"/>
      <c r="BA142" s="389"/>
      <c r="BB142" s="389"/>
      <c r="BC142" s="389"/>
      <c r="BD142" s="416"/>
      <c r="BE142" s="389"/>
      <c r="BF142" s="389"/>
      <c r="BG142" s="389"/>
      <c r="BH142" s="406"/>
      <c r="BI142" s="417"/>
      <c r="BJ142" s="389"/>
      <c r="BK142" s="389"/>
      <c r="BL142" s="389"/>
      <c r="BM142" s="416"/>
    </row>
    <row r="143" spans="2:66" ht="5.0999999999999996" customHeight="1">
      <c r="B143" s="489"/>
      <c r="F143" s="406"/>
      <c r="G143" s="389"/>
      <c r="H143" s="389"/>
      <c r="I143" s="389"/>
      <c r="J143" s="389"/>
      <c r="K143" s="389"/>
      <c r="L143" s="389"/>
      <c r="M143" s="389"/>
      <c r="N143" s="389"/>
      <c r="O143" s="406"/>
      <c r="P143" s="410"/>
      <c r="Q143" s="410"/>
      <c r="R143" s="410"/>
      <c r="S143" s="410"/>
      <c r="T143" s="410"/>
      <c r="U143" s="389"/>
      <c r="V143" s="389"/>
      <c r="W143" s="389"/>
      <c r="X143" s="406"/>
      <c r="Y143" s="410"/>
      <c r="Z143" s="410"/>
      <c r="AA143" s="410"/>
      <c r="AB143" s="410"/>
      <c r="AC143" s="389"/>
      <c r="AD143" s="389"/>
      <c r="AE143" s="389"/>
      <c r="AF143" s="389"/>
      <c r="AG143" s="406"/>
      <c r="AH143" s="389"/>
      <c r="AI143" s="389"/>
      <c r="AJ143" s="389"/>
      <c r="AK143" s="389"/>
      <c r="AL143" s="416"/>
      <c r="AM143" s="389"/>
      <c r="AN143" s="389"/>
      <c r="AO143" s="389"/>
      <c r="AP143" s="488"/>
      <c r="AQ143" s="371"/>
      <c r="AR143" s="490"/>
      <c r="AS143" s="487"/>
      <c r="AT143" s="485"/>
      <c r="AU143" s="491"/>
      <c r="AV143" s="389"/>
      <c r="AW143" s="389"/>
      <c r="AX143" s="389"/>
      <c r="AY143" s="406"/>
      <c r="AZ143" s="417"/>
      <c r="BA143" s="389"/>
      <c r="BB143" s="389"/>
      <c r="BC143" s="389"/>
      <c r="BD143" s="416"/>
      <c r="BE143" s="389"/>
      <c r="BF143" s="389"/>
      <c r="BG143" s="389"/>
      <c r="BH143" s="406"/>
      <c r="BI143" s="417"/>
      <c r="BJ143" s="389"/>
      <c r="BK143" s="389"/>
      <c r="BL143" s="389"/>
      <c r="BM143" s="416"/>
    </row>
    <row r="144" spans="2:66" ht="9.9499999999999993" customHeight="1">
      <c r="B144" s="5712">
        <v>23</v>
      </c>
      <c r="F144" s="5630"/>
      <c r="G144" s="386"/>
      <c r="H144" s="387"/>
      <c r="I144" s="387"/>
      <c r="J144" s="387"/>
      <c r="K144" s="388"/>
      <c r="L144" s="389"/>
      <c r="M144" s="389"/>
      <c r="N144" s="389"/>
      <c r="O144" s="5630"/>
      <c r="P144" s="386"/>
      <c r="Q144" s="387"/>
      <c r="R144" s="387"/>
      <c r="S144" s="387"/>
      <c r="T144" s="388"/>
      <c r="U144" s="389"/>
      <c r="V144" s="389"/>
      <c r="W144" s="389"/>
      <c r="X144" s="5630"/>
      <c r="Y144" s="386"/>
      <c r="Z144" s="387"/>
      <c r="AA144" s="387"/>
      <c r="AB144" s="387"/>
      <c r="AC144" s="388"/>
      <c r="AD144" s="389"/>
      <c r="AE144" s="389"/>
      <c r="AF144" s="389"/>
      <c r="AG144" s="5630"/>
      <c r="AH144" s="386"/>
      <c r="AI144" s="387"/>
      <c r="AJ144" s="387"/>
      <c r="AK144" s="387"/>
      <c r="AL144" s="388"/>
      <c r="AM144" s="389"/>
      <c r="AN144" s="389"/>
      <c r="AO144" s="389"/>
      <c r="AP144" s="5630"/>
      <c r="AQ144" s="386"/>
      <c r="AR144" s="387"/>
      <c r="AS144" s="387"/>
      <c r="AT144" s="387"/>
      <c r="AU144" s="388"/>
      <c r="AV144" s="389"/>
      <c r="AW144" s="389"/>
      <c r="AX144" s="389"/>
      <c r="AY144" s="5630"/>
      <c r="AZ144" s="386"/>
      <c r="BA144" s="387"/>
      <c r="BB144" s="387"/>
      <c r="BC144" s="387"/>
      <c r="BD144" s="388"/>
      <c r="BE144" s="389"/>
      <c r="BF144" s="389"/>
      <c r="BG144" s="389"/>
      <c r="BH144" s="5630"/>
      <c r="BI144" s="386"/>
      <c r="BJ144" s="387"/>
      <c r="BK144" s="387"/>
      <c r="BL144" s="387"/>
      <c r="BM144" s="388"/>
    </row>
    <row r="145" spans="2:67" ht="5.0999999999999996" customHeight="1">
      <c r="B145" s="5713"/>
      <c r="C145" s="482"/>
      <c r="D145" s="482"/>
      <c r="E145" s="482"/>
      <c r="F145" s="5631"/>
      <c r="G145" s="391"/>
      <c r="H145" s="392"/>
      <c r="I145" s="392"/>
      <c r="J145" s="392"/>
      <c r="K145" s="398"/>
      <c r="L145" s="389"/>
      <c r="M145" s="389"/>
      <c r="N145" s="389"/>
      <c r="O145" s="5631"/>
      <c r="P145" s="391"/>
      <c r="Q145" s="392"/>
      <c r="R145" s="392"/>
      <c r="S145" s="392"/>
      <c r="T145" s="398"/>
      <c r="U145" s="389"/>
      <c r="V145" s="389"/>
      <c r="W145" s="389"/>
      <c r="X145" s="5631"/>
      <c r="Y145" s="391"/>
      <c r="Z145" s="392"/>
      <c r="AA145" s="392"/>
      <c r="AB145" s="392"/>
      <c r="AC145" s="398"/>
      <c r="AD145" s="389"/>
      <c r="AE145" s="389"/>
      <c r="AF145" s="389"/>
      <c r="AG145" s="5631"/>
      <c r="AH145" s="391"/>
      <c r="AI145" s="392"/>
      <c r="AJ145" s="392"/>
      <c r="AK145" s="392"/>
      <c r="AL145" s="398"/>
      <c r="AM145" s="389"/>
      <c r="AN145" s="389"/>
      <c r="AO145" s="389"/>
      <c r="AP145" s="5631"/>
      <c r="AQ145" s="391"/>
      <c r="AR145" s="392"/>
      <c r="AS145" s="392"/>
      <c r="AT145" s="392"/>
      <c r="AU145" s="398"/>
      <c r="AV145" s="389"/>
      <c r="AW145" s="389"/>
      <c r="AX145" s="389"/>
      <c r="AY145" s="5631"/>
      <c r="AZ145" s="391"/>
      <c r="BA145" s="392"/>
      <c r="BB145" s="392"/>
      <c r="BC145" s="392"/>
      <c r="BD145" s="398"/>
      <c r="BE145" s="389"/>
      <c r="BF145" s="389"/>
      <c r="BG145" s="389"/>
      <c r="BH145" s="5631"/>
      <c r="BI145" s="391"/>
      <c r="BJ145" s="392"/>
      <c r="BK145" s="392"/>
      <c r="BL145" s="392"/>
      <c r="BM145" s="398"/>
      <c r="BN145" s="482"/>
    </row>
    <row r="146" spans="2:67" ht="9.9499999999999993" customHeight="1">
      <c r="B146" s="5714"/>
      <c r="F146" s="5632"/>
      <c r="G146" s="401"/>
      <c r="H146" s="402"/>
      <c r="I146" s="402"/>
      <c r="J146" s="402"/>
      <c r="K146" s="404"/>
      <c r="L146" s="389"/>
      <c r="M146" s="389"/>
      <c r="N146" s="389"/>
      <c r="O146" s="5632"/>
      <c r="P146" s="401"/>
      <c r="Q146" s="402"/>
      <c r="R146" s="402"/>
      <c r="S146" s="402"/>
      <c r="T146" s="404"/>
      <c r="U146" s="389"/>
      <c r="V146" s="389"/>
      <c r="W146" s="389"/>
      <c r="X146" s="5632"/>
      <c r="Y146" s="401"/>
      <c r="Z146" s="402"/>
      <c r="AA146" s="402"/>
      <c r="AB146" s="402"/>
      <c r="AC146" s="404"/>
      <c r="AD146" s="389"/>
      <c r="AE146" s="389"/>
      <c r="AF146" s="389"/>
      <c r="AG146" s="5632"/>
      <c r="AH146" s="401"/>
      <c r="AI146" s="402"/>
      <c r="AJ146" s="402"/>
      <c r="AK146" s="402"/>
      <c r="AL146" s="404"/>
      <c r="AM146" s="389"/>
      <c r="AN146" s="389"/>
      <c r="AO146" s="389"/>
      <c r="AP146" s="5632"/>
      <c r="AQ146" s="401"/>
      <c r="AR146" s="402"/>
      <c r="AS146" s="402"/>
      <c r="AT146" s="402"/>
      <c r="AU146" s="404"/>
      <c r="AV146" s="389"/>
      <c r="AW146" s="389"/>
      <c r="AX146" s="389"/>
      <c r="AY146" s="5632"/>
      <c r="AZ146" s="401"/>
      <c r="BA146" s="402"/>
      <c r="BB146" s="402"/>
      <c r="BC146" s="402"/>
      <c r="BD146" s="404"/>
      <c r="BE146" s="389"/>
      <c r="BF146" s="389"/>
      <c r="BG146" s="389"/>
      <c r="BH146" s="5632"/>
      <c r="BI146" s="401"/>
      <c r="BJ146" s="402"/>
      <c r="BK146" s="402"/>
      <c r="BL146" s="402"/>
      <c r="BM146" s="404"/>
    </row>
    <row r="147" spans="2:67" ht="5.0999999999999996" customHeight="1">
      <c r="B147" s="427"/>
      <c r="F147" s="427"/>
      <c r="G147" s="389"/>
      <c r="H147" s="406"/>
      <c r="I147" s="406"/>
      <c r="J147" s="406"/>
      <c r="K147" s="389"/>
      <c r="L147" s="389"/>
      <c r="M147" s="389"/>
      <c r="N147" s="389"/>
      <c r="O147" s="427"/>
      <c r="P147" s="389"/>
      <c r="Q147" s="406"/>
      <c r="R147" s="406"/>
      <c r="S147" s="406"/>
      <c r="T147" s="389"/>
      <c r="U147" s="389"/>
      <c r="V147" s="389"/>
      <c r="W147" s="389"/>
      <c r="X147" s="427"/>
      <c r="Y147" s="409"/>
      <c r="Z147" s="410"/>
      <c r="AA147" s="410"/>
      <c r="AB147" s="410"/>
      <c r="AC147" s="409"/>
      <c r="AD147" s="389"/>
      <c r="AE147" s="389"/>
      <c r="AF147" s="389"/>
      <c r="AG147" s="427"/>
      <c r="AH147" s="389"/>
      <c r="AI147" s="406"/>
      <c r="AJ147" s="406"/>
      <c r="AK147" s="406"/>
      <c r="AL147" s="389"/>
      <c r="AM147" s="389"/>
      <c r="AN147" s="389"/>
      <c r="AO147" s="389"/>
      <c r="AP147" s="484"/>
      <c r="AQ147" s="485"/>
      <c r="AR147" s="486"/>
      <c r="AS147" s="487"/>
      <c r="AT147" s="488"/>
      <c r="AU147" s="485"/>
      <c r="AV147" s="389"/>
      <c r="AW147" s="389"/>
      <c r="AX147" s="389"/>
      <c r="AY147" s="427"/>
      <c r="AZ147" s="389"/>
      <c r="BA147" s="406"/>
      <c r="BB147" s="406"/>
      <c r="BC147" s="406"/>
      <c r="BD147" s="389"/>
      <c r="BE147" s="389"/>
      <c r="BF147" s="389"/>
      <c r="BG147" s="389"/>
      <c r="BH147" s="427"/>
      <c r="BI147" s="389"/>
      <c r="BJ147" s="406"/>
      <c r="BK147" s="406"/>
      <c r="BL147" s="406"/>
      <c r="BM147" s="389"/>
    </row>
    <row r="148" spans="2:67" ht="5.0999999999999996" customHeight="1">
      <c r="B148" s="489"/>
      <c r="F148" s="406"/>
      <c r="G148" s="389"/>
      <c r="H148" s="389"/>
      <c r="I148" s="389"/>
      <c r="J148" s="389"/>
      <c r="K148" s="389"/>
      <c r="L148" s="389"/>
      <c r="M148" s="389"/>
      <c r="N148" s="389"/>
      <c r="O148" s="406"/>
      <c r="P148" s="410"/>
      <c r="Q148" s="410"/>
      <c r="R148" s="410"/>
      <c r="S148" s="410"/>
      <c r="T148" s="410"/>
      <c r="U148" s="389"/>
      <c r="V148" s="389"/>
      <c r="W148" s="389"/>
      <c r="X148" s="406"/>
      <c r="Y148" s="410"/>
      <c r="Z148" s="410"/>
      <c r="AA148" s="410"/>
      <c r="AB148" s="410"/>
      <c r="AC148" s="389"/>
      <c r="AD148" s="389"/>
      <c r="AE148" s="389"/>
      <c r="AF148" s="389"/>
      <c r="AG148" s="406"/>
      <c r="AH148" s="389"/>
      <c r="AI148" s="389"/>
      <c r="AJ148" s="389"/>
      <c r="AK148" s="389"/>
      <c r="AL148" s="416"/>
      <c r="AM148" s="389"/>
      <c r="AN148" s="389"/>
      <c r="AO148" s="389"/>
      <c r="AP148" s="488"/>
      <c r="AQ148" s="371"/>
      <c r="AR148" s="490"/>
      <c r="AS148" s="487"/>
      <c r="AT148" s="485"/>
      <c r="AU148" s="491"/>
      <c r="AV148" s="389"/>
      <c r="AW148" s="389"/>
      <c r="AX148" s="389"/>
      <c r="AY148" s="406"/>
      <c r="AZ148" s="417"/>
      <c r="BA148" s="389"/>
      <c r="BB148" s="389"/>
      <c r="BC148" s="389"/>
      <c r="BD148" s="416"/>
      <c r="BE148" s="389"/>
      <c r="BF148" s="389"/>
      <c r="BG148" s="389"/>
      <c r="BH148" s="406"/>
      <c r="BI148" s="417"/>
      <c r="BJ148" s="389"/>
      <c r="BK148" s="389"/>
      <c r="BL148" s="389"/>
      <c r="BM148" s="416"/>
    </row>
    <row r="149" spans="2:67" ht="5.0999999999999996" customHeight="1">
      <c r="B149" s="489"/>
      <c r="F149" s="406"/>
      <c r="G149" s="389"/>
      <c r="H149" s="389"/>
      <c r="I149" s="389"/>
      <c r="J149" s="389"/>
      <c r="K149" s="389"/>
      <c r="L149" s="389"/>
      <c r="M149" s="389"/>
      <c r="N149" s="389"/>
      <c r="O149" s="406"/>
      <c r="P149" s="410"/>
      <c r="Q149" s="410"/>
      <c r="R149" s="410"/>
      <c r="S149" s="410"/>
      <c r="T149" s="410"/>
      <c r="U149" s="389"/>
      <c r="V149" s="389"/>
      <c r="W149" s="389"/>
      <c r="X149" s="406"/>
      <c r="Y149" s="410"/>
      <c r="Z149" s="410"/>
      <c r="AA149" s="410"/>
      <c r="AB149" s="410"/>
      <c r="AC149" s="389"/>
      <c r="AD149" s="389"/>
      <c r="AE149" s="389"/>
      <c r="AF149" s="389"/>
      <c r="AG149" s="406"/>
      <c r="AH149" s="389"/>
      <c r="AI149" s="389"/>
      <c r="AJ149" s="389"/>
      <c r="AK149" s="389"/>
      <c r="AL149" s="416"/>
      <c r="AM149" s="389"/>
      <c r="AN149" s="389"/>
      <c r="AO149" s="389"/>
      <c r="AP149" s="488"/>
      <c r="AQ149" s="371"/>
      <c r="AR149" s="490"/>
      <c r="AS149" s="487"/>
      <c r="AT149" s="485"/>
      <c r="AU149" s="491"/>
      <c r="AV149" s="389"/>
      <c r="AW149" s="389"/>
      <c r="AX149" s="389"/>
      <c r="AY149" s="406"/>
      <c r="AZ149" s="417"/>
      <c r="BA149" s="389"/>
      <c r="BB149" s="389"/>
      <c r="BC149" s="389"/>
      <c r="BD149" s="416"/>
      <c r="BE149" s="389"/>
      <c r="BF149" s="389"/>
      <c r="BG149" s="389"/>
      <c r="BH149" s="406"/>
      <c r="BI149" s="417"/>
      <c r="BJ149" s="389"/>
      <c r="BK149" s="389"/>
      <c r="BL149" s="389"/>
      <c r="BM149" s="416"/>
    </row>
    <row r="150" spans="2:67" ht="9.9499999999999993" customHeight="1">
      <c r="B150" s="5712">
        <v>24</v>
      </c>
      <c r="F150" s="5630"/>
      <c r="G150" s="386"/>
      <c r="H150" s="387"/>
      <c r="I150" s="387"/>
      <c r="J150" s="387"/>
      <c r="K150" s="388"/>
      <c r="L150" s="389"/>
      <c r="M150" s="389"/>
      <c r="N150" s="389"/>
      <c r="O150" s="5630"/>
      <c r="P150" s="386"/>
      <c r="Q150" s="387"/>
      <c r="R150" s="387"/>
      <c r="S150" s="387"/>
      <c r="T150" s="388"/>
      <c r="U150" s="389"/>
      <c r="V150" s="389"/>
      <c r="W150" s="389"/>
      <c r="X150" s="5630"/>
      <c r="Y150" s="386"/>
      <c r="Z150" s="387"/>
      <c r="AA150" s="387"/>
      <c r="AB150" s="387"/>
      <c r="AC150" s="388"/>
      <c r="AD150" s="389"/>
      <c r="AE150" s="389"/>
      <c r="AF150" s="389"/>
      <c r="AG150" s="5630"/>
      <c r="AH150" s="386"/>
      <c r="AI150" s="387"/>
      <c r="AJ150" s="387"/>
      <c r="AK150" s="387"/>
      <c r="AL150" s="388"/>
      <c r="AM150" s="389"/>
      <c r="AN150" s="389"/>
      <c r="AO150" s="389"/>
      <c r="AP150" s="5630"/>
      <c r="AQ150" s="386"/>
      <c r="AR150" s="387"/>
      <c r="AS150" s="387"/>
      <c r="AT150" s="387"/>
      <c r="AU150" s="388"/>
      <c r="AV150" s="389"/>
      <c r="AW150" s="389"/>
      <c r="AX150" s="389"/>
      <c r="AY150" s="5630"/>
      <c r="AZ150" s="386"/>
      <c r="BA150" s="387"/>
      <c r="BB150" s="387"/>
      <c r="BC150" s="387"/>
      <c r="BD150" s="388"/>
      <c r="BE150" s="389"/>
      <c r="BF150" s="389"/>
      <c r="BG150" s="389"/>
      <c r="BH150" s="5630"/>
      <c r="BI150" s="386"/>
      <c r="BJ150" s="387"/>
      <c r="BK150" s="387"/>
      <c r="BL150" s="387"/>
      <c r="BM150" s="388"/>
    </row>
    <row r="151" spans="2:67" ht="5.0999999999999996" customHeight="1">
      <c r="B151" s="5713"/>
      <c r="C151" s="482"/>
      <c r="D151" s="482"/>
      <c r="E151" s="482"/>
      <c r="F151" s="5631"/>
      <c r="G151" s="391"/>
      <c r="H151" s="392"/>
      <c r="I151" s="392"/>
      <c r="J151" s="392"/>
      <c r="K151" s="398"/>
      <c r="L151" s="389"/>
      <c r="M151" s="389"/>
      <c r="N151" s="389"/>
      <c r="O151" s="5631"/>
      <c r="P151" s="391"/>
      <c r="Q151" s="392"/>
      <c r="R151" s="392"/>
      <c r="S151" s="392"/>
      <c r="T151" s="398"/>
      <c r="U151" s="389"/>
      <c r="V151" s="389"/>
      <c r="W151" s="389"/>
      <c r="X151" s="5631"/>
      <c r="Y151" s="391"/>
      <c r="Z151" s="392"/>
      <c r="AA151" s="392"/>
      <c r="AB151" s="392"/>
      <c r="AC151" s="398"/>
      <c r="AD151" s="389"/>
      <c r="AE151" s="389"/>
      <c r="AF151" s="389"/>
      <c r="AG151" s="5631"/>
      <c r="AH151" s="391"/>
      <c r="AI151" s="392"/>
      <c r="AJ151" s="392"/>
      <c r="AK151" s="392"/>
      <c r="AL151" s="398"/>
      <c r="AM151" s="389"/>
      <c r="AN151" s="389"/>
      <c r="AO151" s="389"/>
      <c r="AP151" s="5631"/>
      <c r="AQ151" s="391"/>
      <c r="AR151" s="392"/>
      <c r="AS151" s="392"/>
      <c r="AT151" s="392"/>
      <c r="AU151" s="398"/>
      <c r="AV151" s="389"/>
      <c r="AW151" s="389"/>
      <c r="AX151" s="389"/>
      <c r="AY151" s="5631"/>
      <c r="AZ151" s="391"/>
      <c r="BA151" s="392"/>
      <c r="BB151" s="392"/>
      <c r="BC151" s="392"/>
      <c r="BD151" s="398"/>
      <c r="BE151" s="389"/>
      <c r="BF151" s="389"/>
      <c r="BG151" s="389"/>
      <c r="BH151" s="5631"/>
      <c r="BI151" s="391"/>
      <c r="BJ151" s="392"/>
      <c r="BK151" s="392"/>
      <c r="BL151" s="392"/>
      <c r="BM151" s="398"/>
      <c r="BN151" s="482"/>
    </row>
    <row r="152" spans="2:67" ht="9.9499999999999993" customHeight="1">
      <c r="B152" s="5714"/>
      <c r="F152" s="5632"/>
      <c r="G152" s="401"/>
      <c r="H152" s="402"/>
      <c r="I152" s="402"/>
      <c r="J152" s="402"/>
      <c r="K152" s="404"/>
      <c r="L152" s="389"/>
      <c r="M152" s="389"/>
      <c r="N152" s="389"/>
      <c r="O152" s="5632"/>
      <c r="P152" s="401"/>
      <c r="Q152" s="402"/>
      <c r="R152" s="402"/>
      <c r="S152" s="402"/>
      <c r="T152" s="404"/>
      <c r="U152" s="389"/>
      <c r="V152" s="389"/>
      <c r="W152" s="389"/>
      <c r="X152" s="5632"/>
      <c r="Y152" s="401"/>
      <c r="Z152" s="402"/>
      <c r="AA152" s="402"/>
      <c r="AB152" s="402"/>
      <c r="AC152" s="404"/>
      <c r="AD152" s="389"/>
      <c r="AE152" s="389"/>
      <c r="AF152" s="389"/>
      <c r="AG152" s="5632"/>
      <c r="AH152" s="401"/>
      <c r="AI152" s="402"/>
      <c r="AJ152" s="402"/>
      <c r="AK152" s="402"/>
      <c r="AL152" s="404"/>
      <c r="AM152" s="389"/>
      <c r="AN152" s="389"/>
      <c r="AO152" s="389"/>
      <c r="AP152" s="5632"/>
      <c r="AQ152" s="401"/>
      <c r="AR152" s="402"/>
      <c r="AS152" s="402"/>
      <c r="AT152" s="402"/>
      <c r="AU152" s="404"/>
      <c r="AV152" s="389"/>
      <c r="AW152" s="389"/>
      <c r="AX152" s="389"/>
      <c r="AY152" s="5632"/>
      <c r="AZ152" s="401"/>
      <c r="BA152" s="402"/>
      <c r="BB152" s="402"/>
      <c r="BC152" s="402"/>
      <c r="BD152" s="404"/>
      <c r="BE152" s="389"/>
      <c r="BF152" s="389"/>
      <c r="BG152" s="389"/>
      <c r="BH152" s="5632"/>
      <c r="BI152" s="401"/>
      <c r="BJ152" s="402"/>
      <c r="BK152" s="402"/>
      <c r="BL152" s="402"/>
      <c r="BM152" s="404"/>
    </row>
    <row r="153" spans="2:67" ht="5.0999999999999996" customHeight="1">
      <c r="B153" s="427"/>
      <c r="F153" s="427"/>
      <c r="G153" s="389"/>
      <c r="H153" s="406"/>
      <c r="I153" s="406"/>
      <c r="J153" s="406"/>
      <c r="K153" s="389"/>
      <c r="L153" s="389"/>
      <c r="M153" s="389"/>
      <c r="N153" s="389"/>
      <c r="O153" s="427"/>
      <c r="P153" s="389"/>
      <c r="Q153" s="406"/>
      <c r="R153" s="406"/>
      <c r="S153" s="406"/>
      <c r="T153" s="389"/>
      <c r="U153" s="389"/>
      <c r="V153" s="389"/>
      <c r="W153" s="389"/>
      <c r="X153" s="427"/>
      <c r="Y153" s="409"/>
      <c r="Z153" s="410"/>
      <c r="AA153" s="410"/>
      <c r="AB153" s="410"/>
      <c r="AC153" s="409"/>
      <c r="AD153" s="389"/>
      <c r="AE153" s="389"/>
      <c r="AF153" s="389"/>
      <c r="AG153" s="427"/>
      <c r="AH153" s="389"/>
      <c r="AI153" s="406"/>
      <c r="AJ153" s="406"/>
      <c r="AK153" s="406"/>
      <c r="AL153" s="389"/>
      <c r="AM153" s="389"/>
      <c r="AN153" s="389"/>
      <c r="AO153" s="389"/>
      <c r="AP153" s="484"/>
      <c r="AQ153" s="485"/>
      <c r="AR153" s="486"/>
      <c r="AS153" s="487"/>
      <c r="AT153" s="488"/>
      <c r="AU153" s="485"/>
      <c r="AV153" s="389"/>
      <c r="AW153" s="389"/>
      <c r="AX153" s="389"/>
      <c r="AY153" s="427"/>
      <c r="AZ153" s="389"/>
      <c r="BA153" s="406"/>
      <c r="BB153" s="406"/>
      <c r="BC153" s="406"/>
      <c r="BD153" s="389"/>
      <c r="BE153" s="389"/>
      <c r="BF153" s="389"/>
      <c r="BG153" s="389"/>
      <c r="BH153" s="427"/>
      <c r="BI153" s="389"/>
      <c r="BJ153" s="406"/>
      <c r="BK153" s="406"/>
      <c r="BL153" s="406"/>
      <c r="BM153" s="389"/>
    </row>
    <row r="154" spans="2:67" ht="5.0999999999999996" customHeight="1">
      <c r="B154" s="489"/>
      <c r="F154" s="406"/>
      <c r="G154" s="389"/>
      <c r="H154" s="389"/>
      <c r="I154" s="389"/>
      <c r="J154" s="389"/>
      <c r="K154" s="389"/>
      <c r="L154" s="389"/>
      <c r="M154" s="389"/>
      <c r="N154" s="389"/>
      <c r="O154" s="406"/>
      <c r="P154" s="410"/>
      <c r="Q154" s="410"/>
      <c r="R154" s="410"/>
      <c r="S154" s="410"/>
      <c r="T154" s="410"/>
      <c r="U154" s="389"/>
      <c r="V154" s="389"/>
      <c r="W154" s="389"/>
      <c r="X154" s="406"/>
      <c r="Y154" s="410"/>
      <c r="Z154" s="410"/>
      <c r="AA154" s="410"/>
      <c r="AB154" s="410"/>
      <c r="AC154" s="389"/>
      <c r="AD154" s="389"/>
      <c r="AE154" s="389"/>
      <c r="AF154" s="389"/>
      <c r="AG154" s="406"/>
      <c r="AH154" s="389"/>
      <c r="AI154" s="389"/>
      <c r="AJ154" s="389"/>
      <c r="AK154" s="389"/>
      <c r="AL154" s="416"/>
      <c r="AM154" s="389"/>
      <c r="AN154" s="389"/>
      <c r="AO154" s="389"/>
      <c r="AP154" s="488"/>
      <c r="AQ154" s="371"/>
      <c r="AR154" s="490"/>
      <c r="AS154" s="487"/>
      <c r="AT154" s="485"/>
      <c r="AU154" s="491"/>
      <c r="AV154" s="389"/>
      <c r="AW154" s="389"/>
      <c r="AX154" s="389"/>
      <c r="AY154" s="406"/>
      <c r="AZ154" s="417"/>
      <c r="BA154" s="389"/>
      <c r="BB154" s="389"/>
      <c r="BC154" s="389"/>
      <c r="BD154" s="416"/>
      <c r="BE154" s="389"/>
      <c r="BF154" s="389"/>
      <c r="BG154" s="389"/>
      <c r="BH154" s="406"/>
      <c r="BI154" s="417"/>
      <c r="BJ154" s="389"/>
      <c r="BK154" s="389"/>
      <c r="BL154" s="389"/>
      <c r="BM154" s="416"/>
    </row>
    <row r="155" spans="2:67" ht="5.0999999999999996" customHeight="1">
      <c r="B155" s="489"/>
      <c r="F155" s="406"/>
      <c r="G155" s="389"/>
      <c r="H155" s="389"/>
      <c r="I155" s="389"/>
      <c r="J155" s="389"/>
      <c r="K155" s="389"/>
      <c r="L155" s="389"/>
      <c r="M155" s="389"/>
      <c r="N155" s="389"/>
      <c r="O155" s="406"/>
      <c r="P155" s="410"/>
      <c r="Q155" s="410"/>
      <c r="R155" s="410"/>
      <c r="S155" s="410"/>
      <c r="T155" s="410"/>
      <c r="U155" s="389"/>
      <c r="V155" s="389"/>
      <c r="W155" s="389"/>
      <c r="X155" s="406"/>
      <c r="Y155" s="410"/>
      <c r="Z155" s="410"/>
      <c r="AA155" s="410"/>
      <c r="AB155" s="410"/>
      <c r="AC155" s="389"/>
      <c r="AD155" s="389"/>
      <c r="AE155" s="389"/>
      <c r="AF155" s="389"/>
      <c r="AG155" s="406"/>
      <c r="AH155" s="389"/>
      <c r="AI155" s="389"/>
      <c r="AJ155" s="389"/>
      <c r="AK155" s="389"/>
      <c r="AL155" s="416"/>
      <c r="AM155" s="389"/>
      <c r="AN155" s="389"/>
      <c r="AO155" s="389"/>
      <c r="AP155" s="488"/>
      <c r="AQ155" s="371"/>
      <c r="AR155" s="490"/>
      <c r="AS155" s="487"/>
      <c r="AT155" s="485"/>
      <c r="AU155" s="491"/>
      <c r="AV155" s="389"/>
      <c r="AW155" s="389"/>
      <c r="AX155" s="389"/>
      <c r="AY155" s="406"/>
      <c r="AZ155" s="417"/>
      <c r="BA155" s="389"/>
      <c r="BB155" s="389"/>
      <c r="BC155" s="389"/>
      <c r="BD155" s="416"/>
      <c r="BE155" s="389"/>
      <c r="BF155" s="389"/>
      <c r="BG155" s="389"/>
      <c r="BH155" s="406"/>
      <c r="BI155" s="417"/>
      <c r="BJ155" s="389"/>
      <c r="BK155" s="389"/>
      <c r="BL155" s="389"/>
      <c r="BM155" s="416"/>
    </row>
    <row r="156" spans="2:67" ht="9.9499999999999993" customHeight="1">
      <c r="B156" s="5712">
        <v>25</v>
      </c>
      <c r="F156" s="5630"/>
      <c r="G156" s="386"/>
      <c r="H156" s="387"/>
      <c r="I156" s="387"/>
      <c r="J156" s="387"/>
      <c r="K156" s="388"/>
      <c r="L156" s="389"/>
      <c r="M156" s="389"/>
      <c r="N156" s="389"/>
      <c r="O156" s="5630"/>
      <c r="P156" s="386"/>
      <c r="Q156" s="387"/>
      <c r="R156" s="387"/>
      <c r="S156" s="387"/>
      <c r="T156" s="388"/>
      <c r="U156" s="389"/>
      <c r="V156" s="389"/>
      <c r="W156" s="389"/>
      <c r="X156" s="5630"/>
      <c r="Y156" s="386"/>
      <c r="Z156" s="387"/>
      <c r="AA156" s="387"/>
      <c r="AB156" s="387"/>
      <c r="AC156" s="388"/>
      <c r="AD156" s="389"/>
      <c r="AE156" s="389"/>
      <c r="AF156" s="389"/>
      <c r="AG156" s="5630"/>
      <c r="AH156" s="386"/>
      <c r="AI156" s="387"/>
      <c r="AJ156" s="387"/>
      <c r="AK156" s="387"/>
      <c r="AL156" s="388"/>
      <c r="AM156" s="389"/>
      <c r="AN156" s="389"/>
      <c r="AO156" s="389"/>
      <c r="AP156" s="5630"/>
      <c r="AQ156" s="386"/>
      <c r="AR156" s="387"/>
      <c r="AS156" s="387"/>
      <c r="AT156" s="387"/>
      <c r="AU156" s="388"/>
      <c r="AV156" s="389"/>
      <c r="AW156" s="389"/>
      <c r="AX156" s="389"/>
      <c r="AY156" s="5630"/>
      <c r="AZ156" s="386"/>
      <c r="BA156" s="387"/>
      <c r="BB156" s="387"/>
      <c r="BC156" s="387"/>
      <c r="BD156" s="388"/>
      <c r="BE156" s="389"/>
      <c r="BF156" s="389"/>
      <c r="BG156" s="389"/>
      <c r="BH156" s="5630"/>
      <c r="BI156" s="386"/>
      <c r="BJ156" s="387"/>
      <c r="BK156" s="387"/>
      <c r="BL156" s="387"/>
      <c r="BM156" s="388"/>
    </row>
    <row r="157" spans="2:67" ht="5.0999999999999996" customHeight="1">
      <c r="B157" s="5713"/>
      <c r="C157" s="482"/>
      <c r="D157" s="482"/>
      <c r="E157" s="482"/>
      <c r="F157" s="5631"/>
      <c r="G157" s="391"/>
      <c r="H157" s="392"/>
      <c r="I157" s="392"/>
      <c r="J157" s="392"/>
      <c r="K157" s="398"/>
      <c r="L157" s="389"/>
      <c r="M157" s="389"/>
      <c r="N157" s="389"/>
      <c r="O157" s="5631"/>
      <c r="P157" s="391"/>
      <c r="Q157" s="392"/>
      <c r="R157" s="392"/>
      <c r="S157" s="392"/>
      <c r="T157" s="398"/>
      <c r="U157" s="389"/>
      <c r="V157" s="389"/>
      <c r="W157" s="389"/>
      <c r="X157" s="5631"/>
      <c r="Y157" s="391"/>
      <c r="Z157" s="392"/>
      <c r="AA157" s="392"/>
      <c r="AB157" s="392"/>
      <c r="AC157" s="398"/>
      <c r="AD157" s="389"/>
      <c r="AE157" s="389"/>
      <c r="AF157" s="389"/>
      <c r="AG157" s="5631"/>
      <c r="AH157" s="391"/>
      <c r="AI157" s="392"/>
      <c r="AJ157" s="392"/>
      <c r="AK157" s="392"/>
      <c r="AL157" s="398"/>
      <c r="AM157" s="389"/>
      <c r="AN157" s="389"/>
      <c r="AO157" s="389"/>
      <c r="AP157" s="5631"/>
      <c r="AQ157" s="391"/>
      <c r="AR157" s="392"/>
      <c r="AS157" s="392"/>
      <c r="AT157" s="392"/>
      <c r="AU157" s="398"/>
      <c r="AV157" s="389"/>
      <c r="AW157" s="389"/>
      <c r="AX157" s="389"/>
      <c r="AY157" s="5631"/>
      <c r="AZ157" s="391"/>
      <c r="BA157" s="392"/>
      <c r="BB157" s="392"/>
      <c r="BC157" s="392"/>
      <c r="BD157" s="398"/>
      <c r="BE157" s="389"/>
      <c r="BF157" s="389"/>
      <c r="BG157" s="389"/>
      <c r="BH157" s="5631"/>
      <c r="BI157" s="391"/>
      <c r="BJ157" s="392"/>
      <c r="BK157" s="392"/>
      <c r="BL157" s="392"/>
      <c r="BM157" s="398"/>
      <c r="BN157" s="482"/>
    </row>
    <row r="158" spans="2:67" ht="9.9499999999999993" customHeight="1">
      <c r="B158" s="5714"/>
      <c r="F158" s="5632"/>
      <c r="G158" s="401"/>
      <c r="H158" s="402"/>
      <c r="I158" s="402"/>
      <c r="J158" s="402"/>
      <c r="K158" s="404"/>
      <c r="L158" s="389"/>
      <c r="M158" s="389"/>
      <c r="N158" s="389"/>
      <c r="O158" s="5632"/>
      <c r="P158" s="401"/>
      <c r="Q158" s="402"/>
      <c r="R158" s="402"/>
      <c r="S158" s="402"/>
      <c r="T158" s="404"/>
      <c r="U158" s="389"/>
      <c r="V158" s="389"/>
      <c r="W158" s="389"/>
      <c r="X158" s="5632"/>
      <c r="Y158" s="401"/>
      <c r="Z158" s="402"/>
      <c r="AA158" s="402"/>
      <c r="AB158" s="402"/>
      <c r="AC158" s="404"/>
      <c r="AD158" s="389"/>
      <c r="AE158" s="389"/>
      <c r="AF158" s="389"/>
      <c r="AG158" s="5632"/>
      <c r="AH158" s="401"/>
      <c r="AI158" s="402"/>
      <c r="AJ158" s="402"/>
      <c r="AK158" s="402"/>
      <c r="AL158" s="404"/>
      <c r="AM158" s="389"/>
      <c r="AN158" s="389"/>
      <c r="AO158" s="389"/>
      <c r="AP158" s="5632"/>
      <c r="AQ158" s="401"/>
      <c r="AR158" s="402"/>
      <c r="AS158" s="402"/>
      <c r="AT158" s="402"/>
      <c r="AU158" s="404"/>
      <c r="AV158" s="389"/>
      <c r="AW158" s="389"/>
      <c r="AX158" s="389"/>
      <c r="AY158" s="5632"/>
      <c r="AZ158" s="401"/>
      <c r="BA158" s="402"/>
      <c r="BB158" s="402"/>
      <c r="BC158" s="402"/>
      <c r="BD158" s="404"/>
      <c r="BE158" s="389"/>
      <c r="BF158" s="389"/>
      <c r="BG158" s="389"/>
      <c r="BH158" s="5632"/>
      <c r="BI158" s="401"/>
      <c r="BJ158" s="402"/>
      <c r="BK158" s="402"/>
      <c r="BL158" s="402"/>
      <c r="BM158" s="404"/>
    </row>
    <row r="159" spans="2:67" ht="9.9499999999999993" customHeight="1">
      <c r="B159" s="481"/>
      <c r="F159" s="381"/>
      <c r="G159" s="380"/>
      <c r="H159" s="380"/>
      <c r="I159" s="450"/>
      <c r="J159" s="380"/>
      <c r="K159" s="380"/>
      <c r="L159" s="380"/>
      <c r="M159" s="380"/>
      <c r="N159" s="380"/>
      <c r="O159" s="380"/>
      <c r="P159" s="380"/>
      <c r="Q159" s="380"/>
      <c r="R159" s="450"/>
      <c r="S159" s="380"/>
      <c r="T159" s="380"/>
      <c r="U159" s="380"/>
      <c r="V159" s="380"/>
      <c r="W159" s="380"/>
      <c r="X159" s="380"/>
      <c r="Y159" s="380"/>
      <c r="Z159" s="380"/>
      <c r="AA159" s="450"/>
      <c r="AB159" s="380"/>
      <c r="AC159" s="380"/>
      <c r="AD159" s="380"/>
      <c r="AE159" s="380"/>
      <c r="AF159" s="380"/>
      <c r="AG159" s="380"/>
      <c r="AH159" s="380"/>
      <c r="AI159" s="380"/>
      <c r="AJ159" s="450"/>
      <c r="AK159" s="380"/>
      <c r="AL159" s="382"/>
      <c r="AM159" s="382"/>
      <c r="AN159" s="380"/>
      <c r="AO159" s="380"/>
      <c r="AP159" s="451"/>
      <c r="AQ159" s="452"/>
      <c r="AR159" s="380"/>
      <c r="AS159" s="450"/>
      <c r="AT159" s="380"/>
      <c r="AU159" s="384"/>
      <c r="AV159" s="384"/>
      <c r="AW159" s="380"/>
      <c r="AX159" s="380"/>
      <c r="AY159" s="451"/>
      <c r="AZ159" s="380"/>
      <c r="BA159" s="380"/>
      <c r="BB159" s="450"/>
      <c r="BC159" s="380"/>
      <c r="BD159" s="380"/>
      <c r="BE159" s="380"/>
      <c r="BF159" s="380"/>
      <c r="BG159" s="380"/>
      <c r="BH159" s="380"/>
      <c r="BI159" s="380"/>
      <c r="BJ159" s="380"/>
      <c r="BK159" s="450"/>
      <c r="BL159" s="380"/>
      <c r="BM159" s="380"/>
    </row>
    <row r="160" spans="2:67" ht="15">
      <c r="G160" s="458">
        <v>18</v>
      </c>
      <c r="K160" s="458">
        <v>18</v>
      </c>
      <c r="P160" s="458">
        <v>18</v>
      </c>
      <c r="T160" s="458">
        <v>18</v>
      </c>
      <c r="Y160" s="458">
        <v>18</v>
      </c>
      <c r="AC160" s="458">
        <v>18</v>
      </c>
      <c r="AH160" s="458">
        <v>18</v>
      </c>
      <c r="AL160" s="458">
        <v>18</v>
      </c>
      <c r="AQ160" s="458">
        <v>18</v>
      </c>
      <c r="AU160" s="458">
        <v>18</v>
      </c>
      <c r="AZ160" s="458">
        <v>18</v>
      </c>
      <c r="BD160" s="458">
        <v>18</v>
      </c>
      <c r="BI160" s="458">
        <v>18</v>
      </c>
      <c r="BM160" s="458">
        <v>18</v>
      </c>
      <c r="BO160" s="459" t="s">
        <v>344</v>
      </c>
    </row>
    <row r="161" spans="7:68" ht="4.5" customHeight="1">
      <c r="G161" s="5732"/>
      <c r="H161" s="5732"/>
      <c r="I161" s="494"/>
      <c r="J161" s="5733"/>
      <c r="K161" s="5734"/>
      <c r="L161" s="5734"/>
      <c r="M161" s="5734"/>
      <c r="N161" s="5734"/>
      <c r="P161" s="5732"/>
      <c r="Q161" s="5732"/>
      <c r="R161" s="494"/>
      <c r="S161" s="5733"/>
      <c r="T161" s="5734"/>
      <c r="U161" s="5734"/>
      <c r="V161" s="5734"/>
      <c r="W161" s="5734"/>
      <c r="Y161" s="5732"/>
      <c r="Z161" s="5732"/>
      <c r="AA161" s="494"/>
      <c r="AB161" s="5733"/>
      <c r="AC161" s="5734"/>
      <c r="AD161" s="5734"/>
      <c r="AE161" s="5734"/>
      <c r="AF161" s="5734"/>
      <c r="AH161" s="5732"/>
      <c r="AI161" s="5732"/>
      <c r="AJ161" s="494"/>
      <c r="AK161" s="5733"/>
      <c r="AL161" s="5734"/>
      <c r="AM161" s="5734"/>
      <c r="AN161" s="5734"/>
      <c r="AO161" s="5734"/>
      <c r="AQ161" s="5732"/>
      <c r="AR161" s="5732"/>
      <c r="AS161" s="494"/>
      <c r="AT161" s="5733"/>
      <c r="AU161" s="5734"/>
      <c r="AV161" s="5734"/>
      <c r="AW161" s="5734"/>
      <c r="AX161" s="5734"/>
      <c r="AZ161" s="5732"/>
      <c r="BA161" s="5732"/>
      <c r="BB161" s="494"/>
      <c r="BC161" s="5733"/>
      <c r="BD161" s="5734"/>
      <c r="BE161" s="5734"/>
      <c r="BF161" s="5734"/>
      <c r="BG161" s="5734"/>
      <c r="BI161" s="5732"/>
      <c r="BJ161" s="5732"/>
      <c r="BK161" s="494"/>
      <c r="BL161" s="5732"/>
      <c r="BM161" s="5732"/>
      <c r="BN161" s="4"/>
      <c r="BO161" s="4"/>
      <c r="BP161" s="4"/>
    </row>
    <row r="162" spans="7:68">
      <c r="G162" s="454" t="s">
        <v>362</v>
      </c>
      <c r="P162" s="454" t="s">
        <v>362</v>
      </c>
      <c r="Y162" s="454" t="s">
        <v>362</v>
      </c>
      <c r="AH162" s="454" t="s">
        <v>362</v>
      </c>
      <c r="AQ162" s="454" t="s">
        <v>362</v>
      </c>
      <c r="AR162" s="454"/>
      <c r="AS162" s="454"/>
      <c r="AZ162" s="454" t="s">
        <v>362</v>
      </c>
      <c r="BI162" s="454" t="s">
        <v>362</v>
      </c>
    </row>
  </sheetData>
  <mergeCells count="235">
    <mergeCell ref="AQ161:AR161"/>
    <mergeCell ref="AT161:AX161"/>
    <mergeCell ref="AZ161:BA161"/>
    <mergeCell ref="BC161:BG161"/>
    <mergeCell ref="BI161:BJ161"/>
    <mergeCell ref="BL161:BM161"/>
    <mergeCell ref="AY156:AY158"/>
    <mergeCell ref="BH156:BH158"/>
    <mergeCell ref="G161:H161"/>
    <mergeCell ref="J161:N161"/>
    <mergeCell ref="P161:Q161"/>
    <mergeCell ref="S161:W161"/>
    <mergeCell ref="Y161:Z161"/>
    <mergeCell ref="AB161:AF161"/>
    <mergeCell ref="AH161:AI161"/>
    <mergeCell ref="AK161:AO161"/>
    <mergeCell ref="B156:B158"/>
    <mergeCell ref="F156:F158"/>
    <mergeCell ref="O156:O158"/>
    <mergeCell ref="X156:X158"/>
    <mergeCell ref="AG156:AG158"/>
    <mergeCell ref="AP156:AP158"/>
    <mergeCell ref="AY144:AY146"/>
    <mergeCell ref="BH144:BH146"/>
    <mergeCell ref="B150:B152"/>
    <mergeCell ref="F150:F152"/>
    <mergeCell ref="O150:O152"/>
    <mergeCell ref="X150:X152"/>
    <mergeCell ref="AG150:AG152"/>
    <mergeCell ref="AP150:AP152"/>
    <mergeCell ref="AY150:AY152"/>
    <mergeCell ref="BH150:BH152"/>
    <mergeCell ref="B144:B146"/>
    <mergeCell ref="F144:F146"/>
    <mergeCell ref="O144:O146"/>
    <mergeCell ref="X144:X146"/>
    <mergeCell ref="AG144:AG146"/>
    <mergeCell ref="AP144:AP146"/>
    <mergeCell ref="AY132:AY134"/>
    <mergeCell ref="BH132:BH134"/>
    <mergeCell ref="B138:B140"/>
    <mergeCell ref="F138:F140"/>
    <mergeCell ref="O138:O140"/>
    <mergeCell ref="X138:X140"/>
    <mergeCell ref="AG138:AG140"/>
    <mergeCell ref="AP138:AP140"/>
    <mergeCell ref="AY138:AY140"/>
    <mergeCell ref="BH138:BH140"/>
    <mergeCell ref="B132:B134"/>
    <mergeCell ref="F132:F134"/>
    <mergeCell ref="O132:O134"/>
    <mergeCell ref="X132:X134"/>
    <mergeCell ref="AG132:AG134"/>
    <mergeCell ref="AP132:AP134"/>
    <mergeCell ref="AY120:AY122"/>
    <mergeCell ref="BH120:BH122"/>
    <mergeCell ref="B126:B128"/>
    <mergeCell ref="F126:F128"/>
    <mergeCell ref="O126:O128"/>
    <mergeCell ref="X126:X128"/>
    <mergeCell ref="AG126:AG128"/>
    <mergeCell ref="AP126:AP128"/>
    <mergeCell ref="AY126:AY128"/>
    <mergeCell ref="BH126:BH128"/>
    <mergeCell ref="B120:B122"/>
    <mergeCell ref="F120:F122"/>
    <mergeCell ref="O120:O122"/>
    <mergeCell ref="X120:X122"/>
    <mergeCell ref="AG120:AG122"/>
    <mergeCell ref="AP120:AP122"/>
    <mergeCell ref="AY108:AY110"/>
    <mergeCell ref="BH108:BH110"/>
    <mergeCell ref="B114:B116"/>
    <mergeCell ref="F114:F116"/>
    <mergeCell ref="O114:O116"/>
    <mergeCell ref="X114:X116"/>
    <mergeCell ref="AG114:AG116"/>
    <mergeCell ref="AP114:AP116"/>
    <mergeCell ref="AY114:AY116"/>
    <mergeCell ref="BH114:BH116"/>
    <mergeCell ref="B108:B110"/>
    <mergeCell ref="F108:F110"/>
    <mergeCell ref="O108:O110"/>
    <mergeCell ref="X108:X110"/>
    <mergeCell ref="AG108:AG110"/>
    <mergeCell ref="AP108:AP110"/>
    <mergeCell ref="AY96:AY98"/>
    <mergeCell ref="BH96:BH98"/>
    <mergeCell ref="B102:B104"/>
    <mergeCell ref="F102:F104"/>
    <mergeCell ref="O102:O104"/>
    <mergeCell ref="X102:X104"/>
    <mergeCell ref="AG102:AG104"/>
    <mergeCell ref="AP102:AP104"/>
    <mergeCell ref="AY102:AY104"/>
    <mergeCell ref="BH102:BH104"/>
    <mergeCell ref="B96:B98"/>
    <mergeCell ref="F96:F98"/>
    <mergeCell ref="O96:O98"/>
    <mergeCell ref="X96:X98"/>
    <mergeCell ref="AG96:AG98"/>
    <mergeCell ref="AP96:AP98"/>
    <mergeCell ref="AY84:AY86"/>
    <mergeCell ref="BH84:BH86"/>
    <mergeCell ref="B90:B92"/>
    <mergeCell ref="F90:F92"/>
    <mergeCell ref="O90:O92"/>
    <mergeCell ref="X90:X92"/>
    <mergeCell ref="AG90:AG92"/>
    <mergeCell ref="AP90:AP92"/>
    <mergeCell ref="AY90:AY92"/>
    <mergeCell ref="BH90:BH92"/>
    <mergeCell ref="B84:B86"/>
    <mergeCell ref="F84:F86"/>
    <mergeCell ref="O84:O86"/>
    <mergeCell ref="X84:X86"/>
    <mergeCell ref="AG84:AG86"/>
    <mergeCell ref="AP84:AP86"/>
    <mergeCell ref="AY72:AY74"/>
    <mergeCell ref="BH72:BH74"/>
    <mergeCell ref="B78:B80"/>
    <mergeCell ref="F78:F80"/>
    <mergeCell ref="O78:O80"/>
    <mergeCell ref="X78:X80"/>
    <mergeCell ref="AG78:AG80"/>
    <mergeCell ref="AP78:AP80"/>
    <mergeCell ref="AY78:AY80"/>
    <mergeCell ref="BH78:BH80"/>
    <mergeCell ref="B72:B74"/>
    <mergeCell ref="F72:F74"/>
    <mergeCell ref="O72:O74"/>
    <mergeCell ref="X72:X74"/>
    <mergeCell ref="AG72:AG74"/>
    <mergeCell ref="AP72:AP74"/>
    <mergeCell ref="AY60:AY62"/>
    <mergeCell ref="BH60:BH62"/>
    <mergeCell ref="B66:B68"/>
    <mergeCell ref="F66:F68"/>
    <mergeCell ref="O66:O68"/>
    <mergeCell ref="X66:X68"/>
    <mergeCell ref="AG66:AG68"/>
    <mergeCell ref="AP66:AP68"/>
    <mergeCell ref="AY66:AY68"/>
    <mergeCell ref="BH66:BH68"/>
    <mergeCell ref="B60:B62"/>
    <mergeCell ref="F60:F62"/>
    <mergeCell ref="O60:O62"/>
    <mergeCell ref="X60:X62"/>
    <mergeCell ref="AG60:AG62"/>
    <mergeCell ref="AP60:AP62"/>
    <mergeCell ref="B54:B56"/>
    <mergeCell ref="F54:F56"/>
    <mergeCell ref="O54:O56"/>
    <mergeCell ref="X54:X56"/>
    <mergeCell ref="AG54:AG56"/>
    <mergeCell ref="AP54:AP56"/>
    <mergeCell ref="AY54:AY56"/>
    <mergeCell ref="BH54:BH56"/>
    <mergeCell ref="B48:B50"/>
    <mergeCell ref="F48:F50"/>
    <mergeCell ref="O48:O50"/>
    <mergeCell ref="X48:X50"/>
    <mergeCell ref="AG48:AG50"/>
    <mergeCell ref="AP48:AP50"/>
    <mergeCell ref="B42:B44"/>
    <mergeCell ref="F42:F44"/>
    <mergeCell ref="O42:O44"/>
    <mergeCell ref="X42:X44"/>
    <mergeCell ref="AG42:AG44"/>
    <mergeCell ref="AP42:AP44"/>
    <mergeCell ref="AY42:AY44"/>
    <mergeCell ref="BH42:BH44"/>
    <mergeCell ref="AY48:AY50"/>
    <mergeCell ref="BH48:BH50"/>
    <mergeCell ref="B36:B38"/>
    <mergeCell ref="F36:F38"/>
    <mergeCell ref="O36:O38"/>
    <mergeCell ref="X36:X38"/>
    <mergeCell ref="AG36:AG38"/>
    <mergeCell ref="AH36:AL38"/>
    <mergeCell ref="AP36:AP38"/>
    <mergeCell ref="AY36:AY38"/>
    <mergeCell ref="BH36:BH38"/>
    <mergeCell ref="AP24:AP26"/>
    <mergeCell ref="AY24:AY26"/>
    <mergeCell ref="BH24:BH26"/>
    <mergeCell ref="B30:B32"/>
    <mergeCell ref="F30:F32"/>
    <mergeCell ref="O30:O32"/>
    <mergeCell ref="X30:X32"/>
    <mergeCell ref="AG30:AG32"/>
    <mergeCell ref="AH30:AL32"/>
    <mergeCell ref="AP30:AP32"/>
    <mergeCell ref="B24:B26"/>
    <mergeCell ref="F24:F26"/>
    <mergeCell ref="O24:O26"/>
    <mergeCell ref="X24:X26"/>
    <mergeCell ref="AG24:AG26"/>
    <mergeCell ref="AH24:AL26"/>
    <mergeCell ref="AY30:AY32"/>
    <mergeCell ref="BH30:BH32"/>
    <mergeCell ref="BH12:BH14"/>
    <mergeCell ref="B18:B20"/>
    <mergeCell ref="F18:F20"/>
    <mergeCell ref="O18:O20"/>
    <mergeCell ref="X18:X20"/>
    <mergeCell ref="AG18:AG20"/>
    <mergeCell ref="AH18:AL20"/>
    <mergeCell ref="AP18:AP20"/>
    <mergeCell ref="AY18:AY20"/>
    <mergeCell ref="BH18:BH20"/>
    <mergeCell ref="B12:B14"/>
    <mergeCell ref="F12:F14"/>
    <mergeCell ref="O12:O14"/>
    <mergeCell ref="X12:X14"/>
    <mergeCell ref="AG12:AG14"/>
    <mergeCell ref="AH12:AL14"/>
    <mergeCell ref="AP12:AP14"/>
    <mergeCell ref="AY12:AY14"/>
    <mergeCell ref="B9:B10"/>
    <mergeCell ref="G9:K9"/>
    <mergeCell ref="P9:T9"/>
    <mergeCell ref="Y9:AC9"/>
    <mergeCell ref="AH9:AL9"/>
    <mergeCell ref="AQ9:AU9"/>
    <mergeCell ref="B2:J6"/>
    <mergeCell ref="K2:BC4"/>
    <mergeCell ref="BD2:BM2"/>
    <mergeCell ref="BD3:BM3"/>
    <mergeCell ref="BD4:BM4"/>
    <mergeCell ref="K5:BC6"/>
    <mergeCell ref="BD5:BM5"/>
    <mergeCell ref="BD6:BM6"/>
    <mergeCell ref="AZ9:BD9"/>
    <mergeCell ref="BI9:BM9"/>
  </mergeCells>
  <printOptions horizontalCentered="1"/>
  <pageMargins left="0" right="0" top="0.39370078740157483" bottom="0.39370078740157483" header="0" footer="0"/>
  <pageSetup paperSize="8" scale="45" pageOrder="overThenDown" orientation="landscape" horizontalDpi="4294967293" r:id="rId1"/>
  <headerFooter alignWithMargins="0">
    <oddFooter>&amp;RImprimé le :&amp;D</oddFooter>
  </headerFooter>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C68A4F-51D8-44E3-9383-91AB481EA556}">
  <dimension ref="B1:EL242"/>
  <sheetViews>
    <sheetView showGridLines="0" zoomScaleNormal="100" zoomScaleSheetLayoutView="100" workbookViewId="0">
      <selection activeCell="BN28" sqref="BN28"/>
    </sheetView>
  </sheetViews>
  <sheetFormatPr baseColWidth="10" defaultRowHeight="11.25"/>
  <cols>
    <col min="1" max="1" width="1.42578125" style="454" customWidth="1"/>
    <col min="2" max="2" width="5.140625" style="454" customWidth="1"/>
    <col min="3" max="5" width="0.85546875" style="454" customWidth="1"/>
    <col min="6" max="6" width="18.7109375" style="454" customWidth="1"/>
    <col min="7" max="9" width="0.85546875" style="454" customWidth="1"/>
    <col min="10" max="10" width="18.7109375" style="454" customWidth="1"/>
    <col min="11" max="13" width="0.85546875" style="454" customWidth="1"/>
    <col min="14" max="14" width="18.7109375" style="454" customWidth="1"/>
    <col min="15" max="17" width="0.85546875" style="454" customWidth="1"/>
    <col min="18" max="18" width="18.7109375" style="454" customWidth="1"/>
    <col min="19" max="21" width="0.85546875" style="454" customWidth="1"/>
    <col min="22" max="22" width="18.7109375" style="454" customWidth="1"/>
    <col min="23" max="25" width="0.85546875" style="454" customWidth="1"/>
    <col min="26" max="26" width="18.7109375" style="454" customWidth="1"/>
    <col min="27" max="29" width="0.85546875" style="454" customWidth="1"/>
    <col min="30" max="30" width="18.7109375" style="454" customWidth="1"/>
    <col min="31" max="33" width="0.85546875" style="454" customWidth="1"/>
    <col min="34" max="34" width="18.7109375" style="454" customWidth="1"/>
    <col min="35" max="37" width="0.85546875" style="454" customWidth="1"/>
    <col min="38" max="38" width="18.7109375" style="454" customWidth="1"/>
    <col min="39" max="40" width="0.85546875" style="460" customWidth="1"/>
    <col min="41" max="41" width="0.85546875" style="454" customWidth="1"/>
    <col min="42" max="42" width="18.7109375" style="454" customWidth="1"/>
    <col min="43" max="45" width="0.85546875" style="454" customWidth="1"/>
    <col min="46" max="46" width="18.7109375" style="454" customWidth="1"/>
    <col min="47" max="49" width="0.85546875" style="454" customWidth="1"/>
    <col min="50" max="50" width="18.7109375" style="454" customWidth="1"/>
    <col min="51" max="53" width="0.85546875" style="454" customWidth="1"/>
    <col min="54" max="54" width="18.7109375" style="454" customWidth="1"/>
    <col min="55" max="57" width="0.85546875" style="454" customWidth="1"/>
    <col min="58" max="58" width="18.7109375" style="454" customWidth="1"/>
    <col min="59" max="59" width="2.42578125" style="454" customWidth="1"/>
    <col min="60" max="65" width="5.7109375" style="454" customWidth="1"/>
    <col min="66" max="16384" width="11.42578125" style="454"/>
  </cols>
  <sheetData>
    <row r="1" spans="2:142" ht="6.75" customHeight="1" thickBot="1"/>
    <row r="2" spans="2:142" s="461" customFormat="1" ht="15" customHeight="1">
      <c r="B2" s="5693" t="s">
        <v>2013</v>
      </c>
      <c r="C2" s="5694"/>
      <c r="D2" s="5694"/>
      <c r="E2" s="5694"/>
      <c r="F2" s="5694"/>
      <c r="G2" s="5694"/>
      <c r="H2" s="5694"/>
      <c r="I2" s="5694"/>
      <c r="J2" s="5808" t="s">
        <v>2014</v>
      </c>
      <c r="K2" s="5809"/>
      <c r="L2" s="5809"/>
      <c r="M2" s="5809"/>
      <c r="N2" s="5809"/>
      <c r="O2" s="5809"/>
      <c r="P2" s="5809"/>
      <c r="Q2" s="5809"/>
      <c r="R2" s="5809"/>
      <c r="S2" s="5809"/>
      <c r="T2" s="5809"/>
      <c r="U2" s="5809"/>
      <c r="V2" s="5809"/>
      <c r="W2" s="5809"/>
      <c r="X2" s="5809"/>
      <c r="Y2" s="5809"/>
      <c r="Z2" s="5809"/>
      <c r="AA2" s="5809"/>
      <c r="AB2" s="5809"/>
      <c r="AC2" s="5809"/>
      <c r="AD2" s="5809"/>
      <c r="AE2" s="5809"/>
      <c r="AF2" s="5809"/>
      <c r="AG2" s="5809"/>
      <c r="AH2" s="5809"/>
      <c r="AI2" s="5809"/>
      <c r="AJ2" s="5809"/>
      <c r="AK2" s="5809"/>
      <c r="AL2" s="5809"/>
      <c r="AM2" s="5809"/>
      <c r="AN2" s="5809"/>
      <c r="AO2" s="5809"/>
      <c r="AP2" s="5809"/>
      <c r="AQ2" s="5809"/>
      <c r="AR2" s="5809"/>
      <c r="AS2" s="5809"/>
      <c r="AT2" s="5809"/>
      <c r="AU2" s="5809"/>
      <c r="AV2" s="5809"/>
      <c r="AW2" s="5810"/>
      <c r="AX2" s="5814" t="s">
        <v>2015</v>
      </c>
      <c r="AY2" s="5814"/>
      <c r="AZ2" s="5814"/>
      <c r="BA2" s="5814"/>
      <c r="BB2" s="5814"/>
      <c r="BC2" s="5814"/>
      <c r="BD2" s="5814"/>
      <c r="BE2" s="5814"/>
      <c r="BF2" s="5815"/>
      <c r="BI2" s="462" t="s">
        <v>346</v>
      </c>
      <c r="BJ2" s="463"/>
      <c r="BK2" s="463"/>
      <c r="BL2" s="463"/>
      <c r="BM2" s="463"/>
      <c r="BN2" s="463"/>
      <c r="BO2" s="463"/>
      <c r="BP2" s="463"/>
      <c r="DO2" s="464"/>
      <c r="DP2" s="464"/>
      <c r="DQ2" s="464"/>
      <c r="DR2" s="464"/>
      <c r="DS2" s="464"/>
      <c r="DT2" s="464"/>
      <c r="DU2" s="464"/>
      <c r="DV2" s="464"/>
      <c r="DW2" s="464"/>
      <c r="DX2" s="464"/>
      <c r="DY2" s="464"/>
      <c r="DZ2" s="464"/>
      <c r="EA2" s="464"/>
      <c r="EB2" s="464"/>
      <c r="EC2" s="464"/>
      <c r="ED2" s="464"/>
      <c r="EE2" s="464"/>
      <c r="EF2" s="464"/>
      <c r="EG2" s="464"/>
      <c r="EH2" s="464"/>
      <c r="EI2" s="464"/>
      <c r="EJ2" s="464"/>
      <c r="EK2" s="464"/>
      <c r="EL2" s="464"/>
    </row>
    <row r="3" spans="2:142" s="461" customFormat="1" ht="15" customHeight="1">
      <c r="B3" s="5807"/>
      <c r="C3" s="5696"/>
      <c r="D3" s="5696"/>
      <c r="E3" s="5696"/>
      <c r="F3" s="5696"/>
      <c r="G3" s="5696"/>
      <c r="H3" s="5696"/>
      <c r="I3" s="5696"/>
      <c r="J3" s="5811"/>
      <c r="K3" s="5812"/>
      <c r="L3" s="5812"/>
      <c r="M3" s="5812"/>
      <c r="N3" s="5812"/>
      <c r="O3" s="5812"/>
      <c r="P3" s="5812"/>
      <c r="Q3" s="5812"/>
      <c r="R3" s="5812"/>
      <c r="S3" s="5812"/>
      <c r="T3" s="5812"/>
      <c r="U3" s="5812"/>
      <c r="V3" s="5812"/>
      <c r="W3" s="5812"/>
      <c r="X3" s="5812"/>
      <c r="Y3" s="5812"/>
      <c r="Z3" s="5812"/>
      <c r="AA3" s="5812"/>
      <c r="AB3" s="5812"/>
      <c r="AC3" s="5812"/>
      <c r="AD3" s="5812"/>
      <c r="AE3" s="5812"/>
      <c r="AF3" s="5812"/>
      <c r="AG3" s="5812"/>
      <c r="AH3" s="5812"/>
      <c r="AI3" s="5812"/>
      <c r="AJ3" s="5812"/>
      <c r="AK3" s="5812"/>
      <c r="AL3" s="5812"/>
      <c r="AM3" s="5812"/>
      <c r="AN3" s="5812"/>
      <c r="AO3" s="5812"/>
      <c r="AP3" s="5812"/>
      <c r="AQ3" s="5812"/>
      <c r="AR3" s="5812"/>
      <c r="AS3" s="5812"/>
      <c r="AT3" s="5812"/>
      <c r="AU3" s="5812"/>
      <c r="AV3" s="5812"/>
      <c r="AW3" s="5813"/>
      <c r="AX3" s="5816" t="s">
        <v>2016</v>
      </c>
      <c r="AY3" s="5816"/>
      <c r="AZ3" s="5816"/>
      <c r="BA3" s="5816"/>
      <c r="BB3" s="5816"/>
      <c r="BC3" s="5816"/>
      <c r="BD3" s="5816"/>
      <c r="BE3" s="5816"/>
      <c r="BF3" s="5817"/>
      <c r="BI3" s="463" t="s">
        <v>347</v>
      </c>
      <c r="BJ3" s="463"/>
      <c r="BK3" s="463"/>
      <c r="BL3" s="463"/>
      <c r="BM3" s="463"/>
      <c r="BN3" s="463"/>
      <c r="BO3" s="463"/>
      <c r="BP3" s="463"/>
      <c r="DO3" s="464"/>
      <c r="DP3" s="464"/>
      <c r="DQ3" s="464"/>
      <c r="DR3" s="464"/>
      <c r="DS3" s="464"/>
      <c r="DT3" s="464"/>
      <c r="DU3" s="464"/>
      <c r="DV3" s="464"/>
      <c r="DW3" s="464"/>
      <c r="DX3" s="464"/>
      <c r="DY3" s="464"/>
      <c r="DZ3" s="464"/>
      <c r="EA3" s="464"/>
      <c r="EB3" s="464"/>
      <c r="EC3" s="464"/>
      <c r="ED3" s="464"/>
      <c r="EE3" s="464"/>
      <c r="EF3" s="464"/>
      <c r="EG3" s="464"/>
      <c r="EH3" s="464"/>
      <c r="EI3" s="464"/>
      <c r="EJ3" s="464"/>
      <c r="EK3" s="464"/>
      <c r="EL3" s="464"/>
    </row>
    <row r="4" spans="2:142" s="461" customFormat="1" ht="15" customHeight="1">
      <c r="B4" s="5807"/>
      <c r="C4" s="5696"/>
      <c r="D4" s="5696"/>
      <c r="E4" s="5696"/>
      <c r="F4" s="5696"/>
      <c r="G4" s="5696"/>
      <c r="H4" s="5696"/>
      <c r="I4" s="5696"/>
      <c r="J4" s="5811"/>
      <c r="K4" s="5812"/>
      <c r="L4" s="5812"/>
      <c r="M4" s="5812"/>
      <c r="N4" s="5812"/>
      <c r="O4" s="5812"/>
      <c r="P4" s="5812"/>
      <c r="Q4" s="5812"/>
      <c r="R4" s="5812"/>
      <c r="S4" s="5812"/>
      <c r="T4" s="5812"/>
      <c r="U4" s="5812"/>
      <c r="V4" s="5812"/>
      <c r="W4" s="5812"/>
      <c r="X4" s="5812"/>
      <c r="Y4" s="5812"/>
      <c r="Z4" s="5812"/>
      <c r="AA4" s="5812"/>
      <c r="AB4" s="5812"/>
      <c r="AC4" s="5812"/>
      <c r="AD4" s="5812"/>
      <c r="AE4" s="5812"/>
      <c r="AF4" s="5812"/>
      <c r="AG4" s="5812"/>
      <c r="AH4" s="5812"/>
      <c r="AI4" s="5812"/>
      <c r="AJ4" s="5812"/>
      <c r="AK4" s="5812"/>
      <c r="AL4" s="5812"/>
      <c r="AM4" s="5812"/>
      <c r="AN4" s="5812"/>
      <c r="AO4" s="5812"/>
      <c r="AP4" s="5812"/>
      <c r="AQ4" s="5812"/>
      <c r="AR4" s="5812"/>
      <c r="AS4" s="5812"/>
      <c r="AT4" s="5812"/>
      <c r="AU4" s="5812"/>
      <c r="AV4" s="5812"/>
      <c r="AW4" s="5813"/>
      <c r="AX4" s="5818" t="s">
        <v>2017</v>
      </c>
      <c r="AY4" s="5818"/>
      <c r="AZ4" s="5818"/>
      <c r="BA4" s="5818"/>
      <c r="BB4" s="5818"/>
      <c r="BC4" s="5818"/>
      <c r="BD4" s="5818"/>
      <c r="BE4" s="5818"/>
      <c r="BF4" s="5819"/>
      <c r="BI4" s="465" t="s">
        <v>348</v>
      </c>
      <c r="BJ4" s="463"/>
      <c r="BK4" s="463"/>
      <c r="BL4" s="463"/>
      <c r="BM4" s="463"/>
      <c r="BN4" s="463"/>
      <c r="BO4" s="463"/>
      <c r="BP4" s="463"/>
      <c r="DO4" s="464"/>
      <c r="DP4" s="464"/>
      <c r="DQ4" s="464"/>
      <c r="DR4" s="464"/>
      <c r="DS4" s="464"/>
      <c r="DT4" s="464"/>
      <c r="DU4" s="464"/>
      <c r="DV4" s="464"/>
      <c r="DW4" s="464"/>
      <c r="DX4" s="464"/>
      <c r="DY4" s="464"/>
      <c r="DZ4" s="464"/>
      <c r="EA4" s="464"/>
      <c r="EB4" s="464"/>
      <c r="EC4" s="464"/>
      <c r="ED4" s="464"/>
      <c r="EE4" s="464"/>
      <c r="EF4" s="464"/>
      <c r="EG4" s="464"/>
      <c r="EH4" s="464"/>
      <c r="EI4" s="464"/>
      <c r="EJ4" s="464"/>
      <c r="EK4" s="464"/>
      <c r="EL4" s="464"/>
    </row>
    <row r="5" spans="2:142" s="461" customFormat="1" ht="15" customHeight="1">
      <c r="B5" s="5807"/>
      <c r="C5" s="5696"/>
      <c r="D5" s="5696"/>
      <c r="E5" s="5696"/>
      <c r="F5" s="5696"/>
      <c r="G5" s="5696"/>
      <c r="H5" s="5696"/>
      <c r="I5" s="5696"/>
      <c r="J5" s="5811" t="s">
        <v>2018</v>
      </c>
      <c r="K5" s="5812"/>
      <c r="L5" s="5812"/>
      <c r="M5" s="5812"/>
      <c r="N5" s="5812"/>
      <c r="O5" s="5812"/>
      <c r="P5" s="5812"/>
      <c r="Q5" s="5812"/>
      <c r="R5" s="5812"/>
      <c r="S5" s="5812"/>
      <c r="T5" s="5812"/>
      <c r="U5" s="5812"/>
      <c r="V5" s="5812"/>
      <c r="W5" s="5812"/>
      <c r="X5" s="5812"/>
      <c r="Y5" s="5812"/>
      <c r="Z5" s="5812"/>
      <c r="AA5" s="5812"/>
      <c r="AB5" s="5812"/>
      <c r="AC5" s="5812"/>
      <c r="AD5" s="5812"/>
      <c r="AE5" s="5812"/>
      <c r="AF5" s="5812"/>
      <c r="AG5" s="5812"/>
      <c r="AH5" s="5812"/>
      <c r="AI5" s="5812"/>
      <c r="AJ5" s="5812"/>
      <c r="AK5" s="5812"/>
      <c r="AL5" s="5812"/>
      <c r="AM5" s="5812"/>
      <c r="AN5" s="5812"/>
      <c r="AO5" s="5812"/>
      <c r="AP5" s="5812"/>
      <c r="AQ5" s="5812"/>
      <c r="AR5" s="5812"/>
      <c r="AS5" s="5812"/>
      <c r="AT5" s="5812"/>
      <c r="AU5" s="5812"/>
      <c r="AV5" s="5812"/>
      <c r="AW5" s="5813"/>
      <c r="AX5" s="5818" t="s">
        <v>2019</v>
      </c>
      <c r="AY5" s="5818"/>
      <c r="AZ5" s="5818"/>
      <c r="BA5" s="5818"/>
      <c r="BB5" s="5818"/>
      <c r="BC5" s="5818"/>
      <c r="BD5" s="5818"/>
      <c r="BE5" s="5818"/>
      <c r="BF5" s="5819"/>
      <c r="BI5" s="463"/>
      <c r="BJ5" s="463"/>
      <c r="BK5" s="463"/>
      <c r="BL5" s="463" t="s">
        <v>350</v>
      </c>
      <c r="BM5" s="463"/>
      <c r="BN5" s="463"/>
      <c r="BO5" s="463"/>
      <c r="BP5" s="463"/>
      <c r="DO5" s="464"/>
      <c r="DP5" s="464"/>
      <c r="DQ5" s="464"/>
      <c r="DR5" s="464"/>
      <c r="DS5" s="464"/>
      <c r="DT5" s="464"/>
      <c r="DU5" s="464"/>
      <c r="DV5" s="464"/>
      <c r="DW5" s="464"/>
      <c r="DX5" s="464"/>
      <c r="DY5" s="464"/>
      <c r="DZ5" s="464"/>
      <c r="EA5" s="464"/>
      <c r="EB5" s="464"/>
      <c r="EC5" s="464"/>
      <c r="ED5" s="464"/>
      <c r="EE5" s="464"/>
      <c r="EF5" s="464"/>
      <c r="EG5" s="464"/>
      <c r="EH5" s="464"/>
      <c r="EI5" s="464"/>
      <c r="EJ5" s="464"/>
      <c r="EK5" s="464"/>
      <c r="EL5" s="464"/>
    </row>
    <row r="6" spans="2:142" s="461" customFormat="1" ht="15" customHeight="1">
      <c r="B6" s="5807"/>
      <c r="C6" s="5696"/>
      <c r="D6" s="5696"/>
      <c r="E6" s="5696"/>
      <c r="F6" s="5696"/>
      <c r="G6" s="5696"/>
      <c r="H6" s="5696"/>
      <c r="I6" s="5696"/>
      <c r="J6" s="5820"/>
      <c r="K6" s="5821"/>
      <c r="L6" s="5821"/>
      <c r="M6" s="5821"/>
      <c r="N6" s="5821"/>
      <c r="O6" s="5821"/>
      <c r="P6" s="5821"/>
      <c r="Q6" s="5821"/>
      <c r="R6" s="5821"/>
      <c r="S6" s="5821"/>
      <c r="T6" s="5821"/>
      <c r="U6" s="5821"/>
      <c r="V6" s="5821"/>
      <c r="W6" s="5821"/>
      <c r="X6" s="5821"/>
      <c r="Y6" s="5821"/>
      <c r="Z6" s="5821"/>
      <c r="AA6" s="5821"/>
      <c r="AB6" s="5821"/>
      <c r="AC6" s="5821"/>
      <c r="AD6" s="5821"/>
      <c r="AE6" s="5821"/>
      <c r="AF6" s="5821"/>
      <c r="AG6" s="5821"/>
      <c r="AH6" s="5821"/>
      <c r="AI6" s="5821"/>
      <c r="AJ6" s="5821"/>
      <c r="AK6" s="5821"/>
      <c r="AL6" s="5821"/>
      <c r="AM6" s="5821"/>
      <c r="AN6" s="5821"/>
      <c r="AO6" s="5821"/>
      <c r="AP6" s="5821"/>
      <c r="AQ6" s="5821"/>
      <c r="AR6" s="5821"/>
      <c r="AS6" s="5821"/>
      <c r="AT6" s="5821"/>
      <c r="AU6" s="5821"/>
      <c r="AV6" s="5821"/>
      <c r="AW6" s="5822"/>
      <c r="AX6" s="5818" t="s">
        <v>2020</v>
      </c>
      <c r="AY6" s="5818"/>
      <c r="AZ6" s="5818"/>
      <c r="BA6" s="5818"/>
      <c r="BB6" s="5818"/>
      <c r="BC6" s="5818"/>
      <c r="BD6" s="5818"/>
      <c r="BE6" s="5818"/>
      <c r="BF6" s="5819"/>
      <c r="BI6" s="466" t="s">
        <v>351</v>
      </c>
      <c r="BJ6" s="467"/>
      <c r="BK6" s="467"/>
      <c r="BL6" s="467"/>
      <c r="BM6" s="467"/>
      <c r="BN6" s="467"/>
      <c r="BO6" s="467"/>
      <c r="BP6" s="467"/>
      <c r="DO6" s="464"/>
      <c r="DP6" s="464"/>
      <c r="DQ6" s="464"/>
      <c r="DR6" s="464"/>
      <c r="DS6" s="464"/>
      <c r="DT6" s="464"/>
      <c r="DU6" s="464"/>
      <c r="DV6" s="464"/>
      <c r="DW6" s="464"/>
      <c r="DX6" s="464"/>
      <c r="DY6" s="464"/>
      <c r="DZ6" s="464"/>
      <c r="EA6" s="464"/>
      <c r="EB6" s="464"/>
      <c r="EC6" s="464"/>
      <c r="ED6" s="464"/>
      <c r="EE6" s="464"/>
      <c r="EF6" s="464"/>
      <c r="EG6" s="464"/>
      <c r="EH6" s="464"/>
      <c r="EI6" s="464"/>
      <c r="EJ6" s="464"/>
      <c r="EK6" s="464"/>
      <c r="EL6" s="464"/>
    </row>
    <row r="7" spans="2:142" s="461" customFormat="1" ht="15" customHeight="1" thickBot="1">
      <c r="B7" s="468" t="s">
        <v>52</v>
      </c>
      <c r="C7" s="1663"/>
      <c r="D7" s="469"/>
      <c r="E7" s="469"/>
      <c r="F7" s="1664" t="str">
        <f ca="1">CELL("nomfichier")</f>
        <v>D:\Données\1.UPRT\0-UPRT.fait\1-UPRT.FR-SITE-WEB\ff-fiches-fabrications\ff.fiches.fabrication.2023\ffr.restaurant.2023\[S_SOYEZ.CREATIFS.xlsx]Divers</v>
      </c>
      <c r="G7" s="469"/>
      <c r="H7" s="469"/>
      <c r="I7" s="469"/>
      <c r="J7" s="470"/>
      <c r="K7" s="469"/>
      <c r="L7" s="469"/>
      <c r="M7" s="469"/>
      <c r="N7" s="469"/>
      <c r="O7" s="469"/>
      <c r="P7" s="469"/>
      <c r="Q7" s="469"/>
      <c r="R7" s="469"/>
      <c r="S7" s="469"/>
      <c r="T7" s="469"/>
      <c r="U7" s="469"/>
      <c r="V7" s="469"/>
      <c r="W7" s="469"/>
      <c r="X7" s="469"/>
      <c r="Y7" s="469"/>
      <c r="Z7" s="469"/>
      <c r="AA7" s="469"/>
      <c r="AB7" s="469"/>
      <c r="AC7" s="469"/>
      <c r="AD7" s="469"/>
      <c r="AE7" s="469"/>
      <c r="AF7" s="469"/>
      <c r="AG7" s="469"/>
      <c r="AH7" s="469"/>
      <c r="AI7" s="469"/>
      <c r="AJ7" s="469"/>
      <c r="AK7" s="469"/>
      <c r="AL7" s="469"/>
      <c r="AM7" s="469"/>
      <c r="AN7" s="469"/>
      <c r="AO7" s="469"/>
      <c r="AP7" s="469"/>
      <c r="AQ7" s="469"/>
      <c r="AR7" s="469"/>
      <c r="AS7" s="469"/>
      <c r="AT7" s="471"/>
      <c r="AU7" s="471"/>
      <c r="AV7" s="471"/>
      <c r="AW7" s="471"/>
      <c r="AX7" s="471"/>
      <c r="AY7" s="471"/>
      <c r="AZ7" s="471"/>
      <c r="BA7" s="471"/>
      <c r="BB7" s="469"/>
      <c r="BC7" s="469"/>
      <c r="BD7" s="469"/>
      <c r="BE7" s="469"/>
      <c r="BF7" s="472"/>
      <c r="BI7" s="466" t="s">
        <v>352</v>
      </c>
      <c r="BJ7" s="467"/>
      <c r="BK7" s="467"/>
      <c r="BL7" s="467"/>
      <c r="BM7" s="467"/>
      <c r="BN7" s="467"/>
      <c r="BO7" s="467"/>
      <c r="BP7" s="467"/>
      <c r="DO7" s="464"/>
      <c r="DP7" s="464"/>
      <c r="DQ7" s="464"/>
      <c r="DR7" s="464"/>
      <c r="DS7" s="464"/>
      <c r="DT7" s="464"/>
      <c r="DU7" s="464"/>
      <c r="DV7" s="464"/>
      <c r="DW7" s="464"/>
      <c r="DX7" s="464"/>
      <c r="DY7" s="464"/>
      <c r="DZ7" s="464"/>
      <c r="EA7" s="464"/>
      <c r="EB7" s="464"/>
      <c r="EC7" s="464"/>
      <c r="ED7" s="464"/>
      <c r="EE7" s="464"/>
      <c r="EF7" s="464"/>
      <c r="EG7" s="464"/>
      <c r="EH7" s="464"/>
      <c r="EI7" s="464"/>
      <c r="EJ7" s="464"/>
      <c r="EK7" s="464"/>
      <c r="EL7" s="464"/>
    </row>
    <row r="8" spans="2:142" ht="15.75">
      <c r="B8" s="473"/>
      <c r="C8" s="474"/>
      <c r="D8" s="474"/>
      <c r="E8" s="474"/>
      <c r="F8" s="371"/>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2"/>
      <c r="AN8" s="372"/>
      <c r="AO8" s="371"/>
      <c r="AP8" s="371"/>
      <c r="AQ8" s="371"/>
      <c r="AR8" s="371"/>
      <c r="AS8" s="371"/>
      <c r="AT8" s="371"/>
      <c r="AU8" s="371"/>
      <c r="AV8" s="371"/>
      <c r="AW8" s="371"/>
      <c r="AX8" s="371"/>
      <c r="AY8" s="371"/>
      <c r="AZ8" s="371"/>
      <c r="BA8" s="371"/>
      <c r="BB8" s="371"/>
      <c r="BC8" s="371"/>
      <c r="BD8" s="371"/>
      <c r="BE8" s="371"/>
      <c r="BF8" s="371"/>
    </row>
    <row r="9" spans="2:142" s="1665" customFormat="1" ht="9.9499999999999993" customHeight="1">
      <c r="B9" s="5741" t="s">
        <v>2021</v>
      </c>
      <c r="F9" s="5798">
        <v>38670</v>
      </c>
      <c r="G9" s="5799"/>
      <c r="H9" s="5799"/>
      <c r="I9" s="5799"/>
      <c r="J9" s="5800"/>
      <c r="K9" s="389"/>
      <c r="L9" s="389"/>
      <c r="M9" s="389"/>
      <c r="N9" s="5744">
        <f>F9+1</f>
        <v>38671</v>
      </c>
      <c r="O9" s="5745"/>
      <c r="P9" s="5745"/>
      <c r="Q9" s="5745"/>
      <c r="R9" s="5746"/>
      <c r="S9" s="389"/>
      <c r="T9" s="389"/>
      <c r="U9" s="389"/>
      <c r="V9" s="5744">
        <f>N9+1</f>
        <v>38672</v>
      </c>
      <c r="W9" s="5745"/>
      <c r="X9" s="5745"/>
      <c r="Y9" s="5745"/>
      <c r="Z9" s="5746"/>
      <c r="AA9" s="389"/>
      <c r="AB9" s="389"/>
      <c r="AC9" s="389"/>
      <c r="AD9" s="5744">
        <f>V9+1</f>
        <v>38673</v>
      </c>
      <c r="AE9" s="5745"/>
      <c r="AF9" s="5745"/>
      <c r="AG9" s="5745"/>
      <c r="AH9" s="5746"/>
      <c r="AI9" s="389"/>
      <c r="AJ9" s="389"/>
      <c r="AK9" s="389"/>
      <c r="AL9" s="5744">
        <f>AD9+1</f>
        <v>38674</v>
      </c>
      <c r="AM9" s="5745"/>
      <c r="AN9" s="5745"/>
      <c r="AO9" s="5745"/>
      <c r="AP9" s="5746"/>
      <c r="AQ9" s="389"/>
      <c r="AT9" s="5744">
        <f>AL9+1</f>
        <v>38675</v>
      </c>
      <c r="AU9" s="5745"/>
      <c r="AV9" s="5745"/>
      <c r="AW9" s="5745"/>
      <c r="AX9" s="5746"/>
      <c r="BB9" s="5744">
        <f>AT9+1</f>
        <v>38676</v>
      </c>
      <c r="BC9" s="5745"/>
      <c r="BD9" s="5745"/>
      <c r="BE9" s="5745"/>
      <c r="BF9" s="5746"/>
    </row>
    <row r="10" spans="2:142" s="1665" customFormat="1" ht="4.5" customHeight="1">
      <c r="B10" s="5742"/>
      <c r="C10" s="1666"/>
      <c r="D10" s="1666"/>
      <c r="E10" s="1666"/>
      <c r="F10" s="5801"/>
      <c r="G10" s="5802"/>
      <c r="H10" s="5802"/>
      <c r="I10" s="5802"/>
      <c r="J10" s="5803"/>
      <c r="K10" s="389"/>
      <c r="L10" s="389"/>
      <c r="M10" s="389"/>
      <c r="N10" s="5747"/>
      <c r="O10" s="5748"/>
      <c r="P10" s="5748"/>
      <c r="Q10" s="5748"/>
      <c r="R10" s="5749"/>
      <c r="S10" s="389"/>
      <c r="T10" s="389"/>
      <c r="U10" s="389"/>
      <c r="V10" s="5747"/>
      <c r="W10" s="5748"/>
      <c r="X10" s="5748"/>
      <c r="Y10" s="5748"/>
      <c r="Z10" s="5749"/>
      <c r="AA10" s="389"/>
      <c r="AB10" s="389"/>
      <c r="AC10" s="389"/>
      <c r="AD10" s="5747"/>
      <c r="AE10" s="5748"/>
      <c r="AF10" s="5748"/>
      <c r="AG10" s="5748"/>
      <c r="AH10" s="5749"/>
      <c r="AI10" s="389"/>
      <c r="AJ10" s="389"/>
      <c r="AK10" s="389"/>
      <c r="AL10" s="5747"/>
      <c r="AM10" s="5748"/>
      <c r="AN10" s="5748"/>
      <c r="AO10" s="5748"/>
      <c r="AP10" s="5749"/>
      <c r="AQ10" s="389"/>
      <c r="AR10" s="1666"/>
      <c r="AT10" s="5747"/>
      <c r="AU10" s="5748"/>
      <c r="AV10" s="5748"/>
      <c r="AW10" s="5748"/>
      <c r="AX10" s="5749"/>
      <c r="BB10" s="5747"/>
      <c r="BC10" s="5748"/>
      <c r="BD10" s="5748"/>
      <c r="BE10" s="5748"/>
      <c r="BF10" s="5749"/>
    </row>
    <row r="11" spans="2:142" s="1665" customFormat="1" ht="9.9499999999999993" customHeight="1" thickBot="1">
      <c r="B11" s="5743"/>
      <c r="F11" s="5804"/>
      <c r="G11" s="5805"/>
      <c r="H11" s="5805"/>
      <c r="I11" s="5805"/>
      <c r="J11" s="5806"/>
      <c r="K11" s="389"/>
      <c r="L11" s="389"/>
      <c r="M11" s="389"/>
      <c r="N11" s="5750"/>
      <c r="O11" s="5751"/>
      <c r="P11" s="5751"/>
      <c r="Q11" s="5751"/>
      <c r="R11" s="5752"/>
      <c r="S11" s="389"/>
      <c r="T11" s="389"/>
      <c r="U11" s="389"/>
      <c r="V11" s="5750"/>
      <c r="W11" s="5751"/>
      <c r="X11" s="5751"/>
      <c r="Y11" s="5751"/>
      <c r="Z11" s="5752"/>
      <c r="AA11" s="389"/>
      <c r="AB11" s="389"/>
      <c r="AC11" s="389"/>
      <c r="AD11" s="5750"/>
      <c r="AE11" s="5751"/>
      <c r="AF11" s="5751"/>
      <c r="AG11" s="5751"/>
      <c r="AH11" s="5752"/>
      <c r="AI11" s="389"/>
      <c r="AJ11" s="389"/>
      <c r="AK11" s="389"/>
      <c r="AL11" s="5750"/>
      <c r="AM11" s="5751"/>
      <c r="AN11" s="5751"/>
      <c r="AO11" s="5751"/>
      <c r="AP11" s="5752"/>
      <c r="AQ11" s="389"/>
      <c r="AT11" s="5750"/>
      <c r="AU11" s="5751"/>
      <c r="AV11" s="5751"/>
      <c r="AW11" s="5751"/>
      <c r="AX11" s="5752"/>
      <c r="BB11" s="5750"/>
      <c r="BC11" s="5751"/>
      <c r="BD11" s="5751"/>
      <c r="BE11" s="5751"/>
      <c r="BF11" s="5752"/>
    </row>
    <row r="12" spans="2:142" ht="12" customHeight="1">
      <c r="B12" s="1667"/>
      <c r="C12" s="373"/>
      <c r="D12" s="380"/>
      <c r="E12" s="373"/>
      <c r="F12" s="380"/>
      <c r="G12" s="380"/>
      <c r="H12" s="450"/>
      <c r="I12" s="380"/>
      <c r="J12" s="380"/>
      <c r="K12" s="373"/>
      <c r="L12" s="380"/>
      <c r="M12" s="373"/>
      <c r="N12" s="380"/>
      <c r="O12" s="380"/>
      <c r="P12" s="450"/>
      <c r="Q12" s="380"/>
      <c r="R12" s="380"/>
      <c r="S12" s="373"/>
      <c r="T12" s="380"/>
      <c r="U12" s="373"/>
      <c r="V12" s="380"/>
      <c r="W12" s="380"/>
      <c r="X12" s="450"/>
      <c r="Y12" s="380"/>
      <c r="Z12" s="380"/>
      <c r="AA12" s="373"/>
      <c r="AB12" s="380"/>
      <c r="AC12" s="373"/>
      <c r="AD12" s="380"/>
      <c r="AE12" s="380"/>
      <c r="AF12" s="450"/>
      <c r="AG12" s="380"/>
      <c r="AH12" s="380"/>
      <c r="AI12" s="373"/>
      <c r="AJ12" s="380"/>
      <c r="AK12" s="373"/>
      <c r="AL12" s="380"/>
      <c r="AM12" s="380"/>
      <c r="AN12" s="450"/>
      <c r="AO12" s="380"/>
      <c r="AP12" s="380"/>
      <c r="AQ12" s="373"/>
      <c r="AR12" s="380"/>
      <c r="AS12" s="373"/>
      <c r="AT12" s="380"/>
      <c r="AU12" s="380"/>
      <c r="AV12" s="450"/>
      <c r="AW12" s="380"/>
      <c r="AX12" s="380"/>
      <c r="AY12" s="373"/>
      <c r="AZ12" s="380"/>
      <c r="BA12" s="373"/>
      <c r="BB12" s="380"/>
      <c r="BC12" s="380"/>
      <c r="BD12" s="450"/>
      <c r="BE12" s="380"/>
      <c r="BF12" s="380"/>
      <c r="BI12" s="5091" t="s">
        <v>6538</v>
      </c>
    </row>
    <row r="13" spans="2:142" ht="9.9499999999999993" customHeight="1">
      <c r="B13" s="5738">
        <v>1</v>
      </c>
      <c r="C13" s="1665"/>
      <c r="D13" s="1665"/>
      <c r="E13" s="1665"/>
      <c r="F13" s="5762" t="s">
        <v>412</v>
      </c>
      <c r="G13" s="389"/>
      <c r="H13" s="389"/>
      <c r="I13" s="389"/>
      <c r="J13" s="5795" t="s">
        <v>532</v>
      </c>
      <c r="K13" s="389"/>
      <c r="L13" s="389"/>
      <c r="M13" s="389"/>
      <c r="N13" s="5735"/>
      <c r="O13" s="389"/>
      <c r="P13" s="389"/>
      <c r="Q13" s="389"/>
      <c r="R13" s="5735"/>
      <c r="S13" s="389"/>
      <c r="T13" s="389"/>
      <c r="U13" s="389"/>
      <c r="V13" s="5735" t="s">
        <v>2022</v>
      </c>
      <c r="W13" s="389"/>
      <c r="X13" s="389"/>
      <c r="Y13" s="389"/>
      <c r="Z13" s="5735" t="s">
        <v>2023</v>
      </c>
      <c r="AA13" s="389"/>
      <c r="AB13" s="389"/>
      <c r="AC13" s="389"/>
      <c r="AD13" s="5735"/>
      <c r="AE13" s="389"/>
      <c r="AF13" s="389"/>
      <c r="AG13" s="389"/>
      <c r="AH13" s="5735"/>
      <c r="AI13" s="389"/>
      <c r="AJ13" s="389"/>
      <c r="AK13" s="389"/>
      <c r="AL13" s="5735"/>
      <c r="AM13" s="389"/>
      <c r="AN13" s="389"/>
      <c r="AO13" s="389"/>
      <c r="AP13" s="5735"/>
      <c r="AQ13" s="389"/>
      <c r="AR13" s="389"/>
      <c r="AS13" s="389"/>
      <c r="AT13" s="5735"/>
      <c r="AU13" s="389"/>
      <c r="AV13" s="389"/>
      <c r="AW13" s="389"/>
      <c r="AX13" s="5735"/>
      <c r="AY13" s="389"/>
      <c r="AZ13" s="389"/>
      <c r="BA13" s="389"/>
      <c r="BB13" s="5735"/>
      <c r="BC13" s="389"/>
      <c r="BD13" s="389"/>
      <c r="BE13" s="389"/>
      <c r="BF13" s="5735"/>
    </row>
    <row r="14" spans="2:142" ht="5.0999999999999996" customHeight="1">
      <c r="B14" s="5739"/>
      <c r="C14" s="1666"/>
      <c r="D14" s="1666"/>
      <c r="E14" s="1666"/>
      <c r="F14" s="5763"/>
      <c r="G14" s="389"/>
      <c r="H14" s="1668"/>
      <c r="I14" s="389"/>
      <c r="J14" s="5796"/>
      <c r="K14" s="389"/>
      <c r="L14" s="1668"/>
      <c r="M14" s="389"/>
      <c r="N14" s="5736"/>
      <c r="O14" s="389"/>
      <c r="P14" s="1668"/>
      <c r="Q14" s="389"/>
      <c r="R14" s="5736"/>
      <c r="S14" s="389"/>
      <c r="T14" s="1668"/>
      <c r="U14" s="389"/>
      <c r="V14" s="5736"/>
      <c r="W14" s="389"/>
      <c r="X14" s="1668"/>
      <c r="Y14" s="389"/>
      <c r="Z14" s="5736"/>
      <c r="AA14" s="389"/>
      <c r="AB14" s="1668"/>
      <c r="AC14" s="389"/>
      <c r="AD14" s="5736"/>
      <c r="AE14" s="389"/>
      <c r="AF14" s="1668"/>
      <c r="AG14" s="389"/>
      <c r="AH14" s="5736"/>
      <c r="AI14" s="389"/>
      <c r="AJ14" s="1668"/>
      <c r="AK14" s="389"/>
      <c r="AL14" s="5736"/>
      <c r="AM14" s="389"/>
      <c r="AN14" s="1668"/>
      <c r="AO14" s="389"/>
      <c r="AP14" s="5736"/>
      <c r="AQ14" s="389"/>
      <c r="AR14" s="1668"/>
      <c r="AS14" s="389"/>
      <c r="AT14" s="5736"/>
      <c r="AU14" s="389"/>
      <c r="AV14" s="1668"/>
      <c r="AW14" s="389"/>
      <c r="AX14" s="5736"/>
      <c r="AY14" s="389"/>
      <c r="AZ14" s="1668"/>
      <c r="BA14" s="389"/>
      <c r="BB14" s="5736"/>
      <c r="BC14" s="389"/>
      <c r="BD14" s="1668"/>
      <c r="BE14" s="389"/>
      <c r="BF14" s="5736"/>
      <c r="BG14" s="482"/>
    </row>
    <row r="15" spans="2:142" ht="9.9499999999999993" customHeight="1">
      <c r="B15" s="5740"/>
      <c r="C15" s="1665"/>
      <c r="D15" s="1665"/>
      <c r="E15" s="1665"/>
      <c r="F15" s="5764"/>
      <c r="G15" s="389"/>
      <c r="H15" s="389"/>
      <c r="I15" s="389"/>
      <c r="J15" s="5797"/>
      <c r="K15" s="389"/>
      <c r="L15" s="389"/>
      <c r="M15" s="389"/>
      <c r="N15" s="5737"/>
      <c r="O15" s="389"/>
      <c r="P15" s="389"/>
      <c r="Q15" s="389"/>
      <c r="R15" s="5737"/>
      <c r="S15" s="389"/>
      <c r="T15" s="389"/>
      <c r="U15" s="389"/>
      <c r="V15" s="5737"/>
      <c r="W15" s="389"/>
      <c r="X15" s="389"/>
      <c r="Y15" s="389"/>
      <c r="Z15" s="5737"/>
      <c r="AA15" s="389"/>
      <c r="AB15" s="389"/>
      <c r="AC15" s="389"/>
      <c r="AD15" s="5737"/>
      <c r="AE15" s="389"/>
      <c r="AF15" s="389"/>
      <c r="AG15" s="389"/>
      <c r="AH15" s="5737"/>
      <c r="AI15" s="389"/>
      <c r="AJ15" s="389"/>
      <c r="AK15" s="389"/>
      <c r="AL15" s="5737"/>
      <c r="AM15" s="389"/>
      <c r="AN15" s="389"/>
      <c r="AO15" s="389"/>
      <c r="AP15" s="5737"/>
      <c r="AQ15" s="389"/>
      <c r="AR15" s="389"/>
      <c r="AS15" s="389"/>
      <c r="AT15" s="5737"/>
      <c r="AU15" s="389"/>
      <c r="AV15" s="389"/>
      <c r="AW15" s="389"/>
      <c r="AX15" s="5737"/>
      <c r="AY15" s="389"/>
      <c r="AZ15" s="389"/>
      <c r="BA15" s="389"/>
      <c r="BB15" s="5737"/>
      <c r="BC15" s="389"/>
      <c r="BD15" s="389"/>
      <c r="BE15" s="389"/>
      <c r="BF15" s="5737"/>
    </row>
    <row r="16" spans="2:142" ht="5.0999999999999996" customHeight="1">
      <c r="B16" s="1669"/>
      <c r="C16" s="1665"/>
      <c r="D16" s="1665"/>
      <c r="E16" s="1665"/>
      <c r="F16" s="389"/>
      <c r="G16" s="389"/>
      <c r="H16" s="389"/>
      <c r="I16" s="389"/>
      <c r="J16" s="389"/>
      <c r="K16" s="389"/>
      <c r="L16" s="389"/>
      <c r="M16" s="389"/>
      <c r="N16" s="389"/>
      <c r="O16" s="389"/>
      <c r="P16" s="389"/>
      <c r="Q16" s="389"/>
      <c r="R16" s="389"/>
      <c r="S16" s="389"/>
      <c r="T16" s="389"/>
      <c r="U16" s="389"/>
      <c r="V16" s="389"/>
      <c r="W16" s="389"/>
      <c r="X16" s="389"/>
      <c r="Y16" s="389"/>
      <c r="Z16" s="389"/>
      <c r="AA16" s="389"/>
      <c r="AB16" s="389"/>
      <c r="AC16" s="389"/>
      <c r="AD16" s="389"/>
      <c r="AE16" s="389"/>
      <c r="AF16" s="389"/>
      <c r="AG16" s="389"/>
      <c r="AH16" s="389"/>
      <c r="AI16" s="389"/>
      <c r="AJ16" s="389"/>
      <c r="AK16" s="389"/>
      <c r="AL16" s="389"/>
      <c r="AM16" s="389"/>
      <c r="AN16" s="389"/>
      <c r="AO16" s="389"/>
      <c r="AP16" s="389"/>
      <c r="AQ16" s="389"/>
      <c r="AR16" s="389"/>
      <c r="AS16" s="389"/>
      <c r="AT16" s="389"/>
      <c r="AU16" s="389"/>
      <c r="AV16" s="389"/>
      <c r="AW16" s="389"/>
      <c r="AX16" s="389"/>
      <c r="AY16" s="389"/>
      <c r="AZ16" s="389"/>
      <c r="BA16" s="389"/>
      <c r="BB16" s="389"/>
      <c r="BC16" s="389"/>
      <c r="BD16" s="389"/>
      <c r="BE16" s="389"/>
      <c r="BF16" s="389"/>
    </row>
    <row r="17" spans="2:59" ht="5.0999999999999996" customHeight="1">
      <c r="B17" s="1670"/>
      <c r="C17" s="1665"/>
      <c r="D17" s="1665"/>
      <c r="E17" s="1665"/>
      <c r="F17" s="410"/>
      <c r="G17" s="389"/>
      <c r="H17" s="389"/>
      <c r="I17" s="389"/>
      <c r="J17" s="410"/>
      <c r="K17" s="389"/>
      <c r="L17" s="389"/>
      <c r="M17" s="389"/>
      <c r="N17" s="410"/>
      <c r="O17" s="389"/>
      <c r="P17" s="389"/>
      <c r="Q17" s="389"/>
      <c r="R17" s="410"/>
      <c r="S17" s="389"/>
      <c r="T17" s="389"/>
      <c r="U17" s="389"/>
      <c r="V17" s="410"/>
      <c r="W17" s="389"/>
      <c r="X17" s="389"/>
      <c r="Y17" s="389"/>
      <c r="Z17" s="410"/>
      <c r="AA17" s="389"/>
      <c r="AB17" s="389"/>
      <c r="AC17" s="389"/>
      <c r="AD17" s="410"/>
      <c r="AE17" s="389"/>
      <c r="AF17" s="389"/>
      <c r="AG17" s="389"/>
      <c r="AH17" s="410"/>
      <c r="AI17" s="389"/>
      <c r="AJ17" s="389"/>
      <c r="AK17" s="389"/>
      <c r="AL17" s="410"/>
      <c r="AM17" s="389"/>
      <c r="AN17" s="389"/>
      <c r="AO17" s="389"/>
      <c r="AP17" s="410"/>
      <c r="AQ17" s="389"/>
      <c r="AR17" s="389"/>
      <c r="AS17" s="389"/>
      <c r="AT17" s="410"/>
      <c r="AU17" s="389"/>
      <c r="AV17" s="389"/>
      <c r="AW17" s="389"/>
      <c r="AX17" s="410"/>
      <c r="AY17" s="389"/>
      <c r="AZ17" s="389"/>
      <c r="BA17" s="389"/>
      <c r="BB17" s="410"/>
      <c r="BC17" s="389"/>
      <c r="BD17" s="389"/>
      <c r="BE17" s="389"/>
      <c r="BF17" s="410"/>
    </row>
    <row r="18" spans="2:59" ht="5.0999999999999996" customHeight="1">
      <c r="B18" s="1670"/>
      <c r="C18" s="1665"/>
      <c r="D18" s="1665"/>
      <c r="E18" s="1665"/>
      <c r="F18" s="410"/>
      <c r="G18" s="389"/>
      <c r="H18" s="389"/>
      <c r="I18" s="389"/>
      <c r="J18" s="410"/>
      <c r="K18" s="389"/>
      <c r="L18" s="389"/>
      <c r="M18" s="389"/>
      <c r="N18" s="410"/>
      <c r="O18" s="389"/>
      <c r="P18" s="389"/>
      <c r="Q18" s="389"/>
      <c r="R18" s="410"/>
      <c r="S18" s="389"/>
      <c r="T18" s="389"/>
      <c r="U18" s="389"/>
      <c r="V18" s="410"/>
      <c r="W18" s="389"/>
      <c r="X18" s="389"/>
      <c r="Y18" s="389"/>
      <c r="Z18" s="410"/>
      <c r="AA18" s="389"/>
      <c r="AB18" s="389"/>
      <c r="AC18" s="389"/>
      <c r="AD18" s="410"/>
      <c r="AE18" s="389"/>
      <c r="AF18" s="389"/>
      <c r="AG18" s="389"/>
      <c r="AH18" s="410"/>
      <c r="AI18" s="389"/>
      <c r="AJ18" s="389"/>
      <c r="AK18" s="389"/>
      <c r="AL18" s="410"/>
      <c r="AM18" s="389"/>
      <c r="AN18" s="389"/>
      <c r="AO18" s="389"/>
      <c r="AP18" s="410"/>
      <c r="AQ18" s="389"/>
      <c r="AR18" s="389"/>
      <c r="AS18" s="389"/>
      <c r="AT18" s="410"/>
      <c r="AU18" s="389"/>
      <c r="AV18" s="389"/>
      <c r="AW18" s="389"/>
      <c r="AX18" s="410"/>
      <c r="AY18" s="389"/>
      <c r="AZ18" s="389"/>
      <c r="BA18" s="389"/>
      <c r="BB18" s="410"/>
      <c r="BC18" s="389"/>
      <c r="BD18" s="389"/>
      <c r="BE18" s="389"/>
      <c r="BF18" s="410"/>
    </row>
    <row r="19" spans="2:59" ht="9.9499999999999993" customHeight="1">
      <c r="B19" s="5738">
        <v>2</v>
      </c>
      <c r="C19" s="1665"/>
      <c r="D19" s="1665"/>
      <c r="E19" s="1665"/>
      <c r="F19" s="5789" t="s">
        <v>411</v>
      </c>
      <c r="G19" s="389"/>
      <c r="H19" s="389"/>
      <c r="I19" s="389"/>
      <c r="J19" s="5792" t="s">
        <v>397</v>
      </c>
      <c r="K19" s="389"/>
      <c r="L19" s="389"/>
      <c r="M19" s="389"/>
      <c r="N19" s="5735"/>
      <c r="O19" s="389"/>
      <c r="P19" s="389"/>
      <c r="Q19" s="389"/>
      <c r="R19" s="5735"/>
      <c r="S19" s="389"/>
      <c r="T19" s="389"/>
      <c r="U19" s="389"/>
      <c r="V19" s="5783" t="s">
        <v>499</v>
      </c>
      <c r="W19" s="389"/>
      <c r="X19" s="389"/>
      <c r="Y19" s="389"/>
      <c r="Z19" s="5762" t="s">
        <v>2024</v>
      </c>
      <c r="AA19" s="389"/>
      <c r="AB19" s="389"/>
      <c r="AC19" s="389"/>
      <c r="AD19" s="5735"/>
      <c r="AE19" s="389"/>
      <c r="AF19" s="389"/>
      <c r="AG19" s="389"/>
      <c r="AH19" s="5735"/>
      <c r="AI19" s="389"/>
      <c r="AJ19" s="389"/>
      <c r="AK19" s="389"/>
      <c r="AL19" s="5735"/>
      <c r="AM19" s="389"/>
      <c r="AN19" s="389"/>
      <c r="AO19" s="389"/>
      <c r="AP19" s="5735"/>
      <c r="AQ19" s="389"/>
      <c r="AR19" s="389"/>
      <c r="AS19" s="389"/>
      <c r="AT19" s="5735"/>
      <c r="AU19" s="389"/>
      <c r="AV19" s="389"/>
      <c r="AW19" s="389"/>
      <c r="AX19" s="5735"/>
      <c r="AY19" s="389"/>
      <c r="AZ19" s="389"/>
      <c r="BA19" s="389"/>
      <c r="BB19" s="5735"/>
      <c r="BC19" s="389"/>
      <c r="BD19" s="389"/>
      <c r="BE19" s="389"/>
      <c r="BF19" s="5735"/>
    </row>
    <row r="20" spans="2:59" ht="5.0999999999999996" customHeight="1">
      <c r="B20" s="5739"/>
      <c r="C20" s="1666"/>
      <c r="D20" s="1666"/>
      <c r="E20" s="1666"/>
      <c r="F20" s="5790"/>
      <c r="G20" s="389"/>
      <c r="H20" s="1668"/>
      <c r="I20" s="389"/>
      <c r="J20" s="5793"/>
      <c r="K20" s="389"/>
      <c r="L20" s="1668"/>
      <c r="M20" s="389"/>
      <c r="N20" s="5736"/>
      <c r="O20" s="389"/>
      <c r="P20" s="1668"/>
      <c r="Q20" s="389"/>
      <c r="R20" s="5736"/>
      <c r="S20" s="389"/>
      <c r="T20" s="1668"/>
      <c r="U20" s="389"/>
      <c r="V20" s="5784"/>
      <c r="W20" s="389"/>
      <c r="X20" s="1668"/>
      <c r="Y20" s="389"/>
      <c r="Z20" s="5763"/>
      <c r="AA20" s="389"/>
      <c r="AB20" s="1668"/>
      <c r="AC20" s="389"/>
      <c r="AD20" s="5736"/>
      <c r="AE20" s="389"/>
      <c r="AF20" s="1668"/>
      <c r="AG20" s="389"/>
      <c r="AH20" s="5736"/>
      <c r="AI20" s="389"/>
      <c r="AJ20" s="1668"/>
      <c r="AK20" s="389"/>
      <c r="AL20" s="5736"/>
      <c r="AM20" s="389"/>
      <c r="AN20" s="1668"/>
      <c r="AO20" s="389"/>
      <c r="AP20" s="5736"/>
      <c r="AQ20" s="389"/>
      <c r="AR20" s="1668"/>
      <c r="AS20" s="389"/>
      <c r="AT20" s="5736"/>
      <c r="AU20" s="389"/>
      <c r="AV20" s="1668"/>
      <c r="AW20" s="389"/>
      <c r="AX20" s="5736"/>
      <c r="AY20" s="389"/>
      <c r="AZ20" s="1668"/>
      <c r="BA20" s="389"/>
      <c r="BB20" s="5736"/>
      <c r="BC20" s="389"/>
      <c r="BD20" s="1668"/>
      <c r="BE20" s="389"/>
      <c r="BF20" s="5736"/>
      <c r="BG20" s="482"/>
    </row>
    <row r="21" spans="2:59" ht="9.9499999999999993" customHeight="1">
      <c r="B21" s="5740"/>
      <c r="C21" s="1665"/>
      <c r="D21" s="1665"/>
      <c r="E21" s="1665"/>
      <c r="F21" s="5791"/>
      <c r="G21" s="389"/>
      <c r="H21" s="389"/>
      <c r="I21" s="389"/>
      <c r="J21" s="5794"/>
      <c r="K21" s="389"/>
      <c r="L21" s="389"/>
      <c r="M21" s="389"/>
      <c r="N21" s="5737"/>
      <c r="O21" s="389"/>
      <c r="P21" s="389"/>
      <c r="Q21" s="389"/>
      <c r="R21" s="5737"/>
      <c r="S21" s="389"/>
      <c r="T21" s="389"/>
      <c r="U21" s="389"/>
      <c r="V21" s="5785"/>
      <c r="W21" s="389"/>
      <c r="X21" s="389"/>
      <c r="Y21" s="389"/>
      <c r="Z21" s="5764"/>
      <c r="AA21" s="389"/>
      <c r="AB21" s="389"/>
      <c r="AC21" s="389"/>
      <c r="AD21" s="5737"/>
      <c r="AE21" s="389"/>
      <c r="AF21" s="389"/>
      <c r="AG21" s="389"/>
      <c r="AH21" s="5737"/>
      <c r="AI21" s="389"/>
      <c r="AJ21" s="389"/>
      <c r="AK21" s="389"/>
      <c r="AL21" s="5737"/>
      <c r="AM21" s="389"/>
      <c r="AN21" s="389"/>
      <c r="AO21" s="389"/>
      <c r="AP21" s="5737"/>
      <c r="AQ21" s="389"/>
      <c r="AR21" s="389"/>
      <c r="AS21" s="389"/>
      <c r="AT21" s="5737"/>
      <c r="AU21" s="389"/>
      <c r="AV21" s="389"/>
      <c r="AW21" s="389"/>
      <c r="AX21" s="5737"/>
      <c r="AY21" s="389"/>
      <c r="AZ21" s="389"/>
      <c r="BA21" s="389"/>
      <c r="BB21" s="5737"/>
      <c r="BC21" s="389"/>
      <c r="BD21" s="389"/>
      <c r="BE21" s="389"/>
      <c r="BF21" s="5737"/>
    </row>
    <row r="22" spans="2:59" ht="5.0999999999999996" customHeight="1">
      <c r="B22" s="1669"/>
      <c r="C22" s="1665"/>
      <c r="D22" s="1665"/>
      <c r="E22" s="1665"/>
      <c r="F22" s="389"/>
      <c r="G22" s="389"/>
      <c r="H22" s="389"/>
      <c r="I22" s="389"/>
      <c r="J22" s="389"/>
      <c r="K22" s="389"/>
      <c r="L22" s="389"/>
      <c r="M22" s="389"/>
      <c r="N22" s="389"/>
      <c r="O22" s="389"/>
      <c r="P22" s="389"/>
      <c r="Q22" s="389"/>
      <c r="R22" s="389"/>
      <c r="S22" s="389"/>
      <c r="T22" s="389"/>
      <c r="U22" s="389"/>
      <c r="V22" s="389"/>
      <c r="W22" s="389"/>
      <c r="X22" s="389"/>
      <c r="Y22" s="389"/>
      <c r="Z22" s="389"/>
      <c r="AA22" s="389"/>
      <c r="AB22" s="389"/>
      <c r="AC22" s="389"/>
      <c r="AD22" s="389"/>
      <c r="AE22" s="389"/>
      <c r="AF22" s="389"/>
      <c r="AG22" s="389"/>
      <c r="AH22" s="389"/>
      <c r="AI22" s="389"/>
      <c r="AJ22" s="389"/>
      <c r="AK22" s="389"/>
      <c r="AL22" s="389"/>
      <c r="AM22" s="389"/>
      <c r="AN22" s="389"/>
      <c r="AO22" s="389"/>
      <c r="AP22" s="389"/>
      <c r="AQ22" s="389"/>
      <c r="AR22" s="389"/>
      <c r="AS22" s="389"/>
      <c r="AT22" s="389"/>
      <c r="AU22" s="389"/>
      <c r="AV22" s="389"/>
      <c r="AW22" s="389"/>
      <c r="AX22" s="389"/>
      <c r="AY22" s="389"/>
      <c r="AZ22" s="389"/>
      <c r="BA22" s="389"/>
      <c r="BB22" s="389"/>
      <c r="BC22" s="389"/>
      <c r="BD22" s="389"/>
      <c r="BE22" s="389"/>
      <c r="BF22" s="389"/>
    </row>
    <row r="23" spans="2:59" ht="5.0999999999999996" customHeight="1">
      <c r="B23" s="1670"/>
      <c r="C23" s="1665"/>
      <c r="D23" s="1665"/>
      <c r="E23" s="1665"/>
      <c r="F23" s="410"/>
      <c r="G23" s="389"/>
      <c r="H23" s="389"/>
      <c r="I23" s="389"/>
      <c r="J23" s="410"/>
      <c r="K23" s="389"/>
      <c r="L23" s="389"/>
      <c r="M23" s="389"/>
      <c r="N23" s="410"/>
      <c r="O23" s="389"/>
      <c r="P23" s="389"/>
      <c r="Q23" s="389"/>
      <c r="R23" s="410"/>
      <c r="S23" s="389"/>
      <c r="T23" s="389"/>
      <c r="U23" s="389"/>
      <c r="V23" s="410"/>
      <c r="W23" s="389"/>
      <c r="X23" s="389"/>
      <c r="Y23" s="389"/>
      <c r="Z23" s="410"/>
      <c r="AA23" s="389"/>
      <c r="AB23" s="389"/>
      <c r="AC23" s="389"/>
      <c r="AD23" s="410"/>
      <c r="AE23" s="389"/>
      <c r="AF23" s="389"/>
      <c r="AG23" s="389"/>
      <c r="AH23" s="410"/>
      <c r="AI23" s="389"/>
      <c r="AJ23" s="389"/>
      <c r="AK23" s="389"/>
      <c r="AL23" s="410"/>
      <c r="AM23" s="389"/>
      <c r="AN23" s="389"/>
      <c r="AO23" s="389"/>
      <c r="AP23" s="410"/>
      <c r="AQ23" s="389"/>
      <c r="AR23" s="389"/>
      <c r="AS23" s="389"/>
      <c r="AT23" s="410"/>
      <c r="AU23" s="389"/>
      <c r="AV23" s="389"/>
      <c r="AW23" s="389"/>
      <c r="AX23" s="410"/>
      <c r="AY23" s="389"/>
      <c r="AZ23" s="389"/>
      <c r="BA23" s="389"/>
      <c r="BB23" s="410"/>
      <c r="BC23" s="389"/>
      <c r="BD23" s="389"/>
      <c r="BE23" s="389"/>
      <c r="BF23" s="410"/>
    </row>
    <row r="24" spans="2:59" ht="5.0999999999999996" customHeight="1">
      <c r="B24" s="1670"/>
      <c r="C24" s="1665"/>
      <c r="D24" s="1665"/>
      <c r="E24" s="1665"/>
      <c r="F24" s="410"/>
      <c r="G24" s="389"/>
      <c r="H24" s="389"/>
      <c r="I24" s="389"/>
      <c r="J24" s="410"/>
      <c r="K24" s="389"/>
      <c r="L24" s="389"/>
      <c r="M24" s="389"/>
      <c r="N24" s="410"/>
      <c r="O24" s="389"/>
      <c r="P24" s="389"/>
      <c r="Q24" s="389"/>
      <c r="R24" s="410"/>
      <c r="S24" s="389"/>
      <c r="T24" s="389"/>
      <c r="U24" s="389"/>
      <c r="V24" s="410"/>
      <c r="W24" s="389"/>
      <c r="X24" s="389"/>
      <c r="Y24" s="389"/>
      <c r="Z24" s="410"/>
      <c r="AA24" s="389"/>
      <c r="AB24" s="389"/>
      <c r="AC24" s="389"/>
      <c r="AD24" s="410"/>
      <c r="AE24" s="389"/>
      <c r="AF24" s="389"/>
      <c r="AG24" s="389"/>
      <c r="AH24" s="410"/>
      <c r="AI24" s="389"/>
      <c r="AJ24" s="389"/>
      <c r="AK24" s="389"/>
      <c r="AL24" s="410"/>
      <c r="AM24" s="389"/>
      <c r="AN24" s="389"/>
      <c r="AO24" s="389"/>
      <c r="AP24" s="410"/>
      <c r="AQ24" s="389"/>
      <c r="AR24" s="389"/>
      <c r="AS24" s="389"/>
      <c r="AT24" s="410"/>
      <c r="AU24" s="389"/>
      <c r="AV24" s="389"/>
      <c r="AW24" s="389"/>
      <c r="AX24" s="410"/>
      <c r="AY24" s="389"/>
      <c r="AZ24" s="389"/>
      <c r="BA24" s="389"/>
      <c r="BB24" s="410"/>
      <c r="BC24" s="389"/>
      <c r="BD24" s="389"/>
      <c r="BE24" s="389"/>
      <c r="BF24" s="410"/>
    </row>
    <row r="25" spans="2:59" ht="9.9499999999999993" customHeight="1">
      <c r="B25" s="5738">
        <v>3</v>
      </c>
      <c r="C25" s="1665"/>
      <c r="D25" s="1665"/>
      <c r="E25" s="1665"/>
      <c r="F25" s="5780" t="s">
        <v>576</v>
      </c>
      <c r="G25" s="389"/>
      <c r="H25" s="389"/>
      <c r="I25" s="389"/>
      <c r="J25" s="5735"/>
      <c r="K25" s="389"/>
      <c r="L25" s="389"/>
      <c r="M25" s="389"/>
      <c r="N25" s="5735"/>
      <c r="O25" s="389"/>
      <c r="P25" s="389"/>
      <c r="Q25" s="389"/>
      <c r="R25" s="5735"/>
      <c r="S25" s="389"/>
      <c r="T25" s="389"/>
      <c r="U25" s="389"/>
      <c r="V25" s="5789" t="s">
        <v>411</v>
      </c>
      <c r="W25" s="389"/>
      <c r="X25" s="389"/>
      <c r="Y25" s="389"/>
      <c r="Z25" s="5786" t="s">
        <v>2025</v>
      </c>
      <c r="AA25" s="389"/>
      <c r="AB25" s="389"/>
      <c r="AC25" s="389"/>
      <c r="AD25" s="5735"/>
      <c r="AE25" s="389"/>
      <c r="AF25" s="389"/>
      <c r="AG25" s="389"/>
      <c r="AH25" s="5735"/>
      <c r="AI25" s="389"/>
      <c r="AJ25" s="389"/>
      <c r="AK25" s="389"/>
      <c r="AL25" s="5735"/>
      <c r="AM25" s="389"/>
      <c r="AN25" s="389"/>
      <c r="AO25" s="389"/>
      <c r="AP25" s="5735"/>
      <c r="AQ25" s="389"/>
      <c r="AR25" s="389"/>
      <c r="AS25" s="389"/>
      <c r="AT25" s="5735"/>
      <c r="AU25" s="389"/>
      <c r="AV25" s="389"/>
      <c r="AW25" s="389"/>
      <c r="AX25" s="5735"/>
      <c r="AY25" s="389"/>
      <c r="AZ25" s="389"/>
      <c r="BA25" s="389"/>
      <c r="BB25" s="5735"/>
      <c r="BC25" s="389"/>
      <c r="BD25" s="389"/>
      <c r="BE25" s="389"/>
      <c r="BF25" s="5735"/>
    </row>
    <row r="26" spans="2:59" ht="5.0999999999999996" customHeight="1">
      <c r="B26" s="5739"/>
      <c r="C26" s="1666"/>
      <c r="D26" s="1666"/>
      <c r="E26" s="1666"/>
      <c r="F26" s="5781"/>
      <c r="G26" s="389"/>
      <c r="H26" s="1668"/>
      <c r="I26" s="389"/>
      <c r="J26" s="5736"/>
      <c r="K26" s="389"/>
      <c r="L26" s="1668"/>
      <c r="M26" s="389"/>
      <c r="N26" s="5736"/>
      <c r="O26" s="389"/>
      <c r="P26" s="1668"/>
      <c r="Q26" s="389"/>
      <c r="R26" s="5736"/>
      <c r="S26" s="389"/>
      <c r="T26" s="1668"/>
      <c r="U26" s="389"/>
      <c r="V26" s="5790"/>
      <c r="W26" s="389"/>
      <c r="X26" s="1668"/>
      <c r="Y26" s="389"/>
      <c r="Z26" s="5787"/>
      <c r="AA26" s="389"/>
      <c r="AB26" s="1668"/>
      <c r="AC26" s="389"/>
      <c r="AD26" s="5736"/>
      <c r="AE26" s="389"/>
      <c r="AF26" s="1668"/>
      <c r="AG26" s="389"/>
      <c r="AH26" s="5736"/>
      <c r="AI26" s="389"/>
      <c r="AJ26" s="1668"/>
      <c r="AK26" s="389"/>
      <c r="AL26" s="5736"/>
      <c r="AM26" s="389"/>
      <c r="AN26" s="1668"/>
      <c r="AO26" s="389"/>
      <c r="AP26" s="5736"/>
      <c r="AQ26" s="389"/>
      <c r="AR26" s="1668"/>
      <c r="AS26" s="389"/>
      <c r="AT26" s="5736"/>
      <c r="AU26" s="389"/>
      <c r="AV26" s="1668"/>
      <c r="AW26" s="389"/>
      <c r="AX26" s="5736"/>
      <c r="AY26" s="389"/>
      <c r="AZ26" s="1668"/>
      <c r="BA26" s="389"/>
      <c r="BB26" s="5736"/>
      <c r="BC26" s="389"/>
      <c r="BD26" s="1668"/>
      <c r="BE26" s="389"/>
      <c r="BF26" s="5736"/>
      <c r="BG26" s="482"/>
    </row>
    <row r="27" spans="2:59" ht="9.9499999999999993" customHeight="1">
      <c r="B27" s="5740"/>
      <c r="C27" s="1665"/>
      <c r="D27" s="1665"/>
      <c r="E27" s="1665"/>
      <c r="F27" s="5782"/>
      <c r="G27" s="389"/>
      <c r="H27" s="389"/>
      <c r="I27" s="389"/>
      <c r="J27" s="5737"/>
      <c r="K27" s="389"/>
      <c r="L27" s="389"/>
      <c r="M27" s="389"/>
      <c r="N27" s="5737"/>
      <c r="O27" s="389"/>
      <c r="P27" s="389"/>
      <c r="Q27" s="389"/>
      <c r="R27" s="5737"/>
      <c r="S27" s="389"/>
      <c r="T27" s="389"/>
      <c r="U27" s="389"/>
      <c r="V27" s="5791"/>
      <c r="W27" s="389"/>
      <c r="X27" s="389"/>
      <c r="Y27" s="389"/>
      <c r="Z27" s="5788"/>
      <c r="AA27" s="389"/>
      <c r="AB27" s="389"/>
      <c r="AC27" s="389"/>
      <c r="AD27" s="5737"/>
      <c r="AE27" s="389"/>
      <c r="AF27" s="389"/>
      <c r="AG27" s="389"/>
      <c r="AH27" s="5737"/>
      <c r="AI27" s="389"/>
      <c r="AJ27" s="389"/>
      <c r="AK27" s="389"/>
      <c r="AL27" s="5737"/>
      <c r="AM27" s="389"/>
      <c r="AN27" s="389"/>
      <c r="AO27" s="389"/>
      <c r="AP27" s="5737"/>
      <c r="AQ27" s="389"/>
      <c r="AR27" s="389"/>
      <c r="AS27" s="389"/>
      <c r="AT27" s="5737"/>
      <c r="AU27" s="389"/>
      <c r="AV27" s="389"/>
      <c r="AW27" s="389"/>
      <c r="AX27" s="5737"/>
      <c r="AY27" s="389"/>
      <c r="AZ27" s="389"/>
      <c r="BA27" s="389"/>
      <c r="BB27" s="5737"/>
      <c r="BC27" s="389"/>
      <c r="BD27" s="389"/>
      <c r="BE27" s="389"/>
      <c r="BF27" s="5737"/>
    </row>
    <row r="28" spans="2:59" ht="5.0999999999999996" customHeight="1">
      <c r="B28" s="1669"/>
      <c r="C28" s="1665"/>
      <c r="D28" s="1665"/>
      <c r="E28" s="1665"/>
      <c r="F28" s="389"/>
      <c r="G28" s="389"/>
      <c r="H28" s="389"/>
      <c r="I28" s="389"/>
      <c r="J28" s="389"/>
      <c r="K28" s="389"/>
      <c r="L28" s="389"/>
      <c r="M28" s="389"/>
      <c r="N28" s="389"/>
      <c r="O28" s="389"/>
      <c r="P28" s="389"/>
      <c r="Q28" s="389"/>
      <c r="R28" s="389"/>
      <c r="S28" s="389"/>
      <c r="T28" s="389"/>
      <c r="U28" s="389"/>
      <c r="V28" s="389"/>
      <c r="W28" s="389"/>
      <c r="X28" s="389"/>
      <c r="Y28" s="389"/>
      <c r="Z28" s="389"/>
      <c r="AA28" s="389"/>
      <c r="AB28" s="389"/>
      <c r="AC28" s="389"/>
      <c r="AD28" s="389"/>
      <c r="AE28" s="389"/>
      <c r="AF28" s="389"/>
      <c r="AG28" s="389"/>
      <c r="AH28" s="389"/>
      <c r="AI28" s="389"/>
      <c r="AJ28" s="389"/>
      <c r="AK28" s="389"/>
      <c r="AL28" s="389"/>
      <c r="AM28" s="389"/>
      <c r="AN28" s="389"/>
      <c r="AO28" s="389"/>
      <c r="AP28" s="389"/>
      <c r="AQ28" s="389"/>
      <c r="AR28" s="389"/>
      <c r="AS28" s="389"/>
      <c r="AT28" s="389"/>
      <c r="AU28" s="389"/>
      <c r="AV28" s="389"/>
      <c r="AW28" s="389"/>
      <c r="AX28" s="389"/>
      <c r="AY28" s="389"/>
      <c r="AZ28" s="389"/>
      <c r="BA28" s="389"/>
      <c r="BB28" s="389"/>
      <c r="BC28" s="389"/>
      <c r="BD28" s="389"/>
      <c r="BE28" s="389"/>
      <c r="BF28" s="389"/>
    </row>
    <row r="29" spans="2:59" ht="5.0999999999999996" customHeight="1">
      <c r="B29" s="1670"/>
      <c r="C29" s="1665"/>
      <c r="D29" s="1665"/>
      <c r="E29" s="1665"/>
      <c r="F29" s="410"/>
      <c r="G29" s="389"/>
      <c r="H29" s="389"/>
      <c r="I29" s="389"/>
      <c r="J29" s="410"/>
      <c r="K29" s="389"/>
      <c r="L29" s="389"/>
      <c r="M29" s="389"/>
      <c r="N29" s="410"/>
      <c r="O29" s="389"/>
      <c r="P29" s="389"/>
      <c r="Q29" s="389"/>
      <c r="R29" s="410"/>
      <c r="S29" s="389"/>
      <c r="T29" s="389"/>
      <c r="U29" s="389"/>
      <c r="V29" s="410"/>
      <c r="W29" s="389"/>
      <c r="X29" s="389"/>
      <c r="Y29" s="389"/>
      <c r="Z29" s="410"/>
      <c r="AA29" s="389"/>
      <c r="AB29" s="389"/>
      <c r="AC29" s="389"/>
      <c r="AD29" s="410"/>
      <c r="AE29" s="389"/>
      <c r="AF29" s="389"/>
      <c r="AG29" s="389"/>
      <c r="AH29" s="410"/>
      <c r="AI29" s="389"/>
      <c r="AJ29" s="389"/>
      <c r="AK29" s="389"/>
      <c r="AL29" s="410"/>
      <c r="AM29" s="389"/>
      <c r="AN29" s="389"/>
      <c r="AO29" s="389"/>
      <c r="AP29" s="410"/>
      <c r="AQ29" s="389"/>
      <c r="AR29" s="389"/>
      <c r="AS29" s="389"/>
      <c r="AT29" s="410"/>
      <c r="AU29" s="389"/>
      <c r="AV29" s="389"/>
      <c r="AW29" s="389"/>
      <c r="AX29" s="410"/>
      <c r="AY29" s="389"/>
      <c r="AZ29" s="389"/>
      <c r="BA29" s="389"/>
      <c r="BB29" s="410"/>
      <c r="BC29" s="389"/>
      <c r="BD29" s="389"/>
      <c r="BE29" s="389"/>
      <c r="BF29" s="410"/>
    </row>
    <row r="30" spans="2:59" ht="5.0999999999999996" customHeight="1">
      <c r="B30" s="1670"/>
      <c r="C30" s="1665"/>
      <c r="D30" s="1665"/>
      <c r="E30" s="1665"/>
      <c r="F30" s="410"/>
      <c r="G30" s="389"/>
      <c r="H30" s="389"/>
      <c r="I30" s="389"/>
      <c r="J30" s="410"/>
      <c r="K30" s="389"/>
      <c r="L30" s="389"/>
      <c r="M30" s="389"/>
      <c r="N30" s="410"/>
      <c r="O30" s="389"/>
      <c r="P30" s="389"/>
      <c r="Q30" s="389"/>
      <c r="R30" s="410"/>
      <c r="S30" s="389"/>
      <c r="T30" s="389"/>
      <c r="U30" s="389"/>
      <c r="V30" s="410"/>
      <c r="W30" s="389"/>
      <c r="X30" s="389"/>
      <c r="Y30" s="389"/>
      <c r="Z30" s="410"/>
      <c r="AA30" s="389"/>
      <c r="AB30" s="389"/>
      <c r="AC30" s="389"/>
      <c r="AD30" s="410"/>
      <c r="AE30" s="389"/>
      <c r="AF30" s="389"/>
      <c r="AG30" s="389"/>
      <c r="AH30" s="410"/>
      <c r="AI30" s="389"/>
      <c r="AJ30" s="389"/>
      <c r="AK30" s="389"/>
      <c r="AL30" s="410"/>
      <c r="AM30" s="389"/>
      <c r="AN30" s="389"/>
      <c r="AO30" s="389"/>
      <c r="AP30" s="410"/>
      <c r="AQ30" s="389"/>
      <c r="AR30" s="389"/>
      <c r="AS30" s="389"/>
      <c r="AT30" s="410"/>
      <c r="AU30" s="389"/>
      <c r="AV30" s="389"/>
      <c r="AW30" s="389"/>
      <c r="AX30" s="410"/>
      <c r="AY30" s="389"/>
      <c r="AZ30" s="389"/>
      <c r="BA30" s="389"/>
      <c r="BB30" s="410"/>
      <c r="BC30" s="389"/>
      <c r="BD30" s="389"/>
      <c r="BE30" s="389"/>
      <c r="BF30" s="410"/>
    </row>
    <row r="31" spans="2:59" ht="9.9499999999999993" customHeight="1">
      <c r="B31" s="5738">
        <v>4</v>
      </c>
      <c r="C31" s="1665"/>
      <c r="D31" s="1665"/>
      <c r="E31" s="1665"/>
      <c r="F31" s="5777" t="s">
        <v>430</v>
      </c>
      <c r="G31" s="389"/>
      <c r="H31" s="389"/>
      <c r="I31" s="389"/>
      <c r="J31" s="5780" t="s">
        <v>2026</v>
      </c>
      <c r="K31" s="389"/>
      <c r="L31" s="389"/>
      <c r="M31" s="389"/>
      <c r="N31" s="5735"/>
      <c r="O31" s="389"/>
      <c r="P31" s="389"/>
      <c r="Q31" s="389"/>
      <c r="R31" s="5735"/>
      <c r="S31" s="389"/>
      <c r="T31" s="389"/>
      <c r="U31" s="389"/>
      <c r="V31" s="5777" t="s">
        <v>430</v>
      </c>
      <c r="W31" s="389"/>
      <c r="X31" s="389"/>
      <c r="Y31" s="389"/>
      <c r="Z31" s="5783" t="s">
        <v>616</v>
      </c>
      <c r="AA31" s="389"/>
      <c r="AB31" s="389"/>
      <c r="AC31" s="389"/>
      <c r="AD31" s="5735"/>
      <c r="AE31" s="389"/>
      <c r="AF31" s="389"/>
      <c r="AG31" s="389"/>
      <c r="AH31" s="5735"/>
      <c r="AI31" s="389"/>
      <c r="AJ31" s="389"/>
      <c r="AK31" s="389"/>
      <c r="AL31" s="5735"/>
      <c r="AM31" s="389"/>
      <c r="AN31" s="389"/>
      <c r="AO31" s="389"/>
      <c r="AP31" s="5735"/>
      <c r="AQ31" s="389"/>
      <c r="AR31" s="389"/>
      <c r="AS31" s="389"/>
      <c r="AT31" s="5735"/>
      <c r="AU31" s="389"/>
      <c r="AV31" s="389"/>
      <c r="AW31" s="389"/>
      <c r="AX31" s="5735"/>
      <c r="AY31" s="389"/>
      <c r="AZ31" s="389"/>
      <c r="BA31" s="389"/>
      <c r="BB31" s="5735"/>
      <c r="BC31" s="389"/>
      <c r="BD31" s="389"/>
      <c r="BE31" s="389"/>
      <c r="BF31" s="5735"/>
    </row>
    <row r="32" spans="2:59" ht="5.0999999999999996" customHeight="1">
      <c r="B32" s="5739"/>
      <c r="C32" s="1666"/>
      <c r="D32" s="1666"/>
      <c r="E32" s="1666"/>
      <c r="F32" s="5778"/>
      <c r="G32" s="389"/>
      <c r="H32" s="1668"/>
      <c r="I32" s="389"/>
      <c r="J32" s="5781"/>
      <c r="K32" s="389"/>
      <c r="L32" s="1668"/>
      <c r="M32" s="389"/>
      <c r="N32" s="5736"/>
      <c r="O32" s="389"/>
      <c r="P32" s="1668"/>
      <c r="Q32" s="389"/>
      <c r="R32" s="5736"/>
      <c r="S32" s="389"/>
      <c r="T32" s="1668"/>
      <c r="U32" s="389"/>
      <c r="V32" s="5778"/>
      <c r="W32" s="389"/>
      <c r="X32" s="1668"/>
      <c r="Y32" s="389"/>
      <c r="Z32" s="5784"/>
      <c r="AA32" s="389"/>
      <c r="AB32" s="1668"/>
      <c r="AC32" s="389"/>
      <c r="AD32" s="5736"/>
      <c r="AE32" s="389"/>
      <c r="AF32" s="1668"/>
      <c r="AG32" s="389"/>
      <c r="AH32" s="5736"/>
      <c r="AI32" s="389"/>
      <c r="AJ32" s="1668"/>
      <c r="AK32" s="389"/>
      <c r="AL32" s="5736"/>
      <c r="AM32" s="389"/>
      <c r="AN32" s="1668"/>
      <c r="AO32" s="389"/>
      <c r="AP32" s="5736"/>
      <c r="AQ32" s="389"/>
      <c r="AR32" s="1668"/>
      <c r="AS32" s="389"/>
      <c r="AT32" s="5736"/>
      <c r="AU32" s="389"/>
      <c r="AV32" s="1668"/>
      <c r="AW32" s="389"/>
      <c r="AX32" s="5736"/>
      <c r="AY32" s="389"/>
      <c r="AZ32" s="1668"/>
      <c r="BA32" s="389"/>
      <c r="BB32" s="5736"/>
      <c r="BC32" s="389"/>
      <c r="BD32" s="1668"/>
      <c r="BE32" s="389"/>
      <c r="BF32" s="5736"/>
      <c r="BG32" s="482"/>
    </row>
    <row r="33" spans="2:59" ht="9.9499999999999993" customHeight="1">
      <c r="B33" s="5740"/>
      <c r="C33" s="1665"/>
      <c r="D33" s="1665"/>
      <c r="E33" s="1665"/>
      <c r="F33" s="5779"/>
      <c r="G33" s="389"/>
      <c r="H33" s="389"/>
      <c r="I33" s="389"/>
      <c r="J33" s="5782"/>
      <c r="K33" s="389"/>
      <c r="L33" s="389"/>
      <c r="M33" s="389"/>
      <c r="N33" s="5737"/>
      <c r="O33" s="389"/>
      <c r="P33" s="389"/>
      <c r="Q33" s="389"/>
      <c r="R33" s="5737"/>
      <c r="S33" s="389"/>
      <c r="T33" s="389"/>
      <c r="U33" s="389"/>
      <c r="V33" s="5779"/>
      <c r="W33" s="389"/>
      <c r="X33" s="389"/>
      <c r="Y33" s="389"/>
      <c r="Z33" s="5785"/>
      <c r="AA33" s="389"/>
      <c r="AB33" s="389"/>
      <c r="AC33" s="389"/>
      <c r="AD33" s="5737"/>
      <c r="AE33" s="389"/>
      <c r="AF33" s="389"/>
      <c r="AG33" s="389"/>
      <c r="AH33" s="5737"/>
      <c r="AI33" s="389"/>
      <c r="AJ33" s="389"/>
      <c r="AK33" s="389"/>
      <c r="AL33" s="5737"/>
      <c r="AM33" s="389"/>
      <c r="AN33" s="389"/>
      <c r="AO33" s="389"/>
      <c r="AP33" s="5737"/>
      <c r="AQ33" s="389"/>
      <c r="AR33" s="389"/>
      <c r="AS33" s="389"/>
      <c r="AT33" s="5737"/>
      <c r="AU33" s="389"/>
      <c r="AV33" s="389"/>
      <c r="AW33" s="389"/>
      <c r="AX33" s="5737"/>
      <c r="AY33" s="389"/>
      <c r="AZ33" s="389"/>
      <c r="BA33" s="389"/>
      <c r="BB33" s="5737"/>
      <c r="BC33" s="389"/>
      <c r="BD33" s="389"/>
      <c r="BE33" s="389"/>
      <c r="BF33" s="5737"/>
    </row>
    <row r="34" spans="2:59" ht="5.0999999999999996" customHeight="1">
      <c r="B34" s="1669"/>
      <c r="C34" s="1665"/>
      <c r="D34" s="1665"/>
      <c r="E34" s="1665"/>
      <c r="F34" s="389"/>
      <c r="G34" s="389"/>
      <c r="H34" s="389"/>
      <c r="I34" s="389"/>
      <c r="J34" s="389"/>
      <c r="K34" s="389"/>
      <c r="L34" s="389"/>
      <c r="M34" s="389"/>
      <c r="N34" s="389"/>
      <c r="O34" s="389"/>
      <c r="P34" s="389"/>
      <c r="Q34" s="389"/>
      <c r="R34" s="389"/>
      <c r="S34" s="389"/>
      <c r="T34" s="389"/>
      <c r="U34" s="389"/>
      <c r="V34" s="389"/>
      <c r="W34" s="389"/>
      <c r="X34" s="389"/>
      <c r="Y34" s="389"/>
      <c r="Z34" s="389"/>
      <c r="AA34" s="389"/>
      <c r="AB34" s="389"/>
      <c r="AC34" s="389"/>
      <c r="AD34" s="389"/>
      <c r="AE34" s="389"/>
      <c r="AF34" s="389"/>
      <c r="AG34" s="389"/>
      <c r="AH34" s="389"/>
      <c r="AI34" s="389"/>
      <c r="AJ34" s="389"/>
      <c r="AK34" s="389"/>
      <c r="AL34" s="389"/>
      <c r="AM34" s="389"/>
      <c r="AN34" s="389"/>
      <c r="AO34" s="389"/>
      <c r="AP34" s="389"/>
      <c r="AQ34" s="389"/>
      <c r="AR34" s="389"/>
      <c r="AS34" s="389"/>
      <c r="AT34" s="389"/>
      <c r="AU34" s="389"/>
      <c r="AV34" s="389"/>
      <c r="AW34" s="389"/>
      <c r="AX34" s="389"/>
      <c r="AY34" s="389"/>
      <c r="AZ34" s="389"/>
      <c r="BA34" s="389"/>
      <c r="BB34" s="389"/>
      <c r="BC34" s="389"/>
      <c r="BD34" s="389"/>
      <c r="BE34" s="389"/>
      <c r="BF34" s="389"/>
    </row>
    <row r="35" spans="2:59" ht="5.0999999999999996" customHeight="1">
      <c r="B35" s="1670"/>
      <c r="C35" s="1665"/>
      <c r="D35" s="1665"/>
      <c r="E35" s="1665"/>
      <c r="F35" s="410"/>
      <c r="G35" s="389"/>
      <c r="H35" s="389"/>
      <c r="I35" s="389"/>
      <c r="J35" s="410"/>
      <c r="K35" s="389"/>
      <c r="L35" s="389"/>
      <c r="M35" s="389"/>
      <c r="N35" s="410"/>
      <c r="O35" s="389"/>
      <c r="P35" s="389"/>
      <c r="Q35" s="389"/>
      <c r="R35" s="410"/>
      <c r="S35" s="389"/>
      <c r="T35" s="389"/>
      <c r="U35" s="389"/>
      <c r="V35" s="410"/>
      <c r="W35" s="389"/>
      <c r="X35" s="389"/>
      <c r="Y35" s="389"/>
      <c r="Z35" s="410"/>
      <c r="AA35" s="389"/>
      <c r="AB35" s="389"/>
      <c r="AC35" s="389"/>
      <c r="AD35" s="410"/>
      <c r="AE35" s="389"/>
      <c r="AF35" s="389"/>
      <c r="AG35" s="389"/>
      <c r="AH35" s="410"/>
      <c r="AI35" s="389"/>
      <c r="AJ35" s="389"/>
      <c r="AK35" s="389"/>
      <c r="AL35" s="410"/>
      <c r="AM35" s="389"/>
      <c r="AN35" s="389"/>
      <c r="AO35" s="389"/>
      <c r="AP35" s="410"/>
      <c r="AQ35" s="389"/>
      <c r="AR35" s="389"/>
      <c r="AS35" s="389"/>
      <c r="AT35" s="410"/>
      <c r="AU35" s="389"/>
      <c r="AV35" s="389"/>
      <c r="AW35" s="389"/>
      <c r="AX35" s="410"/>
      <c r="AY35" s="389"/>
      <c r="AZ35" s="389"/>
      <c r="BA35" s="389"/>
      <c r="BB35" s="410"/>
      <c r="BC35" s="389"/>
      <c r="BD35" s="389"/>
      <c r="BE35" s="389"/>
      <c r="BF35" s="410"/>
    </row>
    <row r="36" spans="2:59" ht="5.0999999999999996" customHeight="1">
      <c r="B36" s="1670"/>
      <c r="C36" s="1665"/>
      <c r="D36" s="1665"/>
      <c r="E36" s="1665"/>
      <c r="F36" s="410"/>
      <c r="G36" s="389"/>
      <c r="H36" s="389"/>
      <c r="I36" s="389"/>
      <c r="J36" s="410"/>
      <c r="K36" s="389"/>
      <c r="L36" s="389"/>
      <c r="M36" s="389"/>
      <c r="N36" s="410"/>
      <c r="O36" s="389"/>
      <c r="P36" s="389"/>
      <c r="Q36" s="389"/>
      <c r="R36" s="410"/>
      <c r="S36" s="389"/>
      <c r="T36" s="389"/>
      <c r="U36" s="389"/>
      <c r="V36" s="410"/>
      <c r="W36" s="389"/>
      <c r="X36" s="389"/>
      <c r="Y36" s="389"/>
      <c r="Z36" s="410"/>
      <c r="AA36" s="389"/>
      <c r="AB36" s="389"/>
      <c r="AC36" s="389"/>
      <c r="AD36" s="410"/>
      <c r="AE36" s="389"/>
      <c r="AF36" s="389"/>
      <c r="AG36" s="389"/>
      <c r="AH36" s="410"/>
      <c r="AI36" s="389"/>
      <c r="AJ36" s="389"/>
      <c r="AK36" s="389"/>
      <c r="AL36" s="410"/>
      <c r="AM36" s="389"/>
      <c r="AN36" s="389"/>
      <c r="AO36" s="389"/>
      <c r="AP36" s="410"/>
      <c r="AQ36" s="389"/>
      <c r="AR36" s="389"/>
      <c r="AS36" s="389"/>
      <c r="AT36" s="410"/>
      <c r="AU36" s="389"/>
      <c r="AV36" s="389"/>
      <c r="AW36" s="389"/>
      <c r="AX36" s="410"/>
      <c r="AY36" s="389"/>
      <c r="AZ36" s="389"/>
      <c r="BA36" s="389"/>
      <c r="BB36" s="410"/>
      <c r="BC36" s="389"/>
      <c r="BD36" s="389"/>
      <c r="BE36" s="389"/>
      <c r="BF36" s="410"/>
    </row>
    <row r="37" spans="2:59" ht="9.9499999999999993" customHeight="1">
      <c r="B37" s="5738">
        <v>5</v>
      </c>
      <c r="C37" s="1665"/>
      <c r="D37" s="1665"/>
      <c r="E37" s="1665"/>
      <c r="F37" s="5765" t="s">
        <v>595</v>
      </c>
      <c r="G37" s="5766"/>
      <c r="H37" s="5766"/>
      <c r="I37" s="5766"/>
      <c r="J37" s="5767"/>
      <c r="K37" s="389"/>
      <c r="L37" s="389"/>
      <c r="M37" s="389"/>
      <c r="N37" s="5735"/>
      <c r="O37" s="389"/>
      <c r="P37" s="389"/>
      <c r="Q37" s="389"/>
      <c r="R37" s="5735"/>
      <c r="S37" s="389"/>
      <c r="T37" s="389"/>
      <c r="U37" s="389"/>
      <c r="V37" s="5774" t="s">
        <v>2027</v>
      </c>
      <c r="W37" s="389"/>
      <c r="X37" s="389"/>
      <c r="Y37" s="389"/>
      <c r="Z37" s="5774" t="s">
        <v>2028</v>
      </c>
      <c r="AA37" s="389"/>
      <c r="AB37" s="389"/>
      <c r="AC37" s="389"/>
      <c r="AD37" s="5735"/>
      <c r="AE37" s="389"/>
      <c r="AF37" s="389"/>
      <c r="AG37" s="389"/>
      <c r="AH37" s="5735"/>
      <c r="AI37" s="389"/>
      <c r="AJ37" s="389"/>
      <c r="AK37" s="389"/>
      <c r="AL37" s="5735"/>
      <c r="AM37" s="389"/>
      <c r="AN37" s="389"/>
      <c r="AO37" s="389"/>
      <c r="AP37" s="5735"/>
      <c r="AQ37" s="389"/>
      <c r="AR37" s="389"/>
      <c r="AS37" s="389"/>
      <c r="AT37" s="5735"/>
      <c r="AU37" s="389"/>
      <c r="AV37" s="389"/>
      <c r="AW37" s="389"/>
      <c r="AX37" s="5735"/>
      <c r="AY37" s="389"/>
      <c r="AZ37" s="389"/>
      <c r="BA37" s="389"/>
      <c r="BB37" s="5735"/>
      <c r="BC37" s="389"/>
      <c r="BD37" s="389"/>
      <c r="BE37" s="389"/>
      <c r="BF37" s="5735"/>
    </row>
    <row r="38" spans="2:59" ht="5.0999999999999996" customHeight="1">
      <c r="B38" s="5739"/>
      <c r="C38" s="1666"/>
      <c r="D38" s="1666"/>
      <c r="E38" s="1666"/>
      <c r="F38" s="5768"/>
      <c r="G38" s="5769"/>
      <c r="H38" s="5769"/>
      <c r="I38" s="5769"/>
      <c r="J38" s="5770"/>
      <c r="K38" s="389"/>
      <c r="L38" s="1668"/>
      <c r="M38" s="389"/>
      <c r="N38" s="5736"/>
      <c r="O38" s="389"/>
      <c r="P38" s="1668"/>
      <c r="Q38" s="389"/>
      <c r="R38" s="5736"/>
      <c r="S38" s="389"/>
      <c r="T38" s="1668"/>
      <c r="U38" s="389"/>
      <c r="V38" s="5775"/>
      <c r="W38" s="389"/>
      <c r="X38" s="1668"/>
      <c r="Y38" s="389"/>
      <c r="Z38" s="5775"/>
      <c r="AA38" s="389"/>
      <c r="AB38" s="1668"/>
      <c r="AC38" s="389"/>
      <c r="AD38" s="5736"/>
      <c r="AE38" s="389"/>
      <c r="AF38" s="1668"/>
      <c r="AG38" s="389"/>
      <c r="AH38" s="5736"/>
      <c r="AI38" s="389"/>
      <c r="AJ38" s="1668"/>
      <c r="AK38" s="389"/>
      <c r="AL38" s="5736"/>
      <c r="AM38" s="389"/>
      <c r="AN38" s="1668"/>
      <c r="AO38" s="389"/>
      <c r="AP38" s="5736"/>
      <c r="AQ38" s="389"/>
      <c r="AR38" s="1668"/>
      <c r="AS38" s="389"/>
      <c r="AT38" s="5736"/>
      <c r="AU38" s="389"/>
      <c r="AV38" s="1668"/>
      <c r="AW38" s="389"/>
      <c r="AX38" s="5736"/>
      <c r="AY38" s="389"/>
      <c r="AZ38" s="1668"/>
      <c r="BA38" s="389"/>
      <c r="BB38" s="5736"/>
      <c r="BC38" s="389"/>
      <c r="BD38" s="1668"/>
      <c r="BE38" s="389"/>
      <c r="BF38" s="5736"/>
      <c r="BG38" s="482"/>
    </row>
    <row r="39" spans="2:59" ht="9.9499999999999993" customHeight="1">
      <c r="B39" s="5740"/>
      <c r="C39" s="1665"/>
      <c r="D39" s="1665"/>
      <c r="E39" s="1665"/>
      <c r="F39" s="5771"/>
      <c r="G39" s="5772"/>
      <c r="H39" s="5772"/>
      <c r="I39" s="5772"/>
      <c r="J39" s="5773"/>
      <c r="K39" s="389"/>
      <c r="L39" s="389"/>
      <c r="M39" s="389"/>
      <c r="N39" s="5737"/>
      <c r="O39" s="389"/>
      <c r="P39" s="389"/>
      <c r="Q39" s="389"/>
      <c r="R39" s="5737"/>
      <c r="S39" s="389"/>
      <c r="T39" s="389"/>
      <c r="U39" s="389"/>
      <c r="V39" s="5776"/>
      <c r="W39" s="389"/>
      <c r="X39" s="389"/>
      <c r="Y39" s="389"/>
      <c r="Z39" s="5776"/>
      <c r="AA39" s="389"/>
      <c r="AB39" s="389"/>
      <c r="AC39" s="389"/>
      <c r="AD39" s="5737"/>
      <c r="AE39" s="389"/>
      <c r="AF39" s="389"/>
      <c r="AG39" s="389"/>
      <c r="AH39" s="5737"/>
      <c r="AI39" s="389"/>
      <c r="AJ39" s="389"/>
      <c r="AK39" s="389"/>
      <c r="AL39" s="5737"/>
      <c r="AM39" s="389"/>
      <c r="AN39" s="389"/>
      <c r="AO39" s="389"/>
      <c r="AP39" s="5737"/>
      <c r="AQ39" s="389"/>
      <c r="AR39" s="389"/>
      <c r="AS39" s="389"/>
      <c r="AT39" s="5737"/>
      <c r="AU39" s="389"/>
      <c r="AV39" s="389"/>
      <c r="AW39" s="389"/>
      <c r="AX39" s="5737"/>
      <c r="AY39" s="389"/>
      <c r="AZ39" s="389"/>
      <c r="BA39" s="389"/>
      <c r="BB39" s="5737"/>
      <c r="BC39" s="389"/>
      <c r="BD39" s="389"/>
      <c r="BE39" s="389"/>
      <c r="BF39" s="5737"/>
    </row>
    <row r="40" spans="2:59" ht="5.0999999999999996" customHeight="1">
      <c r="B40" s="1669"/>
      <c r="C40" s="1665"/>
      <c r="D40" s="1665"/>
      <c r="E40" s="1665"/>
      <c r="F40" s="389"/>
      <c r="G40" s="389"/>
      <c r="H40" s="389"/>
      <c r="I40" s="389"/>
      <c r="J40" s="389"/>
      <c r="K40" s="389"/>
      <c r="L40" s="389"/>
      <c r="M40" s="389"/>
      <c r="N40" s="389"/>
      <c r="O40" s="389"/>
      <c r="P40" s="389"/>
      <c r="Q40" s="389"/>
      <c r="R40" s="389"/>
      <c r="S40" s="389"/>
      <c r="T40" s="389"/>
      <c r="U40" s="389"/>
      <c r="V40" s="389"/>
      <c r="W40" s="389"/>
      <c r="X40" s="389"/>
      <c r="Y40" s="389"/>
      <c r="Z40" s="389"/>
      <c r="AA40" s="389"/>
      <c r="AB40" s="389"/>
      <c r="AC40" s="389"/>
      <c r="AD40" s="389"/>
      <c r="AE40" s="389"/>
      <c r="AF40" s="389"/>
      <c r="AG40" s="389"/>
      <c r="AH40" s="389"/>
      <c r="AI40" s="389"/>
      <c r="AJ40" s="389"/>
      <c r="AK40" s="389"/>
      <c r="AL40" s="389"/>
      <c r="AM40" s="389"/>
      <c r="AN40" s="389"/>
      <c r="AO40" s="389"/>
      <c r="AP40" s="389"/>
      <c r="AQ40" s="389"/>
      <c r="AR40" s="389"/>
      <c r="AS40" s="389"/>
      <c r="AT40" s="389"/>
      <c r="AU40" s="389"/>
      <c r="AV40" s="389"/>
      <c r="AW40" s="389"/>
      <c r="AX40" s="389"/>
      <c r="AY40" s="389"/>
      <c r="AZ40" s="389"/>
      <c r="BA40" s="389"/>
      <c r="BB40" s="389"/>
      <c r="BC40" s="389"/>
      <c r="BD40" s="389"/>
      <c r="BE40" s="389"/>
      <c r="BF40" s="389"/>
    </row>
    <row r="41" spans="2:59" ht="5.0999999999999996" customHeight="1">
      <c r="B41" s="1670"/>
      <c r="C41" s="1665"/>
      <c r="D41" s="1665"/>
      <c r="E41" s="1665"/>
      <c r="F41" s="410"/>
      <c r="G41" s="389"/>
      <c r="H41" s="389"/>
      <c r="I41" s="389"/>
      <c r="J41" s="410"/>
      <c r="K41" s="389"/>
      <c r="L41" s="389"/>
      <c r="M41" s="389"/>
      <c r="N41" s="410"/>
      <c r="O41" s="389"/>
      <c r="P41" s="389"/>
      <c r="Q41" s="389"/>
      <c r="R41" s="410"/>
      <c r="S41" s="389"/>
      <c r="T41" s="389"/>
      <c r="U41" s="389"/>
      <c r="V41" s="410"/>
      <c r="W41" s="389"/>
      <c r="X41" s="389"/>
      <c r="Y41" s="389"/>
      <c r="Z41" s="410"/>
      <c r="AA41" s="389"/>
      <c r="AB41" s="389"/>
      <c r="AC41" s="389"/>
      <c r="AD41" s="410"/>
      <c r="AE41" s="389"/>
      <c r="AF41" s="389"/>
      <c r="AG41" s="389"/>
      <c r="AH41" s="410"/>
      <c r="AI41" s="389"/>
      <c r="AJ41" s="389"/>
      <c r="AK41" s="389"/>
      <c r="AL41" s="410"/>
      <c r="AM41" s="389"/>
      <c r="AN41" s="389"/>
      <c r="AO41" s="389"/>
      <c r="AP41" s="410"/>
      <c r="AQ41" s="389"/>
      <c r="AR41" s="389"/>
      <c r="AS41" s="389"/>
      <c r="AT41" s="410"/>
      <c r="AU41" s="389"/>
      <c r="AV41" s="389"/>
      <c r="AW41" s="389"/>
      <c r="AX41" s="410"/>
      <c r="AY41" s="389"/>
      <c r="AZ41" s="389"/>
      <c r="BA41" s="389"/>
      <c r="BB41" s="410"/>
      <c r="BC41" s="389"/>
      <c r="BD41" s="389"/>
      <c r="BE41" s="389"/>
      <c r="BF41" s="410"/>
    </row>
    <row r="42" spans="2:59" ht="5.0999999999999996" customHeight="1">
      <c r="B42" s="1670"/>
      <c r="C42" s="1665"/>
      <c r="D42" s="1665"/>
      <c r="E42" s="1665"/>
      <c r="F42" s="410"/>
      <c r="G42" s="389"/>
      <c r="H42" s="389"/>
      <c r="I42" s="389"/>
      <c r="J42" s="410"/>
      <c r="K42" s="389"/>
      <c r="L42" s="389"/>
      <c r="M42" s="389"/>
      <c r="N42" s="410"/>
      <c r="O42" s="389"/>
      <c r="P42" s="389"/>
      <c r="Q42" s="389"/>
      <c r="R42" s="410"/>
      <c r="S42" s="389"/>
      <c r="T42" s="389"/>
      <c r="U42" s="389"/>
      <c r="V42" s="410"/>
      <c r="W42" s="389"/>
      <c r="X42" s="389"/>
      <c r="Y42" s="389"/>
      <c r="Z42" s="410"/>
      <c r="AA42" s="389"/>
      <c r="AB42" s="389"/>
      <c r="AC42" s="389"/>
      <c r="AD42" s="410"/>
      <c r="AE42" s="389"/>
      <c r="AF42" s="389"/>
      <c r="AG42" s="389"/>
      <c r="AH42" s="410"/>
      <c r="AI42" s="389"/>
      <c r="AJ42" s="389"/>
      <c r="AK42" s="389"/>
      <c r="AL42" s="410"/>
      <c r="AM42" s="389"/>
      <c r="AN42" s="389"/>
      <c r="AO42" s="389"/>
      <c r="AP42" s="410"/>
      <c r="AQ42" s="389"/>
      <c r="AR42" s="389"/>
      <c r="AS42" s="389"/>
      <c r="AT42" s="410"/>
      <c r="AU42" s="389"/>
      <c r="AV42" s="389"/>
      <c r="AW42" s="389"/>
      <c r="AX42" s="410"/>
      <c r="AY42" s="389"/>
      <c r="AZ42" s="389"/>
      <c r="BA42" s="389"/>
      <c r="BB42" s="410"/>
      <c r="BC42" s="389"/>
      <c r="BD42" s="389"/>
      <c r="BE42" s="389"/>
      <c r="BF42" s="410"/>
    </row>
    <row r="43" spans="2:59" ht="9.9499999999999993" customHeight="1">
      <c r="B43" s="5738">
        <v>6</v>
      </c>
      <c r="C43" s="1665"/>
      <c r="D43" s="1665"/>
      <c r="E43" s="1665"/>
      <c r="F43" s="5753" t="s">
        <v>2029</v>
      </c>
      <c r="G43" s="5754"/>
      <c r="H43" s="5754"/>
      <c r="I43" s="5754"/>
      <c r="J43" s="5755"/>
      <c r="K43" s="389"/>
      <c r="L43" s="389"/>
      <c r="M43" s="389"/>
      <c r="N43" s="5735"/>
      <c r="O43" s="389"/>
      <c r="P43" s="389"/>
      <c r="Q43" s="389"/>
      <c r="R43" s="5735"/>
      <c r="S43" s="389"/>
      <c r="T43" s="389"/>
      <c r="U43" s="389"/>
      <c r="V43" s="5762" t="s">
        <v>123</v>
      </c>
      <c r="W43" s="389"/>
      <c r="X43" s="389"/>
      <c r="Y43" s="389"/>
      <c r="Z43" s="5735"/>
      <c r="AA43" s="389"/>
      <c r="AB43" s="389"/>
      <c r="AC43" s="389"/>
      <c r="AD43" s="5735"/>
      <c r="AE43" s="389"/>
      <c r="AF43" s="389"/>
      <c r="AG43" s="389"/>
      <c r="AH43" s="5735"/>
      <c r="AI43" s="389"/>
      <c r="AJ43" s="389"/>
      <c r="AK43" s="389"/>
      <c r="AL43" s="5735"/>
      <c r="AM43" s="389"/>
      <c r="AN43" s="389"/>
      <c r="AO43" s="389"/>
      <c r="AP43" s="5735"/>
      <c r="AQ43" s="389"/>
      <c r="AR43" s="389"/>
      <c r="AS43" s="389"/>
      <c r="AT43" s="5735"/>
      <c r="AU43" s="389"/>
      <c r="AV43" s="389"/>
      <c r="AW43" s="389"/>
      <c r="AX43" s="5735"/>
      <c r="AY43" s="389"/>
      <c r="AZ43" s="389"/>
      <c r="BA43" s="389"/>
      <c r="BB43" s="5735"/>
      <c r="BC43" s="389"/>
      <c r="BD43" s="389"/>
      <c r="BE43" s="389"/>
      <c r="BF43" s="5735"/>
    </row>
    <row r="44" spans="2:59" ht="5.0999999999999996" customHeight="1">
      <c r="B44" s="5739"/>
      <c r="C44" s="1666"/>
      <c r="D44" s="1666"/>
      <c r="E44" s="1666"/>
      <c r="F44" s="5756"/>
      <c r="G44" s="5757"/>
      <c r="H44" s="5757"/>
      <c r="I44" s="5757"/>
      <c r="J44" s="5758"/>
      <c r="K44" s="389"/>
      <c r="L44" s="1668"/>
      <c r="M44" s="389"/>
      <c r="N44" s="5736"/>
      <c r="O44" s="389"/>
      <c r="P44" s="1668"/>
      <c r="Q44" s="389"/>
      <c r="R44" s="5736"/>
      <c r="S44" s="389"/>
      <c r="T44" s="1668"/>
      <c r="U44" s="389"/>
      <c r="V44" s="5763"/>
      <c r="W44" s="389"/>
      <c r="X44" s="1668"/>
      <c r="Y44" s="389"/>
      <c r="Z44" s="5736"/>
      <c r="AA44" s="389"/>
      <c r="AB44" s="1668"/>
      <c r="AC44" s="389"/>
      <c r="AD44" s="5736"/>
      <c r="AE44" s="389"/>
      <c r="AF44" s="1668"/>
      <c r="AG44" s="389"/>
      <c r="AH44" s="5736"/>
      <c r="AI44" s="389"/>
      <c r="AJ44" s="1668"/>
      <c r="AK44" s="389"/>
      <c r="AL44" s="5736"/>
      <c r="AM44" s="389"/>
      <c r="AN44" s="1668"/>
      <c r="AO44" s="389"/>
      <c r="AP44" s="5736"/>
      <c r="AQ44" s="389"/>
      <c r="AR44" s="1668"/>
      <c r="AS44" s="389"/>
      <c r="AT44" s="5736"/>
      <c r="AU44" s="389"/>
      <c r="AV44" s="1668"/>
      <c r="AW44" s="389"/>
      <c r="AX44" s="5736"/>
      <c r="AY44" s="389"/>
      <c r="AZ44" s="1668"/>
      <c r="BA44" s="389"/>
      <c r="BB44" s="5736"/>
      <c r="BC44" s="389"/>
      <c r="BD44" s="1668"/>
      <c r="BE44" s="389"/>
      <c r="BF44" s="5736"/>
      <c r="BG44" s="482"/>
    </row>
    <row r="45" spans="2:59" ht="9.9499999999999993" customHeight="1">
      <c r="B45" s="5740"/>
      <c r="C45" s="1665"/>
      <c r="D45" s="1665"/>
      <c r="E45" s="1665"/>
      <c r="F45" s="5759"/>
      <c r="G45" s="5760"/>
      <c r="H45" s="5760"/>
      <c r="I45" s="5760"/>
      <c r="J45" s="5761"/>
      <c r="K45" s="389"/>
      <c r="L45" s="389"/>
      <c r="M45" s="389"/>
      <c r="N45" s="5737"/>
      <c r="O45" s="389"/>
      <c r="P45" s="389"/>
      <c r="Q45" s="389"/>
      <c r="R45" s="5737"/>
      <c r="S45" s="389"/>
      <c r="T45" s="389"/>
      <c r="U45" s="389"/>
      <c r="V45" s="5764"/>
      <c r="W45" s="389"/>
      <c r="X45" s="389"/>
      <c r="Y45" s="389"/>
      <c r="Z45" s="5737"/>
      <c r="AA45" s="389"/>
      <c r="AB45" s="389"/>
      <c r="AC45" s="389"/>
      <c r="AD45" s="5737"/>
      <c r="AE45" s="389"/>
      <c r="AF45" s="389"/>
      <c r="AG45" s="389"/>
      <c r="AH45" s="5737"/>
      <c r="AI45" s="389"/>
      <c r="AJ45" s="389"/>
      <c r="AK45" s="389"/>
      <c r="AL45" s="5737"/>
      <c r="AM45" s="389"/>
      <c r="AN45" s="389"/>
      <c r="AO45" s="389"/>
      <c r="AP45" s="5737"/>
      <c r="AQ45" s="389"/>
      <c r="AR45" s="389"/>
      <c r="AS45" s="389"/>
      <c r="AT45" s="5737"/>
      <c r="AU45" s="389"/>
      <c r="AV45" s="389"/>
      <c r="AW45" s="389"/>
      <c r="AX45" s="5737"/>
      <c r="AY45" s="389"/>
      <c r="AZ45" s="389"/>
      <c r="BA45" s="389"/>
      <c r="BB45" s="5737"/>
      <c r="BC45" s="389"/>
      <c r="BD45" s="389"/>
      <c r="BE45" s="389"/>
      <c r="BF45" s="5737"/>
    </row>
    <row r="46" spans="2:59" ht="5.0999999999999996" customHeight="1">
      <c r="B46" s="1669"/>
      <c r="C46" s="1665"/>
      <c r="D46" s="1665"/>
      <c r="E46" s="1665"/>
      <c r="F46" s="389"/>
      <c r="G46" s="389"/>
      <c r="H46" s="389"/>
      <c r="I46" s="389"/>
      <c r="J46" s="389"/>
      <c r="K46" s="389"/>
      <c r="L46" s="389"/>
      <c r="M46" s="389"/>
      <c r="N46" s="389"/>
      <c r="O46" s="389"/>
      <c r="P46" s="389"/>
      <c r="Q46" s="389"/>
      <c r="R46" s="389"/>
      <c r="S46" s="389"/>
      <c r="T46" s="389"/>
      <c r="U46" s="389"/>
      <c r="V46" s="389"/>
      <c r="W46" s="389"/>
      <c r="X46" s="389"/>
      <c r="Y46" s="389"/>
      <c r="Z46" s="389"/>
      <c r="AA46" s="389"/>
      <c r="AB46" s="389"/>
      <c r="AC46" s="389"/>
      <c r="AD46" s="389"/>
      <c r="AE46" s="389"/>
      <c r="AF46" s="389"/>
      <c r="AG46" s="389"/>
      <c r="AH46" s="389"/>
      <c r="AI46" s="389"/>
      <c r="AJ46" s="389"/>
      <c r="AK46" s="389"/>
      <c r="AL46" s="389"/>
      <c r="AM46" s="389"/>
      <c r="AN46" s="389"/>
      <c r="AO46" s="389"/>
      <c r="AP46" s="389"/>
      <c r="AQ46" s="389"/>
      <c r="AR46" s="389"/>
      <c r="AS46" s="389"/>
      <c r="AT46" s="389"/>
      <c r="AU46" s="389"/>
      <c r="AV46" s="389"/>
      <c r="AW46" s="389"/>
      <c r="AX46" s="389"/>
      <c r="AY46" s="389"/>
      <c r="AZ46" s="389"/>
      <c r="BA46" s="389"/>
      <c r="BB46" s="389"/>
      <c r="BC46" s="389"/>
      <c r="BD46" s="389"/>
      <c r="BE46" s="389"/>
      <c r="BF46" s="389"/>
    </row>
    <row r="47" spans="2:59" ht="5.0999999999999996" customHeight="1">
      <c r="B47" s="1670"/>
      <c r="C47" s="1665"/>
      <c r="D47" s="1665"/>
      <c r="E47" s="1665"/>
      <c r="F47" s="410"/>
      <c r="G47" s="389"/>
      <c r="H47" s="389"/>
      <c r="I47" s="389"/>
      <c r="J47" s="410"/>
      <c r="K47" s="389"/>
      <c r="L47" s="389"/>
      <c r="M47" s="389"/>
      <c r="N47" s="410"/>
      <c r="O47" s="389"/>
      <c r="P47" s="389"/>
      <c r="Q47" s="389"/>
      <c r="R47" s="410"/>
      <c r="S47" s="389"/>
      <c r="T47" s="389"/>
      <c r="U47" s="389"/>
      <c r="V47" s="410"/>
      <c r="W47" s="389"/>
      <c r="X47" s="389"/>
      <c r="Y47" s="389"/>
      <c r="Z47" s="410"/>
      <c r="AA47" s="389"/>
      <c r="AB47" s="389"/>
      <c r="AC47" s="389"/>
      <c r="AD47" s="410"/>
      <c r="AE47" s="389"/>
      <c r="AF47" s="389"/>
      <c r="AG47" s="389"/>
      <c r="AH47" s="410"/>
      <c r="AI47" s="389"/>
      <c r="AJ47" s="389"/>
      <c r="AK47" s="389"/>
      <c r="AL47" s="410"/>
      <c r="AM47" s="389"/>
      <c r="AN47" s="389"/>
      <c r="AO47" s="389"/>
      <c r="AP47" s="410"/>
      <c r="AQ47" s="389"/>
      <c r="AR47" s="389"/>
      <c r="AS47" s="389"/>
      <c r="AT47" s="410"/>
      <c r="AU47" s="389"/>
      <c r="AV47" s="389"/>
      <c r="AW47" s="389"/>
      <c r="AX47" s="410"/>
      <c r="AY47" s="389"/>
      <c r="AZ47" s="389"/>
      <c r="BA47" s="389"/>
      <c r="BB47" s="410"/>
      <c r="BC47" s="389"/>
      <c r="BD47" s="389"/>
      <c r="BE47" s="389"/>
      <c r="BF47" s="410"/>
    </row>
    <row r="48" spans="2:59" ht="5.0999999999999996" customHeight="1">
      <c r="B48" s="1670"/>
      <c r="C48" s="1665"/>
      <c r="D48" s="1665"/>
      <c r="E48" s="1665"/>
      <c r="F48" s="410"/>
      <c r="G48" s="389"/>
      <c r="H48" s="389"/>
      <c r="I48" s="389"/>
      <c r="J48" s="410"/>
      <c r="K48" s="389"/>
      <c r="L48" s="389"/>
      <c r="M48" s="389"/>
      <c r="N48" s="410"/>
      <c r="O48" s="389"/>
      <c r="P48" s="389"/>
      <c r="Q48" s="389"/>
      <c r="R48" s="410"/>
      <c r="S48" s="389"/>
      <c r="T48" s="389"/>
      <c r="U48" s="389"/>
      <c r="V48" s="410"/>
      <c r="W48" s="389"/>
      <c r="X48" s="389"/>
      <c r="Y48" s="389"/>
      <c r="Z48" s="410"/>
      <c r="AA48" s="389"/>
      <c r="AB48" s="389"/>
      <c r="AC48" s="389"/>
      <c r="AD48" s="410"/>
      <c r="AE48" s="389"/>
      <c r="AF48" s="389"/>
      <c r="AG48" s="389"/>
      <c r="AH48" s="410"/>
      <c r="AI48" s="389"/>
      <c r="AJ48" s="389"/>
      <c r="AK48" s="389"/>
      <c r="AL48" s="410"/>
      <c r="AM48" s="389"/>
      <c r="AN48" s="389"/>
      <c r="AO48" s="389"/>
      <c r="AP48" s="410"/>
      <c r="AQ48" s="389"/>
      <c r="AR48" s="389"/>
      <c r="AS48" s="389"/>
      <c r="AT48" s="410"/>
      <c r="AU48" s="389"/>
      <c r="AV48" s="389"/>
      <c r="AW48" s="389"/>
      <c r="AX48" s="410"/>
      <c r="AY48" s="389"/>
      <c r="AZ48" s="389"/>
      <c r="BA48" s="389"/>
      <c r="BB48" s="410"/>
      <c r="BC48" s="389"/>
      <c r="BD48" s="389"/>
      <c r="BE48" s="389"/>
      <c r="BF48" s="410"/>
    </row>
    <row r="49" spans="2:59" ht="9.9499999999999993" customHeight="1">
      <c r="B49" s="5738">
        <v>7</v>
      </c>
      <c r="C49" s="1665"/>
      <c r="D49" s="1665"/>
      <c r="E49" s="1665"/>
      <c r="F49" s="5735"/>
      <c r="G49" s="389"/>
      <c r="H49" s="389"/>
      <c r="I49" s="389"/>
      <c r="J49" s="5735"/>
      <c r="K49" s="389"/>
      <c r="L49" s="389"/>
      <c r="M49" s="389"/>
      <c r="N49" s="5735"/>
      <c r="O49" s="389"/>
      <c r="P49" s="389"/>
      <c r="Q49" s="389"/>
      <c r="R49" s="5735"/>
      <c r="S49" s="389"/>
      <c r="T49" s="389"/>
      <c r="U49" s="389"/>
      <c r="V49" s="5735"/>
      <c r="W49" s="389"/>
      <c r="X49" s="389"/>
      <c r="Y49" s="389"/>
      <c r="Z49" s="5735"/>
      <c r="AA49" s="389"/>
      <c r="AB49" s="389"/>
      <c r="AC49" s="389"/>
      <c r="AD49" s="5735"/>
      <c r="AE49" s="389"/>
      <c r="AF49" s="389"/>
      <c r="AG49" s="389"/>
      <c r="AH49" s="5735"/>
      <c r="AI49" s="389"/>
      <c r="AJ49" s="389"/>
      <c r="AK49" s="389"/>
      <c r="AL49" s="5735"/>
      <c r="AM49" s="389"/>
      <c r="AN49" s="389"/>
      <c r="AO49" s="389"/>
      <c r="AP49" s="5735"/>
      <c r="AQ49" s="389"/>
      <c r="AR49" s="389"/>
      <c r="AS49" s="389"/>
      <c r="AT49" s="5735"/>
      <c r="AU49" s="389"/>
      <c r="AV49" s="389"/>
      <c r="AW49" s="389"/>
      <c r="AX49" s="5735"/>
      <c r="AY49" s="389"/>
      <c r="AZ49" s="389"/>
      <c r="BA49" s="389"/>
      <c r="BB49" s="5735"/>
      <c r="BC49" s="389"/>
      <c r="BD49" s="389"/>
      <c r="BE49" s="389"/>
      <c r="BF49" s="5735"/>
    </row>
    <row r="50" spans="2:59" ht="5.0999999999999996" customHeight="1">
      <c r="B50" s="5739"/>
      <c r="C50" s="1666"/>
      <c r="D50" s="1666"/>
      <c r="E50" s="1666"/>
      <c r="F50" s="5736"/>
      <c r="G50" s="389"/>
      <c r="H50" s="1668"/>
      <c r="I50" s="389"/>
      <c r="J50" s="5736"/>
      <c r="K50" s="389"/>
      <c r="L50" s="1668"/>
      <c r="M50" s="389"/>
      <c r="N50" s="5736"/>
      <c r="O50" s="389"/>
      <c r="P50" s="1668"/>
      <c r="Q50" s="389"/>
      <c r="R50" s="5736"/>
      <c r="S50" s="389"/>
      <c r="T50" s="1668"/>
      <c r="U50" s="389"/>
      <c r="V50" s="5736"/>
      <c r="W50" s="389"/>
      <c r="X50" s="1668"/>
      <c r="Y50" s="389"/>
      <c r="Z50" s="5736"/>
      <c r="AA50" s="389"/>
      <c r="AB50" s="1668"/>
      <c r="AC50" s="389"/>
      <c r="AD50" s="5736"/>
      <c r="AE50" s="389"/>
      <c r="AF50" s="1668"/>
      <c r="AG50" s="389"/>
      <c r="AH50" s="5736"/>
      <c r="AI50" s="389"/>
      <c r="AJ50" s="1668"/>
      <c r="AK50" s="389"/>
      <c r="AL50" s="5736"/>
      <c r="AM50" s="389"/>
      <c r="AN50" s="1668"/>
      <c r="AO50" s="389"/>
      <c r="AP50" s="5736"/>
      <c r="AQ50" s="389"/>
      <c r="AR50" s="1668"/>
      <c r="AS50" s="389"/>
      <c r="AT50" s="5736"/>
      <c r="AU50" s="389"/>
      <c r="AV50" s="1668"/>
      <c r="AW50" s="389"/>
      <c r="AX50" s="5736"/>
      <c r="AY50" s="389"/>
      <c r="AZ50" s="1668"/>
      <c r="BA50" s="389"/>
      <c r="BB50" s="5736"/>
      <c r="BC50" s="389"/>
      <c r="BD50" s="1668"/>
      <c r="BE50" s="389"/>
      <c r="BF50" s="5736"/>
      <c r="BG50" s="482"/>
    </row>
    <row r="51" spans="2:59" ht="9.9499999999999993" customHeight="1">
      <c r="B51" s="5740"/>
      <c r="C51" s="1665"/>
      <c r="D51" s="1665"/>
      <c r="E51" s="1665"/>
      <c r="F51" s="5737"/>
      <c r="G51" s="389"/>
      <c r="H51" s="389"/>
      <c r="I51" s="389"/>
      <c r="J51" s="5737"/>
      <c r="K51" s="389"/>
      <c r="L51" s="389"/>
      <c r="M51" s="389"/>
      <c r="N51" s="5737"/>
      <c r="O51" s="389"/>
      <c r="P51" s="389"/>
      <c r="Q51" s="389"/>
      <c r="R51" s="5737"/>
      <c r="S51" s="389"/>
      <c r="T51" s="389"/>
      <c r="U51" s="389"/>
      <c r="V51" s="5737"/>
      <c r="W51" s="389"/>
      <c r="X51" s="389"/>
      <c r="Y51" s="389"/>
      <c r="Z51" s="5737"/>
      <c r="AA51" s="389"/>
      <c r="AB51" s="389"/>
      <c r="AC51" s="389"/>
      <c r="AD51" s="5737"/>
      <c r="AE51" s="389"/>
      <c r="AF51" s="389"/>
      <c r="AG51" s="389"/>
      <c r="AH51" s="5737"/>
      <c r="AI51" s="389"/>
      <c r="AJ51" s="389"/>
      <c r="AK51" s="389"/>
      <c r="AL51" s="5737"/>
      <c r="AM51" s="389"/>
      <c r="AN51" s="389"/>
      <c r="AO51" s="389"/>
      <c r="AP51" s="5737"/>
      <c r="AQ51" s="389"/>
      <c r="AR51" s="389"/>
      <c r="AS51" s="389"/>
      <c r="AT51" s="5737"/>
      <c r="AU51" s="389"/>
      <c r="AV51" s="389"/>
      <c r="AW51" s="389"/>
      <c r="AX51" s="5737"/>
      <c r="AY51" s="389"/>
      <c r="AZ51" s="389"/>
      <c r="BA51" s="389"/>
      <c r="BB51" s="5737"/>
      <c r="BC51" s="389"/>
      <c r="BD51" s="389"/>
      <c r="BE51" s="389"/>
      <c r="BF51" s="5737"/>
    </row>
    <row r="52" spans="2:59" ht="5.0999999999999996" customHeight="1">
      <c r="B52" s="1669"/>
      <c r="C52" s="1665"/>
      <c r="D52" s="1665"/>
      <c r="E52" s="1665"/>
      <c r="F52" s="389"/>
      <c r="G52" s="389"/>
      <c r="H52" s="389"/>
      <c r="I52" s="389"/>
      <c r="J52" s="389"/>
      <c r="K52" s="389"/>
      <c r="L52" s="389"/>
      <c r="M52" s="389"/>
      <c r="N52" s="389"/>
      <c r="O52" s="389"/>
      <c r="P52" s="389"/>
      <c r="Q52" s="389"/>
      <c r="R52" s="389"/>
      <c r="S52" s="389"/>
      <c r="T52" s="389"/>
      <c r="U52" s="389"/>
      <c r="V52" s="389"/>
      <c r="W52" s="389"/>
      <c r="X52" s="389"/>
      <c r="Y52" s="389"/>
      <c r="Z52" s="389"/>
      <c r="AA52" s="389"/>
      <c r="AB52" s="389"/>
      <c r="AC52" s="389"/>
      <c r="AD52" s="389"/>
      <c r="AE52" s="389"/>
      <c r="AF52" s="389"/>
      <c r="AG52" s="389"/>
      <c r="AH52" s="389"/>
      <c r="AI52" s="389"/>
      <c r="AJ52" s="389"/>
      <c r="AK52" s="389"/>
      <c r="AL52" s="389"/>
      <c r="AM52" s="389"/>
      <c r="AN52" s="389"/>
      <c r="AO52" s="389"/>
      <c r="AP52" s="389"/>
      <c r="AQ52" s="389"/>
      <c r="AR52" s="389"/>
      <c r="AS52" s="389"/>
      <c r="AT52" s="389"/>
      <c r="AU52" s="389"/>
      <c r="AV52" s="389"/>
      <c r="AW52" s="389"/>
      <c r="AX52" s="389"/>
      <c r="AY52" s="389"/>
      <c r="AZ52" s="389"/>
      <c r="BA52" s="389"/>
      <c r="BB52" s="389"/>
      <c r="BC52" s="389"/>
      <c r="BD52" s="389"/>
      <c r="BE52" s="389"/>
      <c r="BF52" s="389"/>
    </row>
    <row r="53" spans="2:59" ht="5.0999999999999996" customHeight="1">
      <c r="B53" s="1670"/>
      <c r="C53" s="1665"/>
      <c r="D53" s="1665"/>
      <c r="E53" s="1665"/>
      <c r="F53" s="410"/>
      <c r="G53" s="389"/>
      <c r="H53" s="389"/>
      <c r="I53" s="389"/>
      <c r="J53" s="410"/>
      <c r="K53" s="389"/>
      <c r="L53" s="389"/>
      <c r="M53" s="389"/>
      <c r="N53" s="410"/>
      <c r="O53" s="389"/>
      <c r="P53" s="389"/>
      <c r="Q53" s="389"/>
      <c r="R53" s="410"/>
      <c r="S53" s="389"/>
      <c r="T53" s="389"/>
      <c r="U53" s="389"/>
      <c r="V53" s="410"/>
      <c r="W53" s="389"/>
      <c r="X53" s="389"/>
      <c r="Y53" s="389"/>
      <c r="Z53" s="410"/>
      <c r="AA53" s="389"/>
      <c r="AB53" s="389"/>
      <c r="AC53" s="389"/>
      <c r="AD53" s="410"/>
      <c r="AE53" s="389"/>
      <c r="AF53" s="389"/>
      <c r="AG53" s="389"/>
      <c r="AH53" s="410"/>
      <c r="AI53" s="389"/>
      <c r="AJ53" s="389"/>
      <c r="AK53" s="389"/>
      <c r="AL53" s="410"/>
      <c r="AM53" s="389"/>
      <c r="AN53" s="389"/>
      <c r="AO53" s="389"/>
      <c r="AP53" s="410"/>
      <c r="AQ53" s="389"/>
      <c r="AR53" s="389"/>
      <c r="AS53" s="389"/>
      <c r="AT53" s="410"/>
      <c r="AU53" s="389"/>
      <c r="AV53" s="389"/>
      <c r="AW53" s="389"/>
      <c r="AX53" s="410"/>
      <c r="AY53" s="389"/>
      <c r="AZ53" s="389"/>
      <c r="BA53" s="389"/>
      <c r="BB53" s="410"/>
      <c r="BC53" s="389"/>
      <c r="BD53" s="389"/>
      <c r="BE53" s="389"/>
      <c r="BF53" s="410"/>
    </row>
    <row r="54" spans="2:59" ht="5.0999999999999996" customHeight="1">
      <c r="B54" s="1670"/>
      <c r="C54" s="1665"/>
      <c r="D54" s="1665"/>
      <c r="E54" s="1665"/>
      <c r="F54" s="410"/>
      <c r="G54" s="389"/>
      <c r="H54" s="389"/>
      <c r="I54" s="389"/>
      <c r="J54" s="410"/>
      <c r="K54" s="389"/>
      <c r="L54" s="389"/>
      <c r="M54" s="389"/>
      <c r="N54" s="410"/>
      <c r="O54" s="389"/>
      <c r="P54" s="389"/>
      <c r="Q54" s="389"/>
      <c r="R54" s="410"/>
      <c r="S54" s="389"/>
      <c r="T54" s="389"/>
      <c r="U54" s="389"/>
      <c r="V54" s="410"/>
      <c r="W54" s="389"/>
      <c r="X54" s="389"/>
      <c r="Y54" s="389"/>
      <c r="Z54" s="410"/>
      <c r="AA54" s="389"/>
      <c r="AB54" s="389"/>
      <c r="AC54" s="389"/>
      <c r="AD54" s="410"/>
      <c r="AE54" s="389"/>
      <c r="AF54" s="389"/>
      <c r="AG54" s="389"/>
      <c r="AH54" s="410"/>
      <c r="AI54" s="389"/>
      <c r="AJ54" s="389"/>
      <c r="AK54" s="389"/>
      <c r="AL54" s="410"/>
      <c r="AM54" s="389"/>
      <c r="AN54" s="389"/>
      <c r="AO54" s="389"/>
      <c r="AP54" s="410"/>
      <c r="AQ54" s="389"/>
      <c r="AR54" s="389"/>
      <c r="AS54" s="389"/>
      <c r="AT54" s="410"/>
      <c r="AU54" s="389"/>
      <c r="AV54" s="389"/>
      <c r="AW54" s="389"/>
      <c r="AX54" s="410"/>
      <c r="AY54" s="389"/>
      <c r="AZ54" s="389"/>
      <c r="BA54" s="389"/>
      <c r="BB54" s="410"/>
      <c r="BC54" s="389"/>
      <c r="BD54" s="389"/>
      <c r="BE54" s="389"/>
      <c r="BF54" s="410"/>
    </row>
    <row r="55" spans="2:59" ht="9.9499999999999993" customHeight="1">
      <c r="B55" s="5738">
        <v>8</v>
      </c>
      <c r="C55" s="1665"/>
      <c r="D55" s="1665"/>
      <c r="E55" s="1665"/>
      <c r="F55" s="5735"/>
      <c r="G55" s="389"/>
      <c r="H55" s="389"/>
      <c r="I55" s="389"/>
      <c r="J55" s="5735"/>
      <c r="K55" s="389"/>
      <c r="L55" s="389"/>
      <c r="M55" s="389"/>
      <c r="N55" s="5735"/>
      <c r="O55" s="389"/>
      <c r="P55" s="389"/>
      <c r="Q55" s="389"/>
      <c r="R55" s="5735"/>
      <c r="S55" s="389"/>
      <c r="T55" s="389"/>
      <c r="U55" s="389"/>
      <c r="V55" s="5735"/>
      <c r="W55" s="389"/>
      <c r="X55" s="389"/>
      <c r="Y55" s="389"/>
      <c r="Z55" s="5735"/>
      <c r="AA55" s="389"/>
      <c r="AB55" s="389"/>
      <c r="AC55" s="389"/>
      <c r="AD55" s="5735"/>
      <c r="AE55" s="389"/>
      <c r="AF55" s="389"/>
      <c r="AG55" s="389"/>
      <c r="AH55" s="5735"/>
      <c r="AI55" s="389"/>
      <c r="AJ55" s="389"/>
      <c r="AK55" s="389"/>
      <c r="AL55" s="5735"/>
      <c r="AM55" s="389"/>
      <c r="AN55" s="389"/>
      <c r="AO55" s="389"/>
      <c r="AP55" s="5735"/>
      <c r="AQ55" s="389"/>
      <c r="AR55" s="389"/>
      <c r="AS55" s="389"/>
      <c r="AT55" s="5735"/>
      <c r="AU55" s="389"/>
      <c r="AV55" s="389"/>
      <c r="AW55" s="389"/>
      <c r="AX55" s="5735"/>
      <c r="AY55" s="389"/>
      <c r="AZ55" s="389"/>
      <c r="BA55" s="389"/>
      <c r="BB55" s="5735"/>
      <c r="BC55" s="389"/>
      <c r="BD55" s="389"/>
      <c r="BE55" s="389"/>
      <c r="BF55" s="5735"/>
    </row>
    <row r="56" spans="2:59" ht="5.0999999999999996" customHeight="1">
      <c r="B56" s="5739"/>
      <c r="C56" s="1666"/>
      <c r="D56" s="1666"/>
      <c r="E56" s="1666"/>
      <c r="F56" s="5736"/>
      <c r="G56" s="389"/>
      <c r="H56" s="1668"/>
      <c r="I56" s="389"/>
      <c r="J56" s="5736"/>
      <c r="K56" s="389"/>
      <c r="L56" s="1668"/>
      <c r="M56" s="389"/>
      <c r="N56" s="5736"/>
      <c r="O56" s="389"/>
      <c r="P56" s="1668"/>
      <c r="Q56" s="389"/>
      <c r="R56" s="5736"/>
      <c r="S56" s="389"/>
      <c r="T56" s="1668"/>
      <c r="U56" s="389"/>
      <c r="V56" s="5736"/>
      <c r="W56" s="389"/>
      <c r="X56" s="1668"/>
      <c r="Y56" s="389"/>
      <c r="Z56" s="5736"/>
      <c r="AA56" s="389"/>
      <c r="AB56" s="1668"/>
      <c r="AC56" s="389"/>
      <c r="AD56" s="5736"/>
      <c r="AE56" s="389"/>
      <c r="AF56" s="1668"/>
      <c r="AG56" s="389"/>
      <c r="AH56" s="5736"/>
      <c r="AI56" s="389"/>
      <c r="AJ56" s="1668"/>
      <c r="AK56" s="389"/>
      <c r="AL56" s="5736"/>
      <c r="AM56" s="389"/>
      <c r="AN56" s="1668"/>
      <c r="AO56" s="389"/>
      <c r="AP56" s="5736"/>
      <c r="AQ56" s="389"/>
      <c r="AR56" s="1668"/>
      <c r="AS56" s="389"/>
      <c r="AT56" s="5736"/>
      <c r="AU56" s="389"/>
      <c r="AV56" s="1668"/>
      <c r="AW56" s="389"/>
      <c r="AX56" s="5736"/>
      <c r="AY56" s="389"/>
      <c r="AZ56" s="1668"/>
      <c r="BA56" s="389"/>
      <c r="BB56" s="5736"/>
      <c r="BC56" s="389"/>
      <c r="BD56" s="1668"/>
      <c r="BE56" s="389"/>
      <c r="BF56" s="5736"/>
      <c r="BG56" s="482"/>
    </row>
    <row r="57" spans="2:59" ht="9.9499999999999993" customHeight="1">
      <c r="B57" s="5740"/>
      <c r="C57" s="1665"/>
      <c r="D57" s="1665"/>
      <c r="E57" s="1665"/>
      <c r="F57" s="5737"/>
      <c r="G57" s="389"/>
      <c r="H57" s="389"/>
      <c r="I57" s="389"/>
      <c r="J57" s="5737"/>
      <c r="K57" s="389"/>
      <c r="L57" s="389"/>
      <c r="M57" s="389"/>
      <c r="N57" s="5737"/>
      <c r="O57" s="389"/>
      <c r="P57" s="389"/>
      <c r="Q57" s="389"/>
      <c r="R57" s="5737"/>
      <c r="S57" s="389"/>
      <c r="T57" s="389"/>
      <c r="U57" s="389"/>
      <c r="V57" s="5737"/>
      <c r="W57" s="389"/>
      <c r="X57" s="389"/>
      <c r="Y57" s="389"/>
      <c r="Z57" s="5737"/>
      <c r="AA57" s="389"/>
      <c r="AB57" s="389"/>
      <c r="AC57" s="389"/>
      <c r="AD57" s="5737"/>
      <c r="AE57" s="389"/>
      <c r="AF57" s="389"/>
      <c r="AG57" s="389"/>
      <c r="AH57" s="5737"/>
      <c r="AI57" s="389"/>
      <c r="AJ57" s="389"/>
      <c r="AK57" s="389"/>
      <c r="AL57" s="5737"/>
      <c r="AM57" s="389"/>
      <c r="AN57" s="389"/>
      <c r="AO57" s="389"/>
      <c r="AP57" s="5737"/>
      <c r="AQ57" s="389"/>
      <c r="AR57" s="389"/>
      <c r="AS57" s="389"/>
      <c r="AT57" s="5737"/>
      <c r="AU57" s="389"/>
      <c r="AV57" s="389"/>
      <c r="AW57" s="389"/>
      <c r="AX57" s="5737"/>
      <c r="AY57" s="389"/>
      <c r="AZ57" s="389"/>
      <c r="BA57" s="389"/>
      <c r="BB57" s="5737"/>
      <c r="BC57" s="389"/>
      <c r="BD57" s="389"/>
      <c r="BE57" s="389"/>
      <c r="BF57" s="5737"/>
    </row>
    <row r="58" spans="2:59" ht="5.0999999999999996" customHeight="1">
      <c r="B58" s="1669"/>
      <c r="C58" s="1665"/>
      <c r="D58" s="1665"/>
      <c r="E58" s="1665"/>
      <c r="F58" s="389"/>
      <c r="G58" s="389"/>
      <c r="H58" s="389"/>
      <c r="I58" s="389"/>
      <c r="J58" s="389"/>
      <c r="K58" s="389"/>
      <c r="L58" s="389"/>
      <c r="M58" s="389"/>
      <c r="N58" s="389"/>
      <c r="O58" s="389"/>
      <c r="P58" s="389"/>
      <c r="Q58" s="389"/>
      <c r="R58" s="389"/>
      <c r="S58" s="389"/>
      <c r="T58" s="389"/>
      <c r="U58" s="389"/>
      <c r="V58" s="389"/>
      <c r="W58" s="389"/>
      <c r="X58" s="389"/>
      <c r="Y58" s="389"/>
      <c r="Z58" s="389"/>
      <c r="AA58" s="389"/>
      <c r="AB58" s="389"/>
      <c r="AC58" s="389"/>
      <c r="AD58" s="389"/>
      <c r="AE58" s="389"/>
      <c r="AF58" s="389"/>
      <c r="AG58" s="389"/>
      <c r="AH58" s="389"/>
      <c r="AI58" s="389"/>
      <c r="AJ58" s="389"/>
      <c r="AK58" s="389"/>
      <c r="AL58" s="389"/>
      <c r="AM58" s="389"/>
      <c r="AN58" s="389"/>
      <c r="AO58" s="389"/>
      <c r="AP58" s="389"/>
      <c r="AQ58" s="389"/>
      <c r="AR58" s="389"/>
      <c r="AS58" s="389"/>
      <c r="AT58" s="389"/>
      <c r="AU58" s="389"/>
      <c r="AV58" s="389"/>
      <c r="AW58" s="389"/>
      <c r="AX58" s="389"/>
      <c r="AY58" s="389"/>
      <c r="AZ58" s="389"/>
      <c r="BA58" s="389"/>
      <c r="BB58" s="389"/>
      <c r="BC58" s="389"/>
      <c r="BD58" s="389"/>
      <c r="BE58" s="389"/>
      <c r="BF58" s="389"/>
    </row>
    <row r="59" spans="2:59" ht="5.0999999999999996" customHeight="1">
      <c r="B59" s="1670"/>
      <c r="C59" s="1665"/>
      <c r="D59" s="1665"/>
      <c r="E59" s="1665"/>
      <c r="F59" s="410"/>
      <c r="G59" s="389"/>
      <c r="H59" s="389"/>
      <c r="I59" s="389"/>
      <c r="J59" s="410"/>
      <c r="K59" s="389"/>
      <c r="L59" s="389"/>
      <c r="M59" s="389"/>
      <c r="N59" s="410"/>
      <c r="O59" s="389"/>
      <c r="P59" s="389"/>
      <c r="Q59" s="389"/>
      <c r="R59" s="410"/>
      <c r="S59" s="389"/>
      <c r="T59" s="389"/>
      <c r="U59" s="389"/>
      <c r="V59" s="410"/>
      <c r="W59" s="389"/>
      <c r="X59" s="389"/>
      <c r="Y59" s="389"/>
      <c r="Z59" s="410"/>
      <c r="AA59" s="389"/>
      <c r="AB59" s="389"/>
      <c r="AC59" s="389"/>
      <c r="AD59" s="410"/>
      <c r="AE59" s="389"/>
      <c r="AF59" s="389"/>
      <c r="AG59" s="389"/>
      <c r="AH59" s="410"/>
      <c r="AI59" s="389"/>
      <c r="AJ59" s="389"/>
      <c r="AK59" s="389"/>
      <c r="AL59" s="410"/>
      <c r="AM59" s="389"/>
      <c r="AN59" s="389"/>
      <c r="AO59" s="389"/>
      <c r="AP59" s="410"/>
      <c r="AQ59" s="389"/>
      <c r="AR59" s="389"/>
      <c r="AS59" s="389"/>
      <c r="AT59" s="410"/>
      <c r="AU59" s="389"/>
      <c r="AV59" s="389"/>
      <c r="AW59" s="389"/>
      <c r="AX59" s="410"/>
      <c r="AY59" s="389"/>
      <c r="AZ59" s="389"/>
      <c r="BA59" s="389"/>
      <c r="BB59" s="410"/>
      <c r="BC59" s="389"/>
      <c r="BD59" s="389"/>
      <c r="BE59" s="389"/>
      <c r="BF59" s="410"/>
    </row>
    <row r="60" spans="2:59" ht="5.0999999999999996" customHeight="1">
      <c r="B60" s="1670"/>
      <c r="C60" s="1665"/>
      <c r="D60" s="1665"/>
      <c r="E60" s="1665"/>
      <c r="F60" s="410"/>
      <c r="G60" s="389"/>
      <c r="H60" s="389"/>
      <c r="I60" s="389"/>
      <c r="J60" s="410"/>
      <c r="K60" s="389"/>
      <c r="L60" s="389"/>
      <c r="M60" s="389"/>
      <c r="N60" s="410"/>
      <c r="O60" s="389"/>
      <c r="P60" s="389"/>
      <c r="Q60" s="389"/>
      <c r="R60" s="410"/>
      <c r="S60" s="389"/>
      <c r="T60" s="389"/>
      <c r="U60" s="389"/>
      <c r="V60" s="410"/>
      <c r="W60" s="389"/>
      <c r="X60" s="389"/>
      <c r="Y60" s="389"/>
      <c r="Z60" s="410"/>
      <c r="AA60" s="389"/>
      <c r="AB60" s="389"/>
      <c r="AC60" s="389"/>
      <c r="AD60" s="410"/>
      <c r="AE60" s="389"/>
      <c r="AF60" s="389"/>
      <c r="AG60" s="389"/>
      <c r="AH60" s="410"/>
      <c r="AI60" s="389"/>
      <c r="AJ60" s="389"/>
      <c r="AK60" s="389"/>
      <c r="AL60" s="410"/>
      <c r="AM60" s="389"/>
      <c r="AN60" s="389"/>
      <c r="AO60" s="389"/>
      <c r="AP60" s="410"/>
      <c r="AQ60" s="389"/>
      <c r="AR60" s="389"/>
      <c r="AS60" s="389"/>
      <c r="AT60" s="410"/>
      <c r="AU60" s="389"/>
      <c r="AV60" s="389"/>
      <c r="AW60" s="389"/>
      <c r="AX60" s="410"/>
      <c r="AY60" s="389"/>
      <c r="AZ60" s="389"/>
      <c r="BA60" s="389"/>
      <c r="BB60" s="410"/>
      <c r="BC60" s="389"/>
      <c r="BD60" s="389"/>
      <c r="BE60" s="389"/>
      <c r="BF60" s="410"/>
    </row>
    <row r="61" spans="2:59" ht="9.9499999999999993" customHeight="1">
      <c r="B61" s="5738">
        <v>9</v>
      </c>
      <c r="C61" s="1665"/>
      <c r="D61" s="1665"/>
      <c r="E61" s="1665"/>
      <c r="F61" s="5735"/>
      <c r="G61" s="389"/>
      <c r="H61" s="389"/>
      <c r="I61" s="389"/>
      <c r="J61" s="5735"/>
      <c r="K61" s="389"/>
      <c r="L61" s="389"/>
      <c r="M61" s="389"/>
      <c r="N61" s="5735"/>
      <c r="O61" s="389"/>
      <c r="P61" s="389"/>
      <c r="Q61" s="389"/>
      <c r="R61" s="5735"/>
      <c r="S61" s="389"/>
      <c r="T61" s="389"/>
      <c r="U61" s="389"/>
      <c r="V61" s="5735"/>
      <c r="W61" s="389"/>
      <c r="X61" s="389"/>
      <c r="Y61" s="389"/>
      <c r="Z61" s="5735"/>
      <c r="AA61" s="389"/>
      <c r="AB61" s="389"/>
      <c r="AC61" s="389"/>
      <c r="AD61" s="5735"/>
      <c r="AE61" s="389"/>
      <c r="AF61" s="389"/>
      <c r="AG61" s="389"/>
      <c r="AH61" s="5735"/>
      <c r="AI61" s="389"/>
      <c r="AJ61" s="389"/>
      <c r="AK61" s="389"/>
      <c r="AL61" s="5735"/>
      <c r="AM61" s="389"/>
      <c r="AN61" s="389"/>
      <c r="AO61" s="389"/>
      <c r="AP61" s="5735"/>
      <c r="AQ61" s="389"/>
      <c r="AR61" s="389"/>
      <c r="AS61" s="389"/>
      <c r="AT61" s="5735"/>
      <c r="AU61" s="389"/>
      <c r="AV61" s="389"/>
      <c r="AW61" s="389"/>
      <c r="AX61" s="5735"/>
      <c r="AY61" s="389"/>
      <c r="AZ61" s="389"/>
      <c r="BA61" s="389"/>
      <c r="BB61" s="5735"/>
      <c r="BC61" s="389"/>
      <c r="BD61" s="389"/>
      <c r="BE61" s="389"/>
      <c r="BF61" s="5735"/>
    </row>
    <row r="62" spans="2:59" ht="5.0999999999999996" customHeight="1">
      <c r="B62" s="5739"/>
      <c r="C62" s="1666"/>
      <c r="D62" s="1666"/>
      <c r="E62" s="1666"/>
      <c r="F62" s="5736"/>
      <c r="G62" s="389"/>
      <c r="H62" s="1668"/>
      <c r="I62" s="389"/>
      <c r="J62" s="5736"/>
      <c r="K62" s="389"/>
      <c r="L62" s="1668"/>
      <c r="M62" s="389"/>
      <c r="N62" s="5736"/>
      <c r="O62" s="389"/>
      <c r="P62" s="1668"/>
      <c r="Q62" s="389"/>
      <c r="R62" s="5736"/>
      <c r="S62" s="389"/>
      <c r="T62" s="1668"/>
      <c r="U62" s="389"/>
      <c r="V62" s="5736"/>
      <c r="W62" s="389"/>
      <c r="X62" s="1668"/>
      <c r="Y62" s="389"/>
      <c r="Z62" s="5736"/>
      <c r="AA62" s="389"/>
      <c r="AB62" s="1668"/>
      <c r="AC62" s="389"/>
      <c r="AD62" s="5736"/>
      <c r="AE62" s="389"/>
      <c r="AF62" s="1668"/>
      <c r="AG62" s="389"/>
      <c r="AH62" s="5736"/>
      <c r="AI62" s="389"/>
      <c r="AJ62" s="1668"/>
      <c r="AK62" s="389"/>
      <c r="AL62" s="5736"/>
      <c r="AM62" s="389"/>
      <c r="AN62" s="1668"/>
      <c r="AO62" s="389"/>
      <c r="AP62" s="5736"/>
      <c r="AQ62" s="389"/>
      <c r="AR62" s="1668"/>
      <c r="AS62" s="389"/>
      <c r="AT62" s="5736"/>
      <c r="AU62" s="389"/>
      <c r="AV62" s="1668"/>
      <c r="AW62" s="389"/>
      <c r="AX62" s="5736"/>
      <c r="AY62" s="389"/>
      <c r="AZ62" s="1668"/>
      <c r="BA62" s="389"/>
      <c r="BB62" s="5736"/>
      <c r="BC62" s="389"/>
      <c r="BD62" s="1668"/>
      <c r="BE62" s="389"/>
      <c r="BF62" s="5736"/>
      <c r="BG62" s="482"/>
    </row>
    <row r="63" spans="2:59" ht="9.9499999999999993" customHeight="1">
      <c r="B63" s="5740"/>
      <c r="C63" s="1665"/>
      <c r="D63" s="1665"/>
      <c r="E63" s="1665"/>
      <c r="F63" s="5737"/>
      <c r="G63" s="389"/>
      <c r="H63" s="389"/>
      <c r="I63" s="389"/>
      <c r="J63" s="5737"/>
      <c r="K63" s="389"/>
      <c r="L63" s="389"/>
      <c r="M63" s="389"/>
      <c r="N63" s="5737"/>
      <c r="O63" s="389"/>
      <c r="P63" s="389"/>
      <c r="Q63" s="389"/>
      <c r="R63" s="5737"/>
      <c r="S63" s="389"/>
      <c r="T63" s="389"/>
      <c r="U63" s="389"/>
      <c r="V63" s="5737"/>
      <c r="W63" s="389"/>
      <c r="X63" s="389"/>
      <c r="Y63" s="389"/>
      <c r="Z63" s="5737"/>
      <c r="AA63" s="389"/>
      <c r="AB63" s="389"/>
      <c r="AC63" s="389"/>
      <c r="AD63" s="5737"/>
      <c r="AE63" s="389"/>
      <c r="AF63" s="389"/>
      <c r="AG63" s="389"/>
      <c r="AH63" s="5737"/>
      <c r="AI63" s="389"/>
      <c r="AJ63" s="389"/>
      <c r="AK63" s="389"/>
      <c r="AL63" s="5737"/>
      <c r="AM63" s="389"/>
      <c r="AN63" s="389"/>
      <c r="AO63" s="389"/>
      <c r="AP63" s="5737"/>
      <c r="AQ63" s="389"/>
      <c r="AR63" s="389"/>
      <c r="AS63" s="389"/>
      <c r="AT63" s="5737"/>
      <c r="AU63" s="389"/>
      <c r="AV63" s="389"/>
      <c r="AW63" s="389"/>
      <c r="AX63" s="5737"/>
      <c r="AY63" s="389"/>
      <c r="AZ63" s="389"/>
      <c r="BA63" s="389"/>
      <c r="BB63" s="5737"/>
      <c r="BC63" s="389"/>
      <c r="BD63" s="389"/>
      <c r="BE63" s="389"/>
      <c r="BF63" s="5737"/>
    </row>
    <row r="64" spans="2:59" ht="5.0999999999999996" customHeight="1">
      <c r="B64" s="1670"/>
      <c r="C64" s="1665"/>
      <c r="D64" s="1665"/>
      <c r="E64" s="1665"/>
      <c r="F64" s="410"/>
      <c r="G64" s="389"/>
      <c r="H64" s="389"/>
      <c r="I64" s="389"/>
      <c r="J64" s="410"/>
      <c r="K64" s="389"/>
      <c r="L64" s="389"/>
      <c r="M64" s="389"/>
      <c r="N64" s="410"/>
      <c r="O64" s="389"/>
      <c r="P64" s="389"/>
      <c r="Q64" s="389"/>
      <c r="R64" s="410"/>
      <c r="S64" s="389"/>
      <c r="T64" s="389"/>
      <c r="U64" s="389"/>
      <c r="V64" s="410"/>
      <c r="W64" s="389"/>
      <c r="X64" s="389"/>
      <c r="Y64" s="389"/>
      <c r="Z64" s="410"/>
      <c r="AA64" s="389"/>
      <c r="AB64" s="389"/>
      <c r="AC64" s="389"/>
      <c r="AD64" s="410"/>
      <c r="AE64" s="389"/>
      <c r="AF64" s="389"/>
      <c r="AG64" s="389"/>
      <c r="AH64" s="410"/>
      <c r="AI64" s="389"/>
      <c r="AJ64" s="389"/>
      <c r="AK64" s="389"/>
      <c r="AL64" s="410"/>
      <c r="AM64" s="389"/>
      <c r="AN64" s="389"/>
      <c r="AO64" s="389"/>
      <c r="AP64" s="410"/>
      <c r="AQ64" s="389"/>
      <c r="AR64" s="389"/>
      <c r="AS64" s="389"/>
      <c r="AT64" s="410"/>
      <c r="AU64" s="389"/>
      <c r="AV64" s="389"/>
      <c r="AW64" s="389"/>
      <c r="AX64" s="410"/>
      <c r="AY64" s="389"/>
      <c r="AZ64" s="389"/>
      <c r="BA64" s="389"/>
      <c r="BB64" s="410"/>
      <c r="BC64" s="389"/>
      <c r="BD64" s="389"/>
      <c r="BE64" s="389"/>
      <c r="BF64" s="410"/>
    </row>
    <row r="65" spans="2:59" ht="5.0999999999999996" customHeight="1">
      <c r="B65" s="1670"/>
      <c r="C65" s="1665"/>
      <c r="D65" s="1665"/>
      <c r="E65" s="1665"/>
      <c r="F65" s="410"/>
      <c r="G65" s="389"/>
      <c r="H65" s="389"/>
      <c r="I65" s="389"/>
      <c r="J65" s="410"/>
      <c r="K65" s="389"/>
      <c r="L65" s="389"/>
      <c r="M65" s="389"/>
      <c r="N65" s="410"/>
      <c r="O65" s="389"/>
      <c r="P65" s="389"/>
      <c r="Q65" s="389"/>
      <c r="R65" s="410"/>
      <c r="S65" s="389"/>
      <c r="T65" s="389"/>
      <c r="U65" s="389"/>
      <c r="V65" s="410"/>
      <c r="W65" s="389"/>
      <c r="X65" s="389"/>
      <c r="Y65" s="389"/>
      <c r="Z65" s="410"/>
      <c r="AA65" s="389"/>
      <c r="AB65" s="389"/>
      <c r="AC65" s="389"/>
      <c r="AD65" s="410"/>
      <c r="AE65" s="389"/>
      <c r="AF65" s="389"/>
      <c r="AG65" s="389"/>
      <c r="AH65" s="410"/>
      <c r="AI65" s="389"/>
      <c r="AJ65" s="389"/>
      <c r="AK65" s="389"/>
      <c r="AL65" s="410"/>
      <c r="AM65" s="389"/>
      <c r="AN65" s="389"/>
      <c r="AO65" s="389"/>
      <c r="AP65" s="410"/>
      <c r="AQ65" s="389"/>
      <c r="AR65" s="389"/>
      <c r="AS65" s="389"/>
      <c r="AT65" s="410"/>
      <c r="AU65" s="389"/>
      <c r="AV65" s="389"/>
      <c r="AW65" s="389"/>
      <c r="AX65" s="410"/>
      <c r="AY65" s="389"/>
      <c r="AZ65" s="389"/>
      <c r="BA65" s="389"/>
      <c r="BB65" s="410"/>
      <c r="BC65" s="389"/>
      <c r="BD65" s="389"/>
      <c r="BE65" s="389"/>
      <c r="BF65" s="410"/>
    </row>
    <row r="66" spans="2:59" s="1665" customFormat="1" ht="9.9499999999999993" customHeight="1">
      <c r="B66" s="5741" t="s">
        <v>2021</v>
      </c>
      <c r="F66" s="5744">
        <f>BB9+1</f>
        <v>38677</v>
      </c>
      <c r="G66" s="5745"/>
      <c r="H66" s="5745"/>
      <c r="I66" s="5745"/>
      <c r="J66" s="5746"/>
      <c r="K66" s="389"/>
      <c r="L66" s="389"/>
      <c r="M66" s="389"/>
      <c r="N66" s="5744">
        <f>F66+1</f>
        <v>38678</v>
      </c>
      <c r="O66" s="5745"/>
      <c r="P66" s="5745"/>
      <c r="Q66" s="5745"/>
      <c r="R66" s="5746"/>
      <c r="S66" s="389"/>
      <c r="T66" s="389"/>
      <c r="U66" s="389"/>
      <c r="V66" s="5744">
        <f>N66+1</f>
        <v>38679</v>
      </c>
      <c r="W66" s="5745"/>
      <c r="X66" s="5745"/>
      <c r="Y66" s="5745"/>
      <c r="Z66" s="5746"/>
      <c r="AA66" s="389"/>
      <c r="AB66" s="389"/>
      <c r="AC66" s="389"/>
      <c r="AD66" s="5744">
        <f>V66+1</f>
        <v>38680</v>
      </c>
      <c r="AE66" s="5745"/>
      <c r="AF66" s="5745"/>
      <c r="AG66" s="5745"/>
      <c r="AH66" s="5746"/>
      <c r="AI66" s="389"/>
      <c r="AJ66" s="389"/>
      <c r="AK66" s="389"/>
      <c r="AL66" s="5744">
        <f>AD66+1</f>
        <v>38681</v>
      </c>
      <c r="AM66" s="5745"/>
      <c r="AN66" s="5745"/>
      <c r="AO66" s="5745"/>
      <c r="AP66" s="5746"/>
      <c r="AQ66" s="389"/>
      <c r="AT66" s="5744">
        <f>AL66+1</f>
        <v>38682</v>
      </c>
      <c r="AU66" s="5745"/>
      <c r="AV66" s="5745"/>
      <c r="AW66" s="5745"/>
      <c r="AX66" s="5746"/>
      <c r="BB66" s="5744">
        <f>AT66+1</f>
        <v>38683</v>
      </c>
      <c r="BC66" s="5745"/>
      <c r="BD66" s="5745"/>
      <c r="BE66" s="5745"/>
      <c r="BF66" s="5746"/>
    </row>
    <row r="67" spans="2:59" s="1665" customFormat="1" ht="4.5" customHeight="1">
      <c r="B67" s="5742"/>
      <c r="C67" s="1666"/>
      <c r="D67" s="1666"/>
      <c r="E67" s="1666"/>
      <c r="F67" s="5747"/>
      <c r="G67" s="5748"/>
      <c r="H67" s="5748"/>
      <c r="I67" s="5748"/>
      <c r="J67" s="5749"/>
      <c r="K67" s="389"/>
      <c r="L67" s="389"/>
      <c r="M67" s="389"/>
      <c r="N67" s="5747"/>
      <c r="O67" s="5748"/>
      <c r="P67" s="5748"/>
      <c r="Q67" s="5748"/>
      <c r="R67" s="5749"/>
      <c r="S67" s="389"/>
      <c r="T67" s="389"/>
      <c r="U67" s="389"/>
      <c r="V67" s="5747"/>
      <c r="W67" s="5748"/>
      <c r="X67" s="5748"/>
      <c r="Y67" s="5748"/>
      <c r="Z67" s="5749"/>
      <c r="AA67" s="389"/>
      <c r="AB67" s="389"/>
      <c r="AC67" s="389"/>
      <c r="AD67" s="5747"/>
      <c r="AE67" s="5748"/>
      <c r="AF67" s="5748"/>
      <c r="AG67" s="5748"/>
      <c r="AH67" s="5749"/>
      <c r="AI67" s="389"/>
      <c r="AJ67" s="389"/>
      <c r="AK67" s="389"/>
      <c r="AL67" s="5747"/>
      <c r="AM67" s="5748"/>
      <c r="AN67" s="5748"/>
      <c r="AO67" s="5748"/>
      <c r="AP67" s="5749"/>
      <c r="AQ67" s="389"/>
      <c r="AR67" s="1666"/>
      <c r="AT67" s="5747"/>
      <c r="AU67" s="5748"/>
      <c r="AV67" s="5748"/>
      <c r="AW67" s="5748"/>
      <c r="AX67" s="5749"/>
      <c r="BB67" s="5747"/>
      <c r="BC67" s="5748"/>
      <c r="BD67" s="5748"/>
      <c r="BE67" s="5748"/>
      <c r="BF67" s="5749"/>
    </row>
    <row r="68" spans="2:59" s="1665" customFormat="1" ht="9.9499999999999993" customHeight="1" thickBot="1">
      <c r="B68" s="5743"/>
      <c r="F68" s="5750"/>
      <c r="G68" s="5751"/>
      <c r="H68" s="5751"/>
      <c r="I68" s="5751"/>
      <c r="J68" s="5752"/>
      <c r="K68" s="389"/>
      <c r="L68" s="389"/>
      <c r="M68" s="389"/>
      <c r="N68" s="5750"/>
      <c r="O68" s="5751"/>
      <c r="P68" s="5751"/>
      <c r="Q68" s="5751"/>
      <c r="R68" s="5752"/>
      <c r="S68" s="389"/>
      <c r="T68" s="389"/>
      <c r="U68" s="389"/>
      <c r="V68" s="5750"/>
      <c r="W68" s="5751"/>
      <c r="X68" s="5751"/>
      <c r="Y68" s="5751"/>
      <c r="Z68" s="5752"/>
      <c r="AA68" s="389"/>
      <c r="AB68" s="389"/>
      <c r="AC68" s="389"/>
      <c r="AD68" s="5750"/>
      <c r="AE68" s="5751"/>
      <c r="AF68" s="5751"/>
      <c r="AG68" s="5751"/>
      <c r="AH68" s="5752"/>
      <c r="AI68" s="389"/>
      <c r="AJ68" s="389"/>
      <c r="AK68" s="389"/>
      <c r="AL68" s="5750"/>
      <c r="AM68" s="5751"/>
      <c r="AN68" s="5751"/>
      <c r="AO68" s="5751"/>
      <c r="AP68" s="5752"/>
      <c r="AQ68" s="389"/>
      <c r="AT68" s="5750"/>
      <c r="AU68" s="5751"/>
      <c r="AV68" s="5751"/>
      <c r="AW68" s="5751"/>
      <c r="AX68" s="5752"/>
      <c r="BB68" s="5750"/>
      <c r="BC68" s="5751"/>
      <c r="BD68" s="5751"/>
      <c r="BE68" s="5751"/>
      <c r="BF68" s="5752"/>
    </row>
    <row r="69" spans="2:59" ht="5.0999999999999996" customHeight="1">
      <c r="B69" s="1669"/>
      <c r="C69" s="1665"/>
      <c r="D69" s="1665"/>
      <c r="E69" s="1665"/>
      <c r="F69" s="389"/>
      <c r="G69" s="389"/>
      <c r="H69" s="389"/>
      <c r="I69" s="389"/>
      <c r="J69" s="389"/>
      <c r="K69" s="389"/>
      <c r="L69" s="389"/>
      <c r="M69" s="389"/>
      <c r="N69" s="389"/>
      <c r="O69" s="389"/>
      <c r="P69" s="389"/>
      <c r="Q69" s="389"/>
      <c r="R69" s="389"/>
      <c r="S69" s="389"/>
      <c r="T69" s="389"/>
      <c r="U69" s="389"/>
      <c r="V69" s="389"/>
      <c r="W69" s="389"/>
      <c r="X69" s="389"/>
      <c r="Y69" s="389"/>
      <c r="Z69" s="389"/>
      <c r="AA69" s="389"/>
      <c r="AB69" s="389"/>
      <c r="AC69" s="389"/>
      <c r="AD69" s="389"/>
      <c r="AE69" s="389"/>
      <c r="AF69" s="389"/>
      <c r="AG69" s="389"/>
      <c r="AH69" s="389"/>
      <c r="AI69" s="389"/>
      <c r="AJ69" s="389"/>
      <c r="AK69" s="389"/>
      <c r="AL69" s="389"/>
      <c r="AM69" s="389"/>
      <c r="AN69" s="389"/>
      <c r="AO69" s="389"/>
      <c r="AP69" s="389"/>
      <c r="AQ69" s="389"/>
      <c r="AR69" s="389"/>
      <c r="AS69" s="389"/>
      <c r="AT69" s="389"/>
      <c r="AU69" s="389"/>
      <c r="AV69" s="389"/>
      <c r="AW69" s="389"/>
      <c r="AX69" s="389"/>
      <c r="AY69" s="389"/>
      <c r="AZ69" s="389"/>
      <c r="BA69" s="389"/>
      <c r="BB69" s="389"/>
      <c r="BC69" s="389"/>
      <c r="BD69" s="389"/>
      <c r="BE69" s="389"/>
      <c r="BF69" s="389"/>
    </row>
    <row r="70" spans="2:59" ht="5.0999999999999996" customHeight="1">
      <c r="B70" s="1670"/>
      <c r="C70" s="1665"/>
      <c r="D70" s="1665"/>
      <c r="E70" s="1665"/>
      <c r="F70" s="410"/>
      <c r="G70" s="389"/>
      <c r="H70" s="389"/>
      <c r="I70" s="389"/>
      <c r="J70" s="410"/>
      <c r="K70" s="389"/>
      <c r="L70" s="389"/>
      <c r="M70" s="389"/>
      <c r="N70" s="410"/>
      <c r="O70" s="389"/>
      <c r="P70" s="389"/>
      <c r="Q70" s="389"/>
      <c r="R70" s="410"/>
      <c r="S70" s="389"/>
      <c r="T70" s="389"/>
      <c r="U70" s="389"/>
      <c r="V70" s="410"/>
      <c r="W70" s="389"/>
      <c r="X70" s="389"/>
      <c r="Y70" s="389"/>
      <c r="Z70" s="410"/>
      <c r="AA70" s="389"/>
      <c r="AB70" s="389"/>
      <c r="AC70" s="389"/>
      <c r="AD70" s="410"/>
      <c r="AE70" s="389"/>
      <c r="AF70" s="389"/>
      <c r="AG70" s="389"/>
      <c r="AH70" s="410"/>
      <c r="AI70" s="389"/>
      <c r="AJ70" s="389"/>
      <c r="AK70" s="389"/>
      <c r="AL70" s="410"/>
      <c r="AM70" s="389"/>
      <c r="AN70" s="389"/>
      <c r="AO70" s="389"/>
      <c r="AP70" s="410"/>
      <c r="AQ70" s="389"/>
      <c r="AR70" s="389"/>
      <c r="AS70" s="389"/>
      <c r="AT70" s="410"/>
      <c r="AU70" s="389"/>
      <c r="AV70" s="389"/>
      <c r="AW70" s="389"/>
      <c r="AX70" s="410"/>
      <c r="AY70" s="389"/>
      <c r="AZ70" s="389"/>
      <c r="BA70" s="389"/>
      <c r="BB70" s="410"/>
      <c r="BC70" s="389"/>
      <c r="BD70" s="389"/>
      <c r="BE70" s="389"/>
      <c r="BF70" s="410"/>
    </row>
    <row r="71" spans="2:59" ht="5.0999999999999996" customHeight="1">
      <c r="B71" s="1670"/>
      <c r="C71" s="1665"/>
      <c r="D71" s="1665"/>
      <c r="E71" s="1665"/>
      <c r="F71" s="410"/>
      <c r="G71" s="389"/>
      <c r="H71" s="389"/>
      <c r="I71" s="389"/>
      <c r="J71" s="410"/>
      <c r="K71" s="389"/>
      <c r="L71" s="389"/>
      <c r="M71" s="389"/>
      <c r="N71" s="410"/>
      <c r="O71" s="389"/>
      <c r="P71" s="389"/>
      <c r="Q71" s="389"/>
      <c r="R71" s="410"/>
      <c r="S71" s="389"/>
      <c r="T71" s="389"/>
      <c r="U71" s="389"/>
      <c r="V71" s="410"/>
      <c r="W71" s="389"/>
      <c r="X71" s="389"/>
      <c r="Y71" s="389"/>
      <c r="Z71" s="410"/>
      <c r="AA71" s="389"/>
      <c r="AB71" s="389"/>
      <c r="AC71" s="389"/>
      <c r="AD71" s="410"/>
      <c r="AE71" s="389"/>
      <c r="AF71" s="389"/>
      <c r="AG71" s="389"/>
      <c r="AH71" s="410"/>
      <c r="AI71" s="389"/>
      <c r="AJ71" s="389"/>
      <c r="AK71" s="389"/>
      <c r="AL71" s="410"/>
      <c r="AM71" s="389"/>
      <c r="AN71" s="389"/>
      <c r="AO71" s="389"/>
      <c r="AP71" s="410"/>
      <c r="AQ71" s="389"/>
      <c r="AR71" s="389"/>
      <c r="AS71" s="389"/>
      <c r="AT71" s="410"/>
      <c r="AU71" s="389"/>
      <c r="AV71" s="389"/>
      <c r="AW71" s="389"/>
      <c r="AX71" s="410"/>
      <c r="AY71" s="389"/>
      <c r="AZ71" s="389"/>
      <c r="BA71" s="389"/>
      <c r="BB71" s="410"/>
      <c r="BC71" s="389"/>
      <c r="BD71" s="389"/>
      <c r="BE71" s="389"/>
      <c r="BF71" s="410"/>
    </row>
    <row r="72" spans="2:59" ht="9.9499999999999993" customHeight="1">
      <c r="B72" s="5738">
        <v>10</v>
      </c>
      <c r="C72" s="1665"/>
      <c r="D72" s="1665"/>
      <c r="E72" s="1665"/>
      <c r="F72" s="5735"/>
      <c r="G72" s="389"/>
      <c r="H72" s="389"/>
      <c r="I72" s="389"/>
      <c r="J72" s="5735"/>
      <c r="K72" s="389"/>
      <c r="L72" s="389"/>
      <c r="M72" s="389"/>
      <c r="N72" s="5735"/>
      <c r="O72" s="389"/>
      <c r="P72" s="389"/>
      <c r="Q72" s="389"/>
      <c r="R72" s="5735"/>
      <c r="S72" s="389"/>
      <c r="T72" s="389"/>
      <c r="U72" s="389"/>
      <c r="V72" s="5735"/>
      <c r="W72" s="389"/>
      <c r="X72" s="389"/>
      <c r="Y72" s="389"/>
      <c r="Z72" s="5735"/>
      <c r="AA72" s="389"/>
      <c r="AB72" s="389"/>
      <c r="AC72" s="389"/>
      <c r="AD72" s="5735"/>
      <c r="AE72" s="389"/>
      <c r="AF72" s="389"/>
      <c r="AG72" s="389"/>
      <c r="AH72" s="5735"/>
      <c r="AI72" s="389"/>
      <c r="AJ72" s="389"/>
      <c r="AK72" s="389"/>
      <c r="AL72" s="5735"/>
      <c r="AM72" s="389"/>
      <c r="AN72" s="389"/>
      <c r="AO72" s="389"/>
      <c r="AP72" s="5735"/>
      <c r="AQ72" s="389"/>
      <c r="AR72" s="389"/>
      <c r="AS72" s="389"/>
      <c r="AT72" s="5735"/>
      <c r="AU72" s="389"/>
      <c r="AV72" s="389"/>
      <c r="AW72" s="389"/>
      <c r="AX72" s="5735"/>
      <c r="AY72" s="389"/>
      <c r="AZ72" s="389"/>
      <c r="BA72" s="389"/>
      <c r="BB72" s="5735"/>
      <c r="BC72" s="389"/>
      <c r="BD72" s="389"/>
      <c r="BE72" s="389"/>
      <c r="BF72" s="5735"/>
    </row>
    <row r="73" spans="2:59" ht="5.0999999999999996" customHeight="1">
      <c r="B73" s="5739"/>
      <c r="C73" s="1666"/>
      <c r="D73" s="1666"/>
      <c r="E73" s="1666"/>
      <c r="F73" s="5736"/>
      <c r="G73" s="389"/>
      <c r="H73" s="1668"/>
      <c r="I73" s="389"/>
      <c r="J73" s="5736"/>
      <c r="K73" s="389"/>
      <c r="L73" s="1668"/>
      <c r="M73" s="389"/>
      <c r="N73" s="5736"/>
      <c r="O73" s="389"/>
      <c r="P73" s="1668"/>
      <c r="Q73" s="389"/>
      <c r="R73" s="5736"/>
      <c r="S73" s="389"/>
      <c r="T73" s="1668"/>
      <c r="U73" s="389"/>
      <c r="V73" s="5736"/>
      <c r="W73" s="389"/>
      <c r="X73" s="1668"/>
      <c r="Y73" s="389"/>
      <c r="Z73" s="5736"/>
      <c r="AA73" s="389"/>
      <c r="AB73" s="1668"/>
      <c r="AC73" s="389"/>
      <c r="AD73" s="5736"/>
      <c r="AE73" s="389"/>
      <c r="AF73" s="1668"/>
      <c r="AG73" s="389"/>
      <c r="AH73" s="5736"/>
      <c r="AI73" s="389"/>
      <c r="AJ73" s="1668"/>
      <c r="AK73" s="389"/>
      <c r="AL73" s="5736"/>
      <c r="AM73" s="389"/>
      <c r="AN73" s="1668"/>
      <c r="AO73" s="389"/>
      <c r="AP73" s="5736"/>
      <c r="AQ73" s="389"/>
      <c r="AR73" s="1668"/>
      <c r="AS73" s="389"/>
      <c r="AT73" s="5736"/>
      <c r="AU73" s="389"/>
      <c r="AV73" s="1668"/>
      <c r="AW73" s="389"/>
      <c r="AX73" s="5736"/>
      <c r="AY73" s="389"/>
      <c r="AZ73" s="1668"/>
      <c r="BA73" s="389"/>
      <c r="BB73" s="5736"/>
      <c r="BC73" s="389"/>
      <c r="BD73" s="1668"/>
      <c r="BE73" s="389"/>
      <c r="BF73" s="5736"/>
      <c r="BG73" s="482"/>
    </row>
    <row r="74" spans="2:59" ht="9.9499999999999993" customHeight="1">
      <c r="B74" s="5740"/>
      <c r="C74" s="1665"/>
      <c r="D74" s="1665"/>
      <c r="E74" s="1665"/>
      <c r="F74" s="5737"/>
      <c r="G74" s="389"/>
      <c r="H74" s="389"/>
      <c r="I74" s="389"/>
      <c r="J74" s="5737"/>
      <c r="K74" s="389"/>
      <c r="L74" s="389"/>
      <c r="M74" s="389"/>
      <c r="N74" s="5737"/>
      <c r="O74" s="389"/>
      <c r="P74" s="389"/>
      <c r="Q74" s="389"/>
      <c r="R74" s="5737"/>
      <c r="S74" s="389"/>
      <c r="T74" s="389"/>
      <c r="U74" s="389"/>
      <c r="V74" s="5737"/>
      <c r="W74" s="389"/>
      <c r="X74" s="389"/>
      <c r="Y74" s="389"/>
      <c r="Z74" s="5737"/>
      <c r="AA74" s="389"/>
      <c r="AB74" s="389"/>
      <c r="AC74" s="389"/>
      <c r="AD74" s="5737"/>
      <c r="AE74" s="389"/>
      <c r="AF74" s="389"/>
      <c r="AG74" s="389"/>
      <c r="AH74" s="5737"/>
      <c r="AI74" s="389"/>
      <c r="AJ74" s="389"/>
      <c r="AK74" s="389"/>
      <c r="AL74" s="5737"/>
      <c r="AM74" s="389"/>
      <c r="AN74" s="389"/>
      <c r="AO74" s="389"/>
      <c r="AP74" s="5737"/>
      <c r="AQ74" s="389"/>
      <c r="AR74" s="389"/>
      <c r="AS74" s="389"/>
      <c r="AT74" s="5737"/>
      <c r="AU74" s="389"/>
      <c r="AV74" s="389"/>
      <c r="AW74" s="389"/>
      <c r="AX74" s="5737"/>
      <c r="AY74" s="389"/>
      <c r="AZ74" s="389"/>
      <c r="BA74" s="389"/>
      <c r="BB74" s="5737"/>
      <c r="BC74" s="389"/>
      <c r="BD74" s="389"/>
      <c r="BE74" s="389"/>
      <c r="BF74" s="5737"/>
    </row>
    <row r="75" spans="2:59" ht="5.0999999999999996" customHeight="1">
      <c r="B75" s="1669"/>
      <c r="C75" s="1665"/>
      <c r="D75" s="1665"/>
      <c r="E75" s="1665"/>
      <c r="F75" s="389"/>
      <c r="G75" s="389"/>
      <c r="H75" s="389"/>
      <c r="I75" s="389"/>
      <c r="J75" s="389"/>
      <c r="K75" s="389"/>
      <c r="L75" s="389"/>
      <c r="M75" s="389"/>
      <c r="N75" s="389"/>
      <c r="O75" s="389"/>
      <c r="P75" s="389"/>
      <c r="Q75" s="389"/>
      <c r="R75" s="389"/>
      <c r="S75" s="389"/>
      <c r="T75" s="389"/>
      <c r="U75" s="389"/>
      <c r="V75" s="389"/>
      <c r="W75" s="389"/>
      <c r="X75" s="389"/>
      <c r="Y75" s="389"/>
      <c r="Z75" s="389"/>
      <c r="AA75" s="389"/>
      <c r="AB75" s="389"/>
      <c r="AC75" s="389"/>
      <c r="AD75" s="389"/>
      <c r="AE75" s="389"/>
      <c r="AF75" s="389"/>
      <c r="AG75" s="389"/>
      <c r="AH75" s="389"/>
      <c r="AI75" s="389"/>
      <c r="AJ75" s="389"/>
      <c r="AK75" s="389"/>
      <c r="AL75" s="389"/>
      <c r="AM75" s="389"/>
      <c r="AN75" s="389"/>
      <c r="AO75" s="389"/>
      <c r="AP75" s="389"/>
      <c r="AQ75" s="389"/>
      <c r="AR75" s="389"/>
      <c r="AS75" s="389"/>
      <c r="AT75" s="389"/>
      <c r="AU75" s="389"/>
      <c r="AV75" s="389"/>
      <c r="AW75" s="389"/>
      <c r="AX75" s="389"/>
      <c r="AY75" s="389"/>
      <c r="AZ75" s="389"/>
      <c r="BA75" s="389"/>
      <c r="BB75" s="389"/>
      <c r="BC75" s="389"/>
      <c r="BD75" s="389"/>
      <c r="BE75" s="389"/>
      <c r="BF75" s="389"/>
    </row>
    <row r="76" spans="2:59" ht="5.0999999999999996" customHeight="1">
      <c r="B76" s="1670"/>
      <c r="C76" s="1665"/>
      <c r="D76" s="1665"/>
      <c r="E76" s="1665"/>
      <c r="F76" s="410"/>
      <c r="G76" s="389"/>
      <c r="H76" s="389"/>
      <c r="I76" s="389"/>
      <c r="J76" s="410"/>
      <c r="K76" s="389"/>
      <c r="L76" s="389"/>
      <c r="M76" s="389"/>
      <c r="N76" s="410"/>
      <c r="O76" s="389"/>
      <c r="P76" s="389"/>
      <c r="Q76" s="389"/>
      <c r="R76" s="410"/>
      <c r="S76" s="389"/>
      <c r="T76" s="389"/>
      <c r="U76" s="389"/>
      <c r="V76" s="410"/>
      <c r="W76" s="389"/>
      <c r="X76" s="389"/>
      <c r="Y76" s="389"/>
      <c r="Z76" s="410"/>
      <c r="AA76" s="389"/>
      <c r="AB76" s="389"/>
      <c r="AC76" s="389"/>
      <c r="AD76" s="410"/>
      <c r="AE76" s="389"/>
      <c r="AF76" s="389"/>
      <c r="AG76" s="389"/>
      <c r="AH76" s="410"/>
      <c r="AI76" s="389"/>
      <c r="AJ76" s="389"/>
      <c r="AK76" s="389"/>
      <c r="AL76" s="410"/>
      <c r="AM76" s="389"/>
      <c r="AN76" s="389"/>
      <c r="AO76" s="389"/>
      <c r="AP76" s="410"/>
      <c r="AQ76" s="389"/>
      <c r="AR76" s="389"/>
      <c r="AS76" s="389"/>
      <c r="AT76" s="410"/>
      <c r="AU76" s="389"/>
      <c r="AV76" s="389"/>
      <c r="AW76" s="389"/>
      <c r="AX76" s="410"/>
      <c r="AY76" s="389"/>
      <c r="AZ76" s="389"/>
      <c r="BA76" s="389"/>
      <c r="BB76" s="410"/>
      <c r="BC76" s="389"/>
      <c r="BD76" s="389"/>
      <c r="BE76" s="389"/>
      <c r="BF76" s="410"/>
    </row>
    <row r="77" spans="2:59" ht="5.0999999999999996" customHeight="1">
      <c r="B77" s="1670"/>
      <c r="C77" s="1665"/>
      <c r="D77" s="1665"/>
      <c r="E77" s="1665"/>
      <c r="F77" s="410"/>
      <c r="G77" s="389"/>
      <c r="H77" s="389"/>
      <c r="I77" s="389"/>
      <c r="J77" s="410"/>
      <c r="K77" s="389"/>
      <c r="L77" s="389"/>
      <c r="M77" s="389"/>
      <c r="N77" s="410"/>
      <c r="O77" s="389"/>
      <c r="P77" s="389"/>
      <c r="Q77" s="389"/>
      <c r="R77" s="410"/>
      <c r="S77" s="389"/>
      <c r="T77" s="389"/>
      <c r="U77" s="389"/>
      <c r="V77" s="410"/>
      <c r="W77" s="389"/>
      <c r="X77" s="389"/>
      <c r="Y77" s="389"/>
      <c r="Z77" s="410"/>
      <c r="AA77" s="389"/>
      <c r="AB77" s="389"/>
      <c r="AC77" s="389"/>
      <c r="AD77" s="410"/>
      <c r="AE77" s="389"/>
      <c r="AF77" s="389"/>
      <c r="AG77" s="389"/>
      <c r="AH77" s="410"/>
      <c r="AI77" s="389"/>
      <c r="AJ77" s="389"/>
      <c r="AK77" s="389"/>
      <c r="AL77" s="410"/>
      <c r="AM77" s="389"/>
      <c r="AN77" s="389"/>
      <c r="AO77" s="389"/>
      <c r="AP77" s="410"/>
      <c r="AQ77" s="389"/>
      <c r="AR77" s="389"/>
      <c r="AS77" s="389"/>
      <c r="AT77" s="410"/>
      <c r="AU77" s="389"/>
      <c r="AV77" s="389"/>
      <c r="AW77" s="389"/>
      <c r="AX77" s="410"/>
      <c r="AY77" s="389"/>
      <c r="AZ77" s="389"/>
      <c r="BA77" s="389"/>
      <c r="BB77" s="410"/>
      <c r="BC77" s="389"/>
      <c r="BD77" s="389"/>
      <c r="BE77" s="389"/>
      <c r="BF77" s="410"/>
    </row>
    <row r="78" spans="2:59" ht="9.9499999999999993" customHeight="1">
      <c r="B78" s="5738">
        <v>11</v>
      </c>
      <c r="C78" s="1665"/>
      <c r="D78" s="1665"/>
      <c r="E78" s="1665"/>
      <c r="F78" s="5735"/>
      <c r="G78" s="389"/>
      <c r="H78" s="389"/>
      <c r="I78" s="389"/>
      <c r="J78" s="5735"/>
      <c r="K78" s="389"/>
      <c r="L78" s="389"/>
      <c r="M78" s="389"/>
      <c r="N78" s="5735"/>
      <c r="O78" s="389"/>
      <c r="P78" s="389"/>
      <c r="Q78" s="389"/>
      <c r="R78" s="5735"/>
      <c r="S78" s="389"/>
      <c r="T78" s="389"/>
      <c r="U78" s="389"/>
      <c r="V78" s="5735"/>
      <c r="W78" s="389"/>
      <c r="X78" s="389"/>
      <c r="Y78" s="389"/>
      <c r="Z78" s="5735"/>
      <c r="AA78" s="389"/>
      <c r="AB78" s="389"/>
      <c r="AC78" s="389"/>
      <c r="AD78" s="5735"/>
      <c r="AE78" s="389"/>
      <c r="AF78" s="389"/>
      <c r="AG78" s="389"/>
      <c r="AH78" s="5735"/>
      <c r="AI78" s="389"/>
      <c r="AJ78" s="389"/>
      <c r="AK78" s="389"/>
      <c r="AL78" s="5735"/>
      <c r="AM78" s="389"/>
      <c r="AN78" s="389"/>
      <c r="AO78" s="389"/>
      <c r="AP78" s="5735"/>
      <c r="AQ78" s="389"/>
      <c r="AR78" s="389"/>
      <c r="AS78" s="389"/>
      <c r="AT78" s="5735"/>
      <c r="AU78" s="389"/>
      <c r="AV78" s="389"/>
      <c r="AW78" s="389"/>
      <c r="AX78" s="5735"/>
      <c r="AY78" s="389"/>
      <c r="AZ78" s="389"/>
      <c r="BA78" s="389"/>
      <c r="BB78" s="5735"/>
      <c r="BC78" s="389"/>
      <c r="BD78" s="389"/>
      <c r="BE78" s="389"/>
      <c r="BF78" s="5735"/>
    </row>
    <row r="79" spans="2:59" ht="5.0999999999999996" customHeight="1">
      <c r="B79" s="5739"/>
      <c r="C79" s="1666"/>
      <c r="D79" s="1666"/>
      <c r="E79" s="1666"/>
      <c r="F79" s="5736"/>
      <c r="G79" s="389"/>
      <c r="H79" s="1668"/>
      <c r="I79" s="389"/>
      <c r="J79" s="5736"/>
      <c r="K79" s="389"/>
      <c r="L79" s="1668"/>
      <c r="M79" s="389"/>
      <c r="N79" s="5736"/>
      <c r="O79" s="389"/>
      <c r="P79" s="1668"/>
      <c r="Q79" s="389"/>
      <c r="R79" s="5736"/>
      <c r="S79" s="389"/>
      <c r="T79" s="1668"/>
      <c r="U79" s="389"/>
      <c r="V79" s="5736"/>
      <c r="W79" s="389"/>
      <c r="X79" s="1668"/>
      <c r="Y79" s="389"/>
      <c r="Z79" s="5736"/>
      <c r="AA79" s="389"/>
      <c r="AB79" s="1668"/>
      <c r="AC79" s="389"/>
      <c r="AD79" s="5736"/>
      <c r="AE79" s="389"/>
      <c r="AF79" s="1668"/>
      <c r="AG79" s="389"/>
      <c r="AH79" s="5736"/>
      <c r="AI79" s="389"/>
      <c r="AJ79" s="1668"/>
      <c r="AK79" s="389"/>
      <c r="AL79" s="5736"/>
      <c r="AM79" s="389"/>
      <c r="AN79" s="1668"/>
      <c r="AO79" s="389"/>
      <c r="AP79" s="5736"/>
      <c r="AQ79" s="389"/>
      <c r="AR79" s="1668"/>
      <c r="AS79" s="389"/>
      <c r="AT79" s="5736"/>
      <c r="AU79" s="389"/>
      <c r="AV79" s="1668"/>
      <c r="AW79" s="389"/>
      <c r="AX79" s="5736"/>
      <c r="AY79" s="389"/>
      <c r="AZ79" s="1668"/>
      <c r="BA79" s="389"/>
      <c r="BB79" s="5736"/>
      <c r="BC79" s="389"/>
      <c r="BD79" s="1668"/>
      <c r="BE79" s="389"/>
      <c r="BF79" s="5736"/>
      <c r="BG79" s="482"/>
    </row>
    <row r="80" spans="2:59" ht="9.9499999999999993" customHeight="1">
      <c r="B80" s="5740"/>
      <c r="C80" s="1665"/>
      <c r="D80" s="1665"/>
      <c r="E80" s="1665"/>
      <c r="F80" s="5737"/>
      <c r="G80" s="389"/>
      <c r="H80" s="389"/>
      <c r="I80" s="389"/>
      <c r="J80" s="5737"/>
      <c r="K80" s="389"/>
      <c r="L80" s="389"/>
      <c r="M80" s="389"/>
      <c r="N80" s="5737"/>
      <c r="O80" s="389"/>
      <c r="P80" s="389"/>
      <c r="Q80" s="389"/>
      <c r="R80" s="5737"/>
      <c r="S80" s="389"/>
      <c r="T80" s="389"/>
      <c r="U80" s="389"/>
      <c r="V80" s="5737"/>
      <c r="W80" s="389"/>
      <c r="X80" s="389"/>
      <c r="Y80" s="389"/>
      <c r="Z80" s="5737"/>
      <c r="AA80" s="389"/>
      <c r="AB80" s="389"/>
      <c r="AC80" s="389"/>
      <c r="AD80" s="5737"/>
      <c r="AE80" s="389"/>
      <c r="AF80" s="389"/>
      <c r="AG80" s="389"/>
      <c r="AH80" s="5737"/>
      <c r="AI80" s="389"/>
      <c r="AJ80" s="389"/>
      <c r="AK80" s="389"/>
      <c r="AL80" s="5737"/>
      <c r="AM80" s="389"/>
      <c r="AN80" s="389"/>
      <c r="AO80" s="389"/>
      <c r="AP80" s="5737"/>
      <c r="AQ80" s="389"/>
      <c r="AR80" s="389"/>
      <c r="AS80" s="389"/>
      <c r="AT80" s="5737"/>
      <c r="AU80" s="389"/>
      <c r="AV80" s="389"/>
      <c r="AW80" s="389"/>
      <c r="AX80" s="5737"/>
      <c r="AY80" s="389"/>
      <c r="AZ80" s="389"/>
      <c r="BA80" s="389"/>
      <c r="BB80" s="5737"/>
      <c r="BC80" s="389"/>
      <c r="BD80" s="389"/>
      <c r="BE80" s="389"/>
      <c r="BF80" s="5737"/>
    </row>
    <row r="81" spans="2:59" ht="5.0999999999999996" customHeight="1">
      <c r="B81" s="1669"/>
      <c r="C81" s="1665"/>
      <c r="D81" s="1665"/>
      <c r="E81" s="1665"/>
      <c r="F81" s="389"/>
      <c r="G81" s="389"/>
      <c r="H81" s="389"/>
      <c r="I81" s="389"/>
      <c r="J81" s="389"/>
      <c r="K81" s="389"/>
      <c r="L81" s="389"/>
      <c r="M81" s="389"/>
      <c r="N81" s="389"/>
      <c r="O81" s="389"/>
      <c r="P81" s="389"/>
      <c r="Q81" s="389"/>
      <c r="R81" s="389"/>
      <c r="S81" s="389"/>
      <c r="T81" s="389"/>
      <c r="U81" s="389"/>
      <c r="V81" s="389"/>
      <c r="W81" s="389"/>
      <c r="X81" s="389"/>
      <c r="Y81" s="389"/>
      <c r="Z81" s="389"/>
      <c r="AA81" s="389"/>
      <c r="AB81" s="389"/>
      <c r="AC81" s="389"/>
      <c r="AD81" s="389"/>
      <c r="AE81" s="389"/>
      <c r="AF81" s="389"/>
      <c r="AG81" s="389"/>
      <c r="AH81" s="389"/>
      <c r="AI81" s="389"/>
      <c r="AJ81" s="389"/>
      <c r="AK81" s="389"/>
      <c r="AL81" s="389"/>
      <c r="AM81" s="389"/>
      <c r="AN81" s="389"/>
      <c r="AO81" s="389"/>
      <c r="AP81" s="389"/>
      <c r="AQ81" s="389"/>
      <c r="AR81" s="389"/>
      <c r="AS81" s="389"/>
      <c r="AT81" s="389"/>
      <c r="AU81" s="389"/>
      <c r="AV81" s="389"/>
      <c r="AW81" s="389"/>
      <c r="AX81" s="389"/>
      <c r="AY81" s="389"/>
      <c r="AZ81" s="389"/>
      <c r="BA81" s="389"/>
      <c r="BB81" s="389"/>
      <c r="BC81" s="389"/>
      <c r="BD81" s="389"/>
      <c r="BE81" s="389"/>
      <c r="BF81" s="389"/>
    </row>
    <row r="82" spans="2:59" ht="5.0999999999999996" customHeight="1">
      <c r="B82" s="1670"/>
      <c r="C82" s="1665"/>
      <c r="D82" s="1665"/>
      <c r="E82" s="1665"/>
      <c r="F82" s="410"/>
      <c r="G82" s="389"/>
      <c r="H82" s="389"/>
      <c r="I82" s="389"/>
      <c r="J82" s="410"/>
      <c r="K82" s="389"/>
      <c r="L82" s="389"/>
      <c r="M82" s="389"/>
      <c r="N82" s="410"/>
      <c r="O82" s="389"/>
      <c r="P82" s="389"/>
      <c r="Q82" s="389"/>
      <c r="R82" s="410"/>
      <c r="S82" s="389"/>
      <c r="T82" s="389"/>
      <c r="U82" s="389"/>
      <c r="V82" s="410"/>
      <c r="W82" s="389"/>
      <c r="X82" s="389"/>
      <c r="Y82" s="389"/>
      <c r="Z82" s="410"/>
      <c r="AA82" s="389"/>
      <c r="AB82" s="389"/>
      <c r="AC82" s="389"/>
      <c r="AD82" s="410"/>
      <c r="AE82" s="389"/>
      <c r="AF82" s="389"/>
      <c r="AG82" s="389"/>
      <c r="AH82" s="410"/>
      <c r="AI82" s="389"/>
      <c r="AJ82" s="389"/>
      <c r="AK82" s="389"/>
      <c r="AL82" s="410"/>
      <c r="AM82" s="389"/>
      <c r="AN82" s="389"/>
      <c r="AO82" s="389"/>
      <c r="AP82" s="410"/>
      <c r="AQ82" s="389"/>
      <c r="AR82" s="389"/>
      <c r="AS82" s="389"/>
      <c r="AT82" s="410"/>
      <c r="AU82" s="389"/>
      <c r="AV82" s="389"/>
      <c r="AW82" s="389"/>
      <c r="AX82" s="410"/>
      <c r="AY82" s="389"/>
      <c r="AZ82" s="389"/>
      <c r="BA82" s="389"/>
      <c r="BB82" s="410"/>
      <c r="BC82" s="389"/>
      <c r="BD82" s="389"/>
      <c r="BE82" s="389"/>
      <c r="BF82" s="410"/>
    </row>
    <row r="83" spans="2:59" ht="5.0999999999999996" customHeight="1">
      <c r="B83" s="1670"/>
      <c r="C83" s="1665"/>
      <c r="D83" s="1665"/>
      <c r="E83" s="1665"/>
      <c r="F83" s="410"/>
      <c r="G83" s="389"/>
      <c r="H83" s="389"/>
      <c r="I83" s="389"/>
      <c r="J83" s="410"/>
      <c r="K83" s="389"/>
      <c r="L83" s="389"/>
      <c r="M83" s="389"/>
      <c r="N83" s="410"/>
      <c r="O83" s="389"/>
      <c r="P83" s="389"/>
      <c r="Q83" s="389"/>
      <c r="R83" s="410"/>
      <c r="S83" s="389"/>
      <c r="T83" s="389"/>
      <c r="U83" s="389"/>
      <c r="V83" s="410"/>
      <c r="W83" s="389"/>
      <c r="X83" s="389"/>
      <c r="Y83" s="389"/>
      <c r="Z83" s="410"/>
      <c r="AA83" s="389"/>
      <c r="AB83" s="389"/>
      <c r="AC83" s="389"/>
      <c r="AD83" s="410"/>
      <c r="AE83" s="389"/>
      <c r="AF83" s="389"/>
      <c r="AG83" s="389"/>
      <c r="AH83" s="410"/>
      <c r="AI83" s="389"/>
      <c r="AJ83" s="389"/>
      <c r="AK83" s="389"/>
      <c r="AL83" s="410"/>
      <c r="AM83" s="389"/>
      <c r="AN83" s="389"/>
      <c r="AO83" s="389"/>
      <c r="AP83" s="410"/>
      <c r="AQ83" s="389"/>
      <c r="AR83" s="389"/>
      <c r="AS83" s="389"/>
      <c r="AT83" s="410"/>
      <c r="AU83" s="389"/>
      <c r="AV83" s="389"/>
      <c r="AW83" s="389"/>
      <c r="AX83" s="410"/>
      <c r="AY83" s="389"/>
      <c r="AZ83" s="389"/>
      <c r="BA83" s="389"/>
      <c r="BB83" s="410"/>
      <c r="BC83" s="389"/>
      <c r="BD83" s="389"/>
      <c r="BE83" s="389"/>
      <c r="BF83" s="410"/>
    </row>
    <row r="84" spans="2:59" ht="9.9499999999999993" customHeight="1">
      <c r="B84" s="5738">
        <v>12</v>
      </c>
      <c r="C84" s="1665"/>
      <c r="D84" s="1665"/>
      <c r="E84" s="1665"/>
      <c r="F84" s="5735"/>
      <c r="G84" s="389"/>
      <c r="H84" s="389"/>
      <c r="I84" s="389"/>
      <c r="J84" s="5735"/>
      <c r="K84" s="389"/>
      <c r="L84" s="389"/>
      <c r="M84" s="389"/>
      <c r="N84" s="5735"/>
      <c r="O84" s="389"/>
      <c r="P84" s="389"/>
      <c r="Q84" s="389"/>
      <c r="R84" s="5735"/>
      <c r="S84" s="389"/>
      <c r="T84" s="389"/>
      <c r="U84" s="389"/>
      <c r="V84" s="5735"/>
      <c r="W84" s="389"/>
      <c r="X84" s="389"/>
      <c r="Y84" s="389"/>
      <c r="Z84" s="5735"/>
      <c r="AA84" s="389"/>
      <c r="AB84" s="389"/>
      <c r="AC84" s="389"/>
      <c r="AD84" s="5735"/>
      <c r="AE84" s="389"/>
      <c r="AF84" s="389"/>
      <c r="AG84" s="389"/>
      <c r="AH84" s="5735"/>
      <c r="AI84" s="389"/>
      <c r="AJ84" s="389"/>
      <c r="AK84" s="389"/>
      <c r="AL84" s="5735"/>
      <c r="AM84" s="389"/>
      <c r="AN84" s="389"/>
      <c r="AO84" s="389"/>
      <c r="AP84" s="5735"/>
      <c r="AQ84" s="389"/>
      <c r="AR84" s="389"/>
      <c r="AS84" s="389"/>
      <c r="AT84" s="5735"/>
      <c r="AU84" s="389"/>
      <c r="AV84" s="389"/>
      <c r="AW84" s="389"/>
      <c r="AX84" s="5735"/>
      <c r="AY84" s="389"/>
      <c r="AZ84" s="389"/>
      <c r="BA84" s="389"/>
      <c r="BB84" s="5735"/>
      <c r="BC84" s="389"/>
      <c r="BD84" s="389"/>
      <c r="BE84" s="389"/>
      <c r="BF84" s="5735"/>
    </row>
    <row r="85" spans="2:59" ht="5.0999999999999996" customHeight="1">
      <c r="B85" s="5739"/>
      <c r="C85" s="1666"/>
      <c r="D85" s="1666"/>
      <c r="E85" s="1666"/>
      <c r="F85" s="5736"/>
      <c r="G85" s="389"/>
      <c r="H85" s="1668"/>
      <c r="I85" s="389"/>
      <c r="J85" s="5736"/>
      <c r="K85" s="389"/>
      <c r="L85" s="1668"/>
      <c r="M85" s="389"/>
      <c r="N85" s="5736"/>
      <c r="O85" s="389"/>
      <c r="P85" s="1668"/>
      <c r="Q85" s="389"/>
      <c r="R85" s="5736"/>
      <c r="S85" s="389"/>
      <c r="T85" s="1668"/>
      <c r="U85" s="389"/>
      <c r="V85" s="5736"/>
      <c r="W85" s="389"/>
      <c r="X85" s="1668"/>
      <c r="Y85" s="389"/>
      <c r="Z85" s="5736"/>
      <c r="AA85" s="389"/>
      <c r="AB85" s="1668"/>
      <c r="AC85" s="389"/>
      <c r="AD85" s="5736"/>
      <c r="AE85" s="389"/>
      <c r="AF85" s="1668"/>
      <c r="AG85" s="389"/>
      <c r="AH85" s="5736"/>
      <c r="AI85" s="389"/>
      <c r="AJ85" s="1668"/>
      <c r="AK85" s="389"/>
      <c r="AL85" s="5736"/>
      <c r="AM85" s="389"/>
      <c r="AN85" s="1668"/>
      <c r="AO85" s="389"/>
      <c r="AP85" s="5736"/>
      <c r="AQ85" s="389"/>
      <c r="AR85" s="1668"/>
      <c r="AS85" s="389"/>
      <c r="AT85" s="5736"/>
      <c r="AU85" s="389"/>
      <c r="AV85" s="1668"/>
      <c r="AW85" s="389"/>
      <c r="AX85" s="5736"/>
      <c r="AY85" s="389"/>
      <c r="AZ85" s="1668"/>
      <c r="BA85" s="389"/>
      <c r="BB85" s="5736"/>
      <c r="BC85" s="389"/>
      <c r="BD85" s="1668"/>
      <c r="BE85" s="389"/>
      <c r="BF85" s="5736"/>
      <c r="BG85" s="482"/>
    </row>
    <row r="86" spans="2:59" ht="9.9499999999999993" customHeight="1">
      <c r="B86" s="5740"/>
      <c r="C86" s="1665"/>
      <c r="D86" s="1665"/>
      <c r="E86" s="1665"/>
      <c r="F86" s="5737"/>
      <c r="G86" s="389"/>
      <c r="H86" s="389"/>
      <c r="I86" s="389"/>
      <c r="J86" s="5737"/>
      <c r="K86" s="389"/>
      <c r="L86" s="389"/>
      <c r="M86" s="389"/>
      <c r="N86" s="5737"/>
      <c r="O86" s="389"/>
      <c r="P86" s="389"/>
      <c r="Q86" s="389"/>
      <c r="R86" s="5737"/>
      <c r="S86" s="389"/>
      <c r="T86" s="389"/>
      <c r="U86" s="389"/>
      <c r="V86" s="5737"/>
      <c r="W86" s="389"/>
      <c r="X86" s="389"/>
      <c r="Y86" s="389"/>
      <c r="Z86" s="5737"/>
      <c r="AA86" s="389"/>
      <c r="AB86" s="389"/>
      <c r="AC86" s="389"/>
      <c r="AD86" s="5737"/>
      <c r="AE86" s="389"/>
      <c r="AF86" s="389"/>
      <c r="AG86" s="389"/>
      <c r="AH86" s="5737"/>
      <c r="AI86" s="389"/>
      <c r="AJ86" s="389"/>
      <c r="AK86" s="389"/>
      <c r="AL86" s="5737"/>
      <c r="AM86" s="389"/>
      <c r="AN86" s="389"/>
      <c r="AO86" s="389"/>
      <c r="AP86" s="5737"/>
      <c r="AQ86" s="389"/>
      <c r="AR86" s="389"/>
      <c r="AS86" s="389"/>
      <c r="AT86" s="5737"/>
      <c r="AU86" s="389"/>
      <c r="AV86" s="389"/>
      <c r="AW86" s="389"/>
      <c r="AX86" s="5737"/>
      <c r="AY86" s="389"/>
      <c r="AZ86" s="389"/>
      <c r="BA86" s="389"/>
      <c r="BB86" s="5737"/>
      <c r="BC86" s="389"/>
      <c r="BD86" s="389"/>
      <c r="BE86" s="389"/>
      <c r="BF86" s="5737"/>
    </row>
    <row r="87" spans="2:59" ht="5.0999999999999996" customHeight="1">
      <c r="B87" s="1669"/>
      <c r="C87" s="1665"/>
      <c r="D87" s="1665"/>
      <c r="E87" s="1665"/>
      <c r="F87" s="389"/>
      <c r="G87" s="389"/>
      <c r="H87" s="389"/>
      <c r="I87" s="389"/>
      <c r="J87" s="389"/>
      <c r="K87" s="389"/>
      <c r="L87" s="389"/>
      <c r="M87" s="389"/>
      <c r="N87" s="389"/>
      <c r="O87" s="389"/>
      <c r="P87" s="389"/>
      <c r="Q87" s="389"/>
      <c r="R87" s="389"/>
      <c r="S87" s="389"/>
      <c r="T87" s="389"/>
      <c r="U87" s="389"/>
      <c r="V87" s="389"/>
      <c r="W87" s="389"/>
      <c r="X87" s="389"/>
      <c r="Y87" s="389"/>
      <c r="Z87" s="389"/>
      <c r="AA87" s="389"/>
      <c r="AB87" s="389"/>
      <c r="AC87" s="389"/>
      <c r="AD87" s="389"/>
      <c r="AE87" s="389"/>
      <c r="AF87" s="389"/>
      <c r="AG87" s="389"/>
      <c r="AH87" s="389"/>
      <c r="AI87" s="389"/>
      <c r="AJ87" s="389"/>
      <c r="AK87" s="389"/>
      <c r="AL87" s="389"/>
      <c r="AM87" s="389"/>
      <c r="AN87" s="389"/>
      <c r="AO87" s="389"/>
      <c r="AP87" s="389"/>
      <c r="AQ87" s="389"/>
      <c r="AR87" s="389"/>
      <c r="AS87" s="389"/>
      <c r="AT87" s="389"/>
      <c r="AU87" s="389"/>
      <c r="AV87" s="389"/>
      <c r="AW87" s="389"/>
      <c r="AX87" s="389"/>
      <c r="AY87" s="389"/>
      <c r="AZ87" s="389"/>
      <c r="BA87" s="389"/>
      <c r="BB87" s="389"/>
      <c r="BC87" s="389"/>
      <c r="BD87" s="389"/>
      <c r="BE87" s="389"/>
      <c r="BF87" s="389"/>
    </row>
    <row r="88" spans="2:59" ht="5.0999999999999996" customHeight="1">
      <c r="B88" s="1670"/>
      <c r="C88" s="1665"/>
      <c r="D88" s="1665"/>
      <c r="E88" s="1665"/>
      <c r="F88" s="410"/>
      <c r="G88" s="389"/>
      <c r="H88" s="389"/>
      <c r="I88" s="389"/>
      <c r="J88" s="410"/>
      <c r="K88" s="389"/>
      <c r="L88" s="389"/>
      <c r="M88" s="389"/>
      <c r="N88" s="410"/>
      <c r="O88" s="389"/>
      <c r="P88" s="389"/>
      <c r="Q88" s="389"/>
      <c r="R88" s="410"/>
      <c r="S88" s="389"/>
      <c r="T88" s="389"/>
      <c r="U88" s="389"/>
      <c r="V88" s="410"/>
      <c r="W88" s="389"/>
      <c r="X88" s="389"/>
      <c r="Y88" s="389"/>
      <c r="Z88" s="410"/>
      <c r="AA88" s="389"/>
      <c r="AB88" s="389"/>
      <c r="AC88" s="389"/>
      <c r="AD88" s="410"/>
      <c r="AE88" s="389"/>
      <c r="AF88" s="389"/>
      <c r="AG88" s="389"/>
      <c r="AH88" s="410"/>
      <c r="AI88" s="389"/>
      <c r="AJ88" s="389"/>
      <c r="AK88" s="389"/>
      <c r="AL88" s="410"/>
      <c r="AM88" s="389"/>
      <c r="AN88" s="389"/>
      <c r="AO88" s="389"/>
      <c r="AP88" s="410"/>
      <c r="AQ88" s="389"/>
      <c r="AR88" s="389"/>
      <c r="AS88" s="389"/>
      <c r="AT88" s="410"/>
      <c r="AU88" s="389"/>
      <c r="AV88" s="389"/>
      <c r="AW88" s="389"/>
      <c r="AX88" s="410"/>
      <c r="AY88" s="389"/>
      <c r="AZ88" s="389"/>
      <c r="BA88" s="389"/>
      <c r="BB88" s="410"/>
      <c r="BC88" s="389"/>
      <c r="BD88" s="389"/>
      <c r="BE88" s="389"/>
      <c r="BF88" s="410"/>
    </row>
    <row r="89" spans="2:59" ht="5.0999999999999996" customHeight="1">
      <c r="B89" s="1670"/>
      <c r="C89" s="1665"/>
      <c r="D89" s="1665"/>
      <c r="E89" s="1665"/>
      <c r="F89" s="410"/>
      <c r="G89" s="389"/>
      <c r="H89" s="389"/>
      <c r="I89" s="389"/>
      <c r="J89" s="410"/>
      <c r="K89" s="389"/>
      <c r="L89" s="389"/>
      <c r="M89" s="389"/>
      <c r="N89" s="410"/>
      <c r="O89" s="389"/>
      <c r="P89" s="389"/>
      <c r="Q89" s="389"/>
      <c r="R89" s="410"/>
      <c r="S89" s="389"/>
      <c r="T89" s="389"/>
      <c r="U89" s="389"/>
      <c r="V89" s="410"/>
      <c r="W89" s="389"/>
      <c r="X89" s="389"/>
      <c r="Y89" s="389"/>
      <c r="Z89" s="410"/>
      <c r="AA89" s="389"/>
      <c r="AB89" s="389"/>
      <c r="AC89" s="389"/>
      <c r="AD89" s="410"/>
      <c r="AE89" s="389"/>
      <c r="AF89" s="389"/>
      <c r="AG89" s="389"/>
      <c r="AH89" s="410"/>
      <c r="AI89" s="389"/>
      <c r="AJ89" s="389"/>
      <c r="AK89" s="389"/>
      <c r="AL89" s="410"/>
      <c r="AM89" s="389"/>
      <c r="AN89" s="389"/>
      <c r="AO89" s="389"/>
      <c r="AP89" s="410"/>
      <c r="AQ89" s="389"/>
      <c r="AR89" s="389"/>
      <c r="AS89" s="389"/>
      <c r="AT89" s="410"/>
      <c r="AU89" s="389"/>
      <c r="AV89" s="389"/>
      <c r="AW89" s="389"/>
      <c r="AX89" s="410"/>
      <c r="AY89" s="389"/>
      <c r="AZ89" s="389"/>
      <c r="BA89" s="389"/>
      <c r="BB89" s="410"/>
      <c r="BC89" s="389"/>
      <c r="BD89" s="389"/>
      <c r="BE89" s="389"/>
      <c r="BF89" s="410"/>
    </row>
    <row r="90" spans="2:59" ht="9.9499999999999993" customHeight="1">
      <c r="B90" s="5738">
        <v>13</v>
      </c>
      <c r="C90" s="1665"/>
      <c r="D90" s="1665"/>
      <c r="E90" s="1665"/>
      <c r="F90" s="5735"/>
      <c r="G90" s="389"/>
      <c r="H90" s="389"/>
      <c r="I90" s="389"/>
      <c r="J90" s="5735"/>
      <c r="K90" s="389"/>
      <c r="L90" s="389"/>
      <c r="M90" s="389"/>
      <c r="N90" s="5735"/>
      <c r="O90" s="389"/>
      <c r="P90" s="389"/>
      <c r="Q90" s="389"/>
      <c r="R90" s="5735"/>
      <c r="S90" s="389"/>
      <c r="T90" s="389"/>
      <c r="U90" s="389"/>
      <c r="V90" s="5735"/>
      <c r="W90" s="389"/>
      <c r="X90" s="389"/>
      <c r="Y90" s="389"/>
      <c r="Z90" s="5735"/>
      <c r="AA90" s="389"/>
      <c r="AB90" s="389"/>
      <c r="AC90" s="389"/>
      <c r="AD90" s="5735"/>
      <c r="AE90" s="389"/>
      <c r="AF90" s="389"/>
      <c r="AG90" s="389"/>
      <c r="AH90" s="5735"/>
      <c r="AI90" s="389"/>
      <c r="AJ90" s="389"/>
      <c r="AK90" s="389"/>
      <c r="AL90" s="5735"/>
      <c r="AM90" s="389"/>
      <c r="AN90" s="389"/>
      <c r="AO90" s="389"/>
      <c r="AP90" s="5735"/>
      <c r="AQ90" s="389"/>
      <c r="AR90" s="389"/>
      <c r="AS90" s="389"/>
      <c r="AT90" s="5735"/>
      <c r="AU90" s="389"/>
      <c r="AV90" s="389"/>
      <c r="AW90" s="389"/>
      <c r="AX90" s="5735"/>
      <c r="AY90" s="389"/>
      <c r="AZ90" s="389"/>
      <c r="BA90" s="389"/>
      <c r="BB90" s="5735"/>
      <c r="BC90" s="389"/>
      <c r="BD90" s="389"/>
      <c r="BE90" s="389"/>
      <c r="BF90" s="5735"/>
    </row>
    <row r="91" spans="2:59" ht="5.0999999999999996" customHeight="1">
      <c r="B91" s="5739"/>
      <c r="C91" s="1666"/>
      <c r="D91" s="1666"/>
      <c r="E91" s="1666"/>
      <c r="F91" s="5736"/>
      <c r="G91" s="389"/>
      <c r="H91" s="1668"/>
      <c r="I91" s="389"/>
      <c r="J91" s="5736"/>
      <c r="K91" s="389"/>
      <c r="L91" s="1668"/>
      <c r="M91" s="389"/>
      <c r="N91" s="5736"/>
      <c r="O91" s="389"/>
      <c r="P91" s="1668"/>
      <c r="Q91" s="389"/>
      <c r="R91" s="5736"/>
      <c r="S91" s="389"/>
      <c r="T91" s="1668"/>
      <c r="U91" s="389"/>
      <c r="V91" s="5736"/>
      <c r="W91" s="389"/>
      <c r="X91" s="1668"/>
      <c r="Y91" s="389"/>
      <c r="Z91" s="5736"/>
      <c r="AA91" s="389"/>
      <c r="AB91" s="1668"/>
      <c r="AC91" s="389"/>
      <c r="AD91" s="5736"/>
      <c r="AE91" s="389"/>
      <c r="AF91" s="1668"/>
      <c r="AG91" s="389"/>
      <c r="AH91" s="5736"/>
      <c r="AI91" s="389"/>
      <c r="AJ91" s="1668"/>
      <c r="AK91" s="389"/>
      <c r="AL91" s="5736"/>
      <c r="AM91" s="389"/>
      <c r="AN91" s="1668"/>
      <c r="AO91" s="389"/>
      <c r="AP91" s="5736"/>
      <c r="AQ91" s="389"/>
      <c r="AR91" s="1668"/>
      <c r="AS91" s="389"/>
      <c r="AT91" s="5736"/>
      <c r="AU91" s="389"/>
      <c r="AV91" s="1668"/>
      <c r="AW91" s="389"/>
      <c r="AX91" s="5736"/>
      <c r="AY91" s="389"/>
      <c r="AZ91" s="1668"/>
      <c r="BA91" s="389"/>
      <c r="BB91" s="5736"/>
      <c r="BC91" s="389"/>
      <c r="BD91" s="1668"/>
      <c r="BE91" s="389"/>
      <c r="BF91" s="5736"/>
      <c r="BG91" s="482"/>
    </row>
    <row r="92" spans="2:59" ht="9.9499999999999993" customHeight="1">
      <c r="B92" s="5740"/>
      <c r="C92" s="1665"/>
      <c r="D92" s="1665"/>
      <c r="E92" s="1665"/>
      <c r="F92" s="5737"/>
      <c r="G92" s="389"/>
      <c r="H92" s="389"/>
      <c r="I92" s="389"/>
      <c r="J92" s="5737"/>
      <c r="K92" s="389"/>
      <c r="L92" s="389"/>
      <c r="M92" s="389"/>
      <c r="N92" s="5737"/>
      <c r="O92" s="389"/>
      <c r="P92" s="389"/>
      <c r="Q92" s="389"/>
      <c r="R92" s="5737"/>
      <c r="S92" s="389"/>
      <c r="T92" s="389"/>
      <c r="U92" s="389"/>
      <c r="V92" s="5737"/>
      <c r="W92" s="389"/>
      <c r="X92" s="389"/>
      <c r="Y92" s="389"/>
      <c r="Z92" s="5737"/>
      <c r="AA92" s="389"/>
      <c r="AB92" s="389"/>
      <c r="AC92" s="389"/>
      <c r="AD92" s="5737"/>
      <c r="AE92" s="389"/>
      <c r="AF92" s="389"/>
      <c r="AG92" s="389"/>
      <c r="AH92" s="5737"/>
      <c r="AI92" s="389"/>
      <c r="AJ92" s="389"/>
      <c r="AK92" s="389"/>
      <c r="AL92" s="5737"/>
      <c r="AM92" s="389"/>
      <c r="AN92" s="389"/>
      <c r="AO92" s="389"/>
      <c r="AP92" s="5737"/>
      <c r="AQ92" s="389"/>
      <c r="AR92" s="389"/>
      <c r="AS92" s="389"/>
      <c r="AT92" s="5737"/>
      <c r="AU92" s="389"/>
      <c r="AV92" s="389"/>
      <c r="AW92" s="389"/>
      <c r="AX92" s="5737"/>
      <c r="AY92" s="389"/>
      <c r="AZ92" s="389"/>
      <c r="BA92" s="389"/>
      <c r="BB92" s="5737"/>
      <c r="BC92" s="389"/>
      <c r="BD92" s="389"/>
      <c r="BE92" s="389"/>
      <c r="BF92" s="5737"/>
    </row>
    <row r="93" spans="2:59" ht="5.0999999999999996" customHeight="1">
      <c r="B93" s="1669"/>
      <c r="C93" s="1665"/>
      <c r="D93" s="1665"/>
      <c r="E93" s="1665"/>
      <c r="F93" s="389"/>
      <c r="G93" s="389"/>
      <c r="H93" s="389"/>
      <c r="I93" s="389"/>
      <c r="J93" s="389"/>
      <c r="K93" s="389"/>
      <c r="L93" s="389"/>
      <c r="M93" s="389"/>
      <c r="N93" s="389"/>
      <c r="O93" s="389"/>
      <c r="P93" s="389"/>
      <c r="Q93" s="389"/>
      <c r="R93" s="389"/>
      <c r="S93" s="389"/>
      <c r="T93" s="389"/>
      <c r="U93" s="389"/>
      <c r="V93" s="389"/>
      <c r="W93" s="389"/>
      <c r="X93" s="389"/>
      <c r="Y93" s="389"/>
      <c r="Z93" s="389"/>
      <c r="AA93" s="389"/>
      <c r="AB93" s="389"/>
      <c r="AC93" s="389"/>
      <c r="AD93" s="389"/>
      <c r="AE93" s="389"/>
      <c r="AF93" s="389"/>
      <c r="AG93" s="389"/>
      <c r="AH93" s="389"/>
      <c r="AI93" s="389"/>
      <c r="AJ93" s="389"/>
      <c r="AK93" s="389"/>
      <c r="AL93" s="389"/>
      <c r="AM93" s="389"/>
      <c r="AN93" s="389"/>
      <c r="AO93" s="389"/>
      <c r="AP93" s="389"/>
      <c r="AQ93" s="389"/>
      <c r="AR93" s="389"/>
      <c r="AS93" s="389"/>
      <c r="AT93" s="389"/>
      <c r="AU93" s="389"/>
      <c r="AV93" s="389"/>
      <c r="AW93" s="389"/>
      <c r="AX93" s="389"/>
      <c r="AY93" s="389"/>
      <c r="AZ93" s="389"/>
      <c r="BA93" s="389"/>
      <c r="BB93" s="389"/>
      <c r="BC93" s="389"/>
      <c r="BD93" s="389"/>
      <c r="BE93" s="389"/>
      <c r="BF93" s="389"/>
    </row>
    <row r="94" spans="2:59" ht="5.0999999999999996" customHeight="1">
      <c r="B94" s="1670"/>
      <c r="C94" s="1665"/>
      <c r="D94" s="1665"/>
      <c r="E94" s="1665"/>
      <c r="F94" s="410"/>
      <c r="G94" s="389"/>
      <c r="H94" s="389"/>
      <c r="I94" s="389"/>
      <c r="J94" s="410"/>
      <c r="K94" s="389"/>
      <c r="L94" s="389"/>
      <c r="M94" s="389"/>
      <c r="N94" s="410"/>
      <c r="O94" s="389"/>
      <c r="P94" s="389"/>
      <c r="Q94" s="389"/>
      <c r="R94" s="410"/>
      <c r="S94" s="389"/>
      <c r="T94" s="389"/>
      <c r="U94" s="389"/>
      <c r="V94" s="410"/>
      <c r="W94" s="389"/>
      <c r="X94" s="389"/>
      <c r="Y94" s="389"/>
      <c r="Z94" s="410"/>
      <c r="AA94" s="389"/>
      <c r="AB94" s="389"/>
      <c r="AC94" s="389"/>
      <c r="AD94" s="410"/>
      <c r="AE94" s="389"/>
      <c r="AF94" s="389"/>
      <c r="AG94" s="389"/>
      <c r="AH94" s="410"/>
      <c r="AI94" s="389"/>
      <c r="AJ94" s="389"/>
      <c r="AK94" s="389"/>
      <c r="AL94" s="410"/>
      <c r="AM94" s="389"/>
      <c r="AN94" s="389"/>
      <c r="AO94" s="389"/>
      <c r="AP94" s="410"/>
      <c r="AQ94" s="389"/>
      <c r="AR94" s="389"/>
      <c r="AS94" s="389"/>
      <c r="AT94" s="410"/>
      <c r="AU94" s="389"/>
      <c r="AV94" s="389"/>
      <c r="AW94" s="389"/>
      <c r="AX94" s="410"/>
      <c r="AY94" s="389"/>
      <c r="AZ94" s="389"/>
      <c r="BA94" s="389"/>
      <c r="BB94" s="410"/>
      <c r="BC94" s="389"/>
      <c r="BD94" s="389"/>
      <c r="BE94" s="389"/>
      <c r="BF94" s="410"/>
    </row>
    <row r="95" spans="2:59" ht="5.0999999999999996" customHeight="1">
      <c r="B95" s="1670"/>
      <c r="C95" s="1665"/>
      <c r="D95" s="1665"/>
      <c r="E95" s="1665"/>
      <c r="F95" s="410"/>
      <c r="G95" s="389"/>
      <c r="H95" s="389"/>
      <c r="I95" s="389"/>
      <c r="J95" s="410"/>
      <c r="K95" s="389"/>
      <c r="L95" s="389"/>
      <c r="M95" s="389"/>
      <c r="N95" s="410"/>
      <c r="O95" s="389"/>
      <c r="P95" s="389"/>
      <c r="Q95" s="389"/>
      <c r="R95" s="410"/>
      <c r="S95" s="389"/>
      <c r="T95" s="389"/>
      <c r="U95" s="389"/>
      <c r="V95" s="410"/>
      <c r="W95" s="389"/>
      <c r="X95" s="389"/>
      <c r="Y95" s="389"/>
      <c r="Z95" s="410"/>
      <c r="AA95" s="389"/>
      <c r="AB95" s="389"/>
      <c r="AC95" s="389"/>
      <c r="AD95" s="410"/>
      <c r="AE95" s="389"/>
      <c r="AF95" s="389"/>
      <c r="AG95" s="389"/>
      <c r="AH95" s="410"/>
      <c r="AI95" s="389"/>
      <c r="AJ95" s="389"/>
      <c r="AK95" s="389"/>
      <c r="AL95" s="410"/>
      <c r="AM95" s="389"/>
      <c r="AN95" s="389"/>
      <c r="AO95" s="389"/>
      <c r="AP95" s="410"/>
      <c r="AQ95" s="389"/>
      <c r="AR95" s="389"/>
      <c r="AS95" s="389"/>
      <c r="AT95" s="410"/>
      <c r="AU95" s="389"/>
      <c r="AV95" s="389"/>
      <c r="AW95" s="389"/>
      <c r="AX95" s="410"/>
      <c r="AY95" s="389"/>
      <c r="AZ95" s="389"/>
      <c r="BA95" s="389"/>
      <c r="BB95" s="410"/>
      <c r="BC95" s="389"/>
      <c r="BD95" s="389"/>
      <c r="BE95" s="389"/>
      <c r="BF95" s="410"/>
    </row>
    <row r="96" spans="2:59" ht="9.9499999999999993" customHeight="1">
      <c r="B96" s="5738">
        <v>14</v>
      </c>
      <c r="C96" s="1665"/>
      <c r="D96" s="1665"/>
      <c r="E96" s="1665"/>
      <c r="F96" s="5735"/>
      <c r="G96" s="389"/>
      <c r="H96" s="389"/>
      <c r="I96" s="389"/>
      <c r="J96" s="5735"/>
      <c r="K96" s="389"/>
      <c r="L96" s="389"/>
      <c r="M96" s="389"/>
      <c r="N96" s="5735"/>
      <c r="O96" s="389"/>
      <c r="P96" s="389"/>
      <c r="Q96" s="389"/>
      <c r="R96" s="5735"/>
      <c r="S96" s="389"/>
      <c r="T96" s="389"/>
      <c r="U96" s="389"/>
      <c r="V96" s="5735"/>
      <c r="W96" s="389"/>
      <c r="X96" s="389"/>
      <c r="Y96" s="389"/>
      <c r="Z96" s="5735"/>
      <c r="AA96" s="389"/>
      <c r="AB96" s="389"/>
      <c r="AC96" s="389"/>
      <c r="AD96" s="5735"/>
      <c r="AE96" s="389"/>
      <c r="AF96" s="389"/>
      <c r="AG96" s="389"/>
      <c r="AH96" s="5735"/>
      <c r="AI96" s="389"/>
      <c r="AJ96" s="389"/>
      <c r="AK96" s="389"/>
      <c r="AL96" s="5735"/>
      <c r="AM96" s="389"/>
      <c r="AN96" s="389"/>
      <c r="AO96" s="389"/>
      <c r="AP96" s="5735"/>
      <c r="AQ96" s="389"/>
      <c r="AR96" s="389"/>
      <c r="AS96" s="389"/>
      <c r="AT96" s="5735"/>
      <c r="AU96" s="389"/>
      <c r="AV96" s="389"/>
      <c r="AW96" s="389"/>
      <c r="AX96" s="5735"/>
      <c r="AY96" s="389"/>
      <c r="AZ96" s="389"/>
      <c r="BA96" s="389"/>
      <c r="BB96" s="5735"/>
      <c r="BC96" s="389"/>
      <c r="BD96" s="389"/>
      <c r="BE96" s="389"/>
      <c r="BF96" s="5735"/>
    </row>
    <row r="97" spans="2:59" ht="5.0999999999999996" customHeight="1">
      <c r="B97" s="5739"/>
      <c r="C97" s="1666"/>
      <c r="D97" s="1666"/>
      <c r="E97" s="1666"/>
      <c r="F97" s="5736"/>
      <c r="G97" s="389"/>
      <c r="H97" s="1668"/>
      <c r="I97" s="389"/>
      <c r="J97" s="5736"/>
      <c r="K97" s="389"/>
      <c r="L97" s="1668"/>
      <c r="M97" s="389"/>
      <c r="N97" s="5736"/>
      <c r="O97" s="389"/>
      <c r="P97" s="1668"/>
      <c r="Q97" s="389"/>
      <c r="R97" s="5736"/>
      <c r="S97" s="389"/>
      <c r="T97" s="1668"/>
      <c r="U97" s="389"/>
      <c r="V97" s="5736"/>
      <c r="W97" s="389"/>
      <c r="X97" s="1668"/>
      <c r="Y97" s="389"/>
      <c r="Z97" s="5736"/>
      <c r="AA97" s="389"/>
      <c r="AB97" s="1668"/>
      <c r="AC97" s="389"/>
      <c r="AD97" s="5736"/>
      <c r="AE97" s="389"/>
      <c r="AF97" s="1668"/>
      <c r="AG97" s="389"/>
      <c r="AH97" s="5736"/>
      <c r="AI97" s="389"/>
      <c r="AJ97" s="1668"/>
      <c r="AK97" s="389"/>
      <c r="AL97" s="5736"/>
      <c r="AM97" s="389"/>
      <c r="AN97" s="1668"/>
      <c r="AO97" s="389"/>
      <c r="AP97" s="5736"/>
      <c r="AQ97" s="389"/>
      <c r="AR97" s="1668"/>
      <c r="AS97" s="389"/>
      <c r="AT97" s="5736"/>
      <c r="AU97" s="389"/>
      <c r="AV97" s="1668"/>
      <c r="AW97" s="389"/>
      <c r="AX97" s="5736"/>
      <c r="AY97" s="389"/>
      <c r="AZ97" s="1668"/>
      <c r="BA97" s="389"/>
      <c r="BB97" s="5736"/>
      <c r="BC97" s="389"/>
      <c r="BD97" s="1668"/>
      <c r="BE97" s="389"/>
      <c r="BF97" s="5736"/>
      <c r="BG97" s="482"/>
    </row>
    <row r="98" spans="2:59" ht="9.9499999999999993" customHeight="1">
      <c r="B98" s="5740"/>
      <c r="C98" s="1665"/>
      <c r="D98" s="1665"/>
      <c r="E98" s="1665"/>
      <c r="F98" s="5737"/>
      <c r="G98" s="389"/>
      <c r="H98" s="389"/>
      <c r="I98" s="389"/>
      <c r="J98" s="5737"/>
      <c r="K98" s="389"/>
      <c r="L98" s="389"/>
      <c r="M98" s="389"/>
      <c r="N98" s="5737"/>
      <c r="O98" s="389"/>
      <c r="P98" s="389"/>
      <c r="Q98" s="389"/>
      <c r="R98" s="5737"/>
      <c r="S98" s="389"/>
      <c r="T98" s="389"/>
      <c r="U98" s="389"/>
      <c r="V98" s="5737"/>
      <c r="W98" s="389"/>
      <c r="X98" s="389"/>
      <c r="Y98" s="389"/>
      <c r="Z98" s="5737"/>
      <c r="AA98" s="389"/>
      <c r="AB98" s="389"/>
      <c r="AC98" s="389"/>
      <c r="AD98" s="5737"/>
      <c r="AE98" s="389"/>
      <c r="AF98" s="389"/>
      <c r="AG98" s="389"/>
      <c r="AH98" s="5737"/>
      <c r="AI98" s="389"/>
      <c r="AJ98" s="389"/>
      <c r="AK98" s="389"/>
      <c r="AL98" s="5737"/>
      <c r="AM98" s="389"/>
      <c r="AN98" s="389"/>
      <c r="AO98" s="389"/>
      <c r="AP98" s="5737"/>
      <c r="AQ98" s="389"/>
      <c r="AR98" s="389"/>
      <c r="AS98" s="389"/>
      <c r="AT98" s="5737"/>
      <c r="AU98" s="389"/>
      <c r="AV98" s="389"/>
      <c r="AW98" s="389"/>
      <c r="AX98" s="5737"/>
      <c r="AY98" s="389"/>
      <c r="AZ98" s="389"/>
      <c r="BA98" s="389"/>
      <c r="BB98" s="5737"/>
      <c r="BC98" s="389"/>
      <c r="BD98" s="389"/>
      <c r="BE98" s="389"/>
      <c r="BF98" s="5737"/>
    </row>
    <row r="99" spans="2:59" ht="5.0999999999999996" customHeight="1">
      <c r="B99" s="1669"/>
      <c r="C99" s="1665"/>
      <c r="D99" s="1665"/>
      <c r="E99" s="1665"/>
      <c r="F99" s="389"/>
      <c r="G99" s="389"/>
      <c r="H99" s="389"/>
      <c r="I99" s="389"/>
      <c r="J99" s="389"/>
      <c r="K99" s="389"/>
      <c r="L99" s="389"/>
      <c r="M99" s="389"/>
      <c r="N99" s="389"/>
      <c r="O99" s="389"/>
      <c r="P99" s="389"/>
      <c r="Q99" s="389"/>
      <c r="R99" s="389"/>
      <c r="S99" s="389"/>
      <c r="T99" s="389"/>
      <c r="U99" s="389"/>
      <c r="V99" s="389"/>
      <c r="W99" s="389"/>
      <c r="X99" s="389"/>
      <c r="Y99" s="389"/>
      <c r="Z99" s="389"/>
      <c r="AA99" s="389"/>
      <c r="AB99" s="389"/>
      <c r="AC99" s="389"/>
      <c r="AD99" s="389"/>
      <c r="AE99" s="389"/>
      <c r="AF99" s="389"/>
      <c r="AG99" s="389"/>
      <c r="AH99" s="389"/>
      <c r="AI99" s="389"/>
      <c r="AJ99" s="389"/>
      <c r="AK99" s="389"/>
      <c r="AL99" s="389"/>
      <c r="AM99" s="389"/>
      <c r="AN99" s="389"/>
      <c r="AO99" s="389"/>
      <c r="AP99" s="389"/>
      <c r="AQ99" s="389"/>
      <c r="AR99" s="389"/>
      <c r="AS99" s="389"/>
      <c r="AT99" s="389"/>
      <c r="AU99" s="389"/>
      <c r="AV99" s="389"/>
      <c r="AW99" s="389"/>
      <c r="AX99" s="389"/>
      <c r="AY99" s="389"/>
      <c r="AZ99" s="389"/>
      <c r="BA99" s="389"/>
      <c r="BB99" s="389"/>
      <c r="BC99" s="389"/>
      <c r="BD99" s="389"/>
      <c r="BE99" s="389"/>
      <c r="BF99" s="389"/>
    </row>
    <row r="100" spans="2:59" ht="5.0999999999999996" customHeight="1">
      <c r="B100" s="1670"/>
      <c r="C100" s="1665"/>
      <c r="D100" s="1665"/>
      <c r="E100" s="1665"/>
      <c r="F100" s="410"/>
      <c r="G100" s="389"/>
      <c r="H100" s="389"/>
      <c r="I100" s="389"/>
      <c r="J100" s="410"/>
      <c r="K100" s="389"/>
      <c r="L100" s="389"/>
      <c r="M100" s="389"/>
      <c r="N100" s="410"/>
      <c r="O100" s="389"/>
      <c r="P100" s="389"/>
      <c r="Q100" s="389"/>
      <c r="R100" s="410"/>
      <c r="S100" s="389"/>
      <c r="T100" s="389"/>
      <c r="U100" s="389"/>
      <c r="V100" s="410"/>
      <c r="W100" s="389"/>
      <c r="X100" s="389"/>
      <c r="Y100" s="389"/>
      <c r="Z100" s="410"/>
      <c r="AA100" s="389"/>
      <c r="AB100" s="389"/>
      <c r="AC100" s="389"/>
      <c r="AD100" s="410"/>
      <c r="AE100" s="389"/>
      <c r="AF100" s="389"/>
      <c r="AG100" s="389"/>
      <c r="AH100" s="410"/>
      <c r="AI100" s="389"/>
      <c r="AJ100" s="389"/>
      <c r="AK100" s="389"/>
      <c r="AL100" s="410"/>
      <c r="AM100" s="389"/>
      <c r="AN100" s="389"/>
      <c r="AO100" s="389"/>
      <c r="AP100" s="410"/>
      <c r="AQ100" s="389"/>
      <c r="AR100" s="389"/>
      <c r="AS100" s="389"/>
      <c r="AT100" s="410"/>
      <c r="AU100" s="389"/>
      <c r="AV100" s="389"/>
      <c r="AW100" s="389"/>
      <c r="AX100" s="410"/>
      <c r="AY100" s="389"/>
      <c r="AZ100" s="389"/>
      <c r="BA100" s="389"/>
      <c r="BB100" s="410"/>
      <c r="BC100" s="389"/>
      <c r="BD100" s="389"/>
      <c r="BE100" s="389"/>
      <c r="BF100" s="410"/>
    </row>
    <row r="101" spans="2:59" ht="5.0999999999999996" customHeight="1">
      <c r="B101" s="1670"/>
      <c r="C101" s="1665"/>
      <c r="D101" s="1665"/>
      <c r="E101" s="1665"/>
      <c r="F101" s="410"/>
      <c r="G101" s="389"/>
      <c r="H101" s="389"/>
      <c r="I101" s="389"/>
      <c r="J101" s="410"/>
      <c r="K101" s="389"/>
      <c r="L101" s="389"/>
      <c r="M101" s="389"/>
      <c r="N101" s="410"/>
      <c r="O101" s="389"/>
      <c r="P101" s="389"/>
      <c r="Q101" s="389"/>
      <c r="R101" s="410"/>
      <c r="S101" s="389"/>
      <c r="T101" s="389"/>
      <c r="U101" s="389"/>
      <c r="V101" s="410"/>
      <c r="W101" s="389"/>
      <c r="X101" s="389"/>
      <c r="Y101" s="389"/>
      <c r="Z101" s="410"/>
      <c r="AA101" s="389"/>
      <c r="AB101" s="389"/>
      <c r="AC101" s="389"/>
      <c r="AD101" s="410"/>
      <c r="AE101" s="389"/>
      <c r="AF101" s="389"/>
      <c r="AG101" s="389"/>
      <c r="AH101" s="410"/>
      <c r="AI101" s="389"/>
      <c r="AJ101" s="389"/>
      <c r="AK101" s="389"/>
      <c r="AL101" s="410"/>
      <c r="AM101" s="389"/>
      <c r="AN101" s="389"/>
      <c r="AO101" s="389"/>
      <c r="AP101" s="410"/>
      <c r="AQ101" s="389"/>
      <c r="AR101" s="389"/>
      <c r="AS101" s="389"/>
      <c r="AT101" s="410"/>
      <c r="AU101" s="389"/>
      <c r="AV101" s="389"/>
      <c r="AW101" s="389"/>
      <c r="AX101" s="410"/>
      <c r="AY101" s="389"/>
      <c r="AZ101" s="389"/>
      <c r="BA101" s="389"/>
      <c r="BB101" s="410"/>
      <c r="BC101" s="389"/>
      <c r="BD101" s="389"/>
      <c r="BE101" s="389"/>
      <c r="BF101" s="410"/>
    </row>
    <row r="102" spans="2:59" ht="9.9499999999999993" customHeight="1">
      <c r="B102" s="5738">
        <v>15</v>
      </c>
      <c r="C102" s="1665"/>
      <c r="D102" s="1665"/>
      <c r="E102" s="1665"/>
      <c r="F102" s="5735"/>
      <c r="G102" s="389"/>
      <c r="H102" s="389"/>
      <c r="I102" s="389"/>
      <c r="J102" s="5735"/>
      <c r="K102" s="389"/>
      <c r="L102" s="389"/>
      <c r="M102" s="389"/>
      <c r="N102" s="5735"/>
      <c r="O102" s="389"/>
      <c r="P102" s="389"/>
      <c r="Q102" s="389"/>
      <c r="R102" s="5735"/>
      <c r="S102" s="389"/>
      <c r="T102" s="389"/>
      <c r="U102" s="389"/>
      <c r="V102" s="5735"/>
      <c r="W102" s="389"/>
      <c r="X102" s="389"/>
      <c r="Y102" s="389"/>
      <c r="Z102" s="5735"/>
      <c r="AA102" s="389"/>
      <c r="AB102" s="389"/>
      <c r="AC102" s="389"/>
      <c r="AD102" s="5735"/>
      <c r="AE102" s="389"/>
      <c r="AF102" s="389"/>
      <c r="AG102" s="389"/>
      <c r="AH102" s="5735"/>
      <c r="AI102" s="389"/>
      <c r="AJ102" s="389"/>
      <c r="AK102" s="389"/>
      <c r="AL102" s="5735"/>
      <c r="AM102" s="389"/>
      <c r="AN102" s="389"/>
      <c r="AO102" s="389"/>
      <c r="AP102" s="5735"/>
      <c r="AQ102" s="389"/>
      <c r="AR102" s="389"/>
      <c r="AS102" s="389"/>
      <c r="AT102" s="5735"/>
      <c r="AU102" s="389"/>
      <c r="AV102" s="389"/>
      <c r="AW102" s="389"/>
      <c r="AX102" s="5735"/>
      <c r="AY102" s="389"/>
      <c r="AZ102" s="389"/>
      <c r="BA102" s="389"/>
      <c r="BB102" s="5735"/>
      <c r="BC102" s="389"/>
      <c r="BD102" s="389"/>
      <c r="BE102" s="389"/>
      <c r="BF102" s="5735"/>
    </row>
    <row r="103" spans="2:59" ht="5.0999999999999996" customHeight="1">
      <c r="B103" s="5739"/>
      <c r="C103" s="1666"/>
      <c r="D103" s="1666"/>
      <c r="E103" s="1666"/>
      <c r="F103" s="5736"/>
      <c r="G103" s="389"/>
      <c r="H103" s="1668"/>
      <c r="I103" s="389"/>
      <c r="J103" s="5736"/>
      <c r="K103" s="389"/>
      <c r="L103" s="1668"/>
      <c r="M103" s="389"/>
      <c r="N103" s="5736"/>
      <c r="O103" s="389"/>
      <c r="P103" s="1668"/>
      <c r="Q103" s="389"/>
      <c r="R103" s="5736"/>
      <c r="S103" s="389"/>
      <c r="T103" s="1668"/>
      <c r="U103" s="389"/>
      <c r="V103" s="5736"/>
      <c r="W103" s="389"/>
      <c r="X103" s="1668"/>
      <c r="Y103" s="389"/>
      <c r="Z103" s="5736"/>
      <c r="AA103" s="389"/>
      <c r="AB103" s="1668"/>
      <c r="AC103" s="389"/>
      <c r="AD103" s="5736"/>
      <c r="AE103" s="389"/>
      <c r="AF103" s="1668"/>
      <c r="AG103" s="389"/>
      <c r="AH103" s="5736"/>
      <c r="AI103" s="389"/>
      <c r="AJ103" s="1668"/>
      <c r="AK103" s="389"/>
      <c r="AL103" s="5736"/>
      <c r="AM103" s="389"/>
      <c r="AN103" s="1668"/>
      <c r="AO103" s="389"/>
      <c r="AP103" s="5736"/>
      <c r="AQ103" s="389"/>
      <c r="AR103" s="1668"/>
      <c r="AS103" s="389"/>
      <c r="AT103" s="5736"/>
      <c r="AU103" s="389"/>
      <c r="AV103" s="1668"/>
      <c r="AW103" s="389"/>
      <c r="AX103" s="5736"/>
      <c r="AY103" s="389"/>
      <c r="AZ103" s="1668"/>
      <c r="BA103" s="389"/>
      <c r="BB103" s="5736"/>
      <c r="BC103" s="389"/>
      <c r="BD103" s="1668"/>
      <c r="BE103" s="389"/>
      <c r="BF103" s="5736"/>
      <c r="BG103" s="482"/>
    </row>
    <row r="104" spans="2:59" ht="9.9499999999999993" customHeight="1">
      <c r="B104" s="5740"/>
      <c r="C104" s="1665"/>
      <c r="D104" s="1665"/>
      <c r="E104" s="1665"/>
      <c r="F104" s="5737"/>
      <c r="G104" s="389"/>
      <c r="H104" s="389"/>
      <c r="I104" s="389"/>
      <c r="J104" s="5737"/>
      <c r="K104" s="389"/>
      <c r="L104" s="389"/>
      <c r="M104" s="389"/>
      <c r="N104" s="5737"/>
      <c r="O104" s="389"/>
      <c r="P104" s="389"/>
      <c r="Q104" s="389"/>
      <c r="R104" s="5737"/>
      <c r="S104" s="389"/>
      <c r="T104" s="389"/>
      <c r="U104" s="389"/>
      <c r="V104" s="5737"/>
      <c r="W104" s="389"/>
      <c r="X104" s="389"/>
      <c r="Y104" s="389"/>
      <c r="Z104" s="5737"/>
      <c r="AA104" s="389"/>
      <c r="AB104" s="389"/>
      <c r="AC104" s="389"/>
      <c r="AD104" s="5737"/>
      <c r="AE104" s="389"/>
      <c r="AF104" s="389"/>
      <c r="AG104" s="389"/>
      <c r="AH104" s="5737"/>
      <c r="AI104" s="389"/>
      <c r="AJ104" s="389"/>
      <c r="AK104" s="389"/>
      <c r="AL104" s="5737"/>
      <c r="AM104" s="389"/>
      <c r="AN104" s="389"/>
      <c r="AO104" s="389"/>
      <c r="AP104" s="5737"/>
      <c r="AQ104" s="389"/>
      <c r="AR104" s="389"/>
      <c r="AS104" s="389"/>
      <c r="AT104" s="5737"/>
      <c r="AU104" s="389"/>
      <c r="AV104" s="389"/>
      <c r="AW104" s="389"/>
      <c r="AX104" s="5737"/>
      <c r="AY104" s="389"/>
      <c r="AZ104" s="389"/>
      <c r="BA104" s="389"/>
      <c r="BB104" s="5737"/>
      <c r="BC104" s="389"/>
      <c r="BD104" s="389"/>
      <c r="BE104" s="389"/>
      <c r="BF104" s="5737"/>
    </row>
    <row r="105" spans="2:59" ht="5.0999999999999996" customHeight="1">
      <c r="B105" s="1669"/>
      <c r="C105" s="1665"/>
      <c r="D105" s="1665"/>
      <c r="E105" s="1665"/>
      <c r="F105" s="389"/>
      <c r="G105" s="389"/>
      <c r="H105" s="389"/>
      <c r="I105" s="389"/>
      <c r="J105" s="389"/>
      <c r="K105" s="389"/>
      <c r="L105" s="389"/>
      <c r="M105" s="389"/>
      <c r="N105" s="389"/>
      <c r="O105" s="389"/>
      <c r="P105" s="389"/>
      <c r="Q105" s="389"/>
      <c r="R105" s="389"/>
      <c r="S105" s="389"/>
      <c r="T105" s="389"/>
      <c r="U105" s="389"/>
      <c r="V105" s="389"/>
      <c r="W105" s="389"/>
      <c r="X105" s="389"/>
      <c r="Y105" s="389"/>
      <c r="Z105" s="389"/>
      <c r="AA105" s="389"/>
      <c r="AB105" s="389"/>
      <c r="AC105" s="389"/>
      <c r="AD105" s="389"/>
      <c r="AE105" s="389"/>
      <c r="AF105" s="389"/>
      <c r="AG105" s="389"/>
      <c r="AH105" s="389"/>
      <c r="AI105" s="389"/>
      <c r="AJ105" s="389"/>
      <c r="AK105" s="389"/>
      <c r="AL105" s="389"/>
      <c r="AM105" s="389"/>
      <c r="AN105" s="389"/>
      <c r="AO105" s="389"/>
      <c r="AP105" s="389"/>
      <c r="AQ105" s="389"/>
      <c r="AR105" s="389"/>
      <c r="AS105" s="389"/>
      <c r="AT105" s="389"/>
      <c r="AU105" s="389"/>
      <c r="AV105" s="389"/>
      <c r="AW105" s="389"/>
      <c r="AX105" s="389"/>
      <c r="AY105" s="389"/>
      <c r="AZ105" s="389"/>
      <c r="BA105" s="389"/>
      <c r="BB105" s="389"/>
      <c r="BC105" s="389"/>
      <c r="BD105" s="389"/>
      <c r="BE105" s="389"/>
      <c r="BF105" s="389"/>
    </row>
    <row r="106" spans="2:59" ht="5.0999999999999996" customHeight="1">
      <c r="B106" s="1670"/>
      <c r="C106" s="1665"/>
      <c r="D106" s="1665"/>
      <c r="E106" s="1665"/>
      <c r="F106" s="410"/>
      <c r="G106" s="389"/>
      <c r="H106" s="389"/>
      <c r="I106" s="389"/>
      <c r="J106" s="410"/>
      <c r="K106" s="389"/>
      <c r="L106" s="389"/>
      <c r="M106" s="389"/>
      <c r="N106" s="410"/>
      <c r="O106" s="389"/>
      <c r="P106" s="389"/>
      <c r="Q106" s="389"/>
      <c r="R106" s="410"/>
      <c r="S106" s="389"/>
      <c r="T106" s="389"/>
      <c r="U106" s="389"/>
      <c r="V106" s="410"/>
      <c r="W106" s="389"/>
      <c r="X106" s="389"/>
      <c r="Y106" s="389"/>
      <c r="Z106" s="410"/>
      <c r="AA106" s="389"/>
      <c r="AB106" s="389"/>
      <c r="AC106" s="389"/>
      <c r="AD106" s="410"/>
      <c r="AE106" s="389"/>
      <c r="AF106" s="389"/>
      <c r="AG106" s="389"/>
      <c r="AH106" s="410"/>
      <c r="AI106" s="389"/>
      <c r="AJ106" s="389"/>
      <c r="AK106" s="389"/>
      <c r="AL106" s="410"/>
      <c r="AM106" s="389"/>
      <c r="AN106" s="389"/>
      <c r="AO106" s="389"/>
      <c r="AP106" s="410"/>
      <c r="AQ106" s="389"/>
      <c r="AR106" s="389"/>
      <c r="AS106" s="389"/>
      <c r="AT106" s="410"/>
      <c r="AU106" s="389"/>
      <c r="AV106" s="389"/>
      <c r="AW106" s="389"/>
      <c r="AX106" s="410"/>
      <c r="AY106" s="389"/>
      <c r="AZ106" s="389"/>
      <c r="BA106" s="389"/>
      <c r="BB106" s="410"/>
      <c r="BC106" s="389"/>
      <c r="BD106" s="389"/>
      <c r="BE106" s="389"/>
      <c r="BF106" s="410"/>
    </row>
    <row r="107" spans="2:59" ht="5.0999999999999996" customHeight="1">
      <c r="B107" s="1670"/>
      <c r="C107" s="1665"/>
      <c r="D107" s="1665"/>
      <c r="E107" s="1665"/>
      <c r="F107" s="410"/>
      <c r="G107" s="389"/>
      <c r="H107" s="389"/>
      <c r="I107" s="389"/>
      <c r="J107" s="410"/>
      <c r="K107" s="389"/>
      <c r="L107" s="389"/>
      <c r="M107" s="389"/>
      <c r="N107" s="410"/>
      <c r="O107" s="389"/>
      <c r="P107" s="389"/>
      <c r="Q107" s="389"/>
      <c r="R107" s="410"/>
      <c r="S107" s="389"/>
      <c r="T107" s="389"/>
      <c r="U107" s="389"/>
      <c r="V107" s="410"/>
      <c r="W107" s="389"/>
      <c r="X107" s="389"/>
      <c r="Y107" s="389"/>
      <c r="Z107" s="410"/>
      <c r="AA107" s="389"/>
      <c r="AB107" s="389"/>
      <c r="AC107" s="389"/>
      <c r="AD107" s="410"/>
      <c r="AE107" s="389"/>
      <c r="AF107" s="389"/>
      <c r="AG107" s="389"/>
      <c r="AH107" s="410"/>
      <c r="AI107" s="389"/>
      <c r="AJ107" s="389"/>
      <c r="AK107" s="389"/>
      <c r="AL107" s="410"/>
      <c r="AM107" s="389"/>
      <c r="AN107" s="389"/>
      <c r="AO107" s="389"/>
      <c r="AP107" s="410"/>
      <c r="AQ107" s="389"/>
      <c r="AR107" s="389"/>
      <c r="AS107" s="389"/>
      <c r="AT107" s="410"/>
      <c r="AU107" s="389"/>
      <c r="AV107" s="389"/>
      <c r="AW107" s="389"/>
      <c r="AX107" s="410"/>
      <c r="AY107" s="389"/>
      <c r="AZ107" s="389"/>
      <c r="BA107" s="389"/>
      <c r="BB107" s="410"/>
      <c r="BC107" s="389"/>
      <c r="BD107" s="389"/>
      <c r="BE107" s="389"/>
      <c r="BF107" s="410"/>
    </row>
    <row r="108" spans="2:59" ht="9.9499999999999993" customHeight="1">
      <c r="B108" s="5738">
        <v>16</v>
      </c>
      <c r="C108" s="1665"/>
      <c r="D108" s="1665"/>
      <c r="E108" s="1665"/>
      <c r="F108" s="5735"/>
      <c r="G108" s="389"/>
      <c r="H108" s="389"/>
      <c r="I108" s="389"/>
      <c r="J108" s="5735"/>
      <c r="K108" s="389"/>
      <c r="L108" s="389"/>
      <c r="M108" s="389"/>
      <c r="N108" s="5735"/>
      <c r="O108" s="389"/>
      <c r="P108" s="389"/>
      <c r="Q108" s="389"/>
      <c r="R108" s="5735"/>
      <c r="S108" s="389"/>
      <c r="T108" s="389"/>
      <c r="U108" s="389"/>
      <c r="V108" s="5735"/>
      <c r="W108" s="389"/>
      <c r="X108" s="389"/>
      <c r="Y108" s="389"/>
      <c r="Z108" s="5735"/>
      <c r="AA108" s="389"/>
      <c r="AB108" s="389"/>
      <c r="AC108" s="389"/>
      <c r="AD108" s="5735"/>
      <c r="AE108" s="389"/>
      <c r="AF108" s="389"/>
      <c r="AG108" s="389"/>
      <c r="AH108" s="5735"/>
      <c r="AI108" s="389"/>
      <c r="AJ108" s="389"/>
      <c r="AK108" s="389"/>
      <c r="AL108" s="5735"/>
      <c r="AM108" s="389"/>
      <c r="AN108" s="389"/>
      <c r="AO108" s="389"/>
      <c r="AP108" s="5735"/>
      <c r="AQ108" s="389"/>
      <c r="AR108" s="389"/>
      <c r="AS108" s="389"/>
      <c r="AT108" s="5735"/>
      <c r="AU108" s="389"/>
      <c r="AV108" s="389"/>
      <c r="AW108" s="389"/>
      <c r="AX108" s="5735"/>
      <c r="AY108" s="389"/>
      <c r="AZ108" s="389"/>
      <c r="BA108" s="389"/>
      <c r="BB108" s="5735"/>
      <c r="BC108" s="389"/>
      <c r="BD108" s="389"/>
      <c r="BE108" s="389"/>
      <c r="BF108" s="5735"/>
    </row>
    <row r="109" spans="2:59" ht="5.0999999999999996" customHeight="1">
      <c r="B109" s="5739"/>
      <c r="C109" s="1666"/>
      <c r="D109" s="1666"/>
      <c r="E109" s="1666"/>
      <c r="F109" s="5736"/>
      <c r="G109" s="389"/>
      <c r="H109" s="1668"/>
      <c r="I109" s="389"/>
      <c r="J109" s="5736"/>
      <c r="K109" s="389"/>
      <c r="L109" s="1668"/>
      <c r="M109" s="389"/>
      <c r="N109" s="5736"/>
      <c r="O109" s="389"/>
      <c r="P109" s="1668"/>
      <c r="Q109" s="389"/>
      <c r="R109" s="5736"/>
      <c r="S109" s="389"/>
      <c r="T109" s="1668"/>
      <c r="U109" s="389"/>
      <c r="V109" s="5736"/>
      <c r="W109" s="389"/>
      <c r="X109" s="1668"/>
      <c r="Y109" s="389"/>
      <c r="Z109" s="5736"/>
      <c r="AA109" s="389"/>
      <c r="AB109" s="1668"/>
      <c r="AC109" s="389"/>
      <c r="AD109" s="5736"/>
      <c r="AE109" s="389"/>
      <c r="AF109" s="1668"/>
      <c r="AG109" s="389"/>
      <c r="AH109" s="5736"/>
      <c r="AI109" s="389"/>
      <c r="AJ109" s="1668"/>
      <c r="AK109" s="389"/>
      <c r="AL109" s="5736"/>
      <c r="AM109" s="389"/>
      <c r="AN109" s="1668"/>
      <c r="AO109" s="389"/>
      <c r="AP109" s="5736"/>
      <c r="AQ109" s="389"/>
      <c r="AR109" s="1668"/>
      <c r="AS109" s="389"/>
      <c r="AT109" s="5736"/>
      <c r="AU109" s="389"/>
      <c r="AV109" s="1668"/>
      <c r="AW109" s="389"/>
      <c r="AX109" s="5736"/>
      <c r="AY109" s="389"/>
      <c r="AZ109" s="1668"/>
      <c r="BA109" s="389"/>
      <c r="BB109" s="5736"/>
      <c r="BC109" s="389"/>
      <c r="BD109" s="1668"/>
      <c r="BE109" s="389"/>
      <c r="BF109" s="5736"/>
      <c r="BG109" s="482"/>
    </row>
    <row r="110" spans="2:59" ht="9.9499999999999993" customHeight="1">
      <c r="B110" s="5740"/>
      <c r="C110" s="1665"/>
      <c r="D110" s="1665"/>
      <c r="E110" s="1665"/>
      <c r="F110" s="5737"/>
      <c r="G110" s="389"/>
      <c r="H110" s="389"/>
      <c r="I110" s="389"/>
      <c r="J110" s="5737"/>
      <c r="K110" s="389"/>
      <c r="L110" s="389"/>
      <c r="M110" s="389"/>
      <c r="N110" s="5737"/>
      <c r="O110" s="389"/>
      <c r="P110" s="389"/>
      <c r="Q110" s="389"/>
      <c r="R110" s="5737"/>
      <c r="S110" s="389"/>
      <c r="T110" s="389"/>
      <c r="U110" s="389"/>
      <c r="V110" s="5737"/>
      <c r="W110" s="389"/>
      <c r="X110" s="389"/>
      <c r="Y110" s="389"/>
      <c r="Z110" s="5737"/>
      <c r="AA110" s="389"/>
      <c r="AB110" s="389"/>
      <c r="AC110" s="389"/>
      <c r="AD110" s="5737"/>
      <c r="AE110" s="389"/>
      <c r="AF110" s="389"/>
      <c r="AG110" s="389"/>
      <c r="AH110" s="5737"/>
      <c r="AI110" s="389"/>
      <c r="AJ110" s="389"/>
      <c r="AK110" s="389"/>
      <c r="AL110" s="5737"/>
      <c r="AM110" s="389"/>
      <c r="AN110" s="389"/>
      <c r="AO110" s="389"/>
      <c r="AP110" s="5737"/>
      <c r="AQ110" s="389"/>
      <c r="AR110" s="389"/>
      <c r="AS110" s="389"/>
      <c r="AT110" s="5737"/>
      <c r="AU110" s="389"/>
      <c r="AV110" s="389"/>
      <c r="AW110" s="389"/>
      <c r="AX110" s="5737"/>
      <c r="AY110" s="389"/>
      <c r="AZ110" s="389"/>
      <c r="BA110" s="389"/>
      <c r="BB110" s="5737"/>
      <c r="BC110" s="389"/>
      <c r="BD110" s="389"/>
      <c r="BE110" s="389"/>
      <c r="BF110" s="5737"/>
    </row>
    <row r="111" spans="2:59" ht="5.0999999999999996" customHeight="1">
      <c r="B111" s="1669"/>
      <c r="C111" s="1665"/>
      <c r="D111" s="1665"/>
      <c r="E111" s="1665"/>
      <c r="F111" s="389"/>
      <c r="G111" s="389"/>
      <c r="H111" s="389"/>
      <c r="I111" s="389"/>
      <c r="J111" s="389"/>
      <c r="K111" s="389"/>
      <c r="L111" s="389"/>
      <c r="M111" s="389"/>
      <c r="N111" s="389"/>
      <c r="O111" s="389"/>
      <c r="P111" s="389"/>
      <c r="Q111" s="389"/>
      <c r="R111" s="389"/>
      <c r="S111" s="389"/>
      <c r="T111" s="389"/>
      <c r="U111" s="389"/>
      <c r="V111" s="389"/>
      <c r="W111" s="389"/>
      <c r="X111" s="389"/>
      <c r="Y111" s="389"/>
      <c r="Z111" s="389"/>
      <c r="AA111" s="389"/>
      <c r="AB111" s="389"/>
      <c r="AC111" s="389"/>
      <c r="AD111" s="389"/>
      <c r="AE111" s="389"/>
      <c r="AF111" s="389"/>
      <c r="AG111" s="389"/>
      <c r="AH111" s="389"/>
      <c r="AI111" s="389"/>
      <c r="AJ111" s="389"/>
      <c r="AK111" s="389"/>
      <c r="AL111" s="389"/>
      <c r="AM111" s="389"/>
      <c r="AN111" s="389"/>
      <c r="AO111" s="389"/>
      <c r="AP111" s="389"/>
      <c r="AQ111" s="389"/>
      <c r="AR111" s="389"/>
      <c r="AS111" s="389"/>
      <c r="AT111" s="389"/>
      <c r="AU111" s="389"/>
      <c r="AV111" s="389"/>
      <c r="AW111" s="389"/>
      <c r="AX111" s="389"/>
      <c r="AY111" s="389"/>
      <c r="AZ111" s="389"/>
      <c r="BA111" s="389"/>
      <c r="BB111" s="389"/>
      <c r="BC111" s="389"/>
      <c r="BD111" s="389"/>
      <c r="BE111" s="389"/>
      <c r="BF111" s="389"/>
    </row>
    <row r="112" spans="2:59" ht="5.0999999999999996" customHeight="1">
      <c r="B112" s="1670"/>
      <c r="C112" s="1665"/>
      <c r="D112" s="1665"/>
      <c r="E112" s="1665"/>
      <c r="F112" s="410"/>
      <c r="G112" s="389"/>
      <c r="H112" s="389"/>
      <c r="I112" s="389"/>
      <c r="J112" s="410"/>
      <c r="K112" s="389"/>
      <c r="L112" s="389"/>
      <c r="M112" s="389"/>
      <c r="N112" s="410"/>
      <c r="O112" s="389"/>
      <c r="P112" s="389"/>
      <c r="Q112" s="389"/>
      <c r="R112" s="410"/>
      <c r="S112" s="389"/>
      <c r="T112" s="389"/>
      <c r="U112" s="389"/>
      <c r="V112" s="410"/>
      <c r="W112" s="389"/>
      <c r="X112" s="389"/>
      <c r="Y112" s="389"/>
      <c r="Z112" s="410"/>
      <c r="AA112" s="389"/>
      <c r="AB112" s="389"/>
      <c r="AC112" s="389"/>
      <c r="AD112" s="410"/>
      <c r="AE112" s="389"/>
      <c r="AF112" s="389"/>
      <c r="AG112" s="389"/>
      <c r="AH112" s="410"/>
      <c r="AI112" s="389"/>
      <c r="AJ112" s="389"/>
      <c r="AK112" s="389"/>
      <c r="AL112" s="410"/>
      <c r="AM112" s="389"/>
      <c r="AN112" s="389"/>
      <c r="AO112" s="389"/>
      <c r="AP112" s="410"/>
      <c r="AQ112" s="389"/>
      <c r="AR112" s="389"/>
      <c r="AS112" s="389"/>
      <c r="AT112" s="410"/>
      <c r="AU112" s="389"/>
      <c r="AV112" s="389"/>
      <c r="AW112" s="389"/>
      <c r="AX112" s="410"/>
      <c r="AY112" s="389"/>
      <c r="AZ112" s="389"/>
      <c r="BA112" s="389"/>
      <c r="BB112" s="410"/>
      <c r="BC112" s="389"/>
      <c r="BD112" s="389"/>
      <c r="BE112" s="389"/>
      <c r="BF112" s="410"/>
    </row>
    <row r="113" spans="2:59" ht="5.0999999999999996" customHeight="1">
      <c r="B113" s="1670"/>
      <c r="C113" s="1665"/>
      <c r="D113" s="1665"/>
      <c r="E113" s="1665"/>
      <c r="F113" s="410"/>
      <c r="G113" s="389"/>
      <c r="H113" s="389"/>
      <c r="I113" s="389"/>
      <c r="J113" s="410"/>
      <c r="K113" s="389"/>
      <c r="L113" s="389"/>
      <c r="M113" s="389"/>
      <c r="N113" s="410"/>
      <c r="O113" s="389"/>
      <c r="P113" s="389"/>
      <c r="Q113" s="389"/>
      <c r="R113" s="410"/>
      <c r="S113" s="389"/>
      <c r="T113" s="389"/>
      <c r="U113" s="389"/>
      <c r="V113" s="410"/>
      <c r="W113" s="389"/>
      <c r="X113" s="389"/>
      <c r="Y113" s="389"/>
      <c r="Z113" s="410"/>
      <c r="AA113" s="389"/>
      <c r="AB113" s="389"/>
      <c r="AC113" s="389"/>
      <c r="AD113" s="410"/>
      <c r="AE113" s="389"/>
      <c r="AF113" s="389"/>
      <c r="AG113" s="389"/>
      <c r="AH113" s="410"/>
      <c r="AI113" s="389"/>
      <c r="AJ113" s="389"/>
      <c r="AK113" s="389"/>
      <c r="AL113" s="410"/>
      <c r="AM113" s="389"/>
      <c r="AN113" s="389"/>
      <c r="AO113" s="389"/>
      <c r="AP113" s="410"/>
      <c r="AQ113" s="389"/>
      <c r="AR113" s="389"/>
      <c r="AS113" s="389"/>
      <c r="AT113" s="410"/>
      <c r="AU113" s="389"/>
      <c r="AV113" s="389"/>
      <c r="AW113" s="389"/>
      <c r="AX113" s="410"/>
      <c r="AY113" s="389"/>
      <c r="AZ113" s="389"/>
      <c r="BA113" s="389"/>
      <c r="BB113" s="410"/>
      <c r="BC113" s="389"/>
      <c r="BD113" s="389"/>
      <c r="BE113" s="389"/>
      <c r="BF113" s="410"/>
    </row>
    <row r="114" spans="2:59" ht="9.9499999999999993" customHeight="1">
      <c r="B114" s="5738">
        <v>17</v>
      </c>
      <c r="C114" s="1665"/>
      <c r="D114" s="1665"/>
      <c r="E114" s="1665"/>
      <c r="F114" s="5735"/>
      <c r="G114" s="389"/>
      <c r="H114" s="389"/>
      <c r="I114" s="389"/>
      <c r="J114" s="5735"/>
      <c r="K114" s="389"/>
      <c r="L114" s="389"/>
      <c r="M114" s="389"/>
      <c r="N114" s="5735"/>
      <c r="O114" s="389"/>
      <c r="P114" s="389"/>
      <c r="Q114" s="389"/>
      <c r="R114" s="5735"/>
      <c r="S114" s="389"/>
      <c r="T114" s="389"/>
      <c r="U114" s="389"/>
      <c r="V114" s="5735"/>
      <c r="W114" s="389"/>
      <c r="X114" s="389"/>
      <c r="Y114" s="389"/>
      <c r="Z114" s="5735"/>
      <c r="AA114" s="389"/>
      <c r="AB114" s="389"/>
      <c r="AC114" s="389"/>
      <c r="AD114" s="5735"/>
      <c r="AE114" s="389"/>
      <c r="AF114" s="389"/>
      <c r="AG114" s="389"/>
      <c r="AH114" s="5735"/>
      <c r="AI114" s="389"/>
      <c r="AJ114" s="389"/>
      <c r="AK114" s="389"/>
      <c r="AL114" s="5735"/>
      <c r="AM114" s="389"/>
      <c r="AN114" s="389"/>
      <c r="AO114" s="389"/>
      <c r="AP114" s="5735"/>
      <c r="AQ114" s="389"/>
      <c r="AR114" s="389"/>
      <c r="AS114" s="389"/>
      <c r="AT114" s="5735"/>
      <c r="AU114" s="389"/>
      <c r="AV114" s="389"/>
      <c r="AW114" s="389"/>
      <c r="AX114" s="5735"/>
      <c r="AY114" s="389"/>
      <c r="AZ114" s="389"/>
      <c r="BA114" s="389"/>
      <c r="BB114" s="5735"/>
      <c r="BC114" s="389"/>
      <c r="BD114" s="389"/>
      <c r="BE114" s="389"/>
      <c r="BF114" s="5735"/>
    </row>
    <row r="115" spans="2:59" ht="5.0999999999999996" customHeight="1">
      <c r="B115" s="5739"/>
      <c r="C115" s="1666"/>
      <c r="D115" s="1666"/>
      <c r="E115" s="1666"/>
      <c r="F115" s="5736"/>
      <c r="G115" s="389"/>
      <c r="H115" s="1668"/>
      <c r="I115" s="389"/>
      <c r="J115" s="5736"/>
      <c r="K115" s="389"/>
      <c r="L115" s="1668"/>
      <c r="M115" s="389"/>
      <c r="N115" s="5736"/>
      <c r="O115" s="389"/>
      <c r="P115" s="1668"/>
      <c r="Q115" s="389"/>
      <c r="R115" s="5736"/>
      <c r="S115" s="389"/>
      <c r="T115" s="1668"/>
      <c r="U115" s="389"/>
      <c r="V115" s="5736"/>
      <c r="W115" s="389"/>
      <c r="X115" s="1668"/>
      <c r="Y115" s="389"/>
      <c r="Z115" s="5736"/>
      <c r="AA115" s="389"/>
      <c r="AB115" s="1668"/>
      <c r="AC115" s="389"/>
      <c r="AD115" s="5736"/>
      <c r="AE115" s="389"/>
      <c r="AF115" s="1668"/>
      <c r="AG115" s="389"/>
      <c r="AH115" s="5736"/>
      <c r="AI115" s="389"/>
      <c r="AJ115" s="1668"/>
      <c r="AK115" s="389"/>
      <c r="AL115" s="5736"/>
      <c r="AM115" s="389"/>
      <c r="AN115" s="1668"/>
      <c r="AO115" s="389"/>
      <c r="AP115" s="5736"/>
      <c r="AQ115" s="389"/>
      <c r="AR115" s="1668"/>
      <c r="AS115" s="389"/>
      <c r="AT115" s="5736"/>
      <c r="AU115" s="389"/>
      <c r="AV115" s="1668"/>
      <c r="AW115" s="389"/>
      <c r="AX115" s="5736"/>
      <c r="AY115" s="389"/>
      <c r="AZ115" s="1668"/>
      <c r="BA115" s="389"/>
      <c r="BB115" s="5736"/>
      <c r="BC115" s="389"/>
      <c r="BD115" s="1668"/>
      <c r="BE115" s="389"/>
      <c r="BF115" s="5736"/>
      <c r="BG115" s="482"/>
    </row>
    <row r="116" spans="2:59" ht="9.9499999999999993" customHeight="1">
      <c r="B116" s="5740"/>
      <c r="C116" s="1665"/>
      <c r="D116" s="1665"/>
      <c r="E116" s="1665"/>
      <c r="F116" s="5737"/>
      <c r="G116" s="389"/>
      <c r="H116" s="389"/>
      <c r="I116" s="389"/>
      <c r="J116" s="5737"/>
      <c r="K116" s="389"/>
      <c r="L116" s="389"/>
      <c r="M116" s="389"/>
      <c r="N116" s="5737"/>
      <c r="O116" s="389"/>
      <c r="P116" s="389"/>
      <c r="Q116" s="389"/>
      <c r="R116" s="5737"/>
      <c r="S116" s="389"/>
      <c r="T116" s="389"/>
      <c r="U116" s="389"/>
      <c r="V116" s="5737"/>
      <c r="W116" s="389"/>
      <c r="X116" s="389"/>
      <c r="Y116" s="389"/>
      <c r="Z116" s="5737"/>
      <c r="AA116" s="389"/>
      <c r="AB116" s="389"/>
      <c r="AC116" s="389"/>
      <c r="AD116" s="5737"/>
      <c r="AE116" s="389"/>
      <c r="AF116" s="389"/>
      <c r="AG116" s="389"/>
      <c r="AH116" s="5737"/>
      <c r="AI116" s="389"/>
      <c r="AJ116" s="389"/>
      <c r="AK116" s="389"/>
      <c r="AL116" s="5737"/>
      <c r="AM116" s="389"/>
      <c r="AN116" s="389"/>
      <c r="AO116" s="389"/>
      <c r="AP116" s="5737"/>
      <c r="AQ116" s="389"/>
      <c r="AR116" s="389"/>
      <c r="AS116" s="389"/>
      <c r="AT116" s="5737"/>
      <c r="AU116" s="389"/>
      <c r="AV116" s="389"/>
      <c r="AW116" s="389"/>
      <c r="AX116" s="5737"/>
      <c r="AY116" s="389"/>
      <c r="AZ116" s="389"/>
      <c r="BA116" s="389"/>
      <c r="BB116" s="5737"/>
      <c r="BC116" s="389"/>
      <c r="BD116" s="389"/>
      <c r="BE116" s="389"/>
      <c r="BF116" s="5737"/>
    </row>
    <row r="117" spans="2:59" ht="5.0999999999999996" customHeight="1">
      <c r="B117" s="1669"/>
      <c r="C117" s="1665"/>
      <c r="D117" s="1665"/>
      <c r="E117" s="1665"/>
      <c r="F117" s="389"/>
      <c r="G117" s="389"/>
      <c r="H117" s="389"/>
      <c r="I117" s="389"/>
      <c r="J117" s="389"/>
      <c r="K117" s="389"/>
      <c r="L117" s="389"/>
      <c r="M117" s="389"/>
      <c r="N117" s="389"/>
      <c r="O117" s="389"/>
      <c r="P117" s="389"/>
      <c r="Q117" s="389"/>
      <c r="R117" s="389"/>
      <c r="S117" s="389"/>
      <c r="T117" s="389"/>
      <c r="U117" s="389"/>
      <c r="V117" s="389"/>
      <c r="W117" s="389"/>
      <c r="X117" s="389"/>
      <c r="Y117" s="389"/>
      <c r="Z117" s="389"/>
      <c r="AA117" s="389"/>
      <c r="AB117" s="389"/>
      <c r="AC117" s="389"/>
      <c r="AD117" s="389"/>
      <c r="AE117" s="389"/>
      <c r="AF117" s="389"/>
      <c r="AG117" s="389"/>
      <c r="AH117" s="389"/>
      <c r="AI117" s="389"/>
      <c r="AJ117" s="389"/>
      <c r="AK117" s="389"/>
      <c r="AL117" s="389"/>
      <c r="AM117" s="389"/>
      <c r="AN117" s="389"/>
      <c r="AO117" s="389"/>
      <c r="AP117" s="389"/>
      <c r="AQ117" s="389"/>
      <c r="AR117" s="389"/>
      <c r="AS117" s="389"/>
      <c r="AT117" s="389"/>
      <c r="AU117" s="389"/>
      <c r="AV117" s="389"/>
      <c r="AW117" s="389"/>
      <c r="AX117" s="389"/>
      <c r="AY117" s="389"/>
      <c r="AZ117" s="389"/>
      <c r="BA117" s="389"/>
      <c r="BB117" s="389"/>
      <c r="BC117" s="389"/>
      <c r="BD117" s="389"/>
      <c r="BE117" s="389"/>
      <c r="BF117" s="389"/>
    </row>
    <row r="118" spans="2:59" ht="5.0999999999999996" customHeight="1">
      <c r="B118" s="1670"/>
      <c r="C118" s="1665"/>
      <c r="D118" s="1665"/>
      <c r="E118" s="1665"/>
      <c r="F118" s="410"/>
      <c r="G118" s="389"/>
      <c r="H118" s="389"/>
      <c r="I118" s="389"/>
      <c r="J118" s="410"/>
      <c r="K118" s="389"/>
      <c r="L118" s="389"/>
      <c r="M118" s="389"/>
      <c r="N118" s="410"/>
      <c r="O118" s="389"/>
      <c r="P118" s="389"/>
      <c r="Q118" s="389"/>
      <c r="R118" s="410"/>
      <c r="S118" s="389"/>
      <c r="T118" s="389"/>
      <c r="U118" s="389"/>
      <c r="V118" s="410"/>
      <c r="W118" s="389"/>
      <c r="X118" s="389"/>
      <c r="Y118" s="389"/>
      <c r="Z118" s="410"/>
      <c r="AA118" s="389"/>
      <c r="AB118" s="389"/>
      <c r="AC118" s="389"/>
      <c r="AD118" s="410"/>
      <c r="AE118" s="389"/>
      <c r="AF118" s="389"/>
      <c r="AG118" s="389"/>
      <c r="AH118" s="410"/>
      <c r="AI118" s="389"/>
      <c r="AJ118" s="389"/>
      <c r="AK118" s="389"/>
      <c r="AL118" s="410"/>
      <c r="AM118" s="389"/>
      <c r="AN118" s="389"/>
      <c r="AO118" s="389"/>
      <c r="AP118" s="410"/>
      <c r="AQ118" s="389"/>
      <c r="AR118" s="389"/>
      <c r="AS118" s="389"/>
      <c r="AT118" s="410"/>
      <c r="AU118" s="389"/>
      <c r="AV118" s="389"/>
      <c r="AW118" s="389"/>
      <c r="AX118" s="410"/>
      <c r="AY118" s="389"/>
      <c r="AZ118" s="389"/>
      <c r="BA118" s="389"/>
      <c r="BB118" s="410"/>
      <c r="BC118" s="389"/>
      <c r="BD118" s="389"/>
      <c r="BE118" s="389"/>
      <c r="BF118" s="410"/>
    </row>
    <row r="119" spans="2:59" ht="5.0999999999999996" customHeight="1">
      <c r="B119" s="1670"/>
      <c r="C119" s="1665"/>
      <c r="D119" s="1665"/>
      <c r="E119" s="1665"/>
      <c r="F119" s="410"/>
      <c r="G119" s="389"/>
      <c r="H119" s="389"/>
      <c r="I119" s="389"/>
      <c r="J119" s="410"/>
      <c r="K119" s="389"/>
      <c r="L119" s="389"/>
      <c r="M119" s="389"/>
      <c r="N119" s="410"/>
      <c r="O119" s="389"/>
      <c r="P119" s="389"/>
      <c r="Q119" s="389"/>
      <c r="R119" s="410"/>
      <c r="S119" s="389"/>
      <c r="T119" s="389"/>
      <c r="U119" s="389"/>
      <c r="V119" s="410"/>
      <c r="W119" s="389"/>
      <c r="X119" s="389"/>
      <c r="Y119" s="389"/>
      <c r="Z119" s="410"/>
      <c r="AA119" s="389"/>
      <c r="AB119" s="389"/>
      <c r="AC119" s="389"/>
      <c r="AD119" s="410"/>
      <c r="AE119" s="389"/>
      <c r="AF119" s="389"/>
      <c r="AG119" s="389"/>
      <c r="AH119" s="410"/>
      <c r="AI119" s="389"/>
      <c r="AJ119" s="389"/>
      <c r="AK119" s="389"/>
      <c r="AL119" s="410"/>
      <c r="AM119" s="389"/>
      <c r="AN119" s="389"/>
      <c r="AO119" s="389"/>
      <c r="AP119" s="410"/>
      <c r="AQ119" s="389"/>
      <c r="AR119" s="389"/>
      <c r="AS119" s="389"/>
      <c r="AT119" s="410"/>
      <c r="AU119" s="389"/>
      <c r="AV119" s="389"/>
      <c r="AW119" s="389"/>
      <c r="AX119" s="410"/>
      <c r="AY119" s="389"/>
      <c r="AZ119" s="389"/>
      <c r="BA119" s="389"/>
      <c r="BB119" s="410"/>
      <c r="BC119" s="389"/>
      <c r="BD119" s="389"/>
      <c r="BE119" s="389"/>
      <c r="BF119" s="410"/>
    </row>
    <row r="120" spans="2:59" ht="9.9499999999999993" customHeight="1">
      <c r="B120" s="5738">
        <v>18</v>
      </c>
      <c r="C120" s="1665"/>
      <c r="D120" s="1665"/>
      <c r="E120" s="1665"/>
      <c r="F120" s="5735"/>
      <c r="G120" s="389"/>
      <c r="H120" s="389"/>
      <c r="I120" s="389"/>
      <c r="J120" s="5735"/>
      <c r="K120" s="389"/>
      <c r="L120" s="389"/>
      <c r="M120" s="389"/>
      <c r="N120" s="5735"/>
      <c r="O120" s="389"/>
      <c r="P120" s="389"/>
      <c r="Q120" s="389"/>
      <c r="R120" s="5735"/>
      <c r="S120" s="389"/>
      <c r="T120" s="389"/>
      <c r="U120" s="389"/>
      <c r="V120" s="5735"/>
      <c r="W120" s="389"/>
      <c r="X120" s="389"/>
      <c r="Y120" s="389"/>
      <c r="Z120" s="5735"/>
      <c r="AA120" s="389"/>
      <c r="AB120" s="389"/>
      <c r="AC120" s="389"/>
      <c r="AD120" s="5735"/>
      <c r="AE120" s="389"/>
      <c r="AF120" s="389"/>
      <c r="AG120" s="389"/>
      <c r="AH120" s="5735"/>
      <c r="AI120" s="389"/>
      <c r="AJ120" s="389"/>
      <c r="AK120" s="389"/>
      <c r="AL120" s="5735"/>
      <c r="AM120" s="389"/>
      <c r="AN120" s="389"/>
      <c r="AO120" s="389"/>
      <c r="AP120" s="5735"/>
      <c r="AQ120" s="389"/>
      <c r="AR120" s="389"/>
      <c r="AS120" s="389"/>
      <c r="AT120" s="5735"/>
      <c r="AU120" s="389"/>
      <c r="AV120" s="389"/>
      <c r="AW120" s="389"/>
      <c r="AX120" s="5735"/>
      <c r="AY120" s="389"/>
      <c r="AZ120" s="389"/>
      <c r="BA120" s="389"/>
      <c r="BB120" s="5735"/>
      <c r="BC120" s="389"/>
      <c r="BD120" s="389"/>
      <c r="BE120" s="389"/>
      <c r="BF120" s="5735"/>
    </row>
    <row r="121" spans="2:59" ht="5.0999999999999996" customHeight="1">
      <c r="B121" s="5739"/>
      <c r="C121" s="1666"/>
      <c r="D121" s="1666"/>
      <c r="E121" s="1666"/>
      <c r="F121" s="5736"/>
      <c r="G121" s="389"/>
      <c r="H121" s="1668"/>
      <c r="I121" s="389"/>
      <c r="J121" s="5736"/>
      <c r="K121" s="389"/>
      <c r="L121" s="1668"/>
      <c r="M121" s="389"/>
      <c r="N121" s="5736"/>
      <c r="O121" s="389"/>
      <c r="P121" s="1668"/>
      <c r="Q121" s="389"/>
      <c r="R121" s="5736"/>
      <c r="S121" s="389"/>
      <c r="T121" s="1668"/>
      <c r="U121" s="389"/>
      <c r="V121" s="5736"/>
      <c r="W121" s="389"/>
      <c r="X121" s="1668"/>
      <c r="Y121" s="389"/>
      <c r="Z121" s="5736"/>
      <c r="AA121" s="389"/>
      <c r="AB121" s="1668"/>
      <c r="AC121" s="389"/>
      <c r="AD121" s="5736"/>
      <c r="AE121" s="389"/>
      <c r="AF121" s="1668"/>
      <c r="AG121" s="389"/>
      <c r="AH121" s="5736"/>
      <c r="AI121" s="389"/>
      <c r="AJ121" s="1668"/>
      <c r="AK121" s="389"/>
      <c r="AL121" s="5736"/>
      <c r="AM121" s="389"/>
      <c r="AN121" s="1668"/>
      <c r="AO121" s="389"/>
      <c r="AP121" s="5736"/>
      <c r="AQ121" s="389"/>
      <c r="AR121" s="1668"/>
      <c r="AS121" s="389"/>
      <c r="AT121" s="5736"/>
      <c r="AU121" s="389"/>
      <c r="AV121" s="1668"/>
      <c r="AW121" s="389"/>
      <c r="AX121" s="5736"/>
      <c r="AY121" s="389"/>
      <c r="AZ121" s="1668"/>
      <c r="BA121" s="389"/>
      <c r="BB121" s="5736"/>
      <c r="BC121" s="389"/>
      <c r="BD121" s="1668"/>
      <c r="BE121" s="389"/>
      <c r="BF121" s="5736"/>
      <c r="BG121" s="482"/>
    </row>
    <row r="122" spans="2:59" ht="9.9499999999999993" customHeight="1">
      <c r="B122" s="5740"/>
      <c r="C122" s="1665"/>
      <c r="D122" s="1665"/>
      <c r="E122" s="1665"/>
      <c r="F122" s="5737"/>
      <c r="G122" s="389"/>
      <c r="H122" s="389"/>
      <c r="I122" s="389"/>
      <c r="J122" s="5737"/>
      <c r="K122" s="389"/>
      <c r="L122" s="389"/>
      <c r="M122" s="389"/>
      <c r="N122" s="5737"/>
      <c r="O122" s="389"/>
      <c r="P122" s="389"/>
      <c r="Q122" s="389"/>
      <c r="R122" s="5737"/>
      <c r="S122" s="389"/>
      <c r="T122" s="389"/>
      <c r="U122" s="389"/>
      <c r="V122" s="5737"/>
      <c r="W122" s="389"/>
      <c r="X122" s="389"/>
      <c r="Y122" s="389"/>
      <c r="Z122" s="5737"/>
      <c r="AA122" s="389"/>
      <c r="AB122" s="389"/>
      <c r="AC122" s="389"/>
      <c r="AD122" s="5737"/>
      <c r="AE122" s="389"/>
      <c r="AF122" s="389"/>
      <c r="AG122" s="389"/>
      <c r="AH122" s="5737"/>
      <c r="AI122" s="389"/>
      <c r="AJ122" s="389"/>
      <c r="AK122" s="389"/>
      <c r="AL122" s="5737"/>
      <c r="AM122" s="389"/>
      <c r="AN122" s="389"/>
      <c r="AO122" s="389"/>
      <c r="AP122" s="5737"/>
      <c r="AQ122" s="389"/>
      <c r="AR122" s="389"/>
      <c r="AS122" s="389"/>
      <c r="AT122" s="5737"/>
      <c r="AU122" s="389"/>
      <c r="AV122" s="389"/>
      <c r="AW122" s="389"/>
      <c r="AX122" s="5737"/>
      <c r="AY122" s="389"/>
      <c r="AZ122" s="389"/>
      <c r="BA122" s="389"/>
      <c r="BB122" s="5737"/>
      <c r="BC122" s="389"/>
      <c r="BD122" s="389"/>
      <c r="BE122" s="389"/>
      <c r="BF122" s="5737"/>
    </row>
    <row r="123" spans="2:59" ht="5.0999999999999996" customHeight="1">
      <c r="B123" s="1670"/>
      <c r="C123" s="1665"/>
      <c r="D123" s="1665"/>
      <c r="E123" s="1665"/>
      <c r="F123" s="410"/>
      <c r="G123" s="389"/>
      <c r="H123" s="389"/>
      <c r="I123" s="389"/>
      <c r="J123" s="410"/>
      <c r="K123" s="389"/>
      <c r="L123" s="389"/>
      <c r="M123" s="389"/>
      <c r="N123" s="410"/>
      <c r="O123" s="389"/>
      <c r="P123" s="389"/>
      <c r="Q123" s="389"/>
      <c r="R123" s="410"/>
      <c r="S123" s="389"/>
      <c r="T123" s="389"/>
      <c r="U123" s="389"/>
      <c r="V123" s="410"/>
      <c r="W123" s="389"/>
      <c r="X123" s="389"/>
      <c r="Y123" s="389"/>
      <c r="Z123" s="410"/>
      <c r="AA123" s="389"/>
      <c r="AB123" s="389"/>
      <c r="AC123" s="389"/>
      <c r="AD123" s="410"/>
      <c r="AE123" s="389"/>
      <c r="AF123" s="389"/>
      <c r="AG123" s="389"/>
      <c r="AH123" s="410"/>
      <c r="AI123" s="389"/>
      <c r="AJ123" s="389"/>
      <c r="AK123" s="389"/>
      <c r="AL123" s="410"/>
      <c r="AM123" s="389"/>
      <c r="AN123" s="389"/>
      <c r="AO123" s="389"/>
      <c r="AP123" s="410"/>
      <c r="AQ123" s="389"/>
      <c r="AR123" s="389"/>
      <c r="AS123" s="389"/>
      <c r="AT123" s="410"/>
      <c r="AU123" s="389"/>
      <c r="AV123" s="389"/>
      <c r="AW123" s="389"/>
      <c r="AX123" s="410"/>
      <c r="AY123" s="389"/>
      <c r="AZ123" s="389"/>
      <c r="BA123" s="389"/>
      <c r="BB123" s="410"/>
      <c r="BC123" s="389"/>
      <c r="BD123" s="389"/>
      <c r="BE123" s="389"/>
      <c r="BF123" s="410"/>
    </row>
    <row r="124" spans="2:59" ht="5.0999999999999996" customHeight="1">
      <c r="B124" s="1670"/>
      <c r="C124" s="1665"/>
      <c r="D124" s="1665"/>
      <c r="E124" s="1665"/>
      <c r="F124" s="410"/>
      <c r="G124" s="389"/>
      <c r="H124" s="389"/>
      <c r="I124" s="389"/>
      <c r="J124" s="410"/>
      <c r="K124" s="389"/>
      <c r="L124" s="389"/>
      <c r="M124" s="389"/>
      <c r="N124" s="410"/>
      <c r="O124" s="389"/>
      <c r="P124" s="389"/>
      <c r="Q124" s="389"/>
      <c r="R124" s="410"/>
      <c r="S124" s="389"/>
      <c r="T124" s="389"/>
      <c r="U124" s="389"/>
      <c r="V124" s="410"/>
      <c r="W124" s="389"/>
      <c r="X124" s="389"/>
      <c r="Y124" s="389"/>
      <c r="Z124" s="410"/>
      <c r="AA124" s="389"/>
      <c r="AB124" s="389"/>
      <c r="AC124" s="389"/>
      <c r="AD124" s="410"/>
      <c r="AE124" s="389"/>
      <c r="AF124" s="389"/>
      <c r="AG124" s="389"/>
      <c r="AH124" s="410"/>
      <c r="AI124" s="389"/>
      <c r="AJ124" s="389"/>
      <c r="AK124" s="389"/>
      <c r="AL124" s="410"/>
      <c r="AM124" s="389"/>
      <c r="AN124" s="389"/>
      <c r="AO124" s="389"/>
      <c r="AP124" s="410"/>
      <c r="AQ124" s="389"/>
      <c r="AR124" s="389"/>
      <c r="AS124" s="389"/>
      <c r="AT124" s="410"/>
      <c r="AU124" s="389"/>
      <c r="AV124" s="389"/>
      <c r="AW124" s="389"/>
      <c r="AX124" s="410"/>
      <c r="AY124" s="389"/>
      <c r="AZ124" s="389"/>
      <c r="BA124" s="389"/>
      <c r="BB124" s="410"/>
      <c r="BC124" s="389"/>
      <c r="BD124" s="389"/>
      <c r="BE124" s="389"/>
      <c r="BF124" s="410"/>
    </row>
    <row r="125" spans="2:59" s="1665" customFormat="1" ht="9.9499999999999993" customHeight="1">
      <c r="B125" s="5741" t="s">
        <v>2021</v>
      </c>
      <c r="F125" s="5744">
        <f>BB66+1</f>
        <v>38684</v>
      </c>
      <c r="G125" s="5745"/>
      <c r="H125" s="5745"/>
      <c r="I125" s="5745"/>
      <c r="J125" s="5746"/>
      <c r="K125" s="389"/>
      <c r="L125" s="389"/>
      <c r="M125" s="389"/>
      <c r="N125" s="5744">
        <f>F125+1</f>
        <v>38685</v>
      </c>
      <c r="O125" s="5745"/>
      <c r="P125" s="5745"/>
      <c r="Q125" s="5745"/>
      <c r="R125" s="5746"/>
      <c r="S125" s="389"/>
      <c r="T125" s="389"/>
      <c r="U125" s="389"/>
      <c r="V125" s="5744">
        <f>N125+1</f>
        <v>38686</v>
      </c>
      <c r="W125" s="5745"/>
      <c r="X125" s="5745"/>
      <c r="Y125" s="5745"/>
      <c r="Z125" s="5746"/>
      <c r="AA125" s="389"/>
      <c r="AB125" s="389"/>
      <c r="AC125" s="389"/>
      <c r="AD125" s="5744">
        <f>V125+1</f>
        <v>38687</v>
      </c>
      <c r="AE125" s="5745"/>
      <c r="AF125" s="5745"/>
      <c r="AG125" s="5745"/>
      <c r="AH125" s="5746"/>
      <c r="AI125" s="389"/>
      <c r="AJ125" s="389"/>
      <c r="AK125" s="389"/>
      <c r="AL125" s="5744">
        <f>AD125+1</f>
        <v>38688</v>
      </c>
      <c r="AM125" s="5745"/>
      <c r="AN125" s="5745"/>
      <c r="AO125" s="5745"/>
      <c r="AP125" s="5746"/>
      <c r="AQ125" s="389"/>
      <c r="AT125" s="5744">
        <f>AL125+1</f>
        <v>38689</v>
      </c>
      <c r="AU125" s="5745"/>
      <c r="AV125" s="5745"/>
      <c r="AW125" s="5745"/>
      <c r="AX125" s="5746"/>
      <c r="BB125" s="5744">
        <f>AT125+1</f>
        <v>38690</v>
      </c>
      <c r="BC125" s="5745"/>
      <c r="BD125" s="5745"/>
      <c r="BE125" s="5745"/>
      <c r="BF125" s="5746"/>
    </row>
    <row r="126" spans="2:59" s="1665" customFormat="1" ht="4.5" customHeight="1">
      <c r="B126" s="5742"/>
      <c r="C126" s="1666"/>
      <c r="D126" s="1666"/>
      <c r="E126" s="1666"/>
      <c r="F126" s="5747"/>
      <c r="G126" s="5748"/>
      <c r="H126" s="5748"/>
      <c r="I126" s="5748"/>
      <c r="J126" s="5749"/>
      <c r="K126" s="389"/>
      <c r="L126" s="389"/>
      <c r="M126" s="389"/>
      <c r="N126" s="5747"/>
      <c r="O126" s="5748"/>
      <c r="P126" s="5748"/>
      <c r="Q126" s="5748"/>
      <c r="R126" s="5749"/>
      <c r="S126" s="389"/>
      <c r="T126" s="389"/>
      <c r="U126" s="389"/>
      <c r="V126" s="5747"/>
      <c r="W126" s="5748"/>
      <c r="X126" s="5748"/>
      <c r="Y126" s="5748"/>
      <c r="Z126" s="5749"/>
      <c r="AA126" s="389"/>
      <c r="AB126" s="389"/>
      <c r="AC126" s="389"/>
      <c r="AD126" s="5747"/>
      <c r="AE126" s="5748"/>
      <c r="AF126" s="5748"/>
      <c r="AG126" s="5748"/>
      <c r="AH126" s="5749"/>
      <c r="AI126" s="389"/>
      <c r="AJ126" s="389"/>
      <c r="AK126" s="389"/>
      <c r="AL126" s="5747"/>
      <c r="AM126" s="5748"/>
      <c r="AN126" s="5748"/>
      <c r="AO126" s="5748"/>
      <c r="AP126" s="5749"/>
      <c r="AQ126" s="389"/>
      <c r="AR126" s="1666"/>
      <c r="AT126" s="5747"/>
      <c r="AU126" s="5748"/>
      <c r="AV126" s="5748"/>
      <c r="AW126" s="5748"/>
      <c r="AX126" s="5749"/>
      <c r="BB126" s="5747"/>
      <c r="BC126" s="5748"/>
      <c r="BD126" s="5748"/>
      <c r="BE126" s="5748"/>
      <c r="BF126" s="5749"/>
    </row>
    <row r="127" spans="2:59" s="1665" customFormat="1" ht="9.9499999999999993" customHeight="1" thickBot="1">
      <c r="B127" s="5743"/>
      <c r="F127" s="5750"/>
      <c r="G127" s="5751"/>
      <c r="H127" s="5751"/>
      <c r="I127" s="5751"/>
      <c r="J127" s="5752"/>
      <c r="K127" s="389"/>
      <c r="L127" s="389"/>
      <c r="M127" s="389"/>
      <c r="N127" s="5750"/>
      <c r="O127" s="5751"/>
      <c r="P127" s="5751"/>
      <c r="Q127" s="5751"/>
      <c r="R127" s="5752"/>
      <c r="S127" s="389"/>
      <c r="T127" s="389"/>
      <c r="U127" s="389"/>
      <c r="V127" s="5750"/>
      <c r="W127" s="5751"/>
      <c r="X127" s="5751"/>
      <c r="Y127" s="5751"/>
      <c r="Z127" s="5752"/>
      <c r="AA127" s="389"/>
      <c r="AB127" s="389"/>
      <c r="AC127" s="389"/>
      <c r="AD127" s="5750"/>
      <c r="AE127" s="5751"/>
      <c r="AF127" s="5751"/>
      <c r="AG127" s="5751"/>
      <c r="AH127" s="5752"/>
      <c r="AI127" s="389"/>
      <c r="AJ127" s="389"/>
      <c r="AK127" s="389"/>
      <c r="AL127" s="5750"/>
      <c r="AM127" s="5751"/>
      <c r="AN127" s="5751"/>
      <c r="AO127" s="5751"/>
      <c r="AP127" s="5752"/>
      <c r="AQ127" s="389"/>
      <c r="AT127" s="5750"/>
      <c r="AU127" s="5751"/>
      <c r="AV127" s="5751"/>
      <c r="AW127" s="5751"/>
      <c r="AX127" s="5752"/>
      <c r="BB127" s="5750"/>
      <c r="BC127" s="5751"/>
      <c r="BD127" s="5751"/>
      <c r="BE127" s="5751"/>
      <c r="BF127" s="5752"/>
    </row>
    <row r="128" spans="2:59" ht="5.0999999999999996" customHeight="1">
      <c r="B128" s="1669"/>
      <c r="C128" s="1665"/>
      <c r="D128" s="1665"/>
      <c r="E128" s="1665"/>
      <c r="F128" s="389"/>
      <c r="G128" s="389"/>
      <c r="H128" s="389"/>
      <c r="I128" s="389"/>
      <c r="J128" s="389"/>
      <c r="K128" s="389"/>
      <c r="L128" s="389"/>
      <c r="M128" s="389"/>
      <c r="N128" s="389"/>
      <c r="O128" s="389"/>
      <c r="P128" s="389"/>
      <c r="Q128" s="389"/>
      <c r="R128" s="389"/>
      <c r="S128" s="389"/>
      <c r="T128" s="389"/>
      <c r="U128" s="389"/>
      <c r="V128" s="389"/>
      <c r="W128" s="389"/>
      <c r="X128" s="389"/>
      <c r="Y128" s="389"/>
      <c r="Z128" s="389"/>
      <c r="AA128" s="389"/>
      <c r="AB128" s="389"/>
      <c r="AC128" s="389"/>
      <c r="AD128" s="389"/>
      <c r="AE128" s="389"/>
      <c r="AF128" s="389"/>
      <c r="AG128" s="389"/>
      <c r="AH128" s="389"/>
      <c r="AI128" s="389"/>
      <c r="AJ128" s="389"/>
      <c r="AK128" s="389"/>
      <c r="AL128" s="389"/>
      <c r="AM128" s="389"/>
      <c r="AN128" s="389"/>
      <c r="AO128" s="389"/>
      <c r="AP128" s="389"/>
      <c r="AQ128" s="389"/>
      <c r="AR128" s="389"/>
      <c r="AS128" s="389"/>
      <c r="AT128" s="389"/>
      <c r="AU128" s="389"/>
      <c r="AV128" s="389"/>
      <c r="AW128" s="389"/>
      <c r="AX128" s="389"/>
      <c r="AY128" s="389"/>
      <c r="AZ128" s="389"/>
      <c r="BA128" s="389"/>
      <c r="BB128" s="389"/>
      <c r="BC128" s="389"/>
      <c r="BD128" s="389"/>
      <c r="BE128" s="389"/>
      <c r="BF128" s="389"/>
    </row>
    <row r="129" spans="2:59" ht="5.0999999999999996" customHeight="1">
      <c r="B129" s="1670"/>
      <c r="C129" s="1665"/>
      <c r="D129" s="1665"/>
      <c r="E129" s="1665"/>
      <c r="F129" s="410"/>
      <c r="G129" s="389"/>
      <c r="H129" s="389"/>
      <c r="I129" s="389"/>
      <c r="J129" s="410"/>
      <c r="K129" s="389"/>
      <c r="L129" s="389"/>
      <c r="M129" s="389"/>
      <c r="N129" s="410"/>
      <c r="O129" s="389"/>
      <c r="P129" s="389"/>
      <c r="Q129" s="389"/>
      <c r="R129" s="410"/>
      <c r="S129" s="389"/>
      <c r="T129" s="389"/>
      <c r="U129" s="389"/>
      <c r="V129" s="410"/>
      <c r="W129" s="389"/>
      <c r="X129" s="389"/>
      <c r="Y129" s="389"/>
      <c r="Z129" s="410"/>
      <c r="AA129" s="389"/>
      <c r="AB129" s="389"/>
      <c r="AC129" s="389"/>
      <c r="AD129" s="410"/>
      <c r="AE129" s="389"/>
      <c r="AF129" s="389"/>
      <c r="AG129" s="389"/>
      <c r="AH129" s="410"/>
      <c r="AI129" s="389"/>
      <c r="AJ129" s="389"/>
      <c r="AK129" s="389"/>
      <c r="AL129" s="410"/>
      <c r="AM129" s="389"/>
      <c r="AN129" s="389"/>
      <c r="AO129" s="389"/>
      <c r="AP129" s="410"/>
      <c r="AQ129" s="389"/>
      <c r="AR129" s="389"/>
      <c r="AS129" s="389"/>
      <c r="AT129" s="410"/>
      <c r="AU129" s="389"/>
      <c r="AV129" s="389"/>
      <c r="AW129" s="389"/>
      <c r="AX129" s="410"/>
      <c r="AY129" s="389"/>
      <c r="AZ129" s="389"/>
      <c r="BA129" s="389"/>
      <c r="BB129" s="410"/>
      <c r="BC129" s="389"/>
      <c r="BD129" s="389"/>
      <c r="BE129" s="389"/>
      <c r="BF129" s="410"/>
    </row>
    <row r="130" spans="2:59" ht="5.0999999999999996" customHeight="1">
      <c r="B130" s="1670"/>
      <c r="C130" s="1665"/>
      <c r="D130" s="1665"/>
      <c r="E130" s="1665"/>
      <c r="F130" s="410"/>
      <c r="G130" s="389"/>
      <c r="H130" s="389"/>
      <c r="I130" s="389"/>
      <c r="J130" s="410"/>
      <c r="K130" s="389"/>
      <c r="L130" s="389"/>
      <c r="M130" s="389"/>
      <c r="N130" s="410"/>
      <c r="O130" s="389"/>
      <c r="P130" s="389"/>
      <c r="Q130" s="389"/>
      <c r="R130" s="410"/>
      <c r="S130" s="389"/>
      <c r="T130" s="389"/>
      <c r="U130" s="389"/>
      <c r="V130" s="410"/>
      <c r="W130" s="389"/>
      <c r="X130" s="389"/>
      <c r="Y130" s="389"/>
      <c r="Z130" s="410"/>
      <c r="AA130" s="389"/>
      <c r="AB130" s="389"/>
      <c r="AC130" s="389"/>
      <c r="AD130" s="410"/>
      <c r="AE130" s="389"/>
      <c r="AF130" s="389"/>
      <c r="AG130" s="389"/>
      <c r="AH130" s="410"/>
      <c r="AI130" s="389"/>
      <c r="AJ130" s="389"/>
      <c r="AK130" s="389"/>
      <c r="AL130" s="410"/>
      <c r="AM130" s="389"/>
      <c r="AN130" s="389"/>
      <c r="AO130" s="389"/>
      <c r="AP130" s="410"/>
      <c r="AQ130" s="389"/>
      <c r="AR130" s="389"/>
      <c r="AS130" s="389"/>
      <c r="AT130" s="410"/>
      <c r="AU130" s="389"/>
      <c r="AV130" s="389"/>
      <c r="AW130" s="389"/>
      <c r="AX130" s="410"/>
      <c r="AY130" s="389"/>
      <c r="AZ130" s="389"/>
      <c r="BA130" s="389"/>
      <c r="BB130" s="410"/>
      <c r="BC130" s="389"/>
      <c r="BD130" s="389"/>
      <c r="BE130" s="389"/>
      <c r="BF130" s="410"/>
    </row>
    <row r="131" spans="2:59" ht="9.9499999999999993" customHeight="1">
      <c r="B131" s="5738">
        <v>19</v>
      </c>
      <c r="C131" s="1665"/>
      <c r="D131" s="1665"/>
      <c r="E131" s="1665"/>
      <c r="F131" s="5735"/>
      <c r="G131" s="389"/>
      <c r="H131" s="389"/>
      <c r="I131" s="389"/>
      <c r="J131" s="5735"/>
      <c r="K131" s="389"/>
      <c r="L131" s="389"/>
      <c r="M131" s="389"/>
      <c r="N131" s="5735"/>
      <c r="O131" s="389"/>
      <c r="P131" s="389"/>
      <c r="Q131" s="389"/>
      <c r="R131" s="5735"/>
      <c r="S131" s="389"/>
      <c r="T131" s="389"/>
      <c r="U131" s="389"/>
      <c r="V131" s="5735"/>
      <c r="W131" s="389"/>
      <c r="X131" s="389"/>
      <c r="Y131" s="389"/>
      <c r="Z131" s="5735"/>
      <c r="AA131" s="389"/>
      <c r="AB131" s="389"/>
      <c r="AC131" s="389"/>
      <c r="AD131" s="5735"/>
      <c r="AE131" s="389"/>
      <c r="AF131" s="389"/>
      <c r="AG131" s="389"/>
      <c r="AH131" s="5735"/>
      <c r="AI131" s="389"/>
      <c r="AJ131" s="389"/>
      <c r="AK131" s="389"/>
      <c r="AL131" s="5735"/>
      <c r="AM131" s="389"/>
      <c r="AN131" s="389"/>
      <c r="AO131" s="389"/>
      <c r="AP131" s="5735"/>
      <c r="AQ131" s="389"/>
      <c r="AR131" s="389"/>
      <c r="AS131" s="389"/>
      <c r="AT131" s="5735"/>
      <c r="AU131" s="389"/>
      <c r="AV131" s="389"/>
      <c r="AW131" s="389"/>
      <c r="AX131" s="5735"/>
      <c r="AY131" s="389"/>
      <c r="AZ131" s="389"/>
      <c r="BA131" s="389"/>
      <c r="BB131" s="5735"/>
      <c r="BC131" s="389"/>
      <c r="BD131" s="389"/>
      <c r="BE131" s="389"/>
      <c r="BF131" s="5735"/>
    </row>
    <row r="132" spans="2:59" ht="5.0999999999999996" customHeight="1">
      <c r="B132" s="5739"/>
      <c r="C132" s="1666"/>
      <c r="D132" s="1666"/>
      <c r="E132" s="1666"/>
      <c r="F132" s="5736"/>
      <c r="G132" s="389"/>
      <c r="H132" s="1668"/>
      <c r="I132" s="389"/>
      <c r="J132" s="5736"/>
      <c r="K132" s="389"/>
      <c r="L132" s="1668"/>
      <c r="M132" s="389"/>
      <c r="N132" s="5736"/>
      <c r="O132" s="389"/>
      <c r="P132" s="1668"/>
      <c r="Q132" s="389"/>
      <c r="R132" s="5736"/>
      <c r="S132" s="389"/>
      <c r="T132" s="1668"/>
      <c r="U132" s="389"/>
      <c r="V132" s="5736"/>
      <c r="W132" s="389"/>
      <c r="X132" s="1668"/>
      <c r="Y132" s="389"/>
      <c r="Z132" s="5736"/>
      <c r="AA132" s="389"/>
      <c r="AB132" s="1668"/>
      <c r="AC132" s="389"/>
      <c r="AD132" s="5736"/>
      <c r="AE132" s="389"/>
      <c r="AF132" s="1668"/>
      <c r="AG132" s="389"/>
      <c r="AH132" s="5736"/>
      <c r="AI132" s="389"/>
      <c r="AJ132" s="1668"/>
      <c r="AK132" s="389"/>
      <c r="AL132" s="5736"/>
      <c r="AM132" s="389"/>
      <c r="AN132" s="1668"/>
      <c r="AO132" s="389"/>
      <c r="AP132" s="5736"/>
      <c r="AQ132" s="389"/>
      <c r="AR132" s="1668"/>
      <c r="AS132" s="389"/>
      <c r="AT132" s="5736"/>
      <c r="AU132" s="389"/>
      <c r="AV132" s="1668"/>
      <c r="AW132" s="389"/>
      <c r="AX132" s="5736"/>
      <c r="AY132" s="389"/>
      <c r="AZ132" s="1668"/>
      <c r="BA132" s="389"/>
      <c r="BB132" s="5736"/>
      <c r="BC132" s="389"/>
      <c r="BD132" s="1668"/>
      <c r="BE132" s="389"/>
      <c r="BF132" s="5736"/>
      <c r="BG132" s="482"/>
    </row>
    <row r="133" spans="2:59" ht="9.9499999999999993" customHeight="1">
      <c r="B133" s="5740"/>
      <c r="C133" s="1665"/>
      <c r="D133" s="1665"/>
      <c r="E133" s="1665"/>
      <c r="F133" s="5737"/>
      <c r="G133" s="389"/>
      <c r="H133" s="389"/>
      <c r="I133" s="389"/>
      <c r="J133" s="5737"/>
      <c r="K133" s="389"/>
      <c r="L133" s="389"/>
      <c r="M133" s="389"/>
      <c r="N133" s="5737"/>
      <c r="O133" s="389"/>
      <c r="P133" s="389"/>
      <c r="Q133" s="389"/>
      <c r="R133" s="5737"/>
      <c r="S133" s="389"/>
      <c r="T133" s="389"/>
      <c r="U133" s="389"/>
      <c r="V133" s="5737"/>
      <c r="W133" s="389"/>
      <c r="X133" s="389"/>
      <c r="Y133" s="389"/>
      <c r="Z133" s="5737"/>
      <c r="AA133" s="389"/>
      <c r="AB133" s="389"/>
      <c r="AC133" s="389"/>
      <c r="AD133" s="5737"/>
      <c r="AE133" s="389"/>
      <c r="AF133" s="389"/>
      <c r="AG133" s="389"/>
      <c r="AH133" s="5737"/>
      <c r="AI133" s="389"/>
      <c r="AJ133" s="389"/>
      <c r="AK133" s="389"/>
      <c r="AL133" s="5737"/>
      <c r="AM133" s="389"/>
      <c r="AN133" s="389"/>
      <c r="AO133" s="389"/>
      <c r="AP133" s="5737"/>
      <c r="AQ133" s="389"/>
      <c r="AR133" s="389"/>
      <c r="AS133" s="389"/>
      <c r="AT133" s="5737"/>
      <c r="AU133" s="389"/>
      <c r="AV133" s="389"/>
      <c r="AW133" s="389"/>
      <c r="AX133" s="5737"/>
      <c r="AY133" s="389"/>
      <c r="AZ133" s="389"/>
      <c r="BA133" s="389"/>
      <c r="BB133" s="5737"/>
      <c r="BC133" s="389"/>
      <c r="BD133" s="389"/>
      <c r="BE133" s="389"/>
      <c r="BF133" s="5737"/>
    </row>
    <row r="134" spans="2:59" ht="5.0999999999999996" customHeight="1">
      <c r="B134" s="1669"/>
      <c r="C134" s="1665"/>
      <c r="D134" s="1665"/>
      <c r="E134" s="1665"/>
      <c r="F134" s="389"/>
      <c r="G134" s="389"/>
      <c r="H134" s="389"/>
      <c r="I134" s="389"/>
      <c r="J134" s="389"/>
      <c r="K134" s="389"/>
      <c r="L134" s="389"/>
      <c r="M134" s="389"/>
      <c r="N134" s="389"/>
      <c r="O134" s="389"/>
      <c r="P134" s="389"/>
      <c r="Q134" s="389"/>
      <c r="R134" s="389"/>
      <c r="S134" s="389"/>
      <c r="T134" s="389"/>
      <c r="U134" s="389"/>
      <c r="V134" s="389"/>
      <c r="W134" s="389"/>
      <c r="X134" s="389"/>
      <c r="Y134" s="389"/>
      <c r="Z134" s="389"/>
      <c r="AA134" s="389"/>
      <c r="AB134" s="389"/>
      <c r="AC134" s="389"/>
      <c r="AD134" s="389"/>
      <c r="AE134" s="389"/>
      <c r="AF134" s="389"/>
      <c r="AG134" s="389"/>
      <c r="AH134" s="389"/>
      <c r="AI134" s="389"/>
      <c r="AJ134" s="389"/>
      <c r="AK134" s="389"/>
      <c r="AL134" s="389"/>
      <c r="AM134" s="389"/>
      <c r="AN134" s="389"/>
      <c r="AO134" s="389"/>
      <c r="AP134" s="389"/>
      <c r="AQ134" s="389"/>
      <c r="AR134" s="389"/>
      <c r="AS134" s="389"/>
      <c r="AT134" s="389"/>
      <c r="AU134" s="389"/>
      <c r="AV134" s="389"/>
      <c r="AW134" s="389"/>
      <c r="AX134" s="389"/>
      <c r="AY134" s="389"/>
      <c r="AZ134" s="389"/>
      <c r="BA134" s="389"/>
      <c r="BB134" s="389"/>
      <c r="BC134" s="389"/>
      <c r="BD134" s="389"/>
      <c r="BE134" s="389"/>
      <c r="BF134" s="389"/>
    </row>
    <row r="135" spans="2:59" ht="5.0999999999999996" customHeight="1">
      <c r="B135" s="1670"/>
      <c r="C135" s="1665"/>
      <c r="D135" s="1665"/>
      <c r="E135" s="1665"/>
      <c r="F135" s="410"/>
      <c r="G135" s="389"/>
      <c r="H135" s="389"/>
      <c r="I135" s="389"/>
      <c r="J135" s="410"/>
      <c r="K135" s="389"/>
      <c r="L135" s="389"/>
      <c r="M135" s="389"/>
      <c r="N135" s="410"/>
      <c r="O135" s="389"/>
      <c r="P135" s="389"/>
      <c r="Q135" s="389"/>
      <c r="R135" s="410"/>
      <c r="S135" s="389"/>
      <c r="T135" s="389"/>
      <c r="U135" s="389"/>
      <c r="V135" s="410"/>
      <c r="W135" s="389"/>
      <c r="X135" s="389"/>
      <c r="Y135" s="389"/>
      <c r="Z135" s="410"/>
      <c r="AA135" s="389"/>
      <c r="AB135" s="389"/>
      <c r="AC135" s="389"/>
      <c r="AD135" s="410"/>
      <c r="AE135" s="389"/>
      <c r="AF135" s="389"/>
      <c r="AG135" s="389"/>
      <c r="AH135" s="410"/>
      <c r="AI135" s="389"/>
      <c r="AJ135" s="389"/>
      <c r="AK135" s="389"/>
      <c r="AL135" s="410"/>
      <c r="AM135" s="389"/>
      <c r="AN135" s="389"/>
      <c r="AO135" s="389"/>
      <c r="AP135" s="410"/>
      <c r="AQ135" s="389"/>
      <c r="AR135" s="389"/>
      <c r="AS135" s="389"/>
      <c r="AT135" s="410"/>
      <c r="AU135" s="389"/>
      <c r="AV135" s="389"/>
      <c r="AW135" s="389"/>
      <c r="AX135" s="410"/>
      <c r="AY135" s="389"/>
      <c r="AZ135" s="389"/>
      <c r="BA135" s="389"/>
      <c r="BB135" s="410"/>
      <c r="BC135" s="389"/>
      <c r="BD135" s="389"/>
      <c r="BE135" s="389"/>
      <c r="BF135" s="410"/>
    </row>
    <row r="136" spans="2:59" ht="5.0999999999999996" customHeight="1">
      <c r="B136" s="1670"/>
      <c r="C136" s="1665"/>
      <c r="D136" s="1665"/>
      <c r="E136" s="1665"/>
      <c r="F136" s="410"/>
      <c r="G136" s="389"/>
      <c r="H136" s="389"/>
      <c r="I136" s="389"/>
      <c r="J136" s="410"/>
      <c r="K136" s="389"/>
      <c r="L136" s="389"/>
      <c r="M136" s="389"/>
      <c r="N136" s="410"/>
      <c r="O136" s="389"/>
      <c r="P136" s="389"/>
      <c r="Q136" s="389"/>
      <c r="R136" s="410"/>
      <c r="S136" s="389"/>
      <c r="T136" s="389"/>
      <c r="U136" s="389"/>
      <c r="V136" s="410"/>
      <c r="W136" s="389"/>
      <c r="X136" s="389"/>
      <c r="Y136" s="389"/>
      <c r="Z136" s="410"/>
      <c r="AA136" s="389"/>
      <c r="AB136" s="389"/>
      <c r="AC136" s="389"/>
      <c r="AD136" s="410"/>
      <c r="AE136" s="389"/>
      <c r="AF136" s="389"/>
      <c r="AG136" s="389"/>
      <c r="AH136" s="410"/>
      <c r="AI136" s="389"/>
      <c r="AJ136" s="389"/>
      <c r="AK136" s="389"/>
      <c r="AL136" s="410"/>
      <c r="AM136" s="389"/>
      <c r="AN136" s="389"/>
      <c r="AO136" s="389"/>
      <c r="AP136" s="410"/>
      <c r="AQ136" s="389"/>
      <c r="AR136" s="389"/>
      <c r="AS136" s="389"/>
      <c r="AT136" s="410"/>
      <c r="AU136" s="389"/>
      <c r="AV136" s="389"/>
      <c r="AW136" s="389"/>
      <c r="AX136" s="410"/>
      <c r="AY136" s="389"/>
      <c r="AZ136" s="389"/>
      <c r="BA136" s="389"/>
      <c r="BB136" s="410"/>
      <c r="BC136" s="389"/>
      <c r="BD136" s="389"/>
      <c r="BE136" s="389"/>
      <c r="BF136" s="410"/>
    </row>
    <row r="137" spans="2:59" ht="9.9499999999999993" customHeight="1">
      <c r="B137" s="5738">
        <v>20</v>
      </c>
      <c r="C137" s="1665"/>
      <c r="D137" s="1665"/>
      <c r="E137" s="1665"/>
      <c r="F137" s="5735"/>
      <c r="G137" s="389"/>
      <c r="H137" s="389"/>
      <c r="I137" s="389"/>
      <c r="J137" s="5735"/>
      <c r="K137" s="389"/>
      <c r="L137" s="389"/>
      <c r="M137" s="389"/>
      <c r="N137" s="5735"/>
      <c r="O137" s="389"/>
      <c r="P137" s="389"/>
      <c r="Q137" s="389"/>
      <c r="R137" s="5735"/>
      <c r="S137" s="389"/>
      <c r="T137" s="389"/>
      <c r="U137" s="389"/>
      <c r="V137" s="5735"/>
      <c r="W137" s="389"/>
      <c r="X137" s="389"/>
      <c r="Y137" s="389"/>
      <c r="Z137" s="5735"/>
      <c r="AA137" s="389"/>
      <c r="AB137" s="389"/>
      <c r="AC137" s="389"/>
      <c r="AD137" s="5735"/>
      <c r="AE137" s="389"/>
      <c r="AF137" s="389"/>
      <c r="AG137" s="389"/>
      <c r="AH137" s="5735"/>
      <c r="AI137" s="389"/>
      <c r="AJ137" s="389"/>
      <c r="AK137" s="389"/>
      <c r="AL137" s="5735"/>
      <c r="AM137" s="389"/>
      <c r="AN137" s="389"/>
      <c r="AO137" s="389"/>
      <c r="AP137" s="5735"/>
      <c r="AQ137" s="389"/>
      <c r="AR137" s="389"/>
      <c r="AS137" s="389"/>
      <c r="AT137" s="5735"/>
      <c r="AU137" s="389"/>
      <c r="AV137" s="389"/>
      <c r="AW137" s="389"/>
      <c r="AX137" s="5735"/>
      <c r="AY137" s="389"/>
      <c r="AZ137" s="389"/>
      <c r="BA137" s="389"/>
      <c r="BB137" s="5735"/>
      <c r="BC137" s="389"/>
      <c r="BD137" s="389"/>
      <c r="BE137" s="389"/>
      <c r="BF137" s="5735"/>
    </row>
    <row r="138" spans="2:59" ht="5.0999999999999996" customHeight="1">
      <c r="B138" s="5739"/>
      <c r="C138" s="1666"/>
      <c r="D138" s="1666"/>
      <c r="E138" s="1666"/>
      <c r="F138" s="5736"/>
      <c r="G138" s="389"/>
      <c r="H138" s="1668"/>
      <c r="I138" s="389"/>
      <c r="J138" s="5736"/>
      <c r="K138" s="389"/>
      <c r="L138" s="1668"/>
      <c r="M138" s="389"/>
      <c r="N138" s="5736"/>
      <c r="O138" s="389"/>
      <c r="P138" s="1668"/>
      <c r="Q138" s="389"/>
      <c r="R138" s="5736"/>
      <c r="S138" s="389"/>
      <c r="T138" s="1668"/>
      <c r="U138" s="389"/>
      <c r="V138" s="5736"/>
      <c r="W138" s="389"/>
      <c r="X138" s="1668"/>
      <c r="Y138" s="389"/>
      <c r="Z138" s="5736"/>
      <c r="AA138" s="389"/>
      <c r="AB138" s="1668"/>
      <c r="AC138" s="389"/>
      <c r="AD138" s="5736"/>
      <c r="AE138" s="389"/>
      <c r="AF138" s="1668"/>
      <c r="AG138" s="389"/>
      <c r="AH138" s="5736"/>
      <c r="AI138" s="389"/>
      <c r="AJ138" s="1668"/>
      <c r="AK138" s="389"/>
      <c r="AL138" s="5736"/>
      <c r="AM138" s="389"/>
      <c r="AN138" s="1668"/>
      <c r="AO138" s="389"/>
      <c r="AP138" s="5736"/>
      <c r="AQ138" s="389"/>
      <c r="AR138" s="1668"/>
      <c r="AS138" s="389"/>
      <c r="AT138" s="5736"/>
      <c r="AU138" s="389"/>
      <c r="AV138" s="1668"/>
      <c r="AW138" s="389"/>
      <c r="AX138" s="5736"/>
      <c r="AY138" s="389"/>
      <c r="AZ138" s="1668"/>
      <c r="BA138" s="389"/>
      <c r="BB138" s="5736"/>
      <c r="BC138" s="389"/>
      <c r="BD138" s="1668"/>
      <c r="BE138" s="389"/>
      <c r="BF138" s="5736"/>
      <c r="BG138" s="482"/>
    </row>
    <row r="139" spans="2:59" ht="9.9499999999999993" customHeight="1">
      <c r="B139" s="5740"/>
      <c r="C139" s="1665"/>
      <c r="D139" s="1665"/>
      <c r="E139" s="1665"/>
      <c r="F139" s="5737"/>
      <c r="G139" s="389"/>
      <c r="H139" s="389"/>
      <c r="I139" s="389"/>
      <c r="J139" s="5737"/>
      <c r="K139" s="389"/>
      <c r="L139" s="389"/>
      <c r="M139" s="389"/>
      <c r="N139" s="5737"/>
      <c r="O139" s="389"/>
      <c r="P139" s="389"/>
      <c r="Q139" s="389"/>
      <c r="R139" s="5737"/>
      <c r="S139" s="389"/>
      <c r="T139" s="389"/>
      <c r="U139" s="389"/>
      <c r="V139" s="5737"/>
      <c r="W139" s="389"/>
      <c r="X139" s="389"/>
      <c r="Y139" s="389"/>
      <c r="Z139" s="5737"/>
      <c r="AA139" s="389"/>
      <c r="AB139" s="389"/>
      <c r="AC139" s="389"/>
      <c r="AD139" s="5737"/>
      <c r="AE139" s="389"/>
      <c r="AF139" s="389"/>
      <c r="AG139" s="389"/>
      <c r="AH139" s="5737"/>
      <c r="AI139" s="389"/>
      <c r="AJ139" s="389"/>
      <c r="AK139" s="389"/>
      <c r="AL139" s="5737"/>
      <c r="AM139" s="389"/>
      <c r="AN139" s="389"/>
      <c r="AO139" s="389"/>
      <c r="AP139" s="5737"/>
      <c r="AQ139" s="389"/>
      <c r="AR139" s="389"/>
      <c r="AS139" s="389"/>
      <c r="AT139" s="5737"/>
      <c r="AU139" s="389"/>
      <c r="AV139" s="389"/>
      <c r="AW139" s="389"/>
      <c r="AX139" s="5737"/>
      <c r="AY139" s="389"/>
      <c r="AZ139" s="389"/>
      <c r="BA139" s="389"/>
      <c r="BB139" s="5737"/>
      <c r="BC139" s="389"/>
      <c r="BD139" s="389"/>
      <c r="BE139" s="389"/>
      <c r="BF139" s="5737"/>
    </row>
    <row r="140" spans="2:59" ht="5.0999999999999996" customHeight="1">
      <c r="B140" s="1669"/>
      <c r="C140" s="1665"/>
      <c r="D140" s="1665"/>
      <c r="E140" s="1665"/>
      <c r="F140" s="389"/>
      <c r="G140" s="389"/>
      <c r="H140" s="389"/>
      <c r="I140" s="389"/>
      <c r="J140" s="389"/>
      <c r="K140" s="389"/>
      <c r="L140" s="389"/>
      <c r="M140" s="389"/>
      <c r="N140" s="389"/>
      <c r="O140" s="389"/>
      <c r="P140" s="389"/>
      <c r="Q140" s="389"/>
      <c r="R140" s="389"/>
      <c r="S140" s="389"/>
      <c r="T140" s="389"/>
      <c r="U140" s="389"/>
      <c r="V140" s="389"/>
      <c r="W140" s="389"/>
      <c r="X140" s="389"/>
      <c r="Y140" s="389"/>
      <c r="Z140" s="389"/>
      <c r="AA140" s="389"/>
      <c r="AB140" s="389"/>
      <c r="AC140" s="389"/>
      <c r="AD140" s="389"/>
      <c r="AE140" s="389"/>
      <c r="AF140" s="389"/>
      <c r="AG140" s="389"/>
      <c r="AH140" s="389"/>
      <c r="AI140" s="389"/>
      <c r="AJ140" s="389"/>
      <c r="AK140" s="389"/>
      <c r="AL140" s="389"/>
      <c r="AM140" s="389"/>
      <c r="AN140" s="389"/>
      <c r="AO140" s="389"/>
      <c r="AP140" s="389"/>
      <c r="AQ140" s="389"/>
      <c r="AR140" s="389"/>
      <c r="AS140" s="389"/>
      <c r="AT140" s="389"/>
      <c r="AU140" s="389"/>
      <c r="AV140" s="389"/>
      <c r="AW140" s="389"/>
      <c r="AX140" s="389"/>
      <c r="AY140" s="389"/>
      <c r="AZ140" s="389"/>
      <c r="BA140" s="389"/>
      <c r="BB140" s="389"/>
      <c r="BC140" s="389"/>
      <c r="BD140" s="389"/>
      <c r="BE140" s="389"/>
      <c r="BF140" s="389"/>
    </row>
    <row r="141" spans="2:59" ht="5.0999999999999996" customHeight="1">
      <c r="B141" s="1670"/>
      <c r="C141" s="1665"/>
      <c r="D141" s="1665"/>
      <c r="E141" s="1665"/>
      <c r="F141" s="410"/>
      <c r="G141" s="389"/>
      <c r="H141" s="389"/>
      <c r="I141" s="389"/>
      <c r="J141" s="410"/>
      <c r="K141" s="389"/>
      <c r="L141" s="389"/>
      <c r="M141" s="389"/>
      <c r="N141" s="410"/>
      <c r="O141" s="389"/>
      <c r="P141" s="389"/>
      <c r="Q141" s="389"/>
      <c r="R141" s="410"/>
      <c r="S141" s="389"/>
      <c r="T141" s="389"/>
      <c r="U141" s="389"/>
      <c r="V141" s="410"/>
      <c r="W141" s="389"/>
      <c r="X141" s="389"/>
      <c r="Y141" s="389"/>
      <c r="Z141" s="410"/>
      <c r="AA141" s="389"/>
      <c r="AB141" s="389"/>
      <c r="AC141" s="389"/>
      <c r="AD141" s="410"/>
      <c r="AE141" s="389"/>
      <c r="AF141" s="389"/>
      <c r="AG141" s="389"/>
      <c r="AH141" s="410"/>
      <c r="AI141" s="389"/>
      <c r="AJ141" s="389"/>
      <c r="AK141" s="389"/>
      <c r="AL141" s="410"/>
      <c r="AM141" s="389"/>
      <c r="AN141" s="389"/>
      <c r="AO141" s="389"/>
      <c r="AP141" s="410"/>
      <c r="AQ141" s="389"/>
      <c r="AR141" s="389"/>
      <c r="AS141" s="389"/>
      <c r="AT141" s="410"/>
      <c r="AU141" s="389"/>
      <c r="AV141" s="389"/>
      <c r="AW141" s="389"/>
      <c r="AX141" s="410"/>
      <c r="AY141" s="389"/>
      <c r="AZ141" s="389"/>
      <c r="BA141" s="389"/>
      <c r="BB141" s="410"/>
      <c r="BC141" s="389"/>
      <c r="BD141" s="389"/>
      <c r="BE141" s="389"/>
      <c r="BF141" s="410"/>
    </row>
    <row r="142" spans="2:59" ht="5.0999999999999996" customHeight="1">
      <c r="B142" s="1670"/>
      <c r="C142" s="1665"/>
      <c r="D142" s="1665"/>
      <c r="E142" s="1665"/>
      <c r="F142" s="410"/>
      <c r="G142" s="389"/>
      <c r="H142" s="389"/>
      <c r="I142" s="389"/>
      <c r="J142" s="410"/>
      <c r="K142" s="389"/>
      <c r="L142" s="389"/>
      <c r="M142" s="389"/>
      <c r="N142" s="410"/>
      <c r="O142" s="389"/>
      <c r="P142" s="389"/>
      <c r="Q142" s="389"/>
      <c r="R142" s="410"/>
      <c r="S142" s="389"/>
      <c r="T142" s="389"/>
      <c r="U142" s="389"/>
      <c r="V142" s="410"/>
      <c r="W142" s="389"/>
      <c r="X142" s="389"/>
      <c r="Y142" s="389"/>
      <c r="Z142" s="410"/>
      <c r="AA142" s="389"/>
      <c r="AB142" s="389"/>
      <c r="AC142" s="389"/>
      <c r="AD142" s="410"/>
      <c r="AE142" s="389"/>
      <c r="AF142" s="389"/>
      <c r="AG142" s="389"/>
      <c r="AH142" s="410"/>
      <c r="AI142" s="389"/>
      <c r="AJ142" s="389"/>
      <c r="AK142" s="389"/>
      <c r="AL142" s="410"/>
      <c r="AM142" s="389"/>
      <c r="AN142" s="389"/>
      <c r="AO142" s="389"/>
      <c r="AP142" s="410"/>
      <c r="AQ142" s="389"/>
      <c r="AR142" s="389"/>
      <c r="AS142" s="389"/>
      <c r="AT142" s="410"/>
      <c r="AU142" s="389"/>
      <c r="AV142" s="389"/>
      <c r="AW142" s="389"/>
      <c r="AX142" s="410"/>
      <c r="AY142" s="389"/>
      <c r="AZ142" s="389"/>
      <c r="BA142" s="389"/>
      <c r="BB142" s="410"/>
      <c r="BC142" s="389"/>
      <c r="BD142" s="389"/>
      <c r="BE142" s="389"/>
      <c r="BF142" s="410"/>
    </row>
    <row r="143" spans="2:59" ht="9.9499999999999993" customHeight="1">
      <c r="B143" s="5738">
        <v>21</v>
      </c>
      <c r="C143" s="1665"/>
      <c r="D143" s="1665"/>
      <c r="E143" s="1665"/>
      <c r="F143" s="5735"/>
      <c r="G143" s="389"/>
      <c r="H143" s="389"/>
      <c r="I143" s="389"/>
      <c r="J143" s="5735"/>
      <c r="K143" s="389"/>
      <c r="L143" s="389"/>
      <c r="M143" s="389"/>
      <c r="N143" s="5735"/>
      <c r="O143" s="389"/>
      <c r="P143" s="389"/>
      <c r="Q143" s="389"/>
      <c r="R143" s="5735"/>
      <c r="S143" s="389"/>
      <c r="T143" s="389"/>
      <c r="U143" s="389"/>
      <c r="V143" s="5735"/>
      <c r="W143" s="389"/>
      <c r="X143" s="389"/>
      <c r="Y143" s="389"/>
      <c r="Z143" s="5735"/>
      <c r="AA143" s="389"/>
      <c r="AB143" s="389"/>
      <c r="AC143" s="389"/>
      <c r="AD143" s="5735"/>
      <c r="AE143" s="389"/>
      <c r="AF143" s="389"/>
      <c r="AG143" s="389"/>
      <c r="AH143" s="5735"/>
      <c r="AI143" s="389"/>
      <c r="AJ143" s="389"/>
      <c r="AK143" s="389"/>
      <c r="AL143" s="5735"/>
      <c r="AM143" s="389"/>
      <c r="AN143" s="389"/>
      <c r="AO143" s="389"/>
      <c r="AP143" s="5735"/>
      <c r="AQ143" s="389"/>
      <c r="AR143" s="389"/>
      <c r="AS143" s="389"/>
      <c r="AT143" s="5735"/>
      <c r="AU143" s="389"/>
      <c r="AV143" s="389"/>
      <c r="AW143" s="389"/>
      <c r="AX143" s="5735"/>
      <c r="AY143" s="389"/>
      <c r="AZ143" s="389"/>
      <c r="BA143" s="389"/>
      <c r="BB143" s="5735"/>
      <c r="BC143" s="389"/>
      <c r="BD143" s="389"/>
      <c r="BE143" s="389"/>
      <c r="BF143" s="5735"/>
    </row>
    <row r="144" spans="2:59" ht="5.0999999999999996" customHeight="1">
      <c r="B144" s="5739"/>
      <c r="C144" s="1666"/>
      <c r="D144" s="1666"/>
      <c r="E144" s="1666"/>
      <c r="F144" s="5736"/>
      <c r="G144" s="389"/>
      <c r="H144" s="1668"/>
      <c r="I144" s="389"/>
      <c r="J144" s="5736"/>
      <c r="K144" s="389"/>
      <c r="L144" s="1668"/>
      <c r="M144" s="389"/>
      <c r="N144" s="5736"/>
      <c r="O144" s="389"/>
      <c r="P144" s="1668"/>
      <c r="Q144" s="389"/>
      <c r="R144" s="5736"/>
      <c r="S144" s="389"/>
      <c r="T144" s="1668"/>
      <c r="U144" s="389"/>
      <c r="V144" s="5736"/>
      <c r="W144" s="389"/>
      <c r="X144" s="1668"/>
      <c r="Y144" s="389"/>
      <c r="Z144" s="5736"/>
      <c r="AA144" s="389"/>
      <c r="AB144" s="1668"/>
      <c r="AC144" s="389"/>
      <c r="AD144" s="5736"/>
      <c r="AE144" s="389"/>
      <c r="AF144" s="1668"/>
      <c r="AG144" s="389"/>
      <c r="AH144" s="5736"/>
      <c r="AI144" s="389"/>
      <c r="AJ144" s="1668"/>
      <c r="AK144" s="389"/>
      <c r="AL144" s="5736"/>
      <c r="AM144" s="389"/>
      <c r="AN144" s="1668"/>
      <c r="AO144" s="389"/>
      <c r="AP144" s="5736"/>
      <c r="AQ144" s="389"/>
      <c r="AR144" s="1668"/>
      <c r="AS144" s="389"/>
      <c r="AT144" s="5736"/>
      <c r="AU144" s="389"/>
      <c r="AV144" s="1668"/>
      <c r="AW144" s="389"/>
      <c r="AX144" s="5736"/>
      <c r="AY144" s="389"/>
      <c r="AZ144" s="1668"/>
      <c r="BA144" s="389"/>
      <c r="BB144" s="5736"/>
      <c r="BC144" s="389"/>
      <c r="BD144" s="1668"/>
      <c r="BE144" s="389"/>
      <c r="BF144" s="5736"/>
      <c r="BG144" s="482"/>
    </row>
    <row r="145" spans="2:59" ht="9.9499999999999993" customHeight="1">
      <c r="B145" s="5740"/>
      <c r="C145" s="1665"/>
      <c r="D145" s="1665"/>
      <c r="E145" s="1665"/>
      <c r="F145" s="5737"/>
      <c r="G145" s="389"/>
      <c r="H145" s="389"/>
      <c r="I145" s="389"/>
      <c r="J145" s="5737"/>
      <c r="K145" s="389"/>
      <c r="L145" s="389"/>
      <c r="M145" s="389"/>
      <c r="N145" s="5737"/>
      <c r="O145" s="389"/>
      <c r="P145" s="389"/>
      <c r="Q145" s="389"/>
      <c r="R145" s="5737"/>
      <c r="S145" s="389"/>
      <c r="T145" s="389"/>
      <c r="U145" s="389"/>
      <c r="V145" s="5737"/>
      <c r="W145" s="389"/>
      <c r="X145" s="389"/>
      <c r="Y145" s="389"/>
      <c r="Z145" s="5737"/>
      <c r="AA145" s="389"/>
      <c r="AB145" s="389"/>
      <c r="AC145" s="389"/>
      <c r="AD145" s="5737"/>
      <c r="AE145" s="389"/>
      <c r="AF145" s="389"/>
      <c r="AG145" s="389"/>
      <c r="AH145" s="5737"/>
      <c r="AI145" s="389"/>
      <c r="AJ145" s="389"/>
      <c r="AK145" s="389"/>
      <c r="AL145" s="5737"/>
      <c r="AM145" s="389"/>
      <c r="AN145" s="389"/>
      <c r="AO145" s="389"/>
      <c r="AP145" s="5737"/>
      <c r="AQ145" s="389"/>
      <c r="AR145" s="389"/>
      <c r="AS145" s="389"/>
      <c r="AT145" s="5737"/>
      <c r="AU145" s="389"/>
      <c r="AV145" s="389"/>
      <c r="AW145" s="389"/>
      <c r="AX145" s="5737"/>
      <c r="AY145" s="389"/>
      <c r="AZ145" s="389"/>
      <c r="BA145" s="389"/>
      <c r="BB145" s="5737"/>
      <c r="BC145" s="389"/>
      <c r="BD145" s="389"/>
      <c r="BE145" s="389"/>
      <c r="BF145" s="5737"/>
    </row>
    <row r="146" spans="2:59" ht="5.0999999999999996" customHeight="1">
      <c r="B146" s="1669"/>
      <c r="C146" s="1665"/>
      <c r="D146" s="1665"/>
      <c r="E146" s="1665"/>
      <c r="F146" s="389"/>
      <c r="G146" s="389"/>
      <c r="H146" s="389"/>
      <c r="I146" s="389"/>
      <c r="J146" s="389"/>
      <c r="K146" s="389"/>
      <c r="L146" s="389"/>
      <c r="M146" s="389"/>
      <c r="N146" s="389"/>
      <c r="O146" s="389"/>
      <c r="P146" s="389"/>
      <c r="Q146" s="389"/>
      <c r="R146" s="389"/>
      <c r="S146" s="389"/>
      <c r="T146" s="389"/>
      <c r="U146" s="389"/>
      <c r="V146" s="389"/>
      <c r="W146" s="389"/>
      <c r="X146" s="389"/>
      <c r="Y146" s="389"/>
      <c r="Z146" s="389"/>
      <c r="AA146" s="389"/>
      <c r="AB146" s="389"/>
      <c r="AC146" s="389"/>
      <c r="AD146" s="389"/>
      <c r="AE146" s="389"/>
      <c r="AF146" s="389"/>
      <c r="AG146" s="389"/>
      <c r="AH146" s="389"/>
      <c r="AI146" s="389"/>
      <c r="AJ146" s="389"/>
      <c r="AK146" s="389"/>
      <c r="AL146" s="389"/>
      <c r="AM146" s="389"/>
      <c r="AN146" s="389"/>
      <c r="AO146" s="389"/>
      <c r="AP146" s="389"/>
      <c r="AQ146" s="389"/>
      <c r="AR146" s="389"/>
      <c r="AS146" s="389"/>
      <c r="AT146" s="389"/>
      <c r="AU146" s="389"/>
      <c r="AV146" s="389"/>
      <c r="AW146" s="389"/>
      <c r="AX146" s="389"/>
      <c r="AY146" s="389"/>
      <c r="AZ146" s="389"/>
      <c r="BA146" s="389"/>
      <c r="BB146" s="389"/>
      <c r="BC146" s="389"/>
      <c r="BD146" s="389"/>
      <c r="BE146" s="389"/>
      <c r="BF146" s="389"/>
    </row>
    <row r="147" spans="2:59" ht="5.0999999999999996" customHeight="1">
      <c r="B147" s="1670"/>
      <c r="C147" s="1665"/>
      <c r="D147" s="1665"/>
      <c r="E147" s="1665"/>
      <c r="F147" s="410"/>
      <c r="G147" s="389"/>
      <c r="H147" s="389"/>
      <c r="I147" s="389"/>
      <c r="J147" s="410"/>
      <c r="K147" s="389"/>
      <c r="L147" s="389"/>
      <c r="M147" s="389"/>
      <c r="N147" s="410"/>
      <c r="O147" s="389"/>
      <c r="P147" s="389"/>
      <c r="Q147" s="389"/>
      <c r="R147" s="410"/>
      <c r="S147" s="389"/>
      <c r="T147" s="389"/>
      <c r="U147" s="389"/>
      <c r="V147" s="410"/>
      <c r="W147" s="389"/>
      <c r="X147" s="389"/>
      <c r="Y147" s="389"/>
      <c r="Z147" s="410"/>
      <c r="AA147" s="389"/>
      <c r="AB147" s="389"/>
      <c r="AC147" s="389"/>
      <c r="AD147" s="410"/>
      <c r="AE147" s="389"/>
      <c r="AF147" s="389"/>
      <c r="AG147" s="389"/>
      <c r="AH147" s="410"/>
      <c r="AI147" s="389"/>
      <c r="AJ147" s="389"/>
      <c r="AK147" s="389"/>
      <c r="AL147" s="410"/>
      <c r="AM147" s="389"/>
      <c r="AN147" s="389"/>
      <c r="AO147" s="389"/>
      <c r="AP147" s="410"/>
      <c r="AQ147" s="389"/>
      <c r="AR147" s="389"/>
      <c r="AS147" s="389"/>
      <c r="AT147" s="410"/>
      <c r="AU147" s="389"/>
      <c r="AV147" s="389"/>
      <c r="AW147" s="389"/>
      <c r="AX147" s="410"/>
      <c r="AY147" s="389"/>
      <c r="AZ147" s="389"/>
      <c r="BA147" s="389"/>
      <c r="BB147" s="410"/>
      <c r="BC147" s="389"/>
      <c r="BD147" s="389"/>
      <c r="BE147" s="389"/>
      <c r="BF147" s="410"/>
    </row>
    <row r="148" spans="2:59" ht="5.0999999999999996" customHeight="1">
      <c r="B148" s="1670"/>
      <c r="C148" s="1665"/>
      <c r="D148" s="1665"/>
      <c r="E148" s="1665"/>
      <c r="F148" s="410"/>
      <c r="G148" s="389"/>
      <c r="H148" s="389"/>
      <c r="I148" s="389"/>
      <c r="J148" s="410"/>
      <c r="K148" s="389"/>
      <c r="L148" s="389"/>
      <c r="M148" s="389"/>
      <c r="N148" s="410"/>
      <c r="O148" s="389"/>
      <c r="P148" s="389"/>
      <c r="Q148" s="389"/>
      <c r="R148" s="410"/>
      <c r="S148" s="389"/>
      <c r="T148" s="389"/>
      <c r="U148" s="389"/>
      <c r="V148" s="410"/>
      <c r="W148" s="389"/>
      <c r="X148" s="389"/>
      <c r="Y148" s="389"/>
      <c r="Z148" s="410"/>
      <c r="AA148" s="389"/>
      <c r="AB148" s="389"/>
      <c r="AC148" s="389"/>
      <c r="AD148" s="410"/>
      <c r="AE148" s="389"/>
      <c r="AF148" s="389"/>
      <c r="AG148" s="389"/>
      <c r="AH148" s="410"/>
      <c r="AI148" s="389"/>
      <c r="AJ148" s="389"/>
      <c r="AK148" s="389"/>
      <c r="AL148" s="410"/>
      <c r="AM148" s="389"/>
      <c r="AN148" s="389"/>
      <c r="AO148" s="389"/>
      <c r="AP148" s="410"/>
      <c r="AQ148" s="389"/>
      <c r="AR148" s="389"/>
      <c r="AS148" s="389"/>
      <c r="AT148" s="410"/>
      <c r="AU148" s="389"/>
      <c r="AV148" s="389"/>
      <c r="AW148" s="389"/>
      <c r="AX148" s="410"/>
      <c r="AY148" s="389"/>
      <c r="AZ148" s="389"/>
      <c r="BA148" s="389"/>
      <c r="BB148" s="410"/>
      <c r="BC148" s="389"/>
      <c r="BD148" s="389"/>
      <c r="BE148" s="389"/>
      <c r="BF148" s="410"/>
    </row>
    <row r="149" spans="2:59" ht="9.9499999999999993" customHeight="1">
      <c r="B149" s="5738">
        <v>22</v>
      </c>
      <c r="C149" s="1665"/>
      <c r="D149" s="1665"/>
      <c r="E149" s="1665"/>
      <c r="F149" s="5735"/>
      <c r="G149" s="389"/>
      <c r="H149" s="389"/>
      <c r="I149" s="389"/>
      <c r="J149" s="5735"/>
      <c r="K149" s="389"/>
      <c r="L149" s="389"/>
      <c r="M149" s="389"/>
      <c r="N149" s="5735"/>
      <c r="O149" s="389"/>
      <c r="P149" s="389"/>
      <c r="Q149" s="389"/>
      <c r="R149" s="5735"/>
      <c r="S149" s="389"/>
      <c r="T149" s="389"/>
      <c r="U149" s="389"/>
      <c r="V149" s="5735"/>
      <c r="W149" s="389"/>
      <c r="X149" s="389"/>
      <c r="Y149" s="389"/>
      <c r="Z149" s="5735"/>
      <c r="AA149" s="389"/>
      <c r="AB149" s="389"/>
      <c r="AC149" s="389"/>
      <c r="AD149" s="5735"/>
      <c r="AE149" s="389"/>
      <c r="AF149" s="389"/>
      <c r="AG149" s="389"/>
      <c r="AH149" s="5735"/>
      <c r="AI149" s="389"/>
      <c r="AJ149" s="389"/>
      <c r="AK149" s="389"/>
      <c r="AL149" s="5735"/>
      <c r="AM149" s="389"/>
      <c r="AN149" s="389"/>
      <c r="AO149" s="389"/>
      <c r="AP149" s="5735"/>
      <c r="AQ149" s="389"/>
      <c r="AR149" s="389"/>
      <c r="AS149" s="389"/>
      <c r="AT149" s="5735"/>
      <c r="AU149" s="389"/>
      <c r="AV149" s="389"/>
      <c r="AW149" s="389"/>
      <c r="AX149" s="5735"/>
      <c r="AY149" s="389"/>
      <c r="AZ149" s="389"/>
      <c r="BA149" s="389"/>
      <c r="BB149" s="5735"/>
      <c r="BC149" s="389"/>
      <c r="BD149" s="389"/>
      <c r="BE149" s="389"/>
      <c r="BF149" s="5735"/>
    </row>
    <row r="150" spans="2:59" ht="5.0999999999999996" customHeight="1">
      <c r="B150" s="5739"/>
      <c r="C150" s="1666"/>
      <c r="D150" s="1666"/>
      <c r="E150" s="1666"/>
      <c r="F150" s="5736"/>
      <c r="G150" s="389"/>
      <c r="H150" s="1668"/>
      <c r="I150" s="389"/>
      <c r="J150" s="5736"/>
      <c r="K150" s="389"/>
      <c r="L150" s="1668"/>
      <c r="M150" s="389"/>
      <c r="N150" s="5736"/>
      <c r="O150" s="389"/>
      <c r="P150" s="1668"/>
      <c r="Q150" s="389"/>
      <c r="R150" s="5736"/>
      <c r="S150" s="389"/>
      <c r="T150" s="1668"/>
      <c r="U150" s="389"/>
      <c r="V150" s="5736"/>
      <c r="W150" s="389"/>
      <c r="X150" s="1668"/>
      <c r="Y150" s="389"/>
      <c r="Z150" s="5736"/>
      <c r="AA150" s="389"/>
      <c r="AB150" s="1668"/>
      <c r="AC150" s="389"/>
      <c r="AD150" s="5736"/>
      <c r="AE150" s="389"/>
      <c r="AF150" s="1668"/>
      <c r="AG150" s="389"/>
      <c r="AH150" s="5736"/>
      <c r="AI150" s="389"/>
      <c r="AJ150" s="1668"/>
      <c r="AK150" s="389"/>
      <c r="AL150" s="5736"/>
      <c r="AM150" s="389"/>
      <c r="AN150" s="1668"/>
      <c r="AO150" s="389"/>
      <c r="AP150" s="5736"/>
      <c r="AQ150" s="389"/>
      <c r="AR150" s="1668"/>
      <c r="AS150" s="389"/>
      <c r="AT150" s="5736"/>
      <c r="AU150" s="389"/>
      <c r="AV150" s="1668"/>
      <c r="AW150" s="389"/>
      <c r="AX150" s="5736"/>
      <c r="AY150" s="389"/>
      <c r="AZ150" s="1668"/>
      <c r="BA150" s="389"/>
      <c r="BB150" s="5736"/>
      <c r="BC150" s="389"/>
      <c r="BD150" s="1668"/>
      <c r="BE150" s="389"/>
      <c r="BF150" s="5736"/>
      <c r="BG150" s="482"/>
    </row>
    <row r="151" spans="2:59" ht="9.9499999999999993" customHeight="1">
      <c r="B151" s="5740"/>
      <c r="C151" s="1665"/>
      <c r="D151" s="1665"/>
      <c r="E151" s="1665"/>
      <c r="F151" s="5737"/>
      <c r="G151" s="389"/>
      <c r="H151" s="389"/>
      <c r="I151" s="389"/>
      <c r="J151" s="5737"/>
      <c r="K151" s="389"/>
      <c r="L151" s="389"/>
      <c r="M151" s="389"/>
      <c r="N151" s="5737"/>
      <c r="O151" s="389"/>
      <c r="P151" s="389"/>
      <c r="Q151" s="389"/>
      <c r="R151" s="5737"/>
      <c r="S151" s="389"/>
      <c r="T151" s="389"/>
      <c r="U151" s="389"/>
      <c r="V151" s="5737"/>
      <c r="W151" s="389"/>
      <c r="X151" s="389"/>
      <c r="Y151" s="389"/>
      <c r="Z151" s="5737"/>
      <c r="AA151" s="389"/>
      <c r="AB151" s="389"/>
      <c r="AC151" s="389"/>
      <c r="AD151" s="5737"/>
      <c r="AE151" s="389"/>
      <c r="AF151" s="389"/>
      <c r="AG151" s="389"/>
      <c r="AH151" s="5737"/>
      <c r="AI151" s="389"/>
      <c r="AJ151" s="389"/>
      <c r="AK151" s="389"/>
      <c r="AL151" s="5737"/>
      <c r="AM151" s="389"/>
      <c r="AN151" s="389"/>
      <c r="AO151" s="389"/>
      <c r="AP151" s="5737"/>
      <c r="AQ151" s="389"/>
      <c r="AR151" s="389"/>
      <c r="AS151" s="389"/>
      <c r="AT151" s="5737"/>
      <c r="AU151" s="389"/>
      <c r="AV151" s="389"/>
      <c r="AW151" s="389"/>
      <c r="AX151" s="5737"/>
      <c r="AY151" s="389"/>
      <c r="AZ151" s="389"/>
      <c r="BA151" s="389"/>
      <c r="BB151" s="5737"/>
      <c r="BC151" s="389"/>
      <c r="BD151" s="389"/>
      <c r="BE151" s="389"/>
      <c r="BF151" s="5737"/>
    </row>
    <row r="152" spans="2:59" ht="5.0999999999999996" customHeight="1">
      <c r="B152" s="1669"/>
      <c r="C152" s="1665"/>
      <c r="D152" s="1665"/>
      <c r="E152" s="1665"/>
      <c r="F152" s="389"/>
      <c r="G152" s="389"/>
      <c r="H152" s="389"/>
      <c r="I152" s="389"/>
      <c r="J152" s="389"/>
      <c r="K152" s="389"/>
      <c r="L152" s="389"/>
      <c r="M152" s="389"/>
      <c r="N152" s="389"/>
      <c r="O152" s="389"/>
      <c r="P152" s="389"/>
      <c r="Q152" s="389"/>
      <c r="R152" s="389"/>
      <c r="S152" s="389"/>
      <c r="T152" s="389"/>
      <c r="U152" s="389"/>
      <c r="V152" s="389"/>
      <c r="W152" s="389"/>
      <c r="X152" s="389"/>
      <c r="Y152" s="389"/>
      <c r="Z152" s="389"/>
      <c r="AA152" s="389"/>
      <c r="AB152" s="389"/>
      <c r="AC152" s="389"/>
      <c r="AD152" s="389"/>
      <c r="AE152" s="389"/>
      <c r="AF152" s="389"/>
      <c r="AG152" s="389"/>
      <c r="AH152" s="389"/>
      <c r="AI152" s="389"/>
      <c r="AJ152" s="389"/>
      <c r="AK152" s="389"/>
      <c r="AL152" s="389"/>
      <c r="AM152" s="389"/>
      <c r="AN152" s="389"/>
      <c r="AO152" s="389"/>
      <c r="AP152" s="389"/>
      <c r="AQ152" s="389"/>
      <c r="AR152" s="389"/>
      <c r="AS152" s="389"/>
      <c r="AT152" s="389"/>
      <c r="AU152" s="389"/>
      <c r="AV152" s="389"/>
      <c r="AW152" s="389"/>
      <c r="AX152" s="389"/>
      <c r="AY152" s="389"/>
      <c r="AZ152" s="389"/>
      <c r="BA152" s="389"/>
      <c r="BB152" s="389"/>
      <c r="BC152" s="389"/>
      <c r="BD152" s="389"/>
      <c r="BE152" s="389"/>
      <c r="BF152" s="389"/>
    </row>
    <row r="153" spans="2:59" ht="5.0999999999999996" customHeight="1">
      <c r="B153" s="1670"/>
      <c r="C153" s="1665"/>
      <c r="D153" s="1665"/>
      <c r="E153" s="1665"/>
      <c r="F153" s="410"/>
      <c r="G153" s="389"/>
      <c r="H153" s="389"/>
      <c r="I153" s="389"/>
      <c r="J153" s="410"/>
      <c r="K153" s="389"/>
      <c r="L153" s="389"/>
      <c r="M153" s="389"/>
      <c r="N153" s="410"/>
      <c r="O153" s="389"/>
      <c r="P153" s="389"/>
      <c r="Q153" s="389"/>
      <c r="R153" s="410"/>
      <c r="S153" s="389"/>
      <c r="T153" s="389"/>
      <c r="U153" s="389"/>
      <c r="V153" s="410"/>
      <c r="W153" s="389"/>
      <c r="X153" s="389"/>
      <c r="Y153" s="389"/>
      <c r="Z153" s="410"/>
      <c r="AA153" s="389"/>
      <c r="AB153" s="389"/>
      <c r="AC153" s="389"/>
      <c r="AD153" s="410"/>
      <c r="AE153" s="389"/>
      <c r="AF153" s="389"/>
      <c r="AG153" s="389"/>
      <c r="AH153" s="410"/>
      <c r="AI153" s="389"/>
      <c r="AJ153" s="389"/>
      <c r="AK153" s="389"/>
      <c r="AL153" s="410"/>
      <c r="AM153" s="389"/>
      <c r="AN153" s="389"/>
      <c r="AO153" s="389"/>
      <c r="AP153" s="410"/>
      <c r="AQ153" s="389"/>
      <c r="AR153" s="389"/>
      <c r="AS153" s="389"/>
      <c r="AT153" s="410"/>
      <c r="AU153" s="389"/>
      <c r="AV153" s="389"/>
      <c r="AW153" s="389"/>
      <c r="AX153" s="410"/>
      <c r="AY153" s="389"/>
      <c r="AZ153" s="389"/>
      <c r="BA153" s="389"/>
      <c r="BB153" s="410"/>
      <c r="BC153" s="389"/>
      <c r="BD153" s="389"/>
      <c r="BE153" s="389"/>
      <c r="BF153" s="410"/>
    </row>
    <row r="154" spans="2:59" ht="5.0999999999999996" customHeight="1">
      <c r="B154" s="1670"/>
      <c r="C154" s="1665"/>
      <c r="D154" s="1665"/>
      <c r="E154" s="1665"/>
      <c r="F154" s="410"/>
      <c r="G154" s="389"/>
      <c r="H154" s="389"/>
      <c r="I154" s="389"/>
      <c r="J154" s="410"/>
      <c r="K154" s="389"/>
      <c r="L154" s="389"/>
      <c r="M154" s="389"/>
      <c r="N154" s="410"/>
      <c r="O154" s="389"/>
      <c r="P154" s="389"/>
      <c r="Q154" s="389"/>
      <c r="R154" s="410"/>
      <c r="S154" s="389"/>
      <c r="T154" s="389"/>
      <c r="U154" s="389"/>
      <c r="V154" s="410"/>
      <c r="W154" s="389"/>
      <c r="X154" s="389"/>
      <c r="Y154" s="389"/>
      <c r="Z154" s="410"/>
      <c r="AA154" s="389"/>
      <c r="AB154" s="389"/>
      <c r="AC154" s="389"/>
      <c r="AD154" s="410"/>
      <c r="AE154" s="389"/>
      <c r="AF154" s="389"/>
      <c r="AG154" s="389"/>
      <c r="AH154" s="410"/>
      <c r="AI154" s="389"/>
      <c r="AJ154" s="389"/>
      <c r="AK154" s="389"/>
      <c r="AL154" s="410"/>
      <c r="AM154" s="389"/>
      <c r="AN154" s="389"/>
      <c r="AO154" s="389"/>
      <c r="AP154" s="410"/>
      <c r="AQ154" s="389"/>
      <c r="AR154" s="389"/>
      <c r="AS154" s="389"/>
      <c r="AT154" s="410"/>
      <c r="AU154" s="389"/>
      <c r="AV154" s="389"/>
      <c r="AW154" s="389"/>
      <c r="AX154" s="410"/>
      <c r="AY154" s="389"/>
      <c r="AZ154" s="389"/>
      <c r="BA154" s="389"/>
      <c r="BB154" s="410"/>
      <c r="BC154" s="389"/>
      <c r="BD154" s="389"/>
      <c r="BE154" s="389"/>
      <c r="BF154" s="410"/>
    </row>
    <row r="155" spans="2:59" ht="9.9499999999999993" customHeight="1">
      <c r="B155" s="5738">
        <v>23</v>
      </c>
      <c r="C155" s="1665"/>
      <c r="D155" s="1665"/>
      <c r="E155" s="1665"/>
      <c r="F155" s="5735"/>
      <c r="G155" s="389"/>
      <c r="H155" s="389"/>
      <c r="I155" s="389"/>
      <c r="J155" s="5735"/>
      <c r="K155" s="389"/>
      <c r="L155" s="389"/>
      <c r="M155" s="389"/>
      <c r="N155" s="5735"/>
      <c r="O155" s="389"/>
      <c r="P155" s="389"/>
      <c r="Q155" s="389"/>
      <c r="R155" s="5735"/>
      <c r="S155" s="389"/>
      <c r="T155" s="389"/>
      <c r="U155" s="389"/>
      <c r="V155" s="5735"/>
      <c r="W155" s="389"/>
      <c r="X155" s="389"/>
      <c r="Y155" s="389"/>
      <c r="Z155" s="5735"/>
      <c r="AA155" s="389"/>
      <c r="AB155" s="389"/>
      <c r="AC155" s="389"/>
      <c r="AD155" s="5735"/>
      <c r="AE155" s="389"/>
      <c r="AF155" s="389"/>
      <c r="AG155" s="389"/>
      <c r="AH155" s="5735"/>
      <c r="AI155" s="389"/>
      <c r="AJ155" s="389"/>
      <c r="AK155" s="389"/>
      <c r="AL155" s="5735"/>
      <c r="AM155" s="389"/>
      <c r="AN155" s="389"/>
      <c r="AO155" s="389"/>
      <c r="AP155" s="5735"/>
      <c r="AQ155" s="389"/>
      <c r="AR155" s="389"/>
      <c r="AS155" s="389"/>
      <c r="AT155" s="5735"/>
      <c r="AU155" s="389"/>
      <c r="AV155" s="389"/>
      <c r="AW155" s="389"/>
      <c r="AX155" s="5735"/>
      <c r="AY155" s="389"/>
      <c r="AZ155" s="389"/>
      <c r="BA155" s="389"/>
      <c r="BB155" s="5735"/>
      <c r="BC155" s="389"/>
      <c r="BD155" s="389"/>
      <c r="BE155" s="389"/>
      <c r="BF155" s="5735"/>
    </row>
    <row r="156" spans="2:59" ht="5.0999999999999996" customHeight="1">
      <c r="B156" s="5739"/>
      <c r="C156" s="1666"/>
      <c r="D156" s="1666"/>
      <c r="E156" s="1666"/>
      <c r="F156" s="5736"/>
      <c r="G156" s="389"/>
      <c r="H156" s="1668"/>
      <c r="I156" s="389"/>
      <c r="J156" s="5736"/>
      <c r="K156" s="389"/>
      <c r="L156" s="1668"/>
      <c r="M156" s="389"/>
      <c r="N156" s="5736"/>
      <c r="O156" s="389"/>
      <c r="P156" s="1668"/>
      <c r="Q156" s="389"/>
      <c r="R156" s="5736"/>
      <c r="S156" s="389"/>
      <c r="T156" s="1668"/>
      <c r="U156" s="389"/>
      <c r="V156" s="5736"/>
      <c r="W156" s="389"/>
      <c r="X156" s="1668"/>
      <c r="Y156" s="389"/>
      <c r="Z156" s="5736"/>
      <c r="AA156" s="389"/>
      <c r="AB156" s="1668"/>
      <c r="AC156" s="389"/>
      <c r="AD156" s="5736"/>
      <c r="AE156" s="389"/>
      <c r="AF156" s="1668"/>
      <c r="AG156" s="389"/>
      <c r="AH156" s="5736"/>
      <c r="AI156" s="389"/>
      <c r="AJ156" s="1668"/>
      <c r="AK156" s="389"/>
      <c r="AL156" s="5736"/>
      <c r="AM156" s="389"/>
      <c r="AN156" s="1668"/>
      <c r="AO156" s="389"/>
      <c r="AP156" s="5736"/>
      <c r="AQ156" s="389"/>
      <c r="AR156" s="1668"/>
      <c r="AS156" s="389"/>
      <c r="AT156" s="5736"/>
      <c r="AU156" s="389"/>
      <c r="AV156" s="1668"/>
      <c r="AW156" s="389"/>
      <c r="AX156" s="5736"/>
      <c r="AY156" s="389"/>
      <c r="AZ156" s="1668"/>
      <c r="BA156" s="389"/>
      <c r="BB156" s="5736"/>
      <c r="BC156" s="389"/>
      <c r="BD156" s="1668"/>
      <c r="BE156" s="389"/>
      <c r="BF156" s="5736"/>
      <c r="BG156" s="482"/>
    </row>
    <row r="157" spans="2:59" ht="9.9499999999999993" customHeight="1">
      <c r="B157" s="5740"/>
      <c r="C157" s="1665"/>
      <c r="D157" s="1665"/>
      <c r="E157" s="1665"/>
      <c r="F157" s="5737"/>
      <c r="G157" s="389"/>
      <c r="H157" s="389"/>
      <c r="I157" s="389"/>
      <c r="J157" s="5737"/>
      <c r="K157" s="389"/>
      <c r="L157" s="389"/>
      <c r="M157" s="389"/>
      <c r="N157" s="5737"/>
      <c r="O157" s="389"/>
      <c r="P157" s="389"/>
      <c r="Q157" s="389"/>
      <c r="R157" s="5737"/>
      <c r="S157" s="389"/>
      <c r="T157" s="389"/>
      <c r="U157" s="389"/>
      <c r="V157" s="5737"/>
      <c r="W157" s="389"/>
      <c r="X157" s="389"/>
      <c r="Y157" s="389"/>
      <c r="Z157" s="5737"/>
      <c r="AA157" s="389"/>
      <c r="AB157" s="389"/>
      <c r="AC157" s="389"/>
      <c r="AD157" s="5737"/>
      <c r="AE157" s="389"/>
      <c r="AF157" s="389"/>
      <c r="AG157" s="389"/>
      <c r="AH157" s="5737"/>
      <c r="AI157" s="389"/>
      <c r="AJ157" s="389"/>
      <c r="AK157" s="389"/>
      <c r="AL157" s="5737"/>
      <c r="AM157" s="389"/>
      <c r="AN157" s="389"/>
      <c r="AO157" s="389"/>
      <c r="AP157" s="5737"/>
      <c r="AQ157" s="389"/>
      <c r="AR157" s="389"/>
      <c r="AS157" s="389"/>
      <c r="AT157" s="5737"/>
      <c r="AU157" s="389"/>
      <c r="AV157" s="389"/>
      <c r="AW157" s="389"/>
      <c r="AX157" s="5737"/>
      <c r="AY157" s="389"/>
      <c r="AZ157" s="389"/>
      <c r="BA157" s="389"/>
      <c r="BB157" s="5737"/>
      <c r="BC157" s="389"/>
      <c r="BD157" s="389"/>
      <c r="BE157" s="389"/>
      <c r="BF157" s="5737"/>
    </row>
    <row r="158" spans="2:59" ht="5.0999999999999996" customHeight="1">
      <c r="B158" s="1669"/>
      <c r="C158" s="1665"/>
      <c r="D158" s="1665"/>
      <c r="E158" s="1665"/>
      <c r="F158" s="389"/>
      <c r="G158" s="389"/>
      <c r="H158" s="389"/>
      <c r="I158" s="389"/>
      <c r="J158" s="389"/>
      <c r="K158" s="389"/>
      <c r="L158" s="389"/>
      <c r="M158" s="389"/>
      <c r="N158" s="389"/>
      <c r="O158" s="389"/>
      <c r="P158" s="389"/>
      <c r="Q158" s="389"/>
      <c r="R158" s="389"/>
      <c r="S158" s="389"/>
      <c r="T158" s="389"/>
      <c r="U158" s="389"/>
      <c r="V158" s="389"/>
      <c r="W158" s="389"/>
      <c r="X158" s="389"/>
      <c r="Y158" s="389"/>
      <c r="Z158" s="389"/>
      <c r="AA158" s="389"/>
      <c r="AB158" s="389"/>
      <c r="AC158" s="389"/>
      <c r="AD158" s="389"/>
      <c r="AE158" s="389"/>
      <c r="AF158" s="389"/>
      <c r="AG158" s="389"/>
      <c r="AH158" s="389"/>
      <c r="AI158" s="389"/>
      <c r="AJ158" s="389"/>
      <c r="AK158" s="389"/>
      <c r="AL158" s="389"/>
      <c r="AM158" s="389"/>
      <c r="AN158" s="389"/>
      <c r="AO158" s="389"/>
      <c r="AP158" s="389"/>
      <c r="AQ158" s="389"/>
      <c r="AR158" s="389"/>
      <c r="AS158" s="389"/>
      <c r="AT158" s="389"/>
      <c r="AU158" s="389"/>
      <c r="AV158" s="389"/>
      <c r="AW158" s="389"/>
      <c r="AX158" s="389"/>
      <c r="AY158" s="389"/>
      <c r="AZ158" s="389"/>
      <c r="BA158" s="389"/>
      <c r="BB158" s="389"/>
      <c r="BC158" s="389"/>
      <c r="BD158" s="389"/>
      <c r="BE158" s="389"/>
      <c r="BF158" s="389"/>
    </row>
    <row r="159" spans="2:59" ht="5.0999999999999996" customHeight="1">
      <c r="B159" s="1670"/>
      <c r="C159" s="1665"/>
      <c r="D159" s="1665"/>
      <c r="E159" s="1665"/>
      <c r="F159" s="410"/>
      <c r="G159" s="389"/>
      <c r="H159" s="389"/>
      <c r="I159" s="389"/>
      <c r="J159" s="410"/>
      <c r="K159" s="389"/>
      <c r="L159" s="389"/>
      <c r="M159" s="389"/>
      <c r="N159" s="410"/>
      <c r="O159" s="389"/>
      <c r="P159" s="389"/>
      <c r="Q159" s="389"/>
      <c r="R159" s="410"/>
      <c r="S159" s="389"/>
      <c r="T159" s="389"/>
      <c r="U159" s="389"/>
      <c r="V159" s="410"/>
      <c r="W159" s="389"/>
      <c r="X159" s="389"/>
      <c r="Y159" s="389"/>
      <c r="Z159" s="410"/>
      <c r="AA159" s="389"/>
      <c r="AB159" s="389"/>
      <c r="AC159" s="389"/>
      <c r="AD159" s="410"/>
      <c r="AE159" s="389"/>
      <c r="AF159" s="389"/>
      <c r="AG159" s="389"/>
      <c r="AH159" s="410"/>
      <c r="AI159" s="389"/>
      <c r="AJ159" s="389"/>
      <c r="AK159" s="389"/>
      <c r="AL159" s="410"/>
      <c r="AM159" s="389"/>
      <c r="AN159" s="389"/>
      <c r="AO159" s="389"/>
      <c r="AP159" s="410"/>
      <c r="AQ159" s="389"/>
      <c r="AR159" s="389"/>
      <c r="AS159" s="389"/>
      <c r="AT159" s="410"/>
      <c r="AU159" s="389"/>
      <c r="AV159" s="389"/>
      <c r="AW159" s="389"/>
      <c r="AX159" s="410"/>
      <c r="AY159" s="389"/>
      <c r="AZ159" s="389"/>
      <c r="BA159" s="389"/>
      <c r="BB159" s="410"/>
      <c r="BC159" s="389"/>
      <c r="BD159" s="389"/>
      <c r="BE159" s="389"/>
      <c r="BF159" s="410"/>
    </row>
    <row r="160" spans="2:59" ht="5.0999999999999996" customHeight="1">
      <c r="B160" s="1670"/>
      <c r="C160" s="1665"/>
      <c r="D160" s="1665"/>
      <c r="E160" s="1665"/>
      <c r="F160" s="410"/>
      <c r="G160" s="389"/>
      <c r="H160" s="389"/>
      <c r="I160" s="389"/>
      <c r="J160" s="410"/>
      <c r="K160" s="389"/>
      <c r="L160" s="389"/>
      <c r="M160" s="389"/>
      <c r="N160" s="410"/>
      <c r="O160" s="389"/>
      <c r="P160" s="389"/>
      <c r="Q160" s="389"/>
      <c r="R160" s="410"/>
      <c r="S160" s="389"/>
      <c r="T160" s="389"/>
      <c r="U160" s="389"/>
      <c r="V160" s="410"/>
      <c r="W160" s="389"/>
      <c r="X160" s="389"/>
      <c r="Y160" s="389"/>
      <c r="Z160" s="410"/>
      <c r="AA160" s="389"/>
      <c r="AB160" s="389"/>
      <c r="AC160" s="389"/>
      <c r="AD160" s="410"/>
      <c r="AE160" s="389"/>
      <c r="AF160" s="389"/>
      <c r="AG160" s="389"/>
      <c r="AH160" s="410"/>
      <c r="AI160" s="389"/>
      <c r="AJ160" s="389"/>
      <c r="AK160" s="389"/>
      <c r="AL160" s="410"/>
      <c r="AM160" s="389"/>
      <c r="AN160" s="389"/>
      <c r="AO160" s="389"/>
      <c r="AP160" s="410"/>
      <c r="AQ160" s="389"/>
      <c r="AR160" s="389"/>
      <c r="AS160" s="389"/>
      <c r="AT160" s="410"/>
      <c r="AU160" s="389"/>
      <c r="AV160" s="389"/>
      <c r="AW160" s="389"/>
      <c r="AX160" s="410"/>
      <c r="AY160" s="389"/>
      <c r="AZ160" s="389"/>
      <c r="BA160" s="389"/>
      <c r="BB160" s="410"/>
      <c r="BC160" s="389"/>
      <c r="BD160" s="389"/>
      <c r="BE160" s="389"/>
      <c r="BF160" s="410"/>
    </row>
    <row r="161" spans="2:59" ht="9.9499999999999993" customHeight="1">
      <c r="B161" s="5738">
        <v>24</v>
      </c>
      <c r="C161" s="1665"/>
      <c r="D161" s="1665"/>
      <c r="E161" s="1665"/>
      <c r="F161" s="5735"/>
      <c r="G161" s="389"/>
      <c r="H161" s="389"/>
      <c r="I161" s="389"/>
      <c r="J161" s="5735"/>
      <c r="K161" s="389"/>
      <c r="L161" s="389"/>
      <c r="M161" s="389"/>
      <c r="N161" s="5735"/>
      <c r="O161" s="389"/>
      <c r="P161" s="389"/>
      <c r="Q161" s="389"/>
      <c r="R161" s="5735"/>
      <c r="S161" s="389"/>
      <c r="T161" s="389"/>
      <c r="U161" s="389"/>
      <c r="V161" s="5735"/>
      <c r="W161" s="389"/>
      <c r="X161" s="389"/>
      <c r="Y161" s="389"/>
      <c r="Z161" s="5735"/>
      <c r="AA161" s="389"/>
      <c r="AB161" s="389"/>
      <c r="AC161" s="389"/>
      <c r="AD161" s="5735"/>
      <c r="AE161" s="389"/>
      <c r="AF161" s="389"/>
      <c r="AG161" s="389"/>
      <c r="AH161" s="5735"/>
      <c r="AI161" s="389"/>
      <c r="AJ161" s="389"/>
      <c r="AK161" s="389"/>
      <c r="AL161" s="5735"/>
      <c r="AM161" s="389"/>
      <c r="AN161" s="389"/>
      <c r="AO161" s="389"/>
      <c r="AP161" s="5735"/>
      <c r="AQ161" s="389"/>
      <c r="AR161" s="389"/>
      <c r="AS161" s="389"/>
      <c r="AT161" s="5735"/>
      <c r="AU161" s="389"/>
      <c r="AV161" s="389"/>
      <c r="AW161" s="389"/>
      <c r="AX161" s="5735"/>
      <c r="AY161" s="389"/>
      <c r="AZ161" s="389"/>
      <c r="BA161" s="389"/>
      <c r="BB161" s="5735"/>
      <c r="BC161" s="389"/>
      <c r="BD161" s="389"/>
      <c r="BE161" s="389"/>
      <c r="BF161" s="5735"/>
    </row>
    <row r="162" spans="2:59" ht="5.0999999999999996" customHeight="1">
      <c r="B162" s="5739"/>
      <c r="C162" s="1666"/>
      <c r="D162" s="1666"/>
      <c r="E162" s="1666"/>
      <c r="F162" s="5736"/>
      <c r="G162" s="389"/>
      <c r="H162" s="1668"/>
      <c r="I162" s="389"/>
      <c r="J162" s="5736"/>
      <c r="K162" s="389"/>
      <c r="L162" s="1668"/>
      <c r="M162" s="389"/>
      <c r="N162" s="5736"/>
      <c r="O162" s="389"/>
      <c r="P162" s="1668"/>
      <c r="Q162" s="389"/>
      <c r="R162" s="5736"/>
      <c r="S162" s="389"/>
      <c r="T162" s="1668"/>
      <c r="U162" s="389"/>
      <c r="V162" s="5736"/>
      <c r="W162" s="389"/>
      <c r="X162" s="1668"/>
      <c r="Y162" s="389"/>
      <c r="Z162" s="5736"/>
      <c r="AA162" s="389"/>
      <c r="AB162" s="1668"/>
      <c r="AC162" s="389"/>
      <c r="AD162" s="5736"/>
      <c r="AE162" s="389"/>
      <c r="AF162" s="1668"/>
      <c r="AG162" s="389"/>
      <c r="AH162" s="5736"/>
      <c r="AI162" s="389"/>
      <c r="AJ162" s="1668"/>
      <c r="AK162" s="389"/>
      <c r="AL162" s="5736"/>
      <c r="AM162" s="389"/>
      <c r="AN162" s="1668"/>
      <c r="AO162" s="389"/>
      <c r="AP162" s="5736"/>
      <c r="AQ162" s="389"/>
      <c r="AR162" s="1668"/>
      <c r="AS162" s="389"/>
      <c r="AT162" s="5736"/>
      <c r="AU162" s="389"/>
      <c r="AV162" s="1668"/>
      <c r="AW162" s="389"/>
      <c r="AX162" s="5736"/>
      <c r="AY162" s="389"/>
      <c r="AZ162" s="1668"/>
      <c r="BA162" s="389"/>
      <c r="BB162" s="5736"/>
      <c r="BC162" s="389"/>
      <c r="BD162" s="1668"/>
      <c r="BE162" s="389"/>
      <c r="BF162" s="5736"/>
      <c r="BG162" s="482"/>
    </row>
    <row r="163" spans="2:59" ht="9.9499999999999993" customHeight="1">
      <c r="B163" s="5740"/>
      <c r="C163" s="1665"/>
      <c r="D163" s="1665"/>
      <c r="E163" s="1665"/>
      <c r="F163" s="5737"/>
      <c r="G163" s="389"/>
      <c r="H163" s="389"/>
      <c r="I163" s="389"/>
      <c r="J163" s="5737"/>
      <c r="K163" s="389"/>
      <c r="L163" s="389"/>
      <c r="M163" s="389"/>
      <c r="N163" s="5737"/>
      <c r="O163" s="389"/>
      <c r="P163" s="389"/>
      <c r="Q163" s="389"/>
      <c r="R163" s="5737"/>
      <c r="S163" s="389"/>
      <c r="T163" s="389"/>
      <c r="U163" s="389"/>
      <c r="V163" s="5737"/>
      <c r="W163" s="389"/>
      <c r="X163" s="389"/>
      <c r="Y163" s="389"/>
      <c r="Z163" s="5737"/>
      <c r="AA163" s="389"/>
      <c r="AB163" s="389"/>
      <c r="AC163" s="389"/>
      <c r="AD163" s="5737"/>
      <c r="AE163" s="389"/>
      <c r="AF163" s="389"/>
      <c r="AG163" s="389"/>
      <c r="AH163" s="5737"/>
      <c r="AI163" s="389"/>
      <c r="AJ163" s="389"/>
      <c r="AK163" s="389"/>
      <c r="AL163" s="5737"/>
      <c r="AM163" s="389"/>
      <c r="AN163" s="389"/>
      <c r="AO163" s="389"/>
      <c r="AP163" s="5737"/>
      <c r="AQ163" s="389"/>
      <c r="AR163" s="389"/>
      <c r="AS163" s="389"/>
      <c r="AT163" s="5737"/>
      <c r="AU163" s="389"/>
      <c r="AV163" s="389"/>
      <c r="AW163" s="389"/>
      <c r="AX163" s="5737"/>
      <c r="AY163" s="389"/>
      <c r="AZ163" s="389"/>
      <c r="BA163" s="389"/>
      <c r="BB163" s="5737"/>
      <c r="BC163" s="389"/>
      <c r="BD163" s="389"/>
      <c r="BE163" s="389"/>
      <c r="BF163" s="5737"/>
    </row>
    <row r="164" spans="2:59" ht="0.75" customHeight="1">
      <c r="B164" s="1669"/>
      <c r="C164" s="1665"/>
      <c r="D164" s="1665"/>
      <c r="E164" s="1665"/>
      <c r="F164" s="389"/>
      <c r="G164" s="389"/>
      <c r="H164" s="389"/>
      <c r="I164" s="389"/>
      <c r="J164" s="389"/>
      <c r="K164" s="389"/>
      <c r="L164" s="389"/>
      <c r="M164" s="389"/>
      <c r="N164" s="389"/>
      <c r="O164" s="389"/>
      <c r="P164" s="389"/>
      <c r="Q164" s="389"/>
      <c r="R164" s="389"/>
      <c r="S164" s="389"/>
      <c r="T164" s="389"/>
      <c r="U164" s="389"/>
      <c r="V164" s="389"/>
      <c r="W164" s="389"/>
      <c r="X164" s="389"/>
      <c r="Y164" s="389"/>
      <c r="Z164" s="389"/>
      <c r="AA164" s="389"/>
      <c r="AB164" s="389"/>
      <c r="AC164" s="389"/>
      <c r="AD164" s="389"/>
      <c r="AE164" s="389"/>
      <c r="AF164" s="389"/>
      <c r="AG164" s="389"/>
      <c r="AH164" s="389"/>
      <c r="AI164" s="389"/>
      <c r="AJ164" s="389"/>
      <c r="AK164" s="389"/>
      <c r="AL164" s="389"/>
      <c r="AM164" s="389"/>
      <c r="AN164" s="389"/>
      <c r="AO164" s="389"/>
      <c r="AP164" s="389"/>
      <c r="AQ164" s="389"/>
      <c r="AR164" s="389"/>
      <c r="AS164" s="389"/>
      <c r="AT164" s="389"/>
      <c r="AU164" s="389"/>
      <c r="AV164" s="389"/>
      <c r="AW164" s="389"/>
      <c r="AX164" s="389"/>
      <c r="AY164" s="389"/>
      <c r="AZ164" s="389"/>
      <c r="BA164" s="389"/>
      <c r="BB164" s="389"/>
      <c r="BC164" s="389"/>
      <c r="BD164" s="389"/>
      <c r="BE164" s="389"/>
      <c r="BF164" s="389"/>
    </row>
    <row r="165" spans="2:59" ht="5.0999999999999996" customHeight="1">
      <c r="B165" s="1670"/>
      <c r="C165" s="1665"/>
      <c r="D165" s="1665"/>
      <c r="E165" s="1665"/>
      <c r="F165" s="410"/>
      <c r="G165" s="389"/>
      <c r="H165" s="389"/>
      <c r="I165" s="389"/>
      <c r="J165" s="410"/>
      <c r="K165" s="389"/>
      <c r="L165" s="389"/>
      <c r="M165" s="389"/>
      <c r="N165" s="410"/>
      <c r="O165" s="389"/>
      <c r="P165" s="389"/>
      <c r="Q165" s="389"/>
      <c r="R165" s="410"/>
      <c r="S165" s="389"/>
      <c r="T165" s="389"/>
      <c r="U165" s="389"/>
      <c r="V165" s="410"/>
      <c r="W165" s="389"/>
      <c r="X165" s="389"/>
      <c r="Y165" s="389"/>
      <c r="Z165" s="410"/>
      <c r="AA165" s="389"/>
      <c r="AB165" s="389"/>
      <c r="AC165" s="389"/>
      <c r="AD165" s="410"/>
      <c r="AE165" s="389"/>
      <c r="AF165" s="389"/>
      <c r="AG165" s="389"/>
      <c r="AH165" s="410"/>
      <c r="AI165" s="389"/>
      <c r="AJ165" s="389"/>
      <c r="AK165" s="389"/>
      <c r="AL165" s="410"/>
      <c r="AM165" s="389"/>
      <c r="AN165" s="389"/>
      <c r="AO165" s="389"/>
      <c r="AP165" s="410"/>
      <c r="AQ165" s="389"/>
      <c r="AR165" s="389"/>
      <c r="AS165" s="389"/>
      <c r="AT165" s="410"/>
      <c r="AU165" s="389"/>
      <c r="AV165" s="389"/>
      <c r="AW165" s="389"/>
      <c r="AX165" s="410"/>
      <c r="AY165" s="389"/>
      <c r="AZ165" s="389"/>
      <c r="BA165" s="389"/>
      <c r="BB165" s="410"/>
      <c r="BC165" s="389"/>
      <c r="BD165" s="389"/>
      <c r="BE165" s="389"/>
      <c r="BF165" s="410"/>
    </row>
    <row r="166" spans="2:59" ht="5.0999999999999996" customHeight="1">
      <c r="B166" s="1670"/>
      <c r="C166" s="1665"/>
      <c r="D166" s="1665"/>
      <c r="E166" s="1665"/>
      <c r="F166" s="410"/>
      <c r="G166" s="389"/>
      <c r="H166" s="389"/>
      <c r="I166" s="389"/>
      <c r="J166" s="410"/>
      <c r="K166" s="389"/>
      <c r="L166" s="389"/>
      <c r="M166" s="389"/>
      <c r="N166" s="410"/>
      <c r="O166" s="389"/>
      <c r="P166" s="389"/>
      <c r="Q166" s="389"/>
      <c r="R166" s="410"/>
      <c r="S166" s="389"/>
      <c r="T166" s="389"/>
      <c r="U166" s="389"/>
      <c r="V166" s="410"/>
      <c r="W166" s="389"/>
      <c r="X166" s="389"/>
      <c r="Y166" s="389"/>
      <c r="Z166" s="410"/>
      <c r="AA166" s="389"/>
      <c r="AB166" s="389"/>
      <c r="AC166" s="389"/>
      <c r="AD166" s="410"/>
      <c r="AE166" s="389"/>
      <c r="AF166" s="389"/>
      <c r="AG166" s="389"/>
      <c r="AH166" s="410"/>
      <c r="AI166" s="389"/>
      <c r="AJ166" s="389"/>
      <c r="AK166" s="389"/>
      <c r="AL166" s="410"/>
      <c r="AM166" s="389"/>
      <c r="AN166" s="389"/>
      <c r="AO166" s="389"/>
      <c r="AP166" s="410"/>
      <c r="AQ166" s="389"/>
      <c r="AR166" s="389"/>
      <c r="AS166" s="389"/>
      <c r="AT166" s="410"/>
      <c r="AU166" s="389"/>
      <c r="AV166" s="389"/>
      <c r="AW166" s="389"/>
      <c r="AX166" s="410"/>
      <c r="AY166" s="389"/>
      <c r="AZ166" s="389"/>
      <c r="BA166" s="389"/>
      <c r="BB166" s="410"/>
      <c r="BC166" s="389"/>
      <c r="BD166" s="389"/>
      <c r="BE166" s="389"/>
      <c r="BF166" s="410"/>
    </row>
    <row r="167" spans="2:59" ht="9.9499999999999993" customHeight="1">
      <c r="B167" s="5738">
        <v>25</v>
      </c>
      <c r="C167" s="1665"/>
      <c r="D167" s="1665"/>
      <c r="E167" s="1665"/>
      <c r="F167" s="5735"/>
      <c r="G167" s="389"/>
      <c r="H167" s="389"/>
      <c r="I167" s="389"/>
      <c r="J167" s="5735"/>
      <c r="K167" s="389"/>
      <c r="L167" s="389"/>
      <c r="M167" s="389"/>
      <c r="N167" s="5735"/>
      <c r="O167" s="389"/>
      <c r="P167" s="389"/>
      <c r="Q167" s="389"/>
      <c r="R167" s="5735"/>
      <c r="S167" s="389"/>
      <c r="T167" s="389"/>
      <c r="U167" s="389"/>
      <c r="V167" s="5735"/>
      <c r="W167" s="389"/>
      <c r="X167" s="389"/>
      <c r="Y167" s="389"/>
      <c r="Z167" s="5735"/>
      <c r="AA167" s="389"/>
      <c r="AB167" s="389"/>
      <c r="AC167" s="389"/>
      <c r="AD167" s="5735"/>
      <c r="AE167" s="389"/>
      <c r="AF167" s="389"/>
      <c r="AG167" s="389"/>
      <c r="AH167" s="5735"/>
      <c r="AI167" s="389"/>
      <c r="AJ167" s="389"/>
      <c r="AK167" s="389"/>
      <c r="AL167" s="5735"/>
      <c r="AM167" s="389"/>
      <c r="AN167" s="389"/>
      <c r="AO167" s="389"/>
      <c r="AP167" s="5735"/>
      <c r="AQ167" s="389"/>
      <c r="AR167" s="389"/>
      <c r="AS167" s="389"/>
      <c r="AT167" s="5735"/>
      <c r="AU167" s="389"/>
      <c r="AV167" s="389"/>
      <c r="AW167" s="389"/>
      <c r="AX167" s="5735"/>
      <c r="AY167" s="389"/>
      <c r="AZ167" s="389"/>
      <c r="BA167" s="389"/>
      <c r="BB167" s="5735"/>
      <c r="BC167" s="389"/>
      <c r="BD167" s="389"/>
      <c r="BE167" s="389"/>
      <c r="BF167" s="5735"/>
    </row>
    <row r="168" spans="2:59" ht="5.0999999999999996" customHeight="1">
      <c r="B168" s="5739"/>
      <c r="C168" s="1666"/>
      <c r="D168" s="1666"/>
      <c r="E168" s="1666"/>
      <c r="F168" s="5736"/>
      <c r="G168" s="389"/>
      <c r="H168" s="1668"/>
      <c r="I168" s="389"/>
      <c r="J168" s="5736"/>
      <c r="K168" s="389"/>
      <c r="L168" s="1668"/>
      <c r="M168" s="389"/>
      <c r="N168" s="5736"/>
      <c r="O168" s="389"/>
      <c r="P168" s="1668"/>
      <c r="Q168" s="389"/>
      <c r="R168" s="5736"/>
      <c r="S168" s="389"/>
      <c r="T168" s="1668"/>
      <c r="U168" s="389"/>
      <c r="V168" s="5736"/>
      <c r="W168" s="389"/>
      <c r="X168" s="1668"/>
      <c r="Y168" s="389"/>
      <c r="Z168" s="5736"/>
      <c r="AA168" s="389"/>
      <c r="AB168" s="1668"/>
      <c r="AC168" s="389"/>
      <c r="AD168" s="5736"/>
      <c r="AE168" s="389"/>
      <c r="AF168" s="1668"/>
      <c r="AG168" s="389"/>
      <c r="AH168" s="5736"/>
      <c r="AI168" s="389"/>
      <c r="AJ168" s="1668"/>
      <c r="AK168" s="389"/>
      <c r="AL168" s="5736"/>
      <c r="AM168" s="389"/>
      <c r="AN168" s="1668"/>
      <c r="AO168" s="389"/>
      <c r="AP168" s="5736"/>
      <c r="AQ168" s="389"/>
      <c r="AR168" s="1668"/>
      <c r="AS168" s="389"/>
      <c r="AT168" s="5736"/>
      <c r="AU168" s="389"/>
      <c r="AV168" s="1668"/>
      <c r="AW168" s="389"/>
      <c r="AX168" s="5736"/>
      <c r="AY168" s="389"/>
      <c r="AZ168" s="1668"/>
      <c r="BA168" s="389"/>
      <c r="BB168" s="5736"/>
      <c r="BC168" s="389"/>
      <c r="BD168" s="1668"/>
      <c r="BE168" s="389"/>
      <c r="BF168" s="5736"/>
      <c r="BG168" s="482"/>
    </row>
    <row r="169" spans="2:59" ht="9.9499999999999993" customHeight="1">
      <c r="B169" s="5740"/>
      <c r="C169" s="1665"/>
      <c r="D169" s="1665"/>
      <c r="E169" s="1665"/>
      <c r="F169" s="5737"/>
      <c r="G169" s="389"/>
      <c r="H169" s="389"/>
      <c r="I169" s="389"/>
      <c r="J169" s="5737"/>
      <c r="K169" s="389"/>
      <c r="L169" s="389"/>
      <c r="M169" s="389"/>
      <c r="N169" s="5737"/>
      <c r="O169" s="389"/>
      <c r="P169" s="389"/>
      <c r="Q169" s="389"/>
      <c r="R169" s="5737"/>
      <c r="S169" s="389"/>
      <c r="T169" s="389"/>
      <c r="U169" s="389"/>
      <c r="V169" s="5737"/>
      <c r="W169" s="389"/>
      <c r="X169" s="389"/>
      <c r="Y169" s="389"/>
      <c r="Z169" s="5737"/>
      <c r="AA169" s="389"/>
      <c r="AB169" s="389"/>
      <c r="AC169" s="389"/>
      <c r="AD169" s="5737"/>
      <c r="AE169" s="389"/>
      <c r="AF169" s="389"/>
      <c r="AG169" s="389"/>
      <c r="AH169" s="5737"/>
      <c r="AI169" s="389"/>
      <c r="AJ169" s="389"/>
      <c r="AK169" s="389"/>
      <c r="AL169" s="5737"/>
      <c r="AM169" s="389"/>
      <c r="AN169" s="389"/>
      <c r="AO169" s="389"/>
      <c r="AP169" s="5737"/>
      <c r="AQ169" s="389"/>
      <c r="AR169" s="389"/>
      <c r="AS169" s="389"/>
      <c r="AT169" s="5737"/>
      <c r="AU169" s="389"/>
      <c r="AV169" s="389"/>
      <c r="AW169" s="389"/>
      <c r="AX169" s="5737"/>
      <c r="AY169" s="389"/>
      <c r="AZ169" s="389"/>
      <c r="BA169" s="389"/>
      <c r="BB169" s="5737"/>
      <c r="BC169" s="389"/>
      <c r="BD169" s="389"/>
      <c r="BE169" s="389"/>
      <c r="BF169" s="5737"/>
    </row>
    <row r="170" spans="2:59" ht="5.0999999999999996" customHeight="1">
      <c r="B170" s="1669"/>
      <c r="C170" s="1665"/>
      <c r="D170" s="1665"/>
      <c r="E170" s="1665"/>
      <c r="F170" s="389"/>
      <c r="G170" s="389"/>
      <c r="H170" s="389"/>
      <c r="I170" s="389"/>
      <c r="J170" s="389"/>
      <c r="K170" s="389"/>
      <c r="L170" s="389"/>
      <c r="M170" s="389"/>
      <c r="N170" s="389"/>
      <c r="O170" s="389"/>
      <c r="P170" s="389"/>
      <c r="Q170" s="389"/>
      <c r="R170" s="389"/>
      <c r="S170" s="389"/>
      <c r="T170" s="389"/>
      <c r="U170" s="389"/>
      <c r="V170" s="389"/>
      <c r="W170" s="389"/>
      <c r="X170" s="389"/>
      <c r="Y170" s="389"/>
      <c r="Z170" s="389"/>
      <c r="AA170" s="389"/>
      <c r="AB170" s="389"/>
      <c r="AC170" s="389"/>
      <c r="AD170" s="389"/>
      <c r="AE170" s="389"/>
      <c r="AF170" s="389"/>
      <c r="AG170" s="389"/>
      <c r="AH170" s="389"/>
      <c r="AI170" s="389"/>
      <c r="AJ170" s="389"/>
      <c r="AK170" s="389"/>
      <c r="AL170" s="389"/>
      <c r="AM170" s="389"/>
      <c r="AN170" s="389"/>
      <c r="AO170" s="389"/>
      <c r="AP170" s="389"/>
      <c r="AQ170" s="389"/>
      <c r="AR170" s="389"/>
      <c r="AS170" s="389"/>
      <c r="AT170" s="389"/>
      <c r="AU170" s="389"/>
      <c r="AV170" s="389"/>
      <c r="AW170" s="389"/>
      <c r="AX170" s="389"/>
      <c r="AY170" s="389"/>
      <c r="AZ170" s="389"/>
      <c r="BA170" s="389"/>
      <c r="BB170" s="389"/>
      <c r="BC170" s="389"/>
      <c r="BD170" s="389"/>
      <c r="BE170" s="389"/>
      <c r="BF170" s="389"/>
    </row>
    <row r="171" spans="2:59" ht="5.0999999999999996" customHeight="1">
      <c r="B171" s="1670"/>
      <c r="C171" s="1665"/>
      <c r="D171" s="1665"/>
      <c r="E171" s="1665"/>
      <c r="F171" s="410"/>
      <c r="G171" s="389"/>
      <c r="H171" s="389"/>
      <c r="I171" s="389"/>
      <c r="J171" s="410"/>
      <c r="K171" s="389"/>
      <c r="L171" s="389"/>
      <c r="M171" s="389"/>
      <c r="N171" s="410"/>
      <c r="O171" s="389"/>
      <c r="P171" s="389"/>
      <c r="Q171" s="389"/>
      <c r="R171" s="410"/>
      <c r="S171" s="389"/>
      <c r="T171" s="389"/>
      <c r="U171" s="389"/>
      <c r="V171" s="410"/>
      <c r="W171" s="389"/>
      <c r="X171" s="389"/>
      <c r="Y171" s="389"/>
      <c r="Z171" s="410"/>
      <c r="AA171" s="389"/>
      <c r="AB171" s="389"/>
      <c r="AC171" s="389"/>
      <c r="AD171" s="410"/>
      <c r="AE171" s="389"/>
      <c r="AF171" s="389"/>
      <c r="AG171" s="389"/>
      <c r="AH171" s="410"/>
      <c r="AI171" s="389"/>
      <c r="AJ171" s="389"/>
      <c r="AK171" s="389"/>
      <c r="AL171" s="410"/>
      <c r="AM171" s="389"/>
      <c r="AN171" s="389"/>
      <c r="AO171" s="389"/>
      <c r="AP171" s="410"/>
      <c r="AQ171" s="389"/>
      <c r="AR171" s="389"/>
      <c r="AS171" s="389"/>
      <c r="AT171" s="410"/>
      <c r="AU171" s="389"/>
      <c r="AV171" s="389"/>
      <c r="AW171" s="389"/>
      <c r="AX171" s="410"/>
      <c r="AY171" s="389"/>
      <c r="AZ171" s="389"/>
      <c r="BA171" s="389"/>
      <c r="BB171" s="410"/>
      <c r="BC171" s="389"/>
      <c r="BD171" s="389"/>
      <c r="BE171" s="389"/>
      <c r="BF171" s="410"/>
    </row>
    <row r="172" spans="2:59" ht="5.0999999999999996" customHeight="1">
      <c r="B172" s="1670"/>
      <c r="C172" s="1665"/>
      <c r="D172" s="1665"/>
      <c r="E172" s="1665"/>
      <c r="F172" s="410"/>
      <c r="G172" s="389"/>
      <c r="H172" s="389"/>
      <c r="I172" s="389"/>
      <c r="J172" s="410"/>
      <c r="K172" s="389"/>
      <c r="L172" s="389"/>
      <c r="M172" s="389"/>
      <c r="N172" s="410"/>
      <c r="O172" s="389"/>
      <c r="P172" s="389"/>
      <c r="Q172" s="389"/>
      <c r="R172" s="410"/>
      <c r="S172" s="389"/>
      <c r="T172" s="389"/>
      <c r="U172" s="389"/>
      <c r="V172" s="410"/>
      <c r="W172" s="389"/>
      <c r="X172" s="389"/>
      <c r="Y172" s="389"/>
      <c r="Z172" s="410"/>
      <c r="AA172" s="389"/>
      <c r="AB172" s="389"/>
      <c r="AC172" s="389"/>
      <c r="AD172" s="410"/>
      <c r="AE172" s="389"/>
      <c r="AF172" s="389"/>
      <c r="AG172" s="389"/>
      <c r="AH172" s="410"/>
      <c r="AI172" s="389"/>
      <c r="AJ172" s="389"/>
      <c r="AK172" s="389"/>
      <c r="AL172" s="410"/>
      <c r="AM172" s="389"/>
      <c r="AN172" s="389"/>
      <c r="AO172" s="389"/>
      <c r="AP172" s="410"/>
      <c r="AQ172" s="389"/>
      <c r="AR172" s="389"/>
      <c r="AS172" s="389"/>
      <c r="AT172" s="410"/>
      <c r="AU172" s="389"/>
      <c r="AV172" s="389"/>
      <c r="AW172" s="389"/>
      <c r="AX172" s="410"/>
      <c r="AY172" s="389"/>
      <c r="AZ172" s="389"/>
      <c r="BA172" s="389"/>
      <c r="BB172" s="410"/>
      <c r="BC172" s="389"/>
      <c r="BD172" s="389"/>
      <c r="BE172" s="389"/>
      <c r="BF172" s="410"/>
    </row>
    <row r="173" spans="2:59" ht="9.9499999999999993" customHeight="1">
      <c r="B173" s="5738">
        <v>26</v>
      </c>
      <c r="C173" s="1665"/>
      <c r="D173" s="1665"/>
      <c r="E173" s="1665"/>
      <c r="F173" s="5735"/>
      <c r="G173" s="389"/>
      <c r="H173" s="389"/>
      <c r="I173" s="389"/>
      <c r="J173" s="5735"/>
      <c r="K173" s="389"/>
      <c r="L173" s="389"/>
      <c r="M173" s="389"/>
      <c r="N173" s="5735"/>
      <c r="O173" s="389"/>
      <c r="P173" s="389"/>
      <c r="Q173" s="389"/>
      <c r="R173" s="5735"/>
      <c r="S173" s="389"/>
      <c r="T173" s="389"/>
      <c r="U173" s="389"/>
      <c r="V173" s="5735"/>
      <c r="W173" s="389"/>
      <c r="X173" s="389"/>
      <c r="Y173" s="389"/>
      <c r="Z173" s="5735"/>
      <c r="AA173" s="389"/>
      <c r="AB173" s="389"/>
      <c r="AC173" s="389"/>
      <c r="AD173" s="5735"/>
      <c r="AE173" s="389"/>
      <c r="AF173" s="389"/>
      <c r="AG173" s="389"/>
      <c r="AH173" s="5735"/>
      <c r="AI173" s="389"/>
      <c r="AJ173" s="389"/>
      <c r="AK173" s="389"/>
      <c r="AL173" s="5735"/>
      <c r="AM173" s="389"/>
      <c r="AN173" s="389"/>
      <c r="AO173" s="389"/>
      <c r="AP173" s="5735"/>
      <c r="AQ173" s="389"/>
      <c r="AR173" s="389"/>
      <c r="AS173" s="389"/>
      <c r="AT173" s="5735"/>
      <c r="AU173" s="389"/>
      <c r="AV173" s="389"/>
      <c r="AW173" s="389"/>
      <c r="AX173" s="5735"/>
      <c r="AY173" s="389"/>
      <c r="AZ173" s="389"/>
      <c r="BA173" s="389"/>
      <c r="BB173" s="5735"/>
      <c r="BC173" s="389"/>
      <c r="BD173" s="389"/>
      <c r="BE173" s="389"/>
      <c r="BF173" s="5735"/>
    </row>
    <row r="174" spans="2:59" ht="5.0999999999999996" customHeight="1">
      <c r="B174" s="5739"/>
      <c r="C174" s="1666"/>
      <c r="D174" s="1666"/>
      <c r="E174" s="1666"/>
      <c r="F174" s="5736"/>
      <c r="G174" s="389"/>
      <c r="H174" s="1668"/>
      <c r="I174" s="389"/>
      <c r="J174" s="5736"/>
      <c r="K174" s="389"/>
      <c r="L174" s="1668"/>
      <c r="M174" s="389"/>
      <c r="N174" s="5736"/>
      <c r="O174" s="389"/>
      <c r="P174" s="1668"/>
      <c r="Q174" s="389"/>
      <c r="R174" s="5736"/>
      <c r="S174" s="389"/>
      <c r="T174" s="1668"/>
      <c r="U174" s="389"/>
      <c r="V174" s="5736"/>
      <c r="W174" s="389"/>
      <c r="X174" s="1668"/>
      <c r="Y174" s="389"/>
      <c r="Z174" s="5736"/>
      <c r="AA174" s="389"/>
      <c r="AB174" s="1668"/>
      <c r="AC174" s="389"/>
      <c r="AD174" s="5736"/>
      <c r="AE174" s="389"/>
      <c r="AF174" s="1668"/>
      <c r="AG174" s="389"/>
      <c r="AH174" s="5736"/>
      <c r="AI174" s="389"/>
      <c r="AJ174" s="1668"/>
      <c r="AK174" s="389"/>
      <c r="AL174" s="5736"/>
      <c r="AM174" s="389"/>
      <c r="AN174" s="1668"/>
      <c r="AO174" s="389"/>
      <c r="AP174" s="5736"/>
      <c r="AQ174" s="389"/>
      <c r="AR174" s="1668"/>
      <c r="AS174" s="389"/>
      <c r="AT174" s="5736"/>
      <c r="AU174" s="389"/>
      <c r="AV174" s="1668"/>
      <c r="AW174" s="389"/>
      <c r="AX174" s="5736"/>
      <c r="AY174" s="389"/>
      <c r="AZ174" s="1668"/>
      <c r="BA174" s="389"/>
      <c r="BB174" s="5736"/>
      <c r="BC174" s="389"/>
      <c r="BD174" s="1668"/>
      <c r="BE174" s="389"/>
      <c r="BF174" s="5736"/>
      <c r="BG174" s="482"/>
    </row>
    <row r="175" spans="2:59" ht="9.9499999999999993" customHeight="1">
      <c r="B175" s="5740"/>
      <c r="C175" s="1665"/>
      <c r="D175" s="1665"/>
      <c r="E175" s="1665"/>
      <c r="F175" s="5737"/>
      <c r="G175" s="389"/>
      <c r="H175" s="389"/>
      <c r="I175" s="389"/>
      <c r="J175" s="5737"/>
      <c r="K175" s="389"/>
      <c r="L175" s="389"/>
      <c r="M175" s="389"/>
      <c r="N175" s="5737"/>
      <c r="O175" s="389"/>
      <c r="P175" s="389"/>
      <c r="Q175" s="389"/>
      <c r="R175" s="5737"/>
      <c r="S175" s="389"/>
      <c r="T175" s="389"/>
      <c r="U175" s="389"/>
      <c r="V175" s="5737"/>
      <c r="W175" s="389"/>
      <c r="X175" s="389"/>
      <c r="Y175" s="389"/>
      <c r="Z175" s="5737"/>
      <c r="AA175" s="389"/>
      <c r="AB175" s="389"/>
      <c r="AC175" s="389"/>
      <c r="AD175" s="5737"/>
      <c r="AE175" s="389"/>
      <c r="AF175" s="389"/>
      <c r="AG175" s="389"/>
      <c r="AH175" s="5737"/>
      <c r="AI175" s="389"/>
      <c r="AJ175" s="389"/>
      <c r="AK175" s="389"/>
      <c r="AL175" s="5737"/>
      <c r="AM175" s="389"/>
      <c r="AN175" s="389"/>
      <c r="AO175" s="389"/>
      <c r="AP175" s="5737"/>
      <c r="AQ175" s="389"/>
      <c r="AR175" s="389"/>
      <c r="AS175" s="389"/>
      <c r="AT175" s="5737"/>
      <c r="AU175" s="389"/>
      <c r="AV175" s="389"/>
      <c r="AW175" s="389"/>
      <c r="AX175" s="5737"/>
      <c r="AY175" s="389"/>
      <c r="AZ175" s="389"/>
      <c r="BA175" s="389"/>
      <c r="BB175" s="5737"/>
      <c r="BC175" s="389"/>
      <c r="BD175" s="389"/>
      <c r="BE175" s="389"/>
      <c r="BF175" s="5737"/>
    </row>
    <row r="176" spans="2:59" ht="5.0999999999999996" customHeight="1">
      <c r="B176" s="1669"/>
      <c r="C176" s="1665"/>
      <c r="D176" s="1665"/>
      <c r="E176" s="1665"/>
      <c r="F176" s="389"/>
      <c r="G176" s="389"/>
      <c r="H176" s="389"/>
      <c r="I176" s="389"/>
      <c r="J176" s="389"/>
      <c r="K176" s="389"/>
      <c r="L176" s="389"/>
      <c r="M176" s="389"/>
      <c r="N176" s="389"/>
      <c r="O176" s="389"/>
      <c r="P176" s="389"/>
      <c r="Q176" s="389"/>
      <c r="R176" s="389"/>
      <c r="S176" s="389"/>
      <c r="T176" s="389"/>
      <c r="U176" s="389"/>
      <c r="V176" s="389"/>
      <c r="W176" s="389"/>
      <c r="X176" s="389"/>
      <c r="Y176" s="389"/>
      <c r="Z176" s="389"/>
      <c r="AA176" s="389"/>
      <c r="AB176" s="389"/>
      <c r="AC176" s="389"/>
      <c r="AD176" s="389"/>
      <c r="AE176" s="389"/>
      <c r="AF176" s="389"/>
      <c r="AG176" s="389"/>
      <c r="AH176" s="389"/>
      <c r="AI176" s="389"/>
      <c r="AJ176" s="389"/>
      <c r="AK176" s="389"/>
      <c r="AL176" s="389"/>
      <c r="AM176" s="389"/>
      <c r="AN176" s="389"/>
      <c r="AO176" s="389"/>
      <c r="AP176" s="389"/>
      <c r="AQ176" s="389"/>
      <c r="AR176" s="389"/>
      <c r="AS176" s="389"/>
      <c r="AT176" s="389"/>
      <c r="AU176" s="389"/>
      <c r="AV176" s="389"/>
      <c r="AW176" s="389"/>
      <c r="AX176" s="389"/>
      <c r="AY176" s="389"/>
      <c r="AZ176" s="389"/>
      <c r="BA176" s="389"/>
      <c r="BB176" s="389"/>
      <c r="BC176" s="389"/>
      <c r="BD176" s="389"/>
      <c r="BE176" s="389"/>
      <c r="BF176" s="389"/>
    </row>
    <row r="177" spans="2:59" ht="5.0999999999999996" customHeight="1">
      <c r="B177" s="1670"/>
      <c r="C177" s="1665"/>
      <c r="D177" s="1665"/>
      <c r="E177" s="1665"/>
      <c r="F177" s="410"/>
      <c r="G177" s="389"/>
      <c r="H177" s="389"/>
      <c r="I177" s="389"/>
      <c r="J177" s="410"/>
      <c r="K177" s="389"/>
      <c r="L177" s="389"/>
      <c r="M177" s="389"/>
      <c r="N177" s="410"/>
      <c r="O177" s="389"/>
      <c r="P177" s="389"/>
      <c r="Q177" s="389"/>
      <c r="R177" s="410"/>
      <c r="S177" s="389"/>
      <c r="T177" s="389"/>
      <c r="U177" s="389"/>
      <c r="V177" s="410"/>
      <c r="W177" s="389"/>
      <c r="X177" s="389"/>
      <c r="Y177" s="389"/>
      <c r="Z177" s="410"/>
      <c r="AA177" s="389"/>
      <c r="AB177" s="389"/>
      <c r="AC177" s="389"/>
      <c r="AD177" s="410"/>
      <c r="AE177" s="389"/>
      <c r="AF177" s="389"/>
      <c r="AG177" s="389"/>
      <c r="AH177" s="410"/>
      <c r="AI177" s="389"/>
      <c r="AJ177" s="389"/>
      <c r="AK177" s="389"/>
      <c r="AL177" s="410"/>
      <c r="AM177" s="389"/>
      <c r="AN177" s="389"/>
      <c r="AO177" s="389"/>
      <c r="AP177" s="410"/>
      <c r="AQ177" s="389"/>
      <c r="AR177" s="389"/>
      <c r="AS177" s="389"/>
      <c r="AT177" s="410"/>
      <c r="AU177" s="389"/>
      <c r="AV177" s="389"/>
      <c r="AW177" s="389"/>
      <c r="AX177" s="410"/>
      <c r="AY177" s="389"/>
      <c r="AZ177" s="389"/>
      <c r="BA177" s="389"/>
      <c r="BB177" s="410"/>
      <c r="BC177" s="389"/>
      <c r="BD177" s="389"/>
      <c r="BE177" s="389"/>
      <c r="BF177" s="410"/>
    </row>
    <row r="178" spans="2:59" ht="5.0999999999999996" customHeight="1">
      <c r="B178" s="1670"/>
      <c r="C178" s="1665"/>
      <c r="D178" s="1665"/>
      <c r="E178" s="1665"/>
      <c r="F178" s="410"/>
      <c r="G178" s="389"/>
      <c r="H178" s="389"/>
      <c r="I178" s="389"/>
      <c r="J178" s="410"/>
      <c r="K178" s="389"/>
      <c r="L178" s="389"/>
      <c r="M178" s="389"/>
      <c r="N178" s="410"/>
      <c r="O178" s="389"/>
      <c r="P178" s="389"/>
      <c r="Q178" s="389"/>
      <c r="R178" s="410"/>
      <c r="S178" s="389"/>
      <c r="T178" s="389"/>
      <c r="U178" s="389"/>
      <c r="V178" s="410"/>
      <c r="W178" s="389"/>
      <c r="X178" s="389"/>
      <c r="Y178" s="389"/>
      <c r="Z178" s="410"/>
      <c r="AA178" s="389"/>
      <c r="AB178" s="389"/>
      <c r="AC178" s="389"/>
      <c r="AD178" s="410"/>
      <c r="AE178" s="389"/>
      <c r="AF178" s="389"/>
      <c r="AG178" s="389"/>
      <c r="AH178" s="410"/>
      <c r="AI178" s="389"/>
      <c r="AJ178" s="389"/>
      <c r="AK178" s="389"/>
      <c r="AL178" s="410"/>
      <c r="AM178" s="389"/>
      <c r="AN178" s="389"/>
      <c r="AO178" s="389"/>
      <c r="AP178" s="410"/>
      <c r="AQ178" s="389"/>
      <c r="AR178" s="389"/>
      <c r="AS178" s="389"/>
      <c r="AT178" s="410"/>
      <c r="AU178" s="389"/>
      <c r="AV178" s="389"/>
      <c r="AW178" s="389"/>
      <c r="AX178" s="410"/>
      <c r="AY178" s="389"/>
      <c r="AZ178" s="389"/>
      <c r="BA178" s="389"/>
      <c r="BB178" s="410"/>
      <c r="BC178" s="389"/>
      <c r="BD178" s="389"/>
      <c r="BE178" s="389"/>
      <c r="BF178" s="410"/>
    </row>
    <row r="179" spans="2:59" ht="9.9499999999999993" customHeight="1">
      <c r="B179" s="5738">
        <v>27</v>
      </c>
      <c r="C179" s="1665"/>
      <c r="D179" s="1665"/>
      <c r="E179" s="1665"/>
      <c r="F179" s="5735"/>
      <c r="G179" s="389"/>
      <c r="H179" s="389"/>
      <c r="I179" s="389"/>
      <c r="J179" s="5735"/>
      <c r="K179" s="389"/>
      <c r="L179" s="389"/>
      <c r="M179" s="389"/>
      <c r="N179" s="5735"/>
      <c r="O179" s="389"/>
      <c r="P179" s="389"/>
      <c r="Q179" s="389"/>
      <c r="R179" s="5735"/>
      <c r="S179" s="389"/>
      <c r="T179" s="389"/>
      <c r="U179" s="389"/>
      <c r="V179" s="5735"/>
      <c r="W179" s="389"/>
      <c r="X179" s="389"/>
      <c r="Y179" s="389"/>
      <c r="Z179" s="5735"/>
      <c r="AA179" s="389"/>
      <c r="AB179" s="389"/>
      <c r="AC179" s="389"/>
      <c r="AD179" s="5735"/>
      <c r="AE179" s="389"/>
      <c r="AF179" s="389"/>
      <c r="AG179" s="389"/>
      <c r="AH179" s="5735"/>
      <c r="AI179" s="389"/>
      <c r="AJ179" s="389"/>
      <c r="AK179" s="389"/>
      <c r="AL179" s="5735"/>
      <c r="AM179" s="389"/>
      <c r="AN179" s="389"/>
      <c r="AO179" s="389"/>
      <c r="AP179" s="5735"/>
      <c r="AQ179" s="389"/>
      <c r="AR179" s="389"/>
      <c r="AS179" s="389"/>
      <c r="AT179" s="5735"/>
      <c r="AU179" s="389"/>
      <c r="AV179" s="389"/>
      <c r="AW179" s="389"/>
      <c r="AX179" s="5735"/>
      <c r="AY179" s="389"/>
      <c r="AZ179" s="389"/>
      <c r="BA179" s="389"/>
      <c r="BB179" s="5735"/>
      <c r="BC179" s="389"/>
      <c r="BD179" s="389"/>
      <c r="BE179" s="389"/>
      <c r="BF179" s="5735"/>
    </row>
    <row r="180" spans="2:59" ht="5.0999999999999996" customHeight="1">
      <c r="B180" s="5739"/>
      <c r="C180" s="1666"/>
      <c r="D180" s="1666"/>
      <c r="E180" s="1666"/>
      <c r="F180" s="5736"/>
      <c r="G180" s="389"/>
      <c r="H180" s="1668"/>
      <c r="I180" s="389"/>
      <c r="J180" s="5736"/>
      <c r="K180" s="389"/>
      <c r="L180" s="1668"/>
      <c r="M180" s="389"/>
      <c r="N180" s="5736"/>
      <c r="O180" s="389"/>
      <c r="P180" s="1668"/>
      <c r="Q180" s="389"/>
      <c r="R180" s="5736"/>
      <c r="S180" s="389"/>
      <c r="T180" s="1668"/>
      <c r="U180" s="389"/>
      <c r="V180" s="5736"/>
      <c r="W180" s="389"/>
      <c r="X180" s="1668"/>
      <c r="Y180" s="389"/>
      <c r="Z180" s="5736"/>
      <c r="AA180" s="389"/>
      <c r="AB180" s="1668"/>
      <c r="AC180" s="389"/>
      <c r="AD180" s="5736"/>
      <c r="AE180" s="389"/>
      <c r="AF180" s="1668"/>
      <c r="AG180" s="389"/>
      <c r="AH180" s="5736"/>
      <c r="AI180" s="389"/>
      <c r="AJ180" s="1668"/>
      <c r="AK180" s="389"/>
      <c r="AL180" s="5736"/>
      <c r="AM180" s="389"/>
      <c r="AN180" s="1668"/>
      <c r="AO180" s="389"/>
      <c r="AP180" s="5736"/>
      <c r="AQ180" s="389"/>
      <c r="AR180" s="1668"/>
      <c r="AS180" s="389"/>
      <c r="AT180" s="5736"/>
      <c r="AU180" s="389"/>
      <c r="AV180" s="1668"/>
      <c r="AW180" s="389"/>
      <c r="AX180" s="5736"/>
      <c r="AY180" s="389"/>
      <c r="AZ180" s="1668"/>
      <c r="BA180" s="389"/>
      <c r="BB180" s="5736"/>
      <c r="BC180" s="389"/>
      <c r="BD180" s="1668"/>
      <c r="BE180" s="389"/>
      <c r="BF180" s="5736"/>
      <c r="BG180" s="482"/>
    </row>
    <row r="181" spans="2:59" ht="9.9499999999999993" customHeight="1">
      <c r="B181" s="5740"/>
      <c r="C181" s="1665"/>
      <c r="D181" s="1665"/>
      <c r="E181" s="1665"/>
      <c r="F181" s="5737"/>
      <c r="G181" s="389"/>
      <c r="H181" s="389"/>
      <c r="I181" s="389"/>
      <c r="J181" s="5737"/>
      <c r="K181" s="389"/>
      <c r="L181" s="389"/>
      <c r="M181" s="389"/>
      <c r="N181" s="5737"/>
      <c r="O181" s="389"/>
      <c r="P181" s="389"/>
      <c r="Q181" s="389"/>
      <c r="R181" s="5737"/>
      <c r="S181" s="389"/>
      <c r="T181" s="389"/>
      <c r="U181" s="389"/>
      <c r="V181" s="5737"/>
      <c r="W181" s="389"/>
      <c r="X181" s="389"/>
      <c r="Y181" s="389"/>
      <c r="Z181" s="5737"/>
      <c r="AA181" s="389"/>
      <c r="AB181" s="389"/>
      <c r="AC181" s="389"/>
      <c r="AD181" s="5737"/>
      <c r="AE181" s="389"/>
      <c r="AF181" s="389"/>
      <c r="AG181" s="389"/>
      <c r="AH181" s="5737"/>
      <c r="AI181" s="389"/>
      <c r="AJ181" s="389"/>
      <c r="AK181" s="389"/>
      <c r="AL181" s="5737"/>
      <c r="AM181" s="389"/>
      <c r="AN181" s="389"/>
      <c r="AO181" s="389"/>
      <c r="AP181" s="5737"/>
      <c r="AQ181" s="389"/>
      <c r="AR181" s="389"/>
      <c r="AS181" s="389"/>
      <c r="AT181" s="5737"/>
      <c r="AU181" s="389"/>
      <c r="AV181" s="389"/>
      <c r="AW181" s="389"/>
      <c r="AX181" s="5737"/>
      <c r="AY181" s="389"/>
      <c r="AZ181" s="389"/>
      <c r="BA181" s="389"/>
      <c r="BB181" s="5737"/>
      <c r="BC181" s="389"/>
      <c r="BD181" s="389"/>
      <c r="BE181" s="389"/>
      <c r="BF181" s="5737"/>
    </row>
    <row r="182" spans="2:59">
      <c r="BG182" s="474"/>
    </row>
    <row r="183" spans="2:59" ht="5.0999999999999996" customHeight="1">
      <c r="B183" s="1670"/>
      <c r="C183" s="1665"/>
      <c r="D183" s="1665"/>
      <c r="E183" s="1665"/>
      <c r="F183" s="410"/>
      <c r="G183" s="389"/>
      <c r="H183" s="389"/>
      <c r="I183" s="389"/>
      <c r="J183" s="410"/>
      <c r="K183" s="389"/>
      <c r="L183" s="389"/>
      <c r="M183" s="389"/>
      <c r="N183" s="410"/>
      <c r="O183" s="389"/>
      <c r="P183" s="389"/>
      <c r="Q183" s="389"/>
      <c r="R183" s="410"/>
      <c r="S183" s="389"/>
      <c r="T183" s="389"/>
      <c r="U183" s="389"/>
      <c r="V183" s="410"/>
      <c r="W183" s="389"/>
      <c r="X183" s="389"/>
      <c r="Y183" s="389"/>
      <c r="Z183" s="410"/>
      <c r="AA183" s="389"/>
      <c r="AB183" s="389"/>
      <c r="AC183" s="389"/>
      <c r="AD183" s="410"/>
      <c r="AE183" s="389"/>
      <c r="AF183" s="389"/>
      <c r="AG183" s="389"/>
      <c r="AH183" s="410"/>
      <c r="AI183" s="389"/>
      <c r="AJ183" s="389"/>
      <c r="AK183" s="389"/>
      <c r="AL183" s="410"/>
      <c r="AM183" s="389"/>
      <c r="AN183" s="389"/>
      <c r="AO183" s="389"/>
      <c r="AP183" s="410"/>
      <c r="AQ183" s="389"/>
      <c r="AR183" s="389"/>
      <c r="AS183" s="389"/>
      <c r="AT183" s="410"/>
      <c r="AU183" s="389"/>
      <c r="AV183" s="389"/>
      <c r="AW183" s="389"/>
      <c r="AX183" s="410"/>
      <c r="AY183" s="389"/>
      <c r="AZ183" s="389"/>
      <c r="BA183" s="389"/>
      <c r="BB183" s="410"/>
      <c r="BC183" s="389"/>
      <c r="BD183" s="389"/>
      <c r="BE183" s="389"/>
      <c r="BF183" s="410"/>
    </row>
    <row r="184" spans="2:59" ht="5.0999999999999996" customHeight="1">
      <c r="B184" s="1670"/>
      <c r="C184" s="1665"/>
      <c r="D184" s="1665"/>
      <c r="E184" s="1665"/>
      <c r="F184" s="410"/>
      <c r="G184" s="389"/>
      <c r="H184" s="389"/>
      <c r="I184" s="389"/>
      <c r="J184" s="410"/>
      <c r="K184" s="389"/>
      <c r="L184" s="389"/>
      <c r="M184" s="389"/>
      <c r="N184" s="410"/>
      <c r="O184" s="389"/>
      <c r="P184" s="389"/>
      <c r="Q184" s="389"/>
      <c r="R184" s="410"/>
      <c r="S184" s="389"/>
      <c r="T184" s="389"/>
      <c r="U184" s="389"/>
      <c r="V184" s="410"/>
      <c r="W184" s="389"/>
      <c r="X184" s="389"/>
      <c r="Y184" s="389"/>
      <c r="Z184" s="410"/>
      <c r="AA184" s="389"/>
      <c r="AB184" s="389"/>
      <c r="AC184" s="389"/>
      <c r="AD184" s="410"/>
      <c r="AE184" s="389"/>
      <c r="AF184" s="389"/>
      <c r="AG184" s="389"/>
      <c r="AH184" s="410"/>
      <c r="AI184" s="389"/>
      <c r="AJ184" s="389"/>
      <c r="AK184" s="389"/>
      <c r="AL184" s="410"/>
      <c r="AM184" s="389"/>
      <c r="AN184" s="389"/>
      <c r="AO184" s="389"/>
      <c r="AP184" s="410"/>
      <c r="AQ184" s="389"/>
      <c r="AR184" s="389"/>
      <c r="AS184" s="389"/>
      <c r="AT184" s="410"/>
      <c r="AU184" s="389"/>
      <c r="AV184" s="389"/>
      <c r="AW184" s="389"/>
      <c r="AX184" s="410"/>
      <c r="AY184" s="389"/>
      <c r="AZ184" s="389"/>
      <c r="BA184" s="389"/>
      <c r="BB184" s="410"/>
      <c r="BC184" s="389"/>
      <c r="BD184" s="389"/>
      <c r="BE184" s="389"/>
      <c r="BF184" s="410"/>
    </row>
    <row r="185" spans="2:59" s="1665" customFormat="1" ht="9.9499999999999993" customHeight="1">
      <c r="B185" s="5741" t="s">
        <v>2021</v>
      </c>
      <c r="F185" s="5744">
        <f>BB125+1</f>
        <v>38691</v>
      </c>
      <c r="G185" s="5745"/>
      <c r="H185" s="5745"/>
      <c r="I185" s="5745"/>
      <c r="J185" s="5746"/>
      <c r="K185" s="389"/>
      <c r="L185" s="389"/>
      <c r="M185" s="389"/>
      <c r="N185" s="5744">
        <f>F185+1</f>
        <v>38692</v>
      </c>
      <c r="O185" s="5745"/>
      <c r="P185" s="5745"/>
      <c r="Q185" s="5745"/>
      <c r="R185" s="5746"/>
      <c r="S185" s="389"/>
      <c r="T185" s="389"/>
      <c r="U185" s="389"/>
      <c r="V185" s="5744">
        <f>N185+1</f>
        <v>38693</v>
      </c>
      <c r="W185" s="5745"/>
      <c r="X185" s="5745"/>
      <c r="Y185" s="5745"/>
      <c r="Z185" s="5746"/>
      <c r="AA185" s="389"/>
      <c r="AB185" s="389"/>
      <c r="AC185" s="389"/>
      <c r="AD185" s="5744">
        <f>V185+1</f>
        <v>38694</v>
      </c>
      <c r="AE185" s="5745"/>
      <c r="AF185" s="5745"/>
      <c r="AG185" s="5745"/>
      <c r="AH185" s="5746"/>
      <c r="AI185" s="389"/>
      <c r="AJ185" s="389"/>
      <c r="AK185" s="389"/>
      <c r="AL185" s="5744">
        <f>AD185+1</f>
        <v>38695</v>
      </c>
      <c r="AM185" s="5745"/>
      <c r="AN185" s="5745"/>
      <c r="AO185" s="5745"/>
      <c r="AP185" s="5746"/>
      <c r="AQ185" s="389"/>
      <c r="AT185" s="5744">
        <f>AL185+1</f>
        <v>38696</v>
      </c>
      <c r="AU185" s="5745"/>
      <c r="AV185" s="5745"/>
      <c r="AW185" s="5745"/>
      <c r="AX185" s="5746"/>
      <c r="BB185" s="5744">
        <f>AT185+1</f>
        <v>38697</v>
      </c>
      <c r="BC185" s="5745"/>
      <c r="BD185" s="5745"/>
      <c r="BE185" s="5745"/>
      <c r="BF185" s="5746"/>
    </row>
    <row r="186" spans="2:59" s="1665" customFormat="1" ht="4.5" customHeight="1">
      <c r="B186" s="5742"/>
      <c r="C186" s="1666"/>
      <c r="D186" s="1666"/>
      <c r="E186" s="1666"/>
      <c r="F186" s="5747"/>
      <c r="G186" s="5748"/>
      <c r="H186" s="5748"/>
      <c r="I186" s="5748"/>
      <c r="J186" s="5749"/>
      <c r="K186" s="389"/>
      <c r="L186" s="389"/>
      <c r="M186" s="389"/>
      <c r="N186" s="5747"/>
      <c r="O186" s="5748"/>
      <c r="P186" s="5748"/>
      <c r="Q186" s="5748"/>
      <c r="R186" s="5749"/>
      <c r="S186" s="389"/>
      <c r="T186" s="389"/>
      <c r="U186" s="389"/>
      <c r="V186" s="5747"/>
      <c r="W186" s="5748"/>
      <c r="X186" s="5748"/>
      <c r="Y186" s="5748"/>
      <c r="Z186" s="5749"/>
      <c r="AA186" s="389"/>
      <c r="AB186" s="389"/>
      <c r="AC186" s="389"/>
      <c r="AD186" s="5747"/>
      <c r="AE186" s="5748"/>
      <c r="AF186" s="5748"/>
      <c r="AG186" s="5748"/>
      <c r="AH186" s="5749"/>
      <c r="AI186" s="389"/>
      <c r="AJ186" s="389"/>
      <c r="AK186" s="389"/>
      <c r="AL186" s="5747"/>
      <c r="AM186" s="5748"/>
      <c r="AN186" s="5748"/>
      <c r="AO186" s="5748"/>
      <c r="AP186" s="5749"/>
      <c r="AQ186" s="389"/>
      <c r="AR186" s="1666"/>
      <c r="AT186" s="5747"/>
      <c r="AU186" s="5748"/>
      <c r="AV186" s="5748"/>
      <c r="AW186" s="5748"/>
      <c r="AX186" s="5749"/>
      <c r="BB186" s="5747"/>
      <c r="BC186" s="5748"/>
      <c r="BD186" s="5748"/>
      <c r="BE186" s="5748"/>
      <c r="BF186" s="5749"/>
    </row>
    <row r="187" spans="2:59" s="1665" customFormat="1" ht="9.9499999999999993" customHeight="1" thickBot="1">
      <c r="B187" s="5743"/>
      <c r="F187" s="5750"/>
      <c r="G187" s="5751"/>
      <c r="H187" s="5751"/>
      <c r="I187" s="5751"/>
      <c r="J187" s="5752"/>
      <c r="K187" s="389"/>
      <c r="L187" s="389"/>
      <c r="M187" s="389"/>
      <c r="N187" s="5750"/>
      <c r="O187" s="5751"/>
      <c r="P187" s="5751"/>
      <c r="Q187" s="5751"/>
      <c r="R187" s="5752"/>
      <c r="S187" s="389"/>
      <c r="T187" s="389"/>
      <c r="U187" s="389"/>
      <c r="V187" s="5750"/>
      <c r="W187" s="5751"/>
      <c r="X187" s="5751"/>
      <c r="Y187" s="5751"/>
      <c r="Z187" s="5752"/>
      <c r="AA187" s="389"/>
      <c r="AB187" s="389"/>
      <c r="AC187" s="389"/>
      <c r="AD187" s="5750"/>
      <c r="AE187" s="5751"/>
      <c r="AF187" s="5751"/>
      <c r="AG187" s="5751"/>
      <c r="AH187" s="5752"/>
      <c r="AI187" s="389"/>
      <c r="AJ187" s="389"/>
      <c r="AK187" s="389"/>
      <c r="AL187" s="5750"/>
      <c r="AM187" s="5751"/>
      <c r="AN187" s="5751"/>
      <c r="AO187" s="5751"/>
      <c r="AP187" s="5752"/>
      <c r="AQ187" s="389"/>
      <c r="AT187" s="5750"/>
      <c r="AU187" s="5751"/>
      <c r="AV187" s="5751"/>
      <c r="AW187" s="5751"/>
      <c r="AX187" s="5752"/>
      <c r="BB187" s="5750"/>
      <c r="BC187" s="5751"/>
      <c r="BD187" s="5751"/>
      <c r="BE187" s="5751"/>
      <c r="BF187" s="5752"/>
    </row>
    <row r="188" spans="2:59" ht="5.0999999999999996" customHeight="1">
      <c r="B188" s="1669"/>
      <c r="C188" s="1665"/>
      <c r="D188" s="1665"/>
      <c r="E188" s="1665"/>
      <c r="F188" s="389"/>
      <c r="G188" s="389"/>
      <c r="H188" s="389"/>
      <c r="I188" s="389"/>
      <c r="J188" s="389"/>
      <c r="K188" s="389"/>
      <c r="L188" s="389"/>
      <c r="M188" s="389"/>
      <c r="N188" s="389"/>
      <c r="O188" s="389"/>
      <c r="P188" s="389"/>
      <c r="Q188" s="389"/>
      <c r="R188" s="389"/>
      <c r="S188" s="389"/>
      <c r="T188" s="389"/>
      <c r="U188" s="389"/>
      <c r="V188" s="389"/>
      <c r="W188" s="389"/>
      <c r="X188" s="389"/>
      <c r="Y188" s="389"/>
      <c r="Z188" s="389"/>
      <c r="AA188" s="389"/>
      <c r="AB188" s="389"/>
      <c r="AC188" s="389"/>
      <c r="AD188" s="389"/>
      <c r="AE188" s="389"/>
      <c r="AF188" s="389"/>
      <c r="AG188" s="389"/>
      <c r="AH188" s="389"/>
      <c r="AI188" s="389"/>
      <c r="AJ188" s="389"/>
      <c r="AK188" s="389"/>
      <c r="AL188" s="389"/>
      <c r="AM188" s="389"/>
      <c r="AN188" s="389"/>
      <c r="AO188" s="389"/>
      <c r="AP188" s="389"/>
      <c r="AQ188" s="389"/>
      <c r="AR188" s="389"/>
      <c r="AS188" s="389"/>
      <c r="AT188" s="389"/>
      <c r="AU188" s="389"/>
      <c r="AV188" s="389"/>
      <c r="AW188" s="389"/>
      <c r="AX188" s="389"/>
      <c r="AY188" s="389"/>
      <c r="AZ188" s="389"/>
      <c r="BA188" s="389"/>
      <c r="BB188" s="389"/>
      <c r="BC188" s="389"/>
      <c r="BD188" s="389"/>
      <c r="BE188" s="389"/>
      <c r="BF188" s="389"/>
    </row>
    <row r="189" spans="2:59" ht="5.0999999999999996" customHeight="1">
      <c r="B189" s="1670"/>
      <c r="C189" s="1665"/>
      <c r="D189" s="1665"/>
      <c r="E189" s="1665"/>
      <c r="F189" s="410"/>
      <c r="G189" s="389"/>
      <c r="H189" s="389"/>
      <c r="I189" s="389"/>
      <c r="J189" s="410"/>
      <c r="K189" s="389"/>
      <c r="L189" s="389"/>
      <c r="M189" s="389"/>
      <c r="N189" s="410"/>
      <c r="O189" s="389"/>
      <c r="P189" s="389"/>
      <c r="Q189" s="389"/>
      <c r="R189" s="410"/>
      <c r="S189" s="389"/>
      <c r="T189" s="389"/>
      <c r="U189" s="389"/>
      <c r="V189" s="410"/>
      <c r="W189" s="389"/>
      <c r="X189" s="389"/>
      <c r="Y189" s="389"/>
      <c r="Z189" s="410"/>
      <c r="AA189" s="389"/>
      <c r="AB189" s="389"/>
      <c r="AC189" s="389"/>
      <c r="AD189" s="410"/>
      <c r="AE189" s="389"/>
      <c r="AF189" s="389"/>
      <c r="AG189" s="389"/>
      <c r="AH189" s="410"/>
      <c r="AI189" s="389"/>
      <c r="AJ189" s="389"/>
      <c r="AK189" s="389"/>
      <c r="AL189" s="410"/>
      <c r="AM189" s="389"/>
      <c r="AN189" s="389"/>
      <c r="AO189" s="389"/>
      <c r="AP189" s="410"/>
      <c r="AQ189" s="389"/>
      <c r="AR189" s="389"/>
      <c r="AS189" s="389"/>
      <c r="AT189" s="410"/>
      <c r="AU189" s="389"/>
      <c r="AV189" s="389"/>
      <c r="AW189" s="389"/>
      <c r="AX189" s="410"/>
      <c r="AY189" s="389"/>
      <c r="AZ189" s="389"/>
      <c r="BA189" s="389"/>
      <c r="BB189" s="410"/>
      <c r="BC189" s="389"/>
      <c r="BD189" s="389"/>
      <c r="BE189" s="389"/>
      <c r="BF189" s="410"/>
    </row>
    <row r="190" spans="2:59" ht="5.0999999999999996" customHeight="1">
      <c r="B190" s="1670"/>
      <c r="C190" s="1665"/>
      <c r="D190" s="1665"/>
      <c r="E190" s="1665"/>
      <c r="F190" s="410"/>
      <c r="G190" s="389"/>
      <c r="H190" s="389"/>
      <c r="I190" s="389"/>
      <c r="J190" s="410"/>
      <c r="K190" s="389"/>
      <c r="L190" s="389"/>
      <c r="M190" s="389"/>
      <c r="N190" s="410"/>
      <c r="O190" s="389"/>
      <c r="P190" s="389"/>
      <c r="Q190" s="389"/>
      <c r="R190" s="410"/>
      <c r="S190" s="389"/>
      <c r="T190" s="389"/>
      <c r="U190" s="389"/>
      <c r="V190" s="410"/>
      <c r="W190" s="389"/>
      <c r="X190" s="389"/>
      <c r="Y190" s="389"/>
      <c r="Z190" s="410"/>
      <c r="AA190" s="389"/>
      <c r="AB190" s="389"/>
      <c r="AC190" s="389"/>
      <c r="AD190" s="410"/>
      <c r="AE190" s="389"/>
      <c r="AF190" s="389"/>
      <c r="AG190" s="389"/>
      <c r="AH190" s="410"/>
      <c r="AI190" s="389"/>
      <c r="AJ190" s="389"/>
      <c r="AK190" s="389"/>
      <c r="AL190" s="410"/>
      <c r="AM190" s="389"/>
      <c r="AN190" s="389"/>
      <c r="AO190" s="389"/>
      <c r="AP190" s="410"/>
      <c r="AQ190" s="389"/>
      <c r="AR190" s="389"/>
      <c r="AS190" s="389"/>
      <c r="AT190" s="410"/>
      <c r="AU190" s="389"/>
      <c r="AV190" s="389"/>
      <c r="AW190" s="389"/>
      <c r="AX190" s="410"/>
      <c r="AY190" s="389"/>
      <c r="AZ190" s="389"/>
      <c r="BA190" s="389"/>
      <c r="BB190" s="410"/>
      <c r="BC190" s="389"/>
      <c r="BD190" s="389"/>
      <c r="BE190" s="389"/>
      <c r="BF190" s="410"/>
    </row>
    <row r="191" spans="2:59" ht="9.9499999999999993" customHeight="1">
      <c r="B191" s="5738">
        <v>28</v>
      </c>
      <c r="C191" s="1665"/>
      <c r="D191" s="1665"/>
      <c r="E191" s="1665"/>
      <c r="F191" s="5735"/>
      <c r="G191" s="389"/>
      <c r="H191" s="389"/>
      <c r="I191" s="389"/>
      <c r="J191" s="5735"/>
      <c r="K191" s="389"/>
      <c r="L191" s="389"/>
      <c r="M191" s="389"/>
      <c r="N191" s="5735"/>
      <c r="O191" s="389"/>
      <c r="P191" s="389"/>
      <c r="Q191" s="389"/>
      <c r="R191" s="5735"/>
      <c r="S191" s="389"/>
      <c r="T191" s="389"/>
      <c r="U191" s="389"/>
      <c r="V191" s="5735"/>
      <c r="W191" s="389"/>
      <c r="X191" s="389"/>
      <c r="Y191" s="389"/>
      <c r="Z191" s="5735"/>
      <c r="AA191" s="389"/>
      <c r="AB191" s="389"/>
      <c r="AC191" s="389"/>
      <c r="AD191" s="5735"/>
      <c r="AE191" s="389"/>
      <c r="AF191" s="389"/>
      <c r="AG191" s="389"/>
      <c r="AH191" s="5735"/>
      <c r="AI191" s="389"/>
      <c r="AJ191" s="389"/>
      <c r="AK191" s="389"/>
      <c r="AL191" s="5735"/>
      <c r="AM191" s="389"/>
      <c r="AN191" s="389"/>
      <c r="AO191" s="389"/>
      <c r="AP191" s="5735"/>
      <c r="AQ191" s="389"/>
      <c r="AR191" s="389"/>
      <c r="AS191" s="389"/>
      <c r="AT191" s="5735"/>
      <c r="AU191" s="389"/>
      <c r="AV191" s="389"/>
      <c r="AW191" s="389"/>
      <c r="AX191" s="5735"/>
      <c r="AY191" s="389"/>
      <c r="AZ191" s="389"/>
      <c r="BA191" s="389"/>
      <c r="BB191" s="5735"/>
      <c r="BC191" s="389"/>
      <c r="BD191" s="389"/>
      <c r="BE191" s="389"/>
      <c r="BF191" s="5735"/>
    </row>
    <row r="192" spans="2:59" ht="5.0999999999999996" customHeight="1">
      <c r="B192" s="5739"/>
      <c r="C192" s="1666"/>
      <c r="D192" s="1666"/>
      <c r="E192" s="1666"/>
      <c r="F192" s="5736"/>
      <c r="G192" s="389"/>
      <c r="H192" s="1668"/>
      <c r="I192" s="389"/>
      <c r="J192" s="5736"/>
      <c r="K192" s="389"/>
      <c r="L192" s="1668"/>
      <c r="M192" s="389"/>
      <c r="N192" s="5736"/>
      <c r="O192" s="389"/>
      <c r="P192" s="1668"/>
      <c r="Q192" s="389"/>
      <c r="R192" s="5736"/>
      <c r="S192" s="389"/>
      <c r="T192" s="1668"/>
      <c r="U192" s="389"/>
      <c r="V192" s="5736"/>
      <c r="W192" s="389"/>
      <c r="X192" s="1668"/>
      <c r="Y192" s="389"/>
      <c r="Z192" s="5736"/>
      <c r="AA192" s="389"/>
      <c r="AB192" s="1668"/>
      <c r="AC192" s="389"/>
      <c r="AD192" s="5736"/>
      <c r="AE192" s="389"/>
      <c r="AF192" s="1668"/>
      <c r="AG192" s="389"/>
      <c r="AH192" s="5736"/>
      <c r="AI192" s="389"/>
      <c r="AJ192" s="1668"/>
      <c r="AK192" s="389"/>
      <c r="AL192" s="5736"/>
      <c r="AM192" s="389"/>
      <c r="AN192" s="1668"/>
      <c r="AO192" s="389"/>
      <c r="AP192" s="5736"/>
      <c r="AQ192" s="389"/>
      <c r="AR192" s="1668"/>
      <c r="AS192" s="389"/>
      <c r="AT192" s="5736"/>
      <c r="AU192" s="389"/>
      <c r="AV192" s="1668"/>
      <c r="AW192" s="389"/>
      <c r="AX192" s="5736"/>
      <c r="AY192" s="389"/>
      <c r="AZ192" s="1668"/>
      <c r="BA192" s="389"/>
      <c r="BB192" s="5736"/>
      <c r="BC192" s="389"/>
      <c r="BD192" s="1668"/>
      <c r="BE192" s="389"/>
      <c r="BF192" s="5736"/>
      <c r="BG192" s="482"/>
    </row>
    <row r="193" spans="2:59" ht="9.9499999999999993" customHeight="1">
      <c r="B193" s="5740"/>
      <c r="C193" s="1665"/>
      <c r="D193" s="1665"/>
      <c r="E193" s="1665"/>
      <c r="F193" s="5737"/>
      <c r="G193" s="389"/>
      <c r="H193" s="389"/>
      <c r="I193" s="389"/>
      <c r="J193" s="5737"/>
      <c r="K193" s="389"/>
      <c r="L193" s="389"/>
      <c r="M193" s="389"/>
      <c r="N193" s="5737"/>
      <c r="O193" s="389"/>
      <c r="P193" s="389"/>
      <c r="Q193" s="389"/>
      <c r="R193" s="5737"/>
      <c r="S193" s="389"/>
      <c r="T193" s="389"/>
      <c r="U193" s="389"/>
      <c r="V193" s="5737"/>
      <c r="W193" s="389"/>
      <c r="X193" s="389"/>
      <c r="Y193" s="389"/>
      <c r="Z193" s="5737"/>
      <c r="AA193" s="389"/>
      <c r="AB193" s="389"/>
      <c r="AC193" s="389"/>
      <c r="AD193" s="5737"/>
      <c r="AE193" s="389"/>
      <c r="AF193" s="389"/>
      <c r="AG193" s="389"/>
      <c r="AH193" s="5737"/>
      <c r="AI193" s="389"/>
      <c r="AJ193" s="389"/>
      <c r="AK193" s="389"/>
      <c r="AL193" s="5737"/>
      <c r="AM193" s="389"/>
      <c r="AN193" s="389"/>
      <c r="AO193" s="389"/>
      <c r="AP193" s="5737"/>
      <c r="AQ193" s="389"/>
      <c r="AR193" s="389"/>
      <c r="AS193" s="389"/>
      <c r="AT193" s="5737"/>
      <c r="AU193" s="389"/>
      <c r="AV193" s="389"/>
      <c r="AW193" s="389"/>
      <c r="AX193" s="5737"/>
      <c r="AY193" s="389"/>
      <c r="AZ193" s="389"/>
      <c r="BA193" s="389"/>
      <c r="BB193" s="5737"/>
      <c r="BC193" s="389"/>
      <c r="BD193" s="389"/>
      <c r="BE193" s="389"/>
      <c r="BF193" s="5737"/>
    </row>
    <row r="194" spans="2:59" ht="5.0999999999999996" customHeight="1">
      <c r="B194" s="1669"/>
      <c r="C194" s="1665"/>
      <c r="D194" s="1665"/>
      <c r="E194" s="1665"/>
      <c r="F194" s="389"/>
      <c r="G194" s="389"/>
      <c r="H194" s="389"/>
      <c r="I194" s="389"/>
      <c r="J194" s="389"/>
      <c r="K194" s="389"/>
      <c r="L194" s="389"/>
      <c r="M194" s="389"/>
      <c r="N194" s="389"/>
      <c r="O194" s="389"/>
      <c r="P194" s="389"/>
      <c r="Q194" s="389"/>
      <c r="R194" s="389"/>
      <c r="S194" s="389"/>
      <c r="T194" s="389"/>
      <c r="U194" s="389"/>
      <c r="V194" s="389"/>
      <c r="W194" s="389"/>
      <c r="X194" s="389"/>
      <c r="Y194" s="389"/>
      <c r="Z194" s="389"/>
      <c r="AA194" s="389"/>
      <c r="AB194" s="389"/>
      <c r="AC194" s="389"/>
      <c r="AD194" s="389"/>
      <c r="AE194" s="389"/>
      <c r="AF194" s="389"/>
      <c r="AG194" s="389"/>
      <c r="AH194" s="389"/>
      <c r="AI194" s="389"/>
      <c r="AJ194" s="389"/>
      <c r="AK194" s="389"/>
      <c r="AL194" s="389"/>
      <c r="AM194" s="389"/>
      <c r="AN194" s="389"/>
      <c r="AO194" s="389"/>
      <c r="AP194" s="389"/>
      <c r="AQ194" s="389"/>
      <c r="AR194" s="389"/>
      <c r="AS194" s="389"/>
      <c r="AT194" s="389"/>
      <c r="AU194" s="389"/>
      <c r="AV194" s="389"/>
      <c r="AW194" s="389"/>
      <c r="AX194" s="389"/>
      <c r="AY194" s="389"/>
      <c r="AZ194" s="389"/>
      <c r="BA194" s="389"/>
      <c r="BB194" s="389"/>
      <c r="BC194" s="389"/>
      <c r="BD194" s="389"/>
      <c r="BE194" s="389"/>
      <c r="BF194" s="389"/>
    </row>
    <row r="195" spans="2:59" ht="5.0999999999999996" customHeight="1">
      <c r="B195" s="1670"/>
      <c r="C195" s="1665"/>
      <c r="D195" s="1665"/>
      <c r="E195" s="1665"/>
      <c r="F195" s="410"/>
      <c r="G195" s="389"/>
      <c r="H195" s="389"/>
      <c r="I195" s="389"/>
      <c r="J195" s="410"/>
      <c r="K195" s="389"/>
      <c r="L195" s="389"/>
      <c r="M195" s="389"/>
      <c r="N195" s="410"/>
      <c r="O195" s="389"/>
      <c r="P195" s="389"/>
      <c r="Q195" s="389"/>
      <c r="R195" s="410"/>
      <c r="S195" s="389"/>
      <c r="T195" s="389"/>
      <c r="U195" s="389"/>
      <c r="V195" s="410"/>
      <c r="W195" s="389"/>
      <c r="X195" s="389"/>
      <c r="Y195" s="389"/>
      <c r="Z195" s="410"/>
      <c r="AA195" s="389"/>
      <c r="AB195" s="389"/>
      <c r="AC195" s="389"/>
      <c r="AD195" s="410"/>
      <c r="AE195" s="389"/>
      <c r="AF195" s="389"/>
      <c r="AG195" s="389"/>
      <c r="AH195" s="410"/>
      <c r="AI195" s="389"/>
      <c r="AJ195" s="389"/>
      <c r="AK195" s="389"/>
      <c r="AL195" s="410"/>
      <c r="AM195" s="389"/>
      <c r="AN195" s="389"/>
      <c r="AO195" s="389"/>
      <c r="AP195" s="410"/>
      <c r="AQ195" s="389"/>
      <c r="AR195" s="389"/>
      <c r="AS195" s="389"/>
      <c r="AT195" s="410"/>
      <c r="AU195" s="389"/>
      <c r="AV195" s="389"/>
      <c r="AW195" s="389"/>
      <c r="AX195" s="410"/>
      <c r="AY195" s="389"/>
      <c r="AZ195" s="389"/>
      <c r="BA195" s="389"/>
      <c r="BB195" s="410"/>
      <c r="BC195" s="389"/>
      <c r="BD195" s="389"/>
      <c r="BE195" s="389"/>
      <c r="BF195" s="410"/>
    </row>
    <row r="196" spans="2:59" ht="5.0999999999999996" customHeight="1">
      <c r="B196" s="1670"/>
      <c r="C196" s="1665"/>
      <c r="D196" s="1665"/>
      <c r="E196" s="1665"/>
      <c r="F196" s="410"/>
      <c r="G196" s="389"/>
      <c r="H196" s="389"/>
      <c r="I196" s="389"/>
      <c r="J196" s="410"/>
      <c r="K196" s="389"/>
      <c r="L196" s="389"/>
      <c r="M196" s="389"/>
      <c r="N196" s="410"/>
      <c r="O196" s="389"/>
      <c r="P196" s="389"/>
      <c r="Q196" s="389"/>
      <c r="R196" s="410"/>
      <c r="S196" s="389"/>
      <c r="T196" s="389"/>
      <c r="U196" s="389"/>
      <c r="V196" s="410"/>
      <c r="W196" s="389"/>
      <c r="X196" s="389"/>
      <c r="Y196" s="389"/>
      <c r="Z196" s="410"/>
      <c r="AA196" s="389"/>
      <c r="AB196" s="389"/>
      <c r="AC196" s="389"/>
      <c r="AD196" s="410"/>
      <c r="AE196" s="389"/>
      <c r="AF196" s="389"/>
      <c r="AG196" s="389"/>
      <c r="AH196" s="410"/>
      <c r="AI196" s="389"/>
      <c r="AJ196" s="389"/>
      <c r="AK196" s="389"/>
      <c r="AL196" s="410"/>
      <c r="AM196" s="389"/>
      <c r="AN196" s="389"/>
      <c r="AO196" s="389"/>
      <c r="AP196" s="410"/>
      <c r="AQ196" s="389"/>
      <c r="AR196" s="389"/>
      <c r="AS196" s="389"/>
      <c r="AT196" s="410"/>
      <c r="AU196" s="389"/>
      <c r="AV196" s="389"/>
      <c r="AW196" s="389"/>
      <c r="AX196" s="410"/>
      <c r="AY196" s="389"/>
      <c r="AZ196" s="389"/>
      <c r="BA196" s="389"/>
      <c r="BB196" s="410"/>
      <c r="BC196" s="389"/>
      <c r="BD196" s="389"/>
      <c r="BE196" s="389"/>
      <c r="BF196" s="410"/>
    </row>
    <row r="197" spans="2:59" ht="9.9499999999999993" customHeight="1">
      <c r="B197" s="5738">
        <v>29</v>
      </c>
      <c r="C197" s="1665"/>
      <c r="D197" s="1665"/>
      <c r="E197" s="1665"/>
      <c r="F197" s="5735"/>
      <c r="G197" s="389"/>
      <c r="H197" s="389"/>
      <c r="I197" s="389"/>
      <c r="J197" s="5735"/>
      <c r="K197" s="389"/>
      <c r="L197" s="389"/>
      <c r="M197" s="389"/>
      <c r="N197" s="5735"/>
      <c r="O197" s="389"/>
      <c r="P197" s="389"/>
      <c r="Q197" s="389"/>
      <c r="R197" s="5735"/>
      <c r="S197" s="389"/>
      <c r="T197" s="389"/>
      <c r="U197" s="389"/>
      <c r="V197" s="5735"/>
      <c r="W197" s="389"/>
      <c r="X197" s="389"/>
      <c r="Y197" s="389"/>
      <c r="Z197" s="5735"/>
      <c r="AA197" s="389"/>
      <c r="AB197" s="389"/>
      <c r="AC197" s="389"/>
      <c r="AD197" s="5735"/>
      <c r="AE197" s="389"/>
      <c r="AF197" s="389"/>
      <c r="AG197" s="389"/>
      <c r="AH197" s="5735"/>
      <c r="AI197" s="389"/>
      <c r="AJ197" s="389"/>
      <c r="AK197" s="389"/>
      <c r="AL197" s="5735"/>
      <c r="AM197" s="389"/>
      <c r="AN197" s="389"/>
      <c r="AO197" s="389"/>
      <c r="AP197" s="5735"/>
      <c r="AQ197" s="389"/>
      <c r="AR197" s="389"/>
      <c r="AS197" s="389"/>
      <c r="AT197" s="5735"/>
      <c r="AU197" s="389"/>
      <c r="AV197" s="389"/>
      <c r="AW197" s="389"/>
      <c r="AX197" s="5735"/>
      <c r="AY197" s="389"/>
      <c r="AZ197" s="389"/>
      <c r="BA197" s="389"/>
      <c r="BB197" s="5735"/>
      <c r="BC197" s="389"/>
      <c r="BD197" s="389"/>
      <c r="BE197" s="389"/>
      <c r="BF197" s="5735"/>
    </row>
    <row r="198" spans="2:59" ht="5.0999999999999996" customHeight="1">
      <c r="B198" s="5739"/>
      <c r="C198" s="1666"/>
      <c r="D198" s="1666"/>
      <c r="E198" s="1666"/>
      <c r="F198" s="5736"/>
      <c r="G198" s="389"/>
      <c r="H198" s="1668"/>
      <c r="I198" s="389"/>
      <c r="J198" s="5736"/>
      <c r="K198" s="389"/>
      <c r="L198" s="1668"/>
      <c r="M198" s="389"/>
      <c r="N198" s="5736"/>
      <c r="O198" s="389"/>
      <c r="P198" s="1668"/>
      <c r="Q198" s="389"/>
      <c r="R198" s="5736"/>
      <c r="S198" s="389"/>
      <c r="T198" s="1668"/>
      <c r="U198" s="389"/>
      <c r="V198" s="5736"/>
      <c r="W198" s="389"/>
      <c r="X198" s="1668"/>
      <c r="Y198" s="389"/>
      <c r="Z198" s="5736"/>
      <c r="AA198" s="389"/>
      <c r="AB198" s="1668"/>
      <c r="AC198" s="389"/>
      <c r="AD198" s="5736"/>
      <c r="AE198" s="389"/>
      <c r="AF198" s="1668"/>
      <c r="AG198" s="389"/>
      <c r="AH198" s="5736"/>
      <c r="AI198" s="389"/>
      <c r="AJ198" s="1668"/>
      <c r="AK198" s="389"/>
      <c r="AL198" s="5736"/>
      <c r="AM198" s="389"/>
      <c r="AN198" s="1668"/>
      <c r="AO198" s="389"/>
      <c r="AP198" s="5736"/>
      <c r="AQ198" s="389"/>
      <c r="AR198" s="1668"/>
      <c r="AS198" s="389"/>
      <c r="AT198" s="5736"/>
      <c r="AU198" s="389"/>
      <c r="AV198" s="1668"/>
      <c r="AW198" s="389"/>
      <c r="AX198" s="5736"/>
      <c r="AY198" s="389"/>
      <c r="AZ198" s="1668"/>
      <c r="BA198" s="389"/>
      <c r="BB198" s="5736"/>
      <c r="BC198" s="389"/>
      <c r="BD198" s="1668"/>
      <c r="BE198" s="389"/>
      <c r="BF198" s="5736"/>
      <c r="BG198" s="482"/>
    </row>
    <row r="199" spans="2:59" ht="9.9499999999999993" customHeight="1">
      <c r="B199" s="5740"/>
      <c r="C199" s="1665"/>
      <c r="D199" s="1665"/>
      <c r="E199" s="1665"/>
      <c r="F199" s="5737"/>
      <c r="G199" s="389"/>
      <c r="H199" s="389"/>
      <c r="I199" s="389"/>
      <c r="J199" s="5737"/>
      <c r="K199" s="389"/>
      <c r="L199" s="389"/>
      <c r="M199" s="389"/>
      <c r="N199" s="5737"/>
      <c r="O199" s="389"/>
      <c r="P199" s="389"/>
      <c r="Q199" s="389"/>
      <c r="R199" s="5737"/>
      <c r="S199" s="389"/>
      <c r="T199" s="389"/>
      <c r="U199" s="389"/>
      <c r="V199" s="5737"/>
      <c r="W199" s="389"/>
      <c r="X199" s="389"/>
      <c r="Y199" s="389"/>
      <c r="Z199" s="5737"/>
      <c r="AA199" s="389"/>
      <c r="AB199" s="389"/>
      <c r="AC199" s="389"/>
      <c r="AD199" s="5737"/>
      <c r="AE199" s="389"/>
      <c r="AF199" s="389"/>
      <c r="AG199" s="389"/>
      <c r="AH199" s="5737"/>
      <c r="AI199" s="389"/>
      <c r="AJ199" s="389"/>
      <c r="AK199" s="389"/>
      <c r="AL199" s="5737"/>
      <c r="AM199" s="389"/>
      <c r="AN199" s="389"/>
      <c r="AO199" s="389"/>
      <c r="AP199" s="5737"/>
      <c r="AQ199" s="389"/>
      <c r="AR199" s="389"/>
      <c r="AS199" s="389"/>
      <c r="AT199" s="5737"/>
      <c r="AU199" s="389"/>
      <c r="AV199" s="389"/>
      <c r="AW199" s="389"/>
      <c r="AX199" s="5737"/>
      <c r="AY199" s="389"/>
      <c r="AZ199" s="389"/>
      <c r="BA199" s="389"/>
      <c r="BB199" s="5737"/>
      <c r="BC199" s="389"/>
      <c r="BD199" s="389"/>
      <c r="BE199" s="389"/>
      <c r="BF199" s="5737"/>
    </row>
    <row r="200" spans="2:59" ht="5.0999999999999996" customHeight="1">
      <c r="B200" s="1669"/>
      <c r="C200" s="1665"/>
      <c r="D200" s="1665"/>
      <c r="E200" s="1665"/>
      <c r="F200" s="389"/>
      <c r="G200" s="389"/>
      <c r="H200" s="389"/>
      <c r="I200" s="389"/>
      <c r="J200" s="389"/>
      <c r="K200" s="389"/>
      <c r="L200" s="389"/>
      <c r="M200" s="389"/>
      <c r="N200" s="389"/>
      <c r="O200" s="389"/>
      <c r="P200" s="389"/>
      <c r="Q200" s="389"/>
      <c r="R200" s="389"/>
      <c r="S200" s="389"/>
      <c r="T200" s="389"/>
      <c r="U200" s="389"/>
      <c r="V200" s="389"/>
      <c r="W200" s="389"/>
      <c r="X200" s="389"/>
      <c r="Y200" s="389"/>
      <c r="Z200" s="389"/>
      <c r="AA200" s="389"/>
      <c r="AB200" s="389"/>
      <c r="AC200" s="389"/>
      <c r="AD200" s="389"/>
      <c r="AE200" s="389"/>
      <c r="AF200" s="389"/>
      <c r="AG200" s="389"/>
      <c r="AH200" s="389"/>
      <c r="AI200" s="389"/>
      <c r="AJ200" s="389"/>
      <c r="AK200" s="389"/>
      <c r="AL200" s="389"/>
      <c r="AM200" s="389"/>
      <c r="AN200" s="389"/>
      <c r="AO200" s="389"/>
      <c r="AP200" s="389"/>
      <c r="AQ200" s="389"/>
      <c r="AR200" s="389"/>
      <c r="AS200" s="389"/>
      <c r="AT200" s="389"/>
      <c r="AU200" s="389"/>
      <c r="AV200" s="389"/>
      <c r="AW200" s="389"/>
      <c r="AX200" s="389"/>
      <c r="AY200" s="389"/>
      <c r="AZ200" s="389"/>
      <c r="BA200" s="389"/>
      <c r="BB200" s="389"/>
      <c r="BC200" s="389"/>
      <c r="BD200" s="389"/>
      <c r="BE200" s="389"/>
      <c r="BF200" s="389"/>
    </row>
    <row r="201" spans="2:59" ht="5.0999999999999996" customHeight="1">
      <c r="B201" s="1670"/>
      <c r="C201" s="1665"/>
      <c r="D201" s="1665"/>
      <c r="E201" s="1665"/>
      <c r="F201" s="410"/>
      <c r="G201" s="389"/>
      <c r="H201" s="389"/>
      <c r="I201" s="389"/>
      <c r="J201" s="410"/>
      <c r="K201" s="389"/>
      <c r="L201" s="389"/>
      <c r="M201" s="389"/>
      <c r="N201" s="410"/>
      <c r="O201" s="389"/>
      <c r="P201" s="389"/>
      <c r="Q201" s="389"/>
      <c r="R201" s="410"/>
      <c r="S201" s="389"/>
      <c r="T201" s="389"/>
      <c r="U201" s="389"/>
      <c r="V201" s="410"/>
      <c r="W201" s="389"/>
      <c r="X201" s="389"/>
      <c r="Y201" s="389"/>
      <c r="Z201" s="410"/>
      <c r="AA201" s="389"/>
      <c r="AB201" s="389"/>
      <c r="AC201" s="389"/>
      <c r="AD201" s="410"/>
      <c r="AE201" s="389"/>
      <c r="AF201" s="389"/>
      <c r="AG201" s="389"/>
      <c r="AH201" s="410"/>
      <c r="AI201" s="389"/>
      <c r="AJ201" s="389"/>
      <c r="AK201" s="389"/>
      <c r="AL201" s="410"/>
      <c r="AM201" s="389"/>
      <c r="AN201" s="389"/>
      <c r="AO201" s="389"/>
      <c r="AP201" s="410"/>
      <c r="AQ201" s="389"/>
      <c r="AR201" s="389"/>
      <c r="AS201" s="389"/>
      <c r="AT201" s="410"/>
      <c r="AU201" s="389"/>
      <c r="AV201" s="389"/>
      <c r="AW201" s="389"/>
      <c r="AX201" s="410"/>
      <c r="AY201" s="389"/>
      <c r="AZ201" s="389"/>
      <c r="BA201" s="389"/>
      <c r="BB201" s="410"/>
      <c r="BC201" s="389"/>
      <c r="BD201" s="389"/>
      <c r="BE201" s="389"/>
      <c r="BF201" s="410"/>
    </row>
    <row r="202" spans="2:59" ht="5.0999999999999996" customHeight="1">
      <c r="B202" s="1670"/>
      <c r="C202" s="1665"/>
      <c r="D202" s="1665"/>
      <c r="E202" s="1665"/>
      <c r="F202" s="410"/>
      <c r="G202" s="389"/>
      <c r="H202" s="389"/>
      <c r="I202" s="389"/>
      <c r="J202" s="410"/>
      <c r="K202" s="389"/>
      <c r="L202" s="389"/>
      <c r="M202" s="389"/>
      <c r="N202" s="410"/>
      <c r="O202" s="389"/>
      <c r="P202" s="389"/>
      <c r="Q202" s="389"/>
      <c r="R202" s="410"/>
      <c r="S202" s="389"/>
      <c r="T202" s="389"/>
      <c r="U202" s="389"/>
      <c r="V202" s="410"/>
      <c r="W202" s="389"/>
      <c r="X202" s="389"/>
      <c r="Y202" s="389"/>
      <c r="Z202" s="410"/>
      <c r="AA202" s="389"/>
      <c r="AB202" s="389"/>
      <c r="AC202" s="389"/>
      <c r="AD202" s="410"/>
      <c r="AE202" s="389"/>
      <c r="AF202" s="389"/>
      <c r="AG202" s="389"/>
      <c r="AH202" s="410"/>
      <c r="AI202" s="389"/>
      <c r="AJ202" s="389"/>
      <c r="AK202" s="389"/>
      <c r="AL202" s="410"/>
      <c r="AM202" s="389"/>
      <c r="AN202" s="389"/>
      <c r="AO202" s="389"/>
      <c r="AP202" s="410"/>
      <c r="AQ202" s="389"/>
      <c r="AR202" s="389"/>
      <c r="AS202" s="389"/>
      <c r="AT202" s="410"/>
      <c r="AU202" s="389"/>
      <c r="AV202" s="389"/>
      <c r="AW202" s="389"/>
      <c r="AX202" s="410"/>
      <c r="AY202" s="389"/>
      <c r="AZ202" s="389"/>
      <c r="BA202" s="389"/>
      <c r="BB202" s="410"/>
      <c r="BC202" s="389"/>
      <c r="BD202" s="389"/>
      <c r="BE202" s="389"/>
      <c r="BF202" s="410"/>
    </row>
    <row r="203" spans="2:59" ht="9.9499999999999993" customHeight="1">
      <c r="B203" s="5738">
        <v>30</v>
      </c>
      <c r="C203" s="1665"/>
      <c r="D203" s="1665"/>
      <c r="E203" s="1665"/>
      <c r="F203" s="5735"/>
      <c r="G203" s="389"/>
      <c r="H203" s="389"/>
      <c r="I203" s="389"/>
      <c r="J203" s="5735"/>
      <c r="K203" s="389"/>
      <c r="L203" s="389"/>
      <c r="M203" s="389"/>
      <c r="N203" s="5735"/>
      <c r="O203" s="389"/>
      <c r="P203" s="389"/>
      <c r="Q203" s="389"/>
      <c r="R203" s="5735"/>
      <c r="S203" s="389"/>
      <c r="T203" s="389"/>
      <c r="U203" s="389"/>
      <c r="V203" s="5735"/>
      <c r="W203" s="389"/>
      <c r="X203" s="389"/>
      <c r="Y203" s="389"/>
      <c r="Z203" s="5735"/>
      <c r="AA203" s="389"/>
      <c r="AB203" s="389"/>
      <c r="AC203" s="389"/>
      <c r="AD203" s="5735"/>
      <c r="AE203" s="389"/>
      <c r="AF203" s="389"/>
      <c r="AG203" s="389"/>
      <c r="AH203" s="5735"/>
      <c r="AI203" s="389"/>
      <c r="AJ203" s="389"/>
      <c r="AK203" s="389"/>
      <c r="AL203" s="5735"/>
      <c r="AM203" s="389"/>
      <c r="AN203" s="389"/>
      <c r="AO203" s="389"/>
      <c r="AP203" s="5735"/>
      <c r="AQ203" s="389"/>
      <c r="AR203" s="389"/>
      <c r="AS203" s="389"/>
      <c r="AT203" s="5735"/>
      <c r="AU203" s="389"/>
      <c r="AV203" s="389"/>
      <c r="AW203" s="389"/>
      <c r="AX203" s="5735"/>
      <c r="AY203" s="389"/>
      <c r="AZ203" s="389"/>
      <c r="BA203" s="389"/>
      <c r="BB203" s="5735"/>
      <c r="BC203" s="389"/>
      <c r="BD203" s="389"/>
      <c r="BE203" s="389"/>
      <c r="BF203" s="5735"/>
    </row>
    <row r="204" spans="2:59" ht="5.0999999999999996" customHeight="1">
      <c r="B204" s="5739"/>
      <c r="C204" s="1666"/>
      <c r="D204" s="1666"/>
      <c r="E204" s="1666"/>
      <c r="F204" s="5736"/>
      <c r="G204" s="389"/>
      <c r="H204" s="1668"/>
      <c r="I204" s="389"/>
      <c r="J204" s="5736"/>
      <c r="K204" s="389"/>
      <c r="L204" s="1668"/>
      <c r="M204" s="389"/>
      <c r="N204" s="5736"/>
      <c r="O204" s="389"/>
      <c r="P204" s="1668"/>
      <c r="Q204" s="389"/>
      <c r="R204" s="5736"/>
      <c r="S204" s="389"/>
      <c r="T204" s="1668"/>
      <c r="U204" s="389"/>
      <c r="V204" s="5736"/>
      <c r="W204" s="389"/>
      <c r="X204" s="1668"/>
      <c r="Y204" s="389"/>
      <c r="Z204" s="5736"/>
      <c r="AA204" s="389"/>
      <c r="AB204" s="1668"/>
      <c r="AC204" s="389"/>
      <c r="AD204" s="5736"/>
      <c r="AE204" s="389"/>
      <c r="AF204" s="1668"/>
      <c r="AG204" s="389"/>
      <c r="AH204" s="5736"/>
      <c r="AI204" s="389"/>
      <c r="AJ204" s="1668"/>
      <c r="AK204" s="389"/>
      <c r="AL204" s="5736"/>
      <c r="AM204" s="389"/>
      <c r="AN204" s="1668"/>
      <c r="AO204" s="389"/>
      <c r="AP204" s="5736"/>
      <c r="AQ204" s="389"/>
      <c r="AR204" s="1668"/>
      <c r="AS204" s="389"/>
      <c r="AT204" s="5736"/>
      <c r="AU204" s="389"/>
      <c r="AV204" s="1668"/>
      <c r="AW204" s="389"/>
      <c r="AX204" s="5736"/>
      <c r="AY204" s="389"/>
      <c r="AZ204" s="1668"/>
      <c r="BA204" s="389"/>
      <c r="BB204" s="5736"/>
      <c r="BC204" s="389"/>
      <c r="BD204" s="1668"/>
      <c r="BE204" s="389"/>
      <c r="BF204" s="5736"/>
      <c r="BG204" s="482"/>
    </row>
    <row r="205" spans="2:59" ht="9.9499999999999993" customHeight="1">
      <c r="B205" s="5740"/>
      <c r="C205" s="1665"/>
      <c r="D205" s="1665"/>
      <c r="E205" s="1665"/>
      <c r="F205" s="5737"/>
      <c r="G205" s="389"/>
      <c r="H205" s="389"/>
      <c r="I205" s="389"/>
      <c r="J205" s="5737"/>
      <c r="K205" s="389"/>
      <c r="L205" s="389"/>
      <c r="M205" s="389"/>
      <c r="N205" s="5737"/>
      <c r="O205" s="389"/>
      <c r="P205" s="389"/>
      <c r="Q205" s="389"/>
      <c r="R205" s="5737"/>
      <c r="S205" s="389"/>
      <c r="T205" s="389"/>
      <c r="U205" s="389"/>
      <c r="V205" s="5737"/>
      <c r="W205" s="389"/>
      <c r="X205" s="389"/>
      <c r="Y205" s="389"/>
      <c r="Z205" s="5737"/>
      <c r="AA205" s="389"/>
      <c r="AB205" s="389"/>
      <c r="AC205" s="389"/>
      <c r="AD205" s="5737"/>
      <c r="AE205" s="389"/>
      <c r="AF205" s="389"/>
      <c r="AG205" s="389"/>
      <c r="AH205" s="5737"/>
      <c r="AI205" s="389"/>
      <c r="AJ205" s="389"/>
      <c r="AK205" s="389"/>
      <c r="AL205" s="5737"/>
      <c r="AM205" s="389"/>
      <c r="AN205" s="389"/>
      <c r="AO205" s="389"/>
      <c r="AP205" s="5737"/>
      <c r="AQ205" s="389"/>
      <c r="AR205" s="389"/>
      <c r="AS205" s="389"/>
      <c r="AT205" s="5737"/>
      <c r="AU205" s="389"/>
      <c r="AV205" s="389"/>
      <c r="AW205" s="389"/>
      <c r="AX205" s="5737"/>
      <c r="AY205" s="389"/>
      <c r="AZ205" s="389"/>
      <c r="BA205" s="389"/>
      <c r="BB205" s="5737"/>
      <c r="BC205" s="389"/>
      <c r="BD205" s="389"/>
      <c r="BE205" s="389"/>
      <c r="BF205" s="5737"/>
    </row>
    <row r="206" spans="2:59" ht="5.0999999999999996" customHeight="1">
      <c r="B206" s="1669"/>
      <c r="C206" s="1665"/>
      <c r="D206" s="1665"/>
      <c r="E206" s="1665"/>
      <c r="F206" s="389"/>
      <c r="G206" s="389"/>
      <c r="H206" s="389"/>
      <c r="I206" s="389"/>
      <c r="J206" s="389"/>
      <c r="K206" s="389"/>
      <c r="L206" s="389"/>
      <c r="M206" s="389"/>
      <c r="N206" s="389"/>
      <c r="O206" s="389"/>
      <c r="P206" s="389"/>
      <c r="Q206" s="389"/>
      <c r="R206" s="389"/>
      <c r="S206" s="389"/>
      <c r="T206" s="389"/>
      <c r="U206" s="389"/>
      <c r="V206" s="389"/>
      <c r="W206" s="389"/>
      <c r="X206" s="389"/>
      <c r="Y206" s="389"/>
      <c r="Z206" s="389"/>
      <c r="AA206" s="389"/>
      <c r="AB206" s="389"/>
      <c r="AC206" s="389"/>
      <c r="AD206" s="389"/>
      <c r="AE206" s="389"/>
      <c r="AF206" s="389"/>
      <c r="AG206" s="389"/>
      <c r="AH206" s="389"/>
      <c r="AI206" s="389"/>
      <c r="AJ206" s="389"/>
      <c r="AK206" s="389"/>
      <c r="AL206" s="389"/>
      <c r="AM206" s="389"/>
      <c r="AN206" s="389"/>
      <c r="AO206" s="389"/>
      <c r="AP206" s="389"/>
      <c r="AQ206" s="389"/>
      <c r="AR206" s="389"/>
      <c r="AS206" s="389"/>
      <c r="AT206" s="389"/>
      <c r="AU206" s="389"/>
      <c r="AV206" s="389"/>
      <c r="AW206" s="389"/>
      <c r="AX206" s="389"/>
      <c r="AY206" s="389"/>
      <c r="AZ206" s="389"/>
      <c r="BA206" s="389"/>
      <c r="BB206" s="389"/>
      <c r="BC206" s="389"/>
      <c r="BD206" s="389"/>
      <c r="BE206" s="389"/>
      <c r="BF206" s="389"/>
    </row>
    <row r="207" spans="2:59" ht="5.0999999999999996" customHeight="1">
      <c r="B207" s="1670"/>
      <c r="C207" s="1665"/>
      <c r="D207" s="1665"/>
      <c r="E207" s="1665"/>
      <c r="F207" s="410"/>
      <c r="G207" s="389"/>
      <c r="H207" s="389"/>
      <c r="I207" s="389"/>
      <c r="J207" s="410"/>
      <c r="K207" s="389"/>
      <c r="L207" s="389"/>
      <c r="M207" s="389"/>
      <c r="N207" s="410"/>
      <c r="O207" s="389"/>
      <c r="P207" s="389"/>
      <c r="Q207" s="389"/>
      <c r="R207" s="410"/>
      <c r="S207" s="389"/>
      <c r="T207" s="389"/>
      <c r="U207" s="389"/>
      <c r="V207" s="410"/>
      <c r="W207" s="389"/>
      <c r="X207" s="389"/>
      <c r="Y207" s="389"/>
      <c r="Z207" s="410"/>
      <c r="AA207" s="389"/>
      <c r="AB207" s="389"/>
      <c r="AC207" s="389"/>
      <c r="AD207" s="410"/>
      <c r="AE207" s="389"/>
      <c r="AF207" s="389"/>
      <c r="AG207" s="389"/>
      <c r="AH207" s="410"/>
      <c r="AI207" s="389"/>
      <c r="AJ207" s="389"/>
      <c r="AK207" s="389"/>
      <c r="AL207" s="410"/>
      <c r="AM207" s="389"/>
      <c r="AN207" s="389"/>
      <c r="AO207" s="389"/>
      <c r="AP207" s="410"/>
      <c r="AQ207" s="389"/>
      <c r="AR207" s="389"/>
      <c r="AS207" s="389"/>
      <c r="AT207" s="410"/>
      <c r="AU207" s="389"/>
      <c r="AV207" s="389"/>
      <c r="AW207" s="389"/>
      <c r="AX207" s="410"/>
      <c r="AY207" s="389"/>
      <c r="AZ207" s="389"/>
      <c r="BA207" s="389"/>
      <c r="BB207" s="410"/>
      <c r="BC207" s="389"/>
      <c r="BD207" s="389"/>
      <c r="BE207" s="389"/>
      <c r="BF207" s="410"/>
    </row>
    <row r="208" spans="2:59" ht="5.0999999999999996" customHeight="1">
      <c r="B208" s="1670"/>
      <c r="C208" s="1665"/>
      <c r="D208" s="1665"/>
      <c r="E208" s="1665"/>
      <c r="F208" s="410"/>
      <c r="G208" s="389"/>
      <c r="H208" s="389"/>
      <c r="I208" s="389"/>
      <c r="J208" s="410"/>
      <c r="K208" s="389"/>
      <c r="L208" s="389"/>
      <c r="M208" s="389"/>
      <c r="N208" s="410"/>
      <c r="O208" s="389"/>
      <c r="P208" s="389"/>
      <c r="Q208" s="389"/>
      <c r="R208" s="410"/>
      <c r="S208" s="389"/>
      <c r="T208" s="389"/>
      <c r="U208" s="389"/>
      <c r="V208" s="410"/>
      <c r="W208" s="389"/>
      <c r="X208" s="389"/>
      <c r="Y208" s="389"/>
      <c r="Z208" s="410"/>
      <c r="AA208" s="389"/>
      <c r="AB208" s="389"/>
      <c r="AC208" s="389"/>
      <c r="AD208" s="410"/>
      <c r="AE208" s="389"/>
      <c r="AF208" s="389"/>
      <c r="AG208" s="389"/>
      <c r="AH208" s="410"/>
      <c r="AI208" s="389"/>
      <c r="AJ208" s="389"/>
      <c r="AK208" s="389"/>
      <c r="AL208" s="410"/>
      <c r="AM208" s="389"/>
      <c r="AN208" s="389"/>
      <c r="AO208" s="389"/>
      <c r="AP208" s="410"/>
      <c r="AQ208" s="389"/>
      <c r="AR208" s="389"/>
      <c r="AS208" s="389"/>
      <c r="AT208" s="410"/>
      <c r="AU208" s="389"/>
      <c r="AV208" s="389"/>
      <c r="AW208" s="389"/>
      <c r="AX208" s="410"/>
      <c r="AY208" s="389"/>
      <c r="AZ208" s="389"/>
      <c r="BA208" s="389"/>
      <c r="BB208" s="410"/>
      <c r="BC208" s="389"/>
      <c r="BD208" s="389"/>
      <c r="BE208" s="389"/>
      <c r="BF208" s="410"/>
    </row>
    <row r="209" spans="2:59" ht="9.9499999999999993" customHeight="1">
      <c r="B209" s="5738">
        <v>31</v>
      </c>
      <c r="C209" s="1665"/>
      <c r="D209" s="1665"/>
      <c r="E209" s="1665"/>
      <c r="F209" s="5735"/>
      <c r="G209" s="389"/>
      <c r="H209" s="389"/>
      <c r="I209" s="389"/>
      <c r="J209" s="5735"/>
      <c r="K209" s="389"/>
      <c r="L209" s="389"/>
      <c r="M209" s="389"/>
      <c r="N209" s="5735"/>
      <c r="O209" s="389"/>
      <c r="P209" s="389"/>
      <c r="Q209" s="389"/>
      <c r="R209" s="5735"/>
      <c r="S209" s="389"/>
      <c r="T209" s="389"/>
      <c r="U209" s="389"/>
      <c r="V209" s="5735"/>
      <c r="W209" s="389"/>
      <c r="X209" s="389"/>
      <c r="Y209" s="389"/>
      <c r="Z209" s="5735"/>
      <c r="AA209" s="389"/>
      <c r="AB209" s="389"/>
      <c r="AC209" s="389"/>
      <c r="AD209" s="5735"/>
      <c r="AE209" s="389"/>
      <c r="AF209" s="389"/>
      <c r="AG209" s="389"/>
      <c r="AH209" s="5735"/>
      <c r="AI209" s="389"/>
      <c r="AJ209" s="389"/>
      <c r="AK209" s="389"/>
      <c r="AL209" s="5735"/>
      <c r="AM209" s="389"/>
      <c r="AN209" s="389"/>
      <c r="AO209" s="389"/>
      <c r="AP209" s="5735"/>
      <c r="AQ209" s="389"/>
      <c r="AR209" s="389"/>
      <c r="AS209" s="389"/>
      <c r="AT209" s="5735"/>
      <c r="AU209" s="389"/>
      <c r="AV209" s="389"/>
      <c r="AW209" s="389"/>
      <c r="AX209" s="5735"/>
      <c r="AY209" s="389"/>
      <c r="AZ209" s="389"/>
      <c r="BA209" s="389"/>
      <c r="BB209" s="5735"/>
      <c r="BC209" s="389"/>
      <c r="BD209" s="389"/>
      <c r="BE209" s="389"/>
      <c r="BF209" s="5735"/>
    </row>
    <row r="210" spans="2:59" ht="5.0999999999999996" customHeight="1">
      <c r="B210" s="5739"/>
      <c r="C210" s="1666"/>
      <c r="D210" s="1666"/>
      <c r="E210" s="1666"/>
      <c r="F210" s="5736"/>
      <c r="G210" s="389"/>
      <c r="H210" s="1668"/>
      <c r="I210" s="389"/>
      <c r="J210" s="5736"/>
      <c r="K210" s="389"/>
      <c r="L210" s="1668"/>
      <c r="M210" s="389"/>
      <c r="N210" s="5736"/>
      <c r="O210" s="389"/>
      <c r="P210" s="1668"/>
      <c r="Q210" s="389"/>
      <c r="R210" s="5736"/>
      <c r="S210" s="389"/>
      <c r="T210" s="1668"/>
      <c r="U210" s="389"/>
      <c r="V210" s="5736"/>
      <c r="W210" s="389"/>
      <c r="X210" s="1668"/>
      <c r="Y210" s="389"/>
      <c r="Z210" s="5736"/>
      <c r="AA210" s="389"/>
      <c r="AB210" s="1668"/>
      <c r="AC210" s="389"/>
      <c r="AD210" s="5736"/>
      <c r="AE210" s="389"/>
      <c r="AF210" s="1668"/>
      <c r="AG210" s="389"/>
      <c r="AH210" s="5736"/>
      <c r="AI210" s="389"/>
      <c r="AJ210" s="1668"/>
      <c r="AK210" s="389"/>
      <c r="AL210" s="5736"/>
      <c r="AM210" s="389"/>
      <c r="AN210" s="1668"/>
      <c r="AO210" s="389"/>
      <c r="AP210" s="5736"/>
      <c r="AQ210" s="389"/>
      <c r="AR210" s="1668"/>
      <c r="AS210" s="389"/>
      <c r="AT210" s="5736"/>
      <c r="AU210" s="389"/>
      <c r="AV210" s="1668"/>
      <c r="AW210" s="389"/>
      <c r="AX210" s="5736"/>
      <c r="AY210" s="389"/>
      <c r="AZ210" s="1668"/>
      <c r="BA210" s="389"/>
      <c r="BB210" s="5736"/>
      <c r="BC210" s="389"/>
      <c r="BD210" s="1668"/>
      <c r="BE210" s="389"/>
      <c r="BF210" s="5736"/>
      <c r="BG210" s="482"/>
    </row>
    <row r="211" spans="2:59" ht="9.9499999999999993" customHeight="1">
      <c r="B211" s="5740"/>
      <c r="C211" s="1665"/>
      <c r="D211" s="1665"/>
      <c r="E211" s="1665"/>
      <c r="F211" s="5737"/>
      <c r="G211" s="389"/>
      <c r="H211" s="389"/>
      <c r="I211" s="389"/>
      <c r="J211" s="5737"/>
      <c r="K211" s="389"/>
      <c r="L211" s="389"/>
      <c r="M211" s="389"/>
      <c r="N211" s="5737"/>
      <c r="O211" s="389"/>
      <c r="P211" s="389"/>
      <c r="Q211" s="389"/>
      <c r="R211" s="5737"/>
      <c r="S211" s="389"/>
      <c r="T211" s="389"/>
      <c r="U211" s="389"/>
      <c r="V211" s="5737"/>
      <c r="W211" s="389"/>
      <c r="X211" s="389"/>
      <c r="Y211" s="389"/>
      <c r="Z211" s="5737"/>
      <c r="AA211" s="389"/>
      <c r="AB211" s="389"/>
      <c r="AC211" s="389"/>
      <c r="AD211" s="5737"/>
      <c r="AE211" s="389"/>
      <c r="AF211" s="389"/>
      <c r="AG211" s="389"/>
      <c r="AH211" s="5737"/>
      <c r="AI211" s="389"/>
      <c r="AJ211" s="389"/>
      <c r="AK211" s="389"/>
      <c r="AL211" s="5737"/>
      <c r="AM211" s="389"/>
      <c r="AN211" s="389"/>
      <c r="AO211" s="389"/>
      <c r="AP211" s="5737"/>
      <c r="AQ211" s="389"/>
      <c r="AR211" s="389"/>
      <c r="AS211" s="389"/>
      <c r="AT211" s="5737"/>
      <c r="AU211" s="389"/>
      <c r="AV211" s="389"/>
      <c r="AW211" s="389"/>
      <c r="AX211" s="5737"/>
      <c r="AY211" s="389"/>
      <c r="AZ211" s="389"/>
      <c r="BA211" s="389"/>
      <c r="BB211" s="5737"/>
      <c r="BC211" s="389"/>
      <c r="BD211" s="389"/>
      <c r="BE211" s="389"/>
      <c r="BF211" s="5737"/>
    </row>
    <row r="212" spans="2:59" ht="5.0999999999999996" customHeight="1">
      <c r="B212" s="1669"/>
      <c r="C212" s="1665"/>
      <c r="D212" s="1665"/>
      <c r="E212" s="1665"/>
      <c r="F212" s="389"/>
      <c r="G212" s="389"/>
      <c r="H212" s="389"/>
      <c r="I212" s="389"/>
      <c r="J212" s="389"/>
      <c r="K212" s="389"/>
      <c r="L212" s="389"/>
      <c r="M212" s="389"/>
      <c r="N212" s="389"/>
      <c r="O212" s="389"/>
      <c r="P212" s="389"/>
      <c r="Q212" s="389"/>
      <c r="R212" s="389"/>
      <c r="S212" s="389"/>
      <c r="T212" s="389"/>
      <c r="U212" s="389"/>
      <c r="V212" s="389"/>
      <c r="W212" s="389"/>
      <c r="X212" s="389"/>
      <c r="Y212" s="389"/>
      <c r="Z212" s="389"/>
      <c r="AA212" s="389"/>
      <c r="AB212" s="389"/>
      <c r="AC212" s="389"/>
      <c r="AD212" s="389"/>
      <c r="AE212" s="389"/>
      <c r="AF212" s="389"/>
      <c r="AG212" s="389"/>
      <c r="AH212" s="389"/>
      <c r="AI212" s="389"/>
      <c r="AJ212" s="389"/>
      <c r="AK212" s="389"/>
      <c r="AL212" s="389"/>
      <c r="AM212" s="389"/>
      <c r="AN212" s="389"/>
      <c r="AO212" s="389"/>
      <c r="AP212" s="389"/>
      <c r="AQ212" s="389"/>
      <c r="AR212" s="389"/>
      <c r="AS212" s="389"/>
      <c r="AT212" s="389"/>
      <c r="AU212" s="389"/>
      <c r="AV212" s="389"/>
      <c r="AW212" s="389"/>
      <c r="AX212" s="389"/>
      <c r="AY212" s="389"/>
      <c r="AZ212" s="389"/>
      <c r="BA212" s="389"/>
      <c r="BB212" s="389"/>
      <c r="BC212" s="389"/>
      <c r="BD212" s="389"/>
      <c r="BE212" s="389"/>
      <c r="BF212" s="389"/>
    </row>
    <row r="213" spans="2:59" ht="5.0999999999999996" customHeight="1">
      <c r="B213" s="1670"/>
      <c r="C213" s="1665"/>
      <c r="D213" s="1665"/>
      <c r="E213" s="1665"/>
      <c r="F213" s="410"/>
      <c r="G213" s="389"/>
      <c r="H213" s="389"/>
      <c r="I213" s="389"/>
      <c r="J213" s="410"/>
      <c r="K213" s="389"/>
      <c r="L213" s="389"/>
      <c r="M213" s="389"/>
      <c r="N213" s="410"/>
      <c r="O213" s="389"/>
      <c r="P213" s="389"/>
      <c r="Q213" s="389"/>
      <c r="R213" s="410"/>
      <c r="S213" s="389"/>
      <c r="T213" s="389"/>
      <c r="U213" s="389"/>
      <c r="V213" s="410"/>
      <c r="W213" s="389"/>
      <c r="X213" s="389"/>
      <c r="Y213" s="389"/>
      <c r="Z213" s="410"/>
      <c r="AA213" s="389"/>
      <c r="AB213" s="389"/>
      <c r="AC213" s="389"/>
      <c r="AD213" s="410"/>
      <c r="AE213" s="389"/>
      <c r="AF213" s="389"/>
      <c r="AG213" s="389"/>
      <c r="AH213" s="410"/>
      <c r="AI213" s="389"/>
      <c r="AJ213" s="389"/>
      <c r="AK213" s="389"/>
      <c r="AL213" s="410"/>
      <c r="AM213" s="389"/>
      <c r="AN213" s="389"/>
      <c r="AO213" s="389"/>
      <c r="AP213" s="410"/>
      <c r="AQ213" s="389"/>
      <c r="AR213" s="389"/>
      <c r="AS213" s="389"/>
      <c r="AT213" s="410"/>
      <c r="AU213" s="389"/>
      <c r="AV213" s="389"/>
      <c r="AW213" s="389"/>
      <c r="AX213" s="410"/>
      <c r="AY213" s="389"/>
      <c r="AZ213" s="389"/>
      <c r="BA213" s="389"/>
      <c r="BB213" s="410"/>
      <c r="BC213" s="389"/>
      <c r="BD213" s="389"/>
      <c r="BE213" s="389"/>
      <c r="BF213" s="410"/>
    </row>
    <row r="214" spans="2:59" ht="5.0999999999999996" customHeight="1">
      <c r="B214" s="1670"/>
      <c r="C214" s="1665"/>
      <c r="D214" s="1665"/>
      <c r="E214" s="1665"/>
      <c r="F214" s="410"/>
      <c r="G214" s="389"/>
      <c r="H214" s="389"/>
      <c r="I214" s="389"/>
      <c r="J214" s="410"/>
      <c r="K214" s="389"/>
      <c r="L214" s="389"/>
      <c r="M214" s="389"/>
      <c r="N214" s="410"/>
      <c r="O214" s="389"/>
      <c r="P214" s="389"/>
      <c r="Q214" s="389"/>
      <c r="R214" s="410"/>
      <c r="S214" s="389"/>
      <c r="T214" s="389"/>
      <c r="U214" s="389"/>
      <c r="V214" s="410"/>
      <c r="W214" s="389"/>
      <c r="X214" s="389"/>
      <c r="Y214" s="389"/>
      <c r="Z214" s="410"/>
      <c r="AA214" s="389"/>
      <c r="AB214" s="389"/>
      <c r="AC214" s="389"/>
      <c r="AD214" s="410"/>
      <c r="AE214" s="389"/>
      <c r="AF214" s="389"/>
      <c r="AG214" s="389"/>
      <c r="AH214" s="410"/>
      <c r="AI214" s="389"/>
      <c r="AJ214" s="389"/>
      <c r="AK214" s="389"/>
      <c r="AL214" s="410"/>
      <c r="AM214" s="389"/>
      <c r="AN214" s="389"/>
      <c r="AO214" s="389"/>
      <c r="AP214" s="410"/>
      <c r="AQ214" s="389"/>
      <c r="AR214" s="389"/>
      <c r="AS214" s="389"/>
      <c r="AT214" s="410"/>
      <c r="AU214" s="389"/>
      <c r="AV214" s="389"/>
      <c r="AW214" s="389"/>
      <c r="AX214" s="410"/>
      <c r="AY214" s="389"/>
      <c r="AZ214" s="389"/>
      <c r="BA214" s="389"/>
      <c r="BB214" s="410"/>
      <c r="BC214" s="389"/>
      <c r="BD214" s="389"/>
      <c r="BE214" s="389"/>
      <c r="BF214" s="410"/>
    </row>
    <row r="215" spans="2:59" ht="9.9499999999999993" customHeight="1">
      <c r="B215" s="5738">
        <v>32</v>
      </c>
      <c r="C215" s="1665"/>
      <c r="D215" s="1665"/>
      <c r="E215" s="1665"/>
      <c r="F215" s="5735"/>
      <c r="G215" s="389"/>
      <c r="H215" s="389"/>
      <c r="I215" s="389"/>
      <c r="J215" s="5735"/>
      <c r="K215" s="389"/>
      <c r="L215" s="389"/>
      <c r="M215" s="389"/>
      <c r="N215" s="5735"/>
      <c r="O215" s="389"/>
      <c r="P215" s="389"/>
      <c r="Q215" s="389"/>
      <c r="R215" s="5735"/>
      <c r="S215" s="389"/>
      <c r="T215" s="389"/>
      <c r="U215" s="389"/>
      <c r="V215" s="5735"/>
      <c r="W215" s="389"/>
      <c r="X215" s="389"/>
      <c r="Y215" s="389"/>
      <c r="Z215" s="5735"/>
      <c r="AA215" s="389"/>
      <c r="AB215" s="389"/>
      <c r="AC215" s="389"/>
      <c r="AD215" s="5735"/>
      <c r="AE215" s="389"/>
      <c r="AF215" s="389"/>
      <c r="AG215" s="389"/>
      <c r="AH215" s="5735"/>
      <c r="AI215" s="389"/>
      <c r="AJ215" s="389"/>
      <c r="AK215" s="389"/>
      <c r="AL215" s="5735"/>
      <c r="AM215" s="389"/>
      <c r="AN215" s="389"/>
      <c r="AO215" s="389"/>
      <c r="AP215" s="5735"/>
      <c r="AQ215" s="389"/>
      <c r="AR215" s="389"/>
      <c r="AS215" s="389"/>
      <c r="AT215" s="5735"/>
      <c r="AU215" s="389"/>
      <c r="AV215" s="389"/>
      <c r="AW215" s="389"/>
      <c r="AX215" s="5735"/>
      <c r="AY215" s="389"/>
      <c r="AZ215" s="389"/>
      <c r="BA215" s="389"/>
      <c r="BB215" s="5735"/>
      <c r="BC215" s="389"/>
      <c r="BD215" s="389"/>
      <c r="BE215" s="389"/>
      <c r="BF215" s="5735"/>
    </row>
    <row r="216" spans="2:59" ht="5.0999999999999996" customHeight="1">
      <c r="B216" s="5739"/>
      <c r="C216" s="1666"/>
      <c r="D216" s="1666"/>
      <c r="E216" s="1666"/>
      <c r="F216" s="5736"/>
      <c r="G216" s="389"/>
      <c r="H216" s="1668"/>
      <c r="I216" s="389"/>
      <c r="J216" s="5736"/>
      <c r="K216" s="389"/>
      <c r="L216" s="1668"/>
      <c r="M216" s="389"/>
      <c r="N216" s="5736"/>
      <c r="O216" s="389"/>
      <c r="P216" s="1668"/>
      <c r="Q216" s="389"/>
      <c r="R216" s="5736"/>
      <c r="S216" s="389"/>
      <c r="T216" s="1668"/>
      <c r="U216" s="389"/>
      <c r="V216" s="5736"/>
      <c r="W216" s="389"/>
      <c r="X216" s="1668"/>
      <c r="Y216" s="389"/>
      <c r="Z216" s="5736"/>
      <c r="AA216" s="389"/>
      <c r="AB216" s="1668"/>
      <c r="AC216" s="389"/>
      <c r="AD216" s="5736"/>
      <c r="AE216" s="389"/>
      <c r="AF216" s="1668"/>
      <c r="AG216" s="389"/>
      <c r="AH216" s="5736"/>
      <c r="AI216" s="389"/>
      <c r="AJ216" s="1668"/>
      <c r="AK216" s="389"/>
      <c r="AL216" s="5736"/>
      <c r="AM216" s="389"/>
      <c r="AN216" s="1668"/>
      <c r="AO216" s="389"/>
      <c r="AP216" s="5736"/>
      <c r="AQ216" s="389"/>
      <c r="AR216" s="1668"/>
      <c r="AS216" s="389"/>
      <c r="AT216" s="5736"/>
      <c r="AU216" s="389"/>
      <c r="AV216" s="1668"/>
      <c r="AW216" s="389"/>
      <c r="AX216" s="5736"/>
      <c r="AY216" s="389"/>
      <c r="AZ216" s="1668"/>
      <c r="BA216" s="389"/>
      <c r="BB216" s="5736"/>
      <c r="BC216" s="389"/>
      <c r="BD216" s="1668"/>
      <c r="BE216" s="389"/>
      <c r="BF216" s="5736"/>
      <c r="BG216" s="482"/>
    </row>
    <row r="217" spans="2:59" ht="9.9499999999999993" customHeight="1">
      <c r="B217" s="5740"/>
      <c r="C217" s="1665"/>
      <c r="D217" s="1665"/>
      <c r="E217" s="1665"/>
      <c r="F217" s="5737"/>
      <c r="G217" s="389"/>
      <c r="H217" s="389"/>
      <c r="I217" s="389"/>
      <c r="J217" s="5737"/>
      <c r="K217" s="389"/>
      <c r="L217" s="389"/>
      <c r="M217" s="389"/>
      <c r="N217" s="5737"/>
      <c r="O217" s="389"/>
      <c r="P217" s="389"/>
      <c r="Q217" s="389"/>
      <c r="R217" s="5737"/>
      <c r="S217" s="389"/>
      <c r="T217" s="389"/>
      <c r="U217" s="389"/>
      <c r="V217" s="5737"/>
      <c r="W217" s="389"/>
      <c r="X217" s="389"/>
      <c r="Y217" s="389"/>
      <c r="Z217" s="5737"/>
      <c r="AA217" s="389"/>
      <c r="AB217" s="389"/>
      <c r="AC217" s="389"/>
      <c r="AD217" s="5737"/>
      <c r="AE217" s="389"/>
      <c r="AF217" s="389"/>
      <c r="AG217" s="389"/>
      <c r="AH217" s="5737"/>
      <c r="AI217" s="389"/>
      <c r="AJ217" s="389"/>
      <c r="AK217" s="389"/>
      <c r="AL217" s="5737"/>
      <c r="AM217" s="389"/>
      <c r="AN217" s="389"/>
      <c r="AO217" s="389"/>
      <c r="AP217" s="5737"/>
      <c r="AQ217" s="389"/>
      <c r="AR217" s="389"/>
      <c r="AS217" s="389"/>
      <c r="AT217" s="5737"/>
      <c r="AU217" s="389"/>
      <c r="AV217" s="389"/>
      <c r="AW217" s="389"/>
      <c r="AX217" s="5737"/>
      <c r="AY217" s="389"/>
      <c r="AZ217" s="389"/>
      <c r="BA217" s="389"/>
      <c r="BB217" s="5737"/>
      <c r="BC217" s="389"/>
      <c r="BD217" s="389"/>
      <c r="BE217" s="389"/>
      <c r="BF217" s="5737"/>
    </row>
    <row r="218" spans="2:59" ht="5.0999999999999996" customHeight="1">
      <c r="B218" s="1669"/>
      <c r="C218" s="1665"/>
      <c r="D218" s="1665"/>
      <c r="E218" s="1665"/>
      <c r="F218" s="389"/>
      <c r="G218" s="389"/>
      <c r="H218" s="389"/>
      <c r="I218" s="389"/>
      <c r="J218" s="389"/>
      <c r="K218" s="389"/>
      <c r="L218" s="389"/>
      <c r="M218" s="389"/>
      <c r="N218" s="389"/>
      <c r="O218" s="389"/>
      <c r="P218" s="389"/>
      <c r="Q218" s="389"/>
      <c r="R218" s="389"/>
      <c r="S218" s="389"/>
      <c r="T218" s="389"/>
      <c r="U218" s="389"/>
      <c r="V218" s="389"/>
      <c r="W218" s="389"/>
      <c r="X218" s="389"/>
      <c r="Y218" s="389"/>
      <c r="Z218" s="389"/>
      <c r="AA218" s="389"/>
      <c r="AB218" s="389"/>
      <c r="AC218" s="389"/>
      <c r="AD218" s="389"/>
      <c r="AE218" s="389"/>
      <c r="AF218" s="389"/>
      <c r="AG218" s="389"/>
      <c r="AH218" s="389"/>
      <c r="AI218" s="389"/>
      <c r="AJ218" s="389"/>
      <c r="AK218" s="389"/>
      <c r="AL218" s="389"/>
      <c r="AM218" s="389"/>
      <c r="AN218" s="389"/>
      <c r="AO218" s="389"/>
      <c r="AP218" s="389"/>
      <c r="AQ218" s="389"/>
      <c r="AR218" s="389"/>
      <c r="AS218" s="389"/>
      <c r="AT218" s="389"/>
      <c r="AU218" s="389"/>
      <c r="AV218" s="389"/>
      <c r="AW218" s="389"/>
      <c r="AX218" s="389"/>
      <c r="AY218" s="389"/>
      <c r="AZ218" s="389"/>
      <c r="BA218" s="389"/>
      <c r="BB218" s="389"/>
      <c r="BC218" s="389"/>
      <c r="BD218" s="389"/>
      <c r="BE218" s="389"/>
      <c r="BF218" s="389"/>
    </row>
    <row r="219" spans="2:59" ht="5.0999999999999996" customHeight="1">
      <c r="B219" s="1670"/>
      <c r="C219" s="1665"/>
      <c r="D219" s="1665"/>
      <c r="E219" s="1665"/>
      <c r="F219" s="410"/>
      <c r="G219" s="389"/>
      <c r="H219" s="389"/>
      <c r="I219" s="389"/>
      <c r="J219" s="410"/>
      <c r="K219" s="389"/>
      <c r="L219" s="389"/>
      <c r="M219" s="389"/>
      <c r="N219" s="410"/>
      <c r="O219" s="389"/>
      <c r="P219" s="389"/>
      <c r="Q219" s="389"/>
      <c r="R219" s="410"/>
      <c r="S219" s="389"/>
      <c r="T219" s="389"/>
      <c r="U219" s="389"/>
      <c r="V219" s="410"/>
      <c r="W219" s="389"/>
      <c r="X219" s="389"/>
      <c r="Y219" s="389"/>
      <c r="Z219" s="410"/>
      <c r="AA219" s="389"/>
      <c r="AB219" s="389"/>
      <c r="AC219" s="389"/>
      <c r="AD219" s="410"/>
      <c r="AE219" s="389"/>
      <c r="AF219" s="389"/>
      <c r="AG219" s="389"/>
      <c r="AH219" s="410"/>
      <c r="AI219" s="389"/>
      <c r="AJ219" s="389"/>
      <c r="AK219" s="389"/>
      <c r="AL219" s="410"/>
      <c r="AM219" s="389"/>
      <c r="AN219" s="389"/>
      <c r="AO219" s="389"/>
      <c r="AP219" s="410"/>
      <c r="AQ219" s="389"/>
      <c r="AR219" s="389"/>
      <c r="AS219" s="389"/>
      <c r="AT219" s="410"/>
      <c r="AU219" s="389"/>
      <c r="AV219" s="389"/>
      <c r="AW219" s="389"/>
      <c r="AX219" s="410"/>
      <c r="AY219" s="389"/>
      <c r="AZ219" s="389"/>
      <c r="BA219" s="389"/>
      <c r="BB219" s="410"/>
      <c r="BC219" s="389"/>
      <c r="BD219" s="389"/>
      <c r="BE219" s="389"/>
      <c r="BF219" s="410"/>
    </row>
    <row r="220" spans="2:59" ht="5.0999999999999996" customHeight="1">
      <c r="B220" s="1670"/>
      <c r="C220" s="1665"/>
      <c r="D220" s="1665"/>
      <c r="E220" s="1665"/>
      <c r="F220" s="410"/>
      <c r="G220" s="389"/>
      <c r="H220" s="389"/>
      <c r="I220" s="389"/>
      <c r="J220" s="410"/>
      <c r="K220" s="389"/>
      <c r="L220" s="389"/>
      <c r="M220" s="389"/>
      <c r="N220" s="410"/>
      <c r="O220" s="389"/>
      <c r="P220" s="389"/>
      <c r="Q220" s="389"/>
      <c r="R220" s="410"/>
      <c r="S220" s="389"/>
      <c r="T220" s="389"/>
      <c r="U220" s="389"/>
      <c r="V220" s="410"/>
      <c r="W220" s="389"/>
      <c r="X220" s="389"/>
      <c r="Y220" s="389"/>
      <c r="Z220" s="410"/>
      <c r="AA220" s="389"/>
      <c r="AB220" s="389"/>
      <c r="AC220" s="389"/>
      <c r="AD220" s="410"/>
      <c r="AE220" s="389"/>
      <c r="AF220" s="389"/>
      <c r="AG220" s="389"/>
      <c r="AH220" s="410"/>
      <c r="AI220" s="389"/>
      <c r="AJ220" s="389"/>
      <c r="AK220" s="389"/>
      <c r="AL220" s="410"/>
      <c r="AM220" s="389"/>
      <c r="AN220" s="389"/>
      <c r="AO220" s="389"/>
      <c r="AP220" s="410"/>
      <c r="AQ220" s="389"/>
      <c r="AR220" s="389"/>
      <c r="AS220" s="389"/>
      <c r="AT220" s="410"/>
      <c r="AU220" s="389"/>
      <c r="AV220" s="389"/>
      <c r="AW220" s="389"/>
      <c r="AX220" s="410"/>
      <c r="AY220" s="389"/>
      <c r="AZ220" s="389"/>
      <c r="BA220" s="389"/>
      <c r="BB220" s="410"/>
      <c r="BC220" s="389"/>
      <c r="BD220" s="389"/>
      <c r="BE220" s="389"/>
      <c r="BF220" s="410"/>
    </row>
    <row r="221" spans="2:59" ht="9.9499999999999993" customHeight="1">
      <c r="B221" s="5738">
        <v>33</v>
      </c>
      <c r="C221" s="1665"/>
      <c r="D221" s="1665"/>
      <c r="E221" s="1665"/>
      <c r="F221" s="5735"/>
      <c r="G221" s="389"/>
      <c r="H221" s="389"/>
      <c r="I221" s="389"/>
      <c r="J221" s="5735"/>
      <c r="K221" s="389"/>
      <c r="L221" s="389"/>
      <c r="M221" s="389"/>
      <c r="N221" s="5735"/>
      <c r="O221" s="389"/>
      <c r="P221" s="389"/>
      <c r="Q221" s="389"/>
      <c r="R221" s="5735"/>
      <c r="S221" s="389"/>
      <c r="T221" s="389"/>
      <c r="U221" s="389"/>
      <c r="V221" s="5735"/>
      <c r="W221" s="389"/>
      <c r="X221" s="389"/>
      <c r="Y221" s="389"/>
      <c r="Z221" s="5735"/>
      <c r="AA221" s="389"/>
      <c r="AB221" s="389"/>
      <c r="AC221" s="389"/>
      <c r="AD221" s="5735"/>
      <c r="AE221" s="389"/>
      <c r="AF221" s="389"/>
      <c r="AG221" s="389"/>
      <c r="AH221" s="5735"/>
      <c r="AI221" s="389"/>
      <c r="AJ221" s="389"/>
      <c r="AK221" s="389"/>
      <c r="AL221" s="5735"/>
      <c r="AM221" s="389"/>
      <c r="AN221" s="389"/>
      <c r="AO221" s="389"/>
      <c r="AP221" s="5735"/>
      <c r="AQ221" s="389"/>
      <c r="AR221" s="389"/>
      <c r="AS221" s="389"/>
      <c r="AT221" s="5735"/>
      <c r="AU221" s="389"/>
      <c r="AV221" s="389"/>
      <c r="AW221" s="389"/>
      <c r="AX221" s="5735"/>
      <c r="AY221" s="389"/>
      <c r="AZ221" s="389"/>
      <c r="BA221" s="389"/>
      <c r="BB221" s="5735"/>
      <c r="BC221" s="389"/>
      <c r="BD221" s="389"/>
      <c r="BE221" s="389"/>
      <c r="BF221" s="5735"/>
    </row>
    <row r="222" spans="2:59" ht="5.0999999999999996" customHeight="1">
      <c r="B222" s="5739"/>
      <c r="C222" s="1666"/>
      <c r="D222" s="1666"/>
      <c r="E222" s="1666"/>
      <c r="F222" s="5736"/>
      <c r="G222" s="389"/>
      <c r="H222" s="1668"/>
      <c r="I222" s="389"/>
      <c r="J222" s="5736"/>
      <c r="K222" s="389"/>
      <c r="L222" s="1668"/>
      <c r="M222" s="389"/>
      <c r="N222" s="5736"/>
      <c r="O222" s="389"/>
      <c r="P222" s="1668"/>
      <c r="Q222" s="389"/>
      <c r="R222" s="5736"/>
      <c r="S222" s="389"/>
      <c r="T222" s="1668"/>
      <c r="U222" s="389"/>
      <c r="V222" s="5736"/>
      <c r="W222" s="389"/>
      <c r="X222" s="1668"/>
      <c r="Y222" s="389"/>
      <c r="Z222" s="5736"/>
      <c r="AA222" s="389"/>
      <c r="AB222" s="1668"/>
      <c r="AC222" s="389"/>
      <c r="AD222" s="5736"/>
      <c r="AE222" s="389"/>
      <c r="AF222" s="1668"/>
      <c r="AG222" s="389"/>
      <c r="AH222" s="5736"/>
      <c r="AI222" s="389"/>
      <c r="AJ222" s="1668"/>
      <c r="AK222" s="389"/>
      <c r="AL222" s="5736"/>
      <c r="AM222" s="389"/>
      <c r="AN222" s="1668"/>
      <c r="AO222" s="389"/>
      <c r="AP222" s="5736"/>
      <c r="AQ222" s="389"/>
      <c r="AR222" s="1668"/>
      <c r="AS222" s="389"/>
      <c r="AT222" s="5736"/>
      <c r="AU222" s="389"/>
      <c r="AV222" s="1668"/>
      <c r="AW222" s="389"/>
      <c r="AX222" s="5736"/>
      <c r="AY222" s="389"/>
      <c r="AZ222" s="1668"/>
      <c r="BA222" s="389"/>
      <c r="BB222" s="5736"/>
      <c r="BC222" s="389"/>
      <c r="BD222" s="1668"/>
      <c r="BE222" s="389"/>
      <c r="BF222" s="5736"/>
      <c r="BG222" s="482"/>
    </row>
    <row r="223" spans="2:59" ht="9.9499999999999993" customHeight="1">
      <c r="B223" s="5740"/>
      <c r="C223" s="1665"/>
      <c r="D223" s="1665"/>
      <c r="E223" s="1665"/>
      <c r="F223" s="5737"/>
      <c r="G223" s="389"/>
      <c r="H223" s="389"/>
      <c r="I223" s="389"/>
      <c r="J223" s="5737"/>
      <c r="K223" s="389"/>
      <c r="L223" s="389"/>
      <c r="M223" s="389"/>
      <c r="N223" s="5737"/>
      <c r="O223" s="389"/>
      <c r="P223" s="389"/>
      <c r="Q223" s="389"/>
      <c r="R223" s="5737"/>
      <c r="S223" s="389"/>
      <c r="T223" s="389"/>
      <c r="U223" s="389"/>
      <c r="V223" s="5737"/>
      <c r="W223" s="389"/>
      <c r="X223" s="389"/>
      <c r="Y223" s="389"/>
      <c r="Z223" s="5737"/>
      <c r="AA223" s="389"/>
      <c r="AB223" s="389"/>
      <c r="AC223" s="389"/>
      <c r="AD223" s="5737"/>
      <c r="AE223" s="389"/>
      <c r="AF223" s="389"/>
      <c r="AG223" s="389"/>
      <c r="AH223" s="5737"/>
      <c r="AI223" s="389"/>
      <c r="AJ223" s="389"/>
      <c r="AK223" s="389"/>
      <c r="AL223" s="5737"/>
      <c r="AM223" s="389"/>
      <c r="AN223" s="389"/>
      <c r="AO223" s="389"/>
      <c r="AP223" s="5737"/>
      <c r="AQ223" s="389"/>
      <c r="AR223" s="389"/>
      <c r="AS223" s="389"/>
      <c r="AT223" s="5737"/>
      <c r="AU223" s="389"/>
      <c r="AV223" s="389"/>
      <c r="AW223" s="389"/>
      <c r="AX223" s="5737"/>
      <c r="AY223" s="389"/>
      <c r="AZ223" s="389"/>
      <c r="BA223" s="389"/>
      <c r="BB223" s="5737"/>
      <c r="BC223" s="389"/>
      <c r="BD223" s="389"/>
      <c r="BE223" s="389"/>
      <c r="BF223" s="5737"/>
    </row>
    <row r="224" spans="2:59" ht="0.75" customHeight="1">
      <c r="B224" s="1669"/>
      <c r="C224" s="1665"/>
      <c r="D224" s="1665"/>
      <c r="E224" s="1665"/>
      <c r="F224" s="389"/>
      <c r="G224" s="389"/>
      <c r="H224" s="389"/>
      <c r="I224" s="389"/>
      <c r="J224" s="389"/>
      <c r="K224" s="389"/>
      <c r="L224" s="389"/>
      <c r="M224" s="389"/>
      <c r="N224" s="389"/>
      <c r="O224" s="389"/>
      <c r="P224" s="389"/>
      <c r="Q224" s="389"/>
      <c r="R224" s="389"/>
      <c r="S224" s="389"/>
      <c r="T224" s="389"/>
      <c r="U224" s="389"/>
      <c r="V224" s="389"/>
      <c r="W224" s="389"/>
      <c r="X224" s="389"/>
      <c r="Y224" s="389"/>
      <c r="Z224" s="389"/>
      <c r="AA224" s="389"/>
      <c r="AB224" s="389"/>
      <c r="AC224" s="389"/>
      <c r="AD224" s="389"/>
      <c r="AE224" s="389"/>
      <c r="AF224" s="389"/>
      <c r="AG224" s="389"/>
      <c r="AH224" s="389"/>
      <c r="AI224" s="389"/>
      <c r="AJ224" s="389"/>
      <c r="AK224" s="389"/>
      <c r="AL224" s="389"/>
      <c r="AM224" s="389"/>
      <c r="AN224" s="389"/>
      <c r="AO224" s="389"/>
      <c r="AP224" s="389"/>
      <c r="AQ224" s="389"/>
      <c r="AR224" s="389"/>
      <c r="AS224" s="389"/>
      <c r="AT224" s="389"/>
      <c r="AU224" s="389"/>
      <c r="AV224" s="389"/>
      <c r="AW224" s="389"/>
      <c r="AX224" s="389"/>
      <c r="AY224" s="389"/>
      <c r="AZ224" s="389"/>
      <c r="BA224" s="389"/>
      <c r="BB224" s="389"/>
      <c r="BC224" s="389"/>
      <c r="BD224" s="389"/>
      <c r="BE224" s="389"/>
      <c r="BF224" s="389"/>
    </row>
    <row r="225" spans="2:59" ht="5.0999999999999996" customHeight="1">
      <c r="B225" s="1670"/>
      <c r="C225" s="1665"/>
      <c r="D225" s="1665"/>
      <c r="E225" s="1665"/>
      <c r="F225" s="410"/>
      <c r="G225" s="389"/>
      <c r="H225" s="389"/>
      <c r="I225" s="389"/>
      <c r="J225" s="410"/>
      <c r="K225" s="389"/>
      <c r="L225" s="389"/>
      <c r="M225" s="389"/>
      <c r="N225" s="410"/>
      <c r="O225" s="389"/>
      <c r="P225" s="389"/>
      <c r="Q225" s="389"/>
      <c r="R225" s="410"/>
      <c r="S225" s="389"/>
      <c r="T225" s="389"/>
      <c r="U225" s="389"/>
      <c r="V225" s="410"/>
      <c r="W225" s="389"/>
      <c r="X225" s="389"/>
      <c r="Y225" s="389"/>
      <c r="Z225" s="410"/>
      <c r="AA225" s="389"/>
      <c r="AB225" s="389"/>
      <c r="AC225" s="389"/>
      <c r="AD225" s="410"/>
      <c r="AE225" s="389"/>
      <c r="AF225" s="389"/>
      <c r="AG225" s="389"/>
      <c r="AH225" s="410"/>
      <c r="AI225" s="389"/>
      <c r="AJ225" s="389"/>
      <c r="AK225" s="389"/>
      <c r="AL225" s="410"/>
      <c r="AM225" s="389"/>
      <c r="AN225" s="389"/>
      <c r="AO225" s="389"/>
      <c r="AP225" s="410"/>
      <c r="AQ225" s="389"/>
      <c r="AR225" s="389"/>
      <c r="AS225" s="389"/>
      <c r="AT225" s="410"/>
      <c r="AU225" s="389"/>
      <c r="AV225" s="389"/>
      <c r="AW225" s="389"/>
      <c r="AX225" s="410"/>
      <c r="AY225" s="389"/>
      <c r="AZ225" s="389"/>
      <c r="BA225" s="389"/>
      <c r="BB225" s="410"/>
      <c r="BC225" s="389"/>
      <c r="BD225" s="389"/>
      <c r="BE225" s="389"/>
      <c r="BF225" s="410"/>
    </row>
    <row r="226" spans="2:59" ht="5.0999999999999996" customHeight="1">
      <c r="B226" s="1670"/>
      <c r="C226" s="1665"/>
      <c r="D226" s="1665"/>
      <c r="E226" s="1665"/>
      <c r="F226" s="410"/>
      <c r="G226" s="389"/>
      <c r="H226" s="389"/>
      <c r="I226" s="389"/>
      <c r="J226" s="410"/>
      <c r="K226" s="389"/>
      <c r="L226" s="389"/>
      <c r="M226" s="389"/>
      <c r="N226" s="410"/>
      <c r="O226" s="389"/>
      <c r="P226" s="389"/>
      <c r="Q226" s="389"/>
      <c r="R226" s="410"/>
      <c r="S226" s="389"/>
      <c r="T226" s="389"/>
      <c r="U226" s="389"/>
      <c r="V226" s="410"/>
      <c r="W226" s="389"/>
      <c r="X226" s="389"/>
      <c r="Y226" s="389"/>
      <c r="Z226" s="410"/>
      <c r="AA226" s="389"/>
      <c r="AB226" s="389"/>
      <c r="AC226" s="389"/>
      <c r="AD226" s="410"/>
      <c r="AE226" s="389"/>
      <c r="AF226" s="389"/>
      <c r="AG226" s="389"/>
      <c r="AH226" s="410"/>
      <c r="AI226" s="389"/>
      <c r="AJ226" s="389"/>
      <c r="AK226" s="389"/>
      <c r="AL226" s="410"/>
      <c r="AM226" s="389"/>
      <c r="AN226" s="389"/>
      <c r="AO226" s="389"/>
      <c r="AP226" s="410"/>
      <c r="AQ226" s="389"/>
      <c r="AR226" s="389"/>
      <c r="AS226" s="389"/>
      <c r="AT226" s="410"/>
      <c r="AU226" s="389"/>
      <c r="AV226" s="389"/>
      <c r="AW226" s="389"/>
      <c r="AX226" s="410"/>
      <c r="AY226" s="389"/>
      <c r="AZ226" s="389"/>
      <c r="BA226" s="389"/>
      <c r="BB226" s="410"/>
      <c r="BC226" s="389"/>
      <c r="BD226" s="389"/>
      <c r="BE226" s="389"/>
      <c r="BF226" s="410"/>
    </row>
    <row r="227" spans="2:59" ht="9.9499999999999993" customHeight="1">
      <c r="B227" s="5738">
        <v>34</v>
      </c>
      <c r="C227" s="1665"/>
      <c r="D227" s="1665"/>
      <c r="E227" s="1665"/>
      <c r="F227" s="5735"/>
      <c r="G227" s="389"/>
      <c r="H227" s="389"/>
      <c r="I227" s="389"/>
      <c r="J227" s="5735"/>
      <c r="K227" s="389"/>
      <c r="L227" s="389"/>
      <c r="M227" s="389"/>
      <c r="N227" s="5735"/>
      <c r="O227" s="389"/>
      <c r="P227" s="389"/>
      <c r="Q227" s="389"/>
      <c r="R227" s="5735"/>
      <c r="S227" s="389"/>
      <c r="T227" s="389"/>
      <c r="U227" s="389"/>
      <c r="V227" s="5735"/>
      <c r="W227" s="389"/>
      <c r="X227" s="389"/>
      <c r="Y227" s="389"/>
      <c r="Z227" s="5735"/>
      <c r="AA227" s="389"/>
      <c r="AB227" s="389"/>
      <c r="AC227" s="389"/>
      <c r="AD227" s="5735"/>
      <c r="AE227" s="389"/>
      <c r="AF227" s="389"/>
      <c r="AG227" s="389"/>
      <c r="AH227" s="5735"/>
      <c r="AI227" s="389"/>
      <c r="AJ227" s="389"/>
      <c r="AK227" s="389"/>
      <c r="AL227" s="5735"/>
      <c r="AM227" s="389"/>
      <c r="AN227" s="389"/>
      <c r="AO227" s="389"/>
      <c r="AP227" s="5735"/>
      <c r="AQ227" s="389"/>
      <c r="AR227" s="389"/>
      <c r="AS227" s="389"/>
      <c r="AT227" s="5735"/>
      <c r="AU227" s="389"/>
      <c r="AV227" s="389"/>
      <c r="AW227" s="389"/>
      <c r="AX227" s="5735"/>
      <c r="AY227" s="389"/>
      <c r="AZ227" s="389"/>
      <c r="BA227" s="389"/>
      <c r="BB227" s="5735"/>
      <c r="BC227" s="389"/>
      <c r="BD227" s="389"/>
      <c r="BE227" s="389"/>
      <c r="BF227" s="5735"/>
    </row>
    <row r="228" spans="2:59" ht="5.0999999999999996" customHeight="1">
      <c r="B228" s="5739"/>
      <c r="C228" s="1666"/>
      <c r="D228" s="1666"/>
      <c r="E228" s="1666"/>
      <c r="F228" s="5736"/>
      <c r="G228" s="389"/>
      <c r="H228" s="1668"/>
      <c r="I228" s="389"/>
      <c r="J228" s="5736"/>
      <c r="K228" s="389"/>
      <c r="L228" s="1668"/>
      <c r="M228" s="389"/>
      <c r="N228" s="5736"/>
      <c r="O228" s="389"/>
      <c r="P228" s="1668"/>
      <c r="Q228" s="389"/>
      <c r="R228" s="5736"/>
      <c r="S228" s="389"/>
      <c r="T228" s="1668"/>
      <c r="U228" s="389"/>
      <c r="V228" s="5736"/>
      <c r="W228" s="389"/>
      <c r="X228" s="1668"/>
      <c r="Y228" s="389"/>
      <c r="Z228" s="5736"/>
      <c r="AA228" s="389"/>
      <c r="AB228" s="1668"/>
      <c r="AC228" s="389"/>
      <c r="AD228" s="5736"/>
      <c r="AE228" s="389"/>
      <c r="AF228" s="1668"/>
      <c r="AG228" s="389"/>
      <c r="AH228" s="5736"/>
      <c r="AI228" s="389"/>
      <c r="AJ228" s="1668"/>
      <c r="AK228" s="389"/>
      <c r="AL228" s="5736"/>
      <c r="AM228" s="389"/>
      <c r="AN228" s="1668"/>
      <c r="AO228" s="389"/>
      <c r="AP228" s="5736"/>
      <c r="AQ228" s="389"/>
      <c r="AR228" s="1668"/>
      <c r="AS228" s="389"/>
      <c r="AT228" s="5736"/>
      <c r="AU228" s="389"/>
      <c r="AV228" s="1668"/>
      <c r="AW228" s="389"/>
      <c r="AX228" s="5736"/>
      <c r="AY228" s="389"/>
      <c r="AZ228" s="1668"/>
      <c r="BA228" s="389"/>
      <c r="BB228" s="5736"/>
      <c r="BC228" s="389"/>
      <c r="BD228" s="1668"/>
      <c r="BE228" s="389"/>
      <c r="BF228" s="5736"/>
      <c r="BG228" s="482"/>
    </row>
    <row r="229" spans="2:59" ht="9.9499999999999993" customHeight="1">
      <c r="B229" s="5740"/>
      <c r="C229" s="1665"/>
      <c r="D229" s="1665"/>
      <c r="E229" s="1665"/>
      <c r="F229" s="5737"/>
      <c r="G229" s="389"/>
      <c r="H229" s="389"/>
      <c r="I229" s="389"/>
      <c r="J229" s="5737"/>
      <c r="K229" s="389"/>
      <c r="L229" s="389"/>
      <c r="M229" s="389"/>
      <c r="N229" s="5737"/>
      <c r="O229" s="389"/>
      <c r="P229" s="389"/>
      <c r="Q229" s="389"/>
      <c r="R229" s="5737"/>
      <c r="S229" s="389"/>
      <c r="T229" s="389"/>
      <c r="U229" s="389"/>
      <c r="V229" s="5737"/>
      <c r="W229" s="389"/>
      <c r="X229" s="389"/>
      <c r="Y229" s="389"/>
      <c r="Z229" s="5737"/>
      <c r="AA229" s="389"/>
      <c r="AB229" s="389"/>
      <c r="AC229" s="389"/>
      <c r="AD229" s="5737"/>
      <c r="AE229" s="389"/>
      <c r="AF229" s="389"/>
      <c r="AG229" s="389"/>
      <c r="AH229" s="5737"/>
      <c r="AI229" s="389"/>
      <c r="AJ229" s="389"/>
      <c r="AK229" s="389"/>
      <c r="AL229" s="5737"/>
      <c r="AM229" s="389"/>
      <c r="AN229" s="389"/>
      <c r="AO229" s="389"/>
      <c r="AP229" s="5737"/>
      <c r="AQ229" s="389"/>
      <c r="AR229" s="389"/>
      <c r="AS229" s="389"/>
      <c r="AT229" s="5737"/>
      <c r="AU229" s="389"/>
      <c r="AV229" s="389"/>
      <c r="AW229" s="389"/>
      <c r="AX229" s="5737"/>
      <c r="AY229" s="389"/>
      <c r="AZ229" s="389"/>
      <c r="BA229" s="389"/>
      <c r="BB229" s="5737"/>
      <c r="BC229" s="389"/>
      <c r="BD229" s="389"/>
      <c r="BE229" s="389"/>
      <c r="BF229" s="5737"/>
    </row>
    <row r="230" spans="2:59" ht="5.0999999999999996" customHeight="1">
      <c r="B230" s="1669"/>
      <c r="C230" s="1665"/>
      <c r="D230" s="1665"/>
      <c r="E230" s="1665"/>
      <c r="F230" s="389"/>
      <c r="G230" s="389"/>
      <c r="H230" s="389"/>
      <c r="I230" s="389"/>
      <c r="J230" s="389"/>
      <c r="K230" s="389"/>
      <c r="L230" s="389"/>
      <c r="M230" s="389"/>
      <c r="N230" s="389"/>
      <c r="O230" s="389"/>
      <c r="P230" s="389"/>
      <c r="Q230" s="389"/>
      <c r="R230" s="389"/>
      <c r="S230" s="389"/>
      <c r="T230" s="389"/>
      <c r="U230" s="389"/>
      <c r="V230" s="389"/>
      <c r="W230" s="389"/>
      <c r="X230" s="389"/>
      <c r="Y230" s="389"/>
      <c r="Z230" s="389"/>
      <c r="AA230" s="389"/>
      <c r="AB230" s="389"/>
      <c r="AC230" s="389"/>
      <c r="AD230" s="389"/>
      <c r="AE230" s="389"/>
      <c r="AF230" s="389"/>
      <c r="AG230" s="389"/>
      <c r="AH230" s="389"/>
      <c r="AI230" s="389"/>
      <c r="AJ230" s="389"/>
      <c r="AK230" s="389"/>
      <c r="AL230" s="389"/>
      <c r="AM230" s="389"/>
      <c r="AN230" s="389"/>
      <c r="AO230" s="389"/>
      <c r="AP230" s="389"/>
      <c r="AQ230" s="389"/>
      <c r="AR230" s="389"/>
      <c r="AS230" s="389"/>
      <c r="AT230" s="389"/>
      <c r="AU230" s="389"/>
      <c r="AV230" s="389"/>
      <c r="AW230" s="389"/>
      <c r="AX230" s="389"/>
      <c r="AY230" s="389"/>
      <c r="AZ230" s="389"/>
      <c r="BA230" s="389"/>
      <c r="BB230" s="389"/>
      <c r="BC230" s="389"/>
      <c r="BD230" s="389"/>
      <c r="BE230" s="389"/>
      <c r="BF230" s="389"/>
    </row>
    <row r="231" spans="2:59" ht="5.0999999999999996" customHeight="1">
      <c r="B231" s="1670"/>
      <c r="C231" s="1665"/>
      <c r="D231" s="1665"/>
      <c r="E231" s="1665"/>
      <c r="F231" s="410"/>
      <c r="G231" s="389"/>
      <c r="H231" s="389"/>
      <c r="I231" s="389"/>
      <c r="J231" s="410"/>
      <c r="K231" s="389"/>
      <c r="L231" s="389"/>
      <c r="M231" s="389"/>
      <c r="N231" s="410"/>
      <c r="O231" s="389"/>
      <c r="P231" s="389"/>
      <c r="Q231" s="389"/>
      <c r="R231" s="410"/>
      <c r="S231" s="389"/>
      <c r="T231" s="389"/>
      <c r="U231" s="389"/>
      <c r="V231" s="410"/>
      <c r="W231" s="389"/>
      <c r="X231" s="389"/>
      <c r="Y231" s="389"/>
      <c r="Z231" s="410"/>
      <c r="AA231" s="389"/>
      <c r="AB231" s="389"/>
      <c r="AC231" s="389"/>
      <c r="AD231" s="410"/>
      <c r="AE231" s="389"/>
      <c r="AF231" s="389"/>
      <c r="AG231" s="389"/>
      <c r="AH231" s="410"/>
      <c r="AI231" s="389"/>
      <c r="AJ231" s="389"/>
      <c r="AK231" s="389"/>
      <c r="AL231" s="410"/>
      <c r="AM231" s="389"/>
      <c r="AN231" s="389"/>
      <c r="AO231" s="389"/>
      <c r="AP231" s="410"/>
      <c r="AQ231" s="389"/>
      <c r="AR231" s="389"/>
      <c r="AS231" s="389"/>
      <c r="AT231" s="410"/>
      <c r="AU231" s="389"/>
      <c r="AV231" s="389"/>
      <c r="AW231" s="389"/>
      <c r="AX231" s="410"/>
      <c r="AY231" s="389"/>
      <c r="AZ231" s="389"/>
      <c r="BA231" s="389"/>
      <c r="BB231" s="410"/>
      <c r="BC231" s="389"/>
      <c r="BD231" s="389"/>
      <c r="BE231" s="389"/>
      <c r="BF231" s="410"/>
    </row>
    <row r="232" spans="2:59" ht="5.0999999999999996" customHeight="1">
      <c r="B232" s="1670"/>
      <c r="C232" s="1665"/>
      <c r="D232" s="1665"/>
      <c r="E232" s="1665"/>
      <c r="F232" s="410"/>
      <c r="G232" s="389"/>
      <c r="H232" s="389"/>
      <c r="I232" s="389"/>
      <c r="J232" s="410"/>
      <c r="K232" s="389"/>
      <c r="L232" s="389"/>
      <c r="M232" s="389"/>
      <c r="N232" s="410"/>
      <c r="O232" s="389"/>
      <c r="P232" s="389"/>
      <c r="Q232" s="389"/>
      <c r="R232" s="410"/>
      <c r="S232" s="389"/>
      <c r="T232" s="389"/>
      <c r="U232" s="389"/>
      <c r="V232" s="410"/>
      <c r="W232" s="389"/>
      <c r="X232" s="389"/>
      <c r="Y232" s="389"/>
      <c r="Z232" s="410"/>
      <c r="AA232" s="389"/>
      <c r="AB232" s="389"/>
      <c r="AC232" s="389"/>
      <c r="AD232" s="410"/>
      <c r="AE232" s="389"/>
      <c r="AF232" s="389"/>
      <c r="AG232" s="389"/>
      <c r="AH232" s="410"/>
      <c r="AI232" s="389"/>
      <c r="AJ232" s="389"/>
      <c r="AK232" s="389"/>
      <c r="AL232" s="410"/>
      <c r="AM232" s="389"/>
      <c r="AN232" s="389"/>
      <c r="AO232" s="389"/>
      <c r="AP232" s="410"/>
      <c r="AQ232" s="389"/>
      <c r="AR232" s="389"/>
      <c r="AS232" s="389"/>
      <c r="AT232" s="410"/>
      <c r="AU232" s="389"/>
      <c r="AV232" s="389"/>
      <c r="AW232" s="389"/>
      <c r="AX232" s="410"/>
      <c r="AY232" s="389"/>
      <c r="AZ232" s="389"/>
      <c r="BA232" s="389"/>
      <c r="BB232" s="410"/>
      <c r="BC232" s="389"/>
      <c r="BD232" s="389"/>
      <c r="BE232" s="389"/>
      <c r="BF232" s="410"/>
    </row>
    <row r="233" spans="2:59" ht="9.9499999999999993" customHeight="1">
      <c r="B233" s="5738">
        <v>35</v>
      </c>
      <c r="C233" s="1665"/>
      <c r="D233" s="1665"/>
      <c r="E233" s="1665"/>
      <c r="F233" s="5735"/>
      <c r="G233" s="389"/>
      <c r="H233" s="389"/>
      <c r="I233" s="389"/>
      <c r="J233" s="5735"/>
      <c r="K233" s="389"/>
      <c r="L233" s="389"/>
      <c r="M233" s="389"/>
      <c r="N233" s="5735"/>
      <c r="O233" s="389"/>
      <c r="P233" s="389"/>
      <c r="Q233" s="389"/>
      <c r="R233" s="5735"/>
      <c r="S233" s="389"/>
      <c r="T233" s="389"/>
      <c r="U233" s="389"/>
      <c r="V233" s="5735"/>
      <c r="W233" s="389"/>
      <c r="X233" s="389"/>
      <c r="Y233" s="389"/>
      <c r="Z233" s="5735"/>
      <c r="AA233" s="389"/>
      <c r="AB233" s="389"/>
      <c r="AC233" s="389"/>
      <c r="AD233" s="5735"/>
      <c r="AE233" s="389"/>
      <c r="AF233" s="389"/>
      <c r="AG233" s="389"/>
      <c r="AH233" s="5735"/>
      <c r="AI233" s="389"/>
      <c r="AJ233" s="389"/>
      <c r="AK233" s="389"/>
      <c r="AL233" s="5735"/>
      <c r="AM233" s="389"/>
      <c r="AN233" s="389"/>
      <c r="AO233" s="389"/>
      <c r="AP233" s="5735"/>
      <c r="AQ233" s="389"/>
      <c r="AR233" s="389"/>
      <c r="AS233" s="389"/>
      <c r="AT233" s="5735"/>
      <c r="AU233" s="389"/>
      <c r="AV233" s="389"/>
      <c r="AW233" s="389"/>
      <c r="AX233" s="5735"/>
      <c r="AY233" s="389"/>
      <c r="AZ233" s="389"/>
      <c r="BA233" s="389"/>
      <c r="BB233" s="5735"/>
      <c r="BC233" s="389"/>
      <c r="BD233" s="389"/>
      <c r="BE233" s="389"/>
      <c r="BF233" s="5735"/>
    </row>
    <row r="234" spans="2:59" ht="5.0999999999999996" customHeight="1">
      <c r="B234" s="5739"/>
      <c r="C234" s="1666"/>
      <c r="D234" s="1666"/>
      <c r="E234" s="1666"/>
      <c r="F234" s="5736"/>
      <c r="G234" s="389"/>
      <c r="H234" s="1668"/>
      <c r="I234" s="389"/>
      <c r="J234" s="5736"/>
      <c r="K234" s="389"/>
      <c r="L234" s="1668"/>
      <c r="M234" s="389"/>
      <c r="N234" s="5736"/>
      <c r="O234" s="389"/>
      <c r="P234" s="1668"/>
      <c r="Q234" s="389"/>
      <c r="R234" s="5736"/>
      <c r="S234" s="389"/>
      <c r="T234" s="1668"/>
      <c r="U234" s="389"/>
      <c r="V234" s="5736"/>
      <c r="W234" s="389"/>
      <c r="X234" s="1668"/>
      <c r="Y234" s="389"/>
      <c r="Z234" s="5736"/>
      <c r="AA234" s="389"/>
      <c r="AB234" s="1668"/>
      <c r="AC234" s="389"/>
      <c r="AD234" s="5736"/>
      <c r="AE234" s="389"/>
      <c r="AF234" s="1668"/>
      <c r="AG234" s="389"/>
      <c r="AH234" s="5736"/>
      <c r="AI234" s="389"/>
      <c r="AJ234" s="1668"/>
      <c r="AK234" s="389"/>
      <c r="AL234" s="5736"/>
      <c r="AM234" s="389"/>
      <c r="AN234" s="1668"/>
      <c r="AO234" s="389"/>
      <c r="AP234" s="5736"/>
      <c r="AQ234" s="389"/>
      <c r="AR234" s="1668"/>
      <c r="AS234" s="389"/>
      <c r="AT234" s="5736"/>
      <c r="AU234" s="389"/>
      <c r="AV234" s="1668"/>
      <c r="AW234" s="389"/>
      <c r="AX234" s="5736"/>
      <c r="AY234" s="389"/>
      <c r="AZ234" s="1668"/>
      <c r="BA234" s="389"/>
      <c r="BB234" s="5736"/>
      <c r="BC234" s="389"/>
      <c r="BD234" s="1668"/>
      <c r="BE234" s="389"/>
      <c r="BF234" s="5736"/>
      <c r="BG234" s="482"/>
    </row>
    <row r="235" spans="2:59" ht="9.9499999999999993" customHeight="1">
      <c r="B235" s="5740"/>
      <c r="C235" s="1665"/>
      <c r="D235" s="1665"/>
      <c r="E235" s="1665"/>
      <c r="F235" s="5737"/>
      <c r="G235" s="389"/>
      <c r="H235" s="389"/>
      <c r="I235" s="389"/>
      <c r="J235" s="5737"/>
      <c r="K235" s="389"/>
      <c r="L235" s="389"/>
      <c r="M235" s="389"/>
      <c r="N235" s="5737"/>
      <c r="O235" s="389"/>
      <c r="P235" s="389"/>
      <c r="Q235" s="389"/>
      <c r="R235" s="5737"/>
      <c r="S235" s="389"/>
      <c r="T235" s="389"/>
      <c r="U235" s="389"/>
      <c r="V235" s="5737"/>
      <c r="W235" s="389"/>
      <c r="X235" s="389"/>
      <c r="Y235" s="389"/>
      <c r="Z235" s="5737"/>
      <c r="AA235" s="389"/>
      <c r="AB235" s="389"/>
      <c r="AC235" s="389"/>
      <c r="AD235" s="5737"/>
      <c r="AE235" s="389"/>
      <c r="AF235" s="389"/>
      <c r="AG235" s="389"/>
      <c r="AH235" s="5737"/>
      <c r="AI235" s="389"/>
      <c r="AJ235" s="389"/>
      <c r="AK235" s="389"/>
      <c r="AL235" s="5737"/>
      <c r="AM235" s="389"/>
      <c r="AN235" s="389"/>
      <c r="AO235" s="389"/>
      <c r="AP235" s="5737"/>
      <c r="AQ235" s="389"/>
      <c r="AR235" s="389"/>
      <c r="AS235" s="389"/>
      <c r="AT235" s="5737"/>
      <c r="AU235" s="389"/>
      <c r="AV235" s="389"/>
      <c r="AW235" s="389"/>
      <c r="AX235" s="5737"/>
      <c r="AY235" s="389"/>
      <c r="AZ235" s="389"/>
      <c r="BA235" s="389"/>
      <c r="BB235" s="5737"/>
      <c r="BC235" s="389"/>
      <c r="BD235" s="389"/>
      <c r="BE235" s="389"/>
      <c r="BF235" s="5737"/>
    </row>
    <row r="236" spans="2:59" ht="5.0999999999999996" customHeight="1">
      <c r="B236" s="1669"/>
      <c r="C236" s="1665"/>
      <c r="D236" s="1665"/>
      <c r="E236" s="1665"/>
      <c r="F236" s="389"/>
      <c r="G236" s="389"/>
      <c r="H236" s="389"/>
      <c r="I236" s="389"/>
      <c r="J236" s="389"/>
      <c r="K236" s="389"/>
      <c r="L236" s="389"/>
      <c r="M236" s="389"/>
      <c r="N236" s="389"/>
      <c r="O236" s="389"/>
      <c r="P236" s="389"/>
      <c r="Q236" s="389"/>
      <c r="R236" s="389"/>
      <c r="S236" s="389"/>
      <c r="T236" s="389"/>
      <c r="U236" s="389"/>
      <c r="V236" s="389"/>
      <c r="W236" s="389"/>
      <c r="X236" s="389"/>
      <c r="Y236" s="389"/>
      <c r="Z236" s="389"/>
      <c r="AA236" s="389"/>
      <c r="AB236" s="389"/>
      <c r="AC236" s="389"/>
      <c r="AD236" s="389"/>
      <c r="AE236" s="389"/>
      <c r="AF236" s="389"/>
      <c r="AG236" s="389"/>
      <c r="AH236" s="389"/>
      <c r="AI236" s="389"/>
      <c r="AJ236" s="389"/>
      <c r="AK236" s="389"/>
      <c r="AL236" s="389"/>
      <c r="AM236" s="389"/>
      <c r="AN236" s="389"/>
      <c r="AO236" s="389"/>
      <c r="AP236" s="389"/>
      <c r="AQ236" s="389"/>
      <c r="AR236" s="389"/>
      <c r="AS236" s="389"/>
      <c r="AT236" s="389"/>
      <c r="AU236" s="389"/>
      <c r="AV236" s="389"/>
      <c r="AW236" s="389"/>
      <c r="AX236" s="389"/>
      <c r="AY236" s="389"/>
      <c r="AZ236" s="389"/>
      <c r="BA236" s="389"/>
      <c r="BB236" s="389"/>
      <c r="BC236" s="389"/>
      <c r="BD236" s="389"/>
      <c r="BE236" s="389"/>
      <c r="BF236" s="389"/>
    </row>
    <row r="237" spans="2:59" ht="5.0999999999999996" customHeight="1">
      <c r="B237" s="1670"/>
      <c r="C237" s="1665"/>
      <c r="D237" s="1665"/>
      <c r="E237" s="1665"/>
      <c r="F237" s="410"/>
      <c r="G237" s="389"/>
      <c r="H237" s="389"/>
      <c r="I237" s="389"/>
      <c r="J237" s="410"/>
      <c r="K237" s="389"/>
      <c r="L237" s="389"/>
      <c r="M237" s="389"/>
      <c r="N237" s="410"/>
      <c r="O237" s="389"/>
      <c r="P237" s="389"/>
      <c r="Q237" s="389"/>
      <c r="R237" s="410"/>
      <c r="S237" s="389"/>
      <c r="T237" s="389"/>
      <c r="U237" s="389"/>
      <c r="V237" s="410"/>
      <c r="W237" s="389"/>
      <c r="X237" s="389"/>
      <c r="Y237" s="389"/>
      <c r="Z237" s="410"/>
      <c r="AA237" s="389"/>
      <c r="AB237" s="389"/>
      <c r="AC237" s="389"/>
      <c r="AD237" s="410"/>
      <c r="AE237" s="389"/>
      <c r="AF237" s="389"/>
      <c r="AG237" s="389"/>
      <c r="AH237" s="410"/>
      <c r="AI237" s="389"/>
      <c r="AJ237" s="389"/>
      <c r="AK237" s="389"/>
      <c r="AL237" s="410"/>
      <c r="AM237" s="389"/>
      <c r="AN237" s="389"/>
      <c r="AO237" s="389"/>
      <c r="AP237" s="410"/>
      <c r="AQ237" s="389"/>
      <c r="AR237" s="389"/>
      <c r="AS237" s="389"/>
      <c r="AT237" s="410"/>
      <c r="AU237" s="389"/>
      <c r="AV237" s="389"/>
      <c r="AW237" s="389"/>
      <c r="AX237" s="410"/>
      <c r="AY237" s="389"/>
      <c r="AZ237" s="389"/>
      <c r="BA237" s="389"/>
      <c r="BB237" s="410"/>
      <c r="BC237" s="389"/>
      <c r="BD237" s="389"/>
      <c r="BE237" s="389"/>
      <c r="BF237" s="410"/>
    </row>
    <row r="238" spans="2:59" ht="5.0999999999999996" customHeight="1">
      <c r="B238" s="1670"/>
      <c r="C238" s="1665"/>
      <c r="D238" s="1665"/>
      <c r="E238" s="1665"/>
      <c r="F238" s="410"/>
      <c r="G238" s="389"/>
      <c r="H238" s="389"/>
      <c r="I238" s="389"/>
      <c r="J238" s="410"/>
      <c r="K238" s="389"/>
      <c r="L238" s="389"/>
      <c r="M238" s="389"/>
      <c r="N238" s="410"/>
      <c r="O238" s="389"/>
      <c r="P238" s="389"/>
      <c r="Q238" s="389"/>
      <c r="R238" s="410"/>
      <c r="S238" s="389"/>
      <c r="T238" s="389"/>
      <c r="U238" s="389"/>
      <c r="V238" s="410"/>
      <c r="W238" s="389"/>
      <c r="X238" s="389"/>
      <c r="Y238" s="389"/>
      <c r="Z238" s="410"/>
      <c r="AA238" s="389"/>
      <c r="AB238" s="389"/>
      <c r="AC238" s="389"/>
      <c r="AD238" s="410"/>
      <c r="AE238" s="389"/>
      <c r="AF238" s="389"/>
      <c r="AG238" s="389"/>
      <c r="AH238" s="410"/>
      <c r="AI238" s="389"/>
      <c r="AJ238" s="389"/>
      <c r="AK238" s="389"/>
      <c r="AL238" s="410"/>
      <c r="AM238" s="389"/>
      <c r="AN238" s="389"/>
      <c r="AO238" s="389"/>
      <c r="AP238" s="410"/>
      <c r="AQ238" s="389"/>
      <c r="AR238" s="389"/>
      <c r="AS238" s="389"/>
      <c r="AT238" s="410"/>
      <c r="AU238" s="389"/>
      <c r="AV238" s="389"/>
      <c r="AW238" s="389"/>
      <c r="AX238" s="410"/>
      <c r="AY238" s="389"/>
      <c r="AZ238" s="389"/>
      <c r="BA238" s="389"/>
      <c r="BB238" s="410"/>
      <c r="BC238" s="389"/>
      <c r="BD238" s="389"/>
      <c r="BE238" s="389"/>
      <c r="BF238" s="410"/>
    </row>
    <row r="239" spans="2:59" ht="9.9499999999999993" customHeight="1">
      <c r="B239" s="5738">
        <v>36</v>
      </c>
      <c r="C239" s="1665"/>
      <c r="D239" s="1665"/>
      <c r="E239" s="1665"/>
      <c r="F239" s="5735"/>
      <c r="G239" s="389"/>
      <c r="H239" s="389"/>
      <c r="I239" s="389"/>
      <c r="J239" s="5735"/>
      <c r="K239" s="389"/>
      <c r="L239" s="389"/>
      <c r="M239" s="389"/>
      <c r="N239" s="5735"/>
      <c r="O239" s="389"/>
      <c r="P239" s="389"/>
      <c r="Q239" s="389"/>
      <c r="R239" s="5735"/>
      <c r="S239" s="389"/>
      <c r="T239" s="389"/>
      <c r="U239" s="389"/>
      <c r="V239" s="5735"/>
      <c r="W239" s="389"/>
      <c r="X239" s="389"/>
      <c r="Y239" s="389"/>
      <c r="Z239" s="5735"/>
      <c r="AA239" s="389"/>
      <c r="AB239" s="389"/>
      <c r="AC239" s="389"/>
      <c r="AD239" s="5735"/>
      <c r="AE239" s="389"/>
      <c r="AF239" s="389"/>
      <c r="AG239" s="389"/>
      <c r="AH239" s="5735"/>
      <c r="AI239" s="389"/>
      <c r="AJ239" s="389"/>
      <c r="AK239" s="389"/>
      <c r="AL239" s="5735"/>
      <c r="AM239" s="389"/>
      <c r="AN239" s="389"/>
      <c r="AO239" s="389"/>
      <c r="AP239" s="5735"/>
      <c r="AQ239" s="389"/>
      <c r="AR239" s="389"/>
      <c r="AS239" s="389"/>
      <c r="AT239" s="5735"/>
      <c r="AU239" s="389"/>
      <c r="AV239" s="389"/>
      <c r="AW239" s="389"/>
      <c r="AX239" s="5735"/>
      <c r="AY239" s="389"/>
      <c r="AZ239" s="389"/>
      <c r="BA239" s="389"/>
      <c r="BB239" s="5735"/>
      <c r="BC239" s="389"/>
      <c r="BD239" s="389"/>
      <c r="BE239" s="389"/>
      <c r="BF239" s="5735"/>
    </row>
    <row r="240" spans="2:59" ht="5.0999999999999996" customHeight="1">
      <c r="B240" s="5739"/>
      <c r="C240" s="1666"/>
      <c r="D240" s="1666"/>
      <c r="E240" s="1666"/>
      <c r="F240" s="5736"/>
      <c r="G240" s="389"/>
      <c r="H240" s="1668"/>
      <c r="I240" s="389"/>
      <c r="J240" s="5736"/>
      <c r="K240" s="389"/>
      <c r="L240" s="1668"/>
      <c r="M240" s="389"/>
      <c r="N240" s="5736"/>
      <c r="O240" s="389"/>
      <c r="P240" s="1668"/>
      <c r="Q240" s="389"/>
      <c r="R240" s="5736"/>
      <c r="S240" s="389"/>
      <c r="T240" s="1668"/>
      <c r="U240" s="389"/>
      <c r="V240" s="5736"/>
      <c r="W240" s="389"/>
      <c r="X240" s="1668"/>
      <c r="Y240" s="389"/>
      <c r="Z240" s="5736"/>
      <c r="AA240" s="389"/>
      <c r="AB240" s="1668"/>
      <c r="AC240" s="389"/>
      <c r="AD240" s="5736"/>
      <c r="AE240" s="389"/>
      <c r="AF240" s="1668"/>
      <c r="AG240" s="389"/>
      <c r="AH240" s="5736"/>
      <c r="AI240" s="389"/>
      <c r="AJ240" s="1668"/>
      <c r="AK240" s="389"/>
      <c r="AL240" s="5736"/>
      <c r="AM240" s="389"/>
      <c r="AN240" s="1668"/>
      <c r="AO240" s="389"/>
      <c r="AP240" s="5736"/>
      <c r="AQ240" s="389"/>
      <c r="AR240" s="1668"/>
      <c r="AS240" s="389"/>
      <c r="AT240" s="5736"/>
      <c r="AU240" s="389"/>
      <c r="AV240" s="1668"/>
      <c r="AW240" s="389"/>
      <c r="AX240" s="5736"/>
      <c r="AY240" s="389"/>
      <c r="AZ240" s="1668"/>
      <c r="BA240" s="389"/>
      <c r="BB240" s="5736"/>
      <c r="BC240" s="389"/>
      <c r="BD240" s="1668"/>
      <c r="BE240" s="389"/>
      <c r="BF240" s="5736"/>
      <c r="BG240" s="482"/>
    </row>
    <row r="241" spans="2:59" ht="9.9499999999999993" customHeight="1">
      <c r="B241" s="5740"/>
      <c r="C241" s="1665"/>
      <c r="D241" s="1665"/>
      <c r="E241" s="1665"/>
      <c r="F241" s="5737"/>
      <c r="G241" s="389"/>
      <c r="H241" s="389"/>
      <c r="I241" s="389"/>
      <c r="J241" s="5737"/>
      <c r="K241" s="389"/>
      <c r="L241" s="389"/>
      <c r="M241" s="389"/>
      <c r="N241" s="5737"/>
      <c r="O241" s="389"/>
      <c r="P241" s="389"/>
      <c r="Q241" s="389"/>
      <c r="R241" s="5737"/>
      <c r="S241" s="389"/>
      <c r="T241" s="389"/>
      <c r="U241" s="389"/>
      <c r="V241" s="5737"/>
      <c r="W241" s="389"/>
      <c r="X241" s="389"/>
      <c r="Y241" s="389"/>
      <c r="Z241" s="5737"/>
      <c r="AA241" s="389"/>
      <c r="AB241" s="389"/>
      <c r="AC241" s="389"/>
      <c r="AD241" s="5737"/>
      <c r="AE241" s="389"/>
      <c r="AF241" s="389"/>
      <c r="AG241" s="389"/>
      <c r="AH241" s="5737"/>
      <c r="AI241" s="389"/>
      <c r="AJ241" s="389"/>
      <c r="AK241" s="389"/>
      <c r="AL241" s="5737"/>
      <c r="AM241" s="389"/>
      <c r="AN241" s="389"/>
      <c r="AO241" s="389"/>
      <c r="AP241" s="5737"/>
      <c r="AQ241" s="389"/>
      <c r="AR241" s="389"/>
      <c r="AS241" s="389"/>
      <c r="AT241" s="5737"/>
      <c r="AU241" s="389"/>
      <c r="AV241" s="389"/>
      <c r="AW241" s="389"/>
      <c r="AX241" s="5737"/>
      <c r="AY241" s="389"/>
      <c r="AZ241" s="389"/>
      <c r="BA241" s="389"/>
      <c r="BB241" s="5737"/>
      <c r="BC241" s="389"/>
      <c r="BD241" s="389"/>
      <c r="BE241" s="389"/>
      <c r="BF241" s="5737"/>
    </row>
    <row r="242" spans="2:59">
      <c r="BG242" s="1671"/>
    </row>
  </sheetData>
  <mergeCells count="578">
    <mergeCell ref="B2:I6"/>
    <mergeCell ref="J2:AW4"/>
    <mergeCell ref="AX2:BF2"/>
    <mergeCell ref="AX3:BF3"/>
    <mergeCell ref="AX4:BF4"/>
    <mergeCell ref="J5:AW6"/>
    <mergeCell ref="AX5:BF5"/>
    <mergeCell ref="AX6:BF6"/>
    <mergeCell ref="AT9:AX11"/>
    <mergeCell ref="BB9:BF11"/>
    <mergeCell ref="AL9:AP11"/>
    <mergeCell ref="J13:J15"/>
    <mergeCell ref="N13:N15"/>
    <mergeCell ref="R13:R15"/>
    <mergeCell ref="V13:V15"/>
    <mergeCell ref="Z13:Z15"/>
    <mergeCell ref="AD13:AD15"/>
    <mergeCell ref="B9:B11"/>
    <mergeCell ref="F9:J11"/>
    <mergeCell ref="N9:R11"/>
    <mergeCell ref="V9:Z11"/>
    <mergeCell ref="AD9:AH11"/>
    <mergeCell ref="AL19:AL21"/>
    <mergeCell ref="AP19:AP21"/>
    <mergeCell ref="AT19:AT21"/>
    <mergeCell ref="AX19:AX21"/>
    <mergeCell ref="BB19:BB21"/>
    <mergeCell ref="BF19:BF21"/>
    <mergeCell ref="BF13:BF15"/>
    <mergeCell ref="B19:B21"/>
    <mergeCell ref="F19:F21"/>
    <mergeCell ref="J19:J21"/>
    <mergeCell ref="N19:N21"/>
    <mergeCell ref="R19:R21"/>
    <mergeCell ref="V19:V21"/>
    <mergeCell ref="Z19:Z21"/>
    <mergeCell ref="AD19:AD21"/>
    <mergeCell ref="AH19:AH21"/>
    <mergeCell ref="AH13:AH15"/>
    <mergeCell ref="AL13:AL15"/>
    <mergeCell ref="AP13:AP15"/>
    <mergeCell ref="AT13:AT15"/>
    <mergeCell ref="AX13:AX15"/>
    <mergeCell ref="BB13:BB15"/>
    <mergeCell ref="B13:B15"/>
    <mergeCell ref="F13:F15"/>
    <mergeCell ref="AX25:AX27"/>
    <mergeCell ref="BB25:BB27"/>
    <mergeCell ref="BF25:BF27"/>
    <mergeCell ref="B31:B33"/>
    <mergeCell ref="F31:F33"/>
    <mergeCell ref="J31:J33"/>
    <mergeCell ref="N31:N33"/>
    <mergeCell ref="R31:R33"/>
    <mergeCell ref="V31:V33"/>
    <mergeCell ref="Z31:Z33"/>
    <mergeCell ref="Z25:Z27"/>
    <mergeCell ref="AD25:AD27"/>
    <mergeCell ref="AH25:AH27"/>
    <mergeCell ref="AL25:AL27"/>
    <mergeCell ref="AP25:AP27"/>
    <mergeCell ref="AT25:AT27"/>
    <mergeCell ref="B25:B27"/>
    <mergeCell ref="F25:F27"/>
    <mergeCell ref="J25:J27"/>
    <mergeCell ref="N25:N27"/>
    <mergeCell ref="R25:R27"/>
    <mergeCell ref="V25:V27"/>
    <mergeCell ref="AL37:AL39"/>
    <mergeCell ref="AP37:AP39"/>
    <mergeCell ref="AT37:AT39"/>
    <mergeCell ref="AX37:AX39"/>
    <mergeCell ref="BB37:BB39"/>
    <mergeCell ref="BF37:BF39"/>
    <mergeCell ref="BB31:BB33"/>
    <mergeCell ref="BF31:BF33"/>
    <mergeCell ref="B37:B39"/>
    <mergeCell ref="F37:J39"/>
    <mergeCell ref="N37:N39"/>
    <mergeCell ref="R37:R39"/>
    <mergeCell ref="V37:V39"/>
    <mergeCell ref="Z37:Z39"/>
    <mergeCell ref="AD37:AD39"/>
    <mergeCell ref="AH37:AH39"/>
    <mergeCell ref="AD31:AD33"/>
    <mergeCell ref="AH31:AH33"/>
    <mergeCell ref="AL31:AL33"/>
    <mergeCell ref="AP31:AP33"/>
    <mergeCell ref="AT31:AT33"/>
    <mergeCell ref="AX31:AX33"/>
    <mergeCell ref="BB43:BB45"/>
    <mergeCell ref="BF43:BF45"/>
    <mergeCell ref="B49:B51"/>
    <mergeCell ref="F49:F51"/>
    <mergeCell ref="J49:J51"/>
    <mergeCell ref="N49:N51"/>
    <mergeCell ref="R49:R51"/>
    <mergeCell ref="V49:V51"/>
    <mergeCell ref="Z49:Z51"/>
    <mergeCell ref="AD49:AD51"/>
    <mergeCell ref="AD43:AD45"/>
    <mergeCell ref="AH43:AH45"/>
    <mergeCell ref="AL43:AL45"/>
    <mergeCell ref="AP43:AP45"/>
    <mergeCell ref="AT43:AT45"/>
    <mergeCell ref="AX43:AX45"/>
    <mergeCell ref="B43:B45"/>
    <mergeCell ref="F43:J45"/>
    <mergeCell ref="N43:N45"/>
    <mergeCell ref="R43:R45"/>
    <mergeCell ref="V43:V45"/>
    <mergeCell ref="Z43:Z45"/>
    <mergeCell ref="AL55:AL57"/>
    <mergeCell ref="AP55:AP57"/>
    <mergeCell ref="AT55:AT57"/>
    <mergeCell ref="AX55:AX57"/>
    <mergeCell ref="BB55:BB57"/>
    <mergeCell ref="BF55:BF57"/>
    <mergeCell ref="BF49:BF51"/>
    <mergeCell ref="B55:B57"/>
    <mergeCell ref="F55:F57"/>
    <mergeCell ref="J55:J57"/>
    <mergeCell ref="N55:N57"/>
    <mergeCell ref="R55:R57"/>
    <mergeCell ref="V55:V57"/>
    <mergeCell ref="Z55:Z57"/>
    <mergeCell ref="AD55:AD57"/>
    <mergeCell ref="AH55:AH57"/>
    <mergeCell ref="AH49:AH51"/>
    <mergeCell ref="AL49:AL51"/>
    <mergeCell ref="AP49:AP51"/>
    <mergeCell ref="AT49:AT51"/>
    <mergeCell ref="AX49:AX51"/>
    <mergeCell ref="BB49:BB51"/>
    <mergeCell ref="AX61:AX63"/>
    <mergeCell ref="BB61:BB63"/>
    <mergeCell ref="BF61:BF63"/>
    <mergeCell ref="B66:B68"/>
    <mergeCell ref="F66:J68"/>
    <mergeCell ref="N66:R68"/>
    <mergeCell ref="V66:Z68"/>
    <mergeCell ref="AD66:AH68"/>
    <mergeCell ref="AL66:AP68"/>
    <mergeCell ref="AT66:AX68"/>
    <mergeCell ref="Z61:Z63"/>
    <mergeCell ref="AD61:AD63"/>
    <mergeCell ref="AH61:AH63"/>
    <mergeCell ref="AL61:AL63"/>
    <mergeCell ref="AP61:AP63"/>
    <mergeCell ref="AT61:AT63"/>
    <mergeCell ref="B61:B63"/>
    <mergeCell ref="F61:F63"/>
    <mergeCell ref="J61:J63"/>
    <mergeCell ref="N61:N63"/>
    <mergeCell ref="R61:R63"/>
    <mergeCell ref="V61:V63"/>
    <mergeCell ref="AL72:AL74"/>
    <mergeCell ref="AP72:AP74"/>
    <mergeCell ref="AT72:AT74"/>
    <mergeCell ref="AX72:AX74"/>
    <mergeCell ref="BB72:BB74"/>
    <mergeCell ref="BF72:BF74"/>
    <mergeCell ref="BB66:BF68"/>
    <mergeCell ref="B72:B74"/>
    <mergeCell ref="F72:F74"/>
    <mergeCell ref="J72:J74"/>
    <mergeCell ref="N72:N74"/>
    <mergeCell ref="R72:R74"/>
    <mergeCell ref="V72:V74"/>
    <mergeCell ref="Z72:Z74"/>
    <mergeCell ref="AD72:AD74"/>
    <mergeCell ref="AH72:AH74"/>
    <mergeCell ref="B84:B86"/>
    <mergeCell ref="F84:F86"/>
    <mergeCell ref="J84:J86"/>
    <mergeCell ref="N84:N86"/>
    <mergeCell ref="R84:R86"/>
    <mergeCell ref="V84:V86"/>
    <mergeCell ref="Z84:Z86"/>
    <mergeCell ref="Z78:Z80"/>
    <mergeCell ref="AD78:AD80"/>
    <mergeCell ref="B78:B80"/>
    <mergeCell ref="F78:F80"/>
    <mergeCell ref="J78:J80"/>
    <mergeCell ref="N78:N80"/>
    <mergeCell ref="R78:R80"/>
    <mergeCell ref="V78:V80"/>
    <mergeCell ref="N90:N92"/>
    <mergeCell ref="R90:R92"/>
    <mergeCell ref="V90:V92"/>
    <mergeCell ref="Z90:Z92"/>
    <mergeCell ref="AD90:AD92"/>
    <mergeCell ref="AD84:AD86"/>
    <mergeCell ref="AX78:AX80"/>
    <mergeCell ref="BB78:BB80"/>
    <mergeCell ref="BF78:BF80"/>
    <mergeCell ref="AH78:AH80"/>
    <mergeCell ref="AL78:AL80"/>
    <mergeCell ref="AP78:AP80"/>
    <mergeCell ref="AT78:AT80"/>
    <mergeCell ref="BB84:BB86"/>
    <mergeCell ref="BF84:BF86"/>
    <mergeCell ref="AH84:AH86"/>
    <mergeCell ref="AL84:AL86"/>
    <mergeCell ref="AP84:AP86"/>
    <mergeCell ref="AT84:AT86"/>
    <mergeCell ref="AX84:AX86"/>
    <mergeCell ref="BF90:BF92"/>
    <mergeCell ref="AH90:AH92"/>
    <mergeCell ref="AL90:AL92"/>
    <mergeCell ref="AP90:AP92"/>
    <mergeCell ref="AL96:AL98"/>
    <mergeCell ref="AP96:AP98"/>
    <mergeCell ref="AT96:AT98"/>
    <mergeCell ref="AX96:AX98"/>
    <mergeCell ref="V102:V104"/>
    <mergeCell ref="BB108:BB110"/>
    <mergeCell ref="BF108:BF110"/>
    <mergeCell ref="BB96:BB98"/>
    <mergeCell ref="BF96:BF98"/>
    <mergeCell ref="BF102:BF104"/>
    <mergeCell ref="AX108:AX110"/>
    <mergeCell ref="B96:B98"/>
    <mergeCell ref="F96:F98"/>
    <mergeCell ref="J96:J98"/>
    <mergeCell ref="N96:N98"/>
    <mergeCell ref="R96:R98"/>
    <mergeCell ref="V96:V98"/>
    <mergeCell ref="Z96:Z98"/>
    <mergeCell ref="AD96:AD98"/>
    <mergeCell ref="AH96:AH98"/>
    <mergeCell ref="AT90:AT92"/>
    <mergeCell ref="AX90:AX92"/>
    <mergeCell ref="BB90:BB92"/>
    <mergeCell ref="B90:B92"/>
    <mergeCell ref="F90:F92"/>
    <mergeCell ref="J90:J92"/>
    <mergeCell ref="Z114:Z116"/>
    <mergeCell ref="AD114:AD116"/>
    <mergeCell ref="AD108:AD110"/>
    <mergeCell ref="AX102:AX104"/>
    <mergeCell ref="BB102:BB104"/>
    <mergeCell ref="B108:B110"/>
    <mergeCell ref="F108:F110"/>
    <mergeCell ref="J108:J110"/>
    <mergeCell ref="N108:N110"/>
    <mergeCell ref="R108:R110"/>
    <mergeCell ref="V108:V110"/>
    <mergeCell ref="Z108:Z110"/>
    <mergeCell ref="Z102:Z104"/>
    <mergeCell ref="AD102:AD104"/>
    <mergeCell ref="AH102:AH104"/>
    <mergeCell ref="AL102:AL104"/>
    <mergeCell ref="AP102:AP104"/>
    <mergeCell ref="AT102:AT104"/>
    <mergeCell ref="B102:B104"/>
    <mergeCell ref="F102:F104"/>
    <mergeCell ref="J102:J104"/>
    <mergeCell ref="N102:N104"/>
    <mergeCell ref="R102:R104"/>
    <mergeCell ref="AH108:AH110"/>
    <mergeCell ref="AL108:AL110"/>
    <mergeCell ref="AP108:AP110"/>
    <mergeCell ref="AT108:AT110"/>
    <mergeCell ref="AL120:AL122"/>
    <mergeCell ref="AP120:AP122"/>
    <mergeCell ref="AT120:AT122"/>
    <mergeCell ref="AX120:AX122"/>
    <mergeCell ref="BB120:BB122"/>
    <mergeCell ref="BF120:BF122"/>
    <mergeCell ref="BF114:BF116"/>
    <mergeCell ref="B120:B122"/>
    <mergeCell ref="F120:F122"/>
    <mergeCell ref="J120:J122"/>
    <mergeCell ref="N120:N122"/>
    <mergeCell ref="R120:R122"/>
    <mergeCell ref="V120:V122"/>
    <mergeCell ref="Z120:Z122"/>
    <mergeCell ref="AD120:AD122"/>
    <mergeCell ref="AH120:AH122"/>
    <mergeCell ref="AH114:AH116"/>
    <mergeCell ref="AL114:AL116"/>
    <mergeCell ref="AP114:AP116"/>
    <mergeCell ref="AT114:AT116"/>
    <mergeCell ref="AX114:AX116"/>
    <mergeCell ref="BB114:BB116"/>
    <mergeCell ref="B114:B116"/>
    <mergeCell ref="F114:F116"/>
    <mergeCell ref="J114:J116"/>
    <mergeCell ref="N114:N116"/>
    <mergeCell ref="R114:R116"/>
    <mergeCell ref="V114:V116"/>
    <mergeCell ref="AT125:AX127"/>
    <mergeCell ref="BB125:BF127"/>
    <mergeCell ref="B131:B133"/>
    <mergeCell ref="F131:F133"/>
    <mergeCell ref="J131:J133"/>
    <mergeCell ref="N131:N133"/>
    <mergeCell ref="R131:R133"/>
    <mergeCell ref="V131:V133"/>
    <mergeCell ref="Z131:Z133"/>
    <mergeCell ref="AD131:AD133"/>
    <mergeCell ref="B125:B127"/>
    <mergeCell ref="F125:J127"/>
    <mergeCell ref="N125:R127"/>
    <mergeCell ref="V125:Z127"/>
    <mergeCell ref="AD125:AH127"/>
    <mergeCell ref="AL125:AP127"/>
    <mergeCell ref="BF131:BF133"/>
    <mergeCell ref="AH131:AH133"/>
    <mergeCell ref="AL131:AL133"/>
    <mergeCell ref="AP131:AP133"/>
    <mergeCell ref="B137:B139"/>
    <mergeCell ref="F137:F139"/>
    <mergeCell ref="J137:J139"/>
    <mergeCell ref="N137:N139"/>
    <mergeCell ref="R137:R139"/>
    <mergeCell ref="V137:V139"/>
    <mergeCell ref="Z137:Z139"/>
    <mergeCell ref="AD137:AD139"/>
    <mergeCell ref="AH137:AH139"/>
    <mergeCell ref="AT131:AT133"/>
    <mergeCell ref="AX131:AX133"/>
    <mergeCell ref="BB131:BB133"/>
    <mergeCell ref="V143:V145"/>
    <mergeCell ref="BB149:BB151"/>
    <mergeCell ref="BF149:BF151"/>
    <mergeCell ref="AL137:AL139"/>
    <mergeCell ref="AP137:AP139"/>
    <mergeCell ref="AT137:AT139"/>
    <mergeCell ref="AX137:AX139"/>
    <mergeCell ref="BB137:BB139"/>
    <mergeCell ref="BF137:BF139"/>
    <mergeCell ref="AH149:AH151"/>
    <mergeCell ref="AL149:AL151"/>
    <mergeCell ref="AP149:AP151"/>
    <mergeCell ref="AT149:AT151"/>
    <mergeCell ref="AX149:AX151"/>
    <mergeCell ref="Z155:Z157"/>
    <mergeCell ref="AD155:AD157"/>
    <mergeCell ref="AD149:AD151"/>
    <mergeCell ref="AX143:AX145"/>
    <mergeCell ref="BB143:BB145"/>
    <mergeCell ref="BF143:BF145"/>
    <mergeCell ref="B149:B151"/>
    <mergeCell ref="F149:F151"/>
    <mergeCell ref="J149:J151"/>
    <mergeCell ref="N149:N151"/>
    <mergeCell ref="R149:R151"/>
    <mergeCell ref="V149:V151"/>
    <mergeCell ref="Z149:Z151"/>
    <mergeCell ref="Z143:Z145"/>
    <mergeCell ref="AD143:AD145"/>
    <mergeCell ref="AH143:AH145"/>
    <mergeCell ref="AL143:AL145"/>
    <mergeCell ref="AP143:AP145"/>
    <mergeCell ref="AT143:AT145"/>
    <mergeCell ref="B143:B145"/>
    <mergeCell ref="F143:F145"/>
    <mergeCell ref="J143:J145"/>
    <mergeCell ref="N143:N145"/>
    <mergeCell ref="R143:R145"/>
    <mergeCell ref="AL161:AL163"/>
    <mergeCell ref="AP161:AP163"/>
    <mergeCell ref="AT161:AT163"/>
    <mergeCell ref="AX161:AX163"/>
    <mergeCell ref="BB161:BB163"/>
    <mergeCell ref="BF161:BF163"/>
    <mergeCell ref="BF155:BF157"/>
    <mergeCell ref="B161:B163"/>
    <mergeCell ref="F161:F163"/>
    <mergeCell ref="J161:J163"/>
    <mergeCell ref="N161:N163"/>
    <mergeCell ref="R161:R163"/>
    <mergeCell ref="V161:V163"/>
    <mergeCell ref="Z161:Z163"/>
    <mergeCell ref="AD161:AD163"/>
    <mergeCell ref="AH161:AH163"/>
    <mergeCell ref="AH155:AH157"/>
    <mergeCell ref="AL155:AL157"/>
    <mergeCell ref="AP155:AP157"/>
    <mergeCell ref="AT155:AT157"/>
    <mergeCell ref="AX155:AX157"/>
    <mergeCell ref="BB155:BB157"/>
    <mergeCell ref="B155:B157"/>
    <mergeCell ref="F155:F157"/>
    <mergeCell ref="J155:J157"/>
    <mergeCell ref="N155:N157"/>
    <mergeCell ref="R155:R157"/>
    <mergeCell ref="V155:V157"/>
    <mergeCell ref="AX167:AX169"/>
    <mergeCell ref="BB167:BB169"/>
    <mergeCell ref="BF167:BF169"/>
    <mergeCell ref="B173:B175"/>
    <mergeCell ref="F173:F175"/>
    <mergeCell ref="J173:J175"/>
    <mergeCell ref="N173:N175"/>
    <mergeCell ref="R173:R175"/>
    <mergeCell ref="V173:V175"/>
    <mergeCell ref="Z173:Z175"/>
    <mergeCell ref="Z167:Z169"/>
    <mergeCell ref="AD167:AD169"/>
    <mergeCell ref="AH167:AH169"/>
    <mergeCell ref="AL167:AL169"/>
    <mergeCell ref="AP167:AP169"/>
    <mergeCell ref="AT167:AT169"/>
    <mergeCell ref="B167:B169"/>
    <mergeCell ref="F167:F169"/>
    <mergeCell ref="J167:J169"/>
    <mergeCell ref="N167:N169"/>
    <mergeCell ref="R167:R169"/>
    <mergeCell ref="V167:V169"/>
    <mergeCell ref="BB173:BB175"/>
    <mergeCell ref="BF173:BF175"/>
    <mergeCell ref="B185:B187"/>
    <mergeCell ref="F185:J187"/>
    <mergeCell ref="N185:R187"/>
    <mergeCell ref="V185:Z187"/>
    <mergeCell ref="AD185:AH187"/>
    <mergeCell ref="AL185:AP187"/>
    <mergeCell ref="AT185:AX187"/>
    <mergeCell ref="BB185:BF187"/>
    <mergeCell ref="AH179:AH181"/>
    <mergeCell ref="AL179:AL181"/>
    <mergeCell ref="AP179:AP181"/>
    <mergeCell ref="AT179:AT181"/>
    <mergeCell ref="AX179:AX181"/>
    <mergeCell ref="BB179:BB181"/>
    <mergeCell ref="B179:B181"/>
    <mergeCell ref="F179:F181"/>
    <mergeCell ref="J179:J181"/>
    <mergeCell ref="N179:N181"/>
    <mergeCell ref="R179:R181"/>
    <mergeCell ref="V179:V181"/>
    <mergeCell ref="Z179:Z181"/>
    <mergeCell ref="AD179:AD181"/>
    <mergeCell ref="V191:V193"/>
    <mergeCell ref="BB197:BB199"/>
    <mergeCell ref="BF197:BF199"/>
    <mergeCell ref="AH173:AH175"/>
    <mergeCell ref="AL173:AL175"/>
    <mergeCell ref="AP173:AP175"/>
    <mergeCell ref="AT173:AT175"/>
    <mergeCell ref="AX173:AX175"/>
    <mergeCell ref="BF179:BF181"/>
    <mergeCell ref="AD173:AD175"/>
    <mergeCell ref="AH197:AH199"/>
    <mergeCell ref="AL197:AL199"/>
    <mergeCell ref="AP197:AP199"/>
    <mergeCell ref="AT197:AT199"/>
    <mergeCell ref="AX197:AX199"/>
    <mergeCell ref="Z203:Z205"/>
    <mergeCell ref="AD203:AD205"/>
    <mergeCell ref="AD197:AD199"/>
    <mergeCell ref="AX191:AX193"/>
    <mergeCell ref="BB191:BB193"/>
    <mergeCell ref="BF191:BF193"/>
    <mergeCell ref="B197:B199"/>
    <mergeCell ref="F197:F199"/>
    <mergeCell ref="J197:J199"/>
    <mergeCell ref="N197:N199"/>
    <mergeCell ref="R197:R199"/>
    <mergeCell ref="V197:V199"/>
    <mergeCell ref="Z197:Z199"/>
    <mergeCell ref="Z191:Z193"/>
    <mergeCell ref="AD191:AD193"/>
    <mergeCell ref="AH191:AH193"/>
    <mergeCell ref="AL191:AL193"/>
    <mergeCell ref="AP191:AP193"/>
    <mergeCell ref="AT191:AT193"/>
    <mergeCell ref="B191:B193"/>
    <mergeCell ref="F191:F193"/>
    <mergeCell ref="J191:J193"/>
    <mergeCell ref="N191:N193"/>
    <mergeCell ref="R191:R193"/>
    <mergeCell ref="AL209:AL211"/>
    <mergeCell ref="AP209:AP211"/>
    <mergeCell ref="AT209:AT211"/>
    <mergeCell ref="AX209:AX211"/>
    <mergeCell ref="BB209:BB211"/>
    <mergeCell ref="BF209:BF211"/>
    <mergeCell ref="BF203:BF205"/>
    <mergeCell ref="B209:B211"/>
    <mergeCell ref="F209:F211"/>
    <mergeCell ref="J209:J211"/>
    <mergeCell ref="N209:N211"/>
    <mergeCell ref="R209:R211"/>
    <mergeCell ref="V209:V211"/>
    <mergeCell ref="Z209:Z211"/>
    <mergeCell ref="AD209:AD211"/>
    <mergeCell ref="AH209:AH211"/>
    <mergeCell ref="AH203:AH205"/>
    <mergeCell ref="AL203:AL205"/>
    <mergeCell ref="AP203:AP205"/>
    <mergeCell ref="AT203:AT205"/>
    <mergeCell ref="AX203:AX205"/>
    <mergeCell ref="BB203:BB205"/>
    <mergeCell ref="B203:B205"/>
    <mergeCell ref="F203:F205"/>
    <mergeCell ref="J203:J205"/>
    <mergeCell ref="N203:N205"/>
    <mergeCell ref="R203:R205"/>
    <mergeCell ref="V203:V205"/>
    <mergeCell ref="AX215:AX217"/>
    <mergeCell ref="BB215:BB217"/>
    <mergeCell ref="BF215:BF217"/>
    <mergeCell ref="B221:B223"/>
    <mergeCell ref="F221:F223"/>
    <mergeCell ref="J221:J223"/>
    <mergeCell ref="N221:N223"/>
    <mergeCell ref="R221:R223"/>
    <mergeCell ref="V221:V223"/>
    <mergeCell ref="Z221:Z223"/>
    <mergeCell ref="Z215:Z217"/>
    <mergeCell ref="AD215:AD217"/>
    <mergeCell ref="AH215:AH217"/>
    <mergeCell ref="AL215:AL217"/>
    <mergeCell ref="AP215:AP217"/>
    <mergeCell ref="AT215:AT217"/>
    <mergeCell ref="B215:B217"/>
    <mergeCell ref="F215:F217"/>
    <mergeCell ref="J215:J217"/>
    <mergeCell ref="N215:N217"/>
    <mergeCell ref="R215:R217"/>
    <mergeCell ref="V215:V217"/>
    <mergeCell ref="BB221:BB223"/>
    <mergeCell ref="BF221:BF223"/>
    <mergeCell ref="B227:B229"/>
    <mergeCell ref="F227:F229"/>
    <mergeCell ref="J227:J229"/>
    <mergeCell ref="N227:N229"/>
    <mergeCell ref="R227:R229"/>
    <mergeCell ref="V227:V229"/>
    <mergeCell ref="Z227:Z229"/>
    <mergeCell ref="AD227:AD229"/>
    <mergeCell ref="AD221:AD223"/>
    <mergeCell ref="AH221:AH223"/>
    <mergeCell ref="AL221:AL223"/>
    <mergeCell ref="AP221:AP223"/>
    <mergeCell ref="AT221:AT223"/>
    <mergeCell ref="AX221:AX223"/>
    <mergeCell ref="AX233:AX235"/>
    <mergeCell ref="BB233:BB235"/>
    <mergeCell ref="BF233:BF235"/>
    <mergeCell ref="BF227:BF229"/>
    <mergeCell ref="AH227:AH229"/>
    <mergeCell ref="AL227:AL229"/>
    <mergeCell ref="AP227:AP229"/>
    <mergeCell ref="AT227:AT229"/>
    <mergeCell ref="AX227:AX229"/>
    <mergeCell ref="BB227:BB229"/>
    <mergeCell ref="B239:B241"/>
    <mergeCell ref="F239:F241"/>
    <mergeCell ref="J239:J241"/>
    <mergeCell ref="N239:N241"/>
    <mergeCell ref="R239:R241"/>
    <mergeCell ref="V239:V241"/>
    <mergeCell ref="AL233:AL235"/>
    <mergeCell ref="AP233:AP235"/>
    <mergeCell ref="AT233:AT235"/>
    <mergeCell ref="B233:B235"/>
    <mergeCell ref="F233:F235"/>
    <mergeCell ref="J233:J235"/>
    <mergeCell ref="N233:N235"/>
    <mergeCell ref="R233:R235"/>
    <mergeCell ref="V233:V235"/>
    <mergeCell ref="Z233:Z235"/>
    <mergeCell ref="AD233:AD235"/>
    <mergeCell ref="AH233:AH235"/>
    <mergeCell ref="AX239:AX241"/>
    <mergeCell ref="BB239:BB241"/>
    <mergeCell ref="BF239:BF241"/>
    <mergeCell ref="Z239:Z241"/>
    <mergeCell ref="AD239:AD241"/>
    <mergeCell ref="AH239:AH241"/>
    <mergeCell ref="AL239:AL241"/>
    <mergeCell ref="AP239:AP241"/>
    <mergeCell ref="AT239:AT241"/>
  </mergeCells>
  <printOptions horizontalCentered="1"/>
  <pageMargins left="0" right="0" top="0.39370078740157483" bottom="0.39370078740157483" header="0" footer="0"/>
  <pageSetup paperSize="8" scale="45" pageOrder="overThenDown" orientation="landscape" horizontalDpi="4294967293" r:id="rId1"/>
  <headerFooter alignWithMargins="0">
    <oddFooter>&amp;RImprimé le :&amp;D</oddFooter>
  </headerFooter>
  <rowBreaks count="1" manualBreakCount="1">
    <brk id="122" max="58" man="1"/>
  </row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0D4DB0-EB99-4481-9A00-78971558F369}">
  <dimension ref="B1:ER265"/>
  <sheetViews>
    <sheetView showGridLines="0" zoomScaleNormal="100" workbookViewId="0">
      <selection activeCell="BN23" sqref="BN23"/>
    </sheetView>
  </sheetViews>
  <sheetFormatPr baseColWidth="10" defaultRowHeight="11.25"/>
  <cols>
    <col min="1" max="1" width="1.42578125" style="359" customWidth="1"/>
    <col min="2" max="2" width="5.140625" style="359" customWidth="1"/>
    <col min="3" max="3" width="1.7109375" style="359" customWidth="1"/>
    <col min="4" max="4" width="3.42578125" style="359" customWidth="1"/>
    <col min="5" max="5" width="18.7109375" style="359" customWidth="1"/>
    <col min="6" max="8" width="0.85546875" style="359" customWidth="1"/>
    <col min="9" max="9" width="18.7109375" style="359" customWidth="1"/>
    <col min="10" max="10" width="3.7109375" style="359" customWidth="1"/>
    <col min="11" max="11" width="3.140625" style="359" customWidth="1"/>
    <col min="12" max="12" width="18.7109375" style="359" customWidth="1"/>
    <col min="13" max="15" width="0.85546875" style="359" customWidth="1"/>
    <col min="16" max="16" width="18.7109375" style="359" customWidth="1"/>
    <col min="17" max="17" width="4.140625" style="359" customWidth="1"/>
    <col min="18" max="18" width="3.5703125" style="359" customWidth="1"/>
    <col min="19" max="19" width="18.7109375" style="359" customWidth="1"/>
    <col min="20" max="22" width="0.85546875" style="359" customWidth="1"/>
    <col min="23" max="23" width="18.7109375" style="359" customWidth="1"/>
    <col min="24" max="24" width="3.7109375" style="359" customWidth="1"/>
    <col min="25" max="25" width="3.140625" style="359" customWidth="1"/>
    <col min="26" max="26" width="18.7109375" style="359" customWidth="1"/>
    <col min="27" max="29" width="0.85546875" style="359" customWidth="1"/>
    <col min="30" max="30" width="18.7109375" style="359" customWidth="1"/>
    <col min="31" max="31" width="2.140625" style="359" customWidth="1"/>
    <col min="32" max="32" width="1.42578125" style="359" customWidth="1"/>
    <col min="33" max="33" width="5.140625" style="359" customWidth="1"/>
    <col min="34" max="34" width="1.7109375" style="359" customWidth="1"/>
    <col min="35" max="35" width="3.42578125" style="359" customWidth="1"/>
    <col min="36" max="36" width="18.7109375" style="359" customWidth="1"/>
    <col min="37" max="39" width="0.85546875" style="359" customWidth="1"/>
    <col min="40" max="40" width="18.7109375" style="359" customWidth="1"/>
    <col min="41" max="41" width="3.7109375" style="359" customWidth="1"/>
    <col min="42" max="42" width="3.140625" style="359" customWidth="1"/>
    <col min="43" max="43" width="18.7109375" style="359" customWidth="1"/>
    <col min="44" max="46" width="0.85546875" style="359" customWidth="1"/>
    <col min="47" max="47" width="18.7109375" style="359" customWidth="1"/>
    <col min="48" max="48" width="4.140625" style="359" customWidth="1"/>
    <col min="49" max="49" width="3.5703125" style="359" customWidth="1"/>
    <col min="50" max="50" width="18.7109375" style="359" customWidth="1"/>
    <col min="51" max="53" width="0.85546875" style="359" customWidth="1"/>
    <col min="54" max="54" width="18.7109375" style="359" customWidth="1"/>
    <col min="55" max="55" width="3.7109375" style="359" customWidth="1"/>
    <col min="56" max="56" width="3.140625" style="359" customWidth="1"/>
    <col min="57" max="57" width="18.7109375" style="359" customWidth="1"/>
    <col min="58" max="60" width="0.85546875" style="359" customWidth="1"/>
    <col min="61" max="61" width="18.7109375" style="359" customWidth="1"/>
    <col min="62" max="62" width="2.140625" style="359" customWidth="1"/>
    <col min="63" max="272" width="11.42578125" style="359"/>
    <col min="273" max="273" width="1.42578125" style="359" customWidth="1"/>
    <col min="274" max="274" width="5.140625" style="359" customWidth="1"/>
    <col min="275" max="275" width="1.7109375" style="359" customWidth="1"/>
    <col min="276" max="276" width="3.42578125" style="359" customWidth="1"/>
    <col min="277" max="277" width="18.7109375" style="359" customWidth="1"/>
    <col min="278" max="278" width="0.85546875" style="359" customWidth="1"/>
    <col min="279" max="279" width="18.7109375" style="359" customWidth="1"/>
    <col min="280" max="280" width="3.7109375" style="359" customWidth="1"/>
    <col min="281" max="281" width="3.140625" style="359" customWidth="1"/>
    <col min="282" max="282" width="18.7109375" style="359" customWidth="1"/>
    <col min="283" max="283" width="0.85546875" style="359" customWidth="1"/>
    <col min="284" max="284" width="18.7109375" style="359" customWidth="1"/>
    <col min="285" max="285" width="4.140625" style="359" customWidth="1"/>
    <col min="286" max="286" width="3.5703125" style="359" customWidth="1"/>
    <col min="287" max="287" width="18.7109375" style="359" customWidth="1"/>
    <col min="288" max="288" width="0.85546875" style="359" customWidth="1"/>
    <col min="289" max="289" width="18.7109375" style="359" customWidth="1"/>
    <col min="290" max="290" width="3.7109375" style="359" customWidth="1"/>
    <col min="291" max="291" width="3.140625" style="359" customWidth="1"/>
    <col min="292" max="292" width="18.7109375" style="359" customWidth="1"/>
    <col min="293" max="293" width="0.85546875" style="359" customWidth="1"/>
    <col min="294" max="294" width="18.7109375" style="359" customWidth="1"/>
    <col min="295" max="295" width="2.140625" style="359" customWidth="1"/>
    <col min="296" max="296" width="1.42578125" style="359" customWidth="1"/>
    <col min="297" max="297" width="5.140625" style="359" customWidth="1"/>
    <col min="298" max="298" width="1.7109375" style="359" customWidth="1"/>
    <col min="299" max="299" width="3.42578125" style="359" customWidth="1"/>
    <col min="300" max="300" width="18.7109375" style="359" customWidth="1"/>
    <col min="301" max="301" width="0.85546875" style="359" customWidth="1"/>
    <col min="302" max="302" width="18.7109375" style="359" customWidth="1"/>
    <col min="303" max="303" width="3.7109375" style="359" customWidth="1"/>
    <col min="304" max="304" width="3.140625" style="359" customWidth="1"/>
    <col min="305" max="305" width="18.7109375" style="359" customWidth="1"/>
    <col min="306" max="306" width="0.85546875" style="359" customWidth="1"/>
    <col min="307" max="307" width="18.7109375" style="359" customWidth="1"/>
    <col min="308" max="308" width="4.140625" style="359" customWidth="1"/>
    <col min="309" max="309" width="3.5703125" style="359" customWidth="1"/>
    <col min="310" max="310" width="18.7109375" style="359" customWidth="1"/>
    <col min="311" max="311" width="0.85546875" style="359" customWidth="1"/>
    <col min="312" max="312" width="18.7109375" style="359" customWidth="1"/>
    <col min="313" max="313" width="3.7109375" style="359" customWidth="1"/>
    <col min="314" max="314" width="3.140625" style="359" customWidth="1"/>
    <col min="315" max="315" width="18.7109375" style="359" customWidth="1"/>
    <col min="316" max="316" width="0.85546875" style="359" customWidth="1"/>
    <col min="317" max="317" width="18.7109375" style="359" customWidth="1"/>
    <col min="318" max="318" width="2.140625" style="359" customWidth="1"/>
    <col min="319" max="528" width="11.42578125" style="359"/>
    <col min="529" max="529" width="1.42578125" style="359" customWidth="1"/>
    <col min="530" max="530" width="5.140625" style="359" customWidth="1"/>
    <col min="531" max="531" width="1.7109375" style="359" customWidth="1"/>
    <col min="532" max="532" width="3.42578125" style="359" customWidth="1"/>
    <col min="533" max="533" width="18.7109375" style="359" customWidth="1"/>
    <col min="534" max="534" width="0.85546875" style="359" customWidth="1"/>
    <col min="535" max="535" width="18.7109375" style="359" customWidth="1"/>
    <col min="536" max="536" width="3.7109375" style="359" customWidth="1"/>
    <col min="537" max="537" width="3.140625" style="359" customWidth="1"/>
    <col min="538" max="538" width="18.7109375" style="359" customWidth="1"/>
    <col min="539" max="539" width="0.85546875" style="359" customWidth="1"/>
    <col min="540" max="540" width="18.7109375" style="359" customWidth="1"/>
    <col min="541" max="541" width="4.140625" style="359" customWidth="1"/>
    <col min="542" max="542" width="3.5703125" style="359" customWidth="1"/>
    <col min="543" max="543" width="18.7109375" style="359" customWidth="1"/>
    <col min="544" max="544" width="0.85546875" style="359" customWidth="1"/>
    <col min="545" max="545" width="18.7109375" style="359" customWidth="1"/>
    <col min="546" max="546" width="3.7109375" style="359" customWidth="1"/>
    <col min="547" max="547" width="3.140625" style="359" customWidth="1"/>
    <col min="548" max="548" width="18.7109375" style="359" customWidth="1"/>
    <col min="549" max="549" width="0.85546875" style="359" customWidth="1"/>
    <col min="550" max="550" width="18.7109375" style="359" customWidth="1"/>
    <col min="551" max="551" width="2.140625" style="359" customWidth="1"/>
    <col min="552" max="552" width="1.42578125" style="359" customWidth="1"/>
    <col min="553" max="553" width="5.140625" style="359" customWidth="1"/>
    <col min="554" max="554" width="1.7109375" style="359" customWidth="1"/>
    <col min="555" max="555" width="3.42578125" style="359" customWidth="1"/>
    <col min="556" max="556" width="18.7109375" style="359" customWidth="1"/>
    <col min="557" max="557" width="0.85546875" style="359" customWidth="1"/>
    <col min="558" max="558" width="18.7109375" style="359" customWidth="1"/>
    <col min="559" max="559" width="3.7109375" style="359" customWidth="1"/>
    <col min="560" max="560" width="3.140625" style="359" customWidth="1"/>
    <col min="561" max="561" width="18.7109375" style="359" customWidth="1"/>
    <col min="562" max="562" width="0.85546875" style="359" customWidth="1"/>
    <col min="563" max="563" width="18.7109375" style="359" customWidth="1"/>
    <col min="564" max="564" width="4.140625" style="359" customWidth="1"/>
    <col min="565" max="565" width="3.5703125" style="359" customWidth="1"/>
    <col min="566" max="566" width="18.7109375" style="359" customWidth="1"/>
    <col min="567" max="567" width="0.85546875" style="359" customWidth="1"/>
    <col min="568" max="568" width="18.7109375" style="359" customWidth="1"/>
    <col min="569" max="569" width="3.7109375" style="359" customWidth="1"/>
    <col min="570" max="570" width="3.140625" style="359" customWidth="1"/>
    <col min="571" max="571" width="18.7109375" style="359" customWidth="1"/>
    <col min="572" max="572" width="0.85546875" style="359" customWidth="1"/>
    <col min="573" max="573" width="18.7109375" style="359" customWidth="1"/>
    <col min="574" max="574" width="2.140625" style="359" customWidth="1"/>
    <col min="575" max="784" width="11.42578125" style="359"/>
    <col min="785" max="785" width="1.42578125" style="359" customWidth="1"/>
    <col min="786" max="786" width="5.140625" style="359" customWidth="1"/>
    <col min="787" max="787" width="1.7109375" style="359" customWidth="1"/>
    <col min="788" max="788" width="3.42578125" style="359" customWidth="1"/>
    <col min="789" max="789" width="18.7109375" style="359" customWidth="1"/>
    <col min="790" max="790" width="0.85546875" style="359" customWidth="1"/>
    <col min="791" max="791" width="18.7109375" style="359" customWidth="1"/>
    <col min="792" max="792" width="3.7109375" style="359" customWidth="1"/>
    <col min="793" max="793" width="3.140625" style="359" customWidth="1"/>
    <col min="794" max="794" width="18.7109375" style="359" customWidth="1"/>
    <col min="795" max="795" width="0.85546875" style="359" customWidth="1"/>
    <col min="796" max="796" width="18.7109375" style="359" customWidth="1"/>
    <col min="797" max="797" width="4.140625" style="359" customWidth="1"/>
    <col min="798" max="798" width="3.5703125" style="359" customWidth="1"/>
    <col min="799" max="799" width="18.7109375" style="359" customWidth="1"/>
    <col min="800" max="800" width="0.85546875" style="359" customWidth="1"/>
    <col min="801" max="801" width="18.7109375" style="359" customWidth="1"/>
    <col min="802" max="802" width="3.7109375" style="359" customWidth="1"/>
    <col min="803" max="803" width="3.140625" style="359" customWidth="1"/>
    <col min="804" max="804" width="18.7109375" style="359" customWidth="1"/>
    <col min="805" max="805" width="0.85546875" style="359" customWidth="1"/>
    <col min="806" max="806" width="18.7109375" style="359" customWidth="1"/>
    <col min="807" max="807" width="2.140625" style="359" customWidth="1"/>
    <col min="808" max="808" width="1.42578125" style="359" customWidth="1"/>
    <col min="809" max="809" width="5.140625" style="359" customWidth="1"/>
    <col min="810" max="810" width="1.7109375" style="359" customWidth="1"/>
    <col min="811" max="811" width="3.42578125" style="359" customWidth="1"/>
    <col min="812" max="812" width="18.7109375" style="359" customWidth="1"/>
    <col min="813" max="813" width="0.85546875" style="359" customWidth="1"/>
    <col min="814" max="814" width="18.7109375" style="359" customWidth="1"/>
    <col min="815" max="815" width="3.7109375" style="359" customWidth="1"/>
    <col min="816" max="816" width="3.140625" style="359" customWidth="1"/>
    <col min="817" max="817" width="18.7109375" style="359" customWidth="1"/>
    <col min="818" max="818" width="0.85546875" style="359" customWidth="1"/>
    <col min="819" max="819" width="18.7109375" style="359" customWidth="1"/>
    <col min="820" max="820" width="4.140625" style="359" customWidth="1"/>
    <col min="821" max="821" width="3.5703125" style="359" customWidth="1"/>
    <col min="822" max="822" width="18.7109375" style="359" customWidth="1"/>
    <col min="823" max="823" width="0.85546875" style="359" customWidth="1"/>
    <col min="824" max="824" width="18.7109375" style="359" customWidth="1"/>
    <col min="825" max="825" width="3.7109375" style="359" customWidth="1"/>
    <col min="826" max="826" width="3.140625" style="359" customWidth="1"/>
    <col min="827" max="827" width="18.7109375" style="359" customWidth="1"/>
    <col min="828" max="828" width="0.85546875" style="359" customWidth="1"/>
    <col min="829" max="829" width="18.7109375" style="359" customWidth="1"/>
    <col min="830" max="830" width="2.140625" style="359" customWidth="1"/>
    <col min="831" max="1040" width="11.42578125" style="359"/>
    <col min="1041" max="1041" width="1.42578125" style="359" customWidth="1"/>
    <col min="1042" max="1042" width="5.140625" style="359" customWidth="1"/>
    <col min="1043" max="1043" width="1.7109375" style="359" customWidth="1"/>
    <col min="1044" max="1044" width="3.42578125" style="359" customWidth="1"/>
    <col min="1045" max="1045" width="18.7109375" style="359" customWidth="1"/>
    <col min="1046" max="1046" width="0.85546875" style="359" customWidth="1"/>
    <col min="1047" max="1047" width="18.7109375" style="359" customWidth="1"/>
    <col min="1048" max="1048" width="3.7109375" style="359" customWidth="1"/>
    <col min="1049" max="1049" width="3.140625" style="359" customWidth="1"/>
    <col min="1050" max="1050" width="18.7109375" style="359" customWidth="1"/>
    <col min="1051" max="1051" width="0.85546875" style="359" customWidth="1"/>
    <col min="1052" max="1052" width="18.7109375" style="359" customWidth="1"/>
    <col min="1053" max="1053" width="4.140625" style="359" customWidth="1"/>
    <col min="1054" max="1054" width="3.5703125" style="359" customWidth="1"/>
    <col min="1055" max="1055" width="18.7109375" style="359" customWidth="1"/>
    <col min="1056" max="1056" width="0.85546875" style="359" customWidth="1"/>
    <col min="1057" max="1057" width="18.7109375" style="359" customWidth="1"/>
    <col min="1058" max="1058" width="3.7109375" style="359" customWidth="1"/>
    <col min="1059" max="1059" width="3.140625" style="359" customWidth="1"/>
    <col min="1060" max="1060" width="18.7109375" style="359" customWidth="1"/>
    <col min="1061" max="1061" width="0.85546875" style="359" customWidth="1"/>
    <col min="1062" max="1062" width="18.7109375" style="359" customWidth="1"/>
    <col min="1063" max="1063" width="2.140625" style="359" customWidth="1"/>
    <col min="1064" max="1064" width="1.42578125" style="359" customWidth="1"/>
    <col min="1065" max="1065" width="5.140625" style="359" customWidth="1"/>
    <col min="1066" max="1066" width="1.7109375" style="359" customWidth="1"/>
    <col min="1067" max="1067" width="3.42578125" style="359" customWidth="1"/>
    <col min="1068" max="1068" width="18.7109375" style="359" customWidth="1"/>
    <col min="1069" max="1069" width="0.85546875" style="359" customWidth="1"/>
    <col min="1070" max="1070" width="18.7109375" style="359" customWidth="1"/>
    <col min="1071" max="1071" width="3.7109375" style="359" customWidth="1"/>
    <col min="1072" max="1072" width="3.140625" style="359" customWidth="1"/>
    <col min="1073" max="1073" width="18.7109375" style="359" customWidth="1"/>
    <col min="1074" max="1074" width="0.85546875" style="359" customWidth="1"/>
    <col min="1075" max="1075" width="18.7109375" style="359" customWidth="1"/>
    <col min="1076" max="1076" width="4.140625" style="359" customWidth="1"/>
    <col min="1077" max="1077" width="3.5703125" style="359" customWidth="1"/>
    <col min="1078" max="1078" width="18.7109375" style="359" customWidth="1"/>
    <col min="1079" max="1079" width="0.85546875" style="359" customWidth="1"/>
    <col min="1080" max="1080" width="18.7109375" style="359" customWidth="1"/>
    <col min="1081" max="1081" width="3.7109375" style="359" customWidth="1"/>
    <col min="1082" max="1082" width="3.140625" style="359" customWidth="1"/>
    <col min="1083" max="1083" width="18.7109375" style="359" customWidth="1"/>
    <col min="1084" max="1084" width="0.85546875" style="359" customWidth="1"/>
    <col min="1085" max="1085" width="18.7109375" style="359" customWidth="1"/>
    <col min="1086" max="1086" width="2.140625" style="359" customWidth="1"/>
    <col min="1087" max="1296" width="11.42578125" style="359"/>
    <col min="1297" max="1297" width="1.42578125" style="359" customWidth="1"/>
    <col min="1298" max="1298" width="5.140625" style="359" customWidth="1"/>
    <col min="1299" max="1299" width="1.7109375" style="359" customWidth="1"/>
    <col min="1300" max="1300" width="3.42578125" style="359" customWidth="1"/>
    <col min="1301" max="1301" width="18.7109375" style="359" customWidth="1"/>
    <col min="1302" max="1302" width="0.85546875" style="359" customWidth="1"/>
    <col min="1303" max="1303" width="18.7109375" style="359" customWidth="1"/>
    <col min="1304" max="1304" width="3.7109375" style="359" customWidth="1"/>
    <col min="1305" max="1305" width="3.140625" style="359" customWidth="1"/>
    <col min="1306" max="1306" width="18.7109375" style="359" customWidth="1"/>
    <col min="1307" max="1307" width="0.85546875" style="359" customWidth="1"/>
    <col min="1308" max="1308" width="18.7109375" style="359" customWidth="1"/>
    <col min="1309" max="1309" width="4.140625" style="359" customWidth="1"/>
    <col min="1310" max="1310" width="3.5703125" style="359" customWidth="1"/>
    <col min="1311" max="1311" width="18.7109375" style="359" customWidth="1"/>
    <col min="1312" max="1312" width="0.85546875" style="359" customWidth="1"/>
    <col min="1313" max="1313" width="18.7109375" style="359" customWidth="1"/>
    <col min="1314" max="1314" width="3.7109375" style="359" customWidth="1"/>
    <col min="1315" max="1315" width="3.140625" style="359" customWidth="1"/>
    <col min="1316" max="1316" width="18.7109375" style="359" customWidth="1"/>
    <col min="1317" max="1317" width="0.85546875" style="359" customWidth="1"/>
    <col min="1318" max="1318" width="18.7109375" style="359" customWidth="1"/>
    <col min="1319" max="1319" width="2.140625" style="359" customWidth="1"/>
    <col min="1320" max="1320" width="1.42578125" style="359" customWidth="1"/>
    <col min="1321" max="1321" width="5.140625" style="359" customWidth="1"/>
    <col min="1322" max="1322" width="1.7109375" style="359" customWidth="1"/>
    <col min="1323" max="1323" width="3.42578125" style="359" customWidth="1"/>
    <col min="1324" max="1324" width="18.7109375" style="359" customWidth="1"/>
    <col min="1325" max="1325" width="0.85546875" style="359" customWidth="1"/>
    <col min="1326" max="1326" width="18.7109375" style="359" customWidth="1"/>
    <col min="1327" max="1327" width="3.7109375" style="359" customWidth="1"/>
    <col min="1328" max="1328" width="3.140625" style="359" customWidth="1"/>
    <col min="1329" max="1329" width="18.7109375" style="359" customWidth="1"/>
    <col min="1330" max="1330" width="0.85546875" style="359" customWidth="1"/>
    <col min="1331" max="1331" width="18.7109375" style="359" customWidth="1"/>
    <col min="1332" max="1332" width="4.140625" style="359" customWidth="1"/>
    <col min="1333" max="1333" width="3.5703125" style="359" customWidth="1"/>
    <col min="1334" max="1334" width="18.7109375" style="359" customWidth="1"/>
    <col min="1335" max="1335" width="0.85546875" style="359" customWidth="1"/>
    <col min="1336" max="1336" width="18.7109375" style="359" customWidth="1"/>
    <col min="1337" max="1337" width="3.7109375" style="359" customWidth="1"/>
    <col min="1338" max="1338" width="3.140625" style="359" customWidth="1"/>
    <col min="1339" max="1339" width="18.7109375" style="359" customWidth="1"/>
    <col min="1340" max="1340" width="0.85546875" style="359" customWidth="1"/>
    <col min="1341" max="1341" width="18.7109375" style="359" customWidth="1"/>
    <col min="1342" max="1342" width="2.140625" style="359" customWidth="1"/>
    <col min="1343" max="1552" width="11.42578125" style="359"/>
    <col min="1553" max="1553" width="1.42578125" style="359" customWidth="1"/>
    <col min="1554" max="1554" width="5.140625" style="359" customWidth="1"/>
    <col min="1555" max="1555" width="1.7109375" style="359" customWidth="1"/>
    <col min="1556" max="1556" width="3.42578125" style="359" customWidth="1"/>
    <col min="1557" max="1557" width="18.7109375" style="359" customWidth="1"/>
    <col min="1558" max="1558" width="0.85546875" style="359" customWidth="1"/>
    <col min="1559" max="1559" width="18.7109375" style="359" customWidth="1"/>
    <col min="1560" max="1560" width="3.7109375" style="359" customWidth="1"/>
    <col min="1561" max="1561" width="3.140625" style="359" customWidth="1"/>
    <col min="1562" max="1562" width="18.7109375" style="359" customWidth="1"/>
    <col min="1563" max="1563" width="0.85546875" style="359" customWidth="1"/>
    <col min="1564" max="1564" width="18.7109375" style="359" customWidth="1"/>
    <col min="1565" max="1565" width="4.140625" style="359" customWidth="1"/>
    <col min="1566" max="1566" width="3.5703125" style="359" customWidth="1"/>
    <col min="1567" max="1567" width="18.7109375" style="359" customWidth="1"/>
    <col min="1568" max="1568" width="0.85546875" style="359" customWidth="1"/>
    <col min="1569" max="1569" width="18.7109375" style="359" customWidth="1"/>
    <col min="1570" max="1570" width="3.7109375" style="359" customWidth="1"/>
    <col min="1571" max="1571" width="3.140625" style="359" customWidth="1"/>
    <col min="1572" max="1572" width="18.7109375" style="359" customWidth="1"/>
    <col min="1573" max="1573" width="0.85546875" style="359" customWidth="1"/>
    <col min="1574" max="1574" width="18.7109375" style="359" customWidth="1"/>
    <col min="1575" max="1575" width="2.140625" style="359" customWidth="1"/>
    <col min="1576" max="1576" width="1.42578125" style="359" customWidth="1"/>
    <col min="1577" max="1577" width="5.140625" style="359" customWidth="1"/>
    <col min="1578" max="1578" width="1.7109375" style="359" customWidth="1"/>
    <col min="1579" max="1579" width="3.42578125" style="359" customWidth="1"/>
    <col min="1580" max="1580" width="18.7109375" style="359" customWidth="1"/>
    <col min="1581" max="1581" width="0.85546875" style="359" customWidth="1"/>
    <col min="1582" max="1582" width="18.7109375" style="359" customWidth="1"/>
    <col min="1583" max="1583" width="3.7109375" style="359" customWidth="1"/>
    <col min="1584" max="1584" width="3.140625" style="359" customWidth="1"/>
    <col min="1585" max="1585" width="18.7109375" style="359" customWidth="1"/>
    <col min="1586" max="1586" width="0.85546875" style="359" customWidth="1"/>
    <col min="1587" max="1587" width="18.7109375" style="359" customWidth="1"/>
    <col min="1588" max="1588" width="4.140625" style="359" customWidth="1"/>
    <col min="1589" max="1589" width="3.5703125" style="359" customWidth="1"/>
    <col min="1590" max="1590" width="18.7109375" style="359" customWidth="1"/>
    <col min="1591" max="1591" width="0.85546875" style="359" customWidth="1"/>
    <col min="1592" max="1592" width="18.7109375" style="359" customWidth="1"/>
    <col min="1593" max="1593" width="3.7109375" style="359" customWidth="1"/>
    <col min="1594" max="1594" width="3.140625" style="359" customWidth="1"/>
    <col min="1595" max="1595" width="18.7109375" style="359" customWidth="1"/>
    <col min="1596" max="1596" width="0.85546875" style="359" customWidth="1"/>
    <col min="1597" max="1597" width="18.7109375" style="359" customWidth="1"/>
    <col min="1598" max="1598" width="2.140625" style="359" customWidth="1"/>
    <col min="1599" max="1808" width="11.42578125" style="359"/>
    <col min="1809" max="1809" width="1.42578125" style="359" customWidth="1"/>
    <col min="1810" max="1810" width="5.140625" style="359" customWidth="1"/>
    <col min="1811" max="1811" width="1.7109375" style="359" customWidth="1"/>
    <col min="1812" max="1812" width="3.42578125" style="359" customWidth="1"/>
    <col min="1813" max="1813" width="18.7109375" style="359" customWidth="1"/>
    <col min="1814" max="1814" width="0.85546875" style="359" customWidth="1"/>
    <col min="1815" max="1815" width="18.7109375" style="359" customWidth="1"/>
    <col min="1816" max="1816" width="3.7109375" style="359" customWidth="1"/>
    <col min="1817" max="1817" width="3.140625" style="359" customWidth="1"/>
    <col min="1818" max="1818" width="18.7109375" style="359" customWidth="1"/>
    <col min="1819" max="1819" width="0.85546875" style="359" customWidth="1"/>
    <col min="1820" max="1820" width="18.7109375" style="359" customWidth="1"/>
    <col min="1821" max="1821" width="4.140625" style="359" customWidth="1"/>
    <col min="1822" max="1822" width="3.5703125" style="359" customWidth="1"/>
    <col min="1823" max="1823" width="18.7109375" style="359" customWidth="1"/>
    <col min="1824" max="1824" width="0.85546875" style="359" customWidth="1"/>
    <col min="1825" max="1825" width="18.7109375" style="359" customWidth="1"/>
    <col min="1826" max="1826" width="3.7109375" style="359" customWidth="1"/>
    <col min="1827" max="1827" width="3.140625" style="359" customWidth="1"/>
    <col min="1828" max="1828" width="18.7109375" style="359" customWidth="1"/>
    <col min="1829" max="1829" width="0.85546875" style="359" customWidth="1"/>
    <col min="1830" max="1830" width="18.7109375" style="359" customWidth="1"/>
    <col min="1831" max="1831" width="2.140625" style="359" customWidth="1"/>
    <col min="1832" max="1832" width="1.42578125" style="359" customWidth="1"/>
    <col min="1833" max="1833" width="5.140625" style="359" customWidth="1"/>
    <col min="1834" max="1834" width="1.7109375" style="359" customWidth="1"/>
    <col min="1835" max="1835" width="3.42578125" style="359" customWidth="1"/>
    <col min="1836" max="1836" width="18.7109375" style="359" customWidth="1"/>
    <col min="1837" max="1837" width="0.85546875" style="359" customWidth="1"/>
    <col min="1838" max="1838" width="18.7109375" style="359" customWidth="1"/>
    <col min="1839" max="1839" width="3.7109375" style="359" customWidth="1"/>
    <col min="1840" max="1840" width="3.140625" style="359" customWidth="1"/>
    <col min="1841" max="1841" width="18.7109375" style="359" customWidth="1"/>
    <col min="1842" max="1842" width="0.85546875" style="359" customWidth="1"/>
    <col min="1843" max="1843" width="18.7109375" style="359" customWidth="1"/>
    <col min="1844" max="1844" width="4.140625" style="359" customWidth="1"/>
    <col min="1845" max="1845" width="3.5703125" style="359" customWidth="1"/>
    <col min="1846" max="1846" width="18.7109375" style="359" customWidth="1"/>
    <col min="1847" max="1847" width="0.85546875" style="359" customWidth="1"/>
    <col min="1848" max="1848" width="18.7109375" style="359" customWidth="1"/>
    <col min="1849" max="1849" width="3.7109375" style="359" customWidth="1"/>
    <col min="1850" max="1850" width="3.140625" style="359" customWidth="1"/>
    <col min="1851" max="1851" width="18.7109375" style="359" customWidth="1"/>
    <col min="1852" max="1852" width="0.85546875" style="359" customWidth="1"/>
    <col min="1853" max="1853" width="18.7109375" style="359" customWidth="1"/>
    <col min="1854" max="1854" width="2.140625" style="359" customWidth="1"/>
    <col min="1855" max="2064" width="11.42578125" style="359"/>
    <col min="2065" max="2065" width="1.42578125" style="359" customWidth="1"/>
    <col min="2066" max="2066" width="5.140625" style="359" customWidth="1"/>
    <col min="2067" max="2067" width="1.7109375" style="359" customWidth="1"/>
    <col min="2068" max="2068" width="3.42578125" style="359" customWidth="1"/>
    <col min="2069" max="2069" width="18.7109375" style="359" customWidth="1"/>
    <col min="2070" max="2070" width="0.85546875" style="359" customWidth="1"/>
    <col min="2071" max="2071" width="18.7109375" style="359" customWidth="1"/>
    <col min="2072" max="2072" width="3.7109375" style="359" customWidth="1"/>
    <col min="2073" max="2073" width="3.140625" style="359" customWidth="1"/>
    <col min="2074" max="2074" width="18.7109375" style="359" customWidth="1"/>
    <col min="2075" max="2075" width="0.85546875" style="359" customWidth="1"/>
    <col min="2076" max="2076" width="18.7109375" style="359" customWidth="1"/>
    <col min="2077" max="2077" width="4.140625" style="359" customWidth="1"/>
    <col min="2078" max="2078" width="3.5703125" style="359" customWidth="1"/>
    <col min="2079" max="2079" width="18.7109375" style="359" customWidth="1"/>
    <col min="2080" max="2080" width="0.85546875" style="359" customWidth="1"/>
    <col min="2081" max="2081" width="18.7109375" style="359" customWidth="1"/>
    <col min="2082" max="2082" width="3.7109375" style="359" customWidth="1"/>
    <col min="2083" max="2083" width="3.140625" style="359" customWidth="1"/>
    <col min="2084" max="2084" width="18.7109375" style="359" customWidth="1"/>
    <col min="2085" max="2085" width="0.85546875" style="359" customWidth="1"/>
    <col min="2086" max="2086" width="18.7109375" style="359" customWidth="1"/>
    <col min="2087" max="2087" width="2.140625" style="359" customWidth="1"/>
    <col min="2088" max="2088" width="1.42578125" style="359" customWidth="1"/>
    <col min="2089" max="2089" width="5.140625" style="359" customWidth="1"/>
    <col min="2090" max="2090" width="1.7109375" style="359" customWidth="1"/>
    <col min="2091" max="2091" width="3.42578125" style="359" customWidth="1"/>
    <col min="2092" max="2092" width="18.7109375" style="359" customWidth="1"/>
    <col min="2093" max="2093" width="0.85546875" style="359" customWidth="1"/>
    <col min="2094" max="2094" width="18.7109375" style="359" customWidth="1"/>
    <col min="2095" max="2095" width="3.7109375" style="359" customWidth="1"/>
    <col min="2096" max="2096" width="3.140625" style="359" customWidth="1"/>
    <col min="2097" max="2097" width="18.7109375" style="359" customWidth="1"/>
    <col min="2098" max="2098" width="0.85546875" style="359" customWidth="1"/>
    <col min="2099" max="2099" width="18.7109375" style="359" customWidth="1"/>
    <col min="2100" max="2100" width="4.140625" style="359" customWidth="1"/>
    <col min="2101" max="2101" width="3.5703125" style="359" customWidth="1"/>
    <col min="2102" max="2102" width="18.7109375" style="359" customWidth="1"/>
    <col min="2103" max="2103" width="0.85546875" style="359" customWidth="1"/>
    <col min="2104" max="2104" width="18.7109375" style="359" customWidth="1"/>
    <col min="2105" max="2105" width="3.7109375" style="359" customWidth="1"/>
    <col min="2106" max="2106" width="3.140625" style="359" customWidth="1"/>
    <col min="2107" max="2107" width="18.7109375" style="359" customWidth="1"/>
    <col min="2108" max="2108" width="0.85546875" style="359" customWidth="1"/>
    <col min="2109" max="2109" width="18.7109375" style="359" customWidth="1"/>
    <col min="2110" max="2110" width="2.140625" style="359" customWidth="1"/>
    <col min="2111" max="2320" width="11.42578125" style="359"/>
    <col min="2321" max="2321" width="1.42578125" style="359" customWidth="1"/>
    <col min="2322" max="2322" width="5.140625" style="359" customWidth="1"/>
    <col min="2323" max="2323" width="1.7109375" style="359" customWidth="1"/>
    <col min="2324" max="2324" width="3.42578125" style="359" customWidth="1"/>
    <col min="2325" max="2325" width="18.7109375" style="359" customWidth="1"/>
    <col min="2326" max="2326" width="0.85546875" style="359" customWidth="1"/>
    <col min="2327" max="2327" width="18.7109375" style="359" customWidth="1"/>
    <col min="2328" max="2328" width="3.7109375" style="359" customWidth="1"/>
    <col min="2329" max="2329" width="3.140625" style="359" customWidth="1"/>
    <col min="2330" max="2330" width="18.7109375" style="359" customWidth="1"/>
    <col min="2331" max="2331" width="0.85546875" style="359" customWidth="1"/>
    <col min="2332" max="2332" width="18.7109375" style="359" customWidth="1"/>
    <col min="2333" max="2333" width="4.140625" style="359" customWidth="1"/>
    <col min="2334" max="2334" width="3.5703125" style="359" customWidth="1"/>
    <col min="2335" max="2335" width="18.7109375" style="359" customWidth="1"/>
    <col min="2336" max="2336" width="0.85546875" style="359" customWidth="1"/>
    <col min="2337" max="2337" width="18.7109375" style="359" customWidth="1"/>
    <col min="2338" max="2338" width="3.7109375" style="359" customWidth="1"/>
    <col min="2339" max="2339" width="3.140625" style="359" customWidth="1"/>
    <col min="2340" max="2340" width="18.7109375" style="359" customWidth="1"/>
    <col min="2341" max="2341" width="0.85546875" style="359" customWidth="1"/>
    <col min="2342" max="2342" width="18.7109375" style="359" customWidth="1"/>
    <col min="2343" max="2343" width="2.140625" style="359" customWidth="1"/>
    <col min="2344" max="2344" width="1.42578125" style="359" customWidth="1"/>
    <col min="2345" max="2345" width="5.140625" style="359" customWidth="1"/>
    <col min="2346" max="2346" width="1.7109375" style="359" customWidth="1"/>
    <col min="2347" max="2347" width="3.42578125" style="359" customWidth="1"/>
    <col min="2348" max="2348" width="18.7109375" style="359" customWidth="1"/>
    <col min="2349" max="2349" width="0.85546875" style="359" customWidth="1"/>
    <col min="2350" max="2350" width="18.7109375" style="359" customWidth="1"/>
    <col min="2351" max="2351" width="3.7109375" style="359" customWidth="1"/>
    <col min="2352" max="2352" width="3.140625" style="359" customWidth="1"/>
    <col min="2353" max="2353" width="18.7109375" style="359" customWidth="1"/>
    <col min="2354" max="2354" width="0.85546875" style="359" customWidth="1"/>
    <col min="2355" max="2355" width="18.7109375" style="359" customWidth="1"/>
    <col min="2356" max="2356" width="4.140625" style="359" customWidth="1"/>
    <col min="2357" max="2357" width="3.5703125" style="359" customWidth="1"/>
    <col min="2358" max="2358" width="18.7109375" style="359" customWidth="1"/>
    <col min="2359" max="2359" width="0.85546875" style="359" customWidth="1"/>
    <col min="2360" max="2360" width="18.7109375" style="359" customWidth="1"/>
    <col min="2361" max="2361" width="3.7109375" style="359" customWidth="1"/>
    <col min="2362" max="2362" width="3.140625" style="359" customWidth="1"/>
    <col min="2363" max="2363" width="18.7109375" style="359" customWidth="1"/>
    <col min="2364" max="2364" width="0.85546875" style="359" customWidth="1"/>
    <col min="2365" max="2365" width="18.7109375" style="359" customWidth="1"/>
    <col min="2366" max="2366" width="2.140625" style="359" customWidth="1"/>
    <col min="2367" max="2576" width="11.42578125" style="359"/>
    <col min="2577" max="2577" width="1.42578125" style="359" customWidth="1"/>
    <col min="2578" max="2578" width="5.140625" style="359" customWidth="1"/>
    <col min="2579" max="2579" width="1.7109375" style="359" customWidth="1"/>
    <col min="2580" max="2580" width="3.42578125" style="359" customWidth="1"/>
    <col min="2581" max="2581" width="18.7109375" style="359" customWidth="1"/>
    <col min="2582" max="2582" width="0.85546875" style="359" customWidth="1"/>
    <col min="2583" max="2583" width="18.7109375" style="359" customWidth="1"/>
    <col min="2584" max="2584" width="3.7109375" style="359" customWidth="1"/>
    <col min="2585" max="2585" width="3.140625" style="359" customWidth="1"/>
    <col min="2586" max="2586" width="18.7109375" style="359" customWidth="1"/>
    <col min="2587" max="2587" width="0.85546875" style="359" customWidth="1"/>
    <col min="2588" max="2588" width="18.7109375" style="359" customWidth="1"/>
    <col min="2589" max="2589" width="4.140625" style="359" customWidth="1"/>
    <col min="2590" max="2590" width="3.5703125" style="359" customWidth="1"/>
    <col min="2591" max="2591" width="18.7109375" style="359" customWidth="1"/>
    <col min="2592" max="2592" width="0.85546875" style="359" customWidth="1"/>
    <col min="2593" max="2593" width="18.7109375" style="359" customWidth="1"/>
    <col min="2594" max="2594" width="3.7109375" style="359" customWidth="1"/>
    <col min="2595" max="2595" width="3.140625" style="359" customWidth="1"/>
    <col min="2596" max="2596" width="18.7109375" style="359" customWidth="1"/>
    <col min="2597" max="2597" width="0.85546875" style="359" customWidth="1"/>
    <col min="2598" max="2598" width="18.7109375" style="359" customWidth="1"/>
    <col min="2599" max="2599" width="2.140625" style="359" customWidth="1"/>
    <col min="2600" max="2600" width="1.42578125" style="359" customWidth="1"/>
    <col min="2601" max="2601" width="5.140625" style="359" customWidth="1"/>
    <col min="2602" max="2602" width="1.7109375" style="359" customWidth="1"/>
    <col min="2603" max="2603" width="3.42578125" style="359" customWidth="1"/>
    <col min="2604" max="2604" width="18.7109375" style="359" customWidth="1"/>
    <col min="2605" max="2605" width="0.85546875" style="359" customWidth="1"/>
    <col min="2606" max="2606" width="18.7109375" style="359" customWidth="1"/>
    <col min="2607" max="2607" width="3.7109375" style="359" customWidth="1"/>
    <col min="2608" max="2608" width="3.140625" style="359" customWidth="1"/>
    <col min="2609" max="2609" width="18.7109375" style="359" customWidth="1"/>
    <col min="2610" max="2610" width="0.85546875" style="359" customWidth="1"/>
    <col min="2611" max="2611" width="18.7109375" style="359" customWidth="1"/>
    <col min="2612" max="2612" width="4.140625" style="359" customWidth="1"/>
    <col min="2613" max="2613" width="3.5703125" style="359" customWidth="1"/>
    <col min="2614" max="2614" width="18.7109375" style="359" customWidth="1"/>
    <col min="2615" max="2615" width="0.85546875" style="359" customWidth="1"/>
    <col min="2616" max="2616" width="18.7109375" style="359" customWidth="1"/>
    <col min="2617" max="2617" width="3.7109375" style="359" customWidth="1"/>
    <col min="2618" max="2618" width="3.140625" style="359" customWidth="1"/>
    <col min="2619" max="2619" width="18.7109375" style="359" customWidth="1"/>
    <col min="2620" max="2620" width="0.85546875" style="359" customWidth="1"/>
    <col min="2621" max="2621" width="18.7109375" style="359" customWidth="1"/>
    <col min="2622" max="2622" width="2.140625" style="359" customWidth="1"/>
    <col min="2623" max="2832" width="11.42578125" style="359"/>
    <col min="2833" max="2833" width="1.42578125" style="359" customWidth="1"/>
    <col min="2834" max="2834" width="5.140625" style="359" customWidth="1"/>
    <col min="2835" max="2835" width="1.7109375" style="359" customWidth="1"/>
    <col min="2836" max="2836" width="3.42578125" style="359" customWidth="1"/>
    <col min="2837" max="2837" width="18.7109375" style="359" customWidth="1"/>
    <col min="2838" max="2838" width="0.85546875" style="359" customWidth="1"/>
    <col min="2839" max="2839" width="18.7109375" style="359" customWidth="1"/>
    <col min="2840" max="2840" width="3.7109375" style="359" customWidth="1"/>
    <col min="2841" max="2841" width="3.140625" style="359" customWidth="1"/>
    <col min="2842" max="2842" width="18.7109375" style="359" customWidth="1"/>
    <col min="2843" max="2843" width="0.85546875" style="359" customWidth="1"/>
    <col min="2844" max="2844" width="18.7109375" style="359" customWidth="1"/>
    <col min="2845" max="2845" width="4.140625" style="359" customWidth="1"/>
    <col min="2846" max="2846" width="3.5703125" style="359" customWidth="1"/>
    <col min="2847" max="2847" width="18.7109375" style="359" customWidth="1"/>
    <col min="2848" max="2848" width="0.85546875" style="359" customWidth="1"/>
    <col min="2849" max="2849" width="18.7109375" style="359" customWidth="1"/>
    <col min="2850" max="2850" width="3.7109375" style="359" customWidth="1"/>
    <col min="2851" max="2851" width="3.140625" style="359" customWidth="1"/>
    <col min="2852" max="2852" width="18.7109375" style="359" customWidth="1"/>
    <col min="2853" max="2853" width="0.85546875" style="359" customWidth="1"/>
    <col min="2854" max="2854" width="18.7109375" style="359" customWidth="1"/>
    <col min="2855" max="2855" width="2.140625" style="359" customWidth="1"/>
    <col min="2856" max="2856" width="1.42578125" style="359" customWidth="1"/>
    <col min="2857" max="2857" width="5.140625" style="359" customWidth="1"/>
    <col min="2858" max="2858" width="1.7109375" style="359" customWidth="1"/>
    <col min="2859" max="2859" width="3.42578125" style="359" customWidth="1"/>
    <col min="2860" max="2860" width="18.7109375" style="359" customWidth="1"/>
    <col min="2861" max="2861" width="0.85546875" style="359" customWidth="1"/>
    <col min="2862" max="2862" width="18.7109375" style="359" customWidth="1"/>
    <col min="2863" max="2863" width="3.7109375" style="359" customWidth="1"/>
    <col min="2864" max="2864" width="3.140625" style="359" customWidth="1"/>
    <col min="2865" max="2865" width="18.7109375" style="359" customWidth="1"/>
    <col min="2866" max="2866" width="0.85546875" style="359" customWidth="1"/>
    <col min="2867" max="2867" width="18.7109375" style="359" customWidth="1"/>
    <col min="2868" max="2868" width="4.140625" style="359" customWidth="1"/>
    <col min="2869" max="2869" width="3.5703125" style="359" customWidth="1"/>
    <col min="2870" max="2870" width="18.7109375" style="359" customWidth="1"/>
    <col min="2871" max="2871" width="0.85546875" style="359" customWidth="1"/>
    <col min="2872" max="2872" width="18.7109375" style="359" customWidth="1"/>
    <col min="2873" max="2873" width="3.7109375" style="359" customWidth="1"/>
    <col min="2874" max="2874" width="3.140625" style="359" customWidth="1"/>
    <col min="2875" max="2875" width="18.7109375" style="359" customWidth="1"/>
    <col min="2876" max="2876" width="0.85546875" style="359" customWidth="1"/>
    <col min="2877" max="2877" width="18.7109375" style="359" customWidth="1"/>
    <col min="2878" max="2878" width="2.140625" style="359" customWidth="1"/>
    <col min="2879" max="3088" width="11.42578125" style="359"/>
    <col min="3089" max="3089" width="1.42578125" style="359" customWidth="1"/>
    <col min="3090" max="3090" width="5.140625" style="359" customWidth="1"/>
    <col min="3091" max="3091" width="1.7109375" style="359" customWidth="1"/>
    <col min="3092" max="3092" width="3.42578125" style="359" customWidth="1"/>
    <col min="3093" max="3093" width="18.7109375" style="359" customWidth="1"/>
    <col min="3094" max="3094" width="0.85546875" style="359" customWidth="1"/>
    <col min="3095" max="3095" width="18.7109375" style="359" customWidth="1"/>
    <col min="3096" max="3096" width="3.7109375" style="359" customWidth="1"/>
    <col min="3097" max="3097" width="3.140625" style="359" customWidth="1"/>
    <col min="3098" max="3098" width="18.7109375" style="359" customWidth="1"/>
    <col min="3099" max="3099" width="0.85546875" style="359" customWidth="1"/>
    <col min="3100" max="3100" width="18.7109375" style="359" customWidth="1"/>
    <col min="3101" max="3101" width="4.140625" style="359" customWidth="1"/>
    <col min="3102" max="3102" width="3.5703125" style="359" customWidth="1"/>
    <col min="3103" max="3103" width="18.7109375" style="359" customWidth="1"/>
    <col min="3104" max="3104" width="0.85546875" style="359" customWidth="1"/>
    <col min="3105" max="3105" width="18.7109375" style="359" customWidth="1"/>
    <col min="3106" max="3106" width="3.7109375" style="359" customWidth="1"/>
    <col min="3107" max="3107" width="3.140625" style="359" customWidth="1"/>
    <col min="3108" max="3108" width="18.7109375" style="359" customWidth="1"/>
    <col min="3109" max="3109" width="0.85546875" style="359" customWidth="1"/>
    <col min="3110" max="3110" width="18.7109375" style="359" customWidth="1"/>
    <col min="3111" max="3111" width="2.140625" style="359" customWidth="1"/>
    <col min="3112" max="3112" width="1.42578125" style="359" customWidth="1"/>
    <col min="3113" max="3113" width="5.140625" style="359" customWidth="1"/>
    <col min="3114" max="3114" width="1.7109375" style="359" customWidth="1"/>
    <col min="3115" max="3115" width="3.42578125" style="359" customWidth="1"/>
    <col min="3116" max="3116" width="18.7109375" style="359" customWidth="1"/>
    <col min="3117" max="3117" width="0.85546875" style="359" customWidth="1"/>
    <col min="3118" max="3118" width="18.7109375" style="359" customWidth="1"/>
    <col min="3119" max="3119" width="3.7109375" style="359" customWidth="1"/>
    <col min="3120" max="3120" width="3.140625" style="359" customWidth="1"/>
    <col min="3121" max="3121" width="18.7109375" style="359" customWidth="1"/>
    <col min="3122" max="3122" width="0.85546875" style="359" customWidth="1"/>
    <col min="3123" max="3123" width="18.7109375" style="359" customWidth="1"/>
    <col min="3124" max="3124" width="4.140625" style="359" customWidth="1"/>
    <col min="3125" max="3125" width="3.5703125" style="359" customWidth="1"/>
    <col min="3126" max="3126" width="18.7109375" style="359" customWidth="1"/>
    <col min="3127" max="3127" width="0.85546875" style="359" customWidth="1"/>
    <col min="3128" max="3128" width="18.7109375" style="359" customWidth="1"/>
    <col min="3129" max="3129" width="3.7109375" style="359" customWidth="1"/>
    <col min="3130" max="3130" width="3.140625" style="359" customWidth="1"/>
    <col min="3131" max="3131" width="18.7109375" style="359" customWidth="1"/>
    <col min="3132" max="3132" width="0.85546875" style="359" customWidth="1"/>
    <col min="3133" max="3133" width="18.7109375" style="359" customWidth="1"/>
    <col min="3134" max="3134" width="2.140625" style="359" customWidth="1"/>
    <col min="3135" max="3344" width="11.42578125" style="359"/>
    <col min="3345" max="3345" width="1.42578125" style="359" customWidth="1"/>
    <col min="3346" max="3346" width="5.140625" style="359" customWidth="1"/>
    <col min="3347" max="3347" width="1.7109375" style="359" customWidth="1"/>
    <col min="3348" max="3348" width="3.42578125" style="359" customWidth="1"/>
    <col min="3349" max="3349" width="18.7109375" style="359" customWidth="1"/>
    <col min="3350" max="3350" width="0.85546875" style="359" customWidth="1"/>
    <col min="3351" max="3351" width="18.7109375" style="359" customWidth="1"/>
    <col min="3352" max="3352" width="3.7109375" style="359" customWidth="1"/>
    <col min="3353" max="3353" width="3.140625" style="359" customWidth="1"/>
    <col min="3354" max="3354" width="18.7109375" style="359" customWidth="1"/>
    <col min="3355" max="3355" width="0.85546875" style="359" customWidth="1"/>
    <col min="3356" max="3356" width="18.7109375" style="359" customWidth="1"/>
    <col min="3357" max="3357" width="4.140625" style="359" customWidth="1"/>
    <col min="3358" max="3358" width="3.5703125" style="359" customWidth="1"/>
    <col min="3359" max="3359" width="18.7109375" style="359" customWidth="1"/>
    <col min="3360" max="3360" width="0.85546875" style="359" customWidth="1"/>
    <col min="3361" max="3361" width="18.7109375" style="359" customWidth="1"/>
    <col min="3362" max="3362" width="3.7109375" style="359" customWidth="1"/>
    <col min="3363" max="3363" width="3.140625" style="359" customWidth="1"/>
    <col min="3364" max="3364" width="18.7109375" style="359" customWidth="1"/>
    <col min="3365" max="3365" width="0.85546875" style="359" customWidth="1"/>
    <col min="3366" max="3366" width="18.7109375" style="359" customWidth="1"/>
    <col min="3367" max="3367" width="2.140625" style="359" customWidth="1"/>
    <col min="3368" max="3368" width="1.42578125" style="359" customWidth="1"/>
    <col min="3369" max="3369" width="5.140625" style="359" customWidth="1"/>
    <col min="3370" max="3370" width="1.7109375" style="359" customWidth="1"/>
    <col min="3371" max="3371" width="3.42578125" style="359" customWidth="1"/>
    <col min="3372" max="3372" width="18.7109375" style="359" customWidth="1"/>
    <col min="3373" max="3373" width="0.85546875" style="359" customWidth="1"/>
    <col min="3374" max="3374" width="18.7109375" style="359" customWidth="1"/>
    <col min="3375" max="3375" width="3.7109375" style="359" customWidth="1"/>
    <col min="3376" max="3376" width="3.140625" style="359" customWidth="1"/>
    <col min="3377" max="3377" width="18.7109375" style="359" customWidth="1"/>
    <col min="3378" max="3378" width="0.85546875" style="359" customWidth="1"/>
    <col min="3379" max="3379" width="18.7109375" style="359" customWidth="1"/>
    <col min="3380" max="3380" width="4.140625" style="359" customWidth="1"/>
    <col min="3381" max="3381" width="3.5703125" style="359" customWidth="1"/>
    <col min="3382" max="3382" width="18.7109375" style="359" customWidth="1"/>
    <col min="3383" max="3383" width="0.85546875" style="359" customWidth="1"/>
    <col min="3384" max="3384" width="18.7109375" style="359" customWidth="1"/>
    <col min="3385" max="3385" width="3.7109375" style="359" customWidth="1"/>
    <col min="3386" max="3386" width="3.140625" style="359" customWidth="1"/>
    <col min="3387" max="3387" width="18.7109375" style="359" customWidth="1"/>
    <col min="3388" max="3388" width="0.85546875" style="359" customWidth="1"/>
    <col min="3389" max="3389" width="18.7109375" style="359" customWidth="1"/>
    <col min="3390" max="3390" width="2.140625" style="359" customWidth="1"/>
    <col min="3391" max="3600" width="11.42578125" style="359"/>
    <col min="3601" max="3601" width="1.42578125" style="359" customWidth="1"/>
    <col min="3602" max="3602" width="5.140625" style="359" customWidth="1"/>
    <col min="3603" max="3603" width="1.7109375" style="359" customWidth="1"/>
    <col min="3604" max="3604" width="3.42578125" style="359" customWidth="1"/>
    <col min="3605" max="3605" width="18.7109375" style="359" customWidth="1"/>
    <col min="3606" max="3606" width="0.85546875" style="359" customWidth="1"/>
    <col min="3607" max="3607" width="18.7109375" style="359" customWidth="1"/>
    <col min="3608" max="3608" width="3.7109375" style="359" customWidth="1"/>
    <col min="3609" max="3609" width="3.140625" style="359" customWidth="1"/>
    <col min="3610" max="3610" width="18.7109375" style="359" customWidth="1"/>
    <col min="3611" max="3611" width="0.85546875" style="359" customWidth="1"/>
    <col min="3612" max="3612" width="18.7109375" style="359" customWidth="1"/>
    <col min="3613" max="3613" width="4.140625" style="359" customWidth="1"/>
    <col min="3614" max="3614" width="3.5703125" style="359" customWidth="1"/>
    <col min="3615" max="3615" width="18.7109375" style="359" customWidth="1"/>
    <col min="3616" max="3616" width="0.85546875" style="359" customWidth="1"/>
    <col min="3617" max="3617" width="18.7109375" style="359" customWidth="1"/>
    <col min="3618" max="3618" width="3.7109375" style="359" customWidth="1"/>
    <col min="3619" max="3619" width="3.140625" style="359" customWidth="1"/>
    <col min="3620" max="3620" width="18.7109375" style="359" customWidth="1"/>
    <col min="3621" max="3621" width="0.85546875" style="359" customWidth="1"/>
    <col min="3622" max="3622" width="18.7109375" style="359" customWidth="1"/>
    <col min="3623" max="3623" width="2.140625" style="359" customWidth="1"/>
    <col min="3624" max="3624" width="1.42578125" style="359" customWidth="1"/>
    <col min="3625" max="3625" width="5.140625" style="359" customWidth="1"/>
    <col min="3626" max="3626" width="1.7109375" style="359" customWidth="1"/>
    <col min="3627" max="3627" width="3.42578125" style="359" customWidth="1"/>
    <col min="3628" max="3628" width="18.7109375" style="359" customWidth="1"/>
    <col min="3629" max="3629" width="0.85546875" style="359" customWidth="1"/>
    <col min="3630" max="3630" width="18.7109375" style="359" customWidth="1"/>
    <col min="3631" max="3631" width="3.7109375" style="359" customWidth="1"/>
    <col min="3632" max="3632" width="3.140625" style="359" customWidth="1"/>
    <col min="3633" max="3633" width="18.7109375" style="359" customWidth="1"/>
    <col min="3634" max="3634" width="0.85546875" style="359" customWidth="1"/>
    <col min="3635" max="3635" width="18.7109375" style="359" customWidth="1"/>
    <col min="3636" max="3636" width="4.140625" style="359" customWidth="1"/>
    <col min="3637" max="3637" width="3.5703125" style="359" customWidth="1"/>
    <col min="3638" max="3638" width="18.7109375" style="359" customWidth="1"/>
    <col min="3639" max="3639" width="0.85546875" style="359" customWidth="1"/>
    <col min="3640" max="3640" width="18.7109375" style="359" customWidth="1"/>
    <col min="3641" max="3641" width="3.7109375" style="359" customWidth="1"/>
    <col min="3642" max="3642" width="3.140625" style="359" customWidth="1"/>
    <col min="3643" max="3643" width="18.7109375" style="359" customWidth="1"/>
    <col min="3644" max="3644" width="0.85546875" style="359" customWidth="1"/>
    <col min="3645" max="3645" width="18.7109375" style="359" customWidth="1"/>
    <col min="3646" max="3646" width="2.140625" style="359" customWidth="1"/>
    <col min="3647" max="3856" width="11.42578125" style="359"/>
    <col min="3857" max="3857" width="1.42578125" style="359" customWidth="1"/>
    <col min="3858" max="3858" width="5.140625" style="359" customWidth="1"/>
    <col min="3859" max="3859" width="1.7109375" style="359" customWidth="1"/>
    <col min="3860" max="3860" width="3.42578125" style="359" customWidth="1"/>
    <col min="3861" max="3861" width="18.7109375" style="359" customWidth="1"/>
    <col min="3862" max="3862" width="0.85546875" style="359" customWidth="1"/>
    <col min="3863" max="3863" width="18.7109375" style="359" customWidth="1"/>
    <col min="3864" max="3864" width="3.7109375" style="359" customWidth="1"/>
    <col min="3865" max="3865" width="3.140625" style="359" customWidth="1"/>
    <col min="3866" max="3866" width="18.7109375" style="359" customWidth="1"/>
    <col min="3867" max="3867" width="0.85546875" style="359" customWidth="1"/>
    <col min="3868" max="3868" width="18.7109375" style="359" customWidth="1"/>
    <col min="3869" max="3869" width="4.140625" style="359" customWidth="1"/>
    <col min="3870" max="3870" width="3.5703125" style="359" customWidth="1"/>
    <col min="3871" max="3871" width="18.7109375" style="359" customWidth="1"/>
    <col min="3872" max="3872" width="0.85546875" style="359" customWidth="1"/>
    <col min="3873" max="3873" width="18.7109375" style="359" customWidth="1"/>
    <col min="3874" max="3874" width="3.7109375" style="359" customWidth="1"/>
    <col min="3875" max="3875" width="3.140625" style="359" customWidth="1"/>
    <col min="3876" max="3876" width="18.7109375" style="359" customWidth="1"/>
    <col min="3877" max="3877" width="0.85546875" style="359" customWidth="1"/>
    <col min="3878" max="3878" width="18.7109375" style="359" customWidth="1"/>
    <col min="3879" max="3879" width="2.140625" style="359" customWidth="1"/>
    <col min="3880" max="3880" width="1.42578125" style="359" customWidth="1"/>
    <col min="3881" max="3881" width="5.140625" style="359" customWidth="1"/>
    <col min="3882" max="3882" width="1.7109375" style="359" customWidth="1"/>
    <col min="3883" max="3883" width="3.42578125" style="359" customWidth="1"/>
    <col min="3884" max="3884" width="18.7109375" style="359" customWidth="1"/>
    <col min="3885" max="3885" width="0.85546875" style="359" customWidth="1"/>
    <col min="3886" max="3886" width="18.7109375" style="359" customWidth="1"/>
    <col min="3887" max="3887" width="3.7109375" style="359" customWidth="1"/>
    <col min="3888" max="3888" width="3.140625" style="359" customWidth="1"/>
    <col min="3889" max="3889" width="18.7109375" style="359" customWidth="1"/>
    <col min="3890" max="3890" width="0.85546875" style="359" customWidth="1"/>
    <col min="3891" max="3891" width="18.7109375" style="359" customWidth="1"/>
    <col min="3892" max="3892" width="4.140625" style="359" customWidth="1"/>
    <col min="3893" max="3893" width="3.5703125" style="359" customWidth="1"/>
    <col min="3894" max="3894" width="18.7109375" style="359" customWidth="1"/>
    <col min="3895" max="3895" width="0.85546875" style="359" customWidth="1"/>
    <col min="3896" max="3896" width="18.7109375" style="359" customWidth="1"/>
    <col min="3897" max="3897" width="3.7109375" style="359" customWidth="1"/>
    <col min="3898" max="3898" width="3.140625" style="359" customWidth="1"/>
    <col min="3899" max="3899" width="18.7109375" style="359" customWidth="1"/>
    <col min="3900" max="3900" width="0.85546875" style="359" customWidth="1"/>
    <col min="3901" max="3901" width="18.7109375" style="359" customWidth="1"/>
    <col min="3902" max="3902" width="2.140625" style="359" customWidth="1"/>
    <col min="3903" max="4112" width="11.42578125" style="359"/>
    <col min="4113" max="4113" width="1.42578125" style="359" customWidth="1"/>
    <col min="4114" max="4114" width="5.140625" style="359" customWidth="1"/>
    <col min="4115" max="4115" width="1.7109375" style="359" customWidth="1"/>
    <col min="4116" max="4116" width="3.42578125" style="359" customWidth="1"/>
    <col min="4117" max="4117" width="18.7109375" style="359" customWidth="1"/>
    <col min="4118" max="4118" width="0.85546875" style="359" customWidth="1"/>
    <col min="4119" max="4119" width="18.7109375" style="359" customWidth="1"/>
    <col min="4120" max="4120" width="3.7109375" style="359" customWidth="1"/>
    <col min="4121" max="4121" width="3.140625" style="359" customWidth="1"/>
    <col min="4122" max="4122" width="18.7109375" style="359" customWidth="1"/>
    <col min="4123" max="4123" width="0.85546875" style="359" customWidth="1"/>
    <col min="4124" max="4124" width="18.7109375" style="359" customWidth="1"/>
    <col min="4125" max="4125" width="4.140625" style="359" customWidth="1"/>
    <col min="4126" max="4126" width="3.5703125" style="359" customWidth="1"/>
    <col min="4127" max="4127" width="18.7109375" style="359" customWidth="1"/>
    <col min="4128" max="4128" width="0.85546875" style="359" customWidth="1"/>
    <col min="4129" max="4129" width="18.7109375" style="359" customWidth="1"/>
    <col min="4130" max="4130" width="3.7109375" style="359" customWidth="1"/>
    <col min="4131" max="4131" width="3.140625" style="359" customWidth="1"/>
    <col min="4132" max="4132" width="18.7109375" style="359" customWidth="1"/>
    <col min="4133" max="4133" width="0.85546875" style="359" customWidth="1"/>
    <col min="4134" max="4134" width="18.7109375" style="359" customWidth="1"/>
    <col min="4135" max="4135" width="2.140625" style="359" customWidth="1"/>
    <col min="4136" max="4136" width="1.42578125" style="359" customWidth="1"/>
    <col min="4137" max="4137" width="5.140625" style="359" customWidth="1"/>
    <col min="4138" max="4138" width="1.7109375" style="359" customWidth="1"/>
    <col min="4139" max="4139" width="3.42578125" style="359" customWidth="1"/>
    <col min="4140" max="4140" width="18.7109375" style="359" customWidth="1"/>
    <col min="4141" max="4141" width="0.85546875" style="359" customWidth="1"/>
    <col min="4142" max="4142" width="18.7109375" style="359" customWidth="1"/>
    <col min="4143" max="4143" width="3.7109375" style="359" customWidth="1"/>
    <col min="4144" max="4144" width="3.140625" style="359" customWidth="1"/>
    <col min="4145" max="4145" width="18.7109375" style="359" customWidth="1"/>
    <col min="4146" max="4146" width="0.85546875" style="359" customWidth="1"/>
    <col min="4147" max="4147" width="18.7109375" style="359" customWidth="1"/>
    <col min="4148" max="4148" width="4.140625" style="359" customWidth="1"/>
    <col min="4149" max="4149" width="3.5703125" style="359" customWidth="1"/>
    <col min="4150" max="4150" width="18.7109375" style="359" customWidth="1"/>
    <col min="4151" max="4151" width="0.85546875" style="359" customWidth="1"/>
    <col min="4152" max="4152" width="18.7109375" style="359" customWidth="1"/>
    <col min="4153" max="4153" width="3.7109375" style="359" customWidth="1"/>
    <col min="4154" max="4154" width="3.140625" style="359" customWidth="1"/>
    <col min="4155" max="4155" width="18.7109375" style="359" customWidth="1"/>
    <col min="4156" max="4156" width="0.85546875" style="359" customWidth="1"/>
    <col min="4157" max="4157" width="18.7109375" style="359" customWidth="1"/>
    <col min="4158" max="4158" width="2.140625" style="359" customWidth="1"/>
    <col min="4159" max="4368" width="11.42578125" style="359"/>
    <col min="4369" max="4369" width="1.42578125" style="359" customWidth="1"/>
    <col min="4370" max="4370" width="5.140625" style="359" customWidth="1"/>
    <col min="4371" max="4371" width="1.7109375" style="359" customWidth="1"/>
    <col min="4372" max="4372" width="3.42578125" style="359" customWidth="1"/>
    <col min="4373" max="4373" width="18.7109375" style="359" customWidth="1"/>
    <col min="4374" max="4374" width="0.85546875" style="359" customWidth="1"/>
    <col min="4375" max="4375" width="18.7109375" style="359" customWidth="1"/>
    <col min="4376" max="4376" width="3.7109375" style="359" customWidth="1"/>
    <col min="4377" max="4377" width="3.140625" style="359" customWidth="1"/>
    <col min="4378" max="4378" width="18.7109375" style="359" customWidth="1"/>
    <col min="4379" max="4379" width="0.85546875" style="359" customWidth="1"/>
    <col min="4380" max="4380" width="18.7109375" style="359" customWidth="1"/>
    <col min="4381" max="4381" width="4.140625" style="359" customWidth="1"/>
    <col min="4382" max="4382" width="3.5703125" style="359" customWidth="1"/>
    <col min="4383" max="4383" width="18.7109375" style="359" customWidth="1"/>
    <col min="4384" max="4384" width="0.85546875" style="359" customWidth="1"/>
    <col min="4385" max="4385" width="18.7109375" style="359" customWidth="1"/>
    <col min="4386" max="4386" width="3.7109375" style="359" customWidth="1"/>
    <col min="4387" max="4387" width="3.140625" style="359" customWidth="1"/>
    <col min="4388" max="4388" width="18.7109375" style="359" customWidth="1"/>
    <col min="4389" max="4389" width="0.85546875" style="359" customWidth="1"/>
    <col min="4390" max="4390" width="18.7109375" style="359" customWidth="1"/>
    <col min="4391" max="4391" width="2.140625" style="359" customWidth="1"/>
    <col min="4392" max="4392" width="1.42578125" style="359" customWidth="1"/>
    <col min="4393" max="4393" width="5.140625" style="359" customWidth="1"/>
    <col min="4394" max="4394" width="1.7109375" style="359" customWidth="1"/>
    <col min="4395" max="4395" width="3.42578125" style="359" customWidth="1"/>
    <col min="4396" max="4396" width="18.7109375" style="359" customWidth="1"/>
    <col min="4397" max="4397" width="0.85546875" style="359" customWidth="1"/>
    <col min="4398" max="4398" width="18.7109375" style="359" customWidth="1"/>
    <col min="4399" max="4399" width="3.7109375" style="359" customWidth="1"/>
    <col min="4400" max="4400" width="3.140625" style="359" customWidth="1"/>
    <col min="4401" max="4401" width="18.7109375" style="359" customWidth="1"/>
    <col min="4402" max="4402" width="0.85546875" style="359" customWidth="1"/>
    <col min="4403" max="4403" width="18.7109375" style="359" customWidth="1"/>
    <col min="4404" max="4404" width="4.140625" style="359" customWidth="1"/>
    <col min="4405" max="4405" width="3.5703125" style="359" customWidth="1"/>
    <col min="4406" max="4406" width="18.7109375" style="359" customWidth="1"/>
    <col min="4407" max="4407" width="0.85546875" style="359" customWidth="1"/>
    <col min="4408" max="4408" width="18.7109375" style="359" customWidth="1"/>
    <col min="4409" max="4409" width="3.7109375" style="359" customWidth="1"/>
    <col min="4410" max="4410" width="3.140625" style="359" customWidth="1"/>
    <col min="4411" max="4411" width="18.7109375" style="359" customWidth="1"/>
    <col min="4412" max="4412" width="0.85546875" style="359" customWidth="1"/>
    <col min="4413" max="4413" width="18.7109375" style="359" customWidth="1"/>
    <col min="4414" max="4414" width="2.140625" style="359" customWidth="1"/>
    <col min="4415" max="4624" width="11.42578125" style="359"/>
    <col min="4625" max="4625" width="1.42578125" style="359" customWidth="1"/>
    <col min="4626" max="4626" width="5.140625" style="359" customWidth="1"/>
    <col min="4627" max="4627" width="1.7109375" style="359" customWidth="1"/>
    <col min="4628" max="4628" width="3.42578125" style="359" customWidth="1"/>
    <col min="4629" max="4629" width="18.7109375" style="359" customWidth="1"/>
    <col min="4630" max="4630" width="0.85546875" style="359" customWidth="1"/>
    <col min="4631" max="4631" width="18.7109375" style="359" customWidth="1"/>
    <col min="4632" max="4632" width="3.7109375" style="359" customWidth="1"/>
    <col min="4633" max="4633" width="3.140625" style="359" customWidth="1"/>
    <col min="4634" max="4634" width="18.7109375" style="359" customWidth="1"/>
    <col min="4635" max="4635" width="0.85546875" style="359" customWidth="1"/>
    <col min="4636" max="4636" width="18.7109375" style="359" customWidth="1"/>
    <col min="4637" max="4637" width="4.140625" style="359" customWidth="1"/>
    <col min="4638" max="4638" width="3.5703125" style="359" customWidth="1"/>
    <col min="4639" max="4639" width="18.7109375" style="359" customWidth="1"/>
    <col min="4640" max="4640" width="0.85546875" style="359" customWidth="1"/>
    <col min="4641" max="4641" width="18.7109375" style="359" customWidth="1"/>
    <col min="4642" max="4642" width="3.7109375" style="359" customWidth="1"/>
    <col min="4643" max="4643" width="3.140625" style="359" customWidth="1"/>
    <col min="4644" max="4644" width="18.7109375" style="359" customWidth="1"/>
    <col min="4645" max="4645" width="0.85546875" style="359" customWidth="1"/>
    <col min="4646" max="4646" width="18.7109375" style="359" customWidth="1"/>
    <col min="4647" max="4647" width="2.140625" style="359" customWidth="1"/>
    <col min="4648" max="4648" width="1.42578125" style="359" customWidth="1"/>
    <col min="4649" max="4649" width="5.140625" style="359" customWidth="1"/>
    <col min="4650" max="4650" width="1.7109375" style="359" customWidth="1"/>
    <col min="4651" max="4651" width="3.42578125" style="359" customWidth="1"/>
    <col min="4652" max="4652" width="18.7109375" style="359" customWidth="1"/>
    <col min="4653" max="4653" width="0.85546875" style="359" customWidth="1"/>
    <col min="4654" max="4654" width="18.7109375" style="359" customWidth="1"/>
    <col min="4655" max="4655" width="3.7109375" style="359" customWidth="1"/>
    <col min="4656" max="4656" width="3.140625" style="359" customWidth="1"/>
    <col min="4657" max="4657" width="18.7109375" style="359" customWidth="1"/>
    <col min="4658" max="4658" width="0.85546875" style="359" customWidth="1"/>
    <col min="4659" max="4659" width="18.7109375" style="359" customWidth="1"/>
    <col min="4660" max="4660" width="4.140625" style="359" customWidth="1"/>
    <col min="4661" max="4661" width="3.5703125" style="359" customWidth="1"/>
    <col min="4662" max="4662" width="18.7109375" style="359" customWidth="1"/>
    <col min="4663" max="4663" width="0.85546875" style="359" customWidth="1"/>
    <col min="4664" max="4664" width="18.7109375" style="359" customWidth="1"/>
    <col min="4665" max="4665" width="3.7109375" style="359" customWidth="1"/>
    <col min="4666" max="4666" width="3.140625" style="359" customWidth="1"/>
    <col min="4667" max="4667" width="18.7109375" style="359" customWidth="1"/>
    <col min="4668" max="4668" width="0.85546875" style="359" customWidth="1"/>
    <col min="4669" max="4669" width="18.7109375" style="359" customWidth="1"/>
    <col min="4670" max="4670" width="2.140625" style="359" customWidth="1"/>
    <col min="4671" max="4880" width="11.42578125" style="359"/>
    <col min="4881" max="4881" width="1.42578125" style="359" customWidth="1"/>
    <col min="4882" max="4882" width="5.140625" style="359" customWidth="1"/>
    <col min="4883" max="4883" width="1.7109375" style="359" customWidth="1"/>
    <col min="4884" max="4884" width="3.42578125" style="359" customWidth="1"/>
    <col min="4885" max="4885" width="18.7109375" style="359" customWidth="1"/>
    <col min="4886" max="4886" width="0.85546875" style="359" customWidth="1"/>
    <col min="4887" max="4887" width="18.7109375" style="359" customWidth="1"/>
    <col min="4888" max="4888" width="3.7109375" style="359" customWidth="1"/>
    <col min="4889" max="4889" width="3.140625" style="359" customWidth="1"/>
    <col min="4890" max="4890" width="18.7109375" style="359" customWidth="1"/>
    <col min="4891" max="4891" width="0.85546875" style="359" customWidth="1"/>
    <col min="4892" max="4892" width="18.7109375" style="359" customWidth="1"/>
    <col min="4893" max="4893" width="4.140625" style="359" customWidth="1"/>
    <col min="4894" max="4894" width="3.5703125" style="359" customWidth="1"/>
    <col min="4895" max="4895" width="18.7109375" style="359" customWidth="1"/>
    <col min="4896" max="4896" width="0.85546875" style="359" customWidth="1"/>
    <col min="4897" max="4897" width="18.7109375" style="359" customWidth="1"/>
    <col min="4898" max="4898" width="3.7109375" style="359" customWidth="1"/>
    <col min="4899" max="4899" width="3.140625" style="359" customWidth="1"/>
    <col min="4900" max="4900" width="18.7109375" style="359" customWidth="1"/>
    <col min="4901" max="4901" width="0.85546875" style="359" customWidth="1"/>
    <col min="4902" max="4902" width="18.7109375" style="359" customWidth="1"/>
    <col min="4903" max="4903" width="2.140625" style="359" customWidth="1"/>
    <col min="4904" max="4904" width="1.42578125" style="359" customWidth="1"/>
    <col min="4905" max="4905" width="5.140625" style="359" customWidth="1"/>
    <col min="4906" max="4906" width="1.7109375" style="359" customWidth="1"/>
    <col min="4907" max="4907" width="3.42578125" style="359" customWidth="1"/>
    <col min="4908" max="4908" width="18.7109375" style="359" customWidth="1"/>
    <col min="4909" max="4909" width="0.85546875" style="359" customWidth="1"/>
    <col min="4910" max="4910" width="18.7109375" style="359" customWidth="1"/>
    <col min="4911" max="4911" width="3.7109375" style="359" customWidth="1"/>
    <col min="4912" max="4912" width="3.140625" style="359" customWidth="1"/>
    <col min="4913" max="4913" width="18.7109375" style="359" customWidth="1"/>
    <col min="4914" max="4914" width="0.85546875" style="359" customWidth="1"/>
    <col min="4915" max="4915" width="18.7109375" style="359" customWidth="1"/>
    <col min="4916" max="4916" width="4.140625" style="359" customWidth="1"/>
    <col min="4917" max="4917" width="3.5703125" style="359" customWidth="1"/>
    <col min="4918" max="4918" width="18.7109375" style="359" customWidth="1"/>
    <col min="4919" max="4919" width="0.85546875" style="359" customWidth="1"/>
    <col min="4920" max="4920" width="18.7109375" style="359" customWidth="1"/>
    <col min="4921" max="4921" width="3.7109375" style="359" customWidth="1"/>
    <col min="4922" max="4922" width="3.140625" style="359" customWidth="1"/>
    <col min="4923" max="4923" width="18.7109375" style="359" customWidth="1"/>
    <col min="4924" max="4924" width="0.85546875" style="359" customWidth="1"/>
    <col min="4925" max="4925" width="18.7109375" style="359" customWidth="1"/>
    <col min="4926" max="4926" width="2.140625" style="359" customWidth="1"/>
    <col min="4927" max="5136" width="11.42578125" style="359"/>
    <col min="5137" max="5137" width="1.42578125" style="359" customWidth="1"/>
    <col min="5138" max="5138" width="5.140625" style="359" customWidth="1"/>
    <col min="5139" max="5139" width="1.7109375" style="359" customWidth="1"/>
    <col min="5140" max="5140" width="3.42578125" style="359" customWidth="1"/>
    <col min="5141" max="5141" width="18.7109375" style="359" customWidth="1"/>
    <col min="5142" max="5142" width="0.85546875" style="359" customWidth="1"/>
    <col min="5143" max="5143" width="18.7109375" style="359" customWidth="1"/>
    <col min="5144" max="5144" width="3.7109375" style="359" customWidth="1"/>
    <col min="5145" max="5145" width="3.140625" style="359" customWidth="1"/>
    <col min="5146" max="5146" width="18.7109375" style="359" customWidth="1"/>
    <col min="5147" max="5147" width="0.85546875" style="359" customWidth="1"/>
    <col min="5148" max="5148" width="18.7109375" style="359" customWidth="1"/>
    <col min="5149" max="5149" width="4.140625" style="359" customWidth="1"/>
    <col min="5150" max="5150" width="3.5703125" style="359" customWidth="1"/>
    <col min="5151" max="5151" width="18.7109375" style="359" customWidth="1"/>
    <col min="5152" max="5152" width="0.85546875" style="359" customWidth="1"/>
    <col min="5153" max="5153" width="18.7109375" style="359" customWidth="1"/>
    <col min="5154" max="5154" width="3.7109375" style="359" customWidth="1"/>
    <col min="5155" max="5155" width="3.140625" style="359" customWidth="1"/>
    <col min="5156" max="5156" width="18.7109375" style="359" customWidth="1"/>
    <col min="5157" max="5157" width="0.85546875" style="359" customWidth="1"/>
    <col min="5158" max="5158" width="18.7109375" style="359" customWidth="1"/>
    <col min="5159" max="5159" width="2.140625" style="359" customWidth="1"/>
    <col min="5160" max="5160" width="1.42578125" style="359" customWidth="1"/>
    <col min="5161" max="5161" width="5.140625" style="359" customWidth="1"/>
    <col min="5162" max="5162" width="1.7109375" style="359" customWidth="1"/>
    <col min="5163" max="5163" width="3.42578125" style="359" customWidth="1"/>
    <col min="5164" max="5164" width="18.7109375" style="359" customWidth="1"/>
    <col min="5165" max="5165" width="0.85546875" style="359" customWidth="1"/>
    <col min="5166" max="5166" width="18.7109375" style="359" customWidth="1"/>
    <col min="5167" max="5167" width="3.7109375" style="359" customWidth="1"/>
    <col min="5168" max="5168" width="3.140625" style="359" customWidth="1"/>
    <col min="5169" max="5169" width="18.7109375" style="359" customWidth="1"/>
    <col min="5170" max="5170" width="0.85546875" style="359" customWidth="1"/>
    <col min="5171" max="5171" width="18.7109375" style="359" customWidth="1"/>
    <col min="5172" max="5172" width="4.140625" style="359" customWidth="1"/>
    <col min="5173" max="5173" width="3.5703125" style="359" customWidth="1"/>
    <col min="5174" max="5174" width="18.7109375" style="359" customWidth="1"/>
    <col min="5175" max="5175" width="0.85546875" style="359" customWidth="1"/>
    <col min="5176" max="5176" width="18.7109375" style="359" customWidth="1"/>
    <col min="5177" max="5177" width="3.7109375" style="359" customWidth="1"/>
    <col min="5178" max="5178" width="3.140625" style="359" customWidth="1"/>
    <col min="5179" max="5179" width="18.7109375" style="359" customWidth="1"/>
    <col min="5180" max="5180" width="0.85546875" style="359" customWidth="1"/>
    <col min="5181" max="5181" width="18.7109375" style="359" customWidth="1"/>
    <col min="5182" max="5182" width="2.140625" style="359" customWidth="1"/>
    <col min="5183" max="5392" width="11.42578125" style="359"/>
    <col min="5393" max="5393" width="1.42578125" style="359" customWidth="1"/>
    <col min="5394" max="5394" width="5.140625" style="359" customWidth="1"/>
    <col min="5395" max="5395" width="1.7109375" style="359" customWidth="1"/>
    <col min="5396" max="5396" width="3.42578125" style="359" customWidth="1"/>
    <col min="5397" max="5397" width="18.7109375" style="359" customWidth="1"/>
    <col min="5398" max="5398" width="0.85546875" style="359" customWidth="1"/>
    <col min="5399" max="5399" width="18.7109375" style="359" customWidth="1"/>
    <col min="5400" max="5400" width="3.7109375" style="359" customWidth="1"/>
    <col min="5401" max="5401" width="3.140625" style="359" customWidth="1"/>
    <col min="5402" max="5402" width="18.7109375" style="359" customWidth="1"/>
    <col min="5403" max="5403" width="0.85546875" style="359" customWidth="1"/>
    <col min="5404" max="5404" width="18.7109375" style="359" customWidth="1"/>
    <col min="5405" max="5405" width="4.140625" style="359" customWidth="1"/>
    <col min="5406" max="5406" width="3.5703125" style="359" customWidth="1"/>
    <col min="5407" max="5407" width="18.7109375" style="359" customWidth="1"/>
    <col min="5408" max="5408" width="0.85546875" style="359" customWidth="1"/>
    <col min="5409" max="5409" width="18.7109375" style="359" customWidth="1"/>
    <col min="5410" max="5410" width="3.7109375" style="359" customWidth="1"/>
    <col min="5411" max="5411" width="3.140625" style="359" customWidth="1"/>
    <col min="5412" max="5412" width="18.7109375" style="359" customWidth="1"/>
    <col min="5413" max="5413" width="0.85546875" style="359" customWidth="1"/>
    <col min="5414" max="5414" width="18.7109375" style="359" customWidth="1"/>
    <col min="5415" max="5415" width="2.140625" style="359" customWidth="1"/>
    <col min="5416" max="5416" width="1.42578125" style="359" customWidth="1"/>
    <col min="5417" max="5417" width="5.140625" style="359" customWidth="1"/>
    <col min="5418" max="5418" width="1.7109375" style="359" customWidth="1"/>
    <col min="5419" max="5419" width="3.42578125" style="359" customWidth="1"/>
    <col min="5420" max="5420" width="18.7109375" style="359" customWidth="1"/>
    <col min="5421" max="5421" width="0.85546875" style="359" customWidth="1"/>
    <col min="5422" max="5422" width="18.7109375" style="359" customWidth="1"/>
    <col min="5423" max="5423" width="3.7109375" style="359" customWidth="1"/>
    <col min="5424" max="5424" width="3.140625" style="359" customWidth="1"/>
    <col min="5425" max="5425" width="18.7109375" style="359" customWidth="1"/>
    <col min="5426" max="5426" width="0.85546875" style="359" customWidth="1"/>
    <col min="5427" max="5427" width="18.7109375" style="359" customWidth="1"/>
    <col min="5428" max="5428" width="4.140625" style="359" customWidth="1"/>
    <col min="5429" max="5429" width="3.5703125" style="359" customWidth="1"/>
    <col min="5430" max="5430" width="18.7109375" style="359" customWidth="1"/>
    <col min="5431" max="5431" width="0.85546875" style="359" customWidth="1"/>
    <col min="5432" max="5432" width="18.7109375" style="359" customWidth="1"/>
    <col min="5433" max="5433" width="3.7109375" style="359" customWidth="1"/>
    <col min="5434" max="5434" width="3.140625" style="359" customWidth="1"/>
    <col min="5435" max="5435" width="18.7109375" style="359" customWidth="1"/>
    <col min="5436" max="5436" width="0.85546875" style="359" customWidth="1"/>
    <col min="5437" max="5437" width="18.7109375" style="359" customWidth="1"/>
    <col min="5438" max="5438" width="2.140625" style="359" customWidth="1"/>
    <col min="5439" max="5648" width="11.42578125" style="359"/>
    <col min="5649" max="5649" width="1.42578125" style="359" customWidth="1"/>
    <col min="5650" max="5650" width="5.140625" style="359" customWidth="1"/>
    <col min="5651" max="5651" width="1.7109375" style="359" customWidth="1"/>
    <col min="5652" max="5652" width="3.42578125" style="359" customWidth="1"/>
    <col min="5653" max="5653" width="18.7109375" style="359" customWidth="1"/>
    <col min="5654" max="5654" width="0.85546875" style="359" customWidth="1"/>
    <col min="5655" max="5655" width="18.7109375" style="359" customWidth="1"/>
    <col min="5656" max="5656" width="3.7109375" style="359" customWidth="1"/>
    <col min="5657" max="5657" width="3.140625" style="359" customWidth="1"/>
    <col min="5658" max="5658" width="18.7109375" style="359" customWidth="1"/>
    <col min="5659" max="5659" width="0.85546875" style="359" customWidth="1"/>
    <col min="5660" max="5660" width="18.7109375" style="359" customWidth="1"/>
    <col min="5661" max="5661" width="4.140625" style="359" customWidth="1"/>
    <col min="5662" max="5662" width="3.5703125" style="359" customWidth="1"/>
    <col min="5663" max="5663" width="18.7109375" style="359" customWidth="1"/>
    <col min="5664" max="5664" width="0.85546875" style="359" customWidth="1"/>
    <col min="5665" max="5665" width="18.7109375" style="359" customWidth="1"/>
    <col min="5666" max="5666" width="3.7109375" style="359" customWidth="1"/>
    <col min="5667" max="5667" width="3.140625" style="359" customWidth="1"/>
    <col min="5668" max="5668" width="18.7109375" style="359" customWidth="1"/>
    <col min="5669" max="5669" width="0.85546875" style="359" customWidth="1"/>
    <col min="5670" max="5670" width="18.7109375" style="359" customWidth="1"/>
    <col min="5671" max="5671" width="2.140625" style="359" customWidth="1"/>
    <col min="5672" max="5672" width="1.42578125" style="359" customWidth="1"/>
    <col min="5673" max="5673" width="5.140625" style="359" customWidth="1"/>
    <col min="5674" max="5674" width="1.7109375" style="359" customWidth="1"/>
    <col min="5675" max="5675" width="3.42578125" style="359" customWidth="1"/>
    <col min="5676" max="5676" width="18.7109375" style="359" customWidth="1"/>
    <col min="5677" max="5677" width="0.85546875" style="359" customWidth="1"/>
    <col min="5678" max="5678" width="18.7109375" style="359" customWidth="1"/>
    <col min="5679" max="5679" width="3.7109375" style="359" customWidth="1"/>
    <col min="5680" max="5680" width="3.140625" style="359" customWidth="1"/>
    <col min="5681" max="5681" width="18.7109375" style="359" customWidth="1"/>
    <col min="5682" max="5682" width="0.85546875" style="359" customWidth="1"/>
    <col min="5683" max="5683" width="18.7109375" style="359" customWidth="1"/>
    <col min="5684" max="5684" width="4.140625" style="359" customWidth="1"/>
    <col min="5685" max="5685" width="3.5703125" style="359" customWidth="1"/>
    <col min="5686" max="5686" width="18.7109375" style="359" customWidth="1"/>
    <col min="5687" max="5687" width="0.85546875" style="359" customWidth="1"/>
    <col min="5688" max="5688" width="18.7109375" style="359" customWidth="1"/>
    <col min="5689" max="5689" width="3.7109375" style="359" customWidth="1"/>
    <col min="5690" max="5690" width="3.140625" style="359" customWidth="1"/>
    <col min="5691" max="5691" width="18.7109375" style="359" customWidth="1"/>
    <col min="5692" max="5692" width="0.85546875" style="359" customWidth="1"/>
    <col min="5693" max="5693" width="18.7109375" style="359" customWidth="1"/>
    <col min="5694" max="5694" width="2.140625" style="359" customWidth="1"/>
    <col min="5695" max="5904" width="11.42578125" style="359"/>
    <col min="5905" max="5905" width="1.42578125" style="359" customWidth="1"/>
    <col min="5906" max="5906" width="5.140625" style="359" customWidth="1"/>
    <col min="5907" max="5907" width="1.7109375" style="359" customWidth="1"/>
    <col min="5908" max="5908" width="3.42578125" style="359" customWidth="1"/>
    <col min="5909" max="5909" width="18.7109375" style="359" customWidth="1"/>
    <col min="5910" max="5910" width="0.85546875" style="359" customWidth="1"/>
    <col min="5911" max="5911" width="18.7109375" style="359" customWidth="1"/>
    <col min="5912" max="5912" width="3.7109375" style="359" customWidth="1"/>
    <col min="5913" max="5913" width="3.140625" style="359" customWidth="1"/>
    <col min="5914" max="5914" width="18.7109375" style="359" customWidth="1"/>
    <col min="5915" max="5915" width="0.85546875" style="359" customWidth="1"/>
    <col min="5916" max="5916" width="18.7109375" style="359" customWidth="1"/>
    <col min="5917" max="5917" width="4.140625" style="359" customWidth="1"/>
    <col min="5918" max="5918" width="3.5703125" style="359" customWidth="1"/>
    <col min="5919" max="5919" width="18.7109375" style="359" customWidth="1"/>
    <col min="5920" max="5920" width="0.85546875" style="359" customWidth="1"/>
    <col min="5921" max="5921" width="18.7109375" style="359" customWidth="1"/>
    <col min="5922" max="5922" width="3.7109375" style="359" customWidth="1"/>
    <col min="5923" max="5923" width="3.140625" style="359" customWidth="1"/>
    <col min="5924" max="5924" width="18.7109375" style="359" customWidth="1"/>
    <col min="5925" max="5925" width="0.85546875" style="359" customWidth="1"/>
    <col min="5926" max="5926" width="18.7109375" style="359" customWidth="1"/>
    <col min="5927" max="5927" width="2.140625" style="359" customWidth="1"/>
    <col min="5928" max="5928" width="1.42578125" style="359" customWidth="1"/>
    <col min="5929" max="5929" width="5.140625" style="359" customWidth="1"/>
    <col min="5930" max="5930" width="1.7109375" style="359" customWidth="1"/>
    <col min="5931" max="5931" width="3.42578125" style="359" customWidth="1"/>
    <col min="5932" max="5932" width="18.7109375" style="359" customWidth="1"/>
    <col min="5933" max="5933" width="0.85546875" style="359" customWidth="1"/>
    <col min="5934" max="5934" width="18.7109375" style="359" customWidth="1"/>
    <col min="5935" max="5935" width="3.7109375" style="359" customWidth="1"/>
    <col min="5936" max="5936" width="3.140625" style="359" customWidth="1"/>
    <col min="5937" max="5937" width="18.7109375" style="359" customWidth="1"/>
    <col min="5938" max="5938" width="0.85546875" style="359" customWidth="1"/>
    <col min="5939" max="5939" width="18.7109375" style="359" customWidth="1"/>
    <col min="5940" max="5940" width="4.140625" style="359" customWidth="1"/>
    <col min="5941" max="5941" width="3.5703125" style="359" customWidth="1"/>
    <col min="5942" max="5942" width="18.7109375" style="359" customWidth="1"/>
    <col min="5943" max="5943" width="0.85546875" style="359" customWidth="1"/>
    <col min="5944" max="5944" width="18.7109375" style="359" customWidth="1"/>
    <col min="5945" max="5945" width="3.7109375" style="359" customWidth="1"/>
    <col min="5946" max="5946" width="3.140625" style="359" customWidth="1"/>
    <col min="5947" max="5947" width="18.7109375" style="359" customWidth="1"/>
    <col min="5948" max="5948" width="0.85546875" style="359" customWidth="1"/>
    <col min="5949" max="5949" width="18.7109375" style="359" customWidth="1"/>
    <col min="5950" max="5950" width="2.140625" style="359" customWidth="1"/>
    <col min="5951" max="6160" width="11.42578125" style="359"/>
    <col min="6161" max="6161" width="1.42578125" style="359" customWidth="1"/>
    <col min="6162" max="6162" width="5.140625" style="359" customWidth="1"/>
    <col min="6163" max="6163" width="1.7109375" style="359" customWidth="1"/>
    <col min="6164" max="6164" width="3.42578125" style="359" customWidth="1"/>
    <col min="6165" max="6165" width="18.7109375" style="359" customWidth="1"/>
    <col min="6166" max="6166" width="0.85546875" style="359" customWidth="1"/>
    <col min="6167" max="6167" width="18.7109375" style="359" customWidth="1"/>
    <col min="6168" max="6168" width="3.7109375" style="359" customWidth="1"/>
    <col min="6169" max="6169" width="3.140625" style="359" customWidth="1"/>
    <col min="6170" max="6170" width="18.7109375" style="359" customWidth="1"/>
    <col min="6171" max="6171" width="0.85546875" style="359" customWidth="1"/>
    <col min="6172" max="6172" width="18.7109375" style="359" customWidth="1"/>
    <col min="6173" max="6173" width="4.140625" style="359" customWidth="1"/>
    <col min="6174" max="6174" width="3.5703125" style="359" customWidth="1"/>
    <col min="6175" max="6175" width="18.7109375" style="359" customWidth="1"/>
    <col min="6176" max="6176" width="0.85546875" style="359" customWidth="1"/>
    <col min="6177" max="6177" width="18.7109375" style="359" customWidth="1"/>
    <col min="6178" max="6178" width="3.7109375" style="359" customWidth="1"/>
    <col min="6179" max="6179" width="3.140625" style="359" customWidth="1"/>
    <col min="6180" max="6180" width="18.7109375" style="359" customWidth="1"/>
    <col min="6181" max="6181" width="0.85546875" style="359" customWidth="1"/>
    <col min="6182" max="6182" width="18.7109375" style="359" customWidth="1"/>
    <col min="6183" max="6183" width="2.140625" style="359" customWidth="1"/>
    <col min="6184" max="6184" width="1.42578125" style="359" customWidth="1"/>
    <col min="6185" max="6185" width="5.140625" style="359" customWidth="1"/>
    <col min="6186" max="6186" width="1.7109375" style="359" customWidth="1"/>
    <col min="6187" max="6187" width="3.42578125" style="359" customWidth="1"/>
    <col min="6188" max="6188" width="18.7109375" style="359" customWidth="1"/>
    <col min="6189" max="6189" width="0.85546875" style="359" customWidth="1"/>
    <col min="6190" max="6190" width="18.7109375" style="359" customWidth="1"/>
    <col min="6191" max="6191" width="3.7109375" style="359" customWidth="1"/>
    <col min="6192" max="6192" width="3.140625" style="359" customWidth="1"/>
    <col min="6193" max="6193" width="18.7109375" style="359" customWidth="1"/>
    <col min="6194" max="6194" width="0.85546875" style="359" customWidth="1"/>
    <col min="6195" max="6195" width="18.7109375" style="359" customWidth="1"/>
    <col min="6196" max="6196" width="4.140625" style="359" customWidth="1"/>
    <col min="6197" max="6197" width="3.5703125" style="359" customWidth="1"/>
    <col min="6198" max="6198" width="18.7109375" style="359" customWidth="1"/>
    <col min="6199" max="6199" width="0.85546875" style="359" customWidth="1"/>
    <col min="6200" max="6200" width="18.7109375" style="359" customWidth="1"/>
    <col min="6201" max="6201" width="3.7109375" style="359" customWidth="1"/>
    <col min="6202" max="6202" width="3.140625" style="359" customWidth="1"/>
    <col min="6203" max="6203" width="18.7109375" style="359" customWidth="1"/>
    <col min="6204" max="6204" width="0.85546875" style="359" customWidth="1"/>
    <col min="6205" max="6205" width="18.7109375" style="359" customWidth="1"/>
    <col min="6206" max="6206" width="2.140625" style="359" customWidth="1"/>
    <col min="6207" max="6416" width="11.42578125" style="359"/>
    <col min="6417" max="6417" width="1.42578125" style="359" customWidth="1"/>
    <col min="6418" max="6418" width="5.140625" style="359" customWidth="1"/>
    <col min="6419" max="6419" width="1.7109375" style="359" customWidth="1"/>
    <col min="6420" max="6420" width="3.42578125" style="359" customWidth="1"/>
    <col min="6421" max="6421" width="18.7109375" style="359" customWidth="1"/>
    <col min="6422" max="6422" width="0.85546875" style="359" customWidth="1"/>
    <col min="6423" max="6423" width="18.7109375" style="359" customWidth="1"/>
    <col min="6424" max="6424" width="3.7109375" style="359" customWidth="1"/>
    <col min="6425" max="6425" width="3.140625" style="359" customWidth="1"/>
    <col min="6426" max="6426" width="18.7109375" style="359" customWidth="1"/>
    <col min="6427" max="6427" width="0.85546875" style="359" customWidth="1"/>
    <col min="6428" max="6428" width="18.7109375" style="359" customWidth="1"/>
    <col min="6429" max="6429" width="4.140625" style="359" customWidth="1"/>
    <col min="6430" max="6430" width="3.5703125" style="359" customWidth="1"/>
    <col min="6431" max="6431" width="18.7109375" style="359" customWidth="1"/>
    <col min="6432" max="6432" width="0.85546875" style="359" customWidth="1"/>
    <col min="6433" max="6433" width="18.7109375" style="359" customWidth="1"/>
    <col min="6434" max="6434" width="3.7109375" style="359" customWidth="1"/>
    <col min="6435" max="6435" width="3.140625" style="359" customWidth="1"/>
    <col min="6436" max="6436" width="18.7109375" style="359" customWidth="1"/>
    <col min="6437" max="6437" width="0.85546875" style="359" customWidth="1"/>
    <col min="6438" max="6438" width="18.7109375" style="359" customWidth="1"/>
    <col min="6439" max="6439" width="2.140625" style="359" customWidth="1"/>
    <col min="6440" max="6440" width="1.42578125" style="359" customWidth="1"/>
    <col min="6441" max="6441" width="5.140625" style="359" customWidth="1"/>
    <col min="6442" max="6442" width="1.7109375" style="359" customWidth="1"/>
    <col min="6443" max="6443" width="3.42578125" style="359" customWidth="1"/>
    <col min="6444" max="6444" width="18.7109375" style="359" customWidth="1"/>
    <col min="6445" max="6445" width="0.85546875" style="359" customWidth="1"/>
    <col min="6446" max="6446" width="18.7109375" style="359" customWidth="1"/>
    <col min="6447" max="6447" width="3.7109375" style="359" customWidth="1"/>
    <col min="6448" max="6448" width="3.140625" style="359" customWidth="1"/>
    <col min="6449" max="6449" width="18.7109375" style="359" customWidth="1"/>
    <col min="6450" max="6450" width="0.85546875" style="359" customWidth="1"/>
    <col min="6451" max="6451" width="18.7109375" style="359" customWidth="1"/>
    <col min="6452" max="6452" width="4.140625" style="359" customWidth="1"/>
    <col min="6453" max="6453" width="3.5703125" style="359" customWidth="1"/>
    <col min="6454" max="6454" width="18.7109375" style="359" customWidth="1"/>
    <col min="6455" max="6455" width="0.85546875" style="359" customWidth="1"/>
    <col min="6456" max="6456" width="18.7109375" style="359" customWidth="1"/>
    <col min="6457" max="6457" width="3.7109375" style="359" customWidth="1"/>
    <col min="6458" max="6458" width="3.140625" style="359" customWidth="1"/>
    <col min="6459" max="6459" width="18.7109375" style="359" customWidth="1"/>
    <col min="6460" max="6460" width="0.85546875" style="359" customWidth="1"/>
    <col min="6461" max="6461" width="18.7109375" style="359" customWidth="1"/>
    <col min="6462" max="6462" width="2.140625" style="359" customWidth="1"/>
    <col min="6463" max="6672" width="11.42578125" style="359"/>
    <col min="6673" max="6673" width="1.42578125" style="359" customWidth="1"/>
    <col min="6674" max="6674" width="5.140625" style="359" customWidth="1"/>
    <col min="6675" max="6675" width="1.7109375" style="359" customWidth="1"/>
    <col min="6676" max="6676" width="3.42578125" style="359" customWidth="1"/>
    <col min="6677" max="6677" width="18.7109375" style="359" customWidth="1"/>
    <col min="6678" max="6678" width="0.85546875" style="359" customWidth="1"/>
    <col min="6679" max="6679" width="18.7109375" style="359" customWidth="1"/>
    <col min="6680" max="6680" width="3.7109375" style="359" customWidth="1"/>
    <col min="6681" max="6681" width="3.140625" style="359" customWidth="1"/>
    <col min="6682" max="6682" width="18.7109375" style="359" customWidth="1"/>
    <col min="6683" max="6683" width="0.85546875" style="359" customWidth="1"/>
    <col min="6684" max="6684" width="18.7109375" style="359" customWidth="1"/>
    <col min="6685" max="6685" width="4.140625" style="359" customWidth="1"/>
    <col min="6686" max="6686" width="3.5703125" style="359" customWidth="1"/>
    <col min="6687" max="6687" width="18.7109375" style="359" customWidth="1"/>
    <col min="6688" max="6688" width="0.85546875" style="359" customWidth="1"/>
    <col min="6689" max="6689" width="18.7109375" style="359" customWidth="1"/>
    <col min="6690" max="6690" width="3.7109375" style="359" customWidth="1"/>
    <col min="6691" max="6691" width="3.140625" style="359" customWidth="1"/>
    <col min="6692" max="6692" width="18.7109375" style="359" customWidth="1"/>
    <col min="6693" max="6693" width="0.85546875" style="359" customWidth="1"/>
    <col min="6694" max="6694" width="18.7109375" style="359" customWidth="1"/>
    <col min="6695" max="6695" width="2.140625" style="359" customWidth="1"/>
    <col min="6696" max="6696" width="1.42578125" style="359" customWidth="1"/>
    <col min="6697" max="6697" width="5.140625" style="359" customWidth="1"/>
    <col min="6698" max="6698" width="1.7109375" style="359" customWidth="1"/>
    <col min="6699" max="6699" width="3.42578125" style="359" customWidth="1"/>
    <col min="6700" max="6700" width="18.7109375" style="359" customWidth="1"/>
    <col min="6701" max="6701" width="0.85546875" style="359" customWidth="1"/>
    <col min="6702" max="6702" width="18.7109375" style="359" customWidth="1"/>
    <col min="6703" max="6703" width="3.7109375" style="359" customWidth="1"/>
    <col min="6704" max="6704" width="3.140625" style="359" customWidth="1"/>
    <col min="6705" max="6705" width="18.7109375" style="359" customWidth="1"/>
    <col min="6706" max="6706" width="0.85546875" style="359" customWidth="1"/>
    <col min="6707" max="6707" width="18.7109375" style="359" customWidth="1"/>
    <col min="6708" max="6708" width="4.140625" style="359" customWidth="1"/>
    <col min="6709" max="6709" width="3.5703125" style="359" customWidth="1"/>
    <col min="6710" max="6710" width="18.7109375" style="359" customWidth="1"/>
    <col min="6711" max="6711" width="0.85546875" style="359" customWidth="1"/>
    <col min="6712" max="6712" width="18.7109375" style="359" customWidth="1"/>
    <col min="6713" max="6713" width="3.7109375" style="359" customWidth="1"/>
    <col min="6714" max="6714" width="3.140625" style="359" customWidth="1"/>
    <col min="6715" max="6715" width="18.7109375" style="359" customWidth="1"/>
    <col min="6716" max="6716" width="0.85546875" style="359" customWidth="1"/>
    <col min="6717" max="6717" width="18.7109375" style="359" customWidth="1"/>
    <col min="6718" max="6718" width="2.140625" style="359" customWidth="1"/>
    <col min="6719" max="6928" width="11.42578125" style="359"/>
    <col min="6929" max="6929" width="1.42578125" style="359" customWidth="1"/>
    <col min="6930" max="6930" width="5.140625" style="359" customWidth="1"/>
    <col min="6931" max="6931" width="1.7109375" style="359" customWidth="1"/>
    <col min="6932" max="6932" width="3.42578125" style="359" customWidth="1"/>
    <col min="6933" max="6933" width="18.7109375" style="359" customWidth="1"/>
    <col min="6934" max="6934" width="0.85546875" style="359" customWidth="1"/>
    <col min="6935" max="6935" width="18.7109375" style="359" customWidth="1"/>
    <col min="6936" max="6936" width="3.7109375" style="359" customWidth="1"/>
    <col min="6937" max="6937" width="3.140625" style="359" customWidth="1"/>
    <col min="6938" max="6938" width="18.7109375" style="359" customWidth="1"/>
    <col min="6939" max="6939" width="0.85546875" style="359" customWidth="1"/>
    <col min="6940" max="6940" width="18.7109375" style="359" customWidth="1"/>
    <col min="6941" max="6941" width="4.140625" style="359" customWidth="1"/>
    <col min="6942" max="6942" width="3.5703125" style="359" customWidth="1"/>
    <col min="6943" max="6943" width="18.7109375" style="359" customWidth="1"/>
    <col min="6944" max="6944" width="0.85546875" style="359" customWidth="1"/>
    <col min="6945" max="6945" width="18.7109375" style="359" customWidth="1"/>
    <col min="6946" max="6946" width="3.7109375" style="359" customWidth="1"/>
    <col min="6947" max="6947" width="3.140625" style="359" customWidth="1"/>
    <col min="6948" max="6948" width="18.7109375" style="359" customWidth="1"/>
    <col min="6949" max="6949" width="0.85546875" style="359" customWidth="1"/>
    <col min="6950" max="6950" width="18.7109375" style="359" customWidth="1"/>
    <col min="6951" max="6951" width="2.140625" style="359" customWidth="1"/>
    <col min="6952" max="6952" width="1.42578125" style="359" customWidth="1"/>
    <col min="6953" max="6953" width="5.140625" style="359" customWidth="1"/>
    <col min="6954" max="6954" width="1.7109375" style="359" customWidth="1"/>
    <col min="6955" max="6955" width="3.42578125" style="359" customWidth="1"/>
    <col min="6956" max="6956" width="18.7109375" style="359" customWidth="1"/>
    <col min="6957" max="6957" width="0.85546875" style="359" customWidth="1"/>
    <col min="6958" max="6958" width="18.7109375" style="359" customWidth="1"/>
    <col min="6959" max="6959" width="3.7109375" style="359" customWidth="1"/>
    <col min="6960" max="6960" width="3.140625" style="359" customWidth="1"/>
    <col min="6961" max="6961" width="18.7109375" style="359" customWidth="1"/>
    <col min="6962" max="6962" width="0.85546875" style="359" customWidth="1"/>
    <col min="6963" max="6963" width="18.7109375" style="359" customWidth="1"/>
    <col min="6964" max="6964" width="4.140625" style="359" customWidth="1"/>
    <col min="6965" max="6965" width="3.5703125" style="359" customWidth="1"/>
    <col min="6966" max="6966" width="18.7109375" style="359" customWidth="1"/>
    <col min="6967" max="6967" width="0.85546875" style="359" customWidth="1"/>
    <col min="6968" max="6968" width="18.7109375" style="359" customWidth="1"/>
    <col min="6969" max="6969" width="3.7109375" style="359" customWidth="1"/>
    <col min="6970" max="6970" width="3.140625" style="359" customWidth="1"/>
    <col min="6971" max="6971" width="18.7109375" style="359" customWidth="1"/>
    <col min="6972" max="6972" width="0.85546875" style="359" customWidth="1"/>
    <col min="6973" max="6973" width="18.7109375" style="359" customWidth="1"/>
    <col min="6974" max="6974" width="2.140625" style="359" customWidth="1"/>
    <col min="6975" max="7184" width="11.42578125" style="359"/>
    <col min="7185" max="7185" width="1.42578125" style="359" customWidth="1"/>
    <col min="7186" max="7186" width="5.140625" style="359" customWidth="1"/>
    <col min="7187" max="7187" width="1.7109375" style="359" customWidth="1"/>
    <col min="7188" max="7188" width="3.42578125" style="359" customWidth="1"/>
    <col min="7189" max="7189" width="18.7109375" style="359" customWidth="1"/>
    <col min="7190" max="7190" width="0.85546875" style="359" customWidth="1"/>
    <col min="7191" max="7191" width="18.7109375" style="359" customWidth="1"/>
    <col min="7192" max="7192" width="3.7109375" style="359" customWidth="1"/>
    <col min="7193" max="7193" width="3.140625" style="359" customWidth="1"/>
    <col min="7194" max="7194" width="18.7109375" style="359" customWidth="1"/>
    <col min="7195" max="7195" width="0.85546875" style="359" customWidth="1"/>
    <col min="7196" max="7196" width="18.7109375" style="359" customWidth="1"/>
    <col min="7197" max="7197" width="4.140625" style="359" customWidth="1"/>
    <col min="7198" max="7198" width="3.5703125" style="359" customWidth="1"/>
    <col min="7199" max="7199" width="18.7109375" style="359" customWidth="1"/>
    <col min="7200" max="7200" width="0.85546875" style="359" customWidth="1"/>
    <col min="7201" max="7201" width="18.7109375" style="359" customWidth="1"/>
    <col min="7202" max="7202" width="3.7109375" style="359" customWidth="1"/>
    <col min="7203" max="7203" width="3.140625" style="359" customWidth="1"/>
    <col min="7204" max="7204" width="18.7109375" style="359" customWidth="1"/>
    <col min="7205" max="7205" width="0.85546875" style="359" customWidth="1"/>
    <col min="7206" max="7206" width="18.7109375" style="359" customWidth="1"/>
    <col min="7207" max="7207" width="2.140625" style="359" customWidth="1"/>
    <col min="7208" max="7208" width="1.42578125" style="359" customWidth="1"/>
    <col min="7209" max="7209" width="5.140625" style="359" customWidth="1"/>
    <col min="7210" max="7210" width="1.7109375" style="359" customWidth="1"/>
    <col min="7211" max="7211" width="3.42578125" style="359" customWidth="1"/>
    <col min="7212" max="7212" width="18.7109375" style="359" customWidth="1"/>
    <col min="7213" max="7213" width="0.85546875" style="359" customWidth="1"/>
    <col min="7214" max="7214" width="18.7109375" style="359" customWidth="1"/>
    <col min="7215" max="7215" width="3.7109375" style="359" customWidth="1"/>
    <col min="7216" max="7216" width="3.140625" style="359" customWidth="1"/>
    <col min="7217" max="7217" width="18.7109375" style="359" customWidth="1"/>
    <col min="7218" max="7218" width="0.85546875" style="359" customWidth="1"/>
    <col min="7219" max="7219" width="18.7109375" style="359" customWidth="1"/>
    <col min="7220" max="7220" width="4.140625" style="359" customWidth="1"/>
    <col min="7221" max="7221" width="3.5703125" style="359" customWidth="1"/>
    <col min="7222" max="7222" width="18.7109375" style="359" customWidth="1"/>
    <col min="7223" max="7223" width="0.85546875" style="359" customWidth="1"/>
    <col min="7224" max="7224" width="18.7109375" style="359" customWidth="1"/>
    <col min="7225" max="7225" width="3.7109375" style="359" customWidth="1"/>
    <col min="7226" max="7226" width="3.140625" style="359" customWidth="1"/>
    <col min="7227" max="7227" width="18.7109375" style="359" customWidth="1"/>
    <col min="7228" max="7228" width="0.85546875" style="359" customWidth="1"/>
    <col min="7229" max="7229" width="18.7109375" style="359" customWidth="1"/>
    <col min="7230" max="7230" width="2.140625" style="359" customWidth="1"/>
    <col min="7231" max="7440" width="11.42578125" style="359"/>
    <col min="7441" max="7441" width="1.42578125" style="359" customWidth="1"/>
    <col min="7442" max="7442" width="5.140625" style="359" customWidth="1"/>
    <col min="7443" max="7443" width="1.7109375" style="359" customWidth="1"/>
    <col min="7444" max="7444" width="3.42578125" style="359" customWidth="1"/>
    <col min="7445" max="7445" width="18.7109375" style="359" customWidth="1"/>
    <col min="7446" max="7446" width="0.85546875" style="359" customWidth="1"/>
    <col min="7447" max="7447" width="18.7109375" style="359" customWidth="1"/>
    <col min="7448" max="7448" width="3.7109375" style="359" customWidth="1"/>
    <col min="7449" max="7449" width="3.140625" style="359" customWidth="1"/>
    <col min="7450" max="7450" width="18.7109375" style="359" customWidth="1"/>
    <col min="7451" max="7451" width="0.85546875" style="359" customWidth="1"/>
    <col min="7452" max="7452" width="18.7109375" style="359" customWidth="1"/>
    <col min="7453" max="7453" width="4.140625" style="359" customWidth="1"/>
    <col min="7454" max="7454" width="3.5703125" style="359" customWidth="1"/>
    <col min="7455" max="7455" width="18.7109375" style="359" customWidth="1"/>
    <col min="7456" max="7456" width="0.85546875" style="359" customWidth="1"/>
    <col min="7457" max="7457" width="18.7109375" style="359" customWidth="1"/>
    <col min="7458" max="7458" width="3.7109375" style="359" customWidth="1"/>
    <col min="7459" max="7459" width="3.140625" style="359" customWidth="1"/>
    <col min="7460" max="7460" width="18.7109375" style="359" customWidth="1"/>
    <col min="7461" max="7461" width="0.85546875" style="359" customWidth="1"/>
    <col min="7462" max="7462" width="18.7109375" style="359" customWidth="1"/>
    <col min="7463" max="7463" width="2.140625" style="359" customWidth="1"/>
    <col min="7464" max="7464" width="1.42578125" style="359" customWidth="1"/>
    <col min="7465" max="7465" width="5.140625" style="359" customWidth="1"/>
    <col min="7466" max="7466" width="1.7109375" style="359" customWidth="1"/>
    <col min="7467" max="7467" width="3.42578125" style="359" customWidth="1"/>
    <col min="7468" max="7468" width="18.7109375" style="359" customWidth="1"/>
    <col min="7469" max="7469" width="0.85546875" style="359" customWidth="1"/>
    <col min="7470" max="7470" width="18.7109375" style="359" customWidth="1"/>
    <col min="7471" max="7471" width="3.7109375" style="359" customWidth="1"/>
    <col min="7472" max="7472" width="3.140625" style="359" customWidth="1"/>
    <col min="7473" max="7473" width="18.7109375" style="359" customWidth="1"/>
    <col min="7474" max="7474" width="0.85546875" style="359" customWidth="1"/>
    <col min="7475" max="7475" width="18.7109375" style="359" customWidth="1"/>
    <col min="7476" max="7476" width="4.140625" style="359" customWidth="1"/>
    <col min="7477" max="7477" width="3.5703125" style="359" customWidth="1"/>
    <col min="7478" max="7478" width="18.7109375" style="359" customWidth="1"/>
    <col min="7479" max="7479" width="0.85546875" style="359" customWidth="1"/>
    <col min="7480" max="7480" width="18.7109375" style="359" customWidth="1"/>
    <col min="7481" max="7481" width="3.7109375" style="359" customWidth="1"/>
    <col min="7482" max="7482" width="3.140625" style="359" customWidth="1"/>
    <col min="7483" max="7483" width="18.7109375" style="359" customWidth="1"/>
    <col min="7484" max="7484" width="0.85546875" style="359" customWidth="1"/>
    <col min="7485" max="7485" width="18.7109375" style="359" customWidth="1"/>
    <col min="7486" max="7486" width="2.140625" style="359" customWidth="1"/>
    <col min="7487" max="7696" width="11.42578125" style="359"/>
    <col min="7697" max="7697" width="1.42578125" style="359" customWidth="1"/>
    <col min="7698" max="7698" width="5.140625" style="359" customWidth="1"/>
    <col min="7699" max="7699" width="1.7109375" style="359" customWidth="1"/>
    <col min="7700" max="7700" width="3.42578125" style="359" customWidth="1"/>
    <col min="7701" max="7701" width="18.7109375" style="359" customWidth="1"/>
    <col min="7702" max="7702" width="0.85546875" style="359" customWidth="1"/>
    <col min="7703" max="7703" width="18.7109375" style="359" customWidth="1"/>
    <col min="7704" max="7704" width="3.7109375" style="359" customWidth="1"/>
    <col min="7705" max="7705" width="3.140625" style="359" customWidth="1"/>
    <col min="7706" max="7706" width="18.7109375" style="359" customWidth="1"/>
    <col min="7707" max="7707" width="0.85546875" style="359" customWidth="1"/>
    <col min="7708" max="7708" width="18.7109375" style="359" customWidth="1"/>
    <col min="7709" max="7709" width="4.140625" style="359" customWidth="1"/>
    <col min="7710" max="7710" width="3.5703125" style="359" customWidth="1"/>
    <col min="7711" max="7711" width="18.7109375" style="359" customWidth="1"/>
    <col min="7712" max="7712" width="0.85546875" style="359" customWidth="1"/>
    <col min="7713" max="7713" width="18.7109375" style="359" customWidth="1"/>
    <col min="7714" max="7714" width="3.7109375" style="359" customWidth="1"/>
    <col min="7715" max="7715" width="3.140625" style="359" customWidth="1"/>
    <col min="7716" max="7716" width="18.7109375" style="359" customWidth="1"/>
    <col min="7717" max="7717" width="0.85546875" style="359" customWidth="1"/>
    <col min="7718" max="7718" width="18.7109375" style="359" customWidth="1"/>
    <col min="7719" max="7719" width="2.140625" style="359" customWidth="1"/>
    <col min="7720" max="7720" width="1.42578125" style="359" customWidth="1"/>
    <col min="7721" max="7721" width="5.140625" style="359" customWidth="1"/>
    <col min="7722" max="7722" width="1.7109375" style="359" customWidth="1"/>
    <col min="7723" max="7723" width="3.42578125" style="359" customWidth="1"/>
    <col min="7724" max="7724" width="18.7109375" style="359" customWidth="1"/>
    <col min="7725" max="7725" width="0.85546875" style="359" customWidth="1"/>
    <col min="7726" max="7726" width="18.7109375" style="359" customWidth="1"/>
    <col min="7727" max="7727" width="3.7109375" style="359" customWidth="1"/>
    <col min="7728" max="7728" width="3.140625" style="359" customWidth="1"/>
    <col min="7729" max="7729" width="18.7109375" style="359" customWidth="1"/>
    <col min="7730" max="7730" width="0.85546875" style="359" customWidth="1"/>
    <col min="7731" max="7731" width="18.7109375" style="359" customWidth="1"/>
    <col min="7732" max="7732" width="4.140625" style="359" customWidth="1"/>
    <col min="7733" max="7733" width="3.5703125" style="359" customWidth="1"/>
    <col min="7734" max="7734" width="18.7109375" style="359" customWidth="1"/>
    <col min="7735" max="7735" width="0.85546875" style="359" customWidth="1"/>
    <col min="7736" max="7736" width="18.7109375" style="359" customWidth="1"/>
    <col min="7737" max="7737" width="3.7109375" style="359" customWidth="1"/>
    <col min="7738" max="7738" width="3.140625" style="359" customWidth="1"/>
    <col min="7739" max="7739" width="18.7109375" style="359" customWidth="1"/>
    <col min="7740" max="7740" width="0.85546875" style="359" customWidth="1"/>
    <col min="7741" max="7741" width="18.7109375" style="359" customWidth="1"/>
    <col min="7742" max="7742" width="2.140625" style="359" customWidth="1"/>
    <col min="7743" max="7952" width="11.42578125" style="359"/>
    <col min="7953" max="7953" width="1.42578125" style="359" customWidth="1"/>
    <col min="7954" max="7954" width="5.140625" style="359" customWidth="1"/>
    <col min="7955" max="7955" width="1.7109375" style="359" customWidth="1"/>
    <col min="7956" max="7956" width="3.42578125" style="359" customWidth="1"/>
    <col min="7957" max="7957" width="18.7109375" style="359" customWidth="1"/>
    <col min="7958" max="7958" width="0.85546875" style="359" customWidth="1"/>
    <col min="7959" max="7959" width="18.7109375" style="359" customWidth="1"/>
    <col min="7960" max="7960" width="3.7109375" style="359" customWidth="1"/>
    <col min="7961" max="7961" width="3.140625" style="359" customWidth="1"/>
    <col min="7962" max="7962" width="18.7109375" style="359" customWidth="1"/>
    <col min="7963" max="7963" width="0.85546875" style="359" customWidth="1"/>
    <col min="7964" max="7964" width="18.7109375" style="359" customWidth="1"/>
    <col min="7965" max="7965" width="4.140625" style="359" customWidth="1"/>
    <col min="7966" max="7966" width="3.5703125" style="359" customWidth="1"/>
    <col min="7967" max="7967" width="18.7109375" style="359" customWidth="1"/>
    <col min="7968" max="7968" width="0.85546875" style="359" customWidth="1"/>
    <col min="7969" max="7969" width="18.7109375" style="359" customWidth="1"/>
    <col min="7970" max="7970" width="3.7109375" style="359" customWidth="1"/>
    <col min="7971" max="7971" width="3.140625" style="359" customWidth="1"/>
    <col min="7972" max="7972" width="18.7109375" style="359" customWidth="1"/>
    <col min="7973" max="7973" width="0.85546875" style="359" customWidth="1"/>
    <col min="7974" max="7974" width="18.7109375" style="359" customWidth="1"/>
    <col min="7975" max="7975" width="2.140625" style="359" customWidth="1"/>
    <col min="7976" max="7976" width="1.42578125" style="359" customWidth="1"/>
    <col min="7977" max="7977" width="5.140625" style="359" customWidth="1"/>
    <col min="7978" max="7978" width="1.7109375" style="359" customWidth="1"/>
    <col min="7979" max="7979" width="3.42578125" style="359" customWidth="1"/>
    <col min="7980" max="7980" width="18.7109375" style="359" customWidth="1"/>
    <col min="7981" max="7981" width="0.85546875" style="359" customWidth="1"/>
    <col min="7982" max="7982" width="18.7109375" style="359" customWidth="1"/>
    <col min="7983" max="7983" width="3.7109375" style="359" customWidth="1"/>
    <col min="7984" max="7984" width="3.140625" style="359" customWidth="1"/>
    <col min="7985" max="7985" width="18.7109375" style="359" customWidth="1"/>
    <col min="7986" max="7986" width="0.85546875" style="359" customWidth="1"/>
    <col min="7987" max="7987" width="18.7109375" style="359" customWidth="1"/>
    <col min="7988" max="7988" width="4.140625" style="359" customWidth="1"/>
    <col min="7989" max="7989" width="3.5703125" style="359" customWidth="1"/>
    <col min="7990" max="7990" width="18.7109375" style="359" customWidth="1"/>
    <col min="7991" max="7991" width="0.85546875" style="359" customWidth="1"/>
    <col min="7992" max="7992" width="18.7109375" style="359" customWidth="1"/>
    <col min="7993" max="7993" width="3.7109375" style="359" customWidth="1"/>
    <col min="7994" max="7994" width="3.140625" style="359" customWidth="1"/>
    <col min="7995" max="7995" width="18.7109375" style="359" customWidth="1"/>
    <col min="7996" max="7996" width="0.85546875" style="359" customWidth="1"/>
    <col min="7997" max="7997" width="18.7109375" style="359" customWidth="1"/>
    <col min="7998" max="7998" width="2.140625" style="359" customWidth="1"/>
    <col min="7999" max="8208" width="11.42578125" style="359"/>
    <col min="8209" max="8209" width="1.42578125" style="359" customWidth="1"/>
    <col min="8210" max="8210" width="5.140625" style="359" customWidth="1"/>
    <col min="8211" max="8211" width="1.7109375" style="359" customWidth="1"/>
    <col min="8212" max="8212" width="3.42578125" style="359" customWidth="1"/>
    <col min="8213" max="8213" width="18.7109375" style="359" customWidth="1"/>
    <col min="8214" max="8214" width="0.85546875" style="359" customWidth="1"/>
    <col min="8215" max="8215" width="18.7109375" style="359" customWidth="1"/>
    <col min="8216" max="8216" width="3.7109375" style="359" customWidth="1"/>
    <col min="8217" max="8217" width="3.140625" style="359" customWidth="1"/>
    <col min="8218" max="8218" width="18.7109375" style="359" customWidth="1"/>
    <col min="8219" max="8219" width="0.85546875" style="359" customWidth="1"/>
    <col min="8220" max="8220" width="18.7109375" style="359" customWidth="1"/>
    <col min="8221" max="8221" width="4.140625" style="359" customWidth="1"/>
    <col min="8222" max="8222" width="3.5703125" style="359" customWidth="1"/>
    <col min="8223" max="8223" width="18.7109375" style="359" customWidth="1"/>
    <col min="8224" max="8224" width="0.85546875" style="359" customWidth="1"/>
    <col min="8225" max="8225" width="18.7109375" style="359" customWidth="1"/>
    <col min="8226" max="8226" width="3.7109375" style="359" customWidth="1"/>
    <col min="8227" max="8227" width="3.140625" style="359" customWidth="1"/>
    <col min="8228" max="8228" width="18.7109375" style="359" customWidth="1"/>
    <col min="8229" max="8229" width="0.85546875" style="359" customWidth="1"/>
    <col min="8230" max="8230" width="18.7109375" style="359" customWidth="1"/>
    <col min="8231" max="8231" width="2.140625" style="359" customWidth="1"/>
    <col min="8232" max="8232" width="1.42578125" style="359" customWidth="1"/>
    <col min="8233" max="8233" width="5.140625" style="359" customWidth="1"/>
    <col min="8234" max="8234" width="1.7109375" style="359" customWidth="1"/>
    <col min="8235" max="8235" width="3.42578125" style="359" customWidth="1"/>
    <col min="8236" max="8236" width="18.7109375" style="359" customWidth="1"/>
    <col min="8237" max="8237" width="0.85546875" style="359" customWidth="1"/>
    <col min="8238" max="8238" width="18.7109375" style="359" customWidth="1"/>
    <col min="8239" max="8239" width="3.7109375" style="359" customWidth="1"/>
    <col min="8240" max="8240" width="3.140625" style="359" customWidth="1"/>
    <col min="8241" max="8241" width="18.7109375" style="359" customWidth="1"/>
    <col min="8242" max="8242" width="0.85546875" style="359" customWidth="1"/>
    <col min="8243" max="8243" width="18.7109375" style="359" customWidth="1"/>
    <col min="8244" max="8244" width="4.140625" style="359" customWidth="1"/>
    <col min="8245" max="8245" width="3.5703125" style="359" customWidth="1"/>
    <col min="8246" max="8246" width="18.7109375" style="359" customWidth="1"/>
    <col min="8247" max="8247" width="0.85546875" style="359" customWidth="1"/>
    <col min="8248" max="8248" width="18.7109375" style="359" customWidth="1"/>
    <col min="8249" max="8249" width="3.7109375" style="359" customWidth="1"/>
    <col min="8250" max="8250" width="3.140625" style="359" customWidth="1"/>
    <col min="8251" max="8251" width="18.7109375" style="359" customWidth="1"/>
    <col min="8252" max="8252" width="0.85546875" style="359" customWidth="1"/>
    <col min="8253" max="8253" width="18.7109375" style="359" customWidth="1"/>
    <col min="8254" max="8254" width="2.140625" style="359" customWidth="1"/>
    <col min="8255" max="8464" width="11.42578125" style="359"/>
    <col min="8465" max="8465" width="1.42578125" style="359" customWidth="1"/>
    <col min="8466" max="8466" width="5.140625" style="359" customWidth="1"/>
    <col min="8467" max="8467" width="1.7109375" style="359" customWidth="1"/>
    <col min="8468" max="8468" width="3.42578125" style="359" customWidth="1"/>
    <col min="8469" max="8469" width="18.7109375" style="359" customWidth="1"/>
    <col min="8470" max="8470" width="0.85546875" style="359" customWidth="1"/>
    <col min="8471" max="8471" width="18.7109375" style="359" customWidth="1"/>
    <col min="8472" max="8472" width="3.7109375" style="359" customWidth="1"/>
    <col min="8473" max="8473" width="3.140625" style="359" customWidth="1"/>
    <col min="8474" max="8474" width="18.7109375" style="359" customWidth="1"/>
    <col min="8475" max="8475" width="0.85546875" style="359" customWidth="1"/>
    <col min="8476" max="8476" width="18.7109375" style="359" customWidth="1"/>
    <col min="8477" max="8477" width="4.140625" style="359" customWidth="1"/>
    <col min="8478" max="8478" width="3.5703125" style="359" customWidth="1"/>
    <col min="8479" max="8479" width="18.7109375" style="359" customWidth="1"/>
    <col min="8480" max="8480" width="0.85546875" style="359" customWidth="1"/>
    <col min="8481" max="8481" width="18.7109375" style="359" customWidth="1"/>
    <col min="8482" max="8482" width="3.7109375" style="359" customWidth="1"/>
    <col min="8483" max="8483" width="3.140625" style="359" customWidth="1"/>
    <col min="8484" max="8484" width="18.7109375" style="359" customWidth="1"/>
    <col min="8485" max="8485" width="0.85546875" style="359" customWidth="1"/>
    <col min="8486" max="8486" width="18.7109375" style="359" customWidth="1"/>
    <col min="8487" max="8487" width="2.140625" style="359" customWidth="1"/>
    <col min="8488" max="8488" width="1.42578125" style="359" customWidth="1"/>
    <col min="8489" max="8489" width="5.140625" style="359" customWidth="1"/>
    <col min="8490" max="8490" width="1.7109375" style="359" customWidth="1"/>
    <col min="8491" max="8491" width="3.42578125" style="359" customWidth="1"/>
    <col min="8492" max="8492" width="18.7109375" style="359" customWidth="1"/>
    <col min="8493" max="8493" width="0.85546875" style="359" customWidth="1"/>
    <col min="8494" max="8494" width="18.7109375" style="359" customWidth="1"/>
    <col min="8495" max="8495" width="3.7109375" style="359" customWidth="1"/>
    <col min="8496" max="8496" width="3.140625" style="359" customWidth="1"/>
    <col min="8497" max="8497" width="18.7109375" style="359" customWidth="1"/>
    <col min="8498" max="8498" width="0.85546875" style="359" customWidth="1"/>
    <col min="8499" max="8499" width="18.7109375" style="359" customWidth="1"/>
    <col min="8500" max="8500" width="4.140625" style="359" customWidth="1"/>
    <col min="8501" max="8501" width="3.5703125" style="359" customWidth="1"/>
    <col min="8502" max="8502" width="18.7109375" style="359" customWidth="1"/>
    <col min="8503" max="8503" width="0.85546875" style="359" customWidth="1"/>
    <col min="8504" max="8504" width="18.7109375" style="359" customWidth="1"/>
    <col min="8505" max="8505" width="3.7109375" style="359" customWidth="1"/>
    <col min="8506" max="8506" width="3.140625" style="359" customWidth="1"/>
    <col min="8507" max="8507" width="18.7109375" style="359" customWidth="1"/>
    <col min="8508" max="8508" width="0.85546875" style="359" customWidth="1"/>
    <col min="8509" max="8509" width="18.7109375" style="359" customWidth="1"/>
    <col min="8510" max="8510" width="2.140625" style="359" customWidth="1"/>
    <col min="8511" max="8720" width="11.42578125" style="359"/>
    <col min="8721" max="8721" width="1.42578125" style="359" customWidth="1"/>
    <col min="8722" max="8722" width="5.140625" style="359" customWidth="1"/>
    <col min="8723" max="8723" width="1.7109375" style="359" customWidth="1"/>
    <col min="8724" max="8724" width="3.42578125" style="359" customWidth="1"/>
    <col min="8725" max="8725" width="18.7109375" style="359" customWidth="1"/>
    <col min="8726" max="8726" width="0.85546875" style="359" customWidth="1"/>
    <col min="8727" max="8727" width="18.7109375" style="359" customWidth="1"/>
    <col min="8728" max="8728" width="3.7109375" style="359" customWidth="1"/>
    <col min="8729" max="8729" width="3.140625" style="359" customWidth="1"/>
    <col min="8730" max="8730" width="18.7109375" style="359" customWidth="1"/>
    <col min="8731" max="8731" width="0.85546875" style="359" customWidth="1"/>
    <col min="8732" max="8732" width="18.7109375" style="359" customWidth="1"/>
    <col min="8733" max="8733" width="4.140625" style="359" customWidth="1"/>
    <col min="8734" max="8734" width="3.5703125" style="359" customWidth="1"/>
    <col min="8735" max="8735" width="18.7109375" style="359" customWidth="1"/>
    <col min="8736" max="8736" width="0.85546875" style="359" customWidth="1"/>
    <col min="8737" max="8737" width="18.7109375" style="359" customWidth="1"/>
    <col min="8738" max="8738" width="3.7109375" style="359" customWidth="1"/>
    <col min="8739" max="8739" width="3.140625" style="359" customWidth="1"/>
    <col min="8740" max="8740" width="18.7109375" style="359" customWidth="1"/>
    <col min="8741" max="8741" width="0.85546875" style="359" customWidth="1"/>
    <col min="8742" max="8742" width="18.7109375" style="359" customWidth="1"/>
    <col min="8743" max="8743" width="2.140625" style="359" customWidth="1"/>
    <col min="8744" max="8744" width="1.42578125" style="359" customWidth="1"/>
    <col min="8745" max="8745" width="5.140625" style="359" customWidth="1"/>
    <col min="8746" max="8746" width="1.7109375" style="359" customWidth="1"/>
    <col min="8747" max="8747" width="3.42578125" style="359" customWidth="1"/>
    <col min="8748" max="8748" width="18.7109375" style="359" customWidth="1"/>
    <col min="8749" max="8749" width="0.85546875" style="359" customWidth="1"/>
    <col min="8750" max="8750" width="18.7109375" style="359" customWidth="1"/>
    <col min="8751" max="8751" width="3.7109375" style="359" customWidth="1"/>
    <col min="8752" max="8752" width="3.140625" style="359" customWidth="1"/>
    <col min="8753" max="8753" width="18.7109375" style="359" customWidth="1"/>
    <col min="8754" max="8754" width="0.85546875" style="359" customWidth="1"/>
    <col min="8755" max="8755" width="18.7109375" style="359" customWidth="1"/>
    <col min="8756" max="8756" width="4.140625" style="359" customWidth="1"/>
    <col min="8757" max="8757" width="3.5703125" style="359" customWidth="1"/>
    <col min="8758" max="8758" width="18.7109375" style="359" customWidth="1"/>
    <col min="8759" max="8759" width="0.85546875" style="359" customWidth="1"/>
    <col min="8760" max="8760" width="18.7109375" style="359" customWidth="1"/>
    <col min="8761" max="8761" width="3.7109375" style="359" customWidth="1"/>
    <col min="8762" max="8762" width="3.140625" style="359" customWidth="1"/>
    <col min="8763" max="8763" width="18.7109375" style="359" customWidth="1"/>
    <col min="8764" max="8764" width="0.85546875" style="359" customWidth="1"/>
    <col min="8765" max="8765" width="18.7109375" style="359" customWidth="1"/>
    <col min="8766" max="8766" width="2.140625" style="359" customWidth="1"/>
    <col min="8767" max="8976" width="11.42578125" style="359"/>
    <col min="8977" max="8977" width="1.42578125" style="359" customWidth="1"/>
    <col min="8978" max="8978" width="5.140625" style="359" customWidth="1"/>
    <col min="8979" max="8979" width="1.7109375" style="359" customWidth="1"/>
    <col min="8980" max="8980" width="3.42578125" style="359" customWidth="1"/>
    <col min="8981" max="8981" width="18.7109375" style="359" customWidth="1"/>
    <col min="8982" max="8982" width="0.85546875" style="359" customWidth="1"/>
    <col min="8983" max="8983" width="18.7109375" style="359" customWidth="1"/>
    <col min="8984" max="8984" width="3.7109375" style="359" customWidth="1"/>
    <col min="8985" max="8985" width="3.140625" style="359" customWidth="1"/>
    <col min="8986" max="8986" width="18.7109375" style="359" customWidth="1"/>
    <col min="8987" max="8987" width="0.85546875" style="359" customWidth="1"/>
    <col min="8988" max="8988" width="18.7109375" style="359" customWidth="1"/>
    <col min="8989" max="8989" width="4.140625" style="359" customWidth="1"/>
    <col min="8990" max="8990" width="3.5703125" style="359" customWidth="1"/>
    <col min="8991" max="8991" width="18.7109375" style="359" customWidth="1"/>
    <col min="8992" max="8992" width="0.85546875" style="359" customWidth="1"/>
    <col min="8993" max="8993" width="18.7109375" style="359" customWidth="1"/>
    <col min="8994" max="8994" width="3.7109375" style="359" customWidth="1"/>
    <col min="8995" max="8995" width="3.140625" style="359" customWidth="1"/>
    <col min="8996" max="8996" width="18.7109375" style="359" customWidth="1"/>
    <col min="8997" max="8997" width="0.85546875" style="359" customWidth="1"/>
    <col min="8998" max="8998" width="18.7109375" style="359" customWidth="1"/>
    <col min="8999" max="8999" width="2.140625" style="359" customWidth="1"/>
    <col min="9000" max="9000" width="1.42578125" style="359" customWidth="1"/>
    <col min="9001" max="9001" width="5.140625" style="359" customWidth="1"/>
    <col min="9002" max="9002" width="1.7109375" style="359" customWidth="1"/>
    <col min="9003" max="9003" width="3.42578125" style="359" customWidth="1"/>
    <col min="9004" max="9004" width="18.7109375" style="359" customWidth="1"/>
    <col min="9005" max="9005" width="0.85546875" style="359" customWidth="1"/>
    <col min="9006" max="9006" width="18.7109375" style="359" customWidth="1"/>
    <col min="9007" max="9007" width="3.7109375" style="359" customWidth="1"/>
    <col min="9008" max="9008" width="3.140625" style="359" customWidth="1"/>
    <col min="9009" max="9009" width="18.7109375" style="359" customWidth="1"/>
    <col min="9010" max="9010" width="0.85546875" style="359" customWidth="1"/>
    <col min="9011" max="9011" width="18.7109375" style="359" customWidth="1"/>
    <col min="9012" max="9012" width="4.140625" style="359" customWidth="1"/>
    <col min="9013" max="9013" width="3.5703125" style="359" customWidth="1"/>
    <col min="9014" max="9014" width="18.7109375" style="359" customWidth="1"/>
    <col min="9015" max="9015" width="0.85546875" style="359" customWidth="1"/>
    <col min="9016" max="9016" width="18.7109375" style="359" customWidth="1"/>
    <col min="9017" max="9017" width="3.7109375" style="359" customWidth="1"/>
    <col min="9018" max="9018" width="3.140625" style="359" customWidth="1"/>
    <col min="9019" max="9019" width="18.7109375" style="359" customWidth="1"/>
    <col min="9020" max="9020" width="0.85546875" style="359" customWidth="1"/>
    <col min="9021" max="9021" width="18.7109375" style="359" customWidth="1"/>
    <col min="9022" max="9022" width="2.140625" style="359" customWidth="1"/>
    <col min="9023" max="9232" width="11.42578125" style="359"/>
    <col min="9233" max="9233" width="1.42578125" style="359" customWidth="1"/>
    <col min="9234" max="9234" width="5.140625" style="359" customWidth="1"/>
    <col min="9235" max="9235" width="1.7109375" style="359" customWidth="1"/>
    <col min="9236" max="9236" width="3.42578125" style="359" customWidth="1"/>
    <col min="9237" max="9237" width="18.7109375" style="359" customWidth="1"/>
    <col min="9238" max="9238" width="0.85546875" style="359" customWidth="1"/>
    <col min="9239" max="9239" width="18.7109375" style="359" customWidth="1"/>
    <col min="9240" max="9240" width="3.7109375" style="359" customWidth="1"/>
    <col min="9241" max="9241" width="3.140625" style="359" customWidth="1"/>
    <col min="9242" max="9242" width="18.7109375" style="359" customWidth="1"/>
    <col min="9243" max="9243" width="0.85546875" style="359" customWidth="1"/>
    <col min="9244" max="9244" width="18.7109375" style="359" customWidth="1"/>
    <col min="9245" max="9245" width="4.140625" style="359" customWidth="1"/>
    <col min="9246" max="9246" width="3.5703125" style="359" customWidth="1"/>
    <col min="9247" max="9247" width="18.7109375" style="359" customWidth="1"/>
    <col min="9248" max="9248" width="0.85546875" style="359" customWidth="1"/>
    <col min="9249" max="9249" width="18.7109375" style="359" customWidth="1"/>
    <col min="9250" max="9250" width="3.7109375" style="359" customWidth="1"/>
    <col min="9251" max="9251" width="3.140625" style="359" customWidth="1"/>
    <col min="9252" max="9252" width="18.7109375" style="359" customWidth="1"/>
    <col min="9253" max="9253" width="0.85546875" style="359" customWidth="1"/>
    <col min="9254" max="9254" width="18.7109375" style="359" customWidth="1"/>
    <col min="9255" max="9255" width="2.140625" style="359" customWidth="1"/>
    <col min="9256" max="9256" width="1.42578125" style="359" customWidth="1"/>
    <col min="9257" max="9257" width="5.140625" style="359" customWidth="1"/>
    <col min="9258" max="9258" width="1.7109375" style="359" customWidth="1"/>
    <col min="9259" max="9259" width="3.42578125" style="359" customWidth="1"/>
    <col min="9260" max="9260" width="18.7109375" style="359" customWidth="1"/>
    <col min="9261" max="9261" width="0.85546875" style="359" customWidth="1"/>
    <col min="9262" max="9262" width="18.7109375" style="359" customWidth="1"/>
    <col min="9263" max="9263" width="3.7109375" style="359" customWidth="1"/>
    <col min="9264" max="9264" width="3.140625" style="359" customWidth="1"/>
    <col min="9265" max="9265" width="18.7109375" style="359" customWidth="1"/>
    <col min="9266" max="9266" width="0.85546875" style="359" customWidth="1"/>
    <col min="9267" max="9267" width="18.7109375" style="359" customWidth="1"/>
    <col min="9268" max="9268" width="4.140625" style="359" customWidth="1"/>
    <col min="9269" max="9269" width="3.5703125" style="359" customWidth="1"/>
    <col min="9270" max="9270" width="18.7109375" style="359" customWidth="1"/>
    <col min="9271" max="9271" width="0.85546875" style="359" customWidth="1"/>
    <col min="9272" max="9272" width="18.7109375" style="359" customWidth="1"/>
    <col min="9273" max="9273" width="3.7109375" style="359" customWidth="1"/>
    <col min="9274" max="9274" width="3.140625" style="359" customWidth="1"/>
    <col min="9275" max="9275" width="18.7109375" style="359" customWidth="1"/>
    <col min="9276" max="9276" width="0.85546875" style="359" customWidth="1"/>
    <col min="9277" max="9277" width="18.7109375" style="359" customWidth="1"/>
    <col min="9278" max="9278" width="2.140625" style="359" customWidth="1"/>
    <col min="9279" max="9488" width="11.42578125" style="359"/>
    <col min="9489" max="9489" width="1.42578125" style="359" customWidth="1"/>
    <col min="9490" max="9490" width="5.140625" style="359" customWidth="1"/>
    <col min="9491" max="9491" width="1.7109375" style="359" customWidth="1"/>
    <col min="9492" max="9492" width="3.42578125" style="359" customWidth="1"/>
    <col min="9493" max="9493" width="18.7109375" style="359" customWidth="1"/>
    <col min="9494" max="9494" width="0.85546875" style="359" customWidth="1"/>
    <col min="9495" max="9495" width="18.7109375" style="359" customWidth="1"/>
    <col min="9496" max="9496" width="3.7109375" style="359" customWidth="1"/>
    <col min="9497" max="9497" width="3.140625" style="359" customWidth="1"/>
    <col min="9498" max="9498" width="18.7109375" style="359" customWidth="1"/>
    <col min="9499" max="9499" width="0.85546875" style="359" customWidth="1"/>
    <col min="9500" max="9500" width="18.7109375" style="359" customWidth="1"/>
    <col min="9501" max="9501" width="4.140625" style="359" customWidth="1"/>
    <col min="9502" max="9502" width="3.5703125" style="359" customWidth="1"/>
    <col min="9503" max="9503" width="18.7109375" style="359" customWidth="1"/>
    <col min="9504" max="9504" width="0.85546875" style="359" customWidth="1"/>
    <col min="9505" max="9505" width="18.7109375" style="359" customWidth="1"/>
    <col min="9506" max="9506" width="3.7109375" style="359" customWidth="1"/>
    <col min="9507" max="9507" width="3.140625" style="359" customWidth="1"/>
    <col min="9508" max="9508" width="18.7109375" style="359" customWidth="1"/>
    <col min="9509" max="9509" width="0.85546875" style="359" customWidth="1"/>
    <col min="9510" max="9510" width="18.7109375" style="359" customWidth="1"/>
    <col min="9511" max="9511" width="2.140625" style="359" customWidth="1"/>
    <col min="9512" max="9512" width="1.42578125" style="359" customWidth="1"/>
    <col min="9513" max="9513" width="5.140625" style="359" customWidth="1"/>
    <col min="9514" max="9514" width="1.7109375" style="359" customWidth="1"/>
    <col min="9515" max="9515" width="3.42578125" style="359" customWidth="1"/>
    <col min="9516" max="9516" width="18.7109375" style="359" customWidth="1"/>
    <col min="9517" max="9517" width="0.85546875" style="359" customWidth="1"/>
    <col min="9518" max="9518" width="18.7109375" style="359" customWidth="1"/>
    <col min="9519" max="9519" width="3.7109375" style="359" customWidth="1"/>
    <col min="9520" max="9520" width="3.140625" style="359" customWidth="1"/>
    <col min="9521" max="9521" width="18.7109375" style="359" customWidth="1"/>
    <col min="9522" max="9522" width="0.85546875" style="359" customWidth="1"/>
    <col min="9523" max="9523" width="18.7109375" style="359" customWidth="1"/>
    <col min="9524" max="9524" width="4.140625" style="359" customWidth="1"/>
    <col min="9525" max="9525" width="3.5703125" style="359" customWidth="1"/>
    <col min="9526" max="9526" width="18.7109375" style="359" customWidth="1"/>
    <col min="9527" max="9527" width="0.85546875" style="359" customWidth="1"/>
    <col min="9528" max="9528" width="18.7109375" style="359" customWidth="1"/>
    <col min="9529" max="9529" width="3.7109375" style="359" customWidth="1"/>
    <col min="9530" max="9530" width="3.140625" style="359" customWidth="1"/>
    <col min="9531" max="9531" width="18.7109375" style="359" customWidth="1"/>
    <col min="9532" max="9532" width="0.85546875" style="359" customWidth="1"/>
    <col min="9533" max="9533" width="18.7109375" style="359" customWidth="1"/>
    <col min="9534" max="9534" width="2.140625" style="359" customWidth="1"/>
    <col min="9535" max="9744" width="11.42578125" style="359"/>
    <col min="9745" max="9745" width="1.42578125" style="359" customWidth="1"/>
    <col min="9746" max="9746" width="5.140625" style="359" customWidth="1"/>
    <col min="9747" max="9747" width="1.7109375" style="359" customWidth="1"/>
    <col min="9748" max="9748" width="3.42578125" style="359" customWidth="1"/>
    <col min="9749" max="9749" width="18.7109375" style="359" customWidth="1"/>
    <col min="9750" max="9750" width="0.85546875" style="359" customWidth="1"/>
    <col min="9751" max="9751" width="18.7109375" style="359" customWidth="1"/>
    <col min="9752" max="9752" width="3.7109375" style="359" customWidth="1"/>
    <col min="9753" max="9753" width="3.140625" style="359" customWidth="1"/>
    <col min="9754" max="9754" width="18.7109375" style="359" customWidth="1"/>
    <col min="9755" max="9755" width="0.85546875" style="359" customWidth="1"/>
    <col min="9756" max="9756" width="18.7109375" style="359" customWidth="1"/>
    <col min="9757" max="9757" width="4.140625" style="359" customWidth="1"/>
    <col min="9758" max="9758" width="3.5703125" style="359" customWidth="1"/>
    <col min="9759" max="9759" width="18.7109375" style="359" customWidth="1"/>
    <col min="9760" max="9760" width="0.85546875" style="359" customWidth="1"/>
    <col min="9761" max="9761" width="18.7109375" style="359" customWidth="1"/>
    <col min="9762" max="9762" width="3.7109375" style="359" customWidth="1"/>
    <col min="9763" max="9763" width="3.140625" style="359" customWidth="1"/>
    <col min="9764" max="9764" width="18.7109375" style="359" customWidth="1"/>
    <col min="9765" max="9765" width="0.85546875" style="359" customWidth="1"/>
    <col min="9766" max="9766" width="18.7109375" style="359" customWidth="1"/>
    <col min="9767" max="9767" width="2.140625" style="359" customWidth="1"/>
    <col min="9768" max="9768" width="1.42578125" style="359" customWidth="1"/>
    <col min="9769" max="9769" width="5.140625" style="359" customWidth="1"/>
    <col min="9770" max="9770" width="1.7109375" style="359" customWidth="1"/>
    <col min="9771" max="9771" width="3.42578125" style="359" customWidth="1"/>
    <col min="9772" max="9772" width="18.7109375" style="359" customWidth="1"/>
    <col min="9773" max="9773" width="0.85546875" style="359" customWidth="1"/>
    <col min="9774" max="9774" width="18.7109375" style="359" customWidth="1"/>
    <col min="9775" max="9775" width="3.7109375" style="359" customWidth="1"/>
    <col min="9776" max="9776" width="3.140625" style="359" customWidth="1"/>
    <col min="9777" max="9777" width="18.7109375" style="359" customWidth="1"/>
    <col min="9778" max="9778" width="0.85546875" style="359" customWidth="1"/>
    <col min="9779" max="9779" width="18.7109375" style="359" customWidth="1"/>
    <col min="9780" max="9780" width="4.140625" style="359" customWidth="1"/>
    <col min="9781" max="9781" width="3.5703125" style="359" customWidth="1"/>
    <col min="9782" max="9782" width="18.7109375" style="359" customWidth="1"/>
    <col min="9783" max="9783" width="0.85546875" style="359" customWidth="1"/>
    <col min="9784" max="9784" width="18.7109375" style="359" customWidth="1"/>
    <col min="9785" max="9785" width="3.7109375" style="359" customWidth="1"/>
    <col min="9786" max="9786" width="3.140625" style="359" customWidth="1"/>
    <col min="9787" max="9787" width="18.7109375" style="359" customWidth="1"/>
    <col min="9788" max="9788" width="0.85546875" style="359" customWidth="1"/>
    <col min="9789" max="9789" width="18.7109375" style="359" customWidth="1"/>
    <col min="9790" max="9790" width="2.140625" style="359" customWidth="1"/>
    <col min="9791" max="10000" width="11.42578125" style="359"/>
    <col min="10001" max="10001" width="1.42578125" style="359" customWidth="1"/>
    <col min="10002" max="10002" width="5.140625" style="359" customWidth="1"/>
    <col min="10003" max="10003" width="1.7109375" style="359" customWidth="1"/>
    <col min="10004" max="10004" width="3.42578125" style="359" customWidth="1"/>
    <col min="10005" max="10005" width="18.7109375" style="359" customWidth="1"/>
    <col min="10006" max="10006" width="0.85546875" style="359" customWidth="1"/>
    <col min="10007" max="10007" width="18.7109375" style="359" customWidth="1"/>
    <col min="10008" max="10008" width="3.7109375" style="359" customWidth="1"/>
    <col min="10009" max="10009" width="3.140625" style="359" customWidth="1"/>
    <col min="10010" max="10010" width="18.7109375" style="359" customWidth="1"/>
    <col min="10011" max="10011" width="0.85546875" style="359" customWidth="1"/>
    <col min="10012" max="10012" width="18.7109375" style="359" customWidth="1"/>
    <col min="10013" max="10013" width="4.140625" style="359" customWidth="1"/>
    <col min="10014" max="10014" width="3.5703125" style="359" customWidth="1"/>
    <col min="10015" max="10015" width="18.7109375" style="359" customWidth="1"/>
    <col min="10016" max="10016" width="0.85546875" style="359" customWidth="1"/>
    <col min="10017" max="10017" width="18.7109375" style="359" customWidth="1"/>
    <col min="10018" max="10018" width="3.7109375" style="359" customWidth="1"/>
    <col min="10019" max="10019" width="3.140625" style="359" customWidth="1"/>
    <col min="10020" max="10020" width="18.7109375" style="359" customWidth="1"/>
    <col min="10021" max="10021" width="0.85546875" style="359" customWidth="1"/>
    <col min="10022" max="10022" width="18.7109375" style="359" customWidth="1"/>
    <col min="10023" max="10023" width="2.140625" style="359" customWidth="1"/>
    <col min="10024" max="10024" width="1.42578125" style="359" customWidth="1"/>
    <col min="10025" max="10025" width="5.140625" style="359" customWidth="1"/>
    <col min="10026" max="10026" width="1.7109375" style="359" customWidth="1"/>
    <col min="10027" max="10027" width="3.42578125" style="359" customWidth="1"/>
    <col min="10028" max="10028" width="18.7109375" style="359" customWidth="1"/>
    <col min="10029" max="10029" width="0.85546875" style="359" customWidth="1"/>
    <col min="10030" max="10030" width="18.7109375" style="359" customWidth="1"/>
    <col min="10031" max="10031" width="3.7109375" style="359" customWidth="1"/>
    <col min="10032" max="10032" width="3.140625" style="359" customWidth="1"/>
    <col min="10033" max="10033" width="18.7109375" style="359" customWidth="1"/>
    <col min="10034" max="10034" width="0.85546875" style="359" customWidth="1"/>
    <col min="10035" max="10035" width="18.7109375" style="359" customWidth="1"/>
    <col min="10036" max="10036" width="4.140625" style="359" customWidth="1"/>
    <col min="10037" max="10037" width="3.5703125" style="359" customWidth="1"/>
    <col min="10038" max="10038" width="18.7109375" style="359" customWidth="1"/>
    <col min="10039" max="10039" width="0.85546875" style="359" customWidth="1"/>
    <col min="10040" max="10040" width="18.7109375" style="359" customWidth="1"/>
    <col min="10041" max="10041" width="3.7109375" style="359" customWidth="1"/>
    <col min="10042" max="10042" width="3.140625" style="359" customWidth="1"/>
    <col min="10043" max="10043" width="18.7109375" style="359" customWidth="1"/>
    <col min="10044" max="10044" width="0.85546875" style="359" customWidth="1"/>
    <col min="10045" max="10045" width="18.7109375" style="359" customWidth="1"/>
    <col min="10046" max="10046" width="2.140625" style="359" customWidth="1"/>
    <col min="10047" max="10256" width="11.42578125" style="359"/>
    <col min="10257" max="10257" width="1.42578125" style="359" customWidth="1"/>
    <col min="10258" max="10258" width="5.140625" style="359" customWidth="1"/>
    <col min="10259" max="10259" width="1.7109375" style="359" customWidth="1"/>
    <col min="10260" max="10260" width="3.42578125" style="359" customWidth="1"/>
    <col min="10261" max="10261" width="18.7109375" style="359" customWidth="1"/>
    <col min="10262" max="10262" width="0.85546875" style="359" customWidth="1"/>
    <col min="10263" max="10263" width="18.7109375" style="359" customWidth="1"/>
    <col min="10264" max="10264" width="3.7109375" style="359" customWidth="1"/>
    <col min="10265" max="10265" width="3.140625" style="359" customWidth="1"/>
    <col min="10266" max="10266" width="18.7109375" style="359" customWidth="1"/>
    <col min="10267" max="10267" width="0.85546875" style="359" customWidth="1"/>
    <col min="10268" max="10268" width="18.7109375" style="359" customWidth="1"/>
    <col min="10269" max="10269" width="4.140625" style="359" customWidth="1"/>
    <col min="10270" max="10270" width="3.5703125" style="359" customWidth="1"/>
    <col min="10271" max="10271" width="18.7109375" style="359" customWidth="1"/>
    <col min="10272" max="10272" width="0.85546875" style="359" customWidth="1"/>
    <col min="10273" max="10273" width="18.7109375" style="359" customWidth="1"/>
    <col min="10274" max="10274" width="3.7109375" style="359" customWidth="1"/>
    <col min="10275" max="10275" width="3.140625" style="359" customWidth="1"/>
    <col min="10276" max="10276" width="18.7109375" style="359" customWidth="1"/>
    <col min="10277" max="10277" width="0.85546875" style="359" customWidth="1"/>
    <col min="10278" max="10278" width="18.7109375" style="359" customWidth="1"/>
    <col min="10279" max="10279" width="2.140625" style="359" customWidth="1"/>
    <col min="10280" max="10280" width="1.42578125" style="359" customWidth="1"/>
    <col min="10281" max="10281" width="5.140625" style="359" customWidth="1"/>
    <col min="10282" max="10282" width="1.7109375" style="359" customWidth="1"/>
    <col min="10283" max="10283" width="3.42578125" style="359" customWidth="1"/>
    <col min="10284" max="10284" width="18.7109375" style="359" customWidth="1"/>
    <col min="10285" max="10285" width="0.85546875" style="359" customWidth="1"/>
    <col min="10286" max="10286" width="18.7109375" style="359" customWidth="1"/>
    <col min="10287" max="10287" width="3.7109375" style="359" customWidth="1"/>
    <col min="10288" max="10288" width="3.140625" style="359" customWidth="1"/>
    <col min="10289" max="10289" width="18.7109375" style="359" customWidth="1"/>
    <col min="10290" max="10290" width="0.85546875" style="359" customWidth="1"/>
    <col min="10291" max="10291" width="18.7109375" style="359" customWidth="1"/>
    <col min="10292" max="10292" width="4.140625" style="359" customWidth="1"/>
    <col min="10293" max="10293" width="3.5703125" style="359" customWidth="1"/>
    <col min="10294" max="10294" width="18.7109375" style="359" customWidth="1"/>
    <col min="10295" max="10295" width="0.85546875" style="359" customWidth="1"/>
    <col min="10296" max="10296" width="18.7109375" style="359" customWidth="1"/>
    <col min="10297" max="10297" width="3.7109375" style="359" customWidth="1"/>
    <col min="10298" max="10298" width="3.140625" style="359" customWidth="1"/>
    <col min="10299" max="10299" width="18.7109375" style="359" customWidth="1"/>
    <col min="10300" max="10300" width="0.85546875" style="359" customWidth="1"/>
    <col min="10301" max="10301" width="18.7109375" style="359" customWidth="1"/>
    <col min="10302" max="10302" width="2.140625" style="359" customWidth="1"/>
    <col min="10303" max="10512" width="11.42578125" style="359"/>
    <col min="10513" max="10513" width="1.42578125" style="359" customWidth="1"/>
    <col min="10514" max="10514" width="5.140625" style="359" customWidth="1"/>
    <col min="10515" max="10515" width="1.7109375" style="359" customWidth="1"/>
    <col min="10516" max="10516" width="3.42578125" style="359" customWidth="1"/>
    <col min="10517" max="10517" width="18.7109375" style="359" customWidth="1"/>
    <col min="10518" max="10518" width="0.85546875" style="359" customWidth="1"/>
    <col min="10519" max="10519" width="18.7109375" style="359" customWidth="1"/>
    <col min="10520" max="10520" width="3.7109375" style="359" customWidth="1"/>
    <col min="10521" max="10521" width="3.140625" style="359" customWidth="1"/>
    <col min="10522" max="10522" width="18.7109375" style="359" customWidth="1"/>
    <col min="10523" max="10523" width="0.85546875" style="359" customWidth="1"/>
    <col min="10524" max="10524" width="18.7109375" style="359" customWidth="1"/>
    <col min="10525" max="10525" width="4.140625" style="359" customWidth="1"/>
    <col min="10526" max="10526" width="3.5703125" style="359" customWidth="1"/>
    <col min="10527" max="10527" width="18.7109375" style="359" customWidth="1"/>
    <col min="10528" max="10528" width="0.85546875" style="359" customWidth="1"/>
    <col min="10529" max="10529" width="18.7109375" style="359" customWidth="1"/>
    <col min="10530" max="10530" width="3.7109375" style="359" customWidth="1"/>
    <col min="10531" max="10531" width="3.140625" style="359" customWidth="1"/>
    <col min="10532" max="10532" width="18.7109375" style="359" customWidth="1"/>
    <col min="10533" max="10533" width="0.85546875" style="359" customWidth="1"/>
    <col min="10534" max="10534" width="18.7109375" style="359" customWidth="1"/>
    <col min="10535" max="10535" width="2.140625" style="359" customWidth="1"/>
    <col min="10536" max="10536" width="1.42578125" style="359" customWidth="1"/>
    <col min="10537" max="10537" width="5.140625" style="359" customWidth="1"/>
    <col min="10538" max="10538" width="1.7109375" style="359" customWidth="1"/>
    <col min="10539" max="10539" width="3.42578125" style="359" customWidth="1"/>
    <col min="10540" max="10540" width="18.7109375" style="359" customWidth="1"/>
    <col min="10541" max="10541" width="0.85546875" style="359" customWidth="1"/>
    <col min="10542" max="10542" width="18.7109375" style="359" customWidth="1"/>
    <col min="10543" max="10543" width="3.7109375" style="359" customWidth="1"/>
    <col min="10544" max="10544" width="3.140625" style="359" customWidth="1"/>
    <col min="10545" max="10545" width="18.7109375" style="359" customWidth="1"/>
    <col min="10546" max="10546" width="0.85546875" style="359" customWidth="1"/>
    <col min="10547" max="10547" width="18.7109375" style="359" customWidth="1"/>
    <col min="10548" max="10548" width="4.140625" style="359" customWidth="1"/>
    <col min="10549" max="10549" width="3.5703125" style="359" customWidth="1"/>
    <col min="10550" max="10550" width="18.7109375" style="359" customWidth="1"/>
    <col min="10551" max="10551" width="0.85546875" style="359" customWidth="1"/>
    <col min="10552" max="10552" width="18.7109375" style="359" customWidth="1"/>
    <col min="10553" max="10553" width="3.7109375" style="359" customWidth="1"/>
    <col min="10554" max="10554" width="3.140625" style="359" customWidth="1"/>
    <col min="10555" max="10555" width="18.7109375" style="359" customWidth="1"/>
    <col min="10556" max="10556" width="0.85546875" style="359" customWidth="1"/>
    <col min="10557" max="10557" width="18.7109375" style="359" customWidth="1"/>
    <col min="10558" max="10558" width="2.140625" style="359" customWidth="1"/>
    <col min="10559" max="10768" width="11.42578125" style="359"/>
    <col min="10769" max="10769" width="1.42578125" style="359" customWidth="1"/>
    <col min="10770" max="10770" width="5.140625" style="359" customWidth="1"/>
    <col min="10771" max="10771" width="1.7109375" style="359" customWidth="1"/>
    <col min="10772" max="10772" width="3.42578125" style="359" customWidth="1"/>
    <col min="10773" max="10773" width="18.7109375" style="359" customWidth="1"/>
    <col min="10774" max="10774" width="0.85546875" style="359" customWidth="1"/>
    <col min="10775" max="10775" width="18.7109375" style="359" customWidth="1"/>
    <col min="10776" max="10776" width="3.7109375" style="359" customWidth="1"/>
    <col min="10777" max="10777" width="3.140625" style="359" customWidth="1"/>
    <col min="10778" max="10778" width="18.7109375" style="359" customWidth="1"/>
    <col min="10779" max="10779" width="0.85546875" style="359" customWidth="1"/>
    <col min="10780" max="10780" width="18.7109375" style="359" customWidth="1"/>
    <col min="10781" max="10781" width="4.140625" style="359" customWidth="1"/>
    <col min="10782" max="10782" width="3.5703125" style="359" customWidth="1"/>
    <col min="10783" max="10783" width="18.7109375" style="359" customWidth="1"/>
    <col min="10784" max="10784" width="0.85546875" style="359" customWidth="1"/>
    <col min="10785" max="10785" width="18.7109375" style="359" customWidth="1"/>
    <col min="10786" max="10786" width="3.7109375" style="359" customWidth="1"/>
    <col min="10787" max="10787" width="3.140625" style="359" customWidth="1"/>
    <col min="10788" max="10788" width="18.7109375" style="359" customWidth="1"/>
    <col min="10789" max="10789" width="0.85546875" style="359" customWidth="1"/>
    <col min="10790" max="10790" width="18.7109375" style="359" customWidth="1"/>
    <col min="10791" max="10791" width="2.140625" style="359" customWidth="1"/>
    <col min="10792" max="10792" width="1.42578125" style="359" customWidth="1"/>
    <col min="10793" max="10793" width="5.140625" style="359" customWidth="1"/>
    <col min="10794" max="10794" width="1.7109375" style="359" customWidth="1"/>
    <col min="10795" max="10795" width="3.42578125" style="359" customWidth="1"/>
    <col min="10796" max="10796" width="18.7109375" style="359" customWidth="1"/>
    <col min="10797" max="10797" width="0.85546875" style="359" customWidth="1"/>
    <col min="10798" max="10798" width="18.7109375" style="359" customWidth="1"/>
    <col min="10799" max="10799" width="3.7109375" style="359" customWidth="1"/>
    <col min="10800" max="10800" width="3.140625" style="359" customWidth="1"/>
    <col min="10801" max="10801" width="18.7109375" style="359" customWidth="1"/>
    <col min="10802" max="10802" width="0.85546875" style="359" customWidth="1"/>
    <col min="10803" max="10803" width="18.7109375" style="359" customWidth="1"/>
    <col min="10804" max="10804" width="4.140625" style="359" customWidth="1"/>
    <col min="10805" max="10805" width="3.5703125" style="359" customWidth="1"/>
    <col min="10806" max="10806" width="18.7109375" style="359" customWidth="1"/>
    <col min="10807" max="10807" width="0.85546875" style="359" customWidth="1"/>
    <col min="10808" max="10808" width="18.7109375" style="359" customWidth="1"/>
    <col min="10809" max="10809" width="3.7109375" style="359" customWidth="1"/>
    <col min="10810" max="10810" width="3.140625" style="359" customWidth="1"/>
    <col min="10811" max="10811" width="18.7109375" style="359" customWidth="1"/>
    <col min="10812" max="10812" width="0.85546875" style="359" customWidth="1"/>
    <col min="10813" max="10813" width="18.7109375" style="359" customWidth="1"/>
    <col min="10814" max="10814" width="2.140625" style="359" customWidth="1"/>
    <col min="10815" max="11024" width="11.42578125" style="359"/>
    <col min="11025" max="11025" width="1.42578125" style="359" customWidth="1"/>
    <col min="11026" max="11026" width="5.140625" style="359" customWidth="1"/>
    <col min="11027" max="11027" width="1.7109375" style="359" customWidth="1"/>
    <col min="11028" max="11028" width="3.42578125" style="359" customWidth="1"/>
    <col min="11029" max="11029" width="18.7109375" style="359" customWidth="1"/>
    <col min="11030" max="11030" width="0.85546875" style="359" customWidth="1"/>
    <col min="11031" max="11031" width="18.7109375" style="359" customWidth="1"/>
    <col min="11032" max="11032" width="3.7109375" style="359" customWidth="1"/>
    <col min="11033" max="11033" width="3.140625" style="359" customWidth="1"/>
    <col min="11034" max="11034" width="18.7109375" style="359" customWidth="1"/>
    <col min="11035" max="11035" width="0.85546875" style="359" customWidth="1"/>
    <col min="11036" max="11036" width="18.7109375" style="359" customWidth="1"/>
    <col min="11037" max="11037" width="4.140625" style="359" customWidth="1"/>
    <col min="11038" max="11038" width="3.5703125" style="359" customWidth="1"/>
    <col min="11039" max="11039" width="18.7109375" style="359" customWidth="1"/>
    <col min="11040" max="11040" width="0.85546875" style="359" customWidth="1"/>
    <col min="11041" max="11041" width="18.7109375" style="359" customWidth="1"/>
    <col min="11042" max="11042" width="3.7109375" style="359" customWidth="1"/>
    <col min="11043" max="11043" width="3.140625" style="359" customWidth="1"/>
    <col min="11044" max="11044" width="18.7109375" style="359" customWidth="1"/>
    <col min="11045" max="11045" width="0.85546875" style="359" customWidth="1"/>
    <col min="11046" max="11046" width="18.7109375" style="359" customWidth="1"/>
    <col min="11047" max="11047" width="2.140625" style="359" customWidth="1"/>
    <col min="11048" max="11048" width="1.42578125" style="359" customWidth="1"/>
    <col min="11049" max="11049" width="5.140625" style="359" customWidth="1"/>
    <col min="11050" max="11050" width="1.7109375" style="359" customWidth="1"/>
    <col min="11051" max="11051" width="3.42578125" style="359" customWidth="1"/>
    <col min="11052" max="11052" width="18.7109375" style="359" customWidth="1"/>
    <col min="11053" max="11053" width="0.85546875" style="359" customWidth="1"/>
    <col min="11054" max="11054" width="18.7109375" style="359" customWidth="1"/>
    <col min="11055" max="11055" width="3.7109375" style="359" customWidth="1"/>
    <col min="11056" max="11056" width="3.140625" style="359" customWidth="1"/>
    <col min="11057" max="11057" width="18.7109375" style="359" customWidth="1"/>
    <col min="11058" max="11058" width="0.85546875" style="359" customWidth="1"/>
    <col min="11059" max="11059" width="18.7109375" style="359" customWidth="1"/>
    <col min="11060" max="11060" width="4.140625" style="359" customWidth="1"/>
    <col min="11061" max="11061" width="3.5703125" style="359" customWidth="1"/>
    <col min="11062" max="11062" width="18.7109375" style="359" customWidth="1"/>
    <col min="11063" max="11063" width="0.85546875" style="359" customWidth="1"/>
    <col min="11064" max="11064" width="18.7109375" style="359" customWidth="1"/>
    <col min="11065" max="11065" width="3.7109375" style="359" customWidth="1"/>
    <col min="11066" max="11066" width="3.140625" style="359" customWidth="1"/>
    <col min="11067" max="11067" width="18.7109375" style="359" customWidth="1"/>
    <col min="11068" max="11068" width="0.85546875" style="359" customWidth="1"/>
    <col min="11069" max="11069" width="18.7109375" style="359" customWidth="1"/>
    <col min="11070" max="11070" width="2.140625" style="359" customWidth="1"/>
    <col min="11071" max="11280" width="11.42578125" style="359"/>
    <col min="11281" max="11281" width="1.42578125" style="359" customWidth="1"/>
    <col min="11282" max="11282" width="5.140625" style="359" customWidth="1"/>
    <col min="11283" max="11283" width="1.7109375" style="359" customWidth="1"/>
    <col min="11284" max="11284" width="3.42578125" style="359" customWidth="1"/>
    <col min="11285" max="11285" width="18.7109375" style="359" customWidth="1"/>
    <col min="11286" max="11286" width="0.85546875" style="359" customWidth="1"/>
    <col min="11287" max="11287" width="18.7109375" style="359" customWidth="1"/>
    <col min="11288" max="11288" width="3.7109375" style="359" customWidth="1"/>
    <col min="11289" max="11289" width="3.140625" style="359" customWidth="1"/>
    <col min="11290" max="11290" width="18.7109375" style="359" customWidth="1"/>
    <col min="11291" max="11291" width="0.85546875" style="359" customWidth="1"/>
    <col min="11292" max="11292" width="18.7109375" style="359" customWidth="1"/>
    <col min="11293" max="11293" width="4.140625" style="359" customWidth="1"/>
    <col min="11294" max="11294" width="3.5703125" style="359" customWidth="1"/>
    <col min="11295" max="11295" width="18.7109375" style="359" customWidth="1"/>
    <col min="11296" max="11296" width="0.85546875" style="359" customWidth="1"/>
    <col min="11297" max="11297" width="18.7109375" style="359" customWidth="1"/>
    <col min="11298" max="11298" width="3.7109375" style="359" customWidth="1"/>
    <col min="11299" max="11299" width="3.140625" style="359" customWidth="1"/>
    <col min="11300" max="11300" width="18.7109375" style="359" customWidth="1"/>
    <col min="11301" max="11301" width="0.85546875" style="359" customWidth="1"/>
    <col min="11302" max="11302" width="18.7109375" style="359" customWidth="1"/>
    <col min="11303" max="11303" width="2.140625" style="359" customWidth="1"/>
    <col min="11304" max="11304" width="1.42578125" style="359" customWidth="1"/>
    <col min="11305" max="11305" width="5.140625" style="359" customWidth="1"/>
    <col min="11306" max="11306" width="1.7109375" style="359" customWidth="1"/>
    <col min="11307" max="11307" width="3.42578125" style="359" customWidth="1"/>
    <col min="11308" max="11308" width="18.7109375" style="359" customWidth="1"/>
    <col min="11309" max="11309" width="0.85546875" style="359" customWidth="1"/>
    <col min="11310" max="11310" width="18.7109375" style="359" customWidth="1"/>
    <col min="11311" max="11311" width="3.7109375" style="359" customWidth="1"/>
    <col min="11312" max="11312" width="3.140625" style="359" customWidth="1"/>
    <col min="11313" max="11313" width="18.7109375" style="359" customWidth="1"/>
    <col min="11314" max="11314" width="0.85546875" style="359" customWidth="1"/>
    <col min="11315" max="11315" width="18.7109375" style="359" customWidth="1"/>
    <col min="11316" max="11316" width="4.140625" style="359" customWidth="1"/>
    <col min="11317" max="11317" width="3.5703125" style="359" customWidth="1"/>
    <col min="11318" max="11318" width="18.7109375" style="359" customWidth="1"/>
    <col min="11319" max="11319" width="0.85546875" style="359" customWidth="1"/>
    <col min="11320" max="11320" width="18.7109375" style="359" customWidth="1"/>
    <col min="11321" max="11321" width="3.7109375" style="359" customWidth="1"/>
    <col min="11322" max="11322" width="3.140625" style="359" customWidth="1"/>
    <col min="11323" max="11323" width="18.7109375" style="359" customWidth="1"/>
    <col min="11324" max="11324" width="0.85546875" style="359" customWidth="1"/>
    <col min="11325" max="11325" width="18.7109375" style="359" customWidth="1"/>
    <col min="11326" max="11326" width="2.140625" style="359" customWidth="1"/>
    <col min="11327" max="11536" width="11.42578125" style="359"/>
    <col min="11537" max="11537" width="1.42578125" style="359" customWidth="1"/>
    <col min="11538" max="11538" width="5.140625" style="359" customWidth="1"/>
    <col min="11539" max="11539" width="1.7109375" style="359" customWidth="1"/>
    <col min="11540" max="11540" width="3.42578125" style="359" customWidth="1"/>
    <col min="11541" max="11541" width="18.7109375" style="359" customWidth="1"/>
    <col min="11542" max="11542" width="0.85546875" style="359" customWidth="1"/>
    <col min="11543" max="11543" width="18.7109375" style="359" customWidth="1"/>
    <col min="11544" max="11544" width="3.7109375" style="359" customWidth="1"/>
    <col min="11545" max="11545" width="3.140625" style="359" customWidth="1"/>
    <col min="11546" max="11546" width="18.7109375" style="359" customWidth="1"/>
    <col min="11547" max="11547" width="0.85546875" style="359" customWidth="1"/>
    <col min="11548" max="11548" width="18.7109375" style="359" customWidth="1"/>
    <col min="11549" max="11549" width="4.140625" style="359" customWidth="1"/>
    <col min="11550" max="11550" width="3.5703125" style="359" customWidth="1"/>
    <col min="11551" max="11551" width="18.7109375" style="359" customWidth="1"/>
    <col min="11552" max="11552" width="0.85546875" style="359" customWidth="1"/>
    <col min="11553" max="11553" width="18.7109375" style="359" customWidth="1"/>
    <col min="11554" max="11554" width="3.7109375" style="359" customWidth="1"/>
    <col min="11555" max="11555" width="3.140625" style="359" customWidth="1"/>
    <col min="11556" max="11556" width="18.7109375" style="359" customWidth="1"/>
    <col min="11557" max="11557" width="0.85546875" style="359" customWidth="1"/>
    <col min="11558" max="11558" width="18.7109375" style="359" customWidth="1"/>
    <col min="11559" max="11559" width="2.140625" style="359" customWidth="1"/>
    <col min="11560" max="11560" width="1.42578125" style="359" customWidth="1"/>
    <col min="11561" max="11561" width="5.140625" style="359" customWidth="1"/>
    <col min="11562" max="11562" width="1.7109375" style="359" customWidth="1"/>
    <col min="11563" max="11563" width="3.42578125" style="359" customWidth="1"/>
    <col min="11564" max="11564" width="18.7109375" style="359" customWidth="1"/>
    <col min="11565" max="11565" width="0.85546875" style="359" customWidth="1"/>
    <col min="11566" max="11566" width="18.7109375" style="359" customWidth="1"/>
    <col min="11567" max="11567" width="3.7109375" style="359" customWidth="1"/>
    <col min="11568" max="11568" width="3.140625" style="359" customWidth="1"/>
    <col min="11569" max="11569" width="18.7109375" style="359" customWidth="1"/>
    <col min="11570" max="11570" width="0.85546875" style="359" customWidth="1"/>
    <col min="11571" max="11571" width="18.7109375" style="359" customWidth="1"/>
    <col min="11572" max="11572" width="4.140625" style="359" customWidth="1"/>
    <col min="11573" max="11573" width="3.5703125" style="359" customWidth="1"/>
    <col min="11574" max="11574" width="18.7109375" style="359" customWidth="1"/>
    <col min="11575" max="11575" width="0.85546875" style="359" customWidth="1"/>
    <col min="11576" max="11576" width="18.7109375" style="359" customWidth="1"/>
    <col min="11577" max="11577" width="3.7109375" style="359" customWidth="1"/>
    <col min="11578" max="11578" width="3.140625" style="359" customWidth="1"/>
    <col min="11579" max="11579" width="18.7109375" style="359" customWidth="1"/>
    <col min="11580" max="11580" width="0.85546875" style="359" customWidth="1"/>
    <col min="11581" max="11581" width="18.7109375" style="359" customWidth="1"/>
    <col min="11582" max="11582" width="2.140625" style="359" customWidth="1"/>
    <col min="11583" max="11792" width="11.42578125" style="359"/>
    <col min="11793" max="11793" width="1.42578125" style="359" customWidth="1"/>
    <col min="11794" max="11794" width="5.140625" style="359" customWidth="1"/>
    <col min="11795" max="11795" width="1.7109375" style="359" customWidth="1"/>
    <col min="11796" max="11796" width="3.42578125" style="359" customWidth="1"/>
    <col min="11797" max="11797" width="18.7109375" style="359" customWidth="1"/>
    <col min="11798" max="11798" width="0.85546875" style="359" customWidth="1"/>
    <col min="11799" max="11799" width="18.7109375" style="359" customWidth="1"/>
    <col min="11800" max="11800" width="3.7109375" style="359" customWidth="1"/>
    <col min="11801" max="11801" width="3.140625" style="359" customWidth="1"/>
    <col min="11802" max="11802" width="18.7109375" style="359" customWidth="1"/>
    <col min="11803" max="11803" width="0.85546875" style="359" customWidth="1"/>
    <col min="11804" max="11804" width="18.7109375" style="359" customWidth="1"/>
    <col min="11805" max="11805" width="4.140625" style="359" customWidth="1"/>
    <col min="11806" max="11806" width="3.5703125" style="359" customWidth="1"/>
    <col min="11807" max="11807" width="18.7109375" style="359" customWidth="1"/>
    <col min="11808" max="11808" width="0.85546875" style="359" customWidth="1"/>
    <col min="11809" max="11809" width="18.7109375" style="359" customWidth="1"/>
    <col min="11810" max="11810" width="3.7109375" style="359" customWidth="1"/>
    <col min="11811" max="11811" width="3.140625" style="359" customWidth="1"/>
    <col min="11812" max="11812" width="18.7109375" style="359" customWidth="1"/>
    <col min="11813" max="11813" width="0.85546875" style="359" customWidth="1"/>
    <col min="11814" max="11814" width="18.7109375" style="359" customWidth="1"/>
    <col min="11815" max="11815" width="2.140625" style="359" customWidth="1"/>
    <col min="11816" max="11816" width="1.42578125" style="359" customWidth="1"/>
    <col min="11817" max="11817" width="5.140625" style="359" customWidth="1"/>
    <col min="11818" max="11818" width="1.7109375" style="359" customWidth="1"/>
    <col min="11819" max="11819" width="3.42578125" style="359" customWidth="1"/>
    <col min="11820" max="11820" width="18.7109375" style="359" customWidth="1"/>
    <col min="11821" max="11821" width="0.85546875" style="359" customWidth="1"/>
    <col min="11822" max="11822" width="18.7109375" style="359" customWidth="1"/>
    <col min="11823" max="11823" width="3.7109375" style="359" customWidth="1"/>
    <col min="11824" max="11824" width="3.140625" style="359" customWidth="1"/>
    <col min="11825" max="11825" width="18.7109375" style="359" customWidth="1"/>
    <col min="11826" max="11826" width="0.85546875" style="359" customWidth="1"/>
    <col min="11827" max="11827" width="18.7109375" style="359" customWidth="1"/>
    <col min="11828" max="11828" width="4.140625" style="359" customWidth="1"/>
    <col min="11829" max="11829" width="3.5703125" style="359" customWidth="1"/>
    <col min="11830" max="11830" width="18.7109375" style="359" customWidth="1"/>
    <col min="11831" max="11831" width="0.85546875" style="359" customWidth="1"/>
    <col min="11832" max="11832" width="18.7109375" style="359" customWidth="1"/>
    <col min="11833" max="11833" width="3.7109375" style="359" customWidth="1"/>
    <col min="11834" max="11834" width="3.140625" style="359" customWidth="1"/>
    <col min="11835" max="11835" width="18.7109375" style="359" customWidth="1"/>
    <col min="11836" max="11836" width="0.85546875" style="359" customWidth="1"/>
    <col min="11837" max="11837" width="18.7109375" style="359" customWidth="1"/>
    <col min="11838" max="11838" width="2.140625" style="359" customWidth="1"/>
    <col min="11839" max="12048" width="11.42578125" style="359"/>
    <col min="12049" max="12049" width="1.42578125" style="359" customWidth="1"/>
    <col min="12050" max="12050" width="5.140625" style="359" customWidth="1"/>
    <col min="12051" max="12051" width="1.7109375" style="359" customWidth="1"/>
    <col min="12052" max="12052" width="3.42578125" style="359" customWidth="1"/>
    <col min="12053" max="12053" width="18.7109375" style="359" customWidth="1"/>
    <col min="12054" max="12054" width="0.85546875" style="359" customWidth="1"/>
    <col min="12055" max="12055" width="18.7109375" style="359" customWidth="1"/>
    <col min="12056" max="12056" width="3.7109375" style="359" customWidth="1"/>
    <col min="12057" max="12057" width="3.140625" style="359" customWidth="1"/>
    <col min="12058" max="12058" width="18.7109375" style="359" customWidth="1"/>
    <col min="12059" max="12059" width="0.85546875" style="359" customWidth="1"/>
    <col min="12060" max="12060" width="18.7109375" style="359" customWidth="1"/>
    <col min="12061" max="12061" width="4.140625" style="359" customWidth="1"/>
    <col min="12062" max="12062" width="3.5703125" style="359" customWidth="1"/>
    <col min="12063" max="12063" width="18.7109375" style="359" customWidth="1"/>
    <col min="12064" max="12064" width="0.85546875" style="359" customWidth="1"/>
    <col min="12065" max="12065" width="18.7109375" style="359" customWidth="1"/>
    <col min="12066" max="12066" width="3.7109375" style="359" customWidth="1"/>
    <col min="12067" max="12067" width="3.140625" style="359" customWidth="1"/>
    <col min="12068" max="12068" width="18.7109375" style="359" customWidth="1"/>
    <col min="12069" max="12069" width="0.85546875" style="359" customWidth="1"/>
    <col min="12070" max="12070" width="18.7109375" style="359" customWidth="1"/>
    <col min="12071" max="12071" width="2.140625" style="359" customWidth="1"/>
    <col min="12072" max="12072" width="1.42578125" style="359" customWidth="1"/>
    <col min="12073" max="12073" width="5.140625" style="359" customWidth="1"/>
    <col min="12074" max="12074" width="1.7109375" style="359" customWidth="1"/>
    <col min="12075" max="12075" width="3.42578125" style="359" customWidth="1"/>
    <col min="12076" max="12076" width="18.7109375" style="359" customWidth="1"/>
    <col min="12077" max="12077" width="0.85546875" style="359" customWidth="1"/>
    <col min="12078" max="12078" width="18.7109375" style="359" customWidth="1"/>
    <col min="12079" max="12079" width="3.7109375" style="359" customWidth="1"/>
    <col min="12080" max="12080" width="3.140625" style="359" customWidth="1"/>
    <col min="12081" max="12081" width="18.7109375" style="359" customWidth="1"/>
    <col min="12082" max="12082" width="0.85546875" style="359" customWidth="1"/>
    <col min="12083" max="12083" width="18.7109375" style="359" customWidth="1"/>
    <col min="12084" max="12084" width="4.140625" style="359" customWidth="1"/>
    <col min="12085" max="12085" width="3.5703125" style="359" customWidth="1"/>
    <col min="12086" max="12086" width="18.7109375" style="359" customWidth="1"/>
    <col min="12087" max="12087" width="0.85546875" style="359" customWidth="1"/>
    <col min="12088" max="12088" width="18.7109375" style="359" customWidth="1"/>
    <col min="12089" max="12089" width="3.7109375" style="359" customWidth="1"/>
    <col min="12090" max="12090" width="3.140625" style="359" customWidth="1"/>
    <col min="12091" max="12091" width="18.7109375" style="359" customWidth="1"/>
    <col min="12092" max="12092" width="0.85546875" style="359" customWidth="1"/>
    <col min="12093" max="12093" width="18.7109375" style="359" customWidth="1"/>
    <col min="12094" max="12094" width="2.140625" style="359" customWidth="1"/>
    <col min="12095" max="12304" width="11.42578125" style="359"/>
    <col min="12305" max="12305" width="1.42578125" style="359" customWidth="1"/>
    <col min="12306" max="12306" width="5.140625" style="359" customWidth="1"/>
    <col min="12307" max="12307" width="1.7109375" style="359" customWidth="1"/>
    <col min="12308" max="12308" width="3.42578125" style="359" customWidth="1"/>
    <col min="12309" max="12309" width="18.7109375" style="359" customWidth="1"/>
    <col min="12310" max="12310" width="0.85546875" style="359" customWidth="1"/>
    <col min="12311" max="12311" width="18.7109375" style="359" customWidth="1"/>
    <col min="12312" max="12312" width="3.7109375" style="359" customWidth="1"/>
    <col min="12313" max="12313" width="3.140625" style="359" customWidth="1"/>
    <col min="12314" max="12314" width="18.7109375" style="359" customWidth="1"/>
    <col min="12315" max="12315" width="0.85546875" style="359" customWidth="1"/>
    <col min="12316" max="12316" width="18.7109375" style="359" customWidth="1"/>
    <col min="12317" max="12317" width="4.140625" style="359" customWidth="1"/>
    <col min="12318" max="12318" width="3.5703125" style="359" customWidth="1"/>
    <col min="12319" max="12319" width="18.7109375" style="359" customWidth="1"/>
    <col min="12320" max="12320" width="0.85546875" style="359" customWidth="1"/>
    <col min="12321" max="12321" width="18.7109375" style="359" customWidth="1"/>
    <col min="12322" max="12322" width="3.7109375" style="359" customWidth="1"/>
    <col min="12323" max="12323" width="3.140625" style="359" customWidth="1"/>
    <col min="12324" max="12324" width="18.7109375" style="359" customWidth="1"/>
    <col min="12325" max="12325" width="0.85546875" style="359" customWidth="1"/>
    <col min="12326" max="12326" width="18.7109375" style="359" customWidth="1"/>
    <col min="12327" max="12327" width="2.140625" style="359" customWidth="1"/>
    <col min="12328" max="12328" width="1.42578125" style="359" customWidth="1"/>
    <col min="12329" max="12329" width="5.140625" style="359" customWidth="1"/>
    <col min="12330" max="12330" width="1.7109375" style="359" customWidth="1"/>
    <col min="12331" max="12331" width="3.42578125" style="359" customWidth="1"/>
    <col min="12332" max="12332" width="18.7109375" style="359" customWidth="1"/>
    <col min="12333" max="12333" width="0.85546875" style="359" customWidth="1"/>
    <col min="12334" max="12334" width="18.7109375" style="359" customWidth="1"/>
    <col min="12335" max="12335" width="3.7109375" style="359" customWidth="1"/>
    <col min="12336" max="12336" width="3.140625" style="359" customWidth="1"/>
    <col min="12337" max="12337" width="18.7109375" style="359" customWidth="1"/>
    <col min="12338" max="12338" width="0.85546875" style="359" customWidth="1"/>
    <col min="12339" max="12339" width="18.7109375" style="359" customWidth="1"/>
    <col min="12340" max="12340" width="4.140625" style="359" customWidth="1"/>
    <col min="12341" max="12341" width="3.5703125" style="359" customWidth="1"/>
    <col min="12342" max="12342" width="18.7109375" style="359" customWidth="1"/>
    <col min="12343" max="12343" width="0.85546875" style="359" customWidth="1"/>
    <col min="12344" max="12344" width="18.7109375" style="359" customWidth="1"/>
    <col min="12345" max="12345" width="3.7109375" style="359" customWidth="1"/>
    <col min="12346" max="12346" width="3.140625" style="359" customWidth="1"/>
    <col min="12347" max="12347" width="18.7109375" style="359" customWidth="1"/>
    <col min="12348" max="12348" width="0.85546875" style="359" customWidth="1"/>
    <col min="12349" max="12349" width="18.7109375" style="359" customWidth="1"/>
    <col min="12350" max="12350" width="2.140625" style="359" customWidth="1"/>
    <col min="12351" max="12560" width="11.42578125" style="359"/>
    <col min="12561" max="12561" width="1.42578125" style="359" customWidth="1"/>
    <col min="12562" max="12562" width="5.140625" style="359" customWidth="1"/>
    <col min="12563" max="12563" width="1.7109375" style="359" customWidth="1"/>
    <col min="12564" max="12564" width="3.42578125" style="359" customWidth="1"/>
    <col min="12565" max="12565" width="18.7109375" style="359" customWidth="1"/>
    <col min="12566" max="12566" width="0.85546875" style="359" customWidth="1"/>
    <col min="12567" max="12567" width="18.7109375" style="359" customWidth="1"/>
    <col min="12568" max="12568" width="3.7109375" style="359" customWidth="1"/>
    <col min="12569" max="12569" width="3.140625" style="359" customWidth="1"/>
    <col min="12570" max="12570" width="18.7109375" style="359" customWidth="1"/>
    <col min="12571" max="12571" width="0.85546875" style="359" customWidth="1"/>
    <col min="12572" max="12572" width="18.7109375" style="359" customWidth="1"/>
    <col min="12573" max="12573" width="4.140625" style="359" customWidth="1"/>
    <col min="12574" max="12574" width="3.5703125" style="359" customWidth="1"/>
    <col min="12575" max="12575" width="18.7109375" style="359" customWidth="1"/>
    <col min="12576" max="12576" width="0.85546875" style="359" customWidth="1"/>
    <col min="12577" max="12577" width="18.7109375" style="359" customWidth="1"/>
    <col min="12578" max="12578" width="3.7109375" style="359" customWidth="1"/>
    <col min="12579" max="12579" width="3.140625" style="359" customWidth="1"/>
    <col min="12580" max="12580" width="18.7109375" style="359" customWidth="1"/>
    <col min="12581" max="12581" width="0.85546875" style="359" customWidth="1"/>
    <col min="12582" max="12582" width="18.7109375" style="359" customWidth="1"/>
    <col min="12583" max="12583" width="2.140625" style="359" customWidth="1"/>
    <col min="12584" max="12584" width="1.42578125" style="359" customWidth="1"/>
    <col min="12585" max="12585" width="5.140625" style="359" customWidth="1"/>
    <col min="12586" max="12586" width="1.7109375" style="359" customWidth="1"/>
    <col min="12587" max="12587" width="3.42578125" style="359" customWidth="1"/>
    <col min="12588" max="12588" width="18.7109375" style="359" customWidth="1"/>
    <col min="12589" max="12589" width="0.85546875" style="359" customWidth="1"/>
    <col min="12590" max="12590" width="18.7109375" style="359" customWidth="1"/>
    <col min="12591" max="12591" width="3.7109375" style="359" customWidth="1"/>
    <col min="12592" max="12592" width="3.140625" style="359" customWidth="1"/>
    <col min="12593" max="12593" width="18.7109375" style="359" customWidth="1"/>
    <col min="12594" max="12594" width="0.85546875" style="359" customWidth="1"/>
    <col min="12595" max="12595" width="18.7109375" style="359" customWidth="1"/>
    <col min="12596" max="12596" width="4.140625" style="359" customWidth="1"/>
    <col min="12597" max="12597" width="3.5703125" style="359" customWidth="1"/>
    <col min="12598" max="12598" width="18.7109375" style="359" customWidth="1"/>
    <col min="12599" max="12599" width="0.85546875" style="359" customWidth="1"/>
    <col min="12600" max="12600" width="18.7109375" style="359" customWidth="1"/>
    <col min="12601" max="12601" width="3.7109375" style="359" customWidth="1"/>
    <col min="12602" max="12602" width="3.140625" style="359" customWidth="1"/>
    <col min="12603" max="12603" width="18.7109375" style="359" customWidth="1"/>
    <col min="12604" max="12604" width="0.85546875" style="359" customWidth="1"/>
    <col min="12605" max="12605" width="18.7109375" style="359" customWidth="1"/>
    <col min="12606" max="12606" width="2.140625" style="359" customWidth="1"/>
    <col min="12607" max="12816" width="11.42578125" style="359"/>
    <col min="12817" max="12817" width="1.42578125" style="359" customWidth="1"/>
    <col min="12818" max="12818" width="5.140625" style="359" customWidth="1"/>
    <col min="12819" max="12819" width="1.7109375" style="359" customWidth="1"/>
    <col min="12820" max="12820" width="3.42578125" style="359" customWidth="1"/>
    <col min="12821" max="12821" width="18.7109375" style="359" customWidth="1"/>
    <col min="12822" max="12822" width="0.85546875" style="359" customWidth="1"/>
    <col min="12823" max="12823" width="18.7109375" style="359" customWidth="1"/>
    <col min="12824" max="12824" width="3.7109375" style="359" customWidth="1"/>
    <col min="12825" max="12825" width="3.140625" style="359" customWidth="1"/>
    <col min="12826" max="12826" width="18.7109375" style="359" customWidth="1"/>
    <col min="12827" max="12827" width="0.85546875" style="359" customWidth="1"/>
    <col min="12828" max="12828" width="18.7109375" style="359" customWidth="1"/>
    <col min="12829" max="12829" width="4.140625" style="359" customWidth="1"/>
    <col min="12830" max="12830" width="3.5703125" style="359" customWidth="1"/>
    <col min="12831" max="12831" width="18.7109375" style="359" customWidth="1"/>
    <col min="12832" max="12832" width="0.85546875" style="359" customWidth="1"/>
    <col min="12833" max="12833" width="18.7109375" style="359" customWidth="1"/>
    <col min="12834" max="12834" width="3.7109375" style="359" customWidth="1"/>
    <col min="12835" max="12835" width="3.140625" style="359" customWidth="1"/>
    <col min="12836" max="12836" width="18.7109375" style="359" customWidth="1"/>
    <col min="12837" max="12837" width="0.85546875" style="359" customWidth="1"/>
    <col min="12838" max="12838" width="18.7109375" style="359" customWidth="1"/>
    <col min="12839" max="12839" width="2.140625" style="359" customWidth="1"/>
    <col min="12840" max="12840" width="1.42578125" style="359" customWidth="1"/>
    <col min="12841" max="12841" width="5.140625" style="359" customWidth="1"/>
    <col min="12842" max="12842" width="1.7109375" style="359" customWidth="1"/>
    <col min="12843" max="12843" width="3.42578125" style="359" customWidth="1"/>
    <col min="12844" max="12844" width="18.7109375" style="359" customWidth="1"/>
    <col min="12845" max="12845" width="0.85546875" style="359" customWidth="1"/>
    <col min="12846" max="12846" width="18.7109375" style="359" customWidth="1"/>
    <col min="12847" max="12847" width="3.7109375" style="359" customWidth="1"/>
    <col min="12848" max="12848" width="3.140625" style="359" customWidth="1"/>
    <col min="12849" max="12849" width="18.7109375" style="359" customWidth="1"/>
    <col min="12850" max="12850" width="0.85546875" style="359" customWidth="1"/>
    <col min="12851" max="12851" width="18.7109375" style="359" customWidth="1"/>
    <col min="12852" max="12852" width="4.140625" style="359" customWidth="1"/>
    <col min="12853" max="12853" width="3.5703125" style="359" customWidth="1"/>
    <col min="12854" max="12854" width="18.7109375" style="359" customWidth="1"/>
    <col min="12855" max="12855" width="0.85546875" style="359" customWidth="1"/>
    <col min="12856" max="12856" width="18.7109375" style="359" customWidth="1"/>
    <col min="12857" max="12857" width="3.7109375" style="359" customWidth="1"/>
    <col min="12858" max="12858" width="3.140625" style="359" customWidth="1"/>
    <col min="12859" max="12859" width="18.7109375" style="359" customWidth="1"/>
    <col min="12860" max="12860" width="0.85546875" style="359" customWidth="1"/>
    <col min="12861" max="12861" width="18.7109375" style="359" customWidth="1"/>
    <col min="12862" max="12862" width="2.140625" style="359" customWidth="1"/>
    <col min="12863" max="13072" width="11.42578125" style="359"/>
    <col min="13073" max="13073" width="1.42578125" style="359" customWidth="1"/>
    <col min="13074" max="13074" width="5.140625" style="359" customWidth="1"/>
    <col min="13075" max="13075" width="1.7109375" style="359" customWidth="1"/>
    <col min="13076" max="13076" width="3.42578125" style="359" customWidth="1"/>
    <col min="13077" max="13077" width="18.7109375" style="359" customWidth="1"/>
    <col min="13078" max="13078" width="0.85546875" style="359" customWidth="1"/>
    <col min="13079" max="13079" width="18.7109375" style="359" customWidth="1"/>
    <col min="13080" max="13080" width="3.7109375" style="359" customWidth="1"/>
    <col min="13081" max="13081" width="3.140625" style="359" customWidth="1"/>
    <col min="13082" max="13082" width="18.7109375" style="359" customWidth="1"/>
    <col min="13083" max="13083" width="0.85546875" style="359" customWidth="1"/>
    <col min="13084" max="13084" width="18.7109375" style="359" customWidth="1"/>
    <col min="13085" max="13085" width="4.140625" style="359" customWidth="1"/>
    <col min="13086" max="13086" width="3.5703125" style="359" customWidth="1"/>
    <col min="13087" max="13087" width="18.7109375" style="359" customWidth="1"/>
    <col min="13088" max="13088" width="0.85546875" style="359" customWidth="1"/>
    <col min="13089" max="13089" width="18.7109375" style="359" customWidth="1"/>
    <col min="13090" max="13090" width="3.7109375" style="359" customWidth="1"/>
    <col min="13091" max="13091" width="3.140625" style="359" customWidth="1"/>
    <col min="13092" max="13092" width="18.7109375" style="359" customWidth="1"/>
    <col min="13093" max="13093" width="0.85546875" style="359" customWidth="1"/>
    <col min="13094" max="13094" width="18.7109375" style="359" customWidth="1"/>
    <col min="13095" max="13095" width="2.140625" style="359" customWidth="1"/>
    <col min="13096" max="13096" width="1.42578125" style="359" customWidth="1"/>
    <col min="13097" max="13097" width="5.140625" style="359" customWidth="1"/>
    <col min="13098" max="13098" width="1.7109375" style="359" customWidth="1"/>
    <col min="13099" max="13099" width="3.42578125" style="359" customWidth="1"/>
    <col min="13100" max="13100" width="18.7109375" style="359" customWidth="1"/>
    <col min="13101" max="13101" width="0.85546875" style="359" customWidth="1"/>
    <col min="13102" max="13102" width="18.7109375" style="359" customWidth="1"/>
    <col min="13103" max="13103" width="3.7109375" style="359" customWidth="1"/>
    <col min="13104" max="13104" width="3.140625" style="359" customWidth="1"/>
    <col min="13105" max="13105" width="18.7109375" style="359" customWidth="1"/>
    <col min="13106" max="13106" width="0.85546875" style="359" customWidth="1"/>
    <col min="13107" max="13107" width="18.7109375" style="359" customWidth="1"/>
    <col min="13108" max="13108" width="4.140625" style="359" customWidth="1"/>
    <col min="13109" max="13109" width="3.5703125" style="359" customWidth="1"/>
    <col min="13110" max="13110" width="18.7109375" style="359" customWidth="1"/>
    <col min="13111" max="13111" width="0.85546875" style="359" customWidth="1"/>
    <col min="13112" max="13112" width="18.7109375" style="359" customWidth="1"/>
    <col min="13113" max="13113" width="3.7109375" style="359" customWidth="1"/>
    <col min="13114" max="13114" width="3.140625" style="359" customWidth="1"/>
    <col min="13115" max="13115" width="18.7109375" style="359" customWidth="1"/>
    <col min="13116" max="13116" width="0.85546875" style="359" customWidth="1"/>
    <col min="13117" max="13117" width="18.7109375" style="359" customWidth="1"/>
    <col min="13118" max="13118" width="2.140625" style="359" customWidth="1"/>
    <col min="13119" max="13328" width="11.42578125" style="359"/>
    <col min="13329" max="13329" width="1.42578125" style="359" customWidth="1"/>
    <col min="13330" max="13330" width="5.140625" style="359" customWidth="1"/>
    <col min="13331" max="13331" width="1.7109375" style="359" customWidth="1"/>
    <col min="13332" max="13332" width="3.42578125" style="359" customWidth="1"/>
    <col min="13333" max="13333" width="18.7109375" style="359" customWidth="1"/>
    <col min="13334" max="13334" width="0.85546875" style="359" customWidth="1"/>
    <col min="13335" max="13335" width="18.7109375" style="359" customWidth="1"/>
    <col min="13336" max="13336" width="3.7109375" style="359" customWidth="1"/>
    <col min="13337" max="13337" width="3.140625" style="359" customWidth="1"/>
    <col min="13338" max="13338" width="18.7109375" style="359" customWidth="1"/>
    <col min="13339" max="13339" width="0.85546875" style="359" customWidth="1"/>
    <col min="13340" max="13340" width="18.7109375" style="359" customWidth="1"/>
    <col min="13341" max="13341" width="4.140625" style="359" customWidth="1"/>
    <col min="13342" max="13342" width="3.5703125" style="359" customWidth="1"/>
    <col min="13343" max="13343" width="18.7109375" style="359" customWidth="1"/>
    <col min="13344" max="13344" width="0.85546875" style="359" customWidth="1"/>
    <col min="13345" max="13345" width="18.7109375" style="359" customWidth="1"/>
    <col min="13346" max="13346" width="3.7109375" style="359" customWidth="1"/>
    <col min="13347" max="13347" width="3.140625" style="359" customWidth="1"/>
    <col min="13348" max="13348" width="18.7109375" style="359" customWidth="1"/>
    <col min="13349" max="13349" width="0.85546875" style="359" customWidth="1"/>
    <col min="13350" max="13350" width="18.7109375" style="359" customWidth="1"/>
    <col min="13351" max="13351" width="2.140625" style="359" customWidth="1"/>
    <col min="13352" max="13352" width="1.42578125" style="359" customWidth="1"/>
    <col min="13353" max="13353" width="5.140625" style="359" customWidth="1"/>
    <col min="13354" max="13354" width="1.7109375" style="359" customWidth="1"/>
    <col min="13355" max="13355" width="3.42578125" style="359" customWidth="1"/>
    <col min="13356" max="13356" width="18.7109375" style="359" customWidth="1"/>
    <col min="13357" max="13357" width="0.85546875" style="359" customWidth="1"/>
    <col min="13358" max="13358" width="18.7109375" style="359" customWidth="1"/>
    <col min="13359" max="13359" width="3.7109375" style="359" customWidth="1"/>
    <col min="13360" max="13360" width="3.140625" style="359" customWidth="1"/>
    <col min="13361" max="13361" width="18.7109375" style="359" customWidth="1"/>
    <col min="13362" max="13362" width="0.85546875" style="359" customWidth="1"/>
    <col min="13363" max="13363" width="18.7109375" style="359" customWidth="1"/>
    <col min="13364" max="13364" width="4.140625" style="359" customWidth="1"/>
    <col min="13365" max="13365" width="3.5703125" style="359" customWidth="1"/>
    <col min="13366" max="13366" width="18.7109375" style="359" customWidth="1"/>
    <col min="13367" max="13367" width="0.85546875" style="359" customWidth="1"/>
    <col min="13368" max="13368" width="18.7109375" style="359" customWidth="1"/>
    <col min="13369" max="13369" width="3.7109375" style="359" customWidth="1"/>
    <col min="13370" max="13370" width="3.140625" style="359" customWidth="1"/>
    <col min="13371" max="13371" width="18.7109375" style="359" customWidth="1"/>
    <col min="13372" max="13372" width="0.85546875" style="359" customWidth="1"/>
    <col min="13373" max="13373" width="18.7109375" style="359" customWidth="1"/>
    <col min="13374" max="13374" width="2.140625" style="359" customWidth="1"/>
    <col min="13375" max="13584" width="11.42578125" style="359"/>
    <col min="13585" max="13585" width="1.42578125" style="359" customWidth="1"/>
    <col min="13586" max="13586" width="5.140625" style="359" customWidth="1"/>
    <col min="13587" max="13587" width="1.7109375" style="359" customWidth="1"/>
    <col min="13588" max="13588" width="3.42578125" style="359" customWidth="1"/>
    <col min="13589" max="13589" width="18.7109375" style="359" customWidth="1"/>
    <col min="13590" max="13590" width="0.85546875" style="359" customWidth="1"/>
    <col min="13591" max="13591" width="18.7109375" style="359" customWidth="1"/>
    <col min="13592" max="13592" width="3.7109375" style="359" customWidth="1"/>
    <col min="13593" max="13593" width="3.140625" style="359" customWidth="1"/>
    <col min="13594" max="13594" width="18.7109375" style="359" customWidth="1"/>
    <col min="13595" max="13595" width="0.85546875" style="359" customWidth="1"/>
    <col min="13596" max="13596" width="18.7109375" style="359" customWidth="1"/>
    <col min="13597" max="13597" width="4.140625" style="359" customWidth="1"/>
    <col min="13598" max="13598" width="3.5703125" style="359" customWidth="1"/>
    <col min="13599" max="13599" width="18.7109375" style="359" customWidth="1"/>
    <col min="13600" max="13600" width="0.85546875" style="359" customWidth="1"/>
    <col min="13601" max="13601" width="18.7109375" style="359" customWidth="1"/>
    <col min="13602" max="13602" width="3.7109375" style="359" customWidth="1"/>
    <col min="13603" max="13603" width="3.140625" style="359" customWidth="1"/>
    <col min="13604" max="13604" width="18.7109375" style="359" customWidth="1"/>
    <col min="13605" max="13605" width="0.85546875" style="359" customWidth="1"/>
    <col min="13606" max="13606" width="18.7109375" style="359" customWidth="1"/>
    <col min="13607" max="13607" width="2.140625" style="359" customWidth="1"/>
    <col min="13608" max="13608" width="1.42578125" style="359" customWidth="1"/>
    <col min="13609" max="13609" width="5.140625" style="359" customWidth="1"/>
    <col min="13610" max="13610" width="1.7109375" style="359" customWidth="1"/>
    <col min="13611" max="13611" width="3.42578125" style="359" customWidth="1"/>
    <col min="13612" max="13612" width="18.7109375" style="359" customWidth="1"/>
    <col min="13613" max="13613" width="0.85546875" style="359" customWidth="1"/>
    <col min="13614" max="13614" width="18.7109375" style="359" customWidth="1"/>
    <col min="13615" max="13615" width="3.7109375" style="359" customWidth="1"/>
    <col min="13616" max="13616" width="3.140625" style="359" customWidth="1"/>
    <col min="13617" max="13617" width="18.7109375" style="359" customWidth="1"/>
    <col min="13618" max="13618" width="0.85546875" style="359" customWidth="1"/>
    <col min="13619" max="13619" width="18.7109375" style="359" customWidth="1"/>
    <col min="13620" max="13620" width="4.140625" style="359" customWidth="1"/>
    <col min="13621" max="13621" width="3.5703125" style="359" customWidth="1"/>
    <col min="13622" max="13622" width="18.7109375" style="359" customWidth="1"/>
    <col min="13623" max="13623" width="0.85546875" style="359" customWidth="1"/>
    <col min="13624" max="13624" width="18.7109375" style="359" customWidth="1"/>
    <col min="13625" max="13625" width="3.7109375" style="359" customWidth="1"/>
    <col min="13626" max="13626" width="3.140625" style="359" customWidth="1"/>
    <col min="13627" max="13627" width="18.7109375" style="359" customWidth="1"/>
    <col min="13628" max="13628" width="0.85546875" style="359" customWidth="1"/>
    <col min="13629" max="13629" width="18.7109375" style="359" customWidth="1"/>
    <col min="13630" max="13630" width="2.140625" style="359" customWidth="1"/>
    <col min="13631" max="13840" width="11.42578125" style="359"/>
    <col min="13841" max="13841" width="1.42578125" style="359" customWidth="1"/>
    <col min="13842" max="13842" width="5.140625" style="359" customWidth="1"/>
    <col min="13843" max="13843" width="1.7109375" style="359" customWidth="1"/>
    <col min="13844" max="13844" width="3.42578125" style="359" customWidth="1"/>
    <col min="13845" max="13845" width="18.7109375" style="359" customWidth="1"/>
    <col min="13846" max="13846" width="0.85546875" style="359" customWidth="1"/>
    <col min="13847" max="13847" width="18.7109375" style="359" customWidth="1"/>
    <col min="13848" max="13848" width="3.7109375" style="359" customWidth="1"/>
    <col min="13849" max="13849" width="3.140625" style="359" customWidth="1"/>
    <col min="13850" max="13850" width="18.7109375" style="359" customWidth="1"/>
    <col min="13851" max="13851" width="0.85546875" style="359" customWidth="1"/>
    <col min="13852" max="13852" width="18.7109375" style="359" customWidth="1"/>
    <col min="13853" max="13853" width="4.140625" style="359" customWidth="1"/>
    <col min="13854" max="13854" width="3.5703125" style="359" customWidth="1"/>
    <col min="13855" max="13855" width="18.7109375" style="359" customWidth="1"/>
    <col min="13856" max="13856" width="0.85546875" style="359" customWidth="1"/>
    <col min="13857" max="13857" width="18.7109375" style="359" customWidth="1"/>
    <col min="13858" max="13858" width="3.7109375" style="359" customWidth="1"/>
    <col min="13859" max="13859" width="3.140625" style="359" customWidth="1"/>
    <col min="13860" max="13860" width="18.7109375" style="359" customWidth="1"/>
    <col min="13861" max="13861" width="0.85546875" style="359" customWidth="1"/>
    <col min="13862" max="13862" width="18.7109375" style="359" customWidth="1"/>
    <col min="13863" max="13863" width="2.140625" style="359" customWidth="1"/>
    <col min="13864" max="13864" width="1.42578125" style="359" customWidth="1"/>
    <col min="13865" max="13865" width="5.140625" style="359" customWidth="1"/>
    <col min="13866" max="13866" width="1.7109375" style="359" customWidth="1"/>
    <col min="13867" max="13867" width="3.42578125" style="359" customWidth="1"/>
    <col min="13868" max="13868" width="18.7109375" style="359" customWidth="1"/>
    <col min="13869" max="13869" width="0.85546875" style="359" customWidth="1"/>
    <col min="13870" max="13870" width="18.7109375" style="359" customWidth="1"/>
    <col min="13871" max="13871" width="3.7109375" style="359" customWidth="1"/>
    <col min="13872" max="13872" width="3.140625" style="359" customWidth="1"/>
    <col min="13873" max="13873" width="18.7109375" style="359" customWidth="1"/>
    <col min="13874" max="13874" width="0.85546875" style="359" customWidth="1"/>
    <col min="13875" max="13875" width="18.7109375" style="359" customWidth="1"/>
    <col min="13876" max="13876" width="4.140625" style="359" customWidth="1"/>
    <col min="13877" max="13877" width="3.5703125" style="359" customWidth="1"/>
    <col min="13878" max="13878" width="18.7109375" style="359" customWidth="1"/>
    <col min="13879" max="13879" width="0.85546875" style="359" customWidth="1"/>
    <col min="13880" max="13880" width="18.7109375" style="359" customWidth="1"/>
    <col min="13881" max="13881" width="3.7109375" style="359" customWidth="1"/>
    <col min="13882" max="13882" width="3.140625" style="359" customWidth="1"/>
    <col min="13883" max="13883" width="18.7109375" style="359" customWidth="1"/>
    <col min="13884" max="13884" width="0.85546875" style="359" customWidth="1"/>
    <col min="13885" max="13885" width="18.7109375" style="359" customWidth="1"/>
    <col min="13886" max="13886" width="2.140625" style="359" customWidth="1"/>
    <col min="13887" max="14096" width="11.42578125" style="359"/>
    <col min="14097" max="14097" width="1.42578125" style="359" customWidth="1"/>
    <col min="14098" max="14098" width="5.140625" style="359" customWidth="1"/>
    <col min="14099" max="14099" width="1.7109375" style="359" customWidth="1"/>
    <col min="14100" max="14100" width="3.42578125" style="359" customWidth="1"/>
    <col min="14101" max="14101" width="18.7109375" style="359" customWidth="1"/>
    <col min="14102" max="14102" width="0.85546875" style="359" customWidth="1"/>
    <col min="14103" max="14103" width="18.7109375" style="359" customWidth="1"/>
    <col min="14104" max="14104" width="3.7109375" style="359" customWidth="1"/>
    <col min="14105" max="14105" width="3.140625" style="359" customWidth="1"/>
    <col min="14106" max="14106" width="18.7109375" style="359" customWidth="1"/>
    <col min="14107" max="14107" width="0.85546875" style="359" customWidth="1"/>
    <col min="14108" max="14108" width="18.7109375" style="359" customWidth="1"/>
    <col min="14109" max="14109" width="4.140625" style="359" customWidth="1"/>
    <col min="14110" max="14110" width="3.5703125" style="359" customWidth="1"/>
    <col min="14111" max="14111" width="18.7109375" style="359" customWidth="1"/>
    <col min="14112" max="14112" width="0.85546875" style="359" customWidth="1"/>
    <col min="14113" max="14113" width="18.7109375" style="359" customWidth="1"/>
    <col min="14114" max="14114" width="3.7109375" style="359" customWidth="1"/>
    <col min="14115" max="14115" width="3.140625" style="359" customWidth="1"/>
    <col min="14116" max="14116" width="18.7109375" style="359" customWidth="1"/>
    <col min="14117" max="14117" width="0.85546875" style="359" customWidth="1"/>
    <col min="14118" max="14118" width="18.7109375" style="359" customWidth="1"/>
    <col min="14119" max="14119" width="2.140625" style="359" customWidth="1"/>
    <col min="14120" max="14120" width="1.42578125" style="359" customWidth="1"/>
    <col min="14121" max="14121" width="5.140625" style="359" customWidth="1"/>
    <col min="14122" max="14122" width="1.7109375" style="359" customWidth="1"/>
    <col min="14123" max="14123" width="3.42578125" style="359" customWidth="1"/>
    <col min="14124" max="14124" width="18.7109375" style="359" customWidth="1"/>
    <col min="14125" max="14125" width="0.85546875" style="359" customWidth="1"/>
    <col min="14126" max="14126" width="18.7109375" style="359" customWidth="1"/>
    <col min="14127" max="14127" width="3.7109375" style="359" customWidth="1"/>
    <col min="14128" max="14128" width="3.140625" style="359" customWidth="1"/>
    <col min="14129" max="14129" width="18.7109375" style="359" customWidth="1"/>
    <col min="14130" max="14130" width="0.85546875" style="359" customWidth="1"/>
    <col min="14131" max="14131" width="18.7109375" style="359" customWidth="1"/>
    <col min="14132" max="14132" width="4.140625" style="359" customWidth="1"/>
    <col min="14133" max="14133" width="3.5703125" style="359" customWidth="1"/>
    <col min="14134" max="14134" width="18.7109375" style="359" customWidth="1"/>
    <col min="14135" max="14135" width="0.85546875" style="359" customWidth="1"/>
    <col min="14136" max="14136" width="18.7109375" style="359" customWidth="1"/>
    <col min="14137" max="14137" width="3.7109375" style="359" customWidth="1"/>
    <col min="14138" max="14138" width="3.140625" style="359" customWidth="1"/>
    <col min="14139" max="14139" width="18.7109375" style="359" customWidth="1"/>
    <col min="14140" max="14140" width="0.85546875" style="359" customWidth="1"/>
    <col min="14141" max="14141" width="18.7109375" style="359" customWidth="1"/>
    <col min="14142" max="14142" width="2.140625" style="359" customWidth="1"/>
    <col min="14143" max="14352" width="11.42578125" style="359"/>
    <col min="14353" max="14353" width="1.42578125" style="359" customWidth="1"/>
    <col min="14354" max="14354" width="5.140625" style="359" customWidth="1"/>
    <col min="14355" max="14355" width="1.7109375" style="359" customWidth="1"/>
    <col min="14356" max="14356" width="3.42578125" style="359" customWidth="1"/>
    <col min="14357" max="14357" width="18.7109375" style="359" customWidth="1"/>
    <col min="14358" max="14358" width="0.85546875" style="359" customWidth="1"/>
    <col min="14359" max="14359" width="18.7109375" style="359" customWidth="1"/>
    <col min="14360" max="14360" width="3.7109375" style="359" customWidth="1"/>
    <col min="14361" max="14361" width="3.140625" style="359" customWidth="1"/>
    <col min="14362" max="14362" width="18.7109375" style="359" customWidth="1"/>
    <col min="14363" max="14363" width="0.85546875" style="359" customWidth="1"/>
    <col min="14364" max="14364" width="18.7109375" style="359" customWidth="1"/>
    <col min="14365" max="14365" width="4.140625" style="359" customWidth="1"/>
    <col min="14366" max="14366" width="3.5703125" style="359" customWidth="1"/>
    <col min="14367" max="14367" width="18.7109375" style="359" customWidth="1"/>
    <col min="14368" max="14368" width="0.85546875" style="359" customWidth="1"/>
    <col min="14369" max="14369" width="18.7109375" style="359" customWidth="1"/>
    <col min="14370" max="14370" width="3.7109375" style="359" customWidth="1"/>
    <col min="14371" max="14371" width="3.140625" style="359" customWidth="1"/>
    <col min="14372" max="14372" width="18.7109375" style="359" customWidth="1"/>
    <col min="14373" max="14373" width="0.85546875" style="359" customWidth="1"/>
    <col min="14374" max="14374" width="18.7109375" style="359" customWidth="1"/>
    <col min="14375" max="14375" width="2.140625" style="359" customWidth="1"/>
    <col min="14376" max="14376" width="1.42578125" style="359" customWidth="1"/>
    <col min="14377" max="14377" width="5.140625" style="359" customWidth="1"/>
    <col min="14378" max="14378" width="1.7109375" style="359" customWidth="1"/>
    <col min="14379" max="14379" width="3.42578125" style="359" customWidth="1"/>
    <col min="14380" max="14380" width="18.7109375" style="359" customWidth="1"/>
    <col min="14381" max="14381" width="0.85546875" style="359" customWidth="1"/>
    <col min="14382" max="14382" width="18.7109375" style="359" customWidth="1"/>
    <col min="14383" max="14383" width="3.7109375" style="359" customWidth="1"/>
    <col min="14384" max="14384" width="3.140625" style="359" customWidth="1"/>
    <col min="14385" max="14385" width="18.7109375" style="359" customWidth="1"/>
    <col min="14386" max="14386" width="0.85546875" style="359" customWidth="1"/>
    <col min="14387" max="14387" width="18.7109375" style="359" customWidth="1"/>
    <col min="14388" max="14388" width="4.140625" style="359" customWidth="1"/>
    <col min="14389" max="14389" width="3.5703125" style="359" customWidth="1"/>
    <col min="14390" max="14390" width="18.7109375" style="359" customWidth="1"/>
    <col min="14391" max="14391" width="0.85546875" style="359" customWidth="1"/>
    <col min="14392" max="14392" width="18.7109375" style="359" customWidth="1"/>
    <col min="14393" max="14393" width="3.7109375" style="359" customWidth="1"/>
    <col min="14394" max="14394" width="3.140625" style="359" customWidth="1"/>
    <col min="14395" max="14395" width="18.7109375" style="359" customWidth="1"/>
    <col min="14396" max="14396" width="0.85546875" style="359" customWidth="1"/>
    <col min="14397" max="14397" width="18.7109375" style="359" customWidth="1"/>
    <col min="14398" max="14398" width="2.140625" style="359" customWidth="1"/>
    <col min="14399" max="14608" width="11.42578125" style="359"/>
    <col min="14609" max="14609" width="1.42578125" style="359" customWidth="1"/>
    <col min="14610" max="14610" width="5.140625" style="359" customWidth="1"/>
    <col min="14611" max="14611" width="1.7109375" style="359" customWidth="1"/>
    <col min="14612" max="14612" width="3.42578125" style="359" customWidth="1"/>
    <col min="14613" max="14613" width="18.7109375" style="359" customWidth="1"/>
    <col min="14614" max="14614" width="0.85546875" style="359" customWidth="1"/>
    <col min="14615" max="14615" width="18.7109375" style="359" customWidth="1"/>
    <col min="14616" max="14616" width="3.7109375" style="359" customWidth="1"/>
    <col min="14617" max="14617" width="3.140625" style="359" customWidth="1"/>
    <col min="14618" max="14618" width="18.7109375" style="359" customWidth="1"/>
    <col min="14619" max="14619" width="0.85546875" style="359" customWidth="1"/>
    <col min="14620" max="14620" width="18.7109375" style="359" customWidth="1"/>
    <col min="14621" max="14621" width="4.140625" style="359" customWidth="1"/>
    <col min="14622" max="14622" width="3.5703125" style="359" customWidth="1"/>
    <col min="14623" max="14623" width="18.7109375" style="359" customWidth="1"/>
    <col min="14624" max="14624" width="0.85546875" style="359" customWidth="1"/>
    <col min="14625" max="14625" width="18.7109375" style="359" customWidth="1"/>
    <col min="14626" max="14626" width="3.7109375" style="359" customWidth="1"/>
    <col min="14627" max="14627" width="3.140625" style="359" customWidth="1"/>
    <col min="14628" max="14628" width="18.7109375" style="359" customWidth="1"/>
    <col min="14629" max="14629" width="0.85546875" style="359" customWidth="1"/>
    <col min="14630" max="14630" width="18.7109375" style="359" customWidth="1"/>
    <col min="14631" max="14631" width="2.140625" style="359" customWidth="1"/>
    <col min="14632" max="14632" width="1.42578125" style="359" customWidth="1"/>
    <col min="14633" max="14633" width="5.140625" style="359" customWidth="1"/>
    <col min="14634" max="14634" width="1.7109375" style="359" customWidth="1"/>
    <col min="14635" max="14635" width="3.42578125" style="359" customWidth="1"/>
    <col min="14636" max="14636" width="18.7109375" style="359" customWidth="1"/>
    <col min="14637" max="14637" width="0.85546875" style="359" customWidth="1"/>
    <col min="14638" max="14638" width="18.7109375" style="359" customWidth="1"/>
    <col min="14639" max="14639" width="3.7109375" style="359" customWidth="1"/>
    <col min="14640" max="14640" width="3.140625" style="359" customWidth="1"/>
    <col min="14641" max="14641" width="18.7109375" style="359" customWidth="1"/>
    <col min="14642" max="14642" width="0.85546875" style="359" customWidth="1"/>
    <col min="14643" max="14643" width="18.7109375" style="359" customWidth="1"/>
    <col min="14644" max="14644" width="4.140625" style="359" customWidth="1"/>
    <col min="14645" max="14645" width="3.5703125" style="359" customWidth="1"/>
    <col min="14646" max="14646" width="18.7109375" style="359" customWidth="1"/>
    <col min="14647" max="14647" width="0.85546875" style="359" customWidth="1"/>
    <col min="14648" max="14648" width="18.7109375" style="359" customWidth="1"/>
    <col min="14649" max="14649" width="3.7109375" style="359" customWidth="1"/>
    <col min="14650" max="14650" width="3.140625" style="359" customWidth="1"/>
    <col min="14651" max="14651" width="18.7109375" style="359" customWidth="1"/>
    <col min="14652" max="14652" width="0.85546875" style="359" customWidth="1"/>
    <col min="14653" max="14653" width="18.7109375" style="359" customWidth="1"/>
    <col min="14654" max="14654" width="2.140625" style="359" customWidth="1"/>
    <col min="14655" max="14864" width="11.42578125" style="359"/>
    <col min="14865" max="14865" width="1.42578125" style="359" customWidth="1"/>
    <col min="14866" max="14866" width="5.140625" style="359" customWidth="1"/>
    <col min="14867" max="14867" width="1.7109375" style="359" customWidth="1"/>
    <col min="14868" max="14868" width="3.42578125" style="359" customWidth="1"/>
    <col min="14869" max="14869" width="18.7109375" style="359" customWidth="1"/>
    <col min="14870" max="14870" width="0.85546875" style="359" customWidth="1"/>
    <col min="14871" max="14871" width="18.7109375" style="359" customWidth="1"/>
    <col min="14872" max="14872" width="3.7109375" style="359" customWidth="1"/>
    <col min="14873" max="14873" width="3.140625" style="359" customWidth="1"/>
    <col min="14874" max="14874" width="18.7109375" style="359" customWidth="1"/>
    <col min="14875" max="14875" width="0.85546875" style="359" customWidth="1"/>
    <col min="14876" max="14876" width="18.7109375" style="359" customWidth="1"/>
    <col min="14877" max="14877" width="4.140625" style="359" customWidth="1"/>
    <col min="14878" max="14878" width="3.5703125" style="359" customWidth="1"/>
    <col min="14879" max="14879" width="18.7109375" style="359" customWidth="1"/>
    <col min="14880" max="14880" width="0.85546875" style="359" customWidth="1"/>
    <col min="14881" max="14881" width="18.7109375" style="359" customWidth="1"/>
    <col min="14882" max="14882" width="3.7109375" style="359" customWidth="1"/>
    <col min="14883" max="14883" width="3.140625" style="359" customWidth="1"/>
    <col min="14884" max="14884" width="18.7109375" style="359" customWidth="1"/>
    <col min="14885" max="14885" width="0.85546875" style="359" customWidth="1"/>
    <col min="14886" max="14886" width="18.7109375" style="359" customWidth="1"/>
    <col min="14887" max="14887" width="2.140625" style="359" customWidth="1"/>
    <col min="14888" max="14888" width="1.42578125" style="359" customWidth="1"/>
    <col min="14889" max="14889" width="5.140625" style="359" customWidth="1"/>
    <col min="14890" max="14890" width="1.7109375" style="359" customWidth="1"/>
    <col min="14891" max="14891" width="3.42578125" style="359" customWidth="1"/>
    <col min="14892" max="14892" width="18.7109375" style="359" customWidth="1"/>
    <col min="14893" max="14893" width="0.85546875" style="359" customWidth="1"/>
    <col min="14894" max="14894" width="18.7109375" style="359" customWidth="1"/>
    <col min="14895" max="14895" width="3.7109375" style="359" customWidth="1"/>
    <col min="14896" max="14896" width="3.140625" style="359" customWidth="1"/>
    <col min="14897" max="14897" width="18.7109375" style="359" customWidth="1"/>
    <col min="14898" max="14898" width="0.85546875" style="359" customWidth="1"/>
    <col min="14899" max="14899" width="18.7109375" style="359" customWidth="1"/>
    <col min="14900" max="14900" width="4.140625" style="359" customWidth="1"/>
    <col min="14901" max="14901" width="3.5703125" style="359" customWidth="1"/>
    <col min="14902" max="14902" width="18.7109375" style="359" customWidth="1"/>
    <col min="14903" max="14903" width="0.85546875" style="359" customWidth="1"/>
    <col min="14904" max="14904" width="18.7109375" style="359" customWidth="1"/>
    <col min="14905" max="14905" width="3.7109375" style="359" customWidth="1"/>
    <col min="14906" max="14906" width="3.140625" style="359" customWidth="1"/>
    <col min="14907" max="14907" width="18.7109375" style="359" customWidth="1"/>
    <col min="14908" max="14908" width="0.85546875" style="359" customWidth="1"/>
    <col min="14909" max="14909" width="18.7109375" style="359" customWidth="1"/>
    <col min="14910" max="14910" width="2.140625" style="359" customWidth="1"/>
    <col min="14911" max="15120" width="11.42578125" style="359"/>
    <col min="15121" max="15121" width="1.42578125" style="359" customWidth="1"/>
    <col min="15122" max="15122" width="5.140625" style="359" customWidth="1"/>
    <col min="15123" max="15123" width="1.7109375" style="359" customWidth="1"/>
    <col min="15124" max="15124" width="3.42578125" style="359" customWidth="1"/>
    <col min="15125" max="15125" width="18.7109375" style="359" customWidth="1"/>
    <col min="15126" max="15126" width="0.85546875" style="359" customWidth="1"/>
    <col min="15127" max="15127" width="18.7109375" style="359" customWidth="1"/>
    <col min="15128" max="15128" width="3.7109375" style="359" customWidth="1"/>
    <col min="15129" max="15129" width="3.140625" style="359" customWidth="1"/>
    <col min="15130" max="15130" width="18.7109375" style="359" customWidth="1"/>
    <col min="15131" max="15131" width="0.85546875" style="359" customWidth="1"/>
    <col min="15132" max="15132" width="18.7109375" style="359" customWidth="1"/>
    <col min="15133" max="15133" width="4.140625" style="359" customWidth="1"/>
    <col min="15134" max="15134" width="3.5703125" style="359" customWidth="1"/>
    <col min="15135" max="15135" width="18.7109375" style="359" customWidth="1"/>
    <col min="15136" max="15136" width="0.85546875" style="359" customWidth="1"/>
    <col min="15137" max="15137" width="18.7109375" style="359" customWidth="1"/>
    <col min="15138" max="15138" width="3.7109375" style="359" customWidth="1"/>
    <col min="15139" max="15139" width="3.140625" style="359" customWidth="1"/>
    <col min="15140" max="15140" width="18.7109375" style="359" customWidth="1"/>
    <col min="15141" max="15141" width="0.85546875" style="359" customWidth="1"/>
    <col min="15142" max="15142" width="18.7109375" style="359" customWidth="1"/>
    <col min="15143" max="15143" width="2.140625" style="359" customWidth="1"/>
    <col min="15144" max="15144" width="1.42578125" style="359" customWidth="1"/>
    <col min="15145" max="15145" width="5.140625" style="359" customWidth="1"/>
    <col min="15146" max="15146" width="1.7109375" style="359" customWidth="1"/>
    <col min="15147" max="15147" width="3.42578125" style="359" customWidth="1"/>
    <col min="15148" max="15148" width="18.7109375" style="359" customWidth="1"/>
    <col min="15149" max="15149" width="0.85546875" style="359" customWidth="1"/>
    <col min="15150" max="15150" width="18.7109375" style="359" customWidth="1"/>
    <col min="15151" max="15151" width="3.7109375" style="359" customWidth="1"/>
    <col min="15152" max="15152" width="3.140625" style="359" customWidth="1"/>
    <col min="15153" max="15153" width="18.7109375" style="359" customWidth="1"/>
    <col min="15154" max="15154" width="0.85546875" style="359" customWidth="1"/>
    <col min="15155" max="15155" width="18.7109375" style="359" customWidth="1"/>
    <col min="15156" max="15156" width="4.140625" style="359" customWidth="1"/>
    <col min="15157" max="15157" width="3.5703125" style="359" customWidth="1"/>
    <col min="15158" max="15158" width="18.7109375" style="359" customWidth="1"/>
    <col min="15159" max="15159" width="0.85546875" style="359" customWidth="1"/>
    <col min="15160" max="15160" width="18.7109375" style="359" customWidth="1"/>
    <col min="15161" max="15161" width="3.7109375" style="359" customWidth="1"/>
    <col min="15162" max="15162" width="3.140625" style="359" customWidth="1"/>
    <col min="15163" max="15163" width="18.7109375" style="359" customWidth="1"/>
    <col min="15164" max="15164" width="0.85546875" style="359" customWidth="1"/>
    <col min="15165" max="15165" width="18.7109375" style="359" customWidth="1"/>
    <col min="15166" max="15166" width="2.140625" style="359" customWidth="1"/>
    <col min="15167" max="15376" width="11.42578125" style="359"/>
    <col min="15377" max="15377" width="1.42578125" style="359" customWidth="1"/>
    <col min="15378" max="15378" width="5.140625" style="359" customWidth="1"/>
    <col min="15379" max="15379" width="1.7109375" style="359" customWidth="1"/>
    <col min="15380" max="15380" width="3.42578125" style="359" customWidth="1"/>
    <col min="15381" max="15381" width="18.7109375" style="359" customWidth="1"/>
    <col min="15382" max="15382" width="0.85546875" style="359" customWidth="1"/>
    <col min="15383" max="15383" width="18.7109375" style="359" customWidth="1"/>
    <col min="15384" max="15384" width="3.7109375" style="359" customWidth="1"/>
    <col min="15385" max="15385" width="3.140625" style="359" customWidth="1"/>
    <col min="15386" max="15386" width="18.7109375" style="359" customWidth="1"/>
    <col min="15387" max="15387" width="0.85546875" style="359" customWidth="1"/>
    <col min="15388" max="15388" width="18.7109375" style="359" customWidth="1"/>
    <col min="15389" max="15389" width="4.140625" style="359" customWidth="1"/>
    <col min="15390" max="15390" width="3.5703125" style="359" customWidth="1"/>
    <col min="15391" max="15391" width="18.7109375" style="359" customWidth="1"/>
    <col min="15392" max="15392" width="0.85546875" style="359" customWidth="1"/>
    <col min="15393" max="15393" width="18.7109375" style="359" customWidth="1"/>
    <col min="15394" max="15394" width="3.7109375" style="359" customWidth="1"/>
    <col min="15395" max="15395" width="3.140625" style="359" customWidth="1"/>
    <col min="15396" max="15396" width="18.7109375" style="359" customWidth="1"/>
    <col min="15397" max="15397" width="0.85546875" style="359" customWidth="1"/>
    <col min="15398" max="15398" width="18.7109375" style="359" customWidth="1"/>
    <col min="15399" max="15399" width="2.140625" style="359" customWidth="1"/>
    <col min="15400" max="15400" width="1.42578125" style="359" customWidth="1"/>
    <col min="15401" max="15401" width="5.140625" style="359" customWidth="1"/>
    <col min="15402" max="15402" width="1.7109375" style="359" customWidth="1"/>
    <col min="15403" max="15403" width="3.42578125" style="359" customWidth="1"/>
    <col min="15404" max="15404" width="18.7109375" style="359" customWidth="1"/>
    <col min="15405" max="15405" width="0.85546875" style="359" customWidth="1"/>
    <col min="15406" max="15406" width="18.7109375" style="359" customWidth="1"/>
    <col min="15407" max="15407" width="3.7109375" style="359" customWidth="1"/>
    <col min="15408" max="15408" width="3.140625" style="359" customWidth="1"/>
    <col min="15409" max="15409" width="18.7109375" style="359" customWidth="1"/>
    <col min="15410" max="15410" width="0.85546875" style="359" customWidth="1"/>
    <col min="15411" max="15411" width="18.7109375" style="359" customWidth="1"/>
    <col min="15412" max="15412" width="4.140625" style="359" customWidth="1"/>
    <col min="15413" max="15413" width="3.5703125" style="359" customWidth="1"/>
    <col min="15414" max="15414" width="18.7109375" style="359" customWidth="1"/>
    <col min="15415" max="15415" width="0.85546875" style="359" customWidth="1"/>
    <col min="15416" max="15416" width="18.7109375" style="359" customWidth="1"/>
    <col min="15417" max="15417" width="3.7109375" style="359" customWidth="1"/>
    <col min="15418" max="15418" width="3.140625" style="359" customWidth="1"/>
    <col min="15419" max="15419" width="18.7109375" style="359" customWidth="1"/>
    <col min="15420" max="15420" width="0.85546875" style="359" customWidth="1"/>
    <col min="15421" max="15421" width="18.7109375" style="359" customWidth="1"/>
    <col min="15422" max="15422" width="2.140625" style="359" customWidth="1"/>
    <col min="15423" max="15632" width="11.42578125" style="359"/>
    <col min="15633" max="15633" width="1.42578125" style="359" customWidth="1"/>
    <col min="15634" max="15634" width="5.140625" style="359" customWidth="1"/>
    <col min="15635" max="15635" width="1.7109375" style="359" customWidth="1"/>
    <col min="15636" max="15636" width="3.42578125" style="359" customWidth="1"/>
    <col min="15637" max="15637" width="18.7109375" style="359" customWidth="1"/>
    <col min="15638" max="15638" width="0.85546875" style="359" customWidth="1"/>
    <col min="15639" max="15639" width="18.7109375" style="359" customWidth="1"/>
    <col min="15640" max="15640" width="3.7109375" style="359" customWidth="1"/>
    <col min="15641" max="15641" width="3.140625" style="359" customWidth="1"/>
    <col min="15642" max="15642" width="18.7109375" style="359" customWidth="1"/>
    <col min="15643" max="15643" width="0.85546875" style="359" customWidth="1"/>
    <col min="15644" max="15644" width="18.7109375" style="359" customWidth="1"/>
    <col min="15645" max="15645" width="4.140625" style="359" customWidth="1"/>
    <col min="15646" max="15646" width="3.5703125" style="359" customWidth="1"/>
    <col min="15647" max="15647" width="18.7109375" style="359" customWidth="1"/>
    <col min="15648" max="15648" width="0.85546875" style="359" customWidth="1"/>
    <col min="15649" max="15649" width="18.7109375" style="359" customWidth="1"/>
    <col min="15650" max="15650" width="3.7109375" style="359" customWidth="1"/>
    <col min="15651" max="15651" width="3.140625" style="359" customWidth="1"/>
    <col min="15652" max="15652" width="18.7109375" style="359" customWidth="1"/>
    <col min="15653" max="15653" width="0.85546875" style="359" customWidth="1"/>
    <col min="15654" max="15654" width="18.7109375" style="359" customWidth="1"/>
    <col min="15655" max="15655" width="2.140625" style="359" customWidth="1"/>
    <col min="15656" max="15656" width="1.42578125" style="359" customWidth="1"/>
    <col min="15657" max="15657" width="5.140625" style="359" customWidth="1"/>
    <col min="15658" max="15658" width="1.7109375" style="359" customWidth="1"/>
    <col min="15659" max="15659" width="3.42578125" style="359" customWidth="1"/>
    <col min="15660" max="15660" width="18.7109375" style="359" customWidth="1"/>
    <col min="15661" max="15661" width="0.85546875" style="359" customWidth="1"/>
    <col min="15662" max="15662" width="18.7109375" style="359" customWidth="1"/>
    <col min="15663" max="15663" width="3.7109375" style="359" customWidth="1"/>
    <col min="15664" max="15664" width="3.140625" style="359" customWidth="1"/>
    <col min="15665" max="15665" width="18.7109375" style="359" customWidth="1"/>
    <col min="15666" max="15666" width="0.85546875" style="359" customWidth="1"/>
    <col min="15667" max="15667" width="18.7109375" style="359" customWidth="1"/>
    <col min="15668" max="15668" width="4.140625" style="359" customWidth="1"/>
    <col min="15669" max="15669" width="3.5703125" style="359" customWidth="1"/>
    <col min="15670" max="15670" width="18.7109375" style="359" customWidth="1"/>
    <col min="15671" max="15671" width="0.85546875" style="359" customWidth="1"/>
    <col min="15672" max="15672" width="18.7109375" style="359" customWidth="1"/>
    <col min="15673" max="15673" width="3.7109375" style="359" customWidth="1"/>
    <col min="15674" max="15674" width="3.140625" style="359" customWidth="1"/>
    <col min="15675" max="15675" width="18.7109375" style="359" customWidth="1"/>
    <col min="15676" max="15676" width="0.85546875" style="359" customWidth="1"/>
    <col min="15677" max="15677" width="18.7109375" style="359" customWidth="1"/>
    <col min="15678" max="15678" width="2.140625" style="359" customWidth="1"/>
    <col min="15679" max="15888" width="11.42578125" style="359"/>
    <col min="15889" max="15889" width="1.42578125" style="359" customWidth="1"/>
    <col min="15890" max="15890" width="5.140625" style="359" customWidth="1"/>
    <col min="15891" max="15891" width="1.7109375" style="359" customWidth="1"/>
    <col min="15892" max="15892" width="3.42578125" style="359" customWidth="1"/>
    <col min="15893" max="15893" width="18.7109375" style="359" customWidth="1"/>
    <col min="15894" max="15894" width="0.85546875" style="359" customWidth="1"/>
    <col min="15895" max="15895" width="18.7109375" style="359" customWidth="1"/>
    <col min="15896" max="15896" width="3.7109375" style="359" customWidth="1"/>
    <col min="15897" max="15897" width="3.140625" style="359" customWidth="1"/>
    <col min="15898" max="15898" width="18.7109375" style="359" customWidth="1"/>
    <col min="15899" max="15899" width="0.85546875" style="359" customWidth="1"/>
    <col min="15900" max="15900" width="18.7109375" style="359" customWidth="1"/>
    <col min="15901" max="15901" width="4.140625" style="359" customWidth="1"/>
    <col min="15902" max="15902" width="3.5703125" style="359" customWidth="1"/>
    <col min="15903" max="15903" width="18.7109375" style="359" customWidth="1"/>
    <col min="15904" max="15904" width="0.85546875" style="359" customWidth="1"/>
    <col min="15905" max="15905" width="18.7109375" style="359" customWidth="1"/>
    <col min="15906" max="15906" width="3.7109375" style="359" customWidth="1"/>
    <col min="15907" max="15907" width="3.140625" style="359" customWidth="1"/>
    <col min="15908" max="15908" width="18.7109375" style="359" customWidth="1"/>
    <col min="15909" max="15909" width="0.85546875" style="359" customWidth="1"/>
    <col min="15910" max="15910" width="18.7109375" style="359" customWidth="1"/>
    <col min="15911" max="15911" width="2.140625" style="359" customWidth="1"/>
    <col min="15912" max="15912" width="1.42578125" style="359" customWidth="1"/>
    <col min="15913" max="15913" width="5.140625" style="359" customWidth="1"/>
    <col min="15914" max="15914" width="1.7109375" style="359" customWidth="1"/>
    <col min="15915" max="15915" width="3.42578125" style="359" customWidth="1"/>
    <col min="15916" max="15916" width="18.7109375" style="359" customWidth="1"/>
    <col min="15917" max="15917" width="0.85546875" style="359" customWidth="1"/>
    <col min="15918" max="15918" width="18.7109375" style="359" customWidth="1"/>
    <col min="15919" max="15919" width="3.7109375" style="359" customWidth="1"/>
    <col min="15920" max="15920" width="3.140625" style="359" customWidth="1"/>
    <col min="15921" max="15921" width="18.7109375" style="359" customWidth="1"/>
    <col min="15922" max="15922" width="0.85546875" style="359" customWidth="1"/>
    <col min="15923" max="15923" width="18.7109375" style="359" customWidth="1"/>
    <col min="15924" max="15924" width="4.140625" style="359" customWidth="1"/>
    <col min="15925" max="15925" width="3.5703125" style="359" customWidth="1"/>
    <col min="15926" max="15926" width="18.7109375" style="359" customWidth="1"/>
    <col min="15927" max="15927" width="0.85546875" style="359" customWidth="1"/>
    <col min="15928" max="15928" width="18.7109375" style="359" customWidth="1"/>
    <col min="15929" max="15929" width="3.7109375" style="359" customWidth="1"/>
    <col min="15930" max="15930" width="3.140625" style="359" customWidth="1"/>
    <col min="15931" max="15931" width="18.7109375" style="359" customWidth="1"/>
    <col min="15932" max="15932" width="0.85546875" style="359" customWidth="1"/>
    <col min="15933" max="15933" width="18.7109375" style="359" customWidth="1"/>
    <col min="15934" max="15934" width="2.140625" style="359" customWidth="1"/>
    <col min="15935" max="16144" width="11.42578125" style="359"/>
    <col min="16145" max="16145" width="1.42578125" style="359" customWidth="1"/>
    <col min="16146" max="16146" width="5.140625" style="359" customWidth="1"/>
    <col min="16147" max="16147" width="1.7109375" style="359" customWidth="1"/>
    <col min="16148" max="16148" width="3.42578125" style="359" customWidth="1"/>
    <col min="16149" max="16149" width="18.7109375" style="359" customWidth="1"/>
    <col min="16150" max="16150" width="0.85546875" style="359" customWidth="1"/>
    <col min="16151" max="16151" width="18.7109375" style="359" customWidth="1"/>
    <col min="16152" max="16152" width="3.7109375" style="359" customWidth="1"/>
    <col min="16153" max="16153" width="3.140625" style="359" customWidth="1"/>
    <col min="16154" max="16154" width="18.7109375" style="359" customWidth="1"/>
    <col min="16155" max="16155" width="0.85546875" style="359" customWidth="1"/>
    <col min="16156" max="16156" width="18.7109375" style="359" customWidth="1"/>
    <col min="16157" max="16157" width="4.140625" style="359" customWidth="1"/>
    <col min="16158" max="16158" width="3.5703125" style="359" customWidth="1"/>
    <col min="16159" max="16159" width="18.7109375" style="359" customWidth="1"/>
    <col min="16160" max="16160" width="0.85546875" style="359" customWidth="1"/>
    <col min="16161" max="16161" width="18.7109375" style="359" customWidth="1"/>
    <col min="16162" max="16162" width="3.7109375" style="359" customWidth="1"/>
    <col min="16163" max="16163" width="3.140625" style="359" customWidth="1"/>
    <col min="16164" max="16164" width="18.7109375" style="359" customWidth="1"/>
    <col min="16165" max="16165" width="0.85546875" style="359" customWidth="1"/>
    <col min="16166" max="16166" width="18.7109375" style="359" customWidth="1"/>
    <col min="16167" max="16167" width="2.140625" style="359" customWidth="1"/>
    <col min="16168" max="16168" width="1.42578125" style="359" customWidth="1"/>
    <col min="16169" max="16169" width="5.140625" style="359" customWidth="1"/>
    <col min="16170" max="16170" width="1.7109375" style="359" customWidth="1"/>
    <col min="16171" max="16171" width="3.42578125" style="359" customWidth="1"/>
    <col min="16172" max="16172" width="18.7109375" style="359" customWidth="1"/>
    <col min="16173" max="16173" width="0.85546875" style="359" customWidth="1"/>
    <col min="16174" max="16174" width="18.7109375" style="359" customWidth="1"/>
    <col min="16175" max="16175" width="3.7109375" style="359" customWidth="1"/>
    <col min="16176" max="16176" width="3.140625" style="359" customWidth="1"/>
    <col min="16177" max="16177" width="18.7109375" style="359" customWidth="1"/>
    <col min="16178" max="16178" width="0.85546875" style="359" customWidth="1"/>
    <col min="16179" max="16179" width="18.7109375" style="359" customWidth="1"/>
    <col min="16180" max="16180" width="4.140625" style="359" customWidth="1"/>
    <col min="16181" max="16181" width="3.5703125" style="359" customWidth="1"/>
    <col min="16182" max="16182" width="18.7109375" style="359" customWidth="1"/>
    <col min="16183" max="16183" width="0.85546875" style="359" customWidth="1"/>
    <col min="16184" max="16184" width="18.7109375" style="359" customWidth="1"/>
    <col min="16185" max="16185" width="3.7109375" style="359" customWidth="1"/>
    <col min="16186" max="16186" width="3.140625" style="359" customWidth="1"/>
    <col min="16187" max="16187" width="18.7109375" style="359" customWidth="1"/>
    <col min="16188" max="16188" width="0.85546875" style="359" customWidth="1"/>
    <col min="16189" max="16189" width="18.7109375" style="359" customWidth="1"/>
    <col min="16190" max="16190" width="2.140625" style="359" customWidth="1"/>
    <col min="16191" max="16384" width="11.42578125" style="359"/>
  </cols>
  <sheetData>
    <row r="1" spans="2:148" ht="6.75" customHeight="1" thickBot="1"/>
    <row r="2" spans="2:148" s="51" customFormat="1" ht="18" customHeight="1">
      <c r="B2" s="5410" t="s">
        <v>0</v>
      </c>
      <c r="C2" s="5411"/>
      <c r="D2" s="5411"/>
      <c r="E2" s="5411"/>
      <c r="F2" s="5411"/>
      <c r="G2" s="5411"/>
      <c r="H2" s="5826"/>
      <c r="I2" s="5829" t="s">
        <v>363</v>
      </c>
      <c r="J2" s="5830"/>
      <c r="K2" s="5830"/>
      <c r="L2" s="5830"/>
      <c r="M2" s="5830"/>
      <c r="N2" s="5830"/>
      <c r="O2" s="5830"/>
      <c r="P2" s="5830"/>
      <c r="Q2" s="5830"/>
      <c r="R2" s="5830"/>
      <c r="S2" s="5830"/>
      <c r="T2" s="5830"/>
      <c r="U2" s="5830"/>
      <c r="V2" s="5830"/>
      <c r="W2" s="5830"/>
      <c r="X2" s="5830"/>
      <c r="Y2" s="5831"/>
      <c r="Z2" s="5832" t="s">
        <v>309</v>
      </c>
      <c r="AA2" s="5833"/>
      <c r="AB2" s="5833"/>
      <c r="AC2" s="5833"/>
      <c r="AD2" s="5834"/>
      <c r="AF2" s="5410" t="s">
        <v>0</v>
      </c>
      <c r="AG2" s="5411"/>
      <c r="AH2" s="5411"/>
      <c r="AI2" s="5411"/>
      <c r="AJ2" s="5411"/>
      <c r="AK2" s="5411"/>
      <c r="AL2" s="5826"/>
      <c r="AM2" s="5829" t="s">
        <v>363</v>
      </c>
      <c r="AN2" s="5830"/>
      <c r="AO2" s="5830"/>
      <c r="AP2" s="5830"/>
      <c r="AQ2" s="5830"/>
      <c r="AR2" s="5830"/>
      <c r="AS2" s="5830"/>
      <c r="AT2" s="5830"/>
      <c r="AU2" s="5830"/>
      <c r="AV2" s="5830"/>
      <c r="AW2" s="5830"/>
      <c r="AX2" s="5830"/>
      <c r="AY2" s="5830"/>
      <c r="AZ2" s="5830"/>
      <c r="BA2" s="5830"/>
      <c r="BB2" s="5830"/>
      <c r="BC2" s="5831"/>
      <c r="BD2" s="5832" t="s">
        <v>309</v>
      </c>
      <c r="BE2" s="5833"/>
      <c r="BF2" s="5833"/>
      <c r="BG2" s="5833"/>
      <c r="BH2" s="5833"/>
      <c r="BI2" s="5834"/>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8" customHeight="1">
      <c r="B3" s="5412"/>
      <c r="C3" s="5413"/>
      <c r="D3" s="5413"/>
      <c r="E3" s="5413"/>
      <c r="F3" s="5413"/>
      <c r="G3" s="5413"/>
      <c r="H3" s="5827"/>
      <c r="I3" s="5219"/>
      <c r="J3" s="5220"/>
      <c r="K3" s="5220"/>
      <c r="L3" s="5220"/>
      <c r="M3" s="5220"/>
      <c r="N3" s="5220"/>
      <c r="O3" s="5220"/>
      <c r="P3" s="5220"/>
      <c r="Q3" s="5220"/>
      <c r="R3" s="5220"/>
      <c r="S3" s="5220"/>
      <c r="T3" s="5220"/>
      <c r="U3" s="5220"/>
      <c r="V3" s="5220"/>
      <c r="W3" s="5220"/>
      <c r="X3" s="5220"/>
      <c r="Y3" s="5221"/>
      <c r="Z3" s="5835" t="s">
        <v>311</v>
      </c>
      <c r="AA3" s="5836"/>
      <c r="AB3" s="5836"/>
      <c r="AC3" s="5836"/>
      <c r="AD3" s="5837"/>
      <c r="AF3" s="5412"/>
      <c r="AG3" s="5413"/>
      <c r="AH3" s="5413"/>
      <c r="AI3" s="5413"/>
      <c r="AJ3" s="5413"/>
      <c r="AK3" s="5413"/>
      <c r="AL3" s="5827"/>
      <c r="AM3" s="5219"/>
      <c r="AN3" s="5220"/>
      <c r="AO3" s="5220"/>
      <c r="AP3" s="5220"/>
      <c r="AQ3" s="5220"/>
      <c r="AR3" s="5220"/>
      <c r="AS3" s="5220"/>
      <c r="AT3" s="5220"/>
      <c r="AU3" s="5220"/>
      <c r="AV3" s="5220"/>
      <c r="AW3" s="5220"/>
      <c r="AX3" s="5220"/>
      <c r="AY3" s="5220"/>
      <c r="AZ3" s="5220"/>
      <c r="BA3" s="5220"/>
      <c r="BB3" s="5220"/>
      <c r="BC3" s="5221"/>
      <c r="BD3" s="5835" t="s">
        <v>311</v>
      </c>
      <c r="BE3" s="5836"/>
      <c r="BF3" s="5836"/>
      <c r="BG3" s="5836"/>
      <c r="BH3" s="5836"/>
      <c r="BI3" s="5837"/>
      <c r="BK3" s="495" t="s">
        <v>364</v>
      </c>
      <c r="BL3" s="496"/>
      <c r="BM3" s="496"/>
      <c r="BN3" s="496"/>
      <c r="BO3" s="496"/>
      <c r="BP3" s="496"/>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8" customHeight="1">
      <c r="B4" s="5412"/>
      <c r="C4" s="5413"/>
      <c r="D4" s="5413"/>
      <c r="E4" s="5413"/>
      <c r="F4" s="5413"/>
      <c r="G4" s="5413"/>
      <c r="H4" s="5827"/>
      <c r="I4" s="5219"/>
      <c r="J4" s="5220"/>
      <c r="K4" s="5220"/>
      <c r="L4" s="5220"/>
      <c r="M4" s="5220"/>
      <c r="N4" s="5220"/>
      <c r="O4" s="5220"/>
      <c r="P4" s="5220"/>
      <c r="Q4" s="5220"/>
      <c r="R4" s="5220"/>
      <c r="S4" s="5220"/>
      <c r="T4" s="5220"/>
      <c r="U4" s="5220"/>
      <c r="V4" s="5220"/>
      <c r="W4" s="5220"/>
      <c r="X4" s="5220"/>
      <c r="Y4" s="5221"/>
      <c r="Z4" s="5226" t="s">
        <v>365</v>
      </c>
      <c r="AA4" s="5174"/>
      <c r="AB4" s="5174"/>
      <c r="AC4" s="5174"/>
      <c r="AD4" s="5618"/>
      <c r="AF4" s="5412"/>
      <c r="AG4" s="5413"/>
      <c r="AH4" s="5413"/>
      <c r="AI4" s="5413"/>
      <c r="AJ4" s="5413"/>
      <c r="AK4" s="5413"/>
      <c r="AL4" s="5827"/>
      <c r="AM4" s="5219"/>
      <c r="AN4" s="5220"/>
      <c r="AO4" s="5220"/>
      <c r="AP4" s="5220"/>
      <c r="AQ4" s="5220"/>
      <c r="AR4" s="5220"/>
      <c r="AS4" s="5220"/>
      <c r="AT4" s="5220"/>
      <c r="AU4" s="5220"/>
      <c r="AV4" s="5220"/>
      <c r="AW4" s="5220"/>
      <c r="AX4" s="5220"/>
      <c r="AY4" s="5220"/>
      <c r="AZ4" s="5220"/>
      <c r="BA4" s="5220"/>
      <c r="BB4" s="5220"/>
      <c r="BC4" s="5221"/>
      <c r="BD4" s="5226" t="s">
        <v>365</v>
      </c>
      <c r="BE4" s="5174"/>
      <c r="BF4" s="5174"/>
      <c r="BG4" s="5174"/>
      <c r="BH4" s="5174"/>
      <c r="BI4" s="5618"/>
      <c r="BK4" s="495" t="s">
        <v>312</v>
      </c>
      <c r="BL4" s="496"/>
      <c r="BM4" s="496"/>
      <c r="BN4" s="496"/>
      <c r="BO4" s="496"/>
      <c r="BP4" s="496"/>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8" customHeight="1">
      <c r="B5" s="5412"/>
      <c r="C5" s="5413"/>
      <c r="D5" s="5413"/>
      <c r="E5" s="5413"/>
      <c r="F5" s="5413"/>
      <c r="G5" s="5413"/>
      <c r="H5" s="5827"/>
      <c r="I5" s="5219" t="s">
        <v>366</v>
      </c>
      <c r="J5" s="5220"/>
      <c r="K5" s="5220"/>
      <c r="L5" s="5220"/>
      <c r="M5" s="5220"/>
      <c r="N5" s="5220"/>
      <c r="O5" s="5220"/>
      <c r="P5" s="5220"/>
      <c r="Q5" s="5220"/>
      <c r="R5" s="5220"/>
      <c r="S5" s="5220"/>
      <c r="T5" s="5220"/>
      <c r="U5" s="5220"/>
      <c r="V5" s="5220"/>
      <c r="W5" s="5220"/>
      <c r="X5" s="5220"/>
      <c r="Y5" s="5221"/>
      <c r="Z5" s="5226" t="s">
        <v>50</v>
      </c>
      <c r="AA5" s="5174"/>
      <c r="AB5" s="5174"/>
      <c r="AC5" s="5174"/>
      <c r="AD5" s="5618"/>
      <c r="AF5" s="5412"/>
      <c r="AG5" s="5413"/>
      <c r="AH5" s="5413"/>
      <c r="AI5" s="5413"/>
      <c r="AJ5" s="5413"/>
      <c r="AK5" s="5413"/>
      <c r="AL5" s="5827"/>
      <c r="AM5" s="5219" t="s">
        <v>366</v>
      </c>
      <c r="AN5" s="5220"/>
      <c r="AO5" s="5220"/>
      <c r="AP5" s="5220"/>
      <c r="AQ5" s="5220"/>
      <c r="AR5" s="5220"/>
      <c r="AS5" s="5220"/>
      <c r="AT5" s="5220"/>
      <c r="AU5" s="5220"/>
      <c r="AV5" s="5220"/>
      <c r="AW5" s="5220"/>
      <c r="AX5" s="5220"/>
      <c r="AY5" s="5220"/>
      <c r="AZ5" s="5220"/>
      <c r="BA5" s="5220"/>
      <c r="BB5" s="5220"/>
      <c r="BC5" s="5221"/>
      <c r="BD5" s="5226" t="s">
        <v>50</v>
      </c>
      <c r="BE5" s="5174"/>
      <c r="BF5" s="5174"/>
      <c r="BG5" s="5174"/>
      <c r="BH5" s="5174"/>
      <c r="BI5" s="5618"/>
      <c r="BK5" s="497" t="s">
        <v>367</v>
      </c>
      <c r="BL5" s="496"/>
      <c r="BM5" s="496"/>
      <c r="BN5" s="496"/>
      <c r="BO5" s="496"/>
      <c r="BP5" s="496"/>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8" customHeight="1">
      <c r="B6" s="5414"/>
      <c r="C6" s="5415"/>
      <c r="D6" s="5415"/>
      <c r="E6" s="5415"/>
      <c r="F6" s="5415"/>
      <c r="G6" s="5415"/>
      <c r="H6" s="5828"/>
      <c r="I6" s="5823"/>
      <c r="J6" s="5824"/>
      <c r="K6" s="5824"/>
      <c r="L6" s="5824"/>
      <c r="M6" s="5824"/>
      <c r="N6" s="5824"/>
      <c r="O6" s="5824"/>
      <c r="P6" s="5824"/>
      <c r="Q6" s="5824"/>
      <c r="R6" s="5824"/>
      <c r="S6" s="5824"/>
      <c r="T6" s="5824"/>
      <c r="U6" s="5824"/>
      <c r="V6" s="5824"/>
      <c r="W6" s="5824"/>
      <c r="X6" s="5824"/>
      <c r="Y6" s="5825"/>
      <c r="Z6" s="5619" t="s">
        <v>316</v>
      </c>
      <c r="AA6" s="5299"/>
      <c r="AB6" s="5299"/>
      <c r="AC6" s="5299"/>
      <c r="AD6" s="5620"/>
      <c r="AF6" s="5414"/>
      <c r="AG6" s="5415"/>
      <c r="AH6" s="5415"/>
      <c r="AI6" s="5415"/>
      <c r="AJ6" s="5415"/>
      <c r="AK6" s="5415"/>
      <c r="AL6" s="5828"/>
      <c r="AM6" s="5823"/>
      <c r="AN6" s="5824"/>
      <c r="AO6" s="5824"/>
      <c r="AP6" s="5824"/>
      <c r="AQ6" s="5824"/>
      <c r="AR6" s="5824"/>
      <c r="AS6" s="5824"/>
      <c r="AT6" s="5824"/>
      <c r="AU6" s="5824"/>
      <c r="AV6" s="5824"/>
      <c r="AW6" s="5824"/>
      <c r="AX6" s="5824"/>
      <c r="AY6" s="5824"/>
      <c r="AZ6" s="5824"/>
      <c r="BA6" s="5824"/>
      <c r="BB6" s="5824"/>
      <c r="BC6" s="5825"/>
      <c r="BD6" s="5619" t="s">
        <v>316</v>
      </c>
      <c r="BE6" s="5299"/>
      <c r="BF6" s="5299"/>
      <c r="BG6" s="5299"/>
      <c r="BH6" s="5299"/>
      <c r="BI6" s="5620"/>
      <c r="BK6" s="497" t="s">
        <v>368</v>
      </c>
      <c r="BL6" s="498"/>
      <c r="BM6" s="498"/>
      <c r="BN6" s="498"/>
      <c r="BO6" s="498"/>
      <c r="BP6" s="498"/>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367" t="str">
        <f ca="1">CELL("nomfichier")</f>
        <v>D:\Données\1.UPRT\0-UPRT.fait\1-UPRT.FR-SITE-WEB\ff-fiches-fabrications\ff.fiches.fabrication.2023\ffr.restaurant.2023\[S_SOYEZ.CREATIFS.xlsx]Divers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7"/>
      <c r="AF7" s="366" t="s">
        <v>52</v>
      </c>
      <c r="AG7" s="367" t="str">
        <f ca="1">CELL("nomfichier")</f>
        <v>D:\Données\1.UPRT\0-UPRT.fait\1-UPRT.FR-SITE-WEB\ff-fiches-fabrications\ff.fiches.fabrication.2023\ffr.restaurant.2023\[S_SOYEZ.CREATIFS.xlsx]Divers</v>
      </c>
      <c r="AH7" s="195"/>
      <c r="AI7" s="195"/>
      <c r="AJ7" s="195"/>
      <c r="AK7" s="195"/>
      <c r="AL7" s="195"/>
      <c r="AM7" s="195"/>
      <c r="AN7" s="195"/>
      <c r="AO7" s="196"/>
      <c r="AP7" s="195"/>
      <c r="AQ7" s="195"/>
      <c r="AR7" s="195"/>
      <c r="AS7" s="195"/>
      <c r="AT7" s="195"/>
      <c r="AU7" s="195"/>
      <c r="AV7" s="195"/>
      <c r="AW7" s="195"/>
      <c r="AX7" s="195"/>
      <c r="AY7" s="195"/>
      <c r="AZ7" s="195"/>
      <c r="BA7" s="195"/>
      <c r="BB7" s="195"/>
      <c r="BC7" s="195"/>
      <c r="BD7" s="195"/>
      <c r="BE7" s="195"/>
      <c r="BF7" s="248"/>
      <c r="BG7" s="248"/>
      <c r="BH7" s="248"/>
      <c r="BI7" s="197"/>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198"/>
      <c r="E8" s="499"/>
      <c r="F8" s="499"/>
      <c r="G8" s="499"/>
      <c r="H8" s="499"/>
      <c r="I8" s="499"/>
      <c r="J8" s="499"/>
      <c r="K8" s="499"/>
      <c r="L8" s="499"/>
      <c r="M8" s="499"/>
      <c r="N8" s="499"/>
      <c r="O8" s="499"/>
      <c r="P8" s="499"/>
      <c r="Q8" s="499"/>
      <c r="R8" s="499"/>
      <c r="S8" s="499"/>
      <c r="T8" s="499"/>
      <c r="U8" s="499"/>
      <c r="V8" s="499"/>
      <c r="W8" s="499"/>
      <c r="X8" s="499"/>
      <c r="Y8" s="499"/>
      <c r="Z8" s="499"/>
      <c r="AA8" s="499"/>
      <c r="AB8" s="499"/>
      <c r="AC8" s="499"/>
      <c r="AD8" s="499"/>
      <c r="AG8" s="198"/>
      <c r="AJ8" s="499"/>
      <c r="AK8" s="499"/>
      <c r="AL8" s="499"/>
      <c r="AM8" s="499"/>
      <c r="AN8" s="499"/>
      <c r="AO8" s="499"/>
      <c r="AP8" s="499"/>
      <c r="AQ8" s="499"/>
      <c r="AR8" s="499"/>
      <c r="AS8" s="499"/>
      <c r="AT8" s="499"/>
      <c r="AU8" s="499"/>
      <c r="AV8" s="499"/>
      <c r="AW8" s="499"/>
      <c r="AX8" s="499"/>
      <c r="AY8" s="499"/>
      <c r="AZ8" s="499"/>
      <c r="BA8" s="499"/>
      <c r="BB8" s="499"/>
      <c r="BC8" s="499"/>
      <c r="BD8" s="499"/>
      <c r="BE8" s="499"/>
      <c r="BF8" s="499"/>
      <c r="BG8" s="499"/>
      <c r="BH8" s="499"/>
      <c r="BI8" s="499"/>
    </row>
    <row r="9" spans="2:148" ht="20.100000000000001" customHeight="1">
      <c r="B9" s="5633" t="s">
        <v>353</v>
      </c>
      <c r="D9" s="5465" t="s">
        <v>369</v>
      </c>
      <c r="E9" s="5437" t="s">
        <v>370</v>
      </c>
      <c r="F9" s="5437"/>
      <c r="G9" s="5437"/>
      <c r="H9" s="5437"/>
      <c r="I9" s="5438"/>
      <c r="J9" s="501"/>
      <c r="K9" s="5465" t="s">
        <v>369</v>
      </c>
      <c r="L9" s="5437" t="s">
        <v>371</v>
      </c>
      <c r="M9" s="5437"/>
      <c r="N9" s="5437"/>
      <c r="O9" s="5437"/>
      <c r="P9" s="5438"/>
      <c r="Q9" s="501"/>
      <c r="R9" s="5465" t="s">
        <v>369</v>
      </c>
      <c r="S9" s="5437" t="s">
        <v>372</v>
      </c>
      <c r="T9" s="5437"/>
      <c r="U9" s="5437"/>
      <c r="V9" s="5437"/>
      <c r="W9" s="5438"/>
      <c r="X9" s="501"/>
      <c r="Y9" s="5465" t="s">
        <v>369</v>
      </c>
      <c r="Z9" s="5437" t="s">
        <v>373</v>
      </c>
      <c r="AA9" s="5437"/>
      <c r="AB9" s="5437"/>
      <c r="AC9" s="5437"/>
      <c r="AD9" s="5438"/>
      <c r="AG9" s="5633" t="s">
        <v>353</v>
      </c>
      <c r="AI9" s="5465" t="s">
        <v>369</v>
      </c>
      <c r="AJ9" s="5437" t="s">
        <v>374</v>
      </c>
      <c r="AK9" s="5437"/>
      <c r="AL9" s="5437"/>
      <c r="AM9" s="5437"/>
      <c r="AN9" s="5438"/>
      <c r="AO9" s="501"/>
      <c r="AP9" s="5465" t="s">
        <v>369</v>
      </c>
      <c r="AQ9" s="5437" t="s">
        <v>370</v>
      </c>
      <c r="AR9" s="5437"/>
      <c r="AS9" s="5437"/>
      <c r="AT9" s="5437"/>
      <c r="AU9" s="5438"/>
      <c r="AV9" s="501"/>
      <c r="AW9" s="5465" t="s">
        <v>369</v>
      </c>
      <c r="AX9" s="5437" t="s">
        <v>370</v>
      </c>
      <c r="AY9" s="5437"/>
      <c r="AZ9" s="5437"/>
      <c r="BA9" s="5437"/>
      <c r="BB9" s="5438"/>
      <c r="BC9" s="501"/>
      <c r="BD9" s="5465" t="s">
        <v>369</v>
      </c>
      <c r="BE9" s="5437" t="s">
        <v>370</v>
      </c>
      <c r="BF9" s="5437"/>
      <c r="BG9" s="5437"/>
      <c r="BH9" s="5437"/>
      <c r="BI9" s="5438"/>
      <c r="BK9" s="5091" t="s">
        <v>6538</v>
      </c>
    </row>
    <row r="10" spans="2:148" ht="13.5" customHeight="1">
      <c r="B10" s="5853"/>
      <c r="D10" s="5466"/>
      <c r="E10" s="5439"/>
      <c r="F10" s="5439"/>
      <c r="G10" s="5439"/>
      <c r="H10" s="5439"/>
      <c r="I10" s="5440"/>
      <c r="J10" s="503"/>
      <c r="K10" s="5466"/>
      <c r="L10" s="5170" t="s">
        <v>375</v>
      </c>
      <c r="M10" s="5170"/>
      <c r="N10" s="5170"/>
      <c r="O10" s="5170"/>
      <c r="P10" s="5171"/>
      <c r="Q10" s="503"/>
      <c r="R10" s="5466"/>
      <c r="S10" s="5170" t="s">
        <v>375</v>
      </c>
      <c r="T10" s="5170"/>
      <c r="U10" s="5170"/>
      <c r="V10" s="5170"/>
      <c r="W10" s="5171"/>
      <c r="X10" s="503"/>
      <c r="Y10" s="5466"/>
      <c r="Z10" s="5170" t="s">
        <v>375</v>
      </c>
      <c r="AA10" s="5170"/>
      <c r="AB10" s="5170"/>
      <c r="AC10" s="5170"/>
      <c r="AD10" s="5171"/>
      <c r="AG10" s="5853"/>
      <c r="AI10" s="5466"/>
      <c r="AJ10" s="5170" t="s">
        <v>375</v>
      </c>
      <c r="AK10" s="5170"/>
      <c r="AL10" s="5170"/>
      <c r="AM10" s="5170"/>
      <c r="AN10" s="5171"/>
      <c r="AO10" s="503"/>
      <c r="AP10" s="5466"/>
      <c r="AQ10" s="5439"/>
      <c r="AR10" s="5439"/>
      <c r="AS10" s="5439"/>
      <c r="AT10" s="5439"/>
      <c r="AU10" s="5440"/>
      <c r="AV10" s="503"/>
      <c r="AW10" s="5466"/>
      <c r="AX10" s="5439" t="s">
        <v>376</v>
      </c>
      <c r="AY10" s="5439"/>
      <c r="AZ10" s="5439"/>
      <c r="BA10" s="5439"/>
      <c r="BB10" s="5440"/>
      <c r="BC10" s="503"/>
      <c r="BD10" s="5466"/>
      <c r="BE10" s="5439" t="s">
        <v>376</v>
      </c>
      <c r="BF10" s="5439"/>
      <c r="BG10" s="5439"/>
      <c r="BH10" s="5439"/>
      <c r="BI10" s="5440"/>
    </row>
    <row r="11" spans="2:148" ht="11.25" customHeight="1" thickBot="1">
      <c r="B11" s="5634"/>
      <c r="D11" s="5467"/>
      <c r="E11" s="5441"/>
      <c r="F11" s="5441"/>
      <c r="G11" s="5441"/>
      <c r="H11" s="5441"/>
      <c r="I11" s="5442"/>
      <c r="J11" s="501"/>
      <c r="K11" s="5467"/>
      <c r="L11" s="5854"/>
      <c r="M11" s="5854"/>
      <c r="N11" s="5854"/>
      <c r="O11" s="5854"/>
      <c r="P11" s="5855"/>
      <c r="Q11" s="501"/>
      <c r="R11" s="5467"/>
      <c r="S11" s="5854"/>
      <c r="T11" s="5854"/>
      <c r="U11" s="5854"/>
      <c r="V11" s="5854"/>
      <c r="W11" s="5855"/>
      <c r="X11" s="501"/>
      <c r="Y11" s="5467"/>
      <c r="Z11" s="5854"/>
      <c r="AA11" s="5854"/>
      <c r="AB11" s="5854"/>
      <c r="AC11" s="5854"/>
      <c r="AD11" s="5855"/>
      <c r="AG11" s="5634"/>
      <c r="AI11" s="5467"/>
      <c r="AJ11" s="5854"/>
      <c r="AK11" s="5854"/>
      <c r="AL11" s="5854"/>
      <c r="AM11" s="5854"/>
      <c r="AN11" s="5855"/>
      <c r="AO11" s="501"/>
      <c r="AP11" s="5467"/>
      <c r="AQ11" s="5441"/>
      <c r="AR11" s="5441"/>
      <c r="AS11" s="5441"/>
      <c r="AT11" s="5441"/>
      <c r="AU11" s="5442"/>
      <c r="AV11" s="501"/>
      <c r="AW11" s="5467"/>
      <c r="AX11" s="5441"/>
      <c r="AY11" s="5441"/>
      <c r="AZ11" s="5441"/>
      <c r="BA11" s="5441"/>
      <c r="BB11" s="5442"/>
      <c r="BC11" s="501"/>
      <c r="BD11" s="5467"/>
      <c r="BE11" s="5441"/>
      <c r="BF11" s="5441"/>
      <c r="BG11" s="5441"/>
      <c r="BH11" s="5441"/>
      <c r="BI11" s="5442"/>
    </row>
    <row r="12" spans="2:148" ht="19.5" customHeight="1" thickTop="1">
      <c r="B12" s="198"/>
      <c r="D12" s="504"/>
      <c r="E12" s="505"/>
      <c r="F12" s="506"/>
      <c r="G12" s="506"/>
      <c r="H12" s="506"/>
      <c r="I12" s="507"/>
      <c r="J12" s="504"/>
      <c r="K12" s="504"/>
      <c r="L12" s="499"/>
      <c r="M12" s="508"/>
      <c r="N12" s="508"/>
      <c r="O12" s="508"/>
      <c r="P12" s="501"/>
      <c r="Q12" s="504"/>
      <c r="R12" s="504"/>
      <c r="S12" s="499"/>
      <c r="T12" s="508"/>
      <c r="U12" s="508"/>
      <c r="V12" s="508"/>
      <c r="W12" s="501"/>
      <c r="X12" s="504"/>
      <c r="Y12" s="504"/>
      <c r="Z12" s="499"/>
      <c r="AA12" s="508"/>
      <c r="AB12" s="508"/>
      <c r="AC12" s="508"/>
      <c r="AD12" s="501"/>
      <c r="AG12" s="198"/>
      <c r="AI12" s="504"/>
      <c r="AJ12" s="505"/>
      <c r="AK12" s="506"/>
      <c r="AL12" s="506"/>
      <c r="AM12" s="506"/>
      <c r="AN12" s="507"/>
      <c r="AO12" s="504"/>
      <c r="AP12" s="504"/>
      <c r="AQ12" s="499"/>
      <c r="AR12" s="508"/>
      <c r="AS12" s="508"/>
      <c r="AT12" s="508"/>
      <c r="AU12" s="501"/>
      <c r="AV12" s="504"/>
      <c r="AW12" s="504"/>
      <c r="AX12" s="499"/>
      <c r="AY12" s="508"/>
      <c r="AZ12" s="508"/>
      <c r="BA12" s="508"/>
      <c r="BB12" s="501"/>
      <c r="BC12" s="504"/>
      <c r="BD12" s="504"/>
      <c r="BE12" s="499"/>
      <c r="BF12" s="508"/>
      <c r="BG12" s="508"/>
      <c r="BH12" s="508"/>
      <c r="BI12" s="501"/>
    </row>
    <row r="13" spans="2:148" ht="9.9499999999999993" customHeight="1">
      <c r="B13" s="5621">
        <v>1</v>
      </c>
      <c r="D13" s="5880"/>
      <c r="E13" s="5838" t="s">
        <v>377</v>
      </c>
      <c r="F13" s="5839"/>
      <c r="G13" s="5839"/>
      <c r="H13" s="5839"/>
      <c r="I13" s="5840"/>
      <c r="J13" s="507"/>
      <c r="K13" s="5866" t="s">
        <v>378</v>
      </c>
      <c r="L13" s="5881" t="s">
        <v>379</v>
      </c>
      <c r="M13" s="5881"/>
      <c r="N13" s="5881"/>
      <c r="O13" s="5881"/>
      <c r="P13" s="5882"/>
      <c r="Q13" s="507"/>
      <c r="R13" s="5875" t="s">
        <v>380</v>
      </c>
      <c r="S13" s="5887" t="s">
        <v>381</v>
      </c>
      <c r="T13" s="5887"/>
      <c r="U13" s="5887"/>
      <c r="V13" s="5887"/>
      <c r="W13" s="5888"/>
      <c r="X13" s="507"/>
      <c r="Y13" s="5893" t="s">
        <v>382</v>
      </c>
      <c r="Z13" s="5896" t="s">
        <v>383</v>
      </c>
      <c r="AA13" s="5896"/>
      <c r="AB13" s="5896"/>
      <c r="AC13" s="5896"/>
      <c r="AD13" s="5897"/>
      <c r="AG13" s="5621">
        <v>1</v>
      </c>
      <c r="AI13" s="5902" t="s">
        <v>384</v>
      </c>
      <c r="AJ13" s="5905" t="s">
        <v>385</v>
      </c>
      <c r="AK13" s="5905"/>
      <c r="AL13" s="5905"/>
      <c r="AM13" s="5905"/>
      <c r="AN13" s="5906"/>
      <c r="AO13" s="507"/>
      <c r="AP13" s="5510"/>
      <c r="AQ13" s="5569" t="s">
        <v>386</v>
      </c>
      <c r="AR13" s="5570"/>
      <c r="AS13" s="5570"/>
      <c r="AT13" s="5570"/>
      <c r="AU13" s="5571"/>
      <c r="AV13" s="507"/>
      <c r="AW13" s="5491">
        <v>1</v>
      </c>
      <c r="AX13" s="5838" t="s">
        <v>387</v>
      </c>
      <c r="AY13" s="5839"/>
      <c r="AZ13" s="5839"/>
      <c r="BA13" s="5839"/>
      <c r="BB13" s="5840"/>
      <c r="BC13" s="507"/>
      <c r="BD13" s="5491">
        <v>4</v>
      </c>
      <c r="BE13" s="5847" t="s">
        <v>388</v>
      </c>
      <c r="BF13" s="5847"/>
      <c r="BG13" s="5847"/>
      <c r="BH13" s="5847"/>
      <c r="BI13" s="5848"/>
    </row>
    <row r="14" spans="2:148" ht="5.0999999999999996" customHeight="1">
      <c r="B14" s="5622"/>
      <c r="D14" s="5880"/>
      <c r="E14" s="5841"/>
      <c r="F14" s="5842"/>
      <c r="G14" s="5842"/>
      <c r="H14" s="5842"/>
      <c r="I14" s="5843"/>
      <c r="J14" s="509"/>
      <c r="K14" s="5867"/>
      <c r="L14" s="5883"/>
      <c r="M14" s="5883"/>
      <c r="N14" s="5883"/>
      <c r="O14" s="5883"/>
      <c r="P14" s="5884"/>
      <c r="Q14" s="509"/>
      <c r="R14" s="5876"/>
      <c r="S14" s="5889"/>
      <c r="T14" s="5889"/>
      <c r="U14" s="5889"/>
      <c r="V14" s="5889"/>
      <c r="W14" s="5890"/>
      <c r="X14" s="509"/>
      <c r="Y14" s="5894"/>
      <c r="Z14" s="5898"/>
      <c r="AA14" s="5898"/>
      <c r="AB14" s="5898"/>
      <c r="AC14" s="5898"/>
      <c r="AD14" s="5899"/>
      <c r="AG14" s="5622"/>
      <c r="AI14" s="5903"/>
      <c r="AJ14" s="5907"/>
      <c r="AK14" s="5907"/>
      <c r="AL14" s="5907"/>
      <c r="AM14" s="5907"/>
      <c r="AN14" s="5908"/>
      <c r="AO14" s="509"/>
      <c r="AP14" s="5510"/>
      <c r="AQ14" s="5572"/>
      <c r="AR14" s="5573"/>
      <c r="AS14" s="5573"/>
      <c r="AT14" s="5573"/>
      <c r="AU14" s="5574"/>
      <c r="AV14" s="509"/>
      <c r="AW14" s="5492"/>
      <c r="AX14" s="5841"/>
      <c r="AY14" s="5842"/>
      <c r="AZ14" s="5842"/>
      <c r="BA14" s="5842"/>
      <c r="BB14" s="5843"/>
      <c r="BC14" s="509"/>
      <c r="BD14" s="5492"/>
      <c r="BE14" s="5849"/>
      <c r="BF14" s="5849"/>
      <c r="BG14" s="5849"/>
      <c r="BH14" s="5849"/>
      <c r="BI14" s="5850"/>
    </row>
    <row r="15" spans="2:148" ht="9.9499999999999993" customHeight="1" thickBot="1">
      <c r="B15" s="5623"/>
      <c r="D15" s="5880"/>
      <c r="E15" s="5844"/>
      <c r="F15" s="5845"/>
      <c r="G15" s="5845"/>
      <c r="H15" s="5845"/>
      <c r="I15" s="5846"/>
      <c r="J15" s="507"/>
      <c r="K15" s="5868"/>
      <c r="L15" s="5885"/>
      <c r="M15" s="5885"/>
      <c r="N15" s="5885"/>
      <c r="O15" s="5885"/>
      <c r="P15" s="5886"/>
      <c r="Q15" s="507"/>
      <c r="R15" s="5877"/>
      <c r="S15" s="5891"/>
      <c r="T15" s="5891"/>
      <c r="U15" s="5891"/>
      <c r="V15" s="5891"/>
      <c r="W15" s="5892"/>
      <c r="X15" s="507"/>
      <c r="Y15" s="5895"/>
      <c r="Z15" s="5900"/>
      <c r="AA15" s="5900"/>
      <c r="AB15" s="5900"/>
      <c r="AC15" s="5900"/>
      <c r="AD15" s="5901"/>
      <c r="AG15" s="5623"/>
      <c r="AI15" s="5904"/>
      <c r="AJ15" s="5909"/>
      <c r="AK15" s="5909"/>
      <c r="AL15" s="5909"/>
      <c r="AM15" s="5909"/>
      <c r="AN15" s="5910"/>
      <c r="AO15" s="507"/>
      <c r="AP15" s="5510"/>
      <c r="AQ15" s="5575"/>
      <c r="AR15" s="5878"/>
      <c r="AS15" s="5878"/>
      <c r="AT15" s="5878"/>
      <c r="AU15" s="5879"/>
      <c r="AV15" s="507"/>
      <c r="AW15" s="5493"/>
      <c r="AX15" s="5844"/>
      <c r="AY15" s="5845"/>
      <c r="AZ15" s="5845"/>
      <c r="BA15" s="5845"/>
      <c r="BB15" s="5846"/>
      <c r="BC15" s="507"/>
      <c r="BD15" s="5493"/>
      <c r="BE15" s="5851"/>
      <c r="BF15" s="5851"/>
      <c r="BG15" s="5851"/>
      <c r="BH15" s="5851"/>
      <c r="BI15" s="5852"/>
    </row>
    <row r="16" spans="2:148" ht="9.9499999999999993" customHeight="1">
      <c r="B16" s="198"/>
      <c r="D16" s="510"/>
      <c r="E16" s="511"/>
      <c r="F16" s="512"/>
      <c r="G16" s="513"/>
      <c r="H16" s="513"/>
      <c r="I16" s="514"/>
      <c r="J16" s="515"/>
      <c r="K16" s="516"/>
      <c r="L16" s="517"/>
      <c r="M16" s="518"/>
      <c r="N16" s="519"/>
      <c r="O16" s="519"/>
      <c r="P16" s="520"/>
      <c r="Q16" s="515"/>
      <c r="R16" s="516"/>
      <c r="S16" s="521"/>
      <c r="T16" s="522"/>
      <c r="U16" s="522"/>
      <c r="V16" s="522"/>
      <c r="W16" s="523"/>
      <c r="X16" s="515"/>
      <c r="Y16" s="516"/>
      <c r="Z16" s="521"/>
      <c r="AA16" s="522"/>
      <c r="AB16" s="522"/>
      <c r="AC16" s="522"/>
      <c r="AD16" s="523"/>
      <c r="AG16" s="198"/>
      <c r="AI16" s="516"/>
      <c r="AJ16" s="524"/>
      <c r="AK16" s="525"/>
      <c r="AL16" s="526"/>
      <c r="AM16" s="526"/>
      <c r="AN16" s="527"/>
      <c r="AO16" s="515"/>
      <c r="AP16" s="516"/>
      <c r="AQ16" s="521"/>
      <c r="AR16" s="528"/>
      <c r="AS16" s="522"/>
      <c r="AT16" s="522"/>
      <c r="AU16" s="523"/>
      <c r="AV16" s="515"/>
      <c r="AW16" s="529"/>
      <c r="AX16" s="530"/>
      <c r="AY16" s="531"/>
      <c r="AZ16" s="532"/>
      <c r="BA16" s="532"/>
      <c r="BB16" s="533"/>
      <c r="BC16" s="515"/>
      <c r="BD16" s="534"/>
      <c r="BE16" s="530"/>
      <c r="BF16" s="531"/>
      <c r="BG16" s="532"/>
      <c r="BH16" s="532"/>
      <c r="BI16" s="533"/>
    </row>
    <row r="17" spans="2:61" ht="9.9499999999999993" customHeight="1">
      <c r="B17" s="5621">
        <v>2</v>
      </c>
      <c r="D17" s="5856" t="s">
        <v>389</v>
      </c>
      <c r="E17" s="5857" t="s">
        <v>390</v>
      </c>
      <c r="F17" s="5858"/>
      <c r="G17" s="5858"/>
      <c r="H17" s="5858"/>
      <c r="I17" s="5859"/>
      <c r="J17" s="507"/>
      <c r="K17" s="5866" t="s">
        <v>378</v>
      </c>
      <c r="L17" s="5869" t="s">
        <v>391</v>
      </c>
      <c r="M17" s="5869"/>
      <c r="N17" s="5869"/>
      <c r="O17" s="5869"/>
      <c r="P17" s="5870"/>
      <c r="Q17" s="507"/>
      <c r="R17" s="5875" t="s">
        <v>380</v>
      </c>
      <c r="S17" s="5932" t="s">
        <v>392</v>
      </c>
      <c r="T17" s="5932"/>
      <c r="U17" s="5932"/>
      <c r="V17" s="5932"/>
      <c r="W17" s="5933"/>
      <c r="X17" s="507"/>
      <c r="Y17" s="5893" t="s">
        <v>382</v>
      </c>
      <c r="Z17" s="5754" t="s">
        <v>392</v>
      </c>
      <c r="AA17" s="5754"/>
      <c r="AB17" s="5754"/>
      <c r="AC17" s="5754"/>
      <c r="AD17" s="5755"/>
      <c r="AG17" s="5621">
        <v>2</v>
      </c>
      <c r="AI17" s="5902" t="s">
        <v>384</v>
      </c>
      <c r="AJ17" s="5905" t="s">
        <v>393</v>
      </c>
      <c r="AK17" s="5905"/>
      <c r="AL17" s="5905"/>
      <c r="AM17" s="5905"/>
      <c r="AN17" s="5906"/>
      <c r="AO17" s="507"/>
      <c r="AP17" s="5911" t="s">
        <v>394</v>
      </c>
      <c r="AQ17" s="5914" t="s">
        <v>395</v>
      </c>
      <c r="AR17" s="5914"/>
      <c r="AS17" s="5914"/>
      <c r="AT17" s="5914"/>
      <c r="AU17" s="5915"/>
      <c r="AV17" s="507"/>
      <c r="AW17" s="5920" t="s">
        <v>396</v>
      </c>
      <c r="AX17" s="5923" t="s">
        <v>397</v>
      </c>
      <c r="AY17" s="5923"/>
      <c r="AZ17" s="5923"/>
      <c r="BA17" s="5923"/>
      <c r="BB17" s="5924"/>
      <c r="BC17" s="507"/>
      <c r="BD17" s="5929"/>
      <c r="BE17" s="5923" t="s">
        <v>398</v>
      </c>
      <c r="BF17" s="5923"/>
      <c r="BG17" s="5923"/>
      <c r="BH17" s="5923"/>
      <c r="BI17" s="5924"/>
    </row>
    <row r="18" spans="2:61" ht="5.0999999999999996" customHeight="1">
      <c r="B18" s="5622"/>
      <c r="D18" s="5856"/>
      <c r="E18" s="5860"/>
      <c r="F18" s="5861"/>
      <c r="G18" s="5861"/>
      <c r="H18" s="5861"/>
      <c r="I18" s="5862"/>
      <c r="J18" s="509"/>
      <c r="K18" s="5867"/>
      <c r="L18" s="5871"/>
      <c r="M18" s="5871"/>
      <c r="N18" s="5871"/>
      <c r="O18" s="5871"/>
      <c r="P18" s="5872"/>
      <c r="Q18" s="509"/>
      <c r="R18" s="5876"/>
      <c r="S18" s="5934"/>
      <c r="T18" s="5934"/>
      <c r="U18" s="5934"/>
      <c r="V18" s="5934"/>
      <c r="W18" s="5935"/>
      <c r="X18" s="509"/>
      <c r="Y18" s="5894"/>
      <c r="Z18" s="5757"/>
      <c r="AA18" s="5757"/>
      <c r="AB18" s="5757"/>
      <c r="AC18" s="5757"/>
      <c r="AD18" s="5758"/>
      <c r="AG18" s="5622"/>
      <c r="AI18" s="5903"/>
      <c r="AJ18" s="5907"/>
      <c r="AK18" s="5907"/>
      <c r="AL18" s="5907"/>
      <c r="AM18" s="5907"/>
      <c r="AN18" s="5908"/>
      <c r="AO18" s="509"/>
      <c r="AP18" s="5912"/>
      <c r="AQ18" s="5916"/>
      <c r="AR18" s="5916"/>
      <c r="AS18" s="5916"/>
      <c r="AT18" s="5916"/>
      <c r="AU18" s="5917"/>
      <c r="AV18" s="509"/>
      <c r="AW18" s="5921"/>
      <c r="AX18" s="5925"/>
      <c r="AY18" s="5925"/>
      <c r="AZ18" s="5925"/>
      <c r="BA18" s="5925"/>
      <c r="BB18" s="5926"/>
      <c r="BC18" s="509"/>
      <c r="BD18" s="5930"/>
      <c r="BE18" s="5925"/>
      <c r="BF18" s="5925"/>
      <c r="BG18" s="5925"/>
      <c r="BH18" s="5925"/>
      <c r="BI18" s="5926"/>
    </row>
    <row r="19" spans="2:61" ht="9.9499999999999993" customHeight="1" thickBot="1">
      <c r="B19" s="5623"/>
      <c r="D19" s="5856"/>
      <c r="E19" s="5863"/>
      <c r="F19" s="5864"/>
      <c r="G19" s="5864"/>
      <c r="H19" s="5864"/>
      <c r="I19" s="5865"/>
      <c r="J19" s="507"/>
      <c r="K19" s="5868"/>
      <c r="L19" s="5873"/>
      <c r="M19" s="5873"/>
      <c r="N19" s="5873"/>
      <c r="O19" s="5873"/>
      <c r="P19" s="5874"/>
      <c r="Q19" s="507"/>
      <c r="R19" s="5877"/>
      <c r="S19" s="5936"/>
      <c r="T19" s="5936"/>
      <c r="U19" s="5936"/>
      <c r="V19" s="5936"/>
      <c r="W19" s="5937"/>
      <c r="X19" s="507"/>
      <c r="Y19" s="5895"/>
      <c r="Z19" s="5938"/>
      <c r="AA19" s="5938"/>
      <c r="AB19" s="5938"/>
      <c r="AC19" s="5938"/>
      <c r="AD19" s="5939"/>
      <c r="AG19" s="5623"/>
      <c r="AI19" s="5904"/>
      <c r="AJ19" s="5909"/>
      <c r="AK19" s="5909"/>
      <c r="AL19" s="5909"/>
      <c r="AM19" s="5909"/>
      <c r="AN19" s="5910"/>
      <c r="AO19" s="507"/>
      <c r="AP19" s="5913"/>
      <c r="AQ19" s="5918"/>
      <c r="AR19" s="5918"/>
      <c r="AS19" s="5918"/>
      <c r="AT19" s="5918"/>
      <c r="AU19" s="5919"/>
      <c r="AV19" s="507"/>
      <c r="AW19" s="5922"/>
      <c r="AX19" s="5927"/>
      <c r="AY19" s="5927"/>
      <c r="AZ19" s="5927"/>
      <c r="BA19" s="5927"/>
      <c r="BB19" s="5928"/>
      <c r="BC19" s="507"/>
      <c r="BD19" s="5931"/>
      <c r="BE19" s="5927"/>
      <c r="BF19" s="5927"/>
      <c r="BG19" s="5927"/>
      <c r="BH19" s="5927"/>
      <c r="BI19" s="5928"/>
    </row>
    <row r="20" spans="2:61" ht="9.9499999999999993" customHeight="1" thickBot="1">
      <c r="B20" s="198"/>
      <c r="D20" s="529"/>
      <c r="E20" s="530"/>
      <c r="F20" s="531"/>
      <c r="G20" s="532"/>
      <c r="H20" s="532"/>
      <c r="I20" s="533"/>
      <c r="J20" s="515"/>
      <c r="K20" s="516"/>
      <c r="L20" s="517"/>
      <c r="M20" s="518"/>
      <c r="N20" s="519"/>
      <c r="O20" s="519"/>
      <c r="P20" s="520"/>
      <c r="Q20" s="515"/>
      <c r="R20" s="516"/>
      <c r="S20" s="521"/>
      <c r="T20" s="528"/>
      <c r="U20" s="522"/>
      <c r="V20" s="522"/>
      <c r="W20" s="523"/>
      <c r="X20" s="515"/>
      <c r="Y20" s="516"/>
      <c r="Z20" s="521"/>
      <c r="AA20" s="528"/>
      <c r="AB20" s="522"/>
      <c r="AC20" s="522"/>
      <c r="AD20" s="523"/>
      <c r="AG20" s="198"/>
      <c r="AI20" s="516"/>
      <c r="AJ20" s="521"/>
      <c r="AK20" s="528"/>
      <c r="AL20" s="522"/>
      <c r="AM20" s="522"/>
      <c r="AN20" s="523"/>
      <c r="AO20" s="515"/>
      <c r="AP20" s="516"/>
      <c r="AQ20" s="536"/>
      <c r="AR20" s="537"/>
      <c r="AS20" s="538"/>
      <c r="AT20" s="538"/>
      <c r="AU20" s="539"/>
      <c r="AV20" s="515"/>
      <c r="AW20" s="529"/>
      <c r="AX20" s="540"/>
      <c r="AY20" s="541"/>
      <c r="AZ20" s="542"/>
      <c r="BA20" s="542"/>
      <c r="BB20" s="543"/>
      <c r="BC20" s="515"/>
    </row>
    <row r="21" spans="2:61" ht="9.9499999999999993" customHeight="1">
      <c r="B21" s="5621">
        <v>3</v>
      </c>
      <c r="D21" s="5949" t="s">
        <v>399</v>
      </c>
      <c r="E21" s="5857" t="s">
        <v>400</v>
      </c>
      <c r="F21" s="5858"/>
      <c r="G21" s="5858"/>
      <c r="H21" s="5858"/>
      <c r="I21" s="5859"/>
      <c r="J21" s="507"/>
      <c r="K21" s="5866" t="s">
        <v>378</v>
      </c>
      <c r="L21" s="5869" t="s">
        <v>401</v>
      </c>
      <c r="M21" s="5869"/>
      <c r="N21" s="5869"/>
      <c r="O21" s="5869"/>
      <c r="P21" s="5870"/>
      <c r="Q21" s="507"/>
      <c r="R21" s="5875" t="s">
        <v>380</v>
      </c>
      <c r="S21" s="5932" t="s">
        <v>402</v>
      </c>
      <c r="T21" s="5932"/>
      <c r="U21" s="5932"/>
      <c r="V21" s="5932"/>
      <c r="W21" s="5933"/>
      <c r="X21" s="507"/>
      <c r="Y21" s="5893" t="s">
        <v>382</v>
      </c>
      <c r="Z21" s="5754" t="s">
        <v>403</v>
      </c>
      <c r="AA21" s="5754"/>
      <c r="AB21" s="5754"/>
      <c r="AC21" s="5754"/>
      <c r="AD21" s="5755"/>
      <c r="AG21" s="5621">
        <v>3</v>
      </c>
      <c r="AI21" s="5902" t="s">
        <v>384</v>
      </c>
      <c r="AJ21" s="5905" t="s">
        <v>404</v>
      </c>
      <c r="AK21" s="5905"/>
      <c r="AL21" s="5905"/>
      <c r="AM21" s="5905"/>
      <c r="AN21" s="5906"/>
      <c r="AO21" s="507"/>
      <c r="AP21" s="5911" t="s">
        <v>405</v>
      </c>
      <c r="AQ21" s="5914" t="s">
        <v>406</v>
      </c>
      <c r="AR21" s="5914"/>
      <c r="AS21" s="5914"/>
      <c r="AT21" s="5914"/>
      <c r="AU21" s="5915"/>
      <c r="AV21" s="507"/>
      <c r="AW21" s="5946"/>
      <c r="AX21" s="5923" t="s">
        <v>407</v>
      </c>
      <c r="AY21" s="5923"/>
      <c r="AZ21" s="5923"/>
      <c r="BA21" s="5923"/>
      <c r="BB21" s="5924"/>
      <c r="BC21" s="507"/>
      <c r="BD21" s="5929"/>
      <c r="BE21" s="5940" t="s">
        <v>408</v>
      </c>
      <c r="BF21" s="5940"/>
      <c r="BG21" s="5940"/>
      <c r="BH21" s="5940"/>
      <c r="BI21" s="5941"/>
    </row>
    <row r="22" spans="2:61" ht="5.0999999999999996" customHeight="1">
      <c r="B22" s="5622"/>
      <c r="D22" s="5949"/>
      <c r="E22" s="5860"/>
      <c r="F22" s="5861"/>
      <c r="G22" s="5861"/>
      <c r="H22" s="5861"/>
      <c r="I22" s="5862"/>
      <c r="J22" s="509"/>
      <c r="K22" s="5867"/>
      <c r="L22" s="5871"/>
      <c r="M22" s="5871"/>
      <c r="N22" s="5871"/>
      <c r="O22" s="5871"/>
      <c r="P22" s="5872"/>
      <c r="Q22" s="509"/>
      <c r="R22" s="5876"/>
      <c r="S22" s="5934"/>
      <c r="T22" s="5934"/>
      <c r="U22" s="5934"/>
      <c r="V22" s="5934"/>
      <c r="W22" s="5935"/>
      <c r="X22" s="509"/>
      <c r="Y22" s="5894"/>
      <c r="Z22" s="5757"/>
      <c r="AA22" s="5757"/>
      <c r="AB22" s="5757"/>
      <c r="AC22" s="5757"/>
      <c r="AD22" s="5758"/>
      <c r="AG22" s="5622"/>
      <c r="AI22" s="5903"/>
      <c r="AJ22" s="5907"/>
      <c r="AK22" s="5907"/>
      <c r="AL22" s="5907"/>
      <c r="AM22" s="5907"/>
      <c r="AN22" s="5908"/>
      <c r="AO22" s="509"/>
      <c r="AP22" s="5912"/>
      <c r="AQ22" s="5916"/>
      <c r="AR22" s="5916"/>
      <c r="AS22" s="5916"/>
      <c r="AT22" s="5916"/>
      <c r="AU22" s="5917"/>
      <c r="AV22" s="509"/>
      <c r="AW22" s="5947"/>
      <c r="AX22" s="5925"/>
      <c r="AY22" s="5925"/>
      <c r="AZ22" s="5925"/>
      <c r="BA22" s="5925"/>
      <c r="BB22" s="5926"/>
      <c r="BC22" s="509"/>
      <c r="BD22" s="5930"/>
      <c r="BE22" s="5942"/>
      <c r="BF22" s="5942"/>
      <c r="BG22" s="5942"/>
      <c r="BH22" s="5942"/>
      <c r="BI22" s="5943"/>
    </row>
    <row r="23" spans="2:61" ht="9.9499999999999993" customHeight="1" thickBot="1">
      <c r="B23" s="5623"/>
      <c r="D23" s="5949"/>
      <c r="E23" s="5863"/>
      <c r="F23" s="5864"/>
      <c r="G23" s="5864"/>
      <c r="H23" s="5864"/>
      <c r="I23" s="5865"/>
      <c r="J23" s="507"/>
      <c r="K23" s="5868"/>
      <c r="L23" s="5873"/>
      <c r="M23" s="5873"/>
      <c r="N23" s="5873"/>
      <c r="O23" s="5873"/>
      <c r="P23" s="5874"/>
      <c r="Q23" s="507"/>
      <c r="R23" s="5877"/>
      <c r="S23" s="5936"/>
      <c r="T23" s="5936"/>
      <c r="U23" s="5936"/>
      <c r="V23" s="5936"/>
      <c r="W23" s="5937"/>
      <c r="X23" s="507"/>
      <c r="Y23" s="5895"/>
      <c r="Z23" s="5938"/>
      <c r="AA23" s="5938"/>
      <c r="AB23" s="5938"/>
      <c r="AC23" s="5938"/>
      <c r="AD23" s="5939"/>
      <c r="AG23" s="5623"/>
      <c r="AI23" s="5904"/>
      <c r="AJ23" s="5909"/>
      <c r="AK23" s="5909"/>
      <c r="AL23" s="5909"/>
      <c r="AM23" s="5909"/>
      <c r="AN23" s="5910"/>
      <c r="AO23" s="507"/>
      <c r="AP23" s="5913"/>
      <c r="AQ23" s="5918"/>
      <c r="AR23" s="5918"/>
      <c r="AS23" s="5918"/>
      <c r="AT23" s="5918"/>
      <c r="AU23" s="5919"/>
      <c r="AV23" s="507"/>
      <c r="AW23" s="5948"/>
      <c r="AX23" s="5927"/>
      <c r="AY23" s="5927"/>
      <c r="AZ23" s="5927"/>
      <c r="BA23" s="5927"/>
      <c r="BB23" s="5928"/>
      <c r="BC23" s="507"/>
      <c r="BD23" s="5931"/>
      <c r="BE23" s="5944"/>
      <c r="BF23" s="5944"/>
      <c r="BG23" s="5944"/>
      <c r="BH23" s="5944"/>
      <c r="BI23" s="5945"/>
    </row>
    <row r="24" spans="2:61" ht="9.9499999999999993" customHeight="1" thickBot="1">
      <c r="B24" s="198"/>
      <c r="D24" s="529"/>
      <c r="E24" s="530"/>
      <c r="F24" s="531"/>
      <c r="G24" s="532"/>
      <c r="H24" s="532"/>
      <c r="I24" s="533"/>
      <c r="J24" s="515"/>
      <c r="K24" s="516"/>
      <c r="L24" s="517"/>
      <c r="M24" s="518"/>
      <c r="N24" s="519"/>
      <c r="O24" s="519"/>
      <c r="P24" s="520"/>
      <c r="Q24" s="515"/>
      <c r="R24" s="516"/>
      <c r="S24" s="521"/>
      <c r="T24" s="528"/>
      <c r="U24" s="522"/>
      <c r="V24" s="522"/>
      <c r="W24" s="523"/>
      <c r="X24" s="515"/>
      <c r="Y24" s="516"/>
      <c r="Z24" s="521"/>
      <c r="AA24" s="528"/>
      <c r="AB24" s="522"/>
      <c r="AC24" s="522"/>
      <c r="AD24" s="523"/>
      <c r="AG24" s="198"/>
      <c r="AI24" s="516"/>
      <c r="AJ24" s="521"/>
      <c r="AK24" s="528"/>
      <c r="AL24" s="522"/>
      <c r="AM24" s="522"/>
      <c r="AN24" s="523"/>
      <c r="AO24" s="515"/>
      <c r="AP24" s="516"/>
      <c r="AQ24" s="536"/>
      <c r="AR24" s="537"/>
      <c r="AS24" s="538"/>
      <c r="AT24" s="538"/>
      <c r="AU24" s="539"/>
      <c r="AV24" s="515"/>
      <c r="AW24" s="529"/>
      <c r="AX24" s="540"/>
      <c r="AY24" s="541"/>
      <c r="AZ24" s="542"/>
      <c r="BA24" s="542"/>
      <c r="BB24" s="543"/>
      <c r="BC24" s="515"/>
    </row>
    <row r="25" spans="2:61" ht="9.9499999999999993" customHeight="1">
      <c r="B25" s="5621">
        <v>4</v>
      </c>
      <c r="D25" s="5856" t="s">
        <v>409</v>
      </c>
      <c r="E25" s="5857" t="s">
        <v>410</v>
      </c>
      <c r="F25" s="5858"/>
      <c r="G25" s="5858"/>
      <c r="H25" s="5858"/>
      <c r="I25" s="5859"/>
      <c r="J25" s="507"/>
      <c r="K25" s="5866" t="s">
        <v>378</v>
      </c>
      <c r="L25" s="5869" t="s">
        <v>411</v>
      </c>
      <c r="M25" s="5869"/>
      <c r="N25" s="5869"/>
      <c r="O25" s="5869"/>
      <c r="P25" s="5870"/>
      <c r="Q25" s="507"/>
      <c r="R25" s="5875" t="s">
        <v>380</v>
      </c>
      <c r="S25" s="5932" t="s">
        <v>412</v>
      </c>
      <c r="T25" s="5932"/>
      <c r="U25" s="5932"/>
      <c r="V25" s="5932"/>
      <c r="W25" s="5933"/>
      <c r="X25" s="507"/>
      <c r="Y25" s="5893" t="s">
        <v>382</v>
      </c>
      <c r="Z25" s="5754" t="s">
        <v>413</v>
      </c>
      <c r="AA25" s="5754"/>
      <c r="AB25" s="5754"/>
      <c r="AC25" s="5754"/>
      <c r="AD25" s="5755"/>
      <c r="AG25" s="5621">
        <v>4</v>
      </c>
      <c r="AI25" s="5902" t="s">
        <v>384</v>
      </c>
      <c r="AJ25" s="5905" t="s">
        <v>414</v>
      </c>
      <c r="AK25" s="5905"/>
      <c r="AL25" s="5905"/>
      <c r="AM25" s="5905"/>
      <c r="AN25" s="5906"/>
      <c r="AO25" s="507"/>
      <c r="AP25" s="5911" t="s">
        <v>405</v>
      </c>
      <c r="AQ25" s="5914" t="s">
        <v>415</v>
      </c>
      <c r="AR25" s="5914"/>
      <c r="AS25" s="5914"/>
      <c r="AT25" s="5914"/>
      <c r="AU25" s="5915"/>
      <c r="AV25" s="507"/>
      <c r="AW25" s="5950" t="s">
        <v>416</v>
      </c>
      <c r="AX25" s="5923" t="s">
        <v>417</v>
      </c>
      <c r="AY25" s="5923"/>
      <c r="AZ25" s="5923"/>
      <c r="BA25" s="5923"/>
      <c r="BB25" s="5924"/>
      <c r="BC25" s="507"/>
      <c r="BD25" s="5955" t="s">
        <v>318</v>
      </c>
      <c r="BE25" s="5958" t="s">
        <v>418</v>
      </c>
      <c r="BF25" s="5958"/>
      <c r="BG25" s="5958"/>
      <c r="BH25" s="5958"/>
      <c r="BI25" s="5959"/>
    </row>
    <row r="26" spans="2:61" ht="5.0999999999999996" customHeight="1">
      <c r="B26" s="5622"/>
      <c r="D26" s="5856"/>
      <c r="E26" s="5860"/>
      <c r="F26" s="5861"/>
      <c r="G26" s="5861"/>
      <c r="H26" s="5861"/>
      <c r="I26" s="5862"/>
      <c r="J26" s="509"/>
      <c r="K26" s="5867"/>
      <c r="L26" s="5871"/>
      <c r="M26" s="5871"/>
      <c r="N26" s="5871"/>
      <c r="O26" s="5871"/>
      <c r="P26" s="5872"/>
      <c r="Q26" s="509"/>
      <c r="R26" s="5876"/>
      <c r="S26" s="5934"/>
      <c r="T26" s="5934"/>
      <c r="U26" s="5934"/>
      <c r="V26" s="5934"/>
      <c r="W26" s="5935"/>
      <c r="X26" s="509"/>
      <c r="Y26" s="5894"/>
      <c r="Z26" s="5757"/>
      <c r="AA26" s="5757"/>
      <c r="AB26" s="5757"/>
      <c r="AC26" s="5757"/>
      <c r="AD26" s="5758"/>
      <c r="AG26" s="5622"/>
      <c r="AI26" s="5903"/>
      <c r="AJ26" s="5907"/>
      <c r="AK26" s="5907"/>
      <c r="AL26" s="5907"/>
      <c r="AM26" s="5907"/>
      <c r="AN26" s="5908"/>
      <c r="AO26" s="509"/>
      <c r="AP26" s="5912"/>
      <c r="AQ26" s="5916"/>
      <c r="AR26" s="5916"/>
      <c r="AS26" s="5916"/>
      <c r="AT26" s="5916"/>
      <c r="AU26" s="5917"/>
      <c r="AV26" s="509"/>
      <c r="AW26" s="5951"/>
      <c r="AX26" s="5925"/>
      <c r="AY26" s="5925"/>
      <c r="AZ26" s="5925"/>
      <c r="BA26" s="5925"/>
      <c r="BB26" s="5926"/>
      <c r="BC26" s="509"/>
      <c r="BD26" s="5956"/>
      <c r="BE26" s="5960"/>
      <c r="BF26" s="5960"/>
      <c r="BG26" s="5960"/>
      <c r="BH26" s="5960"/>
      <c r="BI26" s="5961"/>
    </row>
    <row r="27" spans="2:61" ht="9.9499999999999993" customHeight="1" thickBot="1">
      <c r="B27" s="5623"/>
      <c r="D27" s="5856"/>
      <c r="E27" s="5863"/>
      <c r="F27" s="5864"/>
      <c r="G27" s="5864"/>
      <c r="H27" s="5864"/>
      <c r="I27" s="5865"/>
      <c r="J27" s="507"/>
      <c r="K27" s="5868"/>
      <c r="L27" s="5873"/>
      <c r="M27" s="5873"/>
      <c r="N27" s="5873"/>
      <c r="O27" s="5873"/>
      <c r="P27" s="5874"/>
      <c r="Q27" s="507"/>
      <c r="R27" s="5877"/>
      <c r="S27" s="5936"/>
      <c r="T27" s="5936"/>
      <c r="U27" s="5936"/>
      <c r="V27" s="5936"/>
      <c r="W27" s="5937"/>
      <c r="X27" s="507"/>
      <c r="Y27" s="5895"/>
      <c r="Z27" s="5938"/>
      <c r="AA27" s="5938"/>
      <c r="AB27" s="5938"/>
      <c r="AC27" s="5938"/>
      <c r="AD27" s="5939"/>
      <c r="AG27" s="5623"/>
      <c r="AI27" s="5904"/>
      <c r="AJ27" s="5909"/>
      <c r="AK27" s="5909"/>
      <c r="AL27" s="5909"/>
      <c r="AM27" s="5909"/>
      <c r="AN27" s="5910"/>
      <c r="AO27" s="507"/>
      <c r="AP27" s="5913"/>
      <c r="AQ27" s="5918"/>
      <c r="AR27" s="5918"/>
      <c r="AS27" s="5918"/>
      <c r="AT27" s="5918"/>
      <c r="AU27" s="5919"/>
      <c r="AV27" s="507"/>
      <c r="AW27" s="5952"/>
      <c r="AX27" s="5953"/>
      <c r="AY27" s="5953"/>
      <c r="AZ27" s="5953"/>
      <c r="BA27" s="5953"/>
      <c r="BB27" s="5954"/>
      <c r="BC27" s="507"/>
      <c r="BD27" s="5957"/>
      <c r="BE27" s="5962"/>
      <c r="BF27" s="5962"/>
      <c r="BG27" s="5962"/>
      <c r="BH27" s="5962"/>
      <c r="BI27" s="5963"/>
    </row>
    <row r="28" spans="2:61" ht="9.9499999999999993" customHeight="1" thickBot="1">
      <c r="B28" s="198"/>
      <c r="D28" s="529"/>
      <c r="E28" s="530"/>
      <c r="F28" s="531"/>
      <c r="G28" s="532"/>
      <c r="H28" s="532"/>
      <c r="I28" s="533"/>
      <c r="J28" s="507"/>
      <c r="K28" s="516"/>
      <c r="L28" s="521"/>
      <c r="M28" s="522"/>
      <c r="N28" s="522"/>
      <c r="O28" s="522"/>
      <c r="P28" s="523"/>
      <c r="Q28" s="515"/>
      <c r="R28" s="516"/>
      <c r="S28" s="521"/>
      <c r="T28" s="528"/>
      <c r="U28" s="522"/>
      <c r="V28" s="522"/>
      <c r="W28" s="523"/>
      <c r="X28" s="515"/>
      <c r="Y28" s="516"/>
      <c r="Z28" s="521"/>
      <c r="AA28" s="528"/>
      <c r="AB28" s="522"/>
      <c r="AC28" s="522"/>
      <c r="AD28" s="523"/>
      <c r="AG28" s="198"/>
      <c r="AI28" s="516"/>
      <c r="AJ28" s="517"/>
      <c r="AK28" s="518"/>
      <c r="AL28" s="519"/>
      <c r="AM28" s="519"/>
      <c r="AN28" s="520"/>
      <c r="AO28" s="515"/>
      <c r="AP28" s="516"/>
      <c r="AQ28" s="536"/>
      <c r="AR28" s="537"/>
      <c r="AS28" s="538"/>
      <c r="AT28" s="538"/>
      <c r="AU28" s="539"/>
      <c r="AV28" s="515"/>
      <c r="AW28" s="529"/>
      <c r="AX28" s="540"/>
      <c r="AY28" s="541"/>
      <c r="AZ28" s="542"/>
      <c r="BA28" s="542"/>
      <c r="BB28" s="543"/>
      <c r="BC28" s="515"/>
      <c r="BD28" s="544"/>
      <c r="BE28" s="524"/>
      <c r="BF28" s="525"/>
      <c r="BG28" s="526"/>
      <c r="BH28" s="526"/>
      <c r="BI28" s="527"/>
    </row>
    <row r="29" spans="2:61" ht="9.9499999999999993" customHeight="1">
      <c r="B29" s="5621">
        <v>5</v>
      </c>
      <c r="D29" s="5856" t="s">
        <v>419</v>
      </c>
      <c r="E29" s="5857" t="s">
        <v>420</v>
      </c>
      <c r="F29" s="5858"/>
      <c r="G29" s="5858"/>
      <c r="H29" s="5858"/>
      <c r="I29" s="5859"/>
      <c r="J29" s="507"/>
      <c r="K29" s="5866" t="s">
        <v>378</v>
      </c>
      <c r="L29" s="5869" t="s">
        <v>421</v>
      </c>
      <c r="M29" s="5869"/>
      <c r="N29" s="5869"/>
      <c r="O29" s="5869"/>
      <c r="P29" s="5870"/>
      <c r="Q29" s="507"/>
      <c r="R29" s="5875" t="s">
        <v>380</v>
      </c>
      <c r="S29" s="5932" t="s">
        <v>413</v>
      </c>
      <c r="T29" s="5932"/>
      <c r="U29" s="5932"/>
      <c r="V29" s="5932"/>
      <c r="W29" s="5933"/>
      <c r="X29" s="507"/>
      <c r="Y29" s="5893" t="s">
        <v>382</v>
      </c>
      <c r="Z29" s="5754" t="s">
        <v>422</v>
      </c>
      <c r="AA29" s="5754"/>
      <c r="AB29" s="5754"/>
      <c r="AC29" s="5754"/>
      <c r="AD29" s="5755"/>
      <c r="AG29" s="5621">
        <v>5</v>
      </c>
      <c r="AI29" s="5902" t="s">
        <v>384</v>
      </c>
      <c r="AJ29" s="5905" t="s">
        <v>423</v>
      </c>
      <c r="AK29" s="5905"/>
      <c r="AL29" s="5905"/>
      <c r="AM29" s="5905"/>
      <c r="AN29" s="5906"/>
      <c r="AO29" s="507"/>
      <c r="AP29" s="5911" t="s">
        <v>424</v>
      </c>
      <c r="AQ29" s="5914" t="s">
        <v>425</v>
      </c>
      <c r="AR29" s="5914"/>
      <c r="AS29" s="5914"/>
      <c r="AT29" s="5914"/>
      <c r="AU29" s="5915"/>
      <c r="AV29" s="507"/>
      <c r="AW29" s="5979"/>
      <c r="AX29" s="5923" t="s">
        <v>426</v>
      </c>
      <c r="AY29" s="5923"/>
      <c r="AZ29" s="5923"/>
      <c r="BA29" s="5923"/>
      <c r="BB29" s="5924"/>
      <c r="BC29" s="507"/>
      <c r="BD29" s="5964" t="s">
        <v>360</v>
      </c>
      <c r="BE29" s="5967" t="s">
        <v>427</v>
      </c>
      <c r="BF29" s="5967"/>
      <c r="BG29" s="5967"/>
      <c r="BH29" s="5967"/>
      <c r="BI29" s="5968"/>
    </row>
    <row r="30" spans="2:61" ht="5.0999999999999996" customHeight="1">
      <c r="B30" s="5622"/>
      <c r="D30" s="5856"/>
      <c r="E30" s="5860"/>
      <c r="F30" s="5861"/>
      <c r="G30" s="5861"/>
      <c r="H30" s="5861"/>
      <c r="I30" s="5862"/>
      <c r="J30" s="509"/>
      <c r="K30" s="5867"/>
      <c r="L30" s="5871"/>
      <c r="M30" s="5871"/>
      <c r="N30" s="5871"/>
      <c r="O30" s="5871"/>
      <c r="P30" s="5872"/>
      <c r="Q30" s="509"/>
      <c r="R30" s="5876"/>
      <c r="S30" s="5934"/>
      <c r="T30" s="5934"/>
      <c r="U30" s="5934"/>
      <c r="V30" s="5934"/>
      <c r="W30" s="5935"/>
      <c r="X30" s="509"/>
      <c r="Y30" s="5894"/>
      <c r="Z30" s="5757"/>
      <c r="AA30" s="5757"/>
      <c r="AB30" s="5757"/>
      <c r="AC30" s="5757"/>
      <c r="AD30" s="5758"/>
      <c r="AG30" s="5622"/>
      <c r="AI30" s="5903"/>
      <c r="AJ30" s="5907"/>
      <c r="AK30" s="5907"/>
      <c r="AL30" s="5907"/>
      <c r="AM30" s="5907"/>
      <c r="AN30" s="5908"/>
      <c r="AO30" s="509"/>
      <c r="AP30" s="5912"/>
      <c r="AQ30" s="5916"/>
      <c r="AR30" s="5916"/>
      <c r="AS30" s="5916"/>
      <c r="AT30" s="5916"/>
      <c r="AU30" s="5917"/>
      <c r="AV30" s="509"/>
      <c r="AW30" s="5980"/>
      <c r="AX30" s="5925"/>
      <c r="AY30" s="5925"/>
      <c r="AZ30" s="5925"/>
      <c r="BA30" s="5925"/>
      <c r="BB30" s="5926"/>
      <c r="BC30" s="509"/>
      <c r="BD30" s="5965"/>
      <c r="BE30" s="5969"/>
      <c r="BF30" s="5969"/>
      <c r="BG30" s="5969"/>
      <c r="BH30" s="5969"/>
      <c r="BI30" s="5970"/>
    </row>
    <row r="31" spans="2:61" ht="9.9499999999999993" customHeight="1" thickBot="1">
      <c r="B31" s="5623"/>
      <c r="D31" s="5856"/>
      <c r="E31" s="5863"/>
      <c r="F31" s="5864"/>
      <c r="G31" s="5864"/>
      <c r="H31" s="5864"/>
      <c r="I31" s="5982"/>
      <c r="J31" s="507"/>
      <c r="K31" s="5868"/>
      <c r="L31" s="5873"/>
      <c r="M31" s="5873"/>
      <c r="N31" s="5873"/>
      <c r="O31" s="5873"/>
      <c r="P31" s="5977"/>
      <c r="Q31" s="507"/>
      <c r="R31" s="5877"/>
      <c r="S31" s="5936"/>
      <c r="T31" s="5936"/>
      <c r="U31" s="5936"/>
      <c r="V31" s="5936"/>
      <c r="W31" s="5973"/>
      <c r="X31" s="507"/>
      <c r="Y31" s="5895"/>
      <c r="Z31" s="5938"/>
      <c r="AA31" s="5938"/>
      <c r="AB31" s="5938"/>
      <c r="AC31" s="5938"/>
      <c r="AD31" s="5974"/>
      <c r="AG31" s="5623"/>
      <c r="AI31" s="5904"/>
      <c r="AJ31" s="5909"/>
      <c r="AK31" s="5909"/>
      <c r="AL31" s="5909"/>
      <c r="AM31" s="5909"/>
      <c r="AN31" s="5975"/>
      <c r="AO31" s="507"/>
      <c r="AP31" s="5913"/>
      <c r="AQ31" s="5918"/>
      <c r="AR31" s="5918"/>
      <c r="AS31" s="5918"/>
      <c r="AT31" s="5918"/>
      <c r="AU31" s="5978"/>
      <c r="AV31" s="507"/>
      <c r="AW31" s="5981"/>
      <c r="AX31" s="5953"/>
      <c r="AY31" s="5953"/>
      <c r="AZ31" s="5953"/>
      <c r="BA31" s="5953"/>
      <c r="BB31" s="5954"/>
      <c r="BC31" s="507"/>
      <c r="BD31" s="5966"/>
      <c r="BE31" s="5971"/>
      <c r="BF31" s="5971"/>
      <c r="BG31" s="5971"/>
      <c r="BH31" s="5971"/>
      <c r="BI31" s="5972"/>
    </row>
    <row r="32" spans="2:61" ht="9.9499999999999993" customHeight="1">
      <c r="B32" s="198"/>
      <c r="D32" s="516"/>
      <c r="E32" s="545"/>
      <c r="F32" s="546"/>
      <c r="G32" s="547"/>
      <c r="H32" s="547"/>
      <c r="I32" s="548"/>
      <c r="J32" s="515"/>
      <c r="K32" s="516"/>
      <c r="L32" s="521"/>
      <c r="M32" s="522"/>
      <c r="N32" s="522"/>
      <c r="O32" s="522"/>
      <c r="P32" s="523"/>
      <c r="Q32" s="515"/>
      <c r="R32" s="516"/>
      <c r="S32" s="517"/>
      <c r="T32" s="518"/>
      <c r="U32" s="519"/>
      <c r="V32" s="519"/>
      <c r="W32" s="520"/>
      <c r="X32" s="515"/>
      <c r="Y32" s="516"/>
      <c r="Z32" s="517"/>
      <c r="AA32" s="518"/>
      <c r="AB32" s="519"/>
      <c r="AC32" s="519"/>
      <c r="AD32" s="520"/>
      <c r="AG32" s="198"/>
      <c r="AI32" s="516"/>
      <c r="AJ32" s="517"/>
      <c r="AK32" s="518"/>
      <c r="AL32" s="519"/>
      <c r="AM32" s="519"/>
      <c r="AN32" s="520"/>
      <c r="AO32" s="515"/>
      <c r="AP32" s="516"/>
      <c r="AQ32" s="536"/>
      <c r="AR32" s="537"/>
      <c r="AS32" s="538"/>
      <c r="AT32" s="538"/>
      <c r="AU32" s="539"/>
      <c r="AV32" s="515"/>
      <c r="AW32" s="549"/>
      <c r="AX32" s="550"/>
      <c r="AY32" s="551"/>
      <c r="AZ32" s="551"/>
      <c r="BA32" s="551"/>
      <c r="BB32" s="552"/>
      <c r="BC32" s="515"/>
      <c r="BD32" s="544"/>
      <c r="BE32" s="524"/>
      <c r="BF32" s="525"/>
      <c r="BG32" s="526"/>
      <c r="BH32" s="526"/>
      <c r="BI32" s="527"/>
    </row>
    <row r="33" spans="2:61" ht="9.9499999999999993" customHeight="1">
      <c r="B33" s="5621">
        <v>6</v>
      </c>
      <c r="D33" s="5510"/>
      <c r="E33" s="5482"/>
      <c r="F33" s="5483"/>
      <c r="G33" s="5483"/>
      <c r="H33" s="5483"/>
      <c r="I33" s="5484"/>
      <c r="J33" s="507"/>
      <c r="K33" s="5866" t="s">
        <v>378</v>
      </c>
      <c r="L33" s="5869" t="s">
        <v>428</v>
      </c>
      <c r="M33" s="5869"/>
      <c r="N33" s="5869"/>
      <c r="O33" s="5869"/>
      <c r="P33" s="5870"/>
      <c r="Q33" s="507"/>
      <c r="R33" s="5875" t="s">
        <v>380</v>
      </c>
      <c r="S33" s="5932" t="s">
        <v>422</v>
      </c>
      <c r="T33" s="5932"/>
      <c r="U33" s="5932"/>
      <c r="V33" s="5932"/>
      <c r="W33" s="5933"/>
      <c r="X33" s="507"/>
      <c r="Y33" s="5893" t="s">
        <v>382</v>
      </c>
      <c r="Z33" s="5754" t="s">
        <v>429</v>
      </c>
      <c r="AA33" s="5754"/>
      <c r="AB33" s="5754"/>
      <c r="AC33" s="5754"/>
      <c r="AD33" s="5755"/>
      <c r="AG33" s="5621">
        <v>6</v>
      </c>
      <c r="AI33" s="5902" t="s">
        <v>384</v>
      </c>
      <c r="AJ33" s="5905" t="s">
        <v>430</v>
      </c>
      <c r="AK33" s="5905"/>
      <c r="AL33" s="5905"/>
      <c r="AM33" s="5905"/>
      <c r="AN33" s="5906"/>
      <c r="AO33" s="507"/>
      <c r="AP33" s="5911" t="s">
        <v>431</v>
      </c>
      <c r="AQ33" s="5914" t="s">
        <v>432</v>
      </c>
      <c r="AR33" s="5914"/>
      <c r="AS33" s="5914"/>
      <c r="AT33" s="5914"/>
      <c r="AU33" s="5915"/>
      <c r="AV33" s="507"/>
      <c r="AW33" s="5491">
        <v>2</v>
      </c>
      <c r="AX33" s="5494" t="s">
        <v>433</v>
      </c>
      <c r="AY33" s="5494"/>
      <c r="AZ33" s="5494"/>
      <c r="BA33" s="5494"/>
      <c r="BB33" s="5495"/>
      <c r="BC33" s="507"/>
      <c r="BD33" s="5984" t="s">
        <v>434</v>
      </c>
      <c r="BE33" s="5987" t="s">
        <v>435</v>
      </c>
      <c r="BF33" s="5987"/>
      <c r="BG33" s="5987"/>
      <c r="BH33" s="5987"/>
      <c r="BI33" s="5988"/>
    </row>
    <row r="34" spans="2:61" ht="5.0999999999999996" customHeight="1">
      <c r="B34" s="5622"/>
      <c r="D34" s="5510"/>
      <c r="E34" s="5485"/>
      <c r="F34" s="5486"/>
      <c r="G34" s="5486"/>
      <c r="H34" s="5486"/>
      <c r="I34" s="5487"/>
      <c r="J34" s="509"/>
      <c r="K34" s="5867"/>
      <c r="L34" s="5871"/>
      <c r="M34" s="5871"/>
      <c r="N34" s="5871"/>
      <c r="O34" s="5871"/>
      <c r="P34" s="5872"/>
      <c r="Q34" s="509"/>
      <c r="R34" s="5876"/>
      <c r="S34" s="5934"/>
      <c r="T34" s="5934"/>
      <c r="U34" s="5934"/>
      <c r="V34" s="5934"/>
      <c r="W34" s="5935"/>
      <c r="X34" s="509"/>
      <c r="Y34" s="5894"/>
      <c r="Z34" s="5757"/>
      <c r="AA34" s="5757"/>
      <c r="AB34" s="5757"/>
      <c r="AC34" s="5757"/>
      <c r="AD34" s="5758"/>
      <c r="AG34" s="5622"/>
      <c r="AI34" s="5903"/>
      <c r="AJ34" s="5907"/>
      <c r="AK34" s="5907"/>
      <c r="AL34" s="5907"/>
      <c r="AM34" s="5907"/>
      <c r="AN34" s="5908"/>
      <c r="AO34" s="509"/>
      <c r="AP34" s="5912"/>
      <c r="AQ34" s="5916"/>
      <c r="AR34" s="5916"/>
      <c r="AS34" s="5916"/>
      <c r="AT34" s="5916"/>
      <c r="AU34" s="5917"/>
      <c r="AV34" s="509"/>
      <c r="AW34" s="5492"/>
      <c r="AX34" s="5496"/>
      <c r="AY34" s="5496"/>
      <c r="AZ34" s="5496"/>
      <c r="BA34" s="5496"/>
      <c r="BB34" s="5497"/>
      <c r="BC34" s="509"/>
      <c r="BD34" s="5985"/>
      <c r="BE34" s="5989"/>
      <c r="BF34" s="5989"/>
      <c r="BG34" s="5989"/>
      <c r="BH34" s="5989"/>
      <c r="BI34" s="5990"/>
    </row>
    <row r="35" spans="2:61" ht="9.9499999999999993" customHeight="1" thickBot="1">
      <c r="B35" s="5623"/>
      <c r="D35" s="5510"/>
      <c r="E35" s="5488"/>
      <c r="F35" s="5489"/>
      <c r="G35" s="5489"/>
      <c r="H35" s="5489"/>
      <c r="I35" s="5490"/>
      <c r="J35" s="507"/>
      <c r="K35" s="5868"/>
      <c r="L35" s="5976"/>
      <c r="M35" s="5976"/>
      <c r="N35" s="5976"/>
      <c r="O35" s="5976"/>
      <c r="P35" s="5977"/>
      <c r="Q35" s="507"/>
      <c r="R35" s="5877"/>
      <c r="S35" s="5993"/>
      <c r="T35" s="5993"/>
      <c r="U35" s="5993"/>
      <c r="V35" s="5993"/>
      <c r="W35" s="5973"/>
      <c r="X35" s="507"/>
      <c r="Y35" s="5895"/>
      <c r="Z35" s="5994"/>
      <c r="AA35" s="5994"/>
      <c r="AB35" s="5994"/>
      <c r="AC35" s="5994"/>
      <c r="AD35" s="5974"/>
      <c r="AG35" s="5623"/>
      <c r="AI35" s="5904"/>
      <c r="AJ35" s="5995"/>
      <c r="AK35" s="5995"/>
      <c r="AL35" s="5995"/>
      <c r="AM35" s="5995"/>
      <c r="AN35" s="5975"/>
      <c r="AO35" s="507"/>
      <c r="AP35" s="5913"/>
      <c r="AQ35" s="5983"/>
      <c r="AR35" s="5983"/>
      <c r="AS35" s="5983"/>
      <c r="AT35" s="5983"/>
      <c r="AU35" s="5978"/>
      <c r="AV35" s="507"/>
      <c r="AW35" s="5493"/>
      <c r="AX35" s="5498"/>
      <c r="AY35" s="5498"/>
      <c r="AZ35" s="5498"/>
      <c r="BA35" s="5498"/>
      <c r="BB35" s="5499"/>
      <c r="BC35" s="507"/>
      <c r="BD35" s="5986"/>
      <c r="BE35" s="5991"/>
      <c r="BF35" s="5991"/>
      <c r="BG35" s="5991"/>
      <c r="BH35" s="5991"/>
      <c r="BI35" s="5992"/>
    </row>
    <row r="36" spans="2:61" ht="9.9499999999999993" customHeight="1">
      <c r="B36" s="198"/>
      <c r="D36" s="516"/>
      <c r="E36" s="545"/>
      <c r="F36" s="546"/>
      <c r="G36" s="547"/>
      <c r="H36" s="547"/>
      <c r="I36" s="548"/>
      <c r="J36" s="515"/>
      <c r="K36" s="516"/>
      <c r="L36" s="521"/>
      <c r="M36" s="522"/>
      <c r="N36" s="522"/>
      <c r="O36" s="522"/>
      <c r="P36" s="523"/>
      <c r="Q36" s="515"/>
      <c r="R36" s="516"/>
      <c r="S36" s="517"/>
      <c r="T36" s="518"/>
      <c r="U36" s="519"/>
      <c r="V36" s="519"/>
      <c r="W36" s="520"/>
      <c r="X36" s="515"/>
      <c r="Y36" s="516"/>
      <c r="Z36" s="517"/>
      <c r="AA36" s="518"/>
      <c r="AB36" s="519"/>
      <c r="AC36" s="519"/>
      <c r="AD36" s="520"/>
      <c r="AG36" s="198"/>
      <c r="AI36" s="516"/>
      <c r="AJ36" s="517"/>
      <c r="AK36" s="518"/>
      <c r="AL36" s="519"/>
      <c r="AM36" s="519"/>
      <c r="AN36" s="520"/>
      <c r="AO36" s="515"/>
      <c r="AP36" s="516"/>
      <c r="AQ36" s="536"/>
      <c r="AR36" s="538"/>
      <c r="AS36" s="538"/>
      <c r="AT36" s="538"/>
      <c r="AU36" s="539"/>
      <c r="AV36" s="515"/>
      <c r="AW36" s="529"/>
      <c r="AX36" s="530"/>
      <c r="AY36" s="531"/>
      <c r="AZ36" s="532"/>
      <c r="BA36" s="532"/>
      <c r="BB36" s="533"/>
      <c r="BC36" s="515"/>
      <c r="BD36" s="544"/>
      <c r="BE36" s="524"/>
      <c r="BF36" s="525"/>
      <c r="BG36" s="526"/>
      <c r="BH36" s="526"/>
      <c r="BI36" s="527"/>
    </row>
    <row r="37" spans="2:61" ht="9.9499999999999993" customHeight="1">
      <c r="B37" s="5621">
        <v>7</v>
      </c>
      <c r="D37" s="5491"/>
      <c r="E37" s="5494" t="s">
        <v>436</v>
      </c>
      <c r="F37" s="5494"/>
      <c r="G37" s="5494"/>
      <c r="H37" s="5494"/>
      <c r="I37" s="5495"/>
      <c r="J37" s="507"/>
      <c r="K37" s="5866" t="s">
        <v>378</v>
      </c>
      <c r="L37" s="5869" t="s">
        <v>437</v>
      </c>
      <c r="M37" s="5869"/>
      <c r="N37" s="5869"/>
      <c r="O37" s="5869"/>
      <c r="P37" s="5870"/>
      <c r="Q37" s="507"/>
      <c r="R37" s="5875" t="s">
        <v>380</v>
      </c>
      <c r="S37" s="5932" t="s">
        <v>429</v>
      </c>
      <c r="T37" s="5932"/>
      <c r="U37" s="5932"/>
      <c r="V37" s="5932"/>
      <c r="W37" s="5933"/>
      <c r="X37" s="507"/>
      <c r="Y37" s="5893" t="s">
        <v>382</v>
      </c>
      <c r="Z37" s="5754" t="s">
        <v>438</v>
      </c>
      <c r="AA37" s="5754"/>
      <c r="AB37" s="5754"/>
      <c r="AC37" s="5754"/>
      <c r="AD37" s="5755"/>
      <c r="AG37" s="5621">
        <v>7</v>
      </c>
      <c r="AI37" s="5902" t="s">
        <v>384</v>
      </c>
      <c r="AJ37" s="5905" t="s">
        <v>439</v>
      </c>
      <c r="AK37" s="5905"/>
      <c r="AL37" s="5905"/>
      <c r="AM37" s="5905"/>
      <c r="AN37" s="5906"/>
      <c r="AO37" s="507"/>
      <c r="AP37" s="5911" t="s">
        <v>440</v>
      </c>
      <c r="AQ37" s="5914" t="s">
        <v>441</v>
      </c>
      <c r="AR37" s="5914"/>
      <c r="AS37" s="5914"/>
      <c r="AT37" s="5914"/>
      <c r="AU37" s="5915"/>
      <c r="AV37" s="507"/>
      <c r="AW37" s="5911"/>
      <c r="AX37" s="5923" t="s">
        <v>442</v>
      </c>
      <c r="AY37" s="5923"/>
      <c r="AZ37" s="5923"/>
      <c r="BA37" s="5923"/>
      <c r="BB37" s="5924"/>
      <c r="BC37" s="507"/>
      <c r="BD37" s="5996" t="s">
        <v>443</v>
      </c>
      <c r="BE37" s="5999" t="s">
        <v>444</v>
      </c>
      <c r="BF37" s="5999"/>
      <c r="BG37" s="5999"/>
      <c r="BH37" s="5999"/>
      <c r="BI37" s="6000"/>
    </row>
    <row r="38" spans="2:61" ht="5.0999999999999996" customHeight="1">
      <c r="B38" s="5622"/>
      <c r="D38" s="5492"/>
      <c r="E38" s="5496"/>
      <c r="F38" s="5496"/>
      <c r="G38" s="5496"/>
      <c r="H38" s="5496"/>
      <c r="I38" s="5497"/>
      <c r="J38" s="509"/>
      <c r="K38" s="5867"/>
      <c r="L38" s="5871"/>
      <c r="M38" s="5871"/>
      <c r="N38" s="5871"/>
      <c r="O38" s="5871"/>
      <c r="P38" s="5872"/>
      <c r="Q38" s="509"/>
      <c r="R38" s="5876"/>
      <c r="S38" s="5934"/>
      <c r="T38" s="5934"/>
      <c r="U38" s="5934"/>
      <c r="V38" s="5934"/>
      <c r="W38" s="5935"/>
      <c r="X38" s="509"/>
      <c r="Y38" s="5894"/>
      <c r="Z38" s="5757"/>
      <c r="AA38" s="5757"/>
      <c r="AB38" s="5757"/>
      <c r="AC38" s="5757"/>
      <c r="AD38" s="5758"/>
      <c r="AG38" s="5622"/>
      <c r="AI38" s="5903"/>
      <c r="AJ38" s="5907"/>
      <c r="AK38" s="5907"/>
      <c r="AL38" s="5907"/>
      <c r="AM38" s="5907"/>
      <c r="AN38" s="5908"/>
      <c r="AO38" s="509"/>
      <c r="AP38" s="5912"/>
      <c r="AQ38" s="5916"/>
      <c r="AR38" s="5916"/>
      <c r="AS38" s="5916"/>
      <c r="AT38" s="5916"/>
      <c r="AU38" s="5917"/>
      <c r="AV38" s="509"/>
      <c r="AW38" s="5912"/>
      <c r="AX38" s="5925"/>
      <c r="AY38" s="5925"/>
      <c r="AZ38" s="5925"/>
      <c r="BA38" s="5925"/>
      <c r="BB38" s="5926"/>
      <c r="BC38" s="509"/>
      <c r="BD38" s="5997"/>
      <c r="BE38" s="6001"/>
      <c r="BF38" s="6001"/>
      <c r="BG38" s="6001"/>
      <c r="BH38" s="6001"/>
      <c r="BI38" s="6002"/>
    </row>
    <row r="39" spans="2:61" ht="9.9499999999999993" customHeight="1" thickBot="1">
      <c r="B39" s="5623"/>
      <c r="D39" s="5493"/>
      <c r="E39" s="5498"/>
      <c r="F39" s="5498"/>
      <c r="G39" s="5498"/>
      <c r="H39" s="5498"/>
      <c r="I39" s="5499"/>
      <c r="J39" s="507"/>
      <c r="K39" s="5868"/>
      <c r="L39" s="5976"/>
      <c r="M39" s="5976"/>
      <c r="N39" s="5976"/>
      <c r="O39" s="5976"/>
      <c r="P39" s="5977"/>
      <c r="Q39" s="507"/>
      <c r="R39" s="5877"/>
      <c r="S39" s="5993"/>
      <c r="T39" s="5993"/>
      <c r="U39" s="5993"/>
      <c r="V39" s="5993"/>
      <c r="W39" s="5973"/>
      <c r="X39" s="507"/>
      <c r="Y39" s="5895"/>
      <c r="Z39" s="5994"/>
      <c r="AA39" s="5994"/>
      <c r="AB39" s="5994"/>
      <c r="AC39" s="5994"/>
      <c r="AD39" s="5974"/>
      <c r="AG39" s="5623"/>
      <c r="AI39" s="5904"/>
      <c r="AJ39" s="5995"/>
      <c r="AK39" s="5995"/>
      <c r="AL39" s="5995"/>
      <c r="AM39" s="5995"/>
      <c r="AN39" s="5975"/>
      <c r="AO39" s="507"/>
      <c r="AP39" s="5913"/>
      <c r="AQ39" s="5983"/>
      <c r="AR39" s="5983"/>
      <c r="AS39" s="5983"/>
      <c r="AT39" s="5983"/>
      <c r="AU39" s="5978"/>
      <c r="AV39" s="507"/>
      <c r="AW39" s="5913"/>
      <c r="AX39" s="5953"/>
      <c r="AY39" s="5953"/>
      <c r="AZ39" s="5953"/>
      <c r="BA39" s="5953"/>
      <c r="BB39" s="5954"/>
      <c r="BC39" s="507"/>
      <c r="BD39" s="5998"/>
      <c r="BE39" s="6003"/>
      <c r="BF39" s="6003"/>
      <c r="BG39" s="6003"/>
      <c r="BH39" s="6003"/>
      <c r="BI39" s="6004"/>
    </row>
    <row r="40" spans="2:61" ht="9.9499999999999993" customHeight="1">
      <c r="B40" s="198"/>
      <c r="D40" s="529"/>
      <c r="E40" s="530"/>
      <c r="F40" s="532"/>
      <c r="G40" s="532"/>
      <c r="H40" s="532"/>
      <c r="I40" s="533"/>
      <c r="J40" s="515"/>
      <c r="K40" s="516"/>
      <c r="L40" s="521"/>
      <c r="M40" s="528"/>
      <c r="N40" s="522"/>
      <c r="O40" s="522"/>
      <c r="P40" s="523"/>
      <c r="Q40" s="515"/>
      <c r="R40" s="516"/>
      <c r="S40" s="517"/>
      <c r="T40" s="518"/>
      <c r="U40" s="519"/>
      <c r="V40" s="519"/>
      <c r="W40" s="520"/>
      <c r="X40" s="515"/>
      <c r="Y40" s="516"/>
      <c r="Z40" s="517"/>
      <c r="AA40" s="518"/>
      <c r="AB40" s="519"/>
      <c r="AC40" s="519"/>
      <c r="AD40" s="520"/>
      <c r="AG40" s="198"/>
      <c r="AI40" s="516"/>
      <c r="AJ40" s="517"/>
      <c r="AK40" s="518"/>
      <c r="AL40" s="519"/>
      <c r="AM40" s="519"/>
      <c r="AN40" s="520"/>
      <c r="AO40" s="515"/>
      <c r="AP40" s="516"/>
      <c r="AQ40" s="536"/>
      <c r="AR40" s="538"/>
      <c r="AS40" s="538"/>
      <c r="AT40" s="538"/>
      <c r="AU40" s="539"/>
      <c r="AV40" s="515"/>
      <c r="AW40" s="529"/>
      <c r="AX40" s="540"/>
      <c r="AY40" s="541"/>
      <c r="AZ40" s="542"/>
      <c r="BA40" s="542"/>
      <c r="BB40" s="543"/>
      <c r="BC40" s="515"/>
      <c r="BD40" s="553"/>
      <c r="BE40" s="524"/>
      <c r="BF40" s="525"/>
      <c r="BG40" s="526"/>
      <c r="BH40" s="526"/>
      <c r="BI40" s="527"/>
    </row>
    <row r="41" spans="2:61" ht="9.9499999999999993" customHeight="1">
      <c r="B41" s="5621">
        <v>8</v>
      </c>
      <c r="D41" s="6005" t="s">
        <v>382</v>
      </c>
      <c r="E41" s="6008" t="s">
        <v>445</v>
      </c>
      <c r="F41" s="6008"/>
      <c r="G41" s="6008"/>
      <c r="H41" s="6008"/>
      <c r="I41" s="6009"/>
      <c r="J41" s="507"/>
      <c r="K41" s="5866" t="s">
        <v>378</v>
      </c>
      <c r="L41" s="5869" t="s">
        <v>446</v>
      </c>
      <c r="M41" s="5869"/>
      <c r="N41" s="5869"/>
      <c r="O41" s="5869"/>
      <c r="P41" s="5870"/>
      <c r="Q41" s="507"/>
      <c r="R41" s="5875" t="s">
        <v>380</v>
      </c>
      <c r="S41" s="5932" t="s">
        <v>438</v>
      </c>
      <c r="T41" s="5932"/>
      <c r="U41" s="5932"/>
      <c r="V41" s="5932"/>
      <c r="W41" s="5933"/>
      <c r="X41" s="507"/>
      <c r="Y41" s="5893" t="s">
        <v>382</v>
      </c>
      <c r="Z41" s="5754" t="s">
        <v>447</v>
      </c>
      <c r="AA41" s="5754"/>
      <c r="AB41" s="5754"/>
      <c r="AC41" s="5754"/>
      <c r="AD41" s="5755"/>
      <c r="AG41" s="5621">
        <v>8</v>
      </c>
      <c r="AI41" s="5902" t="s">
        <v>384</v>
      </c>
      <c r="AJ41" s="5905" t="s">
        <v>448</v>
      </c>
      <c r="AK41" s="5905"/>
      <c r="AL41" s="5905"/>
      <c r="AM41" s="5905"/>
      <c r="AN41" s="5906"/>
      <c r="AO41" s="507"/>
      <c r="AP41" s="5911" t="s">
        <v>449</v>
      </c>
      <c r="AQ41" s="5914" t="s">
        <v>450</v>
      </c>
      <c r="AR41" s="5914"/>
      <c r="AS41" s="5914"/>
      <c r="AT41" s="5914"/>
      <c r="AU41" s="5915"/>
      <c r="AV41" s="507"/>
      <c r="AW41" s="5911"/>
      <c r="AX41" s="5923" t="s">
        <v>451</v>
      </c>
      <c r="AY41" s="5923"/>
      <c r="AZ41" s="5923"/>
      <c r="BA41" s="5923"/>
      <c r="BB41" s="5924"/>
      <c r="BC41" s="507"/>
      <c r="BD41" s="5491">
        <v>5</v>
      </c>
      <c r="BE41" s="5494" t="s">
        <v>452</v>
      </c>
      <c r="BF41" s="5494"/>
      <c r="BG41" s="5494"/>
      <c r="BH41" s="5494"/>
      <c r="BI41" s="5495"/>
    </row>
    <row r="42" spans="2:61" ht="5.0999999999999996" customHeight="1">
      <c r="B42" s="5622"/>
      <c r="D42" s="6006"/>
      <c r="E42" s="6010"/>
      <c r="F42" s="6010"/>
      <c r="G42" s="6010"/>
      <c r="H42" s="6010"/>
      <c r="I42" s="6011"/>
      <c r="J42" s="509"/>
      <c r="K42" s="5867"/>
      <c r="L42" s="5871"/>
      <c r="M42" s="5871"/>
      <c r="N42" s="5871"/>
      <c r="O42" s="5871"/>
      <c r="P42" s="5872"/>
      <c r="Q42" s="509"/>
      <c r="R42" s="5876"/>
      <c r="S42" s="5934"/>
      <c r="T42" s="5934"/>
      <c r="U42" s="5934"/>
      <c r="V42" s="5934"/>
      <c r="W42" s="5935"/>
      <c r="X42" s="509"/>
      <c r="Y42" s="5894"/>
      <c r="Z42" s="5757"/>
      <c r="AA42" s="5757"/>
      <c r="AB42" s="5757"/>
      <c r="AC42" s="5757"/>
      <c r="AD42" s="5758"/>
      <c r="AG42" s="5622"/>
      <c r="AI42" s="5903"/>
      <c r="AJ42" s="5907"/>
      <c r="AK42" s="5907"/>
      <c r="AL42" s="5907"/>
      <c r="AM42" s="5907"/>
      <c r="AN42" s="5908"/>
      <c r="AO42" s="509"/>
      <c r="AP42" s="5912"/>
      <c r="AQ42" s="5916"/>
      <c r="AR42" s="5916"/>
      <c r="AS42" s="5916"/>
      <c r="AT42" s="5916"/>
      <c r="AU42" s="5917"/>
      <c r="AV42" s="509"/>
      <c r="AW42" s="5912"/>
      <c r="AX42" s="5925"/>
      <c r="AY42" s="5925"/>
      <c r="AZ42" s="5925"/>
      <c r="BA42" s="5925"/>
      <c r="BB42" s="5926"/>
      <c r="BC42" s="509"/>
      <c r="BD42" s="5492"/>
      <c r="BE42" s="5496"/>
      <c r="BF42" s="5496"/>
      <c r="BG42" s="5496"/>
      <c r="BH42" s="5496"/>
      <c r="BI42" s="5497"/>
    </row>
    <row r="43" spans="2:61" ht="9.9499999999999993" customHeight="1" thickBot="1">
      <c r="B43" s="5623"/>
      <c r="D43" s="6007"/>
      <c r="E43" s="6012"/>
      <c r="F43" s="6012"/>
      <c r="G43" s="6012"/>
      <c r="H43" s="6012"/>
      <c r="I43" s="6013"/>
      <c r="J43" s="507"/>
      <c r="K43" s="5868"/>
      <c r="L43" s="5976"/>
      <c r="M43" s="5976"/>
      <c r="N43" s="5976"/>
      <c r="O43" s="5976"/>
      <c r="P43" s="5977"/>
      <c r="Q43" s="507"/>
      <c r="R43" s="5877"/>
      <c r="S43" s="5993"/>
      <c r="T43" s="5993"/>
      <c r="U43" s="5993"/>
      <c r="V43" s="5993"/>
      <c r="W43" s="5973"/>
      <c r="X43" s="507"/>
      <c r="Y43" s="5895"/>
      <c r="Z43" s="5994"/>
      <c r="AA43" s="5994"/>
      <c r="AB43" s="5994"/>
      <c r="AC43" s="5994"/>
      <c r="AD43" s="5974"/>
      <c r="AG43" s="5623"/>
      <c r="AI43" s="5904"/>
      <c r="AJ43" s="5995"/>
      <c r="AK43" s="5995"/>
      <c r="AL43" s="5995"/>
      <c r="AM43" s="5995"/>
      <c r="AN43" s="5975"/>
      <c r="AO43" s="507"/>
      <c r="AP43" s="5913"/>
      <c r="AQ43" s="5983"/>
      <c r="AR43" s="5983"/>
      <c r="AS43" s="5983"/>
      <c r="AT43" s="5983"/>
      <c r="AU43" s="5978"/>
      <c r="AV43" s="507"/>
      <c r="AW43" s="5913"/>
      <c r="AX43" s="5953"/>
      <c r="AY43" s="5953"/>
      <c r="AZ43" s="5953"/>
      <c r="BA43" s="5953"/>
      <c r="BB43" s="5954"/>
      <c r="BC43" s="507"/>
      <c r="BD43" s="5493"/>
      <c r="BE43" s="5498"/>
      <c r="BF43" s="5498"/>
      <c r="BG43" s="5498"/>
      <c r="BH43" s="5498"/>
      <c r="BI43" s="5499"/>
    </row>
    <row r="44" spans="2:61" ht="9.9499999999999993" customHeight="1">
      <c r="B44" s="198"/>
      <c r="D44" s="529"/>
      <c r="E44" s="530"/>
      <c r="F44" s="532"/>
      <c r="G44" s="532"/>
      <c r="H44" s="532"/>
      <c r="I44" s="533"/>
      <c r="J44" s="515"/>
      <c r="K44" s="516"/>
      <c r="L44" s="521"/>
      <c r="M44" s="528"/>
      <c r="N44" s="522"/>
      <c r="O44" s="522"/>
      <c r="P44" s="523"/>
      <c r="Q44" s="515"/>
      <c r="R44" s="516"/>
      <c r="S44" s="517"/>
      <c r="T44" s="518"/>
      <c r="U44" s="519"/>
      <c r="V44" s="519"/>
      <c r="W44" s="520"/>
      <c r="X44" s="515"/>
      <c r="Y44" s="516"/>
      <c r="Z44" s="517"/>
      <c r="AA44" s="518"/>
      <c r="AB44" s="519"/>
      <c r="AC44" s="519"/>
      <c r="AD44" s="520"/>
      <c r="AG44" s="198"/>
      <c r="AI44" s="516"/>
      <c r="AJ44" s="517"/>
      <c r="AK44" s="518"/>
      <c r="AL44" s="519"/>
      <c r="AM44" s="519"/>
      <c r="AN44" s="520"/>
      <c r="AO44" s="515"/>
      <c r="AP44" s="516"/>
      <c r="AQ44" s="536"/>
      <c r="AR44" s="538"/>
      <c r="AS44" s="538"/>
      <c r="AT44" s="538"/>
      <c r="AU44" s="539"/>
      <c r="AV44" s="515"/>
      <c r="AW44" s="529"/>
      <c r="AX44" s="540"/>
      <c r="AY44" s="541"/>
      <c r="AZ44" s="542"/>
      <c r="BA44" s="542"/>
      <c r="BB44" s="543"/>
      <c r="BC44" s="515"/>
      <c r="BD44" s="529"/>
      <c r="BE44" s="530"/>
      <c r="BF44" s="531"/>
      <c r="BG44" s="532"/>
      <c r="BH44" s="532"/>
      <c r="BI44" s="533"/>
    </row>
    <row r="45" spans="2:61" ht="9.9499999999999993" customHeight="1">
      <c r="B45" s="5621">
        <v>9</v>
      </c>
      <c r="D45" s="5875" t="s">
        <v>380</v>
      </c>
      <c r="E45" s="6023" t="s">
        <v>453</v>
      </c>
      <c r="F45" s="6023"/>
      <c r="G45" s="6023"/>
      <c r="H45" s="6023"/>
      <c r="I45" s="6024"/>
      <c r="J45" s="507"/>
      <c r="K45" s="5866" t="s">
        <v>378</v>
      </c>
      <c r="L45" s="5869" t="s">
        <v>454</v>
      </c>
      <c r="M45" s="5869"/>
      <c r="N45" s="5869"/>
      <c r="O45" s="5869"/>
      <c r="P45" s="5870"/>
      <c r="Q45" s="507"/>
      <c r="R45" s="5875" t="s">
        <v>380</v>
      </c>
      <c r="S45" s="5932" t="s">
        <v>447</v>
      </c>
      <c r="T45" s="5932"/>
      <c r="U45" s="5932"/>
      <c r="V45" s="5932"/>
      <c r="W45" s="5933"/>
      <c r="X45" s="507"/>
      <c r="Y45" s="5893" t="s">
        <v>382</v>
      </c>
      <c r="Z45" s="5754" t="s">
        <v>455</v>
      </c>
      <c r="AA45" s="5754"/>
      <c r="AB45" s="5754"/>
      <c r="AC45" s="5754"/>
      <c r="AD45" s="5755"/>
      <c r="AG45" s="5621">
        <v>9</v>
      </c>
      <c r="AI45" s="5902" t="s">
        <v>384</v>
      </c>
      <c r="AJ45" s="5905" t="s">
        <v>456</v>
      </c>
      <c r="AK45" s="5905"/>
      <c r="AL45" s="5905"/>
      <c r="AM45" s="5905"/>
      <c r="AN45" s="5906"/>
      <c r="AO45" s="507"/>
      <c r="AP45" s="5911" t="s">
        <v>457</v>
      </c>
      <c r="AQ45" s="5914" t="s">
        <v>458</v>
      </c>
      <c r="AR45" s="5914"/>
      <c r="AS45" s="5914"/>
      <c r="AT45" s="5914"/>
      <c r="AU45" s="5915"/>
      <c r="AV45" s="507"/>
      <c r="AW45" s="5911"/>
      <c r="AX45" s="5923" t="s">
        <v>459</v>
      </c>
      <c r="AY45" s="5923"/>
      <c r="AZ45" s="5923"/>
      <c r="BA45" s="5923"/>
      <c r="BB45" s="5924"/>
      <c r="BC45" s="507"/>
      <c r="BD45" s="5911" t="s">
        <v>460</v>
      </c>
      <c r="BE45" s="5597" t="s">
        <v>461</v>
      </c>
      <c r="BF45" s="5597"/>
      <c r="BG45" s="5597"/>
      <c r="BH45" s="5597"/>
      <c r="BI45" s="5598"/>
    </row>
    <row r="46" spans="2:61" ht="5.0999999999999996" customHeight="1">
      <c r="B46" s="5622"/>
      <c r="D46" s="5876"/>
      <c r="E46" s="6025"/>
      <c r="F46" s="6025"/>
      <c r="G46" s="6025"/>
      <c r="H46" s="6025"/>
      <c r="I46" s="6026"/>
      <c r="J46" s="509"/>
      <c r="K46" s="5867"/>
      <c r="L46" s="5871"/>
      <c r="M46" s="5871"/>
      <c r="N46" s="5871"/>
      <c r="O46" s="5871"/>
      <c r="P46" s="5872"/>
      <c r="Q46" s="509"/>
      <c r="R46" s="5876"/>
      <c r="S46" s="5934"/>
      <c r="T46" s="5934"/>
      <c r="U46" s="5934"/>
      <c r="V46" s="5934"/>
      <c r="W46" s="5935"/>
      <c r="X46" s="509"/>
      <c r="Y46" s="5894"/>
      <c r="Z46" s="5757"/>
      <c r="AA46" s="5757"/>
      <c r="AB46" s="5757"/>
      <c r="AC46" s="5757"/>
      <c r="AD46" s="5758"/>
      <c r="AG46" s="5622"/>
      <c r="AI46" s="5903"/>
      <c r="AJ46" s="5907"/>
      <c r="AK46" s="5907"/>
      <c r="AL46" s="5907"/>
      <c r="AM46" s="5907"/>
      <c r="AN46" s="5908"/>
      <c r="AO46" s="509"/>
      <c r="AP46" s="5912"/>
      <c r="AQ46" s="5916"/>
      <c r="AR46" s="5916"/>
      <c r="AS46" s="5916"/>
      <c r="AT46" s="5916"/>
      <c r="AU46" s="5917"/>
      <c r="AV46" s="509"/>
      <c r="AW46" s="5912"/>
      <c r="AX46" s="5925"/>
      <c r="AY46" s="5925"/>
      <c r="AZ46" s="5925"/>
      <c r="BA46" s="5925"/>
      <c r="BB46" s="5926"/>
      <c r="BC46" s="509"/>
      <c r="BD46" s="5912"/>
      <c r="BE46" s="5600"/>
      <c r="BF46" s="5600"/>
      <c r="BG46" s="5600"/>
      <c r="BH46" s="5600"/>
      <c r="BI46" s="5601"/>
    </row>
    <row r="47" spans="2:61" ht="9.9499999999999993" customHeight="1" thickBot="1">
      <c r="B47" s="5623"/>
      <c r="D47" s="5877"/>
      <c r="E47" s="6027"/>
      <c r="F47" s="6027"/>
      <c r="G47" s="6027"/>
      <c r="H47" s="6027"/>
      <c r="I47" s="6028"/>
      <c r="J47" s="507"/>
      <c r="K47" s="5868"/>
      <c r="L47" s="5976"/>
      <c r="M47" s="5976"/>
      <c r="N47" s="5976"/>
      <c r="O47" s="5976"/>
      <c r="P47" s="5977"/>
      <c r="Q47" s="507"/>
      <c r="R47" s="5877"/>
      <c r="S47" s="5993"/>
      <c r="T47" s="5993"/>
      <c r="U47" s="5993"/>
      <c r="V47" s="5993"/>
      <c r="W47" s="5973"/>
      <c r="X47" s="507"/>
      <c r="Y47" s="5895"/>
      <c r="Z47" s="5994"/>
      <c r="AA47" s="5994"/>
      <c r="AB47" s="5994"/>
      <c r="AC47" s="5994"/>
      <c r="AD47" s="5974"/>
      <c r="AG47" s="5623"/>
      <c r="AI47" s="5904"/>
      <c r="AJ47" s="5995"/>
      <c r="AK47" s="5995"/>
      <c r="AL47" s="5995"/>
      <c r="AM47" s="5995"/>
      <c r="AN47" s="5975"/>
      <c r="AO47" s="507"/>
      <c r="AP47" s="5913"/>
      <c r="AQ47" s="5983"/>
      <c r="AR47" s="5983"/>
      <c r="AS47" s="5983"/>
      <c r="AT47" s="5983"/>
      <c r="AU47" s="5978"/>
      <c r="AV47" s="507"/>
      <c r="AW47" s="5913"/>
      <c r="AX47" s="5953"/>
      <c r="AY47" s="5953"/>
      <c r="AZ47" s="5953"/>
      <c r="BA47" s="5953"/>
      <c r="BB47" s="5954"/>
      <c r="BC47" s="507"/>
      <c r="BD47" s="5913"/>
      <c r="BE47" s="5603"/>
      <c r="BF47" s="5603"/>
      <c r="BG47" s="5603"/>
      <c r="BH47" s="5603"/>
      <c r="BI47" s="5604"/>
    </row>
    <row r="48" spans="2:61" ht="9.9499999999999993" customHeight="1">
      <c r="B48" s="198"/>
      <c r="D48" s="529"/>
      <c r="E48" s="524"/>
      <c r="F48" s="526"/>
      <c r="G48" s="526"/>
      <c r="H48" s="526"/>
      <c r="I48" s="527"/>
      <c r="J48" s="515"/>
      <c r="K48" s="516"/>
      <c r="L48" s="521"/>
      <c r="M48" s="528"/>
      <c r="N48" s="522"/>
      <c r="O48" s="522"/>
      <c r="P48" s="523"/>
      <c r="Q48" s="515"/>
      <c r="R48" s="516"/>
      <c r="S48" s="517"/>
      <c r="T48" s="518"/>
      <c r="U48" s="519"/>
      <c r="V48" s="519"/>
      <c r="W48" s="520"/>
      <c r="X48" s="515"/>
      <c r="Y48" s="516"/>
      <c r="Z48" s="517"/>
      <c r="AA48" s="518"/>
      <c r="AB48" s="519"/>
      <c r="AC48" s="519"/>
      <c r="AD48" s="520"/>
      <c r="AG48" s="198"/>
      <c r="AI48" s="516"/>
      <c r="AJ48" s="517"/>
      <c r="AK48" s="518"/>
      <c r="AL48" s="519"/>
      <c r="AM48" s="519"/>
      <c r="AN48" s="520"/>
      <c r="AO48" s="515"/>
      <c r="AP48" s="516"/>
      <c r="AQ48" s="536"/>
      <c r="AR48" s="537"/>
      <c r="AS48" s="538"/>
      <c r="AT48" s="538"/>
      <c r="AU48" s="539"/>
      <c r="AV48" s="515"/>
      <c r="AW48" s="529"/>
      <c r="AX48" s="540"/>
      <c r="AY48" s="541"/>
      <c r="AZ48" s="542"/>
      <c r="BA48" s="542"/>
      <c r="BB48" s="543"/>
      <c r="BC48" s="515"/>
      <c r="BD48" s="553"/>
      <c r="BE48" s="524"/>
      <c r="BF48" s="525"/>
      <c r="BG48" s="526"/>
      <c r="BH48" s="526"/>
      <c r="BI48" s="527"/>
    </row>
    <row r="49" spans="2:61" ht="9.9499999999999993" customHeight="1">
      <c r="B49" s="5621">
        <v>10</v>
      </c>
      <c r="D49" s="6014" t="s">
        <v>462</v>
      </c>
      <c r="E49" s="6017" t="s">
        <v>463</v>
      </c>
      <c r="F49" s="6017"/>
      <c r="G49" s="6017"/>
      <c r="H49" s="6017"/>
      <c r="I49" s="6018"/>
      <c r="J49" s="507"/>
      <c r="K49" s="5866" t="s">
        <v>378</v>
      </c>
      <c r="L49" s="5869" t="s">
        <v>464</v>
      </c>
      <c r="M49" s="5869"/>
      <c r="N49" s="5869"/>
      <c r="O49" s="5869"/>
      <c r="P49" s="5870"/>
      <c r="Q49" s="507"/>
      <c r="R49" s="5875" t="s">
        <v>380</v>
      </c>
      <c r="S49" s="5932" t="s">
        <v>455</v>
      </c>
      <c r="T49" s="5932"/>
      <c r="U49" s="5932"/>
      <c r="V49" s="5932"/>
      <c r="W49" s="5933"/>
      <c r="X49" s="507"/>
      <c r="Y49" s="5893" t="s">
        <v>382</v>
      </c>
      <c r="Z49" s="5754" t="s">
        <v>465</v>
      </c>
      <c r="AA49" s="5754"/>
      <c r="AB49" s="5754"/>
      <c r="AC49" s="5754"/>
      <c r="AD49" s="5755"/>
      <c r="AG49" s="5621">
        <v>10</v>
      </c>
      <c r="AI49" s="5902" t="s">
        <v>384</v>
      </c>
      <c r="AJ49" s="5905" t="s">
        <v>466</v>
      </c>
      <c r="AK49" s="5905"/>
      <c r="AL49" s="5905"/>
      <c r="AM49" s="5905"/>
      <c r="AN49" s="5906"/>
      <c r="AO49" s="507"/>
      <c r="AP49" s="5911" t="s">
        <v>467</v>
      </c>
      <c r="AQ49" s="5914" t="s">
        <v>468</v>
      </c>
      <c r="AR49" s="5914"/>
      <c r="AS49" s="5914"/>
      <c r="AT49" s="5914"/>
      <c r="AU49" s="5915"/>
      <c r="AV49" s="507"/>
      <c r="AW49" s="5911"/>
      <c r="AX49" s="5923" t="s">
        <v>469</v>
      </c>
      <c r="AY49" s="5923"/>
      <c r="AZ49" s="5923"/>
      <c r="BA49" s="5923"/>
      <c r="BB49" s="5924"/>
      <c r="BC49" s="507"/>
      <c r="BD49" s="5911" t="s">
        <v>460</v>
      </c>
      <c r="BE49" s="5597" t="s">
        <v>470</v>
      </c>
      <c r="BF49" s="5597"/>
      <c r="BG49" s="5597"/>
      <c r="BH49" s="5597"/>
      <c r="BI49" s="5598"/>
    </row>
    <row r="50" spans="2:61" ht="5.0999999999999996" customHeight="1">
      <c r="B50" s="5622"/>
      <c r="D50" s="6015"/>
      <c r="E50" s="6019"/>
      <c r="F50" s="6019"/>
      <c r="G50" s="6019"/>
      <c r="H50" s="6019"/>
      <c r="I50" s="6020"/>
      <c r="J50" s="509"/>
      <c r="K50" s="5867"/>
      <c r="L50" s="5871"/>
      <c r="M50" s="5871"/>
      <c r="N50" s="5871"/>
      <c r="O50" s="5871"/>
      <c r="P50" s="5872"/>
      <c r="Q50" s="509"/>
      <c r="R50" s="5876"/>
      <c r="S50" s="5934"/>
      <c r="T50" s="5934"/>
      <c r="U50" s="5934"/>
      <c r="V50" s="5934"/>
      <c r="W50" s="5935"/>
      <c r="X50" s="509"/>
      <c r="Y50" s="5894"/>
      <c r="Z50" s="5757"/>
      <c r="AA50" s="5757"/>
      <c r="AB50" s="5757"/>
      <c r="AC50" s="5757"/>
      <c r="AD50" s="5758"/>
      <c r="AG50" s="5622"/>
      <c r="AI50" s="5903"/>
      <c r="AJ50" s="5907"/>
      <c r="AK50" s="5907"/>
      <c r="AL50" s="5907"/>
      <c r="AM50" s="5907"/>
      <c r="AN50" s="5908"/>
      <c r="AO50" s="509"/>
      <c r="AP50" s="5912"/>
      <c r="AQ50" s="5916"/>
      <c r="AR50" s="5916"/>
      <c r="AS50" s="5916"/>
      <c r="AT50" s="5916"/>
      <c r="AU50" s="5917"/>
      <c r="AV50" s="509"/>
      <c r="AW50" s="5912"/>
      <c r="AX50" s="5925"/>
      <c r="AY50" s="5925"/>
      <c r="AZ50" s="5925"/>
      <c r="BA50" s="5925"/>
      <c r="BB50" s="5926"/>
      <c r="BC50" s="509"/>
      <c r="BD50" s="5912"/>
      <c r="BE50" s="5600"/>
      <c r="BF50" s="5600"/>
      <c r="BG50" s="5600"/>
      <c r="BH50" s="5600"/>
      <c r="BI50" s="5601"/>
    </row>
    <row r="51" spans="2:61" ht="9.9499999999999993" customHeight="1" thickBot="1">
      <c r="B51" s="5623"/>
      <c r="D51" s="6016"/>
      <c r="E51" s="6021"/>
      <c r="F51" s="6021"/>
      <c r="G51" s="6021"/>
      <c r="H51" s="6021"/>
      <c r="I51" s="6022"/>
      <c r="J51" s="507"/>
      <c r="K51" s="5868"/>
      <c r="L51" s="5976"/>
      <c r="M51" s="5976"/>
      <c r="N51" s="5976"/>
      <c r="O51" s="5976"/>
      <c r="P51" s="5977"/>
      <c r="Q51" s="507"/>
      <c r="R51" s="5877"/>
      <c r="S51" s="5993"/>
      <c r="T51" s="5993"/>
      <c r="U51" s="5993"/>
      <c r="V51" s="5993"/>
      <c r="W51" s="5973"/>
      <c r="X51" s="507"/>
      <c r="Y51" s="5895"/>
      <c r="Z51" s="5994"/>
      <c r="AA51" s="5994"/>
      <c r="AB51" s="5994"/>
      <c r="AC51" s="5994"/>
      <c r="AD51" s="5974"/>
      <c r="AG51" s="5623"/>
      <c r="AI51" s="5904"/>
      <c r="AJ51" s="5995"/>
      <c r="AK51" s="5995"/>
      <c r="AL51" s="5995"/>
      <c r="AM51" s="5995"/>
      <c r="AN51" s="5975"/>
      <c r="AO51" s="507"/>
      <c r="AP51" s="5913"/>
      <c r="AQ51" s="5983"/>
      <c r="AR51" s="5983"/>
      <c r="AS51" s="5983"/>
      <c r="AT51" s="5983"/>
      <c r="AU51" s="5978"/>
      <c r="AV51" s="507"/>
      <c r="AW51" s="5913"/>
      <c r="AX51" s="5953"/>
      <c r="AY51" s="5953"/>
      <c r="AZ51" s="5953"/>
      <c r="BA51" s="5953"/>
      <c r="BB51" s="5954"/>
      <c r="BC51" s="507"/>
      <c r="BD51" s="5913"/>
      <c r="BE51" s="5603"/>
      <c r="BF51" s="5603"/>
      <c r="BG51" s="5603"/>
      <c r="BH51" s="5603"/>
      <c r="BI51" s="5604"/>
    </row>
    <row r="52" spans="2:61" ht="9.9499999999999993" customHeight="1">
      <c r="B52" s="198"/>
      <c r="D52" s="529"/>
      <c r="E52" s="530"/>
      <c r="F52" s="532"/>
      <c r="G52" s="532"/>
      <c r="H52" s="532"/>
      <c r="I52" s="533"/>
      <c r="J52" s="515"/>
      <c r="K52" s="516"/>
      <c r="L52" s="517"/>
      <c r="M52" s="518"/>
      <c r="N52" s="519"/>
      <c r="O52" s="519"/>
      <c r="P52" s="520"/>
      <c r="Q52" s="515"/>
      <c r="R52" s="516"/>
      <c r="S52" s="517"/>
      <c r="T52" s="518"/>
      <c r="U52" s="519"/>
      <c r="V52" s="519"/>
      <c r="W52" s="520"/>
      <c r="X52" s="515"/>
      <c r="Y52" s="516"/>
      <c r="Z52" s="517"/>
      <c r="AA52" s="518"/>
      <c r="AB52" s="519"/>
      <c r="AC52" s="519"/>
      <c r="AD52" s="520"/>
      <c r="AG52" s="198"/>
      <c r="AI52" s="516"/>
      <c r="AJ52" s="517"/>
      <c r="AK52" s="518"/>
      <c r="AL52" s="519"/>
      <c r="AM52" s="519"/>
      <c r="AN52" s="520"/>
      <c r="AO52" s="515"/>
      <c r="AP52" s="516"/>
      <c r="AQ52" s="536"/>
      <c r="AR52" s="537"/>
      <c r="AS52" s="538"/>
      <c r="AT52" s="538"/>
      <c r="AU52" s="539"/>
      <c r="AV52" s="515"/>
      <c r="AW52" s="529"/>
      <c r="AX52" s="540"/>
      <c r="AY52" s="541"/>
      <c r="AZ52" s="542"/>
      <c r="BA52" s="542"/>
      <c r="BB52" s="543"/>
      <c r="BC52" s="515"/>
      <c r="BD52" s="553"/>
      <c r="BE52" s="524"/>
      <c r="BF52" s="525"/>
      <c r="BG52" s="526"/>
      <c r="BH52" s="526"/>
      <c r="BI52" s="527"/>
    </row>
    <row r="53" spans="2:61" ht="9.9499999999999993" customHeight="1">
      <c r="B53" s="5621">
        <v>11</v>
      </c>
      <c r="D53" s="6038" t="s">
        <v>378</v>
      </c>
      <c r="E53" s="6041" t="s">
        <v>471</v>
      </c>
      <c r="F53" s="6041"/>
      <c r="G53" s="6041"/>
      <c r="H53" s="6041"/>
      <c r="I53" s="6042"/>
      <c r="J53" s="507"/>
      <c r="K53" s="5866" t="s">
        <v>378</v>
      </c>
      <c r="L53" s="5869" t="s">
        <v>472</v>
      </c>
      <c r="M53" s="5869"/>
      <c r="N53" s="5869"/>
      <c r="O53" s="5869"/>
      <c r="P53" s="5870"/>
      <c r="Q53" s="507"/>
      <c r="R53" s="5875" t="s">
        <v>380</v>
      </c>
      <c r="S53" s="5932" t="s">
        <v>465</v>
      </c>
      <c r="T53" s="5932"/>
      <c r="U53" s="5932"/>
      <c r="V53" s="5932"/>
      <c r="W53" s="5933"/>
      <c r="X53" s="507"/>
      <c r="Y53" s="5893" t="s">
        <v>382</v>
      </c>
      <c r="Z53" s="5754" t="s">
        <v>473</v>
      </c>
      <c r="AA53" s="5754"/>
      <c r="AB53" s="5754"/>
      <c r="AC53" s="5754"/>
      <c r="AD53" s="5755"/>
      <c r="AG53" s="5621">
        <v>11</v>
      </c>
      <c r="AI53" s="5902" t="s">
        <v>384</v>
      </c>
      <c r="AJ53" s="5905" t="s">
        <v>474</v>
      </c>
      <c r="AK53" s="5905"/>
      <c r="AL53" s="5905"/>
      <c r="AM53" s="5905"/>
      <c r="AN53" s="5906"/>
      <c r="AO53" s="507"/>
      <c r="AP53" s="5911" t="s">
        <v>475</v>
      </c>
      <c r="AQ53" s="5914" t="s">
        <v>476</v>
      </c>
      <c r="AR53" s="5914"/>
      <c r="AS53" s="5914"/>
      <c r="AT53" s="5914"/>
      <c r="AU53" s="5915"/>
      <c r="AV53" s="507"/>
      <c r="AW53" s="5911"/>
      <c r="AX53" s="5923" t="s">
        <v>477</v>
      </c>
      <c r="AY53" s="5923"/>
      <c r="AZ53" s="5923"/>
      <c r="BA53" s="5923"/>
      <c r="BB53" s="5924"/>
      <c r="BC53" s="507"/>
      <c r="BD53" s="5911" t="s">
        <v>460</v>
      </c>
      <c r="BE53" s="5597" t="s">
        <v>478</v>
      </c>
      <c r="BF53" s="5597"/>
      <c r="BG53" s="5597"/>
      <c r="BH53" s="5597"/>
      <c r="BI53" s="5598"/>
    </row>
    <row r="54" spans="2:61" ht="5.0999999999999996" customHeight="1">
      <c r="B54" s="5622"/>
      <c r="D54" s="6039"/>
      <c r="E54" s="6043"/>
      <c r="F54" s="6043"/>
      <c r="G54" s="6043"/>
      <c r="H54" s="6043"/>
      <c r="I54" s="6044"/>
      <c r="J54" s="509"/>
      <c r="K54" s="5867"/>
      <c r="L54" s="5871"/>
      <c r="M54" s="5871"/>
      <c r="N54" s="5871"/>
      <c r="O54" s="5871"/>
      <c r="P54" s="5872"/>
      <c r="Q54" s="509"/>
      <c r="R54" s="5876"/>
      <c r="S54" s="5934"/>
      <c r="T54" s="5934"/>
      <c r="U54" s="5934"/>
      <c r="V54" s="5934"/>
      <c r="W54" s="5935"/>
      <c r="X54" s="509"/>
      <c r="Y54" s="5894"/>
      <c r="Z54" s="5757"/>
      <c r="AA54" s="5757"/>
      <c r="AB54" s="5757"/>
      <c r="AC54" s="5757"/>
      <c r="AD54" s="5758"/>
      <c r="AG54" s="5622"/>
      <c r="AI54" s="5903"/>
      <c r="AJ54" s="5907"/>
      <c r="AK54" s="5907"/>
      <c r="AL54" s="5907"/>
      <c r="AM54" s="5907"/>
      <c r="AN54" s="5908"/>
      <c r="AO54" s="509"/>
      <c r="AP54" s="5912"/>
      <c r="AQ54" s="5916"/>
      <c r="AR54" s="5916"/>
      <c r="AS54" s="5916"/>
      <c r="AT54" s="5916"/>
      <c r="AU54" s="5917"/>
      <c r="AV54" s="509"/>
      <c r="AW54" s="5912"/>
      <c r="AX54" s="5925"/>
      <c r="AY54" s="5925"/>
      <c r="AZ54" s="5925"/>
      <c r="BA54" s="5925"/>
      <c r="BB54" s="5926"/>
      <c r="BC54" s="509"/>
      <c r="BD54" s="5912"/>
      <c r="BE54" s="5600"/>
      <c r="BF54" s="5600"/>
      <c r="BG54" s="5600"/>
      <c r="BH54" s="5600"/>
      <c r="BI54" s="5601"/>
    </row>
    <row r="55" spans="2:61" ht="9.9499999999999993" customHeight="1" thickBot="1">
      <c r="B55" s="5623"/>
      <c r="D55" s="6040"/>
      <c r="E55" s="6045"/>
      <c r="F55" s="6045"/>
      <c r="G55" s="6045"/>
      <c r="H55" s="6045"/>
      <c r="I55" s="6046"/>
      <c r="J55" s="507"/>
      <c r="K55" s="5868"/>
      <c r="L55" s="5976"/>
      <c r="M55" s="5976"/>
      <c r="N55" s="5976"/>
      <c r="O55" s="5976"/>
      <c r="P55" s="5977"/>
      <c r="Q55" s="507"/>
      <c r="R55" s="5877"/>
      <c r="S55" s="5993"/>
      <c r="T55" s="5993"/>
      <c r="U55" s="5993"/>
      <c r="V55" s="5993"/>
      <c r="W55" s="5973"/>
      <c r="X55" s="507"/>
      <c r="Y55" s="5895"/>
      <c r="Z55" s="5994"/>
      <c r="AA55" s="5994"/>
      <c r="AB55" s="5994"/>
      <c r="AC55" s="5994"/>
      <c r="AD55" s="5974"/>
      <c r="AG55" s="5623"/>
      <c r="AI55" s="5904"/>
      <c r="AJ55" s="5995"/>
      <c r="AK55" s="5995"/>
      <c r="AL55" s="5995"/>
      <c r="AM55" s="5995"/>
      <c r="AN55" s="5975"/>
      <c r="AO55" s="507"/>
      <c r="AP55" s="5913"/>
      <c r="AQ55" s="5983"/>
      <c r="AR55" s="5983"/>
      <c r="AS55" s="5983"/>
      <c r="AT55" s="5983"/>
      <c r="AU55" s="5978"/>
      <c r="AV55" s="507"/>
      <c r="AW55" s="5913"/>
      <c r="AX55" s="5953"/>
      <c r="AY55" s="5953"/>
      <c r="AZ55" s="5953"/>
      <c r="BA55" s="5953"/>
      <c r="BB55" s="5954"/>
      <c r="BC55" s="507"/>
      <c r="BD55" s="5913"/>
      <c r="BE55" s="5603"/>
      <c r="BF55" s="5603"/>
      <c r="BG55" s="5603"/>
      <c r="BH55" s="5603"/>
      <c r="BI55" s="5604"/>
    </row>
    <row r="56" spans="2:61" ht="9.9499999999999993" customHeight="1">
      <c r="B56" s="198"/>
      <c r="D56" s="529"/>
      <c r="E56" s="530"/>
      <c r="F56" s="532"/>
      <c r="G56" s="532"/>
      <c r="H56" s="532"/>
      <c r="I56" s="533"/>
      <c r="J56" s="515"/>
      <c r="K56" s="516"/>
      <c r="L56" s="517"/>
      <c r="M56" s="518"/>
      <c r="N56" s="519"/>
      <c r="O56" s="519"/>
      <c r="P56" s="520"/>
      <c r="Q56" s="515"/>
      <c r="R56" s="516"/>
      <c r="S56" s="517"/>
      <c r="T56" s="518"/>
      <c r="U56" s="519"/>
      <c r="V56" s="519"/>
      <c r="W56" s="520"/>
      <c r="X56" s="515"/>
      <c r="Y56" s="516"/>
      <c r="Z56" s="517"/>
      <c r="AA56" s="518"/>
      <c r="AB56" s="519"/>
      <c r="AC56" s="519"/>
      <c r="AD56" s="520"/>
      <c r="AG56" s="198"/>
      <c r="AI56" s="516"/>
      <c r="AJ56" s="517"/>
      <c r="AK56" s="518"/>
      <c r="AL56" s="519"/>
      <c r="AM56" s="519"/>
      <c r="AN56" s="520"/>
      <c r="AO56" s="515"/>
      <c r="AP56" s="516"/>
      <c r="AQ56" s="536"/>
      <c r="AR56" s="537"/>
      <c r="AS56" s="538"/>
      <c r="AT56" s="538"/>
      <c r="AU56" s="539"/>
      <c r="AV56" s="515"/>
      <c r="BC56" s="515"/>
      <c r="BD56" s="553"/>
      <c r="BE56" s="524"/>
      <c r="BF56" s="525"/>
      <c r="BG56" s="526"/>
      <c r="BH56" s="526"/>
      <c r="BI56" s="527"/>
    </row>
    <row r="57" spans="2:61" ht="9.9499999999999993" customHeight="1">
      <c r="B57" s="5621">
        <v>12</v>
      </c>
      <c r="D57" s="6029" t="s">
        <v>479</v>
      </c>
      <c r="E57" s="6032" t="s">
        <v>480</v>
      </c>
      <c r="F57" s="6032"/>
      <c r="G57" s="6032"/>
      <c r="H57" s="6032"/>
      <c r="I57" s="6033"/>
      <c r="J57" s="507"/>
      <c r="K57" s="5866" t="s">
        <v>378</v>
      </c>
      <c r="L57" s="5869" t="s">
        <v>481</v>
      </c>
      <c r="M57" s="5869"/>
      <c r="N57" s="5869"/>
      <c r="O57" s="5869"/>
      <c r="P57" s="5870"/>
      <c r="Q57" s="507"/>
      <c r="R57" s="5875" t="s">
        <v>380</v>
      </c>
      <c r="S57" s="5932" t="s">
        <v>473</v>
      </c>
      <c r="T57" s="5932"/>
      <c r="U57" s="5932"/>
      <c r="V57" s="5932"/>
      <c r="W57" s="5933"/>
      <c r="X57" s="507"/>
      <c r="Y57" s="5893" t="s">
        <v>382</v>
      </c>
      <c r="Z57" s="5754" t="s">
        <v>482</v>
      </c>
      <c r="AA57" s="5754"/>
      <c r="AB57" s="5754"/>
      <c r="AC57" s="5754"/>
      <c r="AD57" s="5755"/>
      <c r="AG57" s="5621">
        <v>12</v>
      </c>
      <c r="AI57" s="5902" t="s">
        <v>384</v>
      </c>
      <c r="AJ57" s="5905" t="s">
        <v>483</v>
      </c>
      <c r="AK57" s="5905"/>
      <c r="AL57" s="5905"/>
      <c r="AM57" s="5905"/>
      <c r="AN57" s="5906"/>
      <c r="AO57" s="507"/>
      <c r="AP57" s="5911" t="s">
        <v>484</v>
      </c>
      <c r="AQ57" s="6047" t="s">
        <v>485</v>
      </c>
      <c r="AR57" s="6047"/>
      <c r="AS57" s="6047"/>
      <c r="AT57" s="6047"/>
      <c r="AU57" s="6048"/>
      <c r="AV57" s="507"/>
      <c r="AW57" s="5491">
        <v>3</v>
      </c>
      <c r="AX57" s="5494" t="s">
        <v>486</v>
      </c>
      <c r="AY57" s="5494"/>
      <c r="AZ57" s="5494"/>
      <c r="BA57" s="5494"/>
      <c r="BB57" s="5495"/>
      <c r="BC57" s="507"/>
      <c r="BD57" s="5911" t="s">
        <v>460</v>
      </c>
      <c r="BE57" s="5597" t="s">
        <v>487</v>
      </c>
      <c r="BF57" s="5597"/>
      <c r="BG57" s="5597"/>
      <c r="BH57" s="5597"/>
      <c r="BI57" s="5598"/>
    </row>
    <row r="58" spans="2:61" ht="5.0999999999999996" customHeight="1">
      <c r="B58" s="5622"/>
      <c r="D58" s="6030"/>
      <c r="E58" s="6034"/>
      <c r="F58" s="6034"/>
      <c r="G58" s="6034"/>
      <c r="H58" s="6034"/>
      <c r="I58" s="6035"/>
      <c r="J58" s="509"/>
      <c r="K58" s="5867"/>
      <c r="L58" s="5871"/>
      <c r="M58" s="5871"/>
      <c r="N58" s="5871"/>
      <c r="O58" s="5871"/>
      <c r="P58" s="5872"/>
      <c r="Q58" s="509"/>
      <c r="R58" s="5876"/>
      <c r="S58" s="5934"/>
      <c r="T58" s="5934"/>
      <c r="U58" s="5934"/>
      <c r="V58" s="5934"/>
      <c r="W58" s="5935"/>
      <c r="X58" s="509"/>
      <c r="Y58" s="5894"/>
      <c r="Z58" s="5757"/>
      <c r="AA58" s="5757"/>
      <c r="AB58" s="5757"/>
      <c r="AC58" s="5757"/>
      <c r="AD58" s="5758"/>
      <c r="AG58" s="5622"/>
      <c r="AI58" s="5903"/>
      <c r="AJ58" s="5907"/>
      <c r="AK58" s="5907"/>
      <c r="AL58" s="5907"/>
      <c r="AM58" s="5907"/>
      <c r="AN58" s="5908"/>
      <c r="AO58" s="509"/>
      <c r="AP58" s="5912"/>
      <c r="AQ58" s="6049"/>
      <c r="AR58" s="6049"/>
      <c r="AS58" s="6049"/>
      <c r="AT58" s="6049"/>
      <c r="AU58" s="6050"/>
      <c r="AV58" s="509"/>
      <c r="AW58" s="5492"/>
      <c r="AX58" s="5496"/>
      <c r="AY58" s="5496"/>
      <c r="AZ58" s="5496"/>
      <c r="BA58" s="5496"/>
      <c r="BB58" s="5497"/>
      <c r="BC58" s="509"/>
      <c r="BD58" s="5912"/>
      <c r="BE58" s="5600"/>
      <c r="BF58" s="5600"/>
      <c r="BG58" s="5600"/>
      <c r="BH58" s="5600"/>
      <c r="BI58" s="5601"/>
    </row>
    <row r="59" spans="2:61" ht="9.9499999999999993" customHeight="1" thickBot="1">
      <c r="B59" s="5623"/>
      <c r="D59" s="6031"/>
      <c r="E59" s="6036"/>
      <c r="F59" s="6036"/>
      <c r="G59" s="6036"/>
      <c r="H59" s="6036"/>
      <c r="I59" s="6037"/>
      <c r="J59" s="507"/>
      <c r="K59" s="5868"/>
      <c r="L59" s="5976"/>
      <c r="M59" s="5976"/>
      <c r="N59" s="5976"/>
      <c r="O59" s="5976"/>
      <c r="P59" s="5977"/>
      <c r="Q59" s="507"/>
      <c r="R59" s="5877"/>
      <c r="S59" s="5993"/>
      <c r="T59" s="5993"/>
      <c r="U59" s="5993"/>
      <c r="V59" s="5993"/>
      <c r="W59" s="5973"/>
      <c r="X59" s="507"/>
      <c r="Y59" s="5895"/>
      <c r="Z59" s="5994"/>
      <c r="AA59" s="5994"/>
      <c r="AB59" s="5994"/>
      <c r="AC59" s="5994"/>
      <c r="AD59" s="5974"/>
      <c r="AG59" s="5623"/>
      <c r="AI59" s="5904"/>
      <c r="AJ59" s="5995"/>
      <c r="AK59" s="5995"/>
      <c r="AL59" s="5995"/>
      <c r="AM59" s="5995"/>
      <c r="AN59" s="5975"/>
      <c r="AO59" s="507"/>
      <c r="AP59" s="5913"/>
      <c r="AQ59" s="6051"/>
      <c r="AR59" s="6051"/>
      <c r="AS59" s="6051"/>
      <c r="AT59" s="6051"/>
      <c r="AU59" s="6052"/>
      <c r="AV59" s="507"/>
      <c r="AW59" s="5493"/>
      <c r="AX59" s="5498"/>
      <c r="AY59" s="5498"/>
      <c r="AZ59" s="5498"/>
      <c r="BA59" s="5498"/>
      <c r="BB59" s="5499"/>
      <c r="BC59" s="507"/>
      <c r="BD59" s="5913"/>
      <c r="BE59" s="5603"/>
      <c r="BF59" s="5603"/>
      <c r="BG59" s="5603"/>
      <c r="BH59" s="5603"/>
      <c r="BI59" s="5604"/>
    </row>
    <row r="60" spans="2:61" ht="9.9499999999999993" customHeight="1">
      <c r="B60" s="198"/>
      <c r="J60" s="554"/>
      <c r="K60" s="516"/>
      <c r="L60" s="517"/>
      <c r="M60" s="518"/>
      <c r="N60" s="519"/>
      <c r="O60" s="519"/>
      <c r="P60" s="520"/>
      <c r="Q60" s="554"/>
      <c r="R60" s="516"/>
      <c r="S60" s="517"/>
      <c r="T60" s="518"/>
      <c r="U60" s="519"/>
      <c r="V60" s="519"/>
      <c r="W60" s="520"/>
      <c r="X60" s="554"/>
      <c r="Y60" s="516"/>
      <c r="Z60" s="517"/>
      <c r="AA60" s="518"/>
      <c r="AB60" s="519"/>
      <c r="AC60" s="519"/>
      <c r="AD60" s="520"/>
      <c r="AG60" s="198"/>
      <c r="AI60" s="516"/>
      <c r="AJ60" s="517"/>
      <c r="AK60" s="518"/>
      <c r="AL60" s="519"/>
      <c r="AM60" s="519"/>
      <c r="AN60" s="520"/>
      <c r="AO60" s="554"/>
      <c r="AP60" s="516"/>
      <c r="AQ60" s="536"/>
      <c r="AR60" s="537"/>
      <c r="AS60" s="538"/>
      <c r="AT60" s="538"/>
      <c r="AU60" s="539"/>
      <c r="AV60" s="554"/>
      <c r="AW60" s="544"/>
      <c r="AX60" s="555"/>
      <c r="AY60" s="549"/>
      <c r="AZ60" s="549"/>
      <c r="BA60" s="549"/>
      <c r="BB60" s="556"/>
      <c r="BC60" s="554"/>
      <c r="BD60" s="553"/>
      <c r="BE60" s="524"/>
      <c r="BF60" s="525"/>
      <c r="BG60" s="526"/>
      <c r="BH60" s="526"/>
      <c r="BI60" s="527"/>
    </row>
    <row r="61" spans="2:61" ht="9.9499999999999993" customHeight="1">
      <c r="B61" s="5621">
        <v>13</v>
      </c>
      <c r="J61" s="507"/>
      <c r="K61" s="5866" t="s">
        <v>378</v>
      </c>
      <c r="L61" s="5869" t="s">
        <v>488</v>
      </c>
      <c r="M61" s="5869"/>
      <c r="N61" s="5869"/>
      <c r="O61" s="5869"/>
      <c r="P61" s="5870"/>
      <c r="Q61" s="507"/>
      <c r="R61" s="5875" t="s">
        <v>380</v>
      </c>
      <c r="S61" s="5932" t="s">
        <v>489</v>
      </c>
      <c r="T61" s="5932"/>
      <c r="U61" s="5932"/>
      <c r="V61" s="5932"/>
      <c r="W61" s="5933"/>
      <c r="X61" s="507"/>
      <c r="Y61" s="5893" t="s">
        <v>382</v>
      </c>
      <c r="Z61" s="5754" t="s">
        <v>490</v>
      </c>
      <c r="AA61" s="5754"/>
      <c r="AB61" s="5754"/>
      <c r="AC61" s="5754"/>
      <c r="AD61" s="5755"/>
      <c r="AG61" s="5621">
        <v>13</v>
      </c>
      <c r="AI61" s="5902" t="s">
        <v>384</v>
      </c>
      <c r="AJ61" s="5905" t="s">
        <v>491</v>
      </c>
      <c r="AK61" s="5905"/>
      <c r="AL61" s="5905"/>
      <c r="AM61" s="5905"/>
      <c r="AN61" s="5906"/>
      <c r="AO61" s="507"/>
      <c r="AP61" s="5911" t="s">
        <v>492</v>
      </c>
      <c r="AQ61" s="5914" t="s">
        <v>493</v>
      </c>
      <c r="AR61" s="5914"/>
      <c r="AS61" s="5914"/>
      <c r="AT61" s="5914"/>
      <c r="AU61" s="5915"/>
      <c r="AV61" s="515"/>
      <c r="AW61" s="6053"/>
      <c r="AX61" s="6056" t="s">
        <v>494</v>
      </c>
      <c r="AY61" s="6056"/>
      <c r="AZ61" s="6056"/>
      <c r="BA61" s="6056"/>
      <c r="BB61" s="6057"/>
      <c r="BC61" s="507"/>
      <c r="BD61" s="5911" t="s">
        <v>460</v>
      </c>
      <c r="BE61" s="5597" t="s">
        <v>495</v>
      </c>
      <c r="BF61" s="5597"/>
      <c r="BG61" s="5597"/>
      <c r="BH61" s="5597"/>
      <c r="BI61" s="5598"/>
    </row>
    <row r="62" spans="2:61" ht="5.0999999999999996" customHeight="1">
      <c r="B62" s="5622"/>
      <c r="J62" s="509"/>
      <c r="K62" s="5867"/>
      <c r="L62" s="5871"/>
      <c r="M62" s="5871"/>
      <c r="N62" s="5871"/>
      <c r="O62" s="5871"/>
      <c r="P62" s="5872"/>
      <c r="Q62" s="509"/>
      <c r="R62" s="5876"/>
      <c r="S62" s="5934"/>
      <c r="T62" s="5934"/>
      <c r="U62" s="5934"/>
      <c r="V62" s="5934"/>
      <c r="W62" s="5935"/>
      <c r="X62" s="509"/>
      <c r="Y62" s="5894"/>
      <c r="Z62" s="5757"/>
      <c r="AA62" s="5757"/>
      <c r="AB62" s="5757"/>
      <c r="AC62" s="5757"/>
      <c r="AD62" s="5758"/>
      <c r="AG62" s="5622"/>
      <c r="AI62" s="5903"/>
      <c r="AJ62" s="5907"/>
      <c r="AK62" s="5907"/>
      <c r="AL62" s="5907"/>
      <c r="AM62" s="5907"/>
      <c r="AN62" s="5908"/>
      <c r="AO62" s="515"/>
      <c r="AP62" s="5912"/>
      <c r="AQ62" s="5916"/>
      <c r="AR62" s="5916"/>
      <c r="AS62" s="5916"/>
      <c r="AT62" s="5916"/>
      <c r="AU62" s="5917"/>
      <c r="AV62" s="515"/>
      <c r="AW62" s="6054"/>
      <c r="AX62" s="6058"/>
      <c r="AY62" s="6058"/>
      <c r="AZ62" s="6058"/>
      <c r="BA62" s="6058"/>
      <c r="BB62" s="6059"/>
      <c r="BC62" s="509"/>
      <c r="BD62" s="5912"/>
      <c r="BE62" s="5600"/>
      <c r="BF62" s="5600"/>
      <c r="BG62" s="5600"/>
      <c r="BH62" s="5600"/>
      <c r="BI62" s="5601"/>
    </row>
    <row r="63" spans="2:61" ht="9.9499999999999993" customHeight="1" thickBot="1">
      <c r="B63" s="5623"/>
      <c r="J63" s="507"/>
      <c r="K63" s="5868"/>
      <c r="L63" s="5976"/>
      <c r="M63" s="5976"/>
      <c r="N63" s="5976"/>
      <c r="O63" s="5976"/>
      <c r="P63" s="5977"/>
      <c r="Q63" s="507"/>
      <c r="R63" s="5877"/>
      <c r="S63" s="5993"/>
      <c r="T63" s="5993"/>
      <c r="U63" s="5993"/>
      <c r="V63" s="5993"/>
      <c r="W63" s="5973"/>
      <c r="X63" s="507"/>
      <c r="Y63" s="5895"/>
      <c r="Z63" s="5994"/>
      <c r="AA63" s="5994"/>
      <c r="AB63" s="5994"/>
      <c r="AC63" s="5994"/>
      <c r="AD63" s="5974"/>
      <c r="AG63" s="5623"/>
      <c r="AI63" s="5904"/>
      <c r="AJ63" s="5995"/>
      <c r="AK63" s="5995"/>
      <c r="AL63" s="5995"/>
      <c r="AM63" s="5995"/>
      <c r="AN63" s="5975"/>
      <c r="AO63" s="515"/>
      <c r="AP63" s="5913"/>
      <c r="AQ63" s="5983"/>
      <c r="AR63" s="5983"/>
      <c r="AS63" s="5983"/>
      <c r="AT63" s="5983"/>
      <c r="AU63" s="5978"/>
      <c r="AV63" s="515"/>
      <c r="AW63" s="6055"/>
      <c r="AX63" s="6060"/>
      <c r="AY63" s="6060"/>
      <c r="AZ63" s="6060"/>
      <c r="BA63" s="6060"/>
      <c r="BB63" s="6061"/>
      <c r="BC63" s="507"/>
      <c r="BD63" s="5913"/>
      <c r="BE63" s="5603"/>
      <c r="BF63" s="5603"/>
      <c r="BG63" s="5603"/>
      <c r="BH63" s="5603"/>
      <c r="BI63" s="5604"/>
    </row>
    <row r="64" spans="2:61" ht="9.9499999999999993" customHeight="1">
      <c r="B64" s="198"/>
      <c r="J64" s="554"/>
      <c r="K64" s="516"/>
      <c r="L64" s="517"/>
      <c r="M64" s="518"/>
      <c r="N64" s="519"/>
      <c r="O64" s="519"/>
      <c r="P64" s="520"/>
      <c r="Q64" s="554"/>
      <c r="R64" s="516"/>
      <c r="S64" s="521"/>
      <c r="T64" s="522"/>
      <c r="U64" s="522"/>
      <c r="V64" s="522"/>
      <c r="W64" s="523"/>
      <c r="X64" s="554"/>
      <c r="Y64" s="516"/>
      <c r="Z64" s="521"/>
      <c r="AA64" s="522"/>
      <c r="AB64" s="522"/>
      <c r="AC64" s="522"/>
      <c r="AD64" s="523"/>
      <c r="AG64" s="198"/>
      <c r="AI64" s="516"/>
      <c r="AJ64" s="517"/>
      <c r="AK64" s="518"/>
      <c r="AL64" s="519"/>
      <c r="AM64" s="519"/>
      <c r="AN64" s="520"/>
      <c r="AO64" s="515"/>
      <c r="AP64" s="516"/>
      <c r="AQ64" s="536"/>
      <c r="AR64" s="537"/>
      <c r="AS64" s="538"/>
      <c r="AT64" s="538"/>
      <c r="AU64" s="539"/>
      <c r="AV64" s="515"/>
      <c r="AW64" s="516"/>
      <c r="AX64" s="540"/>
      <c r="AY64" s="541"/>
      <c r="AZ64" s="542"/>
      <c r="BA64" s="542"/>
      <c r="BB64" s="543"/>
      <c r="BC64" s="554"/>
      <c r="BD64" s="557"/>
      <c r="BE64" s="524"/>
      <c r="BF64" s="525"/>
      <c r="BG64" s="526"/>
      <c r="BH64" s="526"/>
      <c r="BI64" s="527"/>
    </row>
    <row r="65" spans="2:61" ht="9.9499999999999993" customHeight="1">
      <c r="B65" s="5621">
        <v>14</v>
      </c>
      <c r="D65" s="5510"/>
      <c r="E65" s="5569" t="s">
        <v>496</v>
      </c>
      <c r="F65" s="5570"/>
      <c r="G65" s="5570"/>
      <c r="H65" s="5570"/>
      <c r="I65" s="5571"/>
      <c r="J65" s="507"/>
      <c r="K65" s="5866" t="s">
        <v>378</v>
      </c>
      <c r="L65" s="5869" t="s">
        <v>497</v>
      </c>
      <c r="M65" s="5869"/>
      <c r="N65" s="5869"/>
      <c r="O65" s="5869"/>
      <c r="P65" s="5870"/>
      <c r="Q65" s="507"/>
      <c r="R65" s="5875" t="s">
        <v>380</v>
      </c>
      <c r="S65" s="5932" t="s">
        <v>498</v>
      </c>
      <c r="T65" s="5932"/>
      <c r="U65" s="5932"/>
      <c r="V65" s="5932"/>
      <c r="W65" s="5933"/>
      <c r="X65" s="507"/>
      <c r="Y65" s="5893" t="s">
        <v>382</v>
      </c>
      <c r="Z65" s="5754" t="s">
        <v>499</v>
      </c>
      <c r="AA65" s="5754"/>
      <c r="AB65" s="5754"/>
      <c r="AC65" s="5754"/>
      <c r="AD65" s="5755"/>
      <c r="AG65" s="5621">
        <v>14</v>
      </c>
      <c r="AI65" s="5902" t="s">
        <v>384</v>
      </c>
      <c r="AJ65" s="5905" t="s">
        <v>500</v>
      </c>
      <c r="AK65" s="5905"/>
      <c r="AL65" s="5905"/>
      <c r="AM65" s="5905"/>
      <c r="AN65" s="5906"/>
      <c r="AO65" s="515"/>
      <c r="AP65" s="5911" t="s">
        <v>501</v>
      </c>
      <c r="AQ65" s="5914" t="s">
        <v>502</v>
      </c>
      <c r="AR65" s="5914"/>
      <c r="AS65" s="5914"/>
      <c r="AT65" s="5914"/>
      <c r="AU65" s="5915"/>
      <c r="AV65" s="515"/>
      <c r="AW65" s="6053"/>
      <c r="AX65" s="6056" t="s">
        <v>503</v>
      </c>
      <c r="AY65" s="6056"/>
      <c r="AZ65" s="6056"/>
      <c r="BA65" s="6056"/>
      <c r="BB65" s="6057"/>
      <c r="BC65" s="507"/>
      <c r="BD65" s="6062"/>
      <c r="BE65" s="6065" t="s">
        <v>504</v>
      </c>
      <c r="BF65" s="6065"/>
      <c r="BG65" s="6065"/>
      <c r="BH65" s="6065"/>
      <c r="BI65" s="6066"/>
    </row>
    <row r="66" spans="2:61" ht="5.0999999999999996" customHeight="1">
      <c r="B66" s="5622"/>
      <c r="D66" s="5510"/>
      <c r="E66" s="5572"/>
      <c r="F66" s="5573"/>
      <c r="G66" s="5573"/>
      <c r="H66" s="5573"/>
      <c r="I66" s="5574"/>
      <c r="J66" s="509"/>
      <c r="K66" s="5867"/>
      <c r="L66" s="5871"/>
      <c r="M66" s="5871"/>
      <c r="N66" s="5871"/>
      <c r="O66" s="5871"/>
      <c r="P66" s="5872"/>
      <c r="Q66" s="509"/>
      <c r="R66" s="5876"/>
      <c r="S66" s="5934"/>
      <c r="T66" s="5934"/>
      <c r="U66" s="5934"/>
      <c r="V66" s="5934"/>
      <c r="W66" s="5935"/>
      <c r="X66" s="509"/>
      <c r="Y66" s="5894"/>
      <c r="Z66" s="5757"/>
      <c r="AA66" s="5757"/>
      <c r="AB66" s="5757"/>
      <c r="AC66" s="5757"/>
      <c r="AD66" s="5758"/>
      <c r="AG66" s="5622"/>
      <c r="AI66" s="5903"/>
      <c r="AJ66" s="5907"/>
      <c r="AK66" s="5907"/>
      <c r="AL66" s="5907"/>
      <c r="AM66" s="5907"/>
      <c r="AN66" s="5908"/>
      <c r="AO66" s="515"/>
      <c r="AP66" s="5912"/>
      <c r="AQ66" s="5916"/>
      <c r="AR66" s="5916"/>
      <c r="AS66" s="5916"/>
      <c r="AT66" s="5916"/>
      <c r="AU66" s="5917"/>
      <c r="AV66" s="515"/>
      <c r="AW66" s="6054"/>
      <c r="AX66" s="6058"/>
      <c r="AY66" s="6058"/>
      <c r="AZ66" s="6058"/>
      <c r="BA66" s="6058"/>
      <c r="BB66" s="6059"/>
      <c r="BC66" s="509"/>
      <c r="BD66" s="6063"/>
      <c r="BE66" s="6067"/>
      <c r="BF66" s="6067"/>
      <c r="BG66" s="6067"/>
      <c r="BH66" s="6067"/>
      <c r="BI66" s="6068"/>
    </row>
    <row r="67" spans="2:61" ht="9.9499999999999993" customHeight="1" thickBot="1">
      <c r="B67" s="5623"/>
      <c r="D67" s="5510"/>
      <c r="E67" s="5575"/>
      <c r="F67" s="5576"/>
      <c r="G67" s="5576"/>
      <c r="H67" s="5576"/>
      <c r="I67" s="5577"/>
      <c r="J67" s="507"/>
      <c r="K67" s="5868"/>
      <c r="L67" s="5976"/>
      <c r="M67" s="5976"/>
      <c r="N67" s="5976"/>
      <c r="O67" s="5976"/>
      <c r="P67" s="5977"/>
      <c r="Q67" s="507"/>
      <c r="R67" s="5877"/>
      <c r="S67" s="5993"/>
      <c r="T67" s="5993"/>
      <c r="U67" s="5993"/>
      <c r="V67" s="5993"/>
      <c r="W67" s="5973"/>
      <c r="X67" s="507"/>
      <c r="Y67" s="5895"/>
      <c r="Z67" s="5994"/>
      <c r="AA67" s="5994"/>
      <c r="AB67" s="5994"/>
      <c r="AC67" s="5994"/>
      <c r="AD67" s="5974"/>
      <c r="AG67" s="5623"/>
      <c r="AI67" s="5904"/>
      <c r="AJ67" s="5995"/>
      <c r="AK67" s="5995"/>
      <c r="AL67" s="5995"/>
      <c r="AM67" s="5995"/>
      <c r="AN67" s="5975"/>
      <c r="AO67" s="515"/>
      <c r="AP67" s="5913"/>
      <c r="AQ67" s="5983"/>
      <c r="AR67" s="5983"/>
      <c r="AS67" s="5983"/>
      <c r="AT67" s="5983"/>
      <c r="AU67" s="5978"/>
      <c r="AV67" s="515"/>
      <c r="AW67" s="6055"/>
      <c r="AX67" s="6060"/>
      <c r="AY67" s="6060"/>
      <c r="AZ67" s="6060"/>
      <c r="BA67" s="6060"/>
      <c r="BB67" s="6061"/>
      <c r="BC67" s="507"/>
      <c r="BD67" s="6064"/>
      <c r="BE67" s="6069"/>
      <c r="BF67" s="6069"/>
      <c r="BG67" s="6069"/>
      <c r="BH67" s="6069"/>
      <c r="BI67" s="6070"/>
    </row>
    <row r="68" spans="2:61" ht="9.9499999999999993" customHeight="1">
      <c r="B68" s="198"/>
      <c r="D68" s="516"/>
      <c r="E68" s="521"/>
      <c r="F68" s="522"/>
      <c r="G68" s="522"/>
      <c r="H68" s="522"/>
      <c r="I68" s="523"/>
      <c r="J68" s="515"/>
      <c r="K68" s="516"/>
      <c r="L68" s="517"/>
      <c r="M68" s="518"/>
      <c r="N68" s="519"/>
      <c r="O68" s="519"/>
      <c r="P68" s="520"/>
      <c r="Q68" s="515"/>
      <c r="R68" s="516"/>
      <c r="S68" s="521"/>
      <c r="T68" s="522"/>
      <c r="U68" s="522"/>
      <c r="V68" s="522"/>
      <c r="W68" s="523"/>
      <c r="X68" s="515"/>
      <c r="Y68" s="516"/>
      <c r="Z68" s="521"/>
      <c r="AA68" s="522"/>
      <c r="AB68" s="522"/>
      <c r="AC68" s="522"/>
      <c r="AD68" s="523"/>
      <c r="AG68" s="198"/>
      <c r="AI68" s="516"/>
      <c r="AJ68" s="521"/>
      <c r="AK68" s="522"/>
      <c r="AL68" s="522"/>
      <c r="AM68" s="522"/>
      <c r="AN68" s="523"/>
      <c r="AO68" s="515"/>
      <c r="AP68" s="516"/>
      <c r="AQ68" s="536"/>
      <c r="AR68" s="537"/>
      <c r="AS68" s="538"/>
      <c r="AT68" s="538"/>
      <c r="AU68" s="539"/>
      <c r="AV68" s="515"/>
      <c r="AW68" s="516"/>
      <c r="AX68" s="540"/>
      <c r="AY68" s="541"/>
      <c r="AZ68" s="542"/>
      <c r="BA68" s="542"/>
      <c r="BB68" s="543"/>
      <c r="BC68" s="515"/>
      <c r="BD68" s="557"/>
      <c r="BE68" s="524"/>
      <c r="BF68" s="525"/>
      <c r="BG68" s="526"/>
      <c r="BH68" s="526"/>
      <c r="BI68" s="527"/>
    </row>
    <row r="69" spans="2:61" ht="9.9499999999999993" customHeight="1">
      <c r="B69" s="5621">
        <v>15</v>
      </c>
      <c r="D69" s="6071" t="s">
        <v>505</v>
      </c>
      <c r="E69" s="6074" t="s">
        <v>506</v>
      </c>
      <c r="F69" s="6074"/>
      <c r="G69" s="6074"/>
      <c r="H69" s="6074"/>
      <c r="I69" s="6075"/>
      <c r="J69" s="507"/>
      <c r="K69" s="5866" t="s">
        <v>378</v>
      </c>
      <c r="L69" s="5869" t="s">
        <v>507</v>
      </c>
      <c r="M69" s="5869"/>
      <c r="N69" s="5869"/>
      <c r="O69" s="5869"/>
      <c r="P69" s="5870"/>
      <c r="Q69" s="507"/>
      <c r="R69" s="5875" t="s">
        <v>380</v>
      </c>
      <c r="S69" s="5932" t="s">
        <v>508</v>
      </c>
      <c r="T69" s="5932"/>
      <c r="U69" s="5932"/>
      <c r="V69" s="5932"/>
      <c r="W69" s="5933"/>
      <c r="X69" s="507"/>
      <c r="Y69" s="5893" t="s">
        <v>382</v>
      </c>
      <c r="Z69" s="5754" t="s">
        <v>509</v>
      </c>
      <c r="AA69" s="5754"/>
      <c r="AB69" s="5754"/>
      <c r="AC69" s="5754"/>
      <c r="AD69" s="5755"/>
      <c r="AG69" s="5621">
        <v>15</v>
      </c>
      <c r="AI69" s="5902" t="s">
        <v>384</v>
      </c>
      <c r="AJ69" s="5905" t="s">
        <v>510</v>
      </c>
      <c r="AK69" s="5905"/>
      <c r="AL69" s="5905"/>
      <c r="AM69" s="5905"/>
      <c r="AN69" s="5906"/>
      <c r="AO69" s="515"/>
      <c r="AP69" s="5911" t="s">
        <v>511</v>
      </c>
      <c r="AQ69" s="5914" t="s">
        <v>512</v>
      </c>
      <c r="AR69" s="5914"/>
      <c r="AS69" s="5914"/>
      <c r="AT69" s="5914"/>
      <c r="AU69" s="5915"/>
      <c r="AV69" s="515"/>
      <c r="AW69" s="6053"/>
      <c r="AX69" s="6056" t="s">
        <v>513</v>
      </c>
      <c r="AY69" s="6056"/>
      <c r="AZ69" s="6056"/>
      <c r="BA69" s="6056"/>
      <c r="BB69" s="6057"/>
      <c r="BC69" s="507"/>
      <c r="BD69" s="5491">
        <v>6</v>
      </c>
      <c r="BE69" s="5494" t="s">
        <v>514</v>
      </c>
      <c r="BF69" s="5494"/>
      <c r="BG69" s="5494"/>
      <c r="BH69" s="5494"/>
      <c r="BI69" s="5495"/>
    </row>
    <row r="70" spans="2:61" ht="5.0999999999999996" customHeight="1">
      <c r="B70" s="5622"/>
      <c r="D70" s="6072"/>
      <c r="E70" s="6076"/>
      <c r="F70" s="6076"/>
      <c r="G70" s="6076"/>
      <c r="H70" s="6076"/>
      <c r="I70" s="6077"/>
      <c r="J70" s="509"/>
      <c r="K70" s="5867"/>
      <c r="L70" s="5871"/>
      <c r="M70" s="5871"/>
      <c r="N70" s="5871"/>
      <c r="O70" s="5871"/>
      <c r="P70" s="5872"/>
      <c r="Q70" s="509"/>
      <c r="R70" s="5876"/>
      <c r="S70" s="5934"/>
      <c r="T70" s="5934"/>
      <c r="U70" s="5934"/>
      <c r="V70" s="5934"/>
      <c r="W70" s="5935"/>
      <c r="X70" s="509"/>
      <c r="Y70" s="5894"/>
      <c r="Z70" s="5757"/>
      <c r="AA70" s="5757"/>
      <c r="AB70" s="5757"/>
      <c r="AC70" s="5757"/>
      <c r="AD70" s="5758"/>
      <c r="AG70" s="5622"/>
      <c r="AI70" s="5903"/>
      <c r="AJ70" s="5907"/>
      <c r="AK70" s="5907"/>
      <c r="AL70" s="5907"/>
      <c r="AM70" s="5907"/>
      <c r="AN70" s="5908"/>
      <c r="AO70" s="515"/>
      <c r="AP70" s="5912"/>
      <c r="AQ70" s="5916"/>
      <c r="AR70" s="5916"/>
      <c r="AS70" s="5916"/>
      <c r="AT70" s="5916"/>
      <c r="AU70" s="5917"/>
      <c r="AV70" s="515"/>
      <c r="AW70" s="6054"/>
      <c r="AX70" s="6058"/>
      <c r="AY70" s="6058"/>
      <c r="AZ70" s="6058"/>
      <c r="BA70" s="6058"/>
      <c r="BB70" s="6059"/>
      <c r="BC70" s="509"/>
      <c r="BD70" s="5492"/>
      <c r="BE70" s="5496"/>
      <c r="BF70" s="5496"/>
      <c r="BG70" s="5496"/>
      <c r="BH70" s="5496"/>
      <c r="BI70" s="5497"/>
    </row>
    <row r="71" spans="2:61" ht="9.9499999999999993" customHeight="1" thickBot="1">
      <c r="B71" s="5623"/>
      <c r="D71" s="6073"/>
      <c r="E71" s="6078"/>
      <c r="F71" s="6078"/>
      <c r="G71" s="6078"/>
      <c r="H71" s="6078"/>
      <c r="I71" s="6079"/>
      <c r="J71" s="507"/>
      <c r="K71" s="5868"/>
      <c r="L71" s="5976"/>
      <c r="M71" s="5976"/>
      <c r="N71" s="5976"/>
      <c r="O71" s="5976"/>
      <c r="P71" s="5977"/>
      <c r="Q71" s="507"/>
      <c r="R71" s="5877"/>
      <c r="S71" s="5993"/>
      <c r="T71" s="5993"/>
      <c r="U71" s="5993"/>
      <c r="V71" s="5993"/>
      <c r="W71" s="5973"/>
      <c r="X71" s="507"/>
      <c r="Y71" s="5895"/>
      <c r="Z71" s="5994"/>
      <c r="AA71" s="5994"/>
      <c r="AB71" s="5994"/>
      <c r="AC71" s="5994"/>
      <c r="AD71" s="5974"/>
      <c r="AG71" s="5623"/>
      <c r="AI71" s="5904"/>
      <c r="AJ71" s="5995"/>
      <c r="AK71" s="5995"/>
      <c r="AL71" s="5995"/>
      <c r="AM71" s="5995"/>
      <c r="AN71" s="5975"/>
      <c r="AO71" s="515"/>
      <c r="AP71" s="5913"/>
      <c r="AQ71" s="5983"/>
      <c r="AR71" s="5983"/>
      <c r="AS71" s="5983"/>
      <c r="AT71" s="5983"/>
      <c r="AU71" s="5978"/>
      <c r="AV71" s="515"/>
      <c r="AW71" s="6055"/>
      <c r="AX71" s="6060"/>
      <c r="AY71" s="6060"/>
      <c r="AZ71" s="6060"/>
      <c r="BA71" s="6060"/>
      <c r="BB71" s="6061"/>
      <c r="BC71" s="507"/>
      <c r="BD71" s="5493"/>
      <c r="BE71" s="5498"/>
      <c r="BF71" s="5498"/>
      <c r="BG71" s="5498"/>
      <c r="BH71" s="5498"/>
      <c r="BI71" s="5499"/>
    </row>
    <row r="72" spans="2:61" ht="9.9499999999999993" customHeight="1">
      <c r="B72" s="198"/>
      <c r="D72" s="516"/>
      <c r="E72" s="521"/>
      <c r="F72" s="528"/>
      <c r="G72" s="522"/>
      <c r="H72" s="522"/>
      <c r="I72" s="523"/>
      <c r="J72" s="515"/>
      <c r="K72" s="516"/>
      <c r="Q72" s="515"/>
      <c r="R72" s="516"/>
      <c r="S72" s="521"/>
      <c r="T72" s="522"/>
      <c r="U72" s="522"/>
      <c r="V72" s="522"/>
      <c r="W72" s="523"/>
      <c r="X72" s="515"/>
      <c r="Y72" s="516"/>
      <c r="Z72" s="521"/>
      <c r="AA72" s="522"/>
      <c r="AB72" s="522"/>
      <c r="AC72" s="522"/>
      <c r="AD72" s="523"/>
      <c r="AG72" s="198"/>
      <c r="AI72" s="516"/>
      <c r="AJ72" s="521"/>
      <c r="AK72" s="528"/>
      <c r="AL72" s="522"/>
      <c r="AM72" s="522"/>
      <c r="AN72" s="523"/>
      <c r="AO72" s="515"/>
      <c r="AP72" s="516"/>
      <c r="AQ72" s="536"/>
      <c r="AR72" s="537"/>
      <c r="AS72" s="538"/>
      <c r="AT72" s="538"/>
      <c r="AU72" s="539"/>
      <c r="AV72" s="515"/>
      <c r="AW72" s="516"/>
      <c r="AX72" s="540"/>
      <c r="AY72" s="541"/>
      <c r="AZ72" s="542"/>
      <c r="BA72" s="542"/>
      <c r="BB72" s="543"/>
      <c r="BC72" s="515"/>
      <c r="BD72" s="534"/>
      <c r="BE72" s="530"/>
      <c r="BF72" s="531"/>
      <c r="BG72" s="532"/>
      <c r="BH72" s="532"/>
      <c r="BI72" s="533"/>
    </row>
    <row r="73" spans="2:61" ht="9.9499999999999993" customHeight="1">
      <c r="B73" s="5621">
        <v>16</v>
      </c>
      <c r="D73" s="6095" t="s">
        <v>515</v>
      </c>
      <c r="E73" s="6098" t="s">
        <v>516</v>
      </c>
      <c r="F73" s="6098"/>
      <c r="G73" s="6098"/>
      <c r="H73" s="6098"/>
      <c r="I73" s="6099"/>
      <c r="J73" s="507"/>
      <c r="K73" s="5866" t="s">
        <v>378</v>
      </c>
      <c r="L73" s="5869" t="s">
        <v>517</v>
      </c>
      <c r="M73" s="5869"/>
      <c r="N73" s="5869"/>
      <c r="O73" s="5869"/>
      <c r="P73" s="5870"/>
      <c r="Q73" s="507"/>
      <c r="R73" s="5875" t="s">
        <v>380</v>
      </c>
      <c r="S73" s="5932" t="s">
        <v>482</v>
      </c>
      <c r="T73" s="5932"/>
      <c r="U73" s="5932"/>
      <c r="V73" s="5932"/>
      <c r="W73" s="5933"/>
      <c r="X73" s="507"/>
      <c r="Y73" s="5893" t="s">
        <v>382</v>
      </c>
      <c r="Z73" s="5754" t="s">
        <v>518</v>
      </c>
      <c r="AA73" s="5754"/>
      <c r="AB73" s="5754"/>
      <c r="AC73" s="5754"/>
      <c r="AD73" s="5755"/>
      <c r="AG73" s="5621">
        <v>16</v>
      </c>
      <c r="AI73" s="5902" t="s">
        <v>384</v>
      </c>
      <c r="AJ73" s="5905" t="s">
        <v>519</v>
      </c>
      <c r="AK73" s="5905"/>
      <c r="AL73" s="5905"/>
      <c r="AM73" s="5905"/>
      <c r="AN73" s="5906"/>
      <c r="AO73" s="515"/>
      <c r="AP73" s="5911" t="s">
        <v>520</v>
      </c>
      <c r="AQ73" s="5914" t="s">
        <v>521</v>
      </c>
      <c r="AR73" s="5914"/>
      <c r="AS73" s="5914"/>
      <c r="AT73" s="5914"/>
      <c r="AU73" s="5915"/>
      <c r="AV73" s="515"/>
      <c r="AW73" s="6053"/>
      <c r="AX73" s="6056" t="s">
        <v>522</v>
      </c>
      <c r="AY73" s="6056"/>
      <c r="AZ73" s="6056"/>
      <c r="BA73" s="6056"/>
      <c r="BB73" s="6057"/>
      <c r="BC73" s="507"/>
      <c r="BD73" s="5955" t="s">
        <v>317</v>
      </c>
      <c r="BE73" s="5597" t="s">
        <v>523</v>
      </c>
      <c r="BF73" s="5597"/>
      <c r="BG73" s="5597"/>
      <c r="BH73" s="5597"/>
      <c r="BI73" s="5598"/>
    </row>
    <row r="74" spans="2:61" ht="5.0999999999999996" customHeight="1">
      <c r="B74" s="5622"/>
      <c r="D74" s="6096"/>
      <c r="E74" s="6100"/>
      <c r="F74" s="6100"/>
      <c r="G74" s="6100"/>
      <c r="H74" s="6100"/>
      <c r="I74" s="6101"/>
      <c r="J74" s="509"/>
      <c r="K74" s="5867"/>
      <c r="L74" s="5871"/>
      <c r="M74" s="5871"/>
      <c r="N74" s="5871"/>
      <c r="O74" s="5871"/>
      <c r="P74" s="5872"/>
      <c r="Q74" s="509"/>
      <c r="R74" s="5876"/>
      <c r="S74" s="5934"/>
      <c r="T74" s="5934"/>
      <c r="U74" s="5934"/>
      <c r="V74" s="5934"/>
      <c r="W74" s="5935"/>
      <c r="X74" s="509"/>
      <c r="Y74" s="5894"/>
      <c r="Z74" s="5757"/>
      <c r="AA74" s="5757"/>
      <c r="AB74" s="5757"/>
      <c r="AC74" s="5757"/>
      <c r="AD74" s="5758"/>
      <c r="AG74" s="5622"/>
      <c r="AI74" s="5903"/>
      <c r="AJ74" s="5907"/>
      <c r="AK74" s="5907"/>
      <c r="AL74" s="5907"/>
      <c r="AM74" s="5907"/>
      <c r="AN74" s="5908"/>
      <c r="AO74" s="515"/>
      <c r="AP74" s="5912"/>
      <c r="AQ74" s="5916"/>
      <c r="AR74" s="5916"/>
      <c r="AS74" s="5916"/>
      <c r="AT74" s="5916"/>
      <c r="AU74" s="5917"/>
      <c r="AV74" s="515"/>
      <c r="AW74" s="6054"/>
      <c r="AX74" s="6058"/>
      <c r="AY74" s="6058"/>
      <c r="AZ74" s="6058"/>
      <c r="BA74" s="6058"/>
      <c r="BB74" s="6059"/>
      <c r="BC74" s="509"/>
      <c r="BD74" s="5956"/>
      <c r="BE74" s="5600"/>
      <c r="BF74" s="5600"/>
      <c r="BG74" s="5600"/>
      <c r="BH74" s="5600"/>
      <c r="BI74" s="5601"/>
    </row>
    <row r="75" spans="2:61" ht="9.9499999999999993" customHeight="1" thickBot="1">
      <c r="B75" s="5623"/>
      <c r="D75" s="6097"/>
      <c r="E75" s="6102"/>
      <c r="F75" s="6102"/>
      <c r="G75" s="6102"/>
      <c r="H75" s="6102"/>
      <c r="I75" s="6103"/>
      <c r="J75" s="507"/>
      <c r="K75" s="5868"/>
      <c r="L75" s="5976"/>
      <c r="M75" s="5976"/>
      <c r="N75" s="5976"/>
      <c r="O75" s="5976"/>
      <c r="P75" s="5977"/>
      <c r="Q75" s="507"/>
      <c r="R75" s="5877"/>
      <c r="S75" s="5993"/>
      <c r="T75" s="5993"/>
      <c r="U75" s="5993"/>
      <c r="V75" s="5993"/>
      <c r="W75" s="5973"/>
      <c r="X75" s="507"/>
      <c r="Y75" s="5895"/>
      <c r="Z75" s="5994"/>
      <c r="AA75" s="5994"/>
      <c r="AB75" s="5994"/>
      <c r="AC75" s="5994"/>
      <c r="AD75" s="5974"/>
      <c r="AG75" s="5623"/>
      <c r="AI75" s="5904"/>
      <c r="AJ75" s="5995"/>
      <c r="AK75" s="5995"/>
      <c r="AL75" s="5995"/>
      <c r="AM75" s="5995"/>
      <c r="AN75" s="5975"/>
      <c r="AO75" s="515"/>
      <c r="AP75" s="5913"/>
      <c r="AQ75" s="5983"/>
      <c r="AR75" s="5983"/>
      <c r="AS75" s="5983"/>
      <c r="AT75" s="5983"/>
      <c r="AU75" s="5978"/>
      <c r="AV75" s="515"/>
      <c r="AW75" s="6055"/>
      <c r="AX75" s="6060"/>
      <c r="AY75" s="6060"/>
      <c r="AZ75" s="6060"/>
      <c r="BA75" s="6060"/>
      <c r="BB75" s="6061"/>
      <c r="BC75" s="507"/>
      <c r="BD75" s="5957"/>
      <c r="BE75" s="5603"/>
      <c r="BF75" s="5603"/>
      <c r="BG75" s="5603"/>
      <c r="BH75" s="5603"/>
      <c r="BI75" s="5604"/>
    </row>
    <row r="76" spans="2:61" ht="9.9499999999999993" customHeight="1">
      <c r="B76" s="198"/>
      <c r="D76" s="516"/>
      <c r="E76" s="521"/>
      <c r="F76" s="528"/>
      <c r="G76" s="522"/>
      <c r="H76" s="522"/>
      <c r="I76" s="523"/>
      <c r="J76" s="515"/>
      <c r="K76" s="516"/>
      <c r="L76" s="558"/>
      <c r="M76" s="559"/>
      <c r="N76" s="560"/>
      <c r="O76" s="560"/>
      <c r="P76" s="561"/>
      <c r="Q76" s="515"/>
      <c r="R76" s="516"/>
      <c r="S76" s="521"/>
      <c r="T76" s="528"/>
      <c r="U76" s="522"/>
      <c r="V76" s="522"/>
      <c r="W76" s="523"/>
      <c r="X76" s="515"/>
      <c r="Y76" s="516"/>
      <c r="Z76" s="521"/>
      <c r="AA76" s="528"/>
      <c r="AB76" s="522"/>
      <c r="AC76" s="522"/>
      <c r="AD76" s="523"/>
      <c r="AG76" s="198"/>
      <c r="AI76" s="516"/>
      <c r="AJ76" s="521"/>
      <c r="AK76" s="528"/>
      <c r="AL76" s="522"/>
      <c r="AM76" s="522"/>
      <c r="AN76" s="523"/>
      <c r="AO76" s="515"/>
      <c r="AP76" s="516"/>
      <c r="AQ76" s="536"/>
      <c r="AR76" s="537"/>
      <c r="AS76" s="538"/>
      <c r="AT76" s="538"/>
      <c r="AU76" s="539"/>
      <c r="AV76" s="515"/>
      <c r="AW76" s="516"/>
      <c r="AX76" s="562"/>
      <c r="AY76" s="563"/>
      <c r="AZ76" s="564"/>
      <c r="BA76" s="564"/>
      <c r="BB76" s="565"/>
      <c r="BC76" s="515"/>
      <c r="BD76" s="534"/>
      <c r="BE76" s="524"/>
      <c r="BF76" s="525"/>
      <c r="BG76" s="526"/>
      <c r="BH76" s="526"/>
      <c r="BI76" s="527"/>
    </row>
    <row r="77" spans="2:61" ht="9.9499999999999993" customHeight="1">
      <c r="B77" s="5621">
        <v>17</v>
      </c>
      <c r="D77" s="6080" t="s">
        <v>524</v>
      </c>
      <c r="E77" s="6083" t="s">
        <v>525</v>
      </c>
      <c r="F77" s="6083"/>
      <c r="G77" s="6083"/>
      <c r="H77" s="6083"/>
      <c r="I77" s="6084"/>
      <c r="J77" s="507"/>
      <c r="K77" s="5866" t="s">
        <v>378</v>
      </c>
      <c r="L77" s="6089" t="s">
        <v>526</v>
      </c>
      <c r="M77" s="6089"/>
      <c r="N77" s="6089"/>
      <c r="O77" s="6089"/>
      <c r="P77" s="6090"/>
      <c r="Q77" s="507"/>
      <c r="R77" s="5875" t="s">
        <v>380</v>
      </c>
      <c r="S77" s="5932" t="s">
        <v>490</v>
      </c>
      <c r="T77" s="5932"/>
      <c r="U77" s="5932"/>
      <c r="V77" s="5932"/>
      <c r="W77" s="5933"/>
      <c r="X77" s="507"/>
      <c r="Y77" s="5893" t="s">
        <v>382</v>
      </c>
      <c r="Z77" s="5754" t="s">
        <v>527</v>
      </c>
      <c r="AA77" s="5754"/>
      <c r="AB77" s="5754"/>
      <c r="AC77" s="5754"/>
      <c r="AD77" s="5755"/>
      <c r="AG77" s="5621">
        <v>17</v>
      </c>
      <c r="AI77" s="5902" t="s">
        <v>384</v>
      </c>
      <c r="AJ77" s="5905" t="s">
        <v>528</v>
      </c>
      <c r="AK77" s="5905"/>
      <c r="AL77" s="5905"/>
      <c r="AM77" s="5905"/>
      <c r="AN77" s="5906"/>
      <c r="AO77" s="515"/>
      <c r="AP77" s="5911" t="s">
        <v>529</v>
      </c>
      <c r="AQ77" s="5914" t="s">
        <v>530</v>
      </c>
      <c r="AR77" s="5914"/>
      <c r="AS77" s="5914"/>
      <c r="AT77" s="5914"/>
      <c r="AU77" s="5915"/>
      <c r="AV77" s="515"/>
      <c r="AW77" s="6053"/>
      <c r="AX77" s="6056" t="s">
        <v>531</v>
      </c>
      <c r="AY77" s="6056"/>
      <c r="AZ77" s="6056"/>
      <c r="BA77" s="6056"/>
      <c r="BB77" s="6057"/>
      <c r="BC77" s="507"/>
      <c r="BD77" s="6062" t="s">
        <v>318</v>
      </c>
      <c r="BE77" s="5597" t="s">
        <v>532</v>
      </c>
      <c r="BF77" s="5597"/>
      <c r="BG77" s="5597"/>
      <c r="BH77" s="5597"/>
      <c r="BI77" s="5598"/>
    </row>
    <row r="78" spans="2:61" ht="5.0999999999999996" customHeight="1">
      <c r="B78" s="5622"/>
      <c r="D78" s="6081"/>
      <c r="E78" s="6085"/>
      <c r="F78" s="6085"/>
      <c r="G78" s="6085"/>
      <c r="H78" s="6085"/>
      <c r="I78" s="6086"/>
      <c r="J78" s="509"/>
      <c r="K78" s="5867"/>
      <c r="L78" s="6091"/>
      <c r="M78" s="6091"/>
      <c r="N78" s="6091"/>
      <c r="O78" s="6091"/>
      <c r="P78" s="6092"/>
      <c r="Q78" s="509"/>
      <c r="R78" s="5876"/>
      <c r="S78" s="5934"/>
      <c r="T78" s="5934"/>
      <c r="U78" s="5934"/>
      <c r="V78" s="5934"/>
      <c r="W78" s="5935"/>
      <c r="X78" s="509"/>
      <c r="Y78" s="5894"/>
      <c r="Z78" s="5757"/>
      <c r="AA78" s="5757"/>
      <c r="AB78" s="5757"/>
      <c r="AC78" s="5757"/>
      <c r="AD78" s="5758"/>
      <c r="AG78" s="5622"/>
      <c r="AI78" s="5903"/>
      <c r="AJ78" s="5907"/>
      <c r="AK78" s="5907"/>
      <c r="AL78" s="5907"/>
      <c r="AM78" s="5907"/>
      <c r="AN78" s="5908"/>
      <c r="AO78" s="515"/>
      <c r="AP78" s="5912"/>
      <c r="AQ78" s="5916"/>
      <c r="AR78" s="5916"/>
      <c r="AS78" s="5916"/>
      <c r="AT78" s="5916"/>
      <c r="AU78" s="5917"/>
      <c r="AV78" s="515"/>
      <c r="AW78" s="6054"/>
      <c r="AX78" s="6058"/>
      <c r="AY78" s="6058"/>
      <c r="AZ78" s="6058"/>
      <c r="BA78" s="6058"/>
      <c r="BB78" s="6059"/>
      <c r="BC78" s="509"/>
      <c r="BD78" s="6063"/>
      <c r="BE78" s="5600"/>
      <c r="BF78" s="5600"/>
      <c r="BG78" s="5600"/>
      <c r="BH78" s="5600"/>
      <c r="BI78" s="5601"/>
    </row>
    <row r="79" spans="2:61" ht="9.9499999999999993" customHeight="1" thickBot="1">
      <c r="B79" s="5623"/>
      <c r="D79" s="6082"/>
      <c r="E79" s="6087"/>
      <c r="F79" s="6087"/>
      <c r="G79" s="6087"/>
      <c r="H79" s="6087"/>
      <c r="I79" s="6088"/>
      <c r="J79" s="507"/>
      <c r="K79" s="5868"/>
      <c r="L79" s="6093"/>
      <c r="M79" s="6093"/>
      <c r="N79" s="6093"/>
      <c r="O79" s="6093"/>
      <c r="P79" s="6094"/>
      <c r="Q79" s="507"/>
      <c r="R79" s="5877"/>
      <c r="S79" s="5993"/>
      <c r="T79" s="5993"/>
      <c r="U79" s="5993"/>
      <c r="V79" s="5993"/>
      <c r="W79" s="5973"/>
      <c r="X79" s="507"/>
      <c r="Y79" s="5895"/>
      <c r="Z79" s="5994"/>
      <c r="AA79" s="5994"/>
      <c r="AB79" s="5994"/>
      <c r="AC79" s="5994"/>
      <c r="AD79" s="5974"/>
      <c r="AG79" s="5623"/>
      <c r="AI79" s="5904"/>
      <c r="AJ79" s="5995"/>
      <c r="AK79" s="5995"/>
      <c r="AL79" s="5995"/>
      <c r="AM79" s="5995"/>
      <c r="AN79" s="5975"/>
      <c r="AO79" s="515"/>
      <c r="AP79" s="5913"/>
      <c r="AQ79" s="5983"/>
      <c r="AR79" s="5983"/>
      <c r="AS79" s="5983"/>
      <c r="AT79" s="5983"/>
      <c r="AU79" s="5978"/>
      <c r="AV79" s="515"/>
      <c r="AW79" s="6055"/>
      <c r="AX79" s="6060"/>
      <c r="AY79" s="6060"/>
      <c r="AZ79" s="6060"/>
      <c r="BA79" s="6060"/>
      <c r="BB79" s="6061"/>
      <c r="BC79" s="507"/>
      <c r="BD79" s="6064"/>
      <c r="BE79" s="5603"/>
      <c r="BF79" s="5603"/>
      <c r="BG79" s="5603"/>
      <c r="BH79" s="5603"/>
      <c r="BI79" s="5604"/>
    </row>
    <row r="80" spans="2:61" ht="9.9499999999999993" customHeight="1">
      <c r="B80" s="198"/>
      <c r="D80" s="516"/>
      <c r="E80" s="521"/>
      <c r="F80" s="528"/>
      <c r="G80" s="522"/>
      <c r="H80" s="522"/>
      <c r="I80" s="523"/>
      <c r="J80" s="515"/>
      <c r="K80" s="516"/>
      <c r="L80" s="558"/>
      <c r="M80" s="559"/>
      <c r="N80" s="560"/>
      <c r="O80" s="560"/>
      <c r="P80" s="561"/>
      <c r="Q80" s="515"/>
      <c r="R80" s="516"/>
      <c r="S80" s="521"/>
      <c r="T80" s="528"/>
      <c r="U80" s="522"/>
      <c r="V80" s="522"/>
      <c r="W80" s="523"/>
      <c r="X80" s="515"/>
      <c r="Y80" s="516"/>
      <c r="Z80" s="521"/>
      <c r="AA80" s="528"/>
      <c r="AB80" s="522"/>
      <c r="AC80" s="522"/>
      <c r="AD80" s="523"/>
      <c r="AG80" s="198"/>
      <c r="AI80" s="516"/>
      <c r="AJ80" s="521"/>
      <c r="AK80" s="528"/>
      <c r="AL80" s="522"/>
      <c r="AM80" s="522"/>
      <c r="AN80" s="523"/>
      <c r="AO80" s="515"/>
      <c r="AP80" s="516"/>
      <c r="AQ80" s="536"/>
      <c r="AR80" s="537"/>
      <c r="AS80" s="538"/>
      <c r="AT80" s="538"/>
      <c r="AU80" s="539"/>
      <c r="AV80" s="515"/>
      <c r="AW80" s="516"/>
      <c r="AX80" s="562"/>
      <c r="AY80" s="563"/>
      <c r="AZ80" s="564"/>
      <c r="BA80" s="564"/>
      <c r="BB80" s="565"/>
      <c r="BC80" s="515"/>
      <c r="BD80" s="534"/>
      <c r="BE80" s="524"/>
      <c r="BF80" s="525"/>
      <c r="BG80" s="526"/>
      <c r="BH80" s="526"/>
      <c r="BI80" s="527"/>
    </row>
    <row r="81" spans="2:61" ht="9.9499999999999993" customHeight="1">
      <c r="B81" s="5621">
        <v>18</v>
      </c>
      <c r="D81" s="5866" t="s">
        <v>533</v>
      </c>
      <c r="E81" s="5869" t="s">
        <v>534</v>
      </c>
      <c r="F81" s="5869"/>
      <c r="G81" s="5869"/>
      <c r="H81" s="5869"/>
      <c r="I81" s="5870"/>
      <c r="J81" s="507"/>
      <c r="K81" s="5866" t="s">
        <v>378</v>
      </c>
      <c r="L81" s="5869" t="s">
        <v>535</v>
      </c>
      <c r="M81" s="5869"/>
      <c r="N81" s="5869"/>
      <c r="O81" s="5869"/>
      <c r="P81" s="5870"/>
      <c r="Q81" s="507"/>
      <c r="R81" s="5875" t="s">
        <v>380</v>
      </c>
      <c r="S81" s="5932" t="s">
        <v>536</v>
      </c>
      <c r="T81" s="5932"/>
      <c r="U81" s="5932"/>
      <c r="V81" s="5932"/>
      <c r="W81" s="5933"/>
      <c r="X81" s="507"/>
      <c r="Y81" s="5893" t="s">
        <v>382</v>
      </c>
      <c r="Z81" s="5754" t="s">
        <v>537</v>
      </c>
      <c r="AA81" s="5754"/>
      <c r="AB81" s="5754"/>
      <c r="AC81" s="5754"/>
      <c r="AD81" s="5755"/>
      <c r="AG81" s="5621">
        <v>18</v>
      </c>
      <c r="AI81" s="5902" t="s">
        <v>384</v>
      </c>
      <c r="AJ81" s="5905" t="s">
        <v>538</v>
      </c>
      <c r="AK81" s="5905"/>
      <c r="AL81" s="5905"/>
      <c r="AM81" s="5905"/>
      <c r="AN81" s="5906"/>
      <c r="AO81" s="515"/>
      <c r="AP81" s="5911" t="s">
        <v>539</v>
      </c>
      <c r="AQ81" s="5914" t="s">
        <v>540</v>
      </c>
      <c r="AR81" s="5914"/>
      <c r="AS81" s="5914"/>
      <c r="AT81" s="5914"/>
      <c r="AU81" s="5915"/>
      <c r="AV81" s="515"/>
      <c r="AW81" s="6053"/>
      <c r="AX81" s="6056" t="s">
        <v>541</v>
      </c>
      <c r="AY81" s="6056"/>
      <c r="AZ81" s="6056"/>
      <c r="BA81" s="6056"/>
      <c r="BB81" s="6057"/>
      <c r="BC81" s="507"/>
      <c r="BD81" s="6104" t="s">
        <v>443</v>
      </c>
      <c r="BE81" s="5561" t="s">
        <v>542</v>
      </c>
      <c r="BF81" s="5561"/>
      <c r="BG81" s="5561"/>
      <c r="BH81" s="5561"/>
      <c r="BI81" s="5562"/>
    </row>
    <row r="82" spans="2:61" ht="5.0999999999999996" customHeight="1">
      <c r="B82" s="5622"/>
      <c r="D82" s="5867"/>
      <c r="E82" s="5871"/>
      <c r="F82" s="5871"/>
      <c r="G82" s="5871"/>
      <c r="H82" s="5871"/>
      <c r="I82" s="5872"/>
      <c r="J82" s="509"/>
      <c r="K82" s="5867"/>
      <c r="L82" s="5871"/>
      <c r="M82" s="5871"/>
      <c r="N82" s="5871"/>
      <c r="O82" s="5871"/>
      <c r="P82" s="5872"/>
      <c r="Q82" s="509"/>
      <c r="R82" s="5876"/>
      <c r="S82" s="5934"/>
      <c r="T82" s="5934"/>
      <c r="U82" s="5934"/>
      <c r="V82" s="5934"/>
      <c r="W82" s="5935"/>
      <c r="X82" s="509"/>
      <c r="Y82" s="5894"/>
      <c r="Z82" s="5757"/>
      <c r="AA82" s="5757"/>
      <c r="AB82" s="5757"/>
      <c r="AC82" s="5757"/>
      <c r="AD82" s="5758"/>
      <c r="AG82" s="5622"/>
      <c r="AI82" s="5903"/>
      <c r="AJ82" s="5907"/>
      <c r="AK82" s="5907"/>
      <c r="AL82" s="5907"/>
      <c r="AM82" s="5907"/>
      <c r="AN82" s="5908"/>
      <c r="AO82" s="515"/>
      <c r="AP82" s="5912"/>
      <c r="AQ82" s="5916"/>
      <c r="AR82" s="5916"/>
      <c r="AS82" s="5916"/>
      <c r="AT82" s="5916"/>
      <c r="AU82" s="5917"/>
      <c r="AV82" s="515"/>
      <c r="AW82" s="6054"/>
      <c r="AX82" s="6058"/>
      <c r="AY82" s="6058"/>
      <c r="AZ82" s="6058"/>
      <c r="BA82" s="6058"/>
      <c r="BB82" s="6059"/>
      <c r="BC82" s="509"/>
      <c r="BD82" s="6105"/>
      <c r="BE82" s="5564"/>
      <c r="BF82" s="5564"/>
      <c r="BG82" s="5564"/>
      <c r="BH82" s="5564"/>
      <c r="BI82" s="5565"/>
    </row>
    <row r="83" spans="2:61" ht="9.9499999999999993" customHeight="1" thickBot="1">
      <c r="B83" s="5623"/>
      <c r="D83" s="5868"/>
      <c r="E83" s="5976"/>
      <c r="F83" s="5976"/>
      <c r="G83" s="5976"/>
      <c r="H83" s="5976"/>
      <c r="I83" s="5977"/>
      <c r="J83" s="507"/>
      <c r="K83" s="5868"/>
      <c r="L83" s="5976"/>
      <c r="M83" s="5976"/>
      <c r="N83" s="5976"/>
      <c r="O83" s="5976"/>
      <c r="P83" s="5977"/>
      <c r="Q83" s="507"/>
      <c r="R83" s="5877"/>
      <c r="S83" s="5993"/>
      <c r="T83" s="5993"/>
      <c r="U83" s="5993"/>
      <c r="V83" s="5993"/>
      <c r="W83" s="5973"/>
      <c r="X83" s="507"/>
      <c r="Y83" s="5895"/>
      <c r="Z83" s="5994"/>
      <c r="AA83" s="5994"/>
      <c r="AB83" s="5994"/>
      <c r="AC83" s="5994"/>
      <c r="AD83" s="5974"/>
      <c r="AG83" s="5623"/>
      <c r="AI83" s="5904"/>
      <c r="AJ83" s="5995"/>
      <c r="AK83" s="5995"/>
      <c r="AL83" s="5995"/>
      <c r="AM83" s="5995"/>
      <c r="AN83" s="5975"/>
      <c r="AO83" s="515"/>
      <c r="AP83" s="5913"/>
      <c r="AQ83" s="5983"/>
      <c r="AR83" s="5983"/>
      <c r="AS83" s="5983"/>
      <c r="AT83" s="5983"/>
      <c r="AU83" s="5978"/>
      <c r="AV83" s="515"/>
      <c r="AW83" s="6055"/>
      <c r="AX83" s="6060"/>
      <c r="AY83" s="6060"/>
      <c r="AZ83" s="6060"/>
      <c r="BA83" s="6060"/>
      <c r="BB83" s="6061"/>
      <c r="BC83" s="507"/>
      <c r="BD83" s="6106"/>
      <c r="BE83" s="5567"/>
      <c r="BF83" s="5567"/>
      <c r="BG83" s="5567"/>
      <c r="BH83" s="5567"/>
      <c r="BI83" s="5568"/>
    </row>
    <row r="84" spans="2:61" ht="9.9499999999999993" customHeight="1">
      <c r="B84" s="198"/>
      <c r="D84" s="516"/>
      <c r="E84" s="517"/>
      <c r="F84" s="518"/>
      <c r="G84" s="519"/>
      <c r="H84" s="519"/>
      <c r="I84" s="520"/>
      <c r="J84" s="515"/>
      <c r="K84" s="516"/>
      <c r="L84" s="558"/>
      <c r="M84" s="559"/>
      <c r="N84" s="560"/>
      <c r="O84" s="560"/>
      <c r="P84" s="561"/>
      <c r="Q84" s="515"/>
      <c r="R84" s="516"/>
      <c r="S84" s="521"/>
      <c r="T84" s="528"/>
      <c r="U84" s="522"/>
      <c r="V84" s="522"/>
      <c r="W84" s="523"/>
      <c r="X84" s="515"/>
      <c r="Y84" s="516"/>
      <c r="Z84" s="521"/>
      <c r="AA84" s="528"/>
      <c r="AB84" s="522"/>
      <c r="AC84" s="522"/>
      <c r="AD84" s="523"/>
      <c r="AG84" s="198"/>
      <c r="AI84" s="516"/>
      <c r="AJ84" s="517"/>
      <c r="AK84" s="518"/>
      <c r="AL84" s="519"/>
      <c r="AM84" s="519"/>
      <c r="AN84" s="520"/>
      <c r="AO84" s="515"/>
      <c r="AP84" s="516"/>
      <c r="AQ84" s="536"/>
      <c r="AR84" s="537"/>
      <c r="AS84" s="538"/>
      <c r="AT84" s="538"/>
      <c r="AU84" s="539"/>
      <c r="AV84" s="515"/>
      <c r="AW84" s="516"/>
      <c r="AX84" s="562"/>
      <c r="AY84" s="563"/>
      <c r="AZ84" s="564"/>
      <c r="BA84" s="564"/>
      <c r="BB84" s="565"/>
      <c r="BC84" s="515"/>
      <c r="BD84" s="557"/>
      <c r="BE84" s="555"/>
      <c r="BF84" s="549"/>
      <c r="BG84" s="549"/>
      <c r="BH84" s="549"/>
      <c r="BI84" s="556"/>
    </row>
    <row r="85" spans="2:61" ht="9.9499999999999993" customHeight="1">
      <c r="B85" s="5621">
        <v>19</v>
      </c>
      <c r="D85" s="6107" t="s">
        <v>543</v>
      </c>
      <c r="E85" s="6110" t="s">
        <v>544</v>
      </c>
      <c r="F85" s="6110"/>
      <c r="G85" s="6110"/>
      <c r="H85" s="6110"/>
      <c r="I85" s="6111"/>
      <c r="J85" s="507"/>
      <c r="K85" s="5866" t="s">
        <v>378</v>
      </c>
      <c r="L85" s="5869" t="s">
        <v>544</v>
      </c>
      <c r="M85" s="5869"/>
      <c r="N85" s="5869"/>
      <c r="O85" s="5869"/>
      <c r="P85" s="5870"/>
      <c r="Q85" s="507"/>
      <c r="R85" s="5875" t="s">
        <v>380</v>
      </c>
      <c r="S85" s="5932" t="s">
        <v>499</v>
      </c>
      <c r="T85" s="5932"/>
      <c r="U85" s="5932"/>
      <c r="V85" s="5932"/>
      <c r="W85" s="5933"/>
      <c r="X85" s="507"/>
      <c r="Y85" s="5893" t="s">
        <v>382</v>
      </c>
      <c r="Z85" s="5754" t="s">
        <v>545</v>
      </c>
      <c r="AA85" s="5754"/>
      <c r="AB85" s="5754"/>
      <c r="AC85" s="5754"/>
      <c r="AD85" s="5755"/>
      <c r="AG85" s="5621">
        <v>19</v>
      </c>
      <c r="AI85" s="5902" t="s">
        <v>384</v>
      </c>
      <c r="AJ85" s="5905" t="s">
        <v>546</v>
      </c>
      <c r="AK85" s="5905"/>
      <c r="AL85" s="5905"/>
      <c r="AM85" s="5905"/>
      <c r="AN85" s="5906"/>
      <c r="AO85" s="515"/>
      <c r="AP85" s="5911" t="s">
        <v>547</v>
      </c>
      <c r="AQ85" s="5914" t="s">
        <v>548</v>
      </c>
      <c r="AR85" s="5914"/>
      <c r="AS85" s="5914"/>
      <c r="AT85" s="5914"/>
      <c r="AU85" s="5915"/>
      <c r="AV85" s="515"/>
      <c r="AW85" s="6053"/>
      <c r="AX85" s="6056" t="s">
        <v>549</v>
      </c>
      <c r="AY85" s="6056"/>
      <c r="AZ85" s="6056"/>
      <c r="BA85" s="6056"/>
      <c r="BB85" s="6057"/>
      <c r="BC85" s="507"/>
      <c r="BD85" s="6062"/>
      <c r="BE85" s="6116" t="s">
        <v>550</v>
      </c>
      <c r="BF85" s="6116"/>
      <c r="BG85" s="6116"/>
      <c r="BH85" s="6116"/>
      <c r="BI85" s="6117"/>
    </row>
    <row r="86" spans="2:61" ht="5.0999999999999996" customHeight="1">
      <c r="B86" s="5622"/>
      <c r="D86" s="6108"/>
      <c r="E86" s="6112"/>
      <c r="F86" s="6112"/>
      <c r="G86" s="6112"/>
      <c r="H86" s="6112"/>
      <c r="I86" s="6113"/>
      <c r="J86" s="509"/>
      <c r="K86" s="5867"/>
      <c r="L86" s="5871"/>
      <c r="M86" s="5871"/>
      <c r="N86" s="5871"/>
      <c r="O86" s="5871"/>
      <c r="P86" s="5872"/>
      <c r="Q86" s="509"/>
      <c r="R86" s="5876"/>
      <c r="S86" s="5934"/>
      <c r="T86" s="5934"/>
      <c r="U86" s="5934"/>
      <c r="V86" s="5934"/>
      <c r="W86" s="5935"/>
      <c r="X86" s="509"/>
      <c r="Y86" s="5894"/>
      <c r="Z86" s="5757"/>
      <c r="AA86" s="5757"/>
      <c r="AB86" s="5757"/>
      <c r="AC86" s="5757"/>
      <c r="AD86" s="5758"/>
      <c r="AG86" s="5622"/>
      <c r="AI86" s="5903"/>
      <c r="AJ86" s="5907"/>
      <c r="AK86" s="5907"/>
      <c r="AL86" s="5907"/>
      <c r="AM86" s="5907"/>
      <c r="AN86" s="5908"/>
      <c r="AO86" s="515"/>
      <c r="AP86" s="5912"/>
      <c r="AQ86" s="5916"/>
      <c r="AR86" s="5916"/>
      <c r="AS86" s="5916"/>
      <c r="AT86" s="5916"/>
      <c r="AU86" s="5917"/>
      <c r="AV86" s="515"/>
      <c r="AW86" s="6054"/>
      <c r="AX86" s="6058"/>
      <c r="AY86" s="6058"/>
      <c r="AZ86" s="6058"/>
      <c r="BA86" s="6058"/>
      <c r="BB86" s="6059"/>
      <c r="BC86" s="509"/>
      <c r="BD86" s="6063"/>
      <c r="BE86" s="6118"/>
      <c r="BF86" s="6118"/>
      <c r="BG86" s="6118"/>
      <c r="BH86" s="6118"/>
      <c r="BI86" s="6119"/>
    </row>
    <row r="87" spans="2:61" ht="9.9499999999999993" customHeight="1" thickBot="1">
      <c r="B87" s="5623"/>
      <c r="D87" s="6109"/>
      <c r="E87" s="6114"/>
      <c r="F87" s="6114"/>
      <c r="G87" s="6114"/>
      <c r="H87" s="6114"/>
      <c r="I87" s="6115"/>
      <c r="J87" s="507"/>
      <c r="K87" s="5868"/>
      <c r="L87" s="5976"/>
      <c r="M87" s="5976"/>
      <c r="N87" s="5976"/>
      <c r="O87" s="5976"/>
      <c r="P87" s="5977"/>
      <c r="Q87" s="507"/>
      <c r="R87" s="5877"/>
      <c r="S87" s="5993"/>
      <c r="T87" s="5993"/>
      <c r="U87" s="5993"/>
      <c r="V87" s="5993"/>
      <c r="W87" s="5973"/>
      <c r="X87" s="507"/>
      <c r="Y87" s="5895"/>
      <c r="Z87" s="5994"/>
      <c r="AA87" s="5994"/>
      <c r="AB87" s="5994"/>
      <c r="AC87" s="5994"/>
      <c r="AD87" s="5974"/>
      <c r="AG87" s="5623"/>
      <c r="AI87" s="5904"/>
      <c r="AJ87" s="5995"/>
      <c r="AK87" s="5995"/>
      <c r="AL87" s="5995"/>
      <c r="AM87" s="5995"/>
      <c r="AN87" s="5975"/>
      <c r="AO87" s="515"/>
      <c r="AP87" s="5913"/>
      <c r="AQ87" s="5983"/>
      <c r="AR87" s="5983"/>
      <c r="AS87" s="5983"/>
      <c r="AT87" s="5983"/>
      <c r="AU87" s="5978"/>
      <c r="AV87" s="515"/>
      <c r="AW87" s="6055"/>
      <c r="AX87" s="6060"/>
      <c r="AY87" s="6060"/>
      <c r="AZ87" s="6060"/>
      <c r="BA87" s="6060"/>
      <c r="BB87" s="6061"/>
      <c r="BC87" s="507"/>
      <c r="BD87" s="6064"/>
      <c r="BE87" s="6120"/>
      <c r="BF87" s="6120"/>
      <c r="BG87" s="6120"/>
      <c r="BH87" s="6120"/>
      <c r="BI87" s="6121"/>
    </row>
    <row r="88" spans="2:61" ht="9.9499999999999993" customHeight="1">
      <c r="B88" s="198"/>
      <c r="D88" s="516"/>
      <c r="E88" s="517"/>
      <c r="F88" s="518"/>
      <c r="G88" s="519"/>
      <c r="H88" s="519"/>
      <c r="I88" s="520"/>
      <c r="J88" s="515"/>
      <c r="K88" s="516"/>
      <c r="L88" s="558"/>
      <c r="M88" s="559"/>
      <c r="N88" s="560"/>
      <c r="O88" s="560"/>
      <c r="P88" s="561"/>
      <c r="Q88" s="515"/>
      <c r="R88" s="516"/>
      <c r="S88" s="517"/>
      <c r="T88" s="518"/>
      <c r="U88" s="519"/>
      <c r="V88" s="519"/>
      <c r="W88" s="520"/>
      <c r="X88" s="515"/>
      <c r="Y88" s="516"/>
      <c r="Z88" s="517"/>
      <c r="AA88" s="518"/>
      <c r="AB88" s="519"/>
      <c r="AC88" s="519"/>
      <c r="AD88" s="520"/>
      <c r="AG88" s="198"/>
      <c r="AI88" s="516"/>
      <c r="AJ88" s="517"/>
      <c r="AK88" s="518"/>
      <c r="AL88" s="519"/>
      <c r="AM88" s="519"/>
      <c r="AN88" s="520"/>
      <c r="AO88" s="515"/>
      <c r="AP88" s="516"/>
      <c r="AQ88" s="536"/>
      <c r="AR88" s="537"/>
      <c r="AS88" s="538"/>
      <c r="AT88" s="538"/>
      <c r="AU88" s="539"/>
      <c r="AV88" s="515"/>
      <c r="AW88" s="516"/>
      <c r="AX88" s="562"/>
      <c r="AY88" s="563"/>
      <c r="AZ88" s="564"/>
      <c r="BA88" s="564"/>
      <c r="BB88" s="565"/>
      <c r="BC88" s="515"/>
    </row>
    <row r="89" spans="2:61" ht="9.9499999999999993" customHeight="1">
      <c r="B89" s="5621">
        <v>20</v>
      </c>
      <c r="D89" s="6131" t="s">
        <v>551</v>
      </c>
      <c r="E89" s="6134" t="s">
        <v>552</v>
      </c>
      <c r="F89" s="6134"/>
      <c r="G89" s="6134"/>
      <c r="H89" s="6134"/>
      <c r="I89" s="6135"/>
      <c r="J89" s="507"/>
      <c r="K89" s="5866" t="s">
        <v>378</v>
      </c>
      <c r="L89" s="6089" t="s">
        <v>553</v>
      </c>
      <c r="M89" s="6089"/>
      <c r="N89" s="6089"/>
      <c r="O89" s="6089"/>
      <c r="P89" s="6090"/>
      <c r="Q89" s="507"/>
      <c r="R89" s="5875" t="s">
        <v>380</v>
      </c>
      <c r="S89" s="5932" t="s">
        <v>554</v>
      </c>
      <c r="T89" s="5932"/>
      <c r="U89" s="5932"/>
      <c r="V89" s="5932"/>
      <c r="W89" s="5933"/>
      <c r="X89" s="507"/>
      <c r="Y89" s="5893" t="s">
        <v>382</v>
      </c>
      <c r="Z89" s="5754" t="s">
        <v>555</v>
      </c>
      <c r="AA89" s="5754"/>
      <c r="AB89" s="5754"/>
      <c r="AC89" s="5754"/>
      <c r="AD89" s="5755"/>
      <c r="AG89" s="5621">
        <v>20</v>
      </c>
      <c r="AI89" s="5902" t="s">
        <v>384</v>
      </c>
      <c r="AJ89" s="5905" t="s">
        <v>556</v>
      </c>
      <c r="AK89" s="5905"/>
      <c r="AL89" s="5905"/>
      <c r="AM89" s="5905"/>
      <c r="AN89" s="5906"/>
      <c r="AO89" s="515"/>
      <c r="AP89" s="5911" t="s">
        <v>557</v>
      </c>
      <c r="AQ89" s="5914" t="s">
        <v>558</v>
      </c>
      <c r="AR89" s="5914"/>
      <c r="AS89" s="5914"/>
      <c r="AT89" s="5914"/>
      <c r="AU89" s="5915"/>
      <c r="AV89" s="566"/>
      <c r="AW89" s="6053"/>
      <c r="AX89" s="6056" t="s">
        <v>559</v>
      </c>
      <c r="AY89" s="6056"/>
      <c r="AZ89" s="6056"/>
      <c r="BA89" s="6056"/>
      <c r="BB89" s="6057"/>
      <c r="BC89" s="507"/>
    </row>
    <row r="90" spans="2:61" ht="5.0999999999999996" customHeight="1">
      <c r="B90" s="5622"/>
      <c r="D90" s="6132"/>
      <c r="E90" s="6136"/>
      <c r="F90" s="6136"/>
      <c r="G90" s="6136"/>
      <c r="H90" s="6136"/>
      <c r="I90" s="6137"/>
      <c r="J90" s="509"/>
      <c r="K90" s="5867"/>
      <c r="L90" s="6091"/>
      <c r="M90" s="6091"/>
      <c r="N90" s="6091"/>
      <c r="O90" s="6091"/>
      <c r="P90" s="6092"/>
      <c r="Q90" s="509"/>
      <c r="R90" s="5876"/>
      <c r="S90" s="5934"/>
      <c r="T90" s="5934"/>
      <c r="U90" s="5934"/>
      <c r="V90" s="5934"/>
      <c r="W90" s="5935"/>
      <c r="X90" s="509"/>
      <c r="Y90" s="5894"/>
      <c r="Z90" s="5757"/>
      <c r="AA90" s="5757"/>
      <c r="AB90" s="5757"/>
      <c r="AC90" s="5757"/>
      <c r="AD90" s="5758"/>
      <c r="AG90" s="5622"/>
      <c r="AI90" s="5903"/>
      <c r="AJ90" s="5907"/>
      <c r="AK90" s="5907"/>
      <c r="AL90" s="5907"/>
      <c r="AM90" s="5907"/>
      <c r="AN90" s="5908"/>
      <c r="AO90" s="515"/>
      <c r="AP90" s="5912"/>
      <c r="AQ90" s="5916"/>
      <c r="AR90" s="5916"/>
      <c r="AS90" s="5916"/>
      <c r="AT90" s="5916"/>
      <c r="AU90" s="5917"/>
      <c r="AV90" s="566"/>
      <c r="AW90" s="6054"/>
      <c r="AX90" s="6058"/>
      <c r="AY90" s="6058"/>
      <c r="AZ90" s="6058"/>
      <c r="BA90" s="6058"/>
      <c r="BB90" s="6059"/>
      <c r="BC90" s="507"/>
    </row>
    <row r="91" spans="2:61" ht="9.9499999999999993" customHeight="1" thickBot="1">
      <c r="B91" s="5623"/>
      <c r="D91" s="6133"/>
      <c r="E91" s="6138"/>
      <c r="F91" s="6138"/>
      <c r="G91" s="6138"/>
      <c r="H91" s="6138"/>
      <c r="I91" s="6139"/>
      <c r="J91" s="507"/>
      <c r="K91" s="5868"/>
      <c r="L91" s="6093"/>
      <c r="M91" s="6093"/>
      <c r="N91" s="6093"/>
      <c r="O91" s="6093"/>
      <c r="P91" s="6094"/>
      <c r="Q91" s="507"/>
      <c r="R91" s="5877"/>
      <c r="S91" s="5993"/>
      <c r="T91" s="5993"/>
      <c r="U91" s="5993"/>
      <c r="V91" s="5993"/>
      <c r="W91" s="5973"/>
      <c r="X91" s="507"/>
      <c r="Y91" s="5895"/>
      <c r="Z91" s="5994"/>
      <c r="AA91" s="5994"/>
      <c r="AB91" s="5994"/>
      <c r="AC91" s="5994"/>
      <c r="AD91" s="5974"/>
      <c r="AG91" s="5623"/>
      <c r="AI91" s="5904"/>
      <c r="AJ91" s="5995"/>
      <c r="AK91" s="5995"/>
      <c r="AL91" s="5995"/>
      <c r="AM91" s="5995"/>
      <c r="AN91" s="5975"/>
      <c r="AO91" s="515"/>
      <c r="AP91" s="5913"/>
      <c r="AQ91" s="5983"/>
      <c r="AR91" s="5983"/>
      <c r="AS91" s="5983"/>
      <c r="AT91" s="5983"/>
      <c r="AU91" s="5978"/>
      <c r="AV91" s="566"/>
      <c r="AW91" s="6055"/>
      <c r="AX91" s="6060"/>
      <c r="AY91" s="6060"/>
      <c r="AZ91" s="6060"/>
      <c r="BA91" s="6060"/>
      <c r="BB91" s="6061"/>
      <c r="BC91" s="507"/>
    </row>
    <row r="92" spans="2:61" ht="9.9499999999999993" customHeight="1">
      <c r="B92" s="198"/>
      <c r="D92" s="516"/>
      <c r="E92" s="517"/>
      <c r="F92" s="518"/>
      <c r="G92" s="519"/>
      <c r="H92" s="519"/>
      <c r="I92" s="520"/>
      <c r="J92" s="515"/>
      <c r="K92" s="516"/>
      <c r="L92" s="558"/>
      <c r="M92" s="559"/>
      <c r="N92" s="560"/>
      <c r="O92" s="560"/>
      <c r="P92" s="561"/>
      <c r="Q92" s="515"/>
      <c r="R92" s="516"/>
      <c r="S92" s="517"/>
      <c r="T92" s="518"/>
      <c r="U92" s="519"/>
      <c r="V92" s="519"/>
      <c r="W92" s="520"/>
      <c r="X92" s="515"/>
      <c r="Y92" s="516"/>
      <c r="Z92" s="517"/>
      <c r="AA92" s="518"/>
      <c r="AB92" s="519"/>
      <c r="AC92" s="519"/>
      <c r="AD92" s="520"/>
      <c r="AG92" s="198"/>
      <c r="AI92" s="516"/>
      <c r="AJ92" s="517"/>
      <c r="AK92" s="518"/>
      <c r="AL92" s="519"/>
      <c r="AM92" s="519"/>
      <c r="AN92" s="520"/>
      <c r="AO92" s="515"/>
      <c r="AV92" s="566"/>
      <c r="AW92" s="516"/>
      <c r="AX92" s="562"/>
      <c r="AY92" s="563"/>
      <c r="AZ92" s="564"/>
      <c r="BA92" s="564"/>
      <c r="BB92" s="565"/>
      <c r="BC92" s="507"/>
    </row>
    <row r="93" spans="2:61" ht="9.9499999999999993" customHeight="1">
      <c r="B93" s="5621">
        <v>21</v>
      </c>
      <c r="D93" s="6122" t="s">
        <v>560</v>
      </c>
      <c r="E93" s="6125" t="s">
        <v>561</v>
      </c>
      <c r="F93" s="6125"/>
      <c r="G93" s="6125"/>
      <c r="H93" s="6125"/>
      <c r="I93" s="6126"/>
      <c r="J93" s="507"/>
      <c r="K93" s="5866" t="s">
        <v>378</v>
      </c>
      <c r="L93" s="5869" t="s">
        <v>562</v>
      </c>
      <c r="M93" s="5869"/>
      <c r="N93" s="5869"/>
      <c r="O93" s="5869"/>
      <c r="P93" s="5870"/>
      <c r="Q93" s="507"/>
      <c r="R93" s="5875" t="s">
        <v>380</v>
      </c>
      <c r="S93" s="5932" t="s">
        <v>509</v>
      </c>
      <c r="T93" s="5932"/>
      <c r="U93" s="5932"/>
      <c r="V93" s="5932"/>
      <c r="W93" s="5933"/>
      <c r="X93" s="507"/>
      <c r="Y93" s="5893" t="s">
        <v>382</v>
      </c>
      <c r="Z93" s="5754" t="s">
        <v>563</v>
      </c>
      <c r="AA93" s="5754"/>
      <c r="AB93" s="5754"/>
      <c r="AC93" s="5754"/>
      <c r="AD93" s="5755"/>
      <c r="AG93" s="5621">
        <v>21</v>
      </c>
      <c r="AI93" s="5902" t="s">
        <v>384</v>
      </c>
      <c r="AJ93" s="5905" t="s">
        <v>564</v>
      </c>
      <c r="AK93" s="5905"/>
      <c r="AL93" s="5905"/>
      <c r="AM93" s="5905"/>
      <c r="AN93" s="5906"/>
      <c r="AO93" s="515"/>
      <c r="AV93" s="566"/>
      <c r="AW93" s="6053"/>
      <c r="AX93" s="6056" t="s">
        <v>565</v>
      </c>
      <c r="AY93" s="6056"/>
      <c r="AZ93" s="6056"/>
      <c r="BA93" s="6056"/>
      <c r="BB93" s="6057"/>
      <c r="BC93" s="507"/>
    </row>
    <row r="94" spans="2:61" ht="5.0999999999999996" customHeight="1">
      <c r="B94" s="5622"/>
      <c r="D94" s="6123"/>
      <c r="E94" s="6127"/>
      <c r="F94" s="6127"/>
      <c r="G94" s="6127"/>
      <c r="H94" s="6127"/>
      <c r="I94" s="6128"/>
      <c r="J94" s="509"/>
      <c r="K94" s="5867"/>
      <c r="L94" s="5871"/>
      <c r="M94" s="5871"/>
      <c r="N94" s="5871"/>
      <c r="O94" s="5871"/>
      <c r="P94" s="5872"/>
      <c r="Q94" s="509"/>
      <c r="R94" s="5876"/>
      <c r="S94" s="5934"/>
      <c r="T94" s="5934"/>
      <c r="U94" s="5934"/>
      <c r="V94" s="5934"/>
      <c r="W94" s="5935"/>
      <c r="X94" s="509"/>
      <c r="Y94" s="5894"/>
      <c r="Z94" s="5757"/>
      <c r="AA94" s="5757"/>
      <c r="AB94" s="5757"/>
      <c r="AC94" s="5757"/>
      <c r="AD94" s="5758"/>
      <c r="AG94" s="5622"/>
      <c r="AI94" s="5903"/>
      <c r="AJ94" s="5907"/>
      <c r="AK94" s="5907"/>
      <c r="AL94" s="5907"/>
      <c r="AM94" s="5907"/>
      <c r="AN94" s="5908"/>
      <c r="AO94" s="515"/>
      <c r="AV94" s="566"/>
      <c r="AW94" s="6054"/>
      <c r="AX94" s="6058"/>
      <c r="AY94" s="6058"/>
      <c r="AZ94" s="6058"/>
      <c r="BA94" s="6058"/>
      <c r="BB94" s="6059"/>
      <c r="BC94" s="507"/>
    </row>
    <row r="95" spans="2:61" ht="9.9499999999999993" customHeight="1" thickBot="1">
      <c r="B95" s="5623"/>
      <c r="D95" s="6124"/>
      <c r="E95" s="6129"/>
      <c r="F95" s="6129"/>
      <c r="G95" s="6129"/>
      <c r="H95" s="6129"/>
      <c r="I95" s="6130"/>
      <c r="J95" s="507"/>
      <c r="K95" s="5868"/>
      <c r="L95" s="5976"/>
      <c r="M95" s="5976"/>
      <c r="N95" s="5976"/>
      <c r="O95" s="5976"/>
      <c r="P95" s="5977"/>
      <c r="Q95" s="507"/>
      <c r="R95" s="5877"/>
      <c r="S95" s="5993"/>
      <c r="T95" s="5993"/>
      <c r="U95" s="5993"/>
      <c r="V95" s="5993"/>
      <c r="W95" s="5973"/>
      <c r="X95" s="507"/>
      <c r="Y95" s="5895"/>
      <c r="Z95" s="5994"/>
      <c r="AA95" s="5994"/>
      <c r="AB95" s="5994"/>
      <c r="AC95" s="5994"/>
      <c r="AD95" s="5974"/>
      <c r="AG95" s="5623"/>
      <c r="AI95" s="5904"/>
      <c r="AJ95" s="5995"/>
      <c r="AK95" s="5995"/>
      <c r="AL95" s="5995"/>
      <c r="AM95" s="5995"/>
      <c r="AN95" s="5975"/>
      <c r="AO95" s="515"/>
      <c r="AV95" s="566"/>
      <c r="AW95" s="6055"/>
      <c r="AX95" s="6060"/>
      <c r="AY95" s="6060"/>
      <c r="AZ95" s="6060"/>
      <c r="BA95" s="6060"/>
      <c r="BB95" s="6061"/>
      <c r="BC95" s="507"/>
    </row>
    <row r="96" spans="2:61" ht="9.9499999999999993" customHeight="1">
      <c r="B96" s="198"/>
      <c r="D96" s="516"/>
      <c r="E96" s="517"/>
      <c r="F96" s="518"/>
      <c r="G96" s="519"/>
      <c r="H96" s="519"/>
      <c r="I96" s="520"/>
      <c r="J96" s="515"/>
      <c r="K96" s="516"/>
      <c r="L96" s="558"/>
      <c r="M96" s="559"/>
      <c r="N96" s="560"/>
      <c r="O96" s="560"/>
      <c r="P96" s="561"/>
      <c r="Q96" s="515"/>
      <c r="R96" s="516"/>
      <c r="S96" s="517"/>
      <c r="T96" s="518"/>
      <c r="U96" s="519"/>
      <c r="V96" s="519"/>
      <c r="W96" s="520"/>
      <c r="X96" s="515"/>
      <c r="Y96" s="516"/>
      <c r="Z96" s="517"/>
      <c r="AA96" s="518"/>
      <c r="AB96" s="519"/>
      <c r="AC96" s="519"/>
      <c r="AD96" s="520"/>
      <c r="AG96" s="198"/>
      <c r="AI96" s="516"/>
      <c r="AN96" s="548"/>
      <c r="AO96" s="515"/>
      <c r="AV96" s="566"/>
      <c r="AW96" s="516"/>
      <c r="AX96" s="562"/>
      <c r="AY96" s="563"/>
      <c r="AZ96" s="564"/>
      <c r="BA96" s="564"/>
      <c r="BB96" s="565"/>
      <c r="BC96" s="507"/>
    </row>
    <row r="97" spans="2:55" ht="9.9499999999999993" customHeight="1">
      <c r="B97" s="5621">
        <v>22</v>
      </c>
      <c r="D97" s="6149" t="s">
        <v>566</v>
      </c>
      <c r="E97" s="6152" t="s">
        <v>567</v>
      </c>
      <c r="F97" s="6152"/>
      <c r="G97" s="6152"/>
      <c r="H97" s="6152"/>
      <c r="I97" s="6153"/>
      <c r="K97" s="5866" t="s">
        <v>378</v>
      </c>
      <c r="L97" s="5869" t="s">
        <v>568</v>
      </c>
      <c r="M97" s="5869"/>
      <c r="N97" s="5869"/>
      <c r="O97" s="5869"/>
      <c r="P97" s="5870"/>
      <c r="Q97" s="566"/>
      <c r="R97" s="5875" t="s">
        <v>380</v>
      </c>
      <c r="S97" s="5932" t="s">
        <v>569</v>
      </c>
      <c r="T97" s="5932"/>
      <c r="U97" s="5932"/>
      <c r="V97" s="5932"/>
      <c r="W97" s="5933"/>
      <c r="X97" s="507"/>
      <c r="Y97" s="5893" t="s">
        <v>382</v>
      </c>
      <c r="Z97" s="5754" t="s">
        <v>570</v>
      </c>
      <c r="AA97" s="5754"/>
      <c r="AB97" s="5754"/>
      <c r="AC97" s="5754"/>
      <c r="AD97" s="5755"/>
      <c r="AG97" s="567"/>
      <c r="AI97" s="568"/>
      <c r="AJ97" s="569"/>
      <c r="AK97" s="545"/>
      <c r="AL97" s="545"/>
      <c r="AM97" s="545"/>
      <c r="AN97" s="569"/>
      <c r="AO97" s="566"/>
      <c r="AV97" s="566"/>
      <c r="AW97" s="6053"/>
      <c r="AX97" s="6056" t="s">
        <v>571</v>
      </c>
      <c r="AY97" s="6056"/>
      <c r="AZ97" s="6056"/>
      <c r="BA97" s="6056"/>
      <c r="BB97" s="6057"/>
      <c r="BC97" s="507"/>
    </row>
    <row r="98" spans="2:55" ht="5.0999999999999996" customHeight="1">
      <c r="B98" s="5622"/>
      <c r="D98" s="6150"/>
      <c r="E98" s="6154"/>
      <c r="F98" s="6154"/>
      <c r="G98" s="6154"/>
      <c r="H98" s="6154"/>
      <c r="I98" s="6155"/>
      <c r="K98" s="5867"/>
      <c r="L98" s="5871"/>
      <c r="M98" s="5871"/>
      <c r="N98" s="5871"/>
      <c r="O98" s="5871"/>
      <c r="P98" s="5872"/>
      <c r="Q98" s="566"/>
      <c r="R98" s="5876"/>
      <c r="S98" s="5934"/>
      <c r="T98" s="5934"/>
      <c r="U98" s="5934"/>
      <c r="V98" s="5934"/>
      <c r="W98" s="5935"/>
      <c r="X98" s="509"/>
      <c r="Y98" s="5894"/>
      <c r="Z98" s="5757"/>
      <c r="AA98" s="5757"/>
      <c r="AB98" s="5757"/>
      <c r="AC98" s="5757"/>
      <c r="AD98" s="5758"/>
      <c r="AG98" s="567"/>
      <c r="AI98" s="568"/>
      <c r="AJ98" s="569"/>
      <c r="AK98" s="569"/>
      <c r="AL98" s="569"/>
      <c r="AM98" s="569"/>
      <c r="AN98" s="569"/>
      <c r="AO98" s="566"/>
      <c r="AV98" s="566"/>
      <c r="AW98" s="6054"/>
      <c r="AX98" s="6058"/>
      <c r="AY98" s="6058"/>
      <c r="AZ98" s="6058"/>
      <c r="BA98" s="6058"/>
      <c r="BB98" s="6059"/>
      <c r="BC98" s="507"/>
    </row>
    <row r="99" spans="2:55" ht="9.9499999999999993" customHeight="1" thickBot="1">
      <c r="B99" s="5623"/>
      <c r="D99" s="6151"/>
      <c r="E99" s="6156"/>
      <c r="F99" s="6156"/>
      <c r="G99" s="6156"/>
      <c r="H99" s="6156"/>
      <c r="I99" s="6157"/>
      <c r="K99" s="5868"/>
      <c r="L99" s="5976"/>
      <c r="M99" s="5976"/>
      <c r="N99" s="5976"/>
      <c r="O99" s="5976"/>
      <c r="P99" s="5977"/>
      <c r="Q99" s="566"/>
      <c r="R99" s="5877"/>
      <c r="S99" s="5993"/>
      <c r="T99" s="5993"/>
      <c r="U99" s="5993"/>
      <c r="V99" s="5993"/>
      <c r="W99" s="5973"/>
      <c r="X99" s="507"/>
      <c r="Y99" s="5895"/>
      <c r="Z99" s="5994"/>
      <c r="AA99" s="5994"/>
      <c r="AB99" s="5994"/>
      <c r="AC99" s="5994"/>
      <c r="AD99" s="5974"/>
      <c r="AG99" s="567"/>
      <c r="AI99" s="568"/>
      <c r="AJ99" s="569"/>
      <c r="AK99" s="569"/>
      <c r="AL99" s="569"/>
      <c r="AM99" s="569"/>
      <c r="AN99" s="569"/>
      <c r="AO99" s="566"/>
      <c r="AV99" s="566"/>
      <c r="AW99" s="6055"/>
      <c r="AX99" s="6060"/>
      <c r="AY99" s="6060"/>
      <c r="AZ99" s="6060"/>
      <c r="BA99" s="6060"/>
      <c r="BB99" s="6061"/>
      <c r="BC99" s="507"/>
    </row>
    <row r="100" spans="2:55" ht="9.9499999999999993" customHeight="1">
      <c r="B100" s="198"/>
      <c r="D100" s="516"/>
      <c r="E100" s="517"/>
      <c r="F100" s="518"/>
      <c r="G100" s="519"/>
      <c r="H100" s="519"/>
      <c r="I100" s="520"/>
      <c r="K100" s="570"/>
      <c r="L100" s="558"/>
      <c r="M100" s="559"/>
      <c r="N100" s="560"/>
      <c r="O100" s="560"/>
      <c r="P100" s="561"/>
      <c r="Q100" s="571"/>
      <c r="R100" s="516"/>
      <c r="S100" s="517"/>
      <c r="T100" s="518"/>
      <c r="U100" s="519"/>
      <c r="V100" s="519"/>
      <c r="W100" s="520"/>
      <c r="X100" s="515"/>
      <c r="Y100" s="516"/>
      <c r="Z100" s="517"/>
      <c r="AA100" s="518"/>
      <c r="AB100" s="519"/>
      <c r="AC100" s="519"/>
      <c r="AD100" s="520"/>
      <c r="AG100" s="198"/>
      <c r="AI100" s="570"/>
      <c r="AJ100" s="572"/>
      <c r="AK100" s="573"/>
      <c r="AL100" s="573"/>
      <c r="AM100" s="573"/>
      <c r="AN100" s="574"/>
      <c r="AO100" s="571"/>
      <c r="AV100" s="566"/>
      <c r="AW100" s="516"/>
      <c r="AX100" s="562"/>
      <c r="AY100" s="563"/>
      <c r="AZ100" s="564"/>
      <c r="BA100" s="564"/>
      <c r="BB100" s="565"/>
      <c r="BC100" s="507"/>
    </row>
    <row r="101" spans="2:55" ht="9.9499999999999993" customHeight="1">
      <c r="B101" s="5621">
        <v>23</v>
      </c>
      <c r="D101" s="6140" t="s">
        <v>572</v>
      </c>
      <c r="E101" s="6143" t="s">
        <v>573</v>
      </c>
      <c r="F101" s="6143"/>
      <c r="G101" s="6143"/>
      <c r="H101" s="6143"/>
      <c r="I101" s="6144"/>
      <c r="K101" s="5866" t="s">
        <v>378</v>
      </c>
      <c r="L101" s="5869" t="s">
        <v>574</v>
      </c>
      <c r="M101" s="5869"/>
      <c r="N101" s="5869"/>
      <c r="O101" s="5869"/>
      <c r="P101" s="5870"/>
      <c r="Q101" s="566"/>
      <c r="R101" s="5875" t="s">
        <v>380</v>
      </c>
      <c r="S101" s="5932" t="s">
        <v>518</v>
      </c>
      <c r="T101" s="5932"/>
      <c r="U101" s="5932"/>
      <c r="V101" s="5932"/>
      <c r="W101" s="5933"/>
      <c r="X101" s="507"/>
      <c r="Y101" s="5893" t="s">
        <v>382</v>
      </c>
      <c r="Z101" s="5754" t="s">
        <v>575</v>
      </c>
      <c r="AA101" s="5754"/>
      <c r="AB101" s="5754"/>
      <c r="AC101" s="5754"/>
      <c r="AD101" s="5755"/>
      <c r="AG101" s="567"/>
      <c r="AI101" s="568"/>
      <c r="AJ101" s="569"/>
      <c r="AK101" s="569"/>
      <c r="AL101" s="569"/>
      <c r="AM101" s="569"/>
      <c r="AN101" s="569"/>
      <c r="AO101" s="566"/>
      <c r="AV101" s="566"/>
      <c r="AW101" s="6053"/>
      <c r="AX101" s="6056" t="s">
        <v>576</v>
      </c>
      <c r="AY101" s="6056"/>
      <c r="AZ101" s="6056"/>
      <c r="BA101" s="6056"/>
      <c r="BB101" s="6057"/>
      <c r="BC101" s="507"/>
    </row>
    <row r="102" spans="2:55" ht="5.0999999999999996" customHeight="1">
      <c r="B102" s="5622"/>
      <c r="D102" s="6141"/>
      <c r="E102" s="6145"/>
      <c r="F102" s="6145"/>
      <c r="G102" s="6145"/>
      <c r="H102" s="6145"/>
      <c r="I102" s="6146"/>
      <c r="K102" s="5867"/>
      <c r="L102" s="5871"/>
      <c r="M102" s="5871"/>
      <c r="N102" s="5871"/>
      <c r="O102" s="5871"/>
      <c r="P102" s="5872"/>
      <c r="Q102" s="566"/>
      <c r="R102" s="5876"/>
      <c r="S102" s="5934"/>
      <c r="T102" s="5934"/>
      <c r="U102" s="5934"/>
      <c r="V102" s="5934"/>
      <c r="W102" s="5935"/>
      <c r="X102" s="509"/>
      <c r="Y102" s="5894"/>
      <c r="Z102" s="5757"/>
      <c r="AA102" s="5757"/>
      <c r="AB102" s="5757"/>
      <c r="AC102" s="5757"/>
      <c r="AD102" s="5758"/>
      <c r="AG102" s="567"/>
      <c r="AI102" s="568"/>
      <c r="AJ102" s="569"/>
      <c r="AK102" s="569"/>
      <c r="AL102" s="569"/>
      <c r="AM102" s="569"/>
      <c r="AN102" s="569"/>
      <c r="AO102" s="566"/>
      <c r="AV102" s="566"/>
      <c r="AW102" s="6054"/>
      <c r="AX102" s="6058"/>
      <c r="AY102" s="6058"/>
      <c r="AZ102" s="6058"/>
      <c r="BA102" s="6058"/>
      <c r="BB102" s="6059"/>
      <c r="BC102" s="507"/>
    </row>
    <row r="103" spans="2:55" ht="9.9499999999999993" customHeight="1" thickBot="1">
      <c r="B103" s="5623"/>
      <c r="D103" s="6142"/>
      <c r="E103" s="6147"/>
      <c r="F103" s="6147"/>
      <c r="G103" s="6147"/>
      <c r="H103" s="6147"/>
      <c r="I103" s="6148"/>
      <c r="K103" s="5868"/>
      <c r="L103" s="5976"/>
      <c r="M103" s="5976"/>
      <c r="N103" s="5976"/>
      <c r="O103" s="5976"/>
      <c r="P103" s="5977"/>
      <c r="Q103" s="566"/>
      <c r="R103" s="5877"/>
      <c r="S103" s="5993"/>
      <c r="T103" s="5993"/>
      <c r="U103" s="5993"/>
      <c r="V103" s="5993"/>
      <c r="W103" s="5973"/>
      <c r="X103" s="507"/>
      <c r="Y103" s="5895"/>
      <c r="Z103" s="5994"/>
      <c r="AA103" s="5994"/>
      <c r="AB103" s="5994"/>
      <c r="AC103" s="5994"/>
      <c r="AD103" s="5974"/>
      <c r="AG103" s="567"/>
      <c r="AI103" s="568"/>
      <c r="AJ103" s="569"/>
      <c r="AK103" s="569"/>
      <c r="AL103" s="569"/>
      <c r="AM103" s="569"/>
      <c r="AN103" s="569"/>
      <c r="AO103" s="566"/>
      <c r="AV103" s="566"/>
      <c r="AW103" s="6055"/>
      <c r="AX103" s="6060"/>
      <c r="AY103" s="6060"/>
      <c r="AZ103" s="6060"/>
      <c r="BA103" s="6060"/>
      <c r="BB103" s="6061"/>
      <c r="BC103" s="507"/>
    </row>
    <row r="104" spans="2:55" ht="9.9499999999999993" customHeight="1">
      <c r="B104" s="198"/>
      <c r="D104" s="516"/>
      <c r="E104" s="517"/>
      <c r="F104" s="518"/>
      <c r="G104" s="519"/>
      <c r="H104" s="519"/>
      <c r="I104" s="520"/>
      <c r="K104" s="570"/>
      <c r="L104" s="558"/>
      <c r="M104" s="559"/>
      <c r="N104" s="560"/>
      <c r="O104" s="560"/>
      <c r="P104" s="561"/>
      <c r="Q104" s="571"/>
      <c r="R104" s="516"/>
      <c r="S104" s="521"/>
      <c r="T104" s="522"/>
      <c r="U104" s="522"/>
      <c r="V104" s="522"/>
      <c r="W104" s="523"/>
      <c r="X104" s="515"/>
      <c r="Y104" s="516"/>
      <c r="Z104" s="521"/>
      <c r="AA104" s="522"/>
      <c r="AB104" s="522"/>
      <c r="AC104" s="522"/>
      <c r="AD104" s="523"/>
      <c r="AG104" s="198"/>
      <c r="AI104" s="570"/>
      <c r="AJ104" s="572"/>
      <c r="AK104" s="573"/>
      <c r="AL104" s="573"/>
      <c r="AM104" s="573"/>
      <c r="AN104" s="574"/>
      <c r="AO104" s="571"/>
      <c r="AV104" s="566"/>
      <c r="AW104" s="516"/>
      <c r="AX104" s="562"/>
      <c r="AY104" s="563"/>
      <c r="AZ104" s="564"/>
      <c r="BA104" s="564"/>
      <c r="BB104" s="565"/>
      <c r="BC104" s="507"/>
    </row>
    <row r="105" spans="2:55" ht="9.9499999999999993" customHeight="1">
      <c r="B105" s="5621">
        <v>24</v>
      </c>
      <c r="D105" s="5893" t="s">
        <v>577</v>
      </c>
      <c r="E105" s="5754" t="s">
        <v>578</v>
      </c>
      <c r="F105" s="5754"/>
      <c r="G105" s="5754"/>
      <c r="H105" s="5754"/>
      <c r="I105" s="5755"/>
      <c r="K105" s="5866" t="s">
        <v>378</v>
      </c>
      <c r="L105" s="5869" t="s">
        <v>579</v>
      </c>
      <c r="M105" s="5869"/>
      <c r="N105" s="5869"/>
      <c r="O105" s="5869"/>
      <c r="P105" s="5870"/>
      <c r="Q105" s="566"/>
      <c r="R105" s="5875" t="s">
        <v>380</v>
      </c>
      <c r="S105" s="5932" t="s">
        <v>527</v>
      </c>
      <c r="T105" s="5932"/>
      <c r="U105" s="5932"/>
      <c r="V105" s="5932"/>
      <c r="W105" s="5933"/>
      <c r="X105" s="507"/>
      <c r="Y105" s="5893" t="s">
        <v>382</v>
      </c>
      <c r="Z105" s="5754" t="s">
        <v>580</v>
      </c>
      <c r="AA105" s="5754"/>
      <c r="AB105" s="5754"/>
      <c r="AC105" s="5754"/>
      <c r="AD105" s="5755"/>
      <c r="AG105" s="567"/>
      <c r="AI105" s="568"/>
      <c r="AJ105" s="569"/>
      <c r="AK105" s="569"/>
      <c r="AL105" s="569"/>
      <c r="AM105" s="569"/>
      <c r="AN105" s="569"/>
      <c r="AO105" s="566"/>
      <c r="AV105" s="566"/>
      <c r="AW105" s="6053"/>
      <c r="AX105" s="6056" t="s">
        <v>581</v>
      </c>
      <c r="AY105" s="6056"/>
      <c r="AZ105" s="6056"/>
      <c r="BA105" s="6056"/>
      <c r="BB105" s="6057"/>
      <c r="BC105" s="507"/>
    </row>
    <row r="106" spans="2:55" ht="5.0999999999999996" customHeight="1">
      <c r="B106" s="5622"/>
      <c r="D106" s="5894"/>
      <c r="E106" s="5757"/>
      <c r="F106" s="5757"/>
      <c r="G106" s="5757"/>
      <c r="H106" s="5757"/>
      <c r="I106" s="5758"/>
      <c r="K106" s="5867"/>
      <c r="L106" s="5871"/>
      <c r="M106" s="5871"/>
      <c r="N106" s="5871"/>
      <c r="O106" s="5871"/>
      <c r="P106" s="5872"/>
      <c r="Q106" s="566"/>
      <c r="R106" s="5876"/>
      <c r="S106" s="5934"/>
      <c r="T106" s="5934"/>
      <c r="U106" s="5934"/>
      <c r="V106" s="5934"/>
      <c r="W106" s="5935"/>
      <c r="X106" s="509"/>
      <c r="Y106" s="5894"/>
      <c r="Z106" s="5757"/>
      <c r="AA106" s="5757"/>
      <c r="AB106" s="5757"/>
      <c r="AC106" s="5757"/>
      <c r="AD106" s="5758"/>
      <c r="AG106" s="567"/>
      <c r="AI106" s="568"/>
      <c r="AJ106" s="569"/>
      <c r="AK106" s="569"/>
      <c r="AL106" s="569"/>
      <c r="AM106" s="569"/>
      <c r="AN106" s="569"/>
      <c r="AO106" s="566"/>
      <c r="AV106" s="566"/>
      <c r="AW106" s="6054"/>
      <c r="AX106" s="6058"/>
      <c r="AY106" s="6058"/>
      <c r="AZ106" s="6058"/>
      <c r="BA106" s="6058"/>
      <c r="BB106" s="6059"/>
      <c r="BC106" s="507"/>
    </row>
    <row r="107" spans="2:55" ht="9.9499999999999993" customHeight="1" thickBot="1">
      <c r="B107" s="5623"/>
      <c r="D107" s="5895"/>
      <c r="E107" s="5994"/>
      <c r="F107" s="5994"/>
      <c r="G107" s="5994"/>
      <c r="H107" s="5994"/>
      <c r="I107" s="5974"/>
      <c r="K107" s="5868"/>
      <c r="L107" s="5976"/>
      <c r="M107" s="5976"/>
      <c r="N107" s="5976"/>
      <c r="O107" s="5976"/>
      <c r="P107" s="5977"/>
      <c r="Q107" s="566"/>
      <c r="R107" s="5877"/>
      <c r="S107" s="5993"/>
      <c r="T107" s="5993"/>
      <c r="U107" s="5993"/>
      <c r="V107" s="5993"/>
      <c r="W107" s="5973"/>
      <c r="X107" s="507"/>
      <c r="Y107" s="5895"/>
      <c r="Z107" s="5994"/>
      <c r="AA107" s="5994"/>
      <c r="AB107" s="5994"/>
      <c r="AC107" s="5994"/>
      <c r="AD107" s="5974"/>
      <c r="AG107" s="567"/>
      <c r="AI107" s="568"/>
      <c r="AJ107" s="569"/>
      <c r="AK107" s="569"/>
      <c r="AL107" s="569"/>
      <c r="AM107" s="569"/>
      <c r="AN107" s="569"/>
      <c r="AO107" s="566"/>
      <c r="AV107" s="566"/>
      <c r="AW107" s="6055"/>
      <c r="AX107" s="6060"/>
      <c r="AY107" s="6060"/>
      <c r="AZ107" s="6060"/>
      <c r="BA107" s="6060"/>
      <c r="BB107" s="6061"/>
      <c r="BC107" s="507"/>
    </row>
    <row r="108" spans="2:55" ht="9.9499999999999993" customHeight="1">
      <c r="B108" s="198"/>
      <c r="D108" s="516"/>
      <c r="E108" s="517"/>
      <c r="F108" s="518"/>
      <c r="G108" s="519"/>
      <c r="H108" s="519"/>
      <c r="I108" s="520"/>
      <c r="K108" s="570"/>
      <c r="L108" s="517"/>
      <c r="M108" s="517"/>
      <c r="N108" s="517"/>
      <c r="O108" s="517"/>
      <c r="P108" s="520"/>
      <c r="Q108" s="571"/>
      <c r="R108" s="516"/>
      <c r="S108" s="521"/>
      <c r="T108" s="522"/>
      <c r="U108" s="522"/>
      <c r="V108" s="522"/>
      <c r="W108" s="523"/>
      <c r="X108" s="515"/>
      <c r="Y108" s="516"/>
      <c r="Z108" s="521"/>
      <c r="AA108" s="522"/>
      <c r="AB108" s="522"/>
      <c r="AC108" s="522"/>
      <c r="AD108" s="523"/>
      <c r="AG108" s="198"/>
      <c r="AI108" s="570"/>
      <c r="AJ108" s="572"/>
      <c r="AK108" s="573"/>
      <c r="AL108" s="573"/>
      <c r="AM108" s="573"/>
      <c r="AN108" s="574"/>
      <c r="AO108" s="571"/>
      <c r="AP108" s="516"/>
      <c r="AQ108" s="530"/>
      <c r="AR108" s="530"/>
      <c r="AS108" s="530"/>
      <c r="AT108" s="530"/>
      <c r="AU108" s="530"/>
      <c r="AV108" s="566"/>
      <c r="AW108" s="516"/>
      <c r="AX108" s="540"/>
      <c r="AY108" s="542"/>
      <c r="AZ108" s="542"/>
      <c r="BA108" s="542"/>
      <c r="BB108" s="543"/>
      <c r="BC108" s="515"/>
    </row>
    <row r="109" spans="2:55" ht="9.9499999999999993" customHeight="1">
      <c r="B109" s="5621">
        <v>25</v>
      </c>
      <c r="D109" s="6158" t="s">
        <v>582</v>
      </c>
      <c r="E109" s="6161" t="s">
        <v>583</v>
      </c>
      <c r="F109" s="6161"/>
      <c r="G109" s="6161"/>
      <c r="H109" s="6161"/>
      <c r="I109" s="6162"/>
      <c r="K109" s="568"/>
      <c r="L109" s="535"/>
      <c r="M109" s="535"/>
      <c r="N109" s="535"/>
      <c r="O109" s="535"/>
      <c r="P109" s="535"/>
      <c r="Q109" s="566"/>
      <c r="R109" s="5875" t="s">
        <v>380</v>
      </c>
      <c r="S109" s="5932" t="s">
        <v>537</v>
      </c>
      <c r="T109" s="5932"/>
      <c r="U109" s="5932"/>
      <c r="V109" s="5932"/>
      <c r="W109" s="5933"/>
      <c r="X109" s="507"/>
      <c r="Y109" s="5893" t="s">
        <v>382</v>
      </c>
      <c r="Z109" s="5754" t="s">
        <v>584</v>
      </c>
      <c r="AA109" s="5754"/>
      <c r="AB109" s="5754"/>
      <c r="AC109" s="5754"/>
      <c r="AD109" s="5755"/>
      <c r="AG109" s="567"/>
      <c r="AI109" s="568"/>
      <c r="AJ109" s="569"/>
      <c r="AK109" s="569"/>
      <c r="AL109" s="569"/>
      <c r="AM109" s="569"/>
      <c r="AN109" s="569"/>
      <c r="AO109" s="566"/>
      <c r="AP109" s="575"/>
      <c r="AQ109" s="535"/>
      <c r="AR109" s="535"/>
      <c r="AS109" s="535"/>
      <c r="AT109" s="535"/>
      <c r="AU109" s="535"/>
      <c r="AV109" s="566"/>
      <c r="AW109" s="6053"/>
      <c r="AX109" s="6056" t="s">
        <v>585</v>
      </c>
      <c r="AY109" s="6056"/>
      <c r="AZ109" s="6056"/>
      <c r="BA109" s="6056"/>
      <c r="BB109" s="6057"/>
      <c r="BC109" s="566"/>
    </row>
    <row r="110" spans="2:55" ht="5.0999999999999996" customHeight="1">
      <c r="B110" s="5622"/>
      <c r="D110" s="6159"/>
      <c r="E110" s="6163"/>
      <c r="F110" s="6163"/>
      <c r="G110" s="6163"/>
      <c r="H110" s="6163"/>
      <c r="I110" s="6164"/>
      <c r="K110" s="568"/>
      <c r="L110" s="535"/>
      <c r="M110" s="535"/>
      <c r="N110" s="535"/>
      <c r="O110" s="535"/>
      <c r="P110" s="535"/>
      <c r="Q110" s="566"/>
      <c r="R110" s="5876"/>
      <c r="S110" s="5934"/>
      <c r="T110" s="5934"/>
      <c r="U110" s="5934"/>
      <c r="V110" s="5934"/>
      <c r="W110" s="5935"/>
      <c r="X110" s="509"/>
      <c r="Y110" s="5894"/>
      <c r="Z110" s="5757"/>
      <c r="AA110" s="5757"/>
      <c r="AB110" s="5757"/>
      <c r="AC110" s="5757"/>
      <c r="AD110" s="5758"/>
      <c r="AG110" s="567"/>
      <c r="AI110" s="568"/>
      <c r="AJ110" s="569"/>
      <c r="AK110" s="569"/>
      <c r="AL110" s="569"/>
      <c r="AM110" s="569"/>
      <c r="AN110" s="569"/>
      <c r="AO110" s="566"/>
      <c r="AP110" s="575"/>
      <c r="AQ110" s="535"/>
      <c r="AR110" s="535"/>
      <c r="AS110" s="535"/>
      <c r="AT110" s="535"/>
      <c r="AU110" s="535"/>
      <c r="AV110" s="566"/>
      <c r="AW110" s="6054"/>
      <c r="AX110" s="6058"/>
      <c r="AY110" s="6058"/>
      <c r="AZ110" s="6058"/>
      <c r="BA110" s="6058"/>
      <c r="BB110" s="6059"/>
      <c r="BC110" s="566"/>
    </row>
    <row r="111" spans="2:55" ht="9.9499999999999993" customHeight="1" thickBot="1">
      <c r="B111" s="5623"/>
      <c r="D111" s="6160"/>
      <c r="E111" s="6165"/>
      <c r="F111" s="6165"/>
      <c r="G111" s="6165"/>
      <c r="H111" s="6165"/>
      <c r="I111" s="6166"/>
      <c r="K111" s="568"/>
      <c r="L111" s="535"/>
      <c r="M111" s="535"/>
      <c r="N111" s="535"/>
      <c r="O111" s="535"/>
      <c r="P111" s="535"/>
      <c r="Q111" s="566"/>
      <c r="R111" s="5877"/>
      <c r="S111" s="5993"/>
      <c r="T111" s="5993"/>
      <c r="U111" s="5993"/>
      <c r="V111" s="5993"/>
      <c r="W111" s="5973"/>
      <c r="X111" s="507"/>
      <c r="Y111" s="5895"/>
      <c r="Z111" s="5994"/>
      <c r="AA111" s="5994"/>
      <c r="AB111" s="5994"/>
      <c r="AC111" s="5994"/>
      <c r="AD111" s="5974"/>
      <c r="AG111" s="567"/>
      <c r="AI111" s="568"/>
      <c r="AJ111" s="569"/>
      <c r="AK111" s="569"/>
      <c r="AL111" s="569"/>
      <c r="AM111" s="569"/>
      <c r="AN111" s="569"/>
      <c r="AO111" s="566"/>
      <c r="AP111" s="575"/>
      <c r="AQ111" s="535"/>
      <c r="AR111" s="535"/>
      <c r="AS111" s="535"/>
      <c r="AT111" s="535"/>
      <c r="AU111" s="535"/>
      <c r="AV111" s="566"/>
      <c r="AW111" s="6055"/>
      <c r="AX111" s="6060"/>
      <c r="AY111" s="6060"/>
      <c r="AZ111" s="6060"/>
      <c r="BA111" s="6060"/>
      <c r="BB111" s="6061"/>
      <c r="BC111" s="566"/>
    </row>
    <row r="112" spans="2:55" ht="9.9499999999999993" customHeight="1">
      <c r="B112" s="198"/>
      <c r="D112" s="516"/>
      <c r="E112" s="517"/>
      <c r="F112" s="518"/>
      <c r="G112" s="519"/>
      <c r="H112" s="519"/>
      <c r="I112" s="520"/>
      <c r="K112" s="570"/>
      <c r="L112" s="555"/>
      <c r="M112" s="549"/>
      <c r="N112" s="549"/>
      <c r="O112" s="549"/>
      <c r="P112" s="556"/>
      <c r="Q112" s="554"/>
      <c r="R112" s="516"/>
      <c r="S112" s="521"/>
      <c r="T112" s="522"/>
      <c r="U112" s="522"/>
      <c r="V112" s="522"/>
      <c r="W112" s="523"/>
      <c r="X112" s="554"/>
      <c r="Y112" s="516"/>
      <c r="Z112" s="521"/>
      <c r="AA112" s="522"/>
      <c r="AB112" s="522"/>
      <c r="AC112" s="522"/>
      <c r="AD112" s="523"/>
      <c r="AG112" s="198"/>
      <c r="AI112" s="570"/>
      <c r="AJ112" s="572"/>
      <c r="AK112" s="573"/>
      <c r="AL112" s="573"/>
      <c r="AM112" s="573"/>
      <c r="AN112" s="574"/>
      <c r="AO112" s="554"/>
      <c r="AP112" s="549"/>
      <c r="AQ112" s="555"/>
      <c r="AR112" s="549"/>
      <c r="AS112" s="549"/>
      <c r="AT112" s="549"/>
      <c r="AU112" s="556"/>
      <c r="AV112" s="554"/>
      <c r="AW112" s="516"/>
      <c r="AX112" s="540"/>
      <c r="AY112" s="542"/>
      <c r="AZ112" s="542"/>
      <c r="BA112" s="542"/>
      <c r="BB112" s="543"/>
      <c r="BC112" s="554"/>
    </row>
    <row r="113" spans="2:55" ht="9.9499999999999993" customHeight="1">
      <c r="B113" s="5621">
        <v>26</v>
      </c>
      <c r="D113" s="6167" t="s">
        <v>586</v>
      </c>
      <c r="E113" s="6170" t="s">
        <v>587</v>
      </c>
      <c r="F113" s="6170"/>
      <c r="G113" s="6170"/>
      <c r="H113" s="6170"/>
      <c r="I113" s="6171"/>
      <c r="K113" s="568"/>
      <c r="L113" s="535"/>
      <c r="M113" s="535"/>
      <c r="N113" s="535"/>
      <c r="O113" s="535"/>
      <c r="P113" s="535"/>
      <c r="Q113" s="566"/>
      <c r="R113" s="5875" t="s">
        <v>380</v>
      </c>
      <c r="S113" s="5932" t="s">
        <v>545</v>
      </c>
      <c r="T113" s="5932"/>
      <c r="U113" s="5932"/>
      <c r="V113" s="5932"/>
      <c r="W113" s="5933"/>
      <c r="X113" s="507"/>
      <c r="Y113" s="5893" t="s">
        <v>382</v>
      </c>
      <c r="Z113" s="5896" t="s">
        <v>588</v>
      </c>
      <c r="AA113" s="5896"/>
      <c r="AB113" s="5896"/>
      <c r="AC113" s="5896"/>
      <c r="AD113" s="5897"/>
      <c r="AG113" s="567"/>
      <c r="AI113" s="568"/>
      <c r="AJ113" s="569"/>
      <c r="AK113" s="569"/>
      <c r="AL113" s="569"/>
      <c r="AM113" s="569"/>
      <c r="AN113" s="569"/>
      <c r="AO113" s="566"/>
      <c r="AP113" s="575"/>
      <c r="AQ113" s="535"/>
      <c r="AR113" s="535"/>
      <c r="AS113" s="535"/>
      <c r="AT113" s="535"/>
      <c r="AU113" s="535"/>
      <c r="AV113" s="566"/>
      <c r="AW113" s="6053"/>
      <c r="AX113" s="6056" t="s">
        <v>589</v>
      </c>
      <c r="AY113" s="6056"/>
      <c r="AZ113" s="6056"/>
      <c r="BA113" s="6056"/>
      <c r="BB113" s="6057"/>
      <c r="BC113" s="566"/>
    </row>
    <row r="114" spans="2:55" ht="5.0999999999999996" customHeight="1">
      <c r="B114" s="5622"/>
      <c r="D114" s="6168"/>
      <c r="E114" s="6172"/>
      <c r="F114" s="6172"/>
      <c r="G114" s="6172"/>
      <c r="H114" s="6172"/>
      <c r="I114" s="6173"/>
      <c r="K114" s="568"/>
      <c r="L114" s="535"/>
      <c r="M114" s="535"/>
      <c r="N114" s="535"/>
      <c r="O114" s="535"/>
      <c r="P114" s="535"/>
      <c r="Q114" s="566"/>
      <c r="R114" s="5876"/>
      <c r="S114" s="5934"/>
      <c r="T114" s="5934"/>
      <c r="U114" s="5934"/>
      <c r="V114" s="5934"/>
      <c r="W114" s="5935"/>
      <c r="X114" s="509"/>
      <c r="Y114" s="5894"/>
      <c r="Z114" s="5898"/>
      <c r="AA114" s="5898"/>
      <c r="AB114" s="5898"/>
      <c r="AC114" s="5898"/>
      <c r="AD114" s="5899"/>
      <c r="AG114" s="567"/>
      <c r="AI114" s="568"/>
      <c r="AJ114" s="569"/>
      <c r="AK114" s="569"/>
      <c r="AL114" s="569"/>
      <c r="AM114" s="569"/>
      <c r="AN114" s="569"/>
      <c r="AO114" s="566"/>
      <c r="AP114" s="575"/>
      <c r="AQ114" s="535"/>
      <c r="AR114" s="535"/>
      <c r="AS114" s="535"/>
      <c r="AT114" s="535"/>
      <c r="AU114" s="535"/>
      <c r="AV114" s="566"/>
      <c r="AW114" s="6054"/>
      <c r="AX114" s="6058"/>
      <c r="AY114" s="6058"/>
      <c r="AZ114" s="6058"/>
      <c r="BA114" s="6058"/>
      <c r="BB114" s="6059"/>
      <c r="BC114" s="566"/>
    </row>
    <row r="115" spans="2:55" ht="9.9499999999999993" customHeight="1" thickBot="1">
      <c r="B115" s="5623"/>
      <c r="D115" s="6169"/>
      <c r="E115" s="6174"/>
      <c r="F115" s="6174"/>
      <c r="G115" s="6174"/>
      <c r="H115" s="6174"/>
      <c r="I115" s="6175"/>
      <c r="K115" s="568"/>
      <c r="L115" s="535"/>
      <c r="M115" s="535"/>
      <c r="N115" s="535"/>
      <c r="O115" s="535"/>
      <c r="P115" s="535"/>
      <c r="Q115" s="566"/>
      <c r="R115" s="5877"/>
      <c r="S115" s="5993"/>
      <c r="T115" s="5993"/>
      <c r="U115" s="5993"/>
      <c r="V115" s="5993"/>
      <c r="W115" s="5973"/>
      <c r="X115" s="507"/>
      <c r="Y115" s="5895"/>
      <c r="Z115" s="6176"/>
      <c r="AA115" s="6176"/>
      <c r="AB115" s="6176"/>
      <c r="AC115" s="6176"/>
      <c r="AD115" s="6177"/>
      <c r="AG115" s="567"/>
      <c r="AI115" s="568"/>
      <c r="AJ115" s="569"/>
      <c r="AK115" s="569"/>
      <c r="AL115" s="569"/>
      <c r="AM115" s="569"/>
      <c r="AN115" s="569"/>
      <c r="AO115" s="566"/>
      <c r="AP115" s="575"/>
      <c r="AQ115" s="535"/>
      <c r="AR115" s="535"/>
      <c r="AS115" s="535"/>
      <c r="AT115" s="535"/>
      <c r="AU115" s="535"/>
      <c r="AV115" s="566"/>
      <c r="AW115" s="6055"/>
      <c r="AX115" s="6060"/>
      <c r="AY115" s="6060"/>
      <c r="AZ115" s="6060"/>
      <c r="BA115" s="6060"/>
      <c r="BB115" s="6061"/>
      <c r="BC115" s="566"/>
    </row>
    <row r="116" spans="2:55" ht="9.9499999999999993" customHeight="1">
      <c r="B116" s="198"/>
      <c r="D116" s="516"/>
      <c r="E116" s="521"/>
      <c r="F116" s="522"/>
      <c r="G116" s="522"/>
      <c r="H116" s="522"/>
      <c r="I116" s="523"/>
      <c r="K116" s="381"/>
      <c r="L116" s="555"/>
      <c r="M116" s="549"/>
      <c r="N116" s="549"/>
      <c r="O116" s="549"/>
      <c r="P116" s="556"/>
      <c r="Q116" s="571"/>
      <c r="R116" s="516"/>
      <c r="S116" s="521"/>
      <c r="T116" s="528"/>
      <c r="U116" s="522"/>
      <c r="V116" s="522"/>
      <c r="W116" s="523"/>
      <c r="X116" s="515"/>
      <c r="Y116" s="516"/>
      <c r="Z116" s="521"/>
      <c r="AA116" s="528"/>
      <c r="AB116" s="522"/>
      <c r="AC116" s="522"/>
      <c r="AD116" s="523"/>
      <c r="AG116" s="198"/>
      <c r="AI116" s="381"/>
      <c r="AJ116" s="572"/>
      <c r="AK116" s="573"/>
      <c r="AL116" s="573"/>
      <c r="AM116" s="573"/>
      <c r="AN116" s="574"/>
      <c r="AO116" s="571"/>
      <c r="AP116" s="549"/>
      <c r="AQ116" s="555"/>
      <c r="AR116" s="549"/>
      <c r="AS116" s="549"/>
      <c r="AT116" s="549"/>
      <c r="AU116" s="556"/>
      <c r="AV116" s="571"/>
      <c r="AW116" s="516"/>
      <c r="AX116" s="540"/>
      <c r="AY116" s="542"/>
      <c r="AZ116" s="542"/>
      <c r="BA116" s="542"/>
      <c r="BB116" s="543"/>
      <c r="BC116" s="571"/>
    </row>
    <row r="117" spans="2:55" ht="9.9499999999999993" customHeight="1">
      <c r="B117" s="5621">
        <v>27</v>
      </c>
      <c r="D117" s="6131" t="s">
        <v>590</v>
      </c>
      <c r="E117" s="6134" t="s">
        <v>591</v>
      </c>
      <c r="F117" s="6134"/>
      <c r="G117" s="6134"/>
      <c r="H117" s="6134"/>
      <c r="I117" s="6135"/>
      <c r="K117" s="568"/>
      <c r="L117" s="535"/>
      <c r="M117" s="535"/>
      <c r="N117" s="535"/>
      <c r="O117" s="535"/>
      <c r="P117" s="535"/>
      <c r="Q117" s="566"/>
      <c r="R117" s="5875" t="s">
        <v>380</v>
      </c>
      <c r="S117" s="5932" t="s">
        <v>555</v>
      </c>
      <c r="T117" s="5932"/>
      <c r="U117" s="5932"/>
      <c r="V117" s="5932"/>
      <c r="W117" s="5933"/>
      <c r="X117" s="507"/>
      <c r="Y117" s="5893" t="s">
        <v>382</v>
      </c>
      <c r="Z117" s="5896" t="s">
        <v>592</v>
      </c>
      <c r="AA117" s="5896"/>
      <c r="AB117" s="5896"/>
      <c r="AC117" s="5896"/>
      <c r="AD117" s="5897"/>
      <c r="AG117" s="567"/>
      <c r="AI117" s="568"/>
      <c r="AJ117" s="569"/>
      <c r="AK117" s="569"/>
      <c r="AL117" s="569"/>
      <c r="AM117" s="569"/>
      <c r="AN117" s="569"/>
      <c r="AO117" s="566"/>
      <c r="AP117" s="575"/>
      <c r="AQ117" s="535"/>
      <c r="AR117" s="535"/>
      <c r="AS117" s="535"/>
      <c r="AT117" s="535"/>
      <c r="AU117" s="535"/>
      <c r="AV117" s="566"/>
      <c r="AW117" s="6053"/>
      <c r="AX117" s="6056" t="s">
        <v>593</v>
      </c>
      <c r="AY117" s="6056"/>
      <c r="AZ117" s="6056"/>
      <c r="BA117" s="6056"/>
      <c r="BB117" s="6057"/>
      <c r="BC117" s="566"/>
    </row>
    <row r="118" spans="2:55" ht="5.0999999999999996" customHeight="1">
      <c r="B118" s="5622"/>
      <c r="D118" s="6132"/>
      <c r="E118" s="6136"/>
      <c r="F118" s="6136"/>
      <c r="G118" s="6136"/>
      <c r="H118" s="6136"/>
      <c r="I118" s="6137"/>
      <c r="K118" s="568"/>
      <c r="L118" s="535"/>
      <c r="M118" s="535"/>
      <c r="N118" s="535"/>
      <c r="O118" s="535"/>
      <c r="P118" s="535"/>
      <c r="Q118" s="566"/>
      <c r="R118" s="5876"/>
      <c r="S118" s="5934"/>
      <c r="T118" s="5934"/>
      <c r="U118" s="5934"/>
      <c r="V118" s="5934"/>
      <c r="W118" s="5935"/>
      <c r="X118" s="509"/>
      <c r="Y118" s="5894"/>
      <c r="Z118" s="5898"/>
      <c r="AA118" s="5898"/>
      <c r="AB118" s="5898"/>
      <c r="AC118" s="5898"/>
      <c r="AD118" s="5899"/>
      <c r="AG118" s="567"/>
      <c r="AI118" s="568"/>
      <c r="AJ118" s="569"/>
      <c r="AK118" s="569"/>
      <c r="AL118" s="569"/>
      <c r="AM118" s="569"/>
      <c r="AN118" s="569"/>
      <c r="AO118" s="566"/>
      <c r="AP118" s="575"/>
      <c r="AQ118" s="535"/>
      <c r="AR118" s="535"/>
      <c r="AS118" s="535"/>
      <c r="AT118" s="535"/>
      <c r="AU118" s="535"/>
      <c r="AV118" s="566"/>
      <c r="AW118" s="6054"/>
      <c r="AX118" s="6058"/>
      <c r="AY118" s="6058"/>
      <c r="AZ118" s="6058"/>
      <c r="BA118" s="6058"/>
      <c r="BB118" s="6059"/>
      <c r="BC118" s="566"/>
    </row>
    <row r="119" spans="2:55" ht="9.9499999999999993" customHeight="1" thickBot="1">
      <c r="B119" s="5623"/>
      <c r="D119" s="6133"/>
      <c r="E119" s="6138"/>
      <c r="F119" s="6138"/>
      <c r="G119" s="6138"/>
      <c r="H119" s="6138"/>
      <c r="I119" s="6139"/>
      <c r="K119" s="568"/>
      <c r="L119" s="535"/>
      <c r="M119" s="535"/>
      <c r="N119" s="535"/>
      <c r="O119" s="535"/>
      <c r="P119" s="535"/>
      <c r="Q119" s="566"/>
      <c r="R119" s="5877"/>
      <c r="S119" s="5993"/>
      <c r="T119" s="5993"/>
      <c r="U119" s="5993"/>
      <c r="V119" s="5993"/>
      <c r="W119" s="5973"/>
      <c r="X119" s="507"/>
      <c r="Y119" s="5895"/>
      <c r="Z119" s="6176"/>
      <c r="AA119" s="6176"/>
      <c r="AB119" s="6176"/>
      <c r="AC119" s="6176"/>
      <c r="AD119" s="6177"/>
      <c r="AG119" s="567"/>
      <c r="AI119" s="568"/>
      <c r="AJ119" s="569"/>
      <c r="AK119" s="569"/>
      <c r="AL119" s="569"/>
      <c r="AM119" s="569"/>
      <c r="AN119" s="569"/>
      <c r="AO119" s="566"/>
      <c r="AP119" s="575"/>
      <c r="AQ119" s="535"/>
      <c r="AR119" s="535"/>
      <c r="AS119" s="535"/>
      <c r="AT119" s="535"/>
      <c r="AU119" s="535"/>
      <c r="AV119" s="566"/>
      <c r="AW119" s="6055"/>
      <c r="AX119" s="6060"/>
      <c r="AY119" s="6060"/>
      <c r="AZ119" s="6060"/>
      <c r="BA119" s="6060"/>
      <c r="BB119" s="6061"/>
      <c r="BC119" s="566"/>
    </row>
    <row r="120" spans="2:55" ht="9.9499999999999993" customHeight="1">
      <c r="B120" s="198"/>
      <c r="D120" s="516"/>
      <c r="E120" s="521"/>
      <c r="F120" s="522"/>
      <c r="G120" s="522"/>
      <c r="H120" s="522"/>
      <c r="I120" s="523"/>
      <c r="K120" s="381"/>
      <c r="L120" s="555"/>
      <c r="M120" s="549"/>
      <c r="N120" s="549"/>
      <c r="O120" s="549"/>
      <c r="P120" s="556"/>
      <c r="Q120" s="571"/>
      <c r="R120" s="516"/>
      <c r="S120" s="521"/>
      <c r="T120" s="528"/>
      <c r="U120" s="522"/>
      <c r="V120" s="522"/>
      <c r="W120" s="523"/>
      <c r="X120" s="515"/>
      <c r="Y120" s="516"/>
      <c r="Z120" s="521"/>
      <c r="AA120" s="528"/>
      <c r="AB120" s="522"/>
      <c r="AC120" s="522"/>
      <c r="AD120" s="523"/>
      <c r="AG120" s="198"/>
      <c r="AI120" s="381"/>
      <c r="AJ120" s="572"/>
      <c r="AK120" s="573"/>
      <c r="AL120" s="573"/>
      <c r="AM120" s="573"/>
      <c r="AN120" s="574"/>
      <c r="AO120" s="571"/>
      <c r="AP120" s="549"/>
      <c r="AQ120" s="555"/>
      <c r="AR120" s="549"/>
      <c r="AS120" s="549"/>
      <c r="AT120" s="549"/>
      <c r="AU120" s="556"/>
      <c r="AV120" s="571"/>
      <c r="AW120" s="381"/>
      <c r="AX120" s="572"/>
      <c r="AY120" s="573"/>
      <c r="AZ120" s="573"/>
      <c r="BA120" s="573"/>
      <c r="BB120" s="574"/>
      <c r="BC120" s="571"/>
    </row>
    <row r="121" spans="2:55" ht="9.9499999999999993" customHeight="1">
      <c r="B121" s="5621">
        <v>28</v>
      </c>
      <c r="D121" s="6178" t="s">
        <v>594</v>
      </c>
      <c r="E121" s="5766" t="s">
        <v>595</v>
      </c>
      <c r="F121" s="5766"/>
      <c r="G121" s="5766"/>
      <c r="H121" s="5766"/>
      <c r="I121" s="5767"/>
      <c r="K121" s="568"/>
      <c r="L121" s="535"/>
      <c r="M121" s="535"/>
      <c r="N121" s="535"/>
      <c r="O121" s="535"/>
      <c r="P121" s="535"/>
      <c r="Q121" s="566"/>
      <c r="R121" s="5875" t="s">
        <v>380</v>
      </c>
      <c r="S121" s="5932" t="s">
        <v>596</v>
      </c>
      <c r="T121" s="5932"/>
      <c r="U121" s="5932"/>
      <c r="V121" s="5932"/>
      <c r="W121" s="5933"/>
      <c r="X121" s="507"/>
      <c r="Y121" s="5893" t="s">
        <v>382</v>
      </c>
      <c r="Z121" s="5896" t="s">
        <v>597</v>
      </c>
      <c r="AA121" s="5896"/>
      <c r="AB121" s="5896"/>
      <c r="AC121" s="5896"/>
      <c r="AD121" s="5897"/>
      <c r="AG121" s="567"/>
      <c r="AI121" s="568"/>
      <c r="AJ121" s="569"/>
      <c r="AK121" s="569"/>
      <c r="AL121" s="569"/>
      <c r="AM121" s="569"/>
      <c r="AN121" s="569"/>
      <c r="AO121" s="566"/>
      <c r="AP121" s="575"/>
      <c r="AQ121" s="535"/>
      <c r="AR121" s="535"/>
      <c r="AS121" s="535"/>
      <c r="AT121" s="535"/>
      <c r="AU121" s="535"/>
      <c r="AV121" s="566"/>
      <c r="AW121" s="576"/>
      <c r="AX121" s="483"/>
      <c r="AY121" s="483"/>
      <c r="AZ121" s="483"/>
      <c r="BA121" s="483"/>
      <c r="BB121" s="483"/>
      <c r="BC121" s="566"/>
    </row>
    <row r="122" spans="2:55" ht="5.0999999999999996" customHeight="1">
      <c r="B122" s="5622"/>
      <c r="D122" s="6179"/>
      <c r="E122" s="5769"/>
      <c r="F122" s="5769"/>
      <c r="G122" s="5769"/>
      <c r="H122" s="5769"/>
      <c r="I122" s="5770"/>
      <c r="K122" s="568"/>
      <c r="L122" s="535"/>
      <c r="M122" s="535"/>
      <c r="N122" s="535"/>
      <c r="O122" s="535"/>
      <c r="P122" s="535"/>
      <c r="Q122" s="566"/>
      <c r="R122" s="5876"/>
      <c r="S122" s="5934"/>
      <c r="T122" s="5934"/>
      <c r="U122" s="5934"/>
      <c r="V122" s="5934"/>
      <c r="W122" s="5935"/>
      <c r="X122" s="509"/>
      <c r="Y122" s="5894"/>
      <c r="Z122" s="5898"/>
      <c r="AA122" s="5898"/>
      <c r="AB122" s="5898"/>
      <c r="AC122" s="5898"/>
      <c r="AD122" s="5899"/>
      <c r="AG122" s="567"/>
      <c r="AI122" s="568"/>
      <c r="AJ122" s="569"/>
      <c r="AK122" s="569"/>
      <c r="AL122" s="569"/>
      <c r="AM122" s="569"/>
      <c r="AN122" s="569"/>
      <c r="AO122" s="566"/>
      <c r="AP122" s="575"/>
      <c r="AQ122" s="535"/>
      <c r="AR122" s="535"/>
      <c r="AS122" s="535"/>
      <c r="AT122" s="535"/>
      <c r="AU122" s="535"/>
      <c r="AV122" s="566"/>
      <c r="AW122" s="576"/>
      <c r="AX122" s="483"/>
      <c r="AY122" s="483"/>
      <c r="AZ122" s="483"/>
      <c r="BA122" s="483"/>
      <c r="BB122" s="483"/>
      <c r="BC122" s="566"/>
    </row>
    <row r="123" spans="2:55" ht="9.9499999999999993" customHeight="1" thickBot="1">
      <c r="B123" s="5623"/>
      <c r="D123" s="6180"/>
      <c r="E123" s="6181"/>
      <c r="F123" s="6181"/>
      <c r="G123" s="6181"/>
      <c r="H123" s="6181"/>
      <c r="I123" s="6182"/>
      <c r="K123" s="568"/>
      <c r="L123" s="535"/>
      <c r="M123" s="535"/>
      <c r="N123" s="535"/>
      <c r="O123" s="535"/>
      <c r="P123" s="535"/>
      <c r="Q123" s="566"/>
      <c r="R123" s="5877"/>
      <c r="S123" s="5993"/>
      <c r="T123" s="5993"/>
      <c r="U123" s="5993"/>
      <c r="V123" s="5993"/>
      <c r="W123" s="5973"/>
      <c r="X123" s="507"/>
      <c r="Y123" s="5895"/>
      <c r="Z123" s="6176"/>
      <c r="AA123" s="6176"/>
      <c r="AB123" s="6176"/>
      <c r="AC123" s="6176"/>
      <c r="AD123" s="6177"/>
      <c r="AG123" s="567"/>
      <c r="AI123" s="568"/>
      <c r="AJ123" s="569"/>
      <c r="AK123" s="569"/>
      <c r="AL123" s="569"/>
      <c r="AM123" s="569"/>
      <c r="AN123" s="569"/>
      <c r="AO123" s="566"/>
      <c r="AP123" s="575"/>
      <c r="AQ123" s="535"/>
      <c r="AR123" s="535"/>
      <c r="AS123" s="535"/>
      <c r="AT123" s="535"/>
      <c r="AU123" s="535"/>
      <c r="AV123" s="566"/>
      <c r="AW123" s="576"/>
      <c r="AX123" s="483"/>
      <c r="AY123" s="483"/>
      <c r="AZ123" s="483"/>
      <c r="BA123" s="483"/>
      <c r="BB123" s="483"/>
      <c r="BC123" s="566"/>
    </row>
    <row r="124" spans="2:55" ht="9.9499999999999993" customHeight="1">
      <c r="B124" s="198"/>
      <c r="D124" s="516"/>
      <c r="E124" s="521"/>
      <c r="F124" s="522"/>
      <c r="G124" s="522"/>
      <c r="H124" s="522"/>
      <c r="I124" s="523"/>
      <c r="K124" s="381"/>
      <c r="L124" s="555"/>
      <c r="M124" s="549"/>
      <c r="N124" s="549"/>
      <c r="O124" s="549"/>
      <c r="P124" s="556"/>
      <c r="Q124" s="554"/>
      <c r="R124" s="516"/>
      <c r="S124" s="521"/>
      <c r="T124" s="528"/>
      <c r="U124" s="522"/>
      <c r="V124" s="522"/>
      <c r="W124" s="523"/>
      <c r="X124" s="554"/>
      <c r="Y124" s="516"/>
      <c r="Z124" s="521"/>
      <c r="AA124" s="528"/>
      <c r="AB124" s="522"/>
      <c r="AC124" s="522"/>
      <c r="AD124" s="523"/>
      <c r="AG124" s="198"/>
      <c r="AI124" s="381"/>
      <c r="AJ124" s="383"/>
      <c r="AK124" s="570"/>
      <c r="AL124" s="570"/>
      <c r="AM124" s="570"/>
      <c r="AN124" s="382"/>
      <c r="AO124" s="554"/>
      <c r="AP124" s="549"/>
      <c r="AQ124" s="555"/>
      <c r="AR124" s="549"/>
      <c r="AS124" s="549"/>
      <c r="AT124" s="549"/>
      <c r="AU124" s="556"/>
      <c r="AV124" s="554"/>
      <c r="AW124" s="381"/>
      <c r="AX124" s="383"/>
      <c r="AY124" s="570"/>
      <c r="AZ124" s="570"/>
      <c r="BA124" s="570"/>
      <c r="BB124" s="382"/>
      <c r="BC124" s="554"/>
    </row>
    <row r="125" spans="2:55" ht="9.9499999999999993" customHeight="1">
      <c r="B125" s="5621">
        <v>29</v>
      </c>
      <c r="D125" s="6192" t="s">
        <v>598</v>
      </c>
      <c r="E125" s="6195" t="s">
        <v>599</v>
      </c>
      <c r="F125" s="6195"/>
      <c r="G125" s="6195"/>
      <c r="H125" s="6195"/>
      <c r="I125" s="6196"/>
      <c r="K125" s="568"/>
      <c r="L125" s="535"/>
      <c r="M125" s="535"/>
      <c r="N125" s="535"/>
      <c r="O125" s="535"/>
      <c r="P125" s="535"/>
      <c r="Q125" s="566"/>
      <c r="R125" s="5875" t="s">
        <v>380</v>
      </c>
      <c r="S125" s="5932" t="s">
        <v>563</v>
      </c>
      <c r="T125" s="5932"/>
      <c r="U125" s="5932"/>
      <c r="V125" s="5932"/>
      <c r="W125" s="5933"/>
      <c r="X125" s="507"/>
      <c r="Y125" s="5893" t="s">
        <v>382</v>
      </c>
      <c r="Z125" s="5896" t="s">
        <v>600</v>
      </c>
      <c r="AA125" s="5896"/>
      <c r="AB125" s="5896"/>
      <c r="AC125" s="5896"/>
      <c r="AD125" s="5897"/>
      <c r="AG125" s="567"/>
      <c r="AI125" s="568"/>
      <c r="AJ125" s="569"/>
      <c r="AK125" s="569"/>
      <c r="AL125" s="569"/>
      <c r="AM125" s="569"/>
      <c r="AN125" s="569"/>
      <c r="AO125" s="566"/>
      <c r="AP125" s="575"/>
      <c r="AQ125" s="535"/>
      <c r="AR125" s="535"/>
      <c r="AS125" s="535"/>
      <c r="AT125" s="535"/>
      <c r="AU125" s="535"/>
      <c r="AV125" s="566"/>
      <c r="AW125" s="576"/>
      <c r="AX125" s="483"/>
      <c r="AY125" s="483"/>
      <c r="AZ125" s="483"/>
      <c r="BA125" s="483"/>
      <c r="BB125" s="483"/>
      <c r="BC125" s="566"/>
    </row>
    <row r="126" spans="2:55" ht="5.0999999999999996" customHeight="1">
      <c r="B126" s="5622"/>
      <c r="D126" s="6193"/>
      <c r="E126" s="6197"/>
      <c r="F126" s="6197"/>
      <c r="G126" s="6197"/>
      <c r="H126" s="6197"/>
      <c r="I126" s="6198"/>
      <c r="K126" s="568"/>
      <c r="L126" s="535"/>
      <c r="M126" s="535"/>
      <c r="N126" s="535"/>
      <c r="O126" s="535"/>
      <c r="P126" s="535"/>
      <c r="Q126" s="566"/>
      <c r="R126" s="5876"/>
      <c r="S126" s="5934"/>
      <c r="T126" s="5934"/>
      <c r="U126" s="5934"/>
      <c r="V126" s="5934"/>
      <c r="W126" s="5935"/>
      <c r="X126" s="509"/>
      <c r="Y126" s="5894"/>
      <c r="Z126" s="5898"/>
      <c r="AA126" s="5898"/>
      <c r="AB126" s="5898"/>
      <c r="AC126" s="5898"/>
      <c r="AD126" s="5899"/>
      <c r="AG126" s="567"/>
      <c r="AI126" s="568"/>
      <c r="AJ126" s="569"/>
      <c r="AK126" s="569"/>
      <c r="AL126" s="569"/>
      <c r="AM126" s="569"/>
      <c r="AN126" s="569"/>
      <c r="AO126" s="566"/>
      <c r="AP126" s="575"/>
      <c r="AQ126" s="535"/>
      <c r="AR126" s="535"/>
      <c r="AS126" s="535"/>
      <c r="AT126" s="535"/>
      <c r="AU126" s="535"/>
      <c r="AV126" s="566"/>
      <c r="AW126" s="576"/>
      <c r="AX126" s="483"/>
      <c r="AY126" s="483"/>
      <c r="AZ126" s="483"/>
      <c r="BA126" s="483"/>
      <c r="BB126" s="483"/>
      <c r="BC126" s="566"/>
    </row>
    <row r="127" spans="2:55" ht="9.9499999999999993" customHeight="1" thickBot="1">
      <c r="B127" s="5623"/>
      <c r="D127" s="6194"/>
      <c r="E127" s="6199"/>
      <c r="F127" s="6199"/>
      <c r="G127" s="6199"/>
      <c r="H127" s="6199"/>
      <c r="I127" s="6200"/>
      <c r="K127" s="568"/>
      <c r="L127" s="535"/>
      <c r="M127" s="535"/>
      <c r="N127" s="535"/>
      <c r="O127" s="535"/>
      <c r="P127" s="535"/>
      <c r="Q127" s="566"/>
      <c r="R127" s="5877"/>
      <c r="S127" s="5993"/>
      <c r="T127" s="5993"/>
      <c r="U127" s="5993"/>
      <c r="V127" s="5993"/>
      <c r="W127" s="5973"/>
      <c r="X127" s="507"/>
      <c r="Y127" s="5895"/>
      <c r="Z127" s="6176"/>
      <c r="AA127" s="6176"/>
      <c r="AB127" s="6176"/>
      <c r="AC127" s="6176"/>
      <c r="AD127" s="6177"/>
      <c r="AG127" s="567"/>
      <c r="AI127" s="568"/>
      <c r="AJ127" s="569"/>
      <c r="AK127" s="569"/>
      <c r="AL127" s="569"/>
      <c r="AM127" s="569"/>
      <c r="AN127" s="569"/>
      <c r="AO127" s="566"/>
      <c r="AP127" s="575"/>
      <c r="AQ127" s="535"/>
      <c r="AR127" s="535"/>
      <c r="AS127" s="535"/>
      <c r="AT127" s="535"/>
      <c r="AU127" s="535"/>
      <c r="AV127" s="566"/>
      <c r="AW127" s="576"/>
      <c r="AX127" s="483"/>
      <c r="AY127" s="483"/>
      <c r="AZ127" s="483"/>
      <c r="BA127" s="483"/>
      <c r="BB127" s="483"/>
      <c r="BC127" s="566"/>
    </row>
    <row r="128" spans="2:55" ht="9.9499999999999993" customHeight="1">
      <c r="B128" s="198"/>
      <c r="D128" s="516"/>
      <c r="E128" s="521"/>
      <c r="F128" s="528"/>
      <c r="G128" s="522"/>
      <c r="H128" s="522"/>
      <c r="I128" s="523"/>
      <c r="K128" s="381"/>
      <c r="L128" s="555"/>
      <c r="M128" s="549"/>
      <c r="N128" s="549"/>
      <c r="O128" s="549"/>
      <c r="P128" s="556"/>
      <c r="Q128" s="554"/>
      <c r="R128" s="516"/>
      <c r="S128" s="517"/>
      <c r="T128" s="518"/>
      <c r="U128" s="519"/>
      <c r="V128" s="519"/>
      <c r="W128" s="520"/>
      <c r="X128" s="554"/>
      <c r="Y128" s="516"/>
      <c r="Z128" s="517"/>
      <c r="AA128" s="518"/>
      <c r="AB128" s="519"/>
      <c r="AC128" s="519"/>
      <c r="AD128" s="520"/>
      <c r="AG128" s="198"/>
      <c r="AI128" s="381"/>
      <c r="AJ128" s="577"/>
      <c r="AK128" s="578"/>
      <c r="AL128" s="578"/>
      <c r="AM128" s="578"/>
      <c r="AN128" s="579"/>
      <c r="AO128" s="554"/>
      <c r="AP128" s="549"/>
      <c r="AQ128" s="555"/>
      <c r="AR128" s="549"/>
      <c r="AS128" s="549"/>
      <c r="AT128" s="549"/>
      <c r="AU128" s="556"/>
      <c r="AV128" s="554"/>
      <c r="AW128" s="381"/>
      <c r="AX128" s="577"/>
      <c r="AY128" s="578"/>
      <c r="AZ128" s="578"/>
      <c r="BA128" s="578"/>
      <c r="BB128" s="579"/>
      <c r="BC128" s="554"/>
    </row>
    <row r="129" spans="2:55" ht="9.9499999999999993" customHeight="1">
      <c r="B129" s="5621">
        <v>30</v>
      </c>
      <c r="D129" s="6183" t="s">
        <v>601</v>
      </c>
      <c r="E129" s="6186" t="s">
        <v>602</v>
      </c>
      <c r="F129" s="6186"/>
      <c r="G129" s="6186"/>
      <c r="H129" s="6186"/>
      <c r="I129" s="6187"/>
      <c r="K129" s="568"/>
      <c r="L129" s="535"/>
      <c r="M129" s="535"/>
      <c r="N129" s="535"/>
      <c r="O129" s="535"/>
      <c r="P129" s="535"/>
      <c r="Q129" s="566"/>
      <c r="R129" s="5875" t="s">
        <v>380</v>
      </c>
      <c r="S129" s="5932" t="s">
        <v>570</v>
      </c>
      <c r="T129" s="5932"/>
      <c r="U129" s="5932"/>
      <c r="V129" s="5932"/>
      <c r="W129" s="5933"/>
      <c r="X129" s="507"/>
      <c r="Y129" s="5893" t="s">
        <v>382</v>
      </c>
      <c r="Z129" s="5896" t="s">
        <v>603</v>
      </c>
      <c r="AA129" s="5896"/>
      <c r="AB129" s="5896"/>
      <c r="AC129" s="5896"/>
      <c r="AD129" s="5897"/>
      <c r="AG129" s="567"/>
      <c r="AI129" s="568"/>
      <c r="AJ129" s="569"/>
      <c r="AK129" s="569"/>
      <c r="AL129" s="569"/>
      <c r="AM129" s="569"/>
      <c r="AN129" s="569"/>
      <c r="AO129" s="566"/>
      <c r="AP129" s="575"/>
      <c r="AQ129" s="535"/>
      <c r="AR129" s="535"/>
      <c r="AS129" s="535"/>
      <c r="AT129" s="535"/>
      <c r="AU129" s="535"/>
      <c r="AV129" s="566"/>
      <c r="AW129" s="576"/>
      <c r="AX129" s="483"/>
      <c r="AY129" s="483"/>
      <c r="AZ129" s="483"/>
      <c r="BA129" s="483"/>
      <c r="BB129" s="483"/>
      <c r="BC129" s="566"/>
    </row>
    <row r="130" spans="2:55" ht="5.0999999999999996" customHeight="1">
      <c r="B130" s="5622"/>
      <c r="D130" s="6184"/>
      <c r="E130" s="6188"/>
      <c r="F130" s="6188"/>
      <c r="G130" s="6188"/>
      <c r="H130" s="6188"/>
      <c r="I130" s="6189"/>
      <c r="K130" s="568"/>
      <c r="L130" s="535"/>
      <c r="M130" s="535"/>
      <c r="N130" s="535"/>
      <c r="O130" s="535"/>
      <c r="P130" s="535"/>
      <c r="Q130" s="566"/>
      <c r="R130" s="5876"/>
      <c r="S130" s="5934"/>
      <c r="T130" s="5934"/>
      <c r="U130" s="5934"/>
      <c r="V130" s="5934"/>
      <c r="W130" s="5935"/>
      <c r="X130" s="509"/>
      <c r="Y130" s="5894"/>
      <c r="Z130" s="5898"/>
      <c r="AA130" s="5898"/>
      <c r="AB130" s="5898"/>
      <c r="AC130" s="5898"/>
      <c r="AD130" s="5899"/>
      <c r="AG130" s="567"/>
      <c r="AI130" s="568"/>
      <c r="AJ130" s="569"/>
      <c r="AK130" s="569"/>
      <c r="AL130" s="569"/>
      <c r="AM130" s="569"/>
      <c r="AN130" s="569"/>
      <c r="AO130" s="566"/>
      <c r="AP130" s="575"/>
      <c r="AQ130" s="535"/>
      <c r="AR130" s="535"/>
      <c r="AS130" s="535"/>
      <c r="AT130" s="535"/>
      <c r="AU130" s="535"/>
      <c r="AV130" s="566"/>
      <c r="AW130" s="576"/>
      <c r="AX130" s="483"/>
      <c r="AY130" s="483"/>
      <c r="AZ130" s="483"/>
      <c r="BA130" s="483"/>
      <c r="BB130" s="483"/>
      <c r="BC130" s="566"/>
    </row>
    <row r="131" spans="2:55" ht="9.9499999999999993" customHeight="1" thickBot="1">
      <c r="B131" s="5623"/>
      <c r="D131" s="6185"/>
      <c r="E131" s="6190"/>
      <c r="F131" s="6190"/>
      <c r="G131" s="6190"/>
      <c r="H131" s="6190"/>
      <c r="I131" s="6191"/>
      <c r="K131" s="568"/>
      <c r="L131" s="535"/>
      <c r="M131" s="535"/>
      <c r="N131" s="535"/>
      <c r="O131" s="535"/>
      <c r="P131" s="535"/>
      <c r="Q131" s="566"/>
      <c r="R131" s="5877"/>
      <c r="S131" s="5993"/>
      <c r="T131" s="5993"/>
      <c r="U131" s="5993"/>
      <c r="V131" s="5993"/>
      <c r="W131" s="5973"/>
      <c r="X131" s="507"/>
      <c r="Y131" s="5895"/>
      <c r="Z131" s="6176"/>
      <c r="AA131" s="6176"/>
      <c r="AB131" s="6176"/>
      <c r="AC131" s="6176"/>
      <c r="AD131" s="6177"/>
      <c r="AG131" s="567"/>
      <c r="AI131" s="568"/>
      <c r="AJ131" s="569"/>
      <c r="AK131" s="569"/>
      <c r="AL131" s="569"/>
      <c r="AM131" s="569"/>
      <c r="AN131" s="569"/>
      <c r="AO131" s="566"/>
      <c r="AP131" s="575"/>
      <c r="AQ131" s="535"/>
      <c r="AR131" s="535"/>
      <c r="AS131" s="535"/>
      <c r="AT131" s="535"/>
      <c r="AU131" s="535"/>
      <c r="AV131" s="566"/>
      <c r="AW131" s="576"/>
      <c r="AX131" s="483"/>
      <c r="AY131" s="483"/>
      <c r="AZ131" s="483"/>
      <c r="BA131" s="483"/>
      <c r="BB131" s="483"/>
      <c r="BC131" s="566"/>
    </row>
    <row r="132" spans="2:55" ht="9.9499999999999993" customHeight="1">
      <c r="B132" s="198"/>
      <c r="D132" s="516"/>
      <c r="E132" s="521"/>
      <c r="F132" s="528"/>
      <c r="G132" s="522"/>
      <c r="H132" s="522"/>
      <c r="I132" s="523"/>
      <c r="K132" s="381"/>
      <c r="L132" s="577"/>
      <c r="M132" s="578"/>
      <c r="N132" s="578"/>
      <c r="O132" s="578"/>
      <c r="P132" s="579"/>
      <c r="Q132" s="571"/>
      <c r="R132" s="516"/>
      <c r="S132" s="517"/>
      <c r="T132" s="518"/>
      <c r="U132" s="519"/>
      <c r="V132" s="519"/>
      <c r="W132" s="520"/>
      <c r="X132" s="515"/>
      <c r="Y132" s="516"/>
      <c r="Z132" s="517"/>
      <c r="AA132" s="518"/>
      <c r="AB132" s="519"/>
      <c r="AC132" s="519"/>
      <c r="AD132" s="520"/>
      <c r="AG132" s="198"/>
      <c r="AI132" s="381"/>
      <c r="AJ132" s="577"/>
      <c r="AK132" s="578"/>
      <c r="AL132" s="578"/>
      <c r="AM132" s="578"/>
      <c r="AN132" s="579"/>
      <c r="AO132" s="571"/>
      <c r="AP132" s="549"/>
      <c r="AQ132" s="555"/>
      <c r="AR132" s="549"/>
      <c r="AS132" s="549"/>
      <c r="AT132" s="549"/>
      <c r="AU132" s="556"/>
      <c r="AV132" s="571"/>
      <c r="AW132" s="381"/>
      <c r="AX132" s="577"/>
      <c r="AY132" s="578"/>
      <c r="AZ132" s="578"/>
      <c r="BA132" s="578"/>
      <c r="BB132" s="579"/>
      <c r="BC132" s="571"/>
    </row>
    <row r="133" spans="2:55" ht="9.9499999999999993" customHeight="1">
      <c r="B133" s="5621">
        <v>31</v>
      </c>
      <c r="D133" s="6201" t="s">
        <v>604</v>
      </c>
      <c r="E133" s="6204" t="s">
        <v>605</v>
      </c>
      <c r="F133" s="6204"/>
      <c r="G133" s="6204"/>
      <c r="H133" s="6204"/>
      <c r="I133" s="6205"/>
      <c r="K133" s="568"/>
      <c r="L133" s="569"/>
      <c r="M133" s="569"/>
      <c r="N133" s="569"/>
      <c r="O133" s="569"/>
      <c r="P133" s="569"/>
      <c r="Q133" s="566"/>
      <c r="R133" s="5875" t="s">
        <v>380</v>
      </c>
      <c r="S133" s="5932" t="s">
        <v>575</v>
      </c>
      <c r="T133" s="5932"/>
      <c r="U133" s="5932"/>
      <c r="V133" s="5932"/>
      <c r="W133" s="5933"/>
      <c r="X133" s="507"/>
      <c r="Y133" s="5893" t="s">
        <v>382</v>
      </c>
      <c r="Z133" s="5896" t="s">
        <v>606</v>
      </c>
      <c r="AA133" s="5896"/>
      <c r="AB133" s="5896"/>
      <c r="AC133" s="5896"/>
      <c r="AD133" s="5897"/>
      <c r="AG133" s="567"/>
      <c r="AI133" s="568"/>
      <c r="AJ133" s="569"/>
      <c r="AK133" s="569"/>
      <c r="AL133" s="569"/>
      <c r="AM133" s="569"/>
      <c r="AN133" s="569"/>
      <c r="AO133" s="566"/>
      <c r="AP133" s="575"/>
      <c r="AQ133" s="535"/>
      <c r="AR133" s="535"/>
      <c r="AS133" s="535"/>
      <c r="AT133" s="535"/>
      <c r="AU133" s="535"/>
      <c r="AV133" s="566"/>
      <c r="AW133" s="576"/>
      <c r="AX133" s="483"/>
      <c r="AY133" s="483"/>
      <c r="AZ133" s="483"/>
      <c r="BA133" s="483"/>
      <c r="BB133" s="483"/>
      <c r="BC133" s="566"/>
    </row>
    <row r="134" spans="2:55" ht="5.0999999999999996" customHeight="1">
      <c r="B134" s="5622"/>
      <c r="D134" s="6202"/>
      <c r="E134" s="6206"/>
      <c r="F134" s="6206"/>
      <c r="G134" s="6206"/>
      <c r="H134" s="6206"/>
      <c r="I134" s="6207"/>
      <c r="K134" s="568"/>
      <c r="L134" s="569"/>
      <c r="M134" s="569"/>
      <c r="N134" s="569"/>
      <c r="O134" s="569"/>
      <c r="P134" s="569"/>
      <c r="Q134" s="566"/>
      <c r="R134" s="5876"/>
      <c r="S134" s="5934"/>
      <c r="T134" s="5934"/>
      <c r="U134" s="5934"/>
      <c r="V134" s="5934"/>
      <c r="W134" s="5935"/>
      <c r="X134" s="509"/>
      <c r="Y134" s="5894"/>
      <c r="Z134" s="5898"/>
      <c r="AA134" s="5898"/>
      <c r="AB134" s="5898"/>
      <c r="AC134" s="5898"/>
      <c r="AD134" s="5899"/>
      <c r="AG134" s="567"/>
      <c r="AI134" s="568"/>
      <c r="AJ134" s="569"/>
      <c r="AK134" s="569"/>
      <c r="AL134" s="569"/>
      <c r="AM134" s="569"/>
      <c r="AN134" s="569"/>
      <c r="AO134" s="566"/>
      <c r="AP134" s="575"/>
      <c r="AQ134" s="535"/>
      <c r="AR134" s="535"/>
      <c r="AS134" s="535"/>
      <c r="AT134" s="535"/>
      <c r="AU134" s="535"/>
      <c r="AV134" s="566"/>
      <c r="AW134" s="576"/>
      <c r="AX134" s="483"/>
      <c r="AY134" s="483"/>
      <c r="AZ134" s="483"/>
      <c r="BA134" s="483"/>
      <c r="BB134" s="483"/>
      <c r="BC134" s="566"/>
    </row>
    <row r="135" spans="2:55" ht="9.9499999999999993" customHeight="1" thickBot="1">
      <c r="B135" s="5623"/>
      <c r="D135" s="6203"/>
      <c r="E135" s="6208"/>
      <c r="F135" s="6208"/>
      <c r="G135" s="6208"/>
      <c r="H135" s="6208"/>
      <c r="I135" s="6209"/>
      <c r="K135" s="568"/>
      <c r="L135" s="569"/>
      <c r="M135" s="569"/>
      <c r="N135" s="569"/>
      <c r="O135" s="569"/>
      <c r="P135" s="569"/>
      <c r="Q135" s="566"/>
      <c r="R135" s="5877"/>
      <c r="S135" s="5993"/>
      <c r="T135" s="5993"/>
      <c r="U135" s="5993"/>
      <c r="V135" s="5993"/>
      <c r="W135" s="5973"/>
      <c r="X135" s="507"/>
      <c r="Y135" s="5895"/>
      <c r="Z135" s="6176"/>
      <c r="AA135" s="6176"/>
      <c r="AB135" s="6176"/>
      <c r="AC135" s="6176"/>
      <c r="AD135" s="6177"/>
      <c r="AG135" s="567"/>
      <c r="AI135" s="568"/>
      <c r="AJ135" s="569"/>
      <c r="AK135" s="569"/>
      <c r="AL135" s="569"/>
      <c r="AM135" s="569"/>
      <c r="AN135" s="569"/>
      <c r="AO135" s="566"/>
      <c r="AP135" s="575"/>
      <c r="AQ135" s="535"/>
      <c r="AR135" s="535"/>
      <c r="AS135" s="535"/>
      <c r="AT135" s="535"/>
      <c r="AU135" s="535"/>
      <c r="AV135" s="566"/>
      <c r="AW135" s="576"/>
      <c r="AX135" s="483"/>
      <c r="AY135" s="483"/>
      <c r="AZ135" s="483"/>
      <c r="BA135" s="483"/>
      <c r="BB135" s="483"/>
      <c r="BC135" s="566"/>
    </row>
    <row r="136" spans="2:55" ht="9.9499999999999993" customHeight="1">
      <c r="B136" s="198"/>
      <c r="K136" s="381"/>
      <c r="L136" s="577"/>
      <c r="M136" s="578"/>
      <c r="N136" s="578"/>
      <c r="O136" s="578"/>
      <c r="P136" s="579"/>
      <c r="Q136" s="571"/>
      <c r="R136" s="516"/>
      <c r="S136" s="517"/>
      <c r="T136" s="518"/>
      <c r="U136" s="519"/>
      <c r="V136" s="519"/>
      <c r="W136" s="520"/>
      <c r="X136" s="515"/>
      <c r="Y136" s="516"/>
      <c r="Z136" s="517"/>
      <c r="AA136" s="518"/>
      <c r="AB136" s="519"/>
      <c r="AC136" s="519"/>
      <c r="AD136" s="520"/>
      <c r="AG136" s="198"/>
      <c r="AI136" s="381"/>
      <c r="AJ136" s="577"/>
      <c r="AK136" s="578"/>
      <c r="AL136" s="578"/>
      <c r="AM136" s="578"/>
      <c r="AN136" s="579"/>
      <c r="AO136" s="571"/>
      <c r="AP136" s="549"/>
      <c r="AQ136" s="555"/>
      <c r="AR136" s="549"/>
      <c r="AS136" s="549"/>
      <c r="AT136" s="549"/>
      <c r="AU136" s="556"/>
      <c r="AV136" s="571"/>
      <c r="AW136" s="381"/>
      <c r="AX136" s="577"/>
      <c r="AY136" s="578"/>
      <c r="AZ136" s="578"/>
      <c r="BA136" s="578"/>
      <c r="BB136" s="579"/>
      <c r="BC136" s="571"/>
    </row>
    <row r="137" spans="2:55" ht="9.9499999999999993" customHeight="1">
      <c r="B137" s="5621">
        <v>32</v>
      </c>
      <c r="K137" s="568"/>
      <c r="L137" s="569"/>
      <c r="M137" s="569"/>
      <c r="N137" s="569"/>
      <c r="O137" s="569"/>
      <c r="P137" s="569"/>
      <c r="Q137" s="566"/>
      <c r="R137" s="5875" t="s">
        <v>380</v>
      </c>
      <c r="S137" s="5932" t="s">
        <v>607</v>
      </c>
      <c r="T137" s="5932"/>
      <c r="U137" s="5932"/>
      <c r="V137" s="5932"/>
      <c r="W137" s="5933"/>
      <c r="X137" s="507"/>
      <c r="Y137" s="5893" t="s">
        <v>382</v>
      </c>
      <c r="Z137" s="5896" t="s">
        <v>608</v>
      </c>
      <c r="AA137" s="5896"/>
      <c r="AB137" s="5896"/>
      <c r="AC137" s="5896"/>
      <c r="AD137" s="5897"/>
      <c r="AG137" s="567"/>
      <c r="AI137" s="568"/>
      <c r="AJ137" s="569"/>
      <c r="AK137" s="569"/>
      <c r="AL137" s="569"/>
      <c r="AM137" s="569"/>
      <c r="AN137" s="569"/>
      <c r="AO137" s="566"/>
      <c r="AP137" s="575"/>
      <c r="AQ137" s="535"/>
      <c r="AR137" s="535"/>
      <c r="AS137" s="535"/>
      <c r="AT137" s="535"/>
      <c r="AU137" s="535"/>
      <c r="AV137" s="566"/>
      <c r="AW137" s="576"/>
      <c r="AX137" s="483"/>
      <c r="AY137" s="483"/>
      <c r="AZ137" s="483"/>
      <c r="BA137" s="483"/>
      <c r="BB137" s="483"/>
      <c r="BC137" s="566"/>
    </row>
    <row r="138" spans="2:55" ht="5.0999999999999996" customHeight="1">
      <c r="B138" s="5622"/>
      <c r="K138" s="568"/>
      <c r="L138" s="569"/>
      <c r="M138" s="569"/>
      <c r="N138" s="569"/>
      <c r="O138" s="569"/>
      <c r="P138" s="569"/>
      <c r="Q138" s="566"/>
      <c r="R138" s="5876"/>
      <c r="S138" s="5934"/>
      <c r="T138" s="5934"/>
      <c r="U138" s="5934"/>
      <c r="V138" s="5934"/>
      <c r="W138" s="5935"/>
      <c r="X138" s="509"/>
      <c r="Y138" s="5894"/>
      <c r="Z138" s="5898"/>
      <c r="AA138" s="5898"/>
      <c r="AB138" s="5898"/>
      <c r="AC138" s="5898"/>
      <c r="AD138" s="5899"/>
      <c r="AG138" s="567"/>
      <c r="AI138" s="568"/>
      <c r="AJ138" s="569"/>
      <c r="AK138" s="569"/>
      <c r="AL138" s="569"/>
      <c r="AM138" s="569"/>
      <c r="AN138" s="569"/>
      <c r="AO138" s="566"/>
      <c r="AP138" s="575"/>
      <c r="AQ138" s="535"/>
      <c r="AR138" s="535"/>
      <c r="AS138" s="535"/>
      <c r="AT138" s="535"/>
      <c r="AU138" s="535"/>
      <c r="AV138" s="566"/>
      <c r="AW138" s="576"/>
      <c r="AX138" s="483"/>
      <c r="AY138" s="483"/>
      <c r="AZ138" s="483"/>
      <c r="BA138" s="483"/>
      <c r="BB138" s="483"/>
      <c r="BC138" s="566"/>
    </row>
    <row r="139" spans="2:55" ht="9.9499999999999993" customHeight="1" thickBot="1">
      <c r="B139" s="5623"/>
      <c r="K139" s="568"/>
      <c r="L139" s="569"/>
      <c r="M139" s="569"/>
      <c r="N139" s="569"/>
      <c r="O139" s="569"/>
      <c r="P139" s="569"/>
      <c r="Q139" s="566"/>
      <c r="R139" s="5877"/>
      <c r="S139" s="5993"/>
      <c r="T139" s="5993"/>
      <c r="U139" s="5993"/>
      <c r="V139" s="5993"/>
      <c r="W139" s="5973"/>
      <c r="X139" s="507"/>
      <c r="Y139" s="5895"/>
      <c r="Z139" s="6176"/>
      <c r="AA139" s="6176"/>
      <c r="AB139" s="6176"/>
      <c r="AC139" s="6176"/>
      <c r="AD139" s="6177"/>
      <c r="AG139" s="567"/>
      <c r="AI139" s="568"/>
      <c r="AJ139" s="569"/>
      <c r="AK139" s="569"/>
      <c r="AL139" s="569"/>
      <c r="AM139" s="569"/>
      <c r="AN139" s="569"/>
      <c r="AO139" s="566"/>
      <c r="AP139" s="575"/>
      <c r="AQ139" s="535"/>
      <c r="AR139" s="535"/>
      <c r="AS139" s="535"/>
      <c r="AT139" s="535"/>
      <c r="AU139" s="535"/>
      <c r="AV139" s="566"/>
      <c r="AW139" s="576"/>
      <c r="AX139" s="483"/>
      <c r="AY139" s="483"/>
      <c r="AZ139" s="483"/>
      <c r="BA139" s="483"/>
      <c r="BB139" s="483"/>
      <c r="BC139" s="566"/>
    </row>
    <row r="140" spans="2:55" ht="9.9499999999999993" customHeight="1">
      <c r="B140" s="198"/>
      <c r="K140" s="381"/>
      <c r="L140" s="572"/>
      <c r="M140" s="573"/>
      <c r="N140" s="573"/>
      <c r="O140" s="573"/>
      <c r="P140" s="574"/>
      <c r="Q140" s="571"/>
      <c r="R140" s="516"/>
      <c r="S140" s="517"/>
      <c r="T140" s="518"/>
      <c r="U140" s="519"/>
      <c r="V140" s="519"/>
      <c r="W140" s="520"/>
      <c r="X140" s="515"/>
      <c r="Y140" s="516"/>
      <c r="Z140" s="517"/>
      <c r="AA140" s="518"/>
      <c r="AB140" s="519"/>
      <c r="AC140" s="519"/>
      <c r="AD140" s="520"/>
      <c r="AG140" s="198"/>
      <c r="AI140" s="381"/>
      <c r="AJ140" s="572"/>
      <c r="AK140" s="573"/>
      <c r="AL140" s="573"/>
      <c r="AM140" s="573"/>
      <c r="AN140" s="574"/>
      <c r="AO140" s="571"/>
      <c r="AP140" s="549"/>
      <c r="AQ140" s="555"/>
      <c r="AR140" s="549"/>
      <c r="AS140" s="549"/>
      <c r="AT140" s="549"/>
      <c r="AU140" s="556"/>
      <c r="AV140" s="571"/>
      <c r="AW140" s="381"/>
      <c r="AX140" s="572"/>
      <c r="AY140" s="573"/>
      <c r="AZ140" s="573"/>
      <c r="BA140" s="573"/>
      <c r="BB140" s="574"/>
      <c r="BC140" s="571"/>
    </row>
    <row r="141" spans="2:55" ht="9.9499999999999993" customHeight="1">
      <c r="B141" s="5621">
        <v>33</v>
      </c>
      <c r="K141" s="568"/>
      <c r="L141" s="569"/>
      <c r="M141" s="569"/>
      <c r="N141" s="569"/>
      <c r="O141" s="569"/>
      <c r="P141" s="569"/>
      <c r="Q141" s="566"/>
      <c r="R141" s="5875" t="s">
        <v>380</v>
      </c>
      <c r="S141" s="5932" t="s">
        <v>609</v>
      </c>
      <c r="T141" s="5932"/>
      <c r="U141" s="5932"/>
      <c r="V141" s="5932"/>
      <c r="W141" s="5933"/>
      <c r="X141" s="507"/>
      <c r="Y141" s="5893" t="s">
        <v>382</v>
      </c>
      <c r="Z141" s="5896" t="s">
        <v>610</v>
      </c>
      <c r="AA141" s="5896"/>
      <c r="AB141" s="5896"/>
      <c r="AC141" s="5896"/>
      <c r="AD141" s="5897"/>
      <c r="AG141" s="567"/>
      <c r="AI141" s="568"/>
      <c r="AJ141" s="569"/>
      <c r="AK141" s="569"/>
      <c r="AL141" s="569"/>
      <c r="AM141" s="569"/>
      <c r="AN141" s="569"/>
      <c r="AO141" s="566"/>
      <c r="AP141" s="575"/>
      <c r="AQ141" s="535"/>
      <c r="AR141" s="535"/>
      <c r="AS141" s="535"/>
      <c r="AT141" s="535"/>
      <c r="AU141" s="535"/>
      <c r="AV141" s="566"/>
      <c r="AW141" s="576"/>
      <c r="AX141" s="483"/>
      <c r="AY141" s="483"/>
      <c r="AZ141" s="483"/>
      <c r="BA141" s="483"/>
      <c r="BB141" s="483"/>
      <c r="BC141" s="566"/>
    </row>
    <row r="142" spans="2:55" ht="5.0999999999999996" customHeight="1">
      <c r="B142" s="5622"/>
      <c r="K142" s="568"/>
      <c r="L142" s="569"/>
      <c r="M142" s="569"/>
      <c r="N142" s="569"/>
      <c r="O142" s="569"/>
      <c r="P142" s="569"/>
      <c r="Q142" s="566"/>
      <c r="R142" s="5876"/>
      <c r="S142" s="5934"/>
      <c r="T142" s="5934"/>
      <c r="U142" s="5934"/>
      <c r="V142" s="5934"/>
      <c r="W142" s="5935"/>
      <c r="X142" s="509"/>
      <c r="Y142" s="5894"/>
      <c r="Z142" s="5898"/>
      <c r="AA142" s="5898"/>
      <c r="AB142" s="5898"/>
      <c r="AC142" s="5898"/>
      <c r="AD142" s="5899"/>
      <c r="AG142" s="567"/>
      <c r="AI142" s="568"/>
      <c r="AJ142" s="569"/>
      <c r="AK142" s="569"/>
      <c r="AL142" s="569"/>
      <c r="AM142" s="569"/>
      <c r="AN142" s="569"/>
      <c r="AO142" s="566"/>
      <c r="AP142" s="575"/>
      <c r="AQ142" s="535"/>
      <c r="AR142" s="535"/>
      <c r="AS142" s="535"/>
      <c r="AT142" s="535"/>
      <c r="AU142" s="535"/>
      <c r="AV142" s="566"/>
      <c r="AW142" s="576"/>
      <c r="AX142" s="483"/>
      <c r="AY142" s="483"/>
      <c r="AZ142" s="483"/>
      <c r="BA142" s="483"/>
      <c r="BB142" s="483"/>
      <c r="BC142" s="566"/>
    </row>
    <row r="143" spans="2:55" ht="9.9499999999999993" customHeight="1" thickBot="1">
      <c r="B143" s="5623"/>
      <c r="K143" s="568"/>
      <c r="L143" s="569"/>
      <c r="M143" s="569"/>
      <c r="N143" s="569"/>
      <c r="O143" s="569"/>
      <c r="P143" s="569"/>
      <c r="Q143" s="566"/>
      <c r="R143" s="5877"/>
      <c r="S143" s="5993"/>
      <c r="T143" s="5993"/>
      <c r="U143" s="5993"/>
      <c r="V143" s="5993"/>
      <c r="W143" s="5973"/>
      <c r="X143" s="507"/>
      <c r="Y143" s="5895"/>
      <c r="Z143" s="6176"/>
      <c r="AA143" s="6176"/>
      <c r="AB143" s="6176"/>
      <c r="AC143" s="6176"/>
      <c r="AD143" s="6177"/>
      <c r="AG143" s="567"/>
      <c r="AI143" s="568"/>
      <c r="AJ143" s="569"/>
      <c r="AK143" s="569"/>
      <c r="AL143" s="569"/>
      <c r="AM143" s="569"/>
      <c r="AN143" s="569"/>
      <c r="AO143" s="566"/>
      <c r="AP143" s="575"/>
      <c r="AQ143" s="535"/>
      <c r="AR143" s="535"/>
      <c r="AS143" s="535"/>
      <c r="AT143" s="535"/>
      <c r="AU143" s="535"/>
      <c r="AV143" s="566"/>
      <c r="AW143" s="576"/>
      <c r="AX143" s="483"/>
      <c r="AY143" s="483"/>
      <c r="AZ143" s="483"/>
      <c r="BA143" s="483"/>
      <c r="BB143" s="483"/>
      <c r="BC143" s="566"/>
    </row>
    <row r="144" spans="2:55" ht="9.9499999999999993" customHeight="1">
      <c r="B144" s="198"/>
      <c r="K144" s="381"/>
      <c r="L144" s="572"/>
      <c r="M144" s="573"/>
      <c r="N144" s="573"/>
      <c r="O144" s="573"/>
      <c r="P144" s="574"/>
      <c r="Q144" s="571"/>
      <c r="R144" s="516"/>
      <c r="S144" s="517"/>
      <c r="T144" s="518"/>
      <c r="U144" s="519"/>
      <c r="V144" s="519"/>
      <c r="W144" s="520"/>
      <c r="X144" s="515"/>
      <c r="Y144" s="516"/>
      <c r="Z144" s="517"/>
      <c r="AA144" s="518"/>
      <c r="AB144" s="519"/>
      <c r="AC144" s="519"/>
      <c r="AD144" s="520"/>
      <c r="AG144" s="198"/>
      <c r="AI144" s="381"/>
      <c r="AJ144" s="572"/>
      <c r="AK144" s="573"/>
      <c r="AL144" s="573"/>
      <c r="AM144" s="573"/>
      <c r="AN144" s="574"/>
      <c r="AO144" s="571"/>
      <c r="AP144" s="549"/>
      <c r="AQ144" s="555"/>
      <c r="AR144" s="549"/>
      <c r="AS144" s="549"/>
      <c r="AT144" s="549"/>
      <c r="AU144" s="556"/>
      <c r="AV144" s="571"/>
      <c r="AW144" s="381"/>
      <c r="AX144" s="572"/>
      <c r="AY144" s="573"/>
      <c r="AZ144" s="573"/>
      <c r="BA144" s="573"/>
      <c r="BB144" s="574"/>
      <c r="BC144" s="571"/>
    </row>
    <row r="145" spans="2:61" ht="9.9499999999999993" customHeight="1">
      <c r="B145" s="5621">
        <v>34</v>
      </c>
      <c r="K145" s="568"/>
      <c r="L145" s="569"/>
      <c r="M145" s="569"/>
      <c r="N145" s="569"/>
      <c r="O145" s="569"/>
      <c r="P145" s="569"/>
      <c r="Q145" s="566"/>
      <c r="R145" s="5875" t="s">
        <v>380</v>
      </c>
      <c r="S145" s="5932" t="s">
        <v>580</v>
      </c>
      <c r="T145" s="5932"/>
      <c r="U145" s="5932"/>
      <c r="V145" s="5932"/>
      <c r="W145" s="5933"/>
      <c r="X145" s="507"/>
      <c r="Y145" s="5893" t="s">
        <v>382</v>
      </c>
      <c r="Z145" s="5896" t="s">
        <v>611</v>
      </c>
      <c r="AA145" s="5896"/>
      <c r="AB145" s="5896"/>
      <c r="AC145" s="5896"/>
      <c r="AD145" s="5897"/>
      <c r="AG145" s="567"/>
      <c r="AI145" s="568"/>
      <c r="AJ145" s="569"/>
      <c r="AK145" s="569"/>
      <c r="AL145" s="569"/>
      <c r="AM145" s="569"/>
      <c r="AN145" s="569"/>
      <c r="AO145" s="566"/>
      <c r="AP145" s="575"/>
      <c r="AQ145" s="535"/>
      <c r="AR145" s="535"/>
      <c r="AS145" s="535"/>
      <c r="AT145" s="535"/>
      <c r="AU145" s="535"/>
      <c r="AV145" s="566"/>
      <c r="AW145" s="576"/>
      <c r="AX145" s="483"/>
      <c r="AY145" s="483"/>
      <c r="AZ145" s="483"/>
      <c r="BA145" s="483"/>
      <c r="BB145" s="483"/>
      <c r="BC145" s="566"/>
    </row>
    <row r="146" spans="2:61" ht="5.0999999999999996" customHeight="1">
      <c r="B146" s="5622"/>
      <c r="K146" s="568"/>
      <c r="L146" s="569"/>
      <c r="M146" s="569"/>
      <c r="N146" s="569"/>
      <c r="O146" s="569"/>
      <c r="P146" s="569"/>
      <c r="Q146" s="566"/>
      <c r="R146" s="5876"/>
      <c r="S146" s="5934"/>
      <c r="T146" s="5934"/>
      <c r="U146" s="5934"/>
      <c r="V146" s="5934"/>
      <c r="W146" s="5935"/>
      <c r="X146" s="509"/>
      <c r="Y146" s="5894"/>
      <c r="Z146" s="5898"/>
      <c r="AA146" s="5898"/>
      <c r="AB146" s="5898"/>
      <c r="AC146" s="5898"/>
      <c r="AD146" s="5899"/>
      <c r="AG146" s="567"/>
      <c r="AI146" s="568"/>
      <c r="AJ146" s="569"/>
      <c r="AK146" s="569"/>
      <c r="AL146" s="569"/>
      <c r="AM146" s="569"/>
      <c r="AN146" s="569"/>
      <c r="AO146" s="566"/>
      <c r="AP146" s="575"/>
      <c r="AQ146" s="535"/>
      <c r="AR146" s="535"/>
      <c r="AS146" s="535"/>
      <c r="AT146" s="535"/>
      <c r="AU146" s="535"/>
      <c r="AV146" s="566"/>
      <c r="AW146" s="576"/>
      <c r="AX146" s="483"/>
      <c r="AY146" s="483"/>
      <c r="AZ146" s="483"/>
      <c r="BA146" s="483"/>
      <c r="BB146" s="483"/>
      <c r="BC146" s="566"/>
    </row>
    <row r="147" spans="2:61" ht="9.9499999999999993" customHeight="1" thickBot="1">
      <c r="B147" s="5623"/>
      <c r="K147" s="568"/>
      <c r="L147" s="569"/>
      <c r="M147" s="569"/>
      <c r="N147" s="569"/>
      <c r="O147" s="569"/>
      <c r="P147" s="569"/>
      <c r="Q147" s="566"/>
      <c r="R147" s="5877"/>
      <c r="S147" s="5993"/>
      <c r="T147" s="5993"/>
      <c r="U147" s="5993"/>
      <c r="V147" s="5993"/>
      <c r="W147" s="5973"/>
      <c r="X147" s="507"/>
      <c r="Y147" s="5895"/>
      <c r="Z147" s="6176"/>
      <c r="AA147" s="6176"/>
      <c r="AB147" s="6176"/>
      <c r="AC147" s="6176"/>
      <c r="AD147" s="6177"/>
      <c r="AG147" s="567"/>
      <c r="AI147" s="568"/>
      <c r="AJ147" s="569"/>
      <c r="AK147" s="569"/>
      <c r="AL147" s="569"/>
      <c r="AM147" s="569"/>
      <c r="AN147" s="569"/>
      <c r="AO147" s="566"/>
      <c r="AP147" s="575"/>
      <c r="AQ147" s="535"/>
      <c r="AR147" s="535"/>
      <c r="AS147" s="535"/>
      <c r="AT147" s="535"/>
      <c r="AU147" s="535"/>
      <c r="AV147" s="566"/>
      <c r="AW147" s="576"/>
      <c r="AX147" s="483"/>
      <c r="AY147" s="483"/>
      <c r="AZ147" s="483"/>
      <c r="BA147" s="483"/>
      <c r="BB147" s="483"/>
      <c r="BC147" s="566"/>
    </row>
    <row r="148" spans="2:61" ht="9.9499999999999993" customHeight="1">
      <c r="B148" s="198"/>
      <c r="K148" s="381"/>
      <c r="L148" s="572"/>
      <c r="M148" s="573"/>
      <c r="N148" s="573"/>
      <c r="O148" s="573"/>
      <c r="P148" s="574"/>
      <c r="Q148" s="571"/>
      <c r="R148" s="516"/>
      <c r="S148" s="517"/>
      <c r="T148" s="518"/>
      <c r="U148" s="519"/>
      <c r="V148" s="519"/>
      <c r="W148" s="520"/>
      <c r="X148" s="515"/>
      <c r="Y148" s="516"/>
      <c r="Z148" s="517"/>
      <c r="AA148" s="518"/>
      <c r="AB148" s="519"/>
      <c r="AC148" s="519"/>
      <c r="AD148" s="520"/>
      <c r="AG148" s="198"/>
      <c r="AI148" s="381"/>
      <c r="AJ148" s="572"/>
      <c r="AK148" s="573"/>
      <c r="AL148" s="573"/>
      <c r="AM148" s="573"/>
      <c r="AN148" s="574"/>
      <c r="AO148" s="571"/>
      <c r="AP148" s="549"/>
      <c r="AQ148" s="555"/>
      <c r="AR148" s="549"/>
      <c r="AS148" s="549"/>
      <c r="AT148" s="549"/>
      <c r="AU148" s="556"/>
      <c r="AV148" s="571"/>
      <c r="AW148" s="381"/>
      <c r="AX148" s="572"/>
      <c r="AY148" s="573"/>
      <c r="AZ148" s="573"/>
      <c r="BA148" s="573"/>
      <c r="BB148" s="574"/>
      <c r="BC148" s="571"/>
      <c r="BD148" s="381"/>
      <c r="BE148" s="572"/>
      <c r="BF148" s="573"/>
      <c r="BG148" s="573"/>
      <c r="BH148" s="573"/>
      <c r="BI148" s="574"/>
    </row>
    <row r="149" spans="2:61" ht="9.9499999999999993" customHeight="1">
      <c r="B149" s="5621">
        <v>35</v>
      </c>
      <c r="K149" s="568"/>
      <c r="L149" s="569"/>
      <c r="M149" s="569"/>
      <c r="N149" s="569"/>
      <c r="O149" s="569"/>
      <c r="P149" s="569"/>
      <c r="Q149" s="566"/>
      <c r="R149" s="5875" t="s">
        <v>380</v>
      </c>
      <c r="S149" s="5932" t="s">
        <v>584</v>
      </c>
      <c r="T149" s="5932"/>
      <c r="U149" s="5932"/>
      <c r="V149" s="5932"/>
      <c r="W149" s="5933"/>
      <c r="X149" s="507"/>
      <c r="Y149" s="5893" t="s">
        <v>382</v>
      </c>
      <c r="Z149" s="5896" t="s">
        <v>612</v>
      </c>
      <c r="AA149" s="5896"/>
      <c r="AB149" s="5896"/>
      <c r="AC149" s="5896"/>
      <c r="AD149" s="5897"/>
      <c r="AG149" s="567"/>
      <c r="AI149" s="568"/>
      <c r="AJ149" s="569"/>
      <c r="AK149" s="569"/>
      <c r="AL149" s="569"/>
      <c r="AM149" s="569"/>
      <c r="AN149" s="569"/>
      <c r="AO149" s="566"/>
      <c r="AP149" s="575"/>
      <c r="AQ149" s="535"/>
      <c r="AR149" s="535"/>
      <c r="AS149" s="535"/>
      <c r="AT149" s="535"/>
      <c r="AU149" s="535"/>
      <c r="AV149" s="566"/>
      <c r="AW149" s="576"/>
      <c r="AX149" s="483"/>
      <c r="AY149" s="483"/>
      <c r="AZ149" s="483"/>
      <c r="BA149" s="483"/>
      <c r="BB149" s="483"/>
      <c r="BC149" s="566"/>
      <c r="BD149" s="576"/>
      <c r="BE149" s="483"/>
      <c r="BF149" s="483"/>
      <c r="BG149" s="483"/>
      <c r="BH149" s="483"/>
      <c r="BI149" s="483"/>
    </row>
    <row r="150" spans="2:61" ht="5.0999999999999996" customHeight="1">
      <c r="B150" s="5622"/>
      <c r="K150" s="568"/>
      <c r="L150" s="569"/>
      <c r="M150" s="569"/>
      <c r="N150" s="569"/>
      <c r="O150" s="569"/>
      <c r="P150" s="569"/>
      <c r="Q150" s="566"/>
      <c r="R150" s="5876"/>
      <c r="S150" s="5934"/>
      <c r="T150" s="5934"/>
      <c r="U150" s="5934"/>
      <c r="V150" s="5934"/>
      <c r="W150" s="5935"/>
      <c r="X150" s="509"/>
      <c r="Y150" s="5894"/>
      <c r="Z150" s="5898"/>
      <c r="AA150" s="5898"/>
      <c r="AB150" s="5898"/>
      <c r="AC150" s="5898"/>
      <c r="AD150" s="5899"/>
      <c r="AG150" s="567"/>
      <c r="AI150" s="568"/>
      <c r="AJ150" s="569"/>
      <c r="AK150" s="569"/>
      <c r="AL150" s="569"/>
      <c r="AM150" s="569"/>
      <c r="AN150" s="569"/>
      <c r="AO150" s="566"/>
      <c r="AP150" s="575"/>
      <c r="AQ150" s="535"/>
      <c r="AR150" s="535"/>
      <c r="AS150" s="535"/>
      <c r="AT150" s="535"/>
      <c r="AU150" s="535"/>
      <c r="AV150" s="566"/>
      <c r="AW150" s="576"/>
      <c r="AX150" s="483"/>
      <c r="AY150" s="483"/>
      <c r="AZ150" s="483"/>
      <c r="BA150" s="483"/>
      <c r="BB150" s="483"/>
      <c r="BC150" s="566"/>
      <c r="BD150" s="576"/>
      <c r="BE150" s="483"/>
      <c r="BF150" s="483"/>
      <c r="BG150" s="483"/>
      <c r="BH150" s="483"/>
      <c r="BI150" s="483"/>
    </row>
    <row r="151" spans="2:61" ht="9.9499999999999993" customHeight="1" thickBot="1">
      <c r="B151" s="5623"/>
      <c r="K151" s="568"/>
      <c r="L151" s="569"/>
      <c r="M151" s="569"/>
      <c r="N151" s="569"/>
      <c r="O151" s="569"/>
      <c r="P151" s="569"/>
      <c r="Q151" s="566"/>
      <c r="R151" s="5877"/>
      <c r="S151" s="5993"/>
      <c r="T151" s="5993"/>
      <c r="U151" s="5993"/>
      <c r="V151" s="5993"/>
      <c r="W151" s="5973"/>
      <c r="X151" s="507"/>
      <c r="Y151" s="5895"/>
      <c r="Z151" s="6176"/>
      <c r="AA151" s="6176"/>
      <c r="AB151" s="6176"/>
      <c r="AC151" s="6176"/>
      <c r="AD151" s="6177"/>
      <c r="AG151" s="567"/>
      <c r="AI151" s="568"/>
      <c r="AJ151" s="569"/>
      <c r="AK151" s="569"/>
      <c r="AL151" s="569"/>
      <c r="AM151" s="569"/>
      <c r="AN151" s="569"/>
      <c r="AO151" s="566"/>
      <c r="AP151" s="575"/>
      <c r="AQ151" s="535"/>
      <c r="AR151" s="535"/>
      <c r="AS151" s="535"/>
      <c r="AT151" s="535"/>
      <c r="AU151" s="535"/>
      <c r="AV151" s="566"/>
      <c r="AW151" s="576"/>
      <c r="AX151" s="483"/>
      <c r="AY151" s="483"/>
      <c r="AZ151" s="483"/>
      <c r="BA151" s="483"/>
      <c r="BB151" s="483"/>
      <c r="BC151" s="566"/>
      <c r="BD151" s="576"/>
      <c r="BE151" s="483"/>
      <c r="BF151" s="483"/>
      <c r="BG151" s="483"/>
      <c r="BH151" s="483"/>
      <c r="BI151" s="483"/>
    </row>
    <row r="152" spans="2:61" ht="9.9499999999999993" customHeight="1">
      <c r="B152" s="198"/>
      <c r="K152" s="381"/>
      <c r="L152" s="572"/>
      <c r="M152" s="573"/>
      <c r="N152" s="573"/>
      <c r="O152" s="573"/>
      <c r="P152" s="574"/>
      <c r="Q152" s="571"/>
      <c r="R152" s="516"/>
      <c r="S152" s="517"/>
      <c r="T152" s="518"/>
      <c r="U152" s="519"/>
      <c r="V152" s="519"/>
      <c r="W152" s="520"/>
      <c r="X152" s="515"/>
      <c r="Y152" s="516"/>
      <c r="Z152" s="517"/>
      <c r="AA152" s="518"/>
      <c r="AB152" s="519"/>
      <c r="AC152" s="519"/>
      <c r="AD152" s="520"/>
      <c r="AG152" s="198"/>
      <c r="AI152" s="381"/>
      <c r="AJ152" s="572"/>
      <c r="AK152" s="573"/>
      <c r="AL152" s="573"/>
      <c r="AM152" s="573"/>
      <c r="AN152" s="574"/>
      <c r="AO152" s="571"/>
      <c r="AP152" s="549"/>
      <c r="AQ152" s="555"/>
      <c r="AR152" s="549"/>
      <c r="AS152" s="549"/>
      <c r="AT152" s="549"/>
      <c r="AU152" s="556"/>
      <c r="AV152" s="571"/>
      <c r="AW152" s="381"/>
      <c r="AX152" s="572"/>
      <c r="AY152" s="573"/>
      <c r="AZ152" s="573"/>
      <c r="BA152" s="573"/>
      <c r="BB152" s="574"/>
      <c r="BC152" s="571"/>
      <c r="BD152" s="381"/>
      <c r="BE152" s="572"/>
      <c r="BF152" s="573"/>
      <c r="BG152" s="573"/>
      <c r="BH152" s="573"/>
      <c r="BI152" s="574"/>
    </row>
    <row r="153" spans="2:61" ht="9.9499999999999993" customHeight="1">
      <c r="B153" s="5621">
        <v>36</v>
      </c>
      <c r="K153" s="568"/>
      <c r="L153" s="569"/>
      <c r="M153" s="569"/>
      <c r="N153" s="569"/>
      <c r="O153" s="569"/>
      <c r="P153" s="569"/>
      <c r="Q153" s="566"/>
      <c r="R153" s="5875" t="s">
        <v>380</v>
      </c>
      <c r="S153" s="5932" t="s">
        <v>613</v>
      </c>
      <c r="T153" s="5932"/>
      <c r="U153" s="5932"/>
      <c r="V153" s="5932"/>
      <c r="W153" s="5933"/>
      <c r="X153" s="507"/>
      <c r="Y153" s="5893" t="s">
        <v>382</v>
      </c>
      <c r="Z153" s="5896" t="s">
        <v>614</v>
      </c>
      <c r="AA153" s="5896"/>
      <c r="AB153" s="5896"/>
      <c r="AC153" s="5896"/>
      <c r="AD153" s="5897"/>
      <c r="AG153" s="567"/>
      <c r="AI153" s="568"/>
      <c r="AJ153" s="569"/>
      <c r="AK153" s="569"/>
      <c r="AL153" s="569"/>
      <c r="AM153" s="569"/>
      <c r="AN153" s="569"/>
      <c r="AO153" s="566"/>
      <c r="AP153" s="575"/>
      <c r="AQ153" s="535"/>
      <c r="AR153" s="535"/>
      <c r="AS153" s="535"/>
      <c r="AT153" s="535"/>
      <c r="AU153" s="535"/>
      <c r="AV153" s="566"/>
      <c r="AW153" s="576"/>
      <c r="AX153" s="483"/>
      <c r="AY153" s="483"/>
      <c r="AZ153" s="483"/>
      <c r="BA153" s="483"/>
      <c r="BB153" s="483"/>
      <c r="BC153" s="566"/>
      <c r="BD153" s="576"/>
      <c r="BE153" s="483"/>
      <c r="BF153" s="483"/>
      <c r="BG153" s="483"/>
      <c r="BH153" s="483"/>
      <c r="BI153" s="483"/>
    </row>
    <row r="154" spans="2:61" ht="5.0999999999999996" customHeight="1">
      <c r="B154" s="5622"/>
      <c r="K154" s="568"/>
      <c r="L154" s="569"/>
      <c r="M154" s="569"/>
      <c r="N154" s="569"/>
      <c r="O154" s="569"/>
      <c r="P154" s="569"/>
      <c r="Q154" s="566"/>
      <c r="R154" s="5876"/>
      <c r="S154" s="5934"/>
      <c r="T154" s="5934"/>
      <c r="U154" s="5934"/>
      <c r="V154" s="5934"/>
      <c r="W154" s="5935"/>
      <c r="X154" s="509"/>
      <c r="Y154" s="5894"/>
      <c r="Z154" s="5898"/>
      <c r="AA154" s="5898"/>
      <c r="AB154" s="5898"/>
      <c r="AC154" s="5898"/>
      <c r="AD154" s="5899"/>
      <c r="AG154" s="567"/>
      <c r="AI154" s="568"/>
      <c r="AJ154" s="569"/>
      <c r="AK154" s="569"/>
      <c r="AL154" s="569"/>
      <c r="AM154" s="569"/>
      <c r="AN154" s="569"/>
      <c r="AO154" s="566"/>
      <c r="AP154" s="575"/>
      <c r="AQ154" s="535"/>
      <c r="AR154" s="535"/>
      <c r="AS154" s="535"/>
      <c r="AT154" s="535"/>
      <c r="AU154" s="535"/>
      <c r="AV154" s="566"/>
      <c r="AW154" s="576"/>
      <c r="AX154" s="483"/>
      <c r="AY154" s="483"/>
      <c r="AZ154" s="483"/>
      <c r="BA154" s="483"/>
      <c r="BB154" s="483"/>
      <c r="BC154" s="566"/>
      <c r="BD154" s="576"/>
      <c r="BE154" s="483"/>
      <c r="BF154" s="483"/>
      <c r="BG154" s="483"/>
      <c r="BH154" s="483"/>
      <c r="BI154" s="483"/>
    </row>
    <row r="155" spans="2:61" ht="9.9499999999999993" customHeight="1" thickBot="1">
      <c r="B155" s="5623"/>
      <c r="K155" s="568"/>
      <c r="L155" s="569"/>
      <c r="M155" s="569"/>
      <c r="N155" s="569"/>
      <c r="O155" s="569"/>
      <c r="P155" s="569"/>
      <c r="Q155" s="566"/>
      <c r="R155" s="5877"/>
      <c r="S155" s="5993"/>
      <c r="T155" s="5993"/>
      <c r="U155" s="5993"/>
      <c r="V155" s="5993"/>
      <c r="W155" s="5973"/>
      <c r="X155" s="507"/>
      <c r="Y155" s="5895"/>
      <c r="Z155" s="6176"/>
      <c r="AA155" s="6176"/>
      <c r="AB155" s="6176"/>
      <c r="AC155" s="6176"/>
      <c r="AD155" s="6177"/>
      <c r="AG155" s="567"/>
      <c r="AI155" s="568"/>
      <c r="AJ155" s="569"/>
      <c r="AK155" s="569"/>
      <c r="AL155" s="569"/>
      <c r="AM155" s="569"/>
      <c r="AN155" s="569"/>
      <c r="AO155" s="566"/>
      <c r="AP155" s="575"/>
      <c r="AQ155" s="535"/>
      <c r="AR155" s="535"/>
      <c r="AS155" s="535"/>
      <c r="AT155" s="535"/>
      <c r="AU155" s="535"/>
      <c r="AV155" s="566"/>
      <c r="AW155" s="576"/>
      <c r="AX155" s="483"/>
      <c r="AY155" s="483"/>
      <c r="AZ155" s="483"/>
      <c r="BA155" s="483"/>
      <c r="BB155" s="483"/>
      <c r="BC155" s="566"/>
      <c r="BD155" s="576"/>
      <c r="BE155" s="483"/>
      <c r="BF155" s="483"/>
      <c r="BG155" s="483"/>
      <c r="BH155" s="483"/>
      <c r="BI155" s="483"/>
    </row>
    <row r="156" spans="2:61" ht="9.9499999999999993" customHeight="1">
      <c r="B156" s="198"/>
      <c r="K156" s="381"/>
      <c r="L156" s="572"/>
      <c r="M156" s="573"/>
      <c r="N156" s="573"/>
      <c r="O156" s="573"/>
      <c r="P156" s="574"/>
      <c r="Q156" s="571"/>
      <c r="R156" s="516"/>
      <c r="S156" s="517"/>
      <c r="T156" s="518"/>
      <c r="U156" s="519"/>
      <c r="V156" s="519"/>
      <c r="W156" s="520"/>
      <c r="X156" s="515"/>
      <c r="Y156" s="516"/>
      <c r="Z156" s="517"/>
      <c r="AA156" s="518"/>
      <c r="AB156" s="519"/>
      <c r="AC156" s="519"/>
      <c r="AD156" s="520"/>
      <c r="AG156" s="198"/>
      <c r="AI156" s="381"/>
      <c r="AJ156" s="572"/>
      <c r="AK156" s="573"/>
      <c r="AL156" s="573"/>
      <c r="AM156" s="573"/>
      <c r="AN156" s="574"/>
      <c r="AO156" s="571"/>
      <c r="AP156" s="549"/>
      <c r="AQ156" s="555"/>
      <c r="AR156" s="549"/>
      <c r="AS156" s="549"/>
      <c r="AT156" s="549"/>
      <c r="AU156" s="556"/>
      <c r="AV156" s="571"/>
      <c r="AW156" s="381"/>
      <c r="AX156" s="572"/>
      <c r="AY156" s="573"/>
      <c r="AZ156" s="573"/>
      <c r="BA156" s="573"/>
      <c r="BB156" s="574"/>
      <c r="BC156" s="571"/>
      <c r="BD156" s="381"/>
      <c r="BE156" s="572"/>
      <c r="BF156" s="573"/>
      <c r="BG156" s="573"/>
      <c r="BH156" s="573"/>
      <c r="BI156" s="574"/>
    </row>
    <row r="157" spans="2:61" ht="9.9499999999999993" customHeight="1">
      <c r="B157" s="5621">
        <v>37</v>
      </c>
      <c r="K157" s="568"/>
      <c r="L157" s="569"/>
      <c r="M157" s="569"/>
      <c r="N157" s="569"/>
      <c r="O157" s="569"/>
      <c r="P157" s="569"/>
      <c r="Q157" s="566"/>
      <c r="R157" s="5875" t="s">
        <v>380</v>
      </c>
      <c r="S157" s="5932" t="s">
        <v>615</v>
      </c>
      <c r="T157" s="5932"/>
      <c r="U157" s="5932"/>
      <c r="V157" s="5932"/>
      <c r="W157" s="5933"/>
      <c r="X157" s="507"/>
      <c r="Y157" s="5893" t="s">
        <v>382</v>
      </c>
      <c r="Z157" s="5896" t="s">
        <v>616</v>
      </c>
      <c r="AA157" s="5896"/>
      <c r="AB157" s="5896"/>
      <c r="AC157" s="5896"/>
      <c r="AD157" s="5897"/>
      <c r="AG157" s="567"/>
      <c r="AI157" s="568"/>
      <c r="AJ157" s="569"/>
      <c r="AK157" s="569"/>
      <c r="AL157" s="569"/>
      <c r="AM157" s="569"/>
      <c r="AN157" s="569"/>
      <c r="AO157" s="566"/>
      <c r="AP157" s="575"/>
      <c r="AQ157" s="535"/>
      <c r="AR157" s="535"/>
      <c r="AS157" s="535"/>
      <c r="AT157" s="535"/>
      <c r="AU157" s="535"/>
      <c r="AV157" s="566"/>
      <c r="AW157" s="576"/>
      <c r="AX157" s="483"/>
      <c r="AY157" s="483"/>
      <c r="AZ157" s="483"/>
      <c r="BA157" s="483"/>
      <c r="BB157" s="483"/>
      <c r="BC157" s="566"/>
      <c r="BD157" s="576"/>
      <c r="BE157" s="483"/>
      <c r="BF157" s="483"/>
      <c r="BG157" s="483"/>
      <c r="BH157" s="483"/>
      <c r="BI157" s="483"/>
    </row>
    <row r="158" spans="2:61" ht="5.0999999999999996" customHeight="1">
      <c r="B158" s="5622"/>
      <c r="K158" s="568"/>
      <c r="L158" s="569"/>
      <c r="M158" s="569"/>
      <c r="N158" s="569"/>
      <c r="O158" s="569"/>
      <c r="P158" s="569"/>
      <c r="Q158" s="566"/>
      <c r="R158" s="5876"/>
      <c r="S158" s="5934"/>
      <c r="T158" s="5934"/>
      <c r="U158" s="5934"/>
      <c r="V158" s="5934"/>
      <c r="W158" s="5935"/>
      <c r="X158" s="509"/>
      <c r="Y158" s="5894"/>
      <c r="Z158" s="5898"/>
      <c r="AA158" s="5898"/>
      <c r="AB158" s="5898"/>
      <c r="AC158" s="5898"/>
      <c r="AD158" s="5899"/>
      <c r="AG158" s="567"/>
      <c r="AI158" s="568"/>
      <c r="AJ158" s="569"/>
      <c r="AK158" s="569"/>
      <c r="AL158" s="569"/>
      <c r="AM158" s="569"/>
      <c r="AN158" s="569"/>
      <c r="AO158" s="566"/>
      <c r="AP158" s="575"/>
      <c r="AQ158" s="535"/>
      <c r="AR158" s="535"/>
      <c r="AS158" s="535"/>
      <c r="AT158" s="535"/>
      <c r="AU158" s="535"/>
      <c r="AV158" s="566"/>
      <c r="AW158" s="576"/>
      <c r="AX158" s="483"/>
      <c r="AY158" s="483"/>
      <c r="AZ158" s="483"/>
      <c r="BA158" s="483"/>
      <c r="BB158" s="483"/>
      <c r="BC158" s="566"/>
      <c r="BD158" s="576"/>
      <c r="BE158" s="483"/>
      <c r="BF158" s="483"/>
      <c r="BG158" s="483"/>
      <c r="BH158" s="483"/>
      <c r="BI158" s="483"/>
    </row>
    <row r="159" spans="2:61" ht="9.9499999999999993" customHeight="1" thickBot="1">
      <c r="B159" s="5623"/>
      <c r="K159" s="568"/>
      <c r="L159" s="569"/>
      <c r="M159" s="569"/>
      <c r="N159" s="569"/>
      <c r="O159" s="569"/>
      <c r="P159" s="569"/>
      <c r="Q159" s="566"/>
      <c r="R159" s="5877"/>
      <c r="S159" s="5993"/>
      <c r="T159" s="5993"/>
      <c r="U159" s="5993"/>
      <c r="V159" s="5993"/>
      <c r="W159" s="5973"/>
      <c r="X159" s="507"/>
      <c r="Y159" s="5895"/>
      <c r="Z159" s="6176"/>
      <c r="AA159" s="6176"/>
      <c r="AB159" s="6176"/>
      <c r="AC159" s="6176"/>
      <c r="AD159" s="6177"/>
      <c r="AG159" s="567"/>
      <c r="AI159" s="568"/>
      <c r="AJ159" s="569"/>
      <c r="AK159" s="569"/>
      <c r="AL159" s="569"/>
      <c r="AM159" s="569"/>
      <c r="AN159" s="569"/>
      <c r="AO159" s="566"/>
      <c r="AP159" s="575"/>
      <c r="AQ159" s="535"/>
      <c r="AR159" s="535"/>
      <c r="AS159" s="535"/>
      <c r="AT159" s="535"/>
      <c r="AU159" s="535"/>
      <c r="AV159" s="566"/>
      <c r="AW159" s="576"/>
      <c r="AX159" s="483"/>
      <c r="AY159" s="483"/>
      <c r="AZ159" s="483"/>
      <c r="BA159" s="483"/>
      <c r="BB159" s="483"/>
      <c r="BC159" s="566"/>
      <c r="BD159" s="576"/>
      <c r="BE159" s="483"/>
      <c r="BF159" s="483"/>
      <c r="BG159" s="483"/>
      <c r="BH159" s="483"/>
      <c r="BI159" s="483"/>
    </row>
    <row r="160" spans="2:61" ht="9.9499999999999993" customHeight="1">
      <c r="B160" s="198"/>
      <c r="K160" s="381"/>
      <c r="L160" s="572"/>
      <c r="M160" s="573"/>
      <c r="N160" s="573"/>
      <c r="O160" s="573"/>
      <c r="P160" s="574"/>
      <c r="Q160" s="571"/>
      <c r="R160" s="516"/>
      <c r="S160" s="517"/>
      <c r="T160" s="518"/>
      <c r="U160" s="519"/>
      <c r="V160" s="519"/>
      <c r="W160" s="520"/>
      <c r="X160" s="515"/>
      <c r="Y160" s="516"/>
      <c r="Z160" s="517"/>
      <c r="AA160" s="518"/>
      <c r="AB160" s="519"/>
      <c r="AC160" s="519"/>
      <c r="AD160" s="520"/>
      <c r="AG160" s="198"/>
      <c r="AI160" s="381"/>
      <c r="AJ160" s="572"/>
      <c r="AK160" s="573"/>
      <c r="AL160" s="573"/>
      <c r="AM160" s="573"/>
      <c r="AN160" s="574"/>
      <c r="AO160" s="571"/>
      <c r="AP160" s="549"/>
      <c r="AQ160" s="555"/>
      <c r="AR160" s="549"/>
      <c r="AS160" s="549"/>
      <c r="AT160" s="549"/>
      <c r="AU160" s="556"/>
      <c r="AV160" s="571"/>
      <c r="AW160" s="381"/>
      <c r="AX160" s="572"/>
      <c r="AY160" s="573"/>
      <c r="AZ160" s="573"/>
      <c r="BA160" s="573"/>
      <c r="BB160" s="574"/>
      <c r="BC160" s="571"/>
      <c r="BD160" s="381"/>
      <c r="BE160" s="572"/>
      <c r="BF160" s="573"/>
      <c r="BG160" s="573"/>
      <c r="BH160" s="573"/>
      <c r="BI160" s="574"/>
    </row>
    <row r="161" spans="2:63" ht="9.9499999999999993" customHeight="1">
      <c r="B161" s="5621">
        <v>38</v>
      </c>
      <c r="K161" s="568"/>
      <c r="L161" s="569"/>
      <c r="M161" s="569"/>
      <c r="N161" s="569"/>
      <c r="O161" s="569"/>
      <c r="P161" s="569"/>
      <c r="Q161" s="566"/>
      <c r="R161" s="5875" t="s">
        <v>380</v>
      </c>
      <c r="S161" s="5932" t="s">
        <v>617</v>
      </c>
      <c r="T161" s="5932"/>
      <c r="U161" s="5932"/>
      <c r="V161" s="5932"/>
      <c r="W161" s="5933"/>
      <c r="X161" s="507"/>
      <c r="Y161" s="5893" t="s">
        <v>382</v>
      </c>
      <c r="Z161" s="5896" t="s">
        <v>615</v>
      </c>
      <c r="AA161" s="5896"/>
      <c r="AB161" s="5896"/>
      <c r="AC161" s="5896"/>
      <c r="AD161" s="5897"/>
      <c r="AG161" s="567"/>
      <c r="AI161" s="568"/>
      <c r="AJ161" s="569"/>
      <c r="AK161" s="569"/>
      <c r="AL161" s="569"/>
      <c r="AM161" s="569"/>
      <c r="AN161" s="569"/>
      <c r="AO161" s="566"/>
      <c r="AP161" s="575"/>
      <c r="AQ161" s="535"/>
      <c r="AR161" s="535"/>
      <c r="AS161" s="535"/>
      <c r="AT161" s="535"/>
      <c r="AU161" s="535"/>
      <c r="AV161" s="566"/>
      <c r="AW161" s="576"/>
      <c r="AX161" s="483"/>
      <c r="AY161" s="483"/>
      <c r="AZ161" s="483"/>
      <c r="BA161" s="483"/>
      <c r="BB161" s="483"/>
      <c r="BC161" s="566"/>
      <c r="BD161" s="576"/>
      <c r="BE161" s="483"/>
      <c r="BF161" s="483"/>
      <c r="BG161" s="483"/>
      <c r="BH161" s="483"/>
      <c r="BI161" s="483"/>
    </row>
    <row r="162" spans="2:63" ht="5.0999999999999996" customHeight="1">
      <c r="B162" s="5622"/>
      <c r="K162" s="568"/>
      <c r="L162" s="569"/>
      <c r="M162" s="569"/>
      <c r="N162" s="569"/>
      <c r="O162" s="569"/>
      <c r="P162" s="569"/>
      <c r="Q162" s="566"/>
      <c r="R162" s="5876"/>
      <c r="S162" s="5934"/>
      <c r="T162" s="5934"/>
      <c r="U162" s="5934"/>
      <c r="V162" s="5934"/>
      <c r="W162" s="5935"/>
      <c r="X162" s="509"/>
      <c r="Y162" s="5894"/>
      <c r="Z162" s="5898"/>
      <c r="AA162" s="5898"/>
      <c r="AB162" s="5898"/>
      <c r="AC162" s="5898"/>
      <c r="AD162" s="5899"/>
      <c r="AG162" s="567"/>
      <c r="AI162" s="568"/>
      <c r="AJ162" s="569"/>
      <c r="AK162" s="569"/>
      <c r="AL162" s="569"/>
      <c r="AM162" s="569"/>
      <c r="AN162" s="569"/>
      <c r="AO162" s="566"/>
      <c r="AP162" s="575"/>
      <c r="AQ162" s="535"/>
      <c r="AR162" s="535"/>
      <c r="AS162" s="535"/>
      <c r="AT162" s="535"/>
      <c r="AU162" s="535"/>
      <c r="AV162" s="566"/>
      <c r="AW162" s="576"/>
      <c r="AX162" s="483"/>
      <c r="AY162" s="483"/>
      <c r="AZ162" s="483"/>
      <c r="BA162" s="483"/>
      <c r="BB162" s="483"/>
      <c r="BC162" s="566"/>
      <c r="BD162" s="576"/>
      <c r="BE162" s="483"/>
      <c r="BF162" s="483"/>
      <c r="BG162" s="483"/>
      <c r="BH162" s="483"/>
      <c r="BI162" s="483"/>
    </row>
    <row r="163" spans="2:63" ht="9.9499999999999993" customHeight="1" thickBot="1">
      <c r="B163" s="5623"/>
      <c r="K163" s="568"/>
      <c r="L163" s="569"/>
      <c r="M163" s="569"/>
      <c r="N163" s="569"/>
      <c r="O163" s="569"/>
      <c r="P163" s="569"/>
      <c r="Q163" s="566"/>
      <c r="R163" s="5877"/>
      <c r="S163" s="5993"/>
      <c r="T163" s="5993"/>
      <c r="U163" s="5993"/>
      <c r="V163" s="5993"/>
      <c r="W163" s="5973"/>
      <c r="X163" s="507"/>
      <c r="Y163" s="5895"/>
      <c r="Z163" s="6176"/>
      <c r="AA163" s="6176"/>
      <c r="AB163" s="6176"/>
      <c r="AC163" s="6176"/>
      <c r="AD163" s="6177"/>
      <c r="AG163" s="567"/>
      <c r="AI163" s="568"/>
      <c r="AJ163" s="569"/>
      <c r="AK163" s="569"/>
      <c r="AL163" s="569"/>
      <c r="AM163" s="569"/>
      <c r="AN163" s="569"/>
      <c r="AO163" s="566"/>
      <c r="AP163" s="575"/>
      <c r="AQ163" s="535"/>
      <c r="AR163" s="535"/>
      <c r="AS163" s="535"/>
      <c r="AT163" s="535"/>
      <c r="AU163" s="535"/>
      <c r="AV163" s="566"/>
      <c r="AW163" s="576"/>
      <c r="AX163" s="483"/>
      <c r="AY163" s="483"/>
      <c r="AZ163" s="483"/>
      <c r="BA163" s="483"/>
      <c r="BB163" s="483"/>
      <c r="BC163" s="566"/>
      <c r="BD163" s="576"/>
      <c r="BE163" s="483"/>
      <c r="BF163" s="483"/>
      <c r="BG163" s="483"/>
      <c r="BH163" s="483"/>
      <c r="BI163" s="483"/>
    </row>
    <row r="164" spans="2:63" ht="9.9499999999999993" customHeight="1">
      <c r="B164" s="198"/>
      <c r="K164" s="381"/>
      <c r="L164" s="572"/>
      <c r="M164" s="573"/>
      <c r="N164" s="573"/>
      <c r="O164" s="573"/>
      <c r="P164" s="574"/>
      <c r="Q164" s="571"/>
      <c r="R164" s="516"/>
      <c r="S164" s="517"/>
      <c r="T164" s="518"/>
      <c r="U164" s="519"/>
      <c r="V164" s="519"/>
      <c r="W164" s="520"/>
      <c r="X164" s="515"/>
      <c r="Y164" s="516"/>
      <c r="Z164" s="517"/>
      <c r="AA164" s="518"/>
      <c r="AB164" s="519"/>
      <c r="AC164" s="519"/>
      <c r="AD164" s="520"/>
      <c r="AG164" s="198"/>
      <c r="AI164" s="381"/>
      <c r="AJ164" s="572"/>
      <c r="AK164" s="573"/>
      <c r="AL164" s="573"/>
      <c r="AM164" s="573"/>
      <c r="AN164" s="574"/>
      <c r="AO164" s="571"/>
      <c r="AP164" s="549"/>
      <c r="AQ164" s="555"/>
      <c r="AR164" s="549"/>
      <c r="AS164" s="549"/>
      <c r="AT164" s="549"/>
      <c r="AU164" s="556"/>
      <c r="AV164" s="571"/>
      <c r="AW164" s="381"/>
      <c r="AX164" s="572"/>
      <c r="AY164" s="573"/>
      <c r="AZ164" s="573"/>
      <c r="BA164" s="573"/>
      <c r="BB164" s="574"/>
      <c r="BC164" s="571"/>
      <c r="BD164" s="381"/>
      <c r="BE164" s="572"/>
      <c r="BF164" s="573"/>
      <c r="BG164" s="573"/>
      <c r="BH164" s="573"/>
      <c r="BI164" s="574"/>
    </row>
    <row r="165" spans="2:63" ht="9.9499999999999993" customHeight="1">
      <c r="B165" s="5621">
        <v>39</v>
      </c>
      <c r="K165" s="568"/>
      <c r="L165" s="569"/>
      <c r="M165" s="569"/>
      <c r="N165" s="569"/>
      <c r="O165" s="569"/>
      <c r="P165" s="569"/>
      <c r="Q165" s="566"/>
      <c r="R165" s="5875" t="s">
        <v>380</v>
      </c>
      <c r="S165" s="6210" t="s">
        <v>618</v>
      </c>
      <c r="T165" s="6210"/>
      <c r="U165" s="6210"/>
      <c r="V165" s="6210"/>
      <c r="W165" s="6211"/>
      <c r="X165" s="507"/>
      <c r="Y165" s="5893" t="s">
        <v>382</v>
      </c>
      <c r="Z165" s="6216" t="s">
        <v>618</v>
      </c>
      <c r="AA165" s="6216"/>
      <c r="AB165" s="6216"/>
      <c r="AC165" s="6216"/>
      <c r="AD165" s="6217"/>
      <c r="AG165" s="567"/>
      <c r="AI165" s="568"/>
      <c r="AJ165" s="569"/>
      <c r="AK165" s="569"/>
      <c r="AL165" s="569"/>
      <c r="AM165" s="569"/>
      <c r="AN165" s="569"/>
      <c r="AO165" s="566"/>
      <c r="AP165" s="575"/>
      <c r="AQ165" s="535"/>
      <c r="AR165" s="535"/>
      <c r="AS165" s="535"/>
      <c r="AT165" s="535"/>
      <c r="AU165" s="535"/>
      <c r="AV165" s="566"/>
      <c r="AW165" s="576"/>
      <c r="AX165" s="483"/>
      <c r="AY165" s="483"/>
      <c r="AZ165" s="483"/>
      <c r="BA165" s="483"/>
      <c r="BB165" s="483"/>
      <c r="BC165" s="566"/>
      <c r="BD165" s="576"/>
      <c r="BE165" s="483"/>
      <c r="BF165" s="483"/>
      <c r="BG165" s="483"/>
      <c r="BH165" s="483"/>
      <c r="BI165" s="483"/>
    </row>
    <row r="166" spans="2:63" ht="5.0999999999999996" customHeight="1">
      <c r="B166" s="5622"/>
      <c r="K166" s="568"/>
      <c r="L166" s="569"/>
      <c r="M166" s="569"/>
      <c r="N166" s="569"/>
      <c r="O166" s="569"/>
      <c r="P166" s="569"/>
      <c r="Q166" s="566"/>
      <c r="R166" s="5876"/>
      <c r="S166" s="6212"/>
      <c r="T166" s="6212"/>
      <c r="U166" s="6212"/>
      <c r="V166" s="6212"/>
      <c r="W166" s="6213"/>
      <c r="X166" s="509"/>
      <c r="Y166" s="5894"/>
      <c r="Z166" s="6218"/>
      <c r="AA166" s="6218"/>
      <c r="AB166" s="6218"/>
      <c r="AC166" s="6218"/>
      <c r="AD166" s="6219"/>
      <c r="AG166" s="567"/>
      <c r="AI166" s="568"/>
      <c r="AJ166" s="569"/>
      <c r="AK166" s="569"/>
      <c r="AL166" s="569"/>
      <c r="AM166" s="569"/>
      <c r="AN166" s="569"/>
      <c r="AO166" s="566"/>
      <c r="AP166" s="575"/>
      <c r="AQ166" s="535"/>
      <c r="AR166" s="535"/>
      <c r="AS166" s="535"/>
      <c r="AT166" s="535"/>
      <c r="AU166" s="535"/>
      <c r="AV166" s="566"/>
      <c r="AW166" s="576"/>
      <c r="AX166" s="483"/>
      <c r="AY166" s="483"/>
      <c r="AZ166" s="483"/>
      <c r="BA166" s="483"/>
      <c r="BB166" s="483"/>
      <c r="BC166" s="566"/>
      <c r="BD166" s="576"/>
      <c r="BE166" s="483"/>
      <c r="BF166" s="483"/>
      <c r="BG166" s="483"/>
      <c r="BH166" s="483"/>
      <c r="BI166" s="483"/>
    </row>
    <row r="167" spans="2:63" ht="9.9499999999999993" customHeight="1" thickBot="1">
      <c r="B167" s="5623"/>
      <c r="K167" s="568"/>
      <c r="L167" s="569"/>
      <c r="M167" s="569"/>
      <c r="N167" s="569"/>
      <c r="O167" s="569"/>
      <c r="P167" s="569"/>
      <c r="Q167" s="566"/>
      <c r="R167" s="5877"/>
      <c r="S167" s="6214"/>
      <c r="T167" s="6214"/>
      <c r="U167" s="6214"/>
      <c r="V167" s="6214"/>
      <c r="W167" s="6215"/>
      <c r="X167" s="507"/>
      <c r="Y167" s="5895"/>
      <c r="Z167" s="6220"/>
      <c r="AA167" s="6220"/>
      <c r="AB167" s="6220"/>
      <c r="AC167" s="6220"/>
      <c r="AD167" s="6221"/>
      <c r="AG167" s="567"/>
      <c r="AI167" s="568"/>
      <c r="AJ167" s="569"/>
      <c r="AK167" s="569"/>
      <c r="AL167" s="569"/>
      <c r="AM167" s="569"/>
      <c r="AN167" s="569"/>
      <c r="AO167" s="566"/>
      <c r="AP167" s="575"/>
      <c r="AQ167" s="535"/>
      <c r="AR167" s="535"/>
      <c r="AS167" s="535"/>
      <c r="AT167" s="535"/>
      <c r="AU167" s="535"/>
      <c r="AV167" s="566"/>
      <c r="AW167" s="576"/>
      <c r="AX167" s="483"/>
      <c r="AY167" s="483"/>
      <c r="AZ167" s="483"/>
      <c r="BA167" s="483"/>
      <c r="BB167" s="483"/>
      <c r="BC167" s="566"/>
      <c r="BD167" s="576"/>
      <c r="BE167" s="483"/>
      <c r="BF167" s="483"/>
      <c r="BG167" s="483"/>
      <c r="BH167" s="483"/>
      <c r="BI167" s="483"/>
    </row>
    <row r="168" spans="2:63" ht="9.9499999999999993" customHeight="1">
      <c r="B168" s="198"/>
      <c r="D168" s="516"/>
      <c r="E168" s="521"/>
      <c r="F168" s="522"/>
      <c r="G168" s="522"/>
      <c r="H168" s="522"/>
      <c r="I168" s="523"/>
      <c r="K168" s="381"/>
      <c r="L168" s="572"/>
      <c r="M168" s="573"/>
      <c r="N168" s="573"/>
      <c r="O168" s="573"/>
      <c r="P168" s="574"/>
      <c r="Q168" s="571"/>
      <c r="R168" s="516"/>
      <c r="S168" s="521"/>
      <c r="T168" s="522"/>
      <c r="U168" s="522"/>
      <c r="V168" s="522"/>
      <c r="W168" s="523"/>
      <c r="X168" s="515"/>
      <c r="Y168" s="516"/>
      <c r="Z168" s="540"/>
      <c r="AA168" s="542"/>
      <c r="AB168" s="542"/>
      <c r="AC168" s="542"/>
      <c r="AD168" s="543"/>
      <c r="AG168" s="198"/>
      <c r="AI168" s="381"/>
      <c r="AJ168" s="572"/>
      <c r="AK168" s="573"/>
      <c r="AL168" s="573"/>
      <c r="AM168" s="573"/>
      <c r="AN168" s="574"/>
      <c r="AO168" s="571"/>
      <c r="AP168" s="549"/>
      <c r="AQ168" s="555"/>
      <c r="AR168" s="549"/>
      <c r="AS168" s="549"/>
      <c r="AT168" s="549"/>
      <c r="AU168" s="556"/>
      <c r="AV168" s="571"/>
      <c r="AW168" s="381"/>
      <c r="AX168" s="572"/>
      <c r="AY168" s="573"/>
      <c r="AZ168" s="573"/>
      <c r="BA168" s="573"/>
      <c r="BB168" s="574"/>
      <c r="BC168" s="571"/>
      <c r="BD168" s="381"/>
      <c r="BE168" s="572"/>
      <c r="BF168" s="573"/>
      <c r="BG168" s="573"/>
      <c r="BH168" s="573"/>
      <c r="BI168" s="574"/>
    </row>
    <row r="169" spans="2:63" ht="9.9499999999999993" customHeight="1">
      <c r="B169" s="5621">
        <v>40</v>
      </c>
      <c r="D169" s="5510"/>
      <c r="E169" s="5578"/>
      <c r="F169" s="5579"/>
      <c r="G169" s="5579"/>
      <c r="H169" s="5579"/>
      <c r="I169" s="5580"/>
      <c r="K169" s="5510"/>
      <c r="L169" s="5578"/>
      <c r="M169" s="5579"/>
      <c r="N169" s="5579"/>
      <c r="O169" s="5579"/>
      <c r="P169" s="5580"/>
      <c r="Q169" s="566"/>
      <c r="R169" s="5875" t="s">
        <v>380</v>
      </c>
      <c r="S169" s="6210" t="s">
        <v>619</v>
      </c>
      <c r="T169" s="6210"/>
      <c r="U169" s="6210"/>
      <c r="V169" s="6210"/>
      <c r="W169" s="6211"/>
      <c r="X169" s="507"/>
      <c r="Y169" s="5893" t="s">
        <v>382</v>
      </c>
      <c r="Z169" s="6216" t="s">
        <v>619</v>
      </c>
      <c r="AA169" s="6216"/>
      <c r="AB169" s="6216"/>
      <c r="AC169" s="6216"/>
      <c r="AD169" s="6217"/>
      <c r="AG169" s="567"/>
      <c r="AI169" s="5510"/>
      <c r="AJ169" s="5578"/>
      <c r="AK169" s="5579"/>
      <c r="AL169" s="5579"/>
      <c r="AM169" s="5579"/>
      <c r="AN169" s="5580"/>
      <c r="AO169" s="566"/>
      <c r="AP169" s="5510"/>
      <c r="AQ169" s="5578"/>
      <c r="AR169" s="5579"/>
      <c r="AS169" s="5579"/>
      <c r="AT169" s="5579"/>
      <c r="AU169" s="5580"/>
      <c r="AV169" s="566"/>
      <c r="AW169" s="5510"/>
      <c r="AX169" s="5578"/>
      <c r="AY169" s="5579"/>
      <c r="AZ169" s="5579"/>
      <c r="BA169" s="5579"/>
      <c r="BB169" s="5580"/>
      <c r="BC169" s="566"/>
      <c r="BD169" s="5510"/>
      <c r="BE169" s="5578"/>
      <c r="BF169" s="5579"/>
      <c r="BG169" s="5579"/>
      <c r="BH169" s="5579"/>
      <c r="BI169" s="5580"/>
    </row>
    <row r="170" spans="2:63" ht="5.0999999999999996" customHeight="1">
      <c r="B170" s="5622"/>
      <c r="D170" s="5510"/>
      <c r="E170" s="5581"/>
      <c r="F170" s="5582"/>
      <c r="G170" s="5582"/>
      <c r="H170" s="5582"/>
      <c r="I170" s="5583"/>
      <c r="K170" s="5510"/>
      <c r="L170" s="5581"/>
      <c r="M170" s="5582"/>
      <c r="N170" s="5582"/>
      <c r="O170" s="5582"/>
      <c r="P170" s="5583"/>
      <c r="Q170" s="566"/>
      <c r="R170" s="5876"/>
      <c r="S170" s="6212"/>
      <c r="T170" s="6212"/>
      <c r="U170" s="6212"/>
      <c r="V170" s="6212"/>
      <c r="W170" s="6213"/>
      <c r="X170" s="509"/>
      <c r="Y170" s="5894"/>
      <c r="Z170" s="6218"/>
      <c r="AA170" s="6218"/>
      <c r="AB170" s="6218"/>
      <c r="AC170" s="6218"/>
      <c r="AD170" s="6219"/>
      <c r="AG170" s="567"/>
      <c r="AI170" s="5510"/>
      <c r="AJ170" s="5581"/>
      <c r="AK170" s="5582"/>
      <c r="AL170" s="5582"/>
      <c r="AM170" s="5582"/>
      <c r="AN170" s="5583"/>
      <c r="AO170" s="566"/>
      <c r="AP170" s="5510"/>
      <c r="AQ170" s="5581"/>
      <c r="AR170" s="5582"/>
      <c r="AS170" s="5582"/>
      <c r="AT170" s="5582"/>
      <c r="AU170" s="5583"/>
      <c r="AV170" s="566"/>
      <c r="AW170" s="5510"/>
      <c r="AX170" s="5581"/>
      <c r="AY170" s="5582"/>
      <c r="AZ170" s="5582"/>
      <c r="BA170" s="5582"/>
      <c r="BB170" s="5583"/>
      <c r="BC170" s="566"/>
      <c r="BD170" s="5510"/>
      <c r="BE170" s="5581"/>
      <c r="BF170" s="5582"/>
      <c r="BG170" s="5582"/>
      <c r="BH170" s="5582"/>
      <c r="BI170" s="5583"/>
    </row>
    <row r="171" spans="2:63" ht="9.9499999999999993" customHeight="1" thickBot="1">
      <c r="B171" s="5623"/>
      <c r="D171" s="5510"/>
      <c r="E171" s="5584"/>
      <c r="F171" s="5585"/>
      <c r="G171" s="5585"/>
      <c r="H171" s="5585"/>
      <c r="I171" s="5586"/>
      <c r="K171" s="5510"/>
      <c r="L171" s="5584"/>
      <c r="M171" s="5585"/>
      <c r="N171" s="5585"/>
      <c r="O171" s="5585"/>
      <c r="P171" s="5586"/>
      <c r="Q171" s="566"/>
      <c r="R171" s="5877"/>
      <c r="S171" s="6214"/>
      <c r="T171" s="6214"/>
      <c r="U171" s="6214"/>
      <c r="V171" s="6214"/>
      <c r="W171" s="6215"/>
      <c r="X171" s="507"/>
      <c r="Y171" s="5895"/>
      <c r="Z171" s="6220"/>
      <c r="AA171" s="6220"/>
      <c r="AB171" s="6220"/>
      <c r="AC171" s="6220"/>
      <c r="AD171" s="6221"/>
      <c r="AG171" s="567"/>
      <c r="AI171" s="5510"/>
      <c r="AJ171" s="5584"/>
      <c r="AK171" s="5585"/>
      <c r="AL171" s="5585"/>
      <c r="AM171" s="5585"/>
      <c r="AN171" s="5586"/>
      <c r="AO171" s="566"/>
      <c r="AP171" s="5510"/>
      <c r="AQ171" s="5584"/>
      <c r="AR171" s="5585"/>
      <c r="AS171" s="5585"/>
      <c r="AT171" s="5585"/>
      <c r="AU171" s="5586"/>
      <c r="AV171" s="566"/>
      <c r="AW171" s="5510"/>
      <c r="AX171" s="5584"/>
      <c r="AY171" s="5585"/>
      <c r="AZ171" s="5585"/>
      <c r="BA171" s="5585"/>
      <c r="BB171" s="5586"/>
      <c r="BC171" s="566"/>
      <c r="BD171" s="5510"/>
      <c r="BE171" s="5584"/>
      <c r="BF171" s="5585"/>
      <c r="BG171" s="5585"/>
      <c r="BH171" s="5585"/>
      <c r="BI171" s="5586"/>
    </row>
    <row r="172" spans="2:63" ht="15">
      <c r="D172" s="504"/>
      <c r="E172" s="458">
        <v>18</v>
      </c>
      <c r="F172" s="501"/>
      <c r="G172" s="501"/>
      <c r="H172" s="501"/>
      <c r="I172" s="458">
        <v>18</v>
      </c>
      <c r="L172" s="458">
        <v>18</v>
      </c>
      <c r="M172" s="501"/>
      <c r="N172" s="501"/>
      <c r="O172" s="501"/>
      <c r="P172" s="458">
        <v>18</v>
      </c>
      <c r="S172" s="458">
        <v>18</v>
      </c>
      <c r="T172" s="501"/>
      <c r="U172" s="501"/>
      <c r="V172" s="501"/>
      <c r="W172" s="458">
        <v>18</v>
      </c>
      <c r="Z172" s="458">
        <v>18</v>
      </c>
      <c r="AA172" s="501"/>
      <c r="AB172" s="501"/>
      <c r="AC172" s="501"/>
      <c r="AD172" s="458">
        <v>18</v>
      </c>
      <c r="AI172" s="504"/>
      <c r="AJ172" s="458">
        <v>18</v>
      </c>
      <c r="AK172" s="501"/>
      <c r="AL172" s="501"/>
      <c r="AM172" s="501"/>
      <c r="AN172" s="458">
        <v>18</v>
      </c>
      <c r="AQ172" s="458">
        <v>18</v>
      </c>
      <c r="AR172" s="501"/>
      <c r="AS172" s="501"/>
      <c r="AT172" s="501"/>
      <c r="AU172" s="458">
        <v>18</v>
      </c>
      <c r="AX172" s="458">
        <v>18</v>
      </c>
      <c r="AY172" s="501"/>
      <c r="AZ172" s="501"/>
      <c r="BA172" s="501"/>
      <c r="BB172" s="458">
        <v>18</v>
      </c>
      <c r="BE172" s="458">
        <v>18</v>
      </c>
      <c r="BF172" s="501"/>
      <c r="BG172" s="501"/>
      <c r="BH172" s="501"/>
      <c r="BI172" s="458">
        <v>18</v>
      </c>
      <c r="BK172" s="459" t="s">
        <v>344</v>
      </c>
    </row>
    <row r="173" spans="2:63" ht="11.25" customHeight="1"/>
    <row r="174" spans="2:63" ht="11.25" customHeight="1"/>
    <row r="175" spans="2:63" ht="12" customHeight="1"/>
    <row r="176" spans="2:63" ht="11.25" customHeight="1"/>
    <row r="177" ht="12" customHeight="1"/>
    <row r="258" spans="49:54" ht="18.75">
      <c r="AW258" s="516"/>
      <c r="AX258" s="517"/>
      <c r="AY258" s="518"/>
      <c r="AZ258" s="519"/>
      <c r="BA258" s="519"/>
      <c r="BB258" s="520"/>
    </row>
    <row r="259" spans="49:54">
      <c r="AW259" s="5510"/>
      <c r="AX259" s="5578"/>
      <c r="AY259" s="5579"/>
      <c r="AZ259" s="5579"/>
      <c r="BA259" s="5579"/>
      <c r="BB259" s="5580"/>
    </row>
    <row r="260" spans="49:54">
      <c r="AW260" s="5510"/>
      <c r="AX260" s="5581"/>
      <c r="AY260" s="5582"/>
      <c r="AZ260" s="5582"/>
      <c r="BA260" s="5582"/>
      <c r="BB260" s="5583"/>
    </row>
    <row r="261" spans="49:54" ht="12" thickBot="1">
      <c r="AW261" s="5510"/>
      <c r="AX261" s="5584"/>
      <c r="AY261" s="5585"/>
      <c r="AZ261" s="5585"/>
      <c r="BA261" s="5585"/>
      <c r="BB261" s="5586"/>
    </row>
    <row r="262" spans="49:54" ht="18.75">
      <c r="AW262" s="516"/>
      <c r="AX262" s="517"/>
      <c r="AY262" s="518"/>
      <c r="AZ262" s="519"/>
      <c r="BA262" s="519"/>
      <c r="BB262" s="520"/>
    </row>
    <row r="263" spans="49:54">
      <c r="AW263" s="5510"/>
      <c r="AX263" s="5578"/>
      <c r="AY263" s="5579"/>
      <c r="AZ263" s="5579"/>
      <c r="BA263" s="5579"/>
      <c r="BB263" s="5580"/>
    </row>
    <row r="264" spans="49:54">
      <c r="AW264" s="5510"/>
      <c r="AX264" s="5581"/>
      <c r="AY264" s="5582"/>
      <c r="AZ264" s="5582"/>
      <c r="BA264" s="5582"/>
      <c r="BB264" s="5583"/>
    </row>
    <row r="265" spans="49:54" ht="12" thickBot="1">
      <c r="AW265" s="5510"/>
      <c r="AX265" s="5584"/>
      <c r="AY265" s="5585"/>
      <c r="AZ265" s="5585"/>
      <c r="BA265" s="5585"/>
      <c r="BB265" s="5586"/>
    </row>
  </sheetData>
  <mergeCells count="561">
    <mergeCell ref="AW259:AW261"/>
    <mergeCell ref="AX259:BB261"/>
    <mergeCell ref="AW263:AW265"/>
    <mergeCell ref="AX263:BB265"/>
    <mergeCell ref="AP169:AP171"/>
    <mergeCell ref="AQ169:AU171"/>
    <mergeCell ref="AW169:AW171"/>
    <mergeCell ref="AX169:BB171"/>
    <mergeCell ref="BD169:BD171"/>
    <mergeCell ref="BE169:BI171"/>
    <mergeCell ref="R169:R171"/>
    <mergeCell ref="S169:W171"/>
    <mergeCell ref="Y169:Y171"/>
    <mergeCell ref="Z169:AD171"/>
    <mergeCell ref="AI169:AI171"/>
    <mergeCell ref="AJ169:AN171"/>
    <mergeCell ref="B165:B167"/>
    <mergeCell ref="R165:R167"/>
    <mergeCell ref="S165:W167"/>
    <mergeCell ref="Y165:Y167"/>
    <mergeCell ref="Z165:AD167"/>
    <mergeCell ref="B169:B171"/>
    <mergeCell ref="D169:D171"/>
    <mergeCell ref="E169:I171"/>
    <mergeCell ref="K169:K171"/>
    <mergeCell ref="L169:P171"/>
    <mergeCell ref="B157:B159"/>
    <mergeCell ref="R157:R159"/>
    <mergeCell ref="S157:W159"/>
    <mergeCell ref="Y157:Y159"/>
    <mergeCell ref="Z157:AD159"/>
    <mergeCell ref="B161:B163"/>
    <mergeCell ref="R161:R163"/>
    <mergeCell ref="S161:W163"/>
    <mergeCell ref="Y161:Y163"/>
    <mergeCell ref="Z161:AD163"/>
    <mergeCell ref="B149:B151"/>
    <mergeCell ref="R149:R151"/>
    <mergeCell ref="S149:W151"/>
    <mergeCell ref="Y149:Y151"/>
    <mergeCell ref="Z149:AD151"/>
    <mergeCell ref="B153:B155"/>
    <mergeCell ref="R153:R155"/>
    <mergeCell ref="S153:W155"/>
    <mergeCell ref="Y153:Y155"/>
    <mergeCell ref="Z153:AD155"/>
    <mergeCell ref="B141:B143"/>
    <mergeCell ref="R141:R143"/>
    <mergeCell ref="S141:W143"/>
    <mergeCell ref="Y141:Y143"/>
    <mergeCell ref="Z141:AD143"/>
    <mergeCell ref="B145:B147"/>
    <mergeCell ref="R145:R147"/>
    <mergeCell ref="S145:W147"/>
    <mergeCell ref="Y145:Y147"/>
    <mergeCell ref="Z145:AD147"/>
    <mergeCell ref="Z133:AD135"/>
    <mergeCell ref="B137:B139"/>
    <mergeCell ref="R137:R139"/>
    <mergeCell ref="S137:W139"/>
    <mergeCell ref="Y137:Y139"/>
    <mergeCell ref="Z137:AD139"/>
    <mergeCell ref="B133:B135"/>
    <mergeCell ref="D133:D135"/>
    <mergeCell ref="E133:I135"/>
    <mergeCell ref="R133:R135"/>
    <mergeCell ref="S133:W135"/>
    <mergeCell ref="Y133:Y135"/>
    <mergeCell ref="B121:B123"/>
    <mergeCell ref="D121:D123"/>
    <mergeCell ref="E121:I123"/>
    <mergeCell ref="R121:R123"/>
    <mergeCell ref="S121:W123"/>
    <mergeCell ref="Y121:Y123"/>
    <mergeCell ref="Z121:AD123"/>
    <mergeCell ref="Z125:AD127"/>
    <mergeCell ref="B129:B131"/>
    <mergeCell ref="D129:D131"/>
    <mergeCell ref="E129:I131"/>
    <mergeCell ref="R129:R131"/>
    <mergeCell ref="S129:W131"/>
    <mergeCell ref="Y129:Y131"/>
    <mergeCell ref="Z129:AD131"/>
    <mergeCell ref="B125:B127"/>
    <mergeCell ref="D125:D127"/>
    <mergeCell ref="E125:I127"/>
    <mergeCell ref="R125:R127"/>
    <mergeCell ref="S125:W127"/>
    <mergeCell ref="Y125:Y127"/>
    <mergeCell ref="B117:B119"/>
    <mergeCell ref="D117:D119"/>
    <mergeCell ref="E117:I119"/>
    <mergeCell ref="R117:R119"/>
    <mergeCell ref="S117:W119"/>
    <mergeCell ref="Y117:Y119"/>
    <mergeCell ref="Z117:AD119"/>
    <mergeCell ref="AW117:AW119"/>
    <mergeCell ref="AX117:BB119"/>
    <mergeCell ref="B113:B115"/>
    <mergeCell ref="D113:D115"/>
    <mergeCell ref="E113:I115"/>
    <mergeCell ref="R113:R115"/>
    <mergeCell ref="S113:W115"/>
    <mergeCell ref="Y113:Y115"/>
    <mergeCell ref="Z113:AD115"/>
    <mergeCell ref="AW113:AW115"/>
    <mergeCell ref="AX113:BB115"/>
    <mergeCell ref="AW105:AW107"/>
    <mergeCell ref="AX105:BB107"/>
    <mergeCell ref="B109:B111"/>
    <mergeCell ref="D109:D111"/>
    <mergeCell ref="E109:I111"/>
    <mergeCell ref="R109:R111"/>
    <mergeCell ref="S109:W111"/>
    <mergeCell ref="Y109:Y111"/>
    <mergeCell ref="Z109:AD111"/>
    <mergeCell ref="AW109:AW111"/>
    <mergeCell ref="AX109:BB111"/>
    <mergeCell ref="B105:B107"/>
    <mergeCell ref="D105:D107"/>
    <mergeCell ref="E105:I107"/>
    <mergeCell ref="K105:K107"/>
    <mergeCell ref="L105:P107"/>
    <mergeCell ref="R105:R107"/>
    <mergeCell ref="S105:W107"/>
    <mergeCell ref="Y105:Y107"/>
    <mergeCell ref="Z105:AD107"/>
    <mergeCell ref="Z97:AD99"/>
    <mergeCell ref="AW97:AW99"/>
    <mergeCell ref="AX97:BB99"/>
    <mergeCell ref="B101:B103"/>
    <mergeCell ref="D101:D103"/>
    <mergeCell ref="E101:I103"/>
    <mergeCell ref="K101:K103"/>
    <mergeCell ref="L101:P103"/>
    <mergeCell ref="R101:R103"/>
    <mergeCell ref="S101:W103"/>
    <mergeCell ref="Y101:Y103"/>
    <mergeCell ref="Z101:AD103"/>
    <mergeCell ref="AW101:AW103"/>
    <mergeCell ref="AX101:BB103"/>
    <mergeCell ref="B97:B99"/>
    <mergeCell ref="D97:D99"/>
    <mergeCell ref="E97:I99"/>
    <mergeCell ref="K97:K99"/>
    <mergeCell ref="L97:P99"/>
    <mergeCell ref="R97:R99"/>
    <mergeCell ref="S97:W99"/>
    <mergeCell ref="Y97:Y99"/>
    <mergeCell ref="B93:B95"/>
    <mergeCell ref="D93:D95"/>
    <mergeCell ref="E93:I95"/>
    <mergeCell ref="K93:K95"/>
    <mergeCell ref="L93:P95"/>
    <mergeCell ref="R93:R95"/>
    <mergeCell ref="S89:W91"/>
    <mergeCell ref="Y89:Y91"/>
    <mergeCell ref="Z89:AD91"/>
    <mergeCell ref="B89:B91"/>
    <mergeCell ref="D89:D91"/>
    <mergeCell ref="E89:I91"/>
    <mergeCell ref="K89:K91"/>
    <mergeCell ref="L89:P91"/>
    <mergeCell ref="R89:R91"/>
    <mergeCell ref="AW93:AW95"/>
    <mergeCell ref="AX93:BB95"/>
    <mergeCell ref="AX85:BB87"/>
    <mergeCell ref="BD85:BD87"/>
    <mergeCell ref="BE85:BI87"/>
    <mergeCell ref="S85:W87"/>
    <mergeCell ref="Y85:Y87"/>
    <mergeCell ref="Z85:AD87"/>
    <mergeCell ref="AG85:AG87"/>
    <mergeCell ref="AI85:AI87"/>
    <mergeCell ref="AJ85:AN87"/>
    <mergeCell ref="Z93:AD95"/>
    <mergeCell ref="AG93:AG95"/>
    <mergeCell ref="AI93:AI95"/>
    <mergeCell ref="AJ93:AN95"/>
    <mergeCell ref="S93:W95"/>
    <mergeCell ref="Y93:Y95"/>
    <mergeCell ref="AP89:AP91"/>
    <mergeCell ref="AQ89:AU91"/>
    <mergeCell ref="AW89:AW91"/>
    <mergeCell ref="AX89:BB91"/>
    <mergeCell ref="AG89:AG91"/>
    <mergeCell ref="AI89:AI91"/>
    <mergeCell ref="AJ89:AN91"/>
    <mergeCell ref="B85:B87"/>
    <mergeCell ref="D85:D87"/>
    <mergeCell ref="E85:I87"/>
    <mergeCell ref="K85:K87"/>
    <mergeCell ref="L85:P87"/>
    <mergeCell ref="R85:R87"/>
    <mergeCell ref="AP81:AP83"/>
    <mergeCell ref="AQ81:AU83"/>
    <mergeCell ref="AW81:AW83"/>
    <mergeCell ref="B81:B83"/>
    <mergeCell ref="D81:D83"/>
    <mergeCell ref="E81:I83"/>
    <mergeCell ref="K81:K83"/>
    <mergeCell ref="L81:P83"/>
    <mergeCell ref="R81:R83"/>
    <mergeCell ref="AP85:AP87"/>
    <mergeCell ref="AQ85:AU87"/>
    <mergeCell ref="AW85:AW87"/>
    <mergeCell ref="AX81:BB83"/>
    <mergeCell ref="BD81:BD83"/>
    <mergeCell ref="BE81:BI83"/>
    <mergeCell ref="S81:W83"/>
    <mergeCell ref="Y81:Y83"/>
    <mergeCell ref="Z81:AD83"/>
    <mergeCell ref="AG81:AG83"/>
    <mergeCell ref="AI81:AI83"/>
    <mergeCell ref="AJ81:AN83"/>
    <mergeCell ref="AX77:BB79"/>
    <mergeCell ref="BD77:BD79"/>
    <mergeCell ref="BE77:BI79"/>
    <mergeCell ref="S77:W79"/>
    <mergeCell ref="Y77:Y79"/>
    <mergeCell ref="Z77:AD79"/>
    <mergeCell ref="AG77:AG79"/>
    <mergeCell ref="AI77:AI79"/>
    <mergeCell ref="AJ77:AN79"/>
    <mergeCell ref="B77:B79"/>
    <mergeCell ref="D77:D79"/>
    <mergeCell ref="E77:I79"/>
    <mergeCell ref="K77:K79"/>
    <mergeCell ref="L77:P79"/>
    <mergeCell ref="R77:R79"/>
    <mergeCell ref="AP73:AP75"/>
    <mergeCell ref="AQ73:AU75"/>
    <mergeCell ref="AW73:AW75"/>
    <mergeCell ref="B73:B75"/>
    <mergeCell ref="D73:D75"/>
    <mergeCell ref="E73:I75"/>
    <mergeCell ref="K73:K75"/>
    <mergeCell ref="L73:P75"/>
    <mergeCell ref="R73:R75"/>
    <mergeCell ref="AP77:AP79"/>
    <mergeCell ref="AQ77:AU79"/>
    <mergeCell ref="AW77:AW79"/>
    <mergeCell ref="Z69:AD71"/>
    <mergeCell ref="AG69:AG71"/>
    <mergeCell ref="AI69:AI71"/>
    <mergeCell ref="AJ69:AN71"/>
    <mergeCell ref="AX73:BB75"/>
    <mergeCell ref="BD73:BD75"/>
    <mergeCell ref="BE73:BI75"/>
    <mergeCell ref="S73:W75"/>
    <mergeCell ref="Y73:Y75"/>
    <mergeCell ref="Z73:AD75"/>
    <mergeCell ref="AG73:AG75"/>
    <mergeCell ref="AI73:AI75"/>
    <mergeCell ref="AJ73:AN75"/>
    <mergeCell ref="BE65:BI67"/>
    <mergeCell ref="S65:W67"/>
    <mergeCell ref="Y65:Y67"/>
    <mergeCell ref="Z65:AD67"/>
    <mergeCell ref="AG65:AG67"/>
    <mergeCell ref="AI65:AI67"/>
    <mergeCell ref="AJ65:AN67"/>
    <mergeCell ref="B69:B71"/>
    <mergeCell ref="D69:D71"/>
    <mergeCell ref="E69:I71"/>
    <mergeCell ref="K69:K71"/>
    <mergeCell ref="L69:P71"/>
    <mergeCell ref="R69:R71"/>
    <mergeCell ref="AP65:AP67"/>
    <mergeCell ref="AQ65:AU67"/>
    <mergeCell ref="AW65:AW67"/>
    <mergeCell ref="AP69:AP71"/>
    <mergeCell ref="AQ69:AU71"/>
    <mergeCell ref="AW69:AW71"/>
    <mergeCell ref="AX69:BB71"/>
    <mergeCell ref="BD69:BD71"/>
    <mergeCell ref="BE69:BI71"/>
    <mergeCell ref="S69:W71"/>
    <mergeCell ref="Y69:Y71"/>
    <mergeCell ref="AW61:AW63"/>
    <mergeCell ref="AX61:BB63"/>
    <mergeCell ref="BD61:BD63"/>
    <mergeCell ref="BE61:BI63"/>
    <mergeCell ref="B65:B67"/>
    <mergeCell ref="D65:D67"/>
    <mergeCell ref="E65:I67"/>
    <mergeCell ref="K65:K67"/>
    <mergeCell ref="L65:P67"/>
    <mergeCell ref="R65:R67"/>
    <mergeCell ref="Z61:AD63"/>
    <mergeCell ref="AG61:AG63"/>
    <mergeCell ref="AI61:AI63"/>
    <mergeCell ref="AJ61:AN63"/>
    <mergeCell ref="AP61:AP63"/>
    <mergeCell ref="AQ61:AU63"/>
    <mergeCell ref="B61:B63"/>
    <mergeCell ref="K61:K63"/>
    <mergeCell ref="L61:P63"/>
    <mergeCell ref="R61:R63"/>
    <mergeCell ref="S61:W63"/>
    <mergeCell ref="Y61:Y63"/>
    <mergeCell ref="AX65:BB67"/>
    <mergeCell ref="BD65:BD67"/>
    <mergeCell ref="AX57:BB59"/>
    <mergeCell ref="BD57:BD59"/>
    <mergeCell ref="BE57:BI59"/>
    <mergeCell ref="S57:W59"/>
    <mergeCell ref="Y57:Y59"/>
    <mergeCell ref="Z57:AD59"/>
    <mergeCell ref="AG57:AG59"/>
    <mergeCell ref="AI57:AI59"/>
    <mergeCell ref="AJ57:AN59"/>
    <mergeCell ref="B57:B59"/>
    <mergeCell ref="D57:D59"/>
    <mergeCell ref="E57:I59"/>
    <mergeCell ref="K57:K59"/>
    <mergeCell ref="L57:P59"/>
    <mergeCell ref="R57:R59"/>
    <mergeCell ref="AP53:AP55"/>
    <mergeCell ref="AQ53:AU55"/>
    <mergeCell ref="AW53:AW55"/>
    <mergeCell ref="B53:B55"/>
    <mergeCell ref="D53:D55"/>
    <mergeCell ref="E53:I55"/>
    <mergeCell ref="K53:K55"/>
    <mergeCell ref="L53:P55"/>
    <mergeCell ref="R53:R55"/>
    <mergeCell ref="AP57:AP59"/>
    <mergeCell ref="AQ57:AU59"/>
    <mergeCell ref="AW57:AW59"/>
    <mergeCell ref="AX53:BB55"/>
    <mergeCell ref="BD53:BD55"/>
    <mergeCell ref="BE53:BI55"/>
    <mergeCell ref="S53:W55"/>
    <mergeCell ref="Y53:Y55"/>
    <mergeCell ref="Z53:AD55"/>
    <mergeCell ref="AG53:AG55"/>
    <mergeCell ref="AI53:AI55"/>
    <mergeCell ref="AJ53:AN55"/>
    <mergeCell ref="AX49:BB51"/>
    <mergeCell ref="BD49:BD51"/>
    <mergeCell ref="BE49:BI51"/>
    <mergeCell ref="S49:W51"/>
    <mergeCell ref="Y49:Y51"/>
    <mergeCell ref="Z49:AD51"/>
    <mergeCell ref="AG49:AG51"/>
    <mergeCell ref="AI49:AI51"/>
    <mergeCell ref="AJ49:AN51"/>
    <mergeCell ref="B49:B51"/>
    <mergeCell ref="D49:D51"/>
    <mergeCell ref="E49:I51"/>
    <mergeCell ref="K49:K51"/>
    <mergeCell ref="L49:P51"/>
    <mergeCell ref="R49:R51"/>
    <mergeCell ref="AP45:AP47"/>
    <mergeCell ref="AQ45:AU47"/>
    <mergeCell ref="AW45:AW47"/>
    <mergeCell ref="B45:B47"/>
    <mergeCell ref="D45:D47"/>
    <mergeCell ref="E45:I47"/>
    <mergeCell ref="K45:K47"/>
    <mergeCell ref="L45:P47"/>
    <mergeCell ref="R45:R47"/>
    <mergeCell ref="AP49:AP51"/>
    <mergeCell ref="AQ49:AU51"/>
    <mergeCell ref="AW49:AW51"/>
    <mergeCell ref="AX45:BB47"/>
    <mergeCell ref="BD45:BD47"/>
    <mergeCell ref="BE45:BI47"/>
    <mergeCell ref="S45:W47"/>
    <mergeCell ref="Y45:Y47"/>
    <mergeCell ref="Z45:AD47"/>
    <mergeCell ref="AG45:AG47"/>
    <mergeCell ref="AI45:AI47"/>
    <mergeCell ref="AJ45:AN47"/>
    <mergeCell ref="AX41:BB43"/>
    <mergeCell ref="BD41:BD43"/>
    <mergeCell ref="BE41:BI43"/>
    <mergeCell ref="S41:W43"/>
    <mergeCell ref="Y41:Y43"/>
    <mergeCell ref="Z41:AD43"/>
    <mergeCell ref="AG41:AG43"/>
    <mergeCell ref="AI41:AI43"/>
    <mergeCell ref="AJ41:AN43"/>
    <mergeCell ref="B41:B43"/>
    <mergeCell ref="D41:D43"/>
    <mergeCell ref="E41:I43"/>
    <mergeCell ref="K41:K43"/>
    <mergeCell ref="L41:P43"/>
    <mergeCell ref="R41:R43"/>
    <mergeCell ref="AP37:AP39"/>
    <mergeCell ref="AQ37:AU39"/>
    <mergeCell ref="AW37:AW39"/>
    <mergeCell ref="B37:B39"/>
    <mergeCell ref="D37:D39"/>
    <mergeCell ref="E37:I39"/>
    <mergeCell ref="K37:K39"/>
    <mergeCell ref="L37:P39"/>
    <mergeCell ref="R37:R39"/>
    <mergeCell ref="AP41:AP43"/>
    <mergeCell ref="AQ41:AU43"/>
    <mergeCell ref="AW41:AW43"/>
    <mergeCell ref="AX37:BB39"/>
    <mergeCell ref="BD37:BD39"/>
    <mergeCell ref="BE37:BI39"/>
    <mergeCell ref="S37:W39"/>
    <mergeCell ref="Y37:Y39"/>
    <mergeCell ref="Z37:AD39"/>
    <mergeCell ref="AG37:AG39"/>
    <mergeCell ref="AI37:AI39"/>
    <mergeCell ref="AJ37:AN39"/>
    <mergeCell ref="AX33:BB35"/>
    <mergeCell ref="BD33:BD35"/>
    <mergeCell ref="BE33:BI35"/>
    <mergeCell ref="S33:W35"/>
    <mergeCell ref="Y33:Y35"/>
    <mergeCell ref="Z33:AD35"/>
    <mergeCell ref="AG33:AG35"/>
    <mergeCell ref="AI33:AI35"/>
    <mergeCell ref="AJ33:AN35"/>
    <mergeCell ref="B33:B35"/>
    <mergeCell ref="D33:D35"/>
    <mergeCell ref="E33:I35"/>
    <mergeCell ref="K33:K35"/>
    <mergeCell ref="L33:P35"/>
    <mergeCell ref="R33:R35"/>
    <mergeCell ref="AP29:AP31"/>
    <mergeCell ref="AQ29:AU31"/>
    <mergeCell ref="AW29:AW31"/>
    <mergeCell ref="B29:B31"/>
    <mergeCell ref="D29:D31"/>
    <mergeCell ref="E29:I31"/>
    <mergeCell ref="K29:K31"/>
    <mergeCell ref="L29:P31"/>
    <mergeCell ref="R29:R31"/>
    <mergeCell ref="AP33:AP35"/>
    <mergeCell ref="AQ33:AU35"/>
    <mergeCell ref="AW33:AW35"/>
    <mergeCell ref="AX29:BB31"/>
    <mergeCell ref="BD29:BD31"/>
    <mergeCell ref="BE29:BI31"/>
    <mergeCell ref="S29:W31"/>
    <mergeCell ref="Y29:Y31"/>
    <mergeCell ref="Z29:AD31"/>
    <mergeCell ref="AG29:AG31"/>
    <mergeCell ref="AI29:AI31"/>
    <mergeCell ref="AJ29:AN31"/>
    <mergeCell ref="AX25:BB27"/>
    <mergeCell ref="BD25:BD27"/>
    <mergeCell ref="BE25:BI27"/>
    <mergeCell ref="S25:W27"/>
    <mergeCell ref="Y25:Y27"/>
    <mergeCell ref="Z25:AD27"/>
    <mergeCell ref="AG25:AG27"/>
    <mergeCell ref="AI25:AI27"/>
    <mergeCell ref="AJ25:AN27"/>
    <mergeCell ref="B25:B27"/>
    <mergeCell ref="D25:D27"/>
    <mergeCell ref="E25:I27"/>
    <mergeCell ref="K25:K27"/>
    <mergeCell ref="L25:P27"/>
    <mergeCell ref="R25:R27"/>
    <mergeCell ref="AP21:AP23"/>
    <mergeCell ref="AQ21:AU23"/>
    <mergeCell ref="AW21:AW23"/>
    <mergeCell ref="B21:B23"/>
    <mergeCell ref="D21:D23"/>
    <mergeCell ref="E21:I23"/>
    <mergeCell ref="K21:K23"/>
    <mergeCell ref="L21:P23"/>
    <mergeCell ref="R21:R23"/>
    <mergeCell ref="AP25:AP27"/>
    <mergeCell ref="AQ25:AU27"/>
    <mergeCell ref="AW25:AW27"/>
    <mergeCell ref="AX21:BB23"/>
    <mergeCell ref="BD21:BD23"/>
    <mergeCell ref="BE21:BI23"/>
    <mergeCell ref="S21:W23"/>
    <mergeCell ref="Y21:Y23"/>
    <mergeCell ref="Z21:AD23"/>
    <mergeCell ref="AG21:AG23"/>
    <mergeCell ref="AI21:AI23"/>
    <mergeCell ref="AJ21:AN23"/>
    <mergeCell ref="AP17:AP19"/>
    <mergeCell ref="AQ17:AU19"/>
    <mergeCell ref="AW17:AW19"/>
    <mergeCell ref="AX17:BB19"/>
    <mergeCell ref="BD17:BD19"/>
    <mergeCell ref="BE17:BI19"/>
    <mergeCell ref="S17:W19"/>
    <mergeCell ref="Y17:Y19"/>
    <mergeCell ref="Z17:AD19"/>
    <mergeCell ref="AG17:AG19"/>
    <mergeCell ref="AI17:AI19"/>
    <mergeCell ref="AJ17:AN19"/>
    <mergeCell ref="K13:K15"/>
    <mergeCell ref="L13:P15"/>
    <mergeCell ref="R13:R15"/>
    <mergeCell ref="S13:W15"/>
    <mergeCell ref="Y13:Y15"/>
    <mergeCell ref="Z13:AD15"/>
    <mergeCell ref="AG13:AG15"/>
    <mergeCell ref="AI13:AI15"/>
    <mergeCell ref="AJ13:AN15"/>
    <mergeCell ref="B17:B19"/>
    <mergeCell ref="D17:D19"/>
    <mergeCell ref="E17:I19"/>
    <mergeCell ref="K17:K19"/>
    <mergeCell ref="L17:P19"/>
    <mergeCell ref="R17:R19"/>
    <mergeCell ref="AW9:AW11"/>
    <mergeCell ref="AX9:BB9"/>
    <mergeCell ref="BD9:BD11"/>
    <mergeCell ref="S10:W11"/>
    <mergeCell ref="B9:B11"/>
    <mergeCell ref="D9:D11"/>
    <mergeCell ref="E9:I9"/>
    <mergeCell ref="K9:K11"/>
    <mergeCell ref="L9:P9"/>
    <mergeCell ref="R9:R11"/>
    <mergeCell ref="E10:I11"/>
    <mergeCell ref="L10:P11"/>
    <mergeCell ref="AP13:AP15"/>
    <mergeCell ref="AQ13:AU15"/>
    <mergeCell ref="AW13:AW15"/>
    <mergeCell ref="B13:B15"/>
    <mergeCell ref="D13:D15"/>
    <mergeCell ref="E13:I15"/>
    <mergeCell ref="AX13:BB15"/>
    <mergeCell ref="BD13:BD15"/>
    <mergeCell ref="BE13:BI15"/>
    <mergeCell ref="Z9:AD9"/>
    <mergeCell ref="AG9:AG11"/>
    <mergeCell ref="AI9:AI11"/>
    <mergeCell ref="AJ9:AN9"/>
    <mergeCell ref="Z10:AD11"/>
    <mergeCell ref="AJ10:AN11"/>
    <mergeCell ref="AP9:AP11"/>
    <mergeCell ref="AQ9:AU9"/>
    <mergeCell ref="I5:Y6"/>
    <mergeCell ref="S9:W9"/>
    <mergeCell ref="Y9:Y11"/>
    <mergeCell ref="Z5:AD5"/>
    <mergeCell ref="AM5:BC6"/>
    <mergeCell ref="BD5:BI5"/>
    <mergeCell ref="Z6:AD6"/>
    <mergeCell ref="BD6:BI6"/>
    <mergeCell ref="B2:H6"/>
    <mergeCell ref="I2:Y4"/>
    <mergeCell ref="Z2:AD2"/>
    <mergeCell ref="AF2:AL6"/>
    <mergeCell ref="AM2:BC4"/>
    <mergeCell ref="BD2:BI2"/>
    <mergeCell ref="Z3:AD3"/>
    <mergeCell ref="BD3:BI3"/>
    <mergeCell ref="Z4:AD4"/>
    <mergeCell ref="BD4:BI4"/>
    <mergeCell ref="BE9:BI9"/>
    <mergeCell ref="AQ10:AU11"/>
    <mergeCell ref="AX10:BB11"/>
    <mergeCell ref="BE10:BI11"/>
  </mergeCells>
  <printOptions horizontalCentered="1"/>
  <pageMargins left="0" right="0" top="0.39370078740157483" bottom="0.39370078740157483" header="0" footer="0"/>
  <pageSetup paperSize="8" scale="50" pageOrder="overThenDown" orientation="portrait" horizontalDpi="4294967293" r:id="rId1"/>
  <headerFooter alignWithMargins="0">
    <oddFooter>&amp;RImprimé le :&amp;D</oddFooter>
  </headerFooter>
  <colBreaks count="1" manualBreakCount="1">
    <brk id="31" max="174" man="1"/>
  </colBreak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F48CBC-252E-431B-9AA4-B69EFB85EEE4}">
  <dimension ref="A1:DM155"/>
  <sheetViews>
    <sheetView showZeros="0" topLeftCell="BO1" zoomScale="50" zoomScaleNormal="50" zoomScaleSheetLayoutView="75" workbookViewId="0">
      <selection activeCell="DN11" sqref="DN11:DN12"/>
    </sheetView>
  </sheetViews>
  <sheetFormatPr baseColWidth="10" defaultColWidth="10.28515625" defaultRowHeight="20.100000000000001" customHeight="1"/>
  <cols>
    <col min="1" max="1" width="8.85546875" style="2527" customWidth="1"/>
    <col min="2" max="2" width="8.5703125" style="2527" customWidth="1"/>
    <col min="3" max="3" width="85.7109375" style="2527" customWidth="1"/>
    <col min="4" max="4" width="18.28515625" style="2527" customWidth="1"/>
    <col min="5" max="5" width="10.28515625" style="2527" customWidth="1"/>
    <col min="6" max="6" width="10.5703125" style="2527" customWidth="1"/>
    <col min="7" max="7" width="17.7109375" style="2527" customWidth="1"/>
    <col min="8" max="33" width="8.7109375" style="2566" customWidth="1"/>
    <col min="34" max="34" width="3" style="2607" customWidth="1"/>
    <col min="35" max="60" width="8.7109375" style="2566" customWidth="1"/>
    <col min="61" max="61" width="3" style="2607" customWidth="1"/>
    <col min="62" max="87" width="8.7109375" style="2566" customWidth="1"/>
    <col min="88" max="88" width="3" style="2607" customWidth="1"/>
    <col min="89" max="114" width="8.7109375" style="2566" customWidth="1"/>
    <col min="115" max="115" width="3" style="2607" customWidth="1"/>
    <col min="116" max="16384" width="10.28515625" style="2607"/>
  </cols>
  <sheetData>
    <row r="1" spans="1:117" s="2569" customFormat="1" ht="36" customHeight="1" thickBot="1">
      <c r="A1" s="5013"/>
      <c r="B1" s="2565">
        <v>7.86</v>
      </c>
      <c r="C1" s="2565">
        <v>85</v>
      </c>
      <c r="D1" s="2565">
        <v>12.57</v>
      </c>
      <c r="E1" s="2565"/>
      <c r="F1" s="2565"/>
      <c r="G1" s="2565"/>
      <c r="H1" s="2566"/>
      <c r="I1" s="2566"/>
      <c r="J1" s="2566"/>
      <c r="K1" s="2566"/>
      <c r="L1" s="2566"/>
      <c r="M1" s="2566"/>
      <c r="N1" s="2566"/>
      <c r="O1" s="2566"/>
      <c r="P1" s="2566"/>
      <c r="Q1" s="2566"/>
      <c r="R1" s="2566"/>
      <c r="S1" s="2566"/>
      <c r="T1" s="2566"/>
      <c r="U1" s="2566"/>
      <c r="V1" s="2566"/>
      <c r="W1" s="2566"/>
      <c r="X1" s="2566"/>
      <c r="Y1" s="2566"/>
      <c r="Z1" s="2566"/>
      <c r="AA1" s="2566"/>
      <c r="AB1" s="2566"/>
      <c r="AC1" s="2566"/>
      <c r="AD1" s="2566"/>
      <c r="AE1" s="2566"/>
      <c r="AF1" s="2566"/>
      <c r="AG1" s="2566"/>
      <c r="AH1" s="2567"/>
      <c r="AI1" s="2568"/>
      <c r="AJ1" s="2568"/>
      <c r="AK1" s="2568"/>
      <c r="AL1" s="2568"/>
      <c r="AM1" s="2568"/>
      <c r="AN1" s="2568"/>
      <c r="AO1" s="2568"/>
      <c r="AP1" s="2568"/>
      <c r="AQ1" s="2568"/>
      <c r="AR1" s="2568"/>
      <c r="AS1" s="2568"/>
      <c r="AT1" s="2568"/>
      <c r="AU1" s="2568"/>
      <c r="AV1" s="2568"/>
      <c r="AW1" s="2568"/>
      <c r="AX1" s="2568"/>
      <c r="AY1" s="2568"/>
      <c r="AZ1" s="2568"/>
      <c r="BA1" s="2568"/>
      <c r="BB1" s="2568"/>
      <c r="BC1" s="2568"/>
      <c r="BD1" s="2568"/>
      <c r="BE1" s="2568"/>
      <c r="BF1" s="2568"/>
      <c r="BG1" s="2568"/>
      <c r="BH1" s="2568"/>
      <c r="BI1" s="2567"/>
      <c r="BJ1" s="2566"/>
      <c r="BK1" s="2566"/>
      <c r="BL1" s="2566"/>
      <c r="BM1" s="2566"/>
      <c r="BN1" s="2566"/>
      <c r="BO1" s="2566"/>
      <c r="BP1" s="2566"/>
      <c r="BQ1" s="2566"/>
      <c r="BR1" s="2566"/>
      <c r="BS1" s="2566"/>
      <c r="BT1" s="2566"/>
      <c r="BU1" s="2566"/>
      <c r="BV1" s="2566"/>
      <c r="BW1" s="2566"/>
      <c r="BX1" s="2566"/>
      <c r="BY1" s="2566"/>
      <c r="BZ1" s="2566"/>
      <c r="CA1" s="2566"/>
      <c r="CB1" s="2566"/>
      <c r="CC1" s="2566"/>
      <c r="CD1" s="2566"/>
      <c r="CE1" s="2566"/>
      <c r="CF1" s="2566"/>
      <c r="CG1" s="2566"/>
      <c r="CH1" s="2566"/>
      <c r="CI1" s="2566"/>
      <c r="CJ1" s="2567"/>
      <c r="CK1" s="2566"/>
      <c r="CL1" s="2566"/>
      <c r="CM1" s="2566"/>
      <c r="CN1" s="2566"/>
      <c r="CO1" s="2566"/>
      <c r="CP1" s="2566"/>
      <c r="CQ1" s="2566"/>
      <c r="CR1" s="2566"/>
      <c r="CS1" s="2566"/>
      <c r="CT1" s="2566"/>
      <c r="CU1" s="2566"/>
      <c r="CV1" s="2566"/>
      <c r="CW1" s="2566"/>
      <c r="CX1" s="2566"/>
      <c r="CY1" s="2566"/>
      <c r="CZ1" s="2566"/>
      <c r="DA1" s="2566"/>
      <c r="DB1" s="2566"/>
      <c r="DC1" s="2566"/>
      <c r="DD1" s="2566"/>
      <c r="DE1" s="2566"/>
      <c r="DF1" s="2566"/>
      <c r="DG1" s="2566"/>
      <c r="DH1" s="2566"/>
      <c r="DI1" s="2566"/>
      <c r="DJ1" s="2566"/>
      <c r="DK1" s="2567"/>
    </row>
    <row r="2" spans="1:117" s="2569" customFormat="1" ht="37.5" customHeight="1">
      <c r="A2" s="5014"/>
      <c r="B2" s="5014" t="s">
        <v>4099</v>
      </c>
      <c r="C2" s="5014"/>
      <c r="D2" s="5015"/>
      <c r="E2" s="5015"/>
      <c r="F2" s="5015"/>
      <c r="G2" s="5015"/>
      <c r="H2" s="2572" t="s">
        <v>4100</v>
      </c>
      <c r="I2" s="5016"/>
      <c r="J2" s="5016"/>
      <c r="K2" s="5016"/>
      <c r="L2" s="5016"/>
      <c r="M2" s="5016"/>
      <c r="N2" s="5016"/>
      <c r="O2" s="5016"/>
      <c r="P2" s="5016"/>
      <c r="Q2" s="5017"/>
      <c r="R2" s="2575"/>
      <c r="S2" s="5016"/>
      <c r="T2" s="5016"/>
      <c r="U2" s="5016"/>
      <c r="V2" s="5016"/>
      <c r="W2" s="5016"/>
      <c r="X2" s="5016"/>
      <c r="Y2" s="5017"/>
      <c r="Z2" s="2575"/>
      <c r="AA2" s="5016"/>
      <c r="AB2" s="5016"/>
      <c r="AC2" s="5016"/>
      <c r="AD2" s="5016"/>
      <c r="AE2" s="5016"/>
      <c r="AF2" s="5016"/>
      <c r="AG2" s="5018"/>
      <c r="AH2" s="2567"/>
      <c r="AI2" s="2577" t="s">
        <v>4101</v>
      </c>
      <c r="AJ2" s="5019"/>
      <c r="AK2" s="5019"/>
      <c r="AL2" s="5019"/>
      <c r="AM2" s="5019"/>
      <c r="AN2" s="5019"/>
      <c r="AO2" s="5019"/>
      <c r="AP2" s="5019"/>
      <c r="AQ2" s="5019"/>
      <c r="AR2" s="5020"/>
      <c r="AS2" s="2580"/>
      <c r="AT2" s="5019"/>
      <c r="AU2" s="5019"/>
      <c r="AV2" s="5019"/>
      <c r="AW2" s="5019"/>
      <c r="AX2" s="5019"/>
      <c r="AY2" s="5019"/>
      <c r="AZ2" s="5020"/>
      <c r="BA2" s="2580"/>
      <c r="BB2" s="5019"/>
      <c r="BC2" s="5019"/>
      <c r="BD2" s="5019"/>
      <c r="BE2" s="5019"/>
      <c r="BF2" s="5019"/>
      <c r="BG2" s="5019"/>
      <c r="BH2" s="5020"/>
      <c r="BI2" s="2567"/>
      <c r="BJ2" s="2581" t="s">
        <v>4102</v>
      </c>
      <c r="BK2" s="5021"/>
      <c r="BL2" s="5021"/>
      <c r="BM2" s="5021"/>
      <c r="BN2" s="5021"/>
      <c r="BO2" s="5021"/>
      <c r="BP2" s="5021"/>
      <c r="BQ2" s="5021"/>
      <c r="BR2" s="5021"/>
      <c r="BS2" s="5022"/>
      <c r="BT2" s="2584"/>
      <c r="BU2" s="5021"/>
      <c r="BV2" s="5021"/>
      <c r="BW2" s="5021"/>
      <c r="BX2" s="5021"/>
      <c r="BY2" s="5021"/>
      <c r="BZ2" s="5021"/>
      <c r="CA2" s="5022"/>
      <c r="CB2" s="2584"/>
      <c r="CC2" s="5021"/>
      <c r="CD2" s="5021"/>
      <c r="CE2" s="5021"/>
      <c r="CF2" s="5021"/>
      <c r="CG2" s="5021"/>
      <c r="CH2" s="5021"/>
      <c r="CI2" s="5022"/>
      <c r="CJ2" s="2567"/>
      <c r="CK2" s="2585" t="s">
        <v>4103</v>
      </c>
      <c r="CL2" s="5023"/>
      <c r="CM2" s="5023"/>
      <c r="CN2" s="5023"/>
      <c r="CO2" s="5023"/>
      <c r="CP2" s="5023"/>
      <c r="CQ2" s="5023"/>
      <c r="CR2" s="5023"/>
      <c r="CS2" s="5023"/>
      <c r="CT2" s="5024"/>
      <c r="CU2" s="2588"/>
      <c r="CV2" s="5023"/>
      <c r="CW2" s="5023"/>
      <c r="CX2" s="5023"/>
      <c r="CY2" s="5023"/>
      <c r="CZ2" s="5023"/>
      <c r="DA2" s="5023"/>
      <c r="DB2" s="5024"/>
      <c r="DC2" s="2588"/>
      <c r="DD2" s="5023"/>
      <c r="DE2" s="5023"/>
      <c r="DF2" s="5023"/>
      <c r="DG2" s="5023"/>
      <c r="DH2" s="5023"/>
      <c r="DI2" s="5023"/>
      <c r="DJ2" s="5024"/>
      <c r="DK2" s="2567"/>
      <c r="DM2" s="5091" t="s">
        <v>6538</v>
      </c>
    </row>
    <row r="3" spans="1:117" ht="42" customHeight="1">
      <c r="A3" s="2589"/>
      <c r="B3" s="6228" t="s">
        <v>4104</v>
      </c>
      <c r="C3" s="6228"/>
      <c r="D3" s="6228"/>
      <c r="E3" s="6230" t="s">
        <v>4105</v>
      </c>
      <c r="F3" s="6230"/>
      <c r="G3" s="6231"/>
      <c r="H3" s="2590">
        <f t="shared" ref="H3:AM3" si="0">+COUNTA(H9:H110)</f>
        <v>2</v>
      </c>
      <c r="I3" s="2591">
        <f t="shared" si="0"/>
        <v>0</v>
      </c>
      <c r="J3" s="2592">
        <f t="shared" si="0"/>
        <v>1</v>
      </c>
      <c r="K3" s="2591">
        <f t="shared" si="0"/>
        <v>1</v>
      </c>
      <c r="L3" s="2592">
        <f t="shared" si="0"/>
        <v>0</v>
      </c>
      <c r="M3" s="2591">
        <f t="shared" si="0"/>
        <v>1</v>
      </c>
      <c r="N3" s="2592">
        <f t="shared" si="0"/>
        <v>1</v>
      </c>
      <c r="O3" s="2591">
        <f t="shared" si="0"/>
        <v>0</v>
      </c>
      <c r="P3" s="2592">
        <f t="shared" si="0"/>
        <v>0</v>
      </c>
      <c r="Q3" s="2593">
        <f t="shared" si="0"/>
        <v>0</v>
      </c>
      <c r="R3" s="2590">
        <f t="shared" si="0"/>
        <v>0</v>
      </c>
      <c r="S3" s="2591">
        <f t="shared" si="0"/>
        <v>0</v>
      </c>
      <c r="T3" s="2592">
        <f t="shared" si="0"/>
        <v>0</v>
      </c>
      <c r="U3" s="2591">
        <f t="shared" si="0"/>
        <v>0</v>
      </c>
      <c r="V3" s="2592">
        <f t="shared" si="0"/>
        <v>0</v>
      </c>
      <c r="W3" s="2591">
        <f t="shared" si="0"/>
        <v>0</v>
      </c>
      <c r="X3" s="2592">
        <f t="shared" si="0"/>
        <v>0</v>
      </c>
      <c r="Y3" s="2593">
        <f t="shared" si="0"/>
        <v>0</v>
      </c>
      <c r="Z3" s="2590">
        <f t="shared" si="0"/>
        <v>0</v>
      </c>
      <c r="AA3" s="2591">
        <f t="shared" si="0"/>
        <v>0</v>
      </c>
      <c r="AB3" s="2592">
        <f t="shared" si="0"/>
        <v>0</v>
      </c>
      <c r="AC3" s="2591">
        <f t="shared" si="0"/>
        <v>0</v>
      </c>
      <c r="AD3" s="2592">
        <f t="shared" si="0"/>
        <v>0</v>
      </c>
      <c r="AE3" s="2591">
        <f t="shared" si="0"/>
        <v>0</v>
      </c>
      <c r="AF3" s="2592">
        <f t="shared" si="0"/>
        <v>0</v>
      </c>
      <c r="AG3" s="2593">
        <f t="shared" si="0"/>
        <v>0</v>
      </c>
      <c r="AH3" s="2594">
        <f t="shared" si="0"/>
        <v>0</v>
      </c>
      <c r="AI3" s="2595">
        <f t="shared" si="0"/>
        <v>0</v>
      </c>
      <c r="AJ3" s="2596">
        <f t="shared" si="0"/>
        <v>0</v>
      </c>
      <c r="AK3" s="2597">
        <f t="shared" si="0"/>
        <v>0</v>
      </c>
      <c r="AL3" s="2596">
        <f t="shared" si="0"/>
        <v>0</v>
      </c>
      <c r="AM3" s="2597">
        <f t="shared" si="0"/>
        <v>0</v>
      </c>
      <c r="AN3" s="2596">
        <f t="shared" ref="AN3:BS3" si="1">+COUNTA(AN9:AN110)</f>
        <v>0</v>
      </c>
      <c r="AO3" s="2597">
        <f t="shared" si="1"/>
        <v>0</v>
      </c>
      <c r="AP3" s="2596">
        <f t="shared" si="1"/>
        <v>0</v>
      </c>
      <c r="AQ3" s="2597">
        <f t="shared" si="1"/>
        <v>0</v>
      </c>
      <c r="AR3" s="2598">
        <f t="shared" si="1"/>
        <v>0</v>
      </c>
      <c r="AS3" s="2595">
        <f t="shared" si="1"/>
        <v>0</v>
      </c>
      <c r="AT3" s="2596">
        <f t="shared" si="1"/>
        <v>0</v>
      </c>
      <c r="AU3" s="2597">
        <f t="shared" si="1"/>
        <v>0</v>
      </c>
      <c r="AV3" s="2596">
        <f t="shared" si="1"/>
        <v>0</v>
      </c>
      <c r="AW3" s="2597">
        <f t="shared" si="1"/>
        <v>0</v>
      </c>
      <c r="AX3" s="2596">
        <f t="shared" si="1"/>
        <v>0</v>
      </c>
      <c r="AY3" s="2597">
        <f t="shared" si="1"/>
        <v>0</v>
      </c>
      <c r="AZ3" s="2598">
        <f t="shared" si="1"/>
        <v>0</v>
      </c>
      <c r="BA3" s="2595">
        <f t="shared" si="1"/>
        <v>0</v>
      </c>
      <c r="BB3" s="2596">
        <f t="shared" si="1"/>
        <v>0</v>
      </c>
      <c r="BC3" s="2597">
        <f t="shared" si="1"/>
        <v>0</v>
      </c>
      <c r="BD3" s="2596">
        <f t="shared" si="1"/>
        <v>0</v>
      </c>
      <c r="BE3" s="2597">
        <f t="shared" si="1"/>
        <v>0</v>
      </c>
      <c r="BF3" s="2596">
        <f t="shared" si="1"/>
        <v>0</v>
      </c>
      <c r="BG3" s="2597">
        <f t="shared" si="1"/>
        <v>0</v>
      </c>
      <c r="BH3" s="2598">
        <f t="shared" si="1"/>
        <v>0</v>
      </c>
      <c r="BI3" s="2594">
        <f t="shared" si="1"/>
        <v>0</v>
      </c>
      <c r="BJ3" s="2599">
        <f t="shared" si="1"/>
        <v>0</v>
      </c>
      <c r="BK3" s="2600">
        <f t="shared" si="1"/>
        <v>0</v>
      </c>
      <c r="BL3" s="2601">
        <f t="shared" si="1"/>
        <v>0</v>
      </c>
      <c r="BM3" s="2600">
        <f t="shared" si="1"/>
        <v>0</v>
      </c>
      <c r="BN3" s="2601">
        <f t="shared" si="1"/>
        <v>0</v>
      </c>
      <c r="BO3" s="2600">
        <f t="shared" si="1"/>
        <v>0</v>
      </c>
      <c r="BP3" s="2601">
        <f t="shared" si="1"/>
        <v>0</v>
      </c>
      <c r="BQ3" s="2600">
        <f t="shared" si="1"/>
        <v>0</v>
      </c>
      <c r="BR3" s="2601">
        <f t="shared" si="1"/>
        <v>0</v>
      </c>
      <c r="BS3" s="2602">
        <f t="shared" si="1"/>
        <v>0</v>
      </c>
      <c r="BT3" s="2599">
        <f t="shared" ref="BT3:CY3" si="2">+COUNTA(BT9:BT110)</f>
        <v>0</v>
      </c>
      <c r="BU3" s="2600">
        <f t="shared" si="2"/>
        <v>0</v>
      </c>
      <c r="BV3" s="2601">
        <f t="shared" si="2"/>
        <v>0</v>
      </c>
      <c r="BW3" s="2600">
        <f t="shared" si="2"/>
        <v>0</v>
      </c>
      <c r="BX3" s="2601">
        <f t="shared" si="2"/>
        <v>0</v>
      </c>
      <c r="BY3" s="2600">
        <f t="shared" si="2"/>
        <v>0</v>
      </c>
      <c r="BZ3" s="2601">
        <f t="shared" si="2"/>
        <v>0</v>
      </c>
      <c r="CA3" s="2602">
        <f t="shared" si="2"/>
        <v>0</v>
      </c>
      <c r="CB3" s="2599">
        <f t="shared" si="2"/>
        <v>0</v>
      </c>
      <c r="CC3" s="2600">
        <f t="shared" si="2"/>
        <v>0</v>
      </c>
      <c r="CD3" s="2601">
        <f t="shared" si="2"/>
        <v>0</v>
      </c>
      <c r="CE3" s="2600">
        <f t="shared" si="2"/>
        <v>0</v>
      </c>
      <c r="CF3" s="2601">
        <f t="shared" si="2"/>
        <v>0</v>
      </c>
      <c r="CG3" s="2600">
        <f t="shared" si="2"/>
        <v>0</v>
      </c>
      <c r="CH3" s="2601">
        <f t="shared" si="2"/>
        <v>0</v>
      </c>
      <c r="CI3" s="2602">
        <f t="shared" si="2"/>
        <v>0</v>
      </c>
      <c r="CJ3" s="2594">
        <f t="shared" si="2"/>
        <v>0</v>
      </c>
      <c r="CK3" s="2603">
        <f t="shared" si="2"/>
        <v>0</v>
      </c>
      <c r="CL3" s="2604">
        <f t="shared" si="2"/>
        <v>0</v>
      </c>
      <c r="CM3" s="2605">
        <f t="shared" si="2"/>
        <v>0</v>
      </c>
      <c r="CN3" s="2604">
        <f t="shared" si="2"/>
        <v>0</v>
      </c>
      <c r="CO3" s="2605">
        <f t="shared" si="2"/>
        <v>0</v>
      </c>
      <c r="CP3" s="2604">
        <f t="shared" si="2"/>
        <v>0</v>
      </c>
      <c r="CQ3" s="2605">
        <f t="shared" si="2"/>
        <v>0</v>
      </c>
      <c r="CR3" s="2604">
        <f t="shared" si="2"/>
        <v>0</v>
      </c>
      <c r="CS3" s="2605">
        <f t="shared" si="2"/>
        <v>0</v>
      </c>
      <c r="CT3" s="2606">
        <f t="shared" si="2"/>
        <v>0</v>
      </c>
      <c r="CU3" s="2603">
        <f t="shared" si="2"/>
        <v>0</v>
      </c>
      <c r="CV3" s="2604">
        <f t="shared" si="2"/>
        <v>0</v>
      </c>
      <c r="CW3" s="2605">
        <f t="shared" si="2"/>
        <v>0</v>
      </c>
      <c r="CX3" s="2604">
        <f t="shared" si="2"/>
        <v>0</v>
      </c>
      <c r="CY3" s="2605">
        <f t="shared" si="2"/>
        <v>0</v>
      </c>
      <c r="CZ3" s="2604">
        <f t="shared" ref="CZ3:DJ3" si="3">+COUNTA(CZ9:CZ110)</f>
        <v>0</v>
      </c>
      <c r="DA3" s="2605">
        <f t="shared" si="3"/>
        <v>0</v>
      </c>
      <c r="DB3" s="2606">
        <f t="shared" si="3"/>
        <v>0</v>
      </c>
      <c r="DC3" s="2603">
        <f t="shared" si="3"/>
        <v>0</v>
      </c>
      <c r="DD3" s="2604">
        <f t="shared" si="3"/>
        <v>0</v>
      </c>
      <c r="DE3" s="2605">
        <f t="shared" si="3"/>
        <v>0</v>
      </c>
      <c r="DF3" s="2604">
        <f t="shared" si="3"/>
        <v>0</v>
      </c>
      <c r="DG3" s="2605">
        <f t="shared" si="3"/>
        <v>0</v>
      </c>
      <c r="DH3" s="2604">
        <f t="shared" si="3"/>
        <v>0</v>
      </c>
      <c r="DI3" s="2605">
        <f t="shared" si="3"/>
        <v>0</v>
      </c>
      <c r="DJ3" s="2606">
        <f t="shared" si="3"/>
        <v>0</v>
      </c>
      <c r="DK3" s="2567"/>
    </row>
    <row r="4" spans="1:117" s="1629" customFormat="1" ht="39.75" customHeight="1">
      <c r="A4" s="2608"/>
      <c r="B4" s="6229"/>
      <c r="C4" s="6229"/>
      <c r="D4" s="6229"/>
      <c r="E4" s="6232"/>
      <c r="F4" s="6232"/>
      <c r="G4" s="6233"/>
      <c r="H4" s="2609">
        <f>DATE(C7,1,1)</f>
        <v>39448</v>
      </c>
      <c r="I4" s="2610"/>
      <c r="J4" s="2610"/>
      <c r="K4" s="2610"/>
      <c r="L4" s="2610"/>
      <c r="M4" s="2611"/>
      <c r="N4" s="2611"/>
      <c r="O4" s="2611"/>
      <c r="P4" s="2611"/>
      <c r="Q4" s="2612"/>
      <c r="R4" s="2609">
        <f>DATE(C7,2,1)</f>
        <v>39479</v>
      </c>
      <c r="S4" s="2611"/>
      <c r="T4" s="2611"/>
      <c r="U4" s="2611"/>
      <c r="V4" s="2611"/>
      <c r="W4" s="2611"/>
      <c r="X4" s="2611"/>
      <c r="Y4" s="2612"/>
      <c r="Z4" s="2609">
        <f>DATE(C7,3,1)</f>
        <v>39508</v>
      </c>
      <c r="AA4" s="2611"/>
      <c r="AB4" s="2611"/>
      <c r="AC4" s="2611"/>
      <c r="AD4" s="2611"/>
      <c r="AE4" s="2611"/>
      <c r="AF4" s="2611"/>
      <c r="AG4" s="2612"/>
      <c r="AH4" s="2567"/>
      <c r="AI4" s="2613">
        <f>DATE(C7,4,1)</f>
        <v>39539</v>
      </c>
      <c r="AJ4" s="2614"/>
      <c r="AK4" s="2614"/>
      <c r="AL4" s="2614"/>
      <c r="AM4" s="2614"/>
      <c r="AN4" s="2615"/>
      <c r="AO4" s="2615"/>
      <c r="AP4" s="2615"/>
      <c r="AQ4" s="2615"/>
      <c r="AR4" s="2616"/>
      <c r="AS4" s="2613">
        <f>DATE(C7,5,1)</f>
        <v>39569</v>
      </c>
      <c r="AT4" s="2615"/>
      <c r="AU4" s="2615"/>
      <c r="AV4" s="2615"/>
      <c r="AW4" s="2615"/>
      <c r="AX4" s="2615"/>
      <c r="AY4" s="2615"/>
      <c r="AZ4" s="2616"/>
      <c r="BA4" s="2613">
        <f>DATE(C7,6,1)</f>
        <v>39600</v>
      </c>
      <c r="BB4" s="2615"/>
      <c r="BC4" s="2615"/>
      <c r="BD4" s="2615"/>
      <c r="BE4" s="2615"/>
      <c r="BF4" s="2615"/>
      <c r="BG4" s="2615"/>
      <c r="BH4" s="2616"/>
      <c r="BI4" s="2567"/>
      <c r="BJ4" s="2617">
        <f>DATE(C7,7,1)</f>
        <v>39630</v>
      </c>
      <c r="BK4" s="2618"/>
      <c r="BL4" s="2618"/>
      <c r="BM4" s="2618"/>
      <c r="BN4" s="2618"/>
      <c r="BO4" s="2619"/>
      <c r="BP4" s="2619"/>
      <c r="BQ4" s="2619"/>
      <c r="BR4" s="2619"/>
      <c r="BS4" s="2620"/>
      <c r="BT4" s="2617">
        <f>DATE(C7,8,1)</f>
        <v>39661</v>
      </c>
      <c r="BU4" s="2619"/>
      <c r="BV4" s="2619"/>
      <c r="BW4" s="2619"/>
      <c r="BX4" s="2619"/>
      <c r="BY4" s="2619"/>
      <c r="BZ4" s="2619"/>
      <c r="CA4" s="2620"/>
      <c r="CB4" s="2617">
        <f>DATE(C7,9,1)</f>
        <v>39692</v>
      </c>
      <c r="CC4" s="2619"/>
      <c r="CD4" s="2619"/>
      <c r="CE4" s="2619"/>
      <c r="CF4" s="2619"/>
      <c r="CG4" s="2619"/>
      <c r="CH4" s="2619"/>
      <c r="CI4" s="2620"/>
      <c r="CJ4" s="2567"/>
      <c r="CK4" s="2621">
        <f>DATE(C7,10,1)</f>
        <v>39722</v>
      </c>
      <c r="CL4" s="2622"/>
      <c r="CM4" s="2622"/>
      <c r="CN4" s="2622"/>
      <c r="CO4" s="2622"/>
      <c r="CP4" s="2623"/>
      <c r="CQ4" s="2623"/>
      <c r="CR4" s="2623"/>
      <c r="CS4" s="2623"/>
      <c r="CT4" s="2624"/>
      <c r="CU4" s="2621">
        <f>DATE(C7,11,1)</f>
        <v>39753</v>
      </c>
      <c r="CV4" s="2623"/>
      <c r="CW4" s="2623"/>
      <c r="CX4" s="2623"/>
      <c r="CY4" s="2623"/>
      <c r="CZ4" s="2623"/>
      <c r="DA4" s="2623"/>
      <c r="DB4" s="2624"/>
      <c r="DC4" s="2621">
        <f>DATE(C7,12,1)</f>
        <v>39783</v>
      </c>
      <c r="DD4" s="2623"/>
      <c r="DE4" s="2623"/>
      <c r="DF4" s="2623"/>
      <c r="DG4" s="2623"/>
      <c r="DH4" s="2623"/>
      <c r="DI4" s="2623"/>
      <c r="DJ4" s="2624"/>
      <c r="DK4" s="2567"/>
      <c r="DM4" s="5092" t="s">
        <v>6539</v>
      </c>
    </row>
    <row r="5" spans="1:117" s="1629" customFormat="1" ht="39.75" customHeight="1">
      <c r="A5" s="6234" t="s">
        <v>4106</v>
      </c>
      <c r="B5" s="6236" t="s">
        <v>4107</v>
      </c>
      <c r="C5" s="2625" t="s">
        <v>4108</v>
      </c>
      <c r="D5" s="6237" t="s">
        <v>4109</v>
      </c>
      <c r="E5" s="6239" t="s">
        <v>4110</v>
      </c>
      <c r="F5" s="6241" t="s">
        <v>4111</v>
      </c>
      <c r="G5" s="6243" t="s">
        <v>4112</v>
      </c>
      <c r="H5" s="2626" t="s">
        <v>4113</v>
      </c>
      <c r="I5" s="5025"/>
      <c r="J5" s="2628" t="s">
        <v>4114</v>
      </c>
      <c r="K5" s="5025"/>
      <c r="L5" s="2628" t="s">
        <v>4115</v>
      </c>
      <c r="M5" s="5025"/>
      <c r="N5" s="2628" t="s">
        <v>4116</v>
      </c>
      <c r="O5" s="5025"/>
      <c r="P5" s="2628" t="s">
        <v>4117</v>
      </c>
      <c r="Q5" s="2629"/>
      <c r="R5" s="5026" t="s">
        <v>4118</v>
      </c>
      <c r="S5" s="5025"/>
      <c r="T5" s="2628" t="s">
        <v>4119</v>
      </c>
      <c r="U5" s="5025"/>
      <c r="V5" s="2628" t="s">
        <v>4120</v>
      </c>
      <c r="W5" s="5027"/>
      <c r="X5" s="2632" t="s">
        <v>4121</v>
      </c>
      <c r="Y5" s="2633"/>
      <c r="Z5" s="2634" t="s">
        <v>3844</v>
      </c>
      <c r="AA5" s="2633"/>
      <c r="AB5" s="2635" t="s">
        <v>4122</v>
      </c>
      <c r="AC5" s="2633"/>
      <c r="AD5" s="2635" t="s">
        <v>4123</v>
      </c>
      <c r="AE5" s="2633"/>
      <c r="AF5" s="2636" t="s">
        <v>4124</v>
      </c>
      <c r="AG5" s="2637"/>
      <c r="AH5" s="2567"/>
      <c r="AI5" s="2638" t="s">
        <v>4125</v>
      </c>
      <c r="AJ5" s="2639"/>
      <c r="AK5" s="2639" t="s">
        <v>4126</v>
      </c>
      <c r="AL5" s="2639"/>
      <c r="AM5" s="2639" t="s">
        <v>4127</v>
      </c>
      <c r="AN5" s="2639"/>
      <c r="AO5" s="2640" t="s">
        <v>4128</v>
      </c>
      <c r="AP5" s="2639"/>
      <c r="AQ5" s="2639" t="s">
        <v>4129</v>
      </c>
      <c r="AR5" s="2641"/>
      <c r="AS5" s="2642" t="s">
        <v>4130</v>
      </c>
      <c r="AT5" s="2643"/>
      <c r="AU5" s="2644" t="s">
        <v>3845</v>
      </c>
      <c r="AV5" s="2643"/>
      <c r="AW5" s="2644" t="s">
        <v>4131</v>
      </c>
      <c r="AX5" s="2643"/>
      <c r="AY5" s="2645" t="s">
        <v>4132</v>
      </c>
      <c r="AZ5" s="2646"/>
      <c r="BA5" s="2642" t="s">
        <v>4133</v>
      </c>
      <c r="BB5" s="2643"/>
      <c r="BC5" s="2644" t="s">
        <v>4134</v>
      </c>
      <c r="BD5" s="2643"/>
      <c r="BE5" s="2644" t="s">
        <v>4135</v>
      </c>
      <c r="BF5" s="2643"/>
      <c r="BG5" s="2645"/>
      <c r="BH5" s="2646" t="s">
        <v>4136</v>
      </c>
      <c r="BI5" s="2567"/>
      <c r="BJ5" s="2647" t="s">
        <v>4137</v>
      </c>
      <c r="BK5" s="2648"/>
      <c r="BL5" s="2648" t="s">
        <v>4138</v>
      </c>
      <c r="BM5" s="2648"/>
      <c r="BN5" s="2648" t="s">
        <v>4139</v>
      </c>
      <c r="BO5" s="2648"/>
      <c r="BP5" s="2648" t="s">
        <v>4140</v>
      </c>
      <c r="BQ5" s="2648"/>
      <c r="BR5" s="2648" t="s">
        <v>4141</v>
      </c>
      <c r="BS5" s="2649"/>
      <c r="BT5" s="2650" t="s">
        <v>4142</v>
      </c>
      <c r="BU5" s="2651"/>
      <c r="BV5" s="2652" t="s">
        <v>4143</v>
      </c>
      <c r="BW5" s="2651"/>
      <c r="BX5" s="2652" t="s">
        <v>4144</v>
      </c>
      <c r="BY5" s="2651"/>
      <c r="BZ5" s="2653" t="s">
        <v>4145</v>
      </c>
      <c r="CA5" s="2654"/>
      <c r="CB5" s="2655" t="s">
        <v>4146</v>
      </c>
      <c r="CC5" s="2651"/>
      <c r="CD5" s="2652" t="s">
        <v>4147</v>
      </c>
      <c r="CE5" s="2651"/>
      <c r="CF5" s="2652" t="s">
        <v>4148</v>
      </c>
      <c r="CG5" s="2651"/>
      <c r="CH5" s="2653"/>
      <c r="CI5" s="2654" t="s">
        <v>4149</v>
      </c>
      <c r="CJ5" s="2567"/>
      <c r="CK5" s="2656" t="s">
        <v>4150</v>
      </c>
      <c r="CL5" s="2657"/>
      <c r="CM5" s="2657" t="s">
        <v>4151</v>
      </c>
      <c r="CN5" s="2657"/>
      <c r="CO5" s="2657" t="s">
        <v>4152</v>
      </c>
      <c r="CP5" s="2657"/>
      <c r="CQ5" s="2657" t="s">
        <v>4153</v>
      </c>
      <c r="CR5" s="2657"/>
      <c r="CS5" s="2657" t="s">
        <v>4154</v>
      </c>
      <c r="CT5" s="2658"/>
      <c r="CU5" s="2659" t="s">
        <v>4155</v>
      </c>
      <c r="CV5" s="2660"/>
      <c r="CW5" s="2661" t="s">
        <v>4156</v>
      </c>
      <c r="CX5" s="2660"/>
      <c r="CY5" s="2661" t="s">
        <v>4157</v>
      </c>
      <c r="CZ5" s="2660"/>
      <c r="DA5" s="2662" t="s">
        <v>4158</v>
      </c>
      <c r="DB5" s="2663"/>
      <c r="DC5" s="2664" t="s">
        <v>4159</v>
      </c>
      <c r="DD5" s="2660"/>
      <c r="DE5" s="2661" t="s">
        <v>4160</v>
      </c>
      <c r="DF5" s="2660"/>
      <c r="DG5" s="2661" t="s">
        <v>4161</v>
      </c>
      <c r="DH5" s="2660"/>
      <c r="DI5" s="2662"/>
      <c r="DJ5" s="2663" t="s">
        <v>4162</v>
      </c>
      <c r="DK5" s="2594"/>
    </row>
    <row r="6" spans="1:117" s="2683" customFormat="1" ht="30.75" customHeight="1">
      <c r="A6" s="6235"/>
      <c r="B6" s="6236"/>
      <c r="C6" s="2665">
        <f>LARGE(A8:A110,1)</f>
        <v>86</v>
      </c>
      <c r="D6" s="6238"/>
      <c r="E6" s="6240"/>
      <c r="F6" s="6242"/>
      <c r="G6" s="6244"/>
      <c r="H6" s="2666" t="s">
        <v>4163</v>
      </c>
      <c r="I6" s="5028" t="s">
        <v>233</v>
      </c>
      <c r="J6" s="5029" t="s">
        <v>4163</v>
      </c>
      <c r="K6" s="5028" t="s">
        <v>233</v>
      </c>
      <c r="L6" s="5029" t="s">
        <v>4163</v>
      </c>
      <c r="M6" s="5028" t="s">
        <v>233</v>
      </c>
      <c r="N6" s="5029" t="s">
        <v>4163</v>
      </c>
      <c r="O6" s="5028" t="s">
        <v>233</v>
      </c>
      <c r="P6" s="5030" t="s">
        <v>4163</v>
      </c>
      <c r="Q6" s="2670" t="s">
        <v>233</v>
      </c>
      <c r="R6" s="2666" t="s">
        <v>4163</v>
      </c>
      <c r="S6" s="5028" t="s">
        <v>233</v>
      </c>
      <c r="T6" s="5030" t="s">
        <v>4163</v>
      </c>
      <c r="U6" s="5028" t="s">
        <v>233</v>
      </c>
      <c r="V6" s="5030" t="s">
        <v>4163</v>
      </c>
      <c r="W6" s="5028" t="s">
        <v>233</v>
      </c>
      <c r="X6" s="5030" t="s">
        <v>4163</v>
      </c>
      <c r="Y6" s="2670" t="s">
        <v>233</v>
      </c>
      <c r="Z6" s="2666" t="s">
        <v>4163</v>
      </c>
      <c r="AA6" s="5028" t="s">
        <v>233</v>
      </c>
      <c r="AB6" s="5030" t="s">
        <v>4163</v>
      </c>
      <c r="AC6" s="5028" t="s">
        <v>233</v>
      </c>
      <c r="AD6" s="5030" t="s">
        <v>4163</v>
      </c>
      <c r="AE6" s="5028" t="s">
        <v>233</v>
      </c>
      <c r="AF6" s="5030" t="s">
        <v>4163</v>
      </c>
      <c r="AG6" s="2670" t="s">
        <v>233</v>
      </c>
      <c r="AH6" s="2567"/>
      <c r="AI6" s="2671" t="s">
        <v>4163</v>
      </c>
      <c r="AJ6" s="5031" t="s">
        <v>233</v>
      </c>
      <c r="AK6" s="5032" t="s">
        <v>4163</v>
      </c>
      <c r="AL6" s="5031" t="s">
        <v>233</v>
      </c>
      <c r="AM6" s="5032" t="s">
        <v>4163</v>
      </c>
      <c r="AN6" s="5031" t="s">
        <v>233</v>
      </c>
      <c r="AO6" s="5032" t="s">
        <v>4163</v>
      </c>
      <c r="AP6" s="5031" t="s">
        <v>233</v>
      </c>
      <c r="AQ6" s="5032" t="s">
        <v>4163</v>
      </c>
      <c r="AR6" s="2674" t="s">
        <v>233</v>
      </c>
      <c r="AS6" s="2671" t="s">
        <v>4163</v>
      </c>
      <c r="AT6" s="5031" t="s">
        <v>233</v>
      </c>
      <c r="AU6" s="5032" t="s">
        <v>4163</v>
      </c>
      <c r="AV6" s="5031" t="s">
        <v>233</v>
      </c>
      <c r="AW6" s="5032" t="s">
        <v>4163</v>
      </c>
      <c r="AX6" s="5031" t="s">
        <v>233</v>
      </c>
      <c r="AY6" s="5032" t="s">
        <v>4163</v>
      </c>
      <c r="AZ6" s="2674" t="s">
        <v>233</v>
      </c>
      <c r="BA6" s="2671" t="s">
        <v>4163</v>
      </c>
      <c r="BB6" s="5031" t="s">
        <v>233</v>
      </c>
      <c r="BC6" s="5032" t="s">
        <v>4163</v>
      </c>
      <c r="BD6" s="5031" t="s">
        <v>233</v>
      </c>
      <c r="BE6" s="5032" t="s">
        <v>4163</v>
      </c>
      <c r="BF6" s="5031" t="s">
        <v>233</v>
      </c>
      <c r="BG6" s="5032" t="s">
        <v>4163</v>
      </c>
      <c r="BH6" s="2674" t="s">
        <v>233</v>
      </c>
      <c r="BI6" s="2567"/>
      <c r="BJ6" s="2675" t="s">
        <v>4163</v>
      </c>
      <c r="BK6" s="5033" t="s">
        <v>233</v>
      </c>
      <c r="BL6" s="5034" t="s">
        <v>4163</v>
      </c>
      <c r="BM6" s="5033" t="s">
        <v>233</v>
      </c>
      <c r="BN6" s="5034" t="s">
        <v>4163</v>
      </c>
      <c r="BO6" s="5033" t="s">
        <v>233</v>
      </c>
      <c r="BP6" s="5034" t="s">
        <v>4163</v>
      </c>
      <c r="BQ6" s="5033" t="s">
        <v>233</v>
      </c>
      <c r="BR6" s="5034" t="s">
        <v>4163</v>
      </c>
      <c r="BS6" s="2678" t="s">
        <v>233</v>
      </c>
      <c r="BT6" s="2675" t="s">
        <v>4163</v>
      </c>
      <c r="BU6" s="5033" t="s">
        <v>233</v>
      </c>
      <c r="BV6" s="5034" t="s">
        <v>4163</v>
      </c>
      <c r="BW6" s="5033" t="s">
        <v>233</v>
      </c>
      <c r="BX6" s="5034" t="s">
        <v>4163</v>
      </c>
      <c r="BY6" s="5033" t="s">
        <v>233</v>
      </c>
      <c r="BZ6" s="5034" t="s">
        <v>4163</v>
      </c>
      <c r="CA6" s="2678" t="s">
        <v>233</v>
      </c>
      <c r="CB6" s="2675" t="s">
        <v>4163</v>
      </c>
      <c r="CC6" s="5033" t="s">
        <v>233</v>
      </c>
      <c r="CD6" s="5034" t="s">
        <v>4163</v>
      </c>
      <c r="CE6" s="5033" t="s">
        <v>233</v>
      </c>
      <c r="CF6" s="5034" t="s">
        <v>4163</v>
      </c>
      <c r="CG6" s="5033" t="s">
        <v>233</v>
      </c>
      <c r="CH6" s="5034" t="s">
        <v>4163</v>
      </c>
      <c r="CI6" s="2678" t="s">
        <v>233</v>
      </c>
      <c r="CJ6" s="2567"/>
      <c r="CK6" s="2679" t="s">
        <v>4163</v>
      </c>
      <c r="CL6" s="5035" t="s">
        <v>233</v>
      </c>
      <c r="CM6" s="5036" t="s">
        <v>4163</v>
      </c>
      <c r="CN6" s="5035" t="s">
        <v>233</v>
      </c>
      <c r="CO6" s="5036" t="s">
        <v>4163</v>
      </c>
      <c r="CP6" s="5035" t="s">
        <v>233</v>
      </c>
      <c r="CQ6" s="5036" t="s">
        <v>4163</v>
      </c>
      <c r="CR6" s="5035" t="s">
        <v>233</v>
      </c>
      <c r="CS6" s="5036" t="s">
        <v>4163</v>
      </c>
      <c r="CT6" s="2682" t="s">
        <v>233</v>
      </c>
      <c r="CU6" s="2679" t="s">
        <v>4163</v>
      </c>
      <c r="CV6" s="5035" t="s">
        <v>233</v>
      </c>
      <c r="CW6" s="5036" t="s">
        <v>4163</v>
      </c>
      <c r="CX6" s="5035" t="s">
        <v>233</v>
      </c>
      <c r="CY6" s="5036" t="s">
        <v>4163</v>
      </c>
      <c r="CZ6" s="5035" t="s">
        <v>233</v>
      </c>
      <c r="DA6" s="5036" t="s">
        <v>4163</v>
      </c>
      <c r="DB6" s="2682" t="s">
        <v>233</v>
      </c>
      <c r="DC6" s="2679" t="s">
        <v>4163</v>
      </c>
      <c r="DD6" s="5035" t="s">
        <v>233</v>
      </c>
      <c r="DE6" s="5036" t="s">
        <v>4163</v>
      </c>
      <c r="DF6" s="5035" t="s">
        <v>233</v>
      </c>
      <c r="DG6" s="5036" t="s">
        <v>4163</v>
      </c>
      <c r="DH6" s="5035" t="s">
        <v>233</v>
      </c>
      <c r="DI6" s="5036" t="s">
        <v>4163</v>
      </c>
      <c r="DJ6" s="2682" t="s">
        <v>233</v>
      </c>
      <c r="DK6" s="2594"/>
    </row>
    <row r="7" spans="1:117" s="1629" customFormat="1" ht="39.950000000000003" customHeight="1">
      <c r="A7" s="2684">
        <v>0</v>
      </c>
      <c r="B7" s="6236"/>
      <c r="C7" s="2685">
        <v>2008</v>
      </c>
      <c r="D7" s="5037" t="s">
        <v>4164</v>
      </c>
      <c r="E7" s="6245" t="str">
        <f ca="1">+CELL("nomfichier")</f>
        <v>D:\Données\1.UPRT\0-UPRT.fait\1-UPRT.FR-SITE-WEB\ff-fiches-fabrications\ff.fiches.fabrication.2023\ffr.restaurant.2023\[S_SOYEZ.CREATIFS.xlsx]Divers</v>
      </c>
      <c r="F7" s="6246"/>
      <c r="G7" s="6247"/>
      <c r="H7" s="5038" t="s">
        <v>4165</v>
      </c>
      <c r="I7" s="5039"/>
      <c r="J7" s="5039"/>
      <c r="K7" s="5039"/>
      <c r="L7" s="5039"/>
      <c r="M7" s="5039"/>
      <c r="N7" s="5039"/>
      <c r="O7" s="5039"/>
      <c r="P7" s="5039"/>
      <c r="Q7" s="5040"/>
      <c r="R7" s="5041"/>
      <c r="S7" s="5039"/>
      <c r="T7" s="5039"/>
      <c r="U7" s="5039"/>
      <c r="V7" s="5039"/>
      <c r="W7" s="5039"/>
      <c r="X7" s="5039"/>
      <c r="Y7" s="5040"/>
      <c r="Z7" s="5041"/>
      <c r="AA7" s="5039"/>
      <c r="AB7" s="5039"/>
      <c r="AC7" s="5039"/>
      <c r="AD7" s="5039"/>
      <c r="AE7" s="5039"/>
      <c r="AF7" s="5039"/>
      <c r="AG7" s="5040"/>
      <c r="AH7" s="2567"/>
      <c r="AI7" s="5042"/>
      <c r="AJ7" s="5043"/>
      <c r="AK7" s="5043"/>
      <c r="AL7" s="5043"/>
      <c r="AM7" s="5043"/>
      <c r="AN7" s="5043"/>
      <c r="AO7" s="5043"/>
      <c r="AP7" s="5043"/>
      <c r="AQ7" s="5043"/>
      <c r="AR7" s="5044"/>
      <c r="AS7" s="5042"/>
      <c r="AT7" s="5043"/>
      <c r="AU7" s="5043"/>
      <c r="AV7" s="5043"/>
      <c r="AW7" s="5043"/>
      <c r="AX7" s="5043"/>
      <c r="AY7" s="5043"/>
      <c r="AZ7" s="5044"/>
      <c r="BA7" s="5042"/>
      <c r="BB7" s="5043"/>
      <c r="BC7" s="5043"/>
      <c r="BD7" s="5043"/>
      <c r="BE7" s="5043"/>
      <c r="BF7" s="5043"/>
      <c r="BG7" s="5043"/>
      <c r="BH7" s="5044"/>
      <c r="BI7" s="2567"/>
      <c r="BJ7" s="5045"/>
      <c r="BK7" s="5046"/>
      <c r="BL7" s="5046"/>
      <c r="BM7" s="5046"/>
      <c r="BN7" s="5046"/>
      <c r="BO7" s="5046"/>
      <c r="BP7" s="5046"/>
      <c r="BQ7" s="5046"/>
      <c r="BR7" s="5046"/>
      <c r="BS7" s="5047"/>
      <c r="BT7" s="5045"/>
      <c r="BU7" s="5046"/>
      <c r="BV7" s="5046"/>
      <c r="BW7" s="5046"/>
      <c r="BX7" s="5046"/>
      <c r="BY7" s="5046"/>
      <c r="BZ7" s="5046"/>
      <c r="CA7" s="5047"/>
      <c r="CB7" s="5045"/>
      <c r="CC7" s="5046"/>
      <c r="CD7" s="5046"/>
      <c r="CE7" s="5046"/>
      <c r="CF7" s="5046"/>
      <c r="CG7" s="5046"/>
      <c r="CH7" s="5046"/>
      <c r="CI7" s="5047"/>
      <c r="CJ7" s="2567"/>
      <c r="CK7" s="5048"/>
      <c r="CL7" s="5049"/>
      <c r="CM7" s="5049"/>
      <c r="CN7" s="5049"/>
      <c r="CO7" s="5049"/>
      <c r="CP7" s="5049"/>
      <c r="CQ7" s="5049"/>
      <c r="CR7" s="5049"/>
      <c r="CS7" s="5049"/>
      <c r="CT7" s="5050"/>
      <c r="CU7" s="5048"/>
      <c r="CV7" s="5049"/>
      <c r="CW7" s="5049"/>
      <c r="CX7" s="5049"/>
      <c r="CY7" s="5049"/>
      <c r="CZ7" s="5049"/>
      <c r="DA7" s="5049"/>
      <c r="DB7" s="5050"/>
      <c r="DC7" s="5048"/>
      <c r="DD7" s="5049"/>
      <c r="DE7" s="5049"/>
      <c r="DF7" s="5049"/>
      <c r="DG7" s="5049"/>
      <c r="DH7" s="5049"/>
      <c r="DI7" s="5049"/>
      <c r="DJ7" s="5050"/>
      <c r="DK7" s="2699"/>
    </row>
    <row r="8" spans="1:117" s="1629" customFormat="1" ht="39.950000000000003" customHeight="1">
      <c r="A8" s="2700">
        <v>0</v>
      </c>
      <c r="B8" s="2701">
        <v>1</v>
      </c>
      <c r="C8" s="2702" t="s">
        <v>4166</v>
      </c>
      <c r="D8" s="2703"/>
      <c r="E8" s="6248"/>
      <c r="F8" s="6249"/>
      <c r="G8" s="6250"/>
      <c r="H8" s="2704" t="s">
        <v>4167</v>
      </c>
      <c r="I8" s="2705"/>
      <c r="J8" s="2705"/>
      <c r="K8" s="2705"/>
      <c r="L8" s="2705"/>
      <c r="M8" s="2705"/>
      <c r="N8" s="2705"/>
      <c r="O8" s="2705"/>
      <c r="P8" s="2705"/>
      <c r="Q8" s="2706"/>
      <c r="R8" s="2707"/>
      <c r="S8" s="2705"/>
      <c r="T8" s="2705"/>
      <c r="U8" s="2705"/>
      <c r="V8" s="2705"/>
      <c r="W8" s="2705"/>
      <c r="X8" s="2705"/>
      <c r="Y8" s="2706"/>
      <c r="Z8" s="2707"/>
      <c r="AA8" s="2705"/>
      <c r="AB8" s="2705"/>
      <c r="AC8" s="2705"/>
      <c r="AD8" s="2705"/>
      <c r="AE8" s="2705"/>
      <c r="AF8" s="2705"/>
      <c r="AG8" s="2706"/>
      <c r="AH8" s="2567"/>
      <c r="AI8" s="2708"/>
      <c r="AJ8" s="2709"/>
      <c r="AK8" s="2709"/>
      <c r="AL8" s="2709"/>
      <c r="AM8" s="2709"/>
      <c r="AN8" s="2709"/>
      <c r="AO8" s="2709"/>
      <c r="AP8" s="2709"/>
      <c r="AQ8" s="2709"/>
      <c r="AR8" s="2710"/>
      <c r="AS8" s="2708"/>
      <c r="AT8" s="2709"/>
      <c r="AU8" s="2709"/>
      <c r="AV8" s="2709"/>
      <c r="AW8" s="2709"/>
      <c r="AX8" s="2709"/>
      <c r="AY8" s="2709"/>
      <c r="AZ8" s="2710"/>
      <c r="BA8" s="2708"/>
      <c r="BB8" s="2709"/>
      <c r="BC8" s="2709"/>
      <c r="BD8" s="2709"/>
      <c r="BE8" s="2709"/>
      <c r="BF8" s="2709"/>
      <c r="BG8" s="2709"/>
      <c r="BH8" s="2710"/>
      <c r="BI8" s="2567"/>
      <c r="BJ8" s="2711"/>
      <c r="BK8" s="2712"/>
      <c r="BL8" s="2712"/>
      <c r="BM8" s="2712"/>
      <c r="BN8" s="2712"/>
      <c r="BO8" s="2712"/>
      <c r="BP8" s="2712"/>
      <c r="BQ8" s="2712"/>
      <c r="BR8" s="2712"/>
      <c r="BS8" s="2713"/>
      <c r="BT8" s="2711"/>
      <c r="BU8" s="2712"/>
      <c r="BV8" s="2712"/>
      <c r="BW8" s="2712"/>
      <c r="BX8" s="2712"/>
      <c r="BY8" s="2712"/>
      <c r="BZ8" s="2712"/>
      <c r="CA8" s="2713"/>
      <c r="CB8" s="2711"/>
      <c r="CC8" s="2712"/>
      <c r="CD8" s="2712"/>
      <c r="CE8" s="2712"/>
      <c r="CF8" s="2712"/>
      <c r="CG8" s="2712"/>
      <c r="CH8" s="2712"/>
      <c r="CI8" s="2713"/>
      <c r="CJ8" s="2567"/>
      <c r="CK8" s="2714"/>
      <c r="CL8" s="2715"/>
      <c r="CM8" s="2715"/>
      <c r="CN8" s="2715"/>
      <c r="CO8" s="2715"/>
      <c r="CP8" s="2715"/>
      <c r="CQ8" s="2715"/>
      <c r="CR8" s="2715"/>
      <c r="CS8" s="2715"/>
      <c r="CT8" s="2716"/>
      <c r="CU8" s="2714"/>
      <c r="CV8" s="2715"/>
      <c r="CW8" s="2715"/>
      <c r="CX8" s="2715"/>
      <c r="CY8" s="2715"/>
      <c r="CZ8" s="2715"/>
      <c r="DA8" s="2715"/>
      <c r="DB8" s="2716"/>
      <c r="DC8" s="2714"/>
      <c r="DD8" s="2715"/>
      <c r="DE8" s="2715"/>
      <c r="DF8" s="2715"/>
      <c r="DG8" s="2715"/>
      <c r="DH8" s="2715"/>
      <c r="DI8" s="2715"/>
      <c r="DJ8" s="2716"/>
      <c r="DK8" s="2699"/>
    </row>
    <row r="9" spans="1:117" s="1629" customFormat="1" ht="39.75" customHeight="1">
      <c r="A9" s="2700">
        <v>1</v>
      </c>
      <c r="B9" s="2717">
        <v>1</v>
      </c>
      <c r="C9" s="5051" t="s">
        <v>4168</v>
      </c>
      <c r="D9" s="2718" t="s">
        <v>4169</v>
      </c>
      <c r="E9" s="2719">
        <f>COUNTA(H9:DJ9)</f>
        <v>3</v>
      </c>
      <c r="F9" s="2720" t="s">
        <v>4114</v>
      </c>
      <c r="G9" s="2721">
        <v>41207</v>
      </c>
      <c r="H9" s="2722">
        <v>1200</v>
      </c>
      <c r="I9" s="2723"/>
      <c r="J9" s="2724"/>
      <c r="K9" s="2723" t="s">
        <v>416</v>
      </c>
      <c r="L9" s="2724"/>
      <c r="M9" s="2723"/>
      <c r="N9" s="2724" t="s">
        <v>416</v>
      </c>
      <c r="O9" s="2723"/>
      <c r="P9" s="2724"/>
      <c r="Q9" s="2725"/>
      <c r="R9" s="2722"/>
      <c r="S9" s="2723"/>
      <c r="T9" s="2724"/>
      <c r="U9" s="2723"/>
      <c r="V9" s="2724"/>
      <c r="W9" s="2723"/>
      <c r="X9" s="2724"/>
      <c r="Y9" s="2725"/>
      <c r="Z9" s="2722"/>
      <c r="AA9" s="2723"/>
      <c r="AB9" s="2724"/>
      <c r="AC9" s="2723"/>
      <c r="AD9" s="2724"/>
      <c r="AE9" s="2723"/>
      <c r="AF9" s="2724"/>
      <c r="AG9" s="2725"/>
      <c r="AH9" s="2567"/>
      <c r="AI9" s="2726"/>
      <c r="AJ9" s="2727"/>
      <c r="AK9" s="2728"/>
      <c r="AL9" s="2727"/>
      <c r="AM9" s="2728"/>
      <c r="AN9" s="2727"/>
      <c r="AO9" s="2728"/>
      <c r="AP9" s="2727"/>
      <c r="AQ9" s="2728"/>
      <c r="AR9" s="2729"/>
      <c r="AS9" s="2726"/>
      <c r="AT9" s="2727"/>
      <c r="AU9" s="2728"/>
      <c r="AV9" s="2727"/>
      <c r="AW9" s="2728"/>
      <c r="AX9" s="2727"/>
      <c r="AY9" s="2728"/>
      <c r="AZ9" s="2729"/>
      <c r="BA9" s="2726"/>
      <c r="BB9" s="2727"/>
      <c r="BC9" s="2728"/>
      <c r="BD9" s="2727"/>
      <c r="BE9" s="2728"/>
      <c r="BF9" s="2727"/>
      <c r="BG9" s="2728"/>
      <c r="BH9" s="2729"/>
      <c r="BI9" s="2567"/>
      <c r="BJ9" s="2730"/>
      <c r="BK9" s="2731"/>
      <c r="BL9" s="2732"/>
      <c r="BM9" s="2731"/>
      <c r="BN9" s="2732"/>
      <c r="BO9" s="2731"/>
      <c r="BP9" s="2732"/>
      <c r="BQ9" s="2731"/>
      <c r="BR9" s="2732"/>
      <c r="BS9" s="2733"/>
      <c r="BT9" s="2730"/>
      <c r="BU9" s="2731"/>
      <c r="BV9" s="2732"/>
      <c r="BW9" s="2731"/>
      <c r="BX9" s="2732"/>
      <c r="BY9" s="2731"/>
      <c r="BZ9" s="2732"/>
      <c r="CA9" s="2733"/>
      <c r="CB9" s="2730"/>
      <c r="CC9" s="2731"/>
      <c r="CD9" s="2732"/>
      <c r="CE9" s="2731"/>
      <c r="CF9" s="2732"/>
      <c r="CG9" s="2731"/>
      <c r="CH9" s="2732"/>
      <c r="CI9" s="2733"/>
      <c r="CJ9" s="2567"/>
      <c r="CK9" s="2734"/>
      <c r="CL9" s="2735"/>
      <c r="CM9" s="2736"/>
      <c r="CN9" s="2735"/>
      <c r="CO9" s="2736"/>
      <c r="CP9" s="2735"/>
      <c r="CQ9" s="2736"/>
      <c r="CR9" s="2735"/>
      <c r="CS9" s="2736"/>
      <c r="CT9" s="2737"/>
      <c r="CU9" s="2734"/>
      <c r="CV9" s="2735"/>
      <c r="CW9" s="2736"/>
      <c r="CX9" s="2735"/>
      <c r="CY9" s="2736"/>
      <c r="CZ9" s="2735"/>
      <c r="DA9" s="2736"/>
      <c r="DB9" s="2737"/>
      <c r="DC9" s="2734"/>
      <c r="DD9" s="2735"/>
      <c r="DE9" s="2736"/>
      <c r="DF9" s="2735"/>
      <c r="DG9" s="2736"/>
      <c r="DH9" s="2735"/>
      <c r="DI9" s="2736"/>
      <c r="DJ9" s="2737"/>
      <c r="DK9" s="2699"/>
    </row>
    <row r="10" spans="1:117" s="1629" customFormat="1" ht="39.950000000000003" customHeight="1">
      <c r="A10" s="2700">
        <v>2</v>
      </c>
      <c r="B10" s="2717">
        <v>1</v>
      </c>
      <c r="C10" s="5052" t="s">
        <v>4170</v>
      </c>
      <c r="D10" s="2738" t="s">
        <v>4171</v>
      </c>
      <c r="E10" s="2719">
        <f>COUNTA(H10:DJ10)</f>
        <v>2</v>
      </c>
      <c r="F10" s="2720"/>
      <c r="G10" s="2721"/>
      <c r="H10" s="2722" t="s">
        <v>416</v>
      </c>
      <c r="I10" s="2723"/>
      <c r="J10" s="2724"/>
      <c r="K10" s="2723"/>
      <c r="L10" s="2724"/>
      <c r="M10" s="2723">
        <v>700</v>
      </c>
      <c r="N10" s="2724"/>
      <c r="O10" s="2723"/>
      <c r="P10" s="2724"/>
      <c r="Q10" s="2725"/>
      <c r="R10" s="2722"/>
      <c r="S10" s="2723"/>
      <c r="T10" s="2724"/>
      <c r="U10" s="2723"/>
      <c r="V10" s="2724"/>
      <c r="W10" s="2723"/>
      <c r="X10" s="2724"/>
      <c r="Y10" s="2725"/>
      <c r="Z10" s="2722"/>
      <c r="AA10" s="2723"/>
      <c r="AB10" s="2724"/>
      <c r="AC10" s="2723"/>
      <c r="AD10" s="2724"/>
      <c r="AE10" s="2723"/>
      <c r="AF10" s="2724"/>
      <c r="AG10" s="2725"/>
      <c r="AH10" s="2594"/>
      <c r="AI10" s="2726"/>
      <c r="AJ10" s="2727"/>
      <c r="AK10" s="2728"/>
      <c r="AL10" s="2727"/>
      <c r="AM10" s="2728"/>
      <c r="AN10" s="2727"/>
      <c r="AO10" s="2728"/>
      <c r="AP10" s="2727"/>
      <c r="AQ10" s="2728"/>
      <c r="AR10" s="2729"/>
      <c r="AS10" s="2726"/>
      <c r="AT10" s="2727"/>
      <c r="AU10" s="2728"/>
      <c r="AV10" s="2727"/>
      <c r="AW10" s="2728"/>
      <c r="AX10" s="2727"/>
      <c r="AY10" s="2728"/>
      <c r="AZ10" s="2729"/>
      <c r="BA10" s="2726"/>
      <c r="BB10" s="2727"/>
      <c r="BC10" s="2728"/>
      <c r="BD10" s="2727"/>
      <c r="BE10" s="2728"/>
      <c r="BF10" s="2727"/>
      <c r="BG10" s="2728"/>
      <c r="BH10" s="2729"/>
      <c r="BI10" s="2594"/>
      <c r="BJ10" s="2730"/>
      <c r="BK10" s="2731"/>
      <c r="BL10" s="2732"/>
      <c r="BM10" s="2731"/>
      <c r="BN10" s="2732"/>
      <c r="BO10" s="2731"/>
      <c r="BP10" s="2732"/>
      <c r="BQ10" s="2731"/>
      <c r="BR10" s="2732"/>
      <c r="BS10" s="2733"/>
      <c r="BT10" s="2730"/>
      <c r="BU10" s="2731"/>
      <c r="BV10" s="2732"/>
      <c r="BW10" s="2731"/>
      <c r="BX10" s="2732"/>
      <c r="BY10" s="2731"/>
      <c r="BZ10" s="2732"/>
      <c r="CA10" s="2733"/>
      <c r="CB10" s="2730"/>
      <c r="CC10" s="2731"/>
      <c r="CD10" s="2732"/>
      <c r="CE10" s="2731"/>
      <c r="CF10" s="2732"/>
      <c r="CG10" s="2731"/>
      <c r="CH10" s="2732"/>
      <c r="CI10" s="2733"/>
      <c r="CJ10" s="2594"/>
      <c r="CK10" s="2734"/>
      <c r="CL10" s="2735"/>
      <c r="CM10" s="2736"/>
      <c r="CN10" s="2735"/>
      <c r="CO10" s="2736"/>
      <c r="CP10" s="2735"/>
      <c r="CQ10" s="2736"/>
      <c r="CR10" s="2735"/>
      <c r="CS10" s="2736"/>
      <c r="CT10" s="2737"/>
      <c r="CU10" s="2734"/>
      <c r="CV10" s="2735"/>
      <c r="CW10" s="2736"/>
      <c r="CX10" s="2735"/>
      <c r="CY10" s="2736"/>
      <c r="CZ10" s="2735"/>
      <c r="DA10" s="2736"/>
      <c r="DB10" s="2737"/>
      <c r="DC10" s="2734"/>
      <c r="DD10" s="2735"/>
      <c r="DE10" s="2736"/>
      <c r="DF10" s="2735"/>
      <c r="DG10" s="2736"/>
      <c r="DH10" s="2735"/>
      <c r="DI10" s="2736"/>
      <c r="DJ10" s="2737"/>
      <c r="DK10" s="2594"/>
    </row>
    <row r="11" spans="1:117" s="1629" customFormat="1" ht="39.950000000000003" customHeight="1">
      <c r="A11" s="2700">
        <v>3</v>
      </c>
      <c r="B11" s="2717">
        <v>1</v>
      </c>
      <c r="C11" s="5052" t="s">
        <v>4172</v>
      </c>
      <c r="D11" s="2718" t="s">
        <v>4169</v>
      </c>
      <c r="E11" s="2719">
        <f>COUNTA(H11:DJ11)</f>
        <v>1</v>
      </c>
      <c r="F11" s="2720"/>
      <c r="G11" s="2721"/>
      <c r="H11" s="2722"/>
      <c r="I11" s="2723"/>
      <c r="J11" s="2724">
        <v>300</v>
      </c>
      <c r="K11" s="2723"/>
      <c r="L11" s="2724"/>
      <c r="M11" s="2723"/>
      <c r="N11" s="2724"/>
      <c r="O11" s="2723"/>
      <c r="P11" s="2724"/>
      <c r="Q11" s="2725"/>
      <c r="R11" s="2722"/>
      <c r="S11" s="2723"/>
      <c r="T11" s="2724"/>
      <c r="U11" s="2723"/>
      <c r="V11" s="2724"/>
      <c r="W11" s="2723"/>
      <c r="X11" s="2724"/>
      <c r="Y11" s="2725"/>
      <c r="Z11" s="2722"/>
      <c r="AA11" s="2723"/>
      <c r="AB11" s="2724"/>
      <c r="AC11" s="2723"/>
      <c r="AD11" s="2724"/>
      <c r="AE11" s="2723"/>
      <c r="AF11" s="2724"/>
      <c r="AG11" s="2725"/>
      <c r="AH11" s="2594"/>
      <c r="AI11" s="2726"/>
      <c r="AJ11" s="2727"/>
      <c r="AK11" s="2728"/>
      <c r="AL11" s="2727"/>
      <c r="AM11" s="2728"/>
      <c r="AN11" s="2727"/>
      <c r="AO11" s="2728"/>
      <c r="AP11" s="2727"/>
      <c r="AQ11" s="2728"/>
      <c r="AR11" s="2729"/>
      <c r="AS11" s="2726"/>
      <c r="AT11" s="2727"/>
      <c r="AU11" s="2728"/>
      <c r="AV11" s="2727"/>
      <c r="AW11" s="2728"/>
      <c r="AX11" s="2727"/>
      <c r="AY11" s="2728"/>
      <c r="AZ11" s="2729"/>
      <c r="BA11" s="2726"/>
      <c r="BB11" s="2727"/>
      <c r="BC11" s="2728"/>
      <c r="BD11" s="2727"/>
      <c r="BE11" s="2728"/>
      <c r="BF11" s="2727"/>
      <c r="BG11" s="2728"/>
      <c r="BH11" s="2729"/>
      <c r="BI11" s="2594"/>
      <c r="BJ11" s="2730"/>
      <c r="BK11" s="2731"/>
      <c r="BL11" s="2732"/>
      <c r="BM11" s="2731"/>
      <c r="BN11" s="2732"/>
      <c r="BO11" s="2731"/>
      <c r="BP11" s="2732"/>
      <c r="BQ11" s="2731"/>
      <c r="BR11" s="2732"/>
      <c r="BS11" s="2733"/>
      <c r="BT11" s="2730"/>
      <c r="BU11" s="2731"/>
      <c r="BV11" s="2732"/>
      <c r="BW11" s="2731"/>
      <c r="BX11" s="2732"/>
      <c r="BY11" s="2731"/>
      <c r="BZ11" s="2732"/>
      <c r="CA11" s="2733"/>
      <c r="CB11" s="2730"/>
      <c r="CC11" s="2731"/>
      <c r="CD11" s="2732"/>
      <c r="CE11" s="2731"/>
      <c r="CF11" s="2732"/>
      <c r="CG11" s="2731"/>
      <c r="CH11" s="2732"/>
      <c r="CI11" s="2733"/>
      <c r="CJ11" s="2594"/>
      <c r="CK11" s="2734"/>
      <c r="CL11" s="2735"/>
      <c r="CM11" s="2736"/>
      <c r="CN11" s="2735"/>
      <c r="CO11" s="2736"/>
      <c r="CP11" s="2735"/>
      <c r="CQ11" s="2736"/>
      <c r="CR11" s="2735"/>
      <c r="CS11" s="2736"/>
      <c r="CT11" s="2737"/>
      <c r="CU11" s="2734"/>
      <c r="CV11" s="2735"/>
      <c r="CW11" s="2736"/>
      <c r="CX11" s="2735"/>
      <c r="CY11" s="2736"/>
      <c r="CZ11" s="2735"/>
      <c r="DA11" s="2736"/>
      <c r="DB11" s="2737"/>
      <c r="DC11" s="2734"/>
      <c r="DD11" s="2735"/>
      <c r="DE11" s="2736"/>
      <c r="DF11" s="2735"/>
      <c r="DG11" s="2736"/>
      <c r="DH11" s="2735"/>
      <c r="DI11" s="2736"/>
      <c r="DJ11" s="2737"/>
      <c r="DK11" s="2699"/>
    </row>
    <row r="12" spans="1:117" s="1629" customFormat="1" ht="39.950000000000003" customHeight="1">
      <c r="A12" s="2700">
        <v>4</v>
      </c>
      <c r="B12" s="2717">
        <v>1</v>
      </c>
      <c r="C12" s="5052" t="s">
        <v>4173</v>
      </c>
      <c r="D12" s="2718" t="s">
        <v>4169</v>
      </c>
      <c r="E12" s="2719">
        <f>COUNTA(H12:DJ12)</f>
        <v>0</v>
      </c>
      <c r="F12" s="2720"/>
      <c r="G12" s="2721"/>
      <c r="H12" s="5053"/>
      <c r="I12" s="5054"/>
      <c r="J12" s="5055"/>
      <c r="K12" s="5054"/>
      <c r="L12" s="5055"/>
      <c r="M12" s="5054"/>
      <c r="N12" s="5055"/>
      <c r="O12" s="5054"/>
      <c r="P12" s="5055"/>
      <c r="Q12" s="5056"/>
      <c r="R12" s="5053"/>
      <c r="S12" s="5054"/>
      <c r="T12" s="5055"/>
      <c r="U12" s="5054"/>
      <c r="V12" s="5055"/>
      <c r="W12" s="5054"/>
      <c r="X12" s="5055"/>
      <c r="Y12" s="5056"/>
      <c r="Z12" s="5053"/>
      <c r="AA12" s="5054"/>
      <c r="AB12" s="5055"/>
      <c r="AC12" s="5054"/>
      <c r="AD12" s="5055"/>
      <c r="AE12" s="5054"/>
      <c r="AF12" s="5055"/>
      <c r="AG12" s="5056"/>
      <c r="AH12" s="2594"/>
      <c r="AI12" s="5057"/>
      <c r="AJ12" s="5058"/>
      <c r="AK12" s="5059"/>
      <c r="AL12" s="5058"/>
      <c r="AM12" s="5059"/>
      <c r="AN12" s="5058"/>
      <c r="AO12" s="5059"/>
      <c r="AP12" s="5058"/>
      <c r="AQ12" s="5059"/>
      <c r="AR12" s="5060"/>
      <c r="AS12" s="5057"/>
      <c r="AT12" s="5058"/>
      <c r="AU12" s="5059"/>
      <c r="AV12" s="5058"/>
      <c r="AW12" s="5059"/>
      <c r="AX12" s="5058"/>
      <c r="AY12" s="5059"/>
      <c r="AZ12" s="5060"/>
      <c r="BA12" s="5057"/>
      <c r="BB12" s="5058"/>
      <c r="BC12" s="5059"/>
      <c r="BD12" s="5058"/>
      <c r="BE12" s="5059"/>
      <c r="BF12" s="5058"/>
      <c r="BG12" s="5059"/>
      <c r="BH12" s="5060"/>
      <c r="BI12" s="2594"/>
      <c r="BJ12" s="5061"/>
      <c r="BK12" s="5062"/>
      <c r="BL12" s="5063"/>
      <c r="BM12" s="5062"/>
      <c r="BN12" s="5063"/>
      <c r="BO12" s="5062"/>
      <c r="BP12" s="5063"/>
      <c r="BQ12" s="5062"/>
      <c r="BR12" s="5063"/>
      <c r="BS12" s="5064"/>
      <c r="BT12" s="5061"/>
      <c r="BU12" s="5062"/>
      <c r="BV12" s="5063"/>
      <c r="BW12" s="5062"/>
      <c r="BX12" s="5063"/>
      <c r="BY12" s="5062"/>
      <c r="BZ12" s="5063"/>
      <c r="CA12" s="5064"/>
      <c r="CB12" s="5061"/>
      <c r="CC12" s="5062"/>
      <c r="CD12" s="5063"/>
      <c r="CE12" s="5062"/>
      <c r="CF12" s="5063"/>
      <c r="CG12" s="5062"/>
      <c r="CH12" s="5063"/>
      <c r="CI12" s="5064"/>
      <c r="CJ12" s="2594"/>
      <c r="CK12" s="5065"/>
      <c r="CL12" s="5066"/>
      <c r="CM12" s="5067"/>
      <c r="CN12" s="5066"/>
      <c r="CO12" s="5067"/>
      <c r="CP12" s="5066"/>
      <c r="CQ12" s="5067"/>
      <c r="CR12" s="5066"/>
      <c r="CS12" s="5067"/>
      <c r="CT12" s="5068"/>
      <c r="CU12" s="5065"/>
      <c r="CV12" s="5066"/>
      <c r="CW12" s="5067"/>
      <c r="CX12" s="5066"/>
      <c r="CY12" s="5067"/>
      <c r="CZ12" s="5066"/>
      <c r="DA12" s="5067"/>
      <c r="DB12" s="5068"/>
      <c r="DC12" s="5065"/>
      <c r="DD12" s="5066"/>
      <c r="DE12" s="5067"/>
      <c r="DF12" s="5066"/>
      <c r="DG12" s="5067"/>
      <c r="DH12" s="5066"/>
      <c r="DI12" s="5067"/>
      <c r="DJ12" s="5068"/>
      <c r="DK12" s="2699"/>
    </row>
    <row r="13" spans="1:117" s="1629" customFormat="1" ht="39.950000000000003" customHeight="1">
      <c r="A13" s="2700">
        <v>0</v>
      </c>
      <c r="B13" s="2701">
        <v>2</v>
      </c>
      <c r="C13" s="5069" t="s">
        <v>4174</v>
      </c>
      <c r="D13" s="5070"/>
      <c r="E13" s="5070"/>
      <c r="F13" s="5070"/>
      <c r="G13" s="5070"/>
      <c r="H13" s="2739"/>
      <c r="I13" s="5071"/>
      <c r="J13" s="5071"/>
      <c r="K13" s="5071"/>
      <c r="L13" s="5071"/>
      <c r="M13" s="5071"/>
      <c r="N13" s="5071"/>
      <c r="O13" s="5071"/>
      <c r="P13" s="5071"/>
      <c r="Q13" s="2740"/>
      <c r="R13" s="2739"/>
      <c r="S13" s="5071"/>
      <c r="T13" s="5071"/>
      <c r="U13" s="5071"/>
      <c r="V13" s="5071"/>
      <c r="W13" s="5071"/>
      <c r="X13" s="5071"/>
      <c r="Y13" s="2740"/>
      <c r="Z13" s="2739"/>
      <c r="AA13" s="5071"/>
      <c r="AB13" s="5071"/>
      <c r="AC13" s="5071"/>
      <c r="AD13" s="5071"/>
      <c r="AE13" s="5071"/>
      <c r="AF13" s="5071"/>
      <c r="AG13" s="2740"/>
      <c r="AH13" s="5072"/>
      <c r="AI13" s="2741"/>
      <c r="AJ13" s="5073"/>
      <c r="AK13" s="5073"/>
      <c r="AL13" s="5073"/>
      <c r="AM13" s="5073"/>
      <c r="AN13" s="5073"/>
      <c r="AO13" s="5073"/>
      <c r="AP13" s="5073"/>
      <c r="AQ13" s="5073"/>
      <c r="AR13" s="2742"/>
      <c r="AS13" s="2741"/>
      <c r="AT13" s="5073"/>
      <c r="AU13" s="5073"/>
      <c r="AV13" s="5073"/>
      <c r="AW13" s="5073"/>
      <c r="AX13" s="5073"/>
      <c r="AY13" s="5073"/>
      <c r="AZ13" s="2742"/>
      <c r="BA13" s="2741"/>
      <c r="BB13" s="5073"/>
      <c r="BC13" s="5073"/>
      <c r="BD13" s="5073"/>
      <c r="BE13" s="5073"/>
      <c r="BF13" s="5073"/>
      <c r="BG13" s="5073"/>
      <c r="BH13" s="2742"/>
      <c r="BI13" s="5072"/>
      <c r="BJ13" s="2743"/>
      <c r="BK13" s="5074"/>
      <c r="BL13" s="5074"/>
      <c r="BM13" s="5074"/>
      <c r="BN13" s="5074"/>
      <c r="BO13" s="5074"/>
      <c r="BP13" s="5074"/>
      <c r="BQ13" s="5074"/>
      <c r="BR13" s="5074"/>
      <c r="BS13" s="2744"/>
      <c r="BT13" s="2743"/>
      <c r="BU13" s="5074"/>
      <c r="BV13" s="5074"/>
      <c r="BW13" s="5074"/>
      <c r="BX13" s="5074"/>
      <c r="BY13" s="5074"/>
      <c r="BZ13" s="5074"/>
      <c r="CA13" s="2744"/>
      <c r="CB13" s="2743"/>
      <c r="CC13" s="5074"/>
      <c r="CD13" s="5074"/>
      <c r="CE13" s="5074"/>
      <c r="CF13" s="5074"/>
      <c r="CG13" s="5074"/>
      <c r="CH13" s="5074"/>
      <c r="CI13" s="2744"/>
      <c r="CJ13" s="5072"/>
      <c r="CK13" s="2745"/>
      <c r="CL13" s="5075"/>
      <c r="CM13" s="5075"/>
      <c r="CN13" s="5075"/>
      <c r="CO13" s="5075"/>
      <c r="CP13" s="5075"/>
      <c r="CQ13" s="5075"/>
      <c r="CR13" s="5075"/>
      <c r="CS13" s="5075"/>
      <c r="CT13" s="2746"/>
      <c r="CU13" s="2745"/>
      <c r="CV13" s="5075"/>
      <c r="CW13" s="5075"/>
      <c r="CX13" s="5075"/>
      <c r="CY13" s="5075"/>
      <c r="CZ13" s="5075"/>
      <c r="DA13" s="5075"/>
      <c r="DB13" s="2746"/>
      <c r="DC13" s="2745"/>
      <c r="DD13" s="5075"/>
      <c r="DE13" s="5075"/>
      <c r="DF13" s="5075"/>
      <c r="DG13" s="5075"/>
      <c r="DH13" s="5075"/>
      <c r="DI13" s="5075"/>
      <c r="DJ13" s="2746"/>
      <c r="DK13" s="5076"/>
    </row>
    <row r="14" spans="1:117" s="1629" customFormat="1" ht="39.950000000000003" customHeight="1">
      <c r="A14" s="2700">
        <v>5</v>
      </c>
      <c r="B14" s="2717">
        <v>2</v>
      </c>
      <c r="C14" s="5051" t="s">
        <v>4175</v>
      </c>
      <c r="D14" s="2718" t="s">
        <v>4169</v>
      </c>
      <c r="E14" s="2719">
        <f>COUNTA(H14:DJ14)</f>
        <v>0</v>
      </c>
      <c r="F14" s="2720"/>
      <c r="G14" s="2721"/>
      <c r="H14" s="2747"/>
      <c r="I14" s="2748"/>
      <c r="J14" s="2749"/>
      <c r="K14" s="2748"/>
      <c r="L14" s="2749"/>
      <c r="M14" s="2748"/>
      <c r="N14" s="2749"/>
      <c r="O14" s="2748"/>
      <c r="P14" s="2749"/>
      <c r="Q14" s="2750"/>
      <c r="R14" s="2747"/>
      <c r="S14" s="2748"/>
      <c r="T14" s="2749"/>
      <c r="U14" s="2748"/>
      <c r="V14" s="2749"/>
      <c r="W14" s="2748"/>
      <c r="X14" s="2749"/>
      <c r="Y14" s="2750"/>
      <c r="Z14" s="2747"/>
      <c r="AA14" s="2748"/>
      <c r="AB14" s="2749"/>
      <c r="AC14" s="2748"/>
      <c r="AD14" s="2749"/>
      <c r="AE14" s="2748"/>
      <c r="AF14" s="2749"/>
      <c r="AG14" s="2750"/>
      <c r="AH14" s="2594"/>
      <c r="AI14" s="2751"/>
      <c r="AJ14" s="2752"/>
      <c r="AK14" s="2753"/>
      <c r="AL14" s="2752"/>
      <c r="AM14" s="2753"/>
      <c r="AN14" s="2752"/>
      <c r="AO14" s="2753"/>
      <c r="AP14" s="2752"/>
      <c r="AQ14" s="2753"/>
      <c r="AR14" s="2754"/>
      <c r="AS14" s="2751"/>
      <c r="AT14" s="2752"/>
      <c r="AU14" s="2753"/>
      <c r="AV14" s="2752"/>
      <c r="AW14" s="2753"/>
      <c r="AX14" s="2752"/>
      <c r="AY14" s="2753"/>
      <c r="AZ14" s="2754"/>
      <c r="BA14" s="2751"/>
      <c r="BB14" s="2752"/>
      <c r="BC14" s="2753"/>
      <c r="BD14" s="2752"/>
      <c r="BE14" s="2753"/>
      <c r="BF14" s="2752"/>
      <c r="BG14" s="2753"/>
      <c r="BH14" s="2754"/>
      <c r="BI14" s="2594"/>
      <c r="BJ14" s="2755"/>
      <c r="BK14" s="2756"/>
      <c r="BL14" s="2757"/>
      <c r="BM14" s="2756"/>
      <c r="BN14" s="2757"/>
      <c r="BO14" s="2756"/>
      <c r="BP14" s="2757"/>
      <c r="BQ14" s="2756"/>
      <c r="BR14" s="2757"/>
      <c r="BS14" s="2758"/>
      <c r="BT14" s="2755"/>
      <c r="BU14" s="2756"/>
      <c r="BV14" s="2757"/>
      <c r="BW14" s="2756"/>
      <c r="BX14" s="2757"/>
      <c r="BY14" s="2756"/>
      <c r="BZ14" s="2757"/>
      <c r="CA14" s="2758"/>
      <c r="CB14" s="2755"/>
      <c r="CC14" s="2756"/>
      <c r="CD14" s="2757"/>
      <c r="CE14" s="2756"/>
      <c r="CF14" s="2757"/>
      <c r="CG14" s="2756"/>
      <c r="CH14" s="2757"/>
      <c r="CI14" s="2758"/>
      <c r="CJ14" s="2594"/>
      <c r="CK14" s="2759"/>
      <c r="CL14" s="2760"/>
      <c r="CM14" s="2761"/>
      <c r="CN14" s="2760"/>
      <c r="CO14" s="2761"/>
      <c r="CP14" s="2760"/>
      <c r="CQ14" s="2761"/>
      <c r="CR14" s="2760"/>
      <c r="CS14" s="2761"/>
      <c r="CT14" s="2762"/>
      <c r="CU14" s="2759"/>
      <c r="CV14" s="2760"/>
      <c r="CW14" s="2761"/>
      <c r="CX14" s="2760"/>
      <c r="CY14" s="2761"/>
      <c r="CZ14" s="2760"/>
      <c r="DA14" s="2761"/>
      <c r="DB14" s="2762"/>
      <c r="DC14" s="2759"/>
      <c r="DD14" s="2760"/>
      <c r="DE14" s="2761"/>
      <c r="DF14" s="2760"/>
      <c r="DG14" s="2761"/>
      <c r="DH14" s="2760"/>
      <c r="DI14" s="2761"/>
      <c r="DJ14" s="2762"/>
      <c r="DK14" s="2699"/>
    </row>
    <row r="15" spans="1:117" s="1629" customFormat="1" ht="39.950000000000003" customHeight="1">
      <c r="A15" s="2700">
        <v>6</v>
      </c>
      <c r="B15" s="2717">
        <v>2</v>
      </c>
      <c r="C15" s="5051" t="s">
        <v>4176</v>
      </c>
      <c r="D15" s="2763" t="s">
        <v>4177</v>
      </c>
      <c r="E15" s="2719">
        <f>COUNTA(H15:DJ15)</f>
        <v>0</v>
      </c>
      <c r="F15" s="2720"/>
      <c r="G15" s="2721"/>
      <c r="H15" s="2722"/>
      <c r="I15" s="2723"/>
      <c r="J15" s="2724"/>
      <c r="K15" s="2723"/>
      <c r="L15" s="2724"/>
      <c r="M15" s="2723"/>
      <c r="N15" s="2724"/>
      <c r="O15" s="2723"/>
      <c r="P15" s="2724"/>
      <c r="Q15" s="2725"/>
      <c r="R15" s="2722"/>
      <c r="S15" s="2723"/>
      <c r="T15" s="2724"/>
      <c r="U15" s="2723"/>
      <c r="V15" s="2724"/>
      <c r="W15" s="2723"/>
      <c r="X15" s="2724"/>
      <c r="Y15" s="2725"/>
      <c r="Z15" s="2722"/>
      <c r="AA15" s="2723"/>
      <c r="AB15" s="2724"/>
      <c r="AC15" s="2723"/>
      <c r="AD15" s="2724"/>
      <c r="AE15" s="2723"/>
      <c r="AF15" s="2724"/>
      <c r="AG15" s="2725"/>
      <c r="AH15" s="2594"/>
      <c r="AI15" s="2726"/>
      <c r="AJ15" s="2727"/>
      <c r="AK15" s="2728"/>
      <c r="AL15" s="2727"/>
      <c r="AM15" s="2728"/>
      <c r="AN15" s="2727"/>
      <c r="AO15" s="2728"/>
      <c r="AP15" s="2727"/>
      <c r="AQ15" s="2728"/>
      <c r="AR15" s="2729"/>
      <c r="AS15" s="2726"/>
      <c r="AT15" s="2727"/>
      <c r="AU15" s="2728"/>
      <c r="AV15" s="2727"/>
      <c r="AW15" s="2728"/>
      <c r="AX15" s="2727"/>
      <c r="AY15" s="2728"/>
      <c r="AZ15" s="2729"/>
      <c r="BA15" s="2726"/>
      <c r="BB15" s="2727"/>
      <c r="BC15" s="2728"/>
      <c r="BD15" s="2727"/>
      <c r="BE15" s="2728"/>
      <c r="BF15" s="2727"/>
      <c r="BG15" s="2728"/>
      <c r="BH15" s="2729"/>
      <c r="BI15" s="2594"/>
      <c r="BJ15" s="2730"/>
      <c r="BK15" s="2731"/>
      <c r="BL15" s="2732"/>
      <c r="BM15" s="2731"/>
      <c r="BN15" s="2732"/>
      <c r="BO15" s="2731"/>
      <c r="BP15" s="2732"/>
      <c r="BQ15" s="2731"/>
      <c r="BR15" s="2732"/>
      <c r="BS15" s="2733"/>
      <c r="BT15" s="2730"/>
      <c r="BU15" s="2731"/>
      <c r="BV15" s="2732"/>
      <c r="BW15" s="2731"/>
      <c r="BX15" s="2732"/>
      <c r="BY15" s="2731"/>
      <c r="BZ15" s="2732"/>
      <c r="CA15" s="2733"/>
      <c r="CB15" s="2730"/>
      <c r="CC15" s="2731"/>
      <c r="CD15" s="2732"/>
      <c r="CE15" s="2731"/>
      <c r="CF15" s="2732"/>
      <c r="CG15" s="2731"/>
      <c r="CH15" s="2732"/>
      <c r="CI15" s="2733"/>
      <c r="CJ15" s="2594"/>
      <c r="CK15" s="2734"/>
      <c r="CL15" s="2735"/>
      <c r="CM15" s="2736"/>
      <c r="CN15" s="2735"/>
      <c r="CO15" s="2736"/>
      <c r="CP15" s="2735"/>
      <c r="CQ15" s="2736"/>
      <c r="CR15" s="2735"/>
      <c r="CS15" s="2736"/>
      <c r="CT15" s="2737"/>
      <c r="CU15" s="2734"/>
      <c r="CV15" s="2735"/>
      <c r="CW15" s="2736"/>
      <c r="CX15" s="2735"/>
      <c r="CY15" s="2736"/>
      <c r="CZ15" s="2735"/>
      <c r="DA15" s="2736"/>
      <c r="DB15" s="2737"/>
      <c r="DC15" s="2734"/>
      <c r="DD15" s="2735"/>
      <c r="DE15" s="2736"/>
      <c r="DF15" s="2735"/>
      <c r="DG15" s="2736"/>
      <c r="DH15" s="2735"/>
      <c r="DI15" s="2736"/>
      <c r="DJ15" s="2737"/>
      <c r="DK15" s="2699"/>
    </row>
    <row r="16" spans="1:117" s="1629" customFormat="1" ht="54.75" customHeight="1">
      <c r="A16" s="2700">
        <v>7</v>
      </c>
      <c r="B16" s="2717">
        <v>2</v>
      </c>
      <c r="C16" s="5051" t="s">
        <v>4178</v>
      </c>
      <c r="D16" s="2718" t="s">
        <v>4169</v>
      </c>
      <c r="E16" s="2719">
        <f>COUNTA(H16:DJ16)</f>
        <v>0</v>
      </c>
      <c r="F16" s="2720"/>
      <c r="G16" s="2721"/>
      <c r="H16" s="2722"/>
      <c r="I16" s="2723"/>
      <c r="J16" s="2724"/>
      <c r="K16" s="2723"/>
      <c r="L16" s="2724"/>
      <c r="M16" s="2723"/>
      <c r="N16" s="2724"/>
      <c r="O16" s="2723"/>
      <c r="P16" s="2724"/>
      <c r="Q16" s="2725"/>
      <c r="R16" s="2722"/>
      <c r="S16" s="2723"/>
      <c r="T16" s="2724"/>
      <c r="U16" s="2723"/>
      <c r="V16" s="2724"/>
      <c r="W16" s="2723"/>
      <c r="X16" s="2724"/>
      <c r="Y16" s="2725"/>
      <c r="Z16" s="2722"/>
      <c r="AA16" s="2723"/>
      <c r="AB16" s="2724"/>
      <c r="AC16" s="2723"/>
      <c r="AD16" s="2724"/>
      <c r="AE16" s="2723"/>
      <c r="AF16" s="2724"/>
      <c r="AG16" s="2725"/>
      <c r="AH16" s="2594"/>
      <c r="AI16" s="2726"/>
      <c r="AJ16" s="2727"/>
      <c r="AK16" s="2728"/>
      <c r="AL16" s="2727"/>
      <c r="AM16" s="2728"/>
      <c r="AN16" s="2727"/>
      <c r="AO16" s="2728"/>
      <c r="AP16" s="2727"/>
      <c r="AQ16" s="2728"/>
      <c r="AR16" s="2729"/>
      <c r="AS16" s="2726"/>
      <c r="AT16" s="2727"/>
      <c r="AU16" s="2728"/>
      <c r="AV16" s="2727"/>
      <c r="AW16" s="2728"/>
      <c r="AX16" s="2727"/>
      <c r="AY16" s="2728"/>
      <c r="AZ16" s="2729"/>
      <c r="BA16" s="2726"/>
      <c r="BB16" s="2727"/>
      <c r="BC16" s="2728"/>
      <c r="BD16" s="2727"/>
      <c r="BE16" s="2728"/>
      <c r="BF16" s="2727"/>
      <c r="BG16" s="2728"/>
      <c r="BH16" s="2729"/>
      <c r="BI16" s="2594"/>
      <c r="BJ16" s="2730"/>
      <c r="BK16" s="2731"/>
      <c r="BL16" s="2732"/>
      <c r="BM16" s="2731"/>
      <c r="BN16" s="2732"/>
      <c r="BO16" s="2731"/>
      <c r="BP16" s="2732"/>
      <c r="BQ16" s="2731"/>
      <c r="BR16" s="2732"/>
      <c r="BS16" s="2733"/>
      <c r="BT16" s="2730"/>
      <c r="BU16" s="2731"/>
      <c r="BV16" s="2732"/>
      <c r="BW16" s="2731"/>
      <c r="BX16" s="2732"/>
      <c r="BY16" s="2731"/>
      <c r="BZ16" s="2732"/>
      <c r="CA16" s="2733"/>
      <c r="CB16" s="2730"/>
      <c r="CC16" s="2731"/>
      <c r="CD16" s="2732"/>
      <c r="CE16" s="2731"/>
      <c r="CF16" s="2732"/>
      <c r="CG16" s="2731"/>
      <c r="CH16" s="2732"/>
      <c r="CI16" s="2733"/>
      <c r="CJ16" s="2594"/>
      <c r="CK16" s="2734"/>
      <c r="CL16" s="2735"/>
      <c r="CM16" s="2736"/>
      <c r="CN16" s="2735"/>
      <c r="CO16" s="2736"/>
      <c r="CP16" s="2735"/>
      <c r="CQ16" s="2736"/>
      <c r="CR16" s="2735"/>
      <c r="CS16" s="2736"/>
      <c r="CT16" s="2737"/>
      <c r="CU16" s="2734"/>
      <c r="CV16" s="2735"/>
      <c r="CW16" s="2736"/>
      <c r="CX16" s="2735"/>
      <c r="CY16" s="2736"/>
      <c r="CZ16" s="2735"/>
      <c r="DA16" s="2736"/>
      <c r="DB16" s="2737"/>
      <c r="DC16" s="2734"/>
      <c r="DD16" s="2735"/>
      <c r="DE16" s="2736"/>
      <c r="DF16" s="2735"/>
      <c r="DG16" s="2736"/>
      <c r="DH16" s="2735"/>
      <c r="DI16" s="2736"/>
      <c r="DJ16" s="2737"/>
      <c r="DK16" s="2699"/>
    </row>
    <row r="17" spans="1:115" s="1629" customFormat="1" ht="39.950000000000003" customHeight="1">
      <c r="A17" s="2700">
        <v>8</v>
      </c>
      <c r="B17" s="2717">
        <v>2</v>
      </c>
      <c r="C17" s="5051" t="s">
        <v>4179</v>
      </c>
      <c r="D17" s="2718" t="s">
        <v>4169</v>
      </c>
      <c r="E17" s="2719">
        <f>COUNTA(H17:DJ17)</f>
        <v>0</v>
      </c>
      <c r="F17" s="2720"/>
      <c r="G17" s="2721"/>
      <c r="H17" s="2722"/>
      <c r="I17" s="2723"/>
      <c r="J17" s="2724"/>
      <c r="K17" s="2723"/>
      <c r="L17" s="2724"/>
      <c r="M17" s="2723"/>
      <c r="N17" s="2724"/>
      <c r="O17" s="2723"/>
      <c r="P17" s="2724"/>
      <c r="Q17" s="2725"/>
      <c r="R17" s="2722"/>
      <c r="S17" s="2723"/>
      <c r="T17" s="2724"/>
      <c r="U17" s="2723"/>
      <c r="V17" s="2724"/>
      <c r="W17" s="2723"/>
      <c r="X17" s="2724"/>
      <c r="Y17" s="2725"/>
      <c r="Z17" s="2722"/>
      <c r="AA17" s="2723"/>
      <c r="AB17" s="2724"/>
      <c r="AC17" s="2723"/>
      <c r="AD17" s="2724"/>
      <c r="AE17" s="2723"/>
      <c r="AF17" s="2724"/>
      <c r="AG17" s="2725"/>
      <c r="AH17" s="2594"/>
      <c r="AI17" s="2726"/>
      <c r="AJ17" s="2727"/>
      <c r="AK17" s="2728"/>
      <c r="AL17" s="2727"/>
      <c r="AM17" s="2728"/>
      <c r="AN17" s="2727"/>
      <c r="AO17" s="2728"/>
      <c r="AP17" s="2727"/>
      <c r="AQ17" s="2728"/>
      <c r="AR17" s="2729"/>
      <c r="AS17" s="2726"/>
      <c r="AT17" s="2727"/>
      <c r="AU17" s="2728"/>
      <c r="AV17" s="2727"/>
      <c r="AW17" s="2728"/>
      <c r="AX17" s="2727"/>
      <c r="AY17" s="2728"/>
      <c r="AZ17" s="2729"/>
      <c r="BA17" s="2726"/>
      <c r="BB17" s="2727"/>
      <c r="BC17" s="2728"/>
      <c r="BD17" s="2727"/>
      <c r="BE17" s="2728"/>
      <c r="BF17" s="2727"/>
      <c r="BG17" s="2728"/>
      <c r="BH17" s="2729"/>
      <c r="BI17" s="2594"/>
      <c r="BJ17" s="2730"/>
      <c r="BK17" s="2731"/>
      <c r="BL17" s="2732"/>
      <c r="BM17" s="2731"/>
      <c r="BN17" s="2732"/>
      <c r="BO17" s="2731"/>
      <c r="BP17" s="2732"/>
      <c r="BQ17" s="2731"/>
      <c r="BR17" s="2732"/>
      <c r="BS17" s="2733"/>
      <c r="BT17" s="2730"/>
      <c r="BU17" s="2731"/>
      <c r="BV17" s="2732"/>
      <c r="BW17" s="2731"/>
      <c r="BX17" s="2732"/>
      <c r="BY17" s="2731"/>
      <c r="BZ17" s="2732"/>
      <c r="CA17" s="2733"/>
      <c r="CB17" s="2730"/>
      <c r="CC17" s="2731"/>
      <c r="CD17" s="2732"/>
      <c r="CE17" s="2731"/>
      <c r="CF17" s="2732"/>
      <c r="CG17" s="2731"/>
      <c r="CH17" s="2732"/>
      <c r="CI17" s="2733"/>
      <c r="CJ17" s="2594"/>
      <c r="CK17" s="2734"/>
      <c r="CL17" s="2735"/>
      <c r="CM17" s="2736"/>
      <c r="CN17" s="2735"/>
      <c r="CO17" s="2736"/>
      <c r="CP17" s="2735"/>
      <c r="CQ17" s="2736"/>
      <c r="CR17" s="2735"/>
      <c r="CS17" s="2736"/>
      <c r="CT17" s="2737"/>
      <c r="CU17" s="2734"/>
      <c r="CV17" s="2735"/>
      <c r="CW17" s="2736"/>
      <c r="CX17" s="2735"/>
      <c r="CY17" s="2736"/>
      <c r="CZ17" s="2735"/>
      <c r="DA17" s="2736"/>
      <c r="DB17" s="2737"/>
      <c r="DC17" s="2734"/>
      <c r="DD17" s="2735"/>
      <c r="DE17" s="2736"/>
      <c r="DF17" s="2735"/>
      <c r="DG17" s="2736"/>
      <c r="DH17" s="2735"/>
      <c r="DI17" s="2736"/>
      <c r="DJ17" s="2737"/>
      <c r="DK17" s="2699"/>
    </row>
    <row r="18" spans="1:115" s="1629" customFormat="1" ht="39.950000000000003" customHeight="1">
      <c r="A18" s="2700">
        <v>9</v>
      </c>
      <c r="B18" s="2717">
        <v>2</v>
      </c>
      <c r="C18" s="5051" t="s">
        <v>4180</v>
      </c>
      <c r="D18" s="2718" t="s">
        <v>4169</v>
      </c>
      <c r="E18" s="2719">
        <f>COUNTA(H18:DJ18)</f>
        <v>0</v>
      </c>
      <c r="F18" s="2720"/>
      <c r="G18" s="2721"/>
      <c r="H18" s="2722"/>
      <c r="I18" s="2723"/>
      <c r="J18" s="2724"/>
      <c r="K18" s="2723"/>
      <c r="L18" s="2724"/>
      <c r="M18" s="2723"/>
      <c r="N18" s="2724"/>
      <c r="O18" s="2723"/>
      <c r="P18" s="2724"/>
      <c r="Q18" s="2725"/>
      <c r="R18" s="2722"/>
      <c r="S18" s="2723"/>
      <c r="T18" s="2724"/>
      <c r="U18" s="2723"/>
      <c r="V18" s="2724"/>
      <c r="W18" s="2723"/>
      <c r="X18" s="2724"/>
      <c r="Y18" s="2725"/>
      <c r="Z18" s="2722"/>
      <c r="AA18" s="2723"/>
      <c r="AB18" s="2724"/>
      <c r="AC18" s="2723"/>
      <c r="AD18" s="2724"/>
      <c r="AE18" s="2723"/>
      <c r="AF18" s="2724"/>
      <c r="AG18" s="2725"/>
      <c r="AH18" s="2594"/>
      <c r="AI18" s="2726"/>
      <c r="AJ18" s="2727"/>
      <c r="AK18" s="2728"/>
      <c r="AL18" s="2727"/>
      <c r="AM18" s="2728"/>
      <c r="AN18" s="2727"/>
      <c r="AO18" s="2728"/>
      <c r="AP18" s="2727"/>
      <c r="AQ18" s="2728"/>
      <c r="AR18" s="2729"/>
      <c r="AS18" s="2726"/>
      <c r="AT18" s="2727"/>
      <c r="AU18" s="2728"/>
      <c r="AV18" s="2727"/>
      <c r="AW18" s="2728"/>
      <c r="AX18" s="2727"/>
      <c r="AY18" s="2728"/>
      <c r="AZ18" s="2729"/>
      <c r="BA18" s="2726"/>
      <c r="BB18" s="2727"/>
      <c r="BC18" s="2728"/>
      <c r="BD18" s="2727"/>
      <c r="BE18" s="2728"/>
      <c r="BF18" s="2727"/>
      <c r="BG18" s="2728"/>
      <c r="BH18" s="2729"/>
      <c r="BI18" s="2594"/>
      <c r="BJ18" s="2730"/>
      <c r="BK18" s="2731"/>
      <c r="BL18" s="2732"/>
      <c r="BM18" s="2731"/>
      <c r="BN18" s="2732"/>
      <c r="BO18" s="2731"/>
      <c r="BP18" s="2732"/>
      <c r="BQ18" s="2731"/>
      <c r="BR18" s="2732"/>
      <c r="BS18" s="2733"/>
      <c r="BT18" s="2730"/>
      <c r="BU18" s="2731"/>
      <c r="BV18" s="2732"/>
      <c r="BW18" s="2731"/>
      <c r="BX18" s="2732"/>
      <c r="BY18" s="2731"/>
      <c r="BZ18" s="2732"/>
      <c r="CA18" s="2733"/>
      <c r="CB18" s="2730"/>
      <c r="CC18" s="2731"/>
      <c r="CD18" s="2732"/>
      <c r="CE18" s="2731"/>
      <c r="CF18" s="2732"/>
      <c r="CG18" s="2731"/>
      <c r="CH18" s="2732"/>
      <c r="CI18" s="2733"/>
      <c r="CJ18" s="2594"/>
      <c r="CK18" s="2734"/>
      <c r="CL18" s="2735"/>
      <c r="CM18" s="2736"/>
      <c r="CN18" s="2735"/>
      <c r="CO18" s="2736"/>
      <c r="CP18" s="2735"/>
      <c r="CQ18" s="2736"/>
      <c r="CR18" s="2735"/>
      <c r="CS18" s="2736"/>
      <c r="CT18" s="2737"/>
      <c r="CU18" s="2734"/>
      <c r="CV18" s="2735"/>
      <c r="CW18" s="2736"/>
      <c r="CX18" s="2735"/>
      <c r="CY18" s="2736"/>
      <c r="CZ18" s="2735"/>
      <c r="DA18" s="2736"/>
      <c r="DB18" s="2737"/>
      <c r="DC18" s="2734"/>
      <c r="DD18" s="2735"/>
      <c r="DE18" s="2736"/>
      <c r="DF18" s="2735"/>
      <c r="DG18" s="2736"/>
      <c r="DH18" s="2735"/>
      <c r="DI18" s="2736"/>
      <c r="DJ18" s="2737"/>
      <c r="DK18" s="2699"/>
    </row>
    <row r="19" spans="1:115" s="1629" customFormat="1" ht="39.950000000000003" customHeight="1">
      <c r="A19" s="2700">
        <v>0</v>
      </c>
      <c r="B19" s="2701">
        <v>3</v>
      </c>
      <c r="C19" s="5069" t="s">
        <v>4181</v>
      </c>
      <c r="D19" s="5070"/>
      <c r="E19" s="5070"/>
      <c r="F19" s="5070"/>
      <c r="G19" s="5070"/>
      <c r="H19" s="2739"/>
      <c r="I19" s="5071"/>
      <c r="J19" s="5071"/>
      <c r="K19" s="5071"/>
      <c r="L19" s="5071"/>
      <c r="M19" s="5071"/>
      <c r="N19" s="5071"/>
      <c r="O19" s="5071"/>
      <c r="P19" s="5071"/>
      <c r="Q19" s="2740"/>
      <c r="R19" s="2739"/>
      <c r="S19" s="5071"/>
      <c r="T19" s="5071"/>
      <c r="U19" s="5071"/>
      <c r="V19" s="5071"/>
      <c r="W19" s="5071"/>
      <c r="X19" s="5071"/>
      <c r="Y19" s="2740"/>
      <c r="Z19" s="2739"/>
      <c r="AA19" s="5071"/>
      <c r="AB19" s="5071"/>
      <c r="AC19" s="5071"/>
      <c r="AD19" s="5071"/>
      <c r="AE19" s="5071"/>
      <c r="AF19" s="5071"/>
      <c r="AG19" s="2740"/>
      <c r="AH19" s="5072"/>
      <c r="AI19" s="2741"/>
      <c r="AJ19" s="5073"/>
      <c r="AK19" s="5073"/>
      <c r="AL19" s="5073"/>
      <c r="AM19" s="5073"/>
      <c r="AN19" s="5073"/>
      <c r="AO19" s="5073"/>
      <c r="AP19" s="5073"/>
      <c r="AQ19" s="5073"/>
      <c r="AR19" s="2742"/>
      <c r="AS19" s="2741"/>
      <c r="AT19" s="5073"/>
      <c r="AU19" s="5073"/>
      <c r="AV19" s="5073"/>
      <c r="AW19" s="5073"/>
      <c r="AX19" s="5073"/>
      <c r="AY19" s="5073"/>
      <c r="AZ19" s="2742"/>
      <c r="BA19" s="2741"/>
      <c r="BB19" s="5073"/>
      <c r="BC19" s="5073"/>
      <c r="BD19" s="5073"/>
      <c r="BE19" s="5073"/>
      <c r="BF19" s="5073"/>
      <c r="BG19" s="5073"/>
      <c r="BH19" s="2742"/>
      <c r="BI19" s="5072"/>
      <c r="BJ19" s="2743"/>
      <c r="BK19" s="5074"/>
      <c r="BL19" s="5074"/>
      <c r="BM19" s="5074"/>
      <c r="BN19" s="5074"/>
      <c r="BO19" s="5074"/>
      <c r="BP19" s="5074"/>
      <c r="BQ19" s="5074"/>
      <c r="BR19" s="5074"/>
      <c r="BS19" s="2744"/>
      <c r="BT19" s="2743"/>
      <c r="BU19" s="5074"/>
      <c r="BV19" s="5074"/>
      <c r="BW19" s="5074"/>
      <c r="BX19" s="5074"/>
      <c r="BY19" s="5074"/>
      <c r="BZ19" s="5074"/>
      <c r="CA19" s="2744"/>
      <c r="CB19" s="2743"/>
      <c r="CC19" s="5074"/>
      <c r="CD19" s="5074"/>
      <c r="CE19" s="5074"/>
      <c r="CF19" s="5074"/>
      <c r="CG19" s="5074"/>
      <c r="CH19" s="5074"/>
      <c r="CI19" s="2744"/>
      <c r="CJ19" s="5072"/>
      <c r="CK19" s="2745"/>
      <c r="CL19" s="5075"/>
      <c r="CM19" s="5075"/>
      <c r="CN19" s="5075"/>
      <c r="CO19" s="5075"/>
      <c r="CP19" s="5075"/>
      <c r="CQ19" s="5075"/>
      <c r="CR19" s="5075"/>
      <c r="CS19" s="5075"/>
      <c r="CT19" s="2746"/>
      <c r="CU19" s="2745"/>
      <c r="CV19" s="5075"/>
      <c r="CW19" s="5075"/>
      <c r="CX19" s="5075"/>
      <c r="CY19" s="5075"/>
      <c r="CZ19" s="5075"/>
      <c r="DA19" s="5075"/>
      <c r="DB19" s="2746"/>
      <c r="DC19" s="2745"/>
      <c r="DD19" s="5075"/>
      <c r="DE19" s="5075"/>
      <c r="DF19" s="5075"/>
      <c r="DG19" s="5075"/>
      <c r="DH19" s="5075"/>
      <c r="DI19" s="5075"/>
      <c r="DJ19" s="2746"/>
      <c r="DK19" s="5076"/>
    </row>
    <row r="20" spans="1:115" s="1629" customFormat="1" ht="39.950000000000003" customHeight="1">
      <c r="A20" s="2700">
        <v>10</v>
      </c>
      <c r="B20" s="2717">
        <v>3</v>
      </c>
      <c r="C20" s="5051" t="s">
        <v>4182</v>
      </c>
      <c r="D20" s="2718" t="s">
        <v>4169</v>
      </c>
      <c r="E20" s="2719">
        <f>COUNTA(H20:DJ20)</f>
        <v>0</v>
      </c>
      <c r="F20" s="2720"/>
      <c r="G20" s="2721"/>
      <c r="H20" s="2722"/>
      <c r="I20" s="2723"/>
      <c r="J20" s="2724"/>
      <c r="K20" s="2723"/>
      <c r="L20" s="2724"/>
      <c r="M20" s="2723"/>
      <c r="N20" s="2724"/>
      <c r="O20" s="2723"/>
      <c r="P20" s="2724"/>
      <c r="Q20" s="2725"/>
      <c r="R20" s="2722"/>
      <c r="S20" s="2723"/>
      <c r="T20" s="2724"/>
      <c r="U20" s="2723"/>
      <c r="V20" s="2724"/>
      <c r="W20" s="2723"/>
      <c r="X20" s="2724"/>
      <c r="Y20" s="2725"/>
      <c r="Z20" s="2722"/>
      <c r="AA20" s="2723"/>
      <c r="AB20" s="2724"/>
      <c r="AC20" s="2723"/>
      <c r="AD20" s="2724"/>
      <c r="AE20" s="2723"/>
      <c r="AF20" s="2724"/>
      <c r="AG20" s="2725"/>
      <c r="AH20" s="2594"/>
      <c r="AI20" s="2726"/>
      <c r="AJ20" s="2727"/>
      <c r="AK20" s="2728"/>
      <c r="AL20" s="2727"/>
      <c r="AM20" s="2728"/>
      <c r="AN20" s="2727"/>
      <c r="AO20" s="2728"/>
      <c r="AP20" s="2727"/>
      <c r="AQ20" s="2728"/>
      <c r="AR20" s="2729"/>
      <c r="AS20" s="2726"/>
      <c r="AT20" s="2727"/>
      <c r="AU20" s="2728"/>
      <c r="AV20" s="2727"/>
      <c r="AW20" s="2728"/>
      <c r="AX20" s="2727"/>
      <c r="AY20" s="2728"/>
      <c r="AZ20" s="2729"/>
      <c r="BA20" s="2726"/>
      <c r="BB20" s="2727"/>
      <c r="BC20" s="2728"/>
      <c r="BD20" s="2727"/>
      <c r="BE20" s="2728"/>
      <c r="BF20" s="2727"/>
      <c r="BG20" s="2728"/>
      <c r="BH20" s="2729"/>
      <c r="BI20" s="2594"/>
      <c r="BJ20" s="2730"/>
      <c r="BK20" s="2731"/>
      <c r="BL20" s="2732"/>
      <c r="BM20" s="2731"/>
      <c r="BN20" s="2732"/>
      <c r="BO20" s="2731"/>
      <c r="BP20" s="2732"/>
      <c r="BQ20" s="2731"/>
      <c r="BR20" s="2732"/>
      <c r="BS20" s="2733"/>
      <c r="BT20" s="2730"/>
      <c r="BU20" s="2731"/>
      <c r="BV20" s="2732"/>
      <c r="BW20" s="2731"/>
      <c r="BX20" s="2732"/>
      <c r="BY20" s="2731"/>
      <c r="BZ20" s="2732"/>
      <c r="CA20" s="2733"/>
      <c r="CB20" s="2730"/>
      <c r="CC20" s="2731"/>
      <c r="CD20" s="2732"/>
      <c r="CE20" s="2731"/>
      <c r="CF20" s="2732"/>
      <c r="CG20" s="2731"/>
      <c r="CH20" s="2732"/>
      <c r="CI20" s="2733"/>
      <c r="CJ20" s="2594"/>
      <c r="CK20" s="2734"/>
      <c r="CL20" s="2735"/>
      <c r="CM20" s="2736"/>
      <c r="CN20" s="2735"/>
      <c r="CO20" s="2736"/>
      <c r="CP20" s="2735"/>
      <c r="CQ20" s="2736"/>
      <c r="CR20" s="2735"/>
      <c r="CS20" s="2736"/>
      <c r="CT20" s="2737"/>
      <c r="CU20" s="2734"/>
      <c r="CV20" s="2735"/>
      <c r="CW20" s="2736"/>
      <c r="CX20" s="2735"/>
      <c r="CY20" s="2736"/>
      <c r="CZ20" s="2735"/>
      <c r="DA20" s="2736"/>
      <c r="DB20" s="2737"/>
      <c r="DC20" s="2734"/>
      <c r="DD20" s="2735"/>
      <c r="DE20" s="2736"/>
      <c r="DF20" s="2735"/>
      <c r="DG20" s="2736"/>
      <c r="DH20" s="2735"/>
      <c r="DI20" s="2736"/>
      <c r="DJ20" s="2737"/>
      <c r="DK20" s="2594"/>
    </row>
    <row r="21" spans="1:115" s="1629" customFormat="1" ht="39.950000000000003" customHeight="1">
      <c r="A21" s="2700">
        <v>11</v>
      </c>
      <c r="B21" s="2717">
        <v>3</v>
      </c>
      <c r="C21" s="5051" t="s">
        <v>4183</v>
      </c>
      <c r="D21" s="2763" t="s">
        <v>4177</v>
      </c>
      <c r="E21" s="2719">
        <f>COUNTA(H21:DJ21)</f>
        <v>0</v>
      </c>
      <c r="F21" s="2720"/>
      <c r="G21" s="2721"/>
      <c r="H21" s="2722"/>
      <c r="I21" s="2723"/>
      <c r="J21" s="2724"/>
      <c r="K21" s="2723"/>
      <c r="L21" s="2724"/>
      <c r="M21" s="2723"/>
      <c r="N21" s="2724"/>
      <c r="O21" s="2723"/>
      <c r="P21" s="2724"/>
      <c r="Q21" s="2725"/>
      <c r="R21" s="2722"/>
      <c r="S21" s="2723"/>
      <c r="T21" s="2724"/>
      <c r="U21" s="2723"/>
      <c r="V21" s="2724"/>
      <c r="W21" s="2723"/>
      <c r="X21" s="2724"/>
      <c r="Y21" s="2725"/>
      <c r="Z21" s="2722"/>
      <c r="AA21" s="2723"/>
      <c r="AB21" s="2724"/>
      <c r="AC21" s="2723"/>
      <c r="AD21" s="2724"/>
      <c r="AE21" s="2723"/>
      <c r="AF21" s="2724"/>
      <c r="AG21" s="2725"/>
      <c r="AH21" s="2594"/>
      <c r="AI21" s="2726"/>
      <c r="AJ21" s="2727"/>
      <c r="AK21" s="2728"/>
      <c r="AL21" s="2727"/>
      <c r="AM21" s="2728"/>
      <c r="AN21" s="2727"/>
      <c r="AO21" s="2728"/>
      <c r="AP21" s="2727"/>
      <c r="AQ21" s="2728"/>
      <c r="AR21" s="2729"/>
      <c r="AS21" s="2726"/>
      <c r="AT21" s="2727"/>
      <c r="AU21" s="2728"/>
      <c r="AV21" s="2727"/>
      <c r="AW21" s="2728"/>
      <c r="AX21" s="2727"/>
      <c r="AY21" s="2728"/>
      <c r="AZ21" s="2729"/>
      <c r="BA21" s="2726"/>
      <c r="BB21" s="2727"/>
      <c r="BC21" s="2728"/>
      <c r="BD21" s="2727"/>
      <c r="BE21" s="2728"/>
      <c r="BF21" s="2727"/>
      <c r="BG21" s="2728"/>
      <c r="BH21" s="2729"/>
      <c r="BI21" s="2594"/>
      <c r="BJ21" s="2730"/>
      <c r="BK21" s="2731"/>
      <c r="BL21" s="2732"/>
      <c r="BM21" s="2731"/>
      <c r="BN21" s="2732"/>
      <c r="BO21" s="2731"/>
      <c r="BP21" s="2732"/>
      <c r="BQ21" s="2731"/>
      <c r="BR21" s="2732"/>
      <c r="BS21" s="2733"/>
      <c r="BT21" s="2730"/>
      <c r="BU21" s="2731"/>
      <c r="BV21" s="2732"/>
      <c r="BW21" s="2731"/>
      <c r="BX21" s="2732"/>
      <c r="BY21" s="2731"/>
      <c r="BZ21" s="2732"/>
      <c r="CA21" s="2733"/>
      <c r="CB21" s="2730"/>
      <c r="CC21" s="2731"/>
      <c r="CD21" s="2732"/>
      <c r="CE21" s="2731"/>
      <c r="CF21" s="2732"/>
      <c r="CG21" s="2731"/>
      <c r="CH21" s="2732"/>
      <c r="CI21" s="2733"/>
      <c r="CJ21" s="2594"/>
      <c r="CK21" s="2734"/>
      <c r="CL21" s="2735"/>
      <c r="CM21" s="2736"/>
      <c r="CN21" s="2735"/>
      <c r="CO21" s="2736"/>
      <c r="CP21" s="2735"/>
      <c r="CQ21" s="2736"/>
      <c r="CR21" s="2735"/>
      <c r="CS21" s="2736"/>
      <c r="CT21" s="2737"/>
      <c r="CU21" s="2734"/>
      <c r="CV21" s="2735"/>
      <c r="CW21" s="2736"/>
      <c r="CX21" s="2735"/>
      <c r="CY21" s="2736"/>
      <c r="CZ21" s="2735"/>
      <c r="DA21" s="2736"/>
      <c r="DB21" s="2737"/>
      <c r="DC21" s="2734"/>
      <c r="DD21" s="2735"/>
      <c r="DE21" s="2736"/>
      <c r="DF21" s="2735"/>
      <c r="DG21" s="2736"/>
      <c r="DH21" s="2735"/>
      <c r="DI21" s="2736"/>
      <c r="DJ21" s="2737"/>
      <c r="DK21" s="2699"/>
    </row>
    <row r="22" spans="1:115" s="1629" customFormat="1" ht="39.950000000000003" customHeight="1">
      <c r="A22" s="2700">
        <v>12</v>
      </c>
      <c r="B22" s="2717">
        <v>3</v>
      </c>
      <c r="C22" s="5051" t="s">
        <v>4184</v>
      </c>
      <c r="D22" s="2718" t="s">
        <v>4169</v>
      </c>
      <c r="E22" s="2719">
        <f>COUNTA(H22:DJ22)</f>
        <v>0</v>
      </c>
      <c r="F22" s="2720"/>
      <c r="G22" s="2721"/>
      <c r="H22" s="2722"/>
      <c r="I22" s="2723"/>
      <c r="J22" s="2724"/>
      <c r="K22" s="2723"/>
      <c r="L22" s="2724"/>
      <c r="M22" s="2723"/>
      <c r="N22" s="2724"/>
      <c r="O22" s="2723"/>
      <c r="P22" s="2724"/>
      <c r="Q22" s="2725"/>
      <c r="R22" s="2722"/>
      <c r="S22" s="2723"/>
      <c r="T22" s="2724"/>
      <c r="U22" s="2723"/>
      <c r="V22" s="2724"/>
      <c r="W22" s="2723"/>
      <c r="X22" s="2724"/>
      <c r="Y22" s="2725"/>
      <c r="Z22" s="2722"/>
      <c r="AA22" s="2723"/>
      <c r="AB22" s="2724"/>
      <c r="AC22" s="2723"/>
      <c r="AD22" s="2724"/>
      <c r="AE22" s="2723"/>
      <c r="AF22" s="2724"/>
      <c r="AG22" s="2725"/>
      <c r="AH22" s="2594"/>
      <c r="AI22" s="2726"/>
      <c r="AJ22" s="2727"/>
      <c r="AK22" s="2728"/>
      <c r="AL22" s="2727"/>
      <c r="AM22" s="2728"/>
      <c r="AN22" s="2727"/>
      <c r="AO22" s="2728"/>
      <c r="AP22" s="2727"/>
      <c r="AQ22" s="2728"/>
      <c r="AR22" s="2729"/>
      <c r="AS22" s="2726"/>
      <c r="AT22" s="2727"/>
      <c r="AU22" s="2728"/>
      <c r="AV22" s="2727"/>
      <c r="AW22" s="2728"/>
      <c r="AX22" s="2727"/>
      <c r="AY22" s="2728"/>
      <c r="AZ22" s="2729"/>
      <c r="BA22" s="2726"/>
      <c r="BB22" s="2727"/>
      <c r="BC22" s="2728"/>
      <c r="BD22" s="2727"/>
      <c r="BE22" s="2728"/>
      <c r="BF22" s="2727"/>
      <c r="BG22" s="2728"/>
      <c r="BH22" s="2729"/>
      <c r="BI22" s="2594"/>
      <c r="BJ22" s="2730"/>
      <c r="BK22" s="2731"/>
      <c r="BL22" s="2732"/>
      <c r="BM22" s="2731"/>
      <c r="BN22" s="2732"/>
      <c r="BO22" s="2731"/>
      <c r="BP22" s="2732"/>
      <c r="BQ22" s="2731"/>
      <c r="BR22" s="2732"/>
      <c r="BS22" s="2733"/>
      <c r="BT22" s="2730"/>
      <c r="BU22" s="2731"/>
      <c r="BV22" s="2732"/>
      <c r="BW22" s="2731"/>
      <c r="BX22" s="2732"/>
      <c r="BY22" s="2731"/>
      <c r="BZ22" s="2732"/>
      <c r="CA22" s="2733"/>
      <c r="CB22" s="2730"/>
      <c r="CC22" s="2731"/>
      <c r="CD22" s="2732"/>
      <c r="CE22" s="2731"/>
      <c r="CF22" s="2732"/>
      <c r="CG22" s="2731"/>
      <c r="CH22" s="2732"/>
      <c r="CI22" s="2733"/>
      <c r="CJ22" s="2594"/>
      <c r="CK22" s="2734"/>
      <c r="CL22" s="2735"/>
      <c r="CM22" s="2736"/>
      <c r="CN22" s="2735"/>
      <c r="CO22" s="2736"/>
      <c r="CP22" s="2735"/>
      <c r="CQ22" s="2736"/>
      <c r="CR22" s="2735"/>
      <c r="CS22" s="2736"/>
      <c r="CT22" s="2737"/>
      <c r="CU22" s="2734"/>
      <c r="CV22" s="2735"/>
      <c r="CW22" s="2736"/>
      <c r="CX22" s="2735"/>
      <c r="CY22" s="2736"/>
      <c r="CZ22" s="2735"/>
      <c r="DA22" s="2736"/>
      <c r="DB22" s="2737"/>
      <c r="DC22" s="2734"/>
      <c r="DD22" s="2735"/>
      <c r="DE22" s="2736"/>
      <c r="DF22" s="2735"/>
      <c r="DG22" s="2736"/>
      <c r="DH22" s="2735"/>
      <c r="DI22" s="2736"/>
      <c r="DJ22" s="2737"/>
      <c r="DK22" s="2699"/>
    </row>
    <row r="23" spans="1:115" s="1629" customFormat="1" ht="39.950000000000003" customHeight="1">
      <c r="A23" s="2700">
        <v>13</v>
      </c>
      <c r="B23" s="2717">
        <v>3</v>
      </c>
      <c r="C23" s="5051" t="s">
        <v>4185</v>
      </c>
      <c r="D23" s="2718" t="s">
        <v>4169</v>
      </c>
      <c r="E23" s="2719">
        <f>COUNTA(H23:DJ23)</f>
        <v>0</v>
      </c>
      <c r="F23" s="2720"/>
      <c r="G23" s="2721"/>
      <c r="H23" s="2722"/>
      <c r="I23" s="2723"/>
      <c r="J23" s="2724"/>
      <c r="K23" s="2723"/>
      <c r="L23" s="2724"/>
      <c r="M23" s="2723"/>
      <c r="N23" s="2724"/>
      <c r="O23" s="2723"/>
      <c r="P23" s="2724"/>
      <c r="Q23" s="2725"/>
      <c r="R23" s="2722"/>
      <c r="S23" s="2723"/>
      <c r="T23" s="2724"/>
      <c r="U23" s="2723"/>
      <c r="V23" s="2724"/>
      <c r="W23" s="2723"/>
      <c r="X23" s="2724"/>
      <c r="Y23" s="2725"/>
      <c r="Z23" s="2722"/>
      <c r="AA23" s="2723"/>
      <c r="AB23" s="2724"/>
      <c r="AC23" s="2723"/>
      <c r="AD23" s="2724"/>
      <c r="AE23" s="2723"/>
      <c r="AF23" s="2724"/>
      <c r="AG23" s="2725"/>
      <c r="AH23" s="2594"/>
      <c r="AI23" s="2726"/>
      <c r="AJ23" s="2727"/>
      <c r="AK23" s="2728"/>
      <c r="AL23" s="2727"/>
      <c r="AM23" s="2728"/>
      <c r="AN23" s="2727"/>
      <c r="AO23" s="2728"/>
      <c r="AP23" s="2727"/>
      <c r="AQ23" s="2728"/>
      <c r="AR23" s="2729"/>
      <c r="AS23" s="2726"/>
      <c r="AT23" s="2727"/>
      <c r="AU23" s="2728"/>
      <c r="AV23" s="2727"/>
      <c r="AW23" s="2728"/>
      <c r="AX23" s="2727"/>
      <c r="AY23" s="2728"/>
      <c r="AZ23" s="2729"/>
      <c r="BA23" s="2726"/>
      <c r="BB23" s="2727"/>
      <c r="BC23" s="2728"/>
      <c r="BD23" s="2727"/>
      <c r="BE23" s="2728"/>
      <c r="BF23" s="2727"/>
      <c r="BG23" s="2728"/>
      <c r="BH23" s="2729"/>
      <c r="BI23" s="2594"/>
      <c r="BJ23" s="2730"/>
      <c r="BK23" s="2731"/>
      <c r="BL23" s="2732"/>
      <c r="BM23" s="2731"/>
      <c r="BN23" s="2732"/>
      <c r="BO23" s="2731"/>
      <c r="BP23" s="2732"/>
      <c r="BQ23" s="2731"/>
      <c r="BR23" s="2732"/>
      <c r="BS23" s="2733"/>
      <c r="BT23" s="2730"/>
      <c r="BU23" s="2731"/>
      <c r="BV23" s="2732"/>
      <c r="BW23" s="2731"/>
      <c r="BX23" s="2732"/>
      <c r="BY23" s="2731"/>
      <c r="BZ23" s="2732"/>
      <c r="CA23" s="2733"/>
      <c r="CB23" s="2730"/>
      <c r="CC23" s="2731"/>
      <c r="CD23" s="2732"/>
      <c r="CE23" s="2731"/>
      <c r="CF23" s="2732"/>
      <c r="CG23" s="2731"/>
      <c r="CH23" s="2732"/>
      <c r="CI23" s="2733"/>
      <c r="CJ23" s="2594"/>
      <c r="CK23" s="2734"/>
      <c r="CL23" s="2735"/>
      <c r="CM23" s="2736"/>
      <c r="CN23" s="2735"/>
      <c r="CO23" s="2736"/>
      <c r="CP23" s="2735"/>
      <c r="CQ23" s="2736"/>
      <c r="CR23" s="2735"/>
      <c r="CS23" s="2736"/>
      <c r="CT23" s="2737"/>
      <c r="CU23" s="2734"/>
      <c r="CV23" s="2735"/>
      <c r="CW23" s="2736"/>
      <c r="CX23" s="2735"/>
      <c r="CY23" s="2736"/>
      <c r="CZ23" s="2735"/>
      <c r="DA23" s="2736"/>
      <c r="DB23" s="2737"/>
      <c r="DC23" s="2734"/>
      <c r="DD23" s="2735"/>
      <c r="DE23" s="2736"/>
      <c r="DF23" s="2735"/>
      <c r="DG23" s="2736"/>
      <c r="DH23" s="2735"/>
      <c r="DI23" s="2736"/>
      <c r="DJ23" s="2737"/>
      <c r="DK23" s="2699"/>
    </row>
    <row r="24" spans="1:115" s="1629" customFormat="1" ht="39.950000000000003" customHeight="1">
      <c r="A24" s="2700">
        <v>14</v>
      </c>
      <c r="B24" s="2717">
        <v>3</v>
      </c>
      <c r="C24" s="5051" t="s">
        <v>4186</v>
      </c>
      <c r="D24" s="2718" t="s">
        <v>4169</v>
      </c>
      <c r="E24" s="2719">
        <f>COUNTA(H24:DJ24)</f>
        <v>0</v>
      </c>
      <c r="F24" s="2720"/>
      <c r="G24" s="2721"/>
      <c r="H24" s="2722"/>
      <c r="I24" s="2723"/>
      <c r="J24" s="2724"/>
      <c r="K24" s="2723"/>
      <c r="L24" s="2724"/>
      <c r="M24" s="2723"/>
      <c r="N24" s="2724"/>
      <c r="O24" s="2723"/>
      <c r="P24" s="2724"/>
      <c r="Q24" s="2725"/>
      <c r="R24" s="2722"/>
      <c r="S24" s="2723"/>
      <c r="T24" s="2724"/>
      <c r="U24" s="2723"/>
      <c r="V24" s="2724"/>
      <c r="W24" s="2723"/>
      <c r="X24" s="2724"/>
      <c r="Y24" s="2725"/>
      <c r="Z24" s="2722"/>
      <c r="AA24" s="2723"/>
      <c r="AB24" s="2724"/>
      <c r="AC24" s="2723"/>
      <c r="AD24" s="2724"/>
      <c r="AE24" s="2723"/>
      <c r="AF24" s="2724"/>
      <c r="AG24" s="2725"/>
      <c r="AH24" s="2594"/>
      <c r="AI24" s="2726"/>
      <c r="AJ24" s="2727"/>
      <c r="AK24" s="2728"/>
      <c r="AL24" s="2727"/>
      <c r="AM24" s="2728"/>
      <c r="AN24" s="2727"/>
      <c r="AO24" s="2728"/>
      <c r="AP24" s="2727"/>
      <c r="AQ24" s="2728"/>
      <c r="AR24" s="2729"/>
      <c r="AS24" s="2726"/>
      <c r="AT24" s="2727"/>
      <c r="AU24" s="2728"/>
      <c r="AV24" s="2727"/>
      <c r="AW24" s="2728"/>
      <c r="AX24" s="2727"/>
      <c r="AY24" s="2728"/>
      <c r="AZ24" s="2729"/>
      <c r="BA24" s="2726"/>
      <c r="BB24" s="2727"/>
      <c r="BC24" s="2728"/>
      <c r="BD24" s="2727"/>
      <c r="BE24" s="2728"/>
      <c r="BF24" s="2727"/>
      <c r="BG24" s="2728"/>
      <c r="BH24" s="2729"/>
      <c r="BI24" s="2594"/>
      <c r="BJ24" s="2730"/>
      <c r="BK24" s="2731"/>
      <c r="BL24" s="2732"/>
      <c r="BM24" s="2731"/>
      <c r="BN24" s="2732"/>
      <c r="BO24" s="2731"/>
      <c r="BP24" s="2732"/>
      <c r="BQ24" s="2731"/>
      <c r="BR24" s="2732"/>
      <c r="BS24" s="2733"/>
      <c r="BT24" s="2730"/>
      <c r="BU24" s="2731"/>
      <c r="BV24" s="2732"/>
      <c r="BW24" s="2731"/>
      <c r="BX24" s="2732"/>
      <c r="BY24" s="2731"/>
      <c r="BZ24" s="2732"/>
      <c r="CA24" s="2733"/>
      <c r="CB24" s="2730"/>
      <c r="CC24" s="2731"/>
      <c r="CD24" s="2732"/>
      <c r="CE24" s="2731"/>
      <c r="CF24" s="2732"/>
      <c r="CG24" s="2731"/>
      <c r="CH24" s="2732"/>
      <c r="CI24" s="2733"/>
      <c r="CJ24" s="2594"/>
      <c r="CK24" s="2734"/>
      <c r="CL24" s="2735"/>
      <c r="CM24" s="2736"/>
      <c r="CN24" s="2735"/>
      <c r="CO24" s="2736"/>
      <c r="CP24" s="2735"/>
      <c r="CQ24" s="2736"/>
      <c r="CR24" s="2735"/>
      <c r="CS24" s="2736"/>
      <c r="CT24" s="2737"/>
      <c r="CU24" s="2734"/>
      <c r="CV24" s="2735"/>
      <c r="CW24" s="2736"/>
      <c r="CX24" s="2735"/>
      <c r="CY24" s="2736"/>
      <c r="CZ24" s="2735"/>
      <c r="DA24" s="2736"/>
      <c r="DB24" s="2737"/>
      <c r="DC24" s="2734"/>
      <c r="DD24" s="2735"/>
      <c r="DE24" s="2736"/>
      <c r="DF24" s="2735"/>
      <c r="DG24" s="2736"/>
      <c r="DH24" s="2735"/>
      <c r="DI24" s="2736"/>
      <c r="DJ24" s="2737"/>
      <c r="DK24" s="2699"/>
    </row>
    <row r="25" spans="1:115" s="1629" customFormat="1" ht="39.950000000000003" customHeight="1">
      <c r="A25" s="2700">
        <v>0</v>
      </c>
      <c r="B25" s="2701">
        <v>4</v>
      </c>
      <c r="C25" s="5069" t="s">
        <v>568</v>
      </c>
      <c r="D25" s="5070"/>
      <c r="E25" s="5070"/>
      <c r="F25" s="5070"/>
      <c r="G25" s="5070"/>
      <c r="H25" s="2739"/>
      <c r="I25" s="5071"/>
      <c r="J25" s="5071"/>
      <c r="K25" s="5071"/>
      <c r="L25" s="5071"/>
      <c r="M25" s="5071"/>
      <c r="N25" s="5071"/>
      <c r="O25" s="5071"/>
      <c r="P25" s="5071"/>
      <c r="Q25" s="2740"/>
      <c r="R25" s="2739"/>
      <c r="S25" s="5071"/>
      <c r="T25" s="5071"/>
      <c r="U25" s="5071"/>
      <c r="V25" s="5071"/>
      <c r="W25" s="5071"/>
      <c r="X25" s="5071"/>
      <c r="Y25" s="2740"/>
      <c r="Z25" s="2739"/>
      <c r="AA25" s="5071"/>
      <c r="AB25" s="5071"/>
      <c r="AC25" s="5071"/>
      <c r="AD25" s="5071"/>
      <c r="AE25" s="5071"/>
      <c r="AF25" s="5071"/>
      <c r="AG25" s="2740"/>
      <c r="AH25" s="5072"/>
      <c r="AI25" s="2741"/>
      <c r="AJ25" s="5073"/>
      <c r="AK25" s="5073"/>
      <c r="AL25" s="5073"/>
      <c r="AM25" s="5073"/>
      <c r="AN25" s="5073"/>
      <c r="AO25" s="5073"/>
      <c r="AP25" s="5073"/>
      <c r="AQ25" s="5073"/>
      <c r="AR25" s="2742"/>
      <c r="AS25" s="2741"/>
      <c r="AT25" s="5073"/>
      <c r="AU25" s="5073"/>
      <c r="AV25" s="5073"/>
      <c r="AW25" s="5073"/>
      <c r="AX25" s="5073"/>
      <c r="AY25" s="5073"/>
      <c r="AZ25" s="2742"/>
      <c r="BA25" s="2741"/>
      <c r="BB25" s="5073"/>
      <c r="BC25" s="5073"/>
      <c r="BD25" s="5073"/>
      <c r="BE25" s="5073"/>
      <c r="BF25" s="5073"/>
      <c r="BG25" s="5073"/>
      <c r="BH25" s="2742"/>
      <c r="BI25" s="5072"/>
      <c r="BJ25" s="2743"/>
      <c r="BK25" s="5074"/>
      <c r="BL25" s="5074"/>
      <c r="BM25" s="5074"/>
      <c r="BN25" s="5074"/>
      <c r="BO25" s="5074"/>
      <c r="BP25" s="5074"/>
      <c r="BQ25" s="5074"/>
      <c r="BR25" s="5074"/>
      <c r="BS25" s="2744"/>
      <c r="BT25" s="2743"/>
      <c r="BU25" s="5074"/>
      <c r="BV25" s="5074"/>
      <c r="BW25" s="5074"/>
      <c r="BX25" s="5074"/>
      <c r="BY25" s="5074"/>
      <c r="BZ25" s="5074"/>
      <c r="CA25" s="2744"/>
      <c r="CB25" s="2743"/>
      <c r="CC25" s="5074"/>
      <c r="CD25" s="5074"/>
      <c r="CE25" s="5074"/>
      <c r="CF25" s="5074"/>
      <c r="CG25" s="5074"/>
      <c r="CH25" s="5074"/>
      <c r="CI25" s="2744"/>
      <c r="CJ25" s="5072"/>
      <c r="CK25" s="2745"/>
      <c r="CL25" s="5075"/>
      <c r="CM25" s="5075"/>
      <c r="CN25" s="5075"/>
      <c r="CO25" s="5075"/>
      <c r="CP25" s="5075"/>
      <c r="CQ25" s="5075"/>
      <c r="CR25" s="5075"/>
      <c r="CS25" s="5075"/>
      <c r="CT25" s="2746"/>
      <c r="CU25" s="2745"/>
      <c r="CV25" s="5075"/>
      <c r="CW25" s="5075"/>
      <c r="CX25" s="5075"/>
      <c r="CY25" s="5075"/>
      <c r="CZ25" s="5075"/>
      <c r="DA25" s="5075"/>
      <c r="DB25" s="2746"/>
      <c r="DC25" s="2745"/>
      <c r="DD25" s="5075"/>
      <c r="DE25" s="5075"/>
      <c r="DF25" s="5075"/>
      <c r="DG25" s="5075"/>
      <c r="DH25" s="5075"/>
      <c r="DI25" s="5075"/>
      <c r="DJ25" s="2746"/>
      <c r="DK25" s="5076"/>
    </row>
    <row r="26" spans="1:115" s="1629" customFormat="1" ht="39.950000000000003" customHeight="1">
      <c r="A26" s="2700">
        <v>15</v>
      </c>
      <c r="B26" s="2717">
        <v>4</v>
      </c>
      <c r="C26" s="5051" t="s">
        <v>4187</v>
      </c>
      <c r="D26" s="2718" t="s">
        <v>4169</v>
      </c>
      <c r="E26" s="2719">
        <f>COUNTA(H26:DJ26)</f>
        <v>0</v>
      </c>
      <c r="F26" s="2720"/>
      <c r="G26" s="2721"/>
      <c r="H26" s="2722"/>
      <c r="I26" s="2723"/>
      <c r="J26" s="2724"/>
      <c r="K26" s="2723"/>
      <c r="L26" s="2724"/>
      <c r="M26" s="2723"/>
      <c r="N26" s="2724"/>
      <c r="O26" s="2723"/>
      <c r="P26" s="2724"/>
      <c r="Q26" s="2725"/>
      <c r="R26" s="2722"/>
      <c r="S26" s="2723"/>
      <c r="T26" s="2724"/>
      <c r="U26" s="2723"/>
      <c r="V26" s="2724"/>
      <c r="W26" s="2723"/>
      <c r="X26" s="2724"/>
      <c r="Y26" s="2725"/>
      <c r="Z26" s="2722"/>
      <c r="AA26" s="2723"/>
      <c r="AB26" s="2724"/>
      <c r="AC26" s="2723"/>
      <c r="AD26" s="2724"/>
      <c r="AE26" s="2723"/>
      <c r="AF26" s="2724"/>
      <c r="AG26" s="2725"/>
      <c r="AH26" s="2594"/>
      <c r="AI26" s="2726"/>
      <c r="AJ26" s="2727"/>
      <c r="AK26" s="2728"/>
      <c r="AL26" s="2727"/>
      <c r="AM26" s="2728"/>
      <c r="AN26" s="2727"/>
      <c r="AO26" s="2728"/>
      <c r="AP26" s="2727"/>
      <c r="AQ26" s="2728"/>
      <c r="AR26" s="2729"/>
      <c r="AS26" s="2726"/>
      <c r="AT26" s="2727"/>
      <c r="AU26" s="2728"/>
      <c r="AV26" s="2727"/>
      <c r="AW26" s="2728"/>
      <c r="AX26" s="2727"/>
      <c r="AY26" s="2728"/>
      <c r="AZ26" s="2729"/>
      <c r="BA26" s="2726"/>
      <c r="BB26" s="2727"/>
      <c r="BC26" s="2728"/>
      <c r="BD26" s="2727"/>
      <c r="BE26" s="2728"/>
      <c r="BF26" s="2727"/>
      <c r="BG26" s="2728"/>
      <c r="BH26" s="2729"/>
      <c r="BI26" s="2594"/>
      <c r="BJ26" s="2730"/>
      <c r="BK26" s="2731"/>
      <c r="BL26" s="2732"/>
      <c r="BM26" s="2731"/>
      <c r="BN26" s="2732"/>
      <c r="BO26" s="2731"/>
      <c r="BP26" s="2732"/>
      <c r="BQ26" s="2731"/>
      <c r="BR26" s="2732"/>
      <c r="BS26" s="2733"/>
      <c r="BT26" s="2730"/>
      <c r="BU26" s="2731"/>
      <c r="BV26" s="2732"/>
      <c r="BW26" s="2731"/>
      <c r="BX26" s="2732"/>
      <c r="BY26" s="2731"/>
      <c r="BZ26" s="2732"/>
      <c r="CA26" s="2733"/>
      <c r="CB26" s="2730"/>
      <c r="CC26" s="2731"/>
      <c r="CD26" s="2732"/>
      <c r="CE26" s="2731"/>
      <c r="CF26" s="2732"/>
      <c r="CG26" s="2731"/>
      <c r="CH26" s="2732"/>
      <c r="CI26" s="2733"/>
      <c r="CJ26" s="2594"/>
      <c r="CK26" s="2734"/>
      <c r="CL26" s="2735"/>
      <c r="CM26" s="2736"/>
      <c r="CN26" s="2735"/>
      <c r="CO26" s="2736"/>
      <c r="CP26" s="2735"/>
      <c r="CQ26" s="2736"/>
      <c r="CR26" s="2735"/>
      <c r="CS26" s="2736"/>
      <c r="CT26" s="2737"/>
      <c r="CU26" s="2734"/>
      <c r="CV26" s="2735"/>
      <c r="CW26" s="2736"/>
      <c r="CX26" s="2735"/>
      <c r="CY26" s="2736"/>
      <c r="CZ26" s="2735"/>
      <c r="DA26" s="2736"/>
      <c r="DB26" s="2737"/>
      <c r="DC26" s="2734"/>
      <c r="DD26" s="2735"/>
      <c r="DE26" s="2736"/>
      <c r="DF26" s="2735"/>
      <c r="DG26" s="2736"/>
      <c r="DH26" s="2735"/>
      <c r="DI26" s="2736"/>
      <c r="DJ26" s="2737"/>
      <c r="DK26" s="2594"/>
    </row>
    <row r="27" spans="1:115" s="1629" customFormat="1" ht="39.950000000000003" customHeight="1">
      <c r="A27" s="2700">
        <v>16</v>
      </c>
      <c r="B27" s="2717">
        <v>4</v>
      </c>
      <c r="C27" s="5051" t="s">
        <v>4188</v>
      </c>
      <c r="D27" s="2718" t="s">
        <v>4169</v>
      </c>
      <c r="E27" s="2719">
        <f>COUNTA(H27:DJ27)</f>
        <v>0</v>
      </c>
      <c r="F27" s="2720"/>
      <c r="G27" s="2721"/>
      <c r="H27" s="2722"/>
      <c r="I27" s="2723"/>
      <c r="J27" s="2724"/>
      <c r="K27" s="2723"/>
      <c r="L27" s="2724"/>
      <c r="M27" s="2723"/>
      <c r="N27" s="2724"/>
      <c r="O27" s="2723"/>
      <c r="P27" s="2724"/>
      <c r="Q27" s="2725"/>
      <c r="R27" s="2722"/>
      <c r="S27" s="2723"/>
      <c r="T27" s="2724"/>
      <c r="U27" s="2723"/>
      <c r="V27" s="2724"/>
      <c r="W27" s="2723"/>
      <c r="X27" s="2724"/>
      <c r="Y27" s="2725"/>
      <c r="Z27" s="2722"/>
      <c r="AA27" s="2723"/>
      <c r="AB27" s="2724"/>
      <c r="AC27" s="2723"/>
      <c r="AD27" s="2724"/>
      <c r="AE27" s="2723"/>
      <c r="AF27" s="2724"/>
      <c r="AG27" s="2725"/>
      <c r="AH27" s="2594"/>
      <c r="AI27" s="2726"/>
      <c r="AJ27" s="2727"/>
      <c r="AK27" s="2728"/>
      <c r="AL27" s="2727"/>
      <c r="AM27" s="2728"/>
      <c r="AN27" s="2727"/>
      <c r="AO27" s="2728"/>
      <c r="AP27" s="2727"/>
      <c r="AQ27" s="2728"/>
      <c r="AR27" s="2729"/>
      <c r="AS27" s="2726"/>
      <c r="AT27" s="2727"/>
      <c r="AU27" s="2728"/>
      <c r="AV27" s="2727"/>
      <c r="AW27" s="2728"/>
      <c r="AX27" s="2727"/>
      <c r="AY27" s="2728"/>
      <c r="AZ27" s="2729"/>
      <c r="BA27" s="2726"/>
      <c r="BB27" s="2727"/>
      <c r="BC27" s="2728"/>
      <c r="BD27" s="2727"/>
      <c r="BE27" s="2728"/>
      <c r="BF27" s="2727"/>
      <c r="BG27" s="2728"/>
      <c r="BH27" s="2729"/>
      <c r="BI27" s="2594"/>
      <c r="BJ27" s="2730"/>
      <c r="BK27" s="2731"/>
      <c r="BL27" s="2732"/>
      <c r="BM27" s="2731"/>
      <c r="BN27" s="2732"/>
      <c r="BO27" s="2731"/>
      <c r="BP27" s="2732"/>
      <c r="BQ27" s="2731"/>
      <c r="BR27" s="2732"/>
      <c r="BS27" s="2733"/>
      <c r="BT27" s="2730"/>
      <c r="BU27" s="2731"/>
      <c r="BV27" s="2732"/>
      <c r="BW27" s="2731"/>
      <c r="BX27" s="2732"/>
      <c r="BY27" s="2731"/>
      <c r="BZ27" s="2732"/>
      <c r="CA27" s="2733"/>
      <c r="CB27" s="2730"/>
      <c r="CC27" s="2731"/>
      <c r="CD27" s="2732"/>
      <c r="CE27" s="2731"/>
      <c r="CF27" s="2732"/>
      <c r="CG27" s="2731"/>
      <c r="CH27" s="2732"/>
      <c r="CI27" s="2733"/>
      <c r="CJ27" s="2594"/>
      <c r="CK27" s="2734"/>
      <c r="CL27" s="2735"/>
      <c r="CM27" s="2736"/>
      <c r="CN27" s="2735"/>
      <c r="CO27" s="2736"/>
      <c r="CP27" s="2735"/>
      <c r="CQ27" s="2736"/>
      <c r="CR27" s="2735"/>
      <c r="CS27" s="2736"/>
      <c r="CT27" s="2737"/>
      <c r="CU27" s="2734"/>
      <c r="CV27" s="2735"/>
      <c r="CW27" s="2736"/>
      <c r="CX27" s="2735"/>
      <c r="CY27" s="2736"/>
      <c r="CZ27" s="2735"/>
      <c r="DA27" s="2736"/>
      <c r="DB27" s="2737"/>
      <c r="DC27" s="2734"/>
      <c r="DD27" s="2735"/>
      <c r="DE27" s="2736"/>
      <c r="DF27" s="2735"/>
      <c r="DG27" s="2736"/>
      <c r="DH27" s="2735"/>
      <c r="DI27" s="2736"/>
      <c r="DJ27" s="2737"/>
      <c r="DK27" s="2699"/>
    </row>
    <row r="28" spans="1:115" s="1629" customFormat="1" ht="39.950000000000003" customHeight="1">
      <c r="A28" s="2700">
        <v>17</v>
      </c>
      <c r="B28" s="2717">
        <v>4</v>
      </c>
      <c r="C28" s="5051" t="s">
        <v>4189</v>
      </c>
      <c r="D28" s="2718" t="s">
        <v>4169</v>
      </c>
      <c r="E28" s="2719">
        <f>COUNTA(H28:DJ28)</f>
        <v>0</v>
      </c>
      <c r="F28" s="2720"/>
      <c r="G28" s="2721"/>
      <c r="H28" s="2722"/>
      <c r="I28" s="2723"/>
      <c r="J28" s="2724"/>
      <c r="K28" s="2723"/>
      <c r="L28" s="2724"/>
      <c r="M28" s="2723"/>
      <c r="N28" s="2724"/>
      <c r="O28" s="2723"/>
      <c r="P28" s="2724"/>
      <c r="Q28" s="2725"/>
      <c r="R28" s="2722"/>
      <c r="S28" s="2723"/>
      <c r="T28" s="2724"/>
      <c r="U28" s="2723"/>
      <c r="V28" s="2724"/>
      <c r="W28" s="2723"/>
      <c r="X28" s="2724"/>
      <c r="Y28" s="2725"/>
      <c r="Z28" s="2722"/>
      <c r="AA28" s="2723"/>
      <c r="AB28" s="2724"/>
      <c r="AC28" s="2723"/>
      <c r="AD28" s="2724"/>
      <c r="AE28" s="2723"/>
      <c r="AF28" s="2724"/>
      <c r="AG28" s="2725"/>
      <c r="AH28" s="2594"/>
      <c r="AI28" s="2726"/>
      <c r="AJ28" s="2727"/>
      <c r="AK28" s="2728"/>
      <c r="AL28" s="2727"/>
      <c r="AM28" s="2728"/>
      <c r="AN28" s="2727"/>
      <c r="AO28" s="2728"/>
      <c r="AP28" s="2727"/>
      <c r="AQ28" s="2728"/>
      <c r="AR28" s="2729"/>
      <c r="AS28" s="2726"/>
      <c r="AT28" s="2727"/>
      <c r="AU28" s="2728"/>
      <c r="AV28" s="2727"/>
      <c r="AW28" s="2728"/>
      <c r="AX28" s="2727"/>
      <c r="AY28" s="2728"/>
      <c r="AZ28" s="2729"/>
      <c r="BA28" s="2726"/>
      <c r="BB28" s="2727"/>
      <c r="BC28" s="2728"/>
      <c r="BD28" s="2727"/>
      <c r="BE28" s="2728"/>
      <c r="BF28" s="2727"/>
      <c r="BG28" s="2728"/>
      <c r="BH28" s="2729"/>
      <c r="BI28" s="2594"/>
      <c r="BJ28" s="2730"/>
      <c r="BK28" s="2731"/>
      <c r="BL28" s="2732"/>
      <c r="BM28" s="2731"/>
      <c r="BN28" s="2732"/>
      <c r="BO28" s="2731"/>
      <c r="BP28" s="2732"/>
      <c r="BQ28" s="2731"/>
      <c r="BR28" s="2732"/>
      <c r="BS28" s="2733"/>
      <c r="BT28" s="2730"/>
      <c r="BU28" s="2731"/>
      <c r="BV28" s="2732"/>
      <c r="BW28" s="2731"/>
      <c r="BX28" s="2732"/>
      <c r="BY28" s="2731"/>
      <c r="BZ28" s="2732"/>
      <c r="CA28" s="2733"/>
      <c r="CB28" s="2730"/>
      <c r="CC28" s="2731"/>
      <c r="CD28" s="2732"/>
      <c r="CE28" s="2731"/>
      <c r="CF28" s="2732"/>
      <c r="CG28" s="2731"/>
      <c r="CH28" s="2732"/>
      <c r="CI28" s="2733"/>
      <c r="CJ28" s="2594"/>
      <c r="CK28" s="2734"/>
      <c r="CL28" s="2735"/>
      <c r="CM28" s="2736"/>
      <c r="CN28" s="2735"/>
      <c r="CO28" s="2736"/>
      <c r="CP28" s="2735"/>
      <c r="CQ28" s="2736"/>
      <c r="CR28" s="2735"/>
      <c r="CS28" s="2736"/>
      <c r="CT28" s="2737"/>
      <c r="CU28" s="2734"/>
      <c r="CV28" s="2735"/>
      <c r="CW28" s="2736"/>
      <c r="CX28" s="2735"/>
      <c r="CY28" s="2736"/>
      <c r="CZ28" s="2735"/>
      <c r="DA28" s="2736"/>
      <c r="DB28" s="2737"/>
      <c r="DC28" s="2734"/>
      <c r="DD28" s="2735"/>
      <c r="DE28" s="2736"/>
      <c r="DF28" s="2735"/>
      <c r="DG28" s="2736"/>
      <c r="DH28" s="2735"/>
      <c r="DI28" s="2736"/>
      <c r="DJ28" s="2737"/>
      <c r="DK28" s="2699"/>
    </row>
    <row r="29" spans="1:115" s="1629" customFormat="1" ht="39.950000000000003" customHeight="1">
      <c r="A29" s="2700">
        <v>18</v>
      </c>
      <c r="B29" s="2717">
        <v>4</v>
      </c>
      <c r="C29" s="5051" t="s">
        <v>4190</v>
      </c>
      <c r="D29" s="2718" t="s">
        <v>4169</v>
      </c>
      <c r="E29" s="2719">
        <f>COUNTA(H29:DJ29)</f>
        <v>0</v>
      </c>
      <c r="F29" s="2720"/>
      <c r="G29" s="2721"/>
      <c r="H29" s="2722"/>
      <c r="I29" s="2723"/>
      <c r="J29" s="2724"/>
      <c r="K29" s="2723"/>
      <c r="L29" s="2724"/>
      <c r="M29" s="2723"/>
      <c r="N29" s="2724"/>
      <c r="O29" s="2723"/>
      <c r="P29" s="2724"/>
      <c r="Q29" s="2725"/>
      <c r="R29" s="2722"/>
      <c r="S29" s="2723"/>
      <c r="T29" s="2724"/>
      <c r="U29" s="2723"/>
      <c r="V29" s="2724"/>
      <c r="W29" s="2723"/>
      <c r="X29" s="2724"/>
      <c r="Y29" s="2725"/>
      <c r="Z29" s="2722"/>
      <c r="AA29" s="2723"/>
      <c r="AB29" s="2724"/>
      <c r="AC29" s="2723"/>
      <c r="AD29" s="2724"/>
      <c r="AE29" s="2723"/>
      <c r="AF29" s="2724"/>
      <c r="AG29" s="2725"/>
      <c r="AH29" s="2594"/>
      <c r="AI29" s="2726"/>
      <c r="AJ29" s="2727"/>
      <c r="AK29" s="2728"/>
      <c r="AL29" s="2727"/>
      <c r="AM29" s="2728"/>
      <c r="AN29" s="2727"/>
      <c r="AO29" s="2728"/>
      <c r="AP29" s="2727"/>
      <c r="AQ29" s="2728"/>
      <c r="AR29" s="2729"/>
      <c r="AS29" s="2726"/>
      <c r="AT29" s="2727"/>
      <c r="AU29" s="2728"/>
      <c r="AV29" s="2727"/>
      <c r="AW29" s="2728"/>
      <c r="AX29" s="2727"/>
      <c r="AY29" s="2728"/>
      <c r="AZ29" s="2729"/>
      <c r="BA29" s="2726"/>
      <c r="BB29" s="2727"/>
      <c r="BC29" s="2728"/>
      <c r="BD29" s="2727"/>
      <c r="BE29" s="2728"/>
      <c r="BF29" s="2727"/>
      <c r="BG29" s="2728"/>
      <c r="BH29" s="2729"/>
      <c r="BI29" s="2594"/>
      <c r="BJ29" s="2730"/>
      <c r="BK29" s="2731"/>
      <c r="BL29" s="2732"/>
      <c r="BM29" s="2731"/>
      <c r="BN29" s="2732"/>
      <c r="BO29" s="2731"/>
      <c r="BP29" s="2732"/>
      <c r="BQ29" s="2731"/>
      <c r="BR29" s="2732"/>
      <c r="BS29" s="2733"/>
      <c r="BT29" s="2730"/>
      <c r="BU29" s="2731"/>
      <c r="BV29" s="2732"/>
      <c r="BW29" s="2731"/>
      <c r="BX29" s="2732"/>
      <c r="BY29" s="2731"/>
      <c r="BZ29" s="2732"/>
      <c r="CA29" s="2733"/>
      <c r="CB29" s="2730"/>
      <c r="CC29" s="2731"/>
      <c r="CD29" s="2732"/>
      <c r="CE29" s="2731"/>
      <c r="CF29" s="2732"/>
      <c r="CG29" s="2731"/>
      <c r="CH29" s="2732"/>
      <c r="CI29" s="2733"/>
      <c r="CJ29" s="2594"/>
      <c r="CK29" s="2734"/>
      <c r="CL29" s="2735"/>
      <c r="CM29" s="2736"/>
      <c r="CN29" s="2735"/>
      <c r="CO29" s="2736"/>
      <c r="CP29" s="2735"/>
      <c r="CQ29" s="2736"/>
      <c r="CR29" s="2735"/>
      <c r="CS29" s="2736"/>
      <c r="CT29" s="2737"/>
      <c r="CU29" s="2734"/>
      <c r="CV29" s="2735"/>
      <c r="CW29" s="2736"/>
      <c r="CX29" s="2735"/>
      <c r="CY29" s="2736"/>
      <c r="CZ29" s="2735"/>
      <c r="DA29" s="2736"/>
      <c r="DB29" s="2737"/>
      <c r="DC29" s="2734"/>
      <c r="DD29" s="2735"/>
      <c r="DE29" s="2736"/>
      <c r="DF29" s="2735"/>
      <c r="DG29" s="2736"/>
      <c r="DH29" s="2735"/>
      <c r="DI29" s="2736"/>
      <c r="DJ29" s="2737"/>
      <c r="DK29" s="2699"/>
    </row>
    <row r="30" spans="1:115" s="1629" customFormat="1" ht="47.25" customHeight="1">
      <c r="A30" s="2700">
        <v>0</v>
      </c>
      <c r="B30" s="2701">
        <v>5</v>
      </c>
      <c r="C30" s="5069" t="s">
        <v>562</v>
      </c>
      <c r="D30" s="5070"/>
      <c r="E30" s="5070"/>
      <c r="F30" s="5070"/>
      <c r="G30" s="5070"/>
      <c r="H30" s="2739"/>
      <c r="I30" s="5071"/>
      <c r="J30" s="5071"/>
      <c r="K30" s="5071"/>
      <c r="L30" s="5071"/>
      <c r="M30" s="5071"/>
      <c r="N30" s="5071"/>
      <c r="O30" s="5071"/>
      <c r="P30" s="5071"/>
      <c r="Q30" s="2740"/>
      <c r="R30" s="2739"/>
      <c r="S30" s="5071"/>
      <c r="T30" s="5071"/>
      <c r="U30" s="5071"/>
      <c r="V30" s="5071"/>
      <c r="W30" s="5071"/>
      <c r="X30" s="5071"/>
      <c r="Y30" s="2740"/>
      <c r="Z30" s="2739"/>
      <c r="AA30" s="5071"/>
      <c r="AB30" s="5071"/>
      <c r="AC30" s="5071"/>
      <c r="AD30" s="5071"/>
      <c r="AE30" s="5071"/>
      <c r="AF30" s="5071"/>
      <c r="AG30" s="2740"/>
      <c r="AH30" s="5072"/>
      <c r="AI30" s="2741"/>
      <c r="AJ30" s="5073"/>
      <c r="AK30" s="5073"/>
      <c r="AL30" s="5073"/>
      <c r="AM30" s="5073"/>
      <c r="AN30" s="5073"/>
      <c r="AO30" s="5073"/>
      <c r="AP30" s="5073"/>
      <c r="AQ30" s="5073"/>
      <c r="AR30" s="2742"/>
      <c r="AS30" s="2741"/>
      <c r="AT30" s="5073"/>
      <c r="AU30" s="5073"/>
      <c r="AV30" s="5073"/>
      <c r="AW30" s="5073"/>
      <c r="AX30" s="5073"/>
      <c r="AY30" s="5073"/>
      <c r="AZ30" s="2742"/>
      <c r="BA30" s="2741"/>
      <c r="BB30" s="5073"/>
      <c r="BC30" s="5073"/>
      <c r="BD30" s="5073"/>
      <c r="BE30" s="5073"/>
      <c r="BF30" s="5073"/>
      <c r="BG30" s="5073"/>
      <c r="BH30" s="2742"/>
      <c r="BI30" s="5072"/>
      <c r="BJ30" s="2743"/>
      <c r="BK30" s="5074"/>
      <c r="BL30" s="5074"/>
      <c r="BM30" s="5074"/>
      <c r="BN30" s="5074"/>
      <c r="BO30" s="5074"/>
      <c r="BP30" s="5074"/>
      <c r="BQ30" s="5074"/>
      <c r="BR30" s="5074"/>
      <c r="BS30" s="2744"/>
      <c r="BT30" s="2743"/>
      <c r="BU30" s="5074"/>
      <c r="BV30" s="5074"/>
      <c r="BW30" s="5074"/>
      <c r="BX30" s="5074"/>
      <c r="BY30" s="5074"/>
      <c r="BZ30" s="5074"/>
      <c r="CA30" s="2744"/>
      <c r="CB30" s="2743"/>
      <c r="CC30" s="5074"/>
      <c r="CD30" s="5074"/>
      <c r="CE30" s="5074"/>
      <c r="CF30" s="5074"/>
      <c r="CG30" s="5074"/>
      <c r="CH30" s="5074"/>
      <c r="CI30" s="2744"/>
      <c r="CJ30" s="5072"/>
      <c r="CK30" s="2745"/>
      <c r="CL30" s="5075"/>
      <c r="CM30" s="5075"/>
      <c r="CN30" s="5075"/>
      <c r="CO30" s="5075"/>
      <c r="CP30" s="5075"/>
      <c r="CQ30" s="5075"/>
      <c r="CR30" s="5075"/>
      <c r="CS30" s="5075"/>
      <c r="CT30" s="2746"/>
      <c r="CU30" s="2745"/>
      <c r="CV30" s="5075"/>
      <c r="CW30" s="5075"/>
      <c r="CX30" s="5075"/>
      <c r="CY30" s="5075"/>
      <c r="CZ30" s="5075"/>
      <c r="DA30" s="5075"/>
      <c r="DB30" s="2746"/>
      <c r="DC30" s="2745"/>
      <c r="DD30" s="5075"/>
      <c r="DE30" s="5075"/>
      <c r="DF30" s="5075"/>
      <c r="DG30" s="5075"/>
      <c r="DH30" s="5075"/>
      <c r="DI30" s="5075"/>
      <c r="DJ30" s="2746"/>
      <c r="DK30" s="5076"/>
    </row>
    <row r="31" spans="1:115" s="1629" customFormat="1" ht="39.950000000000003" customHeight="1">
      <c r="A31" s="2700">
        <v>19</v>
      </c>
      <c r="B31" s="2717">
        <v>5</v>
      </c>
      <c r="C31" s="5051" t="s">
        <v>4191</v>
      </c>
      <c r="D31" s="2718" t="s">
        <v>4169</v>
      </c>
      <c r="E31" s="2719">
        <f>COUNTA(H31:DJ31)</f>
        <v>0</v>
      </c>
      <c r="F31" s="2720"/>
      <c r="G31" s="2721"/>
      <c r="H31" s="2722"/>
      <c r="I31" s="2723"/>
      <c r="J31" s="2724"/>
      <c r="K31" s="2723"/>
      <c r="L31" s="2724"/>
      <c r="M31" s="2723"/>
      <c r="N31" s="2724"/>
      <c r="O31" s="2723"/>
      <c r="P31" s="2724"/>
      <c r="Q31" s="2725"/>
      <c r="R31" s="2722"/>
      <c r="S31" s="2723"/>
      <c r="T31" s="2724"/>
      <c r="U31" s="2723"/>
      <c r="V31" s="2724"/>
      <c r="W31" s="2723"/>
      <c r="X31" s="2724"/>
      <c r="Y31" s="2725"/>
      <c r="Z31" s="2722"/>
      <c r="AA31" s="2723"/>
      <c r="AB31" s="2724"/>
      <c r="AC31" s="2723"/>
      <c r="AD31" s="2724"/>
      <c r="AE31" s="2723"/>
      <c r="AF31" s="2724"/>
      <c r="AG31" s="2725"/>
      <c r="AH31" s="2594"/>
      <c r="AI31" s="2726"/>
      <c r="AJ31" s="2727"/>
      <c r="AK31" s="2728"/>
      <c r="AL31" s="2727"/>
      <c r="AM31" s="2728"/>
      <c r="AN31" s="2727"/>
      <c r="AO31" s="2728"/>
      <c r="AP31" s="2727"/>
      <c r="AQ31" s="2728"/>
      <c r="AR31" s="2729"/>
      <c r="AS31" s="2726"/>
      <c r="AT31" s="2727"/>
      <c r="AU31" s="2728"/>
      <c r="AV31" s="2727"/>
      <c r="AW31" s="2728"/>
      <c r="AX31" s="2727"/>
      <c r="AY31" s="2728"/>
      <c r="AZ31" s="2729"/>
      <c r="BA31" s="2726"/>
      <c r="BB31" s="2727"/>
      <c r="BC31" s="2728"/>
      <c r="BD31" s="2727"/>
      <c r="BE31" s="2728"/>
      <c r="BF31" s="2727"/>
      <c r="BG31" s="2728"/>
      <c r="BH31" s="2729"/>
      <c r="BI31" s="2594"/>
      <c r="BJ31" s="2730"/>
      <c r="BK31" s="2731"/>
      <c r="BL31" s="2732"/>
      <c r="BM31" s="2731"/>
      <c r="BN31" s="2732"/>
      <c r="BO31" s="2731"/>
      <c r="BP31" s="2732"/>
      <c r="BQ31" s="2731"/>
      <c r="BR31" s="2732"/>
      <c r="BS31" s="2733"/>
      <c r="BT31" s="2730"/>
      <c r="BU31" s="2731"/>
      <c r="BV31" s="2732"/>
      <c r="BW31" s="2731"/>
      <c r="BX31" s="2732"/>
      <c r="BY31" s="2731"/>
      <c r="BZ31" s="2732"/>
      <c r="CA31" s="2733"/>
      <c r="CB31" s="2730"/>
      <c r="CC31" s="2731"/>
      <c r="CD31" s="2732"/>
      <c r="CE31" s="2731"/>
      <c r="CF31" s="2732"/>
      <c r="CG31" s="2731"/>
      <c r="CH31" s="2732"/>
      <c r="CI31" s="2733"/>
      <c r="CJ31" s="2594"/>
      <c r="CK31" s="2734"/>
      <c r="CL31" s="2735"/>
      <c r="CM31" s="2736"/>
      <c r="CN31" s="2735"/>
      <c r="CO31" s="2736"/>
      <c r="CP31" s="2735"/>
      <c r="CQ31" s="2736"/>
      <c r="CR31" s="2735"/>
      <c r="CS31" s="2736"/>
      <c r="CT31" s="2737"/>
      <c r="CU31" s="2734"/>
      <c r="CV31" s="2735"/>
      <c r="CW31" s="2736"/>
      <c r="CX31" s="2735"/>
      <c r="CY31" s="2736"/>
      <c r="CZ31" s="2735"/>
      <c r="DA31" s="2736"/>
      <c r="DB31" s="2737"/>
      <c r="DC31" s="2734"/>
      <c r="DD31" s="2735"/>
      <c r="DE31" s="2736"/>
      <c r="DF31" s="2735"/>
      <c r="DG31" s="2736"/>
      <c r="DH31" s="2735"/>
      <c r="DI31" s="2736"/>
      <c r="DJ31" s="2737"/>
      <c r="DK31" s="2594"/>
    </row>
    <row r="32" spans="1:115" s="1629" customFormat="1" ht="39.950000000000003" customHeight="1">
      <c r="A32" s="2700">
        <v>20</v>
      </c>
      <c r="B32" s="2717">
        <v>5</v>
      </c>
      <c r="C32" s="5051" t="s">
        <v>4192</v>
      </c>
      <c r="D32" s="2718" t="s">
        <v>4169</v>
      </c>
      <c r="E32" s="2719">
        <f>COUNTA(H32:DJ32)</f>
        <v>0</v>
      </c>
      <c r="F32" s="2720"/>
      <c r="G32" s="2721"/>
      <c r="H32" s="2722"/>
      <c r="I32" s="2723"/>
      <c r="J32" s="2724"/>
      <c r="K32" s="2723"/>
      <c r="L32" s="2724"/>
      <c r="M32" s="2723"/>
      <c r="N32" s="2724"/>
      <c r="O32" s="2723"/>
      <c r="P32" s="2724"/>
      <c r="Q32" s="2725"/>
      <c r="R32" s="2722"/>
      <c r="S32" s="2723"/>
      <c r="T32" s="2724"/>
      <c r="U32" s="2723"/>
      <c r="V32" s="2724"/>
      <c r="W32" s="2723"/>
      <c r="X32" s="2724"/>
      <c r="Y32" s="2725"/>
      <c r="Z32" s="2722"/>
      <c r="AA32" s="2723"/>
      <c r="AB32" s="2724"/>
      <c r="AC32" s="2723"/>
      <c r="AD32" s="2724"/>
      <c r="AE32" s="2723"/>
      <c r="AF32" s="2724"/>
      <c r="AG32" s="2725"/>
      <c r="AH32" s="2594"/>
      <c r="AI32" s="2726"/>
      <c r="AJ32" s="2727"/>
      <c r="AK32" s="2728"/>
      <c r="AL32" s="2727"/>
      <c r="AM32" s="2728"/>
      <c r="AN32" s="2727"/>
      <c r="AO32" s="2728"/>
      <c r="AP32" s="2727"/>
      <c r="AQ32" s="2728"/>
      <c r="AR32" s="2729"/>
      <c r="AS32" s="2726"/>
      <c r="AT32" s="2727"/>
      <c r="AU32" s="2728"/>
      <c r="AV32" s="2727"/>
      <c r="AW32" s="2728"/>
      <c r="AX32" s="2727"/>
      <c r="AY32" s="2728"/>
      <c r="AZ32" s="2729"/>
      <c r="BA32" s="2726"/>
      <c r="BB32" s="2727"/>
      <c r="BC32" s="2728"/>
      <c r="BD32" s="2727"/>
      <c r="BE32" s="2728"/>
      <c r="BF32" s="2727"/>
      <c r="BG32" s="2728"/>
      <c r="BH32" s="2729"/>
      <c r="BI32" s="2594"/>
      <c r="BJ32" s="2730"/>
      <c r="BK32" s="2731"/>
      <c r="BL32" s="2732"/>
      <c r="BM32" s="2731"/>
      <c r="BN32" s="2732"/>
      <c r="BO32" s="2731"/>
      <c r="BP32" s="2732"/>
      <c r="BQ32" s="2731"/>
      <c r="BR32" s="2732"/>
      <c r="BS32" s="2733"/>
      <c r="BT32" s="2730"/>
      <c r="BU32" s="2731"/>
      <c r="BV32" s="2732"/>
      <c r="BW32" s="2731"/>
      <c r="BX32" s="2732"/>
      <c r="BY32" s="2731"/>
      <c r="BZ32" s="2732"/>
      <c r="CA32" s="2733"/>
      <c r="CB32" s="2730"/>
      <c r="CC32" s="2731"/>
      <c r="CD32" s="2732"/>
      <c r="CE32" s="2731"/>
      <c r="CF32" s="2732"/>
      <c r="CG32" s="2731"/>
      <c r="CH32" s="2732"/>
      <c r="CI32" s="2733"/>
      <c r="CJ32" s="2594"/>
      <c r="CK32" s="2734"/>
      <c r="CL32" s="2735"/>
      <c r="CM32" s="2736"/>
      <c r="CN32" s="2735"/>
      <c r="CO32" s="2736"/>
      <c r="CP32" s="2735"/>
      <c r="CQ32" s="2736"/>
      <c r="CR32" s="2735"/>
      <c r="CS32" s="2736"/>
      <c r="CT32" s="2737"/>
      <c r="CU32" s="2734"/>
      <c r="CV32" s="2735"/>
      <c r="CW32" s="2736"/>
      <c r="CX32" s="2735"/>
      <c r="CY32" s="2736"/>
      <c r="CZ32" s="2735"/>
      <c r="DA32" s="2736"/>
      <c r="DB32" s="2737"/>
      <c r="DC32" s="2734"/>
      <c r="DD32" s="2735"/>
      <c r="DE32" s="2736"/>
      <c r="DF32" s="2735"/>
      <c r="DG32" s="2736"/>
      <c r="DH32" s="2735"/>
      <c r="DI32" s="2736"/>
      <c r="DJ32" s="2737"/>
      <c r="DK32" s="2699"/>
    </row>
    <row r="33" spans="1:115" s="1629" customFormat="1" ht="39.950000000000003" customHeight="1">
      <c r="A33" s="2700">
        <v>21</v>
      </c>
      <c r="B33" s="2717">
        <v>5</v>
      </c>
      <c r="C33" s="5051" t="s">
        <v>4193</v>
      </c>
      <c r="D33" s="2763" t="s">
        <v>4177</v>
      </c>
      <c r="E33" s="2719">
        <f>COUNTA(H33:DJ33)</f>
        <v>0</v>
      </c>
      <c r="F33" s="2720"/>
      <c r="G33" s="2721"/>
      <c r="H33" s="2722"/>
      <c r="I33" s="2723"/>
      <c r="J33" s="2724"/>
      <c r="K33" s="2723"/>
      <c r="L33" s="2724"/>
      <c r="M33" s="2723"/>
      <c r="N33" s="2724"/>
      <c r="O33" s="2723"/>
      <c r="P33" s="2724"/>
      <c r="Q33" s="2725"/>
      <c r="R33" s="2722"/>
      <c r="S33" s="2723"/>
      <c r="T33" s="2724"/>
      <c r="U33" s="2723"/>
      <c r="V33" s="2724"/>
      <c r="W33" s="2723"/>
      <c r="X33" s="2724"/>
      <c r="Y33" s="2725"/>
      <c r="Z33" s="2722"/>
      <c r="AA33" s="2723"/>
      <c r="AB33" s="2724"/>
      <c r="AC33" s="2723"/>
      <c r="AD33" s="2724"/>
      <c r="AE33" s="2723"/>
      <c r="AF33" s="2724"/>
      <c r="AG33" s="2725"/>
      <c r="AH33" s="2594"/>
      <c r="AI33" s="2726"/>
      <c r="AJ33" s="2727"/>
      <c r="AK33" s="2728"/>
      <c r="AL33" s="2727"/>
      <c r="AM33" s="2728"/>
      <c r="AN33" s="2727"/>
      <c r="AO33" s="2728"/>
      <c r="AP33" s="2727"/>
      <c r="AQ33" s="2728"/>
      <c r="AR33" s="2729"/>
      <c r="AS33" s="2726"/>
      <c r="AT33" s="2727"/>
      <c r="AU33" s="2728"/>
      <c r="AV33" s="2727"/>
      <c r="AW33" s="2728"/>
      <c r="AX33" s="2727"/>
      <c r="AY33" s="2728"/>
      <c r="AZ33" s="2729"/>
      <c r="BA33" s="2726"/>
      <c r="BB33" s="2727"/>
      <c r="BC33" s="2728"/>
      <c r="BD33" s="2727"/>
      <c r="BE33" s="2728"/>
      <c r="BF33" s="2727"/>
      <c r="BG33" s="2728"/>
      <c r="BH33" s="2729"/>
      <c r="BI33" s="2594"/>
      <c r="BJ33" s="2730"/>
      <c r="BK33" s="2731"/>
      <c r="BL33" s="2732"/>
      <c r="BM33" s="2731"/>
      <c r="BN33" s="2732"/>
      <c r="BO33" s="2731"/>
      <c r="BP33" s="2732"/>
      <c r="BQ33" s="2731"/>
      <c r="BR33" s="2732"/>
      <c r="BS33" s="2733"/>
      <c r="BT33" s="2730"/>
      <c r="BU33" s="2731"/>
      <c r="BV33" s="2732"/>
      <c r="BW33" s="2731"/>
      <c r="BX33" s="2732"/>
      <c r="BY33" s="2731"/>
      <c r="BZ33" s="2732"/>
      <c r="CA33" s="2733"/>
      <c r="CB33" s="2730"/>
      <c r="CC33" s="2731"/>
      <c r="CD33" s="2732"/>
      <c r="CE33" s="2731"/>
      <c r="CF33" s="2732"/>
      <c r="CG33" s="2731"/>
      <c r="CH33" s="2732"/>
      <c r="CI33" s="2733"/>
      <c r="CJ33" s="2594"/>
      <c r="CK33" s="2734"/>
      <c r="CL33" s="2735"/>
      <c r="CM33" s="2736"/>
      <c r="CN33" s="2735"/>
      <c r="CO33" s="2736"/>
      <c r="CP33" s="2735"/>
      <c r="CQ33" s="2736"/>
      <c r="CR33" s="2735"/>
      <c r="CS33" s="2736"/>
      <c r="CT33" s="2737"/>
      <c r="CU33" s="2734"/>
      <c r="CV33" s="2735"/>
      <c r="CW33" s="2736"/>
      <c r="CX33" s="2735"/>
      <c r="CY33" s="2736"/>
      <c r="CZ33" s="2735"/>
      <c r="DA33" s="2736"/>
      <c r="DB33" s="2737"/>
      <c r="DC33" s="2734"/>
      <c r="DD33" s="2735"/>
      <c r="DE33" s="2736"/>
      <c r="DF33" s="2735"/>
      <c r="DG33" s="2736"/>
      <c r="DH33" s="2735"/>
      <c r="DI33" s="2736"/>
      <c r="DJ33" s="2737"/>
      <c r="DK33" s="2699"/>
    </row>
    <row r="34" spans="1:115" s="1629" customFormat="1" ht="39.950000000000003" customHeight="1">
      <c r="A34" s="2700">
        <v>0</v>
      </c>
      <c r="B34" s="2701">
        <v>6</v>
      </c>
      <c r="C34" s="5069" t="s">
        <v>4194</v>
      </c>
      <c r="D34" s="5070"/>
      <c r="E34" s="5070"/>
      <c r="F34" s="5070"/>
      <c r="G34" s="5070"/>
      <c r="H34" s="2739"/>
      <c r="I34" s="5071"/>
      <c r="J34" s="5071"/>
      <c r="K34" s="5071"/>
      <c r="L34" s="5071"/>
      <c r="M34" s="5071"/>
      <c r="N34" s="5071"/>
      <c r="O34" s="5071"/>
      <c r="P34" s="5071"/>
      <c r="Q34" s="2740"/>
      <c r="R34" s="2739"/>
      <c r="S34" s="5071"/>
      <c r="T34" s="5071"/>
      <c r="U34" s="5071"/>
      <c r="V34" s="5071"/>
      <c r="W34" s="5071"/>
      <c r="X34" s="5071"/>
      <c r="Y34" s="2740"/>
      <c r="Z34" s="2739"/>
      <c r="AA34" s="5071"/>
      <c r="AB34" s="5071"/>
      <c r="AC34" s="5071"/>
      <c r="AD34" s="5071"/>
      <c r="AE34" s="5071"/>
      <c r="AF34" s="5071"/>
      <c r="AG34" s="2740"/>
      <c r="AH34" s="5072"/>
      <c r="AI34" s="2741"/>
      <c r="AJ34" s="5073"/>
      <c r="AK34" s="5073"/>
      <c r="AL34" s="5073"/>
      <c r="AM34" s="5073"/>
      <c r="AN34" s="5073"/>
      <c r="AO34" s="5073"/>
      <c r="AP34" s="5073"/>
      <c r="AQ34" s="5073"/>
      <c r="AR34" s="2742"/>
      <c r="AS34" s="2741"/>
      <c r="AT34" s="5073"/>
      <c r="AU34" s="5073"/>
      <c r="AV34" s="5073"/>
      <c r="AW34" s="5073"/>
      <c r="AX34" s="5073"/>
      <c r="AY34" s="5073"/>
      <c r="AZ34" s="2742"/>
      <c r="BA34" s="2741"/>
      <c r="BB34" s="5073"/>
      <c r="BC34" s="5073"/>
      <c r="BD34" s="5073"/>
      <c r="BE34" s="5073"/>
      <c r="BF34" s="5073"/>
      <c r="BG34" s="5073"/>
      <c r="BH34" s="2742"/>
      <c r="BI34" s="5072"/>
      <c r="BJ34" s="2743"/>
      <c r="BK34" s="5074"/>
      <c r="BL34" s="5074"/>
      <c r="BM34" s="5074"/>
      <c r="BN34" s="5074"/>
      <c r="BO34" s="5074"/>
      <c r="BP34" s="5074"/>
      <c r="BQ34" s="5074"/>
      <c r="BR34" s="5074"/>
      <c r="BS34" s="2744"/>
      <c r="BT34" s="2743"/>
      <c r="BU34" s="5074"/>
      <c r="BV34" s="5074"/>
      <c r="BW34" s="5074"/>
      <c r="BX34" s="5074"/>
      <c r="BY34" s="5074"/>
      <c r="BZ34" s="5074"/>
      <c r="CA34" s="2744"/>
      <c r="CB34" s="2743"/>
      <c r="CC34" s="5074"/>
      <c r="CD34" s="5074"/>
      <c r="CE34" s="5074"/>
      <c r="CF34" s="5074"/>
      <c r="CG34" s="5074"/>
      <c r="CH34" s="5074"/>
      <c r="CI34" s="2744"/>
      <c r="CJ34" s="5072"/>
      <c r="CK34" s="2745"/>
      <c r="CL34" s="5075"/>
      <c r="CM34" s="5075"/>
      <c r="CN34" s="5075"/>
      <c r="CO34" s="5075"/>
      <c r="CP34" s="5075"/>
      <c r="CQ34" s="5075"/>
      <c r="CR34" s="5075"/>
      <c r="CS34" s="5075"/>
      <c r="CT34" s="2746"/>
      <c r="CU34" s="2745"/>
      <c r="CV34" s="5075"/>
      <c r="CW34" s="5075"/>
      <c r="CX34" s="5075"/>
      <c r="CY34" s="5075"/>
      <c r="CZ34" s="5075"/>
      <c r="DA34" s="5075"/>
      <c r="DB34" s="2746"/>
      <c r="DC34" s="2745"/>
      <c r="DD34" s="5075"/>
      <c r="DE34" s="5075"/>
      <c r="DF34" s="5075"/>
      <c r="DG34" s="5075"/>
      <c r="DH34" s="5075"/>
      <c r="DI34" s="5075"/>
      <c r="DJ34" s="2746"/>
      <c r="DK34" s="5076"/>
    </row>
    <row r="35" spans="1:115" s="1629" customFormat="1" ht="39.950000000000003" customHeight="1">
      <c r="A35" s="2700">
        <v>22</v>
      </c>
      <c r="B35" s="2717">
        <v>6</v>
      </c>
      <c r="C35" s="5051" t="s">
        <v>4195</v>
      </c>
      <c r="D35" s="2718" t="s">
        <v>4169</v>
      </c>
      <c r="E35" s="2719">
        <f>COUNTA(H35:DJ35)</f>
        <v>0</v>
      </c>
      <c r="F35" s="2720"/>
      <c r="G35" s="2721"/>
      <c r="H35" s="2722"/>
      <c r="I35" s="2723"/>
      <c r="J35" s="2724"/>
      <c r="K35" s="2723"/>
      <c r="L35" s="2724"/>
      <c r="M35" s="2723"/>
      <c r="N35" s="2724"/>
      <c r="O35" s="2723"/>
      <c r="P35" s="2724"/>
      <c r="Q35" s="2725"/>
      <c r="R35" s="2722"/>
      <c r="S35" s="2723"/>
      <c r="T35" s="2724"/>
      <c r="U35" s="2723"/>
      <c r="V35" s="2724"/>
      <c r="W35" s="2723"/>
      <c r="X35" s="2724"/>
      <c r="Y35" s="2725"/>
      <c r="Z35" s="2722"/>
      <c r="AA35" s="2723"/>
      <c r="AB35" s="2724"/>
      <c r="AC35" s="2723"/>
      <c r="AD35" s="2724"/>
      <c r="AE35" s="2723"/>
      <c r="AF35" s="2724"/>
      <c r="AG35" s="2725"/>
      <c r="AH35" s="2594"/>
      <c r="AI35" s="2726"/>
      <c r="AJ35" s="2727"/>
      <c r="AK35" s="2728"/>
      <c r="AL35" s="2727"/>
      <c r="AM35" s="2728"/>
      <c r="AN35" s="2727"/>
      <c r="AO35" s="2728"/>
      <c r="AP35" s="2727"/>
      <c r="AQ35" s="2728"/>
      <c r="AR35" s="2729"/>
      <c r="AS35" s="2726"/>
      <c r="AT35" s="2727"/>
      <c r="AU35" s="2728"/>
      <c r="AV35" s="2727"/>
      <c r="AW35" s="2728"/>
      <c r="AX35" s="2727"/>
      <c r="AY35" s="2728"/>
      <c r="AZ35" s="2729"/>
      <c r="BA35" s="2726"/>
      <c r="BB35" s="2727"/>
      <c r="BC35" s="2728"/>
      <c r="BD35" s="2727"/>
      <c r="BE35" s="2728"/>
      <c r="BF35" s="2727"/>
      <c r="BG35" s="2728"/>
      <c r="BH35" s="2729"/>
      <c r="BI35" s="2594"/>
      <c r="BJ35" s="2730"/>
      <c r="BK35" s="2731"/>
      <c r="BL35" s="2732"/>
      <c r="BM35" s="2731"/>
      <c r="BN35" s="2732"/>
      <c r="BO35" s="2731"/>
      <c r="BP35" s="2732"/>
      <c r="BQ35" s="2731"/>
      <c r="BR35" s="2732"/>
      <c r="BS35" s="2733"/>
      <c r="BT35" s="2730"/>
      <c r="BU35" s="2731"/>
      <c r="BV35" s="2732"/>
      <c r="BW35" s="2731"/>
      <c r="BX35" s="2732"/>
      <c r="BY35" s="2731"/>
      <c r="BZ35" s="2732"/>
      <c r="CA35" s="2733"/>
      <c r="CB35" s="2730"/>
      <c r="CC35" s="2731"/>
      <c r="CD35" s="2732"/>
      <c r="CE35" s="2731"/>
      <c r="CF35" s="2732"/>
      <c r="CG35" s="2731"/>
      <c r="CH35" s="2732"/>
      <c r="CI35" s="2733"/>
      <c r="CJ35" s="2594"/>
      <c r="CK35" s="2734"/>
      <c r="CL35" s="2735"/>
      <c r="CM35" s="2736"/>
      <c r="CN35" s="2735"/>
      <c r="CO35" s="2736"/>
      <c r="CP35" s="2735"/>
      <c r="CQ35" s="2736"/>
      <c r="CR35" s="2735"/>
      <c r="CS35" s="2736"/>
      <c r="CT35" s="2737"/>
      <c r="CU35" s="2734"/>
      <c r="CV35" s="2735"/>
      <c r="CW35" s="2736"/>
      <c r="CX35" s="2735"/>
      <c r="CY35" s="2736"/>
      <c r="CZ35" s="2735"/>
      <c r="DA35" s="2736"/>
      <c r="DB35" s="2737"/>
      <c r="DC35" s="2734"/>
      <c r="DD35" s="2735"/>
      <c r="DE35" s="2736"/>
      <c r="DF35" s="2735"/>
      <c r="DG35" s="2736"/>
      <c r="DH35" s="2735"/>
      <c r="DI35" s="2736"/>
      <c r="DJ35" s="2737"/>
      <c r="DK35" s="2594"/>
    </row>
    <row r="36" spans="1:115" s="1629" customFormat="1" ht="39.950000000000003" customHeight="1">
      <c r="A36" s="2700">
        <v>23</v>
      </c>
      <c r="B36" s="2717">
        <v>6</v>
      </c>
      <c r="C36" s="5051" t="s">
        <v>4196</v>
      </c>
      <c r="D36" s="2718" t="s">
        <v>4169</v>
      </c>
      <c r="E36" s="2719">
        <f>COUNTA(H36:DJ36)</f>
        <v>0</v>
      </c>
      <c r="F36" s="2720"/>
      <c r="G36" s="2721"/>
      <c r="H36" s="2722"/>
      <c r="I36" s="2723"/>
      <c r="J36" s="2724"/>
      <c r="K36" s="2723"/>
      <c r="L36" s="2724"/>
      <c r="M36" s="2723"/>
      <c r="N36" s="2724"/>
      <c r="O36" s="2723"/>
      <c r="P36" s="2724"/>
      <c r="Q36" s="2725"/>
      <c r="R36" s="2722"/>
      <c r="S36" s="2723"/>
      <c r="T36" s="2724"/>
      <c r="U36" s="2723"/>
      <c r="V36" s="2724"/>
      <c r="W36" s="2723"/>
      <c r="X36" s="2724"/>
      <c r="Y36" s="2725"/>
      <c r="Z36" s="2722"/>
      <c r="AA36" s="2723"/>
      <c r="AB36" s="2724"/>
      <c r="AC36" s="2723"/>
      <c r="AD36" s="2724"/>
      <c r="AE36" s="2723"/>
      <c r="AF36" s="2724"/>
      <c r="AG36" s="2725"/>
      <c r="AH36" s="2594"/>
      <c r="AI36" s="2726"/>
      <c r="AJ36" s="2727"/>
      <c r="AK36" s="2728"/>
      <c r="AL36" s="2727"/>
      <c r="AM36" s="2728"/>
      <c r="AN36" s="2727"/>
      <c r="AO36" s="2728"/>
      <c r="AP36" s="2727"/>
      <c r="AQ36" s="2728"/>
      <c r="AR36" s="2729"/>
      <c r="AS36" s="2726"/>
      <c r="AT36" s="2727"/>
      <c r="AU36" s="2728"/>
      <c r="AV36" s="2727"/>
      <c r="AW36" s="2728"/>
      <c r="AX36" s="2727"/>
      <c r="AY36" s="2728"/>
      <c r="AZ36" s="2729"/>
      <c r="BA36" s="2726"/>
      <c r="BB36" s="2727"/>
      <c r="BC36" s="2728"/>
      <c r="BD36" s="2727"/>
      <c r="BE36" s="2728"/>
      <c r="BF36" s="2727"/>
      <c r="BG36" s="2728"/>
      <c r="BH36" s="2729"/>
      <c r="BI36" s="2594"/>
      <c r="BJ36" s="2730"/>
      <c r="BK36" s="2731"/>
      <c r="BL36" s="2732"/>
      <c r="BM36" s="2731"/>
      <c r="BN36" s="2732"/>
      <c r="BO36" s="2731"/>
      <c r="BP36" s="2732"/>
      <c r="BQ36" s="2731"/>
      <c r="BR36" s="2732"/>
      <c r="BS36" s="2733"/>
      <c r="BT36" s="2730"/>
      <c r="BU36" s="2731"/>
      <c r="BV36" s="2732"/>
      <c r="BW36" s="2731"/>
      <c r="BX36" s="2732"/>
      <c r="BY36" s="2731"/>
      <c r="BZ36" s="2732"/>
      <c r="CA36" s="2733"/>
      <c r="CB36" s="2730"/>
      <c r="CC36" s="2731"/>
      <c r="CD36" s="2732"/>
      <c r="CE36" s="2731"/>
      <c r="CF36" s="2732"/>
      <c r="CG36" s="2731"/>
      <c r="CH36" s="2732"/>
      <c r="CI36" s="2733"/>
      <c r="CJ36" s="2594"/>
      <c r="CK36" s="2734"/>
      <c r="CL36" s="2735"/>
      <c r="CM36" s="2736"/>
      <c r="CN36" s="2735"/>
      <c r="CO36" s="2736"/>
      <c r="CP36" s="2735"/>
      <c r="CQ36" s="2736"/>
      <c r="CR36" s="2735"/>
      <c r="CS36" s="2736"/>
      <c r="CT36" s="2737"/>
      <c r="CU36" s="2734"/>
      <c r="CV36" s="2735"/>
      <c r="CW36" s="2736"/>
      <c r="CX36" s="2735"/>
      <c r="CY36" s="2736"/>
      <c r="CZ36" s="2735"/>
      <c r="DA36" s="2736"/>
      <c r="DB36" s="2737"/>
      <c r="DC36" s="2734"/>
      <c r="DD36" s="2735"/>
      <c r="DE36" s="2736"/>
      <c r="DF36" s="2735"/>
      <c r="DG36" s="2736"/>
      <c r="DH36" s="2735"/>
      <c r="DI36" s="2736"/>
      <c r="DJ36" s="2737"/>
      <c r="DK36" s="2594"/>
    </row>
    <row r="37" spans="1:115" s="1629" customFormat="1" ht="39.950000000000003" customHeight="1">
      <c r="A37" s="2700">
        <v>24</v>
      </c>
      <c r="B37" s="2717">
        <v>6</v>
      </c>
      <c r="C37" s="5051" t="s">
        <v>4197</v>
      </c>
      <c r="D37" s="2718" t="s">
        <v>4169</v>
      </c>
      <c r="E37" s="2719">
        <f>COUNTA(H37:DJ37)</f>
        <v>0</v>
      </c>
      <c r="F37" s="2720"/>
      <c r="G37" s="2721"/>
      <c r="H37" s="2722"/>
      <c r="I37" s="2723"/>
      <c r="J37" s="2724"/>
      <c r="K37" s="2723"/>
      <c r="L37" s="2724"/>
      <c r="M37" s="2723"/>
      <c r="N37" s="2724"/>
      <c r="O37" s="2723"/>
      <c r="P37" s="2724"/>
      <c r="Q37" s="2725"/>
      <c r="R37" s="2722"/>
      <c r="S37" s="2723"/>
      <c r="T37" s="2724"/>
      <c r="U37" s="2723"/>
      <c r="V37" s="2724"/>
      <c r="W37" s="2723"/>
      <c r="X37" s="2724"/>
      <c r="Y37" s="2725"/>
      <c r="Z37" s="2722"/>
      <c r="AA37" s="2723"/>
      <c r="AB37" s="2724"/>
      <c r="AC37" s="2723"/>
      <c r="AD37" s="2724"/>
      <c r="AE37" s="2723"/>
      <c r="AF37" s="2724"/>
      <c r="AG37" s="2725"/>
      <c r="AH37" s="2594"/>
      <c r="AI37" s="2726"/>
      <c r="AJ37" s="2727"/>
      <c r="AK37" s="2728"/>
      <c r="AL37" s="2727"/>
      <c r="AM37" s="2728"/>
      <c r="AN37" s="2727"/>
      <c r="AO37" s="2728"/>
      <c r="AP37" s="2727"/>
      <c r="AQ37" s="2728"/>
      <c r="AR37" s="2729"/>
      <c r="AS37" s="2726"/>
      <c r="AT37" s="2727"/>
      <c r="AU37" s="2728"/>
      <c r="AV37" s="2727"/>
      <c r="AW37" s="2728"/>
      <c r="AX37" s="2727"/>
      <c r="AY37" s="2728"/>
      <c r="AZ37" s="2729"/>
      <c r="BA37" s="2726"/>
      <c r="BB37" s="2727"/>
      <c r="BC37" s="2728"/>
      <c r="BD37" s="2727"/>
      <c r="BE37" s="2728"/>
      <c r="BF37" s="2727"/>
      <c r="BG37" s="2728"/>
      <c r="BH37" s="2729"/>
      <c r="BI37" s="2594"/>
      <c r="BJ37" s="2730"/>
      <c r="BK37" s="2731"/>
      <c r="BL37" s="2732"/>
      <c r="BM37" s="2731"/>
      <c r="BN37" s="2732"/>
      <c r="BO37" s="2731"/>
      <c r="BP37" s="2732"/>
      <c r="BQ37" s="2731"/>
      <c r="BR37" s="2732"/>
      <c r="BS37" s="2733"/>
      <c r="BT37" s="2730"/>
      <c r="BU37" s="2731"/>
      <c r="BV37" s="2732"/>
      <c r="BW37" s="2731"/>
      <c r="BX37" s="2732"/>
      <c r="BY37" s="2731"/>
      <c r="BZ37" s="2732"/>
      <c r="CA37" s="2733"/>
      <c r="CB37" s="2730"/>
      <c r="CC37" s="2731"/>
      <c r="CD37" s="2732"/>
      <c r="CE37" s="2731"/>
      <c r="CF37" s="2732"/>
      <c r="CG37" s="2731"/>
      <c r="CH37" s="2732"/>
      <c r="CI37" s="2733"/>
      <c r="CJ37" s="2594"/>
      <c r="CK37" s="2734"/>
      <c r="CL37" s="2735"/>
      <c r="CM37" s="2736"/>
      <c r="CN37" s="2735"/>
      <c r="CO37" s="2736"/>
      <c r="CP37" s="2735"/>
      <c r="CQ37" s="2736"/>
      <c r="CR37" s="2735"/>
      <c r="CS37" s="2736"/>
      <c r="CT37" s="2737"/>
      <c r="CU37" s="2734"/>
      <c r="CV37" s="2735"/>
      <c r="CW37" s="2736"/>
      <c r="CX37" s="2735"/>
      <c r="CY37" s="2736"/>
      <c r="CZ37" s="2735"/>
      <c r="DA37" s="2736"/>
      <c r="DB37" s="2737"/>
      <c r="DC37" s="2734"/>
      <c r="DD37" s="2735"/>
      <c r="DE37" s="2736"/>
      <c r="DF37" s="2735"/>
      <c r="DG37" s="2736"/>
      <c r="DH37" s="2735"/>
      <c r="DI37" s="2736"/>
      <c r="DJ37" s="2737"/>
      <c r="DK37" s="2594"/>
    </row>
    <row r="38" spans="1:115" s="1629" customFormat="1" ht="39.950000000000003" customHeight="1">
      <c r="A38" s="2700">
        <v>0</v>
      </c>
      <c r="B38" s="2701">
        <v>7</v>
      </c>
      <c r="C38" s="5069" t="s">
        <v>4198</v>
      </c>
      <c r="D38" s="5070"/>
      <c r="E38" s="5070"/>
      <c r="F38" s="5070"/>
      <c r="G38" s="5070"/>
      <c r="H38" s="2739"/>
      <c r="I38" s="5071"/>
      <c r="J38" s="5071"/>
      <c r="K38" s="5071"/>
      <c r="L38" s="5071"/>
      <c r="M38" s="5071"/>
      <c r="N38" s="5071"/>
      <c r="O38" s="5071"/>
      <c r="P38" s="5071"/>
      <c r="Q38" s="2740"/>
      <c r="R38" s="2739"/>
      <c r="S38" s="5071"/>
      <c r="T38" s="5071"/>
      <c r="U38" s="5071"/>
      <c r="V38" s="5071"/>
      <c r="W38" s="5071"/>
      <c r="X38" s="5071"/>
      <c r="Y38" s="2740"/>
      <c r="Z38" s="2739"/>
      <c r="AA38" s="5071"/>
      <c r="AB38" s="5071"/>
      <c r="AC38" s="5071"/>
      <c r="AD38" s="5071"/>
      <c r="AE38" s="5071"/>
      <c r="AF38" s="5071"/>
      <c r="AG38" s="2740"/>
      <c r="AH38" s="5072"/>
      <c r="AI38" s="2741"/>
      <c r="AJ38" s="5073"/>
      <c r="AK38" s="5073"/>
      <c r="AL38" s="5073"/>
      <c r="AM38" s="5073"/>
      <c r="AN38" s="5073"/>
      <c r="AO38" s="5073"/>
      <c r="AP38" s="5073"/>
      <c r="AQ38" s="5073"/>
      <c r="AR38" s="2742"/>
      <c r="AS38" s="2741"/>
      <c r="AT38" s="5073"/>
      <c r="AU38" s="5073"/>
      <c r="AV38" s="5073"/>
      <c r="AW38" s="5073"/>
      <c r="AX38" s="5073"/>
      <c r="AY38" s="5073"/>
      <c r="AZ38" s="2742"/>
      <c r="BA38" s="2741"/>
      <c r="BB38" s="5073"/>
      <c r="BC38" s="5073"/>
      <c r="BD38" s="5073"/>
      <c r="BE38" s="5073"/>
      <c r="BF38" s="5073"/>
      <c r="BG38" s="5073"/>
      <c r="BH38" s="2742"/>
      <c r="BI38" s="5072"/>
      <c r="BJ38" s="2743"/>
      <c r="BK38" s="5074"/>
      <c r="BL38" s="5074"/>
      <c r="BM38" s="5074"/>
      <c r="BN38" s="5074"/>
      <c r="BO38" s="5074"/>
      <c r="BP38" s="5074"/>
      <c r="BQ38" s="5074"/>
      <c r="BR38" s="5074"/>
      <c r="BS38" s="2744"/>
      <c r="BT38" s="2743"/>
      <c r="BU38" s="5074"/>
      <c r="BV38" s="5074"/>
      <c r="BW38" s="5074"/>
      <c r="BX38" s="5074"/>
      <c r="BY38" s="5074"/>
      <c r="BZ38" s="5074"/>
      <c r="CA38" s="2744"/>
      <c r="CB38" s="2743"/>
      <c r="CC38" s="5074"/>
      <c r="CD38" s="5074"/>
      <c r="CE38" s="5074"/>
      <c r="CF38" s="5074"/>
      <c r="CG38" s="5074"/>
      <c r="CH38" s="5074"/>
      <c r="CI38" s="2744"/>
      <c r="CJ38" s="5072"/>
      <c r="CK38" s="2745"/>
      <c r="CL38" s="5075"/>
      <c r="CM38" s="5075"/>
      <c r="CN38" s="5075"/>
      <c r="CO38" s="5075"/>
      <c r="CP38" s="5075"/>
      <c r="CQ38" s="5075"/>
      <c r="CR38" s="5075"/>
      <c r="CS38" s="5075"/>
      <c r="CT38" s="2746"/>
      <c r="CU38" s="2745"/>
      <c r="CV38" s="5075"/>
      <c r="CW38" s="5075"/>
      <c r="CX38" s="5075"/>
      <c r="CY38" s="5075"/>
      <c r="CZ38" s="5075"/>
      <c r="DA38" s="5075"/>
      <c r="DB38" s="2746"/>
      <c r="DC38" s="2745"/>
      <c r="DD38" s="5075"/>
      <c r="DE38" s="5075"/>
      <c r="DF38" s="5075"/>
      <c r="DG38" s="5075"/>
      <c r="DH38" s="5075"/>
      <c r="DI38" s="5075"/>
      <c r="DJ38" s="2746"/>
      <c r="DK38" s="5076"/>
    </row>
    <row r="39" spans="1:115" s="1629" customFormat="1" ht="39.950000000000003" customHeight="1">
      <c r="A39" s="2700">
        <v>25</v>
      </c>
      <c r="B39" s="2717">
        <v>7</v>
      </c>
      <c r="C39" s="5051" t="s">
        <v>4199</v>
      </c>
      <c r="D39" s="2738" t="s">
        <v>4171</v>
      </c>
      <c r="E39" s="2719">
        <f t="shared" ref="E39:E52" si="4">COUNTA(H39:DJ39)</f>
        <v>0</v>
      </c>
      <c r="F39" s="2720"/>
      <c r="G39" s="2721"/>
      <c r="H39" s="2722"/>
      <c r="I39" s="2723"/>
      <c r="J39" s="2724"/>
      <c r="K39" s="2723"/>
      <c r="L39" s="2724"/>
      <c r="M39" s="2723"/>
      <c r="N39" s="2724"/>
      <c r="O39" s="2723"/>
      <c r="P39" s="2724"/>
      <c r="Q39" s="2725"/>
      <c r="R39" s="2722"/>
      <c r="S39" s="2723"/>
      <c r="T39" s="2724"/>
      <c r="U39" s="2723"/>
      <c r="V39" s="2724"/>
      <c r="W39" s="2723"/>
      <c r="X39" s="2724"/>
      <c r="Y39" s="2725"/>
      <c r="Z39" s="2722"/>
      <c r="AA39" s="2723"/>
      <c r="AB39" s="2724"/>
      <c r="AC39" s="2723"/>
      <c r="AD39" s="2724"/>
      <c r="AE39" s="2723"/>
      <c r="AF39" s="2724"/>
      <c r="AG39" s="2725"/>
      <c r="AH39" s="2594"/>
      <c r="AI39" s="2726"/>
      <c r="AJ39" s="2727"/>
      <c r="AK39" s="2728"/>
      <c r="AL39" s="2727"/>
      <c r="AM39" s="2728"/>
      <c r="AN39" s="2727"/>
      <c r="AO39" s="2728"/>
      <c r="AP39" s="2727"/>
      <c r="AQ39" s="2728"/>
      <c r="AR39" s="2729"/>
      <c r="AS39" s="2726"/>
      <c r="AT39" s="2727"/>
      <c r="AU39" s="2728"/>
      <c r="AV39" s="2727"/>
      <c r="AW39" s="2728"/>
      <c r="AX39" s="2727"/>
      <c r="AY39" s="2728"/>
      <c r="AZ39" s="2729"/>
      <c r="BA39" s="2726"/>
      <c r="BB39" s="2727"/>
      <c r="BC39" s="2728"/>
      <c r="BD39" s="2727"/>
      <c r="BE39" s="2728"/>
      <c r="BF39" s="2727"/>
      <c r="BG39" s="2728"/>
      <c r="BH39" s="2729"/>
      <c r="BI39" s="2594"/>
      <c r="BJ39" s="2730"/>
      <c r="BK39" s="2731"/>
      <c r="BL39" s="2732"/>
      <c r="BM39" s="2731"/>
      <c r="BN39" s="2732"/>
      <c r="BO39" s="2731"/>
      <c r="BP39" s="2732"/>
      <c r="BQ39" s="2731"/>
      <c r="BR39" s="2732"/>
      <c r="BS39" s="2733"/>
      <c r="BT39" s="2730"/>
      <c r="BU39" s="2731"/>
      <c r="BV39" s="2732"/>
      <c r="BW39" s="2731"/>
      <c r="BX39" s="2732"/>
      <c r="BY39" s="2731"/>
      <c r="BZ39" s="2732"/>
      <c r="CA39" s="2733"/>
      <c r="CB39" s="2730"/>
      <c r="CC39" s="2731"/>
      <c r="CD39" s="2732"/>
      <c r="CE39" s="2731"/>
      <c r="CF39" s="2732"/>
      <c r="CG39" s="2731"/>
      <c r="CH39" s="2732"/>
      <c r="CI39" s="2733"/>
      <c r="CJ39" s="2594"/>
      <c r="CK39" s="2734"/>
      <c r="CL39" s="2735"/>
      <c r="CM39" s="2736"/>
      <c r="CN39" s="2735"/>
      <c r="CO39" s="2736"/>
      <c r="CP39" s="2735"/>
      <c r="CQ39" s="2736"/>
      <c r="CR39" s="2735"/>
      <c r="CS39" s="2736"/>
      <c r="CT39" s="2737"/>
      <c r="CU39" s="2734"/>
      <c r="CV39" s="2735"/>
      <c r="CW39" s="2736"/>
      <c r="CX39" s="2735"/>
      <c r="CY39" s="2736"/>
      <c r="CZ39" s="2735"/>
      <c r="DA39" s="2736"/>
      <c r="DB39" s="2737"/>
      <c r="DC39" s="2734"/>
      <c r="DD39" s="2735"/>
      <c r="DE39" s="2736"/>
      <c r="DF39" s="2735"/>
      <c r="DG39" s="2736"/>
      <c r="DH39" s="2735"/>
      <c r="DI39" s="2736"/>
      <c r="DJ39" s="2737"/>
      <c r="DK39" s="2699"/>
    </row>
    <row r="40" spans="1:115" s="1629" customFormat="1" ht="39.950000000000003" customHeight="1">
      <c r="A40" s="2700">
        <v>26</v>
      </c>
      <c r="B40" s="2717">
        <v>7</v>
      </c>
      <c r="C40" s="5051" t="s">
        <v>4200</v>
      </c>
      <c r="D40" s="2718" t="s">
        <v>4169</v>
      </c>
      <c r="E40" s="2719">
        <f t="shared" si="4"/>
        <v>0</v>
      </c>
      <c r="F40" s="2720"/>
      <c r="G40" s="2721"/>
      <c r="H40" s="2722"/>
      <c r="I40" s="2723"/>
      <c r="J40" s="2724"/>
      <c r="K40" s="2723"/>
      <c r="L40" s="2724"/>
      <c r="M40" s="2723"/>
      <c r="N40" s="2724"/>
      <c r="O40" s="2723"/>
      <c r="P40" s="2724"/>
      <c r="Q40" s="2725"/>
      <c r="R40" s="2722"/>
      <c r="S40" s="2723"/>
      <c r="T40" s="2724"/>
      <c r="U40" s="2723"/>
      <c r="V40" s="2724"/>
      <c r="W40" s="2723"/>
      <c r="X40" s="2724"/>
      <c r="Y40" s="2725"/>
      <c r="Z40" s="2722"/>
      <c r="AA40" s="2723"/>
      <c r="AB40" s="2724"/>
      <c r="AC40" s="2723"/>
      <c r="AD40" s="2724"/>
      <c r="AE40" s="2723"/>
      <c r="AF40" s="2724"/>
      <c r="AG40" s="2725"/>
      <c r="AH40" s="2594"/>
      <c r="AI40" s="2726"/>
      <c r="AJ40" s="2727"/>
      <c r="AK40" s="2728"/>
      <c r="AL40" s="2727"/>
      <c r="AM40" s="2728"/>
      <c r="AN40" s="2727"/>
      <c r="AO40" s="2728"/>
      <c r="AP40" s="2727"/>
      <c r="AQ40" s="2728"/>
      <c r="AR40" s="2729"/>
      <c r="AS40" s="2726"/>
      <c r="AT40" s="2727"/>
      <c r="AU40" s="2728"/>
      <c r="AV40" s="2727"/>
      <c r="AW40" s="2728"/>
      <c r="AX40" s="2727"/>
      <c r="AY40" s="2728"/>
      <c r="AZ40" s="2729"/>
      <c r="BA40" s="2726"/>
      <c r="BB40" s="2727"/>
      <c r="BC40" s="2728"/>
      <c r="BD40" s="2727"/>
      <c r="BE40" s="2728"/>
      <c r="BF40" s="2727"/>
      <c r="BG40" s="2728"/>
      <c r="BH40" s="2729"/>
      <c r="BI40" s="2594"/>
      <c r="BJ40" s="2730"/>
      <c r="BK40" s="2731"/>
      <c r="BL40" s="2732"/>
      <c r="BM40" s="2731"/>
      <c r="BN40" s="2732"/>
      <c r="BO40" s="2731"/>
      <c r="BP40" s="2732"/>
      <c r="BQ40" s="2731"/>
      <c r="BR40" s="2732"/>
      <c r="BS40" s="2733"/>
      <c r="BT40" s="2730"/>
      <c r="BU40" s="2731"/>
      <c r="BV40" s="2732"/>
      <c r="BW40" s="2731"/>
      <c r="BX40" s="2732"/>
      <c r="BY40" s="2731"/>
      <c r="BZ40" s="2732"/>
      <c r="CA40" s="2733"/>
      <c r="CB40" s="2730"/>
      <c r="CC40" s="2731"/>
      <c r="CD40" s="2732"/>
      <c r="CE40" s="2731"/>
      <c r="CF40" s="2732"/>
      <c r="CG40" s="2731"/>
      <c r="CH40" s="2732"/>
      <c r="CI40" s="2733"/>
      <c r="CJ40" s="2594"/>
      <c r="CK40" s="2734"/>
      <c r="CL40" s="2735"/>
      <c r="CM40" s="2736"/>
      <c r="CN40" s="2735"/>
      <c r="CO40" s="2736"/>
      <c r="CP40" s="2735"/>
      <c r="CQ40" s="2736"/>
      <c r="CR40" s="2735"/>
      <c r="CS40" s="2736"/>
      <c r="CT40" s="2737"/>
      <c r="CU40" s="2734"/>
      <c r="CV40" s="2735"/>
      <c r="CW40" s="2736"/>
      <c r="CX40" s="2735"/>
      <c r="CY40" s="2736"/>
      <c r="CZ40" s="2735"/>
      <c r="DA40" s="2736"/>
      <c r="DB40" s="2737"/>
      <c r="DC40" s="2734"/>
      <c r="DD40" s="2735"/>
      <c r="DE40" s="2736"/>
      <c r="DF40" s="2735"/>
      <c r="DG40" s="2736"/>
      <c r="DH40" s="2735"/>
      <c r="DI40" s="2736"/>
      <c r="DJ40" s="2737"/>
      <c r="DK40" s="2699"/>
    </row>
    <row r="41" spans="1:115" s="1629" customFormat="1" ht="42" customHeight="1">
      <c r="A41" s="2700">
        <v>27</v>
      </c>
      <c r="B41" s="2717">
        <v>7</v>
      </c>
      <c r="C41" s="5051" t="s">
        <v>4201</v>
      </c>
      <c r="D41" s="2763" t="s">
        <v>4177</v>
      </c>
      <c r="E41" s="2719">
        <f t="shared" si="4"/>
        <v>0</v>
      </c>
      <c r="F41" s="2720"/>
      <c r="G41" s="2721"/>
      <c r="H41" s="2722"/>
      <c r="I41" s="2723"/>
      <c r="J41" s="2724"/>
      <c r="K41" s="2723"/>
      <c r="L41" s="2724"/>
      <c r="M41" s="2723"/>
      <c r="N41" s="2724"/>
      <c r="O41" s="2723"/>
      <c r="P41" s="2724"/>
      <c r="Q41" s="2725"/>
      <c r="R41" s="2722"/>
      <c r="S41" s="2723"/>
      <c r="T41" s="2724"/>
      <c r="U41" s="2723"/>
      <c r="V41" s="2724"/>
      <c r="W41" s="2723"/>
      <c r="X41" s="2724"/>
      <c r="Y41" s="2725"/>
      <c r="Z41" s="2722"/>
      <c r="AA41" s="2723"/>
      <c r="AB41" s="2724"/>
      <c r="AC41" s="2723"/>
      <c r="AD41" s="2724"/>
      <c r="AE41" s="2723"/>
      <c r="AF41" s="2724"/>
      <c r="AG41" s="2725"/>
      <c r="AH41" s="2594"/>
      <c r="AI41" s="2726"/>
      <c r="AJ41" s="2727"/>
      <c r="AK41" s="2728"/>
      <c r="AL41" s="2727"/>
      <c r="AM41" s="2728"/>
      <c r="AN41" s="2727"/>
      <c r="AO41" s="2728"/>
      <c r="AP41" s="2727"/>
      <c r="AQ41" s="2728"/>
      <c r="AR41" s="2729"/>
      <c r="AS41" s="2726"/>
      <c r="AT41" s="2727"/>
      <c r="AU41" s="2728"/>
      <c r="AV41" s="2727"/>
      <c r="AW41" s="2728"/>
      <c r="AX41" s="2727"/>
      <c r="AY41" s="2728"/>
      <c r="AZ41" s="2729"/>
      <c r="BA41" s="2726"/>
      <c r="BB41" s="2727"/>
      <c r="BC41" s="2728"/>
      <c r="BD41" s="2727"/>
      <c r="BE41" s="2728"/>
      <c r="BF41" s="2727"/>
      <c r="BG41" s="2728"/>
      <c r="BH41" s="2729"/>
      <c r="BI41" s="2594"/>
      <c r="BJ41" s="2730"/>
      <c r="BK41" s="2731"/>
      <c r="BL41" s="2732"/>
      <c r="BM41" s="2731"/>
      <c r="BN41" s="2732"/>
      <c r="BO41" s="2731"/>
      <c r="BP41" s="2732"/>
      <c r="BQ41" s="2731"/>
      <c r="BR41" s="2732"/>
      <c r="BS41" s="2733"/>
      <c r="BT41" s="2730"/>
      <c r="BU41" s="2731"/>
      <c r="BV41" s="2732"/>
      <c r="BW41" s="2731"/>
      <c r="BX41" s="2732"/>
      <c r="BY41" s="2731"/>
      <c r="BZ41" s="2732"/>
      <c r="CA41" s="2733"/>
      <c r="CB41" s="2730"/>
      <c r="CC41" s="2731"/>
      <c r="CD41" s="2732"/>
      <c r="CE41" s="2731"/>
      <c r="CF41" s="2732"/>
      <c r="CG41" s="2731"/>
      <c r="CH41" s="2732"/>
      <c r="CI41" s="2733"/>
      <c r="CJ41" s="2594"/>
      <c r="CK41" s="2734"/>
      <c r="CL41" s="2735"/>
      <c r="CM41" s="2736"/>
      <c r="CN41" s="2735"/>
      <c r="CO41" s="2736"/>
      <c r="CP41" s="2735"/>
      <c r="CQ41" s="2736"/>
      <c r="CR41" s="2735"/>
      <c r="CS41" s="2736"/>
      <c r="CT41" s="2737"/>
      <c r="CU41" s="2734"/>
      <c r="CV41" s="2735"/>
      <c r="CW41" s="2736"/>
      <c r="CX41" s="2735"/>
      <c r="CY41" s="2736"/>
      <c r="CZ41" s="2735"/>
      <c r="DA41" s="2736"/>
      <c r="DB41" s="2737"/>
      <c r="DC41" s="2734"/>
      <c r="DD41" s="2735"/>
      <c r="DE41" s="2736"/>
      <c r="DF41" s="2735"/>
      <c r="DG41" s="2736"/>
      <c r="DH41" s="2735"/>
      <c r="DI41" s="2736"/>
      <c r="DJ41" s="2737"/>
      <c r="DK41" s="2699"/>
    </row>
    <row r="42" spans="1:115" s="1629" customFormat="1" ht="39.950000000000003" customHeight="1">
      <c r="A42" s="2700">
        <v>28</v>
      </c>
      <c r="B42" s="2717">
        <v>7</v>
      </c>
      <c r="C42" s="5051" t="s">
        <v>4202</v>
      </c>
      <c r="D42" s="2718" t="s">
        <v>4169</v>
      </c>
      <c r="E42" s="2719">
        <f t="shared" si="4"/>
        <v>0</v>
      </c>
      <c r="F42" s="2720"/>
      <c r="G42" s="2721"/>
      <c r="H42" s="2722"/>
      <c r="I42" s="2723"/>
      <c r="J42" s="2724"/>
      <c r="K42" s="2723"/>
      <c r="L42" s="2724"/>
      <c r="M42" s="2723"/>
      <c r="N42" s="2724"/>
      <c r="O42" s="2723"/>
      <c r="P42" s="2724"/>
      <c r="Q42" s="2725"/>
      <c r="R42" s="2722"/>
      <c r="S42" s="2723"/>
      <c r="T42" s="2724"/>
      <c r="U42" s="2723"/>
      <c r="V42" s="2724"/>
      <c r="W42" s="2723"/>
      <c r="X42" s="2724"/>
      <c r="Y42" s="2725"/>
      <c r="Z42" s="2722"/>
      <c r="AA42" s="2723"/>
      <c r="AB42" s="2724"/>
      <c r="AC42" s="2723"/>
      <c r="AD42" s="2724"/>
      <c r="AE42" s="2723"/>
      <c r="AF42" s="2724"/>
      <c r="AG42" s="2725"/>
      <c r="AH42" s="2594"/>
      <c r="AI42" s="2726"/>
      <c r="AJ42" s="2727"/>
      <c r="AK42" s="2728"/>
      <c r="AL42" s="2727"/>
      <c r="AM42" s="2728"/>
      <c r="AN42" s="2727"/>
      <c r="AO42" s="2728"/>
      <c r="AP42" s="2727"/>
      <c r="AQ42" s="2728"/>
      <c r="AR42" s="2729"/>
      <c r="AS42" s="2726"/>
      <c r="AT42" s="2727"/>
      <c r="AU42" s="2728"/>
      <c r="AV42" s="2727"/>
      <c r="AW42" s="2728"/>
      <c r="AX42" s="2727"/>
      <c r="AY42" s="2728"/>
      <c r="AZ42" s="2729"/>
      <c r="BA42" s="2726"/>
      <c r="BB42" s="2727"/>
      <c r="BC42" s="2728"/>
      <c r="BD42" s="2727"/>
      <c r="BE42" s="2728"/>
      <c r="BF42" s="2727"/>
      <c r="BG42" s="2728"/>
      <c r="BH42" s="2729"/>
      <c r="BI42" s="2594"/>
      <c r="BJ42" s="2730"/>
      <c r="BK42" s="2731"/>
      <c r="BL42" s="2732"/>
      <c r="BM42" s="2731"/>
      <c r="BN42" s="2732"/>
      <c r="BO42" s="2731"/>
      <c r="BP42" s="2732"/>
      <c r="BQ42" s="2731"/>
      <c r="BR42" s="2732"/>
      <c r="BS42" s="2733"/>
      <c r="BT42" s="2730"/>
      <c r="BU42" s="2731"/>
      <c r="BV42" s="2732"/>
      <c r="BW42" s="2731"/>
      <c r="BX42" s="2732"/>
      <c r="BY42" s="2731"/>
      <c r="BZ42" s="2732"/>
      <c r="CA42" s="2733"/>
      <c r="CB42" s="2730"/>
      <c r="CC42" s="2731"/>
      <c r="CD42" s="2732"/>
      <c r="CE42" s="2731"/>
      <c r="CF42" s="2732"/>
      <c r="CG42" s="2731"/>
      <c r="CH42" s="2732"/>
      <c r="CI42" s="2733"/>
      <c r="CJ42" s="2594"/>
      <c r="CK42" s="2734"/>
      <c r="CL42" s="2735"/>
      <c r="CM42" s="2736"/>
      <c r="CN42" s="2735"/>
      <c r="CO42" s="2736"/>
      <c r="CP42" s="2735"/>
      <c r="CQ42" s="2736"/>
      <c r="CR42" s="2735"/>
      <c r="CS42" s="2736"/>
      <c r="CT42" s="2737"/>
      <c r="CU42" s="2734"/>
      <c r="CV42" s="2735"/>
      <c r="CW42" s="2736"/>
      <c r="CX42" s="2735"/>
      <c r="CY42" s="2736"/>
      <c r="CZ42" s="2735"/>
      <c r="DA42" s="2736"/>
      <c r="DB42" s="2737"/>
      <c r="DC42" s="2734"/>
      <c r="DD42" s="2735"/>
      <c r="DE42" s="2736"/>
      <c r="DF42" s="2735"/>
      <c r="DG42" s="2736"/>
      <c r="DH42" s="2735"/>
      <c r="DI42" s="2736"/>
      <c r="DJ42" s="2737"/>
      <c r="DK42" s="2699"/>
    </row>
    <row r="43" spans="1:115" s="1629" customFormat="1" ht="39.950000000000003" customHeight="1">
      <c r="A43" s="2700">
        <v>29</v>
      </c>
      <c r="B43" s="2717">
        <v>7</v>
      </c>
      <c r="C43" s="5051" t="s">
        <v>4203</v>
      </c>
      <c r="D43" s="2718" t="s">
        <v>4169</v>
      </c>
      <c r="E43" s="2719">
        <f t="shared" si="4"/>
        <v>0</v>
      </c>
      <c r="F43" s="2720"/>
      <c r="G43" s="2721"/>
      <c r="H43" s="2722"/>
      <c r="I43" s="2723"/>
      <c r="J43" s="2724"/>
      <c r="K43" s="2723"/>
      <c r="L43" s="2724"/>
      <c r="M43" s="2723"/>
      <c r="N43" s="2724"/>
      <c r="O43" s="2723"/>
      <c r="P43" s="2724"/>
      <c r="Q43" s="2725"/>
      <c r="R43" s="2722"/>
      <c r="S43" s="2723"/>
      <c r="T43" s="2724"/>
      <c r="U43" s="2723"/>
      <c r="V43" s="2724"/>
      <c r="W43" s="2723"/>
      <c r="X43" s="2724"/>
      <c r="Y43" s="2725"/>
      <c r="Z43" s="2722"/>
      <c r="AA43" s="2723"/>
      <c r="AB43" s="2724"/>
      <c r="AC43" s="2723"/>
      <c r="AD43" s="2724"/>
      <c r="AE43" s="2723"/>
      <c r="AF43" s="2724"/>
      <c r="AG43" s="2725"/>
      <c r="AH43" s="2594"/>
      <c r="AI43" s="2726"/>
      <c r="AJ43" s="2727"/>
      <c r="AK43" s="2728"/>
      <c r="AL43" s="2727"/>
      <c r="AM43" s="2728"/>
      <c r="AN43" s="2727"/>
      <c r="AO43" s="2728"/>
      <c r="AP43" s="2727"/>
      <c r="AQ43" s="2728"/>
      <c r="AR43" s="2729"/>
      <c r="AS43" s="2726"/>
      <c r="AT43" s="2727"/>
      <c r="AU43" s="2728"/>
      <c r="AV43" s="2727"/>
      <c r="AW43" s="2728"/>
      <c r="AX43" s="2727"/>
      <c r="AY43" s="2728"/>
      <c r="AZ43" s="2729"/>
      <c r="BA43" s="2726"/>
      <c r="BB43" s="2727"/>
      <c r="BC43" s="2728"/>
      <c r="BD43" s="2727"/>
      <c r="BE43" s="2728"/>
      <c r="BF43" s="2727"/>
      <c r="BG43" s="2728"/>
      <c r="BH43" s="2729"/>
      <c r="BI43" s="2594"/>
      <c r="BJ43" s="2730"/>
      <c r="BK43" s="2731"/>
      <c r="BL43" s="2732"/>
      <c r="BM43" s="2731"/>
      <c r="BN43" s="2732"/>
      <c r="BO43" s="2731"/>
      <c r="BP43" s="2732"/>
      <c r="BQ43" s="2731"/>
      <c r="BR43" s="2732"/>
      <c r="BS43" s="2733"/>
      <c r="BT43" s="2730"/>
      <c r="BU43" s="2731"/>
      <c r="BV43" s="2732"/>
      <c r="BW43" s="2731"/>
      <c r="BX43" s="2732"/>
      <c r="BY43" s="2731"/>
      <c r="BZ43" s="2732"/>
      <c r="CA43" s="2733"/>
      <c r="CB43" s="2730"/>
      <c r="CC43" s="2731"/>
      <c r="CD43" s="2732"/>
      <c r="CE43" s="2731"/>
      <c r="CF43" s="2732"/>
      <c r="CG43" s="2731"/>
      <c r="CH43" s="2732"/>
      <c r="CI43" s="2733"/>
      <c r="CJ43" s="2594"/>
      <c r="CK43" s="2734"/>
      <c r="CL43" s="2735"/>
      <c r="CM43" s="2736"/>
      <c r="CN43" s="2735"/>
      <c r="CO43" s="2736"/>
      <c r="CP43" s="2735"/>
      <c r="CQ43" s="2736"/>
      <c r="CR43" s="2735"/>
      <c r="CS43" s="2736"/>
      <c r="CT43" s="2737"/>
      <c r="CU43" s="2734"/>
      <c r="CV43" s="2735"/>
      <c r="CW43" s="2736"/>
      <c r="CX43" s="2735"/>
      <c r="CY43" s="2736"/>
      <c r="CZ43" s="2735"/>
      <c r="DA43" s="2736"/>
      <c r="DB43" s="2737"/>
      <c r="DC43" s="2734"/>
      <c r="DD43" s="2735"/>
      <c r="DE43" s="2736"/>
      <c r="DF43" s="2735"/>
      <c r="DG43" s="2736"/>
      <c r="DH43" s="2735"/>
      <c r="DI43" s="2736"/>
      <c r="DJ43" s="2737"/>
      <c r="DK43" s="2699"/>
    </row>
    <row r="44" spans="1:115" s="1629" customFormat="1" ht="39.950000000000003" customHeight="1">
      <c r="A44" s="2700">
        <v>30</v>
      </c>
      <c r="B44" s="2717">
        <v>7</v>
      </c>
      <c r="C44" s="5051" t="s">
        <v>4204</v>
      </c>
      <c r="D44" s="2718" t="s">
        <v>4169</v>
      </c>
      <c r="E44" s="2719">
        <f t="shared" si="4"/>
        <v>0</v>
      </c>
      <c r="F44" s="2720"/>
      <c r="G44" s="2721"/>
      <c r="H44" s="2722"/>
      <c r="I44" s="2723"/>
      <c r="J44" s="2724"/>
      <c r="K44" s="2723"/>
      <c r="L44" s="2724"/>
      <c r="M44" s="2723"/>
      <c r="N44" s="2724"/>
      <c r="O44" s="2723"/>
      <c r="P44" s="2724"/>
      <c r="Q44" s="2725"/>
      <c r="R44" s="2722"/>
      <c r="S44" s="2723"/>
      <c r="T44" s="2724"/>
      <c r="U44" s="2723"/>
      <c r="V44" s="2724"/>
      <c r="W44" s="2723"/>
      <c r="X44" s="2724"/>
      <c r="Y44" s="2725"/>
      <c r="Z44" s="2722"/>
      <c r="AA44" s="2723"/>
      <c r="AB44" s="2724"/>
      <c r="AC44" s="2723"/>
      <c r="AD44" s="2724"/>
      <c r="AE44" s="2723"/>
      <c r="AF44" s="2724"/>
      <c r="AG44" s="2725"/>
      <c r="AH44" s="2594"/>
      <c r="AI44" s="2726"/>
      <c r="AJ44" s="2727"/>
      <c r="AK44" s="2728"/>
      <c r="AL44" s="2727"/>
      <c r="AM44" s="2728"/>
      <c r="AN44" s="2727"/>
      <c r="AO44" s="2728"/>
      <c r="AP44" s="2727"/>
      <c r="AQ44" s="2728"/>
      <c r="AR44" s="2729"/>
      <c r="AS44" s="2726"/>
      <c r="AT44" s="2727"/>
      <c r="AU44" s="2728"/>
      <c r="AV44" s="2727"/>
      <c r="AW44" s="2728"/>
      <c r="AX44" s="2727"/>
      <c r="AY44" s="2728"/>
      <c r="AZ44" s="2729"/>
      <c r="BA44" s="2726"/>
      <c r="BB44" s="2727"/>
      <c r="BC44" s="2728"/>
      <c r="BD44" s="2727"/>
      <c r="BE44" s="2728"/>
      <c r="BF44" s="2727"/>
      <c r="BG44" s="2728"/>
      <c r="BH44" s="2729"/>
      <c r="BI44" s="2594"/>
      <c r="BJ44" s="2730"/>
      <c r="BK44" s="2731"/>
      <c r="BL44" s="2732"/>
      <c r="BM44" s="2731"/>
      <c r="BN44" s="2732"/>
      <c r="BO44" s="2731"/>
      <c r="BP44" s="2732"/>
      <c r="BQ44" s="2731"/>
      <c r="BR44" s="2732"/>
      <c r="BS44" s="2733"/>
      <c r="BT44" s="2730"/>
      <c r="BU44" s="2731"/>
      <c r="BV44" s="2732"/>
      <c r="BW44" s="2731"/>
      <c r="BX44" s="2732"/>
      <c r="BY44" s="2731"/>
      <c r="BZ44" s="2732"/>
      <c r="CA44" s="2733"/>
      <c r="CB44" s="2730"/>
      <c r="CC44" s="2731"/>
      <c r="CD44" s="2732"/>
      <c r="CE44" s="2731"/>
      <c r="CF44" s="2732"/>
      <c r="CG44" s="2731"/>
      <c r="CH44" s="2732"/>
      <c r="CI44" s="2733"/>
      <c r="CJ44" s="2594"/>
      <c r="CK44" s="2734"/>
      <c r="CL44" s="2735"/>
      <c r="CM44" s="2736"/>
      <c r="CN44" s="2735"/>
      <c r="CO44" s="2736"/>
      <c r="CP44" s="2735"/>
      <c r="CQ44" s="2736"/>
      <c r="CR44" s="2735"/>
      <c r="CS44" s="2736"/>
      <c r="CT44" s="2737"/>
      <c r="CU44" s="2734"/>
      <c r="CV44" s="2735"/>
      <c r="CW44" s="2736"/>
      <c r="CX44" s="2735"/>
      <c r="CY44" s="2736"/>
      <c r="CZ44" s="2735"/>
      <c r="DA44" s="2736"/>
      <c r="DB44" s="2737"/>
      <c r="DC44" s="2734"/>
      <c r="DD44" s="2735"/>
      <c r="DE44" s="2736"/>
      <c r="DF44" s="2735"/>
      <c r="DG44" s="2736"/>
      <c r="DH44" s="2735"/>
      <c r="DI44" s="2736"/>
      <c r="DJ44" s="2737"/>
      <c r="DK44" s="2699"/>
    </row>
    <row r="45" spans="1:115" s="1629" customFormat="1" ht="39.950000000000003" customHeight="1">
      <c r="A45" s="2700">
        <v>31</v>
      </c>
      <c r="B45" s="2717">
        <v>7</v>
      </c>
      <c r="C45" s="5051" t="s">
        <v>4205</v>
      </c>
      <c r="D45" s="2718" t="s">
        <v>4169</v>
      </c>
      <c r="E45" s="2719">
        <f t="shared" si="4"/>
        <v>0</v>
      </c>
      <c r="F45" s="2720"/>
      <c r="G45" s="2721"/>
      <c r="H45" s="2722"/>
      <c r="I45" s="2723"/>
      <c r="J45" s="2724"/>
      <c r="K45" s="2723"/>
      <c r="L45" s="2724"/>
      <c r="M45" s="2723"/>
      <c r="N45" s="2724"/>
      <c r="O45" s="2723"/>
      <c r="P45" s="2724"/>
      <c r="Q45" s="2725"/>
      <c r="R45" s="2722"/>
      <c r="S45" s="2723"/>
      <c r="T45" s="2724"/>
      <c r="U45" s="2723"/>
      <c r="V45" s="2724"/>
      <c r="W45" s="2723"/>
      <c r="X45" s="2724"/>
      <c r="Y45" s="2725"/>
      <c r="Z45" s="2722"/>
      <c r="AA45" s="2723"/>
      <c r="AB45" s="2724"/>
      <c r="AC45" s="2723"/>
      <c r="AD45" s="2724"/>
      <c r="AE45" s="2723"/>
      <c r="AF45" s="2724"/>
      <c r="AG45" s="2725"/>
      <c r="AH45" s="2594"/>
      <c r="AI45" s="2726"/>
      <c r="AJ45" s="2727"/>
      <c r="AK45" s="2728"/>
      <c r="AL45" s="2727"/>
      <c r="AM45" s="2728"/>
      <c r="AN45" s="2727"/>
      <c r="AO45" s="2728"/>
      <c r="AP45" s="2727"/>
      <c r="AQ45" s="2728"/>
      <c r="AR45" s="2729"/>
      <c r="AS45" s="2726"/>
      <c r="AT45" s="2727"/>
      <c r="AU45" s="2728"/>
      <c r="AV45" s="2727"/>
      <c r="AW45" s="2728"/>
      <c r="AX45" s="2727"/>
      <c r="AY45" s="2728"/>
      <c r="AZ45" s="2729"/>
      <c r="BA45" s="2726"/>
      <c r="BB45" s="2727"/>
      <c r="BC45" s="2728"/>
      <c r="BD45" s="2727"/>
      <c r="BE45" s="2728"/>
      <c r="BF45" s="2727"/>
      <c r="BG45" s="2728"/>
      <c r="BH45" s="2729"/>
      <c r="BI45" s="2594"/>
      <c r="BJ45" s="2730"/>
      <c r="BK45" s="2731"/>
      <c r="BL45" s="2732"/>
      <c r="BM45" s="2731"/>
      <c r="BN45" s="2732"/>
      <c r="BO45" s="2731"/>
      <c r="BP45" s="2732"/>
      <c r="BQ45" s="2731"/>
      <c r="BR45" s="2732"/>
      <c r="BS45" s="2733"/>
      <c r="BT45" s="2730"/>
      <c r="BU45" s="2731"/>
      <c r="BV45" s="2732"/>
      <c r="BW45" s="2731"/>
      <c r="BX45" s="2732"/>
      <c r="BY45" s="2731"/>
      <c r="BZ45" s="2732"/>
      <c r="CA45" s="2733"/>
      <c r="CB45" s="2730"/>
      <c r="CC45" s="2731"/>
      <c r="CD45" s="2732"/>
      <c r="CE45" s="2731"/>
      <c r="CF45" s="2732"/>
      <c r="CG45" s="2731"/>
      <c r="CH45" s="2732"/>
      <c r="CI45" s="2733"/>
      <c r="CJ45" s="2594"/>
      <c r="CK45" s="2734"/>
      <c r="CL45" s="2735"/>
      <c r="CM45" s="2736"/>
      <c r="CN45" s="2735"/>
      <c r="CO45" s="2736"/>
      <c r="CP45" s="2735"/>
      <c r="CQ45" s="2736"/>
      <c r="CR45" s="2735"/>
      <c r="CS45" s="2736"/>
      <c r="CT45" s="2737"/>
      <c r="CU45" s="2734"/>
      <c r="CV45" s="2735"/>
      <c r="CW45" s="2736"/>
      <c r="CX45" s="2735"/>
      <c r="CY45" s="2736"/>
      <c r="CZ45" s="2735"/>
      <c r="DA45" s="2736"/>
      <c r="DB45" s="2737"/>
      <c r="DC45" s="2734"/>
      <c r="DD45" s="2735"/>
      <c r="DE45" s="2736"/>
      <c r="DF45" s="2735"/>
      <c r="DG45" s="2736"/>
      <c r="DH45" s="2735"/>
      <c r="DI45" s="2736"/>
      <c r="DJ45" s="2737"/>
      <c r="DK45" s="2699"/>
    </row>
    <row r="46" spans="1:115" s="1629" customFormat="1" ht="39.950000000000003" customHeight="1">
      <c r="A46" s="2700">
        <v>32</v>
      </c>
      <c r="B46" s="2717">
        <v>7</v>
      </c>
      <c r="C46" s="5051" t="s">
        <v>4206</v>
      </c>
      <c r="D46" s="2763" t="s">
        <v>4177</v>
      </c>
      <c r="E46" s="2719">
        <f t="shared" si="4"/>
        <v>0</v>
      </c>
      <c r="F46" s="2720"/>
      <c r="G46" s="2721"/>
      <c r="H46" s="2722"/>
      <c r="I46" s="2723"/>
      <c r="J46" s="2724"/>
      <c r="K46" s="2723"/>
      <c r="L46" s="2724"/>
      <c r="M46" s="2723"/>
      <c r="N46" s="2724"/>
      <c r="O46" s="2723"/>
      <c r="P46" s="2724"/>
      <c r="Q46" s="2725"/>
      <c r="R46" s="2722"/>
      <c r="S46" s="2723"/>
      <c r="T46" s="2724"/>
      <c r="U46" s="2723"/>
      <c r="V46" s="2724"/>
      <c r="W46" s="2723"/>
      <c r="X46" s="2724"/>
      <c r="Y46" s="2725"/>
      <c r="Z46" s="2722"/>
      <c r="AA46" s="2723"/>
      <c r="AB46" s="2724"/>
      <c r="AC46" s="2723"/>
      <c r="AD46" s="2724"/>
      <c r="AE46" s="2723"/>
      <c r="AF46" s="2724"/>
      <c r="AG46" s="2725"/>
      <c r="AH46" s="2594"/>
      <c r="AI46" s="2726"/>
      <c r="AJ46" s="2727"/>
      <c r="AK46" s="2728"/>
      <c r="AL46" s="2727"/>
      <c r="AM46" s="2728"/>
      <c r="AN46" s="2727"/>
      <c r="AO46" s="2728"/>
      <c r="AP46" s="2727"/>
      <c r="AQ46" s="2728"/>
      <c r="AR46" s="2729"/>
      <c r="AS46" s="2726"/>
      <c r="AT46" s="2727"/>
      <c r="AU46" s="2728"/>
      <c r="AV46" s="2727"/>
      <c r="AW46" s="2728"/>
      <c r="AX46" s="2727"/>
      <c r="AY46" s="2728"/>
      <c r="AZ46" s="2729"/>
      <c r="BA46" s="2726"/>
      <c r="BB46" s="2727"/>
      <c r="BC46" s="2728"/>
      <c r="BD46" s="2727"/>
      <c r="BE46" s="2728"/>
      <c r="BF46" s="2727"/>
      <c r="BG46" s="2728"/>
      <c r="BH46" s="2729"/>
      <c r="BI46" s="2594"/>
      <c r="BJ46" s="2730"/>
      <c r="BK46" s="2731"/>
      <c r="BL46" s="2732"/>
      <c r="BM46" s="2731"/>
      <c r="BN46" s="2732"/>
      <c r="BO46" s="2731"/>
      <c r="BP46" s="2732"/>
      <c r="BQ46" s="2731"/>
      <c r="BR46" s="2732"/>
      <c r="BS46" s="2733"/>
      <c r="BT46" s="2730"/>
      <c r="BU46" s="2731"/>
      <c r="BV46" s="2732"/>
      <c r="BW46" s="2731"/>
      <c r="BX46" s="2732"/>
      <c r="BY46" s="2731"/>
      <c r="BZ46" s="2732"/>
      <c r="CA46" s="2733"/>
      <c r="CB46" s="2730"/>
      <c r="CC46" s="2731"/>
      <c r="CD46" s="2732"/>
      <c r="CE46" s="2731"/>
      <c r="CF46" s="2732"/>
      <c r="CG46" s="2731"/>
      <c r="CH46" s="2732"/>
      <c r="CI46" s="2733"/>
      <c r="CJ46" s="2594"/>
      <c r="CK46" s="2734"/>
      <c r="CL46" s="2735"/>
      <c r="CM46" s="2736"/>
      <c r="CN46" s="2735"/>
      <c r="CO46" s="2736"/>
      <c r="CP46" s="2735"/>
      <c r="CQ46" s="2736"/>
      <c r="CR46" s="2735"/>
      <c r="CS46" s="2736"/>
      <c r="CT46" s="2737"/>
      <c r="CU46" s="2734"/>
      <c r="CV46" s="2735"/>
      <c r="CW46" s="2736"/>
      <c r="CX46" s="2735"/>
      <c r="CY46" s="2736"/>
      <c r="CZ46" s="2735"/>
      <c r="DA46" s="2736"/>
      <c r="DB46" s="2737"/>
      <c r="DC46" s="2734"/>
      <c r="DD46" s="2735"/>
      <c r="DE46" s="2736"/>
      <c r="DF46" s="2735"/>
      <c r="DG46" s="2736"/>
      <c r="DH46" s="2735"/>
      <c r="DI46" s="2736"/>
      <c r="DJ46" s="2737"/>
      <c r="DK46" s="2699"/>
    </row>
    <row r="47" spans="1:115" s="1629" customFormat="1" ht="39" customHeight="1">
      <c r="A47" s="2700">
        <v>33</v>
      </c>
      <c r="B47" s="2717">
        <v>7</v>
      </c>
      <c r="C47" s="5051" t="s">
        <v>4207</v>
      </c>
      <c r="D47" s="2718" t="s">
        <v>4169</v>
      </c>
      <c r="E47" s="2719">
        <f t="shared" si="4"/>
        <v>0</v>
      </c>
      <c r="F47" s="2720"/>
      <c r="G47" s="2721"/>
      <c r="H47" s="2722"/>
      <c r="I47" s="2723"/>
      <c r="J47" s="2724"/>
      <c r="K47" s="2723"/>
      <c r="L47" s="2724"/>
      <c r="M47" s="2723"/>
      <c r="N47" s="2724"/>
      <c r="O47" s="2723"/>
      <c r="P47" s="2724"/>
      <c r="Q47" s="2725"/>
      <c r="R47" s="2722"/>
      <c r="S47" s="2723"/>
      <c r="T47" s="2724"/>
      <c r="U47" s="2723"/>
      <c r="V47" s="2724"/>
      <c r="W47" s="2723"/>
      <c r="X47" s="2724"/>
      <c r="Y47" s="2725"/>
      <c r="Z47" s="2722"/>
      <c r="AA47" s="2723"/>
      <c r="AB47" s="2724"/>
      <c r="AC47" s="2723"/>
      <c r="AD47" s="2724"/>
      <c r="AE47" s="2723"/>
      <c r="AF47" s="2724"/>
      <c r="AG47" s="2725"/>
      <c r="AH47" s="2594"/>
      <c r="AI47" s="2726"/>
      <c r="AJ47" s="2727"/>
      <c r="AK47" s="2728"/>
      <c r="AL47" s="2727"/>
      <c r="AM47" s="2728"/>
      <c r="AN47" s="2727"/>
      <c r="AO47" s="2728"/>
      <c r="AP47" s="2727"/>
      <c r="AQ47" s="2728"/>
      <c r="AR47" s="2729"/>
      <c r="AS47" s="2726"/>
      <c r="AT47" s="2727"/>
      <c r="AU47" s="2728"/>
      <c r="AV47" s="2727"/>
      <c r="AW47" s="2728"/>
      <c r="AX47" s="2727"/>
      <c r="AY47" s="2728"/>
      <c r="AZ47" s="2729"/>
      <c r="BA47" s="2726"/>
      <c r="BB47" s="2727"/>
      <c r="BC47" s="2728"/>
      <c r="BD47" s="2727"/>
      <c r="BE47" s="2728"/>
      <c r="BF47" s="2727"/>
      <c r="BG47" s="2728"/>
      <c r="BH47" s="2729"/>
      <c r="BI47" s="2594"/>
      <c r="BJ47" s="2730"/>
      <c r="BK47" s="2731"/>
      <c r="BL47" s="2732"/>
      <c r="BM47" s="2731"/>
      <c r="BN47" s="2732"/>
      <c r="BO47" s="2731"/>
      <c r="BP47" s="2732"/>
      <c r="BQ47" s="2731"/>
      <c r="BR47" s="2732"/>
      <c r="BS47" s="2733"/>
      <c r="BT47" s="2730"/>
      <c r="BU47" s="2731"/>
      <c r="BV47" s="2732"/>
      <c r="BW47" s="2731"/>
      <c r="BX47" s="2732"/>
      <c r="BY47" s="2731"/>
      <c r="BZ47" s="2732"/>
      <c r="CA47" s="2733"/>
      <c r="CB47" s="2730"/>
      <c r="CC47" s="2731"/>
      <c r="CD47" s="2732"/>
      <c r="CE47" s="2731"/>
      <c r="CF47" s="2732"/>
      <c r="CG47" s="2731"/>
      <c r="CH47" s="2732"/>
      <c r="CI47" s="2733"/>
      <c r="CJ47" s="2594"/>
      <c r="CK47" s="2734"/>
      <c r="CL47" s="2735"/>
      <c r="CM47" s="2736"/>
      <c r="CN47" s="2735"/>
      <c r="CO47" s="2736"/>
      <c r="CP47" s="2735"/>
      <c r="CQ47" s="2736"/>
      <c r="CR47" s="2735"/>
      <c r="CS47" s="2736"/>
      <c r="CT47" s="2737"/>
      <c r="CU47" s="2734"/>
      <c r="CV47" s="2735"/>
      <c r="CW47" s="2736"/>
      <c r="CX47" s="2735"/>
      <c r="CY47" s="2736"/>
      <c r="CZ47" s="2735"/>
      <c r="DA47" s="2736"/>
      <c r="DB47" s="2737"/>
      <c r="DC47" s="2734"/>
      <c r="DD47" s="2735"/>
      <c r="DE47" s="2736"/>
      <c r="DF47" s="2735"/>
      <c r="DG47" s="2736"/>
      <c r="DH47" s="2735"/>
      <c r="DI47" s="2736"/>
      <c r="DJ47" s="2737"/>
      <c r="DK47" s="2699"/>
    </row>
    <row r="48" spans="1:115" s="1629" customFormat="1" ht="56.25" customHeight="1">
      <c r="A48" s="2700">
        <v>34</v>
      </c>
      <c r="B48" s="2717">
        <v>7</v>
      </c>
      <c r="C48" s="5051" t="s">
        <v>4208</v>
      </c>
      <c r="D48" s="2718" t="s">
        <v>4169</v>
      </c>
      <c r="E48" s="2719">
        <f t="shared" si="4"/>
        <v>0</v>
      </c>
      <c r="F48" s="2720"/>
      <c r="G48" s="2721"/>
      <c r="H48" s="2722"/>
      <c r="I48" s="2723"/>
      <c r="J48" s="2724"/>
      <c r="K48" s="2723"/>
      <c r="L48" s="2724"/>
      <c r="M48" s="2723"/>
      <c r="N48" s="2724"/>
      <c r="O48" s="2723"/>
      <c r="P48" s="2724"/>
      <c r="Q48" s="2725"/>
      <c r="R48" s="2722"/>
      <c r="S48" s="2723"/>
      <c r="T48" s="2724"/>
      <c r="U48" s="2723"/>
      <c r="V48" s="2724"/>
      <c r="W48" s="2723"/>
      <c r="X48" s="2724"/>
      <c r="Y48" s="2725"/>
      <c r="Z48" s="2722"/>
      <c r="AA48" s="2723"/>
      <c r="AB48" s="2724"/>
      <c r="AC48" s="2723"/>
      <c r="AD48" s="2724"/>
      <c r="AE48" s="2723"/>
      <c r="AF48" s="2724"/>
      <c r="AG48" s="2725"/>
      <c r="AH48" s="2594"/>
      <c r="AI48" s="2726"/>
      <c r="AJ48" s="2727"/>
      <c r="AK48" s="2728"/>
      <c r="AL48" s="2727"/>
      <c r="AM48" s="2728"/>
      <c r="AN48" s="2727"/>
      <c r="AO48" s="2728"/>
      <c r="AP48" s="2727"/>
      <c r="AQ48" s="2728"/>
      <c r="AR48" s="2729"/>
      <c r="AS48" s="2726"/>
      <c r="AT48" s="2727"/>
      <c r="AU48" s="2728"/>
      <c r="AV48" s="2727"/>
      <c r="AW48" s="2728"/>
      <c r="AX48" s="2727"/>
      <c r="AY48" s="2728"/>
      <c r="AZ48" s="2729"/>
      <c r="BA48" s="2726"/>
      <c r="BB48" s="2727"/>
      <c r="BC48" s="2728"/>
      <c r="BD48" s="2727"/>
      <c r="BE48" s="2728"/>
      <c r="BF48" s="2727"/>
      <c r="BG48" s="2728"/>
      <c r="BH48" s="2729"/>
      <c r="BI48" s="2594"/>
      <c r="BJ48" s="2730"/>
      <c r="BK48" s="2731"/>
      <c r="BL48" s="2732"/>
      <c r="BM48" s="2731"/>
      <c r="BN48" s="2732"/>
      <c r="BO48" s="2731"/>
      <c r="BP48" s="2732"/>
      <c r="BQ48" s="2731"/>
      <c r="BR48" s="2732"/>
      <c r="BS48" s="2733"/>
      <c r="BT48" s="2730"/>
      <c r="BU48" s="2731"/>
      <c r="BV48" s="2732"/>
      <c r="BW48" s="2731"/>
      <c r="BX48" s="2732"/>
      <c r="BY48" s="2731"/>
      <c r="BZ48" s="2732"/>
      <c r="CA48" s="2733"/>
      <c r="CB48" s="2730"/>
      <c r="CC48" s="2731"/>
      <c r="CD48" s="2732"/>
      <c r="CE48" s="2731"/>
      <c r="CF48" s="2732"/>
      <c r="CG48" s="2731"/>
      <c r="CH48" s="2732"/>
      <c r="CI48" s="2733"/>
      <c r="CJ48" s="2594"/>
      <c r="CK48" s="2734"/>
      <c r="CL48" s="2735"/>
      <c r="CM48" s="2736"/>
      <c r="CN48" s="2735"/>
      <c r="CO48" s="2736"/>
      <c r="CP48" s="2735"/>
      <c r="CQ48" s="2736"/>
      <c r="CR48" s="2735"/>
      <c r="CS48" s="2736"/>
      <c r="CT48" s="2737"/>
      <c r="CU48" s="2734"/>
      <c r="CV48" s="2735"/>
      <c r="CW48" s="2736"/>
      <c r="CX48" s="2735"/>
      <c r="CY48" s="2736"/>
      <c r="CZ48" s="2735"/>
      <c r="DA48" s="2736"/>
      <c r="DB48" s="2737"/>
      <c r="DC48" s="2734"/>
      <c r="DD48" s="2735"/>
      <c r="DE48" s="2736"/>
      <c r="DF48" s="2735"/>
      <c r="DG48" s="2736"/>
      <c r="DH48" s="2735"/>
      <c r="DI48" s="2736"/>
      <c r="DJ48" s="2737"/>
      <c r="DK48" s="2699"/>
    </row>
    <row r="49" spans="1:115" s="1629" customFormat="1" ht="39.950000000000003" customHeight="1">
      <c r="A49" s="2700">
        <v>35</v>
      </c>
      <c r="B49" s="2717">
        <v>7</v>
      </c>
      <c r="C49" s="5051" t="s">
        <v>4209</v>
      </c>
      <c r="D49" s="2718" t="s">
        <v>4169</v>
      </c>
      <c r="E49" s="2719">
        <f t="shared" si="4"/>
        <v>0</v>
      </c>
      <c r="F49" s="2720"/>
      <c r="G49" s="2721"/>
      <c r="H49" s="2722"/>
      <c r="I49" s="2723"/>
      <c r="J49" s="2724"/>
      <c r="K49" s="2723"/>
      <c r="L49" s="2724"/>
      <c r="M49" s="2723"/>
      <c r="N49" s="2724"/>
      <c r="O49" s="2723"/>
      <c r="P49" s="2724"/>
      <c r="Q49" s="2725"/>
      <c r="R49" s="2722"/>
      <c r="S49" s="2723"/>
      <c r="T49" s="2724"/>
      <c r="U49" s="2723"/>
      <c r="V49" s="2724"/>
      <c r="W49" s="2723"/>
      <c r="X49" s="2724"/>
      <c r="Y49" s="2725"/>
      <c r="Z49" s="2722"/>
      <c r="AA49" s="2723"/>
      <c r="AB49" s="2724"/>
      <c r="AC49" s="2723"/>
      <c r="AD49" s="2724"/>
      <c r="AE49" s="2723"/>
      <c r="AF49" s="2724"/>
      <c r="AG49" s="2725"/>
      <c r="AH49" s="2594"/>
      <c r="AI49" s="2726"/>
      <c r="AJ49" s="2727"/>
      <c r="AK49" s="2728"/>
      <c r="AL49" s="2727"/>
      <c r="AM49" s="2728"/>
      <c r="AN49" s="2727"/>
      <c r="AO49" s="2728"/>
      <c r="AP49" s="2727"/>
      <c r="AQ49" s="2728"/>
      <c r="AR49" s="2729"/>
      <c r="AS49" s="2726"/>
      <c r="AT49" s="2727"/>
      <c r="AU49" s="2728"/>
      <c r="AV49" s="2727"/>
      <c r="AW49" s="2728"/>
      <c r="AX49" s="2727"/>
      <c r="AY49" s="2728"/>
      <c r="AZ49" s="2729"/>
      <c r="BA49" s="2726"/>
      <c r="BB49" s="2727"/>
      <c r="BC49" s="2728"/>
      <c r="BD49" s="2727"/>
      <c r="BE49" s="2728"/>
      <c r="BF49" s="2727"/>
      <c r="BG49" s="2728"/>
      <c r="BH49" s="2729"/>
      <c r="BI49" s="2594"/>
      <c r="BJ49" s="2730"/>
      <c r="BK49" s="2731"/>
      <c r="BL49" s="2732"/>
      <c r="BM49" s="2731"/>
      <c r="BN49" s="2732"/>
      <c r="BO49" s="2731"/>
      <c r="BP49" s="2732"/>
      <c r="BQ49" s="2731"/>
      <c r="BR49" s="2732"/>
      <c r="BS49" s="2733"/>
      <c r="BT49" s="2730"/>
      <c r="BU49" s="2731"/>
      <c r="BV49" s="2732"/>
      <c r="BW49" s="2731"/>
      <c r="BX49" s="2732"/>
      <c r="BY49" s="2731"/>
      <c r="BZ49" s="2732"/>
      <c r="CA49" s="2733"/>
      <c r="CB49" s="2730"/>
      <c r="CC49" s="2731"/>
      <c r="CD49" s="2732"/>
      <c r="CE49" s="2731"/>
      <c r="CF49" s="2732"/>
      <c r="CG49" s="2731"/>
      <c r="CH49" s="2732"/>
      <c r="CI49" s="2733"/>
      <c r="CJ49" s="2594"/>
      <c r="CK49" s="2734"/>
      <c r="CL49" s="2735"/>
      <c r="CM49" s="2736"/>
      <c r="CN49" s="2735"/>
      <c r="CO49" s="2736"/>
      <c r="CP49" s="2735"/>
      <c r="CQ49" s="2736"/>
      <c r="CR49" s="2735"/>
      <c r="CS49" s="2736"/>
      <c r="CT49" s="2737"/>
      <c r="CU49" s="2734"/>
      <c r="CV49" s="2735"/>
      <c r="CW49" s="2736"/>
      <c r="CX49" s="2735"/>
      <c r="CY49" s="2736"/>
      <c r="CZ49" s="2735"/>
      <c r="DA49" s="2736"/>
      <c r="DB49" s="2737"/>
      <c r="DC49" s="2734"/>
      <c r="DD49" s="2735"/>
      <c r="DE49" s="2736"/>
      <c r="DF49" s="2735"/>
      <c r="DG49" s="2736"/>
      <c r="DH49" s="2735"/>
      <c r="DI49" s="2736"/>
      <c r="DJ49" s="2737"/>
      <c r="DK49" s="2594"/>
    </row>
    <row r="50" spans="1:115" s="1629" customFormat="1" ht="39.950000000000003" customHeight="1">
      <c r="A50" s="2700">
        <v>36</v>
      </c>
      <c r="B50" s="2717">
        <v>7</v>
      </c>
      <c r="C50" s="5051" t="s">
        <v>4210</v>
      </c>
      <c r="D50" s="2718" t="s">
        <v>4169</v>
      </c>
      <c r="E50" s="2719">
        <f t="shared" si="4"/>
        <v>0</v>
      </c>
      <c r="F50" s="2720"/>
      <c r="G50" s="2721"/>
      <c r="H50" s="2722"/>
      <c r="I50" s="2723"/>
      <c r="J50" s="2724"/>
      <c r="K50" s="2723"/>
      <c r="L50" s="2724"/>
      <c r="M50" s="2723"/>
      <c r="N50" s="2724"/>
      <c r="O50" s="2723"/>
      <c r="P50" s="2724"/>
      <c r="Q50" s="2725"/>
      <c r="R50" s="2722"/>
      <c r="S50" s="2723"/>
      <c r="T50" s="2724"/>
      <c r="U50" s="2723"/>
      <c r="V50" s="2724"/>
      <c r="W50" s="2723"/>
      <c r="X50" s="2724"/>
      <c r="Y50" s="2725"/>
      <c r="Z50" s="2722"/>
      <c r="AA50" s="2723"/>
      <c r="AB50" s="2724"/>
      <c r="AC50" s="2723"/>
      <c r="AD50" s="2724"/>
      <c r="AE50" s="2723"/>
      <c r="AF50" s="2724"/>
      <c r="AG50" s="2725"/>
      <c r="AH50" s="2594"/>
      <c r="AI50" s="2726"/>
      <c r="AJ50" s="2727"/>
      <c r="AK50" s="2728"/>
      <c r="AL50" s="2727"/>
      <c r="AM50" s="2728"/>
      <c r="AN50" s="2727"/>
      <c r="AO50" s="2728"/>
      <c r="AP50" s="2727"/>
      <c r="AQ50" s="2728"/>
      <c r="AR50" s="2729"/>
      <c r="AS50" s="2726"/>
      <c r="AT50" s="2727"/>
      <c r="AU50" s="2728"/>
      <c r="AV50" s="2727"/>
      <c r="AW50" s="2728"/>
      <c r="AX50" s="2727"/>
      <c r="AY50" s="2728"/>
      <c r="AZ50" s="2729"/>
      <c r="BA50" s="2726"/>
      <c r="BB50" s="2727"/>
      <c r="BC50" s="2728"/>
      <c r="BD50" s="2727"/>
      <c r="BE50" s="2728"/>
      <c r="BF50" s="2727"/>
      <c r="BG50" s="2728"/>
      <c r="BH50" s="2729"/>
      <c r="BI50" s="2594"/>
      <c r="BJ50" s="2730"/>
      <c r="BK50" s="2731"/>
      <c r="BL50" s="2732"/>
      <c r="BM50" s="2731"/>
      <c r="BN50" s="2732"/>
      <c r="BO50" s="2731"/>
      <c r="BP50" s="2732"/>
      <c r="BQ50" s="2731"/>
      <c r="BR50" s="2732"/>
      <c r="BS50" s="2733"/>
      <c r="BT50" s="2730"/>
      <c r="BU50" s="2731"/>
      <c r="BV50" s="2732"/>
      <c r="BW50" s="2731"/>
      <c r="BX50" s="2732"/>
      <c r="BY50" s="2731"/>
      <c r="BZ50" s="2732"/>
      <c r="CA50" s="2733"/>
      <c r="CB50" s="2730"/>
      <c r="CC50" s="2731"/>
      <c r="CD50" s="2732"/>
      <c r="CE50" s="2731"/>
      <c r="CF50" s="2732"/>
      <c r="CG50" s="2731"/>
      <c r="CH50" s="2732"/>
      <c r="CI50" s="2733"/>
      <c r="CJ50" s="2594"/>
      <c r="CK50" s="2734"/>
      <c r="CL50" s="2735"/>
      <c r="CM50" s="2736"/>
      <c r="CN50" s="2735"/>
      <c r="CO50" s="2736"/>
      <c r="CP50" s="2735"/>
      <c r="CQ50" s="2736"/>
      <c r="CR50" s="2735"/>
      <c r="CS50" s="2736"/>
      <c r="CT50" s="2737"/>
      <c r="CU50" s="2734"/>
      <c r="CV50" s="2735"/>
      <c r="CW50" s="2736"/>
      <c r="CX50" s="2735"/>
      <c r="CY50" s="2736"/>
      <c r="CZ50" s="2735"/>
      <c r="DA50" s="2736"/>
      <c r="DB50" s="2737"/>
      <c r="DC50" s="2734"/>
      <c r="DD50" s="2735"/>
      <c r="DE50" s="2736"/>
      <c r="DF50" s="2735"/>
      <c r="DG50" s="2736"/>
      <c r="DH50" s="2735"/>
      <c r="DI50" s="2736"/>
      <c r="DJ50" s="2737"/>
      <c r="DK50" s="2699"/>
    </row>
    <row r="51" spans="1:115" ht="40.5" customHeight="1">
      <c r="A51" s="2700">
        <v>37</v>
      </c>
      <c r="B51" s="2717">
        <v>7</v>
      </c>
      <c r="C51" s="5051" t="s">
        <v>4211</v>
      </c>
      <c r="D51" s="2718" t="s">
        <v>4169</v>
      </c>
      <c r="E51" s="2719">
        <f t="shared" si="4"/>
        <v>0</v>
      </c>
      <c r="F51" s="2720"/>
      <c r="G51" s="2721"/>
      <c r="H51" s="2764"/>
      <c r="I51" s="5077"/>
      <c r="J51" s="5077"/>
      <c r="K51" s="5077"/>
      <c r="L51" s="5077"/>
      <c r="M51" s="5077"/>
      <c r="N51" s="5077"/>
      <c r="O51" s="5077"/>
      <c r="P51" s="5077"/>
      <c r="Q51" s="2765"/>
      <c r="R51" s="2764"/>
      <c r="S51" s="5077"/>
      <c r="T51" s="5077"/>
      <c r="U51" s="5077"/>
      <c r="V51" s="5077"/>
      <c r="W51" s="5077"/>
      <c r="X51" s="5077"/>
      <c r="Y51" s="2765"/>
      <c r="Z51" s="2764"/>
      <c r="AA51" s="5077"/>
      <c r="AB51" s="5077"/>
      <c r="AC51" s="5077"/>
      <c r="AD51" s="5077"/>
      <c r="AE51" s="5077"/>
      <c r="AF51" s="5077"/>
      <c r="AG51" s="2765"/>
      <c r="AH51" s="2594"/>
      <c r="AI51" s="2766"/>
      <c r="AJ51" s="5078"/>
      <c r="AK51" s="5078"/>
      <c r="AL51" s="5078"/>
      <c r="AM51" s="5078"/>
      <c r="AN51" s="5078"/>
      <c r="AO51" s="5078"/>
      <c r="AP51" s="5078"/>
      <c r="AQ51" s="5078"/>
      <c r="AR51" s="2767"/>
      <c r="AS51" s="2766"/>
      <c r="AT51" s="5078"/>
      <c r="AU51" s="5078"/>
      <c r="AV51" s="5078"/>
      <c r="AW51" s="5078"/>
      <c r="AX51" s="5078"/>
      <c r="AY51" s="5078"/>
      <c r="AZ51" s="2767"/>
      <c r="BA51" s="2766"/>
      <c r="BB51" s="5078"/>
      <c r="BC51" s="5078"/>
      <c r="BD51" s="5078"/>
      <c r="BE51" s="5078"/>
      <c r="BF51" s="5078"/>
      <c r="BG51" s="5078"/>
      <c r="BH51" s="2767"/>
      <c r="BI51" s="2594"/>
      <c r="BJ51" s="2768"/>
      <c r="BK51" s="5079"/>
      <c r="BL51" s="5079"/>
      <c r="BM51" s="5079"/>
      <c r="BN51" s="5079"/>
      <c r="BO51" s="5079"/>
      <c r="BP51" s="5079"/>
      <c r="BQ51" s="5079"/>
      <c r="BR51" s="5079"/>
      <c r="BS51" s="2769"/>
      <c r="BT51" s="2768"/>
      <c r="BU51" s="5079"/>
      <c r="BV51" s="5079"/>
      <c r="BW51" s="5079"/>
      <c r="BX51" s="5079"/>
      <c r="BY51" s="5079"/>
      <c r="BZ51" s="5079"/>
      <c r="CA51" s="2769"/>
      <c r="CB51" s="2768"/>
      <c r="CC51" s="5079"/>
      <c r="CD51" s="5079"/>
      <c r="CE51" s="5079"/>
      <c r="CF51" s="5079"/>
      <c r="CG51" s="5079"/>
      <c r="CH51" s="5079"/>
      <c r="CI51" s="2769"/>
      <c r="CJ51" s="2594"/>
      <c r="CK51" s="2770"/>
      <c r="CL51" s="5080"/>
      <c r="CM51" s="5080"/>
      <c r="CN51" s="5080"/>
      <c r="CO51" s="5080"/>
      <c r="CP51" s="5080"/>
      <c r="CQ51" s="5080"/>
      <c r="CR51" s="5080"/>
      <c r="CS51" s="5080"/>
      <c r="CT51" s="2771"/>
      <c r="CU51" s="2770"/>
      <c r="CV51" s="5080"/>
      <c r="CW51" s="5080"/>
      <c r="CX51" s="5080"/>
      <c r="CY51" s="5080"/>
      <c r="CZ51" s="5080"/>
      <c r="DA51" s="5080"/>
      <c r="DB51" s="2771"/>
      <c r="DC51" s="2770"/>
      <c r="DD51" s="5080"/>
      <c r="DE51" s="5080"/>
      <c r="DF51" s="5080"/>
      <c r="DG51" s="5080"/>
      <c r="DH51" s="5080"/>
      <c r="DI51" s="5080"/>
      <c r="DJ51" s="2771"/>
      <c r="DK51" s="2699"/>
    </row>
    <row r="52" spans="1:115" s="1629" customFormat="1" ht="39.950000000000003" customHeight="1">
      <c r="A52" s="2700">
        <v>38</v>
      </c>
      <c r="B52" s="2717">
        <v>7</v>
      </c>
      <c r="C52" s="5051" t="s">
        <v>4212</v>
      </c>
      <c r="D52" s="2738" t="s">
        <v>4171</v>
      </c>
      <c r="E52" s="2719">
        <f t="shared" si="4"/>
        <v>0</v>
      </c>
      <c r="F52" s="2720"/>
      <c r="G52" s="2721"/>
      <c r="H52" s="2722"/>
      <c r="I52" s="2723"/>
      <c r="J52" s="2724"/>
      <c r="K52" s="2723"/>
      <c r="L52" s="2724"/>
      <c r="M52" s="2723"/>
      <c r="N52" s="2724"/>
      <c r="O52" s="2723"/>
      <c r="P52" s="2724"/>
      <c r="Q52" s="2725"/>
      <c r="R52" s="2722"/>
      <c r="S52" s="2723"/>
      <c r="T52" s="2724"/>
      <c r="U52" s="2723"/>
      <c r="V52" s="2724"/>
      <c r="W52" s="2723"/>
      <c r="X52" s="2724"/>
      <c r="Y52" s="2725"/>
      <c r="Z52" s="2722"/>
      <c r="AA52" s="2723"/>
      <c r="AB52" s="2724"/>
      <c r="AC52" s="2723"/>
      <c r="AD52" s="2724"/>
      <c r="AE52" s="2723"/>
      <c r="AF52" s="2724"/>
      <c r="AG52" s="2725"/>
      <c r="AH52" s="2594"/>
      <c r="AI52" s="2726"/>
      <c r="AJ52" s="2727"/>
      <c r="AK52" s="2728"/>
      <c r="AL52" s="2727"/>
      <c r="AM52" s="2728"/>
      <c r="AN52" s="2727"/>
      <c r="AO52" s="2728"/>
      <c r="AP52" s="2727"/>
      <c r="AQ52" s="2728"/>
      <c r="AR52" s="2729"/>
      <c r="AS52" s="2726"/>
      <c r="AT52" s="2727"/>
      <c r="AU52" s="2728"/>
      <c r="AV52" s="2727"/>
      <c r="AW52" s="2728"/>
      <c r="AX52" s="2727"/>
      <c r="AY52" s="2728"/>
      <c r="AZ52" s="2729"/>
      <c r="BA52" s="2726"/>
      <c r="BB52" s="2727"/>
      <c r="BC52" s="2728"/>
      <c r="BD52" s="2727"/>
      <c r="BE52" s="2728"/>
      <c r="BF52" s="2727"/>
      <c r="BG52" s="2728"/>
      <c r="BH52" s="2729"/>
      <c r="BI52" s="2594"/>
      <c r="BJ52" s="2730"/>
      <c r="BK52" s="2731"/>
      <c r="BL52" s="2732"/>
      <c r="BM52" s="2731"/>
      <c r="BN52" s="2732"/>
      <c r="BO52" s="2731"/>
      <c r="BP52" s="2732"/>
      <c r="BQ52" s="2731"/>
      <c r="BR52" s="2732"/>
      <c r="BS52" s="2733"/>
      <c r="BT52" s="2730"/>
      <c r="BU52" s="2731"/>
      <c r="BV52" s="2732"/>
      <c r="BW52" s="2731"/>
      <c r="BX52" s="2732"/>
      <c r="BY52" s="2731"/>
      <c r="BZ52" s="2732"/>
      <c r="CA52" s="2733"/>
      <c r="CB52" s="2730"/>
      <c r="CC52" s="2731"/>
      <c r="CD52" s="2732"/>
      <c r="CE52" s="2731"/>
      <c r="CF52" s="2732"/>
      <c r="CG52" s="2731"/>
      <c r="CH52" s="2732"/>
      <c r="CI52" s="2733"/>
      <c r="CJ52" s="2594"/>
      <c r="CK52" s="2734"/>
      <c r="CL52" s="2735"/>
      <c r="CM52" s="2736"/>
      <c r="CN52" s="2735"/>
      <c r="CO52" s="2736"/>
      <c r="CP52" s="2735"/>
      <c r="CQ52" s="2736"/>
      <c r="CR52" s="2735"/>
      <c r="CS52" s="2736"/>
      <c r="CT52" s="2737"/>
      <c r="CU52" s="2734"/>
      <c r="CV52" s="2735"/>
      <c r="CW52" s="2736"/>
      <c r="CX52" s="2735"/>
      <c r="CY52" s="2736"/>
      <c r="CZ52" s="2735"/>
      <c r="DA52" s="2736"/>
      <c r="DB52" s="2737"/>
      <c r="DC52" s="2734"/>
      <c r="DD52" s="2735"/>
      <c r="DE52" s="2736"/>
      <c r="DF52" s="2735"/>
      <c r="DG52" s="2736"/>
      <c r="DH52" s="2735"/>
      <c r="DI52" s="2736"/>
      <c r="DJ52" s="2737"/>
      <c r="DK52" s="2699"/>
    </row>
    <row r="53" spans="1:115" s="1629" customFormat="1" ht="39.950000000000003" customHeight="1">
      <c r="A53" s="2700">
        <v>0</v>
      </c>
      <c r="B53" s="2701">
        <v>8</v>
      </c>
      <c r="C53" s="2702" t="s">
        <v>4213</v>
      </c>
      <c r="D53" s="5070"/>
      <c r="E53" s="5070"/>
      <c r="F53" s="5070"/>
      <c r="G53" s="5070"/>
      <c r="H53" s="2739"/>
      <c r="I53" s="5071"/>
      <c r="J53" s="5071"/>
      <c r="K53" s="5071"/>
      <c r="L53" s="5071"/>
      <c r="M53" s="5071"/>
      <c r="N53" s="5071"/>
      <c r="O53" s="5071"/>
      <c r="P53" s="5071"/>
      <c r="Q53" s="2740"/>
      <c r="R53" s="2739"/>
      <c r="S53" s="5071"/>
      <c r="T53" s="5071"/>
      <c r="U53" s="5071"/>
      <c r="V53" s="5071"/>
      <c r="W53" s="5071"/>
      <c r="X53" s="5071"/>
      <c r="Y53" s="2740"/>
      <c r="Z53" s="2739"/>
      <c r="AA53" s="5071"/>
      <c r="AB53" s="5071"/>
      <c r="AC53" s="5071"/>
      <c r="AD53" s="5071"/>
      <c r="AE53" s="5071"/>
      <c r="AF53" s="5071"/>
      <c r="AG53" s="2740"/>
      <c r="AH53" s="5072"/>
      <c r="AI53" s="2741"/>
      <c r="AJ53" s="5073"/>
      <c r="AK53" s="5073"/>
      <c r="AL53" s="5073"/>
      <c r="AM53" s="5073"/>
      <c r="AN53" s="5073"/>
      <c r="AO53" s="5073"/>
      <c r="AP53" s="5073"/>
      <c r="AQ53" s="5073"/>
      <c r="AR53" s="2742"/>
      <c r="AS53" s="2741"/>
      <c r="AT53" s="5073"/>
      <c r="AU53" s="5073"/>
      <c r="AV53" s="5073"/>
      <c r="AW53" s="5073"/>
      <c r="AX53" s="5073"/>
      <c r="AY53" s="5073"/>
      <c r="AZ53" s="2742"/>
      <c r="BA53" s="2741"/>
      <c r="BB53" s="5073"/>
      <c r="BC53" s="5073"/>
      <c r="BD53" s="5073"/>
      <c r="BE53" s="5073"/>
      <c r="BF53" s="5073"/>
      <c r="BG53" s="5073"/>
      <c r="BH53" s="2742"/>
      <c r="BI53" s="5072"/>
      <c r="BJ53" s="2743"/>
      <c r="BK53" s="5074"/>
      <c r="BL53" s="5074"/>
      <c r="BM53" s="5074"/>
      <c r="BN53" s="5074"/>
      <c r="BO53" s="5074"/>
      <c r="BP53" s="5074"/>
      <c r="BQ53" s="5074"/>
      <c r="BR53" s="5074"/>
      <c r="BS53" s="2744"/>
      <c r="BT53" s="2743"/>
      <c r="BU53" s="5074"/>
      <c r="BV53" s="5074"/>
      <c r="BW53" s="5074"/>
      <c r="BX53" s="5074"/>
      <c r="BY53" s="5074"/>
      <c r="BZ53" s="5074"/>
      <c r="CA53" s="2744"/>
      <c r="CB53" s="2743"/>
      <c r="CC53" s="5074"/>
      <c r="CD53" s="5074"/>
      <c r="CE53" s="5074"/>
      <c r="CF53" s="5074"/>
      <c r="CG53" s="5074"/>
      <c r="CH53" s="5074"/>
      <c r="CI53" s="2744"/>
      <c r="CJ53" s="5072"/>
      <c r="CK53" s="2745"/>
      <c r="CL53" s="5075"/>
      <c r="CM53" s="5075"/>
      <c r="CN53" s="5075"/>
      <c r="CO53" s="5075"/>
      <c r="CP53" s="5075"/>
      <c r="CQ53" s="5075"/>
      <c r="CR53" s="5075"/>
      <c r="CS53" s="5075"/>
      <c r="CT53" s="2746"/>
      <c r="CU53" s="2745"/>
      <c r="CV53" s="5075"/>
      <c r="CW53" s="5075"/>
      <c r="CX53" s="5075"/>
      <c r="CY53" s="5075"/>
      <c r="CZ53" s="5075"/>
      <c r="DA53" s="5075"/>
      <c r="DB53" s="2746"/>
      <c r="DC53" s="2745"/>
      <c r="DD53" s="5075"/>
      <c r="DE53" s="5075"/>
      <c r="DF53" s="5075"/>
      <c r="DG53" s="5075"/>
      <c r="DH53" s="5075"/>
      <c r="DI53" s="5075"/>
      <c r="DJ53" s="2746"/>
      <c r="DK53" s="5076"/>
    </row>
    <row r="54" spans="1:115" s="1629" customFormat="1" ht="39.950000000000003" customHeight="1">
      <c r="A54" s="2700">
        <v>39</v>
      </c>
      <c r="B54" s="2717">
        <v>8</v>
      </c>
      <c r="C54" s="5051" t="s">
        <v>4214</v>
      </c>
      <c r="D54" s="2718" t="s">
        <v>4169</v>
      </c>
      <c r="E54" s="2719">
        <f t="shared" ref="E54:E73" si="5">COUNTA(H54:DJ54)</f>
        <v>0</v>
      </c>
      <c r="F54" s="2720"/>
      <c r="G54" s="2721"/>
      <c r="H54" s="2722"/>
      <c r="I54" s="2723"/>
      <c r="J54" s="2724"/>
      <c r="K54" s="2723"/>
      <c r="L54" s="2724"/>
      <c r="M54" s="2723"/>
      <c r="N54" s="2724"/>
      <c r="O54" s="2723"/>
      <c r="P54" s="2724"/>
      <c r="Q54" s="2725"/>
      <c r="R54" s="2722"/>
      <c r="S54" s="2723"/>
      <c r="T54" s="2724"/>
      <c r="U54" s="2723"/>
      <c r="V54" s="2724"/>
      <c r="W54" s="2723"/>
      <c r="X54" s="2724"/>
      <c r="Y54" s="2725"/>
      <c r="Z54" s="2722"/>
      <c r="AA54" s="2723"/>
      <c r="AB54" s="2724"/>
      <c r="AC54" s="2723"/>
      <c r="AD54" s="2724"/>
      <c r="AE54" s="2723"/>
      <c r="AF54" s="2724"/>
      <c r="AG54" s="2725"/>
      <c r="AH54" s="2594"/>
      <c r="AI54" s="2726"/>
      <c r="AJ54" s="2727"/>
      <c r="AK54" s="2728"/>
      <c r="AL54" s="2727"/>
      <c r="AM54" s="2728"/>
      <c r="AN54" s="2727"/>
      <c r="AO54" s="2728"/>
      <c r="AP54" s="2727"/>
      <c r="AQ54" s="2728"/>
      <c r="AR54" s="2729"/>
      <c r="AS54" s="2726"/>
      <c r="AT54" s="2727"/>
      <c r="AU54" s="2728"/>
      <c r="AV54" s="2727"/>
      <c r="AW54" s="2728"/>
      <c r="AX54" s="2727"/>
      <c r="AY54" s="2728"/>
      <c r="AZ54" s="2729"/>
      <c r="BA54" s="2726"/>
      <c r="BB54" s="2727"/>
      <c r="BC54" s="2728"/>
      <c r="BD54" s="2727"/>
      <c r="BE54" s="2728"/>
      <c r="BF54" s="2727"/>
      <c r="BG54" s="2728"/>
      <c r="BH54" s="2729"/>
      <c r="BI54" s="2594"/>
      <c r="BJ54" s="2730"/>
      <c r="BK54" s="2731"/>
      <c r="BL54" s="2732"/>
      <c r="BM54" s="2731"/>
      <c r="BN54" s="2732"/>
      <c r="BO54" s="2731"/>
      <c r="BP54" s="2732"/>
      <c r="BQ54" s="2731"/>
      <c r="BR54" s="2732"/>
      <c r="BS54" s="2733"/>
      <c r="BT54" s="2730"/>
      <c r="BU54" s="2731"/>
      <c r="BV54" s="2732"/>
      <c r="BW54" s="2731"/>
      <c r="BX54" s="2732"/>
      <c r="BY54" s="2731"/>
      <c r="BZ54" s="2732"/>
      <c r="CA54" s="2733"/>
      <c r="CB54" s="2730"/>
      <c r="CC54" s="2731"/>
      <c r="CD54" s="2732"/>
      <c r="CE54" s="2731"/>
      <c r="CF54" s="2732"/>
      <c r="CG54" s="2731"/>
      <c r="CH54" s="2732"/>
      <c r="CI54" s="2733"/>
      <c r="CJ54" s="2594"/>
      <c r="CK54" s="2734"/>
      <c r="CL54" s="2735"/>
      <c r="CM54" s="2736"/>
      <c r="CN54" s="2735"/>
      <c r="CO54" s="2736"/>
      <c r="CP54" s="2735"/>
      <c r="CQ54" s="2736"/>
      <c r="CR54" s="2735"/>
      <c r="CS54" s="2736"/>
      <c r="CT54" s="2737"/>
      <c r="CU54" s="2734"/>
      <c r="CV54" s="2735"/>
      <c r="CW54" s="2736"/>
      <c r="CX54" s="2735"/>
      <c r="CY54" s="2736"/>
      <c r="CZ54" s="2735"/>
      <c r="DA54" s="2736"/>
      <c r="DB54" s="2737"/>
      <c r="DC54" s="2734"/>
      <c r="DD54" s="2735"/>
      <c r="DE54" s="2736"/>
      <c r="DF54" s="2735"/>
      <c r="DG54" s="2736"/>
      <c r="DH54" s="2735"/>
      <c r="DI54" s="2736"/>
      <c r="DJ54" s="2737"/>
      <c r="DK54" s="2594"/>
    </row>
    <row r="55" spans="1:115" s="1629" customFormat="1" ht="39.950000000000003" customHeight="1">
      <c r="A55" s="2700">
        <v>40</v>
      </c>
      <c r="B55" s="2717">
        <v>8</v>
      </c>
      <c r="C55" s="5051" t="s">
        <v>4215</v>
      </c>
      <c r="D55" s="2718" t="s">
        <v>4169</v>
      </c>
      <c r="E55" s="2719">
        <f t="shared" si="5"/>
        <v>0</v>
      </c>
      <c r="F55" s="2720"/>
      <c r="G55" s="2721"/>
      <c r="H55" s="2722"/>
      <c r="I55" s="2723"/>
      <c r="J55" s="2724"/>
      <c r="K55" s="2723"/>
      <c r="L55" s="2724"/>
      <c r="M55" s="2723"/>
      <c r="N55" s="2724"/>
      <c r="O55" s="2723"/>
      <c r="P55" s="2724"/>
      <c r="Q55" s="2725"/>
      <c r="R55" s="2722"/>
      <c r="S55" s="2723"/>
      <c r="T55" s="2724"/>
      <c r="U55" s="2723"/>
      <c r="V55" s="2724"/>
      <c r="W55" s="2723"/>
      <c r="X55" s="2724"/>
      <c r="Y55" s="2725"/>
      <c r="Z55" s="2722"/>
      <c r="AA55" s="2723"/>
      <c r="AB55" s="2724"/>
      <c r="AC55" s="2723"/>
      <c r="AD55" s="2724"/>
      <c r="AE55" s="2723"/>
      <c r="AF55" s="2724"/>
      <c r="AG55" s="2725"/>
      <c r="AH55" s="2594"/>
      <c r="AI55" s="2726"/>
      <c r="AJ55" s="2727"/>
      <c r="AK55" s="2728"/>
      <c r="AL55" s="2727"/>
      <c r="AM55" s="2728"/>
      <c r="AN55" s="2727"/>
      <c r="AO55" s="2728"/>
      <c r="AP55" s="2727"/>
      <c r="AQ55" s="2728"/>
      <c r="AR55" s="2729"/>
      <c r="AS55" s="2726"/>
      <c r="AT55" s="2727"/>
      <c r="AU55" s="2728"/>
      <c r="AV55" s="2727"/>
      <c r="AW55" s="2728"/>
      <c r="AX55" s="2727"/>
      <c r="AY55" s="2728"/>
      <c r="AZ55" s="2729"/>
      <c r="BA55" s="2726"/>
      <c r="BB55" s="2727"/>
      <c r="BC55" s="2728"/>
      <c r="BD55" s="2727"/>
      <c r="BE55" s="2728"/>
      <c r="BF55" s="2727"/>
      <c r="BG55" s="2728"/>
      <c r="BH55" s="2729"/>
      <c r="BI55" s="2594"/>
      <c r="BJ55" s="2730"/>
      <c r="BK55" s="2731"/>
      <c r="BL55" s="2732"/>
      <c r="BM55" s="2731"/>
      <c r="BN55" s="2732"/>
      <c r="BO55" s="2731"/>
      <c r="BP55" s="2732"/>
      <c r="BQ55" s="2731"/>
      <c r="BR55" s="2732"/>
      <c r="BS55" s="2733"/>
      <c r="BT55" s="2730"/>
      <c r="BU55" s="2731"/>
      <c r="BV55" s="2732"/>
      <c r="BW55" s="2731"/>
      <c r="BX55" s="2732"/>
      <c r="BY55" s="2731"/>
      <c r="BZ55" s="2732"/>
      <c r="CA55" s="2733"/>
      <c r="CB55" s="2730"/>
      <c r="CC55" s="2731"/>
      <c r="CD55" s="2732"/>
      <c r="CE55" s="2731"/>
      <c r="CF55" s="2732"/>
      <c r="CG55" s="2731"/>
      <c r="CH55" s="2732"/>
      <c r="CI55" s="2733"/>
      <c r="CJ55" s="2594"/>
      <c r="CK55" s="2734"/>
      <c r="CL55" s="2735"/>
      <c r="CM55" s="2736"/>
      <c r="CN55" s="2735"/>
      <c r="CO55" s="2736"/>
      <c r="CP55" s="2735"/>
      <c r="CQ55" s="2736"/>
      <c r="CR55" s="2735"/>
      <c r="CS55" s="2736"/>
      <c r="CT55" s="2737"/>
      <c r="CU55" s="2734"/>
      <c r="CV55" s="2735"/>
      <c r="CW55" s="2736"/>
      <c r="CX55" s="2735"/>
      <c r="CY55" s="2736"/>
      <c r="CZ55" s="2735"/>
      <c r="DA55" s="2736"/>
      <c r="DB55" s="2737"/>
      <c r="DC55" s="2734"/>
      <c r="DD55" s="2735"/>
      <c r="DE55" s="2736"/>
      <c r="DF55" s="2735"/>
      <c r="DG55" s="2736"/>
      <c r="DH55" s="2735"/>
      <c r="DI55" s="2736"/>
      <c r="DJ55" s="2737"/>
      <c r="DK55" s="2594"/>
    </row>
    <row r="56" spans="1:115" s="1629" customFormat="1" ht="39.950000000000003" customHeight="1">
      <c r="A56" s="2700">
        <v>41</v>
      </c>
      <c r="B56" s="2717">
        <v>8</v>
      </c>
      <c r="C56" s="5051" t="s">
        <v>4216</v>
      </c>
      <c r="D56" s="2763" t="s">
        <v>4177</v>
      </c>
      <c r="E56" s="2719">
        <f t="shared" si="5"/>
        <v>0</v>
      </c>
      <c r="F56" s="2720"/>
      <c r="G56" s="2721"/>
      <c r="H56" s="2722"/>
      <c r="I56" s="2723"/>
      <c r="J56" s="2724"/>
      <c r="K56" s="2723"/>
      <c r="L56" s="2724"/>
      <c r="M56" s="2723"/>
      <c r="N56" s="2724"/>
      <c r="O56" s="2723"/>
      <c r="P56" s="2724"/>
      <c r="Q56" s="2725"/>
      <c r="R56" s="2722"/>
      <c r="S56" s="2723"/>
      <c r="T56" s="2724"/>
      <c r="U56" s="2723"/>
      <c r="V56" s="2724"/>
      <c r="W56" s="2723"/>
      <c r="X56" s="2724"/>
      <c r="Y56" s="2725"/>
      <c r="Z56" s="2722"/>
      <c r="AA56" s="2723"/>
      <c r="AB56" s="2724"/>
      <c r="AC56" s="2723"/>
      <c r="AD56" s="2724"/>
      <c r="AE56" s="2723"/>
      <c r="AF56" s="2724"/>
      <c r="AG56" s="2725"/>
      <c r="AH56" s="2594"/>
      <c r="AI56" s="2726"/>
      <c r="AJ56" s="2727"/>
      <c r="AK56" s="2728"/>
      <c r="AL56" s="2727"/>
      <c r="AM56" s="2728"/>
      <c r="AN56" s="2727"/>
      <c r="AO56" s="2728"/>
      <c r="AP56" s="2727"/>
      <c r="AQ56" s="2728"/>
      <c r="AR56" s="2729"/>
      <c r="AS56" s="2726"/>
      <c r="AT56" s="2727"/>
      <c r="AU56" s="2728"/>
      <c r="AV56" s="2727"/>
      <c r="AW56" s="2728"/>
      <c r="AX56" s="2727"/>
      <c r="AY56" s="2728"/>
      <c r="AZ56" s="2729"/>
      <c r="BA56" s="2726"/>
      <c r="BB56" s="2727"/>
      <c r="BC56" s="2728"/>
      <c r="BD56" s="2727"/>
      <c r="BE56" s="2728"/>
      <c r="BF56" s="2727"/>
      <c r="BG56" s="2728"/>
      <c r="BH56" s="2729"/>
      <c r="BI56" s="2594"/>
      <c r="BJ56" s="2730"/>
      <c r="BK56" s="2731"/>
      <c r="BL56" s="2732"/>
      <c r="BM56" s="2731"/>
      <c r="BN56" s="2732"/>
      <c r="BO56" s="2731"/>
      <c r="BP56" s="2732"/>
      <c r="BQ56" s="2731"/>
      <c r="BR56" s="2732"/>
      <c r="BS56" s="2733"/>
      <c r="BT56" s="2730"/>
      <c r="BU56" s="2731"/>
      <c r="BV56" s="2732"/>
      <c r="BW56" s="2731"/>
      <c r="BX56" s="2732"/>
      <c r="BY56" s="2731"/>
      <c r="BZ56" s="2732"/>
      <c r="CA56" s="2733"/>
      <c r="CB56" s="2730"/>
      <c r="CC56" s="2731"/>
      <c r="CD56" s="2732"/>
      <c r="CE56" s="2731"/>
      <c r="CF56" s="2732"/>
      <c r="CG56" s="2731"/>
      <c r="CH56" s="2732"/>
      <c r="CI56" s="2733"/>
      <c r="CJ56" s="2594"/>
      <c r="CK56" s="2734"/>
      <c r="CL56" s="2735"/>
      <c r="CM56" s="2736"/>
      <c r="CN56" s="2735"/>
      <c r="CO56" s="2736"/>
      <c r="CP56" s="2735"/>
      <c r="CQ56" s="2736"/>
      <c r="CR56" s="2735"/>
      <c r="CS56" s="2736"/>
      <c r="CT56" s="2737"/>
      <c r="CU56" s="2734"/>
      <c r="CV56" s="2735"/>
      <c r="CW56" s="2736"/>
      <c r="CX56" s="2735"/>
      <c r="CY56" s="2736"/>
      <c r="CZ56" s="2735"/>
      <c r="DA56" s="2736"/>
      <c r="DB56" s="2737"/>
      <c r="DC56" s="2734"/>
      <c r="DD56" s="2735"/>
      <c r="DE56" s="2736"/>
      <c r="DF56" s="2735"/>
      <c r="DG56" s="2736"/>
      <c r="DH56" s="2735"/>
      <c r="DI56" s="2736"/>
      <c r="DJ56" s="2737"/>
      <c r="DK56" s="2699"/>
    </row>
    <row r="57" spans="1:115" s="1629" customFormat="1" ht="39.950000000000003" customHeight="1">
      <c r="A57" s="2700">
        <v>42</v>
      </c>
      <c r="B57" s="2717">
        <v>8</v>
      </c>
      <c r="C57" s="5051" t="s">
        <v>4217</v>
      </c>
      <c r="D57" s="2718" t="s">
        <v>4169</v>
      </c>
      <c r="E57" s="2719">
        <f t="shared" si="5"/>
        <v>0</v>
      </c>
      <c r="F57" s="2720"/>
      <c r="G57" s="2721"/>
      <c r="H57" s="2722"/>
      <c r="I57" s="2723"/>
      <c r="J57" s="2724"/>
      <c r="K57" s="2723"/>
      <c r="L57" s="2724"/>
      <c r="M57" s="2723"/>
      <c r="N57" s="2724"/>
      <c r="O57" s="2723"/>
      <c r="P57" s="2724"/>
      <c r="Q57" s="2725"/>
      <c r="R57" s="2722"/>
      <c r="S57" s="2723"/>
      <c r="T57" s="2724"/>
      <c r="U57" s="2723"/>
      <c r="V57" s="2724"/>
      <c r="W57" s="2723"/>
      <c r="X57" s="2724"/>
      <c r="Y57" s="2725"/>
      <c r="Z57" s="2722"/>
      <c r="AA57" s="2723"/>
      <c r="AB57" s="2724"/>
      <c r="AC57" s="2723"/>
      <c r="AD57" s="2724"/>
      <c r="AE57" s="2723"/>
      <c r="AF57" s="2724"/>
      <c r="AG57" s="2725"/>
      <c r="AH57" s="2594"/>
      <c r="AI57" s="2726"/>
      <c r="AJ57" s="2727"/>
      <c r="AK57" s="2728"/>
      <c r="AL57" s="2727"/>
      <c r="AM57" s="2728"/>
      <c r="AN57" s="2727"/>
      <c r="AO57" s="2728"/>
      <c r="AP57" s="2727"/>
      <c r="AQ57" s="2728"/>
      <c r="AR57" s="2729"/>
      <c r="AS57" s="2726"/>
      <c r="AT57" s="2727"/>
      <c r="AU57" s="2728"/>
      <c r="AV57" s="2727"/>
      <c r="AW57" s="2728"/>
      <c r="AX57" s="2727"/>
      <c r="AY57" s="2728"/>
      <c r="AZ57" s="2729"/>
      <c r="BA57" s="2726"/>
      <c r="BB57" s="2727"/>
      <c r="BC57" s="2728"/>
      <c r="BD57" s="2727"/>
      <c r="BE57" s="2728"/>
      <c r="BF57" s="2727"/>
      <c r="BG57" s="2728"/>
      <c r="BH57" s="2729"/>
      <c r="BI57" s="2594"/>
      <c r="BJ57" s="2730"/>
      <c r="BK57" s="2731"/>
      <c r="BL57" s="2732"/>
      <c r="BM57" s="2731"/>
      <c r="BN57" s="2732"/>
      <c r="BO57" s="2731"/>
      <c r="BP57" s="2732"/>
      <c r="BQ57" s="2731"/>
      <c r="BR57" s="2732"/>
      <c r="BS57" s="2733"/>
      <c r="BT57" s="2730"/>
      <c r="BU57" s="2731"/>
      <c r="BV57" s="2732"/>
      <c r="BW57" s="2731"/>
      <c r="BX57" s="2732"/>
      <c r="BY57" s="2731"/>
      <c r="BZ57" s="2732"/>
      <c r="CA57" s="2733"/>
      <c r="CB57" s="2730"/>
      <c r="CC57" s="2731"/>
      <c r="CD57" s="2732"/>
      <c r="CE57" s="2731"/>
      <c r="CF57" s="2732"/>
      <c r="CG57" s="2731"/>
      <c r="CH57" s="2732"/>
      <c r="CI57" s="2733"/>
      <c r="CJ57" s="2594"/>
      <c r="CK57" s="2734"/>
      <c r="CL57" s="2735"/>
      <c r="CM57" s="2736"/>
      <c r="CN57" s="2735"/>
      <c r="CO57" s="2736"/>
      <c r="CP57" s="2735"/>
      <c r="CQ57" s="2736"/>
      <c r="CR57" s="2735"/>
      <c r="CS57" s="2736"/>
      <c r="CT57" s="2737"/>
      <c r="CU57" s="2734"/>
      <c r="CV57" s="2735"/>
      <c r="CW57" s="2736"/>
      <c r="CX57" s="2735"/>
      <c r="CY57" s="2736"/>
      <c r="CZ57" s="2735"/>
      <c r="DA57" s="2736"/>
      <c r="DB57" s="2737"/>
      <c r="DC57" s="2734"/>
      <c r="DD57" s="2735"/>
      <c r="DE57" s="2736"/>
      <c r="DF57" s="2735"/>
      <c r="DG57" s="2736"/>
      <c r="DH57" s="2735"/>
      <c r="DI57" s="2736"/>
      <c r="DJ57" s="2737"/>
      <c r="DK57" s="2699"/>
    </row>
    <row r="58" spans="1:115" s="1629" customFormat="1" ht="39.950000000000003" customHeight="1">
      <c r="A58" s="2700">
        <v>43</v>
      </c>
      <c r="B58" s="2717">
        <v>8</v>
      </c>
      <c r="C58" s="5051" t="s">
        <v>4218</v>
      </c>
      <c r="D58" s="2738" t="s">
        <v>4171</v>
      </c>
      <c r="E58" s="2719">
        <f t="shared" si="5"/>
        <v>0</v>
      </c>
      <c r="F58" s="2720"/>
      <c r="G58" s="2721"/>
      <c r="H58" s="2722"/>
      <c r="I58" s="2723"/>
      <c r="J58" s="2724"/>
      <c r="K58" s="2723"/>
      <c r="L58" s="2724"/>
      <c r="M58" s="2723"/>
      <c r="N58" s="2724"/>
      <c r="O58" s="2723"/>
      <c r="P58" s="2724"/>
      <c r="Q58" s="2725"/>
      <c r="R58" s="2722"/>
      <c r="S58" s="2723"/>
      <c r="T58" s="2724"/>
      <c r="U58" s="2723"/>
      <c r="V58" s="2724"/>
      <c r="W58" s="2723"/>
      <c r="X58" s="2724"/>
      <c r="Y58" s="2725"/>
      <c r="Z58" s="2722"/>
      <c r="AA58" s="2723"/>
      <c r="AB58" s="2724"/>
      <c r="AC58" s="2723"/>
      <c r="AD58" s="2724"/>
      <c r="AE58" s="2723"/>
      <c r="AF58" s="2724"/>
      <c r="AG58" s="2725"/>
      <c r="AH58" s="2594"/>
      <c r="AI58" s="2726"/>
      <c r="AJ58" s="2727"/>
      <c r="AK58" s="2728"/>
      <c r="AL58" s="2727"/>
      <c r="AM58" s="2728"/>
      <c r="AN58" s="2727"/>
      <c r="AO58" s="2728"/>
      <c r="AP58" s="2727"/>
      <c r="AQ58" s="2728"/>
      <c r="AR58" s="2729"/>
      <c r="AS58" s="2726"/>
      <c r="AT58" s="2727"/>
      <c r="AU58" s="2728"/>
      <c r="AV58" s="2727"/>
      <c r="AW58" s="2728"/>
      <c r="AX58" s="2727"/>
      <c r="AY58" s="2728"/>
      <c r="AZ58" s="2729"/>
      <c r="BA58" s="2726"/>
      <c r="BB58" s="2727"/>
      <c r="BC58" s="2728"/>
      <c r="BD58" s="2727"/>
      <c r="BE58" s="2728"/>
      <c r="BF58" s="2727"/>
      <c r="BG58" s="2728"/>
      <c r="BH58" s="2729"/>
      <c r="BI58" s="2594"/>
      <c r="BJ58" s="2730"/>
      <c r="BK58" s="2731"/>
      <c r="BL58" s="2732"/>
      <c r="BM58" s="2731"/>
      <c r="BN58" s="2732"/>
      <c r="BO58" s="2731"/>
      <c r="BP58" s="2732"/>
      <c r="BQ58" s="2731"/>
      <c r="BR58" s="2732"/>
      <c r="BS58" s="2733"/>
      <c r="BT58" s="2730"/>
      <c r="BU58" s="2731"/>
      <c r="BV58" s="2732"/>
      <c r="BW58" s="2731"/>
      <c r="BX58" s="2732"/>
      <c r="BY58" s="2731"/>
      <c r="BZ58" s="2732"/>
      <c r="CA58" s="2733"/>
      <c r="CB58" s="2730"/>
      <c r="CC58" s="2731"/>
      <c r="CD58" s="2732"/>
      <c r="CE58" s="2731"/>
      <c r="CF58" s="2732"/>
      <c r="CG58" s="2731"/>
      <c r="CH58" s="2732"/>
      <c r="CI58" s="2733"/>
      <c r="CJ58" s="2594"/>
      <c r="CK58" s="2734"/>
      <c r="CL58" s="2735"/>
      <c r="CM58" s="2736"/>
      <c r="CN58" s="2735"/>
      <c r="CO58" s="2736"/>
      <c r="CP58" s="2735"/>
      <c r="CQ58" s="2736"/>
      <c r="CR58" s="2735"/>
      <c r="CS58" s="2736"/>
      <c r="CT58" s="2737"/>
      <c r="CU58" s="2734"/>
      <c r="CV58" s="2735"/>
      <c r="CW58" s="2736"/>
      <c r="CX58" s="2735"/>
      <c r="CY58" s="2736"/>
      <c r="CZ58" s="2735"/>
      <c r="DA58" s="2736"/>
      <c r="DB58" s="2737"/>
      <c r="DC58" s="2734"/>
      <c r="DD58" s="2735"/>
      <c r="DE58" s="2736"/>
      <c r="DF58" s="2735"/>
      <c r="DG58" s="2736"/>
      <c r="DH58" s="2735"/>
      <c r="DI58" s="2736"/>
      <c r="DJ58" s="2737"/>
      <c r="DK58" s="2699"/>
    </row>
    <row r="59" spans="1:115" s="1629" customFormat="1" ht="39.950000000000003" customHeight="1">
      <c r="A59" s="2700">
        <v>44</v>
      </c>
      <c r="B59" s="2717">
        <v>8</v>
      </c>
      <c r="C59" s="5051" t="s">
        <v>4219</v>
      </c>
      <c r="D59" s="2738" t="s">
        <v>4171</v>
      </c>
      <c r="E59" s="2719">
        <f t="shared" si="5"/>
        <v>0</v>
      </c>
      <c r="F59" s="2720"/>
      <c r="G59" s="2721"/>
      <c r="H59" s="2722"/>
      <c r="I59" s="2723"/>
      <c r="J59" s="2724"/>
      <c r="K59" s="2723"/>
      <c r="L59" s="2724"/>
      <c r="M59" s="2723"/>
      <c r="N59" s="2724"/>
      <c r="O59" s="2723"/>
      <c r="P59" s="2724"/>
      <c r="Q59" s="2725"/>
      <c r="R59" s="2722"/>
      <c r="S59" s="2723"/>
      <c r="T59" s="2724"/>
      <c r="U59" s="2723"/>
      <c r="V59" s="2724"/>
      <c r="W59" s="2723"/>
      <c r="X59" s="2724"/>
      <c r="Y59" s="2725"/>
      <c r="Z59" s="2722"/>
      <c r="AA59" s="2723"/>
      <c r="AB59" s="2724"/>
      <c r="AC59" s="2723"/>
      <c r="AD59" s="2724"/>
      <c r="AE59" s="2723"/>
      <c r="AF59" s="2724"/>
      <c r="AG59" s="2725"/>
      <c r="AH59" s="2594"/>
      <c r="AI59" s="2726"/>
      <c r="AJ59" s="2727"/>
      <c r="AK59" s="2728"/>
      <c r="AL59" s="2727"/>
      <c r="AM59" s="2728"/>
      <c r="AN59" s="2727"/>
      <c r="AO59" s="2728"/>
      <c r="AP59" s="2727"/>
      <c r="AQ59" s="2728"/>
      <c r="AR59" s="2729"/>
      <c r="AS59" s="2726"/>
      <c r="AT59" s="2727"/>
      <c r="AU59" s="2728"/>
      <c r="AV59" s="2727"/>
      <c r="AW59" s="2728"/>
      <c r="AX59" s="2727"/>
      <c r="AY59" s="2728"/>
      <c r="AZ59" s="2729"/>
      <c r="BA59" s="2726"/>
      <c r="BB59" s="2727"/>
      <c r="BC59" s="2728"/>
      <c r="BD59" s="2727"/>
      <c r="BE59" s="2728"/>
      <c r="BF59" s="2727"/>
      <c r="BG59" s="2728"/>
      <c r="BH59" s="2729"/>
      <c r="BI59" s="2594"/>
      <c r="BJ59" s="2730"/>
      <c r="BK59" s="2731"/>
      <c r="BL59" s="2732"/>
      <c r="BM59" s="2731"/>
      <c r="BN59" s="2732"/>
      <c r="BO59" s="2731"/>
      <c r="BP59" s="2732"/>
      <c r="BQ59" s="2731"/>
      <c r="BR59" s="2732"/>
      <c r="BS59" s="2733"/>
      <c r="BT59" s="2730"/>
      <c r="BU59" s="2731"/>
      <c r="BV59" s="2732"/>
      <c r="BW59" s="2731"/>
      <c r="BX59" s="2732"/>
      <c r="BY59" s="2731"/>
      <c r="BZ59" s="2732"/>
      <c r="CA59" s="2733"/>
      <c r="CB59" s="2730"/>
      <c r="CC59" s="2731"/>
      <c r="CD59" s="2732"/>
      <c r="CE59" s="2731"/>
      <c r="CF59" s="2732"/>
      <c r="CG59" s="2731"/>
      <c r="CH59" s="2732"/>
      <c r="CI59" s="2733"/>
      <c r="CJ59" s="2594"/>
      <c r="CK59" s="2734"/>
      <c r="CL59" s="2735"/>
      <c r="CM59" s="2736"/>
      <c r="CN59" s="2735"/>
      <c r="CO59" s="2736"/>
      <c r="CP59" s="2735"/>
      <c r="CQ59" s="2736"/>
      <c r="CR59" s="2735"/>
      <c r="CS59" s="2736"/>
      <c r="CT59" s="2737"/>
      <c r="CU59" s="2734"/>
      <c r="CV59" s="2735"/>
      <c r="CW59" s="2736"/>
      <c r="CX59" s="2735"/>
      <c r="CY59" s="2736"/>
      <c r="CZ59" s="2735"/>
      <c r="DA59" s="2736"/>
      <c r="DB59" s="2737"/>
      <c r="DC59" s="2734"/>
      <c r="DD59" s="2735"/>
      <c r="DE59" s="2736"/>
      <c r="DF59" s="2735"/>
      <c r="DG59" s="2736"/>
      <c r="DH59" s="2735"/>
      <c r="DI59" s="2736"/>
      <c r="DJ59" s="2737"/>
      <c r="DK59" s="2699"/>
    </row>
    <row r="60" spans="1:115" s="1629" customFormat="1" ht="39.950000000000003" customHeight="1">
      <c r="A60" s="2700">
        <v>45</v>
      </c>
      <c r="B60" s="2717">
        <v>8</v>
      </c>
      <c r="C60" s="5051" t="s">
        <v>4220</v>
      </c>
      <c r="D60" s="2718" t="s">
        <v>4169</v>
      </c>
      <c r="E60" s="2719">
        <f t="shared" si="5"/>
        <v>0</v>
      </c>
      <c r="F60" s="2720"/>
      <c r="G60" s="2721"/>
      <c r="H60" s="2722"/>
      <c r="I60" s="2723"/>
      <c r="J60" s="2724"/>
      <c r="K60" s="2723"/>
      <c r="L60" s="2724"/>
      <c r="M60" s="2723"/>
      <c r="N60" s="2724"/>
      <c r="O60" s="2723"/>
      <c r="P60" s="2724"/>
      <c r="Q60" s="2725"/>
      <c r="R60" s="2722"/>
      <c r="S60" s="2723"/>
      <c r="T60" s="2724"/>
      <c r="U60" s="2723"/>
      <c r="V60" s="2724"/>
      <c r="W60" s="2723"/>
      <c r="X60" s="2724"/>
      <c r="Y60" s="2725"/>
      <c r="Z60" s="2722"/>
      <c r="AA60" s="2723"/>
      <c r="AB60" s="2724"/>
      <c r="AC60" s="2723"/>
      <c r="AD60" s="2724"/>
      <c r="AE60" s="2723"/>
      <c r="AF60" s="2724"/>
      <c r="AG60" s="2725"/>
      <c r="AH60" s="2594"/>
      <c r="AI60" s="2726"/>
      <c r="AJ60" s="2727"/>
      <c r="AK60" s="2728"/>
      <c r="AL60" s="2727"/>
      <c r="AM60" s="2728"/>
      <c r="AN60" s="2727"/>
      <c r="AO60" s="2728"/>
      <c r="AP60" s="2727"/>
      <c r="AQ60" s="2728"/>
      <c r="AR60" s="2729"/>
      <c r="AS60" s="2726"/>
      <c r="AT60" s="2727"/>
      <c r="AU60" s="2728"/>
      <c r="AV60" s="2727"/>
      <c r="AW60" s="2728"/>
      <c r="AX60" s="2727"/>
      <c r="AY60" s="2728"/>
      <c r="AZ60" s="2729"/>
      <c r="BA60" s="2726"/>
      <c r="BB60" s="2727"/>
      <c r="BC60" s="2728"/>
      <c r="BD60" s="2727"/>
      <c r="BE60" s="2728"/>
      <c r="BF60" s="2727"/>
      <c r="BG60" s="2728"/>
      <c r="BH60" s="2729"/>
      <c r="BI60" s="2594"/>
      <c r="BJ60" s="2730"/>
      <c r="BK60" s="2731"/>
      <c r="BL60" s="2732"/>
      <c r="BM60" s="2731"/>
      <c r="BN60" s="2732"/>
      <c r="BO60" s="2731"/>
      <c r="BP60" s="2732"/>
      <c r="BQ60" s="2731"/>
      <c r="BR60" s="2732"/>
      <c r="BS60" s="2733"/>
      <c r="BT60" s="2730"/>
      <c r="BU60" s="2731"/>
      <c r="BV60" s="2732"/>
      <c r="BW60" s="2731"/>
      <c r="BX60" s="2732"/>
      <c r="BY60" s="2731"/>
      <c r="BZ60" s="2732"/>
      <c r="CA60" s="2733"/>
      <c r="CB60" s="2730"/>
      <c r="CC60" s="2731"/>
      <c r="CD60" s="2732"/>
      <c r="CE60" s="2731"/>
      <c r="CF60" s="2732"/>
      <c r="CG60" s="2731"/>
      <c r="CH60" s="2732"/>
      <c r="CI60" s="2733"/>
      <c r="CJ60" s="2594"/>
      <c r="CK60" s="2734"/>
      <c r="CL60" s="2735"/>
      <c r="CM60" s="2736"/>
      <c r="CN60" s="2735"/>
      <c r="CO60" s="2736"/>
      <c r="CP60" s="2735"/>
      <c r="CQ60" s="2736"/>
      <c r="CR60" s="2735"/>
      <c r="CS60" s="2736"/>
      <c r="CT60" s="2737"/>
      <c r="CU60" s="2734"/>
      <c r="CV60" s="2735"/>
      <c r="CW60" s="2736"/>
      <c r="CX60" s="2735"/>
      <c r="CY60" s="2736"/>
      <c r="CZ60" s="2735"/>
      <c r="DA60" s="2736"/>
      <c r="DB60" s="2737"/>
      <c r="DC60" s="2734"/>
      <c r="DD60" s="2735"/>
      <c r="DE60" s="2736"/>
      <c r="DF60" s="2735"/>
      <c r="DG60" s="2736"/>
      <c r="DH60" s="2735"/>
      <c r="DI60" s="2736"/>
      <c r="DJ60" s="2737"/>
      <c r="DK60" s="2699"/>
    </row>
    <row r="61" spans="1:115" s="1629" customFormat="1" ht="39.950000000000003" customHeight="1">
      <c r="A61" s="2700">
        <v>46</v>
      </c>
      <c r="B61" s="2717">
        <v>8</v>
      </c>
      <c r="C61" s="5051" t="s">
        <v>4221</v>
      </c>
      <c r="D61" s="2763" t="s">
        <v>4177</v>
      </c>
      <c r="E61" s="2719">
        <f t="shared" si="5"/>
        <v>0</v>
      </c>
      <c r="F61" s="2720"/>
      <c r="G61" s="2721"/>
      <c r="H61" s="2722"/>
      <c r="I61" s="2723"/>
      <c r="J61" s="2724"/>
      <c r="K61" s="2723"/>
      <c r="L61" s="2724"/>
      <c r="M61" s="2723"/>
      <c r="N61" s="2724"/>
      <c r="O61" s="2723"/>
      <c r="P61" s="2724"/>
      <c r="Q61" s="2725"/>
      <c r="R61" s="2722"/>
      <c r="S61" s="2723"/>
      <c r="T61" s="2724"/>
      <c r="U61" s="2723"/>
      <c r="V61" s="2724"/>
      <c r="W61" s="2723"/>
      <c r="X61" s="2724"/>
      <c r="Y61" s="2725"/>
      <c r="Z61" s="2722"/>
      <c r="AA61" s="2723"/>
      <c r="AB61" s="2724"/>
      <c r="AC61" s="2723"/>
      <c r="AD61" s="2724"/>
      <c r="AE61" s="2723"/>
      <c r="AF61" s="2724"/>
      <c r="AG61" s="2725"/>
      <c r="AH61" s="2594"/>
      <c r="AI61" s="2726"/>
      <c r="AJ61" s="2727"/>
      <c r="AK61" s="2728"/>
      <c r="AL61" s="2727"/>
      <c r="AM61" s="2728"/>
      <c r="AN61" s="2727"/>
      <c r="AO61" s="2728"/>
      <c r="AP61" s="2727"/>
      <c r="AQ61" s="2728"/>
      <c r="AR61" s="2729"/>
      <c r="AS61" s="2726"/>
      <c r="AT61" s="2727"/>
      <c r="AU61" s="2728"/>
      <c r="AV61" s="2727"/>
      <c r="AW61" s="2728"/>
      <c r="AX61" s="2727"/>
      <c r="AY61" s="2728"/>
      <c r="AZ61" s="2729"/>
      <c r="BA61" s="2726"/>
      <c r="BB61" s="2727"/>
      <c r="BC61" s="2728"/>
      <c r="BD61" s="2727"/>
      <c r="BE61" s="2728"/>
      <c r="BF61" s="2727"/>
      <c r="BG61" s="2728"/>
      <c r="BH61" s="2729"/>
      <c r="BI61" s="2594"/>
      <c r="BJ61" s="2730"/>
      <c r="BK61" s="2731"/>
      <c r="BL61" s="2732"/>
      <c r="BM61" s="2731"/>
      <c r="BN61" s="2732"/>
      <c r="BO61" s="2731"/>
      <c r="BP61" s="2732"/>
      <c r="BQ61" s="2731"/>
      <c r="BR61" s="2732"/>
      <c r="BS61" s="2733"/>
      <c r="BT61" s="2730"/>
      <c r="BU61" s="2731"/>
      <c r="BV61" s="2732"/>
      <c r="BW61" s="2731"/>
      <c r="BX61" s="2732"/>
      <c r="BY61" s="2731"/>
      <c r="BZ61" s="2732"/>
      <c r="CA61" s="2733"/>
      <c r="CB61" s="2730"/>
      <c r="CC61" s="2731"/>
      <c r="CD61" s="2732"/>
      <c r="CE61" s="2731"/>
      <c r="CF61" s="2732"/>
      <c r="CG61" s="2731"/>
      <c r="CH61" s="2732"/>
      <c r="CI61" s="2733"/>
      <c r="CJ61" s="2594"/>
      <c r="CK61" s="2734"/>
      <c r="CL61" s="2735"/>
      <c r="CM61" s="2736"/>
      <c r="CN61" s="2735"/>
      <c r="CO61" s="2736"/>
      <c r="CP61" s="2735"/>
      <c r="CQ61" s="2736"/>
      <c r="CR61" s="2735"/>
      <c r="CS61" s="2736"/>
      <c r="CT61" s="2737"/>
      <c r="CU61" s="2734"/>
      <c r="CV61" s="2735"/>
      <c r="CW61" s="2736"/>
      <c r="CX61" s="2735"/>
      <c r="CY61" s="2736"/>
      <c r="CZ61" s="2735"/>
      <c r="DA61" s="2736"/>
      <c r="DB61" s="2737"/>
      <c r="DC61" s="2734"/>
      <c r="DD61" s="2735"/>
      <c r="DE61" s="2736"/>
      <c r="DF61" s="2735"/>
      <c r="DG61" s="2736"/>
      <c r="DH61" s="2735"/>
      <c r="DI61" s="2736"/>
      <c r="DJ61" s="2737"/>
      <c r="DK61" s="2699"/>
    </row>
    <row r="62" spans="1:115" s="1629" customFormat="1" ht="39.950000000000003" customHeight="1">
      <c r="A62" s="2700">
        <v>47</v>
      </c>
      <c r="B62" s="2717">
        <v>8</v>
      </c>
      <c r="C62" s="5051" t="s">
        <v>4222</v>
      </c>
      <c r="D62" s="2738" t="s">
        <v>4171</v>
      </c>
      <c r="E62" s="2719">
        <f t="shared" si="5"/>
        <v>0</v>
      </c>
      <c r="F62" s="2720"/>
      <c r="G62" s="2721"/>
      <c r="H62" s="2722"/>
      <c r="I62" s="2723"/>
      <c r="J62" s="2724"/>
      <c r="K62" s="2723"/>
      <c r="L62" s="2724"/>
      <c r="M62" s="2723"/>
      <c r="N62" s="2724"/>
      <c r="O62" s="2723"/>
      <c r="P62" s="2724"/>
      <c r="Q62" s="2725"/>
      <c r="R62" s="2722"/>
      <c r="S62" s="2723"/>
      <c r="T62" s="2724"/>
      <c r="U62" s="2723"/>
      <c r="V62" s="2724"/>
      <c r="W62" s="2723"/>
      <c r="X62" s="2724"/>
      <c r="Y62" s="2725"/>
      <c r="Z62" s="2722"/>
      <c r="AA62" s="2723"/>
      <c r="AB62" s="2724"/>
      <c r="AC62" s="2723"/>
      <c r="AD62" s="2724"/>
      <c r="AE62" s="2723"/>
      <c r="AF62" s="2724"/>
      <c r="AG62" s="2725"/>
      <c r="AH62" s="2594"/>
      <c r="AI62" s="2726"/>
      <c r="AJ62" s="2727"/>
      <c r="AK62" s="2728"/>
      <c r="AL62" s="2727"/>
      <c r="AM62" s="2728"/>
      <c r="AN62" s="2727"/>
      <c r="AO62" s="2728"/>
      <c r="AP62" s="2727"/>
      <c r="AQ62" s="2728"/>
      <c r="AR62" s="2729"/>
      <c r="AS62" s="2726"/>
      <c r="AT62" s="2727"/>
      <c r="AU62" s="2728"/>
      <c r="AV62" s="2727"/>
      <c r="AW62" s="2728"/>
      <c r="AX62" s="2727"/>
      <c r="AY62" s="2728"/>
      <c r="AZ62" s="2729"/>
      <c r="BA62" s="2726"/>
      <c r="BB62" s="2727"/>
      <c r="BC62" s="2728"/>
      <c r="BD62" s="2727"/>
      <c r="BE62" s="2728"/>
      <c r="BF62" s="2727"/>
      <c r="BG62" s="2728"/>
      <c r="BH62" s="2729"/>
      <c r="BI62" s="2594"/>
      <c r="BJ62" s="2730"/>
      <c r="BK62" s="2731"/>
      <c r="BL62" s="2732"/>
      <c r="BM62" s="2731"/>
      <c r="BN62" s="2732"/>
      <c r="BO62" s="2731"/>
      <c r="BP62" s="2732"/>
      <c r="BQ62" s="2731"/>
      <c r="BR62" s="2732"/>
      <c r="BS62" s="2733"/>
      <c r="BT62" s="2730"/>
      <c r="BU62" s="2731"/>
      <c r="BV62" s="2732"/>
      <c r="BW62" s="2731"/>
      <c r="BX62" s="2732"/>
      <c r="BY62" s="2731"/>
      <c r="BZ62" s="2732"/>
      <c r="CA62" s="2733"/>
      <c r="CB62" s="2730"/>
      <c r="CC62" s="2731"/>
      <c r="CD62" s="2732"/>
      <c r="CE62" s="2731"/>
      <c r="CF62" s="2732"/>
      <c r="CG62" s="2731"/>
      <c r="CH62" s="2732"/>
      <c r="CI62" s="2733"/>
      <c r="CJ62" s="2594"/>
      <c r="CK62" s="2734"/>
      <c r="CL62" s="2735"/>
      <c r="CM62" s="2736"/>
      <c r="CN62" s="2735"/>
      <c r="CO62" s="2736"/>
      <c r="CP62" s="2735"/>
      <c r="CQ62" s="2736"/>
      <c r="CR62" s="2735"/>
      <c r="CS62" s="2736"/>
      <c r="CT62" s="2737"/>
      <c r="CU62" s="2734"/>
      <c r="CV62" s="2735"/>
      <c r="CW62" s="2736"/>
      <c r="CX62" s="2735"/>
      <c r="CY62" s="2736"/>
      <c r="CZ62" s="2735"/>
      <c r="DA62" s="2736"/>
      <c r="DB62" s="2737"/>
      <c r="DC62" s="2734"/>
      <c r="DD62" s="2735"/>
      <c r="DE62" s="2736"/>
      <c r="DF62" s="2735"/>
      <c r="DG62" s="2736"/>
      <c r="DH62" s="2735"/>
      <c r="DI62" s="2736"/>
      <c r="DJ62" s="2737"/>
      <c r="DK62" s="2699"/>
    </row>
    <row r="63" spans="1:115" s="1629" customFormat="1" ht="39.950000000000003" customHeight="1">
      <c r="A63" s="2700">
        <v>48</v>
      </c>
      <c r="B63" s="2717">
        <v>8</v>
      </c>
      <c r="C63" s="5051" t="s">
        <v>4223</v>
      </c>
      <c r="D63" s="2738" t="s">
        <v>4171</v>
      </c>
      <c r="E63" s="2719">
        <f t="shared" si="5"/>
        <v>0</v>
      </c>
      <c r="F63" s="2720"/>
      <c r="G63" s="2721"/>
      <c r="H63" s="2722"/>
      <c r="I63" s="2723"/>
      <c r="J63" s="2724"/>
      <c r="K63" s="2723"/>
      <c r="L63" s="2724"/>
      <c r="M63" s="2723"/>
      <c r="N63" s="2724"/>
      <c r="O63" s="2723"/>
      <c r="P63" s="2724"/>
      <c r="Q63" s="2725"/>
      <c r="R63" s="2722"/>
      <c r="S63" s="2723"/>
      <c r="T63" s="2724"/>
      <c r="U63" s="2723"/>
      <c r="V63" s="2724"/>
      <c r="W63" s="2723"/>
      <c r="X63" s="2724"/>
      <c r="Y63" s="2725"/>
      <c r="Z63" s="2722"/>
      <c r="AA63" s="2723"/>
      <c r="AB63" s="2724"/>
      <c r="AC63" s="2723"/>
      <c r="AD63" s="2724"/>
      <c r="AE63" s="2723"/>
      <c r="AF63" s="2724"/>
      <c r="AG63" s="2725"/>
      <c r="AH63" s="2594"/>
      <c r="AI63" s="2726"/>
      <c r="AJ63" s="2727"/>
      <c r="AK63" s="2728"/>
      <c r="AL63" s="2727"/>
      <c r="AM63" s="2728"/>
      <c r="AN63" s="2727"/>
      <c r="AO63" s="2728"/>
      <c r="AP63" s="2727"/>
      <c r="AQ63" s="2728"/>
      <c r="AR63" s="2729"/>
      <c r="AS63" s="2726"/>
      <c r="AT63" s="2727"/>
      <c r="AU63" s="2728"/>
      <c r="AV63" s="2727"/>
      <c r="AW63" s="2728"/>
      <c r="AX63" s="2727"/>
      <c r="AY63" s="2728"/>
      <c r="AZ63" s="2729"/>
      <c r="BA63" s="2726"/>
      <c r="BB63" s="2727"/>
      <c r="BC63" s="2728"/>
      <c r="BD63" s="2727"/>
      <c r="BE63" s="2728"/>
      <c r="BF63" s="2727"/>
      <c r="BG63" s="2728"/>
      <c r="BH63" s="2729"/>
      <c r="BI63" s="2594"/>
      <c r="BJ63" s="2730"/>
      <c r="BK63" s="2731"/>
      <c r="BL63" s="2732"/>
      <c r="BM63" s="2731"/>
      <c r="BN63" s="2732"/>
      <c r="BO63" s="2731"/>
      <c r="BP63" s="2732"/>
      <c r="BQ63" s="2731"/>
      <c r="BR63" s="2732"/>
      <c r="BS63" s="2733"/>
      <c r="BT63" s="2730"/>
      <c r="BU63" s="2731"/>
      <c r="BV63" s="2732"/>
      <c r="BW63" s="2731"/>
      <c r="BX63" s="2732"/>
      <c r="BY63" s="2731"/>
      <c r="BZ63" s="2732"/>
      <c r="CA63" s="2733"/>
      <c r="CB63" s="2730"/>
      <c r="CC63" s="2731"/>
      <c r="CD63" s="2732"/>
      <c r="CE63" s="2731"/>
      <c r="CF63" s="2732"/>
      <c r="CG63" s="2731"/>
      <c r="CH63" s="2732"/>
      <c r="CI63" s="2733"/>
      <c r="CJ63" s="2594"/>
      <c r="CK63" s="2734"/>
      <c r="CL63" s="2735"/>
      <c r="CM63" s="2736"/>
      <c r="CN63" s="2735"/>
      <c r="CO63" s="2736"/>
      <c r="CP63" s="2735"/>
      <c r="CQ63" s="2736"/>
      <c r="CR63" s="2735"/>
      <c r="CS63" s="2736"/>
      <c r="CT63" s="2737"/>
      <c r="CU63" s="2734"/>
      <c r="CV63" s="2735"/>
      <c r="CW63" s="2736"/>
      <c r="CX63" s="2735"/>
      <c r="CY63" s="2736"/>
      <c r="CZ63" s="2735"/>
      <c r="DA63" s="2736"/>
      <c r="DB63" s="2737"/>
      <c r="DC63" s="2734"/>
      <c r="DD63" s="2735"/>
      <c r="DE63" s="2736"/>
      <c r="DF63" s="2735"/>
      <c r="DG63" s="2736"/>
      <c r="DH63" s="2735"/>
      <c r="DI63" s="2736"/>
      <c r="DJ63" s="2737"/>
      <c r="DK63" s="2699"/>
    </row>
    <row r="64" spans="1:115" s="1629" customFormat="1" ht="63.75" customHeight="1">
      <c r="A64" s="2700">
        <v>49</v>
      </c>
      <c r="B64" s="2717">
        <v>8</v>
      </c>
      <c r="C64" s="5051" t="s">
        <v>4224</v>
      </c>
      <c r="D64" s="2718" t="s">
        <v>4169</v>
      </c>
      <c r="E64" s="2719">
        <f t="shared" si="5"/>
        <v>0</v>
      </c>
      <c r="F64" s="2720"/>
      <c r="G64" s="2721"/>
      <c r="H64" s="2722"/>
      <c r="I64" s="2723"/>
      <c r="J64" s="2724"/>
      <c r="K64" s="2723"/>
      <c r="L64" s="2724"/>
      <c r="M64" s="2723"/>
      <c r="N64" s="2724"/>
      <c r="O64" s="2723"/>
      <c r="P64" s="2724"/>
      <c r="Q64" s="2725"/>
      <c r="R64" s="2722"/>
      <c r="S64" s="2723"/>
      <c r="T64" s="2724"/>
      <c r="U64" s="2723"/>
      <c r="V64" s="2724"/>
      <c r="W64" s="2723"/>
      <c r="X64" s="2724"/>
      <c r="Y64" s="2725"/>
      <c r="Z64" s="2722"/>
      <c r="AA64" s="2723"/>
      <c r="AB64" s="2724"/>
      <c r="AC64" s="2723"/>
      <c r="AD64" s="2724"/>
      <c r="AE64" s="2723"/>
      <c r="AF64" s="2724"/>
      <c r="AG64" s="2725"/>
      <c r="AH64" s="2594"/>
      <c r="AI64" s="2726"/>
      <c r="AJ64" s="2727"/>
      <c r="AK64" s="2728"/>
      <c r="AL64" s="2727"/>
      <c r="AM64" s="2728"/>
      <c r="AN64" s="2727"/>
      <c r="AO64" s="2728"/>
      <c r="AP64" s="2727"/>
      <c r="AQ64" s="2728"/>
      <c r="AR64" s="2729"/>
      <c r="AS64" s="2726"/>
      <c r="AT64" s="2727"/>
      <c r="AU64" s="2728"/>
      <c r="AV64" s="2727"/>
      <c r="AW64" s="2728"/>
      <c r="AX64" s="2727"/>
      <c r="AY64" s="2728"/>
      <c r="AZ64" s="2729"/>
      <c r="BA64" s="2726"/>
      <c r="BB64" s="2727"/>
      <c r="BC64" s="2728"/>
      <c r="BD64" s="2727"/>
      <c r="BE64" s="2728"/>
      <c r="BF64" s="2727"/>
      <c r="BG64" s="2728"/>
      <c r="BH64" s="2729"/>
      <c r="BI64" s="2594"/>
      <c r="BJ64" s="2730"/>
      <c r="BK64" s="2731"/>
      <c r="BL64" s="2732"/>
      <c r="BM64" s="2731"/>
      <c r="BN64" s="2732"/>
      <c r="BO64" s="2731"/>
      <c r="BP64" s="2732"/>
      <c r="BQ64" s="2731"/>
      <c r="BR64" s="2732"/>
      <c r="BS64" s="2733"/>
      <c r="BT64" s="2730"/>
      <c r="BU64" s="2731"/>
      <c r="BV64" s="2732"/>
      <c r="BW64" s="2731"/>
      <c r="BX64" s="2732"/>
      <c r="BY64" s="2731"/>
      <c r="BZ64" s="2732"/>
      <c r="CA64" s="2733"/>
      <c r="CB64" s="2730"/>
      <c r="CC64" s="2731"/>
      <c r="CD64" s="2732"/>
      <c r="CE64" s="2731"/>
      <c r="CF64" s="2732"/>
      <c r="CG64" s="2731"/>
      <c r="CH64" s="2732"/>
      <c r="CI64" s="2733"/>
      <c r="CJ64" s="2594"/>
      <c r="CK64" s="2734"/>
      <c r="CL64" s="2735"/>
      <c r="CM64" s="2736"/>
      <c r="CN64" s="2735"/>
      <c r="CO64" s="2736"/>
      <c r="CP64" s="2735"/>
      <c r="CQ64" s="2736"/>
      <c r="CR64" s="2735"/>
      <c r="CS64" s="2736"/>
      <c r="CT64" s="2737"/>
      <c r="CU64" s="2734"/>
      <c r="CV64" s="2735"/>
      <c r="CW64" s="2736"/>
      <c r="CX64" s="2735"/>
      <c r="CY64" s="2736"/>
      <c r="CZ64" s="2735"/>
      <c r="DA64" s="2736"/>
      <c r="DB64" s="2737"/>
      <c r="DC64" s="2734"/>
      <c r="DD64" s="2735"/>
      <c r="DE64" s="2736"/>
      <c r="DF64" s="2735"/>
      <c r="DG64" s="2736"/>
      <c r="DH64" s="2735"/>
      <c r="DI64" s="2736"/>
      <c r="DJ64" s="2737"/>
      <c r="DK64" s="2699"/>
    </row>
    <row r="65" spans="1:115" s="1629" customFormat="1" ht="39.950000000000003" customHeight="1">
      <c r="A65" s="2700">
        <v>50</v>
      </c>
      <c r="B65" s="2717">
        <v>8</v>
      </c>
      <c r="C65" s="5051" t="s">
        <v>4225</v>
      </c>
      <c r="D65" s="2718" t="s">
        <v>4169</v>
      </c>
      <c r="E65" s="2719">
        <f t="shared" si="5"/>
        <v>0</v>
      </c>
      <c r="F65" s="2720"/>
      <c r="G65" s="2721"/>
      <c r="H65" s="2722"/>
      <c r="I65" s="2723"/>
      <c r="J65" s="2724"/>
      <c r="K65" s="2723"/>
      <c r="L65" s="2724"/>
      <c r="M65" s="2723"/>
      <c r="N65" s="2724"/>
      <c r="O65" s="2723"/>
      <c r="P65" s="2724"/>
      <c r="Q65" s="2725"/>
      <c r="R65" s="2722"/>
      <c r="S65" s="2723"/>
      <c r="T65" s="2724"/>
      <c r="U65" s="2723"/>
      <c r="V65" s="2724"/>
      <c r="W65" s="2723"/>
      <c r="X65" s="2724"/>
      <c r="Y65" s="2725"/>
      <c r="Z65" s="2722"/>
      <c r="AA65" s="2723"/>
      <c r="AB65" s="2724"/>
      <c r="AC65" s="2723"/>
      <c r="AD65" s="2724"/>
      <c r="AE65" s="2723"/>
      <c r="AF65" s="2724"/>
      <c r="AG65" s="2725"/>
      <c r="AH65" s="2594"/>
      <c r="AI65" s="2726"/>
      <c r="AJ65" s="2727"/>
      <c r="AK65" s="2728"/>
      <c r="AL65" s="2727"/>
      <c r="AM65" s="2728"/>
      <c r="AN65" s="2727"/>
      <c r="AO65" s="2728"/>
      <c r="AP65" s="2727"/>
      <c r="AQ65" s="2728"/>
      <c r="AR65" s="2729"/>
      <c r="AS65" s="2726"/>
      <c r="AT65" s="2727"/>
      <c r="AU65" s="2728"/>
      <c r="AV65" s="2727"/>
      <c r="AW65" s="2728"/>
      <c r="AX65" s="2727"/>
      <c r="AY65" s="2728"/>
      <c r="AZ65" s="2729"/>
      <c r="BA65" s="2726"/>
      <c r="BB65" s="2727"/>
      <c r="BC65" s="2728"/>
      <c r="BD65" s="2727"/>
      <c r="BE65" s="2728"/>
      <c r="BF65" s="2727"/>
      <c r="BG65" s="2728"/>
      <c r="BH65" s="2729"/>
      <c r="BI65" s="2594"/>
      <c r="BJ65" s="2730"/>
      <c r="BK65" s="2731"/>
      <c r="BL65" s="2732"/>
      <c r="BM65" s="2731"/>
      <c r="BN65" s="2732"/>
      <c r="BO65" s="2731"/>
      <c r="BP65" s="2732"/>
      <c r="BQ65" s="2731"/>
      <c r="BR65" s="2732"/>
      <c r="BS65" s="2733"/>
      <c r="BT65" s="2730"/>
      <c r="BU65" s="2731"/>
      <c r="BV65" s="2732"/>
      <c r="BW65" s="2731"/>
      <c r="BX65" s="2732"/>
      <c r="BY65" s="2731"/>
      <c r="BZ65" s="2732"/>
      <c r="CA65" s="2733"/>
      <c r="CB65" s="2730"/>
      <c r="CC65" s="2731"/>
      <c r="CD65" s="2732"/>
      <c r="CE65" s="2731"/>
      <c r="CF65" s="2732"/>
      <c r="CG65" s="2731"/>
      <c r="CH65" s="2732"/>
      <c r="CI65" s="2733"/>
      <c r="CJ65" s="2594"/>
      <c r="CK65" s="2734"/>
      <c r="CL65" s="2735"/>
      <c r="CM65" s="2736"/>
      <c r="CN65" s="2735"/>
      <c r="CO65" s="2736"/>
      <c r="CP65" s="2735"/>
      <c r="CQ65" s="2736"/>
      <c r="CR65" s="2735"/>
      <c r="CS65" s="2736"/>
      <c r="CT65" s="2737"/>
      <c r="CU65" s="2734"/>
      <c r="CV65" s="2735"/>
      <c r="CW65" s="2736"/>
      <c r="CX65" s="2735"/>
      <c r="CY65" s="2736"/>
      <c r="CZ65" s="2735"/>
      <c r="DA65" s="2736"/>
      <c r="DB65" s="2737"/>
      <c r="DC65" s="2734"/>
      <c r="DD65" s="2735"/>
      <c r="DE65" s="2736"/>
      <c r="DF65" s="2735"/>
      <c r="DG65" s="2736"/>
      <c r="DH65" s="2735"/>
      <c r="DI65" s="2736"/>
      <c r="DJ65" s="2737"/>
      <c r="DK65" s="2699"/>
    </row>
    <row r="66" spans="1:115" s="1629" customFormat="1" ht="39.950000000000003" customHeight="1">
      <c r="A66" s="2700">
        <v>51</v>
      </c>
      <c r="B66" s="2717">
        <v>8</v>
      </c>
      <c r="C66" s="5051" t="s">
        <v>4226</v>
      </c>
      <c r="D66" s="2718" t="s">
        <v>4169</v>
      </c>
      <c r="E66" s="2719">
        <f t="shared" si="5"/>
        <v>0</v>
      </c>
      <c r="F66" s="2720"/>
      <c r="G66" s="2721"/>
      <c r="H66" s="2722"/>
      <c r="I66" s="2723"/>
      <c r="J66" s="2724"/>
      <c r="K66" s="2723"/>
      <c r="L66" s="2724"/>
      <c r="M66" s="2723"/>
      <c r="N66" s="2724"/>
      <c r="O66" s="2723"/>
      <c r="P66" s="2724"/>
      <c r="Q66" s="2725"/>
      <c r="R66" s="2722"/>
      <c r="S66" s="2723"/>
      <c r="T66" s="2724"/>
      <c r="U66" s="2723"/>
      <c r="V66" s="2724"/>
      <c r="W66" s="2723"/>
      <c r="X66" s="2724"/>
      <c r="Y66" s="2725"/>
      <c r="Z66" s="2722"/>
      <c r="AA66" s="2723"/>
      <c r="AB66" s="2724"/>
      <c r="AC66" s="2723"/>
      <c r="AD66" s="2724"/>
      <c r="AE66" s="2723"/>
      <c r="AF66" s="2724"/>
      <c r="AG66" s="2725"/>
      <c r="AH66" s="2594"/>
      <c r="AI66" s="2726"/>
      <c r="AJ66" s="2727"/>
      <c r="AK66" s="2728"/>
      <c r="AL66" s="2727"/>
      <c r="AM66" s="2728"/>
      <c r="AN66" s="2727"/>
      <c r="AO66" s="2728"/>
      <c r="AP66" s="2727"/>
      <c r="AQ66" s="2728"/>
      <c r="AR66" s="2729"/>
      <c r="AS66" s="2726"/>
      <c r="AT66" s="2727"/>
      <c r="AU66" s="2728"/>
      <c r="AV66" s="2727"/>
      <c r="AW66" s="2728"/>
      <c r="AX66" s="2727"/>
      <c r="AY66" s="2728"/>
      <c r="AZ66" s="2729"/>
      <c r="BA66" s="2726"/>
      <c r="BB66" s="2727"/>
      <c r="BC66" s="2728"/>
      <c r="BD66" s="2727"/>
      <c r="BE66" s="2728"/>
      <c r="BF66" s="2727"/>
      <c r="BG66" s="2728"/>
      <c r="BH66" s="2729"/>
      <c r="BI66" s="2594"/>
      <c r="BJ66" s="2730"/>
      <c r="BK66" s="2731"/>
      <c r="BL66" s="2732"/>
      <c r="BM66" s="2731"/>
      <c r="BN66" s="2732"/>
      <c r="BO66" s="2731"/>
      <c r="BP66" s="2732"/>
      <c r="BQ66" s="2731"/>
      <c r="BR66" s="2732"/>
      <c r="BS66" s="2733"/>
      <c r="BT66" s="2730"/>
      <c r="BU66" s="2731"/>
      <c r="BV66" s="2732"/>
      <c r="BW66" s="2731"/>
      <c r="BX66" s="2732"/>
      <c r="BY66" s="2731"/>
      <c r="BZ66" s="2732"/>
      <c r="CA66" s="2733"/>
      <c r="CB66" s="2730"/>
      <c r="CC66" s="2731"/>
      <c r="CD66" s="2732"/>
      <c r="CE66" s="2731"/>
      <c r="CF66" s="2732"/>
      <c r="CG66" s="2731"/>
      <c r="CH66" s="2732"/>
      <c r="CI66" s="2733"/>
      <c r="CJ66" s="2594"/>
      <c r="CK66" s="2734"/>
      <c r="CL66" s="2735"/>
      <c r="CM66" s="2736"/>
      <c r="CN66" s="2735"/>
      <c r="CO66" s="2736"/>
      <c r="CP66" s="2735"/>
      <c r="CQ66" s="2736"/>
      <c r="CR66" s="2735"/>
      <c r="CS66" s="2736"/>
      <c r="CT66" s="2737"/>
      <c r="CU66" s="2734"/>
      <c r="CV66" s="2735"/>
      <c r="CW66" s="2736"/>
      <c r="CX66" s="2735"/>
      <c r="CY66" s="2736"/>
      <c r="CZ66" s="2735"/>
      <c r="DA66" s="2736"/>
      <c r="DB66" s="2737"/>
      <c r="DC66" s="2734"/>
      <c r="DD66" s="2735"/>
      <c r="DE66" s="2736"/>
      <c r="DF66" s="2735"/>
      <c r="DG66" s="2736"/>
      <c r="DH66" s="2735"/>
      <c r="DI66" s="2736"/>
      <c r="DJ66" s="2737"/>
      <c r="DK66" s="2699"/>
    </row>
    <row r="67" spans="1:115" s="1629" customFormat="1" ht="39.75" customHeight="1">
      <c r="A67" s="2700">
        <v>52</v>
      </c>
      <c r="B67" s="2717">
        <v>8</v>
      </c>
      <c r="C67" s="5051" t="s">
        <v>4227</v>
      </c>
      <c r="D67" s="2738" t="s">
        <v>4171</v>
      </c>
      <c r="E67" s="2719">
        <f t="shared" si="5"/>
        <v>0</v>
      </c>
      <c r="F67" s="2720"/>
      <c r="G67" s="2721"/>
      <c r="H67" s="2722"/>
      <c r="I67" s="2723"/>
      <c r="J67" s="2724"/>
      <c r="K67" s="2723"/>
      <c r="L67" s="2724"/>
      <c r="M67" s="2723"/>
      <c r="N67" s="2724"/>
      <c r="O67" s="2723"/>
      <c r="P67" s="2724"/>
      <c r="Q67" s="2725"/>
      <c r="R67" s="2722"/>
      <c r="S67" s="2723"/>
      <c r="T67" s="2724"/>
      <c r="U67" s="2723"/>
      <c r="V67" s="2724"/>
      <c r="W67" s="2723"/>
      <c r="X67" s="2724"/>
      <c r="Y67" s="2725"/>
      <c r="Z67" s="2722"/>
      <c r="AA67" s="2723"/>
      <c r="AB67" s="2724"/>
      <c r="AC67" s="2723"/>
      <c r="AD67" s="2724"/>
      <c r="AE67" s="2723"/>
      <c r="AF67" s="2724"/>
      <c r="AG67" s="2725"/>
      <c r="AH67" s="2594"/>
      <c r="AI67" s="2726"/>
      <c r="AJ67" s="2727"/>
      <c r="AK67" s="2728"/>
      <c r="AL67" s="2727"/>
      <c r="AM67" s="2728"/>
      <c r="AN67" s="2727"/>
      <c r="AO67" s="2728"/>
      <c r="AP67" s="2727"/>
      <c r="AQ67" s="2728"/>
      <c r="AR67" s="2729"/>
      <c r="AS67" s="2726"/>
      <c r="AT67" s="2727"/>
      <c r="AU67" s="2728"/>
      <c r="AV67" s="2727"/>
      <c r="AW67" s="2728"/>
      <c r="AX67" s="2727"/>
      <c r="AY67" s="2728"/>
      <c r="AZ67" s="2729"/>
      <c r="BA67" s="2726"/>
      <c r="BB67" s="2727"/>
      <c r="BC67" s="2728"/>
      <c r="BD67" s="2727"/>
      <c r="BE67" s="2728"/>
      <c r="BF67" s="2727"/>
      <c r="BG67" s="2728"/>
      <c r="BH67" s="2729"/>
      <c r="BI67" s="2594"/>
      <c r="BJ67" s="2730"/>
      <c r="BK67" s="2731"/>
      <c r="BL67" s="2732"/>
      <c r="BM67" s="2731"/>
      <c r="BN67" s="2732"/>
      <c r="BO67" s="2731"/>
      <c r="BP67" s="2732"/>
      <c r="BQ67" s="2731"/>
      <c r="BR67" s="2732"/>
      <c r="BS67" s="2733"/>
      <c r="BT67" s="2730"/>
      <c r="BU67" s="2731"/>
      <c r="BV67" s="2732"/>
      <c r="BW67" s="2731"/>
      <c r="BX67" s="2732"/>
      <c r="BY67" s="2731"/>
      <c r="BZ67" s="2732"/>
      <c r="CA67" s="2733"/>
      <c r="CB67" s="2730"/>
      <c r="CC67" s="2731"/>
      <c r="CD67" s="2732"/>
      <c r="CE67" s="2731"/>
      <c r="CF67" s="2732"/>
      <c r="CG67" s="2731"/>
      <c r="CH67" s="2732"/>
      <c r="CI67" s="2733"/>
      <c r="CJ67" s="2594"/>
      <c r="CK67" s="2734"/>
      <c r="CL67" s="2735"/>
      <c r="CM67" s="2736"/>
      <c r="CN67" s="2735"/>
      <c r="CO67" s="2736"/>
      <c r="CP67" s="2735"/>
      <c r="CQ67" s="2736"/>
      <c r="CR67" s="2735"/>
      <c r="CS67" s="2736"/>
      <c r="CT67" s="2737"/>
      <c r="CU67" s="2734"/>
      <c r="CV67" s="2735"/>
      <c r="CW67" s="2736"/>
      <c r="CX67" s="2735"/>
      <c r="CY67" s="2736"/>
      <c r="CZ67" s="2735"/>
      <c r="DA67" s="2736"/>
      <c r="DB67" s="2737"/>
      <c r="DC67" s="2734"/>
      <c r="DD67" s="2735"/>
      <c r="DE67" s="2736"/>
      <c r="DF67" s="2735"/>
      <c r="DG67" s="2736"/>
      <c r="DH67" s="2735"/>
      <c r="DI67" s="2736"/>
      <c r="DJ67" s="2737"/>
      <c r="DK67" s="2699"/>
    </row>
    <row r="68" spans="1:115" s="1629" customFormat="1" ht="39.950000000000003" customHeight="1">
      <c r="A68" s="2700">
        <v>53</v>
      </c>
      <c r="B68" s="2717">
        <v>8</v>
      </c>
      <c r="C68" s="5051" t="s">
        <v>4228</v>
      </c>
      <c r="D68" s="2718" t="s">
        <v>4169</v>
      </c>
      <c r="E68" s="2719">
        <f t="shared" si="5"/>
        <v>0</v>
      </c>
      <c r="F68" s="2720"/>
      <c r="G68" s="2721"/>
      <c r="H68" s="2722"/>
      <c r="I68" s="2723"/>
      <c r="J68" s="2724"/>
      <c r="K68" s="2723"/>
      <c r="L68" s="2724"/>
      <c r="M68" s="2723"/>
      <c r="N68" s="2724"/>
      <c r="O68" s="2723"/>
      <c r="P68" s="2724"/>
      <c r="Q68" s="2725"/>
      <c r="R68" s="2722"/>
      <c r="S68" s="2723"/>
      <c r="T68" s="2724"/>
      <c r="U68" s="2723"/>
      <c r="V68" s="2724"/>
      <c r="W68" s="2723"/>
      <c r="X68" s="2724"/>
      <c r="Y68" s="2725"/>
      <c r="Z68" s="2722"/>
      <c r="AA68" s="2723"/>
      <c r="AB68" s="2724"/>
      <c r="AC68" s="2723"/>
      <c r="AD68" s="2724"/>
      <c r="AE68" s="2723"/>
      <c r="AF68" s="2724"/>
      <c r="AG68" s="2725"/>
      <c r="AH68" s="2594"/>
      <c r="AI68" s="2726"/>
      <c r="AJ68" s="2727"/>
      <c r="AK68" s="2728"/>
      <c r="AL68" s="2727"/>
      <c r="AM68" s="2728"/>
      <c r="AN68" s="2727"/>
      <c r="AO68" s="2728"/>
      <c r="AP68" s="2727"/>
      <c r="AQ68" s="2728"/>
      <c r="AR68" s="2729"/>
      <c r="AS68" s="2726"/>
      <c r="AT68" s="2727"/>
      <c r="AU68" s="2728"/>
      <c r="AV68" s="2727"/>
      <c r="AW68" s="2728"/>
      <c r="AX68" s="2727"/>
      <c r="AY68" s="2728"/>
      <c r="AZ68" s="2729"/>
      <c r="BA68" s="2726"/>
      <c r="BB68" s="2727"/>
      <c r="BC68" s="2728"/>
      <c r="BD68" s="2727"/>
      <c r="BE68" s="2728"/>
      <c r="BF68" s="2727"/>
      <c r="BG68" s="2728"/>
      <c r="BH68" s="2729"/>
      <c r="BI68" s="2594"/>
      <c r="BJ68" s="2730"/>
      <c r="BK68" s="2731"/>
      <c r="BL68" s="2732"/>
      <c r="BM68" s="2731"/>
      <c r="BN68" s="2732"/>
      <c r="BO68" s="2731"/>
      <c r="BP68" s="2732"/>
      <c r="BQ68" s="2731"/>
      <c r="BR68" s="2732"/>
      <c r="BS68" s="2733"/>
      <c r="BT68" s="2730"/>
      <c r="BU68" s="2731"/>
      <c r="BV68" s="2732"/>
      <c r="BW68" s="2731"/>
      <c r="BX68" s="2732"/>
      <c r="BY68" s="2731"/>
      <c r="BZ68" s="2732"/>
      <c r="CA68" s="2733"/>
      <c r="CB68" s="2730"/>
      <c r="CC68" s="2731"/>
      <c r="CD68" s="2732"/>
      <c r="CE68" s="2731"/>
      <c r="CF68" s="2732"/>
      <c r="CG68" s="2731"/>
      <c r="CH68" s="2732"/>
      <c r="CI68" s="2733"/>
      <c r="CJ68" s="2594"/>
      <c r="CK68" s="2734"/>
      <c r="CL68" s="2735"/>
      <c r="CM68" s="2736"/>
      <c r="CN68" s="2735"/>
      <c r="CO68" s="2736"/>
      <c r="CP68" s="2735"/>
      <c r="CQ68" s="2736"/>
      <c r="CR68" s="2735"/>
      <c r="CS68" s="2736"/>
      <c r="CT68" s="2737"/>
      <c r="CU68" s="2734"/>
      <c r="CV68" s="2735"/>
      <c r="CW68" s="2736"/>
      <c r="CX68" s="2735"/>
      <c r="CY68" s="2736"/>
      <c r="CZ68" s="2735"/>
      <c r="DA68" s="2736"/>
      <c r="DB68" s="2737"/>
      <c r="DC68" s="2734"/>
      <c r="DD68" s="2735"/>
      <c r="DE68" s="2736"/>
      <c r="DF68" s="2735"/>
      <c r="DG68" s="2736"/>
      <c r="DH68" s="2735"/>
      <c r="DI68" s="2736"/>
      <c r="DJ68" s="2737"/>
      <c r="DK68" s="2699"/>
    </row>
    <row r="69" spans="1:115" s="1629" customFormat="1" ht="39.950000000000003" customHeight="1">
      <c r="A69" s="2700">
        <v>54</v>
      </c>
      <c r="B69" s="2717">
        <v>8</v>
      </c>
      <c r="C69" s="5051" t="s">
        <v>4229</v>
      </c>
      <c r="D69" s="2718" t="s">
        <v>4169</v>
      </c>
      <c r="E69" s="2719">
        <f t="shared" si="5"/>
        <v>0</v>
      </c>
      <c r="F69" s="2720"/>
      <c r="G69" s="2721"/>
      <c r="H69" s="2722"/>
      <c r="I69" s="2723"/>
      <c r="J69" s="2724"/>
      <c r="K69" s="2723"/>
      <c r="L69" s="2724"/>
      <c r="M69" s="2723"/>
      <c r="N69" s="2724"/>
      <c r="O69" s="2723"/>
      <c r="P69" s="2724"/>
      <c r="Q69" s="2725"/>
      <c r="R69" s="2722"/>
      <c r="S69" s="2723"/>
      <c r="T69" s="2724"/>
      <c r="U69" s="2723"/>
      <c r="V69" s="2724"/>
      <c r="W69" s="2723"/>
      <c r="X69" s="2724"/>
      <c r="Y69" s="2725"/>
      <c r="Z69" s="2722"/>
      <c r="AA69" s="2723"/>
      <c r="AB69" s="2724"/>
      <c r="AC69" s="2723"/>
      <c r="AD69" s="2724"/>
      <c r="AE69" s="2723"/>
      <c r="AF69" s="2724"/>
      <c r="AG69" s="2725"/>
      <c r="AH69" s="2594"/>
      <c r="AI69" s="2726"/>
      <c r="AJ69" s="2727"/>
      <c r="AK69" s="2728"/>
      <c r="AL69" s="2727"/>
      <c r="AM69" s="2728"/>
      <c r="AN69" s="2727"/>
      <c r="AO69" s="2728"/>
      <c r="AP69" s="2727"/>
      <c r="AQ69" s="2728"/>
      <c r="AR69" s="2729"/>
      <c r="AS69" s="2726"/>
      <c r="AT69" s="2727"/>
      <c r="AU69" s="2728"/>
      <c r="AV69" s="2727"/>
      <c r="AW69" s="2728"/>
      <c r="AX69" s="2727"/>
      <c r="AY69" s="2728"/>
      <c r="AZ69" s="2729"/>
      <c r="BA69" s="2726"/>
      <c r="BB69" s="2727"/>
      <c r="BC69" s="2728"/>
      <c r="BD69" s="2727"/>
      <c r="BE69" s="2728"/>
      <c r="BF69" s="2727"/>
      <c r="BG69" s="2728"/>
      <c r="BH69" s="2729"/>
      <c r="BI69" s="2594"/>
      <c r="BJ69" s="2730"/>
      <c r="BK69" s="2731"/>
      <c r="BL69" s="2732"/>
      <c r="BM69" s="2731"/>
      <c r="BN69" s="2732"/>
      <c r="BO69" s="2731"/>
      <c r="BP69" s="2732"/>
      <c r="BQ69" s="2731"/>
      <c r="BR69" s="2732"/>
      <c r="BS69" s="2733"/>
      <c r="BT69" s="2730"/>
      <c r="BU69" s="2731"/>
      <c r="BV69" s="2732"/>
      <c r="BW69" s="2731"/>
      <c r="BX69" s="2732"/>
      <c r="BY69" s="2731"/>
      <c r="BZ69" s="2732"/>
      <c r="CA69" s="2733"/>
      <c r="CB69" s="2730"/>
      <c r="CC69" s="2731"/>
      <c r="CD69" s="2732"/>
      <c r="CE69" s="2731"/>
      <c r="CF69" s="2732"/>
      <c r="CG69" s="2731"/>
      <c r="CH69" s="2732"/>
      <c r="CI69" s="2733"/>
      <c r="CJ69" s="2594"/>
      <c r="CK69" s="2734"/>
      <c r="CL69" s="2735"/>
      <c r="CM69" s="2736"/>
      <c r="CN69" s="2735"/>
      <c r="CO69" s="2736"/>
      <c r="CP69" s="2735"/>
      <c r="CQ69" s="2736"/>
      <c r="CR69" s="2735"/>
      <c r="CS69" s="2736"/>
      <c r="CT69" s="2737"/>
      <c r="CU69" s="2734"/>
      <c r="CV69" s="2735"/>
      <c r="CW69" s="2736"/>
      <c r="CX69" s="2735"/>
      <c r="CY69" s="2736"/>
      <c r="CZ69" s="2735"/>
      <c r="DA69" s="2736"/>
      <c r="DB69" s="2737"/>
      <c r="DC69" s="2734"/>
      <c r="DD69" s="2735"/>
      <c r="DE69" s="2736"/>
      <c r="DF69" s="2735"/>
      <c r="DG69" s="2736"/>
      <c r="DH69" s="2735"/>
      <c r="DI69" s="2736"/>
      <c r="DJ69" s="2737"/>
      <c r="DK69" s="2594"/>
    </row>
    <row r="70" spans="1:115" s="1629" customFormat="1" ht="58.5" customHeight="1">
      <c r="A70" s="2700">
        <v>55</v>
      </c>
      <c r="B70" s="2717">
        <v>8</v>
      </c>
      <c r="C70" s="5051" t="s">
        <v>4230</v>
      </c>
      <c r="D70" s="2718" t="s">
        <v>4169</v>
      </c>
      <c r="E70" s="2719">
        <f t="shared" si="5"/>
        <v>0</v>
      </c>
      <c r="F70" s="2720"/>
      <c r="G70" s="2721"/>
      <c r="H70" s="2722"/>
      <c r="I70" s="2723"/>
      <c r="J70" s="2724"/>
      <c r="K70" s="2723"/>
      <c r="L70" s="2724"/>
      <c r="M70" s="2723"/>
      <c r="N70" s="2724"/>
      <c r="O70" s="2723"/>
      <c r="P70" s="2724"/>
      <c r="Q70" s="2725"/>
      <c r="R70" s="2722"/>
      <c r="S70" s="2723"/>
      <c r="T70" s="2724"/>
      <c r="U70" s="2723"/>
      <c r="V70" s="2724"/>
      <c r="W70" s="2723"/>
      <c r="X70" s="2724"/>
      <c r="Y70" s="2725"/>
      <c r="Z70" s="2722"/>
      <c r="AA70" s="2723"/>
      <c r="AB70" s="2724"/>
      <c r="AC70" s="2723"/>
      <c r="AD70" s="2724"/>
      <c r="AE70" s="2723"/>
      <c r="AF70" s="2724"/>
      <c r="AG70" s="2725"/>
      <c r="AH70" s="2594"/>
      <c r="AI70" s="2726"/>
      <c r="AJ70" s="2727"/>
      <c r="AK70" s="2728"/>
      <c r="AL70" s="2727"/>
      <c r="AM70" s="2728"/>
      <c r="AN70" s="2727"/>
      <c r="AO70" s="2728"/>
      <c r="AP70" s="2727"/>
      <c r="AQ70" s="2728"/>
      <c r="AR70" s="2729"/>
      <c r="AS70" s="2726"/>
      <c r="AT70" s="2727"/>
      <c r="AU70" s="2728"/>
      <c r="AV70" s="2727"/>
      <c r="AW70" s="2728"/>
      <c r="AX70" s="2727"/>
      <c r="AY70" s="2728"/>
      <c r="AZ70" s="2729"/>
      <c r="BA70" s="2726"/>
      <c r="BB70" s="2727"/>
      <c r="BC70" s="2728"/>
      <c r="BD70" s="2727"/>
      <c r="BE70" s="2728"/>
      <c r="BF70" s="2727"/>
      <c r="BG70" s="2728"/>
      <c r="BH70" s="2729"/>
      <c r="BI70" s="2594"/>
      <c r="BJ70" s="2730"/>
      <c r="BK70" s="2731"/>
      <c r="BL70" s="2732"/>
      <c r="BM70" s="2731"/>
      <c r="BN70" s="2732"/>
      <c r="BO70" s="2731"/>
      <c r="BP70" s="2732"/>
      <c r="BQ70" s="2731"/>
      <c r="BR70" s="2732"/>
      <c r="BS70" s="2733"/>
      <c r="BT70" s="2730"/>
      <c r="BU70" s="2731"/>
      <c r="BV70" s="2732"/>
      <c r="BW70" s="2731"/>
      <c r="BX70" s="2732"/>
      <c r="BY70" s="2731"/>
      <c r="BZ70" s="2732"/>
      <c r="CA70" s="2733"/>
      <c r="CB70" s="2730"/>
      <c r="CC70" s="2731"/>
      <c r="CD70" s="2732"/>
      <c r="CE70" s="2731"/>
      <c r="CF70" s="2732"/>
      <c r="CG70" s="2731"/>
      <c r="CH70" s="2732"/>
      <c r="CI70" s="2733"/>
      <c r="CJ70" s="2594"/>
      <c r="CK70" s="2734"/>
      <c r="CL70" s="2735"/>
      <c r="CM70" s="2736"/>
      <c r="CN70" s="2735"/>
      <c r="CO70" s="2736"/>
      <c r="CP70" s="2735"/>
      <c r="CQ70" s="2736"/>
      <c r="CR70" s="2735"/>
      <c r="CS70" s="2736"/>
      <c r="CT70" s="2737"/>
      <c r="CU70" s="2734"/>
      <c r="CV70" s="2735"/>
      <c r="CW70" s="2736"/>
      <c r="CX70" s="2735"/>
      <c r="CY70" s="2736"/>
      <c r="CZ70" s="2735"/>
      <c r="DA70" s="2736"/>
      <c r="DB70" s="2737"/>
      <c r="DC70" s="2734"/>
      <c r="DD70" s="2735"/>
      <c r="DE70" s="2736"/>
      <c r="DF70" s="2735"/>
      <c r="DG70" s="2736"/>
      <c r="DH70" s="2735"/>
      <c r="DI70" s="2736"/>
      <c r="DJ70" s="2737"/>
      <c r="DK70" s="2594"/>
    </row>
    <row r="71" spans="1:115" s="1629" customFormat="1" ht="39.950000000000003" customHeight="1">
      <c r="A71" s="2700">
        <v>56</v>
      </c>
      <c r="B71" s="2717">
        <v>8</v>
      </c>
      <c r="C71" s="5051" t="s">
        <v>4231</v>
      </c>
      <c r="D71" s="2763" t="s">
        <v>4177</v>
      </c>
      <c r="E71" s="2719">
        <f t="shared" si="5"/>
        <v>0</v>
      </c>
      <c r="F71" s="2720"/>
      <c r="G71" s="2721"/>
      <c r="H71" s="2722"/>
      <c r="I71" s="2723"/>
      <c r="J71" s="2724"/>
      <c r="K71" s="2723"/>
      <c r="L71" s="2724"/>
      <c r="M71" s="2723"/>
      <c r="N71" s="2724"/>
      <c r="O71" s="2723"/>
      <c r="P71" s="2724"/>
      <c r="Q71" s="2725"/>
      <c r="R71" s="2722"/>
      <c r="S71" s="2723"/>
      <c r="T71" s="2724"/>
      <c r="U71" s="2723"/>
      <c r="V71" s="2724"/>
      <c r="W71" s="2723"/>
      <c r="X71" s="2724"/>
      <c r="Y71" s="2725"/>
      <c r="Z71" s="2722"/>
      <c r="AA71" s="2723"/>
      <c r="AB71" s="2724"/>
      <c r="AC71" s="2723"/>
      <c r="AD71" s="2724"/>
      <c r="AE71" s="2723"/>
      <c r="AF71" s="2724"/>
      <c r="AG71" s="2725"/>
      <c r="AH71" s="2594"/>
      <c r="AI71" s="2726"/>
      <c r="AJ71" s="2727"/>
      <c r="AK71" s="2728"/>
      <c r="AL71" s="2727"/>
      <c r="AM71" s="2728"/>
      <c r="AN71" s="2727"/>
      <c r="AO71" s="2728"/>
      <c r="AP71" s="2727"/>
      <c r="AQ71" s="2728"/>
      <c r="AR71" s="2729"/>
      <c r="AS71" s="2726"/>
      <c r="AT71" s="2727"/>
      <c r="AU71" s="2728"/>
      <c r="AV71" s="2727"/>
      <c r="AW71" s="2728"/>
      <c r="AX71" s="2727"/>
      <c r="AY71" s="2728"/>
      <c r="AZ71" s="2729"/>
      <c r="BA71" s="2726"/>
      <c r="BB71" s="2727"/>
      <c r="BC71" s="2728"/>
      <c r="BD71" s="2727"/>
      <c r="BE71" s="2728"/>
      <c r="BF71" s="2727"/>
      <c r="BG71" s="2728"/>
      <c r="BH71" s="2729"/>
      <c r="BI71" s="2594"/>
      <c r="BJ71" s="2730"/>
      <c r="BK71" s="2731"/>
      <c r="BL71" s="2732"/>
      <c r="BM71" s="2731"/>
      <c r="BN71" s="2732"/>
      <c r="BO71" s="2731"/>
      <c r="BP71" s="2732"/>
      <c r="BQ71" s="2731"/>
      <c r="BR71" s="2732"/>
      <c r="BS71" s="2733"/>
      <c r="BT71" s="2730"/>
      <c r="BU71" s="2731"/>
      <c r="BV71" s="2732"/>
      <c r="BW71" s="2731"/>
      <c r="BX71" s="2732"/>
      <c r="BY71" s="2731"/>
      <c r="BZ71" s="2732"/>
      <c r="CA71" s="2733"/>
      <c r="CB71" s="2730"/>
      <c r="CC71" s="2731"/>
      <c r="CD71" s="2732"/>
      <c r="CE71" s="2731"/>
      <c r="CF71" s="2732"/>
      <c r="CG71" s="2731"/>
      <c r="CH71" s="2732"/>
      <c r="CI71" s="2733"/>
      <c r="CJ71" s="2594"/>
      <c r="CK71" s="2734"/>
      <c r="CL71" s="2735"/>
      <c r="CM71" s="2736"/>
      <c r="CN71" s="2735"/>
      <c r="CO71" s="2736"/>
      <c r="CP71" s="2735"/>
      <c r="CQ71" s="2736"/>
      <c r="CR71" s="2735"/>
      <c r="CS71" s="2736"/>
      <c r="CT71" s="2737"/>
      <c r="CU71" s="2734"/>
      <c r="CV71" s="2735"/>
      <c r="CW71" s="2736"/>
      <c r="CX71" s="2735"/>
      <c r="CY71" s="2736"/>
      <c r="CZ71" s="2735"/>
      <c r="DA71" s="2736"/>
      <c r="DB71" s="2737"/>
      <c r="DC71" s="2734"/>
      <c r="DD71" s="2735"/>
      <c r="DE71" s="2736"/>
      <c r="DF71" s="2735"/>
      <c r="DG71" s="2736"/>
      <c r="DH71" s="2735"/>
      <c r="DI71" s="2736"/>
      <c r="DJ71" s="2737"/>
      <c r="DK71" s="2699"/>
    </row>
    <row r="72" spans="1:115" s="1629" customFormat="1" ht="57" customHeight="1">
      <c r="A72" s="2700">
        <v>57</v>
      </c>
      <c r="B72" s="2717">
        <v>8</v>
      </c>
      <c r="C72" s="5051" t="s">
        <v>4232</v>
      </c>
      <c r="D72" s="2772" t="s">
        <v>4233</v>
      </c>
      <c r="E72" s="2719">
        <f t="shared" si="5"/>
        <v>0</v>
      </c>
      <c r="F72" s="2720"/>
      <c r="G72" s="2721"/>
      <c r="H72" s="2722"/>
      <c r="I72" s="2723"/>
      <c r="J72" s="2724"/>
      <c r="K72" s="2723"/>
      <c r="L72" s="2724"/>
      <c r="M72" s="2723"/>
      <c r="N72" s="2724"/>
      <c r="O72" s="2723"/>
      <c r="P72" s="2724"/>
      <c r="Q72" s="2725"/>
      <c r="R72" s="2722"/>
      <c r="S72" s="2723"/>
      <c r="T72" s="2724"/>
      <c r="U72" s="2723"/>
      <c r="V72" s="2724"/>
      <c r="W72" s="2723"/>
      <c r="X72" s="2724"/>
      <c r="Y72" s="2725"/>
      <c r="Z72" s="2722"/>
      <c r="AA72" s="2723"/>
      <c r="AB72" s="2724"/>
      <c r="AC72" s="2723"/>
      <c r="AD72" s="2724"/>
      <c r="AE72" s="2723"/>
      <c r="AF72" s="2724"/>
      <c r="AG72" s="2725"/>
      <c r="AH72" s="2594"/>
      <c r="AI72" s="2726"/>
      <c r="AJ72" s="2727"/>
      <c r="AK72" s="2728"/>
      <c r="AL72" s="2727"/>
      <c r="AM72" s="2728"/>
      <c r="AN72" s="2727"/>
      <c r="AO72" s="2728"/>
      <c r="AP72" s="2727"/>
      <c r="AQ72" s="2728"/>
      <c r="AR72" s="2729"/>
      <c r="AS72" s="2726"/>
      <c r="AT72" s="2727"/>
      <c r="AU72" s="2728"/>
      <c r="AV72" s="2727"/>
      <c r="AW72" s="2728"/>
      <c r="AX72" s="2727"/>
      <c r="AY72" s="2728"/>
      <c r="AZ72" s="2729"/>
      <c r="BA72" s="2726"/>
      <c r="BB72" s="2727"/>
      <c r="BC72" s="2728"/>
      <c r="BD72" s="2727"/>
      <c r="BE72" s="2728"/>
      <c r="BF72" s="2727"/>
      <c r="BG72" s="2728"/>
      <c r="BH72" s="2729"/>
      <c r="BI72" s="2594"/>
      <c r="BJ72" s="2730"/>
      <c r="BK72" s="2731"/>
      <c r="BL72" s="2732"/>
      <c r="BM72" s="2731"/>
      <c r="BN72" s="2732"/>
      <c r="BO72" s="2731"/>
      <c r="BP72" s="2732"/>
      <c r="BQ72" s="2731"/>
      <c r="BR72" s="2732"/>
      <c r="BS72" s="2733"/>
      <c r="BT72" s="2730"/>
      <c r="BU72" s="2731"/>
      <c r="BV72" s="2732"/>
      <c r="BW72" s="2731"/>
      <c r="BX72" s="2732"/>
      <c r="BY72" s="2731"/>
      <c r="BZ72" s="2732"/>
      <c r="CA72" s="2733"/>
      <c r="CB72" s="2730"/>
      <c r="CC72" s="2731"/>
      <c r="CD72" s="2732"/>
      <c r="CE72" s="2731"/>
      <c r="CF72" s="2732"/>
      <c r="CG72" s="2731"/>
      <c r="CH72" s="2732"/>
      <c r="CI72" s="2733"/>
      <c r="CJ72" s="2594"/>
      <c r="CK72" s="2734"/>
      <c r="CL72" s="2735"/>
      <c r="CM72" s="2736"/>
      <c r="CN72" s="2735"/>
      <c r="CO72" s="2736"/>
      <c r="CP72" s="2735"/>
      <c r="CQ72" s="2736"/>
      <c r="CR72" s="2735"/>
      <c r="CS72" s="2736"/>
      <c r="CT72" s="2737"/>
      <c r="CU72" s="2734"/>
      <c r="CV72" s="2735"/>
      <c r="CW72" s="2736"/>
      <c r="CX72" s="2735"/>
      <c r="CY72" s="2736"/>
      <c r="CZ72" s="2735"/>
      <c r="DA72" s="2736"/>
      <c r="DB72" s="2737"/>
      <c r="DC72" s="2734"/>
      <c r="DD72" s="2735"/>
      <c r="DE72" s="2736"/>
      <c r="DF72" s="2735"/>
      <c r="DG72" s="2736"/>
      <c r="DH72" s="2735"/>
      <c r="DI72" s="2736"/>
      <c r="DJ72" s="2737"/>
      <c r="DK72" s="2699"/>
    </row>
    <row r="73" spans="1:115" ht="40.5" customHeight="1">
      <c r="A73" s="2700">
        <v>58</v>
      </c>
      <c r="B73" s="2717">
        <v>8</v>
      </c>
      <c r="C73" s="5051" t="s">
        <v>4234</v>
      </c>
      <c r="D73" s="2718" t="s">
        <v>4169</v>
      </c>
      <c r="E73" s="2719">
        <f t="shared" si="5"/>
        <v>0</v>
      </c>
      <c r="F73" s="2720"/>
      <c r="G73" s="2721"/>
      <c r="H73" s="2764"/>
      <c r="I73" s="5077"/>
      <c r="J73" s="5077"/>
      <c r="K73" s="5077"/>
      <c r="L73" s="5077"/>
      <c r="M73" s="5077"/>
      <c r="N73" s="5077"/>
      <c r="O73" s="5077"/>
      <c r="P73" s="5077"/>
      <c r="Q73" s="2765"/>
      <c r="R73" s="2764"/>
      <c r="S73" s="5077"/>
      <c r="T73" s="5077"/>
      <c r="U73" s="5077"/>
      <c r="V73" s="5077"/>
      <c r="W73" s="5077"/>
      <c r="X73" s="5077"/>
      <c r="Y73" s="2765"/>
      <c r="Z73" s="2764"/>
      <c r="AA73" s="5077"/>
      <c r="AB73" s="5077"/>
      <c r="AC73" s="5077"/>
      <c r="AD73" s="5077"/>
      <c r="AE73" s="5077"/>
      <c r="AF73" s="5077"/>
      <c r="AG73" s="2765"/>
      <c r="AH73" s="2594"/>
      <c r="AI73" s="2766"/>
      <c r="AJ73" s="5078"/>
      <c r="AK73" s="5078"/>
      <c r="AL73" s="5078"/>
      <c r="AM73" s="5078"/>
      <c r="AN73" s="5078"/>
      <c r="AO73" s="5078"/>
      <c r="AP73" s="5078"/>
      <c r="AQ73" s="5078"/>
      <c r="AR73" s="2767"/>
      <c r="AS73" s="2766"/>
      <c r="AT73" s="5078"/>
      <c r="AU73" s="5078"/>
      <c r="AV73" s="5078"/>
      <c r="AW73" s="5078"/>
      <c r="AX73" s="5078"/>
      <c r="AY73" s="5078"/>
      <c r="AZ73" s="2767"/>
      <c r="BA73" s="2766"/>
      <c r="BB73" s="5078"/>
      <c r="BC73" s="5078"/>
      <c r="BD73" s="5078"/>
      <c r="BE73" s="5078"/>
      <c r="BF73" s="5078"/>
      <c r="BG73" s="5078"/>
      <c r="BH73" s="2767"/>
      <c r="BI73" s="2594"/>
      <c r="BJ73" s="2768"/>
      <c r="BK73" s="5079"/>
      <c r="BL73" s="5079"/>
      <c r="BM73" s="5079"/>
      <c r="BN73" s="5079"/>
      <c r="BO73" s="5079"/>
      <c r="BP73" s="5079"/>
      <c r="BQ73" s="5079"/>
      <c r="BR73" s="5079"/>
      <c r="BS73" s="2769"/>
      <c r="BT73" s="2768"/>
      <c r="BU73" s="5079"/>
      <c r="BV73" s="5079"/>
      <c r="BW73" s="5079"/>
      <c r="BX73" s="5079"/>
      <c r="BY73" s="5079"/>
      <c r="BZ73" s="5079"/>
      <c r="CA73" s="2769"/>
      <c r="CB73" s="2768"/>
      <c r="CC73" s="5079"/>
      <c r="CD73" s="5079"/>
      <c r="CE73" s="5079"/>
      <c r="CF73" s="5079"/>
      <c r="CG73" s="5079"/>
      <c r="CH73" s="5079"/>
      <c r="CI73" s="2769"/>
      <c r="CJ73" s="2594"/>
      <c r="CK73" s="2770"/>
      <c r="CL73" s="5080"/>
      <c r="CM73" s="5080"/>
      <c r="CN73" s="5080"/>
      <c r="CO73" s="5080"/>
      <c r="CP73" s="5080"/>
      <c r="CQ73" s="5080"/>
      <c r="CR73" s="5080"/>
      <c r="CS73" s="5080"/>
      <c r="CT73" s="2771"/>
      <c r="CU73" s="2770"/>
      <c r="CV73" s="5080"/>
      <c r="CW73" s="5080"/>
      <c r="CX73" s="5080"/>
      <c r="CY73" s="5080"/>
      <c r="CZ73" s="5080"/>
      <c r="DA73" s="5080"/>
      <c r="DB73" s="2771"/>
      <c r="DC73" s="2770"/>
      <c r="DD73" s="5080"/>
      <c r="DE73" s="5080"/>
      <c r="DF73" s="5080"/>
      <c r="DG73" s="5080"/>
      <c r="DH73" s="5080"/>
      <c r="DI73" s="5080"/>
      <c r="DJ73" s="2771"/>
      <c r="DK73" s="2699"/>
    </row>
    <row r="74" spans="1:115" s="1629" customFormat="1" ht="40.5" customHeight="1">
      <c r="A74" s="2700">
        <v>0</v>
      </c>
      <c r="B74" s="2701">
        <v>9</v>
      </c>
      <c r="C74" s="5069" t="s">
        <v>4235</v>
      </c>
      <c r="D74" s="5070"/>
      <c r="E74" s="5070"/>
      <c r="F74" s="5070"/>
      <c r="G74" s="5070"/>
      <c r="H74" s="2739"/>
      <c r="I74" s="5071"/>
      <c r="J74" s="5071"/>
      <c r="K74" s="5071"/>
      <c r="L74" s="5071"/>
      <c r="M74" s="5071"/>
      <c r="N74" s="5071"/>
      <c r="O74" s="5071"/>
      <c r="P74" s="5071"/>
      <c r="Q74" s="2740"/>
      <c r="R74" s="2739"/>
      <c r="S74" s="5071"/>
      <c r="T74" s="5071"/>
      <c r="U74" s="5071"/>
      <c r="V74" s="5071"/>
      <c r="W74" s="5071"/>
      <c r="X74" s="5071"/>
      <c r="Y74" s="2740"/>
      <c r="Z74" s="2739"/>
      <c r="AA74" s="5071"/>
      <c r="AB74" s="5071"/>
      <c r="AC74" s="5071"/>
      <c r="AD74" s="5071"/>
      <c r="AE74" s="5071"/>
      <c r="AF74" s="5071"/>
      <c r="AG74" s="2740"/>
      <c r="AH74" s="5072"/>
      <c r="AI74" s="2741"/>
      <c r="AJ74" s="5073"/>
      <c r="AK74" s="5073"/>
      <c r="AL74" s="5073"/>
      <c r="AM74" s="5073"/>
      <c r="AN74" s="5073"/>
      <c r="AO74" s="5073"/>
      <c r="AP74" s="5073"/>
      <c r="AQ74" s="5073"/>
      <c r="AR74" s="2742"/>
      <c r="AS74" s="2741"/>
      <c r="AT74" s="5073"/>
      <c r="AU74" s="5073"/>
      <c r="AV74" s="5073"/>
      <c r="AW74" s="5073"/>
      <c r="AX74" s="5073"/>
      <c r="AY74" s="5073"/>
      <c r="AZ74" s="2742"/>
      <c r="BA74" s="2741"/>
      <c r="BB74" s="5073"/>
      <c r="BC74" s="5073"/>
      <c r="BD74" s="5073"/>
      <c r="BE74" s="5073"/>
      <c r="BF74" s="5073"/>
      <c r="BG74" s="5073"/>
      <c r="BH74" s="2742"/>
      <c r="BI74" s="5072"/>
      <c r="BJ74" s="2743"/>
      <c r="BK74" s="5074"/>
      <c r="BL74" s="5074"/>
      <c r="BM74" s="5074"/>
      <c r="BN74" s="5074"/>
      <c r="BO74" s="5074"/>
      <c r="BP74" s="5074"/>
      <c r="BQ74" s="5074"/>
      <c r="BR74" s="5074"/>
      <c r="BS74" s="2744"/>
      <c r="BT74" s="2743"/>
      <c r="BU74" s="5074"/>
      <c r="BV74" s="5074"/>
      <c r="BW74" s="5074"/>
      <c r="BX74" s="5074"/>
      <c r="BY74" s="5074"/>
      <c r="BZ74" s="5074"/>
      <c r="CA74" s="2744"/>
      <c r="CB74" s="2743"/>
      <c r="CC74" s="5074"/>
      <c r="CD74" s="5074"/>
      <c r="CE74" s="5074"/>
      <c r="CF74" s="5074"/>
      <c r="CG74" s="5074"/>
      <c r="CH74" s="5074"/>
      <c r="CI74" s="2744"/>
      <c r="CJ74" s="5072"/>
      <c r="CK74" s="2745"/>
      <c r="CL74" s="5075"/>
      <c r="CM74" s="5075"/>
      <c r="CN74" s="5075"/>
      <c r="CO74" s="5075"/>
      <c r="CP74" s="5075"/>
      <c r="CQ74" s="5075"/>
      <c r="CR74" s="5075"/>
      <c r="CS74" s="5075"/>
      <c r="CT74" s="2746"/>
      <c r="CU74" s="2745"/>
      <c r="CV74" s="5075"/>
      <c r="CW74" s="5075"/>
      <c r="CX74" s="5075"/>
      <c r="CY74" s="5075"/>
      <c r="CZ74" s="5075"/>
      <c r="DA74" s="5075"/>
      <c r="DB74" s="2746"/>
      <c r="DC74" s="2745"/>
      <c r="DD74" s="5075"/>
      <c r="DE74" s="5075"/>
      <c r="DF74" s="5075"/>
      <c r="DG74" s="5075"/>
      <c r="DH74" s="5075"/>
      <c r="DI74" s="5075"/>
      <c r="DJ74" s="2746"/>
      <c r="DK74" s="5076"/>
    </row>
    <row r="75" spans="1:115" ht="40.5" customHeight="1">
      <c r="A75" s="2700">
        <v>59</v>
      </c>
      <c r="B75" s="2717">
        <v>9</v>
      </c>
      <c r="C75" s="5051" t="s">
        <v>4236</v>
      </c>
      <c r="D75" s="2718" t="s">
        <v>4169</v>
      </c>
      <c r="E75" s="2719">
        <f t="shared" ref="E75:E81" si="6">COUNTA(H75:DJ75)</f>
        <v>0</v>
      </c>
      <c r="F75" s="2720"/>
      <c r="G75" s="2721"/>
      <c r="H75" s="2722"/>
      <c r="I75" s="2723"/>
      <c r="J75" s="2724"/>
      <c r="K75" s="2723"/>
      <c r="L75" s="2724"/>
      <c r="M75" s="2723"/>
      <c r="N75" s="2724"/>
      <c r="O75" s="2723"/>
      <c r="P75" s="2724"/>
      <c r="Q75" s="2725"/>
      <c r="R75" s="2722"/>
      <c r="S75" s="2723"/>
      <c r="T75" s="2724"/>
      <c r="U75" s="2723"/>
      <c r="V75" s="2724"/>
      <c r="W75" s="2723"/>
      <c r="X75" s="2724"/>
      <c r="Y75" s="2725"/>
      <c r="Z75" s="2722"/>
      <c r="AA75" s="2723"/>
      <c r="AB75" s="2724"/>
      <c r="AC75" s="2723"/>
      <c r="AD75" s="2724"/>
      <c r="AE75" s="2723"/>
      <c r="AF75" s="2724"/>
      <c r="AG75" s="2725"/>
      <c r="AH75" s="2594"/>
      <c r="AI75" s="2726"/>
      <c r="AJ75" s="2727"/>
      <c r="AK75" s="2728"/>
      <c r="AL75" s="2727"/>
      <c r="AM75" s="2728"/>
      <c r="AN75" s="2727"/>
      <c r="AO75" s="2728"/>
      <c r="AP75" s="2727"/>
      <c r="AQ75" s="2728"/>
      <c r="AR75" s="2729"/>
      <c r="AS75" s="2726"/>
      <c r="AT75" s="2727"/>
      <c r="AU75" s="2728"/>
      <c r="AV75" s="2727"/>
      <c r="AW75" s="2728"/>
      <c r="AX75" s="2727"/>
      <c r="AY75" s="2728"/>
      <c r="AZ75" s="2729"/>
      <c r="BA75" s="2726"/>
      <c r="BB75" s="2727"/>
      <c r="BC75" s="2728"/>
      <c r="BD75" s="2727"/>
      <c r="BE75" s="2728"/>
      <c r="BF75" s="2727"/>
      <c r="BG75" s="2728"/>
      <c r="BH75" s="2729"/>
      <c r="BI75" s="2594"/>
      <c r="BJ75" s="2730"/>
      <c r="BK75" s="2731"/>
      <c r="BL75" s="2732"/>
      <c r="BM75" s="2731"/>
      <c r="BN75" s="2732"/>
      <c r="BO75" s="2731"/>
      <c r="BP75" s="2732"/>
      <c r="BQ75" s="2731"/>
      <c r="BR75" s="2732"/>
      <c r="BS75" s="2733"/>
      <c r="BT75" s="2730"/>
      <c r="BU75" s="2731"/>
      <c r="BV75" s="2732"/>
      <c r="BW75" s="2731"/>
      <c r="BX75" s="2732"/>
      <c r="BY75" s="2731"/>
      <c r="BZ75" s="2732"/>
      <c r="CA75" s="2733"/>
      <c r="CB75" s="2730"/>
      <c r="CC75" s="2731"/>
      <c r="CD75" s="2732"/>
      <c r="CE75" s="2731"/>
      <c r="CF75" s="2732"/>
      <c r="CG75" s="2731"/>
      <c r="CH75" s="2732"/>
      <c r="CI75" s="2733"/>
      <c r="CJ75" s="2594"/>
      <c r="CK75" s="2734"/>
      <c r="CL75" s="2735"/>
      <c r="CM75" s="2736"/>
      <c r="CN75" s="2735"/>
      <c r="CO75" s="2736"/>
      <c r="CP75" s="2735"/>
      <c r="CQ75" s="2736"/>
      <c r="CR75" s="2735"/>
      <c r="CS75" s="2736"/>
      <c r="CT75" s="2737"/>
      <c r="CU75" s="2734"/>
      <c r="CV75" s="2735"/>
      <c r="CW75" s="2736"/>
      <c r="CX75" s="2735"/>
      <c r="CY75" s="2736"/>
      <c r="CZ75" s="2735"/>
      <c r="DA75" s="2736"/>
      <c r="DB75" s="2737"/>
      <c r="DC75" s="2734"/>
      <c r="DD75" s="2735"/>
      <c r="DE75" s="2736"/>
      <c r="DF75" s="2735"/>
      <c r="DG75" s="2736"/>
      <c r="DH75" s="2735"/>
      <c r="DI75" s="2736"/>
      <c r="DJ75" s="2737"/>
      <c r="DK75" s="2699"/>
    </row>
    <row r="76" spans="1:115" ht="40.5" customHeight="1">
      <c r="A76" s="2700">
        <v>60</v>
      </c>
      <c r="B76" s="2717">
        <v>9</v>
      </c>
      <c r="C76" s="5051" t="s">
        <v>4237</v>
      </c>
      <c r="D76" s="2718" t="s">
        <v>4169</v>
      </c>
      <c r="E76" s="2719">
        <f t="shared" si="6"/>
        <v>0</v>
      </c>
      <c r="F76" s="2720"/>
      <c r="G76" s="2721"/>
      <c r="H76" s="2764"/>
      <c r="I76" s="5077"/>
      <c r="J76" s="5077"/>
      <c r="K76" s="5077"/>
      <c r="L76" s="5077"/>
      <c r="M76" s="5077"/>
      <c r="N76" s="5077"/>
      <c r="O76" s="5077"/>
      <c r="P76" s="5077"/>
      <c r="Q76" s="2765"/>
      <c r="R76" s="2764"/>
      <c r="S76" s="5077"/>
      <c r="T76" s="5077"/>
      <c r="U76" s="5077"/>
      <c r="V76" s="5077"/>
      <c r="W76" s="5077"/>
      <c r="X76" s="5077"/>
      <c r="Y76" s="2765"/>
      <c r="Z76" s="2764"/>
      <c r="AA76" s="5077"/>
      <c r="AB76" s="5077"/>
      <c r="AC76" s="5077"/>
      <c r="AD76" s="5077"/>
      <c r="AE76" s="5077"/>
      <c r="AF76" s="5077"/>
      <c r="AG76" s="2765"/>
      <c r="AH76" s="2594"/>
      <c r="AI76" s="2766"/>
      <c r="AJ76" s="5078"/>
      <c r="AK76" s="5078"/>
      <c r="AL76" s="5078"/>
      <c r="AM76" s="5078"/>
      <c r="AN76" s="5078"/>
      <c r="AO76" s="5078"/>
      <c r="AP76" s="5078"/>
      <c r="AQ76" s="5078"/>
      <c r="AR76" s="2767"/>
      <c r="AS76" s="2766"/>
      <c r="AT76" s="5078"/>
      <c r="AU76" s="5078"/>
      <c r="AV76" s="5078"/>
      <c r="AW76" s="5078"/>
      <c r="AX76" s="5078"/>
      <c r="AY76" s="5078"/>
      <c r="AZ76" s="2767"/>
      <c r="BA76" s="2766"/>
      <c r="BB76" s="5078"/>
      <c r="BC76" s="5078"/>
      <c r="BD76" s="5078"/>
      <c r="BE76" s="5078"/>
      <c r="BF76" s="5078"/>
      <c r="BG76" s="5078"/>
      <c r="BH76" s="2767"/>
      <c r="BI76" s="2594"/>
      <c r="BJ76" s="2768"/>
      <c r="BK76" s="5079"/>
      <c r="BL76" s="5079"/>
      <c r="BM76" s="5079"/>
      <c r="BN76" s="5079"/>
      <c r="BO76" s="5079"/>
      <c r="BP76" s="5079"/>
      <c r="BQ76" s="5079"/>
      <c r="BR76" s="5079"/>
      <c r="BS76" s="2769"/>
      <c r="BT76" s="2768"/>
      <c r="BU76" s="5079"/>
      <c r="BV76" s="5079"/>
      <c r="BW76" s="5079"/>
      <c r="BX76" s="5079"/>
      <c r="BY76" s="5079"/>
      <c r="BZ76" s="5079"/>
      <c r="CA76" s="2769"/>
      <c r="CB76" s="2768"/>
      <c r="CC76" s="5079"/>
      <c r="CD76" s="5079"/>
      <c r="CE76" s="5079"/>
      <c r="CF76" s="5079"/>
      <c r="CG76" s="5079"/>
      <c r="CH76" s="5079"/>
      <c r="CI76" s="2769"/>
      <c r="CJ76" s="2594"/>
      <c r="CK76" s="2770"/>
      <c r="CL76" s="5080"/>
      <c r="CM76" s="5080"/>
      <c r="CN76" s="5080"/>
      <c r="CO76" s="5080"/>
      <c r="CP76" s="5080"/>
      <c r="CQ76" s="5080"/>
      <c r="CR76" s="5080"/>
      <c r="CS76" s="5080"/>
      <c r="CT76" s="2771"/>
      <c r="CU76" s="2770"/>
      <c r="CV76" s="5080"/>
      <c r="CW76" s="5080"/>
      <c r="CX76" s="5080"/>
      <c r="CY76" s="5080"/>
      <c r="CZ76" s="5080"/>
      <c r="DA76" s="5080"/>
      <c r="DB76" s="2771"/>
      <c r="DC76" s="2770"/>
      <c r="DD76" s="5080"/>
      <c r="DE76" s="5080"/>
      <c r="DF76" s="5080"/>
      <c r="DG76" s="5080"/>
      <c r="DH76" s="5080"/>
      <c r="DI76" s="5080"/>
      <c r="DJ76" s="2771"/>
      <c r="DK76" s="2699"/>
    </row>
    <row r="77" spans="1:115" ht="40.5" customHeight="1">
      <c r="A77" s="2700">
        <v>61</v>
      </c>
      <c r="B77" s="2717">
        <v>9</v>
      </c>
      <c r="C77" s="5051" t="s">
        <v>4238</v>
      </c>
      <c r="D77" s="2718" t="s">
        <v>4169</v>
      </c>
      <c r="E77" s="2719">
        <f t="shared" si="6"/>
        <v>0</v>
      </c>
      <c r="F77" s="2720"/>
      <c r="G77" s="2721"/>
      <c r="H77" s="2722"/>
      <c r="I77" s="2723"/>
      <c r="J77" s="2724"/>
      <c r="K77" s="2723"/>
      <c r="L77" s="2724"/>
      <c r="M77" s="2723"/>
      <c r="N77" s="2724"/>
      <c r="O77" s="2723"/>
      <c r="P77" s="2724"/>
      <c r="Q77" s="2725"/>
      <c r="R77" s="2722"/>
      <c r="S77" s="2723"/>
      <c r="T77" s="2724"/>
      <c r="U77" s="2723"/>
      <c r="V77" s="2724"/>
      <c r="W77" s="2723"/>
      <c r="X77" s="2724"/>
      <c r="Y77" s="2725"/>
      <c r="Z77" s="2722"/>
      <c r="AA77" s="2723"/>
      <c r="AB77" s="2724"/>
      <c r="AC77" s="2723"/>
      <c r="AD77" s="2724"/>
      <c r="AE77" s="2723"/>
      <c r="AF77" s="2724"/>
      <c r="AG77" s="2725"/>
      <c r="AH77" s="2594"/>
      <c r="AI77" s="2726"/>
      <c r="AJ77" s="2727"/>
      <c r="AK77" s="2728"/>
      <c r="AL77" s="2727"/>
      <c r="AM77" s="2728"/>
      <c r="AN77" s="2727"/>
      <c r="AO77" s="2728"/>
      <c r="AP77" s="2727"/>
      <c r="AQ77" s="2728"/>
      <c r="AR77" s="2729"/>
      <c r="AS77" s="2726"/>
      <c r="AT77" s="2727"/>
      <c r="AU77" s="2728"/>
      <c r="AV77" s="2727"/>
      <c r="AW77" s="2728"/>
      <c r="AX77" s="2727"/>
      <c r="AY77" s="2728"/>
      <c r="AZ77" s="2729"/>
      <c r="BA77" s="2726"/>
      <c r="BB77" s="2727"/>
      <c r="BC77" s="2728"/>
      <c r="BD77" s="2727"/>
      <c r="BE77" s="2728"/>
      <c r="BF77" s="2727"/>
      <c r="BG77" s="2728"/>
      <c r="BH77" s="2729"/>
      <c r="BI77" s="2594"/>
      <c r="BJ77" s="2730"/>
      <c r="BK77" s="2731"/>
      <c r="BL77" s="2732"/>
      <c r="BM77" s="2731"/>
      <c r="BN77" s="2732"/>
      <c r="BO77" s="2731"/>
      <c r="BP77" s="2732"/>
      <c r="BQ77" s="2731"/>
      <c r="BR77" s="2732"/>
      <c r="BS77" s="2733"/>
      <c r="BT77" s="2730"/>
      <c r="BU77" s="2731"/>
      <c r="BV77" s="2732"/>
      <c r="BW77" s="2731"/>
      <c r="BX77" s="2732"/>
      <c r="BY77" s="2731"/>
      <c r="BZ77" s="2732"/>
      <c r="CA77" s="2733"/>
      <c r="CB77" s="2730"/>
      <c r="CC77" s="2731"/>
      <c r="CD77" s="2732"/>
      <c r="CE77" s="2731"/>
      <c r="CF77" s="2732"/>
      <c r="CG77" s="2731"/>
      <c r="CH77" s="2732"/>
      <c r="CI77" s="2733"/>
      <c r="CJ77" s="2594"/>
      <c r="CK77" s="2734"/>
      <c r="CL77" s="2735"/>
      <c r="CM77" s="2736"/>
      <c r="CN77" s="2735"/>
      <c r="CO77" s="2736"/>
      <c r="CP77" s="2735"/>
      <c r="CQ77" s="2736"/>
      <c r="CR77" s="2735"/>
      <c r="CS77" s="2736"/>
      <c r="CT77" s="2737"/>
      <c r="CU77" s="2734"/>
      <c r="CV77" s="2735"/>
      <c r="CW77" s="2736"/>
      <c r="CX77" s="2735"/>
      <c r="CY77" s="2736"/>
      <c r="CZ77" s="2735"/>
      <c r="DA77" s="2736"/>
      <c r="DB77" s="2737"/>
      <c r="DC77" s="2734"/>
      <c r="DD77" s="2735"/>
      <c r="DE77" s="2736"/>
      <c r="DF77" s="2735"/>
      <c r="DG77" s="2736"/>
      <c r="DH77" s="2735"/>
      <c r="DI77" s="2736"/>
      <c r="DJ77" s="2737"/>
      <c r="DK77" s="2699"/>
    </row>
    <row r="78" spans="1:115" ht="40.5" customHeight="1">
      <c r="A78" s="2700">
        <v>62</v>
      </c>
      <c r="B78" s="2717">
        <v>9</v>
      </c>
      <c r="C78" s="5051" t="s">
        <v>4239</v>
      </c>
      <c r="D78" s="2718" t="s">
        <v>4169</v>
      </c>
      <c r="E78" s="2719">
        <f t="shared" si="6"/>
        <v>0</v>
      </c>
      <c r="F78" s="2720"/>
      <c r="G78" s="2721"/>
      <c r="H78" s="2722"/>
      <c r="I78" s="2723"/>
      <c r="J78" s="2724"/>
      <c r="K78" s="2723"/>
      <c r="L78" s="2724"/>
      <c r="M78" s="2723"/>
      <c r="N78" s="2724"/>
      <c r="O78" s="2723"/>
      <c r="P78" s="2724"/>
      <c r="Q78" s="2725"/>
      <c r="R78" s="2722"/>
      <c r="S78" s="2723"/>
      <c r="T78" s="2724"/>
      <c r="U78" s="2723"/>
      <c r="V78" s="2724"/>
      <c r="W78" s="2723"/>
      <c r="X78" s="2724"/>
      <c r="Y78" s="2725"/>
      <c r="Z78" s="2722"/>
      <c r="AA78" s="2723"/>
      <c r="AB78" s="2724"/>
      <c r="AC78" s="2723"/>
      <c r="AD78" s="2724"/>
      <c r="AE78" s="2723"/>
      <c r="AF78" s="2724"/>
      <c r="AG78" s="2725"/>
      <c r="AH78" s="2594"/>
      <c r="AI78" s="2726"/>
      <c r="AJ78" s="2727"/>
      <c r="AK78" s="2728"/>
      <c r="AL78" s="2727"/>
      <c r="AM78" s="2728"/>
      <c r="AN78" s="2727"/>
      <c r="AO78" s="2728"/>
      <c r="AP78" s="2727"/>
      <c r="AQ78" s="2728"/>
      <c r="AR78" s="2729"/>
      <c r="AS78" s="2726"/>
      <c r="AT78" s="2727"/>
      <c r="AU78" s="2728"/>
      <c r="AV78" s="2727"/>
      <c r="AW78" s="2728"/>
      <c r="AX78" s="2727"/>
      <c r="AY78" s="2728"/>
      <c r="AZ78" s="2729"/>
      <c r="BA78" s="2726"/>
      <c r="BB78" s="2727"/>
      <c r="BC78" s="2728"/>
      <c r="BD78" s="2727"/>
      <c r="BE78" s="2728"/>
      <c r="BF78" s="2727"/>
      <c r="BG78" s="2728"/>
      <c r="BH78" s="2729"/>
      <c r="BI78" s="2594"/>
      <c r="BJ78" s="2730"/>
      <c r="BK78" s="2731"/>
      <c r="BL78" s="2732"/>
      <c r="BM78" s="2731"/>
      <c r="BN78" s="2732"/>
      <c r="BO78" s="2731"/>
      <c r="BP78" s="2732"/>
      <c r="BQ78" s="2731"/>
      <c r="BR78" s="2732"/>
      <c r="BS78" s="2733"/>
      <c r="BT78" s="2730"/>
      <c r="BU78" s="2731"/>
      <c r="BV78" s="2732"/>
      <c r="BW78" s="2731"/>
      <c r="BX78" s="2732"/>
      <c r="BY78" s="2731"/>
      <c r="BZ78" s="2732"/>
      <c r="CA78" s="2733"/>
      <c r="CB78" s="2730"/>
      <c r="CC78" s="2731"/>
      <c r="CD78" s="2732"/>
      <c r="CE78" s="2731"/>
      <c r="CF78" s="2732"/>
      <c r="CG78" s="2731"/>
      <c r="CH78" s="2732"/>
      <c r="CI78" s="2733"/>
      <c r="CJ78" s="2594"/>
      <c r="CK78" s="2734"/>
      <c r="CL78" s="2735"/>
      <c r="CM78" s="2736"/>
      <c r="CN78" s="2735"/>
      <c r="CO78" s="2736"/>
      <c r="CP78" s="2735"/>
      <c r="CQ78" s="2736"/>
      <c r="CR78" s="2735"/>
      <c r="CS78" s="2736"/>
      <c r="CT78" s="2737"/>
      <c r="CU78" s="2734"/>
      <c r="CV78" s="2735"/>
      <c r="CW78" s="2736"/>
      <c r="CX78" s="2735"/>
      <c r="CY78" s="2736"/>
      <c r="CZ78" s="2735"/>
      <c r="DA78" s="2736"/>
      <c r="DB78" s="2737"/>
      <c r="DC78" s="2734"/>
      <c r="DD78" s="2735"/>
      <c r="DE78" s="2736"/>
      <c r="DF78" s="2735"/>
      <c r="DG78" s="2736"/>
      <c r="DH78" s="2735"/>
      <c r="DI78" s="2736"/>
      <c r="DJ78" s="2737"/>
      <c r="DK78" s="2699"/>
    </row>
    <row r="79" spans="1:115" ht="40.5" customHeight="1">
      <c r="A79" s="2700">
        <v>63</v>
      </c>
      <c r="B79" s="2717">
        <v>9</v>
      </c>
      <c r="C79" s="5051" t="s">
        <v>4240</v>
      </c>
      <c r="D79" s="2718" t="s">
        <v>4169</v>
      </c>
      <c r="E79" s="2719">
        <f t="shared" si="6"/>
        <v>0</v>
      </c>
      <c r="F79" s="2720"/>
      <c r="G79" s="2721"/>
      <c r="H79" s="2722"/>
      <c r="I79" s="2723"/>
      <c r="J79" s="2724"/>
      <c r="K79" s="2723"/>
      <c r="L79" s="2724"/>
      <c r="M79" s="2723"/>
      <c r="N79" s="2724"/>
      <c r="O79" s="2723"/>
      <c r="P79" s="2724"/>
      <c r="Q79" s="2725"/>
      <c r="R79" s="2722"/>
      <c r="S79" s="2723"/>
      <c r="T79" s="2724"/>
      <c r="U79" s="2723"/>
      <c r="V79" s="2724"/>
      <c r="W79" s="2723"/>
      <c r="X79" s="2724"/>
      <c r="Y79" s="2725"/>
      <c r="Z79" s="2722"/>
      <c r="AA79" s="2723"/>
      <c r="AB79" s="2724"/>
      <c r="AC79" s="2723"/>
      <c r="AD79" s="2724"/>
      <c r="AE79" s="2723"/>
      <c r="AF79" s="2724"/>
      <c r="AG79" s="2725"/>
      <c r="AH79" s="2594"/>
      <c r="AI79" s="2726"/>
      <c r="AJ79" s="2727"/>
      <c r="AK79" s="2728"/>
      <c r="AL79" s="2727"/>
      <c r="AM79" s="2728"/>
      <c r="AN79" s="2727"/>
      <c r="AO79" s="2728"/>
      <c r="AP79" s="2727"/>
      <c r="AQ79" s="2728"/>
      <c r="AR79" s="2729"/>
      <c r="AS79" s="2726"/>
      <c r="AT79" s="2727"/>
      <c r="AU79" s="2728"/>
      <c r="AV79" s="2727"/>
      <c r="AW79" s="2728"/>
      <c r="AX79" s="2727"/>
      <c r="AY79" s="2728"/>
      <c r="AZ79" s="2729"/>
      <c r="BA79" s="2726"/>
      <c r="BB79" s="2727"/>
      <c r="BC79" s="2728"/>
      <c r="BD79" s="2727"/>
      <c r="BE79" s="2728"/>
      <c r="BF79" s="2727"/>
      <c r="BG79" s="2728"/>
      <c r="BH79" s="2729"/>
      <c r="BI79" s="2594"/>
      <c r="BJ79" s="2730"/>
      <c r="BK79" s="2731"/>
      <c r="BL79" s="2732"/>
      <c r="BM79" s="2731"/>
      <c r="BN79" s="2732"/>
      <c r="BO79" s="2731"/>
      <c r="BP79" s="2732"/>
      <c r="BQ79" s="2731"/>
      <c r="BR79" s="2732"/>
      <c r="BS79" s="2733"/>
      <c r="BT79" s="2730"/>
      <c r="BU79" s="2731"/>
      <c r="BV79" s="2732"/>
      <c r="BW79" s="2731"/>
      <c r="BX79" s="2732"/>
      <c r="BY79" s="2731"/>
      <c r="BZ79" s="2732"/>
      <c r="CA79" s="2733"/>
      <c r="CB79" s="2730"/>
      <c r="CC79" s="2731"/>
      <c r="CD79" s="2732"/>
      <c r="CE79" s="2731"/>
      <c r="CF79" s="2732"/>
      <c r="CG79" s="2731"/>
      <c r="CH79" s="2732"/>
      <c r="CI79" s="2733"/>
      <c r="CJ79" s="2594"/>
      <c r="CK79" s="2734"/>
      <c r="CL79" s="2735"/>
      <c r="CM79" s="2736"/>
      <c r="CN79" s="2735"/>
      <c r="CO79" s="2736"/>
      <c r="CP79" s="2735"/>
      <c r="CQ79" s="2736"/>
      <c r="CR79" s="2735"/>
      <c r="CS79" s="2736"/>
      <c r="CT79" s="2737"/>
      <c r="CU79" s="2734"/>
      <c r="CV79" s="2735"/>
      <c r="CW79" s="2736"/>
      <c r="CX79" s="2735"/>
      <c r="CY79" s="2736"/>
      <c r="CZ79" s="2735"/>
      <c r="DA79" s="2736"/>
      <c r="DB79" s="2737"/>
      <c r="DC79" s="2734"/>
      <c r="DD79" s="2735"/>
      <c r="DE79" s="2736"/>
      <c r="DF79" s="2735"/>
      <c r="DG79" s="2736"/>
      <c r="DH79" s="2735"/>
      <c r="DI79" s="2736"/>
      <c r="DJ79" s="2737"/>
      <c r="DK79" s="2594"/>
    </row>
    <row r="80" spans="1:115" ht="40.5" customHeight="1">
      <c r="A80" s="2700">
        <v>64</v>
      </c>
      <c r="B80" s="2717">
        <v>9</v>
      </c>
      <c r="C80" s="5051" t="s">
        <v>4241</v>
      </c>
      <c r="D80" s="2718" t="s">
        <v>4169</v>
      </c>
      <c r="E80" s="2719">
        <f t="shared" si="6"/>
        <v>0</v>
      </c>
      <c r="F80" s="2720"/>
      <c r="G80" s="2721"/>
      <c r="H80" s="2722"/>
      <c r="I80" s="2723"/>
      <c r="J80" s="2724"/>
      <c r="K80" s="2723"/>
      <c r="L80" s="2724"/>
      <c r="M80" s="2723"/>
      <c r="N80" s="2724"/>
      <c r="O80" s="2723"/>
      <c r="P80" s="2724"/>
      <c r="Q80" s="2725"/>
      <c r="R80" s="2722"/>
      <c r="S80" s="2723"/>
      <c r="T80" s="2724"/>
      <c r="U80" s="2723"/>
      <c r="V80" s="2724"/>
      <c r="W80" s="2723"/>
      <c r="X80" s="2724"/>
      <c r="Y80" s="2725"/>
      <c r="Z80" s="2722"/>
      <c r="AA80" s="2723"/>
      <c r="AB80" s="2724"/>
      <c r="AC80" s="2723"/>
      <c r="AD80" s="2724"/>
      <c r="AE80" s="2723"/>
      <c r="AF80" s="2724"/>
      <c r="AG80" s="2725"/>
      <c r="AH80" s="2594"/>
      <c r="AI80" s="2726"/>
      <c r="AJ80" s="2727"/>
      <c r="AK80" s="2728"/>
      <c r="AL80" s="2727"/>
      <c r="AM80" s="2728"/>
      <c r="AN80" s="2727"/>
      <c r="AO80" s="2728"/>
      <c r="AP80" s="2727"/>
      <c r="AQ80" s="2728"/>
      <c r="AR80" s="2729"/>
      <c r="AS80" s="2726"/>
      <c r="AT80" s="2727"/>
      <c r="AU80" s="2728"/>
      <c r="AV80" s="2727"/>
      <c r="AW80" s="2728"/>
      <c r="AX80" s="2727"/>
      <c r="AY80" s="2728"/>
      <c r="AZ80" s="2729"/>
      <c r="BA80" s="2726"/>
      <c r="BB80" s="2727"/>
      <c r="BC80" s="2728"/>
      <c r="BD80" s="2727"/>
      <c r="BE80" s="2728"/>
      <c r="BF80" s="2727"/>
      <c r="BG80" s="2728"/>
      <c r="BH80" s="2729"/>
      <c r="BI80" s="2594"/>
      <c r="BJ80" s="2730"/>
      <c r="BK80" s="2731"/>
      <c r="BL80" s="2732"/>
      <c r="BM80" s="2731"/>
      <c r="BN80" s="2732"/>
      <c r="BO80" s="2731"/>
      <c r="BP80" s="2732"/>
      <c r="BQ80" s="2731"/>
      <c r="BR80" s="2732"/>
      <c r="BS80" s="2733"/>
      <c r="BT80" s="2730"/>
      <c r="BU80" s="2731"/>
      <c r="BV80" s="2732"/>
      <c r="BW80" s="2731"/>
      <c r="BX80" s="2732"/>
      <c r="BY80" s="2731"/>
      <c r="BZ80" s="2732"/>
      <c r="CA80" s="2733"/>
      <c r="CB80" s="2730"/>
      <c r="CC80" s="2731"/>
      <c r="CD80" s="2732"/>
      <c r="CE80" s="2731"/>
      <c r="CF80" s="2732"/>
      <c r="CG80" s="2731"/>
      <c r="CH80" s="2732"/>
      <c r="CI80" s="2733"/>
      <c r="CJ80" s="2594"/>
      <c r="CK80" s="2734"/>
      <c r="CL80" s="2735"/>
      <c r="CM80" s="2736"/>
      <c r="CN80" s="2735"/>
      <c r="CO80" s="2736"/>
      <c r="CP80" s="2735"/>
      <c r="CQ80" s="2736"/>
      <c r="CR80" s="2735"/>
      <c r="CS80" s="2736"/>
      <c r="CT80" s="2737"/>
      <c r="CU80" s="2734"/>
      <c r="CV80" s="2735"/>
      <c r="CW80" s="2736"/>
      <c r="CX80" s="2735"/>
      <c r="CY80" s="2736"/>
      <c r="CZ80" s="2735"/>
      <c r="DA80" s="2736"/>
      <c r="DB80" s="2737"/>
      <c r="DC80" s="2734"/>
      <c r="DD80" s="2735"/>
      <c r="DE80" s="2736"/>
      <c r="DF80" s="2735"/>
      <c r="DG80" s="2736"/>
      <c r="DH80" s="2735"/>
      <c r="DI80" s="2736"/>
      <c r="DJ80" s="2737"/>
      <c r="DK80" s="2699"/>
    </row>
    <row r="81" spans="1:115" s="1629" customFormat="1" ht="39.950000000000003" customHeight="1">
      <c r="A81" s="2700">
        <v>65</v>
      </c>
      <c r="B81" s="2717">
        <v>9</v>
      </c>
      <c r="C81" s="5051" t="s">
        <v>4242</v>
      </c>
      <c r="D81" s="2718" t="s">
        <v>4169</v>
      </c>
      <c r="E81" s="2719">
        <f t="shared" si="6"/>
        <v>0</v>
      </c>
      <c r="F81" s="2720"/>
      <c r="G81" s="2721"/>
      <c r="H81" s="2722"/>
      <c r="I81" s="2723"/>
      <c r="J81" s="2724"/>
      <c r="K81" s="2723"/>
      <c r="L81" s="2724"/>
      <c r="M81" s="2723"/>
      <c r="N81" s="2724"/>
      <c r="O81" s="2723"/>
      <c r="P81" s="2724"/>
      <c r="Q81" s="2725"/>
      <c r="R81" s="2722"/>
      <c r="S81" s="2723"/>
      <c r="T81" s="2724"/>
      <c r="U81" s="2723"/>
      <c r="V81" s="2724"/>
      <c r="W81" s="2723"/>
      <c r="X81" s="2724"/>
      <c r="Y81" s="2725"/>
      <c r="Z81" s="2722"/>
      <c r="AA81" s="2723"/>
      <c r="AB81" s="2724"/>
      <c r="AC81" s="2723"/>
      <c r="AD81" s="2724"/>
      <c r="AE81" s="2723"/>
      <c r="AF81" s="2724"/>
      <c r="AG81" s="2725"/>
      <c r="AH81" s="2594"/>
      <c r="AI81" s="2726"/>
      <c r="AJ81" s="2727"/>
      <c r="AK81" s="2728"/>
      <c r="AL81" s="2727"/>
      <c r="AM81" s="2728"/>
      <c r="AN81" s="2727"/>
      <c r="AO81" s="2728"/>
      <c r="AP81" s="2727"/>
      <c r="AQ81" s="2728"/>
      <c r="AR81" s="2729"/>
      <c r="AS81" s="2726"/>
      <c r="AT81" s="2727"/>
      <c r="AU81" s="2728"/>
      <c r="AV81" s="2727"/>
      <c r="AW81" s="2728"/>
      <c r="AX81" s="2727"/>
      <c r="AY81" s="2728"/>
      <c r="AZ81" s="2729"/>
      <c r="BA81" s="2726"/>
      <c r="BB81" s="2727"/>
      <c r="BC81" s="2728"/>
      <c r="BD81" s="2727"/>
      <c r="BE81" s="2728"/>
      <c r="BF81" s="2727"/>
      <c r="BG81" s="2728"/>
      <c r="BH81" s="2729"/>
      <c r="BI81" s="2594"/>
      <c r="BJ81" s="2730"/>
      <c r="BK81" s="2731"/>
      <c r="BL81" s="2732"/>
      <c r="BM81" s="2731"/>
      <c r="BN81" s="2732"/>
      <c r="BO81" s="2731"/>
      <c r="BP81" s="2732"/>
      <c r="BQ81" s="2731"/>
      <c r="BR81" s="2732"/>
      <c r="BS81" s="2733"/>
      <c r="BT81" s="2730"/>
      <c r="BU81" s="2731"/>
      <c r="BV81" s="2732"/>
      <c r="BW81" s="2731"/>
      <c r="BX81" s="2732"/>
      <c r="BY81" s="2731"/>
      <c r="BZ81" s="2732"/>
      <c r="CA81" s="2733"/>
      <c r="CB81" s="2730"/>
      <c r="CC81" s="2731"/>
      <c r="CD81" s="2732"/>
      <c r="CE81" s="2731"/>
      <c r="CF81" s="2732"/>
      <c r="CG81" s="2731"/>
      <c r="CH81" s="2732"/>
      <c r="CI81" s="2733"/>
      <c r="CJ81" s="2594"/>
      <c r="CK81" s="2734"/>
      <c r="CL81" s="2735"/>
      <c r="CM81" s="2736"/>
      <c r="CN81" s="2735"/>
      <c r="CO81" s="2736"/>
      <c r="CP81" s="2735"/>
      <c r="CQ81" s="2736"/>
      <c r="CR81" s="2735"/>
      <c r="CS81" s="2736"/>
      <c r="CT81" s="2737"/>
      <c r="CU81" s="2734"/>
      <c r="CV81" s="2735"/>
      <c r="CW81" s="2736"/>
      <c r="CX81" s="2735"/>
      <c r="CY81" s="2736"/>
      <c r="CZ81" s="2735"/>
      <c r="DA81" s="2736"/>
      <c r="DB81" s="2737"/>
      <c r="DC81" s="2734"/>
      <c r="DD81" s="2735"/>
      <c r="DE81" s="2736"/>
      <c r="DF81" s="2735"/>
      <c r="DG81" s="2736"/>
      <c r="DH81" s="2735"/>
      <c r="DI81" s="2736"/>
      <c r="DJ81" s="2737"/>
      <c r="DK81" s="2594"/>
    </row>
    <row r="82" spans="1:115" s="1629" customFormat="1" ht="39.950000000000003" customHeight="1">
      <c r="A82" s="2700">
        <v>0</v>
      </c>
      <c r="B82" s="2701">
        <v>10</v>
      </c>
      <c r="C82" s="5069" t="s">
        <v>517</v>
      </c>
      <c r="D82" s="5070"/>
      <c r="E82" s="5070"/>
      <c r="F82" s="5070"/>
      <c r="G82" s="5070"/>
      <c r="H82" s="2739"/>
      <c r="I82" s="5071"/>
      <c r="J82" s="5071"/>
      <c r="K82" s="5071"/>
      <c r="L82" s="5071"/>
      <c r="M82" s="5071"/>
      <c r="N82" s="5071"/>
      <c r="O82" s="5071"/>
      <c r="P82" s="5071"/>
      <c r="Q82" s="2740"/>
      <c r="R82" s="2739"/>
      <c r="S82" s="5071"/>
      <c r="T82" s="5071"/>
      <c r="U82" s="5071"/>
      <c r="V82" s="5071"/>
      <c r="W82" s="5071"/>
      <c r="X82" s="5071"/>
      <c r="Y82" s="2740"/>
      <c r="Z82" s="2739"/>
      <c r="AA82" s="5071"/>
      <c r="AB82" s="5071"/>
      <c r="AC82" s="5071"/>
      <c r="AD82" s="5071"/>
      <c r="AE82" s="5071"/>
      <c r="AF82" s="5071"/>
      <c r="AG82" s="2740"/>
      <c r="AH82" s="5072"/>
      <c r="AI82" s="2741"/>
      <c r="AJ82" s="5073"/>
      <c r="AK82" s="5073"/>
      <c r="AL82" s="5073"/>
      <c r="AM82" s="5073"/>
      <c r="AN82" s="5073"/>
      <c r="AO82" s="5073"/>
      <c r="AP82" s="5073"/>
      <c r="AQ82" s="5073"/>
      <c r="AR82" s="2742"/>
      <c r="AS82" s="2741"/>
      <c r="AT82" s="5073"/>
      <c r="AU82" s="5073"/>
      <c r="AV82" s="5073"/>
      <c r="AW82" s="5073"/>
      <c r="AX82" s="5073"/>
      <c r="AY82" s="5073"/>
      <c r="AZ82" s="2742"/>
      <c r="BA82" s="2741"/>
      <c r="BB82" s="5073"/>
      <c r="BC82" s="5073"/>
      <c r="BD82" s="5073"/>
      <c r="BE82" s="5073"/>
      <c r="BF82" s="5073"/>
      <c r="BG82" s="5073"/>
      <c r="BH82" s="2742"/>
      <c r="BI82" s="5072"/>
      <c r="BJ82" s="2743"/>
      <c r="BK82" s="5074"/>
      <c r="BL82" s="5074"/>
      <c r="BM82" s="5074"/>
      <c r="BN82" s="5074"/>
      <c r="BO82" s="5074"/>
      <c r="BP82" s="5074"/>
      <c r="BQ82" s="5074"/>
      <c r="BR82" s="5074"/>
      <c r="BS82" s="2744"/>
      <c r="BT82" s="2743"/>
      <c r="BU82" s="5074"/>
      <c r="BV82" s="5074"/>
      <c r="BW82" s="5074"/>
      <c r="BX82" s="5074"/>
      <c r="BY82" s="5074"/>
      <c r="BZ82" s="5074"/>
      <c r="CA82" s="2744"/>
      <c r="CB82" s="2743"/>
      <c r="CC82" s="5074"/>
      <c r="CD82" s="5074"/>
      <c r="CE82" s="5074"/>
      <c r="CF82" s="5074"/>
      <c r="CG82" s="5074"/>
      <c r="CH82" s="5074"/>
      <c r="CI82" s="2744"/>
      <c r="CJ82" s="5072"/>
      <c r="CK82" s="2745"/>
      <c r="CL82" s="5075"/>
      <c r="CM82" s="5075"/>
      <c r="CN82" s="5075"/>
      <c r="CO82" s="5075"/>
      <c r="CP82" s="5075"/>
      <c r="CQ82" s="5075"/>
      <c r="CR82" s="5075"/>
      <c r="CS82" s="5075"/>
      <c r="CT82" s="2746"/>
      <c r="CU82" s="2745"/>
      <c r="CV82" s="5075"/>
      <c r="CW82" s="5075"/>
      <c r="CX82" s="5075"/>
      <c r="CY82" s="5075"/>
      <c r="CZ82" s="5075"/>
      <c r="DA82" s="5075"/>
      <c r="DB82" s="2746"/>
      <c r="DC82" s="2745"/>
      <c r="DD82" s="5075"/>
      <c r="DE82" s="5075"/>
      <c r="DF82" s="5075"/>
      <c r="DG82" s="5075"/>
      <c r="DH82" s="5075"/>
      <c r="DI82" s="5075"/>
      <c r="DJ82" s="2746"/>
      <c r="DK82" s="5076"/>
    </row>
    <row r="83" spans="1:115" s="1629" customFormat="1" ht="39.950000000000003" customHeight="1">
      <c r="A83" s="2700">
        <v>66</v>
      </c>
      <c r="B83" s="2717">
        <v>10</v>
      </c>
      <c r="C83" s="5051" t="s">
        <v>4243</v>
      </c>
      <c r="D83" s="2738" t="s">
        <v>4171</v>
      </c>
      <c r="E83" s="2719">
        <f>COUNTA(H83:DJ83)</f>
        <v>0</v>
      </c>
      <c r="F83" s="2720"/>
      <c r="G83" s="2721"/>
      <c r="H83" s="2722"/>
      <c r="I83" s="2723"/>
      <c r="J83" s="2724"/>
      <c r="K83" s="2723"/>
      <c r="L83" s="2724"/>
      <c r="M83" s="2723"/>
      <c r="N83" s="2724"/>
      <c r="O83" s="2723"/>
      <c r="P83" s="2724"/>
      <c r="Q83" s="2725"/>
      <c r="R83" s="2722"/>
      <c r="S83" s="2723"/>
      <c r="T83" s="2724"/>
      <c r="U83" s="2723"/>
      <c r="V83" s="2724"/>
      <c r="W83" s="2723"/>
      <c r="X83" s="2724"/>
      <c r="Y83" s="2725"/>
      <c r="Z83" s="2722"/>
      <c r="AA83" s="2723"/>
      <c r="AB83" s="2724"/>
      <c r="AC83" s="2723"/>
      <c r="AD83" s="2724"/>
      <c r="AE83" s="2723"/>
      <c r="AF83" s="2724"/>
      <c r="AG83" s="2725"/>
      <c r="AH83" s="2594"/>
      <c r="AI83" s="2726"/>
      <c r="AJ83" s="2727"/>
      <c r="AK83" s="2728"/>
      <c r="AL83" s="2727"/>
      <c r="AM83" s="2728"/>
      <c r="AN83" s="2727"/>
      <c r="AO83" s="2728"/>
      <c r="AP83" s="2727"/>
      <c r="AQ83" s="2728"/>
      <c r="AR83" s="2729"/>
      <c r="AS83" s="2726"/>
      <c r="AT83" s="2727"/>
      <c r="AU83" s="2728"/>
      <c r="AV83" s="2727"/>
      <c r="AW83" s="2728"/>
      <c r="AX83" s="2727"/>
      <c r="AY83" s="2728"/>
      <c r="AZ83" s="2729"/>
      <c r="BA83" s="2726"/>
      <c r="BB83" s="2727"/>
      <c r="BC83" s="2728"/>
      <c r="BD83" s="2727"/>
      <c r="BE83" s="2728"/>
      <c r="BF83" s="2727"/>
      <c r="BG83" s="2728"/>
      <c r="BH83" s="2729"/>
      <c r="BI83" s="2594"/>
      <c r="BJ83" s="2730"/>
      <c r="BK83" s="2731"/>
      <c r="BL83" s="2732"/>
      <c r="BM83" s="2731"/>
      <c r="BN83" s="2732"/>
      <c r="BO83" s="2731"/>
      <c r="BP83" s="2732"/>
      <c r="BQ83" s="2731"/>
      <c r="BR83" s="2732"/>
      <c r="BS83" s="2733"/>
      <c r="BT83" s="2730"/>
      <c r="BU83" s="2731"/>
      <c r="BV83" s="2732"/>
      <c r="BW83" s="2731"/>
      <c r="BX83" s="2732"/>
      <c r="BY83" s="2731"/>
      <c r="BZ83" s="2732"/>
      <c r="CA83" s="2733"/>
      <c r="CB83" s="2730"/>
      <c r="CC83" s="2731"/>
      <c r="CD83" s="2732"/>
      <c r="CE83" s="2731"/>
      <c r="CF83" s="2732"/>
      <c r="CG83" s="2731"/>
      <c r="CH83" s="2732"/>
      <c r="CI83" s="2733"/>
      <c r="CJ83" s="2594"/>
      <c r="CK83" s="2734"/>
      <c r="CL83" s="2735"/>
      <c r="CM83" s="2736"/>
      <c r="CN83" s="2735"/>
      <c r="CO83" s="2736"/>
      <c r="CP83" s="2735"/>
      <c r="CQ83" s="2736"/>
      <c r="CR83" s="2735"/>
      <c r="CS83" s="2736"/>
      <c r="CT83" s="2737"/>
      <c r="CU83" s="2734"/>
      <c r="CV83" s="2735"/>
      <c r="CW83" s="2736"/>
      <c r="CX83" s="2735"/>
      <c r="CY83" s="2736"/>
      <c r="CZ83" s="2735"/>
      <c r="DA83" s="2736"/>
      <c r="DB83" s="2737"/>
      <c r="DC83" s="2734"/>
      <c r="DD83" s="2735"/>
      <c r="DE83" s="2736"/>
      <c r="DF83" s="2735"/>
      <c r="DG83" s="2736"/>
      <c r="DH83" s="2735"/>
      <c r="DI83" s="2736"/>
      <c r="DJ83" s="2737"/>
      <c r="DK83" s="2699"/>
    </row>
    <row r="84" spans="1:115" ht="40.5" customHeight="1">
      <c r="A84" s="2700">
        <v>67</v>
      </c>
      <c r="B84" s="2717">
        <v>10</v>
      </c>
      <c r="C84" s="5051" t="s">
        <v>4244</v>
      </c>
      <c r="D84" s="2738" t="s">
        <v>4171</v>
      </c>
      <c r="E84" s="2719">
        <f>COUNTA(H84:DJ84)</f>
        <v>0</v>
      </c>
      <c r="F84" s="2720"/>
      <c r="G84" s="2721"/>
      <c r="H84" s="2722"/>
      <c r="I84" s="2723"/>
      <c r="J84" s="2724"/>
      <c r="K84" s="2723"/>
      <c r="L84" s="2724"/>
      <c r="M84" s="2723"/>
      <c r="N84" s="2724"/>
      <c r="O84" s="2723"/>
      <c r="P84" s="2724"/>
      <c r="Q84" s="2725"/>
      <c r="R84" s="2722"/>
      <c r="S84" s="2723"/>
      <c r="T84" s="2724"/>
      <c r="U84" s="2723"/>
      <c r="V84" s="2724"/>
      <c r="W84" s="2723"/>
      <c r="X84" s="2724"/>
      <c r="Y84" s="2725"/>
      <c r="Z84" s="2722"/>
      <c r="AA84" s="2723"/>
      <c r="AB84" s="2724"/>
      <c r="AC84" s="2723"/>
      <c r="AD84" s="2724"/>
      <c r="AE84" s="2723"/>
      <c r="AF84" s="2724"/>
      <c r="AG84" s="2725"/>
      <c r="AH84" s="2594"/>
      <c r="AI84" s="2726"/>
      <c r="AJ84" s="2727"/>
      <c r="AK84" s="2728"/>
      <c r="AL84" s="2727"/>
      <c r="AM84" s="2728"/>
      <c r="AN84" s="2727"/>
      <c r="AO84" s="2728"/>
      <c r="AP84" s="2727"/>
      <c r="AQ84" s="2728"/>
      <c r="AR84" s="2729"/>
      <c r="AS84" s="2726"/>
      <c r="AT84" s="2727"/>
      <c r="AU84" s="2728"/>
      <c r="AV84" s="2727"/>
      <c r="AW84" s="2728"/>
      <c r="AX84" s="2727"/>
      <c r="AY84" s="2728"/>
      <c r="AZ84" s="2729"/>
      <c r="BA84" s="2726"/>
      <c r="BB84" s="2727"/>
      <c r="BC84" s="2728"/>
      <c r="BD84" s="2727"/>
      <c r="BE84" s="2728"/>
      <c r="BF84" s="2727"/>
      <c r="BG84" s="2728"/>
      <c r="BH84" s="2729"/>
      <c r="BI84" s="2594"/>
      <c r="BJ84" s="2730"/>
      <c r="BK84" s="2731"/>
      <c r="BL84" s="2732"/>
      <c r="BM84" s="2731"/>
      <c r="BN84" s="2732"/>
      <c r="BO84" s="2731"/>
      <c r="BP84" s="2732"/>
      <c r="BQ84" s="2731"/>
      <c r="BR84" s="2732"/>
      <c r="BS84" s="2733"/>
      <c r="BT84" s="2730"/>
      <c r="BU84" s="2731"/>
      <c r="BV84" s="2732"/>
      <c r="BW84" s="2731"/>
      <c r="BX84" s="2732"/>
      <c r="BY84" s="2731"/>
      <c r="BZ84" s="2732"/>
      <c r="CA84" s="2733"/>
      <c r="CB84" s="2730"/>
      <c r="CC84" s="2731"/>
      <c r="CD84" s="2732"/>
      <c r="CE84" s="2731"/>
      <c r="CF84" s="2732"/>
      <c r="CG84" s="2731"/>
      <c r="CH84" s="2732"/>
      <c r="CI84" s="2733"/>
      <c r="CJ84" s="2594"/>
      <c r="CK84" s="2734"/>
      <c r="CL84" s="2735"/>
      <c r="CM84" s="2736"/>
      <c r="CN84" s="2735"/>
      <c r="CO84" s="2736"/>
      <c r="CP84" s="2735"/>
      <c r="CQ84" s="2736"/>
      <c r="CR84" s="2735"/>
      <c r="CS84" s="2736"/>
      <c r="CT84" s="2737"/>
      <c r="CU84" s="2734"/>
      <c r="CV84" s="2735"/>
      <c r="CW84" s="2736"/>
      <c r="CX84" s="2735"/>
      <c r="CY84" s="2736"/>
      <c r="CZ84" s="2735"/>
      <c r="DA84" s="2736"/>
      <c r="DB84" s="2737"/>
      <c r="DC84" s="2734"/>
      <c r="DD84" s="2735"/>
      <c r="DE84" s="2736"/>
      <c r="DF84" s="2735"/>
      <c r="DG84" s="2736"/>
      <c r="DH84" s="2735"/>
      <c r="DI84" s="2736"/>
      <c r="DJ84" s="2737"/>
      <c r="DK84" s="2699"/>
    </row>
    <row r="85" spans="1:115" ht="40.5" customHeight="1">
      <c r="A85" s="2700">
        <v>68</v>
      </c>
      <c r="B85" s="2717">
        <v>10</v>
      </c>
      <c r="C85" s="5051" t="s">
        <v>4245</v>
      </c>
      <c r="D85" s="2718" t="s">
        <v>4169</v>
      </c>
      <c r="E85" s="2719">
        <f>COUNTA(H85:DJ85)</f>
        <v>0</v>
      </c>
      <c r="F85" s="2720"/>
      <c r="G85" s="2721"/>
      <c r="H85" s="2722"/>
      <c r="I85" s="2723"/>
      <c r="J85" s="2724"/>
      <c r="K85" s="2723"/>
      <c r="L85" s="2724"/>
      <c r="M85" s="2723"/>
      <c r="N85" s="2724"/>
      <c r="O85" s="2723"/>
      <c r="P85" s="2724"/>
      <c r="Q85" s="2725"/>
      <c r="R85" s="2722"/>
      <c r="S85" s="2723"/>
      <c r="T85" s="2724"/>
      <c r="U85" s="2723"/>
      <c r="V85" s="2724"/>
      <c r="W85" s="2723"/>
      <c r="X85" s="2724"/>
      <c r="Y85" s="2725"/>
      <c r="Z85" s="2722"/>
      <c r="AA85" s="2723"/>
      <c r="AB85" s="2724"/>
      <c r="AC85" s="2723"/>
      <c r="AD85" s="2724"/>
      <c r="AE85" s="2723"/>
      <c r="AF85" s="2724"/>
      <c r="AG85" s="2725"/>
      <c r="AH85" s="2594"/>
      <c r="AI85" s="2726"/>
      <c r="AJ85" s="2727"/>
      <c r="AK85" s="2728"/>
      <c r="AL85" s="2727"/>
      <c r="AM85" s="2728"/>
      <c r="AN85" s="2727"/>
      <c r="AO85" s="2728"/>
      <c r="AP85" s="2727"/>
      <c r="AQ85" s="2728"/>
      <c r="AR85" s="2729"/>
      <c r="AS85" s="2726"/>
      <c r="AT85" s="2727"/>
      <c r="AU85" s="2728"/>
      <c r="AV85" s="2727"/>
      <c r="AW85" s="2728"/>
      <c r="AX85" s="2727"/>
      <c r="AY85" s="2728"/>
      <c r="AZ85" s="2729"/>
      <c r="BA85" s="2726"/>
      <c r="BB85" s="2727"/>
      <c r="BC85" s="2728"/>
      <c r="BD85" s="2727"/>
      <c r="BE85" s="2728"/>
      <c r="BF85" s="2727"/>
      <c r="BG85" s="2728"/>
      <c r="BH85" s="2729"/>
      <c r="BI85" s="2594"/>
      <c r="BJ85" s="2730"/>
      <c r="BK85" s="2731"/>
      <c r="BL85" s="2732"/>
      <c r="BM85" s="2731"/>
      <c r="BN85" s="2732"/>
      <c r="BO85" s="2731"/>
      <c r="BP85" s="2732"/>
      <c r="BQ85" s="2731"/>
      <c r="BR85" s="2732"/>
      <c r="BS85" s="2733"/>
      <c r="BT85" s="2730"/>
      <c r="BU85" s="2731"/>
      <c r="BV85" s="2732"/>
      <c r="BW85" s="2731"/>
      <c r="BX85" s="2732"/>
      <c r="BY85" s="2731"/>
      <c r="BZ85" s="2732"/>
      <c r="CA85" s="2733"/>
      <c r="CB85" s="2730"/>
      <c r="CC85" s="2731"/>
      <c r="CD85" s="2732"/>
      <c r="CE85" s="2731"/>
      <c r="CF85" s="2732"/>
      <c r="CG85" s="2731"/>
      <c r="CH85" s="2732"/>
      <c r="CI85" s="2733"/>
      <c r="CJ85" s="2594"/>
      <c r="CK85" s="2734"/>
      <c r="CL85" s="2735"/>
      <c r="CM85" s="2736"/>
      <c r="CN85" s="2735"/>
      <c r="CO85" s="2736"/>
      <c r="CP85" s="2735"/>
      <c r="CQ85" s="2736"/>
      <c r="CR85" s="2735"/>
      <c r="CS85" s="2736"/>
      <c r="CT85" s="2737"/>
      <c r="CU85" s="2734"/>
      <c r="CV85" s="2735"/>
      <c r="CW85" s="2736"/>
      <c r="CX85" s="2735"/>
      <c r="CY85" s="2736"/>
      <c r="CZ85" s="2735"/>
      <c r="DA85" s="2736"/>
      <c r="DB85" s="2737"/>
      <c r="DC85" s="2734"/>
      <c r="DD85" s="2735"/>
      <c r="DE85" s="2736"/>
      <c r="DF85" s="2735"/>
      <c r="DG85" s="2736"/>
      <c r="DH85" s="2735"/>
      <c r="DI85" s="2736"/>
      <c r="DJ85" s="2737"/>
      <c r="DK85" s="2699"/>
    </row>
    <row r="86" spans="1:115" ht="40.5" customHeight="1">
      <c r="A86" s="2700">
        <v>69</v>
      </c>
      <c r="B86" s="2717">
        <v>10</v>
      </c>
      <c r="C86" s="5051" t="s">
        <v>4246</v>
      </c>
      <c r="D86" s="2718" t="s">
        <v>4169</v>
      </c>
      <c r="E86" s="2719">
        <f>COUNTA(H86:DJ86)</f>
        <v>0</v>
      </c>
      <c r="F86" s="2720"/>
      <c r="G86" s="2721"/>
      <c r="H86" s="2722"/>
      <c r="I86" s="2723"/>
      <c r="J86" s="2724"/>
      <c r="K86" s="2723"/>
      <c r="L86" s="2724"/>
      <c r="M86" s="2723"/>
      <c r="N86" s="2724"/>
      <c r="O86" s="2723"/>
      <c r="P86" s="2724"/>
      <c r="Q86" s="2725"/>
      <c r="R86" s="2722"/>
      <c r="S86" s="2723"/>
      <c r="T86" s="2724"/>
      <c r="U86" s="2723"/>
      <c r="V86" s="2724"/>
      <c r="W86" s="2723"/>
      <c r="X86" s="2724"/>
      <c r="Y86" s="2725"/>
      <c r="Z86" s="2722"/>
      <c r="AA86" s="2723"/>
      <c r="AB86" s="2724"/>
      <c r="AC86" s="2723"/>
      <c r="AD86" s="2724"/>
      <c r="AE86" s="2723"/>
      <c r="AF86" s="2724"/>
      <c r="AG86" s="2725"/>
      <c r="AH86" s="2594"/>
      <c r="AI86" s="2726"/>
      <c r="AJ86" s="2727"/>
      <c r="AK86" s="2728"/>
      <c r="AL86" s="2727"/>
      <c r="AM86" s="2728"/>
      <c r="AN86" s="2727"/>
      <c r="AO86" s="2728"/>
      <c r="AP86" s="2727"/>
      <c r="AQ86" s="2728"/>
      <c r="AR86" s="2729"/>
      <c r="AS86" s="2726"/>
      <c r="AT86" s="2727"/>
      <c r="AU86" s="2728"/>
      <c r="AV86" s="2727"/>
      <c r="AW86" s="2728"/>
      <c r="AX86" s="2727"/>
      <c r="AY86" s="2728"/>
      <c r="AZ86" s="2729"/>
      <c r="BA86" s="2726"/>
      <c r="BB86" s="2727"/>
      <c r="BC86" s="2728"/>
      <c r="BD86" s="2727"/>
      <c r="BE86" s="2728"/>
      <c r="BF86" s="2727"/>
      <c r="BG86" s="2728"/>
      <c r="BH86" s="2729"/>
      <c r="BI86" s="2594"/>
      <c r="BJ86" s="2730"/>
      <c r="BK86" s="2731"/>
      <c r="BL86" s="2732"/>
      <c r="BM86" s="2731"/>
      <c r="BN86" s="2732"/>
      <c r="BO86" s="2731"/>
      <c r="BP86" s="2732"/>
      <c r="BQ86" s="2731"/>
      <c r="BR86" s="2732"/>
      <c r="BS86" s="2733"/>
      <c r="BT86" s="2730"/>
      <c r="BU86" s="2731"/>
      <c r="BV86" s="2732"/>
      <c r="BW86" s="2731"/>
      <c r="BX86" s="2732"/>
      <c r="BY86" s="2731"/>
      <c r="BZ86" s="2732"/>
      <c r="CA86" s="2733"/>
      <c r="CB86" s="2730"/>
      <c r="CC86" s="2731"/>
      <c r="CD86" s="2732"/>
      <c r="CE86" s="2731"/>
      <c r="CF86" s="2732"/>
      <c r="CG86" s="2731"/>
      <c r="CH86" s="2732"/>
      <c r="CI86" s="2733"/>
      <c r="CJ86" s="2594"/>
      <c r="CK86" s="2734"/>
      <c r="CL86" s="2735"/>
      <c r="CM86" s="2736"/>
      <c r="CN86" s="2735"/>
      <c r="CO86" s="2736"/>
      <c r="CP86" s="2735"/>
      <c r="CQ86" s="2736"/>
      <c r="CR86" s="2735"/>
      <c r="CS86" s="2736"/>
      <c r="CT86" s="2737"/>
      <c r="CU86" s="2734"/>
      <c r="CV86" s="2735"/>
      <c r="CW86" s="2736"/>
      <c r="CX86" s="2735"/>
      <c r="CY86" s="2736"/>
      <c r="CZ86" s="2735"/>
      <c r="DA86" s="2736"/>
      <c r="DB86" s="2737"/>
      <c r="DC86" s="2734"/>
      <c r="DD86" s="2735"/>
      <c r="DE86" s="2736"/>
      <c r="DF86" s="2735"/>
      <c r="DG86" s="2736"/>
      <c r="DH86" s="2735"/>
      <c r="DI86" s="2736"/>
      <c r="DJ86" s="2737"/>
      <c r="DK86" s="2699"/>
    </row>
    <row r="87" spans="1:115" ht="40.5" customHeight="1">
      <c r="A87" s="2700">
        <v>0</v>
      </c>
      <c r="B87" s="2701">
        <v>11</v>
      </c>
      <c r="C87" s="5069" t="s">
        <v>579</v>
      </c>
      <c r="D87" s="5070"/>
      <c r="E87" s="5070"/>
      <c r="F87" s="5070"/>
      <c r="G87" s="5070"/>
      <c r="H87" s="2739"/>
      <c r="I87" s="5071"/>
      <c r="J87" s="5071"/>
      <c r="K87" s="5071"/>
      <c r="L87" s="5071"/>
      <c r="M87" s="5071"/>
      <c r="N87" s="5071"/>
      <c r="O87" s="5071"/>
      <c r="P87" s="5071"/>
      <c r="Q87" s="2740"/>
      <c r="R87" s="2739"/>
      <c r="S87" s="5071"/>
      <c r="T87" s="5071"/>
      <c r="U87" s="5071"/>
      <c r="V87" s="5071"/>
      <c r="W87" s="5071"/>
      <c r="X87" s="5071"/>
      <c r="Y87" s="2740"/>
      <c r="Z87" s="2739"/>
      <c r="AA87" s="5071"/>
      <c r="AB87" s="5071"/>
      <c r="AC87" s="5071"/>
      <c r="AD87" s="5071"/>
      <c r="AE87" s="5071"/>
      <c r="AF87" s="5071"/>
      <c r="AG87" s="2740"/>
      <c r="AH87" s="5072"/>
      <c r="AI87" s="2741"/>
      <c r="AJ87" s="5073"/>
      <c r="AK87" s="5073"/>
      <c r="AL87" s="5073"/>
      <c r="AM87" s="5073"/>
      <c r="AN87" s="5073"/>
      <c r="AO87" s="5073"/>
      <c r="AP87" s="5073"/>
      <c r="AQ87" s="5073"/>
      <c r="AR87" s="2742"/>
      <c r="AS87" s="2741"/>
      <c r="AT87" s="5073"/>
      <c r="AU87" s="5073"/>
      <c r="AV87" s="5073"/>
      <c r="AW87" s="5073"/>
      <c r="AX87" s="5073"/>
      <c r="AY87" s="5073"/>
      <c r="AZ87" s="2742"/>
      <c r="BA87" s="2741"/>
      <c r="BB87" s="5073"/>
      <c r="BC87" s="5073"/>
      <c r="BD87" s="5073"/>
      <c r="BE87" s="5073"/>
      <c r="BF87" s="5073"/>
      <c r="BG87" s="5073"/>
      <c r="BH87" s="2742"/>
      <c r="BI87" s="5072"/>
      <c r="BJ87" s="2743"/>
      <c r="BK87" s="5074"/>
      <c r="BL87" s="5074"/>
      <c r="BM87" s="5074"/>
      <c r="BN87" s="5074"/>
      <c r="BO87" s="5074"/>
      <c r="BP87" s="5074"/>
      <c r="BQ87" s="5074"/>
      <c r="BR87" s="5074"/>
      <c r="BS87" s="2744"/>
      <c r="BT87" s="2743"/>
      <c r="BU87" s="5074"/>
      <c r="BV87" s="5074"/>
      <c r="BW87" s="5074"/>
      <c r="BX87" s="5074"/>
      <c r="BY87" s="5074"/>
      <c r="BZ87" s="5074"/>
      <c r="CA87" s="2744"/>
      <c r="CB87" s="2743"/>
      <c r="CC87" s="5074"/>
      <c r="CD87" s="5074"/>
      <c r="CE87" s="5074"/>
      <c r="CF87" s="5074"/>
      <c r="CG87" s="5074"/>
      <c r="CH87" s="5074"/>
      <c r="CI87" s="2744"/>
      <c r="CJ87" s="5072"/>
      <c r="CK87" s="2745"/>
      <c r="CL87" s="5075"/>
      <c r="CM87" s="5075"/>
      <c r="CN87" s="5075"/>
      <c r="CO87" s="5075"/>
      <c r="CP87" s="5075"/>
      <c r="CQ87" s="5075"/>
      <c r="CR87" s="5075"/>
      <c r="CS87" s="5075"/>
      <c r="CT87" s="2746"/>
      <c r="CU87" s="2745"/>
      <c r="CV87" s="5075"/>
      <c r="CW87" s="5075"/>
      <c r="CX87" s="5075"/>
      <c r="CY87" s="5075"/>
      <c r="CZ87" s="5075"/>
      <c r="DA87" s="5075"/>
      <c r="DB87" s="2746"/>
      <c r="DC87" s="2745"/>
      <c r="DD87" s="5075"/>
      <c r="DE87" s="5075"/>
      <c r="DF87" s="5075"/>
      <c r="DG87" s="5075"/>
      <c r="DH87" s="5075"/>
      <c r="DI87" s="5075"/>
      <c r="DJ87" s="2746"/>
      <c r="DK87" s="5076"/>
    </row>
    <row r="88" spans="1:115" ht="40.5" customHeight="1">
      <c r="A88" s="2700">
        <v>70</v>
      </c>
      <c r="B88" s="2717">
        <v>11</v>
      </c>
      <c r="C88" s="5051" t="s">
        <v>4247</v>
      </c>
      <c r="D88" s="2772" t="s">
        <v>4233</v>
      </c>
      <c r="E88" s="2719">
        <f>COUNTA(H88:DJ88)</f>
        <v>0</v>
      </c>
      <c r="F88" s="2720"/>
      <c r="G88" s="2721"/>
      <c r="H88" s="2722"/>
      <c r="I88" s="2723"/>
      <c r="J88" s="2724"/>
      <c r="K88" s="2723"/>
      <c r="L88" s="2724"/>
      <c r="M88" s="2723"/>
      <c r="N88" s="2724"/>
      <c r="O88" s="2723"/>
      <c r="P88" s="2724"/>
      <c r="Q88" s="2725"/>
      <c r="R88" s="2722"/>
      <c r="S88" s="2723"/>
      <c r="T88" s="2724"/>
      <c r="U88" s="2723"/>
      <c r="V88" s="2724"/>
      <c r="W88" s="2723"/>
      <c r="X88" s="2724"/>
      <c r="Y88" s="2725"/>
      <c r="Z88" s="2722"/>
      <c r="AA88" s="2723"/>
      <c r="AB88" s="2724"/>
      <c r="AC88" s="2723"/>
      <c r="AD88" s="2724"/>
      <c r="AE88" s="2723"/>
      <c r="AF88" s="2724"/>
      <c r="AG88" s="2725"/>
      <c r="AH88" s="2594"/>
      <c r="AI88" s="2726"/>
      <c r="AJ88" s="2727"/>
      <c r="AK88" s="2728"/>
      <c r="AL88" s="2727"/>
      <c r="AM88" s="2728"/>
      <c r="AN88" s="2727"/>
      <c r="AO88" s="2728"/>
      <c r="AP88" s="2727"/>
      <c r="AQ88" s="2728"/>
      <c r="AR88" s="2729"/>
      <c r="AS88" s="2726"/>
      <c r="AT88" s="2727"/>
      <c r="AU88" s="2728"/>
      <c r="AV88" s="2727"/>
      <c r="AW88" s="2728"/>
      <c r="AX88" s="2727"/>
      <c r="AY88" s="2728"/>
      <c r="AZ88" s="2729"/>
      <c r="BA88" s="2726"/>
      <c r="BB88" s="2727"/>
      <c r="BC88" s="2728"/>
      <c r="BD88" s="2727"/>
      <c r="BE88" s="2728"/>
      <c r="BF88" s="2727"/>
      <c r="BG88" s="2728"/>
      <c r="BH88" s="2729"/>
      <c r="BI88" s="2594"/>
      <c r="BJ88" s="2730"/>
      <c r="BK88" s="2731"/>
      <c r="BL88" s="2732"/>
      <c r="BM88" s="2731"/>
      <c r="BN88" s="2732"/>
      <c r="BO88" s="2731"/>
      <c r="BP88" s="2732"/>
      <c r="BQ88" s="2731"/>
      <c r="BR88" s="2732"/>
      <c r="BS88" s="2733"/>
      <c r="BT88" s="2730"/>
      <c r="BU88" s="2731"/>
      <c r="BV88" s="2732"/>
      <c r="BW88" s="2731"/>
      <c r="BX88" s="2732"/>
      <c r="BY88" s="2731"/>
      <c r="BZ88" s="2732"/>
      <c r="CA88" s="2733"/>
      <c r="CB88" s="2730"/>
      <c r="CC88" s="2731"/>
      <c r="CD88" s="2732"/>
      <c r="CE88" s="2731"/>
      <c r="CF88" s="2732"/>
      <c r="CG88" s="2731"/>
      <c r="CH88" s="2732"/>
      <c r="CI88" s="2733"/>
      <c r="CJ88" s="2594"/>
      <c r="CK88" s="2734"/>
      <c r="CL88" s="2735"/>
      <c r="CM88" s="2736"/>
      <c r="CN88" s="2735"/>
      <c r="CO88" s="2736"/>
      <c r="CP88" s="2735"/>
      <c r="CQ88" s="2736"/>
      <c r="CR88" s="2735"/>
      <c r="CS88" s="2736"/>
      <c r="CT88" s="2737"/>
      <c r="CU88" s="2734"/>
      <c r="CV88" s="2735"/>
      <c r="CW88" s="2736"/>
      <c r="CX88" s="2735"/>
      <c r="CY88" s="2736"/>
      <c r="CZ88" s="2735"/>
      <c r="DA88" s="2736"/>
      <c r="DB88" s="2737"/>
      <c r="DC88" s="2734"/>
      <c r="DD88" s="2735"/>
      <c r="DE88" s="2736"/>
      <c r="DF88" s="2735"/>
      <c r="DG88" s="2736"/>
      <c r="DH88" s="2735"/>
      <c r="DI88" s="2736"/>
      <c r="DJ88" s="2737"/>
      <c r="DK88" s="2699"/>
    </row>
    <row r="89" spans="1:115" ht="40.5" customHeight="1">
      <c r="A89" s="2700">
        <v>71</v>
      </c>
      <c r="B89" s="2717">
        <v>11</v>
      </c>
      <c r="C89" s="5051" t="s">
        <v>4248</v>
      </c>
      <c r="D89" s="2718" t="s">
        <v>4169</v>
      </c>
      <c r="E89" s="2719">
        <f>COUNTA(H89:DJ89)</f>
        <v>0</v>
      </c>
      <c r="F89" s="2720"/>
      <c r="G89" s="2721"/>
      <c r="H89" s="2722"/>
      <c r="I89" s="2723"/>
      <c r="J89" s="2724"/>
      <c r="K89" s="2723"/>
      <c r="L89" s="2724"/>
      <c r="M89" s="2723"/>
      <c r="N89" s="2724"/>
      <c r="O89" s="2723"/>
      <c r="P89" s="2724"/>
      <c r="Q89" s="2725"/>
      <c r="R89" s="2722"/>
      <c r="S89" s="2723"/>
      <c r="T89" s="2724"/>
      <c r="U89" s="2723"/>
      <c r="V89" s="2724"/>
      <c r="W89" s="2723"/>
      <c r="X89" s="2724"/>
      <c r="Y89" s="2725"/>
      <c r="Z89" s="2722"/>
      <c r="AA89" s="2723"/>
      <c r="AB89" s="2724"/>
      <c r="AC89" s="2723"/>
      <c r="AD89" s="2724"/>
      <c r="AE89" s="2723"/>
      <c r="AF89" s="2724"/>
      <c r="AG89" s="2725"/>
      <c r="AH89" s="2594"/>
      <c r="AI89" s="2726"/>
      <c r="AJ89" s="2727"/>
      <c r="AK89" s="2728"/>
      <c r="AL89" s="2727"/>
      <c r="AM89" s="2728"/>
      <c r="AN89" s="2727"/>
      <c r="AO89" s="2728"/>
      <c r="AP89" s="2727"/>
      <c r="AQ89" s="2728"/>
      <c r="AR89" s="2729"/>
      <c r="AS89" s="2726"/>
      <c r="AT89" s="2727"/>
      <c r="AU89" s="2728"/>
      <c r="AV89" s="2727"/>
      <c r="AW89" s="2728"/>
      <c r="AX89" s="2727"/>
      <c r="AY89" s="2728"/>
      <c r="AZ89" s="2729"/>
      <c r="BA89" s="2726"/>
      <c r="BB89" s="2727"/>
      <c r="BC89" s="2728"/>
      <c r="BD89" s="2727"/>
      <c r="BE89" s="2728"/>
      <c r="BF89" s="2727"/>
      <c r="BG89" s="2728"/>
      <c r="BH89" s="2729"/>
      <c r="BI89" s="2594"/>
      <c r="BJ89" s="2730"/>
      <c r="BK89" s="2731"/>
      <c r="BL89" s="2732"/>
      <c r="BM89" s="2731"/>
      <c r="BN89" s="2732"/>
      <c r="BO89" s="2731"/>
      <c r="BP89" s="2732"/>
      <c r="BQ89" s="2731"/>
      <c r="BR89" s="2732"/>
      <c r="BS89" s="2733"/>
      <c r="BT89" s="2730"/>
      <c r="BU89" s="2731"/>
      <c r="BV89" s="2732"/>
      <c r="BW89" s="2731"/>
      <c r="BX89" s="2732"/>
      <c r="BY89" s="2731"/>
      <c r="BZ89" s="2732"/>
      <c r="CA89" s="2733"/>
      <c r="CB89" s="2730"/>
      <c r="CC89" s="2731"/>
      <c r="CD89" s="2732"/>
      <c r="CE89" s="2731"/>
      <c r="CF89" s="2732"/>
      <c r="CG89" s="2731"/>
      <c r="CH89" s="2732"/>
      <c r="CI89" s="2733"/>
      <c r="CJ89" s="2594"/>
      <c r="CK89" s="2734"/>
      <c r="CL89" s="2735"/>
      <c r="CM89" s="2736"/>
      <c r="CN89" s="2735"/>
      <c r="CO89" s="2736"/>
      <c r="CP89" s="2735"/>
      <c r="CQ89" s="2736"/>
      <c r="CR89" s="2735"/>
      <c r="CS89" s="2736"/>
      <c r="CT89" s="2737"/>
      <c r="CU89" s="2734"/>
      <c r="CV89" s="2735"/>
      <c r="CW89" s="2736"/>
      <c r="CX89" s="2735"/>
      <c r="CY89" s="2736"/>
      <c r="CZ89" s="2735"/>
      <c r="DA89" s="2736"/>
      <c r="DB89" s="2737"/>
      <c r="DC89" s="2734"/>
      <c r="DD89" s="2735"/>
      <c r="DE89" s="2736"/>
      <c r="DF89" s="2735"/>
      <c r="DG89" s="2736"/>
      <c r="DH89" s="2735"/>
      <c r="DI89" s="2736"/>
      <c r="DJ89" s="2737"/>
      <c r="DK89" s="2699"/>
    </row>
    <row r="90" spans="1:115" ht="40.5" customHeight="1">
      <c r="A90" s="2700">
        <v>72</v>
      </c>
      <c r="B90" s="2717">
        <v>11</v>
      </c>
      <c r="C90" s="5051" t="s">
        <v>4249</v>
      </c>
      <c r="D90" s="2772" t="s">
        <v>4233</v>
      </c>
      <c r="E90" s="2719">
        <f>COUNTA(H90:DJ90)</f>
        <v>0</v>
      </c>
      <c r="F90" s="2720"/>
      <c r="G90" s="2721"/>
      <c r="H90" s="2722"/>
      <c r="I90" s="2723"/>
      <c r="J90" s="2724"/>
      <c r="K90" s="2723"/>
      <c r="L90" s="2724"/>
      <c r="M90" s="2723"/>
      <c r="N90" s="2724"/>
      <c r="O90" s="2723"/>
      <c r="P90" s="2724"/>
      <c r="Q90" s="2725"/>
      <c r="R90" s="2722"/>
      <c r="S90" s="2723"/>
      <c r="T90" s="2724"/>
      <c r="U90" s="2723"/>
      <c r="V90" s="2724"/>
      <c r="W90" s="2723"/>
      <c r="X90" s="2724"/>
      <c r="Y90" s="2725"/>
      <c r="Z90" s="2722"/>
      <c r="AA90" s="2723"/>
      <c r="AB90" s="2724"/>
      <c r="AC90" s="2723"/>
      <c r="AD90" s="2724"/>
      <c r="AE90" s="2723"/>
      <c r="AF90" s="2724"/>
      <c r="AG90" s="2725"/>
      <c r="AH90" s="2594"/>
      <c r="AI90" s="2726"/>
      <c r="AJ90" s="2727"/>
      <c r="AK90" s="2728"/>
      <c r="AL90" s="2727"/>
      <c r="AM90" s="2728"/>
      <c r="AN90" s="2727"/>
      <c r="AO90" s="2728"/>
      <c r="AP90" s="2727"/>
      <c r="AQ90" s="2728"/>
      <c r="AR90" s="2729"/>
      <c r="AS90" s="2726"/>
      <c r="AT90" s="2727"/>
      <c r="AU90" s="2728"/>
      <c r="AV90" s="2727"/>
      <c r="AW90" s="2728"/>
      <c r="AX90" s="2727"/>
      <c r="AY90" s="2728"/>
      <c r="AZ90" s="2729"/>
      <c r="BA90" s="2726"/>
      <c r="BB90" s="2727"/>
      <c r="BC90" s="2728"/>
      <c r="BD90" s="2727"/>
      <c r="BE90" s="2728"/>
      <c r="BF90" s="2727"/>
      <c r="BG90" s="2728"/>
      <c r="BH90" s="2729"/>
      <c r="BI90" s="2594"/>
      <c r="BJ90" s="2730"/>
      <c r="BK90" s="2731"/>
      <c r="BL90" s="2732"/>
      <c r="BM90" s="2731"/>
      <c r="BN90" s="2732"/>
      <c r="BO90" s="2731"/>
      <c r="BP90" s="2732"/>
      <c r="BQ90" s="2731"/>
      <c r="BR90" s="2732"/>
      <c r="BS90" s="2733"/>
      <c r="BT90" s="2730"/>
      <c r="BU90" s="2731"/>
      <c r="BV90" s="2732"/>
      <c r="BW90" s="2731"/>
      <c r="BX90" s="2732"/>
      <c r="BY90" s="2731"/>
      <c r="BZ90" s="2732"/>
      <c r="CA90" s="2733"/>
      <c r="CB90" s="2730"/>
      <c r="CC90" s="2731"/>
      <c r="CD90" s="2732"/>
      <c r="CE90" s="2731"/>
      <c r="CF90" s="2732"/>
      <c r="CG90" s="2731"/>
      <c r="CH90" s="2732"/>
      <c r="CI90" s="2733"/>
      <c r="CJ90" s="2594"/>
      <c r="CK90" s="2734"/>
      <c r="CL90" s="2735"/>
      <c r="CM90" s="2736"/>
      <c r="CN90" s="2735"/>
      <c r="CO90" s="2736"/>
      <c r="CP90" s="2735"/>
      <c r="CQ90" s="2736"/>
      <c r="CR90" s="2735"/>
      <c r="CS90" s="2736"/>
      <c r="CT90" s="2737"/>
      <c r="CU90" s="2734"/>
      <c r="CV90" s="2735"/>
      <c r="CW90" s="2736"/>
      <c r="CX90" s="2735"/>
      <c r="CY90" s="2736"/>
      <c r="CZ90" s="2735"/>
      <c r="DA90" s="2736"/>
      <c r="DB90" s="2737"/>
      <c r="DC90" s="2734"/>
      <c r="DD90" s="2735"/>
      <c r="DE90" s="2736"/>
      <c r="DF90" s="2735"/>
      <c r="DG90" s="2736"/>
      <c r="DH90" s="2735"/>
      <c r="DI90" s="2736"/>
      <c r="DJ90" s="2737"/>
      <c r="DK90" s="2699"/>
    </row>
    <row r="91" spans="1:115" ht="40.5" customHeight="1">
      <c r="A91" s="2700">
        <v>73</v>
      </c>
      <c r="B91" s="2717">
        <v>11</v>
      </c>
      <c r="C91" s="5051" t="s">
        <v>4250</v>
      </c>
      <c r="D91" s="2718" t="s">
        <v>4169</v>
      </c>
      <c r="E91" s="2719">
        <f>COUNTA(H91:DJ91)</f>
        <v>0</v>
      </c>
      <c r="F91" s="2720"/>
      <c r="G91" s="2721"/>
      <c r="H91" s="2722"/>
      <c r="I91" s="2723"/>
      <c r="J91" s="2724"/>
      <c r="K91" s="2723"/>
      <c r="L91" s="2724"/>
      <c r="M91" s="2723"/>
      <c r="N91" s="2724"/>
      <c r="O91" s="2723"/>
      <c r="P91" s="2724"/>
      <c r="Q91" s="2725"/>
      <c r="R91" s="2722"/>
      <c r="S91" s="2723"/>
      <c r="T91" s="2724"/>
      <c r="U91" s="2723"/>
      <c r="V91" s="2724"/>
      <c r="W91" s="2723"/>
      <c r="X91" s="2724"/>
      <c r="Y91" s="2725"/>
      <c r="Z91" s="2722"/>
      <c r="AA91" s="2723"/>
      <c r="AB91" s="2724"/>
      <c r="AC91" s="2723"/>
      <c r="AD91" s="2724"/>
      <c r="AE91" s="2723"/>
      <c r="AF91" s="2724"/>
      <c r="AG91" s="2725"/>
      <c r="AH91" s="2594"/>
      <c r="AI91" s="2726"/>
      <c r="AJ91" s="2727"/>
      <c r="AK91" s="2728"/>
      <c r="AL91" s="2727"/>
      <c r="AM91" s="2728"/>
      <c r="AN91" s="2727"/>
      <c r="AO91" s="2728"/>
      <c r="AP91" s="2727"/>
      <c r="AQ91" s="2728"/>
      <c r="AR91" s="2729"/>
      <c r="AS91" s="2726"/>
      <c r="AT91" s="2727"/>
      <c r="AU91" s="2728"/>
      <c r="AV91" s="2727"/>
      <c r="AW91" s="2728"/>
      <c r="AX91" s="2727"/>
      <c r="AY91" s="2728"/>
      <c r="AZ91" s="2729"/>
      <c r="BA91" s="2726"/>
      <c r="BB91" s="2727"/>
      <c r="BC91" s="2728"/>
      <c r="BD91" s="2727"/>
      <c r="BE91" s="2728"/>
      <c r="BF91" s="2727"/>
      <c r="BG91" s="2728"/>
      <c r="BH91" s="2729"/>
      <c r="BI91" s="2594"/>
      <c r="BJ91" s="2730"/>
      <c r="BK91" s="2731"/>
      <c r="BL91" s="2732"/>
      <c r="BM91" s="2731"/>
      <c r="BN91" s="2732"/>
      <c r="BO91" s="2731"/>
      <c r="BP91" s="2732"/>
      <c r="BQ91" s="2731"/>
      <c r="BR91" s="2732"/>
      <c r="BS91" s="2733"/>
      <c r="BT91" s="2730"/>
      <c r="BU91" s="2731"/>
      <c r="BV91" s="2732"/>
      <c r="BW91" s="2731"/>
      <c r="BX91" s="2732"/>
      <c r="BY91" s="2731"/>
      <c r="BZ91" s="2732"/>
      <c r="CA91" s="2733"/>
      <c r="CB91" s="2730"/>
      <c r="CC91" s="2731"/>
      <c r="CD91" s="2732"/>
      <c r="CE91" s="2731"/>
      <c r="CF91" s="2732"/>
      <c r="CG91" s="2731"/>
      <c r="CH91" s="2732"/>
      <c r="CI91" s="2733"/>
      <c r="CJ91" s="2594"/>
      <c r="CK91" s="2734"/>
      <c r="CL91" s="2735"/>
      <c r="CM91" s="2736"/>
      <c r="CN91" s="2735"/>
      <c r="CO91" s="2736"/>
      <c r="CP91" s="2735"/>
      <c r="CQ91" s="2736"/>
      <c r="CR91" s="2735"/>
      <c r="CS91" s="2736"/>
      <c r="CT91" s="2737"/>
      <c r="CU91" s="2734"/>
      <c r="CV91" s="2735"/>
      <c r="CW91" s="2736"/>
      <c r="CX91" s="2735"/>
      <c r="CY91" s="2736"/>
      <c r="CZ91" s="2735"/>
      <c r="DA91" s="2736"/>
      <c r="DB91" s="2737"/>
      <c r="DC91" s="2734"/>
      <c r="DD91" s="2735"/>
      <c r="DE91" s="2736"/>
      <c r="DF91" s="2735"/>
      <c r="DG91" s="2736"/>
      <c r="DH91" s="2735"/>
      <c r="DI91" s="2736"/>
      <c r="DJ91" s="2737"/>
      <c r="DK91" s="2699"/>
    </row>
    <row r="92" spans="1:115" ht="40.5" customHeight="1">
      <c r="A92" s="2700">
        <v>0</v>
      </c>
      <c r="B92" s="2701">
        <v>12</v>
      </c>
      <c r="C92" s="5069" t="s">
        <v>507</v>
      </c>
      <c r="D92" s="5070"/>
      <c r="E92" s="5070"/>
      <c r="F92" s="5070"/>
      <c r="G92" s="5070"/>
      <c r="H92" s="2739"/>
      <c r="I92" s="5071"/>
      <c r="J92" s="5071"/>
      <c r="K92" s="5071"/>
      <c r="L92" s="5071"/>
      <c r="M92" s="5071"/>
      <c r="N92" s="5071"/>
      <c r="O92" s="5071"/>
      <c r="P92" s="5071"/>
      <c r="Q92" s="2740"/>
      <c r="R92" s="2739"/>
      <c r="S92" s="5071"/>
      <c r="T92" s="5071"/>
      <c r="U92" s="5071"/>
      <c r="V92" s="5071"/>
      <c r="W92" s="5071"/>
      <c r="X92" s="5071"/>
      <c r="Y92" s="2740"/>
      <c r="Z92" s="2739"/>
      <c r="AA92" s="5071"/>
      <c r="AB92" s="5071"/>
      <c r="AC92" s="5071"/>
      <c r="AD92" s="5071"/>
      <c r="AE92" s="5071"/>
      <c r="AF92" s="5071"/>
      <c r="AG92" s="2740"/>
      <c r="AH92" s="5072"/>
      <c r="AI92" s="2741"/>
      <c r="AJ92" s="5073"/>
      <c r="AK92" s="5073"/>
      <c r="AL92" s="5073"/>
      <c r="AM92" s="5073"/>
      <c r="AN92" s="5073"/>
      <c r="AO92" s="5073"/>
      <c r="AP92" s="5073"/>
      <c r="AQ92" s="5073"/>
      <c r="AR92" s="2742"/>
      <c r="AS92" s="2741"/>
      <c r="AT92" s="5073"/>
      <c r="AU92" s="5073"/>
      <c r="AV92" s="5073"/>
      <c r="AW92" s="5073"/>
      <c r="AX92" s="5073"/>
      <c r="AY92" s="5073"/>
      <c r="AZ92" s="2742"/>
      <c r="BA92" s="2741"/>
      <c r="BB92" s="5073"/>
      <c r="BC92" s="5073"/>
      <c r="BD92" s="5073"/>
      <c r="BE92" s="5073"/>
      <c r="BF92" s="5073"/>
      <c r="BG92" s="5073"/>
      <c r="BH92" s="2742"/>
      <c r="BI92" s="5072"/>
      <c r="BJ92" s="2743"/>
      <c r="BK92" s="5074"/>
      <c r="BL92" s="5074"/>
      <c r="BM92" s="5074"/>
      <c r="BN92" s="5074"/>
      <c r="BO92" s="5074"/>
      <c r="BP92" s="5074"/>
      <c r="BQ92" s="5074"/>
      <c r="BR92" s="5074"/>
      <c r="BS92" s="2744"/>
      <c r="BT92" s="2743"/>
      <c r="BU92" s="5074"/>
      <c r="BV92" s="5074"/>
      <c r="BW92" s="5074"/>
      <c r="BX92" s="5074"/>
      <c r="BY92" s="5074"/>
      <c r="BZ92" s="5074"/>
      <c r="CA92" s="2744"/>
      <c r="CB92" s="2743"/>
      <c r="CC92" s="5074"/>
      <c r="CD92" s="5074"/>
      <c r="CE92" s="5074"/>
      <c r="CF92" s="5074"/>
      <c r="CG92" s="5074"/>
      <c r="CH92" s="5074"/>
      <c r="CI92" s="2744"/>
      <c r="CJ92" s="5072"/>
      <c r="CK92" s="2745"/>
      <c r="CL92" s="5075"/>
      <c r="CM92" s="5075"/>
      <c r="CN92" s="5075"/>
      <c r="CO92" s="5075"/>
      <c r="CP92" s="5075"/>
      <c r="CQ92" s="5075"/>
      <c r="CR92" s="5075"/>
      <c r="CS92" s="5075"/>
      <c r="CT92" s="2746"/>
      <c r="CU92" s="2745"/>
      <c r="CV92" s="5075"/>
      <c r="CW92" s="5075"/>
      <c r="CX92" s="5075"/>
      <c r="CY92" s="5075"/>
      <c r="CZ92" s="5075"/>
      <c r="DA92" s="5075"/>
      <c r="DB92" s="2746"/>
      <c r="DC92" s="2745"/>
      <c r="DD92" s="5075"/>
      <c r="DE92" s="5075"/>
      <c r="DF92" s="5075"/>
      <c r="DG92" s="5075"/>
      <c r="DH92" s="5075"/>
      <c r="DI92" s="5075"/>
      <c r="DJ92" s="2746"/>
      <c r="DK92" s="5076"/>
    </row>
    <row r="93" spans="1:115" ht="40.5" customHeight="1">
      <c r="A93" s="2700">
        <v>74</v>
      </c>
      <c r="B93" s="2717">
        <v>12</v>
      </c>
      <c r="C93" s="5051" t="s">
        <v>4251</v>
      </c>
      <c r="D93" s="2738" t="s">
        <v>4171</v>
      </c>
      <c r="E93" s="2719">
        <f>COUNTA(H93:DJ93)</f>
        <v>0</v>
      </c>
      <c r="F93" s="2720"/>
      <c r="G93" s="2721"/>
      <c r="H93" s="2722"/>
      <c r="I93" s="2723"/>
      <c r="J93" s="2724"/>
      <c r="K93" s="2723"/>
      <c r="L93" s="2724"/>
      <c r="M93" s="2723"/>
      <c r="N93" s="2724"/>
      <c r="O93" s="2723"/>
      <c r="P93" s="2724"/>
      <c r="Q93" s="2725"/>
      <c r="R93" s="2722"/>
      <c r="S93" s="2723"/>
      <c r="T93" s="2724"/>
      <c r="U93" s="2723"/>
      <c r="V93" s="2724"/>
      <c r="W93" s="2723"/>
      <c r="X93" s="2724"/>
      <c r="Y93" s="2725"/>
      <c r="Z93" s="2722"/>
      <c r="AA93" s="2723"/>
      <c r="AB93" s="2724"/>
      <c r="AC93" s="2723"/>
      <c r="AD93" s="2724"/>
      <c r="AE93" s="2723"/>
      <c r="AF93" s="2724"/>
      <c r="AG93" s="2725"/>
      <c r="AH93" s="2594"/>
      <c r="AI93" s="2726"/>
      <c r="AJ93" s="2727"/>
      <c r="AK93" s="2728"/>
      <c r="AL93" s="2727"/>
      <c r="AM93" s="2728"/>
      <c r="AN93" s="2727"/>
      <c r="AO93" s="2728"/>
      <c r="AP93" s="2727"/>
      <c r="AQ93" s="2728"/>
      <c r="AR93" s="2729"/>
      <c r="AS93" s="2726"/>
      <c r="AT93" s="2727"/>
      <c r="AU93" s="2728"/>
      <c r="AV93" s="2727"/>
      <c r="AW93" s="2728"/>
      <c r="AX93" s="2727"/>
      <c r="AY93" s="2728"/>
      <c r="AZ93" s="2729"/>
      <c r="BA93" s="2726"/>
      <c r="BB93" s="2727"/>
      <c r="BC93" s="2728"/>
      <c r="BD93" s="2727"/>
      <c r="BE93" s="2728"/>
      <c r="BF93" s="2727"/>
      <c r="BG93" s="2728"/>
      <c r="BH93" s="2729"/>
      <c r="BI93" s="2594"/>
      <c r="BJ93" s="2730"/>
      <c r="BK93" s="2731"/>
      <c r="BL93" s="2732"/>
      <c r="BM93" s="2731"/>
      <c r="BN93" s="2732"/>
      <c r="BO93" s="2731"/>
      <c r="BP93" s="2732"/>
      <c r="BQ93" s="2731"/>
      <c r="BR93" s="2732"/>
      <c r="BS93" s="2733"/>
      <c r="BT93" s="2730"/>
      <c r="BU93" s="2731"/>
      <c r="BV93" s="2732"/>
      <c r="BW93" s="2731"/>
      <c r="BX93" s="2732"/>
      <c r="BY93" s="2731"/>
      <c r="BZ93" s="2732"/>
      <c r="CA93" s="2733"/>
      <c r="CB93" s="2730"/>
      <c r="CC93" s="2731"/>
      <c r="CD93" s="2732"/>
      <c r="CE93" s="2731"/>
      <c r="CF93" s="2732"/>
      <c r="CG93" s="2731"/>
      <c r="CH93" s="2732"/>
      <c r="CI93" s="2733"/>
      <c r="CJ93" s="2594"/>
      <c r="CK93" s="2734"/>
      <c r="CL93" s="2735"/>
      <c r="CM93" s="2736"/>
      <c r="CN93" s="2735"/>
      <c r="CO93" s="2736"/>
      <c r="CP93" s="2735"/>
      <c r="CQ93" s="2736"/>
      <c r="CR93" s="2735"/>
      <c r="CS93" s="2736"/>
      <c r="CT93" s="2737"/>
      <c r="CU93" s="2734"/>
      <c r="CV93" s="2735"/>
      <c r="CW93" s="2736"/>
      <c r="CX93" s="2735"/>
      <c r="CY93" s="2736"/>
      <c r="CZ93" s="2735"/>
      <c r="DA93" s="2736"/>
      <c r="DB93" s="2737"/>
      <c r="DC93" s="2734"/>
      <c r="DD93" s="2735"/>
      <c r="DE93" s="2736"/>
      <c r="DF93" s="2735"/>
      <c r="DG93" s="2736"/>
      <c r="DH93" s="2735"/>
      <c r="DI93" s="2736"/>
      <c r="DJ93" s="2737"/>
      <c r="DK93" s="2699"/>
    </row>
    <row r="94" spans="1:115" ht="40.5" customHeight="1">
      <c r="A94" s="2700">
        <v>75</v>
      </c>
      <c r="B94" s="2717">
        <v>12</v>
      </c>
      <c r="C94" s="5051" t="s">
        <v>4252</v>
      </c>
      <c r="D94" s="2718" t="s">
        <v>4169</v>
      </c>
      <c r="E94" s="2719">
        <f>COUNTA(H94:DJ94)</f>
        <v>0</v>
      </c>
      <c r="F94" s="2720"/>
      <c r="G94" s="2721"/>
      <c r="H94" s="2722"/>
      <c r="I94" s="2723"/>
      <c r="J94" s="2724"/>
      <c r="K94" s="2723"/>
      <c r="L94" s="2724"/>
      <c r="M94" s="2723"/>
      <c r="N94" s="2724"/>
      <c r="O94" s="2723"/>
      <c r="P94" s="2724"/>
      <c r="Q94" s="2725"/>
      <c r="R94" s="2722"/>
      <c r="S94" s="2723"/>
      <c r="T94" s="2724"/>
      <c r="U94" s="2723"/>
      <c r="V94" s="2724"/>
      <c r="W94" s="2723"/>
      <c r="X94" s="2724"/>
      <c r="Y94" s="2725"/>
      <c r="Z94" s="2722"/>
      <c r="AA94" s="2723"/>
      <c r="AB94" s="2724"/>
      <c r="AC94" s="2723"/>
      <c r="AD94" s="2724"/>
      <c r="AE94" s="2723"/>
      <c r="AF94" s="2724"/>
      <c r="AG94" s="2725"/>
      <c r="AH94" s="2594"/>
      <c r="AI94" s="2726"/>
      <c r="AJ94" s="2727"/>
      <c r="AK94" s="2728"/>
      <c r="AL94" s="2727"/>
      <c r="AM94" s="2728"/>
      <c r="AN94" s="2727"/>
      <c r="AO94" s="2728"/>
      <c r="AP94" s="2727"/>
      <c r="AQ94" s="2728"/>
      <c r="AR94" s="2729"/>
      <c r="AS94" s="2726"/>
      <c r="AT94" s="2727"/>
      <c r="AU94" s="2728"/>
      <c r="AV94" s="2727"/>
      <c r="AW94" s="2728"/>
      <c r="AX94" s="2727"/>
      <c r="AY94" s="2728"/>
      <c r="AZ94" s="2729"/>
      <c r="BA94" s="2726"/>
      <c r="BB94" s="2727"/>
      <c r="BC94" s="2728"/>
      <c r="BD94" s="2727"/>
      <c r="BE94" s="2728"/>
      <c r="BF94" s="2727"/>
      <c r="BG94" s="2728"/>
      <c r="BH94" s="2729"/>
      <c r="BI94" s="2594"/>
      <c r="BJ94" s="2730"/>
      <c r="BK94" s="2731"/>
      <c r="BL94" s="2732"/>
      <c r="BM94" s="2731"/>
      <c r="BN94" s="2732"/>
      <c r="BO94" s="2731"/>
      <c r="BP94" s="2732"/>
      <c r="BQ94" s="2731"/>
      <c r="BR94" s="2732"/>
      <c r="BS94" s="2733"/>
      <c r="BT94" s="2730"/>
      <c r="BU94" s="2731"/>
      <c r="BV94" s="2732"/>
      <c r="BW94" s="2731"/>
      <c r="BX94" s="2732"/>
      <c r="BY94" s="2731"/>
      <c r="BZ94" s="2732"/>
      <c r="CA94" s="2733"/>
      <c r="CB94" s="2730"/>
      <c r="CC94" s="2731"/>
      <c r="CD94" s="2732"/>
      <c r="CE94" s="2731"/>
      <c r="CF94" s="2732"/>
      <c r="CG94" s="2731"/>
      <c r="CH94" s="2732"/>
      <c r="CI94" s="2733"/>
      <c r="CJ94" s="2594"/>
      <c r="CK94" s="2734"/>
      <c r="CL94" s="2735"/>
      <c r="CM94" s="2736"/>
      <c r="CN94" s="2735"/>
      <c r="CO94" s="2736"/>
      <c r="CP94" s="2735"/>
      <c r="CQ94" s="2736"/>
      <c r="CR94" s="2735"/>
      <c r="CS94" s="2736"/>
      <c r="CT94" s="2737"/>
      <c r="CU94" s="2734"/>
      <c r="CV94" s="2735"/>
      <c r="CW94" s="2736"/>
      <c r="CX94" s="2735"/>
      <c r="CY94" s="2736"/>
      <c r="CZ94" s="2735"/>
      <c r="DA94" s="2736"/>
      <c r="DB94" s="2737"/>
      <c r="DC94" s="2734"/>
      <c r="DD94" s="2735"/>
      <c r="DE94" s="2736"/>
      <c r="DF94" s="2735"/>
      <c r="DG94" s="2736"/>
      <c r="DH94" s="2735"/>
      <c r="DI94" s="2736"/>
      <c r="DJ94" s="2737"/>
      <c r="DK94" s="2594"/>
    </row>
    <row r="95" spans="1:115" ht="40.5" customHeight="1">
      <c r="A95" s="2700">
        <v>76</v>
      </c>
      <c r="B95" s="2717">
        <v>12</v>
      </c>
      <c r="C95" s="5051" t="s">
        <v>4253</v>
      </c>
      <c r="D95" s="2718" t="s">
        <v>4169</v>
      </c>
      <c r="E95" s="2719">
        <f>COUNTA(H95:DJ95)</f>
        <v>0</v>
      </c>
      <c r="F95" s="2720"/>
      <c r="G95" s="2721"/>
      <c r="H95" s="2722"/>
      <c r="I95" s="2723"/>
      <c r="J95" s="2724"/>
      <c r="K95" s="2723"/>
      <c r="L95" s="2724"/>
      <c r="M95" s="2723"/>
      <c r="N95" s="2724"/>
      <c r="O95" s="2723"/>
      <c r="P95" s="2724"/>
      <c r="Q95" s="2725"/>
      <c r="R95" s="2722"/>
      <c r="S95" s="2723"/>
      <c r="T95" s="2724"/>
      <c r="U95" s="2723"/>
      <c r="V95" s="2724"/>
      <c r="W95" s="2723"/>
      <c r="X95" s="2724"/>
      <c r="Y95" s="2725"/>
      <c r="Z95" s="2722"/>
      <c r="AA95" s="2723"/>
      <c r="AB95" s="2724"/>
      <c r="AC95" s="2723"/>
      <c r="AD95" s="2724"/>
      <c r="AE95" s="2723"/>
      <c r="AF95" s="2724"/>
      <c r="AG95" s="2725"/>
      <c r="AH95" s="2594"/>
      <c r="AI95" s="2726"/>
      <c r="AJ95" s="2727"/>
      <c r="AK95" s="2728"/>
      <c r="AL95" s="2727"/>
      <c r="AM95" s="2728"/>
      <c r="AN95" s="2727"/>
      <c r="AO95" s="2728"/>
      <c r="AP95" s="2727"/>
      <c r="AQ95" s="2728"/>
      <c r="AR95" s="2729"/>
      <c r="AS95" s="2726"/>
      <c r="AT95" s="2727"/>
      <c r="AU95" s="2728"/>
      <c r="AV95" s="2727"/>
      <c r="AW95" s="2728"/>
      <c r="AX95" s="2727"/>
      <c r="AY95" s="2728"/>
      <c r="AZ95" s="2729"/>
      <c r="BA95" s="2726"/>
      <c r="BB95" s="2727"/>
      <c r="BC95" s="2728"/>
      <c r="BD95" s="2727"/>
      <c r="BE95" s="2728"/>
      <c r="BF95" s="2727"/>
      <c r="BG95" s="2728"/>
      <c r="BH95" s="2729"/>
      <c r="BI95" s="2594"/>
      <c r="BJ95" s="2730"/>
      <c r="BK95" s="2731"/>
      <c r="BL95" s="2732"/>
      <c r="BM95" s="2731"/>
      <c r="BN95" s="2732"/>
      <c r="BO95" s="2731"/>
      <c r="BP95" s="2732"/>
      <c r="BQ95" s="2731"/>
      <c r="BR95" s="2732"/>
      <c r="BS95" s="2733"/>
      <c r="BT95" s="2730"/>
      <c r="BU95" s="2731"/>
      <c r="BV95" s="2732"/>
      <c r="BW95" s="2731"/>
      <c r="BX95" s="2732"/>
      <c r="BY95" s="2731"/>
      <c r="BZ95" s="2732"/>
      <c r="CA95" s="2733"/>
      <c r="CB95" s="2730"/>
      <c r="CC95" s="2731"/>
      <c r="CD95" s="2732"/>
      <c r="CE95" s="2731"/>
      <c r="CF95" s="2732"/>
      <c r="CG95" s="2731"/>
      <c r="CH95" s="2732"/>
      <c r="CI95" s="2733"/>
      <c r="CJ95" s="2594"/>
      <c r="CK95" s="2734"/>
      <c r="CL95" s="2735"/>
      <c r="CM95" s="2736"/>
      <c r="CN95" s="2735"/>
      <c r="CO95" s="2736"/>
      <c r="CP95" s="2735"/>
      <c r="CQ95" s="2736"/>
      <c r="CR95" s="2735"/>
      <c r="CS95" s="2736"/>
      <c r="CT95" s="2737"/>
      <c r="CU95" s="2734"/>
      <c r="CV95" s="2735"/>
      <c r="CW95" s="2736"/>
      <c r="CX95" s="2735"/>
      <c r="CY95" s="2736"/>
      <c r="CZ95" s="2735"/>
      <c r="DA95" s="2736"/>
      <c r="DB95" s="2737"/>
      <c r="DC95" s="2734"/>
      <c r="DD95" s="2735"/>
      <c r="DE95" s="2736"/>
      <c r="DF95" s="2735"/>
      <c r="DG95" s="2736"/>
      <c r="DH95" s="2735"/>
      <c r="DI95" s="2736"/>
      <c r="DJ95" s="2737"/>
      <c r="DK95" s="2699"/>
    </row>
    <row r="96" spans="1:115" ht="40.5" customHeight="1">
      <c r="A96" s="2700">
        <v>0</v>
      </c>
      <c r="B96" s="2701">
        <v>13</v>
      </c>
      <c r="C96" s="5069" t="s">
        <v>535</v>
      </c>
      <c r="D96" s="5070"/>
      <c r="E96" s="5070"/>
      <c r="F96" s="5070"/>
      <c r="G96" s="5070"/>
      <c r="H96" s="2739"/>
      <c r="I96" s="5071"/>
      <c r="J96" s="5071"/>
      <c r="K96" s="5071"/>
      <c r="L96" s="5071"/>
      <c r="M96" s="5071"/>
      <c r="N96" s="5071"/>
      <c r="O96" s="5071"/>
      <c r="P96" s="5071"/>
      <c r="Q96" s="2740"/>
      <c r="R96" s="2739"/>
      <c r="S96" s="5071"/>
      <c r="T96" s="5071"/>
      <c r="U96" s="5071"/>
      <c r="V96" s="5071"/>
      <c r="W96" s="5071"/>
      <c r="X96" s="5071"/>
      <c r="Y96" s="2740"/>
      <c r="Z96" s="2739"/>
      <c r="AA96" s="5071"/>
      <c r="AB96" s="5071"/>
      <c r="AC96" s="5071"/>
      <c r="AD96" s="5071"/>
      <c r="AE96" s="5071"/>
      <c r="AF96" s="5071"/>
      <c r="AG96" s="2740"/>
      <c r="AH96" s="5072"/>
      <c r="AI96" s="2741"/>
      <c r="AJ96" s="5073"/>
      <c r="AK96" s="5073"/>
      <c r="AL96" s="5073"/>
      <c r="AM96" s="5073"/>
      <c r="AN96" s="5073"/>
      <c r="AO96" s="5073"/>
      <c r="AP96" s="5073"/>
      <c r="AQ96" s="5073"/>
      <c r="AR96" s="2742"/>
      <c r="AS96" s="2741"/>
      <c r="AT96" s="5073"/>
      <c r="AU96" s="5073"/>
      <c r="AV96" s="5073"/>
      <c r="AW96" s="5073"/>
      <c r="AX96" s="5073"/>
      <c r="AY96" s="5073"/>
      <c r="AZ96" s="2742"/>
      <c r="BA96" s="2741"/>
      <c r="BB96" s="5073"/>
      <c r="BC96" s="5073"/>
      <c r="BD96" s="5073"/>
      <c r="BE96" s="5073"/>
      <c r="BF96" s="5073"/>
      <c r="BG96" s="5073"/>
      <c r="BH96" s="2742"/>
      <c r="BI96" s="5072"/>
      <c r="BJ96" s="2743"/>
      <c r="BK96" s="5074"/>
      <c r="BL96" s="5074"/>
      <c r="BM96" s="5074"/>
      <c r="BN96" s="5074"/>
      <c r="BO96" s="5074"/>
      <c r="BP96" s="5074"/>
      <c r="BQ96" s="5074"/>
      <c r="BR96" s="5074"/>
      <c r="BS96" s="2744"/>
      <c r="BT96" s="2743"/>
      <c r="BU96" s="5074"/>
      <c r="BV96" s="5074"/>
      <c r="BW96" s="5074"/>
      <c r="BX96" s="5074"/>
      <c r="BY96" s="5074"/>
      <c r="BZ96" s="5074"/>
      <c r="CA96" s="2744"/>
      <c r="CB96" s="2743"/>
      <c r="CC96" s="5074"/>
      <c r="CD96" s="5074"/>
      <c r="CE96" s="5074"/>
      <c r="CF96" s="5074"/>
      <c r="CG96" s="5074"/>
      <c r="CH96" s="5074"/>
      <c r="CI96" s="2744"/>
      <c r="CJ96" s="5072"/>
      <c r="CK96" s="2745"/>
      <c r="CL96" s="5075"/>
      <c r="CM96" s="5075"/>
      <c r="CN96" s="5075"/>
      <c r="CO96" s="5075"/>
      <c r="CP96" s="5075"/>
      <c r="CQ96" s="5075"/>
      <c r="CR96" s="5075"/>
      <c r="CS96" s="5075"/>
      <c r="CT96" s="2746"/>
      <c r="CU96" s="2745"/>
      <c r="CV96" s="5075"/>
      <c r="CW96" s="5075"/>
      <c r="CX96" s="5075"/>
      <c r="CY96" s="5075"/>
      <c r="CZ96" s="5075"/>
      <c r="DA96" s="5075"/>
      <c r="DB96" s="2746"/>
      <c r="DC96" s="2745"/>
      <c r="DD96" s="5075"/>
      <c r="DE96" s="5075"/>
      <c r="DF96" s="5075"/>
      <c r="DG96" s="5075"/>
      <c r="DH96" s="5075"/>
      <c r="DI96" s="5075"/>
      <c r="DJ96" s="2746"/>
      <c r="DK96" s="5076"/>
    </row>
    <row r="97" spans="1:115" ht="40.5" customHeight="1">
      <c r="A97" s="2700">
        <v>77</v>
      </c>
      <c r="B97" s="2717">
        <v>13</v>
      </c>
      <c r="C97" s="5051" t="s">
        <v>4254</v>
      </c>
      <c r="D97" s="2738" t="s">
        <v>4171</v>
      </c>
      <c r="E97" s="2719">
        <f>COUNTA(H97:DJ97)</f>
        <v>0</v>
      </c>
      <c r="F97" s="2720"/>
      <c r="G97" s="2721"/>
      <c r="H97" s="2722"/>
      <c r="I97" s="2723"/>
      <c r="J97" s="2724"/>
      <c r="K97" s="2723"/>
      <c r="L97" s="2724"/>
      <c r="M97" s="2723"/>
      <c r="N97" s="2724"/>
      <c r="O97" s="2723"/>
      <c r="P97" s="2724"/>
      <c r="Q97" s="2725"/>
      <c r="R97" s="2722"/>
      <c r="S97" s="2723"/>
      <c r="T97" s="2724"/>
      <c r="U97" s="2723"/>
      <c r="V97" s="2724"/>
      <c r="W97" s="2723"/>
      <c r="X97" s="2724"/>
      <c r="Y97" s="2725"/>
      <c r="Z97" s="2722"/>
      <c r="AA97" s="2723"/>
      <c r="AB97" s="2724"/>
      <c r="AC97" s="2723"/>
      <c r="AD97" s="2724"/>
      <c r="AE97" s="2723"/>
      <c r="AF97" s="2724"/>
      <c r="AG97" s="2725"/>
      <c r="AH97" s="2594"/>
      <c r="AI97" s="2726"/>
      <c r="AJ97" s="2727"/>
      <c r="AK97" s="2728"/>
      <c r="AL97" s="2727"/>
      <c r="AM97" s="2728"/>
      <c r="AN97" s="2727"/>
      <c r="AO97" s="2728"/>
      <c r="AP97" s="2727"/>
      <c r="AQ97" s="2728"/>
      <c r="AR97" s="2729"/>
      <c r="AS97" s="2726"/>
      <c r="AT97" s="2727"/>
      <c r="AU97" s="2728"/>
      <c r="AV97" s="2727"/>
      <c r="AW97" s="2728"/>
      <c r="AX97" s="2727"/>
      <c r="AY97" s="2728"/>
      <c r="AZ97" s="2729"/>
      <c r="BA97" s="2726"/>
      <c r="BB97" s="2727"/>
      <c r="BC97" s="2728"/>
      <c r="BD97" s="2727"/>
      <c r="BE97" s="2728"/>
      <c r="BF97" s="2727"/>
      <c r="BG97" s="2728"/>
      <c r="BH97" s="2729"/>
      <c r="BI97" s="2594"/>
      <c r="BJ97" s="2730"/>
      <c r="BK97" s="2731"/>
      <c r="BL97" s="2732"/>
      <c r="BM97" s="2731"/>
      <c r="BN97" s="2732"/>
      <c r="BO97" s="2731"/>
      <c r="BP97" s="2732"/>
      <c r="BQ97" s="2731"/>
      <c r="BR97" s="2732"/>
      <c r="BS97" s="2733"/>
      <c r="BT97" s="2730"/>
      <c r="BU97" s="2731"/>
      <c r="BV97" s="2732"/>
      <c r="BW97" s="2731"/>
      <c r="BX97" s="2732"/>
      <c r="BY97" s="2731"/>
      <c r="BZ97" s="2732"/>
      <c r="CA97" s="2733"/>
      <c r="CB97" s="2730"/>
      <c r="CC97" s="2731"/>
      <c r="CD97" s="2732"/>
      <c r="CE97" s="2731"/>
      <c r="CF97" s="2732"/>
      <c r="CG97" s="2731"/>
      <c r="CH97" s="2732"/>
      <c r="CI97" s="2733"/>
      <c r="CJ97" s="2594"/>
      <c r="CK97" s="2734"/>
      <c r="CL97" s="2735"/>
      <c r="CM97" s="2736"/>
      <c r="CN97" s="2735"/>
      <c r="CO97" s="2736"/>
      <c r="CP97" s="2735"/>
      <c r="CQ97" s="2736"/>
      <c r="CR97" s="2735"/>
      <c r="CS97" s="2736"/>
      <c r="CT97" s="2737"/>
      <c r="CU97" s="2734"/>
      <c r="CV97" s="2735"/>
      <c r="CW97" s="2736"/>
      <c r="CX97" s="2735"/>
      <c r="CY97" s="2736"/>
      <c r="CZ97" s="2735"/>
      <c r="DA97" s="2736"/>
      <c r="DB97" s="2737"/>
      <c r="DC97" s="2734"/>
      <c r="DD97" s="2735"/>
      <c r="DE97" s="2736"/>
      <c r="DF97" s="2735"/>
      <c r="DG97" s="2736"/>
      <c r="DH97" s="2735"/>
      <c r="DI97" s="2736"/>
      <c r="DJ97" s="2737"/>
      <c r="DK97" s="2594"/>
    </row>
    <row r="98" spans="1:115" ht="40.5" customHeight="1">
      <c r="A98" s="2700">
        <v>78</v>
      </c>
      <c r="B98" s="2717">
        <v>13</v>
      </c>
      <c r="C98" s="5051" t="s">
        <v>4255</v>
      </c>
      <c r="D98" s="2772" t="s">
        <v>4233</v>
      </c>
      <c r="E98" s="2719">
        <f>COUNTA(H98:DJ98)</f>
        <v>0</v>
      </c>
      <c r="F98" s="2720"/>
      <c r="G98" s="2721"/>
      <c r="H98" s="2722"/>
      <c r="I98" s="2723"/>
      <c r="J98" s="2724"/>
      <c r="K98" s="2723"/>
      <c r="L98" s="2724"/>
      <c r="M98" s="2723"/>
      <c r="N98" s="2724"/>
      <c r="O98" s="2723"/>
      <c r="P98" s="2724"/>
      <c r="Q98" s="2725"/>
      <c r="R98" s="2722"/>
      <c r="S98" s="2723"/>
      <c r="T98" s="2724"/>
      <c r="U98" s="2723"/>
      <c r="V98" s="2724"/>
      <c r="W98" s="2723"/>
      <c r="X98" s="2724"/>
      <c r="Y98" s="2725"/>
      <c r="Z98" s="2722"/>
      <c r="AA98" s="2723"/>
      <c r="AB98" s="2724"/>
      <c r="AC98" s="2723"/>
      <c r="AD98" s="2724"/>
      <c r="AE98" s="2723"/>
      <c r="AF98" s="2724"/>
      <c r="AG98" s="2725"/>
      <c r="AH98" s="2594"/>
      <c r="AI98" s="2726"/>
      <c r="AJ98" s="2727"/>
      <c r="AK98" s="2728"/>
      <c r="AL98" s="2727"/>
      <c r="AM98" s="2728"/>
      <c r="AN98" s="2727"/>
      <c r="AO98" s="2728"/>
      <c r="AP98" s="2727"/>
      <c r="AQ98" s="2728"/>
      <c r="AR98" s="2729"/>
      <c r="AS98" s="2726"/>
      <c r="AT98" s="2727"/>
      <c r="AU98" s="2728"/>
      <c r="AV98" s="2727"/>
      <c r="AW98" s="2728"/>
      <c r="AX98" s="2727"/>
      <c r="AY98" s="2728"/>
      <c r="AZ98" s="2729"/>
      <c r="BA98" s="2726"/>
      <c r="BB98" s="2727"/>
      <c r="BC98" s="2728"/>
      <c r="BD98" s="2727"/>
      <c r="BE98" s="2728"/>
      <c r="BF98" s="2727"/>
      <c r="BG98" s="2728"/>
      <c r="BH98" s="2729"/>
      <c r="BI98" s="2594"/>
      <c r="BJ98" s="2730"/>
      <c r="BK98" s="2731"/>
      <c r="BL98" s="2732"/>
      <c r="BM98" s="2731"/>
      <c r="BN98" s="2732"/>
      <c r="BO98" s="2731"/>
      <c r="BP98" s="2732"/>
      <c r="BQ98" s="2731"/>
      <c r="BR98" s="2732"/>
      <c r="BS98" s="2733"/>
      <c r="BT98" s="2730"/>
      <c r="BU98" s="2731"/>
      <c r="BV98" s="2732"/>
      <c r="BW98" s="2731"/>
      <c r="BX98" s="2732"/>
      <c r="BY98" s="2731"/>
      <c r="BZ98" s="2732"/>
      <c r="CA98" s="2733"/>
      <c r="CB98" s="2730"/>
      <c r="CC98" s="2731"/>
      <c r="CD98" s="2732"/>
      <c r="CE98" s="2731"/>
      <c r="CF98" s="2732"/>
      <c r="CG98" s="2731"/>
      <c r="CH98" s="2732"/>
      <c r="CI98" s="2733"/>
      <c r="CJ98" s="2594"/>
      <c r="CK98" s="2734"/>
      <c r="CL98" s="2735"/>
      <c r="CM98" s="2736"/>
      <c r="CN98" s="2735"/>
      <c r="CO98" s="2736"/>
      <c r="CP98" s="2735"/>
      <c r="CQ98" s="2736"/>
      <c r="CR98" s="2735"/>
      <c r="CS98" s="2736"/>
      <c r="CT98" s="2737"/>
      <c r="CU98" s="2734"/>
      <c r="CV98" s="2735"/>
      <c r="CW98" s="2736"/>
      <c r="CX98" s="2735"/>
      <c r="CY98" s="2736"/>
      <c r="CZ98" s="2735"/>
      <c r="DA98" s="2736"/>
      <c r="DB98" s="2737"/>
      <c r="DC98" s="2734"/>
      <c r="DD98" s="2735"/>
      <c r="DE98" s="2736"/>
      <c r="DF98" s="2735"/>
      <c r="DG98" s="2736"/>
      <c r="DH98" s="2735"/>
      <c r="DI98" s="2736"/>
      <c r="DJ98" s="2737"/>
      <c r="DK98" s="2699"/>
    </row>
    <row r="99" spans="1:115" ht="40.5" customHeight="1">
      <c r="A99" s="2700">
        <v>79</v>
      </c>
      <c r="B99" s="2717">
        <v>13</v>
      </c>
      <c r="C99" s="5051" t="s">
        <v>4256</v>
      </c>
      <c r="D99" s="2718" t="s">
        <v>4169</v>
      </c>
      <c r="E99" s="2719">
        <f>COUNTA(H99:DJ99)</f>
        <v>0</v>
      </c>
      <c r="F99" s="2720"/>
      <c r="G99" s="2721"/>
      <c r="H99" s="2764"/>
      <c r="I99" s="5077"/>
      <c r="J99" s="5077"/>
      <c r="K99" s="5077"/>
      <c r="L99" s="5077"/>
      <c r="M99" s="5077"/>
      <c r="N99" s="5077"/>
      <c r="O99" s="5077"/>
      <c r="P99" s="5077"/>
      <c r="Q99" s="2765"/>
      <c r="R99" s="2764"/>
      <c r="S99" s="5077"/>
      <c r="T99" s="5077"/>
      <c r="U99" s="5077"/>
      <c r="V99" s="5077"/>
      <c r="W99" s="5077"/>
      <c r="X99" s="5077"/>
      <c r="Y99" s="2765"/>
      <c r="Z99" s="2764"/>
      <c r="AA99" s="5077"/>
      <c r="AB99" s="5077"/>
      <c r="AC99" s="5077"/>
      <c r="AD99" s="5077"/>
      <c r="AE99" s="5077"/>
      <c r="AF99" s="5077"/>
      <c r="AG99" s="2765"/>
      <c r="AH99" s="2594"/>
      <c r="AI99" s="2766"/>
      <c r="AJ99" s="5078"/>
      <c r="AK99" s="5078"/>
      <c r="AL99" s="5078"/>
      <c r="AM99" s="5078"/>
      <c r="AN99" s="5078"/>
      <c r="AO99" s="5078"/>
      <c r="AP99" s="5078"/>
      <c r="AQ99" s="5078"/>
      <c r="AR99" s="2767"/>
      <c r="AS99" s="2766"/>
      <c r="AT99" s="5078"/>
      <c r="AU99" s="5078"/>
      <c r="AV99" s="5078"/>
      <c r="AW99" s="5078"/>
      <c r="AX99" s="5078"/>
      <c r="AY99" s="5078"/>
      <c r="AZ99" s="2767"/>
      <c r="BA99" s="2766"/>
      <c r="BB99" s="5078"/>
      <c r="BC99" s="5078"/>
      <c r="BD99" s="5078"/>
      <c r="BE99" s="5078"/>
      <c r="BF99" s="5078"/>
      <c r="BG99" s="5078"/>
      <c r="BH99" s="2767"/>
      <c r="BI99" s="2594"/>
      <c r="BJ99" s="2768"/>
      <c r="BK99" s="5079"/>
      <c r="BL99" s="5079"/>
      <c r="BM99" s="5079"/>
      <c r="BN99" s="5079"/>
      <c r="BO99" s="5079"/>
      <c r="BP99" s="5079"/>
      <c r="BQ99" s="5079"/>
      <c r="BR99" s="5079"/>
      <c r="BS99" s="2769"/>
      <c r="BT99" s="2768"/>
      <c r="BU99" s="5079"/>
      <c r="BV99" s="5079"/>
      <c r="BW99" s="5079"/>
      <c r="BX99" s="5079"/>
      <c r="BY99" s="5079"/>
      <c r="BZ99" s="5079"/>
      <c r="CA99" s="2769"/>
      <c r="CB99" s="2768"/>
      <c r="CC99" s="5079"/>
      <c r="CD99" s="5079"/>
      <c r="CE99" s="5079"/>
      <c r="CF99" s="5079"/>
      <c r="CG99" s="5079"/>
      <c r="CH99" s="5079"/>
      <c r="CI99" s="2769"/>
      <c r="CJ99" s="2594"/>
      <c r="CK99" s="2770"/>
      <c r="CL99" s="5080"/>
      <c r="CM99" s="5080"/>
      <c r="CN99" s="5080"/>
      <c r="CO99" s="5080"/>
      <c r="CP99" s="5080"/>
      <c r="CQ99" s="5080"/>
      <c r="CR99" s="5080"/>
      <c r="CS99" s="5080"/>
      <c r="CT99" s="2771"/>
      <c r="CU99" s="2770"/>
      <c r="CV99" s="5080"/>
      <c r="CW99" s="5080"/>
      <c r="CX99" s="5080"/>
      <c r="CY99" s="5080"/>
      <c r="CZ99" s="5080"/>
      <c r="DA99" s="5080"/>
      <c r="DB99" s="2771"/>
      <c r="DC99" s="2770"/>
      <c r="DD99" s="5080"/>
      <c r="DE99" s="5080"/>
      <c r="DF99" s="5080"/>
      <c r="DG99" s="5080"/>
      <c r="DH99" s="5080"/>
      <c r="DI99" s="5080"/>
      <c r="DJ99" s="2771"/>
      <c r="DK99" s="2699"/>
    </row>
    <row r="100" spans="1:115" ht="40.5" customHeight="1">
      <c r="A100" s="2700">
        <v>0</v>
      </c>
      <c r="B100" s="2701">
        <v>14</v>
      </c>
      <c r="C100" s="5069" t="s">
        <v>4257</v>
      </c>
      <c r="D100" s="5070"/>
      <c r="E100" s="5070"/>
      <c r="F100" s="5070"/>
      <c r="G100" s="5070"/>
      <c r="H100" s="2739"/>
      <c r="I100" s="5071"/>
      <c r="J100" s="5071"/>
      <c r="K100" s="5071"/>
      <c r="L100" s="5071"/>
      <c r="M100" s="5071"/>
      <c r="N100" s="5071"/>
      <c r="O100" s="5071"/>
      <c r="P100" s="5071"/>
      <c r="Q100" s="2740"/>
      <c r="R100" s="2739"/>
      <c r="S100" s="5071"/>
      <c r="T100" s="5071"/>
      <c r="U100" s="5071"/>
      <c r="V100" s="5071"/>
      <c r="W100" s="5071"/>
      <c r="X100" s="5071"/>
      <c r="Y100" s="2740"/>
      <c r="Z100" s="2739"/>
      <c r="AA100" s="5071"/>
      <c r="AB100" s="5071"/>
      <c r="AC100" s="5071"/>
      <c r="AD100" s="5071"/>
      <c r="AE100" s="5071"/>
      <c r="AF100" s="5071"/>
      <c r="AG100" s="2740"/>
      <c r="AH100" s="5072"/>
      <c r="AI100" s="2741"/>
      <c r="AJ100" s="5073"/>
      <c r="AK100" s="5073"/>
      <c r="AL100" s="5073"/>
      <c r="AM100" s="5073"/>
      <c r="AN100" s="5073"/>
      <c r="AO100" s="5073"/>
      <c r="AP100" s="5073"/>
      <c r="AQ100" s="5073"/>
      <c r="AR100" s="2742"/>
      <c r="AS100" s="2741"/>
      <c r="AT100" s="5073"/>
      <c r="AU100" s="5073"/>
      <c r="AV100" s="5073"/>
      <c r="AW100" s="5073"/>
      <c r="AX100" s="5073"/>
      <c r="AY100" s="5073"/>
      <c r="AZ100" s="2742"/>
      <c r="BA100" s="2741"/>
      <c r="BB100" s="5073"/>
      <c r="BC100" s="5073"/>
      <c r="BD100" s="5073"/>
      <c r="BE100" s="5073"/>
      <c r="BF100" s="5073"/>
      <c r="BG100" s="5073"/>
      <c r="BH100" s="2742"/>
      <c r="BI100" s="5072"/>
      <c r="BJ100" s="2743"/>
      <c r="BK100" s="5074"/>
      <c r="BL100" s="5074"/>
      <c r="BM100" s="5074"/>
      <c r="BN100" s="5074"/>
      <c r="BO100" s="5074"/>
      <c r="BP100" s="5074"/>
      <c r="BQ100" s="5074"/>
      <c r="BR100" s="5074"/>
      <c r="BS100" s="2744"/>
      <c r="BT100" s="2743"/>
      <c r="BU100" s="5074"/>
      <c r="BV100" s="5074"/>
      <c r="BW100" s="5074"/>
      <c r="BX100" s="5074"/>
      <c r="BY100" s="5074"/>
      <c r="BZ100" s="5074"/>
      <c r="CA100" s="2744"/>
      <c r="CB100" s="2743"/>
      <c r="CC100" s="5074"/>
      <c r="CD100" s="5074"/>
      <c r="CE100" s="5074"/>
      <c r="CF100" s="5074"/>
      <c r="CG100" s="5074"/>
      <c r="CH100" s="5074"/>
      <c r="CI100" s="2744"/>
      <c r="CJ100" s="5072"/>
      <c r="CK100" s="2745"/>
      <c r="CL100" s="5075"/>
      <c r="CM100" s="5075"/>
      <c r="CN100" s="5075"/>
      <c r="CO100" s="5075"/>
      <c r="CP100" s="5075"/>
      <c r="CQ100" s="5075"/>
      <c r="CR100" s="5075"/>
      <c r="CS100" s="5075"/>
      <c r="CT100" s="2746"/>
      <c r="CU100" s="2745"/>
      <c r="CV100" s="5075"/>
      <c r="CW100" s="5075"/>
      <c r="CX100" s="5075"/>
      <c r="CY100" s="5075"/>
      <c r="CZ100" s="5075"/>
      <c r="DA100" s="5075"/>
      <c r="DB100" s="2746"/>
      <c r="DC100" s="2745"/>
      <c r="DD100" s="5075"/>
      <c r="DE100" s="5075"/>
      <c r="DF100" s="5075"/>
      <c r="DG100" s="5075"/>
      <c r="DH100" s="5075"/>
      <c r="DI100" s="5075"/>
      <c r="DJ100" s="2746"/>
      <c r="DK100" s="5076"/>
    </row>
    <row r="101" spans="1:115" ht="40.5" customHeight="1">
      <c r="A101" s="2700">
        <v>80</v>
      </c>
      <c r="B101" s="2717">
        <v>14</v>
      </c>
      <c r="C101" s="5051" t="s">
        <v>4258</v>
      </c>
      <c r="D101" s="2738" t="s">
        <v>4171</v>
      </c>
      <c r="E101" s="2719">
        <f>COUNTA(H101:DJ101)</f>
        <v>0</v>
      </c>
      <c r="F101" s="2720"/>
      <c r="G101" s="2721"/>
      <c r="H101" s="2722"/>
      <c r="I101" s="2723"/>
      <c r="J101" s="2724"/>
      <c r="K101" s="2723"/>
      <c r="L101" s="2724"/>
      <c r="M101" s="2723"/>
      <c r="N101" s="2724"/>
      <c r="O101" s="2723"/>
      <c r="P101" s="2724"/>
      <c r="Q101" s="2725"/>
      <c r="R101" s="2722"/>
      <c r="S101" s="2723"/>
      <c r="T101" s="2724"/>
      <c r="U101" s="2723"/>
      <c r="V101" s="2724"/>
      <c r="W101" s="2723"/>
      <c r="X101" s="2724"/>
      <c r="Y101" s="2725"/>
      <c r="Z101" s="2722"/>
      <c r="AA101" s="2723"/>
      <c r="AB101" s="2724"/>
      <c r="AC101" s="2723"/>
      <c r="AD101" s="2724"/>
      <c r="AE101" s="2723"/>
      <c r="AF101" s="2724"/>
      <c r="AG101" s="2725"/>
      <c r="AH101" s="2594"/>
      <c r="AI101" s="2726"/>
      <c r="AJ101" s="2727"/>
      <c r="AK101" s="2728"/>
      <c r="AL101" s="2727"/>
      <c r="AM101" s="2728"/>
      <c r="AN101" s="2727"/>
      <c r="AO101" s="2728"/>
      <c r="AP101" s="2727"/>
      <c r="AQ101" s="2728"/>
      <c r="AR101" s="2729"/>
      <c r="AS101" s="2726"/>
      <c r="AT101" s="2727"/>
      <c r="AU101" s="2728"/>
      <c r="AV101" s="2727"/>
      <c r="AW101" s="2728"/>
      <c r="AX101" s="2727"/>
      <c r="AY101" s="2728"/>
      <c r="AZ101" s="2729"/>
      <c r="BA101" s="2726"/>
      <c r="BB101" s="2727"/>
      <c r="BC101" s="2728"/>
      <c r="BD101" s="2727"/>
      <c r="BE101" s="2728"/>
      <c r="BF101" s="2727"/>
      <c r="BG101" s="2728"/>
      <c r="BH101" s="2729"/>
      <c r="BI101" s="2594"/>
      <c r="BJ101" s="2730"/>
      <c r="BK101" s="2731"/>
      <c r="BL101" s="2732"/>
      <c r="BM101" s="2731"/>
      <c r="BN101" s="2732"/>
      <c r="BO101" s="2731"/>
      <c r="BP101" s="2732"/>
      <c r="BQ101" s="2731"/>
      <c r="BR101" s="2732"/>
      <c r="BS101" s="2733"/>
      <c r="BT101" s="2730"/>
      <c r="BU101" s="2731"/>
      <c r="BV101" s="2732"/>
      <c r="BW101" s="2731"/>
      <c r="BX101" s="2732"/>
      <c r="BY101" s="2731"/>
      <c r="BZ101" s="2732"/>
      <c r="CA101" s="2733"/>
      <c r="CB101" s="2730"/>
      <c r="CC101" s="2731"/>
      <c r="CD101" s="2732"/>
      <c r="CE101" s="2731"/>
      <c r="CF101" s="2732"/>
      <c r="CG101" s="2731"/>
      <c r="CH101" s="2732"/>
      <c r="CI101" s="2733"/>
      <c r="CJ101" s="2594"/>
      <c r="CK101" s="2734"/>
      <c r="CL101" s="2735"/>
      <c r="CM101" s="2736"/>
      <c r="CN101" s="2735"/>
      <c r="CO101" s="2736"/>
      <c r="CP101" s="2735"/>
      <c r="CQ101" s="2736"/>
      <c r="CR101" s="2735"/>
      <c r="CS101" s="2736"/>
      <c r="CT101" s="2737"/>
      <c r="CU101" s="2734"/>
      <c r="CV101" s="2735"/>
      <c r="CW101" s="2736"/>
      <c r="CX101" s="2735"/>
      <c r="CY101" s="2736"/>
      <c r="CZ101" s="2735"/>
      <c r="DA101" s="2736"/>
      <c r="DB101" s="2737"/>
      <c r="DC101" s="2734"/>
      <c r="DD101" s="2735"/>
      <c r="DE101" s="2736"/>
      <c r="DF101" s="2735"/>
      <c r="DG101" s="2736"/>
      <c r="DH101" s="2735"/>
      <c r="DI101" s="2736"/>
      <c r="DJ101" s="2737"/>
      <c r="DK101" s="2699"/>
    </row>
    <row r="102" spans="1:115" ht="40.5" customHeight="1">
      <c r="A102" s="2700">
        <v>81</v>
      </c>
      <c r="B102" s="2717">
        <v>14</v>
      </c>
      <c r="C102" s="5051" t="s">
        <v>4259</v>
      </c>
      <c r="D102" s="2772" t="s">
        <v>4233</v>
      </c>
      <c r="E102" s="2719">
        <f>COUNTA(H102:DJ102)</f>
        <v>0</v>
      </c>
      <c r="F102" s="2720"/>
      <c r="G102" s="2721"/>
      <c r="H102" s="2722"/>
      <c r="I102" s="2723"/>
      <c r="J102" s="2724"/>
      <c r="K102" s="2723"/>
      <c r="L102" s="2724"/>
      <c r="M102" s="2723"/>
      <c r="N102" s="2724"/>
      <c r="O102" s="2723"/>
      <c r="P102" s="2724"/>
      <c r="Q102" s="2725"/>
      <c r="R102" s="2722"/>
      <c r="S102" s="2723"/>
      <c r="T102" s="2724"/>
      <c r="U102" s="2723"/>
      <c r="V102" s="2724"/>
      <c r="W102" s="2723"/>
      <c r="X102" s="2724"/>
      <c r="Y102" s="2725"/>
      <c r="Z102" s="2722"/>
      <c r="AA102" s="2723"/>
      <c r="AB102" s="2724"/>
      <c r="AC102" s="2723"/>
      <c r="AD102" s="2724"/>
      <c r="AE102" s="2723"/>
      <c r="AF102" s="2724"/>
      <c r="AG102" s="2725"/>
      <c r="AH102" s="2594"/>
      <c r="AI102" s="2726"/>
      <c r="AJ102" s="2727"/>
      <c r="AK102" s="2728"/>
      <c r="AL102" s="2727"/>
      <c r="AM102" s="2728"/>
      <c r="AN102" s="2727"/>
      <c r="AO102" s="2728"/>
      <c r="AP102" s="2727"/>
      <c r="AQ102" s="2728"/>
      <c r="AR102" s="2729"/>
      <c r="AS102" s="2726"/>
      <c r="AT102" s="2727"/>
      <c r="AU102" s="2728"/>
      <c r="AV102" s="2727"/>
      <c r="AW102" s="2728"/>
      <c r="AX102" s="2727"/>
      <c r="AY102" s="2728"/>
      <c r="AZ102" s="2729"/>
      <c r="BA102" s="2726"/>
      <c r="BB102" s="2727"/>
      <c r="BC102" s="2728"/>
      <c r="BD102" s="2727"/>
      <c r="BE102" s="2728"/>
      <c r="BF102" s="2727"/>
      <c r="BG102" s="2728"/>
      <c r="BH102" s="2729"/>
      <c r="BI102" s="2594"/>
      <c r="BJ102" s="2730"/>
      <c r="BK102" s="2731"/>
      <c r="BL102" s="2732"/>
      <c r="BM102" s="2731"/>
      <c r="BN102" s="2732"/>
      <c r="BO102" s="2731"/>
      <c r="BP102" s="2732"/>
      <c r="BQ102" s="2731"/>
      <c r="BR102" s="2732"/>
      <c r="BS102" s="2733"/>
      <c r="BT102" s="2730"/>
      <c r="BU102" s="2731"/>
      <c r="BV102" s="2732"/>
      <c r="BW102" s="2731"/>
      <c r="BX102" s="2732"/>
      <c r="BY102" s="2731"/>
      <c r="BZ102" s="2732"/>
      <c r="CA102" s="2733"/>
      <c r="CB102" s="2730"/>
      <c r="CC102" s="2731"/>
      <c r="CD102" s="2732"/>
      <c r="CE102" s="2731"/>
      <c r="CF102" s="2732"/>
      <c r="CG102" s="2731"/>
      <c r="CH102" s="2732"/>
      <c r="CI102" s="2733"/>
      <c r="CJ102" s="2594"/>
      <c r="CK102" s="2734"/>
      <c r="CL102" s="2735"/>
      <c r="CM102" s="2736"/>
      <c r="CN102" s="2735"/>
      <c r="CO102" s="2736"/>
      <c r="CP102" s="2735"/>
      <c r="CQ102" s="2736"/>
      <c r="CR102" s="2735"/>
      <c r="CS102" s="2736"/>
      <c r="CT102" s="2737"/>
      <c r="CU102" s="2734"/>
      <c r="CV102" s="2735"/>
      <c r="CW102" s="2736"/>
      <c r="CX102" s="2735"/>
      <c r="CY102" s="2736"/>
      <c r="CZ102" s="2735"/>
      <c r="DA102" s="2736"/>
      <c r="DB102" s="2737"/>
      <c r="DC102" s="2734"/>
      <c r="DD102" s="2735"/>
      <c r="DE102" s="2736"/>
      <c r="DF102" s="2735"/>
      <c r="DG102" s="2736"/>
      <c r="DH102" s="2735"/>
      <c r="DI102" s="2736"/>
      <c r="DJ102" s="2737"/>
      <c r="DK102" s="2594"/>
    </row>
    <row r="103" spans="1:115" s="1629" customFormat="1" ht="39.950000000000003" customHeight="1">
      <c r="A103" s="2700">
        <v>82</v>
      </c>
      <c r="B103" s="2717">
        <v>14</v>
      </c>
      <c r="C103" s="5051" t="s">
        <v>4260</v>
      </c>
      <c r="D103" s="2718" t="s">
        <v>4169</v>
      </c>
      <c r="E103" s="2719">
        <f>COUNTA(H103:DJ103)</f>
        <v>0</v>
      </c>
      <c r="F103" s="2720"/>
      <c r="G103" s="2721"/>
      <c r="H103" s="2722"/>
      <c r="I103" s="2723"/>
      <c r="J103" s="2724"/>
      <c r="K103" s="2723"/>
      <c r="L103" s="2724"/>
      <c r="M103" s="2723"/>
      <c r="N103" s="2724"/>
      <c r="O103" s="2723"/>
      <c r="P103" s="2724"/>
      <c r="Q103" s="2725"/>
      <c r="R103" s="2722"/>
      <c r="S103" s="2723"/>
      <c r="T103" s="2724"/>
      <c r="U103" s="2723"/>
      <c r="V103" s="2724"/>
      <c r="W103" s="2723"/>
      <c r="X103" s="2724"/>
      <c r="Y103" s="2725"/>
      <c r="Z103" s="2722"/>
      <c r="AA103" s="2723"/>
      <c r="AB103" s="2724"/>
      <c r="AC103" s="2723"/>
      <c r="AD103" s="2724"/>
      <c r="AE103" s="2723"/>
      <c r="AF103" s="2724"/>
      <c r="AG103" s="2725"/>
      <c r="AH103" s="2594"/>
      <c r="AI103" s="2726"/>
      <c r="AJ103" s="2727"/>
      <c r="AK103" s="2728"/>
      <c r="AL103" s="2727"/>
      <c r="AM103" s="2728"/>
      <c r="AN103" s="2727"/>
      <c r="AO103" s="2728"/>
      <c r="AP103" s="2727"/>
      <c r="AQ103" s="2728"/>
      <c r="AR103" s="2729"/>
      <c r="AS103" s="2726"/>
      <c r="AT103" s="2727"/>
      <c r="AU103" s="2728"/>
      <c r="AV103" s="2727"/>
      <c r="AW103" s="2728"/>
      <c r="AX103" s="2727"/>
      <c r="AY103" s="2728"/>
      <c r="AZ103" s="2729"/>
      <c r="BA103" s="2726"/>
      <c r="BB103" s="2727"/>
      <c r="BC103" s="2728"/>
      <c r="BD103" s="2727"/>
      <c r="BE103" s="2728"/>
      <c r="BF103" s="2727"/>
      <c r="BG103" s="2728"/>
      <c r="BH103" s="2729"/>
      <c r="BI103" s="2594"/>
      <c r="BJ103" s="2730"/>
      <c r="BK103" s="2731"/>
      <c r="BL103" s="2732"/>
      <c r="BM103" s="2731"/>
      <c r="BN103" s="2732"/>
      <c r="BO103" s="2731"/>
      <c r="BP103" s="2732"/>
      <c r="BQ103" s="2731"/>
      <c r="BR103" s="2732"/>
      <c r="BS103" s="2733"/>
      <c r="BT103" s="2730"/>
      <c r="BU103" s="2731"/>
      <c r="BV103" s="2732"/>
      <c r="BW103" s="2731"/>
      <c r="BX103" s="2732"/>
      <c r="BY103" s="2731"/>
      <c r="BZ103" s="2732"/>
      <c r="CA103" s="2733"/>
      <c r="CB103" s="2730"/>
      <c r="CC103" s="2731"/>
      <c r="CD103" s="2732"/>
      <c r="CE103" s="2731"/>
      <c r="CF103" s="2732"/>
      <c r="CG103" s="2731"/>
      <c r="CH103" s="2732"/>
      <c r="CI103" s="2733"/>
      <c r="CJ103" s="2594"/>
      <c r="CK103" s="2734"/>
      <c r="CL103" s="2735"/>
      <c r="CM103" s="2736"/>
      <c r="CN103" s="2735"/>
      <c r="CO103" s="2736"/>
      <c r="CP103" s="2735"/>
      <c r="CQ103" s="2736"/>
      <c r="CR103" s="2735"/>
      <c r="CS103" s="2736"/>
      <c r="CT103" s="2737"/>
      <c r="CU103" s="2734"/>
      <c r="CV103" s="2735"/>
      <c r="CW103" s="2736"/>
      <c r="CX103" s="2735"/>
      <c r="CY103" s="2736"/>
      <c r="CZ103" s="2735"/>
      <c r="DA103" s="2736"/>
      <c r="DB103" s="2737"/>
      <c r="DC103" s="2734"/>
      <c r="DD103" s="2735"/>
      <c r="DE103" s="2736"/>
      <c r="DF103" s="2735"/>
      <c r="DG103" s="2736"/>
      <c r="DH103" s="2735"/>
      <c r="DI103" s="2736"/>
      <c r="DJ103" s="2737"/>
      <c r="DK103" s="2594"/>
    </row>
    <row r="104" spans="1:115" s="1629" customFormat="1" ht="39.950000000000003" customHeight="1">
      <c r="A104" s="2700">
        <v>0</v>
      </c>
      <c r="B104" s="2701">
        <v>15</v>
      </c>
      <c r="C104" s="5069" t="s">
        <v>4261</v>
      </c>
      <c r="D104" s="5070"/>
      <c r="E104" s="5070"/>
      <c r="F104" s="5070"/>
      <c r="G104" s="5070"/>
      <c r="H104" s="2739"/>
      <c r="I104" s="5071"/>
      <c r="J104" s="5071"/>
      <c r="K104" s="5071"/>
      <c r="L104" s="5071"/>
      <c r="M104" s="5071"/>
      <c r="N104" s="5071"/>
      <c r="O104" s="5071"/>
      <c r="P104" s="5071"/>
      <c r="Q104" s="2740"/>
      <c r="R104" s="2739"/>
      <c r="S104" s="5071"/>
      <c r="T104" s="5071"/>
      <c r="U104" s="5071"/>
      <c r="V104" s="5071"/>
      <c r="W104" s="5071"/>
      <c r="X104" s="5071"/>
      <c r="Y104" s="2740"/>
      <c r="Z104" s="2739"/>
      <c r="AA104" s="5071"/>
      <c r="AB104" s="5071"/>
      <c r="AC104" s="5071"/>
      <c r="AD104" s="5071"/>
      <c r="AE104" s="5071"/>
      <c r="AF104" s="5071"/>
      <c r="AG104" s="2740"/>
      <c r="AH104" s="5072"/>
      <c r="AI104" s="2741"/>
      <c r="AJ104" s="5073"/>
      <c r="AK104" s="5073"/>
      <c r="AL104" s="5073"/>
      <c r="AM104" s="5073"/>
      <c r="AN104" s="5073"/>
      <c r="AO104" s="5073"/>
      <c r="AP104" s="5073"/>
      <c r="AQ104" s="5073"/>
      <c r="AR104" s="2742"/>
      <c r="AS104" s="2741"/>
      <c r="AT104" s="5073"/>
      <c r="AU104" s="5073"/>
      <c r="AV104" s="5073"/>
      <c r="AW104" s="5073"/>
      <c r="AX104" s="5073"/>
      <c r="AY104" s="5073"/>
      <c r="AZ104" s="2742"/>
      <c r="BA104" s="2741"/>
      <c r="BB104" s="5073"/>
      <c r="BC104" s="5073"/>
      <c r="BD104" s="5073"/>
      <c r="BE104" s="5073"/>
      <c r="BF104" s="5073"/>
      <c r="BG104" s="5073"/>
      <c r="BH104" s="2742"/>
      <c r="BI104" s="5072"/>
      <c r="BJ104" s="2743"/>
      <c r="BK104" s="5074"/>
      <c r="BL104" s="5074"/>
      <c r="BM104" s="5074"/>
      <c r="BN104" s="5074"/>
      <c r="BO104" s="5074"/>
      <c r="BP104" s="5074"/>
      <c r="BQ104" s="5074"/>
      <c r="BR104" s="5074"/>
      <c r="BS104" s="2744"/>
      <c r="BT104" s="2743"/>
      <c r="BU104" s="5074"/>
      <c r="BV104" s="5074"/>
      <c r="BW104" s="5074"/>
      <c r="BX104" s="5074"/>
      <c r="BY104" s="5074"/>
      <c r="BZ104" s="5074"/>
      <c r="CA104" s="2744"/>
      <c r="CB104" s="2743"/>
      <c r="CC104" s="5074"/>
      <c r="CD104" s="5074"/>
      <c r="CE104" s="5074"/>
      <c r="CF104" s="5074"/>
      <c r="CG104" s="5074"/>
      <c r="CH104" s="5074"/>
      <c r="CI104" s="2744"/>
      <c r="CJ104" s="5072"/>
      <c r="CK104" s="2745"/>
      <c r="CL104" s="5075"/>
      <c r="CM104" s="5075"/>
      <c r="CN104" s="5075"/>
      <c r="CO104" s="5075"/>
      <c r="CP104" s="5075"/>
      <c r="CQ104" s="5075"/>
      <c r="CR104" s="5075"/>
      <c r="CS104" s="5075"/>
      <c r="CT104" s="2746"/>
      <c r="CU104" s="2745"/>
      <c r="CV104" s="5075"/>
      <c r="CW104" s="5075"/>
      <c r="CX104" s="5075"/>
      <c r="CY104" s="5075"/>
      <c r="CZ104" s="5075"/>
      <c r="DA104" s="5075"/>
      <c r="DB104" s="2746"/>
      <c r="DC104" s="2745"/>
      <c r="DD104" s="5075"/>
      <c r="DE104" s="5075"/>
      <c r="DF104" s="5075"/>
      <c r="DG104" s="5075"/>
      <c r="DH104" s="5075"/>
      <c r="DI104" s="5075"/>
      <c r="DJ104" s="2746"/>
      <c r="DK104" s="5076"/>
    </row>
    <row r="105" spans="1:115" s="1629" customFormat="1" ht="39.950000000000003" customHeight="1">
      <c r="A105" s="2700">
        <v>83</v>
      </c>
      <c r="B105" s="2717">
        <v>15</v>
      </c>
      <c r="C105" s="5051" t="s">
        <v>4262</v>
      </c>
      <c r="D105" s="2738" t="s">
        <v>4171</v>
      </c>
      <c r="E105" s="2719">
        <f>COUNTA(H105:DJ105)</f>
        <v>0</v>
      </c>
      <c r="F105" s="2720"/>
      <c r="G105" s="2721"/>
      <c r="H105" s="2722"/>
      <c r="I105" s="2723"/>
      <c r="J105" s="2724"/>
      <c r="K105" s="2723"/>
      <c r="L105" s="2724"/>
      <c r="M105" s="2723"/>
      <c r="N105" s="2724"/>
      <c r="O105" s="2723"/>
      <c r="P105" s="2724"/>
      <c r="Q105" s="2725"/>
      <c r="R105" s="2722"/>
      <c r="S105" s="2723"/>
      <c r="T105" s="2724"/>
      <c r="U105" s="2723"/>
      <c r="V105" s="2724"/>
      <c r="W105" s="2723"/>
      <c r="X105" s="2724"/>
      <c r="Y105" s="2725"/>
      <c r="Z105" s="2722"/>
      <c r="AA105" s="2723"/>
      <c r="AB105" s="2724"/>
      <c r="AC105" s="2723"/>
      <c r="AD105" s="2724"/>
      <c r="AE105" s="2723"/>
      <c r="AF105" s="2724"/>
      <c r="AG105" s="2725"/>
      <c r="AH105" s="2594"/>
      <c r="AI105" s="2726"/>
      <c r="AJ105" s="2727"/>
      <c r="AK105" s="2728"/>
      <c r="AL105" s="2727"/>
      <c r="AM105" s="2728"/>
      <c r="AN105" s="2727"/>
      <c r="AO105" s="2728"/>
      <c r="AP105" s="2727"/>
      <c r="AQ105" s="2728"/>
      <c r="AR105" s="2729"/>
      <c r="AS105" s="2726"/>
      <c r="AT105" s="2727"/>
      <c r="AU105" s="2728"/>
      <c r="AV105" s="2727"/>
      <c r="AW105" s="2728"/>
      <c r="AX105" s="2727"/>
      <c r="AY105" s="2728"/>
      <c r="AZ105" s="2729"/>
      <c r="BA105" s="2726"/>
      <c r="BB105" s="2727"/>
      <c r="BC105" s="2728"/>
      <c r="BD105" s="2727"/>
      <c r="BE105" s="2728"/>
      <c r="BF105" s="2727"/>
      <c r="BG105" s="2728"/>
      <c r="BH105" s="2729"/>
      <c r="BI105" s="2594"/>
      <c r="BJ105" s="2730"/>
      <c r="BK105" s="2731"/>
      <c r="BL105" s="2732"/>
      <c r="BM105" s="2731"/>
      <c r="BN105" s="2732"/>
      <c r="BO105" s="2731"/>
      <c r="BP105" s="2732"/>
      <c r="BQ105" s="2731"/>
      <c r="BR105" s="2732"/>
      <c r="BS105" s="2733"/>
      <c r="BT105" s="2730"/>
      <c r="BU105" s="2731"/>
      <c r="BV105" s="2732"/>
      <c r="BW105" s="2731"/>
      <c r="BX105" s="2732"/>
      <c r="BY105" s="2731"/>
      <c r="BZ105" s="2732"/>
      <c r="CA105" s="2733"/>
      <c r="CB105" s="2730"/>
      <c r="CC105" s="2731"/>
      <c r="CD105" s="2732"/>
      <c r="CE105" s="2731"/>
      <c r="CF105" s="2732"/>
      <c r="CG105" s="2731"/>
      <c r="CH105" s="2732"/>
      <c r="CI105" s="2733"/>
      <c r="CJ105" s="2594"/>
      <c r="CK105" s="2734"/>
      <c r="CL105" s="2735"/>
      <c r="CM105" s="2736"/>
      <c r="CN105" s="2735"/>
      <c r="CO105" s="2736"/>
      <c r="CP105" s="2735"/>
      <c r="CQ105" s="2736"/>
      <c r="CR105" s="2735"/>
      <c r="CS105" s="2736"/>
      <c r="CT105" s="2737"/>
      <c r="CU105" s="2734"/>
      <c r="CV105" s="2735"/>
      <c r="CW105" s="2736"/>
      <c r="CX105" s="2735"/>
      <c r="CY105" s="2736"/>
      <c r="CZ105" s="2735"/>
      <c r="DA105" s="2736"/>
      <c r="DB105" s="2737"/>
      <c r="DC105" s="2734"/>
      <c r="DD105" s="2735"/>
      <c r="DE105" s="2736"/>
      <c r="DF105" s="2735"/>
      <c r="DG105" s="2736"/>
      <c r="DH105" s="2735"/>
      <c r="DI105" s="2736"/>
      <c r="DJ105" s="2737"/>
      <c r="DK105" s="2699"/>
    </row>
    <row r="106" spans="1:115" ht="40.5" customHeight="1">
      <c r="A106" s="2700">
        <v>84</v>
      </c>
      <c r="B106" s="2717">
        <v>15</v>
      </c>
      <c r="C106" s="5051" t="s">
        <v>4263</v>
      </c>
      <c r="D106" s="2772" t="s">
        <v>4233</v>
      </c>
      <c r="E106" s="2719">
        <f>COUNTA(H106:DJ106)</f>
        <v>0</v>
      </c>
      <c r="F106" s="2720"/>
      <c r="G106" s="2721"/>
      <c r="H106" s="2722"/>
      <c r="I106" s="2723"/>
      <c r="J106" s="2724"/>
      <c r="K106" s="2723"/>
      <c r="L106" s="2724"/>
      <c r="M106" s="2723"/>
      <c r="N106" s="2724"/>
      <c r="O106" s="2723"/>
      <c r="P106" s="2724"/>
      <c r="Q106" s="2725"/>
      <c r="R106" s="2722"/>
      <c r="S106" s="2723"/>
      <c r="T106" s="2724"/>
      <c r="U106" s="2723"/>
      <c r="V106" s="2724"/>
      <c r="W106" s="2723"/>
      <c r="X106" s="2724"/>
      <c r="Y106" s="2725"/>
      <c r="Z106" s="2722"/>
      <c r="AA106" s="2723"/>
      <c r="AB106" s="2724"/>
      <c r="AC106" s="2723"/>
      <c r="AD106" s="2724"/>
      <c r="AE106" s="2723"/>
      <c r="AF106" s="2724"/>
      <c r="AG106" s="2725"/>
      <c r="AH106" s="2594"/>
      <c r="AI106" s="2726"/>
      <c r="AJ106" s="2727"/>
      <c r="AK106" s="2728"/>
      <c r="AL106" s="2727"/>
      <c r="AM106" s="2728"/>
      <c r="AN106" s="2727"/>
      <c r="AO106" s="2728"/>
      <c r="AP106" s="2727"/>
      <c r="AQ106" s="2728"/>
      <c r="AR106" s="2729"/>
      <c r="AS106" s="2726"/>
      <c r="AT106" s="2727"/>
      <c r="AU106" s="2728"/>
      <c r="AV106" s="2727"/>
      <c r="AW106" s="2728"/>
      <c r="AX106" s="2727"/>
      <c r="AY106" s="2728"/>
      <c r="AZ106" s="2729"/>
      <c r="BA106" s="2726"/>
      <c r="BB106" s="2727"/>
      <c r="BC106" s="2728"/>
      <c r="BD106" s="2727"/>
      <c r="BE106" s="2728"/>
      <c r="BF106" s="2727"/>
      <c r="BG106" s="2728"/>
      <c r="BH106" s="2729"/>
      <c r="BI106" s="2594"/>
      <c r="BJ106" s="2730"/>
      <c r="BK106" s="2731"/>
      <c r="BL106" s="2732"/>
      <c r="BM106" s="2731"/>
      <c r="BN106" s="2732"/>
      <c r="BO106" s="2731"/>
      <c r="BP106" s="2732"/>
      <c r="BQ106" s="2731"/>
      <c r="BR106" s="2732"/>
      <c r="BS106" s="2733"/>
      <c r="BT106" s="2730"/>
      <c r="BU106" s="2731"/>
      <c r="BV106" s="2732"/>
      <c r="BW106" s="2731"/>
      <c r="BX106" s="2732"/>
      <c r="BY106" s="2731"/>
      <c r="BZ106" s="2732"/>
      <c r="CA106" s="2733"/>
      <c r="CB106" s="2730"/>
      <c r="CC106" s="2731"/>
      <c r="CD106" s="2732"/>
      <c r="CE106" s="2731"/>
      <c r="CF106" s="2732"/>
      <c r="CG106" s="2731"/>
      <c r="CH106" s="2732"/>
      <c r="CI106" s="2733"/>
      <c r="CJ106" s="2594"/>
      <c r="CK106" s="2734"/>
      <c r="CL106" s="2735"/>
      <c r="CM106" s="2736"/>
      <c r="CN106" s="2735"/>
      <c r="CO106" s="2736"/>
      <c r="CP106" s="2735"/>
      <c r="CQ106" s="2736"/>
      <c r="CR106" s="2735"/>
      <c r="CS106" s="2736"/>
      <c r="CT106" s="2737"/>
      <c r="CU106" s="2734"/>
      <c r="CV106" s="2735"/>
      <c r="CW106" s="2736"/>
      <c r="CX106" s="2735"/>
      <c r="CY106" s="2736"/>
      <c r="CZ106" s="2735"/>
      <c r="DA106" s="2736"/>
      <c r="DB106" s="2737"/>
      <c r="DC106" s="2734"/>
      <c r="DD106" s="2735"/>
      <c r="DE106" s="2736"/>
      <c r="DF106" s="2735"/>
      <c r="DG106" s="2736"/>
      <c r="DH106" s="2735"/>
      <c r="DI106" s="2736"/>
      <c r="DJ106" s="2737"/>
      <c r="DK106" s="2699"/>
    </row>
    <row r="107" spans="1:115" ht="40.5" customHeight="1">
      <c r="A107" s="2700">
        <v>0</v>
      </c>
      <c r="B107" s="2701">
        <v>16</v>
      </c>
      <c r="C107" s="5069" t="s">
        <v>4264</v>
      </c>
      <c r="D107" s="5070"/>
      <c r="E107" s="2719">
        <f>COUNTA(H107:DJ107)</f>
        <v>0</v>
      </c>
      <c r="F107" s="2720"/>
      <c r="G107" s="2721"/>
      <c r="H107" s="2739"/>
      <c r="I107" s="5071"/>
      <c r="J107" s="5071"/>
      <c r="K107" s="5071"/>
      <c r="L107" s="5071"/>
      <c r="M107" s="5071"/>
      <c r="N107" s="5071"/>
      <c r="O107" s="5071"/>
      <c r="P107" s="5071"/>
      <c r="Q107" s="2740"/>
      <c r="R107" s="2739"/>
      <c r="S107" s="5071"/>
      <c r="T107" s="5071"/>
      <c r="U107" s="5071"/>
      <c r="V107" s="5071"/>
      <c r="W107" s="5071"/>
      <c r="X107" s="5071"/>
      <c r="Y107" s="2740"/>
      <c r="Z107" s="2739"/>
      <c r="AA107" s="5071"/>
      <c r="AB107" s="5071"/>
      <c r="AC107" s="5071"/>
      <c r="AD107" s="5071"/>
      <c r="AE107" s="5071"/>
      <c r="AF107" s="5071"/>
      <c r="AG107" s="2740"/>
      <c r="AH107" s="5072"/>
      <c r="AI107" s="2741"/>
      <c r="AJ107" s="5073"/>
      <c r="AK107" s="5073"/>
      <c r="AL107" s="5073"/>
      <c r="AM107" s="5073"/>
      <c r="AN107" s="5073"/>
      <c r="AO107" s="5073"/>
      <c r="AP107" s="5073"/>
      <c r="AQ107" s="5073"/>
      <c r="AR107" s="2742"/>
      <c r="AS107" s="2741"/>
      <c r="AT107" s="5073"/>
      <c r="AU107" s="5073"/>
      <c r="AV107" s="5073"/>
      <c r="AW107" s="5073"/>
      <c r="AX107" s="5073"/>
      <c r="AY107" s="5073"/>
      <c r="AZ107" s="2742"/>
      <c r="BA107" s="2741"/>
      <c r="BB107" s="5073"/>
      <c r="BC107" s="5073"/>
      <c r="BD107" s="5073"/>
      <c r="BE107" s="5073"/>
      <c r="BF107" s="5073"/>
      <c r="BG107" s="5073"/>
      <c r="BH107" s="2742"/>
      <c r="BI107" s="5072"/>
      <c r="BJ107" s="2743"/>
      <c r="BK107" s="5074"/>
      <c r="BL107" s="5074"/>
      <c r="BM107" s="5074"/>
      <c r="BN107" s="5074"/>
      <c r="BO107" s="5074"/>
      <c r="BP107" s="5074"/>
      <c r="BQ107" s="5074"/>
      <c r="BR107" s="5074"/>
      <c r="BS107" s="2744"/>
      <c r="BT107" s="2743"/>
      <c r="BU107" s="5074"/>
      <c r="BV107" s="5074"/>
      <c r="BW107" s="5074"/>
      <c r="BX107" s="5074"/>
      <c r="BY107" s="5074"/>
      <c r="BZ107" s="5074"/>
      <c r="CA107" s="2744"/>
      <c r="CB107" s="2743"/>
      <c r="CC107" s="5074"/>
      <c r="CD107" s="5074"/>
      <c r="CE107" s="5074"/>
      <c r="CF107" s="5074"/>
      <c r="CG107" s="5074"/>
      <c r="CH107" s="5074"/>
      <c r="CI107" s="2744"/>
      <c r="CJ107" s="5072"/>
      <c r="CK107" s="2745"/>
      <c r="CL107" s="5075"/>
      <c r="CM107" s="5075"/>
      <c r="CN107" s="5075"/>
      <c r="CO107" s="5075"/>
      <c r="CP107" s="5075"/>
      <c r="CQ107" s="5075"/>
      <c r="CR107" s="5075"/>
      <c r="CS107" s="5075"/>
      <c r="CT107" s="2746"/>
      <c r="CU107" s="2745"/>
      <c r="CV107" s="5075"/>
      <c r="CW107" s="5075"/>
      <c r="CX107" s="5075"/>
      <c r="CY107" s="5075"/>
      <c r="CZ107" s="5075"/>
      <c r="DA107" s="5075"/>
      <c r="DB107" s="2746"/>
      <c r="DC107" s="2745"/>
      <c r="DD107" s="5075"/>
      <c r="DE107" s="5075"/>
      <c r="DF107" s="5075"/>
      <c r="DG107" s="5075"/>
      <c r="DH107" s="5075"/>
      <c r="DI107" s="5075"/>
      <c r="DJ107" s="2746"/>
      <c r="DK107" s="5076"/>
    </row>
    <row r="108" spans="1:115" ht="40.5" customHeight="1">
      <c r="A108" s="2700">
        <v>85</v>
      </c>
      <c r="B108" s="2717">
        <v>16</v>
      </c>
      <c r="C108" s="5051" t="s">
        <v>4265</v>
      </c>
      <c r="D108" s="2772" t="s">
        <v>4233</v>
      </c>
      <c r="E108" s="2719">
        <f>COUNTA(H108:DJ108)</f>
        <v>0</v>
      </c>
      <c r="F108" s="2720"/>
      <c r="G108" s="2721"/>
      <c r="H108" s="2722"/>
      <c r="I108" s="2723"/>
      <c r="J108" s="2724"/>
      <c r="K108" s="2723"/>
      <c r="L108" s="2724"/>
      <c r="M108" s="2723"/>
      <c r="N108" s="2724"/>
      <c r="O108" s="2723"/>
      <c r="P108" s="2724"/>
      <c r="Q108" s="2725"/>
      <c r="R108" s="2722"/>
      <c r="S108" s="2723"/>
      <c r="T108" s="2724"/>
      <c r="U108" s="2723"/>
      <c r="V108" s="2724"/>
      <c r="W108" s="2723"/>
      <c r="X108" s="2724"/>
      <c r="Y108" s="2725"/>
      <c r="Z108" s="2722"/>
      <c r="AA108" s="2723"/>
      <c r="AB108" s="2724"/>
      <c r="AC108" s="2723"/>
      <c r="AD108" s="2724"/>
      <c r="AE108" s="2723"/>
      <c r="AF108" s="2724"/>
      <c r="AG108" s="2725"/>
      <c r="AH108" s="2594"/>
      <c r="AI108" s="2726"/>
      <c r="AJ108" s="2727"/>
      <c r="AK108" s="2728"/>
      <c r="AL108" s="2727"/>
      <c r="AM108" s="2728"/>
      <c r="AN108" s="2727"/>
      <c r="AO108" s="2728"/>
      <c r="AP108" s="2727"/>
      <c r="AQ108" s="2728"/>
      <c r="AR108" s="2729"/>
      <c r="AS108" s="2726"/>
      <c r="AT108" s="2727"/>
      <c r="AU108" s="2728"/>
      <c r="AV108" s="2727"/>
      <c r="AW108" s="2728"/>
      <c r="AX108" s="2727"/>
      <c r="AY108" s="2728"/>
      <c r="AZ108" s="2729"/>
      <c r="BA108" s="2726"/>
      <c r="BB108" s="2727"/>
      <c r="BC108" s="2728"/>
      <c r="BD108" s="2727"/>
      <c r="BE108" s="2728"/>
      <c r="BF108" s="2727"/>
      <c r="BG108" s="2728"/>
      <c r="BH108" s="2729"/>
      <c r="BI108" s="2594"/>
      <c r="BJ108" s="2730"/>
      <c r="BK108" s="2731"/>
      <c r="BL108" s="2732"/>
      <c r="BM108" s="2731"/>
      <c r="BN108" s="2732"/>
      <c r="BO108" s="2731"/>
      <c r="BP108" s="2732"/>
      <c r="BQ108" s="2731"/>
      <c r="BR108" s="2732"/>
      <c r="BS108" s="2733"/>
      <c r="BT108" s="2730"/>
      <c r="BU108" s="2731"/>
      <c r="BV108" s="2732"/>
      <c r="BW108" s="2731"/>
      <c r="BX108" s="2732"/>
      <c r="BY108" s="2731"/>
      <c r="BZ108" s="2732"/>
      <c r="CA108" s="2733"/>
      <c r="CB108" s="2730"/>
      <c r="CC108" s="2731"/>
      <c r="CD108" s="2732"/>
      <c r="CE108" s="2731"/>
      <c r="CF108" s="2732"/>
      <c r="CG108" s="2731"/>
      <c r="CH108" s="2732"/>
      <c r="CI108" s="2733"/>
      <c r="CJ108" s="2594"/>
      <c r="CK108" s="2734"/>
      <c r="CL108" s="2735"/>
      <c r="CM108" s="2736"/>
      <c r="CN108" s="2735"/>
      <c r="CO108" s="2736"/>
      <c r="CP108" s="2735"/>
      <c r="CQ108" s="2736"/>
      <c r="CR108" s="2735"/>
      <c r="CS108" s="2736"/>
      <c r="CT108" s="2737"/>
      <c r="CU108" s="2734"/>
      <c r="CV108" s="2735"/>
      <c r="CW108" s="2736"/>
      <c r="CX108" s="2735"/>
      <c r="CY108" s="2736"/>
      <c r="CZ108" s="2735"/>
      <c r="DA108" s="2736"/>
      <c r="DB108" s="2737"/>
      <c r="DC108" s="2734"/>
      <c r="DD108" s="2735"/>
      <c r="DE108" s="2736"/>
      <c r="DF108" s="2735"/>
      <c r="DG108" s="2736"/>
      <c r="DH108" s="2735"/>
      <c r="DI108" s="2736"/>
      <c r="DJ108" s="2737"/>
      <c r="DK108" s="2699"/>
    </row>
    <row r="109" spans="1:115" ht="40.5" customHeight="1">
      <c r="A109" s="2700">
        <v>86</v>
      </c>
      <c r="B109" s="2717">
        <v>16</v>
      </c>
      <c r="C109" s="5051" t="s">
        <v>4266</v>
      </c>
      <c r="D109" s="2718" t="s">
        <v>4169</v>
      </c>
      <c r="E109" s="2719">
        <f>COUNTA(H109:DJ109)</f>
        <v>0</v>
      </c>
      <c r="F109" s="2720"/>
      <c r="G109" s="2721"/>
      <c r="H109" s="2722"/>
      <c r="I109" s="2723"/>
      <c r="J109" s="2724"/>
      <c r="K109" s="2723"/>
      <c r="L109" s="2724"/>
      <c r="M109" s="2723"/>
      <c r="N109" s="2724"/>
      <c r="O109" s="2723"/>
      <c r="P109" s="2724"/>
      <c r="Q109" s="2725"/>
      <c r="R109" s="2722"/>
      <c r="S109" s="2723"/>
      <c r="T109" s="2724"/>
      <c r="U109" s="2723"/>
      <c r="V109" s="2724"/>
      <c r="W109" s="2723"/>
      <c r="X109" s="2724"/>
      <c r="Y109" s="2725"/>
      <c r="Z109" s="2722"/>
      <c r="AA109" s="2723"/>
      <c r="AB109" s="2724"/>
      <c r="AC109" s="2723"/>
      <c r="AD109" s="2724"/>
      <c r="AE109" s="2723"/>
      <c r="AF109" s="2724"/>
      <c r="AG109" s="2725"/>
      <c r="AH109" s="2594"/>
      <c r="AI109" s="2726"/>
      <c r="AJ109" s="2727"/>
      <c r="AK109" s="2728"/>
      <c r="AL109" s="2727"/>
      <c r="AM109" s="2728"/>
      <c r="AN109" s="2727"/>
      <c r="AO109" s="2728"/>
      <c r="AP109" s="2727"/>
      <c r="AQ109" s="2728"/>
      <c r="AR109" s="2729"/>
      <c r="AS109" s="2726"/>
      <c r="AT109" s="2727"/>
      <c r="AU109" s="2728"/>
      <c r="AV109" s="2727"/>
      <c r="AW109" s="2728"/>
      <c r="AX109" s="2727"/>
      <c r="AY109" s="2728"/>
      <c r="AZ109" s="2729"/>
      <c r="BA109" s="2726"/>
      <c r="BB109" s="2727"/>
      <c r="BC109" s="2728"/>
      <c r="BD109" s="2727"/>
      <c r="BE109" s="2728"/>
      <c r="BF109" s="2727"/>
      <c r="BG109" s="2728"/>
      <c r="BH109" s="2729"/>
      <c r="BI109" s="2594"/>
      <c r="BJ109" s="2730"/>
      <c r="BK109" s="2731"/>
      <c r="BL109" s="2732"/>
      <c r="BM109" s="2731"/>
      <c r="BN109" s="2732"/>
      <c r="BO109" s="2731"/>
      <c r="BP109" s="2732"/>
      <c r="BQ109" s="2731"/>
      <c r="BR109" s="2732"/>
      <c r="BS109" s="2733"/>
      <c r="BT109" s="2730"/>
      <c r="BU109" s="2731"/>
      <c r="BV109" s="2732"/>
      <c r="BW109" s="2731"/>
      <c r="BX109" s="2732"/>
      <c r="BY109" s="2731"/>
      <c r="BZ109" s="2732"/>
      <c r="CA109" s="2733"/>
      <c r="CB109" s="2730"/>
      <c r="CC109" s="2731"/>
      <c r="CD109" s="2732"/>
      <c r="CE109" s="2731"/>
      <c r="CF109" s="2732"/>
      <c r="CG109" s="2731"/>
      <c r="CH109" s="2732"/>
      <c r="CI109" s="2733"/>
      <c r="CJ109" s="2594"/>
      <c r="CK109" s="2734"/>
      <c r="CL109" s="2735"/>
      <c r="CM109" s="2736"/>
      <c r="CN109" s="2735"/>
      <c r="CO109" s="2736"/>
      <c r="CP109" s="2735"/>
      <c r="CQ109" s="2736"/>
      <c r="CR109" s="2735"/>
      <c r="CS109" s="2736"/>
      <c r="CT109" s="2737"/>
      <c r="CU109" s="2734"/>
      <c r="CV109" s="2735"/>
      <c r="CW109" s="2736"/>
      <c r="CX109" s="2735"/>
      <c r="CY109" s="2736"/>
      <c r="CZ109" s="2735"/>
      <c r="DA109" s="2736"/>
      <c r="DB109" s="2737"/>
      <c r="DC109" s="2734"/>
      <c r="DD109" s="2735"/>
      <c r="DE109" s="2736"/>
      <c r="DF109" s="2735"/>
      <c r="DG109" s="2736"/>
      <c r="DH109" s="2735"/>
      <c r="DI109" s="2736"/>
      <c r="DJ109" s="2737"/>
      <c r="DK109" s="2594"/>
    </row>
    <row r="110" spans="1:115" s="1629" customFormat="1" ht="39.950000000000003" customHeight="1">
      <c r="A110" s="2700">
        <v>0</v>
      </c>
      <c r="B110" s="2773"/>
      <c r="C110" s="2773" t="s">
        <v>4267</v>
      </c>
      <c r="D110" s="2773"/>
      <c r="E110" s="2774"/>
      <c r="F110" s="2774"/>
      <c r="G110" s="2774"/>
      <c r="H110" s="2774"/>
      <c r="I110" s="2774"/>
      <c r="J110" s="2774"/>
      <c r="K110" s="2774"/>
      <c r="L110" s="2774"/>
      <c r="M110" s="2774"/>
      <c r="N110" s="2774"/>
      <c r="O110" s="2774"/>
      <c r="P110" s="2774"/>
      <c r="Q110" s="2774"/>
      <c r="R110" s="2774"/>
      <c r="S110" s="2774"/>
      <c r="T110" s="2774"/>
      <c r="U110" s="2774"/>
      <c r="V110" s="2774"/>
      <c r="W110" s="2774"/>
      <c r="X110" s="2774"/>
      <c r="Y110" s="2774"/>
      <c r="Z110" s="2774"/>
      <c r="AA110" s="2774"/>
      <c r="AB110" s="2774"/>
      <c r="AC110" s="2774"/>
      <c r="AD110" s="2774"/>
      <c r="AE110" s="2774"/>
      <c r="AF110" s="2774"/>
      <c r="AG110" s="2774"/>
      <c r="AH110" s="2774"/>
      <c r="AI110" s="2774"/>
      <c r="AJ110" s="2774"/>
      <c r="AK110" s="2774"/>
      <c r="AL110" s="2774"/>
      <c r="AM110" s="2774"/>
      <c r="AN110" s="2774"/>
      <c r="AO110" s="2774"/>
      <c r="AP110" s="2774"/>
      <c r="AQ110" s="2774"/>
      <c r="AR110" s="2774"/>
      <c r="AS110" s="2774"/>
      <c r="AT110" s="2774"/>
      <c r="AU110" s="2774"/>
      <c r="AV110" s="2774"/>
      <c r="AW110" s="2774"/>
      <c r="AX110" s="2774"/>
      <c r="AY110" s="2774"/>
      <c r="AZ110" s="2774"/>
      <c r="BA110" s="2774"/>
      <c r="BB110" s="2774"/>
      <c r="BC110" s="2774"/>
      <c r="BD110" s="2774"/>
      <c r="BE110" s="2774"/>
      <c r="BF110" s="2774"/>
      <c r="BG110" s="2774"/>
      <c r="BH110" s="2774"/>
      <c r="BI110" s="2774"/>
      <c r="BJ110" s="2774"/>
      <c r="BK110" s="2774"/>
      <c r="BL110" s="2774"/>
      <c r="BM110" s="2774"/>
      <c r="BN110" s="2774"/>
      <c r="BO110" s="2774"/>
      <c r="BP110" s="2774"/>
      <c r="BQ110" s="2774"/>
      <c r="BR110" s="2774"/>
      <c r="BS110" s="2774"/>
      <c r="BT110" s="2774"/>
      <c r="BU110" s="2774"/>
      <c r="BV110" s="2774"/>
      <c r="BW110" s="2774"/>
      <c r="BX110" s="2774"/>
      <c r="BY110" s="2774"/>
      <c r="BZ110" s="2774"/>
      <c r="CA110" s="2774"/>
      <c r="CB110" s="2774"/>
      <c r="CC110" s="2774"/>
      <c r="CD110" s="2774"/>
      <c r="CE110" s="2774"/>
      <c r="CF110" s="2774"/>
      <c r="CG110" s="2774"/>
      <c r="CH110" s="2774"/>
      <c r="CI110" s="2774"/>
      <c r="CJ110" s="2774"/>
      <c r="CK110" s="2774"/>
      <c r="CL110" s="2774"/>
      <c r="CM110" s="2774"/>
      <c r="CN110" s="2774"/>
      <c r="CO110" s="2774"/>
      <c r="CP110" s="2774"/>
      <c r="CQ110" s="2774"/>
      <c r="CR110" s="2774"/>
      <c r="CS110" s="2774"/>
      <c r="CT110" s="2774"/>
      <c r="CU110" s="2774"/>
      <c r="CV110" s="2774"/>
      <c r="CW110" s="2774"/>
      <c r="CX110" s="2774"/>
      <c r="CY110" s="2774"/>
      <c r="CZ110" s="2774"/>
      <c r="DA110" s="2774"/>
      <c r="DB110" s="2774"/>
      <c r="DC110" s="2774"/>
      <c r="DD110" s="2774"/>
      <c r="DE110" s="2774"/>
      <c r="DF110" s="2774"/>
      <c r="DG110" s="2774"/>
      <c r="DH110" s="2774"/>
      <c r="DI110" s="2774"/>
      <c r="DJ110" s="2774"/>
      <c r="DK110" s="2699"/>
    </row>
    <row r="114" spans="3:14" ht="30" customHeight="1" thickBot="1">
      <c r="C114" s="2775" t="s">
        <v>4268</v>
      </c>
      <c r="D114" s="2776"/>
      <c r="E114" s="2776"/>
      <c r="F114" s="2776"/>
      <c r="G114" s="2777"/>
      <c r="H114" s="2777"/>
      <c r="I114" s="2777"/>
      <c r="J114" s="2777"/>
      <c r="K114" s="2777"/>
      <c r="L114" s="2778"/>
      <c r="M114" s="2779"/>
      <c r="N114" s="2779"/>
    </row>
    <row r="115" spans="3:14" ht="30" customHeight="1" thickBot="1">
      <c r="C115" s="6222" t="s">
        <v>4269</v>
      </c>
      <c r="D115" s="6223"/>
      <c r="E115" s="2776"/>
      <c r="F115" s="2776"/>
      <c r="G115" s="2777"/>
      <c r="H115" s="2777"/>
      <c r="I115" s="2777"/>
      <c r="J115" s="2777"/>
      <c r="K115" s="2777"/>
      <c r="L115" s="2778"/>
      <c r="M115" s="2779"/>
      <c r="N115" s="2779"/>
    </row>
    <row r="116" spans="3:14" ht="30" customHeight="1">
      <c r="C116" s="2780" t="s">
        <v>3586</v>
      </c>
      <c r="D116" s="5081">
        <f>DATE(C7,1,1)</f>
        <v>39448</v>
      </c>
      <c r="E116" s="2776"/>
      <c r="F116" s="2776"/>
      <c r="G116" s="2777"/>
      <c r="H116" s="2777"/>
      <c r="I116" s="2777"/>
      <c r="J116" s="2777"/>
      <c r="K116" s="2777"/>
      <c r="L116" s="2778"/>
      <c r="M116" s="2779"/>
      <c r="N116" s="2779"/>
    </row>
    <row r="117" spans="3:14" ht="30" customHeight="1">
      <c r="C117" s="2781" t="s">
        <v>4270</v>
      </c>
      <c r="D117" s="5082"/>
      <c r="E117" s="5083" t="s">
        <v>4270</v>
      </c>
      <c r="F117" s="6224">
        <f>D118-2</f>
        <v>39528</v>
      </c>
      <c r="G117" s="6225"/>
      <c r="H117" s="2777"/>
      <c r="I117" s="2777"/>
      <c r="J117" s="2777"/>
      <c r="K117" s="2777"/>
      <c r="L117" s="2778"/>
      <c r="M117" s="2779"/>
      <c r="N117" s="2779"/>
    </row>
    <row r="118" spans="3:14" ht="30" customHeight="1">
      <c r="C118" s="2782" t="s">
        <v>4271</v>
      </c>
      <c r="D118" s="2783">
        <f>ROUND(DATE(C7,4,MOD(234-11*MOD(C7,19),30))/7,)*7-6</f>
        <v>39530</v>
      </c>
      <c r="E118" s="2784" t="s">
        <v>4272</v>
      </c>
      <c r="F118" s="2776"/>
      <c r="G118" s="2777"/>
      <c r="H118" s="2777"/>
      <c r="I118" s="2777"/>
      <c r="J118" s="2777"/>
      <c r="K118" s="2777"/>
      <c r="L118" s="2778"/>
      <c r="M118" s="2779"/>
      <c r="N118" s="2779"/>
    </row>
    <row r="119" spans="3:14" ht="30" customHeight="1">
      <c r="C119" s="2781" t="s">
        <v>4273</v>
      </c>
      <c r="D119" s="2785">
        <f>D118+1</f>
        <v>39531</v>
      </c>
      <c r="E119" s="2776"/>
      <c r="F119" s="2776"/>
      <c r="G119" s="2777"/>
      <c r="H119" s="2786" t="s">
        <v>4268</v>
      </c>
      <c r="I119" s="2777"/>
      <c r="J119" s="2777"/>
      <c r="K119" s="2777"/>
      <c r="L119" s="2778"/>
      <c r="M119" s="2779"/>
      <c r="N119" s="2779"/>
    </row>
    <row r="120" spans="3:14" ht="30" customHeight="1">
      <c r="C120" s="2781"/>
      <c r="D120" s="2785"/>
      <c r="E120" s="2776"/>
      <c r="F120" s="2776"/>
      <c r="G120" s="2777"/>
      <c r="H120" s="2786"/>
      <c r="I120" s="2777"/>
      <c r="J120" s="2777"/>
      <c r="K120" s="2777"/>
      <c r="L120" s="2778"/>
      <c r="M120" s="2779"/>
      <c r="N120" s="2779"/>
    </row>
    <row r="121" spans="3:14" ht="30" customHeight="1" thickBot="1">
      <c r="C121" s="2781"/>
      <c r="D121" s="2785"/>
      <c r="E121" s="2776"/>
      <c r="F121" s="2776"/>
      <c r="G121" s="2777"/>
      <c r="H121" s="2786"/>
      <c r="I121" s="2777"/>
      <c r="J121" s="2777"/>
      <c r="K121" s="2777"/>
      <c r="L121" s="2778"/>
      <c r="M121" s="2779"/>
      <c r="N121" s="2779"/>
    </row>
    <row r="122" spans="3:14" ht="30" customHeight="1">
      <c r="C122" s="2781" t="s">
        <v>4274</v>
      </c>
      <c r="D122" s="2785">
        <f>DATE(C7,5,1)</f>
        <v>39569</v>
      </c>
      <c r="E122" s="2776"/>
      <c r="F122" s="2776"/>
      <c r="G122" s="2777"/>
      <c r="H122" s="2787" t="s">
        <v>2080</v>
      </c>
      <c r="I122" s="2776"/>
      <c r="J122" s="2777"/>
      <c r="K122" s="2777"/>
      <c r="L122" s="2778"/>
      <c r="M122" s="2779"/>
      <c r="N122" s="2779"/>
    </row>
    <row r="123" spans="3:14" ht="30" customHeight="1">
      <c r="C123" s="2781" t="s">
        <v>4275</v>
      </c>
      <c r="D123" s="2785">
        <f>D122+7</f>
        <v>39576</v>
      </c>
      <c r="E123" s="2776"/>
      <c r="F123" s="2776"/>
      <c r="G123" s="2777"/>
      <c r="H123" s="2788" t="s">
        <v>360</v>
      </c>
      <c r="I123" s="2776"/>
      <c r="J123" s="2777"/>
      <c r="K123" s="2777"/>
      <c r="L123" s="2778"/>
      <c r="M123" s="2777"/>
      <c r="N123" s="2777"/>
    </row>
    <row r="124" spans="3:14" ht="30" customHeight="1">
      <c r="C124" s="2781" t="s">
        <v>4276</v>
      </c>
      <c r="D124" s="5082">
        <f>D118+39</f>
        <v>39569</v>
      </c>
      <c r="E124" s="5083" t="s">
        <v>4277</v>
      </c>
      <c r="F124" s="6224">
        <f>D118+49</f>
        <v>39579</v>
      </c>
      <c r="G124" s="6225"/>
      <c r="H124" s="2789" t="s">
        <v>4278</v>
      </c>
      <c r="I124" s="2776"/>
      <c r="J124" s="2777"/>
      <c r="K124" s="2777"/>
      <c r="L124" s="2778"/>
      <c r="M124" s="2777"/>
      <c r="N124" s="2777"/>
    </row>
    <row r="125" spans="3:14" ht="30" customHeight="1">
      <c r="C125" s="2781" t="s">
        <v>4279</v>
      </c>
      <c r="D125" s="2785">
        <f>D118+50</f>
        <v>39580</v>
      </c>
      <c r="E125" s="2776"/>
      <c r="F125" s="2776"/>
      <c r="G125" s="2777"/>
      <c r="H125" s="2788" t="s">
        <v>2078</v>
      </c>
      <c r="I125" s="2776"/>
      <c r="J125" s="2777"/>
      <c r="K125" s="2777"/>
      <c r="L125" s="2778"/>
      <c r="M125" s="2777"/>
      <c r="N125" s="2777"/>
    </row>
    <row r="126" spans="3:14" ht="30" customHeight="1">
      <c r="C126" s="2790" t="s">
        <v>3596</v>
      </c>
      <c r="D126" s="2785">
        <f>DATE(C7,7,14)</f>
        <v>39643</v>
      </c>
      <c r="E126" s="2776"/>
      <c r="F126" s="2776"/>
      <c r="G126" s="2777"/>
      <c r="H126" s="2788" t="s">
        <v>434</v>
      </c>
      <c r="I126" s="2776"/>
      <c r="J126" s="2777"/>
      <c r="K126" s="2777"/>
      <c r="L126" s="2778"/>
      <c r="M126" s="2777"/>
      <c r="N126" s="2777"/>
    </row>
    <row r="127" spans="3:14" ht="30" customHeight="1">
      <c r="C127" s="2790" t="s">
        <v>3600</v>
      </c>
      <c r="D127" s="2785">
        <f>DATE(C7,8,15)</f>
        <v>39675</v>
      </c>
      <c r="E127" s="2776"/>
      <c r="F127" s="2776"/>
      <c r="G127" s="2777"/>
      <c r="H127" s="2788" t="s">
        <v>264</v>
      </c>
      <c r="I127" s="2776"/>
      <c r="J127" s="2777"/>
      <c r="K127" s="2777"/>
      <c r="L127" s="2778"/>
      <c r="M127" s="2777"/>
      <c r="N127" s="2777"/>
    </row>
    <row r="128" spans="3:14" ht="30" customHeight="1" thickBot="1">
      <c r="C128" s="2781" t="s">
        <v>3601</v>
      </c>
      <c r="D128" s="2785">
        <f>DATE(C7,11,1)</f>
        <v>39753</v>
      </c>
      <c r="E128" s="2776"/>
      <c r="F128" s="2776"/>
      <c r="G128" s="2777"/>
      <c r="H128" s="5084" t="s">
        <v>320</v>
      </c>
      <c r="I128" s="2776"/>
      <c r="J128" s="2777"/>
      <c r="K128" s="2777"/>
      <c r="L128" s="2778"/>
      <c r="M128" s="2777"/>
      <c r="N128" s="2777"/>
    </row>
    <row r="129" spans="3:14" ht="30" customHeight="1">
      <c r="C129" s="2781" t="s">
        <v>4280</v>
      </c>
      <c r="D129" s="2785">
        <f>D128+10</f>
        <v>39763</v>
      </c>
      <c r="E129" s="2776"/>
      <c r="F129" s="2776"/>
      <c r="G129" s="2777"/>
      <c r="H129" s="2777"/>
      <c r="I129" s="2777"/>
      <c r="J129" s="2777"/>
      <c r="K129" s="2777"/>
      <c r="L129" s="2777"/>
      <c r="M129" s="2777"/>
      <c r="N129" s="2777"/>
    </row>
    <row r="130" spans="3:14" ht="30" customHeight="1">
      <c r="C130" s="2781" t="s">
        <v>3603</v>
      </c>
      <c r="D130" s="2785">
        <f>DATE(C7,12,25)</f>
        <v>39807</v>
      </c>
      <c r="E130" s="2776"/>
      <c r="F130" s="2776"/>
      <c r="G130" s="2777"/>
      <c r="H130" s="2777"/>
      <c r="I130" s="2777"/>
      <c r="J130" s="2777"/>
      <c r="K130" s="2777"/>
      <c r="L130" s="2777"/>
      <c r="M130" s="2777"/>
      <c r="N130" s="2777"/>
    </row>
    <row r="131" spans="3:14" ht="30" customHeight="1" thickBot="1">
      <c r="C131" s="2791" t="s">
        <v>4281</v>
      </c>
      <c r="D131" s="2792"/>
      <c r="E131" s="5083" t="s">
        <v>4281</v>
      </c>
      <c r="F131" s="6224">
        <f>DATE(C7,12,26)</f>
        <v>39808</v>
      </c>
      <c r="G131" s="6225"/>
      <c r="H131" s="2777"/>
      <c r="I131" s="2777"/>
      <c r="J131" s="2777"/>
      <c r="K131" s="2777"/>
      <c r="L131" s="2777"/>
      <c r="M131" s="2777"/>
      <c r="N131" s="2777"/>
    </row>
    <row r="132" spans="3:14" ht="30" customHeight="1" thickBot="1">
      <c r="C132" s="2777"/>
      <c r="D132" s="2777"/>
      <c r="E132" s="2777"/>
      <c r="F132" s="2777"/>
      <c r="G132" s="2777"/>
      <c r="H132" s="2777"/>
      <c r="I132" s="2777"/>
      <c r="J132" s="2777"/>
      <c r="K132" s="2777"/>
      <c r="L132" s="2777"/>
      <c r="M132" s="2777"/>
      <c r="N132" s="2777"/>
    </row>
    <row r="133" spans="3:14" ht="30" customHeight="1" thickBot="1">
      <c r="C133" s="6226" t="s">
        <v>4282</v>
      </c>
      <c r="D133" s="6227"/>
      <c r="E133" s="2777"/>
      <c r="F133" s="2777"/>
      <c r="G133" s="2777"/>
      <c r="H133" s="2777"/>
      <c r="I133" s="2777"/>
      <c r="J133" s="2777"/>
      <c r="K133" s="2777"/>
      <c r="L133" s="2777"/>
      <c r="M133" s="2777"/>
      <c r="N133" s="2777"/>
    </row>
    <row r="134" spans="3:14" ht="30" customHeight="1">
      <c r="C134" s="2780" t="s">
        <v>3586</v>
      </c>
      <c r="D134" s="5081">
        <f>DATE(C7,1,1)</f>
        <v>39448</v>
      </c>
      <c r="E134" s="2777"/>
      <c r="F134" s="2777"/>
      <c r="G134" s="2777"/>
      <c r="H134" s="2777"/>
      <c r="I134" s="2777"/>
      <c r="J134" s="2777"/>
      <c r="K134" s="2777"/>
      <c r="L134" s="2777"/>
      <c r="M134" s="2777"/>
      <c r="N134" s="2777"/>
    </row>
    <row r="135" spans="3:14" ht="30" customHeight="1">
      <c r="C135" s="2781" t="s">
        <v>4270</v>
      </c>
      <c r="D135" s="2785">
        <f>D136-2</f>
        <v>39528</v>
      </c>
      <c r="E135" s="2777"/>
      <c r="F135" s="2777"/>
      <c r="G135" s="2777"/>
      <c r="H135" s="2777"/>
      <c r="I135" s="2777"/>
      <c r="J135" s="2777"/>
      <c r="K135" s="2777"/>
      <c r="L135" s="2777"/>
      <c r="M135" s="2777"/>
      <c r="N135" s="2777"/>
    </row>
    <row r="136" spans="3:14" ht="30" customHeight="1">
      <c r="C136" s="2793" t="s">
        <v>4271</v>
      </c>
      <c r="D136" s="2785">
        <f>ROUND(DATE(C7,4,MOD(234-11*MOD(C7,19),30))/7,)*7-6</f>
        <v>39530</v>
      </c>
      <c r="E136" s="2777"/>
      <c r="F136" s="2777"/>
      <c r="G136" s="2777"/>
      <c r="H136" s="2777"/>
      <c r="I136" s="2777"/>
      <c r="J136" s="2777"/>
      <c r="K136" s="2777"/>
      <c r="L136" s="2777"/>
      <c r="M136" s="2777"/>
      <c r="N136" s="2777"/>
    </row>
    <row r="137" spans="3:14" ht="30" customHeight="1">
      <c r="C137" s="2781" t="s">
        <v>4273</v>
      </c>
      <c r="D137" s="2785">
        <f>D136+1</f>
        <v>39531</v>
      </c>
      <c r="E137" s="2777"/>
      <c r="F137" s="2777"/>
      <c r="G137" s="2777"/>
      <c r="H137" s="2777"/>
      <c r="I137" s="2777"/>
      <c r="J137" s="2777"/>
      <c r="K137" s="2777"/>
      <c r="L137" s="2777"/>
      <c r="M137" s="2777"/>
      <c r="N137" s="2777"/>
    </row>
    <row r="138" spans="3:14" ht="30" customHeight="1">
      <c r="C138" s="2781" t="s">
        <v>4274</v>
      </c>
      <c r="D138" s="2785">
        <f>DATE(C7,5,1)</f>
        <v>39569</v>
      </c>
      <c r="E138" s="2777"/>
      <c r="F138" s="2777"/>
      <c r="G138" s="2777"/>
      <c r="H138" s="2777"/>
      <c r="I138" s="2777"/>
      <c r="J138" s="2777"/>
      <c r="K138" s="2777"/>
      <c r="L138" s="2777"/>
      <c r="M138" s="2777"/>
      <c r="N138" s="2777"/>
    </row>
    <row r="139" spans="3:14" ht="30" customHeight="1">
      <c r="C139" s="2781" t="s">
        <v>4276</v>
      </c>
      <c r="D139" s="2785">
        <f>D136+39</f>
        <v>39569</v>
      </c>
      <c r="E139" s="2777"/>
      <c r="F139" s="2777"/>
      <c r="G139" s="2777"/>
      <c r="H139" s="2777"/>
      <c r="I139" s="2777"/>
      <c r="J139" s="2777"/>
      <c r="K139" s="2777"/>
      <c r="L139" s="2777"/>
      <c r="M139" s="2777"/>
      <c r="N139" s="2777"/>
    </row>
    <row r="140" spans="3:14" ht="30" customHeight="1">
      <c r="C140" s="2781" t="s">
        <v>4277</v>
      </c>
      <c r="D140" s="2785">
        <f>D136+49</f>
        <v>39579</v>
      </c>
      <c r="E140" s="2777"/>
      <c r="F140" s="2777"/>
      <c r="G140" s="2777"/>
      <c r="H140" s="2777"/>
      <c r="I140" s="2777"/>
      <c r="J140" s="2777"/>
      <c r="K140" s="2777"/>
      <c r="L140" s="2777"/>
      <c r="M140" s="2777"/>
      <c r="N140" s="2777"/>
    </row>
    <row r="141" spans="3:14" ht="30" customHeight="1">
      <c r="C141" s="2781" t="s">
        <v>4279</v>
      </c>
      <c r="D141" s="2785">
        <f>D140+1</f>
        <v>39580</v>
      </c>
      <c r="E141" s="2777"/>
      <c r="F141" s="2777"/>
      <c r="G141" s="2777"/>
      <c r="H141" s="2777"/>
      <c r="I141" s="2777"/>
      <c r="J141" s="2777"/>
      <c r="K141" s="2777"/>
      <c r="L141" s="2777"/>
      <c r="M141" s="2777"/>
      <c r="N141" s="2777"/>
    </row>
    <row r="142" spans="3:14" ht="30" customHeight="1">
      <c r="C142" s="2790" t="s">
        <v>3596</v>
      </c>
      <c r="D142" s="2785">
        <f>DATE(C7,7,14)</f>
        <v>39643</v>
      </c>
      <c r="E142" s="2777"/>
      <c r="F142" s="2777"/>
      <c r="G142" s="2777"/>
      <c r="H142" s="2777"/>
      <c r="I142" s="2777"/>
      <c r="J142" s="2777"/>
      <c r="K142" s="2777"/>
      <c r="L142" s="2777"/>
      <c r="M142" s="2777"/>
      <c r="N142" s="2777"/>
    </row>
    <row r="143" spans="3:14" ht="30" customHeight="1">
      <c r="C143" s="2790" t="s">
        <v>3600</v>
      </c>
      <c r="D143" s="2785">
        <f>DATE(C7,8,15)</f>
        <v>39675</v>
      </c>
      <c r="E143" s="2777"/>
      <c r="F143" s="2777"/>
      <c r="G143" s="2777"/>
      <c r="H143" s="2777"/>
      <c r="I143" s="2777"/>
      <c r="J143" s="2777"/>
      <c r="K143" s="2777"/>
      <c r="L143" s="2777"/>
      <c r="M143" s="2777"/>
      <c r="N143" s="2777"/>
    </row>
    <row r="144" spans="3:14" ht="30" customHeight="1">
      <c r="C144" s="2781" t="s">
        <v>3601</v>
      </c>
      <c r="D144" s="2785">
        <f>DATE(C7,11,1)</f>
        <v>39753</v>
      </c>
      <c r="E144" s="2777"/>
      <c r="F144" s="2777"/>
      <c r="G144" s="2777"/>
      <c r="H144" s="2777"/>
      <c r="I144" s="2777"/>
      <c r="J144" s="2777"/>
      <c r="K144" s="2777"/>
      <c r="L144" s="2777"/>
      <c r="M144" s="2777"/>
      <c r="N144" s="2777"/>
    </row>
    <row r="145" spans="3:14" ht="30" customHeight="1">
      <c r="C145" s="2781" t="s">
        <v>3603</v>
      </c>
      <c r="D145" s="2785">
        <f>DATE(C7,12,25)</f>
        <v>39807</v>
      </c>
      <c r="E145" s="2777"/>
      <c r="F145" s="2777"/>
      <c r="G145" s="2777"/>
      <c r="H145" s="2777"/>
      <c r="I145" s="2777"/>
      <c r="J145" s="2777"/>
      <c r="K145" s="2777"/>
      <c r="L145" s="2777"/>
      <c r="M145" s="2777"/>
      <c r="N145" s="2777"/>
    </row>
    <row r="146" spans="3:14" ht="30" customHeight="1" thickBot="1">
      <c r="C146" s="2791" t="s">
        <v>4281</v>
      </c>
      <c r="D146" s="2794">
        <f>DATE(C7,12,26)</f>
        <v>39808</v>
      </c>
      <c r="E146" s="2777"/>
      <c r="F146" s="2777"/>
      <c r="G146" s="2777"/>
      <c r="H146" s="2777"/>
      <c r="I146" s="2777"/>
      <c r="J146" s="2777"/>
      <c r="K146" s="2777"/>
      <c r="L146" s="2777"/>
      <c r="M146" s="2777"/>
      <c r="N146" s="2777"/>
    </row>
    <row r="147" spans="3:14" ht="30" customHeight="1" thickBot="1">
      <c r="C147" s="2777"/>
      <c r="D147" s="2777"/>
      <c r="E147" s="2777"/>
      <c r="F147" s="2777"/>
      <c r="G147" s="2777"/>
      <c r="H147" s="2777"/>
      <c r="I147" s="2777"/>
      <c r="J147" s="2777"/>
      <c r="K147" s="2777"/>
      <c r="L147" s="2777"/>
      <c r="M147" s="2777"/>
      <c r="N147" s="2777"/>
    </row>
    <row r="148" spans="3:14" ht="30" customHeight="1">
      <c r="C148" s="5085"/>
      <c r="D148" s="5086"/>
      <c r="E148" s="5086"/>
      <c r="F148" s="5086"/>
      <c r="G148" s="5086"/>
      <c r="H148" s="5086"/>
      <c r="I148" s="5086"/>
      <c r="J148" s="5086"/>
      <c r="K148" s="5087"/>
      <c r="L148" s="5087"/>
      <c r="M148" s="5087"/>
      <c r="N148" s="5087"/>
    </row>
    <row r="149" spans="3:14" ht="30" customHeight="1">
      <c r="C149" s="2795" t="s">
        <v>4283</v>
      </c>
      <c r="D149" s="2796"/>
      <c r="E149" s="2796"/>
      <c r="F149" s="2796"/>
      <c r="G149" s="2796"/>
      <c r="H149" s="2796"/>
      <c r="I149" s="2796"/>
      <c r="J149" s="2796"/>
      <c r="K149" s="2797"/>
      <c r="L149" s="2797"/>
      <c r="M149" s="2797"/>
      <c r="N149" s="2797"/>
    </row>
    <row r="150" spans="3:14" ht="30" customHeight="1">
      <c r="C150" s="2798" t="s">
        <v>4284</v>
      </c>
      <c r="D150" s="2796"/>
      <c r="E150" s="2796"/>
      <c r="F150" s="2796"/>
      <c r="G150" s="2796"/>
      <c r="H150" s="2796"/>
      <c r="I150" s="2796"/>
      <c r="J150" s="2796"/>
      <c r="K150" s="2797"/>
      <c r="L150" s="2797"/>
      <c r="M150" s="2797"/>
      <c r="N150" s="2797"/>
    </row>
    <row r="151" spans="3:14" ht="30" customHeight="1">
      <c r="C151" s="2799" t="s">
        <v>4285</v>
      </c>
      <c r="D151" s="2796"/>
      <c r="E151" s="2796"/>
      <c r="F151" s="2796"/>
      <c r="G151" s="2796"/>
      <c r="H151" s="2796"/>
      <c r="I151" s="2796"/>
      <c r="J151" s="2796"/>
      <c r="K151" s="2797"/>
      <c r="L151" s="2797"/>
      <c r="M151" s="2797"/>
      <c r="N151" s="2797"/>
    </row>
    <row r="152" spans="3:14" ht="30" customHeight="1">
      <c r="C152" s="2798" t="s">
        <v>4286</v>
      </c>
      <c r="D152" s="2800"/>
      <c r="E152" s="2796"/>
      <c r="F152" s="2796"/>
      <c r="G152" s="2796"/>
      <c r="H152" s="2796"/>
      <c r="I152" s="2796"/>
      <c r="J152" s="2796"/>
      <c r="K152" s="2797"/>
      <c r="L152" s="2797"/>
      <c r="M152" s="2797"/>
      <c r="N152" s="2797"/>
    </row>
    <row r="153" spans="3:14" ht="30" customHeight="1">
      <c r="C153" s="2798" t="s">
        <v>4287</v>
      </c>
      <c r="D153" s="2800"/>
      <c r="E153" s="2796"/>
      <c r="F153" s="2796"/>
      <c r="G153" s="2796"/>
      <c r="H153" s="2796"/>
      <c r="I153" s="2796"/>
      <c r="J153" s="2796"/>
      <c r="K153" s="2797"/>
      <c r="L153" s="2797"/>
      <c r="M153" s="2797"/>
      <c r="N153" s="2797"/>
    </row>
    <row r="154" spans="3:14" ht="30" customHeight="1">
      <c r="C154" s="2799" t="s">
        <v>4288</v>
      </c>
      <c r="D154" s="2796"/>
      <c r="E154" s="2796"/>
      <c r="F154" s="2796"/>
      <c r="G154" s="2796"/>
      <c r="H154" s="2796"/>
      <c r="I154" s="2796"/>
      <c r="J154" s="2796"/>
      <c r="K154" s="2797"/>
      <c r="L154" s="2797"/>
      <c r="M154" s="2797"/>
      <c r="N154" s="2797"/>
    </row>
    <row r="155" spans="3:14" ht="30" customHeight="1" thickBot="1">
      <c r="C155" s="5088"/>
      <c r="D155" s="5089"/>
      <c r="E155" s="5089"/>
      <c r="F155" s="5089"/>
      <c r="G155" s="5089"/>
      <c r="H155" s="5089"/>
      <c r="I155" s="5089"/>
      <c r="J155" s="5089"/>
      <c r="K155" s="5090"/>
      <c r="L155" s="5090"/>
      <c r="M155" s="5090"/>
      <c r="N155" s="5090"/>
    </row>
  </sheetData>
  <mergeCells count="14">
    <mergeCell ref="B3:D4"/>
    <mergeCell ref="E3:G4"/>
    <mergeCell ref="A5:A6"/>
    <mergeCell ref="B5:B7"/>
    <mergeCell ref="D5:D6"/>
    <mergeCell ref="E5:E6"/>
    <mergeCell ref="F5:F6"/>
    <mergeCell ref="G5:G6"/>
    <mergeCell ref="E7:G8"/>
    <mergeCell ref="C115:D115"/>
    <mergeCell ref="F117:G117"/>
    <mergeCell ref="F124:G124"/>
    <mergeCell ref="F131:G131"/>
    <mergeCell ref="C133:D133"/>
  </mergeCells>
  <hyperlinks>
    <hyperlink ref="C154" r:id="rId1" xr:uid="{3730717B-5CC1-4C7D-9F92-5EC420755EFD}"/>
    <hyperlink ref="C149" r:id="rId2" location="p67604" display="http://forum.excel-pratique.com/applications/encore-un-calendrier-t5179.html - p67604" xr:uid="{13F86992-86F3-4082-8CC6-0ECE9283F073}"/>
    <hyperlink ref="C151" r:id="rId3" xr:uid="{0BB9647C-1B8F-4A26-9B5A-A0DFAD223D16}"/>
  </hyperlinks>
  <printOptions horizontalCentered="1"/>
  <pageMargins left="0.19685039370078741" right="0" top="0.19685039370078741" bottom="0" header="0" footer="0"/>
  <pageSetup paperSize="9" scale="36" orientation="landscape" verticalDpi="300" r:id="rId4"/>
  <headerFooter alignWithMargins="0"/>
  <colBreaks count="3" manualBreakCount="3">
    <brk id="34" max="149" man="1"/>
    <brk id="61" max="149" man="1"/>
    <brk id="88" max="149" man="1"/>
  </colBreaks>
  <legacyDrawing r:id="rId5"/>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E430DB-6FF9-4A91-922D-160F31289CDC}">
  <dimension ref="B1:AY247"/>
  <sheetViews>
    <sheetView showGridLines="0" topLeftCell="A5" zoomScaleNormal="100" workbookViewId="0">
      <selection activeCell="AE44" sqref="AE44"/>
    </sheetView>
  </sheetViews>
  <sheetFormatPr baseColWidth="10" defaultRowHeight="11.25"/>
  <cols>
    <col min="1" max="1" width="1.42578125" style="359" customWidth="1"/>
    <col min="2" max="2" width="5.140625" style="359" customWidth="1"/>
    <col min="3" max="3" width="1.7109375" style="359" customWidth="1"/>
    <col min="4" max="4" width="18.7109375" style="359" customWidth="1"/>
    <col min="5" max="7" width="0.85546875" style="359" customWidth="1"/>
    <col min="8" max="8" width="18.7109375" style="359" customWidth="1"/>
    <col min="9" max="11" width="0.85546875" style="359" customWidth="1"/>
    <col min="12" max="12" width="18.7109375" style="359" customWidth="1"/>
    <col min="13" max="13" width="1" style="359" customWidth="1"/>
    <col min="14" max="15" width="0.85546875" style="359" customWidth="1"/>
    <col min="16" max="16" width="18.7109375" style="359" customWidth="1"/>
    <col min="17" max="17" width="1" style="359" customWidth="1"/>
    <col min="18" max="19" width="0.85546875" style="359" customWidth="1"/>
    <col min="20" max="20" width="18.7109375" style="359" customWidth="1"/>
    <col min="21" max="23" width="0.85546875" style="359" customWidth="1"/>
    <col min="24" max="24" width="18.7109375" style="359" customWidth="1"/>
    <col min="25" max="27" width="0.85546875" style="359" customWidth="1"/>
    <col min="28" max="28" width="18.7109375" style="359" customWidth="1"/>
    <col min="29" max="30" width="0.85546875" style="359" customWidth="1"/>
    <col min="31" max="32" width="18.7109375" style="359" customWidth="1"/>
    <col min="33" max="35" width="0.85546875" style="359" customWidth="1"/>
    <col min="36" max="36" width="18.7109375" style="359" customWidth="1"/>
    <col min="37" max="39" width="0.85546875" style="359" customWidth="1"/>
    <col min="40" max="40" width="18.7109375" style="359" customWidth="1"/>
    <col min="41" max="41" width="17.5703125" style="359" bestFit="1" customWidth="1"/>
    <col min="42" max="42" width="18" style="359" bestFit="1" customWidth="1"/>
    <col min="43" max="43" width="22" style="359" customWidth="1"/>
    <col min="44" max="44" width="19.7109375" style="359" customWidth="1"/>
    <col min="45" max="185" width="11.42578125" style="359"/>
    <col min="186" max="186" width="1.42578125" style="359" customWidth="1"/>
    <col min="187" max="187" width="5.140625" style="359" customWidth="1"/>
    <col min="188" max="188" width="1.7109375" style="359" customWidth="1"/>
    <col min="189" max="189" width="3.42578125" style="359" customWidth="1"/>
    <col min="190" max="190" width="18.7109375" style="359" customWidth="1"/>
    <col min="191" max="191" width="0.85546875" style="359" customWidth="1"/>
    <col min="192" max="192" width="18.7109375" style="359" customWidth="1"/>
    <col min="193" max="193" width="3.7109375" style="359" customWidth="1"/>
    <col min="194" max="194" width="3.140625" style="359" customWidth="1"/>
    <col min="195" max="195" width="18.7109375" style="359" customWidth="1"/>
    <col min="196" max="196" width="0.85546875" style="359" customWidth="1"/>
    <col min="197" max="197" width="18.7109375" style="359" customWidth="1"/>
    <col min="198" max="198" width="4.140625" style="359" customWidth="1"/>
    <col min="199" max="199" width="3.5703125" style="359" customWidth="1"/>
    <col min="200" max="200" width="18.7109375" style="359" customWidth="1"/>
    <col min="201" max="201" width="0.85546875" style="359" customWidth="1"/>
    <col min="202" max="202" width="18.7109375" style="359" customWidth="1"/>
    <col min="203" max="203" width="3.7109375" style="359" customWidth="1"/>
    <col min="204" max="204" width="3.140625" style="359" customWidth="1"/>
    <col min="205" max="205" width="18.7109375" style="359" customWidth="1"/>
    <col min="206" max="206" width="0.85546875" style="359" customWidth="1"/>
    <col min="207" max="207" width="18.7109375" style="359" customWidth="1"/>
    <col min="208" max="208" width="2.140625" style="359" customWidth="1"/>
    <col min="209" max="209" width="1.42578125" style="359" customWidth="1"/>
    <col min="210" max="210" width="5.140625" style="359" customWidth="1"/>
    <col min="211" max="211" width="1.7109375" style="359" customWidth="1"/>
    <col min="212" max="212" width="3.42578125" style="359" customWidth="1"/>
    <col min="213" max="213" width="18.7109375" style="359" customWidth="1"/>
    <col min="214" max="214" width="0.85546875" style="359" customWidth="1"/>
    <col min="215" max="215" width="18.7109375" style="359" customWidth="1"/>
    <col min="216" max="216" width="3.7109375" style="359" customWidth="1"/>
    <col min="217" max="217" width="3.140625" style="359" customWidth="1"/>
    <col min="218" max="218" width="18.7109375" style="359" customWidth="1"/>
    <col min="219" max="219" width="0.85546875" style="359" customWidth="1"/>
    <col min="220" max="220" width="18.7109375" style="359" customWidth="1"/>
    <col min="221" max="221" width="4.140625" style="359" customWidth="1"/>
    <col min="222" max="222" width="3.5703125" style="359" customWidth="1"/>
    <col min="223" max="223" width="18.7109375" style="359" customWidth="1"/>
    <col min="224" max="224" width="0.85546875" style="359" customWidth="1"/>
    <col min="225" max="225" width="18.7109375" style="359" customWidth="1"/>
    <col min="226" max="226" width="3.7109375" style="359" customWidth="1"/>
    <col min="227" max="227" width="3.140625" style="359" customWidth="1"/>
    <col min="228" max="228" width="18.7109375" style="359" customWidth="1"/>
    <col min="229" max="229" width="0.85546875" style="359" customWidth="1"/>
    <col min="230" max="230" width="18.7109375" style="359" customWidth="1"/>
    <col min="231" max="231" width="2.140625" style="359" customWidth="1"/>
    <col min="232" max="441" width="11.42578125" style="359"/>
    <col min="442" max="442" width="1.42578125" style="359" customWidth="1"/>
    <col min="443" max="443" width="5.140625" style="359" customWidth="1"/>
    <col min="444" max="444" width="1.7109375" style="359" customWidth="1"/>
    <col min="445" max="445" width="3.42578125" style="359" customWidth="1"/>
    <col min="446" max="446" width="18.7109375" style="359" customWidth="1"/>
    <col min="447" max="447" width="0.85546875" style="359" customWidth="1"/>
    <col min="448" max="448" width="18.7109375" style="359" customWidth="1"/>
    <col min="449" max="449" width="3.7109375" style="359" customWidth="1"/>
    <col min="450" max="450" width="3.140625" style="359" customWidth="1"/>
    <col min="451" max="451" width="18.7109375" style="359" customWidth="1"/>
    <col min="452" max="452" width="0.85546875" style="359" customWidth="1"/>
    <col min="453" max="453" width="18.7109375" style="359" customWidth="1"/>
    <col min="454" max="454" width="4.140625" style="359" customWidth="1"/>
    <col min="455" max="455" width="3.5703125" style="359" customWidth="1"/>
    <col min="456" max="456" width="18.7109375" style="359" customWidth="1"/>
    <col min="457" max="457" width="0.85546875" style="359" customWidth="1"/>
    <col min="458" max="458" width="18.7109375" style="359" customWidth="1"/>
    <col min="459" max="459" width="3.7109375" style="359" customWidth="1"/>
    <col min="460" max="460" width="3.140625" style="359" customWidth="1"/>
    <col min="461" max="461" width="18.7109375" style="359" customWidth="1"/>
    <col min="462" max="462" width="0.85546875" style="359" customWidth="1"/>
    <col min="463" max="463" width="18.7109375" style="359" customWidth="1"/>
    <col min="464" max="464" width="2.140625" style="359" customWidth="1"/>
    <col min="465" max="465" width="1.42578125" style="359" customWidth="1"/>
    <col min="466" max="466" width="5.140625" style="359" customWidth="1"/>
    <col min="467" max="467" width="1.7109375" style="359" customWidth="1"/>
    <col min="468" max="468" width="3.42578125" style="359" customWidth="1"/>
    <col min="469" max="469" width="18.7109375" style="359" customWidth="1"/>
    <col min="470" max="470" width="0.85546875" style="359" customWidth="1"/>
    <col min="471" max="471" width="18.7109375" style="359" customWidth="1"/>
    <col min="472" max="472" width="3.7109375" style="359" customWidth="1"/>
    <col min="473" max="473" width="3.140625" style="359" customWidth="1"/>
    <col min="474" max="474" width="18.7109375" style="359" customWidth="1"/>
    <col min="475" max="475" width="0.85546875" style="359" customWidth="1"/>
    <col min="476" max="476" width="18.7109375" style="359" customWidth="1"/>
    <col min="477" max="477" width="4.140625" style="359" customWidth="1"/>
    <col min="478" max="478" width="3.5703125" style="359" customWidth="1"/>
    <col min="479" max="479" width="18.7109375" style="359" customWidth="1"/>
    <col min="480" max="480" width="0.85546875" style="359" customWidth="1"/>
    <col min="481" max="481" width="18.7109375" style="359" customWidth="1"/>
    <col min="482" max="482" width="3.7109375" style="359" customWidth="1"/>
    <col min="483" max="483" width="3.140625" style="359" customWidth="1"/>
    <col min="484" max="484" width="18.7109375" style="359" customWidth="1"/>
    <col min="485" max="485" width="0.85546875" style="359" customWidth="1"/>
    <col min="486" max="486" width="18.7109375" style="359" customWidth="1"/>
    <col min="487" max="487" width="2.140625" style="359" customWidth="1"/>
    <col min="488" max="697" width="11.42578125" style="359"/>
    <col min="698" max="698" width="1.42578125" style="359" customWidth="1"/>
    <col min="699" max="699" width="5.140625" style="359" customWidth="1"/>
    <col min="700" max="700" width="1.7109375" style="359" customWidth="1"/>
    <col min="701" max="701" width="3.42578125" style="359" customWidth="1"/>
    <col min="702" max="702" width="18.7109375" style="359" customWidth="1"/>
    <col min="703" max="703" width="0.85546875" style="359" customWidth="1"/>
    <col min="704" max="704" width="18.7109375" style="359" customWidth="1"/>
    <col min="705" max="705" width="3.7109375" style="359" customWidth="1"/>
    <col min="706" max="706" width="3.140625" style="359" customWidth="1"/>
    <col min="707" max="707" width="18.7109375" style="359" customWidth="1"/>
    <col min="708" max="708" width="0.85546875" style="359" customWidth="1"/>
    <col min="709" max="709" width="18.7109375" style="359" customWidth="1"/>
    <col min="710" max="710" width="4.140625" style="359" customWidth="1"/>
    <col min="711" max="711" width="3.5703125" style="359" customWidth="1"/>
    <col min="712" max="712" width="18.7109375" style="359" customWidth="1"/>
    <col min="713" max="713" width="0.85546875" style="359" customWidth="1"/>
    <col min="714" max="714" width="18.7109375" style="359" customWidth="1"/>
    <col min="715" max="715" width="3.7109375" style="359" customWidth="1"/>
    <col min="716" max="716" width="3.140625" style="359" customWidth="1"/>
    <col min="717" max="717" width="18.7109375" style="359" customWidth="1"/>
    <col min="718" max="718" width="0.85546875" style="359" customWidth="1"/>
    <col min="719" max="719" width="18.7109375" style="359" customWidth="1"/>
    <col min="720" max="720" width="2.140625" style="359" customWidth="1"/>
    <col min="721" max="721" width="1.42578125" style="359" customWidth="1"/>
    <col min="722" max="722" width="5.140625" style="359" customWidth="1"/>
    <col min="723" max="723" width="1.7109375" style="359" customWidth="1"/>
    <col min="724" max="724" width="3.42578125" style="359" customWidth="1"/>
    <col min="725" max="725" width="18.7109375" style="359" customWidth="1"/>
    <col min="726" max="726" width="0.85546875" style="359" customWidth="1"/>
    <col min="727" max="727" width="18.7109375" style="359" customWidth="1"/>
    <col min="728" max="728" width="3.7109375" style="359" customWidth="1"/>
    <col min="729" max="729" width="3.140625" style="359" customWidth="1"/>
    <col min="730" max="730" width="18.7109375" style="359" customWidth="1"/>
    <col min="731" max="731" width="0.85546875" style="359" customWidth="1"/>
    <col min="732" max="732" width="18.7109375" style="359" customWidth="1"/>
    <col min="733" max="733" width="4.140625" style="359" customWidth="1"/>
    <col min="734" max="734" width="3.5703125" style="359" customWidth="1"/>
    <col min="735" max="735" width="18.7109375" style="359" customWidth="1"/>
    <col min="736" max="736" width="0.85546875" style="359" customWidth="1"/>
    <col min="737" max="737" width="18.7109375" style="359" customWidth="1"/>
    <col min="738" max="738" width="3.7109375" style="359" customWidth="1"/>
    <col min="739" max="739" width="3.140625" style="359" customWidth="1"/>
    <col min="740" max="740" width="18.7109375" style="359" customWidth="1"/>
    <col min="741" max="741" width="0.85546875" style="359" customWidth="1"/>
    <col min="742" max="742" width="18.7109375" style="359" customWidth="1"/>
    <col min="743" max="743" width="2.140625" style="359" customWidth="1"/>
    <col min="744" max="953" width="11.42578125" style="359"/>
    <col min="954" max="954" width="1.42578125" style="359" customWidth="1"/>
    <col min="955" max="955" width="5.140625" style="359" customWidth="1"/>
    <col min="956" max="956" width="1.7109375" style="359" customWidth="1"/>
    <col min="957" max="957" width="3.42578125" style="359" customWidth="1"/>
    <col min="958" max="958" width="18.7109375" style="359" customWidth="1"/>
    <col min="959" max="959" width="0.85546875" style="359" customWidth="1"/>
    <col min="960" max="960" width="18.7109375" style="359" customWidth="1"/>
    <col min="961" max="961" width="3.7109375" style="359" customWidth="1"/>
    <col min="962" max="962" width="3.140625" style="359" customWidth="1"/>
    <col min="963" max="963" width="18.7109375" style="359" customWidth="1"/>
    <col min="964" max="964" width="0.85546875" style="359" customWidth="1"/>
    <col min="965" max="965" width="18.7109375" style="359" customWidth="1"/>
    <col min="966" max="966" width="4.140625" style="359" customWidth="1"/>
    <col min="967" max="967" width="3.5703125" style="359" customWidth="1"/>
    <col min="968" max="968" width="18.7109375" style="359" customWidth="1"/>
    <col min="969" max="969" width="0.85546875" style="359" customWidth="1"/>
    <col min="970" max="970" width="18.7109375" style="359" customWidth="1"/>
    <col min="971" max="971" width="3.7109375" style="359" customWidth="1"/>
    <col min="972" max="972" width="3.140625" style="359" customWidth="1"/>
    <col min="973" max="973" width="18.7109375" style="359" customWidth="1"/>
    <col min="974" max="974" width="0.85546875" style="359" customWidth="1"/>
    <col min="975" max="975" width="18.7109375" style="359" customWidth="1"/>
    <col min="976" max="976" width="2.140625" style="359" customWidth="1"/>
    <col min="977" max="977" width="1.42578125" style="359" customWidth="1"/>
    <col min="978" max="978" width="5.140625" style="359" customWidth="1"/>
    <col min="979" max="979" width="1.7109375" style="359" customWidth="1"/>
    <col min="980" max="980" width="3.42578125" style="359" customWidth="1"/>
    <col min="981" max="981" width="18.7109375" style="359" customWidth="1"/>
    <col min="982" max="982" width="0.85546875" style="359" customWidth="1"/>
    <col min="983" max="983" width="18.7109375" style="359" customWidth="1"/>
    <col min="984" max="984" width="3.7109375" style="359" customWidth="1"/>
    <col min="985" max="985" width="3.140625" style="359" customWidth="1"/>
    <col min="986" max="986" width="18.7109375" style="359" customWidth="1"/>
    <col min="987" max="987" width="0.85546875" style="359" customWidth="1"/>
    <col min="988" max="988" width="18.7109375" style="359" customWidth="1"/>
    <col min="989" max="989" width="4.140625" style="359" customWidth="1"/>
    <col min="990" max="990" width="3.5703125" style="359" customWidth="1"/>
    <col min="991" max="991" width="18.7109375" style="359" customWidth="1"/>
    <col min="992" max="992" width="0.85546875" style="359" customWidth="1"/>
    <col min="993" max="993" width="18.7109375" style="359" customWidth="1"/>
    <col min="994" max="994" width="3.7109375" style="359" customWidth="1"/>
    <col min="995" max="995" width="3.140625" style="359" customWidth="1"/>
    <col min="996" max="996" width="18.7109375" style="359" customWidth="1"/>
    <col min="997" max="997" width="0.85546875" style="359" customWidth="1"/>
    <col min="998" max="998" width="18.7109375" style="359" customWidth="1"/>
    <col min="999" max="999" width="2.140625" style="359" customWidth="1"/>
    <col min="1000" max="1209" width="11.42578125" style="359"/>
    <col min="1210" max="1210" width="1.42578125" style="359" customWidth="1"/>
    <col min="1211" max="1211" width="5.140625" style="359" customWidth="1"/>
    <col min="1212" max="1212" width="1.7109375" style="359" customWidth="1"/>
    <col min="1213" max="1213" width="3.42578125" style="359" customWidth="1"/>
    <col min="1214" max="1214" width="18.7109375" style="359" customWidth="1"/>
    <col min="1215" max="1215" width="0.85546875" style="359" customWidth="1"/>
    <col min="1216" max="1216" width="18.7109375" style="359" customWidth="1"/>
    <col min="1217" max="1217" width="3.7109375" style="359" customWidth="1"/>
    <col min="1218" max="1218" width="3.140625" style="359" customWidth="1"/>
    <col min="1219" max="1219" width="18.7109375" style="359" customWidth="1"/>
    <col min="1220" max="1220" width="0.85546875" style="359" customWidth="1"/>
    <col min="1221" max="1221" width="18.7109375" style="359" customWidth="1"/>
    <col min="1222" max="1222" width="4.140625" style="359" customWidth="1"/>
    <col min="1223" max="1223" width="3.5703125" style="359" customWidth="1"/>
    <col min="1224" max="1224" width="18.7109375" style="359" customWidth="1"/>
    <col min="1225" max="1225" width="0.85546875" style="359" customWidth="1"/>
    <col min="1226" max="1226" width="18.7109375" style="359" customWidth="1"/>
    <col min="1227" max="1227" width="3.7109375" style="359" customWidth="1"/>
    <col min="1228" max="1228" width="3.140625" style="359" customWidth="1"/>
    <col min="1229" max="1229" width="18.7109375" style="359" customWidth="1"/>
    <col min="1230" max="1230" width="0.85546875" style="359" customWidth="1"/>
    <col min="1231" max="1231" width="18.7109375" style="359" customWidth="1"/>
    <col min="1232" max="1232" width="2.140625" style="359" customWidth="1"/>
    <col min="1233" max="1233" width="1.42578125" style="359" customWidth="1"/>
    <col min="1234" max="1234" width="5.140625" style="359" customWidth="1"/>
    <col min="1235" max="1235" width="1.7109375" style="359" customWidth="1"/>
    <col min="1236" max="1236" width="3.42578125" style="359" customWidth="1"/>
    <col min="1237" max="1237" width="18.7109375" style="359" customWidth="1"/>
    <col min="1238" max="1238" width="0.85546875" style="359" customWidth="1"/>
    <col min="1239" max="1239" width="18.7109375" style="359" customWidth="1"/>
    <col min="1240" max="1240" width="3.7109375" style="359" customWidth="1"/>
    <col min="1241" max="1241" width="3.140625" style="359" customWidth="1"/>
    <col min="1242" max="1242" width="18.7109375" style="359" customWidth="1"/>
    <col min="1243" max="1243" width="0.85546875" style="359" customWidth="1"/>
    <col min="1244" max="1244" width="18.7109375" style="359" customWidth="1"/>
    <col min="1245" max="1245" width="4.140625" style="359" customWidth="1"/>
    <col min="1246" max="1246" width="3.5703125" style="359" customWidth="1"/>
    <col min="1247" max="1247" width="18.7109375" style="359" customWidth="1"/>
    <col min="1248" max="1248" width="0.85546875" style="359" customWidth="1"/>
    <col min="1249" max="1249" width="18.7109375" style="359" customWidth="1"/>
    <col min="1250" max="1250" width="3.7109375" style="359" customWidth="1"/>
    <col min="1251" max="1251" width="3.140625" style="359" customWidth="1"/>
    <col min="1252" max="1252" width="18.7109375" style="359" customWidth="1"/>
    <col min="1253" max="1253" width="0.85546875" style="359" customWidth="1"/>
    <col min="1254" max="1254" width="18.7109375" style="359" customWidth="1"/>
    <col min="1255" max="1255" width="2.140625" style="359" customWidth="1"/>
    <col min="1256" max="1465" width="11.42578125" style="359"/>
    <col min="1466" max="1466" width="1.42578125" style="359" customWidth="1"/>
    <col min="1467" max="1467" width="5.140625" style="359" customWidth="1"/>
    <col min="1468" max="1468" width="1.7109375" style="359" customWidth="1"/>
    <col min="1469" max="1469" width="3.42578125" style="359" customWidth="1"/>
    <col min="1470" max="1470" width="18.7109375" style="359" customWidth="1"/>
    <col min="1471" max="1471" width="0.85546875" style="359" customWidth="1"/>
    <col min="1472" max="1472" width="18.7109375" style="359" customWidth="1"/>
    <col min="1473" max="1473" width="3.7109375" style="359" customWidth="1"/>
    <col min="1474" max="1474" width="3.140625" style="359" customWidth="1"/>
    <col min="1475" max="1475" width="18.7109375" style="359" customWidth="1"/>
    <col min="1476" max="1476" width="0.85546875" style="359" customWidth="1"/>
    <col min="1477" max="1477" width="18.7109375" style="359" customWidth="1"/>
    <col min="1478" max="1478" width="4.140625" style="359" customWidth="1"/>
    <col min="1479" max="1479" width="3.5703125" style="359" customWidth="1"/>
    <col min="1480" max="1480" width="18.7109375" style="359" customWidth="1"/>
    <col min="1481" max="1481" width="0.85546875" style="359" customWidth="1"/>
    <col min="1482" max="1482" width="18.7109375" style="359" customWidth="1"/>
    <col min="1483" max="1483" width="3.7109375" style="359" customWidth="1"/>
    <col min="1484" max="1484" width="3.140625" style="359" customWidth="1"/>
    <col min="1485" max="1485" width="18.7109375" style="359" customWidth="1"/>
    <col min="1486" max="1486" width="0.85546875" style="359" customWidth="1"/>
    <col min="1487" max="1487" width="18.7109375" style="359" customWidth="1"/>
    <col min="1488" max="1488" width="2.140625" style="359" customWidth="1"/>
    <col min="1489" max="1489" width="1.42578125" style="359" customWidth="1"/>
    <col min="1490" max="1490" width="5.140625" style="359" customWidth="1"/>
    <col min="1491" max="1491" width="1.7109375" style="359" customWidth="1"/>
    <col min="1492" max="1492" width="3.42578125" style="359" customWidth="1"/>
    <col min="1493" max="1493" width="18.7109375" style="359" customWidth="1"/>
    <col min="1494" max="1494" width="0.85546875" style="359" customWidth="1"/>
    <col min="1495" max="1495" width="18.7109375" style="359" customWidth="1"/>
    <col min="1496" max="1496" width="3.7109375" style="359" customWidth="1"/>
    <col min="1497" max="1497" width="3.140625" style="359" customWidth="1"/>
    <col min="1498" max="1498" width="18.7109375" style="359" customWidth="1"/>
    <col min="1499" max="1499" width="0.85546875" style="359" customWidth="1"/>
    <col min="1500" max="1500" width="18.7109375" style="359" customWidth="1"/>
    <col min="1501" max="1501" width="4.140625" style="359" customWidth="1"/>
    <col min="1502" max="1502" width="3.5703125" style="359" customWidth="1"/>
    <col min="1503" max="1503" width="18.7109375" style="359" customWidth="1"/>
    <col min="1504" max="1504" width="0.85546875" style="359" customWidth="1"/>
    <col min="1505" max="1505" width="18.7109375" style="359" customWidth="1"/>
    <col min="1506" max="1506" width="3.7109375" style="359" customWidth="1"/>
    <col min="1507" max="1507" width="3.140625" style="359" customWidth="1"/>
    <col min="1508" max="1508" width="18.7109375" style="359" customWidth="1"/>
    <col min="1509" max="1509" width="0.85546875" style="359" customWidth="1"/>
    <col min="1510" max="1510" width="18.7109375" style="359" customWidth="1"/>
    <col min="1511" max="1511" width="2.140625" style="359" customWidth="1"/>
    <col min="1512" max="1721" width="11.42578125" style="359"/>
    <col min="1722" max="1722" width="1.42578125" style="359" customWidth="1"/>
    <col min="1723" max="1723" width="5.140625" style="359" customWidth="1"/>
    <col min="1724" max="1724" width="1.7109375" style="359" customWidth="1"/>
    <col min="1725" max="1725" width="3.42578125" style="359" customWidth="1"/>
    <col min="1726" max="1726" width="18.7109375" style="359" customWidth="1"/>
    <col min="1727" max="1727" width="0.85546875" style="359" customWidth="1"/>
    <col min="1728" max="1728" width="18.7109375" style="359" customWidth="1"/>
    <col min="1729" max="1729" width="3.7109375" style="359" customWidth="1"/>
    <col min="1730" max="1730" width="3.140625" style="359" customWidth="1"/>
    <col min="1731" max="1731" width="18.7109375" style="359" customWidth="1"/>
    <col min="1732" max="1732" width="0.85546875" style="359" customWidth="1"/>
    <col min="1733" max="1733" width="18.7109375" style="359" customWidth="1"/>
    <col min="1734" max="1734" width="4.140625" style="359" customWidth="1"/>
    <col min="1735" max="1735" width="3.5703125" style="359" customWidth="1"/>
    <col min="1736" max="1736" width="18.7109375" style="359" customWidth="1"/>
    <col min="1737" max="1737" width="0.85546875" style="359" customWidth="1"/>
    <col min="1738" max="1738" width="18.7109375" style="359" customWidth="1"/>
    <col min="1739" max="1739" width="3.7109375" style="359" customWidth="1"/>
    <col min="1740" max="1740" width="3.140625" style="359" customWidth="1"/>
    <col min="1741" max="1741" width="18.7109375" style="359" customWidth="1"/>
    <col min="1742" max="1742" width="0.85546875" style="359" customWidth="1"/>
    <col min="1743" max="1743" width="18.7109375" style="359" customWidth="1"/>
    <col min="1744" max="1744" width="2.140625" style="359" customWidth="1"/>
    <col min="1745" max="1745" width="1.42578125" style="359" customWidth="1"/>
    <col min="1746" max="1746" width="5.140625" style="359" customWidth="1"/>
    <col min="1747" max="1747" width="1.7109375" style="359" customWidth="1"/>
    <col min="1748" max="1748" width="3.42578125" style="359" customWidth="1"/>
    <col min="1749" max="1749" width="18.7109375" style="359" customWidth="1"/>
    <col min="1750" max="1750" width="0.85546875" style="359" customWidth="1"/>
    <col min="1751" max="1751" width="18.7109375" style="359" customWidth="1"/>
    <col min="1752" max="1752" width="3.7109375" style="359" customWidth="1"/>
    <col min="1753" max="1753" width="3.140625" style="359" customWidth="1"/>
    <col min="1754" max="1754" width="18.7109375" style="359" customWidth="1"/>
    <col min="1755" max="1755" width="0.85546875" style="359" customWidth="1"/>
    <col min="1756" max="1756" width="18.7109375" style="359" customWidth="1"/>
    <col min="1757" max="1757" width="4.140625" style="359" customWidth="1"/>
    <col min="1758" max="1758" width="3.5703125" style="359" customWidth="1"/>
    <col min="1759" max="1759" width="18.7109375" style="359" customWidth="1"/>
    <col min="1760" max="1760" width="0.85546875" style="359" customWidth="1"/>
    <col min="1761" max="1761" width="18.7109375" style="359" customWidth="1"/>
    <col min="1762" max="1762" width="3.7109375" style="359" customWidth="1"/>
    <col min="1763" max="1763" width="3.140625" style="359" customWidth="1"/>
    <col min="1764" max="1764" width="18.7109375" style="359" customWidth="1"/>
    <col min="1765" max="1765" width="0.85546875" style="359" customWidth="1"/>
    <col min="1766" max="1766" width="18.7109375" style="359" customWidth="1"/>
    <col min="1767" max="1767" width="2.140625" style="359" customWidth="1"/>
    <col min="1768" max="1977" width="11.42578125" style="359"/>
    <col min="1978" max="1978" width="1.42578125" style="359" customWidth="1"/>
    <col min="1979" max="1979" width="5.140625" style="359" customWidth="1"/>
    <col min="1980" max="1980" width="1.7109375" style="359" customWidth="1"/>
    <col min="1981" max="1981" width="3.42578125" style="359" customWidth="1"/>
    <col min="1982" max="1982" width="18.7109375" style="359" customWidth="1"/>
    <col min="1983" max="1983" width="0.85546875" style="359" customWidth="1"/>
    <col min="1984" max="1984" width="18.7109375" style="359" customWidth="1"/>
    <col min="1985" max="1985" width="3.7109375" style="359" customWidth="1"/>
    <col min="1986" max="1986" width="3.140625" style="359" customWidth="1"/>
    <col min="1987" max="1987" width="18.7109375" style="359" customWidth="1"/>
    <col min="1988" max="1988" width="0.85546875" style="359" customWidth="1"/>
    <col min="1989" max="1989" width="18.7109375" style="359" customWidth="1"/>
    <col min="1990" max="1990" width="4.140625" style="359" customWidth="1"/>
    <col min="1991" max="1991" width="3.5703125" style="359" customWidth="1"/>
    <col min="1992" max="1992" width="18.7109375" style="359" customWidth="1"/>
    <col min="1993" max="1993" width="0.85546875" style="359" customWidth="1"/>
    <col min="1994" max="1994" width="18.7109375" style="359" customWidth="1"/>
    <col min="1995" max="1995" width="3.7109375" style="359" customWidth="1"/>
    <col min="1996" max="1996" width="3.140625" style="359" customWidth="1"/>
    <col min="1997" max="1997" width="18.7109375" style="359" customWidth="1"/>
    <col min="1998" max="1998" width="0.85546875" style="359" customWidth="1"/>
    <col min="1999" max="1999" width="18.7109375" style="359" customWidth="1"/>
    <col min="2000" max="2000" width="2.140625" style="359" customWidth="1"/>
    <col min="2001" max="2001" width="1.42578125" style="359" customWidth="1"/>
    <col min="2002" max="2002" width="5.140625" style="359" customWidth="1"/>
    <col min="2003" max="2003" width="1.7109375" style="359" customWidth="1"/>
    <col min="2004" max="2004" width="3.42578125" style="359" customWidth="1"/>
    <col min="2005" max="2005" width="18.7109375" style="359" customWidth="1"/>
    <col min="2006" max="2006" width="0.85546875" style="359" customWidth="1"/>
    <col min="2007" max="2007" width="18.7109375" style="359" customWidth="1"/>
    <col min="2008" max="2008" width="3.7109375" style="359" customWidth="1"/>
    <col min="2009" max="2009" width="3.140625" style="359" customWidth="1"/>
    <col min="2010" max="2010" width="18.7109375" style="359" customWidth="1"/>
    <col min="2011" max="2011" width="0.85546875" style="359" customWidth="1"/>
    <col min="2012" max="2012" width="18.7109375" style="359" customWidth="1"/>
    <col min="2013" max="2013" width="4.140625" style="359" customWidth="1"/>
    <col min="2014" max="2014" width="3.5703125" style="359" customWidth="1"/>
    <col min="2015" max="2015" width="18.7109375" style="359" customWidth="1"/>
    <col min="2016" max="2016" width="0.85546875" style="359" customWidth="1"/>
    <col min="2017" max="2017" width="18.7109375" style="359" customWidth="1"/>
    <col min="2018" max="2018" width="3.7109375" style="359" customWidth="1"/>
    <col min="2019" max="2019" width="3.140625" style="359" customWidth="1"/>
    <col min="2020" max="2020" width="18.7109375" style="359" customWidth="1"/>
    <col min="2021" max="2021" width="0.85546875" style="359" customWidth="1"/>
    <col min="2022" max="2022" width="18.7109375" style="359" customWidth="1"/>
    <col min="2023" max="2023" width="2.140625" style="359" customWidth="1"/>
    <col min="2024" max="2233" width="11.42578125" style="359"/>
    <col min="2234" max="2234" width="1.42578125" style="359" customWidth="1"/>
    <col min="2235" max="2235" width="5.140625" style="359" customWidth="1"/>
    <col min="2236" max="2236" width="1.7109375" style="359" customWidth="1"/>
    <col min="2237" max="2237" width="3.42578125" style="359" customWidth="1"/>
    <col min="2238" max="2238" width="18.7109375" style="359" customWidth="1"/>
    <col min="2239" max="2239" width="0.85546875" style="359" customWidth="1"/>
    <col min="2240" max="2240" width="18.7109375" style="359" customWidth="1"/>
    <col min="2241" max="2241" width="3.7109375" style="359" customWidth="1"/>
    <col min="2242" max="2242" width="3.140625" style="359" customWidth="1"/>
    <col min="2243" max="2243" width="18.7109375" style="359" customWidth="1"/>
    <col min="2244" max="2244" width="0.85546875" style="359" customWidth="1"/>
    <col min="2245" max="2245" width="18.7109375" style="359" customWidth="1"/>
    <col min="2246" max="2246" width="4.140625" style="359" customWidth="1"/>
    <col min="2247" max="2247" width="3.5703125" style="359" customWidth="1"/>
    <col min="2248" max="2248" width="18.7109375" style="359" customWidth="1"/>
    <col min="2249" max="2249" width="0.85546875" style="359" customWidth="1"/>
    <col min="2250" max="2250" width="18.7109375" style="359" customWidth="1"/>
    <col min="2251" max="2251" width="3.7109375" style="359" customWidth="1"/>
    <col min="2252" max="2252" width="3.140625" style="359" customWidth="1"/>
    <col min="2253" max="2253" width="18.7109375" style="359" customWidth="1"/>
    <col min="2254" max="2254" width="0.85546875" style="359" customWidth="1"/>
    <col min="2255" max="2255" width="18.7109375" style="359" customWidth="1"/>
    <col min="2256" max="2256" width="2.140625" style="359" customWidth="1"/>
    <col min="2257" max="2257" width="1.42578125" style="359" customWidth="1"/>
    <col min="2258" max="2258" width="5.140625" style="359" customWidth="1"/>
    <col min="2259" max="2259" width="1.7109375" style="359" customWidth="1"/>
    <col min="2260" max="2260" width="3.42578125" style="359" customWidth="1"/>
    <col min="2261" max="2261" width="18.7109375" style="359" customWidth="1"/>
    <col min="2262" max="2262" width="0.85546875" style="359" customWidth="1"/>
    <col min="2263" max="2263" width="18.7109375" style="359" customWidth="1"/>
    <col min="2264" max="2264" width="3.7109375" style="359" customWidth="1"/>
    <col min="2265" max="2265" width="3.140625" style="359" customWidth="1"/>
    <col min="2266" max="2266" width="18.7109375" style="359" customWidth="1"/>
    <col min="2267" max="2267" width="0.85546875" style="359" customWidth="1"/>
    <col min="2268" max="2268" width="18.7109375" style="359" customWidth="1"/>
    <col min="2269" max="2269" width="4.140625" style="359" customWidth="1"/>
    <col min="2270" max="2270" width="3.5703125" style="359" customWidth="1"/>
    <col min="2271" max="2271" width="18.7109375" style="359" customWidth="1"/>
    <col min="2272" max="2272" width="0.85546875" style="359" customWidth="1"/>
    <col min="2273" max="2273" width="18.7109375" style="359" customWidth="1"/>
    <col min="2274" max="2274" width="3.7109375" style="359" customWidth="1"/>
    <col min="2275" max="2275" width="3.140625" style="359" customWidth="1"/>
    <col min="2276" max="2276" width="18.7109375" style="359" customWidth="1"/>
    <col min="2277" max="2277" width="0.85546875" style="359" customWidth="1"/>
    <col min="2278" max="2278" width="18.7109375" style="359" customWidth="1"/>
    <col min="2279" max="2279" width="2.140625" style="359" customWidth="1"/>
    <col min="2280" max="2489" width="11.42578125" style="359"/>
    <col min="2490" max="2490" width="1.42578125" style="359" customWidth="1"/>
    <col min="2491" max="2491" width="5.140625" style="359" customWidth="1"/>
    <col min="2492" max="2492" width="1.7109375" style="359" customWidth="1"/>
    <col min="2493" max="2493" width="3.42578125" style="359" customWidth="1"/>
    <col min="2494" max="2494" width="18.7109375" style="359" customWidth="1"/>
    <col min="2495" max="2495" width="0.85546875" style="359" customWidth="1"/>
    <col min="2496" max="2496" width="18.7109375" style="359" customWidth="1"/>
    <col min="2497" max="2497" width="3.7109375" style="359" customWidth="1"/>
    <col min="2498" max="2498" width="3.140625" style="359" customWidth="1"/>
    <col min="2499" max="2499" width="18.7109375" style="359" customWidth="1"/>
    <col min="2500" max="2500" width="0.85546875" style="359" customWidth="1"/>
    <col min="2501" max="2501" width="18.7109375" style="359" customWidth="1"/>
    <col min="2502" max="2502" width="4.140625" style="359" customWidth="1"/>
    <col min="2503" max="2503" width="3.5703125" style="359" customWidth="1"/>
    <col min="2504" max="2504" width="18.7109375" style="359" customWidth="1"/>
    <col min="2505" max="2505" width="0.85546875" style="359" customWidth="1"/>
    <col min="2506" max="2506" width="18.7109375" style="359" customWidth="1"/>
    <col min="2507" max="2507" width="3.7109375" style="359" customWidth="1"/>
    <col min="2508" max="2508" width="3.140625" style="359" customWidth="1"/>
    <col min="2509" max="2509" width="18.7109375" style="359" customWidth="1"/>
    <col min="2510" max="2510" width="0.85546875" style="359" customWidth="1"/>
    <col min="2511" max="2511" width="18.7109375" style="359" customWidth="1"/>
    <col min="2512" max="2512" width="2.140625" style="359" customWidth="1"/>
    <col min="2513" max="2513" width="1.42578125" style="359" customWidth="1"/>
    <col min="2514" max="2514" width="5.140625" style="359" customWidth="1"/>
    <col min="2515" max="2515" width="1.7109375" style="359" customWidth="1"/>
    <col min="2516" max="2516" width="3.42578125" style="359" customWidth="1"/>
    <col min="2517" max="2517" width="18.7109375" style="359" customWidth="1"/>
    <col min="2518" max="2518" width="0.85546875" style="359" customWidth="1"/>
    <col min="2519" max="2519" width="18.7109375" style="359" customWidth="1"/>
    <col min="2520" max="2520" width="3.7109375" style="359" customWidth="1"/>
    <col min="2521" max="2521" width="3.140625" style="359" customWidth="1"/>
    <col min="2522" max="2522" width="18.7109375" style="359" customWidth="1"/>
    <col min="2523" max="2523" width="0.85546875" style="359" customWidth="1"/>
    <col min="2524" max="2524" width="18.7109375" style="359" customWidth="1"/>
    <col min="2525" max="2525" width="4.140625" style="359" customWidth="1"/>
    <col min="2526" max="2526" width="3.5703125" style="359" customWidth="1"/>
    <col min="2527" max="2527" width="18.7109375" style="359" customWidth="1"/>
    <col min="2528" max="2528" width="0.85546875" style="359" customWidth="1"/>
    <col min="2529" max="2529" width="18.7109375" style="359" customWidth="1"/>
    <col min="2530" max="2530" width="3.7109375" style="359" customWidth="1"/>
    <col min="2531" max="2531" width="3.140625" style="359" customWidth="1"/>
    <col min="2532" max="2532" width="18.7109375" style="359" customWidth="1"/>
    <col min="2533" max="2533" width="0.85546875" style="359" customWidth="1"/>
    <col min="2534" max="2534" width="18.7109375" style="359" customWidth="1"/>
    <col min="2535" max="2535" width="2.140625" style="359" customWidth="1"/>
    <col min="2536" max="2745" width="11.42578125" style="359"/>
    <col min="2746" max="2746" width="1.42578125" style="359" customWidth="1"/>
    <col min="2747" max="2747" width="5.140625" style="359" customWidth="1"/>
    <col min="2748" max="2748" width="1.7109375" style="359" customWidth="1"/>
    <col min="2749" max="2749" width="3.42578125" style="359" customWidth="1"/>
    <col min="2750" max="2750" width="18.7109375" style="359" customWidth="1"/>
    <col min="2751" max="2751" width="0.85546875" style="359" customWidth="1"/>
    <col min="2752" max="2752" width="18.7109375" style="359" customWidth="1"/>
    <col min="2753" max="2753" width="3.7109375" style="359" customWidth="1"/>
    <col min="2754" max="2754" width="3.140625" style="359" customWidth="1"/>
    <col min="2755" max="2755" width="18.7109375" style="359" customWidth="1"/>
    <col min="2756" max="2756" width="0.85546875" style="359" customWidth="1"/>
    <col min="2757" max="2757" width="18.7109375" style="359" customWidth="1"/>
    <col min="2758" max="2758" width="4.140625" style="359" customWidth="1"/>
    <col min="2759" max="2759" width="3.5703125" style="359" customWidth="1"/>
    <col min="2760" max="2760" width="18.7109375" style="359" customWidth="1"/>
    <col min="2761" max="2761" width="0.85546875" style="359" customWidth="1"/>
    <col min="2762" max="2762" width="18.7109375" style="359" customWidth="1"/>
    <col min="2763" max="2763" width="3.7109375" style="359" customWidth="1"/>
    <col min="2764" max="2764" width="3.140625" style="359" customWidth="1"/>
    <col min="2765" max="2765" width="18.7109375" style="359" customWidth="1"/>
    <col min="2766" max="2766" width="0.85546875" style="359" customWidth="1"/>
    <col min="2767" max="2767" width="18.7109375" style="359" customWidth="1"/>
    <col min="2768" max="2768" width="2.140625" style="359" customWidth="1"/>
    <col min="2769" max="2769" width="1.42578125" style="359" customWidth="1"/>
    <col min="2770" max="2770" width="5.140625" style="359" customWidth="1"/>
    <col min="2771" max="2771" width="1.7109375" style="359" customWidth="1"/>
    <col min="2772" max="2772" width="3.42578125" style="359" customWidth="1"/>
    <col min="2773" max="2773" width="18.7109375" style="359" customWidth="1"/>
    <col min="2774" max="2774" width="0.85546875" style="359" customWidth="1"/>
    <col min="2775" max="2775" width="18.7109375" style="359" customWidth="1"/>
    <col min="2776" max="2776" width="3.7109375" style="359" customWidth="1"/>
    <col min="2777" max="2777" width="3.140625" style="359" customWidth="1"/>
    <col min="2778" max="2778" width="18.7109375" style="359" customWidth="1"/>
    <col min="2779" max="2779" width="0.85546875" style="359" customWidth="1"/>
    <col min="2780" max="2780" width="18.7109375" style="359" customWidth="1"/>
    <col min="2781" max="2781" width="4.140625" style="359" customWidth="1"/>
    <col min="2782" max="2782" width="3.5703125" style="359" customWidth="1"/>
    <col min="2783" max="2783" width="18.7109375" style="359" customWidth="1"/>
    <col min="2784" max="2784" width="0.85546875" style="359" customWidth="1"/>
    <col min="2785" max="2785" width="18.7109375" style="359" customWidth="1"/>
    <col min="2786" max="2786" width="3.7109375" style="359" customWidth="1"/>
    <col min="2787" max="2787" width="3.140625" style="359" customWidth="1"/>
    <col min="2788" max="2788" width="18.7109375" style="359" customWidth="1"/>
    <col min="2789" max="2789" width="0.85546875" style="359" customWidth="1"/>
    <col min="2790" max="2790" width="18.7109375" style="359" customWidth="1"/>
    <col min="2791" max="2791" width="2.140625" style="359" customWidth="1"/>
    <col min="2792" max="3001" width="11.42578125" style="359"/>
    <col min="3002" max="3002" width="1.42578125" style="359" customWidth="1"/>
    <col min="3003" max="3003" width="5.140625" style="359" customWidth="1"/>
    <col min="3004" max="3004" width="1.7109375" style="359" customWidth="1"/>
    <col min="3005" max="3005" width="3.42578125" style="359" customWidth="1"/>
    <col min="3006" max="3006" width="18.7109375" style="359" customWidth="1"/>
    <col min="3007" max="3007" width="0.85546875" style="359" customWidth="1"/>
    <col min="3008" max="3008" width="18.7109375" style="359" customWidth="1"/>
    <col min="3009" max="3009" width="3.7109375" style="359" customWidth="1"/>
    <col min="3010" max="3010" width="3.140625" style="359" customWidth="1"/>
    <col min="3011" max="3011" width="18.7109375" style="359" customWidth="1"/>
    <col min="3012" max="3012" width="0.85546875" style="359" customWidth="1"/>
    <col min="3013" max="3013" width="18.7109375" style="359" customWidth="1"/>
    <col min="3014" max="3014" width="4.140625" style="359" customWidth="1"/>
    <col min="3015" max="3015" width="3.5703125" style="359" customWidth="1"/>
    <col min="3016" max="3016" width="18.7109375" style="359" customWidth="1"/>
    <col min="3017" max="3017" width="0.85546875" style="359" customWidth="1"/>
    <col min="3018" max="3018" width="18.7109375" style="359" customWidth="1"/>
    <col min="3019" max="3019" width="3.7109375" style="359" customWidth="1"/>
    <col min="3020" max="3020" width="3.140625" style="359" customWidth="1"/>
    <col min="3021" max="3021" width="18.7109375" style="359" customWidth="1"/>
    <col min="3022" max="3022" width="0.85546875" style="359" customWidth="1"/>
    <col min="3023" max="3023" width="18.7109375" style="359" customWidth="1"/>
    <col min="3024" max="3024" width="2.140625" style="359" customWidth="1"/>
    <col min="3025" max="3025" width="1.42578125" style="359" customWidth="1"/>
    <col min="3026" max="3026" width="5.140625" style="359" customWidth="1"/>
    <col min="3027" max="3027" width="1.7109375" style="359" customWidth="1"/>
    <col min="3028" max="3028" width="3.42578125" style="359" customWidth="1"/>
    <col min="3029" max="3029" width="18.7109375" style="359" customWidth="1"/>
    <col min="3030" max="3030" width="0.85546875" style="359" customWidth="1"/>
    <col min="3031" max="3031" width="18.7109375" style="359" customWidth="1"/>
    <col min="3032" max="3032" width="3.7109375" style="359" customWidth="1"/>
    <col min="3033" max="3033" width="3.140625" style="359" customWidth="1"/>
    <col min="3034" max="3034" width="18.7109375" style="359" customWidth="1"/>
    <col min="3035" max="3035" width="0.85546875" style="359" customWidth="1"/>
    <col min="3036" max="3036" width="18.7109375" style="359" customWidth="1"/>
    <col min="3037" max="3037" width="4.140625" style="359" customWidth="1"/>
    <col min="3038" max="3038" width="3.5703125" style="359" customWidth="1"/>
    <col min="3039" max="3039" width="18.7109375" style="359" customWidth="1"/>
    <col min="3040" max="3040" width="0.85546875" style="359" customWidth="1"/>
    <col min="3041" max="3041" width="18.7109375" style="359" customWidth="1"/>
    <col min="3042" max="3042" width="3.7109375" style="359" customWidth="1"/>
    <col min="3043" max="3043" width="3.140625" style="359" customWidth="1"/>
    <col min="3044" max="3044" width="18.7109375" style="359" customWidth="1"/>
    <col min="3045" max="3045" width="0.85546875" style="359" customWidth="1"/>
    <col min="3046" max="3046" width="18.7109375" style="359" customWidth="1"/>
    <col min="3047" max="3047" width="2.140625" style="359" customWidth="1"/>
    <col min="3048" max="3257" width="11.42578125" style="359"/>
    <col min="3258" max="3258" width="1.42578125" style="359" customWidth="1"/>
    <col min="3259" max="3259" width="5.140625" style="359" customWidth="1"/>
    <col min="3260" max="3260" width="1.7109375" style="359" customWidth="1"/>
    <col min="3261" max="3261" width="3.42578125" style="359" customWidth="1"/>
    <col min="3262" max="3262" width="18.7109375" style="359" customWidth="1"/>
    <col min="3263" max="3263" width="0.85546875" style="359" customWidth="1"/>
    <col min="3264" max="3264" width="18.7109375" style="359" customWidth="1"/>
    <col min="3265" max="3265" width="3.7109375" style="359" customWidth="1"/>
    <col min="3266" max="3266" width="3.140625" style="359" customWidth="1"/>
    <col min="3267" max="3267" width="18.7109375" style="359" customWidth="1"/>
    <col min="3268" max="3268" width="0.85546875" style="359" customWidth="1"/>
    <col min="3269" max="3269" width="18.7109375" style="359" customWidth="1"/>
    <col min="3270" max="3270" width="4.140625" style="359" customWidth="1"/>
    <col min="3271" max="3271" width="3.5703125" style="359" customWidth="1"/>
    <col min="3272" max="3272" width="18.7109375" style="359" customWidth="1"/>
    <col min="3273" max="3273" width="0.85546875" style="359" customWidth="1"/>
    <col min="3274" max="3274" width="18.7109375" style="359" customWidth="1"/>
    <col min="3275" max="3275" width="3.7109375" style="359" customWidth="1"/>
    <col min="3276" max="3276" width="3.140625" style="359" customWidth="1"/>
    <col min="3277" max="3277" width="18.7109375" style="359" customWidth="1"/>
    <col min="3278" max="3278" width="0.85546875" style="359" customWidth="1"/>
    <col min="3279" max="3279" width="18.7109375" style="359" customWidth="1"/>
    <col min="3280" max="3280" width="2.140625" style="359" customWidth="1"/>
    <col min="3281" max="3281" width="1.42578125" style="359" customWidth="1"/>
    <col min="3282" max="3282" width="5.140625" style="359" customWidth="1"/>
    <col min="3283" max="3283" width="1.7109375" style="359" customWidth="1"/>
    <col min="3284" max="3284" width="3.42578125" style="359" customWidth="1"/>
    <col min="3285" max="3285" width="18.7109375" style="359" customWidth="1"/>
    <col min="3286" max="3286" width="0.85546875" style="359" customWidth="1"/>
    <col min="3287" max="3287" width="18.7109375" style="359" customWidth="1"/>
    <col min="3288" max="3288" width="3.7109375" style="359" customWidth="1"/>
    <col min="3289" max="3289" width="3.140625" style="359" customWidth="1"/>
    <col min="3290" max="3290" width="18.7109375" style="359" customWidth="1"/>
    <col min="3291" max="3291" width="0.85546875" style="359" customWidth="1"/>
    <col min="3292" max="3292" width="18.7109375" style="359" customWidth="1"/>
    <col min="3293" max="3293" width="4.140625" style="359" customWidth="1"/>
    <col min="3294" max="3294" width="3.5703125" style="359" customWidth="1"/>
    <col min="3295" max="3295" width="18.7109375" style="359" customWidth="1"/>
    <col min="3296" max="3296" width="0.85546875" style="359" customWidth="1"/>
    <col min="3297" max="3297" width="18.7109375" style="359" customWidth="1"/>
    <col min="3298" max="3298" width="3.7109375" style="359" customWidth="1"/>
    <col min="3299" max="3299" width="3.140625" style="359" customWidth="1"/>
    <col min="3300" max="3300" width="18.7109375" style="359" customWidth="1"/>
    <col min="3301" max="3301" width="0.85546875" style="359" customWidth="1"/>
    <col min="3302" max="3302" width="18.7109375" style="359" customWidth="1"/>
    <col min="3303" max="3303" width="2.140625" style="359" customWidth="1"/>
    <col min="3304" max="3513" width="11.42578125" style="359"/>
    <col min="3514" max="3514" width="1.42578125" style="359" customWidth="1"/>
    <col min="3515" max="3515" width="5.140625" style="359" customWidth="1"/>
    <col min="3516" max="3516" width="1.7109375" style="359" customWidth="1"/>
    <col min="3517" max="3517" width="3.42578125" style="359" customWidth="1"/>
    <col min="3518" max="3518" width="18.7109375" style="359" customWidth="1"/>
    <col min="3519" max="3519" width="0.85546875" style="359" customWidth="1"/>
    <col min="3520" max="3520" width="18.7109375" style="359" customWidth="1"/>
    <col min="3521" max="3521" width="3.7109375" style="359" customWidth="1"/>
    <col min="3522" max="3522" width="3.140625" style="359" customWidth="1"/>
    <col min="3523" max="3523" width="18.7109375" style="359" customWidth="1"/>
    <col min="3524" max="3524" width="0.85546875" style="359" customWidth="1"/>
    <col min="3525" max="3525" width="18.7109375" style="359" customWidth="1"/>
    <col min="3526" max="3526" width="4.140625" style="359" customWidth="1"/>
    <col min="3527" max="3527" width="3.5703125" style="359" customWidth="1"/>
    <col min="3528" max="3528" width="18.7109375" style="359" customWidth="1"/>
    <col min="3529" max="3529" width="0.85546875" style="359" customWidth="1"/>
    <col min="3530" max="3530" width="18.7109375" style="359" customWidth="1"/>
    <col min="3531" max="3531" width="3.7109375" style="359" customWidth="1"/>
    <col min="3532" max="3532" width="3.140625" style="359" customWidth="1"/>
    <col min="3533" max="3533" width="18.7109375" style="359" customWidth="1"/>
    <col min="3534" max="3534" width="0.85546875" style="359" customWidth="1"/>
    <col min="3535" max="3535" width="18.7109375" style="359" customWidth="1"/>
    <col min="3536" max="3536" width="2.140625" style="359" customWidth="1"/>
    <col min="3537" max="3537" width="1.42578125" style="359" customWidth="1"/>
    <col min="3538" max="3538" width="5.140625" style="359" customWidth="1"/>
    <col min="3539" max="3539" width="1.7109375" style="359" customWidth="1"/>
    <col min="3540" max="3540" width="3.42578125" style="359" customWidth="1"/>
    <col min="3541" max="3541" width="18.7109375" style="359" customWidth="1"/>
    <col min="3542" max="3542" width="0.85546875" style="359" customWidth="1"/>
    <col min="3543" max="3543" width="18.7109375" style="359" customWidth="1"/>
    <col min="3544" max="3544" width="3.7109375" style="359" customWidth="1"/>
    <col min="3545" max="3545" width="3.140625" style="359" customWidth="1"/>
    <col min="3546" max="3546" width="18.7109375" style="359" customWidth="1"/>
    <col min="3547" max="3547" width="0.85546875" style="359" customWidth="1"/>
    <col min="3548" max="3548" width="18.7109375" style="359" customWidth="1"/>
    <col min="3549" max="3549" width="4.140625" style="359" customWidth="1"/>
    <col min="3550" max="3550" width="3.5703125" style="359" customWidth="1"/>
    <col min="3551" max="3551" width="18.7109375" style="359" customWidth="1"/>
    <col min="3552" max="3552" width="0.85546875" style="359" customWidth="1"/>
    <col min="3553" max="3553" width="18.7109375" style="359" customWidth="1"/>
    <col min="3554" max="3554" width="3.7109375" style="359" customWidth="1"/>
    <col min="3555" max="3555" width="3.140625" style="359" customWidth="1"/>
    <col min="3556" max="3556" width="18.7109375" style="359" customWidth="1"/>
    <col min="3557" max="3557" width="0.85546875" style="359" customWidth="1"/>
    <col min="3558" max="3558" width="18.7109375" style="359" customWidth="1"/>
    <col min="3559" max="3559" width="2.140625" style="359" customWidth="1"/>
    <col min="3560" max="3769" width="11.42578125" style="359"/>
    <col min="3770" max="3770" width="1.42578125" style="359" customWidth="1"/>
    <col min="3771" max="3771" width="5.140625" style="359" customWidth="1"/>
    <col min="3772" max="3772" width="1.7109375" style="359" customWidth="1"/>
    <col min="3773" max="3773" width="3.42578125" style="359" customWidth="1"/>
    <col min="3774" max="3774" width="18.7109375" style="359" customWidth="1"/>
    <col min="3775" max="3775" width="0.85546875" style="359" customWidth="1"/>
    <col min="3776" max="3776" width="18.7109375" style="359" customWidth="1"/>
    <col min="3777" max="3777" width="3.7109375" style="359" customWidth="1"/>
    <col min="3778" max="3778" width="3.140625" style="359" customWidth="1"/>
    <col min="3779" max="3779" width="18.7109375" style="359" customWidth="1"/>
    <col min="3780" max="3780" width="0.85546875" style="359" customWidth="1"/>
    <col min="3781" max="3781" width="18.7109375" style="359" customWidth="1"/>
    <col min="3782" max="3782" width="4.140625" style="359" customWidth="1"/>
    <col min="3783" max="3783" width="3.5703125" style="359" customWidth="1"/>
    <col min="3784" max="3784" width="18.7109375" style="359" customWidth="1"/>
    <col min="3785" max="3785" width="0.85546875" style="359" customWidth="1"/>
    <col min="3786" max="3786" width="18.7109375" style="359" customWidth="1"/>
    <col min="3787" max="3787" width="3.7109375" style="359" customWidth="1"/>
    <col min="3788" max="3788" width="3.140625" style="359" customWidth="1"/>
    <col min="3789" max="3789" width="18.7109375" style="359" customWidth="1"/>
    <col min="3790" max="3790" width="0.85546875" style="359" customWidth="1"/>
    <col min="3791" max="3791" width="18.7109375" style="359" customWidth="1"/>
    <col min="3792" max="3792" width="2.140625" style="359" customWidth="1"/>
    <col min="3793" max="3793" width="1.42578125" style="359" customWidth="1"/>
    <col min="3794" max="3794" width="5.140625" style="359" customWidth="1"/>
    <col min="3795" max="3795" width="1.7109375" style="359" customWidth="1"/>
    <col min="3796" max="3796" width="3.42578125" style="359" customWidth="1"/>
    <col min="3797" max="3797" width="18.7109375" style="359" customWidth="1"/>
    <col min="3798" max="3798" width="0.85546875" style="359" customWidth="1"/>
    <col min="3799" max="3799" width="18.7109375" style="359" customWidth="1"/>
    <col min="3800" max="3800" width="3.7109375" style="359" customWidth="1"/>
    <col min="3801" max="3801" width="3.140625" style="359" customWidth="1"/>
    <col min="3802" max="3802" width="18.7109375" style="359" customWidth="1"/>
    <col min="3803" max="3803" width="0.85546875" style="359" customWidth="1"/>
    <col min="3804" max="3804" width="18.7109375" style="359" customWidth="1"/>
    <col min="3805" max="3805" width="4.140625" style="359" customWidth="1"/>
    <col min="3806" max="3806" width="3.5703125" style="359" customWidth="1"/>
    <col min="3807" max="3807" width="18.7109375" style="359" customWidth="1"/>
    <col min="3808" max="3808" width="0.85546875" style="359" customWidth="1"/>
    <col min="3809" max="3809" width="18.7109375" style="359" customWidth="1"/>
    <col min="3810" max="3810" width="3.7109375" style="359" customWidth="1"/>
    <col min="3811" max="3811" width="3.140625" style="359" customWidth="1"/>
    <col min="3812" max="3812" width="18.7109375" style="359" customWidth="1"/>
    <col min="3813" max="3813" width="0.85546875" style="359" customWidth="1"/>
    <col min="3814" max="3814" width="18.7109375" style="359" customWidth="1"/>
    <col min="3815" max="3815" width="2.140625" style="359" customWidth="1"/>
    <col min="3816" max="4025" width="11.42578125" style="359"/>
    <col min="4026" max="4026" width="1.42578125" style="359" customWidth="1"/>
    <col min="4027" max="4027" width="5.140625" style="359" customWidth="1"/>
    <col min="4028" max="4028" width="1.7109375" style="359" customWidth="1"/>
    <col min="4029" max="4029" width="3.42578125" style="359" customWidth="1"/>
    <col min="4030" max="4030" width="18.7109375" style="359" customWidth="1"/>
    <col min="4031" max="4031" width="0.85546875" style="359" customWidth="1"/>
    <col min="4032" max="4032" width="18.7109375" style="359" customWidth="1"/>
    <col min="4033" max="4033" width="3.7109375" style="359" customWidth="1"/>
    <col min="4034" max="4034" width="3.140625" style="359" customWidth="1"/>
    <col min="4035" max="4035" width="18.7109375" style="359" customWidth="1"/>
    <col min="4036" max="4036" width="0.85546875" style="359" customWidth="1"/>
    <col min="4037" max="4037" width="18.7109375" style="359" customWidth="1"/>
    <col min="4038" max="4038" width="4.140625" style="359" customWidth="1"/>
    <col min="4039" max="4039" width="3.5703125" style="359" customWidth="1"/>
    <col min="4040" max="4040" width="18.7109375" style="359" customWidth="1"/>
    <col min="4041" max="4041" width="0.85546875" style="359" customWidth="1"/>
    <col min="4042" max="4042" width="18.7109375" style="359" customWidth="1"/>
    <col min="4043" max="4043" width="3.7109375" style="359" customWidth="1"/>
    <col min="4044" max="4044" width="3.140625" style="359" customWidth="1"/>
    <col min="4045" max="4045" width="18.7109375" style="359" customWidth="1"/>
    <col min="4046" max="4046" width="0.85546875" style="359" customWidth="1"/>
    <col min="4047" max="4047" width="18.7109375" style="359" customWidth="1"/>
    <col min="4048" max="4048" width="2.140625" style="359" customWidth="1"/>
    <col min="4049" max="4049" width="1.42578125" style="359" customWidth="1"/>
    <col min="4050" max="4050" width="5.140625" style="359" customWidth="1"/>
    <col min="4051" max="4051" width="1.7109375" style="359" customWidth="1"/>
    <col min="4052" max="4052" width="3.42578125" style="359" customWidth="1"/>
    <col min="4053" max="4053" width="18.7109375" style="359" customWidth="1"/>
    <col min="4054" max="4054" width="0.85546875" style="359" customWidth="1"/>
    <col min="4055" max="4055" width="18.7109375" style="359" customWidth="1"/>
    <col min="4056" max="4056" width="3.7109375" style="359" customWidth="1"/>
    <col min="4057" max="4057" width="3.140625" style="359" customWidth="1"/>
    <col min="4058" max="4058" width="18.7109375" style="359" customWidth="1"/>
    <col min="4059" max="4059" width="0.85546875" style="359" customWidth="1"/>
    <col min="4060" max="4060" width="18.7109375" style="359" customWidth="1"/>
    <col min="4061" max="4061" width="4.140625" style="359" customWidth="1"/>
    <col min="4062" max="4062" width="3.5703125" style="359" customWidth="1"/>
    <col min="4063" max="4063" width="18.7109375" style="359" customWidth="1"/>
    <col min="4064" max="4064" width="0.85546875" style="359" customWidth="1"/>
    <col min="4065" max="4065" width="18.7109375" style="359" customWidth="1"/>
    <col min="4066" max="4066" width="3.7109375" style="359" customWidth="1"/>
    <col min="4067" max="4067" width="3.140625" style="359" customWidth="1"/>
    <col min="4068" max="4068" width="18.7109375" style="359" customWidth="1"/>
    <col min="4069" max="4069" width="0.85546875" style="359" customWidth="1"/>
    <col min="4070" max="4070" width="18.7109375" style="359" customWidth="1"/>
    <col min="4071" max="4071" width="2.140625" style="359" customWidth="1"/>
    <col min="4072" max="4281" width="11.42578125" style="359"/>
    <col min="4282" max="4282" width="1.42578125" style="359" customWidth="1"/>
    <col min="4283" max="4283" width="5.140625" style="359" customWidth="1"/>
    <col min="4284" max="4284" width="1.7109375" style="359" customWidth="1"/>
    <col min="4285" max="4285" width="3.42578125" style="359" customWidth="1"/>
    <col min="4286" max="4286" width="18.7109375" style="359" customWidth="1"/>
    <col min="4287" max="4287" width="0.85546875" style="359" customWidth="1"/>
    <col min="4288" max="4288" width="18.7109375" style="359" customWidth="1"/>
    <col min="4289" max="4289" width="3.7109375" style="359" customWidth="1"/>
    <col min="4290" max="4290" width="3.140625" style="359" customWidth="1"/>
    <col min="4291" max="4291" width="18.7109375" style="359" customWidth="1"/>
    <col min="4292" max="4292" width="0.85546875" style="359" customWidth="1"/>
    <col min="4293" max="4293" width="18.7109375" style="359" customWidth="1"/>
    <col min="4294" max="4294" width="4.140625" style="359" customWidth="1"/>
    <col min="4295" max="4295" width="3.5703125" style="359" customWidth="1"/>
    <col min="4296" max="4296" width="18.7109375" style="359" customWidth="1"/>
    <col min="4297" max="4297" width="0.85546875" style="359" customWidth="1"/>
    <col min="4298" max="4298" width="18.7109375" style="359" customWidth="1"/>
    <col min="4299" max="4299" width="3.7109375" style="359" customWidth="1"/>
    <col min="4300" max="4300" width="3.140625" style="359" customWidth="1"/>
    <col min="4301" max="4301" width="18.7109375" style="359" customWidth="1"/>
    <col min="4302" max="4302" width="0.85546875" style="359" customWidth="1"/>
    <col min="4303" max="4303" width="18.7109375" style="359" customWidth="1"/>
    <col min="4304" max="4304" width="2.140625" style="359" customWidth="1"/>
    <col min="4305" max="4305" width="1.42578125" style="359" customWidth="1"/>
    <col min="4306" max="4306" width="5.140625" style="359" customWidth="1"/>
    <col min="4307" max="4307" width="1.7109375" style="359" customWidth="1"/>
    <col min="4308" max="4308" width="3.42578125" style="359" customWidth="1"/>
    <col min="4309" max="4309" width="18.7109375" style="359" customWidth="1"/>
    <col min="4310" max="4310" width="0.85546875" style="359" customWidth="1"/>
    <col min="4311" max="4311" width="18.7109375" style="359" customWidth="1"/>
    <col min="4312" max="4312" width="3.7109375" style="359" customWidth="1"/>
    <col min="4313" max="4313" width="3.140625" style="359" customWidth="1"/>
    <col min="4314" max="4314" width="18.7109375" style="359" customWidth="1"/>
    <col min="4315" max="4315" width="0.85546875" style="359" customWidth="1"/>
    <col min="4316" max="4316" width="18.7109375" style="359" customWidth="1"/>
    <col min="4317" max="4317" width="4.140625" style="359" customWidth="1"/>
    <col min="4318" max="4318" width="3.5703125" style="359" customWidth="1"/>
    <col min="4319" max="4319" width="18.7109375" style="359" customWidth="1"/>
    <col min="4320" max="4320" width="0.85546875" style="359" customWidth="1"/>
    <col min="4321" max="4321" width="18.7109375" style="359" customWidth="1"/>
    <col min="4322" max="4322" width="3.7109375" style="359" customWidth="1"/>
    <col min="4323" max="4323" width="3.140625" style="359" customWidth="1"/>
    <col min="4324" max="4324" width="18.7109375" style="359" customWidth="1"/>
    <col min="4325" max="4325" width="0.85546875" style="359" customWidth="1"/>
    <col min="4326" max="4326" width="18.7109375" style="359" customWidth="1"/>
    <col min="4327" max="4327" width="2.140625" style="359" customWidth="1"/>
    <col min="4328" max="4537" width="11.42578125" style="359"/>
    <col min="4538" max="4538" width="1.42578125" style="359" customWidth="1"/>
    <col min="4539" max="4539" width="5.140625" style="359" customWidth="1"/>
    <col min="4540" max="4540" width="1.7109375" style="359" customWidth="1"/>
    <col min="4541" max="4541" width="3.42578125" style="359" customWidth="1"/>
    <col min="4542" max="4542" width="18.7109375" style="359" customWidth="1"/>
    <col min="4543" max="4543" width="0.85546875" style="359" customWidth="1"/>
    <col min="4544" max="4544" width="18.7109375" style="359" customWidth="1"/>
    <col min="4545" max="4545" width="3.7109375" style="359" customWidth="1"/>
    <col min="4546" max="4546" width="3.140625" style="359" customWidth="1"/>
    <col min="4547" max="4547" width="18.7109375" style="359" customWidth="1"/>
    <col min="4548" max="4548" width="0.85546875" style="359" customWidth="1"/>
    <col min="4549" max="4549" width="18.7109375" style="359" customWidth="1"/>
    <col min="4550" max="4550" width="4.140625" style="359" customWidth="1"/>
    <col min="4551" max="4551" width="3.5703125" style="359" customWidth="1"/>
    <col min="4552" max="4552" width="18.7109375" style="359" customWidth="1"/>
    <col min="4553" max="4553" width="0.85546875" style="359" customWidth="1"/>
    <col min="4554" max="4554" width="18.7109375" style="359" customWidth="1"/>
    <col min="4555" max="4555" width="3.7109375" style="359" customWidth="1"/>
    <col min="4556" max="4556" width="3.140625" style="359" customWidth="1"/>
    <col min="4557" max="4557" width="18.7109375" style="359" customWidth="1"/>
    <col min="4558" max="4558" width="0.85546875" style="359" customWidth="1"/>
    <col min="4559" max="4559" width="18.7109375" style="359" customWidth="1"/>
    <col min="4560" max="4560" width="2.140625" style="359" customWidth="1"/>
    <col min="4561" max="4561" width="1.42578125" style="359" customWidth="1"/>
    <col min="4562" max="4562" width="5.140625" style="359" customWidth="1"/>
    <col min="4563" max="4563" width="1.7109375" style="359" customWidth="1"/>
    <col min="4564" max="4564" width="3.42578125" style="359" customWidth="1"/>
    <col min="4565" max="4565" width="18.7109375" style="359" customWidth="1"/>
    <col min="4566" max="4566" width="0.85546875" style="359" customWidth="1"/>
    <col min="4567" max="4567" width="18.7109375" style="359" customWidth="1"/>
    <col min="4568" max="4568" width="3.7109375" style="359" customWidth="1"/>
    <col min="4569" max="4569" width="3.140625" style="359" customWidth="1"/>
    <col min="4570" max="4570" width="18.7109375" style="359" customWidth="1"/>
    <col min="4571" max="4571" width="0.85546875" style="359" customWidth="1"/>
    <col min="4572" max="4572" width="18.7109375" style="359" customWidth="1"/>
    <col min="4573" max="4573" width="4.140625" style="359" customWidth="1"/>
    <col min="4574" max="4574" width="3.5703125" style="359" customWidth="1"/>
    <col min="4575" max="4575" width="18.7109375" style="359" customWidth="1"/>
    <col min="4576" max="4576" width="0.85546875" style="359" customWidth="1"/>
    <col min="4577" max="4577" width="18.7109375" style="359" customWidth="1"/>
    <col min="4578" max="4578" width="3.7109375" style="359" customWidth="1"/>
    <col min="4579" max="4579" width="3.140625" style="359" customWidth="1"/>
    <col min="4580" max="4580" width="18.7109375" style="359" customWidth="1"/>
    <col min="4581" max="4581" width="0.85546875" style="359" customWidth="1"/>
    <col min="4582" max="4582" width="18.7109375" style="359" customWidth="1"/>
    <col min="4583" max="4583" width="2.140625" style="359" customWidth="1"/>
    <col min="4584" max="4793" width="11.42578125" style="359"/>
    <col min="4794" max="4794" width="1.42578125" style="359" customWidth="1"/>
    <col min="4795" max="4795" width="5.140625" style="359" customWidth="1"/>
    <col min="4796" max="4796" width="1.7109375" style="359" customWidth="1"/>
    <col min="4797" max="4797" width="3.42578125" style="359" customWidth="1"/>
    <col min="4798" max="4798" width="18.7109375" style="359" customWidth="1"/>
    <col min="4799" max="4799" width="0.85546875" style="359" customWidth="1"/>
    <col min="4800" max="4800" width="18.7109375" style="359" customWidth="1"/>
    <col min="4801" max="4801" width="3.7109375" style="359" customWidth="1"/>
    <col min="4802" max="4802" width="3.140625" style="359" customWidth="1"/>
    <col min="4803" max="4803" width="18.7109375" style="359" customWidth="1"/>
    <col min="4804" max="4804" width="0.85546875" style="359" customWidth="1"/>
    <col min="4805" max="4805" width="18.7109375" style="359" customWidth="1"/>
    <col min="4806" max="4806" width="4.140625" style="359" customWidth="1"/>
    <col min="4807" max="4807" width="3.5703125" style="359" customWidth="1"/>
    <col min="4808" max="4808" width="18.7109375" style="359" customWidth="1"/>
    <col min="4809" max="4809" width="0.85546875" style="359" customWidth="1"/>
    <col min="4810" max="4810" width="18.7109375" style="359" customWidth="1"/>
    <col min="4811" max="4811" width="3.7109375" style="359" customWidth="1"/>
    <col min="4812" max="4812" width="3.140625" style="359" customWidth="1"/>
    <col min="4813" max="4813" width="18.7109375" style="359" customWidth="1"/>
    <col min="4814" max="4814" width="0.85546875" style="359" customWidth="1"/>
    <col min="4815" max="4815" width="18.7109375" style="359" customWidth="1"/>
    <col min="4816" max="4816" width="2.140625" style="359" customWidth="1"/>
    <col min="4817" max="4817" width="1.42578125" style="359" customWidth="1"/>
    <col min="4818" max="4818" width="5.140625" style="359" customWidth="1"/>
    <col min="4819" max="4819" width="1.7109375" style="359" customWidth="1"/>
    <col min="4820" max="4820" width="3.42578125" style="359" customWidth="1"/>
    <col min="4821" max="4821" width="18.7109375" style="359" customWidth="1"/>
    <col min="4822" max="4822" width="0.85546875" style="359" customWidth="1"/>
    <col min="4823" max="4823" width="18.7109375" style="359" customWidth="1"/>
    <col min="4824" max="4824" width="3.7109375" style="359" customWidth="1"/>
    <col min="4825" max="4825" width="3.140625" style="359" customWidth="1"/>
    <col min="4826" max="4826" width="18.7109375" style="359" customWidth="1"/>
    <col min="4827" max="4827" width="0.85546875" style="359" customWidth="1"/>
    <col min="4828" max="4828" width="18.7109375" style="359" customWidth="1"/>
    <col min="4829" max="4829" width="4.140625" style="359" customWidth="1"/>
    <col min="4830" max="4830" width="3.5703125" style="359" customWidth="1"/>
    <col min="4831" max="4831" width="18.7109375" style="359" customWidth="1"/>
    <col min="4832" max="4832" width="0.85546875" style="359" customWidth="1"/>
    <col min="4833" max="4833" width="18.7109375" style="359" customWidth="1"/>
    <col min="4834" max="4834" width="3.7109375" style="359" customWidth="1"/>
    <col min="4835" max="4835" width="3.140625" style="359" customWidth="1"/>
    <col min="4836" max="4836" width="18.7109375" style="359" customWidth="1"/>
    <col min="4837" max="4837" width="0.85546875" style="359" customWidth="1"/>
    <col min="4838" max="4838" width="18.7109375" style="359" customWidth="1"/>
    <col min="4839" max="4839" width="2.140625" style="359" customWidth="1"/>
    <col min="4840" max="5049" width="11.42578125" style="359"/>
    <col min="5050" max="5050" width="1.42578125" style="359" customWidth="1"/>
    <col min="5051" max="5051" width="5.140625" style="359" customWidth="1"/>
    <col min="5052" max="5052" width="1.7109375" style="359" customWidth="1"/>
    <col min="5053" max="5053" width="3.42578125" style="359" customWidth="1"/>
    <col min="5054" max="5054" width="18.7109375" style="359" customWidth="1"/>
    <col min="5055" max="5055" width="0.85546875" style="359" customWidth="1"/>
    <col min="5056" max="5056" width="18.7109375" style="359" customWidth="1"/>
    <col min="5057" max="5057" width="3.7109375" style="359" customWidth="1"/>
    <col min="5058" max="5058" width="3.140625" style="359" customWidth="1"/>
    <col min="5059" max="5059" width="18.7109375" style="359" customWidth="1"/>
    <col min="5060" max="5060" width="0.85546875" style="359" customWidth="1"/>
    <col min="5061" max="5061" width="18.7109375" style="359" customWidth="1"/>
    <col min="5062" max="5062" width="4.140625" style="359" customWidth="1"/>
    <col min="5063" max="5063" width="3.5703125" style="359" customWidth="1"/>
    <col min="5064" max="5064" width="18.7109375" style="359" customWidth="1"/>
    <col min="5065" max="5065" width="0.85546875" style="359" customWidth="1"/>
    <col min="5066" max="5066" width="18.7109375" style="359" customWidth="1"/>
    <col min="5067" max="5067" width="3.7109375" style="359" customWidth="1"/>
    <col min="5068" max="5068" width="3.140625" style="359" customWidth="1"/>
    <col min="5069" max="5069" width="18.7109375" style="359" customWidth="1"/>
    <col min="5070" max="5070" width="0.85546875" style="359" customWidth="1"/>
    <col min="5071" max="5071" width="18.7109375" style="359" customWidth="1"/>
    <col min="5072" max="5072" width="2.140625" style="359" customWidth="1"/>
    <col min="5073" max="5073" width="1.42578125" style="359" customWidth="1"/>
    <col min="5074" max="5074" width="5.140625" style="359" customWidth="1"/>
    <col min="5075" max="5075" width="1.7109375" style="359" customWidth="1"/>
    <col min="5076" max="5076" width="3.42578125" style="359" customWidth="1"/>
    <col min="5077" max="5077" width="18.7109375" style="359" customWidth="1"/>
    <col min="5078" max="5078" width="0.85546875" style="359" customWidth="1"/>
    <col min="5079" max="5079" width="18.7109375" style="359" customWidth="1"/>
    <col min="5080" max="5080" width="3.7109375" style="359" customWidth="1"/>
    <col min="5081" max="5081" width="3.140625" style="359" customWidth="1"/>
    <col min="5082" max="5082" width="18.7109375" style="359" customWidth="1"/>
    <col min="5083" max="5083" width="0.85546875" style="359" customWidth="1"/>
    <col min="5084" max="5084" width="18.7109375" style="359" customWidth="1"/>
    <col min="5085" max="5085" width="4.140625" style="359" customWidth="1"/>
    <col min="5086" max="5086" width="3.5703125" style="359" customWidth="1"/>
    <col min="5087" max="5087" width="18.7109375" style="359" customWidth="1"/>
    <col min="5088" max="5088" width="0.85546875" style="359" customWidth="1"/>
    <col min="5089" max="5089" width="18.7109375" style="359" customWidth="1"/>
    <col min="5090" max="5090" width="3.7109375" style="359" customWidth="1"/>
    <col min="5091" max="5091" width="3.140625" style="359" customWidth="1"/>
    <col min="5092" max="5092" width="18.7109375" style="359" customWidth="1"/>
    <col min="5093" max="5093" width="0.85546875" style="359" customWidth="1"/>
    <col min="5094" max="5094" width="18.7109375" style="359" customWidth="1"/>
    <col min="5095" max="5095" width="2.140625" style="359" customWidth="1"/>
    <col min="5096" max="5305" width="11.42578125" style="359"/>
    <col min="5306" max="5306" width="1.42578125" style="359" customWidth="1"/>
    <col min="5307" max="5307" width="5.140625" style="359" customWidth="1"/>
    <col min="5308" max="5308" width="1.7109375" style="359" customWidth="1"/>
    <col min="5309" max="5309" width="3.42578125" style="359" customWidth="1"/>
    <col min="5310" max="5310" width="18.7109375" style="359" customWidth="1"/>
    <col min="5311" max="5311" width="0.85546875" style="359" customWidth="1"/>
    <col min="5312" max="5312" width="18.7109375" style="359" customWidth="1"/>
    <col min="5313" max="5313" width="3.7109375" style="359" customWidth="1"/>
    <col min="5314" max="5314" width="3.140625" style="359" customWidth="1"/>
    <col min="5315" max="5315" width="18.7109375" style="359" customWidth="1"/>
    <col min="5316" max="5316" width="0.85546875" style="359" customWidth="1"/>
    <col min="5317" max="5317" width="18.7109375" style="359" customWidth="1"/>
    <col min="5318" max="5318" width="4.140625" style="359" customWidth="1"/>
    <col min="5319" max="5319" width="3.5703125" style="359" customWidth="1"/>
    <col min="5320" max="5320" width="18.7109375" style="359" customWidth="1"/>
    <col min="5321" max="5321" width="0.85546875" style="359" customWidth="1"/>
    <col min="5322" max="5322" width="18.7109375" style="359" customWidth="1"/>
    <col min="5323" max="5323" width="3.7109375" style="359" customWidth="1"/>
    <col min="5324" max="5324" width="3.140625" style="359" customWidth="1"/>
    <col min="5325" max="5325" width="18.7109375" style="359" customWidth="1"/>
    <col min="5326" max="5326" width="0.85546875" style="359" customWidth="1"/>
    <col min="5327" max="5327" width="18.7109375" style="359" customWidth="1"/>
    <col min="5328" max="5328" width="2.140625" style="359" customWidth="1"/>
    <col min="5329" max="5329" width="1.42578125" style="359" customWidth="1"/>
    <col min="5330" max="5330" width="5.140625" style="359" customWidth="1"/>
    <col min="5331" max="5331" width="1.7109375" style="359" customWidth="1"/>
    <col min="5332" max="5332" width="3.42578125" style="359" customWidth="1"/>
    <col min="5333" max="5333" width="18.7109375" style="359" customWidth="1"/>
    <col min="5334" max="5334" width="0.85546875" style="359" customWidth="1"/>
    <col min="5335" max="5335" width="18.7109375" style="359" customWidth="1"/>
    <col min="5336" max="5336" width="3.7109375" style="359" customWidth="1"/>
    <col min="5337" max="5337" width="3.140625" style="359" customWidth="1"/>
    <col min="5338" max="5338" width="18.7109375" style="359" customWidth="1"/>
    <col min="5339" max="5339" width="0.85546875" style="359" customWidth="1"/>
    <col min="5340" max="5340" width="18.7109375" style="359" customWidth="1"/>
    <col min="5341" max="5341" width="4.140625" style="359" customWidth="1"/>
    <col min="5342" max="5342" width="3.5703125" style="359" customWidth="1"/>
    <col min="5343" max="5343" width="18.7109375" style="359" customWidth="1"/>
    <col min="5344" max="5344" width="0.85546875" style="359" customWidth="1"/>
    <col min="5345" max="5345" width="18.7109375" style="359" customWidth="1"/>
    <col min="5346" max="5346" width="3.7109375" style="359" customWidth="1"/>
    <col min="5347" max="5347" width="3.140625" style="359" customWidth="1"/>
    <col min="5348" max="5348" width="18.7109375" style="359" customWidth="1"/>
    <col min="5349" max="5349" width="0.85546875" style="359" customWidth="1"/>
    <col min="5350" max="5350" width="18.7109375" style="359" customWidth="1"/>
    <col min="5351" max="5351" width="2.140625" style="359" customWidth="1"/>
    <col min="5352" max="5561" width="11.42578125" style="359"/>
    <col min="5562" max="5562" width="1.42578125" style="359" customWidth="1"/>
    <col min="5563" max="5563" width="5.140625" style="359" customWidth="1"/>
    <col min="5564" max="5564" width="1.7109375" style="359" customWidth="1"/>
    <col min="5565" max="5565" width="3.42578125" style="359" customWidth="1"/>
    <col min="5566" max="5566" width="18.7109375" style="359" customWidth="1"/>
    <col min="5567" max="5567" width="0.85546875" style="359" customWidth="1"/>
    <col min="5568" max="5568" width="18.7109375" style="359" customWidth="1"/>
    <col min="5569" max="5569" width="3.7109375" style="359" customWidth="1"/>
    <col min="5570" max="5570" width="3.140625" style="359" customWidth="1"/>
    <col min="5571" max="5571" width="18.7109375" style="359" customWidth="1"/>
    <col min="5572" max="5572" width="0.85546875" style="359" customWidth="1"/>
    <col min="5573" max="5573" width="18.7109375" style="359" customWidth="1"/>
    <col min="5574" max="5574" width="4.140625" style="359" customWidth="1"/>
    <col min="5575" max="5575" width="3.5703125" style="359" customWidth="1"/>
    <col min="5576" max="5576" width="18.7109375" style="359" customWidth="1"/>
    <col min="5577" max="5577" width="0.85546875" style="359" customWidth="1"/>
    <col min="5578" max="5578" width="18.7109375" style="359" customWidth="1"/>
    <col min="5579" max="5579" width="3.7109375" style="359" customWidth="1"/>
    <col min="5580" max="5580" width="3.140625" style="359" customWidth="1"/>
    <col min="5581" max="5581" width="18.7109375" style="359" customWidth="1"/>
    <col min="5582" max="5582" width="0.85546875" style="359" customWidth="1"/>
    <col min="5583" max="5583" width="18.7109375" style="359" customWidth="1"/>
    <col min="5584" max="5584" width="2.140625" style="359" customWidth="1"/>
    <col min="5585" max="5585" width="1.42578125" style="359" customWidth="1"/>
    <col min="5586" max="5586" width="5.140625" style="359" customWidth="1"/>
    <col min="5587" max="5587" width="1.7109375" style="359" customWidth="1"/>
    <col min="5588" max="5588" width="3.42578125" style="359" customWidth="1"/>
    <col min="5589" max="5589" width="18.7109375" style="359" customWidth="1"/>
    <col min="5590" max="5590" width="0.85546875" style="359" customWidth="1"/>
    <col min="5591" max="5591" width="18.7109375" style="359" customWidth="1"/>
    <col min="5592" max="5592" width="3.7109375" style="359" customWidth="1"/>
    <col min="5593" max="5593" width="3.140625" style="359" customWidth="1"/>
    <col min="5594" max="5594" width="18.7109375" style="359" customWidth="1"/>
    <col min="5595" max="5595" width="0.85546875" style="359" customWidth="1"/>
    <col min="5596" max="5596" width="18.7109375" style="359" customWidth="1"/>
    <col min="5597" max="5597" width="4.140625" style="359" customWidth="1"/>
    <col min="5598" max="5598" width="3.5703125" style="359" customWidth="1"/>
    <col min="5599" max="5599" width="18.7109375" style="359" customWidth="1"/>
    <col min="5600" max="5600" width="0.85546875" style="359" customWidth="1"/>
    <col min="5601" max="5601" width="18.7109375" style="359" customWidth="1"/>
    <col min="5602" max="5602" width="3.7109375" style="359" customWidth="1"/>
    <col min="5603" max="5603" width="3.140625" style="359" customWidth="1"/>
    <col min="5604" max="5604" width="18.7109375" style="359" customWidth="1"/>
    <col min="5605" max="5605" width="0.85546875" style="359" customWidth="1"/>
    <col min="5606" max="5606" width="18.7109375" style="359" customWidth="1"/>
    <col min="5607" max="5607" width="2.140625" style="359" customWidth="1"/>
    <col min="5608" max="5817" width="11.42578125" style="359"/>
    <col min="5818" max="5818" width="1.42578125" style="359" customWidth="1"/>
    <col min="5819" max="5819" width="5.140625" style="359" customWidth="1"/>
    <col min="5820" max="5820" width="1.7109375" style="359" customWidth="1"/>
    <col min="5821" max="5821" width="3.42578125" style="359" customWidth="1"/>
    <col min="5822" max="5822" width="18.7109375" style="359" customWidth="1"/>
    <col min="5823" max="5823" width="0.85546875" style="359" customWidth="1"/>
    <col min="5824" max="5824" width="18.7109375" style="359" customWidth="1"/>
    <col min="5825" max="5825" width="3.7109375" style="359" customWidth="1"/>
    <col min="5826" max="5826" width="3.140625" style="359" customWidth="1"/>
    <col min="5827" max="5827" width="18.7109375" style="359" customWidth="1"/>
    <col min="5828" max="5828" width="0.85546875" style="359" customWidth="1"/>
    <col min="5829" max="5829" width="18.7109375" style="359" customWidth="1"/>
    <col min="5830" max="5830" width="4.140625" style="359" customWidth="1"/>
    <col min="5831" max="5831" width="3.5703125" style="359" customWidth="1"/>
    <col min="5832" max="5832" width="18.7109375" style="359" customWidth="1"/>
    <col min="5833" max="5833" width="0.85546875" style="359" customWidth="1"/>
    <col min="5834" max="5834" width="18.7109375" style="359" customWidth="1"/>
    <col min="5835" max="5835" width="3.7109375" style="359" customWidth="1"/>
    <col min="5836" max="5836" width="3.140625" style="359" customWidth="1"/>
    <col min="5837" max="5837" width="18.7109375" style="359" customWidth="1"/>
    <col min="5838" max="5838" width="0.85546875" style="359" customWidth="1"/>
    <col min="5839" max="5839" width="18.7109375" style="359" customWidth="1"/>
    <col min="5840" max="5840" width="2.140625" style="359" customWidth="1"/>
    <col min="5841" max="5841" width="1.42578125" style="359" customWidth="1"/>
    <col min="5842" max="5842" width="5.140625" style="359" customWidth="1"/>
    <col min="5843" max="5843" width="1.7109375" style="359" customWidth="1"/>
    <col min="5844" max="5844" width="3.42578125" style="359" customWidth="1"/>
    <col min="5845" max="5845" width="18.7109375" style="359" customWidth="1"/>
    <col min="5846" max="5846" width="0.85546875" style="359" customWidth="1"/>
    <col min="5847" max="5847" width="18.7109375" style="359" customWidth="1"/>
    <col min="5848" max="5848" width="3.7109375" style="359" customWidth="1"/>
    <col min="5849" max="5849" width="3.140625" style="359" customWidth="1"/>
    <col min="5850" max="5850" width="18.7109375" style="359" customWidth="1"/>
    <col min="5851" max="5851" width="0.85546875" style="359" customWidth="1"/>
    <col min="5852" max="5852" width="18.7109375" style="359" customWidth="1"/>
    <col min="5853" max="5853" width="4.140625" style="359" customWidth="1"/>
    <col min="5854" max="5854" width="3.5703125" style="359" customWidth="1"/>
    <col min="5855" max="5855" width="18.7109375" style="359" customWidth="1"/>
    <col min="5856" max="5856" width="0.85546875" style="359" customWidth="1"/>
    <col min="5857" max="5857" width="18.7109375" style="359" customWidth="1"/>
    <col min="5858" max="5858" width="3.7109375" style="359" customWidth="1"/>
    <col min="5859" max="5859" width="3.140625" style="359" customWidth="1"/>
    <col min="5860" max="5860" width="18.7109375" style="359" customWidth="1"/>
    <col min="5861" max="5861" width="0.85546875" style="359" customWidth="1"/>
    <col min="5862" max="5862" width="18.7109375" style="359" customWidth="1"/>
    <col min="5863" max="5863" width="2.140625" style="359" customWidth="1"/>
    <col min="5864" max="6073" width="11.42578125" style="359"/>
    <col min="6074" max="6074" width="1.42578125" style="359" customWidth="1"/>
    <col min="6075" max="6075" width="5.140625" style="359" customWidth="1"/>
    <col min="6076" max="6076" width="1.7109375" style="359" customWidth="1"/>
    <col min="6077" max="6077" width="3.42578125" style="359" customWidth="1"/>
    <col min="6078" max="6078" width="18.7109375" style="359" customWidth="1"/>
    <col min="6079" max="6079" width="0.85546875" style="359" customWidth="1"/>
    <col min="6080" max="6080" width="18.7109375" style="359" customWidth="1"/>
    <col min="6081" max="6081" width="3.7109375" style="359" customWidth="1"/>
    <col min="6082" max="6082" width="3.140625" style="359" customWidth="1"/>
    <col min="6083" max="6083" width="18.7109375" style="359" customWidth="1"/>
    <col min="6084" max="6084" width="0.85546875" style="359" customWidth="1"/>
    <col min="6085" max="6085" width="18.7109375" style="359" customWidth="1"/>
    <col min="6086" max="6086" width="4.140625" style="359" customWidth="1"/>
    <col min="6087" max="6087" width="3.5703125" style="359" customWidth="1"/>
    <col min="6088" max="6088" width="18.7109375" style="359" customWidth="1"/>
    <col min="6089" max="6089" width="0.85546875" style="359" customWidth="1"/>
    <col min="6090" max="6090" width="18.7109375" style="359" customWidth="1"/>
    <col min="6091" max="6091" width="3.7109375" style="359" customWidth="1"/>
    <col min="6092" max="6092" width="3.140625" style="359" customWidth="1"/>
    <col min="6093" max="6093" width="18.7109375" style="359" customWidth="1"/>
    <col min="6094" max="6094" width="0.85546875" style="359" customWidth="1"/>
    <col min="6095" max="6095" width="18.7109375" style="359" customWidth="1"/>
    <col min="6096" max="6096" width="2.140625" style="359" customWidth="1"/>
    <col min="6097" max="6097" width="1.42578125" style="359" customWidth="1"/>
    <col min="6098" max="6098" width="5.140625" style="359" customWidth="1"/>
    <col min="6099" max="6099" width="1.7109375" style="359" customWidth="1"/>
    <col min="6100" max="6100" width="3.42578125" style="359" customWidth="1"/>
    <col min="6101" max="6101" width="18.7109375" style="359" customWidth="1"/>
    <col min="6102" max="6102" width="0.85546875" style="359" customWidth="1"/>
    <col min="6103" max="6103" width="18.7109375" style="359" customWidth="1"/>
    <col min="6104" max="6104" width="3.7109375" style="359" customWidth="1"/>
    <col min="6105" max="6105" width="3.140625" style="359" customWidth="1"/>
    <col min="6106" max="6106" width="18.7109375" style="359" customWidth="1"/>
    <col min="6107" max="6107" width="0.85546875" style="359" customWidth="1"/>
    <col min="6108" max="6108" width="18.7109375" style="359" customWidth="1"/>
    <col min="6109" max="6109" width="4.140625" style="359" customWidth="1"/>
    <col min="6110" max="6110" width="3.5703125" style="359" customWidth="1"/>
    <col min="6111" max="6111" width="18.7109375" style="359" customWidth="1"/>
    <col min="6112" max="6112" width="0.85546875" style="359" customWidth="1"/>
    <col min="6113" max="6113" width="18.7109375" style="359" customWidth="1"/>
    <col min="6114" max="6114" width="3.7109375" style="359" customWidth="1"/>
    <col min="6115" max="6115" width="3.140625" style="359" customWidth="1"/>
    <col min="6116" max="6116" width="18.7109375" style="359" customWidth="1"/>
    <col min="6117" max="6117" width="0.85546875" style="359" customWidth="1"/>
    <col min="6118" max="6118" width="18.7109375" style="359" customWidth="1"/>
    <col min="6119" max="6119" width="2.140625" style="359" customWidth="1"/>
    <col min="6120" max="6329" width="11.42578125" style="359"/>
    <col min="6330" max="6330" width="1.42578125" style="359" customWidth="1"/>
    <col min="6331" max="6331" width="5.140625" style="359" customWidth="1"/>
    <col min="6332" max="6332" width="1.7109375" style="359" customWidth="1"/>
    <col min="6333" max="6333" width="3.42578125" style="359" customWidth="1"/>
    <col min="6334" max="6334" width="18.7109375" style="359" customWidth="1"/>
    <col min="6335" max="6335" width="0.85546875" style="359" customWidth="1"/>
    <col min="6336" max="6336" width="18.7109375" style="359" customWidth="1"/>
    <col min="6337" max="6337" width="3.7109375" style="359" customWidth="1"/>
    <col min="6338" max="6338" width="3.140625" style="359" customWidth="1"/>
    <col min="6339" max="6339" width="18.7109375" style="359" customWidth="1"/>
    <col min="6340" max="6340" width="0.85546875" style="359" customWidth="1"/>
    <col min="6341" max="6341" width="18.7109375" style="359" customWidth="1"/>
    <col min="6342" max="6342" width="4.140625" style="359" customWidth="1"/>
    <col min="6343" max="6343" width="3.5703125" style="359" customWidth="1"/>
    <col min="6344" max="6344" width="18.7109375" style="359" customWidth="1"/>
    <col min="6345" max="6345" width="0.85546875" style="359" customWidth="1"/>
    <col min="6346" max="6346" width="18.7109375" style="359" customWidth="1"/>
    <col min="6347" max="6347" width="3.7109375" style="359" customWidth="1"/>
    <col min="6348" max="6348" width="3.140625" style="359" customWidth="1"/>
    <col min="6349" max="6349" width="18.7109375" style="359" customWidth="1"/>
    <col min="6350" max="6350" width="0.85546875" style="359" customWidth="1"/>
    <col min="6351" max="6351" width="18.7109375" style="359" customWidth="1"/>
    <col min="6352" max="6352" width="2.140625" style="359" customWidth="1"/>
    <col min="6353" max="6353" width="1.42578125" style="359" customWidth="1"/>
    <col min="6354" max="6354" width="5.140625" style="359" customWidth="1"/>
    <col min="6355" max="6355" width="1.7109375" style="359" customWidth="1"/>
    <col min="6356" max="6356" width="3.42578125" style="359" customWidth="1"/>
    <col min="6357" max="6357" width="18.7109375" style="359" customWidth="1"/>
    <col min="6358" max="6358" width="0.85546875" style="359" customWidth="1"/>
    <col min="6359" max="6359" width="18.7109375" style="359" customWidth="1"/>
    <col min="6360" max="6360" width="3.7109375" style="359" customWidth="1"/>
    <col min="6361" max="6361" width="3.140625" style="359" customWidth="1"/>
    <col min="6362" max="6362" width="18.7109375" style="359" customWidth="1"/>
    <col min="6363" max="6363" width="0.85546875" style="359" customWidth="1"/>
    <col min="6364" max="6364" width="18.7109375" style="359" customWidth="1"/>
    <col min="6365" max="6365" width="4.140625" style="359" customWidth="1"/>
    <col min="6366" max="6366" width="3.5703125" style="359" customWidth="1"/>
    <col min="6367" max="6367" width="18.7109375" style="359" customWidth="1"/>
    <col min="6368" max="6368" width="0.85546875" style="359" customWidth="1"/>
    <col min="6369" max="6369" width="18.7109375" style="359" customWidth="1"/>
    <col min="6370" max="6370" width="3.7109375" style="359" customWidth="1"/>
    <col min="6371" max="6371" width="3.140625" style="359" customWidth="1"/>
    <col min="6372" max="6372" width="18.7109375" style="359" customWidth="1"/>
    <col min="6373" max="6373" width="0.85546875" style="359" customWidth="1"/>
    <col min="6374" max="6374" width="18.7109375" style="359" customWidth="1"/>
    <col min="6375" max="6375" width="2.140625" style="359" customWidth="1"/>
    <col min="6376" max="6585" width="11.42578125" style="359"/>
    <col min="6586" max="6586" width="1.42578125" style="359" customWidth="1"/>
    <col min="6587" max="6587" width="5.140625" style="359" customWidth="1"/>
    <col min="6588" max="6588" width="1.7109375" style="359" customWidth="1"/>
    <col min="6589" max="6589" width="3.42578125" style="359" customWidth="1"/>
    <col min="6590" max="6590" width="18.7109375" style="359" customWidth="1"/>
    <col min="6591" max="6591" width="0.85546875" style="359" customWidth="1"/>
    <col min="6592" max="6592" width="18.7109375" style="359" customWidth="1"/>
    <col min="6593" max="6593" width="3.7109375" style="359" customWidth="1"/>
    <col min="6594" max="6594" width="3.140625" style="359" customWidth="1"/>
    <col min="6595" max="6595" width="18.7109375" style="359" customWidth="1"/>
    <col min="6596" max="6596" width="0.85546875" style="359" customWidth="1"/>
    <col min="6597" max="6597" width="18.7109375" style="359" customWidth="1"/>
    <col min="6598" max="6598" width="4.140625" style="359" customWidth="1"/>
    <col min="6599" max="6599" width="3.5703125" style="359" customWidth="1"/>
    <col min="6600" max="6600" width="18.7109375" style="359" customWidth="1"/>
    <col min="6601" max="6601" width="0.85546875" style="359" customWidth="1"/>
    <col min="6602" max="6602" width="18.7109375" style="359" customWidth="1"/>
    <col min="6603" max="6603" width="3.7109375" style="359" customWidth="1"/>
    <col min="6604" max="6604" width="3.140625" style="359" customWidth="1"/>
    <col min="6605" max="6605" width="18.7109375" style="359" customWidth="1"/>
    <col min="6606" max="6606" width="0.85546875" style="359" customWidth="1"/>
    <col min="6607" max="6607" width="18.7109375" style="359" customWidth="1"/>
    <col min="6608" max="6608" width="2.140625" style="359" customWidth="1"/>
    <col min="6609" max="6609" width="1.42578125" style="359" customWidth="1"/>
    <col min="6610" max="6610" width="5.140625" style="359" customWidth="1"/>
    <col min="6611" max="6611" width="1.7109375" style="359" customWidth="1"/>
    <col min="6612" max="6612" width="3.42578125" style="359" customWidth="1"/>
    <col min="6613" max="6613" width="18.7109375" style="359" customWidth="1"/>
    <col min="6614" max="6614" width="0.85546875" style="359" customWidth="1"/>
    <col min="6615" max="6615" width="18.7109375" style="359" customWidth="1"/>
    <col min="6616" max="6616" width="3.7109375" style="359" customWidth="1"/>
    <col min="6617" max="6617" width="3.140625" style="359" customWidth="1"/>
    <col min="6618" max="6618" width="18.7109375" style="359" customWidth="1"/>
    <col min="6619" max="6619" width="0.85546875" style="359" customWidth="1"/>
    <col min="6620" max="6620" width="18.7109375" style="359" customWidth="1"/>
    <col min="6621" max="6621" width="4.140625" style="359" customWidth="1"/>
    <col min="6622" max="6622" width="3.5703125" style="359" customWidth="1"/>
    <col min="6623" max="6623" width="18.7109375" style="359" customWidth="1"/>
    <col min="6624" max="6624" width="0.85546875" style="359" customWidth="1"/>
    <col min="6625" max="6625" width="18.7109375" style="359" customWidth="1"/>
    <col min="6626" max="6626" width="3.7109375" style="359" customWidth="1"/>
    <col min="6627" max="6627" width="3.140625" style="359" customWidth="1"/>
    <col min="6628" max="6628" width="18.7109375" style="359" customWidth="1"/>
    <col min="6629" max="6629" width="0.85546875" style="359" customWidth="1"/>
    <col min="6630" max="6630" width="18.7109375" style="359" customWidth="1"/>
    <col min="6631" max="6631" width="2.140625" style="359" customWidth="1"/>
    <col min="6632" max="6841" width="11.42578125" style="359"/>
    <col min="6842" max="6842" width="1.42578125" style="359" customWidth="1"/>
    <col min="6843" max="6843" width="5.140625" style="359" customWidth="1"/>
    <col min="6844" max="6844" width="1.7109375" style="359" customWidth="1"/>
    <col min="6845" max="6845" width="3.42578125" style="359" customWidth="1"/>
    <col min="6846" max="6846" width="18.7109375" style="359" customWidth="1"/>
    <col min="6847" max="6847" width="0.85546875" style="359" customWidth="1"/>
    <col min="6848" max="6848" width="18.7109375" style="359" customWidth="1"/>
    <col min="6849" max="6849" width="3.7109375" style="359" customWidth="1"/>
    <col min="6850" max="6850" width="3.140625" style="359" customWidth="1"/>
    <col min="6851" max="6851" width="18.7109375" style="359" customWidth="1"/>
    <col min="6852" max="6852" width="0.85546875" style="359" customWidth="1"/>
    <col min="6853" max="6853" width="18.7109375" style="359" customWidth="1"/>
    <col min="6854" max="6854" width="4.140625" style="359" customWidth="1"/>
    <col min="6855" max="6855" width="3.5703125" style="359" customWidth="1"/>
    <col min="6856" max="6856" width="18.7109375" style="359" customWidth="1"/>
    <col min="6857" max="6857" width="0.85546875" style="359" customWidth="1"/>
    <col min="6858" max="6858" width="18.7109375" style="359" customWidth="1"/>
    <col min="6859" max="6859" width="3.7109375" style="359" customWidth="1"/>
    <col min="6860" max="6860" width="3.140625" style="359" customWidth="1"/>
    <col min="6861" max="6861" width="18.7109375" style="359" customWidth="1"/>
    <col min="6862" max="6862" width="0.85546875" style="359" customWidth="1"/>
    <col min="6863" max="6863" width="18.7109375" style="359" customWidth="1"/>
    <col min="6864" max="6864" width="2.140625" style="359" customWidth="1"/>
    <col min="6865" max="6865" width="1.42578125" style="359" customWidth="1"/>
    <col min="6866" max="6866" width="5.140625" style="359" customWidth="1"/>
    <col min="6867" max="6867" width="1.7109375" style="359" customWidth="1"/>
    <col min="6868" max="6868" width="3.42578125" style="359" customWidth="1"/>
    <col min="6869" max="6869" width="18.7109375" style="359" customWidth="1"/>
    <col min="6870" max="6870" width="0.85546875" style="359" customWidth="1"/>
    <col min="6871" max="6871" width="18.7109375" style="359" customWidth="1"/>
    <col min="6872" max="6872" width="3.7109375" style="359" customWidth="1"/>
    <col min="6873" max="6873" width="3.140625" style="359" customWidth="1"/>
    <col min="6874" max="6874" width="18.7109375" style="359" customWidth="1"/>
    <col min="6875" max="6875" width="0.85546875" style="359" customWidth="1"/>
    <col min="6876" max="6876" width="18.7109375" style="359" customWidth="1"/>
    <col min="6877" max="6877" width="4.140625" style="359" customWidth="1"/>
    <col min="6878" max="6878" width="3.5703125" style="359" customWidth="1"/>
    <col min="6879" max="6879" width="18.7109375" style="359" customWidth="1"/>
    <col min="6880" max="6880" width="0.85546875" style="359" customWidth="1"/>
    <col min="6881" max="6881" width="18.7109375" style="359" customWidth="1"/>
    <col min="6882" max="6882" width="3.7109375" style="359" customWidth="1"/>
    <col min="6883" max="6883" width="3.140625" style="359" customWidth="1"/>
    <col min="6884" max="6884" width="18.7109375" style="359" customWidth="1"/>
    <col min="6885" max="6885" width="0.85546875" style="359" customWidth="1"/>
    <col min="6886" max="6886" width="18.7109375" style="359" customWidth="1"/>
    <col min="6887" max="6887" width="2.140625" style="359" customWidth="1"/>
    <col min="6888" max="7097" width="11.42578125" style="359"/>
    <col min="7098" max="7098" width="1.42578125" style="359" customWidth="1"/>
    <col min="7099" max="7099" width="5.140625" style="359" customWidth="1"/>
    <col min="7100" max="7100" width="1.7109375" style="359" customWidth="1"/>
    <col min="7101" max="7101" width="3.42578125" style="359" customWidth="1"/>
    <col min="7102" max="7102" width="18.7109375" style="359" customWidth="1"/>
    <col min="7103" max="7103" width="0.85546875" style="359" customWidth="1"/>
    <col min="7104" max="7104" width="18.7109375" style="359" customWidth="1"/>
    <col min="7105" max="7105" width="3.7109375" style="359" customWidth="1"/>
    <col min="7106" max="7106" width="3.140625" style="359" customWidth="1"/>
    <col min="7107" max="7107" width="18.7109375" style="359" customWidth="1"/>
    <col min="7108" max="7108" width="0.85546875" style="359" customWidth="1"/>
    <col min="7109" max="7109" width="18.7109375" style="359" customWidth="1"/>
    <col min="7110" max="7110" width="4.140625" style="359" customWidth="1"/>
    <col min="7111" max="7111" width="3.5703125" style="359" customWidth="1"/>
    <col min="7112" max="7112" width="18.7109375" style="359" customWidth="1"/>
    <col min="7113" max="7113" width="0.85546875" style="359" customWidth="1"/>
    <col min="7114" max="7114" width="18.7109375" style="359" customWidth="1"/>
    <col min="7115" max="7115" width="3.7109375" style="359" customWidth="1"/>
    <col min="7116" max="7116" width="3.140625" style="359" customWidth="1"/>
    <col min="7117" max="7117" width="18.7109375" style="359" customWidth="1"/>
    <col min="7118" max="7118" width="0.85546875" style="359" customWidth="1"/>
    <col min="7119" max="7119" width="18.7109375" style="359" customWidth="1"/>
    <col min="7120" max="7120" width="2.140625" style="359" customWidth="1"/>
    <col min="7121" max="7121" width="1.42578125" style="359" customWidth="1"/>
    <col min="7122" max="7122" width="5.140625" style="359" customWidth="1"/>
    <col min="7123" max="7123" width="1.7109375" style="359" customWidth="1"/>
    <col min="7124" max="7124" width="3.42578125" style="359" customWidth="1"/>
    <col min="7125" max="7125" width="18.7109375" style="359" customWidth="1"/>
    <col min="7126" max="7126" width="0.85546875" style="359" customWidth="1"/>
    <col min="7127" max="7127" width="18.7109375" style="359" customWidth="1"/>
    <col min="7128" max="7128" width="3.7109375" style="359" customWidth="1"/>
    <col min="7129" max="7129" width="3.140625" style="359" customWidth="1"/>
    <col min="7130" max="7130" width="18.7109375" style="359" customWidth="1"/>
    <col min="7131" max="7131" width="0.85546875" style="359" customWidth="1"/>
    <col min="7132" max="7132" width="18.7109375" style="359" customWidth="1"/>
    <col min="7133" max="7133" width="4.140625" style="359" customWidth="1"/>
    <col min="7134" max="7134" width="3.5703125" style="359" customWidth="1"/>
    <col min="7135" max="7135" width="18.7109375" style="359" customWidth="1"/>
    <col min="7136" max="7136" width="0.85546875" style="359" customWidth="1"/>
    <col min="7137" max="7137" width="18.7109375" style="359" customWidth="1"/>
    <col min="7138" max="7138" width="3.7109375" style="359" customWidth="1"/>
    <col min="7139" max="7139" width="3.140625" style="359" customWidth="1"/>
    <col min="7140" max="7140" width="18.7109375" style="359" customWidth="1"/>
    <col min="7141" max="7141" width="0.85546875" style="359" customWidth="1"/>
    <col min="7142" max="7142" width="18.7109375" style="359" customWidth="1"/>
    <col min="7143" max="7143" width="2.140625" style="359" customWidth="1"/>
    <col min="7144" max="7353" width="11.42578125" style="359"/>
    <col min="7354" max="7354" width="1.42578125" style="359" customWidth="1"/>
    <col min="7355" max="7355" width="5.140625" style="359" customWidth="1"/>
    <col min="7356" max="7356" width="1.7109375" style="359" customWidth="1"/>
    <col min="7357" max="7357" width="3.42578125" style="359" customWidth="1"/>
    <col min="7358" max="7358" width="18.7109375" style="359" customWidth="1"/>
    <col min="7359" max="7359" width="0.85546875" style="359" customWidth="1"/>
    <col min="7360" max="7360" width="18.7109375" style="359" customWidth="1"/>
    <col min="7361" max="7361" width="3.7109375" style="359" customWidth="1"/>
    <col min="7362" max="7362" width="3.140625" style="359" customWidth="1"/>
    <col min="7363" max="7363" width="18.7109375" style="359" customWidth="1"/>
    <col min="7364" max="7364" width="0.85546875" style="359" customWidth="1"/>
    <col min="7365" max="7365" width="18.7109375" style="359" customWidth="1"/>
    <col min="7366" max="7366" width="4.140625" style="359" customWidth="1"/>
    <col min="7367" max="7367" width="3.5703125" style="359" customWidth="1"/>
    <col min="7368" max="7368" width="18.7109375" style="359" customWidth="1"/>
    <col min="7369" max="7369" width="0.85546875" style="359" customWidth="1"/>
    <col min="7370" max="7370" width="18.7109375" style="359" customWidth="1"/>
    <col min="7371" max="7371" width="3.7109375" style="359" customWidth="1"/>
    <col min="7372" max="7372" width="3.140625" style="359" customWidth="1"/>
    <col min="7373" max="7373" width="18.7109375" style="359" customWidth="1"/>
    <col min="7374" max="7374" width="0.85546875" style="359" customWidth="1"/>
    <col min="7375" max="7375" width="18.7109375" style="359" customWidth="1"/>
    <col min="7376" max="7376" width="2.140625" style="359" customWidth="1"/>
    <col min="7377" max="7377" width="1.42578125" style="359" customWidth="1"/>
    <col min="7378" max="7378" width="5.140625" style="359" customWidth="1"/>
    <col min="7379" max="7379" width="1.7109375" style="359" customWidth="1"/>
    <col min="7380" max="7380" width="3.42578125" style="359" customWidth="1"/>
    <col min="7381" max="7381" width="18.7109375" style="359" customWidth="1"/>
    <col min="7382" max="7382" width="0.85546875" style="359" customWidth="1"/>
    <col min="7383" max="7383" width="18.7109375" style="359" customWidth="1"/>
    <col min="7384" max="7384" width="3.7109375" style="359" customWidth="1"/>
    <col min="7385" max="7385" width="3.140625" style="359" customWidth="1"/>
    <col min="7386" max="7386" width="18.7109375" style="359" customWidth="1"/>
    <col min="7387" max="7387" width="0.85546875" style="359" customWidth="1"/>
    <col min="7388" max="7388" width="18.7109375" style="359" customWidth="1"/>
    <col min="7389" max="7389" width="4.140625" style="359" customWidth="1"/>
    <col min="7390" max="7390" width="3.5703125" style="359" customWidth="1"/>
    <col min="7391" max="7391" width="18.7109375" style="359" customWidth="1"/>
    <col min="7392" max="7392" width="0.85546875" style="359" customWidth="1"/>
    <col min="7393" max="7393" width="18.7109375" style="359" customWidth="1"/>
    <col min="7394" max="7394" width="3.7109375" style="359" customWidth="1"/>
    <col min="7395" max="7395" width="3.140625" style="359" customWidth="1"/>
    <col min="7396" max="7396" width="18.7109375" style="359" customWidth="1"/>
    <col min="7397" max="7397" width="0.85546875" style="359" customWidth="1"/>
    <col min="7398" max="7398" width="18.7109375" style="359" customWidth="1"/>
    <col min="7399" max="7399" width="2.140625" style="359" customWidth="1"/>
    <col min="7400" max="7609" width="11.42578125" style="359"/>
    <col min="7610" max="7610" width="1.42578125" style="359" customWidth="1"/>
    <col min="7611" max="7611" width="5.140625" style="359" customWidth="1"/>
    <col min="7612" max="7612" width="1.7109375" style="359" customWidth="1"/>
    <col min="7613" max="7613" width="3.42578125" style="359" customWidth="1"/>
    <col min="7614" max="7614" width="18.7109375" style="359" customWidth="1"/>
    <col min="7615" max="7615" width="0.85546875" style="359" customWidth="1"/>
    <col min="7616" max="7616" width="18.7109375" style="359" customWidth="1"/>
    <col min="7617" max="7617" width="3.7109375" style="359" customWidth="1"/>
    <col min="7618" max="7618" width="3.140625" style="359" customWidth="1"/>
    <col min="7619" max="7619" width="18.7109375" style="359" customWidth="1"/>
    <col min="7620" max="7620" width="0.85546875" style="359" customWidth="1"/>
    <col min="7621" max="7621" width="18.7109375" style="359" customWidth="1"/>
    <col min="7622" max="7622" width="4.140625" style="359" customWidth="1"/>
    <col min="7623" max="7623" width="3.5703125" style="359" customWidth="1"/>
    <col min="7624" max="7624" width="18.7109375" style="359" customWidth="1"/>
    <col min="7625" max="7625" width="0.85546875" style="359" customWidth="1"/>
    <col min="7626" max="7626" width="18.7109375" style="359" customWidth="1"/>
    <col min="7627" max="7627" width="3.7109375" style="359" customWidth="1"/>
    <col min="7628" max="7628" width="3.140625" style="359" customWidth="1"/>
    <col min="7629" max="7629" width="18.7109375" style="359" customWidth="1"/>
    <col min="7630" max="7630" width="0.85546875" style="359" customWidth="1"/>
    <col min="7631" max="7631" width="18.7109375" style="359" customWidth="1"/>
    <col min="7632" max="7632" width="2.140625" style="359" customWidth="1"/>
    <col min="7633" max="7633" width="1.42578125" style="359" customWidth="1"/>
    <col min="7634" max="7634" width="5.140625" style="359" customWidth="1"/>
    <col min="7635" max="7635" width="1.7109375" style="359" customWidth="1"/>
    <col min="7636" max="7636" width="3.42578125" style="359" customWidth="1"/>
    <col min="7637" max="7637" width="18.7109375" style="359" customWidth="1"/>
    <col min="7638" max="7638" width="0.85546875" style="359" customWidth="1"/>
    <col min="7639" max="7639" width="18.7109375" style="359" customWidth="1"/>
    <col min="7640" max="7640" width="3.7109375" style="359" customWidth="1"/>
    <col min="7641" max="7641" width="3.140625" style="359" customWidth="1"/>
    <col min="7642" max="7642" width="18.7109375" style="359" customWidth="1"/>
    <col min="7643" max="7643" width="0.85546875" style="359" customWidth="1"/>
    <col min="7644" max="7644" width="18.7109375" style="359" customWidth="1"/>
    <col min="7645" max="7645" width="4.140625" style="359" customWidth="1"/>
    <col min="7646" max="7646" width="3.5703125" style="359" customWidth="1"/>
    <col min="7647" max="7647" width="18.7109375" style="359" customWidth="1"/>
    <col min="7648" max="7648" width="0.85546875" style="359" customWidth="1"/>
    <col min="7649" max="7649" width="18.7109375" style="359" customWidth="1"/>
    <col min="7650" max="7650" width="3.7109375" style="359" customWidth="1"/>
    <col min="7651" max="7651" width="3.140625" style="359" customWidth="1"/>
    <col min="7652" max="7652" width="18.7109375" style="359" customWidth="1"/>
    <col min="7653" max="7653" width="0.85546875" style="359" customWidth="1"/>
    <col min="7654" max="7654" width="18.7109375" style="359" customWidth="1"/>
    <col min="7655" max="7655" width="2.140625" style="359" customWidth="1"/>
    <col min="7656" max="7865" width="11.42578125" style="359"/>
    <col min="7866" max="7866" width="1.42578125" style="359" customWidth="1"/>
    <col min="7867" max="7867" width="5.140625" style="359" customWidth="1"/>
    <col min="7868" max="7868" width="1.7109375" style="359" customWidth="1"/>
    <col min="7869" max="7869" width="3.42578125" style="359" customWidth="1"/>
    <col min="7870" max="7870" width="18.7109375" style="359" customWidth="1"/>
    <col min="7871" max="7871" width="0.85546875" style="359" customWidth="1"/>
    <col min="7872" max="7872" width="18.7109375" style="359" customWidth="1"/>
    <col min="7873" max="7873" width="3.7109375" style="359" customWidth="1"/>
    <col min="7874" max="7874" width="3.140625" style="359" customWidth="1"/>
    <col min="7875" max="7875" width="18.7109375" style="359" customWidth="1"/>
    <col min="7876" max="7876" width="0.85546875" style="359" customWidth="1"/>
    <col min="7877" max="7877" width="18.7109375" style="359" customWidth="1"/>
    <col min="7878" max="7878" width="4.140625" style="359" customWidth="1"/>
    <col min="7879" max="7879" width="3.5703125" style="359" customWidth="1"/>
    <col min="7880" max="7880" width="18.7109375" style="359" customWidth="1"/>
    <col min="7881" max="7881" width="0.85546875" style="359" customWidth="1"/>
    <col min="7882" max="7882" width="18.7109375" style="359" customWidth="1"/>
    <col min="7883" max="7883" width="3.7109375" style="359" customWidth="1"/>
    <col min="7884" max="7884" width="3.140625" style="359" customWidth="1"/>
    <col min="7885" max="7885" width="18.7109375" style="359" customWidth="1"/>
    <col min="7886" max="7886" width="0.85546875" style="359" customWidth="1"/>
    <col min="7887" max="7887" width="18.7109375" style="359" customWidth="1"/>
    <col min="7888" max="7888" width="2.140625" style="359" customWidth="1"/>
    <col min="7889" max="7889" width="1.42578125" style="359" customWidth="1"/>
    <col min="7890" max="7890" width="5.140625" style="359" customWidth="1"/>
    <col min="7891" max="7891" width="1.7109375" style="359" customWidth="1"/>
    <col min="7892" max="7892" width="3.42578125" style="359" customWidth="1"/>
    <col min="7893" max="7893" width="18.7109375" style="359" customWidth="1"/>
    <col min="7894" max="7894" width="0.85546875" style="359" customWidth="1"/>
    <col min="7895" max="7895" width="18.7109375" style="359" customWidth="1"/>
    <col min="7896" max="7896" width="3.7109375" style="359" customWidth="1"/>
    <col min="7897" max="7897" width="3.140625" style="359" customWidth="1"/>
    <col min="7898" max="7898" width="18.7109375" style="359" customWidth="1"/>
    <col min="7899" max="7899" width="0.85546875" style="359" customWidth="1"/>
    <col min="7900" max="7900" width="18.7109375" style="359" customWidth="1"/>
    <col min="7901" max="7901" width="4.140625" style="359" customWidth="1"/>
    <col min="7902" max="7902" width="3.5703125" style="359" customWidth="1"/>
    <col min="7903" max="7903" width="18.7109375" style="359" customWidth="1"/>
    <col min="7904" max="7904" width="0.85546875" style="359" customWidth="1"/>
    <col min="7905" max="7905" width="18.7109375" style="359" customWidth="1"/>
    <col min="7906" max="7906" width="3.7109375" style="359" customWidth="1"/>
    <col min="7907" max="7907" width="3.140625" style="359" customWidth="1"/>
    <col min="7908" max="7908" width="18.7109375" style="359" customWidth="1"/>
    <col min="7909" max="7909" width="0.85546875" style="359" customWidth="1"/>
    <col min="7910" max="7910" width="18.7109375" style="359" customWidth="1"/>
    <col min="7911" max="7911" width="2.140625" style="359" customWidth="1"/>
    <col min="7912" max="8121" width="11.42578125" style="359"/>
    <col min="8122" max="8122" width="1.42578125" style="359" customWidth="1"/>
    <col min="8123" max="8123" width="5.140625" style="359" customWidth="1"/>
    <col min="8124" max="8124" width="1.7109375" style="359" customWidth="1"/>
    <col min="8125" max="8125" width="3.42578125" style="359" customWidth="1"/>
    <col min="8126" max="8126" width="18.7109375" style="359" customWidth="1"/>
    <col min="8127" max="8127" width="0.85546875" style="359" customWidth="1"/>
    <col min="8128" max="8128" width="18.7109375" style="359" customWidth="1"/>
    <col min="8129" max="8129" width="3.7109375" style="359" customWidth="1"/>
    <col min="8130" max="8130" width="3.140625" style="359" customWidth="1"/>
    <col min="8131" max="8131" width="18.7109375" style="359" customWidth="1"/>
    <col min="8132" max="8132" width="0.85546875" style="359" customWidth="1"/>
    <col min="8133" max="8133" width="18.7109375" style="359" customWidth="1"/>
    <col min="8134" max="8134" width="4.140625" style="359" customWidth="1"/>
    <col min="8135" max="8135" width="3.5703125" style="359" customWidth="1"/>
    <col min="8136" max="8136" width="18.7109375" style="359" customWidth="1"/>
    <col min="8137" max="8137" width="0.85546875" style="359" customWidth="1"/>
    <col min="8138" max="8138" width="18.7109375" style="359" customWidth="1"/>
    <col min="8139" max="8139" width="3.7109375" style="359" customWidth="1"/>
    <col min="8140" max="8140" width="3.140625" style="359" customWidth="1"/>
    <col min="8141" max="8141" width="18.7109375" style="359" customWidth="1"/>
    <col min="8142" max="8142" width="0.85546875" style="359" customWidth="1"/>
    <col min="8143" max="8143" width="18.7109375" style="359" customWidth="1"/>
    <col min="8144" max="8144" width="2.140625" style="359" customWidth="1"/>
    <col min="8145" max="8145" width="1.42578125" style="359" customWidth="1"/>
    <col min="8146" max="8146" width="5.140625" style="359" customWidth="1"/>
    <col min="8147" max="8147" width="1.7109375" style="359" customWidth="1"/>
    <col min="8148" max="8148" width="3.42578125" style="359" customWidth="1"/>
    <col min="8149" max="8149" width="18.7109375" style="359" customWidth="1"/>
    <col min="8150" max="8150" width="0.85546875" style="359" customWidth="1"/>
    <col min="8151" max="8151" width="18.7109375" style="359" customWidth="1"/>
    <col min="8152" max="8152" width="3.7109375" style="359" customWidth="1"/>
    <col min="8153" max="8153" width="3.140625" style="359" customWidth="1"/>
    <col min="8154" max="8154" width="18.7109375" style="359" customWidth="1"/>
    <col min="8155" max="8155" width="0.85546875" style="359" customWidth="1"/>
    <col min="8156" max="8156" width="18.7109375" style="359" customWidth="1"/>
    <col min="8157" max="8157" width="4.140625" style="359" customWidth="1"/>
    <col min="8158" max="8158" width="3.5703125" style="359" customWidth="1"/>
    <col min="8159" max="8159" width="18.7109375" style="359" customWidth="1"/>
    <col min="8160" max="8160" width="0.85546875" style="359" customWidth="1"/>
    <col min="8161" max="8161" width="18.7109375" style="359" customWidth="1"/>
    <col min="8162" max="8162" width="3.7109375" style="359" customWidth="1"/>
    <col min="8163" max="8163" width="3.140625" style="359" customWidth="1"/>
    <col min="8164" max="8164" width="18.7109375" style="359" customWidth="1"/>
    <col min="8165" max="8165" width="0.85546875" style="359" customWidth="1"/>
    <col min="8166" max="8166" width="18.7109375" style="359" customWidth="1"/>
    <col min="8167" max="8167" width="2.140625" style="359" customWidth="1"/>
    <col min="8168" max="8377" width="11.42578125" style="359"/>
    <col min="8378" max="8378" width="1.42578125" style="359" customWidth="1"/>
    <col min="8379" max="8379" width="5.140625" style="359" customWidth="1"/>
    <col min="8380" max="8380" width="1.7109375" style="359" customWidth="1"/>
    <col min="8381" max="8381" width="3.42578125" style="359" customWidth="1"/>
    <col min="8382" max="8382" width="18.7109375" style="359" customWidth="1"/>
    <col min="8383" max="8383" width="0.85546875" style="359" customWidth="1"/>
    <col min="8384" max="8384" width="18.7109375" style="359" customWidth="1"/>
    <col min="8385" max="8385" width="3.7109375" style="359" customWidth="1"/>
    <col min="8386" max="8386" width="3.140625" style="359" customWidth="1"/>
    <col min="8387" max="8387" width="18.7109375" style="359" customWidth="1"/>
    <col min="8388" max="8388" width="0.85546875" style="359" customWidth="1"/>
    <col min="8389" max="8389" width="18.7109375" style="359" customWidth="1"/>
    <col min="8390" max="8390" width="4.140625" style="359" customWidth="1"/>
    <col min="8391" max="8391" width="3.5703125" style="359" customWidth="1"/>
    <col min="8392" max="8392" width="18.7109375" style="359" customWidth="1"/>
    <col min="8393" max="8393" width="0.85546875" style="359" customWidth="1"/>
    <col min="8394" max="8394" width="18.7109375" style="359" customWidth="1"/>
    <col min="8395" max="8395" width="3.7109375" style="359" customWidth="1"/>
    <col min="8396" max="8396" width="3.140625" style="359" customWidth="1"/>
    <col min="8397" max="8397" width="18.7109375" style="359" customWidth="1"/>
    <col min="8398" max="8398" width="0.85546875" style="359" customWidth="1"/>
    <col min="8399" max="8399" width="18.7109375" style="359" customWidth="1"/>
    <col min="8400" max="8400" width="2.140625" style="359" customWidth="1"/>
    <col min="8401" max="8401" width="1.42578125" style="359" customWidth="1"/>
    <col min="8402" max="8402" width="5.140625" style="359" customWidth="1"/>
    <col min="8403" max="8403" width="1.7109375" style="359" customWidth="1"/>
    <col min="8404" max="8404" width="3.42578125" style="359" customWidth="1"/>
    <col min="8405" max="8405" width="18.7109375" style="359" customWidth="1"/>
    <col min="8406" max="8406" width="0.85546875" style="359" customWidth="1"/>
    <col min="8407" max="8407" width="18.7109375" style="359" customWidth="1"/>
    <col min="8408" max="8408" width="3.7109375" style="359" customWidth="1"/>
    <col min="8409" max="8409" width="3.140625" style="359" customWidth="1"/>
    <col min="8410" max="8410" width="18.7109375" style="359" customWidth="1"/>
    <col min="8411" max="8411" width="0.85546875" style="359" customWidth="1"/>
    <col min="8412" max="8412" width="18.7109375" style="359" customWidth="1"/>
    <col min="8413" max="8413" width="4.140625" style="359" customWidth="1"/>
    <col min="8414" max="8414" width="3.5703125" style="359" customWidth="1"/>
    <col min="8415" max="8415" width="18.7109375" style="359" customWidth="1"/>
    <col min="8416" max="8416" width="0.85546875" style="359" customWidth="1"/>
    <col min="8417" max="8417" width="18.7109375" style="359" customWidth="1"/>
    <col min="8418" max="8418" width="3.7109375" style="359" customWidth="1"/>
    <col min="8419" max="8419" width="3.140625" style="359" customWidth="1"/>
    <col min="8420" max="8420" width="18.7109375" style="359" customWidth="1"/>
    <col min="8421" max="8421" width="0.85546875" style="359" customWidth="1"/>
    <col min="8422" max="8422" width="18.7109375" style="359" customWidth="1"/>
    <col min="8423" max="8423" width="2.140625" style="359" customWidth="1"/>
    <col min="8424" max="8633" width="11.42578125" style="359"/>
    <col min="8634" max="8634" width="1.42578125" style="359" customWidth="1"/>
    <col min="8635" max="8635" width="5.140625" style="359" customWidth="1"/>
    <col min="8636" max="8636" width="1.7109375" style="359" customWidth="1"/>
    <col min="8637" max="8637" width="3.42578125" style="359" customWidth="1"/>
    <col min="8638" max="8638" width="18.7109375" style="359" customWidth="1"/>
    <col min="8639" max="8639" width="0.85546875" style="359" customWidth="1"/>
    <col min="8640" max="8640" width="18.7109375" style="359" customWidth="1"/>
    <col min="8641" max="8641" width="3.7109375" style="359" customWidth="1"/>
    <col min="8642" max="8642" width="3.140625" style="359" customWidth="1"/>
    <col min="8643" max="8643" width="18.7109375" style="359" customWidth="1"/>
    <col min="8644" max="8644" width="0.85546875" style="359" customWidth="1"/>
    <col min="8645" max="8645" width="18.7109375" style="359" customWidth="1"/>
    <col min="8646" max="8646" width="4.140625" style="359" customWidth="1"/>
    <col min="8647" max="8647" width="3.5703125" style="359" customWidth="1"/>
    <col min="8648" max="8648" width="18.7109375" style="359" customWidth="1"/>
    <col min="8649" max="8649" width="0.85546875" style="359" customWidth="1"/>
    <col min="8650" max="8650" width="18.7109375" style="359" customWidth="1"/>
    <col min="8651" max="8651" width="3.7109375" style="359" customWidth="1"/>
    <col min="8652" max="8652" width="3.140625" style="359" customWidth="1"/>
    <col min="8653" max="8653" width="18.7109375" style="359" customWidth="1"/>
    <col min="8654" max="8654" width="0.85546875" style="359" customWidth="1"/>
    <col min="8655" max="8655" width="18.7109375" style="359" customWidth="1"/>
    <col min="8656" max="8656" width="2.140625" style="359" customWidth="1"/>
    <col min="8657" max="8657" width="1.42578125" style="359" customWidth="1"/>
    <col min="8658" max="8658" width="5.140625" style="359" customWidth="1"/>
    <col min="8659" max="8659" width="1.7109375" style="359" customWidth="1"/>
    <col min="8660" max="8660" width="3.42578125" style="359" customWidth="1"/>
    <col min="8661" max="8661" width="18.7109375" style="359" customWidth="1"/>
    <col min="8662" max="8662" width="0.85546875" style="359" customWidth="1"/>
    <col min="8663" max="8663" width="18.7109375" style="359" customWidth="1"/>
    <col min="8664" max="8664" width="3.7109375" style="359" customWidth="1"/>
    <col min="8665" max="8665" width="3.140625" style="359" customWidth="1"/>
    <col min="8666" max="8666" width="18.7109375" style="359" customWidth="1"/>
    <col min="8667" max="8667" width="0.85546875" style="359" customWidth="1"/>
    <col min="8668" max="8668" width="18.7109375" style="359" customWidth="1"/>
    <col min="8669" max="8669" width="4.140625" style="359" customWidth="1"/>
    <col min="8670" max="8670" width="3.5703125" style="359" customWidth="1"/>
    <col min="8671" max="8671" width="18.7109375" style="359" customWidth="1"/>
    <col min="8672" max="8672" width="0.85546875" style="359" customWidth="1"/>
    <col min="8673" max="8673" width="18.7109375" style="359" customWidth="1"/>
    <col min="8674" max="8674" width="3.7109375" style="359" customWidth="1"/>
    <col min="8675" max="8675" width="3.140625" style="359" customWidth="1"/>
    <col min="8676" max="8676" width="18.7109375" style="359" customWidth="1"/>
    <col min="8677" max="8677" width="0.85546875" style="359" customWidth="1"/>
    <col min="8678" max="8678" width="18.7109375" style="359" customWidth="1"/>
    <col min="8679" max="8679" width="2.140625" style="359" customWidth="1"/>
    <col min="8680" max="8889" width="11.42578125" style="359"/>
    <col min="8890" max="8890" width="1.42578125" style="359" customWidth="1"/>
    <col min="8891" max="8891" width="5.140625" style="359" customWidth="1"/>
    <col min="8892" max="8892" width="1.7109375" style="359" customWidth="1"/>
    <col min="8893" max="8893" width="3.42578125" style="359" customWidth="1"/>
    <col min="8894" max="8894" width="18.7109375" style="359" customWidth="1"/>
    <col min="8895" max="8895" width="0.85546875" style="359" customWidth="1"/>
    <col min="8896" max="8896" width="18.7109375" style="359" customWidth="1"/>
    <col min="8897" max="8897" width="3.7109375" style="359" customWidth="1"/>
    <col min="8898" max="8898" width="3.140625" style="359" customWidth="1"/>
    <col min="8899" max="8899" width="18.7109375" style="359" customWidth="1"/>
    <col min="8900" max="8900" width="0.85546875" style="359" customWidth="1"/>
    <col min="8901" max="8901" width="18.7109375" style="359" customWidth="1"/>
    <col min="8902" max="8902" width="4.140625" style="359" customWidth="1"/>
    <col min="8903" max="8903" width="3.5703125" style="359" customWidth="1"/>
    <col min="8904" max="8904" width="18.7109375" style="359" customWidth="1"/>
    <col min="8905" max="8905" width="0.85546875" style="359" customWidth="1"/>
    <col min="8906" max="8906" width="18.7109375" style="359" customWidth="1"/>
    <col min="8907" max="8907" width="3.7109375" style="359" customWidth="1"/>
    <col min="8908" max="8908" width="3.140625" style="359" customWidth="1"/>
    <col min="8909" max="8909" width="18.7109375" style="359" customWidth="1"/>
    <col min="8910" max="8910" width="0.85546875" style="359" customWidth="1"/>
    <col min="8911" max="8911" width="18.7109375" style="359" customWidth="1"/>
    <col min="8912" max="8912" width="2.140625" style="359" customWidth="1"/>
    <col min="8913" max="8913" width="1.42578125" style="359" customWidth="1"/>
    <col min="8914" max="8914" width="5.140625" style="359" customWidth="1"/>
    <col min="8915" max="8915" width="1.7109375" style="359" customWidth="1"/>
    <col min="8916" max="8916" width="3.42578125" style="359" customWidth="1"/>
    <col min="8917" max="8917" width="18.7109375" style="359" customWidth="1"/>
    <col min="8918" max="8918" width="0.85546875" style="359" customWidth="1"/>
    <col min="8919" max="8919" width="18.7109375" style="359" customWidth="1"/>
    <col min="8920" max="8920" width="3.7109375" style="359" customWidth="1"/>
    <col min="8921" max="8921" width="3.140625" style="359" customWidth="1"/>
    <col min="8922" max="8922" width="18.7109375" style="359" customWidth="1"/>
    <col min="8923" max="8923" width="0.85546875" style="359" customWidth="1"/>
    <col min="8924" max="8924" width="18.7109375" style="359" customWidth="1"/>
    <col min="8925" max="8925" width="4.140625" style="359" customWidth="1"/>
    <col min="8926" max="8926" width="3.5703125" style="359" customWidth="1"/>
    <col min="8927" max="8927" width="18.7109375" style="359" customWidth="1"/>
    <col min="8928" max="8928" width="0.85546875" style="359" customWidth="1"/>
    <col min="8929" max="8929" width="18.7109375" style="359" customWidth="1"/>
    <col min="8930" max="8930" width="3.7109375" style="359" customWidth="1"/>
    <col min="8931" max="8931" width="3.140625" style="359" customWidth="1"/>
    <col min="8932" max="8932" width="18.7109375" style="359" customWidth="1"/>
    <col min="8933" max="8933" width="0.85546875" style="359" customWidth="1"/>
    <col min="8934" max="8934" width="18.7109375" style="359" customWidth="1"/>
    <col min="8935" max="8935" width="2.140625" style="359" customWidth="1"/>
    <col min="8936" max="9145" width="11.42578125" style="359"/>
    <col min="9146" max="9146" width="1.42578125" style="359" customWidth="1"/>
    <col min="9147" max="9147" width="5.140625" style="359" customWidth="1"/>
    <col min="9148" max="9148" width="1.7109375" style="359" customWidth="1"/>
    <col min="9149" max="9149" width="3.42578125" style="359" customWidth="1"/>
    <col min="9150" max="9150" width="18.7109375" style="359" customWidth="1"/>
    <col min="9151" max="9151" width="0.85546875" style="359" customWidth="1"/>
    <col min="9152" max="9152" width="18.7109375" style="359" customWidth="1"/>
    <col min="9153" max="9153" width="3.7109375" style="359" customWidth="1"/>
    <col min="9154" max="9154" width="3.140625" style="359" customWidth="1"/>
    <col min="9155" max="9155" width="18.7109375" style="359" customWidth="1"/>
    <col min="9156" max="9156" width="0.85546875" style="359" customWidth="1"/>
    <col min="9157" max="9157" width="18.7109375" style="359" customWidth="1"/>
    <col min="9158" max="9158" width="4.140625" style="359" customWidth="1"/>
    <col min="9159" max="9159" width="3.5703125" style="359" customWidth="1"/>
    <col min="9160" max="9160" width="18.7109375" style="359" customWidth="1"/>
    <col min="9161" max="9161" width="0.85546875" style="359" customWidth="1"/>
    <col min="9162" max="9162" width="18.7109375" style="359" customWidth="1"/>
    <col min="9163" max="9163" width="3.7109375" style="359" customWidth="1"/>
    <col min="9164" max="9164" width="3.140625" style="359" customWidth="1"/>
    <col min="9165" max="9165" width="18.7109375" style="359" customWidth="1"/>
    <col min="9166" max="9166" width="0.85546875" style="359" customWidth="1"/>
    <col min="9167" max="9167" width="18.7109375" style="359" customWidth="1"/>
    <col min="9168" max="9168" width="2.140625" style="359" customWidth="1"/>
    <col min="9169" max="9169" width="1.42578125" style="359" customWidth="1"/>
    <col min="9170" max="9170" width="5.140625" style="359" customWidth="1"/>
    <col min="9171" max="9171" width="1.7109375" style="359" customWidth="1"/>
    <col min="9172" max="9172" width="3.42578125" style="359" customWidth="1"/>
    <col min="9173" max="9173" width="18.7109375" style="359" customWidth="1"/>
    <col min="9174" max="9174" width="0.85546875" style="359" customWidth="1"/>
    <col min="9175" max="9175" width="18.7109375" style="359" customWidth="1"/>
    <col min="9176" max="9176" width="3.7109375" style="359" customWidth="1"/>
    <col min="9177" max="9177" width="3.140625" style="359" customWidth="1"/>
    <col min="9178" max="9178" width="18.7109375" style="359" customWidth="1"/>
    <col min="9179" max="9179" width="0.85546875" style="359" customWidth="1"/>
    <col min="9180" max="9180" width="18.7109375" style="359" customWidth="1"/>
    <col min="9181" max="9181" width="4.140625" style="359" customWidth="1"/>
    <col min="9182" max="9182" width="3.5703125" style="359" customWidth="1"/>
    <col min="9183" max="9183" width="18.7109375" style="359" customWidth="1"/>
    <col min="9184" max="9184" width="0.85546875" style="359" customWidth="1"/>
    <col min="9185" max="9185" width="18.7109375" style="359" customWidth="1"/>
    <col min="9186" max="9186" width="3.7109375" style="359" customWidth="1"/>
    <col min="9187" max="9187" width="3.140625" style="359" customWidth="1"/>
    <col min="9188" max="9188" width="18.7109375" style="359" customWidth="1"/>
    <col min="9189" max="9189" width="0.85546875" style="359" customWidth="1"/>
    <col min="9190" max="9190" width="18.7109375" style="359" customWidth="1"/>
    <col min="9191" max="9191" width="2.140625" style="359" customWidth="1"/>
    <col min="9192" max="9401" width="11.42578125" style="359"/>
    <col min="9402" max="9402" width="1.42578125" style="359" customWidth="1"/>
    <col min="9403" max="9403" width="5.140625" style="359" customWidth="1"/>
    <col min="9404" max="9404" width="1.7109375" style="359" customWidth="1"/>
    <col min="9405" max="9405" width="3.42578125" style="359" customWidth="1"/>
    <col min="9406" max="9406" width="18.7109375" style="359" customWidth="1"/>
    <col min="9407" max="9407" width="0.85546875" style="359" customWidth="1"/>
    <col min="9408" max="9408" width="18.7109375" style="359" customWidth="1"/>
    <col min="9409" max="9409" width="3.7109375" style="359" customWidth="1"/>
    <col min="9410" max="9410" width="3.140625" style="359" customWidth="1"/>
    <col min="9411" max="9411" width="18.7109375" style="359" customWidth="1"/>
    <col min="9412" max="9412" width="0.85546875" style="359" customWidth="1"/>
    <col min="9413" max="9413" width="18.7109375" style="359" customWidth="1"/>
    <col min="9414" max="9414" width="4.140625" style="359" customWidth="1"/>
    <col min="9415" max="9415" width="3.5703125" style="359" customWidth="1"/>
    <col min="9416" max="9416" width="18.7109375" style="359" customWidth="1"/>
    <col min="9417" max="9417" width="0.85546875" style="359" customWidth="1"/>
    <col min="9418" max="9418" width="18.7109375" style="359" customWidth="1"/>
    <col min="9419" max="9419" width="3.7109375" style="359" customWidth="1"/>
    <col min="9420" max="9420" width="3.140625" style="359" customWidth="1"/>
    <col min="9421" max="9421" width="18.7109375" style="359" customWidth="1"/>
    <col min="9422" max="9422" width="0.85546875" style="359" customWidth="1"/>
    <col min="9423" max="9423" width="18.7109375" style="359" customWidth="1"/>
    <col min="9424" max="9424" width="2.140625" style="359" customWidth="1"/>
    <col min="9425" max="9425" width="1.42578125" style="359" customWidth="1"/>
    <col min="9426" max="9426" width="5.140625" style="359" customWidth="1"/>
    <col min="9427" max="9427" width="1.7109375" style="359" customWidth="1"/>
    <col min="9428" max="9428" width="3.42578125" style="359" customWidth="1"/>
    <col min="9429" max="9429" width="18.7109375" style="359" customWidth="1"/>
    <col min="9430" max="9430" width="0.85546875" style="359" customWidth="1"/>
    <col min="9431" max="9431" width="18.7109375" style="359" customWidth="1"/>
    <col min="9432" max="9432" width="3.7109375" style="359" customWidth="1"/>
    <col min="9433" max="9433" width="3.140625" style="359" customWidth="1"/>
    <col min="9434" max="9434" width="18.7109375" style="359" customWidth="1"/>
    <col min="9435" max="9435" width="0.85546875" style="359" customWidth="1"/>
    <col min="9436" max="9436" width="18.7109375" style="359" customWidth="1"/>
    <col min="9437" max="9437" width="4.140625" style="359" customWidth="1"/>
    <col min="9438" max="9438" width="3.5703125" style="359" customWidth="1"/>
    <col min="9439" max="9439" width="18.7109375" style="359" customWidth="1"/>
    <col min="9440" max="9440" width="0.85546875" style="359" customWidth="1"/>
    <col min="9441" max="9441" width="18.7109375" style="359" customWidth="1"/>
    <col min="9442" max="9442" width="3.7109375" style="359" customWidth="1"/>
    <col min="9443" max="9443" width="3.140625" style="359" customWidth="1"/>
    <col min="9444" max="9444" width="18.7109375" style="359" customWidth="1"/>
    <col min="9445" max="9445" width="0.85546875" style="359" customWidth="1"/>
    <col min="9446" max="9446" width="18.7109375" style="359" customWidth="1"/>
    <col min="9447" max="9447" width="2.140625" style="359" customWidth="1"/>
    <col min="9448" max="9657" width="11.42578125" style="359"/>
    <col min="9658" max="9658" width="1.42578125" style="359" customWidth="1"/>
    <col min="9659" max="9659" width="5.140625" style="359" customWidth="1"/>
    <col min="9660" max="9660" width="1.7109375" style="359" customWidth="1"/>
    <col min="9661" max="9661" width="3.42578125" style="359" customWidth="1"/>
    <col min="9662" max="9662" width="18.7109375" style="359" customWidth="1"/>
    <col min="9663" max="9663" width="0.85546875" style="359" customWidth="1"/>
    <col min="9664" max="9664" width="18.7109375" style="359" customWidth="1"/>
    <col min="9665" max="9665" width="3.7109375" style="359" customWidth="1"/>
    <col min="9666" max="9666" width="3.140625" style="359" customWidth="1"/>
    <col min="9667" max="9667" width="18.7109375" style="359" customWidth="1"/>
    <col min="9668" max="9668" width="0.85546875" style="359" customWidth="1"/>
    <col min="9669" max="9669" width="18.7109375" style="359" customWidth="1"/>
    <col min="9670" max="9670" width="4.140625" style="359" customWidth="1"/>
    <col min="9671" max="9671" width="3.5703125" style="359" customWidth="1"/>
    <col min="9672" max="9672" width="18.7109375" style="359" customWidth="1"/>
    <col min="9673" max="9673" width="0.85546875" style="359" customWidth="1"/>
    <col min="9674" max="9674" width="18.7109375" style="359" customWidth="1"/>
    <col min="9675" max="9675" width="3.7109375" style="359" customWidth="1"/>
    <col min="9676" max="9676" width="3.140625" style="359" customWidth="1"/>
    <col min="9677" max="9677" width="18.7109375" style="359" customWidth="1"/>
    <col min="9678" max="9678" width="0.85546875" style="359" customWidth="1"/>
    <col min="9679" max="9679" width="18.7109375" style="359" customWidth="1"/>
    <col min="9680" max="9680" width="2.140625" style="359" customWidth="1"/>
    <col min="9681" max="9681" width="1.42578125" style="359" customWidth="1"/>
    <col min="9682" max="9682" width="5.140625" style="359" customWidth="1"/>
    <col min="9683" max="9683" width="1.7109375" style="359" customWidth="1"/>
    <col min="9684" max="9684" width="3.42578125" style="359" customWidth="1"/>
    <col min="9685" max="9685" width="18.7109375" style="359" customWidth="1"/>
    <col min="9686" max="9686" width="0.85546875" style="359" customWidth="1"/>
    <col min="9687" max="9687" width="18.7109375" style="359" customWidth="1"/>
    <col min="9688" max="9688" width="3.7109375" style="359" customWidth="1"/>
    <col min="9689" max="9689" width="3.140625" style="359" customWidth="1"/>
    <col min="9690" max="9690" width="18.7109375" style="359" customWidth="1"/>
    <col min="9691" max="9691" width="0.85546875" style="359" customWidth="1"/>
    <col min="9692" max="9692" width="18.7109375" style="359" customWidth="1"/>
    <col min="9693" max="9693" width="4.140625" style="359" customWidth="1"/>
    <col min="9694" max="9694" width="3.5703125" style="359" customWidth="1"/>
    <col min="9695" max="9695" width="18.7109375" style="359" customWidth="1"/>
    <col min="9696" max="9696" width="0.85546875" style="359" customWidth="1"/>
    <col min="9697" max="9697" width="18.7109375" style="359" customWidth="1"/>
    <col min="9698" max="9698" width="3.7109375" style="359" customWidth="1"/>
    <col min="9699" max="9699" width="3.140625" style="359" customWidth="1"/>
    <col min="9700" max="9700" width="18.7109375" style="359" customWidth="1"/>
    <col min="9701" max="9701" width="0.85546875" style="359" customWidth="1"/>
    <col min="9702" max="9702" width="18.7109375" style="359" customWidth="1"/>
    <col min="9703" max="9703" width="2.140625" style="359" customWidth="1"/>
    <col min="9704" max="9913" width="11.42578125" style="359"/>
    <col min="9914" max="9914" width="1.42578125" style="359" customWidth="1"/>
    <col min="9915" max="9915" width="5.140625" style="359" customWidth="1"/>
    <col min="9916" max="9916" width="1.7109375" style="359" customWidth="1"/>
    <col min="9917" max="9917" width="3.42578125" style="359" customWidth="1"/>
    <col min="9918" max="9918" width="18.7109375" style="359" customWidth="1"/>
    <col min="9919" max="9919" width="0.85546875" style="359" customWidth="1"/>
    <col min="9920" max="9920" width="18.7109375" style="359" customWidth="1"/>
    <col min="9921" max="9921" width="3.7109375" style="359" customWidth="1"/>
    <col min="9922" max="9922" width="3.140625" style="359" customWidth="1"/>
    <col min="9923" max="9923" width="18.7109375" style="359" customWidth="1"/>
    <col min="9924" max="9924" width="0.85546875" style="359" customWidth="1"/>
    <col min="9925" max="9925" width="18.7109375" style="359" customWidth="1"/>
    <col min="9926" max="9926" width="4.140625" style="359" customWidth="1"/>
    <col min="9927" max="9927" width="3.5703125" style="359" customWidth="1"/>
    <col min="9928" max="9928" width="18.7109375" style="359" customWidth="1"/>
    <col min="9929" max="9929" width="0.85546875" style="359" customWidth="1"/>
    <col min="9930" max="9930" width="18.7109375" style="359" customWidth="1"/>
    <col min="9931" max="9931" width="3.7109375" style="359" customWidth="1"/>
    <col min="9932" max="9932" width="3.140625" style="359" customWidth="1"/>
    <col min="9933" max="9933" width="18.7109375" style="359" customWidth="1"/>
    <col min="9934" max="9934" width="0.85546875" style="359" customWidth="1"/>
    <col min="9935" max="9935" width="18.7109375" style="359" customWidth="1"/>
    <col min="9936" max="9936" width="2.140625" style="359" customWidth="1"/>
    <col min="9937" max="9937" width="1.42578125" style="359" customWidth="1"/>
    <col min="9938" max="9938" width="5.140625" style="359" customWidth="1"/>
    <col min="9939" max="9939" width="1.7109375" style="359" customWidth="1"/>
    <col min="9940" max="9940" width="3.42578125" style="359" customWidth="1"/>
    <col min="9941" max="9941" width="18.7109375" style="359" customWidth="1"/>
    <col min="9942" max="9942" width="0.85546875" style="359" customWidth="1"/>
    <col min="9943" max="9943" width="18.7109375" style="359" customWidth="1"/>
    <col min="9944" max="9944" width="3.7109375" style="359" customWidth="1"/>
    <col min="9945" max="9945" width="3.140625" style="359" customWidth="1"/>
    <col min="9946" max="9946" width="18.7109375" style="359" customWidth="1"/>
    <col min="9947" max="9947" width="0.85546875" style="359" customWidth="1"/>
    <col min="9948" max="9948" width="18.7109375" style="359" customWidth="1"/>
    <col min="9949" max="9949" width="4.140625" style="359" customWidth="1"/>
    <col min="9950" max="9950" width="3.5703125" style="359" customWidth="1"/>
    <col min="9951" max="9951" width="18.7109375" style="359" customWidth="1"/>
    <col min="9952" max="9952" width="0.85546875" style="359" customWidth="1"/>
    <col min="9953" max="9953" width="18.7109375" style="359" customWidth="1"/>
    <col min="9954" max="9954" width="3.7109375" style="359" customWidth="1"/>
    <col min="9955" max="9955" width="3.140625" style="359" customWidth="1"/>
    <col min="9956" max="9956" width="18.7109375" style="359" customWidth="1"/>
    <col min="9957" max="9957" width="0.85546875" style="359" customWidth="1"/>
    <col min="9958" max="9958" width="18.7109375" style="359" customWidth="1"/>
    <col min="9959" max="9959" width="2.140625" style="359" customWidth="1"/>
    <col min="9960" max="10169" width="11.42578125" style="359"/>
    <col min="10170" max="10170" width="1.42578125" style="359" customWidth="1"/>
    <col min="10171" max="10171" width="5.140625" style="359" customWidth="1"/>
    <col min="10172" max="10172" width="1.7109375" style="359" customWidth="1"/>
    <col min="10173" max="10173" width="3.42578125" style="359" customWidth="1"/>
    <col min="10174" max="10174" width="18.7109375" style="359" customWidth="1"/>
    <col min="10175" max="10175" width="0.85546875" style="359" customWidth="1"/>
    <col min="10176" max="10176" width="18.7109375" style="359" customWidth="1"/>
    <col min="10177" max="10177" width="3.7109375" style="359" customWidth="1"/>
    <col min="10178" max="10178" width="3.140625" style="359" customWidth="1"/>
    <col min="10179" max="10179" width="18.7109375" style="359" customWidth="1"/>
    <col min="10180" max="10180" width="0.85546875" style="359" customWidth="1"/>
    <col min="10181" max="10181" width="18.7109375" style="359" customWidth="1"/>
    <col min="10182" max="10182" width="4.140625" style="359" customWidth="1"/>
    <col min="10183" max="10183" width="3.5703125" style="359" customWidth="1"/>
    <col min="10184" max="10184" width="18.7109375" style="359" customWidth="1"/>
    <col min="10185" max="10185" width="0.85546875" style="359" customWidth="1"/>
    <col min="10186" max="10186" width="18.7109375" style="359" customWidth="1"/>
    <col min="10187" max="10187" width="3.7109375" style="359" customWidth="1"/>
    <col min="10188" max="10188" width="3.140625" style="359" customWidth="1"/>
    <col min="10189" max="10189" width="18.7109375" style="359" customWidth="1"/>
    <col min="10190" max="10190" width="0.85546875" style="359" customWidth="1"/>
    <col min="10191" max="10191" width="18.7109375" style="359" customWidth="1"/>
    <col min="10192" max="10192" width="2.140625" style="359" customWidth="1"/>
    <col min="10193" max="10193" width="1.42578125" style="359" customWidth="1"/>
    <col min="10194" max="10194" width="5.140625" style="359" customWidth="1"/>
    <col min="10195" max="10195" width="1.7109375" style="359" customWidth="1"/>
    <col min="10196" max="10196" width="3.42578125" style="359" customWidth="1"/>
    <col min="10197" max="10197" width="18.7109375" style="359" customWidth="1"/>
    <col min="10198" max="10198" width="0.85546875" style="359" customWidth="1"/>
    <col min="10199" max="10199" width="18.7109375" style="359" customWidth="1"/>
    <col min="10200" max="10200" width="3.7109375" style="359" customWidth="1"/>
    <col min="10201" max="10201" width="3.140625" style="359" customWidth="1"/>
    <col min="10202" max="10202" width="18.7109375" style="359" customWidth="1"/>
    <col min="10203" max="10203" width="0.85546875" style="359" customWidth="1"/>
    <col min="10204" max="10204" width="18.7109375" style="359" customWidth="1"/>
    <col min="10205" max="10205" width="4.140625" style="359" customWidth="1"/>
    <col min="10206" max="10206" width="3.5703125" style="359" customWidth="1"/>
    <col min="10207" max="10207" width="18.7109375" style="359" customWidth="1"/>
    <col min="10208" max="10208" width="0.85546875" style="359" customWidth="1"/>
    <col min="10209" max="10209" width="18.7109375" style="359" customWidth="1"/>
    <col min="10210" max="10210" width="3.7109375" style="359" customWidth="1"/>
    <col min="10211" max="10211" width="3.140625" style="359" customWidth="1"/>
    <col min="10212" max="10212" width="18.7109375" style="359" customWidth="1"/>
    <col min="10213" max="10213" width="0.85546875" style="359" customWidth="1"/>
    <col min="10214" max="10214" width="18.7109375" style="359" customWidth="1"/>
    <col min="10215" max="10215" width="2.140625" style="359" customWidth="1"/>
    <col min="10216" max="10425" width="11.42578125" style="359"/>
    <col min="10426" max="10426" width="1.42578125" style="359" customWidth="1"/>
    <col min="10427" max="10427" width="5.140625" style="359" customWidth="1"/>
    <col min="10428" max="10428" width="1.7109375" style="359" customWidth="1"/>
    <col min="10429" max="10429" width="3.42578125" style="359" customWidth="1"/>
    <col min="10430" max="10430" width="18.7109375" style="359" customWidth="1"/>
    <col min="10431" max="10431" width="0.85546875" style="359" customWidth="1"/>
    <col min="10432" max="10432" width="18.7109375" style="359" customWidth="1"/>
    <col min="10433" max="10433" width="3.7109375" style="359" customWidth="1"/>
    <col min="10434" max="10434" width="3.140625" style="359" customWidth="1"/>
    <col min="10435" max="10435" width="18.7109375" style="359" customWidth="1"/>
    <col min="10436" max="10436" width="0.85546875" style="359" customWidth="1"/>
    <col min="10437" max="10437" width="18.7109375" style="359" customWidth="1"/>
    <col min="10438" max="10438" width="4.140625" style="359" customWidth="1"/>
    <col min="10439" max="10439" width="3.5703125" style="359" customWidth="1"/>
    <col min="10440" max="10440" width="18.7109375" style="359" customWidth="1"/>
    <col min="10441" max="10441" width="0.85546875" style="359" customWidth="1"/>
    <col min="10442" max="10442" width="18.7109375" style="359" customWidth="1"/>
    <col min="10443" max="10443" width="3.7109375" style="359" customWidth="1"/>
    <col min="10444" max="10444" width="3.140625" style="359" customWidth="1"/>
    <col min="10445" max="10445" width="18.7109375" style="359" customWidth="1"/>
    <col min="10446" max="10446" width="0.85546875" style="359" customWidth="1"/>
    <col min="10447" max="10447" width="18.7109375" style="359" customWidth="1"/>
    <col min="10448" max="10448" width="2.140625" style="359" customWidth="1"/>
    <col min="10449" max="10449" width="1.42578125" style="359" customWidth="1"/>
    <col min="10450" max="10450" width="5.140625" style="359" customWidth="1"/>
    <col min="10451" max="10451" width="1.7109375" style="359" customWidth="1"/>
    <col min="10452" max="10452" width="3.42578125" style="359" customWidth="1"/>
    <col min="10453" max="10453" width="18.7109375" style="359" customWidth="1"/>
    <col min="10454" max="10454" width="0.85546875" style="359" customWidth="1"/>
    <col min="10455" max="10455" width="18.7109375" style="359" customWidth="1"/>
    <col min="10456" max="10456" width="3.7109375" style="359" customWidth="1"/>
    <col min="10457" max="10457" width="3.140625" style="359" customWidth="1"/>
    <col min="10458" max="10458" width="18.7109375" style="359" customWidth="1"/>
    <col min="10459" max="10459" width="0.85546875" style="359" customWidth="1"/>
    <col min="10460" max="10460" width="18.7109375" style="359" customWidth="1"/>
    <col min="10461" max="10461" width="4.140625" style="359" customWidth="1"/>
    <col min="10462" max="10462" width="3.5703125" style="359" customWidth="1"/>
    <col min="10463" max="10463" width="18.7109375" style="359" customWidth="1"/>
    <col min="10464" max="10464" width="0.85546875" style="359" customWidth="1"/>
    <col min="10465" max="10465" width="18.7109375" style="359" customWidth="1"/>
    <col min="10466" max="10466" width="3.7109375" style="359" customWidth="1"/>
    <col min="10467" max="10467" width="3.140625" style="359" customWidth="1"/>
    <col min="10468" max="10468" width="18.7109375" style="359" customWidth="1"/>
    <col min="10469" max="10469" width="0.85546875" style="359" customWidth="1"/>
    <col min="10470" max="10470" width="18.7109375" style="359" customWidth="1"/>
    <col min="10471" max="10471" width="2.140625" style="359" customWidth="1"/>
    <col min="10472" max="10681" width="11.42578125" style="359"/>
    <col min="10682" max="10682" width="1.42578125" style="359" customWidth="1"/>
    <col min="10683" max="10683" width="5.140625" style="359" customWidth="1"/>
    <col min="10684" max="10684" width="1.7109375" style="359" customWidth="1"/>
    <col min="10685" max="10685" width="3.42578125" style="359" customWidth="1"/>
    <col min="10686" max="10686" width="18.7109375" style="359" customWidth="1"/>
    <col min="10687" max="10687" width="0.85546875" style="359" customWidth="1"/>
    <col min="10688" max="10688" width="18.7109375" style="359" customWidth="1"/>
    <col min="10689" max="10689" width="3.7109375" style="359" customWidth="1"/>
    <col min="10690" max="10690" width="3.140625" style="359" customWidth="1"/>
    <col min="10691" max="10691" width="18.7109375" style="359" customWidth="1"/>
    <col min="10692" max="10692" width="0.85546875" style="359" customWidth="1"/>
    <col min="10693" max="10693" width="18.7109375" style="359" customWidth="1"/>
    <col min="10694" max="10694" width="4.140625" style="359" customWidth="1"/>
    <col min="10695" max="10695" width="3.5703125" style="359" customWidth="1"/>
    <col min="10696" max="10696" width="18.7109375" style="359" customWidth="1"/>
    <col min="10697" max="10697" width="0.85546875" style="359" customWidth="1"/>
    <col min="10698" max="10698" width="18.7109375" style="359" customWidth="1"/>
    <col min="10699" max="10699" width="3.7109375" style="359" customWidth="1"/>
    <col min="10700" max="10700" width="3.140625" style="359" customWidth="1"/>
    <col min="10701" max="10701" width="18.7109375" style="359" customWidth="1"/>
    <col min="10702" max="10702" width="0.85546875" style="359" customWidth="1"/>
    <col min="10703" max="10703" width="18.7109375" style="359" customWidth="1"/>
    <col min="10704" max="10704" width="2.140625" style="359" customWidth="1"/>
    <col min="10705" max="10705" width="1.42578125" style="359" customWidth="1"/>
    <col min="10706" max="10706" width="5.140625" style="359" customWidth="1"/>
    <col min="10707" max="10707" width="1.7109375" style="359" customWidth="1"/>
    <col min="10708" max="10708" width="3.42578125" style="359" customWidth="1"/>
    <col min="10709" max="10709" width="18.7109375" style="359" customWidth="1"/>
    <col min="10710" max="10710" width="0.85546875" style="359" customWidth="1"/>
    <col min="10711" max="10711" width="18.7109375" style="359" customWidth="1"/>
    <col min="10712" max="10712" width="3.7109375" style="359" customWidth="1"/>
    <col min="10713" max="10713" width="3.140625" style="359" customWidth="1"/>
    <col min="10714" max="10714" width="18.7109375" style="359" customWidth="1"/>
    <col min="10715" max="10715" width="0.85546875" style="359" customWidth="1"/>
    <col min="10716" max="10716" width="18.7109375" style="359" customWidth="1"/>
    <col min="10717" max="10717" width="4.140625" style="359" customWidth="1"/>
    <col min="10718" max="10718" width="3.5703125" style="359" customWidth="1"/>
    <col min="10719" max="10719" width="18.7109375" style="359" customWidth="1"/>
    <col min="10720" max="10720" width="0.85546875" style="359" customWidth="1"/>
    <col min="10721" max="10721" width="18.7109375" style="359" customWidth="1"/>
    <col min="10722" max="10722" width="3.7109375" style="359" customWidth="1"/>
    <col min="10723" max="10723" width="3.140625" style="359" customWidth="1"/>
    <col min="10724" max="10724" width="18.7109375" style="359" customWidth="1"/>
    <col min="10725" max="10725" width="0.85546875" style="359" customWidth="1"/>
    <col min="10726" max="10726" width="18.7109375" style="359" customWidth="1"/>
    <col min="10727" max="10727" width="2.140625" style="359" customWidth="1"/>
    <col min="10728" max="10937" width="11.42578125" style="359"/>
    <col min="10938" max="10938" width="1.42578125" style="359" customWidth="1"/>
    <col min="10939" max="10939" width="5.140625" style="359" customWidth="1"/>
    <col min="10940" max="10940" width="1.7109375" style="359" customWidth="1"/>
    <col min="10941" max="10941" width="3.42578125" style="359" customWidth="1"/>
    <col min="10942" max="10942" width="18.7109375" style="359" customWidth="1"/>
    <col min="10943" max="10943" width="0.85546875" style="359" customWidth="1"/>
    <col min="10944" max="10944" width="18.7109375" style="359" customWidth="1"/>
    <col min="10945" max="10945" width="3.7109375" style="359" customWidth="1"/>
    <col min="10946" max="10946" width="3.140625" style="359" customWidth="1"/>
    <col min="10947" max="10947" width="18.7109375" style="359" customWidth="1"/>
    <col min="10948" max="10948" width="0.85546875" style="359" customWidth="1"/>
    <col min="10949" max="10949" width="18.7109375" style="359" customWidth="1"/>
    <col min="10950" max="10950" width="4.140625" style="359" customWidth="1"/>
    <col min="10951" max="10951" width="3.5703125" style="359" customWidth="1"/>
    <col min="10952" max="10952" width="18.7109375" style="359" customWidth="1"/>
    <col min="10953" max="10953" width="0.85546875" style="359" customWidth="1"/>
    <col min="10954" max="10954" width="18.7109375" style="359" customWidth="1"/>
    <col min="10955" max="10955" width="3.7109375" style="359" customWidth="1"/>
    <col min="10956" max="10956" width="3.140625" style="359" customWidth="1"/>
    <col min="10957" max="10957" width="18.7109375" style="359" customWidth="1"/>
    <col min="10958" max="10958" width="0.85546875" style="359" customWidth="1"/>
    <col min="10959" max="10959" width="18.7109375" style="359" customWidth="1"/>
    <col min="10960" max="10960" width="2.140625" style="359" customWidth="1"/>
    <col min="10961" max="10961" width="1.42578125" style="359" customWidth="1"/>
    <col min="10962" max="10962" width="5.140625" style="359" customWidth="1"/>
    <col min="10963" max="10963" width="1.7109375" style="359" customWidth="1"/>
    <col min="10964" max="10964" width="3.42578125" style="359" customWidth="1"/>
    <col min="10965" max="10965" width="18.7109375" style="359" customWidth="1"/>
    <col min="10966" max="10966" width="0.85546875" style="359" customWidth="1"/>
    <col min="10967" max="10967" width="18.7109375" style="359" customWidth="1"/>
    <col min="10968" max="10968" width="3.7109375" style="359" customWidth="1"/>
    <col min="10969" max="10969" width="3.140625" style="359" customWidth="1"/>
    <col min="10970" max="10970" width="18.7109375" style="359" customWidth="1"/>
    <col min="10971" max="10971" width="0.85546875" style="359" customWidth="1"/>
    <col min="10972" max="10972" width="18.7109375" style="359" customWidth="1"/>
    <col min="10973" max="10973" width="4.140625" style="359" customWidth="1"/>
    <col min="10974" max="10974" width="3.5703125" style="359" customWidth="1"/>
    <col min="10975" max="10975" width="18.7109375" style="359" customWidth="1"/>
    <col min="10976" max="10976" width="0.85546875" style="359" customWidth="1"/>
    <col min="10977" max="10977" width="18.7109375" style="359" customWidth="1"/>
    <col min="10978" max="10978" width="3.7109375" style="359" customWidth="1"/>
    <col min="10979" max="10979" width="3.140625" style="359" customWidth="1"/>
    <col min="10980" max="10980" width="18.7109375" style="359" customWidth="1"/>
    <col min="10981" max="10981" width="0.85546875" style="359" customWidth="1"/>
    <col min="10982" max="10982" width="18.7109375" style="359" customWidth="1"/>
    <col min="10983" max="10983" width="2.140625" style="359" customWidth="1"/>
    <col min="10984" max="11193" width="11.42578125" style="359"/>
    <col min="11194" max="11194" width="1.42578125" style="359" customWidth="1"/>
    <col min="11195" max="11195" width="5.140625" style="359" customWidth="1"/>
    <col min="11196" max="11196" width="1.7109375" style="359" customWidth="1"/>
    <col min="11197" max="11197" width="3.42578125" style="359" customWidth="1"/>
    <col min="11198" max="11198" width="18.7109375" style="359" customWidth="1"/>
    <col min="11199" max="11199" width="0.85546875" style="359" customWidth="1"/>
    <col min="11200" max="11200" width="18.7109375" style="359" customWidth="1"/>
    <col min="11201" max="11201" width="3.7109375" style="359" customWidth="1"/>
    <col min="11202" max="11202" width="3.140625" style="359" customWidth="1"/>
    <col min="11203" max="11203" width="18.7109375" style="359" customWidth="1"/>
    <col min="11204" max="11204" width="0.85546875" style="359" customWidth="1"/>
    <col min="11205" max="11205" width="18.7109375" style="359" customWidth="1"/>
    <col min="11206" max="11206" width="4.140625" style="359" customWidth="1"/>
    <col min="11207" max="11207" width="3.5703125" style="359" customWidth="1"/>
    <col min="11208" max="11208" width="18.7109375" style="359" customWidth="1"/>
    <col min="11209" max="11209" width="0.85546875" style="359" customWidth="1"/>
    <col min="11210" max="11210" width="18.7109375" style="359" customWidth="1"/>
    <col min="11211" max="11211" width="3.7109375" style="359" customWidth="1"/>
    <col min="11212" max="11212" width="3.140625" style="359" customWidth="1"/>
    <col min="11213" max="11213" width="18.7109375" style="359" customWidth="1"/>
    <col min="11214" max="11214" width="0.85546875" style="359" customWidth="1"/>
    <col min="11215" max="11215" width="18.7109375" style="359" customWidth="1"/>
    <col min="11216" max="11216" width="2.140625" style="359" customWidth="1"/>
    <col min="11217" max="11217" width="1.42578125" style="359" customWidth="1"/>
    <col min="11218" max="11218" width="5.140625" style="359" customWidth="1"/>
    <col min="11219" max="11219" width="1.7109375" style="359" customWidth="1"/>
    <col min="11220" max="11220" width="3.42578125" style="359" customWidth="1"/>
    <col min="11221" max="11221" width="18.7109375" style="359" customWidth="1"/>
    <col min="11222" max="11222" width="0.85546875" style="359" customWidth="1"/>
    <col min="11223" max="11223" width="18.7109375" style="359" customWidth="1"/>
    <col min="11224" max="11224" width="3.7109375" style="359" customWidth="1"/>
    <col min="11225" max="11225" width="3.140625" style="359" customWidth="1"/>
    <col min="11226" max="11226" width="18.7109375" style="359" customWidth="1"/>
    <col min="11227" max="11227" width="0.85546875" style="359" customWidth="1"/>
    <col min="11228" max="11228" width="18.7109375" style="359" customWidth="1"/>
    <col min="11229" max="11229" width="4.140625" style="359" customWidth="1"/>
    <col min="11230" max="11230" width="3.5703125" style="359" customWidth="1"/>
    <col min="11231" max="11231" width="18.7109375" style="359" customWidth="1"/>
    <col min="11232" max="11232" width="0.85546875" style="359" customWidth="1"/>
    <col min="11233" max="11233" width="18.7109375" style="359" customWidth="1"/>
    <col min="11234" max="11234" width="3.7109375" style="359" customWidth="1"/>
    <col min="11235" max="11235" width="3.140625" style="359" customWidth="1"/>
    <col min="11236" max="11236" width="18.7109375" style="359" customWidth="1"/>
    <col min="11237" max="11237" width="0.85546875" style="359" customWidth="1"/>
    <col min="11238" max="11238" width="18.7109375" style="359" customWidth="1"/>
    <col min="11239" max="11239" width="2.140625" style="359" customWidth="1"/>
    <col min="11240" max="11449" width="11.42578125" style="359"/>
    <col min="11450" max="11450" width="1.42578125" style="359" customWidth="1"/>
    <col min="11451" max="11451" width="5.140625" style="359" customWidth="1"/>
    <col min="11452" max="11452" width="1.7109375" style="359" customWidth="1"/>
    <col min="11453" max="11453" width="3.42578125" style="359" customWidth="1"/>
    <col min="11454" max="11454" width="18.7109375" style="359" customWidth="1"/>
    <col min="11455" max="11455" width="0.85546875" style="359" customWidth="1"/>
    <col min="11456" max="11456" width="18.7109375" style="359" customWidth="1"/>
    <col min="11457" max="11457" width="3.7109375" style="359" customWidth="1"/>
    <col min="11458" max="11458" width="3.140625" style="359" customWidth="1"/>
    <col min="11459" max="11459" width="18.7109375" style="359" customWidth="1"/>
    <col min="11460" max="11460" width="0.85546875" style="359" customWidth="1"/>
    <col min="11461" max="11461" width="18.7109375" style="359" customWidth="1"/>
    <col min="11462" max="11462" width="4.140625" style="359" customWidth="1"/>
    <col min="11463" max="11463" width="3.5703125" style="359" customWidth="1"/>
    <col min="11464" max="11464" width="18.7109375" style="359" customWidth="1"/>
    <col min="11465" max="11465" width="0.85546875" style="359" customWidth="1"/>
    <col min="11466" max="11466" width="18.7109375" style="359" customWidth="1"/>
    <col min="11467" max="11467" width="3.7109375" style="359" customWidth="1"/>
    <col min="11468" max="11468" width="3.140625" style="359" customWidth="1"/>
    <col min="11469" max="11469" width="18.7109375" style="359" customWidth="1"/>
    <col min="11470" max="11470" width="0.85546875" style="359" customWidth="1"/>
    <col min="11471" max="11471" width="18.7109375" style="359" customWidth="1"/>
    <col min="11472" max="11472" width="2.140625" style="359" customWidth="1"/>
    <col min="11473" max="11473" width="1.42578125" style="359" customWidth="1"/>
    <col min="11474" max="11474" width="5.140625" style="359" customWidth="1"/>
    <col min="11475" max="11475" width="1.7109375" style="359" customWidth="1"/>
    <col min="11476" max="11476" width="3.42578125" style="359" customWidth="1"/>
    <col min="11477" max="11477" width="18.7109375" style="359" customWidth="1"/>
    <col min="11478" max="11478" width="0.85546875" style="359" customWidth="1"/>
    <col min="11479" max="11479" width="18.7109375" style="359" customWidth="1"/>
    <col min="11480" max="11480" width="3.7109375" style="359" customWidth="1"/>
    <col min="11481" max="11481" width="3.140625" style="359" customWidth="1"/>
    <col min="11482" max="11482" width="18.7109375" style="359" customWidth="1"/>
    <col min="11483" max="11483" width="0.85546875" style="359" customWidth="1"/>
    <col min="11484" max="11484" width="18.7109375" style="359" customWidth="1"/>
    <col min="11485" max="11485" width="4.140625" style="359" customWidth="1"/>
    <col min="11486" max="11486" width="3.5703125" style="359" customWidth="1"/>
    <col min="11487" max="11487" width="18.7109375" style="359" customWidth="1"/>
    <col min="11488" max="11488" width="0.85546875" style="359" customWidth="1"/>
    <col min="11489" max="11489" width="18.7109375" style="359" customWidth="1"/>
    <col min="11490" max="11490" width="3.7109375" style="359" customWidth="1"/>
    <col min="11491" max="11491" width="3.140625" style="359" customWidth="1"/>
    <col min="11492" max="11492" width="18.7109375" style="359" customWidth="1"/>
    <col min="11493" max="11493" width="0.85546875" style="359" customWidth="1"/>
    <col min="11494" max="11494" width="18.7109375" style="359" customWidth="1"/>
    <col min="11495" max="11495" width="2.140625" style="359" customWidth="1"/>
    <col min="11496" max="11705" width="11.42578125" style="359"/>
    <col min="11706" max="11706" width="1.42578125" style="359" customWidth="1"/>
    <col min="11707" max="11707" width="5.140625" style="359" customWidth="1"/>
    <col min="11708" max="11708" width="1.7109375" style="359" customWidth="1"/>
    <col min="11709" max="11709" width="3.42578125" style="359" customWidth="1"/>
    <col min="11710" max="11710" width="18.7109375" style="359" customWidth="1"/>
    <col min="11711" max="11711" width="0.85546875" style="359" customWidth="1"/>
    <col min="11712" max="11712" width="18.7109375" style="359" customWidth="1"/>
    <col min="11713" max="11713" width="3.7109375" style="359" customWidth="1"/>
    <col min="11714" max="11714" width="3.140625" style="359" customWidth="1"/>
    <col min="11715" max="11715" width="18.7109375" style="359" customWidth="1"/>
    <col min="11716" max="11716" width="0.85546875" style="359" customWidth="1"/>
    <col min="11717" max="11717" width="18.7109375" style="359" customWidth="1"/>
    <col min="11718" max="11718" width="4.140625" style="359" customWidth="1"/>
    <col min="11719" max="11719" width="3.5703125" style="359" customWidth="1"/>
    <col min="11720" max="11720" width="18.7109375" style="359" customWidth="1"/>
    <col min="11721" max="11721" width="0.85546875" style="359" customWidth="1"/>
    <col min="11722" max="11722" width="18.7109375" style="359" customWidth="1"/>
    <col min="11723" max="11723" width="3.7109375" style="359" customWidth="1"/>
    <col min="11724" max="11724" width="3.140625" style="359" customWidth="1"/>
    <col min="11725" max="11725" width="18.7109375" style="359" customWidth="1"/>
    <col min="11726" max="11726" width="0.85546875" style="359" customWidth="1"/>
    <col min="11727" max="11727" width="18.7109375" style="359" customWidth="1"/>
    <col min="11728" max="11728" width="2.140625" style="359" customWidth="1"/>
    <col min="11729" max="11729" width="1.42578125" style="359" customWidth="1"/>
    <col min="11730" max="11730" width="5.140625" style="359" customWidth="1"/>
    <col min="11731" max="11731" width="1.7109375" style="359" customWidth="1"/>
    <col min="11732" max="11732" width="3.42578125" style="359" customWidth="1"/>
    <col min="11733" max="11733" width="18.7109375" style="359" customWidth="1"/>
    <col min="11734" max="11734" width="0.85546875" style="359" customWidth="1"/>
    <col min="11735" max="11735" width="18.7109375" style="359" customWidth="1"/>
    <col min="11736" max="11736" width="3.7109375" style="359" customWidth="1"/>
    <col min="11737" max="11737" width="3.140625" style="359" customWidth="1"/>
    <col min="11738" max="11738" width="18.7109375" style="359" customWidth="1"/>
    <col min="11739" max="11739" width="0.85546875" style="359" customWidth="1"/>
    <col min="11740" max="11740" width="18.7109375" style="359" customWidth="1"/>
    <col min="11741" max="11741" width="4.140625" style="359" customWidth="1"/>
    <col min="11742" max="11742" width="3.5703125" style="359" customWidth="1"/>
    <col min="11743" max="11743" width="18.7109375" style="359" customWidth="1"/>
    <col min="11744" max="11744" width="0.85546875" style="359" customWidth="1"/>
    <col min="11745" max="11745" width="18.7109375" style="359" customWidth="1"/>
    <col min="11746" max="11746" width="3.7109375" style="359" customWidth="1"/>
    <col min="11747" max="11747" width="3.140625" style="359" customWidth="1"/>
    <col min="11748" max="11748" width="18.7109375" style="359" customWidth="1"/>
    <col min="11749" max="11749" width="0.85546875" style="359" customWidth="1"/>
    <col min="11750" max="11750" width="18.7109375" style="359" customWidth="1"/>
    <col min="11751" max="11751" width="2.140625" style="359" customWidth="1"/>
    <col min="11752" max="11961" width="11.42578125" style="359"/>
    <col min="11962" max="11962" width="1.42578125" style="359" customWidth="1"/>
    <col min="11963" max="11963" width="5.140625" style="359" customWidth="1"/>
    <col min="11964" max="11964" width="1.7109375" style="359" customWidth="1"/>
    <col min="11965" max="11965" width="3.42578125" style="359" customWidth="1"/>
    <col min="11966" max="11966" width="18.7109375" style="359" customWidth="1"/>
    <col min="11967" max="11967" width="0.85546875" style="359" customWidth="1"/>
    <col min="11968" max="11968" width="18.7109375" style="359" customWidth="1"/>
    <col min="11969" max="11969" width="3.7109375" style="359" customWidth="1"/>
    <col min="11970" max="11970" width="3.140625" style="359" customWidth="1"/>
    <col min="11971" max="11971" width="18.7109375" style="359" customWidth="1"/>
    <col min="11972" max="11972" width="0.85546875" style="359" customWidth="1"/>
    <col min="11973" max="11973" width="18.7109375" style="359" customWidth="1"/>
    <col min="11974" max="11974" width="4.140625" style="359" customWidth="1"/>
    <col min="11975" max="11975" width="3.5703125" style="359" customWidth="1"/>
    <col min="11976" max="11976" width="18.7109375" style="359" customWidth="1"/>
    <col min="11977" max="11977" width="0.85546875" style="359" customWidth="1"/>
    <col min="11978" max="11978" width="18.7109375" style="359" customWidth="1"/>
    <col min="11979" max="11979" width="3.7109375" style="359" customWidth="1"/>
    <col min="11980" max="11980" width="3.140625" style="359" customWidth="1"/>
    <col min="11981" max="11981" width="18.7109375" style="359" customWidth="1"/>
    <col min="11982" max="11982" width="0.85546875" style="359" customWidth="1"/>
    <col min="11983" max="11983" width="18.7109375" style="359" customWidth="1"/>
    <col min="11984" max="11984" width="2.140625" style="359" customWidth="1"/>
    <col min="11985" max="11985" width="1.42578125" style="359" customWidth="1"/>
    <col min="11986" max="11986" width="5.140625" style="359" customWidth="1"/>
    <col min="11987" max="11987" width="1.7109375" style="359" customWidth="1"/>
    <col min="11988" max="11988" width="3.42578125" style="359" customWidth="1"/>
    <col min="11989" max="11989" width="18.7109375" style="359" customWidth="1"/>
    <col min="11990" max="11990" width="0.85546875" style="359" customWidth="1"/>
    <col min="11991" max="11991" width="18.7109375" style="359" customWidth="1"/>
    <col min="11992" max="11992" width="3.7109375" style="359" customWidth="1"/>
    <col min="11993" max="11993" width="3.140625" style="359" customWidth="1"/>
    <col min="11994" max="11994" width="18.7109375" style="359" customWidth="1"/>
    <col min="11995" max="11995" width="0.85546875" style="359" customWidth="1"/>
    <col min="11996" max="11996" width="18.7109375" style="359" customWidth="1"/>
    <col min="11997" max="11997" width="4.140625" style="359" customWidth="1"/>
    <col min="11998" max="11998" width="3.5703125" style="359" customWidth="1"/>
    <col min="11999" max="11999" width="18.7109375" style="359" customWidth="1"/>
    <col min="12000" max="12000" width="0.85546875" style="359" customWidth="1"/>
    <col min="12001" max="12001" width="18.7109375" style="359" customWidth="1"/>
    <col min="12002" max="12002" width="3.7109375" style="359" customWidth="1"/>
    <col min="12003" max="12003" width="3.140625" style="359" customWidth="1"/>
    <col min="12004" max="12004" width="18.7109375" style="359" customWidth="1"/>
    <col min="12005" max="12005" width="0.85546875" style="359" customWidth="1"/>
    <col min="12006" max="12006" width="18.7109375" style="359" customWidth="1"/>
    <col min="12007" max="12007" width="2.140625" style="359" customWidth="1"/>
    <col min="12008" max="12217" width="11.42578125" style="359"/>
    <col min="12218" max="12218" width="1.42578125" style="359" customWidth="1"/>
    <col min="12219" max="12219" width="5.140625" style="359" customWidth="1"/>
    <col min="12220" max="12220" width="1.7109375" style="359" customWidth="1"/>
    <col min="12221" max="12221" width="3.42578125" style="359" customWidth="1"/>
    <col min="12222" max="12222" width="18.7109375" style="359" customWidth="1"/>
    <col min="12223" max="12223" width="0.85546875" style="359" customWidth="1"/>
    <col min="12224" max="12224" width="18.7109375" style="359" customWidth="1"/>
    <col min="12225" max="12225" width="3.7109375" style="359" customWidth="1"/>
    <col min="12226" max="12226" width="3.140625" style="359" customWidth="1"/>
    <col min="12227" max="12227" width="18.7109375" style="359" customWidth="1"/>
    <col min="12228" max="12228" width="0.85546875" style="359" customWidth="1"/>
    <col min="12229" max="12229" width="18.7109375" style="359" customWidth="1"/>
    <col min="12230" max="12230" width="4.140625" style="359" customWidth="1"/>
    <col min="12231" max="12231" width="3.5703125" style="359" customWidth="1"/>
    <col min="12232" max="12232" width="18.7109375" style="359" customWidth="1"/>
    <col min="12233" max="12233" width="0.85546875" style="359" customWidth="1"/>
    <col min="12234" max="12234" width="18.7109375" style="359" customWidth="1"/>
    <col min="12235" max="12235" width="3.7109375" style="359" customWidth="1"/>
    <col min="12236" max="12236" width="3.140625" style="359" customWidth="1"/>
    <col min="12237" max="12237" width="18.7109375" style="359" customWidth="1"/>
    <col min="12238" max="12238" width="0.85546875" style="359" customWidth="1"/>
    <col min="12239" max="12239" width="18.7109375" style="359" customWidth="1"/>
    <col min="12240" max="12240" width="2.140625" style="359" customWidth="1"/>
    <col min="12241" max="12241" width="1.42578125" style="359" customWidth="1"/>
    <col min="12242" max="12242" width="5.140625" style="359" customWidth="1"/>
    <col min="12243" max="12243" width="1.7109375" style="359" customWidth="1"/>
    <col min="12244" max="12244" width="3.42578125" style="359" customWidth="1"/>
    <col min="12245" max="12245" width="18.7109375" style="359" customWidth="1"/>
    <col min="12246" max="12246" width="0.85546875" style="359" customWidth="1"/>
    <col min="12247" max="12247" width="18.7109375" style="359" customWidth="1"/>
    <col min="12248" max="12248" width="3.7109375" style="359" customWidth="1"/>
    <col min="12249" max="12249" width="3.140625" style="359" customWidth="1"/>
    <col min="12250" max="12250" width="18.7109375" style="359" customWidth="1"/>
    <col min="12251" max="12251" width="0.85546875" style="359" customWidth="1"/>
    <col min="12252" max="12252" width="18.7109375" style="359" customWidth="1"/>
    <col min="12253" max="12253" width="4.140625" style="359" customWidth="1"/>
    <col min="12254" max="12254" width="3.5703125" style="359" customWidth="1"/>
    <col min="12255" max="12255" width="18.7109375" style="359" customWidth="1"/>
    <col min="12256" max="12256" width="0.85546875" style="359" customWidth="1"/>
    <col min="12257" max="12257" width="18.7109375" style="359" customWidth="1"/>
    <col min="12258" max="12258" width="3.7109375" style="359" customWidth="1"/>
    <col min="12259" max="12259" width="3.140625" style="359" customWidth="1"/>
    <col min="12260" max="12260" width="18.7109375" style="359" customWidth="1"/>
    <col min="12261" max="12261" width="0.85546875" style="359" customWidth="1"/>
    <col min="12262" max="12262" width="18.7109375" style="359" customWidth="1"/>
    <col min="12263" max="12263" width="2.140625" style="359" customWidth="1"/>
    <col min="12264" max="12473" width="11.42578125" style="359"/>
    <col min="12474" max="12474" width="1.42578125" style="359" customWidth="1"/>
    <col min="12475" max="12475" width="5.140625" style="359" customWidth="1"/>
    <col min="12476" max="12476" width="1.7109375" style="359" customWidth="1"/>
    <col min="12477" max="12477" width="3.42578125" style="359" customWidth="1"/>
    <col min="12478" max="12478" width="18.7109375" style="359" customWidth="1"/>
    <col min="12479" max="12479" width="0.85546875" style="359" customWidth="1"/>
    <col min="12480" max="12480" width="18.7109375" style="359" customWidth="1"/>
    <col min="12481" max="12481" width="3.7109375" style="359" customWidth="1"/>
    <col min="12482" max="12482" width="3.140625" style="359" customWidth="1"/>
    <col min="12483" max="12483" width="18.7109375" style="359" customWidth="1"/>
    <col min="12484" max="12484" width="0.85546875" style="359" customWidth="1"/>
    <col min="12485" max="12485" width="18.7109375" style="359" customWidth="1"/>
    <col min="12486" max="12486" width="4.140625" style="359" customWidth="1"/>
    <col min="12487" max="12487" width="3.5703125" style="359" customWidth="1"/>
    <col min="12488" max="12488" width="18.7109375" style="359" customWidth="1"/>
    <col min="12489" max="12489" width="0.85546875" style="359" customWidth="1"/>
    <col min="12490" max="12490" width="18.7109375" style="359" customWidth="1"/>
    <col min="12491" max="12491" width="3.7109375" style="359" customWidth="1"/>
    <col min="12492" max="12492" width="3.140625" style="359" customWidth="1"/>
    <col min="12493" max="12493" width="18.7109375" style="359" customWidth="1"/>
    <col min="12494" max="12494" width="0.85546875" style="359" customWidth="1"/>
    <col min="12495" max="12495" width="18.7109375" style="359" customWidth="1"/>
    <col min="12496" max="12496" width="2.140625" style="359" customWidth="1"/>
    <col min="12497" max="12497" width="1.42578125" style="359" customWidth="1"/>
    <col min="12498" max="12498" width="5.140625" style="359" customWidth="1"/>
    <col min="12499" max="12499" width="1.7109375" style="359" customWidth="1"/>
    <col min="12500" max="12500" width="3.42578125" style="359" customWidth="1"/>
    <col min="12501" max="12501" width="18.7109375" style="359" customWidth="1"/>
    <col min="12502" max="12502" width="0.85546875" style="359" customWidth="1"/>
    <col min="12503" max="12503" width="18.7109375" style="359" customWidth="1"/>
    <col min="12504" max="12504" width="3.7109375" style="359" customWidth="1"/>
    <col min="12505" max="12505" width="3.140625" style="359" customWidth="1"/>
    <col min="12506" max="12506" width="18.7109375" style="359" customWidth="1"/>
    <col min="12507" max="12507" width="0.85546875" style="359" customWidth="1"/>
    <col min="12508" max="12508" width="18.7109375" style="359" customWidth="1"/>
    <col min="12509" max="12509" width="4.140625" style="359" customWidth="1"/>
    <col min="12510" max="12510" width="3.5703125" style="359" customWidth="1"/>
    <col min="12511" max="12511" width="18.7109375" style="359" customWidth="1"/>
    <col min="12512" max="12512" width="0.85546875" style="359" customWidth="1"/>
    <col min="12513" max="12513" width="18.7109375" style="359" customWidth="1"/>
    <col min="12514" max="12514" width="3.7109375" style="359" customWidth="1"/>
    <col min="12515" max="12515" width="3.140625" style="359" customWidth="1"/>
    <col min="12516" max="12516" width="18.7109375" style="359" customWidth="1"/>
    <col min="12517" max="12517" width="0.85546875" style="359" customWidth="1"/>
    <col min="12518" max="12518" width="18.7109375" style="359" customWidth="1"/>
    <col min="12519" max="12519" width="2.140625" style="359" customWidth="1"/>
    <col min="12520" max="12729" width="11.42578125" style="359"/>
    <col min="12730" max="12730" width="1.42578125" style="359" customWidth="1"/>
    <col min="12731" max="12731" width="5.140625" style="359" customWidth="1"/>
    <col min="12732" max="12732" width="1.7109375" style="359" customWidth="1"/>
    <col min="12733" max="12733" width="3.42578125" style="359" customWidth="1"/>
    <col min="12734" max="12734" width="18.7109375" style="359" customWidth="1"/>
    <col min="12735" max="12735" width="0.85546875" style="359" customWidth="1"/>
    <col min="12736" max="12736" width="18.7109375" style="359" customWidth="1"/>
    <col min="12737" max="12737" width="3.7109375" style="359" customWidth="1"/>
    <col min="12738" max="12738" width="3.140625" style="359" customWidth="1"/>
    <col min="12739" max="12739" width="18.7109375" style="359" customWidth="1"/>
    <col min="12740" max="12740" width="0.85546875" style="359" customWidth="1"/>
    <col min="12741" max="12741" width="18.7109375" style="359" customWidth="1"/>
    <col min="12742" max="12742" width="4.140625" style="359" customWidth="1"/>
    <col min="12743" max="12743" width="3.5703125" style="359" customWidth="1"/>
    <col min="12744" max="12744" width="18.7109375" style="359" customWidth="1"/>
    <col min="12745" max="12745" width="0.85546875" style="359" customWidth="1"/>
    <col min="12746" max="12746" width="18.7109375" style="359" customWidth="1"/>
    <col min="12747" max="12747" width="3.7109375" style="359" customWidth="1"/>
    <col min="12748" max="12748" width="3.140625" style="359" customWidth="1"/>
    <col min="12749" max="12749" width="18.7109375" style="359" customWidth="1"/>
    <col min="12750" max="12750" width="0.85546875" style="359" customWidth="1"/>
    <col min="12751" max="12751" width="18.7109375" style="359" customWidth="1"/>
    <col min="12752" max="12752" width="2.140625" style="359" customWidth="1"/>
    <col min="12753" max="12753" width="1.42578125" style="359" customWidth="1"/>
    <col min="12754" max="12754" width="5.140625" style="359" customWidth="1"/>
    <col min="12755" max="12755" width="1.7109375" style="359" customWidth="1"/>
    <col min="12756" max="12756" width="3.42578125" style="359" customWidth="1"/>
    <col min="12757" max="12757" width="18.7109375" style="359" customWidth="1"/>
    <col min="12758" max="12758" width="0.85546875" style="359" customWidth="1"/>
    <col min="12759" max="12759" width="18.7109375" style="359" customWidth="1"/>
    <col min="12760" max="12760" width="3.7109375" style="359" customWidth="1"/>
    <col min="12761" max="12761" width="3.140625" style="359" customWidth="1"/>
    <col min="12762" max="12762" width="18.7109375" style="359" customWidth="1"/>
    <col min="12763" max="12763" width="0.85546875" style="359" customWidth="1"/>
    <col min="12764" max="12764" width="18.7109375" style="359" customWidth="1"/>
    <col min="12765" max="12765" width="4.140625" style="359" customWidth="1"/>
    <col min="12766" max="12766" width="3.5703125" style="359" customWidth="1"/>
    <col min="12767" max="12767" width="18.7109375" style="359" customWidth="1"/>
    <col min="12768" max="12768" width="0.85546875" style="359" customWidth="1"/>
    <col min="12769" max="12769" width="18.7109375" style="359" customWidth="1"/>
    <col min="12770" max="12770" width="3.7109375" style="359" customWidth="1"/>
    <col min="12771" max="12771" width="3.140625" style="359" customWidth="1"/>
    <col min="12772" max="12772" width="18.7109375" style="359" customWidth="1"/>
    <col min="12773" max="12773" width="0.85546875" style="359" customWidth="1"/>
    <col min="12774" max="12774" width="18.7109375" style="359" customWidth="1"/>
    <col min="12775" max="12775" width="2.140625" style="359" customWidth="1"/>
    <col min="12776" max="12985" width="11.42578125" style="359"/>
    <col min="12986" max="12986" width="1.42578125" style="359" customWidth="1"/>
    <col min="12987" max="12987" width="5.140625" style="359" customWidth="1"/>
    <col min="12988" max="12988" width="1.7109375" style="359" customWidth="1"/>
    <col min="12989" max="12989" width="3.42578125" style="359" customWidth="1"/>
    <col min="12990" max="12990" width="18.7109375" style="359" customWidth="1"/>
    <col min="12991" max="12991" width="0.85546875" style="359" customWidth="1"/>
    <col min="12992" max="12992" width="18.7109375" style="359" customWidth="1"/>
    <col min="12993" max="12993" width="3.7109375" style="359" customWidth="1"/>
    <col min="12994" max="12994" width="3.140625" style="359" customWidth="1"/>
    <col min="12995" max="12995" width="18.7109375" style="359" customWidth="1"/>
    <col min="12996" max="12996" width="0.85546875" style="359" customWidth="1"/>
    <col min="12997" max="12997" width="18.7109375" style="359" customWidth="1"/>
    <col min="12998" max="12998" width="4.140625" style="359" customWidth="1"/>
    <col min="12999" max="12999" width="3.5703125" style="359" customWidth="1"/>
    <col min="13000" max="13000" width="18.7109375" style="359" customWidth="1"/>
    <col min="13001" max="13001" width="0.85546875" style="359" customWidth="1"/>
    <col min="13002" max="13002" width="18.7109375" style="359" customWidth="1"/>
    <col min="13003" max="13003" width="3.7109375" style="359" customWidth="1"/>
    <col min="13004" max="13004" width="3.140625" style="359" customWidth="1"/>
    <col min="13005" max="13005" width="18.7109375" style="359" customWidth="1"/>
    <col min="13006" max="13006" width="0.85546875" style="359" customWidth="1"/>
    <col min="13007" max="13007" width="18.7109375" style="359" customWidth="1"/>
    <col min="13008" max="13008" width="2.140625" style="359" customWidth="1"/>
    <col min="13009" max="13009" width="1.42578125" style="359" customWidth="1"/>
    <col min="13010" max="13010" width="5.140625" style="359" customWidth="1"/>
    <col min="13011" max="13011" width="1.7109375" style="359" customWidth="1"/>
    <col min="13012" max="13012" width="3.42578125" style="359" customWidth="1"/>
    <col min="13013" max="13013" width="18.7109375" style="359" customWidth="1"/>
    <col min="13014" max="13014" width="0.85546875" style="359" customWidth="1"/>
    <col min="13015" max="13015" width="18.7109375" style="359" customWidth="1"/>
    <col min="13016" max="13016" width="3.7109375" style="359" customWidth="1"/>
    <col min="13017" max="13017" width="3.140625" style="359" customWidth="1"/>
    <col min="13018" max="13018" width="18.7109375" style="359" customWidth="1"/>
    <col min="13019" max="13019" width="0.85546875" style="359" customWidth="1"/>
    <col min="13020" max="13020" width="18.7109375" style="359" customWidth="1"/>
    <col min="13021" max="13021" width="4.140625" style="359" customWidth="1"/>
    <col min="13022" max="13022" width="3.5703125" style="359" customWidth="1"/>
    <col min="13023" max="13023" width="18.7109375" style="359" customWidth="1"/>
    <col min="13024" max="13024" width="0.85546875" style="359" customWidth="1"/>
    <col min="13025" max="13025" width="18.7109375" style="359" customWidth="1"/>
    <col min="13026" max="13026" width="3.7109375" style="359" customWidth="1"/>
    <col min="13027" max="13027" width="3.140625" style="359" customWidth="1"/>
    <col min="13028" max="13028" width="18.7109375" style="359" customWidth="1"/>
    <col min="13029" max="13029" width="0.85546875" style="359" customWidth="1"/>
    <col min="13030" max="13030" width="18.7109375" style="359" customWidth="1"/>
    <col min="13031" max="13031" width="2.140625" style="359" customWidth="1"/>
    <col min="13032" max="13241" width="11.42578125" style="359"/>
    <col min="13242" max="13242" width="1.42578125" style="359" customWidth="1"/>
    <col min="13243" max="13243" width="5.140625" style="359" customWidth="1"/>
    <col min="13244" max="13244" width="1.7109375" style="359" customWidth="1"/>
    <col min="13245" max="13245" width="3.42578125" style="359" customWidth="1"/>
    <col min="13246" max="13246" width="18.7109375" style="359" customWidth="1"/>
    <col min="13247" max="13247" width="0.85546875" style="359" customWidth="1"/>
    <col min="13248" max="13248" width="18.7109375" style="359" customWidth="1"/>
    <col min="13249" max="13249" width="3.7109375" style="359" customWidth="1"/>
    <col min="13250" max="13250" width="3.140625" style="359" customWidth="1"/>
    <col min="13251" max="13251" width="18.7109375" style="359" customWidth="1"/>
    <col min="13252" max="13252" width="0.85546875" style="359" customWidth="1"/>
    <col min="13253" max="13253" width="18.7109375" style="359" customWidth="1"/>
    <col min="13254" max="13254" width="4.140625" style="359" customWidth="1"/>
    <col min="13255" max="13255" width="3.5703125" style="359" customWidth="1"/>
    <col min="13256" max="13256" width="18.7109375" style="359" customWidth="1"/>
    <col min="13257" max="13257" width="0.85546875" style="359" customWidth="1"/>
    <col min="13258" max="13258" width="18.7109375" style="359" customWidth="1"/>
    <col min="13259" max="13259" width="3.7109375" style="359" customWidth="1"/>
    <col min="13260" max="13260" width="3.140625" style="359" customWidth="1"/>
    <col min="13261" max="13261" width="18.7109375" style="359" customWidth="1"/>
    <col min="13262" max="13262" width="0.85546875" style="359" customWidth="1"/>
    <col min="13263" max="13263" width="18.7109375" style="359" customWidth="1"/>
    <col min="13264" max="13264" width="2.140625" style="359" customWidth="1"/>
    <col min="13265" max="13265" width="1.42578125" style="359" customWidth="1"/>
    <col min="13266" max="13266" width="5.140625" style="359" customWidth="1"/>
    <col min="13267" max="13267" width="1.7109375" style="359" customWidth="1"/>
    <col min="13268" max="13268" width="3.42578125" style="359" customWidth="1"/>
    <col min="13269" max="13269" width="18.7109375" style="359" customWidth="1"/>
    <col min="13270" max="13270" width="0.85546875" style="359" customWidth="1"/>
    <col min="13271" max="13271" width="18.7109375" style="359" customWidth="1"/>
    <col min="13272" max="13272" width="3.7109375" style="359" customWidth="1"/>
    <col min="13273" max="13273" width="3.140625" style="359" customWidth="1"/>
    <col min="13274" max="13274" width="18.7109375" style="359" customWidth="1"/>
    <col min="13275" max="13275" width="0.85546875" style="359" customWidth="1"/>
    <col min="13276" max="13276" width="18.7109375" style="359" customWidth="1"/>
    <col min="13277" max="13277" width="4.140625" style="359" customWidth="1"/>
    <col min="13278" max="13278" width="3.5703125" style="359" customWidth="1"/>
    <col min="13279" max="13279" width="18.7109375" style="359" customWidth="1"/>
    <col min="13280" max="13280" width="0.85546875" style="359" customWidth="1"/>
    <col min="13281" max="13281" width="18.7109375" style="359" customWidth="1"/>
    <col min="13282" max="13282" width="3.7109375" style="359" customWidth="1"/>
    <col min="13283" max="13283" width="3.140625" style="359" customWidth="1"/>
    <col min="13284" max="13284" width="18.7109375" style="359" customWidth="1"/>
    <col min="13285" max="13285" width="0.85546875" style="359" customWidth="1"/>
    <col min="13286" max="13286" width="18.7109375" style="359" customWidth="1"/>
    <col min="13287" max="13287" width="2.140625" style="359" customWidth="1"/>
    <col min="13288" max="13497" width="11.42578125" style="359"/>
    <col min="13498" max="13498" width="1.42578125" style="359" customWidth="1"/>
    <col min="13499" max="13499" width="5.140625" style="359" customWidth="1"/>
    <col min="13500" max="13500" width="1.7109375" style="359" customWidth="1"/>
    <col min="13501" max="13501" width="3.42578125" style="359" customWidth="1"/>
    <col min="13502" max="13502" width="18.7109375" style="359" customWidth="1"/>
    <col min="13503" max="13503" width="0.85546875" style="359" customWidth="1"/>
    <col min="13504" max="13504" width="18.7109375" style="359" customWidth="1"/>
    <col min="13505" max="13505" width="3.7109375" style="359" customWidth="1"/>
    <col min="13506" max="13506" width="3.140625" style="359" customWidth="1"/>
    <col min="13507" max="13507" width="18.7109375" style="359" customWidth="1"/>
    <col min="13508" max="13508" width="0.85546875" style="359" customWidth="1"/>
    <col min="13509" max="13509" width="18.7109375" style="359" customWidth="1"/>
    <col min="13510" max="13510" width="4.140625" style="359" customWidth="1"/>
    <col min="13511" max="13511" width="3.5703125" style="359" customWidth="1"/>
    <col min="13512" max="13512" width="18.7109375" style="359" customWidth="1"/>
    <col min="13513" max="13513" width="0.85546875" style="359" customWidth="1"/>
    <col min="13514" max="13514" width="18.7109375" style="359" customWidth="1"/>
    <col min="13515" max="13515" width="3.7109375" style="359" customWidth="1"/>
    <col min="13516" max="13516" width="3.140625" style="359" customWidth="1"/>
    <col min="13517" max="13517" width="18.7109375" style="359" customWidth="1"/>
    <col min="13518" max="13518" width="0.85546875" style="359" customWidth="1"/>
    <col min="13519" max="13519" width="18.7109375" style="359" customWidth="1"/>
    <col min="13520" max="13520" width="2.140625" style="359" customWidth="1"/>
    <col min="13521" max="13521" width="1.42578125" style="359" customWidth="1"/>
    <col min="13522" max="13522" width="5.140625" style="359" customWidth="1"/>
    <col min="13523" max="13523" width="1.7109375" style="359" customWidth="1"/>
    <col min="13524" max="13524" width="3.42578125" style="359" customWidth="1"/>
    <col min="13525" max="13525" width="18.7109375" style="359" customWidth="1"/>
    <col min="13526" max="13526" width="0.85546875" style="359" customWidth="1"/>
    <col min="13527" max="13527" width="18.7109375" style="359" customWidth="1"/>
    <col min="13528" max="13528" width="3.7109375" style="359" customWidth="1"/>
    <col min="13529" max="13529" width="3.140625" style="359" customWidth="1"/>
    <col min="13530" max="13530" width="18.7109375" style="359" customWidth="1"/>
    <col min="13531" max="13531" width="0.85546875" style="359" customWidth="1"/>
    <col min="13532" max="13532" width="18.7109375" style="359" customWidth="1"/>
    <col min="13533" max="13533" width="4.140625" style="359" customWidth="1"/>
    <col min="13534" max="13534" width="3.5703125" style="359" customWidth="1"/>
    <col min="13535" max="13535" width="18.7109375" style="359" customWidth="1"/>
    <col min="13536" max="13536" width="0.85546875" style="359" customWidth="1"/>
    <col min="13537" max="13537" width="18.7109375" style="359" customWidth="1"/>
    <col min="13538" max="13538" width="3.7109375" style="359" customWidth="1"/>
    <col min="13539" max="13539" width="3.140625" style="359" customWidth="1"/>
    <col min="13540" max="13540" width="18.7109375" style="359" customWidth="1"/>
    <col min="13541" max="13541" width="0.85546875" style="359" customWidth="1"/>
    <col min="13542" max="13542" width="18.7109375" style="359" customWidth="1"/>
    <col min="13543" max="13543" width="2.140625" style="359" customWidth="1"/>
    <col min="13544" max="13753" width="11.42578125" style="359"/>
    <col min="13754" max="13754" width="1.42578125" style="359" customWidth="1"/>
    <col min="13755" max="13755" width="5.140625" style="359" customWidth="1"/>
    <col min="13756" max="13756" width="1.7109375" style="359" customWidth="1"/>
    <col min="13757" max="13757" width="3.42578125" style="359" customWidth="1"/>
    <col min="13758" max="13758" width="18.7109375" style="359" customWidth="1"/>
    <col min="13759" max="13759" width="0.85546875" style="359" customWidth="1"/>
    <col min="13760" max="13760" width="18.7109375" style="359" customWidth="1"/>
    <col min="13761" max="13761" width="3.7109375" style="359" customWidth="1"/>
    <col min="13762" max="13762" width="3.140625" style="359" customWidth="1"/>
    <col min="13763" max="13763" width="18.7109375" style="359" customWidth="1"/>
    <col min="13764" max="13764" width="0.85546875" style="359" customWidth="1"/>
    <col min="13765" max="13765" width="18.7109375" style="359" customWidth="1"/>
    <col min="13766" max="13766" width="4.140625" style="359" customWidth="1"/>
    <col min="13767" max="13767" width="3.5703125" style="359" customWidth="1"/>
    <col min="13768" max="13768" width="18.7109375" style="359" customWidth="1"/>
    <col min="13769" max="13769" width="0.85546875" style="359" customWidth="1"/>
    <col min="13770" max="13770" width="18.7109375" style="359" customWidth="1"/>
    <col min="13771" max="13771" width="3.7109375" style="359" customWidth="1"/>
    <col min="13772" max="13772" width="3.140625" style="359" customWidth="1"/>
    <col min="13773" max="13773" width="18.7109375" style="359" customWidth="1"/>
    <col min="13774" max="13774" width="0.85546875" style="359" customWidth="1"/>
    <col min="13775" max="13775" width="18.7109375" style="359" customWidth="1"/>
    <col min="13776" max="13776" width="2.140625" style="359" customWidth="1"/>
    <col min="13777" max="13777" width="1.42578125" style="359" customWidth="1"/>
    <col min="13778" max="13778" width="5.140625" style="359" customWidth="1"/>
    <col min="13779" max="13779" width="1.7109375" style="359" customWidth="1"/>
    <col min="13780" max="13780" width="3.42578125" style="359" customWidth="1"/>
    <col min="13781" max="13781" width="18.7109375" style="359" customWidth="1"/>
    <col min="13782" max="13782" width="0.85546875" style="359" customWidth="1"/>
    <col min="13783" max="13783" width="18.7109375" style="359" customWidth="1"/>
    <col min="13784" max="13784" width="3.7109375" style="359" customWidth="1"/>
    <col min="13785" max="13785" width="3.140625" style="359" customWidth="1"/>
    <col min="13786" max="13786" width="18.7109375" style="359" customWidth="1"/>
    <col min="13787" max="13787" width="0.85546875" style="359" customWidth="1"/>
    <col min="13788" max="13788" width="18.7109375" style="359" customWidth="1"/>
    <col min="13789" max="13789" width="4.140625" style="359" customWidth="1"/>
    <col min="13790" max="13790" width="3.5703125" style="359" customWidth="1"/>
    <col min="13791" max="13791" width="18.7109375" style="359" customWidth="1"/>
    <col min="13792" max="13792" width="0.85546875" style="359" customWidth="1"/>
    <col min="13793" max="13793" width="18.7109375" style="359" customWidth="1"/>
    <col min="13794" max="13794" width="3.7109375" style="359" customWidth="1"/>
    <col min="13795" max="13795" width="3.140625" style="359" customWidth="1"/>
    <col min="13796" max="13796" width="18.7109375" style="359" customWidth="1"/>
    <col min="13797" max="13797" width="0.85546875" style="359" customWidth="1"/>
    <col min="13798" max="13798" width="18.7109375" style="359" customWidth="1"/>
    <col min="13799" max="13799" width="2.140625" style="359" customWidth="1"/>
    <col min="13800" max="14009" width="11.42578125" style="359"/>
    <col min="14010" max="14010" width="1.42578125" style="359" customWidth="1"/>
    <col min="14011" max="14011" width="5.140625" style="359" customWidth="1"/>
    <col min="14012" max="14012" width="1.7109375" style="359" customWidth="1"/>
    <col min="14013" max="14013" width="3.42578125" style="359" customWidth="1"/>
    <col min="14014" max="14014" width="18.7109375" style="359" customWidth="1"/>
    <col min="14015" max="14015" width="0.85546875" style="359" customWidth="1"/>
    <col min="14016" max="14016" width="18.7109375" style="359" customWidth="1"/>
    <col min="14017" max="14017" width="3.7109375" style="359" customWidth="1"/>
    <col min="14018" max="14018" width="3.140625" style="359" customWidth="1"/>
    <col min="14019" max="14019" width="18.7109375" style="359" customWidth="1"/>
    <col min="14020" max="14020" width="0.85546875" style="359" customWidth="1"/>
    <col min="14021" max="14021" width="18.7109375" style="359" customWidth="1"/>
    <col min="14022" max="14022" width="4.140625" style="359" customWidth="1"/>
    <col min="14023" max="14023" width="3.5703125" style="359" customWidth="1"/>
    <col min="14024" max="14024" width="18.7109375" style="359" customWidth="1"/>
    <col min="14025" max="14025" width="0.85546875" style="359" customWidth="1"/>
    <col min="14026" max="14026" width="18.7109375" style="359" customWidth="1"/>
    <col min="14027" max="14027" width="3.7109375" style="359" customWidth="1"/>
    <col min="14028" max="14028" width="3.140625" style="359" customWidth="1"/>
    <col min="14029" max="14029" width="18.7109375" style="359" customWidth="1"/>
    <col min="14030" max="14030" width="0.85546875" style="359" customWidth="1"/>
    <col min="14031" max="14031" width="18.7109375" style="359" customWidth="1"/>
    <col min="14032" max="14032" width="2.140625" style="359" customWidth="1"/>
    <col min="14033" max="14033" width="1.42578125" style="359" customWidth="1"/>
    <col min="14034" max="14034" width="5.140625" style="359" customWidth="1"/>
    <col min="14035" max="14035" width="1.7109375" style="359" customWidth="1"/>
    <col min="14036" max="14036" width="3.42578125" style="359" customWidth="1"/>
    <col min="14037" max="14037" width="18.7109375" style="359" customWidth="1"/>
    <col min="14038" max="14038" width="0.85546875" style="359" customWidth="1"/>
    <col min="14039" max="14039" width="18.7109375" style="359" customWidth="1"/>
    <col min="14040" max="14040" width="3.7109375" style="359" customWidth="1"/>
    <col min="14041" max="14041" width="3.140625" style="359" customWidth="1"/>
    <col min="14042" max="14042" width="18.7109375" style="359" customWidth="1"/>
    <col min="14043" max="14043" width="0.85546875" style="359" customWidth="1"/>
    <col min="14044" max="14044" width="18.7109375" style="359" customWidth="1"/>
    <col min="14045" max="14045" width="4.140625" style="359" customWidth="1"/>
    <col min="14046" max="14046" width="3.5703125" style="359" customWidth="1"/>
    <col min="14047" max="14047" width="18.7109375" style="359" customWidth="1"/>
    <col min="14048" max="14048" width="0.85546875" style="359" customWidth="1"/>
    <col min="14049" max="14049" width="18.7109375" style="359" customWidth="1"/>
    <col min="14050" max="14050" width="3.7109375" style="359" customWidth="1"/>
    <col min="14051" max="14051" width="3.140625" style="359" customWidth="1"/>
    <col min="14052" max="14052" width="18.7109375" style="359" customWidth="1"/>
    <col min="14053" max="14053" width="0.85546875" style="359" customWidth="1"/>
    <col min="14054" max="14054" width="18.7109375" style="359" customWidth="1"/>
    <col min="14055" max="14055" width="2.140625" style="359" customWidth="1"/>
    <col min="14056" max="14265" width="11.42578125" style="359"/>
    <col min="14266" max="14266" width="1.42578125" style="359" customWidth="1"/>
    <col min="14267" max="14267" width="5.140625" style="359" customWidth="1"/>
    <col min="14268" max="14268" width="1.7109375" style="359" customWidth="1"/>
    <col min="14269" max="14269" width="3.42578125" style="359" customWidth="1"/>
    <col min="14270" max="14270" width="18.7109375" style="359" customWidth="1"/>
    <col min="14271" max="14271" width="0.85546875" style="359" customWidth="1"/>
    <col min="14272" max="14272" width="18.7109375" style="359" customWidth="1"/>
    <col min="14273" max="14273" width="3.7109375" style="359" customWidth="1"/>
    <col min="14274" max="14274" width="3.140625" style="359" customWidth="1"/>
    <col min="14275" max="14275" width="18.7109375" style="359" customWidth="1"/>
    <col min="14276" max="14276" width="0.85546875" style="359" customWidth="1"/>
    <col min="14277" max="14277" width="18.7109375" style="359" customWidth="1"/>
    <col min="14278" max="14278" width="4.140625" style="359" customWidth="1"/>
    <col min="14279" max="14279" width="3.5703125" style="359" customWidth="1"/>
    <col min="14280" max="14280" width="18.7109375" style="359" customWidth="1"/>
    <col min="14281" max="14281" width="0.85546875" style="359" customWidth="1"/>
    <col min="14282" max="14282" width="18.7109375" style="359" customWidth="1"/>
    <col min="14283" max="14283" width="3.7109375" style="359" customWidth="1"/>
    <col min="14284" max="14284" width="3.140625" style="359" customWidth="1"/>
    <col min="14285" max="14285" width="18.7109375" style="359" customWidth="1"/>
    <col min="14286" max="14286" width="0.85546875" style="359" customWidth="1"/>
    <col min="14287" max="14287" width="18.7109375" style="359" customWidth="1"/>
    <col min="14288" max="14288" width="2.140625" style="359" customWidth="1"/>
    <col min="14289" max="14289" width="1.42578125" style="359" customWidth="1"/>
    <col min="14290" max="14290" width="5.140625" style="359" customWidth="1"/>
    <col min="14291" max="14291" width="1.7109375" style="359" customWidth="1"/>
    <col min="14292" max="14292" width="3.42578125" style="359" customWidth="1"/>
    <col min="14293" max="14293" width="18.7109375" style="359" customWidth="1"/>
    <col min="14294" max="14294" width="0.85546875" style="359" customWidth="1"/>
    <col min="14295" max="14295" width="18.7109375" style="359" customWidth="1"/>
    <col min="14296" max="14296" width="3.7109375" style="359" customWidth="1"/>
    <col min="14297" max="14297" width="3.140625" style="359" customWidth="1"/>
    <col min="14298" max="14298" width="18.7109375" style="359" customWidth="1"/>
    <col min="14299" max="14299" width="0.85546875" style="359" customWidth="1"/>
    <col min="14300" max="14300" width="18.7109375" style="359" customWidth="1"/>
    <col min="14301" max="14301" width="4.140625" style="359" customWidth="1"/>
    <col min="14302" max="14302" width="3.5703125" style="359" customWidth="1"/>
    <col min="14303" max="14303" width="18.7109375" style="359" customWidth="1"/>
    <col min="14304" max="14304" width="0.85546875" style="359" customWidth="1"/>
    <col min="14305" max="14305" width="18.7109375" style="359" customWidth="1"/>
    <col min="14306" max="14306" width="3.7109375" style="359" customWidth="1"/>
    <col min="14307" max="14307" width="3.140625" style="359" customWidth="1"/>
    <col min="14308" max="14308" width="18.7109375" style="359" customWidth="1"/>
    <col min="14309" max="14309" width="0.85546875" style="359" customWidth="1"/>
    <col min="14310" max="14310" width="18.7109375" style="359" customWidth="1"/>
    <col min="14311" max="14311" width="2.140625" style="359" customWidth="1"/>
    <col min="14312" max="14521" width="11.42578125" style="359"/>
    <col min="14522" max="14522" width="1.42578125" style="359" customWidth="1"/>
    <col min="14523" max="14523" width="5.140625" style="359" customWidth="1"/>
    <col min="14524" max="14524" width="1.7109375" style="359" customWidth="1"/>
    <col min="14525" max="14525" width="3.42578125" style="359" customWidth="1"/>
    <col min="14526" max="14526" width="18.7109375" style="359" customWidth="1"/>
    <col min="14527" max="14527" width="0.85546875" style="359" customWidth="1"/>
    <col min="14528" max="14528" width="18.7109375" style="359" customWidth="1"/>
    <col min="14529" max="14529" width="3.7109375" style="359" customWidth="1"/>
    <col min="14530" max="14530" width="3.140625" style="359" customWidth="1"/>
    <col min="14531" max="14531" width="18.7109375" style="359" customWidth="1"/>
    <col min="14532" max="14532" width="0.85546875" style="359" customWidth="1"/>
    <col min="14533" max="14533" width="18.7109375" style="359" customWidth="1"/>
    <col min="14534" max="14534" width="4.140625" style="359" customWidth="1"/>
    <col min="14535" max="14535" width="3.5703125" style="359" customWidth="1"/>
    <col min="14536" max="14536" width="18.7109375" style="359" customWidth="1"/>
    <col min="14537" max="14537" width="0.85546875" style="359" customWidth="1"/>
    <col min="14538" max="14538" width="18.7109375" style="359" customWidth="1"/>
    <col min="14539" max="14539" width="3.7109375" style="359" customWidth="1"/>
    <col min="14540" max="14540" width="3.140625" style="359" customWidth="1"/>
    <col min="14541" max="14541" width="18.7109375" style="359" customWidth="1"/>
    <col min="14542" max="14542" width="0.85546875" style="359" customWidth="1"/>
    <col min="14543" max="14543" width="18.7109375" style="359" customWidth="1"/>
    <col min="14544" max="14544" width="2.140625" style="359" customWidth="1"/>
    <col min="14545" max="14545" width="1.42578125" style="359" customWidth="1"/>
    <col min="14546" max="14546" width="5.140625" style="359" customWidth="1"/>
    <col min="14547" max="14547" width="1.7109375" style="359" customWidth="1"/>
    <col min="14548" max="14548" width="3.42578125" style="359" customWidth="1"/>
    <col min="14549" max="14549" width="18.7109375" style="359" customWidth="1"/>
    <col min="14550" max="14550" width="0.85546875" style="359" customWidth="1"/>
    <col min="14551" max="14551" width="18.7109375" style="359" customWidth="1"/>
    <col min="14552" max="14552" width="3.7109375" style="359" customWidth="1"/>
    <col min="14553" max="14553" width="3.140625" style="359" customWidth="1"/>
    <col min="14554" max="14554" width="18.7109375" style="359" customWidth="1"/>
    <col min="14555" max="14555" width="0.85546875" style="359" customWidth="1"/>
    <col min="14556" max="14556" width="18.7109375" style="359" customWidth="1"/>
    <col min="14557" max="14557" width="4.140625" style="359" customWidth="1"/>
    <col min="14558" max="14558" width="3.5703125" style="359" customWidth="1"/>
    <col min="14559" max="14559" width="18.7109375" style="359" customWidth="1"/>
    <col min="14560" max="14560" width="0.85546875" style="359" customWidth="1"/>
    <col min="14561" max="14561" width="18.7109375" style="359" customWidth="1"/>
    <col min="14562" max="14562" width="3.7109375" style="359" customWidth="1"/>
    <col min="14563" max="14563" width="3.140625" style="359" customWidth="1"/>
    <col min="14564" max="14564" width="18.7109375" style="359" customWidth="1"/>
    <col min="14565" max="14565" width="0.85546875" style="359" customWidth="1"/>
    <col min="14566" max="14566" width="18.7109375" style="359" customWidth="1"/>
    <col min="14567" max="14567" width="2.140625" style="359" customWidth="1"/>
    <col min="14568" max="14777" width="11.42578125" style="359"/>
    <col min="14778" max="14778" width="1.42578125" style="359" customWidth="1"/>
    <col min="14779" max="14779" width="5.140625" style="359" customWidth="1"/>
    <col min="14780" max="14780" width="1.7109375" style="359" customWidth="1"/>
    <col min="14781" max="14781" width="3.42578125" style="359" customWidth="1"/>
    <col min="14782" max="14782" width="18.7109375" style="359" customWidth="1"/>
    <col min="14783" max="14783" width="0.85546875" style="359" customWidth="1"/>
    <col min="14784" max="14784" width="18.7109375" style="359" customWidth="1"/>
    <col min="14785" max="14785" width="3.7109375" style="359" customWidth="1"/>
    <col min="14786" max="14786" width="3.140625" style="359" customWidth="1"/>
    <col min="14787" max="14787" width="18.7109375" style="359" customWidth="1"/>
    <col min="14788" max="14788" width="0.85546875" style="359" customWidth="1"/>
    <col min="14789" max="14789" width="18.7109375" style="359" customWidth="1"/>
    <col min="14790" max="14790" width="4.140625" style="359" customWidth="1"/>
    <col min="14791" max="14791" width="3.5703125" style="359" customWidth="1"/>
    <col min="14792" max="14792" width="18.7109375" style="359" customWidth="1"/>
    <col min="14793" max="14793" width="0.85546875" style="359" customWidth="1"/>
    <col min="14794" max="14794" width="18.7109375" style="359" customWidth="1"/>
    <col min="14795" max="14795" width="3.7109375" style="359" customWidth="1"/>
    <col min="14796" max="14796" width="3.140625" style="359" customWidth="1"/>
    <col min="14797" max="14797" width="18.7109375" style="359" customWidth="1"/>
    <col min="14798" max="14798" width="0.85546875" style="359" customWidth="1"/>
    <col min="14799" max="14799" width="18.7109375" style="359" customWidth="1"/>
    <col min="14800" max="14800" width="2.140625" style="359" customWidth="1"/>
    <col min="14801" max="14801" width="1.42578125" style="359" customWidth="1"/>
    <col min="14802" max="14802" width="5.140625" style="359" customWidth="1"/>
    <col min="14803" max="14803" width="1.7109375" style="359" customWidth="1"/>
    <col min="14804" max="14804" width="3.42578125" style="359" customWidth="1"/>
    <col min="14805" max="14805" width="18.7109375" style="359" customWidth="1"/>
    <col min="14806" max="14806" width="0.85546875" style="359" customWidth="1"/>
    <col min="14807" max="14807" width="18.7109375" style="359" customWidth="1"/>
    <col min="14808" max="14808" width="3.7109375" style="359" customWidth="1"/>
    <col min="14809" max="14809" width="3.140625" style="359" customWidth="1"/>
    <col min="14810" max="14810" width="18.7109375" style="359" customWidth="1"/>
    <col min="14811" max="14811" width="0.85546875" style="359" customWidth="1"/>
    <col min="14812" max="14812" width="18.7109375" style="359" customWidth="1"/>
    <col min="14813" max="14813" width="4.140625" style="359" customWidth="1"/>
    <col min="14814" max="14814" width="3.5703125" style="359" customWidth="1"/>
    <col min="14815" max="14815" width="18.7109375" style="359" customWidth="1"/>
    <col min="14816" max="14816" width="0.85546875" style="359" customWidth="1"/>
    <col min="14817" max="14817" width="18.7109375" style="359" customWidth="1"/>
    <col min="14818" max="14818" width="3.7109375" style="359" customWidth="1"/>
    <col min="14819" max="14819" width="3.140625" style="359" customWidth="1"/>
    <col min="14820" max="14820" width="18.7109375" style="359" customWidth="1"/>
    <col min="14821" max="14821" width="0.85546875" style="359" customWidth="1"/>
    <col min="14822" max="14822" width="18.7109375" style="359" customWidth="1"/>
    <col min="14823" max="14823" width="2.140625" style="359" customWidth="1"/>
    <col min="14824" max="15033" width="11.42578125" style="359"/>
    <col min="15034" max="15034" width="1.42578125" style="359" customWidth="1"/>
    <col min="15035" max="15035" width="5.140625" style="359" customWidth="1"/>
    <col min="15036" max="15036" width="1.7109375" style="359" customWidth="1"/>
    <col min="15037" max="15037" width="3.42578125" style="359" customWidth="1"/>
    <col min="15038" max="15038" width="18.7109375" style="359" customWidth="1"/>
    <col min="15039" max="15039" width="0.85546875" style="359" customWidth="1"/>
    <col min="15040" max="15040" width="18.7109375" style="359" customWidth="1"/>
    <col min="15041" max="15041" width="3.7109375" style="359" customWidth="1"/>
    <col min="15042" max="15042" width="3.140625" style="359" customWidth="1"/>
    <col min="15043" max="15043" width="18.7109375" style="359" customWidth="1"/>
    <col min="15044" max="15044" width="0.85546875" style="359" customWidth="1"/>
    <col min="15045" max="15045" width="18.7109375" style="359" customWidth="1"/>
    <col min="15046" max="15046" width="4.140625" style="359" customWidth="1"/>
    <col min="15047" max="15047" width="3.5703125" style="359" customWidth="1"/>
    <col min="15048" max="15048" width="18.7109375" style="359" customWidth="1"/>
    <col min="15049" max="15049" width="0.85546875" style="359" customWidth="1"/>
    <col min="15050" max="15050" width="18.7109375" style="359" customWidth="1"/>
    <col min="15051" max="15051" width="3.7109375" style="359" customWidth="1"/>
    <col min="15052" max="15052" width="3.140625" style="359" customWidth="1"/>
    <col min="15053" max="15053" width="18.7109375" style="359" customWidth="1"/>
    <col min="15054" max="15054" width="0.85546875" style="359" customWidth="1"/>
    <col min="15055" max="15055" width="18.7109375" style="359" customWidth="1"/>
    <col min="15056" max="15056" width="2.140625" style="359" customWidth="1"/>
    <col min="15057" max="15057" width="1.42578125" style="359" customWidth="1"/>
    <col min="15058" max="15058" width="5.140625" style="359" customWidth="1"/>
    <col min="15059" max="15059" width="1.7109375" style="359" customWidth="1"/>
    <col min="15060" max="15060" width="3.42578125" style="359" customWidth="1"/>
    <col min="15061" max="15061" width="18.7109375" style="359" customWidth="1"/>
    <col min="15062" max="15062" width="0.85546875" style="359" customWidth="1"/>
    <col min="15063" max="15063" width="18.7109375" style="359" customWidth="1"/>
    <col min="15064" max="15064" width="3.7109375" style="359" customWidth="1"/>
    <col min="15065" max="15065" width="3.140625" style="359" customWidth="1"/>
    <col min="15066" max="15066" width="18.7109375" style="359" customWidth="1"/>
    <col min="15067" max="15067" width="0.85546875" style="359" customWidth="1"/>
    <col min="15068" max="15068" width="18.7109375" style="359" customWidth="1"/>
    <col min="15069" max="15069" width="4.140625" style="359" customWidth="1"/>
    <col min="15070" max="15070" width="3.5703125" style="359" customWidth="1"/>
    <col min="15071" max="15071" width="18.7109375" style="359" customWidth="1"/>
    <col min="15072" max="15072" width="0.85546875" style="359" customWidth="1"/>
    <col min="15073" max="15073" width="18.7109375" style="359" customWidth="1"/>
    <col min="15074" max="15074" width="3.7109375" style="359" customWidth="1"/>
    <col min="15075" max="15075" width="3.140625" style="359" customWidth="1"/>
    <col min="15076" max="15076" width="18.7109375" style="359" customWidth="1"/>
    <col min="15077" max="15077" width="0.85546875" style="359" customWidth="1"/>
    <col min="15078" max="15078" width="18.7109375" style="359" customWidth="1"/>
    <col min="15079" max="15079" width="2.140625" style="359" customWidth="1"/>
    <col min="15080" max="15289" width="11.42578125" style="359"/>
    <col min="15290" max="15290" width="1.42578125" style="359" customWidth="1"/>
    <col min="15291" max="15291" width="5.140625" style="359" customWidth="1"/>
    <col min="15292" max="15292" width="1.7109375" style="359" customWidth="1"/>
    <col min="15293" max="15293" width="3.42578125" style="359" customWidth="1"/>
    <col min="15294" max="15294" width="18.7109375" style="359" customWidth="1"/>
    <col min="15295" max="15295" width="0.85546875" style="359" customWidth="1"/>
    <col min="15296" max="15296" width="18.7109375" style="359" customWidth="1"/>
    <col min="15297" max="15297" width="3.7109375" style="359" customWidth="1"/>
    <col min="15298" max="15298" width="3.140625" style="359" customWidth="1"/>
    <col min="15299" max="15299" width="18.7109375" style="359" customWidth="1"/>
    <col min="15300" max="15300" width="0.85546875" style="359" customWidth="1"/>
    <col min="15301" max="15301" width="18.7109375" style="359" customWidth="1"/>
    <col min="15302" max="15302" width="4.140625" style="359" customWidth="1"/>
    <col min="15303" max="15303" width="3.5703125" style="359" customWidth="1"/>
    <col min="15304" max="15304" width="18.7109375" style="359" customWidth="1"/>
    <col min="15305" max="15305" width="0.85546875" style="359" customWidth="1"/>
    <col min="15306" max="15306" width="18.7109375" style="359" customWidth="1"/>
    <col min="15307" max="15307" width="3.7109375" style="359" customWidth="1"/>
    <col min="15308" max="15308" width="3.140625" style="359" customWidth="1"/>
    <col min="15309" max="15309" width="18.7109375" style="359" customWidth="1"/>
    <col min="15310" max="15310" width="0.85546875" style="359" customWidth="1"/>
    <col min="15311" max="15311" width="18.7109375" style="359" customWidth="1"/>
    <col min="15312" max="15312" width="2.140625" style="359" customWidth="1"/>
    <col min="15313" max="15313" width="1.42578125" style="359" customWidth="1"/>
    <col min="15314" max="15314" width="5.140625" style="359" customWidth="1"/>
    <col min="15315" max="15315" width="1.7109375" style="359" customWidth="1"/>
    <col min="15316" max="15316" width="3.42578125" style="359" customWidth="1"/>
    <col min="15317" max="15317" width="18.7109375" style="359" customWidth="1"/>
    <col min="15318" max="15318" width="0.85546875" style="359" customWidth="1"/>
    <col min="15319" max="15319" width="18.7109375" style="359" customWidth="1"/>
    <col min="15320" max="15320" width="3.7109375" style="359" customWidth="1"/>
    <col min="15321" max="15321" width="3.140625" style="359" customWidth="1"/>
    <col min="15322" max="15322" width="18.7109375" style="359" customWidth="1"/>
    <col min="15323" max="15323" width="0.85546875" style="359" customWidth="1"/>
    <col min="15324" max="15324" width="18.7109375" style="359" customWidth="1"/>
    <col min="15325" max="15325" width="4.140625" style="359" customWidth="1"/>
    <col min="15326" max="15326" width="3.5703125" style="359" customWidth="1"/>
    <col min="15327" max="15327" width="18.7109375" style="359" customWidth="1"/>
    <col min="15328" max="15328" width="0.85546875" style="359" customWidth="1"/>
    <col min="15329" max="15329" width="18.7109375" style="359" customWidth="1"/>
    <col min="15330" max="15330" width="3.7109375" style="359" customWidth="1"/>
    <col min="15331" max="15331" width="3.140625" style="359" customWidth="1"/>
    <col min="15332" max="15332" width="18.7109375" style="359" customWidth="1"/>
    <col min="15333" max="15333" width="0.85546875" style="359" customWidth="1"/>
    <col min="15334" max="15334" width="18.7109375" style="359" customWidth="1"/>
    <col min="15335" max="15335" width="2.140625" style="359" customWidth="1"/>
    <col min="15336" max="15545" width="11.42578125" style="359"/>
    <col min="15546" max="15546" width="1.42578125" style="359" customWidth="1"/>
    <col min="15547" max="15547" width="5.140625" style="359" customWidth="1"/>
    <col min="15548" max="15548" width="1.7109375" style="359" customWidth="1"/>
    <col min="15549" max="15549" width="3.42578125" style="359" customWidth="1"/>
    <col min="15550" max="15550" width="18.7109375" style="359" customWidth="1"/>
    <col min="15551" max="15551" width="0.85546875" style="359" customWidth="1"/>
    <col min="15552" max="15552" width="18.7109375" style="359" customWidth="1"/>
    <col min="15553" max="15553" width="3.7109375" style="359" customWidth="1"/>
    <col min="15554" max="15554" width="3.140625" style="359" customWidth="1"/>
    <col min="15555" max="15555" width="18.7109375" style="359" customWidth="1"/>
    <col min="15556" max="15556" width="0.85546875" style="359" customWidth="1"/>
    <col min="15557" max="15557" width="18.7109375" style="359" customWidth="1"/>
    <col min="15558" max="15558" width="4.140625" style="359" customWidth="1"/>
    <col min="15559" max="15559" width="3.5703125" style="359" customWidth="1"/>
    <col min="15560" max="15560" width="18.7109375" style="359" customWidth="1"/>
    <col min="15561" max="15561" width="0.85546875" style="359" customWidth="1"/>
    <col min="15562" max="15562" width="18.7109375" style="359" customWidth="1"/>
    <col min="15563" max="15563" width="3.7109375" style="359" customWidth="1"/>
    <col min="15564" max="15564" width="3.140625" style="359" customWidth="1"/>
    <col min="15565" max="15565" width="18.7109375" style="359" customWidth="1"/>
    <col min="15566" max="15566" width="0.85546875" style="359" customWidth="1"/>
    <col min="15567" max="15567" width="18.7109375" style="359" customWidth="1"/>
    <col min="15568" max="15568" width="2.140625" style="359" customWidth="1"/>
    <col min="15569" max="15569" width="1.42578125" style="359" customWidth="1"/>
    <col min="15570" max="15570" width="5.140625" style="359" customWidth="1"/>
    <col min="15571" max="15571" width="1.7109375" style="359" customWidth="1"/>
    <col min="15572" max="15572" width="3.42578125" style="359" customWidth="1"/>
    <col min="15573" max="15573" width="18.7109375" style="359" customWidth="1"/>
    <col min="15574" max="15574" width="0.85546875" style="359" customWidth="1"/>
    <col min="15575" max="15575" width="18.7109375" style="359" customWidth="1"/>
    <col min="15576" max="15576" width="3.7109375" style="359" customWidth="1"/>
    <col min="15577" max="15577" width="3.140625" style="359" customWidth="1"/>
    <col min="15578" max="15578" width="18.7109375" style="359" customWidth="1"/>
    <col min="15579" max="15579" width="0.85546875" style="359" customWidth="1"/>
    <col min="15580" max="15580" width="18.7109375" style="359" customWidth="1"/>
    <col min="15581" max="15581" width="4.140625" style="359" customWidth="1"/>
    <col min="15582" max="15582" width="3.5703125" style="359" customWidth="1"/>
    <col min="15583" max="15583" width="18.7109375" style="359" customWidth="1"/>
    <col min="15584" max="15584" width="0.85546875" style="359" customWidth="1"/>
    <col min="15585" max="15585" width="18.7109375" style="359" customWidth="1"/>
    <col min="15586" max="15586" width="3.7109375" style="359" customWidth="1"/>
    <col min="15587" max="15587" width="3.140625" style="359" customWidth="1"/>
    <col min="15588" max="15588" width="18.7109375" style="359" customWidth="1"/>
    <col min="15589" max="15589" width="0.85546875" style="359" customWidth="1"/>
    <col min="15590" max="15590" width="18.7109375" style="359" customWidth="1"/>
    <col min="15591" max="15591" width="2.140625" style="359" customWidth="1"/>
    <col min="15592" max="15801" width="11.42578125" style="359"/>
    <col min="15802" max="15802" width="1.42578125" style="359" customWidth="1"/>
    <col min="15803" max="15803" width="5.140625" style="359" customWidth="1"/>
    <col min="15804" max="15804" width="1.7109375" style="359" customWidth="1"/>
    <col min="15805" max="15805" width="3.42578125" style="359" customWidth="1"/>
    <col min="15806" max="15806" width="18.7109375" style="359" customWidth="1"/>
    <col min="15807" max="15807" width="0.85546875" style="359" customWidth="1"/>
    <col min="15808" max="15808" width="18.7109375" style="359" customWidth="1"/>
    <col min="15809" max="15809" width="3.7109375" style="359" customWidth="1"/>
    <col min="15810" max="15810" width="3.140625" style="359" customWidth="1"/>
    <col min="15811" max="15811" width="18.7109375" style="359" customWidth="1"/>
    <col min="15812" max="15812" width="0.85546875" style="359" customWidth="1"/>
    <col min="15813" max="15813" width="18.7109375" style="359" customWidth="1"/>
    <col min="15814" max="15814" width="4.140625" style="359" customWidth="1"/>
    <col min="15815" max="15815" width="3.5703125" style="359" customWidth="1"/>
    <col min="15816" max="15816" width="18.7109375" style="359" customWidth="1"/>
    <col min="15817" max="15817" width="0.85546875" style="359" customWidth="1"/>
    <col min="15818" max="15818" width="18.7109375" style="359" customWidth="1"/>
    <col min="15819" max="15819" width="3.7109375" style="359" customWidth="1"/>
    <col min="15820" max="15820" width="3.140625" style="359" customWidth="1"/>
    <col min="15821" max="15821" width="18.7109375" style="359" customWidth="1"/>
    <col min="15822" max="15822" width="0.85546875" style="359" customWidth="1"/>
    <col min="15823" max="15823" width="18.7109375" style="359" customWidth="1"/>
    <col min="15824" max="15824" width="2.140625" style="359" customWidth="1"/>
    <col min="15825" max="15825" width="1.42578125" style="359" customWidth="1"/>
    <col min="15826" max="15826" width="5.140625" style="359" customWidth="1"/>
    <col min="15827" max="15827" width="1.7109375" style="359" customWidth="1"/>
    <col min="15828" max="15828" width="3.42578125" style="359" customWidth="1"/>
    <col min="15829" max="15829" width="18.7109375" style="359" customWidth="1"/>
    <col min="15830" max="15830" width="0.85546875" style="359" customWidth="1"/>
    <col min="15831" max="15831" width="18.7109375" style="359" customWidth="1"/>
    <col min="15832" max="15832" width="3.7109375" style="359" customWidth="1"/>
    <col min="15833" max="15833" width="3.140625" style="359" customWidth="1"/>
    <col min="15834" max="15834" width="18.7109375" style="359" customWidth="1"/>
    <col min="15835" max="15835" width="0.85546875" style="359" customWidth="1"/>
    <col min="15836" max="15836" width="18.7109375" style="359" customWidth="1"/>
    <col min="15837" max="15837" width="4.140625" style="359" customWidth="1"/>
    <col min="15838" max="15838" width="3.5703125" style="359" customWidth="1"/>
    <col min="15839" max="15839" width="18.7109375" style="359" customWidth="1"/>
    <col min="15840" max="15840" width="0.85546875" style="359" customWidth="1"/>
    <col min="15841" max="15841" width="18.7109375" style="359" customWidth="1"/>
    <col min="15842" max="15842" width="3.7109375" style="359" customWidth="1"/>
    <col min="15843" max="15843" width="3.140625" style="359" customWidth="1"/>
    <col min="15844" max="15844" width="18.7109375" style="359" customWidth="1"/>
    <col min="15845" max="15845" width="0.85546875" style="359" customWidth="1"/>
    <col min="15846" max="15846" width="18.7109375" style="359" customWidth="1"/>
    <col min="15847" max="15847" width="2.140625" style="359" customWidth="1"/>
    <col min="15848" max="16057" width="11.42578125" style="359"/>
    <col min="16058" max="16058" width="1.42578125" style="359" customWidth="1"/>
    <col min="16059" max="16059" width="5.140625" style="359" customWidth="1"/>
    <col min="16060" max="16060" width="1.7109375" style="359" customWidth="1"/>
    <col min="16061" max="16061" width="3.42578125" style="359" customWidth="1"/>
    <col min="16062" max="16062" width="18.7109375" style="359" customWidth="1"/>
    <col min="16063" max="16063" width="0.85546875" style="359" customWidth="1"/>
    <col min="16064" max="16064" width="18.7109375" style="359" customWidth="1"/>
    <col min="16065" max="16065" width="3.7109375" style="359" customWidth="1"/>
    <col min="16066" max="16066" width="3.140625" style="359" customWidth="1"/>
    <col min="16067" max="16067" width="18.7109375" style="359" customWidth="1"/>
    <col min="16068" max="16068" width="0.85546875" style="359" customWidth="1"/>
    <col min="16069" max="16069" width="18.7109375" style="359" customWidth="1"/>
    <col min="16070" max="16070" width="4.140625" style="359" customWidth="1"/>
    <col min="16071" max="16071" width="3.5703125" style="359" customWidth="1"/>
    <col min="16072" max="16072" width="18.7109375" style="359" customWidth="1"/>
    <col min="16073" max="16073" width="0.85546875" style="359" customWidth="1"/>
    <col min="16074" max="16074" width="18.7109375" style="359" customWidth="1"/>
    <col min="16075" max="16075" width="3.7109375" style="359" customWidth="1"/>
    <col min="16076" max="16076" width="3.140625" style="359" customWidth="1"/>
    <col min="16077" max="16077" width="18.7109375" style="359" customWidth="1"/>
    <col min="16078" max="16078" width="0.85546875" style="359" customWidth="1"/>
    <col min="16079" max="16079" width="18.7109375" style="359" customWidth="1"/>
    <col min="16080" max="16080" width="2.140625" style="359" customWidth="1"/>
    <col min="16081" max="16081" width="1.42578125" style="359" customWidth="1"/>
    <col min="16082" max="16082" width="5.140625" style="359" customWidth="1"/>
    <col min="16083" max="16083" width="1.7109375" style="359" customWidth="1"/>
    <col min="16084" max="16084" width="3.42578125" style="359" customWidth="1"/>
    <col min="16085" max="16085" width="18.7109375" style="359" customWidth="1"/>
    <col min="16086" max="16086" width="0.85546875" style="359" customWidth="1"/>
    <col min="16087" max="16087" width="18.7109375" style="359" customWidth="1"/>
    <col min="16088" max="16088" width="3.7109375" style="359" customWidth="1"/>
    <col min="16089" max="16089" width="3.140625" style="359" customWidth="1"/>
    <col min="16090" max="16090" width="18.7109375" style="359" customWidth="1"/>
    <col min="16091" max="16091" width="0.85546875" style="359" customWidth="1"/>
    <col min="16092" max="16092" width="18.7109375" style="359" customWidth="1"/>
    <col min="16093" max="16093" width="4.140625" style="359" customWidth="1"/>
    <col min="16094" max="16094" width="3.5703125" style="359" customWidth="1"/>
    <col min="16095" max="16095" width="18.7109375" style="359" customWidth="1"/>
    <col min="16096" max="16096" width="0.85546875" style="359" customWidth="1"/>
    <col min="16097" max="16097" width="18.7109375" style="359" customWidth="1"/>
    <col min="16098" max="16098" width="3.7109375" style="359" customWidth="1"/>
    <col min="16099" max="16099" width="3.140625" style="359" customWidth="1"/>
    <col min="16100" max="16100" width="18.7109375" style="359" customWidth="1"/>
    <col min="16101" max="16101" width="0.85546875" style="359" customWidth="1"/>
    <col min="16102" max="16102" width="18.7109375" style="359" customWidth="1"/>
    <col min="16103" max="16103" width="2.140625" style="359" customWidth="1"/>
    <col min="16104" max="16384" width="11.42578125" style="359"/>
  </cols>
  <sheetData>
    <row r="1" spans="2:51" ht="6.75" customHeight="1" thickBot="1"/>
    <row r="2" spans="2:51" s="51" customFormat="1" ht="18" customHeight="1" thickBot="1">
      <c r="B2" s="5410" t="s">
        <v>3567</v>
      </c>
      <c r="C2" s="5411"/>
      <c r="D2" s="5411"/>
      <c r="E2" s="5411"/>
      <c r="F2" s="5411"/>
      <c r="G2" s="5826"/>
      <c r="H2" s="6338" t="s">
        <v>3568</v>
      </c>
      <c r="I2" s="6339"/>
      <c r="J2" s="6339"/>
      <c r="K2" s="6339"/>
      <c r="L2" s="6339"/>
      <c r="M2" s="6339"/>
      <c r="N2" s="6339"/>
      <c r="O2" s="6339"/>
      <c r="P2" s="6339"/>
      <c r="Q2" s="6339"/>
      <c r="R2" s="6339"/>
      <c r="S2" s="1918"/>
      <c r="T2" s="6344" t="s">
        <v>3569</v>
      </c>
      <c r="U2" s="6344"/>
      <c r="V2" s="6344"/>
      <c r="W2" s="6345"/>
      <c r="X2" s="5832" t="s">
        <v>3570</v>
      </c>
      <c r="Y2" s="5833"/>
      <c r="Z2" s="5833"/>
      <c r="AA2" s="5833"/>
      <c r="AB2" s="5833"/>
      <c r="AC2" s="5834"/>
      <c r="AD2" s="202"/>
      <c r="AE2" s="202"/>
      <c r="AF2" s="335"/>
      <c r="AG2" s="335"/>
      <c r="AH2" s="335"/>
      <c r="AI2" s="335"/>
      <c r="AJ2" s="335"/>
      <c r="AK2" s="580"/>
      <c r="AL2" s="580"/>
      <c r="AM2" s="580"/>
      <c r="AN2" s="335"/>
      <c r="AO2" s="1919"/>
      <c r="AP2" s="1919"/>
      <c r="AY2" s="1920"/>
    </row>
    <row r="3" spans="2:51" s="51" customFormat="1" ht="18" customHeight="1">
      <c r="B3" s="6337"/>
      <c r="C3" s="5413"/>
      <c r="D3" s="5413"/>
      <c r="E3" s="5413"/>
      <c r="F3" s="5413"/>
      <c r="G3" s="5827"/>
      <c r="H3" s="6340"/>
      <c r="I3" s="6341"/>
      <c r="J3" s="6341"/>
      <c r="K3" s="6341"/>
      <c r="L3" s="6341"/>
      <c r="M3" s="6341"/>
      <c r="N3" s="6341"/>
      <c r="O3" s="6341"/>
      <c r="P3" s="6341"/>
      <c r="Q3" s="6341"/>
      <c r="R3" s="6341"/>
      <c r="S3" s="1921"/>
      <c r="T3" s="6346" t="str">
        <f>CONCATENATE(B9," à ",B225)</f>
        <v>17 à 21</v>
      </c>
      <c r="U3" s="6346"/>
      <c r="V3" s="6346"/>
      <c r="W3" s="6347"/>
      <c r="X3" s="5835" t="s">
        <v>3571</v>
      </c>
      <c r="Y3" s="5836"/>
      <c r="Z3" s="5836"/>
      <c r="AA3" s="5836"/>
      <c r="AB3" s="5836"/>
      <c r="AC3" s="6350"/>
      <c r="AD3" s="202"/>
      <c r="AE3" s="202"/>
      <c r="AF3" s="1922" t="s">
        <v>3572</v>
      </c>
      <c r="AG3" s="1923"/>
      <c r="AH3" s="1924"/>
      <c r="AI3" s="1924"/>
      <c r="AJ3" s="1924"/>
      <c r="AK3" s="1924"/>
      <c r="AL3" s="1924"/>
      <c r="AM3" s="1924"/>
      <c r="AN3" s="1925"/>
      <c r="AO3" s="1919"/>
      <c r="AP3" s="1926"/>
      <c r="AQ3" s="1927"/>
      <c r="AR3" s="1928"/>
      <c r="AY3" s="1920"/>
    </row>
    <row r="4" spans="2:51" s="51" customFormat="1" ht="18" customHeight="1">
      <c r="B4" s="6337"/>
      <c r="C4" s="5413"/>
      <c r="D4" s="5413"/>
      <c r="E4" s="5413"/>
      <c r="F4" s="5413"/>
      <c r="G4" s="5827"/>
      <c r="H4" s="6342"/>
      <c r="I4" s="6343"/>
      <c r="J4" s="6343"/>
      <c r="K4" s="6343"/>
      <c r="L4" s="6343"/>
      <c r="M4" s="6343"/>
      <c r="N4" s="6343"/>
      <c r="O4" s="6343"/>
      <c r="P4" s="6343"/>
      <c r="Q4" s="6343"/>
      <c r="R4" s="6343"/>
      <c r="S4" s="1929"/>
      <c r="T4" s="6348"/>
      <c r="U4" s="6348"/>
      <c r="V4" s="6348"/>
      <c r="W4" s="6349"/>
      <c r="X4" s="5431" t="s">
        <v>365</v>
      </c>
      <c r="Y4" s="5432"/>
      <c r="Z4" s="5432"/>
      <c r="AA4" s="5432"/>
      <c r="AB4" s="5432"/>
      <c r="AC4" s="6331"/>
      <c r="AD4" s="202"/>
      <c r="AE4" s="202"/>
      <c r="AF4" s="1930" t="s">
        <v>3573</v>
      </c>
      <c r="AG4" s="1931"/>
      <c r="AH4" s="496"/>
      <c r="AI4" s="496"/>
      <c r="AJ4" s="496"/>
      <c r="AK4" s="496"/>
      <c r="AL4" s="496"/>
      <c r="AM4" s="496"/>
      <c r="AN4" s="1932"/>
      <c r="AO4" s="1919"/>
      <c r="AP4" s="1933" t="s">
        <v>3574</v>
      </c>
      <c r="AQ4" s="461"/>
      <c r="AR4" s="1934"/>
      <c r="AY4" s="1920"/>
    </row>
    <row r="5" spans="2:51" s="51" customFormat="1" ht="18" customHeight="1">
      <c r="B5" s="6337"/>
      <c r="C5" s="5413"/>
      <c r="D5" s="5413"/>
      <c r="E5" s="5413"/>
      <c r="F5" s="5413"/>
      <c r="G5" s="5827"/>
      <c r="H5" s="6351" t="s">
        <v>3575</v>
      </c>
      <c r="I5" s="6352"/>
      <c r="J5" s="6352"/>
      <c r="K5" s="6352"/>
      <c r="L5" s="6352"/>
      <c r="M5" s="6353">
        <f>D9</f>
        <v>42849</v>
      </c>
      <c r="N5" s="6353"/>
      <c r="O5" s="6353"/>
      <c r="P5" s="6353"/>
      <c r="Q5" s="6353"/>
      <c r="R5" s="6355">
        <f>AB201</f>
        <v>42883</v>
      </c>
      <c r="S5" s="6355"/>
      <c r="T5" s="6355"/>
      <c r="U5" s="6355"/>
      <c r="V5" s="6355"/>
      <c r="W5" s="6329"/>
      <c r="X5" s="5431" t="s">
        <v>3576</v>
      </c>
      <c r="Y5" s="5432"/>
      <c r="Z5" s="5432"/>
      <c r="AA5" s="5432"/>
      <c r="AB5" s="5432"/>
      <c r="AC5" s="6331"/>
      <c r="AD5" s="1935"/>
      <c r="AE5" s="1935"/>
      <c r="AF5" s="1930" t="s">
        <v>3577</v>
      </c>
      <c r="AG5" s="1931"/>
      <c r="AH5" s="1936"/>
      <c r="AI5" s="1936"/>
      <c r="AJ5" s="1936"/>
      <c r="AK5" s="1936"/>
      <c r="AL5" s="1936"/>
      <c r="AM5" s="1936"/>
      <c r="AN5" s="1937"/>
      <c r="AO5" s="1919"/>
      <c r="AP5" s="1933" t="s">
        <v>3578</v>
      </c>
      <c r="AQ5" s="461"/>
      <c r="AR5" s="1934"/>
      <c r="AY5" s="1920"/>
    </row>
    <row r="6" spans="2:51" s="51" customFormat="1" ht="18" customHeight="1">
      <c r="B6" s="5414"/>
      <c r="C6" s="5415"/>
      <c r="D6" s="5415"/>
      <c r="E6" s="5415"/>
      <c r="F6" s="5415"/>
      <c r="G6" s="5828"/>
      <c r="H6" s="5428"/>
      <c r="I6" s="5429"/>
      <c r="J6" s="5429"/>
      <c r="K6" s="5429"/>
      <c r="L6" s="5429"/>
      <c r="M6" s="6354"/>
      <c r="N6" s="6354"/>
      <c r="O6" s="6354"/>
      <c r="P6" s="6354"/>
      <c r="Q6" s="6354"/>
      <c r="R6" s="6356"/>
      <c r="S6" s="6356"/>
      <c r="T6" s="6356"/>
      <c r="U6" s="6356"/>
      <c r="V6" s="6356"/>
      <c r="W6" s="6330"/>
      <c r="X6" s="5434" t="s">
        <v>316</v>
      </c>
      <c r="Y6" s="5435"/>
      <c r="Z6" s="5435"/>
      <c r="AA6" s="5435"/>
      <c r="AB6" s="5435"/>
      <c r="AC6" s="5436"/>
      <c r="AD6" s="1935"/>
      <c r="AE6" s="1935"/>
      <c r="AF6" s="1938" t="s">
        <v>3579</v>
      </c>
      <c r="AG6" s="1939"/>
      <c r="AH6" s="1939"/>
      <c r="AI6" s="1939"/>
      <c r="AJ6" s="1939"/>
      <c r="AK6" s="1939"/>
      <c r="AL6" s="1939"/>
      <c r="AM6" s="1939"/>
      <c r="AN6" s="1940"/>
      <c r="AO6" s="1919"/>
      <c r="AP6" s="1933" t="s">
        <v>3580</v>
      </c>
      <c r="AQ6" s="461"/>
      <c r="AR6" s="1934"/>
      <c r="AY6" s="1920"/>
    </row>
    <row r="7" spans="2:51" s="51" customFormat="1" ht="15" customHeight="1" thickBot="1">
      <c r="B7" s="366" t="s">
        <v>52</v>
      </c>
      <c r="C7" s="367" t="str">
        <f ca="1">CELL("nomfichier")</f>
        <v>D:\Données\1.UPRT\0-UPRT.fait\1-UPRT.FR-SITE-WEB\ff-fiches-fabrications\ff.fiches.fabrication.2023\ffr.restaurant.2023\[S_SOYEZ.CREATIFS.xlsx]Divers</v>
      </c>
      <c r="D7" s="195"/>
      <c r="E7" s="195"/>
      <c r="F7" s="195"/>
      <c r="G7" s="195"/>
      <c r="H7" s="195"/>
      <c r="I7" s="195"/>
      <c r="J7" s="195"/>
      <c r="K7" s="195"/>
      <c r="L7" s="195"/>
      <c r="M7" s="195"/>
      <c r="N7" s="195"/>
      <c r="O7" s="195"/>
      <c r="P7" s="195"/>
      <c r="Q7" s="195"/>
      <c r="R7" s="195"/>
      <c r="S7" s="195"/>
      <c r="T7" s="195"/>
      <c r="U7" s="195"/>
      <c r="V7" s="195"/>
      <c r="W7" s="195"/>
      <c r="X7" s="6332">
        <f ca="1">NOW()</f>
        <v>46167.817861805554</v>
      </c>
      <c r="Y7" s="6332"/>
      <c r="Z7" s="6332"/>
      <c r="AA7" s="6332"/>
      <c r="AB7" s="6332"/>
      <c r="AC7" s="6333"/>
      <c r="AD7" s="1941"/>
      <c r="AE7" s="1941"/>
      <c r="AF7" s="1942" t="s">
        <v>3581</v>
      </c>
      <c r="AG7" s="1941"/>
      <c r="AH7" s="1941"/>
      <c r="AI7" s="1941"/>
      <c r="AJ7" s="1943" t="s">
        <v>3582</v>
      </c>
      <c r="AK7" s="1944"/>
      <c r="AL7" s="1944"/>
      <c r="AM7" s="1944"/>
      <c r="AO7" s="1945" t="s">
        <v>53</v>
      </c>
      <c r="AP7" s="1946"/>
      <c r="AQ7" s="1947"/>
      <c r="AR7" s="1948"/>
      <c r="AY7" s="1920"/>
    </row>
    <row r="8" spans="2:51" ht="16.5" thickBot="1">
      <c r="D8" s="499"/>
      <c r="E8" s="499"/>
      <c r="F8" s="499"/>
      <c r="G8" s="499"/>
      <c r="H8" s="499"/>
      <c r="I8" s="499"/>
      <c r="J8" s="499"/>
      <c r="K8" s="499"/>
      <c r="L8" s="499"/>
      <c r="M8" s="499"/>
      <c r="N8" s="499"/>
      <c r="O8" s="499"/>
      <c r="P8" s="499"/>
      <c r="Q8" s="499"/>
      <c r="R8" s="499"/>
      <c r="S8" s="499"/>
      <c r="T8" s="499"/>
      <c r="U8" s="499"/>
      <c r="V8" s="499"/>
      <c r="W8" s="499"/>
      <c r="X8" s="499"/>
      <c r="Y8" s="499"/>
      <c r="Z8" s="499"/>
      <c r="AA8" s="499"/>
      <c r="AB8" s="499"/>
      <c r="AC8" s="499"/>
      <c r="AD8" s="499"/>
      <c r="AE8" s="499"/>
      <c r="AF8" s="1935"/>
      <c r="AG8" s="499"/>
      <c r="AH8" s="499"/>
      <c r="AI8" s="499"/>
      <c r="AJ8" s="499"/>
      <c r="AK8" s="499"/>
      <c r="AL8" s="499"/>
      <c r="AM8" s="499"/>
      <c r="AN8" s="499"/>
      <c r="AP8" s="1949">
        <f>YEAR(D9)</f>
        <v>2017</v>
      </c>
      <c r="AQ8" s="1950" t="s">
        <v>3583</v>
      </c>
      <c r="AR8" s="1951"/>
      <c r="AY8" s="1952"/>
    </row>
    <row r="9" spans="2:51" ht="9.9499999999999993" customHeight="1" thickBot="1">
      <c r="B9" s="6264">
        <f>(INT(MOD(INT((D9-2)/7)+0.6,52+5/28))+1)</f>
        <v>17</v>
      </c>
      <c r="D9" s="6334">
        <v>42849</v>
      </c>
      <c r="E9" s="507"/>
      <c r="F9" s="507"/>
      <c r="G9" s="507"/>
      <c r="H9" s="6267">
        <f>D9+1</f>
        <v>42850</v>
      </c>
      <c r="I9" s="507"/>
      <c r="J9" s="507"/>
      <c r="K9" s="507"/>
      <c r="L9" s="6267">
        <f>H9+1</f>
        <v>42851</v>
      </c>
      <c r="M9" s="507"/>
      <c r="N9" s="507"/>
      <c r="O9" s="507"/>
      <c r="P9" s="6267">
        <f>L9+1</f>
        <v>42852</v>
      </c>
      <c r="Q9" s="507"/>
      <c r="R9" s="507"/>
      <c r="S9" s="507"/>
      <c r="T9" s="6267">
        <f>P9+1</f>
        <v>42853</v>
      </c>
      <c r="U9" s="507"/>
      <c r="V9" s="507"/>
      <c r="W9" s="507"/>
      <c r="X9" s="6267">
        <f>T9+1</f>
        <v>42854</v>
      </c>
      <c r="Y9" s="507"/>
      <c r="Z9" s="507"/>
      <c r="AA9" s="507"/>
      <c r="AB9" s="6267">
        <f>X9+1</f>
        <v>42855</v>
      </c>
      <c r="AC9" s="507"/>
      <c r="AD9" s="507"/>
      <c r="AE9" s="507"/>
      <c r="AF9" s="6251" t="s">
        <v>436</v>
      </c>
      <c r="AI9" s="507"/>
      <c r="AJ9" s="6251" t="s">
        <v>3584</v>
      </c>
      <c r="AK9" s="499"/>
      <c r="AL9" s="499"/>
      <c r="AM9" s="499"/>
      <c r="AN9" s="6326" t="s">
        <v>377</v>
      </c>
      <c r="AP9" s="1953" t="s">
        <v>3585</v>
      </c>
      <c r="AQ9" s="1954"/>
      <c r="AR9" s="1951"/>
      <c r="AY9" s="1952"/>
    </row>
    <row r="10" spans="2:51" ht="5.0999999999999996" customHeight="1">
      <c r="B10" s="6265"/>
      <c r="D10" s="6335"/>
      <c r="E10" s="1955"/>
      <c r="F10" s="1956"/>
      <c r="G10" s="1955"/>
      <c r="H10" s="6268"/>
      <c r="I10" s="1955"/>
      <c r="J10" s="1956"/>
      <c r="K10" s="1955"/>
      <c r="L10" s="6268"/>
      <c r="M10" s="1955"/>
      <c r="N10" s="1956"/>
      <c r="O10" s="1955"/>
      <c r="P10" s="6268"/>
      <c r="Q10" s="1955"/>
      <c r="R10" s="1956"/>
      <c r="S10" s="1955"/>
      <c r="T10" s="6268"/>
      <c r="U10" s="1955"/>
      <c r="V10" s="1956"/>
      <c r="W10" s="1955"/>
      <c r="X10" s="6268"/>
      <c r="Y10" s="1955"/>
      <c r="Z10" s="1956"/>
      <c r="AA10" s="1955"/>
      <c r="AB10" s="6268"/>
      <c r="AC10" s="1955"/>
      <c r="AD10" s="1956"/>
      <c r="AE10" s="1955"/>
      <c r="AF10" s="6252"/>
      <c r="AI10" s="1955"/>
      <c r="AJ10" s="6252"/>
      <c r="AK10" s="499"/>
      <c r="AL10" s="499"/>
      <c r="AM10" s="499"/>
      <c r="AN10" s="6327"/>
      <c r="AP10" s="1957">
        <f>DATE(AP8,1,1)</f>
        <v>42736</v>
      </c>
      <c r="AQ10" s="1958" t="s">
        <v>3586</v>
      </c>
      <c r="AR10" s="1951"/>
      <c r="AY10" s="1952"/>
    </row>
    <row r="11" spans="2:51" ht="9.9499999999999993" customHeight="1" thickBot="1">
      <c r="B11" s="6266"/>
      <c r="D11" s="6336"/>
      <c r="E11" s="507"/>
      <c r="F11" s="507"/>
      <c r="G11" s="507"/>
      <c r="H11" s="6269"/>
      <c r="I11" s="507"/>
      <c r="J11" s="507"/>
      <c r="K11" s="507"/>
      <c r="L11" s="6269"/>
      <c r="M11" s="507"/>
      <c r="N11" s="507"/>
      <c r="O11" s="507"/>
      <c r="P11" s="6269"/>
      <c r="Q11" s="507"/>
      <c r="R11" s="507"/>
      <c r="S11" s="507"/>
      <c r="T11" s="6269"/>
      <c r="U11" s="507"/>
      <c r="V11" s="507"/>
      <c r="W11" s="507"/>
      <c r="X11" s="6269"/>
      <c r="Y11" s="507"/>
      <c r="Z11" s="507"/>
      <c r="AA11" s="507"/>
      <c r="AB11" s="6269"/>
      <c r="AC11" s="507"/>
      <c r="AD11" s="507"/>
      <c r="AE11" s="507"/>
      <c r="AF11" s="6253"/>
      <c r="AI11" s="507"/>
      <c r="AJ11" s="6253"/>
      <c r="AK11" s="499"/>
      <c r="AL11" s="499"/>
      <c r="AM11" s="499"/>
      <c r="AN11" s="6328"/>
      <c r="AP11"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+1</f>
        <v>42842</v>
      </c>
      <c r="AQ11" s="1958" t="s">
        <v>3587</v>
      </c>
      <c r="AR11" s="1951"/>
      <c r="AY11" s="1952"/>
    </row>
    <row r="12" spans="2:51" ht="9.9499999999999993" customHeight="1">
      <c r="B12" s="198"/>
      <c r="D12" s="1960"/>
      <c r="E12" s="1961"/>
      <c r="F12" s="1961"/>
      <c r="G12" s="1961"/>
      <c r="H12" s="521"/>
      <c r="I12" s="1961"/>
      <c r="J12" s="1961"/>
      <c r="K12" s="1961"/>
      <c r="L12" s="524"/>
      <c r="M12" s="1961"/>
      <c r="N12" s="1961"/>
      <c r="O12" s="1961"/>
      <c r="P12" s="517"/>
      <c r="Q12" s="1961"/>
      <c r="R12" s="1961"/>
      <c r="S12" s="1961"/>
      <c r="T12" s="517"/>
      <c r="U12" s="1961"/>
      <c r="V12" s="1961"/>
      <c r="W12" s="1961"/>
      <c r="X12" s="517"/>
      <c r="Y12" s="1961"/>
      <c r="Z12" s="1961"/>
      <c r="AA12" s="1961"/>
      <c r="AB12" s="517"/>
      <c r="AC12" s="1961"/>
      <c r="AD12" s="1961"/>
      <c r="AE12" s="1961"/>
      <c r="AF12" s="517"/>
      <c r="AI12" s="1961"/>
      <c r="AJ12" s="517"/>
      <c r="AK12" s="499"/>
      <c r="AL12" s="499"/>
      <c r="AM12" s="499"/>
      <c r="AN12" s="517"/>
      <c r="AP12" s="1962">
        <f>DATE(AP8,5,1)</f>
        <v>42856</v>
      </c>
      <c r="AQ12" s="1958" t="s">
        <v>3588</v>
      </c>
      <c r="AR12" s="1951"/>
      <c r="AY12" s="1952"/>
    </row>
    <row r="13" spans="2:51" ht="9.9499999999999993" customHeight="1">
      <c r="B13" s="6261" t="s">
        <v>3589</v>
      </c>
      <c r="D13" s="6317" t="s">
        <v>3590</v>
      </c>
      <c r="E13" s="507"/>
      <c r="F13" s="507"/>
      <c r="G13" s="507"/>
      <c r="H13" s="6251"/>
      <c r="I13" s="507"/>
      <c r="J13" s="507"/>
      <c r="K13" s="507"/>
      <c r="L13" s="6251"/>
      <c r="M13" s="507"/>
      <c r="N13" s="507"/>
      <c r="O13" s="507"/>
      <c r="P13" s="6251"/>
      <c r="Q13" s="507"/>
      <c r="R13" s="507"/>
      <c r="S13" s="507"/>
      <c r="T13" s="6251"/>
      <c r="U13" s="507"/>
      <c r="V13" s="507"/>
      <c r="W13" s="507"/>
      <c r="X13" s="6251"/>
      <c r="Y13" s="507"/>
      <c r="Z13" s="507"/>
      <c r="AA13" s="507"/>
      <c r="AB13" s="6251"/>
      <c r="AC13" s="507"/>
      <c r="AD13" s="507"/>
      <c r="AE13" s="507"/>
      <c r="AF13" s="6317" t="s">
        <v>3590</v>
      </c>
      <c r="AG13" s="191"/>
      <c r="AH13" s="191"/>
      <c r="AI13" s="514"/>
      <c r="AJ13" s="6317" t="s">
        <v>3591</v>
      </c>
      <c r="AK13" s="499"/>
      <c r="AL13" s="499"/>
      <c r="AM13" s="499"/>
      <c r="AN13" s="6251" t="s">
        <v>3592</v>
      </c>
      <c r="AP13" s="1962">
        <f>DATE(AP8,5,8)</f>
        <v>42863</v>
      </c>
      <c r="AQ13" s="1958" t="s">
        <v>3593</v>
      </c>
      <c r="AR13" s="1948"/>
      <c r="AY13" s="1952"/>
    </row>
    <row r="14" spans="2:51" ht="5.0999999999999996" customHeight="1">
      <c r="B14" s="6262"/>
      <c r="D14" s="6318"/>
      <c r="E14" s="1955"/>
      <c r="F14" s="1956"/>
      <c r="G14" s="1955"/>
      <c r="H14" s="6252"/>
      <c r="I14" s="1955"/>
      <c r="J14" s="1956"/>
      <c r="K14" s="1955"/>
      <c r="L14" s="6252"/>
      <c r="M14" s="1955"/>
      <c r="N14" s="1956"/>
      <c r="O14" s="1955"/>
      <c r="P14" s="6252"/>
      <c r="Q14" s="1955"/>
      <c r="R14" s="1956"/>
      <c r="S14" s="1955"/>
      <c r="T14" s="6252"/>
      <c r="U14" s="1955"/>
      <c r="V14" s="1956"/>
      <c r="W14" s="1955"/>
      <c r="X14" s="6252"/>
      <c r="Y14" s="1955"/>
      <c r="Z14" s="1956"/>
      <c r="AA14" s="1955"/>
      <c r="AB14" s="6252"/>
      <c r="AC14" s="1955"/>
      <c r="AD14" s="1956"/>
      <c r="AE14" s="1955"/>
      <c r="AF14" s="6318"/>
      <c r="AG14" s="191"/>
      <c r="AH14" s="191"/>
      <c r="AI14" s="1963"/>
      <c r="AJ14" s="6318"/>
      <c r="AK14" s="499"/>
      <c r="AL14" s="499"/>
      <c r="AM14" s="499"/>
      <c r="AN14" s="6252"/>
      <c r="AP14"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+39</f>
        <v>42880</v>
      </c>
      <c r="AQ14" s="1958" t="s">
        <v>3594</v>
      </c>
      <c r="AR14" s="1948"/>
      <c r="AY14" s="1952"/>
    </row>
    <row r="15" spans="2:51" ht="9.9499999999999993" customHeight="1">
      <c r="B15" s="6262"/>
      <c r="D15" s="6319"/>
      <c r="E15" s="507"/>
      <c r="F15" s="507"/>
      <c r="G15" s="507"/>
      <c r="H15" s="6253"/>
      <c r="I15" s="507"/>
      <c r="J15" s="507"/>
      <c r="K15" s="507"/>
      <c r="L15" s="6253"/>
      <c r="M15" s="507"/>
      <c r="N15" s="507"/>
      <c r="O15" s="507"/>
      <c r="P15" s="6253"/>
      <c r="Q15" s="507"/>
      <c r="R15" s="507"/>
      <c r="S15" s="507"/>
      <c r="T15" s="6253"/>
      <c r="U15" s="507"/>
      <c r="V15" s="507"/>
      <c r="W15" s="507"/>
      <c r="X15" s="6253"/>
      <c r="Y15" s="507"/>
      <c r="Z15" s="507"/>
      <c r="AA15" s="507"/>
      <c r="AB15" s="6253"/>
      <c r="AC15" s="507"/>
      <c r="AD15" s="507"/>
      <c r="AE15" s="507"/>
      <c r="AF15" s="6319"/>
      <c r="AG15" s="191"/>
      <c r="AH15" s="191"/>
      <c r="AI15" s="514"/>
      <c r="AJ15" s="6319"/>
      <c r="AK15" s="499"/>
      <c r="AL15" s="499"/>
      <c r="AM15" s="499"/>
      <c r="AN15" s="6253"/>
      <c r="AP15"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+50</f>
        <v>42891</v>
      </c>
      <c r="AQ15" s="1958" t="s">
        <v>3595</v>
      </c>
      <c r="AR15" s="1948"/>
      <c r="AY15" s="1952"/>
    </row>
    <row r="16" spans="2:51" ht="9.9499999999999993" customHeight="1">
      <c r="B16" s="6262"/>
      <c r="D16" s="1960"/>
      <c r="E16" s="1961"/>
      <c r="F16" s="1961"/>
      <c r="G16" s="1961"/>
      <c r="H16" s="521"/>
      <c r="I16" s="1961"/>
      <c r="J16" s="1961"/>
      <c r="K16" s="1961"/>
      <c r="L16" s="524"/>
      <c r="M16" s="1961"/>
      <c r="N16" s="1961"/>
      <c r="O16" s="1961"/>
      <c r="P16" s="517"/>
      <c r="Q16" s="1961"/>
      <c r="R16" s="1961"/>
      <c r="S16" s="1961"/>
      <c r="T16" s="517"/>
      <c r="U16" s="1961"/>
      <c r="V16" s="1961"/>
      <c r="W16" s="1961"/>
      <c r="X16" s="517"/>
      <c r="Y16" s="1961"/>
      <c r="Z16" s="1961"/>
      <c r="AA16" s="1961"/>
      <c r="AB16" s="517"/>
      <c r="AC16" s="1961"/>
      <c r="AD16" s="1961"/>
      <c r="AE16" s="1961"/>
      <c r="AF16" s="591"/>
      <c r="AG16" s="191"/>
      <c r="AH16" s="191"/>
      <c r="AI16" s="1964"/>
      <c r="AJ16" s="591"/>
      <c r="AK16" s="499"/>
      <c r="AL16" s="499"/>
      <c r="AM16" s="499"/>
      <c r="AN16" s="591"/>
      <c r="AP16" s="1962">
        <f>DATE(AP8,7,14)</f>
        <v>42930</v>
      </c>
      <c r="AQ16" s="1958" t="s">
        <v>3596</v>
      </c>
      <c r="AR16" s="1948"/>
      <c r="AY16" s="1952"/>
    </row>
    <row r="17" spans="2:51" ht="9.9499999999999993" customHeight="1">
      <c r="B17" s="6262"/>
      <c r="D17" s="6311" t="s">
        <v>3607</v>
      </c>
      <c r="E17" s="507"/>
      <c r="F17" s="507"/>
      <c r="G17" s="507"/>
      <c r="H17" s="6251"/>
      <c r="I17" s="507"/>
      <c r="J17" s="507"/>
      <c r="K17" s="507"/>
      <c r="L17" s="6251"/>
      <c r="M17" s="507"/>
      <c r="N17" s="507"/>
      <c r="O17" s="507"/>
      <c r="P17" s="6251"/>
      <c r="Q17" s="507"/>
      <c r="R17" s="507"/>
      <c r="S17" s="507"/>
      <c r="T17" s="6251"/>
      <c r="U17" s="507"/>
      <c r="V17" s="507"/>
      <c r="W17" s="507"/>
      <c r="X17" s="6251"/>
      <c r="Y17" s="507"/>
      <c r="Z17" s="507"/>
      <c r="AA17" s="507"/>
      <c r="AB17" s="6251"/>
      <c r="AC17" s="507"/>
      <c r="AD17" s="507"/>
      <c r="AE17" s="507"/>
      <c r="AF17" s="6314" t="s">
        <v>3597</v>
      </c>
      <c r="AG17" s="191"/>
      <c r="AH17" s="191"/>
      <c r="AI17" s="514"/>
      <c r="AJ17" s="6320" t="s">
        <v>3598</v>
      </c>
      <c r="AK17" s="499"/>
      <c r="AL17" s="499"/>
      <c r="AM17" s="499"/>
      <c r="AN17" s="6251" t="s">
        <v>3599</v>
      </c>
      <c r="AP17" s="1962">
        <f>DATE(AP8,8,15)</f>
        <v>42962</v>
      </c>
      <c r="AQ17" s="1958" t="s">
        <v>3600</v>
      </c>
      <c r="AR17" s="1948"/>
      <c r="AY17" s="1952"/>
    </row>
    <row r="18" spans="2:51" ht="5.0999999999999996" customHeight="1">
      <c r="B18" s="6262"/>
      <c r="D18" s="6312"/>
      <c r="E18" s="1955"/>
      <c r="F18" s="1956"/>
      <c r="G18" s="1955"/>
      <c r="H18" s="6252"/>
      <c r="I18" s="1955"/>
      <c r="J18" s="1956"/>
      <c r="K18" s="1955"/>
      <c r="L18" s="6252"/>
      <c r="M18" s="1955"/>
      <c r="N18" s="1956"/>
      <c r="O18" s="1955"/>
      <c r="P18" s="6252"/>
      <c r="Q18" s="1955"/>
      <c r="R18" s="1956"/>
      <c r="S18" s="1955"/>
      <c r="T18" s="6252"/>
      <c r="U18" s="1955"/>
      <c r="V18" s="1956"/>
      <c r="W18" s="1955"/>
      <c r="X18" s="6252"/>
      <c r="Y18" s="1955"/>
      <c r="Z18" s="1956"/>
      <c r="AA18" s="1955"/>
      <c r="AB18" s="6252"/>
      <c r="AC18" s="1955"/>
      <c r="AD18" s="1956"/>
      <c r="AE18" s="1955"/>
      <c r="AF18" s="6315"/>
      <c r="AG18" s="191"/>
      <c r="AH18" s="191"/>
      <c r="AI18" s="1963"/>
      <c r="AJ18" s="6321"/>
      <c r="AK18" s="499"/>
      <c r="AL18" s="499"/>
      <c r="AM18" s="499"/>
      <c r="AN18" s="6252"/>
      <c r="AP18" s="1962">
        <f>DATE(AP8,11,1)</f>
        <v>43040</v>
      </c>
      <c r="AQ18" s="1958" t="s">
        <v>3601</v>
      </c>
      <c r="AR18" s="1948"/>
      <c r="AY18" s="1952"/>
    </row>
    <row r="19" spans="2:51" ht="9.9499999999999993" customHeight="1">
      <c r="B19" s="6262"/>
      <c r="D19" s="6313"/>
      <c r="E19" s="507"/>
      <c r="F19" s="507"/>
      <c r="G19" s="507"/>
      <c r="H19" s="6253"/>
      <c r="I19" s="507"/>
      <c r="J19" s="507"/>
      <c r="K19" s="507"/>
      <c r="L19" s="6253"/>
      <c r="M19" s="507"/>
      <c r="N19" s="507"/>
      <c r="O19" s="507"/>
      <c r="P19" s="6253"/>
      <c r="Q19" s="507"/>
      <c r="R19" s="507"/>
      <c r="S19" s="507"/>
      <c r="T19" s="6253"/>
      <c r="U19" s="507"/>
      <c r="V19" s="507"/>
      <c r="W19" s="507"/>
      <c r="X19" s="6253"/>
      <c r="Y19" s="507"/>
      <c r="Z19" s="507"/>
      <c r="AA19" s="507"/>
      <c r="AB19" s="6253"/>
      <c r="AC19" s="507"/>
      <c r="AD19" s="507"/>
      <c r="AE19" s="507"/>
      <c r="AF19" s="6316"/>
      <c r="AG19" s="191"/>
      <c r="AH19" s="191"/>
      <c r="AI19" s="514"/>
      <c r="AJ19" s="6322"/>
      <c r="AK19" s="499"/>
      <c r="AL19" s="499"/>
      <c r="AM19" s="499"/>
      <c r="AN19" s="6253"/>
      <c r="AP19" s="1962">
        <f>DATE(AP8,11,11)</f>
        <v>43050</v>
      </c>
      <c r="AQ19" s="1958" t="s">
        <v>3602</v>
      </c>
      <c r="AR19" s="1948"/>
      <c r="AY19" s="1952"/>
    </row>
    <row r="20" spans="2:51" ht="9.9499999999999993" customHeight="1" thickBot="1">
      <c r="B20" s="6262"/>
      <c r="D20" s="1960"/>
      <c r="E20" s="1961"/>
      <c r="F20" s="1961"/>
      <c r="G20" s="1961"/>
      <c r="H20" s="521"/>
      <c r="I20" s="1961"/>
      <c r="J20" s="1961"/>
      <c r="K20" s="1961"/>
      <c r="L20" s="524"/>
      <c r="M20" s="1961"/>
      <c r="N20" s="1961"/>
      <c r="O20" s="1961"/>
      <c r="P20" s="517"/>
      <c r="Q20" s="1961"/>
      <c r="R20" s="1961"/>
      <c r="S20" s="1961"/>
      <c r="T20" s="517"/>
      <c r="U20" s="1961"/>
      <c r="V20" s="1961"/>
      <c r="W20" s="1961"/>
      <c r="X20" s="517"/>
      <c r="Y20" s="1961"/>
      <c r="Z20" s="1961"/>
      <c r="AA20" s="1961"/>
      <c r="AB20" s="517"/>
      <c r="AC20" s="1961"/>
      <c r="AD20" s="1961"/>
      <c r="AE20" s="1961"/>
      <c r="AF20" s="591"/>
      <c r="AG20" s="191"/>
      <c r="AH20" s="191"/>
      <c r="AI20" s="1964"/>
      <c r="AJ20" s="591"/>
      <c r="AK20" s="499"/>
      <c r="AL20" s="499"/>
      <c r="AM20" s="499"/>
      <c r="AN20" s="591"/>
      <c r="AP20" s="1965">
        <f>DATE(AP8,12,25)</f>
        <v>43094</v>
      </c>
      <c r="AQ20" s="1958" t="s">
        <v>3603</v>
      </c>
      <c r="AR20" s="1948"/>
      <c r="AY20" s="1952"/>
    </row>
    <row r="21" spans="2:51" ht="9.9499999999999993" customHeight="1" thickBot="1">
      <c r="B21" s="6262"/>
      <c r="D21" s="6323" t="s">
        <v>3604</v>
      </c>
      <c r="E21" s="507"/>
      <c r="F21" s="507"/>
      <c r="G21" s="507"/>
      <c r="H21" s="6251"/>
      <c r="I21" s="507"/>
      <c r="J21" s="507"/>
      <c r="K21" s="507"/>
      <c r="L21" s="6251"/>
      <c r="M21" s="507"/>
      <c r="N21" s="507"/>
      <c r="O21" s="507"/>
      <c r="P21" s="6251"/>
      <c r="Q21" s="507"/>
      <c r="R21" s="507"/>
      <c r="S21" s="507"/>
      <c r="T21" s="6251"/>
      <c r="U21" s="507"/>
      <c r="V21" s="507"/>
      <c r="W21" s="507"/>
      <c r="X21" s="6251"/>
      <c r="Y21" s="507"/>
      <c r="Z21" s="507"/>
      <c r="AA21" s="507"/>
      <c r="AB21" s="6251"/>
      <c r="AC21" s="507"/>
      <c r="AD21" s="507"/>
      <c r="AE21" s="507"/>
      <c r="AF21" s="6323" t="s">
        <v>3604</v>
      </c>
      <c r="AG21" s="191"/>
      <c r="AH21" s="191"/>
      <c r="AI21" s="514"/>
      <c r="AJ21" s="6323" t="s">
        <v>3605</v>
      </c>
      <c r="AK21" s="499"/>
      <c r="AL21" s="499"/>
      <c r="AM21" s="499"/>
      <c r="AN21" s="6251" t="s">
        <v>3606</v>
      </c>
      <c r="AP21" s="1966">
        <f>AP8+1</f>
        <v>2018</v>
      </c>
      <c r="AQ21" s="1967"/>
      <c r="AR21" s="1948"/>
      <c r="AY21" s="1952"/>
    </row>
    <row r="22" spans="2:51" ht="5.0999999999999996" customHeight="1">
      <c r="B22" s="6262"/>
      <c r="D22" s="6324"/>
      <c r="E22" s="1955"/>
      <c r="F22" s="1956"/>
      <c r="G22" s="1955"/>
      <c r="H22" s="6252"/>
      <c r="I22" s="1955"/>
      <c r="J22" s="1956"/>
      <c r="K22" s="1955"/>
      <c r="L22" s="6252"/>
      <c r="M22" s="1955"/>
      <c r="N22" s="1956"/>
      <c r="O22" s="1955"/>
      <c r="P22" s="6252"/>
      <c r="Q22" s="1955"/>
      <c r="R22" s="1956"/>
      <c r="S22" s="1955"/>
      <c r="T22" s="6252"/>
      <c r="U22" s="1955"/>
      <c r="V22" s="1956"/>
      <c r="W22" s="1955"/>
      <c r="X22" s="6252"/>
      <c r="Y22" s="1955"/>
      <c r="Z22" s="1956"/>
      <c r="AA22" s="1955"/>
      <c r="AB22" s="6252"/>
      <c r="AC22" s="1955"/>
      <c r="AD22" s="1956"/>
      <c r="AE22" s="1955"/>
      <c r="AF22" s="6324"/>
      <c r="AG22" s="191"/>
      <c r="AH22" s="191"/>
      <c r="AI22" s="1963"/>
      <c r="AJ22" s="6324"/>
      <c r="AK22" s="499"/>
      <c r="AL22" s="499"/>
      <c r="AM22" s="499"/>
      <c r="AN22" s="6252"/>
      <c r="AP22" s="1957">
        <f>DATE(AP8+1,1,1)</f>
        <v>43101</v>
      </c>
      <c r="AQ22" s="1958" t="s">
        <v>3586</v>
      </c>
      <c r="AR22" s="1948"/>
      <c r="AY22" s="1952"/>
    </row>
    <row r="23" spans="2:51" ht="9.9499999999999993" customHeight="1">
      <c r="B23" s="6262"/>
      <c r="D23" s="6325"/>
      <c r="E23" s="507"/>
      <c r="F23" s="507"/>
      <c r="G23" s="507"/>
      <c r="H23" s="6253"/>
      <c r="I23" s="507"/>
      <c r="J23" s="507"/>
      <c r="K23" s="507"/>
      <c r="L23" s="6253"/>
      <c r="M23" s="507"/>
      <c r="N23" s="507"/>
      <c r="O23" s="507"/>
      <c r="P23" s="6253"/>
      <c r="Q23" s="507"/>
      <c r="R23" s="507"/>
      <c r="S23" s="507"/>
      <c r="T23" s="6253"/>
      <c r="U23" s="507"/>
      <c r="V23" s="507"/>
      <c r="W23" s="507"/>
      <c r="X23" s="6253"/>
      <c r="Y23" s="507"/>
      <c r="Z23" s="507"/>
      <c r="AA23" s="507"/>
      <c r="AB23" s="6253"/>
      <c r="AC23" s="507"/>
      <c r="AD23" s="507"/>
      <c r="AE23" s="507"/>
      <c r="AF23" s="6325"/>
      <c r="AG23" s="191"/>
      <c r="AH23" s="191"/>
      <c r="AI23" s="514"/>
      <c r="AJ23" s="6325"/>
      <c r="AK23" s="499"/>
      <c r="AL23" s="499"/>
      <c r="AM23" s="499"/>
      <c r="AN23" s="6253"/>
      <c r="AP23"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+1</f>
        <v>43192</v>
      </c>
      <c r="AQ23" s="1958" t="s">
        <v>3587</v>
      </c>
      <c r="AR23" s="1948"/>
      <c r="AY23" s="1952"/>
    </row>
    <row r="24" spans="2:51" ht="9.9499999999999993" customHeight="1">
      <c r="B24" s="6262"/>
      <c r="D24" s="1960"/>
      <c r="E24" s="1961"/>
      <c r="F24" s="1961"/>
      <c r="G24" s="1961"/>
      <c r="H24" s="521"/>
      <c r="I24" s="1961"/>
      <c r="J24" s="1961"/>
      <c r="K24" s="1961"/>
      <c r="L24" s="524"/>
      <c r="M24" s="1961"/>
      <c r="N24" s="1961"/>
      <c r="O24" s="1961"/>
      <c r="P24" s="517"/>
      <c r="Q24" s="1961"/>
      <c r="R24" s="1961"/>
      <c r="S24" s="1961"/>
      <c r="T24" s="517"/>
      <c r="U24" s="1961"/>
      <c r="V24" s="1961"/>
      <c r="W24" s="1961"/>
      <c r="X24" s="517"/>
      <c r="Y24" s="1961"/>
      <c r="Z24" s="1961"/>
      <c r="AA24" s="1961"/>
      <c r="AB24" s="517"/>
      <c r="AC24" s="1961"/>
      <c r="AD24" s="1961"/>
      <c r="AE24" s="1961"/>
      <c r="AF24" s="591"/>
      <c r="AG24" s="191"/>
      <c r="AH24" s="191"/>
      <c r="AI24" s="1964"/>
      <c r="AJ24" s="591"/>
      <c r="AK24" s="499"/>
      <c r="AL24" s="499"/>
      <c r="AM24" s="499"/>
      <c r="AN24" s="591"/>
      <c r="AP24" s="1962">
        <f>DATE(AP8+1,5,1)</f>
        <v>43221</v>
      </c>
      <c r="AQ24" s="1958" t="s">
        <v>3588</v>
      </c>
      <c r="AR24" s="1948"/>
      <c r="AY24" s="1952"/>
    </row>
    <row r="25" spans="2:51" ht="9.9499999999999993" customHeight="1">
      <c r="B25" s="6262"/>
      <c r="D25" s="6302" t="s">
        <v>3614</v>
      </c>
      <c r="E25" s="507"/>
      <c r="F25" s="507"/>
      <c r="G25" s="507"/>
      <c r="H25" s="6251"/>
      <c r="I25" s="507"/>
      <c r="J25" s="507"/>
      <c r="K25" s="507"/>
      <c r="L25" s="6251"/>
      <c r="M25" s="507"/>
      <c r="N25" s="507"/>
      <c r="O25" s="507"/>
      <c r="P25" s="6251"/>
      <c r="Q25" s="507"/>
      <c r="R25" s="507"/>
      <c r="S25" s="507"/>
      <c r="T25" s="6251"/>
      <c r="U25" s="507"/>
      <c r="V25" s="507"/>
      <c r="W25" s="507"/>
      <c r="X25" s="6251"/>
      <c r="Y25" s="507"/>
      <c r="Z25" s="507"/>
      <c r="AA25" s="507"/>
      <c r="AB25" s="6251"/>
      <c r="AC25" s="507"/>
      <c r="AD25" s="507"/>
      <c r="AE25" s="507"/>
      <c r="AF25" s="6311" t="s">
        <v>3607</v>
      </c>
      <c r="AG25" s="191"/>
      <c r="AH25" s="191"/>
      <c r="AI25" s="514"/>
      <c r="AJ25" s="6311" t="s">
        <v>3608</v>
      </c>
      <c r="AK25" s="499"/>
      <c r="AL25" s="499"/>
      <c r="AM25" s="499"/>
      <c r="AN25" s="6251" t="s">
        <v>3609</v>
      </c>
      <c r="AP25" s="1962">
        <f>DATE(AP8+1,5,8)</f>
        <v>43228</v>
      </c>
      <c r="AQ25" s="1958" t="s">
        <v>3593</v>
      </c>
      <c r="AR25" s="1948"/>
      <c r="AY25" s="1952"/>
    </row>
    <row r="26" spans="2:51" ht="5.0999999999999996" customHeight="1">
      <c r="B26" s="6262"/>
      <c r="D26" s="6303"/>
      <c r="E26" s="1955"/>
      <c r="F26" s="1956"/>
      <c r="G26" s="1955"/>
      <c r="H26" s="6252"/>
      <c r="I26" s="1955"/>
      <c r="J26" s="1956"/>
      <c r="K26" s="1955"/>
      <c r="L26" s="6252"/>
      <c r="M26" s="1955"/>
      <c r="N26" s="1956"/>
      <c r="O26" s="1955"/>
      <c r="P26" s="6252"/>
      <c r="Q26" s="1955"/>
      <c r="R26" s="1956"/>
      <c r="S26" s="1955"/>
      <c r="T26" s="6252"/>
      <c r="U26" s="1955"/>
      <c r="V26" s="1956"/>
      <c r="W26" s="1955"/>
      <c r="X26" s="6252"/>
      <c r="Y26" s="1955"/>
      <c r="Z26" s="1956"/>
      <c r="AA26" s="1955"/>
      <c r="AB26" s="6252"/>
      <c r="AC26" s="1955"/>
      <c r="AD26" s="1956"/>
      <c r="AE26" s="1955"/>
      <c r="AF26" s="6312"/>
      <c r="AG26" s="191"/>
      <c r="AH26" s="191"/>
      <c r="AI26" s="1963"/>
      <c r="AJ26" s="6312"/>
      <c r="AK26" s="499"/>
      <c r="AL26" s="499"/>
      <c r="AM26" s="499"/>
      <c r="AN26" s="6252"/>
      <c r="AP26"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+39</f>
        <v>43230</v>
      </c>
      <c r="AQ26" s="1958" t="s">
        <v>3594</v>
      </c>
      <c r="AR26" s="1948"/>
      <c r="AY26" s="1952"/>
    </row>
    <row r="27" spans="2:51" ht="9.9499999999999993" customHeight="1">
      <c r="B27" s="6262"/>
      <c r="D27" s="6304"/>
      <c r="E27" s="507"/>
      <c r="F27" s="507"/>
      <c r="G27" s="507"/>
      <c r="H27" s="6253"/>
      <c r="I27" s="507"/>
      <c r="J27" s="507"/>
      <c r="K27" s="507"/>
      <c r="L27" s="6253"/>
      <c r="M27" s="507"/>
      <c r="N27" s="507"/>
      <c r="O27" s="507"/>
      <c r="P27" s="6253"/>
      <c r="Q27" s="507"/>
      <c r="R27" s="507"/>
      <c r="S27" s="507"/>
      <c r="T27" s="6253"/>
      <c r="U27" s="507"/>
      <c r="V27" s="507"/>
      <c r="W27" s="507"/>
      <c r="X27" s="6253"/>
      <c r="Y27" s="507"/>
      <c r="Z27" s="507"/>
      <c r="AA27" s="507"/>
      <c r="AB27" s="6253"/>
      <c r="AC27" s="507"/>
      <c r="AD27" s="507"/>
      <c r="AE27" s="507"/>
      <c r="AF27" s="6313"/>
      <c r="AG27" s="191"/>
      <c r="AH27" s="191"/>
      <c r="AI27" s="514"/>
      <c r="AJ27" s="6313"/>
      <c r="AK27" s="499"/>
      <c r="AL27" s="499"/>
      <c r="AM27" s="499"/>
      <c r="AN27" s="6253"/>
      <c r="AP27"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+50</f>
        <v>43241</v>
      </c>
      <c r="AQ27" s="1958" t="s">
        <v>3595</v>
      </c>
      <c r="AR27" s="1948"/>
      <c r="AY27" s="1952"/>
    </row>
    <row r="28" spans="2:51" ht="9.9499999999999993" customHeight="1">
      <c r="B28" s="6262"/>
      <c r="D28" s="1960"/>
      <c r="E28" s="1961"/>
      <c r="F28" s="1961"/>
      <c r="G28" s="1961"/>
      <c r="H28" s="521"/>
      <c r="I28" s="1961"/>
      <c r="J28" s="1961"/>
      <c r="K28" s="1961"/>
      <c r="L28" s="524"/>
      <c r="M28" s="1961"/>
      <c r="N28" s="1961"/>
      <c r="O28" s="1961"/>
      <c r="P28" s="517"/>
      <c r="Q28" s="1961"/>
      <c r="R28" s="1961"/>
      <c r="S28" s="1961"/>
      <c r="T28" s="517"/>
      <c r="U28" s="1961"/>
      <c r="V28" s="1961"/>
      <c r="W28" s="1961"/>
      <c r="X28" s="517"/>
      <c r="Y28" s="1961"/>
      <c r="Z28" s="1961"/>
      <c r="AA28" s="1961"/>
      <c r="AB28" s="517"/>
      <c r="AC28" s="1961"/>
      <c r="AD28" s="1961"/>
      <c r="AE28" s="1961"/>
      <c r="AF28" s="591"/>
      <c r="AG28" s="191"/>
      <c r="AH28" s="191"/>
      <c r="AI28" s="1964"/>
      <c r="AJ28" s="591"/>
      <c r="AK28" s="499"/>
      <c r="AL28" s="499"/>
      <c r="AM28" s="499"/>
      <c r="AP28" s="1962">
        <f>DATE(AP8+1,7,14)</f>
        <v>43295</v>
      </c>
      <c r="AQ28" s="1958" t="s">
        <v>3596</v>
      </c>
      <c r="AR28" s="1948"/>
      <c r="AY28" s="1952"/>
    </row>
    <row r="29" spans="2:51" ht="9.9499999999999993" customHeight="1">
      <c r="B29" s="6262"/>
      <c r="D29" s="6314" t="s">
        <v>3597</v>
      </c>
      <c r="E29" s="507"/>
      <c r="F29" s="507"/>
      <c r="G29" s="507"/>
      <c r="H29" s="6251"/>
      <c r="I29" s="507"/>
      <c r="J29" s="507"/>
      <c r="K29" s="507"/>
      <c r="L29" s="6251"/>
      <c r="M29" s="507"/>
      <c r="N29" s="507"/>
      <c r="O29" s="507"/>
      <c r="P29" s="6251"/>
      <c r="Q29" s="507"/>
      <c r="R29" s="507"/>
      <c r="S29" s="507"/>
      <c r="T29" s="6251"/>
      <c r="U29" s="507"/>
      <c r="V29" s="507"/>
      <c r="W29" s="507"/>
      <c r="X29" s="6251"/>
      <c r="Y29" s="507"/>
      <c r="Z29" s="507"/>
      <c r="AA29" s="507"/>
      <c r="AB29" s="6251"/>
      <c r="AC29" s="507"/>
      <c r="AD29" s="507"/>
      <c r="AE29" s="507"/>
      <c r="AF29" s="6308" t="s">
        <v>502</v>
      </c>
      <c r="AG29" s="191"/>
      <c r="AH29" s="191"/>
      <c r="AI29" s="514"/>
      <c r="AJ29" s="6308" t="s">
        <v>3610</v>
      </c>
      <c r="AK29" s="499"/>
      <c r="AL29" s="499"/>
      <c r="AM29" s="499"/>
      <c r="AN29" s="6299"/>
      <c r="AP29" s="1962">
        <f>DATE(AP8+1,8,15)</f>
        <v>43327</v>
      </c>
      <c r="AQ29" s="1958" t="s">
        <v>3600</v>
      </c>
      <c r="AR29" s="1948"/>
      <c r="AY29" s="1952"/>
    </row>
    <row r="30" spans="2:51" ht="5.0999999999999996" customHeight="1">
      <c r="B30" s="6262"/>
      <c r="D30" s="6315"/>
      <c r="E30" s="1955"/>
      <c r="F30" s="1956"/>
      <c r="G30" s="1955"/>
      <c r="H30" s="6252"/>
      <c r="I30" s="1955"/>
      <c r="J30" s="1956"/>
      <c r="K30" s="1955"/>
      <c r="L30" s="6252"/>
      <c r="M30" s="1955"/>
      <c r="N30" s="1956"/>
      <c r="O30" s="1955"/>
      <c r="P30" s="6252"/>
      <c r="Q30" s="1955"/>
      <c r="R30" s="1956"/>
      <c r="S30" s="1955"/>
      <c r="T30" s="6252"/>
      <c r="U30" s="1955"/>
      <c r="V30" s="1956"/>
      <c r="W30" s="1955"/>
      <c r="X30" s="6252"/>
      <c r="Y30" s="1955"/>
      <c r="Z30" s="1956"/>
      <c r="AA30" s="1955"/>
      <c r="AB30" s="6252"/>
      <c r="AC30" s="1955"/>
      <c r="AD30" s="1956"/>
      <c r="AE30" s="1955"/>
      <c r="AF30" s="6309"/>
      <c r="AG30" s="191"/>
      <c r="AH30" s="191"/>
      <c r="AI30" s="1963"/>
      <c r="AJ30" s="6309"/>
      <c r="AK30" s="499"/>
      <c r="AL30" s="499"/>
      <c r="AM30" s="499"/>
      <c r="AN30" s="6300"/>
      <c r="AP30" s="1962">
        <f>DATE(AP8+1,11,1)</f>
        <v>43405</v>
      </c>
      <c r="AQ30" s="1958" t="s">
        <v>3601</v>
      </c>
      <c r="AR30" s="1948"/>
      <c r="AY30" s="1952"/>
    </row>
    <row r="31" spans="2:51" ht="9.9499999999999993" customHeight="1">
      <c r="B31" s="6263"/>
      <c r="D31" s="6316"/>
      <c r="E31" s="507"/>
      <c r="F31" s="507"/>
      <c r="G31" s="507"/>
      <c r="H31" s="6253"/>
      <c r="I31" s="507"/>
      <c r="J31" s="507"/>
      <c r="K31" s="507"/>
      <c r="L31" s="6253"/>
      <c r="M31" s="507"/>
      <c r="N31" s="507"/>
      <c r="O31" s="507"/>
      <c r="P31" s="6253"/>
      <c r="Q31" s="507"/>
      <c r="R31" s="507"/>
      <c r="S31" s="507"/>
      <c r="T31" s="6253"/>
      <c r="U31" s="507"/>
      <c r="V31" s="507"/>
      <c r="W31" s="507"/>
      <c r="X31" s="6253"/>
      <c r="Y31" s="507"/>
      <c r="Z31" s="507"/>
      <c r="AA31" s="507"/>
      <c r="AB31" s="6253"/>
      <c r="AC31" s="507"/>
      <c r="AD31" s="507"/>
      <c r="AE31" s="507"/>
      <c r="AF31" s="6310"/>
      <c r="AG31" s="191"/>
      <c r="AH31" s="191"/>
      <c r="AI31" s="514"/>
      <c r="AJ31" s="6310"/>
      <c r="AK31" s="499"/>
      <c r="AL31" s="499"/>
      <c r="AM31" s="499"/>
      <c r="AN31" s="6301"/>
      <c r="AP31" s="1962">
        <f>DATE(AP8+1,11,11)</f>
        <v>43415</v>
      </c>
      <c r="AQ31" s="1958" t="s">
        <v>3602</v>
      </c>
      <c r="AR31" s="1948"/>
      <c r="AY31" s="1952"/>
    </row>
    <row r="32" spans="2:51" ht="9.9499999999999993" customHeight="1" thickBot="1">
      <c r="B32" s="198"/>
      <c r="D32" s="521"/>
      <c r="E32" s="1961"/>
      <c r="F32" s="1961"/>
      <c r="G32" s="1961"/>
      <c r="H32" s="1960"/>
      <c r="I32" s="1961"/>
      <c r="J32" s="1961"/>
      <c r="K32" s="1961"/>
      <c r="L32" s="524"/>
      <c r="M32" s="499"/>
      <c r="N32" s="507"/>
      <c r="O32" s="507"/>
      <c r="P32" s="517"/>
      <c r="Q32" s="1961"/>
      <c r="R32" s="1961"/>
      <c r="S32" s="1961"/>
      <c r="T32" s="517"/>
      <c r="U32" s="1961"/>
      <c r="V32" s="1961"/>
      <c r="X32" s="517"/>
      <c r="Y32" s="1961"/>
      <c r="Z32" s="1961"/>
      <c r="AA32" s="1961"/>
      <c r="AB32" s="517"/>
      <c r="AC32" s="1961"/>
      <c r="AD32" s="1961"/>
      <c r="AE32" s="1961"/>
      <c r="AF32" s="517"/>
      <c r="AI32" s="1961"/>
      <c r="AJ32" s="499"/>
      <c r="AK32" s="499"/>
      <c r="AL32" s="499"/>
      <c r="AM32" s="499"/>
      <c r="AP32" s="1968">
        <f>DATE(AP8+1,12,25)</f>
        <v>43459</v>
      </c>
      <c r="AQ32" s="1969" t="s">
        <v>3603</v>
      </c>
      <c r="AR32" s="1970"/>
      <c r="AY32" s="1952"/>
    </row>
    <row r="33" spans="2:51" ht="9.9499999999999993" customHeight="1">
      <c r="B33" s="6257">
        <f>B9</f>
        <v>17</v>
      </c>
      <c r="D33" s="6260">
        <v>44193</v>
      </c>
      <c r="E33" s="507"/>
      <c r="F33" s="507"/>
      <c r="G33" s="507"/>
      <c r="H33" s="6260">
        <f>H9</f>
        <v>42850</v>
      </c>
      <c r="I33" s="507"/>
      <c r="J33" s="507"/>
      <c r="K33" s="507"/>
      <c r="L33" s="6260">
        <f>L9</f>
        <v>42851</v>
      </c>
      <c r="M33" s="507"/>
      <c r="N33" s="507"/>
      <c r="O33" s="507"/>
      <c r="P33" s="6260">
        <f>P9</f>
        <v>42852</v>
      </c>
      <c r="Q33" s="507"/>
      <c r="R33" s="507"/>
      <c r="S33" s="507"/>
      <c r="T33" s="6260">
        <f>T9</f>
        <v>42853</v>
      </c>
      <c r="U33" s="507"/>
      <c r="V33" s="507"/>
      <c r="W33" s="507"/>
      <c r="X33" s="6260">
        <f>X9</f>
        <v>42854</v>
      </c>
      <c r="Y33" s="507"/>
      <c r="Z33" s="507"/>
      <c r="AA33" s="507"/>
      <c r="AB33" s="6260">
        <f>AB9</f>
        <v>42855</v>
      </c>
      <c r="AC33" s="507"/>
      <c r="AD33" s="507"/>
      <c r="AE33" s="507"/>
      <c r="AF33" s="6305" t="s">
        <v>3611</v>
      </c>
      <c r="AG33" s="191"/>
      <c r="AH33" s="191"/>
      <c r="AI33" s="514"/>
      <c r="AJ33" s="6305" t="s">
        <v>3612</v>
      </c>
      <c r="AK33" s="499"/>
      <c r="AL33" s="499"/>
      <c r="AM33" s="499"/>
      <c r="AN33" s="6299"/>
      <c r="AY33" s="1952"/>
    </row>
    <row r="34" spans="2:51" ht="5.0999999999999996" customHeight="1">
      <c r="B34" s="6258"/>
      <c r="D34" s="6258"/>
      <c r="E34" s="1955"/>
      <c r="F34" s="1956"/>
      <c r="G34" s="1955"/>
      <c r="H34" s="6258"/>
      <c r="I34" s="1955"/>
      <c r="J34" s="1956"/>
      <c r="K34" s="1955"/>
      <c r="L34" s="6258"/>
      <c r="M34" s="1955"/>
      <c r="N34" s="1956"/>
      <c r="O34" s="1955"/>
      <c r="P34" s="6258"/>
      <c r="Q34" s="1955"/>
      <c r="R34" s="1956"/>
      <c r="S34" s="1955"/>
      <c r="T34" s="6258"/>
      <c r="U34" s="1955"/>
      <c r="V34" s="1956"/>
      <c r="W34" s="1955"/>
      <c r="X34" s="6258"/>
      <c r="Y34" s="1955"/>
      <c r="Z34" s="1956"/>
      <c r="AA34" s="1955"/>
      <c r="AB34" s="6258"/>
      <c r="AC34" s="1955"/>
      <c r="AD34" s="1956"/>
      <c r="AE34" s="1955"/>
      <c r="AF34" s="6306"/>
      <c r="AG34" s="191"/>
      <c r="AH34" s="191"/>
      <c r="AI34" s="1963"/>
      <c r="AJ34" s="6306"/>
      <c r="AK34" s="499"/>
      <c r="AL34" s="499"/>
      <c r="AM34" s="499"/>
      <c r="AN34" s="6300"/>
      <c r="AY34" s="1952"/>
    </row>
    <row r="35" spans="2:51" ht="9.9499999999999993" customHeight="1">
      <c r="B35" s="6259"/>
      <c r="D35" s="6259"/>
      <c r="E35" s="507"/>
      <c r="F35" s="507"/>
      <c r="G35" s="507"/>
      <c r="H35" s="6259"/>
      <c r="I35" s="507"/>
      <c r="J35" s="507"/>
      <c r="K35" s="507"/>
      <c r="L35" s="6259"/>
      <c r="M35" s="507"/>
      <c r="N35" s="507"/>
      <c r="O35" s="507"/>
      <c r="P35" s="6259"/>
      <c r="Q35" s="507"/>
      <c r="R35" s="507"/>
      <c r="S35" s="507"/>
      <c r="T35" s="6259"/>
      <c r="U35" s="507"/>
      <c r="V35" s="507"/>
      <c r="W35" s="507"/>
      <c r="X35" s="6259"/>
      <c r="Y35" s="507"/>
      <c r="Z35" s="507"/>
      <c r="AA35" s="507"/>
      <c r="AB35" s="6259"/>
      <c r="AC35" s="507"/>
      <c r="AD35" s="507"/>
      <c r="AE35" s="507"/>
      <c r="AF35" s="6307"/>
      <c r="AG35" s="191"/>
      <c r="AH35" s="191"/>
      <c r="AI35" s="514"/>
      <c r="AJ35" s="6307"/>
      <c r="AK35" s="499"/>
      <c r="AL35" s="499"/>
      <c r="AM35" s="499"/>
      <c r="AN35" s="6301"/>
      <c r="AY35" s="1952"/>
    </row>
    <row r="36" spans="2:51" ht="9.9499999999999993" customHeight="1">
      <c r="B36" s="198"/>
      <c r="D36" s="521"/>
      <c r="E36" s="1961"/>
      <c r="F36" s="1961"/>
      <c r="G36" s="1961"/>
      <c r="H36" s="1960"/>
      <c r="I36" s="1961"/>
      <c r="J36" s="1961"/>
      <c r="K36" s="1961"/>
      <c r="L36" s="524"/>
      <c r="M36" s="499"/>
      <c r="N36" s="507"/>
      <c r="O36" s="507"/>
      <c r="P36" s="517"/>
      <c r="Q36" s="1961"/>
      <c r="R36" s="1961"/>
      <c r="S36" s="1961"/>
      <c r="T36" s="517"/>
      <c r="U36" s="1961"/>
      <c r="V36" s="1961"/>
      <c r="X36" s="517"/>
      <c r="Y36" s="1961"/>
      <c r="Z36" s="1961"/>
      <c r="AA36" s="1961"/>
      <c r="AB36" s="517"/>
      <c r="AC36" s="1961"/>
      <c r="AD36" s="1961"/>
      <c r="AE36" s="1961"/>
      <c r="AF36" s="517"/>
      <c r="AI36" s="1961"/>
      <c r="AJ36" s="499"/>
      <c r="AK36" s="499"/>
      <c r="AL36" s="499"/>
      <c r="AM36" s="499"/>
      <c r="AY36" s="1952"/>
    </row>
    <row r="37" spans="2:51" ht="9.9499999999999993" customHeight="1">
      <c r="B37" s="6254" t="s">
        <v>3613</v>
      </c>
      <c r="D37" s="6251"/>
      <c r="E37" s="507"/>
      <c r="F37" s="507"/>
      <c r="G37" s="507"/>
      <c r="H37" s="6251"/>
      <c r="I37" s="507"/>
      <c r="J37" s="507"/>
      <c r="K37" s="507"/>
      <c r="L37" s="6251"/>
      <c r="M37" s="507"/>
      <c r="N37" s="507"/>
      <c r="O37" s="507"/>
      <c r="P37" s="6251"/>
      <c r="Q37" s="507"/>
      <c r="R37" s="507"/>
      <c r="S37" s="507"/>
      <c r="T37" s="6251"/>
      <c r="U37" s="507"/>
      <c r="V37" s="507"/>
      <c r="W37" s="507"/>
      <c r="X37" s="6251"/>
      <c r="Y37" s="507"/>
      <c r="Z37" s="507"/>
      <c r="AA37" s="507"/>
      <c r="AB37" s="6251"/>
      <c r="AC37" s="507"/>
      <c r="AD37" s="507"/>
      <c r="AE37" s="507"/>
      <c r="AF37" s="6302" t="s">
        <v>3614</v>
      </c>
      <c r="AG37" s="191"/>
      <c r="AH37" s="191"/>
      <c r="AI37" s="514"/>
      <c r="AJ37" s="6302" t="s">
        <v>3615</v>
      </c>
      <c r="AK37" s="499"/>
      <c r="AL37" s="499"/>
      <c r="AM37" s="499"/>
      <c r="AN37" s="6299"/>
      <c r="AY37" s="1952"/>
    </row>
    <row r="38" spans="2:51" ht="5.0999999999999996" customHeight="1">
      <c r="B38" s="6255"/>
      <c r="D38" s="6252"/>
      <c r="E38" s="1955"/>
      <c r="F38" s="1956"/>
      <c r="G38" s="1955"/>
      <c r="H38" s="6252"/>
      <c r="I38" s="1955"/>
      <c r="J38" s="1956"/>
      <c r="K38" s="1955"/>
      <c r="L38" s="6252"/>
      <c r="M38" s="1955"/>
      <c r="N38" s="1956"/>
      <c r="O38" s="1955"/>
      <c r="P38" s="6252"/>
      <c r="Q38" s="1955"/>
      <c r="R38" s="1956"/>
      <c r="S38" s="1955"/>
      <c r="T38" s="6252"/>
      <c r="U38" s="1955"/>
      <c r="V38" s="1956"/>
      <c r="W38" s="1955"/>
      <c r="X38" s="6252"/>
      <c r="Y38" s="1955"/>
      <c r="Z38" s="1956"/>
      <c r="AA38" s="1955"/>
      <c r="AB38" s="6252"/>
      <c r="AC38" s="1955"/>
      <c r="AD38" s="1956"/>
      <c r="AE38" s="1955"/>
      <c r="AF38" s="6303"/>
      <c r="AG38" s="191"/>
      <c r="AH38" s="191"/>
      <c r="AI38" s="1963"/>
      <c r="AJ38" s="6303"/>
      <c r="AK38" s="499"/>
      <c r="AL38" s="499"/>
      <c r="AM38" s="499"/>
      <c r="AN38" s="6300"/>
      <c r="AY38" s="1952"/>
    </row>
    <row r="39" spans="2:51" ht="9.9499999999999993" customHeight="1">
      <c r="B39" s="6255"/>
      <c r="D39" s="6253"/>
      <c r="E39" s="507"/>
      <c r="F39" s="507"/>
      <c r="G39" s="507"/>
      <c r="H39" s="6253"/>
      <c r="I39" s="507"/>
      <c r="J39" s="507"/>
      <c r="K39" s="507"/>
      <c r="L39" s="6253"/>
      <c r="M39" s="507"/>
      <c r="N39" s="507"/>
      <c r="O39" s="507"/>
      <c r="P39" s="6253"/>
      <c r="Q39" s="507"/>
      <c r="R39" s="507"/>
      <c r="S39" s="507"/>
      <c r="T39" s="6253"/>
      <c r="U39" s="507"/>
      <c r="V39" s="507"/>
      <c r="W39" s="507"/>
      <c r="X39" s="6253"/>
      <c r="Y39" s="507"/>
      <c r="Z39" s="507"/>
      <c r="AA39" s="507"/>
      <c r="AB39" s="6253"/>
      <c r="AC39" s="507"/>
      <c r="AD39" s="507"/>
      <c r="AE39" s="507"/>
      <c r="AF39" s="6304"/>
      <c r="AG39" s="191"/>
      <c r="AH39" s="191"/>
      <c r="AI39" s="514"/>
      <c r="AJ39" s="6304"/>
      <c r="AK39" s="499"/>
      <c r="AL39" s="499"/>
      <c r="AM39" s="499"/>
      <c r="AN39" s="6301"/>
      <c r="AY39" s="1952"/>
    </row>
    <row r="40" spans="2:51" ht="9.9499999999999993" customHeight="1">
      <c r="B40" s="6255"/>
      <c r="D40" s="1960"/>
      <c r="E40" s="1961"/>
      <c r="F40" s="1961"/>
      <c r="G40" s="1961"/>
      <c r="H40" s="521"/>
      <c r="I40" s="1961"/>
      <c r="J40" s="1961"/>
      <c r="K40" s="1961"/>
      <c r="L40" s="524"/>
      <c r="M40" s="1961"/>
      <c r="N40" s="1961"/>
      <c r="O40" s="1961"/>
      <c r="P40" s="517"/>
      <c r="Q40" s="1961"/>
      <c r="R40" s="1961"/>
      <c r="S40" s="1961"/>
      <c r="T40" s="517"/>
      <c r="U40" s="1961"/>
      <c r="V40" s="1961"/>
      <c r="W40" s="1961"/>
      <c r="X40" s="517"/>
      <c r="Y40" s="1961"/>
      <c r="Z40" s="1961"/>
      <c r="AA40" s="1961"/>
      <c r="AB40" s="517"/>
      <c r="AC40" s="1961"/>
      <c r="AD40" s="1961"/>
      <c r="AE40" s="1961"/>
      <c r="AF40" s="591"/>
      <c r="AG40" s="191"/>
      <c r="AH40" s="191"/>
      <c r="AI40" s="1964"/>
      <c r="AJ40" s="591"/>
      <c r="AK40" s="499"/>
      <c r="AL40" s="499"/>
      <c r="AM40" s="499"/>
      <c r="AN40" s="591"/>
      <c r="AY40" s="1952"/>
    </row>
    <row r="41" spans="2:51" ht="9.9499999999999993" customHeight="1">
      <c r="B41" s="6255"/>
      <c r="D41" s="6251"/>
      <c r="E41" s="507"/>
      <c r="F41" s="507"/>
      <c r="G41" s="507"/>
      <c r="H41" s="6251"/>
      <c r="I41" s="507"/>
      <c r="J41" s="507"/>
      <c r="K41" s="507"/>
      <c r="L41" s="6251"/>
      <c r="M41" s="507"/>
      <c r="N41" s="507"/>
      <c r="O41" s="507"/>
      <c r="P41" s="6251"/>
      <c r="Q41" s="507"/>
      <c r="R41" s="507"/>
      <c r="S41" s="507"/>
      <c r="T41" s="6251"/>
      <c r="U41" s="507"/>
      <c r="V41" s="507"/>
      <c r="W41" s="507"/>
      <c r="X41" s="6251"/>
      <c r="Y41" s="507"/>
      <c r="Z41" s="507"/>
      <c r="AA41" s="507"/>
      <c r="AB41" s="6251"/>
      <c r="AC41" s="507"/>
      <c r="AD41" s="507"/>
      <c r="AE41" s="507"/>
      <c r="AF41" s="6293" t="s">
        <v>3616</v>
      </c>
      <c r="AG41" s="191"/>
      <c r="AH41" s="191"/>
      <c r="AI41" s="514"/>
      <c r="AJ41" s="6296" t="s">
        <v>3617</v>
      </c>
      <c r="AK41" s="499"/>
      <c r="AL41" s="499"/>
      <c r="AM41" s="499"/>
      <c r="AN41" s="6299"/>
      <c r="AY41" s="1952"/>
    </row>
    <row r="42" spans="2:51" ht="5.0999999999999996" customHeight="1">
      <c r="B42" s="6255"/>
      <c r="D42" s="6252"/>
      <c r="E42" s="1955"/>
      <c r="F42" s="1956"/>
      <c r="G42" s="1955"/>
      <c r="H42" s="6252"/>
      <c r="I42" s="1955"/>
      <c r="J42" s="1956"/>
      <c r="K42" s="1955"/>
      <c r="L42" s="6252"/>
      <c r="M42" s="1955"/>
      <c r="N42" s="1956"/>
      <c r="O42" s="1955"/>
      <c r="P42" s="6252"/>
      <c r="Q42" s="1955"/>
      <c r="R42" s="1956"/>
      <c r="S42" s="1955"/>
      <c r="T42" s="6252"/>
      <c r="U42" s="1955"/>
      <c r="V42" s="1956"/>
      <c r="W42" s="1955"/>
      <c r="X42" s="6252"/>
      <c r="Y42" s="1955"/>
      <c r="Z42" s="1956"/>
      <c r="AA42" s="1955"/>
      <c r="AB42" s="6252"/>
      <c r="AC42" s="1955"/>
      <c r="AD42" s="1956"/>
      <c r="AE42" s="1955"/>
      <c r="AF42" s="6294"/>
      <c r="AG42" s="191"/>
      <c r="AH42" s="191"/>
      <c r="AI42" s="1963"/>
      <c r="AJ42" s="6297"/>
      <c r="AK42" s="499"/>
      <c r="AL42" s="499"/>
      <c r="AM42" s="499"/>
      <c r="AN42" s="6300"/>
      <c r="AY42" s="1952"/>
    </row>
    <row r="43" spans="2:51" ht="9.9499999999999993" customHeight="1">
      <c r="B43" s="6255"/>
      <c r="D43" s="6253"/>
      <c r="E43" s="507"/>
      <c r="F43" s="507"/>
      <c r="G43" s="507"/>
      <c r="H43" s="6253"/>
      <c r="I43" s="507"/>
      <c r="J43" s="507"/>
      <c r="K43" s="507"/>
      <c r="L43" s="6253"/>
      <c r="M43" s="507"/>
      <c r="N43" s="507"/>
      <c r="O43" s="507"/>
      <c r="P43" s="6253"/>
      <c r="Q43" s="507"/>
      <c r="R43" s="507"/>
      <c r="S43" s="507"/>
      <c r="T43" s="6253"/>
      <c r="U43" s="507"/>
      <c r="V43" s="507"/>
      <c r="W43" s="507"/>
      <c r="X43" s="6253"/>
      <c r="Y43" s="507"/>
      <c r="Z43" s="507"/>
      <c r="AA43" s="507"/>
      <c r="AB43" s="6253"/>
      <c r="AC43" s="507"/>
      <c r="AD43" s="507"/>
      <c r="AE43" s="507"/>
      <c r="AF43" s="6295"/>
      <c r="AG43" s="191"/>
      <c r="AH43" s="191"/>
      <c r="AI43" s="514"/>
      <c r="AJ43" s="6298"/>
      <c r="AK43" s="499"/>
      <c r="AL43" s="499"/>
      <c r="AM43" s="499"/>
      <c r="AN43" s="6301"/>
      <c r="AY43" s="1952"/>
    </row>
    <row r="44" spans="2:51" ht="9.9499999999999993" customHeight="1">
      <c r="B44" s="6255"/>
      <c r="D44" s="1960"/>
      <c r="E44" s="1961"/>
      <c r="F44" s="1961"/>
      <c r="G44" s="1961"/>
      <c r="H44" s="521"/>
      <c r="I44" s="1961"/>
      <c r="J44" s="1961"/>
      <c r="K44" s="1961"/>
      <c r="L44" s="524"/>
      <c r="M44" s="1961"/>
      <c r="N44" s="1961"/>
      <c r="O44" s="1961"/>
      <c r="P44" s="517"/>
      <c r="Q44" s="1961"/>
      <c r="R44" s="1961"/>
      <c r="S44" s="1961"/>
      <c r="T44" s="517"/>
      <c r="U44" s="1961"/>
      <c r="V44" s="1961"/>
      <c r="W44" s="1961"/>
      <c r="X44" s="517"/>
      <c r="Y44" s="1961"/>
      <c r="Z44" s="1961"/>
      <c r="AA44" s="1961"/>
      <c r="AB44" s="517"/>
      <c r="AC44" s="1961"/>
      <c r="AD44" s="1961"/>
      <c r="AE44" s="1961"/>
      <c r="AF44" s="591"/>
      <c r="AG44" s="191"/>
      <c r="AH44" s="191"/>
      <c r="AI44" s="1964"/>
      <c r="AJ44" s="591"/>
      <c r="AK44" s="499"/>
      <c r="AL44" s="499"/>
      <c r="AM44" s="499"/>
      <c r="AN44" s="591"/>
      <c r="AY44" s="1952"/>
    </row>
    <row r="45" spans="2:51" ht="9.9499999999999993" customHeight="1">
      <c r="B45" s="6255"/>
      <c r="D45" s="6251"/>
      <c r="E45" s="507"/>
      <c r="F45" s="507"/>
      <c r="G45" s="507"/>
      <c r="H45" s="6251"/>
      <c r="I45" s="507"/>
      <c r="J45" s="507"/>
      <c r="K45" s="507"/>
      <c r="L45" s="6251"/>
      <c r="M45" s="507"/>
      <c r="N45" s="507"/>
      <c r="O45" s="507"/>
      <c r="P45" s="6251"/>
      <c r="Q45" s="507"/>
      <c r="R45" s="507"/>
      <c r="S45" s="507"/>
      <c r="T45" s="6251"/>
      <c r="U45" s="507"/>
      <c r="V45" s="507"/>
      <c r="W45" s="507"/>
      <c r="X45" s="6251"/>
      <c r="Y45" s="507"/>
      <c r="Z45" s="507"/>
      <c r="AA45" s="507"/>
      <c r="AB45" s="6251"/>
      <c r="AC45" s="507"/>
      <c r="AD45" s="507"/>
      <c r="AE45" s="507"/>
      <c r="AF45" s="1971"/>
      <c r="AG45" s="1972"/>
      <c r="AH45" s="1972"/>
      <c r="AI45" s="1973"/>
      <c r="AJ45" s="1971"/>
      <c r="AK45" s="1974"/>
      <c r="AL45" s="1974"/>
      <c r="AM45" s="1974"/>
      <c r="AN45" s="1971"/>
      <c r="AY45" s="1952"/>
    </row>
    <row r="46" spans="2:51" ht="5.0999999999999996" customHeight="1">
      <c r="B46" s="6255"/>
      <c r="D46" s="6252"/>
      <c r="E46" s="1955"/>
      <c r="F46" s="1956"/>
      <c r="G46" s="1955"/>
      <c r="H46" s="6252"/>
      <c r="I46" s="1955"/>
      <c r="J46" s="1956"/>
      <c r="K46" s="1955"/>
      <c r="L46" s="6252"/>
      <c r="M46" s="1955"/>
      <c r="N46" s="1956"/>
      <c r="O46" s="1955"/>
      <c r="P46" s="6252"/>
      <c r="Q46" s="1955"/>
      <c r="R46" s="1956"/>
      <c r="S46" s="1955"/>
      <c r="T46" s="6252"/>
      <c r="U46" s="1955"/>
      <c r="V46" s="1956"/>
      <c r="W46" s="1955"/>
      <c r="X46" s="6252"/>
      <c r="Y46" s="1955"/>
      <c r="Z46" s="1956"/>
      <c r="AA46" s="1955"/>
      <c r="AB46" s="6252"/>
      <c r="AC46" s="1955"/>
      <c r="AD46" s="1956"/>
      <c r="AE46" s="1955"/>
      <c r="AF46" s="1971"/>
      <c r="AG46" s="1972"/>
      <c r="AH46" s="1972"/>
      <c r="AI46" s="1975"/>
      <c r="AJ46" s="1971"/>
      <c r="AK46" s="1974"/>
      <c r="AL46" s="1974"/>
      <c r="AM46" s="1974"/>
      <c r="AN46" s="1971"/>
      <c r="AY46" s="1952"/>
    </row>
    <row r="47" spans="2:51" ht="9.9499999999999993" customHeight="1" thickBot="1">
      <c r="B47" s="6255"/>
      <c r="D47" s="6253"/>
      <c r="E47" s="507"/>
      <c r="F47" s="507"/>
      <c r="G47" s="507"/>
      <c r="H47" s="6253"/>
      <c r="I47" s="507"/>
      <c r="J47" s="507"/>
      <c r="K47" s="507"/>
      <c r="L47" s="6253"/>
      <c r="M47" s="507"/>
      <c r="N47" s="507"/>
      <c r="O47" s="507"/>
      <c r="P47" s="6253"/>
      <c r="Q47" s="507"/>
      <c r="R47" s="507"/>
      <c r="S47" s="507"/>
      <c r="T47" s="6253"/>
      <c r="U47" s="507"/>
      <c r="V47" s="507"/>
      <c r="W47" s="507"/>
      <c r="X47" s="6253"/>
      <c r="Y47" s="507"/>
      <c r="Z47" s="507"/>
      <c r="AA47" s="507"/>
      <c r="AB47" s="6253"/>
      <c r="AC47" s="507"/>
      <c r="AD47" s="507"/>
      <c r="AE47" s="507"/>
      <c r="AF47" s="1971"/>
      <c r="AG47" s="1972"/>
      <c r="AH47" s="1972"/>
      <c r="AI47" s="1973"/>
      <c r="AJ47" s="1971"/>
      <c r="AK47" s="1974"/>
      <c r="AL47" s="1974"/>
      <c r="AM47" s="1974"/>
      <c r="AN47" s="1971"/>
      <c r="AY47" s="1952"/>
    </row>
    <row r="48" spans="2:51" ht="9.9499999999999993" customHeight="1">
      <c r="B48" s="6255"/>
      <c r="D48" s="1960"/>
      <c r="E48" s="1961"/>
      <c r="F48" s="1961"/>
      <c r="G48" s="1961"/>
      <c r="H48" s="521"/>
      <c r="I48" s="1961"/>
      <c r="J48" s="1961"/>
      <c r="K48" s="1961"/>
      <c r="L48" s="524"/>
      <c r="M48" s="1961"/>
      <c r="N48" s="1961"/>
      <c r="O48" s="1961"/>
      <c r="P48" s="517"/>
      <c r="Q48" s="1961"/>
      <c r="R48" s="1961"/>
      <c r="S48" s="1961"/>
      <c r="T48" s="517"/>
      <c r="U48" s="1961"/>
      <c r="V48" s="1961"/>
      <c r="W48" s="1961"/>
      <c r="X48" s="517"/>
      <c r="Y48" s="1961"/>
      <c r="Z48" s="1961"/>
      <c r="AA48" s="1961"/>
      <c r="AB48" s="517"/>
      <c r="AC48" s="1961"/>
      <c r="AD48" s="1961"/>
      <c r="AE48" s="1961"/>
      <c r="AF48" s="1976"/>
      <c r="AG48" s="1972"/>
      <c r="AH48" s="1972"/>
      <c r="AI48" s="1977"/>
      <c r="AJ48" s="6287" t="s">
        <v>3618</v>
      </c>
      <c r="AK48" s="6288"/>
      <c r="AL48" s="6288"/>
      <c r="AM48" s="6288"/>
      <c r="AN48" s="6288"/>
      <c r="AO48" s="6288"/>
      <c r="AP48" s="6288"/>
      <c r="AQ48" s="6288"/>
      <c r="AR48" s="6288"/>
      <c r="AS48" s="6288"/>
      <c r="AT48" s="6288"/>
      <c r="AU48" s="6288"/>
      <c r="AV48" s="1978"/>
      <c r="AW48" s="1979"/>
      <c r="AY48" s="1952"/>
    </row>
    <row r="49" spans="2:51" ht="9.9499999999999993" customHeight="1">
      <c r="B49" s="6255"/>
      <c r="D49" s="6251"/>
      <c r="E49" s="507"/>
      <c r="F49" s="507"/>
      <c r="G49" s="507"/>
      <c r="H49" s="6251"/>
      <c r="I49" s="507"/>
      <c r="J49" s="507"/>
      <c r="K49" s="507"/>
      <c r="L49" s="6251"/>
      <c r="M49" s="507"/>
      <c r="N49" s="507"/>
      <c r="O49" s="507"/>
      <c r="P49" s="6251"/>
      <c r="Q49" s="507"/>
      <c r="R49" s="507"/>
      <c r="S49" s="507"/>
      <c r="T49" s="6251"/>
      <c r="U49" s="507"/>
      <c r="V49" s="507"/>
      <c r="W49" s="507"/>
      <c r="X49" s="6251"/>
      <c r="Y49" s="507"/>
      <c r="Z49" s="507"/>
      <c r="AA49" s="507"/>
      <c r="AB49" s="6251"/>
      <c r="AC49" s="507"/>
      <c r="AD49" s="507"/>
      <c r="AE49" s="507"/>
      <c r="AF49" s="1971"/>
      <c r="AG49" s="1972"/>
      <c r="AH49" s="1972"/>
      <c r="AI49" s="1973"/>
      <c r="AJ49" s="6289"/>
      <c r="AK49" s="6290"/>
      <c r="AL49" s="6290"/>
      <c r="AM49" s="6290"/>
      <c r="AN49" s="6290"/>
      <c r="AO49" s="6290"/>
      <c r="AP49" s="6290"/>
      <c r="AQ49" s="6290"/>
      <c r="AR49" s="6290"/>
      <c r="AS49" s="6290"/>
      <c r="AT49" s="6290"/>
      <c r="AU49" s="6290"/>
      <c r="AW49" s="1980"/>
      <c r="AY49" s="1952"/>
    </row>
    <row r="50" spans="2:51" ht="5.0999999999999996" customHeight="1">
      <c r="B50" s="6255"/>
      <c r="D50" s="6252"/>
      <c r="E50" s="1955"/>
      <c r="F50" s="1956"/>
      <c r="G50" s="1955"/>
      <c r="H50" s="6252"/>
      <c r="I50" s="1955"/>
      <c r="J50" s="1956"/>
      <c r="K50" s="1955"/>
      <c r="L50" s="6252"/>
      <c r="M50" s="1955"/>
      <c r="N50" s="1956"/>
      <c r="O50" s="1955"/>
      <c r="P50" s="6252"/>
      <c r="Q50" s="1955"/>
      <c r="R50" s="1956"/>
      <c r="S50" s="1955"/>
      <c r="T50" s="6252"/>
      <c r="U50" s="1955"/>
      <c r="V50" s="1956"/>
      <c r="W50" s="1955"/>
      <c r="X50" s="6252"/>
      <c r="Y50" s="1955"/>
      <c r="Z50" s="1956"/>
      <c r="AA50" s="1955"/>
      <c r="AB50" s="6252"/>
      <c r="AC50" s="1955"/>
      <c r="AD50" s="1956"/>
      <c r="AE50" s="1955"/>
      <c r="AF50" s="1971"/>
      <c r="AG50" s="1972"/>
      <c r="AH50" s="1972"/>
      <c r="AI50" s="1975"/>
      <c r="AJ50" s="6291" t="str">
        <f>T3</f>
        <v>17 à 21</v>
      </c>
      <c r="AK50" s="6292" t="s">
        <v>3619</v>
      </c>
      <c r="AL50" s="6292"/>
      <c r="AM50" s="6292"/>
      <c r="AN50" s="6292"/>
      <c r="AW50" s="1980"/>
      <c r="AY50" s="1952"/>
    </row>
    <row r="51" spans="2:51" ht="9.9499999999999993" customHeight="1">
      <c r="B51" s="6255"/>
      <c r="D51" s="6253"/>
      <c r="E51" s="507"/>
      <c r="F51" s="507"/>
      <c r="G51" s="507"/>
      <c r="H51" s="6253"/>
      <c r="I51" s="507"/>
      <c r="J51" s="507"/>
      <c r="K51" s="507"/>
      <c r="L51" s="6253"/>
      <c r="M51" s="507"/>
      <c r="N51" s="507"/>
      <c r="O51" s="507"/>
      <c r="P51" s="6253"/>
      <c r="Q51" s="507"/>
      <c r="R51" s="507"/>
      <c r="S51" s="507"/>
      <c r="T51" s="6253"/>
      <c r="U51" s="507"/>
      <c r="V51" s="507"/>
      <c r="W51" s="507"/>
      <c r="X51" s="6253"/>
      <c r="Y51" s="507"/>
      <c r="Z51" s="507"/>
      <c r="AA51" s="507"/>
      <c r="AB51" s="6253"/>
      <c r="AC51" s="507"/>
      <c r="AD51" s="507"/>
      <c r="AE51" s="507"/>
      <c r="AF51" s="1971"/>
      <c r="AG51" s="1972"/>
      <c r="AH51" s="1972"/>
      <c r="AI51" s="1973"/>
      <c r="AJ51" s="6291"/>
      <c r="AK51" s="6292"/>
      <c r="AL51" s="6292"/>
      <c r="AM51" s="6292"/>
      <c r="AN51" s="6292"/>
      <c r="AO51" s="1981" t="s">
        <v>3620</v>
      </c>
      <c r="AW51" s="1980"/>
      <c r="AY51" s="1952"/>
    </row>
    <row r="52" spans="2:51" ht="9.9499999999999993" customHeight="1">
      <c r="B52" s="6255"/>
      <c r="D52" s="1960"/>
      <c r="E52" s="1961"/>
      <c r="F52" s="1961"/>
      <c r="G52" s="1961"/>
      <c r="H52" s="521"/>
      <c r="I52" s="1961"/>
      <c r="J52" s="1961"/>
      <c r="K52" s="1961"/>
      <c r="L52" s="524"/>
      <c r="M52" s="1961"/>
      <c r="N52" s="1961"/>
      <c r="O52" s="1961"/>
      <c r="P52" s="517"/>
      <c r="Q52" s="1961"/>
      <c r="R52" s="1961"/>
      <c r="S52" s="1961"/>
      <c r="T52" s="517"/>
      <c r="U52" s="1961"/>
      <c r="V52" s="1961"/>
      <c r="W52" s="1961"/>
      <c r="X52" s="517"/>
      <c r="Y52" s="1961"/>
      <c r="Z52" s="1961"/>
      <c r="AA52" s="1961"/>
      <c r="AB52" s="517"/>
      <c r="AC52" s="1961"/>
      <c r="AD52" s="1961"/>
      <c r="AE52" s="1961"/>
      <c r="AF52" s="1976"/>
      <c r="AG52" s="1972"/>
      <c r="AH52" s="1972"/>
      <c r="AI52" s="1977"/>
      <c r="AJ52" s="1982"/>
      <c r="AN52" s="1981"/>
      <c r="AW52" s="1980"/>
      <c r="AY52" s="1952"/>
    </row>
    <row r="53" spans="2:51" ht="9.9499999999999993" customHeight="1">
      <c r="B53" s="6255"/>
      <c r="D53" s="6251"/>
      <c r="E53" s="507"/>
      <c r="F53" s="507"/>
      <c r="G53" s="507"/>
      <c r="H53" s="6251"/>
      <c r="I53" s="507"/>
      <c r="J53" s="507"/>
      <c r="K53" s="507"/>
      <c r="L53" s="6251"/>
      <c r="M53" s="507"/>
      <c r="N53" s="507"/>
      <c r="O53" s="507"/>
      <c r="P53" s="6251"/>
      <c r="Q53" s="507"/>
      <c r="R53" s="507"/>
      <c r="S53" s="507"/>
      <c r="T53" s="6251"/>
      <c r="U53" s="507"/>
      <c r="V53" s="507"/>
      <c r="W53" s="507"/>
      <c r="X53" s="6251"/>
      <c r="Y53" s="507"/>
      <c r="Z53" s="507"/>
      <c r="AA53" s="507"/>
      <c r="AB53" s="6251"/>
      <c r="AC53" s="507"/>
      <c r="AD53" s="507"/>
      <c r="AE53" s="507"/>
      <c r="AF53" s="1971"/>
      <c r="AG53" s="1972"/>
      <c r="AH53" s="1972"/>
      <c r="AI53" s="1973"/>
      <c r="AJ53" s="1982"/>
      <c r="AN53" s="1981" t="s">
        <v>3621</v>
      </c>
      <c r="AW53" s="1980"/>
      <c r="AY53" s="1952"/>
    </row>
    <row r="54" spans="2:51" ht="5.0999999999999996" customHeight="1">
      <c r="B54" s="6255"/>
      <c r="D54" s="6252"/>
      <c r="E54" s="1955"/>
      <c r="F54" s="1956"/>
      <c r="G54" s="1955"/>
      <c r="H54" s="6252"/>
      <c r="I54" s="1955"/>
      <c r="J54" s="1956"/>
      <c r="K54" s="1955"/>
      <c r="L54" s="6252"/>
      <c r="M54" s="1955"/>
      <c r="N54" s="1956"/>
      <c r="O54" s="1955"/>
      <c r="P54" s="6252"/>
      <c r="Q54" s="1955"/>
      <c r="R54" s="1956"/>
      <c r="S54" s="1955"/>
      <c r="T54" s="6252"/>
      <c r="U54" s="1955"/>
      <c r="V54" s="1956"/>
      <c r="W54" s="1955"/>
      <c r="X54" s="6252"/>
      <c r="Y54" s="1955"/>
      <c r="Z54" s="1956"/>
      <c r="AA54" s="1955"/>
      <c r="AB54" s="6252"/>
      <c r="AC54" s="1955"/>
      <c r="AD54" s="1956"/>
      <c r="AE54" s="1955"/>
      <c r="AF54" s="1971"/>
      <c r="AG54" s="1972"/>
      <c r="AH54" s="1972"/>
      <c r="AI54" s="1975"/>
      <c r="AJ54" s="6285" t="str">
        <f>LEFT(T3,2)</f>
        <v>17</v>
      </c>
      <c r="AK54" s="6286">
        <f ca="1">7*B9+DATE(YEAR(TODAY())+(INT(B9*7/30)&lt;MONTH(TODAY())-1),1,1)-WEEKDAY(DATE(YEAR(TODAY())+(INT(B9*7/30)&lt;MONTH(TODAY())-1),1,3))-3</f>
        <v>46503</v>
      </c>
      <c r="AL54" s="6286"/>
      <c r="AM54" s="1983"/>
      <c r="AN54" s="1983"/>
      <c r="AO54" s="1983"/>
      <c r="AW54" s="1980"/>
      <c r="AY54" s="1952"/>
    </row>
    <row r="55" spans="2:51" ht="9.9499999999999993" customHeight="1">
      <c r="B55" s="6256"/>
      <c r="D55" s="6253"/>
      <c r="E55" s="507"/>
      <c r="F55" s="507"/>
      <c r="G55" s="507"/>
      <c r="H55" s="6253"/>
      <c r="I55" s="507"/>
      <c r="J55" s="507"/>
      <c r="K55" s="507"/>
      <c r="L55" s="6253"/>
      <c r="M55" s="507"/>
      <c r="N55" s="507"/>
      <c r="O55" s="507"/>
      <c r="P55" s="6253"/>
      <c r="Q55" s="507"/>
      <c r="R55" s="507"/>
      <c r="S55" s="507"/>
      <c r="T55" s="6253"/>
      <c r="U55" s="507"/>
      <c r="V55" s="507"/>
      <c r="W55" s="507"/>
      <c r="X55" s="6253"/>
      <c r="Y55" s="507"/>
      <c r="Z55" s="507"/>
      <c r="AA55" s="507"/>
      <c r="AB55" s="6253"/>
      <c r="AC55" s="507"/>
      <c r="AD55" s="507"/>
      <c r="AE55" s="507"/>
      <c r="AF55" s="1971"/>
      <c r="AG55" s="1972"/>
      <c r="AH55" s="1972"/>
      <c r="AI55" s="1973"/>
      <c r="AJ55" s="6285"/>
      <c r="AK55" s="1983"/>
      <c r="AL55" s="1983"/>
      <c r="AM55" s="1983"/>
      <c r="AN55" s="1984" t="s">
        <v>3622</v>
      </c>
      <c r="AO55" s="1983"/>
      <c r="AW55" s="1980"/>
      <c r="AY55" s="1952"/>
    </row>
    <row r="56" spans="2:51" ht="9.9499999999999993" customHeight="1">
      <c r="B56" s="198"/>
      <c r="D56" s="521"/>
      <c r="E56" s="1961"/>
      <c r="F56" s="1961"/>
      <c r="G56" s="1961"/>
      <c r="H56" s="1960"/>
      <c r="I56" s="1961"/>
      <c r="J56" s="1961"/>
      <c r="K56" s="1961"/>
      <c r="L56" s="524"/>
      <c r="M56" s="499"/>
      <c r="N56" s="507"/>
      <c r="O56" s="507"/>
      <c r="P56" s="517"/>
      <c r="Q56" s="1961"/>
      <c r="R56" s="1961"/>
      <c r="S56" s="1961"/>
      <c r="T56" s="517"/>
      <c r="U56" s="1961"/>
      <c r="V56" s="1961"/>
      <c r="X56" s="517"/>
      <c r="Y56" s="1961"/>
      <c r="Z56" s="1961"/>
      <c r="AA56" s="1961"/>
      <c r="AB56" s="517"/>
      <c r="AC56" s="1961"/>
      <c r="AD56" s="1961"/>
      <c r="AE56" s="1961"/>
      <c r="AF56" s="1976"/>
      <c r="AG56" s="1972"/>
      <c r="AH56" s="1972"/>
      <c r="AI56" s="1977"/>
      <c r="AJ56" s="1985" t="s">
        <v>3623</v>
      </c>
      <c r="AW56" s="1980"/>
      <c r="AY56" s="1952"/>
    </row>
    <row r="57" spans="2:51" ht="9.9499999999999993" customHeight="1">
      <c r="B57" s="6264">
        <f>(INT(MOD(INT((D57-2)/7)+0.6,52+5/28))+1)</f>
        <v>18</v>
      </c>
      <c r="D57" s="6267">
        <f>AB33+1</f>
        <v>42856</v>
      </c>
      <c r="E57" s="507"/>
      <c r="F57" s="507"/>
      <c r="G57" s="507"/>
      <c r="H57" s="6267">
        <f>D57+1</f>
        <v>42857</v>
      </c>
      <c r="I57" s="507"/>
      <c r="J57" s="507"/>
      <c r="K57" s="507"/>
      <c r="L57" s="6267">
        <f>H57+1</f>
        <v>42858</v>
      </c>
      <c r="M57" s="507"/>
      <c r="N57" s="507"/>
      <c r="O57" s="507"/>
      <c r="P57" s="6267">
        <f>L57+1</f>
        <v>42859</v>
      </c>
      <c r="Q57" s="507"/>
      <c r="R57" s="507"/>
      <c r="S57" s="507"/>
      <c r="T57" s="6267">
        <f>P57+1</f>
        <v>42860</v>
      </c>
      <c r="U57" s="507"/>
      <c r="V57" s="507"/>
      <c r="W57" s="507"/>
      <c r="X57" s="6267">
        <f>T57+1</f>
        <v>42861</v>
      </c>
      <c r="Y57" s="507"/>
      <c r="Z57" s="507"/>
      <c r="AA57" s="507"/>
      <c r="AB57" s="6267">
        <f>X57+1</f>
        <v>42862</v>
      </c>
      <c r="AC57" s="507"/>
      <c r="AD57" s="507"/>
      <c r="AE57" s="507"/>
      <c r="AF57" s="1971"/>
      <c r="AG57" s="1972"/>
      <c r="AH57" s="1972"/>
      <c r="AI57" s="1973"/>
      <c r="AJ57" s="1986"/>
      <c r="AW57" s="1980"/>
      <c r="AY57" s="1952"/>
    </row>
    <row r="58" spans="2:51" ht="5.0999999999999996" customHeight="1">
      <c r="B58" s="6265"/>
      <c r="D58" s="6268"/>
      <c r="E58" s="1955"/>
      <c r="F58" s="1956"/>
      <c r="G58" s="1955"/>
      <c r="H58" s="6268"/>
      <c r="I58" s="1955"/>
      <c r="J58" s="1956"/>
      <c r="K58" s="1955"/>
      <c r="L58" s="6268"/>
      <c r="M58" s="1955"/>
      <c r="N58" s="1956"/>
      <c r="O58" s="1955"/>
      <c r="P58" s="6268"/>
      <c r="Q58" s="1955"/>
      <c r="R58" s="1956"/>
      <c r="S58" s="1955"/>
      <c r="T58" s="6268"/>
      <c r="U58" s="1955"/>
      <c r="V58" s="1956"/>
      <c r="W58" s="1955"/>
      <c r="X58" s="6268"/>
      <c r="Y58" s="1955"/>
      <c r="Z58" s="1956"/>
      <c r="AA58" s="1955"/>
      <c r="AB58" s="6268"/>
      <c r="AC58" s="1955"/>
      <c r="AD58" s="1956"/>
      <c r="AE58" s="1955"/>
      <c r="AF58" s="1971"/>
      <c r="AG58" s="1972"/>
      <c r="AH58" s="1972"/>
      <c r="AI58" s="1975"/>
      <c r="AJ58" s="6279" t="s">
        <v>3624</v>
      </c>
      <c r="AK58" s="6280"/>
      <c r="AL58" s="6280"/>
      <c r="AM58" s="6280"/>
      <c r="AN58" s="6280"/>
      <c r="AO58" s="6280"/>
      <c r="AP58" s="6280"/>
      <c r="AQ58" s="6280"/>
      <c r="AR58" s="6280"/>
      <c r="AS58" s="6280"/>
      <c r="AT58" s="6280"/>
      <c r="AU58" s="6280"/>
      <c r="AW58" s="1980"/>
      <c r="AY58" s="1952"/>
    </row>
    <row r="59" spans="2:51" ht="9.9499999999999993" customHeight="1">
      <c r="B59" s="6266"/>
      <c r="D59" s="6269"/>
      <c r="E59" s="507"/>
      <c r="F59" s="507"/>
      <c r="G59" s="507"/>
      <c r="H59" s="6269"/>
      <c r="I59" s="507"/>
      <c r="J59" s="507"/>
      <c r="K59" s="507"/>
      <c r="L59" s="6269"/>
      <c r="M59" s="507"/>
      <c r="N59" s="507"/>
      <c r="O59" s="507"/>
      <c r="P59" s="6269"/>
      <c r="Q59" s="507"/>
      <c r="R59" s="507"/>
      <c r="S59" s="507"/>
      <c r="T59" s="6269"/>
      <c r="U59" s="507"/>
      <c r="V59" s="507"/>
      <c r="W59" s="507"/>
      <c r="X59" s="6269"/>
      <c r="Y59" s="507"/>
      <c r="Z59" s="507"/>
      <c r="AA59" s="507"/>
      <c r="AB59" s="6269"/>
      <c r="AC59" s="507"/>
      <c r="AD59" s="507"/>
      <c r="AE59" s="507"/>
      <c r="AF59" s="1971"/>
      <c r="AG59" s="1972"/>
      <c r="AH59" s="1972"/>
      <c r="AI59" s="1973"/>
      <c r="AJ59" s="6279"/>
      <c r="AK59" s="6280"/>
      <c r="AL59" s="6280"/>
      <c r="AM59" s="6280"/>
      <c r="AN59" s="6280"/>
      <c r="AO59" s="6280"/>
      <c r="AP59" s="6280"/>
      <c r="AQ59" s="6280"/>
      <c r="AR59" s="6280"/>
      <c r="AS59" s="6280"/>
      <c r="AT59" s="6280"/>
      <c r="AU59" s="6280"/>
      <c r="AW59" s="1980"/>
      <c r="AY59" s="1952"/>
    </row>
    <row r="60" spans="2:51" ht="9.9499999999999993" customHeight="1">
      <c r="B60" s="198"/>
      <c r="D60" s="521"/>
      <c r="E60" s="1961"/>
      <c r="F60" s="1961"/>
      <c r="G60" s="1961"/>
      <c r="H60" s="1960"/>
      <c r="I60" s="1961"/>
      <c r="J60" s="1961"/>
      <c r="K60" s="1961"/>
      <c r="L60" s="524"/>
      <c r="M60" s="499"/>
      <c r="N60" s="507"/>
      <c r="O60" s="507"/>
      <c r="P60" s="517"/>
      <c r="Q60" s="1961"/>
      <c r="R60" s="1961"/>
      <c r="S60" s="1961"/>
      <c r="T60" s="517"/>
      <c r="U60" s="1961"/>
      <c r="V60" s="1961"/>
      <c r="X60" s="517"/>
      <c r="Y60" s="1961"/>
      <c r="Z60" s="1961"/>
      <c r="AA60" s="1961"/>
      <c r="AB60" s="517"/>
      <c r="AC60" s="1961"/>
      <c r="AD60" s="1961"/>
      <c r="AE60" s="1961"/>
      <c r="AF60" s="1976"/>
      <c r="AG60" s="1972"/>
      <c r="AH60" s="1972"/>
      <c r="AI60" s="1977"/>
      <c r="AJ60" s="6279"/>
      <c r="AK60" s="6280"/>
      <c r="AL60" s="6280"/>
      <c r="AM60" s="6280"/>
      <c r="AN60" s="6280"/>
      <c r="AO60" s="6280"/>
      <c r="AP60" s="6280"/>
      <c r="AQ60" s="6280"/>
      <c r="AR60" s="6280"/>
      <c r="AS60" s="6280"/>
      <c r="AT60" s="6280"/>
      <c r="AU60" s="6280"/>
      <c r="AW60" s="1980"/>
      <c r="AY60" s="1952"/>
    </row>
    <row r="61" spans="2:51" ht="9.9499999999999993" customHeight="1">
      <c r="B61" s="6261" t="s">
        <v>3625</v>
      </c>
      <c r="D61" s="6251"/>
      <c r="E61" s="507"/>
      <c r="F61" s="507"/>
      <c r="G61" s="507"/>
      <c r="H61" s="6251"/>
      <c r="I61" s="507"/>
      <c r="J61" s="507"/>
      <c r="K61" s="507"/>
      <c r="L61" s="6251"/>
      <c r="M61" s="507"/>
      <c r="N61" s="507"/>
      <c r="O61" s="507"/>
      <c r="P61" s="6251"/>
      <c r="Q61" s="507"/>
      <c r="R61" s="507"/>
      <c r="S61" s="507"/>
      <c r="T61" s="6251"/>
      <c r="U61" s="507"/>
      <c r="V61" s="507"/>
      <c r="W61" s="507"/>
      <c r="X61" s="6251"/>
      <c r="Y61" s="507"/>
      <c r="Z61" s="507"/>
      <c r="AA61" s="507"/>
      <c r="AB61" s="6251"/>
      <c r="AC61" s="507"/>
      <c r="AD61" s="507"/>
      <c r="AE61" s="507"/>
      <c r="AF61" s="1971"/>
      <c r="AG61" s="1972"/>
      <c r="AH61" s="1972"/>
      <c r="AI61" s="1973"/>
      <c r="AJ61" s="6281" t="s">
        <v>3626</v>
      </c>
      <c r="AK61" s="6282"/>
      <c r="AL61" s="6282"/>
      <c r="AM61" s="6282"/>
      <c r="AN61" s="6282"/>
      <c r="AO61" s="6282"/>
      <c r="AP61" s="6282"/>
      <c r="AQ61" s="6282"/>
      <c r="AR61" s="6282"/>
      <c r="AS61" s="6282"/>
      <c r="AT61" s="6282"/>
      <c r="AU61" s="6282"/>
      <c r="AW61" s="1980"/>
      <c r="AY61" s="1952"/>
    </row>
    <row r="62" spans="2:51" ht="5.0999999999999996" customHeight="1">
      <c r="B62" s="6262"/>
      <c r="D62" s="6252"/>
      <c r="E62" s="1955"/>
      <c r="F62" s="1956"/>
      <c r="G62" s="1955"/>
      <c r="H62" s="6252"/>
      <c r="I62" s="1955"/>
      <c r="J62" s="1956"/>
      <c r="K62" s="1955"/>
      <c r="L62" s="6252"/>
      <c r="M62" s="1955"/>
      <c r="N62" s="1956"/>
      <c r="O62" s="1955"/>
      <c r="P62" s="6252"/>
      <c r="Q62" s="1955"/>
      <c r="R62" s="1956"/>
      <c r="S62" s="1955"/>
      <c r="T62" s="6252"/>
      <c r="U62" s="1955"/>
      <c r="V62" s="1956"/>
      <c r="W62" s="1955"/>
      <c r="X62" s="6252"/>
      <c r="Y62" s="1955"/>
      <c r="Z62" s="1956"/>
      <c r="AA62" s="1955"/>
      <c r="AB62" s="6252"/>
      <c r="AC62" s="1955"/>
      <c r="AD62" s="1956"/>
      <c r="AE62" s="1955"/>
      <c r="AF62" s="1971"/>
      <c r="AG62" s="1972"/>
      <c r="AH62" s="1972"/>
      <c r="AI62" s="1975"/>
      <c r="AJ62" s="6281"/>
      <c r="AK62" s="6282"/>
      <c r="AL62" s="6282"/>
      <c r="AM62" s="6282"/>
      <c r="AN62" s="6282"/>
      <c r="AO62" s="6282"/>
      <c r="AP62" s="6282"/>
      <c r="AQ62" s="6282"/>
      <c r="AR62" s="6282"/>
      <c r="AS62" s="6282"/>
      <c r="AT62" s="6282"/>
      <c r="AU62" s="6282"/>
      <c r="AW62" s="1980"/>
      <c r="AY62" s="1952"/>
    </row>
    <row r="63" spans="2:51" ht="9.9499999999999993" customHeight="1">
      <c r="B63" s="6262"/>
      <c r="D63" s="6253"/>
      <c r="E63" s="507"/>
      <c r="F63" s="507"/>
      <c r="G63" s="507"/>
      <c r="H63" s="6253"/>
      <c r="I63" s="507"/>
      <c r="J63" s="507"/>
      <c r="K63" s="507"/>
      <c r="L63" s="6253"/>
      <c r="M63" s="507"/>
      <c r="N63" s="507"/>
      <c r="O63" s="507"/>
      <c r="P63" s="6253"/>
      <c r="Q63" s="507"/>
      <c r="R63" s="507"/>
      <c r="S63" s="507"/>
      <c r="T63" s="6253"/>
      <c r="U63" s="507"/>
      <c r="V63" s="507"/>
      <c r="W63" s="507"/>
      <c r="X63" s="6253"/>
      <c r="Y63" s="507"/>
      <c r="Z63" s="507"/>
      <c r="AA63" s="507"/>
      <c r="AB63" s="6253"/>
      <c r="AC63" s="507"/>
      <c r="AD63" s="507"/>
      <c r="AE63" s="507"/>
      <c r="AF63" s="1971"/>
      <c r="AG63" s="1972"/>
      <c r="AH63" s="1972"/>
      <c r="AI63" s="1973"/>
      <c r="AJ63" s="1986"/>
      <c r="AW63" s="1980"/>
      <c r="AY63" s="1952"/>
    </row>
    <row r="64" spans="2:51" ht="9.9499999999999993" customHeight="1">
      <c r="B64" s="6262"/>
      <c r="D64" s="1960"/>
      <c r="E64" s="1961"/>
      <c r="F64" s="1961"/>
      <c r="G64" s="1961"/>
      <c r="H64" s="521"/>
      <c r="I64" s="1961"/>
      <c r="J64" s="1961"/>
      <c r="K64" s="1961"/>
      <c r="L64" s="524"/>
      <c r="M64" s="1961"/>
      <c r="N64" s="1961"/>
      <c r="O64" s="1961"/>
      <c r="P64" s="517"/>
      <c r="Q64" s="1961"/>
      <c r="R64" s="1961"/>
      <c r="S64" s="1961"/>
      <c r="T64" s="517"/>
      <c r="U64" s="1961"/>
      <c r="V64" s="1961"/>
      <c r="W64" s="1961"/>
      <c r="X64" s="517"/>
      <c r="Y64" s="1961"/>
      <c r="Z64" s="1961"/>
      <c r="AA64" s="1961"/>
      <c r="AB64" s="517"/>
      <c r="AC64" s="1961"/>
      <c r="AD64" s="1961"/>
      <c r="AE64" s="1961"/>
      <c r="AF64" s="1976"/>
      <c r="AG64" s="1972"/>
      <c r="AH64" s="1972"/>
      <c r="AI64" s="1977"/>
      <c r="AJ64" s="6283" t="s">
        <v>3627</v>
      </c>
      <c r="AK64" s="6284"/>
      <c r="AL64" s="6284"/>
      <c r="AM64" s="6284"/>
      <c r="AN64" s="6284"/>
      <c r="AO64" s="6284"/>
      <c r="AP64" s="6284"/>
      <c r="AQ64" s="6284"/>
      <c r="AR64" s="6284"/>
      <c r="AS64" s="6284"/>
      <c r="AT64" s="6284"/>
      <c r="AU64" s="6284"/>
      <c r="AW64" s="1980"/>
      <c r="AY64" s="1952"/>
    </row>
    <row r="65" spans="2:51" ht="9.9499999999999993" customHeight="1">
      <c r="B65" s="6262"/>
      <c r="D65" s="6251"/>
      <c r="E65" s="507"/>
      <c r="F65" s="507"/>
      <c r="G65" s="507"/>
      <c r="H65" s="6251"/>
      <c r="I65" s="507"/>
      <c r="J65" s="507"/>
      <c r="K65" s="507"/>
      <c r="L65" s="6251"/>
      <c r="M65" s="507"/>
      <c r="N65" s="507"/>
      <c r="O65" s="507"/>
      <c r="P65" s="6251"/>
      <c r="Q65" s="507"/>
      <c r="R65" s="507"/>
      <c r="S65" s="507"/>
      <c r="T65" s="6251"/>
      <c r="U65" s="507"/>
      <c r="V65" s="507"/>
      <c r="W65" s="507"/>
      <c r="X65" s="6251"/>
      <c r="Y65" s="507"/>
      <c r="Z65" s="507"/>
      <c r="AA65" s="507"/>
      <c r="AB65" s="6251"/>
      <c r="AC65" s="507"/>
      <c r="AD65" s="507"/>
      <c r="AE65" s="507"/>
      <c r="AF65" s="1971"/>
      <c r="AG65" s="1972"/>
      <c r="AH65" s="1972"/>
      <c r="AI65" s="1973"/>
      <c r="AJ65" s="6283"/>
      <c r="AK65" s="6284"/>
      <c r="AL65" s="6284"/>
      <c r="AM65" s="6284"/>
      <c r="AN65" s="6284"/>
      <c r="AO65" s="6284"/>
      <c r="AP65" s="6284"/>
      <c r="AQ65" s="6284"/>
      <c r="AR65" s="6284"/>
      <c r="AS65" s="6284"/>
      <c r="AT65" s="6284"/>
      <c r="AU65" s="6284"/>
      <c r="AW65" s="1980"/>
      <c r="AY65" s="1952"/>
    </row>
    <row r="66" spans="2:51" ht="5.0999999999999996" customHeight="1">
      <c r="B66" s="6262"/>
      <c r="D66" s="6252"/>
      <c r="E66" s="1955"/>
      <c r="F66" s="1956"/>
      <c r="G66" s="1955"/>
      <c r="H66" s="6252"/>
      <c r="I66" s="1955"/>
      <c r="J66" s="1956"/>
      <c r="K66" s="1955"/>
      <c r="L66" s="6252"/>
      <c r="M66" s="1955"/>
      <c r="N66" s="1956"/>
      <c r="O66" s="1955"/>
      <c r="P66" s="6252"/>
      <c r="Q66" s="1955"/>
      <c r="R66" s="1956"/>
      <c r="S66" s="1955"/>
      <c r="T66" s="6252"/>
      <c r="U66" s="1955"/>
      <c r="V66" s="1956"/>
      <c r="W66" s="1955"/>
      <c r="X66" s="6252"/>
      <c r="Y66" s="1955"/>
      <c r="Z66" s="1956"/>
      <c r="AA66" s="1955"/>
      <c r="AB66" s="6252"/>
      <c r="AC66" s="1955"/>
      <c r="AD66" s="1956"/>
      <c r="AE66" s="1955"/>
      <c r="AF66" s="1971"/>
      <c r="AG66" s="1972"/>
      <c r="AH66" s="1972"/>
      <c r="AI66" s="1975"/>
      <c r="AJ66" s="1987"/>
      <c r="AW66" s="1980"/>
      <c r="AY66" s="1952"/>
    </row>
    <row r="67" spans="2:51" ht="9.9499999999999993" customHeight="1">
      <c r="B67" s="6262"/>
      <c r="D67" s="6253"/>
      <c r="E67" s="507"/>
      <c r="F67" s="507"/>
      <c r="G67" s="507"/>
      <c r="H67" s="6253"/>
      <c r="I67" s="507"/>
      <c r="J67" s="507"/>
      <c r="K67" s="507"/>
      <c r="L67" s="6253"/>
      <c r="M67" s="507"/>
      <c r="N67" s="507"/>
      <c r="O67" s="507"/>
      <c r="P67" s="6253"/>
      <c r="Q67" s="507"/>
      <c r="R67" s="507"/>
      <c r="S67" s="507"/>
      <c r="T67" s="6253"/>
      <c r="U67" s="507"/>
      <c r="V67" s="507"/>
      <c r="W67" s="507"/>
      <c r="X67" s="6253"/>
      <c r="Y67" s="507"/>
      <c r="Z67" s="507"/>
      <c r="AA67" s="507"/>
      <c r="AB67" s="6253"/>
      <c r="AC67" s="507"/>
      <c r="AD67" s="507"/>
      <c r="AE67" s="507"/>
      <c r="AF67" s="1971"/>
      <c r="AG67" s="1972"/>
      <c r="AH67" s="1972"/>
      <c r="AI67" s="1973"/>
      <c r="AJ67" s="1987"/>
      <c r="AW67" s="1980"/>
      <c r="AY67" s="1952"/>
    </row>
    <row r="68" spans="2:51" ht="9.9499999999999993" customHeight="1">
      <c r="B68" s="6262"/>
      <c r="D68" s="1960"/>
      <c r="E68" s="1961"/>
      <c r="F68" s="1961"/>
      <c r="G68" s="1961"/>
      <c r="H68" s="521"/>
      <c r="I68" s="1961"/>
      <c r="J68" s="1961"/>
      <c r="K68" s="1961"/>
      <c r="L68" s="524"/>
      <c r="M68" s="1961"/>
      <c r="N68" s="1961"/>
      <c r="O68" s="1961"/>
      <c r="P68" s="517"/>
      <c r="Q68" s="1961"/>
      <c r="R68" s="1961"/>
      <c r="S68" s="1961"/>
      <c r="T68" s="517"/>
      <c r="U68" s="1961"/>
      <c r="V68" s="1961"/>
      <c r="W68" s="1961"/>
      <c r="X68" s="517"/>
      <c r="Y68" s="1961"/>
      <c r="Z68" s="1961"/>
      <c r="AA68" s="1961"/>
      <c r="AB68" s="517"/>
      <c r="AC68" s="1961"/>
      <c r="AD68" s="1961"/>
      <c r="AE68" s="1961"/>
      <c r="AF68" s="1976"/>
      <c r="AG68" s="1972"/>
      <c r="AH68" s="1972"/>
      <c r="AI68" s="1977"/>
      <c r="AJ68" s="1987" t="s">
        <v>3628</v>
      </c>
      <c r="AW68" s="1980"/>
      <c r="AY68" s="1952"/>
    </row>
    <row r="69" spans="2:51" ht="9.9499999999999993" customHeight="1">
      <c r="B69" s="6262"/>
      <c r="D69" s="6251"/>
      <c r="E69" s="507"/>
      <c r="F69" s="507"/>
      <c r="G69" s="507"/>
      <c r="H69" s="6251"/>
      <c r="I69" s="507"/>
      <c r="J69" s="507"/>
      <c r="K69" s="507"/>
      <c r="L69" s="6251"/>
      <c r="M69" s="507"/>
      <c r="N69" s="507"/>
      <c r="O69" s="507"/>
      <c r="P69" s="6251"/>
      <c r="Q69" s="507"/>
      <c r="R69" s="507"/>
      <c r="S69" s="507"/>
      <c r="T69" s="6251"/>
      <c r="U69" s="507"/>
      <c r="V69" s="507"/>
      <c r="W69" s="507"/>
      <c r="X69" s="6251"/>
      <c r="Y69" s="507"/>
      <c r="Z69" s="507"/>
      <c r="AA69" s="507"/>
      <c r="AB69" s="6251"/>
      <c r="AC69" s="507"/>
      <c r="AD69" s="507"/>
      <c r="AE69" s="507"/>
      <c r="AF69" s="1971"/>
      <c r="AG69" s="1972"/>
      <c r="AH69" s="1972"/>
      <c r="AI69" s="1973"/>
      <c r="AJ69" s="6273" t="s">
        <v>3629</v>
      </c>
      <c r="AK69" s="6274"/>
      <c r="AL69" s="6274"/>
      <c r="AM69" s="6274"/>
      <c r="AN69" s="6274"/>
      <c r="AO69" s="6274"/>
      <c r="AP69" s="6274"/>
      <c r="AQ69" s="6274"/>
      <c r="AR69" s="6274"/>
      <c r="AS69" s="6274"/>
      <c r="AT69" s="6274"/>
      <c r="AU69" s="6274"/>
      <c r="AW69" s="1980"/>
      <c r="AY69" s="1952"/>
    </row>
    <row r="70" spans="2:51" ht="5.0999999999999996" customHeight="1">
      <c r="B70" s="6262"/>
      <c r="D70" s="6252"/>
      <c r="E70" s="1955"/>
      <c r="F70" s="1956"/>
      <c r="G70" s="1955"/>
      <c r="H70" s="6252"/>
      <c r="I70" s="1955"/>
      <c r="J70" s="1956"/>
      <c r="K70" s="1955"/>
      <c r="L70" s="6252"/>
      <c r="M70" s="1955"/>
      <c r="N70" s="1956"/>
      <c r="O70" s="1955"/>
      <c r="P70" s="6252"/>
      <c r="Q70" s="1955"/>
      <c r="R70" s="1956"/>
      <c r="S70" s="1955"/>
      <c r="T70" s="6252"/>
      <c r="U70" s="1955"/>
      <c r="V70" s="1956"/>
      <c r="W70" s="1955"/>
      <c r="X70" s="6252"/>
      <c r="Y70" s="1955"/>
      <c r="Z70" s="1956"/>
      <c r="AA70" s="1955"/>
      <c r="AB70" s="6252"/>
      <c r="AC70" s="1955"/>
      <c r="AD70" s="1956"/>
      <c r="AE70" s="1955"/>
      <c r="AF70" s="1971"/>
      <c r="AG70" s="1972"/>
      <c r="AH70" s="1972"/>
      <c r="AI70" s="1975"/>
      <c r="AJ70" s="6273"/>
      <c r="AK70" s="6274"/>
      <c r="AL70" s="6274"/>
      <c r="AM70" s="6274"/>
      <c r="AN70" s="6274"/>
      <c r="AO70" s="6274"/>
      <c r="AP70" s="6274"/>
      <c r="AQ70" s="6274"/>
      <c r="AR70" s="6274"/>
      <c r="AS70" s="6274"/>
      <c r="AT70" s="6274"/>
      <c r="AU70" s="6274"/>
      <c r="AW70" s="1980"/>
      <c r="AY70" s="1952"/>
    </row>
    <row r="71" spans="2:51" ht="9.9499999999999993" customHeight="1">
      <c r="B71" s="6262"/>
      <c r="D71" s="6253"/>
      <c r="E71" s="507"/>
      <c r="F71" s="507"/>
      <c r="G71" s="507"/>
      <c r="H71" s="6253"/>
      <c r="I71" s="507"/>
      <c r="J71" s="507"/>
      <c r="K71" s="507"/>
      <c r="L71" s="6253"/>
      <c r="M71" s="507"/>
      <c r="N71" s="507"/>
      <c r="O71" s="507"/>
      <c r="P71" s="6253"/>
      <c r="Q71" s="507"/>
      <c r="R71" s="507"/>
      <c r="S71" s="507"/>
      <c r="T71" s="6253"/>
      <c r="U71" s="507"/>
      <c r="V71" s="507"/>
      <c r="W71" s="507"/>
      <c r="X71" s="6253"/>
      <c r="Y71" s="507"/>
      <c r="Z71" s="507"/>
      <c r="AA71" s="507"/>
      <c r="AB71" s="6253"/>
      <c r="AC71" s="507"/>
      <c r="AD71" s="507"/>
      <c r="AE71" s="507"/>
      <c r="AF71" s="1971"/>
      <c r="AG71" s="1972"/>
      <c r="AH71" s="1972"/>
      <c r="AI71" s="1973"/>
      <c r="AJ71" s="6275" t="s">
        <v>3630</v>
      </c>
      <c r="AK71" s="6276"/>
      <c r="AL71" s="6276"/>
      <c r="AM71" s="6276"/>
      <c r="AN71" s="6276"/>
      <c r="AO71" s="6276"/>
      <c r="AP71" s="6276"/>
      <c r="AQ71" s="6276"/>
      <c r="AR71" s="6276"/>
      <c r="AS71" s="6276"/>
      <c r="AT71" s="6276"/>
      <c r="AU71" s="6276"/>
      <c r="AW71" s="1980"/>
      <c r="AY71" s="1952"/>
    </row>
    <row r="72" spans="2:51" ht="9.9499999999999993" customHeight="1" thickBot="1">
      <c r="B72" s="6262"/>
      <c r="D72" s="1960"/>
      <c r="E72" s="1961"/>
      <c r="F72" s="1961"/>
      <c r="G72" s="1961"/>
      <c r="H72" s="521"/>
      <c r="I72" s="1961"/>
      <c r="J72" s="1961"/>
      <c r="K72" s="1961"/>
      <c r="L72" s="524"/>
      <c r="M72" s="1961"/>
      <c r="N72" s="1961"/>
      <c r="O72" s="1961"/>
      <c r="P72" s="517"/>
      <c r="Q72" s="1961"/>
      <c r="R72" s="1961"/>
      <c r="S72" s="1961"/>
      <c r="T72" s="517"/>
      <c r="U72" s="1961"/>
      <c r="V72" s="1961"/>
      <c r="W72" s="1961"/>
      <c r="X72" s="517"/>
      <c r="Y72" s="1961"/>
      <c r="Z72" s="1961"/>
      <c r="AA72" s="1961"/>
      <c r="AB72" s="517"/>
      <c r="AC72" s="1961"/>
      <c r="AD72" s="1961"/>
      <c r="AE72" s="1961"/>
      <c r="AF72" s="1976"/>
      <c r="AG72" s="1972"/>
      <c r="AH72" s="1972"/>
      <c r="AI72" s="1977"/>
      <c r="AJ72" s="6277"/>
      <c r="AK72" s="6278"/>
      <c r="AL72" s="6278"/>
      <c r="AM72" s="6278"/>
      <c r="AN72" s="6278"/>
      <c r="AO72" s="6278"/>
      <c r="AP72" s="6278"/>
      <c r="AQ72" s="6278"/>
      <c r="AR72" s="6278"/>
      <c r="AS72" s="6278"/>
      <c r="AT72" s="6278"/>
      <c r="AU72" s="6278"/>
      <c r="AV72" s="1988"/>
      <c r="AW72" s="1989"/>
      <c r="AY72" s="1952"/>
    </row>
    <row r="73" spans="2:51" ht="9.9499999999999993" customHeight="1">
      <c r="B73" s="6262"/>
      <c r="D73" s="6251"/>
      <c r="E73" s="507"/>
      <c r="F73" s="507"/>
      <c r="G73" s="507"/>
      <c r="H73" s="6251"/>
      <c r="I73" s="507"/>
      <c r="J73" s="507"/>
      <c r="K73" s="507"/>
      <c r="L73" s="6251"/>
      <c r="M73" s="507"/>
      <c r="N73" s="507"/>
      <c r="O73" s="507"/>
      <c r="P73" s="6251"/>
      <c r="Q73" s="507"/>
      <c r="R73" s="507"/>
      <c r="S73" s="507"/>
      <c r="T73" s="6251"/>
      <c r="U73" s="507"/>
      <c r="V73" s="507"/>
      <c r="W73" s="507"/>
      <c r="X73" s="6251"/>
      <c r="Y73" s="507"/>
      <c r="Z73" s="507"/>
      <c r="AA73" s="507"/>
      <c r="AB73" s="6251"/>
      <c r="AC73" s="507"/>
      <c r="AD73" s="507"/>
      <c r="AE73" s="507"/>
      <c r="AF73" s="1990">
        <v>0</v>
      </c>
      <c r="AG73" s="1990">
        <v>0</v>
      </c>
      <c r="AH73" s="1990">
        <v>0</v>
      </c>
      <c r="AI73" s="1990">
        <v>0</v>
      </c>
      <c r="AJ73" s="1990">
        <v>0</v>
      </c>
      <c r="AK73" s="1990">
        <v>0</v>
      </c>
      <c r="AL73" s="1990">
        <v>0</v>
      </c>
      <c r="AM73" s="1990">
        <v>0</v>
      </c>
      <c r="AN73" s="1990">
        <v>0</v>
      </c>
      <c r="AO73" s="1990">
        <v>0</v>
      </c>
      <c r="AP73" s="1990">
        <v>0</v>
      </c>
      <c r="AQ73" s="1990">
        <v>0</v>
      </c>
      <c r="AR73" s="1990">
        <v>0</v>
      </c>
      <c r="AS73" s="1990">
        <v>0</v>
      </c>
      <c r="AT73" s="1990">
        <v>0</v>
      </c>
      <c r="AU73" s="1990">
        <v>0</v>
      </c>
      <c r="AV73" s="1990">
        <v>0</v>
      </c>
      <c r="AW73" s="1990">
        <v>0</v>
      </c>
      <c r="AX73" s="1990">
        <v>0</v>
      </c>
      <c r="AY73" s="1952"/>
    </row>
    <row r="74" spans="2:51" ht="5.0999999999999996" customHeight="1">
      <c r="B74" s="6262"/>
      <c r="D74" s="6252"/>
      <c r="E74" s="1955"/>
      <c r="F74" s="1956"/>
      <c r="G74" s="1955"/>
      <c r="H74" s="6252"/>
      <c r="I74" s="1955"/>
      <c r="J74" s="1956"/>
      <c r="K74" s="1955"/>
      <c r="L74" s="6252"/>
      <c r="M74" s="1955"/>
      <c r="N74" s="1956"/>
      <c r="O74" s="1955"/>
      <c r="P74" s="6252"/>
      <c r="Q74" s="1955"/>
      <c r="R74" s="1956"/>
      <c r="S74" s="1955"/>
      <c r="T74" s="6252"/>
      <c r="U74" s="1955"/>
      <c r="V74" s="1956"/>
      <c r="W74" s="1955"/>
      <c r="X74" s="6252"/>
      <c r="Y74" s="1955"/>
      <c r="Z74" s="1956"/>
      <c r="AA74" s="1955"/>
      <c r="AB74" s="6252"/>
      <c r="AC74" s="1955"/>
      <c r="AD74" s="1956"/>
      <c r="AE74" s="1955"/>
      <c r="AF74" s="1990">
        <v>0</v>
      </c>
      <c r="AG74" s="1990">
        <v>0</v>
      </c>
      <c r="AH74" s="1990">
        <v>0</v>
      </c>
      <c r="AI74" s="1990">
        <v>0</v>
      </c>
      <c r="AJ74" s="1990">
        <v>0</v>
      </c>
      <c r="AK74" s="1990">
        <v>0</v>
      </c>
      <c r="AL74" s="1990">
        <v>0</v>
      </c>
      <c r="AM74" s="1990">
        <v>0</v>
      </c>
      <c r="AN74" s="1990">
        <v>0</v>
      </c>
      <c r="AO74" s="1990">
        <v>0</v>
      </c>
      <c r="AP74" s="1990">
        <v>0</v>
      </c>
      <c r="AQ74" s="1990">
        <v>0</v>
      </c>
      <c r="AR74" s="1990">
        <v>0</v>
      </c>
      <c r="AS74" s="1990">
        <v>0</v>
      </c>
      <c r="AT74" s="1990">
        <v>0</v>
      </c>
      <c r="AU74" s="1990">
        <v>0</v>
      </c>
      <c r="AV74" s="1990">
        <v>0</v>
      </c>
      <c r="AW74" s="1990">
        <v>0</v>
      </c>
      <c r="AX74" s="1990">
        <v>0</v>
      </c>
      <c r="AY74" s="1952"/>
    </row>
    <row r="75" spans="2:51" ht="9.9499999999999993" customHeight="1">
      <c r="B75" s="6262"/>
      <c r="D75" s="6253"/>
      <c r="E75" s="507"/>
      <c r="F75" s="507"/>
      <c r="G75" s="507"/>
      <c r="H75" s="6253"/>
      <c r="I75" s="507"/>
      <c r="J75" s="507"/>
      <c r="K75" s="507"/>
      <c r="L75" s="6253"/>
      <c r="M75" s="507"/>
      <c r="N75" s="507"/>
      <c r="O75" s="507"/>
      <c r="P75" s="6253"/>
      <c r="Q75" s="507"/>
      <c r="R75" s="507"/>
      <c r="S75" s="507"/>
      <c r="T75" s="6253"/>
      <c r="U75" s="507"/>
      <c r="V75" s="507"/>
      <c r="W75" s="507"/>
      <c r="X75" s="6253"/>
      <c r="Y75" s="507"/>
      <c r="Z75" s="507"/>
      <c r="AA75" s="507"/>
      <c r="AB75" s="6253"/>
      <c r="AC75" s="507"/>
      <c r="AD75" s="507"/>
      <c r="AE75" s="507"/>
      <c r="AF75" s="1990">
        <v>0</v>
      </c>
      <c r="AG75" s="1990">
        <v>0</v>
      </c>
      <c r="AH75" s="1990">
        <v>0</v>
      </c>
      <c r="AI75" s="1990">
        <v>0</v>
      </c>
      <c r="AJ75" s="1990">
        <v>0</v>
      </c>
      <c r="AK75" s="1990">
        <v>0</v>
      </c>
      <c r="AL75" s="1990">
        <v>0</v>
      </c>
      <c r="AM75" s="1990">
        <v>0</v>
      </c>
      <c r="AN75" s="1990">
        <v>0</v>
      </c>
      <c r="AO75" s="1990">
        <v>0</v>
      </c>
      <c r="AP75" s="1990">
        <v>0</v>
      </c>
      <c r="AQ75" s="1990">
        <v>0</v>
      </c>
      <c r="AR75" s="1990">
        <v>0</v>
      </c>
      <c r="AS75" s="1990">
        <v>0</v>
      </c>
      <c r="AT75" s="1990">
        <v>0</v>
      </c>
      <c r="AU75" s="1990">
        <v>0</v>
      </c>
      <c r="AV75" s="1990">
        <v>0</v>
      </c>
      <c r="AW75" s="1990">
        <v>0</v>
      </c>
      <c r="AX75" s="1990">
        <v>0</v>
      </c>
      <c r="AY75" s="1952"/>
    </row>
    <row r="76" spans="2:51" ht="9.9499999999999993" customHeight="1">
      <c r="B76" s="6262"/>
      <c r="D76" s="1960"/>
      <c r="E76" s="1961"/>
      <c r="F76" s="1961"/>
      <c r="G76" s="1961"/>
      <c r="H76" s="521"/>
      <c r="I76" s="1961"/>
      <c r="J76" s="1961"/>
      <c r="K76" s="1961"/>
      <c r="L76" s="524"/>
      <c r="M76" s="1961"/>
      <c r="N76" s="1961"/>
      <c r="O76" s="1961"/>
      <c r="P76" s="517"/>
      <c r="Q76" s="1961"/>
      <c r="R76" s="1961"/>
      <c r="S76" s="1961"/>
      <c r="T76" s="517"/>
      <c r="U76" s="1961"/>
      <c r="V76" s="1961"/>
      <c r="W76" s="1961"/>
      <c r="X76" s="517"/>
      <c r="Y76" s="1961"/>
      <c r="Z76" s="1961"/>
      <c r="AA76" s="1961"/>
      <c r="AB76" s="517"/>
      <c r="AC76" s="1961"/>
      <c r="AD76" s="1961"/>
      <c r="AE76" s="1961"/>
      <c r="AF76" s="1990">
        <v>0</v>
      </c>
      <c r="AG76" s="1990">
        <v>0</v>
      </c>
      <c r="AH76" s="1990">
        <v>0</v>
      </c>
      <c r="AI76" s="1990">
        <v>0</v>
      </c>
      <c r="AJ76" s="1990">
        <v>0</v>
      </c>
      <c r="AK76" s="1990">
        <v>0</v>
      </c>
      <c r="AL76" s="1990">
        <v>0</v>
      </c>
      <c r="AM76" s="1990">
        <v>0</v>
      </c>
      <c r="AN76" s="1990">
        <v>0</v>
      </c>
      <c r="AO76" s="1990">
        <v>0</v>
      </c>
      <c r="AP76" s="1990">
        <v>0</v>
      </c>
      <c r="AQ76" s="1990">
        <v>0</v>
      </c>
      <c r="AR76" s="1990">
        <v>0</v>
      </c>
      <c r="AS76" s="1990">
        <v>0</v>
      </c>
      <c r="AT76" s="1990">
        <v>0</v>
      </c>
      <c r="AU76" s="1990">
        <v>0</v>
      </c>
      <c r="AV76" s="1990">
        <v>0</v>
      </c>
      <c r="AW76" s="1990">
        <v>0</v>
      </c>
      <c r="AX76" s="1990">
        <v>0</v>
      </c>
      <c r="AY76" s="1952"/>
    </row>
    <row r="77" spans="2:51" ht="9.9499999999999993" customHeight="1">
      <c r="B77" s="6262"/>
      <c r="D77" s="6251"/>
      <c r="E77" s="507"/>
      <c r="F77" s="507"/>
      <c r="G77" s="507"/>
      <c r="H77" s="6251"/>
      <c r="I77" s="507"/>
      <c r="J77" s="507"/>
      <c r="K77" s="507"/>
      <c r="L77" s="6251"/>
      <c r="M77" s="507"/>
      <c r="N77" s="507"/>
      <c r="O77" s="507"/>
      <c r="P77" s="6251"/>
      <c r="Q77" s="507"/>
      <c r="R77" s="507"/>
      <c r="S77" s="507"/>
      <c r="T77" s="6251"/>
      <c r="U77" s="507"/>
      <c r="V77" s="507"/>
      <c r="W77" s="507"/>
      <c r="X77" s="6251"/>
      <c r="Y77" s="507"/>
      <c r="Z77" s="507"/>
      <c r="AA77" s="507"/>
      <c r="AB77" s="6251"/>
      <c r="AC77" s="507"/>
      <c r="AD77" s="507"/>
      <c r="AE77" s="507"/>
      <c r="AF77" s="1990">
        <v>0</v>
      </c>
      <c r="AG77" s="1990">
        <v>0</v>
      </c>
      <c r="AH77" s="1990">
        <v>0</v>
      </c>
      <c r="AI77" s="1990">
        <v>0</v>
      </c>
      <c r="AJ77" s="1990">
        <v>0</v>
      </c>
      <c r="AK77" s="1990">
        <v>0</v>
      </c>
      <c r="AL77" s="1990">
        <v>0</v>
      </c>
      <c r="AM77" s="1990">
        <v>0</v>
      </c>
      <c r="AN77" s="1990">
        <v>0</v>
      </c>
      <c r="AO77" s="1990">
        <v>0</v>
      </c>
      <c r="AP77" s="1990">
        <v>0</v>
      </c>
      <c r="AQ77" s="1990">
        <v>0</v>
      </c>
      <c r="AR77" s="1990">
        <v>0</v>
      </c>
      <c r="AS77" s="1990">
        <v>0</v>
      </c>
      <c r="AT77" s="1990">
        <v>0</v>
      </c>
      <c r="AU77" s="1990">
        <v>0</v>
      </c>
      <c r="AV77" s="1990">
        <v>0</v>
      </c>
      <c r="AW77" s="1990">
        <v>0</v>
      </c>
      <c r="AX77" s="1990">
        <v>0</v>
      </c>
      <c r="AY77" s="1952"/>
    </row>
    <row r="78" spans="2:51" ht="5.0999999999999996" customHeight="1">
      <c r="B78" s="6262"/>
      <c r="D78" s="6252"/>
      <c r="E78" s="1955"/>
      <c r="F78" s="1956"/>
      <c r="G78" s="1955"/>
      <c r="H78" s="6252"/>
      <c r="I78" s="1955"/>
      <c r="J78" s="1956"/>
      <c r="K78" s="1955"/>
      <c r="L78" s="6252"/>
      <c r="M78" s="1955"/>
      <c r="N78" s="1956"/>
      <c r="O78" s="1955"/>
      <c r="P78" s="6252"/>
      <c r="Q78" s="1955"/>
      <c r="R78" s="1956"/>
      <c r="S78" s="1955"/>
      <c r="T78" s="6252"/>
      <c r="U78" s="1955"/>
      <c r="V78" s="1956"/>
      <c r="W78" s="1955"/>
      <c r="X78" s="6252"/>
      <c r="Y78" s="1955"/>
      <c r="Z78" s="1956"/>
      <c r="AA78" s="1955"/>
      <c r="AB78" s="6252"/>
      <c r="AC78" s="1955"/>
      <c r="AD78" s="1956"/>
      <c r="AE78" s="1955"/>
      <c r="AF78" s="1990">
        <v>0</v>
      </c>
      <c r="AG78" s="1990">
        <v>0</v>
      </c>
      <c r="AH78" s="1990">
        <v>0</v>
      </c>
      <c r="AI78" s="1990">
        <v>0</v>
      </c>
      <c r="AJ78" s="1990">
        <v>0</v>
      </c>
      <c r="AK78" s="1990">
        <v>0</v>
      </c>
      <c r="AL78" s="1990">
        <v>0</v>
      </c>
      <c r="AM78" s="1990">
        <v>0</v>
      </c>
      <c r="AN78" s="1990">
        <v>0</v>
      </c>
      <c r="AO78" s="1990">
        <v>0</v>
      </c>
      <c r="AP78" s="1990">
        <v>0</v>
      </c>
      <c r="AQ78" s="1990">
        <v>0</v>
      </c>
      <c r="AR78" s="1990">
        <v>0</v>
      </c>
      <c r="AS78" s="1990">
        <v>0</v>
      </c>
      <c r="AT78" s="1990">
        <v>0</v>
      </c>
      <c r="AU78" s="1990">
        <v>0</v>
      </c>
      <c r="AV78" s="1990">
        <v>0</v>
      </c>
      <c r="AW78" s="1990">
        <v>0</v>
      </c>
      <c r="AX78" s="1990">
        <v>0</v>
      </c>
      <c r="AY78" s="1952"/>
    </row>
    <row r="79" spans="2:51" ht="9.9499999999999993" customHeight="1">
      <c r="B79" s="6263"/>
      <c r="D79" s="6253"/>
      <c r="E79" s="507"/>
      <c r="F79" s="507"/>
      <c r="G79" s="507"/>
      <c r="H79" s="6253"/>
      <c r="I79" s="507"/>
      <c r="J79" s="507"/>
      <c r="K79" s="507"/>
      <c r="L79" s="6253"/>
      <c r="M79" s="507"/>
      <c r="N79" s="507"/>
      <c r="O79" s="507"/>
      <c r="P79" s="6253"/>
      <c r="Q79" s="507"/>
      <c r="R79" s="507"/>
      <c r="S79" s="507"/>
      <c r="T79" s="6253"/>
      <c r="U79" s="507"/>
      <c r="V79" s="507"/>
      <c r="W79" s="507"/>
      <c r="X79" s="6253"/>
      <c r="Y79" s="507"/>
      <c r="Z79" s="507"/>
      <c r="AA79" s="507"/>
      <c r="AB79" s="6253"/>
      <c r="AC79" s="507"/>
      <c r="AD79" s="507"/>
      <c r="AE79" s="507"/>
      <c r="AF79" s="1990">
        <v>0</v>
      </c>
      <c r="AG79" s="1990">
        <v>0</v>
      </c>
      <c r="AH79" s="1990">
        <v>0</v>
      </c>
      <c r="AI79" s="1990">
        <v>0</v>
      </c>
      <c r="AJ79" s="1990">
        <v>0</v>
      </c>
      <c r="AK79" s="1990">
        <v>0</v>
      </c>
      <c r="AL79" s="1990">
        <v>0</v>
      </c>
      <c r="AM79" s="1990">
        <v>0</v>
      </c>
      <c r="AN79" s="1990">
        <v>0</v>
      </c>
      <c r="AO79" s="1990">
        <v>0</v>
      </c>
      <c r="AP79" s="1990">
        <v>0</v>
      </c>
      <c r="AQ79" s="1990">
        <v>0</v>
      </c>
      <c r="AR79" s="1990">
        <v>0</v>
      </c>
      <c r="AS79" s="1990">
        <v>0</v>
      </c>
      <c r="AT79" s="1990">
        <v>0</v>
      </c>
      <c r="AU79" s="1990">
        <v>0</v>
      </c>
      <c r="AV79" s="1990">
        <v>0</v>
      </c>
      <c r="AW79" s="1990">
        <v>0</v>
      </c>
      <c r="AX79" s="1990">
        <v>0</v>
      </c>
      <c r="AY79" s="1952"/>
    </row>
    <row r="80" spans="2:51" ht="9.9499999999999993" customHeight="1">
      <c r="B80" s="198"/>
      <c r="D80" s="521"/>
      <c r="E80" s="1961"/>
      <c r="F80" s="1961"/>
      <c r="G80" s="1961"/>
      <c r="H80" s="1960"/>
      <c r="I80" s="1961"/>
      <c r="J80" s="1961"/>
      <c r="K80" s="1961"/>
      <c r="L80" s="524"/>
      <c r="M80" s="499"/>
      <c r="N80" s="507"/>
      <c r="O80" s="507"/>
      <c r="P80" s="517"/>
      <c r="Q80" s="1961"/>
      <c r="R80" s="1961"/>
      <c r="S80" s="1961"/>
      <c r="T80" s="517"/>
      <c r="U80" s="1961"/>
      <c r="V80" s="1961"/>
      <c r="X80" s="517"/>
      <c r="Y80" s="1961"/>
      <c r="Z80" s="1961"/>
      <c r="AA80" s="1961"/>
      <c r="AB80" s="517"/>
      <c r="AC80" s="1961"/>
      <c r="AD80" s="1961"/>
      <c r="AE80" s="1961"/>
      <c r="AF80" s="1990">
        <v>0</v>
      </c>
      <c r="AG80" s="1990">
        <v>0</v>
      </c>
      <c r="AH80" s="1990">
        <v>0</v>
      </c>
      <c r="AI80" s="1990">
        <v>0</v>
      </c>
      <c r="AJ80" s="1990">
        <v>0</v>
      </c>
      <c r="AK80" s="1990">
        <v>0</v>
      </c>
      <c r="AL80" s="1990">
        <v>0</v>
      </c>
      <c r="AM80" s="1990">
        <v>0</v>
      </c>
      <c r="AN80" s="1990">
        <v>0</v>
      </c>
      <c r="AO80" s="1990">
        <v>0</v>
      </c>
      <c r="AP80" s="1990">
        <v>0</v>
      </c>
      <c r="AQ80" s="1990">
        <v>0</v>
      </c>
      <c r="AR80" s="1990">
        <v>0</v>
      </c>
      <c r="AS80" s="1990">
        <v>0</v>
      </c>
      <c r="AT80" s="1990">
        <v>0</v>
      </c>
      <c r="AU80" s="1990">
        <v>0</v>
      </c>
      <c r="AV80" s="1990">
        <v>0</v>
      </c>
      <c r="AW80" s="1990">
        <v>0</v>
      </c>
      <c r="AX80" s="1990">
        <v>0</v>
      </c>
      <c r="AY80" s="1952"/>
    </row>
    <row r="81" spans="2:51" ht="9.9499999999999993" customHeight="1">
      <c r="B81" s="6257">
        <f>B57</f>
        <v>18</v>
      </c>
      <c r="D81" s="6270">
        <f>D57</f>
        <v>42856</v>
      </c>
      <c r="E81" s="507"/>
      <c r="F81" s="507"/>
      <c r="G81" s="507"/>
      <c r="H81" s="6260">
        <f>H57</f>
        <v>42857</v>
      </c>
      <c r="I81" s="507"/>
      <c r="J81" s="507"/>
      <c r="K81" s="507"/>
      <c r="L81" s="6260">
        <f>L57</f>
        <v>42858</v>
      </c>
      <c r="M81" s="507"/>
      <c r="N81" s="507"/>
      <c r="O81" s="507"/>
      <c r="P81" s="6260">
        <f>P57</f>
        <v>42859</v>
      </c>
      <c r="Q81" s="507"/>
      <c r="R81" s="507"/>
      <c r="S81" s="507"/>
      <c r="T81" s="6260">
        <f>T57</f>
        <v>42860</v>
      </c>
      <c r="U81" s="507"/>
      <c r="V81" s="507"/>
      <c r="W81" s="507"/>
      <c r="X81" s="6260">
        <f>X57</f>
        <v>42861</v>
      </c>
      <c r="Y81" s="507"/>
      <c r="Z81" s="507"/>
      <c r="AA81" s="507"/>
      <c r="AB81" s="6260">
        <f>AB57</f>
        <v>42862</v>
      </c>
      <c r="AC81" s="507"/>
      <c r="AD81" s="507"/>
      <c r="AE81" s="507"/>
      <c r="AF81" s="1990">
        <v>0</v>
      </c>
      <c r="AG81" s="1990">
        <v>0</v>
      </c>
      <c r="AH81" s="1990">
        <v>0</v>
      </c>
      <c r="AI81" s="1990">
        <v>0</v>
      </c>
      <c r="AJ81" s="1990">
        <v>0</v>
      </c>
      <c r="AK81" s="1990">
        <v>0</v>
      </c>
      <c r="AL81" s="1990">
        <v>0</v>
      </c>
      <c r="AM81" s="1990">
        <v>0</v>
      </c>
      <c r="AN81" s="1990">
        <v>0</v>
      </c>
      <c r="AO81" s="1990">
        <v>0</v>
      </c>
      <c r="AP81" s="1990">
        <v>0</v>
      </c>
      <c r="AQ81" s="1990">
        <v>0</v>
      </c>
      <c r="AR81" s="1990">
        <v>0</v>
      </c>
      <c r="AS81" s="1990">
        <v>0</v>
      </c>
      <c r="AT81" s="1990">
        <v>0</v>
      </c>
      <c r="AU81" s="1990">
        <v>0</v>
      </c>
      <c r="AV81" s="1990">
        <v>0</v>
      </c>
      <c r="AW81" s="1990">
        <v>0</v>
      </c>
      <c r="AX81" s="1990">
        <v>0</v>
      </c>
      <c r="AY81" s="1952"/>
    </row>
    <row r="82" spans="2:51" ht="5.0999999999999996" customHeight="1">
      <c r="B82" s="6258"/>
      <c r="D82" s="6271"/>
      <c r="E82" s="1955"/>
      <c r="F82" s="1956"/>
      <c r="G82" s="1955"/>
      <c r="H82" s="6258"/>
      <c r="I82" s="1955"/>
      <c r="J82" s="1956"/>
      <c r="K82" s="1955"/>
      <c r="L82" s="6258"/>
      <c r="M82" s="1955"/>
      <c r="N82" s="1956"/>
      <c r="O82" s="1955"/>
      <c r="P82" s="6258"/>
      <c r="Q82" s="1955"/>
      <c r="R82" s="1956"/>
      <c r="S82" s="1955"/>
      <c r="T82" s="6258"/>
      <c r="U82" s="1955"/>
      <c r="V82" s="1956"/>
      <c r="W82" s="1955"/>
      <c r="X82" s="6258"/>
      <c r="Y82" s="1955"/>
      <c r="Z82" s="1956"/>
      <c r="AA82" s="1955"/>
      <c r="AB82" s="6258"/>
      <c r="AC82" s="1955"/>
      <c r="AD82" s="1956"/>
      <c r="AE82" s="1955"/>
      <c r="AF82" s="1990">
        <v>0</v>
      </c>
      <c r="AG82" s="1990">
        <v>0</v>
      </c>
      <c r="AH82" s="1990">
        <v>0</v>
      </c>
      <c r="AI82" s="1990">
        <v>0</v>
      </c>
      <c r="AJ82" s="1990">
        <v>0</v>
      </c>
      <c r="AK82" s="1990">
        <v>0</v>
      </c>
      <c r="AL82" s="1990">
        <v>0</v>
      </c>
      <c r="AM82" s="1990">
        <v>0</v>
      </c>
      <c r="AN82" s="1990">
        <v>0</v>
      </c>
      <c r="AO82" s="1990">
        <v>0</v>
      </c>
      <c r="AP82" s="1990">
        <v>0</v>
      </c>
      <c r="AQ82" s="1990">
        <v>0</v>
      </c>
      <c r="AR82" s="1990">
        <v>0</v>
      </c>
      <c r="AS82" s="1990">
        <v>0</v>
      </c>
      <c r="AT82" s="1990">
        <v>0</v>
      </c>
      <c r="AU82" s="1990">
        <v>0</v>
      </c>
      <c r="AV82" s="1990">
        <v>0</v>
      </c>
      <c r="AW82" s="1990">
        <v>0</v>
      </c>
      <c r="AX82" s="1990">
        <v>0</v>
      </c>
      <c r="AY82" s="1952"/>
    </row>
    <row r="83" spans="2:51" ht="9.9499999999999993" customHeight="1">
      <c r="B83" s="6259"/>
      <c r="D83" s="6272"/>
      <c r="E83" s="507"/>
      <c r="F83" s="507"/>
      <c r="G83" s="507"/>
      <c r="H83" s="6259"/>
      <c r="I83" s="507"/>
      <c r="J83" s="507"/>
      <c r="K83" s="507"/>
      <c r="L83" s="6259"/>
      <c r="M83" s="507"/>
      <c r="N83" s="507"/>
      <c r="O83" s="507"/>
      <c r="P83" s="6259"/>
      <c r="Q83" s="507"/>
      <c r="R83" s="507"/>
      <c r="S83" s="507"/>
      <c r="T83" s="6259"/>
      <c r="U83" s="507"/>
      <c r="V83" s="507"/>
      <c r="W83" s="507"/>
      <c r="X83" s="6259"/>
      <c r="Y83" s="507"/>
      <c r="Z83" s="507"/>
      <c r="AA83" s="507"/>
      <c r="AB83" s="6259"/>
      <c r="AC83" s="507"/>
      <c r="AD83" s="507"/>
      <c r="AE83" s="507"/>
      <c r="AF83" s="1990">
        <v>0</v>
      </c>
      <c r="AG83" s="1990">
        <v>0</v>
      </c>
      <c r="AH83" s="1990">
        <v>0</v>
      </c>
      <c r="AI83" s="1990">
        <v>0</v>
      </c>
      <c r="AJ83" s="1990">
        <v>0</v>
      </c>
      <c r="AK83" s="1990">
        <v>0</v>
      </c>
      <c r="AL83" s="1990">
        <v>0</v>
      </c>
      <c r="AM83" s="1990">
        <v>0</v>
      </c>
      <c r="AN83" s="1990">
        <v>0</v>
      </c>
      <c r="AO83" s="1990">
        <v>0</v>
      </c>
      <c r="AP83" s="1990">
        <v>0</v>
      </c>
      <c r="AQ83" s="1990">
        <v>0</v>
      </c>
      <c r="AR83" s="1990">
        <v>0</v>
      </c>
      <c r="AS83" s="1990">
        <v>0</v>
      </c>
      <c r="AT83" s="1990">
        <v>0</v>
      </c>
      <c r="AU83" s="1990">
        <v>0</v>
      </c>
      <c r="AV83" s="1990">
        <v>0</v>
      </c>
      <c r="AW83" s="1990">
        <v>0</v>
      </c>
      <c r="AX83" s="1990">
        <v>0</v>
      </c>
      <c r="AY83" s="1952"/>
    </row>
    <row r="84" spans="2:51" ht="9.9499999999999993" customHeight="1">
      <c r="B84" s="198"/>
      <c r="D84" s="521"/>
      <c r="E84" s="1961"/>
      <c r="F84" s="1961"/>
      <c r="G84" s="1961"/>
      <c r="H84" s="1960"/>
      <c r="I84" s="1961"/>
      <c r="J84" s="1961"/>
      <c r="K84" s="1961"/>
      <c r="L84" s="524"/>
      <c r="M84" s="499"/>
      <c r="N84" s="507"/>
      <c r="O84" s="507"/>
      <c r="P84" s="517"/>
      <c r="Q84" s="1961"/>
      <c r="R84" s="1961"/>
      <c r="S84" s="1961"/>
      <c r="T84" s="517"/>
      <c r="U84" s="1961"/>
      <c r="V84" s="1961"/>
      <c r="X84" s="517"/>
      <c r="Y84" s="1961"/>
      <c r="Z84" s="1961"/>
      <c r="AA84" s="1961"/>
      <c r="AB84" s="517"/>
      <c r="AC84" s="1961"/>
      <c r="AD84" s="1961"/>
      <c r="AE84" s="1961"/>
      <c r="AF84" s="1990">
        <v>0</v>
      </c>
      <c r="AG84" s="1990">
        <v>0</v>
      </c>
      <c r="AH84" s="1990">
        <v>0</v>
      </c>
      <c r="AI84" s="1990">
        <v>0</v>
      </c>
      <c r="AJ84" s="1990">
        <v>0</v>
      </c>
      <c r="AK84" s="1990">
        <v>0</v>
      </c>
      <c r="AL84" s="1990">
        <v>0</v>
      </c>
      <c r="AM84" s="1990">
        <v>0</v>
      </c>
      <c r="AN84" s="1990">
        <v>0</v>
      </c>
      <c r="AO84" s="1990">
        <v>0</v>
      </c>
      <c r="AP84" s="1990">
        <v>0</v>
      </c>
      <c r="AQ84" s="1990">
        <v>0</v>
      </c>
      <c r="AR84" s="1990">
        <v>0</v>
      </c>
      <c r="AS84" s="1990">
        <v>0</v>
      </c>
      <c r="AT84" s="1990">
        <v>0</v>
      </c>
      <c r="AU84" s="1990">
        <v>0</v>
      </c>
      <c r="AV84" s="1990">
        <v>0</v>
      </c>
      <c r="AW84" s="1990">
        <v>0</v>
      </c>
      <c r="AX84" s="1990">
        <v>0</v>
      </c>
      <c r="AY84" s="1952"/>
    </row>
    <row r="85" spans="2:51" ht="9.9499999999999993" customHeight="1">
      <c r="B85" s="6254" t="s">
        <v>3631</v>
      </c>
      <c r="D85" s="6251"/>
      <c r="E85" s="507"/>
      <c r="F85" s="507"/>
      <c r="G85" s="507"/>
      <c r="H85" s="6251"/>
      <c r="I85" s="507"/>
      <c r="J85" s="507"/>
      <c r="K85" s="507"/>
      <c r="L85" s="6251"/>
      <c r="M85" s="507"/>
      <c r="N85" s="507"/>
      <c r="O85" s="507"/>
      <c r="P85" s="6251"/>
      <c r="Q85" s="507"/>
      <c r="R85" s="507"/>
      <c r="S85" s="507"/>
      <c r="T85" s="6251"/>
      <c r="U85" s="507"/>
      <c r="V85" s="507"/>
      <c r="W85" s="507"/>
      <c r="X85" s="6251"/>
      <c r="Y85" s="507"/>
      <c r="Z85" s="507"/>
      <c r="AA85" s="507"/>
      <c r="AB85" s="6251"/>
      <c r="AC85" s="507"/>
      <c r="AD85" s="507"/>
      <c r="AE85" s="507"/>
      <c r="AF85" s="1990">
        <v>0</v>
      </c>
      <c r="AG85" s="1990">
        <v>0</v>
      </c>
      <c r="AH85" s="1990">
        <v>0</v>
      </c>
      <c r="AI85" s="1990">
        <v>0</v>
      </c>
      <c r="AJ85" s="1990">
        <v>0</v>
      </c>
      <c r="AK85" s="1990">
        <v>0</v>
      </c>
      <c r="AL85" s="1990">
        <v>0</v>
      </c>
      <c r="AM85" s="1990">
        <v>0</v>
      </c>
      <c r="AN85" s="1990">
        <v>0</v>
      </c>
      <c r="AO85" s="1990">
        <v>0</v>
      </c>
      <c r="AP85" s="1990">
        <v>0</v>
      </c>
      <c r="AQ85" s="1990">
        <v>0</v>
      </c>
      <c r="AR85" s="1990">
        <v>0</v>
      </c>
      <c r="AS85" s="1990">
        <v>0</v>
      </c>
      <c r="AT85" s="1990">
        <v>0</v>
      </c>
      <c r="AU85" s="1990">
        <v>0</v>
      </c>
      <c r="AV85" s="1990">
        <v>0</v>
      </c>
      <c r="AW85" s="1990">
        <v>0</v>
      </c>
      <c r="AX85" s="1990">
        <v>0</v>
      </c>
      <c r="AY85" s="1952"/>
    </row>
    <row r="86" spans="2:51" ht="5.0999999999999996" customHeight="1">
      <c r="B86" s="6255"/>
      <c r="D86" s="6252"/>
      <c r="E86" s="1955"/>
      <c r="F86" s="1956"/>
      <c r="G86" s="1955"/>
      <c r="H86" s="6252"/>
      <c r="I86" s="1955"/>
      <c r="J86" s="1956"/>
      <c r="K86" s="1955"/>
      <c r="L86" s="6252"/>
      <c r="M86" s="1955"/>
      <c r="N86" s="1956"/>
      <c r="O86" s="1955"/>
      <c r="P86" s="6252"/>
      <c r="Q86" s="1955"/>
      <c r="R86" s="1956"/>
      <c r="S86" s="1955"/>
      <c r="T86" s="6252"/>
      <c r="U86" s="1955"/>
      <c r="V86" s="1956"/>
      <c r="W86" s="1955"/>
      <c r="X86" s="6252"/>
      <c r="Y86" s="1955"/>
      <c r="Z86" s="1956"/>
      <c r="AA86" s="1955"/>
      <c r="AB86" s="6252"/>
      <c r="AC86" s="1955"/>
      <c r="AD86" s="1956"/>
      <c r="AE86" s="1955"/>
      <c r="AF86" s="1990">
        <v>0</v>
      </c>
      <c r="AG86" s="1990">
        <v>0</v>
      </c>
      <c r="AH86" s="1990">
        <v>0</v>
      </c>
      <c r="AI86" s="1990">
        <v>0</v>
      </c>
      <c r="AJ86" s="1990">
        <v>0</v>
      </c>
      <c r="AK86" s="1990">
        <v>0</v>
      </c>
      <c r="AL86" s="1990">
        <v>0</v>
      </c>
      <c r="AM86" s="1990">
        <v>0</v>
      </c>
      <c r="AN86" s="1990">
        <v>0</v>
      </c>
      <c r="AO86" s="1990">
        <v>0</v>
      </c>
      <c r="AP86" s="1990">
        <v>0</v>
      </c>
      <c r="AQ86" s="1990">
        <v>0</v>
      </c>
      <c r="AR86" s="1990">
        <v>0</v>
      </c>
      <c r="AS86" s="1990">
        <v>0</v>
      </c>
      <c r="AT86" s="1990">
        <v>0</v>
      </c>
      <c r="AU86" s="1990">
        <v>0</v>
      </c>
      <c r="AV86" s="1990">
        <v>0</v>
      </c>
      <c r="AW86" s="1990">
        <v>0</v>
      </c>
      <c r="AX86" s="1990">
        <v>0</v>
      </c>
      <c r="AY86" s="1952"/>
    </row>
    <row r="87" spans="2:51" ht="9.9499999999999993" customHeight="1">
      <c r="B87" s="6255"/>
      <c r="D87" s="6253"/>
      <c r="E87" s="507"/>
      <c r="F87" s="507"/>
      <c r="G87" s="507"/>
      <c r="H87" s="6253"/>
      <c r="I87" s="507"/>
      <c r="J87" s="507"/>
      <c r="K87" s="507"/>
      <c r="L87" s="6253"/>
      <c r="M87" s="507"/>
      <c r="N87" s="507"/>
      <c r="O87" s="507"/>
      <c r="P87" s="6253"/>
      <c r="Q87" s="507"/>
      <c r="R87" s="507"/>
      <c r="S87" s="507"/>
      <c r="T87" s="6253"/>
      <c r="U87" s="507"/>
      <c r="V87" s="507"/>
      <c r="W87" s="507"/>
      <c r="X87" s="6253"/>
      <c r="Y87" s="507"/>
      <c r="Z87" s="507"/>
      <c r="AA87" s="507"/>
      <c r="AB87" s="6253"/>
      <c r="AC87" s="507"/>
      <c r="AD87" s="507"/>
      <c r="AE87" s="507"/>
      <c r="AF87" s="1990">
        <v>0</v>
      </c>
      <c r="AG87" s="1990">
        <v>0</v>
      </c>
      <c r="AH87" s="1990">
        <v>0</v>
      </c>
      <c r="AI87" s="1990">
        <v>0</v>
      </c>
      <c r="AJ87" s="1990">
        <v>0</v>
      </c>
      <c r="AK87" s="1990">
        <v>0</v>
      </c>
      <c r="AL87" s="1990">
        <v>0</v>
      </c>
      <c r="AM87" s="1990">
        <v>0</v>
      </c>
      <c r="AN87" s="1990">
        <v>0</v>
      </c>
      <c r="AO87" s="1990">
        <v>0</v>
      </c>
      <c r="AP87" s="1990">
        <v>0</v>
      </c>
      <c r="AQ87" s="1990">
        <v>0</v>
      </c>
      <c r="AR87" s="1990">
        <v>0</v>
      </c>
      <c r="AS87" s="1990">
        <v>0</v>
      </c>
      <c r="AT87" s="1990">
        <v>0</v>
      </c>
      <c r="AU87" s="1990">
        <v>0</v>
      </c>
      <c r="AV87" s="1990">
        <v>0</v>
      </c>
      <c r="AW87" s="1990">
        <v>0</v>
      </c>
      <c r="AX87" s="1990">
        <v>0</v>
      </c>
      <c r="AY87" s="1952"/>
    </row>
    <row r="88" spans="2:51" ht="9.9499999999999993" customHeight="1">
      <c r="B88" s="6255"/>
      <c r="D88" s="1960"/>
      <c r="E88" s="1961"/>
      <c r="F88" s="1961"/>
      <c r="G88" s="1961"/>
      <c r="H88" s="521"/>
      <c r="I88" s="1961"/>
      <c r="J88" s="1961"/>
      <c r="K88" s="1961"/>
      <c r="L88" s="524"/>
      <c r="M88" s="1961"/>
      <c r="N88" s="1961"/>
      <c r="O88" s="1961"/>
      <c r="P88" s="517"/>
      <c r="Q88" s="1961"/>
      <c r="R88" s="1961"/>
      <c r="S88" s="1961"/>
      <c r="T88" s="517"/>
      <c r="U88" s="1961"/>
      <c r="V88" s="1961"/>
      <c r="W88" s="1961"/>
      <c r="X88" s="517"/>
      <c r="Y88" s="1961"/>
      <c r="Z88" s="1961"/>
      <c r="AA88" s="1961"/>
      <c r="AB88" s="517"/>
      <c r="AC88" s="1961"/>
      <c r="AD88" s="1961"/>
      <c r="AE88" s="1961"/>
      <c r="AF88" s="1990">
        <v>0</v>
      </c>
      <c r="AG88" s="1990">
        <v>0</v>
      </c>
      <c r="AH88" s="1990">
        <v>0</v>
      </c>
      <c r="AI88" s="1990">
        <v>0</v>
      </c>
      <c r="AJ88" s="1990">
        <v>0</v>
      </c>
      <c r="AK88" s="1990">
        <v>0</v>
      </c>
      <c r="AL88" s="1990">
        <v>0</v>
      </c>
      <c r="AM88" s="1990">
        <v>0</v>
      </c>
      <c r="AN88" s="1990">
        <v>0</v>
      </c>
      <c r="AO88" s="1990">
        <v>0</v>
      </c>
      <c r="AP88" s="1990">
        <v>0</v>
      </c>
      <c r="AQ88" s="1990">
        <v>0</v>
      </c>
      <c r="AR88" s="1990">
        <v>0</v>
      </c>
      <c r="AS88" s="1990">
        <v>0</v>
      </c>
      <c r="AT88" s="1990">
        <v>0</v>
      </c>
      <c r="AU88" s="1990">
        <v>0</v>
      </c>
      <c r="AV88" s="1990">
        <v>0</v>
      </c>
      <c r="AW88" s="1990">
        <v>0</v>
      </c>
      <c r="AX88" s="1990">
        <v>0</v>
      </c>
      <c r="AY88" s="1952"/>
    </row>
    <row r="89" spans="2:51" ht="9.9499999999999993" customHeight="1">
      <c r="B89" s="6255"/>
      <c r="D89" s="6251"/>
      <c r="E89" s="507"/>
      <c r="F89" s="507"/>
      <c r="G89" s="507"/>
      <c r="H89" s="6251"/>
      <c r="I89" s="507"/>
      <c r="J89" s="507"/>
      <c r="K89" s="507"/>
      <c r="L89" s="6251"/>
      <c r="M89" s="507"/>
      <c r="N89" s="507"/>
      <c r="O89" s="507"/>
      <c r="P89" s="6251"/>
      <c r="Q89" s="507"/>
      <c r="R89" s="507"/>
      <c r="S89" s="507"/>
      <c r="T89" s="6251"/>
      <c r="U89" s="507"/>
      <c r="V89" s="507"/>
      <c r="W89" s="507"/>
      <c r="X89" s="6251"/>
      <c r="Y89" s="507"/>
      <c r="Z89" s="507"/>
      <c r="AA89" s="507"/>
      <c r="AB89" s="6251"/>
      <c r="AC89" s="507"/>
      <c r="AD89" s="507"/>
      <c r="AE89" s="507"/>
      <c r="AF89" s="1990">
        <v>0</v>
      </c>
      <c r="AG89" s="1990">
        <v>0</v>
      </c>
      <c r="AH89" s="1990">
        <v>0</v>
      </c>
      <c r="AI89" s="1990">
        <v>0</v>
      </c>
      <c r="AJ89" s="1990">
        <v>0</v>
      </c>
      <c r="AK89" s="1990">
        <v>0</v>
      </c>
      <c r="AL89" s="1990">
        <v>0</v>
      </c>
      <c r="AM89" s="1990">
        <v>0</v>
      </c>
      <c r="AN89" s="1990">
        <v>0</v>
      </c>
      <c r="AO89" s="1990">
        <v>0</v>
      </c>
      <c r="AP89" s="1990">
        <v>0</v>
      </c>
      <c r="AQ89" s="1990">
        <v>0</v>
      </c>
      <c r="AR89" s="1990">
        <v>0</v>
      </c>
      <c r="AS89" s="1990">
        <v>0</v>
      </c>
      <c r="AT89" s="1990">
        <v>0</v>
      </c>
      <c r="AU89" s="1990">
        <v>0</v>
      </c>
      <c r="AV89" s="1990">
        <v>0</v>
      </c>
      <c r="AW89" s="1990">
        <v>0</v>
      </c>
      <c r="AX89" s="1990">
        <v>0</v>
      </c>
      <c r="AY89" s="1952"/>
    </row>
    <row r="90" spans="2:51" ht="5.0999999999999996" customHeight="1">
      <c r="B90" s="6255"/>
      <c r="D90" s="6252"/>
      <c r="E90" s="1955"/>
      <c r="F90" s="1956"/>
      <c r="G90" s="1955"/>
      <c r="H90" s="6252"/>
      <c r="I90" s="1955"/>
      <c r="J90" s="1956"/>
      <c r="K90" s="1955"/>
      <c r="L90" s="6252"/>
      <c r="M90" s="1955"/>
      <c r="N90" s="1956"/>
      <c r="O90" s="1955"/>
      <c r="P90" s="6252"/>
      <c r="Q90" s="1955"/>
      <c r="R90" s="1956"/>
      <c r="S90" s="1955"/>
      <c r="T90" s="6252"/>
      <c r="U90" s="1955"/>
      <c r="V90" s="1956"/>
      <c r="W90" s="1955"/>
      <c r="X90" s="6252"/>
      <c r="Y90" s="1955"/>
      <c r="Z90" s="1956"/>
      <c r="AA90" s="1955"/>
      <c r="AB90" s="6252"/>
      <c r="AC90" s="1955"/>
      <c r="AD90" s="1956"/>
      <c r="AE90" s="1955"/>
      <c r="AF90" s="1990">
        <v>0</v>
      </c>
      <c r="AG90" s="1990">
        <v>0</v>
      </c>
      <c r="AH90" s="1990">
        <v>0</v>
      </c>
      <c r="AI90" s="1990">
        <v>0</v>
      </c>
      <c r="AJ90" s="1990">
        <v>0</v>
      </c>
      <c r="AK90" s="1990">
        <v>0</v>
      </c>
      <c r="AL90" s="1990">
        <v>0</v>
      </c>
      <c r="AM90" s="1990">
        <v>0</v>
      </c>
      <c r="AN90" s="1990">
        <v>0</v>
      </c>
      <c r="AO90" s="1990">
        <v>0</v>
      </c>
      <c r="AP90" s="1990">
        <v>0</v>
      </c>
      <c r="AQ90" s="1990">
        <v>0</v>
      </c>
      <c r="AR90" s="1990">
        <v>0</v>
      </c>
      <c r="AS90" s="1990">
        <v>0</v>
      </c>
      <c r="AT90" s="1990">
        <v>0</v>
      </c>
      <c r="AU90" s="1990">
        <v>0</v>
      </c>
      <c r="AV90" s="1990">
        <v>0</v>
      </c>
      <c r="AW90" s="1990">
        <v>0</v>
      </c>
      <c r="AX90" s="1990">
        <v>0</v>
      </c>
      <c r="AY90" s="1952"/>
    </row>
    <row r="91" spans="2:51" ht="9.9499999999999993" customHeight="1">
      <c r="B91" s="6255"/>
      <c r="D91" s="6253"/>
      <c r="E91" s="507"/>
      <c r="F91" s="507"/>
      <c r="G91" s="507"/>
      <c r="H91" s="6253"/>
      <c r="I91" s="507"/>
      <c r="J91" s="507"/>
      <c r="K91" s="507"/>
      <c r="L91" s="6253"/>
      <c r="M91" s="507"/>
      <c r="N91" s="507"/>
      <c r="O91" s="507"/>
      <c r="P91" s="6253"/>
      <c r="Q91" s="507"/>
      <c r="R91" s="507"/>
      <c r="S91" s="507"/>
      <c r="T91" s="6253"/>
      <c r="U91" s="507"/>
      <c r="V91" s="507"/>
      <c r="W91" s="507"/>
      <c r="X91" s="6253"/>
      <c r="Y91" s="507"/>
      <c r="Z91" s="507"/>
      <c r="AA91" s="507"/>
      <c r="AB91" s="6253"/>
      <c r="AC91" s="507"/>
      <c r="AD91" s="507"/>
      <c r="AE91" s="507"/>
      <c r="AF91" s="1990">
        <v>0</v>
      </c>
      <c r="AG91" s="1990">
        <v>0</v>
      </c>
      <c r="AH91" s="1990">
        <v>0</v>
      </c>
      <c r="AI91" s="1990">
        <v>0</v>
      </c>
      <c r="AJ91" s="1990">
        <v>0</v>
      </c>
      <c r="AK91" s="1990">
        <v>0</v>
      </c>
      <c r="AL91" s="1990">
        <v>0</v>
      </c>
      <c r="AM91" s="1990">
        <v>0</v>
      </c>
      <c r="AN91" s="1990">
        <v>0</v>
      </c>
      <c r="AO91" s="1990">
        <v>0</v>
      </c>
      <c r="AP91" s="1990">
        <v>0</v>
      </c>
      <c r="AQ91" s="1990">
        <v>0</v>
      </c>
      <c r="AR91" s="1990">
        <v>0</v>
      </c>
      <c r="AS91" s="1990">
        <v>0</v>
      </c>
      <c r="AT91" s="1990">
        <v>0</v>
      </c>
      <c r="AU91" s="1990">
        <v>0</v>
      </c>
      <c r="AV91" s="1990">
        <v>0</v>
      </c>
      <c r="AW91" s="1990">
        <v>0</v>
      </c>
      <c r="AX91" s="1990">
        <v>0</v>
      </c>
      <c r="AY91" s="1952"/>
    </row>
    <row r="92" spans="2:51" ht="9.9499999999999993" customHeight="1">
      <c r="B92" s="6255"/>
      <c r="D92" s="1960"/>
      <c r="E92" s="1961"/>
      <c r="F92" s="1961"/>
      <c r="G92" s="1961"/>
      <c r="H92" s="521"/>
      <c r="I92" s="1961"/>
      <c r="J92" s="1961"/>
      <c r="K92" s="1961"/>
      <c r="L92" s="524"/>
      <c r="M92" s="1961"/>
      <c r="N92" s="1961"/>
      <c r="O92" s="1961"/>
      <c r="P92" s="517"/>
      <c r="Q92" s="1961"/>
      <c r="R92" s="1961"/>
      <c r="S92" s="1961"/>
      <c r="T92" s="517"/>
      <c r="U92" s="1961"/>
      <c r="V92" s="1961"/>
      <c r="W92" s="1961"/>
      <c r="X92" s="517"/>
      <c r="Y92" s="1961"/>
      <c r="Z92" s="1961"/>
      <c r="AA92" s="1961"/>
      <c r="AB92" s="517"/>
      <c r="AC92" s="1961"/>
      <c r="AD92" s="1961"/>
      <c r="AE92" s="1961"/>
      <c r="AF92" s="1990">
        <v>0</v>
      </c>
      <c r="AG92" s="1990">
        <v>0</v>
      </c>
      <c r="AH92" s="1990">
        <v>0</v>
      </c>
      <c r="AI92" s="1990">
        <v>0</v>
      </c>
      <c r="AJ92" s="1990">
        <v>0</v>
      </c>
      <c r="AK92" s="1990">
        <v>0</v>
      </c>
      <c r="AL92" s="1990">
        <v>0</v>
      </c>
      <c r="AM92" s="1990">
        <v>0</v>
      </c>
      <c r="AN92" s="1990">
        <v>0</v>
      </c>
      <c r="AO92" s="1990">
        <v>0</v>
      </c>
      <c r="AP92" s="1990">
        <v>0</v>
      </c>
      <c r="AQ92" s="1990">
        <v>0</v>
      </c>
      <c r="AR92" s="1990">
        <v>0</v>
      </c>
      <c r="AS92" s="1990">
        <v>0</v>
      </c>
      <c r="AT92" s="1990">
        <v>0</v>
      </c>
      <c r="AU92" s="1990">
        <v>0</v>
      </c>
      <c r="AV92" s="1990">
        <v>0</v>
      </c>
      <c r="AW92" s="1990">
        <v>0</v>
      </c>
      <c r="AX92" s="1990">
        <v>0</v>
      </c>
      <c r="AY92" s="1952"/>
    </row>
    <row r="93" spans="2:51" ht="9.9499999999999993" customHeight="1">
      <c r="B93" s="6255"/>
      <c r="D93" s="6251"/>
      <c r="E93" s="507"/>
      <c r="F93" s="507"/>
      <c r="G93" s="507"/>
      <c r="H93" s="6251"/>
      <c r="I93" s="507"/>
      <c r="J93" s="507"/>
      <c r="K93" s="507"/>
      <c r="L93" s="6251"/>
      <c r="M93" s="507"/>
      <c r="N93" s="507"/>
      <c r="O93" s="507"/>
      <c r="P93" s="6251"/>
      <c r="Q93" s="507"/>
      <c r="R93" s="507"/>
      <c r="S93" s="507"/>
      <c r="T93" s="6251"/>
      <c r="U93" s="507"/>
      <c r="V93" s="507"/>
      <c r="W93" s="507"/>
      <c r="X93" s="6251"/>
      <c r="Y93" s="507"/>
      <c r="Z93" s="507"/>
      <c r="AA93" s="507"/>
      <c r="AB93" s="6251"/>
      <c r="AC93" s="507"/>
      <c r="AD93" s="507"/>
      <c r="AE93" s="507"/>
      <c r="AF93" s="1990">
        <v>0</v>
      </c>
      <c r="AG93" s="1990">
        <v>0</v>
      </c>
      <c r="AH93" s="1990">
        <v>0</v>
      </c>
      <c r="AI93" s="1990">
        <v>0</v>
      </c>
      <c r="AJ93" s="1990">
        <v>0</v>
      </c>
      <c r="AK93" s="1990">
        <v>0</v>
      </c>
      <c r="AL93" s="1990">
        <v>0</v>
      </c>
      <c r="AM93" s="1990">
        <v>0</v>
      </c>
      <c r="AN93" s="1990">
        <v>0</v>
      </c>
      <c r="AO93" s="1990">
        <v>0</v>
      </c>
      <c r="AP93" s="1990">
        <v>0</v>
      </c>
      <c r="AQ93" s="1990">
        <v>0</v>
      </c>
      <c r="AR93" s="1990">
        <v>0</v>
      </c>
      <c r="AS93" s="1990">
        <v>0</v>
      </c>
      <c r="AT93" s="1990">
        <v>0</v>
      </c>
      <c r="AU93" s="1990">
        <v>0</v>
      </c>
      <c r="AV93" s="1990">
        <v>0</v>
      </c>
      <c r="AW93" s="1990">
        <v>0</v>
      </c>
      <c r="AX93" s="1990">
        <v>0</v>
      </c>
      <c r="AY93" s="1952"/>
    </row>
    <row r="94" spans="2:51" ht="5.0999999999999996" customHeight="1">
      <c r="B94" s="6255"/>
      <c r="D94" s="6252"/>
      <c r="E94" s="1955"/>
      <c r="F94" s="1956"/>
      <c r="G94" s="1955"/>
      <c r="H94" s="6252"/>
      <c r="I94" s="1955"/>
      <c r="J94" s="1956"/>
      <c r="K94" s="1955"/>
      <c r="L94" s="6252"/>
      <c r="M94" s="1955"/>
      <c r="N94" s="1956"/>
      <c r="O94" s="1955"/>
      <c r="P94" s="6252"/>
      <c r="Q94" s="1955"/>
      <c r="R94" s="1956"/>
      <c r="S94" s="1955"/>
      <c r="T94" s="6252"/>
      <c r="U94" s="1955"/>
      <c r="V94" s="1956"/>
      <c r="W94" s="1955"/>
      <c r="X94" s="6252"/>
      <c r="Y94" s="1955"/>
      <c r="Z94" s="1956"/>
      <c r="AA94" s="1955"/>
      <c r="AB94" s="6252"/>
      <c r="AC94" s="1955"/>
      <c r="AD94" s="1956"/>
      <c r="AE94" s="1955"/>
      <c r="AF94" s="1990">
        <v>0</v>
      </c>
      <c r="AG94" s="1990">
        <v>0</v>
      </c>
      <c r="AH94" s="1990">
        <v>0</v>
      </c>
      <c r="AI94" s="1990">
        <v>0</v>
      </c>
      <c r="AJ94" s="1990">
        <v>0</v>
      </c>
      <c r="AK94" s="1990">
        <v>0</v>
      </c>
      <c r="AL94" s="1990">
        <v>0</v>
      </c>
      <c r="AM94" s="1990">
        <v>0</v>
      </c>
      <c r="AN94" s="1990">
        <v>0</v>
      </c>
      <c r="AO94" s="1990">
        <v>0</v>
      </c>
      <c r="AP94" s="1990">
        <v>0</v>
      </c>
      <c r="AQ94" s="1990">
        <v>0</v>
      </c>
      <c r="AR94" s="1990">
        <v>0</v>
      </c>
      <c r="AS94" s="1990">
        <v>0</v>
      </c>
      <c r="AT94" s="1990">
        <v>0</v>
      </c>
      <c r="AU94" s="1990">
        <v>0</v>
      </c>
      <c r="AV94" s="1990">
        <v>0</v>
      </c>
      <c r="AW94" s="1990">
        <v>0</v>
      </c>
      <c r="AX94" s="1990">
        <v>0</v>
      </c>
      <c r="AY94" s="1952"/>
    </row>
    <row r="95" spans="2:51" ht="9.9499999999999993" customHeight="1">
      <c r="B95" s="6255"/>
      <c r="D95" s="6253"/>
      <c r="E95" s="507"/>
      <c r="F95" s="507"/>
      <c r="G95" s="507"/>
      <c r="H95" s="6253"/>
      <c r="I95" s="507"/>
      <c r="J95" s="507"/>
      <c r="K95" s="507"/>
      <c r="L95" s="6253"/>
      <c r="M95" s="507"/>
      <c r="N95" s="507"/>
      <c r="O95" s="507"/>
      <c r="P95" s="6253"/>
      <c r="Q95" s="507"/>
      <c r="R95" s="507"/>
      <c r="S95" s="507"/>
      <c r="T95" s="6253"/>
      <c r="U95" s="507"/>
      <c r="V95" s="507"/>
      <c r="W95" s="507"/>
      <c r="X95" s="6253"/>
      <c r="Y95" s="507"/>
      <c r="Z95" s="507"/>
      <c r="AA95" s="507"/>
      <c r="AB95" s="6253"/>
      <c r="AC95" s="507"/>
      <c r="AD95" s="507"/>
      <c r="AE95" s="507"/>
      <c r="AF95" s="1990">
        <v>0</v>
      </c>
      <c r="AG95" s="1990">
        <v>0</v>
      </c>
      <c r="AH95" s="1990">
        <v>0</v>
      </c>
      <c r="AI95" s="1990">
        <v>0</v>
      </c>
      <c r="AJ95" s="1990">
        <v>0</v>
      </c>
      <c r="AK95" s="1990">
        <v>0</v>
      </c>
      <c r="AL95" s="1990">
        <v>0</v>
      </c>
      <c r="AM95" s="1990">
        <v>0</v>
      </c>
      <c r="AN95" s="1990">
        <v>0</v>
      </c>
      <c r="AO95" s="1990">
        <v>0</v>
      </c>
      <c r="AP95" s="1990">
        <v>0</v>
      </c>
      <c r="AQ95" s="1990">
        <v>0</v>
      </c>
      <c r="AR95" s="1990">
        <v>0</v>
      </c>
      <c r="AS95" s="1990">
        <v>0</v>
      </c>
      <c r="AT95" s="1990">
        <v>0</v>
      </c>
      <c r="AU95" s="1990">
        <v>0</v>
      </c>
      <c r="AV95" s="1990">
        <v>0</v>
      </c>
      <c r="AW95" s="1990">
        <v>0</v>
      </c>
      <c r="AX95" s="1990">
        <v>0</v>
      </c>
      <c r="AY95" s="1952"/>
    </row>
    <row r="96" spans="2:51" ht="9.9499999999999993" customHeight="1">
      <c r="B96" s="6255"/>
      <c r="D96" s="1960"/>
      <c r="E96" s="1961"/>
      <c r="F96" s="1961"/>
      <c r="G96" s="1961"/>
      <c r="H96" s="521"/>
      <c r="I96" s="1961"/>
      <c r="J96" s="1961"/>
      <c r="K96" s="1961"/>
      <c r="L96" s="524"/>
      <c r="M96" s="1961"/>
      <c r="N96" s="1961"/>
      <c r="O96" s="1961"/>
      <c r="P96" s="517"/>
      <c r="Q96" s="1961"/>
      <c r="R96" s="1961"/>
      <c r="S96" s="1961"/>
      <c r="T96" s="517"/>
      <c r="U96" s="1961"/>
      <c r="V96" s="1961"/>
      <c r="W96" s="1961"/>
      <c r="X96" s="517"/>
      <c r="Y96" s="1961"/>
      <c r="Z96" s="1961"/>
      <c r="AA96" s="1961"/>
      <c r="AB96" s="517"/>
      <c r="AC96" s="1961"/>
      <c r="AD96" s="1961"/>
      <c r="AE96" s="1961"/>
      <c r="AF96" s="1990">
        <v>0</v>
      </c>
      <c r="AG96" s="1990">
        <v>0</v>
      </c>
      <c r="AH96" s="1990">
        <v>0</v>
      </c>
      <c r="AI96" s="1990">
        <v>0</v>
      </c>
      <c r="AJ96" s="1990">
        <v>0</v>
      </c>
      <c r="AK96" s="1990">
        <v>0</v>
      </c>
      <c r="AL96" s="1990">
        <v>0</v>
      </c>
      <c r="AM96" s="1990">
        <v>0</v>
      </c>
      <c r="AN96" s="1990">
        <v>0</v>
      </c>
      <c r="AO96" s="1990">
        <v>0</v>
      </c>
      <c r="AP96" s="1990">
        <v>0</v>
      </c>
      <c r="AQ96" s="1990">
        <v>0</v>
      </c>
      <c r="AR96" s="1990">
        <v>0</v>
      </c>
      <c r="AS96" s="1990">
        <v>0</v>
      </c>
      <c r="AT96" s="1990">
        <v>0</v>
      </c>
      <c r="AU96" s="1990">
        <v>0</v>
      </c>
      <c r="AV96" s="1990">
        <v>0</v>
      </c>
      <c r="AW96" s="1990">
        <v>0</v>
      </c>
      <c r="AX96" s="1990">
        <v>0</v>
      </c>
      <c r="AY96" s="1952"/>
    </row>
    <row r="97" spans="2:51" ht="9.9499999999999993" customHeight="1">
      <c r="B97" s="6255"/>
      <c r="D97" s="6251"/>
      <c r="E97" s="507"/>
      <c r="F97" s="507"/>
      <c r="G97" s="507"/>
      <c r="H97" s="6251"/>
      <c r="I97" s="507"/>
      <c r="J97" s="507"/>
      <c r="K97" s="507"/>
      <c r="L97" s="6251"/>
      <c r="M97" s="507"/>
      <c r="N97" s="507"/>
      <c r="O97" s="507"/>
      <c r="P97" s="6251"/>
      <c r="Q97" s="507"/>
      <c r="R97" s="507"/>
      <c r="S97" s="507"/>
      <c r="T97" s="6251"/>
      <c r="U97" s="507"/>
      <c r="V97" s="507"/>
      <c r="W97" s="507"/>
      <c r="X97" s="6251"/>
      <c r="Y97" s="507"/>
      <c r="Z97" s="507"/>
      <c r="AA97" s="507"/>
      <c r="AB97" s="6251"/>
      <c r="AC97" s="507"/>
      <c r="AD97" s="507"/>
      <c r="AE97" s="507"/>
      <c r="AF97" s="1990">
        <v>0</v>
      </c>
      <c r="AG97" s="1990">
        <v>0</v>
      </c>
      <c r="AH97" s="1990">
        <v>0</v>
      </c>
      <c r="AI97" s="1990">
        <v>0</v>
      </c>
      <c r="AJ97" s="1990">
        <v>0</v>
      </c>
      <c r="AK97" s="1990">
        <v>0</v>
      </c>
      <c r="AL97" s="1990">
        <v>0</v>
      </c>
      <c r="AM97" s="1990">
        <v>0</v>
      </c>
      <c r="AN97" s="1990">
        <v>0</v>
      </c>
      <c r="AO97" s="1990">
        <v>0</v>
      </c>
      <c r="AP97" s="1990">
        <v>0</v>
      </c>
      <c r="AQ97" s="1990">
        <v>0</v>
      </c>
      <c r="AR97" s="1990">
        <v>0</v>
      </c>
      <c r="AS97" s="1990">
        <v>0</v>
      </c>
      <c r="AT97" s="1990">
        <v>0</v>
      </c>
      <c r="AU97" s="1990">
        <v>0</v>
      </c>
      <c r="AV97" s="1990">
        <v>0</v>
      </c>
      <c r="AW97" s="1990">
        <v>0</v>
      </c>
      <c r="AX97" s="1990">
        <v>0</v>
      </c>
      <c r="AY97" s="1952"/>
    </row>
    <row r="98" spans="2:51" ht="5.0999999999999996" customHeight="1">
      <c r="B98" s="6255"/>
      <c r="D98" s="6252"/>
      <c r="E98" s="1955"/>
      <c r="F98" s="1956"/>
      <c r="G98" s="1955"/>
      <c r="H98" s="6252"/>
      <c r="I98" s="1955"/>
      <c r="J98" s="1956"/>
      <c r="K98" s="1955"/>
      <c r="L98" s="6252"/>
      <c r="M98" s="1955"/>
      <c r="N98" s="1956"/>
      <c r="O98" s="1955"/>
      <c r="P98" s="6252"/>
      <c r="Q98" s="1955"/>
      <c r="R98" s="1956"/>
      <c r="S98" s="1955"/>
      <c r="T98" s="6252"/>
      <c r="U98" s="1955"/>
      <c r="V98" s="1956"/>
      <c r="W98" s="1955"/>
      <c r="X98" s="6252"/>
      <c r="Y98" s="1955"/>
      <c r="Z98" s="1956"/>
      <c r="AA98" s="1955"/>
      <c r="AB98" s="6252"/>
      <c r="AC98" s="1955"/>
      <c r="AD98" s="1956"/>
      <c r="AE98" s="1955"/>
      <c r="AF98" s="1990">
        <v>0</v>
      </c>
      <c r="AG98" s="1990">
        <v>0</v>
      </c>
      <c r="AH98" s="1990">
        <v>0</v>
      </c>
      <c r="AI98" s="1990">
        <v>0</v>
      </c>
      <c r="AJ98" s="1990">
        <v>0</v>
      </c>
      <c r="AK98" s="1990">
        <v>0</v>
      </c>
      <c r="AL98" s="1990">
        <v>0</v>
      </c>
      <c r="AM98" s="1990">
        <v>0</v>
      </c>
      <c r="AN98" s="1990">
        <v>0</v>
      </c>
      <c r="AO98" s="1990">
        <v>0</v>
      </c>
      <c r="AP98" s="1990">
        <v>0</v>
      </c>
      <c r="AQ98" s="1990">
        <v>0</v>
      </c>
      <c r="AR98" s="1990">
        <v>0</v>
      </c>
      <c r="AS98" s="1990">
        <v>0</v>
      </c>
      <c r="AT98" s="1990">
        <v>0</v>
      </c>
      <c r="AU98" s="1990">
        <v>0</v>
      </c>
      <c r="AV98" s="1990">
        <v>0</v>
      </c>
      <c r="AW98" s="1990">
        <v>0</v>
      </c>
      <c r="AX98" s="1990">
        <v>0</v>
      </c>
      <c r="AY98" s="1952"/>
    </row>
    <row r="99" spans="2:51" ht="9.9499999999999993" customHeight="1">
      <c r="B99" s="6255"/>
      <c r="D99" s="6253"/>
      <c r="E99" s="507"/>
      <c r="F99" s="507"/>
      <c r="G99" s="507"/>
      <c r="H99" s="6253"/>
      <c r="I99" s="507"/>
      <c r="J99" s="507"/>
      <c r="K99" s="507"/>
      <c r="L99" s="6253"/>
      <c r="M99" s="507"/>
      <c r="N99" s="507"/>
      <c r="O99" s="507"/>
      <c r="P99" s="6253"/>
      <c r="Q99" s="507"/>
      <c r="R99" s="507"/>
      <c r="S99" s="507"/>
      <c r="T99" s="6253"/>
      <c r="U99" s="507"/>
      <c r="V99" s="507"/>
      <c r="W99" s="507"/>
      <c r="X99" s="6253"/>
      <c r="Y99" s="507"/>
      <c r="Z99" s="507"/>
      <c r="AA99" s="507"/>
      <c r="AB99" s="6253"/>
      <c r="AC99" s="507"/>
      <c r="AD99" s="507"/>
      <c r="AE99" s="507"/>
      <c r="AF99" s="1990">
        <v>0</v>
      </c>
      <c r="AG99" s="1990">
        <v>0</v>
      </c>
      <c r="AH99" s="1990">
        <v>0</v>
      </c>
      <c r="AI99" s="1990">
        <v>0</v>
      </c>
      <c r="AJ99" s="1990">
        <v>0</v>
      </c>
      <c r="AK99" s="1990">
        <v>0</v>
      </c>
      <c r="AL99" s="1990">
        <v>0</v>
      </c>
      <c r="AM99" s="1990">
        <v>0</v>
      </c>
      <c r="AN99" s="1990">
        <v>0</v>
      </c>
      <c r="AO99" s="1990">
        <v>0</v>
      </c>
      <c r="AP99" s="1990">
        <v>0</v>
      </c>
      <c r="AQ99" s="1990">
        <v>0</v>
      </c>
      <c r="AR99" s="1990">
        <v>0</v>
      </c>
      <c r="AS99" s="1990">
        <v>0</v>
      </c>
      <c r="AT99" s="1990">
        <v>0</v>
      </c>
      <c r="AU99" s="1990">
        <v>0</v>
      </c>
      <c r="AV99" s="1990">
        <v>0</v>
      </c>
      <c r="AW99" s="1990">
        <v>0</v>
      </c>
      <c r="AX99" s="1990">
        <v>0</v>
      </c>
      <c r="AY99" s="1952"/>
    </row>
    <row r="100" spans="2:51" ht="9.9499999999999993" customHeight="1">
      <c r="B100" s="6255"/>
      <c r="D100" s="1960"/>
      <c r="E100" s="1961"/>
      <c r="F100" s="1961"/>
      <c r="G100" s="1961"/>
      <c r="H100" s="521"/>
      <c r="I100" s="1961"/>
      <c r="J100" s="1961"/>
      <c r="K100" s="1961"/>
      <c r="L100" s="524"/>
      <c r="M100" s="1961"/>
      <c r="N100" s="1961"/>
      <c r="O100" s="1961"/>
      <c r="P100" s="517"/>
      <c r="Q100" s="1961"/>
      <c r="R100" s="1961"/>
      <c r="S100" s="1961"/>
      <c r="T100" s="517"/>
      <c r="U100" s="1961"/>
      <c r="V100" s="1961"/>
      <c r="W100" s="1961"/>
      <c r="X100" s="517"/>
      <c r="Y100" s="1961"/>
      <c r="Z100" s="1961"/>
      <c r="AA100" s="1961"/>
      <c r="AB100" s="517"/>
      <c r="AC100" s="1961"/>
      <c r="AD100" s="1961"/>
      <c r="AE100" s="1961"/>
      <c r="AF100" s="1990">
        <v>0</v>
      </c>
      <c r="AG100" s="1990">
        <v>0</v>
      </c>
      <c r="AH100" s="1990">
        <v>0</v>
      </c>
      <c r="AI100" s="1990">
        <v>0</v>
      </c>
      <c r="AJ100" s="1990">
        <v>0</v>
      </c>
      <c r="AK100" s="1990">
        <v>0</v>
      </c>
      <c r="AL100" s="1990">
        <v>0</v>
      </c>
      <c r="AM100" s="1990">
        <v>0</v>
      </c>
      <c r="AN100" s="1990">
        <v>0</v>
      </c>
      <c r="AO100" s="1990">
        <v>0</v>
      </c>
      <c r="AP100" s="1990">
        <v>0</v>
      </c>
      <c r="AQ100" s="1990">
        <v>0</v>
      </c>
      <c r="AR100" s="1990">
        <v>0</v>
      </c>
      <c r="AS100" s="1990">
        <v>0</v>
      </c>
      <c r="AT100" s="1990">
        <v>0</v>
      </c>
      <c r="AU100" s="1990">
        <v>0</v>
      </c>
      <c r="AV100" s="1990">
        <v>0</v>
      </c>
      <c r="AW100" s="1990">
        <v>0</v>
      </c>
      <c r="AX100" s="1990">
        <v>0</v>
      </c>
      <c r="AY100" s="1952"/>
    </row>
    <row r="101" spans="2:51" ht="9.9499999999999993" customHeight="1">
      <c r="B101" s="6255"/>
      <c r="D101" s="6251"/>
      <c r="E101" s="507"/>
      <c r="F101" s="507"/>
      <c r="G101" s="507"/>
      <c r="H101" s="6251"/>
      <c r="I101" s="507"/>
      <c r="J101" s="507"/>
      <c r="K101" s="507"/>
      <c r="L101" s="6251"/>
      <c r="M101" s="507"/>
      <c r="N101" s="507"/>
      <c r="O101" s="507"/>
      <c r="P101" s="6251"/>
      <c r="Q101" s="507"/>
      <c r="R101" s="507"/>
      <c r="S101" s="507"/>
      <c r="T101" s="6251"/>
      <c r="U101" s="507"/>
      <c r="V101" s="507"/>
      <c r="W101" s="507"/>
      <c r="X101" s="6251"/>
      <c r="Y101" s="507"/>
      <c r="Z101" s="507"/>
      <c r="AA101" s="507"/>
      <c r="AB101" s="6251"/>
      <c r="AC101" s="507"/>
      <c r="AD101" s="507"/>
      <c r="AE101" s="507"/>
      <c r="AF101" s="1990">
        <v>0</v>
      </c>
      <c r="AG101" s="1990">
        <v>0</v>
      </c>
      <c r="AH101" s="1990">
        <v>0</v>
      </c>
      <c r="AI101" s="1990">
        <v>0</v>
      </c>
      <c r="AJ101" s="1990">
        <v>0</v>
      </c>
      <c r="AK101" s="1990">
        <v>0</v>
      </c>
      <c r="AL101" s="1990">
        <v>0</v>
      </c>
      <c r="AM101" s="1990">
        <v>0</v>
      </c>
      <c r="AN101" s="1990">
        <v>0</v>
      </c>
      <c r="AO101" s="1990">
        <v>0</v>
      </c>
      <c r="AP101" s="1990">
        <v>0</v>
      </c>
      <c r="AQ101" s="1990">
        <v>0</v>
      </c>
      <c r="AR101" s="1990">
        <v>0</v>
      </c>
      <c r="AS101" s="1990">
        <v>0</v>
      </c>
      <c r="AT101" s="1990">
        <v>0</v>
      </c>
      <c r="AU101" s="1990">
        <v>0</v>
      </c>
      <c r="AV101" s="1990">
        <v>0</v>
      </c>
      <c r="AW101" s="1990">
        <v>0</v>
      </c>
      <c r="AX101" s="1990">
        <v>0</v>
      </c>
      <c r="AY101" s="1952"/>
    </row>
    <row r="102" spans="2:51" ht="5.0999999999999996" customHeight="1">
      <c r="B102" s="6255"/>
      <c r="D102" s="6252"/>
      <c r="E102" s="1955"/>
      <c r="F102" s="1956"/>
      <c r="G102" s="1955"/>
      <c r="H102" s="6252"/>
      <c r="I102" s="1955"/>
      <c r="J102" s="1956"/>
      <c r="K102" s="1955"/>
      <c r="L102" s="6252"/>
      <c r="M102" s="1955"/>
      <c r="N102" s="1956"/>
      <c r="O102" s="1955"/>
      <c r="P102" s="6252"/>
      <c r="Q102" s="1955"/>
      <c r="R102" s="1956"/>
      <c r="S102" s="1955"/>
      <c r="T102" s="6252"/>
      <c r="U102" s="1955"/>
      <c r="V102" s="1956"/>
      <c r="W102" s="1955"/>
      <c r="X102" s="6252"/>
      <c r="Y102" s="1955"/>
      <c r="Z102" s="1956"/>
      <c r="AA102" s="1955"/>
      <c r="AB102" s="6252"/>
      <c r="AC102" s="1955"/>
      <c r="AD102" s="1956"/>
      <c r="AE102" s="1955"/>
      <c r="AF102" s="1990">
        <v>0</v>
      </c>
      <c r="AG102" s="1990">
        <v>0</v>
      </c>
      <c r="AH102" s="1990">
        <v>0</v>
      </c>
      <c r="AI102" s="1990">
        <v>0</v>
      </c>
      <c r="AJ102" s="1990">
        <v>0</v>
      </c>
      <c r="AK102" s="1990">
        <v>0</v>
      </c>
      <c r="AL102" s="1990">
        <v>0</v>
      </c>
      <c r="AM102" s="1990">
        <v>0</v>
      </c>
      <c r="AN102" s="1990">
        <v>0</v>
      </c>
      <c r="AO102" s="1990">
        <v>0</v>
      </c>
      <c r="AP102" s="1990">
        <v>0</v>
      </c>
      <c r="AQ102" s="1990">
        <v>0</v>
      </c>
      <c r="AR102" s="1990">
        <v>0</v>
      </c>
      <c r="AS102" s="1990">
        <v>0</v>
      </c>
      <c r="AT102" s="1990">
        <v>0</v>
      </c>
      <c r="AU102" s="1990">
        <v>0</v>
      </c>
      <c r="AV102" s="1990">
        <v>0</v>
      </c>
      <c r="AW102" s="1990">
        <v>0</v>
      </c>
      <c r="AX102" s="1990">
        <v>0</v>
      </c>
      <c r="AY102" s="1952"/>
    </row>
    <row r="103" spans="2:51" ht="9.9499999999999993" customHeight="1">
      <c r="B103" s="6256"/>
      <c r="D103" s="6253"/>
      <c r="E103" s="507"/>
      <c r="F103" s="507"/>
      <c r="G103" s="507"/>
      <c r="H103" s="6253"/>
      <c r="I103" s="507"/>
      <c r="J103" s="507"/>
      <c r="K103" s="507"/>
      <c r="L103" s="6253"/>
      <c r="M103" s="507"/>
      <c r="N103" s="507"/>
      <c r="O103" s="507"/>
      <c r="P103" s="6253"/>
      <c r="Q103" s="507"/>
      <c r="R103" s="507"/>
      <c r="S103" s="507"/>
      <c r="T103" s="6253"/>
      <c r="U103" s="507"/>
      <c r="V103" s="507"/>
      <c r="W103" s="507"/>
      <c r="X103" s="6253"/>
      <c r="Y103" s="507"/>
      <c r="Z103" s="507"/>
      <c r="AA103" s="507"/>
      <c r="AB103" s="6253"/>
      <c r="AC103" s="507"/>
      <c r="AD103" s="507"/>
      <c r="AE103" s="507"/>
      <c r="AF103" s="1990">
        <v>0</v>
      </c>
      <c r="AG103" s="1990">
        <v>0</v>
      </c>
      <c r="AH103" s="1990">
        <v>0</v>
      </c>
      <c r="AI103" s="1990">
        <v>0</v>
      </c>
      <c r="AJ103" s="1990">
        <v>0</v>
      </c>
      <c r="AK103" s="1990">
        <v>0</v>
      </c>
      <c r="AL103" s="1990">
        <v>0</v>
      </c>
      <c r="AM103" s="1990">
        <v>0</v>
      </c>
      <c r="AN103" s="1990">
        <v>0</v>
      </c>
      <c r="AO103" s="1990">
        <v>0</v>
      </c>
      <c r="AP103" s="1990">
        <v>0</v>
      </c>
      <c r="AQ103" s="1990">
        <v>0</v>
      </c>
      <c r="AR103" s="1990">
        <v>0</v>
      </c>
      <c r="AS103" s="1990">
        <v>0</v>
      </c>
      <c r="AT103" s="1990">
        <v>0</v>
      </c>
      <c r="AU103" s="1990">
        <v>0</v>
      </c>
      <c r="AV103" s="1990">
        <v>0</v>
      </c>
      <c r="AW103" s="1990">
        <v>0</v>
      </c>
      <c r="AX103" s="1990">
        <v>0</v>
      </c>
      <c r="AY103" s="1952"/>
    </row>
    <row r="104" spans="2:51" ht="9.9499999999999993" customHeight="1">
      <c r="B104" s="198"/>
      <c r="D104" s="521"/>
      <c r="E104" s="1961"/>
      <c r="F104" s="1961"/>
      <c r="G104" s="1961"/>
      <c r="H104" s="1960"/>
      <c r="I104" s="1961"/>
      <c r="J104" s="1961"/>
      <c r="K104" s="1961"/>
      <c r="L104" s="524"/>
      <c r="M104" s="499"/>
      <c r="N104" s="507"/>
      <c r="O104" s="507"/>
      <c r="P104" s="517"/>
      <c r="Q104" s="1961"/>
      <c r="R104" s="1961"/>
      <c r="S104" s="1961"/>
      <c r="T104" s="517"/>
      <c r="U104" s="1961"/>
      <c r="V104" s="1961"/>
      <c r="X104" s="517"/>
      <c r="Y104" s="1961"/>
      <c r="Z104" s="1961"/>
      <c r="AA104" s="1961"/>
      <c r="AB104" s="517"/>
      <c r="AC104" s="1961"/>
      <c r="AD104" s="1961"/>
      <c r="AE104" s="1961"/>
      <c r="AF104" s="1990">
        <v>0</v>
      </c>
      <c r="AG104" s="1990">
        <v>0</v>
      </c>
      <c r="AH104" s="1990">
        <v>0</v>
      </c>
      <c r="AI104" s="1990">
        <v>0</v>
      </c>
      <c r="AJ104" s="1990">
        <v>0</v>
      </c>
      <c r="AK104" s="1990">
        <v>0</v>
      </c>
      <c r="AL104" s="1990">
        <v>0</v>
      </c>
      <c r="AM104" s="1990">
        <v>0</v>
      </c>
      <c r="AN104" s="1990">
        <v>0</v>
      </c>
      <c r="AO104" s="1990">
        <v>0</v>
      </c>
      <c r="AP104" s="1990">
        <v>0</v>
      </c>
      <c r="AQ104" s="1990">
        <v>0</v>
      </c>
      <c r="AR104" s="1990">
        <v>0</v>
      </c>
      <c r="AS104" s="1990">
        <v>0</v>
      </c>
      <c r="AT104" s="1990">
        <v>0</v>
      </c>
      <c r="AU104" s="1990">
        <v>0</v>
      </c>
      <c r="AV104" s="1990">
        <v>0</v>
      </c>
      <c r="AW104" s="1990">
        <v>0</v>
      </c>
      <c r="AX104" s="1990">
        <v>0</v>
      </c>
      <c r="AY104" s="1952"/>
    </row>
    <row r="105" spans="2:51" ht="9.9499999999999993" customHeight="1">
      <c r="B105" s="6264">
        <f>(INT(MOD(INT((D105-2)/7)+0.6,52+5/28))+1)</f>
        <v>19</v>
      </c>
      <c r="D105" s="6267">
        <f>AB81+1</f>
        <v>42863</v>
      </c>
      <c r="E105" s="507"/>
      <c r="F105" s="507"/>
      <c r="G105" s="507"/>
      <c r="H105" s="6267">
        <f>D105+1</f>
        <v>42864</v>
      </c>
      <c r="I105" s="507"/>
      <c r="J105" s="507"/>
      <c r="K105" s="507"/>
      <c r="L105" s="6267">
        <f>H105+1</f>
        <v>42865</v>
      </c>
      <c r="M105" s="507"/>
      <c r="N105" s="507"/>
      <c r="O105" s="507"/>
      <c r="P105" s="6267">
        <f>L105+1</f>
        <v>42866</v>
      </c>
      <c r="Q105" s="507"/>
      <c r="R105" s="507"/>
      <c r="S105" s="507"/>
      <c r="T105" s="6267">
        <f>P105+1</f>
        <v>42867</v>
      </c>
      <c r="U105" s="507"/>
      <c r="V105" s="507"/>
      <c r="W105" s="507"/>
      <c r="X105" s="6267">
        <f>T105+1</f>
        <v>42868</v>
      </c>
      <c r="Y105" s="507"/>
      <c r="Z105" s="507"/>
      <c r="AA105" s="507"/>
      <c r="AB105" s="6267">
        <f>X105+1</f>
        <v>42869</v>
      </c>
      <c r="AC105" s="507"/>
      <c r="AD105" s="507"/>
      <c r="AE105" s="507"/>
      <c r="AF105" s="1990">
        <v>0</v>
      </c>
      <c r="AG105" s="1990">
        <v>0</v>
      </c>
      <c r="AH105" s="1990">
        <v>0</v>
      </c>
      <c r="AI105" s="1990">
        <v>0</v>
      </c>
      <c r="AJ105" s="1990">
        <v>0</v>
      </c>
      <c r="AK105" s="1990">
        <v>0</v>
      </c>
      <c r="AL105" s="1990">
        <v>0</v>
      </c>
      <c r="AM105" s="1990">
        <v>0</v>
      </c>
      <c r="AN105" s="1990">
        <v>0</v>
      </c>
      <c r="AO105" s="1990">
        <v>0</v>
      </c>
      <c r="AP105" s="1990">
        <v>0</v>
      </c>
      <c r="AQ105" s="1990">
        <v>0</v>
      </c>
      <c r="AR105" s="1990">
        <v>0</v>
      </c>
      <c r="AS105" s="1990">
        <v>0</v>
      </c>
      <c r="AT105" s="1990">
        <v>0</v>
      </c>
      <c r="AU105" s="1990">
        <v>0</v>
      </c>
      <c r="AV105" s="1990">
        <v>0</v>
      </c>
      <c r="AW105" s="1990">
        <v>0</v>
      </c>
      <c r="AX105" s="1990">
        <v>0</v>
      </c>
      <c r="AY105" s="1952"/>
    </row>
    <row r="106" spans="2:51" ht="5.0999999999999996" customHeight="1">
      <c r="B106" s="6265"/>
      <c r="D106" s="6268"/>
      <c r="E106" s="1955"/>
      <c r="F106" s="1956"/>
      <c r="G106" s="1955"/>
      <c r="H106" s="6268"/>
      <c r="I106" s="1955"/>
      <c r="J106" s="1956"/>
      <c r="K106" s="1955"/>
      <c r="L106" s="6268"/>
      <c r="M106" s="1955"/>
      <c r="N106" s="1956"/>
      <c r="O106" s="1955"/>
      <c r="P106" s="6268"/>
      <c r="Q106" s="1955"/>
      <c r="R106" s="1956"/>
      <c r="S106" s="1955"/>
      <c r="T106" s="6268"/>
      <c r="U106" s="1955"/>
      <c r="V106" s="1956"/>
      <c r="W106" s="1955"/>
      <c r="X106" s="6268"/>
      <c r="Y106" s="1955"/>
      <c r="Z106" s="1956"/>
      <c r="AA106" s="1955"/>
      <c r="AB106" s="6268"/>
      <c r="AC106" s="1955"/>
      <c r="AD106" s="1956"/>
      <c r="AE106" s="1955"/>
      <c r="AF106" s="1990">
        <v>0</v>
      </c>
      <c r="AG106" s="1990">
        <v>0</v>
      </c>
      <c r="AH106" s="1990">
        <v>0</v>
      </c>
      <c r="AI106" s="1990">
        <v>0</v>
      </c>
      <c r="AJ106" s="1990">
        <v>0</v>
      </c>
      <c r="AK106" s="1990">
        <v>0</v>
      </c>
      <c r="AL106" s="1990">
        <v>0</v>
      </c>
      <c r="AM106" s="1990">
        <v>0</v>
      </c>
      <c r="AN106" s="1990">
        <v>0</v>
      </c>
      <c r="AO106" s="1990">
        <v>0</v>
      </c>
      <c r="AP106" s="1990">
        <v>0</v>
      </c>
      <c r="AQ106" s="1990">
        <v>0</v>
      </c>
      <c r="AR106" s="1990">
        <v>0</v>
      </c>
      <c r="AS106" s="1990">
        <v>0</v>
      </c>
      <c r="AT106" s="1990">
        <v>0</v>
      </c>
      <c r="AU106" s="1990">
        <v>0</v>
      </c>
      <c r="AV106" s="1990">
        <v>0</v>
      </c>
      <c r="AW106" s="1990">
        <v>0</v>
      </c>
      <c r="AX106" s="1990">
        <v>0</v>
      </c>
      <c r="AY106" s="1952"/>
    </row>
    <row r="107" spans="2:51" ht="9.9499999999999993" customHeight="1">
      <c r="B107" s="6266"/>
      <c r="D107" s="6269"/>
      <c r="E107" s="507"/>
      <c r="F107" s="507"/>
      <c r="G107" s="507"/>
      <c r="H107" s="6269"/>
      <c r="I107" s="507"/>
      <c r="J107" s="507"/>
      <c r="K107" s="507"/>
      <c r="L107" s="6269"/>
      <c r="M107" s="507"/>
      <c r="N107" s="507"/>
      <c r="O107" s="507"/>
      <c r="P107" s="6269"/>
      <c r="Q107" s="507"/>
      <c r="R107" s="507"/>
      <c r="S107" s="507"/>
      <c r="T107" s="6269"/>
      <c r="U107" s="507"/>
      <c r="V107" s="507"/>
      <c r="W107" s="507"/>
      <c r="X107" s="6269"/>
      <c r="Y107" s="507"/>
      <c r="Z107" s="507"/>
      <c r="AA107" s="507"/>
      <c r="AB107" s="6269"/>
      <c r="AC107" s="507"/>
      <c r="AD107" s="507"/>
      <c r="AE107" s="507"/>
      <c r="AF107" s="1990">
        <v>0</v>
      </c>
      <c r="AG107" s="1990">
        <v>0</v>
      </c>
      <c r="AH107" s="1990">
        <v>0</v>
      </c>
      <c r="AI107" s="1990">
        <v>0</v>
      </c>
      <c r="AJ107" s="1990">
        <v>0</v>
      </c>
      <c r="AK107" s="1990">
        <v>0</v>
      </c>
      <c r="AL107" s="1990">
        <v>0</v>
      </c>
      <c r="AM107" s="1990">
        <v>0</v>
      </c>
      <c r="AN107" s="1990">
        <v>0</v>
      </c>
      <c r="AO107" s="1990">
        <v>0</v>
      </c>
      <c r="AP107" s="1990">
        <v>0</v>
      </c>
      <c r="AQ107" s="1990">
        <v>0</v>
      </c>
      <c r="AR107" s="1990">
        <v>0</v>
      </c>
      <c r="AS107" s="1990">
        <v>0</v>
      </c>
      <c r="AT107" s="1990">
        <v>0</v>
      </c>
      <c r="AU107" s="1990">
        <v>0</v>
      </c>
      <c r="AV107" s="1990">
        <v>0</v>
      </c>
      <c r="AW107" s="1990">
        <v>0</v>
      </c>
      <c r="AX107" s="1990">
        <v>0</v>
      </c>
      <c r="AY107" s="1952"/>
    </row>
    <row r="108" spans="2:51" ht="9.9499999999999993" customHeight="1">
      <c r="B108" s="198"/>
      <c r="D108" s="521"/>
      <c r="E108" s="1961"/>
      <c r="F108" s="1961"/>
      <c r="G108" s="1961"/>
      <c r="H108" s="1960"/>
      <c r="I108" s="1961"/>
      <c r="J108" s="1961"/>
      <c r="K108" s="1961"/>
      <c r="L108" s="524"/>
      <c r="M108" s="499"/>
      <c r="N108" s="507"/>
      <c r="O108" s="507"/>
      <c r="P108" s="517"/>
      <c r="Q108" s="1961"/>
      <c r="R108" s="1961"/>
      <c r="S108" s="1961"/>
      <c r="T108" s="517"/>
      <c r="U108" s="1961"/>
      <c r="V108" s="1961"/>
      <c r="X108" s="517"/>
      <c r="Y108" s="1961"/>
      <c r="Z108" s="1961"/>
      <c r="AA108" s="1961"/>
      <c r="AB108" s="517"/>
      <c r="AC108" s="1961"/>
      <c r="AD108" s="1961"/>
      <c r="AE108" s="1961"/>
      <c r="AF108" s="1990">
        <v>0</v>
      </c>
      <c r="AG108" s="1990">
        <v>0</v>
      </c>
      <c r="AH108" s="1990">
        <v>0</v>
      </c>
      <c r="AI108" s="1990">
        <v>0</v>
      </c>
      <c r="AJ108" s="1990">
        <v>0</v>
      </c>
      <c r="AK108" s="1990">
        <v>0</v>
      </c>
      <c r="AL108" s="1990">
        <v>0</v>
      </c>
      <c r="AM108" s="1990">
        <v>0</v>
      </c>
      <c r="AN108" s="1990">
        <v>0</v>
      </c>
      <c r="AO108" s="1990">
        <v>0</v>
      </c>
      <c r="AP108" s="1990">
        <v>0</v>
      </c>
      <c r="AQ108" s="1990">
        <v>0</v>
      </c>
      <c r="AR108" s="1990">
        <v>0</v>
      </c>
      <c r="AS108" s="1990">
        <v>0</v>
      </c>
      <c r="AT108" s="1990">
        <v>0</v>
      </c>
      <c r="AU108" s="1990">
        <v>0</v>
      </c>
      <c r="AV108" s="1990">
        <v>0</v>
      </c>
      <c r="AW108" s="1990">
        <v>0</v>
      </c>
      <c r="AX108" s="1990">
        <v>0</v>
      </c>
      <c r="AY108" s="1952"/>
    </row>
    <row r="109" spans="2:51" ht="9.9499999999999993" customHeight="1">
      <c r="B109" s="6261" t="s">
        <v>3632</v>
      </c>
      <c r="D109" s="6251"/>
      <c r="E109" s="507"/>
      <c r="F109" s="507"/>
      <c r="G109" s="507"/>
      <c r="H109" s="6251"/>
      <c r="I109" s="507"/>
      <c r="J109" s="507"/>
      <c r="K109" s="507"/>
      <c r="L109" s="6251"/>
      <c r="M109" s="507"/>
      <c r="N109" s="507"/>
      <c r="O109" s="507"/>
      <c r="P109" s="6251"/>
      <c r="Q109" s="507"/>
      <c r="R109" s="507"/>
      <c r="S109" s="507"/>
      <c r="T109" s="6251"/>
      <c r="U109" s="507"/>
      <c r="V109" s="507"/>
      <c r="W109" s="507"/>
      <c r="X109" s="6251"/>
      <c r="Y109" s="507"/>
      <c r="Z109" s="507"/>
      <c r="AA109" s="507"/>
      <c r="AB109" s="6251"/>
      <c r="AC109" s="507"/>
      <c r="AD109" s="507"/>
      <c r="AE109" s="507"/>
      <c r="AF109" s="1990">
        <v>0</v>
      </c>
      <c r="AG109" s="1990">
        <v>0</v>
      </c>
      <c r="AH109" s="1990">
        <v>0</v>
      </c>
      <c r="AI109" s="1990">
        <v>0</v>
      </c>
      <c r="AJ109" s="1990">
        <v>0</v>
      </c>
      <c r="AK109" s="1990">
        <v>0</v>
      </c>
      <c r="AL109" s="1990">
        <v>0</v>
      </c>
      <c r="AM109" s="1990">
        <v>0</v>
      </c>
      <c r="AN109" s="1990">
        <v>0</v>
      </c>
      <c r="AO109" s="1990">
        <v>0</v>
      </c>
      <c r="AP109" s="1990">
        <v>0</v>
      </c>
      <c r="AQ109" s="1990">
        <v>0</v>
      </c>
      <c r="AR109" s="1990">
        <v>0</v>
      </c>
      <c r="AS109" s="1990">
        <v>0</v>
      </c>
      <c r="AT109" s="1990">
        <v>0</v>
      </c>
      <c r="AU109" s="1990">
        <v>0</v>
      </c>
      <c r="AV109" s="1990">
        <v>0</v>
      </c>
      <c r="AW109" s="1990">
        <v>0</v>
      </c>
      <c r="AX109" s="1990">
        <v>0</v>
      </c>
      <c r="AY109" s="1952"/>
    </row>
    <row r="110" spans="2:51" ht="5.0999999999999996" customHeight="1">
      <c r="B110" s="6262"/>
      <c r="D110" s="6252"/>
      <c r="E110" s="1955"/>
      <c r="F110" s="1956"/>
      <c r="G110" s="1955"/>
      <c r="H110" s="6252"/>
      <c r="I110" s="1955"/>
      <c r="J110" s="1956"/>
      <c r="K110" s="1955"/>
      <c r="L110" s="6252"/>
      <c r="M110" s="1955"/>
      <c r="N110" s="1956"/>
      <c r="O110" s="1955"/>
      <c r="P110" s="6252"/>
      <c r="Q110" s="1955"/>
      <c r="R110" s="1956"/>
      <c r="S110" s="1955"/>
      <c r="T110" s="6252"/>
      <c r="U110" s="1955"/>
      <c r="V110" s="1956"/>
      <c r="W110" s="1955"/>
      <c r="X110" s="6252"/>
      <c r="Y110" s="1955"/>
      <c r="Z110" s="1956"/>
      <c r="AA110" s="1955"/>
      <c r="AB110" s="6252"/>
      <c r="AC110" s="1955"/>
      <c r="AD110" s="1956"/>
      <c r="AE110" s="1955"/>
      <c r="AF110" s="1990">
        <v>0</v>
      </c>
      <c r="AG110" s="1990">
        <v>0</v>
      </c>
      <c r="AH110" s="1990">
        <v>0</v>
      </c>
      <c r="AI110" s="1990">
        <v>0</v>
      </c>
      <c r="AJ110" s="1990">
        <v>0</v>
      </c>
      <c r="AK110" s="1990">
        <v>0</v>
      </c>
      <c r="AL110" s="1990">
        <v>0</v>
      </c>
      <c r="AM110" s="1990">
        <v>0</v>
      </c>
      <c r="AN110" s="1990">
        <v>0</v>
      </c>
      <c r="AO110" s="1990">
        <v>0</v>
      </c>
      <c r="AP110" s="1990">
        <v>0</v>
      </c>
      <c r="AQ110" s="1990">
        <v>0</v>
      </c>
      <c r="AR110" s="1990">
        <v>0</v>
      </c>
      <c r="AS110" s="1990">
        <v>0</v>
      </c>
      <c r="AT110" s="1990">
        <v>0</v>
      </c>
      <c r="AU110" s="1990">
        <v>0</v>
      </c>
      <c r="AV110" s="1990">
        <v>0</v>
      </c>
      <c r="AW110" s="1990">
        <v>0</v>
      </c>
      <c r="AX110" s="1990">
        <v>0</v>
      </c>
      <c r="AY110" s="1952"/>
    </row>
    <row r="111" spans="2:51" ht="9.9499999999999993" customHeight="1">
      <c r="B111" s="6262"/>
      <c r="D111" s="6253"/>
      <c r="E111" s="507"/>
      <c r="F111" s="507"/>
      <c r="G111" s="507"/>
      <c r="H111" s="6253"/>
      <c r="I111" s="507"/>
      <c r="J111" s="507"/>
      <c r="K111" s="507"/>
      <c r="L111" s="6253"/>
      <c r="M111" s="507"/>
      <c r="N111" s="507"/>
      <c r="O111" s="507"/>
      <c r="P111" s="6253"/>
      <c r="Q111" s="507"/>
      <c r="R111" s="507"/>
      <c r="S111" s="507"/>
      <c r="T111" s="6253"/>
      <c r="U111" s="507"/>
      <c r="V111" s="507"/>
      <c r="W111" s="507"/>
      <c r="X111" s="6253"/>
      <c r="Y111" s="507"/>
      <c r="Z111" s="507"/>
      <c r="AA111" s="507"/>
      <c r="AB111" s="6253"/>
      <c r="AC111" s="507"/>
      <c r="AD111" s="507"/>
      <c r="AE111" s="507"/>
      <c r="AF111" s="1990">
        <v>0</v>
      </c>
      <c r="AG111" s="1990">
        <v>0</v>
      </c>
      <c r="AH111" s="1990">
        <v>0</v>
      </c>
      <c r="AI111" s="1990">
        <v>0</v>
      </c>
      <c r="AJ111" s="1990">
        <v>0</v>
      </c>
      <c r="AK111" s="1990">
        <v>0</v>
      </c>
      <c r="AL111" s="1990">
        <v>0</v>
      </c>
      <c r="AM111" s="1990">
        <v>0</v>
      </c>
      <c r="AN111" s="1990">
        <v>0</v>
      </c>
      <c r="AO111" s="1990">
        <v>0</v>
      </c>
      <c r="AP111" s="1990">
        <v>0</v>
      </c>
      <c r="AQ111" s="1990">
        <v>0</v>
      </c>
      <c r="AR111" s="1990">
        <v>0</v>
      </c>
      <c r="AS111" s="1990">
        <v>0</v>
      </c>
      <c r="AT111" s="1990">
        <v>0</v>
      </c>
      <c r="AU111" s="1990">
        <v>0</v>
      </c>
      <c r="AV111" s="1990">
        <v>0</v>
      </c>
      <c r="AW111" s="1990">
        <v>0</v>
      </c>
      <c r="AX111" s="1990">
        <v>0</v>
      </c>
      <c r="AY111" s="1952"/>
    </row>
    <row r="112" spans="2:51" ht="9.9499999999999993" customHeight="1">
      <c r="B112" s="6262"/>
      <c r="D112" s="1960"/>
      <c r="E112" s="1961"/>
      <c r="F112" s="1961"/>
      <c r="G112" s="1961"/>
      <c r="H112" s="521"/>
      <c r="I112" s="1961"/>
      <c r="J112" s="1961"/>
      <c r="K112" s="1961"/>
      <c r="L112" s="524"/>
      <c r="M112" s="1961"/>
      <c r="N112" s="1961"/>
      <c r="O112" s="1961"/>
      <c r="P112" s="517"/>
      <c r="Q112" s="1961"/>
      <c r="R112" s="1961"/>
      <c r="S112" s="1961"/>
      <c r="T112" s="517"/>
      <c r="U112" s="1961"/>
      <c r="V112" s="1961"/>
      <c r="W112" s="1961"/>
      <c r="X112" s="517"/>
      <c r="Y112" s="1961"/>
      <c r="Z112" s="1961"/>
      <c r="AA112" s="1961"/>
      <c r="AB112" s="517"/>
      <c r="AC112" s="1961"/>
      <c r="AD112" s="1961"/>
      <c r="AE112" s="1961"/>
      <c r="AF112" s="1990">
        <v>0</v>
      </c>
      <c r="AG112" s="1990">
        <v>0</v>
      </c>
      <c r="AH112" s="1990">
        <v>0</v>
      </c>
      <c r="AI112" s="1990">
        <v>0</v>
      </c>
      <c r="AJ112" s="1990">
        <v>0</v>
      </c>
      <c r="AK112" s="1990">
        <v>0</v>
      </c>
      <c r="AL112" s="1990">
        <v>0</v>
      </c>
      <c r="AM112" s="1990">
        <v>0</v>
      </c>
      <c r="AN112" s="1990">
        <v>0</v>
      </c>
      <c r="AO112" s="1990">
        <v>0</v>
      </c>
      <c r="AP112" s="1990">
        <v>0</v>
      </c>
      <c r="AQ112" s="1990">
        <v>0</v>
      </c>
      <c r="AR112" s="1990">
        <v>0</v>
      </c>
      <c r="AS112" s="1990">
        <v>0</v>
      </c>
      <c r="AT112" s="1990">
        <v>0</v>
      </c>
      <c r="AU112" s="1990">
        <v>0</v>
      </c>
      <c r="AV112" s="1990">
        <v>0</v>
      </c>
      <c r="AW112" s="1990">
        <v>0</v>
      </c>
      <c r="AX112" s="1990">
        <v>0</v>
      </c>
      <c r="AY112" s="1952"/>
    </row>
    <row r="113" spans="2:51" ht="9.9499999999999993" customHeight="1">
      <c r="B113" s="6262"/>
      <c r="D113" s="6251"/>
      <c r="E113" s="507"/>
      <c r="F113" s="507"/>
      <c r="G113" s="507"/>
      <c r="H113" s="6251"/>
      <c r="I113" s="507"/>
      <c r="J113" s="507"/>
      <c r="K113" s="507"/>
      <c r="L113" s="6251"/>
      <c r="M113" s="507"/>
      <c r="N113" s="507"/>
      <c r="O113" s="507"/>
      <c r="P113" s="6251"/>
      <c r="Q113" s="507"/>
      <c r="R113" s="507"/>
      <c r="S113" s="507"/>
      <c r="T113" s="6251"/>
      <c r="U113" s="507"/>
      <c r="V113" s="507"/>
      <c r="W113" s="507"/>
      <c r="X113" s="6251"/>
      <c r="Y113" s="507"/>
      <c r="Z113" s="507"/>
      <c r="AA113" s="507"/>
      <c r="AB113" s="6251"/>
      <c r="AC113" s="507"/>
      <c r="AD113" s="507"/>
      <c r="AE113" s="507"/>
      <c r="AF113" s="1990">
        <v>0</v>
      </c>
      <c r="AG113" s="1990">
        <v>0</v>
      </c>
      <c r="AH113" s="1990">
        <v>0</v>
      </c>
      <c r="AI113" s="1990">
        <v>0</v>
      </c>
      <c r="AJ113" s="1990">
        <v>0</v>
      </c>
      <c r="AK113" s="1990">
        <v>0</v>
      </c>
      <c r="AL113" s="1990">
        <v>0</v>
      </c>
      <c r="AM113" s="1990">
        <v>0</v>
      </c>
      <c r="AN113" s="1990">
        <v>0</v>
      </c>
      <c r="AO113" s="1990">
        <v>0</v>
      </c>
      <c r="AP113" s="1990">
        <v>0</v>
      </c>
      <c r="AQ113" s="1990">
        <v>0</v>
      </c>
      <c r="AR113" s="1990">
        <v>0</v>
      </c>
      <c r="AS113" s="1990">
        <v>0</v>
      </c>
      <c r="AT113" s="1990">
        <v>0</v>
      </c>
      <c r="AU113" s="1990">
        <v>0</v>
      </c>
      <c r="AV113" s="1990">
        <v>0</v>
      </c>
      <c r="AW113" s="1990">
        <v>0</v>
      </c>
      <c r="AX113" s="1990">
        <v>0</v>
      </c>
      <c r="AY113" s="1952"/>
    </row>
    <row r="114" spans="2:51" ht="5.0999999999999996" customHeight="1">
      <c r="B114" s="6262"/>
      <c r="D114" s="6252"/>
      <c r="E114" s="1955"/>
      <c r="F114" s="1956"/>
      <c r="G114" s="1955"/>
      <c r="H114" s="6252"/>
      <c r="I114" s="1955"/>
      <c r="J114" s="1956"/>
      <c r="K114" s="1955"/>
      <c r="L114" s="6252"/>
      <c r="M114" s="1955"/>
      <c r="N114" s="1956"/>
      <c r="O114" s="1955"/>
      <c r="P114" s="6252"/>
      <c r="Q114" s="1955"/>
      <c r="R114" s="1956"/>
      <c r="S114" s="1955"/>
      <c r="T114" s="6252"/>
      <c r="U114" s="1955"/>
      <c r="V114" s="1956"/>
      <c r="W114" s="1955"/>
      <c r="X114" s="6252"/>
      <c r="Y114" s="1955"/>
      <c r="Z114" s="1956"/>
      <c r="AA114" s="1955"/>
      <c r="AB114" s="6252"/>
      <c r="AC114" s="1955"/>
      <c r="AD114" s="1956"/>
      <c r="AE114" s="1955"/>
      <c r="AF114" s="1990">
        <v>0</v>
      </c>
      <c r="AG114" s="1990">
        <v>0</v>
      </c>
      <c r="AH114" s="1990">
        <v>0</v>
      </c>
      <c r="AI114" s="1990">
        <v>0</v>
      </c>
      <c r="AJ114" s="1990">
        <v>0</v>
      </c>
      <c r="AK114" s="1990">
        <v>0</v>
      </c>
      <c r="AL114" s="1990">
        <v>0</v>
      </c>
      <c r="AM114" s="1990">
        <v>0</v>
      </c>
      <c r="AN114" s="1990">
        <v>0</v>
      </c>
      <c r="AO114" s="1990">
        <v>0</v>
      </c>
      <c r="AP114" s="1990">
        <v>0</v>
      </c>
      <c r="AQ114" s="1990">
        <v>0</v>
      </c>
      <c r="AR114" s="1990">
        <v>0</v>
      </c>
      <c r="AS114" s="1990">
        <v>0</v>
      </c>
      <c r="AT114" s="1990">
        <v>0</v>
      </c>
      <c r="AU114" s="1990">
        <v>0</v>
      </c>
      <c r="AV114" s="1990">
        <v>0</v>
      </c>
      <c r="AW114" s="1990">
        <v>0</v>
      </c>
      <c r="AX114" s="1990">
        <v>0</v>
      </c>
      <c r="AY114" s="1952"/>
    </row>
    <row r="115" spans="2:51" ht="9.9499999999999993" customHeight="1">
      <c r="B115" s="6262"/>
      <c r="D115" s="6253"/>
      <c r="E115" s="507"/>
      <c r="F115" s="507"/>
      <c r="G115" s="507"/>
      <c r="H115" s="6253"/>
      <c r="I115" s="507"/>
      <c r="J115" s="507"/>
      <c r="K115" s="507"/>
      <c r="L115" s="6253"/>
      <c r="M115" s="507"/>
      <c r="N115" s="507"/>
      <c r="O115" s="507"/>
      <c r="P115" s="6253"/>
      <c r="Q115" s="507"/>
      <c r="R115" s="507"/>
      <c r="S115" s="507"/>
      <c r="T115" s="6253"/>
      <c r="U115" s="507"/>
      <c r="V115" s="507"/>
      <c r="W115" s="507"/>
      <c r="X115" s="6253"/>
      <c r="Y115" s="507"/>
      <c r="Z115" s="507"/>
      <c r="AA115" s="507"/>
      <c r="AB115" s="6253"/>
      <c r="AC115" s="507"/>
      <c r="AD115" s="507"/>
      <c r="AE115" s="507"/>
      <c r="AF115" s="1990">
        <v>0</v>
      </c>
      <c r="AG115" s="1990">
        <v>0</v>
      </c>
      <c r="AH115" s="1990">
        <v>0</v>
      </c>
      <c r="AI115" s="1990">
        <v>0</v>
      </c>
      <c r="AJ115" s="1990">
        <v>0</v>
      </c>
      <c r="AK115" s="1990">
        <v>0</v>
      </c>
      <c r="AL115" s="1990">
        <v>0</v>
      </c>
      <c r="AM115" s="1990">
        <v>0</v>
      </c>
      <c r="AN115" s="1990">
        <v>0</v>
      </c>
      <c r="AO115" s="1990">
        <v>0</v>
      </c>
      <c r="AP115" s="1990">
        <v>0</v>
      </c>
      <c r="AQ115" s="1990">
        <v>0</v>
      </c>
      <c r="AR115" s="1990">
        <v>0</v>
      </c>
      <c r="AS115" s="1990">
        <v>0</v>
      </c>
      <c r="AT115" s="1990">
        <v>0</v>
      </c>
      <c r="AU115" s="1990">
        <v>0</v>
      </c>
      <c r="AV115" s="1990">
        <v>0</v>
      </c>
      <c r="AW115" s="1990">
        <v>0</v>
      </c>
      <c r="AX115" s="1990">
        <v>0</v>
      </c>
      <c r="AY115" s="1952"/>
    </row>
    <row r="116" spans="2:51" ht="9.9499999999999993" customHeight="1">
      <c r="B116" s="6262"/>
      <c r="D116" s="1960"/>
      <c r="E116" s="1961"/>
      <c r="F116" s="1961"/>
      <c r="G116" s="1961"/>
      <c r="H116" s="521"/>
      <c r="I116" s="1961"/>
      <c r="J116" s="1961"/>
      <c r="K116" s="1961"/>
      <c r="L116" s="524"/>
      <c r="M116" s="1961"/>
      <c r="N116" s="1961"/>
      <c r="O116" s="1961"/>
      <c r="P116" s="517"/>
      <c r="Q116" s="1961"/>
      <c r="R116" s="1961"/>
      <c r="S116" s="1961"/>
      <c r="T116" s="517"/>
      <c r="U116" s="1961"/>
      <c r="V116" s="1961"/>
      <c r="W116" s="1961"/>
      <c r="X116" s="517"/>
      <c r="Y116" s="1961"/>
      <c r="Z116" s="1961"/>
      <c r="AA116" s="1961"/>
      <c r="AB116" s="517"/>
      <c r="AC116" s="1961"/>
      <c r="AD116" s="1961"/>
      <c r="AE116" s="1961"/>
      <c r="AF116" s="1990">
        <v>0</v>
      </c>
      <c r="AG116" s="1990">
        <v>0</v>
      </c>
      <c r="AH116" s="1990">
        <v>0</v>
      </c>
      <c r="AI116" s="1990">
        <v>0</v>
      </c>
      <c r="AJ116" s="1990">
        <v>0</v>
      </c>
      <c r="AK116" s="1990">
        <v>0</v>
      </c>
      <c r="AL116" s="1990">
        <v>0</v>
      </c>
      <c r="AM116" s="1990">
        <v>0</v>
      </c>
      <c r="AN116" s="1990">
        <v>0</v>
      </c>
      <c r="AO116" s="1990">
        <v>0</v>
      </c>
      <c r="AP116" s="1990">
        <v>0</v>
      </c>
      <c r="AQ116" s="1990">
        <v>0</v>
      </c>
      <c r="AR116" s="1990">
        <v>0</v>
      </c>
      <c r="AS116" s="1990">
        <v>0</v>
      </c>
      <c r="AT116" s="1990">
        <v>0</v>
      </c>
      <c r="AU116" s="1990">
        <v>0</v>
      </c>
      <c r="AV116" s="1990">
        <v>0</v>
      </c>
      <c r="AW116" s="1990">
        <v>0</v>
      </c>
      <c r="AX116" s="1990">
        <v>0</v>
      </c>
      <c r="AY116" s="1952"/>
    </row>
    <row r="117" spans="2:51" ht="9.9499999999999993" customHeight="1">
      <c r="B117" s="6262"/>
      <c r="D117" s="6251"/>
      <c r="E117" s="507"/>
      <c r="F117" s="507"/>
      <c r="G117" s="507"/>
      <c r="H117" s="6251"/>
      <c r="I117" s="507"/>
      <c r="J117" s="507"/>
      <c r="K117" s="507"/>
      <c r="L117" s="6251"/>
      <c r="M117" s="507"/>
      <c r="N117" s="507"/>
      <c r="O117" s="507"/>
      <c r="P117" s="6251"/>
      <c r="Q117" s="507"/>
      <c r="R117" s="507"/>
      <c r="S117" s="507"/>
      <c r="T117" s="6251"/>
      <c r="U117" s="507"/>
      <c r="V117" s="507"/>
      <c r="W117" s="507"/>
      <c r="X117" s="6251"/>
      <c r="Y117" s="507"/>
      <c r="Z117" s="507"/>
      <c r="AA117" s="507"/>
      <c r="AB117" s="6251"/>
      <c r="AC117" s="507"/>
      <c r="AD117" s="507"/>
      <c r="AE117" s="507"/>
      <c r="AF117" s="1990">
        <v>0</v>
      </c>
      <c r="AG117" s="1990">
        <v>0</v>
      </c>
      <c r="AH117" s="1990">
        <v>0</v>
      </c>
      <c r="AI117" s="1990">
        <v>0</v>
      </c>
      <c r="AJ117" s="1990">
        <v>0</v>
      </c>
      <c r="AK117" s="1990">
        <v>0</v>
      </c>
      <c r="AL117" s="1990">
        <v>0</v>
      </c>
      <c r="AM117" s="1990">
        <v>0</v>
      </c>
      <c r="AN117" s="1990">
        <v>0</v>
      </c>
      <c r="AO117" s="1990">
        <v>0</v>
      </c>
      <c r="AP117" s="1990">
        <v>0</v>
      </c>
      <c r="AQ117" s="1990">
        <v>0</v>
      </c>
      <c r="AR117" s="1990">
        <v>0</v>
      </c>
      <c r="AS117" s="1990">
        <v>0</v>
      </c>
      <c r="AT117" s="1990">
        <v>0</v>
      </c>
      <c r="AU117" s="1990">
        <v>0</v>
      </c>
      <c r="AV117" s="1990">
        <v>0</v>
      </c>
      <c r="AW117" s="1990">
        <v>0</v>
      </c>
      <c r="AX117" s="1990">
        <v>0</v>
      </c>
      <c r="AY117" s="1952"/>
    </row>
    <row r="118" spans="2:51" ht="5.0999999999999996" customHeight="1">
      <c r="B118" s="6262"/>
      <c r="D118" s="6252"/>
      <c r="E118" s="1955"/>
      <c r="F118" s="1956"/>
      <c r="G118" s="1955"/>
      <c r="H118" s="6252"/>
      <c r="I118" s="1955"/>
      <c r="J118" s="1956"/>
      <c r="K118" s="1955"/>
      <c r="L118" s="6252"/>
      <c r="M118" s="1955"/>
      <c r="N118" s="1956"/>
      <c r="O118" s="1955"/>
      <c r="P118" s="6252"/>
      <c r="Q118" s="1955"/>
      <c r="R118" s="1956"/>
      <c r="S118" s="1955"/>
      <c r="T118" s="6252"/>
      <c r="U118" s="1955"/>
      <c r="V118" s="1956"/>
      <c r="W118" s="1955"/>
      <c r="X118" s="6252"/>
      <c r="Y118" s="1955"/>
      <c r="Z118" s="1956"/>
      <c r="AA118" s="1955"/>
      <c r="AB118" s="6252"/>
      <c r="AC118" s="1955"/>
      <c r="AD118" s="1956"/>
      <c r="AE118" s="1955"/>
      <c r="AF118" s="1990">
        <v>0</v>
      </c>
      <c r="AG118" s="1990">
        <v>0</v>
      </c>
      <c r="AH118" s="1990">
        <v>0</v>
      </c>
      <c r="AI118" s="1990">
        <v>0</v>
      </c>
      <c r="AJ118" s="1990">
        <v>0</v>
      </c>
      <c r="AK118" s="1990">
        <v>0</v>
      </c>
      <c r="AL118" s="1990">
        <v>0</v>
      </c>
      <c r="AM118" s="1990">
        <v>0</v>
      </c>
      <c r="AN118" s="1990">
        <v>0</v>
      </c>
      <c r="AO118" s="1990">
        <v>0</v>
      </c>
      <c r="AP118" s="1990">
        <v>0</v>
      </c>
      <c r="AQ118" s="1990">
        <v>0</v>
      </c>
      <c r="AR118" s="1990">
        <v>0</v>
      </c>
      <c r="AS118" s="1990">
        <v>0</v>
      </c>
      <c r="AT118" s="1990">
        <v>0</v>
      </c>
      <c r="AU118" s="1990">
        <v>0</v>
      </c>
      <c r="AV118" s="1990">
        <v>0</v>
      </c>
      <c r="AW118" s="1990">
        <v>0</v>
      </c>
      <c r="AX118" s="1990">
        <v>0</v>
      </c>
      <c r="AY118" s="1952"/>
    </row>
    <row r="119" spans="2:51" ht="9.9499999999999993" customHeight="1">
      <c r="B119" s="6262"/>
      <c r="D119" s="6253"/>
      <c r="E119" s="507"/>
      <c r="F119" s="507"/>
      <c r="G119" s="507"/>
      <c r="H119" s="6253"/>
      <c r="I119" s="507"/>
      <c r="J119" s="507"/>
      <c r="K119" s="507"/>
      <c r="L119" s="6253"/>
      <c r="M119" s="507"/>
      <c r="N119" s="507"/>
      <c r="O119" s="507"/>
      <c r="P119" s="6253"/>
      <c r="Q119" s="507"/>
      <c r="R119" s="507"/>
      <c r="S119" s="507"/>
      <c r="T119" s="6253"/>
      <c r="U119" s="507"/>
      <c r="V119" s="507"/>
      <c r="W119" s="507"/>
      <c r="X119" s="6253"/>
      <c r="Y119" s="507"/>
      <c r="Z119" s="507"/>
      <c r="AA119" s="507"/>
      <c r="AB119" s="6253"/>
      <c r="AC119" s="507"/>
      <c r="AD119" s="507"/>
      <c r="AE119" s="507"/>
      <c r="AF119" s="1990">
        <v>0</v>
      </c>
      <c r="AG119" s="1990">
        <v>0</v>
      </c>
      <c r="AH119" s="1990">
        <v>0</v>
      </c>
      <c r="AI119" s="1990">
        <v>0</v>
      </c>
      <c r="AJ119" s="1990">
        <v>0</v>
      </c>
      <c r="AK119" s="1990">
        <v>0</v>
      </c>
      <c r="AL119" s="1990">
        <v>0</v>
      </c>
      <c r="AM119" s="1990">
        <v>0</v>
      </c>
      <c r="AN119" s="1990">
        <v>0</v>
      </c>
      <c r="AO119" s="1990">
        <v>0</v>
      </c>
      <c r="AP119" s="1990">
        <v>0</v>
      </c>
      <c r="AQ119" s="1990">
        <v>0</v>
      </c>
      <c r="AR119" s="1990">
        <v>0</v>
      </c>
      <c r="AS119" s="1990">
        <v>0</v>
      </c>
      <c r="AT119" s="1990">
        <v>0</v>
      </c>
      <c r="AU119" s="1990">
        <v>0</v>
      </c>
      <c r="AV119" s="1990">
        <v>0</v>
      </c>
      <c r="AW119" s="1990">
        <v>0</v>
      </c>
      <c r="AX119" s="1990">
        <v>0</v>
      </c>
      <c r="AY119" s="1952"/>
    </row>
    <row r="120" spans="2:51" ht="9.9499999999999993" customHeight="1">
      <c r="B120" s="6262"/>
      <c r="D120" s="1960"/>
      <c r="E120" s="1961"/>
      <c r="F120" s="1961"/>
      <c r="G120" s="1961"/>
      <c r="H120" s="521"/>
      <c r="I120" s="1961"/>
      <c r="J120" s="1961"/>
      <c r="K120" s="1961"/>
      <c r="L120" s="524"/>
      <c r="M120" s="1961"/>
      <c r="N120" s="1961"/>
      <c r="O120" s="1961"/>
      <c r="P120" s="517"/>
      <c r="Q120" s="1961"/>
      <c r="R120" s="1961"/>
      <c r="S120" s="1961"/>
      <c r="T120" s="517"/>
      <c r="U120" s="1961"/>
      <c r="V120" s="1961"/>
      <c r="W120" s="1961"/>
      <c r="X120" s="517"/>
      <c r="Y120" s="1961"/>
      <c r="Z120" s="1961"/>
      <c r="AA120" s="1961"/>
      <c r="AB120" s="517"/>
      <c r="AC120" s="1961"/>
      <c r="AD120" s="1961"/>
      <c r="AE120" s="1961"/>
      <c r="AF120" s="1990">
        <v>0</v>
      </c>
      <c r="AG120" s="1990">
        <v>0</v>
      </c>
      <c r="AH120" s="1990">
        <v>0</v>
      </c>
      <c r="AI120" s="1990">
        <v>0</v>
      </c>
      <c r="AJ120" s="1990">
        <v>0</v>
      </c>
      <c r="AK120" s="1990">
        <v>0</v>
      </c>
      <c r="AL120" s="1990">
        <v>0</v>
      </c>
      <c r="AM120" s="1990">
        <v>0</v>
      </c>
      <c r="AN120" s="1990">
        <v>0</v>
      </c>
      <c r="AO120" s="1990">
        <v>0</v>
      </c>
      <c r="AP120" s="1990">
        <v>0</v>
      </c>
      <c r="AQ120" s="1990">
        <v>0</v>
      </c>
      <c r="AR120" s="1990">
        <v>0</v>
      </c>
      <c r="AS120" s="1990">
        <v>0</v>
      </c>
      <c r="AT120" s="1990">
        <v>0</v>
      </c>
      <c r="AU120" s="1990">
        <v>0</v>
      </c>
      <c r="AV120" s="1990">
        <v>0</v>
      </c>
      <c r="AW120" s="1990">
        <v>0</v>
      </c>
      <c r="AX120" s="1990">
        <v>0</v>
      </c>
      <c r="AY120" s="1952"/>
    </row>
    <row r="121" spans="2:51" ht="9.9499999999999993" customHeight="1">
      <c r="B121" s="6262"/>
      <c r="D121" s="6251"/>
      <c r="E121" s="507"/>
      <c r="F121" s="507"/>
      <c r="G121" s="507"/>
      <c r="H121" s="6251"/>
      <c r="I121" s="507"/>
      <c r="J121" s="507"/>
      <c r="K121" s="507"/>
      <c r="L121" s="6251"/>
      <c r="M121" s="507"/>
      <c r="N121" s="507"/>
      <c r="O121" s="507"/>
      <c r="P121" s="6251"/>
      <c r="Q121" s="507"/>
      <c r="R121" s="507"/>
      <c r="S121" s="507"/>
      <c r="T121" s="6251"/>
      <c r="U121" s="507"/>
      <c r="V121" s="507"/>
      <c r="W121" s="507"/>
      <c r="X121" s="6251"/>
      <c r="Y121" s="507"/>
      <c r="Z121" s="507"/>
      <c r="AA121" s="507"/>
      <c r="AB121" s="6251"/>
      <c r="AC121" s="507"/>
      <c r="AD121" s="507"/>
      <c r="AE121" s="507"/>
      <c r="AF121" s="1990">
        <v>0</v>
      </c>
      <c r="AG121" s="1990">
        <v>0</v>
      </c>
      <c r="AH121" s="1990">
        <v>0</v>
      </c>
      <c r="AI121" s="1990">
        <v>0</v>
      </c>
      <c r="AJ121" s="1990">
        <v>0</v>
      </c>
      <c r="AK121" s="1990">
        <v>0</v>
      </c>
      <c r="AL121" s="1990">
        <v>0</v>
      </c>
      <c r="AM121" s="1990">
        <v>0</v>
      </c>
      <c r="AN121" s="1990">
        <v>0</v>
      </c>
      <c r="AO121" s="1990">
        <v>0</v>
      </c>
      <c r="AP121" s="1990">
        <v>0</v>
      </c>
      <c r="AQ121" s="1990">
        <v>0</v>
      </c>
      <c r="AR121" s="1990">
        <v>0</v>
      </c>
      <c r="AS121" s="1990">
        <v>0</v>
      </c>
      <c r="AT121" s="1990">
        <v>0</v>
      </c>
      <c r="AU121" s="1990">
        <v>0</v>
      </c>
      <c r="AV121" s="1990">
        <v>0</v>
      </c>
      <c r="AW121" s="1990">
        <v>0</v>
      </c>
      <c r="AX121" s="1990">
        <v>0</v>
      </c>
      <c r="AY121" s="1952"/>
    </row>
    <row r="122" spans="2:51" ht="5.0999999999999996" customHeight="1">
      <c r="B122" s="6262"/>
      <c r="D122" s="6252"/>
      <c r="E122" s="1955"/>
      <c r="F122" s="1956"/>
      <c r="G122" s="1955"/>
      <c r="H122" s="6252"/>
      <c r="I122" s="1955"/>
      <c r="J122" s="1956"/>
      <c r="K122" s="1955"/>
      <c r="L122" s="6252"/>
      <c r="M122" s="1955"/>
      <c r="N122" s="1956"/>
      <c r="O122" s="1955"/>
      <c r="P122" s="6252"/>
      <c r="Q122" s="1955"/>
      <c r="R122" s="1956"/>
      <c r="S122" s="1955"/>
      <c r="T122" s="6252"/>
      <c r="U122" s="1955"/>
      <c r="V122" s="1956"/>
      <c r="W122" s="1955"/>
      <c r="X122" s="6252"/>
      <c r="Y122" s="1955"/>
      <c r="Z122" s="1956"/>
      <c r="AA122" s="1955"/>
      <c r="AB122" s="6252"/>
      <c r="AC122" s="1955"/>
      <c r="AD122" s="1956"/>
      <c r="AE122" s="1955"/>
      <c r="AF122" s="1990">
        <v>0</v>
      </c>
      <c r="AG122" s="1990">
        <v>0</v>
      </c>
      <c r="AH122" s="1990">
        <v>0</v>
      </c>
      <c r="AI122" s="1990">
        <v>0</v>
      </c>
      <c r="AJ122" s="1990">
        <v>0</v>
      </c>
      <c r="AK122" s="1990">
        <v>0</v>
      </c>
      <c r="AL122" s="1990">
        <v>0</v>
      </c>
      <c r="AM122" s="1990">
        <v>0</v>
      </c>
      <c r="AN122" s="1990">
        <v>0</v>
      </c>
      <c r="AO122" s="1990">
        <v>0</v>
      </c>
      <c r="AP122" s="1990">
        <v>0</v>
      </c>
      <c r="AQ122" s="1990">
        <v>0</v>
      </c>
      <c r="AR122" s="1990">
        <v>0</v>
      </c>
      <c r="AS122" s="1990">
        <v>0</v>
      </c>
      <c r="AT122" s="1990">
        <v>0</v>
      </c>
      <c r="AU122" s="1990">
        <v>0</v>
      </c>
      <c r="AV122" s="1990">
        <v>0</v>
      </c>
      <c r="AW122" s="1990">
        <v>0</v>
      </c>
      <c r="AX122" s="1990">
        <v>0</v>
      </c>
      <c r="AY122" s="1952"/>
    </row>
    <row r="123" spans="2:51" ht="9.9499999999999993" customHeight="1">
      <c r="B123" s="6262"/>
      <c r="D123" s="6253"/>
      <c r="E123" s="507"/>
      <c r="F123" s="507"/>
      <c r="G123" s="507"/>
      <c r="H123" s="6253"/>
      <c r="I123" s="507"/>
      <c r="J123" s="507"/>
      <c r="K123" s="507"/>
      <c r="L123" s="6253"/>
      <c r="M123" s="507"/>
      <c r="N123" s="507"/>
      <c r="O123" s="507"/>
      <c r="P123" s="6253"/>
      <c r="Q123" s="507"/>
      <c r="R123" s="507"/>
      <c r="S123" s="507"/>
      <c r="T123" s="6253"/>
      <c r="U123" s="507"/>
      <c r="V123" s="507"/>
      <c r="W123" s="507"/>
      <c r="X123" s="6253"/>
      <c r="Y123" s="507"/>
      <c r="Z123" s="507"/>
      <c r="AA123" s="507"/>
      <c r="AB123" s="6253"/>
      <c r="AC123" s="507"/>
      <c r="AD123" s="507"/>
      <c r="AE123" s="507"/>
      <c r="AF123" s="1990">
        <v>0</v>
      </c>
      <c r="AG123" s="1990">
        <v>0</v>
      </c>
      <c r="AH123" s="1990">
        <v>0</v>
      </c>
      <c r="AI123" s="1990">
        <v>0</v>
      </c>
      <c r="AJ123" s="1990">
        <v>0</v>
      </c>
      <c r="AK123" s="1990">
        <v>0</v>
      </c>
      <c r="AL123" s="1990">
        <v>0</v>
      </c>
      <c r="AM123" s="1990">
        <v>0</v>
      </c>
      <c r="AN123" s="1990">
        <v>0</v>
      </c>
      <c r="AO123" s="1990">
        <v>0</v>
      </c>
      <c r="AP123" s="1990">
        <v>0</v>
      </c>
      <c r="AQ123" s="1990">
        <v>0</v>
      </c>
      <c r="AR123" s="1990">
        <v>0</v>
      </c>
      <c r="AS123" s="1990">
        <v>0</v>
      </c>
      <c r="AT123" s="1990">
        <v>0</v>
      </c>
      <c r="AU123" s="1990">
        <v>0</v>
      </c>
      <c r="AV123" s="1990">
        <v>0</v>
      </c>
      <c r="AW123" s="1990">
        <v>0</v>
      </c>
      <c r="AX123" s="1990">
        <v>0</v>
      </c>
      <c r="AY123" s="1952"/>
    </row>
    <row r="124" spans="2:51" ht="9.9499999999999993" customHeight="1">
      <c r="B124" s="6262"/>
      <c r="D124" s="1960"/>
      <c r="E124" s="1961"/>
      <c r="F124" s="1961"/>
      <c r="G124" s="1961"/>
      <c r="H124" s="521"/>
      <c r="I124" s="1961"/>
      <c r="J124" s="1961"/>
      <c r="K124" s="1961"/>
      <c r="L124" s="524"/>
      <c r="M124" s="1961"/>
      <c r="N124" s="1961"/>
      <c r="O124" s="1961"/>
      <c r="P124" s="517"/>
      <c r="Q124" s="1961"/>
      <c r="R124" s="1961"/>
      <c r="S124" s="1961"/>
      <c r="T124" s="517"/>
      <c r="U124" s="1961"/>
      <c r="V124" s="1961"/>
      <c r="W124" s="1961"/>
      <c r="X124" s="517"/>
      <c r="Y124" s="1961"/>
      <c r="Z124" s="1961"/>
      <c r="AA124" s="1961"/>
      <c r="AB124" s="517"/>
      <c r="AC124" s="1961"/>
      <c r="AD124" s="1961"/>
      <c r="AE124" s="1961"/>
      <c r="AF124" s="1990">
        <v>0</v>
      </c>
      <c r="AG124" s="1990">
        <v>0</v>
      </c>
      <c r="AH124" s="1990">
        <v>0</v>
      </c>
      <c r="AI124" s="1990">
        <v>0</v>
      </c>
      <c r="AJ124" s="1990">
        <v>0</v>
      </c>
      <c r="AK124" s="1990">
        <v>0</v>
      </c>
      <c r="AL124" s="1990">
        <v>0</v>
      </c>
      <c r="AM124" s="1990">
        <v>0</v>
      </c>
      <c r="AN124" s="1990">
        <v>0</v>
      </c>
      <c r="AO124" s="1990">
        <v>0</v>
      </c>
      <c r="AP124" s="1990">
        <v>0</v>
      </c>
      <c r="AQ124" s="1990">
        <v>0</v>
      </c>
      <c r="AR124" s="1990">
        <v>0</v>
      </c>
      <c r="AS124" s="1990">
        <v>0</v>
      </c>
      <c r="AT124" s="1990">
        <v>0</v>
      </c>
      <c r="AU124" s="1990">
        <v>0</v>
      </c>
      <c r="AV124" s="1990">
        <v>0</v>
      </c>
      <c r="AW124" s="1990">
        <v>0</v>
      </c>
      <c r="AX124" s="1990">
        <v>0</v>
      </c>
      <c r="AY124" s="1952"/>
    </row>
    <row r="125" spans="2:51" ht="9.9499999999999993" customHeight="1">
      <c r="B125" s="6262"/>
      <c r="D125" s="6251"/>
      <c r="E125" s="507"/>
      <c r="F125" s="507"/>
      <c r="G125" s="507"/>
      <c r="H125" s="6251"/>
      <c r="I125" s="507"/>
      <c r="J125" s="507"/>
      <c r="K125" s="507"/>
      <c r="L125" s="6251"/>
      <c r="M125" s="507"/>
      <c r="N125" s="507"/>
      <c r="O125" s="507"/>
      <c r="P125" s="6251"/>
      <c r="Q125" s="507"/>
      <c r="R125" s="507"/>
      <c r="S125" s="507"/>
      <c r="T125" s="6251"/>
      <c r="U125" s="507"/>
      <c r="V125" s="507"/>
      <c r="W125" s="507"/>
      <c r="X125" s="6251"/>
      <c r="Y125" s="507"/>
      <c r="Z125" s="507"/>
      <c r="AA125" s="507"/>
      <c r="AB125" s="6251"/>
      <c r="AC125" s="507"/>
      <c r="AD125" s="507"/>
      <c r="AE125" s="507"/>
      <c r="AF125" s="1990">
        <v>0</v>
      </c>
      <c r="AG125" s="1990">
        <v>0</v>
      </c>
      <c r="AH125" s="1990">
        <v>0</v>
      </c>
      <c r="AI125" s="1990">
        <v>0</v>
      </c>
      <c r="AJ125" s="1990">
        <v>0</v>
      </c>
      <c r="AK125" s="1990">
        <v>0</v>
      </c>
      <c r="AL125" s="1990">
        <v>0</v>
      </c>
      <c r="AM125" s="1990">
        <v>0</v>
      </c>
      <c r="AN125" s="1990">
        <v>0</v>
      </c>
      <c r="AO125" s="1990">
        <v>0</v>
      </c>
      <c r="AP125" s="1990">
        <v>0</v>
      </c>
      <c r="AQ125" s="1990">
        <v>0</v>
      </c>
      <c r="AR125" s="1990">
        <v>0</v>
      </c>
      <c r="AS125" s="1990">
        <v>0</v>
      </c>
      <c r="AT125" s="1990">
        <v>0</v>
      </c>
      <c r="AU125" s="1990">
        <v>0</v>
      </c>
      <c r="AV125" s="1990">
        <v>0</v>
      </c>
      <c r="AW125" s="1990">
        <v>0</v>
      </c>
      <c r="AX125" s="1990">
        <v>0</v>
      </c>
      <c r="AY125" s="1952"/>
    </row>
    <row r="126" spans="2:51" ht="5.0999999999999996" customHeight="1">
      <c r="B126" s="6262"/>
      <c r="D126" s="6252"/>
      <c r="E126" s="1955"/>
      <c r="F126" s="1956"/>
      <c r="G126" s="1955"/>
      <c r="H126" s="6252"/>
      <c r="I126" s="1955"/>
      <c r="J126" s="1956"/>
      <c r="K126" s="1955"/>
      <c r="L126" s="6252"/>
      <c r="M126" s="1955"/>
      <c r="N126" s="1956"/>
      <c r="O126" s="1955"/>
      <c r="P126" s="6252"/>
      <c r="Q126" s="1955"/>
      <c r="R126" s="1956"/>
      <c r="S126" s="1955"/>
      <c r="T126" s="6252"/>
      <c r="U126" s="1955"/>
      <c r="V126" s="1956"/>
      <c r="W126" s="1955"/>
      <c r="X126" s="6252"/>
      <c r="Y126" s="1955"/>
      <c r="Z126" s="1956"/>
      <c r="AA126" s="1955"/>
      <c r="AB126" s="6252"/>
      <c r="AC126" s="1955"/>
      <c r="AD126" s="1956"/>
      <c r="AE126" s="1955"/>
      <c r="AF126" s="1990">
        <v>0</v>
      </c>
      <c r="AG126" s="1990">
        <v>0</v>
      </c>
      <c r="AH126" s="1990">
        <v>0</v>
      </c>
      <c r="AI126" s="1990">
        <v>0</v>
      </c>
      <c r="AJ126" s="1990">
        <v>0</v>
      </c>
      <c r="AK126" s="1990">
        <v>0</v>
      </c>
      <c r="AL126" s="1990">
        <v>0</v>
      </c>
      <c r="AM126" s="1990">
        <v>0</v>
      </c>
      <c r="AN126" s="1990">
        <v>0</v>
      </c>
      <c r="AO126" s="1990">
        <v>0</v>
      </c>
      <c r="AP126" s="1990">
        <v>0</v>
      </c>
      <c r="AQ126" s="1990">
        <v>0</v>
      </c>
      <c r="AR126" s="1990">
        <v>0</v>
      </c>
      <c r="AS126" s="1990">
        <v>0</v>
      </c>
      <c r="AT126" s="1990">
        <v>0</v>
      </c>
      <c r="AU126" s="1990">
        <v>0</v>
      </c>
      <c r="AV126" s="1990">
        <v>0</v>
      </c>
      <c r="AW126" s="1990">
        <v>0</v>
      </c>
      <c r="AX126" s="1990">
        <v>0</v>
      </c>
      <c r="AY126" s="1952"/>
    </row>
    <row r="127" spans="2:51" ht="9.9499999999999993" customHeight="1">
      <c r="B127" s="6263"/>
      <c r="D127" s="6253"/>
      <c r="E127" s="507"/>
      <c r="F127" s="507"/>
      <c r="G127" s="507"/>
      <c r="H127" s="6253"/>
      <c r="I127" s="507"/>
      <c r="J127" s="507"/>
      <c r="K127" s="507"/>
      <c r="L127" s="6253"/>
      <c r="M127" s="507"/>
      <c r="N127" s="507"/>
      <c r="O127" s="507"/>
      <c r="P127" s="6253"/>
      <c r="Q127" s="507"/>
      <c r="R127" s="507"/>
      <c r="S127" s="507"/>
      <c r="T127" s="6253"/>
      <c r="U127" s="507"/>
      <c r="V127" s="507"/>
      <c r="W127" s="507"/>
      <c r="X127" s="6253"/>
      <c r="Y127" s="507"/>
      <c r="Z127" s="507"/>
      <c r="AA127" s="507"/>
      <c r="AB127" s="6253"/>
      <c r="AC127" s="507"/>
      <c r="AD127" s="507"/>
      <c r="AE127" s="507"/>
      <c r="AF127" s="1990">
        <v>0</v>
      </c>
      <c r="AG127" s="1990">
        <v>0</v>
      </c>
      <c r="AH127" s="1990">
        <v>0</v>
      </c>
      <c r="AI127" s="1990">
        <v>0</v>
      </c>
      <c r="AJ127" s="1990">
        <v>0</v>
      </c>
      <c r="AK127" s="1990">
        <v>0</v>
      </c>
      <c r="AL127" s="1990">
        <v>0</v>
      </c>
      <c r="AM127" s="1990">
        <v>0</v>
      </c>
      <c r="AN127" s="1990">
        <v>0</v>
      </c>
      <c r="AO127" s="1990">
        <v>0</v>
      </c>
      <c r="AP127" s="1990">
        <v>0</v>
      </c>
      <c r="AQ127" s="1990">
        <v>0</v>
      </c>
      <c r="AR127" s="1990">
        <v>0</v>
      </c>
      <c r="AS127" s="1990">
        <v>0</v>
      </c>
      <c r="AT127" s="1990">
        <v>0</v>
      </c>
      <c r="AU127" s="1990">
        <v>0</v>
      </c>
      <c r="AV127" s="1990">
        <v>0</v>
      </c>
      <c r="AW127" s="1990">
        <v>0</v>
      </c>
      <c r="AX127" s="1990">
        <v>0</v>
      </c>
      <c r="AY127" s="1952"/>
    </row>
    <row r="128" spans="2:51" ht="9.9499999999999993" customHeight="1">
      <c r="B128" s="198"/>
      <c r="D128" s="521"/>
      <c r="E128" s="1961"/>
      <c r="F128" s="1961"/>
      <c r="G128" s="1961"/>
      <c r="H128" s="1960"/>
      <c r="I128" s="1961"/>
      <c r="J128" s="1961"/>
      <c r="K128" s="1961"/>
      <c r="L128" s="524"/>
      <c r="M128" s="499"/>
      <c r="N128" s="507"/>
      <c r="O128" s="507"/>
      <c r="P128" s="517"/>
      <c r="Q128" s="1961"/>
      <c r="R128" s="1961"/>
      <c r="S128" s="1961"/>
      <c r="T128" s="517"/>
      <c r="U128" s="1961"/>
      <c r="V128" s="1961"/>
      <c r="X128" s="517"/>
      <c r="Y128" s="1961"/>
      <c r="Z128" s="1961"/>
      <c r="AA128" s="1961"/>
      <c r="AB128" s="517"/>
      <c r="AC128" s="1961"/>
      <c r="AD128" s="1961"/>
      <c r="AE128" s="1961"/>
      <c r="AF128" s="1990">
        <v>0</v>
      </c>
      <c r="AG128" s="1990">
        <v>0</v>
      </c>
      <c r="AH128" s="1990">
        <v>0</v>
      </c>
      <c r="AI128" s="1990">
        <v>0</v>
      </c>
      <c r="AJ128" s="1990">
        <v>0</v>
      </c>
      <c r="AK128" s="1990">
        <v>0</v>
      </c>
      <c r="AL128" s="1990">
        <v>0</v>
      </c>
      <c r="AM128" s="1990">
        <v>0</v>
      </c>
      <c r="AN128" s="1990">
        <v>0</v>
      </c>
      <c r="AO128" s="1990">
        <v>0</v>
      </c>
      <c r="AP128" s="1990">
        <v>0</v>
      </c>
      <c r="AQ128" s="1990">
        <v>0</v>
      </c>
      <c r="AR128" s="1990">
        <v>0</v>
      </c>
      <c r="AS128" s="1990">
        <v>0</v>
      </c>
      <c r="AT128" s="1990">
        <v>0</v>
      </c>
      <c r="AU128" s="1990">
        <v>0</v>
      </c>
      <c r="AV128" s="1990">
        <v>0</v>
      </c>
      <c r="AW128" s="1990">
        <v>0</v>
      </c>
      <c r="AX128" s="1990">
        <v>0</v>
      </c>
      <c r="AY128" s="1952"/>
    </row>
    <row r="129" spans="2:51" ht="9.9499999999999993" customHeight="1">
      <c r="B129" s="6257">
        <f>B105</f>
        <v>19</v>
      </c>
      <c r="D129" s="6260">
        <f>D105</f>
        <v>42863</v>
      </c>
      <c r="E129" s="507"/>
      <c r="F129" s="507"/>
      <c r="G129" s="507"/>
      <c r="H129" s="6260">
        <f>H105</f>
        <v>42864</v>
      </c>
      <c r="I129" s="507"/>
      <c r="J129" s="507"/>
      <c r="K129" s="507"/>
      <c r="L129" s="6260">
        <f>L105</f>
        <v>42865</v>
      </c>
      <c r="M129" s="507"/>
      <c r="N129" s="507"/>
      <c r="O129" s="507"/>
      <c r="P129" s="6260">
        <f>P105</f>
        <v>42866</v>
      </c>
      <c r="Q129" s="507"/>
      <c r="R129" s="507"/>
      <c r="S129" s="507"/>
      <c r="T129" s="6260">
        <f>T105</f>
        <v>42867</v>
      </c>
      <c r="U129" s="507"/>
      <c r="V129" s="507"/>
      <c r="W129" s="507"/>
      <c r="X129" s="6260">
        <f>X105</f>
        <v>42868</v>
      </c>
      <c r="Y129" s="507"/>
      <c r="Z129" s="507"/>
      <c r="AA129" s="507"/>
      <c r="AB129" s="6260">
        <f>AB105</f>
        <v>42869</v>
      </c>
      <c r="AC129" s="507"/>
      <c r="AD129" s="507"/>
      <c r="AE129" s="507"/>
      <c r="AF129" s="1990">
        <v>0</v>
      </c>
      <c r="AG129" s="1990">
        <v>0</v>
      </c>
      <c r="AH129" s="1990">
        <v>0</v>
      </c>
      <c r="AI129" s="1990">
        <v>0</v>
      </c>
      <c r="AJ129" s="1990">
        <v>0</v>
      </c>
      <c r="AK129" s="1990">
        <v>0</v>
      </c>
      <c r="AL129" s="1990">
        <v>0</v>
      </c>
      <c r="AM129" s="1990">
        <v>0</v>
      </c>
      <c r="AN129" s="1990">
        <v>0</v>
      </c>
      <c r="AO129" s="1990">
        <v>0</v>
      </c>
      <c r="AP129" s="1990">
        <v>0</v>
      </c>
      <c r="AQ129" s="1990">
        <v>0</v>
      </c>
      <c r="AR129" s="1990">
        <v>0</v>
      </c>
      <c r="AS129" s="1990">
        <v>0</v>
      </c>
      <c r="AT129" s="1990">
        <v>0</v>
      </c>
      <c r="AU129" s="1990">
        <v>0</v>
      </c>
      <c r="AV129" s="1990">
        <v>0</v>
      </c>
      <c r="AW129" s="1990">
        <v>0</v>
      </c>
      <c r="AX129" s="1990">
        <v>0</v>
      </c>
      <c r="AY129" s="1952"/>
    </row>
    <row r="130" spans="2:51" ht="5.0999999999999996" customHeight="1">
      <c r="B130" s="6258"/>
      <c r="D130" s="6258"/>
      <c r="E130" s="1955"/>
      <c r="F130" s="1956"/>
      <c r="G130" s="1955"/>
      <c r="H130" s="6258"/>
      <c r="I130" s="1955"/>
      <c r="J130" s="1956"/>
      <c r="K130" s="1955"/>
      <c r="L130" s="6258"/>
      <c r="M130" s="1955"/>
      <c r="N130" s="1956"/>
      <c r="O130" s="1955"/>
      <c r="P130" s="6258"/>
      <c r="Q130" s="1955"/>
      <c r="R130" s="1956"/>
      <c r="S130" s="1955"/>
      <c r="T130" s="6258"/>
      <c r="U130" s="1955"/>
      <c r="V130" s="1956"/>
      <c r="W130" s="1955"/>
      <c r="X130" s="6258"/>
      <c r="Y130" s="1955"/>
      <c r="Z130" s="1956"/>
      <c r="AA130" s="1955"/>
      <c r="AB130" s="6258"/>
      <c r="AC130" s="1955"/>
      <c r="AD130" s="1956"/>
      <c r="AE130" s="1955"/>
      <c r="AF130" s="1990">
        <v>0</v>
      </c>
      <c r="AG130" s="1990">
        <v>0</v>
      </c>
      <c r="AH130" s="1990">
        <v>0</v>
      </c>
      <c r="AI130" s="1990">
        <v>0</v>
      </c>
      <c r="AJ130" s="1990">
        <v>0</v>
      </c>
      <c r="AK130" s="1990">
        <v>0</v>
      </c>
      <c r="AL130" s="1990">
        <v>0</v>
      </c>
      <c r="AM130" s="1990">
        <v>0</v>
      </c>
      <c r="AN130" s="1990">
        <v>0</v>
      </c>
      <c r="AO130" s="1990">
        <v>0</v>
      </c>
      <c r="AP130" s="1990">
        <v>0</v>
      </c>
      <c r="AQ130" s="1990">
        <v>0</v>
      </c>
      <c r="AR130" s="1990">
        <v>0</v>
      </c>
      <c r="AS130" s="1990">
        <v>0</v>
      </c>
      <c r="AT130" s="1990">
        <v>0</v>
      </c>
      <c r="AU130" s="1990">
        <v>0</v>
      </c>
      <c r="AV130" s="1990">
        <v>0</v>
      </c>
      <c r="AW130" s="1990">
        <v>0</v>
      </c>
      <c r="AX130" s="1990">
        <v>0</v>
      </c>
      <c r="AY130" s="1952"/>
    </row>
    <row r="131" spans="2:51" ht="9.9499999999999993" customHeight="1">
      <c r="B131" s="6259"/>
      <c r="D131" s="6259"/>
      <c r="E131" s="507"/>
      <c r="F131" s="507"/>
      <c r="G131" s="507"/>
      <c r="H131" s="6259"/>
      <c r="I131" s="507"/>
      <c r="J131" s="507"/>
      <c r="K131" s="507"/>
      <c r="L131" s="6259"/>
      <c r="M131" s="507"/>
      <c r="N131" s="507"/>
      <c r="O131" s="507"/>
      <c r="P131" s="6259"/>
      <c r="Q131" s="507"/>
      <c r="R131" s="507"/>
      <c r="S131" s="507"/>
      <c r="T131" s="6259"/>
      <c r="U131" s="507"/>
      <c r="V131" s="507"/>
      <c r="W131" s="507"/>
      <c r="X131" s="6259"/>
      <c r="Y131" s="507"/>
      <c r="Z131" s="507"/>
      <c r="AA131" s="507"/>
      <c r="AB131" s="6259"/>
      <c r="AC131" s="507"/>
      <c r="AD131" s="507"/>
      <c r="AE131" s="507"/>
      <c r="AF131" s="1990">
        <v>0</v>
      </c>
      <c r="AG131" s="1990">
        <v>0</v>
      </c>
      <c r="AH131" s="1990">
        <v>0</v>
      </c>
      <c r="AI131" s="1990">
        <v>0</v>
      </c>
      <c r="AJ131" s="1990">
        <v>0</v>
      </c>
      <c r="AK131" s="1990">
        <v>0</v>
      </c>
      <c r="AL131" s="1990">
        <v>0</v>
      </c>
      <c r="AM131" s="1990">
        <v>0</v>
      </c>
      <c r="AN131" s="1990">
        <v>0</v>
      </c>
      <c r="AO131" s="1990">
        <v>0</v>
      </c>
      <c r="AP131" s="1990">
        <v>0</v>
      </c>
      <c r="AQ131" s="1990">
        <v>0</v>
      </c>
      <c r="AR131" s="1990">
        <v>0</v>
      </c>
      <c r="AS131" s="1990">
        <v>0</v>
      </c>
      <c r="AT131" s="1990">
        <v>0</v>
      </c>
      <c r="AU131" s="1990">
        <v>0</v>
      </c>
      <c r="AV131" s="1990">
        <v>0</v>
      </c>
      <c r="AW131" s="1990">
        <v>0</v>
      </c>
      <c r="AX131" s="1990">
        <v>0</v>
      </c>
      <c r="AY131" s="1952"/>
    </row>
    <row r="132" spans="2:51" ht="9.9499999999999993" customHeight="1">
      <c r="B132" s="198"/>
      <c r="D132" s="521"/>
      <c r="E132" s="1961"/>
      <c r="F132" s="1961"/>
      <c r="G132" s="1961"/>
      <c r="H132" s="1960"/>
      <c r="I132" s="1961"/>
      <c r="J132" s="1961"/>
      <c r="K132" s="1961"/>
      <c r="L132" s="524"/>
      <c r="M132" s="499"/>
      <c r="N132" s="507"/>
      <c r="O132" s="507"/>
      <c r="P132" s="517"/>
      <c r="Q132" s="1961"/>
      <c r="R132" s="1961"/>
      <c r="S132" s="1961"/>
      <c r="T132" s="517"/>
      <c r="U132" s="1961"/>
      <c r="V132" s="1961"/>
      <c r="X132" s="517"/>
      <c r="Y132" s="1961"/>
      <c r="Z132" s="1961"/>
      <c r="AA132" s="1961"/>
      <c r="AB132" s="517"/>
      <c r="AC132" s="1961"/>
      <c r="AD132" s="1961"/>
      <c r="AE132" s="1961"/>
      <c r="AF132" s="1990">
        <v>0</v>
      </c>
      <c r="AG132" s="1990">
        <v>0</v>
      </c>
      <c r="AH132" s="1990">
        <v>0</v>
      </c>
      <c r="AI132" s="1990">
        <v>0</v>
      </c>
      <c r="AJ132" s="1990">
        <v>0</v>
      </c>
      <c r="AK132" s="1990">
        <v>0</v>
      </c>
      <c r="AL132" s="1990">
        <v>0</v>
      </c>
      <c r="AM132" s="1990">
        <v>0</v>
      </c>
      <c r="AN132" s="1990">
        <v>0</v>
      </c>
      <c r="AO132" s="1990">
        <v>0</v>
      </c>
      <c r="AP132" s="1990">
        <v>0</v>
      </c>
      <c r="AQ132" s="1990">
        <v>0</v>
      </c>
      <c r="AR132" s="1990">
        <v>0</v>
      </c>
      <c r="AS132" s="1990">
        <v>0</v>
      </c>
      <c r="AT132" s="1990">
        <v>0</v>
      </c>
      <c r="AU132" s="1990">
        <v>0</v>
      </c>
      <c r="AV132" s="1990">
        <v>0</v>
      </c>
      <c r="AW132" s="1990">
        <v>0</v>
      </c>
      <c r="AX132" s="1990">
        <v>0</v>
      </c>
      <c r="AY132" s="1952"/>
    </row>
    <row r="133" spans="2:51" ht="9.9499999999999993" customHeight="1">
      <c r="B133" s="6254" t="s">
        <v>3633</v>
      </c>
      <c r="D133" s="6251"/>
      <c r="E133" s="507"/>
      <c r="F133" s="507"/>
      <c r="G133" s="507"/>
      <c r="H133" s="6251"/>
      <c r="I133" s="507"/>
      <c r="J133" s="507"/>
      <c r="K133" s="507"/>
      <c r="L133" s="6251"/>
      <c r="M133" s="507"/>
      <c r="N133" s="507"/>
      <c r="O133" s="507"/>
      <c r="P133" s="6251"/>
      <c r="Q133" s="507"/>
      <c r="R133" s="507"/>
      <c r="S133" s="507"/>
      <c r="T133" s="6251"/>
      <c r="U133" s="507"/>
      <c r="V133" s="507"/>
      <c r="W133" s="507"/>
      <c r="X133" s="6251"/>
      <c r="Y133" s="507"/>
      <c r="Z133" s="507"/>
      <c r="AA133" s="507"/>
      <c r="AB133" s="6251"/>
      <c r="AC133" s="507"/>
      <c r="AD133" s="507"/>
      <c r="AE133" s="507"/>
      <c r="AF133" s="1990">
        <v>0</v>
      </c>
      <c r="AG133" s="1990">
        <v>0</v>
      </c>
      <c r="AH133" s="1990">
        <v>0</v>
      </c>
      <c r="AI133" s="1990">
        <v>0</v>
      </c>
      <c r="AJ133" s="1990">
        <v>0</v>
      </c>
      <c r="AK133" s="1990">
        <v>0</v>
      </c>
      <c r="AL133" s="1990">
        <v>0</v>
      </c>
      <c r="AM133" s="1990">
        <v>0</v>
      </c>
      <c r="AN133" s="1990">
        <v>0</v>
      </c>
      <c r="AO133" s="1990">
        <v>0</v>
      </c>
      <c r="AP133" s="1990">
        <v>0</v>
      </c>
      <c r="AQ133" s="1990">
        <v>0</v>
      </c>
      <c r="AR133" s="1990">
        <v>0</v>
      </c>
      <c r="AS133" s="1990">
        <v>0</v>
      </c>
      <c r="AT133" s="1990">
        <v>0</v>
      </c>
      <c r="AU133" s="1990">
        <v>0</v>
      </c>
      <c r="AV133" s="1990">
        <v>0</v>
      </c>
      <c r="AW133" s="1990">
        <v>0</v>
      </c>
      <c r="AX133" s="1990">
        <v>0</v>
      </c>
      <c r="AY133" s="1952"/>
    </row>
    <row r="134" spans="2:51" ht="5.0999999999999996" customHeight="1">
      <c r="B134" s="6255"/>
      <c r="D134" s="6252"/>
      <c r="E134" s="1955"/>
      <c r="F134" s="1956"/>
      <c r="G134" s="1955"/>
      <c r="H134" s="6252"/>
      <c r="I134" s="1955"/>
      <c r="J134" s="1956"/>
      <c r="K134" s="1955"/>
      <c r="L134" s="6252"/>
      <c r="M134" s="1955"/>
      <c r="N134" s="1956"/>
      <c r="O134" s="1955"/>
      <c r="P134" s="6252"/>
      <c r="Q134" s="1955"/>
      <c r="R134" s="1956"/>
      <c r="S134" s="1955"/>
      <c r="T134" s="6252"/>
      <c r="U134" s="1955"/>
      <c r="V134" s="1956"/>
      <c r="W134" s="1955"/>
      <c r="X134" s="6252"/>
      <c r="Y134" s="1955"/>
      <c r="Z134" s="1956"/>
      <c r="AA134" s="1955"/>
      <c r="AB134" s="6252"/>
      <c r="AC134" s="1955"/>
      <c r="AD134" s="1956"/>
      <c r="AE134" s="1955"/>
      <c r="AF134" s="1990">
        <v>0</v>
      </c>
      <c r="AG134" s="1990">
        <v>0</v>
      </c>
      <c r="AH134" s="1990">
        <v>0</v>
      </c>
      <c r="AI134" s="1990">
        <v>0</v>
      </c>
      <c r="AJ134" s="1990">
        <v>0</v>
      </c>
      <c r="AK134" s="1990">
        <v>0</v>
      </c>
      <c r="AL134" s="1990">
        <v>0</v>
      </c>
      <c r="AM134" s="1990">
        <v>0</v>
      </c>
      <c r="AN134" s="1990">
        <v>0</v>
      </c>
      <c r="AO134" s="1990">
        <v>0</v>
      </c>
      <c r="AP134" s="1990">
        <v>0</v>
      </c>
      <c r="AQ134" s="1990">
        <v>0</v>
      </c>
      <c r="AR134" s="1990">
        <v>0</v>
      </c>
      <c r="AS134" s="1990">
        <v>0</v>
      </c>
      <c r="AT134" s="1990">
        <v>0</v>
      </c>
      <c r="AU134" s="1990">
        <v>0</v>
      </c>
      <c r="AV134" s="1990">
        <v>0</v>
      </c>
      <c r="AW134" s="1990">
        <v>0</v>
      </c>
      <c r="AX134" s="1990">
        <v>0</v>
      </c>
      <c r="AY134" s="1952"/>
    </row>
    <row r="135" spans="2:51" ht="9.9499999999999993" customHeight="1">
      <c r="B135" s="6255"/>
      <c r="D135" s="6253"/>
      <c r="E135" s="507"/>
      <c r="F135" s="507"/>
      <c r="G135" s="507"/>
      <c r="H135" s="6253"/>
      <c r="I135" s="507"/>
      <c r="J135" s="507"/>
      <c r="K135" s="507"/>
      <c r="L135" s="6253"/>
      <c r="M135" s="507"/>
      <c r="N135" s="507"/>
      <c r="O135" s="507"/>
      <c r="P135" s="6253"/>
      <c r="Q135" s="507"/>
      <c r="R135" s="507"/>
      <c r="S135" s="507"/>
      <c r="T135" s="6253"/>
      <c r="U135" s="507"/>
      <c r="V135" s="507"/>
      <c r="W135" s="507"/>
      <c r="X135" s="6253"/>
      <c r="Y135" s="507"/>
      <c r="Z135" s="507"/>
      <c r="AA135" s="507"/>
      <c r="AB135" s="6253"/>
      <c r="AC135" s="507"/>
      <c r="AD135" s="507"/>
      <c r="AE135" s="507"/>
      <c r="AF135" s="1990">
        <v>0</v>
      </c>
      <c r="AG135" s="1990">
        <v>0</v>
      </c>
      <c r="AH135" s="1990">
        <v>0</v>
      </c>
      <c r="AI135" s="1990">
        <v>0</v>
      </c>
      <c r="AJ135" s="1990">
        <v>0</v>
      </c>
      <c r="AK135" s="1990">
        <v>0</v>
      </c>
      <c r="AL135" s="1990">
        <v>0</v>
      </c>
      <c r="AM135" s="1990">
        <v>0</v>
      </c>
      <c r="AN135" s="1990">
        <v>0</v>
      </c>
      <c r="AO135" s="1990">
        <v>0</v>
      </c>
      <c r="AP135" s="1990">
        <v>0</v>
      </c>
      <c r="AQ135" s="1990">
        <v>0</v>
      </c>
      <c r="AR135" s="1990">
        <v>0</v>
      </c>
      <c r="AS135" s="1990">
        <v>0</v>
      </c>
      <c r="AT135" s="1990">
        <v>0</v>
      </c>
      <c r="AU135" s="1990">
        <v>0</v>
      </c>
      <c r="AV135" s="1990">
        <v>0</v>
      </c>
      <c r="AW135" s="1990">
        <v>0</v>
      </c>
      <c r="AX135" s="1990">
        <v>0</v>
      </c>
      <c r="AY135" s="1952"/>
    </row>
    <row r="136" spans="2:51" ht="9.9499999999999993" customHeight="1">
      <c r="B136" s="6255"/>
      <c r="D136" s="1960"/>
      <c r="E136" s="1961"/>
      <c r="F136" s="1961"/>
      <c r="G136" s="1961"/>
      <c r="H136" s="521"/>
      <c r="I136" s="1961"/>
      <c r="J136" s="1961"/>
      <c r="K136" s="1961"/>
      <c r="L136" s="524"/>
      <c r="M136" s="1961"/>
      <c r="N136" s="1961"/>
      <c r="O136" s="1961"/>
      <c r="P136" s="517"/>
      <c r="Q136" s="1961"/>
      <c r="R136" s="1961"/>
      <c r="S136" s="1961"/>
      <c r="T136" s="517"/>
      <c r="U136" s="1961"/>
      <c r="V136" s="1961"/>
      <c r="W136" s="1961"/>
      <c r="X136" s="517"/>
      <c r="Y136" s="1961"/>
      <c r="Z136" s="1961"/>
      <c r="AA136" s="1961"/>
      <c r="AB136" s="517"/>
      <c r="AC136" s="1961"/>
      <c r="AD136" s="1961"/>
      <c r="AE136" s="1961"/>
      <c r="AF136" s="1990">
        <v>0</v>
      </c>
      <c r="AG136" s="1990">
        <v>0</v>
      </c>
      <c r="AH136" s="1990">
        <v>0</v>
      </c>
      <c r="AI136" s="1990">
        <v>0</v>
      </c>
      <c r="AJ136" s="1990">
        <v>0</v>
      </c>
      <c r="AK136" s="1990">
        <v>0</v>
      </c>
      <c r="AL136" s="1990">
        <v>0</v>
      </c>
      <c r="AM136" s="1990">
        <v>0</v>
      </c>
      <c r="AN136" s="1990">
        <v>0</v>
      </c>
      <c r="AO136" s="1990">
        <v>0</v>
      </c>
      <c r="AP136" s="1990">
        <v>0</v>
      </c>
      <c r="AQ136" s="1990">
        <v>0</v>
      </c>
      <c r="AR136" s="1990">
        <v>0</v>
      </c>
      <c r="AS136" s="1990">
        <v>0</v>
      </c>
      <c r="AT136" s="1990">
        <v>0</v>
      </c>
      <c r="AU136" s="1990">
        <v>0</v>
      </c>
      <c r="AV136" s="1990">
        <v>0</v>
      </c>
      <c r="AW136" s="1990">
        <v>0</v>
      </c>
      <c r="AX136" s="1990">
        <v>0</v>
      </c>
      <c r="AY136" s="1952"/>
    </row>
    <row r="137" spans="2:51" ht="9.9499999999999993" customHeight="1">
      <c r="B137" s="6255"/>
      <c r="D137" s="6251"/>
      <c r="E137" s="507"/>
      <c r="F137" s="507"/>
      <c r="G137" s="507"/>
      <c r="H137" s="6251"/>
      <c r="I137" s="507"/>
      <c r="J137" s="507"/>
      <c r="K137" s="507"/>
      <c r="L137" s="6251"/>
      <c r="M137" s="507"/>
      <c r="N137" s="507"/>
      <c r="O137" s="507"/>
      <c r="P137" s="6251"/>
      <c r="Q137" s="507"/>
      <c r="R137" s="507"/>
      <c r="S137" s="507"/>
      <c r="T137" s="6251"/>
      <c r="U137" s="507"/>
      <c r="V137" s="507"/>
      <c r="W137" s="507"/>
      <c r="X137" s="6251"/>
      <c r="Y137" s="507"/>
      <c r="Z137" s="507"/>
      <c r="AA137" s="507"/>
      <c r="AB137" s="6251"/>
      <c r="AC137" s="507"/>
      <c r="AD137" s="507"/>
      <c r="AE137" s="507"/>
      <c r="AF137" s="1990">
        <v>0</v>
      </c>
      <c r="AG137" s="1990">
        <v>0</v>
      </c>
      <c r="AH137" s="1990">
        <v>0</v>
      </c>
      <c r="AI137" s="1990">
        <v>0</v>
      </c>
      <c r="AJ137" s="1990">
        <v>0</v>
      </c>
      <c r="AK137" s="1990">
        <v>0</v>
      </c>
      <c r="AL137" s="1990">
        <v>0</v>
      </c>
      <c r="AM137" s="1990">
        <v>0</v>
      </c>
      <c r="AN137" s="1990">
        <v>0</v>
      </c>
      <c r="AO137" s="1990">
        <v>0</v>
      </c>
      <c r="AP137" s="1990">
        <v>0</v>
      </c>
      <c r="AQ137" s="1990">
        <v>0</v>
      </c>
      <c r="AR137" s="1990">
        <v>0</v>
      </c>
      <c r="AS137" s="1990">
        <v>0</v>
      </c>
      <c r="AT137" s="1990">
        <v>0</v>
      </c>
      <c r="AU137" s="1990">
        <v>0</v>
      </c>
      <c r="AV137" s="1990">
        <v>0</v>
      </c>
      <c r="AW137" s="1990">
        <v>0</v>
      </c>
      <c r="AX137" s="1990">
        <v>0</v>
      </c>
      <c r="AY137" s="1952"/>
    </row>
    <row r="138" spans="2:51" ht="5.0999999999999996" customHeight="1">
      <c r="B138" s="6255"/>
      <c r="D138" s="6252"/>
      <c r="E138" s="1955"/>
      <c r="F138" s="1956"/>
      <c r="G138" s="1955"/>
      <c r="H138" s="6252"/>
      <c r="I138" s="1955"/>
      <c r="J138" s="1956"/>
      <c r="K138" s="1955"/>
      <c r="L138" s="6252"/>
      <c r="M138" s="1955"/>
      <c r="N138" s="1956"/>
      <c r="O138" s="1955"/>
      <c r="P138" s="6252"/>
      <c r="Q138" s="1955"/>
      <c r="R138" s="1956"/>
      <c r="S138" s="1955"/>
      <c r="T138" s="6252"/>
      <c r="U138" s="1955"/>
      <c r="V138" s="1956"/>
      <c r="W138" s="1955"/>
      <c r="X138" s="6252"/>
      <c r="Y138" s="1955"/>
      <c r="Z138" s="1956"/>
      <c r="AA138" s="1955"/>
      <c r="AB138" s="6252"/>
      <c r="AC138" s="1955"/>
      <c r="AD138" s="1956"/>
      <c r="AE138" s="1955"/>
      <c r="AF138" s="1990">
        <v>0</v>
      </c>
      <c r="AG138" s="1990">
        <v>0</v>
      </c>
      <c r="AH138" s="1990">
        <v>0</v>
      </c>
      <c r="AI138" s="1990">
        <v>0</v>
      </c>
      <c r="AJ138" s="1990">
        <v>0</v>
      </c>
      <c r="AK138" s="1990">
        <v>0</v>
      </c>
      <c r="AL138" s="1990">
        <v>0</v>
      </c>
      <c r="AM138" s="1990">
        <v>0</v>
      </c>
      <c r="AN138" s="1990">
        <v>0</v>
      </c>
      <c r="AO138" s="1990">
        <v>0</v>
      </c>
      <c r="AP138" s="1990">
        <v>0</v>
      </c>
      <c r="AQ138" s="1990">
        <v>0</v>
      </c>
      <c r="AR138" s="1990">
        <v>0</v>
      </c>
      <c r="AS138" s="1990">
        <v>0</v>
      </c>
      <c r="AT138" s="1990">
        <v>0</v>
      </c>
      <c r="AU138" s="1990">
        <v>0</v>
      </c>
      <c r="AV138" s="1990">
        <v>0</v>
      </c>
      <c r="AW138" s="1990">
        <v>0</v>
      </c>
      <c r="AX138" s="1990">
        <v>0</v>
      </c>
      <c r="AY138" s="1952"/>
    </row>
    <row r="139" spans="2:51" ht="9.9499999999999993" customHeight="1">
      <c r="B139" s="6255"/>
      <c r="D139" s="6253"/>
      <c r="E139" s="507"/>
      <c r="F139" s="507"/>
      <c r="G139" s="507"/>
      <c r="H139" s="6253"/>
      <c r="I139" s="507"/>
      <c r="J139" s="507"/>
      <c r="K139" s="507"/>
      <c r="L139" s="6253"/>
      <c r="M139" s="507"/>
      <c r="N139" s="507"/>
      <c r="O139" s="507"/>
      <c r="P139" s="6253"/>
      <c r="Q139" s="507"/>
      <c r="R139" s="507"/>
      <c r="S139" s="507"/>
      <c r="T139" s="6253"/>
      <c r="U139" s="507"/>
      <c r="V139" s="507"/>
      <c r="W139" s="507"/>
      <c r="X139" s="6253"/>
      <c r="Y139" s="507"/>
      <c r="Z139" s="507"/>
      <c r="AA139" s="507"/>
      <c r="AB139" s="6253"/>
      <c r="AC139" s="507"/>
      <c r="AD139" s="507"/>
      <c r="AE139" s="507"/>
      <c r="AF139" s="1990">
        <v>0</v>
      </c>
      <c r="AG139" s="1990">
        <v>0</v>
      </c>
      <c r="AH139" s="1990">
        <v>0</v>
      </c>
      <c r="AI139" s="1990">
        <v>0</v>
      </c>
      <c r="AJ139" s="1990">
        <v>0</v>
      </c>
      <c r="AK139" s="1990">
        <v>0</v>
      </c>
      <c r="AL139" s="1990">
        <v>0</v>
      </c>
      <c r="AM139" s="1990">
        <v>0</v>
      </c>
      <c r="AN139" s="1990">
        <v>0</v>
      </c>
      <c r="AO139" s="1990">
        <v>0</v>
      </c>
      <c r="AP139" s="1990">
        <v>0</v>
      </c>
      <c r="AQ139" s="1990">
        <v>0</v>
      </c>
      <c r="AR139" s="1990">
        <v>0</v>
      </c>
      <c r="AS139" s="1990">
        <v>0</v>
      </c>
      <c r="AT139" s="1990">
        <v>0</v>
      </c>
      <c r="AU139" s="1990">
        <v>0</v>
      </c>
      <c r="AV139" s="1990">
        <v>0</v>
      </c>
      <c r="AW139" s="1990">
        <v>0</v>
      </c>
      <c r="AX139" s="1990">
        <v>0</v>
      </c>
      <c r="AY139" s="1952"/>
    </row>
    <row r="140" spans="2:51" ht="9.9499999999999993" customHeight="1">
      <c r="B140" s="6255"/>
      <c r="D140" s="1960"/>
      <c r="E140" s="1961"/>
      <c r="F140" s="1961"/>
      <c r="G140" s="1961"/>
      <c r="H140" s="521"/>
      <c r="I140" s="1961"/>
      <c r="J140" s="1961"/>
      <c r="K140" s="1961"/>
      <c r="L140" s="524"/>
      <c r="M140" s="1961"/>
      <c r="N140" s="1961"/>
      <c r="O140" s="1961"/>
      <c r="P140" s="517"/>
      <c r="Q140" s="1961"/>
      <c r="R140" s="1961"/>
      <c r="S140" s="1961"/>
      <c r="T140" s="517"/>
      <c r="U140" s="1961"/>
      <c r="V140" s="1961"/>
      <c r="W140" s="1961"/>
      <c r="X140" s="517"/>
      <c r="Y140" s="1961"/>
      <c r="Z140" s="1961"/>
      <c r="AA140" s="1961"/>
      <c r="AB140" s="517"/>
      <c r="AC140" s="1961"/>
      <c r="AD140" s="1961"/>
      <c r="AE140" s="1961"/>
      <c r="AF140" s="1990">
        <v>0</v>
      </c>
      <c r="AG140" s="1990">
        <v>0</v>
      </c>
      <c r="AH140" s="1990">
        <v>0</v>
      </c>
      <c r="AI140" s="1990">
        <v>0</v>
      </c>
      <c r="AJ140" s="1990">
        <v>0</v>
      </c>
      <c r="AK140" s="1990">
        <v>0</v>
      </c>
      <c r="AL140" s="1990">
        <v>0</v>
      </c>
      <c r="AM140" s="1990">
        <v>0</v>
      </c>
      <c r="AN140" s="1990">
        <v>0</v>
      </c>
      <c r="AO140" s="1990">
        <v>0</v>
      </c>
      <c r="AP140" s="1990">
        <v>0</v>
      </c>
      <c r="AQ140" s="1990">
        <v>0</v>
      </c>
      <c r="AR140" s="1990">
        <v>0</v>
      </c>
      <c r="AS140" s="1990">
        <v>0</v>
      </c>
      <c r="AT140" s="1990">
        <v>0</v>
      </c>
      <c r="AU140" s="1990">
        <v>0</v>
      </c>
      <c r="AV140" s="1990">
        <v>0</v>
      </c>
      <c r="AW140" s="1990">
        <v>0</v>
      </c>
      <c r="AX140" s="1990">
        <v>0</v>
      </c>
      <c r="AY140" s="1952"/>
    </row>
    <row r="141" spans="2:51" ht="9.9499999999999993" customHeight="1">
      <c r="B141" s="6255"/>
      <c r="D141" s="6251"/>
      <c r="E141" s="507"/>
      <c r="F141" s="507"/>
      <c r="G141" s="507"/>
      <c r="H141" s="6251"/>
      <c r="I141" s="507"/>
      <c r="J141" s="507"/>
      <c r="K141" s="507"/>
      <c r="L141" s="6251"/>
      <c r="M141" s="507"/>
      <c r="N141" s="507"/>
      <c r="O141" s="507"/>
      <c r="P141" s="6251"/>
      <c r="Q141" s="507"/>
      <c r="R141" s="507"/>
      <c r="S141" s="507"/>
      <c r="T141" s="6251"/>
      <c r="U141" s="507"/>
      <c r="V141" s="507"/>
      <c r="W141" s="507"/>
      <c r="X141" s="6251"/>
      <c r="Y141" s="507"/>
      <c r="Z141" s="507"/>
      <c r="AA141" s="507"/>
      <c r="AB141" s="6251"/>
      <c r="AC141" s="507"/>
      <c r="AD141" s="507"/>
      <c r="AE141" s="507"/>
      <c r="AF141" s="1990">
        <v>0</v>
      </c>
      <c r="AG141" s="1990">
        <v>0</v>
      </c>
      <c r="AH141" s="1990">
        <v>0</v>
      </c>
      <c r="AI141" s="1990">
        <v>0</v>
      </c>
      <c r="AJ141" s="1990">
        <v>0</v>
      </c>
      <c r="AK141" s="1990">
        <v>0</v>
      </c>
      <c r="AL141" s="1990">
        <v>0</v>
      </c>
      <c r="AM141" s="1990">
        <v>0</v>
      </c>
      <c r="AN141" s="1990">
        <v>0</v>
      </c>
      <c r="AO141" s="1990">
        <v>0</v>
      </c>
      <c r="AP141" s="1990">
        <v>0</v>
      </c>
      <c r="AQ141" s="1990">
        <v>0</v>
      </c>
      <c r="AR141" s="1990">
        <v>0</v>
      </c>
      <c r="AS141" s="1990">
        <v>0</v>
      </c>
      <c r="AT141" s="1990">
        <v>0</v>
      </c>
      <c r="AU141" s="1990">
        <v>0</v>
      </c>
      <c r="AV141" s="1990">
        <v>0</v>
      </c>
      <c r="AW141" s="1990">
        <v>0</v>
      </c>
      <c r="AX141" s="1990">
        <v>0</v>
      </c>
      <c r="AY141" s="1952"/>
    </row>
    <row r="142" spans="2:51" ht="5.0999999999999996" customHeight="1">
      <c r="B142" s="6255"/>
      <c r="D142" s="6252"/>
      <c r="E142" s="1955"/>
      <c r="F142" s="1956"/>
      <c r="G142" s="1955"/>
      <c r="H142" s="6252"/>
      <c r="I142" s="1955"/>
      <c r="J142" s="1956"/>
      <c r="K142" s="1955"/>
      <c r="L142" s="6252"/>
      <c r="M142" s="1955"/>
      <c r="N142" s="1956"/>
      <c r="O142" s="1955"/>
      <c r="P142" s="6252"/>
      <c r="Q142" s="1955"/>
      <c r="R142" s="1956"/>
      <c r="S142" s="1955"/>
      <c r="T142" s="6252"/>
      <c r="U142" s="1955"/>
      <c r="V142" s="1956"/>
      <c r="W142" s="1955"/>
      <c r="X142" s="6252"/>
      <c r="Y142" s="1955"/>
      <c r="Z142" s="1956"/>
      <c r="AA142" s="1955"/>
      <c r="AB142" s="6252"/>
      <c r="AC142" s="1955"/>
      <c r="AD142" s="1956"/>
      <c r="AE142" s="1955"/>
      <c r="AF142" s="1990">
        <v>0</v>
      </c>
      <c r="AG142" s="1990">
        <v>0</v>
      </c>
      <c r="AH142" s="1990">
        <v>0</v>
      </c>
      <c r="AI142" s="1990">
        <v>0</v>
      </c>
      <c r="AJ142" s="1990">
        <v>0</v>
      </c>
      <c r="AK142" s="1990">
        <v>0</v>
      </c>
      <c r="AL142" s="1990">
        <v>0</v>
      </c>
      <c r="AM142" s="1990">
        <v>0</v>
      </c>
      <c r="AN142" s="1990">
        <v>0</v>
      </c>
      <c r="AO142" s="1990">
        <v>0</v>
      </c>
      <c r="AP142" s="1990">
        <v>0</v>
      </c>
      <c r="AQ142" s="1990">
        <v>0</v>
      </c>
      <c r="AR142" s="1990">
        <v>0</v>
      </c>
      <c r="AS142" s="1990">
        <v>0</v>
      </c>
      <c r="AT142" s="1990">
        <v>0</v>
      </c>
      <c r="AU142" s="1990">
        <v>0</v>
      </c>
      <c r="AV142" s="1990">
        <v>0</v>
      </c>
      <c r="AW142" s="1990">
        <v>0</v>
      </c>
      <c r="AX142" s="1990">
        <v>0</v>
      </c>
      <c r="AY142" s="1952"/>
    </row>
    <row r="143" spans="2:51" ht="9.9499999999999993" customHeight="1">
      <c r="B143" s="6255"/>
      <c r="D143" s="6253"/>
      <c r="E143" s="507"/>
      <c r="F143" s="507"/>
      <c r="G143" s="507"/>
      <c r="H143" s="6253"/>
      <c r="I143" s="507"/>
      <c r="J143" s="507"/>
      <c r="K143" s="507"/>
      <c r="L143" s="6253"/>
      <c r="M143" s="507"/>
      <c r="N143" s="507"/>
      <c r="O143" s="507"/>
      <c r="P143" s="6253"/>
      <c r="Q143" s="507"/>
      <c r="R143" s="507"/>
      <c r="S143" s="507"/>
      <c r="T143" s="6253"/>
      <c r="U143" s="507"/>
      <c r="V143" s="507"/>
      <c r="W143" s="507"/>
      <c r="X143" s="6253"/>
      <c r="Y143" s="507"/>
      <c r="Z143" s="507"/>
      <c r="AA143" s="507"/>
      <c r="AB143" s="6253"/>
      <c r="AC143" s="507"/>
      <c r="AD143" s="507"/>
      <c r="AE143" s="507"/>
      <c r="AF143" s="1990">
        <v>0</v>
      </c>
      <c r="AG143" s="1990">
        <v>0</v>
      </c>
      <c r="AH143" s="1990">
        <v>0</v>
      </c>
      <c r="AI143" s="1990">
        <v>0</v>
      </c>
      <c r="AJ143" s="1990">
        <v>0</v>
      </c>
      <c r="AK143" s="1990">
        <v>0</v>
      </c>
      <c r="AL143" s="1990">
        <v>0</v>
      </c>
      <c r="AM143" s="1990">
        <v>0</v>
      </c>
      <c r="AN143" s="1990">
        <v>0</v>
      </c>
      <c r="AO143" s="1990">
        <v>0</v>
      </c>
      <c r="AP143" s="1990">
        <v>0</v>
      </c>
      <c r="AQ143" s="1990">
        <v>0</v>
      </c>
      <c r="AR143" s="1990">
        <v>0</v>
      </c>
      <c r="AS143" s="1990">
        <v>0</v>
      </c>
      <c r="AT143" s="1990">
        <v>0</v>
      </c>
      <c r="AU143" s="1990">
        <v>0</v>
      </c>
      <c r="AV143" s="1990">
        <v>0</v>
      </c>
      <c r="AW143" s="1990">
        <v>0</v>
      </c>
      <c r="AX143" s="1990">
        <v>0</v>
      </c>
      <c r="AY143" s="1952"/>
    </row>
    <row r="144" spans="2:51" ht="9.9499999999999993" customHeight="1">
      <c r="B144" s="6255"/>
      <c r="D144" s="1960"/>
      <c r="E144" s="1961"/>
      <c r="F144" s="1961"/>
      <c r="G144" s="1961"/>
      <c r="H144" s="521"/>
      <c r="I144" s="1961"/>
      <c r="J144" s="1961"/>
      <c r="K144" s="1961"/>
      <c r="L144" s="524"/>
      <c r="M144" s="1961"/>
      <c r="N144" s="1961"/>
      <c r="O144" s="1961"/>
      <c r="P144" s="517"/>
      <c r="Q144" s="1961"/>
      <c r="R144" s="1961"/>
      <c r="S144" s="1961"/>
      <c r="T144" s="517"/>
      <c r="U144" s="1961"/>
      <c r="V144" s="1961"/>
      <c r="W144" s="1961"/>
      <c r="X144" s="517"/>
      <c r="Y144" s="1961"/>
      <c r="Z144" s="1961"/>
      <c r="AA144" s="1961"/>
      <c r="AB144" s="517"/>
      <c r="AC144" s="1961"/>
      <c r="AD144" s="1961"/>
      <c r="AE144" s="1961"/>
      <c r="AF144" s="1990">
        <v>0</v>
      </c>
      <c r="AG144" s="1990">
        <v>0</v>
      </c>
      <c r="AH144" s="1990">
        <v>0</v>
      </c>
      <c r="AI144" s="1990">
        <v>0</v>
      </c>
      <c r="AJ144" s="1990">
        <v>0</v>
      </c>
      <c r="AK144" s="1990">
        <v>0</v>
      </c>
      <c r="AL144" s="1990">
        <v>0</v>
      </c>
      <c r="AM144" s="1990">
        <v>0</v>
      </c>
      <c r="AN144" s="1990">
        <v>0</v>
      </c>
      <c r="AO144" s="1990">
        <v>0</v>
      </c>
      <c r="AP144" s="1990">
        <v>0</v>
      </c>
      <c r="AQ144" s="1990">
        <v>0</v>
      </c>
      <c r="AR144" s="1990">
        <v>0</v>
      </c>
      <c r="AS144" s="1990">
        <v>0</v>
      </c>
      <c r="AT144" s="1990">
        <v>0</v>
      </c>
      <c r="AU144" s="1990">
        <v>0</v>
      </c>
      <c r="AV144" s="1990">
        <v>0</v>
      </c>
      <c r="AW144" s="1990">
        <v>0</v>
      </c>
      <c r="AX144" s="1990">
        <v>0</v>
      </c>
      <c r="AY144" s="1952"/>
    </row>
    <row r="145" spans="2:51" ht="9.9499999999999993" customHeight="1">
      <c r="B145" s="6255"/>
      <c r="D145" s="6251"/>
      <c r="E145" s="507"/>
      <c r="F145" s="507"/>
      <c r="G145" s="507"/>
      <c r="H145" s="6251"/>
      <c r="I145" s="507"/>
      <c r="J145" s="507"/>
      <c r="K145" s="507"/>
      <c r="L145" s="6251"/>
      <c r="M145" s="507"/>
      <c r="N145" s="507"/>
      <c r="O145" s="507"/>
      <c r="P145" s="6251"/>
      <c r="Q145" s="507"/>
      <c r="R145" s="507"/>
      <c r="S145" s="507"/>
      <c r="T145" s="6251"/>
      <c r="U145" s="507"/>
      <c r="V145" s="507"/>
      <c r="W145" s="507"/>
      <c r="X145" s="6251"/>
      <c r="Y145" s="507"/>
      <c r="Z145" s="507"/>
      <c r="AA145" s="507"/>
      <c r="AB145" s="6251"/>
      <c r="AC145" s="507"/>
      <c r="AD145" s="507"/>
      <c r="AE145" s="507"/>
      <c r="AF145" s="1990">
        <v>0</v>
      </c>
      <c r="AG145" s="1990">
        <v>0</v>
      </c>
      <c r="AH145" s="1990">
        <v>0</v>
      </c>
      <c r="AI145" s="1990">
        <v>0</v>
      </c>
      <c r="AJ145" s="1990">
        <v>0</v>
      </c>
      <c r="AK145" s="1990">
        <v>0</v>
      </c>
      <c r="AL145" s="1990">
        <v>0</v>
      </c>
      <c r="AM145" s="1990">
        <v>0</v>
      </c>
      <c r="AN145" s="1990">
        <v>0</v>
      </c>
      <c r="AO145" s="1990">
        <v>0</v>
      </c>
      <c r="AP145" s="1990">
        <v>0</v>
      </c>
      <c r="AQ145" s="1990">
        <v>0</v>
      </c>
      <c r="AR145" s="1990">
        <v>0</v>
      </c>
      <c r="AS145" s="1990">
        <v>0</v>
      </c>
      <c r="AT145" s="1990">
        <v>0</v>
      </c>
      <c r="AU145" s="1990">
        <v>0</v>
      </c>
      <c r="AV145" s="1990">
        <v>0</v>
      </c>
      <c r="AW145" s="1990">
        <v>0</v>
      </c>
      <c r="AX145" s="1990">
        <v>0</v>
      </c>
      <c r="AY145" s="1952"/>
    </row>
    <row r="146" spans="2:51" ht="5.0999999999999996" customHeight="1">
      <c r="B146" s="6255"/>
      <c r="D146" s="6252"/>
      <c r="E146" s="1955"/>
      <c r="F146" s="1956"/>
      <c r="G146" s="1955"/>
      <c r="H146" s="6252"/>
      <c r="I146" s="1955"/>
      <c r="J146" s="1956"/>
      <c r="K146" s="1955"/>
      <c r="L146" s="6252"/>
      <c r="M146" s="1955"/>
      <c r="N146" s="1956"/>
      <c r="O146" s="1955"/>
      <c r="P146" s="6252"/>
      <c r="Q146" s="1955"/>
      <c r="R146" s="1956"/>
      <c r="S146" s="1955"/>
      <c r="T146" s="6252"/>
      <c r="U146" s="1955"/>
      <c r="V146" s="1956"/>
      <c r="W146" s="1955"/>
      <c r="X146" s="6252"/>
      <c r="Y146" s="1955"/>
      <c r="Z146" s="1956"/>
      <c r="AA146" s="1955"/>
      <c r="AB146" s="6252"/>
      <c r="AC146" s="1955"/>
      <c r="AD146" s="1956"/>
      <c r="AE146" s="1955"/>
      <c r="AF146" s="1990">
        <v>0</v>
      </c>
      <c r="AG146" s="1990">
        <v>0</v>
      </c>
      <c r="AH146" s="1990">
        <v>0</v>
      </c>
      <c r="AI146" s="1990">
        <v>0</v>
      </c>
      <c r="AJ146" s="1990">
        <v>0</v>
      </c>
      <c r="AK146" s="1990">
        <v>0</v>
      </c>
      <c r="AL146" s="1990">
        <v>0</v>
      </c>
      <c r="AM146" s="1990">
        <v>0</v>
      </c>
      <c r="AN146" s="1990">
        <v>0</v>
      </c>
      <c r="AO146" s="1990">
        <v>0</v>
      </c>
      <c r="AP146" s="1990">
        <v>0</v>
      </c>
      <c r="AQ146" s="1990">
        <v>0</v>
      </c>
      <c r="AR146" s="1990">
        <v>0</v>
      </c>
      <c r="AS146" s="1990">
        <v>0</v>
      </c>
      <c r="AT146" s="1990">
        <v>0</v>
      </c>
      <c r="AU146" s="1990">
        <v>0</v>
      </c>
      <c r="AV146" s="1990">
        <v>0</v>
      </c>
      <c r="AW146" s="1990">
        <v>0</v>
      </c>
      <c r="AX146" s="1990">
        <v>0</v>
      </c>
      <c r="AY146" s="1952"/>
    </row>
    <row r="147" spans="2:51" ht="9.9499999999999993" customHeight="1">
      <c r="B147" s="6255"/>
      <c r="D147" s="6253"/>
      <c r="E147" s="507"/>
      <c r="F147" s="507"/>
      <c r="G147" s="507"/>
      <c r="H147" s="6253"/>
      <c r="I147" s="507"/>
      <c r="J147" s="507"/>
      <c r="K147" s="507"/>
      <c r="L147" s="6253"/>
      <c r="M147" s="507"/>
      <c r="N147" s="507"/>
      <c r="O147" s="507"/>
      <c r="P147" s="6253"/>
      <c r="Q147" s="507"/>
      <c r="R147" s="507"/>
      <c r="S147" s="507"/>
      <c r="T147" s="6253"/>
      <c r="U147" s="507"/>
      <c r="V147" s="507"/>
      <c r="W147" s="507"/>
      <c r="X147" s="6253"/>
      <c r="Y147" s="507"/>
      <c r="Z147" s="507"/>
      <c r="AA147" s="507"/>
      <c r="AB147" s="6253"/>
      <c r="AC147" s="507"/>
      <c r="AD147" s="507"/>
      <c r="AE147" s="507"/>
      <c r="AF147" s="1990">
        <v>0</v>
      </c>
      <c r="AG147" s="1990">
        <v>0</v>
      </c>
      <c r="AH147" s="1990">
        <v>0</v>
      </c>
      <c r="AI147" s="1990">
        <v>0</v>
      </c>
      <c r="AJ147" s="1990">
        <v>0</v>
      </c>
      <c r="AK147" s="1990">
        <v>0</v>
      </c>
      <c r="AL147" s="1990">
        <v>0</v>
      </c>
      <c r="AM147" s="1990">
        <v>0</v>
      </c>
      <c r="AN147" s="1990">
        <v>0</v>
      </c>
      <c r="AO147" s="1990">
        <v>0</v>
      </c>
      <c r="AP147" s="1990">
        <v>0</v>
      </c>
      <c r="AQ147" s="1990">
        <v>0</v>
      </c>
      <c r="AR147" s="1990">
        <v>0</v>
      </c>
      <c r="AS147" s="1990">
        <v>0</v>
      </c>
      <c r="AT147" s="1990">
        <v>0</v>
      </c>
      <c r="AU147" s="1990">
        <v>0</v>
      </c>
      <c r="AV147" s="1990">
        <v>0</v>
      </c>
      <c r="AW147" s="1990">
        <v>0</v>
      </c>
      <c r="AX147" s="1990">
        <v>0</v>
      </c>
      <c r="AY147" s="1952"/>
    </row>
    <row r="148" spans="2:51" ht="9.9499999999999993" customHeight="1">
      <c r="B148" s="6255"/>
      <c r="D148" s="1960"/>
      <c r="E148" s="1961"/>
      <c r="F148" s="1961"/>
      <c r="G148" s="1961"/>
      <c r="H148" s="521"/>
      <c r="I148" s="1961"/>
      <c r="J148" s="1961"/>
      <c r="K148" s="1961"/>
      <c r="L148" s="524"/>
      <c r="M148" s="1961"/>
      <c r="N148" s="1961"/>
      <c r="O148" s="1961"/>
      <c r="P148" s="517"/>
      <c r="Q148" s="1961"/>
      <c r="R148" s="1961"/>
      <c r="S148" s="1961"/>
      <c r="T148" s="517"/>
      <c r="U148" s="1961"/>
      <c r="V148" s="1961"/>
      <c r="W148" s="1961"/>
      <c r="X148" s="517"/>
      <c r="Y148" s="1961"/>
      <c r="Z148" s="1961"/>
      <c r="AA148" s="1961"/>
      <c r="AB148" s="517"/>
      <c r="AC148" s="1961"/>
      <c r="AD148" s="1961"/>
      <c r="AE148" s="1961"/>
      <c r="AF148" s="1990">
        <v>0</v>
      </c>
      <c r="AG148" s="1990">
        <v>0</v>
      </c>
      <c r="AH148" s="1990">
        <v>0</v>
      </c>
      <c r="AI148" s="1990">
        <v>0</v>
      </c>
      <c r="AJ148" s="1990">
        <v>0</v>
      </c>
      <c r="AK148" s="1990">
        <v>0</v>
      </c>
      <c r="AL148" s="1990">
        <v>0</v>
      </c>
      <c r="AM148" s="1990">
        <v>0</v>
      </c>
      <c r="AN148" s="1990">
        <v>0</v>
      </c>
      <c r="AO148" s="1990">
        <v>0</v>
      </c>
      <c r="AP148" s="1990">
        <v>0</v>
      </c>
      <c r="AQ148" s="1990">
        <v>0</v>
      </c>
      <c r="AR148" s="1990">
        <v>0</v>
      </c>
      <c r="AS148" s="1990">
        <v>0</v>
      </c>
      <c r="AT148" s="1990">
        <v>0</v>
      </c>
      <c r="AU148" s="1990">
        <v>0</v>
      </c>
      <c r="AV148" s="1990">
        <v>0</v>
      </c>
      <c r="AW148" s="1990">
        <v>0</v>
      </c>
      <c r="AX148" s="1990">
        <v>0</v>
      </c>
      <c r="AY148" s="1952"/>
    </row>
    <row r="149" spans="2:51" ht="9.9499999999999993" customHeight="1">
      <c r="B149" s="6255"/>
      <c r="D149" s="6251"/>
      <c r="E149" s="507"/>
      <c r="F149" s="507"/>
      <c r="G149" s="507"/>
      <c r="H149" s="6251"/>
      <c r="I149" s="507"/>
      <c r="J149" s="507"/>
      <c r="K149" s="507"/>
      <c r="L149" s="6251"/>
      <c r="M149" s="507"/>
      <c r="N149" s="507"/>
      <c r="O149" s="507"/>
      <c r="P149" s="6251"/>
      <c r="Q149" s="507"/>
      <c r="R149" s="507"/>
      <c r="S149" s="507"/>
      <c r="T149" s="6251"/>
      <c r="U149" s="507"/>
      <c r="V149" s="507"/>
      <c r="W149" s="507"/>
      <c r="X149" s="6251"/>
      <c r="Y149" s="507"/>
      <c r="Z149" s="507"/>
      <c r="AA149" s="507"/>
      <c r="AB149" s="6251"/>
      <c r="AC149" s="507"/>
      <c r="AD149" s="507"/>
      <c r="AE149" s="507"/>
      <c r="AF149" s="1990">
        <v>0</v>
      </c>
      <c r="AG149" s="1990">
        <v>0</v>
      </c>
      <c r="AH149" s="1990">
        <v>0</v>
      </c>
      <c r="AI149" s="1990">
        <v>0</v>
      </c>
      <c r="AJ149" s="1990">
        <v>0</v>
      </c>
      <c r="AK149" s="1990">
        <v>0</v>
      </c>
      <c r="AL149" s="1990">
        <v>0</v>
      </c>
      <c r="AM149" s="1990">
        <v>0</v>
      </c>
      <c r="AN149" s="1990">
        <v>0</v>
      </c>
      <c r="AO149" s="1990">
        <v>0</v>
      </c>
      <c r="AP149" s="1990">
        <v>0</v>
      </c>
      <c r="AQ149" s="1990">
        <v>0</v>
      </c>
      <c r="AR149" s="1990">
        <v>0</v>
      </c>
      <c r="AS149" s="1990">
        <v>0</v>
      </c>
      <c r="AT149" s="1990">
        <v>0</v>
      </c>
      <c r="AU149" s="1990">
        <v>0</v>
      </c>
      <c r="AV149" s="1990">
        <v>0</v>
      </c>
      <c r="AW149" s="1990">
        <v>0</v>
      </c>
      <c r="AX149" s="1990">
        <v>0</v>
      </c>
      <c r="AY149" s="1952"/>
    </row>
    <row r="150" spans="2:51" ht="5.0999999999999996" customHeight="1">
      <c r="B150" s="6255"/>
      <c r="D150" s="6252"/>
      <c r="E150" s="1955"/>
      <c r="F150" s="1956"/>
      <c r="G150" s="1955"/>
      <c r="H150" s="6252"/>
      <c r="I150" s="1955"/>
      <c r="J150" s="1956"/>
      <c r="K150" s="1955"/>
      <c r="L150" s="6252"/>
      <c r="M150" s="1955"/>
      <c r="N150" s="1956"/>
      <c r="O150" s="1955"/>
      <c r="P150" s="6252"/>
      <c r="Q150" s="1955"/>
      <c r="R150" s="1956"/>
      <c r="S150" s="1955"/>
      <c r="T150" s="6252"/>
      <c r="U150" s="1955"/>
      <c r="V150" s="1956"/>
      <c r="W150" s="1955"/>
      <c r="X150" s="6252"/>
      <c r="Y150" s="1955"/>
      <c r="Z150" s="1956"/>
      <c r="AA150" s="1955"/>
      <c r="AB150" s="6252"/>
      <c r="AC150" s="1955"/>
      <c r="AD150" s="1956"/>
      <c r="AE150" s="1955"/>
      <c r="AF150" s="1990">
        <v>0</v>
      </c>
      <c r="AG150" s="1990">
        <v>0</v>
      </c>
      <c r="AH150" s="1990">
        <v>0</v>
      </c>
      <c r="AI150" s="1990">
        <v>0</v>
      </c>
      <c r="AJ150" s="1990">
        <v>0</v>
      </c>
      <c r="AK150" s="1990">
        <v>0</v>
      </c>
      <c r="AL150" s="1990">
        <v>0</v>
      </c>
      <c r="AM150" s="1990">
        <v>0</v>
      </c>
      <c r="AN150" s="1990">
        <v>0</v>
      </c>
      <c r="AO150" s="1990">
        <v>0</v>
      </c>
      <c r="AP150" s="1990">
        <v>0</v>
      </c>
      <c r="AQ150" s="1990">
        <v>0</v>
      </c>
      <c r="AR150" s="1990">
        <v>0</v>
      </c>
      <c r="AS150" s="1990">
        <v>0</v>
      </c>
      <c r="AT150" s="1990">
        <v>0</v>
      </c>
      <c r="AU150" s="1990">
        <v>0</v>
      </c>
      <c r="AV150" s="1990">
        <v>0</v>
      </c>
      <c r="AW150" s="1990">
        <v>0</v>
      </c>
      <c r="AX150" s="1990">
        <v>0</v>
      </c>
      <c r="AY150" s="1952"/>
    </row>
    <row r="151" spans="2:51" ht="9.9499999999999993" customHeight="1">
      <c r="B151" s="6256"/>
      <c r="D151" s="6253"/>
      <c r="E151" s="507"/>
      <c r="F151" s="507"/>
      <c r="G151" s="507"/>
      <c r="H151" s="6253"/>
      <c r="I151" s="507"/>
      <c r="J151" s="507"/>
      <c r="K151" s="507"/>
      <c r="L151" s="6253"/>
      <c r="M151" s="507"/>
      <c r="N151" s="507"/>
      <c r="O151" s="507"/>
      <c r="P151" s="6253"/>
      <c r="Q151" s="507"/>
      <c r="R151" s="507"/>
      <c r="S151" s="507"/>
      <c r="T151" s="6253"/>
      <c r="U151" s="507"/>
      <c r="V151" s="507"/>
      <c r="W151" s="507"/>
      <c r="X151" s="6253"/>
      <c r="Y151" s="507"/>
      <c r="Z151" s="507"/>
      <c r="AA151" s="507"/>
      <c r="AB151" s="6253"/>
      <c r="AC151" s="507"/>
      <c r="AD151" s="507"/>
      <c r="AE151" s="507"/>
      <c r="AF151" s="1990">
        <v>0</v>
      </c>
      <c r="AG151" s="1990">
        <v>0</v>
      </c>
      <c r="AH151" s="1990">
        <v>0</v>
      </c>
      <c r="AI151" s="1990">
        <v>0</v>
      </c>
      <c r="AJ151" s="1990">
        <v>0</v>
      </c>
      <c r="AK151" s="1990">
        <v>0</v>
      </c>
      <c r="AL151" s="1990">
        <v>0</v>
      </c>
      <c r="AM151" s="1990">
        <v>0</v>
      </c>
      <c r="AN151" s="1990">
        <v>0</v>
      </c>
      <c r="AO151" s="1990">
        <v>0</v>
      </c>
      <c r="AP151" s="1990">
        <v>0</v>
      </c>
      <c r="AQ151" s="1990">
        <v>0</v>
      </c>
      <c r="AR151" s="1990">
        <v>0</v>
      </c>
      <c r="AS151" s="1990">
        <v>0</v>
      </c>
      <c r="AT151" s="1990">
        <v>0</v>
      </c>
      <c r="AU151" s="1990">
        <v>0</v>
      </c>
      <c r="AV151" s="1990">
        <v>0</v>
      </c>
      <c r="AW151" s="1990">
        <v>0</v>
      </c>
      <c r="AX151" s="1990">
        <v>0</v>
      </c>
      <c r="AY151" s="1952"/>
    </row>
    <row r="152" spans="2:51" ht="9.9499999999999993" customHeight="1">
      <c r="B152" s="198"/>
      <c r="D152" s="521"/>
      <c r="E152" s="1961"/>
      <c r="F152" s="1961"/>
      <c r="G152" s="1961"/>
      <c r="H152" s="1960"/>
      <c r="I152" s="1961"/>
      <c r="J152" s="1961"/>
      <c r="K152" s="1961"/>
      <c r="L152" s="524"/>
      <c r="M152" s="499"/>
      <c r="N152" s="507"/>
      <c r="O152" s="507"/>
      <c r="P152" s="517"/>
      <c r="Q152" s="1961"/>
      <c r="R152" s="1961"/>
      <c r="S152" s="1961"/>
      <c r="T152" s="517"/>
      <c r="U152" s="1961"/>
      <c r="V152" s="1961"/>
      <c r="X152" s="517"/>
      <c r="Y152" s="1961"/>
      <c r="Z152" s="1961"/>
      <c r="AA152" s="1961"/>
      <c r="AB152" s="517"/>
      <c r="AC152" s="1961"/>
      <c r="AD152" s="1961"/>
      <c r="AE152" s="1961"/>
      <c r="AF152" s="1990">
        <v>0</v>
      </c>
      <c r="AG152" s="1990">
        <v>0</v>
      </c>
      <c r="AH152" s="1990">
        <v>0</v>
      </c>
      <c r="AI152" s="1990">
        <v>0</v>
      </c>
      <c r="AJ152" s="1990">
        <v>0</v>
      </c>
      <c r="AK152" s="1990">
        <v>0</v>
      </c>
      <c r="AL152" s="1990">
        <v>0</v>
      </c>
      <c r="AM152" s="1990">
        <v>0</v>
      </c>
      <c r="AN152" s="1990">
        <v>0</v>
      </c>
      <c r="AO152" s="1990">
        <v>0</v>
      </c>
      <c r="AP152" s="1990">
        <v>0</v>
      </c>
      <c r="AQ152" s="1990">
        <v>0</v>
      </c>
      <c r="AR152" s="1990">
        <v>0</v>
      </c>
      <c r="AS152" s="1990">
        <v>0</v>
      </c>
      <c r="AT152" s="1990">
        <v>0</v>
      </c>
      <c r="AU152" s="1990">
        <v>0</v>
      </c>
      <c r="AV152" s="1990">
        <v>0</v>
      </c>
      <c r="AW152" s="1990">
        <v>0</v>
      </c>
      <c r="AX152" s="1990">
        <v>0</v>
      </c>
      <c r="AY152" s="1952"/>
    </row>
    <row r="153" spans="2:51" ht="9.9499999999999993" customHeight="1">
      <c r="B153" s="6264">
        <f>(INT(MOD(INT((D153-2)/7)+0.6,52+5/28))+1)</f>
        <v>20</v>
      </c>
      <c r="D153" s="6267">
        <f>AB129+1</f>
        <v>42870</v>
      </c>
      <c r="E153" s="507"/>
      <c r="F153" s="507"/>
      <c r="G153" s="507"/>
      <c r="H153" s="6267">
        <f>D153+1</f>
        <v>42871</v>
      </c>
      <c r="I153" s="507"/>
      <c r="J153" s="507"/>
      <c r="K153" s="507"/>
      <c r="L153" s="6267">
        <f>H153+1</f>
        <v>42872</v>
      </c>
      <c r="M153" s="507"/>
      <c r="N153" s="507"/>
      <c r="O153" s="507"/>
      <c r="P153" s="6267">
        <f>L153+1</f>
        <v>42873</v>
      </c>
      <c r="Q153" s="507"/>
      <c r="R153" s="507"/>
      <c r="S153" s="507"/>
      <c r="T153" s="6267">
        <f>P153+1</f>
        <v>42874</v>
      </c>
      <c r="U153" s="507"/>
      <c r="V153" s="507"/>
      <c r="W153" s="507"/>
      <c r="X153" s="6267">
        <f>T153+1</f>
        <v>42875</v>
      </c>
      <c r="Y153" s="507"/>
      <c r="Z153" s="507"/>
      <c r="AA153" s="507"/>
      <c r="AB153" s="6267">
        <f>X153+1</f>
        <v>42876</v>
      </c>
      <c r="AC153" s="507"/>
      <c r="AD153" s="507"/>
      <c r="AE153" s="507"/>
      <c r="AF153" s="1990">
        <v>0</v>
      </c>
      <c r="AG153" s="1990">
        <v>0</v>
      </c>
      <c r="AH153" s="1990">
        <v>0</v>
      </c>
      <c r="AI153" s="1990">
        <v>0</v>
      </c>
      <c r="AJ153" s="1990">
        <v>0</v>
      </c>
      <c r="AK153" s="1990">
        <v>0</v>
      </c>
      <c r="AL153" s="1990">
        <v>0</v>
      </c>
      <c r="AM153" s="1990">
        <v>0</v>
      </c>
      <c r="AN153" s="1990">
        <v>0</v>
      </c>
      <c r="AO153" s="1990">
        <v>0</v>
      </c>
      <c r="AP153" s="1990">
        <v>0</v>
      </c>
      <c r="AQ153" s="1990">
        <v>0</v>
      </c>
      <c r="AR153" s="1990">
        <v>0</v>
      </c>
      <c r="AS153" s="1990">
        <v>0</v>
      </c>
      <c r="AT153" s="1990">
        <v>0</v>
      </c>
      <c r="AU153" s="1990">
        <v>0</v>
      </c>
      <c r="AV153" s="1990">
        <v>0</v>
      </c>
      <c r="AW153" s="1990">
        <v>0</v>
      </c>
      <c r="AX153" s="1990">
        <v>0</v>
      </c>
      <c r="AY153" s="1952"/>
    </row>
    <row r="154" spans="2:51" ht="5.0999999999999996" customHeight="1">
      <c r="B154" s="6265"/>
      <c r="D154" s="6268"/>
      <c r="E154" s="1955"/>
      <c r="F154" s="1956"/>
      <c r="G154" s="1955"/>
      <c r="H154" s="6268"/>
      <c r="I154" s="1955"/>
      <c r="J154" s="1956"/>
      <c r="K154" s="1955"/>
      <c r="L154" s="6268"/>
      <c r="M154" s="1955"/>
      <c r="N154" s="1956"/>
      <c r="O154" s="1955"/>
      <c r="P154" s="6268"/>
      <c r="Q154" s="1955"/>
      <c r="R154" s="1956"/>
      <c r="S154" s="1955"/>
      <c r="T154" s="6268"/>
      <c r="U154" s="1955"/>
      <c r="V154" s="1956"/>
      <c r="W154" s="1955"/>
      <c r="X154" s="6268"/>
      <c r="Y154" s="1955"/>
      <c r="Z154" s="1956"/>
      <c r="AA154" s="1955"/>
      <c r="AB154" s="6268"/>
      <c r="AC154" s="1955"/>
      <c r="AD154" s="1956"/>
      <c r="AE154" s="1955"/>
      <c r="AF154" s="1990">
        <v>0</v>
      </c>
      <c r="AG154" s="1990">
        <v>0</v>
      </c>
      <c r="AH154" s="1990">
        <v>0</v>
      </c>
      <c r="AI154" s="1990">
        <v>0</v>
      </c>
      <c r="AJ154" s="1990">
        <v>0</v>
      </c>
      <c r="AK154" s="1990">
        <v>0</v>
      </c>
      <c r="AL154" s="1990">
        <v>0</v>
      </c>
      <c r="AM154" s="1990">
        <v>0</v>
      </c>
      <c r="AN154" s="1990">
        <v>0</v>
      </c>
      <c r="AO154" s="1990">
        <v>0</v>
      </c>
      <c r="AP154" s="1990">
        <v>0</v>
      </c>
      <c r="AQ154" s="1990">
        <v>0</v>
      </c>
      <c r="AR154" s="1990">
        <v>0</v>
      </c>
      <c r="AS154" s="1990">
        <v>0</v>
      </c>
      <c r="AT154" s="1990">
        <v>0</v>
      </c>
      <c r="AU154" s="1990">
        <v>0</v>
      </c>
      <c r="AV154" s="1990">
        <v>0</v>
      </c>
      <c r="AW154" s="1990">
        <v>0</v>
      </c>
      <c r="AX154" s="1990">
        <v>0</v>
      </c>
      <c r="AY154" s="1952"/>
    </row>
    <row r="155" spans="2:51" ht="9.9499999999999993" customHeight="1">
      <c r="B155" s="6266"/>
      <c r="D155" s="6269"/>
      <c r="E155" s="507"/>
      <c r="F155" s="507"/>
      <c r="G155" s="507"/>
      <c r="H155" s="6269"/>
      <c r="I155" s="507"/>
      <c r="J155" s="507"/>
      <c r="K155" s="507"/>
      <c r="L155" s="6269"/>
      <c r="M155" s="507"/>
      <c r="N155" s="507"/>
      <c r="O155" s="507"/>
      <c r="P155" s="6269"/>
      <c r="Q155" s="507"/>
      <c r="R155" s="507"/>
      <c r="S155" s="507"/>
      <c r="T155" s="6269"/>
      <c r="U155" s="507"/>
      <c r="V155" s="507"/>
      <c r="W155" s="507"/>
      <c r="X155" s="6269"/>
      <c r="Y155" s="507"/>
      <c r="Z155" s="507"/>
      <c r="AA155" s="507"/>
      <c r="AB155" s="6269"/>
      <c r="AC155" s="507"/>
      <c r="AD155" s="507"/>
      <c r="AE155" s="507"/>
      <c r="AF155" s="1990">
        <v>0</v>
      </c>
      <c r="AG155" s="1990">
        <v>0</v>
      </c>
      <c r="AH155" s="1990">
        <v>0</v>
      </c>
      <c r="AI155" s="1990">
        <v>0</v>
      </c>
      <c r="AJ155" s="1990">
        <v>0</v>
      </c>
      <c r="AK155" s="1990">
        <v>0</v>
      </c>
      <c r="AL155" s="1990">
        <v>0</v>
      </c>
      <c r="AM155" s="1990">
        <v>0</v>
      </c>
      <c r="AN155" s="1990">
        <v>0</v>
      </c>
      <c r="AO155" s="1990">
        <v>0</v>
      </c>
      <c r="AP155" s="1990">
        <v>0</v>
      </c>
      <c r="AQ155" s="1990">
        <v>0</v>
      </c>
      <c r="AR155" s="1990">
        <v>0</v>
      </c>
      <c r="AS155" s="1990">
        <v>0</v>
      </c>
      <c r="AT155" s="1990">
        <v>0</v>
      </c>
      <c r="AU155" s="1990">
        <v>0</v>
      </c>
      <c r="AV155" s="1990">
        <v>0</v>
      </c>
      <c r="AW155" s="1990">
        <v>0</v>
      </c>
      <c r="AX155" s="1990">
        <v>0</v>
      </c>
      <c r="AY155" s="1952"/>
    </row>
    <row r="156" spans="2:51" ht="9.9499999999999993" customHeight="1">
      <c r="B156" s="198"/>
      <c r="D156" s="521"/>
      <c r="E156" s="1961"/>
      <c r="F156" s="1961"/>
      <c r="G156" s="1961"/>
      <c r="H156" s="1960"/>
      <c r="I156" s="1961"/>
      <c r="J156" s="1961"/>
      <c r="K156" s="1961"/>
      <c r="L156" s="524"/>
      <c r="M156" s="499"/>
      <c r="N156" s="507"/>
      <c r="O156" s="507"/>
      <c r="P156" s="517"/>
      <c r="Q156" s="1961"/>
      <c r="R156" s="1961"/>
      <c r="S156" s="1961"/>
      <c r="T156" s="517"/>
      <c r="U156" s="1961"/>
      <c r="V156" s="1961"/>
      <c r="X156" s="517"/>
      <c r="Y156" s="1961"/>
      <c r="Z156" s="1961"/>
      <c r="AA156" s="1961"/>
      <c r="AB156" s="517"/>
      <c r="AC156" s="1961"/>
      <c r="AD156" s="1961"/>
      <c r="AE156" s="1961"/>
      <c r="AF156" s="1990">
        <v>0</v>
      </c>
      <c r="AG156" s="1990">
        <v>0</v>
      </c>
      <c r="AH156" s="1990">
        <v>0</v>
      </c>
      <c r="AI156" s="1990">
        <v>0</v>
      </c>
      <c r="AJ156" s="1990">
        <v>0</v>
      </c>
      <c r="AK156" s="1990">
        <v>0</v>
      </c>
      <c r="AL156" s="1990">
        <v>0</v>
      </c>
      <c r="AM156" s="1990">
        <v>0</v>
      </c>
      <c r="AN156" s="1990">
        <v>0</v>
      </c>
      <c r="AO156" s="1990">
        <v>0</v>
      </c>
      <c r="AP156" s="1990">
        <v>0</v>
      </c>
      <c r="AQ156" s="1990">
        <v>0</v>
      </c>
      <c r="AR156" s="1990">
        <v>0</v>
      </c>
      <c r="AS156" s="1990">
        <v>0</v>
      </c>
      <c r="AT156" s="1990">
        <v>0</v>
      </c>
      <c r="AU156" s="1990">
        <v>0</v>
      </c>
      <c r="AV156" s="1990">
        <v>0</v>
      </c>
      <c r="AW156" s="1990">
        <v>0</v>
      </c>
      <c r="AX156" s="1990">
        <v>0</v>
      </c>
      <c r="AY156" s="1952"/>
    </row>
    <row r="157" spans="2:51" ht="9.9499999999999993" customHeight="1">
      <c r="B157" s="6261" t="s">
        <v>3634</v>
      </c>
      <c r="D157" s="6251"/>
      <c r="E157" s="507"/>
      <c r="F157" s="507"/>
      <c r="G157" s="507"/>
      <c r="H157" s="6251"/>
      <c r="I157" s="507"/>
      <c r="J157" s="507"/>
      <c r="K157" s="507"/>
      <c r="L157" s="6251"/>
      <c r="M157" s="507"/>
      <c r="N157" s="507"/>
      <c r="O157" s="507"/>
      <c r="P157" s="6251"/>
      <c r="Q157" s="507"/>
      <c r="R157" s="507"/>
      <c r="S157" s="507"/>
      <c r="T157" s="6251"/>
      <c r="U157" s="507"/>
      <c r="V157" s="507"/>
      <c r="W157" s="507"/>
      <c r="X157" s="6251"/>
      <c r="Y157" s="507"/>
      <c r="Z157" s="507"/>
      <c r="AA157" s="507"/>
      <c r="AB157" s="6251"/>
      <c r="AC157" s="507"/>
      <c r="AD157" s="507"/>
      <c r="AE157" s="507"/>
      <c r="AF157" s="1990">
        <v>0</v>
      </c>
      <c r="AG157" s="1990">
        <v>0</v>
      </c>
      <c r="AH157" s="1990">
        <v>0</v>
      </c>
      <c r="AI157" s="1990">
        <v>0</v>
      </c>
      <c r="AJ157" s="1990">
        <v>0</v>
      </c>
      <c r="AK157" s="1990">
        <v>0</v>
      </c>
      <c r="AL157" s="1990">
        <v>0</v>
      </c>
      <c r="AM157" s="1990">
        <v>0</v>
      </c>
      <c r="AN157" s="1990">
        <v>0</v>
      </c>
      <c r="AO157" s="1990">
        <v>0</v>
      </c>
      <c r="AP157" s="1990">
        <v>0</v>
      </c>
      <c r="AQ157" s="1990">
        <v>0</v>
      </c>
      <c r="AR157" s="1990">
        <v>0</v>
      </c>
      <c r="AS157" s="1990">
        <v>0</v>
      </c>
      <c r="AT157" s="1990">
        <v>0</v>
      </c>
      <c r="AU157" s="1990">
        <v>0</v>
      </c>
      <c r="AV157" s="1990">
        <v>0</v>
      </c>
      <c r="AW157" s="1990">
        <v>0</v>
      </c>
      <c r="AX157" s="1990">
        <v>0</v>
      </c>
      <c r="AY157" s="1952"/>
    </row>
    <row r="158" spans="2:51" ht="5.0999999999999996" customHeight="1">
      <c r="B158" s="6262"/>
      <c r="D158" s="6252"/>
      <c r="E158" s="1955"/>
      <c r="F158" s="1956"/>
      <c r="G158" s="1955"/>
      <c r="H158" s="6252"/>
      <c r="I158" s="1955"/>
      <c r="J158" s="1956"/>
      <c r="K158" s="1955"/>
      <c r="L158" s="6252"/>
      <c r="M158" s="1955"/>
      <c r="N158" s="1956"/>
      <c r="O158" s="1955"/>
      <c r="P158" s="6252"/>
      <c r="Q158" s="1955"/>
      <c r="R158" s="1956"/>
      <c r="S158" s="1955"/>
      <c r="T158" s="6252"/>
      <c r="U158" s="1955"/>
      <c r="V158" s="1956"/>
      <c r="W158" s="1955"/>
      <c r="X158" s="6252"/>
      <c r="Y158" s="1955"/>
      <c r="Z158" s="1956"/>
      <c r="AA158" s="1955"/>
      <c r="AB158" s="6252"/>
      <c r="AC158" s="1955"/>
      <c r="AD158" s="1956"/>
      <c r="AE158" s="1955"/>
      <c r="AF158" s="1990">
        <v>0</v>
      </c>
      <c r="AG158" s="1990">
        <v>0</v>
      </c>
      <c r="AH158" s="1990">
        <v>0</v>
      </c>
      <c r="AI158" s="1990">
        <v>0</v>
      </c>
      <c r="AJ158" s="1990">
        <v>0</v>
      </c>
      <c r="AK158" s="1990">
        <v>0</v>
      </c>
      <c r="AL158" s="1990">
        <v>0</v>
      </c>
      <c r="AM158" s="1990">
        <v>0</v>
      </c>
      <c r="AN158" s="1990">
        <v>0</v>
      </c>
      <c r="AO158" s="1990">
        <v>0</v>
      </c>
      <c r="AP158" s="1990">
        <v>0</v>
      </c>
      <c r="AQ158" s="1990">
        <v>0</v>
      </c>
      <c r="AR158" s="1990">
        <v>0</v>
      </c>
      <c r="AS158" s="1990">
        <v>0</v>
      </c>
      <c r="AT158" s="1990">
        <v>0</v>
      </c>
      <c r="AU158" s="1990">
        <v>0</v>
      </c>
      <c r="AV158" s="1990">
        <v>0</v>
      </c>
      <c r="AW158" s="1990">
        <v>0</v>
      </c>
      <c r="AX158" s="1990">
        <v>0</v>
      </c>
      <c r="AY158" s="1952"/>
    </row>
    <row r="159" spans="2:51" ht="9.9499999999999993" customHeight="1">
      <c r="B159" s="6262"/>
      <c r="D159" s="6253"/>
      <c r="E159" s="507"/>
      <c r="F159" s="507"/>
      <c r="G159" s="507"/>
      <c r="H159" s="6253"/>
      <c r="I159" s="507"/>
      <c r="J159" s="507"/>
      <c r="K159" s="507"/>
      <c r="L159" s="6253"/>
      <c r="M159" s="507"/>
      <c r="N159" s="507"/>
      <c r="O159" s="507"/>
      <c r="P159" s="6253"/>
      <c r="Q159" s="507"/>
      <c r="R159" s="507"/>
      <c r="S159" s="507"/>
      <c r="T159" s="6253"/>
      <c r="U159" s="507"/>
      <c r="V159" s="507"/>
      <c r="W159" s="507"/>
      <c r="X159" s="6253"/>
      <c r="Y159" s="507"/>
      <c r="Z159" s="507"/>
      <c r="AA159" s="507"/>
      <c r="AB159" s="6253"/>
      <c r="AC159" s="507"/>
      <c r="AD159" s="507"/>
      <c r="AE159" s="507"/>
      <c r="AF159" s="1990">
        <v>0</v>
      </c>
      <c r="AG159" s="1990">
        <v>0</v>
      </c>
      <c r="AH159" s="1990">
        <v>0</v>
      </c>
      <c r="AI159" s="1990">
        <v>0</v>
      </c>
      <c r="AJ159" s="1990">
        <v>0</v>
      </c>
      <c r="AK159" s="1990">
        <v>0</v>
      </c>
      <c r="AL159" s="1990">
        <v>0</v>
      </c>
      <c r="AM159" s="1990">
        <v>0</v>
      </c>
      <c r="AN159" s="1990">
        <v>0</v>
      </c>
      <c r="AO159" s="1990">
        <v>0</v>
      </c>
      <c r="AP159" s="1990">
        <v>0</v>
      </c>
      <c r="AQ159" s="1990">
        <v>0</v>
      </c>
      <c r="AR159" s="1990">
        <v>0</v>
      </c>
      <c r="AS159" s="1990">
        <v>0</v>
      </c>
      <c r="AT159" s="1990">
        <v>0</v>
      </c>
      <c r="AU159" s="1990">
        <v>0</v>
      </c>
      <c r="AV159" s="1990">
        <v>0</v>
      </c>
      <c r="AW159" s="1990">
        <v>0</v>
      </c>
      <c r="AX159" s="1990">
        <v>0</v>
      </c>
      <c r="AY159" s="1952"/>
    </row>
    <row r="160" spans="2:51" ht="9.9499999999999993" customHeight="1">
      <c r="B160" s="6262"/>
      <c r="D160" s="1960"/>
      <c r="E160" s="1961"/>
      <c r="F160" s="1961"/>
      <c r="G160" s="1961"/>
      <c r="H160" s="521"/>
      <c r="I160" s="1961"/>
      <c r="J160" s="1961"/>
      <c r="K160" s="1961"/>
      <c r="L160" s="524"/>
      <c r="M160" s="1961"/>
      <c r="N160" s="1961"/>
      <c r="O160" s="1961"/>
      <c r="P160" s="517"/>
      <c r="Q160" s="1961"/>
      <c r="R160" s="1961"/>
      <c r="S160" s="1961"/>
      <c r="T160" s="517"/>
      <c r="U160" s="1961"/>
      <c r="V160" s="1961"/>
      <c r="W160" s="1961"/>
      <c r="X160" s="517"/>
      <c r="Y160" s="1961"/>
      <c r="Z160" s="1961"/>
      <c r="AA160" s="1961"/>
      <c r="AB160" s="517"/>
      <c r="AC160" s="1961"/>
      <c r="AD160" s="1961"/>
      <c r="AE160" s="1961"/>
      <c r="AF160" s="1990">
        <v>0</v>
      </c>
      <c r="AG160" s="1990">
        <v>0</v>
      </c>
      <c r="AH160" s="1990">
        <v>0</v>
      </c>
      <c r="AI160" s="1990">
        <v>0</v>
      </c>
      <c r="AJ160" s="1990">
        <v>0</v>
      </c>
      <c r="AK160" s="1990">
        <v>0</v>
      </c>
      <c r="AL160" s="1990">
        <v>0</v>
      </c>
      <c r="AM160" s="1990">
        <v>0</v>
      </c>
      <c r="AN160" s="1990">
        <v>0</v>
      </c>
      <c r="AO160" s="1990">
        <v>0</v>
      </c>
      <c r="AP160" s="1990">
        <v>0</v>
      </c>
      <c r="AQ160" s="1990">
        <v>0</v>
      </c>
      <c r="AR160" s="1990">
        <v>0</v>
      </c>
      <c r="AS160" s="1990">
        <v>0</v>
      </c>
      <c r="AT160" s="1990">
        <v>0</v>
      </c>
      <c r="AU160" s="1990">
        <v>0</v>
      </c>
      <c r="AV160" s="1990">
        <v>0</v>
      </c>
      <c r="AW160" s="1990">
        <v>0</v>
      </c>
      <c r="AX160" s="1990">
        <v>0</v>
      </c>
      <c r="AY160" s="1952"/>
    </row>
    <row r="161" spans="2:51" ht="9.9499999999999993" customHeight="1">
      <c r="B161" s="6262"/>
      <c r="D161" s="6251"/>
      <c r="E161" s="507"/>
      <c r="F161" s="507"/>
      <c r="G161" s="507"/>
      <c r="H161" s="6251"/>
      <c r="I161" s="507"/>
      <c r="J161" s="507"/>
      <c r="K161" s="507"/>
      <c r="L161" s="6251"/>
      <c r="M161" s="507"/>
      <c r="N161" s="507"/>
      <c r="O161" s="507"/>
      <c r="P161" s="6251"/>
      <c r="Q161" s="507"/>
      <c r="R161" s="507"/>
      <c r="S161" s="507"/>
      <c r="T161" s="6251"/>
      <c r="U161" s="507"/>
      <c r="V161" s="507"/>
      <c r="W161" s="507"/>
      <c r="X161" s="6251"/>
      <c r="Y161" s="507"/>
      <c r="Z161" s="507"/>
      <c r="AA161" s="507"/>
      <c r="AB161" s="6251"/>
      <c r="AC161" s="507"/>
      <c r="AD161" s="507"/>
      <c r="AE161" s="507"/>
      <c r="AF161" s="1990">
        <v>0</v>
      </c>
      <c r="AG161" s="1990">
        <v>0</v>
      </c>
      <c r="AH161" s="1990">
        <v>0</v>
      </c>
      <c r="AI161" s="1990">
        <v>0</v>
      </c>
      <c r="AJ161" s="1990">
        <v>0</v>
      </c>
      <c r="AK161" s="1990">
        <v>0</v>
      </c>
      <c r="AL161" s="1990">
        <v>0</v>
      </c>
      <c r="AM161" s="1990">
        <v>0</v>
      </c>
      <c r="AN161" s="1990">
        <v>0</v>
      </c>
      <c r="AO161" s="1990">
        <v>0</v>
      </c>
      <c r="AP161" s="1990">
        <v>0</v>
      </c>
      <c r="AQ161" s="1990">
        <v>0</v>
      </c>
      <c r="AR161" s="1990">
        <v>0</v>
      </c>
      <c r="AS161" s="1990">
        <v>0</v>
      </c>
      <c r="AT161" s="1990">
        <v>0</v>
      </c>
      <c r="AU161" s="1990">
        <v>0</v>
      </c>
      <c r="AV161" s="1990">
        <v>0</v>
      </c>
      <c r="AW161" s="1990">
        <v>0</v>
      </c>
      <c r="AX161" s="1990">
        <v>0</v>
      </c>
      <c r="AY161" s="1952"/>
    </row>
    <row r="162" spans="2:51" ht="5.0999999999999996" customHeight="1">
      <c r="B162" s="6262"/>
      <c r="D162" s="6252"/>
      <c r="E162" s="1955"/>
      <c r="F162" s="1956"/>
      <c r="G162" s="1955"/>
      <c r="H162" s="6252"/>
      <c r="I162" s="1955"/>
      <c r="J162" s="1956"/>
      <c r="K162" s="1955"/>
      <c r="L162" s="6252"/>
      <c r="M162" s="1955"/>
      <c r="N162" s="1956"/>
      <c r="O162" s="1955"/>
      <c r="P162" s="6252"/>
      <c r="Q162" s="1955"/>
      <c r="R162" s="1956"/>
      <c r="S162" s="1955"/>
      <c r="T162" s="6252"/>
      <c r="U162" s="1955"/>
      <c r="V162" s="1956"/>
      <c r="W162" s="1955"/>
      <c r="X162" s="6252"/>
      <c r="Y162" s="1955"/>
      <c r="Z162" s="1956"/>
      <c r="AA162" s="1955"/>
      <c r="AB162" s="6252"/>
      <c r="AC162" s="1955"/>
      <c r="AD162" s="1956"/>
      <c r="AE162" s="1955"/>
      <c r="AF162" s="1990">
        <v>0</v>
      </c>
      <c r="AG162" s="1990">
        <v>0</v>
      </c>
      <c r="AH162" s="1990">
        <v>0</v>
      </c>
      <c r="AI162" s="1990">
        <v>0</v>
      </c>
      <c r="AJ162" s="1990">
        <v>0</v>
      </c>
      <c r="AK162" s="1990">
        <v>0</v>
      </c>
      <c r="AL162" s="1990">
        <v>0</v>
      </c>
      <c r="AM162" s="1990">
        <v>0</v>
      </c>
      <c r="AN162" s="1990">
        <v>0</v>
      </c>
      <c r="AO162" s="1990">
        <v>0</v>
      </c>
      <c r="AP162" s="1990">
        <v>0</v>
      </c>
      <c r="AQ162" s="1990">
        <v>0</v>
      </c>
      <c r="AR162" s="1990">
        <v>0</v>
      </c>
      <c r="AS162" s="1990">
        <v>0</v>
      </c>
      <c r="AT162" s="1990">
        <v>0</v>
      </c>
      <c r="AU162" s="1990">
        <v>0</v>
      </c>
      <c r="AV162" s="1990">
        <v>0</v>
      </c>
      <c r="AW162" s="1990">
        <v>0</v>
      </c>
      <c r="AX162" s="1990">
        <v>0</v>
      </c>
      <c r="AY162" s="1952"/>
    </row>
    <row r="163" spans="2:51" ht="9.9499999999999993" customHeight="1">
      <c r="B163" s="6262"/>
      <c r="D163" s="6253"/>
      <c r="E163" s="507"/>
      <c r="F163" s="507"/>
      <c r="G163" s="507"/>
      <c r="H163" s="6253"/>
      <c r="I163" s="507"/>
      <c r="J163" s="507"/>
      <c r="K163" s="507"/>
      <c r="L163" s="6253"/>
      <c r="M163" s="507"/>
      <c r="N163" s="507"/>
      <c r="O163" s="507"/>
      <c r="P163" s="6253"/>
      <c r="Q163" s="507"/>
      <c r="R163" s="507"/>
      <c r="S163" s="507"/>
      <c r="T163" s="6253"/>
      <c r="U163" s="507"/>
      <c r="V163" s="507"/>
      <c r="W163" s="507"/>
      <c r="X163" s="6253"/>
      <c r="Y163" s="507"/>
      <c r="Z163" s="507"/>
      <c r="AA163" s="507"/>
      <c r="AB163" s="6253"/>
      <c r="AC163" s="507"/>
      <c r="AD163" s="507"/>
      <c r="AE163" s="507"/>
      <c r="AF163" s="1990">
        <v>0</v>
      </c>
      <c r="AG163" s="1990">
        <v>0</v>
      </c>
      <c r="AH163" s="1990">
        <v>0</v>
      </c>
      <c r="AI163" s="1990">
        <v>0</v>
      </c>
      <c r="AJ163" s="1990">
        <v>0</v>
      </c>
      <c r="AK163" s="1990">
        <v>0</v>
      </c>
      <c r="AL163" s="1990">
        <v>0</v>
      </c>
      <c r="AM163" s="1990">
        <v>0</v>
      </c>
      <c r="AN163" s="1990">
        <v>0</v>
      </c>
      <c r="AO163" s="1990">
        <v>0</v>
      </c>
      <c r="AP163" s="1990">
        <v>0</v>
      </c>
      <c r="AQ163" s="1990">
        <v>0</v>
      </c>
      <c r="AR163" s="1990">
        <v>0</v>
      </c>
      <c r="AS163" s="1990">
        <v>0</v>
      </c>
      <c r="AT163" s="1990">
        <v>0</v>
      </c>
      <c r="AU163" s="1990">
        <v>0</v>
      </c>
      <c r="AV163" s="1990">
        <v>0</v>
      </c>
      <c r="AW163" s="1990">
        <v>0</v>
      </c>
      <c r="AX163" s="1990">
        <v>0</v>
      </c>
      <c r="AY163" s="1952"/>
    </row>
    <row r="164" spans="2:51" ht="9.9499999999999993" customHeight="1">
      <c r="B164" s="6262"/>
      <c r="D164" s="1960"/>
      <c r="E164" s="1961"/>
      <c r="F164" s="1961"/>
      <c r="G164" s="1961"/>
      <c r="H164" s="521"/>
      <c r="I164" s="1961"/>
      <c r="J164" s="1961"/>
      <c r="K164" s="1961"/>
      <c r="L164" s="524"/>
      <c r="M164" s="1961"/>
      <c r="N164" s="1961"/>
      <c r="O164" s="1961"/>
      <c r="P164" s="517"/>
      <c r="Q164" s="1961"/>
      <c r="R164" s="1961"/>
      <c r="S164" s="1961"/>
      <c r="T164" s="517"/>
      <c r="U164" s="1961"/>
      <c r="V164" s="1961"/>
      <c r="W164" s="1961"/>
      <c r="X164" s="517"/>
      <c r="Y164" s="1961"/>
      <c r="Z164" s="1961"/>
      <c r="AA164" s="1961"/>
      <c r="AB164" s="517"/>
      <c r="AC164" s="1961"/>
      <c r="AD164" s="1961"/>
      <c r="AE164" s="1961"/>
      <c r="AF164" s="1990">
        <v>0</v>
      </c>
      <c r="AG164" s="1990">
        <v>0</v>
      </c>
      <c r="AH164" s="1990">
        <v>0</v>
      </c>
      <c r="AI164" s="1990">
        <v>0</v>
      </c>
      <c r="AJ164" s="1990">
        <v>0</v>
      </c>
      <c r="AK164" s="1990">
        <v>0</v>
      </c>
      <c r="AL164" s="1990">
        <v>0</v>
      </c>
      <c r="AM164" s="1990">
        <v>0</v>
      </c>
      <c r="AN164" s="1990">
        <v>0</v>
      </c>
      <c r="AO164" s="1990">
        <v>0</v>
      </c>
      <c r="AP164" s="1990">
        <v>0</v>
      </c>
      <c r="AQ164" s="1990">
        <v>0</v>
      </c>
      <c r="AR164" s="1990">
        <v>0</v>
      </c>
      <c r="AS164" s="1990">
        <v>0</v>
      </c>
      <c r="AT164" s="1990">
        <v>0</v>
      </c>
      <c r="AU164" s="1990">
        <v>0</v>
      </c>
      <c r="AV164" s="1990">
        <v>0</v>
      </c>
      <c r="AW164" s="1990">
        <v>0</v>
      </c>
      <c r="AX164" s="1990">
        <v>0</v>
      </c>
      <c r="AY164" s="1952"/>
    </row>
    <row r="165" spans="2:51" ht="9.9499999999999993" customHeight="1">
      <c r="B165" s="6262"/>
      <c r="D165" s="6251"/>
      <c r="E165" s="507"/>
      <c r="F165" s="507"/>
      <c r="G165" s="507"/>
      <c r="H165" s="6251"/>
      <c r="I165" s="507"/>
      <c r="J165" s="507"/>
      <c r="K165" s="507"/>
      <c r="L165" s="6251"/>
      <c r="M165" s="507"/>
      <c r="N165" s="507"/>
      <c r="O165" s="507"/>
      <c r="P165" s="6251"/>
      <c r="Q165" s="507"/>
      <c r="R165" s="507"/>
      <c r="S165" s="507"/>
      <c r="T165" s="6251"/>
      <c r="U165" s="507"/>
      <c r="V165" s="507"/>
      <c r="W165" s="507"/>
      <c r="X165" s="6251"/>
      <c r="Y165" s="507"/>
      <c r="Z165" s="507"/>
      <c r="AA165" s="507"/>
      <c r="AB165" s="6251"/>
      <c r="AC165" s="507"/>
      <c r="AD165" s="507"/>
      <c r="AE165" s="507"/>
      <c r="AF165" s="1990">
        <v>0</v>
      </c>
      <c r="AG165" s="1990">
        <v>0</v>
      </c>
      <c r="AH165" s="1990">
        <v>0</v>
      </c>
      <c r="AI165" s="1990">
        <v>0</v>
      </c>
      <c r="AJ165" s="1990">
        <v>0</v>
      </c>
      <c r="AK165" s="1990">
        <v>0</v>
      </c>
      <c r="AL165" s="1990">
        <v>0</v>
      </c>
      <c r="AM165" s="1990">
        <v>0</v>
      </c>
      <c r="AN165" s="1990">
        <v>0</v>
      </c>
      <c r="AO165" s="1990">
        <v>0</v>
      </c>
      <c r="AP165" s="1990">
        <v>0</v>
      </c>
      <c r="AQ165" s="1990">
        <v>0</v>
      </c>
      <c r="AR165" s="1990">
        <v>0</v>
      </c>
      <c r="AS165" s="1990">
        <v>0</v>
      </c>
      <c r="AT165" s="1990">
        <v>0</v>
      </c>
      <c r="AU165" s="1990">
        <v>0</v>
      </c>
      <c r="AV165" s="1990">
        <v>0</v>
      </c>
      <c r="AW165" s="1990">
        <v>0</v>
      </c>
      <c r="AX165" s="1990">
        <v>0</v>
      </c>
      <c r="AY165" s="1952"/>
    </row>
    <row r="166" spans="2:51" ht="5.0999999999999996" customHeight="1">
      <c r="B166" s="6262"/>
      <c r="D166" s="6252"/>
      <c r="E166" s="1955"/>
      <c r="F166" s="1956"/>
      <c r="G166" s="1955"/>
      <c r="H166" s="6252"/>
      <c r="I166" s="1955"/>
      <c r="J166" s="1956"/>
      <c r="K166" s="1955"/>
      <c r="L166" s="6252"/>
      <c r="M166" s="1955"/>
      <c r="N166" s="1956"/>
      <c r="O166" s="1955"/>
      <c r="P166" s="6252"/>
      <c r="Q166" s="1955"/>
      <c r="R166" s="1956"/>
      <c r="S166" s="1955"/>
      <c r="T166" s="6252"/>
      <c r="U166" s="1955"/>
      <c r="V166" s="1956"/>
      <c r="W166" s="1955"/>
      <c r="X166" s="6252"/>
      <c r="Y166" s="1955"/>
      <c r="Z166" s="1956"/>
      <c r="AA166" s="1955"/>
      <c r="AB166" s="6252"/>
      <c r="AC166" s="1955"/>
      <c r="AD166" s="1956"/>
      <c r="AE166" s="1955"/>
      <c r="AF166" s="1990">
        <v>0</v>
      </c>
      <c r="AG166" s="1990">
        <v>0</v>
      </c>
      <c r="AH166" s="1990">
        <v>0</v>
      </c>
      <c r="AI166" s="1990">
        <v>0</v>
      </c>
      <c r="AJ166" s="1990">
        <v>0</v>
      </c>
      <c r="AK166" s="1990">
        <v>0</v>
      </c>
      <c r="AL166" s="1990">
        <v>0</v>
      </c>
      <c r="AM166" s="1990">
        <v>0</v>
      </c>
      <c r="AN166" s="1990">
        <v>0</v>
      </c>
      <c r="AO166" s="1990">
        <v>0</v>
      </c>
      <c r="AP166" s="1990">
        <v>0</v>
      </c>
      <c r="AQ166" s="1990">
        <v>0</v>
      </c>
      <c r="AR166" s="1990">
        <v>0</v>
      </c>
      <c r="AS166" s="1990">
        <v>0</v>
      </c>
      <c r="AT166" s="1990">
        <v>0</v>
      </c>
      <c r="AU166" s="1990">
        <v>0</v>
      </c>
      <c r="AV166" s="1990">
        <v>0</v>
      </c>
      <c r="AW166" s="1990">
        <v>0</v>
      </c>
      <c r="AX166" s="1990">
        <v>0</v>
      </c>
      <c r="AY166" s="1952"/>
    </row>
    <row r="167" spans="2:51" ht="9.9499999999999993" customHeight="1">
      <c r="B167" s="6262"/>
      <c r="D167" s="6253"/>
      <c r="E167" s="507"/>
      <c r="F167" s="507"/>
      <c r="G167" s="507"/>
      <c r="H167" s="6253"/>
      <c r="I167" s="507"/>
      <c r="J167" s="507"/>
      <c r="K167" s="507"/>
      <c r="L167" s="6253"/>
      <c r="M167" s="507"/>
      <c r="N167" s="507"/>
      <c r="O167" s="507"/>
      <c r="P167" s="6253"/>
      <c r="Q167" s="507"/>
      <c r="R167" s="507"/>
      <c r="S167" s="507"/>
      <c r="T167" s="6253"/>
      <c r="U167" s="507"/>
      <c r="V167" s="507"/>
      <c r="W167" s="507"/>
      <c r="X167" s="6253"/>
      <c r="Y167" s="507"/>
      <c r="Z167" s="507"/>
      <c r="AA167" s="507"/>
      <c r="AB167" s="6253"/>
      <c r="AC167" s="507"/>
      <c r="AD167" s="507"/>
      <c r="AE167" s="507"/>
      <c r="AF167" s="1990">
        <v>0</v>
      </c>
      <c r="AG167" s="1990">
        <v>0</v>
      </c>
      <c r="AH167" s="1990">
        <v>0</v>
      </c>
      <c r="AI167" s="1990">
        <v>0</v>
      </c>
      <c r="AJ167" s="1990">
        <v>0</v>
      </c>
      <c r="AK167" s="1990">
        <v>0</v>
      </c>
      <c r="AL167" s="1990">
        <v>0</v>
      </c>
      <c r="AM167" s="1990">
        <v>0</v>
      </c>
      <c r="AN167" s="1990">
        <v>0</v>
      </c>
      <c r="AO167" s="1990">
        <v>0</v>
      </c>
      <c r="AP167" s="1990">
        <v>0</v>
      </c>
      <c r="AQ167" s="1990">
        <v>0</v>
      </c>
      <c r="AR167" s="1990">
        <v>0</v>
      </c>
      <c r="AS167" s="1990">
        <v>0</v>
      </c>
      <c r="AT167" s="1990">
        <v>0</v>
      </c>
      <c r="AU167" s="1990">
        <v>0</v>
      </c>
      <c r="AV167" s="1990">
        <v>0</v>
      </c>
      <c r="AW167" s="1990">
        <v>0</v>
      </c>
      <c r="AX167" s="1990">
        <v>0</v>
      </c>
      <c r="AY167" s="1952"/>
    </row>
    <row r="168" spans="2:51" ht="9.9499999999999993" customHeight="1">
      <c r="B168" s="6262"/>
      <c r="D168" s="1960"/>
      <c r="E168" s="1961"/>
      <c r="F168" s="1961"/>
      <c r="G168" s="1961"/>
      <c r="H168" s="521"/>
      <c r="I168" s="1961"/>
      <c r="J168" s="1961"/>
      <c r="K168" s="1961"/>
      <c r="L168" s="524"/>
      <c r="M168" s="1961"/>
      <c r="N168" s="1961"/>
      <c r="O168" s="1961"/>
      <c r="P168" s="517"/>
      <c r="Q168" s="1961"/>
      <c r="R168" s="1961"/>
      <c r="S168" s="1961"/>
      <c r="T168" s="517"/>
      <c r="U168" s="1961"/>
      <c r="V168" s="1961"/>
      <c r="W168" s="1961"/>
      <c r="X168" s="517"/>
      <c r="Y168" s="1961"/>
      <c r="Z168" s="1961"/>
      <c r="AA168" s="1961"/>
      <c r="AB168" s="517"/>
      <c r="AC168" s="1961"/>
      <c r="AD168" s="1961"/>
      <c r="AE168" s="1961"/>
      <c r="AF168" s="1990">
        <v>0</v>
      </c>
      <c r="AG168" s="1990">
        <v>0</v>
      </c>
      <c r="AH168" s="1990">
        <v>0</v>
      </c>
      <c r="AI168" s="1990">
        <v>0</v>
      </c>
      <c r="AJ168" s="1990">
        <v>0</v>
      </c>
      <c r="AK168" s="1990">
        <v>0</v>
      </c>
      <c r="AL168" s="1990">
        <v>0</v>
      </c>
      <c r="AM168" s="1990">
        <v>0</v>
      </c>
      <c r="AN168" s="1990">
        <v>0</v>
      </c>
      <c r="AO168" s="1990">
        <v>0</v>
      </c>
      <c r="AP168" s="1990">
        <v>0</v>
      </c>
      <c r="AQ168" s="1990">
        <v>0</v>
      </c>
      <c r="AR168" s="1990">
        <v>0</v>
      </c>
      <c r="AS168" s="1990">
        <v>0</v>
      </c>
      <c r="AT168" s="1990">
        <v>0</v>
      </c>
      <c r="AU168" s="1990">
        <v>0</v>
      </c>
      <c r="AV168" s="1990">
        <v>0</v>
      </c>
      <c r="AW168" s="1990">
        <v>0</v>
      </c>
      <c r="AX168" s="1990">
        <v>0</v>
      </c>
      <c r="AY168" s="1952"/>
    </row>
    <row r="169" spans="2:51" ht="9.9499999999999993" customHeight="1">
      <c r="B169" s="6262"/>
      <c r="D169" s="6251"/>
      <c r="E169" s="507"/>
      <c r="F169" s="507"/>
      <c r="G169" s="507"/>
      <c r="H169" s="6251"/>
      <c r="I169" s="507"/>
      <c r="J169" s="507"/>
      <c r="K169" s="507"/>
      <c r="L169" s="6251"/>
      <c r="M169" s="507"/>
      <c r="N169" s="507"/>
      <c r="O169" s="507"/>
      <c r="P169" s="6251"/>
      <c r="Q169" s="507"/>
      <c r="R169" s="507"/>
      <c r="S169" s="507"/>
      <c r="T169" s="6251"/>
      <c r="U169" s="507"/>
      <c r="V169" s="507"/>
      <c r="W169" s="507"/>
      <c r="X169" s="6251"/>
      <c r="Y169" s="507"/>
      <c r="Z169" s="507"/>
      <c r="AA169" s="507"/>
      <c r="AB169" s="6251"/>
      <c r="AC169" s="507"/>
      <c r="AD169" s="507"/>
      <c r="AE169" s="507"/>
      <c r="AF169" s="1990">
        <v>0</v>
      </c>
      <c r="AG169" s="1990">
        <v>0</v>
      </c>
      <c r="AH169" s="1990">
        <v>0</v>
      </c>
      <c r="AI169" s="1990">
        <v>0</v>
      </c>
      <c r="AJ169" s="1990">
        <v>0</v>
      </c>
      <c r="AK169" s="1990">
        <v>0</v>
      </c>
      <c r="AL169" s="1990">
        <v>0</v>
      </c>
      <c r="AM169" s="1990">
        <v>0</v>
      </c>
      <c r="AN169" s="1990">
        <v>0</v>
      </c>
      <c r="AO169" s="1990">
        <v>0</v>
      </c>
      <c r="AP169" s="1990">
        <v>0</v>
      </c>
      <c r="AQ169" s="1990">
        <v>0</v>
      </c>
      <c r="AR169" s="1990">
        <v>0</v>
      </c>
      <c r="AS169" s="1990">
        <v>0</v>
      </c>
      <c r="AT169" s="1990">
        <v>0</v>
      </c>
      <c r="AU169" s="1990">
        <v>0</v>
      </c>
      <c r="AV169" s="1990">
        <v>0</v>
      </c>
      <c r="AW169" s="1990">
        <v>0</v>
      </c>
      <c r="AX169" s="1990">
        <v>0</v>
      </c>
      <c r="AY169" s="1952"/>
    </row>
    <row r="170" spans="2:51" ht="5.0999999999999996" customHeight="1">
      <c r="B170" s="6262"/>
      <c r="D170" s="6252"/>
      <c r="E170" s="1955"/>
      <c r="F170" s="1956"/>
      <c r="G170" s="1955"/>
      <c r="H170" s="6252"/>
      <c r="I170" s="1955"/>
      <c r="J170" s="1956"/>
      <c r="K170" s="1955"/>
      <c r="L170" s="6252"/>
      <c r="M170" s="1955"/>
      <c r="N170" s="1956"/>
      <c r="O170" s="1955"/>
      <c r="P170" s="6252"/>
      <c r="Q170" s="1955"/>
      <c r="R170" s="1956"/>
      <c r="S170" s="1955"/>
      <c r="T170" s="6252"/>
      <c r="U170" s="1955"/>
      <c r="V170" s="1956"/>
      <c r="W170" s="1955"/>
      <c r="X170" s="6252"/>
      <c r="Y170" s="1955"/>
      <c r="Z170" s="1956"/>
      <c r="AA170" s="1955"/>
      <c r="AB170" s="6252"/>
      <c r="AC170" s="1955"/>
      <c r="AD170" s="1956"/>
      <c r="AE170" s="1955"/>
      <c r="AF170" s="1990">
        <v>0</v>
      </c>
      <c r="AG170" s="1990">
        <v>0</v>
      </c>
      <c r="AH170" s="1990">
        <v>0</v>
      </c>
      <c r="AI170" s="1990">
        <v>0</v>
      </c>
      <c r="AJ170" s="1990">
        <v>0</v>
      </c>
      <c r="AK170" s="1990">
        <v>0</v>
      </c>
      <c r="AL170" s="1990">
        <v>0</v>
      </c>
      <c r="AM170" s="1990">
        <v>0</v>
      </c>
      <c r="AN170" s="1990">
        <v>0</v>
      </c>
      <c r="AO170" s="1990">
        <v>0</v>
      </c>
      <c r="AP170" s="1990">
        <v>0</v>
      </c>
      <c r="AQ170" s="1990">
        <v>0</v>
      </c>
      <c r="AR170" s="1990">
        <v>0</v>
      </c>
      <c r="AS170" s="1990">
        <v>0</v>
      </c>
      <c r="AT170" s="1990">
        <v>0</v>
      </c>
      <c r="AU170" s="1990">
        <v>0</v>
      </c>
      <c r="AV170" s="1990">
        <v>0</v>
      </c>
      <c r="AW170" s="1990">
        <v>0</v>
      </c>
      <c r="AX170" s="1990">
        <v>0</v>
      </c>
      <c r="AY170" s="1952"/>
    </row>
    <row r="171" spans="2:51" ht="9.9499999999999993" customHeight="1">
      <c r="B171" s="6262"/>
      <c r="D171" s="6253"/>
      <c r="E171" s="507"/>
      <c r="F171" s="507"/>
      <c r="G171" s="507"/>
      <c r="H171" s="6253"/>
      <c r="I171" s="507"/>
      <c r="J171" s="507"/>
      <c r="K171" s="507"/>
      <c r="L171" s="6253"/>
      <c r="M171" s="507"/>
      <c r="N171" s="507"/>
      <c r="O171" s="507"/>
      <c r="P171" s="6253"/>
      <c r="Q171" s="507"/>
      <c r="R171" s="507"/>
      <c r="S171" s="507"/>
      <c r="T171" s="6253"/>
      <c r="U171" s="507"/>
      <c r="V171" s="507"/>
      <c r="W171" s="507"/>
      <c r="X171" s="6253"/>
      <c r="Y171" s="507"/>
      <c r="Z171" s="507"/>
      <c r="AA171" s="507"/>
      <c r="AB171" s="6253"/>
      <c r="AC171" s="507"/>
      <c r="AD171" s="507"/>
      <c r="AE171" s="507"/>
      <c r="AF171" s="1990">
        <v>0</v>
      </c>
      <c r="AG171" s="1990">
        <v>0</v>
      </c>
      <c r="AH171" s="1990">
        <v>0</v>
      </c>
      <c r="AI171" s="1990">
        <v>0</v>
      </c>
      <c r="AJ171" s="1990">
        <v>0</v>
      </c>
      <c r="AK171" s="1990">
        <v>0</v>
      </c>
      <c r="AL171" s="1990">
        <v>0</v>
      </c>
      <c r="AM171" s="1990">
        <v>0</v>
      </c>
      <c r="AN171" s="1990">
        <v>0</v>
      </c>
      <c r="AO171" s="1990">
        <v>0</v>
      </c>
      <c r="AP171" s="1990">
        <v>0</v>
      </c>
      <c r="AQ171" s="1990">
        <v>0</v>
      </c>
      <c r="AR171" s="1990">
        <v>0</v>
      </c>
      <c r="AS171" s="1990">
        <v>0</v>
      </c>
      <c r="AT171" s="1990">
        <v>0</v>
      </c>
      <c r="AU171" s="1990">
        <v>0</v>
      </c>
      <c r="AV171" s="1990">
        <v>0</v>
      </c>
      <c r="AW171" s="1990">
        <v>0</v>
      </c>
      <c r="AX171" s="1990">
        <v>0</v>
      </c>
      <c r="AY171" s="1952"/>
    </row>
    <row r="172" spans="2:51" ht="9.9499999999999993" customHeight="1">
      <c r="B172" s="6262"/>
      <c r="D172" s="1960"/>
      <c r="E172" s="1961"/>
      <c r="F172" s="1961"/>
      <c r="G172" s="1961"/>
      <c r="H172" s="521"/>
      <c r="I172" s="1961"/>
      <c r="J172" s="1961"/>
      <c r="K172" s="1961"/>
      <c r="L172" s="524"/>
      <c r="M172" s="1961"/>
      <c r="N172" s="1961"/>
      <c r="O172" s="1961"/>
      <c r="P172" s="517"/>
      <c r="Q172" s="1961"/>
      <c r="R172" s="1961"/>
      <c r="S172" s="1961"/>
      <c r="T172" s="517"/>
      <c r="U172" s="1961"/>
      <c r="V172" s="1961"/>
      <c r="W172" s="1961"/>
      <c r="X172" s="517"/>
      <c r="Y172" s="1961"/>
      <c r="Z172" s="1961"/>
      <c r="AA172" s="1961"/>
      <c r="AB172" s="517"/>
      <c r="AC172" s="1961"/>
      <c r="AD172" s="1961"/>
      <c r="AE172" s="1961"/>
      <c r="AF172" s="1990">
        <v>0</v>
      </c>
      <c r="AG172" s="1990">
        <v>0</v>
      </c>
      <c r="AH172" s="1990">
        <v>0</v>
      </c>
      <c r="AI172" s="1990">
        <v>0</v>
      </c>
      <c r="AJ172" s="1990">
        <v>0</v>
      </c>
      <c r="AK172" s="1990">
        <v>0</v>
      </c>
      <c r="AL172" s="1990">
        <v>0</v>
      </c>
      <c r="AM172" s="1990">
        <v>0</v>
      </c>
      <c r="AN172" s="1990">
        <v>0</v>
      </c>
      <c r="AO172" s="1990">
        <v>0</v>
      </c>
      <c r="AP172" s="1990">
        <v>0</v>
      </c>
      <c r="AQ172" s="1990">
        <v>0</v>
      </c>
      <c r="AR172" s="1990">
        <v>0</v>
      </c>
      <c r="AS172" s="1990">
        <v>0</v>
      </c>
      <c r="AT172" s="1990">
        <v>0</v>
      </c>
      <c r="AU172" s="1990">
        <v>0</v>
      </c>
      <c r="AV172" s="1990">
        <v>0</v>
      </c>
      <c r="AW172" s="1990">
        <v>0</v>
      </c>
      <c r="AX172" s="1990">
        <v>0</v>
      </c>
      <c r="AY172" s="1952"/>
    </row>
    <row r="173" spans="2:51" ht="9.9499999999999993" customHeight="1">
      <c r="B173" s="6262"/>
      <c r="D173" s="6251"/>
      <c r="E173" s="507"/>
      <c r="F173" s="507"/>
      <c r="G173" s="507"/>
      <c r="H173" s="6251"/>
      <c r="I173" s="507"/>
      <c r="J173" s="507"/>
      <c r="K173" s="507"/>
      <c r="L173" s="6251"/>
      <c r="M173" s="507"/>
      <c r="N173" s="507"/>
      <c r="O173" s="507"/>
      <c r="P173" s="6251"/>
      <c r="Q173" s="507"/>
      <c r="R173" s="507"/>
      <c r="S173" s="507"/>
      <c r="T173" s="6251"/>
      <c r="U173" s="507"/>
      <c r="V173" s="507"/>
      <c r="W173" s="507"/>
      <c r="X173" s="6251"/>
      <c r="Y173" s="507"/>
      <c r="Z173" s="507"/>
      <c r="AA173" s="507"/>
      <c r="AB173" s="6251"/>
      <c r="AC173" s="507"/>
      <c r="AD173" s="507"/>
      <c r="AE173" s="507"/>
      <c r="AF173" s="1990">
        <v>0</v>
      </c>
      <c r="AG173" s="1990">
        <v>0</v>
      </c>
      <c r="AH173" s="1990">
        <v>0</v>
      </c>
      <c r="AI173" s="1990">
        <v>0</v>
      </c>
      <c r="AJ173" s="1990">
        <v>0</v>
      </c>
      <c r="AK173" s="1990">
        <v>0</v>
      </c>
      <c r="AL173" s="1990">
        <v>0</v>
      </c>
      <c r="AM173" s="1990">
        <v>0</v>
      </c>
      <c r="AN173" s="1990">
        <v>0</v>
      </c>
      <c r="AO173" s="1990">
        <v>0</v>
      </c>
      <c r="AP173" s="1990">
        <v>0</v>
      </c>
      <c r="AQ173" s="1990">
        <v>0</v>
      </c>
      <c r="AR173" s="1990">
        <v>0</v>
      </c>
      <c r="AS173" s="1990">
        <v>0</v>
      </c>
      <c r="AT173" s="1990">
        <v>0</v>
      </c>
      <c r="AU173" s="1990">
        <v>0</v>
      </c>
      <c r="AV173" s="1990">
        <v>0</v>
      </c>
      <c r="AW173" s="1990">
        <v>0</v>
      </c>
      <c r="AX173" s="1990">
        <v>0</v>
      </c>
      <c r="AY173" s="1952"/>
    </row>
    <row r="174" spans="2:51" ht="5.0999999999999996" customHeight="1">
      <c r="B174" s="6262"/>
      <c r="D174" s="6252"/>
      <c r="E174" s="1955"/>
      <c r="F174" s="1956"/>
      <c r="G174" s="1955"/>
      <c r="H174" s="6252"/>
      <c r="I174" s="1955"/>
      <c r="J174" s="1956"/>
      <c r="K174" s="1955"/>
      <c r="L174" s="6252"/>
      <c r="M174" s="1955"/>
      <c r="N174" s="1956"/>
      <c r="O174" s="1955"/>
      <c r="P174" s="6252"/>
      <c r="Q174" s="1955"/>
      <c r="R174" s="1956"/>
      <c r="S174" s="1955"/>
      <c r="T174" s="6252"/>
      <c r="U174" s="1955"/>
      <c r="V174" s="1956"/>
      <c r="W174" s="1955"/>
      <c r="X174" s="6252"/>
      <c r="Y174" s="1955"/>
      <c r="Z174" s="1956"/>
      <c r="AA174" s="1955"/>
      <c r="AB174" s="6252"/>
      <c r="AC174" s="1955"/>
      <c r="AD174" s="1956"/>
      <c r="AE174" s="1955"/>
      <c r="AF174" s="1990">
        <v>0</v>
      </c>
      <c r="AG174" s="1990">
        <v>0</v>
      </c>
      <c r="AH174" s="1990">
        <v>0</v>
      </c>
      <c r="AI174" s="1990">
        <v>0</v>
      </c>
      <c r="AJ174" s="1990">
        <v>0</v>
      </c>
      <c r="AK174" s="1990">
        <v>0</v>
      </c>
      <c r="AL174" s="1990">
        <v>0</v>
      </c>
      <c r="AM174" s="1990">
        <v>0</v>
      </c>
      <c r="AN174" s="1990">
        <v>0</v>
      </c>
      <c r="AO174" s="1990">
        <v>0</v>
      </c>
      <c r="AP174" s="1990">
        <v>0</v>
      </c>
      <c r="AQ174" s="1990">
        <v>0</v>
      </c>
      <c r="AR174" s="1990">
        <v>0</v>
      </c>
      <c r="AS174" s="1990">
        <v>0</v>
      </c>
      <c r="AT174" s="1990">
        <v>0</v>
      </c>
      <c r="AU174" s="1990">
        <v>0</v>
      </c>
      <c r="AV174" s="1990">
        <v>0</v>
      </c>
      <c r="AW174" s="1990">
        <v>0</v>
      </c>
      <c r="AX174" s="1990">
        <v>0</v>
      </c>
      <c r="AY174" s="1952"/>
    </row>
    <row r="175" spans="2:51" ht="9.9499999999999993" customHeight="1">
      <c r="B175" s="6263"/>
      <c r="D175" s="6253"/>
      <c r="E175" s="507"/>
      <c r="F175" s="507"/>
      <c r="G175" s="507"/>
      <c r="H175" s="6253"/>
      <c r="I175" s="507"/>
      <c r="J175" s="507"/>
      <c r="K175" s="507"/>
      <c r="L175" s="6253"/>
      <c r="M175" s="507"/>
      <c r="N175" s="507"/>
      <c r="O175" s="507"/>
      <c r="P175" s="6253"/>
      <c r="Q175" s="507"/>
      <c r="R175" s="507"/>
      <c r="S175" s="507"/>
      <c r="T175" s="6253"/>
      <c r="U175" s="507"/>
      <c r="V175" s="507"/>
      <c r="W175" s="507"/>
      <c r="X175" s="6253"/>
      <c r="Y175" s="507"/>
      <c r="Z175" s="507"/>
      <c r="AA175" s="507"/>
      <c r="AB175" s="6253"/>
      <c r="AC175" s="507"/>
      <c r="AD175" s="507"/>
      <c r="AE175" s="507"/>
      <c r="AF175" s="1990">
        <v>0</v>
      </c>
      <c r="AG175" s="1990">
        <v>0</v>
      </c>
      <c r="AH175" s="1990">
        <v>0</v>
      </c>
      <c r="AI175" s="1990">
        <v>0</v>
      </c>
      <c r="AJ175" s="1990">
        <v>0</v>
      </c>
      <c r="AK175" s="1990">
        <v>0</v>
      </c>
      <c r="AL175" s="1990">
        <v>0</v>
      </c>
      <c r="AM175" s="1990">
        <v>0</v>
      </c>
      <c r="AN175" s="1990">
        <v>0</v>
      </c>
      <c r="AO175" s="1990">
        <v>0</v>
      </c>
      <c r="AP175" s="1990">
        <v>0</v>
      </c>
      <c r="AQ175" s="1990">
        <v>0</v>
      </c>
      <c r="AR175" s="1990">
        <v>0</v>
      </c>
      <c r="AS175" s="1990">
        <v>0</v>
      </c>
      <c r="AT175" s="1990">
        <v>0</v>
      </c>
      <c r="AU175" s="1990">
        <v>0</v>
      </c>
      <c r="AV175" s="1990">
        <v>0</v>
      </c>
      <c r="AW175" s="1990">
        <v>0</v>
      </c>
      <c r="AX175" s="1990">
        <v>0</v>
      </c>
      <c r="AY175" s="1952"/>
    </row>
    <row r="176" spans="2:51" ht="9.9499999999999993" customHeight="1">
      <c r="B176" s="198"/>
      <c r="D176" s="521"/>
      <c r="E176" s="1961"/>
      <c r="F176" s="1961"/>
      <c r="G176" s="1961"/>
      <c r="H176" s="1960"/>
      <c r="I176" s="1961"/>
      <c r="J176" s="1961"/>
      <c r="K176" s="1961"/>
      <c r="L176" s="524"/>
      <c r="M176" s="499"/>
      <c r="N176" s="507"/>
      <c r="O176" s="507"/>
      <c r="P176" s="517"/>
      <c r="Q176" s="1961"/>
      <c r="R176" s="1961"/>
      <c r="S176" s="1961"/>
      <c r="T176" s="517"/>
      <c r="U176" s="1961"/>
      <c r="V176" s="1961"/>
      <c r="X176" s="517"/>
      <c r="Y176" s="1961"/>
      <c r="Z176" s="1961"/>
      <c r="AA176" s="1961"/>
      <c r="AB176" s="517"/>
      <c r="AC176" s="1961"/>
      <c r="AD176" s="1961"/>
      <c r="AE176" s="1961"/>
      <c r="AF176" s="1990">
        <v>0</v>
      </c>
      <c r="AG176" s="1990">
        <v>0</v>
      </c>
      <c r="AH176" s="1990">
        <v>0</v>
      </c>
      <c r="AI176" s="1990">
        <v>0</v>
      </c>
      <c r="AJ176" s="1990">
        <v>0</v>
      </c>
      <c r="AK176" s="1990">
        <v>0</v>
      </c>
      <c r="AL176" s="1990">
        <v>0</v>
      </c>
      <c r="AM176" s="1990">
        <v>0</v>
      </c>
      <c r="AN176" s="1990">
        <v>0</v>
      </c>
      <c r="AO176" s="1990">
        <v>0</v>
      </c>
      <c r="AP176" s="1990">
        <v>0</v>
      </c>
      <c r="AQ176" s="1990">
        <v>0</v>
      </c>
      <c r="AR176" s="1990">
        <v>0</v>
      </c>
      <c r="AS176" s="1990">
        <v>0</v>
      </c>
      <c r="AT176" s="1990">
        <v>0</v>
      </c>
      <c r="AU176" s="1990">
        <v>0</v>
      </c>
      <c r="AV176" s="1990">
        <v>0</v>
      </c>
      <c r="AW176" s="1990">
        <v>0</v>
      </c>
      <c r="AX176" s="1990">
        <v>0</v>
      </c>
      <c r="AY176" s="1952"/>
    </row>
    <row r="177" spans="2:51" ht="9.9499999999999993" customHeight="1">
      <c r="B177" s="6257">
        <f>B153</f>
        <v>20</v>
      </c>
      <c r="D177" s="6260">
        <f>D153</f>
        <v>42870</v>
      </c>
      <c r="E177" s="507"/>
      <c r="F177" s="507"/>
      <c r="G177" s="507"/>
      <c r="H177" s="6260">
        <f>H153</f>
        <v>42871</v>
      </c>
      <c r="I177" s="507"/>
      <c r="J177" s="507"/>
      <c r="K177" s="507"/>
      <c r="L177" s="6260">
        <f>L153</f>
        <v>42872</v>
      </c>
      <c r="M177" s="507"/>
      <c r="N177" s="507"/>
      <c r="O177" s="507"/>
      <c r="P177" s="6260">
        <f>P153</f>
        <v>42873</v>
      </c>
      <c r="Q177" s="507"/>
      <c r="R177" s="507"/>
      <c r="S177" s="507"/>
      <c r="T177" s="6260">
        <f>T153</f>
        <v>42874</v>
      </c>
      <c r="U177" s="507"/>
      <c r="V177" s="507"/>
      <c r="W177" s="507"/>
      <c r="X177" s="6260">
        <f>X153</f>
        <v>42875</v>
      </c>
      <c r="Y177" s="507"/>
      <c r="Z177" s="507"/>
      <c r="AA177" s="507"/>
      <c r="AB177" s="6260">
        <f>AB153</f>
        <v>42876</v>
      </c>
      <c r="AC177" s="507"/>
      <c r="AD177" s="507"/>
      <c r="AE177" s="507"/>
      <c r="AF177" s="1990">
        <v>0</v>
      </c>
      <c r="AG177" s="1990">
        <v>0</v>
      </c>
      <c r="AH177" s="1990">
        <v>0</v>
      </c>
      <c r="AI177" s="1990">
        <v>0</v>
      </c>
      <c r="AJ177" s="1990">
        <v>0</v>
      </c>
      <c r="AK177" s="1990">
        <v>0</v>
      </c>
      <c r="AL177" s="1990">
        <v>0</v>
      </c>
      <c r="AM177" s="1990">
        <v>0</v>
      </c>
      <c r="AN177" s="1990">
        <v>0</v>
      </c>
      <c r="AO177" s="1990">
        <v>0</v>
      </c>
      <c r="AP177" s="1990">
        <v>0</v>
      </c>
      <c r="AQ177" s="1990">
        <v>0</v>
      </c>
      <c r="AR177" s="1990">
        <v>0</v>
      </c>
      <c r="AS177" s="1990">
        <v>0</v>
      </c>
      <c r="AT177" s="1990">
        <v>0</v>
      </c>
      <c r="AU177" s="1990">
        <v>0</v>
      </c>
      <c r="AV177" s="1990">
        <v>0</v>
      </c>
      <c r="AW177" s="1990">
        <v>0</v>
      </c>
      <c r="AX177" s="1990">
        <v>0</v>
      </c>
      <c r="AY177" s="1952"/>
    </row>
    <row r="178" spans="2:51" ht="5.0999999999999996" customHeight="1">
      <c r="B178" s="6258"/>
      <c r="D178" s="6258"/>
      <c r="E178" s="1955"/>
      <c r="F178" s="1956"/>
      <c r="G178" s="1955"/>
      <c r="H178" s="6258"/>
      <c r="I178" s="1955"/>
      <c r="J178" s="1956"/>
      <c r="K178" s="1955"/>
      <c r="L178" s="6258"/>
      <c r="M178" s="1955"/>
      <c r="N178" s="1956"/>
      <c r="O178" s="1955"/>
      <c r="P178" s="6258"/>
      <c r="Q178" s="1955"/>
      <c r="R178" s="1956"/>
      <c r="S178" s="1955"/>
      <c r="T178" s="6258"/>
      <c r="U178" s="1955"/>
      <c r="V178" s="1956"/>
      <c r="W178" s="1955"/>
      <c r="X178" s="6258"/>
      <c r="Y178" s="1955"/>
      <c r="Z178" s="1956"/>
      <c r="AA178" s="1955"/>
      <c r="AB178" s="6258"/>
      <c r="AC178" s="1955"/>
      <c r="AD178" s="1956"/>
      <c r="AE178" s="1955"/>
      <c r="AF178" s="1990">
        <v>0</v>
      </c>
      <c r="AG178" s="1990">
        <v>0</v>
      </c>
      <c r="AH178" s="1990">
        <v>0</v>
      </c>
      <c r="AI178" s="1990">
        <v>0</v>
      </c>
      <c r="AJ178" s="1990">
        <v>0</v>
      </c>
      <c r="AK178" s="1990">
        <v>0</v>
      </c>
      <c r="AL178" s="1990">
        <v>0</v>
      </c>
      <c r="AM178" s="1990">
        <v>0</v>
      </c>
      <c r="AN178" s="1990">
        <v>0</v>
      </c>
      <c r="AO178" s="1990">
        <v>0</v>
      </c>
      <c r="AP178" s="1990">
        <v>0</v>
      </c>
      <c r="AQ178" s="1990">
        <v>0</v>
      </c>
      <c r="AR178" s="1990">
        <v>0</v>
      </c>
      <c r="AS178" s="1990">
        <v>0</v>
      </c>
      <c r="AT178" s="1990">
        <v>0</v>
      </c>
      <c r="AU178" s="1990">
        <v>0</v>
      </c>
      <c r="AV178" s="1990">
        <v>0</v>
      </c>
      <c r="AW178" s="1990">
        <v>0</v>
      </c>
      <c r="AX178" s="1990">
        <v>0</v>
      </c>
      <c r="AY178" s="1952"/>
    </row>
    <row r="179" spans="2:51" ht="9.9499999999999993" customHeight="1">
      <c r="B179" s="6259"/>
      <c r="D179" s="6259"/>
      <c r="E179" s="507"/>
      <c r="F179" s="507"/>
      <c r="G179" s="507"/>
      <c r="H179" s="6259"/>
      <c r="I179" s="507"/>
      <c r="J179" s="507"/>
      <c r="K179" s="507"/>
      <c r="L179" s="6259"/>
      <c r="M179" s="507"/>
      <c r="N179" s="507"/>
      <c r="O179" s="507"/>
      <c r="P179" s="6259"/>
      <c r="Q179" s="507"/>
      <c r="R179" s="507"/>
      <c r="S179" s="507"/>
      <c r="T179" s="6259"/>
      <c r="U179" s="507"/>
      <c r="V179" s="507"/>
      <c r="W179" s="507"/>
      <c r="X179" s="6259"/>
      <c r="Y179" s="507"/>
      <c r="Z179" s="507"/>
      <c r="AA179" s="507"/>
      <c r="AB179" s="6259"/>
      <c r="AC179" s="507"/>
      <c r="AD179" s="507"/>
      <c r="AE179" s="507"/>
      <c r="AF179" s="1990">
        <v>0</v>
      </c>
      <c r="AG179" s="1990">
        <v>0</v>
      </c>
      <c r="AH179" s="1990">
        <v>0</v>
      </c>
      <c r="AI179" s="1990">
        <v>0</v>
      </c>
      <c r="AJ179" s="1990">
        <v>0</v>
      </c>
      <c r="AK179" s="1990">
        <v>0</v>
      </c>
      <c r="AL179" s="1990">
        <v>0</v>
      </c>
      <c r="AM179" s="1990">
        <v>0</v>
      </c>
      <c r="AN179" s="1990">
        <v>0</v>
      </c>
      <c r="AO179" s="1990">
        <v>0</v>
      </c>
      <c r="AP179" s="1990">
        <v>0</v>
      </c>
      <c r="AQ179" s="1990">
        <v>0</v>
      </c>
      <c r="AR179" s="1990">
        <v>0</v>
      </c>
      <c r="AS179" s="1990">
        <v>0</v>
      </c>
      <c r="AT179" s="1990">
        <v>0</v>
      </c>
      <c r="AU179" s="1990">
        <v>0</v>
      </c>
      <c r="AV179" s="1990">
        <v>0</v>
      </c>
      <c r="AW179" s="1990">
        <v>0</v>
      </c>
      <c r="AX179" s="1990">
        <v>0</v>
      </c>
      <c r="AY179" s="1952"/>
    </row>
    <row r="180" spans="2:51" ht="9.9499999999999993" customHeight="1">
      <c r="B180" s="198"/>
      <c r="D180" s="521"/>
      <c r="E180" s="1961"/>
      <c r="F180" s="1961"/>
      <c r="G180" s="1961"/>
      <c r="H180" s="1960"/>
      <c r="I180" s="1961"/>
      <c r="J180" s="1961"/>
      <c r="K180" s="1961"/>
      <c r="L180" s="524"/>
      <c r="M180" s="499"/>
      <c r="N180" s="507"/>
      <c r="O180" s="507"/>
      <c r="P180" s="517"/>
      <c r="Q180" s="1961"/>
      <c r="R180" s="1961"/>
      <c r="S180" s="1961"/>
      <c r="T180" s="517"/>
      <c r="U180" s="1961"/>
      <c r="V180" s="1961"/>
      <c r="X180" s="517"/>
      <c r="Y180" s="1961"/>
      <c r="Z180" s="1961"/>
      <c r="AA180" s="1961"/>
      <c r="AB180" s="517"/>
      <c r="AC180" s="1961"/>
      <c r="AD180" s="1961"/>
      <c r="AE180" s="1961"/>
      <c r="AF180" s="1990">
        <v>0</v>
      </c>
      <c r="AG180" s="1990">
        <v>0</v>
      </c>
      <c r="AH180" s="1990">
        <v>0</v>
      </c>
      <c r="AI180" s="1990">
        <v>0</v>
      </c>
      <c r="AJ180" s="1990">
        <v>0</v>
      </c>
      <c r="AK180" s="1990">
        <v>0</v>
      </c>
      <c r="AL180" s="1990">
        <v>0</v>
      </c>
      <c r="AM180" s="1990">
        <v>0</v>
      </c>
      <c r="AN180" s="1990">
        <v>0</v>
      </c>
      <c r="AO180" s="1990">
        <v>0</v>
      </c>
      <c r="AP180" s="1990">
        <v>0</v>
      </c>
      <c r="AQ180" s="1990">
        <v>0</v>
      </c>
      <c r="AR180" s="1990">
        <v>0</v>
      </c>
      <c r="AS180" s="1990">
        <v>0</v>
      </c>
      <c r="AT180" s="1990">
        <v>0</v>
      </c>
      <c r="AU180" s="1990">
        <v>0</v>
      </c>
      <c r="AV180" s="1990">
        <v>0</v>
      </c>
      <c r="AW180" s="1990">
        <v>0</v>
      </c>
      <c r="AX180" s="1990">
        <v>0</v>
      </c>
      <c r="AY180" s="1952"/>
    </row>
    <row r="181" spans="2:51" ht="9.9499999999999993" customHeight="1">
      <c r="B181" s="6254" t="s">
        <v>3635</v>
      </c>
      <c r="D181" s="6251"/>
      <c r="E181" s="507"/>
      <c r="F181" s="507"/>
      <c r="G181" s="507"/>
      <c r="H181" s="6251"/>
      <c r="I181" s="507"/>
      <c r="J181" s="507"/>
      <c r="K181" s="507"/>
      <c r="L181" s="6251"/>
      <c r="M181" s="507"/>
      <c r="N181" s="507"/>
      <c r="O181" s="507"/>
      <c r="P181" s="6251"/>
      <c r="Q181" s="507"/>
      <c r="R181" s="507"/>
      <c r="S181" s="507"/>
      <c r="T181" s="6251"/>
      <c r="U181" s="507"/>
      <c r="V181" s="507"/>
      <c r="W181" s="507"/>
      <c r="X181" s="6251"/>
      <c r="Y181" s="507"/>
      <c r="Z181" s="507"/>
      <c r="AA181" s="507"/>
      <c r="AB181" s="6251"/>
      <c r="AC181" s="507"/>
      <c r="AD181" s="507"/>
      <c r="AE181" s="507"/>
      <c r="AF181" s="1990">
        <v>0</v>
      </c>
      <c r="AG181" s="1990">
        <v>0</v>
      </c>
      <c r="AH181" s="1990">
        <v>0</v>
      </c>
      <c r="AI181" s="1990">
        <v>0</v>
      </c>
      <c r="AJ181" s="1990">
        <v>0</v>
      </c>
      <c r="AK181" s="1990">
        <v>0</v>
      </c>
      <c r="AL181" s="1990">
        <v>0</v>
      </c>
      <c r="AM181" s="1990">
        <v>0</v>
      </c>
      <c r="AN181" s="1990">
        <v>0</v>
      </c>
      <c r="AO181" s="1990">
        <v>0</v>
      </c>
      <c r="AP181" s="1990">
        <v>0</v>
      </c>
      <c r="AQ181" s="1990">
        <v>0</v>
      </c>
      <c r="AR181" s="1990">
        <v>0</v>
      </c>
      <c r="AS181" s="1990">
        <v>0</v>
      </c>
      <c r="AT181" s="1990">
        <v>0</v>
      </c>
      <c r="AU181" s="1990">
        <v>0</v>
      </c>
      <c r="AV181" s="1990">
        <v>0</v>
      </c>
      <c r="AW181" s="1990">
        <v>0</v>
      </c>
      <c r="AX181" s="1990">
        <v>0</v>
      </c>
      <c r="AY181" s="1952"/>
    </row>
    <row r="182" spans="2:51" ht="5.0999999999999996" customHeight="1">
      <c r="B182" s="6255"/>
      <c r="D182" s="6252"/>
      <c r="E182" s="1955"/>
      <c r="F182" s="1956"/>
      <c r="G182" s="1955"/>
      <c r="H182" s="6252"/>
      <c r="I182" s="1955"/>
      <c r="J182" s="1956"/>
      <c r="K182" s="1955"/>
      <c r="L182" s="6252"/>
      <c r="M182" s="1955"/>
      <c r="N182" s="1956"/>
      <c r="O182" s="1955"/>
      <c r="P182" s="6252"/>
      <c r="Q182" s="1955"/>
      <c r="R182" s="1956"/>
      <c r="S182" s="1955"/>
      <c r="T182" s="6252"/>
      <c r="U182" s="1955"/>
      <c r="V182" s="1956"/>
      <c r="W182" s="1955"/>
      <c r="X182" s="6252"/>
      <c r="Y182" s="1955"/>
      <c r="Z182" s="1956"/>
      <c r="AA182" s="1955"/>
      <c r="AB182" s="6252"/>
      <c r="AC182" s="1955"/>
      <c r="AD182" s="1956"/>
      <c r="AE182" s="1955"/>
      <c r="AF182" s="1990">
        <v>0</v>
      </c>
      <c r="AG182" s="1990">
        <v>0</v>
      </c>
      <c r="AH182" s="1990">
        <v>0</v>
      </c>
      <c r="AI182" s="1990">
        <v>0</v>
      </c>
      <c r="AJ182" s="1990">
        <v>0</v>
      </c>
      <c r="AK182" s="1990">
        <v>0</v>
      </c>
      <c r="AL182" s="1990">
        <v>0</v>
      </c>
      <c r="AM182" s="1990">
        <v>0</v>
      </c>
      <c r="AN182" s="1990">
        <v>0</v>
      </c>
      <c r="AO182" s="1990">
        <v>0</v>
      </c>
      <c r="AP182" s="1990">
        <v>0</v>
      </c>
      <c r="AQ182" s="1990">
        <v>0</v>
      </c>
      <c r="AR182" s="1990">
        <v>0</v>
      </c>
      <c r="AS182" s="1990">
        <v>0</v>
      </c>
      <c r="AT182" s="1990">
        <v>0</v>
      </c>
      <c r="AU182" s="1990">
        <v>0</v>
      </c>
      <c r="AV182" s="1990">
        <v>0</v>
      </c>
      <c r="AW182" s="1990">
        <v>0</v>
      </c>
      <c r="AX182" s="1990">
        <v>0</v>
      </c>
      <c r="AY182" s="1952"/>
    </row>
    <row r="183" spans="2:51" ht="9.9499999999999993" customHeight="1">
      <c r="B183" s="6255"/>
      <c r="D183" s="6253"/>
      <c r="E183" s="507"/>
      <c r="F183" s="507"/>
      <c r="G183" s="507"/>
      <c r="H183" s="6253"/>
      <c r="I183" s="507"/>
      <c r="J183" s="507"/>
      <c r="K183" s="507"/>
      <c r="L183" s="6253"/>
      <c r="M183" s="507"/>
      <c r="N183" s="507"/>
      <c r="O183" s="507"/>
      <c r="P183" s="6253"/>
      <c r="Q183" s="507"/>
      <c r="R183" s="507"/>
      <c r="S183" s="507"/>
      <c r="T183" s="6253"/>
      <c r="U183" s="507"/>
      <c r="V183" s="507"/>
      <c r="W183" s="507"/>
      <c r="X183" s="6253"/>
      <c r="Y183" s="507"/>
      <c r="Z183" s="507"/>
      <c r="AA183" s="507"/>
      <c r="AB183" s="6253"/>
      <c r="AC183" s="507"/>
      <c r="AD183" s="507"/>
      <c r="AE183" s="507"/>
      <c r="AF183" s="1990">
        <v>0</v>
      </c>
      <c r="AG183" s="1990">
        <v>0</v>
      </c>
      <c r="AH183" s="1990">
        <v>0</v>
      </c>
      <c r="AI183" s="1990">
        <v>0</v>
      </c>
      <c r="AJ183" s="1990">
        <v>0</v>
      </c>
      <c r="AK183" s="1990">
        <v>0</v>
      </c>
      <c r="AL183" s="1990">
        <v>0</v>
      </c>
      <c r="AM183" s="1990">
        <v>0</v>
      </c>
      <c r="AN183" s="1990">
        <v>0</v>
      </c>
      <c r="AO183" s="1990">
        <v>0</v>
      </c>
      <c r="AP183" s="1990">
        <v>0</v>
      </c>
      <c r="AQ183" s="1990">
        <v>0</v>
      </c>
      <c r="AR183" s="1990">
        <v>0</v>
      </c>
      <c r="AS183" s="1990">
        <v>0</v>
      </c>
      <c r="AT183" s="1990">
        <v>0</v>
      </c>
      <c r="AU183" s="1990">
        <v>0</v>
      </c>
      <c r="AV183" s="1990">
        <v>0</v>
      </c>
      <c r="AW183" s="1990">
        <v>0</v>
      </c>
      <c r="AX183" s="1990">
        <v>0</v>
      </c>
      <c r="AY183" s="1952"/>
    </row>
    <row r="184" spans="2:51" ht="9.9499999999999993" customHeight="1">
      <c r="B184" s="6255"/>
      <c r="D184" s="1960"/>
      <c r="E184" s="1961"/>
      <c r="F184" s="1961"/>
      <c r="G184" s="1961"/>
      <c r="H184" s="521"/>
      <c r="I184" s="1961"/>
      <c r="J184" s="1961"/>
      <c r="K184" s="1961"/>
      <c r="L184" s="524"/>
      <c r="M184" s="1961"/>
      <c r="N184" s="1961"/>
      <c r="O184" s="1961"/>
      <c r="P184" s="517"/>
      <c r="Q184" s="1961"/>
      <c r="R184" s="1961"/>
      <c r="S184" s="1961"/>
      <c r="T184" s="517"/>
      <c r="U184" s="1961"/>
      <c r="V184" s="1961"/>
      <c r="W184" s="1961"/>
      <c r="X184" s="517"/>
      <c r="Y184" s="1961"/>
      <c r="Z184" s="1961"/>
      <c r="AA184" s="1961"/>
      <c r="AB184" s="517"/>
      <c r="AC184" s="1961"/>
      <c r="AD184" s="1961"/>
      <c r="AE184" s="1961"/>
      <c r="AF184" s="1990">
        <v>0</v>
      </c>
      <c r="AG184" s="1990">
        <v>0</v>
      </c>
      <c r="AH184" s="1990">
        <v>0</v>
      </c>
      <c r="AI184" s="1990">
        <v>0</v>
      </c>
      <c r="AJ184" s="1990">
        <v>0</v>
      </c>
      <c r="AK184" s="1990">
        <v>0</v>
      </c>
      <c r="AL184" s="1990">
        <v>0</v>
      </c>
      <c r="AM184" s="1990">
        <v>0</v>
      </c>
      <c r="AN184" s="1990">
        <v>0</v>
      </c>
      <c r="AO184" s="1990">
        <v>0</v>
      </c>
      <c r="AP184" s="1990">
        <v>0</v>
      </c>
      <c r="AQ184" s="1990">
        <v>0</v>
      </c>
      <c r="AR184" s="1990">
        <v>0</v>
      </c>
      <c r="AS184" s="1990">
        <v>0</v>
      </c>
      <c r="AT184" s="1990">
        <v>0</v>
      </c>
      <c r="AU184" s="1990">
        <v>0</v>
      </c>
      <c r="AV184" s="1990">
        <v>0</v>
      </c>
      <c r="AW184" s="1990">
        <v>0</v>
      </c>
      <c r="AX184" s="1990">
        <v>0</v>
      </c>
      <c r="AY184" s="1952"/>
    </row>
    <row r="185" spans="2:51" ht="9.9499999999999993" customHeight="1">
      <c r="B185" s="6255"/>
      <c r="D185" s="6251"/>
      <c r="E185" s="507"/>
      <c r="F185" s="507"/>
      <c r="G185" s="507"/>
      <c r="H185" s="6251"/>
      <c r="I185" s="507"/>
      <c r="J185" s="507"/>
      <c r="K185" s="507"/>
      <c r="L185" s="6251"/>
      <c r="M185" s="507"/>
      <c r="N185" s="507"/>
      <c r="O185" s="507"/>
      <c r="P185" s="6251"/>
      <c r="Q185" s="507"/>
      <c r="R185" s="507"/>
      <c r="S185" s="507"/>
      <c r="T185" s="6251"/>
      <c r="U185" s="507"/>
      <c r="V185" s="507"/>
      <c r="W185" s="507"/>
      <c r="X185" s="6251"/>
      <c r="Y185" s="507"/>
      <c r="Z185" s="507"/>
      <c r="AA185" s="507"/>
      <c r="AB185" s="6251"/>
      <c r="AC185" s="507"/>
      <c r="AD185" s="507"/>
      <c r="AE185" s="507"/>
      <c r="AF185" s="1990">
        <v>0</v>
      </c>
      <c r="AG185" s="1990">
        <v>0</v>
      </c>
      <c r="AH185" s="1990">
        <v>0</v>
      </c>
      <c r="AI185" s="1990">
        <v>0</v>
      </c>
      <c r="AJ185" s="1990">
        <v>0</v>
      </c>
      <c r="AK185" s="1990">
        <v>0</v>
      </c>
      <c r="AL185" s="1990">
        <v>0</v>
      </c>
      <c r="AM185" s="1990">
        <v>0</v>
      </c>
      <c r="AN185" s="1990">
        <v>0</v>
      </c>
      <c r="AO185" s="1990">
        <v>0</v>
      </c>
      <c r="AP185" s="1990">
        <v>0</v>
      </c>
      <c r="AQ185" s="1990">
        <v>0</v>
      </c>
      <c r="AR185" s="1990">
        <v>0</v>
      </c>
      <c r="AS185" s="1990">
        <v>0</v>
      </c>
      <c r="AT185" s="1990">
        <v>0</v>
      </c>
      <c r="AU185" s="1990">
        <v>0</v>
      </c>
      <c r="AV185" s="1990">
        <v>0</v>
      </c>
      <c r="AW185" s="1990">
        <v>0</v>
      </c>
      <c r="AX185" s="1990">
        <v>0</v>
      </c>
      <c r="AY185" s="1952"/>
    </row>
    <row r="186" spans="2:51" ht="5.0999999999999996" customHeight="1">
      <c r="B186" s="6255"/>
      <c r="D186" s="6252"/>
      <c r="E186" s="1955"/>
      <c r="F186" s="1956"/>
      <c r="G186" s="1955"/>
      <c r="H186" s="6252"/>
      <c r="I186" s="1955"/>
      <c r="J186" s="1956"/>
      <c r="K186" s="1955"/>
      <c r="L186" s="6252"/>
      <c r="M186" s="1955"/>
      <c r="N186" s="1956"/>
      <c r="O186" s="1955"/>
      <c r="P186" s="6252"/>
      <c r="Q186" s="1955"/>
      <c r="R186" s="1956"/>
      <c r="S186" s="1955"/>
      <c r="T186" s="6252"/>
      <c r="U186" s="1955"/>
      <c r="V186" s="1956"/>
      <c r="W186" s="1955"/>
      <c r="X186" s="6252"/>
      <c r="Y186" s="1955"/>
      <c r="Z186" s="1956"/>
      <c r="AA186" s="1955"/>
      <c r="AB186" s="6252"/>
      <c r="AC186" s="1955"/>
      <c r="AD186" s="1956"/>
      <c r="AE186" s="1955"/>
      <c r="AF186" s="1990">
        <v>0</v>
      </c>
      <c r="AG186" s="1990">
        <v>0</v>
      </c>
      <c r="AH186" s="1990">
        <v>0</v>
      </c>
      <c r="AI186" s="1990">
        <v>0</v>
      </c>
      <c r="AJ186" s="1990">
        <v>0</v>
      </c>
      <c r="AK186" s="1990">
        <v>0</v>
      </c>
      <c r="AL186" s="1990">
        <v>0</v>
      </c>
      <c r="AM186" s="1990">
        <v>0</v>
      </c>
      <c r="AN186" s="1990">
        <v>0</v>
      </c>
      <c r="AO186" s="1990">
        <v>0</v>
      </c>
      <c r="AP186" s="1990">
        <v>0</v>
      </c>
      <c r="AQ186" s="1990">
        <v>0</v>
      </c>
      <c r="AR186" s="1990">
        <v>0</v>
      </c>
      <c r="AS186" s="1990">
        <v>0</v>
      </c>
      <c r="AT186" s="1990">
        <v>0</v>
      </c>
      <c r="AU186" s="1990">
        <v>0</v>
      </c>
      <c r="AV186" s="1990">
        <v>0</v>
      </c>
      <c r="AW186" s="1990">
        <v>0</v>
      </c>
      <c r="AX186" s="1990">
        <v>0</v>
      </c>
      <c r="AY186" s="1952"/>
    </row>
    <row r="187" spans="2:51" ht="9.9499999999999993" customHeight="1">
      <c r="B187" s="6255"/>
      <c r="D187" s="6253"/>
      <c r="E187" s="507"/>
      <c r="F187" s="507"/>
      <c r="G187" s="507"/>
      <c r="H187" s="6253"/>
      <c r="I187" s="507"/>
      <c r="J187" s="507"/>
      <c r="K187" s="507"/>
      <c r="L187" s="6253"/>
      <c r="M187" s="507"/>
      <c r="N187" s="507"/>
      <c r="O187" s="507"/>
      <c r="P187" s="6253"/>
      <c r="Q187" s="507"/>
      <c r="R187" s="507"/>
      <c r="S187" s="507"/>
      <c r="T187" s="6253"/>
      <c r="U187" s="507"/>
      <c r="V187" s="507"/>
      <c r="W187" s="507"/>
      <c r="X187" s="6253"/>
      <c r="Y187" s="507"/>
      <c r="Z187" s="507"/>
      <c r="AA187" s="507"/>
      <c r="AB187" s="6253"/>
      <c r="AC187" s="507"/>
      <c r="AD187" s="507"/>
      <c r="AE187" s="507"/>
      <c r="AF187" s="1990">
        <v>0</v>
      </c>
      <c r="AG187" s="1990">
        <v>0</v>
      </c>
      <c r="AH187" s="1990">
        <v>0</v>
      </c>
      <c r="AI187" s="1990">
        <v>0</v>
      </c>
      <c r="AJ187" s="1990">
        <v>0</v>
      </c>
      <c r="AK187" s="1990">
        <v>0</v>
      </c>
      <c r="AL187" s="1990">
        <v>0</v>
      </c>
      <c r="AM187" s="1990">
        <v>0</v>
      </c>
      <c r="AN187" s="1990">
        <v>0</v>
      </c>
      <c r="AO187" s="1990">
        <v>0</v>
      </c>
      <c r="AP187" s="1990">
        <v>0</v>
      </c>
      <c r="AQ187" s="1990">
        <v>0</v>
      </c>
      <c r="AR187" s="1990">
        <v>0</v>
      </c>
      <c r="AS187" s="1990">
        <v>0</v>
      </c>
      <c r="AT187" s="1990">
        <v>0</v>
      </c>
      <c r="AU187" s="1990">
        <v>0</v>
      </c>
      <c r="AV187" s="1990">
        <v>0</v>
      </c>
      <c r="AW187" s="1990">
        <v>0</v>
      </c>
      <c r="AX187" s="1990">
        <v>0</v>
      </c>
      <c r="AY187" s="1952"/>
    </row>
    <row r="188" spans="2:51" ht="9.9499999999999993" customHeight="1">
      <c r="B188" s="6255"/>
      <c r="D188" s="1960"/>
      <c r="E188" s="1961"/>
      <c r="F188" s="1961"/>
      <c r="G188" s="1961"/>
      <c r="H188" s="521"/>
      <c r="I188" s="1961"/>
      <c r="J188" s="1961"/>
      <c r="K188" s="1961"/>
      <c r="L188" s="524"/>
      <c r="M188" s="1961"/>
      <c r="N188" s="1961"/>
      <c r="O188" s="1961"/>
      <c r="P188" s="517"/>
      <c r="Q188" s="1961"/>
      <c r="R188" s="1961"/>
      <c r="S188" s="1961"/>
      <c r="T188" s="517"/>
      <c r="U188" s="1961"/>
      <c r="V188" s="1961"/>
      <c r="W188" s="1961"/>
      <c r="X188" s="517"/>
      <c r="Y188" s="1961"/>
      <c r="Z188" s="1961"/>
      <c r="AA188" s="1961"/>
      <c r="AB188" s="517"/>
      <c r="AC188" s="1961"/>
      <c r="AD188" s="1961"/>
      <c r="AE188" s="1961"/>
      <c r="AF188" s="1990">
        <v>0</v>
      </c>
      <c r="AG188" s="1990">
        <v>0</v>
      </c>
      <c r="AH188" s="1990">
        <v>0</v>
      </c>
      <c r="AI188" s="1990">
        <v>0</v>
      </c>
      <c r="AJ188" s="1990">
        <v>0</v>
      </c>
      <c r="AK188" s="1990">
        <v>0</v>
      </c>
      <c r="AL188" s="1990">
        <v>0</v>
      </c>
      <c r="AM188" s="1990">
        <v>0</v>
      </c>
      <c r="AN188" s="1990">
        <v>0</v>
      </c>
      <c r="AO188" s="1990">
        <v>0</v>
      </c>
      <c r="AP188" s="1990">
        <v>0</v>
      </c>
      <c r="AQ188" s="1990">
        <v>0</v>
      </c>
      <c r="AR188" s="1990">
        <v>0</v>
      </c>
      <c r="AS188" s="1990">
        <v>0</v>
      </c>
      <c r="AT188" s="1990">
        <v>0</v>
      </c>
      <c r="AU188" s="1990">
        <v>0</v>
      </c>
      <c r="AV188" s="1990">
        <v>0</v>
      </c>
      <c r="AW188" s="1990">
        <v>0</v>
      </c>
      <c r="AX188" s="1990">
        <v>0</v>
      </c>
      <c r="AY188" s="1952"/>
    </row>
    <row r="189" spans="2:51" ht="9.9499999999999993" customHeight="1">
      <c r="B189" s="6255"/>
      <c r="D189" s="6251"/>
      <c r="E189" s="507"/>
      <c r="F189" s="507"/>
      <c r="G189" s="507"/>
      <c r="H189" s="6251"/>
      <c r="I189" s="507"/>
      <c r="J189" s="507"/>
      <c r="K189" s="507"/>
      <c r="L189" s="6251"/>
      <c r="M189" s="507"/>
      <c r="N189" s="507"/>
      <c r="O189" s="507"/>
      <c r="P189" s="6251"/>
      <c r="Q189" s="507"/>
      <c r="R189" s="507"/>
      <c r="S189" s="507"/>
      <c r="T189" s="6251"/>
      <c r="U189" s="507"/>
      <c r="V189" s="507"/>
      <c r="W189" s="507"/>
      <c r="X189" s="6251"/>
      <c r="Y189" s="507"/>
      <c r="Z189" s="507"/>
      <c r="AA189" s="507"/>
      <c r="AB189" s="6251"/>
      <c r="AC189" s="507"/>
      <c r="AD189" s="507"/>
      <c r="AE189" s="507"/>
      <c r="AF189" s="1990">
        <v>0</v>
      </c>
      <c r="AG189" s="1990">
        <v>0</v>
      </c>
      <c r="AH189" s="1990">
        <v>0</v>
      </c>
      <c r="AI189" s="1990">
        <v>0</v>
      </c>
      <c r="AJ189" s="1990">
        <v>0</v>
      </c>
      <c r="AK189" s="1990">
        <v>0</v>
      </c>
      <c r="AL189" s="1990">
        <v>0</v>
      </c>
      <c r="AM189" s="1990">
        <v>0</v>
      </c>
      <c r="AN189" s="1990">
        <v>0</v>
      </c>
      <c r="AO189" s="1990">
        <v>0</v>
      </c>
      <c r="AP189" s="1990">
        <v>0</v>
      </c>
      <c r="AQ189" s="1990">
        <v>0</v>
      </c>
      <c r="AR189" s="1990">
        <v>0</v>
      </c>
      <c r="AS189" s="1990">
        <v>0</v>
      </c>
      <c r="AT189" s="1990">
        <v>0</v>
      </c>
      <c r="AU189" s="1990">
        <v>0</v>
      </c>
      <c r="AV189" s="1990">
        <v>0</v>
      </c>
      <c r="AW189" s="1990">
        <v>0</v>
      </c>
      <c r="AX189" s="1990">
        <v>0</v>
      </c>
      <c r="AY189" s="1952"/>
    </row>
    <row r="190" spans="2:51" ht="5.0999999999999996" customHeight="1">
      <c r="B190" s="6255"/>
      <c r="D190" s="6252"/>
      <c r="E190" s="1955"/>
      <c r="F190" s="1956"/>
      <c r="G190" s="1955"/>
      <c r="H190" s="6252"/>
      <c r="I190" s="1955"/>
      <c r="J190" s="1956"/>
      <c r="K190" s="1955"/>
      <c r="L190" s="6252"/>
      <c r="M190" s="1955"/>
      <c r="N190" s="1956"/>
      <c r="O190" s="1955"/>
      <c r="P190" s="6252"/>
      <c r="Q190" s="1955"/>
      <c r="R190" s="1956"/>
      <c r="S190" s="1955"/>
      <c r="T190" s="6252"/>
      <c r="U190" s="1955"/>
      <c r="V190" s="1956"/>
      <c r="W190" s="1955"/>
      <c r="X190" s="6252"/>
      <c r="Y190" s="1955"/>
      <c r="Z190" s="1956"/>
      <c r="AA190" s="1955"/>
      <c r="AB190" s="6252"/>
      <c r="AC190" s="1955"/>
      <c r="AD190" s="1956"/>
      <c r="AE190" s="1955"/>
      <c r="AF190" s="1990">
        <v>0</v>
      </c>
      <c r="AG190" s="1990">
        <v>0</v>
      </c>
      <c r="AH190" s="1990">
        <v>0</v>
      </c>
      <c r="AI190" s="1990">
        <v>0</v>
      </c>
      <c r="AJ190" s="1990">
        <v>0</v>
      </c>
      <c r="AK190" s="1990">
        <v>0</v>
      </c>
      <c r="AL190" s="1990">
        <v>0</v>
      </c>
      <c r="AM190" s="1990">
        <v>0</v>
      </c>
      <c r="AN190" s="1990">
        <v>0</v>
      </c>
      <c r="AO190" s="1990">
        <v>0</v>
      </c>
      <c r="AP190" s="1990">
        <v>0</v>
      </c>
      <c r="AQ190" s="1990">
        <v>0</v>
      </c>
      <c r="AR190" s="1990">
        <v>0</v>
      </c>
      <c r="AS190" s="1990">
        <v>0</v>
      </c>
      <c r="AT190" s="1990">
        <v>0</v>
      </c>
      <c r="AU190" s="1990">
        <v>0</v>
      </c>
      <c r="AV190" s="1990">
        <v>0</v>
      </c>
      <c r="AW190" s="1990">
        <v>0</v>
      </c>
      <c r="AX190" s="1990">
        <v>0</v>
      </c>
      <c r="AY190" s="1952"/>
    </row>
    <row r="191" spans="2:51" ht="9.9499999999999993" customHeight="1">
      <c r="B191" s="6255"/>
      <c r="D191" s="6253"/>
      <c r="E191" s="507"/>
      <c r="F191" s="507"/>
      <c r="G191" s="507"/>
      <c r="H191" s="6253"/>
      <c r="I191" s="507"/>
      <c r="J191" s="507"/>
      <c r="K191" s="507"/>
      <c r="L191" s="6253"/>
      <c r="M191" s="507"/>
      <c r="N191" s="507"/>
      <c r="O191" s="507"/>
      <c r="P191" s="6253"/>
      <c r="Q191" s="507"/>
      <c r="R191" s="507"/>
      <c r="S191" s="507"/>
      <c r="T191" s="6253"/>
      <c r="U191" s="507"/>
      <c r="V191" s="507"/>
      <c r="W191" s="507"/>
      <c r="X191" s="6253"/>
      <c r="Y191" s="507"/>
      <c r="Z191" s="507"/>
      <c r="AA191" s="507"/>
      <c r="AB191" s="6253"/>
      <c r="AC191" s="507"/>
      <c r="AD191" s="507"/>
      <c r="AE191" s="507"/>
      <c r="AF191" s="1990">
        <v>0</v>
      </c>
      <c r="AG191" s="1990">
        <v>0</v>
      </c>
      <c r="AH191" s="1990">
        <v>0</v>
      </c>
      <c r="AI191" s="1990">
        <v>0</v>
      </c>
      <c r="AJ191" s="1990">
        <v>0</v>
      </c>
      <c r="AK191" s="1990">
        <v>0</v>
      </c>
      <c r="AL191" s="1990">
        <v>0</v>
      </c>
      <c r="AM191" s="1990">
        <v>0</v>
      </c>
      <c r="AN191" s="1990">
        <v>0</v>
      </c>
      <c r="AO191" s="1990">
        <v>0</v>
      </c>
      <c r="AP191" s="1990">
        <v>0</v>
      </c>
      <c r="AQ191" s="1990">
        <v>0</v>
      </c>
      <c r="AR191" s="1990">
        <v>0</v>
      </c>
      <c r="AS191" s="1990">
        <v>0</v>
      </c>
      <c r="AT191" s="1990">
        <v>0</v>
      </c>
      <c r="AU191" s="1990">
        <v>0</v>
      </c>
      <c r="AV191" s="1990">
        <v>0</v>
      </c>
      <c r="AW191" s="1990">
        <v>0</v>
      </c>
      <c r="AX191" s="1990">
        <v>0</v>
      </c>
      <c r="AY191" s="1952"/>
    </row>
    <row r="192" spans="2:51" ht="9.9499999999999993" customHeight="1">
      <c r="B192" s="6255"/>
      <c r="D192" s="1960"/>
      <c r="E192" s="1961"/>
      <c r="F192" s="1961"/>
      <c r="G192" s="1961"/>
      <c r="H192" s="521"/>
      <c r="I192" s="1961"/>
      <c r="J192" s="1961"/>
      <c r="K192" s="1961"/>
      <c r="L192" s="524"/>
      <c r="M192" s="1961"/>
      <c r="N192" s="1961"/>
      <c r="O192" s="1961"/>
      <c r="P192" s="517"/>
      <c r="Q192" s="1961"/>
      <c r="R192" s="1961"/>
      <c r="S192" s="1961"/>
      <c r="T192" s="517"/>
      <c r="U192" s="1961"/>
      <c r="V192" s="1961"/>
      <c r="W192" s="1961"/>
      <c r="X192" s="517"/>
      <c r="Y192" s="1961"/>
      <c r="Z192" s="1961"/>
      <c r="AA192" s="1961"/>
      <c r="AB192" s="517"/>
      <c r="AC192" s="1961"/>
      <c r="AD192" s="1961"/>
      <c r="AE192" s="1961"/>
      <c r="AF192" s="1990">
        <v>0</v>
      </c>
      <c r="AG192" s="1990">
        <v>0</v>
      </c>
      <c r="AH192" s="1990">
        <v>0</v>
      </c>
      <c r="AI192" s="1990">
        <v>0</v>
      </c>
      <c r="AJ192" s="1990">
        <v>0</v>
      </c>
      <c r="AK192" s="1990">
        <v>0</v>
      </c>
      <c r="AL192" s="1990">
        <v>0</v>
      </c>
      <c r="AM192" s="1990">
        <v>0</v>
      </c>
      <c r="AN192" s="1990">
        <v>0</v>
      </c>
      <c r="AO192" s="1990">
        <v>0</v>
      </c>
      <c r="AP192" s="1990">
        <v>0</v>
      </c>
      <c r="AQ192" s="1990">
        <v>0</v>
      </c>
      <c r="AR192" s="1990">
        <v>0</v>
      </c>
      <c r="AS192" s="1990">
        <v>0</v>
      </c>
      <c r="AT192" s="1990">
        <v>0</v>
      </c>
      <c r="AU192" s="1990">
        <v>0</v>
      </c>
      <c r="AV192" s="1990">
        <v>0</v>
      </c>
      <c r="AW192" s="1990">
        <v>0</v>
      </c>
      <c r="AX192" s="1990">
        <v>0</v>
      </c>
      <c r="AY192" s="1952"/>
    </row>
    <row r="193" spans="2:51" ht="9.9499999999999993" customHeight="1">
      <c r="B193" s="6255"/>
      <c r="D193" s="6251"/>
      <c r="E193" s="507"/>
      <c r="F193" s="507"/>
      <c r="G193" s="507"/>
      <c r="H193" s="6251"/>
      <c r="I193" s="507"/>
      <c r="J193" s="507"/>
      <c r="K193" s="507"/>
      <c r="L193" s="6251"/>
      <c r="M193" s="507"/>
      <c r="N193" s="507"/>
      <c r="O193" s="507"/>
      <c r="P193" s="6251"/>
      <c r="Q193" s="507"/>
      <c r="R193" s="507"/>
      <c r="S193" s="507"/>
      <c r="T193" s="6251"/>
      <c r="U193" s="507"/>
      <c r="V193" s="507"/>
      <c r="W193" s="507"/>
      <c r="X193" s="6251"/>
      <c r="Y193" s="507"/>
      <c r="Z193" s="507"/>
      <c r="AA193" s="507"/>
      <c r="AB193" s="6251"/>
      <c r="AC193" s="507"/>
      <c r="AD193" s="507"/>
      <c r="AE193" s="507"/>
      <c r="AF193" s="1990">
        <v>0</v>
      </c>
      <c r="AG193" s="1990">
        <v>0</v>
      </c>
      <c r="AH193" s="1990">
        <v>0</v>
      </c>
      <c r="AI193" s="1990">
        <v>0</v>
      </c>
      <c r="AJ193" s="1990">
        <v>0</v>
      </c>
      <c r="AK193" s="1990">
        <v>0</v>
      </c>
      <c r="AL193" s="1990">
        <v>0</v>
      </c>
      <c r="AM193" s="1990">
        <v>0</v>
      </c>
      <c r="AN193" s="1990">
        <v>0</v>
      </c>
      <c r="AO193" s="1990">
        <v>0</v>
      </c>
      <c r="AP193" s="1990">
        <v>0</v>
      </c>
      <c r="AQ193" s="1990">
        <v>0</v>
      </c>
      <c r="AR193" s="1990">
        <v>0</v>
      </c>
      <c r="AS193" s="1990">
        <v>0</v>
      </c>
      <c r="AT193" s="1990">
        <v>0</v>
      </c>
      <c r="AU193" s="1990">
        <v>0</v>
      </c>
      <c r="AV193" s="1990">
        <v>0</v>
      </c>
      <c r="AW193" s="1990">
        <v>0</v>
      </c>
      <c r="AX193" s="1990">
        <v>0</v>
      </c>
      <c r="AY193" s="1952"/>
    </row>
    <row r="194" spans="2:51" ht="5.0999999999999996" customHeight="1">
      <c r="B194" s="6255"/>
      <c r="D194" s="6252"/>
      <c r="E194" s="1955"/>
      <c r="F194" s="1956"/>
      <c r="G194" s="1955"/>
      <c r="H194" s="6252"/>
      <c r="I194" s="1955"/>
      <c r="J194" s="1956"/>
      <c r="K194" s="1955"/>
      <c r="L194" s="6252"/>
      <c r="M194" s="1955"/>
      <c r="N194" s="1956"/>
      <c r="O194" s="1955"/>
      <c r="P194" s="6252"/>
      <c r="Q194" s="1955"/>
      <c r="R194" s="1956"/>
      <c r="S194" s="1955"/>
      <c r="T194" s="6252"/>
      <c r="U194" s="1955"/>
      <c r="V194" s="1956"/>
      <c r="W194" s="1955"/>
      <c r="X194" s="6252"/>
      <c r="Y194" s="1955"/>
      <c r="Z194" s="1956"/>
      <c r="AA194" s="1955"/>
      <c r="AB194" s="6252"/>
      <c r="AC194" s="1955"/>
      <c r="AD194" s="1956"/>
      <c r="AE194" s="1955"/>
      <c r="AF194" s="1990">
        <v>0</v>
      </c>
      <c r="AG194" s="1990">
        <v>0</v>
      </c>
      <c r="AH194" s="1990">
        <v>0</v>
      </c>
      <c r="AI194" s="1990">
        <v>0</v>
      </c>
      <c r="AJ194" s="1990">
        <v>0</v>
      </c>
      <c r="AK194" s="1990">
        <v>0</v>
      </c>
      <c r="AL194" s="1990">
        <v>0</v>
      </c>
      <c r="AM194" s="1990">
        <v>0</v>
      </c>
      <c r="AN194" s="1990">
        <v>0</v>
      </c>
      <c r="AO194" s="1990">
        <v>0</v>
      </c>
      <c r="AP194" s="1990">
        <v>0</v>
      </c>
      <c r="AQ194" s="1990">
        <v>0</v>
      </c>
      <c r="AR194" s="1990">
        <v>0</v>
      </c>
      <c r="AS194" s="1990">
        <v>0</v>
      </c>
      <c r="AT194" s="1990">
        <v>0</v>
      </c>
      <c r="AU194" s="1990">
        <v>0</v>
      </c>
      <c r="AV194" s="1990">
        <v>0</v>
      </c>
      <c r="AW194" s="1990">
        <v>0</v>
      </c>
      <c r="AX194" s="1990">
        <v>0</v>
      </c>
      <c r="AY194" s="1952"/>
    </row>
    <row r="195" spans="2:51" ht="9.9499999999999993" customHeight="1">
      <c r="B195" s="6255"/>
      <c r="D195" s="6253"/>
      <c r="E195" s="507"/>
      <c r="F195" s="507"/>
      <c r="G195" s="507"/>
      <c r="H195" s="6253"/>
      <c r="I195" s="507"/>
      <c r="J195" s="507"/>
      <c r="K195" s="507"/>
      <c r="L195" s="6253"/>
      <c r="M195" s="507"/>
      <c r="N195" s="507"/>
      <c r="O195" s="507"/>
      <c r="P195" s="6253"/>
      <c r="Q195" s="507"/>
      <c r="R195" s="507"/>
      <c r="S195" s="507"/>
      <c r="T195" s="6253"/>
      <c r="U195" s="507"/>
      <c r="V195" s="507"/>
      <c r="W195" s="507"/>
      <c r="X195" s="6253"/>
      <c r="Y195" s="507"/>
      <c r="Z195" s="507"/>
      <c r="AA195" s="507"/>
      <c r="AB195" s="6253"/>
      <c r="AC195" s="507"/>
      <c r="AD195" s="507"/>
      <c r="AE195" s="507"/>
      <c r="AF195" s="1990">
        <v>0</v>
      </c>
      <c r="AG195" s="1990">
        <v>0</v>
      </c>
      <c r="AH195" s="1990">
        <v>0</v>
      </c>
      <c r="AI195" s="1990">
        <v>0</v>
      </c>
      <c r="AJ195" s="1990">
        <v>0</v>
      </c>
      <c r="AK195" s="1990">
        <v>0</v>
      </c>
      <c r="AL195" s="1990">
        <v>0</v>
      </c>
      <c r="AM195" s="1990">
        <v>0</v>
      </c>
      <c r="AN195" s="1990">
        <v>0</v>
      </c>
      <c r="AO195" s="1990">
        <v>0</v>
      </c>
      <c r="AP195" s="1990">
        <v>0</v>
      </c>
      <c r="AQ195" s="1990">
        <v>0</v>
      </c>
      <c r="AR195" s="1990">
        <v>0</v>
      </c>
      <c r="AS195" s="1990">
        <v>0</v>
      </c>
      <c r="AT195" s="1990">
        <v>0</v>
      </c>
      <c r="AU195" s="1990">
        <v>0</v>
      </c>
      <c r="AV195" s="1990">
        <v>0</v>
      </c>
      <c r="AW195" s="1990">
        <v>0</v>
      </c>
      <c r="AX195" s="1990">
        <v>0</v>
      </c>
      <c r="AY195" s="1952"/>
    </row>
    <row r="196" spans="2:51" ht="9.9499999999999993" customHeight="1">
      <c r="B196" s="6255"/>
      <c r="D196" s="1960"/>
      <c r="E196" s="1961"/>
      <c r="F196" s="1961"/>
      <c r="G196" s="1961"/>
      <c r="H196" s="521"/>
      <c r="I196" s="1961"/>
      <c r="J196" s="1961"/>
      <c r="K196" s="1961"/>
      <c r="L196" s="524"/>
      <c r="M196" s="1961"/>
      <c r="N196" s="1961"/>
      <c r="O196" s="1961"/>
      <c r="P196" s="517"/>
      <c r="Q196" s="1961"/>
      <c r="R196" s="1961"/>
      <c r="S196" s="1961"/>
      <c r="T196" s="517"/>
      <c r="U196" s="1961"/>
      <c r="V196" s="1961"/>
      <c r="W196" s="1961"/>
      <c r="X196" s="517"/>
      <c r="Y196" s="1961"/>
      <c r="Z196" s="1961"/>
      <c r="AA196" s="1961"/>
      <c r="AB196" s="517"/>
      <c r="AC196" s="1961"/>
      <c r="AD196" s="1961"/>
      <c r="AE196" s="1961"/>
      <c r="AF196" s="1990">
        <v>0</v>
      </c>
      <c r="AG196" s="1990">
        <v>0</v>
      </c>
      <c r="AH196" s="1990">
        <v>0</v>
      </c>
      <c r="AI196" s="1990">
        <v>0</v>
      </c>
      <c r="AJ196" s="1990">
        <v>0</v>
      </c>
      <c r="AK196" s="1990">
        <v>0</v>
      </c>
      <c r="AL196" s="1990">
        <v>0</v>
      </c>
      <c r="AM196" s="1990">
        <v>0</v>
      </c>
      <c r="AN196" s="1990">
        <v>0</v>
      </c>
      <c r="AO196" s="1990">
        <v>0</v>
      </c>
      <c r="AP196" s="1990">
        <v>0</v>
      </c>
      <c r="AQ196" s="1990">
        <v>0</v>
      </c>
      <c r="AR196" s="1990">
        <v>0</v>
      </c>
      <c r="AS196" s="1990">
        <v>0</v>
      </c>
      <c r="AT196" s="1990">
        <v>0</v>
      </c>
      <c r="AU196" s="1990">
        <v>0</v>
      </c>
      <c r="AV196" s="1990">
        <v>0</v>
      </c>
      <c r="AW196" s="1990">
        <v>0</v>
      </c>
      <c r="AX196" s="1990">
        <v>0</v>
      </c>
      <c r="AY196" s="1952"/>
    </row>
    <row r="197" spans="2:51" ht="9.9499999999999993" customHeight="1">
      <c r="B197" s="6255"/>
      <c r="D197" s="6251"/>
      <c r="E197" s="507"/>
      <c r="F197" s="507"/>
      <c r="G197" s="507"/>
      <c r="H197" s="6251"/>
      <c r="I197" s="507"/>
      <c r="J197" s="507"/>
      <c r="K197" s="507"/>
      <c r="L197" s="6251"/>
      <c r="M197" s="507"/>
      <c r="N197" s="507"/>
      <c r="O197" s="507"/>
      <c r="P197" s="6251"/>
      <c r="Q197" s="507"/>
      <c r="R197" s="507"/>
      <c r="S197" s="507"/>
      <c r="T197" s="6251"/>
      <c r="U197" s="507"/>
      <c r="V197" s="507"/>
      <c r="W197" s="507"/>
      <c r="X197" s="6251"/>
      <c r="Y197" s="507"/>
      <c r="Z197" s="507"/>
      <c r="AA197" s="507"/>
      <c r="AB197" s="6251"/>
      <c r="AC197" s="507"/>
      <c r="AD197" s="507"/>
      <c r="AE197" s="507"/>
      <c r="AF197" s="1990">
        <v>0</v>
      </c>
      <c r="AG197" s="1990">
        <v>0</v>
      </c>
      <c r="AH197" s="1990">
        <v>0</v>
      </c>
      <c r="AI197" s="1990">
        <v>0</v>
      </c>
      <c r="AJ197" s="1990">
        <v>0</v>
      </c>
      <c r="AK197" s="1990">
        <v>0</v>
      </c>
      <c r="AL197" s="1990">
        <v>0</v>
      </c>
      <c r="AM197" s="1990">
        <v>0</v>
      </c>
      <c r="AN197" s="1990">
        <v>0</v>
      </c>
      <c r="AO197" s="1990">
        <v>0</v>
      </c>
      <c r="AP197" s="1990">
        <v>0</v>
      </c>
      <c r="AQ197" s="1990">
        <v>0</v>
      </c>
      <c r="AR197" s="1990">
        <v>0</v>
      </c>
      <c r="AS197" s="1990">
        <v>0</v>
      </c>
      <c r="AT197" s="1990">
        <v>0</v>
      </c>
      <c r="AU197" s="1990">
        <v>0</v>
      </c>
      <c r="AV197" s="1990">
        <v>0</v>
      </c>
      <c r="AW197" s="1990">
        <v>0</v>
      </c>
      <c r="AX197" s="1990">
        <v>0</v>
      </c>
      <c r="AY197" s="1952"/>
    </row>
    <row r="198" spans="2:51" ht="5.0999999999999996" customHeight="1">
      <c r="B198" s="6255"/>
      <c r="D198" s="6252"/>
      <c r="E198" s="1955"/>
      <c r="F198" s="1956"/>
      <c r="G198" s="1955"/>
      <c r="H198" s="6252"/>
      <c r="I198" s="1955"/>
      <c r="J198" s="1956"/>
      <c r="K198" s="1955"/>
      <c r="L198" s="6252"/>
      <c r="M198" s="1955"/>
      <c r="N198" s="1956"/>
      <c r="O198" s="1955"/>
      <c r="P198" s="6252"/>
      <c r="Q198" s="1955"/>
      <c r="R198" s="1956"/>
      <c r="S198" s="1955"/>
      <c r="T198" s="6252"/>
      <c r="U198" s="1955"/>
      <c r="V198" s="1956"/>
      <c r="W198" s="1955"/>
      <c r="X198" s="6252"/>
      <c r="Y198" s="1955"/>
      <c r="Z198" s="1956"/>
      <c r="AA198" s="1955"/>
      <c r="AB198" s="6252"/>
      <c r="AC198" s="1955"/>
      <c r="AD198" s="1956"/>
      <c r="AE198" s="1955"/>
      <c r="AF198" s="1990">
        <v>0</v>
      </c>
      <c r="AG198" s="1990">
        <v>0</v>
      </c>
      <c r="AH198" s="1990">
        <v>0</v>
      </c>
      <c r="AI198" s="1990">
        <v>0</v>
      </c>
      <c r="AJ198" s="1990">
        <v>0</v>
      </c>
      <c r="AK198" s="1990">
        <v>0</v>
      </c>
      <c r="AL198" s="1990">
        <v>0</v>
      </c>
      <c r="AM198" s="1990">
        <v>0</v>
      </c>
      <c r="AN198" s="1990">
        <v>0</v>
      </c>
      <c r="AO198" s="1990">
        <v>0</v>
      </c>
      <c r="AP198" s="1990">
        <v>0</v>
      </c>
      <c r="AQ198" s="1990">
        <v>0</v>
      </c>
      <c r="AR198" s="1990">
        <v>0</v>
      </c>
      <c r="AS198" s="1990">
        <v>0</v>
      </c>
      <c r="AT198" s="1990">
        <v>0</v>
      </c>
      <c r="AU198" s="1990">
        <v>0</v>
      </c>
      <c r="AV198" s="1990">
        <v>0</v>
      </c>
      <c r="AW198" s="1990">
        <v>0</v>
      </c>
      <c r="AX198" s="1990">
        <v>0</v>
      </c>
      <c r="AY198" s="1952"/>
    </row>
    <row r="199" spans="2:51" ht="9.9499999999999993" customHeight="1">
      <c r="B199" s="6256"/>
      <c r="D199" s="6253"/>
      <c r="E199" s="507"/>
      <c r="F199" s="507"/>
      <c r="G199" s="507"/>
      <c r="H199" s="6253"/>
      <c r="I199" s="507"/>
      <c r="J199" s="507"/>
      <c r="K199" s="507"/>
      <c r="L199" s="6253"/>
      <c r="M199" s="507"/>
      <c r="N199" s="507"/>
      <c r="O199" s="507"/>
      <c r="P199" s="6253"/>
      <c r="Q199" s="507"/>
      <c r="R199" s="507"/>
      <c r="S199" s="507"/>
      <c r="T199" s="6253"/>
      <c r="U199" s="507"/>
      <c r="V199" s="507"/>
      <c r="W199" s="507"/>
      <c r="X199" s="6253"/>
      <c r="Y199" s="507"/>
      <c r="Z199" s="507"/>
      <c r="AA199" s="507"/>
      <c r="AB199" s="6253"/>
      <c r="AC199" s="507"/>
      <c r="AD199" s="507"/>
      <c r="AE199" s="507"/>
      <c r="AF199" s="1990">
        <v>0</v>
      </c>
      <c r="AG199" s="1990">
        <v>0</v>
      </c>
      <c r="AH199" s="1990">
        <v>0</v>
      </c>
      <c r="AI199" s="1990">
        <v>0</v>
      </c>
      <c r="AJ199" s="1990">
        <v>0</v>
      </c>
      <c r="AK199" s="1990">
        <v>0</v>
      </c>
      <c r="AL199" s="1990">
        <v>0</v>
      </c>
      <c r="AM199" s="1990">
        <v>0</v>
      </c>
      <c r="AN199" s="1990">
        <v>0</v>
      </c>
      <c r="AO199" s="1990">
        <v>0</v>
      </c>
      <c r="AP199" s="1990">
        <v>0</v>
      </c>
      <c r="AQ199" s="1990">
        <v>0</v>
      </c>
      <c r="AR199" s="1990">
        <v>0</v>
      </c>
      <c r="AS199" s="1990">
        <v>0</v>
      </c>
      <c r="AT199" s="1990">
        <v>0</v>
      </c>
      <c r="AU199" s="1990">
        <v>0</v>
      </c>
      <c r="AV199" s="1990">
        <v>0</v>
      </c>
      <c r="AW199" s="1990">
        <v>0</v>
      </c>
      <c r="AX199" s="1990">
        <v>0</v>
      </c>
      <c r="AY199" s="1952"/>
    </row>
    <row r="200" spans="2:51" ht="9.9499999999999993" customHeight="1">
      <c r="B200" s="198"/>
      <c r="D200" s="521"/>
      <c r="E200" s="1961"/>
      <c r="F200" s="1961"/>
      <c r="G200" s="1961"/>
      <c r="H200" s="1960"/>
      <c r="I200" s="1961"/>
      <c r="J200" s="1961"/>
      <c r="K200" s="1961"/>
      <c r="L200" s="524"/>
      <c r="M200" s="499"/>
      <c r="N200" s="507"/>
      <c r="O200" s="507"/>
      <c r="P200" s="517"/>
      <c r="Q200" s="1961"/>
      <c r="R200" s="1961"/>
      <c r="S200" s="1961"/>
      <c r="T200" s="517"/>
      <c r="U200" s="1961"/>
      <c r="V200" s="1961"/>
      <c r="X200" s="517"/>
      <c r="Y200" s="1961"/>
      <c r="Z200" s="1961"/>
      <c r="AA200" s="1961"/>
      <c r="AB200" s="517"/>
      <c r="AC200" s="1961"/>
      <c r="AD200" s="1961"/>
      <c r="AE200" s="1961"/>
      <c r="AF200" s="1990">
        <v>0</v>
      </c>
      <c r="AG200" s="1990">
        <v>0</v>
      </c>
      <c r="AH200" s="1990">
        <v>0</v>
      </c>
      <c r="AI200" s="1990">
        <v>0</v>
      </c>
      <c r="AJ200" s="1990">
        <v>0</v>
      </c>
      <c r="AK200" s="1990">
        <v>0</v>
      </c>
      <c r="AL200" s="1990">
        <v>0</v>
      </c>
      <c r="AM200" s="1990">
        <v>0</v>
      </c>
      <c r="AN200" s="1990">
        <v>0</v>
      </c>
      <c r="AO200" s="1990">
        <v>0</v>
      </c>
      <c r="AP200" s="1990">
        <v>0</v>
      </c>
      <c r="AQ200" s="1990">
        <v>0</v>
      </c>
      <c r="AR200" s="1990">
        <v>0</v>
      </c>
      <c r="AS200" s="1990">
        <v>0</v>
      </c>
      <c r="AT200" s="1990">
        <v>0</v>
      </c>
      <c r="AU200" s="1990">
        <v>0</v>
      </c>
      <c r="AV200" s="1990">
        <v>0</v>
      </c>
      <c r="AW200" s="1990">
        <v>0</v>
      </c>
      <c r="AX200" s="1990">
        <v>0</v>
      </c>
      <c r="AY200" s="1952"/>
    </row>
    <row r="201" spans="2:51" ht="9.9499999999999993" customHeight="1">
      <c r="B201" s="6264">
        <f>(INT(MOD(INT((D201-2)/7)+0.6,52+5/28))+1)</f>
        <v>21</v>
      </c>
      <c r="D201" s="6267">
        <f>AB177+1</f>
        <v>42877</v>
      </c>
      <c r="E201" s="507"/>
      <c r="F201" s="507"/>
      <c r="G201" s="507"/>
      <c r="H201" s="6267">
        <f>D201+1</f>
        <v>42878</v>
      </c>
      <c r="I201" s="507"/>
      <c r="J201" s="507"/>
      <c r="K201" s="507"/>
      <c r="L201" s="6267">
        <f>H201+1</f>
        <v>42879</v>
      </c>
      <c r="M201" s="507"/>
      <c r="N201" s="507"/>
      <c r="O201" s="507"/>
      <c r="P201" s="6267">
        <f>L201+1</f>
        <v>42880</v>
      </c>
      <c r="Q201" s="507"/>
      <c r="R201" s="507"/>
      <c r="S201" s="507"/>
      <c r="T201" s="6267">
        <f>P201+1</f>
        <v>42881</v>
      </c>
      <c r="U201" s="507"/>
      <c r="V201" s="507"/>
      <c r="W201" s="507"/>
      <c r="X201" s="6267">
        <f>T201+1</f>
        <v>42882</v>
      </c>
      <c r="Y201" s="507"/>
      <c r="Z201" s="507"/>
      <c r="AA201" s="507"/>
      <c r="AB201" s="6267">
        <f>X201+1</f>
        <v>42883</v>
      </c>
      <c r="AC201" s="507"/>
      <c r="AD201" s="507"/>
      <c r="AE201" s="507"/>
      <c r="AF201" s="1990">
        <v>0</v>
      </c>
      <c r="AG201" s="1990">
        <v>0</v>
      </c>
      <c r="AH201" s="1990">
        <v>0</v>
      </c>
      <c r="AI201" s="1990">
        <v>0</v>
      </c>
      <c r="AJ201" s="1990">
        <v>0</v>
      </c>
      <c r="AK201" s="1990">
        <v>0</v>
      </c>
      <c r="AL201" s="1990">
        <v>0</v>
      </c>
      <c r="AM201" s="1990">
        <v>0</v>
      </c>
      <c r="AN201" s="1990">
        <v>0</v>
      </c>
      <c r="AO201" s="1990">
        <v>0</v>
      </c>
      <c r="AP201" s="1990">
        <v>0</v>
      </c>
      <c r="AQ201" s="1990">
        <v>0</v>
      </c>
      <c r="AR201" s="1990">
        <v>0</v>
      </c>
      <c r="AS201" s="1990">
        <v>0</v>
      </c>
      <c r="AT201" s="1990">
        <v>0</v>
      </c>
      <c r="AU201" s="1990">
        <v>0</v>
      </c>
      <c r="AV201" s="1990">
        <v>0</v>
      </c>
      <c r="AW201" s="1990">
        <v>0</v>
      </c>
      <c r="AX201" s="1990">
        <v>0</v>
      </c>
      <c r="AY201" s="1952"/>
    </row>
    <row r="202" spans="2:51" ht="5.0999999999999996" customHeight="1">
      <c r="B202" s="6265"/>
      <c r="D202" s="6268"/>
      <c r="E202" s="1955"/>
      <c r="F202" s="1956"/>
      <c r="G202" s="1955"/>
      <c r="H202" s="6268"/>
      <c r="I202" s="1955"/>
      <c r="J202" s="1956"/>
      <c r="K202" s="1955"/>
      <c r="L202" s="6268"/>
      <c r="M202" s="1955"/>
      <c r="N202" s="1956"/>
      <c r="O202" s="1955"/>
      <c r="P202" s="6268"/>
      <c r="Q202" s="1955"/>
      <c r="R202" s="1956"/>
      <c r="S202" s="1955"/>
      <c r="T202" s="6268"/>
      <c r="U202" s="1955"/>
      <c r="V202" s="1956"/>
      <c r="W202" s="1955"/>
      <c r="X202" s="6268"/>
      <c r="Y202" s="1955"/>
      <c r="Z202" s="1956"/>
      <c r="AA202" s="1955"/>
      <c r="AB202" s="6268"/>
      <c r="AC202" s="1955"/>
      <c r="AD202" s="1956"/>
      <c r="AE202" s="1955"/>
      <c r="AF202" s="1990">
        <v>0</v>
      </c>
      <c r="AG202" s="1990">
        <v>0</v>
      </c>
      <c r="AH202" s="1990">
        <v>0</v>
      </c>
      <c r="AI202" s="1990">
        <v>0</v>
      </c>
      <c r="AJ202" s="1990">
        <v>0</v>
      </c>
      <c r="AK202" s="1990">
        <v>0</v>
      </c>
      <c r="AL202" s="1990">
        <v>0</v>
      </c>
      <c r="AM202" s="1990">
        <v>0</v>
      </c>
      <c r="AN202" s="1990">
        <v>0</v>
      </c>
      <c r="AO202" s="1990">
        <v>0</v>
      </c>
      <c r="AP202" s="1990">
        <v>0</v>
      </c>
      <c r="AQ202" s="1990">
        <v>0</v>
      </c>
      <c r="AR202" s="1990">
        <v>0</v>
      </c>
      <c r="AS202" s="1990">
        <v>0</v>
      </c>
      <c r="AT202" s="1990">
        <v>0</v>
      </c>
      <c r="AU202" s="1990">
        <v>0</v>
      </c>
      <c r="AV202" s="1990">
        <v>0</v>
      </c>
      <c r="AW202" s="1990">
        <v>0</v>
      </c>
      <c r="AX202" s="1990">
        <v>0</v>
      </c>
      <c r="AY202" s="1952"/>
    </row>
    <row r="203" spans="2:51" ht="9.9499999999999993" customHeight="1">
      <c r="B203" s="6266"/>
      <c r="D203" s="6269"/>
      <c r="E203" s="507"/>
      <c r="F203" s="507"/>
      <c r="G203" s="507"/>
      <c r="H203" s="6269"/>
      <c r="I203" s="507"/>
      <c r="J203" s="507"/>
      <c r="K203" s="507"/>
      <c r="L203" s="6269"/>
      <c r="M203" s="507"/>
      <c r="N203" s="507"/>
      <c r="O203" s="507"/>
      <c r="P203" s="6269"/>
      <c r="Q203" s="507"/>
      <c r="R203" s="507"/>
      <c r="S203" s="507"/>
      <c r="T203" s="6269"/>
      <c r="U203" s="507"/>
      <c r="V203" s="507"/>
      <c r="W203" s="507"/>
      <c r="X203" s="6269"/>
      <c r="Y203" s="507"/>
      <c r="Z203" s="507"/>
      <c r="AA203" s="507"/>
      <c r="AB203" s="6269"/>
      <c r="AC203" s="507"/>
      <c r="AD203" s="507"/>
      <c r="AE203" s="507"/>
      <c r="AF203" s="1990">
        <v>0</v>
      </c>
      <c r="AG203" s="1990">
        <v>0</v>
      </c>
      <c r="AH203" s="1990">
        <v>0</v>
      </c>
      <c r="AI203" s="1990">
        <v>0</v>
      </c>
      <c r="AJ203" s="1990">
        <v>0</v>
      </c>
      <c r="AK203" s="1990">
        <v>0</v>
      </c>
      <c r="AL203" s="1990">
        <v>0</v>
      </c>
      <c r="AM203" s="1990">
        <v>0</v>
      </c>
      <c r="AN203" s="1990">
        <v>0</v>
      </c>
      <c r="AO203" s="1990">
        <v>0</v>
      </c>
      <c r="AP203" s="1990">
        <v>0</v>
      </c>
      <c r="AQ203" s="1990">
        <v>0</v>
      </c>
      <c r="AR203" s="1990">
        <v>0</v>
      </c>
      <c r="AS203" s="1990">
        <v>0</v>
      </c>
      <c r="AT203" s="1990">
        <v>0</v>
      </c>
      <c r="AU203" s="1990">
        <v>0</v>
      </c>
      <c r="AV203" s="1990">
        <v>0</v>
      </c>
      <c r="AW203" s="1990">
        <v>0</v>
      </c>
      <c r="AX203" s="1990">
        <v>0</v>
      </c>
      <c r="AY203" s="1952"/>
    </row>
    <row r="204" spans="2:51" ht="9.9499999999999993" customHeight="1">
      <c r="B204" s="198"/>
      <c r="D204" s="521"/>
      <c r="E204" s="1961"/>
      <c r="F204" s="1961"/>
      <c r="G204" s="1961"/>
      <c r="H204" s="1960"/>
      <c r="I204" s="1961"/>
      <c r="J204" s="1961"/>
      <c r="K204" s="1961"/>
      <c r="L204" s="524"/>
      <c r="M204" s="499"/>
      <c r="N204" s="507"/>
      <c r="O204" s="507"/>
      <c r="P204" s="517"/>
      <c r="Q204" s="1961"/>
      <c r="R204" s="1961"/>
      <c r="S204" s="1961"/>
      <c r="T204" s="517"/>
      <c r="U204" s="1961"/>
      <c r="V204" s="1961"/>
      <c r="X204" s="517"/>
      <c r="Y204" s="1961"/>
      <c r="Z204" s="1961"/>
      <c r="AA204" s="1961"/>
      <c r="AB204" s="517"/>
      <c r="AC204" s="1961"/>
      <c r="AD204" s="1961"/>
      <c r="AE204" s="1961"/>
      <c r="AF204" s="1990">
        <v>0</v>
      </c>
      <c r="AG204" s="1990">
        <v>0</v>
      </c>
      <c r="AH204" s="1990">
        <v>0</v>
      </c>
      <c r="AI204" s="1990">
        <v>0</v>
      </c>
      <c r="AJ204" s="1990">
        <v>0</v>
      </c>
      <c r="AK204" s="1990">
        <v>0</v>
      </c>
      <c r="AL204" s="1990">
        <v>0</v>
      </c>
      <c r="AM204" s="1990">
        <v>0</v>
      </c>
      <c r="AN204" s="1990">
        <v>0</v>
      </c>
      <c r="AO204" s="1990">
        <v>0</v>
      </c>
      <c r="AP204" s="1990">
        <v>0</v>
      </c>
      <c r="AQ204" s="1990">
        <v>0</v>
      </c>
      <c r="AR204" s="1990">
        <v>0</v>
      </c>
      <c r="AS204" s="1990">
        <v>0</v>
      </c>
      <c r="AT204" s="1990">
        <v>0</v>
      </c>
      <c r="AU204" s="1990">
        <v>0</v>
      </c>
      <c r="AV204" s="1990">
        <v>0</v>
      </c>
      <c r="AW204" s="1990">
        <v>0</v>
      </c>
      <c r="AX204" s="1990">
        <v>0</v>
      </c>
      <c r="AY204" s="1952"/>
    </row>
    <row r="205" spans="2:51" ht="9.9499999999999993" customHeight="1">
      <c r="B205" s="6261" t="s">
        <v>3636</v>
      </c>
      <c r="D205" s="6251"/>
      <c r="E205" s="507"/>
      <c r="F205" s="507"/>
      <c r="G205" s="507"/>
      <c r="H205" s="6251"/>
      <c r="I205" s="507"/>
      <c r="J205" s="507"/>
      <c r="K205" s="507"/>
      <c r="L205" s="6251"/>
      <c r="M205" s="507"/>
      <c r="N205" s="507"/>
      <c r="O205" s="507"/>
      <c r="P205" s="6251"/>
      <c r="Q205" s="507"/>
      <c r="R205" s="507"/>
      <c r="S205" s="507"/>
      <c r="T205" s="6251"/>
      <c r="U205" s="507"/>
      <c r="V205" s="507"/>
      <c r="W205" s="507"/>
      <c r="X205" s="6251"/>
      <c r="Y205" s="507"/>
      <c r="Z205" s="507"/>
      <c r="AA205" s="507"/>
      <c r="AB205" s="6251"/>
      <c r="AC205" s="507"/>
      <c r="AD205" s="507"/>
      <c r="AE205" s="507"/>
      <c r="AF205" s="1990">
        <v>0</v>
      </c>
      <c r="AG205" s="1990">
        <v>0</v>
      </c>
      <c r="AH205" s="1990">
        <v>0</v>
      </c>
      <c r="AI205" s="1990">
        <v>0</v>
      </c>
      <c r="AJ205" s="1990">
        <v>0</v>
      </c>
      <c r="AK205" s="1990">
        <v>0</v>
      </c>
      <c r="AL205" s="1990">
        <v>0</v>
      </c>
      <c r="AM205" s="1990">
        <v>0</v>
      </c>
      <c r="AN205" s="1990">
        <v>0</v>
      </c>
      <c r="AO205" s="1990">
        <v>0</v>
      </c>
      <c r="AP205" s="1990">
        <v>0</v>
      </c>
      <c r="AQ205" s="1990">
        <v>0</v>
      </c>
      <c r="AR205" s="1990">
        <v>0</v>
      </c>
      <c r="AS205" s="1990">
        <v>0</v>
      </c>
      <c r="AT205" s="1990">
        <v>0</v>
      </c>
      <c r="AU205" s="1990">
        <v>0</v>
      </c>
      <c r="AV205" s="1990">
        <v>0</v>
      </c>
      <c r="AW205" s="1990">
        <v>0</v>
      </c>
      <c r="AX205" s="1990">
        <v>0</v>
      </c>
      <c r="AY205" s="1952"/>
    </row>
    <row r="206" spans="2:51" ht="5.0999999999999996" customHeight="1">
      <c r="B206" s="6262"/>
      <c r="D206" s="6252"/>
      <c r="E206" s="1955"/>
      <c r="F206" s="1956"/>
      <c r="G206" s="1955"/>
      <c r="H206" s="6252"/>
      <c r="I206" s="1955"/>
      <c r="J206" s="1956"/>
      <c r="K206" s="1955"/>
      <c r="L206" s="6252"/>
      <c r="M206" s="1955"/>
      <c r="N206" s="1956"/>
      <c r="O206" s="1955"/>
      <c r="P206" s="6252"/>
      <c r="Q206" s="1955"/>
      <c r="R206" s="1956"/>
      <c r="S206" s="1955"/>
      <c r="T206" s="6252"/>
      <c r="U206" s="1955"/>
      <c r="V206" s="1956"/>
      <c r="W206" s="1955"/>
      <c r="X206" s="6252"/>
      <c r="Y206" s="1955"/>
      <c r="Z206" s="1956"/>
      <c r="AA206" s="1955"/>
      <c r="AB206" s="6252"/>
      <c r="AC206" s="1955"/>
      <c r="AD206" s="1956"/>
      <c r="AE206" s="1955"/>
      <c r="AF206" s="1990">
        <v>0</v>
      </c>
      <c r="AG206" s="1990">
        <v>0</v>
      </c>
      <c r="AH206" s="1990">
        <v>0</v>
      </c>
      <c r="AI206" s="1990">
        <v>0</v>
      </c>
      <c r="AJ206" s="1990">
        <v>0</v>
      </c>
      <c r="AK206" s="1990">
        <v>0</v>
      </c>
      <c r="AL206" s="1990">
        <v>0</v>
      </c>
      <c r="AM206" s="1990">
        <v>0</v>
      </c>
      <c r="AN206" s="1990">
        <v>0</v>
      </c>
      <c r="AO206" s="1990">
        <v>0</v>
      </c>
      <c r="AP206" s="1990">
        <v>0</v>
      </c>
      <c r="AQ206" s="1990">
        <v>0</v>
      </c>
      <c r="AR206" s="1990">
        <v>0</v>
      </c>
      <c r="AS206" s="1990">
        <v>0</v>
      </c>
      <c r="AT206" s="1990">
        <v>0</v>
      </c>
      <c r="AU206" s="1990">
        <v>0</v>
      </c>
      <c r="AV206" s="1990">
        <v>0</v>
      </c>
      <c r="AW206" s="1990">
        <v>0</v>
      </c>
      <c r="AX206" s="1990">
        <v>0</v>
      </c>
      <c r="AY206" s="1952"/>
    </row>
    <row r="207" spans="2:51" ht="9.9499999999999993" customHeight="1">
      <c r="B207" s="6262"/>
      <c r="D207" s="6253"/>
      <c r="E207" s="507"/>
      <c r="F207" s="507"/>
      <c r="G207" s="507"/>
      <c r="H207" s="6253"/>
      <c r="I207" s="507"/>
      <c r="J207" s="507"/>
      <c r="K207" s="507"/>
      <c r="L207" s="6253"/>
      <c r="M207" s="507"/>
      <c r="N207" s="507"/>
      <c r="O207" s="507"/>
      <c r="P207" s="6253"/>
      <c r="Q207" s="507"/>
      <c r="R207" s="507"/>
      <c r="S207" s="507"/>
      <c r="T207" s="6253"/>
      <c r="U207" s="507"/>
      <c r="V207" s="507"/>
      <c r="W207" s="507"/>
      <c r="X207" s="6253"/>
      <c r="Y207" s="507"/>
      <c r="Z207" s="507"/>
      <c r="AA207" s="507"/>
      <c r="AB207" s="6253"/>
      <c r="AC207" s="507"/>
      <c r="AD207" s="507"/>
      <c r="AE207" s="507"/>
      <c r="AF207" s="1990">
        <v>0</v>
      </c>
      <c r="AG207" s="1990">
        <v>0</v>
      </c>
      <c r="AH207" s="1990">
        <v>0</v>
      </c>
      <c r="AI207" s="1990">
        <v>0</v>
      </c>
      <c r="AJ207" s="1990">
        <v>0</v>
      </c>
      <c r="AK207" s="1990">
        <v>0</v>
      </c>
      <c r="AL207" s="1990">
        <v>0</v>
      </c>
      <c r="AM207" s="1990">
        <v>0</v>
      </c>
      <c r="AN207" s="1990">
        <v>0</v>
      </c>
      <c r="AO207" s="1990">
        <v>0</v>
      </c>
      <c r="AP207" s="1990">
        <v>0</v>
      </c>
      <c r="AQ207" s="1990">
        <v>0</v>
      </c>
      <c r="AR207" s="1990">
        <v>0</v>
      </c>
      <c r="AS207" s="1990">
        <v>0</v>
      </c>
      <c r="AT207" s="1990">
        <v>0</v>
      </c>
      <c r="AU207" s="1990">
        <v>0</v>
      </c>
      <c r="AV207" s="1990">
        <v>0</v>
      </c>
      <c r="AW207" s="1990">
        <v>0</v>
      </c>
      <c r="AX207" s="1990">
        <v>0</v>
      </c>
      <c r="AY207" s="1952"/>
    </row>
    <row r="208" spans="2:51" ht="9.9499999999999993" customHeight="1">
      <c r="B208" s="6262"/>
      <c r="D208" s="1960"/>
      <c r="E208" s="1961"/>
      <c r="F208" s="1961"/>
      <c r="G208" s="1961"/>
      <c r="H208" s="521"/>
      <c r="I208" s="1961"/>
      <c r="J208" s="1961"/>
      <c r="K208" s="1961"/>
      <c r="L208" s="524"/>
      <c r="M208" s="1961"/>
      <c r="N208" s="1961"/>
      <c r="O208" s="1961"/>
      <c r="P208" s="517"/>
      <c r="Q208" s="1961"/>
      <c r="R208" s="1961"/>
      <c r="S208" s="1961"/>
      <c r="T208" s="517"/>
      <c r="U208" s="1961"/>
      <c r="V208" s="1961"/>
      <c r="W208" s="1961"/>
      <c r="X208" s="517"/>
      <c r="Y208" s="1961"/>
      <c r="Z208" s="1961"/>
      <c r="AA208" s="1961"/>
      <c r="AB208" s="517"/>
      <c r="AC208" s="1961"/>
      <c r="AD208" s="1961"/>
      <c r="AE208" s="1961"/>
      <c r="AF208" s="1990">
        <v>0</v>
      </c>
      <c r="AG208" s="1990">
        <v>0</v>
      </c>
      <c r="AH208" s="1990">
        <v>0</v>
      </c>
      <c r="AI208" s="1990">
        <v>0</v>
      </c>
      <c r="AJ208" s="1990">
        <v>0</v>
      </c>
      <c r="AK208" s="1990">
        <v>0</v>
      </c>
      <c r="AL208" s="1990">
        <v>0</v>
      </c>
      <c r="AM208" s="1990">
        <v>0</v>
      </c>
      <c r="AN208" s="1990">
        <v>0</v>
      </c>
      <c r="AO208" s="1990">
        <v>0</v>
      </c>
      <c r="AP208" s="1990">
        <v>0</v>
      </c>
      <c r="AQ208" s="1990">
        <v>0</v>
      </c>
      <c r="AR208" s="1990">
        <v>0</v>
      </c>
      <c r="AS208" s="1990">
        <v>0</v>
      </c>
      <c r="AT208" s="1990">
        <v>0</v>
      </c>
      <c r="AU208" s="1990">
        <v>0</v>
      </c>
      <c r="AV208" s="1990">
        <v>0</v>
      </c>
      <c r="AW208" s="1990">
        <v>0</v>
      </c>
      <c r="AX208" s="1990">
        <v>0</v>
      </c>
      <c r="AY208" s="1952"/>
    </row>
    <row r="209" spans="2:51" ht="9.9499999999999993" customHeight="1">
      <c r="B209" s="6262"/>
      <c r="D209" s="6251"/>
      <c r="E209" s="507"/>
      <c r="F209" s="507"/>
      <c r="G209" s="507"/>
      <c r="H209" s="6251"/>
      <c r="I209" s="507"/>
      <c r="J209" s="507"/>
      <c r="K209" s="507"/>
      <c r="L209" s="6251"/>
      <c r="M209" s="507"/>
      <c r="N209" s="507"/>
      <c r="O209" s="507"/>
      <c r="P209" s="6251"/>
      <c r="Q209" s="507"/>
      <c r="R209" s="507"/>
      <c r="S209" s="507"/>
      <c r="T209" s="6251"/>
      <c r="U209" s="507"/>
      <c r="V209" s="507"/>
      <c r="W209" s="507"/>
      <c r="X209" s="6251"/>
      <c r="Y209" s="507"/>
      <c r="Z209" s="507"/>
      <c r="AA209" s="507"/>
      <c r="AB209" s="6251"/>
      <c r="AC209" s="507"/>
      <c r="AD209" s="507"/>
      <c r="AE209" s="507"/>
      <c r="AF209" s="1990">
        <v>0</v>
      </c>
      <c r="AG209" s="1990">
        <v>0</v>
      </c>
      <c r="AH209" s="1990">
        <v>0</v>
      </c>
      <c r="AI209" s="1990">
        <v>0</v>
      </c>
      <c r="AJ209" s="1990">
        <v>0</v>
      </c>
      <c r="AK209" s="1990">
        <v>0</v>
      </c>
      <c r="AL209" s="1990">
        <v>0</v>
      </c>
      <c r="AM209" s="1990">
        <v>0</v>
      </c>
      <c r="AN209" s="1990">
        <v>0</v>
      </c>
      <c r="AO209" s="1990">
        <v>0</v>
      </c>
      <c r="AP209" s="1990">
        <v>0</v>
      </c>
      <c r="AQ209" s="1990">
        <v>0</v>
      </c>
      <c r="AR209" s="1990">
        <v>0</v>
      </c>
      <c r="AS209" s="1990">
        <v>0</v>
      </c>
      <c r="AT209" s="1990">
        <v>0</v>
      </c>
      <c r="AU209" s="1990">
        <v>0</v>
      </c>
      <c r="AV209" s="1990">
        <v>0</v>
      </c>
      <c r="AW209" s="1990">
        <v>0</v>
      </c>
      <c r="AX209" s="1990">
        <v>0</v>
      </c>
      <c r="AY209" s="1952"/>
    </row>
    <row r="210" spans="2:51" ht="5.0999999999999996" customHeight="1">
      <c r="B210" s="6262"/>
      <c r="D210" s="6252"/>
      <c r="E210" s="1955"/>
      <c r="F210" s="1956"/>
      <c r="G210" s="1955"/>
      <c r="H210" s="6252"/>
      <c r="I210" s="1955"/>
      <c r="J210" s="1956"/>
      <c r="K210" s="1955"/>
      <c r="L210" s="6252"/>
      <c r="M210" s="1955"/>
      <c r="N210" s="1956"/>
      <c r="O210" s="1955"/>
      <c r="P210" s="6252"/>
      <c r="Q210" s="1955"/>
      <c r="R210" s="1956"/>
      <c r="S210" s="1955"/>
      <c r="T210" s="6252"/>
      <c r="U210" s="1955"/>
      <c r="V210" s="1956"/>
      <c r="W210" s="1955"/>
      <c r="X210" s="6252"/>
      <c r="Y210" s="1955"/>
      <c r="Z210" s="1956"/>
      <c r="AA210" s="1955"/>
      <c r="AB210" s="6252"/>
      <c r="AC210" s="1955"/>
      <c r="AD210" s="1956"/>
      <c r="AE210" s="1955"/>
      <c r="AF210" s="1990">
        <v>0</v>
      </c>
      <c r="AG210" s="1990">
        <v>0</v>
      </c>
      <c r="AH210" s="1990">
        <v>0</v>
      </c>
      <c r="AI210" s="1990">
        <v>0</v>
      </c>
      <c r="AJ210" s="1990">
        <v>0</v>
      </c>
      <c r="AK210" s="1990">
        <v>0</v>
      </c>
      <c r="AL210" s="1990">
        <v>0</v>
      </c>
      <c r="AM210" s="1990">
        <v>0</v>
      </c>
      <c r="AN210" s="1990">
        <v>0</v>
      </c>
      <c r="AO210" s="1990">
        <v>0</v>
      </c>
      <c r="AP210" s="1990">
        <v>0</v>
      </c>
      <c r="AQ210" s="1990">
        <v>0</v>
      </c>
      <c r="AR210" s="1990">
        <v>0</v>
      </c>
      <c r="AS210" s="1990">
        <v>0</v>
      </c>
      <c r="AT210" s="1990">
        <v>0</v>
      </c>
      <c r="AU210" s="1990">
        <v>0</v>
      </c>
      <c r="AV210" s="1990">
        <v>0</v>
      </c>
      <c r="AW210" s="1990">
        <v>0</v>
      </c>
      <c r="AX210" s="1990">
        <v>0</v>
      </c>
      <c r="AY210" s="1952"/>
    </row>
    <row r="211" spans="2:51" ht="9.9499999999999993" customHeight="1">
      <c r="B211" s="6262"/>
      <c r="D211" s="6253"/>
      <c r="E211" s="507"/>
      <c r="F211" s="507"/>
      <c r="G211" s="507"/>
      <c r="H211" s="6253"/>
      <c r="I211" s="507"/>
      <c r="J211" s="507"/>
      <c r="K211" s="507"/>
      <c r="L211" s="6253"/>
      <c r="M211" s="507"/>
      <c r="N211" s="507"/>
      <c r="O211" s="507"/>
      <c r="P211" s="6253"/>
      <c r="Q211" s="507"/>
      <c r="R211" s="507"/>
      <c r="S211" s="507"/>
      <c r="T211" s="6253"/>
      <c r="U211" s="507"/>
      <c r="V211" s="507"/>
      <c r="W211" s="507"/>
      <c r="X211" s="6253"/>
      <c r="Y211" s="507"/>
      <c r="Z211" s="507"/>
      <c r="AA211" s="507"/>
      <c r="AB211" s="6253"/>
      <c r="AC211" s="507"/>
      <c r="AD211" s="507"/>
      <c r="AE211" s="507"/>
      <c r="AF211" s="1990">
        <v>0</v>
      </c>
      <c r="AG211" s="1990">
        <v>0</v>
      </c>
      <c r="AH211" s="1990">
        <v>0</v>
      </c>
      <c r="AI211" s="1990">
        <v>0</v>
      </c>
      <c r="AJ211" s="1990">
        <v>0</v>
      </c>
      <c r="AK211" s="1990">
        <v>0</v>
      </c>
      <c r="AL211" s="1990">
        <v>0</v>
      </c>
      <c r="AM211" s="1990">
        <v>0</v>
      </c>
      <c r="AN211" s="1990">
        <v>0</v>
      </c>
      <c r="AO211" s="1990">
        <v>0</v>
      </c>
      <c r="AP211" s="1990">
        <v>0</v>
      </c>
      <c r="AQ211" s="1990">
        <v>0</v>
      </c>
      <c r="AR211" s="1990">
        <v>0</v>
      </c>
      <c r="AS211" s="1990">
        <v>0</v>
      </c>
      <c r="AT211" s="1990">
        <v>0</v>
      </c>
      <c r="AU211" s="1990">
        <v>0</v>
      </c>
      <c r="AV211" s="1990">
        <v>0</v>
      </c>
      <c r="AW211" s="1990">
        <v>0</v>
      </c>
      <c r="AX211" s="1990">
        <v>0</v>
      </c>
      <c r="AY211" s="1952"/>
    </row>
    <row r="212" spans="2:51" ht="9.9499999999999993" customHeight="1">
      <c r="B212" s="6262"/>
      <c r="D212" s="1960"/>
      <c r="E212" s="1961"/>
      <c r="F212" s="1961"/>
      <c r="G212" s="1961"/>
      <c r="H212" s="521"/>
      <c r="I212" s="1961"/>
      <c r="J212" s="1961"/>
      <c r="K212" s="1961"/>
      <c r="L212" s="524"/>
      <c r="M212" s="1961"/>
      <c r="N212" s="1961"/>
      <c r="O212" s="1961"/>
      <c r="P212" s="517"/>
      <c r="Q212" s="1961"/>
      <c r="R212" s="1961"/>
      <c r="S212" s="1961"/>
      <c r="T212" s="517"/>
      <c r="U212" s="1961"/>
      <c r="V212" s="1961"/>
      <c r="W212" s="1961"/>
      <c r="X212" s="517"/>
      <c r="Y212" s="1961"/>
      <c r="Z212" s="1961"/>
      <c r="AA212" s="1961"/>
      <c r="AB212" s="517"/>
      <c r="AC212" s="1961"/>
      <c r="AD212" s="1961"/>
      <c r="AE212" s="1961"/>
      <c r="AF212" s="1990">
        <v>0</v>
      </c>
      <c r="AG212" s="1990">
        <v>0</v>
      </c>
      <c r="AH212" s="1990">
        <v>0</v>
      </c>
      <c r="AI212" s="1990">
        <v>0</v>
      </c>
      <c r="AJ212" s="1990">
        <v>0</v>
      </c>
      <c r="AK212" s="1990">
        <v>0</v>
      </c>
      <c r="AL212" s="1990">
        <v>0</v>
      </c>
      <c r="AM212" s="1990">
        <v>0</v>
      </c>
      <c r="AN212" s="1990">
        <v>0</v>
      </c>
      <c r="AO212" s="1990">
        <v>0</v>
      </c>
      <c r="AP212" s="1990">
        <v>0</v>
      </c>
      <c r="AQ212" s="1990">
        <v>0</v>
      </c>
      <c r="AR212" s="1990">
        <v>0</v>
      </c>
      <c r="AS212" s="1990">
        <v>0</v>
      </c>
      <c r="AT212" s="1990">
        <v>0</v>
      </c>
      <c r="AU212" s="1990">
        <v>0</v>
      </c>
      <c r="AV212" s="1990">
        <v>0</v>
      </c>
      <c r="AW212" s="1990">
        <v>0</v>
      </c>
      <c r="AX212" s="1990">
        <v>0</v>
      </c>
      <c r="AY212" s="1952"/>
    </row>
    <row r="213" spans="2:51" ht="9.9499999999999993" customHeight="1">
      <c r="B213" s="6262"/>
      <c r="D213" s="6251"/>
      <c r="E213" s="507"/>
      <c r="F213" s="507"/>
      <c r="G213" s="507"/>
      <c r="H213" s="6251"/>
      <c r="I213" s="507"/>
      <c r="J213" s="507"/>
      <c r="K213" s="507"/>
      <c r="L213" s="6251"/>
      <c r="M213" s="507"/>
      <c r="N213" s="507"/>
      <c r="O213" s="507"/>
      <c r="P213" s="6251"/>
      <c r="Q213" s="507"/>
      <c r="R213" s="507"/>
      <c r="S213" s="507"/>
      <c r="T213" s="6251"/>
      <c r="U213" s="507"/>
      <c r="V213" s="507"/>
      <c r="W213" s="507"/>
      <c r="X213" s="6251"/>
      <c r="Y213" s="507"/>
      <c r="Z213" s="507"/>
      <c r="AA213" s="507"/>
      <c r="AB213" s="6251"/>
      <c r="AC213" s="507"/>
      <c r="AD213" s="507"/>
      <c r="AE213" s="507"/>
      <c r="AF213" s="1990">
        <v>0</v>
      </c>
      <c r="AG213" s="1990">
        <v>0</v>
      </c>
      <c r="AH213" s="1990">
        <v>0</v>
      </c>
      <c r="AI213" s="1990">
        <v>0</v>
      </c>
      <c r="AJ213" s="1990">
        <v>0</v>
      </c>
      <c r="AK213" s="1990">
        <v>0</v>
      </c>
      <c r="AL213" s="1990">
        <v>0</v>
      </c>
      <c r="AM213" s="1990">
        <v>0</v>
      </c>
      <c r="AN213" s="1990">
        <v>0</v>
      </c>
      <c r="AO213" s="1990">
        <v>0</v>
      </c>
      <c r="AP213" s="1990">
        <v>0</v>
      </c>
      <c r="AQ213" s="1990">
        <v>0</v>
      </c>
      <c r="AR213" s="1990">
        <v>0</v>
      </c>
      <c r="AS213" s="1990">
        <v>0</v>
      </c>
      <c r="AT213" s="1990">
        <v>0</v>
      </c>
      <c r="AU213" s="1990">
        <v>0</v>
      </c>
      <c r="AV213" s="1990">
        <v>0</v>
      </c>
      <c r="AW213" s="1990">
        <v>0</v>
      </c>
      <c r="AX213" s="1990">
        <v>0</v>
      </c>
      <c r="AY213" s="1952"/>
    </row>
    <row r="214" spans="2:51" ht="5.0999999999999996" customHeight="1">
      <c r="B214" s="6262"/>
      <c r="D214" s="6252"/>
      <c r="E214" s="1955"/>
      <c r="F214" s="1956"/>
      <c r="G214" s="1955"/>
      <c r="H214" s="6252"/>
      <c r="I214" s="1955"/>
      <c r="J214" s="1956"/>
      <c r="K214" s="1955"/>
      <c r="L214" s="6252"/>
      <c r="M214" s="1955"/>
      <c r="N214" s="1956"/>
      <c r="O214" s="1955"/>
      <c r="P214" s="6252"/>
      <c r="Q214" s="1955"/>
      <c r="R214" s="1956"/>
      <c r="S214" s="1955"/>
      <c r="T214" s="6252"/>
      <c r="U214" s="1955"/>
      <c r="V214" s="1956"/>
      <c r="W214" s="1955"/>
      <c r="X214" s="6252"/>
      <c r="Y214" s="1955"/>
      <c r="Z214" s="1956"/>
      <c r="AA214" s="1955"/>
      <c r="AB214" s="6252"/>
      <c r="AC214" s="1955"/>
      <c r="AD214" s="1956"/>
      <c r="AE214" s="1955"/>
      <c r="AF214" s="1990">
        <v>0</v>
      </c>
      <c r="AG214" s="1990">
        <v>0</v>
      </c>
      <c r="AH214" s="1990">
        <v>0</v>
      </c>
      <c r="AI214" s="1990">
        <v>0</v>
      </c>
      <c r="AJ214" s="1990">
        <v>0</v>
      </c>
      <c r="AK214" s="1990">
        <v>0</v>
      </c>
      <c r="AL214" s="1990">
        <v>0</v>
      </c>
      <c r="AM214" s="1990">
        <v>0</v>
      </c>
      <c r="AN214" s="1990">
        <v>0</v>
      </c>
      <c r="AO214" s="1990">
        <v>0</v>
      </c>
      <c r="AP214" s="1990">
        <v>0</v>
      </c>
      <c r="AQ214" s="1990">
        <v>0</v>
      </c>
      <c r="AR214" s="1990">
        <v>0</v>
      </c>
      <c r="AS214" s="1990">
        <v>0</v>
      </c>
      <c r="AT214" s="1990">
        <v>0</v>
      </c>
      <c r="AU214" s="1990">
        <v>0</v>
      </c>
      <c r="AV214" s="1990">
        <v>0</v>
      </c>
      <c r="AW214" s="1990">
        <v>0</v>
      </c>
      <c r="AX214" s="1990">
        <v>0</v>
      </c>
      <c r="AY214" s="1952"/>
    </row>
    <row r="215" spans="2:51" ht="9.9499999999999993" customHeight="1">
      <c r="B215" s="6262"/>
      <c r="D215" s="6253"/>
      <c r="E215" s="507"/>
      <c r="F215" s="507"/>
      <c r="G215" s="507"/>
      <c r="H215" s="6253"/>
      <c r="I215" s="507"/>
      <c r="J215" s="507"/>
      <c r="K215" s="507"/>
      <c r="L215" s="6253"/>
      <c r="M215" s="507"/>
      <c r="N215" s="507"/>
      <c r="O215" s="507"/>
      <c r="P215" s="6253"/>
      <c r="Q215" s="507"/>
      <c r="R215" s="507"/>
      <c r="S215" s="507"/>
      <c r="T215" s="6253"/>
      <c r="U215" s="507"/>
      <c r="V215" s="507"/>
      <c r="W215" s="507"/>
      <c r="X215" s="6253"/>
      <c r="Y215" s="507"/>
      <c r="Z215" s="507"/>
      <c r="AA215" s="507"/>
      <c r="AB215" s="6253"/>
      <c r="AC215" s="507"/>
      <c r="AD215" s="507"/>
      <c r="AE215" s="507"/>
      <c r="AF215" s="1990">
        <v>0</v>
      </c>
      <c r="AG215" s="1990">
        <v>0</v>
      </c>
      <c r="AH215" s="1990">
        <v>0</v>
      </c>
      <c r="AI215" s="1990">
        <v>0</v>
      </c>
      <c r="AJ215" s="1990">
        <v>0</v>
      </c>
      <c r="AK215" s="1990">
        <v>0</v>
      </c>
      <c r="AL215" s="1990">
        <v>0</v>
      </c>
      <c r="AM215" s="1990">
        <v>0</v>
      </c>
      <c r="AN215" s="1990">
        <v>0</v>
      </c>
      <c r="AO215" s="1990">
        <v>0</v>
      </c>
      <c r="AP215" s="1990">
        <v>0</v>
      </c>
      <c r="AQ215" s="1990">
        <v>0</v>
      </c>
      <c r="AR215" s="1990">
        <v>0</v>
      </c>
      <c r="AS215" s="1990">
        <v>0</v>
      </c>
      <c r="AT215" s="1990">
        <v>0</v>
      </c>
      <c r="AU215" s="1990">
        <v>0</v>
      </c>
      <c r="AV215" s="1990">
        <v>0</v>
      </c>
      <c r="AW215" s="1990">
        <v>0</v>
      </c>
      <c r="AX215" s="1990">
        <v>0</v>
      </c>
      <c r="AY215" s="1952"/>
    </row>
    <row r="216" spans="2:51" ht="9.9499999999999993" customHeight="1">
      <c r="B216" s="6262"/>
      <c r="D216" s="1960"/>
      <c r="E216" s="1961"/>
      <c r="F216" s="1961"/>
      <c r="G216" s="1961"/>
      <c r="H216" s="521"/>
      <c r="I216" s="1961"/>
      <c r="J216" s="1961"/>
      <c r="K216" s="1961"/>
      <c r="L216" s="524"/>
      <c r="M216" s="1961"/>
      <c r="N216" s="1961"/>
      <c r="O216" s="1961"/>
      <c r="P216" s="517"/>
      <c r="Q216" s="1961"/>
      <c r="R216" s="1961"/>
      <c r="S216" s="1961"/>
      <c r="T216" s="517"/>
      <c r="U216" s="1961"/>
      <c r="V216" s="1961"/>
      <c r="W216" s="1961"/>
      <c r="X216" s="517"/>
      <c r="Y216" s="1961"/>
      <c r="Z216" s="1961"/>
      <c r="AA216" s="1961"/>
      <c r="AB216" s="517"/>
      <c r="AC216" s="1961"/>
      <c r="AD216" s="1961"/>
      <c r="AE216" s="1961"/>
      <c r="AF216" s="1990">
        <v>0</v>
      </c>
      <c r="AG216" s="1990">
        <v>0</v>
      </c>
      <c r="AH216" s="1990">
        <v>0</v>
      </c>
      <c r="AI216" s="1990">
        <v>0</v>
      </c>
      <c r="AJ216" s="1990">
        <v>0</v>
      </c>
      <c r="AK216" s="1990">
        <v>0</v>
      </c>
      <c r="AL216" s="1990">
        <v>0</v>
      </c>
      <c r="AM216" s="1990">
        <v>0</v>
      </c>
      <c r="AN216" s="1990">
        <v>0</v>
      </c>
      <c r="AO216" s="1990">
        <v>0</v>
      </c>
      <c r="AP216" s="1990">
        <v>0</v>
      </c>
      <c r="AQ216" s="1990">
        <v>0</v>
      </c>
      <c r="AR216" s="1990">
        <v>0</v>
      </c>
      <c r="AS216" s="1990">
        <v>0</v>
      </c>
      <c r="AT216" s="1990">
        <v>0</v>
      </c>
      <c r="AU216" s="1990">
        <v>0</v>
      </c>
      <c r="AV216" s="1990">
        <v>0</v>
      </c>
      <c r="AW216" s="1990">
        <v>0</v>
      </c>
      <c r="AX216" s="1990">
        <v>0</v>
      </c>
      <c r="AY216" s="1952"/>
    </row>
    <row r="217" spans="2:51" ht="9.9499999999999993" customHeight="1">
      <c r="B217" s="6262"/>
      <c r="D217" s="6251"/>
      <c r="E217" s="507"/>
      <c r="F217" s="507"/>
      <c r="G217" s="507"/>
      <c r="H217" s="6251"/>
      <c r="I217" s="507"/>
      <c r="J217" s="507"/>
      <c r="K217" s="507"/>
      <c r="L217" s="6251"/>
      <c r="M217" s="507"/>
      <c r="N217" s="507"/>
      <c r="O217" s="507"/>
      <c r="P217" s="6251"/>
      <c r="Q217" s="507"/>
      <c r="R217" s="507"/>
      <c r="S217" s="507"/>
      <c r="T217" s="6251"/>
      <c r="U217" s="507"/>
      <c r="V217" s="507"/>
      <c r="W217" s="507"/>
      <c r="X217" s="6251"/>
      <c r="Y217" s="507"/>
      <c r="Z217" s="507"/>
      <c r="AA217" s="507"/>
      <c r="AB217" s="6251"/>
      <c r="AC217" s="507"/>
      <c r="AD217" s="507"/>
      <c r="AE217" s="507"/>
      <c r="AF217" s="1990">
        <v>0</v>
      </c>
      <c r="AG217" s="1990">
        <v>0</v>
      </c>
      <c r="AH217" s="1990">
        <v>0</v>
      </c>
      <c r="AI217" s="1990">
        <v>0</v>
      </c>
      <c r="AJ217" s="1990">
        <v>0</v>
      </c>
      <c r="AK217" s="1990">
        <v>0</v>
      </c>
      <c r="AL217" s="1990">
        <v>0</v>
      </c>
      <c r="AM217" s="1990">
        <v>0</v>
      </c>
      <c r="AN217" s="1990">
        <v>0</v>
      </c>
      <c r="AO217" s="1990">
        <v>0</v>
      </c>
      <c r="AP217" s="1990">
        <v>0</v>
      </c>
      <c r="AQ217" s="1990">
        <v>0</v>
      </c>
      <c r="AR217" s="1990">
        <v>0</v>
      </c>
      <c r="AS217" s="1990">
        <v>0</v>
      </c>
      <c r="AT217" s="1990">
        <v>0</v>
      </c>
      <c r="AU217" s="1990">
        <v>0</v>
      </c>
      <c r="AV217" s="1990">
        <v>0</v>
      </c>
      <c r="AW217" s="1990">
        <v>0</v>
      </c>
      <c r="AX217" s="1990">
        <v>0</v>
      </c>
      <c r="AY217" s="1952"/>
    </row>
    <row r="218" spans="2:51" ht="5.0999999999999996" customHeight="1">
      <c r="B218" s="6262"/>
      <c r="D218" s="6252"/>
      <c r="E218" s="1955"/>
      <c r="F218" s="1956"/>
      <c r="G218" s="1955"/>
      <c r="H218" s="6252"/>
      <c r="I218" s="1955"/>
      <c r="J218" s="1956"/>
      <c r="K218" s="1955"/>
      <c r="L218" s="6252"/>
      <c r="M218" s="1955"/>
      <c r="N218" s="1956"/>
      <c r="O218" s="1955"/>
      <c r="P218" s="6252"/>
      <c r="Q218" s="1955"/>
      <c r="R218" s="1956"/>
      <c r="S218" s="1955"/>
      <c r="T218" s="6252"/>
      <c r="U218" s="1955"/>
      <c r="V218" s="1956"/>
      <c r="W218" s="1955"/>
      <c r="X218" s="6252"/>
      <c r="Y218" s="1955"/>
      <c r="Z218" s="1956"/>
      <c r="AA218" s="1955"/>
      <c r="AB218" s="6252"/>
      <c r="AC218" s="1955"/>
      <c r="AD218" s="1956"/>
      <c r="AE218" s="1955"/>
      <c r="AF218" s="1990">
        <v>0</v>
      </c>
      <c r="AG218" s="1990">
        <v>0</v>
      </c>
      <c r="AH218" s="1990">
        <v>0</v>
      </c>
      <c r="AI218" s="1990">
        <v>0</v>
      </c>
      <c r="AJ218" s="1990">
        <v>0</v>
      </c>
      <c r="AK218" s="1990">
        <v>0</v>
      </c>
      <c r="AL218" s="1990">
        <v>0</v>
      </c>
      <c r="AM218" s="1990">
        <v>0</v>
      </c>
      <c r="AN218" s="1990">
        <v>0</v>
      </c>
      <c r="AO218" s="1990">
        <v>0</v>
      </c>
      <c r="AP218" s="1990">
        <v>0</v>
      </c>
      <c r="AQ218" s="1990">
        <v>0</v>
      </c>
      <c r="AR218" s="1990">
        <v>0</v>
      </c>
      <c r="AS218" s="1990">
        <v>0</v>
      </c>
      <c r="AT218" s="1990">
        <v>0</v>
      </c>
      <c r="AU218" s="1990">
        <v>0</v>
      </c>
      <c r="AV218" s="1990">
        <v>0</v>
      </c>
      <c r="AW218" s="1990">
        <v>0</v>
      </c>
      <c r="AX218" s="1990">
        <v>0</v>
      </c>
      <c r="AY218" s="1952"/>
    </row>
    <row r="219" spans="2:51" ht="9.9499999999999993" customHeight="1">
      <c r="B219" s="6262"/>
      <c r="D219" s="6253"/>
      <c r="E219" s="507"/>
      <c r="F219" s="507"/>
      <c r="G219" s="507"/>
      <c r="H219" s="6253"/>
      <c r="I219" s="507"/>
      <c r="J219" s="507"/>
      <c r="K219" s="507"/>
      <c r="L219" s="6253"/>
      <c r="M219" s="507"/>
      <c r="N219" s="507"/>
      <c r="O219" s="507"/>
      <c r="P219" s="6253"/>
      <c r="Q219" s="507"/>
      <c r="R219" s="507"/>
      <c r="S219" s="507"/>
      <c r="T219" s="6253"/>
      <c r="U219" s="507"/>
      <c r="V219" s="507"/>
      <c r="W219" s="507"/>
      <c r="X219" s="6253"/>
      <c r="Y219" s="507"/>
      <c r="Z219" s="507"/>
      <c r="AA219" s="507"/>
      <c r="AB219" s="6253"/>
      <c r="AC219" s="507"/>
      <c r="AD219" s="507"/>
      <c r="AE219" s="507"/>
      <c r="AF219" s="1990">
        <v>0</v>
      </c>
      <c r="AG219" s="1990">
        <v>0</v>
      </c>
      <c r="AH219" s="1990">
        <v>0</v>
      </c>
      <c r="AI219" s="1990">
        <v>0</v>
      </c>
      <c r="AJ219" s="1990">
        <v>0</v>
      </c>
      <c r="AK219" s="1990">
        <v>0</v>
      </c>
      <c r="AL219" s="1990">
        <v>0</v>
      </c>
      <c r="AM219" s="1990">
        <v>0</v>
      </c>
      <c r="AN219" s="1990">
        <v>0</v>
      </c>
      <c r="AO219" s="1990">
        <v>0</v>
      </c>
      <c r="AP219" s="1990">
        <v>0</v>
      </c>
      <c r="AQ219" s="1990">
        <v>0</v>
      </c>
      <c r="AR219" s="1990">
        <v>0</v>
      </c>
      <c r="AS219" s="1990">
        <v>0</v>
      </c>
      <c r="AT219" s="1990">
        <v>0</v>
      </c>
      <c r="AU219" s="1990">
        <v>0</v>
      </c>
      <c r="AV219" s="1990">
        <v>0</v>
      </c>
      <c r="AW219" s="1990">
        <v>0</v>
      </c>
      <c r="AX219" s="1990">
        <v>0</v>
      </c>
      <c r="AY219" s="1952"/>
    </row>
    <row r="220" spans="2:51" ht="9.9499999999999993" customHeight="1">
      <c r="B220" s="6262"/>
      <c r="D220" s="1960"/>
      <c r="E220" s="1961"/>
      <c r="F220" s="1961"/>
      <c r="G220" s="1961"/>
      <c r="H220" s="521"/>
      <c r="I220" s="1961"/>
      <c r="J220" s="1961"/>
      <c r="K220" s="1961"/>
      <c r="L220" s="524"/>
      <c r="M220" s="1961"/>
      <c r="N220" s="1961"/>
      <c r="O220" s="1961"/>
      <c r="P220" s="517"/>
      <c r="Q220" s="1961"/>
      <c r="R220" s="1961"/>
      <c r="S220" s="1961"/>
      <c r="T220" s="517"/>
      <c r="U220" s="1961"/>
      <c r="V220" s="1961"/>
      <c r="W220" s="1961"/>
      <c r="X220" s="517"/>
      <c r="Y220" s="1961"/>
      <c r="Z220" s="1961"/>
      <c r="AA220" s="1961"/>
      <c r="AB220" s="517"/>
      <c r="AC220" s="1961"/>
      <c r="AD220" s="1961"/>
      <c r="AE220" s="1961"/>
      <c r="AF220" s="1990">
        <v>0</v>
      </c>
      <c r="AG220" s="1990">
        <v>0</v>
      </c>
      <c r="AH220" s="1990">
        <v>0</v>
      </c>
      <c r="AI220" s="1990">
        <v>0</v>
      </c>
      <c r="AJ220" s="1990">
        <v>0</v>
      </c>
      <c r="AK220" s="1990">
        <v>0</v>
      </c>
      <c r="AL220" s="1990">
        <v>0</v>
      </c>
      <c r="AM220" s="1990">
        <v>0</v>
      </c>
      <c r="AN220" s="1990">
        <v>0</v>
      </c>
      <c r="AO220" s="1990">
        <v>0</v>
      </c>
      <c r="AP220" s="1990">
        <v>0</v>
      </c>
      <c r="AQ220" s="1990">
        <v>0</v>
      </c>
      <c r="AR220" s="1990">
        <v>0</v>
      </c>
      <c r="AS220" s="1990">
        <v>0</v>
      </c>
      <c r="AT220" s="1990">
        <v>0</v>
      </c>
      <c r="AU220" s="1990">
        <v>0</v>
      </c>
      <c r="AV220" s="1990">
        <v>0</v>
      </c>
      <c r="AW220" s="1990">
        <v>0</v>
      </c>
      <c r="AX220" s="1990">
        <v>0</v>
      </c>
      <c r="AY220" s="1952"/>
    </row>
    <row r="221" spans="2:51" ht="9.9499999999999993" customHeight="1">
      <c r="B221" s="6262"/>
      <c r="D221" s="6251"/>
      <c r="E221" s="507"/>
      <c r="F221" s="507"/>
      <c r="G221" s="507"/>
      <c r="H221" s="6251"/>
      <c r="I221" s="507"/>
      <c r="J221" s="507"/>
      <c r="K221" s="507"/>
      <c r="L221" s="6251"/>
      <c r="M221" s="507"/>
      <c r="N221" s="507"/>
      <c r="O221" s="507"/>
      <c r="P221" s="6251"/>
      <c r="Q221" s="507"/>
      <c r="R221" s="507"/>
      <c r="S221" s="507"/>
      <c r="T221" s="6251"/>
      <c r="U221" s="507"/>
      <c r="V221" s="507"/>
      <c r="W221" s="507"/>
      <c r="X221" s="6251"/>
      <c r="Y221" s="507"/>
      <c r="Z221" s="507"/>
      <c r="AA221" s="507"/>
      <c r="AB221" s="6251"/>
      <c r="AC221" s="507"/>
      <c r="AD221" s="507"/>
      <c r="AE221" s="507"/>
      <c r="AF221" s="1990">
        <v>0</v>
      </c>
      <c r="AG221" s="1990">
        <v>0</v>
      </c>
      <c r="AH221" s="1990">
        <v>0</v>
      </c>
      <c r="AI221" s="1990">
        <v>0</v>
      </c>
      <c r="AJ221" s="1990">
        <v>0</v>
      </c>
      <c r="AK221" s="1990">
        <v>0</v>
      </c>
      <c r="AL221" s="1990">
        <v>0</v>
      </c>
      <c r="AM221" s="1990">
        <v>0</v>
      </c>
      <c r="AN221" s="1990">
        <v>0</v>
      </c>
      <c r="AO221" s="1990">
        <v>0</v>
      </c>
      <c r="AP221" s="1990">
        <v>0</v>
      </c>
      <c r="AQ221" s="1990">
        <v>0</v>
      </c>
      <c r="AR221" s="1990">
        <v>0</v>
      </c>
      <c r="AS221" s="1990">
        <v>0</v>
      </c>
      <c r="AT221" s="1990">
        <v>0</v>
      </c>
      <c r="AU221" s="1990">
        <v>0</v>
      </c>
      <c r="AV221" s="1990">
        <v>0</v>
      </c>
      <c r="AW221" s="1990">
        <v>0</v>
      </c>
      <c r="AX221" s="1990">
        <v>0</v>
      </c>
      <c r="AY221" s="1952"/>
    </row>
    <row r="222" spans="2:51" ht="5.0999999999999996" customHeight="1">
      <c r="B222" s="6262"/>
      <c r="D222" s="6252"/>
      <c r="E222" s="1955"/>
      <c r="F222" s="1956"/>
      <c r="G222" s="1955"/>
      <c r="H222" s="6252"/>
      <c r="I222" s="1955"/>
      <c r="J222" s="1956"/>
      <c r="K222" s="1955"/>
      <c r="L222" s="6252"/>
      <c r="M222" s="1955"/>
      <c r="N222" s="1956"/>
      <c r="O222" s="1955"/>
      <c r="P222" s="6252"/>
      <c r="Q222" s="1955"/>
      <c r="R222" s="1956"/>
      <c r="S222" s="1955"/>
      <c r="T222" s="6252"/>
      <c r="U222" s="1955"/>
      <c r="V222" s="1956"/>
      <c r="W222" s="1955"/>
      <c r="X222" s="6252"/>
      <c r="Y222" s="1955"/>
      <c r="Z222" s="1956"/>
      <c r="AA222" s="1955"/>
      <c r="AB222" s="6252"/>
      <c r="AC222" s="1955"/>
      <c r="AD222" s="1956"/>
      <c r="AE222" s="1955"/>
      <c r="AF222" s="1990">
        <v>0</v>
      </c>
      <c r="AG222" s="1990">
        <v>0</v>
      </c>
      <c r="AH222" s="1990">
        <v>0</v>
      </c>
      <c r="AI222" s="1990">
        <v>0</v>
      </c>
      <c r="AJ222" s="1990">
        <v>0</v>
      </c>
      <c r="AK222" s="1990">
        <v>0</v>
      </c>
      <c r="AL222" s="1990">
        <v>0</v>
      </c>
      <c r="AM222" s="1990">
        <v>0</v>
      </c>
      <c r="AN222" s="1990">
        <v>0</v>
      </c>
      <c r="AO222" s="1990">
        <v>0</v>
      </c>
      <c r="AP222" s="1990">
        <v>0</v>
      </c>
      <c r="AQ222" s="1990">
        <v>0</v>
      </c>
      <c r="AR222" s="1990">
        <v>0</v>
      </c>
      <c r="AS222" s="1990">
        <v>0</v>
      </c>
      <c r="AT222" s="1990">
        <v>0</v>
      </c>
      <c r="AU222" s="1990">
        <v>0</v>
      </c>
      <c r="AV222" s="1990">
        <v>0</v>
      </c>
      <c r="AW222" s="1990">
        <v>0</v>
      </c>
      <c r="AX222" s="1990">
        <v>0</v>
      </c>
      <c r="AY222" s="1952"/>
    </row>
    <row r="223" spans="2:51" ht="9.9499999999999993" customHeight="1">
      <c r="B223" s="6263"/>
      <c r="D223" s="6253"/>
      <c r="E223" s="507"/>
      <c r="F223" s="507"/>
      <c r="G223" s="507"/>
      <c r="H223" s="6253"/>
      <c r="I223" s="507"/>
      <c r="J223" s="507"/>
      <c r="K223" s="507"/>
      <c r="L223" s="6253"/>
      <c r="M223" s="507"/>
      <c r="N223" s="507"/>
      <c r="O223" s="507"/>
      <c r="P223" s="6253"/>
      <c r="Q223" s="507"/>
      <c r="R223" s="507"/>
      <c r="S223" s="507"/>
      <c r="T223" s="6253"/>
      <c r="U223" s="507"/>
      <c r="V223" s="507"/>
      <c r="W223" s="507"/>
      <c r="X223" s="6253"/>
      <c r="Y223" s="507"/>
      <c r="Z223" s="507"/>
      <c r="AA223" s="507"/>
      <c r="AB223" s="6253"/>
      <c r="AC223" s="507"/>
      <c r="AD223" s="507"/>
      <c r="AE223" s="507"/>
      <c r="AF223" s="1990">
        <v>0</v>
      </c>
      <c r="AG223" s="1990">
        <v>0</v>
      </c>
      <c r="AH223" s="1990">
        <v>0</v>
      </c>
      <c r="AI223" s="1990">
        <v>0</v>
      </c>
      <c r="AJ223" s="1990">
        <v>0</v>
      </c>
      <c r="AK223" s="1990">
        <v>0</v>
      </c>
      <c r="AL223" s="1990">
        <v>0</v>
      </c>
      <c r="AM223" s="1990">
        <v>0</v>
      </c>
      <c r="AN223" s="1990">
        <v>0</v>
      </c>
      <c r="AO223" s="1990">
        <v>0</v>
      </c>
      <c r="AP223" s="1990">
        <v>0</v>
      </c>
      <c r="AQ223" s="1990">
        <v>0</v>
      </c>
      <c r="AR223" s="1990">
        <v>0</v>
      </c>
      <c r="AS223" s="1990">
        <v>0</v>
      </c>
      <c r="AT223" s="1990">
        <v>0</v>
      </c>
      <c r="AU223" s="1990">
        <v>0</v>
      </c>
      <c r="AV223" s="1990">
        <v>0</v>
      </c>
      <c r="AW223" s="1990">
        <v>0</v>
      </c>
      <c r="AX223" s="1990">
        <v>0</v>
      </c>
      <c r="AY223" s="1952"/>
    </row>
    <row r="224" spans="2:51" ht="9.9499999999999993" customHeight="1">
      <c r="B224" s="198"/>
      <c r="D224" s="521"/>
      <c r="E224" s="1961"/>
      <c r="F224" s="1961"/>
      <c r="G224" s="1961"/>
      <c r="H224" s="1960"/>
      <c r="I224" s="1961"/>
      <c r="J224" s="1961"/>
      <c r="K224" s="1961"/>
      <c r="L224" s="524"/>
      <c r="M224" s="499"/>
      <c r="N224" s="507"/>
      <c r="O224" s="507"/>
      <c r="P224" s="517"/>
      <c r="Q224" s="1961"/>
      <c r="R224" s="1961"/>
      <c r="S224" s="1961"/>
      <c r="T224" s="517"/>
      <c r="U224" s="1961"/>
      <c r="V224" s="1961"/>
      <c r="X224" s="517"/>
      <c r="Y224" s="1961"/>
      <c r="Z224" s="1961"/>
      <c r="AA224" s="1961"/>
      <c r="AB224" s="517"/>
      <c r="AC224" s="1961"/>
      <c r="AD224" s="1961"/>
      <c r="AE224" s="1961"/>
      <c r="AF224" s="1990">
        <v>0</v>
      </c>
      <c r="AG224" s="1990">
        <v>0</v>
      </c>
      <c r="AH224" s="1990">
        <v>0</v>
      </c>
      <c r="AI224" s="1990">
        <v>0</v>
      </c>
      <c r="AJ224" s="1990">
        <v>0</v>
      </c>
      <c r="AK224" s="1990">
        <v>0</v>
      </c>
      <c r="AL224" s="1990">
        <v>0</v>
      </c>
      <c r="AM224" s="1990">
        <v>0</v>
      </c>
      <c r="AN224" s="1990">
        <v>0</v>
      </c>
      <c r="AO224" s="1990">
        <v>0</v>
      </c>
      <c r="AP224" s="1990">
        <v>0</v>
      </c>
      <c r="AQ224" s="1990">
        <v>0</v>
      </c>
      <c r="AR224" s="1990">
        <v>0</v>
      </c>
      <c r="AS224" s="1990">
        <v>0</v>
      </c>
      <c r="AT224" s="1990">
        <v>0</v>
      </c>
      <c r="AU224" s="1990">
        <v>0</v>
      </c>
      <c r="AV224" s="1990">
        <v>0</v>
      </c>
      <c r="AW224" s="1990">
        <v>0</v>
      </c>
      <c r="AX224" s="1990">
        <v>0</v>
      </c>
      <c r="AY224" s="1952"/>
    </row>
    <row r="225" spans="2:51" ht="9.9499999999999993" customHeight="1">
      <c r="B225" s="6257">
        <f>B201</f>
        <v>21</v>
      </c>
      <c r="D225" s="6260">
        <f>D201</f>
        <v>42877</v>
      </c>
      <c r="E225" s="507"/>
      <c r="F225" s="507"/>
      <c r="G225" s="507"/>
      <c r="H225" s="6260">
        <f>H201</f>
        <v>42878</v>
      </c>
      <c r="I225" s="507"/>
      <c r="J225" s="507"/>
      <c r="K225" s="507"/>
      <c r="L225" s="6260">
        <f>L201</f>
        <v>42879</v>
      </c>
      <c r="M225" s="507"/>
      <c r="N225" s="507"/>
      <c r="O225" s="507"/>
      <c r="P225" s="6260">
        <f>P201</f>
        <v>42880</v>
      </c>
      <c r="Q225" s="507"/>
      <c r="R225" s="507"/>
      <c r="S225" s="507"/>
      <c r="T225" s="6260">
        <f>T201</f>
        <v>42881</v>
      </c>
      <c r="U225" s="507"/>
      <c r="V225" s="507"/>
      <c r="W225" s="507"/>
      <c r="X225" s="6260">
        <f>X201</f>
        <v>42882</v>
      </c>
      <c r="Y225" s="507"/>
      <c r="Z225" s="507"/>
      <c r="AA225" s="507"/>
      <c r="AB225" s="6260">
        <f>AB201</f>
        <v>42883</v>
      </c>
      <c r="AC225" s="507"/>
      <c r="AD225" s="507"/>
      <c r="AE225" s="507"/>
      <c r="AF225" s="1990">
        <v>0</v>
      </c>
      <c r="AG225" s="1990">
        <v>0</v>
      </c>
      <c r="AH225" s="1990">
        <v>0</v>
      </c>
      <c r="AI225" s="1990">
        <v>0</v>
      </c>
      <c r="AJ225" s="1990">
        <v>0</v>
      </c>
      <c r="AK225" s="1990">
        <v>0</v>
      </c>
      <c r="AL225" s="1990">
        <v>0</v>
      </c>
      <c r="AM225" s="1990">
        <v>0</v>
      </c>
      <c r="AN225" s="1990">
        <v>0</v>
      </c>
      <c r="AO225" s="1990">
        <v>0</v>
      </c>
      <c r="AP225" s="1990">
        <v>0</v>
      </c>
      <c r="AQ225" s="1990">
        <v>0</v>
      </c>
      <c r="AR225" s="1990">
        <v>0</v>
      </c>
      <c r="AS225" s="1990">
        <v>0</v>
      </c>
      <c r="AT225" s="1990">
        <v>0</v>
      </c>
      <c r="AU225" s="1990">
        <v>0</v>
      </c>
      <c r="AV225" s="1990">
        <v>0</v>
      </c>
      <c r="AW225" s="1990">
        <v>0</v>
      </c>
      <c r="AX225" s="1990">
        <v>0</v>
      </c>
      <c r="AY225" s="1952"/>
    </row>
    <row r="226" spans="2:51" ht="5.0999999999999996" customHeight="1">
      <c r="B226" s="6258"/>
      <c r="D226" s="6258"/>
      <c r="E226" s="1955"/>
      <c r="F226" s="1956"/>
      <c r="G226" s="1955"/>
      <c r="H226" s="6258"/>
      <c r="I226" s="1955"/>
      <c r="J226" s="1956"/>
      <c r="K226" s="1955"/>
      <c r="L226" s="6258"/>
      <c r="M226" s="1955"/>
      <c r="N226" s="1956"/>
      <c r="O226" s="1955"/>
      <c r="P226" s="6258"/>
      <c r="Q226" s="1955"/>
      <c r="R226" s="1956"/>
      <c r="S226" s="1955"/>
      <c r="T226" s="6258"/>
      <c r="U226" s="1955"/>
      <c r="V226" s="1956"/>
      <c r="W226" s="1955"/>
      <c r="X226" s="6258"/>
      <c r="Y226" s="1955"/>
      <c r="Z226" s="1956"/>
      <c r="AA226" s="1955"/>
      <c r="AB226" s="6258"/>
      <c r="AC226" s="1955"/>
      <c r="AD226" s="1956"/>
      <c r="AE226" s="1955"/>
      <c r="AF226" s="1990">
        <v>0</v>
      </c>
      <c r="AG226" s="1990">
        <v>0</v>
      </c>
      <c r="AH226" s="1990">
        <v>0</v>
      </c>
      <c r="AI226" s="1990">
        <v>0</v>
      </c>
      <c r="AJ226" s="1990">
        <v>0</v>
      </c>
      <c r="AK226" s="1990">
        <v>0</v>
      </c>
      <c r="AL226" s="1990">
        <v>0</v>
      </c>
      <c r="AM226" s="1990">
        <v>0</v>
      </c>
      <c r="AN226" s="1990">
        <v>0</v>
      </c>
      <c r="AO226" s="1990">
        <v>0</v>
      </c>
      <c r="AP226" s="1990">
        <v>0</v>
      </c>
      <c r="AQ226" s="1990">
        <v>0</v>
      </c>
      <c r="AR226" s="1990">
        <v>0</v>
      </c>
      <c r="AS226" s="1990">
        <v>0</v>
      </c>
      <c r="AT226" s="1990">
        <v>0</v>
      </c>
      <c r="AU226" s="1990">
        <v>0</v>
      </c>
      <c r="AV226" s="1990">
        <v>0</v>
      </c>
      <c r="AW226" s="1990">
        <v>0</v>
      </c>
      <c r="AX226" s="1990">
        <v>0</v>
      </c>
      <c r="AY226" s="1952"/>
    </row>
    <row r="227" spans="2:51" ht="9.9499999999999993" customHeight="1">
      <c r="B227" s="6259"/>
      <c r="D227" s="6259"/>
      <c r="E227" s="507"/>
      <c r="F227" s="507"/>
      <c r="G227" s="507"/>
      <c r="H227" s="6259"/>
      <c r="I227" s="507"/>
      <c r="J227" s="507"/>
      <c r="K227" s="507"/>
      <c r="L227" s="6259"/>
      <c r="M227" s="507"/>
      <c r="N227" s="507"/>
      <c r="O227" s="507"/>
      <c r="P227" s="6259"/>
      <c r="Q227" s="507"/>
      <c r="R227" s="507"/>
      <c r="S227" s="507"/>
      <c r="T227" s="6259"/>
      <c r="U227" s="507"/>
      <c r="V227" s="507"/>
      <c r="W227" s="507"/>
      <c r="X227" s="6259"/>
      <c r="Y227" s="507"/>
      <c r="Z227" s="507"/>
      <c r="AA227" s="507"/>
      <c r="AB227" s="6259"/>
      <c r="AC227" s="507"/>
      <c r="AD227" s="507"/>
      <c r="AE227" s="507"/>
      <c r="AF227" s="1990">
        <v>0</v>
      </c>
      <c r="AG227" s="1990">
        <v>0</v>
      </c>
      <c r="AH227" s="1990">
        <v>0</v>
      </c>
      <c r="AI227" s="1990">
        <v>0</v>
      </c>
      <c r="AJ227" s="1990">
        <v>0</v>
      </c>
      <c r="AK227" s="1990">
        <v>0</v>
      </c>
      <c r="AL227" s="1990">
        <v>0</v>
      </c>
      <c r="AM227" s="1990">
        <v>0</v>
      </c>
      <c r="AN227" s="1990">
        <v>0</v>
      </c>
      <c r="AO227" s="1990">
        <v>0</v>
      </c>
      <c r="AP227" s="1990">
        <v>0</v>
      </c>
      <c r="AQ227" s="1990">
        <v>0</v>
      </c>
      <c r="AR227" s="1990">
        <v>0</v>
      </c>
      <c r="AS227" s="1990">
        <v>0</v>
      </c>
      <c r="AT227" s="1990">
        <v>0</v>
      </c>
      <c r="AU227" s="1990">
        <v>0</v>
      </c>
      <c r="AV227" s="1990">
        <v>0</v>
      </c>
      <c r="AW227" s="1990">
        <v>0</v>
      </c>
      <c r="AX227" s="1990">
        <v>0</v>
      </c>
      <c r="AY227" s="1952"/>
    </row>
    <row r="228" spans="2:51" ht="9.9499999999999993" customHeight="1">
      <c r="B228" s="198"/>
      <c r="D228" s="521"/>
      <c r="E228" s="1961"/>
      <c r="F228" s="1961"/>
      <c r="G228" s="1961"/>
      <c r="H228" s="1960"/>
      <c r="I228" s="1961"/>
      <c r="J228" s="1961"/>
      <c r="K228" s="1961"/>
      <c r="L228" s="524"/>
      <c r="M228" s="499"/>
      <c r="N228" s="507"/>
      <c r="O228" s="507"/>
      <c r="P228" s="517"/>
      <c r="Q228" s="1961"/>
      <c r="R228" s="1961"/>
      <c r="S228" s="1961"/>
      <c r="T228" s="517"/>
      <c r="U228" s="1961"/>
      <c r="V228" s="1961"/>
      <c r="X228" s="517"/>
      <c r="Y228" s="1961"/>
      <c r="Z228" s="1961"/>
      <c r="AA228" s="1961"/>
      <c r="AB228" s="517"/>
      <c r="AC228" s="1961"/>
      <c r="AD228" s="1961"/>
      <c r="AE228" s="1961"/>
      <c r="AF228" s="1990">
        <v>0</v>
      </c>
      <c r="AG228" s="1990">
        <v>0</v>
      </c>
      <c r="AH228" s="1990">
        <v>0</v>
      </c>
      <c r="AI228" s="1990">
        <v>0</v>
      </c>
      <c r="AJ228" s="1990">
        <v>0</v>
      </c>
      <c r="AK228" s="1990">
        <v>0</v>
      </c>
      <c r="AL228" s="1990">
        <v>0</v>
      </c>
      <c r="AM228" s="1990">
        <v>0</v>
      </c>
      <c r="AN228" s="1990">
        <v>0</v>
      </c>
      <c r="AO228" s="1990">
        <v>0</v>
      </c>
      <c r="AP228" s="1990">
        <v>0</v>
      </c>
      <c r="AQ228" s="1990">
        <v>0</v>
      </c>
      <c r="AR228" s="1990">
        <v>0</v>
      </c>
      <c r="AS228" s="1990">
        <v>0</v>
      </c>
      <c r="AT228" s="1990">
        <v>0</v>
      </c>
      <c r="AU228" s="1990">
        <v>0</v>
      </c>
      <c r="AV228" s="1990">
        <v>0</v>
      </c>
      <c r="AW228" s="1990">
        <v>0</v>
      </c>
      <c r="AX228" s="1990">
        <v>0</v>
      </c>
      <c r="AY228" s="1952"/>
    </row>
    <row r="229" spans="2:51" ht="9.9499999999999993" customHeight="1">
      <c r="B229" s="6254" t="s">
        <v>3637</v>
      </c>
      <c r="D229" s="6251"/>
      <c r="E229" s="507"/>
      <c r="F229" s="507"/>
      <c r="G229" s="507"/>
      <c r="H229" s="6251"/>
      <c r="I229" s="507"/>
      <c r="J229" s="507"/>
      <c r="K229" s="507"/>
      <c r="L229" s="6251"/>
      <c r="M229" s="507"/>
      <c r="N229" s="507"/>
      <c r="O229" s="507"/>
      <c r="P229" s="6251"/>
      <c r="Q229" s="507"/>
      <c r="R229" s="507"/>
      <c r="S229" s="507"/>
      <c r="T229" s="6251"/>
      <c r="U229" s="507"/>
      <c r="V229" s="507"/>
      <c r="W229" s="507"/>
      <c r="X229" s="6251"/>
      <c r="Y229" s="507"/>
      <c r="Z229" s="507"/>
      <c r="AA229" s="507"/>
      <c r="AB229" s="6251"/>
      <c r="AC229" s="507"/>
      <c r="AD229" s="507"/>
      <c r="AE229" s="507"/>
      <c r="AF229" s="1990">
        <v>0</v>
      </c>
      <c r="AG229" s="1990">
        <v>0</v>
      </c>
      <c r="AH229" s="1990">
        <v>0</v>
      </c>
      <c r="AI229" s="1990">
        <v>0</v>
      </c>
      <c r="AJ229" s="1990">
        <v>0</v>
      </c>
      <c r="AK229" s="1990">
        <v>0</v>
      </c>
      <c r="AL229" s="1990">
        <v>0</v>
      </c>
      <c r="AM229" s="1990">
        <v>0</v>
      </c>
      <c r="AN229" s="1990">
        <v>0</v>
      </c>
      <c r="AO229" s="1990">
        <v>0</v>
      </c>
      <c r="AP229" s="1990">
        <v>0</v>
      </c>
      <c r="AQ229" s="1990">
        <v>0</v>
      </c>
      <c r="AR229" s="1990">
        <v>0</v>
      </c>
      <c r="AS229" s="1990">
        <v>0</v>
      </c>
      <c r="AT229" s="1990">
        <v>0</v>
      </c>
      <c r="AU229" s="1990">
        <v>0</v>
      </c>
      <c r="AV229" s="1990">
        <v>0</v>
      </c>
      <c r="AW229" s="1990">
        <v>0</v>
      </c>
      <c r="AX229" s="1990">
        <v>0</v>
      </c>
      <c r="AY229" s="1952"/>
    </row>
    <row r="230" spans="2:51" ht="5.0999999999999996" customHeight="1">
      <c r="B230" s="6255"/>
      <c r="D230" s="6252"/>
      <c r="E230" s="1955"/>
      <c r="F230" s="1956"/>
      <c r="G230" s="1955"/>
      <c r="H230" s="6252"/>
      <c r="I230" s="1955"/>
      <c r="J230" s="1956"/>
      <c r="K230" s="1955"/>
      <c r="L230" s="6252"/>
      <c r="M230" s="1955"/>
      <c r="N230" s="1956"/>
      <c r="O230" s="1955"/>
      <c r="P230" s="6252"/>
      <c r="Q230" s="1955"/>
      <c r="R230" s="1956"/>
      <c r="S230" s="1955"/>
      <c r="T230" s="6252"/>
      <c r="U230" s="1955"/>
      <c r="V230" s="1956"/>
      <c r="W230" s="1955"/>
      <c r="X230" s="6252"/>
      <c r="Y230" s="1955"/>
      <c r="Z230" s="1956"/>
      <c r="AA230" s="1955"/>
      <c r="AB230" s="6252"/>
      <c r="AC230" s="1955"/>
      <c r="AD230" s="1956"/>
      <c r="AE230" s="1955"/>
      <c r="AF230" s="1990">
        <v>0</v>
      </c>
      <c r="AG230" s="1990">
        <v>0</v>
      </c>
      <c r="AH230" s="1990">
        <v>0</v>
      </c>
      <c r="AI230" s="1990">
        <v>0</v>
      </c>
      <c r="AJ230" s="1990">
        <v>0</v>
      </c>
      <c r="AK230" s="1990">
        <v>0</v>
      </c>
      <c r="AL230" s="1990">
        <v>0</v>
      </c>
      <c r="AM230" s="1990">
        <v>0</v>
      </c>
      <c r="AN230" s="1990">
        <v>0</v>
      </c>
      <c r="AO230" s="1990">
        <v>0</v>
      </c>
      <c r="AP230" s="1990">
        <v>0</v>
      </c>
      <c r="AQ230" s="1990">
        <v>0</v>
      </c>
      <c r="AR230" s="1990">
        <v>0</v>
      </c>
      <c r="AS230" s="1990">
        <v>0</v>
      </c>
      <c r="AT230" s="1990">
        <v>0</v>
      </c>
      <c r="AU230" s="1990">
        <v>0</v>
      </c>
      <c r="AV230" s="1990">
        <v>0</v>
      </c>
      <c r="AW230" s="1990">
        <v>0</v>
      </c>
      <c r="AX230" s="1990">
        <v>0</v>
      </c>
      <c r="AY230" s="1952"/>
    </row>
    <row r="231" spans="2:51" ht="9.9499999999999993" customHeight="1">
      <c r="B231" s="6255"/>
      <c r="D231" s="6253"/>
      <c r="E231" s="507"/>
      <c r="F231" s="507"/>
      <c r="G231" s="507"/>
      <c r="H231" s="6253"/>
      <c r="I231" s="507"/>
      <c r="J231" s="507"/>
      <c r="K231" s="507"/>
      <c r="L231" s="6253"/>
      <c r="M231" s="507"/>
      <c r="N231" s="507"/>
      <c r="O231" s="507"/>
      <c r="P231" s="6253"/>
      <c r="Q231" s="507"/>
      <c r="R231" s="507"/>
      <c r="S231" s="507"/>
      <c r="T231" s="6253"/>
      <c r="U231" s="507"/>
      <c r="V231" s="507"/>
      <c r="W231" s="507"/>
      <c r="X231" s="6253"/>
      <c r="Y231" s="507"/>
      <c r="Z231" s="507"/>
      <c r="AA231" s="507"/>
      <c r="AB231" s="6253"/>
      <c r="AC231" s="507"/>
      <c r="AD231" s="507"/>
      <c r="AE231" s="507"/>
      <c r="AF231" s="1990">
        <v>0</v>
      </c>
      <c r="AG231" s="1990">
        <v>0</v>
      </c>
      <c r="AH231" s="1990">
        <v>0</v>
      </c>
      <c r="AI231" s="1990">
        <v>0</v>
      </c>
      <c r="AJ231" s="1990">
        <v>0</v>
      </c>
      <c r="AK231" s="1990">
        <v>0</v>
      </c>
      <c r="AL231" s="1990">
        <v>0</v>
      </c>
      <c r="AM231" s="1990">
        <v>0</v>
      </c>
      <c r="AN231" s="1990">
        <v>0</v>
      </c>
      <c r="AO231" s="1990">
        <v>0</v>
      </c>
      <c r="AP231" s="1990">
        <v>0</v>
      </c>
      <c r="AQ231" s="1990">
        <v>0</v>
      </c>
      <c r="AR231" s="1990">
        <v>0</v>
      </c>
      <c r="AS231" s="1990">
        <v>0</v>
      </c>
      <c r="AT231" s="1990">
        <v>0</v>
      </c>
      <c r="AU231" s="1990">
        <v>0</v>
      </c>
      <c r="AV231" s="1990">
        <v>0</v>
      </c>
      <c r="AW231" s="1990">
        <v>0</v>
      </c>
      <c r="AX231" s="1990">
        <v>0</v>
      </c>
      <c r="AY231" s="1952"/>
    </row>
    <row r="232" spans="2:51" ht="9.9499999999999993" customHeight="1">
      <c r="B232" s="6255"/>
      <c r="D232" s="1960"/>
      <c r="E232" s="1961"/>
      <c r="F232" s="1961"/>
      <c r="G232" s="1961"/>
      <c r="H232" s="521"/>
      <c r="I232" s="1961"/>
      <c r="J232" s="1961"/>
      <c r="K232" s="1961"/>
      <c r="L232" s="524"/>
      <c r="M232" s="1961"/>
      <c r="N232" s="1961"/>
      <c r="O232" s="1961"/>
      <c r="P232" s="517"/>
      <c r="Q232" s="1961"/>
      <c r="R232" s="1961"/>
      <c r="S232" s="1961"/>
      <c r="T232" s="517"/>
      <c r="U232" s="1961"/>
      <c r="V232" s="1961"/>
      <c r="W232" s="1961"/>
      <c r="X232" s="517"/>
      <c r="Y232" s="1961"/>
      <c r="Z232" s="1961"/>
      <c r="AA232" s="1961"/>
      <c r="AB232" s="517"/>
      <c r="AC232" s="1961"/>
      <c r="AD232" s="1961"/>
      <c r="AE232" s="1961"/>
      <c r="AF232" s="1990">
        <v>0</v>
      </c>
      <c r="AG232" s="1990">
        <v>0</v>
      </c>
      <c r="AH232" s="1990">
        <v>0</v>
      </c>
      <c r="AI232" s="1990">
        <v>0</v>
      </c>
      <c r="AJ232" s="1990">
        <v>0</v>
      </c>
      <c r="AK232" s="1990">
        <v>0</v>
      </c>
      <c r="AL232" s="1990">
        <v>0</v>
      </c>
      <c r="AM232" s="1990">
        <v>0</v>
      </c>
      <c r="AN232" s="1990">
        <v>0</v>
      </c>
      <c r="AO232" s="1990">
        <v>0</v>
      </c>
      <c r="AP232" s="1990">
        <v>0</v>
      </c>
      <c r="AQ232" s="1990">
        <v>0</v>
      </c>
      <c r="AR232" s="1990">
        <v>0</v>
      </c>
      <c r="AS232" s="1990">
        <v>0</v>
      </c>
      <c r="AT232" s="1990">
        <v>0</v>
      </c>
      <c r="AU232" s="1990">
        <v>0</v>
      </c>
      <c r="AV232" s="1990">
        <v>0</v>
      </c>
      <c r="AW232" s="1990">
        <v>0</v>
      </c>
      <c r="AX232" s="1990">
        <v>0</v>
      </c>
      <c r="AY232" s="1952"/>
    </row>
    <row r="233" spans="2:51" ht="9.9499999999999993" customHeight="1">
      <c r="B233" s="6255"/>
      <c r="D233" s="6251"/>
      <c r="E233" s="507"/>
      <c r="F233" s="507"/>
      <c r="G233" s="507"/>
      <c r="H233" s="6251"/>
      <c r="I233" s="507"/>
      <c r="J233" s="507"/>
      <c r="K233" s="507"/>
      <c r="L233" s="6251"/>
      <c r="M233" s="507"/>
      <c r="N233" s="507"/>
      <c r="O233" s="507"/>
      <c r="P233" s="6251"/>
      <c r="Q233" s="507"/>
      <c r="R233" s="507"/>
      <c r="S233" s="507"/>
      <c r="T233" s="6251"/>
      <c r="U233" s="507"/>
      <c r="V233" s="507"/>
      <c r="W233" s="507"/>
      <c r="X233" s="6251"/>
      <c r="Y233" s="507"/>
      <c r="Z233" s="507"/>
      <c r="AA233" s="507"/>
      <c r="AB233" s="6251"/>
      <c r="AC233" s="507"/>
      <c r="AD233" s="507"/>
      <c r="AE233" s="507"/>
      <c r="AF233" s="1990">
        <v>0</v>
      </c>
      <c r="AG233" s="1990">
        <v>0</v>
      </c>
      <c r="AH233" s="1990">
        <v>0</v>
      </c>
      <c r="AI233" s="1990">
        <v>0</v>
      </c>
      <c r="AJ233" s="1990">
        <v>0</v>
      </c>
      <c r="AK233" s="1990">
        <v>0</v>
      </c>
      <c r="AL233" s="1990">
        <v>0</v>
      </c>
      <c r="AM233" s="1990">
        <v>0</v>
      </c>
      <c r="AN233" s="1990">
        <v>0</v>
      </c>
      <c r="AO233" s="1990">
        <v>0</v>
      </c>
      <c r="AP233" s="1990">
        <v>0</v>
      </c>
      <c r="AQ233" s="1990">
        <v>0</v>
      </c>
      <c r="AR233" s="1990">
        <v>0</v>
      </c>
      <c r="AS233" s="1990">
        <v>0</v>
      </c>
      <c r="AT233" s="1990">
        <v>0</v>
      </c>
      <c r="AU233" s="1990">
        <v>0</v>
      </c>
      <c r="AV233" s="1990">
        <v>0</v>
      </c>
      <c r="AW233" s="1990">
        <v>0</v>
      </c>
      <c r="AX233" s="1990">
        <v>0</v>
      </c>
      <c r="AY233" s="1952"/>
    </row>
    <row r="234" spans="2:51" ht="5.0999999999999996" customHeight="1">
      <c r="B234" s="6255"/>
      <c r="D234" s="6252"/>
      <c r="E234" s="1955"/>
      <c r="F234" s="1956"/>
      <c r="G234" s="1955"/>
      <c r="H234" s="6252"/>
      <c r="I234" s="1955"/>
      <c r="J234" s="1956"/>
      <c r="K234" s="1955"/>
      <c r="L234" s="6252"/>
      <c r="M234" s="1955"/>
      <c r="N234" s="1956"/>
      <c r="O234" s="1955"/>
      <c r="P234" s="6252"/>
      <c r="Q234" s="1955"/>
      <c r="R234" s="1956"/>
      <c r="S234" s="1955"/>
      <c r="T234" s="6252"/>
      <c r="U234" s="1955"/>
      <c r="V234" s="1956"/>
      <c r="W234" s="1955"/>
      <c r="X234" s="6252"/>
      <c r="Y234" s="1955"/>
      <c r="Z234" s="1956"/>
      <c r="AA234" s="1955"/>
      <c r="AB234" s="6252"/>
      <c r="AC234" s="1955"/>
      <c r="AD234" s="1956"/>
      <c r="AE234" s="1955"/>
      <c r="AF234" s="1990">
        <v>0</v>
      </c>
      <c r="AG234" s="1990">
        <v>0</v>
      </c>
      <c r="AH234" s="1990">
        <v>0</v>
      </c>
      <c r="AI234" s="1990">
        <v>0</v>
      </c>
      <c r="AJ234" s="1990">
        <v>0</v>
      </c>
      <c r="AK234" s="1990">
        <v>0</v>
      </c>
      <c r="AL234" s="1990">
        <v>0</v>
      </c>
      <c r="AM234" s="1990">
        <v>0</v>
      </c>
      <c r="AN234" s="1990">
        <v>0</v>
      </c>
      <c r="AO234" s="1990">
        <v>0</v>
      </c>
      <c r="AP234" s="1990">
        <v>0</v>
      </c>
      <c r="AQ234" s="1990">
        <v>0</v>
      </c>
      <c r="AR234" s="1990">
        <v>0</v>
      </c>
      <c r="AS234" s="1990">
        <v>0</v>
      </c>
      <c r="AT234" s="1990">
        <v>0</v>
      </c>
      <c r="AU234" s="1990">
        <v>0</v>
      </c>
      <c r="AV234" s="1990">
        <v>0</v>
      </c>
      <c r="AW234" s="1990">
        <v>0</v>
      </c>
      <c r="AX234" s="1990">
        <v>0</v>
      </c>
      <c r="AY234" s="1952"/>
    </row>
    <row r="235" spans="2:51" ht="9.9499999999999993" customHeight="1">
      <c r="B235" s="6255"/>
      <c r="D235" s="6253"/>
      <c r="E235" s="507"/>
      <c r="F235" s="507"/>
      <c r="G235" s="507"/>
      <c r="H235" s="6253"/>
      <c r="I235" s="507"/>
      <c r="J235" s="507"/>
      <c r="K235" s="507"/>
      <c r="L235" s="6253"/>
      <c r="M235" s="507"/>
      <c r="N235" s="507"/>
      <c r="O235" s="507"/>
      <c r="P235" s="6253"/>
      <c r="Q235" s="507"/>
      <c r="R235" s="507"/>
      <c r="S235" s="507"/>
      <c r="T235" s="6253"/>
      <c r="U235" s="507"/>
      <c r="V235" s="507"/>
      <c r="W235" s="507"/>
      <c r="X235" s="6253"/>
      <c r="Y235" s="507"/>
      <c r="Z235" s="507"/>
      <c r="AA235" s="507"/>
      <c r="AB235" s="6253"/>
      <c r="AC235" s="507"/>
      <c r="AD235" s="507"/>
      <c r="AE235" s="507"/>
      <c r="AF235" s="1990">
        <v>0</v>
      </c>
      <c r="AG235" s="1990">
        <v>0</v>
      </c>
      <c r="AH235" s="1990">
        <v>0</v>
      </c>
      <c r="AI235" s="1990">
        <v>0</v>
      </c>
      <c r="AJ235" s="1990">
        <v>0</v>
      </c>
      <c r="AK235" s="1990">
        <v>0</v>
      </c>
      <c r="AL235" s="1990">
        <v>0</v>
      </c>
      <c r="AM235" s="1990">
        <v>0</v>
      </c>
      <c r="AN235" s="1990">
        <v>0</v>
      </c>
      <c r="AO235" s="1990">
        <v>0</v>
      </c>
      <c r="AP235" s="1990">
        <v>0</v>
      </c>
      <c r="AQ235" s="1990">
        <v>0</v>
      </c>
      <c r="AR235" s="1990">
        <v>0</v>
      </c>
      <c r="AS235" s="1990">
        <v>0</v>
      </c>
      <c r="AT235" s="1990">
        <v>0</v>
      </c>
      <c r="AU235" s="1990">
        <v>0</v>
      </c>
      <c r="AV235" s="1990">
        <v>0</v>
      </c>
      <c r="AW235" s="1990">
        <v>0</v>
      </c>
      <c r="AX235" s="1990">
        <v>0</v>
      </c>
      <c r="AY235" s="1952"/>
    </row>
    <row r="236" spans="2:51" ht="9.9499999999999993" customHeight="1">
      <c r="B236" s="6255"/>
      <c r="D236" s="1960"/>
      <c r="E236" s="1961"/>
      <c r="F236" s="1961"/>
      <c r="G236" s="1961"/>
      <c r="H236" s="521"/>
      <c r="I236" s="1961"/>
      <c r="J236" s="1961"/>
      <c r="K236" s="1961"/>
      <c r="L236" s="524"/>
      <c r="M236" s="1961"/>
      <c r="N236" s="1961"/>
      <c r="O236" s="1961"/>
      <c r="P236" s="517"/>
      <c r="Q236" s="1961"/>
      <c r="R236" s="1961"/>
      <c r="S236" s="1961"/>
      <c r="T236" s="517"/>
      <c r="U236" s="1961"/>
      <c r="V236" s="1961"/>
      <c r="W236" s="1961"/>
      <c r="X236" s="517"/>
      <c r="Y236" s="1961"/>
      <c r="Z236" s="1961"/>
      <c r="AA236" s="1961"/>
      <c r="AB236" s="517"/>
      <c r="AC236" s="1961"/>
      <c r="AD236" s="1961"/>
      <c r="AE236" s="1961"/>
      <c r="AF236" s="1990">
        <v>0</v>
      </c>
      <c r="AG236" s="1990">
        <v>0</v>
      </c>
      <c r="AH236" s="1990">
        <v>0</v>
      </c>
      <c r="AI236" s="1990">
        <v>0</v>
      </c>
      <c r="AJ236" s="1990">
        <v>0</v>
      </c>
      <c r="AK236" s="1990">
        <v>0</v>
      </c>
      <c r="AL236" s="1990">
        <v>0</v>
      </c>
      <c r="AM236" s="1990">
        <v>0</v>
      </c>
      <c r="AN236" s="1990">
        <v>0</v>
      </c>
      <c r="AO236" s="1990">
        <v>0</v>
      </c>
      <c r="AP236" s="1990">
        <v>0</v>
      </c>
      <c r="AQ236" s="1990">
        <v>0</v>
      </c>
      <c r="AR236" s="1990">
        <v>0</v>
      </c>
      <c r="AS236" s="1990">
        <v>0</v>
      </c>
      <c r="AT236" s="1990">
        <v>0</v>
      </c>
      <c r="AU236" s="1990">
        <v>0</v>
      </c>
      <c r="AV236" s="1990">
        <v>0</v>
      </c>
      <c r="AW236" s="1990">
        <v>0</v>
      </c>
      <c r="AX236" s="1990">
        <v>0</v>
      </c>
      <c r="AY236" s="1952"/>
    </row>
    <row r="237" spans="2:51" ht="9.9499999999999993" customHeight="1">
      <c r="B237" s="6255"/>
      <c r="D237" s="6251"/>
      <c r="E237" s="507"/>
      <c r="F237" s="507"/>
      <c r="G237" s="507"/>
      <c r="H237" s="6251"/>
      <c r="I237" s="507"/>
      <c r="J237" s="507"/>
      <c r="K237" s="507"/>
      <c r="L237" s="6251"/>
      <c r="M237" s="507"/>
      <c r="N237" s="507"/>
      <c r="O237" s="507"/>
      <c r="P237" s="6251"/>
      <c r="Q237" s="507"/>
      <c r="R237" s="507"/>
      <c r="S237" s="507"/>
      <c r="T237" s="6251"/>
      <c r="U237" s="507"/>
      <c r="V237" s="507"/>
      <c r="W237" s="507"/>
      <c r="X237" s="6251"/>
      <c r="Y237" s="507"/>
      <c r="Z237" s="507"/>
      <c r="AA237" s="507"/>
      <c r="AB237" s="6251"/>
      <c r="AC237" s="507"/>
      <c r="AD237" s="507"/>
      <c r="AE237" s="507"/>
      <c r="AF237" s="1990">
        <v>0</v>
      </c>
      <c r="AG237" s="1990">
        <v>0</v>
      </c>
      <c r="AH237" s="1990">
        <v>0</v>
      </c>
      <c r="AI237" s="1990">
        <v>0</v>
      </c>
      <c r="AJ237" s="1990">
        <v>0</v>
      </c>
      <c r="AK237" s="1990">
        <v>0</v>
      </c>
      <c r="AL237" s="1990">
        <v>0</v>
      </c>
      <c r="AM237" s="1990">
        <v>0</v>
      </c>
      <c r="AN237" s="1990">
        <v>0</v>
      </c>
      <c r="AO237" s="1990">
        <v>0</v>
      </c>
      <c r="AP237" s="1990">
        <v>0</v>
      </c>
      <c r="AQ237" s="1990">
        <v>0</v>
      </c>
      <c r="AR237" s="1990">
        <v>0</v>
      </c>
      <c r="AS237" s="1990">
        <v>0</v>
      </c>
      <c r="AT237" s="1990">
        <v>0</v>
      </c>
      <c r="AU237" s="1990">
        <v>0</v>
      </c>
      <c r="AV237" s="1990">
        <v>0</v>
      </c>
      <c r="AW237" s="1990">
        <v>0</v>
      </c>
      <c r="AX237" s="1990">
        <v>0</v>
      </c>
      <c r="AY237" s="1952"/>
    </row>
    <row r="238" spans="2:51" ht="5.0999999999999996" customHeight="1">
      <c r="B238" s="6255"/>
      <c r="D238" s="6252"/>
      <c r="E238" s="1955"/>
      <c r="F238" s="1956"/>
      <c r="G238" s="1955"/>
      <c r="H238" s="6252"/>
      <c r="I238" s="1955"/>
      <c r="J238" s="1956"/>
      <c r="K238" s="1955"/>
      <c r="L238" s="6252"/>
      <c r="M238" s="1955"/>
      <c r="N238" s="1956"/>
      <c r="O238" s="1955"/>
      <c r="P238" s="6252"/>
      <c r="Q238" s="1955"/>
      <c r="R238" s="1956"/>
      <c r="S238" s="1955"/>
      <c r="T238" s="6252"/>
      <c r="U238" s="1955"/>
      <c r="V238" s="1956"/>
      <c r="W238" s="1955"/>
      <c r="X238" s="6252"/>
      <c r="Y238" s="1955"/>
      <c r="Z238" s="1956"/>
      <c r="AA238" s="1955"/>
      <c r="AB238" s="6252"/>
      <c r="AC238" s="1955"/>
      <c r="AD238" s="1956"/>
      <c r="AE238" s="1955"/>
      <c r="AF238" s="1990">
        <v>0</v>
      </c>
      <c r="AG238" s="1990">
        <v>0</v>
      </c>
      <c r="AH238" s="1990">
        <v>0</v>
      </c>
      <c r="AI238" s="1990">
        <v>0</v>
      </c>
      <c r="AJ238" s="1990">
        <v>0</v>
      </c>
      <c r="AK238" s="1990">
        <v>0</v>
      </c>
      <c r="AL238" s="1990">
        <v>0</v>
      </c>
      <c r="AM238" s="1990">
        <v>0</v>
      </c>
      <c r="AN238" s="1990">
        <v>0</v>
      </c>
      <c r="AO238" s="1990">
        <v>0</v>
      </c>
      <c r="AP238" s="1990">
        <v>0</v>
      </c>
      <c r="AQ238" s="1990">
        <v>0</v>
      </c>
      <c r="AR238" s="1990">
        <v>0</v>
      </c>
      <c r="AS238" s="1990">
        <v>0</v>
      </c>
      <c r="AT238" s="1990">
        <v>0</v>
      </c>
      <c r="AU238" s="1990">
        <v>0</v>
      </c>
      <c r="AV238" s="1990">
        <v>0</v>
      </c>
      <c r="AW238" s="1990">
        <v>0</v>
      </c>
      <c r="AX238" s="1990">
        <v>0</v>
      </c>
      <c r="AY238" s="1952"/>
    </row>
    <row r="239" spans="2:51" ht="9.9499999999999993" customHeight="1">
      <c r="B239" s="6255"/>
      <c r="D239" s="6253"/>
      <c r="E239" s="507"/>
      <c r="F239" s="507"/>
      <c r="G239" s="507"/>
      <c r="H239" s="6253"/>
      <c r="I239" s="507"/>
      <c r="J239" s="507"/>
      <c r="K239" s="507"/>
      <c r="L239" s="6253"/>
      <c r="M239" s="507"/>
      <c r="N239" s="507"/>
      <c r="O239" s="507"/>
      <c r="P239" s="6253"/>
      <c r="Q239" s="507"/>
      <c r="R239" s="507"/>
      <c r="S239" s="507"/>
      <c r="T239" s="6253"/>
      <c r="U239" s="507"/>
      <c r="V239" s="507"/>
      <c r="W239" s="507"/>
      <c r="X239" s="6253"/>
      <c r="Y239" s="507"/>
      <c r="Z239" s="507"/>
      <c r="AA239" s="507"/>
      <c r="AB239" s="6253"/>
      <c r="AC239" s="507"/>
      <c r="AD239" s="507"/>
      <c r="AE239" s="507"/>
      <c r="AF239" s="1990">
        <v>0</v>
      </c>
      <c r="AG239" s="1990">
        <v>0</v>
      </c>
      <c r="AH239" s="1990">
        <v>0</v>
      </c>
      <c r="AI239" s="1990">
        <v>0</v>
      </c>
      <c r="AJ239" s="1990">
        <v>0</v>
      </c>
      <c r="AK239" s="1990">
        <v>0</v>
      </c>
      <c r="AL239" s="1990">
        <v>0</v>
      </c>
      <c r="AM239" s="1990">
        <v>0</v>
      </c>
      <c r="AN239" s="1990">
        <v>0</v>
      </c>
      <c r="AO239" s="1990">
        <v>0</v>
      </c>
      <c r="AP239" s="1990">
        <v>0</v>
      </c>
      <c r="AQ239" s="1990">
        <v>0</v>
      </c>
      <c r="AR239" s="1990">
        <v>0</v>
      </c>
      <c r="AS239" s="1990">
        <v>0</v>
      </c>
      <c r="AT239" s="1990">
        <v>0</v>
      </c>
      <c r="AU239" s="1990">
        <v>0</v>
      </c>
      <c r="AV239" s="1990">
        <v>0</v>
      </c>
      <c r="AW239" s="1990">
        <v>0</v>
      </c>
      <c r="AX239" s="1990">
        <v>0</v>
      </c>
      <c r="AY239" s="1952"/>
    </row>
    <row r="240" spans="2:51" ht="9.9499999999999993" customHeight="1">
      <c r="B240" s="6255"/>
      <c r="D240" s="1960"/>
      <c r="E240" s="1961"/>
      <c r="F240" s="1961"/>
      <c r="G240" s="1961"/>
      <c r="H240" s="521"/>
      <c r="I240" s="1961"/>
      <c r="J240" s="1961"/>
      <c r="K240" s="1961"/>
      <c r="L240" s="524"/>
      <c r="M240" s="1961"/>
      <c r="N240" s="1961"/>
      <c r="O240" s="1961"/>
      <c r="P240" s="517"/>
      <c r="Q240" s="1961"/>
      <c r="R240" s="1961"/>
      <c r="S240" s="1961"/>
      <c r="T240" s="517"/>
      <c r="U240" s="1961"/>
      <c r="V240" s="1961"/>
      <c r="W240" s="1961"/>
      <c r="X240" s="517"/>
      <c r="Y240" s="1961"/>
      <c r="Z240" s="1961"/>
      <c r="AA240" s="1961"/>
      <c r="AB240" s="517"/>
      <c r="AC240" s="1961"/>
      <c r="AD240" s="1961"/>
      <c r="AE240" s="1961"/>
      <c r="AF240" s="1990">
        <v>0</v>
      </c>
      <c r="AG240" s="1990">
        <v>0</v>
      </c>
      <c r="AH240" s="1990">
        <v>0</v>
      </c>
      <c r="AI240" s="1990">
        <v>0</v>
      </c>
      <c r="AJ240" s="1990">
        <v>0</v>
      </c>
      <c r="AK240" s="1990">
        <v>0</v>
      </c>
      <c r="AL240" s="1990">
        <v>0</v>
      </c>
      <c r="AM240" s="1990">
        <v>0</v>
      </c>
      <c r="AN240" s="1990">
        <v>0</v>
      </c>
      <c r="AO240" s="1990">
        <v>0</v>
      </c>
      <c r="AP240" s="1990">
        <v>0</v>
      </c>
      <c r="AQ240" s="1990">
        <v>0</v>
      </c>
      <c r="AR240" s="1990">
        <v>0</v>
      </c>
      <c r="AS240" s="1990">
        <v>0</v>
      </c>
      <c r="AT240" s="1990">
        <v>0</v>
      </c>
      <c r="AU240" s="1990">
        <v>0</v>
      </c>
      <c r="AV240" s="1990">
        <v>0</v>
      </c>
      <c r="AW240" s="1990">
        <v>0</v>
      </c>
      <c r="AX240" s="1990">
        <v>0</v>
      </c>
      <c r="AY240" s="1952"/>
    </row>
    <row r="241" spans="2:51" ht="9.9499999999999993" customHeight="1">
      <c r="B241" s="6255"/>
      <c r="D241" s="6251"/>
      <c r="E241" s="507"/>
      <c r="F241" s="507"/>
      <c r="G241" s="507"/>
      <c r="H241" s="6251"/>
      <c r="I241" s="507"/>
      <c r="J241" s="507"/>
      <c r="K241" s="507"/>
      <c r="L241" s="6251"/>
      <c r="M241" s="507"/>
      <c r="N241" s="507"/>
      <c r="O241" s="507"/>
      <c r="P241" s="6251"/>
      <c r="Q241" s="507"/>
      <c r="R241" s="507"/>
      <c r="S241" s="507"/>
      <c r="T241" s="6251"/>
      <c r="U241" s="507"/>
      <c r="V241" s="507"/>
      <c r="W241" s="507"/>
      <c r="X241" s="6251"/>
      <c r="Y241" s="507"/>
      <c r="Z241" s="507"/>
      <c r="AA241" s="507"/>
      <c r="AB241" s="6251"/>
      <c r="AC241" s="507"/>
      <c r="AD241" s="507"/>
      <c r="AE241" s="507"/>
      <c r="AF241" s="1990">
        <v>0</v>
      </c>
      <c r="AG241" s="1990">
        <v>0</v>
      </c>
      <c r="AH241" s="1990">
        <v>0</v>
      </c>
      <c r="AI241" s="1990">
        <v>0</v>
      </c>
      <c r="AJ241" s="1990">
        <v>0</v>
      </c>
      <c r="AK241" s="1990">
        <v>0</v>
      </c>
      <c r="AL241" s="1990">
        <v>0</v>
      </c>
      <c r="AM241" s="1990">
        <v>0</v>
      </c>
      <c r="AN241" s="1990">
        <v>0</v>
      </c>
      <c r="AO241" s="1990">
        <v>0</v>
      </c>
      <c r="AP241" s="1990">
        <v>0</v>
      </c>
      <c r="AQ241" s="1990">
        <v>0</v>
      </c>
      <c r="AR241" s="1990">
        <v>0</v>
      </c>
      <c r="AS241" s="1990">
        <v>0</v>
      </c>
      <c r="AT241" s="1990">
        <v>0</v>
      </c>
      <c r="AU241" s="1990">
        <v>0</v>
      </c>
      <c r="AV241" s="1990">
        <v>0</v>
      </c>
      <c r="AW241" s="1990">
        <v>0</v>
      </c>
      <c r="AX241" s="1990">
        <v>0</v>
      </c>
      <c r="AY241" s="1952"/>
    </row>
    <row r="242" spans="2:51" ht="5.0999999999999996" customHeight="1">
      <c r="B242" s="6255"/>
      <c r="D242" s="6252"/>
      <c r="E242" s="1955"/>
      <c r="F242" s="1956"/>
      <c r="G242" s="1955"/>
      <c r="H242" s="6252"/>
      <c r="I242" s="1955"/>
      <c r="J242" s="1956"/>
      <c r="K242" s="1955"/>
      <c r="L242" s="6252"/>
      <c r="M242" s="1955"/>
      <c r="N242" s="1956"/>
      <c r="O242" s="1955"/>
      <c r="P242" s="6252"/>
      <c r="Q242" s="1955"/>
      <c r="R242" s="1956"/>
      <c r="S242" s="1955"/>
      <c r="T242" s="6252"/>
      <c r="U242" s="1955"/>
      <c r="V242" s="1956"/>
      <c r="W242" s="1955"/>
      <c r="X242" s="6252"/>
      <c r="Y242" s="1955"/>
      <c r="Z242" s="1956"/>
      <c r="AA242" s="1955"/>
      <c r="AB242" s="6252"/>
      <c r="AC242" s="1955"/>
      <c r="AD242" s="1956"/>
      <c r="AE242" s="1955"/>
      <c r="AF242" s="1990">
        <v>0</v>
      </c>
      <c r="AG242" s="1990">
        <v>0</v>
      </c>
      <c r="AH242" s="1990">
        <v>0</v>
      </c>
      <c r="AI242" s="1990">
        <v>0</v>
      </c>
      <c r="AJ242" s="1990">
        <v>0</v>
      </c>
      <c r="AK242" s="1990">
        <v>0</v>
      </c>
      <c r="AL242" s="1990">
        <v>0</v>
      </c>
      <c r="AM242" s="1990">
        <v>0</v>
      </c>
      <c r="AN242" s="1990">
        <v>0</v>
      </c>
      <c r="AO242" s="1990">
        <v>0</v>
      </c>
      <c r="AP242" s="1990">
        <v>0</v>
      </c>
      <c r="AQ242" s="1990">
        <v>0</v>
      </c>
      <c r="AR242" s="1990">
        <v>0</v>
      </c>
      <c r="AS242" s="1990">
        <v>0</v>
      </c>
      <c r="AT242" s="1990">
        <v>0</v>
      </c>
      <c r="AU242" s="1990">
        <v>0</v>
      </c>
      <c r="AV242" s="1990">
        <v>0</v>
      </c>
      <c r="AW242" s="1990">
        <v>0</v>
      </c>
      <c r="AX242" s="1990">
        <v>0</v>
      </c>
      <c r="AY242" s="1952"/>
    </row>
    <row r="243" spans="2:51" ht="9.9499999999999993" customHeight="1">
      <c r="B243" s="6255"/>
      <c r="D243" s="6253"/>
      <c r="E243" s="507"/>
      <c r="F243" s="507"/>
      <c r="G243" s="507"/>
      <c r="H243" s="6253"/>
      <c r="I243" s="507"/>
      <c r="J243" s="507"/>
      <c r="K243" s="507"/>
      <c r="L243" s="6253"/>
      <c r="M243" s="507"/>
      <c r="N243" s="507"/>
      <c r="O243" s="507"/>
      <c r="P243" s="6253"/>
      <c r="Q243" s="507"/>
      <c r="R243" s="507"/>
      <c r="S243" s="507"/>
      <c r="T243" s="6253"/>
      <c r="U243" s="507"/>
      <c r="V243" s="507"/>
      <c r="W243" s="507"/>
      <c r="X243" s="6253"/>
      <c r="Y243" s="507"/>
      <c r="Z243" s="507"/>
      <c r="AA243" s="507"/>
      <c r="AB243" s="6253"/>
      <c r="AC243" s="507"/>
      <c r="AD243" s="507"/>
      <c r="AE243" s="507"/>
      <c r="AF243" s="1990">
        <v>0</v>
      </c>
      <c r="AG243" s="1990">
        <v>0</v>
      </c>
      <c r="AH243" s="1990">
        <v>0</v>
      </c>
      <c r="AI243" s="1990">
        <v>0</v>
      </c>
      <c r="AJ243" s="1990">
        <v>0</v>
      </c>
      <c r="AK243" s="1990">
        <v>0</v>
      </c>
      <c r="AL243" s="1990">
        <v>0</v>
      </c>
      <c r="AM243" s="1990">
        <v>0</v>
      </c>
      <c r="AN243" s="1990">
        <v>0</v>
      </c>
      <c r="AO243" s="1990">
        <v>0</v>
      </c>
      <c r="AP243" s="1990">
        <v>0</v>
      </c>
      <c r="AQ243" s="1990">
        <v>0</v>
      </c>
      <c r="AR243" s="1990">
        <v>0</v>
      </c>
      <c r="AS243" s="1990">
        <v>0</v>
      </c>
      <c r="AT243" s="1990">
        <v>0</v>
      </c>
      <c r="AU243" s="1990">
        <v>0</v>
      </c>
      <c r="AV243" s="1990">
        <v>0</v>
      </c>
      <c r="AW243" s="1990">
        <v>0</v>
      </c>
      <c r="AX243" s="1990">
        <v>0</v>
      </c>
      <c r="AY243" s="1952"/>
    </row>
    <row r="244" spans="2:51" ht="9.9499999999999993" customHeight="1">
      <c r="B244" s="6255"/>
      <c r="D244" s="1960"/>
      <c r="E244" s="1961"/>
      <c r="F244" s="1961"/>
      <c r="G244" s="1961"/>
      <c r="H244" s="521"/>
      <c r="I244" s="1961"/>
      <c r="J244" s="1961"/>
      <c r="K244" s="1961"/>
      <c r="L244" s="524"/>
      <c r="M244" s="1961"/>
      <c r="N244" s="1961"/>
      <c r="O244" s="1961"/>
      <c r="P244" s="517"/>
      <c r="Q244" s="1961"/>
      <c r="R244" s="1961"/>
      <c r="S244" s="1961"/>
      <c r="T244" s="517"/>
      <c r="U244" s="1961"/>
      <c r="V244" s="1961"/>
      <c r="W244" s="1961"/>
      <c r="X244" s="517"/>
      <c r="Y244" s="1961"/>
      <c r="Z244" s="1961"/>
      <c r="AA244" s="1961"/>
      <c r="AB244" s="517"/>
      <c r="AC244" s="1961"/>
      <c r="AD244" s="1961"/>
      <c r="AE244" s="1961"/>
      <c r="AF244" s="1990">
        <v>0</v>
      </c>
      <c r="AG244" s="1990">
        <v>0</v>
      </c>
      <c r="AH244" s="1990">
        <v>0</v>
      </c>
      <c r="AI244" s="1990">
        <v>0</v>
      </c>
      <c r="AJ244" s="1990">
        <v>0</v>
      </c>
      <c r="AK244" s="1990">
        <v>0</v>
      </c>
      <c r="AL244" s="1990">
        <v>0</v>
      </c>
      <c r="AM244" s="1990">
        <v>0</v>
      </c>
      <c r="AN244" s="1990">
        <v>0</v>
      </c>
      <c r="AO244" s="1990">
        <v>0</v>
      </c>
      <c r="AP244" s="1990">
        <v>0</v>
      </c>
      <c r="AQ244" s="1990">
        <v>0</v>
      </c>
      <c r="AR244" s="1990">
        <v>0</v>
      </c>
      <c r="AS244" s="1990">
        <v>0</v>
      </c>
      <c r="AT244" s="1990">
        <v>0</v>
      </c>
      <c r="AU244" s="1990">
        <v>0</v>
      </c>
      <c r="AV244" s="1990">
        <v>0</v>
      </c>
      <c r="AW244" s="1990">
        <v>0</v>
      </c>
      <c r="AX244" s="1990">
        <v>0</v>
      </c>
      <c r="AY244" s="1952"/>
    </row>
    <row r="245" spans="2:51" ht="9.9499999999999993" customHeight="1">
      <c r="B245" s="6255"/>
      <c r="D245" s="6251"/>
      <c r="E245" s="507"/>
      <c r="F245" s="507"/>
      <c r="G245" s="507"/>
      <c r="H245" s="6251"/>
      <c r="I245" s="507"/>
      <c r="J245" s="507"/>
      <c r="K245" s="507"/>
      <c r="L245" s="6251"/>
      <c r="M245" s="507"/>
      <c r="N245" s="507"/>
      <c r="O245" s="507"/>
      <c r="P245" s="6251"/>
      <c r="Q245" s="507"/>
      <c r="R245" s="507"/>
      <c r="S245" s="507"/>
      <c r="T245" s="6251"/>
      <c r="U245" s="507"/>
      <c r="V245" s="507"/>
      <c r="W245" s="507"/>
      <c r="X245" s="6251"/>
      <c r="Y245" s="507"/>
      <c r="Z245" s="507"/>
      <c r="AA245" s="507"/>
      <c r="AB245" s="6251"/>
      <c r="AC245" s="507"/>
      <c r="AD245" s="507"/>
      <c r="AE245" s="507"/>
      <c r="AF245" s="1990">
        <v>0</v>
      </c>
      <c r="AG245" s="1990">
        <v>0</v>
      </c>
      <c r="AH245" s="1990">
        <v>0</v>
      </c>
      <c r="AI245" s="1990">
        <v>0</v>
      </c>
      <c r="AJ245" s="1990">
        <v>0</v>
      </c>
      <c r="AK245" s="1990">
        <v>0</v>
      </c>
      <c r="AL245" s="1990">
        <v>0</v>
      </c>
      <c r="AM245" s="1990">
        <v>0</v>
      </c>
      <c r="AN245" s="1990">
        <v>0</v>
      </c>
      <c r="AO245" s="1990">
        <v>0</v>
      </c>
      <c r="AP245" s="1990">
        <v>0</v>
      </c>
      <c r="AQ245" s="1990">
        <v>0</v>
      </c>
      <c r="AR245" s="1990">
        <v>0</v>
      </c>
      <c r="AS245" s="1990">
        <v>0</v>
      </c>
      <c r="AT245" s="1990">
        <v>0</v>
      </c>
      <c r="AU245" s="1990">
        <v>0</v>
      </c>
      <c r="AV245" s="1990">
        <v>0</v>
      </c>
      <c r="AW245" s="1990">
        <v>0</v>
      </c>
      <c r="AX245" s="1990">
        <v>0</v>
      </c>
      <c r="AY245" s="1952"/>
    </row>
    <row r="246" spans="2:51" ht="5.0999999999999996" customHeight="1">
      <c r="B246" s="6255"/>
      <c r="D246" s="6252"/>
      <c r="E246" s="1955"/>
      <c r="F246" s="1956"/>
      <c r="G246" s="1955"/>
      <c r="H246" s="6252"/>
      <c r="I246" s="1955"/>
      <c r="J246" s="1956"/>
      <c r="K246" s="1955"/>
      <c r="L246" s="6252"/>
      <c r="M246" s="1955"/>
      <c r="N246" s="1956"/>
      <c r="O246" s="1955"/>
      <c r="P246" s="6252"/>
      <c r="Q246" s="1955"/>
      <c r="R246" s="1956"/>
      <c r="S246" s="1955"/>
      <c r="T246" s="6252"/>
      <c r="U246" s="1955"/>
      <c r="V246" s="1956"/>
      <c r="W246" s="1955"/>
      <c r="X246" s="6252"/>
      <c r="Y246" s="1955"/>
      <c r="Z246" s="1956"/>
      <c r="AA246" s="1955"/>
      <c r="AB246" s="6252"/>
      <c r="AC246" s="1955"/>
      <c r="AD246" s="1956"/>
      <c r="AE246" s="1955"/>
    </row>
    <row r="247" spans="2:51" ht="9.9499999999999993" customHeight="1">
      <c r="B247" s="6256"/>
      <c r="D247" s="6253"/>
      <c r="E247" s="507"/>
      <c r="F247" s="507"/>
      <c r="G247" s="507"/>
      <c r="H247" s="6253"/>
      <c r="I247" s="507"/>
      <c r="J247" s="507"/>
      <c r="K247" s="507"/>
      <c r="L247" s="6253"/>
      <c r="M247" s="507"/>
      <c r="N247" s="507"/>
      <c r="O247" s="507"/>
      <c r="P247" s="6253"/>
      <c r="Q247" s="507"/>
      <c r="R247" s="507"/>
      <c r="S247" s="507"/>
      <c r="T247" s="6253"/>
      <c r="U247" s="507"/>
      <c r="V247" s="507"/>
      <c r="W247" s="507"/>
      <c r="X247" s="6253"/>
      <c r="Y247" s="507"/>
      <c r="Z247" s="507"/>
      <c r="AA247" s="507"/>
      <c r="AB247" s="6253"/>
      <c r="AC247" s="507"/>
      <c r="AD247" s="507"/>
      <c r="AE247" s="507"/>
      <c r="AF247" s="1952"/>
      <c r="AG247" s="1952"/>
      <c r="AH247" s="1952"/>
      <c r="AI247" s="1952"/>
      <c r="AJ247" s="1952"/>
      <c r="AK247" s="1952"/>
      <c r="AL247" s="1952"/>
      <c r="AM247" s="1952"/>
      <c r="AN247" s="1952"/>
      <c r="AO247" s="1952"/>
      <c r="AP247" s="1952"/>
      <c r="AQ247" s="1952"/>
      <c r="AR247" s="1952"/>
      <c r="AS247" s="1952"/>
      <c r="AT247" s="1952"/>
      <c r="AU247" s="1952"/>
      <c r="AV247" s="1952"/>
      <c r="AW247" s="1952"/>
      <c r="AX247" s="1952"/>
      <c r="AY247" s="1991" t="s">
        <v>3638</v>
      </c>
    </row>
  </sheetData>
  <mergeCells count="491">
    <mergeCell ref="W5:W6"/>
    <mergeCell ref="X5:AC5"/>
    <mergeCell ref="X6:AC6"/>
    <mergeCell ref="X7:AC7"/>
    <mergeCell ref="B9:B11"/>
    <mergeCell ref="D9:D11"/>
    <mergeCell ref="H9:H11"/>
    <mergeCell ref="L9:L11"/>
    <mergeCell ref="P9:P11"/>
    <mergeCell ref="T9:T11"/>
    <mergeCell ref="B2:G6"/>
    <mergeCell ref="H2:R4"/>
    <mergeCell ref="T2:W2"/>
    <mergeCell ref="X2:AC2"/>
    <mergeCell ref="T3:W4"/>
    <mergeCell ref="X3:AC3"/>
    <mergeCell ref="X4:AC4"/>
    <mergeCell ref="H5:L6"/>
    <mergeCell ref="M5:Q6"/>
    <mergeCell ref="R5:V6"/>
    <mergeCell ref="T13:T15"/>
    <mergeCell ref="X13:X15"/>
    <mergeCell ref="AB13:AB15"/>
    <mergeCell ref="AF13:AF15"/>
    <mergeCell ref="AJ13:AJ15"/>
    <mergeCell ref="AN13:AN15"/>
    <mergeCell ref="X9:X11"/>
    <mergeCell ref="AB9:AB11"/>
    <mergeCell ref="AF9:AF11"/>
    <mergeCell ref="AJ9:AJ11"/>
    <mergeCell ref="AN9:AN11"/>
    <mergeCell ref="AF17:AF19"/>
    <mergeCell ref="AJ17:AJ19"/>
    <mergeCell ref="AN17:AN19"/>
    <mergeCell ref="D21:D23"/>
    <mergeCell ref="H21:H23"/>
    <mergeCell ref="L21:L23"/>
    <mergeCell ref="P21:P23"/>
    <mergeCell ref="T21:T23"/>
    <mergeCell ref="X21:X23"/>
    <mergeCell ref="D17:D19"/>
    <mergeCell ref="H17:H19"/>
    <mergeCell ref="L17:L19"/>
    <mergeCell ref="P17:P19"/>
    <mergeCell ref="T17:T19"/>
    <mergeCell ref="X17:X19"/>
    <mergeCell ref="AB21:AB23"/>
    <mergeCell ref="AF21:AF23"/>
    <mergeCell ref="AJ21:AJ23"/>
    <mergeCell ref="AN21:AN23"/>
    <mergeCell ref="D29:D31"/>
    <mergeCell ref="H29:H31"/>
    <mergeCell ref="L29:L31"/>
    <mergeCell ref="P29:P31"/>
    <mergeCell ref="T29:T31"/>
    <mergeCell ref="X29:X31"/>
    <mergeCell ref="B37:B55"/>
    <mergeCell ref="D37:D39"/>
    <mergeCell ref="H37:H39"/>
    <mergeCell ref="L37:L39"/>
    <mergeCell ref="P37:P39"/>
    <mergeCell ref="B33:B35"/>
    <mergeCell ref="D33:D35"/>
    <mergeCell ref="H33:H35"/>
    <mergeCell ref="L33:L35"/>
    <mergeCell ref="P33:P35"/>
    <mergeCell ref="T33:T35"/>
    <mergeCell ref="B13:B31"/>
    <mergeCell ref="D13:D15"/>
    <mergeCell ref="D25:D27"/>
    <mergeCell ref="H25:H27"/>
    <mergeCell ref="L25:L27"/>
    <mergeCell ref="P25:P27"/>
    <mergeCell ref="T25:T27"/>
    <mergeCell ref="H13:H15"/>
    <mergeCell ref="L13:L15"/>
    <mergeCell ref="P13:P15"/>
    <mergeCell ref="T37:T39"/>
    <mergeCell ref="X37:X39"/>
    <mergeCell ref="AB37:AB39"/>
    <mergeCell ref="AF37:AF39"/>
    <mergeCell ref="AJ37:AJ39"/>
    <mergeCell ref="AN37:AN39"/>
    <mergeCell ref="X33:X35"/>
    <mergeCell ref="AB33:AB35"/>
    <mergeCell ref="AF33:AF35"/>
    <mergeCell ref="AJ33:AJ35"/>
    <mergeCell ref="AN33:AN35"/>
    <mergeCell ref="AN25:AN27"/>
    <mergeCell ref="AB29:AB31"/>
    <mergeCell ref="AF29:AF31"/>
    <mergeCell ref="AJ29:AJ31"/>
    <mergeCell ref="AN29:AN31"/>
    <mergeCell ref="X25:X27"/>
    <mergeCell ref="AB25:AB27"/>
    <mergeCell ref="AF25:AF27"/>
    <mergeCell ref="AJ25:AJ27"/>
    <mergeCell ref="AB17:AB19"/>
    <mergeCell ref="AB41:AB43"/>
    <mergeCell ref="AF41:AF43"/>
    <mergeCell ref="AJ41:AJ43"/>
    <mergeCell ref="AN41:AN43"/>
    <mergeCell ref="D45:D47"/>
    <mergeCell ref="H45:H47"/>
    <mergeCell ref="L45:L47"/>
    <mergeCell ref="P45:P47"/>
    <mergeCell ref="T45:T47"/>
    <mergeCell ref="X45:X47"/>
    <mergeCell ref="D41:D43"/>
    <mergeCell ref="H41:H43"/>
    <mergeCell ref="L41:L43"/>
    <mergeCell ref="P41:P43"/>
    <mergeCell ref="T41:T43"/>
    <mergeCell ref="X41:X43"/>
    <mergeCell ref="AB45:AB47"/>
    <mergeCell ref="AJ48:AU49"/>
    <mergeCell ref="D49:D51"/>
    <mergeCell ref="H49:H51"/>
    <mergeCell ref="L49:L51"/>
    <mergeCell ref="P49:P51"/>
    <mergeCell ref="T49:T51"/>
    <mergeCell ref="X49:X51"/>
    <mergeCell ref="AB49:AB51"/>
    <mergeCell ref="AJ50:AJ51"/>
    <mergeCell ref="AK50:AN51"/>
    <mergeCell ref="D53:D55"/>
    <mergeCell ref="H53:H55"/>
    <mergeCell ref="L53:L55"/>
    <mergeCell ref="P53:P55"/>
    <mergeCell ref="T53:T55"/>
    <mergeCell ref="X53:X55"/>
    <mergeCell ref="AB53:AB55"/>
    <mergeCell ref="AJ54:AJ55"/>
    <mergeCell ref="AK54:AL54"/>
    <mergeCell ref="X57:X59"/>
    <mergeCell ref="AB57:AB59"/>
    <mergeCell ref="AJ58:AU60"/>
    <mergeCell ref="B61:B79"/>
    <mergeCell ref="D61:D63"/>
    <mergeCell ref="H61:H63"/>
    <mergeCell ref="L61:L63"/>
    <mergeCell ref="P61:P63"/>
    <mergeCell ref="T61:T63"/>
    <mergeCell ref="X61:X63"/>
    <mergeCell ref="B57:B59"/>
    <mergeCell ref="D57:D59"/>
    <mergeCell ref="H57:H59"/>
    <mergeCell ref="L57:L59"/>
    <mergeCell ref="P57:P59"/>
    <mergeCell ref="T57:T59"/>
    <mergeCell ref="AB61:AB63"/>
    <mergeCell ref="AJ61:AU62"/>
    <mergeCell ref="AJ64:AU65"/>
    <mergeCell ref="D65:D67"/>
    <mergeCell ref="H65:H67"/>
    <mergeCell ref="L65:L67"/>
    <mergeCell ref="P65:P67"/>
    <mergeCell ref="T65:T67"/>
    <mergeCell ref="X65:X67"/>
    <mergeCell ref="AB65:AB67"/>
    <mergeCell ref="AB69:AB71"/>
    <mergeCell ref="AJ69:AU70"/>
    <mergeCell ref="AJ71:AU72"/>
    <mergeCell ref="D73:D75"/>
    <mergeCell ref="H73:H75"/>
    <mergeCell ref="L73:L75"/>
    <mergeCell ref="P73:P75"/>
    <mergeCell ref="T73:T75"/>
    <mergeCell ref="X73:X75"/>
    <mergeCell ref="AB73:AB75"/>
    <mergeCell ref="D69:D71"/>
    <mergeCell ref="H69:H71"/>
    <mergeCell ref="L69:L71"/>
    <mergeCell ref="P69:P71"/>
    <mergeCell ref="T69:T71"/>
    <mergeCell ref="X69:X71"/>
    <mergeCell ref="AB77:AB79"/>
    <mergeCell ref="B81:B83"/>
    <mergeCell ref="D81:D83"/>
    <mergeCell ref="H81:H83"/>
    <mergeCell ref="L81:L83"/>
    <mergeCell ref="P81:P83"/>
    <mergeCell ref="T81:T83"/>
    <mergeCell ref="X81:X83"/>
    <mergeCell ref="AB81:AB83"/>
    <mergeCell ref="D77:D79"/>
    <mergeCell ref="H77:H79"/>
    <mergeCell ref="L77:L79"/>
    <mergeCell ref="P77:P79"/>
    <mergeCell ref="T77:T79"/>
    <mergeCell ref="X77:X79"/>
    <mergeCell ref="X97:X99"/>
    <mergeCell ref="AB97:AB99"/>
    <mergeCell ref="D93:D95"/>
    <mergeCell ref="H93:H95"/>
    <mergeCell ref="L93:L95"/>
    <mergeCell ref="P93:P95"/>
    <mergeCell ref="X85:X87"/>
    <mergeCell ref="AB85:AB87"/>
    <mergeCell ref="D89:D91"/>
    <mergeCell ref="H89:H91"/>
    <mergeCell ref="L89:L91"/>
    <mergeCell ref="P89:P91"/>
    <mergeCell ref="T89:T91"/>
    <mergeCell ref="X89:X91"/>
    <mergeCell ref="AB89:AB91"/>
    <mergeCell ref="D85:D87"/>
    <mergeCell ref="H85:H87"/>
    <mergeCell ref="L85:L87"/>
    <mergeCell ref="P85:P87"/>
    <mergeCell ref="T85:T87"/>
    <mergeCell ref="AB101:AB103"/>
    <mergeCell ref="B105:B107"/>
    <mergeCell ref="D105:D107"/>
    <mergeCell ref="H105:H107"/>
    <mergeCell ref="L105:L107"/>
    <mergeCell ref="P105:P107"/>
    <mergeCell ref="T105:T107"/>
    <mergeCell ref="X105:X107"/>
    <mergeCell ref="AB105:AB107"/>
    <mergeCell ref="D101:D103"/>
    <mergeCell ref="H101:H103"/>
    <mergeCell ref="L101:L103"/>
    <mergeCell ref="P101:P103"/>
    <mergeCell ref="T101:T103"/>
    <mergeCell ref="X101:X103"/>
    <mergeCell ref="B85:B103"/>
    <mergeCell ref="T93:T95"/>
    <mergeCell ref="X93:X95"/>
    <mergeCell ref="AB93:AB95"/>
    <mergeCell ref="D97:D99"/>
    <mergeCell ref="H97:H99"/>
    <mergeCell ref="L97:L99"/>
    <mergeCell ref="P97:P99"/>
    <mergeCell ref="T97:T99"/>
    <mergeCell ref="X121:X123"/>
    <mergeCell ref="AB121:AB123"/>
    <mergeCell ref="D117:D119"/>
    <mergeCell ref="H117:H119"/>
    <mergeCell ref="L117:L119"/>
    <mergeCell ref="P117:P119"/>
    <mergeCell ref="X109:X111"/>
    <mergeCell ref="AB109:AB111"/>
    <mergeCell ref="D113:D115"/>
    <mergeCell ref="H113:H115"/>
    <mergeCell ref="L113:L115"/>
    <mergeCell ref="P113:P115"/>
    <mergeCell ref="T113:T115"/>
    <mergeCell ref="X113:X115"/>
    <mergeCell ref="AB113:AB115"/>
    <mergeCell ref="D109:D111"/>
    <mergeCell ref="H109:H111"/>
    <mergeCell ref="L109:L111"/>
    <mergeCell ref="P109:P111"/>
    <mergeCell ref="T109:T111"/>
    <mergeCell ref="AB125:AB127"/>
    <mergeCell ref="B129:B131"/>
    <mergeCell ref="D129:D131"/>
    <mergeCell ref="H129:H131"/>
    <mergeCell ref="L129:L131"/>
    <mergeCell ref="P129:P131"/>
    <mergeCell ref="T129:T131"/>
    <mergeCell ref="X129:X131"/>
    <mergeCell ref="AB129:AB131"/>
    <mergeCell ref="D125:D127"/>
    <mergeCell ref="H125:H127"/>
    <mergeCell ref="L125:L127"/>
    <mergeCell ref="P125:P127"/>
    <mergeCell ref="T125:T127"/>
    <mergeCell ref="X125:X127"/>
    <mergeCell ref="B109:B127"/>
    <mergeCell ref="T117:T119"/>
    <mergeCell ref="X117:X119"/>
    <mergeCell ref="AB117:AB119"/>
    <mergeCell ref="D121:D123"/>
    <mergeCell ref="H121:H123"/>
    <mergeCell ref="L121:L123"/>
    <mergeCell ref="P121:P123"/>
    <mergeCell ref="T121:T123"/>
    <mergeCell ref="X145:X147"/>
    <mergeCell ref="AB145:AB147"/>
    <mergeCell ref="D141:D143"/>
    <mergeCell ref="H141:H143"/>
    <mergeCell ref="L141:L143"/>
    <mergeCell ref="P141:P143"/>
    <mergeCell ref="X133:X135"/>
    <mergeCell ref="AB133:AB135"/>
    <mergeCell ref="D137:D139"/>
    <mergeCell ref="H137:H139"/>
    <mergeCell ref="L137:L139"/>
    <mergeCell ref="P137:P139"/>
    <mergeCell ref="T137:T139"/>
    <mergeCell ref="X137:X139"/>
    <mergeCell ref="AB137:AB139"/>
    <mergeCell ref="D133:D135"/>
    <mergeCell ref="H133:H135"/>
    <mergeCell ref="L133:L135"/>
    <mergeCell ref="P133:P135"/>
    <mergeCell ref="T133:T135"/>
    <mergeCell ref="AB149:AB151"/>
    <mergeCell ref="B153:B155"/>
    <mergeCell ref="D153:D155"/>
    <mergeCell ref="H153:H155"/>
    <mergeCell ref="L153:L155"/>
    <mergeCell ref="P153:P155"/>
    <mergeCell ref="T153:T155"/>
    <mergeCell ref="X153:X155"/>
    <mergeCell ref="AB153:AB155"/>
    <mergeCell ref="D149:D151"/>
    <mergeCell ref="H149:H151"/>
    <mergeCell ref="L149:L151"/>
    <mergeCell ref="P149:P151"/>
    <mergeCell ref="T149:T151"/>
    <mergeCell ref="X149:X151"/>
    <mergeCell ref="B133:B151"/>
    <mergeCell ref="T141:T143"/>
    <mergeCell ref="X141:X143"/>
    <mergeCell ref="AB141:AB143"/>
    <mergeCell ref="D145:D147"/>
    <mergeCell ref="H145:H147"/>
    <mergeCell ref="L145:L147"/>
    <mergeCell ref="P145:P147"/>
    <mergeCell ref="T145:T147"/>
    <mergeCell ref="X169:X171"/>
    <mergeCell ref="AB169:AB171"/>
    <mergeCell ref="D165:D167"/>
    <mergeCell ref="H165:H167"/>
    <mergeCell ref="L165:L167"/>
    <mergeCell ref="P165:P167"/>
    <mergeCell ref="X157:X159"/>
    <mergeCell ref="AB157:AB159"/>
    <mergeCell ref="D161:D163"/>
    <mergeCell ref="H161:H163"/>
    <mergeCell ref="L161:L163"/>
    <mergeCell ref="P161:P163"/>
    <mergeCell ref="T161:T163"/>
    <mergeCell ref="X161:X163"/>
    <mergeCell ref="AB161:AB163"/>
    <mergeCell ref="D157:D159"/>
    <mergeCell ref="H157:H159"/>
    <mergeCell ref="L157:L159"/>
    <mergeCell ref="P157:P159"/>
    <mergeCell ref="T157:T159"/>
    <mergeCell ref="AB173:AB175"/>
    <mergeCell ref="B177:B179"/>
    <mergeCell ref="D177:D179"/>
    <mergeCell ref="H177:H179"/>
    <mergeCell ref="L177:L179"/>
    <mergeCell ref="P177:P179"/>
    <mergeCell ref="T177:T179"/>
    <mergeCell ref="X177:X179"/>
    <mergeCell ref="AB177:AB179"/>
    <mergeCell ref="D173:D175"/>
    <mergeCell ref="H173:H175"/>
    <mergeCell ref="L173:L175"/>
    <mergeCell ref="P173:P175"/>
    <mergeCell ref="T173:T175"/>
    <mergeCell ref="X173:X175"/>
    <mergeCell ref="B157:B175"/>
    <mergeCell ref="T165:T167"/>
    <mergeCell ref="X165:X167"/>
    <mergeCell ref="AB165:AB167"/>
    <mergeCell ref="D169:D171"/>
    <mergeCell ref="H169:H171"/>
    <mergeCell ref="L169:L171"/>
    <mergeCell ref="P169:P171"/>
    <mergeCell ref="T169:T171"/>
    <mergeCell ref="X193:X195"/>
    <mergeCell ref="AB193:AB195"/>
    <mergeCell ref="D189:D191"/>
    <mergeCell ref="H189:H191"/>
    <mergeCell ref="L189:L191"/>
    <mergeCell ref="P189:P191"/>
    <mergeCell ref="X181:X183"/>
    <mergeCell ref="AB181:AB183"/>
    <mergeCell ref="D185:D187"/>
    <mergeCell ref="H185:H187"/>
    <mergeCell ref="L185:L187"/>
    <mergeCell ref="P185:P187"/>
    <mergeCell ref="T185:T187"/>
    <mergeCell ref="X185:X187"/>
    <mergeCell ref="AB185:AB187"/>
    <mergeCell ref="D181:D183"/>
    <mergeCell ref="H181:H183"/>
    <mergeCell ref="L181:L183"/>
    <mergeCell ref="P181:P183"/>
    <mergeCell ref="T181:T183"/>
    <mergeCell ref="AB197:AB199"/>
    <mergeCell ref="B201:B203"/>
    <mergeCell ref="D201:D203"/>
    <mergeCell ref="H201:H203"/>
    <mergeCell ref="L201:L203"/>
    <mergeCell ref="P201:P203"/>
    <mergeCell ref="T201:T203"/>
    <mergeCell ref="X201:X203"/>
    <mergeCell ref="AB201:AB203"/>
    <mergeCell ref="D197:D199"/>
    <mergeCell ref="H197:H199"/>
    <mergeCell ref="L197:L199"/>
    <mergeCell ref="P197:P199"/>
    <mergeCell ref="T197:T199"/>
    <mergeCell ref="X197:X199"/>
    <mergeCell ref="B181:B199"/>
    <mergeCell ref="T189:T191"/>
    <mergeCell ref="X189:X191"/>
    <mergeCell ref="AB189:AB191"/>
    <mergeCell ref="D193:D195"/>
    <mergeCell ref="H193:H195"/>
    <mergeCell ref="L193:L195"/>
    <mergeCell ref="P193:P195"/>
    <mergeCell ref="T193:T195"/>
    <mergeCell ref="X217:X219"/>
    <mergeCell ref="AB217:AB219"/>
    <mergeCell ref="D213:D215"/>
    <mergeCell ref="H213:H215"/>
    <mergeCell ref="L213:L215"/>
    <mergeCell ref="P213:P215"/>
    <mergeCell ref="X205:X207"/>
    <mergeCell ref="AB205:AB207"/>
    <mergeCell ref="D209:D211"/>
    <mergeCell ref="H209:H211"/>
    <mergeCell ref="L209:L211"/>
    <mergeCell ref="P209:P211"/>
    <mergeCell ref="T209:T211"/>
    <mergeCell ref="X209:X211"/>
    <mergeCell ref="AB209:AB211"/>
    <mergeCell ref="D205:D207"/>
    <mergeCell ref="H205:H207"/>
    <mergeCell ref="L205:L207"/>
    <mergeCell ref="P205:P207"/>
    <mergeCell ref="T205:T207"/>
    <mergeCell ref="AB221:AB223"/>
    <mergeCell ref="B225:B227"/>
    <mergeCell ref="D225:D227"/>
    <mergeCell ref="H225:H227"/>
    <mergeCell ref="L225:L227"/>
    <mergeCell ref="P225:P227"/>
    <mergeCell ref="T225:T227"/>
    <mergeCell ref="X225:X227"/>
    <mergeCell ref="AB225:AB227"/>
    <mergeCell ref="D221:D223"/>
    <mergeCell ref="H221:H223"/>
    <mergeCell ref="L221:L223"/>
    <mergeCell ref="P221:P223"/>
    <mergeCell ref="T221:T223"/>
    <mergeCell ref="X221:X223"/>
    <mergeCell ref="B205:B223"/>
    <mergeCell ref="T213:T215"/>
    <mergeCell ref="X213:X215"/>
    <mergeCell ref="AB213:AB215"/>
    <mergeCell ref="D217:D219"/>
    <mergeCell ref="H217:H219"/>
    <mergeCell ref="L217:L219"/>
    <mergeCell ref="P217:P219"/>
    <mergeCell ref="T217:T219"/>
    <mergeCell ref="B229:B247"/>
    <mergeCell ref="D229:D231"/>
    <mergeCell ref="H229:H231"/>
    <mergeCell ref="L229:L231"/>
    <mergeCell ref="P229:P231"/>
    <mergeCell ref="T229:T231"/>
    <mergeCell ref="D237:D239"/>
    <mergeCell ref="H237:H239"/>
    <mergeCell ref="L237:L239"/>
    <mergeCell ref="P237:P239"/>
    <mergeCell ref="X229:X231"/>
    <mergeCell ref="AB229:AB231"/>
    <mergeCell ref="D233:D235"/>
    <mergeCell ref="H233:H235"/>
    <mergeCell ref="L233:L235"/>
    <mergeCell ref="P233:P235"/>
    <mergeCell ref="T233:T235"/>
    <mergeCell ref="X233:X235"/>
    <mergeCell ref="AB233:AB235"/>
    <mergeCell ref="AB245:AB247"/>
    <mergeCell ref="D245:D247"/>
    <mergeCell ref="H245:H247"/>
    <mergeCell ref="L245:L247"/>
    <mergeCell ref="P245:P247"/>
    <mergeCell ref="T245:T247"/>
    <mergeCell ref="X245:X247"/>
    <mergeCell ref="T237:T239"/>
    <mergeCell ref="X237:X239"/>
    <mergeCell ref="AB237:AB239"/>
    <mergeCell ref="D241:D243"/>
    <mergeCell ref="H241:H243"/>
    <mergeCell ref="L241:L243"/>
    <mergeCell ref="P241:P243"/>
    <mergeCell ref="T241:T243"/>
    <mergeCell ref="X241:X243"/>
    <mergeCell ref="AB241:AB243"/>
  </mergeCells>
  <conditionalFormatting sqref="D9 H9 L9 P9 T9 X9 AB9 D33 H33 L33 P33 T33 X33 AB33 D57 H57 L57 P57 T57 X57 AB57 D81 H81 L81 P81 T81 X81 AB81 D105 H105 L105 P105 T105 X105 AB105 D129 H129 L129 P129 T129 X129 AB129 D153 H153 L153 P153 T153 X153 AB153 D177 H177 L177 P177 T177 X177 AB177 D201 H201 L201 P201 T201 X201 AB201 D225 H225 L225 P225 T225 X225 AB225">
    <cfRule type="expression" dxfId="336" priority="1">
      <formula>COUNTIF($AP$10:$AP$32,"="&amp;D9)&gt;0</formula>
    </cfRule>
  </conditionalFormatting>
  <hyperlinks>
    <hyperlink ref="AJ7" r:id="rId1" xr:uid="{AB81223A-027D-42D0-80DA-53BBFD245434}"/>
    <hyperlink ref="AJ61" r:id="rId2" xr:uid="{54BF730C-B180-442D-9166-9061DD075A4B}"/>
  </hyperlinks>
  <printOptions horizontalCentered="1"/>
  <pageMargins left="0" right="0" top="0.39370078740157483" bottom="0.39370078740157483" header="0" footer="0"/>
  <pageSetup paperSize="9" scale="50" pageOrder="overThenDown" orientation="portrait" r:id="rId3"/>
  <headerFooter alignWithMargins="0">
    <oddFooter>&amp;RImprimé le :&amp;D</oddFooter>
  </headerFooter>
  <drawing r:id="rId4"/>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31AD5B-3F15-47D2-9C7B-21CA6E6E9F28}">
  <dimension ref="B1:AY127"/>
  <sheetViews>
    <sheetView showGridLines="0" zoomScaleNormal="100" workbookViewId="0">
      <selection activeCell="AB32" sqref="AB32"/>
    </sheetView>
  </sheetViews>
  <sheetFormatPr baseColWidth="10" defaultRowHeight="11.25"/>
  <cols>
    <col min="1" max="1" width="1.42578125" style="359" customWidth="1"/>
    <col min="2" max="2" width="5.140625" style="359" customWidth="1"/>
    <col min="3" max="3" width="1.7109375" style="359" customWidth="1"/>
    <col min="4" max="4" width="18.7109375" style="359" customWidth="1"/>
    <col min="5" max="7" width="0.85546875" style="359" customWidth="1"/>
    <col min="8" max="8" width="18.7109375" style="359" customWidth="1"/>
    <col min="9" max="11" width="0.85546875" style="359" customWidth="1"/>
    <col min="12" max="12" width="18.7109375" style="359" customWidth="1"/>
    <col min="13" max="13" width="1" style="359" customWidth="1"/>
    <col min="14" max="15" width="0.85546875" style="359" customWidth="1"/>
    <col min="16" max="16" width="18.7109375" style="359" customWidth="1"/>
    <col min="17" max="17" width="1" style="359" customWidth="1"/>
    <col min="18" max="19" width="0.85546875" style="359" customWidth="1"/>
    <col min="20" max="20" width="18.7109375" style="359" customWidth="1"/>
    <col min="21" max="23" width="0.85546875" style="359" customWidth="1"/>
    <col min="24" max="24" width="18.7109375" style="359" customWidth="1"/>
    <col min="25" max="27" width="0.85546875" style="359" customWidth="1"/>
    <col min="28" max="28" width="18.7109375" style="359" customWidth="1"/>
    <col min="29" max="30" width="0.85546875" style="359" customWidth="1"/>
    <col min="31" max="31" width="13.28515625" style="359" customWidth="1"/>
    <col min="32" max="32" width="18.7109375" style="359" customWidth="1"/>
    <col min="33" max="35" width="0.85546875" style="359" customWidth="1"/>
    <col min="36" max="36" width="18.7109375" style="359" customWidth="1"/>
    <col min="37" max="38" width="0.85546875" style="359" customWidth="1"/>
    <col min="39" max="39" width="2.42578125" style="359" customWidth="1"/>
    <col min="40" max="40" width="18.7109375" style="359" customWidth="1"/>
    <col min="41" max="41" width="11.42578125" style="359"/>
    <col min="42" max="42" width="24.140625" style="359" customWidth="1"/>
    <col min="43" max="43" width="20" style="359" bestFit="1" customWidth="1"/>
    <col min="44" max="175" width="11.42578125" style="359"/>
    <col min="176" max="176" width="1.42578125" style="359" customWidth="1"/>
    <col min="177" max="177" width="5.140625" style="359" customWidth="1"/>
    <col min="178" max="178" width="1.7109375" style="359" customWidth="1"/>
    <col min="179" max="179" width="3.42578125" style="359" customWidth="1"/>
    <col min="180" max="180" width="18.7109375" style="359" customWidth="1"/>
    <col min="181" max="181" width="0.85546875" style="359" customWidth="1"/>
    <col min="182" max="182" width="18.7109375" style="359" customWidth="1"/>
    <col min="183" max="183" width="3.7109375" style="359" customWidth="1"/>
    <col min="184" max="184" width="3.140625" style="359" customWidth="1"/>
    <col min="185" max="185" width="18.7109375" style="359" customWidth="1"/>
    <col min="186" max="186" width="0.85546875" style="359" customWidth="1"/>
    <col min="187" max="187" width="18.7109375" style="359" customWidth="1"/>
    <col min="188" max="188" width="4.140625" style="359" customWidth="1"/>
    <col min="189" max="189" width="3.5703125" style="359" customWidth="1"/>
    <col min="190" max="190" width="18.7109375" style="359" customWidth="1"/>
    <col min="191" max="191" width="0.85546875" style="359" customWidth="1"/>
    <col min="192" max="192" width="18.7109375" style="359" customWidth="1"/>
    <col min="193" max="193" width="3.7109375" style="359" customWidth="1"/>
    <col min="194" max="194" width="3.140625" style="359" customWidth="1"/>
    <col min="195" max="195" width="18.7109375" style="359" customWidth="1"/>
    <col min="196" max="196" width="0.85546875" style="359" customWidth="1"/>
    <col min="197" max="197" width="18.7109375" style="359" customWidth="1"/>
    <col min="198" max="198" width="2.140625" style="359" customWidth="1"/>
    <col min="199" max="199" width="1.42578125" style="359" customWidth="1"/>
    <col min="200" max="200" width="5.140625" style="359" customWidth="1"/>
    <col min="201" max="201" width="1.7109375" style="359" customWidth="1"/>
    <col min="202" max="202" width="3.42578125" style="359" customWidth="1"/>
    <col min="203" max="203" width="18.7109375" style="359" customWidth="1"/>
    <col min="204" max="204" width="0.85546875" style="359" customWidth="1"/>
    <col min="205" max="205" width="18.7109375" style="359" customWidth="1"/>
    <col min="206" max="206" width="3.7109375" style="359" customWidth="1"/>
    <col min="207" max="207" width="3.140625" style="359" customWidth="1"/>
    <col min="208" max="208" width="18.7109375" style="359" customWidth="1"/>
    <col min="209" max="209" width="0.85546875" style="359" customWidth="1"/>
    <col min="210" max="210" width="18.7109375" style="359" customWidth="1"/>
    <col min="211" max="211" width="4.140625" style="359" customWidth="1"/>
    <col min="212" max="212" width="3.5703125" style="359" customWidth="1"/>
    <col min="213" max="213" width="18.7109375" style="359" customWidth="1"/>
    <col min="214" max="214" width="0.85546875" style="359" customWidth="1"/>
    <col min="215" max="215" width="18.7109375" style="359" customWidth="1"/>
    <col min="216" max="216" width="3.7109375" style="359" customWidth="1"/>
    <col min="217" max="217" width="3.140625" style="359" customWidth="1"/>
    <col min="218" max="218" width="18.7109375" style="359" customWidth="1"/>
    <col min="219" max="219" width="0.85546875" style="359" customWidth="1"/>
    <col min="220" max="220" width="18.7109375" style="359" customWidth="1"/>
    <col min="221" max="221" width="2.140625" style="359" customWidth="1"/>
    <col min="222" max="431" width="11.42578125" style="359"/>
    <col min="432" max="432" width="1.42578125" style="359" customWidth="1"/>
    <col min="433" max="433" width="5.140625" style="359" customWidth="1"/>
    <col min="434" max="434" width="1.7109375" style="359" customWidth="1"/>
    <col min="435" max="435" width="3.42578125" style="359" customWidth="1"/>
    <col min="436" max="436" width="18.7109375" style="359" customWidth="1"/>
    <col min="437" max="437" width="0.85546875" style="359" customWidth="1"/>
    <col min="438" max="438" width="18.7109375" style="359" customWidth="1"/>
    <col min="439" max="439" width="3.7109375" style="359" customWidth="1"/>
    <col min="440" max="440" width="3.140625" style="359" customWidth="1"/>
    <col min="441" max="441" width="18.7109375" style="359" customWidth="1"/>
    <col min="442" max="442" width="0.85546875" style="359" customWidth="1"/>
    <col min="443" max="443" width="18.7109375" style="359" customWidth="1"/>
    <col min="444" max="444" width="4.140625" style="359" customWidth="1"/>
    <col min="445" max="445" width="3.5703125" style="359" customWidth="1"/>
    <col min="446" max="446" width="18.7109375" style="359" customWidth="1"/>
    <col min="447" max="447" width="0.85546875" style="359" customWidth="1"/>
    <col min="448" max="448" width="18.7109375" style="359" customWidth="1"/>
    <col min="449" max="449" width="3.7109375" style="359" customWidth="1"/>
    <col min="450" max="450" width="3.140625" style="359" customWidth="1"/>
    <col min="451" max="451" width="18.7109375" style="359" customWidth="1"/>
    <col min="452" max="452" width="0.85546875" style="359" customWidth="1"/>
    <col min="453" max="453" width="18.7109375" style="359" customWidth="1"/>
    <col min="454" max="454" width="2.140625" style="359" customWidth="1"/>
    <col min="455" max="455" width="1.42578125" style="359" customWidth="1"/>
    <col min="456" max="456" width="5.140625" style="359" customWidth="1"/>
    <col min="457" max="457" width="1.7109375" style="359" customWidth="1"/>
    <col min="458" max="458" width="3.42578125" style="359" customWidth="1"/>
    <col min="459" max="459" width="18.7109375" style="359" customWidth="1"/>
    <col min="460" max="460" width="0.85546875" style="359" customWidth="1"/>
    <col min="461" max="461" width="18.7109375" style="359" customWidth="1"/>
    <col min="462" max="462" width="3.7109375" style="359" customWidth="1"/>
    <col min="463" max="463" width="3.140625" style="359" customWidth="1"/>
    <col min="464" max="464" width="18.7109375" style="359" customWidth="1"/>
    <col min="465" max="465" width="0.85546875" style="359" customWidth="1"/>
    <col min="466" max="466" width="18.7109375" style="359" customWidth="1"/>
    <col min="467" max="467" width="4.140625" style="359" customWidth="1"/>
    <col min="468" max="468" width="3.5703125" style="359" customWidth="1"/>
    <col min="469" max="469" width="18.7109375" style="359" customWidth="1"/>
    <col min="470" max="470" width="0.85546875" style="359" customWidth="1"/>
    <col min="471" max="471" width="18.7109375" style="359" customWidth="1"/>
    <col min="472" max="472" width="3.7109375" style="359" customWidth="1"/>
    <col min="473" max="473" width="3.140625" style="359" customWidth="1"/>
    <col min="474" max="474" width="18.7109375" style="359" customWidth="1"/>
    <col min="475" max="475" width="0.85546875" style="359" customWidth="1"/>
    <col min="476" max="476" width="18.7109375" style="359" customWidth="1"/>
    <col min="477" max="477" width="2.140625" style="359" customWidth="1"/>
    <col min="478" max="687" width="11.42578125" style="359"/>
    <col min="688" max="688" width="1.42578125" style="359" customWidth="1"/>
    <col min="689" max="689" width="5.140625" style="359" customWidth="1"/>
    <col min="690" max="690" width="1.7109375" style="359" customWidth="1"/>
    <col min="691" max="691" width="3.42578125" style="359" customWidth="1"/>
    <col min="692" max="692" width="18.7109375" style="359" customWidth="1"/>
    <col min="693" max="693" width="0.85546875" style="359" customWidth="1"/>
    <col min="694" max="694" width="18.7109375" style="359" customWidth="1"/>
    <col min="695" max="695" width="3.7109375" style="359" customWidth="1"/>
    <col min="696" max="696" width="3.140625" style="359" customWidth="1"/>
    <col min="697" max="697" width="18.7109375" style="359" customWidth="1"/>
    <col min="698" max="698" width="0.85546875" style="359" customWidth="1"/>
    <col min="699" max="699" width="18.7109375" style="359" customWidth="1"/>
    <col min="700" max="700" width="4.140625" style="359" customWidth="1"/>
    <col min="701" max="701" width="3.5703125" style="359" customWidth="1"/>
    <col min="702" max="702" width="18.7109375" style="359" customWidth="1"/>
    <col min="703" max="703" width="0.85546875" style="359" customWidth="1"/>
    <col min="704" max="704" width="18.7109375" style="359" customWidth="1"/>
    <col min="705" max="705" width="3.7109375" style="359" customWidth="1"/>
    <col min="706" max="706" width="3.140625" style="359" customWidth="1"/>
    <col min="707" max="707" width="18.7109375" style="359" customWidth="1"/>
    <col min="708" max="708" width="0.85546875" style="359" customWidth="1"/>
    <col min="709" max="709" width="18.7109375" style="359" customWidth="1"/>
    <col min="710" max="710" width="2.140625" style="359" customWidth="1"/>
    <col min="711" max="711" width="1.42578125" style="359" customWidth="1"/>
    <col min="712" max="712" width="5.140625" style="359" customWidth="1"/>
    <col min="713" max="713" width="1.7109375" style="359" customWidth="1"/>
    <col min="714" max="714" width="3.42578125" style="359" customWidth="1"/>
    <col min="715" max="715" width="18.7109375" style="359" customWidth="1"/>
    <col min="716" max="716" width="0.85546875" style="359" customWidth="1"/>
    <col min="717" max="717" width="18.7109375" style="359" customWidth="1"/>
    <col min="718" max="718" width="3.7109375" style="359" customWidth="1"/>
    <col min="719" max="719" width="3.140625" style="359" customWidth="1"/>
    <col min="720" max="720" width="18.7109375" style="359" customWidth="1"/>
    <col min="721" max="721" width="0.85546875" style="359" customWidth="1"/>
    <col min="722" max="722" width="18.7109375" style="359" customWidth="1"/>
    <col min="723" max="723" width="4.140625" style="359" customWidth="1"/>
    <col min="724" max="724" width="3.5703125" style="359" customWidth="1"/>
    <col min="725" max="725" width="18.7109375" style="359" customWidth="1"/>
    <col min="726" max="726" width="0.85546875" style="359" customWidth="1"/>
    <col min="727" max="727" width="18.7109375" style="359" customWidth="1"/>
    <col min="728" max="728" width="3.7109375" style="359" customWidth="1"/>
    <col min="729" max="729" width="3.140625" style="359" customWidth="1"/>
    <col min="730" max="730" width="18.7109375" style="359" customWidth="1"/>
    <col min="731" max="731" width="0.85546875" style="359" customWidth="1"/>
    <col min="732" max="732" width="18.7109375" style="359" customWidth="1"/>
    <col min="733" max="733" width="2.140625" style="359" customWidth="1"/>
    <col min="734" max="943" width="11.42578125" style="359"/>
    <col min="944" max="944" width="1.42578125" style="359" customWidth="1"/>
    <col min="945" max="945" width="5.140625" style="359" customWidth="1"/>
    <col min="946" max="946" width="1.7109375" style="359" customWidth="1"/>
    <col min="947" max="947" width="3.42578125" style="359" customWidth="1"/>
    <col min="948" max="948" width="18.7109375" style="359" customWidth="1"/>
    <col min="949" max="949" width="0.85546875" style="359" customWidth="1"/>
    <col min="950" max="950" width="18.7109375" style="359" customWidth="1"/>
    <col min="951" max="951" width="3.7109375" style="359" customWidth="1"/>
    <col min="952" max="952" width="3.140625" style="359" customWidth="1"/>
    <col min="953" max="953" width="18.7109375" style="359" customWidth="1"/>
    <col min="954" max="954" width="0.85546875" style="359" customWidth="1"/>
    <col min="955" max="955" width="18.7109375" style="359" customWidth="1"/>
    <col min="956" max="956" width="4.140625" style="359" customWidth="1"/>
    <col min="957" max="957" width="3.5703125" style="359" customWidth="1"/>
    <col min="958" max="958" width="18.7109375" style="359" customWidth="1"/>
    <col min="959" max="959" width="0.85546875" style="359" customWidth="1"/>
    <col min="960" max="960" width="18.7109375" style="359" customWidth="1"/>
    <col min="961" max="961" width="3.7109375" style="359" customWidth="1"/>
    <col min="962" max="962" width="3.140625" style="359" customWidth="1"/>
    <col min="963" max="963" width="18.7109375" style="359" customWidth="1"/>
    <col min="964" max="964" width="0.85546875" style="359" customWidth="1"/>
    <col min="965" max="965" width="18.7109375" style="359" customWidth="1"/>
    <col min="966" max="966" width="2.140625" style="359" customWidth="1"/>
    <col min="967" max="967" width="1.42578125" style="359" customWidth="1"/>
    <col min="968" max="968" width="5.140625" style="359" customWidth="1"/>
    <col min="969" max="969" width="1.7109375" style="359" customWidth="1"/>
    <col min="970" max="970" width="3.42578125" style="359" customWidth="1"/>
    <col min="971" max="971" width="18.7109375" style="359" customWidth="1"/>
    <col min="972" max="972" width="0.85546875" style="359" customWidth="1"/>
    <col min="973" max="973" width="18.7109375" style="359" customWidth="1"/>
    <col min="974" max="974" width="3.7109375" style="359" customWidth="1"/>
    <col min="975" max="975" width="3.140625" style="359" customWidth="1"/>
    <col min="976" max="976" width="18.7109375" style="359" customWidth="1"/>
    <col min="977" max="977" width="0.85546875" style="359" customWidth="1"/>
    <col min="978" max="978" width="18.7109375" style="359" customWidth="1"/>
    <col min="979" max="979" width="4.140625" style="359" customWidth="1"/>
    <col min="980" max="980" width="3.5703125" style="359" customWidth="1"/>
    <col min="981" max="981" width="18.7109375" style="359" customWidth="1"/>
    <col min="982" max="982" width="0.85546875" style="359" customWidth="1"/>
    <col min="983" max="983" width="18.7109375" style="359" customWidth="1"/>
    <col min="984" max="984" width="3.7109375" style="359" customWidth="1"/>
    <col min="985" max="985" width="3.140625" style="359" customWidth="1"/>
    <col min="986" max="986" width="18.7109375" style="359" customWidth="1"/>
    <col min="987" max="987" width="0.85546875" style="359" customWidth="1"/>
    <col min="988" max="988" width="18.7109375" style="359" customWidth="1"/>
    <col min="989" max="989" width="2.140625" style="359" customWidth="1"/>
    <col min="990" max="1199" width="11.42578125" style="359"/>
    <col min="1200" max="1200" width="1.42578125" style="359" customWidth="1"/>
    <col min="1201" max="1201" width="5.140625" style="359" customWidth="1"/>
    <col min="1202" max="1202" width="1.7109375" style="359" customWidth="1"/>
    <col min="1203" max="1203" width="3.42578125" style="359" customWidth="1"/>
    <col min="1204" max="1204" width="18.7109375" style="359" customWidth="1"/>
    <col min="1205" max="1205" width="0.85546875" style="359" customWidth="1"/>
    <col min="1206" max="1206" width="18.7109375" style="359" customWidth="1"/>
    <col min="1207" max="1207" width="3.7109375" style="359" customWidth="1"/>
    <col min="1208" max="1208" width="3.140625" style="359" customWidth="1"/>
    <col min="1209" max="1209" width="18.7109375" style="359" customWidth="1"/>
    <col min="1210" max="1210" width="0.85546875" style="359" customWidth="1"/>
    <col min="1211" max="1211" width="18.7109375" style="359" customWidth="1"/>
    <col min="1212" max="1212" width="4.140625" style="359" customWidth="1"/>
    <col min="1213" max="1213" width="3.5703125" style="359" customWidth="1"/>
    <col min="1214" max="1214" width="18.7109375" style="359" customWidth="1"/>
    <col min="1215" max="1215" width="0.85546875" style="359" customWidth="1"/>
    <col min="1216" max="1216" width="18.7109375" style="359" customWidth="1"/>
    <col min="1217" max="1217" width="3.7109375" style="359" customWidth="1"/>
    <col min="1218" max="1218" width="3.140625" style="359" customWidth="1"/>
    <col min="1219" max="1219" width="18.7109375" style="359" customWidth="1"/>
    <col min="1220" max="1220" width="0.85546875" style="359" customWidth="1"/>
    <col min="1221" max="1221" width="18.7109375" style="359" customWidth="1"/>
    <col min="1222" max="1222" width="2.140625" style="359" customWidth="1"/>
    <col min="1223" max="1223" width="1.42578125" style="359" customWidth="1"/>
    <col min="1224" max="1224" width="5.140625" style="359" customWidth="1"/>
    <col min="1225" max="1225" width="1.7109375" style="359" customWidth="1"/>
    <col min="1226" max="1226" width="3.42578125" style="359" customWidth="1"/>
    <col min="1227" max="1227" width="18.7109375" style="359" customWidth="1"/>
    <col min="1228" max="1228" width="0.85546875" style="359" customWidth="1"/>
    <col min="1229" max="1229" width="18.7109375" style="359" customWidth="1"/>
    <col min="1230" max="1230" width="3.7109375" style="359" customWidth="1"/>
    <col min="1231" max="1231" width="3.140625" style="359" customWidth="1"/>
    <col min="1232" max="1232" width="18.7109375" style="359" customWidth="1"/>
    <col min="1233" max="1233" width="0.85546875" style="359" customWidth="1"/>
    <col min="1234" max="1234" width="18.7109375" style="359" customWidth="1"/>
    <col min="1235" max="1235" width="4.140625" style="359" customWidth="1"/>
    <col min="1236" max="1236" width="3.5703125" style="359" customWidth="1"/>
    <col min="1237" max="1237" width="18.7109375" style="359" customWidth="1"/>
    <col min="1238" max="1238" width="0.85546875" style="359" customWidth="1"/>
    <col min="1239" max="1239" width="18.7109375" style="359" customWidth="1"/>
    <col min="1240" max="1240" width="3.7109375" style="359" customWidth="1"/>
    <col min="1241" max="1241" width="3.140625" style="359" customWidth="1"/>
    <col min="1242" max="1242" width="18.7109375" style="359" customWidth="1"/>
    <col min="1243" max="1243" width="0.85546875" style="359" customWidth="1"/>
    <col min="1244" max="1244" width="18.7109375" style="359" customWidth="1"/>
    <col min="1245" max="1245" width="2.140625" style="359" customWidth="1"/>
    <col min="1246" max="1455" width="11.42578125" style="359"/>
    <col min="1456" max="1456" width="1.42578125" style="359" customWidth="1"/>
    <col min="1457" max="1457" width="5.140625" style="359" customWidth="1"/>
    <col min="1458" max="1458" width="1.7109375" style="359" customWidth="1"/>
    <col min="1459" max="1459" width="3.42578125" style="359" customWidth="1"/>
    <col min="1460" max="1460" width="18.7109375" style="359" customWidth="1"/>
    <col min="1461" max="1461" width="0.85546875" style="359" customWidth="1"/>
    <col min="1462" max="1462" width="18.7109375" style="359" customWidth="1"/>
    <col min="1463" max="1463" width="3.7109375" style="359" customWidth="1"/>
    <col min="1464" max="1464" width="3.140625" style="359" customWidth="1"/>
    <col min="1465" max="1465" width="18.7109375" style="359" customWidth="1"/>
    <col min="1466" max="1466" width="0.85546875" style="359" customWidth="1"/>
    <col min="1467" max="1467" width="18.7109375" style="359" customWidth="1"/>
    <col min="1468" max="1468" width="4.140625" style="359" customWidth="1"/>
    <col min="1469" max="1469" width="3.5703125" style="359" customWidth="1"/>
    <col min="1470" max="1470" width="18.7109375" style="359" customWidth="1"/>
    <col min="1471" max="1471" width="0.85546875" style="359" customWidth="1"/>
    <col min="1472" max="1472" width="18.7109375" style="359" customWidth="1"/>
    <col min="1473" max="1473" width="3.7109375" style="359" customWidth="1"/>
    <col min="1474" max="1474" width="3.140625" style="359" customWidth="1"/>
    <col min="1475" max="1475" width="18.7109375" style="359" customWidth="1"/>
    <col min="1476" max="1476" width="0.85546875" style="359" customWidth="1"/>
    <col min="1477" max="1477" width="18.7109375" style="359" customWidth="1"/>
    <col min="1478" max="1478" width="2.140625" style="359" customWidth="1"/>
    <col min="1479" max="1479" width="1.42578125" style="359" customWidth="1"/>
    <col min="1480" max="1480" width="5.140625" style="359" customWidth="1"/>
    <col min="1481" max="1481" width="1.7109375" style="359" customWidth="1"/>
    <col min="1482" max="1482" width="3.42578125" style="359" customWidth="1"/>
    <col min="1483" max="1483" width="18.7109375" style="359" customWidth="1"/>
    <col min="1484" max="1484" width="0.85546875" style="359" customWidth="1"/>
    <col min="1485" max="1485" width="18.7109375" style="359" customWidth="1"/>
    <col min="1486" max="1486" width="3.7109375" style="359" customWidth="1"/>
    <col min="1487" max="1487" width="3.140625" style="359" customWidth="1"/>
    <col min="1488" max="1488" width="18.7109375" style="359" customWidth="1"/>
    <col min="1489" max="1489" width="0.85546875" style="359" customWidth="1"/>
    <col min="1490" max="1490" width="18.7109375" style="359" customWidth="1"/>
    <col min="1491" max="1491" width="4.140625" style="359" customWidth="1"/>
    <col min="1492" max="1492" width="3.5703125" style="359" customWidth="1"/>
    <col min="1493" max="1493" width="18.7109375" style="359" customWidth="1"/>
    <col min="1494" max="1494" width="0.85546875" style="359" customWidth="1"/>
    <col min="1495" max="1495" width="18.7109375" style="359" customWidth="1"/>
    <col min="1496" max="1496" width="3.7109375" style="359" customWidth="1"/>
    <col min="1497" max="1497" width="3.140625" style="359" customWidth="1"/>
    <col min="1498" max="1498" width="18.7109375" style="359" customWidth="1"/>
    <col min="1499" max="1499" width="0.85546875" style="359" customWidth="1"/>
    <col min="1500" max="1500" width="18.7109375" style="359" customWidth="1"/>
    <col min="1501" max="1501" width="2.140625" style="359" customWidth="1"/>
    <col min="1502" max="1711" width="11.42578125" style="359"/>
    <col min="1712" max="1712" width="1.42578125" style="359" customWidth="1"/>
    <col min="1713" max="1713" width="5.140625" style="359" customWidth="1"/>
    <col min="1714" max="1714" width="1.7109375" style="359" customWidth="1"/>
    <col min="1715" max="1715" width="3.42578125" style="359" customWidth="1"/>
    <col min="1716" max="1716" width="18.7109375" style="359" customWidth="1"/>
    <col min="1717" max="1717" width="0.85546875" style="359" customWidth="1"/>
    <col min="1718" max="1718" width="18.7109375" style="359" customWidth="1"/>
    <col min="1719" max="1719" width="3.7109375" style="359" customWidth="1"/>
    <col min="1720" max="1720" width="3.140625" style="359" customWidth="1"/>
    <col min="1721" max="1721" width="18.7109375" style="359" customWidth="1"/>
    <col min="1722" max="1722" width="0.85546875" style="359" customWidth="1"/>
    <col min="1723" max="1723" width="18.7109375" style="359" customWidth="1"/>
    <col min="1724" max="1724" width="4.140625" style="359" customWidth="1"/>
    <col min="1725" max="1725" width="3.5703125" style="359" customWidth="1"/>
    <col min="1726" max="1726" width="18.7109375" style="359" customWidth="1"/>
    <col min="1727" max="1727" width="0.85546875" style="359" customWidth="1"/>
    <col min="1728" max="1728" width="18.7109375" style="359" customWidth="1"/>
    <col min="1729" max="1729" width="3.7109375" style="359" customWidth="1"/>
    <col min="1730" max="1730" width="3.140625" style="359" customWidth="1"/>
    <col min="1731" max="1731" width="18.7109375" style="359" customWidth="1"/>
    <col min="1732" max="1732" width="0.85546875" style="359" customWidth="1"/>
    <col min="1733" max="1733" width="18.7109375" style="359" customWidth="1"/>
    <col min="1734" max="1734" width="2.140625" style="359" customWidth="1"/>
    <col min="1735" max="1735" width="1.42578125" style="359" customWidth="1"/>
    <col min="1736" max="1736" width="5.140625" style="359" customWidth="1"/>
    <col min="1737" max="1737" width="1.7109375" style="359" customWidth="1"/>
    <col min="1738" max="1738" width="3.42578125" style="359" customWidth="1"/>
    <col min="1739" max="1739" width="18.7109375" style="359" customWidth="1"/>
    <col min="1740" max="1740" width="0.85546875" style="359" customWidth="1"/>
    <col min="1741" max="1741" width="18.7109375" style="359" customWidth="1"/>
    <col min="1742" max="1742" width="3.7109375" style="359" customWidth="1"/>
    <col min="1743" max="1743" width="3.140625" style="359" customWidth="1"/>
    <col min="1744" max="1744" width="18.7109375" style="359" customWidth="1"/>
    <col min="1745" max="1745" width="0.85546875" style="359" customWidth="1"/>
    <col min="1746" max="1746" width="18.7109375" style="359" customWidth="1"/>
    <col min="1747" max="1747" width="4.140625" style="359" customWidth="1"/>
    <col min="1748" max="1748" width="3.5703125" style="359" customWidth="1"/>
    <col min="1749" max="1749" width="18.7109375" style="359" customWidth="1"/>
    <col min="1750" max="1750" width="0.85546875" style="359" customWidth="1"/>
    <col min="1751" max="1751" width="18.7109375" style="359" customWidth="1"/>
    <col min="1752" max="1752" width="3.7109375" style="359" customWidth="1"/>
    <col min="1753" max="1753" width="3.140625" style="359" customWidth="1"/>
    <col min="1754" max="1754" width="18.7109375" style="359" customWidth="1"/>
    <col min="1755" max="1755" width="0.85546875" style="359" customWidth="1"/>
    <col min="1756" max="1756" width="18.7109375" style="359" customWidth="1"/>
    <col min="1757" max="1757" width="2.140625" style="359" customWidth="1"/>
    <col min="1758" max="1967" width="11.42578125" style="359"/>
    <col min="1968" max="1968" width="1.42578125" style="359" customWidth="1"/>
    <col min="1969" max="1969" width="5.140625" style="359" customWidth="1"/>
    <col min="1970" max="1970" width="1.7109375" style="359" customWidth="1"/>
    <col min="1971" max="1971" width="3.42578125" style="359" customWidth="1"/>
    <col min="1972" max="1972" width="18.7109375" style="359" customWidth="1"/>
    <col min="1973" max="1973" width="0.85546875" style="359" customWidth="1"/>
    <col min="1974" max="1974" width="18.7109375" style="359" customWidth="1"/>
    <col min="1975" max="1975" width="3.7109375" style="359" customWidth="1"/>
    <col min="1976" max="1976" width="3.140625" style="359" customWidth="1"/>
    <col min="1977" max="1977" width="18.7109375" style="359" customWidth="1"/>
    <col min="1978" max="1978" width="0.85546875" style="359" customWidth="1"/>
    <col min="1979" max="1979" width="18.7109375" style="359" customWidth="1"/>
    <col min="1980" max="1980" width="4.140625" style="359" customWidth="1"/>
    <col min="1981" max="1981" width="3.5703125" style="359" customWidth="1"/>
    <col min="1982" max="1982" width="18.7109375" style="359" customWidth="1"/>
    <col min="1983" max="1983" width="0.85546875" style="359" customWidth="1"/>
    <col min="1984" max="1984" width="18.7109375" style="359" customWidth="1"/>
    <col min="1985" max="1985" width="3.7109375" style="359" customWidth="1"/>
    <col min="1986" max="1986" width="3.140625" style="359" customWidth="1"/>
    <col min="1987" max="1987" width="18.7109375" style="359" customWidth="1"/>
    <col min="1988" max="1988" width="0.85546875" style="359" customWidth="1"/>
    <col min="1989" max="1989" width="18.7109375" style="359" customWidth="1"/>
    <col min="1990" max="1990" width="2.140625" style="359" customWidth="1"/>
    <col min="1991" max="1991" width="1.42578125" style="359" customWidth="1"/>
    <col min="1992" max="1992" width="5.140625" style="359" customWidth="1"/>
    <col min="1993" max="1993" width="1.7109375" style="359" customWidth="1"/>
    <col min="1994" max="1994" width="3.42578125" style="359" customWidth="1"/>
    <col min="1995" max="1995" width="18.7109375" style="359" customWidth="1"/>
    <col min="1996" max="1996" width="0.85546875" style="359" customWidth="1"/>
    <col min="1997" max="1997" width="18.7109375" style="359" customWidth="1"/>
    <col min="1998" max="1998" width="3.7109375" style="359" customWidth="1"/>
    <col min="1999" max="1999" width="3.140625" style="359" customWidth="1"/>
    <col min="2000" max="2000" width="18.7109375" style="359" customWidth="1"/>
    <col min="2001" max="2001" width="0.85546875" style="359" customWidth="1"/>
    <col min="2002" max="2002" width="18.7109375" style="359" customWidth="1"/>
    <col min="2003" max="2003" width="4.140625" style="359" customWidth="1"/>
    <col min="2004" max="2004" width="3.5703125" style="359" customWidth="1"/>
    <col min="2005" max="2005" width="18.7109375" style="359" customWidth="1"/>
    <col min="2006" max="2006" width="0.85546875" style="359" customWidth="1"/>
    <col min="2007" max="2007" width="18.7109375" style="359" customWidth="1"/>
    <col min="2008" max="2008" width="3.7109375" style="359" customWidth="1"/>
    <col min="2009" max="2009" width="3.140625" style="359" customWidth="1"/>
    <col min="2010" max="2010" width="18.7109375" style="359" customWidth="1"/>
    <col min="2011" max="2011" width="0.85546875" style="359" customWidth="1"/>
    <col min="2012" max="2012" width="18.7109375" style="359" customWidth="1"/>
    <col min="2013" max="2013" width="2.140625" style="359" customWidth="1"/>
    <col min="2014" max="2223" width="11.42578125" style="359"/>
    <col min="2224" max="2224" width="1.42578125" style="359" customWidth="1"/>
    <col min="2225" max="2225" width="5.140625" style="359" customWidth="1"/>
    <col min="2226" max="2226" width="1.7109375" style="359" customWidth="1"/>
    <col min="2227" max="2227" width="3.42578125" style="359" customWidth="1"/>
    <col min="2228" max="2228" width="18.7109375" style="359" customWidth="1"/>
    <col min="2229" max="2229" width="0.85546875" style="359" customWidth="1"/>
    <col min="2230" max="2230" width="18.7109375" style="359" customWidth="1"/>
    <col min="2231" max="2231" width="3.7109375" style="359" customWidth="1"/>
    <col min="2232" max="2232" width="3.140625" style="359" customWidth="1"/>
    <col min="2233" max="2233" width="18.7109375" style="359" customWidth="1"/>
    <col min="2234" max="2234" width="0.85546875" style="359" customWidth="1"/>
    <col min="2235" max="2235" width="18.7109375" style="359" customWidth="1"/>
    <col min="2236" max="2236" width="4.140625" style="359" customWidth="1"/>
    <col min="2237" max="2237" width="3.5703125" style="359" customWidth="1"/>
    <col min="2238" max="2238" width="18.7109375" style="359" customWidth="1"/>
    <col min="2239" max="2239" width="0.85546875" style="359" customWidth="1"/>
    <col min="2240" max="2240" width="18.7109375" style="359" customWidth="1"/>
    <col min="2241" max="2241" width="3.7109375" style="359" customWidth="1"/>
    <col min="2242" max="2242" width="3.140625" style="359" customWidth="1"/>
    <col min="2243" max="2243" width="18.7109375" style="359" customWidth="1"/>
    <col min="2244" max="2244" width="0.85546875" style="359" customWidth="1"/>
    <col min="2245" max="2245" width="18.7109375" style="359" customWidth="1"/>
    <col min="2246" max="2246" width="2.140625" style="359" customWidth="1"/>
    <col min="2247" max="2247" width="1.42578125" style="359" customWidth="1"/>
    <col min="2248" max="2248" width="5.140625" style="359" customWidth="1"/>
    <col min="2249" max="2249" width="1.7109375" style="359" customWidth="1"/>
    <col min="2250" max="2250" width="3.42578125" style="359" customWidth="1"/>
    <col min="2251" max="2251" width="18.7109375" style="359" customWidth="1"/>
    <col min="2252" max="2252" width="0.85546875" style="359" customWidth="1"/>
    <col min="2253" max="2253" width="18.7109375" style="359" customWidth="1"/>
    <col min="2254" max="2254" width="3.7109375" style="359" customWidth="1"/>
    <col min="2255" max="2255" width="3.140625" style="359" customWidth="1"/>
    <col min="2256" max="2256" width="18.7109375" style="359" customWidth="1"/>
    <col min="2257" max="2257" width="0.85546875" style="359" customWidth="1"/>
    <col min="2258" max="2258" width="18.7109375" style="359" customWidth="1"/>
    <col min="2259" max="2259" width="4.140625" style="359" customWidth="1"/>
    <col min="2260" max="2260" width="3.5703125" style="359" customWidth="1"/>
    <col min="2261" max="2261" width="18.7109375" style="359" customWidth="1"/>
    <col min="2262" max="2262" width="0.85546875" style="359" customWidth="1"/>
    <col min="2263" max="2263" width="18.7109375" style="359" customWidth="1"/>
    <col min="2264" max="2264" width="3.7109375" style="359" customWidth="1"/>
    <col min="2265" max="2265" width="3.140625" style="359" customWidth="1"/>
    <col min="2266" max="2266" width="18.7109375" style="359" customWidth="1"/>
    <col min="2267" max="2267" width="0.85546875" style="359" customWidth="1"/>
    <col min="2268" max="2268" width="18.7109375" style="359" customWidth="1"/>
    <col min="2269" max="2269" width="2.140625" style="359" customWidth="1"/>
    <col min="2270" max="2479" width="11.42578125" style="359"/>
    <col min="2480" max="2480" width="1.42578125" style="359" customWidth="1"/>
    <col min="2481" max="2481" width="5.140625" style="359" customWidth="1"/>
    <col min="2482" max="2482" width="1.7109375" style="359" customWidth="1"/>
    <col min="2483" max="2483" width="3.42578125" style="359" customWidth="1"/>
    <col min="2484" max="2484" width="18.7109375" style="359" customWidth="1"/>
    <col min="2485" max="2485" width="0.85546875" style="359" customWidth="1"/>
    <col min="2486" max="2486" width="18.7109375" style="359" customWidth="1"/>
    <col min="2487" max="2487" width="3.7109375" style="359" customWidth="1"/>
    <col min="2488" max="2488" width="3.140625" style="359" customWidth="1"/>
    <col min="2489" max="2489" width="18.7109375" style="359" customWidth="1"/>
    <col min="2490" max="2490" width="0.85546875" style="359" customWidth="1"/>
    <col min="2491" max="2491" width="18.7109375" style="359" customWidth="1"/>
    <col min="2492" max="2492" width="4.140625" style="359" customWidth="1"/>
    <col min="2493" max="2493" width="3.5703125" style="359" customWidth="1"/>
    <col min="2494" max="2494" width="18.7109375" style="359" customWidth="1"/>
    <col min="2495" max="2495" width="0.85546875" style="359" customWidth="1"/>
    <col min="2496" max="2496" width="18.7109375" style="359" customWidth="1"/>
    <col min="2497" max="2497" width="3.7109375" style="359" customWidth="1"/>
    <col min="2498" max="2498" width="3.140625" style="359" customWidth="1"/>
    <col min="2499" max="2499" width="18.7109375" style="359" customWidth="1"/>
    <col min="2500" max="2500" width="0.85546875" style="359" customWidth="1"/>
    <col min="2501" max="2501" width="18.7109375" style="359" customWidth="1"/>
    <col min="2502" max="2502" width="2.140625" style="359" customWidth="1"/>
    <col min="2503" max="2503" width="1.42578125" style="359" customWidth="1"/>
    <col min="2504" max="2504" width="5.140625" style="359" customWidth="1"/>
    <col min="2505" max="2505" width="1.7109375" style="359" customWidth="1"/>
    <col min="2506" max="2506" width="3.42578125" style="359" customWidth="1"/>
    <col min="2507" max="2507" width="18.7109375" style="359" customWidth="1"/>
    <col min="2508" max="2508" width="0.85546875" style="359" customWidth="1"/>
    <col min="2509" max="2509" width="18.7109375" style="359" customWidth="1"/>
    <col min="2510" max="2510" width="3.7109375" style="359" customWidth="1"/>
    <col min="2511" max="2511" width="3.140625" style="359" customWidth="1"/>
    <col min="2512" max="2512" width="18.7109375" style="359" customWidth="1"/>
    <col min="2513" max="2513" width="0.85546875" style="359" customWidth="1"/>
    <col min="2514" max="2514" width="18.7109375" style="359" customWidth="1"/>
    <col min="2515" max="2515" width="4.140625" style="359" customWidth="1"/>
    <col min="2516" max="2516" width="3.5703125" style="359" customWidth="1"/>
    <col min="2517" max="2517" width="18.7109375" style="359" customWidth="1"/>
    <col min="2518" max="2518" width="0.85546875" style="359" customWidth="1"/>
    <col min="2519" max="2519" width="18.7109375" style="359" customWidth="1"/>
    <col min="2520" max="2520" width="3.7109375" style="359" customWidth="1"/>
    <col min="2521" max="2521" width="3.140625" style="359" customWidth="1"/>
    <col min="2522" max="2522" width="18.7109375" style="359" customWidth="1"/>
    <col min="2523" max="2523" width="0.85546875" style="359" customWidth="1"/>
    <col min="2524" max="2524" width="18.7109375" style="359" customWidth="1"/>
    <col min="2525" max="2525" width="2.140625" style="359" customWidth="1"/>
    <col min="2526" max="2735" width="11.42578125" style="359"/>
    <col min="2736" max="2736" width="1.42578125" style="359" customWidth="1"/>
    <col min="2737" max="2737" width="5.140625" style="359" customWidth="1"/>
    <col min="2738" max="2738" width="1.7109375" style="359" customWidth="1"/>
    <col min="2739" max="2739" width="3.42578125" style="359" customWidth="1"/>
    <col min="2740" max="2740" width="18.7109375" style="359" customWidth="1"/>
    <col min="2741" max="2741" width="0.85546875" style="359" customWidth="1"/>
    <col min="2742" max="2742" width="18.7109375" style="359" customWidth="1"/>
    <col min="2743" max="2743" width="3.7109375" style="359" customWidth="1"/>
    <col min="2744" max="2744" width="3.140625" style="359" customWidth="1"/>
    <col min="2745" max="2745" width="18.7109375" style="359" customWidth="1"/>
    <col min="2746" max="2746" width="0.85546875" style="359" customWidth="1"/>
    <col min="2747" max="2747" width="18.7109375" style="359" customWidth="1"/>
    <col min="2748" max="2748" width="4.140625" style="359" customWidth="1"/>
    <col min="2749" max="2749" width="3.5703125" style="359" customWidth="1"/>
    <col min="2750" max="2750" width="18.7109375" style="359" customWidth="1"/>
    <col min="2751" max="2751" width="0.85546875" style="359" customWidth="1"/>
    <col min="2752" max="2752" width="18.7109375" style="359" customWidth="1"/>
    <col min="2753" max="2753" width="3.7109375" style="359" customWidth="1"/>
    <col min="2754" max="2754" width="3.140625" style="359" customWidth="1"/>
    <col min="2755" max="2755" width="18.7109375" style="359" customWidth="1"/>
    <col min="2756" max="2756" width="0.85546875" style="359" customWidth="1"/>
    <col min="2757" max="2757" width="18.7109375" style="359" customWidth="1"/>
    <col min="2758" max="2758" width="2.140625" style="359" customWidth="1"/>
    <col min="2759" max="2759" width="1.42578125" style="359" customWidth="1"/>
    <col min="2760" max="2760" width="5.140625" style="359" customWidth="1"/>
    <col min="2761" max="2761" width="1.7109375" style="359" customWidth="1"/>
    <col min="2762" max="2762" width="3.42578125" style="359" customWidth="1"/>
    <col min="2763" max="2763" width="18.7109375" style="359" customWidth="1"/>
    <col min="2764" max="2764" width="0.85546875" style="359" customWidth="1"/>
    <col min="2765" max="2765" width="18.7109375" style="359" customWidth="1"/>
    <col min="2766" max="2766" width="3.7109375" style="359" customWidth="1"/>
    <col min="2767" max="2767" width="3.140625" style="359" customWidth="1"/>
    <col min="2768" max="2768" width="18.7109375" style="359" customWidth="1"/>
    <col min="2769" max="2769" width="0.85546875" style="359" customWidth="1"/>
    <col min="2770" max="2770" width="18.7109375" style="359" customWidth="1"/>
    <col min="2771" max="2771" width="4.140625" style="359" customWidth="1"/>
    <col min="2772" max="2772" width="3.5703125" style="359" customWidth="1"/>
    <col min="2773" max="2773" width="18.7109375" style="359" customWidth="1"/>
    <col min="2774" max="2774" width="0.85546875" style="359" customWidth="1"/>
    <col min="2775" max="2775" width="18.7109375" style="359" customWidth="1"/>
    <col min="2776" max="2776" width="3.7109375" style="359" customWidth="1"/>
    <col min="2777" max="2777" width="3.140625" style="359" customWidth="1"/>
    <col min="2778" max="2778" width="18.7109375" style="359" customWidth="1"/>
    <col min="2779" max="2779" width="0.85546875" style="359" customWidth="1"/>
    <col min="2780" max="2780" width="18.7109375" style="359" customWidth="1"/>
    <col min="2781" max="2781" width="2.140625" style="359" customWidth="1"/>
    <col min="2782" max="2991" width="11.42578125" style="359"/>
    <col min="2992" max="2992" width="1.42578125" style="359" customWidth="1"/>
    <col min="2993" max="2993" width="5.140625" style="359" customWidth="1"/>
    <col min="2994" max="2994" width="1.7109375" style="359" customWidth="1"/>
    <col min="2995" max="2995" width="3.42578125" style="359" customWidth="1"/>
    <col min="2996" max="2996" width="18.7109375" style="359" customWidth="1"/>
    <col min="2997" max="2997" width="0.85546875" style="359" customWidth="1"/>
    <col min="2998" max="2998" width="18.7109375" style="359" customWidth="1"/>
    <col min="2999" max="2999" width="3.7109375" style="359" customWidth="1"/>
    <col min="3000" max="3000" width="3.140625" style="359" customWidth="1"/>
    <col min="3001" max="3001" width="18.7109375" style="359" customWidth="1"/>
    <col min="3002" max="3002" width="0.85546875" style="359" customWidth="1"/>
    <col min="3003" max="3003" width="18.7109375" style="359" customWidth="1"/>
    <col min="3004" max="3004" width="4.140625" style="359" customWidth="1"/>
    <col min="3005" max="3005" width="3.5703125" style="359" customWidth="1"/>
    <col min="3006" max="3006" width="18.7109375" style="359" customWidth="1"/>
    <col min="3007" max="3007" width="0.85546875" style="359" customWidth="1"/>
    <col min="3008" max="3008" width="18.7109375" style="359" customWidth="1"/>
    <col min="3009" max="3009" width="3.7109375" style="359" customWidth="1"/>
    <col min="3010" max="3010" width="3.140625" style="359" customWidth="1"/>
    <col min="3011" max="3011" width="18.7109375" style="359" customWidth="1"/>
    <col min="3012" max="3012" width="0.85546875" style="359" customWidth="1"/>
    <col min="3013" max="3013" width="18.7109375" style="359" customWidth="1"/>
    <col min="3014" max="3014" width="2.140625" style="359" customWidth="1"/>
    <col min="3015" max="3015" width="1.42578125" style="359" customWidth="1"/>
    <col min="3016" max="3016" width="5.140625" style="359" customWidth="1"/>
    <col min="3017" max="3017" width="1.7109375" style="359" customWidth="1"/>
    <col min="3018" max="3018" width="3.42578125" style="359" customWidth="1"/>
    <col min="3019" max="3019" width="18.7109375" style="359" customWidth="1"/>
    <col min="3020" max="3020" width="0.85546875" style="359" customWidth="1"/>
    <col min="3021" max="3021" width="18.7109375" style="359" customWidth="1"/>
    <col min="3022" max="3022" width="3.7109375" style="359" customWidth="1"/>
    <col min="3023" max="3023" width="3.140625" style="359" customWidth="1"/>
    <col min="3024" max="3024" width="18.7109375" style="359" customWidth="1"/>
    <col min="3025" max="3025" width="0.85546875" style="359" customWidth="1"/>
    <col min="3026" max="3026" width="18.7109375" style="359" customWidth="1"/>
    <col min="3027" max="3027" width="4.140625" style="359" customWidth="1"/>
    <col min="3028" max="3028" width="3.5703125" style="359" customWidth="1"/>
    <col min="3029" max="3029" width="18.7109375" style="359" customWidth="1"/>
    <col min="3030" max="3030" width="0.85546875" style="359" customWidth="1"/>
    <col min="3031" max="3031" width="18.7109375" style="359" customWidth="1"/>
    <col min="3032" max="3032" width="3.7109375" style="359" customWidth="1"/>
    <col min="3033" max="3033" width="3.140625" style="359" customWidth="1"/>
    <col min="3034" max="3034" width="18.7109375" style="359" customWidth="1"/>
    <col min="3035" max="3035" width="0.85546875" style="359" customWidth="1"/>
    <col min="3036" max="3036" width="18.7109375" style="359" customWidth="1"/>
    <col min="3037" max="3037" width="2.140625" style="359" customWidth="1"/>
    <col min="3038" max="3247" width="11.42578125" style="359"/>
    <col min="3248" max="3248" width="1.42578125" style="359" customWidth="1"/>
    <col min="3249" max="3249" width="5.140625" style="359" customWidth="1"/>
    <col min="3250" max="3250" width="1.7109375" style="359" customWidth="1"/>
    <col min="3251" max="3251" width="3.42578125" style="359" customWidth="1"/>
    <col min="3252" max="3252" width="18.7109375" style="359" customWidth="1"/>
    <col min="3253" max="3253" width="0.85546875" style="359" customWidth="1"/>
    <col min="3254" max="3254" width="18.7109375" style="359" customWidth="1"/>
    <col min="3255" max="3255" width="3.7109375" style="359" customWidth="1"/>
    <col min="3256" max="3256" width="3.140625" style="359" customWidth="1"/>
    <col min="3257" max="3257" width="18.7109375" style="359" customWidth="1"/>
    <col min="3258" max="3258" width="0.85546875" style="359" customWidth="1"/>
    <col min="3259" max="3259" width="18.7109375" style="359" customWidth="1"/>
    <col min="3260" max="3260" width="4.140625" style="359" customWidth="1"/>
    <col min="3261" max="3261" width="3.5703125" style="359" customWidth="1"/>
    <col min="3262" max="3262" width="18.7109375" style="359" customWidth="1"/>
    <col min="3263" max="3263" width="0.85546875" style="359" customWidth="1"/>
    <col min="3264" max="3264" width="18.7109375" style="359" customWidth="1"/>
    <col min="3265" max="3265" width="3.7109375" style="359" customWidth="1"/>
    <col min="3266" max="3266" width="3.140625" style="359" customWidth="1"/>
    <col min="3267" max="3267" width="18.7109375" style="359" customWidth="1"/>
    <col min="3268" max="3268" width="0.85546875" style="359" customWidth="1"/>
    <col min="3269" max="3269" width="18.7109375" style="359" customWidth="1"/>
    <col min="3270" max="3270" width="2.140625" style="359" customWidth="1"/>
    <col min="3271" max="3271" width="1.42578125" style="359" customWidth="1"/>
    <col min="3272" max="3272" width="5.140625" style="359" customWidth="1"/>
    <col min="3273" max="3273" width="1.7109375" style="359" customWidth="1"/>
    <col min="3274" max="3274" width="3.42578125" style="359" customWidth="1"/>
    <col min="3275" max="3275" width="18.7109375" style="359" customWidth="1"/>
    <col min="3276" max="3276" width="0.85546875" style="359" customWidth="1"/>
    <col min="3277" max="3277" width="18.7109375" style="359" customWidth="1"/>
    <col min="3278" max="3278" width="3.7109375" style="359" customWidth="1"/>
    <col min="3279" max="3279" width="3.140625" style="359" customWidth="1"/>
    <col min="3280" max="3280" width="18.7109375" style="359" customWidth="1"/>
    <col min="3281" max="3281" width="0.85546875" style="359" customWidth="1"/>
    <col min="3282" max="3282" width="18.7109375" style="359" customWidth="1"/>
    <col min="3283" max="3283" width="4.140625" style="359" customWidth="1"/>
    <col min="3284" max="3284" width="3.5703125" style="359" customWidth="1"/>
    <col min="3285" max="3285" width="18.7109375" style="359" customWidth="1"/>
    <col min="3286" max="3286" width="0.85546875" style="359" customWidth="1"/>
    <col min="3287" max="3287" width="18.7109375" style="359" customWidth="1"/>
    <col min="3288" max="3288" width="3.7109375" style="359" customWidth="1"/>
    <col min="3289" max="3289" width="3.140625" style="359" customWidth="1"/>
    <col min="3290" max="3290" width="18.7109375" style="359" customWidth="1"/>
    <col min="3291" max="3291" width="0.85546875" style="359" customWidth="1"/>
    <col min="3292" max="3292" width="18.7109375" style="359" customWidth="1"/>
    <col min="3293" max="3293" width="2.140625" style="359" customWidth="1"/>
    <col min="3294" max="3503" width="11.42578125" style="359"/>
    <col min="3504" max="3504" width="1.42578125" style="359" customWidth="1"/>
    <col min="3505" max="3505" width="5.140625" style="359" customWidth="1"/>
    <col min="3506" max="3506" width="1.7109375" style="359" customWidth="1"/>
    <col min="3507" max="3507" width="3.42578125" style="359" customWidth="1"/>
    <col min="3508" max="3508" width="18.7109375" style="359" customWidth="1"/>
    <col min="3509" max="3509" width="0.85546875" style="359" customWidth="1"/>
    <col min="3510" max="3510" width="18.7109375" style="359" customWidth="1"/>
    <col min="3511" max="3511" width="3.7109375" style="359" customWidth="1"/>
    <col min="3512" max="3512" width="3.140625" style="359" customWidth="1"/>
    <col min="3513" max="3513" width="18.7109375" style="359" customWidth="1"/>
    <col min="3514" max="3514" width="0.85546875" style="359" customWidth="1"/>
    <col min="3515" max="3515" width="18.7109375" style="359" customWidth="1"/>
    <col min="3516" max="3516" width="4.140625" style="359" customWidth="1"/>
    <col min="3517" max="3517" width="3.5703125" style="359" customWidth="1"/>
    <col min="3518" max="3518" width="18.7109375" style="359" customWidth="1"/>
    <col min="3519" max="3519" width="0.85546875" style="359" customWidth="1"/>
    <col min="3520" max="3520" width="18.7109375" style="359" customWidth="1"/>
    <col min="3521" max="3521" width="3.7109375" style="359" customWidth="1"/>
    <col min="3522" max="3522" width="3.140625" style="359" customWidth="1"/>
    <col min="3523" max="3523" width="18.7109375" style="359" customWidth="1"/>
    <col min="3524" max="3524" width="0.85546875" style="359" customWidth="1"/>
    <col min="3525" max="3525" width="18.7109375" style="359" customWidth="1"/>
    <col min="3526" max="3526" width="2.140625" style="359" customWidth="1"/>
    <col min="3527" max="3527" width="1.42578125" style="359" customWidth="1"/>
    <col min="3528" max="3528" width="5.140625" style="359" customWidth="1"/>
    <col min="3529" max="3529" width="1.7109375" style="359" customWidth="1"/>
    <col min="3530" max="3530" width="3.42578125" style="359" customWidth="1"/>
    <col min="3531" max="3531" width="18.7109375" style="359" customWidth="1"/>
    <col min="3532" max="3532" width="0.85546875" style="359" customWidth="1"/>
    <col min="3533" max="3533" width="18.7109375" style="359" customWidth="1"/>
    <col min="3534" max="3534" width="3.7109375" style="359" customWidth="1"/>
    <col min="3535" max="3535" width="3.140625" style="359" customWidth="1"/>
    <col min="3536" max="3536" width="18.7109375" style="359" customWidth="1"/>
    <col min="3537" max="3537" width="0.85546875" style="359" customWidth="1"/>
    <col min="3538" max="3538" width="18.7109375" style="359" customWidth="1"/>
    <col min="3539" max="3539" width="4.140625" style="359" customWidth="1"/>
    <col min="3540" max="3540" width="3.5703125" style="359" customWidth="1"/>
    <col min="3541" max="3541" width="18.7109375" style="359" customWidth="1"/>
    <col min="3542" max="3542" width="0.85546875" style="359" customWidth="1"/>
    <col min="3543" max="3543" width="18.7109375" style="359" customWidth="1"/>
    <col min="3544" max="3544" width="3.7109375" style="359" customWidth="1"/>
    <col min="3545" max="3545" width="3.140625" style="359" customWidth="1"/>
    <col min="3546" max="3546" width="18.7109375" style="359" customWidth="1"/>
    <col min="3547" max="3547" width="0.85546875" style="359" customWidth="1"/>
    <col min="3548" max="3548" width="18.7109375" style="359" customWidth="1"/>
    <col min="3549" max="3549" width="2.140625" style="359" customWidth="1"/>
    <col min="3550" max="3759" width="11.42578125" style="359"/>
    <col min="3760" max="3760" width="1.42578125" style="359" customWidth="1"/>
    <col min="3761" max="3761" width="5.140625" style="359" customWidth="1"/>
    <col min="3762" max="3762" width="1.7109375" style="359" customWidth="1"/>
    <col min="3763" max="3763" width="3.42578125" style="359" customWidth="1"/>
    <col min="3764" max="3764" width="18.7109375" style="359" customWidth="1"/>
    <col min="3765" max="3765" width="0.85546875" style="359" customWidth="1"/>
    <col min="3766" max="3766" width="18.7109375" style="359" customWidth="1"/>
    <col min="3767" max="3767" width="3.7109375" style="359" customWidth="1"/>
    <col min="3768" max="3768" width="3.140625" style="359" customWidth="1"/>
    <col min="3769" max="3769" width="18.7109375" style="359" customWidth="1"/>
    <col min="3770" max="3770" width="0.85546875" style="359" customWidth="1"/>
    <col min="3771" max="3771" width="18.7109375" style="359" customWidth="1"/>
    <col min="3772" max="3772" width="4.140625" style="359" customWidth="1"/>
    <col min="3773" max="3773" width="3.5703125" style="359" customWidth="1"/>
    <col min="3774" max="3774" width="18.7109375" style="359" customWidth="1"/>
    <col min="3775" max="3775" width="0.85546875" style="359" customWidth="1"/>
    <col min="3776" max="3776" width="18.7109375" style="359" customWidth="1"/>
    <col min="3777" max="3777" width="3.7109375" style="359" customWidth="1"/>
    <col min="3778" max="3778" width="3.140625" style="359" customWidth="1"/>
    <col min="3779" max="3779" width="18.7109375" style="359" customWidth="1"/>
    <col min="3780" max="3780" width="0.85546875" style="359" customWidth="1"/>
    <col min="3781" max="3781" width="18.7109375" style="359" customWidth="1"/>
    <col min="3782" max="3782" width="2.140625" style="359" customWidth="1"/>
    <col min="3783" max="3783" width="1.42578125" style="359" customWidth="1"/>
    <col min="3784" max="3784" width="5.140625" style="359" customWidth="1"/>
    <col min="3785" max="3785" width="1.7109375" style="359" customWidth="1"/>
    <col min="3786" max="3786" width="3.42578125" style="359" customWidth="1"/>
    <col min="3787" max="3787" width="18.7109375" style="359" customWidth="1"/>
    <col min="3788" max="3788" width="0.85546875" style="359" customWidth="1"/>
    <col min="3789" max="3789" width="18.7109375" style="359" customWidth="1"/>
    <col min="3790" max="3790" width="3.7109375" style="359" customWidth="1"/>
    <col min="3791" max="3791" width="3.140625" style="359" customWidth="1"/>
    <col min="3792" max="3792" width="18.7109375" style="359" customWidth="1"/>
    <col min="3793" max="3793" width="0.85546875" style="359" customWidth="1"/>
    <col min="3794" max="3794" width="18.7109375" style="359" customWidth="1"/>
    <col min="3795" max="3795" width="4.140625" style="359" customWidth="1"/>
    <col min="3796" max="3796" width="3.5703125" style="359" customWidth="1"/>
    <col min="3797" max="3797" width="18.7109375" style="359" customWidth="1"/>
    <col min="3798" max="3798" width="0.85546875" style="359" customWidth="1"/>
    <col min="3799" max="3799" width="18.7109375" style="359" customWidth="1"/>
    <col min="3800" max="3800" width="3.7109375" style="359" customWidth="1"/>
    <col min="3801" max="3801" width="3.140625" style="359" customWidth="1"/>
    <col min="3802" max="3802" width="18.7109375" style="359" customWidth="1"/>
    <col min="3803" max="3803" width="0.85546875" style="359" customWidth="1"/>
    <col min="3804" max="3804" width="18.7109375" style="359" customWidth="1"/>
    <col min="3805" max="3805" width="2.140625" style="359" customWidth="1"/>
    <col min="3806" max="4015" width="11.42578125" style="359"/>
    <col min="4016" max="4016" width="1.42578125" style="359" customWidth="1"/>
    <col min="4017" max="4017" width="5.140625" style="359" customWidth="1"/>
    <col min="4018" max="4018" width="1.7109375" style="359" customWidth="1"/>
    <col min="4019" max="4019" width="3.42578125" style="359" customWidth="1"/>
    <col min="4020" max="4020" width="18.7109375" style="359" customWidth="1"/>
    <col min="4021" max="4021" width="0.85546875" style="359" customWidth="1"/>
    <col min="4022" max="4022" width="18.7109375" style="359" customWidth="1"/>
    <col min="4023" max="4023" width="3.7109375" style="359" customWidth="1"/>
    <col min="4024" max="4024" width="3.140625" style="359" customWidth="1"/>
    <col min="4025" max="4025" width="18.7109375" style="359" customWidth="1"/>
    <col min="4026" max="4026" width="0.85546875" style="359" customWidth="1"/>
    <col min="4027" max="4027" width="18.7109375" style="359" customWidth="1"/>
    <col min="4028" max="4028" width="4.140625" style="359" customWidth="1"/>
    <col min="4029" max="4029" width="3.5703125" style="359" customWidth="1"/>
    <col min="4030" max="4030" width="18.7109375" style="359" customWidth="1"/>
    <col min="4031" max="4031" width="0.85546875" style="359" customWidth="1"/>
    <col min="4032" max="4032" width="18.7109375" style="359" customWidth="1"/>
    <col min="4033" max="4033" width="3.7109375" style="359" customWidth="1"/>
    <col min="4034" max="4034" width="3.140625" style="359" customWidth="1"/>
    <col min="4035" max="4035" width="18.7109375" style="359" customWidth="1"/>
    <col min="4036" max="4036" width="0.85546875" style="359" customWidth="1"/>
    <col min="4037" max="4037" width="18.7109375" style="359" customWidth="1"/>
    <col min="4038" max="4038" width="2.140625" style="359" customWidth="1"/>
    <col min="4039" max="4039" width="1.42578125" style="359" customWidth="1"/>
    <col min="4040" max="4040" width="5.140625" style="359" customWidth="1"/>
    <col min="4041" max="4041" width="1.7109375" style="359" customWidth="1"/>
    <col min="4042" max="4042" width="3.42578125" style="359" customWidth="1"/>
    <col min="4043" max="4043" width="18.7109375" style="359" customWidth="1"/>
    <col min="4044" max="4044" width="0.85546875" style="359" customWidth="1"/>
    <col min="4045" max="4045" width="18.7109375" style="359" customWidth="1"/>
    <col min="4046" max="4046" width="3.7109375" style="359" customWidth="1"/>
    <col min="4047" max="4047" width="3.140625" style="359" customWidth="1"/>
    <col min="4048" max="4048" width="18.7109375" style="359" customWidth="1"/>
    <col min="4049" max="4049" width="0.85546875" style="359" customWidth="1"/>
    <col min="4050" max="4050" width="18.7109375" style="359" customWidth="1"/>
    <col min="4051" max="4051" width="4.140625" style="359" customWidth="1"/>
    <col min="4052" max="4052" width="3.5703125" style="359" customWidth="1"/>
    <col min="4053" max="4053" width="18.7109375" style="359" customWidth="1"/>
    <col min="4054" max="4054" width="0.85546875" style="359" customWidth="1"/>
    <col min="4055" max="4055" width="18.7109375" style="359" customWidth="1"/>
    <col min="4056" max="4056" width="3.7109375" style="359" customWidth="1"/>
    <col min="4057" max="4057" width="3.140625" style="359" customWidth="1"/>
    <col min="4058" max="4058" width="18.7109375" style="359" customWidth="1"/>
    <col min="4059" max="4059" width="0.85546875" style="359" customWidth="1"/>
    <col min="4060" max="4060" width="18.7109375" style="359" customWidth="1"/>
    <col min="4061" max="4061" width="2.140625" style="359" customWidth="1"/>
    <col min="4062" max="4271" width="11.42578125" style="359"/>
    <col min="4272" max="4272" width="1.42578125" style="359" customWidth="1"/>
    <col min="4273" max="4273" width="5.140625" style="359" customWidth="1"/>
    <col min="4274" max="4274" width="1.7109375" style="359" customWidth="1"/>
    <col min="4275" max="4275" width="3.42578125" style="359" customWidth="1"/>
    <col min="4276" max="4276" width="18.7109375" style="359" customWidth="1"/>
    <col min="4277" max="4277" width="0.85546875" style="359" customWidth="1"/>
    <col min="4278" max="4278" width="18.7109375" style="359" customWidth="1"/>
    <col min="4279" max="4279" width="3.7109375" style="359" customWidth="1"/>
    <col min="4280" max="4280" width="3.140625" style="359" customWidth="1"/>
    <col min="4281" max="4281" width="18.7109375" style="359" customWidth="1"/>
    <col min="4282" max="4282" width="0.85546875" style="359" customWidth="1"/>
    <col min="4283" max="4283" width="18.7109375" style="359" customWidth="1"/>
    <col min="4284" max="4284" width="4.140625" style="359" customWidth="1"/>
    <col min="4285" max="4285" width="3.5703125" style="359" customWidth="1"/>
    <col min="4286" max="4286" width="18.7109375" style="359" customWidth="1"/>
    <col min="4287" max="4287" width="0.85546875" style="359" customWidth="1"/>
    <col min="4288" max="4288" width="18.7109375" style="359" customWidth="1"/>
    <col min="4289" max="4289" width="3.7109375" style="359" customWidth="1"/>
    <col min="4290" max="4290" width="3.140625" style="359" customWidth="1"/>
    <col min="4291" max="4291" width="18.7109375" style="359" customWidth="1"/>
    <col min="4292" max="4292" width="0.85546875" style="359" customWidth="1"/>
    <col min="4293" max="4293" width="18.7109375" style="359" customWidth="1"/>
    <col min="4294" max="4294" width="2.140625" style="359" customWidth="1"/>
    <col min="4295" max="4295" width="1.42578125" style="359" customWidth="1"/>
    <col min="4296" max="4296" width="5.140625" style="359" customWidth="1"/>
    <col min="4297" max="4297" width="1.7109375" style="359" customWidth="1"/>
    <col min="4298" max="4298" width="3.42578125" style="359" customWidth="1"/>
    <col min="4299" max="4299" width="18.7109375" style="359" customWidth="1"/>
    <col min="4300" max="4300" width="0.85546875" style="359" customWidth="1"/>
    <col min="4301" max="4301" width="18.7109375" style="359" customWidth="1"/>
    <col min="4302" max="4302" width="3.7109375" style="359" customWidth="1"/>
    <col min="4303" max="4303" width="3.140625" style="359" customWidth="1"/>
    <col min="4304" max="4304" width="18.7109375" style="359" customWidth="1"/>
    <col min="4305" max="4305" width="0.85546875" style="359" customWidth="1"/>
    <col min="4306" max="4306" width="18.7109375" style="359" customWidth="1"/>
    <col min="4307" max="4307" width="4.140625" style="359" customWidth="1"/>
    <col min="4308" max="4308" width="3.5703125" style="359" customWidth="1"/>
    <col min="4309" max="4309" width="18.7109375" style="359" customWidth="1"/>
    <col min="4310" max="4310" width="0.85546875" style="359" customWidth="1"/>
    <col min="4311" max="4311" width="18.7109375" style="359" customWidth="1"/>
    <col min="4312" max="4312" width="3.7109375" style="359" customWidth="1"/>
    <col min="4313" max="4313" width="3.140625" style="359" customWidth="1"/>
    <col min="4314" max="4314" width="18.7109375" style="359" customWidth="1"/>
    <col min="4315" max="4315" width="0.85546875" style="359" customWidth="1"/>
    <col min="4316" max="4316" width="18.7109375" style="359" customWidth="1"/>
    <col min="4317" max="4317" width="2.140625" style="359" customWidth="1"/>
    <col min="4318" max="4527" width="11.42578125" style="359"/>
    <col min="4528" max="4528" width="1.42578125" style="359" customWidth="1"/>
    <col min="4529" max="4529" width="5.140625" style="359" customWidth="1"/>
    <col min="4530" max="4530" width="1.7109375" style="359" customWidth="1"/>
    <col min="4531" max="4531" width="3.42578125" style="359" customWidth="1"/>
    <col min="4532" max="4532" width="18.7109375" style="359" customWidth="1"/>
    <col min="4533" max="4533" width="0.85546875" style="359" customWidth="1"/>
    <col min="4534" max="4534" width="18.7109375" style="359" customWidth="1"/>
    <col min="4535" max="4535" width="3.7109375" style="359" customWidth="1"/>
    <col min="4536" max="4536" width="3.140625" style="359" customWidth="1"/>
    <col min="4537" max="4537" width="18.7109375" style="359" customWidth="1"/>
    <col min="4538" max="4538" width="0.85546875" style="359" customWidth="1"/>
    <col min="4539" max="4539" width="18.7109375" style="359" customWidth="1"/>
    <col min="4540" max="4540" width="4.140625" style="359" customWidth="1"/>
    <col min="4541" max="4541" width="3.5703125" style="359" customWidth="1"/>
    <col min="4542" max="4542" width="18.7109375" style="359" customWidth="1"/>
    <col min="4543" max="4543" width="0.85546875" style="359" customWidth="1"/>
    <col min="4544" max="4544" width="18.7109375" style="359" customWidth="1"/>
    <col min="4545" max="4545" width="3.7109375" style="359" customWidth="1"/>
    <col min="4546" max="4546" width="3.140625" style="359" customWidth="1"/>
    <col min="4547" max="4547" width="18.7109375" style="359" customWidth="1"/>
    <col min="4548" max="4548" width="0.85546875" style="359" customWidth="1"/>
    <col min="4549" max="4549" width="18.7109375" style="359" customWidth="1"/>
    <col min="4550" max="4550" width="2.140625" style="359" customWidth="1"/>
    <col min="4551" max="4551" width="1.42578125" style="359" customWidth="1"/>
    <col min="4552" max="4552" width="5.140625" style="359" customWidth="1"/>
    <col min="4553" max="4553" width="1.7109375" style="359" customWidth="1"/>
    <col min="4554" max="4554" width="3.42578125" style="359" customWidth="1"/>
    <col min="4555" max="4555" width="18.7109375" style="359" customWidth="1"/>
    <col min="4556" max="4556" width="0.85546875" style="359" customWidth="1"/>
    <col min="4557" max="4557" width="18.7109375" style="359" customWidth="1"/>
    <col min="4558" max="4558" width="3.7109375" style="359" customWidth="1"/>
    <col min="4559" max="4559" width="3.140625" style="359" customWidth="1"/>
    <col min="4560" max="4560" width="18.7109375" style="359" customWidth="1"/>
    <col min="4561" max="4561" width="0.85546875" style="359" customWidth="1"/>
    <col min="4562" max="4562" width="18.7109375" style="359" customWidth="1"/>
    <col min="4563" max="4563" width="4.140625" style="359" customWidth="1"/>
    <col min="4564" max="4564" width="3.5703125" style="359" customWidth="1"/>
    <col min="4565" max="4565" width="18.7109375" style="359" customWidth="1"/>
    <col min="4566" max="4566" width="0.85546875" style="359" customWidth="1"/>
    <col min="4567" max="4567" width="18.7109375" style="359" customWidth="1"/>
    <col min="4568" max="4568" width="3.7109375" style="359" customWidth="1"/>
    <col min="4569" max="4569" width="3.140625" style="359" customWidth="1"/>
    <col min="4570" max="4570" width="18.7109375" style="359" customWidth="1"/>
    <col min="4571" max="4571" width="0.85546875" style="359" customWidth="1"/>
    <col min="4572" max="4572" width="18.7109375" style="359" customWidth="1"/>
    <col min="4573" max="4573" width="2.140625" style="359" customWidth="1"/>
    <col min="4574" max="4783" width="11.42578125" style="359"/>
    <col min="4784" max="4784" width="1.42578125" style="359" customWidth="1"/>
    <col min="4785" max="4785" width="5.140625" style="359" customWidth="1"/>
    <col min="4786" max="4786" width="1.7109375" style="359" customWidth="1"/>
    <col min="4787" max="4787" width="3.42578125" style="359" customWidth="1"/>
    <col min="4788" max="4788" width="18.7109375" style="359" customWidth="1"/>
    <col min="4789" max="4789" width="0.85546875" style="359" customWidth="1"/>
    <col min="4790" max="4790" width="18.7109375" style="359" customWidth="1"/>
    <col min="4791" max="4791" width="3.7109375" style="359" customWidth="1"/>
    <col min="4792" max="4792" width="3.140625" style="359" customWidth="1"/>
    <col min="4793" max="4793" width="18.7109375" style="359" customWidth="1"/>
    <col min="4794" max="4794" width="0.85546875" style="359" customWidth="1"/>
    <col min="4795" max="4795" width="18.7109375" style="359" customWidth="1"/>
    <col min="4796" max="4796" width="4.140625" style="359" customWidth="1"/>
    <col min="4797" max="4797" width="3.5703125" style="359" customWidth="1"/>
    <col min="4798" max="4798" width="18.7109375" style="359" customWidth="1"/>
    <col min="4799" max="4799" width="0.85546875" style="359" customWidth="1"/>
    <col min="4800" max="4800" width="18.7109375" style="359" customWidth="1"/>
    <col min="4801" max="4801" width="3.7109375" style="359" customWidth="1"/>
    <col min="4802" max="4802" width="3.140625" style="359" customWidth="1"/>
    <col min="4803" max="4803" width="18.7109375" style="359" customWidth="1"/>
    <col min="4804" max="4804" width="0.85546875" style="359" customWidth="1"/>
    <col min="4805" max="4805" width="18.7109375" style="359" customWidth="1"/>
    <col min="4806" max="4806" width="2.140625" style="359" customWidth="1"/>
    <col min="4807" max="4807" width="1.42578125" style="359" customWidth="1"/>
    <col min="4808" max="4808" width="5.140625" style="359" customWidth="1"/>
    <col min="4809" max="4809" width="1.7109375" style="359" customWidth="1"/>
    <col min="4810" max="4810" width="3.42578125" style="359" customWidth="1"/>
    <col min="4811" max="4811" width="18.7109375" style="359" customWidth="1"/>
    <col min="4812" max="4812" width="0.85546875" style="359" customWidth="1"/>
    <col min="4813" max="4813" width="18.7109375" style="359" customWidth="1"/>
    <col min="4814" max="4814" width="3.7109375" style="359" customWidth="1"/>
    <col min="4815" max="4815" width="3.140625" style="359" customWidth="1"/>
    <col min="4816" max="4816" width="18.7109375" style="359" customWidth="1"/>
    <col min="4817" max="4817" width="0.85546875" style="359" customWidth="1"/>
    <col min="4818" max="4818" width="18.7109375" style="359" customWidth="1"/>
    <col min="4819" max="4819" width="4.140625" style="359" customWidth="1"/>
    <col min="4820" max="4820" width="3.5703125" style="359" customWidth="1"/>
    <col min="4821" max="4821" width="18.7109375" style="359" customWidth="1"/>
    <col min="4822" max="4822" width="0.85546875" style="359" customWidth="1"/>
    <col min="4823" max="4823" width="18.7109375" style="359" customWidth="1"/>
    <col min="4824" max="4824" width="3.7109375" style="359" customWidth="1"/>
    <col min="4825" max="4825" width="3.140625" style="359" customWidth="1"/>
    <col min="4826" max="4826" width="18.7109375" style="359" customWidth="1"/>
    <col min="4827" max="4827" width="0.85546875" style="359" customWidth="1"/>
    <col min="4828" max="4828" width="18.7109375" style="359" customWidth="1"/>
    <col min="4829" max="4829" width="2.140625" style="359" customWidth="1"/>
    <col min="4830" max="5039" width="11.42578125" style="359"/>
    <col min="5040" max="5040" width="1.42578125" style="359" customWidth="1"/>
    <col min="5041" max="5041" width="5.140625" style="359" customWidth="1"/>
    <col min="5042" max="5042" width="1.7109375" style="359" customWidth="1"/>
    <col min="5043" max="5043" width="3.42578125" style="359" customWidth="1"/>
    <col min="5044" max="5044" width="18.7109375" style="359" customWidth="1"/>
    <col min="5045" max="5045" width="0.85546875" style="359" customWidth="1"/>
    <col min="5046" max="5046" width="18.7109375" style="359" customWidth="1"/>
    <col min="5047" max="5047" width="3.7109375" style="359" customWidth="1"/>
    <col min="5048" max="5048" width="3.140625" style="359" customWidth="1"/>
    <col min="5049" max="5049" width="18.7109375" style="359" customWidth="1"/>
    <col min="5050" max="5050" width="0.85546875" style="359" customWidth="1"/>
    <col min="5051" max="5051" width="18.7109375" style="359" customWidth="1"/>
    <col min="5052" max="5052" width="4.140625" style="359" customWidth="1"/>
    <col min="5053" max="5053" width="3.5703125" style="359" customWidth="1"/>
    <col min="5054" max="5054" width="18.7109375" style="359" customWidth="1"/>
    <col min="5055" max="5055" width="0.85546875" style="359" customWidth="1"/>
    <col min="5056" max="5056" width="18.7109375" style="359" customWidth="1"/>
    <col min="5057" max="5057" width="3.7109375" style="359" customWidth="1"/>
    <col min="5058" max="5058" width="3.140625" style="359" customWidth="1"/>
    <col min="5059" max="5059" width="18.7109375" style="359" customWidth="1"/>
    <col min="5060" max="5060" width="0.85546875" style="359" customWidth="1"/>
    <col min="5061" max="5061" width="18.7109375" style="359" customWidth="1"/>
    <col min="5062" max="5062" width="2.140625" style="359" customWidth="1"/>
    <col min="5063" max="5063" width="1.42578125" style="359" customWidth="1"/>
    <col min="5064" max="5064" width="5.140625" style="359" customWidth="1"/>
    <col min="5065" max="5065" width="1.7109375" style="359" customWidth="1"/>
    <col min="5066" max="5066" width="3.42578125" style="359" customWidth="1"/>
    <col min="5067" max="5067" width="18.7109375" style="359" customWidth="1"/>
    <col min="5068" max="5068" width="0.85546875" style="359" customWidth="1"/>
    <col min="5069" max="5069" width="18.7109375" style="359" customWidth="1"/>
    <col min="5070" max="5070" width="3.7109375" style="359" customWidth="1"/>
    <col min="5071" max="5071" width="3.140625" style="359" customWidth="1"/>
    <col min="5072" max="5072" width="18.7109375" style="359" customWidth="1"/>
    <col min="5073" max="5073" width="0.85546875" style="359" customWidth="1"/>
    <col min="5074" max="5074" width="18.7109375" style="359" customWidth="1"/>
    <col min="5075" max="5075" width="4.140625" style="359" customWidth="1"/>
    <col min="5076" max="5076" width="3.5703125" style="359" customWidth="1"/>
    <col min="5077" max="5077" width="18.7109375" style="359" customWidth="1"/>
    <col min="5078" max="5078" width="0.85546875" style="359" customWidth="1"/>
    <col min="5079" max="5079" width="18.7109375" style="359" customWidth="1"/>
    <col min="5080" max="5080" width="3.7109375" style="359" customWidth="1"/>
    <col min="5081" max="5081" width="3.140625" style="359" customWidth="1"/>
    <col min="5082" max="5082" width="18.7109375" style="359" customWidth="1"/>
    <col min="5083" max="5083" width="0.85546875" style="359" customWidth="1"/>
    <col min="5084" max="5084" width="18.7109375" style="359" customWidth="1"/>
    <col min="5085" max="5085" width="2.140625" style="359" customWidth="1"/>
    <col min="5086" max="5295" width="11.42578125" style="359"/>
    <col min="5296" max="5296" width="1.42578125" style="359" customWidth="1"/>
    <col min="5297" max="5297" width="5.140625" style="359" customWidth="1"/>
    <col min="5298" max="5298" width="1.7109375" style="359" customWidth="1"/>
    <col min="5299" max="5299" width="3.42578125" style="359" customWidth="1"/>
    <col min="5300" max="5300" width="18.7109375" style="359" customWidth="1"/>
    <col min="5301" max="5301" width="0.85546875" style="359" customWidth="1"/>
    <col min="5302" max="5302" width="18.7109375" style="359" customWidth="1"/>
    <col min="5303" max="5303" width="3.7109375" style="359" customWidth="1"/>
    <col min="5304" max="5304" width="3.140625" style="359" customWidth="1"/>
    <col min="5305" max="5305" width="18.7109375" style="359" customWidth="1"/>
    <col min="5306" max="5306" width="0.85546875" style="359" customWidth="1"/>
    <col min="5307" max="5307" width="18.7109375" style="359" customWidth="1"/>
    <col min="5308" max="5308" width="4.140625" style="359" customWidth="1"/>
    <col min="5309" max="5309" width="3.5703125" style="359" customWidth="1"/>
    <col min="5310" max="5310" width="18.7109375" style="359" customWidth="1"/>
    <col min="5311" max="5311" width="0.85546875" style="359" customWidth="1"/>
    <col min="5312" max="5312" width="18.7109375" style="359" customWidth="1"/>
    <col min="5313" max="5313" width="3.7109375" style="359" customWidth="1"/>
    <col min="5314" max="5314" width="3.140625" style="359" customWidth="1"/>
    <col min="5315" max="5315" width="18.7109375" style="359" customWidth="1"/>
    <col min="5316" max="5316" width="0.85546875" style="359" customWidth="1"/>
    <col min="5317" max="5317" width="18.7109375" style="359" customWidth="1"/>
    <col min="5318" max="5318" width="2.140625" style="359" customWidth="1"/>
    <col min="5319" max="5319" width="1.42578125" style="359" customWidth="1"/>
    <col min="5320" max="5320" width="5.140625" style="359" customWidth="1"/>
    <col min="5321" max="5321" width="1.7109375" style="359" customWidth="1"/>
    <col min="5322" max="5322" width="3.42578125" style="359" customWidth="1"/>
    <col min="5323" max="5323" width="18.7109375" style="359" customWidth="1"/>
    <col min="5324" max="5324" width="0.85546875" style="359" customWidth="1"/>
    <col min="5325" max="5325" width="18.7109375" style="359" customWidth="1"/>
    <col min="5326" max="5326" width="3.7109375" style="359" customWidth="1"/>
    <col min="5327" max="5327" width="3.140625" style="359" customWidth="1"/>
    <col min="5328" max="5328" width="18.7109375" style="359" customWidth="1"/>
    <col min="5329" max="5329" width="0.85546875" style="359" customWidth="1"/>
    <col min="5330" max="5330" width="18.7109375" style="359" customWidth="1"/>
    <col min="5331" max="5331" width="4.140625" style="359" customWidth="1"/>
    <col min="5332" max="5332" width="3.5703125" style="359" customWidth="1"/>
    <col min="5333" max="5333" width="18.7109375" style="359" customWidth="1"/>
    <col min="5334" max="5334" width="0.85546875" style="359" customWidth="1"/>
    <col min="5335" max="5335" width="18.7109375" style="359" customWidth="1"/>
    <col min="5336" max="5336" width="3.7109375" style="359" customWidth="1"/>
    <col min="5337" max="5337" width="3.140625" style="359" customWidth="1"/>
    <col min="5338" max="5338" width="18.7109375" style="359" customWidth="1"/>
    <col min="5339" max="5339" width="0.85546875" style="359" customWidth="1"/>
    <col min="5340" max="5340" width="18.7109375" style="359" customWidth="1"/>
    <col min="5341" max="5341" width="2.140625" style="359" customWidth="1"/>
    <col min="5342" max="5551" width="11.42578125" style="359"/>
    <col min="5552" max="5552" width="1.42578125" style="359" customWidth="1"/>
    <col min="5553" max="5553" width="5.140625" style="359" customWidth="1"/>
    <col min="5554" max="5554" width="1.7109375" style="359" customWidth="1"/>
    <col min="5555" max="5555" width="3.42578125" style="359" customWidth="1"/>
    <col min="5556" max="5556" width="18.7109375" style="359" customWidth="1"/>
    <col min="5557" max="5557" width="0.85546875" style="359" customWidth="1"/>
    <col min="5558" max="5558" width="18.7109375" style="359" customWidth="1"/>
    <col min="5559" max="5559" width="3.7109375" style="359" customWidth="1"/>
    <col min="5560" max="5560" width="3.140625" style="359" customWidth="1"/>
    <col min="5561" max="5561" width="18.7109375" style="359" customWidth="1"/>
    <col min="5562" max="5562" width="0.85546875" style="359" customWidth="1"/>
    <col min="5563" max="5563" width="18.7109375" style="359" customWidth="1"/>
    <col min="5564" max="5564" width="4.140625" style="359" customWidth="1"/>
    <col min="5565" max="5565" width="3.5703125" style="359" customWidth="1"/>
    <col min="5566" max="5566" width="18.7109375" style="359" customWidth="1"/>
    <col min="5567" max="5567" width="0.85546875" style="359" customWidth="1"/>
    <col min="5568" max="5568" width="18.7109375" style="359" customWidth="1"/>
    <col min="5569" max="5569" width="3.7109375" style="359" customWidth="1"/>
    <col min="5570" max="5570" width="3.140625" style="359" customWidth="1"/>
    <col min="5571" max="5571" width="18.7109375" style="359" customWidth="1"/>
    <col min="5572" max="5572" width="0.85546875" style="359" customWidth="1"/>
    <col min="5573" max="5573" width="18.7109375" style="359" customWidth="1"/>
    <col min="5574" max="5574" width="2.140625" style="359" customWidth="1"/>
    <col min="5575" max="5575" width="1.42578125" style="359" customWidth="1"/>
    <col min="5576" max="5576" width="5.140625" style="359" customWidth="1"/>
    <col min="5577" max="5577" width="1.7109375" style="359" customWidth="1"/>
    <col min="5578" max="5578" width="3.42578125" style="359" customWidth="1"/>
    <col min="5579" max="5579" width="18.7109375" style="359" customWidth="1"/>
    <col min="5580" max="5580" width="0.85546875" style="359" customWidth="1"/>
    <col min="5581" max="5581" width="18.7109375" style="359" customWidth="1"/>
    <col min="5582" max="5582" width="3.7109375" style="359" customWidth="1"/>
    <col min="5583" max="5583" width="3.140625" style="359" customWidth="1"/>
    <col min="5584" max="5584" width="18.7109375" style="359" customWidth="1"/>
    <col min="5585" max="5585" width="0.85546875" style="359" customWidth="1"/>
    <col min="5586" max="5586" width="18.7109375" style="359" customWidth="1"/>
    <col min="5587" max="5587" width="4.140625" style="359" customWidth="1"/>
    <col min="5588" max="5588" width="3.5703125" style="359" customWidth="1"/>
    <col min="5589" max="5589" width="18.7109375" style="359" customWidth="1"/>
    <col min="5590" max="5590" width="0.85546875" style="359" customWidth="1"/>
    <col min="5591" max="5591" width="18.7109375" style="359" customWidth="1"/>
    <col min="5592" max="5592" width="3.7109375" style="359" customWidth="1"/>
    <col min="5593" max="5593" width="3.140625" style="359" customWidth="1"/>
    <col min="5594" max="5594" width="18.7109375" style="359" customWidth="1"/>
    <col min="5595" max="5595" width="0.85546875" style="359" customWidth="1"/>
    <col min="5596" max="5596" width="18.7109375" style="359" customWidth="1"/>
    <col min="5597" max="5597" width="2.140625" style="359" customWidth="1"/>
    <col min="5598" max="5807" width="11.42578125" style="359"/>
    <col min="5808" max="5808" width="1.42578125" style="359" customWidth="1"/>
    <col min="5809" max="5809" width="5.140625" style="359" customWidth="1"/>
    <col min="5810" max="5810" width="1.7109375" style="359" customWidth="1"/>
    <col min="5811" max="5811" width="3.42578125" style="359" customWidth="1"/>
    <col min="5812" max="5812" width="18.7109375" style="359" customWidth="1"/>
    <col min="5813" max="5813" width="0.85546875" style="359" customWidth="1"/>
    <col min="5814" max="5814" width="18.7109375" style="359" customWidth="1"/>
    <col min="5815" max="5815" width="3.7109375" style="359" customWidth="1"/>
    <col min="5816" max="5816" width="3.140625" style="359" customWidth="1"/>
    <col min="5817" max="5817" width="18.7109375" style="359" customWidth="1"/>
    <col min="5818" max="5818" width="0.85546875" style="359" customWidth="1"/>
    <col min="5819" max="5819" width="18.7109375" style="359" customWidth="1"/>
    <col min="5820" max="5820" width="4.140625" style="359" customWidth="1"/>
    <col min="5821" max="5821" width="3.5703125" style="359" customWidth="1"/>
    <col min="5822" max="5822" width="18.7109375" style="359" customWidth="1"/>
    <col min="5823" max="5823" width="0.85546875" style="359" customWidth="1"/>
    <col min="5824" max="5824" width="18.7109375" style="359" customWidth="1"/>
    <col min="5825" max="5825" width="3.7109375" style="359" customWidth="1"/>
    <col min="5826" max="5826" width="3.140625" style="359" customWidth="1"/>
    <col min="5827" max="5827" width="18.7109375" style="359" customWidth="1"/>
    <col min="5828" max="5828" width="0.85546875" style="359" customWidth="1"/>
    <col min="5829" max="5829" width="18.7109375" style="359" customWidth="1"/>
    <col min="5830" max="5830" width="2.140625" style="359" customWidth="1"/>
    <col min="5831" max="5831" width="1.42578125" style="359" customWidth="1"/>
    <col min="5832" max="5832" width="5.140625" style="359" customWidth="1"/>
    <col min="5833" max="5833" width="1.7109375" style="359" customWidth="1"/>
    <col min="5834" max="5834" width="3.42578125" style="359" customWidth="1"/>
    <col min="5835" max="5835" width="18.7109375" style="359" customWidth="1"/>
    <col min="5836" max="5836" width="0.85546875" style="359" customWidth="1"/>
    <col min="5837" max="5837" width="18.7109375" style="359" customWidth="1"/>
    <col min="5838" max="5838" width="3.7109375" style="359" customWidth="1"/>
    <col min="5839" max="5839" width="3.140625" style="359" customWidth="1"/>
    <col min="5840" max="5840" width="18.7109375" style="359" customWidth="1"/>
    <col min="5841" max="5841" width="0.85546875" style="359" customWidth="1"/>
    <col min="5842" max="5842" width="18.7109375" style="359" customWidth="1"/>
    <col min="5843" max="5843" width="4.140625" style="359" customWidth="1"/>
    <col min="5844" max="5844" width="3.5703125" style="359" customWidth="1"/>
    <col min="5845" max="5845" width="18.7109375" style="359" customWidth="1"/>
    <col min="5846" max="5846" width="0.85546875" style="359" customWidth="1"/>
    <col min="5847" max="5847" width="18.7109375" style="359" customWidth="1"/>
    <col min="5848" max="5848" width="3.7109375" style="359" customWidth="1"/>
    <col min="5849" max="5849" width="3.140625" style="359" customWidth="1"/>
    <col min="5850" max="5850" width="18.7109375" style="359" customWidth="1"/>
    <col min="5851" max="5851" width="0.85546875" style="359" customWidth="1"/>
    <col min="5852" max="5852" width="18.7109375" style="359" customWidth="1"/>
    <col min="5853" max="5853" width="2.140625" style="359" customWidth="1"/>
    <col min="5854" max="6063" width="11.42578125" style="359"/>
    <col min="6064" max="6064" width="1.42578125" style="359" customWidth="1"/>
    <col min="6065" max="6065" width="5.140625" style="359" customWidth="1"/>
    <col min="6066" max="6066" width="1.7109375" style="359" customWidth="1"/>
    <col min="6067" max="6067" width="3.42578125" style="359" customWidth="1"/>
    <col min="6068" max="6068" width="18.7109375" style="359" customWidth="1"/>
    <col min="6069" max="6069" width="0.85546875" style="359" customWidth="1"/>
    <col min="6070" max="6070" width="18.7109375" style="359" customWidth="1"/>
    <col min="6071" max="6071" width="3.7109375" style="359" customWidth="1"/>
    <col min="6072" max="6072" width="3.140625" style="359" customWidth="1"/>
    <col min="6073" max="6073" width="18.7109375" style="359" customWidth="1"/>
    <col min="6074" max="6074" width="0.85546875" style="359" customWidth="1"/>
    <col min="6075" max="6075" width="18.7109375" style="359" customWidth="1"/>
    <col min="6076" max="6076" width="4.140625" style="359" customWidth="1"/>
    <col min="6077" max="6077" width="3.5703125" style="359" customWidth="1"/>
    <col min="6078" max="6078" width="18.7109375" style="359" customWidth="1"/>
    <col min="6079" max="6079" width="0.85546875" style="359" customWidth="1"/>
    <col min="6080" max="6080" width="18.7109375" style="359" customWidth="1"/>
    <col min="6081" max="6081" width="3.7109375" style="359" customWidth="1"/>
    <col min="6082" max="6082" width="3.140625" style="359" customWidth="1"/>
    <col min="6083" max="6083" width="18.7109375" style="359" customWidth="1"/>
    <col min="6084" max="6084" width="0.85546875" style="359" customWidth="1"/>
    <col min="6085" max="6085" width="18.7109375" style="359" customWidth="1"/>
    <col min="6086" max="6086" width="2.140625" style="359" customWidth="1"/>
    <col min="6087" max="6087" width="1.42578125" style="359" customWidth="1"/>
    <col min="6088" max="6088" width="5.140625" style="359" customWidth="1"/>
    <col min="6089" max="6089" width="1.7109375" style="359" customWidth="1"/>
    <col min="6090" max="6090" width="3.42578125" style="359" customWidth="1"/>
    <col min="6091" max="6091" width="18.7109375" style="359" customWidth="1"/>
    <col min="6092" max="6092" width="0.85546875" style="359" customWidth="1"/>
    <col min="6093" max="6093" width="18.7109375" style="359" customWidth="1"/>
    <col min="6094" max="6094" width="3.7109375" style="359" customWidth="1"/>
    <col min="6095" max="6095" width="3.140625" style="359" customWidth="1"/>
    <col min="6096" max="6096" width="18.7109375" style="359" customWidth="1"/>
    <col min="6097" max="6097" width="0.85546875" style="359" customWidth="1"/>
    <col min="6098" max="6098" width="18.7109375" style="359" customWidth="1"/>
    <col min="6099" max="6099" width="4.140625" style="359" customWidth="1"/>
    <col min="6100" max="6100" width="3.5703125" style="359" customWidth="1"/>
    <col min="6101" max="6101" width="18.7109375" style="359" customWidth="1"/>
    <col min="6102" max="6102" width="0.85546875" style="359" customWidth="1"/>
    <col min="6103" max="6103" width="18.7109375" style="359" customWidth="1"/>
    <col min="6104" max="6104" width="3.7109375" style="359" customWidth="1"/>
    <col min="6105" max="6105" width="3.140625" style="359" customWidth="1"/>
    <col min="6106" max="6106" width="18.7109375" style="359" customWidth="1"/>
    <col min="6107" max="6107" width="0.85546875" style="359" customWidth="1"/>
    <col min="6108" max="6108" width="18.7109375" style="359" customWidth="1"/>
    <col min="6109" max="6109" width="2.140625" style="359" customWidth="1"/>
    <col min="6110" max="6319" width="11.42578125" style="359"/>
    <col min="6320" max="6320" width="1.42578125" style="359" customWidth="1"/>
    <col min="6321" max="6321" width="5.140625" style="359" customWidth="1"/>
    <col min="6322" max="6322" width="1.7109375" style="359" customWidth="1"/>
    <col min="6323" max="6323" width="3.42578125" style="359" customWidth="1"/>
    <col min="6324" max="6324" width="18.7109375" style="359" customWidth="1"/>
    <col min="6325" max="6325" width="0.85546875" style="359" customWidth="1"/>
    <col min="6326" max="6326" width="18.7109375" style="359" customWidth="1"/>
    <col min="6327" max="6327" width="3.7109375" style="359" customWidth="1"/>
    <col min="6328" max="6328" width="3.140625" style="359" customWidth="1"/>
    <col min="6329" max="6329" width="18.7109375" style="359" customWidth="1"/>
    <col min="6330" max="6330" width="0.85546875" style="359" customWidth="1"/>
    <col min="6331" max="6331" width="18.7109375" style="359" customWidth="1"/>
    <col min="6332" max="6332" width="4.140625" style="359" customWidth="1"/>
    <col min="6333" max="6333" width="3.5703125" style="359" customWidth="1"/>
    <col min="6334" max="6334" width="18.7109375" style="359" customWidth="1"/>
    <col min="6335" max="6335" width="0.85546875" style="359" customWidth="1"/>
    <col min="6336" max="6336" width="18.7109375" style="359" customWidth="1"/>
    <col min="6337" max="6337" width="3.7109375" style="359" customWidth="1"/>
    <col min="6338" max="6338" width="3.140625" style="359" customWidth="1"/>
    <col min="6339" max="6339" width="18.7109375" style="359" customWidth="1"/>
    <col min="6340" max="6340" width="0.85546875" style="359" customWidth="1"/>
    <col min="6341" max="6341" width="18.7109375" style="359" customWidth="1"/>
    <col min="6342" max="6342" width="2.140625" style="359" customWidth="1"/>
    <col min="6343" max="6343" width="1.42578125" style="359" customWidth="1"/>
    <col min="6344" max="6344" width="5.140625" style="359" customWidth="1"/>
    <col min="6345" max="6345" width="1.7109375" style="359" customWidth="1"/>
    <col min="6346" max="6346" width="3.42578125" style="359" customWidth="1"/>
    <col min="6347" max="6347" width="18.7109375" style="359" customWidth="1"/>
    <col min="6348" max="6348" width="0.85546875" style="359" customWidth="1"/>
    <col min="6349" max="6349" width="18.7109375" style="359" customWidth="1"/>
    <col min="6350" max="6350" width="3.7109375" style="359" customWidth="1"/>
    <col min="6351" max="6351" width="3.140625" style="359" customWidth="1"/>
    <col min="6352" max="6352" width="18.7109375" style="359" customWidth="1"/>
    <col min="6353" max="6353" width="0.85546875" style="359" customWidth="1"/>
    <col min="6354" max="6354" width="18.7109375" style="359" customWidth="1"/>
    <col min="6355" max="6355" width="4.140625" style="359" customWidth="1"/>
    <col min="6356" max="6356" width="3.5703125" style="359" customWidth="1"/>
    <col min="6357" max="6357" width="18.7109375" style="359" customWidth="1"/>
    <col min="6358" max="6358" width="0.85546875" style="359" customWidth="1"/>
    <col min="6359" max="6359" width="18.7109375" style="359" customWidth="1"/>
    <col min="6360" max="6360" width="3.7109375" style="359" customWidth="1"/>
    <col min="6361" max="6361" width="3.140625" style="359" customWidth="1"/>
    <col min="6362" max="6362" width="18.7109375" style="359" customWidth="1"/>
    <col min="6363" max="6363" width="0.85546875" style="359" customWidth="1"/>
    <col min="6364" max="6364" width="18.7109375" style="359" customWidth="1"/>
    <col min="6365" max="6365" width="2.140625" style="359" customWidth="1"/>
    <col min="6366" max="6575" width="11.42578125" style="359"/>
    <col min="6576" max="6576" width="1.42578125" style="359" customWidth="1"/>
    <col min="6577" max="6577" width="5.140625" style="359" customWidth="1"/>
    <col min="6578" max="6578" width="1.7109375" style="359" customWidth="1"/>
    <col min="6579" max="6579" width="3.42578125" style="359" customWidth="1"/>
    <col min="6580" max="6580" width="18.7109375" style="359" customWidth="1"/>
    <col min="6581" max="6581" width="0.85546875" style="359" customWidth="1"/>
    <col min="6582" max="6582" width="18.7109375" style="359" customWidth="1"/>
    <col min="6583" max="6583" width="3.7109375" style="359" customWidth="1"/>
    <col min="6584" max="6584" width="3.140625" style="359" customWidth="1"/>
    <col min="6585" max="6585" width="18.7109375" style="359" customWidth="1"/>
    <col min="6586" max="6586" width="0.85546875" style="359" customWidth="1"/>
    <col min="6587" max="6587" width="18.7109375" style="359" customWidth="1"/>
    <col min="6588" max="6588" width="4.140625" style="359" customWidth="1"/>
    <col min="6589" max="6589" width="3.5703125" style="359" customWidth="1"/>
    <col min="6590" max="6590" width="18.7109375" style="359" customWidth="1"/>
    <col min="6591" max="6591" width="0.85546875" style="359" customWidth="1"/>
    <col min="6592" max="6592" width="18.7109375" style="359" customWidth="1"/>
    <col min="6593" max="6593" width="3.7109375" style="359" customWidth="1"/>
    <col min="6594" max="6594" width="3.140625" style="359" customWidth="1"/>
    <col min="6595" max="6595" width="18.7109375" style="359" customWidth="1"/>
    <col min="6596" max="6596" width="0.85546875" style="359" customWidth="1"/>
    <col min="6597" max="6597" width="18.7109375" style="359" customWidth="1"/>
    <col min="6598" max="6598" width="2.140625" style="359" customWidth="1"/>
    <col min="6599" max="6599" width="1.42578125" style="359" customWidth="1"/>
    <col min="6600" max="6600" width="5.140625" style="359" customWidth="1"/>
    <col min="6601" max="6601" width="1.7109375" style="359" customWidth="1"/>
    <col min="6602" max="6602" width="3.42578125" style="359" customWidth="1"/>
    <col min="6603" max="6603" width="18.7109375" style="359" customWidth="1"/>
    <col min="6604" max="6604" width="0.85546875" style="359" customWidth="1"/>
    <col min="6605" max="6605" width="18.7109375" style="359" customWidth="1"/>
    <col min="6606" max="6606" width="3.7109375" style="359" customWidth="1"/>
    <col min="6607" max="6607" width="3.140625" style="359" customWidth="1"/>
    <col min="6608" max="6608" width="18.7109375" style="359" customWidth="1"/>
    <col min="6609" max="6609" width="0.85546875" style="359" customWidth="1"/>
    <col min="6610" max="6610" width="18.7109375" style="359" customWidth="1"/>
    <col min="6611" max="6611" width="4.140625" style="359" customWidth="1"/>
    <col min="6612" max="6612" width="3.5703125" style="359" customWidth="1"/>
    <col min="6613" max="6613" width="18.7109375" style="359" customWidth="1"/>
    <col min="6614" max="6614" width="0.85546875" style="359" customWidth="1"/>
    <col min="6615" max="6615" width="18.7109375" style="359" customWidth="1"/>
    <col min="6616" max="6616" width="3.7109375" style="359" customWidth="1"/>
    <col min="6617" max="6617" width="3.140625" style="359" customWidth="1"/>
    <col min="6618" max="6618" width="18.7109375" style="359" customWidth="1"/>
    <col min="6619" max="6619" width="0.85546875" style="359" customWidth="1"/>
    <col min="6620" max="6620" width="18.7109375" style="359" customWidth="1"/>
    <col min="6621" max="6621" width="2.140625" style="359" customWidth="1"/>
    <col min="6622" max="6831" width="11.42578125" style="359"/>
    <col min="6832" max="6832" width="1.42578125" style="359" customWidth="1"/>
    <col min="6833" max="6833" width="5.140625" style="359" customWidth="1"/>
    <col min="6834" max="6834" width="1.7109375" style="359" customWidth="1"/>
    <col min="6835" max="6835" width="3.42578125" style="359" customWidth="1"/>
    <col min="6836" max="6836" width="18.7109375" style="359" customWidth="1"/>
    <col min="6837" max="6837" width="0.85546875" style="359" customWidth="1"/>
    <col min="6838" max="6838" width="18.7109375" style="359" customWidth="1"/>
    <col min="6839" max="6839" width="3.7109375" style="359" customWidth="1"/>
    <col min="6840" max="6840" width="3.140625" style="359" customWidth="1"/>
    <col min="6841" max="6841" width="18.7109375" style="359" customWidth="1"/>
    <col min="6842" max="6842" width="0.85546875" style="359" customWidth="1"/>
    <col min="6843" max="6843" width="18.7109375" style="359" customWidth="1"/>
    <col min="6844" max="6844" width="4.140625" style="359" customWidth="1"/>
    <col min="6845" max="6845" width="3.5703125" style="359" customWidth="1"/>
    <col min="6846" max="6846" width="18.7109375" style="359" customWidth="1"/>
    <col min="6847" max="6847" width="0.85546875" style="359" customWidth="1"/>
    <col min="6848" max="6848" width="18.7109375" style="359" customWidth="1"/>
    <col min="6849" max="6849" width="3.7109375" style="359" customWidth="1"/>
    <col min="6850" max="6850" width="3.140625" style="359" customWidth="1"/>
    <col min="6851" max="6851" width="18.7109375" style="359" customWidth="1"/>
    <col min="6852" max="6852" width="0.85546875" style="359" customWidth="1"/>
    <col min="6853" max="6853" width="18.7109375" style="359" customWidth="1"/>
    <col min="6854" max="6854" width="2.140625" style="359" customWidth="1"/>
    <col min="6855" max="6855" width="1.42578125" style="359" customWidth="1"/>
    <col min="6856" max="6856" width="5.140625" style="359" customWidth="1"/>
    <col min="6857" max="6857" width="1.7109375" style="359" customWidth="1"/>
    <col min="6858" max="6858" width="3.42578125" style="359" customWidth="1"/>
    <col min="6859" max="6859" width="18.7109375" style="359" customWidth="1"/>
    <col min="6860" max="6860" width="0.85546875" style="359" customWidth="1"/>
    <col min="6861" max="6861" width="18.7109375" style="359" customWidth="1"/>
    <col min="6862" max="6862" width="3.7109375" style="359" customWidth="1"/>
    <col min="6863" max="6863" width="3.140625" style="359" customWidth="1"/>
    <col min="6864" max="6864" width="18.7109375" style="359" customWidth="1"/>
    <col min="6865" max="6865" width="0.85546875" style="359" customWidth="1"/>
    <col min="6866" max="6866" width="18.7109375" style="359" customWidth="1"/>
    <col min="6867" max="6867" width="4.140625" style="359" customWidth="1"/>
    <col min="6868" max="6868" width="3.5703125" style="359" customWidth="1"/>
    <col min="6869" max="6869" width="18.7109375" style="359" customWidth="1"/>
    <col min="6870" max="6870" width="0.85546875" style="359" customWidth="1"/>
    <col min="6871" max="6871" width="18.7109375" style="359" customWidth="1"/>
    <col min="6872" max="6872" width="3.7109375" style="359" customWidth="1"/>
    <col min="6873" max="6873" width="3.140625" style="359" customWidth="1"/>
    <col min="6874" max="6874" width="18.7109375" style="359" customWidth="1"/>
    <col min="6875" max="6875" width="0.85546875" style="359" customWidth="1"/>
    <col min="6876" max="6876" width="18.7109375" style="359" customWidth="1"/>
    <col min="6877" max="6877" width="2.140625" style="359" customWidth="1"/>
    <col min="6878" max="7087" width="11.42578125" style="359"/>
    <col min="7088" max="7088" width="1.42578125" style="359" customWidth="1"/>
    <col min="7089" max="7089" width="5.140625" style="359" customWidth="1"/>
    <col min="7090" max="7090" width="1.7109375" style="359" customWidth="1"/>
    <col min="7091" max="7091" width="3.42578125" style="359" customWidth="1"/>
    <col min="7092" max="7092" width="18.7109375" style="359" customWidth="1"/>
    <col min="7093" max="7093" width="0.85546875" style="359" customWidth="1"/>
    <col min="7094" max="7094" width="18.7109375" style="359" customWidth="1"/>
    <col min="7095" max="7095" width="3.7109375" style="359" customWidth="1"/>
    <col min="7096" max="7096" width="3.140625" style="359" customWidth="1"/>
    <col min="7097" max="7097" width="18.7109375" style="359" customWidth="1"/>
    <col min="7098" max="7098" width="0.85546875" style="359" customWidth="1"/>
    <col min="7099" max="7099" width="18.7109375" style="359" customWidth="1"/>
    <col min="7100" max="7100" width="4.140625" style="359" customWidth="1"/>
    <col min="7101" max="7101" width="3.5703125" style="359" customWidth="1"/>
    <col min="7102" max="7102" width="18.7109375" style="359" customWidth="1"/>
    <col min="7103" max="7103" width="0.85546875" style="359" customWidth="1"/>
    <col min="7104" max="7104" width="18.7109375" style="359" customWidth="1"/>
    <col min="7105" max="7105" width="3.7109375" style="359" customWidth="1"/>
    <col min="7106" max="7106" width="3.140625" style="359" customWidth="1"/>
    <col min="7107" max="7107" width="18.7109375" style="359" customWidth="1"/>
    <col min="7108" max="7108" width="0.85546875" style="359" customWidth="1"/>
    <col min="7109" max="7109" width="18.7109375" style="359" customWidth="1"/>
    <col min="7110" max="7110" width="2.140625" style="359" customWidth="1"/>
    <col min="7111" max="7111" width="1.42578125" style="359" customWidth="1"/>
    <col min="7112" max="7112" width="5.140625" style="359" customWidth="1"/>
    <col min="7113" max="7113" width="1.7109375" style="359" customWidth="1"/>
    <col min="7114" max="7114" width="3.42578125" style="359" customWidth="1"/>
    <col min="7115" max="7115" width="18.7109375" style="359" customWidth="1"/>
    <col min="7116" max="7116" width="0.85546875" style="359" customWidth="1"/>
    <col min="7117" max="7117" width="18.7109375" style="359" customWidth="1"/>
    <col min="7118" max="7118" width="3.7109375" style="359" customWidth="1"/>
    <col min="7119" max="7119" width="3.140625" style="359" customWidth="1"/>
    <col min="7120" max="7120" width="18.7109375" style="359" customWidth="1"/>
    <col min="7121" max="7121" width="0.85546875" style="359" customWidth="1"/>
    <col min="7122" max="7122" width="18.7109375" style="359" customWidth="1"/>
    <col min="7123" max="7123" width="4.140625" style="359" customWidth="1"/>
    <col min="7124" max="7124" width="3.5703125" style="359" customWidth="1"/>
    <col min="7125" max="7125" width="18.7109375" style="359" customWidth="1"/>
    <col min="7126" max="7126" width="0.85546875" style="359" customWidth="1"/>
    <col min="7127" max="7127" width="18.7109375" style="359" customWidth="1"/>
    <col min="7128" max="7128" width="3.7109375" style="359" customWidth="1"/>
    <col min="7129" max="7129" width="3.140625" style="359" customWidth="1"/>
    <col min="7130" max="7130" width="18.7109375" style="359" customWidth="1"/>
    <col min="7131" max="7131" width="0.85546875" style="359" customWidth="1"/>
    <col min="7132" max="7132" width="18.7109375" style="359" customWidth="1"/>
    <col min="7133" max="7133" width="2.140625" style="359" customWidth="1"/>
    <col min="7134" max="7343" width="11.42578125" style="359"/>
    <col min="7344" max="7344" width="1.42578125" style="359" customWidth="1"/>
    <col min="7345" max="7345" width="5.140625" style="359" customWidth="1"/>
    <col min="7346" max="7346" width="1.7109375" style="359" customWidth="1"/>
    <col min="7347" max="7347" width="3.42578125" style="359" customWidth="1"/>
    <col min="7348" max="7348" width="18.7109375" style="359" customWidth="1"/>
    <col min="7349" max="7349" width="0.85546875" style="359" customWidth="1"/>
    <col min="7350" max="7350" width="18.7109375" style="359" customWidth="1"/>
    <col min="7351" max="7351" width="3.7109375" style="359" customWidth="1"/>
    <col min="7352" max="7352" width="3.140625" style="359" customWidth="1"/>
    <col min="7353" max="7353" width="18.7109375" style="359" customWidth="1"/>
    <col min="7354" max="7354" width="0.85546875" style="359" customWidth="1"/>
    <col min="7355" max="7355" width="18.7109375" style="359" customWidth="1"/>
    <col min="7356" max="7356" width="4.140625" style="359" customWidth="1"/>
    <col min="7357" max="7357" width="3.5703125" style="359" customWidth="1"/>
    <col min="7358" max="7358" width="18.7109375" style="359" customWidth="1"/>
    <col min="7359" max="7359" width="0.85546875" style="359" customWidth="1"/>
    <col min="7360" max="7360" width="18.7109375" style="359" customWidth="1"/>
    <col min="7361" max="7361" width="3.7109375" style="359" customWidth="1"/>
    <col min="7362" max="7362" width="3.140625" style="359" customWidth="1"/>
    <col min="7363" max="7363" width="18.7109375" style="359" customWidth="1"/>
    <col min="7364" max="7364" width="0.85546875" style="359" customWidth="1"/>
    <col min="7365" max="7365" width="18.7109375" style="359" customWidth="1"/>
    <col min="7366" max="7366" width="2.140625" style="359" customWidth="1"/>
    <col min="7367" max="7367" width="1.42578125" style="359" customWidth="1"/>
    <col min="7368" max="7368" width="5.140625" style="359" customWidth="1"/>
    <col min="7369" max="7369" width="1.7109375" style="359" customWidth="1"/>
    <col min="7370" max="7370" width="3.42578125" style="359" customWidth="1"/>
    <col min="7371" max="7371" width="18.7109375" style="359" customWidth="1"/>
    <col min="7372" max="7372" width="0.85546875" style="359" customWidth="1"/>
    <col min="7373" max="7373" width="18.7109375" style="359" customWidth="1"/>
    <col min="7374" max="7374" width="3.7109375" style="359" customWidth="1"/>
    <col min="7375" max="7375" width="3.140625" style="359" customWidth="1"/>
    <col min="7376" max="7376" width="18.7109375" style="359" customWidth="1"/>
    <col min="7377" max="7377" width="0.85546875" style="359" customWidth="1"/>
    <col min="7378" max="7378" width="18.7109375" style="359" customWidth="1"/>
    <col min="7379" max="7379" width="4.140625" style="359" customWidth="1"/>
    <col min="7380" max="7380" width="3.5703125" style="359" customWidth="1"/>
    <col min="7381" max="7381" width="18.7109375" style="359" customWidth="1"/>
    <col min="7382" max="7382" width="0.85546875" style="359" customWidth="1"/>
    <col min="7383" max="7383" width="18.7109375" style="359" customWidth="1"/>
    <col min="7384" max="7384" width="3.7109375" style="359" customWidth="1"/>
    <col min="7385" max="7385" width="3.140625" style="359" customWidth="1"/>
    <col min="7386" max="7386" width="18.7109375" style="359" customWidth="1"/>
    <col min="7387" max="7387" width="0.85546875" style="359" customWidth="1"/>
    <col min="7388" max="7388" width="18.7109375" style="359" customWidth="1"/>
    <col min="7389" max="7389" width="2.140625" style="359" customWidth="1"/>
    <col min="7390" max="7599" width="11.42578125" style="359"/>
    <col min="7600" max="7600" width="1.42578125" style="359" customWidth="1"/>
    <col min="7601" max="7601" width="5.140625" style="359" customWidth="1"/>
    <col min="7602" max="7602" width="1.7109375" style="359" customWidth="1"/>
    <col min="7603" max="7603" width="3.42578125" style="359" customWidth="1"/>
    <col min="7604" max="7604" width="18.7109375" style="359" customWidth="1"/>
    <col min="7605" max="7605" width="0.85546875" style="359" customWidth="1"/>
    <col min="7606" max="7606" width="18.7109375" style="359" customWidth="1"/>
    <col min="7607" max="7607" width="3.7109375" style="359" customWidth="1"/>
    <col min="7608" max="7608" width="3.140625" style="359" customWidth="1"/>
    <col min="7609" max="7609" width="18.7109375" style="359" customWidth="1"/>
    <col min="7610" max="7610" width="0.85546875" style="359" customWidth="1"/>
    <col min="7611" max="7611" width="18.7109375" style="359" customWidth="1"/>
    <col min="7612" max="7612" width="4.140625" style="359" customWidth="1"/>
    <col min="7613" max="7613" width="3.5703125" style="359" customWidth="1"/>
    <col min="7614" max="7614" width="18.7109375" style="359" customWidth="1"/>
    <col min="7615" max="7615" width="0.85546875" style="359" customWidth="1"/>
    <col min="7616" max="7616" width="18.7109375" style="359" customWidth="1"/>
    <col min="7617" max="7617" width="3.7109375" style="359" customWidth="1"/>
    <col min="7618" max="7618" width="3.140625" style="359" customWidth="1"/>
    <col min="7619" max="7619" width="18.7109375" style="359" customWidth="1"/>
    <col min="7620" max="7620" width="0.85546875" style="359" customWidth="1"/>
    <col min="7621" max="7621" width="18.7109375" style="359" customWidth="1"/>
    <col min="7622" max="7622" width="2.140625" style="359" customWidth="1"/>
    <col min="7623" max="7623" width="1.42578125" style="359" customWidth="1"/>
    <col min="7624" max="7624" width="5.140625" style="359" customWidth="1"/>
    <col min="7625" max="7625" width="1.7109375" style="359" customWidth="1"/>
    <col min="7626" max="7626" width="3.42578125" style="359" customWidth="1"/>
    <col min="7627" max="7627" width="18.7109375" style="359" customWidth="1"/>
    <col min="7628" max="7628" width="0.85546875" style="359" customWidth="1"/>
    <col min="7629" max="7629" width="18.7109375" style="359" customWidth="1"/>
    <col min="7630" max="7630" width="3.7109375" style="359" customWidth="1"/>
    <col min="7631" max="7631" width="3.140625" style="359" customWidth="1"/>
    <col min="7632" max="7632" width="18.7109375" style="359" customWidth="1"/>
    <col min="7633" max="7633" width="0.85546875" style="359" customWidth="1"/>
    <col min="7634" max="7634" width="18.7109375" style="359" customWidth="1"/>
    <col min="7635" max="7635" width="4.140625" style="359" customWidth="1"/>
    <col min="7636" max="7636" width="3.5703125" style="359" customWidth="1"/>
    <col min="7637" max="7637" width="18.7109375" style="359" customWidth="1"/>
    <col min="7638" max="7638" width="0.85546875" style="359" customWidth="1"/>
    <col min="7639" max="7639" width="18.7109375" style="359" customWidth="1"/>
    <col min="7640" max="7640" width="3.7109375" style="359" customWidth="1"/>
    <col min="7641" max="7641" width="3.140625" style="359" customWidth="1"/>
    <col min="7642" max="7642" width="18.7109375" style="359" customWidth="1"/>
    <col min="7643" max="7643" width="0.85546875" style="359" customWidth="1"/>
    <col min="7644" max="7644" width="18.7109375" style="359" customWidth="1"/>
    <col min="7645" max="7645" width="2.140625" style="359" customWidth="1"/>
    <col min="7646" max="7855" width="11.42578125" style="359"/>
    <col min="7856" max="7856" width="1.42578125" style="359" customWidth="1"/>
    <col min="7857" max="7857" width="5.140625" style="359" customWidth="1"/>
    <col min="7858" max="7858" width="1.7109375" style="359" customWidth="1"/>
    <col min="7859" max="7859" width="3.42578125" style="359" customWidth="1"/>
    <col min="7860" max="7860" width="18.7109375" style="359" customWidth="1"/>
    <col min="7861" max="7861" width="0.85546875" style="359" customWidth="1"/>
    <col min="7862" max="7862" width="18.7109375" style="359" customWidth="1"/>
    <col min="7863" max="7863" width="3.7109375" style="359" customWidth="1"/>
    <col min="7864" max="7864" width="3.140625" style="359" customWidth="1"/>
    <col min="7865" max="7865" width="18.7109375" style="359" customWidth="1"/>
    <col min="7866" max="7866" width="0.85546875" style="359" customWidth="1"/>
    <col min="7867" max="7867" width="18.7109375" style="359" customWidth="1"/>
    <col min="7868" max="7868" width="4.140625" style="359" customWidth="1"/>
    <col min="7869" max="7869" width="3.5703125" style="359" customWidth="1"/>
    <col min="7870" max="7870" width="18.7109375" style="359" customWidth="1"/>
    <col min="7871" max="7871" width="0.85546875" style="359" customWidth="1"/>
    <col min="7872" max="7872" width="18.7109375" style="359" customWidth="1"/>
    <col min="7873" max="7873" width="3.7109375" style="359" customWidth="1"/>
    <col min="7874" max="7874" width="3.140625" style="359" customWidth="1"/>
    <col min="7875" max="7875" width="18.7109375" style="359" customWidth="1"/>
    <col min="7876" max="7876" width="0.85546875" style="359" customWidth="1"/>
    <col min="7877" max="7877" width="18.7109375" style="359" customWidth="1"/>
    <col min="7878" max="7878" width="2.140625" style="359" customWidth="1"/>
    <col min="7879" max="7879" width="1.42578125" style="359" customWidth="1"/>
    <col min="7880" max="7880" width="5.140625" style="359" customWidth="1"/>
    <col min="7881" max="7881" width="1.7109375" style="359" customWidth="1"/>
    <col min="7882" max="7882" width="3.42578125" style="359" customWidth="1"/>
    <col min="7883" max="7883" width="18.7109375" style="359" customWidth="1"/>
    <col min="7884" max="7884" width="0.85546875" style="359" customWidth="1"/>
    <col min="7885" max="7885" width="18.7109375" style="359" customWidth="1"/>
    <col min="7886" max="7886" width="3.7109375" style="359" customWidth="1"/>
    <col min="7887" max="7887" width="3.140625" style="359" customWidth="1"/>
    <col min="7888" max="7888" width="18.7109375" style="359" customWidth="1"/>
    <col min="7889" max="7889" width="0.85546875" style="359" customWidth="1"/>
    <col min="7890" max="7890" width="18.7109375" style="359" customWidth="1"/>
    <col min="7891" max="7891" width="4.140625" style="359" customWidth="1"/>
    <col min="7892" max="7892" width="3.5703125" style="359" customWidth="1"/>
    <col min="7893" max="7893" width="18.7109375" style="359" customWidth="1"/>
    <col min="7894" max="7894" width="0.85546875" style="359" customWidth="1"/>
    <col min="7895" max="7895" width="18.7109375" style="359" customWidth="1"/>
    <col min="7896" max="7896" width="3.7109375" style="359" customWidth="1"/>
    <col min="7897" max="7897" width="3.140625" style="359" customWidth="1"/>
    <col min="7898" max="7898" width="18.7109375" style="359" customWidth="1"/>
    <col min="7899" max="7899" width="0.85546875" style="359" customWidth="1"/>
    <col min="7900" max="7900" width="18.7109375" style="359" customWidth="1"/>
    <col min="7901" max="7901" width="2.140625" style="359" customWidth="1"/>
    <col min="7902" max="8111" width="11.42578125" style="359"/>
    <col min="8112" max="8112" width="1.42578125" style="359" customWidth="1"/>
    <col min="8113" max="8113" width="5.140625" style="359" customWidth="1"/>
    <col min="8114" max="8114" width="1.7109375" style="359" customWidth="1"/>
    <col min="8115" max="8115" width="3.42578125" style="359" customWidth="1"/>
    <col min="8116" max="8116" width="18.7109375" style="359" customWidth="1"/>
    <col min="8117" max="8117" width="0.85546875" style="359" customWidth="1"/>
    <col min="8118" max="8118" width="18.7109375" style="359" customWidth="1"/>
    <col min="8119" max="8119" width="3.7109375" style="359" customWidth="1"/>
    <col min="8120" max="8120" width="3.140625" style="359" customWidth="1"/>
    <col min="8121" max="8121" width="18.7109375" style="359" customWidth="1"/>
    <col min="8122" max="8122" width="0.85546875" style="359" customWidth="1"/>
    <col min="8123" max="8123" width="18.7109375" style="359" customWidth="1"/>
    <col min="8124" max="8124" width="4.140625" style="359" customWidth="1"/>
    <col min="8125" max="8125" width="3.5703125" style="359" customWidth="1"/>
    <col min="8126" max="8126" width="18.7109375" style="359" customWidth="1"/>
    <col min="8127" max="8127" width="0.85546875" style="359" customWidth="1"/>
    <col min="8128" max="8128" width="18.7109375" style="359" customWidth="1"/>
    <col min="8129" max="8129" width="3.7109375" style="359" customWidth="1"/>
    <col min="8130" max="8130" width="3.140625" style="359" customWidth="1"/>
    <col min="8131" max="8131" width="18.7109375" style="359" customWidth="1"/>
    <col min="8132" max="8132" width="0.85546875" style="359" customWidth="1"/>
    <col min="8133" max="8133" width="18.7109375" style="359" customWidth="1"/>
    <col min="8134" max="8134" width="2.140625" style="359" customWidth="1"/>
    <col min="8135" max="8135" width="1.42578125" style="359" customWidth="1"/>
    <col min="8136" max="8136" width="5.140625" style="359" customWidth="1"/>
    <col min="8137" max="8137" width="1.7109375" style="359" customWidth="1"/>
    <col min="8138" max="8138" width="3.42578125" style="359" customWidth="1"/>
    <col min="8139" max="8139" width="18.7109375" style="359" customWidth="1"/>
    <col min="8140" max="8140" width="0.85546875" style="359" customWidth="1"/>
    <col min="8141" max="8141" width="18.7109375" style="359" customWidth="1"/>
    <col min="8142" max="8142" width="3.7109375" style="359" customWidth="1"/>
    <col min="8143" max="8143" width="3.140625" style="359" customWidth="1"/>
    <col min="8144" max="8144" width="18.7109375" style="359" customWidth="1"/>
    <col min="8145" max="8145" width="0.85546875" style="359" customWidth="1"/>
    <col min="8146" max="8146" width="18.7109375" style="359" customWidth="1"/>
    <col min="8147" max="8147" width="4.140625" style="359" customWidth="1"/>
    <col min="8148" max="8148" width="3.5703125" style="359" customWidth="1"/>
    <col min="8149" max="8149" width="18.7109375" style="359" customWidth="1"/>
    <col min="8150" max="8150" width="0.85546875" style="359" customWidth="1"/>
    <col min="8151" max="8151" width="18.7109375" style="359" customWidth="1"/>
    <col min="8152" max="8152" width="3.7109375" style="359" customWidth="1"/>
    <col min="8153" max="8153" width="3.140625" style="359" customWidth="1"/>
    <col min="8154" max="8154" width="18.7109375" style="359" customWidth="1"/>
    <col min="8155" max="8155" width="0.85546875" style="359" customWidth="1"/>
    <col min="8156" max="8156" width="18.7109375" style="359" customWidth="1"/>
    <col min="8157" max="8157" width="2.140625" style="359" customWidth="1"/>
    <col min="8158" max="8367" width="11.42578125" style="359"/>
    <col min="8368" max="8368" width="1.42578125" style="359" customWidth="1"/>
    <col min="8369" max="8369" width="5.140625" style="359" customWidth="1"/>
    <col min="8370" max="8370" width="1.7109375" style="359" customWidth="1"/>
    <col min="8371" max="8371" width="3.42578125" style="359" customWidth="1"/>
    <col min="8372" max="8372" width="18.7109375" style="359" customWidth="1"/>
    <col min="8373" max="8373" width="0.85546875" style="359" customWidth="1"/>
    <col min="8374" max="8374" width="18.7109375" style="359" customWidth="1"/>
    <col min="8375" max="8375" width="3.7109375" style="359" customWidth="1"/>
    <col min="8376" max="8376" width="3.140625" style="359" customWidth="1"/>
    <col min="8377" max="8377" width="18.7109375" style="359" customWidth="1"/>
    <col min="8378" max="8378" width="0.85546875" style="359" customWidth="1"/>
    <col min="8379" max="8379" width="18.7109375" style="359" customWidth="1"/>
    <col min="8380" max="8380" width="4.140625" style="359" customWidth="1"/>
    <col min="8381" max="8381" width="3.5703125" style="359" customWidth="1"/>
    <col min="8382" max="8382" width="18.7109375" style="359" customWidth="1"/>
    <col min="8383" max="8383" width="0.85546875" style="359" customWidth="1"/>
    <col min="8384" max="8384" width="18.7109375" style="359" customWidth="1"/>
    <col min="8385" max="8385" width="3.7109375" style="359" customWidth="1"/>
    <col min="8386" max="8386" width="3.140625" style="359" customWidth="1"/>
    <col min="8387" max="8387" width="18.7109375" style="359" customWidth="1"/>
    <col min="8388" max="8388" width="0.85546875" style="359" customWidth="1"/>
    <col min="8389" max="8389" width="18.7109375" style="359" customWidth="1"/>
    <col min="8390" max="8390" width="2.140625" style="359" customWidth="1"/>
    <col min="8391" max="8391" width="1.42578125" style="359" customWidth="1"/>
    <col min="8392" max="8392" width="5.140625" style="359" customWidth="1"/>
    <col min="8393" max="8393" width="1.7109375" style="359" customWidth="1"/>
    <col min="8394" max="8394" width="3.42578125" style="359" customWidth="1"/>
    <col min="8395" max="8395" width="18.7109375" style="359" customWidth="1"/>
    <col min="8396" max="8396" width="0.85546875" style="359" customWidth="1"/>
    <col min="8397" max="8397" width="18.7109375" style="359" customWidth="1"/>
    <col min="8398" max="8398" width="3.7109375" style="359" customWidth="1"/>
    <col min="8399" max="8399" width="3.140625" style="359" customWidth="1"/>
    <col min="8400" max="8400" width="18.7109375" style="359" customWidth="1"/>
    <col min="8401" max="8401" width="0.85546875" style="359" customWidth="1"/>
    <col min="8402" max="8402" width="18.7109375" style="359" customWidth="1"/>
    <col min="8403" max="8403" width="4.140625" style="359" customWidth="1"/>
    <col min="8404" max="8404" width="3.5703125" style="359" customWidth="1"/>
    <col min="8405" max="8405" width="18.7109375" style="359" customWidth="1"/>
    <col min="8406" max="8406" width="0.85546875" style="359" customWidth="1"/>
    <col min="8407" max="8407" width="18.7109375" style="359" customWidth="1"/>
    <col min="8408" max="8408" width="3.7109375" style="359" customWidth="1"/>
    <col min="8409" max="8409" width="3.140625" style="359" customWidth="1"/>
    <col min="8410" max="8410" width="18.7109375" style="359" customWidth="1"/>
    <col min="8411" max="8411" width="0.85546875" style="359" customWidth="1"/>
    <col min="8412" max="8412" width="18.7109375" style="359" customWidth="1"/>
    <col min="8413" max="8413" width="2.140625" style="359" customWidth="1"/>
    <col min="8414" max="8623" width="11.42578125" style="359"/>
    <col min="8624" max="8624" width="1.42578125" style="359" customWidth="1"/>
    <col min="8625" max="8625" width="5.140625" style="359" customWidth="1"/>
    <col min="8626" max="8626" width="1.7109375" style="359" customWidth="1"/>
    <col min="8627" max="8627" width="3.42578125" style="359" customWidth="1"/>
    <col min="8628" max="8628" width="18.7109375" style="359" customWidth="1"/>
    <col min="8629" max="8629" width="0.85546875" style="359" customWidth="1"/>
    <col min="8630" max="8630" width="18.7109375" style="359" customWidth="1"/>
    <col min="8631" max="8631" width="3.7109375" style="359" customWidth="1"/>
    <col min="8632" max="8632" width="3.140625" style="359" customWidth="1"/>
    <col min="8633" max="8633" width="18.7109375" style="359" customWidth="1"/>
    <col min="8634" max="8634" width="0.85546875" style="359" customWidth="1"/>
    <col min="8635" max="8635" width="18.7109375" style="359" customWidth="1"/>
    <col min="8636" max="8636" width="4.140625" style="359" customWidth="1"/>
    <col min="8637" max="8637" width="3.5703125" style="359" customWidth="1"/>
    <col min="8638" max="8638" width="18.7109375" style="359" customWidth="1"/>
    <col min="8639" max="8639" width="0.85546875" style="359" customWidth="1"/>
    <col min="8640" max="8640" width="18.7109375" style="359" customWidth="1"/>
    <col min="8641" max="8641" width="3.7109375" style="359" customWidth="1"/>
    <col min="8642" max="8642" width="3.140625" style="359" customWidth="1"/>
    <col min="8643" max="8643" width="18.7109375" style="359" customWidth="1"/>
    <col min="8644" max="8644" width="0.85546875" style="359" customWidth="1"/>
    <col min="8645" max="8645" width="18.7109375" style="359" customWidth="1"/>
    <col min="8646" max="8646" width="2.140625" style="359" customWidth="1"/>
    <col min="8647" max="8647" width="1.42578125" style="359" customWidth="1"/>
    <col min="8648" max="8648" width="5.140625" style="359" customWidth="1"/>
    <col min="8649" max="8649" width="1.7109375" style="359" customWidth="1"/>
    <col min="8650" max="8650" width="3.42578125" style="359" customWidth="1"/>
    <col min="8651" max="8651" width="18.7109375" style="359" customWidth="1"/>
    <col min="8652" max="8652" width="0.85546875" style="359" customWidth="1"/>
    <col min="8653" max="8653" width="18.7109375" style="359" customWidth="1"/>
    <col min="8654" max="8654" width="3.7109375" style="359" customWidth="1"/>
    <col min="8655" max="8655" width="3.140625" style="359" customWidth="1"/>
    <col min="8656" max="8656" width="18.7109375" style="359" customWidth="1"/>
    <col min="8657" max="8657" width="0.85546875" style="359" customWidth="1"/>
    <col min="8658" max="8658" width="18.7109375" style="359" customWidth="1"/>
    <col min="8659" max="8659" width="4.140625" style="359" customWidth="1"/>
    <col min="8660" max="8660" width="3.5703125" style="359" customWidth="1"/>
    <col min="8661" max="8661" width="18.7109375" style="359" customWidth="1"/>
    <col min="8662" max="8662" width="0.85546875" style="359" customWidth="1"/>
    <col min="8663" max="8663" width="18.7109375" style="359" customWidth="1"/>
    <col min="8664" max="8664" width="3.7109375" style="359" customWidth="1"/>
    <col min="8665" max="8665" width="3.140625" style="359" customWidth="1"/>
    <col min="8666" max="8666" width="18.7109375" style="359" customWidth="1"/>
    <col min="8667" max="8667" width="0.85546875" style="359" customWidth="1"/>
    <col min="8668" max="8668" width="18.7109375" style="359" customWidth="1"/>
    <col min="8669" max="8669" width="2.140625" style="359" customWidth="1"/>
    <col min="8670" max="8879" width="11.42578125" style="359"/>
    <col min="8880" max="8880" width="1.42578125" style="359" customWidth="1"/>
    <col min="8881" max="8881" width="5.140625" style="359" customWidth="1"/>
    <col min="8882" max="8882" width="1.7109375" style="359" customWidth="1"/>
    <col min="8883" max="8883" width="3.42578125" style="359" customWidth="1"/>
    <col min="8884" max="8884" width="18.7109375" style="359" customWidth="1"/>
    <col min="8885" max="8885" width="0.85546875" style="359" customWidth="1"/>
    <col min="8886" max="8886" width="18.7109375" style="359" customWidth="1"/>
    <col min="8887" max="8887" width="3.7109375" style="359" customWidth="1"/>
    <col min="8888" max="8888" width="3.140625" style="359" customWidth="1"/>
    <col min="8889" max="8889" width="18.7109375" style="359" customWidth="1"/>
    <col min="8890" max="8890" width="0.85546875" style="359" customWidth="1"/>
    <col min="8891" max="8891" width="18.7109375" style="359" customWidth="1"/>
    <col min="8892" max="8892" width="4.140625" style="359" customWidth="1"/>
    <col min="8893" max="8893" width="3.5703125" style="359" customWidth="1"/>
    <col min="8894" max="8894" width="18.7109375" style="359" customWidth="1"/>
    <col min="8895" max="8895" width="0.85546875" style="359" customWidth="1"/>
    <col min="8896" max="8896" width="18.7109375" style="359" customWidth="1"/>
    <col min="8897" max="8897" width="3.7109375" style="359" customWidth="1"/>
    <col min="8898" max="8898" width="3.140625" style="359" customWidth="1"/>
    <col min="8899" max="8899" width="18.7109375" style="359" customWidth="1"/>
    <col min="8900" max="8900" width="0.85546875" style="359" customWidth="1"/>
    <col min="8901" max="8901" width="18.7109375" style="359" customWidth="1"/>
    <col min="8902" max="8902" width="2.140625" style="359" customWidth="1"/>
    <col min="8903" max="8903" width="1.42578125" style="359" customWidth="1"/>
    <col min="8904" max="8904" width="5.140625" style="359" customWidth="1"/>
    <col min="8905" max="8905" width="1.7109375" style="359" customWidth="1"/>
    <col min="8906" max="8906" width="3.42578125" style="359" customWidth="1"/>
    <col min="8907" max="8907" width="18.7109375" style="359" customWidth="1"/>
    <col min="8908" max="8908" width="0.85546875" style="359" customWidth="1"/>
    <col min="8909" max="8909" width="18.7109375" style="359" customWidth="1"/>
    <col min="8910" max="8910" width="3.7109375" style="359" customWidth="1"/>
    <col min="8911" max="8911" width="3.140625" style="359" customWidth="1"/>
    <col min="8912" max="8912" width="18.7109375" style="359" customWidth="1"/>
    <col min="8913" max="8913" width="0.85546875" style="359" customWidth="1"/>
    <col min="8914" max="8914" width="18.7109375" style="359" customWidth="1"/>
    <col min="8915" max="8915" width="4.140625" style="359" customWidth="1"/>
    <col min="8916" max="8916" width="3.5703125" style="359" customWidth="1"/>
    <col min="8917" max="8917" width="18.7109375" style="359" customWidth="1"/>
    <col min="8918" max="8918" width="0.85546875" style="359" customWidth="1"/>
    <col min="8919" max="8919" width="18.7109375" style="359" customWidth="1"/>
    <col min="8920" max="8920" width="3.7109375" style="359" customWidth="1"/>
    <col min="8921" max="8921" width="3.140625" style="359" customWidth="1"/>
    <col min="8922" max="8922" width="18.7109375" style="359" customWidth="1"/>
    <col min="8923" max="8923" width="0.85546875" style="359" customWidth="1"/>
    <col min="8924" max="8924" width="18.7109375" style="359" customWidth="1"/>
    <col min="8925" max="8925" width="2.140625" style="359" customWidth="1"/>
    <col min="8926" max="9135" width="11.42578125" style="359"/>
    <col min="9136" max="9136" width="1.42578125" style="359" customWidth="1"/>
    <col min="9137" max="9137" width="5.140625" style="359" customWidth="1"/>
    <col min="9138" max="9138" width="1.7109375" style="359" customWidth="1"/>
    <col min="9139" max="9139" width="3.42578125" style="359" customWidth="1"/>
    <col min="9140" max="9140" width="18.7109375" style="359" customWidth="1"/>
    <col min="9141" max="9141" width="0.85546875" style="359" customWidth="1"/>
    <col min="9142" max="9142" width="18.7109375" style="359" customWidth="1"/>
    <col min="9143" max="9143" width="3.7109375" style="359" customWidth="1"/>
    <col min="9144" max="9144" width="3.140625" style="359" customWidth="1"/>
    <col min="9145" max="9145" width="18.7109375" style="359" customWidth="1"/>
    <col min="9146" max="9146" width="0.85546875" style="359" customWidth="1"/>
    <col min="9147" max="9147" width="18.7109375" style="359" customWidth="1"/>
    <col min="9148" max="9148" width="4.140625" style="359" customWidth="1"/>
    <col min="9149" max="9149" width="3.5703125" style="359" customWidth="1"/>
    <col min="9150" max="9150" width="18.7109375" style="359" customWidth="1"/>
    <col min="9151" max="9151" width="0.85546875" style="359" customWidth="1"/>
    <col min="9152" max="9152" width="18.7109375" style="359" customWidth="1"/>
    <col min="9153" max="9153" width="3.7109375" style="359" customWidth="1"/>
    <col min="9154" max="9154" width="3.140625" style="359" customWidth="1"/>
    <col min="9155" max="9155" width="18.7109375" style="359" customWidth="1"/>
    <col min="9156" max="9156" width="0.85546875" style="359" customWidth="1"/>
    <col min="9157" max="9157" width="18.7109375" style="359" customWidth="1"/>
    <col min="9158" max="9158" width="2.140625" style="359" customWidth="1"/>
    <col min="9159" max="9159" width="1.42578125" style="359" customWidth="1"/>
    <col min="9160" max="9160" width="5.140625" style="359" customWidth="1"/>
    <col min="9161" max="9161" width="1.7109375" style="359" customWidth="1"/>
    <col min="9162" max="9162" width="3.42578125" style="359" customWidth="1"/>
    <col min="9163" max="9163" width="18.7109375" style="359" customWidth="1"/>
    <col min="9164" max="9164" width="0.85546875" style="359" customWidth="1"/>
    <col min="9165" max="9165" width="18.7109375" style="359" customWidth="1"/>
    <col min="9166" max="9166" width="3.7109375" style="359" customWidth="1"/>
    <col min="9167" max="9167" width="3.140625" style="359" customWidth="1"/>
    <col min="9168" max="9168" width="18.7109375" style="359" customWidth="1"/>
    <col min="9169" max="9169" width="0.85546875" style="359" customWidth="1"/>
    <col min="9170" max="9170" width="18.7109375" style="359" customWidth="1"/>
    <col min="9171" max="9171" width="4.140625" style="359" customWidth="1"/>
    <col min="9172" max="9172" width="3.5703125" style="359" customWidth="1"/>
    <col min="9173" max="9173" width="18.7109375" style="359" customWidth="1"/>
    <col min="9174" max="9174" width="0.85546875" style="359" customWidth="1"/>
    <col min="9175" max="9175" width="18.7109375" style="359" customWidth="1"/>
    <col min="9176" max="9176" width="3.7109375" style="359" customWidth="1"/>
    <col min="9177" max="9177" width="3.140625" style="359" customWidth="1"/>
    <col min="9178" max="9178" width="18.7109375" style="359" customWidth="1"/>
    <col min="9179" max="9179" width="0.85546875" style="359" customWidth="1"/>
    <col min="9180" max="9180" width="18.7109375" style="359" customWidth="1"/>
    <col min="9181" max="9181" width="2.140625" style="359" customWidth="1"/>
    <col min="9182" max="9391" width="11.42578125" style="359"/>
    <col min="9392" max="9392" width="1.42578125" style="359" customWidth="1"/>
    <col min="9393" max="9393" width="5.140625" style="359" customWidth="1"/>
    <col min="9394" max="9394" width="1.7109375" style="359" customWidth="1"/>
    <col min="9395" max="9395" width="3.42578125" style="359" customWidth="1"/>
    <col min="9396" max="9396" width="18.7109375" style="359" customWidth="1"/>
    <col min="9397" max="9397" width="0.85546875" style="359" customWidth="1"/>
    <col min="9398" max="9398" width="18.7109375" style="359" customWidth="1"/>
    <col min="9399" max="9399" width="3.7109375" style="359" customWidth="1"/>
    <col min="9400" max="9400" width="3.140625" style="359" customWidth="1"/>
    <col min="9401" max="9401" width="18.7109375" style="359" customWidth="1"/>
    <col min="9402" max="9402" width="0.85546875" style="359" customWidth="1"/>
    <col min="9403" max="9403" width="18.7109375" style="359" customWidth="1"/>
    <col min="9404" max="9404" width="4.140625" style="359" customWidth="1"/>
    <col min="9405" max="9405" width="3.5703125" style="359" customWidth="1"/>
    <col min="9406" max="9406" width="18.7109375" style="359" customWidth="1"/>
    <col min="9407" max="9407" width="0.85546875" style="359" customWidth="1"/>
    <col min="9408" max="9408" width="18.7109375" style="359" customWidth="1"/>
    <col min="9409" max="9409" width="3.7109375" style="359" customWidth="1"/>
    <col min="9410" max="9410" width="3.140625" style="359" customWidth="1"/>
    <col min="9411" max="9411" width="18.7109375" style="359" customWidth="1"/>
    <col min="9412" max="9412" width="0.85546875" style="359" customWidth="1"/>
    <col min="9413" max="9413" width="18.7109375" style="359" customWidth="1"/>
    <col min="9414" max="9414" width="2.140625" style="359" customWidth="1"/>
    <col min="9415" max="9415" width="1.42578125" style="359" customWidth="1"/>
    <col min="9416" max="9416" width="5.140625" style="359" customWidth="1"/>
    <col min="9417" max="9417" width="1.7109375" style="359" customWidth="1"/>
    <col min="9418" max="9418" width="3.42578125" style="359" customWidth="1"/>
    <col min="9419" max="9419" width="18.7109375" style="359" customWidth="1"/>
    <col min="9420" max="9420" width="0.85546875" style="359" customWidth="1"/>
    <col min="9421" max="9421" width="18.7109375" style="359" customWidth="1"/>
    <col min="9422" max="9422" width="3.7109375" style="359" customWidth="1"/>
    <col min="9423" max="9423" width="3.140625" style="359" customWidth="1"/>
    <col min="9424" max="9424" width="18.7109375" style="359" customWidth="1"/>
    <col min="9425" max="9425" width="0.85546875" style="359" customWidth="1"/>
    <col min="9426" max="9426" width="18.7109375" style="359" customWidth="1"/>
    <col min="9427" max="9427" width="4.140625" style="359" customWidth="1"/>
    <col min="9428" max="9428" width="3.5703125" style="359" customWidth="1"/>
    <col min="9429" max="9429" width="18.7109375" style="359" customWidth="1"/>
    <col min="9430" max="9430" width="0.85546875" style="359" customWidth="1"/>
    <col min="9431" max="9431" width="18.7109375" style="359" customWidth="1"/>
    <col min="9432" max="9432" width="3.7109375" style="359" customWidth="1"/>
    <col min="9433" max="9433" width="3.140625" style="359" customWidth="1"/>
    <col min="9434" max="9434" width="18.7109375" style="359" customWidth="1"/>
    <col min="9435" max="9435" width="0.85546875" style="359" customWidth="1"/>
    <col min="9436" max="9436" width="18.7109375" style="359" customWidth="1"/>
    <col min="9437" max="9437" width="2.140625" style="359" customWidth="1"/>
    <col min="9438" max="9647" width="11.42578125" style="359"/>
    <col min="9648" max="9648" width="1.42578125" style="359" customWidth="1"/>
    <col min="9649" max="9649" width="5.140625" style="359" customWidth="1"/>
    <col min="9650" max="9650" width="1.7109375" style="359" customWidth="1"/>
    <col min="9651" max="9651" width="3.42578125" style="359" customWidth="1"/>
    <col min="9652" max="9652" width="18.7109375" style="359" customWidth="1"/>
    <col min="9653" max="9653" width="0.85546875" style="359" customWidth="1"/>
    <col min="9654" max="9654" width="18.7109375" style="359" customWidth="1"/>
    <col min="9655" max="9655" width="3.7109375" style="359" customWidth="1"/>
    <col min="9656" max="9656" width="3.140625" style="359" customWidth="1"/>
    <col min="9657" max="9657" width="18.7109375" style="359" customWidth="1"/>
    <col min="9658" max="9658" width="0.85546875" style="359" customWidth="1"/>
    <col min="9659" max="9659" width="18.7109375" style="359" customWidth="1"/>
    <col min="9660" max="9660" width="4.140625" style="359" customWidth="1"/>
    <col min="9661" max="9661" width="3.5703125" style="359" customWidth="1"/>
    <col min="9662" max="9662" width="18.7109375" style="359" customWidth="1"/>
    <col min="9663" max="9663" width="0.85546875" style="359" customWidth="1"/>
    <col min="9664" max="9664" width="18.7109375" style="359" customWidth="1"/>
    <col min="9665" max="9665" width="3.7109375" style="359" customWidth="1"/>
    <col min="9666" max="9666" width="3.140625" style="359" customWidth="1"/>
    <col min="9667" max="9667" width="18.7109375" style="359" customWidth="1"/>
    <col min="9668" max="9668" width="0.85546875" style="359" customWidth="1"/>
    <col min="9669" max="9669" width="18.7109375" style="359" customWidth="1"/>
    <col min="9670" max="9670" width="2.140625" style="359" customWidth="1"/>
    <col min="9671" max="9671" width="1.42578125" style="359" customWidth="1"/>
    <col min="9672" max="9672" width="5.140625" style="359" customWidth="1"/>
    <col min="9673" max="9673" width="1.7109375" style="359" customWidth="1"/>
    <col min="9674" max="9674" width="3.42578125" style="359" customWidth="1"/>
    <col min="9675" max="9675" width="18.7109375" style="359" customWidth="1"/>
    <col min="9676" max="9676" width="0.85546875" style="359" customWidth="1"/>
    <col min="9677" max="9677" width="18.7109375" style="359" customWidth="1"/>
    <col min="9678" max="9678" width="3.7109375" style="359" customWidth="1"/>
    <col min="9679" max="9679" width="3.140625" style="359" customWidth="1"/>
    <col min="9680" max="9680" width="18.7109375" style="359" customWidth="1"/>
    <col min="9681" max="9681" width="0.85546875" style="359" customWidth="1"/>
    <col min="9682" max="9682" width="18.7109375" style="359" customWidth="1"/>
    <col min="9683" max="9683" width="4.140625" style="359" customWidth="1"/>
    <col min="9684" max="9684" width="3.5703125" style="359" customWidth="1"/>
    <col min="9685" max="9685" width="18.7109375" style="359" customWidth="1"/>
    <col min="9686" max="9686" width="0.85546875" style="359" customWidth="1"/>
    <col min="9687" max="9687" width="18.7109375" style="359" customWidth="1"/>
    <col min="9688" max="9688" width="3.7109375" style="359" customWidth="1"/>
    <col min="9689" max="9689" width="3.140625" style="359" customWidth="1"/>
    <col min="9690" max="9690" width="18.7109375" style="359" customWidth="1"/>
    <col min="9691" max="9691" width="0.85546875" style="359" customWidth="1"/>
    <col min="9692" max="9692" width="18.7109375" style="359" customWidth="1"/>
    <col min="9693" max="9693" width="2.140625" style="359" customWidth="1"/>
    <col min="9694" max="9903" width="11.42578125" style="359"/>
    <col min="9904" max="9904" width="1.42578125" style="359" customWidth="1"/>
    <col min="9905" max="9905" width="5.140625" style="359" customWidth="1"/>
    <col min="9906" max="9906" width="1.7109375" style="359" customWidth="1"/>
    <col min="9907" max="9907" width="3.42578125" style="359" customWidth="1"/>
    <col min="9908" max="9908" width="18.7109375" style="359" customWidth="1"/>
    <col min="9909" max="9909" width="0.85546875" style="359" customWidth="1"/>
    <col min="9910" max="9910" width="18.7109375" style="359" customWidth="1"/>
    <col min="9911" max="9911" width="3.7109375" style="359" customWidth="1"/>
    <col min="9912" max="9912" width="3.140625" style="359" customWidth="1"/>
    <col min="9913" max="9913" width="18.7109375" style="359" customWidth="1"/>
    <col min="9914" max="9914" width="0.85546875" style="359" customWidth="1"/>
    <col min="9915" max="9915" width="18.7109375" style="359" customWidth="1"/>
    <col min="9916" max="9916" width="4.140625" style="359" customWidth="1"/>
    <col min="9917" max="9917" width="3.5703125" style="359" customWidth="1"/>
    <col min="9918" max="9918" width="18.7109375" style="359" customWidth="1"/>
    <col min="9919" max="9919" width="0.85546875" style="359" customWidth="1"/>
    <col min="9920" max="9920" width="18.7109375" style="359" customWidth="1"/>
    <col min="9921" max="9921" width="3.7109375" style="359" customWidth="1"/>
    <col min="9922" max="9922" width="3.140625" style="359" customWidth="1"/>
    <col min="9923" max="9923" width="18.7109375" style="359" customWidth="1"/>
    <col min="9924" max="9924" width="0.85546875" style="359" customWidth="1"/>
    <col min="9925" max="9925" width="18.7109375" style="359" customWidth="1"/>
    <col min="9926" max="9926" width="2.140625" style="359" customWidth="1"/>
    <col min="9927" max="9927" width="1.42578125" style="359" customWidth="1"/>
    <col min="9928" max="9928" width="5.140625" style="359" customWidth="1"/>
    <col min="9929" max="9929" width="1.7109375" style="359" customWidth="1"/>
    <col min="9930" max="9930" width="3.42578125" style="359" customWidth="1"/>
    <col min="9931" max="9931" width="18.7109375" style="359" customWidth="1"/>
    <col min="9932" max="9932" width="0.85546875" style="359" customWidth="1"/>
    <col min="9933" max="9933" width="18.7109375" style="359" customWidth="1"/>
    <col min="9934" max="9934" width="3.7109375" style="359" customWidth="1"/>
    <col min="9935" max="9935" width="3.140625" style="359" customWidth="1"/>
    <col min="9936" max="9936" width="18.7109375" style="359" customWidth="1"/>
    <col min="9937" max="9937" width="0.85546875" style="359" customWidth="1"/>
    <col min="9938" max="9938" width="18.7109375" style="359" customWidth="1"/>
    <col min="9939" max="9939" width="4.140625" style="359" customWidth="1"/>
    <col min="9940" max="9940" width="3.5703125" style="359" customWidth="1"/>
    <col min="9941" max="9941" width="18.7109375" style="359" customWidth="1"/>
    <col min="9942" max="9942" width="0.85546875" style="359" customWidth="1"/>
    <col min="9943" max="9943" width="18.7109375" style="359" customWidth="1"/>
    <col min="9944" max="9944" width="3.7109375" style="359" customWidth="1"/>
    <col min="9945" max="9945" width="3.140625" style="359" customWidth="1"/>
    <col min="9946" max="9946" width="18.7109375" style="359" customWidth="1"/>
    <col min="9947" max="9947" width="0.85546875" style="359" customWidth="1"/>
    <col min="9948" max="9948" width="18.7109375" style="359" customWidth="1"/>
    <col min="9949" max="9949" width="2.140625" style="359" customWidth="1"/>
    <col min="9950" max="10159" width="11.42578125" style="359"/>
    <col min="10160" max="10160" width="1.42578125" style="359" customWidth="1"/>
    <col min="10161" max="10161" width="5.140625" style="359" customWidth="1"/>
    <col min="10162" max="10162" width="1.7109375" style="359" customWidth="1"/>
    <col min="10163" max="10163" width="3.42578125" style="359" customWidth="1"/>
    <col min="10164" max="10164" width="18.7109375" style="359" customWidth="1"/>
    <col min="10165" max="10165" width="0.85546875" style="359" customWidth="1"/>
    <col min="10166" max="10166" width="18.7109375" style="359" customWidth="1"/>
    <col min="10167" max="10167" width="3.7109375" style="359" customWidth="1"/>
    <col min="10168" max="10168" width="3.140625" style="359" customWidth="1"/>
    <col min="10169" max="10169" width="18.7109375" style="359" customWidth="1"/>
    <col min="10170" max="10170" width="0.85546875" style="359" customWidth="1"/>
    <col min="10171" max="10171" width="18.7109375" style="359" customWidth="1"/>
    <col min="10172" max="10172" width="4.140625" style="359" customWidth="1"/>
    <col min="10173" max="10173" width="3.5703125" style="359" customWidth="1"/>
    <col min="10174" max="10174" width="18.7109375" style="359" customWidth="1"/>
    <col min="10175" max="10175" width="0.85546875" style="359" customWidth="1"/>
    <col min="10176" max="10176" width="18.7109375" style="359" customWidth="1"/>
    <col min="10177" max="10177" width="3.7109375" style="359" customWidth="1"/>
    <col min="10178" max="10178" width="3.140625" style="359" customWidth="1"/>
    <col min="10179" max="10179" width="18.7109375" style="359" customWidth="1"/>
    <col min="10180" max="10180" width="0.85546875" style="359" customWidth="1"/>
    <col min="10181" max="10181" width="18.7109375" style="359" customWidth="1"/>
    <col min="10182" max="10182" width="2.140625" style="359" customWidth="1"/>
    <col min="10183" max="10183" width="1.42578125" style="359" customWidth="1"/>
    <col min="10184" max="10184" width="5.140625" style="359" customWidth="1"/>
    <col min="10185" max="10185" width="1.7109375" style="359" customWidth="1"/>
    <col min="10186" max="10186" width="3.42578125" style="359" customWidth="1"/>
    <col min="10187" max="10187" width="18.7109375" style="359" customWidth="1"/>
    <col min="10188" max="10188" width="0.85546875" style="359" customWidth="1"/>
    <col min="10189" max="10189" width="18.7109375" style="359" customWidth="1"/>
    <col min="10190" max="10190" width="3.7109375" style="359" customWidth="1"/>
    <col min="10191" max="10191" width="3.140625" style="359" customWidth="1"/>
    <col min="10192" max="10192" width="18.7109375" style="359" customWidth="1"/>
    <col min="10193" max="10193" width="0.85546875" style="359" customWidth="1"/>
    <col min="10194" max="10194" width="18.7109375" style="359" customWidth="1"/>
    <col min="10195" max="10195" width="4.140625" style="359" customWidth="1"/>
    <col min="10196" max="10196" width="3.5703125" style="359" customWidth="1"/>
    <col min="10197" max="10197" width="18.7109375" style="359" customWidth="1"/>
    <col min="10198" max="10198" width="0.85546875" style="359" customWidth="1"/>
    <col min="10199" max="10199" width="18.7109375" style="359" customWidth="1"/>
    <col min="10200" max="10200" width="3.7109375" style="359" customWidth="1"/>
    <col min="10201" max="10201" width="3.140625" style="359" customWidth="1"/>
    <col min="10202" max="10202" width="18.7109375" style="359" customWidth="1"/>
    <col min="10203" max="10203" width="0.85546875" style="359" customWidth="1"/>
    <col min="10204" max="10204" width="18.7109375" style="359" customWidth="1"/>
    <col min="10205" max="10205" width="2.140625" style="359" customWidth="1"/>
    <col min="10206" max="10415" width="11.42578125" style="359"/>
    <col min="10416" max="10416" width="1.42578125" style="359" customWidth="1"/>
    <col min="10417" max="10417" width="5.140625" style="359" customWidth="1"/>
    <col min="10418" max="10418" width="1.7109375" style="359" customWidth="1"/>
    <col min="10419" max="10419" width="3.42578125" style="359" customWidth="1"/>
    <col min="10420" max="10420" width="18.7109375" style="359" customWidth="1"/>
    <col min="10421" max="10421" width="0.85546875" style="359" customWidth="1"/>
    <col min="10422" max="10422" width="18.7109375" style="359" customWidth="1"/>
    <col min="10423" max="10423" width="3.7109375" style="359" customWidth="1"/>
    <col min="10424" max="10424" width="3.140625" style="359" customWidth="1"/>
    <col min="10425" max="10425" width="18.7109375" style="359" customWidth="1"/>
    <col min="10426" max="10426" width="0.85546875" style="359" customWidth="1"/>
    <col min="10427" max="10427" width="18.7109375" style="359" customWidth="1"/>
    <col min="10428" max="10428" width="4.140625" style="359" customWidth="1"/>
    <col min="10429" max="10429" width="3.5703125" style="359" customWidth="1"/>
    <col min="10430" max="10430" width="18.7109375" style="359" customWidth="1"/>
    <col min="10431" max="10431" width="0.85546875" style="359" customWidth="1"/>
    <col min="10432" max="10432" width="18.7109375" style="359" customWidth="1"/>
    <col min="10433" max="10433" width="3.7109375" style="359" customWidth="1"/>
    <col min="10434" max="10434" width="3.140625" style="359" customWidth="1"/>
    <col min="10435" max="10435" width="18.7109375" style="359" customWidth="1"/>
    <col min="10436" max="10436" width="0.85546875" style="359" customWidth="1"/>
    <col min="10437" max="10437" width="18.7109375" style="359" customWidth="1"/>
    <col min="10438" max="10438" width="2.140625" style="359" customWidth="1"/>
    <col min="10439" max="10439" width="1.42578125" style="359" customWidth="1"/>
    <col min="10440" max="10440" width="5.140625" style="359" customWidth="1"/>
    <col min="10441" max="10441" width="1.7109375" style="359" customWidth="1"/>
    <col min="10442" max="10442" width="3.42578125" style="359" customWidth="1"/>
    <col min="10443" max="10443" width="18.7109375" style="359" customWidth="1"/>
    <col min="10444" max="10444" width="0.85546875" style="359" customWidth="1"/>
    <col min="10445" max="10445" width="18.7109375" style="359" customWidth="1"/>
    <col min="10446" max="10446" width="3.7109375" style="359" customWidth="1"/>
    <col min="10447" max="10447" width="3.140625" style="359" customWidth="1"/>
    <col min="10448" max="10448" width="18.7109375" style="359" customWidth="1"/>
    <col min="10449" max="10449" width="0.85546875" style="359" customWidth="1"/>
    <col min="10450" max="10450" width="18.7109375" style="359" customWidth="1"/>
    <col min="10451" max="10451" width="4.140625" style="359" customWidth="1"/>
    <col min="10452" max="10452" width="3.5703125" style="359" customWidth="1"/>
    <col min="10453" max="10453" width="18.7109375" style="359" customWidth="1"/>
    <col min="10454" max="10454" width="0.85546875" style="359" customWidth="1"/>
    <col min="10455" max="10455" width="18.7109375" style="359" customWidth="1"/>
    <col min="10456" max="10456" width="3.7109375" style="359" customWidth="1"/>
    <col min="10457" max="10457" width="3.140625" style="359" customWidth="1"/>
    <col min="10458" max="10458" width="18.7109375" style="359" customWidth="1"/>
    <col min="10459" max="10459" width="0.85546875" style="359" customWidth="1"/>
    <col min="10460" max="10460" width="18.7109375" style="359" customWidth="1"/>
    <col min="10461" max="10461" width="2.140625" style="359" customWidth="1"/>
    <col min="10462" max="10671" width="11.42578125" style="359"/>
    <col min="10672" max="10672" width="1.42578125" style="359" customWidth="1"/>
    <col min="10673" max="10673" width="5.140625" style="359" customWidth="1"/>
    <col min="10674" max="10674" width="1.7109375" style="359" customWidth="1"/>
    <col min="10675" max="10675" width="3.42578125" style="359" customWidth="1"/>
    <col min="10676" max="10676" width="18.7109375" style="359" customWidth="1"/>
    <col min="10677" max="10677" width="0.85546875" style="359" customWidth="1"/>
    <col min="10678" max="10678" width="18.7109375" style="359" customWidth="1"/>
    <col min="10679" max="10679" width="3.7109375" style="359" customWidth="1"/>
    <col min="10680" max="10680" width="3.140625" style="359" customWidth="1"/>
    <col min="10681" max="10681" width="18.7109375" style="359" customWidth="1"/>
    <col min="10682" max="10682" width="0.85546875" style="359" customWidth="1"/>
    <col min="10683" max="10683" width="18.7109375" style="359" customWidth="1"/>
    <col min="10684" max="10684" width="4.140625" style="359" customWidth="1"/>
    <col min="10685" max="10685" width="3.5703125" style="359" customWidth="1"/>
    <col min="10686" max="10686" width="18.7109375" style="359" customWidth="1"/>
    <col min="10687" max="10687" width="0.85546875" style="359" customWidth="1"/>
    <col min="10688" max="10688" width="18.7109375" style="359" customWidth="1"/>
    <col min="10689" max="10689" width="3.7109375" style="359" customWidth="1"/>
    <col min="10690" max="10690" width="3.140625" style="359" customWidth="1"/>
    <col min="10691" max="10691" width="18.7109375" style="359" customWidth="1"/>
    <col min="10692" max="10692" width="0.85546875" style="359" customWidth="1"/>
    <col min="10693" max="10693" width="18.7109375" style="359" customWidth="1"/>
    <col min="10694" max="10694" width="2.140625" style="359" customWidth="1"/>
    <col min="10695" max="10695" width="1.42578125" style="359" customWidth="1"/>
    <col min="10696" max="10696" width="5.140625" style="359" customWidth="1"/>
    <col min="10697" max="10697" width="1.7109375" style="359" customWidth="1"/>
    <col min="10698" max="10698" width="3.42578125" style="359" customWidth="1"/>
    <col min="10699" max="10699" width="18.7109375" style="359" customWidth="1"/>
    <col min="10700" max="10700" width="0.85546875" style="359" customWidth="1"/>
    <col min="10701" max="10701" width="18.7109375" style="359" customWidth="1"/>
    <col min="10702" max="10702" width="3.7109375" style="359" customWidth="1"/>
    <col min="10703" max="10703" width="3.140625" style="359" customWidth="1"/>
    <col min="10704" max="10704" width="18.7109375" style="359" customWidth="1"/>
    <col min="10705" max="10705" width="0.85546875" style="359" customWidth="1"/>
    <col min="10706" max="10706" width="18.7109375" style="359" customWidth="1"/>
    <col min="10707" max="10707" width="4.140625" style="359" customWidth="1"/>
    <col min="10708" max="10708" width="3.5703125" style="359" customWidth="1"/>
    <col min="10709" max="10709" width="18.7109375" style="359" customWidth="1"/>
    <col min="10710" max="10710" width="0.85546875" style="359" customWidth="1"/>
    <col min="10711" max="10711" width="18.7109375" style="359" customWidth="1"/>
    <col min="10712" max="10712" width="3.7109375" style="359" customWidth="1"/>
    <col min="10713" max="10713" width="3.140625" style="359" customWidth="1"/>
    <col min="10714" max="10714" width="18.7109375" style="359" customWidth="1"/>
    <col min="10715" max="10715" width="0.85546875" style="359" customWidth="1"/>
    <col min="10716" max="10716" width="18.7109375" style="359" customWidth="1"/>
    <col min="10717" max="10717" width="2.140625" style="359" customWidth="1"/>
    <col min="10718" max="10927" width="11.42578125" style="359"/>
    <col min="10928" max="10928" width="1.42578125" style="359" customWidth="1"/>
    <col min="10929" max="10929" width="5.140625" style="359" customWidth="1"/>
    <col min="10930" max="10930" width="1.7109375" style="359" customWidth="1"/>
    <col min="10931" max="10931" width="3.42578125" style="359" customWidth="1"/>
    <col min="10932" max="10932" width="18.7109375" style="359" customWidth="1"/>
    <col min="10933" max="10933" width="0.85546875" style="359" customWidth="1"/>
    <col min="10934" max="10934" width="18.7109375" style="359" customWidth="1"/>
    <col min="10935" max="10935" width="3.7109375" style="359" customWidth="1"/>
    <col min="10936" max="10936" width="3.140625" style="359" customWidth="1"/>
    <col min="10937" max="10937" width="18.7109375" style="359" customWidth="1"/>
    <col min="10938" max="10938" width="0.85546875" style="359" customWidth="1"/>
    <col min="10939" max="10939" width="18.7109375" style="359" customWidth="1"/>
    <col min="10940" max="10940" width="4.140625" style="359" customWidth="1"/>
    <col min="10941" max="10941" width="3.5703125" style="359" customWidth="1"/>
    <col min="10942" max="10942" width="18.7109375" style="359" customWidth="1"/>
    <col min="10943" max="10943" width="0.85546875" style="359" customWidth="1"/>
    <col min="10944" max="10944" width="18.7109375" style="359" customWidth="1"/>
    <col min="10945" max="10945" width="3.7109375" style="359" customWidth="1"/>
    <col min="10946" max="10946" width="3.140625" style="359" customWidth="1"/>
    <col min="10947" max="10947" width="18.7109375" style="359" customWidth="1"/>
    <col min="10948" max="10948" width="0.85546875" style="359" customWidth="1"/>
    <col min="10949" max="10949" width="18.7109375" style="359" customWidth="1"/>
    <col min="10950" max="10950" width="2.140625" style="359" customWidth="1"/>
    <col min="10951" max="10951" width="1.42578125" style="359" customWidth="1"/>
    <col min="10952" max="10952" width="5.140625" style="359" customWidth="1"/>
    <col min="10953" max="10953" width="1.7109375" style="359" customWidth="1"/>
    <col min="10954" max="10954" width="3.42578125" style="359" customWidth="1"/>
    <col min="10955" max="10955" width="18.7109375" style="359" customWidth="1"/>
    <col min="10956" max="10956" width="0.85546875" style="359" customWidth="1"/>
    <col min="10957" max="10957" width="18.7109375" style="359" customWidth="1"/>
    <col min="10958" max="10958" width="3.7109375" style="359" customWidth="1"/>
    <col min="10959" max="10959" width="3.140625" style="359" customWidth="1"/>
    <col min="10960" max="10960" width="18.7109375" style="359" customWidth="1"/>
    <col min="10961" max="10961" width="0.85546875" style="359" customWidth="1"/>
    <col min="10962" max="10962" width="18.7109375" style="359" customWidth="1"/>
    <col min="10963" max="10963" width="4.140625" style="359" customWidth="1"/>
    <col min="10964" max="10964" width="3.5703125" style="359" customWidth="1"/>
    <col min="10965" max="10965" width="18.7109375" style="359" customWidth="1"/>
    <col min="10966" max="10966" width="0.85546875" style="359" customWidth="1"/>
    <col min="10967" max="10967" width="18.7109375" style="359" customWidth="1"/>
    <col min="10968" max="10968" width="3.7109375" style="359" customWidth="1"/>
    <col min="10969" max="10969" width="3.140625" style="359" customWidth="1"/>
    <col min="10970" max="10970" width="18.7109375" style="359" customWidth="1"/>
    <col min="10971" max="10971" width="0.85546875" style="359" customWidth="1"/>
    <col min="10972" max="10972" width="18.7109375" style="359" customWidth="1"/>
    <col min="10973" max="10973" width="2.140625" style="359" customWidth="1"/>
    <col min="10974" max="11183" width="11.42578125" style="359"/>
    <col min="11184" max="11184" width="1.42578125" style="359" customWidth="1"/>
    <col min="11185" max="11185" width="5.140625" style="359" customWidth="1"/>
    <col min="11186" max="11186" width="1.7109375" style="359" customWidth="1"/>
    <col min="11187" max="11187" width="3.42578125" style="359" customWidth="1"/>
    <col min="11188" max="11188" width="18.7109375" style="359" customWidth="1"/>
    <col min="11189" max="11189" width="0.85546875" style="359" customWidth="1"/>
    <col min="11190" max="11190" width="18.7109375" style="359" customWidth="1"/>
    <col min="11191" max="11191" width="3.7109375" style="359" customWidth="1"/>
    <col min="11192" max="11192" width="3.140625" style="359" customWidth="1"/>
    <col min="11193" max="11193" width="18.7109375" style="359" customWidth="1"/>
    <col min="11194" max="11194" width="0.85546875" style="359" customWidth="1"/>
    <col min="11195" max="11195" width="18.7109375" style="359" customWidth="1"/>
    <col min="11196" max="11196" width="4.140625" style="359" customWidth="1"/>
    <col min="11197" max="11197" width="3.5703125" style="359" customWidth="1"/>
    <col min="11198" max="11198" width="18.7109375" style="359" customWidth="1"/>
    <col min="11199" max="11199" width="0.85546875" style="359" customWidth="1"/>
    <col min="11200" max="11200" width="18.7109375" style="359" customWidth="1"/>
    <col min="11201" max="11201" width="3.7109375" style="359" customWidth="1"/>
    <col min="11202" max="11202" width="3.140625" style="359" customWidth="1"/>
    <col min="11203" max="11203" width="18.7109375" style="359" customWidth="1"/>
    <col min="11204" max="11204" width="0.85546875" style="359" customWidth="1"/>
    <col min="11205" max="11205" width="18.7109375" style="359" customWidth="1"/>
    <col min="11206" max="11206" width="2.140625" style="359" customWidth="1"/>
    <col min="11207" max="11207" width="1.42578125" style="359" customWidth="1"/>
    <col min="11208" max="11208" width="5.140625" style="359" customWidth="1"/>
    <col min="11209" max="11209" width="1.7109375" style="359" customWidth="1"/>
    <col min="11210" max="11210" width="3.42578125" style="359" customWidth="1"/>
    <col min="11211" max="11211" width="18.7109375" style="359" customWidth="1"/>
    <col min="11212" max="11212" width="0.85546875" style="359" customWidth="1"/>
    <col min="11213" max="11213" width="18.7109375" style="359" customWidth="1"/>
    <col min="11214" max="11214" width="3.7109375" style="359" customWidth="1"/>
    <col min="11215" max="11215" width="3.140625" style="359" customWidth="1"/>
    <col min="11216" max="11216" width="18.7109375" style="359" customWidth="1"/>
    <col min="11217" max="11217" width="0.85546875" style="359" customWidth="1"/>
    <col min="11218" max="11218" width="18.7109375" style="359" customWidth="1"/>
    <col min="11219" max="11219" width="4.140625" style="359" customWidth="1"/>
    <col min="11220" max="11220" width="3.5703125" style="359" customWidth="1"/>
    <col min="11221" max="11221" width="18.7109375" style="359" customWidth="1"/>
    <col min="11222" max="11222" width="0.85546875" style="359" customWidth="1"/>
    <col min="11223" max="11223" width="18.7109375" style="359" customWidth="1"/>
    <col min="11224" max="11224" width="3.7109375" style="359" customWidth="1"/>
    <col min="11225" max="11225" width="3.140625" style="359" customWidth="1"/>
    <col min="11226" max="11226" width="18.7109375" style="359" customWidth="1"/>
    <col min="11227" max="11227" width="0.85546875" style="359" customWidth="1"/>
    <col min="11228" max="11228" width="18.7109375" style="359" customWidth="1"/>
    <col min="11229" max="11229" width="2.140625" style="359" customWidth="1"/>
    <col min="11230" max="11439" width="11.42578125" style="359"/>
    <col min="11440" max="11440" width="1.42578125" style="359" customWidth="1"/>
    <col min="11441" max="11441" width="5.140625" style="359" customWidth="1"/>
    <col min="11442" max="11442" width="1.7109375" style="359" customWidth="1"/>
    <col min="11443" max="11443" width="3.42578125" style="359" customWidth="1"/>
    <col min="11444" max="11444" width="18.7109375" style="359" customWidth="1"/>
    <col min="11445" max="11445" width="0.85546875" style="359" customWidth="1"/>
    <col min="11446" max="11446" width="18.7109375" style="359" customWidth="1"/>
    <col min="11447" max="11447" width="3.7109375" style="359" customWidth="1"/>
    <col min="11448" max="11448" width="3.140625" style="359" customWidth="1"/>
    <col min="11449" max="11449" width="18.7109375" style="359" customWidth="1"/>
    <col min="11450" max="11450" width="0.85546875" style="359" customWidth="1"/>
    <col min="11451" max="11451" width="18.7109375" style="359" customWidth="1"/>
    <col min="11452" max="11452" width="4.140625" style="359" customWidth="1"/>
    <col min="11453" max="11453" width="3.5703125" style="359" customWidth="1"/>
    <col min="11454" max="11454" width="18.7109375" style="359" customWidth="1"/>
    <col min="11455" max="11455" width="0.85546875" style="359" customWidth="1"/>
    <col min="11456" max="11456" width="18.7109375" style="359" customWidth="1"/>
    <col min="11457" max="11457" width="3.7109375" style="359" customWidth="1"/>
    <col min="11458" max="11458" width="3.140625" style="359" customWidth="1"/>
    <col min="11459" max="11459" width="18.7109375" style="359" customWidth="1"/>
    <col min="11460" max="11460" width="0.85546875" style="359" customWidth="1"/>
    <col min="11461" max="11461" width="18.7109375" style="359" customWidth="1"/>
    <col min="11462" max="11462" width="2.140625" style="359" customWidth="1"/>
    <col min="11463" max="11463" width="1.42578125" style="359" customWidth="1"/>
    <col min="11464" max="11464" width="5.140625" style="359" customWidth="1"/>
    <col min="11465" max="11465" width="1.7109375" style="359" customWidth="1"/>
    <col min="11466" max="11466" width="3.42578125" style="359" customWidth="1"/>
    <col min="11467" max="11467" width="18.7109375" style="359" customWidth="1"/>
    <col min="11468" max="11468" width="0.85546875" style="359" customWidth="1"/>
    <col min="11469" max="11469" width="18.7109375" style="359" customWidth="1"/>
    <col min="11470" max="11470" width="3.7109375" style="359" customWidth="1"/>
    <col min="11471" max="11471" width="3.140625" style="359" customWidth="1"/>
    <col min="11472" max="11472" width="18.7109375" style="359" customWidth="1"/>
    <col min="11473" max="11473" width="0.85546875" style="359" customWidth="1"/>
    <col min="11474" max="11474" width="18.7109375" style="359" customWidth="1"/>
    <col min="11475" max="11475" width="4.140625" style="359" customWidth="1"/>
    <col min="11476" max="11476" width="3.5703125" style="359" customWidth="1"/>
    <col min="11477" max="11477" width="18.7109375" style="359" customWidth="1"/>
    <col min="11478" max="11478" width="0.85546875" style="359" customWidth="1"/>
    <col min="11479" max="11479" width="18.7109375" style="359" customWidth="1"/>
    <col min="11480" max="11480" width="3.7109375" style="359" customWidth="1"/>
    <col min="11481" max="11481" width="3.140625" style="359" customWidth="1"/>
    <col min="11482" max="11482" width="18.7109375" style="359" customWidth="1"/>
    <col min="11483" max="11483" width="0.85546875" style="359" customWidth="1"/>
    <col min="11484" max="11484" width="18.7109375" style="359" customWidth="1"/>
    <col min="11485" max="11485" width="2.140625" style="359" customWidth="1"/>
    <col min="11486" max="11695" width="11.42578125" style="359"/>
    <col min="11696" max="11696" width="1.42578125" style="359" customWidth="1"/>
    <col min="11697" max="11697" width="5.140625" style="359" customWidth="1"/>
    <col min="11698" max="11698" width="1.7109375" style="359" customWidth="1"/>
    <col min="11699" max="11699" width="3.42578125" style="359" customWidth="1"/>
    <col min="11700" max="11700" width="18.7109375" style="359" customWidth="1"/>
    <col min="11701" max="11701" width="0.85546875" style="359" customWidth="1"/>
    <col min="11702" max="11702" width="18.7109375" style="359" customWidth="1"/>
    <col min="11703" max="11703" width="3.7109375" style="359" customWidth="1"/>
    <col min="11704" max="11704" width="3.140625" style="359" customWidth="1"/>
    <col min="11705" max="11705" width="18.7109375" style="359" customWidth="1"/>
    <col min="11706" max="11706" width="0.85546875" style="359" customWidth="1"/>
    <col min="11707" max="11707" width="18.7109375" style="359" customWidth="1"/>
    <col min="11708" max="11708" width="4.140625" style="359" customWidth="1"/>
    <col min="11709" max="11709" width="3.5703125" style="359" customWidth="1"/>
    <col min="11710" max="11710" width="18.7109375" style="359" customWidth="1"/>
    <col min="11711" max="11711" width="0.85546875" style="359" customWidth="1"/>
    <col min="11712" max="11712" width="18.7109375" style="359" customWidth="1"/>
    <col min="11713" max="11713" width="3.7109375" style="359" customWidth="1"/>
    <col min="11714" max="11714" width="3.140625" style="359" customWidth="1"/>
    <col min="11715" max="11715" width="18.7109375" style="359" customWidth="1"/>
    <col min="11716" max="11716" width="0.85546875" style="359" customWidth="1"/>
    <col min="11717" max="11717" width="18.7109375" style="359" customWidth="1"/>
    <col min="11718" max="11718" width="2.140625" style="359" customWidth="1"/>
    <col min="11719" max="11719" width="1.42578125" style="359" customWidth="1"/>
    <col min="11720" max="11720" width="5.140625" style="359" customWidth="1"/>
    <col min="11721" max="11721" width="1.7109375" style="359" customWidth="1"/>
    <col min="11722" max="11722" width="3.42578125" style="359" customWidth="1"/>
    <col min="11723" max="11723" width="18.7109375" style="359" customWidth="1"/>
    <col min="11724" max="11724" width="0.85546875" style="359" customWidth="1"/>
    <col min="11725" max="11725" width="18.7109375" style="359" customWidth="1"/>
    <col min="11726" max="11726" width="3.7109375" style="359" customWidth="1"/>
    <col min="11727" max="11727" width="3.140625" style="359" customWidth="1"/>
    <col min="11728" max="11728" width="18.7109375" style="359" customWidth="1"/>
    <col min="11729" max="11729" width="0.85546875" style="359" customWidth="1"/>
    <col min="11730" max="11730" width="18.7109375" style="359" customWidth="1"/>
    <col min="11731" max="11731" width="4.140625" style="359" customWidth="1"/>
    <col min="11732" max="11732" width="3.5703125" style="359" customWidth="1"/>
    <col min="11733" max="11733" width="18.7109375" style="359" customWidth="1"/>
    <col min="11734" max="11734" width="0.85546875" style="359" customWidth="1"/>
    <col min="11735" max="11735" width="18.7109375" style="359" customWidth="1"/>
    <col min="11736" max="11736" width="3.7109375" style="359" customWidth="1"/>
    <col min="11737" max="11737" width="3.140625" style="359" customWidth="1"/>
    <col min="11738" max="11738" width="18.7109375" style="359" customWidth="1"/>
    <col min="11739" max="11739" width="0.85546875" style="359" customWidth="1"/>
    <col min="11740" max="11740" width="18.7109375" style="359" customWidth="1"/>
    <col min="11741" max="11741" width="2.140625" style="359" customWidth="1"/>
    <col min="11742" max="11951" width="11.42578125" style="359"/>
    <col min="11952" max="11952" width="1.42578125" style="359" customWidth="1"/>
    <col min="11953" max="11953" width="5.140625" style="359" customWidth="1"/>
    <col min="11954" max="11954" width="1.7109375" style="359" customWidth="1"/>
    <col min="11955" max="11955" width="3.42578125" style="359" customWidth="1"/>
    <col min="11956" max="11956" width="18.7109375" style="359" customWidth="1"/>
    <col min="11957" max="11957" width="0.85546875" style="359" customWidth="1"/>
    <col min="11958" max="11958" width="18.7109375" style="359" customWidth="1"/>
    <col min="11959" max="11959" width="3.7109375" style="359" customWidth="1"/>
    <col min="11960" max="11960" width="3.140625" style="359" customWidth="1"/>
    <col min="11961" max="11961" width="18.7109375" style="359" customWidth="1"/>
    <col min="11962" max="11962" width="0.85546875" style="359" customWidth="1"/>
    <col min="11963" max="11963" width="18.7109375" style="359" customWidth="1"/>
    <col min="11964" max="11964" width="4.140625" style="359" customWidth="1"/>
    <col min="11965" max="11965" width="3.5703125" style="359" customWidth="1"/>
    <col min="11966" max="11966" width="18.7109375" style="359" customWidth="1"/>
    <col min="11967" max="11967" width="0.85546875" style="359" customWidth="1"/>
    <col min="11968" max="11968" width="18.7109375" style="359" customWidth="1"/>
    <col min="11969" max="11969" width="3.7109375" style="359" customWidth="1"/>
    <col min="11970" max="11970" width="3.140625" style="359" customWidth="1"/>
    <col min="11971" max="11971" width="18.7109375" style="359" customWidth="1"/>
    <col min="11972" max="11972" width="0.85546875" style="359" customWidth="1"/>
    <col min="11973" max="11973" width="18.7109375" style="359" customWidth="1"/>
    <col min="11974" max="11974" width="2.140625" style="359" customWidth="1"/>
    <col min="11975" max="11975" width="1.42578125" style="359" customWidth="1"/>
    <col min="11976" max="11976" width="5.140625" style="359" customWidth="1"/>
    <col min="11977" max="11977" width="1.7109375" style="359" customWidth="1"/>
    <col min="11978" max="11978" width="3.42578125" style="359" customWidth="1"/>
    <col min="11979" max="11979" width="18.7109375" style="359" customWidth="1"/>
    <col min="11980" max="11980" width="0.85546875" style="359" customWidth="1"/>
    <col min="11981" max="11981" width="18.7109375" style="359" customWidth="1"/>
    <col min="11982" max="11982" width="3.7109375" style="359" customWidth="1"/>
    <col min="11983" max="11983" width="3.140625" style="359" customWidth="1"/>
    <col min="11984" max="11984" width="18.7109375" style="359" customWidth="1"/>
    <col min="11985" max="11985" width="0.85546875" style="359" customWidth="1"/>
    <col min="11986" max="11986" width="18.7109375" style="359" customWidth="1"/>
    <col min="11987" max="11987" width="4.140625" style="359" customWidth="1"/>
    <col min="11988" max="11988" width="3.5703125" style="359" customWidth="1"/>
    <col min="11989" max="11989" width="18.7109375" style="359" customWidth="1"/>
    <col min="11990" max="11990" width="0.85546875" style="359" customWidth="1"/>
    <col min="11991" max="11991" width="18.7109375" style="359" customWidth="1"/>
    <col min="11992" max="11992" width="3.7109375" style="359" customWidth="1"/>
    <col min="11993" max="11993" width="3.140625" style="359" customWidth="1"/>
    <col min="11994" max="11994" width="18.7109375" style="359" customWidth="1"/>
    <col min="11995" max="11995" width="0.85546875" style="359" customWidth="1"/>
    <col min="11996" max="11996" width="18.7109375" style="359" customWidth="1"/>
    <col min="11997" max="11997" width="2.140625" style="359" customWidth="1"/>
    <col min="11998" max="12207" width="11.42578125" style="359"/>
    <col min="12208" max="12208" width="1.42578125" style="359" customWidth="1"/>
    <col min="12209" max="12209" width="5.140625" style="359" customWidth="1"/>
    <col min="12210" max="12210" width="1.7109375" style="359" customWidth="1"/>
    <col min="12211" max="12211" width="3.42578125" style="359" customWidth="1"/>
    <col min="12212" max="12212" width="18.7109375" style="359" customWidth="1"/>
    <col min="12213" max="12213" width="0.85546875" style="359" customWidth="1"/>
    <col min="12214" max="12214" width="18.7109375" style="359" customWidth="1"/>
    <col min="12215" max="12215" width="3.7109375" style="359" customWidth="1"/>
    <col min="12216" max="12216" width="3.140625" style="359" customWidth="1"/>
    <col min="12217" max="12217" width="18.7109375" style="359" customWidth="1"/>
    <col min="12218" max="12218" width="0.85546875" style="359" customWidth="1"/>
    <col min="12219" max="12219" width="18.7109375" style="359" customWidth="1"/>
    <col min="12220" max="12220" width="4.140625" style="359" customWidth="1"/>
    <col min="12221" max="12221" width="3.5703125" style="359" customWidth="1"/>
    <col min="12222" max="12222" width="18.7109375" style="359" customWidth="1"/>
    <col min="12223" max="12223" width="0.85546875" style="359" customWidth="1"/>
    <col min="12224" max="12224" width="18.7109375" style="359" customWidth="1"/>
    <col min="12225" max="12225" width="3.7109375" style="359" customWidth="1"/>
    <col min="12226" max="12226" width="3.140625" style="359" customWidth="1"/>
    <col min="12227" max="12227" width="18.7109375" style="359" customWidth="1"/>
    <col min="12228" max="12228" width="0.85546875" style="359" customWidth="1"/>
    <col min="12229" max="12229" width="18.7109375" style="359" customWidth="1"/>
    <col min="12230" max="12230" width="2.140625" style="359" customWidth="1"/>
    <col min="12231" max="12231" width="1.42578125" style="359" customWidth="1"/>
    <col min="12232" max="12232" width="5.140625" style="359" customWidth="1"/>
    <col min="12233" max="12233" width="1.7109375" style="359" customWidth="1"/>
    <col min="12234" max="12234" width="3.42578125" style="359" customWidth="1"/>
    <col min="12235" max="12235" width="18.7109375" style="359" customWidth="1"/>
    <col min="12236" max="12236" width="0.85546875" style="359" customWidth="1"/>
    <col min="12237" max="12237" width="18.7109375" style="359" customWidth="1"/>
    <col min="12238" max="12238" width="3.7109375" style="359" customWidth="1"/>
    <col min="12239" max="12239" width="3.140625" style="359" customWidth="1"/>
    <col min="12240" max="12240" width="18.7109375" style="359" customWidth="1"/>
    <col min="12241" max="12241" width="0.85546875" style="359" customWidth="1"/>
    <col min="12242" max="12242" width="18.7109375" style="359" customWidth="1"/>
    <col min="12243" max="12243" width="4.140625" style="359" customWidth="1"/>
    <col min="12244" max="12244" width="3.5703125" style="359" customWidth="1"/>
    <col min="12245" max="12245" width="18.7109375" style="359" customWidth="1"/>
    <col min="12246" max="12246" width="0.85546875" style="359" customWidth="1"/>
    <col min="12247" max="12247" width="18.7109375" style="359" customWidth="1"/>
    <col min="12248" max="12248" width="3.7109375" style="359" customWidth="1"/>
    <col min="12249" max="12249" width="3.140625" style="359" customWidth="1"/>
    <col min="12250" max="12250" width="18.7109375" style="359" customWidth="1"/>
    <col min="12251" max="12251" width="0.85546875" style="359" customWidth="1"/>
    <col min="12252" max="12252" width="18.7109375" style="359" customWidth="1"/>
    <col min="12253" max="12253" width="2.140625" style="359" customWidth="1"/>
    <col min="12254" max="12463" width="11.42578125" style="359"/>
    <col min="12464" max="12464" width="1.42578125" style="359" customWidth="1"/>
    <col min="12465" max="12465" width="5.140625" style="359" customWidth="1"/>
    <col min="12466" max="12466" width="1.7109375" style="359" customWidth="1"/>
    <col min="12467" max="12467" width="3.42578125" style="359" customWidth="1"/>
    <col min="12468" max="12468" width="18.7109375" style="359" customWidth="1"/>
    <col min="12469" max="12469" width="0.85546875" style="359" customWidth="1"/>
    <col min="12470" max="12470" width="18.7109375" style="359" customWidth="1"/>
    <col min="12471" max="12471" width="3.7109375" style="359" customWidth="1"/>
    <col min="12472" max="12472" width="3.140625" style="359" customWidth="1"/>
    <col min="12473" max="12473" width="18.7109375" style="359" customWidth="1"/>
    <col min="12474" max="12474" width="0.85546875" style="359" customWidth="1"/>
    <col min="12475" max="12475" width="18.7109375" style="359" customWidth="1"/>
    <col min="12476" max="12476" width="4.140625" style="359" customWidth="1"/>
    <col min="12477" max="12477" width="3.5703125" style="359" customWidth="1"/>
    <col min="12478" max="12478" width="18.7109375" style="359" customWidth="1"/>
    <col min="12479" max="12479" width="0.85546875" style="359" customWidth="1"/>
    <col min="12480" max="12480" width="18.7109375" style="359" customWidth="1"/>
    <col min="12481" max="12481" width="3.7109375" style="359" customWidth="1"/>
    <col min="12482" max="12482" width="3.140625" style="359" customWidth="1"/>
    <col min="12483" max="12483" width="18.7109375" style="359" customWidth="1"/>
    <col min="12484" max="12484" width="0.85546875" style="359" customWidth="1"/>
    <col min="12485" max="12485" width="18.7109375" style="359" customWidth="1"/>
    <col min="12486" max="12486" width="2.140625" style="359" customWidth="1"/>
    <col min="12487" max="12487" width="1.42578125" style="359" customWidth="1"/>
    <col min="12488" max="12488" width="5.140625" style="359" customWidth="1"/>
    <col min="12489" max="12489" width="1.7109375" style="359" customWidth="1"/>
    <col min="12490" max="12490" width="3.42578125" style="359" customWidth="1"/>
    <col min="12491" max="12491" width="18.7109375" style="359" customWidth="1"/>
    <col min="12492" max="12492" width="0.85546875" style="359" customWidth="1"/>
    <col min="12493" max="12493" width="18.7109375" style="359" customWidth="1"/>
    <col min="12494" max="12494" width="3.7109375" style="359" customWidth="1"/>
    <col min="12495" max="12495" width="3.140625" style="359" customWidth="1"/>
    <col min="12496" max="12496" width="18.7109375" style="359" customWidth="1"/>
    <col min="12497" max="12497" width="0.85546875" style="359" customWidth="1"/>
    <col min="12498" max="12498" width="18.7109375" style="359" customWidth="1"/>
    <col min="12499" max="12499" width="4.140625" style="359" customWidth="1"/>
    <col min="12500" max="12500" width="3.5703125" style="359" customWidth="1"/>
    <col min="12501" max="12501" width="18.7109375" style="359" customWidth="1"/>
    <col min="12502" max="12502" width="0.85546875" style="359" customWidth="1"/>
    <col min="12503" max="12503" width="18.7109375" style="359" customWidth="1"/>
    <col min="12504" max="12504" width="3.7109375" style="359" customWidth="1"/>
    <col min="12505" max="12505" width="3.140625" style="359" customWidth="1"/>
    <col min="12506" max="12506" width="18.7109375" style="359" customWidth="1"/>
    <col min="12507" max="12507" width="0.85546875" style="359" customWidth="1"/>
    <col min="12508" max="12508" width="18.7109375" style="359" customWidth="1"/>
    <col min="12509" max="12509" width="2.140625" style="359" customWidth="1"/>
    <col min="12510" max="12719" width="11.42578125" style="359"/>
    <col min="12720" max="12720" width="1.42578125" style="359" customWidth="1"/>
    <col min="12721" max="12721" width="5.140625" style="359" customWidth="1"/>
    <col min="12722" max="12722" width="1.7109375" style="359" customWidth="1"/>
    <col min="12723" max="12723" width="3.42578125" style="359" customWidth="1"/>
    <col min="12724" max="12724" width="18.7109375" style="359" customWidth="1"/>
    <col min="12725" max="12725" width="0.85546875" style="359" customWidth="1"/>
    <col min="12726" max="12726" width="18.7109375" style="359" customWidth="1"/>
    <col min="12727" max="12727" width="3.7109375" style="359" customWidth="1"/>
    <col min="12728" max="12728" width="3.140625" style="359" customWidth="1"/>
    <col min="12729" max="12729" width="18.7109375" style="359" customWidth="1"/>
    <col min="12730" max="12730" width="0.85546875" style="359" customWidth="1"/>
    <col min="12731" max="12731" width="18.7109375" style="359" customWidth="1"/>
    <col min="12732" max="12732" width="4.140625" style="359" customWidth="1"/>
    <col min="12733" max="12733" width="3.5703125" style="359" customWidth="1"/>
    <col min="12734" max="12734" width="18.7109375" style="359" customWidth="1"/>
    <col min="12735" max="12735" width="0.85546875" style="359" customWidth="1"/>
    <col min="12736" max="12736" width="18.7109375" style="359" customWidth="1"/>
    <col min="12737" max="12737" width="3.7109375" style="359" customWidth="1"/>
    <col min="12738" max="12738" width="3.140625" style="359" customWidth="1"/>
    <col min="12739" max="12739" width="18.7109375" style="359" customWidth="1"/>
    <col min="12740" max="12740" width="0.85546875" style="359" customWidth="1"/>
    <col min="12741" max="12741" width="18.7109375" style="359" customWidth="1"/>
    <col min="12742" max="12742" width="2.140625" style="359" customWidth="1"/>
    <col min="12743" max="12743" width="1.42578125" style="359" customWidth="1"/>
    <col min="12744" max="12744" width="5.140625" style="359" customWidth="1"/>
    <col min="12745" max="12745" width="1.7109375" style="359" customWidth="1"/>
    <col min="12746" max="12746" width="3.42578125" style="359" customWidth="1"/>
    <col min="12747" max="12747" width="18.7109375" style="359" customWidth="1"/>
    <col min="12748" max="12748" width="0.85546875" style="359" customWidth="1"/>
    <col min="12749" max="12749" width="18.7109375" style="359" customWidth="1"/>
    <col min="12750" max="12750" width="3.7109375" style="359" customWidth="1"/>
    <col min="12751" max="12751" width="3.140625" style="359" customWidth="1"/>
    <col min="12752" max="12752" width="18.7109375" style="359" customWidth="1"/>
    <col min="12753" max="12753" width="0.85546875" style="359" customWidth="1"/>
    <col min="12754" max="12754" width="18.7109375" style="359" customWidth="1"/>
    <col min="12755" max="12755" width="4.140625" style="359" customWidth="1"/>
    <col min="12756" max="12756" width="3.5703125" style="359" customWidth="1"/>
    <col min="12757" max="12757" width="18.7109375" style="359" customWidth="1"/>
    <col min="12758" max="12758" width="0.85546875" style="359" customWidth="1"/>
    <col min="12759" max="12759" width="18.7109375" style="359" customWidth="1"/>
    <col min="12760" max="12760" width="3.7109375" style="359" customWidth="1"/>
    <col min="12761" max="12761" width="3.140625" style="359" customWidth="1"/>
    <col min="12762" max="12762" width="18.7109375" style="359" customWidth="1"/>
    <col min="12763" max="12763" width="0.85546875" style="359" customWidth="1"/>
    <col min="12764" max="12764" width="18.7109375" style="359" customWidth="1"/>
    <col min="12765" max="12765" width="2.140625" style="359" customWidth="1"/>
    <col min="12766" max="12975" width="11.42578125" style="359"/>
    <col min="12976" max="12976" width="1.42578125" style="359" customWidth="1"/>
    <col min="12977" max="12977" width="5.140625" style="359" customWidth="1"/>
    <col min="12978" max="12978" width="1.7109375" style="359" customWidth="1"/>
    <col min="12979" max="12979" width="3.42578125" style="359" customWidth="1"/>
    <col min="12980" max="12980" width="18.7109375" style="359" customWidth="1"/>
    <col min="12981" max="12981" width="0.85546875" style="359" customWidth="1"/>
    <col min="12982" max="12982" width="18.7109375" style="359" customWidth="1"/>
    <col min="12983" max="12983" width="3.7109375" style="359" customWidth="1"/>
    <col min="12984" max="12984" width="3.140625" style="359" customWidth="1"/>
    <col min="12985" max="12985" width="18.7109375" style="359" customWidth="1"/>
    <col min="12986" max="12986" width="0.85546875" style="359" customWidth="1"/>
    <col min="12987" max="12987" width="18.7109375" style="359" customWidth="1"/>
    <col min="12988" max="12988" width="4.140625" style="359" customWidth="1"/>
    <col min="12989" max="12989" width="3.5703125" style="359" customWidth="1"/>
    <col min="12990" max="12990" width="18.7109375" style="359" customWidth="1"/>
    <col min="12991" max="12991" width="0.85546875" style="359" customWidth="1"/>
    <col min="12992" max="12992" width="18.7109375" style="359" customWidth="1"/>
    <col min="12993" max="12993" width="3.7109375" style="359" customWidth="1"/>
    <col min="12994" max="12994" width="3.140625" style="359" customWidth="1"/>
    <col min="12995" max="12995" width="18.7109375" style="359" customWidth="1"/>
    <col min="12996" max="12996" width="0.85546875" style="359" customWidth="1"/>
    <col min="12997" max="12997" width="18.7109375" style="359" customWidth="1"/>
    <col min="12998" max="12998" width="2.140625" style="359" customWidth="1"/>
    <col min="12999" max="12999" width="1.42578125" style="359" customWidth="1"/>
    <col min="13000" max="13000" width="5.140625" style="359" customWidth="1"/>
    <col min="13001" max="13001" width="1.7109375" style="359" customWidth="1"/>
    <col min="13002" max="13002" width="3.42578125" style="359" customWidth="1"/>
    <col min="13003" max="13003" width="18.7109375" style="359" customWidth="1"/>
    <col min="13004" max="13004" width="0.85546875" style="359" customWidth="1"/>
    <col min="13005" max="13005" width="18.7109375" style="359" customWidth="1"/>
    <col min="13006" max="13006" width="3.7109375" style="359" customWidth="1"/>
    <col min="13007" max="13007" width="3.140625" style="359" customWidth="1"/>
    <col min="13008" max="13008" width="18.7109375" style="359" customWidth="1"/>
    <col min="13009" max="13009" width="0.85546875" style="359" customWidth="1"/>
    <col min="13010" max="13010" width="18.7109375" style="359" customWidth="1"/>
    <col min="13011" max="13011" width="4.140625" style="359" customWidth="1"/>
    <col min="13012" max="13012" width="3.5703125" style="359" customWidth="1"/>
    <col min="13013" max="13013" width="18.7109375" style="359" customWidth="1"/>
    <col min="13014" max="13014" width="0.85546875" style="359" customWidth="1"/>
    <col min="13015" max="13015" width="18.7109375" style="359" customWidth="1"/>
    <col min="13016" max="13016" width="3.7109375" style="359" customWidth="1"/>
    <col min="13017" max="13017" width="3.140625" style="359" customWidth="1"/>
    <col min="13018" max="13018" width="18.7109375" style="359" customWidth="1"/>
    <col min="13019" max="13019" width="0.85546875" style="359" customWidth="1"/>
    <col min="13020" max="13020" width="18.7109375" style="359" customWidth="1"/>
    <col min="13021" max="13021" width="2.140625" style="359" customWidth="1"/>
    <col min="13022" max="13231" width="11.42578125" style="359"/>
    <col min="13232" max="13232" width="1.42578125" style="359" customWidth="1"/>
    <col min="13233" max="13233" width="5.140625" style="359" customWidth="1"/>
    <col min="13234" max="13234" width="1.7109375" style="359" customWidth="1"/>
    <col min="13235" max="13235" width="3.42578125" style="359" customWidth="1"/>
    <col min="13236" max="13236" width="18.7109375" style="359" customWidth="1"/>
    <col min="13237" max="13237" width="0.85546875" style="359" customWidth="1"/>
    <col min="13238" max="13238" width="18.7109375" style="359" customWidth="1"/>
    <col min="13239" max="13239" width="3.7109375" style="359" customWidth="1"/>
    <col min="13240" max="13240" width="3.140625" style="359" customWidth="1"/>
    <col min="13241" max="13241" width="18.7109375" style="359" customWidth="1"/>
    <col min="13242" max="13242" width="0.85546875" style="359" customWidth="1"/>
    <col min="13243" max="13243" width="18.7109375" style="359" customWidth="1"/>
    <col min="13244" max="13244" width="4.140625" style="359" customWidth="1"/>
    <col min="13245" max="13245" width="3.5703125" style="359" customWidth="1"/>
    <col min="13246" max="13246" width="18.7109375" style="359" customWidth="1"/>
    <col min="13247" max="13247" width="0.85546875" style="359" customWidth="1"/>
    <col min="13248" max="13248" width="18.7109375" style="359" customWidth="1"/>
    <col min="13249" max="13249" width="3.7109375" style="359" customWidth="1"/>
    <col min="13250" max="13250" width="3.140625" style="359" customWidth="1"/>
    <col min="13251" max="13251" width="18.7109375" style="359" customWidth="1"/>
    <col min="13252" max="13252" width="0.85546875" style="359" customWidth="1"/>
    <col min="13253" max="13253" width="18.7109375" style="359" customWidth="1"/>
    <col min="13254" max="13254" width="2.140625" style="359" customWidth="1"/>
    <col min="13255" max="13255" width="1.42578125" style="359" customWidth="1"/>
    <col min="13256" max="13256" width="5.140625" style="359" customWidth="1"/>
    <col min="13257" max="13257" width="1.7109375" style="359" customWidth="1"/>
    <col min="13258" max="13258" width="3.42578125" style="359" customWidth="1"/>
    <col min="13259" max="13259" width="18.7109375" style="359" customWidth="1"/>
    <col min="13260" max="13260" width="0.85546875" style="359" customWidth="1"/>
    <col min="13261" max="13261" width="18.7109375" style="359" customWidth="1"/>
    <col min="13262" max="13262" width="3.7109375" style="359" customWidth="1"/>
    <col min="13263" max="13263" width="3.140625" style="359" customWidth="1"/>
    <col min="13264" max="13264" width="18.7109375" style="359" customWidth="1"/>
    <col min="13265" max="13265" width="0.85546875" style="359" customWidth="1"/>
    <col min="13266" max="13266" width="18.7109375" style="359" customWidth="1"/>
    <col min="13267" max="13267" width="4.140625" style="359" customWidth="1"/>
    <col min="13268" max="13268" width="3.5703125" style="359" customWidth="1"/>
    <col min="13269" max="13269" width="18.7109375" style="359" customWidth="1"/>
    <col min="13270" max="13270" width="0.85546875" style="359" customWidth="1"/>
    <col min="13271" max="13271" width="18.7109375" style="359" customWidth="1"/>
    <col min="13272" max="13272" width="3.7109375" style="359" customWidth="1"/>
    <col min="13273" max="13273" width="3.140625" style="359" customWidth="1"/>
    <col min="13274" max="13274" width="18.7109375" style="359" customWidth="1"/>
    <col min="13275" max="13275" width="0.85546875" style="359" customWidth="1"/>
    <col min="13276" max="13276" width="18.7109375" style="359" customWidth="1"/>
    <col min="13277" max="13277" width="2.140625" style="359" customWidth="1"/>
    <col min="13278" max="13487" width="11.42578125" style="359"/>
    <col min="13488" max="13488" width="1.42578125" style="359" customWidth="1"/>
    <col min="13489" max="13489" width="5.140625" style="359" customWidth="1"/>
    <col min="13490" max="13490" width="1.7109375" style="359" customWidth="1"/>
    <col min="13491" max="13491" width="3.42578125" style="359" customWidth="1"/>
    <col min="13492" max="13492" width="18.7109375" style="359" customWidth="1"/>
    <col min="13493" max="13493" width="0.85546875" style="359" customWidth="1"/>
    <col min="13494" max="13494" width="18.7109375" style="359" customWidth="1"/>
    <col min="13495" max="13495" width="3.7109375" style="359" customWidth="1"/>
    <col min="13496" max="13496" width="3.140625" style="359" customWidth="1"/>
    <col min="13497" max="13497" width="18.7109375" style="359" customWidth="1"/>
    <col min="13498" max="13498" width="0.85546875" style="359" customWidth="1"/>
    <col min="13499" max="13499" width="18.7109375" style="359" customWidth="1"/>
    <col min="13500" max="13500" width="4.140625" style="359" customWidth="1"/>
    <col min="13501" max="13501" width="3.5703125" style="359" customWidth="1"/>
    <col min="13502" max="13502" width="18.7109375" style="359" customWidth="1"/>
    <col min="13503" max="13503" width="0.85546875" style="359" customWidth="1"/>
    <col min="13504" max="13504" width="18.7109375" style="359" customWidth="1"/>
    <col min="13505" max="13505" width="3.7109375" style="359" customWidth="1"/>
    <col min="13506" max="13506" width="3.140625" style="359" customWidth="1"/>
    <col min="13507" max="13507" width="18.7109375" style="359" customWidth="1"/>
    <col min="13508" max="13508" width="0.85546875" style="359" customWidth="1"/>
    <col min="13509" max="13509" width="18.7109375" style="359" customWidth="1"/>
    <col min="13510" max="13510" width="2.140625" style="359" customWidth="1"/>
    <col min="13511" max="13511" width="1.42578125" style="359" customWidth="1"/>
    <col min="13512" max="13512" width="5.140625" style="359" customWidth="1"/>
    <col min="13513" max="13513" width="1.7109375" style="359" customWidth="1"/>
    <col min="13514" max="13514" width="3.42578125" style="359" customWidth="1"/>
    <col min="13515" max="13515" width="18.7109375" style="359" customWidth="1"/>
    <col min="13516" max="13516" width="0.85546875" style="359" customWidth="1"/>
    <col min="13517" max="13517" width="18.7109375" style="359" customWidth="1"/>
    <col min="13518" max="13518" width="3.7109375" style="359" customWidth="1"/>
    <col min="13519" max="13519" width="3.140625" style="359" customWidth="1"/>
    <col min="13520" max="13520" width="18.7109375" style="359" customWidth="1"/>
    <col min="13521" max="13521" width="0.85546875" style="359" customWidth="1"/>
    <col min="13522" max="13522" width="18.7109375" style="359" customWidth="1"/>
    <col min="13523" max="13523" width="4.140625" style="359" customWidth="1"/>
    <col min="13524" max="13524" width="3.5703125" style="359" customWidth="1"/>
    <col min="13525" max="13525" width="18.7109375" style="359" customWidth="1"/>
    <col min="13526" max="13526" width="0.85546875" style="359" customWidth="1"/>
    <col min="13527" max="13527" width="18.7109375" style="359" customWidth="1"/>
    <col min="13528" max="13528" width="3.7109375" style="359" customWidth="1"/>
    <col min="13529" max="13529" width="3.140625" style="359" customWidth="1"/>
    <col min="13530" max="13530" width="18.7109375" style="359" customWidth="1"/>
    <col min="13531" max="13531" width="0.85546875" style="359" customWidth="1"/>
    <col min="13532" max="13532" width="18.7109375" style="359" customWidth="1"/>
    <col min="13533" max="13533" width="2.140625" style="359" customWidth="1"/>
    <col min="13534" max="13743" width="11.42578125" style="359"/>
    <col min="13744" max="13744" width="1.42578125" style="359" customWidth="1"/>
    <col min="13745" max="13745" width="5.140625" style="359" customWidth="1"/>
    <col min="13746" max="13746" width="1.7109375" style="359" customWidth="1"/>
    <col min="13747" max="13747" width="3.42578125" style="359" customWidth="1"/>
    <col min="13748" max="13748" width="18.7109375" style="359" customWidth="1"/>
    <col min="13749" max="13749" width="0.85546875" style="359" customWidth="1"/>
    <col min="13750" max="13750" width="18.7109375" style="359" customWidth="1"/>
    <col min="13751" max="13751" width="3.7109375" style="359" customWidth="1"/>
    <col min="13752" max="13752" width="3.140625" style="359" customWidth="1"/>
    <col min="13753" max="13753" width="18.7109375" style="359" customWidth="1"/>
    <col min="13754" max="13754" width="0.85546875" style="359" customWidth="1"/>
    <col min="13755" max="13755" width="18.7109375" style="359" customWidth="1"/>
    <col min="13756" max="13756" width="4.140625" style="359" customWidth="1"/>
    <col min="13757" max="13757" width="3.5703125" style="359" customWidth="1"/>
    <col min="13758" max="13758" width="18.7109375" style="359" customWidth="1"/>
    <col min="13759" max="13759" width="0.85546875" style="359" customWidth="1"/>
    <col min="13760" max="13760" width="18.7109375" style="359" customWidth="1"/>
    <col min="13761" max="13761" width="3.7109375" style="359" customWidth="1"/>
    <col min="13762" max="13762" width="3.140625" style="359" customWidth="1"/>
    <col min="13763" max="13763" width="18.7109375" style="359" customWidth="1"/>
    <col min="13764" max="13764" width="0.85546875" style="359" customWidth="1"/>
    <col min="13765" max="13765" width="18.7109375" style="359" customWidth="1"/>
    <col min="13766" max="13766" width="2.140625" style="359" customWidth="1"/>
    <col min="13767" max="13767" width="1.42578125" style="359" customWidth="1"/>
    <col min="13768" max="13768" width="5.140625" style="359" customWidth="1"/>
    <col min="13769" max="13769" width="1.7109375" style="359" customWidth="1"/>
    <col min="13770" max="13770" width="3.42578125" style="359" customWidth="1"/>
    <col min="13771" max="13771" width="18.7109375" style="359" customWidth="1"/>
    <col min="13772" max="13772" width="0.85546875" style="359" customWidth="1"/>
    <col min="13773" max="13773" width="18.7109375" style="359" customWidth="1"/>
    <col min="13774" max="13774" width="3.7109375" style="359" customWidth="1"/>
    <col min="13775" max="13775" width="3.140625" style="359" customWidth="1"/>
    <col min="13776" max="13776" width="18.7109375" style="359" customWidth="1"/>
    <col min="13777" max="13777" width="0.85546875" style="359" customWidth="1"/>
    <col min="13778" max="13778" width="18.7109375" style="359" customWidth="1"/>
    <col min="13779" max="13779" width="4.140625" style="359" customWidth="1"/>
    <col min="13780" max="13780" width="3.5703125" style="359" customWidth="1"/>
    <col min="13781" max="13781" width="18.7109375" style="359" customWidth="1"/>
    <col min="13782" max="13782" width="0.85546875" style="359" customWidth="1"/>
    <col min="13783" max="13783" width="18.7109375" style="359" customWidth="1"/>
    <col min="13784" max="13784" width="3.7109375" style="359" customWidth="1"/>
    <col min="13785" max="13785" width="3.140625" style="359" customWidth="1"/>
    <col min="13786" max="13786" width="18.7109375" style="359" customWidth="1"/>
    <col min="13787" max="13787" width="0.85546875" style="359" customWidth="1"/>
    <col min="13788" max="13788" width="18.7109375" style="359" customWidth="1"/>
    <col min="13789" max="13789" width="2.140625" style="359" customWidth="1"/>
    <col min="13790" max="13999" width="11.42578125" style="359"/>
    <col min="14000" max="14000" width="1.42578125" style="359" customWidth="1"/>
    <col min="14001" max="14001" width="5.140625" style="359" customWidth="1"/>
    <col min="14002" max="14002" width="1.7109375" style="359" customWidth="1"/>
    <col min="14003" max="14003" width="3.42578125" style="359" customWidth="1"/>
    <col min="14004" max="14004" width="18.7109375" style="359" customWidth="1"/>
    <col min="14005" max="14005" width="0.85546875" style="359" customWidth="1"/>
    <col min="14006" max="14006" width="18.7109375" style="359" customWidth="1"/>
    <col min="14007" max="14007" width="3.7109375" style="359" customWidth="1"/>
    <col min="14008" max="14008" width="3.140625" style="359" customWidth="1"/>
    <col min="14009" max="14009" width="18.7109375" style="359" customWidth="1"/>
    <col min="14010" max="14010" width="0.85546875" style="359" customWidth="1"/>
    <col min="14011" max="14011" width="18.7109375" style="359" customWidth="1"/>
    <col min="14012" max="14012" width="4.140625" style="359" customWidth="1"/>
    <col min="14013" max="14013" width="3.5703125" style="359" customWidth="1"/>
    <col min="14014" max="14014" width="18.7109375" style="359" customWidth="1"/>
    <col min="14015" max="14015" width="0.85546875" style="359" customWidth="1"/>
    <col min="14016" max="14016" width="18.7109375" style="359" customWidth="1"/>
    <col min="14017" max="14017" width="3.7109375" style="359" customWidth="1"/>
    <col min="14018" max="14018" width="3.140625" style="359" customWidth="1"/>
    <col min="14019" max="14019" width="18.7109375" style="359" customWidth="1"/>
    <col min="14020" max="14020" width="0.85546875" style="359" customWidth="1"/>
    <col min="14021" max="14021" width="18.7109375" style="359" customWidth="1"/>
    <col min="14022" max="14022" width="2.140625" style="359" customWidth="1"/>
    <col min="14023" max="14023" width="1.42578125" style="359" customWidth="1"/>
    <col min="14024" max="14024" width="5.140625" style="359" customWidth="1"/>
    <col min="14025" max="14025" width="1.7109375" style="359" customWidth="1"/>
    <col min="14026" max="14026" width="3.42578125" style="359" customWidth="1"/>
    <col min="14027" max="14027" width="18.7109375" style="359" customWidth="1"/>
    <col min="14028" max="14028" width="0.85546875" style="359" customWidth="1"/>
    <col min="14029" max="14029" width="18.7109375" style="359" customWidth="1"/>
    <col min="14030" max="14030" width="3.7109375" style="359" customWidth="1"/>
    <col min="14031" max="14031" width="3.140625" style="359" customWidth="1"/>
    <col min="14032" max="14032" width="18.7109375" style="359" customWidth="1"/>
    <col min="14033" max="14033" width="0.85546875" style="359" customWidth="1"/>
    <col min="14034" max="14034" width="18.7109375" style="359" customWidth="1"/>
    <col min="14035" max="14035" width="4.140625" style="359" customWidth="1"/>
    <col min="14036" max="14036" width="3.5703125" style="359" customWidth="1"/>
    <col min="14037" max="14037" width="18.7109375" style="359" customWidth="1"/>
    <col min="14038" max="14038" width="0.85546875" style="359" customWidth="1"/>
    <col min="14039" max="14039" width="18.7109375" style="359" customWidth="1"/>
    <col min="14040" max="14040" width="3.7109375" style="359" customWidth="1"/>
    <col min="14041" max="14041" width="3.140625" style="359" customWidth="1"/>
    <col min="14042" max="14042" width="18.7109375" style="359" customWidth="1"/>
    <col min="14043" max="14043" width="0.85546875" style="359" customWidth="1"/>
    <col min="14044" max="14044" width="18.7109375" style="359" customWidth="1"/>
    <col min="14045" max="14045" width="2.140625" style="359" customWidth="1"/>
    <col min="14046" max="14255" width="11.42578125" style="359"/>
    <col min="14256" max="14256" width="1.42578125" style="359" customWidth="1"/>
    <col min="14257" max="14257" width="5.140625" style="359" customWidth="1"/>
    <col min="14258" max="14258" width="1.7109375" style="359" customWidth="1"/>
    <col min="14259" max="14259" width="3.42578125" style="359" customWidth="1"/>
    <col min="14260" max="14260" width="18.7109375" style="359" customWidth="1"/>
    <col min="14261" max="14261" width="0.85546875" style="359" customWidth="1"/>
    <col min="14262" max="14262" width="18.7109375" style="359" customWidth="1"/>
    <col min="14263" max="14263" width="3.7109375" style="359" customWidth="1"/>
    <col min="14264" max="14264" width="3.140625" style="359" customWidth="1"/>
    <col min="14265" max="14265" width="18.7109375" style="359" customWidth="1"/>
    <col min="14266" max="14266" width="0.85546875" style="359" customWidth="1"/>
    <col min="14267" max="14267" width="18.7109375" style="359" customWidth="1"/>
    <col min="14268" max="14268" width="4.140625" style="359" customWidth="1"/>
    <col min="14269" max="14269" width="3.5703125" style="359" customWidth="1"/>
    <col min="14270" max="14270" width="18.7109375" style="359" customWidth="1"/>
    <col min="14271" max="14271" width="0.85546875" style="359" customWidth="1"/>
    <col min="14272" max="14272" width="18.7109375" style="359" customWidth="1"/>
    <col min="14273" max="14273" width="3.7109375" style="359" customWidth="1"/>
    <col min="14274" max="14274" width="3.140625" style="359" customWidth="1"/>
    <col min="14275" max="14275" width="18.7109375" style="359" customWidth="1"/>
    <col min="14276" max="14276" width="0.85546875" style="359" customWidth="1"/>
    <col min="14277" max="14277" width="18.7109375" style="359" customWidth="1"/>
    <col min="14278" max="14278" width="2.140625" style="359" customWidth="1"/>
    <col min="14279" max="14279" width="1.42578125" style="359" customWidth="1"/>
    <col min="14280" max="14280" width="5.140625" style="359" customWidth="1"/>
    <col min="14281" max="14281" width="1.7109375" style="359" customWidth="1"/>
    <col min="14282" max="14282" width="3.42578125" style="359" customWidth="1"/>
    <col min="14283" max="14283" width="18.7109375" style="359" customWidth="1"/>
    <col min="14284" max="14284" width="0.85546875" style="359" customWidth="1"/>
    <col min="14285" max="14285" width="18.7109375" style="359" customWidth="1"/>
    <col min="14286" max="14286" width="3.7109375" style="359" customWidth="1"/>
    <col min="14287" max="14287" width="3.140625" style="359" customWidth="1"/>
    <col min="14288" max="14288" width="18.7109375" style="359" customWidth="1"/>
    <col min="14289" max="14289" width="0.85546875" style="359" customWidth="1"/>
    <col min="14290" max="14290" width="18.7109375" style="359" customWidth="1"/>
    <col min="14291" max="14291" width="4.140625" style="359" customWidth="1"/>
    <col min="14292" max="14292" width="3.5703125" style="359" customWidth="1"/>
    <col min="14293" max="14293" width="18.7109375" style="359" customWidth="1"/>
    <col min="14294" max="14294" width="0.85546875" style="359" customWidth="1"/>
    <col min="14295" max="14295" width="18.7109375" style="359" customWidth="1"/>
    <col min="14296" max="14296" width="3.7109375" style="359" customWidth="1"/>
    <col min="14297" max="14297" width="3.140625" style="359" customWidth="1"/>
    <col min="14298" max="14298" width="18.7109375" style="359" customWidth="1"/>
    <col min="14299" max="14299" width="0.85546875" style="359" customWidth="1"/>
    <col min="14300" max="14300" width="18.7109375" style="359" customWidth="1"/>
    <col min="14301" max="14301" width="2.140625" style="359" customWidth="1"/>
    <col min="14302" max="14511" width="11.42578125" style="359"/>
    <col min="14512" max="14512" width="1.42578125" style="359" customWidth="1"/>
    <col min="14513" max="14513" width="5.140625" style="359" customWidth="1"/>
    <col min="14514" max="14514" width="1.7109375" style="359" customWidth="1"/>
    <col min="14515" max="14515" width="3.42578125" style="359" customWidth="1"/>
    <col min="14516" max="14516" width="18.7109375" style="359" customWidth="1"/>
    <col min="14517" max="14517" width="0.85546875" style="359" customWidth="1"/>
    <col min="14518" max="14518" width="18.7109375" style="359" customWidth="1"/>
    <col min="14519" max="14519" width="3.7109375" style="359" customWidth="1"/>
    <col min="14520" max="14520" width="3.140625" style="359" customWidth="1"/>
    <col min="14521" max="14521" width="18.7109375" style="359" customWidth="1"/>
    <col min="14522" max="14522" width="0.85546875" style="359" customWidth="1"/>
    <col min="14523" max="14523" width="18.7109375" style="359" customWidth="1"/>
    <col min="14524" max="14524" width="4.140625" style="359" customWidth="1"/>
    <col min="14525" max="14525" width="3.5703125" style="359" customWidth="1"/>
    <col min="14526" max="14526" width="18.7109375" style="359" customWidth="1"/>
    <col min="14527" max="14527" width="0.85546875" style="359" customWidth="1"/>
    <col min="14528" max="14528" width="18.7109375" style="359" customWidth="1"/>
    <col min="14529" max="14529" width="3.7109375" style="359" customWidth="1"/>
    <col min="14530" max="14530" width="3.140625" style="359" customWidth="1"/>
    <col min="14531" max="14531" width="18.7109375" style="359" customWidth="1"/>
    <col min="14532" max="14532" width="0.85546875" style="359" customWidth="1"/>
    <col min="14533" max="14533" width="18.7109375" style="359" customWidth="1"/>
    <col min="14534" max="14534" width="2.140625" style="359" customWidth="1"/>
    <col min="14535" max="14535" width="1.42578125" style="359" customWidth="1"/>
    <col min="14536" max="14536" width="5.140625" style="359" customWidth="1"/>
    <col min="14537" max="14537" width="1.7109375" style="359" customWidth="1"/>
    <col min="14538" max="14538" width="3.42578125" style="359" customWidth="1"/>
    <col min="14539" max="14539" width="18.7109375" style="359" customWidth="1"/>
    <col min="14540" max="14540" width="0.85546875" style="359" customWidth="1"/>
    <col min="14541" max="14541" width="18.7109375" style="359" customWidth="1"/>
    <col min="14542" max="14542" width="3.7109375" style="359" customWidth="1"/>
    <col min="14543" max="14543" width="3.140625" style="359" customWidth="1"/>
    <col min="14544" max="14544" width="18.7109375" style="359" customWidth="1"/>
    <col min="14545" max="14545" width="0.85546875" style="359" customWidth="1"/>
    <col min="14546" max="14546" width="18.7109375" style="359" customWidth="1"/>
    <col min="14547" max="14547" width="4.140625" style="359" customWidth="1"/>
    <col min="14548" max="14548" width="3.5703125" style="359" customWidth="1"/>
    <col min="14549" max="14549" width="18.7109375" style="359" customWidth="1"/>
    <col min="14550" max="14550" width="0.85546875" style="359" customWidth="1"/>
    <col min="14551" max="14551" width="18.7109375" style="359" customWidth="1"/>
    <col min="14552" max="14552" width="3.7109375" style="359" customWidth="1"/>
    <col min="14553" max="14553" width="3.140625" style="359" customWidth="1"/>
    <col min="14554" max="14554" width="18.7109375" style="359" customWidth="1"/>
    <col min="14555" max="14555" width="0.85546875" style="359" customWidth="1"/>
    <col min="14556" max="14556" width="18.7109375" style="359" customWidth="1"/>
    <col min="14557" max="14557" width="2.140625" style="359" customWidth="1"/>
    <col min="14558" max="14767" width="11.42578125" style="359"/>
    <col min="14768" max="14768" width="1.42578125" style="359" customWidth="1"/>
    <col min="14769" max="14769" width="5.140625" style="359" customWidth="1"/>
    <col min="14770" max="14770" width="1.7109375" style="359" customWidth="1"/>
    <col min="14771" max="14771" width="3.42578125" style="359" customWidth="1"/>
    <col min="14772" max="14772" width="18.7109375" style="359" customWidth="1"/>
    <col min="14773" max="14773" width="0.85546875" style="359" customWidth="1"/>
    <col min="14774" max="14774" width="18.7109375" style="359" customWidth="1"/>
    <col min="14775" max="14775" width="3.7109375" style="359" customWidth="1"/>
    <col min="14776" max="14776" width="3.140625" style="359" customWidth="1"/>
    <col min="14777" max="14777" width="18.7109375" style="359" customWidth="1"/>
    <col min="14778" max="14778" width="0.85546875" style="359" customWidth="1"/>
    <col min="14779" max="14779" width="18.7109375" style="359" customWidth="1"/>
    <col min="14780" max="14780" width="4.140625" style="359" customWidth="1"/>
    <col min="14781" max="14781" width="3.5703125" style="359" customWidth="1"/>
    <col min="14782" max="14782" width="18.7109375" style="359" customWidth="1"/>
    <col min="14783" max="14783" width="0.85546875" style="359" customWidth="1"/>
    <col min="14784" max="14784" width="18.7109375" style="359" customWidth="1"/>
    <col min="14785" max="14785" width="3.7109375" style="359" customWidth="1"/>
    <col min="14786" max="14786" width="3.140625" style="359" customWidth="1"/>
    <col min="14787" max="14787" width="18.7109375" style="359" customWidth="1"/>
    <col min="14788" max="14788" width="0.85546875" style="359" customWidth="1"/>
    <col min="14789" max="14789" width="18.7109375" style="359" customWidth="1"/>
    <col min="14790" max="14790" width="2.140625" style="359" customWidth="1"/>
    <col min="14791" max="14791" width="1.42578125" style="359" customWidth="1"/>
    <col min="14792" max="14792" width="5.140625" style="359" customWidth="1"/>
    <col min="14793" max="14793" width="1.7109375" style="359" customWidth="1"/>
    <col min="14794" max="14794" width="3.42578125" style="359" customWidth="1"/>
    <col min="14795" max="14795" width="18.7109375" style="359" customWidth="1"/>
    <col min="14796" max="14796" width="0.85546875" style="359" customWidth="1"/>
    <col min="14797" max="14797" width="18.7109375" style="359" customWidth="1"/>
    <col min="14798" max="14798" width="3.7109375" style="359" customWidth="1"/>
    <col min="14799" max="14799" width="3.140625" style="359" customWidth="1"/>
    <col min="14800" max="14800" width="18.7109375" style="359" customWidth="1"/>
    <col min="14801" max="14801" width="0.85546875" style="359" customWidth="1"/>
    <col min="14802" max="14802" width="18.7109375" style="359" customWidth="1"/>
    <col min="14803" max="14803" width="4.140625" style="359" customWidth="1"/>
    <col min="14804" max="14804" width="3.5703125" style="359" customWidth="1"/>
    <col min="14805" max="14805" width="18.7109375" style="359" customWidth="1"/>
    <col min="14806" max="14806" width="0.85546875" style="359" customWidth="1"/>
    <col min="14807" max="14807" width="18.7109375" style="359" customWidth="1"/>
    <col min="14808" max="14808" width="3.7109375" style="359" customWidth="1"/>
    <col min="14809" max="14809" width="3.140625" style="359" customWidth="1"/>
    <col min="14810" max="14810" width="18.7109375" style="359" customWidth="1"/>
    <col min="14811" max="14811" width="0.85546875" style="359" customWidth="1"/>
    <col min="14812" max="14812" width="18.7109375" style="359" customWidth="1"/>
    <col min="14813" max="14813" width="2.140625" style="359" customWidth="1"/>
    <col min="14814" max="15023" width="11.42578125" style="359"/>
    <col min="15024" max="15024" width="1.42578125" style="359" customWidth="1"/>
    <col min="15025" max="15025" width="5.140625" style="359" customWidth="1"/>
    <col min="15026" max="15026" width="1.7109375" style="359" customWidth="1"/>
    <col min="15027" max="15027" width="3.42578125" style="359" customWidth="1"/>
    <col min="15028" max="15028" width="18.7109375" style="359" customWidth="1"/>
    <col min="15029" max="15029" width="0.85546875" style="359" customWidth="1"/>
    <col min="15030" max="15030" width="18.7109375" style="359" customWidth="1"/>
    <col min="15031" max="15031" width="3.7109375" style="359" customWidth="1"/>
    <col min="15032" max="15032" width="3.140625" style="359" customWidth="1"/>
    <col min="15033" max="15033" width="18.7109375" style="359" customWidth="1"/>
    <col min="15034" max="15034" width="0.85546875" style="359" customWidth="1"/>
    <col min="15035" max="15035" width="18.7109375" style="359" customWidth="1"/>
    <col min="15036" max="15036" width="4.140625" style="359" customWidth="1"/>
    <col min="15037" max="15037" width="3.5703125" style="359" customWidth="1"/>
    <col min="15038" max="15038" width="18.7109375" style="359" customWidth="1"/>
    <col min="15039" max="15039" width="0.85546875" style="359" customWidth="1"/>
    <col min="15040" max="15040" width="18.7109375" style="359" customWidth="1"/>
    <col min="15041" max="15041" width="3.7109375" style="359" customWidth="1"/>
    <col min="15042" max="15042" width="3.140625" style="359" customWidth="1"/>
    <col min="15043" max="15043" width="18.7109375" style="359" customWidth="1"/>
    <col min="15044" max="15044" width="0.85546875" style="359" customWidth="1"/>
    <col min="15045" max="15045" width="18.7109375" style="359" customWidth="1"/>
    <col min="15046" max="15046" width="2.140625" style="359" customWidth="1"/>
    <col min="15047" max="15047" width="1.42578125" style="359" customWidth="1"/>
    <col min="15048" max="15048" width="5.140625" style="359" customWidth="1"/>
    <col min="15049" max="15049" width="1.7109375" style="359" customWidth="1"/>
    <col min="15050" max="15050" width="3.42578125" style="359" customWidth="1"/>
    <col min="15051" max="15051" width="18.7109375" style="359" customWidth="1"/>
    <col min="15052" max="15052" width="0.85546875" style="359" customWidth="1"/>
    <col min="15053" max="15053" width="18.7109375" style="359" customWidth="1"/>
    <col min="15054" max="15054" width="3.7109375" style="359" customWidth="1"/>
    <col min="15055" max="15055" width="3.140625" style="359" customWidth="1"/>
    <col min="15056" max="15056" width="18.7109375" style="359" customWidth="1"/>
    <col min="15057" max="15057" width="0.85546875" style="359" customWidth="1"/>
    <col min="15058" max="15058" width="18.7109375" style="359" customWidth="1"/>
    <col min="15059" max="15059" width="4.140625" style="359" customWidth="1"/>
    <col min="15060" max="15060" width="3.5703125" style="359" customWidth="1"/>
    <col min="15061" max="15061" width="18.7109375" style="359" customWidth="1"/>
    <col min="15062" max="15062" width="0.85546875" style="359" customWidth="1"/>
    <col min="15063" max="15063" width="18.7109375" style="359" customWidth="1"/>
    <col min="15064" max="15064" width="3.7109375" style="359" customWidth="1"/>
    <col min="15065" max="15065" width="3.140625" style="359" customWidth="1"/>
    <col min="15066" max="15066" width="18.7109375" style="359" customWidth="1"/>
    <col min="15067" max="15067" width="0.85546875" style="359" customWidth="1"/>
    <col min="15068" max="15068" width="18.7109375" style="359" customWidth="1"/>
    <col min="15069" max="15069" width="2.140625" style="359" customWidth="1"/>
    <col min="15070" max="15279" width="11.42578125" style="359"/>
    <col min="15280" max="15280" width="1.42578125" style="359" customWidth="1"/>
    <col min="15281" max="15281" width="5.140625" style="359" customWidth="1"/>
    <col min="15282" max="15282" width="1.7109375" style="359" customWidth="1"/>
    <col min="15283" max="15283" width="3.42578125" style="359" customWidth="1"/>
    <col min="15284" max="15284" width="18.7109375" style="359" customWidth="1"/>
    <col min="15285" max="15285" width="0.85546875" style="359" customWidth="1"/>
    <col min="15286" max="15286" width="18.7109375" style="359" customWidth="1"/>
    <col min="15287" max="15287" width="3.7109375" style="359" customWidth="1"/>
    <col min="15288" max="15288" width="3.140625" style="359" customWidth="1"/>
    <col min="15289" max="15289" width="18.7109375" style="359" customWidth="1"/>
    <col min="15290" max="15290" width="0.85546875" style="359" customWidth="1"/>
    <col min="15291" max="15291" width="18.7109375" style="359" customWidth="1"/>
    <col min="15292" max="15292" width="4.140625" style="359" customWidth="1"/>
    <col min="15293" max="15293" width="3.5703125" style="359" customWidth="1"/>
    <col min="15294" max="15294" width="18.7109375" style="359" customWidth="1"/>
    <col min="15295" max="15295" width="0.85546875" style="359" customWidth="1"/>
    <col min="15296" max="15296" width="18.7109375" style="359" customWidth="1"/>
    <col min="15297" max="15297" width="3.7109375" style="359" customWidth="1"/>
    <col min="15298" max="15298" width="3.140625" style="359" customWidth="1"/>
    <col min="15299" max="15299" width="18.7109375" style="359" customWidth="1"/>
    <col min="15300" max="15300" width="0.85546875" style="359" customWidth="1"/>
    <col min="15301" max="15301" width="18.7109375" style="359" customWidth="1"/>
    <col min="15302" max="15302" width="2.140625" style="359" customWidth="1"/>
    <col min="15303" max="15303" width="1.42578125" style="359" customWidth="1"/>
    <col min="15304" max="15304" width="5.140625" style="359" customWidth="1"/>
    <col min="15305" max="15305" width="1.7109375" style="359" customWidth="1"/>
    <col min="15306" max="15306" width="3.42578125" style="359" customWidth="1"/>
    <col min="15307" max="15307" width="18.7109375" style="359" customWidth="1"/>
    <col min="15308" max="15308" width="0.85546875" style="359" customWidth="1"/>
    <col min="15309" max="15309" width="18.7109375" style="359" customWidth="1"/>
    <col min="15310" max="15310" width="3.7109375" style="359" customWidth="1"/>
    <col min="15311" max="15311" width="3.140625" style="359" customWidth="1"/>
    <col min="15312" max="15312" width="18.7109375" style="359" customWidth="1"/>
    <col min="15313" max="15313" width="0.85546875" style="359" customWidth="1"/>
    <col min="15314" max="15314" width="18.7109375" style="359" customWidth="1"/>
    <col min="15315" max="15315" width="4.140625" style="359" customWidth="1"/>
    <col min="15316" max="15316" width="3.5703125" style="359" customWidth="1"/>
    <col min="15317" max="15317" width="18.7109375" style="359" customWidth="1"/>
    <col min="15318" max="15318" width="0.85546875" style="359" customWidth="1"/>
    <col min="15319" max="15319" width="18.7109375" style="359" customWidth="1"/>
    <col min="15320" max="15320" width="3.7109375" style="359" customWidth="1"/>
    <col min="15321" max="15321" width="3.140625" style="359" customWidth="1"/>
    <col min="15322" max="15322" width="18.7109375" style="359" customWidth="1"/>
    <col min="15323" max="15323" width="0.85546875" style="359" customWidth="1"/>
    <col min="15324" max="15324" width="18.7109375" style="359" customWidth="1"/>
    <col min="15325" max="15325" width="2.140625" style="359" customWidth="1"/>
    <col min="15326" max="15535" width="11.42578125" style="359"/>
    <col min="15536" max="15536" width="1.42578125" style="359" customWidth="1"/>
    <col min="15537" max="15537" width="5.140625" style="359" customWidth="1"/>
    <col min="15538" max="15538" width="1.7109375" style="359" customWidth="1"/>
    <col min="15539" max="15539" width="3.42578125" style="359" customWidth="1"/>
    <col min="15540" max="15540" width="18.7109375" style="359" customWidth="1"/>
    <col min="15541" max="15541" width="0.85546875" style="359" customWidth="1"/>
    <col min="15542" max="15542" width="18.7109375" style="359" customWidth="1"/>
    <col min="15543" max="15543" width="3.7109375" style="359" customWidth="1"/>
    <col min="15544" max="15544" width="3.140625" style="359" customWidth="1"/>
    <col min="15545" max="15545" width="18.7109375" style="359" customWidth="1"/>
    <col min="15546" max="15546" width="0.85546875" style="359" customWidth="1"/>
    <col min="15547" max="15547" width="18.7109375" style="359" customWidth="1"/>
    <col min="15548" max="15548" width="4.140625" style="359" customWidth="1"/>
    <col min="15549" max="15549" width="3.5703125" style="359" customWidth="1"/>
    <col min="15550" max="15550" width="18.7109375" style="359" customWidth="1"/>
    <col min="15551" max="15551" width="0.85546875" style="359" customWidth="1"/>
    <col min="15552" max="15552" width="18.7109375" style="359" customWidth="1"/>
    <col min="15553" max="15553" width="3.7109375" style="359" customWidth="1"/>
    <col min="15554" max="15554" width="3.140625" style="359" customWidth="1"/>
    <col min="15555" max="15555" width="18.7109375" style="359" customWidth="1"/>
    <col min="15556" max="15556" width="0.85546875" style="359" customWidth="1"/>
    <col min="15557" max="15557" width="18.7109375" style="359" customWidth="1"/>
    <col min="15558" max="15558" width="2.140625" style="359" customWidth="1"/>
    <col min="15559" max="15559" width="1.42578125" style="359" customWidth="1"/>
    <col min="15560" max="15560" width="5.140625" style="359" customWidth="1"/>
    <col min="15561" max="15561" width="1.7109375" style="359" customWidth="1"/>
    <col min="15562" max="15562" width="3.42578125" style="359" customWidth="1"/>
    <col min="15563" max="15563" width="18.7109375" style="359" customWidth="1"/>
    <col min="15564" max="15564" width="0.85546875" style="359" customWidth="1"/>
    <col min="15565" max="15565" width="18.7109375" style="359" customWidth="1"/>
    <col min="15566" max="15566" width="3.7109375" style="359" customWidth="1"/>
    <col min="15567" max="15567" width="3.140625" style="359" customWidth="1"/>
    <col min="15568" max="15568" width="18.7109375" style="359" customWidth="1"/>
    <col min="15569" max="15569" width="0.85546875" style="359" customWidth="1"/>
    <col min="15570" max="15570" width="18.7109375" style="359" customWidth="1"/>
    <col min="15571" max="15571" width="4.140625" style="359" customWidth="1"/>
    <col min="15572" max="15572" width="3.5703125" style="359" customWidth="1"/>
    <col min="15573" max="15573" width="18.7109375" style="359" customWidth="1"/>
    <col min="15574" max="15574" width="0.85546875" style="359" customWidth="1"/>
    <col min="15575" max="15575" width="18.7109375" style="359" customWidth="1"/>
    <col min="15576" max="15576" width="3.7109375" style="359" customWidth="1"/>
    <col min="15577" max="15577" width="3.140625" style="359" customWidth="1"/>
    <col min="15578" max="15578" width="18.7109375" style="359" customWidth="1"/>
    <col min="15579" max="15579" width="0.85546875" style="359" customWidth="1"/>
    <col min="15580" max="15580" width="18.7109375" style="359" customWidth="1"/>
    <col min="15581" max="15581" width="2.140625" style="359" customWidth="1"/>
    <col min="15582" max="15791" width="11.42578125" style="359"/>
    <col min="15792" max="15792" width="1.42578125" style="359" customWidth="1"/>
    <col min="15793" max="15793" width="5.140625" style="359" customWidth="1"/>
    <col min="15794" max="15794" width="1.7109375" style="359" customWidth="1"/>
    <col min="15795" max="15795" width="3.42578125" style="359" customWidth="1"/>
    <col min="15796" max="15796" width="18.7109375" style="359" customWidth="1"/>
    <col min="15797" max="15797" width="0.85546875" style="359" customWidth="1"/>
    <col min="15798" max="15798" width="18.7109375" style="359" customWidth="1"/>
    <col min="15799" max="15799" width="3.7109375" style="359" customWidth="1"/>
    <col min="15800" max="15800" width="3.140625" style="359" customWidth="1"/>
    <col min="15801" max="15801" width="18.7109375" style="359" customWidth="1"/>
    <col min="15802" max="15802" width="0.85546875" style="359" customWidth="1"/>
    <col min="15803" max="15803" width="18.7109375" style="359" customWidth="1"/>
    <col min="15804" max="15804" width="4.140625" style="359" customWidth="1"/>
    <col min="15805" max="15805" width="3.5703125" style="359" customWidth="1"/>
    <col min="15806" max="15806" width="18.7109375" style="359" customWidth="1"/>
    <col min="15807" max="15807" width="0.85546875" style="359" customWidth="1"/>
    <col min="15808" max="15808" width="18.7109375" style="359" customWidth="1"/>
    <col min="15809" max="15809" width="3.7109375" style="359" customWidth="1"/>
    <col min="15810" max="15810" width="3.140625" style="359" customWidth="1"/>
    <col min="15811" max="15811" width="18.7109375" style="359" customWidth="1"/>
    <col min="15812" max="15812" width="0.85546875" style="359" customWidth="1"/>
    <col min="15813" max="15813" width="18.7109375" style="359" customWidth="1"/>
    <col min="15814" max="15814" width="2.140625" style="359" customWidth="1"/>
    <col min="15815" max="15815" width="1.42578125" style="359" customWidth="1"/>
    <col min="15816" max="15816" width="5.140625" style="359" customWidth="1"/>
    <col min="15817" max="15817" width="1.7109375" style="359" customWidth="1"/>
    <col min="15818" max="15818" width="3.42578125" style="359" customWidth="1"/>
    <col min="15819" max="15819" width="18.7109375" style="359" customWidth="1"/>
    <col min="15820" max="15820" width="0.85546875" style="359" customWidth="1"/>
    <col min="15821" max="15821" width="18.7109375" style="359" customWidth="1"/>
    <col min="15822" max="15822" width="3.7109375" style="359" customWidth="1"/>
    <col min="15823" max="15823" width="3.140625" style="359" customWidth="1"/>
    <col min="15824" max="15824" width="18.7109375" style="359" customWidth="1"/>
    <col min="15825" max="15825" width="0.85546875" style="359" customWidth="1"/>
    <col min="15826" max="15826" width="18.7109375" style="359" customWidth="1"/>
    <col min="15827" max="15827" width="4.140625" style="359" customWidth="1"/>
    <col min="15828" max="15828" width="3.5703125" style="359" customWidth="1"/>
    <col min="15829" max="15829" width="18.7109375" style="359" customWidth="1"/>
    <col min="15830" max="15830" width="0.85546875" style="359" customWidth="1"/>
    <col min="15831" max="15831" width="18.7109375" style="359" customWidth="1"/>
    <col min="15832" max="15832" width="3.7109375" style="359" customWidth="1"/>
    <col min="15833" max="15833" width="3.140625" style="359" customWidth="1"/>
    <col min="15834" max="15834" width="18.7109375" style="359" customWidth="1"/>
    <col min="15835" max="15835" width="0.85546875" style="359" customWidth="1"/>
    <col min="15836" max="15836" width="18.7109375" style="359" customWidth="1"/>
    <col min="15837" max="15837" width="2.140625" style="359" customWidth="1"/>
    <col min="15838" max="16047" width="11.42578125" style="359"/>
    <col min="16048" max="16048" width="1.42578125" style="359" customWidth="1"/>
    <col min="16049" max="16049" width="5.140625" style="359" customWidth="1"/>
    <col min="16050" max="16050" width="1.7109375" style="359" customWidth="1"/>
    <col min="16051" max="16051" width="3.42578125" style="359" customWidth="1"/>
    <col min="16052" max="16052" width="18.7109375" style="359" customWidth="1"/>
    <col min="16053" max="16053" width="0.85546875" style="359" customWidth="1"/>
    <col min="16054" max="16054" width="18.7109375" style="359" customWidth="1"/>
    <col min="16055" max="16055" width="3.7109375" style="359" customWidth="1"/>
    <col min="16056" max="16056" width="3.140625" style="359" customWidth="1"/>
    <col min="16057" max="16057" width="18.7109375" style="359" customWidth="1"/>
    <col min="16058" max="16058" width="0.85546875" style="359" customWidth="1"/>
    <col min="16059" max="16059" width="18.7109375" style="359" customWidth="1"/>
    <col min="16060" max="16060" width="4.140625" style="359" customWidth="1"/>
    <col min="16061" max="16061" width="3.5703125" style="359" customWidth="1"/>
    <col min="16062" max="16062" width="18.7109375" style="359" customWidth="1"/>
    <col min="16063" max="16063" width="0.85546875" style="359" customWidth="1"/>
    <col min="16064" max="16064" width="18.7109375" style="359" customWidth="1"/>
    <col min="16065" max="16065" width="3.7109375" style="359" customWidth="1"/>
    <col min="16066" max="16066" width="3.140625" style="359" customWidth="1"/>
    <col min="16067" max="16067" width="18.7109375" style="359" customWidth="1"/>
    <col min="16068" max="16068" width="0.85546875" style="359" customWidth="1"/>
    <col min="16069" max="16069" width="18.7109375" style="359" customWidth="1"/>
    <col min="16070" max="16070" width="2.140625" style="359" customWidth="1"/>
    <col min="16071" max="16071" width="1.42578125" style="359" customWidth="1"/>
    <col min="16072" max="16072" width="5.140625" style="359" customWidth="1"/>
    <col min="16073" max="16073" width="1.7109375" style="359" customWidth="1"/>
    <col min="16074" max="16074" width="3.42578125" style="359" customWidth="1"/>
    <col min="16075" max="16075" width="18.7109375" style="359" customWidth="1"/>
    <col min="16076" max="16076" width="0.85546875" style="359" customWidth="1"/>
    <col min="16077" max="16077" width="18.7109375" style="359" customWidth="1"/>
    <col min="16078" max="16078" width="3.7109375" style="359" customWidth="1"/>
    <col min="16079" max="16079" width="3.140625" style="359" customWidth="1"/>
    <col min="16080" max="16080" width="18.7109375" style="359" customWidth="1"/>
    <col min="16081" max="16081" width="0.85546875" style="359" customWidth="1"/>
    <col min="16082" max="16082" width="18.7109375" style="359" customWidth="1"/>
    <col min="16083" max="16083" width="4.140625" style="359" customWidth="1"/>
    <col min="16084" max="16084" width="3.5703125" style="359" customWidth="1"/>
    <col min="16085" max="16085" width="18.7109375" style="359" customWidth="1"/>
    <col min="16086" max="16086" width="0.85546875" style="359" customWidth="1"/>
    <col min="16087" max="16087" width="18.7109375" style="359" customWidth="1"/>
    <col min="16088" max="16088" width="3.7109375" style="359" customWidth="1"/>
    <col min="16089" max="16089" width="3.140625" style="359" customWidth="1"/>
    <col min="16090" max="16090" width="18.7109375" style="359" customWidth="1"/>
    <col min="16091" max="16091" width="0.85546875" style="359" customWidth="1"/>
    <col min="16092" max="16092" width="18.7109375" style="359" customWidth="1"/>
    <col min="16093" max="16093" width="2.140625" style="359" customWidth="1"/>
    <col min="16094" max="16384" width="11.42578125" style="359"/>
  </cols>
  <sheetData>
    <row r="1" spans="2:51" ht="6.75" customHeight="1" thickBot="1">
      <c r="AU1" s="1990">
        <v>0</v>
      </c>
      <c r="AV1" s="1990">
        <v>0</v>
      </c>
      <c r="AW1" s="1990">
        <v>0</v>
      </c>
      <c r="AX1" s="1990">
        <v>0</v>
      </c>
      <c r="AY1" s="1952"/>
    </row>
    <row r="2" spans="2:51" s="51" customFormat="1" ht="18" customHeight="1" thickBot="1">
      <c r="B2" s="5410" t="s">
        <v>3567</v>
      </c>
      <c r="C2" s="5411"/>
      <c r="D2" s="5411"/>
      <c r="E2" s="5411"/>
      <c r="F2" s="5411"/>
      <c r="G2" s="5826"/>
      <c r="H2" s="6338" t="s">
        <v>3639</v>
      </c>
      <c r="I2" s="6339"/>
      <c r="J2" s="6339"/>
      <c r="K2" s="6339"/>
      <c r="L2" s="6339"/>
      <c r="M2" s="6339"/>
      <c r="N2" s="6339"/>
      <c r="O2" s="6339"/>
      <c r="P2" s="6339"/>
      <c r="Q2" s="6339"/>
      <c r="R2" s="6339"/>
      <c r="S2" s="1918"/>
      <c r="T2" s="6344" t="s">
        <v>3569</v>
      </c>
      <c r="U2" s="6344"/>
      <c r="V2" s="6344"/>
      <c r="W2" s="6345"/>
      <c r="X2" s="5832" t="s">
        <v>3570</v>
      </c>
      <c r="Y2" s="5833"/>
      <c r="Z2" s="5833"/>
      <c r="AA2" s="5833"/>
      <c r="AB2" s="5833"/>
      <c r="AC2" s="5834"/>
      <c r="AD2" s="202"/>
      <c r="AE2" s="202"/>
      <c r="AF2" s="335"/>
      <c r="AG2" s="335"/>
      <c r="AH2" s="335"/>
      <c r="AI2" s="335"/>
      <c r="AU2" s="1990">
        <v>0</v>
      </c>
      <c r="AV2" s="1990">
        <v>0</v>
      </c>
      <c r="AW2" s="1990">
        <v>0</v>
      </c>
      <c r="AX2" s="1990">
        <v>0</v>
      </c>
      <c r="AY2" s="1920"/>
    </row>
    <row r="3" spans="2:51" s="51" customFormat="1" ht="18" customHeight="1">
      <c r="B3" s="6337"/>
      <c r="C3" s="5413"/>
      <c r="D3" s="5413"/>
      <c r="E3" s="5413"/>
      <c r="F3" s="5413"/>
      <c r="G3" s="5827"/>
      <c r="H3" s="6340"/>
      <c r="I3" s="6341"/>
      <c r="J3" s="6341"/>
      <c r="K3" s="6341"/>
      <c r="L3" s="6341"/>
      <c r="M3" s="6341"/>
      <c r="N3" s="6341"/>
      <c r="O3" s="6341"/>
      <c r="P3" s="6341"/>
      <c r="Q3" s="6341"/>
      <c r="R3" s="6341"/>
      <c r="S3" s="1921"/>
      <c r="T3" s="6346" t="str">
        <f>CONCATENATE(B9," à ",B105)</f>
        <v>16 à 20</v>
      </c>
      <c r="U3" s="6346"/>
      <c r="V3" s="6346"/>
      <c r="W3" s="6347"/>
      <c r="X3" s="5835" t="s">
        <v>3571</v>
      </c>
      <c r="Y3" s="5836"/>
      <c r="Z3" s="5836"/>
      <c r="AA3" s="5836"/>
      <c r="AB3" s="5836"/>
      <c r="AC3" s="6350"/>
      <c r="AD3" s="202"/>
      <c r="AE3" s="202"/>
      <c r="AF3" s="495" t="s">
        <v>3572</v>
      </c>
      <c r="AG3" s="496"/>
      <c r="AH3" s="496"/>
      <c r="AI3" s="496"/>
      <c r="AJ3" s="496"/>
      <c r="AK3" s="496"/>
      <c r="AL3" s="496"/>
      <c r="AM3" s="496"/>
      <c r="AN3" s="362"/>
      <c r="AO3" s="1992"/>
      <c r="AP3" s="1926"/>
      <c r="AQ3" s="1927"/>
      <c r="AR3" s="1928"/>
      <c r="AU3" s="1990">
        <v>0</v>
      </c>
      <c r="AV3" s="1990">
        <v>0</v>
      </c>
      <c r="AW3" s="1990">
        <v>0</v>
      </c>
      <c r="AX3" s="1990">
        <v>0</v>
      </c>
      <c r="AY3" s="1920"/>
    </row>
    <row r="4" spans="2:51" s="51" customFormat="1" ht="18" customHeight="1">
      <c r="B4" s="6337"/>
      <c r="C4" s="5413"/>
      <c r="D4" s="5413"/>
      <c r="E4" s="5413"/>
      <c r="F4" s="5413"/>
      <c r="G4" s="5827"/>
      <c r="H4" s="6342"/>
      <c r="I4" s="6343"/>
      <c r="J4" s="6343"/>
      <c r="K4" s="6343"/>
      <c r="L4" s="6343"/>
      <c r="M4" s="6343"/>
      <c r="N4" s="6343"/>
      <c r="O4" s="6343"/>
      <c r="P4" s="6343"/>
      <c r="Q4" s="6343"/>
      <c r="R4" s="6343"/>
      <c r="S4" s="1929"/>
      <c r="T4" s="6348"/>
      <c r="U4" s="6348"/>
      <c r="V4" s="6348"/>
      <c r="W4" s="6349"/>
      <c r="X4" s="5431" t="s">
        <v>365</v>
      </c>
      <c r="Y4" s="5432"/>
      <c r="Z4" s="5432"/>
      <c r="AA4" s="5432"/>
      <c r="AB4" s="5432"/>
      <c r="AC4" s="6331"/>
      <c r="AD4" s="202"/>
      <c r="AE4" s="202"/>
      <c r="AF4" s="495" t="s">
        <v>3573</v>
      </c>
      <c r="AG4" s="496"/>
      <c r="AH4" s="496"/>
      <c r="AI4" s="496"/>
      <c r="AJ4" s="496"/>
      <c r="AK4" s="496"/>
      <c r="AL4" s="496"/>
      <c r="AM4" s="496"/>
      <c r="AN4" s="362"/>
      <c r="AO4" s="1992"/>
      <c r="AP4" s="1933" t="s">
        <v>3574</v>
      </c>
      <c r="AQ4" s="461"/>
      <c r="AR4" s="1934"/>
      <c r="AU4" s="1990">
        <v>0</v>
      </c>
      <c r="AV4" s="1990">
        <v>0</v>
      </c>
      <c r="AW4" s="1990">
        <v>0</v>
      </c>
      <c r="AX4" s="1990">
        <v>0</v>
      </c>
      <c r="AY4" s="1920"/>
    </row>
    <row r="5" spans="2:51" s="51" customFormat="1" ht="18" customHeight="1">
      <c r="B5" s="6337"/>
      <c r="C5" s="5413"/>
      <c r="D5" s="5413"/>
      <c r="E5" s="5413"/>
      <c r="F5" s="5413"/>
      <c r="G5" s="5827"/>
      <c r="H5" s="6351" t="s">
        <v>3640</v>
      </c>
      <c r="I5" s="6352"/>
      <c r="J5" s="6352"/>
      <c r="K5" s="6352"/>
      <c r="L5" s="6352"/>
      <c r="M5" s="6353">
        <f>D9</f>
        <v>43570</v>
      </c>
      <c r="N5" s="6353"/>
      <c r="O5" s="6353"/>
      <c r="P5" s="6353"/>
      <c r="Q5" s="6353"/>
      <c r="R5" s="6355">
        <f>M5+34</f>
        <v>43604</v>
      </c>
      <c r="S5" s="6355"/>
      <c r="T5" s="6355"/>
      <c r="U5" s="6355"/>
      <c r="V5" s="6355"/>
      <c r="W5" s="6392"/>
      <c r="X5" s="5431" t="s">
        <v>3576</v>
      </c>
      <c r="Y5" s="5432"/>
      <c r="Z5" s="5432"/>
      <c r="AA5" s="5432"/>
      <c r="AB5" s="5432"/>
      <c r="AC5" s="6331"/>
      <c r="AD5" s="1935"/>
      <c r="AE5" s="1935"/>
      <c r="AF5" s="495" t="s">
        <v>3577</v>
      </c>
      <c r="AG5" s="495"/>
      <c r="AH5" s="495"/>
      <c r="AI5" s="495"/>
      <c r="AJ5" s="495"/>
      <c r="AK5" s="1993"/>
      <c r="AL5" s="496"/>
      <c r="AM5" s="496"/>
      <c r="AN5" s="362"/>
      <c r="AO5" s="1992"/>
      <c r="AP5" s="1933" t="s">
        <v>3578</v>
      </c>
      <c r="AQ5" s="461"/>
      <c r="AR5" s="1934"/>
      <c r="AU5" s="1990">
        <v>0</v>
      </c>
      <c r="AV5" s="1990">
        <v>0</v>
      </c>
      <c r="AW5" s="1990">
        <v>0</v>
      </c>
      <c r="AX5" s="1990">
        <v>0</v>
      </c>
      <c r="AY5" s="1920"/>
    </row>
    <row r="6" spans="2:51" s="51" customFormat="1" ht="18" customHeight="1">
      <c r="B6" s="5414"/>
      <c r="C6" s="5415"/>
      <c r="D6" s="5415"/>
      <c r="E6" s="5415"/>
      <c r="F6" s="5415"/>
      <c r="G6" s="5828"/>
      <c r="H6" s="5428"/>
      <c r="I6" s="5429"/>
      <c r="J6" s="5429"/>
      <c r="K6" s="5429"/>
      <c r="L6" s="5429"/>
      <c r="M6" s="6354"/>
      <c r="N6" s="6354"/>
      <c r="O6" s="6354"/>
      <c r="P6" s="6354"/>
      <c r="Q6" s="6354"/>
      <c r="R6" s="6356"/>
      <c r="S6" s="6356"/>
      <c r="T6" s="6356"/>
      <c r="U6" s="6356"/>
      <c r="V6" s="6356"/>
      <c r="W6" s="6393"/>
      <c r="X6" s="5434" t="s">
        <v>316</v>
      </c>
      <c r="Y6" s="5435"/>
      <c r="Z6" s="5435"/>
      <c r="AA6" s="5435"/>
      <c r="AB6" s="5435"/>
      <c r="AC6" s="5436"/>
      <c r="AD6" s="1935"/>
      <c r="AE6" s="1935"/>
      <c r="AF6" s="495"/>
      <c r="AG6" s="495"/>
      <c r="AH6" s="495"/>
      <c r="AI6" s="495"/>
      <c r="AJ6" s="495"/>
      <c r="AK6" s="495"/>
      <c r="AL6" s="498"/>
      <c r="AM6" s="498"/>
      <c r="AN6" s="362"/>
      <c r="AO6" s="1994"/>
      <c r="AP6" s="1933" t="s">
        <v>3580</v>
      </c>
      <c r="AQ6" s="461"/>
      <c r="AR6" s="1934"/>
      <c r="AU6" s="1990">
        <v>0</v>
      </c>
      <c r="AV6" s="1990">
        <v>0</v>
      </c>
      <c r="AW6" s="1990">
        <v>0</v>
      </c>
      <c r="AX6" s="1990">
        <v>0</v>
      </c>
      <c r="AY6" s="1920"/>
    </row>
    <row r="7" spans="2:51" s="51" customFormat="1" ht="15" customHeight="1" thickBot="1">
      <c r="B7" s="366" t="s">
        <v>52</v>
      </c>
      <c r="C7" s="367" t="str">
        <f ca="1">CELL("nomfichier")</f>
        <v>D:\Données\1.UPRT\0-UPRT.fait\1-UPRT.FR-SITE-WEB\ff-fiches-fabrications\ff.fiches.fabrication.2023\ffr.restaurant.2023\[S_SOYEZ.CREATIFS.xlsx]Divers</v>
      </c>
      <c r="D7" s="195"/>
      <c r="E7" s="195"/>
      <c r="F7" s="195"/>
      <c r="G7" s="195"/>
      <c r="H7" s="195"/>
      <c r="I7" s="195"/>
      <c r="J7" s="195"/>
      <c r="K7" s="195"/>
      <c r="L7" s="195"/>
      <c r="M7" s="195"/>
      <c r="N7" s="195"/>
      <c r="O7" s="195"/>
      <c r="P7" s="195"/>
      <c r="Q7" s="195"/>
      <c r="R7" s="195"/>
      <c r="S7" s="195"/>
      <c r="T7" s="195"/>
      <c r="U7" s="195"/>
      <c r="V7" s="195"/>
      <c r="W7" s="195"/>
      <c r="X7" s="6332">
        <f ca="1">NOW()</f>
        <v>46167.817861805554</v>
      </c>
      <c r="Y7" s="6332"/>
      <c r="Z7" s="6332"/>
      <c r="AA7" s="6332"/>
      <c r="AB7" s="6332"/>
      <c r="AC7" s="6333"/>
      <c r="AD7" s="1941"/>
      <c r="AE7" s="1941"/>
      <c r="AF7" s="1942" t="s">
        <v>3581</v>
      </c>
      <c r="AG7" s="1941"/>
      <c r="AH7" s="1941"/>
      <c r="AI7" s="1941"/>
      <c r="AJ7" s="1943" t="s">
        <v>3582</v>
      </c>
      <c r="AK7" s="1944"/>
      <c r="AL7" s="1944"/>
      <c r="AM7" s="1944"/>
      <c r="AO7" s="51" t="s">
        <v>53</v>
      </c>
      <c r="AP7" s="1946"/>
      <c r="AQ7" s="1947"/>
      <c r="AR7" s="1948"/>
      <c r="AS7" s="1995"/>
      <c r="AT7" s="1995"/>
      <c r="AU7" s="1990">
        <v>0</v>
      </c>
      <c r="AV7" s="1990">
        <v>0</v>
      </c>
      <c r="AW7" s="1990">
        <v>0</v>
      </c>
      <c r="AX7" s="1990">
        <v>0</v>
      </c>
      <c r="AY7" s="1920"/>
    </row>
    <row r="8" spans="2:51" ht="15.75" customHeight="1" thickBot="1">
      <c r="B8" s="198"/>
      <c r="E8" s="499"/>
      <c r="F8" s="499"/>
      <c r="G8" s="499"/>
      <c r="AC8" s="499"/>
      <c r="AD8" s="499"/>
      <c r="AE8" s="499"/>
      <c r="AF8" s="499"/>
      <c r="AG8" s="499"/>
      <c r="AH8" s="499"/>
      <c r="AI8" s="499"/>
      <c r="AJ8" s="499"/>
      <c r="AK8" s="499"/>
      <c r="AL8" s="499"/>
      <c r="AM8" s="499"/>
      <c r="AN8" s="499"/>
      <c r="AP8" s="1949">
        <f>YEAR(D9)</f>
        <v>2019</v>
      </c>
      <c r="AQ8" s="1950" t="s">
        <v>3583</v>
      </c>
      <c r="AR8" s="1951"/>
      <c r="AS8" s="1995"/>
      <c r="AT8" s="1995"/>
      <c r="AU8" s="1990">
        <v>0</v>
      </c>
      <c r="AV8" s="1990">
        <v>0</v>
      </c>
      <c r="AW8" s="1990">
        <v>0</v>
      </c>
      <c r="AX8" s="1990">
        <v>0</v>
      </c>
      <c r="AY8" s="1952"/>
    </row>
    <row r="9" spans="2:51" ht="9.9499999999999993" customHeight="1" thickBot="1">
      <c r="B9" s="6264">
        <f>(INT(MOD(INT((D9-2)/7)+0.6,52+5/28))+1)</f>
        <v>16</v>
      </c>
      <c r="D9" s="6394">
        <v>43570</v>
      </c>
      <c r="E9" s="507"/>
      <c r="F9" s="507"/>
      <c r="G9" s="507"/>
      <c r="H9" s="6267">
        <f>D9+1</f>
        <v>43571</v>
      </c>
      <c r="I9" s="507"/>
      <c r="J9" s="507"/>
      <c r="K9" s="507"/>
      <c r="L9" s="6267">
        <f>H9+1</f>
        <v>43572</v>
      </c>
      <c r="M9" s="507"/>
      <c r="N9" s="507"/>
      <c r="O9" s="507"/>
      <c r="P9" s="6267">
        <f>L9+1</f>
        <v>43573</v>
      </c>
      <c r="Q9" s="507"/>
      <c r="R9" s="507"/>
      <c r="S9" s="507"/>
      <c r="T9" s="6267">
        <f>P9+1</f>
        <v>43574</v>
      </c>
      <c r="U9" s="507"/>
      <c r="V9" s="507"/>
      <c r="W9" s="507"/>
      <c r="X9" s="6267">
        <f>T9+1</f>
        <v>43575</v>
      </c>
      <c r="Y9" s="507"/>
      <c r="Z9" s="507"/>
      <c r="AA9" s="507"/>
      <c r="AB9" s="6267">
        <f>X9+1</f>
        <v>43576</v>
      </c>
      <c r="AC9" s="507"/>
      <c r="AD9" s="507"/>
      <c r="AE9" s="507"/>
      <c r="AF9" s="6251" t="s">
        <v>436</v>
      </c>
      <c r="AI9" s="507"/>
      <c r="AJ9" s="6251" t="s">
        <v>3584</v>
      </c>
      <c r="AK9" s="499"/>
      <c r="AL9" s="499"/>
      <c r="AM9" s="499"/>
      <c r="AN9" s="6326" t="s">
        <v>377</v>
      </c>
      <c r="AP9" s="1953" t="s">
        <v>3585</v>
      </c>
      <c r="AQ9" s="1954"/>
      <c r="AR9" s="1951"/>
      <c r="AS9" s="585"/>
      <c r="AT9" s="585"/>
      <c r="AU9" s="1990">
        <v>0</v>
      </c>
      <c r="AV9" s="1990">
        <v>0</v>
      </c>
      <c r="AW9" s="1990">
        <v>0</v>
      </c>
      <c r="AX9" s="1990">
        <v>0</v>
      </c>
      <c r="AY9" s="1952"/>
    </row>
    <row r="10" spans="2:51" ht="5.0999999999999996" customHeight="1">
      <c r="B10" s="6265"/>
      <c r="D10" s="6395"/>
      <c r="E10" s="1955"/>
      <c r="F10" s="1956"/>
      <c r="G10" s="1955"/>
      <c r="H10" s="6268"/>
      <c r="I10" s="1955"/>
      <c r="J10" s="1956"/>
      <c r="K10" s="1955"/>
      <c r="L10" s="6268"/>
      <c r="M10" s="1955"/>
      <c r="N10" s="1956"/>
      <c r="O10" s="1955"/>
      <c r="P10" s="6268"/>
      <c r="Q10" s="1955"/>
      <c r="R10" s="1956"/>
      <c r="S10" s="1955"/>
      <c r="T10" s="6268"/>
      <c r="U10" s="1955"/>
      <c r="V10" s="1956"/>
      <c r="W10" s="1955"/>
      <c r="X10" s="6268"/>
      <c r="Y10" s="1955"/>
      <c r="Z10" s="1956"/>
      <c r="AA10" s="1955"/>
      <c r="AB10" s="6268"/>
      <c r="AC10" s="1955"/>
      <c r="AD10" s="1956"/>
      <c r="AE10" s="1955"/>
      <c r="AF10" s="6252"/>
      <c r="AI10" s="1955"/>
      <c r="AJ10" s="6252"/>
      <c r="AK10" s="499"/>
      <c r="AL10" s="499"/>
      <c r="AM10" s="499"/>
      <c r="AN10" s="6327"/>
      <c r="AP10" s="1957">
        <f>DATE(AP8,1,1)</f>
        <v>43466</v>
      </c>
      <c r="AQ10" s="1996" t="s">
        <v>3586</v>
      </c>
      <c r="AR10" s="1951"/>
      <c r="AS10" s="585"/>
      <c r="AT10" s="585"/>
      <c r="AU10" s="1990">
        <v>0</v>
      </c>
      <c r="AV10" s="1990">
        <v>0</v>
      </c>
      <c r="AW10" s="1990">
        <v>0</v>
      </c>
      <c r="AX10" s="1990">
        <v>0</v>
      </c>
      <c r="AY10" s="1952"/>
    </row>
    <row r="11" spans="2:51" ht="9.9499999999999993" customHeight="1" thickBot="1">
      <c r="B11" s="6266"/>
      <c r="D11" s="6396"/>
      <c r="E11" s="507"/>
      <c r="F11" s="507"/>
      <c r="G11" s="507"/>
      <c r="H11" s="6269"/>
      <c r="I11" s="507"/>
      <c r="J11" s="507"/>
      <c r="K11" s="507"/>
      <c r="L11" s="6269"/>
      <c r="M11" s="507"/>
      <c r="N11" s="507"/>
      <c r="O11" s="507"/>
      <c r="P11" s="6269"/>
      <c r="Q11" s="507"/>
      <c r="R11" s="507"/>
      <c r="S11" s="507"/>
      <c r="T11" s="6269"/>
      <c r="U11" s="507"/>
      <c r="V11" s="507"/>
      <c r="W11" s="507"/>
      <c r="X11" s="6269"/>
      <c r="Y11" s="507"/>
      <c r="Z11" s="507"/>
      <c r="AA11" s="507"/>
      <c r="AB11" s="6269"/>
      <c r="AC11" s="507"/>
      <c r="AD11" s="507"/>
      <c r="AE11" s="507"/>
      <c r="AF11" s="6253"/>
      <c r="AI11" s="507"/>
      <c r="AJ11" s="6253"/>
      <c r="AK11" s="499"/>
      <c r="AL11" s="499"/>
      <c r="AM11" s="499"/>
      <c r="AN11" s="6328"/>
      <c r="AP11"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+1</f>
        <v>43577</v>
      </c>
      <c r="AQ11" s="1996" t="s">
        <v>3587</v>
      </c>
      <c r="AR11" s="1951"/>
      <c r="AS11" s="585"/>
      <c r="AT11" s="585"/>
      <c r="AU11" s="1990">
        <v>0</v>
      </c>
      <c r="AV11" s="1990">
        <v>0</v>
      </c>
      <c r="AW11" s="1990">
        <v>0</v>
      </c>
      <c r="AX11" s="1990">
        <v>0</v>
      </c>
      <c r="AY11" s="1952"/>
    </row>
    <row r="12" spans="2:51" ht="9.9499999999999993" customHeight="1">
      <c r="B12" s="198"/>
      <c r="D12" s="1960"/>
      <c r="E12" s="1961"/>
      <c r="F12" s="1961"/>
      <c r="G12" s="1961"/>
      <c r="H12" s="521"/>
      <c r="I12" s="1961"/>
      <c r="J12" s="1961"/>
      <c r="K12" s="1961"/>
      <c r="L12" s="524"/>
      <c r="M12" s="1961"/>
      <c r="N12" s="1961"/>
      <c r="O12" s="1961"/>
      <c r="P12" s="517"/>
      <c r="Q12" s="1961"/>
      <c r="R12" s="1961"/>
      <c r="S12" s="1961"/>
      <c r="T12" s="517"/>
      <c r="U12" s="1961"/>
      <c r="V12" s="1961"/>
      <c r="W12" s="1961"/>
      <c r="X12" s="517"/>
      <c r="Y12" s="1961"/>
      <c r="Z12" s="1961"/>
      <c r="AA12" s="1961"/>
      <c r="AB12" s="517"/>
      <c r="AC12" s="1961"/>
      <c r="AD12" s="1961"/>
      <c r="AE12" s="1961"/>
      <c r="AF12" s="517"/>
      <c r="AI12" s="1961"/>
      <c r="AJ12" s="517"/>
      <c r="AK12" s="499"/>
      <c r="AL12" s="499"/>
      <c r="AM12" s="499"/>
      <c r="AN12" s="517"/>
      <c r="AP12" s="1962">
        <f>DATE(AP8,5,1)</f>
        <v>43586</v>
      </c>
      <c r="AQ12" s="1996" t="s">
        <v>3588</v>
      </c>
      <c r="AR12" s="1951"/>
      <c r="AS12" s="585"/>
      <c r="AT12" s="585"/>
      <c r="AU12" s="1990">
        <v>0</v>
      </c>
      <c r="AV12" s="1990">
        <v>0</v>
      </c>
      <c r="AW12" s="1990">
        <v>0</v>
      </c>
      <c r="AX12" s="1990">
        <v>0</v>
      </c>
      <c r="AY12" s="1952"/>
    </row>
    <row r="13" spans="2:51" ht="9.9499999999999993" customHeight="1">
      <c r="B13" s="6261" t="s">
        <v>3589</v>
      </c>
      <c r="D13" s="6360" t="s">
        <v>3641</v>
      </c>
      <c r="E13" s="507"/>
      <c r="F13" s="507"/>
      <c r="G13" s="507"/>
      <c r="H13" s="6387" t="s">
        <v>3642</v>
      </c>
      <c r="I13" s="507"/>
      <c r="J13" s="507"/>
      <c r="K13" s="507"/>
      <c r="L13" s="6357"/>
      <c r="M13" s="507"/>
      <c r="N13" s="507"/>
      <c r="O13" s="507"/>
      <c r="P13" s="6360" t="s">
        <v>3641</v>
      </c>
      <c r="Q13" s="507"/>
      <c r="R13" s="507"/>
      <c r="S13" s="507"/>
      <c r="T13" s="6381" t="s">
        <v>3643</v>
      </c>
      <c r="U13" s="507"/>
      <c r="V13" s="507"/>
      <c r="W13" s="507"/>
      <c r="X13" s="6357"/>
      <c r="Y13" s="507"/>
      <c r="Z13" s="507"/>
      <c r="AA13" s="507"/>
      <c r="AB13" s="6357"/>
      <c r="AC13" s="507"/>
      <c r="AD13" s="507"/>
      <c r="AE13" s="507"/>
      <c r="AF13" s="6317" t="s">
        <v>3590</v>
      </c>
      <c r="AG13" s="191"/>
      <c r="AH13" s="191"/>
      <c r="AI13" s="514"/>
      <c r="AJ13" s="6317" t="s">
        <v>3591</v>
      </c>
      <c r="AK13" s="499"/>
      <c r="AL13" s="499"/>
      <c r="AM13" s="499"/>
      <c r="AN13" s="6251" t="s">
        <v>3592</v>
      </c>
      <c r="AP13" s="1962">
        <f>DATE(AP8,5,8)</f>
        <v>43593</v>
      </c>
      <c r="AQ13" s="1996" t="s">
        <v>3593</v>
      </c>
      <c r="AR13" s="1948"/>
      <c r="AS13" s="1997"/>
      <c r="AT13" s="1997"/>
      <c r="AU13" s="1990">
        <v>0</v>
      </c>
      <c r="AV13" s="1990">
        <v>0</v>
      </c>
      <c r="AW13" s="1990">
        <v>0</v>
      </c>
      <c r="AX13" s="1990">
        <v>0</v>
      </c>
      <c r="AY13" s="1952"/>
    </row>
    <row r="14" spans="2:51" ht="5.0999999999999996" customHeight="1">
      <c r="B14" s="6262"/>
      <c r="D14" s="6361"/>
      <c r="E14" s="1955"/>
      <c r="F14" s="1956"/>
      <c r="G14" s="1955"/>
      <c r="H14" s="6388"/>
      <c r="I14" s="1955"/>
      <c r="J14" s="1956"/>
      <c r="K14" s="1955"/>
      <c r="L14" s="6358"/>
      <c r="M14" s="1955"/>
      <c r="N14" s="1956"/>
      <c r="O14" s="1955"/>
      <c r="P14" s="6361"/>
      <c r="Q14" s="1955"/>
      <c r="R14" s="1956"/>
      <c r="S14" s="1955"/>
      <c r="T14" s="6382"/>
      <c r="U14" s="1955"/>
      <c r="V14" s="1956"/>
      <c r="W14" s="1955"/>
      <c r="X14" s="6358"/>
      <c r="Y14" s="1955"/>
      <c r="Z14" s="1956"/>
      <c r="AA14" s="1955"/>
      <c r="AB14" s="6358"/>
      <c r="AC14" s="1955"/>
      <c r="AD14" s="1956"/>
      <c r="AE14" s="1955"/>
      <c r="AF14" s="6318"/>
      <c r="AG14" s="191"/>
      <c r="AH14" s="191"/>
      <c r="AI14" s="1963"/>
      <c r="AJ14" s="6318"/>
      <c r="AK14" s="499"/>
      <c r="AL14" s="499"/>
      <c r="AM14" s="499"/>
      <c r="AN14" s="6390"/>
      <c r="AP14"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+39</f>
        <v>43615</v>
      </c>
      <c r="AQ14" s="1996" t="s">
        <v>3594</v>
      </c>
      <c r="AR14" s="1948"/>
      <c r="AS14" s="1997"/>
      <c r="AT14" s="1997"/>
      <c r="AU14" s="1990">
        <v>0</v>
      </c>
      <c r="AV14" s="1990">
        <v>0</v>
      </c>
      <c r="AW14" s="1990">
        <v>0</v>
      </c>
      <c r="AX14" s="1990">
        <v>0</v>
      </c>
      <c r="AY14" s="1952"/>
    </row>
    <row r="15" spans="2:51" ht="9.9499999999999993" customHeight="1">
      <c r="B15" s="6262"/>
      <c r="D15" s="6362"/>
      <c r="E15" s="507"/>
      <c r="F15" s="507"/>
      <c r="G15" s="507"/>
      <c r="H15" s="6389"/>
      <c r="I15" s="507"/>
      <c r="J15" s="507"/>
      <c r="K15" s="507"/>
      <c r="L15" s="6359"/>
      <c r="M15" s="507"/>
      <c r="N15" s="507"/>
      <c r="O15" s="507"/>
      <c r="P15" s="6362"/>
      <c r="Q15" s="507"/>
      <c r="R15" s="507"/>
      <c r="S15" s="507"/>
      <c r="T15" s="6383"/>
      <c r="U15" s="507"/>
      <c r="V15" s="507"/>
      <c r="W15" s="507"/>
      <c r="X15" s="6359"/>
      <c r="Y15" s="507"/>
      <c r="Z15" s="507"/>
      <c r="AA15" s="507"/>
      <c r="AB15" s="6359"/>
      <c r="AC15" s="507"/>
      <c r="AD15" s="507"/>
      <c r="AE15" s="507"/>
      <c r="AF15" s="6319"/>
      <c r="AG15" s="191"/>
      <c r="AH15" s="191"/>
      <c r="AI15" s="514"/>
      <c r="AJ15" s="6319"/>
      <c r="AK15" s="499"/>
      <c r="AL15" s="499"/>
      <c r="AM15" s="499"/>
      <c r="AN15" s="6391"/>
      <c r="AP15" s="1959">
        <f>DATE(AP8,IF((25-MOD((11*MOD(AP8-1900,19)+4-INT((7*MOD(AP8-1900,19)+1)/19)),29)-MOD(AP8-1900+INT((AP8-1900)/4)+31-MOD((11*MOD(AP8-1900,19)+4-INT((7*MOD(AP8-1900,19)+1)/19)),29),7))&gt;0,4,3),IF((25-MOD((11*MOD(AP8-1900,19)+4-INT((7*MOD(AP8-1900,19)+1)/19)),29)-MOD(AP8-1900+INT((AP8-1900)/4)+31-MOD((11*MOD(AP8-1900,19)+4-INT((7*MOD(AP8-1900,19)+1)/19)),29),7))&gt;0,(25-MOD((11*MOD(AP8-1900,19)+4-INT((7*MOD(AP8-1900,19)+1)/19)),29)-MOD(AP8-1900+INT((AP8-1900)/4)+31-MOD((11*MOD(AP8-1900,19)+4-INT((7*MOD(AP8-1900,19)+1)/19)),29),7)),31+(25-MOD((11*MOD(AP8-1900,19)+4-INT((7*MOD(AP8-1900,19)+1)/19)),29)-MOD(AP8-1900+INT((AP8-1900)/4)+31-MOD((11*MOD(AP8-1900,19)+4-INT((7*MOD(AP8-1900,19)+1)/19)),29),7))))+50</f>
        <v>43626</v>
      </c>
      <c r="AQ15" s="1996" t="s">
        <v>3595</v>
      </c>
      <c r="AR15" s="1948"/>
      <c r="AS15" s="585"/>
      <c r="AT15" s="585"/>
      <c r="AU15" s="1990">
        <v>0</v>
      </c>
      <c r="AV15" s="1990">
        <v>0</v>
      </c>
      <c r="AW15" s="1990">
        <v>0</v>
      </c>
      <c r="AX15" s="1990">
        <v>0</v>
      </c>
      <c r="AY15" s="1952"/>
    </row>
    <row r="16" spans="2:51" ht="9.9499999999999993" customHeight="1">
      <c r="B16" s="6262"/>
      <c r="D16" s="1960"/>
      <c r="E16" s="1961"/>
      <c r="F16" s="1961"/>
      <c r="G16" s="1961"/>
      <c r="H16" s="521"/>
      <c r="I16" s="1961"/>
      <c r="J16" s="1961"/>
      <c r="K16" s="1961"/>
      <c r="L16" s="524"/>
      <c r="M16" s="1961"/>
      <c r="N16" s="1961"/>
      <c r="O16" s="1961"/>
      <c r="P16" s="517"/>
      <c r="Q16" s="1961"/>
      <c r="R16" s="1961"/>
      <c r="S16" s="1961"/>
      <c r="T16" s="517"/>
      <c r="U16" s="1961"/>
      <c r="V16" s="1961"/>
      <c r="W16" s="1961"/>
      <c r="X16" s="517"/>
      <c r="Y16" s="1961"/>
      <c r="Z16" s="1961"/>
      <c r="AA16" s="1961"/>
      <c r="AB16" s="517"/>
      <c r="AC16" s="1961"/>
      <c r="AD16" s="1961"/>
      <c r="AE16" s="1961"/>
      <c r="AF16" s="591"/>
      <c r="AG16" s="191"/>
      <c r="AH16" s="191"/>
      <c r="AI16" s="1964"/>
      <c r="AJ16" s="591"/>
      <c r="AK16" s="499"/>
      <c r="AL16" s="499"/>
      <c r="AM16" s="499"/>
      <c r="AN16" s="591"/>
      <c r="AP16" s="1962">
        <f>DATE(AP8,7,14)</f>
        <v>43660</v>
      </c>
      <c r="AQ16" s="1996" t="s">
        <v>3596</v>
      </c>
      <c r="AR16" s="1948"/>
      <c r="AS16" s="585"/>
      <c r="AT16" s="585"/>
      <c r="AU16" s="1990">
        <v>0</v>
      </c>
      <c r="AV16" s="1990">
        <v>0</v>
      </c>
      <c r="AW16" s="1990">
        <v>0</v>
      </c>
      <c r="AX16" s="1990">
        <v>0</v>
      </c>
      <c r="AY16" s="1952"/>
    </row>
    <row r="17" spans="2:51" ht="9.9499999999999993" customHeight="1">
      <c r="B17" s="6262"/>
      <c r="D17" s="6378" t="s">
        <v>421</v>
      </c>
      <c r="E17" s="507"/>
      <c r="F17" s="507"/>
      <c r="G17" s="507"/>
      <c r="H17" s="6378" t="s">
        <v>558</v>
      </c>
      <c r="I17" s="507"/>
      <c r="J17" s="507"/>
      <c r="K17" s="507"/>
      <c r="L17" s="6357"/>
      <c r="M17" s="507"/>
      <c r="N17" s="507"/>
      <c r="O17" s="507"/>
      <c r="P17" s="6378" t="s">
        <v>521</v>
      </c>
      <c r="Q17" s="507"/>
      <c r="R17" s="507"/>
      <c r="S17" s="507"/>
      <c r="T17" s="6378" t="s">
        <v>3644</v>
      </c>
      <c r="U17" s="507"/>
      <c r="V17" s="507"/>
      <c r="W17" s="507"/>
      <c r="X17" s="6357"/>
      <c r="Y17" s="507"/>
      <c r="Z17" s="507"/>
      <c r="AA17" s="507"/>
      <c r="AB17" s="6357"/>
      <c r="AC17" s="507"/>
      <c r="AD17" s="507"/>
      <c r="AE17" s="507"/>
      <c r="AF17" s="6314" t="s">
        <v>3597</v>
      </c>
      <c r="AG17" s="191"/>
      <c r="AH17" s="191"/>
      <c r="AI17" s="514"/>
      <c r="AJ17" s="6320" t="s">
        <v>3598</v>
      </c>
      <c r="AK17" s="499"/>
      <c r="AL17" s="499"/>
      <c r="AM17" s="499"/>
      <c r="AN17" s="6251" t="s">
        <v>3599</v>
      </c>
      <c r="AP17" s="1962">
        <f>DATE(AP8,8,15)</f>
        <v>43692</v>
      </c>
      <c r="AQ17" s="1996" t="s">
        <v>3600</v>
      </c>
      <c r="AR17" s="1948"/>
      <c r="AS17" s="365"/>
      <c r="AT17" s="365"/>
      <c r="AU17" s="1990">
        <v>0</v>
      </c>
      <c r="AV17" s="1990">
        <v>0</v>
      </c>
      <c r="AW17" s="1990">
        <v>0</v>
      </c>
      <c r="AX17" s="1990">
        <v>0</v>
      </c>
      <c r="AY17" s="1952"/>
    </row>
    <row r="18" spans="2:51" ht="5.0999999999999996" customHeight="1">
      <c r="B18" s="6262"/>
      <c r="D18" s="6379"/>
      <c r="E18" s="1955"/>
      <c r="F18" s="1956"/>
      <c r="G18" s="1955"/>
      <c r="H18" s="6379"/>
      <c r="I18" s="1955"/>
      <c r="J18" s="1956"/>
      <c r="K18" s="1955"/>
      <c r="L18" s="6358"/>
      <c r="M18" s="1955"/>
      <c r="N18" s="1956"/>
      <c r="O18" s="1955"/>
      <c r="P18" s="6379"/>
      <c r="Q18" s="1955"/>
      <c r="R18" s="1956"/>
      <c r="S18" s="1955"/>
      <c r="T18" s="6379"/>
      <c r="U18" s="1955"/>
      <c r="V18" s="1956"/>
      <c r="W18" s="1955"/>
      <c r="X18" s="6358"/>
      <c r="Y18" s="1955"/>
      <c r="Z18" s="1956"/>
      <c r="AA18" s="1955"/>
      <c r="AB18" s="6358"/>
      <c r="AC18" s="1955"/>
      <c r="AD18" s="1956"/>
      <c r="AE18" s="1955"/>
      <c r="AF18" s="6315"/>
      <c r="AG18" s="191"/>
      <c r="AH18" s="191"/>
      <c r="AI18" s="1963"/>
      <c r="AJ18" s="6321"/>
      <c r="AK18" s="499"/>
      <c r="AL18" s="499"/>
      <c r="AM18" s="499"/>
      <c r="AN18" s="6252"/>
      <c r="AP18" s="1962">
        <f>DATE(AP8,11,1)</f>
        <v>43770</v>
      </c>
      <c r="AQ18" s="1996" t="s">
        <v>3601</v>
      </c>
      <c r="AR18" s="1948"/>
      <c r="AS18" s="365"/>
      <c r="AT18" s="365"/>
      <c r="AU18" s="1990">
        <v>0</v>
      </c>
      <c r="AV18" s="1990">
        <v>0</v>
      </c>
      <c r="AW18" s="1990">
        <v>0</v>
      </c>
      <c r="AX18" s="1990">
        <v>0</v>
      </c>
      <c r="AY18" s="1952"/>
    </row>
    <row r="19" spans="2:51" ht="9.9499999999999993" customHeight="1">
      <c r="B19" s="6262"/>
      <c r="D19" s="6380"/>
      <c r="E19" s="507"/>
      <c r="F19" s="507"/>
      <c r="G19" s="507"/>
      <c r="H19" s="6380"/>
      <c r="I19" s="507"/>
      <c r="J19" s="507"/>
      <c r="K19" s="507"/>
      <c r="L19" s="6359"/>
      <c r="M19" s="507"/>
      <c r="N19" s="507"/>
      <c r="O19" s="507"/>
      <c r="P19" s="6380"/>
      <c r="Q19" s="507"/>
      <c r="R19" s="507"/>
      <c r="S19" s="507"/>
      <c r="T19" s="6380"/>
      <c r="U19" s="507"/>
      <c r="V19" s="507"/>
      <c r="W19" s="507"/>
      <c r="X19" s="6359"/>
      <c r="Y19" s="507"/>
      <c r="Z19" s="507"/>
      <c r="AA19" s="507"/>
      <c r="AB19" s="6359"/>
      <c r="AC19" s="507"/>
      <c r="AD19" s="507"/>
      <c r="AE19" s="507"/>
      <c r="AF19" s="6316"/>
      <c r="AG19" s="191"/>
      <c r="AH19" s="191"/>
      <c r="AI19" s="514"/>
      <c r="AJ19" s="6322"/>
      <c r="AK19" s="499"/>
      <c r="AL19" s="499"/>
      <c r="AM19" s="499"/>
      <c r="AN19" s="6253"/>
      <c r="AP19" s="1962">
        <f>DATE(AP8,11,11)</f>
        <v>43780</v>
      </c>
      <c r="AQ19" s="1996" t="s">
        <v>3602</v>
      </c>
      <c r="AR19" s="1948"/>
      <c r="AS19" s="365"/>
      <c r="AT19" s="365"/>
      <c r="AU19" s="1990">
        <v>0</v>
      </c>
      <c r="AV19" s="1990">
        <v>0</v>
      </c>
      <c r="AW19" s="1990">
        <v>0</v>
      </c>
      <c r="AX19" s="1990">
        <v>0</v>
      </c>
      <c r="AY19" s="1952"/>
    </row>
    <row r="20" spans="2:51" ht="9.9499999999999993" customHeight="1" thickBot="1">
      <c r="B20" s="6262"/>
      <c r="D20" s="1960"/>
      <c r="E20" s="1961"/>
      <c r="F20" s="1961"/>
      <c r="G20" s="1961"/>
      <c r="H20" s="521"/>
      <c r="I20" s="1961"/>
      <c r="J20" s="1961"/>
      <c r="K20" s="1961"/>
      <c r="L20" s="524"/>
      <c r="M20" s="1961"/>
      <c r="N20" s="1961"/>
      <c r="O20" s="1961"/>
      <c r="P20" s="517"/>
      <c r="Q20" s="1961"/>
      <c r="R20" s="1961"/>
      <c r="S20" s="1961"/>
      <c r="T20" s="517"/>
      <c r="U20" s="1961"/>
      <c r="V20" s="1961"/>
      <c r="W20" s="1961"/>
      <c r="X20" s="517"/>
      <c r="Y20" s="1961"/>
      <c r="Z20" s="1961"/>
      <c r="AA20" s="1961"/>
      <c r="AB20" s="517"/>
      <c r="AC20" s="1961"/>
      <c r="AD20" s="1961"/>
      <c r="AE20" s="1961"/>
      <c r="AF20" s="591"/>
      <c r="AG20" s="191"/>
      <c r="AH20" s="191"/>
      <c r="AI20" s="1964"/>
      <c r="AJ20" s="591"/>
      <c r="AK20" s="499"/>
      <c r="AL20" s="499"/>
      <c r="AM20" s="499"/>
      <c r="AN20" s="591"/>
      <c r="AP20" s="1965">
        <f>DATE(AP8,12,25)</f>
        <v>43824</v>
      </c>
      <c r="AQ20" s="1996" t="s">
        <v>3603</v>
      </c>
      <c r="AR20" s="1948"/>
      <c r="AS20" s="1998"/>
      <c r="AT20" s="1998"/>
      <c r="AU20" s="1990">
        <v>0</v>
      </c>
      <c r="AV20" s="1990">
        <v>0</v>
      </c>
      <c r="AW20" s="1990">
        <v>0</v>
      </c>
      <c r="AX20" s="1990">
        <v>0</v>
      </c>
      <c r="AY20" s="1952"/>
    </row>
    <row r="21" spans="2:51" ht="9.9499999999999993" customHeight="1" thickBot="1">
      <c r="B21" s="6262"/>
      <c r="D21" s="6323" t="s">
        <v>3645</v>
      </c>
      <c r="E21" s="507"/>
      <c r="F21" s="507"/>
      <c r="G21" s="507"/>
      <c r="H21" s="6363" t="s">
        <v>3646</v>
      </c>
      <c r="I21" s="507"/>
      <c r="J21" s="507"/>
      <c r="K21" s="507"/>
      <c r="L21" s="6357"/>
      <c r="M21" s="507"/>
      <c r="N21" s="507"/>
      <c r="O21" s="507"/>
      <c r="P21" s="6381" t="s">
        <v>3643</v>
      </c>
      <c r="Q21" s="507"/>
      <c r="R21" s="507"/>
      <c r="S21" s="507"/>
      <c r="T21" s="6363" t="s">
        <v>3646</v>
      </c>
      <c r="U21" s="507"/>
      <c r="V21" s="507"/>
      <c r="W21" s="507"/>
      <c r="X21" s="6357"/>
      <c r="Y21" s="507"/>
      <c r="Z21" s="507"/>
      <c r="AA21" s="507"/>
      <c r="AB21" s="6357"/>
      <c r="AC21" s="507"/>
      <c r="AD21" s="507"/>
      <c r="AE21" s="507"/>
      <c r="AF21" s="6323" t="s">
        <v>3604</v>
      </c>
      <c r="AG21" s="191"/>
      <c r="AH21" s="191"/>
      <c r="AI21" s="514"/>
      <c r="AJ21" s="6323" t="s">
        <v>3605</v>
      </c>
      <c r="AK21" s="499"/>
      <c r="AL21" s="499"/>
      <c r="AM21" s="499"/>
      <c r="AN21" s="6251" t="s">
        <v>3606</v>
      </c>
      <c r="AP21" s="1966">
        <f>AP8+1</f>
        <v>2020</v>
      </c>
      <c r="AQ21" s="1999"/>
      <c r="AR21" s="1948"/>
      <c r="AS21" s="1998"/>
      <c r="AT21" s="1998"/>
      <c r="AU21" s="1990">
        <v>0</v>
      </c>
      <c r="AV21" s="1990">
        <v>0</v>
      </c>
      <c r="AW21" s="1990">
        <v>0</v>
      </c>
      <c r="AX21" s="1990">
        <v>0</v>
      </c>
      <c r="AY21" s="1952"/>
    </row>
    <row r="22" spans="2:51" ht="5.0999999999999996" customHeight="1">
      <c r="B22" s="6262"/>
      <c r="D22" s="6324"/>
      <c r="E22" s="1955"/>
      <c r="F22" s="1956"/>
      <c r="G22" s="1955"/>
      <c r="H22" s="6364"/>
      <c r="I22" s="1955"/>
      <c r="J22" s="1956"/>
      <c r="K22" s="1955"/>
      <c r="L22" s="6358"/>
      <c r="M22" s="1955"/>
      <c r="N22" s="1956"/>
      <c r="O22" s="1955"/>
      <c r="P22" s="6382"/>
      <c r="Q22" s="1955"/>
      <c r="R22" s="1956"/>
      <c r="S22" s="1955"/>
      <c r="T22" s="6364"/>
      <c r="U22" s="1955"/>
      <c r="V22" s="1956"/>
      <c r="W22" s="1955"/>
      <c r="X22" s="6358"/>
      <c r="Y22" s="1955"/>
      <c r="Z22" s="1956"/>
      <c r="AA22" s="1955"/>
      <c r="AB22" s="6358"/>
      <c r="AC22" s="1955"/>
      <c r="AD22" s="1956"/>
      <c r="AE22" s="1955"/>
      <c r="AF22" s="6324"/>
      <c r="AG22" s="191"/>
      <c r="AH22" s="191"/>
      <c r="AI22" s="1963"/>
      <c r="AJ22" s="6324"/>
      <c r="AK22" s="499"/>
      <c r="AL22" s="499"/>
      <c r="AM22" s="499"/>
      <c r="AN22" s="6252"/>
      <c r="AP22" s="1957">
        <f>DATE(AP8+1,1,1)</f>
        <v>43831</v>
      </c>
      <c r="AQ22" s="1996" t="s">
        <v>3586</v>
      </c>
      <c r="AR22" s="1948"/>
      <c r="AS22" s="1998"/>
      <c r="AT22" s="1998"/>
      <c r="AU22" s="1990">
        <v>0</v>
      </c>
      <c r="AV22" s="1990">
        <v>0</v>
      </c>
      <c r="AW22" s="1990">
        <v>0</v>
      </c>
      <c r="AX22" s="1990">
        <v>0</v>
      </c>
      <c r="AY22" s="1952"/>
    </row>
    <row r="23" spans="2:51" ht="9.9499999999999993" customHeight="1">
      <c r="B23" s="6262"/>
      <c r="D23" s="6325"/>
      <c r="E23" s="507"/>
      <c r="F23" s="507"/>
      <c r="G23" s="507"/>
      <c r="H23" s="6365"/>
      <c r="I23" s="507"/>
      <c r="J23" s="507"/>
      <c r="K23" s="507"/>
      <c r="L23" s="6359"/>
      <c r="M23" s="507"/>
      <c r="N23" s="507"/>
      <c r="O23" s="507"/>
      <c r="P23" s="6383"/>
      <c r="Q23" s="507"/>
      <c r="R23" s="507"/>
      <c r="S23" s="507"/>
      <c r="T23" s="6365"/>
      <c r="U23" s="507"/>
      <c r="V23" s="507"/>
      <c r="W23" s="507"/>
      <c r="X23" s="6359"/>
      <c r="Y23" s="507"/>
      <c r="Z23" s="507"/>
      <c r="AA23" s="507"/>
      <c r="AB23" s="6359"/>
      <c r="AC23" s="507"/>
      <c r="AD23" s="507"/>
      <c r="AE23" s="507"/>
      <c r="AF23" s="6325"/>
      <c r="AG23" s="191"/>
      <c r="AH23" s="191"/>
      <c r="AI23" s="514"/>
      <c r="AJ23" s="6325"/>
      <c r="AK23" s="499"/>
      <c r="AL23" s="499"/>
      <c r="AM23" s="499"/>
      <c r="AN23" s="6253"/>
      <c r="AP23"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+1</f>
        <v>43934</v>
      </c>
      <c r="AQ23" s="1996" t="s">
        <v>3587</v>
      </c>
      <c r="AR23" s="1948"/>
      <c r="AS23" s="1998"/>
      <c r="AT23" s="1998"/>
      <c r="AU23" s="1990">
        <v>0</v>
      </c>
      <c r="AV23" s="1990">
        <v>0</v>
      </c>
      <c r="AW23" s="1990">
        <v>0</v>
      </c>
      <c r="AX23" s="1990">
        <v>0</v>
      </c>
      <c r="AY23" s="1952"/>
    </row>
    <row r="24" spans="2:51" ht="9.9499999999999993" customHeight="1">
      <c r="B24" s="6262"/>
      <c r="D24" s="1960"/>
      <c r="E24" s="1961"/>
      <c r="F24" s="1961"/>
      <c r="G24" s="1961"/>
      <c r="H24" s="521"/>
      <c r="I24" s="1961"/>
      <c r="J24" s="1961"/>
      <c r="K24" s="1961"/>
      <c r="L24" s="524"/>
      <c r="M24" s="1961"/>
      <c r="N24" s="1961"/>
      <c r="O24" s="1961"/>
      <c r="P24" s="517"/>
      <c r="Q24" s="1961"/>
      <c r="R24" s="1961"/>
      <c r="S24" s="1961"/>
      <c r="T24" s="517"/>
      <c r="U24" s="1961"/>
      <c r="V24" s="1961"/>
      <c r="W24" s="1961"/>
      <c r="X24" s="517"/>
      <c r="Y24" s="1961"/>
      <c r="Z24" s="1961"/>
      <c r="AA24" s="1961"/>
      <c r="AB24" s="517"/>
      <c r="AC24" s="1961"/>
      <c r="AD24" s="1961"/>
      <c r="AE24" s="1961"/>
      <c r="AF24" s="591"/>
      <c r="AG24" s="191"/>
      <c r="AH24" s="191"/>
      <c r="AI24" s="1964"/>
      <c r="AJ24" s="591"/>
      <c r="AK24" s="499"/>
      <c r="AL24" s="499"/>
      <c r="AM24" s="499"/>
      <c r="AN24" s="591"/>
      <c r="AP24" s="1962">
        <f>DATE(AP8+1,5,1)</f>
        <v>43952</v>
      </c>
      <c r="AQ24" s="1996" t="s">
        <v>3588</v>
      </c>
      <c r="AR24" s="1948"/>
      <c r="AS24" s="1998"/>
      <c r="AT24" s="1998"/>
      <c r="AU24" s="1990">
        <v>0</v>
      </c>
      <c r="AV24" s="1990">
        <v>0</v>
      </c>
      <c r="AW24" s="1990">
        <v>0</v>
      </c>
      <c r="AX24" s="1990">
        <v>0</v>
      </c>
      <c r="AY24" s="1952"/>
    </row>
    <row r="25" spans="2:51" ht="9.9499999999999993" customHeight="1">
      <c r="B25" s="6262"/>
      <c r="D25" s="6375" t="s">
        <v>3616</v>
      </c>
      <c r="E25" s="507"/>
      <c r="F25" s="507"/>
      <c r="G25" s="507"/>
      <c r="H25" s="6372" t="s">
        <v>3647</v>
      </c>
      <c r="I25" s="507"/>
      <c r="J25" s="507"/>
      <c r="K25" s="507"/>
      <c r="L25" s="6357"/>
      <c r="M25" s="507"/>
      <c r="N25" s="507"/>
      <c r="O25" s="507"/>
      <c r="P25" s="6384" t="s">
        <v>3614</v>
      </c>
      <c r="Q25" s="507"/>
      <c r="R25" s="507"/>
      <c r="S25" s="507"/>
      <c r="T25" s="6375" t="s">
        <v>3616</v>
      </c>
      <c r="U25" s="507"/>
      <c r="V25" s="507"/>
      <c r="W25" s="507"/>
      <c r="X25" s="6357"/>
      <c r="Y25" s="507"/>
      <c r="Z25" s="507"/>
      <c r="AA25" s="507"/>
      <c r="AB25" s="6357"/>
      <c r="AC25" s="507"/>
      <c r="AD25" s="507"/>
      <c r="AE25" s="507"/>
      <c r="AF25" s="6311" t="s">
        <v>3607</v>
      </c>
      <c r="AG25" s="191"/>
      <c r="AH25" s="191"/>
      <c r="AI25" s="514"/>
      <c r="AJ25" s="6311" t="s">
        <v>3608</v>
      </c>
      <c r="AK25" s="499"/>
      <c r="AL25" s="499"/>
      <c r="AM25" s="499"/>
      <c r="AN25" s="6251" t="s">
        <v>3609</v>
      </c>
      <c r="AP25" s="1962">
        <f>DATE(AP8+1,5,8)</f>
        <v>43959</v>
      </c>
      <c r="AQ25" s="1996" t="s">
        <v>3593</v>
      </c>
      <c r="AR25" s="1948"/>
      <c r="AU25" s="1990">
        <v>0</v>
      </c>
      <c r="AV25" s="1990">
        <v>0</v>
      </c>
      <c r="AW25" s="1990">
        <v>0</v>
      </c>
      <c r="AX25" s="1990">
        <v>0</v>
      </c>
      <c r="AY25" s="1952"/>
    </row>
    <row r="26" spans="2:51" ht="5.0999999999999996" customHeight="1">
      <c r="B26" s="6262"/>
      <c r="D26" s="6376"/>
      <c r="E26" s="1955"/>
      <c r="F26" s="1956"/>
      <c r="G26" s="1955"/>
      <c r="H26" s="6373"/>
      <c r="I26" s="1955"/>
      <c r="J26" s="1956"/>
      <c r="K26" s="1955"/>
      <c r="L26" s="6358"/>
      <c r="M26" s="1955"/>
      <c r="N26" s="1956"/>
      <c r="O26" s="1955"/>
      <c r="P26" s="6385"/>
      <c r="Q26" s="1955"/>
      <c r="R26" s="1956"/>
      <c r="S26" s="1955"/>
      <c r="T26" s="6376"/>
      <c r="U26" s="1955"/>
      <c r="V26" s="1956"/>
      <c r="W26" s="1955"/>
      <c r="X26" s="6358"/>
      <c r="Y26" s="1955"/>
      <c r="Z26" s="1956"/>
      <c r="AA26" s="1955"/>
      <c r="AB26" s="6358"/>
      <c r="AC26" s="1955"/>
      <c r="AD26" s="1956"/>
      <c r="AE26" s="1955"/>
      <c r="AF26" s="6312"/>
      <c r="AG26" s="191"/>
      <c r="AH26" s="191"/>
      <c r="AI26" s="1963"/>
      <c r="AJ26" s="6312"/>
      <c r="AK26" s="499"/>
      <c r="AL26" s="499"/>
      <c r="AM26" s="499"/>
      <c r="AN26" s="6252"/>
      <c r="AP26"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+39</f>
        <v>43972</v>
      </c>
      <c r="AQ26" s="1996" t="s">
        <v>3594</v>
      </c>
      <c r="AR26" s="1948"/>
      <c r="AU26" s="1990">
        <v>0</v>
      </c>
      <c r="AV26" s="1990">
        <v>0</v>
      </c>
      <c r="AW26" s="1990">
        <v>0</v>
      </c>
      <c r="AX26" s="1990">
        <v>0</v>
      </c>
      <c r="AY26" s="1952"/>
    </row>
    <row r="27" spans="2:51" ht="9.9499999999999993" customHeight="1">
      <c r="B27" s="6262"/>
      <c r="D27" s="6377"/>
      <c r="E27" s="507"/>
      <c r="F27" s="507"/>
      <c r="G27" s="507"/>
      <c r="H27" s="6374"/>
      <c r="I27" s="507"/>
      <c r="J27" s="507"/>
      <c r="K27" s="507"/>
      <c r="L27" s="6359"/>
      <c r="M27" s="507"/>
      <c r="N27" s="507"/>
      <c r="O27" s="507"/>
      <c r="P27" s="6386"/>
      <c r="Q27" s="507"/>
      <c r="R27" s="507"/>
      <c r="S27" s="507"/>
      <c r="T27" s="6377"/>
      <c r="U27" s="507"/>
      <c r="V27" s="507"/>
      <c r="W27" s="507"/>
      <c r="X27" s="6359"/>
      <c r="Y27" s="507"/>
      <c r="Z27" s="507"/>
      <c r="AA27" s="507"/>
      <c r="AB27" s="6359"/>
      <c r="AC27" s="507"/>
      <c r="AD27" s="507"/>
      <c r="AE27" s="507"/>
      <c r="AF27" s="6313"/>
      <c r="AG27" s="191"/>
      <c r="AH27" s="191"/>
      <c r="AI27" s="514"/>
      <c r="AJ27" s="6313"/>
      <c r="AK27" s="499"/>
      <c r="AL27" s="499"/>
      <c r="AM27" s="499"/>
      <c r="AN27" s="6253"/>
      <c r="AP27" s="1959">
        <f>DATE(AP8+1,IF((25-MOD((11*MOD(AP8+1-1900,19)+4-INT((7*MOD(AP8+1-1900,19)+1)/19)),29)-MOD(AP8+1-1900+INT((AP8+1-1900)/4)+31-MOD((11*MOD(AP8+1-1900,19)+4-INT((7*MOD(AP8+1-1900,19)+1)/19)),29),7))&gt;0,4,3),IF((25-MOD((11*MOD(AP8+1-1900,19)+4-INT((7*MOD(AP8+1-1900,19)+1)/19)),29)-MOD(AP8+1-1900+INT((AP8+1-1900)/4)+31-MOD((11*MOD(AP8+1-1900,19)+4-INT((7*MOD(AP8+1-1900,19)+1)/19)),29),7))&gt;0,(25-MOD((11*MOD(AP8+1-1900,19)+4-INT((7*MOD(AP8+1-1900,19)+1)/19)),29)-MOD(AP8+1-1900+INT((AP8+1-1900)/4)+31-MOD((11*MOD(AP8+1-1900,19)+4-INT((7*MOD(AP8+1-1900,19)+1)/19)),29),7)),31+(25-MOD((11*MOD(AP8+1-1900,19)+4-INT((7*MOD(AP8+1-1900,19)+1)/19)),29)-MOD(AP8+1-1900+INT((AP8+1-1900)/4)+31-MOD((11*MOD(AP8+1-1900,19)+4-INT((7*MOD(AP8+1-1900,19)+1)/19)),29),7))))+50</f>
        <v>43983</v>
      </c>
      <c r="AQ27" s="1996" t="s">
        <v>3595</v>
      </c>
      <c r="AR27" s="1948"/>
      <c r="AU27" s="1990">
        <v>0</v>
      </c>
      <c r="AV27" s="1990">
        <v>0</v>
      </c>
      <c r="AW27" s="1990">
        <v>0</v>
      </c>
      <c r="AX27" s="1990">
        <v>0</v>
      </c>
      <c r="AY27" s="1952"/>
    </row>
    <row r="28" spans="2:51" ht="9.9499999999999993" customHeight="1">
      <c r="B28" s="6262"/>
      <c r="D28" s="1960"/>
      <c r="E28" s="1961"/>
      <c r="F28" s="1961"/>
      <c r="G28" s="1961"/>
      <c r="H28" s="521"/>
      <c r="I28" s="1961"/>
      <c r="J28" s="1961"/>
      <c r="K28" s="1961"/>
      <c r="L28" s="524"/>
      <c r="M28" s="1961"/>
      <c r="N28" s="1961"/>
      <c r="O28" s="1961"/>
      <c r="P28" s="517"/>
      <c r="Q28" s="1961"/>
      <c r="R28" s="1961"/>
      <c r="S28" s="1961"/>
      <c r="T28" s="517"/>
      <c r="U28" s="1961"/>
      <c r="V28" s="1961"/>
      <c r="W28" s="1961"/>
      <c r="X28" s="517"/>
      <c r="Y28" s="1961"/>
      <c r="Z28" s="1961"/>
      <c r="AA28" s="1961"/>
      <c r="AB28" s="517"/>
      <c r="AC28" s="1961"/>
      <c r="AD28" s="1961"/>
      <c r="AE28" s="1961"/>
      <c r="AF28" s="591"/>
      <c r="AG28" s="191"/>
      <c r="AH28" s="191"/>
      <c r="AI28" s="1964"/>
      <c r="AJ28" s="591"/>
      <c r="AK28" s="499"/>
      <c r="AL28" s="499"/>
      <c r="AM28" s="499"/>
      <c r="AP28" s="1962">
        <f>DATE(AP8+1,7,14)</f>
        <v>44026</v>
      </c>
      <c r="AQ28" s="1996" t="s">
        <v>3596</v>
      </c>
      <c r="AR28" s="1948"/>
      <c r="AU28" s="1990">
        <v>0</v>
      </c>
      <c r="AV28" s="1990">
        <v>0</v>
      </c>
      <c r="AW28" s="1990">
        <v>0</v>
      </c>
      <c r="AX28" s="1990">
        <v>0</v>
      </c>
      <c r="AY28" s="1952"/>
    </row>
    <row r="29" spans="2:51" ht="9.9499999999999993" customHeight="1">
      <c r="B29" s="6262"/>
      <c r="D29" s="6363" t="s">
        <v>3648</v>
      </c>
      <c r="E29" s="507"/>
      <c r="F29" s="507"/>
      <c r="G29" s="507"/>
      <c r="H29" s="6360" t="s">
        <v>3649</v>
      </c>
      <c r="I29" s="507"/>
      <c r="J29" s="507"/>
      <c r="K29" s="507"/>
      <c r="L29" s="6357"/>
      <c r="M29" s="507"/>
      <c r="N29" s="507"/>
      <c r="O29" s="507"/>
      <c r="P29" s="6357"/>
      <c r="Q29" s="507"/>
      <c r="R29" s="507"/>
      <c r="S29" s="507"/>
      <c r="T29" s="6360" t="s">
        <v>3649</v>
      </c>
      <c r="U29" s="507"/>
      <c r="V29" s="507"/>
      <c r="W29" s="507"/>
      <c r="X29" s="6357"/>
      <c r="Y29" s="507"/>
      <c r="Z29" s="507"/>
      <c r="AA29" s="507"/>
      <c r="AB29" s="6357"/>
      <c r="AC29" s="507"/>
      <c r="AD29" s="507"/>
      <c r="AE29" s="507"/>
      <c r="AF29" s="6308" t="s">
        <v>502</v>
      </c>
      <c r="AG29" s="191"/>
      <c r="AH29" s="191"/>
      <c r="AI29" s="514"/>
      <c r="AJ29" s="6308" t="s">
        <v>3610</v>
      </c>
      <c r="AK29" s="499"/>
      <c r="AL29" s="499"/>
      <c r="AM29" s="499"/>
      <c r="AN29" s="6299"/>
      <c r="AP29" s="1962">
        <f>DATE(AP8+1,8,15)</f>
        <v>44058</v>
      </c>
      <c r="AQ29" s="1996" t="s">
        <v>3600</v>
      </c>
      <c r="AR29" s="1948"/>
      <c r="AU29" s="1990">
        <v>0</v>
      </c>
      <c r="AV29" s="1990">
        <v>0</v>
      </c>
      <c r="AW29" s="1990">
        <v>0</v>
      </c>
      <c r="AX29" s="1990">
        <v>0</v>
      </c>
      <c r="AY29" s="1952"/>
    </row>
    <row r="30" spans="2:51" ht="5.0999999999999996" customHeight="1">
      <c r="B30" s="6262"/>
      <c r="D30" s="6364"/>
      <c r="E30" s="1955"/>
      <c r="F30" s="1956"/>
      <c r="G30" s="1955"/>
      <c r="H30" s="6361"/>
      <c r="I30" s="1955"/>
      <c r="J30" s="1956"/>
      <c r="K30" s="1955"/>
      <c r="L30" s="6358"/>
      <c r="M30" s="1955"/>
      <c r="N30" s="1956"/>
      <c r="O30" s="1955"/>
      <c r="P30" s="6358"/>
      <c r="Q30" s="1955"/>
      <c r="R30" s="1956"/>
      <c r="S30" s="1955"/>
      <c r="T30" s="6361"/>
      <c r="U30" s="1955"/>
      <c r="V30" s="1956"/>
      <c r="W30" s="1955"/>
      <c r="X30" s="6358"/>
      <c r="Y30" s="1955"/>
      <c r="Z30" s="1956"/>
      <c r="AA30" s="1955"/>
      <c r="AB30" s="6358"/>
      <c r="AC30" s="1955"/>
      <c r="AD30" s="1956"/>
      <c r="AE30" s="1955"/>
      <c r="AF30" s="6309"/>
      <c r="AG30" s="191"/>
      <c r="AH30" s="191"/>
      <c r="AI30" s="1963"/>
      <c r="AJ30" s="6309"/>
      <c r="AK30" s="499"/>
      <c r="AL30" s="499"/>
      <c r="AM30" s="499"/>
      <c r="AN30" s="6300"/>
      <c r="AP30" s="1962">
        <f>DATE(AP8+1,11,1)</f>
        <v>44136</v>
      </c>
      <c r="AQ30" s="1996" t="s">
        <v>3601</v>
      </c>
      <c r="AR30" s="1948"/>
      <c r="AU30" s="1990">
        <v>0</v>
      </c>
      <c r="AV30" s="1990">
        <v>0</v>
      </c>
      <c r="AW30" s="1990">
        <v>0</v>
      </c>
      <c r="AX30" s="1990">
        <v>0</v>
      </c>
      <c r="AY30" s="1952"/>
    </row>
    <row r="31" spans="2:51" ht="9.9499999999999993" customHeight="1">
      <c r="B31" s="6263"/>
      <c r="D31" s="6365"/>
      <c r="E31" s="507"/>
      <c r="F31" s="507"/>
      <c r="G31" s="507"/>
      <c r="H31" s="6362"/>
      <c r="I31" s="507"/>
      <c r="J31" s="507"/>
      <c r="K31" s="507"/>
      <c r="L31" s="6359"/>
      <c r="M31" s="507"/>
      <c r="N31" s="507"/>
      <c r="O31" s="507"/>
      <c r="P31" s="6359"/>
      <c r="Q31" s="507"/>
      <c r="R31" s="507"/>
      <c r="S31" s="507"/>
      <c r="T31" s="6362"/>
      <c r="U31" s="507"/>
      <c r="V31" s="507"/>
      <c r="W31" s="507"/>
      <c r="X31" s="6359"/>
      <c r="Y31" s="507"/>
      <c r="Z31" s="507"/>
      <c r="AA31" s="507"/>
      <c r="AB31" s="6359"/>
      <c r="AC31" s="507"/>
      <c r="AD31" s="507"/>
      <c r="AE31" s="507"/>
      <c r="AF31" s="6310"/>
      <c r="AG31" s="191"/>
      <c r="AH31" s="191"/>
      <c r="AI31" s="514"/>
      <c r="AJ31" s="6310"/>
      <c r="AK31" s="499"/>
      <c r="AL31" s="499"/>
      <c r="AM31" s="499"/>
      <c r="AN31" s="6301"/>
      <c r="AP31" s="1962">
        <f>DATE(AP8+1,11,11)</f>
        <v>44146</v>
      </c>
      <c r="AQ31" s="1996" t="s">
        <v>3602</v>
      </c>
      <c r="AR31" s="1948"/>
      <c r="AU31" s="1990">
        <v>0</v>
      </c>
      <c r="AV31" s="1990">
        <v>0</v>
      </c>
      <c r="AW31" s="1990">
        <v>0</v>
      </c>
      <c r="AX31" s="1990">
        <v>0</v>
      </c>
      <c r="AY31" s="1952"/>
    </row>
    <row r="32" spans="2:51" ht="9.9499999999999993" customHeight="1" thickBot="1">
      <c r="B32" s="198"/>
      <c r="D32" s="521"/>
      <c r="E32" s="1961"/>
      <c r="F32" s="1961"/>
      <c r="G32" s="1961"/>
      <c r="H32" s="1960"/>
      <c r="I32" s="1961"/>
      <c r="J32" s="1961"/>
      <c r="K32" s="1961"/>
      <c r="L32" s="524"/>
      <c r="M32" s="499"/>
      <c r="N32" s="507"/>
      <c r="O32" s="507"/>
      <c r="P32" s="517"/>
      <c r="Q32" s="1961"/>
      <c r="R32" s="1961"/>
      <c r="S32" s="1961"/>
      <c r="T32" s="517"/>
      <c r="U32" s="1961"/>
      <c r="V32" s="1961"/>
      <c r="X32" s="517"/>
      <c r="Y32" s="1961"/>
      <c r="Z32" s="1961"/>
      <c r="AA32" s="1961"/>
      <c r="AB32" s="517"/>
      <c r="AC32" s="1961"/>
      <c r="AD32" s="1961"/>
      <c r="AE32" s="1961"/>
      <c r="AF32" s="517"/>
      <c r="AI32" s="1961"/>
      <c r="AJ32" s="499"/>
      <c r="AK32" s="499"/>
      <c r="AL32" s="499"/>
      <c r="AM32" s="499"/>
      <c r="AP32" s="1968">
        <f>DATE(AP8+1,12,25)</f>
        <v>44190</v>
      </c>
      <c r="AQ32" s="2000" t="s">
        <v>3603</v>
      </c>
      <c r="AR32" s="1970"/>
      <c r="AU32" s="1990">
        <v>0</v>
      </c>
      <c r="AV32" s="1990">
        <v>0</v>
      </c>
      <c r="AW32" s="1990">
        <v>0</v>
      </c>
      <c r="AX32" s="1990">
        <v>0</v>
      </c>
      <c r="AY32" s="1952"/>
    </row>
    <row r="33" spans="2:51" ht="9.9499999999999993" customHeight="1">
      <c r="B33" s="6264">
        <f>(INT(MOD(INT((D33-2)/7)+0.6,52+5/28))+1)</f>
        <v>17</v>
      </c>
      <c r="D33" s="6267">
        <f>AB9+1</f>
        <v>43577</v>
      </c>
      <c r="E33" s="507"/>
      <c r="F33" s="507"/>
      <c r="G33" s="507"/>
      <c r="H33" s="6267">
        <f>D33+1</f>
        <v>43578</v>
      </c>
      <c r="I33" s="507"/>
      <c r="J33" s="507"/>
      <c r="K33" s="507"/>
      <c r="L33" s="6267">
        <f>H33+1</f>
        <v>43579</v>
      </c>
      <c r="M33" s="507"/>
      <c r="N33" s="507"/>
      <c r="O33" s="507"/>
      <c r="P33" s="6267">
        <f>L33+1</f>
        <v>43580</v>
      </c>
      <c r="Q33" s="507"/>
      <c r="R33" s="507"/>
      <c r="S33" s="507"/>
      <c r="T33" s="6267">
        <f>P33+1</f>
        <v>43581</v>
      </c>
      <c r="U33" s="507"/>
      <c r="V33" s="507"/>
      <c r="W33" s="507"/>
      <c r="X33" s="6267">
        <f>T33+1</f>
        <v>43582</v>
      </c>
      <c r="Y33" s="507"/>
      <c r="Z33" s="507"/>
      <c r="AA33" s="507"/>
      <c r="AB33" s="6267">
        <f>X33+1</f>
        <v>43583</v>
      </c>
      <c r="AC33" s="507"/>
      <c r="AD33" s="507"/>
      <c r="AE33" s="507"/>
      <c r="AF33" s="6305" t="s">
        <v>3611</v>
      </c>
      <c r="AG33" s="191"/>
      <c r="AH33" s="191"/>
      <c r="AI33" s="514"/>
      <c r="AJ33" s="6305" t="s">
        <v>3612</v>
      </c>
      <c r="AK33" s="499"/>
      <c r="AL33" s="499"/>
      <c r="AM33" s="499"/>
      <c r="AN33" s="6299"/>
      <c r="AP33" s="1995"/>
      <c r="AQ33" s="1995"/>
      <c r="AR33" s="1995"/>
      <c r="AU33" s="1990">
        <v>0</v>
      </c>
      <c r="AV33" s="1990">
        <v>0</v>
      </c>
      <c r="AW33" s="1990">
        <v>0</v>
      </c>
      <c r="AX33" s="1990">
        <v>0</v>
      </c>
      <c r="AY33" s="1952"/>
    </row>
    <row r="34" spans="2:51" ht="5.0999999999999996" customHeight="1">
      <c r="B34" s="6265"/>
      <c r="D34" s="6268"/>
      <c r="E34" s="1955"/>
      <c r="F34" s="1956"/>
      <c r="G34" s="1955"/>
      <c r="H34" s="6268"/>
      <c r="I34" s="1955"/>
      <c r="J34" s="1956"/>
      <c r="K34" s="1955"/>
      <c r="L34" s="6268"/>
      <c r="M34" s="1955"/>
      <c r="N34" s="1956"/>
      <c r="O34" s="1955"/>
      <c r="P34" s="6268"/>
      <c r="Q34" s="1955"/>
      <c r="R34" s="1956"/>
      <c r="S34" s="1955"/>
      <c r="T34" s="6268"/>
      <c r="U34" s="1955"/>
      <c r="V34" s="1956"/>
      <c r="W34" s="1955"/>
      <c r="X34" s="6268"/>
      <c r="Y34" s="1955"/>
      <c r="Z34" s="1956"/>
      <c r="AA34" s="1955"/>
      <c r="AB34" s="6268"/>
      <c r="AC34" s="1955"/>
      <c r="AD34" s="1956"/>
      <c r="AE34" s="1955"/>
      <c r="AF34" s="6306"/>
      <c r="AG34" s="191"/>
      <c r="AH34" s="191"/>
      <c r="AI34" s="1963"/>
      <c r="AJ34" s="6306"/>
      <c r="AK34" s="499"/>
      <c r="AL34" s="499"/>
      <c r="AM34" s="499"/>
      <c r="AN34" s="6300"/>
      <c r="AP34" s="1995"/>
      <c r="AQ34" s="1995"/>
      <c r="AR34" s="1995"/>
      <c r="AU34" s="1990">
        <v>0</v>
      </c>
      <c r="AV34" s="1990">
        <v>0</v>
      </c>
      <c r="AW34" s="1990">
        <v>0</v>
      </c>
      <c r="AX34" s="1990">
        <v>0</v>
      </c>
      <c r="AY34" s="1952"/>
    </row>
    <row r="35" spans="2:51" ht="9.9499999999999993" customHeight="1">
      <c r="B35" s="6266"/>
      <c r="D35" s="6269"/>
      <c r="E35" s="507"/>
      <c r="F35" s="507"/>
      <c r="G35" s="507"/>
      <c r="H35" s="6269"/>
      <c r="I35" s="507"/>
      <c r="J35" s="507"/>
      <c r="K35" s="507"/>
      <c r="L35" s="6269"/>
      <c r="M35" s="507"/>
      <c r="N35" s="507"/>
      <c r="O35" s="507"/>
      <c r="P35" s="6269"/>
      <c r="Q35" s="507"/>
      <c r="R35" s="507"/>
      <c r="S35" s="507"/>
      <c r="T35" s="6269"/>
      <c r="U35" s="507"/>
      <c r="V35" s="507"/>
      <c r="W35" s="507"/>
      <c r="X35" s="6269"/>
      <c r="Y35" s="507"/>
      <c r="Z35" s="507"/>
      <c r="AA35" s="507"/>
      <c r="AB35" s="6269"/>
      <c r="AC35" s="507"/>
      <c r="AD35" s="507"/>
      <c r="AE35" s="507"/>
      <c r="AF35" s="6307"/>
      <c r="AG35" s="191"/>
      <c r="AH35" s="191"/>
      <c r="AI35" s="514"/>
      <c r="AJ35" s="6307"/>
      <c r="AK35" s="499"/>
      <c r="AL35" s="499"/>
      <c r="AM35" s="499"/>
      <c r="AN35" s="6301"/>
      <c r="AP35" s="1995"/>
      <c r="AQ35" s="1995"/>
      <c r="AR35" s="1995"/>
      <c r="AU35" s="1990">
        <v>0</v>
      </c>
      <c r="AV35" s="1990">
        <v>0</v>
      </c>
      <c r="AW35" s="1990">
        <v>0</v>
      </c>
      <c r="AX35" s="1990">
        <v>0</v>
      </c>
      <c r="AY35" s="1952"/>
    </row>
    <row r="36" spans="2:51" ht="9.9499999999999993" customHeight="1">
      <c r="B36" s="198"/>
      <c r="D36" s="521"/>
      <c r="E36" s="1961"/>
      <c r="F36" s="1961"/>
      <c r="G36" s="1961"/>
      <c r="H36" s="1960"/>
      <c r="I36" s="1961"/>
      <c r="J36" s="1961"/>
      <c r="K36" s="1961"/>
      <c r="L36" s="524"/>
      <c r="M36" s="499"/>
      <c r="N36" s="507"/>
      <c r="O36" s="507"/>
      <c r="P36" s="517"/>
      <c r="Q36" s="1961"/>
      <c r="R36" s="1961"/>
      <c r="S36" s="1961"/>
      <c r="T36" s="517"/>
      <c r="U36" s="1961"/>
      <c r="V36" s="1961"/>
      <c r="X36" s="517"/>
      <c r="Y36" s="1961"/>
      <c r="Z36" s="1961"/>
      <c r="AA36" s="1961"/>
      <c r="AB36" s="517"/>
      <c r="AC36" s="1961"/>
      <c r="AD36" s="1961"/>
      <c r="AE36" s="1961"/>
      <c r="AF36" s="517"/>
      <c r="AI36" s="1961"/>
      <c r="AJ36" s="499"/>
      <c r="AK36" s="499"/>
      <c r="AL36" s="499"/>
      <c r="AM36" s="499"/>
      <c r="AP36" s="1995"/>
      <c r="AQ36" s="1995"/>
      <c r="AR36" s="1995"/>
      <c r="AU36" s="1990">
        <v>0</v>
      </c>
      <c r="AV36" s="1990">
        <v>0</v>
      </c>
      <c r="AW36" s="1990">
        <v>0</v>
      </c>
      <c r="AX36" s="1990">
        <v>0</v>
      </c>
      <c r="AY36" s="1952"/>
    </row>
    <row r="37" spans="2:51" ht="9.9499999999999993" customHeight="1">
      <c r="B37" s="6261" t="s">
        <v>3625</v>
      </c>
      <c r="D37" s="6360" t="s">
        <v>3641</v>
      </c>
      <c r="E37" s="507"/>
      <c r="F37" s="507"/>
      <c r="G37" s="507"/>
      <c r="H37" s="6360" t="s">
        <v>3641</v>
      </c>
      <c r="I37" s="507"/>
      <c r="J37" s="507"/>
      <c r="K37" s="507"/>
      <c r="L37" s="6357"/>
      <c r="M37" s="507"/>
      <c r="N37" s="507"/>
      <c r="O37" s="507"/>
      <c r="P37" s="6363" t="s">
        <v>3646</v>
      </c>
      <c r="Q37" s="507"/>
      <c r="R37" s="507"/>
      <c r="S37" s="507"/>
      <c r="T37" s="6381" t="s">
        <v>3643</v>
      </c>
      <c r="U37" s="507"/>
      <c r="V37" s="507"/>
      <c r="W37" s="507"/>
      <c r="X37" s="6357"/>
      <c r="Y37" s="507"/>
      <c r="Z37" s="507"/>
      <c r="AA37" s="507"/>
      <c r="AB37" s="6357"/>
      <c r="AC37" s="507"/>
      <c r="AD37" s="507"/>
      <c r="AE37" s="507"/>
      <c r="AF37" s="6302" t="s">
        <v>3614</v>
      </c>
      <c r="AG37" s="191"/>
      <c r="AH37" s="191"/>
      <c r="AI37" s="514"/>
      <c r="AJ37" s="6302" t="s">
        <v>3615</v>
      </c>
      <c r="AK37" s="499"/>
      <c r="AL37" s="499"/>
      <c r="AM37" s="499"/>
      <c r="AN37" s="6299"/>
      <c r="AP37" s="1995"/>
      <c r="AQ37" s="1995"/>
      <c r="AR37" s="1995"/>
      <c r="AU37" s="1990">
        <v>0</v>
      </c>
      <c r="AV37" s="1990">
        <v>0</v>
      </c>
      <c r="AW37" s="1990">
        <v>0</v>
      </c>
      <c r="AX37" s="1990">
        <v>0</v>
      </c>
      <c r="AY37" s="1952"/>
    </row>
    <row r="38" spans="2:51" ht="5.0999999999999996" customHeight="1">
      <c r="B38" s="6262"/>
      <c r="D38" s="6361"/>
      <c r="E38" s="1955"/>
      <c r="F38" s="1956"/>
      <c r="G38" s="1955"/>
      <c r="H38" s="6361"/>
      <c r="I38" s="1955"/>
      <c r="J38" s="1956"/>
      <c r="K38" s="1955"/>
      <c r="L38" s="6358"/>
      <c r="M38" s="1955"/>
      <c r="N38" s="1956"/>
      <c r="O38" s="1955"/>
      <c r="P38" s="6364"/>
      <c r="Q38" s="1955"/>
      <c r="R38" s="1956"/>
      <c r="S38" s="1955"/>
      <c r="T38" s="6382"/>
      <c r="U38" s="1955"/>
      <c r="V38" s="1956"/>
      <c r="W38" s="1955"/>
      <c r="X38" s="6358"/>
      <c r="Y38" s="1955"/>
      <c r="Z38" s="1956"/>
      <c r="AA38" s="1955"/>
      <c r="AB38" s="6358"/>
      <c r="AC38" s="1955"/>
      <c r="AD38" s="1956"/>
      <c r="AE38" s="1955"/>
      <c r="AF38" s="6303"/>
      <c r="AG38" s="191"/>
      <c r="AH38" s="191"/>
      <c r="AI38" s="1963"/>
      <c r="AJ38" s="6303"/>
      <c r="AK38" s="499"/>
      <c r="AL38" s="499"/>
      <c r="AM38" s="499"/>
      <c r="AN38" s="6300"/>
      <c r="AP38" s="1995"/>
      <c r="AQ38" s="1995"/>
      <c r="AR38" s="1995"/>
      <c r="AU38" s="1990">
        <v>0</v>
      </c>
      <c r="AV38" s="1990">
        <v>0</v>
      </c>
      <c r="AW38" s="1990">
        <v>0</v>
      </c>
      <c r="AX38" s="1990">
        <v>0</v>
      </c>
      <c r="AY38" s="1952"/>
    </row>
    <row r="39" spans="2:51" ht="9.9499999999999993" customHeight="1">
      <c r="B39" s="6262"/>
      <c r="D39" s="6362"/>
      <c r="E39" s="507"/>
      <c r="F39" s="507"/>
      <c r="G39" s="507"/>
      <c r="H39" s="6362"/>
      <c r="I39" s="507"/>
      <c r="J39" s="507"/>
      <c r="K39" s="507"/>
      <c r="L39" s="6359"/>
      <c r="M39" s="507"/>
      <c r="N39" s="507"/>
      <c r="O39" s="507"/>
      <c r="P39" s="6365"/>
      <c r="Q39" s="507"/>
      <c r="R39" s="507"/>
      <c r="S39" s="507"/>
      <c r="T39" s="6383"/>
      <c r="U39" s="507"/>
      <c r="V39" s="507"/>
      <c r="W39" s="507"/>
      <c r="X39" s="6359"/>
      <c r="Y39" s="507"/>
      <c r="Z39" s="507"/>
      <c r="AA39" s="507"/>
      <c r="AB39" s="6359"/>
      <c r="AC39" s="507"/>
      <c r="AD39" s="507"/>
      <c r="AE39" s="507"/>
      <c r="AF39" s="6304"/>
      <c r="AG39" s="191"/>
      <c r="AH39" s="191"/>
      <c r="AI39" s="514"/>
      <c r="AJ39" s="6304"/>
      <c r="AK39" s="499"/>
      <c r="AL39" s="499"/>
      <c r="AM39" s="499"/>
      <c r="AN39" s="6301"/>
      <c r="AP39" s="1995"/>
      <c r="AQ39" s="1995"/>
      <c r="AR39" s="1995"/>
      <c r="AU39" s="1990">
        <v>0</v>
      </c>
      <c r="AV39" s="1990">
        <v>0</v>
      </c>
      <c r="AW39" s="1990">
        <v>0</v>
      </c>
      <c r="AX39" s="1990">
        <v>0</v>
      </c>
      <c r="AY39" s="1952"/>
    </row>
    <row r="40" spans="2:51" ht="9.9499999999999993" customHeight="1">
      <c r="B40" s="6262"/>
      <c r="D40" s="1960"/>
      <c r="E40" s="1961"/>
      <c r="F40" s="1961"/>
      <c r="G40" s="1961"/>
      <c r="H40" s="521"/>
      <c r="I40" s="1961"/>
      <c r="J40" s="1961"/>
      <c r="K40" s="1961"/>
      <c r="L40" s="524"/>
      <c r="M40" s="1961"/>
      <c r="N40" s="1961"/>
      <c r="O40" s="1961"/>
      <c r="P40" s="517"/>
      <c r="Q40" s="1961"/>
      <c r="R40" s="1961"/>
      <c r="S40" s="1961"/>
      <c r="T40" s="517"/>
      <c r="U40" s="1961"/>
      <c r="V40" s="1961"/>
      <c r="W40" s="1961"/>
      <c r="X40" s="517"/>
      <c r="Y40" s="1961"/>
      <c r="Z40" s="1961"/>
      <c r="AA40" s="1961"/>
      <c r="AB40" s="517"/>
      <c r="AC40" s="1961"/>
      <c r="AD40" s="1961"/>
      <c r="AE40" s="1961"/>
      <c r="AF40" s="591"/>
      <c r="AG40" s="191"/>
      <c r="AH40" s="191"/>
      <c r="AI40" s="1964"/>
      <c r="AJ40" s="591"/>
      <c r="AK40" s="499"/>
      <c r="AL40" s="499"/>
      <c r="AM40" s="499"/>
      <c r="AN40" s="591"/>
      <c r="AU40" s="1990">
        <v>0</v>
      </c>
      <c r="AV40" s="1990">
        <v>0</v>
      </c>
      <c r="AW40" s="1990">
        <v>0</v>
      </c>
      <c r="AX40" s="1990">
        <v>0</v>
      </c>
      <c r="AY40" s="1952"/>
    </row>
    <row r="41" spans="2:51" ht="9.9499999999999993" customHeight="1">
      <c r="B41" s="6262"/>
      <c r="D41" s="6387" t="s">
        <v>3650</v>
      </c>
      <c r="E41" s="507"/>
      <c r="F41" s="507"/>
      <c r="G41" s="507"/>
      <c r="H41" s="6311" t="s">
        <v>3651</v>
      </c>
      <c r="I41" s="507"/>
      <c r="J41" s="507"/>
      <c r="K41" s="507"/>
      <c r="L41" s="6357"/>
      <c r="M41" s="507"/>
      <c r="N41" s="507"/>
      <c r="O41" s="507"/>
      <c r="P41" s="6378" t="s">
        <v>558</v>
      </c>
      <c r="Q41" s="507"/>
      <c r="R41" s="507"/>
      <c r="S41" s="507"/>
      <c r="T41" s="6378" t="s">
        <v>521</v>
      </c>
      <c r="U41" s="507"/>
      <c r="V41" s="507"/>
      <c r="W41" s="507"/>
      <c r="X41" s="6357"/>
      <c r="Y41" s="507"/>
      <c r="Z41" s="507"/>
      <c r="AA41" s="507"/>
      <c r="AB41" s="6357"/>
      <c r="AC41" s="507"/>
      <c r="AD41" s="507"/>
      <c r="AE41" s="507"/>
      <c r="AF41" s="6293" t="s">
        <v>3616</v>
      </c>
      <c r="AG41" s="191"/>
      <c r="AH41" s="191"/>
      <c r="AI41" s="514"/>
      <c r="AJ41" s="6296" t="s">
        <v>3617</v>
      </c>
      <c r="AK41" s="499"/>
      <c r="AL41" s="499"/>
      <c r="AM41" s="499"/>
      <c r="AN41" s="6299"/>
      <c r="AU41" s="1990">
        <v>0</v>
      </c>
      <c r="AV41" s="1990">
        <v>0</v>
      </c>
      <c r="AW41" s="1990">
        <v>0</v>
      </c>
      <c r="AX41" s="1990">
        <v>0</v>
      </c>
      <c r="AY41" s="1952"/>
    </row>
    <row r="42" spans="2:51" ht="5.0999999999999996" customHeight="1">
      <c r="B42" s="6262"/>
      <c r="D42" s="6388"/>
      <c r="E42" s="1955"/>
      <c r="F42" s="1956"/>
      <c r="G42" s="1955"/>
      <c r="H42" s="6312"/>
      <c r="I42" s="1955"/>
      <c r="J42" s="1956"/>
      <c r="K42" s="1955"/>
      <c r="L42" s="6358"/>
      <c r="M42" s="1955"/>
      <c r="N42" s="1956"/>
      <c r="O42" s="1955"/>
      <c r="P42" s="6379"/>
      <c r="Q42" s="1955"/>
      <c r="R42" s="1956"/>
      <c r="S42" s="1955"/>
      <c r="T42" s="6379"/>
      <c r="U42" s="1955"/>
      <c r="V42" s="1956"/>
      <c r="W42" s="1955"/>
      <c r="X42" s="6358"/>
      <c r="Y42" s="1955"/>
      <c r="Z42" s="1956"/>
      <c r="AA42" s="1955"/>
      <c r="AB42" s="6358"/>
      <c r="AC42" s="1955"/>
      <c r="AD42" s="1956"/>
      <c r="AE42" s="1955"/>
      <c r="AF42" s="6294"/>
      <c r="AG42" s="191"/>
      <c r="AH42" s="191"/>
      <c r="AI42" s="1963"/>
      <c r="AJ42" s="6297"/>
      <c r="AK42" s="499"/>
      <c r="AL42" s="499"/>
      <c r="AM42" s="499"/>
      <c r="AN42" s="6300"/>
      <c r="AU42" s="1990">
        <v>0</v>
      </c>
      <c r="AV42" s="1990">
        <v>0</v>
      </c>
      <c r="AW42" s="1990">
        <v>0</v>
      </c>
      <c r="AX42" s="1990">
        <v>0</v>
      </c>
      <c r="AY42" s="1952"/>
    </row>
    <row r="43" spans="2:51" ht="9.9499999999999993" customHeight="1">
      <c r="B43" s="6262"/>
      <c r="D43" s="6389"/>
      <c r="E43" s="507"/>
      <c r="F43" s="507"/>
      <c r="G43" s="507"/>
      <c r="H43" s="6313"/>
      <c r="I43" s="507"/>
      <c r="J43" s="507"/>
      <c r="K43" s="507"/>
      <c r="L43" s="6359"/>
      <c r="M43" s="507"/>
      <c r="N43" s="507"/>
      <c r="O43" s="507"/>
      <c r="P43" s="6380"/>
      <c r="Q43" s="507"/>
      <c r="R43" s="507"/>
      <c r="S43" s="507"/>
      <c r="T43" s="6380"/>
      <c r="U43" s="507"/>
      <c r="V43" s="507"/>
      <c r="W43" s="507"/>
      <c r="X43" s="6359"/>
      <c r="Y43" s="507"/>
      <c r="Z43" s="507"/>
      <c r="AA43" s="507"/>
      <c r="AB43" s="6359"/>
      <c r="AC43" s="507"/>
      <c r="AD43" s="507"/>
      <c r="AE43" s="507"/>
      <c r="AF43" s="6295"/>
      <c r="AG43" s="191"/>
      <c r="AH43" s="191"/>
      <c r="AI43" s="514"/>
      <c r="AJ43" s="6298"/>
      <c r="AK43" s="499"/>
      <c r="AL43" s="499"/>
      <c r="AM43" s="499"/>
      <c r="AN43" s="6301"/>
      <c r="AU43" s="1990">
        <v>0</v>
      </c>
      <c r="AV43" s="1990">
        <v>0</v>
      </c>
      <c r="AW43" s="1990">
        <v>0</v>
      </c>
      <c r="AX43" s="1990">
        <v>0</v>
      </c>
      <c r="AY43" s="1952"/>
    </row>
    <row r="44" spans="2:51" ht="9.9499999999999993" customHeight="1">
      <c r="B44" s="6262"/>
      <c r="D44" s="1960"/>
      <c r="E44" s="1961"/>
      <c r="F44" s="1961"/>
      <c r="G44" s="1961"/>
      <c r="H44" s="521"/>
      <c r="I44" s="1961"/>
      <c r="J44" s="1961"/>
      <c r="K44" s="1961"/>
      <c r="L44" s="524"/>
      <c r="M44" s="1961"/>
      <c r="N44" s="1961"/>
      <c r="O44" s="1961"/>
      <c r="P44" s="517"/>
      <c r="Q44" s="1961"/>
      <c r="R44" s="1961"/>
      <c r="S44" s="1961"/>
      <c r="T44" s="517"/>
      <c r="U44" s="1961"/>
      <c r="V44" s="1961"/>
      <c r="W44" s="1961"/>
      <c r="X44" s="517"/>
      <c r="Y44" s="1961"/>
      <c r="Z44" s="1961"/>
      <c r="AA44" s="1961"/>
      <c r="AB44" s="517"/>
      <c r="AC44" s="1961"/>
      <c r="AD44" s="1961"/>
      <c r="AE44" s="1961"/>
      <c r="AF44" s="591"/>
      <c r="AG44" s="191"/>
      <c r="AH44" s="191"/>
      <c r="AI44" s="1964"/>
      <c r="AJ44" s="591"/>
      <c r="AK44" s="499"/>
      <c r="AL44" s="499"/>
      <c r="AM44" s="499"/>
      <c r="AN44" s="591"/>
      <c r="AU44" s="1990">
        <v>0</v>
      </c>
      <c r="AV44" s="1990">
        <v>0</v>
      </c>
      <c r="AW44" s="1990">
        <v>0</v>
      </c>
      <c r="AX44" s="1990">
        <v>0</v>
      </c>
      <c r="AY44" s="1952"/>
    </row>
    <row r="45" spans="2:51" ht="9.9499999999999993" customHeight="1">
      <c r="B45" s="6262"/>
      <c r="D45" s="6323" t="s">
        <v>3652</v>
      </c>
      <c r="E45" s="507"/>
      <c r="F45" s="507"/>
      <c r="G45" s="507"/>
      <c r="H45" s="6363" t="s">
        <v>3653</v>
      </c>
      <c r="I45" s="507"/>
      <c r="J45" s="507"/>
      <c r="K45" s="507"/>
      <c r="L45" s="6357"/>
      <c r="M45" s="507"/>
      <c r="N45" s="507"/>
      <c r="O45" s="507"/>
      <c r="P45" s="6323" t="s">
        <v>3654</v>
      </c>
      <c r="Q45" s="507"/>
      <c r="R45" s="507"/>
      <c r="S45" s="507"/>
      <c r="T45" s="6363" t="s">
        <v>3655</v>
      </c>
      <c r="U45" s="507"/>
      <c r="V45" s="507"/>
      <c r="W45" s="507"/>
      <c r="X45" s="6357"/>
      <c r="Y45" s="507"/>
      <c r="Z45" s="507"/>
      <c r="AA45" s="507"/>
      <c r="AB45" s="6357"/>
      <c r="AC45" s="507"/>
      <c r="AD45" s="507"/>
      <c r="AE45" s="507"/>
      <c r="AF45" s="1971"/>
      <c r="AG45" s="1972"/>
      <c r="AH45" s="1972"/>
      <c r="AI45" s="1973"/>
      <c r="AJ45" s="1971"/>
      <c r="AK45" s="1974"/>
      <c r="AL45" s="1974"/>
      <c r="AM45" s="1974"/>
      <c r="AN45" s="1971"/>
      <c r="AU45" s="1990">
        <v>0</v>
      </c>
      <c r="AV45" s="1990">
        <v>0</v>
      </c>
      <c r="AW45" s="1990">
        <v>0</v>
      </c>
      <c r="AX45" s="1990">
        <v>0</v>
      </c>
      <c r="AY45" s="1952"/>
    </row>
    <row r="46" spans="2:51" ht="5.0999999999999996" customHeight="1">
      <c r="B46" s="6262"/>
      <c r="D46" s="6324"/>
      <c r="E46" s="1955"/>
      <c r="F46" s="1956"/>
      <c r="G46" s="1955"/>
      <c r="H46" s="6364"/>
      <c r="I46" s="1955"/>
      <c r="J46" s="1956"/>
      <c r="K46" s="1955"/>
      <c r="L46" s="6358"/>
      <c r="M46" s="1955"/>
      <c r="N46" s="1956"/>
      <c r="O46" s="1955"/>
      <c r="P46" s="6324"/>
      <c r="Q46" s="1955"/>
      <c r="R46" s="1956"/>
      <c r="S46" s="1955"/>
      <c r="T46" s="6364"/>
      <c r="U46" s="1955"/>
      <c r="V46" s="1956"/>
      <c r="W46" s="1955"/>
      <c r="X46" s="6358"/>
      <c r="Y46" s="1955"/>
      <c r="Z46" s="1956"/>
      <c r="AA46" s="1955"/>
      <c r="AB46" s="6358"/>
      <c r="AC46" s="1955"/>
      <c r="AD46" s="1956"/>
      <c r="AE46" s="1955"/>
      <c r="AF46" s="1971"/>
      <c r="AG46" s="1972"/>
      <c r="AH46" s="1972"/>
      <c r="AI46" s="1975"/>
      <c r="AJ46" s="1971"/>
      <c r="AK46" s="1974"/>
      <c r="AL46" s="1974"/>
      <c r="AM46" s="1974"/>
      <c r="AN46" s="1971"/>
      <c r="AU46" s="1990">
        <v>0</v>
      </c>
      <c r="AV46" s="1990">
        <v>0</v>
      </c>
      <c r="AW46" s="1990">
        <v>0</v>
      </c>
      <c r="AX46" s="1990">
        <v>0</v>
      </c>
      <c r="AY46" s="1952"/>
    </row>
    <row r="47" spans="2:51" ht="9.9499999999999993" customHeight="1" thickBot="1">
      <c r="B47" s="6262"/>
      <c r="D47" s="6325"/>
      <c r="E47" s="507"/>
      <c r="F47" s="507"/>
      <c r="G47" s="507"/>
      <c r="H47" s="6365"/>
      <c r="I47" s="507"/>
      <c r="J47" s="507"/>
      <c r="K47" s="507"/>
      <c r="L47" s="6359"/>
      <c r="M47" s="507"/>
      <c r="N47" s="507"/>
      <c r="O47" s="507"/>
      <c r="P47" s="6325"/>
      <c r="Q47" s="507"/>
      <c r="R47" s="507"/>
      <c r="S47" s="507"/>
      <c r="T47" s="6365"/>
      <c r="U47" s="507"/>
      <c r="V47" s="507"/>
      <c r="W47" s="507"/>
      <c r="X47" s="6359"/>
      <c r="Y47" s="507"/>
      <c r="Z47" s="507"/>
      <c r="AA47" s="507"/>
      <c r="AB47" s="6359"/>
      <c r="AC47" s="507"/>
      <c r="AD47" s="507"/>
      <c r="AE47" s="507"/>
      <c r="AF47" s="1971"/>
      <c r="AG47" s="1972"/>
      <c r="AH47" s="1972"/>
      <c r="AI47" s="1973"/>
      <c r="AU47" s="1990">
        <v>0</v>
      </c>
      <c r="AV47" s="1990">
        <v>0</v>
      </c>
      <c r="AW47" s="1990">
        <v>0</v>
      </c>
      <c r="AX47" s="1990">
        <v>0</v>
      </c>
      <c r="AY47" s="1952"/>
    </row>
    <row r="48" spans="2:51" ht="9.9499999999999993" customHeight="1">
      <c r="B48" s="6262"/>
      <c r="D48" s="1960"/>
      <c r="E48" s="1961"/>
      <c r="F48" s="1961"/>
      <c r="G48" s="1961"/>
      <c r="H48" s="521"/>
      <c r="I48" s="1961"/>
      <c r="J48" s="1961"/>
      <c r="K48" s="1961"/>
      <c r="L48" s="524"/>
      <c r="M48" s="1961"/>
      <c r="N48" s="1961"/>
      <c r="O48" s="1961"/>
      <c r="P48" s="517"/>
      <c r="Q48" s="1961"/>
      <c r="R48" s="1961"/>
      <c r="S48" s="1961"/>
      <c r="T48" s="517"/>
      <c r="U48" s="1961"/>
      <c r="V48" s="1961"/>
      <c r="W48" s="1961"/>
      <c r="X48" s="517"/>
      <c r="Y48" s="1961"/>
      <c r="Z48" s="1961"/>
      <c r="AA48" s="1961"/>
      <c r="AB48" s="517"/>
      <c r="AC48" s="1961"/>
      <c r="AD48" s="1961"/>
      <c r="AE48" s="1961"/>
      <c r="AF48" s="1976"/>
      <c r="AG48" s="1972"/>
      <c r="AH48" s="1972"/>
      <c r="AI48" s="1977"/>
      <c r="AJ48" s="6287" t="s">
        <v>3618</v>
      </c>
      <c r="AK48" s="6288"/>
      <c r="AL48" s="6288"/>
      <c r="AM48" s="6288"/>
      <c r="AN48" s="6288"/>
      <c r="AO48" s="6288"/>
      <c r="AP48" s="6288"/>
      <c r="AQ48" s="6288"/>
      <c r="AR48" s="6288"/>
      <c r="AS48" s="6288"/>
      <c r="AT48" s="6288"/>
      <c r="AU48" s="6288"/>
      <c r="AV48" s="1978"/>
      <c r="AW48" s="1979"/>
      <c r="AY48" s="1952"/>
    </row>
    <row r="49" spans="2:51" ht="9.9499999999999993" customHeight="1">
      <c r="B49" s="6262"/>
      <c r="D49" s="6372" t="s">
        <v>3647</v>
      </c>
      <c r="E49" s="507"/>
      <c r="F49" s="507"/>
      <c r="G49" s="507"/>
      <c r="H49" s="6375" t="s">
        <v>3616</v>
      </c>
      <c r="I49" s="507"/>
      <c r="J49" s="507"/>
      <c r="K49" s="507"/>
      <c r="L49" s="6357"/>
      <c r="M49" s="507"/>
      <c r="N49" s="507"/>
      <c r="O49" s="507"/>
      <c r="P49" s="6384" t="s">
        <v>3614</v>
      </c>
      <c r="Q49" s="507"/>
      <c r="R49" s="507"/>
      <c r="S49" s="507"/>
      <c r="T49" s="6375" t="s">
        <v>3616</v>
      </c>
      <c r="U49" s="507"/>
      <c r="V49" s="507"/>
      <c r="W49" s="507"/>
      <c r="X49" s="6357"/>
      <c r="Y49" s="507"/>
      <c r="Z49" s="507"/>
      <c r="AA49" s="507"/>
      <c r="AB49" s="6357"/>
      <c r="AC49" s="507"/>
      <c r="AD49" s="507"/>
      <c r="AE49" s="507"/>
      <c r="AF49" s="1971"/>
      <c r="AG49" s="1972"/>
      <c r="AH49" s="1972"/>
      <c r="AI49" s="1973"/>
      <c r="AJ49" s="6289"/>
      <c r="AK49" s="6290"/>
      <c r="AL49" s="6290"/>
      <c r="AM49" s="6290"/>
      <c r="AN49" s="6290"/>
      <c r="AO49" s="6290"/>
      <c r="AP49" s="6290"/>
      <c r="AQ49" s="6290"/>
      <c r="AR49" s="6290"/>
      <c r="AS49" s="6290"/>
      <c r="AT49" s="6290"/>
      <c r="AU49" s="6290"/>
      <c r="AW49" s="1980"/>
      <c r="AX49" s="1990">
        <v>0</v>
      </c>
      <c r="AY49" s="1952"/>
    </row>
    <row r="50" spans="2:51" ht="5.0999999999999996" customHeight="1">
      <c r="B50" s="6262"/>
      <c r="D50" s="6373"/>
      <c r="E50" s="1955"/>
      <c r="F50" s="1956"/>
      <c r="G50" s="1955"/>
      <c r="H50" s="6376"/>
      <c r="I50" s="1955"/>
      <c r="J50" s="1956"/>
      <c r="K50" s="1955"/>
      <c r="L50" s="6358"/>
      <c r="M50" s="1955"/>
      <c r="N50" s="1956"/>
      <c r="O50" s="1955"/>
      <c r="P50" s="6385"/>
      <c r="Q50" s="1955"/>
      <c r="R50" s="1956"/>
      <c r="S50" s="1955"/>
      <c r="T50" s="6376"/>
      <c r="U50" s="1955"/>
      <c r="V50" s="1956"/>
      <c r="W50" s="1955"/>
      <c r="X50" s="6358"/>
      <c r="Y50" s="1955"/>
      <c r="Z50" s="1956"/>
      <c r="AA50" s="1955"/>
      <c r="AB50" s="6358"/>
      <c r="AC50" s="1955"/>
      <c r="AD50" s="1956"/>
      <c r="AE50" s="1955"/>
      <c r="AF50" s="1971"/>
      <c r="AG50" s="1972"/>
      <c r="AH50" s="1972"/>
      <c r="AI50" s="1975"/>
      <c r="AJ50" s="6291" t="str">
        <f>T3</f>
        <v>16 à 20</v>
      </c>
      <c r="AK50" s="6292" t="s">
        <v>3619</v>
      </c>
      <c r="AL50" s="6292"/>
      <c r="AM50" s="6292"/>
      <c r="AN50" s="6292"/>
      <c r="AW50" s="1980"/>
      <c r="AX50" s="1990">
        <v>0</v>
      </c>
      <c r="AY50" s="1952"/>
    </row>
    <row r="51" spans="2:51" ht="9.9499999999999993" customHeight="1">
      <c r="B51" s="6262"/>
      <c r="D51" s="6374"/>
      <c r="E51" s="507"/>
      <c r="F51" s="507"/>
      <c r="G51" s="507"/>
      <c r="H51" s="6377"/>
      <c r="I51" s="507"/>
      <c r="J51" s="507"/>
      <c r="K51" s="507"/>
      <c r="L51" s="6359"/>
      <c r="M51" s="507"/>
      <c r="N51" s="507"/>
      <c r="O51" s="507"/>
      <c r="P51" s="6386"/>
      <c r="Q51" s="507"/>
      <c r="R51" s="507"/>
      <c r="S51" s="507"/>
      <c r="T51" s="6377"/>
      <c r="U51" s="507"/>
      <c r="V51" s="507"/>
      <c r="W51" s="507"/>
      <c r="X51" s="6359"/>
      <c r="Y51" s="507"/>
      <c r="Z51" s="507"/>
      <c r="AA51" s="507"/>
      <c r="AB51" s="6359"/>
      <c r="AC51" s="507"/>
      <c r="AD51" s="507"/>
      <c r="AE51" s="507"/>
      <c r="AF51" s="1971"/>
      <c r="AG51" s="1972"/>
      <c r="AH51" s="1972"/>
      <c r="AI51" s="1973"/>
      <c r="AJ51" s="6291"/>
      <c r="AK51" s="6292"/>
      <c r="AL51" s="6292"/>
      <c r="AM51" s="6292"/>
      <c r="AN51" s="6292"/>
      <c r="AO51" s="1981" t="s">
        <v>3620</v>
      </c>
      <c r="AW51" s="1980"/>
      <c r="AX51" s="1990">
        <v>0</v>
      </c>
      <c r="AY51" s="1952"/>
    </row>
    <row r="52" spans="2:51" ht="9.9499999999999993" customHeight="1">
      <c r="B52" s="6262"/>
      <c r="D52" s="1960"/>
      <c r="E52" s="1961"/>
      <c r="F52" s="1961"/>
      <c r="G52" s="1961"/>
      <c r="H52" s="521"/>
      <c r="I52" s="1961"/>
      <c r="J52" s="1961"/>
      <c r="K52" s="1961"/>
      <c r="L52" s="524"/>
      <c r="M52" s="1961"/>
      <c r="N52" s="1961"/>
      <c r="O52" s="1961"/>
      <c r="P52" s="517"/>
      <c r="Q52" s="1961"/>
      <c r="R52" s="1961"/>
      <c r="S52" s="1961"/>
      <c r="T52" s="517"/>
      <c r="U52" s="1961"/>
      <c r="V52" s="1961"/>
      <c r="W52" s="1961"/>
      <c r="X52" s="517"/>
      <c r="Y52" s="1961"/>
      <c r="Z52" s="1961"/>
      <c r="AA52" s="1961"/>
      <c r="AB52" s="517"/>
      <c r="AC52" s="1961"/>
      <c r="AD52" s="1961"/>
      <c r="AE52" s="1961"/>
      <c r="AF52" s="1976"/>
      <c r="AG52" s="1972"/>
      <c r="AH52" s="1972"/>
      <c r="AI52" s="1977"/>
      <c r="AJ52" s="1982"/>
      <c r="AN52" s="1981"/>
      <c r="AW52" s="1980"/>
      <c r="AX52" s="1990">
        <v>0</v>
      </c>
      <c r="AY52" s="1952"/>
    </row>
    <row r="53" spans="2:51" ht="9.9499999999999993" customHeight="1">
      <c r="B53" s="6262"/>
      <c r="D53" s="6363" t="s">
        <v>3656</v>
      </c>
      <c r="E53" s="507"/>
      <c r="F53" s="507"/>
      <c r="G53" s="507"/>
      <c r="H53" s="6381" t="s">
        <v>3643</v>
      </c>
      <c r="I53" s="507"/>
      <c r="J53" s="507"/>
      <c r="K53" s="507"/>
      <c r="L53" s="6357"/>
      <c r="M53" s="507"/>
      <c r="N53" s="507"/>
      <c r="O53" s="507"/>
      <c r="P53" s="6360" t="s">
        <v>3649</v>
      </c>
      <c r="Q53" s="507"/>
      <c r="R53" s="507"/>
      <c r="S53" s="507"/>
      <c r="T53" s="6360" t="s">
        <v>3649</v>
      </c>
      <c r="U53" s="507"/>
      <c r="V53" s="507"/>
      <c r="W53" s="507"/>
      <c r="X53" s="6357"/>
      <c r="Y53" s="507"/>
      <c r="Z53" s="507"/>
      <c r="AA53" s="507"/>
      <c r="AB53" s="6357"/>
      <c r="AC53" s="507"/>
      <c r="AD53" s="507"/>
      <c r="AE53" s="507"/>
      <c r="AF53" s="1971"/>
      <c r="AG53" s="1972"/>
      <c r="AH53" s="1972"/>
      <c r="AI53" s="1973"/>
      <c r="AJ53" s="1982"/>
      <c r="AN53" s="1981" t="s">
        <v>3621</v>
      </c>
      <c r="AW53" s="1980"/>
      <c r="AX53" s="1990">
        <v>0</v>
      </c>
      <c r="AY53" s="1952"/>
    </row>
    <row r="54" spans="2:51" ht="5.0999999999999996" customHeight="1">
      <c r="B54" s="6262"/>
      <c r="D54" s="6364"/>
      <c r="E54" s="1955"/>
      <c r="F54" s="1956"/>
      <c r="G54" s="1955"/>
      <c r="H54" s="6382"/>
      <c r="I54" s="1955"/>
      <c r="J54" s="1956"/>
      <c r="K54" s="1955"/>
      <c r="L54" s="6358"/>
      <c r="M54" s="1955"/>
      <c r="N54" s="1956"/>
      <c r="O54" s="1955"/>
      <c r="P54" s="6361"/>
      <c r="Q54" s="1955"/>
      <c r="R54" s="1956"/>
      <c r="S54" s="1955"/>
      <c r="T54" s="6361"/>
      <c r="U54" s="1955"/>
      <c r="V54" s="1956"/>
      <c r="W54" s="1955"/>
      <c r="X54" s="6358"/>
      <c r="Y54" s="1955"/>
      <c r="Z54" s="1956"/>
      <c r="AA54" s="1955"/>
      <c r="AB54" s="6358"/>
      <c r="AC54" s="1955"/>
      <c r="AD54" s="1956"/>
      <c r="AE54" s="1955"/>
      <c r="AF54" s="1971"/>
      <c r="AG54" s="1972"/>
      <c r="AH54" s="1972"/>
      <c r="AI54" s="1975"/>
      <c r="AJ54" s="6285" t="str">
        <f>LEFT(T3,2)</f>
        <v>16</v>
      </c>
      <c r="AK54" s="6286">
        <f ca="1">7*B9+DATE(YEAR(TODAY())+(INT(B9*7/30)&lt;MONTH(TODAY())-1),1,1)-WEEKDAY(DATE(YEAR(TODAY())+(INT(B9*7/30)&lt;MONTH(TODAY())-1),1,3))-3</f>
        <v>46496</v>
      </c>
      <c r="AL54" s="6286"/>
      <c r="AM54" s="1983"/>
      <c r="AN54" s="1983"/>
      <c r="AO54" s="1983"/>
      <c r="AW54" s="1980"/>
      <c r="AX54" s="1990">
        <v>0</v>
      </c>
      <c r="AY54" s="1952"/>
    </row>
    <row r="55" spans="2:51" ht="9.9499999999999993" customHeight="1">
      <c r="B55" s="6263"/>
      <c r="D55" s="6365"/>
      <c r="E55" s="507"/>
      <c r="F55" s="507"/>
      <c r="G55" s="507"/>
      <c r="H55" s="6383"/>
      <c r="I55" s="507"/>
      <c r="J55" s="507"/>
      <c r="K55" s="507"/>
      <c r="L55" s="6359"/>
      <c r="M55" s="507"/>
      <c r="N55" s="507"/>
      <c r="O55" s="507"/>
      <c r="P55" s="6362"/>
      <c r="Q55" s="507"/>
      <c r="R55" s="507"/>
      <c r="S55" s="507"/>
      <c r="T55" s="6362"/>
      <c r="U55" s="507"/>
      <c r="V55" s="507"/>
      <c r="W55" s="507"/>
      <c r="X55" s="6359"/>
      <c r="Y55" s="507"/>
      <c r="Z55" s="507"/>
      <c r="AA55" s="507"/>
      <c r="AB55" s="6359"/>
      <c r="AC55" s="507"/>
      <c r="AD55" s="507"/>
      <c r="AE55" s="507"/>
      <c r="AF55" s="1971"/>
      <c r="AG55" s="1972"/>
      <c r="AH55" s="1972"/>
      <c r="AI55" s="1973"/>
      <c r="AJ55" s="6285"/>
      <c r="AK55" s="1983"/>
      <c r="AL55" s="1983"/>
      <c r="AM55" s="1983"/>
      <c r="AN55" s="1984" t="s">
        <v>3622</v>
      </c>
      <c r="AO55" s="1983"/>
      <c r="AW55" s="1980"/>
      <c r="AX55" s="1990">
        <v>0</v>
      </c>
      <c r="AY55" s="1952"/>
    </row>
    <row r="56" spans="2:51" ht="9.9499999999999993" customHeight="1">
      <c r="B56" s="198"/>
      <c r="D56" s="521"/>
      <c r="E56" s="1961"/>
      <c r="F56" s="1961"/>
      <c r="G56" s="1961"/>
      <c r="H56" s="1960"/>
      <c r="I56" s="1961"/>
      <c r="J56" s="1961"/>
      <c r="K56" s="1961"/>
      <c r="L56" s="524"/>
      <c r="M56" s="499"/>
      <c r="N56" s="507"/>
      <c r="O56" s="507"/>
      <c r="P56" s="517"/>
      <c r="Q56" s="1961"/>
      <c r="R56" s="1961"/>
      <c r="S56" s="1961"/>
      <c r="T56" s="517"/>
      <c r="U56" s="1961"/>
      <c r="V56" s="1961"/>
      <c r="X56" s="517"/>
      <c r="Y56" s="1961"/>
      <c r="Z56" s="1961"/>
      <c r="AA56" s="1961"/>
      <c r="AB56" s="517"/>
      <c r="AC56" s="1961"/>
      <c r="AD56" s="1961"/>
      <c r="AE56" s="1961"/>
      <c r="AF56" s="1976"/>
      <c r="AG56" s="1972"/>
      <c r="AH56" s="1972"/>
      <c r="AI56" s="1977"/>
      <c r="AJ56" s="1985" t="s">
        <v>3623</v>
      </c>
      <c r="AW56" s="1980"/>
      <c r="AX56" s="1990">
        <v>0</v>
      </c>
      <c r="AY56" s="1952"/>
    </row>
    <row r="57" spans="2:51" ht="9.9499999999999993" customHeight="1">
      <c r="B57" s="6264">
        <f>(INT(MOD(INT((D57-2)/7)+0.6,52+5/28))+1)</f>
        <v>18</v>
      </c>
      <c r="D57" s="6267">
        <f>AB33+1</f>
        <v>43584</v>
      </c>
      <c r="E57" s="507"/>
      <c r="F57" s="507"/>
      <c r="G57" s="507"/>
      <c r="H57" s="6267">
        <f>D57+1</f>
        <v>43585</v>
      </c>
      <c r="I57" s="507"/>
      <c r="J57" s="507"/>
      <c r="K57" s="507"/>
      <c r="L57" s="6267">
        <f>H57+1</f>
        <v>43586</v>
      </c>
      <c r="M57" s="507"/>
      <c r="N57" s="507"/>
      <c r="O57" s="507"/>
      <c r="P57" s="6267">
        <f>L57+1</f>
        <v>43587</v>
      </c>
      <c r="Q57" s="507"/>
      <c r="R57" s="507"/>
      <c r="S57" s="507"/>
      <c r="T57" s="6267">
        <f>P57+1</f>
        <v>43588</v>
      </c>
      <c r="U57" s="507"/>
      <c r="V57" s="507"/>
      <c r="W57" s="507"/>
      <c r="X57" s="6267">
        <f>T57+1</f>
        <v>43589</v>
      </c>
      <c r="Y57" s="507"/>
      <c r="Z57" s="507"/>
      <c r="AA57" s="507"/>
      <c r="AB57" s="6267">
        <f>X57+1</f>
        <v>43590</v>
      </c>
      <c r="AC57" s="507"/>
      <c r="AD57" s="507"/>
      <c r="AE57" s="507"/>
      <c r="AF57" s="1971"/>
      <c r="AG57" s="1972"/>
      <c r="AH57" s="1972"/>
      <c r="AI57" s="1973"/>
      <c r="AJ57" s="1986"/>
      <c r="AW57" s="1980"/>
      <c r="AX57" s="1990">
        <v>0</v>
      </c>
      <c r="AY57" s="1952"/>
    </row>
    <row r="58" spans="2:51" ht="5.0999999999999996" customHeight="1">
      <c r="B58" s="6265"/>
      <c r="D58" s="6268"/>
      <c r="E58" s="1955"/>
      <c r="F58" s="1956"/>
      <c r="G58" s="1955"/>
      <c r="H58" s="6268"/>
      <c r="I58" s="1955"/>
      <c r="J58" s="1956"/>
      <c r="K58" s="1955"/>
      <c r="L58" s="6268"/>
      <c r="M58" s="1955"/>
      <c r="N58" s="1956"/>
      <c r="O58" s="1955"/>
      <c r="P58" s="6268"/>
      <c r="Q58" s="1955"/>
      <c r="R58" s="1956"/>
      <c r="S58" s="1955"/>
      <c r="T58" s="6268"/>
      <c r="U58" s="1955"/>
      <c r="V58" s="1956"/>
      <c r="W58" s="1955"/>
      <c r="X58" s="6268"/>
      <c r="Y58" s="1955"/>
      <c r="Z58" s="1956"/>
      <c r="AA58" s="1955"/>
      <c r="AB58" s="6268"/>
      <c r="AC58" s="1955"/>
      <c r="AD58" s="1956"/>
      <c r="AE58" s="1955"/>
      <c r="AF58" s="1971"/>
      <c r="AG58" s="1972"/>
      <c r="AH58" s="1972"/>
      <c r="AI58" s="1975"/>
      <c r="AJ58" s="6279" t="s">
        <v>3624</v>
      </c>
      <c r="AK58" s="6280"/>
      <c r="AL58" s="6280"/>
      <c r="AM58" s="6280"/>
      <c r="AN58" s="6280"/>
      <c r="AO58" s="6280"/>
      <c r="AP58" s="6280"/>
      <c r="AQ58" s="6280"/>
      <c r="AR58" s="6280"/>
      <c r="AS58" s="6280"/>
      <c r="AT58" s="6280"/>
      <c r="AU58" s="6280"/>
      <c r="AW58" s="1980"/>
      <c r="AX58" s="1990">
        <v>0</v>
      </c>
      <c r="AY58" s="1952"/>
    </row>
    <row r="59" spans="2:51" ht="9.9499999999999993" customHeight="1">
      <c r="B59" s="6266"/>
      <c r="D59" s="6269"/>
      <c r="E59" s="507"/>
      <c r="F59" s="507"/>
      <c r="G59" s="507"/>
      <c r="H59" s="6269"/>
      <c r="I59" s="507"/>
      <c r="J59" s="507"/>
      <c r="K59" s="507"/>
      <c r="L59" s="6269"/>
      <c r="M59" s="507"/>
      <c r="N59" s="507"/>
      <c r="O59" s="507"/>
      <c r="P59" s="6269"/>
      <c r="Q59" s="507"/>
      <c r="R59" s="507"/>
      <c r="S59" s="507"/>
      <c r="T59" s="6269"/>
      <c r="U59" s="507"/>
      <c r="V59" s="507"/>
      <c r="W59" s="507"/>
      <c r="X59" s="6269"/>
      <c r="Y59" s="507"/>
      <c r="Z59" s="507"/>
      <c r="AA59" s="507"/>
      <c r="AB59" s="6269"/>
      <c r="AC59" s="507"/>
      <c r="AD59" s="507"/>
      <c r="AE59" s="507"/>
      <c r="AF59" s="1971"/>
      <c r="AG59" s="1972"/>
      <c r="AH59" s="1972"/>
      <c r="AI59" s="1973"/>
      <c r="AJ59" s="6279"/>
      <c r="AK59" s="6280"/>
      <c r="AL59" s="6280"/>
      <c r="AM59" s="6280"/>
      <c r="AN59" s="6280"/>
      <c r="AO59" s="6280"/>
      <c r="AP59" s="6280"/>
      <c r="AQ59" s="6280"/>
      <c r="AR59" s="6280"/>
      <c r="AS59" s="6280"/>
      <c r="AT59" s="6280"/>
      <c r="AU59" s="6280"/>
      <c r="AW59" s="1980"/>
      <c r="AX59" s="1990">
        <v>0</v>
      </c>
      <c r="AY59" s="1952"/>
    </row>
    <row r="60" spans="2:51" ht="9.9499999999999993" customHeight="1">
      <c r="B60" s="198"/>
      <c r="D60" s="521"/>
      <c r="E60" s="1961"/>
      <c r="F60" s="1961"/>
      <c r="G60" s="1961"/>
      <c r="H60" s="1960"/>
      <c r="I60" s="1961"/>
      <c r="J60" s="1961"/>
      <c r="K60" s="1961"/>
      <c r="L60" s="524"/>
      <c r="M60" s="499"/>
      <c r="N60" s="507"/>
      <c r="O60" s="507"/>
      <c r="P60" s="517"/>
      <c r="Q60" s="1961"/>
      <c r="R60" s="1961"/>
      <c r="S60" s="1961"/>
      <c r="T60" s="517"/>
      <c r="U60" s="1961"/>
      <c r="V60" s="1961"/>
      <c r="X60" s="517"/>
      <c r="Y60" s="1961"/>
      <c r="Z60" s="1961"/>
      <c r="AA60" s="1961"/>
      <c r="AB60" s="517"/>
      <c r="AC60" s="1961"/>
      <c r="AD60" s="1961"/>
      <c r="AE60" s="1961"/>
      <c r="AF60" s="1976"/>
      <c r="AG60" s="1972"/>
      <c r="AH60" s="1972"/>
      <c r="AI60" s="1977"/>
      <c r="AJ60" s="6279"/>
      <c r="AK60" s="6280"/>
      <c r="AL60" s="6280"/>
      <c r="AM60" s="6280"/>
      <c r="AN60" s="6280"/>
      <c r="AO60" s="6280"/>
      <c r="AP60" s="6280"/>
      <c r="AQ60" s="6280"/>
      <c r="AR60" s="6280"/>
      <c r="AS60" s="6280"/>
      <c r="AT60" s="6280"/>
      <c r="AU60" s="6280"/>
      <c r="AW60" s="1980"/>
      <c r="AX60" s="1990">
        <v>0</v>
      </c>
      <c r="AY60" s="1952"/>
    </row>
    <row r="61" spans="2:51" ht="9.9499999999999993" customHeight="1">
      <c r="B61" s="6261" t="s">
        <v>3632</v>
      </c>
      <c r="D61" s="6381" t="s">
        <v>3643</v>
      </c>
      <c r="E61" s="507"/>
      <c r="F61" s="507"/>
      <c r="G61" s="507"/>
      <c r="H61" s="6387" t="s">
        <v>3657</v>
      </c>
      <c r="I61" s="507"/>
      <c r="J61" s="507"/>
      <c r="K61" s="507"/>
      <c r="L61" s="6357"/>
      <c r="M61" s="507"/>
      <c r="N61" s="507"/>
      <c r="O61" s="507"/>
      <c r="P61" s="6360" t="s">
        <v>3641</v>
      </c>
      <c r="Q61" s="507"/>
      <c r="R61" s="507"/>
      <c r="S61" s="507"/>
      <c r="T61" s="6360" t="s">
        <v>3641</v>
      </c>
      <c r="U61" s="507"/>
      <c r="V61" s="507"/>
      <c r="W61" s="507"/>
      <c r="X61" s="6357"/>
      <c r="Y61" s="507"/>
      <c r="Z61" s="507"/>
      <c r="AA61" s="507"/>
      <c r="AB61" s="6357"/>
      <c r="AC61" s="507"/>
      <c r="AD61" s="507"/>
      <c r="AE61" s="507"/>
      <c r="AF61" s="1971"/>
      <c r="AG61" s="1972"/>
      <c r="AH61" s="1972"/>
      <c r="AI61" s="1973"/>
      <c r="AJ61" s="6281" t="s">
        <v>3626</v>
      </c>
      <c r="AK61" s="6282"/>
      <c r="AL61" s="6282"/>
      <c r="AM61" s="6282"/>
      <c r="AN61" s="6282"/>
      <c r="AO61" s="6282"/>
      <c r="AP61" s="6282"/>
      <c r="AQ61" s="6282"/>
      <c r="AR61" s="6282"/>
      <c r="AS61" s="6282"/>
      <c r="AT61" s="6282"/>
      <c r="AU61" s="6282"/>
      <c r="AW61" s="1980"/>
      <c r="AX61" s="1990">
        <v>0</v>
      </c>
      <c r="AY61" s="1952"/>
    </row>
    <row r="62" spans="2:51" ht="5.0999999999999996" customHeight="1">
      <c r="B62" s="6262"/>
      <c r="D62" s="6382"/>
      <c r="E62" s="1955"/>
      <c r="F62" s="1956"/>
      <c r="G62" s="1955"/>
      <c r="H62" s="6388"/>
      <c r="I62" s="1955"/>
      <c r="J62" s="1956"/>
      <c r="K62" s="1955"/>
      <c r="L62" s="6358"/>
      <c r="M62" s="1955"/>
      <c r="N62" s="1956"/>
      <c r="O62" s="1955"/>
      <c r="P62" s="6361"/>
      <c r="Q62" s="1955"/>
      <c r="R62" s="1956"/>
      <c r="S62" s="1955"/>
      <c r="T62" s="6361"/>
      <c r="U62" s="1955"/>
      <c r="V62" s="1956"/>
      <c r="W62" s="1955"/>
      <c r="X62" s="6358"/>
      <c r="Y62" s="1955"/>
      <c r="Z62" s="1956"/>
      <c r="AA62" s="1955"/>
      <c r="AB62" s="6358"/>
      <c r="AC62" s="1955"/>
      <c r="AD62" s="1956"/>
      <c r="AE62" s="1955"/>
      <c r="AF62" s="1971"/>
      <c r="AG62" s="1972"/>
      <c r="AH62" s="1972"/>
      <c r="AI62" s="1975"/>
      <c r="AJ62" s="6281"/>
      <c r="AK62" s="6282"/>
      <c r="AL62" s="6282"/>
      <c r="AM62" s="6282"/>
      <c r="AN62" s="6282"/>
      <c r="AO62" s="6282"/>
      <c r="AP62" s="6282"/>
      <c r="AQ62" s="6282"/>
      <c r="AR62" s="6282"/>
      <c r="AS62" s="6282"/>
      <c r="AT62" s="6282"/>
      <c r="AU62" s="6282"/>
      <c r="AW62" s="1980"/>
      <c r="AX62" s="1990">
        <v>0</v>
      </c>
      <c r="AY62" s="1952"/>
    </row>
    <row r="63" spans="2:51" ht="9.9499999999999993" customHeight="1">
      <c r="B63" s="6262"/>
      <c r="D63" s="6383"/>
      <c r="E63" s="507"/>
      <c r="F63" s="507"/>
      <c r="G63" s="507"/>
      <c r="H63" s="6389"/>
      <c r="I63" s="507"/>
      <c r="J63" s="507"/>
      <c r="K63" s="507"/>
      <c r="L63" s="6359"/>
      <c r="M63" s="507"/>
      <c r="N63" s="507"/>
      <c r="O63" s="507"/>
      <c r="P63" s="6362"/>
      <c r="Q63" s="507"/>
      <c r="R63" s="507"/>
      <c r="S63" s="507"/>
      <c r="T63" s="6362"/>
      <c r="U63" s="507"/>
      <c r="V63" s="507"/>
      <c r="W63" s="507"/>
      <c r="X63" s="6359"/>
      <c r="Y63" s="507"/>
      <c r="Z63" s="507"/>
      <c r="AA63" s="507"/>
      <c r="AB63" s="6359"/>
      <c r="AC63" s="507"/>
      <c r="AD63" s="507"/>
      <c r="AE63" s="507"/>
      <c r="AF63" s="1971"/>
      <c r="AG63" s="1972"/>
      <c r="AH63" s="1972"/>
      <c r="AI63" s="1973"/>
      <c r="AJ63" s="1986"/>
      <c r="AW63" s="1980"/>
      <c r="AX63" s="1990">
        <v>0</v>
      </c>
      <c r="AY63" s="1952"/>
    </row>
    <row r="64" spans="2:51" ht="9.9499999999999993" customHeight="1">
      <c r="B64" s="6262"/>
      <c r="D64" s="1960"/>
      <c r="E64" s="1961"/>
      <c r="F64" s="1961"/>
      <c r="G64" s="1961"/>
      <c r="H64" s="521"/>
      <c r="I64" s="1961"/>
      <c r="J64" s="1961"/>
      <c r="K64" s="1961"/>
      <c r="L64" s="524"/>
      <c r="M64" s="1961"/>
      <c r="N64" s="1961"/>
      <c r="O64" s="1961"/>
      <c r="P64" s="517"/>
      <c r="Q64" s="1961"/>
      <c r="R64" s="1961"/>
      <c r="S64" s="1961"/>
      <c r="T64" s="517"/>
      <c r="U64" s="1961"/>
      <c r="V64" s="1961"/>
      <c r="W64" s="1961"/>
      <c r="X64" s="517"/>
      <c r="Y64" s="1961"/>
      <c r="Z64" s="1961"/>
      <c r="AA64" s="1961"/>
      <c r="AB64" s="517"/>
      <c r="AC64" s="1961"/>
      <c r="AD64" s="1961"/>
      <c r="AE64" s="1961"/>
      <c r="AF64" s="1976"/>
      <c r="AG64" s="1972"/>
      <c r="AH64" s="1972"/>
      <c r="AI64" s="1977"/>
      <c r="AJ64" s="6283" t="s">
        <v>3627</v>
      </c>
      <c r="AK64" s="6284"/>
      <c r="AL64" s="6284"/>
      <c r="AM64" s="6284"/>
      <c r="AN64" s="6284"/>
      <c r="AO64" s="6284"/>
      <c r="AP64" s="6284"/>
      <c r="AQ64" s="6284"/>
      <c r="AR64" s="6284"/>
      <c r="AS64" s="6284"/>
      <c r="AT64" s="6284"/>
      <c r="AU64" s="6284"/>
      <c r="AW64" s="1980"/>
      <c r="AX64" s="1990">
        <v>0</v>
      </c>
      <c r="AY64" s="1952"/>
    </row>
    <row r="65" spans="2:51" ht="9.9499999999999993" customHeight="1">
      <c r="B65" s="6262"/>
      <c r="D65" s="6311" t="s">
        <v>3658</v>
      </c>
      <c r="E65" s="507"/>
      <c r="F65" s="507"/>
      <c r="G65" s="507"/>
      <c r="H65" s="6378" t="s">
        <v>521</v>
      </c>
      <c r="I65" s="507"/>
      <c r="J65" s="507"/>
      <c r="K65" s="507"/>
      <c r="L65" s="6357"/>
      <c r="M65" s="507"/>
      <c r="N65" s="507"/>
      <c r="O65" s="507"/>
      <c r="P65" s="6378" t="s">
        <v>3644</v>
      </c>
      <c r="Q65" s="507"/>
      <c r="R65" s="507"/>
      <c r="S65" s="507"/>
      <c r="T65" s="6378" t="s">
        <v>3659</v>
      </c>
      <c r="U65" s="507"/>
      <c r="V65" s="507"/>
      <c r="W65" s="507"/>
      <c r="X65" s="6357"/>
      <c r="Y65" s="507"/>
      <c r="Z65" s="507"/>
      <c r="AA65" s="507"/>
      <c r="AB65" s="6357"/>
      <c r="AC65" s="507"/>
      <c r="AD65" s="507"/>
      <c r="AE65" s="507"/>
      <c r="AF65" s="1971"/>
      <c r="AG65" s="1972"/>
      <c r="AH65" s="1972"/>
      <c r="AI65" s="1973"/>
      <c r="AJ65" s="6283"/>
      <c r="AK65" s="6284"/>
      <c r="AL65" s="6284"/>
      <c r="AM65" s="6284"/>
      <c r="AN65" s="6284"/>
      <c r="AO65" s="6284"/>
      <c r="AP65" s="6284"/>
      <c r="AQ65" s="6284"/>
      <c r="AR65" s="6284"/>
      <c r="AS65" s="6284"/>
      <c r="AT65" s="6284"/>
      <c r="AU65" s="6284"/>
      <c r="AW65" s="1980"/>
      <c r="AX65" s="1990">
        <v>0</v>
      </c>
      <c r="AY65" s="1952"/>
    </row>
    <row r="66" spans="2:51" ht="5.0999999999999996" customHeight="1">
      <c r="B66" s="6262"/>
      <c r="D66" s="6312"/>
      <c r="E66" s="1955"/>
      <c r="F66" s="1956"/>
      <c r="G66" s="1955"/>
      <c r="H66" s="6379"/>
      <c r="I66" s="1955"/>
      <c r="J66" s="1956"/>
      <c r="K66" s="1955"/>
      <c r="L66" s="6358"/>
      <c r="M66" s="1955"/>
      <c r="N66" s="1956"/>
      <c r="O66" s="1955"/>
      <c r="P66" s="6379"/>
      <c r="Q66" s="1955"/>
      <c r="R66" s="1956"/>
      <c r="S66" s="1955"/>
      <c r="T66" s="6379"/>
      <c r="U66" s="1955"/>
      <c r="V66" s="1956"/>
      <c r="W66" s="1955"/>
      <c r="X66" s="6358"/>
      <c r="Y66" s="1955"/>
      <c r="Z66" s="1956"/>
      <c r="AA66" s="1955"/>
      <c r="AB66" s="6358"/>
      <c r="AC66" s="1955"/>
      <c r="AD66" s="1956"/>
      <c r="AE66" s="1955"/>
      <c r="AF66" s="1971"/>
      <c r="AG66" s="1972"/>
      <c r="AH66" s="1972"/>
      <c r="AI66" s="1975"/>
      <c r="AJ66" s="1987"/>
      <c r="AW66" s="1980"/>
      <c r="AX66" s="1990">
        <v>0</v>
      </c>
      <c r="AY66" s="1952"/>
    </row>
    <row r="67" spans="2:51" ht="9.9499999999999993" customHeight="1">
      <c r="B67" s="6262"/>
      <c r="D67" s="6313"/>
      <c r="E67" s="507"/>
      <c r="F67" s="507"/>
      <c r="G67" s="507"/>
      <c r="H67" s="6380"/>
      <c r="I67" s="507"/>
      <c r="J67" s="507"/>
      <c r="K67" s="507"/>
      <c r="L67" s="6359"/>
      <c r="M67" s="507"/>
      <c r="N67" s="507"/>
      <c r="O67" s="507"/>
      <c r="P67" s="6380"/>
      <c r="Q67" s="507"/>
      <c r="R67" s="507"/>
      <c r="S67" s="507"/>
      <c r="T67" s="6380"/>
      <c r="U67" s="507"/>
      <c r="V67" s="507"/>
      <c r="W67" s="507"/>
      <c r="X67" s="6359"/>
      <c r="Y67" s="507"/>
      <c r="Z67" s="507"/>
      <c r="AA67" s="507"/>
      <c r="AB67" s="6359"/>
      <c r="AC67" s="507"/>
      <c r="AD67" s="507"/>
      <c r="AE67" s="507"/>
      <c r="AF67" s="1971"/>
      <c r="AG67" s="1972"/>
      <c r="AH67" s="1972"/>
      <c r="AI67" s="1973"/>
      <c r="AJ67" s="1987"/>
      <c r="AW67" s="1980"/>
      <c r="AX67" s="1990">
        <v>0</v>
      </c>
      <c r="AY67" s="1952"/>
    </row>
    <row r="68" spans="2:51" ht="9.9499999999999993" customHeight="1">
      <c r="B68" s="6262"/>
      <c r="D68" s="1960"/>
      <c r="E68" s="1961"/>
      <c r="F68" s="1961"/>
      <c r="G68" s="1961"/>
      <c r="H68" s="521"/>
      <c r="I68" s="1961"/>
      <c r="J68" s="1961"/>
      <c r="K68" s="1961"/>
      <c r="L68" s="524"/>
      <c r="M68" s="1961"/>
      <c r="N68" s="1961"/>
      <c r="O68" s="1961"/>
      <c r="P68" s="517"/>
      <c r="Q68" s="1961"/>
      <c r="R68" s="1961"/>
      <c r="S68" s="1961"/>
      <c r="T68" s="517"/>
      <c r="U68" s="1961"/>
      <c r="V68" s="1961"/>
      <c r="W68" s="1961"/>
      <c r="X68" s="517"/>
      <c r="Y68" s="1961"/>
      <c r="Z68" s="1961"/>
      <c r="AA68" s="1961"/>
      <c r="AB68" s="517"/>
      <c r="AC68" s="1961"/>
      <c r="AD68" s="1961"/>
      <c r="AE68" s="1961"/>
      <c r="AF68" s="1976"/>
      <c r="AG68" s="1972"/>
      <c r="AH68" s="1972"/>
      <c r="AI68" s="1977"/>
      <c r="AJ68" s="1987" t="s">
        <v>3628</v>
      </c>
      <c r="AW68" s="1980"/>
      <c r="AX68" s="1990">
        <v>0</v>
      </c>
      <c r="AY68" s="1952"/>
    </row>
    <row r="69" spans="2:51" ht="9.9499999999999993" customHeight="1">
      <c r="B69" s="6262"/>
      <c r="D69" s="6363" t="s">
        <v>3653</v>
      </c>
      <c r="E69" s="507"/>
      <c r="F69" s="507"/>
      <c r="G69" s="507"/>
      <c r="H69" s="6381" t="s">
        <v>3643</v>
      </c>
      <c r="I69" s="507"/>
      <c r="J69" s="507"/>
      <c r="K69" s="507"/>
      <c r="L69" s="6357"/>
      <c r="M69" s="507"/>
      <c r="N69" s="507"/>
      <c r="O69" s="507"/>
      <c r="P69" s="6363" t="s">
        <v>3655</v>
      </c>
      <c r="Q69" s="507"/>
      <c r="R69" s="507"/>
      <c r="S69" s="507"/>
      <c r="T69" s="6323" t="s">
        <v>3654</v>
      </c>
      <c r="U69" s="507"/>
      <c r="V69" s="507"/>
      <c r="W69" s="507"/>
      <c r="X69" s="6357"/>
      <c r="Y69" s="507"/>
      <c r="Z69" s="507"/>
      <c r="AA69" s="507"/>
      <c r="AB69" s="6357"/>
      <c r="AC69" s="507"/>
      <c r="AD69" s="507"/>
      <c r="AE69" s="507"/>
      <c r="AF69" s="1971"/>
      <c r="AG69" s="1972"/>
      <c r="AH69" s="1972"/>
      <c r="AI69" s="1973"/>
      <c r="AJ69" s="6273" t="s">
        <v>3629</v>
      </c>
      <c r="AK69" s="6274"/>
      <c r="AL69" s="6274"/>
      <c r="AM69" s="6274"/>
      <c r="AN69" s="6274"/>
      <c r="AO69" s="6274"/>
      <c r="AP69" s="6274"/>
      <c r="AQ69" s="6274"/>
      <c r="AR69" s="6274"/>
      <c r="AS69" s="6274"/>
      <c r="AT69" s="6274"/>
      <c r="AU69" s="6274"/>
      <c r="AW69" s="1980"/>
      <c r="AX69" s="1990">
        <v>0</v>
      </c>
      <c r="AY69" s="1952"/>
    </row>
    <row r="70" spans="2:51" ht="5.0999999999999996" customHeight="1">
      <c r="B70" s="6262"/>
      <c r="D70" s="6364"/>
      <c r="E70" s="1955"/>
      <c r="F70" s="1956"/>
      <c r="G70" s="1955"/>
      <c r="H70" s="6382"/>
      <c r="I70" s="1955"/>
      <c r="J70" s="1956"/>
      <c r="K70" s="1955"/>
      <c r="L70" s="6358"/>
      <c r="M70" s="1955"/>
      <c r="N70" s="1956"/>
      <c r="O70" s="1955"/>
      <c r="P70" s="6364"/>
      <c r="Q70" s="1955"/>
      <c r="R70" s="1956"/>
      <c r="S70" s="1955"/>
      <c r="T70" s="6324"/>
      <c r="U70" s="1955"/>
      <c r="V70" s="1956"/>
      <c r="W70" s="1955"/>
      <c r="X70" s="6358"/>
      <c r="Y70" s="1955"/>
      <c r="Z70" s="1956"/>
      <c r="AA70" s="1955"/>
      <c r="AB70" s="6358"/>
      <c r="AC70" s="1955"/>
      <c r="AD70" s="1956"/>
      <c r="AE70" s="1955"/>
      <c r="AF70" s="1971"/>
      <c r="AG70" s="1972"/>
      <c r="AH70" s="1972"/>
      <c r="AI70" s="1975"/>
      <c r="AJ70" s="6273"/>
      <c r="AK70" s="6274"/>
      <c r="AL70" s="6274"/>
      <c r="AM70" s="6274"/>
      <c r="AN70" s="6274"/>
      <c r="AO70" s="6274"/>
      <c r="AP70" s="6274"/>
      <c r="AQ70" s="6274"/>
      <c r="AR70" s="6274"/>
      <c r="AS70" s="6274"/>
      <c r="AT70" s="6274"/>
      <c r="AU70" s="6274"/>
      <c r="AW70" s="1980"/>
      <c r="AX70" s="1990">
        <v>0</v>
      </c>
      <c r="AY70" s="1952"/>
    </row>
    <row r="71" spans="2:51" ht="9.9499999999999993" customHeight="1">
      <c r="B71" s="6262"/>
      <c r="D71" s="6365"/>
      <c r="E71" s="507"/>
      <c r="F71" s="507"/>
      <c r="G71" s="507"/>
      <c r="H71" s="6383"/>
      <c r="I71" s="507"/>
      <c r="J71" s="507"/>
      <c r="K71" s="507"/>
      <c r="L71" s="6359"/>
      <c r="M71" s="507"/>
      <c r="N71" s="507"/>
      <c r="O71" s="507"/>
      <c r="P71" s="6365"/>
      <c r="Q71" s="507"/>
      <c r="R71" s="507"/>
      <c r="S71" s="507"/>
      <c r="T71" s="6325"/>
      <c r="U71" s="507"/>
      <c r="V71" s="507"/>
      <c r="W71" s="507"/>
      <c r="X71" s="6359"/>
      <c r="Y71" s="507"/>
      <c r="Z71" s="507"/>
      <c r="AA71" s="507"/>
      <c r="AB71" s="6359"/>
      <c r="AC71" s="507"/>
      <c r="AD71" s="507"/>
      <c r="AE71" s="507"/>
      <c r="AF71" s="1971"/>
      <c r="AG71" s="1972"/>
      <c r="AH71" s="1972"/>
      <c r="AI71" s="1973"/>
      <c r="AJ71" s="6275" t="s">
        <v>3630</v>
      </c>
      <c r="AK71" s="6276"/>
      <c r="AL71" s="6276"/>
      <c r="AM71" s="6276"/>
      <c r="AN71" s="6276"/>
      <c r="AO71" s="6276"/>
      <c r="AP71" s="6276"/>
      <c r="AQ71" s="6276"/>
      <c r="AR71" s="6276"/>
      <c r="AS71" s="6276"/>
      <c r="AT71" s="6276"/>
      <c r="AU71" s="6276"/>
      <c r="AW71" s="1980"/>
      <c r="AX71" s="1990">
        <v>0</v>
      </c>
      <c r="AY71" s="1952"/>
    </row>
    <row r="72" spans="2:51" ht="9.9499999999999993" customHeight="1" thickBot="1">
      <c r="B72" s="6262"/>
      <c r="D72" s="1960"/>
      <c r="E72" s="1961"/>
      <c r="F72" s="1961"/>
      <c r="G72" s="1961"/>
      <c r="H72" s="521"/>
      <c r="I72" s="1961"/>
      <c r="J72" s="1961"/>
      <c r="K72" s="1961"/>
      <c r="L72" s="524"/>
      <c r="M72" s="1961"/>
      <c r="N72" s="1961"/>
      <c r="O72" s="1961"/>
      <c r="P72" s="517"/>
      <c r="Q72" s="1961"/>
      <c r="R72" s="1961"/>
      <c r="S72" s="1961"/>
      <c r="T72" s="517"/>
      <c r="U72" s="1961"/>
      <c r="V72" s="1961"/>
      <c r="W72" s="1961"/>
      <c r="X72" s="517"/>
      <c r="Y72" s="1961"/>
      <c r="Z72" s="1961"/>
      <c r="AA72" s="1961"/>
      <c r="AB72" s="517"/>
      <c r="AC72" s="1961"/>
      <c r="AD72" s="1961"/>
      <c r="AE72" s="1961"/>
      <c r="AF72" s="1976"/>
      <c r="AG72" s="1972"/>
      <c r="AH72" s="1972"/>
      <c r="AI72" s="1977"/>
      <c r="AJ72" s="6277"/>
      <c r="AK72" s="6278"/>
      <c r="AL72" s="6278"/>
      <c r="AM72" s="6278"/>
      <c r="AN72" s="6278"/>
      <c r="AO72" s="6278"/>
      <c r="AP72" s="6278"/>
      <c r="AQ72" s="6278"/>
      <c r="AR72" s="6278"/>
      <c r="AS72" s="6278"/>
      <c r="AT72" s="6278"/>
      <c r="AU72" s="6278"/>
      <c r="AV72" s="1988"/>
      <c r="AW72" s="1989"/>
      <c r="AX72" s="1990">
        <v>0</v>
      </c>
      <c r="AY72" s="1952"/>
    </row>
    <row r="73" spans="2:51" ht="9.9499999999999993" customHeight="1">
      <c r="B73" s="6262"/>
      <c r="D73" s="6375" t="s">
        <v>3616</v>
      </c>
      <c r="E73" s="507"/>
      <c r="F73" s="507"/>
      <c r="G73" s="507"/>
      <c r="H73" s="6372" t="s">
        <v>3647</v>
      </c>
      <c r="I73" s="507"/>
      <c r="J73" s="507"/>
      <c r="K73" s="507"/>
      <c r="L73" s="6357"/>
      <c r="M73" s="507"/>
      <c r="N73" s="507"/>
      <c r="O73" s="507"/>
      <c r="P73" s="6375" t="s">
        <v>3616</v>
      </c>
      <c r="Q73" s="507"/>
      <c r="R73" s="507"/>
      <c r="S73" s="507"/>
      <c r="T73" s="6372" t="s">
        <v>3647</v>
      </c>
      <c r="U73" s="507"/>
      <c r="V73" s="507"/>
      <c r="W73" s="507"/>
      <c r="X73" s="6357"/>
      <c r="Y73" s="507"/>
      <c r="Z73" s="507"/>
      <c r="AA73" s="507"/>
      <c r="AB73" s="6357"/>
      <c r="AC73" s="507"/>
      <c r="AD73" s="507"/>
      <c r="AE73" s="507"/>
      <c r="AF73" s="1990">
        <v>0</v>
      </c>
      <c r="AG73" s="1990">
        <v>0</v>
      </c>
      <c r="AH73" s="1990">
        <v>0</v>
      </c>
      <c r="AI73" s="1990">
        <v>0</v>
      </c>
      <c r="AJ73" s="1990">
        <v>0</v>
      </c>
      <c r="AK73" s="1990">
        <v>0</v>
      </c>
      <c r="AL73" s="1990">
        <v>0</v>
      </c>
      <c r="AM73" s="1990">
        <v>0</v>
      </c>
      <c r="AN73" s="1990">
        <v>0</v>
      </c>
      <c r="AO73" s="1990">
        <v>0</v>
      </c>
      <c r="AP73" s="1990">
        <v>0</v>
      </c>
      <c r="AQ73" s="1990">
        <v>0</v>
      </c>
      <c r="AR73" s="1990">
        <v>0</v>
      </c>
      <c r="AS73" s="1990">
        <v>0</v>
      </c>
      <c r="AT73" s="1990">
        <v>0</v>
      </c>
      <c r="AU73" s="1990">
        <v>0</v>
      </c>
      <c r="AV73" s="1990">
        <v>0</v>
      </c>
      <c r="AW73" s="1990">
        <v>0</v>
      </c>
      <c r="AX73" s="1990">
        <v>0</v>
      </c>
      <c r="AY73" s="1952"/>
    </row>
    <row r="74" spans="2:51" ht="5.0999999999999996" customHeight="1">
      <c r="B74" s="6262"/>
      <c r="D74" s="6376"/>
      <c r="E74" s="1955"/>
      <c r="F74" s="1956"/>
      <c r="G74" s="1955"/>
      <c r="H74" s="6373"/>
      <c r="I74" s="1955"/>
      <c r="J74" s="1956"/>
      <c r="K74" s="1955"/>
      <c r="L74" s="6358"/>
      <c r="M74" s="1955"/>
      <c r="N74" s="1956"/>
      <c r="O74" s="1955"/>
      <c r="P74" s="6376"/>
      <c r="Q74" s="1955"/>
      <c r="R74" s="1956"/>
      <c r="S74" s="1955"/>
      <c r="T74" s="6373"/>
      <c r="U74" s="1955"/>
      <c r="V74" s="1956"/>
      <c r="W74" s="1955"/>
      <c r="X74" s="6358"/>
      <c r="Y74" s="1955"/>
      <c r="Z74" s="1956"/>
      <c r="AA74" s="1955"/>
      <c r="AB74" s="6358"/>
      <c r="AC74" s="1955"/>
      <c r="AD74" s="1956"/>
      <c r="AE74" s="1955"/>
      <c r="AF74" s="1990">
        <v>0</v>
      </c>
      <c r="AG74" s="1990">
        <v>0</v>
      </c>
      <c r="AH74" s="1990">
        <v>0</v>
      </c>
      <c r="AI74" s="1990">
        <v>0</v>
      </c>
      <c r="AJ74" s="1990">
        <v>0</v>
      </c>
      <c r="AK74" s="1990">
        <v>0</v>
      </c>
      <c r="AL74" s="1990">
        <v>0</v>
      </c>
      <c r="AM74" s="1990">
        <v>0</v>
      </c>
      <c r="AN74" s="1990">
        <v>0</v>
      </c>
      <c r="AO74" s="1990">
        <v>0</v>
      </c>
      <c r="AP74" s="1990">
        <v>0</v>
      </c>
      <c r="AQ74" s="1990">
        <v>0</v>
      </c>
      <c r="AR74" s="1990">
        <v>0</v>
      </c>
      <c r="AS74" s="1990">
        <v>0</v>
      </c>
      <c r="AT74" s="1990">
        <v>0</v>
      </c>
      <c r="AU74" s="1990">
        <v>0</v>
      </c>
      <c r="AV74" s="1990">
        <v>0</v>
      </c>
      <c r="AW74" s="1990">
        <v>0</v>
      </c>
      <c r="AX74" s="1990">
        <v>0</v>
      </c>
      <c r="AY74" s="1952"/>
    </row>
    <row r="75" spans="2:51" ht="9.9499999999999993" customHeight="1">
      <c r="B75" s="6262"/>
      <c r="D75" s="6377"/>
      <c r="E75" s="507"/>
      <c r="F75" s="507"/>
      <c r="G75" s="507"/>
      <c r="H75" s="6374"/>
      <c r="I75" s="507"/>
      <c r="J75" s="507"/>
      <c r="K75" s="507"/>
      <c r="L75" s="6359"/>
      <c r="M75" s="507"/>
      <c r="N75" s="507"/>
      <c r="O75" s="507"/>
      <c r="P75" s="6377"/>
      <c r="Q75" s="507"/>
      <c r="R75" s="507"/>
      <c r="S75" s="507"/>
      <c r="T75" s="6374"/>
      <c r="U75" s="507"/>
      <c r="V75" s="507"/>
      <c r="W75" s="507"/>
      <c r="X75" s="6359"/>
      <c r="Y75" s="507"/>
      <c r="Z75" s="507"/>
      <c r="AA75" s="507"/>
      <c r="AB75" s="6359"/>
      <c r="AC75" s="507"/>
      <c r="AD75" s="507"/>
      <c r="AE75" s="507"/>
      <c r="AF75" s="1990">
        <v>0</v>
      </c>
      <c r="AG75" s="1990">
        <v>0</v>
      </c>
      <c r="AH75" s="1990">
        <v>0</v>
      </c>
      <c r="AI75" s="1990">
        <v>0</v>
      </c>
      <c r="AJ75" s="1990">
        <v>0</v>
      </c>
      <c r="AK75" s="1990">
        <v>0</v>
      </c>
      <c r="AL75" s="1990">
        <v>0</v>
      </c>
      <c r="AM75" s="1990">
        <v>0</v>
      </c>
      <c r="AN75" s="1990">
        <v>0</v>
      </c>
      <c r="AO75" s="1990">
        <v>0</v>
      </c>
      <c r="AP75" s="1990">
        <v>0</v>
      </c>
      <c r="AQ75" s="1990">
        <v>0</v>
      </c>
      <c r="AR75" s="1990">
        <v>0</v>
      </c>
      <c r="AS75" s="1990">
        <v>0</v>
      </c>
      <c r="AT75" s="1990">
        <v>0</v>
      </c>
      <c r="AU75" s="1990">
        <v>0</v>
      </c>
      <c r="AV75" s="1990">
        <v>0</v>
      </c>
      <c r="AW75" s="1990">
        <v>0</v>
      </c>
      <c r="AX75" s="1990">
        <v>0</v>
      </c>
      <c r="AY75" s="1952"/>
    </row>
    <row r="76" spans="2:51" ht="9.9499999999999993" customHeight="1">
      <c r="B76" s="6262"/>
      <c r="D76" s="1960"/>
      <c r="E76" s="1961"/>
      <c r="F76" s="1961"/>
      <c r="G76" s="1961"/>
      <c r="H76" s="521"/>
      <c r="I76" s="1961"/>
      <c r="J76" s="1961"/>
      <c r="K76" s="1961"/>
      <c r="L76" s="524"/>
      <c r="M76" s="1961"/>
      <c r="N76" s="1961"/>
      <c r="O76" s="1961"/>
      <c r="P76" s="517"/>
      <c r="Q76" s="1961"/>
      <c r="R76" s="1961"/>
      <c r="S76" s="1961"/>
      <c r="T76" s="517"/>
      <c r="U76" s="1961"/>
      <c r="V76" s="1961"/>
      <c r="W76" s="1961"/>
      <c r="X76" s="517"/>
      <c r="Y76" s="1961"/>
      <c r="Z76" s="1961"/>
      <c r="AA76" s="1961"/>
      <c r="AB76" s="517"/>
      <c r="AC76" s="1961"/>
      <c r="AD76" s="1961"/>
      <c r="AE76" s="1961"/>
      <c r="AF76" s="1990">
        <v>0</v>
      </c>
      <c r="AG76" s="1990">
        <v>0</v>
      </c>
      <c r="AH76" s="1990">
        <v>0</v>
      </c>
      <c r="AI76" s="1990">
        <v>0</v>
      </c>
      <c r="AJ76" s="1990">
        <v>0</v>
      </c>
      <c r="AK76" s="1990">
        <v>0</v>
      </c>
      <c r="AL76" s="1990">
        <v>0</v>
      </c>
      <c r="AM76" s="1990">
        <v>0</v>
      </c>
      <c r="AN76" s="1990">
        <v>0</v>
      </c>
      <c r="AO76" s="1990">
        <v>0</v>
      </c>
      <c r="AP76" s="1990">
        <v>0</v>
      </c>
      <c r="AQ76" s="1990">
        <v>0</v>
      </c>
      <c r="AR76" s="1990">
        <v>0</v>
      </c>
      <c r="AS76" s="1990">
        <v>0</v>
      </c>
      <c r="AT76" s="1990">
        <v>0</v>
      </c>
      <c r="AU76" s="1990">
        <v>0</v>
      </c>
      <c r="AV76" s="1990">
        <v>0</v>
      </c>
      <c r="AW76" s="1990">
        <v>0</v>
      </c>
      <c r="AX76" s="1990">
        <v>0</v>
      </c>
      <c r="AY76" s="1952"/>
    </row>
    <row r="77" spans="2:51" ht="9.9499999999999993" customHeight="1">
      <c r="B77" s="6262"/>
      <c r="D77" s="6366" t="s">
        <v>3660</v>
      </c>
      <c r="E77" s="507"/>
      <c r="F77" s="507"/>
      <c r="G77" s="507"/>
      <c r="H77" s="6360" t="s">
        <v>3661</v>
      </c>
      <c r="I77" s="507"/>
      <c r="J77" s="507"/>
      <c r="K77" s="507"/>
      <c r="L77" s="6357"/>
      <c r="M77" s="507"/>
      <c r="N77" s="507"/>
      <c r="O77" s="507"/>
      <c r="P77" s="6381" t="s">
        <v>3643</v>
      </c>
      <c r="Q77" s="507"/>
      <c r="R77" s="507"/>
      <c r="S77" s="507"/>
      <c r="T77" s="6363" t="s">
        <v>3662</v>
      </c>
      <c r="U77" s="507"/>
      <c r="V77" s="507"/>
      <c r="W77" s="507"/>
      <c r="X77" s="6357"/>
      <c r="Y77" s="507"/>
      <c r="Z77" s="507"/>
      <c r="AA77" s="507"/>
      <c r="AB77" s="6357"/>
      <c r="AC77" s="507"/>
      <c r="AD77" s="507"/>
      <c r="AE77" s="507"/>
      <c r="AF77" s="1990">
        <v>0</v>
      </c>
      <c r="AG77" s="1990">
        <v>0</v>
      </c>
      <c r="AH77" s="1990">
        <v>0</v>
      </c>
      <c r="AI77" s="1990">
        <v>0</v>
      </c>
      <c r="AJ77" s="1990">
        <v>0</v>
      </c>
      <c r="AK77" s="1990">
        <v>0</v>
      </c>
      <c r="AL77" s="1990">
        <v>0</v>
      </c>
      <c r="AM77" s="1990">
        <v>0</v>
      </c>
      <c r="AN77" s="1990">
        <v>0</v>
      </c>
      <c r="AO77" s="1990">
        <v>0</v>
      </c>
      <c r="AP77" s="1990">
        <v>0</v>
      </c>
      <c r="AQ77" s="1990">
        <v>0</v>
      </c>
      <c r="AR77" s="1990">
        <v>0</v>
      </c>
      <c r="AS77" s="1990">
        <v>0</v>
      </c>
      <c r="AT77" s="1990">
        <v>0</v>
      </c>
      <c r="AU77" s="1990">
        <v>0</v>
      </c>
      <c r="AV77" s="1990">
        <v>0</v>
      </c>
      <c r="AW77" s="1990">
        <v>0</v>
      </c>
      <c r="AX77" s="1990">
        <v>0</v>
      </c>
      <c r="AY77" s="1952"/>
    </row>
    <row r="78" spans="2:51" ht="5.0999999999999996" customHeight="1">
      <c r="B78" s="6262"/>
      <c r="D78" s="6367"/>
      <c r="E78" s="1955"/>
      <c r="F78" s="1956"/>
      <c r="G78" s="1955"/>
      <c r="H78" s="6361"/>
      <c r="I78" s="1955"/>
      <c r="J78" s="1956"/>
      <c r="K78" s="1955"/>
      <c r="L78" s="6358"/>
      <c r="M78" s="1955"/>
      <c r="N78" s="1956"/>
      <c r="O78" s="1955"/>
      <c r="P78" s="6382"/>
      <c r="Q78" s="1955"/>
      <c r="R78" s="1956"/>
      <c r="S78" s="1955"/>
      <c r="T78" s="6364"/>
      <c r="U78" s="1955"/>
      <c r="V78" s="1956"/>
      <c r="W78" s="1955"/>
      <c r="X78" s="6358"/>
      <c r="Y78" s="1955"/>
      <c r="Z78" s="1956"/>
      <c r="AA78" s="1955"/>
      <c r="AB78" s="6358"/>
      <c r="AC78" s="1955"/>
      <c r="AD78" s="1956"/>
      <c r="AE78" s="1955"/>
      <c r="AF78" s="1990">
        <v>0</v>
      </c>
      <c r="AG78" s="1990">
        <v>0</v>
      </c>
      <c r="AH78" s="1990">
        <v>0</v>
      </c>
      <c r="AI78" s="1990">
        <v>0</v>
      </c>
      <c r="AJ78" s="1990">
        <v>0</v>
      </c>
      <c r="AK78" s="1990">
        <v>0</v>
      </c>
      <c r="AL78" s="1990">
        <v>0</v>
      </c>
      <c r="AM78" s="1990">
        <v>0</v>
      </c>
      <c r="AN78" s="1990">
        <v>0</v>
      </c>
      <c r="AO78" s="1990">
        <v>0</v>
      </c>
      <c r="AP78" s="1990">
        <v>0</v>
      </c>
      <c r="AQ78" s="1990">
        <v>0</v>
      </c>
      <c r="AR78" s="1990">
        <v>0</v>
      </c>
      <c r="AS78" s="1990">
        <v>0</v>
      </c>
      <c r="AT78" s="1990">
        <v>0</v>
      </c>
      <c r="AU78" s="1990">
        <v>0</v>
      </c>
      <c r="AV78" s="1990">
        <v>0</v>
      </c>
      <c r="AW78" s="1990">
        <v>0</v>
      </c>
      <c r="AX78" s="1990">
        <v>0</v>
      </c>
      <c r="AY78" s="1952"/>
    </row>
    <row r="79" spans="2:51" ht="9.9499999999999993" customHeight="1">
      <c r="B79" s="6263"/>
      <c r="D79" s="6368"/>
      <c r="E79" s="507"/>
      <c r="F79" s="507"/>
      <c r="G79" s="507"/>
      <c r="H79" s="6362"/>
      <c r="I79" s="507"/>
      <c r="J79" s="507"/>
      <c r="K79" s="507"/>
      <c r="L79" s="6359"/>
      <c r="M79" s="507"/>
      <c r="N79" s="507"/>
      <c r="O79" s="507"/>
      <c r="P79" s="6383"/>
      <c r="Q79" s="507"/>
      <c r="R79" s="507"/>
      <c r="S79" s="507"/>
      <c r="T79" s="6365"/>
      <c r="U79" s="507"/>
      <c r="V79" s="507"/>
      <c r="W79" s="507"/>
      <c r="X79" s="6359"/>
      <c r="Y79" s="507"/>
      <c r="Z79" s="507"/>
      <c r="AA79" s="507"/>
      <c r="AB79" s="6359"/>
      <c r="AC79" s="507"/>
      <c r="AD79" s="507"/>
      <c r="AE79" s="507"/>
      <c r="AF79" s="1990">
        <v>0</v>
      </c>
      <c r="AG79" s="1990">
        <v>0</v>
      </c>
      <c r="AH79" s="1990">
        <v>0</v>
      </c>
      <c r="AI79" s="1990">
        <v>0</v>
      </c>
      <c r="AJ79" s="1990">
        <v>0</v>
      </c>
      <c r="AK79" s="1990">
        <v>0</v>
      </c>
      <c r="AL79" s="1990">
        <v>0</v>
      </c>
      <c r="AM79" s="1990">
        <v>0</v>
      </c>
      <c r="AN79" s="1990">
        <v>0</v>
      </c>
      <c r="AO79" s="1990">
        <v>0</v>
      </c>
      <c r="AP79" s="1990">
        <v>0</v>
      </c>
      <c r="AQ79" s="1990">
        <v>0</v>
      </c>
      <c r="AR79" s="1990">
        <v>0</v>
      </c>
      <c r="AS79" s="1990">
        <v>0</v>
      </c>
      <c r="AT79" s="1990">
        <v>0</v>
      </c>
      <c r="AU79" s="1990">
        <v>0</v>
      </c>
      <c r="AV79" s="1990">
        <v>0</v>
      </c>
      <c r="AW79" s="1990">
        <v>0</v>
      </c>
      <c r="AX79" s="1990">
        <v>0</v>
      </c>
      <c r="AY79" s="1952"/>
    </row>
    <row r="80" spans="2:51" ht="9.9499999999999993" customHeight="1">
      <c r="B80" s="198"/>
      <c r="D80" s="521"/>
      <c r="E80" s="1961"/>
      <c r="F80" s="1961"/>
      <c r="G80" s="1961"/>
      <c r="H80" s="1960"/>
      <c r="I80" s="1961"/>
      <c r="J80" s="1961"/>
      <c r="K80" s="1961"/>
      <c r="L80" s="524"/>
      <c r="M80" s="499"/>
      <c r="N80" s="507"/>
      <c r="O80" s="507"/>
      <c r="P80" s="517"/>
      <c r="Q80" s="1961"/>
      <c r="R80" s="1961"/>
      <c r="S80" s="1961"/>
      <c r="T80" s="517"/>
      <c r="U80" s="1961"/>
      <c r="V80" s="1961"/>
      <c r="X80" s="517"/>
      <c r="Y80" s="1961"/>
      <c r="Z80" s="1961"/>
      <c r="AA80" s="1961"/>
      <c r="AB80" s="517"/>
      <c r="AC80" s="1961"/>
      <c r="AD80" s="1961"/>
      <c r="AE80" s="1961"/>
      <c r="AF80" s="1990">
        <v>0</v>
      </c>
      <c r="AG80" s="1990">
        <v>0</v>
      </c>
      <c r="AH80" s="1990">
        <v>0</v>
      </c>
      <c r="AI80" s="1990">
        <v>0</v>
      </c>
      <c r="AJ80" s="1990">
        <v>0</v>
      </c>
      <c r="AK80" s="1990">
        <v>0</v>
      </c>
      <c r="AL80" s="1990">
        <v>0</v>
      </c>
      <c r="AM80" s="1990">
        <v>0</v>
      </c>
      <c r="AN80" s="1990">
        <v>0</v>
      </c>
      <c r="AO80" s="1990">
        <v>0</v>
      </c>
      <c r="AP80" s="1990">
        <v>0</v>
      </c>
      <c r="AQ80" s="1990">
        <v>0</v>
      </c>
      <c r="AR80" s="1990">
        <v>0</v>
      </c>
      <c r="AS80" s="1990">
        <v>0</v>
      </c>
      <c r="AT80" s="1990">
        <v>0</v>
      </c>
      <c r="AU80" s="1990">
        <v>0</v>
      </c>
      <c r="AV80" s="1990">
        <v>0</v>
      </c>
      <c r="AW80" s="1990">
        <v>0</v>
      </c>
      <c r="AX80" s="1990">
        <v>0</v>
      </c>
      <c r="AY80" s="1952"/>
    </row>
    <row r="81" spans="2:51" ht="9.9499999999999993" customHeight="1">
      <c r="B81" s="6264">
        <f>(INT(MOD(INT((D81-2)/7)+0.6,52+5/28))+1)</f>
        <v>19</v>
      </c>
      <c r="D81" s="6267">
        <f>AB57+1</f>
        <v>43591</v>
      </c>
      <c r="E81" s="507"/>
      <c r="F81" s="507"/>
      <c r="G81" s="507"/>
      <c r="H81" s="6267">
        <f>D81+1</f>
        <v>43592</v>
      </c>
      <c r="I81" s="507"/>
      <c r="J81" s="507"/>
      <c r="K81" s="507"/>
      <c r="L81" s="6267">
        <f>H81+1</f>
        <v>43593</v>
      </c>
      <c r="M81" s="507"/>
      <c r="N81" s="507"/>
      <c r="O81" s="507"/>
      <c r="P81" s="6267">
        <f>L81+1</f>
        <v>43594</v>
      </c>
      <c r="Q81" s="507"/>
      <c r="R81" s="507"/>
      <c r="S81" s="507"/>
      <c r="T81" s="6267">
        <f>P81+1</f>
        <v>43595</v>
      </c>
      <c r="U81" s="507"/>
      <c r="V81" s="507"/>
      <c r="W81" s="507"/>
      <c r="X81" s="6267">
        <f>T81+1</f>
        <v>43596</v>
      </c>
      <c r="Y81" s="507"/>
      <c r="Z81" s="507"/>
      <c r="AA81" s="507"/>
      <c r="AB81" s="6267">
        <f>X81+1</f>
        <v>43597</v>
      </c>
      <c r="AC81" s="507"/>
      <c r="AD81" s="507"/>
      <c r="AE81" s="507"/>
      <c r="AF81" s="1990">
        <v>0</v>
      </c>
      <c r="AG81" s="1990">
        <v>0</v>
      </c>
      <c r="AH81" s="1990">
        <v>0</v>
      </c>
      <c r="AI81" s="1990">
        <v>0</v>
      </c>
      <c r="AJ81" s="1990">
        <v>0</v>
      </c>
      <c r="AK81" s="1990">
        <v>0</v>
      </c>
      <c r="AL81" s="1990">
        <v>0</v>
      </c>
      <c r="AM81" s="1990">
        <v>0</v>
      </c>
      <c r="AN81" s="1990">
        <v>0</v>
      </c>
      <c r="AO81" s="1990">
        <v>0</v>
      </c>
      <c r="AP81" s="1990">
        <v>0</v>
      </c>
      <c r="AQ81" s="1990">
        <v>0</v>
      </c>
      <c r="AR81" s="1990">
        <v>0</v>
      </c>
      <c r="AS81" s="1990">
        <v>0</v>
      </c>
      <c r="AT81" s="1990">
        <v>0</v>
      </c>
      <c r="AU81" s="1990">
        <v>0</v>
      </c>
      <c r="AV81" s="1990">
        <v>0</v>
      </c>
      <c r="AW81" s="1990">
        <v>0</v>
      </c>
      <c r="AX81" s="1990">
        <v>0</v>
      </c>
      <c r="AY81" s="1952"/>
    </row>
    <row r="82" spans="2:51" ht="5.0999999999999996" customHeight="1">
      <c r="B82" s="6265"/>
      <c r="D82" s="6268"/>
      <c r="E82" s="1955"/>
      <c r="F82" s="1956"/>
      <c r="G82" s="1955"/>
      <c r="H82" s="6268"/>
      <c r="I82" s="1955"/>
      <c r="J82" s="1956"/>
      <c r="K82" s="1955"/>
      <c r="L82" s="6268"/>
      <c r="M82" s="1955"/>
      <c r="N82" s="1956"/>
      <c r="O82" s="1955"/>
      <c r="P82" s="6268"/>
      <c r="Q82" s="1955"/>
      <c r="R82" s="1956"/>
      <c r="S82" s="1955"/>
      <c r="T82" s="6268"/>
      <c r="U82" s="1955"/>
      <c r="V82" s="1956"/>
      <c r="W82" s="1955"/>
      <c r="X82" s="6268"/>
      <c r="Y82" s="1955"/>
      <c r="Z82" s="1956"/>
      <c r="AA82" s="1955"/>
      <c r="AB82" s="6268"/>
      <c r="AC82" s="1955"/>
      <c r="AD82" s="1956"/>
      <c r="AE82" s="1955"/>
      <c r="AF82" s="1990">
        <v>0</v>
      </c>
      <c r="AG82" s="1990">
        <v>0</v>
      </c>
      <c r="AH82" s="1990">
        <v>0</v>
      </c>
      <c r="AI82" s="1990">
        <v>0</v>
      </c>
      <c r="AJ82" s="1990">
        <v>0</v>
      </c>
      <c r="AK82" s="1990">
        <v>0</v>
      </c>
      <c r="AL82" s="1990">
        <v>0</v>
      </c>
      <c r="AM82" s="1990">
        <v>0</v>
      </c>
      <c r="AN82" s="1990">
        <v>0</v>
      </c>
      <c r="AO82" s="1990">
        <v>0</v>
      </c>
      <c r="AP82" s="1990">
        <v>0</v>
      </c>
      <c r="AQ82" s="1990">
        <v>0</v>
      </c>
      <c r="AR82" s="1990">
        <v>0</v>
      </c>
      <c r="AS82" s="1990">
        <v>0</v>
      </c>
      <c r="AT82" s="1990">
        <v>0</v>
      </c>
      <c r="AU82" s="1990">
        <v>0</v>
      </c>
      <c r="AV82" s="1990">
        <v>0</v>
      </c>
      <c r="AW82" s="1990">
        <v>0</v>
      </c>
      <c r="AX82" s="1990">
        <v>0</v>
      </c>
      <c r="AY82" s="1952"/>
    </row>
    <row r="83" spans="2:51" ht="9.9499999999999993" customHeight="1">
      <c r="B83" s="6266"/>
      <c r="D83" s="6269"/>
      <c r="E83" s="507"/>
      <c r="F83" s="507"/>
      <c r="G83" s="507"/>
      <c r="H83" s="6269"/>
      <c r="I83" s="507"/>
      <c r="J83" s="507"/>
      <c r="K83" s="507"/>
      <c r="L83" s="6269"/>
      <c r="M83" s="507"/>
      <c r="N83" s="507"/>
      <c r="O83" s="507"/>
      <c r="P83" s="6269"/>
      <c r="Q83" s="507"/>
      <c r="R83" s="507"/>
      <c r="S83" s="507"/>
      <c r="T83" s="6269"/>
      <c r="U83" s="507"/>
      <c r="V83" s="507"/>
      <c r="W83" s="507"/>
      <c r="X83" s="6269"/>
      <c r="Y83" s="507"/>
      <c r="Z83" s="507"/>
      <c r="AA83" s="507"/>
      <c r="AB83" s="6269"/>
      <c r="AC83" s="507"/>
      <c r="AD83" s="507"/>
      <c r="AE83" s="507"/>
      <c r="AF83" s="1990">
        <v>0</v>
      </c>
      <c r="AG83" s="1990">
        <v>0</v>
      </c>
      <c r="AH83" s="1990">
        <v>0</v>
      </c>
      <c r="AI83" s="1990">
        <v>0</v>
      </c>
      <c r="AJ83" s="1990">
        <v>0</v>
      </c>
      <c r="AK83" s="1990">
        <v>0</v>
      </c>
      <c r="AL83" s="1990">
        <v>0</v>
      </c>
      <c r="AM83" s="1990">
        <v>0</v>
      </c>
      <c r="AN83" s="1990">
        <v>0</v>
      </c>
      <c r="AO83" s="1990">
        <v>0</v>
      </c>
      <c r="AP83" s="1990">
        <v>0</v>
      </c>
      <c r="AQ83" s="1990">
        <v>0</v>
      </c>
      <c r="AR83" s="1990">
        <v>0</v>
      </c>
      <c r="AS83" s="1990">
        <v>0</v>
      </c>
      <c r="AT83" s="1990">
        <v>0</v>
      </c>
      <c r="AU83" s="1990">
        <v>0</v>
      </c>
      <c r="AV83" s="1990">
        <v>0</v>
      </c>
      <c r="AW83" s="1990">
        <v>0</v>
      </c>
      <c r="AX83" s="1990">
        <v>0</v>
      </c>
      <c r="AY83" s="1952"/>
    </row>
    <row r="84" spans="2:51" ht="9.9499999999999993" customHeight="1">
      <c r="B84" s="198"/>
      <c r="D84" s="521"/>
      <c r="E84" s="1961"/>
      <c r="F84" s="1961"/>
      <c r="G84" s="1961"/>
      <c r="H84" s="1960"/>
      <c r="I84" s="1961"/>
      <c r="J84" s="1961"/>
      <c r="K84" s="1961"/>
      <c r="L84" s="524"/>
      <c r="M84" s="499"/>
      <c r="N84" s="507"/>
      <c r="O84" s="507"/>
      <c r="P84" s="517"/>
      <c r="Q84" s="1961"/>
      <c r="R84" s="1961"/>
      <c r="S84" s="1961"/>
      <c r="T84" s="517"/>
      <c r="U84" s="1961"/>
      <c r="V84" s="1961"/>
      <c r="X84" s="517"/>
      <c r="Y84" s="1961"/>
      <c r="Z84" s="1961"/>
      <c r="AA84" s="1961"/>
      <c r="AB84" s="517"/>
      <c r="AC84" s="1961"/>
      <c r="AD84" s="1961"/>
      <c r="AE84" s="1961"/>
      <c r="AF84" s="1990">
        <v>0</v>
      </c>
      <c r="AG84" s="1990">
        <v>0</v>
      </c>
      <c r="AH84" s="1990">
        <v>0</v>
      </c>
      <c r="AI84" s="1990">
        <v>0</v>
      </c>
      <c r="AJ84" s="1990">
        <v>0</v>
      </c>
      <c r="AK84" s="1990">
        <v>0</v>
      </c>
      <c r="AL84" s="1990">
        <v>0</v>
      </c>
      <c r="AM84" s="1990">
        <v>0</v>
      </c>
      <c r="AN84" s="1990">
        <v>0</v>
      </c>
      <c r="AO84" s="1990">
        <v>0</v>
      </c>
      <c r="AP84" s="1990">
        <v>0</v>
      </c>
      <c r="AQ84" s="1990">
        <v>0</v>
      </c>
      <c r="AR84" s="1990">
        <v>0</v>
      </c>
      <c r="AS84" s="1990">
        <v>0</v>
      </c>
      <c r="AT84" s="1990">
        <v>0</v>
      </c>
      <c r="AU84" s="1990">
        <v>0</v>
      </c>
      <c r="AV84" s="1990">
        <v>0</v>
      </c>
      <c r="AW84" s="1990">
        <v>0</v>
      </c>
      <c r="AX84" s="1990">
        <v>0</v>
      </c>
      <c r="AY84" s="1952"/>
    </row>
    <row r="85" spans="2:51" ht="9.9499999999999993" customHeight="1">
      <c r="B85" s="6261" t="s">
        <v>3634</v>
      </c>
      <c r="D85" s="6360" t="s">
        <v>3641</v>
      </c>
      <c r="E85" s="507"/>
      <c r="F85" s="507"/>
      <c r="G85" s="507"/>
      <c r="H85" s="6360" t="s">
        <v>3641</v>
      </c>
      <c r="I85" s="507"/>
      <c r="J85" s="507"/>
      <c r="K85" s="507"/>
      <c r="L85" s="6357"/>
      <c r="M85" s="507"/>
      <c r="N85" s="507"/>
      <c r="O85" s="507"/>
      <c r="P85" s="6387" t="s">
        <v>3663</v>
      </c>
      <c r="Q85" s="507"/>
      <c r="R85" s="507"/>
      <c r="S85" s="507"/>
      <c r="T85" s="6381" t="s">
        <v>3643</v>
      </c>
      <c r="U85" s="507"/>
      <c r="V85" s="507"/>
      <c r="W85" s="507"/>
      <c r="X85" s="6357"/>
      <c r="Y85" s="507"/>
      <c r="Z85" s="507"/>
      <c r="AA85" s="507"/>
      <c r="AB85" s="6357"/>
      <c r="AC85" s="507"/>
      <c r="AD85" s="507"/>
      <c r="AE85" s="507"/>
      <c r="AF85" s="1990">
        <v>0</v>
      </c>
      <c r="AG85" s="1990">
        <v>0</v>
      </c>
      <c r="AH85" s="1990">
        <v>0</v>
      </c>
      <c r="AI85" s="1990">
        <v>0</v>
      </c>
      <c r="AJ85" s="1990">
        <v>0</v>
      </c>
      <c r="AK85" s="1990">
        <v>0</v>
      </c>
      <c r="AL85" s="1990">
        <v>0</v>
      </c>
      <c r="AM85" s="1990">
        <v>0</v>
      </c>
      <c r="AN85" s="1990">
        <v>0</v>
      </c>
      <c r="AO85" s="1990">
        <v>0</v>
      </c>
      <c r="AP85" s="1990">
        <v>0</v>
      </c>
      <c r="AQ85" s="1990">
        <v>0</v>
      </c>
      <c r="AR85" s="1990">
        <v>0</v>
      </c>
      <c r="AS85" s="1990">
        <v>0</v>
      </c>
      <c r="AT85" s="1990">
        <v>0</v>
      </c>
      <c r="AU85" s="1990">
        <v>0</v>
      </c>
      <c r="AV85" s="1990">
        <v>0</v>
      </c>
      <c r="AW85" s="1990">
        <v>0</v>
      </c>
      <c r="AX85" s="1990">
        <v>0</v>
      </c>
      <c r="AY85" s="1952"/>
    </row>
    <row r="86" spans="2:51" ht="5.0999999999999996" customHeight="1">
      <c r="B86" s="6262"/>
      <c r="D86" s="6361"/>
      <c r="E86" s="1955"/>
      <c r="F86" s="1956"/>
      <c r="G86" s="1955"/>
      <c r="H86" s="6361"/>
      <c r="I86" s="1955"/>
      <c r="J86" s="1956"/>
      <c r="K86" s="1955"/>
      <c r="L86" s="6358"/>
      <c r="M86" s="1955"/>
      <c r="N86" s="1956"/>
      <c r="O86" s="1955"/>
      <c r="P86" s="6388"/>
      <c r="Q86" s="1955"/>
      <c r="R86" s="1956"/>
      <c r="S86" s="1955"/>
      <c r="T86" s="6382"/>
      <c r="U86" s="1955"/>
      <c r="V86" s="1956"/>
      <c r="W86" s="1955"/>
      <c r="X86" s="6358"/>
      <c r="Y86" s="1955"/>
      <c r="Z86" s="1956"/>
      <c r="AA86" s="1955"/>
      <c r="AB86" s="6358"/>
      <c r="AC86" s="1955"/>
      <c r="AD86" s="1956"/>
      <c r="AE86" s="1955"/>
      <c r="AF86" s="1990">
        <v>0</v>
      </c>
      <c r="AG86" s="1990">
        <v>0</v>
      </c>
      <c r="AH86" s="1990">
        <v>0</v>
      </c>
      <c r="AI86" s="1990">
        <v>0</v>
      </c>
      <c r="AJ86" s="1990">
        <v>0</v>
      </c>
      <c r="AK86" s="1990">
        <v>0</v>
      </c>
      <c r="AL86" s="1990">
        <v>0</v>
      </c>
      <c r="AM86" s="1990">
        <v>0</v>
      </c>
      <c r="AN86" s="1990">
        <v>0</v>
      </c>
      <c r="AO86" s="1990">
        <v>0</v>
      </c>
      <c r="AP86" s="1990">
        <v>0</v>
      </c>
      <c r="AQ86" s="1990">
        <v>0</v>
      </c>
      <c r="AR86" s="1990">
        <v>0</v>
      </c>
      <c r="AS86" s="1990">
        <v>0</v>
      </c>
      <c r="AT86" s="1990">
        <v>0</v>
      </c>
      <c r="AU86" s="1990">
        <v>0</v>
      </c>
      <c r="AV86" s="1990">
        <v>0</v>
      </c>
      <c r="AW86" s="1990">
        <v>0</v>
      </c>
      <c r="AX86" s="1990">
        <v>0</v>
      </c>
      <c r="AY86" s="1952"/>
    </row>
    <row r="87" spans="2:51" ht="9.9499999999999993" customHeight="1">
      <c r="B87" s="6262"/>
      <c r="D87" s="6362"/>
      <c r="E87" s="507"/>
      <c r="F87" s="507"/>
      <c r="G87" s="507"/>
      <c r="H87" s="6362"/>
      <c r="I87" s="507"/>
      <c r="J87" s="507"/>
      <c r="K87" s="507"/>
      <c r="L87" s="6359"/>
      <c r="M87" s="507"/>
      <c r="N87" s="507"/>
      <c r="O87" s="507"/>
      <c r="P87" s="6389"/>
      <c r="Q87" s="507"/>
      <c r="R87" s="507"/>
      <c r="S87" s="507"/>
      <c r="T87" s="6383"/>
      <c r="U87" s="507"/>
      <c r="V87" s="507"/>
      <c r="W87" s="507"/>
      <c r="X87" s="6359"/>
      <c r="Y87" s="507"/>
      <c r="Z87" s="507"/>
      <c r="AA87" s="507"/>
      <c r="AB87" s="6359"/>
      <c r="AC87" s="507"/>
      <c r="AD87" s="507"/>
      <c r="AE87" s="507"/>
      <c r="AF87" s="1990">
        <v>0</v>
      </c>
      <c r="AG87" s="1990">
        <v>0</v>
      </c>
      <c r="AH87" s="1990">
        <v>0</v>
      </c>
      <c r="AI87" s="1990">
        <v>0</v>
      </c>
      <c r="AJ87" s="1990">
        <v>0</v>
      </c>
      <c r="AK87" s="1990">
        <v>0</v>
      </c>
      <c r="AL87" s="1990">
        <v>0</v>
      </c>
      <c r="AM87" s="1990">
        <v>0</v>
      </c>
      <c r="AN87" s="1990">
        <v>0</v>
      </c>
      <c r="AO87" s="1990">
        <v>0</v>
      </c>
      <c r="AP87" s="1990">
        <v>0</v>
      </c>
      <c r="AQ87" s="1990">
        <v>0</v>
      </c>
      <c r="AR87" s="1990">
        <v>0</v>
      </c>
      <c r="AS87" s="1990">
        <v>0</v>
      </c>
      <c r="AT87" s="1990">
        <v>0</v>
      </c>
      <c r="AU87" s="1990">
        <v>0</v>
      </c>
      <c r="AV87" s="1990">
        <v>0</v>
      </c>
      <c r="AW87" s="1990">
        <v>0</v>
      </c>
      <c r="AX87" s="1990">
        <v>0</v>
      </c>
      <c r="AY87" s="1952"/>
    </row>
    <row r="88" spans="2:51" ht="9.9499999999999993" customHeight="1">
      <c r="B88" s="6262"/>
      <c r="D88" s="1960"/>
      <c r="E88" s="1961"/>
      <c r="F88" s="1961"/>
      <c r="G88" s="1961"/>
      <c r="H88" s="521"/>
      <c r="I88" s="1961"/>
      <c r="J88" s="1961"/>
      <c r="K88" s="1961"/>
      <c r="L88" s="524"/>
      <c r="M88" s="1961"/>
      <c r="N88" s="1961"/>
      <c r="O88" s="1961"/>
      <c r="P88" s="517"/>
      <c r="Q88" s="1961"/>
      <c r="R88" s="1961"/>
      <c r="S88" s="1961"/>
      <c r="T88" s="517"/>
      <c r="U88" s="1961"/>
      <c r="V88" s="1961"/>
      <c r="W88" s="1961"/>
      <c r="X88" s="517"/>
      <c r="Y88" s="1961"/>
      <c r="Z88" s="1961"/>
      <c r="AA88" s="1961"/>
      <c r="AB88" s="517"/>
      <c r="AC88" s="1961"/>
      <c r="AD88" s="1961"/>
      <c r="AE88" s="1961"/>
      <c r="AF88" s="1990">
        <v>0</v>
      </c>
      <c r="AG88" s="1990">
        <v>0</v>
      </c>
      <c r="AH88" s="1990">
        <v>0</v>
      </c>
      <c r="AI88" s="1990">
        <v>0</v>
      </c>
      <c r="AJ88" s="1990">
        <v>0</v>
      </c>
      <c r="AK88" s="1990">
        <v>0</v>
      </c>
      <c r="AL88" s="1990">
        <v>0</v>
      </c>
      <c r="AM88" s="1990">
        <v>0</v>
      </c>
      <c r="AN88" s="1990">
        <v>0</v>
      </c>
      <c r="AO88" s="1990">
        <v>0</v>
      </c>
      <c r="AP88" s="1990">
        <v>0</v>
      </c>
      <c r="AQ88" s="1990">
        <v>0</v>
      </c>
      <c r="AR88" s="1990">
        <v>0</v>
      </c>
      <c r="AS88" s="1990">
        <v>0</v>
      </c>
      <c r="AT88" s="1990">
        <v>0</v>
      </c>
      <c r="AU88" s="1990">
        <v>0</v>
      </c>
      <c r="AV88" s="1990">
        <v>0</v>
      </c>
      <c r="AW88" s="1990">
        <v>0</v>
      </c>
      <c r="AX88" s="1990">
        <v>0</v>
      </c>
      <c r="AY88" s="1952"/>
    </row>
    <row r="89" spans="2:51" ht="9.9499999999999993" customHeight="1">
      <c r="B89" s="6262"/>
      <c r="D89" s="6378" t="s">
        <v>3664</v>
      </c>
      <c r="E89" s="507"/>
      <c r="F89" s="507"/>
      <c r="G89" s="507"/>
      <c r="H89" s="6378" t="s">
        <v>3644</v>
      </c>
      <c r="I89" s="507"/>
      <c r="J89" s="507"/>
      <c r="K89" s="507"/>
      <c r="L89" s="6357"/>
      <c r="M89" s="507"/>
      <c r="N89" s="507"/>
      <c r="O89" s="507"/>
      <c r="P89" s="6378" t="s">
        <v>3665</v>
      </c>
      <c r="Q89" s="507"/>
      <c r="R89" s="507"/>
      <c r="S89" s="507"/>
      <c r="T89" s="6387" t="s">
        <v>3650</v>
      </c>
      <c r="U89" s="507"/>
      <c r="V89" s="507"/>
      <c r="W89" s="507"/>
      <c r="X89" s="6357"/>
      <c r="Y89" s="507"/>
      <c r="Z89" s="507"/>
      <c r="AA89" s="507"/>
      <c r="AB89" s="6357"/>
      <c r="AC89" s="507"/>
      <c r="AD89" s="507"/>
      <c r="AE89" s="507"/>
      <c r="AF89" s="1990">
        <v>0</v>
      </c>
      <c r="AG89" s="1990">
        <v>0</v>
      </c>
      <c r="AH89" s="1990">
        <v>0</v>
      </c>
      <c r="AI89" s="1990">
        <v>0</v>
      </c>
      <c r="AJ89" s="1990">
        <v>0</v>
      </c>
      <c r="AK89" s="1990">
        <v>0</v>
      </c>
      <c r="AL89" s="1990">
        <v>0</v>
      </c>
      <c r="AM89" s="1990">
        <v>0</v>
      </c>
      <c r="AN89" s="1990">
        <v>0</v>
      </c>
      <c r="AO89" s="1990">
        <v>0</v>
      </c>
      <c r="AP89" s="1990">
        <v>0</v>
      </c>
      <c r="AQ89" s="1990">
        <v>0</v>
      </c>
      <c r="AR89" s="1990">
        <v>0</v>
      </c>
      <c r="AS89" s="1990">
        <v>0</v>
      </c>
      <c r="AT89" s="1990">
        <v>0</v>
      </c>
      <c r="AU89" s="1990">
        <v>0</v>
      </c>
      <c r="AV89" s="1990">
        <v>0</v>
      </c>
      <c r="AW89" s="1990">
        <v>0</v>
      </c>
      <c r="AX89" s="1990">
        <v>0</v>
      </c>
      <c r="AY89" s="1952"/>
    </row>
    <row r="90" spans="2:51" ht="5.0999999999999996" customHeight="1">
      <c r="B90" s="6262"/>
      <c r="D90" s="6379"/>
      <c r="E90" s="1955"/>
      <c r="F90" s="1956"/>
      <c r="G90" s="1955"/>
      <c r="H90" s="6379"/>
      <c r="I90" s="1955"/>
      <c r="J90" s="1956"/>
      <c r="K90" s="1955"/>
      <c r="L90" s="6358"/>
      <c r="M90" s="1955"/>
      <c r="N90" s="1956"/>
      <c r="O90" s="1955"/>
      <c r="P90" s="6379"/>
      <c r="Q90" s="1955"/>
      <c r="R90" s="1956"/>
      <c r="S90" s="1955"/>
      <c r="T90" s="6388"/>
      <c r="U90" s="1955"/>
      <c r="V90" s="1956"/>
      <c r="W90" s="1955"/>
      <c r="X90" s="6358"/>
      <c r="Y90" s="1955"/>
      <c r="Z90" s="1956"/>
      <c r="AA90" s="1955"/>
      <c r="AB90" s="6358"/>
      <c r="AC90" s="1955"/>
      <c r="AD90" s="1956"/>
      <c r="AE90" s="1955"/>
      <c r="AF90" s="1990">
        <v>0</v>
      </c>
      <c r="AG90" s="1990">
        <v>0</v>
      </c>
      <c r="AH90" s="1990">
        <v>0</v>
      </c>
      <c r="AI90" s="1990">
        <v>0</v>
      </c>
      <c r="AJ90" s="1990">
        <v>0</v>
      </c>
      <c r="AK90" s="1990">
        <v>0</v>
      </c>
      <c r="AL90" s="1990">
        <v>0</v>
      </c>
      <c r="AM90" s="1990">
        <v>0</v>
      </c>
      <c r="AN90" s="1990">
        <v>0</v>
      </c>
      <c r="AO90" s="1990">
        <v>0</v>
      </c>
      <c r="AP90" s="1990">
        <v>0</v>
      </c>
      <c r="AQ90" s="1990">
        <v>0</v>
      </c>
      <c r="AR90" s="1990">
        <v>0</v>
      </c>
      <c r="AS90" s="1990">
        <v>0</v>
      </c>
      <c r="AT90" s="1990">
        <v>0</v>
      </c>
      <c r="AU90" s="1990">
        <v>0</v>
      </c>
      <c r="AV90" s="1990">
        <v>0</v>
      </c>
      <c r="AW90" s="1990">
        <v>0</v>
      </c>
      <c r="AX90" s="1990">
        <v>0</v>
      </c>
      <c r="AY90" s="1952"/>
    </row>
    <row r="91" spans="2:51" ht="9.9499999999999993" customHeight="1">
      <c r="B91" s="6262"/>
      <c r="D91" s="6380"/>
      <c r="E91" s="507"/>
      <c r="F91" s="507"/>
      <c r="G91" s="507"/>
      <c r="H91" s="6380"/>
      <c r="I91" s="507"/>
      <c r="J91" s="507"/>
      <c r="K91" s="507"/>
      <c r="L91" s="6359"/>
      <c r="M91" s="507"/>
      <c r="N91" s="507"/>
      <c r="O91" s="507"/>
      <c r="P91" s="6380"/>
      <c r="Q91" s="507"/>
      <c r="R91" s="507"/>
      <c r="S91" s="507"/>
      <c r="T91" s="6389"/>
      <c r="U91" s="507"/>
      <c r="V91" s="507"/>
      <c r="W91" s="507"/>
      <c r="X91" s="6359"/>
      <c r="Y91" s="507"/>
      <c r="Z91" s="507"/>
      <c r="AA91" s="507"/>
      <c r="AB91" s="6359"/>
      <c r="AC91" s="507"/>
      <c r="AD91" s="507"/>
      <c r="AE91" s="507"/>
      <c r="AF91" s="1990">
        <v>0</v>
      </c>
      <c r="AG91" s="1990">
        <v>0</v>
      </c>
      <c r="AH91" s="1990">
        <v>0</v>
      </c>
      <c r="AI91" s="1990">
        <v>0</v>
      </c>
      <c r="AJ91" s="1990">
        <v>0</v>
      </c>
      <c r="AK91" s="1990">
        <v>0</v>
      </c>
      <c r="AL91" s="1990">
        <v>0</v>
      </c>
      <c r="AM91" s="1990">
        <v>0</v>
      </c>
      <c r="AN91" s="1990">
        <v>0</v>
      </c>
      <c r="AO91" s="1990">
        <v>0</v>
      </c>
      <c r="AP91" s="1990">
        <v>0</v>
      </c>
      <c r="AQ91" s="1990">
        <v>0</v>
      </c>
      <c r="AR91" s="1990">
        <v>0</v>
      </c>
      <c r="AS91" s="1990">
        <v>0</v>
      </c>
      <c r="AT91" s="1990">
        <v>0</v>
      </c>
      <c r="AU91" s="1990">
        <v>0</v>
      </c>
      <c r="AV91" s="1990">
        <v>0</v>
      </c>
      <c r="AW91" s="1990">
        <v>0</v>
      </c>
      <c r="AX91" s="1990">
        <v>0</v>
      </c>
      <c r="AY91" s="1952"/>
    </row>
    <row r="92" spans="2:51" ht="9.9499999999999993" customHeight="1">
      <c r="B92" s="6262"/>
      <c r="D92" s="1960"/>
      <c r="E92" s="1961"/>
      <c r="F92" s="1961"/>
      <c r="G92" s="1961"/>
      <c r="H92" s="521"/>
      <c r="I92" s="1961"/>
      <c r="J92" s="1961"/>
      <c r="K92" s="1961"/>
      <c r="L92" s="524"/>
      <c r="M92" s="1961"/>
      <c r="N92" s="1961"/>
      <c r="O92" s="1961"/>
      <c r="P92" s="517"/>
      <c r="Q92" s="1961"/>
      <c r="R92" s="1961"/>
      <c r="S92" s="1961"/>
      <c r="T92" s="517"/>
      <c r="U92" s="1961"/>
      <c r="V92" s="1961"/>
      <c r="W92" s="1961"/>
      <c r="X92" s="517"/>
      <c r="Y92" s="1961"/>
      <c r="Z92" s="1961"/>
      <c r="AA92" s="1961"/>
      <c r="AB92" s="517"/>
      <c r="AC92" s="1961"/>
      <c r="AD92" s="1961"/>
      <c r="AE92" s="1961"/>
      <c r="AF92" s="1990">
        <v>0</v>
      </c>
      <c r="AG92" s="1990">
        <v>0</v>
      </c>
      <c r="AH92" s="1990">
        <v>0</v>
      </c>
      <c r="AI92" s="1990">
        <v>0</v>
      </c>
      <c r="AJ92" s="1990">
        <v>0</v>
      </c>
      <c r="AK92" s="1990">
        <v>0</v>
      </c>
      <c r="AL92" s="1990">
        <v>0</v>
      </c>
      <c r="AM92" s="1990">
        <v>0</v>
      </c>
      <c r="AN92" s="1990">
        <v>0</v>
      </c>
      <c r="AO92" s="1990">
        <v>0</v>
      </c>
      <c r="AP92" s="1990">
        <v>0</v>
      </c>
      <c r="AQ92" s="1990">
        <v>0</v>
      </c>
      <c r="AR92" s="1990">
        <v>0</v>
      </c>
      <c r="AS92" s="1990">
        <v>0</v>
      </c>
      <c r="AT92" s="1990">
        <v>0</v>
      </c>
      <c r="AU92" s="1990">
        <v>0</v>
      </c>
      <c r="AV92" s="1990">
        <v>0</v>
      </c>
      <c r="AW92" s="1990">
        <v>0</v>
      </c>
      <c r="AX92" s="1990">
        <v>0</v>
      </c>
      <c r="AY92" s="1952"/>
    </row>
    <row r="93" spans="2:51" ht="9.9499999999999993" customHeight="1">
      <c r="B93" s="6262"/>
      <c r="D93" s="6323" t="s">
        <v>3654</v>
      </c>
      <c r="E93" s="507"/>
      <c r="F93" s="507"/>
      <c r="G93" s="507"/>
      <c r="H93" s="6323" t="s">
        <v>3652</v>
      </c>
      <c r="I93" s="507"/>
      <c r="J93" s="507"/>
      <c r="K93" s="507"/>
      <c r="L93" s="6357"/>
      <c r="M93" s="507"/>
      <c r="N93" s="507"/>
      <c r="O93" s="507"/>
      <c r="P93" s="6323" t="s">
        <v>3652</v>
      </c>
      <c r="Q93" s="507"/>
      <c r="R93" s="507"/>
      <c r="S93" s="507"/>
      <c r="T93" s="6363" t="s">
        <v>3655</v>
      </c>
      <c r="U93" s="507"/>
      <c r="V93" s="507"/>
      <c r="W93" s="507"/>
      <c r="X93" s="6357"/>
      <c r="Y93" s="507"/>
      <c r="Z93" s="507"/>
      <c r="AA93" s="507"/>
      <c r="AB93" s="6357"/>
      <c r="AC93" s="507"/>
      <c r="AD93" s="507"/>
      <c r="AE93" s="507"/>
      <c r="AF93" s="1990">
        <v>0</v>
      </c>
      <c r="AG93" s="1990">
        <v>0</v>
      </c>
      <c r="AH93" s="1990">
        <v>0</v>
      </c>
      <c r="AI93" s="1990">
        <v>0</v>
      </c>
      <c r="AJ93" s="1990">
        <v>0</v>
      </c>
      <c r="AK93" s="1990">
        <v>0</v>
      </c>
      <c r="AL93" s="1990">
        <v>0</v>
      </c>
      <c r="AM93" s="1990">
        <v>0</v>
      </c>
      <c r="AN93" s="1990">
        <v>0</v>
      </c>
      <c r="AO93" s="1990">
        <v>0</v>
      </c>
      <c r="AP93" s="1990">
        <v>0</v>
      </c>
      <c r="AQ93" s="1990">
        <v>0</v>
      </c>
      <c r="AR93" s="1990">
        <v>0</v>
      </c>
      <c r="AS93" s="1990">
        <v>0</v>
      </c>
      <c r="AT93" s="1990">
        <v>0</v>
      </c>
      <c r="AU93" s="1990">
        <v>0</v>
      </c>
      <c r="AV93" s="1990">
        <v>0</v>
      </c>
      <c r="AW93" s="1990">
        <v>0</v>
      </c>
      <c r="AX93" s="1990">
        <v>0</v>
      </c>
      <c r="AY93" s="1952"/>
    </row>
    <row r="94" spans="2:51" ht="5.0999999999999996" customHeight="1">
      <c r="B94" s="6262"/>
      <c r="D94" s="6324"/>
      <c r="E94" s="1955"/>
      <c r="F94" s="1956"/>
      <c r="G94" s="1955"/>
      <c r="H94" s="6324"/>
      <c r="I94" s="1955"/>
      <c r="J94" s="1956"/>
      <c r="K94" s="1955"/>
      <c r="L94" s="6358"/>
      <c r="M94" s="1955"/>
      <c r="N94" s="1956"/>
      <c r="O94" s="1955"/>
      <c r="P94" s="6324"/>
      <c r="Q94" s="1955"/>
      <c r="R94" s="1956"/>
      <c r="S94" s="1955"/>
      <c r="T94" s="6364"/>
      <c r="U94" s="1955"/>
      <c r="V94" s="1956"/>
      <c r="W94" s="1955"/>
      <c r="X94" s="6358"/>
      <c r="Y94" s="1955"/>
      <c r="Z94" s="1956"/>
      <c r="AA94" s="1955"/>
      <c r="AB94" s="6358"/>
      <c r="AC94" s="1955"/>
      <c r="AD94" s="1956"/>
      <c r="AE94" s="1955"/>
      <c r="AF94" s="1990">
        <v>0</v>
      </c>
      <c r="AG94" s="1990">
        <v>0</v>
      </c>
      <c r="AH94" s="1990">
        <v>0</v>
      </c>
      <c r="AI94" s="1990">
        <v>0</v>
      </c>
      <c r="AJ94" s="1990">
        <v>0</v>
      </c>
      <c r="AK94" s="1990">
        <v>0</v>
      </c>
      <c r="AL94" s="1990">
        <v>0</v>
      </c>
      <c r="AM94" s="1990">
        <v>0</v>
      </c>
      <c r="AN94" s="1990">
        <v>0</v>
      </c>
      <c r="AO94" s="1990">
        <v>0</v>
      </c>
      <c r="AP94" s="1990">
        <v>0</v>
      </c>
      <c r="AQ94" s="1990">
        <v>0</v>
      </c>
      <c r="AR94" s="1990">
        <v>0</v>
      </c>
      <c r="AS94" s="1990">
        <v>0</v>
      </c>
      <c r="AT94" s="1990">
        <v>0</v>
      </c>
      <c r="AU94" s="1990">
        <v>0</v>
      </c>
      <c r="AV94" s="1990">
        <v>0</v>
      </c>
      <c r="AW94" s="1990">
        <v>0</v>
      </c>
      <c r="AX94" s="1990">
        <v>0</v>
      </c>
      <c r="AY94" s="1952"/>
    </row>
    <row r="95" spans="2:51" ht="9.9499999999999993" customHeight="1">
      <c r="B95" s="6262"/>
      <c r="D95" s="6325"/>
      <c r="E95" s="507"/>
      <c r="F95" s="507"/>
      <c r="G95" s="507"/>
      <c r="H95" s="6325"/>
      <c r="I95" s="507"/>
      <c r="J95" s="507"/>
      <c r="K95" s="507"/>
      <c r="L95" s="6359"/>
      <c r="M95" s="507"/>
      <c r="N95" s="507"/>
      <c r="O95" s="507"/>
      <c r="P95" s="6325"/>
      <c r="Q95" s="507"/>
      <c r="R95" s="507"/>
      <c r="S95" s="507"/>
      <c r="T95" s="6365"/>
      <c r="U95" s="507"/>
      <c r="V95" s="507"/>
      <c r="W95" s="507"/>
      <c r="X95" s="6359"/>
      <c r="Y95" s="507"/>
      <c r="Z95" s="507"/>
      <c r="AA95" s="507"/>
      <c r="AB95" s="6359"/>
      <c r="AC95" s="507"/>
      <c r="AD95" s="507"/>
      <c r="AE95" s="507"/>
      <c r="AF95" s="1990">
        <v>0</v>
      </c>
      <c r="AG95" s="1990">
        <v>0</v>
      </c>
      <c r="AH95" s="1990">
        <v>0</v>
      </c>
      <c r="AI95" s="1990">
        <v>0</v>
      </c>
      <c r="AJ95" s="1990">
        <v>0</v>
      </c>
      <c r="AK95" s="1990">
        <v>0</v>
      </c>
      <c r="AL95" s="1990">
        <v>0</v>
      </c>
      <c r="AM95" s="1990">
        <v>0</v>
      </c>
      <c r="AN95" s="1990">
        <v>0</v>
      </c>
      <c r="AO95" s="1990">
        <v>0</v>
      </c>
      <c r="AP95" s="1990">
        <v>0</v>
      </c>
      <c r="AQ95" s="1990">
        <v>0</v>
      </c>
      <c r="AR95" s="1990">
        <v>0</v>
      </c>
      <c r="AS95" s="1990">
        <v>0</v>
      </c>
      <c r="AT95" s="1990">
        <v>0</v>
      </c>
      <c r="AU95" s="1990">
        <v>0</v>
      </c>
      <c r="AV95" s="1990">
        <v>0</v>
      </c>
      <c r="AW95" s="1990">
        <v>0</v>
      </c>
      <c r="AX95" s="1990">
        <v>0</v>
      </c>
      <c r="AY95" s="1952"/>
    </row>
    <row r="96" spans="2:51" ht="9.9499999999999993" customHeight="1">
      <c r="B96" s="6262"/>
      <c r="D96" s="1960"/>
      <c r="E96" s="1961"/>
      <c r="F96" s="1961"/>
      <c r="G96" s="1961"/>
      <c r="H96" s="521"/>
      <c r="I96" s="1961"/>
      <c r="J96" s="1961"/>
      <c r="K96" s="1961"/>
      <c r="L96" s="524"/>
      <c r="M96" s="1961"/>
      <c r="N96" s="1961"/>
      <c r="O96" s="1961"/>
      <c r="P96" s="517"/>
      <c r="Q96" s="1961"/>
      <c r="R96" s="1961"/>
      <c r="S96" s="1961"/>
      <c r="T96" s="517"/>
      <c r="U96" s="1961"/>
      <c r="V96" s="1961"/>
      <c r="W96" s="1961"/>
      <c r="X96" s="517"/>
      <c r="Y96" s="1961"/>
      <c r="Z96" s="1961"/>
      <c r="AA96" s="1961"/>
      <c r="AB96" s="517"/>
      <c r="AC96" s="1961"/>
      <c r="AD96" s="1961"/>
      <c r="AE96" s="1961"/>
      <c r="AF96" s="1990">
        <v>0</v>
      </c>
      <c r="AG96" s="1990">
        <v>0</v>
      </c>
      <c r="AH96" s="1990">
        <v>0</v>
      </c>
      <c r="AI96" s="1990">
        <v>0</v>
      </c>
      <c r="AJ96" s="1990">
        <v>0</v>
      </c>
      <c r="AK96" s="1990">
        <v>0</v>
      </c>
      <c r="AL96" s="1990">
        <v>0</v>
      </c>
      <c r="AM96" s="1990">
        <v>0</v>
      </c>
      <c r="AN96" s="1990">
        <v>0</v>
      </c>
      <c r="AO96" s="1990">
        <v>0</v>
      </c>
      <c r="AP96" s="1990">
        <v>0</v>
      </c>
      <c r="AQ96" s="1990">
        <v>0</v>
      </c>
      <c r="AR96" s="1990">
        <v>0</v>
      </c>
      <c r="AS96" s="1990">
        <v>0</v>
      </c>
      <c r="AT96" s="1990">
        <v>0</v>
      </c>
      <c r="AU96" s="1990">
        <v>0</v>
      </c>
      <c r="AV96" s="1990">
        <v>0</v>
      </c>
      <c r="AW96" s="1990">
        <v>0</v>
      </c>
      <c r="AX96" s="1990">
        <v>0</v>
      </c>
      <c r="AY96" s="1952"/>
    </row>
    <row r="97" spans="2:51" ht="9.9499999999999993" customHeight="1">
      <c r="B97" s="6262"/>
      <c r="D97" s="6375" t="s">
        <v>3616</v>
      </c>
      <c r="E97" s="507"/>
      <c r="F97" s="507"/>
      <c r="G97" s="507"/>
      <c r="H97" s="6384" t="s">
        <v>3614</v>
      </c>
      <c r="I97" s="507"/>
      <c r="J97" s="507"/>
      <c r="K97" s="507"/>
      <c r="L97" s="6357"/>
      <c r="M97" s="507"/>
      <c r="N97" s="507"/>
      <c r="O97" s="507"/>
      <c r="P97" s="6372" t="s">
        <v>3647</v>
      </c>
      <c r="Q97" s="507"/>
      <c r="R97" s="507"/>
      <c r="S97" s="507"/>
      <c r="T97" s="6375" t="s">
        <v>3616</v>
      </c>
      <c r="U97" s="507"/>
      <c r="V97" s="507"/>
      <c r="W97" s="507"/>
      <c r="X97" s="6357"/>
      <c r="Y97" s="507"/>
      <c r="Z97" s="507"/>
      <c r="AA97" s="507"/>
      <c r="AB97" s="6357"/>
      <c r="AC97" s="507"/>
      <c r="AD97" s="507"/>
      <c r="AE97" s="507"/>
      <c r="AF97" s="1990">
        <v>0</v>
      </c>
      <c r="AG97" s="1990">
        <v>0</v>
      </c>
      <c r="AH97" s="1990">
        <v>0</v>
      </c>
      <c r="AI97" s="1990">
        <v>0</v>
      </c>
      <c r="AJ97" s="1990">
        <v>0</v>
      </c>
      <c r="AK97" s="1990">
        <v>0</v>
      </c>
      <c r="AL97" s="1990">
        <v>0</v>
      </c>
      <c r="AM97" s="1990">
        <v>0</v>
      </c>
      <c r="AN97" s="1990">
        <v>0</v>
      </c>
      <c r="AO97" s="1990">
        <v>0</v>
      </c>
      <c r="AP97" s="1990">
        <v>0</v>
      </c>
      <c r="AQ97" s="1990">
        <v>0</v>
      </c>
      <c r="AR97" s="1990">
        <v>0</v>
      </c>
      <c r="AS97" s="1990">
        <v>0</v>
      </c>
      <c r="AT97" s="1990">
        <v>0</v>
      </c>
      <c r="AU97" s="1990">
        <v>0</v>
      </c>
      <c r="AV97" s="1990">
        <v>0</v>
      </c>
      <c r="AW97" s="1990">
        <v>0</v>
      </c>
      <c r="AX97" s="1990">
        <v>0</v>
      </c>
      <c r="AY97" s="1952"/>
    </row>
    <row r="98" spans="2:51" ht="5.0999999999999996" customHeight="1">
      <c r="B98" s="6262"/>
      <c r="D98" s="6376"/>
      <c r="E98" s="1955"/>
      <c r="F98" s="1956"/>
      <c r="G98" s="1955"/>
      <c r="H98" s="6385"/>
      <c r="I98" s="1955"/>
      <c r="J98" s="1956"/>
      <c r="K98" s="1955"/>
      <c r="L98" s="6358"/>
      <c r="M98" s="1955"/>
      <c r="N98" s="1956"/>
      <c r="O98" s="1955"/>
      <c r="P98" s="6373"/>
      <c r="Q98" s="1955"/>
      <c r="R98" s="1956"/>
      <c r="S98" s="1955"/>
      <c r="T98" s="6376"/>
      <c r="U98" s="1955"/>
      <c r="V98" s="1956"/>
      <c r="W98" s="1955"/>
      <c r="X98" s="6358"/>
      <c r="Y98" s="1955"/>
      <c r="Z98" s="1956"/>
      <c r="AA98" s="1955"/>
      <c r="AB98" s="6358"/>
      <c r="AC98" s="1955"/>
      <c r="AD98" s="1956"/>
      <c r="AE98" s="1955"/>
      <c r="AF98" s="1990">
        <v>0</v>
      </c>
      <c r="AG98" s="1990">
        <v>0</v>
      </c>
      <c r="AH98" s="1990">
        <v>0</v>
      </c>
      <c r="AI98" s="1990">
        <v>0</v>
      </c>
      <c r="AJ98" s="1990">
        <v>0</v>
      </c>
      <c r="AK98" s="1990">
        <v>0</v>
      </c>
      <c r="AL98" s="1990">
        <v>0</v>
      </c>
      <c r="AM98" s="1990">
        <v>0</v>
      </c>
      <c r="AN98" s="1990">
        <v>0</v>
      </c>
      <c r="AO98" s="1990">
        <v>0</v>
      </c>
      <c r="AP98" s="1990">
        <v>0</v>
      </c>
      <c r="AQ98" s="1990">
        <v>0</v>
      </c>
      <c r="AR98" s="1990">
        <v>0</v>
      </c>
      <c r="AS98" s="1990">
        <v>0</v>
      </c>
      <c r="AT98" s="1990">
        <v>0</v>
      </c>
      <c r="AU98" s="1990">
        <v>0</v>
      </c>
      <c r="AV98" s="1990">
        <v>0</v>
      </c>
      <c r="AW98" s="1990">
        <v>0</v>
      </c>
      <c r="AX98" s="1990">
        <v>0</v>
      </c>
      <c r="AY98" s="1952"/>
    </row>
    <row r="99" spans="2:51" ht="9.9499999999999993" customHeight="1">
      <c r="B99" s="6262"/>
      <c r="D99" s="6377"/>
      <c r="E99" s="507"/>
      <c r="F99" s="507"/>
      <c r="G99" s="507"/>
      <c r="H99" s="6386"/>
      <c r="I99" s="507"/>
      <c r="J99" s="507"/>
      <c r="K99" s="507"/>
      <c r="L99" s="6359"/>
      <c r="M99" s="507"/>
      <c r="N99" s="507"/>
      <c r="O99" s="507"/>
      <c r="P99" s="6374"/>
      <c r="Q99" s="507"/>
      <c r="R99" s="507"/>
      <c r="S99" s="507"/>
      <c r="T99" s="6377"/>
      <c r="U99" s="507"/>
      <c r="V99" s="507"/>
      <c r="W99" s="507"/>
      <c r="X99" s="6359"/>
      <c r="Y99" s="507"/>
      <c r="Z99" s="507"/>
      <c r="AA99" s="507"/>
      <c r="AB99" s="6359"/>
      <c r="AC99" s="507"/>
      <c r="AD99" s="507"/>
      <c r="AE99" s="507"/>
      <c r="AF99" s="1990">
        <v>0</v>
      </c>
      <c r="AG99" s="1990">
        <v>0</v>
      </c>
      <c r="AH99" s="1990">
        <v>0</v>
      </c>
      <c r="AI99" s="1990">
        <v>0</v>
      </c>
      <c r="AJ99" s="1990">
        <v>0</v>
      </c>
      <c r="AK99" s="1990">
        <v>0</v>
      </c>
      <c r="AL99" s="1990">
        <v>0</v>
      </c>
      <c r="AM99" s="1990">
        <v>0</v>
      </c>
      <c r="AN99" s="1990">
        <v>0</v>
      </c>
      <c r="AO99" s="1990">
        <v>0</v>
      </c>
      <c r="AP99" s="1990">
        <v>0</v>
      </c>
      <c r="AQ99" s="1990">
        <v>0</v>
      </c>
      <c r="AR99" s="1990">
        <v>0</v>
      </c>
      <c r="AS99" s="1990">
        <v>0</v>
      </c>
      <c r="AT99" s="1990">
        <v>0</v>
      </c>
      <c r="AU99" s="1990">
        <v>0</v>
      </c>
      <c r="AV99" s="1990">
        <v>0</v>
      </c>
      <c r="AW99" s="1990">
        <v>0</v>
      </c>
      <c r="AX99" s="1990">
        <v>0</v>
      </c>
      <c r="AY99" s="1952"/>
    </row>
    <row r="100" spans="2:51" ht="9.9499999999999993" customHeight="1">
      <c r="B100" s="6262"/>
      <c r="D100" s="1960"/>
      <c r="E100" s="1961"/>
      <c r="F100" s="1961"/>
      <c r="G100" s="1961"/>
      <c r="H100" s="521"/>
      <c r="I100" s="1961"/>
      <c r="J100" s="1961"/>
      <c r="K100" s="1961"/>
      <c r="L100" s="524"/>
      <c r="M100" s="1961"/>
      <c r="N100" s="1961"/>
      <c r="O100" s="1961"/>
      <c r="P100" s="517"/>
      <c r="Q100" s="1961"/>
      <c r="R100" s="1961"/>
      <c r="S100" s="1961"/>
      <c r="T100" s="517"/>
      <c r="U100" s="1961"/>
      <c r="V100" s="1961"/>
      <c r="W100" s="1961"/>
      <c r="X100" s="517"/>
      <c r="Y100" s="1961"/>
      <c r="Z100" s="1961"/>
      <c r="AA100" s="1961"/>
      <c r="AB100" s="517"/>
      <c r="AC100" s="1961"/>
      <c r="AD100" s="1961"/>
      <c r="AE100" s="1961"/>
      <c r="AF100" s="1990">
        <v>0</v>
      </c>
      <c r="AG100" s="1990">
        <v>0</v>
      </c>
      <c r="AH100" s="1990">
        <v>0</v>
      </c>
      <c r="AI100" s="1990">
        <v>0</v>
      </c>
      <c r="AJ100" s="1990">
        <v>0</v>
      </c>
      <c r="AK100" s="1990">
        <v>0</v>
      </c>
      <c r="AL100" s="1990">
        <v>0</v>
      </c>
      <c r="AM100" s="1990">
        <v>0</v>
      </c>
      <c r="AN100" s="1990">
        <v>0</v>
      </c>
      <c r="AO100" s="1990">
        <v>0</v>
      </c>
      <c r="AP100" s="1990">
        <v>0</v>
      </c>
      <c r="AQ100" s="1990">
        <v>0</v>
      </c>
      <c r="AR100" s="1990">
        <v>0</v>
      </c>
      <c r="AS100" s="1990">
        <v>0</v>
      </c>
      <c r="AT100" s="1990">
        <v>0</v>
      </c>
      <c r="AU100" s="1990">
        <v>0</v>
      </c>
      <c r="AV100" s="1990">
        <v>0</v>
      </c>
      <c r="AW100" s="1990">
        <v>0</v>
      </c>
      <c r="AX100" s="1990">
        <v>0</v>
      </c>
      <c r="AY100" s="1952"/>
    </row>
    <row r="101" spans="2:51" ht="9.9499999999999993" customHeight="1">
      <c r="B101" s="6262"/>
      <c r="D101" s="6363" t="s">
        <v>3662</v>
      </c>
      <c r="E101" s="507"/>
      <c r="F101" s="507"/>
      <c r="G101" s="507"/>
      <c r="H101" s="6366" t="s">
        <v>3666</v>
      </c>
      <c r="I101" s="507"/>
      <c r="J101" s="507"/>
      <c r="K101" s="507"/>
      <c r="L101" s="6357"/>
      <c r="M101" s="507"/>
      <c r="N101" s="507"/>
      <c r="O101" s="507"/>
      <c r="P101" s="6360" t="s">
        <v>3661</v>
      </c>
      <c r="Q101" s="507"/>
      <c r="R101" s="507"/>
      <c r="S101" s="507"/>
      <c r="T101" s="6360" t="s">
        <v>3661</v>
      </c>
      <c r="U101" s="507"/>
      <c r="V101" s="507"/>
      <c r="W101" s="507"/>
      <c r="X101" s="6357"/>
      <c r="Y101" s="507"/>
      <c r="Z101" s="507"/>
      <c r="AA101" s="507"/>
      <c r="AB101" s="6357"/>
      <c r="AC101" s="507"/>
      <c r="AD101" s="507"/>
      <c r="AE101" s="507"/>
      <c r="AF101" s="1990">
        <v>0</v>
      </c>
      <c r="AG101" s="1990">
        <v>0</v>
      </c>
      <c r="AH101" s="1990">
        <v>0</v>
      </c>
      <c r="AI101" s="1990">
        <v>0</v>
      </c>
      <c r="AJ101" s="1990">
        <v>0</v>
      </c>
      <c r="AK101" s="1990">
        <v>0</v>
      </c>
      <c r="AL101" s="1990">
        <v>0</v>
      </c>
      <c r="AM101" s="1990">
        <v>0</v>
      </c>
      <c r="AN101" s="1990">
        <v>0</v>
      </c>
      <c r="AO101" s="1990">
        <v>0</v>
      </c>
      <c r="AP101" s="1990">
        <v>0</v>
      </c>
      <c r="AQ101" s="1990">
        <v>0</v>
      </c>
      <c r="AR101" s="1990">
        <v>0</v>
      </c>
      <c r="AS101" s="1990">
        <v>0</v>
      </c>
      <c r="AT101" s="1990">
        <v>0</v>
      </c>
      <c r="AU101" s="1990">
        <v>0</v>
      </c>
      <c r="AV101" s="1990">
        <v>0</v>
      </c>
      <c r="AW101" s="1990">
        <v>0</v>
      </c>
      <c r="AX101" s="1990">
        <v>0</v>
      </c>
      <c r="AY101" s="1952"/>
    </row>
    <row r="102" spans="2:51" ht="5.0999999999999996" customHeight="1">
      <c r="B102" s="6262"/>
      <c r="D102" s="6364"/>
      <c r="E102" s="1955"/>
      <c r="F102" s="1956"/>
      <c r="G102" s="1955"/>
      <c r="H102" s="6367"/>
      <c r="I102" s="1955"/>
      <c r="J102" s="1956"/>
      <c r="K102" s="1955"/>
      <c r="L102" s="6358"/>
      <c r="M102" s="1955"/>
      <c r="N102" s="1956"/>
      <c r="O102" s="1955"/>
      <c r="P102" s="6361"/>
      <c r="Q102" s="1955"/>
      <c r="R102" s="1956"/>
      <c r="S102" s="1955"/>
      <c r="T102" s="6361"/>
      <c r="U102" s="1955"/>
      <c r="V102" s="1956"/>
      <c r="W102" s="1955"/>
      <c r="X102" s="6358"/>
      <c r="Y102" s="1955"/>
      <c r="Z102" s="1956"/>
      <c r="AA102" s="1955"/>
      <c r="AB102" s="6358"/>
      <c r="AC102" s="1955"/>
      <c r="AD102" s="1956"/>
      <c r="AE102" s="1955"/>
      <c r="AF102" s="1990">
        <v>0</v>
      </c>
      <c r="AG102" s="1990">
        <v>0</v>
      </c>
      <c r="AH102" s="1990">
        <v>0</v>
      </c>
      <c r="AI102" s="1990">
        <v>0</v>
      </c>
      <c r="AJ102" s="1990">
        <v>0</v>
      </c>
      <c r="AK102" s="1990">
        <v>0</v>
      </c>
      <c r="AL102" s="1990">
        <v>0</v>
      </c>
      <c r="AM102" s="1990">
        <v>0</v>
      </c>
      <c r="AN102" s="1990">
        <v>0</v>
      </c>
      <c r="AO102" s="1990">
        <v>0</v>
      </c>
      <c r="AP102" s="1990">
        <v>0</v>
      </c>
      <c r="AQ102" s="1990">
        <v>0</v>
      </c>
      <c r="AR102" s="1990">
        <v>0</v>
      </c>
      <c r="AS102" s="1990">
        <v>0</v>
      </c>
      <c r="AT102" s="1990">
        <v>0</v>
      </c>
      <c r="AU102" s="1990">
        <v>0</v>
      </c>
      <c r="AV102" s="1990">
        <v>0</v>
      </c>
      <c r="AW102" s="1990">
        <v>0</v>
      </c>
      <c r="AX102" s="1990">
        <v>0</v>
      </c>
      <c r="AY102" s="1952"/>
    </row>
    <row r="103" spans="2:51" ht="9.9499999999999993" customHeight="1">
      <c r="B103" s="6263"/>
      <c r="D103" s="6365"/>
      <c r="E103" s="507"/>
      <c r="F103" s="507"/>
      <c r="G103" s="507"/>
      <c r="H103" s="6368"/>
      <c r="I103" s="507"/>
      <c r="J103" s="507"/>
      <c r="K103" s="507"/>
      <c r="L103" s="6359"/>
      <c r="M103" s="507"/>
      <c r="N103" s="507"/>
      <c r="O103" s="507"/>
      <c r="P103" s="6362"/>
      <c r="Q103" s="507"/>
      <c r="R103" s="507"/>
      <c r="S103" s="507"/>
      <c r="T103" s="6362"/>
      <c r="U103" s="507"/>
      <c r="V103" s="507"/>
      <c r="W103" s="507"/>
      <c r="X103" s="6359"/>
      <c r="Y103" s="507"/>
      <c r="Z103" s="507"/>
      <c r="AA103" s="507"/>
      <c r="AB103" s="6359"/>
      <c r="AC103" s="507"/>
      <c r="AD103" s="507"/>
      <c r="AE103" s="507"/>
      <c r="AF103" s="1990">
        <v>0</v>
      </c>
      <c r="AG103" s="1990">
        <v>0</v>
      </c>
      <c r="AH103" s="1990">
        <v>0</v>
      </c>
      <c r="AI103" s="1990">
        <v>0</v>
      </c>
      <c r="AJ103" s="1990">
        <v>0</v>
      </c>
      <c r="AK103" s="1990">
        <v>0</v>
      </c>
      <c r="AL103" s="1990">
        <v>0</v>
      </c>
      <c r="AM103" s="1990">
        <v>0</v>
      </c>
      <c r="AN103" s="1990">
        <v>0</v>
      </c>
      <c r="AO103" s="1990">
        <v>0</v>
      </c>
      <c r="AP103" s="1990">
        <v>0</v>
      </c>
      <c r="AQ103" s="1990">
        <v>0</v>
      </c>
      <c r="AR103" s="1990">
        <v>0</v>
      </c>
      <c r="AS103" s="1990">
        <v>0</v>
      </c>
      <c r="AT103" s="1990">
        <v>0</v>
      </c>
      <c r="AU103" s="1990">
        <v>0</v>
      </c>
      <c r="AV103" s="1990">
        <v>0</v>
      </c>
      <c r="AW103" s="1990">
        <v>0</v>
      </c>
      <c r="AX103" s="1990">
        <v>0</v>
      </c>
      <c r="AY103" s="1952"/>
    </row>
    <row r="104" spans="2:51" ht="9.9499999999999993" customHeight="1">
      <c r="B104" s="198"/>
      <c r="D104" s="521"/>
      <c r="E104" s="1961"/>
      <c r="F104" s="1961"/>
      <c r="G104" s="1961"/>
      <c r="H104" s="1960"/>
      <c r="I104" s="1961"/>
      <c r="J104" s="1961"/>
      <c r="K104" s="1961"/>
      <c r="L104" s="524"/>
      <c r="M104" s="499"/>
      <c r="N104" s="507"/>
      <c r="O104" s="507"/>
      <c r="P104" s="517"/>
      <c r="Q104" s="1961"/>
      <c r="R104" s="1961"/>
      <c r="S104" s="1961"/>
      <c r="T104" s="517"/>
      <c r="U104" s="1961"/>
      <c r="V104" s="1961"/>
      <c r="X104" s="517"/>
      <c r="Y104" s="1961"/>
      <c r="Z104" s="1961"/>
      <c r="AA104" s="1961"/>
      <c r="AB104" s="517"/>
      <c r="AC104" s="1961"/>
      <c r="AD104" s="1961"/>
      <c r="AE104" s="1961"/>
      <c r="AF104" s="1990">
        <v>0</v>
      </c>
      <c r="AG104" s="1990">
        <v>0</v>
      </c>
      <c r="AH104" s="1990">
        <v>0</v>
      </c>
      <c r="AI104" s="1990">
        <v>0</v>
      </c>
      <c r="AJ104" s="1990">
        <v>0</v>
      </c>
      <c r="AK104" s="1990">
        <v>0</v>
      </c>
      <c r="AL104" s="1990">
        <v>0</v>
      </c>
      <c r="AM104" s="1990">
        <v>0</v>
      </c>
      <c r="AN104" s="1990">
        <v>0</v>
      </c>
      <c r="AO104" s="1990">
        <v>0</v>
      </c>
      <c r="AP104" s="1990">
        <v>0</v>
      </c>
      <c r="AQ104" s="1990">
        <v>0</v>
      </c>
      <c r="AR104" s="1990">
        <v>0</v>
      </c>
      <c r="AS104" s="1990">
        <v>0</v>
      </c>
      <c r="AT104" s="1990">
        <v>0</v>
      </c>
      <c r="AU104" s="1990">
        <v>0</v>
      </c>
      <c r="AV104" s="1990">
        <v>0</v>
      </c>
      <c r="AW104" s="1990">
        <v>0</v>
      </c>
      <c r="AX104" s="1990">
        <v>0</v>
      </c>
      <c r="AY104" s="1952"/>
    </row>
    <row r="105" spans="2:51" ht="9.9499999999999993" customHeight="1">
      <c r="B105" s="6264">
        <f>(INT(MOD(INT((D105-2)/7)+0.6,52+5/28))+1)</f>
        <v>20</v>
      </c>
      <c r="D105" s="6267">
        <f>AB81+1</f>
        <v>43598</v>
      </c>
      <c r="E105" s="507"/>
      <c r="F105" s="507"/>
      <c r="G105" s="507"/>
      <c r="H105" s="6267">
        <f>D105+1</f>
        <v>43599</v>
      </c>
      <c r="I105" s="507"/>
      <c r="J105" s="507"/>
      <c r="K105" s="507"/>
      <c r="L105" s="6267">
        <f>H105+1</f>
        <v>43600</v>
      </c>
      <c r="M105" s="507"/>
      <c r="N105" s="507"/>
      <c r="O105" s="507"/>
      <c r="P105" s="6267">
        <f>L105+1</f>
        <v>43601</v>
      </c>
      <c r="Q105" s="507"/>
      <c r="R105" s="507"/>
      <c r="S105" s="507"/>
      <c r="T105" s="6267">
        <f>P105+1</f>
        <v>43602</v>
      </c>
      <c r="U105" s="507"/>
      <c r="V105" s="507"/>
      <c r="W105" s="507"/>
      <c r="X105" s="6267">
        <f>T105+1</f>
        <v>43603</v>
      </c>
      <c r="Y105" s="507"/>
      <c r="Z105" s="507"/>
      <c r="AA105" s="507"/>
      <c r="AB105" s="6267">
        <f>X105+1</f>
        <v>43604</v>
      </c>
      <c r="AC105" s="507"/>
      <c r="AD105" s="507"/>
      <c r="AE105" s="507"/>
      <c r="AF105" s="1990">
        <v>0</v>
      </c>
      <c r="AG105" s="1990">
        <v>0</v>
      </c>
      <c r="AH105" s="1990">
        <v>0</v>
      </c>
      <c r="AI105" s="1990">
        <v>0</v>
      </c>
      <c r="AJ105" s="1990">
        <v>0</v>
      </c>
      <c r="AK105" s="1990">
        <v>0</v>
      </c>
      <c r="AL105" s="1990">
        <v>0</v>
      </c>
      <c r="AM105" s="1990">
        <v>0</v>
      </c>
      <c r="AN105" s="1990">
        <v>0</v>
      </c>
      <c r="AO105" s="1990">
        <v>0</v>
      </c>
      <c r="AP105" s="1990">
        <v>0</v>
      </c>
      <c r="AQ105" s="1990">
        <v>0</v>
      </c>
      <c r="AR105" s="1990">
        <v>0</v>
      </c>
      <c r="AS105" s="1990">
        <v>0</v>
      </c>
      <c r="AT105" s="1990">
        <v>0</v>
      </c>
      <c r="AU105" s="1990">
        <v>0</v>
      </c>
      <c r="AV105" s="1990">
        <v>0</v>
      </c>
      <c r="AW105" s="1990">
        <v>0</v>
      </c>
      <c r="AX105" s="1990">
        <v>0</v>
      </c>
      <c r="AY105" s="1952"/>
    </row>
    <row r="106" spans="2:51" ht="5.0999999999999996" customHeight="1">
      <c r="B106" s="6265"/>
      <c r="D106" s="6268"/>
      <c r="E106" s="1955"/>
      <c r="F106" s="1956"/>
      <c r="G106" s="1955"/>
      <c r="H106" s="6268"/>
      <c r="I106" s="1955"/>
      <c r="J106" s="1956"/>
      <c r="K106" s="1955"/>
      <c r="L106" s="6268"/>
      <c r="M106" s="1955"/>
      <c r="N106" s="1956"/>
      <c r="O106" s="1955"/>
      <c r="P106" s="6268"/>
      <c r="Q106" s="1955"/>
      <c r="R106" s="1956"/>
      <c r="S106" s="1955"/>
      <c r="T106" s="6268"/>
      <c r="U106" s="1955"/>
      <c r="V106" s="1956"/>
      <c r="W106" s="1955"/>
      <c r="X106" s="6268"/>
      <c r="Y106" s="1955"/>
      <c r="Z106" s="1956"/>
      <c r="AA106" s="1955"/>
      <c r="AB106" s="6268"/>
      <c r="AC106" s="1955"/>
      <c r="AD106" s="1956"/>
      <c r="AE106" s="1955"/>
      <c r="AF106" s="1990">
        <v>0</v>
      </c>
      <c r="AG106" s="1990">
        <v>0</v>
      </c>
      <c r="AH106" s="1990">
        <v>0</v>
      </c>
      <c r="AI106" s="1990">
        <v>0</v>
      </c>
      <c r="AJ106" s="1990">
        <v>0</v>
      </c>
      <c r="AK106" s="1990">
        <v>0</v>
      </c>
      <c r="AL106" s="1990">
        <v>0</v>
      </c>
      <c r="AM106" s="1990">
        <v>0</v>
      </c>
      <c r="AN106" s="1990">
        <v>0</v>
      </c>
      <c r="AO106" s="1990">
        <v>0</v>
      </c>
      <c r="AP106" s="1990">
        <v>0</v>
      </c>
      <c r="AQ106" s="1990">
        <v>0</v>
      </c>
      <c r="AR106" s="1990">
        <v>0</v>
      </c>
      <c r="AS106" s="1990">
        <v>0</v>
      </c>
      <c r="AT106" s="1990">
        <v>0</v>
      </c>
      <c r="AU106" s="1990">
        <v>0</v>
      </c>
      <c r="AV106" s="1990">
        <v>0</v>
      </c>
      <c r="AW106" s="1990">
        <v>0</v>
      </c>
      <c r="AX106" s="1990">
        <v>0</v>
      </c>
      <c r="AY106" s="1952"/>
    </row>
    <row r="107" spans="2:51" ht="9.9499999999999993" customHeight="1">
      <c r="B107" s="6266"/>
      <c r="D107" s="6269"/>
      <c r="E107" s="507"/>
      <c r="F107" s="507"/>
      <c r="G107" s="507"/>
      <c r="H107" s="6269"/>
      <c r="I107" s="507"/>
      <c r="J107" s="507"/>
      <c r="K107" s="507"/>
      <c r="L107" s="6269"/>
      <c r="M107" s="507"/>
      <c r="N107" s="507"/>
      <c r="O107" s="507"/>
      <c r="P107" s="6269"/>
      <c r="Q107" s="507"/>
      <c r="R107" s="507"/>
      <c r="S107" s="507"/>
      <c r="T107" s="6269"/>
      <c r="U107" s="507"/>
      <c r="V107" s="507"/>
      <c r="W107" s="507"/>
      <c r="X107" s="6269"/>
      <c r="Y107" s="507"/>
      <c r="Z107" s="507"/>
      <c r="AA107" s="507"/>
      <c r="AB107" s="6269"/>
      <c r="AC107" s="507"/>
      <c r="AD107" s="507"/>
      <c r="AE107" s="507"/>
      <c r="AF107" s="1990">
        <v>0</v>
      </c>
      <c r="AG107" s="1990">
        <v>0</v>
      </c>
      <c r="AH107" s="1990">
        <v>0</v>
      </c>
      <c r="AI107" s="1990">
        <v>0</v>
      </c>
      <c r="AJ107" s="1990">
        <v>0</v>
      </c>
      <c r="AK107" s="1990">
        <v>0</v>
      </c>
      <c r="AL107" s="1990">
        <v>0</v>
      </c>
      <c r="AM107" s="1990">
        <v>0</v>
      </c>
      <c r="AN107" s="1990">
        <v>0</v>
      </c>
      <c r="AO107" s="1990">
        <v>0</v>
      </c>
      <c r="AP107" s="1990">
        <v>0</v>
      </c>
      <c r="AQ107" s="1990">
        <v>0</v>
      </c>
      <c r="AR107" s="1990">
        <v>0</v>
      </c>
      <c r="AS107" s="1990">
        <v>0</v>
      </c>
      <c r="AT107" s="1990">
        <v>0</v>
      </c>
      <c r="AU107" s="1990">
        <v>0</v>
      </c>
      <c r="AV107" s="1990">
        <v>0</v>
      </c>
      <c r="AW107" s="1990">
        <v>0</v>
      </c>
      <c r="AX107" s="1990">
        <v>0</v>
      </c>
      <c r="AY107" s="1952"/>
    </row>
    <row r="108" spans="2:51" ht="9.9499999999999993" customHeight="1">
      <c r="B108" s="198"/>
      <c r="D108" s="521"/>
      <c r="E108" s="1961"/>
      <c r="F108" s="1961"/>
      <c r="G108" s="1961"/>
      <c r="H108" s="1960"/>
      <c r="I108" s="1961"/>
      <c r="J108" s="1961"/>
      <c r="K108" s="1961"/>
      <c r="L108" s="524"/>
      <c r="M108" s="499"/>
      <c r="N108" s="507"/>
      <c r="O108" s="507"/>
      <c r="P108" s="517"/>
      <c r="Q108" s="1961"/>
      <c r="R108" s="1961"/>
      <c r="S108" s="1961"/>
      <c r="T108" s="517"/>
      <c r="U108" s="1961"/>
      <c r="V108" s="1961"/>
      <c r="X108" s="517"/>
      <c r="Y108" s="1961"/>
      <c r="Z108" s="1961"/>
      <c r="AA108" s="1961"/>
      <c r="AB108" s="517"/>
      <c r="AC108" s="1961"/>
      <c r="AD108" s="1961"/>
      <c r="AE108" s="1961"/>
      <c r="AF108" s="1990">
        <v>0</v>
      </c>
      <c r="AG108" s="1990">
        <v>0</v>
      </c>
      <c r="AH108" s="1990">
        <v>0</v>
      </c>
      <c r="AI108" s="1990">
        <v>0</v>
      </c>
      <c r="AJ108" s="1990">
        <v>0</v>
      </c>
      <c r="AK108" s="1990">
        <v>0</v>
      </c>
      <c r="AL108" s="1990">
        <v>0</v>
      </c>
      <c r="AM108" s="1990">
        <v>0</v>
      </c>
      <c r="AN108" s="1990">
        <v>0</v>
      </c>
      <c r="AO108" s="1990">
        <v>0</v>
      </c>
      <c r="AP108" s="1990">
        <v>0</v>
      </c>
      <c r="AQ108" s="1990">
        <v>0</v>
      </c>
      <c r="AR108" s="1990">
        <v>0</v>
      </c>
      <c r="AS108" s="1990">
        <v>0</v>
      </c>
      <c r="AT108" s="1990">
        <v>0</v>
      </c>
      <c r="AU108" s="1990">
        <v>0</v>
      </c>
      <c r="AV108" s="1990">
        <v>0</v>
      </c>
      <c r="AW108" s="1990">
        <v>0</v>
      </c>
      <c r="AX108" s="1990">
        <v>0</v>
      </c>
      <c r="AY108" s="1952"/>
    </row>
    <row r="109" spans="2:51" ht="9.9499999999999993" customHeight="1">
      <c r="B109" s="6261" t="s">
        <v>3636</v>
      </c>
      <c r="D109" s="6381" t="s">
        <v>3643</v>
      </c>
      <c r="E109" s="507"/>
      <c r="F109" s="507"/>
      <c r="G109" s="507"/>
      <c r="H109" s="6378" t="s">
        <v>3667</v>
      </c>
      <c r="I109" s="507"/>
      <c r="J109" s="507"/>
      <c r="K109" s="507"/>
      <c r="L109" s="6357"/>
      <c r="M109" s="507"/>
      <c r="N109" s="507"/>
      <c r="O109" s="507"/>
      <c r="P109" s="6360" t="s">
        <v>3641</v>
      </c>
      <c r="Q109" s="507"/>
      <c r="R109" s="507"/>
      <c r="S109" s="507"/>
      <c r="T109" s="6360" t="s">
        <v>3641</v>
      </c>
      <c r="U109" s="507"/>
      <c r="V109" s="507"/>
      <c r="W109" s="507"/>
      <c r="X109" s="6357"/>
      <c r="Y109" s="507"/>
      <c r="Z109" s="507"/>
      <c r="AA109" s="507"/>
      <c r="AB109" s="6357"/>
      <c r="AC109" s="507"/>
      <c r="AD109" s="507"/>
      <c r="AE109" s="507"/>
      <c r="AF109" s="1990">
        <v>0</v>
      </c>
      <c r="AG109" s="1990">
        <v>0</v>
      </c>
      <c r="AH109" s="1990">
        <v>0</v>
      </c>
      <c r="AI109" s="1990">
        <v>0</v>
      </c>
      <c r="AJ109" s="1990">
        <v>0</v>
      </c>
      <c r="AK109" s="1990">
        <v>0</v>
      </c>
      <c r="AL109" s="1990">
        <v>0</v>
      </c>
      <c r="AM109" s="1990">
        <v>0</v>
      </c>
      <c r="AN109" s="1990">
        <v>0</v>
      </c>
      <c r="AO109" s="1990">
        <v>0</v>
      </c>
      <c r="AP109" s="1990">
        <v>0</v>
      </c>
      <c r="AQ109" s="1990">
        <v>0</v>
      </c>
      <c r="AR109" s="1990">
        <v>0</v>
      </c>
      <c r="AS109" s="1990">
        <v>0</v>
      </c>
      <c r="AT109" s="1990">
        <v>0</v>
      </c>
      <c r="AU109" s="1990">
        <v>0</v>
      </c>
      <c r="AV109" s="1990">
        <v>0</v>
      </c>
      <c r="AW109" s="1990">
        <v>0</v>
      </c>
      <c r="AX109" s="1990">
        <v>0</v>
      </c>
      <c r="AY109" s="1952"/>
    </row>
    <row r="110" spans="2:51" ht="5.0999999999999996" customHeight="1">
      <c r="B110" s="6262"/>
      <c r="D110" s="6382"/>
      <c r="E110" s="1955"/>
      <c r="F110" s="1956"/>
      <c r="G110" s="1955"/>
      <c r="H110" s="6379"/>
      <c r="I110" s="1955"/>
      <c r="J110" s="1956"/>
      <c r="K110" s="1955"/>
      <c r="L110" s="6358"/>
      <c r="M110" s="1955"/>
      <c r="N110" s="1956"/>
      <c r="O110" s="1955"/>
      <c r="P110" s="6361"/>
      <c r="Q110" s="1955"/>
      <c r="R110" s="1956"/>
      <c r="S110" s="1955"/>
      <c r="T110" s="6361"/>
      <c r="U110" s="1955"/>
      <c r="V110" s="1956"/>
      <c r="W110" s="1955"/>
      <c r="X110" s="6358"/>
      <c r="Y110" s="1955"/>
      <c r="Z110" s="1956"/>
      <c r="AA110" s="1955"/>
      <c r="AB110" s="6358"/>
      <c r="AC110" s="1955"/>
      <c r="AD110" s="1956"/>
      <c r="AE110" s="1955"/>
      <c r="AF110" s="1990">
        <v>0</v>
      </c>
      <c r="AG110" s="1990">
        <v>0</v>
      </c>
      <c r="AH110" s="1990">
        <v>0</v>
      </c>
      <c r="AI110" s="1990">
        <v>0</v>
      </c>
      <c r="AJ110" s="1990">
        <v>0</v>
      </c>
      <c r="AK110" s="1990">
        <v>0</v>
      </c>
      <c r="AL110" s="1990">
        <v>0</v>
      </c>
      <c r="AM110" s="1990">
        <v>0</v>
      </c>
      <c r="AN110" s="1990">
        <v>0</v>
      </c>
      <c r="AO110" s="1990">
        <v>0</v>
      </c>
      <c r="AP110" s="1990">
        <v>0</v>
      </c>
      <c r="AQ110" s="1990">
        <v>0</v>
      </c>
      <c r="AR110" s="1990">
        <v>0</v>
      </c>
      <c r="AS110" s="1990">
        <v>0</v>
      </c>
      <c r="AT110" s="1990">
        <v>0</v>
      </c>
      <c r="AU110" s="1990">
        <v>0</v>
      </c>
      <c r="AV110" s="1990">
        <v>0</v>
      </c>
      <c r="AW110" s="1990">
        <v>0</v>
      </c>
      <c r="AX110" s="1990">
        <v>0</v>
      </c>
      <c r="AY110" s="1952"/>
    </row>
    <row r="111" spans="2:51" ht="9.9499999999999993" customHeight="1">
      <c r="B111" s="6262"/>
      <c r="D111" s="6383"/>
      <c r="E111" s="507"/>
      <c r="F111" s="507"/>
      <c r="G111" s="507"/>
      <c r="H111" s="6380"/>
      <c r="I111" s="507"/>
      <c r="J111" s="507"/>
      <c r="K111" s="507"/>
      <c r="L111" s="6359"/>
      <c r="M111" s="507"/>
      <c r="N111" s="507"/>
      <c r="O111" s="507"/>
      <c r="P111" s="6362"/>
      <c r="Q111" s="507"/>
      <c r="R111" s="507"/>
      <c r="S111" s="507"/>
      <c r="T111" s="6362"/>
      <c r="U111" s="507"/>
      <c r="V111" s="507"/>
      <c r="W111" s="507"/>
      <c r="X111" s="6359"/>
      <c r="Y111" s="507"/>
      <c r="Z111" s="507"/>
      <c r="AA111" s="507"/>
      <c r="AB111" s="6359"/>
      <c r="AC111" s="507"/>
      <c r="AD111" s="507"/>
      <c r="AE111" s="507"/>
      <c r="AF111" s="1990">
        <v>0</v>
      </c>
      <c r="AG111" s="1990">
        <v>0</v>
      </c>
      <c r="AH111" s="1990">
        <v>0</v>
      </c>
      <c r="AI111" s="1990">
        <v>0</v>
      </c>
      <c r="AJ111" s="1990">
        <v>0</v>
      </c>
      <c r="AK111" s="1990">
        <v>0</v>
      </c>
      <c r="AL111" s="1990">
        <v>0</v>
      </c>
      <c r="AM111" s="1990">
        <v>0</v>
      </c>
      <c r="AN111" s="1990">
        <v>0</v>
      </c>
      <c r="AO111" s="1990">
        <v>0</v>
      </c>
      <c r="AP111" s="1990">
        <v>0</v>
      </c>
      <c r="AQ111" s="1990">
        <v>0</v>
      </c>
      <c r="AR111" s="1990">
        <v>0</v>
      </c>
      <c r="AS111" s="1990">
        <v>0</v>
      </c>
      <c r="AT111" s="1990">
        <v>0</v>
      </c>
      <c r="AU111" s="1990">
        <v>0</v>
      </c>
      <c r="AV111" s="1990">
        <v>0</v>
      </c>
      <c r="AW111" s="1990">
        <v>0</v>
      </c>
      <c r="AX111" s="1990">
        <v>0</v>
      </c>
      <c r="AY111" s="1952"/>
    </row>
    <row r="112" spans="2:51" ht="9.9499999999999993" customHeight="1">
      <c r="B112" s="6262"/>
      <c r="D112" s="1960"/>
      <c r="E112" s="1961"/>
      <c r="F112" s="1961"/>
      <c r="G112" s="1961"/>
      <c r="H112" s="521"/>
      <c r="I112" s="1961"/>
      <c r="J112" s="1961"/>
      <c r="K112" s="1961"/>
      <c r="L112" s="524"/>
      <c r="M112" s="1961"/>
      <c r="N112" s="1961"/>
      <c r="O112" s="1961"/>
      <c r="P112" s="517"/>
      <c r="Q112" s="1961"/>
      <c r="R112" s="1961"/>
      <c r="S112" s="1961"/>
      <c r="T112" s="517"/>
      <c r="U112" s="1961"/>
      <c r="V112" s="1961"/>
      <c r="W112" s="1961"/>
      <c r="X112" s="517"/>
      <c r="Y112" s="1961"/>
      <c r="Z112" s="1961"/>
      <c r="AA112" s="1961"/>
      <c r="AB112" s="517"/>
      <c r="AC112" s="1961"/>
      <c r="AD112" s="1961"/>
      <c r="AE112" s="1961"/>
      <c r="AF112" s="1990">
        <v>0</v>
      </c>
      <c r="AG112" s="1990">
        <v>0</v>
      </c>
      <c r="AH112" s="1990">
        <v>0</v>
      </c>
      <c r="AI112" s="1990">
        <v>0</v>
      </c>
      <c r="AJ112" s="1990">
        <v>0</v>
      </c>
      <c r="AK112" s="1990">
        <v>0</v>
      </c>
      <c r="AL112" s="1990">
        <v>0</v>
      </c>
      <c r="AM112" s="1990">
        <v>0</v>
      </c>
      <c r="AN112" s="1990">
        <v>0</v>
      </c>
      <c r="AO112" s="1990">
        <v>0</v>
      </c>
      <c r="AP112" s="1990">
        <v>0</v>
      </c>
      <c r="AQ112" s="1990">
        <v>0</v>
      </c>
      <c r="AR112" s="1990">
        <v>0</v>
      </c>
      <c r="AS112" s="1990">
        <v>0</v>
      </c>
      <c r="AT112" s="1990">
        <v>0</v>
      </c>
      <c r="AU112" s="1990">
        <v>0</v>
      </c>
      <c r="AV112" s="1990">
        <v>0</v>
      </c>
      <c r="AW112" s="1990">
        <v>0</v>
      </c>
      <c r="AX112" s="1990">
        <v>0</v>
      </c>
      <c r="AY112" s="1952"/>
    </row>
    <row r="113" spans="2:51" ht="9.9499999999999993" customHeight="1">
      <c r="B113" s="6262"/>
      <c r="D113" s="6378" t="s">
        <v>3668</v>
      </c>
      <c r="E113" s="507"/>
      <c r="F113" s="507"/>
      <c r="G113" s="507"/>
      <c r="H113" s="6378" t="s">
        <v>421</v>
      </c>
      <c r="I113" s="507"/>
      <c r="J113" s="507"/>
      <c r="K113" s="507"/>
      <c r="L113" s="6357"/>
      <c r="M113" s="507"/>
      <c r="N113" s="507"/>
      <c r="O113" s="507"/>
      <c r="P113" s="6378" t="s">
        <v>3668</v>
      </c>
      <c r="Q113" s="507"/>
      <c r="R113" s="507"/>
      <c r="S113" s="507"/>
      <c r="T113" s="6378" t="s">
        <v>521</v>
      </c>
      <c r="U113" s="507"/>
      <c r="V113" s="507"/>
      <c r="W113" s="507"/>
      <c r="X113" s="6357"/>
      <c r="Y113" s="507"/>
      <c r="Z113" s="507"/>
      <c r="AA113" s="507"/>
      <c r="AB113" s="6357"/>
      <c r="AC113" s="507"/>
      <c r="AD113" s="507"/>
      <c r="AE113" s="507"/>
      <c r="AF113" s="1990">
        <v>0</v>
      </c>
      <c r="AG113" s="1990">
        <v>0</v>
      </c>
      <c r="AH113" s="1990">
        <v>0</v>
      </c>
      <c r="AI113" s="1990">
        <v>0</v>
      </c>
      <c r="AJ113" s="1990">
        <v>0</v>
      </c>
      <c r="AK113" s="1990">
        <v>0</v>
      </c>
      <c r="AL113" s="1990">
        <v>0</v>
      </c>
      <c r="AM113" s="1990">
        <v>0</v>
      </c>
      <c r="AN113" s="1990">
        <v>0</v>
      </c>
      <c r="AO113" s="1990">
        <v>0</v>
      </c>
      <c r="AP113" s="1990">
        <v>0</v>
      </c>
      <c r="AQ113" s="1990">
        <v>0</v>
      </c>
      <c r="AR113" s="1990">
        <v>0</v>
      </c>
      <c r="AS113" s="1990">
        <v>0</v>
      </c>
      <c r="AT113" s="1990">
        <v>0</v>
      </c>
      <c r="AU113" s="1990">
        <v>0</v>
      </c>
      <c r="AV113" s="1990">
        <v>0</v>
      </c>
      <c r="AW113" s="1990">
        <v>0</v>
      </c>
      <c r="AX113" s="1990">
        <v>0</v>
      </c>
      <c r="AY113" s="1952"/>
    </row>
    <row r="114" spans="2:51" ht="5.0999999999999996" customHeight="1">
      <c r="B114" s="6262"/>
      <c r="D114" s="6379"/>
      <c r="E114" s="1955"/>
      <c r="F114" s="1956"/>
      <c r="G114" s="1955"/>
      <c r="H114" s="6379"/>
      <c r="I114" s="1955"/>
      <c r="J114" s="1956"/>
      <c r="K114" s="1955"/>
      <c r="L114" s="6358"/>
      <c r="M114" s="1955"/>
      <c r="N114" s="1956"/>
      <c r="O114" s="1955"/>
      <c r="P114" s="6379"/>
      <c r="Q114" s="1955"/>
      <c r="R114" s="1956"/>
      <c r="S114" s="1955"/>
      <c r="T114" s="6379"/>
      <c r="U114" s="1955"/>
      <c r="V114" s="1956"/>
      <c r="W114" s="1955"/>
      <c r="X114" s="6358"/>
      <c r="Y114" s="1955"/>
      <c r="Z114" s="1956"/>
      <c r="AA114" s="1955"/>
      <c r="AB114" s="6358"/>
      <c r="AC114" s="1955"/>
      <c r="AD114" s="1956"/>
      <c r="AE114" s="1955"/>
      <c r="AF114" s="1990">
        <v>0</v>
      </c>
      <c r="AG114" s="1990">
        <v>0</v>
      </c>
      <c r="AH114" s="1990">
        <v>0</v>
      </c>
      <c r="AI114" s="1990">
        <v>0</v>
      </c>
      <c r="AJ114" s="1990">
        <v>0</v>
      </c>
      <c r="AK114" s="1990">
        <v>0</v>
      </c>
      <c r="AL114" s="1990">
        <v>0</v>
      </c>
      <c r="AM114" s="1990">
        <v>0</v>
      </c>
      <c r="AN114" s="1990">
        <v>0</v>
      </c>
      <c r="AO114" s="1990">
        <v>0</v>
      </c>
      <c r="AP114" s="1990">
        <v>0</v>
      </c>
      <c r="AQ114" s="1990">
        <v>0</v>
      </c>
      <c r="AR114" s="1990">
        <v>0</v>
      </c>
      <c r="AS114" s="1990">
        <v>0</v>
      </c>
      <c r="AT114" s="1990">
        <v>0</v>
      </c>
      <c r="AU114" s="1990">
        <v>0</v>
      </c>
      <c r="AV114" s="1990">
        <v>0</v>
      </c>
      <c r="AW114" s="1990">
        <v>0</v>
      </c>
      <c r="AX114" s="1990">
        <v>0</v>
      </c>
      <c r="AY114" s="1952"/>
    </row>
    <row r="115" spans="2:51" ht="9.9499999999999993" customHeight="1">
      <c r="B115" s="6262"/>
      <c r="D115" s="6380"/>
      <c r="E115" s="507"/>
      <c r="F115" s="507"/>
      <c r="G115" s="507"/>
      <c r="H115" s="6380"/>
      <c r="I115" s="507"/>
      <c r="J115" s="507"/>
      <c r="K115" s="507"/>
      <c r="L115" s="6359"/>
      <c r="M115" s="507"/>
      <c r="N115" s="507"/>
      <c r="O115" s="507"/>
      <c r="P115" s="6380"/>
      <c r="Q115" s="507"/>
      <c r="R115" s="507"/>
      <c r="S115" s="507"/>
      <c r="T115" s="6380"/>
      <c r="U115" s="507"/>
      <c r="V115" s="507"/>
      <c r="W115" s="507"/>
      <c r="X115" s="6359"/>
      <c r="Y115" s="507"/>
      <c r="Z115" s="507"/>
      <c r="AA115" s="507"/>
      <c r="AB115" s="6359"/>
      <c r="AC115" s="507"/>
      <c r="AD115" s="507"/>
      <c r="AE115" s="507"/>
      <c r="AF115" s="1990">
        <v>0</v>
      </c>
      <c r="AG115" s="1990">
        <v>0</v>
      </c>
      <c r="AH115" s="1990">
        <v>0</v>
      </c>
      <c r="AI115" s="1990">
        <v>0</v>
      </c>
      <c r="AJ115" s="1990">
        <v>0</v>
      </c>
      <c r="AK115" s="1990">
        <v>0</v>
      </c>
      <c r="AL115" s="1990">
        <v>0</v>
      </c>
      <c r="AM115" s="1990">
        <v>0</v>
      </c>
      <c r="AN115" s="1990">
        <v>0</v>
      </c>
      <c r="AO115" s="1990">
        <v>0</v>
      </c>
      <c r="AP115" s="1990">
        <v>0</v>
      </c>
      <c r="AQ115" s="1990">
        <v>0</v>
      </c>
      <c r="AR115" s="1990">
        <v>0</v>
      </c>
      <c r="AS115" s="1990">
        <v>0</v>
      </c>
      <c r="AT115" s="1990">
        <v>0</v>
      </c>
      <c r="AU115" s="1990">
        <v>0</v>
      </c>
      <c r="AV115" s="1990">
        <v>0</v>
      </c>
      <c r="AW115" s="1990">
        <v>0</v>
      </c>
      <c r="AX115" s="1990">
        <v>0</v>
      </c>
      <c r="AY115" s="1952"/>
    </row>
    <row r="116" spans="2:51" ht="9.9499999999999993" customHeight="1">
      <c r="B116" s="6262"/>
      <c r="D116" s="1960"/>
      <c r="E116" s="1961"/>
      <c r="F116" s="1961"/>
      <c r="G116" s="1961"/>
      <c r="H116" s="521"/>
      <c r="I116" s="1961"/>
      <c r="J116" s="1961"/>
      <c r="K116" s="1961"/>
      <c r="L116" s="524"/>
      <c r="M116" s="1961"/>
      <c r="N116" s="1961"/>
      <c r="O116" s="1961"/>
      <c r="P116" s="517"/>
      <c r="Q116" s="1961"/>
      <c r="R116" s="1961"/>
      <c r="S116" s="1961"/>
      <c r="T116" s="517"/>
      <c r="U116" s="1961"/>
      <c r="V116" s="1961"/>
      <c r="W116" s="1961"/>
      <c r="X116" s="517"/>
      <c r="Y116" s="1961"/>
      <c r="Z116" s="1961"/>
      <c r="AA116" s="1961"/>
      <c r="AB116" s="517"/>
      <c r="AC116" s="1961"/>
      <c r="AD116" s="1961"/>
      <c r="AE116" s="1961"/>
      <c r="AF116" s="1990">
        <v>0</v>
      </c>
      <c r="AG116" s="1990">
        <v>0</v>
      </c>
      <c r="AH116" s="1990">
        <v>0</v>
      </c>
      <c r="AI116" s="1990">
        <v>0</v>
      </c>
      <c r="AJ116" s="1990">
        <v>0</v>
      </c>
      <c r="AK116" s="1990">
        <v>0</v>
      </c>
      <c r="AL116" s="1990">
        <v>0</v>
      </c>
      <c r="AM116" s="1990">
        <v>0</v>
      </c>
      <c r="AN116" s="1990">
        <v>0</v>
      </c>
      <c r="AO116" s="1990">
        <v>0</v>
      </c>
      <c r="AP116" s="1990">
        <v>0</v>
      </c>
      <c r="AQ116" s="1990">
        <v>0</v>
      </c>
      <c r="AR116" s="1990">
        <v>0</v>
      </c>
      <c r="AS116" s="1990">
        <v>0</v>
      </c>
      <c r="AT116" s="1990">
        <v>0</v>
      </c>
      <c r="AU116" s="1990">
        <v>0</v>
      </c>
      <c r="AV116" s="1990">
        <v>0</v>
      </c>
      <c r="AW116" s="1990">
        <v>0</v>
      </c>
      <c r="AX116" s="1990">
        <v>0</v>
      </c>
      <c r="AY116" s="1952"/>
    </row>
    <row r="117" spans="2:51" ht="9.9499999999999993" customHeight="1">
      <c r="B117" s="6262"/>
      <c r="D117" s="6363" t="s">
        <v>3655</v>
      </c>
      <c r="E117" s="507"/>
      <c r="F117" s="507"/>
      <c r="G117" s="507"/>
      <c r="H117" s="6323" t="s">
        <v>3652</v>
      </c>
      <c r="I117" s="507"/>
      <c r="J117" s="507"/>
      <c r="K117" s="507"/>
      <c r="L117" s="6357"/>
      <c r="M117" s="507"/>
      <c r="N117" s="507"/>
      <c r="O117" s="507"/>
      <c r="P117" s="6323" t="s">
        <v>3654</v>
      </c>
      <c r="Q117" s="507"/>
      <c r="R117" s="507"/>
      <c r="S117" s="507"/>
      <c r="T117" s="6363" t="s">
        <v>3655</v>
      </c>
      <c r="U117" s="507"/>
      <c r="V117" s="507"/>
      <c r="W117" s="507"/>
      <c r="X117" s="6357"/>
      <c r="Y117" s="507"/>
      <c r="Z117" s="507"/>
      <c r="AA117" s="507"/>
      <c r="AB117" s="6357"/>
      <c r="AC117" s="507"/>
      <c r="AD117" s="507"/>
      <c r="AE117" s="507"/>
      <c r="AF117" s="1990">
        <v>0</v>
      </c>
      <c r="AG117" s="1990">
        <v>0</v>
      </c>
      <c r="AH117" s="1990">
        <v>0</v>
      </c>
      <c r="AI117" s="1990">
        <v>0</v>
      </c>
      <c r="AJ117" s="1990">
        <v>0</v>
      </c>
      <c r="AK117" s="1990">
        <v>0</v>
      </c>
      <c r="AL117" s="1990">
        <v>0</v>
      </c>
      <c r="AM117" s="1990">
        <v>0</v>
      </c>
      <c r="AN117" s="1990">
        <v>0</v>
      </c>
      <c r="AO117" s="1990">
        <v>0</v>
      </c>
      <c r="AP117" s="1990">
        <v>0</v>
      </c>
      <c r="AQ117" s="1990">
        <v>0</v>
      </c>
      <c r="AR117" s="1990">
        <v>0</v>
      </c>
      <c r="AS117" s="1990">
        <v>0</v>
      </c>
      <c r="AT117" s="1990">
        <v>0</v>
      </c>
      <c r="AU117" s="1990">
        <v>0</v>
      </c>
      <c r="AV117" s="1990">
        <v>0</v>
      </c>
      <c r="AW117" s="1990">
        <v>0</v>
      </c>
      <c r="AX117" s="1990">
        <v>0</v>
      </c>
      <c r="AY117" s="1952"/>
    </row>
    <row r="118" spans="2:51" ht="5.0999999999999996" customHeight="1">
      <c r="B118" s="6262"/>
      <c r="D118" s="6364"/>
      <c r="E118" s="1955"/>
      <c r="F118" s="1956"/>
      <c r="G118" s="1955"/>
      <c r="H118" s="6324"/>
      <c r="I118" s="1955"/>
      <c r="J118" s="1956"/>
      <c r="K118" s="1955"/>
      <c r="L118" s="6358"/>
      <c r="M118" s="1955"/>
      <c r="N118" s="1956"/>
      <c r="O118" s="1955"/>
      <c r="P118" s="6324"/>
      <c r="Q118" s="1955"/>
      <c r="R118" s="1956"/>
      <c r="S118" s="1955"/>
      <c r="T118" s="6364"/>
      <c r="U118" s="1955"/>
      <c r="V118" s="1956"/>
      <c r="W118" s="1955"/>
      <c r="X118" s="6358"/>
      <c r="Y118" s="1955"/>
      <c r="Z118" s="1956"/>
      <c r="AA118" s="1955"/>
      <c r="AB118" s="6358"/>
      <c r="AC118" s="1955"/>
      <c r="AD118" s="1956"/>
      <c r="AE118" s="1955"/>
      <c r="AF118" s="1990">
        <v>0</v>
      </c>
      <c r="AG118" s="1990">
        <v>0</v>
      </c>
      <c r="AH118" s="1990">
        <v>0</v>
      </c>
      <c r="AI118" s="1990">
        <v>0</v>
      </c>
      <c r="AJ118" s="1990">
        <v>0</v>
      </c>
      <c r="AK118" s="1990">
        <v>0</v>
      </c>
      <c r="AL118" s="1990">
        <v>0</v>
      </c>
      <c r="AM118" s="1990">
        <v>0</v>
      </c>
      <c r="AN118" s="1990">
        <v>0</v>
      </c>
      <c r="AO118" s="1990">
        <v>0</v>
      </c>
      <c r="AP118" s="1990">
        <v>0</v>
      </c>
      <c r="AQ118" s="1990">
        <v>0</v>
      </c>
      <c r="AR118" s="1990">
        <v>0</v>
      </c>
      <c r="AS118" s="1990">
        <v>0</v>
      </c>
      <c r="AT118" s="1990">
        <v>0</v>
      </c>
      <c r="AU118" s="1990">
        <v>0</v>
      </c>
      <c r="AV118" s="1990">
        <v>0</v>
      </c>
      <c r="AW118" s="1990">
        <v>0</v>
      </c>
      <c r="AX118" s="1990">
        <v>0</v>
      </c>
      <c r="AY118" s="1952"/>
    </row>
    <row r="119" spans="2:51" ht="9.9499999999999993" customHeight="1">
      <c r="B119" s="6262"/>
      <c r="D119" s="6365"/>
      <c r="E119" s="507"/>
      <c r="F119" s="507"/>
      <c r="G119" s="507"/>
      <c r="H119" s="6325"/>
      <c r="I119" s="507"/>
      <c r="J119" s="507"/>
      <c r="K119" s="507"/>
      <c r="L119" s="6359"/>
      <c r="M119" s="507"/>
      <c r="N119" s="507"/>
      <c r="O119" s="507"/>
      <c r="P119" s="6325"/>
      <c r="Q119" s="507"/>
      <c r="R119" s="507"/>
      <c r="S119" s="507"/>
      <c r="T119" s="6365"/>
      <c r="U119" s="507"/>
      <c r="V119" s="507"/>
      <c r="W119" s="507"/>
      <c r="X119" s="6359"/>
      <c r="Y119" s="507"/>
      <c r="Z119" s="507"/>
      <c r="AA119" s="507"/>
      <c r="AB119" s="6359"/>
      <c r="AC119" s="507"/>
      <c r="AD119" s="507"/>
      <c r="AE119" s="507"/>
      <c r="AF119" s="1990">
        <v>0</v>
      </c>
      <c r="AG119" s="1990">
        <v>0</v>
      </c>
      <c r="AH119" s="1990">
        <v>0</v>
      </c>
      <c r="AI119" s="1990">
        <v>0</v>
      </c>
      <c r="AJ119" s="1990">
        <v>0</v>
      </c>
      <c r="AK119" s="1990">
        <v>0</v>
      </c>
      <c r="AL119" s="1990">
        <v>0</v>
      </c>
      <c r="AM119" s="1990">
        <v>0</v>
      </c>
      <c r="AN119" s="1990">
        <v>0</v>
      </c>
      <c r="AO119" s="1990">
        <v>0</v>
      </c>
      <c r="AP119" s="1990">
        <v>0</v>
      </c>
      <c r="AQ119" s="1990">
        <v>0</v>
      </c>
      <c r="AR119" s="1990">
        <v>0</v>
      </c>
      <c r="AS119" s="1990">
        <v>0</v>
      </c>
      <c r="AT119" s="1990">
        <v>0</v>
      </c>
      <c r="AU119" s="1990">
        <v>0</v>
      </c>
      <c r="AV119" s="1990">
        <v>0</v>
      </c>
      <c r="AW119" s="1990">
        <v>0</v>
      </c>
      <c r="AX119" s="1990">
        <v>0</v>
      </c>
      <c r="AY119" s="1952"/>
    </row>
    <row r="120" spans="2:51" ht="9.9499999999999993" customHeight="1">
      <c r="B120" s="6262"/>
      <c r="D120" s="1960"/>
      <c r="E120" s="1961"/>
      <c r="F120" s="1961"/>
      <c r="G120" s="1961"/>
      <c r="H120" s="521"/>
      <c r="I120" s="1961"/>
      <c r="J120" s="1961"/>
      <c r="K120" s="1961"/>
      <c r="L120" s="524"/>
      <c r="M120" s="1961"/>
      <c r="N120" s="1961"/>
      <c r="O120" s="1961"/>
      <c r="P120" s="517"/>
      <c r="Q120" s="1961"/>
      <c r="R120" s="1961"/>
      <c r="S120" s="1961"/>
      <c r="T120" s="517"/>
      <c r="U120" s="1961"/>
      <c r="V120" s="1961"/>
      <c r="W120" s="1961"/>
      <c r="X120" s="517"/>
      <c r="Y120" s="1961"/>
      <c r="Z120" s="1961"/>
      <c r="AA120" s="1961"/>
      <c r="AB120" s="517"/>
      <c r="AC120" s="1961"/>
      <c r="AD120" s="1961"/>
      <c r="AE120" s="1961"/>
      <c r="AF120" s="1990">
        <v>0</v>
      </c>
      <c r="AG120" s="1990">
        <v>0</v>
      </c>
      <c r="AH120" s="1990">
        <v>0</v>
      </c>
      <c r="AI120" s="1990">
        <v>0</v>
      </c>
      <c r="AJ120" s="1990">
        <v>0</v>
      </c>
      <c r="AK120" s="1990">
        <v>0</v>
      </c>
      <c r="AL120" s="1990">
        <v>0</v>
      </c>
      <c r="AM120" s="1990">
        <v>0</v>
      </c>
      <c r="AN120" s="1990">
        <v>0</v>
      </c>
      <c r="AO120" s="1990">
        <v>0</v>
      </c>
      <c r="AP120" s="1990">
        <v>0</v>
      </c>
      <c r="AQ120" s="1990">
        <v>0</v>
      </c>
      <c r="AR120" s="1990">
        <v>0</v>
      </c>
      <c r="AS120" s="1990">
        <v>0</v>
      </c>
      <c r="AT120" s="1990">
        <v>0</v>
      </c>
      <c r="AU120" s="1990">
        <v>0</v>
      </c>
      <c r="AV120" s="1990">
        <v>0</v>
      </c>
      <c r="AW120" s="1990">
        <v>0</v>
      </c>
      <c r="AX120" s="1990">
        <v>0</v>
      </c>
      <c r="AY120" s="1952"/>
    </row>
    <row r="121" spans="2:51" ht="9.9499999999999993" customHeight="1">
      <c r="B121" s="6262"/>
      <c r="D121" s="6369" t="s">
        <v>3611</v>
      </c>
      <c r="E121" s="507"/>
      <c r="F121" s="507"/>
      <c r="G121" s="507"/>
      <c r="H121" s="6372" t="s">
        <v>3647</v>
      </c>
      <c r="I121" s="507"/>
      <c r="J121" s="507"/>
      <c r="K121" s="507"/>
      <c r="L121" s="6357"/>
      <c r="M121" s="507"/>
      <c r="N121" s="507"/>
      <c r="O121" s="507"/>
      <c r="P121" s="6375" t="s">
        <v>3614</v>
      </c>
      <c r="Q121" s="507"/>
      <c r="R121" s="507"/>
      <c r="S121" s="507"/>
      <c r="T121" s="6372" t="s">
        <v>3647</v>
      </c>
      <c r="U121" s="507"/>
      <c r="V121" s="507"/>
      <c r="W121" s="507"/>
      <c r="X121" s="6357"/>
      <c r="Y121" s="507"/>
      <c r="Z121" s="507"/>
      <c r="AA121" s="507"/>
      <c r="AB121" s="6357"/>
      <c r="AC121" s="507"/>
      <c r="AD121" s="507"/>
      <c r="AE121" s="507"/>
      <c r="AF121" s="1990">
        <v>0</v>
      </c>
      <c r="AG121" s="1990">
        <v>0</v>
      </c>
      <c r="AH121" s="1990">
        <v>0</v>
      </c>
      <c r="AI121" s="1990">
        <v>0</v>
      </c>
      <c r="AJ121" s="1990">
        <v>0</v>
      </c>
      <c r="AK121" s="1990">
        <v>0</v>
      </c>
      <c r="AL121" s="1990">
        <v>0</v>
      </c>
      <c r="AM121" s="1990">
        <v>0</v>
      </c>
      <c r="AN121" s="1990">
        <v>0</v>
      </c>
      <c r="AO121" s="1990">
        <v>0</v>
      </c>
      <c r="AP121" s="1990">
        <v>0</v>
      </c>
      <c r="AQ121" s="1990">
        <v>0</v>
      </c>
      <c r="AR121" s="1990">
        <v>0</v>
      </c>
      <c r="AS121" s="1990">
        <v>0</v>
      </c>
      <c r="AT121" s="1990">
        <v>0</v>
      </c>
      <c r="AU121" s="1990">
        <v>0</v>
      </c>
      <c r="AV121" s="1990">
        <v>0</v>
      </c>
      <c r="AW121" s="1990">
        <v>0</v>
      </c>
      <c r="AX121" s="1990">
        <v>0</v>
      </c>
      <c r="AY121" s="1952"/>
    </row>
    <row r="122" spans="2:51" ht="5.0999999999999996" customHeight="1">
      <c r="B122" s="6262"/>
      <c r="D122" s="6370"/>
      <c r="E122" s="1955"/>
      <c r="F122" s="1956"/>
      <c r="G122" s="1955"/>
      <c r="H122" s="6373"/>
      <c r="I122" s="1955"/>
      <c r="J122" s="1956"/>
      <c r="K122" s="1955"/>
      <c r="L122" s="6358"/>
      <c r="M122" s="1955"/>
      <c r="N122" s="1956"/>
      <c r="O122" s="1955"/>
      <c r="P122" s="6376"/>
      <c r="Q122" s="1955"/>
      <c r="R122" s="1956"/>
      <c r="S122" s="1955"/>
      <c r="T122" s="6373"/>
      <c r="U122" s="1955"/>
      <c r="V122" s="1956"/>
      <c r="W122" s="1955"/>
      <c r="X122" s="6358"/>
      <c r="Y122" s="1955"/>
      <c r="Z122" s="1956"/>
      <c r="AA122" s="1955"/>
      <c r="AB122" s="6358"/>
      <c r="AC122" s="1955"/>
      <c r="AD122" s="1956"/>
      <c r="AE122" s="1955"/>
      <c r="AF122" s="1990">
        <v>0</v>
      </c>
      <c r="AG122" s="1990">
        <v>0</v>
      </c>
      <c r="AH122" s="1990">
        <v>0</v>
      </c>
      <c r="AI122" s="1990">
        <v>0</v>
      </c>
      <c r="AJ122" s="1990">
        <v>0</v>
      </c>
      <c r="AK122" s="1990">
        <v>0</v>
      </c>
      <c r="AL122" s="1990">
        <v>0</v>
      </c>
      <c r="AM122" s="1990">
        <v>0</v>
      </c>
      <c r="AN122" s="1990">
        <v>0</v>
      </c>
      <c r="AO122" s="1990">
        <v>0</v>
      </c>
      <c r="AP122" s="1990">
        <v>0</v>
      </c>
      <c r="AQ122" s="1990">
        <v>0</v>
      </c>
      <c r="AR122" s="1990">
        <v>0</v>
      </c>
      <c r="AS122" s="1990">
        <v>0</v>
      </c>
      <c r="AT122" s="1990">
        <v>0</v>
      </c>
      <c r="AU122" s="1990">
        <v>0</v>
      </c>
      <c r="AV122" s="1990">
        <v>0</v>
      </c>
      <c r="AW122" s="1990">
        <v>0</v>
      </c>
      <c r="AX122" s="1990">
        <v>0</v>
      </c>
      <c r="AY122" s="1952"/>
    </row>
    <row r="123" spans="2:51" ht="9.9499999999999993" customHeight="1">
      <c r="B123" s="6262"/>
      <c r="D123" s="6371"/>
      <c r="E123" s="507"/>
      <c r="F123" s="507"/>
      <c r="G123" s="507"/>
      <c r="H123" s="6374"/>
      <c r="I123" s="507"/>
      <c r="J123" s="507"/>
      <c r="K123" s="507"/>
      <c r="L123" s="6359"/>
      <c r="M123" s="507"/>
      <c r="N123" s="507"/>
      <c r="O123" s="507"/>
      <c r="P123" s="6377"/>
      <c r="Q123" s="507"/>
      <c r="R123" s="507"/>
      <c r="S123" s="507"/>
      <c r="T123" s="6374"/>
      <c r="U123" s="507"/>
      <c r="V123" s="507"/>
      <c r="W123" s="507"/>
      <c r="X123" s="6359"/>
      <c r="Y123" s="507"/>
      <c r="Z123" s="507"/>
      <c r="AA123" s="507"/>
      <c r="AB123" s="6359"/>
      <c r="AC123" s="507"/>
      <c r="AD123" s="507"/>
      <c r="AE123" s="507"/>
      <c r="AF123" s="1990">
        <v>0</v>
      </c>
      <c r="AG123" s="1990">
        <v>0</v>
      </c>
      <c r="AH123" s="1990">
        <v>0</v>
      </c>
      <c r="AI123" s="1990">
        <v>0</v>
      </c>
      <c r="AJ123" s="1990">
        <v>0</v>
      </c>
      <c r="AK123" s="1990">
        <v>0</v>
      </c>
      <c r="AL123" s="1990">
        <v>0</v>
      </c>
      <c r="AM123" s="1990">
        <v>0</v>
      </c>
      <c r="AN123" s="1990">
        <v>0</v>
      </c>
      <c r="AO123" s="1990">
        <v>0</v>
      </c>
      <c r="AP123" s="1990">
        <v>0</v>
      </c>
      <c r="AQ123" s="1990">
        <v>0</v>
      </c>
      <c r="AR123" s="1990">
        <v>0</v>
      </c>
      <c r="AS123" s="1990">
        <v>0</v>
      </c>
      <c r="AT123" s="1990">
        <v>0</v>
      </c>
      <c r="AU123" s="1990">
        <v>0</v>
      </c>
      <c r="AV123" s="1990">
        <v>0</v>
      </c>
      <c r="AW123" s="1990">
        <v>0</v>
      </c>
      <c r="AX123" s="1990">
        <v>0</v>
      </c>
      <c r="AY123" s="1952"/>
    </row>
    <row r="124" spans="2:51" ht="9.9499999999999993" customHeight="1">
      <c r="B124" s="6262"/>
      <c r="D124" s="1960"/>
      <c r="E124" s="1961"/>
      <c r="F124" s="1961"/>
      <c r="G124" s="1961"/>
      <c r="H124" s="521"/>
      <c r="I124" s="1961"/>
      <c r="J124" s="1961"/>
      <c r="K124" s="1961"/>
      <c r="L124" s="524"/>
      <c r="M124" s="1961"/>
      <c r="N124" s="1961"/>
      <c r="O124" s="1961"/>
      <c r="P124" s="517"/>
      <c r="Q124" s="1961"/>
      <c r="R124" s="1961"/>
      <c r="S124" s="1961"/>
      <c r="T124" s="517"/>
      <c r="U124" s="1961"/>
      <c r="V124" s="1961"/>
      <c r="W124" s="1961"/>
      <c r="X124" s="517"/>
      <c r="Y124" s="1961"/>
      <c r="Z124" s="1961"/>
      <c r="AA124" s="1961"/>
      <c r="AB124" s="517"/>
      <c r="AC124" s="1961"/>
      <c r="AD124" s="1961"/>
      <c r="AE124" s="1961"/>
      <c r="AF124" s="1990">
        <v>0</v>
      </c>
      <c r="AG124" s="1990">
        <v>0</v>
      </c>
      <c r="AH124" s="1990">
        <v>0</v>
      </c>
      <c r="AI124" s="1990">
        <v>0</v>
      </c>
      <c r="AJ124" s="1990">
        <v>0</v>
      </c>
      <c r="AK124" s="1990">
        <v>0</v>
      </c>
      <c r="AL124" s="1990">
        <v>0</v>
      </c>
      <c r="AM124" s="1990">
        <v>0</v>
      </c>
      <c r="AN124" s="1990">
        <v>0</v>
      </c>
      <c r="AO124" s="1990">
        <v>0</v>
      </c>
      <c r="AP124" s="1990">
        <v>0</v>
      </c>
      <c r="AQ124" s="1990">
        <v>0</v>
      </c>
      <c r="AR124" s="1990">
        <v>0</v>
      </c>
      <c r="AS124" s="1990">
        <v>0</v>
      </c>
      <c r="AT124" s="1990">
        <v>0</v>
      </c>
      <c r="AU124" s="1990">
        <v>0</v>
      </c>
      <c r="AV124" s="1990">
        <v>0</v>
      </c>
      <c r="AW124" s="1990">
        <v>0</v>
      </c>
      <c r="AX124" s="1990">
        <v>0</v>
      </c>
      <c r="AY124" s="1952"/>
    </row>
    <row r="125" spans="2:51" ht="9.9499999999999993" customHeight="1">
      <c r="B125" s="6262"/>
      <c r="D125" s="6360" t="s">
        <v>3661</v>
      </c>
      <c r="E125" s="507"/>
      <c r="F125" s="507"/>
      <c r="G125" s="507"/>
      <c r="H125" s="6360" t="s">
        <v>3661</v>
      </c>
      <c r="I125" s="507"/>
      <c r="J125" s="507"/>
      <c r="K125" s="507"/>
      <c r="L125" s="6357"/>
      <c r="M125" s="507"/>
      <c r="N125" s="507"/>
      <c r="O125" s="507"/>
      <c r="P125" s="6363" t="s">
        <v>3662</v>
      </c>
      <c r="Q125" s="507"/>
      <c r="R125" s="507"/>
      <c r="S125" s="507"/>
      <c r="T125" s="6366" t="s">
        <v>3660</v>
      </c>
      <c r="U125" s="507"/>
      <c r="V125" s="507"/>
      <c r="W125" s="507"/>
      <c r="X125" s="6357"/>
      <c r="Y125" s="507"/>
      <c r="Z125" s="507"/>
      <c r="AA125" s="507"/>
      <c r="AB125" s="6357"/>
      <c r="AC125" s="507"/>
      <c r="AD125" s="507"/>
      <c r="AE125" s="507"/>
      <c r="AF125" s="1990">
        <v>0</v>
      </c>
      <c r="AG125" s="1990">
        <v>0</v>
      </c>
      <c r="AH125" s="1990">
        <v>0</v>
      </c>
      <c r="AI125" s="1990">
        <v>0</v>
      </c>
      <c r="AJ125" s="1990">
        <v>0</v>
      </c>
      <c r="AK125" s="1990">
        <v>0</v>
      </c>
      <c r="AL125" s="1990">
        <v>0</v>
      </c>
      <c r="AM125" s="1990">
        <v>0</v>
      </c>
      <c r="AN125" s="1990">
        <v>0</v>
      </c>
      <c r="AO125" s="1990">
        <v>0</v>
      </c>
      <c r="AP125" s="1990">
        <v>0</v>
      </c>
      <c r="AQ125" s="1990">
        <v>0</v>
      </c>
      <c r="AR125" s="1990">
        <v>0</v>
      </c>
      <c r="AS125" s="1990">
        <v>0</v>
      </c>
      <c r="AT125" s="1990">
        <v>0</v>
      </c>
      <c r="AU125" s="1990">
        <v>0</v>
      </c>
      <c r="AV125" s="1990">
        <v>0</v>
      </c>
      <c r="AW125" s="1990">
        <v>0</v>
      </c>
      <c r="AX125" s="1990">
        <v>0</v>
      </c>
      <c r="AY125" s="1952"/>
    </row>
    <row r="126" spans="2:51" ht="5.0999999999999996" customHeight="1">
      <c r="B126" s="6262"/>
      <c r="D126" s="6361"/>
      <c r="E126" s="1955"/>
      <c r="F126" s="1956"/>
      <c r="G126" s="1955"/>
      <c r="H126" s="6361"/>
      <c r="I126" s="1955"/>
      <c r="J126" s="1956"/>
      <c r="K126" s="1955"/>
      <c r="L126" s="6358"/>
      <c r="M126" s="1955"/>
      <c r="N126" s="1956"/>
      <c r="O126" s="1955"/>
      <c r="P126" s="6364"/>
      <c r="Q126" s="1955"/>
      <c r="R126" s="1956"/>
      <c r="S126" s="1955"/>
      <c r="T126" s="6367"/>
      <c r="U126" s="1955"/>
      <c r="V126" s="1956"/>
      <c r="W126" s="1955"/>
      <c r="X126" s="6358"/>
      <c r="Y126" s="1955"/>
      <c r="Z126" s="1956"/>
      <c r="AA126" s="1955"/>
      <c r="AB126" s="6358"/>
      <c r="AC126" s="1955"/>
      <c r="AD126" s="1956"/>
      <c r="AE126" s="1955"/>
      <c r="AF126" s="1971"/>
      <c r="AG126" s="1972"/>
      <c r="AH126" s="1972"/>
      <c r="AI126" s="1975"/>
      <c r="AJ126" s="1971"/>
      <c r="AK126" s="1974"/>
      <c r="AL126" s="1974"/>
      <c r="AM126" s="1974"/>
      <c r="AN126" s="1971"/>
    </row>
    <row r="127" spans="2:51" ht="9.9499999999999993" customHeight="1">
      <c r="B127" s="6263"/>
      <c r="D127" s="6362"/>
      <c r="E127" s="507"/>
      <c r="F127" s="507"/>
      <c r="G127" s="507"/>
      <c r="H127" s="6362"/>
      <c r="I127" s="507"/>
      <c r="J127" s="507"/>
      <c r="K127" s="507"/>
      <c r="L127" s="6359"/>
      <c r="M127" s="507"/>
      <c r="N127" s="507"/>
      <c r="O127" s="507"/>
      <c r="P127" s="6365"/>
      <c r="Q127" s="507"/>
      <c r="R127" s="507"/>
      <c r="S127" s="507"/>
      <c r="T127" s="6368"/>
      <c r="U127" s="507"/>
      <c r="V127" s="507"/>
      <c r="W127" s="507"/>
      <c r="X127" s="6359"/>
      <c r="Y127" s="507"/>
      <c r="Z127" s="507"/>
      <c r="AA127" s="507"/>
      <c r="AB127" s="6359"/>
      <c r="AC127" s="507"/>
      <c r="AD127" s="507"/>
      <c r="AE127" s="507"/>
      <c r="AF127" s="2001"/>
      <c r="AG127" s="2002"/>
      <c r="AH127" s="2002"/>
      <c r="AI127" s="2003"/>
      <c r="AJ127" s="2001"/>
      <c r="AK127" s="2004"/>
      <c r="AL127" s="2004"/>
      <c r="AM127" s="2004"/>
      <c r="AN127" s="2001"/>
      <c r="AO127" s="1952"/>
      <c r="AP127" s="1952"/>
      <c r="AQ127" s="1952"/>
      <c r="AR127" s="1952"/>
      <c r="AS127" s="1952"/>
      <c r="AT127" s="1952"/>
      <c r="AU127" s="1952"/>
      <c r="AV127" s="1952"/>
      <c r="AW127" s="1952"/>
      <c r="AX127" s="1952"/>
      <c r="AY127" s="1991" t="s">
        <v>3638</v>
      </c>
    </row>
  </sheetData>
  <mergeCells count="271">
    <mergeCell ref="W5:W6"/>
    <mergeCell ref="X5:AC5"/>
    <mergeCell ref="X6:AC6"/>
    <mergeCell ref="X7:AC7"/>
    <mergeCell ref="B9:B11"/>
    <mergeCell ref="D9:D11"/>
    <mergeCell ref="H9:H11"/>
    <mergeCell ref="L9:L11"/>
    <mergeCell ref="P9:P11"/>
    <mergeCell ref="T9:T11"/>
    <mergeCell ref="B2:G6"/>
    <mergeCell ref="H2:R4"/>
    <mergeCell ref="T2:W2"/>
    <mergeCell ref="X2:AC2"/>
    <mergeCell ref="T3:W4"/>
    <mergeCell ref="X3:AC3"/>
    <mergeCell ref="X4:AC4"/>
    <mergeCell ref="H5:L6"/>
    <mergeCell ref="M5:Q6"/>
    <mergeCell ref="R5:V6"/>
    <mergeCell ref="T13:T15"/>
    <mergeCell ref="X13:X15"/>
    <mergeCell ref="AB13:AB15"/>
    <mergeCell ref="AF13:AF15"/>
    <mergeCell ref="AJ13:AJ15"/>
    <mergeCell ref="AN13:AN15"/>
    <mergeCell ref="X9:X11"/>
    <mergeCell ref="AB9:AB11"/>
    <mergeCell ref="AF9:AF11"/>
    <mergeCell ref="AJ9:AJ11"/>
    <mergeCell ref="AN9:AN11"/>
    <mergeCell ref="AF17:AF19"/>
    <mergeCell ref="AJ17:AJ19"/>
    <mergeCell ref="AN17:AN19"/>
    <mergeCell ref="D21:D23"/>
    <mergeCell ref="H21:H23"/>
    <mergeCell ref="L21:L23"/>
    <mergeCell ref="P21:P23"/>
    <mergeCell ref="T21:T23"/>
    <mergeCell ref="X21:X23"/>
    <mergeCell ref="D17:D19"/>
    <mergeCell ref="H17:H19"/>
    <mergeCell ref="L17:L19"/>
    <mergeCell ref="P17:P19"/>
    <mergeCell ref="T17:T19"/>
    <mergeCell ref="X17:X19"/>
    <mergeCell ref="AB21:AB23"/>
    <mergeCell ref="AF21:AF23"/>
    <mergeCell ref="AJ21:AJ23"/>
    <mergeCell ref="AN21:AN23"/>
    <mergeCell ref="D29:D31"/>
    <mergeCell ref="H29:H31"/>
    <mergeCell ref="L29:L31"/>
    <mergeCell ref="P29:P31"/>
    <mergeCell ref="T29:T31"/>
    <mergeCell ref="X29:X31"/>
    <mergeCell ref="B37:B55"/>
    <mergeCell ref="D37:D39"/>
    <mergeCell ref="H37:H39"/>
    <mergeCell ref="L37:L39"/>
    <mergeCell ref="P37:P39"/>
    <mergeCell ref="B33:B35"/>
    <mergeCell ref="D33:D35"/>
    <mergeCell ref="H33:H35"/>
    <mergeCell ref="L33:L35"/>
    <mergeCell ref="P33:P35"/>
    <mergeCell ref="T33:T35"/>
    <mergeCell ref="B13:B31"/>
    <mergeCell ref="D13:D15"/>
    <mergeCell ref="D25:D27"/>
    <mergeCell ref="H25:H27"/>
    <mergeCell ref="L25:L27"/>
    <mergeCell ref="P25:P27"/>
    <mergeCell ref="T25:T27"/>
    <mergeCell ref="H13:H15"/>
    <mergeCell ref="L13:L15"/>
    <mergeCell ref="P13:P15"/>
    <mergeCell ref="T37:T39"/>
    <mergeCell ref="X37:X39"/>
    <mergeCell ref="AB37:AB39"/>
    <mergeCell ref="AF37:AF39"/>
    <mergeCell ref="AJ37:AJ39"/>
    <mergeCell ref="AN37:AN39"/>
    <mergeCell ref="X33:X35"/>
    <mergeCell ref="AB33:AB35"/>
    <mergeCell ref="AF33:AF35"/>
    <mergeCell ref="AJ33:AJ35"/>
    <mergeCell ref="AN33:AN35"/>
    <mergeCell ref="AN25:AN27"/>
    <mergeCell ref="AB29:AB31"/>
    <mergeCell ref="AF29:AF31"/>
    <mergeCell ref="AJ29:AJ31"/>
    <mergeCell ref="AN29:AN31"/>
    <mergeCell ref="X25:X27"/>
    <mergeCell ref="AB25:AB27"/>
    <mergeCell ref="AF25:AF27"/>
    <mergeCell ref="AJ25:AJ27"/>
    <mergeCell ref="AB17:AB19"/>
    <mergeCell ref="AB41:AB43"/>
    <mergeCell ref="AF41:AF43"/>
    <mergeCell ref="AJ41:AJ43"/>
    <mergeCell ref="AN41:AN43"/>
    <mergeCell ref="D45:D47"/>
    <mergeCell ref="H45:H47"/>
    <mergeCell ref="L45:L47"/>
    <mergeCell ref="P45:P47"/>
    <mergeCell ref="T45:T47"/>
    <mergeCell ref="X45:X47"/>
    <mergeCell ref="D41:D43"/>
    <mergeCell ref="H41:H43"/>
    <mergeCell ref="L41:L43"/>
    <mergeCell ref="P41:P43"/>
    <mergeCell ref="T41:T43"/>
    <mergeCell ref="X41:X43"/>
    <mergeCell ref="AB45:AB47"/>
    <mergeCell ref="AJ48:AU49"/>
    <mergeCell ref="D49:D51"/>
    <mergeCell ref="H49:H51"/>
    <mergeCell ref="L49:L51"/>
    <mergeCell ref="P49:P51"/>
    <mergeCell ref="T49:T51"/>
    <mergeCell ref="X49:X51"/>
    <mergeCell ref="AB49:AB51"/>
    <mergeCell ref="AJ50:AJ51"/>
    <mergeCell ref="AK50:AN51"/>
    <mergeCell ref="D53:D55"/>
    <mergeCell ref="H53:H55"/>
    <mergeCell ref="L53:L55"/>
    <mergeCell ref="P53:P55"/>
    <mergeCell ref="T53:T55"/>
    <mergeCell ref="X53:X55"/>
    <mergeCell ref="AB53:AB55"/>
    <mergeCell ref="AJ54:AJ55"/>
    <mergeCell ref="AK54:AL54"/>
    <mergeCell ref="X57:X59"/>
    <mergeCell ref="AB57:AB59"/>
    <mergeCell ref="AJ58:AU60"/>
    <mergeCell ref="B61:B79"/>
    <mergeCell ref="D61:D63"/>
    <mergeCell ref="H61:H63"/>
    <mergeCell ref="L61:L63"/>
    <mergeCell ref="P61:P63"/>
    <mergeCell ref="T61:T63"/>
    <mergeCell ref="X61:X63"/>
    <mergeCell ref="B57:B59"/>
    <mergeCell ref="D57:D59"/>
    <mergeCell ref="H57:H59"/>
    <mergeCell ref="L57:L59"/>
    <mergeCell ref="P57:P59"/>
    <mergeCell ref="T57:T59"/>
    <mergeCell ref="AB61:AB63"/>
    <mergeCell ref="AJ61:AU62"/>
    <mergeCell ref="AJ64:AU65"/>
    <mergeCell ref="D65:D67"/>
    <mergeCell ref="H65:H67"/>
    <mergeCell ref="L65:L67"/>
    <mergeCell ref="P65:P67"/>
    <mergeCell ref="T65:T67"/>
    <mergeCell ref="X65:X67"/>
    <mergeCell ref="AB65:AB67"/>
    <mergeCell ref="AB69:AB71"/>
    <mergeCell ref="AJ69:AU70"/>
    <mergeCell ref="AJ71:AU72"/>
    <mergeCell ref="D73:D75"/>
    <mergeCell ref="H73:H75"/>
    <mergeCell ref="L73:L75"/>
    <mergeCell ref="P73:P75"/>
    <mergeCell ref="T73:T75"/>
    <mergeCell ref="X73:X75"/>
    <mergeCell ref="AB73:AB75"/>
    <mergeCell ref="D69:D71"/>
    <mergeCell ref="H69:H71"/>
    <mergeCell ref="L69:L71"/>
    <mergeCell ref="P69:P71"/>
    <mergeCell ref="T69:T71"/>
    <mergeCell ref="X69:X71"/>
    <mergeCell ref="AB77:AB79"/>
    <mergeCell ref="B81:B83"/>
    <mergeCell ref="D81:D83"/>
    <mergeCell ref="H81:H83"/>
    <mergeCell ref="L81:L83"/>
    <mergeCell ref="P81:P83"/>
    <mergeCell ref="T81:T83"/>
    <mergeCell ref="X81:X83"/>
    <mergeCell ref="AB81:AB83"/>
    <mergeCell ref="D77:D79"/>
    <mergeCell ref="H77:H79"/>
    <mergeCell ref="L77:L79"/>
    <mergeCell ref="P77:P79"/>
    <mergeCell ref="T77:T79"/>
    <mergeCell ref="X77:X79"/>
    <mergeCell ref="X97:X99"/>
    <mergeCell ref="AB97:AB99"/>
    <mergeCell ref="D93:D95"/>
    <mergeCell ref="H93:H95"/>
    <mergeCell ref="L93:L95"/>
    <mergeCell ref="P93:P95"/>
    <mergeCell ref="X85:X87"/>
    <mergeCell ref="AB85:AB87"/>
    <mergeCell ref="D89:D91"/>
    <mergeCell ref="H89:H91"/>
    <mergeCell ref="L89:L91"/>
    <mergeCell ref="P89:P91"/>
    <mergeCell ref="T89:T91"/>
    <mergeCell ref="X89:X91"/>
    <mergeCell ref="AB89:AB91"/>
    <mergeCell ref="D85:D87"/>
    <mergeCell ref="H85:H87"/>
    <mergeCell ref="L85:L87"/>
    <mergeCell ref="P85:P87"/>
    <mergeCell ref="T85:T87"/>
    <mergeCell ref="AB101:AB103"/>
    <mergeCell ref="B105:B107"/>
    <mergeCell ref="D105:D107"/>
    <mergeCell ref="H105:H107"/>
    <mergeCell ref="L105:L107"/>
    <mergeCell ref="P105:P107"/>
    <mergeCell ref="T105:T107"/>
    <mergeCell ref="X105:X107"/>
    <mergeCell ref="AB105:AB107"/>
    <mergeCell ref="D101:D103"/>
    <mergeCell ref="H101:H103"/>
    <mergeCell ref="L101:L103"/>
    <mergeCell ref="P101:P103"/>
    <mergeCell ref="T101:T103"/>
    <mergeCell ref="X101:X103"/>
    <mergeCell ref="B85:B103"/>
    <mergeCell ref="T93:T95"/>
    <mergeCell ref="X93:X95"/>
    <mergeCell ref="AB93:AB95"/>
    <mergeCell ref="D97:D99"/>
    <mergeCell ref="H97:H99"/>
    <mergeCell ref="L97:L99"/>
    <mergeCell ref="P97:P99"/>
    <mergeCell ref="T97:T99"/>
    <mergeCell ref="B109:B127"/>
    <mergeCell ref="D109:D111"/>
    <mergeCell ref="H109:H111"/>
    <mergeCell ref="L109:L111"/>
    <mergeCell ref="P109:P111"/>
    <mergeCell ref="T109:T111"/>
    <mergeCell ref="D117:D119"/>
    <mergeCell ref="H117:H119"/>
    <mergeCell ref="L117:L119"/>
    <mergeCell ref="P117:P119"/>
    <mergeCell ref="X109:X111"/>
    <mergeCell ref="AB109:AB111"/>
    <mergeCell ref="D113:D115"/>
    <mergeCell ref="H113:H115"/>
    <mergeCell ref="L113:L115"/>
    <mergeCell ref="P113:P115"/>
    <mergeCell ref="T113:T115"/>
    <mergeCell ref="X113:X115"/>
    <mergeCell ref="AB113:AB115"/>
    <mergeCell ref="AB125:AB127"/>
    <mergeCell ref="D125:D127"/>
    <mergeCell ref="H125:H127"/>
    <mergeCell ref="L125:L127"/>
    <mergeCell ref="P125:P127"/>
    <mergeCell ref="T125:T127"/>
    <mergeCell ref="X125:X127"/>
    <mergeCell ref="T117:T119"/>
    <mergeCell ref="X117:X119"/>
    <mergeCell ref="AB117:AB119"/>
    <mergeCell ref="D121:D123"/>
    <mergeCell ref="H121:H123"/>
    <mergeCell ref="L121:L123"/>
    <mergeCell ref="P121:P123"/>
    <mergeCell ref="T121:T123"/>
    <mergeCell ref="X121:X123"/>
    <mergeCell ref="AB121:AB123"/>
  </mergeCells>
  <conditionalFormatting sqref="D9">
    <cfRule type="expression" dxfId="335" priority="1">
      <formula>COUNTIF($AP$10:$AP$32,"="&amp;D9)&gt;0</formula>
    </cfRule>
  </conditionalFormatting>
  <conditionalFormatting sqref="H9 L9 P9 T9 X9 AB9 D33 H33 L33 P33 T33 X33 AB33 D57 H57 L57 P57 T57 X57 AB57 D81 H81 L81 P81 T81 X81 AB81 D105 H105 L105 P105 T105 X105 AB105">
    <cfRule type="expression" dxfId="334" priority="2">
      <formula>COUNTIF($AP$10:$AP$32,"="&amp;D9)&gt;0</formula>
    </cfRule>
  </conditionalFormatting>
  <hyperlinks>
    <hyperlink ref="AJ7" r:id="rId1" xr:uid="{EAA610E1-0FEE-4EA1-839C-CE0D5C98B304}"/>
    <hyperlink ref="AJ61" r:id="rId2" xr:uid="{73591F5E-7A74-48B4-9A36-DE8FC72108EC}"/>
  </hyperlinks>
  <printOptions horizontalCentered="1"/>
  <pageMargins left="0" right="0" top="0.39370078740157483" bottom="0.39370078740157483" header="0" footer="0"/>
  <pageSetup paperSize="8" scale="50" pageOrder="overThenDown" orientation="portrait" horizontalDpi="4294967293" r:id="rId3"/>
  <headerFooter alignWithMargins="0">
    <oddFooter>&amp;RImprimé le :&amp;D</oddFooter>
  </headerFooter>
  <drawing r:id="rId4"/>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E94655-354B-4D02-957D-4EB437E5B66C}">
  <dimension ref="B1:ER176"/>
  <sheetViews>
    <sheetView showGridLines="0" zoomScaleNormal="100" zoomScaleSheetLayoutView="200" workbookViewId="0">
      <selection activeCell="AY51" sqref="AY51:AY52"/>
    </sheetView>
  </sheetViews>
  <sheetFormatPr baseColWidth="10" defaultRowHeight="11.25"/>
  <cols>
    <col min="1" max="1" width="1.42578125" style="1672" customWidth="1"/>
    <col min="2" max="2" width="5.140625" style="1672" customWidth="1"/>
    <col min="3" max="5" width="0.85546875" style="1672" customWidth="1"/>
    <col min="6" max="6" width="3.42578125" style="1672" customWidth="1"/>
    <col min="7" max="7" width="10.7109375" style="1672" customWidth="1"/>
    <col min="8" max="10" width="0.85546875" style="1672" customWidth="1"/>
    <col min="11" max="11" width="10.7109375" style="1672" customWidth="1"/>
    <col min="12" max="14" width="0.85546875" style="1672" customWidth="1"/>
    <col min="15" max="15" width="3.140625" style="1672" customWidth="1"/>
    <col min="16" max="16" width="10.7109375" style="1672" customWidth="1"/>
    <col min="17" max="19" width="0.85546875" style="1672" customWidth="1"/>
    <col min="20" max="20" width="10.7109375" style="1672" customWidth="1"/>
    <col min="21" max="23" width="0.85546875" style="1672" customWidth="1"/>
    <col min="24" max="24" width="3.5703125" style="1672" customWidth="1"/>
    <col min="25" max="25" width="10.7109375" style="1672" customWidth="1"/>
    <col min="26" max="28" width="0.85546875" style="1672" customWidth="1"/>
    <col min="29" max="29" width="10.7109375" style="1672" customWidth="1"/>
    <col min="30" max="32" width="0.85546875" style="1672" customWidth="1"/>
    <col min="33" max="33" width="3.140625" style="1672" customWidth="1"/>
    <col min="34" max="34" width="10.7109375" style="1672" customWidth="1"/>
    <col min="35" max="37" width="0.85546875" style="1672" customWidth="1"/>
    <col min="38" max="38" width="10.7109375" style="1672" customWidth="1"/>
    <col min="39" max="41" width="0.85546875" style="1672" customWidth="1"/>
    <col min="42" max="42" width="3.42578125" style="1672" customWidth="1"/>
    <col min="43" max="43" width="10.7109375" style="1672" customWidth="1"/>
    <col min="44" max="45" width="0.85546875" style="1673" customWidth="1"/>
    <col min="46" max="46" width="0.85546875" style="1672" customWidth="1"/>
    <col min="47" max="47" width="10.7109375" style="1672" customWidth="1"/>
    <col min="48" max="48" width="1.7109375" style="1672" customWidth="1"/>
    <col min="49" max="49" width="2.28515625" style="1672" customWidth="1"/>
    <col min="50" max="50" width="10.7109375" style="1672" customWidth="1"/>
    <col min="51" max="55" width="5.7109375" style="1672" customWidth="1"/>
    <col min="56" max="16384" width="11.42578125" style="1672"/>
  </cols>
  <sheetData>
    <row r="1" spans="2:148" ht="6.75" customHeight="1" thickBot="1"/>
    <row r="2" spans="2:148" s="51" customFormat="1" ht="15" customHeight="1">
      <c r="B2" s="5607" t="s">
        <v>0</v>
      </c>
      <c r="C2" s="5608"/>
      <c r="D2" s="5608"/>
      <c r="E2" s="5608"/>
      <c r="F2" s="5608"/>
      <c r="G2" s="5608"/>
      <c r="H2" s="5608"/>
      <c r="I2" s="5608"/>
      <c r="J2" s="5609"/>
      <c r="K2" s="6446" t="s">
        <v>2030</v>
      </c>
      <c r="L2" s="6447"/>
      <c r="M2" s="6447"/>
      <c r="N2" s="6447"/>
      <c r="O2" s="6447"/>
      <c r="P2" s="6447"/>
      <c r="Q2" s="6447"/>
      <c r="R2" s="6447"/>
      <c r="S2" s="6447"/>
      <c r="T2" s="6447"/>
      <c r="U2" s="6447"/>
      <c r="V2" s="6447"/>
      <c r="W2" s="6447"/>
      <c r="X2" s="6447"/>
      <c r="Y2" s="6447"/>
      <c r="Z2" s="6447"/>
      <c r="AA2" s="6447"/>
      <c r="AB2" s="6447"/>
      <c r="AC2" s="6447"/>
      <c r="AD2" s="6447"/>
      <c r="AE2" s="6447"/>
      <c r="AF2" s="6447"/>
      <c r="AG2" s="6447"/>
      <c r="AH2" s="6447"/>
      <c r="AI2" s="6447"/>
      <c r="AJ2" s="6447"/>
      <c r="AK2" s="6448"/>
      <c r="AL2" s="6449" t="s">
        <v>309</v>
      </c>
      <c r="AM2" s="6450"/>
      <c r="AN2" s="6450"/>
      <c r="AO2" s="6450"/>
      <c r="AP2" s="6450"/>
      <c r="AQ2" s="6450"/>
      <c r="AR2" s="6450"/>
      <c r="AS2" s="6450"/>
      <c r="AT2" s="6450"/>
      <c r="AU2" s="6451"/>
      <c r="AY2" s="462" t="s">
        <v>346</v>
      </c>
      <c r="AZ2" s="463"/>
      <c r="BA2" s="463"/>
      <c r="BB2" s="463"/>
      <c r="BC2" s="463"/>
      <c r="BD2" s="463"/>
      <c r="BE2" s="463"/>
      <c r="BF2" s="463"/>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5" customHeight="1">
      <c r="B3" s="6445"/>
      <c r="C3" s="5124"/>
      <c r="D3" s="5124"/>
      <c r="E3" s="5124"/>
      <c r="F3" s="5124"/>
      <c r="G3" s="5124"/>
      <c r="H3" s="5124"/>
      <c r="I3" s="5124"/>
      <c r="J3" s="5611"/>
      <c r="K3" s="5290"/>
      <c r="L3" s="5291"/>
      <c r="M3" s="5291"/>
      <c r="N3" s="5291"/>
      <c r="O3" s="5291"/>
      <c r="P3" s="5291"/>
      <c r="Q3" s="5291"/>
      <c r="R3" s="5291"/>
      <c r="S3" s="5291"/>
      <c r="T3" s="5291"/>
      <c r="U3" s="5291"/>
      <c r="V3" s="5291"/>
      <c r="W3" s="5291"/>
      <c r="X3" s="5291"/>
      <c r="Y3" s="5291"/>
      <c r="Z3" s="5291"/>
      <c r="AA3" s="5291"/>
      <c r="AB3" s="5291"/>
      <c r="AC3" s="5291"/>
      <c r="AD3" s="5291"/>
      <c r="AE3" s="5291"/>
      <c r="AF3" s="5291"/>
      <c r="AG3" s="5291"/>
      <c r="AH3" s="5291"/>
      <c r="AI3" s="5291"/>
      <c r="AJ3" s="5291"/>
      <c r="AK3" s="5292"/>
      <c r="AL3" s="6452" t="s">
        <v>311</v>
      </c>
      <c r="AM3" s="6453"/>
      <c r="AN3" s="6453"/>
      <c r="AO3" s="6453"/>
      <c r="AP3" s="6453"/>
      <c r="AQ3" s="6453"/>
      <c r="AR3" s="6453"/>
      <c r="AS3" s="6453"/>
      <c r="AT3" s="6453"/>
      <c r="AU3" s="6454"/>
      <c r="AY3" s="463" t="s">
        <v>347</v>
      </c>
      <c r="AZ3" s="463"/>
      <c r="BA3" s="463"/>
      <c r="BB3" s="463"/>
      <c r="BC3" s="463"/>
      <c r="BD3" s="463"/>
      <c r="BE3" s="463"/>
      <c r="BF3" s="463"/>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5" customHeight="1">
      <c r="B4" s="6445"/>
      <c r="C4" s="5124"/>
      <c r="D4" s="5124"/>
      <c r="E4" s="5124"/>
      <c r="F4" s="5124"/>
      <c r="G4" s="5124"/>
      <c r="H4" s="5124"/>
      <c r="I4" s="5124"/>
      <c r="J4" s="5611"/>
      <c r="K4" s="5290"/>
      <c r="L4" s="5291"/>
      <c r="M4" s="5291"/>
      <c r="N4" s="5291"/>
      <c r="O4" s="5291"/>
      <c r="P4" s="5291"/>
      <c r="Q4" s="5291"/>
      <c r="R4" s="5291"/>
      <c r="S4" s="5291"/>
      <c r="T4" s="5291"/>
      <c r="U4" s="5291"/>
      <c r="V4" s="5291"/>
      <c r="W4" s="5291"/>
      <c r="X4" s="5291"/>
      <c r="Y4" s="5291"/>
      <c r="Z4" s="5291"/>
      <c r="AA4" s="5291"/>
      <c r="AB4" s="5291"/>
      <c r="AC4" s="5291"/>
      <c r="AD4" s="5291"/>
      <c r="AE4" s="5291"/>
      <c r="AF4" s="5291"/>
      <c r="AG4" s="5291"/>
      <c r="AH4" s="5291"/>
      <c r="AI4" s="5291"/>
      <c r="AJ4" s="5291"/>
      <c r="AK4" s="5292"/>
      <c r="AL4" s="5226" t="s">
        <v>365</v>
      </c>
      <c r="AM4" s="5174"/>
      <c r="AN4" s="5174"/>
      <c r="AO4" s="5174"/>
      <c r="AP4" s="5174"/>
      <c r="AQ4" s="5174"/>
      <c r="AR4" s="5174"/>
      <c r="AS4" s="5174"/>
      <c r="AT4" s="5174"/>
      <c r="AU4" s="6455"/>
      <c r="AY4" s="465" t="s">
        <v>348</v>
      </c>
      <c r="AZ4" s="463"/>
      <c r="BA4" s="463"/>
      <c r="BB4" s="463"/>
      <c r="BC4" s="463"/>
      <c r="BD4" s="463"/>
      <c r="BE4" s="463"/>
      <c r="BF4" s="463"/>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5" customHeight="1">
      <c r="B5" s="6445"/>
      <c r="C5" s="5124"/>
      <c r="D5" s="5124"/>
      <c r="E5" s="5124"/>
      <c r="F5" s="5124"/>
      <c r="G5" s="5124"/>
      <c r="H5" s="5124"/>
      <c r="I5" s="5124"/>
      <c r="J5" s="5611"/>
      <c r="K5" s="5169" t="s">
        <v>2031</v>
      </c>
      <c r="L5" s="5170"/>
      <c r="M5" s="5170"/>
      <c r="N5" s="5170"/>
      <c r="O5" s="5170"/>
      <c r="P5" s="5170"/>
      <c r="Q5" s="5170"/>
      <c r="R5" s="5170"/>
      <c r="S5" s="5170"/>
      <c r="T5" s="5170"/>
      <c r="U5" s="5170"/>
      <c r="V5" s="5170"/>
      <c r="W5" s="5170"/>
      <c r="X5" s="5170"/>
      <c r="Y5" s="5170"/>
      <c r="Z5" s="5170"/>
      <c r="AA5" s="5170"/>
      <c r="AB5" s="5170"/>
      <c r="AC5" s="5170"/>
      <c r="AD5" s="5170"/>
      <c r="AE5" s="5170"/>
      <c r="AF5" s="5170"/>
      <c r="AG5" s="5170"/>
      <c r="AH5" s="5170"/>
      <c r="AI5" s="5170"/>
      <c r="AJ5" s="5170"/>
      <c r="AK5" s="5171"/>
      <c r="AL5" s="5226" t="s">
        <v>2032</v>
      </c>
      <c r="AM5" s="5174"/>
      <c r="AN5" s="5174"/>
      <c r="AO5" s="5174"/>
      <c r="AP5" s="5174"/>
      <c r="AQ5" s="5174"/>
      <c r="AR5" s="5174"/>
      <c r="AS5" s="5174"/>
      <c r="AT5" s="5174"/>
      <c r="AU5" s="6455"/>
      <c r="AY5" s="463"/>
      <c r="AZ5" s="463"/>
      <c r="BA5" s="463"/>
      <c r="BB5" s="463" t="s">
        <v>350</v>
      </c>
      <c r="BC5" s="463"/>
      <c r="BD5" s="463"/>
      <c r="BE5" s="463"/>
      <c r="BF5" s="463"/>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5" customHeight="1">
      <c r="B6" s="5612"/>
      <c r="C6" s="5613"/>
      <c r="D6" s="5613"/>
      <c r="E6" s="5613"/>
      <c r="F6" s="5613"/>
      <c r="G6" s="5613"/>
      <c r="H6" s="5613"/>
      <c r="I6" s="5613"/>
      <c r="J6" s="5614"/>
      <c r="K6" s="5428"/>
      <c r="L6" s="5429"/>
      <c r="M6" s="5429"/>
      <c r="N6" s="5429"/>
      <c r="O6" s="5429"/>
      <c r="P6" s="5429"/>
      <c r="Q6" s="5429"/>
      <c r="R6" s="5429"/>
      <c r="S6" s="5429"/>
      <c r="T6" s="5429"/>
      <c r="U6" s="5429"/>
      <c r="V6" s="5429"/>
      <c r="W6" s="5429"/>
      <c r="X6" s="5429"/>
      <c r="Y6" s="5429"/>
      <c r="Z6" s="5429"/>
      <c r="AA6" s="5429"/>
      <c r="AB6" s="5429"/>
      <c r="AC6" s="5429"/>
      <c r="AD6" s="5429"/>
      <c r="AE6" s="5429"/>
      <c r="AF6" s="5429"/>
      <c r="AG6" s="5429"/>
      <c r="AH6" s="5429"/>
      <c r="AI6" s="5429"/>
      <c r="AJ6" s="5429"/>
      <c r="AK6" s="5430"/>
      <c r="AL6" s="5619" t="s">
        <v>316</v>
      </c>
      <c r="AM6" s="5299"/>
      <c r="AN6" s="5299"/>
      <c r="AO6" s="5299"/>
      <c r="AP6" s="5299"/>
      <c r="AQ6" s="5299"/>
      <c r="AR6" s="5299"/>
      <c r="AS6" s="5299"/>
      <c r="AT6" s="5299"/>
      <c r="AU6" s="5620"/>
      <c r="AY6" s="466" t="s">
        <v>2033</v>
      </c>
      <c r="AZ6" s="467"/>
      <c r="BA6" s="467"/>
      <c r="BB6" s="467"/>
      <c r="BC6" s="467"/>
      <c r="BD6" s="467"/>
      <c r="BE6" s="467"/>
      <c r="BF6" s="467"/>
      <c r="BG6" s="365"/>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1663"/>
      <c r="D7" s="195"/>
      <c r="E7" s="195"/>
      <c r="F7" s="195"/>
      <c r="G7" s="1664" t="str">
        <f ca="1">CELL("nomfichier")</f>
        <v>D:\Données\1.UPRT\0-UPRT.fait\1-UPRT.FR-SITE-WEB\ff-fiches-fabrications\ff.fiches.fabrication.2023\ffr.restaurant.2023\[S_SOYEZ.CREATIFS.xlsx]Divers</v>
      </c>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5"/>
      <c r="AL7" s="195"/>
      <c r="AM7" s="195"/>
      <c r="AN7" s="195"/>
      <c r="AO7" s="195"/>
      <c r="AP7" s="195"/>
      <c r="AQ7" s="195"/>
      <c r="AR7" s="195"/>
      <c r="AS7" s="195"/>
      <c r="AT7" s="195"/>
      <c r="AU7" s="197"/>
      <c r="AY7" s="466" t="s">
        <v>352</v>
      </c>
      <c r="AZ7" s="467"/>
      <c r="BA7" s="467"/>
      <c r="BB7" s="467"/>
      <c r="BC7" s="467"/>
      <c r="BD7" s="467"/>
      <c r="BE7" s="467"/>
      <c r="BF7" s="467"/>
      <c r="BG7" s="368"/>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1674"/>
      <c r="C8" s="1675"/>
      <c r="D8" s="1675"/>
      <c r="E8" s="1675"/>
      <c r="F8" s="1675"/>
      <c r="G8" s="371"/>
      <c r="H8" s="371"/>
      <c r="I8" s="371"/>
      <c r="J8" s="371"/>
      <c r="K8" s="371"/>
      <c r="L8" s="371"/>
      <c r="M8" s="371"/>
      <c r="N8" s="371"/>
      <c r="O8" s="371"/>
      <c r="P8" s="371"/>
      <c r="Q8" s="371"/>
      <c r="R8" s="371"/>
      <c r="S8" s="371"/>
      <c r="T8" s="371"/>
      <c r="U8" s="371"/>
      <c r="V8" s="371"/>
      <c r="W8" s="371"/>
      <c r="X8" s="371"/>
      <c r="Y8" s="371"/>
      <c r="Z8" s="371"/>
      <c r="AA8" s="371"/>
      <c r="AB8" s="371"/>
      <c r="AC8" s="371"/>
      <c r="AD8" s="371"/>
      <c r="AE8" s="371"/>
      <c r="AF8" s="371"/>
      <c r="AG8" s="371"/>
      <c r="AH8" s="371"/>
      <c r="AI8" s="371"/>
      <c r="AJ8" s="371"/>
      <c r="AK8" s="371"/>
      <c r="AL8" s="371"/>
      <c r="AM8" s="371"/>
      <c r="AN8" s="371"/>
      <c r="AO8" s="371"/>
      <c r="AP8" s="371"/>
      <c r="AQ8" s="371"/>
      <c r="AR8" s="372"/>
      <c r="AS8" s="372"/>
      <c r="AT8" s="371"/>
      <c r="AU8" s="371"/>
      <c r="AV8" s="371"/>
    </row>
    <row r="9" spans="2:148" ht="9.9499999999999993" customHeight="1">
      <c r="B9" s="6397"/>
      <c r="F9" s="6400" t="s">
        <v>317</v>
      </c>
      <c r="G9" s="5483" t="s">
        <v>2034</v>
      </c>
      <c r="H9" s="5483"/>
      <c r="I9" s="5483"/>
      <c r="J9" s="5483"/>
      <c r="K9" s="5484"/>
      <c r="L9" s="389"/>
      <c r="M9" s="389"/>
      <c r="N9" s="389"/>
      <c r="O9" s="6400" t="s">
        <v>318</v>
      </c>
      <c r="P9" s="6456" t="s">
        <v>2035</v>
      </c>
      <c r="Q9" s="6456"/>
      <c r="R9" s="6456"/>
      <c r="S9" s="6456"/>
      <c r="T9" s="6457"/>
      <c r="U9" s="389"/>
      <c r="V9" s="389"/>
      <c r="W9" s="389"/>
      <c r="X9" s="6400" t="s">
        <v>319</v>
      </c>
      <c r="Y9" s="6462" t="s">
        <v>2036</v>
      </c>
      <c r="Z9" s="6462"/>
      <c r="AA9" s="6462"/>
      <c r="AB9" s="6462"/>
      <c r="AC9" s="6463"/>
      <c r="AD9" s="389"/>
      <c r="AE9" s="389"/>
      <c r="AF9" s="389"/>
      <c r="AG9" s="6400" t="s">
        <v>320</v>
      </c>
      <c r="AH9" s="6427" t="s">
        <v>2037</v>
      </c>
      <c r="AI9" s="6427"/>
      <c r="AJ9" s="6427"/>
      <c r="AK9" s="6427"/>
      <c r="AL9" s="6428"/>
      <c r="AM9" s="389"/>
      <c r="AN9" s="389"/>
      <c r="AO9" s="389"/>
      <c r="AP9" s="6400" t="s">
        <v>321</v>
      </c>
      <c r="AQ9" s="6433" t="s">
        <v>2038</v>
      </c>
      <c r="AR9" s="6433"/>
      <c r="AS9" s="6433"/>
      <c r="AT9" s="6433"/>
      <c r="AU9" s="6434"/>
      <c r="AV9" s="389"/>
      <c r="AY9" s="1676"/>
      <c r="AZ9" s="1677"/>
      <c r="BA9" s="1678"/>
      <c r="BB9" s="1678"/>
      <c r="BC9" s="1678"/>
      <c r="BD9" s="1679"/>
    </row>
    <row r="10" spans="2:148" ht="4.5" customHeight="1">
      <c r="B10" s="6398"/>
      <c r="C10" s="1680"/>
      <c r="D10" s="1680"/>
      <c r="E10" s="1680"/>
      <c r="F10" s="6401"/>
      <c r="G10" s="5486"/>
      <c r="H10" s="5486"/>
      <c r="I10" s="5486"/>
      <c r="J10" s="5486"/>
      <c r="K10" s="5487"/>
      <c r="L10" s="389"/>
      <c r="M10" s="389"/>
      <c r="N10" s="389"/>
      <c r="O10" s="6401"/>
      <c r="P10" s="6458"/>
      <c r="Q10" s="6458"/>
      <c r="R10" s="6458"/>
      <c r="S10" s="6458"/>
      <c r="T10" s="6459"/>
      <c r="U10" s="389"/>
      <c r="V10" s="389"/>
      <c r="W10" s="389"/>
      <c r="X10" s="6401"/>
      <c r="Y10" s="6464"/>
      <c r="Z10" s="6464"/>
      <c r="AA10" s="6464"/>
      <c r="AB10" s="6464"/>
      <c r="AC10" s="6465"/>
      <c r="AD10" s="389"/>
      <c r="AE10" s="389"/>
      <c r="AF10" s="389"/>
      <c r="AG10" s="6401"/>
      <c r="AH10" s="6429"/>
      <c r="AI10" s="6429"/>
      <c r="AJ10" s="6429"/>
      <c r="AK10" s="6429"/>
      <c r="AL10" s="6430"/>
      <c r="AM10" s="389"/>
      <c r="AN10" s="389"/>
      <c r="AO10" s="389"/>
      <c r="AP10" s="6401"/>
      <c r="AQ10" s="6435"/>
      <c r="AR10" s="6435"/>
      <c r="AS10" s="6435"/>
      <c r="AT10" s="6435"/>
      <c r="AU10" s="6436"/>
      <c r="AV10" s="389"/>
      <c r="AW10" s="1680"/>
      <c r="AY10" s="1681"/>
      <c r="AZ10" s="391"/>
      <c r="BA10" s="392"/>
      <c r="BB10" s="392"/>
      <c r="BC10" s="392"/>
      <c r="BD10" s="1682"/>
    </row>
    <row r="11" spans="2:148" ht="9.9499999999999993" customHeight="1" thickBot="1">
      <c r="B11" s="6399"/>
      <c r="F11" s="6402"/>
      <c r="G11" s="5489"/>
      <c r="H11" s="5489"/>
      <c r="I11" s="5489"/>
      <c r="J11" s="5489"/>
      <c r="K11" s="5490"/>
      <c r="L11" s="389"/>
      <c r="M11" s="389"/>
      <c r="N11" s="389"/>
      <c r="O11" s="6402"/>
      <c r="P11" s="6460"/>
      <c r="Q11" s="6460"/>
      <c r="R11" s="6460"/>
      <c r="S11" s="6460"/>
      <c r="T11" s="6461"/>
      <c r="U11" s="389"/>
      <c r="V11" s="389"/>
      <c r="W11" s="389"/>
      <c r="X11" s="6402"/>
      <c r="Y11" s="6466"/>
      <c r="Z11" s="6466"/>
      <c r="AA11" s="6466"/>
      <c r="AB11" s="6466"/>
      <c r="AC11" s="6467"/>
      <c r="AD11" s="389"/>
      <c r="AE11" s="389"/>
      <c r="AF11" s="389"/>
      <c r="AG11" s="6402"/>
      <c r="AH11" s="6431"/>
      <c r="AI11" s="6431"/>
      <c r="AJ11" s="6431"/>
      <c r="AK11" s="6431"/>
      <c r="AL11" s="6432"/>
      <c r="AM11" s="389"/>
      <c r="AN11" s="389"/>
      <c r="AO11" s="389"/>
      <c r="AP11" s="6402"/>
      <c r="AQ11" s="6437"/>
      <c r="AR11" s="6437"/>
      <c r="AS11" s="6437"/>
      <c r="AT11" s="6437"/>
      <c r="AU11" s="6438"/>
      <c r="AV11" s="389"/>
      <c r="AY11" s="1683"/>
      <c r="AZ11" s="1684"/>
      <c r="BA11" s="1685"/>
      <c r="BB11" s="1685"/>
      <c r="BC11" s="1685"/>
      <c r="BD11" s="1686"/>
    </row>
    <row r="12" spans="2:148" ht="21" customHeight="1">
      <c r="B12" s="1674"/>
      <c r="C12" s="1675"/>
      <c r="D12" s="1675"/>
      <c r="E12" s="1675"/>
      <c r="F12" s="1675"/>
      <c r="G12" s="371"/>
      <c r="H12" s="371"/>
      <c r="I12" s="1687"/>
      <c r="J12" s="371"/>
      <c r="K12" s="371"/>
      <c r="L12" s="371"/>
      <c r="M12" s="371"/>
      <c r="N12" s="371"/>
      <c r="O12" s="371"/>
      <c r="P12" s="371"/>
      <c r="Q12" s="371"/>
      <c r="R12" s="371"/>
      <c r="S12" s="371"/>
      <c r="T12" s="371"/>
      <c r="U12" s="371"/>
      <c r="V12" s="371"/>
      <c r="W12" s="371"/>
      <c r="X12" s="371"/>
      <c r="Y12" s="371"/>
      <c r="Z12" s="371"/>
      <c r="AA12" s="371"/>
      <c r="AB12" s="371"/>
      <c r="AC12" s="371"/>
      <c r="AD12" s="371"/>
      <c r="AE12" s="371"/>
      <c r="AF12" s="371"/>
      <c r="AG12" s="371"/>
      <c r="AH12" s="371"/>
      <c r="AI12" s="371"/>
      <c r="AJ12" s="371"/>
      <c r="AK12" s="371"/>
      <c r="AL12" s="371"/>
      <c r="AM12" s="371"/>
      <c r="AN12" s="371"/>
      <c r="AO12" s="371"/>
      <c r="AP12" s="371"/>
      <c r="AQ12" s="371"/>
      <c r="AR12" s="372"/>
      <c r="AS12" s="372"/>
      <c r="AT12" s="371"/>
      <c r="AU12" s="371"/>
      <c r="AV12" s="371"/>
    </row>
    <row r="13" spans="2:148" ht="9.9499999999999993" customHeight="1">
      <c r="B13" s="6397">
        <v>1</v>
      </c>
      <c r="F13" s="6400"/>
      <c r="G13" s="5483" t="s">
        <v>2039</v>
      </c>
      <c r="H13" s="5483"/>
      <c r="I13" s="5483"/>
      <c r="J13" s="5483"/>
      <c r="K13" s="5484"/>
      <c r="L13" s="389"/>
      <c r="M13" s="389"/>
      <c r="N13" s="389"/>
      <c r="O13" s="6400">
        <v>1</v>
      </c>
      <c r="P13" s="6439" t="s">
        <v>2040</v>
      </c>
      <c r="Q13" s="6439"/>
      <c r="R13" s="6439"/>
      <c r="S13" s="6439"/>
      <c r="T13" s="6440"/>
      <c r="U13" s="389"/>
      <c r="V13" s="389"/>
      <c r="W13" s="389"/>
      <c r="X13" s="1676"/>
      <c r="Y13" s="1677"/>
      <c r="Z13" s="1678"/>
      <c r="AA13" s="1678"/>
      <c r="AB13" s="1678"/>
      <c r="AC13" s="1679"/>
      <c r="AD13" s="389"/>
      <c r="AE13" s="389"/>
      <c r="AF13" s="389"/>
      <c r="AG13" s="1676"/>
      <c r="AH13" s="1677"/>
      <c r="AI13" s="1678"/>
      <c r="AJ13" s="1678"/>
      <c r="AK13" s="1678"/>
      <c r="AL13" s="1679"/>
      <c r="AM13" s="389"/>
      <c r="AN13" s="389"/>
      <c r="AO13" s="389"/>
      <c r="AP13" s="1676"/>
      <c r="AQ13" s="1677"/>
      <c r="AR13" s="1678"/>
      <c r="AS13" s="1678"/>
      <c r="AT13" s="1678"/>
      <c r="AU13" s="1679"/>
      <c r="AV13" s="389"/>
    </row>
    <row r="14" spans="2:148" ht="5.0999999999999996" customHeight="1">
      <c r="B14" s="6398"/>
      <c r="C14" s="1680"/>
      <c r="D14" s="1680"/>
      <c r="E14" s="1680"/>
      <c r="F14" s="6401"/>
      <c r="G14" s="5486"/>
      <c r="H14" s="5486"/>
      <c r="I14" s="5486"/>
      <c r="J14" s="5486"/>
      <c r="K14" s="5487"/>
      <c r="L14" s="450"/>
      <c r="M14" s="450"/>
      <c r="N14" s="450"/>
      <c r="O14" s="6401"/>
      <c r="P14" s="6441"/>
      <c r="Q14" s="6441"/>
      <c r="R14" s="6441"/>
      <c r="S14" s="6441"/>
      <c r="T14" s="6442"/>
      <c r="U14" s="1688"/>
      <c r="V14" s="1688"/>
      <c r="W14" s="1689"/>
      <c r="X14" s="1690"/>
      <c r="Y14" s="1689"/>
      <c r="Z14" s="1691"/>
      <c r="AA14" s="1691"/>
      <c r="AB14" s="392"/>
      <c r="AC14" s="1682"/>
      <c r="AD14" s="389"/>
      <c r="AE14" s="1668"/>
      <c r="AF14" s="389"/>
      <c r="AG14" s="1681"/>
      <c r="AH14" s="391"/>
      <c r="AI14" s="392"/>
      <c r="AJ14" s="392"/>
      <c r="AK14" s="392"/>
      <c r="AL14" s="1682"/>
      <c r="AM14" s="389"/>
      <c r="AN14" s="1668"/>
      <c r="AO14" s="389"/>
      <c r="AP14" s="1681"/>
      <c r="AQ14" s="391"/>
      <c r="AR14" s="392"/>
      <c r="AS14" s="392"/>
      <c r="AT14" s="392"/>
      <c r="AU14" s="1682"/>
      <c r="AV14" s="389"/>
      <c r="AW14" s="1680"/>
    </row>
    <row r="15" spans="2:148" ht="9.9499999999999993" customHeight="1" thickBot="1">
      <c r="B15" s="6399"/>
      <c r="F15" s="6402"/>
      <c r="G15" s="5489"/>
      <c r="H15" s="5489"/>
      <c r="I15" s="5489"/>
      <c r="J15" s="5489"/>
      <c r="K15" s="5490"/>
      <c r="L15" s="389"/>
      <c r="M15" s="389"/>
      <c r="N15" s="389"/>
      <c r="O15" s="6402"/>
      <c r="P15" s="6443"/>
      <c r="Q15" s="6443"/>
      <c r="R15" s="6443"/>
      <c r="S15" s="6443"/>
      <c r="T15" s="6444"/>
      <c r="U15" s="389"/>
      <c r="V15" s="389"/>
      <c r="W15" s="389"/>
      <c r="X15" s="1683"/>
      <c r="Y15" s="1684"/>
      <c r="Z15" s="1685"/>
      <c r="AA15" s="1692"/>
      <c r="AB15" s="1685"/>
      <c r="AC15" s="1686"/>
      <c r="AD15" s="389"/>
      <c r="AE15" s="389"/>
      <c r="AF15" s="389"/>
      <c r="AG15" s="1683"/>
      <c r="AH15" s="1684"/>
      <c r="AI15" s="1685"/>
      <c r="AJ15" s="1685"/>
      <c r="AK15" s="1685"/>
      <c r="AL15" s="1686"/>
      <c r="AM15" s="389"/>
      <c r="AN15" s="389"/>
      <c r="AO15" s="389"/>
      <c r="AP15" s="1683"/>
      <c r="AQ15" s="1684"/>
      <c r="AR15" s="1685"/>
      <c r="AS15" s="1685"/>
      <c r="AT15" s="1685"/>
      <c r="AU15" s="1686"/>
      <c r="AV15" s="389"/>
    </row>
    <row r="16" spans="2:148" ht="5.0999999999999996" customHeight="1">
      <c r="B16" s="1693"/>
      <c r="F16" s="413"/>
      <c r="G16" s="409"/>
      <c r="H16" s="410"/>
      <c r="I16" s="450"/>
      <c r="J16" s="410"/>
      <c r="K16" s="409"/>
      <c r="L16" s="389"/>
      <c r="M16" s="389"/>
      <c r="N16" s="389"/>
      <c r="O16" s="413"/>
      <c r="P16" s="389"/>
      <c r="Q16" s="406"/>
      <c r="R16" s="406"/>
      <c r="S16" s="406"/>
      <c r="T16" s="389"/>
      <c r="U16" s="389"/>
      <c r="V16" s="389"/>
      <c r="W16" s="389"/>
      <c r="X16" s="1694"/>
      <c r="Y16" s="409"/>
      <c r="Z16" s="410"/>
      <c r="AA16" s="1695"/>
      <c r="AB16" s="410"/>
      <c r="AC16" s="409"/>
      <c r="AD16" s="389"/>
      <c r="AE16" s="389"/>
      <c r="AF16" s="389"/>
      <c r="AG16" s="413"/>
      <c r="AH16" s="389"/>
      <c r="AI16" s="406"/>
      <c r="AJ16" s="406"/>
      <c r="AK16" s="406"/>
      <c r="AL16" s="389"/>
      <c r="AM16" s="389"/>
      <c r="AN16" s="389"/>
      <c r="AO16" s="389"/>
      <c r="AP16" s="427"/>
      <c r="AQ16" s="389"/>
      <c r="AR16" s="414"/>
      <c r="AS16" s="414"/>
      <c r="AT16" s="406"/>
      <c r="AU16" s="389"/>
      <c r="AV16" s="389"/>
    </row>
    <row r="17" spans="2:49" ht="5.0999999999999996" customHeight="1">
      <c r="B17" s="1696"/>
      <c r="F17" s="410"/>
      <c r="G17" s="410"/>
      <c r="H17" s="410"/>
      <c r="I17" s="450"/>
      <c r="J17" s="410"/>
      <c r="K17" s="389"/>
      <c r="L17" s="389"/>
      <c r="M17" s="389"/>
      <c r="N17" s="389"/>
      <c r="O17" s="410"/>
      <c r="P17" s="410"/>
      <c r="Q17" s="410"/>
      <c r="R17" s="1695"/>
      <c r="S17" s="410"/>
      <c r="T17" s="410"/>
      <c r="U17" s="389"/>
      <c r="V17" s="389"/>
      <c r="W17" s="389"/>
      <c r="X17" s="410"/>
      <c r="Y17" s="410"/>
      <c r="Z17" s="410"/>
      <c r="AA17" s="1695"/>
      <c r="AB17" s="410"/>
      <c r="AC17" s="389"/>
      <c r="AD17" s="389"/>
      <c r="AE17" s="389"/>
      <c r="AF17" s="389"/>
      <c r="AG17" s="410"/>
      <c r="AH17" s="389"/>
      <c r="AI17" s="389"/>
      <c r="AJ17" s="1668"/>
      <c r="AK17" s="389"/>
      <c r="AL17" s="416"/>
      <c r="AM17" s="389"/>
      <c r="AN17" s="389"/>
      <c r="AO17" s="389"/>
      <c r="AP17" s="406"/>
      <c r="AQ17" s="417"/>
      <c r="AR17" s="418"/>
      <c r="AS17" s="1697"/>
      <c r="AT17" s="389"/>
      <c r="AU17" s="416"/>
      <c r="AV17" s="389"/>
    </row>
    <row r="18" spans="2:49" ht="5.0999999999999996" customHeight="1">
      <c r="B18" s="1696"/>
      <c r="F18" s="410"/>
      <c r="G18" s="410"/>
      <c r="H18" s="410"/>
      <c r="I18" s="1698"/>
      <c r="J18" s="410"/>
      <c r="K18" s="389"/>
      <c r="L18" s="389"/>
      <c r="M18" s="389"/>
      <c r="N18" s="389"/>
      <c r="O18" s="410"/>
      <c r="P18" s="410"/>
      <c r="Q18" s="410"/>
      <c r="R18" s="410"/>
      <c r="S18" s="410"/>
      <c r="T18" s="410"/>
      <c r="U18" s="389"/>
      <c r="V18" s="389"/>
      <c r="W18" s="389"/>
      <c r="X18" s="410"/>
      <c r="Y18" s="410"/>
      <c r="Z18" s="410"/>
      <c r="AA18" s="1695"/>
      <c r="AB18" s="410"/>
      <c r="AC18" s="389"/>
      <c r="AD18" s="389"/>
      <c r="AE18" s="389"/>
      <c r="AF18" s="389"/>
      <c r="AG18" s="410"/>
      <c r="AH18" s="389"/>
      <c r="AI18" s="389"/>
      <c r="AJ18" s="389"/>
      <c r="AK18" s="389"/>
      <c r="AL18" s="416"/>
      <c r="AM18" s="389"/>
      <c r="AN18" s="389"/>
      <c r="AO18" s="389"/>
      <c r="AP18" s="406"/>
      <c r="AQ18" s="417"/>
      <c r="AR18" s="418"/>
      <c r="AS18" s="418"/>
      <c r="AT18" s="389"/>
      <c r="AU18" s="416"/>
      <c r="AV18" s="389"/>
    </row>
    <row r="19" spans="2:49" ht="9.9499999999999993" customHeight="1">
      <c r="B19" s="6397">
        <v>2</v>
      </c>
      <c r="F19" s="6400"/>
      <c r="G19" s="5483" t="s">
        <v>2041</v>
      </c>
      <c r="H19" s="5483"/>
      <c r="I19" s="5483"/>
      <c r="J19" s="5483"/>
      <c r="K19" s="5484"/>
      <c r="L19" s="389"/>
      <c r="M19" s="389"/>
      <c r="N19" s="389"/>
      <c r="O19" s="1676"/>
      <c r="P19" s="1677"/>
      <c r="Q19" s="1678"/>
      <c r="R19" s="1678"/>
      <c r="S19" s="1678"/>
      <c r="T19" s="1679"/>
      <c r="U19" s="389"/>
      <c r="V19" s="389"/>
      <c r="W19" s="389"/>
      <c r="X19" s="6400">
        <v>1</v>
      </c>
      <c r="Y19" s="6409" t="s">
        <v>2042</v>
      </c>
      <c r="Z19" s="6409"/>
      <c r="AA19" s="6409"/>
      <c r="AB19" s="6409"/>
      <c r="AC19" s="6410"/>
      <c r="AD19" s="389"/>
      <c r="AE19" s="389"/>
      <c r="AF19" s="389"/>
      <c r="AG19" s="1676"/>
      <c r="AH19" s="1677"/>
      <c r="AI19" s="1678"/>
      <c r="AJ19" s="1678"/>
      <c r="AK19" s="1678"/>
      <c r="AL19" s="1679"/>
      <c r="AM19" s="389"/>
      <c r="AN19" s="389"/>
      <c r="AO19" s="389"/>
      <c r="AP19" s="1676"/>
      <c r="AQ19" s="1677"/>
      <c r="AR19" s="1678"/>
      <c r="AS19" s="1678"/>
      <c r="AT19" s="1678"/>
      <c r="AU19" s="1679"/>
      <c r="AV19" s="389"/>
    </row>
    <row r="20" spans="2:49" ht="5.0999999999999996" customHeight="1">
      <c r="B20" s="6398"/>
      <c r="C20" s="1680"/>
      <c r="D20" s="1680"/>
      <c r="E20" s="1680"/>
      <c r="F20" s="6401"/>
      <c r="G20" s="5486"/>
      <c r="H20" s="5486"/>
      <c r="I20" s="5486"/>
      <c r="J20" s="5486"/>
      <c r="K20" s="5487"/>
      <c r="L20" s="485"/>
      <c r="M20" s="1688"/>
      <c r="N20" s="389"/>
      <c r="O20" s="1681"/>
      <c r="P20" s="391"/>
      <c r="Q20" s="392"/>
      <c r="R20" s="392"/>
      <c r="S20" s="392"/>
      <c r="T20" s="1682"/>
      <c r="U20" s="389"/>
      <c r="V20" s="1688"/>
      <c r="W20" s="389"/>
      <c r="X20" s="6401"/>
      <c r="Y20" s="6411"/>
      <c r="Z20" s="6411"/>
      <c r="AA20" s="6411"/>
      <c r="AB20" s="6411"/>
      <c r="AC20" s="6412"/>
      <c r="AD20" s="1668"/>
      <c r="AE20" s="1668"/>
      <c r="AF20" s="1668"/>
      <c r="AG20" s="1699"/>
      <c r="AH20" s="1700"/>
      <c r="AI20" s="1701"/>
      <c r="AJ20" s="1701"/>
      <c r="AK20" s="392"/>
      <c r="AL20" s="1682"/>
      <c r="AM20" s="389"/>
      <c r="AN20" s="1668"/>
      <c r="AO20" s="389"/>
      <c r="AP20" s="1681"/>
      <c r="AQ20" s="391"/>
      <c r="AR20" s="392"/>
      <c r="AS20" s="392"/>
      <c r="AT20" s="392"/>
      <c r="AU20" s="1682"/>
      <c r="AV20" s="389"/>
      <c r="AW20" s="1680"/>
    </row>
    <row r="21" spans="2:49" ht="9.9499999999999993" customHeight="1" thickBot="1">
      <c r="B21" s="6399"/>
      <c r="F21" s="6402"/>
      <c r="G21" s="5489"/>
      <c r="H21" s="5489"/>
      <c r="I21" s="5489"/>
      <c r="J21" s="5489"/>
      <c r="K21" s="5490"/>
      <c r="L21" s="389"/>
      <c r="M21" s="389"/>
      <c r="N21" s="389"/>
      <c r="O21" s="1683"/>
      <c r="P21" s="1684"/>
      <c r="Q21" s="1685"/>
      <c r="R21" s="1685"/>
      <c r="S21" s="1685"/>
      <c r="T21" s="1686"/>
      <c r="U21" s="389"/>
      <c r="V21" s="389"/>
      <c r="W21" s="389"/>
      <c r="X21" s="6402"/>
      <c r="Y21" s="6413"/>
      <c r="Z21" s="6413"/>
      <c r="AA21" s="6413"/>
      <c r="AB21" s="6413"/>
      <c r="AC21" s="6414"/>
      <c r="AD21" s="389"/>
      <c r="AE21" s="389"/>
      <c r="AF21" s="389"/>
      <c r="AG21" s="1683"/>
      <c r="AH21" s="1684"/>
      <c r="AI21" s="1685"/>
      <c r="AJ21" s="1702"/>
      <c r="AK21" s="1685"/>
      <c r="AL21" s="1686"/>
      <c r="AM21" s="389"/>
      <c r="AN21" s="389"/>
      <c r="AO21" s="389"/>
      <c r="AP21" s="1683"/>
      <c r="AQ21" s="1684"/>
      <c r="AR21" s="1685"/>
      <c r="AS21" s="1685"/>
      <c r="AT21" s="1685"/>
      <c r="AU21" s="1686"/>
      <c r="AV21" s="389"/>
    </row>
    <row r="22" spans="2:49" ht="5.0999999999999996" customHeight="1">
      <c r="B22" s="1693"/>
      <c r="F22" s="413"/>
      <c r="G22" s="409"/>
      <c r="H22" s="410"/>
      <c r="I22" s="450"/>
      <c r="J22" s="410"/>
      <c r="K22" s="409"/>
      <c r="L22" s="389"/>
      <c r="M22" s="389"/>
      <c r="N22" s="389"/>
      <c r="O22" s="413"/>
      <c r="P22" s="389"/>
      <c r="Q22" s="406"/>
      <c r="R22" s="406"/>
      <c r="S22" s="406"/>
      <c r="T22" s="389"/>
      <c r="U22" s="389"/>
      <c r="V22" s="389"/>
      <c r="W22" s="389"/>
      <c r="X22" s="1694"/>
      <c r="Y22" s="409"/>
      <c r="Z22" s="410"/>
      <c r="AA22" s="410"/>
      <c r="AB22" s="410"/>
      <c r="AC22" s="409"/>
      <c r="AD22" s="389"/>
      <c r="AE22" s="389"/>
      <c r="AF22" s="389"/>
      <c r="AG22" s="427"/>
      <c r="AH22" s="389"/>
      <c r="AI22" s="406"/>
      <c r="AJ22" s="1703"/>
      <c r="AK22" s="406"/>
      <c r="AL22" s="389"/>
      <c r="AM22" s="389"/>
      <c r="AN22" s="389"/>
      <c r="AO22" s="389"/>
      <c r="AP22" s="427"/>
      <c r="AQ22" s="389"/>
      <c r="AR22" s="414"/>
      <c r="AS22" s="414"/>
      <c r="AT22" s="406"/>
      <c r="AU22" s="389"/>
      <c r="AV22" s="389"/>
    </row>
    <row r="23" spans="2:49" ht="5.0999999999999996" customHeight="1">
      <c r="B23" s="1696"/>
      <c r="F23" s="410"/>
      <c r="G23" s="410"/>
      <c r="H23" s="410"/>
      <c r="I23" s="450"/>
      <c r="J23" s="410"/>
      <c r="K23" s="389"/>
      <c r="L23" s="389"/>
      <c r="M23" s="389"/>
      <c r="N23" s="389"/>
      <c r="O23" s="410"/>
      <c r="P23" s="410"/>
      <c r="Q23" s="410"/>
      <c r="R23" s="1704"/>
      <c r="S23" s="410"/>
      <c r="T23" s="410"/>
      <c r="U23" s="389"/>
      <c r="V23" s="389"/>
      <c r="W23" s="389"/>
      <c r="X23" s="410"/>
      <c r="Y23" s="410"/>
      <c r="Z23" s="410"/>
      <c r="AA23" s="1704"/>
      <c r="AB23" s="410"/>
      <c r="AC23" s="389"/>
      <c r="AD23" s="389"/>
      <c r="AE23" s="389"/>
      <c r="AF23" s="389"/>
      <c r="AG23" s="406"/>
      <c r="AH23" s="389"/>
      <c r="AI23" s="389"/>
      <c r="AJ23" s="1668"/>
      <c r="AK23" s="389"/>
      <c r="AL23" s="416"/>
      <c r="AM23" s="389"/>
      <c r="AN23" s="389"/>
      <c r="AO23" s="389"/>
      <c r="AP23" s="406"/>
      <c r="AQ23" s="417"/>
      <c r="AR23" s="418"/>
      <c r="AS23" s="1697"/>
      <c r="AT23" s="389"/>
      <c r="AU23" s="416"/>
      <c r="AV23" s="389"/>
    </row>
    <row r="24" spans="2:49" ht="5.0999999999999996" customHeight="1">
      <c r="B24" s="1696"/>
      <c r="F24" s="410"/>
      <c r="G24" s="410"/>
      <c r="H24" s="410"/>
      <c r="I24" s="450"/>
      <c r="J24" s="410"/>
      <c r="K24" s="389"/>
      <c r="L24" s="389"/>
      <c r="M24" s="389"/>
      <c r="N24" s="389"/>
      <c r="O24" s="410"/>
      <c r="P24" s="410"/>
      <c r="Q24" s="410"/>
      <c r="R24" s="410"/>
      <c r="S24" s="410"/>
      <c r="T24" s="410"/>
      <c r="U24" s="389"/>
      <c r="V24" s="389"/>
      <c r="W24" s="389"/>
      <c r="X24" s="410"/>
      <c r="Y24" s="410"/>
      <c r="Z24" s="410"/>
      <c r="AA24" s="410"/>
      <c r="AB24" s="410"/>
      <c r="AC24" s="389"/>
      <c r="AD24" s="389"/>
      <c r="AE24" s="389"/>
      <c r="AF24" s="389"/>
      <c r="AG24" s="406"/>
      <c r="AH24" s="389"/>
      <c r="AI24" s="389"/>
      <c r="AJ24" s="1668"/>
      <c r="AK24" s="389"/>
      <c r="AL24" s="416"/>
      <c r="AM24" s="389"/>
      <c r="AN24" s="389"/>
      <c r="AO24" s="389"/>
      <c r="AP24" s="406"/>
      <c r="AQ24" s="417"/>
      <c r="AR24" s="418"/>
      <c r="AS24" s="418"/>
      <c r="AT24" s="389"/>
      <c r="AU24" s="416"/>
      <c r="AV24" s="389"/>
    </row>
    <row r="25" spans="2:49" ht="9.9499999999999993" customHeight="1">
      <c r="B25" s="6397">
        <v>3</v>
      </c>
      <c r="F25" s="6400"/>
      <c r="G25" s="5545" t="s">
        <v>2043</v>
      </c>
      <c r="H25" s="5545"/>
      <c r="I25" s="5545"/>
      <c r="J25" s="5545"/>
      <c r="K25" s="5546"/>
      <c r="L25" s="389"/>
      <c r="M25" s="389"/>
      <c r="N25" s="389"/>
      <c r="O25" s="1676"/>
      <c r="P25" s="1677"/>
      <c r="Q25" s="1678"/>
      <c r="R25" s="1678"/>
      <c r="S25" s="1678"/>
      <c r="T25" s="1679"/>
      <c r="U25" s="389"/>
      <c r="V25" s="389"/>
      <c r="W25" s="389"/>
      <c r="X25" s="1676"/>
      <c r="Y25" s="1677"/>
      <c r="Z25" s="1678"/>
      <c r="AA25" s="1678"/>
      <c r="AB25" s="1678"/>
      <c r="AC25" s="1679"/>
      <c r="AD25" s="389"/>
      <c r="AE25" s="389"/>
      <c r="AF25" s="389"/>
      <c r="AG25" s="6400">
        <v>1</v>
      </c>
      <c r="AH25" s="6421" t="s">
        <v>2044</v>
      </c>
      <c r="AI25" s="6421"/>
      <c r="AJ25" s="6421"/>
      <c r="AK25" s="6421"/>
      <c r="AL25" s="6422"/>
      <c r="AM25" s="389"/>
      <c r="AN25" s="389"/>
      <c r="AO25" s="389"/>
      <c r="AP25" s="1676"/>
      <c r="AQ25" s="1677"/>
      <c r="AR25" s="1678"/>
      <c r="AS25" s="1678"/>
      <c r="AT25" s="1678"/>
      <c r="AU25" s="1679"/>
      <c r="AV25" s="389"/>
    </row>
    <row r="26" spans="2:49" ht="5.0999999999999996" customHeight="1">
      <c r="B26" s="6398"/>
      <c r="C26" s="1680"/>
      <c r="D26" s="1680"/>
      <c r="E26" s="1680"/>
      <c r="F26" s="6401"/>
      <c r="G26" s="5548"/>
      <c r="H26" s="5548"/>
      <c r="I26" s="5548"/>
      <c r="J26" s="5548"/>
      <c r="K26" s="5549"/>
      <c r="L26" s="389"/>
      <c r="M26" s="1668"/>
      <c r="N26" s="389"/>
      <c r="O26" s="1681"/>
      <c r="P26" s="391"/>
      <c r="Q26" s="392"/>
      <c r="R26" s="392"/>
      <c r="S26" s="392"/>
      <c r="T26" s="1682"/>
      <c r="U26" s="389"/>
      <c r="V26" s="1668"/>
      <c r="W26" s="389"/>
      <c r="X26" s="1681"/>
      <c r="Y26" s="391"/>
      <c r="Z26" s="392"/>
      <c r="AA26" s="392"/>
      <c r="AB26" s="392"/>
      <c r="AC26" s="1682"/>
      <c r="AD26" s="389"/>
      <c r="AE26" s="1668"/>
      <c r="AF26" s="389"/>
      <c r="AG26" s="6401"/>
      <c r="AH26" s="6423"/>
      <c r="AI26" s="6423"/>
      <c r="AJ26" s="6423"/>
      <c r="AK26" s="6423"/>
      <c r="AL26" s="6424"/>
      <c r="AM26" s="389"/>
      <c r="AN26" s="1668"/>
      <c r="AO26" s="389"/>
      <c r="AP26" s="1681"/>
      <c r="AQ26" s="391"/>
      <c r="AR26" s="392"/>
      <c r="AS26" s="392"/>
      <c r="AT26" s="392"/>
      <c r="AU26" s="1682"/>
      <c r="AV26" s="389"/>
      <c r="AW26" s="1680"/>
    </row>
    <row r="27" spans="2:49" ht="9.9499999999999993" customHeight="1" thickBot="1">
      <c r="B27" s="6399"/>
      <c r="F27" s="6402"/>
      <c r="G27" s="5551"/>
      <c r="H27" s="5551"/>
      <c r="I27" s="5551"/>
      <c r="J27" s="5551"/>
      <c r="K27" s="5552"/>
      <c r="L27" s="389"/>
      <c r="M27" s="389"/>
      <c r="N27" s="389"/>
      <c r="O27" s="1683"/>
      <c r="P27" s="1684"/>
      <c r="Q27" s="1685"/>
      <c r="R27" s="1685"/>
      <c r="S27" s="1685"/>
      <c r="T27" s="1686"/>
      <c r="U27" s="389"/>
      <c r="V27" s="389"/>
      <c r="W27" s="389"/>
      <c r="X27" s="1683"/>
      <c r="Y27" s="1684"/>
      <c r="Z27" s="1685"/>
      <c r="AA27" s="1685"/>
      <c r="AB27" s="1685"/>
      <c r="AC27" s="1686"/>
      <c r="AD27" s="389"/>
      <c r="AE27" s="389"/>
      <c r="AF27" s="389"/>
      <c r="AG27" s="6402"/>
      <c r="AH27" s="6425"/>
      <c r="AI27" s="6425"/>
      <c r="AJ27" s="6425"/>
      <c r="AK27" s="6425"/>
      <c r="AL27" s="6426"/>
      <c r="AM27" s="389"/>
      <c r="AN27" s="389"/>
      <c r="AO27" s="389"/>
      <c r="AP27" s="1683"/>
      <c r="AQ27" s="1684"/>
      <c r="AR27" s="1685"/>
      <c r="AS27" s="1685"/>
      <c r="AT27" s="1685"/>
      <c r="AU27" s="1686"/>
      <c r="AV27" s="389"/>
    </row>
    <row r="28" spans="2:49" ht="5.0999999999999996" customHeight="1">
      <c r="B28" s="1693"/>
      <c r="F28" s="413"/>
      <c r="G28" s="409"/>
      <c r="H28" s="410"/>
      <c r="I28" s="450"/>
      <c r="J28" s="410"/>
      <c r="K28" s="409"/>
      <c r="L28" s="389"/>
      <c r="M28" s="389"/>
      <c r="N28" s="389"/>
      <c r="O28" s="413"/>
      <c r="P28" s="389"/>
      <c r="Q28" s="406"/>
      <c r="R28" s="406"/>
      <c r="S28" s="406"/>
      <c r="T28" s="389"/>
      <c r="U28" s="389"/>
      <c r="V28" s="389"/>
      <c r="W28" s="389"/>
      <c r="X28" s="413"/>
      <c r="Y28" s="389"/>
      <c r="Z28" s="406"/>
      <c r="AA28" s="406"/>
      <c r="AB28" s="406"/>
      <c r="AC28" s="389"/>
      <c r="AD28" s="389"/>
      <c r="AE28" s="389"/>
      <c r="AF28" s="389"/>
      <c r="AG28" s="413"/>
      <c r="AH28" s="389"/>
      <c r="AI28" s="414"/>
      <c r="AJ28" s="1705"/>
      <c r="AK28" s="406"/>
      <c r="AL28" s="389"/>
      <c r="AM28" s="389"/>
      <c r="AN28" s="389"/>
      <c r="AO28" s="389"/>
      <c r="AP28" s="413"/>
      <c r="AQ28" s="389"/>
      <c r="AR28" s="414"/>
      <c r="AS28" s="414"/>
      <c r="AT28" s="406"/>
      <c r="AU28" s="389"/>
      <c r="AV28" s="389"/>
    </row>
    <row r="29" spans="2:49" ht="5.0999999999999996" customHeight="1">
      <c r="B29" s="1696"/>
      <c r="F29" s="410"/>
      <c r="G29" s="410"/>
      <c r="H29" s="410"/>
      <c r="I29" s="450"/>
      <c r="J29" s="410"/>
      <c r="K29" s="389"/>
      <c r="L29" s="389"/>
      <c r="M29" s="389"/>
      <c r="N29" s="389"/>
      <c r="O29" s="410"/>
      <c r="P29" s="410"/>
      <c r="Q29" s="410"/>
      <c r="R29" s="1704"/>
      <c r="S29" s="410"/>
      <c r="T29" s="410"/>
      <c r="U29" s="389"/>
      <c r="V29" s="389"/>
      <c r="W29" s="389"/>
      <c r="X29" s="410"/>
      <c r="Y29" s="389"/>
      <c r="Z29" s="389"/>
      <c r="AA29" s="1704"/>
      <c r="AB29" s="389"/>
      <c r="AC29" s="416"/>
      <c r="AD29" s="389"/>
      <c r="AE29" s="389"/>
      <c r="AF29" s="389"/>
      <c r="AG29" s="410"/>
      <c r="AH29" s="417"/>
      <c r="AI29" s="418"/>
      <c r="AJ29" s="1697"/>
      <c r="AK29" s="389"/>
      <c r="AL29" s="416"/>
      <c r="AM29" s="389"/>
      <c r="AN29" s="389"/>
      <c r="AO29" s="389"/>
      <c r="AP29" s="410"/>
      <c r="AQ29" s="417"/>
      <c r="AR29" s="418"/>
      <c r="AS29" s="1697"/>
      <c r="AT29" s="389"/>
      <c r="AU29" s="416"/>
      <c r="AV29" s="389"/>
    </row>
    <row r="30" spans="2:49" ht="5.0999999999999996" customHeight="1">
      <c r="B30" s="1696"/>
      <c r="F30" s="410"/>
      <c r="G30" s="410"/>
      <c r="H30" s="410"/>
      <c r="I30" s="450"/>
      <c r="J30" s="410"/>
      <c r="K30" s="389"/>
      <c r="L30" s="389"/>
      <c r="M30" s="389"/>
      <c r="N30" s="389"/>
      <c r="O30" s="410"/>
      <c r="P30" s="410"/>
      <c r="Q30" s="410"/>
      <c r="R30" s="410"/>
      <c r="S30" s="410"/>
      <c r="T30" s="410"/>
      <c r="U30" s="389"/>
      <c r="V30" s="389"/>
      <c r="W30" s="389"/>
      <c r="X30" s="410"/>
      <c r="Y30" s="389"/>
      <c r="Z30" s="389"/>
      <c r="AA30" s="410"/>
      <c r="AB30" s="389"/>
      <c r="AC30" s="416"/>
      <c r="AD30" s="389"/>
      <c r="AE30" s="389"/>
      <c r="AF30" s="389"/>
      <c r="AG30" s="410"/>
      <c r="AH30" s="417"/>
      <c r="AI30" s="418"/>
      <c r="AJ30" s="1697"/>
      <c r="AK30" s="389"/>
      <c r="AL30" s="416"/>
      <c r="AM30" s="389"/>
      <c r="AN30" s="389"/>
      <c r="AO30" s="389"/>
      <c r="AP30" s="410"/>
      <c r="AQ30" s="417"/>
      <c r="AR30" s="418"/>
      <c r="AS30" s="418"/>
      <c r="AT30" s="389"/>
      <c r="AU30" s="416"/>
      <c r="AV30" s="389"/>
    </row>
    <row r="31" spans="2:49" ht="9.9499999999999993" customHeight="1">
      <c r="B31" s="6397">
        <v>4</v>
      </c>
      <c r="F31" s="6400"/>
      <c r="G31" s="5545" t="s">
        <v>2045</v>
      </c>
      <c r="H31" s="5545"/>
      <c r="I31" s="5545"/>
      <c r="J31" s="5545"/>
      <c r="K31" s="5546"/>
      <c r="L31" s="389"/>
      <c r="M31" s="389"/>
      <c r="N31" s="389"/>
      <c r="O31" s="1676"/>
      <c r="P31" s="1677"/>
      <c r="Q31" s="1678"/>
      <c r="R31" s="1678"/>
      <c r="S31" s="1678"/>
      <c r="T31" s="1679"/>
      <c r="U31" s="389"/>
      <c r="V31" s="389"/>
      <c r="W31" s="389"/>
      <c r="X31" s="1676"/>
      <c r="Y31" s="1677"/>
      <c r="Z31" s="1678"/>
      <c r="AA31" s="1678"/>
      <c r="AB31" s="1678"/>
      <c r="AC31" s="1679"/>
      <c r="AD31" s="389"/>
      <c r="AE31" s="389"/>
      <c r="AF31" s="389"/>
      <c r="AG31" s="6400">
        <v>2</v>
      </c>
      <c r="AH31" s="6421" t="s">
        <v>1635</v>
      </c>
      <c r="AI31" s="6421"/>
      <c r="AJ31" s="6421"/>
      <c r="AK31" s="6421"/>
      <c r="AL31" s="6422"/>
      <c r="AM31" s="389"/>
      <c r="AN31" s="389"/>
      <c r="AO31" s="389"/>
      <c r="AP31" s="1676"/>
      <c r="AQ31" s="1677"/>
      <c r="AR31" s="1678"/>
      <c r="AS31" s="1678"/>
      <c r="AT31" s="1678"/>
      <c r="AU31" s="1679"/>
      <c r="AV31" s="389"/>
    </row>
    <row r="32" spans="2:49" ht="5.0999999999999996" customHeight="1">
      <c r="B32" s="6398"/>
      <c r="C32" s="1680"/>
      <c r="D32" s="1680"/>
      <c r="E32" s="1680"/>
      <c r="F32" s="6401"/>
      <c r="G32" s="5548"/>
      <c r="H32" s="5548"/>
      <c r="I32" s="5548"/>
      <c r="J32" s="5548"/>
      <c r="K32" s="5549"/>
      <c r="L32" s="389"/>
      <c r="M32" s="1668"/>
      <c r="N32" s="389"/>
      <c r="O32" s="1681"/>
      <c r="P32" s="391"/>
      <c r="Q32" s="392"/>
      <c r="R32" s="392"/>
      <c r="S32" s="392"/>
      <c r="T32" s="1682"/>
      <c r="U32" s="389"/>
      <c r="V32" s="1668"/>
      <c r="W32" s="389"/>
      <c r="X32" s="1681"/>
      <c r="Y32" s="391"/>
      <c r="Z32" s="392"/>
      <c r="AA32" s="392"/>
      <c r="AB32" s="392"/>
      <c r="AC32" s="1682"/>
      <c r="AD32" s="389"/>
      <c r="AE32" s="1668"/>
      <c r="AF32" s="389"/>
      <c r="AG32" s="6401"/>
      <c r="AH32" s="6423"/>
      <c r="AI32" s="6423"/>
      <c r="AJ32" s="6423"/>
      <c r="AK32" s="6423"/>
      <c r="AL32" s="6424"/>
      <c r="AM32" s="389"/>
      <c r="AN32" s="1668"/>
      <c r="AO32" s="389"/>
      <c r="AP32" s="1681"/>
      <c r="AQ32" s="391"/>
      <c r="AR32" s="392"/>
      <c r="AS32" s="392"/>
      <c r="AT32" s="392"/>
      <c r="AU32" s="1682"/>
      <c r="AV32" s="389"/>
      <c r="AW32" s="1680"/>
    </row>
    <row r="33" spans="2:49" ht="9.9499999999999993" customHeight="1" thickBot="1">
      <c r="B33" s="6399"/>
      <c r="F33" s="6402"/>
      <c r="G33" s="5551"/>
      <c r="H33" s="5551"/>
      <c r="I33" s="5551"/>
      <c r="J33" s="5551"/>
      <c r="K33" s="5552"/>
      <c r="L33" s="389"/>
      <c r="M33" s="389"/>
      <c r="N33" s="389"/>
      <c r="O33" s="1683"/>
      <c r="P33" s="1684"/>
      <c r="Q33" s="1685"/>
      <c r="R33" s="1685"/>
      <c r="S33" s="1685"/>
      <c r="T33" s="1686"/>
      <c r="U33" s="389"/>
      <c r="V33" s="389"/>
      <c r="W33" s="389"/>
      <c r="X33" s="1683"/>
      <c r="Y33" s="1684"/>
      <c r="Z33" s="1685"/>
      <c r="AA33" s="1685"/>
      <c r="AB33" s="1685"/>
      <c r="AC33" s="1686"/>
      <c r="AD33" s="389"/>
      <c r="AE33" s="389"/>
      <c r="AF33" s="389"/>
      <c r="AG33" s="6402"/>
      <c r="AH33" s="6425"/>
      <c r="AI33" s="6425"/>
      <c r="AJ33" s="6425"/>
      <c r="AK33" s="6425"/>
      <c r="AL33" s="6426"/>
      <c r="AM33" s="389"/>
      <c r="AN33" s="389"/>
      <c r="AO33" s="389"/>
      <c r="AP33" s="1683"/>
      <c r="AQ33" s="1684"/>
      <c r="AR33" s="1685"/>
      <c r="AS33" s="1685"/>
      <c r="AT33" s="1685"/>
      <c r="AU33" s="1686"/>
      <c r="AV33" s="389"/>
    </row>
    <row r="34" spans="2:49" ht="5.0999999999999996" customHeight="1">
      <c r="B34" s="1693"/>
      <c r="F34" s="427"/>
      <c r="G34" s="409"/>
      <c r="H34" s="410"/>
      <c r="I34" s="450"/>
      <c r="J34" s="410"/>
      <c r="K34" s="409"/>
      <c r="L34" s="389"/>
      <c r="M34" s="389"/>
      <c r="N34" s="389"/>
      <c r="O34" s="427"/>
      <c r="P34" s="389"/>
      <c r="Q34" s="406"/>
      <c r="R34" s="406"/>
      <c r="S34" s="406"/>
      <c r="T34" s="389"/>
      <c r="U34" s="389"/>
      <c r="V34" s="389"/>
      <c r="W34" s="389"/>
      <c r="X34" s="427"/>
      <c r="Y34" s="409"/>
      <c r="Z34" s="410"/>
      <c r="AA34" s="406"/>
      <c r="AB34" s="410"/>
      <c r="AC34" s="409"/>
      <c r="AD34" s="389"/>
      <c r="AE34" s="389"/>
      <c r="AF34" s="389"/>
      <c r="AG34" s="427"/>
      <c r="AH34" s="389"/>
      <c r="AI34" s="414"/>
      <c r="AJ34" s="1705"/>
      <c r="AK34" s="406"/>
      <c r="AL34" s="389"/>
      <c r="AM34" s="389"/>
      <c r="AN34" s="389"/>
      <c r="AO34" s="389"/>
      <c r="AP34" s="427"/>
      <c r="AQ34" s="389"/>
      <c r="AR34" s="414"/>
      <c r="AS34" s="414"/>
      <c r="AT34" s="406"/>
      <c r="AU34" s="389"/>
      <c r="AV34" s="389"/>
    </row>
    <row r="35" spans="2:49" ht="5.0999999999999996" customHeight="1">
      <c r="B35" s="1696"/>
      <c r="F35" s="406"/>
      <c r="G35" s="410"/>
      <c r="H35" s="410"/>
      <c r="I35" s="450"/>
      <c r="J35" s="410"/>
      <c r="K35" s="389"/>
      <c r="L35" s="389"/>
      <c r="M35" s="389"/>
      <c r="N35" s="389"/>
      <c r="O35" s="406"/>
      <c r="P35" s="410"/>
      <c r="Q35" s="410"/>
      <c r="R35" s="1706"/>
      <c r="S35" s="410"/>
      <c r="T35" s="410"/>
      <c r="U35" s="389"/>
      <c r="V35" s="389"/>
      <c r="W35" s="389"/>
      <c r="X35" s="406"/>
      <c r="Y35" s="410"/>
      <c r="Z35" s="410"/>
      <c r="AA35" s="1706"/>
      <c r="AB35" s="410"/>
      <c r="AC35" s="389"/>
      <c r="AD35" s="389"/>
      <c r="AE35" s="389"/>
      <c r="AF35" s="389"/>
      <c r="AG35" s="406"/>
      <c r="AH35" s="417"/>
      <c r="AI35" s="418"/>
      <c r="AJ35" s="1697"/>
      <c r="AK35" s="389"/>
      <c r="AL35" s="416"/>
      <c r="AM35" s="389"/>
      <c r="AN35" s="389"/>
      <c r="AO35" s="389"/>
      <c r="AP35" s="406"/>
      <c r="AQ35" s="417"/>
      <c r="AR35" s="418"/>
      <c r="AS35" s="1697"/>
      <c r="AT35" s="389"/>
      <c r="AU35" s="416"/>
      <c r="AV35" s="389"/>
    </row>
    <row r="36" spans="2:49" ht="5.0999999999999996" customHeight="1">
      <c r="B36" s="1696"/>
      <c r="F36" s="406"/>
      <c r="G36" s="410"/>
      <c r="H36" s="410"/>
      <c r="I36" s="450"/>
      <c r="J36" s="410"/>
      <c r="K36" s="389"/>
      <c r="L36" s="389"/>
      <c r="M36" s="389"/>
      <c r="N36" s="389"/>
      <c r="O36" s="406"/>
      <c r="P36" s="410"/>
      <c r="Q36" s="410"/>
      <c r="R36" s="410"/>
      <c r="S36" s="410"/>
      <c r="T36" s="410"/>
      <c r="U36" s="389"/>
      <c r="V36" s="389"/>
      <c r="W36" s="389"/>
      <c r="X36" s="406"/>
      <c r="Y36" s="410"/>
      <c r="Z36" s="410"/>
      <c r="AA36" s="410"/>
      <c r="AB36" s="410"/>
      <c r="AC36" s="389"/>
      <c r="AD36" s="389"/>
      <c r="AE36" s="389"/>
      <c r="AF36" s="389"/>
      <c r="AG36" s="406"/>
      <c r="AH36" s="417"/>
      <c r="AI36" s="418"/>
      <c r="AJ36" s="1697"/>
      <c r="AK36" s="389"/>
      <c r="AL36" s="416"/>
      <c r="AM36" s="389"/>
      <c r="AN36" s="389"/>
      <c r="AO36" s="389"/>
      <c r="AP36" s="406"/>
      <c r="AQ36" s="417"/>
      <c r="AR36" s="418"/>
      <c r="AS36" s="418"/>
      <c r="AT36" s="389"/>
      <c r="AU36" s="416"/>
      <c r="AV36" s="389"/>
    </row>
    <row r="37" spans="2:49" ht="9.9499999999999993" customHeight="1">
      <c r="B37" s="6397">
        <v>5</v>
      </c>
      <c r="F37" s="6400"/>
      <c r="G37" s="5545" t="s">
        <v>2046</v>
      </c>
      <c r="H37" s="5545"/>
      <c r="I37" s="5545"/>
      <c r="J37" s="5545"/>
      <c r="K37" s="5546"/>
      <c r="L37" s="389"/>
      <c r="M37" s="389"/>
      <c r="N37" s="389"/>
      <c r="O37" s="1676"/>
      <c r="P37" s="1677"/>
      <c r="Q37" s="1678"/>
      <c r="R37" s="1678"/>
      <c r="S37" s="1678"/>
      <c r="T37" s="1679"/>
      <c r="U37" s="389"/>
      <c r="V37" s="389"/>
      <c r="W37" s="389"/>
      <c r="X37" s="1676"/>
      <c r="Y37" s="1677"/>
      <c r="Z37" s="1678"/>
      <c r="AA37" s="1678"/>
      <c r="AB37" s="1678"/>
      <c r="AC37" s="1679"/>
      <c r="AD37" s="389"/>
      <c r="AE37" s="389"/>
      <c r="AF37" s="389"/>
      <c r="AG37" s="6400">
        <v>3</v>
      </c>
      <c r="AH37" s="6421" t="s">
        <v>2047</v>
      </c>
      <c r="AI37" s="6421"/>
      <c r="AJ37" s="6421"/>
      <c r="AK37" s="6421"/>
      <c r="AL37" s="6422"/>
      <c r="AM37" s="389"/>
      <c r="AN37" s="389"/>
      <c r="AO37" s="389"/>
      <c r="AP37" s="1676"/>
      <c r="AQ37" s="1677"/>
      <c r="AR37" s="1678"/>
      <c r="AS37" s="1678"/>
      <c r="AT37" s="1678"/>
      <c r="AU37" s="1679"/>
      <c r="AV37" s="389"/>
    </row>
    <row r="38" spans="2:49" ht="5.0999999999999996" customHeight="1">
      <c r="B38" s="6398"/>
      <c r="C38" s="1680"/>
      <c r="D38" s="1680"/>
      <c r="E38" s="1680"/>
      <c r="F38" s="6401"/>
      <c r="G38" s="5548"/>
      <c r="H38" s="5548"/>
      <c r="I38" s="5548"/>
      <c r="J38" s="5548"/>
      <c r="K38" s="5549"/>
      <c r="L38" s="389"/>
      <c r="M38" s="1668"/>
      <c r="N38" s="389"/>
      <c r="O38" s="1681"/>
      <c r="P38" s="391"/>
      <c r="Q38" s="392"/>
      <c r="R38" s="392"/>
      <c r="S38" s="392"/>
      <c r="T38" s="1682"/>
      <c r="U38" s="389"/>
      <c r="V38" s="1668"/>
      <c r="W38" s="389"/>
      <c r="X38" s="1681"/>
      <c r="Y38" s="391"/>
      <c r="Z38" s="392"/>
      <c r="AA38" s="392"/>
      <c r="AB38" s="392"/>
      <c r="AC38" s="1682"/>
      <c r="AD38" s="389"/>
      <c r="AE38" s="1668"/>
      <c r="AF38" s="389"/>
      <c r="AG38" s="6401"/>
      <c r="AH38" s="6423"/>
      <c r="AI38" s="6423"/>
      <c r="AJ38" s="6423"/>
      <c r="AK38" s="6423"/>
      <c r="AL38" s="6424"/>
      <c r="AM38" s="389"/>
      <c r="AN38" s="1668"/>
      <c r="AO38" s="389"/>
      <c r="AP38" s="1681"/>
      <c r="AQ38" s="391"/>
      <c r="AR38" s="392"/>
      <c r="AS38" s="392"/>
      <c r="AT38" s="392"/>
      <c r="AU38" s="1682"/>
      <c r="AV38" s="389"/>
      <c r="AW38" s="1680"/>
    </row>
    <row r="39" spans="2:49" ht="9.9499999999999993" customHeight="1" thickBot="1">
      <c r="B39" s="6399"/>
      <c r="F39" s="6402"/>
      <c r="G39" s="5551"/>
      <c r="H39" s="5551"/>
      <c r="I39" s="5551"/>
      <c r="J39" s="5551"/>
      <c r="K39" s="5552"/>
      <c r="L39" s="389"/>
      <c r="M39" s="389"/>
      <c r="N39" s="389"/>
      <c r="O39" s="1683"/>
      <c r="P39" s="1684"/>
      <c r="Q39" s="1685"/>
      <c r="R39" s="1685"/>
      <c r="S39" s="1685"/>
      <c r="T39" s="1686"/>
      <c r="U39" s="389"/>
      <c r="V39" s="389"/>
      <c r="W39" s="389"/>
      <c r="X39" s="1683"/>
      <c r="Y39" s="1684"/>
      <c r="Z39" s="1685"/>
      <c r="AA39" s="1685"/>
      <c r="AB39" s="1685"/>
      <c r="AC39" s="1686"/>
      <c r="AD39" s="389"/>
      <c r="AE39" s="389"/>
      <c r="AF39" s="389"/>
      <c r="AG39" s="6402"/>
      <c r="AH39" s="6425"/>
      <c r="AI39" s="6425"/>
      <c r="AJ39" s="6425"/>
      <c r="AK39" s="6425"/>
      <c r="AL39" s="6426"/>
      <c r="AM39" s="389"/>
      <c r="AN39" s="389"/>
      <c r="AO39" s="389"/>
      <c r="AP39" s="1683"/>
      <c r="AQ39" s="1684"/>
      <c r="AR39" s="1685"/>
      <c r="AS39" s="1685"/>
      <c r="AT39" s="1685"/>
      <c r="AU39" s="1686"/>
      <c r="AV39" s="389"/>
    </row>
    <row r="40" spans="2:49" ht="5.0999999999999996" customHeight="1">
      <c r="B40" s="1693"/>
      <c r="F40" s="427"/>
      <c r="G40" s="409"/>
      <c r="H40" s="410"/>
      <c r="I40" s="450"/>
      <c r="J40" s="410"/>
      <c r="K40" s="409"/>
      <c r="L40" s="389"/>
      <c r="M40" s="389"/>
      <c r="N40" s="389"/>
      <c r="O40" s="427"/>
      <c r="P40" s="389"/>
      <c r="Q40" s="406"/>
      <c r="R40" s="406"/>
      <c r="S40" s="406"/>
      <c r="T40" s="389"/>
      <c r="U40" s="389"/>
      <c r="V40" s="389"/>
      <c r="W40" s="389"/>
      <c r="X40" s="427"/>
      <c r="Y40" s="409"/>
      <c r="Z40" s="410"/>
      <c r="AA40" s="406"/>
      <c r="AB40" s="410"/>
      <c r="AC40" s="409"/>
      <c r="AD40" s="389"/>
      <c r="AE40" s="389"/>
      <c r="AF40" s="389"/>
      <c r="AG40" s="427"/>
      <c r="AH40" s="389"/>
      <c r="AI40" s="414"/>
      <c r="AJ40" s="1705"/>
      <c r="AK40" s="406"/>
      <c r="AL40" s="389"/>
      <c r="AM40" s="389"/>
      <c r="AN40" s="389"/>
      <c r="AO40" s="389"/>
      <c r="AP40" s="427"/>
      <c r="AQ40" s="389"/>
      <c r="AR40" s="414"/>
      <c r="AS40" s="414"/>
      <c r="AT40" s="406"/>
      <c r="AU40" s="389"/>
      <c r="AV40" s="389"/>
    </row>
    <row r="41" spans="2:49" ht="5.0999999999999996" customHeight="1">
      <c r="B41" s="1696"/>
      <c r="F41" s="406"/>
      <c r="G41" s="410"/>
      <c r="H41" s="410"/>
      <c r="I41" s="450"/>
      <c r="J41" s="410"/>
      <c r="K41" s="389"/>
      <c r="L41" s="389"/>
      <c r="M41" s="389"/>
      <c r="N41" s="389"/>
      <c r="O41" s="406"/>
      <c r="P41" s="410"/>
      <c r="Q41" s="410"/>
      <c r="R41" s="1704"/>
      <c r="S41" s="410"/>
      <c r="T41" s="410"/>
      <c r="U41" s="389"/>
      <c r="V41" s="389"/>
      <c r="W41" s="389"/>
      <c r="X41" s="406"/>
      <c r="Y41" s="410"/>
      <c r="Z41" s="410"/>
      <c r="AA41" s="1704"/>
      <c r="AB41" s="410"/>
      <c r="AC41" s="389"/>
      <c r="AD41" s="389"/>
      <c r="AE41" s="389"/>
      <c r="AF41" s="389"/>
      <c r="AG41" s="406"/>
      <c r="AH41" s="417"/>
      <c r="AI41" s="418"/>
      <c r="AJ41" s="1697"/>
      <c r="AK41" s="389"/>
      <c r="AL41" s="416"/>
      <c r="AM41" s="389"/>
      <c r="AN41" s="389"/>
      <c r="AO41" s="389"/>
      <c r="AP41" s="406"/>
      <c r="AQ41" s="417"/>
      <c r="AR41" s="418"/>
      <c r="AS41" s="1697"/>
      <c r="AT41" s="389"/>
      <c r="AU41" s="416"/>
      <c r="AV41" s="389"/>
    </row>
    <row r="42" spans="2:49" ht="5.0999999999999996" customHeight="1">
      <c r="B42" s="1696"/>
      <c r="F42" s="406"/>
      <c r="G42" s="410"/>
      <c r="H42" s="410"/>
      <c r="I42" s="450"/>
      <c r="J42" s="410"/>
      <c r="K42" s="389"/>
      <c r="L42" s="389"/>
      <c r="M42" s="389"/>
      <c r="N42" s="389"/>
      <c r="O42" s="406"/>
      <c r="P42" s="410"/>
      <c r="Q42" s="410"/>
      <c r="R42" s="410"/>
      <c r="S42" s="410"/>
      <c r="T42" s="410"/>
      <c r="U42" s="389"/>
      <c r="V42" s="389"/>
      <c r="W42" s="389"/>
      <c r="X42" s="406"/>
      <c r="Y42" s="410"/>
      <c r="Z42" s="410"/>
      <c r="AA42" s="410"/>
      <c r="AB42" s="410"/>
      <c r="AC42" s="389"/>
      <c r="AD42" s="389"/>
      <c r="AE42" s="389"/>
      <c r="AF42" s="389"/>
      <c r="AG42" s="406"/>
      <c r="AH42" s="417"/>
      <c r="AI42" s="418"/>
      <c r="AJ42" s="1697"/>
      <c r="AK42" s="389"/>
      <c r="AL42" s="416"/>
      <c r="AM42" s="389"/>
      <c r="AN42" s="389"/>
      <c r="AO42" s="389"/>
      <c r="AP42" s="406"/>
      <c r="AQ42" s="417"/>
      <c r="AR42" s="418"/>
      <c r="AS42" s="418"/>
      <c r="AT42" s="389"/>
      <c r="AU42" s="416"/>
      <c r="AV42" s="389"/>
    </row>
    <row r="43" spans="2:49" ht="9.9499999999999993" customHeight="1">
      <c r="B43" s="6397">
        <v>6</v>
      </c>
      <c r="F43" s="6400"/>
      <c r="G43" s="5545" t="s">
        <v>2048</v>
      </c>
      <c r="H43" s="5545"/>
      <c r="I43" s="5545"/>
      <c r="J43" s="5545"/>
      <c r="K43" s="5546"/>
      <c r="L43" s="389"/>
      <c r="M43" s="389"/>
      <c r="N43" s="389"/>
      <c r="O43" s="1676"/>
      <c r="P43" s="1677"/>
      <c r="Q43" s="1678"/>
      <c r="R43" s="1678"/>
      <c r="S43" s="1678"/>
      <c r="T43" s="1679"/>
      <c r="U43" s="389"/>
      <c r="V43" s="389"/>
      <c r="W43" s="389"/>
      <c r="X43" s="1676"/>
      <c r="Y43" s="1677"/>
      <c r="Z43" s="1678"/>
      <c r="AA43" s="1678"/>
      <c r="AB43" s="1678"/>
      <c r="AC43" s="1679"/>
      <c r="AD43" s="389"/>
      <c r="AE43" s="389"/>
      <c r="AF43" s="389"/>
      <c r="AG43" s="6400">
        <v>4</v>
      </c>
      <c r="AH43" s="6421" t="s">
        <v>2049</v>
      </c>
      <c r="AI43" s="6421"/>
      <c r="AJ43" s="6421"/>
      <c r="AK43" s="6421"/>
      <c r="AL43" s="6422"/>
      <c r="AM43" s="389"/>
      <c r="AN43" s="389"/>
      <c r="AO43" s="389"/>
      <c r="AP43" s="1676"/>
      <c r="AQ43" s="1677"/>
      <c r="AR43" s="1678"/>
      <c r="AS43" s="1678"/>
      <c r="AT43" s="1678"/>
      <c r="AU43" s="1679"/>
      <c r="AV43" s="389"/>
    </row>
    <row r="44" spans="2:49" ht="5.0999999999999996" customHeight="1">
      <c r="B44" s="6398"/>
      <c r="C44" s="1680"/>
      <c r="D44" s="1680"/>
      <c r="E44" s="1680"/>
      <c r="F44" s="6401"/>
      <c r="G44" s="5548"/>
      <c r="H44" s="5548"/>
      <c r="I44" s="5548"/>
      <c r="J44" s="5548"/>
      <c r="K44" s="5549"/>
      <c r="L44" s="1688"/>
      <c r="M44" s="1688"/>
      <c r="N44" s="1688"/>
      <c r="O44" s="1707"/>
      <c r="P44" s="1689"/>
      <c r="Q44" s="1691"/>
      <c r="R44" s="1691"/>
      <c r="S44" s="1691"/>
      <c r="T44" s="1708"/>
      <c r="U44" s="1688"/>
      <c r="V44" s="1688"/>
      <c r="W44" s="1688"/>
      <c r="X44" s="1707"/>
      <c r="Y44" s="1689"/>
      <c r="Z44" s="1691"/>
      <c r="AA44" s="1691"/>
      <c r="AB44" s="1691"/>
      <c r="AC44" s="1708"/>
      <c r="AD44" s="1688"/>
      <c r="AE44" s="1688"/>
      <c r="AF44" s="1688"/>
      <c r="AG44" s="6401"/>
      <c r="AH44" s="6423"/>
      <c r="AI44" s="6423"/>
      <c r="AJ44" s="6423"/>
      <c r="AK44" s="6423"/>
      <c r="AL44" s="6424"/>
      <c r="AM44" s="389"/>
      <c r="AN44" s="1668"/>
      <c r="AO44" s="389"/>
      <c r="AP44" s="1681"/>
      <c r="AQ44" s="391"/>
      <c r="AR44" s="392"/>
      <c r="AS44" s="392"/>
      <c r="AT44" s="392"/>
      <c r="AU44" s="1682"/>
      <c r="AV44" s="389"/>
      <c r="AW44" s="1680"/>
    </row>
    <row r="45" spans="2:49" ht="9.9499999999999993" customHeight="1" thickBot="1">
      <c r="B45" s="6399"/>
      <c r="F45" s="6402"/>
      <c r="G45" s="5551"/>
      <c r="H45" s="5551"/>
      <c r="I45" s="5551"/>
      <c r="J45" s="5551"/>
      <c r="K45" s="5552"/>
      <c r="L45" s="389"/>
      <c r="M45" s="389"/>
      <c r="N45" s="389"/>
      <c r="O45" s="1683"/>
      <c r="P45" s="1684"/>
      <c r="Q45" s="1685"/>
      <c r="R45" s="1685"/>
      <c r="S45" s="1685"/>
      <c r="T45" s="1686"/>
      <c r="U45" s="389"/>
      <c r="V45" s="389"/>
      <c r="W45" s="389"/>
      <c r="X45" s="1683"/>
      <c r="Y45" s="1684"/>
      <c r="Z45" s="1685"/>
      <c r="AA45" s="1692"/>
      <c r="AB45" s="1685"/>
      <c r="AC45" s="1686"/>
      <c r="AD45" s="389"/>
      <c r="AE45" s="389"/>
      <c r="AF45" s="389"/>
      <c r="AG45" s="6402"/>
      <c r="AH45" s="6425"/>
      <c r="AI45" s="6425"/>
      <c r="AJ45" s="6425"/>
      <c r="AK45" s="6425"/>
      <c r="AL45" s="6426"/>
      <c r="AM45" s="389"/>
      <c r="AN45" s="389"/>
      <c r="AO45" s="389"/>
      <c r="AP45" s="1683"/>
      <c r="AQ45" s="1684"/>
      <c r="AR45" s="1685"/>
      <c r="AS45" s="1685"/>
      <c r="AT45" s="1685"/>
      <c r="AU45" s="1686"/>
      <c r="AV45" s="389"/>
    </row>
    <row r="46" spans="2:49" ht="5.0999999999999996" customHeight="1">
      <c r="B46" s="1693"/>
      <c r="F46" s="427"/>
      <c r="G46" s="409"/>
      <c r="H46" s="410"/>
      <c r="I46" s="450"/>
      <c r="J46" s="410"/>
      <c r="K46" s="409"/>
      <c r="L46" s="389"/>
      <c r="M46" s="389"/>
      <c r="N46" s="389"/>
      <c r="O46" s="427"/>
      <c r="P46" s="389"/>
      <c r="Q46" s="406"/>
      <c r="R46" s="406"/>
      <c r="S46" s="406"/>
      <c r="T46" s="389"/>
      <c r="U46" s="389"/>
      <c r="V46" s="389"/>
      <c r="W46" s="389"/>
      <c r="X46" s="427"/>
      <c r="Y46" s="389"/>
      <c r="Z46" s="406"/>
      <c r="AA46" s="1709"/>
      <c r="AB46" s="406"/>
      <c r="AC46" s="389"/>
      <c r="AD46" s="389"/>
      <c r="AE46" s="389"/>
      <c r="AF46" s="389"/>
      <c r="AG46" s="427"/>
      <c r="AH46" s="389"/>
      <c r="AI46" s="414"/>
      <c r="AJ46" s="1705"/>
      <c r="AK46" s="406"/>
      <c r="AL46" s="389"/>
      <c r="AM46" s="389"/>
      <c r="AN46" s="389"/>
      <c r="AO46" s="389"/>
      <c r="AP46" s="427"/>
      <c r="AQ46" s="389"/>
      <c r="AR46" s="414"/>
      <c r="AS46" s="414"/>
      <c r="AT46" s="406"/>
      <c r="AU46" s="389"/>
      <c r="AV46" s="389"/>
    </row>
    <row r="47" spans="2:49" ht="5.0999999999999996" customHeight="1">
      <c r="B47" s="1696"/>
      <c r="F47" s="406"/>
      <c r="G47" s="410"/>
      <c r="H47" s="410"/>
      <c r="I47" s="450"/>
      <c r="J47" s="410"/>
      <c r="K47" s="389"/>
      <c r="L47" s="389"/>
      <c r="M47" s="389"/>
      <c r="N47" s="389"/>
      <c r="O47" s="406"/>
      <c r="P47" s="410"/>
      <c r="Q47" s="410"/>
      <c r="R47" s="1704"/>
      <c r="S47" s="410"/>
      <c r="T47" s="410"/>
      <c r="U47" s="389"/>
      <c r="V47" s="389"/>
      <c r="W47" s="389"/>
      <c r="X47" s="406"/>
      <c r="Y47" s="389"/>
      <c r="Z47" s="389"/>
      <c r="AA47" s="1695"/>
      <c r="AB47" s="389"/>
      <c r="AC47" s="416"/>
      <c r="AD47" s="389"/>
      <c r="AE47" s="389"/>
      <c r="AF47" s="389"/>
      <c r="AG47" s="406"/>
      <c r="AH47" s="417"/>
      <c r="AI47" s="418"/>
      <c r="AJ47" s="1697"/>
      <c r="AK47" s="389"/>
      <c r="AL47" s="416"/>
      <c r="AM47" s="389"/>
      <c r="AN47" s="389"/>
      <c r="AO47" s="389"/>
      <c r="AP47" s="406"/>
      <c r="AQ47" s="417"/>
      <c r="AR47" s="418"/>
      <c r="AS47" s="1697"/>
      <c r="AT47" s="389"/>
      <c r="AU47" s="416"/>
      <c r="AV47" s="389"/>
    </row>
    <row r="48" spans="2:49" ht="5.0999999999999996" customHeight="1">
      <c r="B48" s="1696"/>
      <c r="F48" s="406"/>
      <c r="G48" s="410"/>
      <c r="H48" s="410"/>
      <c r="I48" s="450"/>
      <c r="J48" s="410"/>
      <c r="K48" s="389"/>
      <c r="L48" s="389"/>
      <c r="M48" s="389"/>
      <c r="N48" s="389"/>
      <c r="O48" s="406"/>
      <c r="P48" s="410"/>
      <c r="Q48" s="410"/>
      <c r="R48" s="410"/>
      <c r="S48" s="410"/>
      <c r="T48" s="410"/>
      <c r="U48" s="389"/>
      <c r="V48" s="389"/>
      <c r="W48" s="389"/>
      <c r="X48" s="406"/>
      <c r="Y48" s="389"/>
      <c r="Z48" s="389"/>
      <c r="AA48" s="1695"/>
      <c r="AB48" s="389"/>
      <c r="AC48" s="416"/>
      <c r="AD48" s="389"/>
      <c r="AE48" s="389"/>
      <c r="AF48" s="389"/>
      <c r="AG48" s="406"/>
      <c r="AH48" s="417"/>
      <c r="AI48" s="418"/>
      <c r="AJ48" s="1697"/>
      <c r="AK48" s="389"/>
      <c r="AL48" s="416"/>
      <c r="AM48" s="389"/>
      <c r="AN48" s="389"/>
      <c r="AO48" s="389"/>
      <c r="AP48" s="406"/>
      <c r="AQ48" s="417"/>
      <c r="AR48" s="418"/>
      <c r="AS48" s="418"/>
      <c r="AT48" s="389"/>
      <c r="AU48" s="416"/>
      <c r="AV48" s="389"/>
    </row>
    <row r="49" spans="2:49" ht="9.9499999999999993" customHeight="1">
      <c r="B49" s="6397">
        <v>7</v>
      </c>
      <c r="F49" s="1676"/>
      <c r="G49" s="1677"/>
      <c r="H49" s="1678"/>
      <c r="I49" s="450"/>
      <c r="J49" s="1678"/>
      <c r="K49" s="1679"/>
      <c r="L49" s="389"/>
      <c r="M49" s="389"/>
      <c r="N49" s="389"/>
      <c r="O49" s="1676"/>
      <c r="P49" s="1677"/>
      <c r="Q49" s="1678"/>
      <c r="R49" s="1678"/>
      <c r="S49" s="1678"/>
      <c r="T49" s="1679"/>
      <c r="U49" s="389"/>
      <c r="V49" s="389"/>
      <c r="W49" s="389"/>
      <c r="X49" s="6400">
        <v>2</v>
      </c>
      <c r="Y49" s="6409" t="s">
        <v>422</v>
      </c>
      <c r="Z49" s="6409"/>
      <c r="AA49" s="6409"/>
      <c r="AB49" s="6409"/>
      <c r="AC49" s="6410"/>
      <c r="AD49" s="389"/>
      <c r="AE49" s="389"/>
      <c r="AF49" s="389"/>
      <c r="AG49" s="6400">
        <v>5</v>
      </c>
      <c r="AH49" s="6415" t="s">
        <v>2050</v>
      </c>
      <c r="AI49" s="6415"/>
      <c r="AJ49" s="6415"/>
      <c r="AK49" s="6415"/>
      <c r="AL49" s="6416"/>
      <c r="AM49" s="389"/>
      <c r="AN49" s="389"/>
      <c r="AO49" s="389"/>
      <c r="AP49" s="1676"/>
      <c r="AQ49" s="1677"/>
      <c r="AR49" s="1678"/>
      <c r="AS49" s="1678"/>
      <c r="AT49" s="1678"/>
      <c r="AU49" s="1679"/>
      <c r="AV49" s="389"/>
    </row>
    <row r="50" spans="2:49" ht="5.0999999999999996" customHeight="1">
      <c r="B50" s="6398"/>
      <c r="C50" s="1680"/>
      <c r="D50" s="1680"/>
      <c r="E50" s="1680"/>
      <c r="F50" s="1681"/>
      <c r="G50" s="391"/>
      <c r="H50" s="392"/>
      <c r="I50" s="450"/>
      <c r="J50" s="392"/>
      <c r="K50" s="1682"/>
      <c r="L50" s="389"/>
      <c r="M50" s="1668"/>
      <c r="N50" s="389"/>
      <c r="O50" s="1681"/>
      <c r="P50" s="391"/>
      <c r="Q50" s="392"/>
      <c r="R50" s="392"/>
      <c r="S50" s="392"/>
      <c r="T50" s="1682"/>
      <c r="U50" s="389"/>
      <c r="V50" s="1668"/>
      <c r="W50" s="389"/>
      <c r="X50" s="6401"/>
      <c r="Y50" s="6411"/>
      <c r="Z50" s="6411"/>
      <c r="AA50" s="6411"/>
      <c r="AB50" s="6411"/>
      <c r="AC50" s="6412"/>
      <c r="AD50" s="1688"/>
      <c r="AE50" s="1688"/>
      <c r="AF50" s="1688"/>
      <c r="AG50" s="6401"/>
      <c r="AH50" s="6417"/>
      <c r="AI50" s="6417"/>
      <c r="AJ50" s="6417"/>
      <c r="AK50" s="6417"/>
      <c r="AL50" s="6418"/>
      <c r="AM50" s="389"/>
      <c r="AN50" s="1668"/>
      <c r="AO50" s="389"/>
      <c r="AP50" s="1681"/>
      <c r="AQ50" s="391"/>
      <c r="AR50" s="392"/>
      <c r="AS50" s="392"/>
      <c r="AT50" s="392"/>
      <c r="AU50" s="1682"/>
      <c r="AV50" s="389"/>
      <c r="AW50" s="1680"/>
    </row>
    <row r="51" spans="2:49" ht="9.9499999999999993" customHeight="1" thickBot="1">
      <c r="B51" s="6399"/>
      <c r="F51" s="1683"/>
      <c r="G51" s="1684"/>
      <c r="H51" s="1685"/>
      <c r="I51" s="450"/>
      <c r="J51" s="1685"/>
      <c r="K51" s="1686"/>
      <c r="L51" s="389"/>
      <c r="M51" s="389"/>
      <c r="N51" s="389"/>
      <c r="O51" s="1683"/>
      <c r="P51" s="1684"/>
      <c r="Q51" s="1685"/>
      <c r="R51" s="1685"/>
      <c r="S51" s="1685"/>
      <c r="T51" s="1686"/>
      <c r="U51" s="389"/>
      <c r="V51" s="389"/>
      <c r="W51" s="389"/>
      <c r="X51" s="6402"/>
      <c r="Y51" s="6413"/>
      <c r="Z51" s="6413"/>
      <c r="AA51" s="6413"/>
      <c r="AB51" s="6413"/>
      <c r="AC51" s="6414"/>
      <c r="AD51" s="389"/>
      <c r="AE51" s="389"/>
      <c r="AF51" s="389"/>
      <c r="AG51" s="6402"/>
      <c r="AH51" s="6419"/>
      <c r="AI51" s="6419"/>
      <c r="AJ51" s="6419"/>
      <c r="AK51" s="6419"/>
      <c r="AL51" s="6420"/>
      <c r="AM51" s="389"/>
      <c r="AN51" s="389"/>
      <c r="AO51" s="389"/>
      <c r="AP51" s="1683"/>
      <c r="AQ51" s="1684"/>
      <c r="AR51" s="1685"/>
      <c r="AS51" s="1685"/>
      <c r="AT51" s="1685"/>
      <c r="AU51" s="1686"/>
      <c r="AV51" s="389"/>
    </row>
    <row r="52" spans="2:49" ht="5.0999999999999996" customHeight="1">
      <c r="B52" s="1693"/>
      <c r="F52" s="427"/>
      <c r="G52" s="409"/>
      <c r="H52" s="410"/>
      <c r="I52" s="450"/>
      <c r="J52" s="410"/>
      <c r="K52" s="409"/>
      <c r="L52" s="389"/>
      <c r="M52" s="389"/>
      <c r="N52" s="389"/>
      <c r="O52" s="427"/>
      <c r="P52" s="389"/>
      <c r="Q52" s="406"/>
      <c r="R52" s="406"/>
      <c r="S52" s="406"/>
      <c r="T52" s="389"/>
      <c r="U52" s="389"/>
      <c r="V52" s="389"/>
      <c r="W52" s="389"/>
      <c r="X52" s="427"/>
      <c r="Y52" s="1710"/>
      <c r="Z52" s="1711"/>
      <c r="AA52" s="1709"/>
      <c r="AB52" s="1711"/>
      <c r="AC52" s="1710"/>
      <c r="AD52" s="389"/>
      <c r="AE52" s="389"/>
      <c r="AF52" s="389"/>
      <c r="AG52" s="427"/>
      <c r="AH52" s="389"/>
      <c r="AI52" s="414"/>
      <c r="AJ52" s="1705"/>
      <c r="AK52" s="406"/>
      <c r="AL52" s="389"/>
      <c r="AM52" s="389"/>
      <c r="AN52" s="389"/>
      <c r="AO52" s="389"/>
      <c r="AP52" s="427"/>
      <c r="AQ52" s="389"/>
      <c r="AR52" s="414"/>
      <c r="AS52" s="414"/>
      <c r="AT52" s="406"/>
      <c r="AU52" s="389"/>
      <c r="AV52" s="389"/>
    </row>
    <row r="53" spans="2:49" ht="5.0999999999999996" customHeight="1">
      <c r="B53" s="1696"/>
      <c r="F53" s="406"/>
      <c r="G53" s="410"/>
      <c r="H53" s="410"/>
      <c r="I53" s="450"/>
      <c r="J53" s="410"/>
      <c r="K53" s="389"/>
      <c r="L53" s="389"/>
      <c r="M53" s="389"/>
      <c r="N53" s="389"/>
      <c r="O53" s="406"/>
      <c r="P53" s="410"/>
      <c r="Q53" s="410"/>
      <c r="R53" s="1704"/>
      <c r="S53" s="410"/>
      <c r="T53" s="410"/>
      <c r="U53" s="389"/>
      <c r="V53" s="389"/>
      <c r="W53" s="389"/>
      <c r="X53" s="406"/>
      <c r="Y53" s="1711"/>
      <c r="Z53" s="1711"/>
      <c r="AA53" s="1695"/>
      <c r="AB53" s="1711"/>
      <c r="AC53" s="485"/>
      <c r="AD53" s="389"/>
      <c r="AE53" s="389"/>
      <c r="AF53" s="389"/>
      <c r="AG53" s="406"/>
      <c r="AH53" s="417"/>
      <c r="AI53" s="418"/>
      <c r="AJ53" s="1697"/>
      <c r="AK53" s="389"/>
      <c r="AL53" s="416"/>
      <c r="AM53" s="389"/>
      <c r="AN53" s="389"/>
      <c r="AO53" s="389"/>
      <c r="AP53" s="406"/>
      <c r="AQ53" s="417"/>
      <c r="AR53" s="418"/>
      <c r="AS53" s="1697"/>
      <c r="AT53" s="389"/>
      <c r="AU53" s="416"/>
      <c r="AV53" s="389"/>
    </row>
    <row r="54" spans="2:49" ht="5.0999999999999996" customHeight="1">
      <c r="B54" s="1696"/>
      <c r="F54" s="406"/>
      <c r="G54" s="410"/>
      <c r="H54" s="410"/>
      <c r="I54" s="450"/>
      <c r="J54" s="410"/>
      <c r="K54" s="389"/>
      <c r="L54" s="389"/>
      <c r="M54" s="389"/>
      <c r="N54" s="389"/>
      <c r="O54" s="406"/>
      <c r="P54" s="410"/>
      <c r="Q54" s="410"/>
      <c r="R54" s="410"/>
      <c r="S54" s="410"/>
      <c r="T54" s="410"/>
      <c r="U54" s="389"/>
      <c r="V54" s="389"/>
      <c r="W54" s="389"/>
      <c r="X54" s="406"/>
      <c r="Y54" s="1711"/>
      <c r="Z54" s="1711"/>
      <c r="AA54" s="1695"/>
      <c r="AB54" s="1711"/>
      <c r="AC54" s="485"/>
      <c r="AD54" s="389"/>
      <c r="AE54" s="389"/>
      <c r="AF54" s="389"/>
      <c r="AG54" s="406"/>
      <c r="AH54" s="417"/>
      <c r="AI54" s="418"/>
      <c r="AJ54" s="1697"/>
      <c r="AK54" s="389"/>
      <c r="AL54" s="416"/>
      <c r="AM54" s="389"/>
      <c r="AN54" s="389"/>
      <c r="AO54" s="389"/>
      <c r="AP54" s="406"/>
      <c r="AQ54" s="417"/>
      <c r="AR54" s="418"/>
      <c r="AS54" s="418"/>
      <c r="AT54" s="389"/>
      <c r="AU54" s="416"/>
      <c r="AV54" s="389"/>
    </row>
    <row r="55" spans="2:49" ht="9.9499999999999993" customHeight="1">
      <c r="B55" s="6397">
        <v>8</v>
      </c>
      <c r="F55" s="1676"/>
      <c r="G55" s="1677"/>
      <c r="H55" s="1678"/>
      <c r="I55" s="450"/>
      <c r="J55" s="1678"/>
      <c r="K55" s="1679"/>
      <c r="L55" s="389"/>
      <c r="M55" s="389"/>
      <c r="N55" s="389"/>
      <c r="O55" s="1676"/>
      <c r="P55" s="1677"/>
      <c r="Q55" s="1678"/>
      <c r="R55" s="1678"/>
      <c r="S55" s="1678"/>
      <c r="T55" s="1679"/>
      <c r="U55" s="389"/>
      <c r="V55" s="389"/>
      <c r="W55" s="389"/>
      <c r="X55" s="6400">
        <v>3</v>
      </c>
      <c r="Y55" s="6409" t="s">
        <v>545</v>
      </c>
      <c r="Z55" s="6409"/>
      <c r="AA55" s="6409"/>
      <c r="AB55" s="6409"/>
      <c r="AC55" s="6410"/>
      <c r="AD55" s="389"/>
      <c r="AE55" s="389"/>
      <c r="AF55" s="389"/>
      <c r="AG55" s="6400">
        <v>6</v>
      </c>
      <c r="AH55" s="6421" t="s">
        <v>2051</v>
      </c>
      <c r="AI55" s="6421"/>
      <c r="AJ55" s="6421"/>
      <c r="AK55" s="6421"/>
      <c r="AL55" s="6422"/>
      <c r="AM55" s="389"/>
      <c r="AN55" s="389"/>
      <c r="AO55" s="389"/>
      <c r="AP55" s="1676"/>
      <c r="AQ55" s="1677"/>
      <c r="AR55" s="1678"/>
      <c r="AS55" s="1678"/>
      <c r="AT55" s="1678"/>
      <c r="AU55" s="1679"/>
      <c r="AV55" s="389"/>
    </row>
    <row r="56" spans="2:49" ht="5.0999999999999996" customHeight="1">
      <c r="B56" s="6398"/>
      <c r="C56" s="1680"/>
      <c r="D56" s="1680"/>
      <c r="E56" s="1680"/>
      <c r="F56" s="1681"/>
      <c r="G56" s="391"/>
      <c r="H56" s="392"/>
      <c r="I56" s="450"/>
      <c r="J56" s="1712"/>
      <c r="K56" s="1713"/>
      <c r="L56" s="485"/>
      <c r="M56" s="1688"/>
      <c r="N56" s="485"/>
      <c r="O56" s="1714"/>
      <c r="P56" s="1715"/>
      <c r="Q56" s="1712"/>
      <c r="R56" s="1712"/>
      <c r="S56" s="1712"/>
      <c r="T56" s="1713"/>
      <c r="U56" s="485"/>
      <c r="V56" s="1688"/>
      <c r="W56" s="485"/>
      <c r="X56" s="6401"/>
      <c r="Y56" s="6411"/>
      <c r="Z56" s="6411"/>
      <c r="AA56" s="6411"/>
      <c r="AB56" s="6411"/>
      <c r="AC56" s="6412"/>
      <c r="AD56" s="1688"/>
      <c r="AE56" s="1688"/>
      <c r="AF56" s="1688"/>
      <c r="AG56" s="6401"/>
      <c r="AH56" s="6423"/>
      <c r="AI56" s="6423"/>
      <c r="AJ56" s="6423"/>
      <c r="AK56" s="6423"/>
      <c r="AL56" s="6424"/>
      <c r="AM56" s="389"/>
      <c r="AN56" s="1668"/>
      <c r="AO56" s="389"/>
      <c r="AP56" s="1681"/>
      <c r="AQ56" s="391"/>
      <c r="AR56" s="392"/>
      <c r="AS56" s="392"/>
      <c r="AT56" s="392"/>
      <c r="AU56" s="1682"/>
      <c r="AV56" s="389"/>
      <c r="AW56" s="1680"/>
    </row>
    <row r="57" spans="2:49" ht="9.9499999999999993" customHeight="1" thickBot="1">
      <c r="B57" s="6399"/>
      <c r="F57" s="1683"/>
      <c r="G57" s="1684"/>
      <c r="H57" s="1685"/>
      <c r="I57" s="450"/>
      <c r="J57" s="1685"/>
      <c r="K57" s="1686"/>
      <c r="L57" s="389"/>
      <c r="M57" s="389"/>
      <c r="N57" s="389"/>
      <c r="O57" s="1683"/>
      <c r="P57" s="1684"/>
      <c r="Q57" s="1685"/>
      <c r="R57" s="1685"/>
      <c r="S57" s="1685"/>
      <c r="T57" s="1686"/>
      <c r="U57" s="389"/>
      <c r="V57" s="389"/>
      <c r="W57" s="389"/>
      <c r="X57" s="6402"/>
      <c r="Y57" s="6413"/>
      <c r="Z57" s="6413"/>
      <c r="AA57" s="6413"/>
      <c r="AB57" s="6413"/>
      <c r="AC57" s="6414"/>
      <c r="AD57" s="389"/>
      <c r="AE57" s="389"/>
      <c r="AF57" s="389"/>
      <c r="AG57" s="6402"/>
      <c r="AH57" s="6425"/>
      <c r="AI57" s="6425"/>
      <c r="AJ57" s="6425"/>
      <c r="AK57" s="6425"/>
      <c r="AL57" s="6426"/>
      <c r="AM57" s="389"/>
      <c r="AN57" s="389"/>
      <c r="AO57" s="389"/>
      <c r="AP57" s="1683"/>
      <c r="AQ57" s="1684"/>
      <c r="AR57" s="1685"/>
      <c r="AS57" s="1685"/>
      <c r="AT57" s="1685"/>
      <c r="AU57" s="1686"/>
      <c r="AV57" s="389"/>
    </row>
    <row r="58" spans="2:49" ht="5.0999999999999996" customHeight="1">
      <c r="B58" s="1693"/>
      <c r="F58" s="427"/>
      <c r="G58" s="409"/>
      <c r="H58" s="410"/>
      <c r="I58" s="450"/>
      <c r="J58" s="410"/>
      <c r="K58" s="409"/>
      <c r="L58" s="389"/>
      <c r="M58" s="389"/>
      <c r="N58" s="389"/>
      <c r="O58" s="427"/>
      <c r="P58" s="389"/>
      <c r="Q58" s="406"/>
      <c r="R58" s="406"/>
      <c r="S58" s="406"/>
      <c r="T58" s="389"/>
      <c r="U58" s="389"/>
      <c r="V58" s="389"/>
      <c r="W58" s="389"/>
      <c r="X58" s="427"/>
      <c r="Y58" s="409"/>
      <c r="Z58" s="410"/>
      <c r="AA58" s="410"/>
      <c r="AB58" s="410"/>
      <c r="AC58" s="409"/>
      <c r="AD58" s="389"/>
      <c r="AE58" s="389"/>
      <c r="AF58" s="389"/>
      <c r="AG58" s="427"/>
      <c r="AH58" s="389"/>
      <c r="AI58" s="406"/>
      <c r="AJ58" s="488"/>
      <c r="AK58" s="406"/>
      <c r="AL58" s="389"/>
      <c r="AM58" s="389"/>
      <c r="AN58" s="389"/>
      <c r="AO58" s="389"/>
      <c r="AP58" s="427"/>
      <c r="AQ58" s="389"/>
      <c r="AR58" s="414"/>
      <c r="AS58" s="414"/>
      <c r="AT58" s="406"/>
      <c r="AU58" s="389"/>
      <c r="AV58" s="389"/>
    </row>
    <row r="59" spans="2:49" ht="5.0999999999999996" customHeight="1">
      <c r="B59" s="1696"/>
      <c r="F59" s="406"/>
      <c r="G59" s="410"/>
      <c r="H59" s="410"/>
      <c r="I59" s="450"/>
      <c r="J59" s="410"/>
      <c r="K59" s="389"/>
      <c r="L59" s="389"/>
      <c r="M59" s="389"/>
      <c r="N59" s="389"/>
      <c r="O59" s="406"/>
      <c r="P59" s="410"/>
      <c r="Q59" s="410"/>
      <c r="R59" s="1704"/>
      <c r="S59" s="410"/>
      <c r="T59" s="410"/>
      <c r="U59" s="389"/>
      <c r="V59" s="389"/>
      <c r="W59" s="389"/>
      <c r="X59" s="406"/>
      <c r="Y59" s="410"/>
      <c r="Z59" s="410"/>
      <c r="AA59" s="1704"/>
      <c r="AB59" s="410"/>
      <c r="AC59" s="389"/>
      <c r="AD59" s="389"/>
      <c r="AE59" s="389"/>
      <c r="AF59" s="389"/>
      <c r="AG59" s="406"/>
      <c r="AH59" s="389"/>
      <c r="AI59" s="389"/>
      <c r="AJ59" s="1668"/>
      <c r="AK59" s="389"/>
      <c r="AL59" s="416"/>
      <c r="AM59" s="389"/>
      <c r="AN59" s="389"/>
      <c r="AO59" s="389"/>
      <c r="AP59" s="406"/>
      <c r="AQ59" s="417"/>
      <c r="AR59" s="418"/>
      <c r="AS59" s="1697"/>
      <c r="AT59" s="389"/>
      <c r="AU59" s="416"/>
      <c r="AV59" s="389"/>
    </row>
    <row r="60" spans="2:49" ht="5.0999999999999996" customHeight="1">
      <c r="B60" s="1696"/>
      <c r="F60" s="406"/>
      <c r="G60" s="410"/>
      <c r="H60" s="410"/>
      <c r="I60" s="450"/>
      <c r="J60" s="410"/>
      <c r="K60" s="389"/>
      <c r="L60" s="389"/>
      <c r="M60" s="389"/>
      <c r="N60" s="389"/>
      <c r="O60" s="406"/>
      <c r="P60" s="410"/>
      <c r="Q60" s="410"/>
      <c r="R60" s="410"/>
      <c r="S60" s="410"/>
      <c r="T60" s="410"/>
      <c r="U60" s="389"/>
      <c r="V60" s="389"/>
      <c r="W60" s="389"/>
      <c r="X60" s="406"/>
      <c r="Y60" s="410"/>
      <c r="Z60" s="410"/>
      <c r="AA60" s="410"/>
      <c r="AB60" s="410"/>
      <c r="AC60" s="389"/>
      <c r="AD60" s="389"/>
      <c r="AE60" s="389"/>
      <c r="AF60" s="389"/>
      <c r="AG60" s="406"/>
      <c r="AH60" s="389"/>
      <c r="AI60" s="389"/>
      <c r="AJ60" s="485"/>
      <c r="AK60" s="389"/>
      <c r="AL60" s="416"/>
      <c r="AM60" s="389"/>
      <c r="AN60" s="389"/>
      <c r="AO60" s="389"/>
      <c r="AP60" s="406"/>
      <c r="AQ60" s="417"/>
      <c r="AR60" s="418"/>
      <c r="AS60" s="418"/>
      <c r="AT60" s="389"/>
      <c r="AU60" s="416"/>
      <c r="AV60" s="389"/>
    </row>
    <row r="61" spans="2:49" ht="9.9499999999999993" customHeight="1">
      <c r="B61" s="6397">
        <v>9</v>
      </c>
      <c r="F61" s="6400"/>
      <c r="G61" s="5545" t="s">
        <v>2052</v>
      </c>
      <c r="H61" s="5545"/>
      <c r="I61" s="5545"/>
      <c r="J61" s="5545"/>
      <c r="K61" s="5546"/>
      <c r="L61" s="389"/>
      <c r="M61" s="389"/>
      <c r="N61" s="389"/>
      <c r="O61" s="1676"/>
      <c r="P61" s="1677"/>
      <c r="Q61" s="1678"/>
      <c r="R61" s="1678"/>
      <c r="S61" s="1678"/>
      <c r="T61" s="1679"/>
      <c r="U61" s="389"/>
      <c r="V61" s="389"/>
      <c r="W61" s="389"/>
      <c r="X61" s="1676"/>
      <c r="Y61" s="1677"/>
      <c r="Z61" s="1678"/>
      <c r="AA61" s="1678"/>
      <c r="AB61" s="1678"/>
      <c r="AC61" s="1679"/>
      <c r="AD61" s="389"/>
      <c r="AE61" s="389"/>
      <c r="AF61" s="389"/>
      <c r="AG61" s="1676"/>
      <c r="AH61" s="1677"/>
      <c r="AI61" s="1678"/>
      <c r="AJ61" s="1716"/>
      <c r="AK61" s="1678"/>
      <c r="AL61" s="1679"/>
      <c r="AM61" s="389"/>
      <c r="AN61" s="389"/>
      <c r="AO61" s="389"/>
      <c r="AP61" s="6400">
        <v>1</v>
      </c>
      <c r="AQ61" s="6403" t="s">
        <v>2053</v>
      </c>
      <c r="AR61" s="6403"/>
      <c r="AS61" s="6403"/>
      <c r="AT61" s="6403"/>
      <c r="AU61" s="6404"/>
      <c r="AV61" s="389"/>
    </row>
    <row r="62" spans="2:49" ht="5.0999999999999996" customHeight="1">
      <c r="B62" s="6398"/>
      <c r="C62" s="1680"/>
      <c r="D62" s="1680"/>
      <c r="E62" s="1680"/>
      <c r="F62" s="6401"/>
      <c r="G62" s="5548"/>
      <c r="H62" s="5548"/>
      <c r="I62" s="5548"/>
      <c r="J62" s="5548"/>
      <c r="K62" s="5549"/>
      <c r="L62" s="1688"/>
      <c r="M62" s="1688"/>
      <c r="N62" s="1688"/>
      <c r="O62" s="1707"/>
      <c r="P62" s="1689"/>
      <c r="Q62" s="1691"/>
      <c r="R62" s="1691"/>
      <c r="S62" s="1691"/>
      <c r="T62" s="1708"/>
      <c r="U62" s="1688"/>
      <c r="V62" s="1688"/>
      <c r="W62" s="1688"/>
      <c r="X62" s="1707"/>
      <c r="Y62" s="1689"/>
      <c r="Z62" s="1691"/>
      <c r="AA62" s="1691"/>
      <c r="AB62" s="1691"/>
      <c r="AC62" s="1708"/>
      <c r="AD62" s="1688"/>
      <c r="AE62" s="1688"/>
      <c r="AF62" s="1688"/>
      <c r="AG62" s="1707"/>
      <c r="AH62" s="1689"/>
      <c r="AI62" s="1691"/>
      <c r="AJ62" s="1691"/>
      <c r="AK62" s="1691"/>
      <c r="AL62" s="1708"/>
      <c r="AM62" s="1688"/>
      <c r="AN62" s="1688"/>
      <c r="AO62" s="1668"/>
      <c r="AP62" s="6401"/>
      <c r="AQ62" s="6405"/>
      <c r="AR62" s="6405"/>
      <c r="AS62" s="6405"/>
      <c r="AT62" s="6405"/>
      <c r="AU62" s="6406"/>
      <c r="AV62" s="389"/>
      <c r="AW62" s="1680"/>
    </row>
    <row r="63" spans="2:49" ht="9.9499999999999993" customHeight="1" thickBot="1">
      <c r="B63" s="6399"/>
      <c r="F63" s="6402"/>
      <c r="G63" s="5551"/>
      <c r="H63" s="5551"/>
      <c r="I63" s="5551"/>
      <c r="J63" s="5551"/>
      <c r="K63" s="5552"/>
      <c r="L63" s="389"/>
      <c r="M63" s="389"/>
      <c r="N63" s="389"/>
      <c r="O63" s="1683"/>
      <c r="P63" s="1684"/>
      <c r="Q63" s="1685"/>
      <c r="R63" s="1685"/>
      <c r="S63" s="1685"/>
      <c r="T63" s="1686"/>
      <c r="U63" s="389"/>
      <c r="V63" s="389"/>
      <c r="W63" s="389"/>
      <c r="X63" s="1683"/>
      <c r="Y63" s="1684"/>
      <c r="Z63" s="1685"/>
      <c r="AA63" s="1685"/>
      <c r="AB63" s="1685"/>
      <c r="AC63" s="1686"/>
      <c r="AD63" s="389"/>
      <c r="AE63" s="389"/>
      <c r="AF63" s="389"/>
      <c r="AG63" s="1683"/>
      <c r="AH63" s="1684"/>
      <c r="AI63" s="1685"/>
      <c r="AJ63" s="1685"/>
      <c r="AK63" s="1685"/>
      <c r="AL63" s="1686"/>
      <c r="AM63" s="389"/>
      <c r="AN63" s="389"/>
      <c r="AO63" s="389"/>
      <c r="AP63" s="6402"/>
      <c r="AQ63" s="6407"/>
      <c r="AR63" s="6407"/>
      <c r="AS63" s="6407"/>
      <c r="AT63" s="6407"/>
      <c r="AU63" s="6408"/>
      <c r="AV63" s="389"/>
    </row>
    <row r="64" spans="2:49" ht="5.0999999999999996" customHeight="1">
      <c r="B64" s="1693"/>
      <c r="F64" s="427"/>
      <c r="G64" s="409"/>
      <c r="H64" s="410"/>
      <c r="I64" s="450"/>
      <c r="J64" s="410"/>
      <c r="K64" s="409"/>
      <c r="L64" s="389"/>
      <c r="M64" s="389"/>
      <c r="N64" s="389"/>
      <c r="O64" s="427"/>
      <c r="P64" s="389"/>
      <c r="Q64" s="406"/>
      <c r="R64" s="406"/>
      <c r="S64" s="406"/>
      <c r="T64" s="389"/>
      <c r="U64" s="389"/>
      <c r="V64" s="389"/>
      <c r="W64" s="389"/>
      <c r="X64" s="427"/>
      <c r="Y64" s="389"/>
      <c r="Z64" s="406"/>
      <c r="AA64" s="406"/>
      <c r="AB64" s="406"/>
      <c r="AC64" s="389"/>
      <c r="AD64" s="389"/>
      <c r="AE64" s="389"/>
      <c r="AF64" s="389"/>
      <c r="AG64" s="427"/>
      <c r="AH64" s="409"/>
      <c r="AI64" s="410"/>
      <c r="AJ64" s="406"/>
      <c r="AK64" s="410"/>
      <c r="AL64" s="409"/>
      <c r="AM64" s="389"/>
      <c r="AN64" s="389"/>
      <c r="AO64" s="389"/>
      <c r="AP64" s="1694"/>
      <c r="AQ64" s="1710"/>
      <c r="AR64" s="1711"/>
      <c r="AS64" s="1704"/>
      <c r="AT64" s="1711"/>
      <c r="AU64" s="1710"/>
      <c r="AV64" s="389"/>
    </row>
    <row r="65" spans="2:49" ht="5.0999999999999996" customHeight="1">
      <c r="B65" s="1696"/>
      <c r="F65" s="406"/>
      <c r="G65" s="410"/>
      <c r="H65" s="410"/>
      <c r="I65" s="450"/>
      <c r="J65" s="410"/>
      <c r="K65" s="389"/>
      <c r="L65" s="389"/>
      <c r="M65" s="389"/>
      <c r="N65" s="389"/>
      <c r="O65" s="406"/>
      <c r="P65" s="410"/>
      <c r="Q65" s="410"/>
      <c r="R65" s="1704"/>
      <c r="S65" s="410"/>
      <c r="T65" s="410"/>
      <c r="U65" s="389"/>
      <c r="V65" s="389"/>
      <c r="W65" s="389"/>
      <c r="X65" s="406"/>
      <c r="Y65" s="410"/>
      <c r="Z65" s="410"/>
      <c r="AA65" s="1704"/>
      <c r="AB65" s="410"/>
      <c r="AC65" s="410"/>
      <c r="AD65" s="389"/>
      <c r="AE65" s="389"/>
      <c r="AF65" s="389"/>
      <c r="AG65" s="406"/>
      <c r="AH65" s="410"/>
      <c r="AI65" s="410"/>
      <c r="AJ65" s="1704"/>
      <c r="AK65" s="410"/>
      <c r="AL65" s="389"/>
      <c r="AM65" s="389"/>
      <c r="AN65" s="389"/>
      <c r="AO65" s="389"/>
      <c r="AP65" s="410"/>
      <c r="AQ65" s="1711"/>
      <c r="AR65" s="1711"/>
      <c r="AS65" s="1704"/>
      <c r="AT65" s="1711"/>
      <c r="AU65" s="485"/>
      <c r="AV65" s="389"/>
    </row>
    <row r="66" spans="2:49" ht="5.0999999999999996" customHeight="1">
      <c r="B66" s="1696"/>
      <c r="F66" s="406"/>
      <c r="G66" s="410"/>
      <c r="H66" s="410"/>
      <c r="I66" s="450"/>
      <c r="J66" s="410"/>
      <c r="K66" s="389"/>
      <c r="L66" s="389"/>
      <c r="M66" s="389"/>
      <c r="N66" s="389"/>
      <c r="O66" s="406"/>
      <c r="P66" s="410"/>
      <c r="Q66" s="410"/>
      <c r="R66" s="410"/>
      <c r="S66" s="410"/>
      <c r="T66" s="410"/>
      <c r="U66" s="389"/>
      <c r="V66" s="389"/>
      <c r="W66" s="389"/>
      <c r="X66" s="406"/>
      <c r="Y66" s="410"/>
      <c r="Z66" s="410"/>
      <c r="AA66" s="410"/>
      <c r="AB66" s="410"/>
      <c r="AC66" s="410"/>
      <c r="AD66" s="389"/>
      <c r="AE66" s="389"/>
      <c r="AF66" s="389"/>
      <c r="AG66" s="406"/>
      <c r="AH66" s="410"/>
      <c r="AI66" s="410"/>
      <c r="AJ66" s="410"/>
      <c r="AK66" s="410"/>
      <c r="AL66" s="389"/>
      <c r="AM66" s="389"/>
      <c r="AN66" s="389"/>
      <c r="AO66" s="389"/>
      <c r="AP66" s="410"/>
      <c r="AQ66" s="1711"/>
      <c r="AR66" s="1711"/>
      <c r="AS66" s="1704"/>
      <c r="AT66" s="1711"/>
      <c r="AU66" s="485"/>
      <c r="AV66" s="389"/>
    </row>
    <row r="67" spans="2:49" ht="9.9499999999999993" customHeight="1">
      <c r="B67" s="6397">
        <v>10</v>
      </c>
      <c r="F67" s="6400"/>
      <c r="G67" s="5545" t="s">
        <v>2054</v>
      </c>
      <c r="H67" s="5545"/>
      <c r="I67" s="5545"/>
      <c r="J67" s="5545"/>
      <c r="K67" s="5546"/>
      <c r="L67" s="389"/>
      <c r="M67" s="389"/>
      <c r="N67" s="389"/>
      <c r="O67" s="1676"/>
      <c r="P67" s="1677"/>
      <c r="Q67" s="1678"/>
      <c r="R67" s="1678"/>
      <c r="S67" s="1678"/>
      <c r="T67" s="1679"/>
      <c r="U67" s="389"/>
      <c r="V67" s="389"/>
      <c r="W67" s="389"/>
      <c r="X67" s="1676"/>
      <c r="Y67" s="1677"/>
      <c r="Z67" s="1678"/>
      <c r="AA67" s="1678"/>
      <c r="AB67" s="1678"/>
      <c r="AC67" s="1679"/>
      <c r="AD67" s="389"/>
      <c r="AE67" s="389"/>
      <c r="AF67" s="389"/>
      <c r="AG67" s="1676"/>
      <c r="AH67" s="1677"/>
      <c r="AI67" s="1678"/>
      <c r="AJ67" s="1678"/>
      <c r="AK67" s="1678"/>
      <c r="AL67" s="1679"/>
      <c r="AM67" s="389"/>
      <c r="AN67" s="389"/>
      <c r="AO67" s="389"/>
      <c r="AP67" s="6400">
        <v>2</v>
      </c>
      <c r="AQ67" s="6403" t="s">
        <v>2055</v>
      </c>
      <c r="AR67" s="6403"/>
      <c r="AS67" s="6403"/>
      <c r="AT67" s="6403"/>
      <c r="AU67" s="6404"/>
      <c r="AV67" s="389"/>
    </row>
    <row r="68" spans="2:49" ht="5.0999999999999996" customHeight="1">
      <c r="B68" s="6398"/>
      <c r="C68" s="1680"/>
      <c r="D68" s="1680"/>
      <c r="E68" s="1680"/>
      <c r="F68" s="6401"/>
      <c r="G68" s="5548"/>
      <c r="H68" s="5548"/>
      <c r="I68" s="5548"/>
      <c r="J68" s="5548"/>
      <c r="K68" s="5549"/>
      <c r="L68" s="389"/>
      <c r="M68" s="1668"/>
      <c r="N68" s="389"/>
      <c r="O68" s="1681"/>
      <c r="P68" s="391"/>
      <c r="Q68" s="392"/>
      <c r="R68" s="392"/>
      <c r="S68" s="392"/>
      <c r="T68" s="1682"/>
      <c r="U68" s="389"/>
      <c r="V68" s="1668"/>
      <c r="W68" s="389"/>
      <c r="X68" s="1681"/>
      <c r="Y68" s="391"/>
      <c r="Z68" s="392"/>
      <c r="AA68" s="392"/>
      <c r="AB68" s="392"/>
      <c r="AC68" s="1682"/>
      <c r="AD68" s="389"/>
      <c r="AE68" s="1668"/>
      <c r="AF68" s="389"/>
      <c r="AG68" s="1681"/>
      <c r="AH68" s="391"/>
      <c r="AI68" s="392"/>
      <c r="AJ68" s="392"/>
      <c r="AK68" s="392"/>
      <c r="AL68" s="1682"/>
      <c r="AM68" s="389"/>
      <c r="AN68" s="1668"/>
      <c r="AO68" s="389"/>
      <c r="AP68" s="6401"/>
      <c r="AQ68" s="6405"/>
      <c r="AR68" s="6405"/>
      <c r="AS68" s="6405"/>
      <c r="AT68" s="6405"/>
      <c r="AU68" s="6406"/>
      <c r="AV68" s="389"/>
      <c r="AW68" s="1680"/>
    </row>
    <row r="69" spans="2:49" ht="9.9499999999999993" customHeight="1" thickBot="1">
      <c r="B69" s="6399"/>
      <c r="F69" s="6402"/>
      <c r="G69" s="5551"/>
      <c r="H69" s="5551"/>
      <c r="I69" s="5551"/>
      <c r="J69" s="5551"/>
      <c r="K69" s="5552"/>
      <c r="L69" s="389"/>
      <c r="M69" s="389"/>
      <c r="N69" s="389"/>
      <c r="O69" s="1683"/>
      <c r="P69" s="1684"/>
      <c r="Q69" s="1685"/>
      <c r="R69" s="1685"/>
      <c r="S69" s="1685"/>
      <c r="T69" s="1686"/>
      <c r="U69" s="389"/>
      <c r="V69" s="389"/>
      <c r="W69" s="389"/>
      <c r="X69" s="1683"/>
      <c r="Y69" s="1684"/>
      <c r="Z69" s="1685"/>
      <c r="AA69" s="1685"/>
      <c r="AB69" s="1685"/>
      <c r="AC69" s="1686"/>
      <c r="AD69" s="389"/>
      <c r="AE69" s="389"/>
      <c r="AF69" s="389"/>
      <c r="AG69" s="1683"/>
      <c r="AH69" s="1684"/>
      <c r="AI69" s="1685"/>
      <c r="AJ69" s="1685"/>
      <c r="AK69" s="1685"/>
      <c r="AL69" s="1686"/>
      <c r="AM69" s="389"/>
      <c r="AN69" s="389"/>
      <c r="AO69" s="389"/>
      <c r="AP69" s="6402"/>
      <c r="AQ69" s="6407"/>
      <c r="AR69" s="6407"/>
      <c r="AS69" s="6407"/>
      <c r="AT69" s="6407"/>
      <c r="AU69" s="6408"/>
      <c r="AV69" s="389"/>
    </row>
    <row r="70" spans="2:49" ht="5.0999999999999996" customHeight="1">
      <c r="B70" s="1693"/>
      <c r="F70" s="427"/>
      <c r="G70" s="409"/>
      <c r="H70" s="410"/>
      <c r="I70" s="450"/>
      <c r="J70" s="410"/>
      <c r="K70" s="409"/>
      <c r="L70" s="389"/>
      <c r="M70" s="389"/>
      <c r="N70" s="389"/>
      <c r="O70" s="427"/>
      <c r="P70" s="389"/>
      <c r="Q70" s="406"/>
      <c r="R70" s="406"/>
      <c r="S70" s="406"/>
      <c r="T70" s="389"/>
      <c r="U70" s="389"/>
      <c r="V70" s="389"/>
      <c r="W70" s="389"/>
      <c r="X70" s="427"/>
      <c r="Y70" s="389"/>
      <c r="Z70" s="406"/>
      <c r="AA70" s="406"/>
      <c r="AB70" s="406"/>
      <c r="AC70" s="389"/>
      <c r="AD70" s="389"/>
      <c r="AE70" s="389"/>
      <c r="AF70" s="389"/>
      <c r="AG70" s="427"/>
      <c r="AH70" s="409"/>
      <c r="AI70" s="410"/>
      <c r="AJ70" s="406"/>
      <c r="AK70" s="410"/>
      <c r="AL70" s="409"/>
      <c r="AM70" s="389"/>
      <c r="AN70" s="389"/>
      <c r="AO70" s="389"/>
      <c r="AP70" s="413"/>
      <c r="AQ70" s="409"/>
      <c r="AR70" s="410"/>
      <c r="AS70" s="1695"/>
      <c r="AT70" s="410"/>
      <c r="AU70" s="409"/>
      <c r="AV70" s="389"/>
    </row>
    <row r="71" spans="2:49" ht="5.0999999999999996" customHeight="1">
      <c r="B71" s="1696"/>
      <c r="F71" s="406"/>
      <c r="G71" s="410"/>
      <c r="H71" s="410"/>
      <c r="I71" s="450"/>
      <c r="J71" s="410"/>
      <c r="K71" s="389"/>
      <c r="L71" s="389"/>
      <c r="M71" s="389"/>
      <c r="N71" s="389"/>
      <c r="O71" s="406"/>
      <c r="P71" s="410"/>
      <c r="Q71" s="410"/>
      <c r="R71" s="1704"/>
      <c r="S71" s="410"/>
      <c r="T71" s="410"/>
      <c r="U71" s="389"/>
      <c r="V71" s="389"/>
      <c r="W71" s="389"/>
      <c r="X71" s="406"/>
      <c r="Y71" s="410"/>
      <c r="Z71" s="410"/>
      <c r="AA71" s="1704"/>
      <c r="AB71" s="410"/>
      <c r="AC71" s="410"/>
      <c r="AD71" s="389"/>
      <c r="AE71" s="389"/>
      <c r="AF71" s="389"/>
      <c r="AG71" s="406"/>
      <c r="AH71" s="410"/>
      <c r="AI71" s="410"/>
      <c r="AJ71" s="1704"/>
      <c r="AK71" s="410"/>
      <c r="AL71" s="389"/>
      <c r="AM71" s="389"/>
      <c r="AN71" s="389"/>
      <c r="AO71" s="389"/>
      <c r="AP71" s="410"/>
      <c r="AQ71" s="410"/>
      <c r="AR71" s="410"/>
      <c r="AS71" s="1695"/>
      <c r="AT71" s="410"/>
      <c r="AU71" s="389"/>
      <c r="AV71" s="389"/>
    </row>
    <row r="72" spans="2:49" ht="5.0999999999999996" customHeight="1">
      <c r="B72" s="1696"/>
      <c r="F72" s="406"/>
      <c r="G72" s="410"/>
      <c r="H72" s="410"/>
      <c r="I72" s="450"/>
      <c r="J72" s="410"/>
      <c r="K72" s="389"/>
      <c r="L72" s="389"/>
      <c r="M72" s="389"/>
      <c r="N72" s="389"/>
      <c r="O72" s="406"/>
      <c r="P72" s="410"/>
      <c r="Q72" s="410"/>
      <c r="R72" s="410"/>
      <c r="S72" s="410"/>
      <c r="T72" s="410"/>
      <c r="U72" s="389"/>
      <c r="V72" s="389"/>
      <c r="W72" s="389"/>
      <c r="X72" s="406"/>
      <c r="Y72" s="410"/>
      <c r="Z72" s="410"/>
      <c r="AA72" s="410"/>
      <c r="AB72" s="410"/>
      <c r="AC72" s="410"/>
      <c r="AD72" s="389"/>
      <c r="AE72" s="389"/>
      <c r="AF72" s="389"/>
      <c r="AG72" s="406"/>
      <c r="AH72" s="410"/>
      <c r="AI72" s="410"/>
      <c r="AJ72" s="410"/>
      <c r="AK72" s="410"/>
      <c r="AL72" s="389"/>
      <c r="AM72" s="389"/>
      <c r="AN72" s="389"/>
      <c r="AO72" s="389"/>
      <c r="AP72" s="410"/>
      <c r="AQ72" s="410"/>
      <c r="AR72" s="410"/>
      <c r="AS72" s="1695"/>
      <c r="AT72" s="410"/>
      <c r="AU72" s="389"/>
      <c r="AV72" s="389"/>
    </row>
    <row r="73" spans="2:49" ht="9.9499999999999993" customHeight="1">
      <c r="B73" s="6397">
        <v>11</v>
      </c>
      <c r="F73" s="6400"/>
      <c r="G73" s="5545" t="s">
        <v>2056</v>
      </c>
      <c r="H73" s="5545"/>
      <c r="I73" s="5545"/>
      <c r="J73" s="5545"/>
      <c r="K73" s="5546"/>
      <c r="L73" s="389"/>
      <c r="M73" s="389"/>
      <c r="N73" s="389"/>
      <c r="O73" s="1676"/>
      <c r="P73" s="1677"/>
      <c r="Q73" s="1678"/>
      <c r="R73" s="1678"/>
      <c r="S73" s="1678"/>
      <c r="T73" s="1679"/>
      <c r="U73" s="389"/>
      <c r="V73" s="389"/>
      <c r="W73" s="389"/>
      <c r="X73" s="1676"/>
      <c r="Y73" s="1677"/>
      <c r="Z73" s="1678"/>
      <c r="AA73" s="1678"/>
      <c r="AB73" s="1678"/>
      <c r="AC73" s="1679"/>
      <c r="AD73" s="389"/>
      <c r="AE73" s="389"/>
      <c r="AF73" s="389"/>
      <c r="AG73" s="1676"/>
      <c r="AH73" s="1677"/>
      <c r="AI73" s="1678"/>
      <c r="AJ73" s="1678"/>
      <c r="AK73" s="1678"/>
      <c r="AL73" s="1679"/>
      <c r="AM73" s="389"/>
      <c r="AN73" s="389"/>
      <c r="AO73" s="389"/>
      <c r="AP73" s="6400">
        <v>3</v>
      </c>
      <c r="AQ73" s="6403" t="s">
        <v>2057</v>
      </c>
      <c r="AR73" s="6403"/>
      <c r="AS73" s="6403"/>
      <c r="AT73" s="6403"/>
      <c r="AU73" s="6404"/>
      <c r="AV73" s="389"/>
    </row>
    <row r="74" spans="2:49" ht="5.0999999999999996" customHeight="1">
      <c r="B74" s="6398"/>
      <c r="C74" s="1680"/>
      <c r="D74" s="1680"/>
      <c r="E74" s="1680"/>
      <c r="F74" s="6401"/>
      <c r="G74" s="5548"/>
      <c r="H74" s="5548"/>
      <c r="I74" s="5548"/>
      <c r="J74" s="5548"/>
      <c r="K74" s="5549"/>
      <c r="L74" s="389"/>
      <c r="M74" s="1668"/>
      <c r="N74" s="389"/>
      <c r="O74" s="1681"/>
      <c r="P74" s="391"/>
      <c r="Q74" s="392"/>
      <c r="R74" s="392"/>
      <c r="S74" s="392"/>
      <c r="T74" s="1682"/>
      <c r="U74" s="389"/>
      <c r="V74" s="1668"/>
      <c r="W74" s="389"/>
      <c r="X74" s="1681"/>
      <c r="Y74" s="391"/>
      <c r="Z74" s="392"/>
      <c r="AA74" s="392"/>
      <c r="AB74" s="392"/>
      <c r="AC74" s="1682"/>
      <c r="AD74" s="389"/>
      <c r="AE74" s="1668"/>
      <c r="AF74" s="389"/>
      <c r="AG74" s="1681"/>
      <c r="AH74" s="391"/>
      <c r="AI74" s="392"/>
      <c r="AJ74" s="392"/>
      <c r="AK74" s="392"/>
      <c r="AL74" s="1682"/>
      <c r="AM74" s="389"/>
      <c r="AN74" s="1668"/>
      <c r="AO74" s="389"/>
      <c r="AP74" s="6401"/>
      <c r="AQ74" s="6405"/>
      <c r="AR74" s="6405"/>
      <c r="AS74" s="6405"/>
      <c r="AT74" s="6405"/>
      <c r="AU74" s="6406"/>
      <c r="AV74" s="389"/>
      <c r="AW74" s="1680"/>
    </row>
    <row r="75" spans="2:49" ht="9.9499999999999993" customHeight="1" thickBot="1">
      <c r="B75" s="6399"/>
      <c r="F75" s="6402"/>
      <c r="G75" s="5551"/>
      <c r="H75" s="5551"/>
      <c r="I75" s="5551"/>
      <c r="J75" s="5551"/>
      <c r="K75" s="5552"/>
      <c r="L75" s="389"/>
      <c r="M75" s="389"/>
      <c r="N75" s="389"/>
      <c r="O75" s="1683"/>
      <c r="P75" s="1684"/>
      <c r="Q75" s="1685"/>
      <c r="R75" s="1685"/>
      <c r="S75" s="1685"/>
      <c r="T75" s="1686"/>
      <c r="U75" s="389"/>
      <c r="V75" s="389"/>
      <c r="W75" s="389"/>
      <c r="X75" s="1683"/>
      <c r="Y75" s="1684"/>
      <c r="Z75" s="1685"/>
      <c r="AA75" s="1685"/>
      <c r="AB75" s="1685"/>
      <c r="AC75" s="1686"/>
      <c r="AD75" s="389"/>
      <c r="AE75" s="389"/>
      <c r="AF75" s="389"/>
      <c r="AG75" s="1683"/>
      <c r="AH75" s="1684"/>
      <c r="AI75" s="1685"/>
      <c r="AJ75" s="1685"/>
      <c r="AK75" s="1685"/>
      <c r="AL75" s="1686"/>
      <c r="AM75" s="389"/>
      <c r="AN75" s="389"/>
      <c r="AO75" s="389"/>
      <c r="AP75" s="6402"/>
      <c r="AQ75" s="6407"/>
      <c r="AR75" s="6407"/>
      <c r="AS75" s="6407"/>
      <c r="AT75" s="6407"/>
      <c r="AU75" s="6408"/>
      <c r="AV75" s="389"/>
    </row>
    <row r="76" spans="2:49" ht="5.0999999999999996" customHeight="1">
      <c r="B76" s="1693"/>
      <c r="F76" s="427"/>
      <c r="G76" s="409"/>
      <c r="H76" s="410"/>
      <c r="I76" s="450"/>
      <c r="J76" s="410"/>
      <c r="K76" s="409"/>
      <c r="L76" s="389"/>
      <c r="M76" s="389"/>
      <c r="N76" s="389"/>
      <c r="O76" s="427"/>
      <c r="P76" s="389"/>
      <c r="Q76" s="406"/>
      <c r="R76" s="406"/>
      <c r="S76" s="406"/>
      <c r="T76" s="389"/>
      <c r="U76" s="389"/>
      <c r="V76" s="389"/>
      <c r="W76" s="389"/>
      <c r="X76" s="427"/>
      <c r="Y76" s="389"/>
      <c r="Z76" s="406"/>
      <c r="AA76" s="406"/>
      <c r="AB76" s="406"/>
      <c r="AC76" s="389"/>
      <c r="AD76" s="389"/>
      <c r="AE76" s="389"/>
      <c r="AF76" s="389"/>
      <c r="AG76" s="427"/>
      <c r="AH76" s="389"/>
      <c r="AI76" s="406"/>
      <c r="AJ76" s="406"/>
      <c r="AK76" s="406"/>
      <c r="AL76" s="389"/>
      <c r="AM76" s="389"/>
      <c r="AN76" s="389"/>
      <c r="AO76" s="389"/>
      <c r="AP76" s="427"/>
      <c r="AQ76" s="389"/>
      <c r="AR76" s="414"/>
      <c r="AS76" s="1717"/>
      <c r="AT76" s="406"/>
      <c r="AU76" s="389"/>
      <c r="AV76" s="389"/>
    </row>
    <row r="77" spans="2:49" ht="5.0999999999999996" customHeight="1">
      <c r="B77" s="1696"/>
      <c r="F77" s="406"/>
      <c r="G77" s="410"/>
      <c r="H77" s="410"/>
      <c r="I77" s="450"/>
      <c r="J77" s="410"/>
      <c r="K77" s="389"/>
      <c r="L77" s="389"/>
      <c r="M77" s="389"/>
      <c r="N77" s="389"/>
      <c r="O77" s="406"/>
      <c r="P77" s="410"/>
      <c r="Q77" s="410"/>
      <c r="R77" s="1704"/>
      <c r="S77" s="410"/>
      <c r="T77" s="410"/>
      <c r="U77" s="389"/>
      <c r="V77" s="389"/>
      <c r="W77" s="389"/>
      <c r="X77" s="406"/>
      <c r="Y77" s="410"/>
      <c r="Z77" s="410"/>
      <c r="AA77" s="1704"/>
      <c r="AB77" s="410"/>
      <c r="AC77" s="410"/>
      <c r="AD77" s="389"/>
      <c r="AE77" s="389"/>
      <c r="AF77" s="389"/>
      <c r="AG77" s="406"/>
      <c r="AH77" s="389"/>
      <c r="AI77" s="389"/>
      <c r="AJ77" s="1704"/>
      <c r="AK77" s="389"/>
      <c r="AL77" s="416"/>
      <c r="AM77" s="389"/>
      <c r="AN77" s="389"/>
      <c r="AO77" s="389"/>
      <c r="AP77" s="406"/>
      <c r="AQ77" s="417"/>
      <c r="AR77" s="418"/>
      <c r="AS77" s="1718"/>
      <c r="AT77" s="389"/>
      <c r="AU77" s="416"/>
      <c r="AV77" s="389"/>
    </row>
    <row r="78" spans="2:49" ht="5.0999999999999996" customHeight="1">
      <c r="B78" s="1696"/>
      <c r="F78" s="406"/>
      <c r="G78" s="410"/>
      <c r="H78" s="410"/>
      <c r="I78" s="450"/>
      <c r="J78" s="410"/>
      <c r="K78" s="389"/>
      <c r="L78" s="389"/>
      <c r="M78" s="389"/>
      <c r="N78" s="389"/>
      <c r="O78" s="406"/>
      <c r="P78" s="410"/>
      <c r="Q78" s="410"/>
      <c r="R78" s="410"/>
      <c r="S78" s="410"/>
      <c r="T78" s="410"/>
      <c r="U78" s="389"/>
      <c r="V78" s="389"/>
      <c r="W78" s="389"/>
      <c r="X78" s="406"/>
      <c r="Y78" s="410"/>
      <c r="Z78" s="410"/>
      <c r="AA78" s="410"/>
      <c r="AB78" s="410"/>
      <c r="AC78" s="410"/>
      <c r="AD78" s="389"/>
      <c r="AE78" s="389"/>
      <c r="AF78" s="389"/>
      <c r="AG78" s="406"/>
      <c r="AH78" s="389"/>
      <c r="AI78" s="389"/>
      <c r="AJ78" s="410"/>
      <c r="AK78" s="389"/>
      <c r="AL78" s="416"/>
      <c r="AM78" s="389"/>
      <c r="AN78" s="389"/>
      <c r="AO78" s="389"/>
      <c r="AP78" s="406"/>
      <c r="AQ78" s="417"/>
      <c r="AR78" s="418"/>
      <c r="AS78" s="1718"/>
      <c r="AT78" s="389"/>
      <c r="AU78" s="416"/>
      <c r="AV78" s="389"/>
    </row>
    <row r="79" spans="2:49" ht="9.9499999999999993" customHeight="1">
      <c r="B79" s="6397">
        <v>12</v>
      </c>
      <c r="F79" s="6400"/>
      <c r="G79" s="5545" t="s">
        <v>2058</v>
      </c>
      <c r="H79" s="5545"/>
      <c r="I79" s="5545"/>
      <c r="J79" s="5545"/>
      <c r="K79" s="5546"/>
      <c r="L79" s="389"/>
      <c r="M79" s="389"/>
      <c r="N79" s="389"/>
      <c r="O79" s="1676"/>
      <c r="P79" s="1677"/>
      <c r="Q79" s="1678"/>
      <c r="R79" s="1678"/>
      <c r="S79" s="1678"/>
      <c r="T79" s="1679"/>
      <c r="U79" s="389"/>
      <c r="V79" s="389"/>
      <c r="W79" s="389"/>
      <c r="X79" s="1676"/>
      <c r="Y79" s="1677"/>
      <c r="Z79" s="1678"/>
      <c r="AA79" s="1678"/>
      <c r="AB79" s="1678"/>
      <c r="AC79" s="1679"/>
      <c r="AD79" s="389"/>
      <c r="AE79" s="389"/>
      <c r="AF79" s="389"/>
      <c r="AG79" s="1676"/>
      <c r="AH79" s="1677"/>
      <c r="AI79" s="1678"/>
      <c r="AJ79" s="1678"/>
      <c r="AK79" s="1678"/>
      <c r="AL79" s="1679"/>
      <c r="AM79" s="389"/>
      <c r="AN79" s="389"/>
      <c r="AO79" s="389"/>
      <c r="AP79" s="1676"/>
      <c r="AQ79" s="1677"/>
      <c r="AR79" s="1678"/>
      <c r="AS79" s="1719"/>
      <c r="AT79" s="1678"/>
      <c r="AU79" s="1679"/>
      <c r="AV79" s="389"/>
    </row>
    <row r="80" spans="2:49" ht="5.0999999999999996" customHeight="1">
      <c r="B80" s="6398"/>
      <c r="C80" s="1680"/>
      <c r="D80" s="1680"/>
      <c r="E80" s="1680"/>
      <c r="F80" s="6401"/>
      <c r="G80" s="5548"/>
      <c r="H80" s="5548"/>
      <c r="I80" s="5548"/>
      <c r="J80" s="5548"/>
      <c r="K80" s="5549"/>
      <c r="L80" s="389"/>
      <c r="M80" s="1668"/>
      <c r="N80" s="389"/>
      <c r="O80" s="1681"/>
      <c r="P80" s="391"/>
      <c r="Q80" s="392"/>
      <c r="R80" s="392"/>
      <c r="S80" s="392"/>
      <c r="T80" s="1682"/>
      <c r="U80" s="389"/>
      <c r="V80" s="1668"/>
      <c r="W80" s="389"/>
      <c r="X80" s="1681"/>
      <c r="Y80" s="391"/>
      <c r="Z80" s="392"/>
      <c r="AA80" s="392"/>
      <c r="AB80" s="392"/>
      <c r="AC80" s="1682"/>
      <c r="AD80" s="389"/>
      <c r="AE80" s="1668"/>
      <c r="AF80" s="389"/>
      <c r="AG80" s="1681"/>
      <c r="AH80" s="391"/>
      <c r="AI80" s="392"/>
      <c r="AJ80" s="392"/>
      <c r="AK80" s="392"/>
      <c r="AL80" s="1682"/>
      <c r="AM80" s="485"/>
      <c r="AN80" s="1668"/>
      <c r="AO80" s="485"/>
      <c r="AP80" s="1681"/>
      <c r="AQ80" s="391"/>
      <c r="AR80" s="392"/>
      <c r="AS80" s="1691"/>
      <c r="AT80" s="392"/>
      <c r="AU80" s="1682"/>
      <c r="AV80" s="389"/>
      <c r="AW80" s="1680"/>
    </row>
    <row r="81" spans="2:49" ht="9.9499999999999993" customHeight="1" thickBot="1">
      <c r="B81" s="6399"/>
      <c r="F81" s="6402"/>
      <c r="G81" s="5551"/>
      <c r="H81" s="5551"/>
      <c r="I81" s="5551"/>
      <c r="J81" s="5551"/>
      <c r="K81" s="5552"/>
      <c r="L81" s="389"/>
      <c r="M81" s="389"/>
      <c r="N81" s="389"/>
      <c r="O81" s="1683"/>
      <c r="P81" s="1684"/>
      <c r="Q81" s="1685"/>
      <c r="R81" s="1685"/>
      <c r="S81" s="1685"/>
      <c r="T81" s="1686"/>
      <c r="U81" s="389"/>
      <c r="V81" s="389"/>
      <c r="W81" s="389"/>
      <c r="X81" s="1683"/>
      <c r="Y81" s="1684"/>
      <c r="Z81" s="1685"/>
      <c r="AA81" s="1685"/>
      <c r="AB81" s="1685"/>
      <c r="AC81" s="1686"/>
      <c r="AD81" s="389"/>
      <c r="AE81" s="389"/>
      <c r="AF81" s="389"/>
      <c r="AG81" s="1683"/>
      <c r="AH81" s="1684"/>
      <c r="AI81" s="1685"/>
      <c r="AJ81" s="1685"/>
      <c r="AK81" s="1685"/>
      <c r="AL81" s="1686"/>
      <c r="AM81" s="389"/>
      <c r="AN81" s="389"/>
      <c r="AO81" s="389"/>
      <c r="AP81" s="1683"/>
      <c r="AQ81" s="1684"/>
      <c r="AR81" s="1685"/>
      <c r="AS81" s="1692"/>
      <c r="AT81" s="1685"/>
      <c r="AU81" s="1686"/>
      <c r="AV81" s="389"/>
    </row>
    <row r="82" spans="2:49" ht="5.0999999999999996" customHeight="1">
      <c r="B82" s="1693"/>
      <c r="F82" s="427"/>
      <c r="G82" s="409"/>
      <c r="H82" s="410"/>
      <c r="I82" s="1695"/>
      <c r="J82" s="410"/>
      <c r="K82" s="409"/>
      <c r="L82" s="389"/>
      <c r="M82" s="389"/>
      <c r="N82" s="389"/>
      <c r="O82" s="427"/>
      <c r="P82" s="389"/>
      <c r="Q82" s="406"/>
      <c r="R82" s="406"/>
      <c r="S82" s="406"/>
      <c r="T82" s="389"/>
      <c r="U82" s="389"/>
      <c r="V82" s="389"/>
      <c r="W82" s="389"/>
      <c r="X82" s="427"/>
      <c r="Y82" s="409"/>
      <c r="Z82" s="410"/>
      <c r="AA82" s="410"/>
      <c r="AB82" s="410"/>
      <c r="AC82" s="409"/>
      <c r="AD82" s="389"/>
      <c r="AE82" s="389"/>
      <c r="AF82" s="389"/>
      <c r="AG82" s="427"/>
      <c r="AH82" s="389"/>
      <c r="AI82" s="406"/>
      <c r="AJ82" s="410"/>
      <c r="AK82" s="406"/>
      <c r="AL82" s="389"/>
      <c r="AM82" s="389"/>
      <c r="AN82" s="389"/>
      <c r="AO82" s="389"/>
      <c r="AP82" s="427"/>
      <c r="AQ82" s="389"/>
      <c r="AR82" s="414"/>
      <c r="AS82" s="1717"/>
      <c r="AT82" s="406"/>
      <c r="AU82" s="389"/>
      <c r="AV82" s="389"/>
    </row>
    <row r="83" spans="2:49" ht="5.0999999999999996" customHeight="1">
      <c r="B83" s="1696"/>
      <c r="F83" s="406"/>
      <c r="G83" s="410"/>
      <c r="H83" s="410"/>
      <c r="I83" s="1695"/>
      <c r="J83" s="410"/>
      <c r="K83" s="389"/>
      <c r="L83" s="389"/>
      <c r="M83" s="389"/>
      <c r="N83" s="389"/>
      <c r="O83" s="406"/>
      <c r="P83" s="410"/>
      <c r="Q83" s="410"/>
      <c r="R83" s="1704"/>
      <c r="S83" s="410"/>
      <c r="T83" s="410"/>
      <c r="U83" s="389"/>
      <c r="V83" s="389"/>
      <c r="W83" s="389"/>
      <c r="X83" s="406"/>
      <c r="Y83" s="410"/>
      <c r="Z83" s="410"/>
      <c r="AA83" s="1706"/>
      <c r="AB83" s="410"/>
      <c r="AC83" s="389"/>
      <c r="AD83" s="389"/>
      <c r="AE83" s="389"/>
      <c r="AF83" s="389"/>
      <c r="AG83" s="406"/>
      <c r="AH83" s="389"/>
      <c r="AI83" s="389"/>
      <c r="AJ83" s="1706"/>
      <c r="AK83" s="389"/>
      <c r="AL83" s="416"/>
      <c r="AM83" s="389"/>
      <c r="AN83" s="389"/>
      <c r="AO83" s="389"/>
      <c r="AP83" s="406"/>
      <c r="AQ83" s="417"/>
      <c r="AR83" s="418"/>
      <c r="AS83" s="1718"/>
      <c r="AT83" s="389"/>
      <c r="AU83" s="416"/>
      <c r="AV83" s="389"/>
    </row>
    <row r="84" spans="2:49" ht="5.0999999999999996" customHeight="1">
      <c r="B84" s="1696"/>
      <c r="F84" s="406"/>
      <c r="G84" s="410"/>
      <c r="H84" s="410"/>
      <c r="I84" s="1695"/>
      <c r="J84" s="410"/>
      <c r="K84" s="389"/>
      <c r="L84" s="389"/>
      <c r="M84" s="389"/>
      <c r="N84" s="389"/>
      <c r="O84" s="406"/>
      <c r="P84" s="410"/>
      <c r="Q84" s="410"/>
      <c r="R84" s="410"/>
      <c r="S84" s="410"/>
      <c r="T84" s="410"/>
      <c r="U84" s="389"/>
      <c r="V84" s="389"/>
      <c r="W84" s="389"/>
      <c r="X84" s="406"/>
      <c r="Y84" s="410"/>
      <c r="Z84" s="410"/>
      <c r="AA84" s="410"/>
      <c r="AB84" s="410"/>
      <c r="AC84" s="389"/>
      <c r="AD84" s="389"/>
      <c r="AE84" s="389"/>
      <c r="AF84" s="389"/>
      <c r="AG84" s="406"/>
      <c r="AH84" s="389"/>
      <c r="AI84" s="389"/>
      <c r="AJ84" s="410"/>
      <c r="AK84" s="389"/>
      <c r="AL84" s="416"/>
      <c r="AM84" s="389"/>
      <c r="AN84" s="389"/>
      <c r="AO84" s="389"/>
      <c r="AP84" s="406"/>
      <c r="AQ84" s="417"/>
      <c r="AR84" s="418"/>
      <c r="AS84" s="1718"/>
      <c r="AT84" s="389"/>
      <c r="AU84" s="416"/>
      <c r="AV84" s="389"/>
    </row>
    <row r="85" spans="2:49" ht="9.9499999999999993" customHeight="1">
      <c r="B85" s="6397">
        <v>14</v>
      </c>
      <c r="F85" s="6400"/>
      <c r="G85" s="5545" t="s">
        <v>2059</v>
      </c>
      <c r="H85" s="5545"/>
      <c r="I85" s="5545"/>
      <c r="J85" s="5545"/>
      <c r="K85" s="5546"/>
      <c r="L85" s="389"/>
      <c r="M85" s="389"/>
      <c r="N85" s="389"/>
      <c r="O85" s="1676"/>
      <c r="P85" s="1677"/>
      <c r="Q85" s="1678"/>
      <c r="R85" s="1678"/>
      <c r="S85" s="1678"/>
      <c r="T85" s="1679"/>
      <c r="U85" s="389"/>
      <c r="V85" s="389"/>
      <c r="W85" s="389"/>
      <c r="X85" s="1676"/>
      <c r="Y85" s="1677"/>
      <c r="Z85" s="1678"/>
      <c r="AA85" s="1678"/>
      <c r="AB85" s="1678"/>
      <c r="AC85" s="1679"/>
      <c r="AD85" s="389"/>
      <c r="AE85" s="389"/>
      <c r="AF85" s="389"/>
      <c r="AG85" s="1676"/>
      <c r="AH85" s="1677"/>
      <c r="AI85" s="1678"/>
      <c r="AJ85" s="1678"/>
      <c r="AK85" s="1678"/>
      <c r="AL85" s="1679"/>
      <c r="AM85" s="389"/>
      <c r="AN85" s="389"/>
      <c r="AO85" s="389"/>
      <c r="AP85" s="1676"/>
      <c r="AQ85" s="1677"/>
      <c r="AR85" s="1678"/>
      <c r="AS85" s="1719"/>
      <c r="AT85" s="1678"/>
      <c r="AU85" s="1679"/>
      <c r="AV85" s="389"/>
    </row>
    <row r="86" spans="2:49" ht="5.0999999999999996" customHeight="1">
      <c r="B86" s="6398"/>
      <c r="C86" s="1680"/>
      <c r="D86" s="1680"/>
      <c r="E86" s="1680"/>
      <c r="F86" s="6401"/>
      <c r="G86" s="5548"/>
      <c r="H86" s="5548"/>
      <c r="I86" s="5548"/>
      <c r="J86" s="5548"/>
      <c r="K86" s="5549"/>
      <c r="L86" s="1688"/>
      <c r="M86" s="1688"/>
      <c r="N86" s="1688"/>
      <c r="O86" s="1707"/>
      <c r="P86" s="1689"/>
      <c r="Q86" s="1691"/>
      <c r="R86" s="1691"/>
      <c r="S86" s="1691"/>
      <c r="T86" s="1708"/>
      <c r="U86" s="1688"/>
      <c r="V86" s="1688"/>
      <c r="W86" s="1688"/>
      <c r="X86" s="1707"/>
      <c r="Y86" s="1689"/>
      <c r="Z86" s="1691"/>
      <c r="AA86" s="1691"/>
      <c r="AB86" s="1691"/>
      <c r="AC86" s="1708"/>
      <c r="AD86" s="1688"/>
      <c r="AE86" s="1688"/>
      <c r="AF86" s="1688"/>
      <c r="AG86" s="1707"/>
      <c r="AH86" s="1689"/>
      <c r="AI86" s="1691"/>
      <c r="AJ86" s="1691"/>
      <c r="AK86" s="1691"/>
      <c r="AL86" s="1708"/>
      <c r="AM86" s="1688"/>
      <c r="AN86" s="1688"/>
      <c r="AO86" s="1688"/>
      <c r="AP86" s="1707"/>
      <c r="AQ86" s="1689"/>
      <c r="AR86" s="1691"/>
      <c r="AS86" s="1691"/>
      <c r="AT86" s="392"/>
      <c r="AU86" s="1682"/>
      <c r="AV86" s="389"/>
      <c r="AW86" s="1680"/>
    </row>
    <row r="87" spans="2:49" ht="9.9499999999999993" customHeight="1" thickBot="1">
      <c r="B87" s="6399"/>
      <c r="F87" s="6402"/>
      <c r="G87" s="5551"/>
      <c r="H87" s="5551"/>
      <c r="I87" s="5551"/>
      <c r="J87" s="5551"/>
      <c r="K87" s="5552"/>
      <c r="L87" s="389"/>
      <c r="M87" s="389"/>
      <c r="N87" s="389"/>
      <c r="O87" s="1683"/>
      <c r="P87" s="1684"/>
      <c r="Q87" s="1685"/>
      <c r="R87" s="1685"/>
      <c r="S87" s="1685"/>
      <c r="T87" s="1686"/>
      <c r="U87" s="389"/>
      <c r="V87" s="389"/>
      <c r="W87" s="389"/>
      <c r="X87" s="1683"/>
      <c r="Y87" s="1684"/>
      <c r="Z87" s="1685"/>
      <c r="AA87" s="1685"/>
      <c r="AB87" s="1685"/>
      <c r="AC87" s="1686"/>
      <c r="AD87" s="389"/>
      <c r="AE87" s="389"/>
      <c r="AF87" s="389"/>
      <c r="AG87" s="1683"/>
      <c r="AH87" s="1684"/>
      <c r="AI87" s="1685"/>
      <c r="AJ87" s="1685"/>
      <c r="AK87" s="1685"/>
      <c r="AL87" s="1686"/>
      <c r="AM87" s="389"/>
      <c r="AN87" s="389"/>
      <c r="AO87" s="389"/>
      <c r="AP87" s="1683"/>
      <c r="AQ87" s="1684"/>
      <c r="AR87" s="1720"/>
      <c r="AS87" s="1720"/>
      <c r="AT87" s="1685"/>
      <c r="AU87" s="1686"/>
      <c r="AV87" s="389"/>
    </row>
    <row r="88" spans="2:49" ht="5.0999999999999996" customHeight="1">
      <c r="B88" s="1693"/>
      <c r="F88" s="427"/>
      <c r="G88" s="409"/>
      <c r="H88" s="410"/>
      <c r="I88" s="1695"/>
      <c r="J88" s="410"/>
      <c r="K88" s="409"/>
      <c r="L88" s="389"/>
      <c r="M88" s="389"/>
      <c r="N88" s="389"/>
      <c r="O88" s="427"/>
      <c r="P88" s="389"/>
      <c r="Q88" s="406"/>
      <c r="R88" s="406"/>
      <c r="S88" s="406"/>
      <c r="T88" s="389"/>
      <c r="U88" s="389"/>
      <c r="V88" s="389"/>
      <c r="W88" s="389"/>
      <c r="X88" s="1694"/>
      <c r="Y88" s="409"/>
      <c r="Z88" s="410"/>
      <c r="AA88" s="410"/>
      <c r="AB88" s="410"/>
      <c r="AC88" s="409"/>
      <c r="AD88" s="389"/>
      <c r="AE88" s="389"/>
      <c r="AF88" s="389"/>
      <c r="AG88" s="413"/>
      <c r="AH88" s="389"/>
      <c r="AI88" s="406"/>
      <c r="AJ88" s="410"/>
      <c r="AK88" s="406"/>
      <c r="AL88" s="389"/>
      <c r="AM88" s="389"/>
      <c r="AN88" s="389"/>
      <c r="AO88" s="389"/>
      <c r="AP88" s="427"/>
      <c r="AQ88" s="389"/>
      <c r="AR88" s="486"/>
      <c r="AS88" s="486"/>
      <c r="AT88" s="406"/>
      <c r="AU88" s="389"/>
      <c r="AV88" s="389"/>
    </row>
    <row r="89" spans="2:49" ht="5.0999999999999996" customHeight="1">
      <c r="B89" s="1696"/>
      <c r="F89" s="406"/>
      <c r="G89" s="410"/>
      <c r="H89" s="410"/>
      <c r="I89" s="1695"/>
      <c r="J89" s="410"/>
      <c r="K89" s="389"/>
      <c r="L89" s="389"/>
      <c r="M89" s="389"/>
      <c r="N89" s="389"/>
      <c r="O89" s="406"/>
      <c r="P89" s="410"/>
      <c r="Q89" s="410"/>
      <c r="R89" s="1704"/>
      <c r="S89" s="410"/>
      <c r="T89" s="410"/>
      <c r="U89" s="389"/>
      <c r="V89" s="389"/>
      <c r="W89" s="389"/>
      <c r="X89" s="410"/>
      <c r="Y89" s="410"/>
      <c r="Z89" s="410"/>
      <c r="AA89" s="1704"/>
      <c r="AB89" s="410"/>
      <c r="AC89" s="389"/>
      <c r="AD89" s="389"/>
      <c r="AE89" s="389"/>
      <c r="AF89" s="389"/>
      <c r="AG89" s="410"/>
      <c r="AH89" s="389"/>
      <c r="AI89" s="389"/>
      <c r="AJ89" s="1704"/>
      <c r="AK89" s="389"/>
      <c r="AL89" s="416"/>
      <c r="AM89" s="389"/>
      <c r="AN89" s="389"/>
      <c r="AO89" s="389"/>
      <c r="AP89" s="406"/>
      <c r="AQ89" s="417"/>
      <c r="AR89" s="490"/>
      <c r="AS89" s="1718"/>
      <c r="AT89" s="389"/>
      <c r="AU89" s="416"/>
      <c r="AV89" s="389"/>
    </row>
    <row r="90" spans="2:49" ht="5.0999999999999996" customHeight="1">
      <c r="B90" s="1696"/>
      <c r="F90" s="406"/>
      <c r="G90" s="410"/>
      <c r="H90" s="410"/>
      <c r="I90" s="1695"/>
      <c r="J90" s="410"/>
      <c r="K90" s="389"/>
      <c r="L90" s="389"/>
      <c r="M90" s="389"/>
      <c r="N90" s="389"/>
      <c r="O90" s="406"/>
      <c r="P90" s="410"/>
      <c r="Q90" s="410"/>
      <c r="R90" s="410"/>
      <c r="S90" s="410"/>
      <c r="T90" s="410"/>
      <c r="U90" s="389"/>
      <c r="V90" s="389"/>
      <c r="W90" s="389"/>
      <c r="X90" s="410"/>
      <c r="Y90" s="410"/>
      <c r="Z90" s="410"/>
      <c r="AA90" s="410"/>
      <c r="AB90" s="410"/>
      <c r="AC90" s="389"/>
      <c r="AD90" s="389"/>
      <c r="AE90" s="389"/>
      <c r="AF90" s="389"/>
      <c r="AG90" s="410"/>
      <c r="AH90" s="389"/>
      <c r="AI90" s="389"/>
      <c r="AJ90" s="410"/>
      <c r="AK90" s="389"/>
      <c r="AL90" s="416"/>
      <c r="AM90" s="389"/>
      <c r="AN90" s="389"/>
      <c r="AO90" s="389"/>
      <c r="AP90" s="406"/>
      <c r="AQ90" s="417"/>
      <c r="AR90" s="490"/>
      <c r="AS90" s="490"/>
      <c r="AT90" s="389"/>
      <c r="AU90" s="416"/>
      <c r="AV90" s="389"/>
    </row>
    <row r="91" spans="2:49" ht="9.9499999999999993" customHeight="1">
      <c r="B91" s="6397">
        <v>15</v>
      </c>
      <c r="F91" s="6400"/>
      <c r="G91" s="5545" t="s">
        <v>2060</v>
      </c>
      <c r="H91" s="5545"/>
      <c r="I91" s="5545"/>
      <c r="J91" s="5545"/>
      <c r="K91" s="5546"/>
      <c r="L91" s="389"/>
      <c r="M91" s="389"/>
      <c r="N91" s="389"/>
      <c r="O91" s="1676"/>
      <c r="P91" s="1677"/>
      <c r="Q91" s="1678"/>
      <c r="R91" s="1678"/>
      <c r="S91" s="1678"/>
      <c r="T91" s="1679"/>
      <c r="U91" s="389"/>
      <c r="V91" s="389"/>
      <c r="W91" s="389"/>
      <c r="X91" s="6400">
        <v>4</v>
      </c>
      <c r="Y91" s="6409" t="s">
        <v>2061</v>
      </c>
      <c r="Z91" s="6409"/>
      <c r="AA91" s="6409"/>
      <c r="AB91" s="6409"/>
      <c r="AC91" s="6410"/>
      <c r="AD91" s="389"/>
      <c r="AE91" s="389"/>
      <c r="AF91" s="389"/>
      <c r="AG91" s="1676"/>
      <c r="AH91" s="1677"/>
      <c r="AI91" s="1678"/>
      <c r="AJ91" s="1678"/>
      <c r="AK91" s="1678"/>
      <c r="AL91" s="1679"/>
      <c r="AM91" s="389"/>
      <c r="AN91" s="389"/>
      <c r="AO91" s="389"/>
      <c r="AP91" s="1676"/>
      <c r="AQ91" s="1677"/>
      <c r="AR91" s="1716"/>
      <c r="AS91" s="1716"/>
      <c r="AT91" s="1678"/>
      <c r="AU91" s="1679"/>
      <c r="AV91" s="389"/>
    </row>
    <row r="92" spans="2:49" ht="5.0999999999999996" customHeight="1">
      <c r="B92" s="6398"/>
      <c r="C92" s="1680"/>
      <c r="D92" s="1680"/>
      <c r="E92" s="1680"/>
      <c r="F92" s="6401"/>
      <c r="G92" s="5548"/>
      <c r="H92" s="5548"/>
      <c r="I92" s="5548"/>
      <c r="J92" s="5548"/>
      <c r="K92" s="5549"/>
      <c r="L92" s="1688"/>
      <c r="M92" s="1688"/>
      <c r="N92" s="1688"/>
      <c r="O92" s="1707"/>
      <c r="P92" s="1689"/>
      <c r="Q92" s="1691"/>
      <c r="R92" s="1691"/>
      <c r="S92" s="1691"/>
      <c r="T92" s="1708"/>
      <c r="U92" s="1688"/>
      <c r="V92" s="1688"/>
      <c r="W92" s="1688"/>
      <c r="X92" s="6401"/>
      <c r="Y92" s="6411"/>
      <c r="Z92" s="6411"/>
      <c r="AA92" s="6411"/>
      <c r="AB92" s="6411"/>
      <c r="AC92" s="6412"/>
      <c r="AD92" s="389"/>
      <c r="AE92" s="1668"/>
      <c r="AF92" s="389"/>
      <c r="AG92" s="1681"/>
      <c r="AH92" s="391"/>
      <c r="AI92" s="392"/>
      <c r="AJ92" s="392"/>
      <c r="AK92" s="392"/>
      <c r="AL92" s="1682"/>
      <c r="AM92" s="389"/>
      <c r="AN92" s="1668"/>
      <c r="AO92" s="389"/>
      <c r="AP92" s="1681"/>
      <c r="AQ92" s="391"/>
      <c r="AR92" s="1712"/>
      <c r="AS92" s="1712"/>
      <c r="AT92" s="392"/>
      <c r="AU92" s="1682"/>
      <c r="AV92" s="389"/>
      <c r="AW92" s="1680"/>
    </row>
    <row r="93" spans="2:49" ht="9.9499999999999993" customHeight="1" thickBot="1">
      <c r="B93" s="6399"/>
      <c r="F93" s="6402"/>
      <c r="G93" s="5551"/>
      <c r="H93" s="5551"/>
      <c r="I93" s="5551"/>
      <c r="J93" s="5551"/>
      <c r="K93" s="5552"/>
      <c r="L93" s="389"/>
      <c r="M93" s="389"/>
      <c r="N93" s="389"/>
      <c r="O93" s="1683"/>
      <c r="P93" s="1684"/>
      <c r="Q93" s="1685"/>
      <c r="R93" s="1685"/>
      <c r="S93" s="1685"/>
      <c r="T93" s="1686"/>
      <c r="U93" s="389"/>
      <c r="V93" s="389"/>
      <c r="W93" s="389"/>
      <c r="X93" s="6402"/>
      <c r="Y93" s="6413"/>
      <c r="Z93" s="6413"/>
      <c r="AA93" s="6413"/>
      <c r="AB93" s="6413"/>
      <c r="AC93" s="6414"/>
      <c r="AD93" s="389"/>
      <c r="AE93" s="389"/>
      <c r="AF93" s="389"/>
      <c r="AG93" s="1683"/>
      <c r="AH93" s="1684"/>
      <c r="AI93" s="1685"/>
      <c r="AJ93" s="1685"/>
      <c r="AK93" s="1685"/>
      <c r="AL93" s="1686"/>
      <c r="AM93" s="389"/>
      <c r="AN93" s="389"/>
      <c r="AO93" s="389"/>
      <c r="AP93" s="1683"/>
      <c r="AQ93" s="1684"/>
      <c r="AR93" s="1720"/>
      <c r="AS93" s="1720"/>
      <c r="AT93" s="1685"/>
      <c r="AU93" s="1686"/>
      <c r="AV93" s="389"/>
    </row>
    <row r="94" spans="2:49" ht="5.0999999999999996" customHeight="1">
      <c r="B94" s="1693"/>
      <c r="F94" s="427"/>
      <c r="G94" s="409"/>
      <c r="H94" s="410"/>
      <c r="I94" s="1695"/>
      <c r="J94" s="410"/>
      <c r="K94" s="409"/>
      <c r="L94" s="389"/>
      <c r="M94" s="389"/>
      <c r="N94" s="389"/>
      <c r="O94" s="427"/>
      <c r="P94" s="389"/>
      <c r="Q94" s="406"/>
      <c r="R94" s="406"/>
      <c r="S94" s="406"/>
      <c r="T94" s="389"/>
      <c r="U94" s="389"/>
      <c r="V94" s="389"/>
      <c r="W94" s="389"/>
      <c r="X94" s="427"/>
      <c r="Y94" s="389"/>
      <c r="Z94" s="406"/>
      <c r="AA94" s="406"/>
      <c r="AB94" s="406"/>
      <c r="AC94" s="389"/>
      <c r="AD94" s="389"/>
      <c r="AE94" s="389"/>
      <c r="AF94" s="389"/>
      <c r="AG94" s="427"/>
      <c r="AH94" s="389"/>
      <c r="AI94" s="406"/>
      <c r="AJ94" s="406"/>
      <c r="AK94" s="406"/>
      <c r="AL94" s="389"/>
      <c r="AM94" s="389"/>
      <c r="AN94" s="389"/>
      <c r="AO94" s="389"/>
      <c r="AP94" s="427"/>
      <c r="AQ94" s="389"/>
      <c r="AR94" s="488"/>
      <c r="AS94" s="488"/>
      <c r="AT94" s="406"/>
      <c r="AU94" s="389"/>
      <c r="AV94" s="389"/>
    </row>
    <row r="95" spans="2:49" ht="5.0999999999999996" customHeight="1">
      <c r="B95" s="1696"/>
      <c r="F95" s="406"/>
      <c r="G95" s="410"/>
      <c r="H95" s="410"/>
      <c r="I95" s="1695"/>
      <c r="J95" s="410"/>
      <c r="K95" s="389"/>
      <c r="L95" s="389"/>
      <c r="M95" s="389"/>
      <c r="N95" s="389"/>
      <c r="O95" s="406"/>
      <c r="P95" s="410"/>
      <c r="Q95" s="410"/>
      <c r="R95" s="1704"/>
      <c r="S95" s="410"/>
      <c r="T95" s="410"/>
      <c r="U95" s="389"/>
      <c r="V95" s="389"/>
      <c r="W95" s="389"/>
      <c r="X95" s="406"/>
      <c r="Y95" s="410"/>
      <c r="Z95" s="410"/>
      <c r="AA95" s="1704"/>
      <c r="AB95" s="410"/>
      <c r="AC95" s="410"/>
      <c r="AD95" s="389"/>
      <c r="AE95" s="389"/>
      <c r="AF95" s="389"/>
      <c r="AG95" s="406"/>
      <c r="AH95" s="410"/>
      <c r="AI95" s="410"/>
      <c r="AJ95" s="1704"/>
      <c r="AK95" s="410"/>
      <c r="AL95" s="410"/>
      <c r="AM95" s="389"/>
      <c r="AN95" s="389"/>
      <c r="AO95" s="389"/>
      <c r="AP95" s="406"/>
      <c r="AQ95" s="410"/>
      <c r="AR95" s="1711"/>
      <c r="AS95" s="1695"/>
      <c r="AT95" s="410"/>
      <c r="AU95" s="410"/>
      <c r="AV95" s="389"/>
    </row>
    <row r="96" spans="2:49" ht="5.0999999999999996" customHeight="1">
      <c r="B96" s="1696"/>
      <c r="F96" s="406"/>
      <c r="G96" s="410"/>
      <c r="H96" s="410"/>
      <c r="I96" s="1695"/>
      <c r="J96" s="410"/>
      <c r="K96" s="389"/>
      <c r="L96" s="389"/>
      <c r="M96" s="389"/>
      <c r="N96" s="389"/>
      <c r="O96" s="406"/>
      <c r="P96" s="410"/>
      <c r="Q96" s="410"/>
      <c r="R96" s="410"/>
      <c r="S96" s="410"/>
      <c r="T96" s="410"/>
      <c r="U96" s="389"/>
      <c r="V96" s="389"/>
      <c r="W96" s="389"/>
      <c r="X96" s="406"/>
      <c r="Y96" s="410"/>
      <c r="Z96" s="410"/>
      <c r="AA96" s="410"/>
      <c r="AB96" s="410"/>
      <c r="AC96" s="410"/>
      <c r="AD96" s="389"/>
      <c r="AE96" s="389"/>
      <c r="AF96" s="389"/>
      <c r="AG96" s="406"/>
      <c r="AH96" s="410"/>
      <c r="AI96" s="410"/>
      <c r="AJ96" s="410"/>
      <c r="AK96" s="410"/>
      <c r="AL96" s="410"/>
      <c r="AM96" s="389"/>
      <c r="AN96" s="389"/>
      <c r="AO96" s="389"/>
      <c r="AP96" s="406"/>
      <c r="AQ96" s="410"/>
      <c r="AR96" s="1711"/>
      <c r="AS96" s="1711"/>
      <c r="AT96" s="410"/>
      <c r="AU96" s="410"/>
      <c r="AV96" s="389"/>
    </row>
    <row r="97" spans="2:49" ht="9.9499999999999993" customHeight="1">
      <c r="B97" s="6397">
        <v>16</v>
      </c>
      <c r="F97" s="1676"/>
      <c r="G97" s="1677"/>
      <c r="H97" s="1678"/>
      <c r="I97" s="1719"/>
      <c r="J97" s="1678"/>
      <c r="K97" s="1679"/>
      <c r="L97" s="389"/>
      <c r="M97" s="389"/>
      <c r="N97" s="389"/>
      <c r="O97" s="1676"/>
      <c r="P97" s="1677"/>
      <c r="Q97" s="1678"/>
      <c r="R97" s="1678"/>
      <c r="S97" s="1678"/>
      <c r="T97" s="1679"/>
      <c r="U97" s="389"/>
      <c r="V97" s="389"/>
      <c r="W97" s="389"/>
      <c r="X97" s="1676"/>
      <c r="Y97" s="1677"/>
      <c r="Z97" s="1678"/>
      <c r="AA97" s="1678"/>
      <c r="AB97" s="1678"/>
      <c r="AC97" s="1679"/>
      <c r="AD97" s="389"/>
      <c r="AE97" s="389"/>
      <c r="AF97" s="389"/>
      <c r="AG97" s="1676"/>
      <c r="AH97" s="1677"/>
      <c r="AI97" s="1678"/>
      <c r="AJ97" s="1678"/>
      <c r="AK97" s="1678"/>
      <c r="AL97" s="1679"/>
      <c r="AM97" s="389"/>
      <c r="AN97" s="389"/>
      <c r="AO97" s="389"/>
      <c r="AP97" s="1676"/>
      <c r="AQ97" s="1677"/>
      <c r="AR97" s="1716"/>
      <c r="AS97" s="1716"/>
      <c r="AT97" s="1678"/>
      <c r="AU97" s="1679"/>
      <c r="AV97" s="389"/>
    </row>
    <row r="98" spans="2:49" ht="5.0999999999999996" customHeight="1">
      <c r="B98" s="6398"/>
      <c r="C98" s="1680"/>
      <c r="D98" s="1680"/>
      <c r="E98" s="1680"/>
      <c r="F98" s="1681"/>
      <c r="G98" s="391"/>
      <c r="H98" s="392"/>
      <c r="I98" s="1691"/>
      <c r="J98" s="392"/>
      <c r="K98" s="1682"/>
      <c r="L98" s="389"/>
      <c r="M98" s="1668"/>
      <c r="N98" s="389"/>
      <c r="O98" s="1681"/>
      <c r="P98" s="391"/>
      <c r="Q98" s="392"/>
      <c r="R98" s="392"/>
      <c r="S98" s="392"/>
      <c r="T98" s="1682"/>
      <c r="U98" s="389"/>
      <c r="V98" s="1668"/>
      <c r="W98" s="389"/>
      <c r="X98" s="1681"/>
      <c r="Y98" s="391"/>
      <c r="Z98" s="392"/>
      <c r="AA98" s="392"/>
      <c r="AB98" s="392"/>
      <c r="AC98" s="1682"/>
      <c r="AD98" s="389"/>
      <c r="AE98" s="1668"/>
      <c r="AF98" s="389"/>
      <c r="AG98" s="1681"/>
      <c r="AH98" s="391"/>
      <c r="AI98" s="392"/>
      <c r="AJ98" s="392"/>
      <c r="AK98" s="392"/>
      <c r="AL98" s="1682"/>
      <c r="AM98" s="389"/>
      <c r="AN98" s="1668"/>
      <c r="AO98" s="389"/>
      <c r="AP98" s="1681"/>
      <c r="AQ98" s="391"/>
      <c r="AR98" s="1712"/>
      <c r="AS98" s="1712"/>
      <c r="AT98" s="392"/>
      <c r="AU98" s="1682"/>
      <c r="AV98" s="389"/>
      <c r="AW98" s="1680"/>
    </row>
    <row r="99" spans="2:49" ht="9.9499999999999993" customHeight="1">
      <c r="B99" s="6399"/>
      <c r="F99" s="1683"/>
      <c r="G99" s="1684"/>
      <c r="H99" s="1685"/>
      <c r="I99" s="1692"/>
      <c r="J99" s="1685"/>
      <c r="K99" s="1686"/>
      <c r="L99" s="389"/>
      <c r="M99" s="389"/>
      <c r="N99" s="389"/>
      <c r="O99" s="1683"/>
      <c r="P99" s="1684"/>
      <c r="Q99" s="1685"/>
      <c r="R99" s="1685"/>
      <c r="S99" s="1685"/>
      <c r="T99" s="1686"/>
      <c r="U99" s="389"/>
      <c r="V99" s="389"/>
      <c r="W99" s="389"/>
      <c r="X99" s="1683"/>
      <c r="Y99" s="1684"/>
      <c r="Z99" s="1685"/>
      <c r="AA99" s="1685"/>
      <c r="AB99" s="1685"/>
      <c r="AC99" s="1686"/>
      <c r="AD99" s="389"/>
      <c r="AE99" s="389"/>
      <c r="AF99" s="389"/>
      <c r="AG99" s="1683"/>
      <c r="AH99" s="1684"/>
      <c r="AI99" s="1685"/>
      <c r="AJ99" s="1685"/>
      <c r="AK99" s="1685"/>
      <c r="AL99" s="1686"/>
      <c r="AM99" s="389"/>
      <c r="AN99" s="389"/>
      <c r="AO99" s="389"/>
      <c r="AP99" s="1683"/>
      <c r="AQ99" s="1684"/>
      <c r="AR99" s="1685"/>
      <c r="AS99" s="1685"/>
      <c r="AT99" s="1685"/>
      <c r="AU99" s="1686"/>
      <c r="AV99" s="389"/>
    </row>
    <row r="100" spans="2:49" ht="5.0999999999999996" customHeight="1">
      <c r="B100" s="1693"/>
      <c r="F100" s="427"/>
      <c r="G100" s="409"/>
      <c r="H100" s="410"/>
      <c r="I100" s="1695"/>
      <c r="J100" s="410"/>
      <c r="K100" s="409"/>
      <c r="L100" s="389"/>
      <c r="M100" s="389"/>
      <c r="N100" s="389"/>
      <c r="O100" s="427"/>
      <c r="P100" s="389"/>
      <c r="Q100" s="406"/>
      <c r="R100" s="406"/>
      <c r="S100" s="406"/>
      <c r="T100" s="389"/>
      <c r="U100" s="389"/>
      <c r="V100" s="389"/>
      <c r="W100" s="389"/>
      <c r="X100" s="427"/>
      <c r="Y100" s="389"/>
      <c r="Z100" s="406"/>
      <c r="AA100" s="406"/>
      <c r="AB100" s="406"/>
      <c r="AC100" s="389"/>
      <c r="AD100" s="389"/>
      <c r="AE100" s="389"/>
      <c r="AF100" s="389"/>
      <c r="AG100" s="427"/>
      <c r="AH100" s="389"/>
      <c r="AI100" s="406"/>
      <c r="AJ100" s="406"/>
      <c r="AK100" s="406"/>
      <c r="AL100" s="389"/>
      <c r="AM100" s="389"/>
      <c r="AN100" s="389"/>
      <c r="AO100" s="389"/>
      <c r="AP100" s="427"/>
      <c r="AQ100" s="389"/>
      <c r="AR100" s="406"/>
      <c r="AS100" s="488"/>
      <c r="AT100" s="406"/>
      <c r="AU100" s="389"/>
      <c r="AV100" s="389"/>
    </row>
    <row r="101" spans="2:49" ht="5.0999999999999996" customHeight="1">
      <c r="B101" s="1696"/>
      <c r="F101" s="406"/>
      <c r="G101" s="410"/>
      <c r="H101" s="410"/>
      <c r="I101" s="1695"/>
      <c r="J101" s="410"/>
      <c r="K101" s="389"/>
      <c r="L101" s="389"/>
      <c r="M101" s="389"/>
      <c r="N101" s="389"/>
      <c r="O101" s="406"/>
      <c r="P101" s="410"/>
      <c r="Q101" s="410"/>
      <c r="R101" s="1704"/>
      <c r="S101" s="410"/>
      <c r="T101" s="410"/>
      <c r="U101" s="389"/>
      <c r="V101" s="389"/>
      <c r="W101" s="389"/>
      <c r="X101" s="406"/>
      <c r="Y101" s="410"/>
      <c r="Z101" s="410"/>
      <c r="AA101" s="1704"/>
      <c r="AB101" s="410"/>
      <c r="AC101" s="410"/>
      <c r="AD101" s="389"/>
      <c r="AE101" s="389"/>
      <c r="AF101" s="389"/>
      <c r="AG101" s="406"/>
      <c r="AH101" s="410"/>
      <c r="AI101" s="410"/>
      <c r="AJ101" s="1704"/>
      <c r="AK101" s="410"/>
      <c r="AL101" s="410"/>
      <c r="AM101" s="389"/>
      <c r="AN101" s="485"/>
      <c r="AO101" s="389"/>
      <c r="AP101" s="406"/>
      <c r="AQ101" s="410"/>
      <c r="AR101" s="410"/>
      <c r="AS101" s="1695"/>
      <c r="AT101" s="410"/>
      <c r="AU101" s="410"/>
      <c r="AV101" s="389"/>
    </row>
    <row r="102" spans="2:49" ht="5.0999999999999996" customHeight="1">
      <c r="B102" s="1696"/>
      <c r="F102" s="406"/>
      <c r="G102" s="410"/>
      <c r="H102" s="410"/>
      <c r="I102" s="1695"/>
      <c r="J102" s="410"/>
      <c r="K102" s="389"/>
      <c r="L102" s="389"/>
      <c r="M102" s="389"/>
      <c r="N102" s="389"/>
      <c r="O102" s="406"/>
      <c r="P102" s="410"/>
      <c r="Q102" s="410"/>
      <c r="R102" s="410"/>
      <c r="S102" s="410"/>
      <c r="T102" s="410"/>
      <c r="U102" s="389"/>
      <c r="V102" s="389"/>
      <c r="W102" s="389"/>
      <c r="X102" s="406"/>
      <c r="Y102" s="410"/>
      <c r="Z102" s="410"/>
      <c r="AA102" s="410"/>
      <c r="AB102" s="410"/>
      <c r="AC102" s="410"/>
      <c r="AD102" s="389"/>
      <c r="AE102" s="389"/>
      <c r="AF102" s="389"/>
      <c r="AG102" s="406"/>
      <c r="AH102" s="410"/>
      <c r="AI102" s="410"/>
      <c r="AJ102" s="410"/>
      <c r="AK102" s="410"/>
      <c r="AL102" s="410"/>
      <c r="AM102" s="389"/>
      <c r="AN102" s="389"/>
      <c r="AO102" s="389"/>
      <c r="AP102" s="406"/>
      <c r="AQ102" s="410"/>
      <c r="AR102" s="410"/>
      <c r="AS102" s="1711"/>
      <c r="AT102" s="410"/>
      <c r="AU102" s="410"/>
      <c r="AV102" s="389"/>
    </row>
    <row r="103" spans="2:49" ht="9.9499999999999993" customHeight="1">
      <c r="B103" s="6397">
        <v>17</v>
      </c>
      <c r="F103" s="1676"/>
      <c r="G103" s="1677"/>
      <c r="H103" s="1678"/>
      <c r="I103" s="1719"/>
      <c r="J103" s="1678"/>
      <c r="K103" s="1679"/>
      <c r="L103" s="389"/>
      <c r="M103" s="389"/>
      <c r="N103" s="389"/>
      <c r="O103" s="1676"/>
      <c r="P103" s="1677"/>
      <c r="Q103" s="1678"/>
      <c r="R103" s="1678"/>
      <c r="S103" s="1678"/>
      <c r="T103" s="1679"/>
      <c r="U103" s="389"/>
      <c r="V103" s="389"/>
      <c r="W103" s="389"/>
      <c r="X103" s="1676"/>
      <c r="Y103" s="1677"/>
      <c r="Z103" s="1678"/>
      <c r="AA103" s="1678"/>
      <c r="AB103" s="1678"/>
      <c r="AC103" s="1679"/>
      <c r="AD103" s="389"/>
      <c r="AE103" s="389"/>
      <c r="AF103" s="389"/>
      <c r="AG103" s="1676"/>
      <c r="AH103" s="1677"/>
      <c r="AI103" s="1678"/>
      <c r="AJ103" s="1678"/>
      <c r="AK103" s="1678"/>
      <c r="AL103" s="1679"/>
      <c r="AM103" s="389"/>
      <c r="AN103" s="389"/>
      <c r="AO103" s="389"/>
      <c r="AP103" s="1676"/>
      <c r="AQ103" s="1677"/>
      <c r="AR103" s="1678"/>
      <c r="AS103" s="1678"/>
      <c r="AT103" s="1678"/>
      <c r="AU103" s="1679"/>
      <c r="AV103" s="389"/>
    </row>
    <row r="104" spans="2:49" ht="5.0999999999999996" customHeight="1">
      <c r="B104" s="6398"/>
      <c r="C104" s="1680"/>
      <c r="D104" s="1680"/>
      <c r="E104" s="1680"/>
      <c r="F104" s="1681"/>
      <c r="G104" s="391"/>
      <c r="H104" s="392"/>
      <c r="I104" s="1691"/>
      <c r="J104" s="392"/>
      <c r="K104" s="1682"/>
      <c r="L104" s="389"/>
      <c r="M104" s="1668"/>
      <c r="N104" s="389"/>
      <c r="O104" s="1681"/>
      <c r="P104" s="391"/>
      <c r="Q104" s="392"/>
      <c r="R104" s="392"/>
      <c r="S104" s="392"/>
      <c r="T104" s="1682"/>
      <c r="U104" s="389"/>
      <c r="V104" s="1668"/>
      <c r="W104" s="389"/>
      <c r="X104" s="1681"/>
      <c r="Y104" s="391"/>
      <c r="Z104" s="392"/>
      <c r="AA104" s="392"/>
      <c r="AB104" s="392"/>
      <c r="AC104" s="1682"/>
      <c r="AD104" s="389"/>
      <c r="AE104" s="1668"/>
      <c r="AF104" s="389"/>
      <c r="AG104" s="1681"/>
      <c r="AH104" s="391"/>
      <c r="AI104" s="392"/>
      <c r="AJ104" s="392"/>
      <c r="AK104" s="392"/>
      <c r="AL104" s="1682"/>
      <c r="AM104" s="389"/>
      <c r="AN104" s="1668"/>
      <c r="AO104" s="389"/>
      <c r="AP104" s="1681"/>
      <c r="AQ104" s="391"/>
      <c r="AR104" s="392"/>
      <c r="AS104" s="392"/>
      <c r="AT104" s="392"/>
      <c r="AU104" s="1682"/>
      <c r="AV104" s="389"/>
      <c r="AW104" s="1680"/>
    </row>
    <row r="105" spans="2:49" ht="9.9499999999999993" customHeight="1">
      <c r="B105" s="6399"/>
      <c r="F105" s="1683"/>
      <c r="G105" s="1684"/>
      <c r="H105" s="1685"/>
      <c r="I105" s="1692"/>
      <c r="J105" s="1685"/>
      <c r="K105" s="1686"/>
      <c r="L105" s="389"/>
      <c r="M105" s="389"/>
      <c r="N105" s="389"/>
      <c r="O105" s="1683"/>
      <c r="P105" s="1684"/>
      <c r="Q105" s="1685"/>
      <c r="R105" s="1685"/>
      <c r="S105" s="1685"/>
      <c r="T105" s="1686"/>
      <c r="U105" s="389"/>
      <c r="V105" s="389"/>
      <c r="W105" s="389"/>
      <c r="X105" s="1683"/>
      <c r="Y105" s="1684"/>
      <c r="Z105" s="1685"/>
      <c r="AA105" s="1685"/>
      <c r="AB105" s="1685"/>
      <c r="AC105" s="1686"/>
      <c r="AD105" s="389"/>
      <c r="AE105" s="389"/>
      <c r="AF105" s="389"/>
      <c r="AG105" s="1683"/>
      <c r="AH105" s="1684"/>
      <c r="AI105" s="1685"/>
      <c r="AJ105" s="1685"/>
      <c r="AK105" s="1685"/>
      <c r="AL105" s="1686"/>
      <c r="AM105" s="389"/>
      <c r="AN105" s="389"/>
      <c r="AO105" s="389"/>
      <c r="AP105" s="1683"/>
      <c r="AQ105" s="1684"/>
      <c r="AR105" s="1685"/>
      <c r="AS105" s="1685"/>
      <c r="AT105" s="1685"/>
      <c r="AU105" s="1686"/>
      <c r="AV105" s="389"/>
    </row>
    <row r="106" spans="2:49" ht="5.0999999999999996" customHeight="1">
      <c r="B106" s="1693"/>
      <c r="F106" s="427"/>
      <c r="G106" s="389"/>
      <c r="H106" s="406"/>
      <c r="I106" s="1709"/>
      <c r="J106" s="406"/>
      <c r="K106" s="389"/>
      <c r="L106" s="389"/>
      <c r="M106" s="389"/>
      <c r="N106" s="389"/>
      <c r="O106" s="427"/>
      <c r="P106" s="389"/>
      <c r="Q106" s="406"/>
      <c r="R106" s="406"/>
      <c r="S106" s="406"/>
      <c r="T106" s="389"/>
      <c r="U106" s="389"/>
      <c r="V106" s="389"/>
      <c r="W106" s="389"/>
      <c r="X106" s="427"/>
      <c r="Y106" s="389"/>
      <c r="Z106" s="406"/>
      <c r="AA106" s="406"/>
      <c r="AB106" s="406"/>
      <c r="AC106" s="389"/>
      <c r="AD106" s="389"/>
      <c r="AE106" s="389"/>
      <c r="AF106" s="389"/>
      <c r="AG106" s="427"/>
      <c r="AH106" s="389"/>
      <c r="AI106" s="406"/>
      <c r="AJ106" s="406"/>
      <c r="AK106" s="406"/>
      <c r="AL106" s="389"/>
      <c r="AM106" s="389"/>
      <c r="AN106" s="389"/>
      <c r="AO106" s="389"/>
      <c r="AP106" s="427"/>
      <c r="AQ106" s="389"/>
      <c r="AR106" s="406"/>
      <c r="AS106" s="406"/>
      <c r="AT106" s="406"/>
      <c r="AU106" s="389"/>
      <c r="AV106" s="389"/>
    </row>
    <row r="107" spans="2:49" ht="5.0999999999999996" customHeight="1">
      <c r="B107" s="1696"/>
      <c r="F107" s="406"/>
      <c r="G107" s="389"/>
      <c r="H107" s="389"/>
      <c r="I107" s="1688"/>
      <c r="J107" s="389"/>
      <c r="K107" s="389"/>
      <c r="L107" s="389"/>
      <c r="M107" s="389"/>
      <c r="N107" s="389"/>
      <c r="O107" s="406"/>
      <c r="P107" s="410"/>
      <c r="Q107" s="410"/>
      <c r="R107" s="1704"/>
      <c r="S107" s="410"/>
      <c r="T107" s="410"/>
      <c r="U107" s="389"/>
      <c r="V107" s="389"/>
      <c r="W107" s="389"/>
      <c r="X107" s="406"/>
      <c r="Y107" s="410"/>
      <c r="Z107" s="410"/>
      <c r="AA107" s="1704"/>
      <c r="AB107" s="410"/>
      <c r="AC107" s="410"/>
      <c r="AD107" s="389"/>
      <c r="AE107" s="389"/>
      <c r="AF107" s="389"/>
      <c r="AG107" s="406"/>
      <c r="AH107" s="410"/>
      <c r="AI107" s="410"/>
      <c r="AJ107" s="1704"/>
      <c r="AK107" s="410"/>
      <c r="AL107" s="410"/>
      <c r="AM107" s="389"/>
      <c r="AN107" s="389"/>
      <c r="AO107" s="389"/>
      <c r="AP107" s="406"/>
      <c r="AQ107" s="410"/>
      <c r="AR107" s="410"/>
      <c r="AS107" s="1695"/>
      <c r="AT107" s="410"/>
      <c r="AU107" s="410"/>
      <c r="AV107" s="389"/>
    </row>
    <row r="108" spans="2:49" ht="5.0999999999999996" customHeight="1">
      <c r="B108" s="1696"/>
      <c r="F108" s="406"/>
      <c r="G108" s="389"/>
      <c r="H108" s="389"/>
      <c r="I108" s="1688"/>
      <c r="J108" s="389"/>
      <c r="K108" s="389"/>
      <c r="L108" s="389"/>
      <c r="M108" s="389"/>
      <c r="N108" s="389"/>
      <c r="O108" s="406"/>
      <c r="P108" s="410"/>
      <c r="Q108" s="410"/>
      <c r="R108" s="410"/>
      <c r="S108" s="410"/>
      <c r="T108" s="410"/>
      <c r="U108" s="389"/>
      <c r="V108" s="389"/>
      <c r="W108" s="389"/>
      <c r="X108" s="406"/>
      <c r="Y108" s="410"/>
      <c r="Z108" s="410"/>
      <c r="AA108" s="410"/>
      <c r="AB108" s="410"/>
      <c r="AC108" s="410"/>
      <c r="AD108" s="389"/>
      <c r="AE108" s="389"/>
      <c r="AF108" s="389"/>
      <c r="AG108" s="406"/>
      <c r="AH108" s="410"/>
      <c r="AI108" s="410"/>
      <c r="AJ108" s="410"/>
      <c r="AK108" s="410"/>
      <c r="AL108" s="410"/>
      <c r="AM108" s="389"/>
      <c r="AN108" s="389"/>
      <c r="AO108" s="389"/>
      <c r="AP108" s="406"/>
      <c r="AQ108" s="410"/>
      <c r="AR108" s="410"/>
      <c r="AS108" s="410"/>
      <c r="AT108" s="410"/>
      <c r="AU108" s="410"/>
      <c r="AV108" s="389"/>
    </row>
    <row r="109" spans="2:49" ht="9.9499999999999993" customHeight="1">
      <c r="B109" s="6397">
        <v>18</v>
      </c>
      <c r="F109" s="1676"/>
      <c r="G109" s="1677"/>
      <c r="H109" s="1678"/>
      <c r="I109" s="1719"/>
      <c r="J109" s="1678"/>
      <c r="K109" s="1679"/>
      <c r="L109" s="389"/>
      <c r="M109" s="389"/>
      <c r="N109" s="389"/>
      <c r="O109" s="1676"/>
      <c r="P109" s="1677"/>
      <c r="Q109" s="1678"/>
      <c r="R109" s="1678"/>
      <c r="S109" s="1678"/>
      <c r="T109" s="1679"/>
      <c r="U109" s="389"/>
      <c r="V109" s="389"/>
      <c r="W109" s="389"/>
      <c r="X109" s="1676"/>
      <c r="Y109" s="1677"/>
      <c r="Z109" s="1678"/>
      <c r="AA109" s="1678"/>
      <c r="AB109" s="1678"/>
      <c r="AC109" s="1679"/>
      <c r="AD109" s="389"/>
      <c r="AE109" s="389"/>
      <c r="AF109" s="389"/>
      <c r="AG109" s="1676"/>
      <c r="AH109" s="1677"/>
      <c r="AI109" s="1678"/>
      <c r="AJ109" s="1678"/>
      <c r="AK109" s="1678"/>
      <c r="AL109" s="1679"/>
      <c r="AM109" s="389"/>
      <c r="AN109" s="389"/>
      <c r="AO109" s="389"/>
      <c r="AP109" s="1676"/>
      <c r="AQ109" s="1677"/>
      <c r="AR109" s="1678"/>
      <c r="AS109" s="1678"/>
      <c r="AT109" s="1678"/>
      <c r="AU109" s="1679"/>
      <c r="AV109" s="389"/>
    </row>
    <row r="110" spans="2:49" ht="5.0999999999999996" customHeight="1">
      <c r="B110" s="6398"/>
      <c r="C110" s="1680"/>
      <c r="D110" s="1680"/>
      <c r="E110" s="1680"/>
      <c r="F110" s="1681"/>
      <c r="G110" s="391"/>
      <c r="H110" s="392"/>
      <c r="I110" s="1691"/>
      <c r="J110" s="392"/>
      <c r="K110" s="1682"/>
      <c r="L110" s="389"/>
      <c r="M110" s="1668"/>
      <c r="N110" s="389"/>
      <c r="O110" s="1681"/>
      <c r="P110" s="391"/>
      <c r="Q110" s="392"/>
      <c r="R110" s="392"/>
      <c r="S110" s="392"/>
      <c r="T110" s="1682"/>
      <c r="U110" s="389"/>
      <c r="V110" s="1668"/>
      <c r="W110" s="389"/>
      <c r="X110" s="1681"/>
      <c r="Y110" s="391"/>
      <c r="Z110" s="392"/>
      <c r="AA110" s="392"/>
      <c r="AB110" s="392"/>
      <c r="AC110" s="1682"/>
      <c r="AD110" s="389"/>
      <c r="AE110" s="1668"/>
      <c r="AF110" s="389"/>
      <c r="AG110" s="1681"/>
      <c r="AH110" s="391"/>
      <c r="AI110" s="392"/>
      <c r="AJ110" s="392"/>
      <c r="AK110" s="392"/>
      <c r="AL110" s="1682"/>
      <c r="AM110" s="389"/>
      <c r="AN110" s="1688"/>
      <c r="AO110" s="389"/>
      <c r="AP110" s="1681"/>
      <c r="AQ110" s="391"/>
      <c r="AR110" s="392"/>
      <c r="AS110" s="392"/>
      <c r="AT110" s="392"/>
      <c r="AU110" s="1682"/>
      <c r="AV110" s="389"/>
      <c r="AW110" s="1680"/>
    </row>
    <row r="111" spans="2:49" ht="9.9499999999999993" customHeight="1">
      <c r="B111" s="6399"/>
      <c r="F111" s="1683"/>
      <c r="G111" s="1684"/>
      <c r="H111" s="1685"/>
      <c r="I111" s="1692"/>
      <c r="J111" s="1685"/>
      <c r="K111" s="1686"/>
      <c r="L111" s="389"/>
      <c r="M111" s="389"/>
      <c r="N111" s="389"/>
      <c r="O111" s="1683"/>
      <c r="P111" s="1684"/>
      <c r="Q111" s="1685"/>
      <c r="R111" s="1685"/>
      <c r="S111" s="1685"/>
      <c r="T111" s="1686"/>
      <c r="U111" s="389"/>
      <c r="V111" s="389"/>
      <c r="W111" s="389"/>
      <c r="X111" s="1683"/>
      <c r="Y111" s="1684"/>
      <c r="Z111" s="1685"/>
      <c r="AA111" s="1685"/>
      <c r="AB111" s="1685"/>
      <c r="AC111" s="1686"/>
      <c r="AD111" s="389"/>
      <c r="AE111" s="389"/>
      <c r="AF111" s="389"/>
      <c r="AG111" s="1683"/>
      <c r="AH111" s="1684"/>
      <c r="AI111" s="1685"/>
      <c r="AJ111" s="1685"/>
      <c r="AK111" s="1685"/>
      <c r="AL111" s="1686"/>
      <c r="AM111" s="389"/>
      <c r="AN111" s="389"/>
      <c r="AO111" s="389"/>
      <c r="AP111" s="1683"/>
      <c r="AQ111" s="1684"/>
      <c r="AR111" s="1685"/>
      <c r="AS111" s="1685"/>
      <c r="AT111" s="1685"/>
      <c r="AU111" s="1686"/>
      <c r="AV111" s="389"/>
    </row>
    <row r="112" spans="2:49" ht="5.0999999999999996" customHeight="1">
      <c r="B112" s="1693"/>
      <c r="F112" s="427"/>
      <c r="G112" s="389"/>
      <c r="H112" s="406"/>
      <c r="I112" s="1709"/>
      <c r="J112" s="406"/>
      <c r="K112" s="389"/>
      <c r="L112" s="389"/>
      <c r="M112" s="389"/>
      <c r="N112" s="389"/>
      <c r="O112" s="427"/>
      <c r="P112" s="389"/>
      <c r="Q112" s="406"/>
      <c r="R112" s="406"/>
      <c r="S112" s="406"/>
      <c r="T112" s="389"/>
      <c r="U112" s="389"/>
      <c r="V112" s="389"/>
      <c r="W112" s="389"/>
      <c r="X112" s="427"/>
      <c r="Y112" s="389"/>
      <c r="Z112" s="406"/>
      <c r="AA112" s="406"/>
      <c r="AB112" s="406"/>
      <c r="AC112" s="389"/>
      <c r="AD112" s="389"/>
      <c r="AE112" s="389"/>
      <c r="AF112" s="389"/>
      <c r="AG112" s="427"/>
      <c r="AH112" s="389"/>
      <c r="AI112" s="406"/>
      <c r="AJ112" s="406"/>
      <c r="AK112" s="406"/>
      <c r="AL112" s="389"/>
      <c r="AM112" s="389"/>
      <c r="AN112" s="389"/>
      <c r="AO112" s="389"/>
      <c r="AP112" s="427"/>
      <c r="AQ112" s="389"/>
      <c r="AR112" s="406"/>
      <c r="AS112" s="406"/>
      <c r="AT112" s="406"/>
      <c r="AU112" s="389"/>
      <c r="AV112" s="389"/>
    </row>
    <row r="113" spans="2:49" ht="5.0999999999999996" customHeight="1">
      <c r="B113" s="1696"/>
      <c r="F113" s="406"/>
      <c r="G113" s="389"/>
      <c r="H113" s="389"/>
      <c r="I113" s="1688"/>
      <c r="J113" s="389"/>
      <c r="K113" s="389"/>
      <c r="L113" s="389"/>
      <c r="M113" s="389"/>
      <c r="N113" s="389"/>
      <c r="O113" s="406"/>
      <c r="P113" s="410"/>
      <c r="Q113" s="410"/>
      <c r="R113" s="1704"/>
      <c r="S113" s="410"/>
      <c r="T113" s="410"/>
      <c r="U113" s="389"/>
      <c r="V113" s="389"/>
      <c r="W113" s="389"/>
      <c r="X113" s="406"/>
      <c r="Y113" s="410"/>
      <c r="Z113" s="410"/>
      <c r="AA113" s="1704"/>
      <c r="AB113" s="410"/>
      <c r="AC113" s="410"/>
      <c r="AD113" s="389"/>
      <c r="AE113" s="389"/>
      <c r="AF113" s="389"/>
      <c r="AG113" s="406"/>
      <c r="AH113" s="410"/>
      <c r="AI113" s="410"/>
      <c r="AJ113" s="1704"/>
      <c r="AK113" s="410"/>
      <c r="AL113" s="410"/>
      <c r="AM113" s="389"/>
      <c r="AN113" s="389"/>
      <c r="AO113" s="389"/>
      <c r="AP113" s="406"/>
      <c r="AQ113" s="410"/>
      <c r="AR113" s="410"/>
      <c r="AS113" s="1704"/>
      <c r="AT113" s="410"/>
      <c r="AU113" s="410"/>
      <c r="AV113" s="389"/>
    </row>
    <row r="114" spans="2:49" ht="5.0999999999999996" customHeight="1">
      <c r="B114" s="1696"/>
      <c r="F114" s="406"/>
      <c r="G114" s="389"/>
      <c r="H114" s="389"/>
      <c r="I114" s="1688"/>
      <c r="J114" s="389"/>
      <c r="K114" s="389"/>
      <c r="L114" s="389"/>
      <c r="M114" s="389"/>
      <c r="N114" s="389"/>
      <c r="O114" s="406"/>
      <c r="P114" s="410"/>
      <c r="Q114" s="410"/>
      <c r="R114" s="410"/>
      <c r="S114" s="410"/>
      <c r="T114" s="410"/>
      <c r="U114" s="389"/>
      <c r="V114" s="389"/>
      <c r="W114" s="389"/>
      <c r="X114" s="406"/>
      <c r="Y114" s="410"/>
      <c r="Z114" s="410"/>
      <c r="AA114" s="410"/>
      <c r="AB114" s="410"/>
      <c r="AC114" s="410"/>
      <c r="AD114" s="389"/>
      <c r="AE114" s="389"/>
      <c r="AF114" s="389"/>
      <c r="AG114" s="406"/>
      <c r="AH114" s="410"/>
      <c r="AI114" s="410"/>
      <c r="AJ114" s="410"/>
      <c r="AK114" s="410"/>
      <c r="AL114" s="410"/>
      <c r="AM114" s="389"/>
      <c r="AN114" s="389"/>
      <c r="AO114" s="389"/>
      <c r="AP114" s="406"/>
      <c r="AQ114" s="410"/>
      <c r="AR114" s="410"/>
      <c r="AS114" s="410"/>
      <c r="AT114" s="410"/>
      <c r="AU114" s="410"/>
      <c r="AV114" s="389"/>
    </row>
    <row r="115" spans="2:49" ht="9.9499999999999993" customHeight="1">
      <c r="B115" s="6397">
        <v>19</v>
      </c>
      <c r="F115" s="1676"/>
      <c r="G115" s="1677"/>
      <c r="H115" s="1678"/>
      <c r="I115" s="1719"/>
      <c r="J115" s="1678"/>
      <c r="K115" s="1679"/>
      <c r="L115" s="389"/>
      <c r="M115" s="389"/>
      <c r="N115" s="389"/>
      <c r="O115" s="1676"/>
      <c r="P115" s="1677"/>
      <c r="Q115" s="1678"/>
      <c r="R115" s="1678"/>
      <c r="S115" s="1678"/>
      <c r="T115" s="1679"/>
      <c r="U115" s="389"/>
      <c r="V115" s="389"/>
      <c r="W115" s="389"/>
      <c r="X115" s="1676"/>
      <c r="Y115" s="1677"/>
      <c r="Z115" s="1678"/>
      <c r="AA115" s="1678"/>
      <c r="AB115" s="1678"/>
      <c r="AC115" s="1679"/>
      <c r="AD115" s="389"/>
      <c r="AE115" s="389"/>
      <c r="AF115" s="389"/>
      <c r="AG115" s="1676"/>
      <c r="AH115" s="1677"/>
      <c r="AI115" s="1678"/>
      <c r="AJ115" s="1678"/>
      <c r="AK115" s="1678"/>
      <c r="AL115" s="1679"/>
      <c r="AM115" s="389"/>
      <c r="AN115" s="389"/>
      <c r="AO115" s="389"/>
      <c r="AP115" s="1676"/>
      <c r="AQ115" s="1677"/>
      <c r="AR115" s="1678"/>
      <c r="AS115" s="1678"/>
      <c r="AT115" s="1678"/>
      <c r="AU115" s="1679"/>
      <c r="AV115" s="389"/>
    </row>
    <row r="116" spans="2:49" ht="5.0999999999999996" customHeight="1">
      <c r="B116" s="6398"/>
      <c r="C116" s="1680"/>
      <c r="D116" s="1680"/>
      <c r="E116" s="1680"/>
      <c r="F116" s="1681"/>
      <c r="G116" s="391"/>
      <c r="H116" s="392"/>
      <c r="I116" s="1691"/>
      <c r="J116" s="392"/>
      <c r="K116" s="1682"/>
      <c r="L116" s="389"/>
      <c r="M116" s="1668"/>
      <c r="N116" s="389"/>
      <c r="O116" s="1681"/>
      <c r="P116" s="391"/>
      <c r="Q116" s="392"/>
      <c r="R116" s="392"/>
      <c r="S116" s="392"/>
      <c r="T116" s="1682"/>
      <c r="U116" s="389"/>
      <c r="V116" s="1668"/>
      <c r="W116" s="389"/>
      <c r="X116" s="1681"/>
      <c r="Y116" s="391"/>
      <c r="Z116" s="392"/>
      <c r="AA116" s="392"/>
      <c r="AB116" s="392"/>
      <c r="AC116" s="1682"/>
      <c r="AD116" s="389"/>
      <c r="AE116" s="1668"/>
      <c r="AF116" s="389"/>
      <c r="AG116" s="1681"/>
      <c r="AH116" s="391"/>
      <c r="AI116" s="392"/>
      <c r="AJ116" s="392"/>
      <c r="AK116" s="392"/>
      <c r="AL116" s="1682"/>
      <c r="AM116" s="389"/>
      <c r="AN116" s="1688"/>
      <c r="AO116" s="389"/>
      <c r="AP116" s="1681"/>
      <c r="AQ116" s="391"/>
      <c r="AR116" s="392"/>
      <c r="AS116" s="392"/>
      <c r="AT116" s="392"/>
      <c r="AU116" s="1682"/>
      <c r="AV116" s="389"/>
      <c r="AW116" s="1680"/>
    </row>
    <row r="117" spans="2:49" ht="9.9499999999999993" customHeight="1">
      <c r="B117" s="6399"/>
      <c r="F117" s="1683"/>
      <c r="G117" s="1684"/>
      <c r="H117" s="1685"/>
      <c r="I117" s="1692"/>
      <c r="J117" s="1685"/>
      <c r="K117" s="1686"/>
      <c r="L117" s="389"/>
      <c r="M117" s="389"/>
      <c r="N117" s="389"/>
      <c r="O117" s="1683"/>
      <c r="P117" s="1684"/>
      <c r="Q117" s="1685"/>
      <c r="R117" s="1685"/>
      <c r="S117" s="1685"/>
      <c r="T117" s="1686"/>
      <c r="U117" s="389"/>
      <c r="V117" s="389"/>
      <c r="W117" s="389"/>
      <c r="X117" s="1683"/>
      <c r="Y117" s="1684"/>
      <c r="Z117" s="1685"/>
      <c r="AA117" s="1685"/>
      <c r="AB117" s="1685"/>
      <c r="AC117" s="1686"/>
      <c r="AD117" s="389"/>
      <c r="AE117" s="389"/>
      <c r="AF117" s="389"/>
      <c r="AG117" s="1683"/>
      <c r="AH117" s="1684"/>
      <c r="AI117" s="1685"/>
      <c r="AJ117" s="1685"/>
      <c r="AK117" s="1685"/>
      <c r="AL117" s="1686"/>
      <c r="AM117" s="389"/>
      <c r="AN117" s="389"/>
      <c r="AO117" s="389"/>
      <c r="AP117" s="1683"/>
      <c r="AQ117" s="1684"/>
      <c r="AR117" s="1685"/>
      <c r="AS117" s="1685"/>
      <c r="AT117" s="1685"/>
      <c r="AU117" s="1686"/>
      <c r="AV117" s="389"/>
    </row>
    <row r="118" spans="2:49" ht="5.0999999999999996" customHeight="1">
      <c r="B118" s="1693"/>
      <c r="F118" s="427"/>
      <c r="G118" s="389"/>
      <c r="H118" s="406"/>
      <c r="I118" s="1709"/>
      <c r="J118" s="406"/>
      <c r="K118" s="389"/>
      <c r="L118" s="389"/>
      <c r="M118" s="389"/>
      <c r="N118" s="389"/>
      <c r="O118" s="427"/>
      <c r="P118" s="389"/>
      <c r="Q118" s="406"/>
      <c r="R118" s="406"/>
      <c r="S118" s="406"/>
      <c r="T118" s="389"/>
      <c r="U118" s="389"/>
      <c r="V118" s="389"/>
      <c r="W118" s="389"/>
      <c r="X118" s="427"/>
      <c r="Y118" s="389"/>
      <c r="Z118" s="406"/>
      <c r="AA118" s="406"/>
      <c r="AB118" s="406"/>
      <c r="AC118" s="389"/>
      <c r="AD118" s="389"/>
      <c r="AE118" s="389"/>
      <c r="AF118" s="389"/>
      <c r="AG118" s="427"/>
      <c r="AH118" s="389"/>
      <c r="AI118" s="406"/>
      <c r="AJ118" s="406"/>
      <c r="AK118" s="406"/>
      <c r="AL118" s="389"/>
      <c r="AM118" s="389"/>
      <c r="AN118" s="389"/>
      <c r="AO118" s="389"/>
      <c r="AP118" s="427"/>
      <c r="AQ118" s="389"/>
      <c r="AR118" s="406"/>
      <c r="AS118" s="406"/>
      <c r="AT118" s="406"/>
      <c r="AU118" s="389"/>
      <c r="AV118" s="389"/>
    </row>
    <row r="119" spans="2:49" ht="5.0999999999999996" customHeight="1">
      <c r="B119" s="1696"/>
      <c r="F119" s="406"/>
      <c r="G119" s="389"/>
      <c r="H119" s="389"/>
      <c r="I119" s="1688"/>
      <c r="J119" s="389"/>
      <c r="K119" s="389"/>
      <c r="L119" s="389"/>
      <c r="M119" s="389"/>
      <c r="N119" s="389"/>
      <c r="O119" s="406"/>
      <c r="P119" s="410"/>
      <c r="Q119" s="410"/>
      <c r="R119" s="1704"/>
      <c r="S119" s="410"/>
      <c r="T119" s="410"/>
      <c r="U119" s="389"/>
      <c r="V119" s="389"/>
      <c r="W119" s="389"/>
      <c r="X119" s="406"/>
      <c r="Y119" s="410"/>
      <c r="Z119" s="410"/>
      <c r="AA119" s="1704"/>
      <c r="AB119" s="410"/>
      <c r="AC119" s="410"/>
      <c r="AD119" s="389"/>
      <c r="AE119" s="389"/>
      <c r="AF119" s="389"/>
      <c r="AG119" s="406"/>
      <c r="AH119" s="410"/>
      <c r="AI119" s="410"/>
      <c r="AJ119" s="1704"/>
      <c r="AK119" s="410"/>
      <c r="AL119" s="410"/>
      <c r="AM119" s="389"/>
      <c r="AN119" s="389"/>
      <c r="AO119" s="389"/>
      <c r="AP119" s="406"/>
      <c r="AQ119" s="410"/>
      <c r="AR119" s="410"/>
      <c r="AS119" s="1704"/>
      <c r="AT119" s="410"/>
      <c r="AU119" s="410"/>
      <c r="AV119" s="389"/>
    </row>
    <row r="120" spans="2:49" ht="5.0999999999999996" customHeight="1">
      <c r="B120" s="1696"/>
      <c r="F120" s="406"/>
      <c r="G120" s="389"/>
      <c r="H120" s="389"/>
      <c r="I120" s="1688"/>
      <c r="J120" s="389"/>
      <c r="K120" s="389"/>
      <c r="L120" s="389"/>
      <c r="M120" s="389"/>
      <c r="N120" s="389"/>
      <c r="O120" s="406"/>
      <c r="P120" s="410"/>
      <c r="Q120" s="410"/>
      <c r="R120" s="410"/>
      <c r="S120" s="410"/>
      <c r="T120" s="410"/>
      <c r="U120" s="389"/>
      <c r="V120" s="389"/>
      <c r="W120" s="389"/>
      <c r="X120" s="406"/>
      <c r="Y120" s="410"/>
      <c r="Z120" s="410"/>
      <c r="AA120" s="410"/>
      <c r="AB120" s="410"/>
      <c r="AC120" s="410"/>
      <c r="AD120" s="389"/>
      <c r="AE120" s="389"/>
      <c r="AF120" s="389"/>
      <c r="AG120" s="406"/>
      <c r="AH120" s="410"/>
      <c r="AI120" s="410"/>
      <c r="AJ120" s="410"/>
      <c r="AK120" s="410"/>
      <c r="AL120" s="410"/>
      <c r="AM120" s="389"/>
      <c r="AN120" s="389"/>
      <c r="AO120" s="389"/>
      <c r="AP120" s="406"/>
      <c r="AQ120" s="410"/>
      <c r="AR120" s="410"/>
      <c r="AS120" s="410"/>
      <c r="AT120" s="410"/>
      <c r="AU120" s="410"/>
      <c r="AV120" s="389"/>
    </row>
    <row r="121" spans="2:49" ht="9.9499999999999993" customHeight="1">
      <c r="B121" s="6397">
        <v>20</v>
      </c>
      <c r="F121" s="1676"/>
      <c r="G121" s="1677"/>
      <c r="H121" s="1678"/>
      <c r="I121" s="1719"/>
      <c r="J121" s="1678"/>
      <c r="K121" s="1679"/>
      <c r="L121" s="389"/>
      <c r="M121" s="389"/>
      <c r="N121" s="389"/>
      <c r="O121" s="1676"/>
      <c r="P121" s="1677"/>
      <c r="Q121" s="1678"/>
      <c r="R121" s="1678"/>
      <c r="S121" s="1678"/>
      <c r="T121" s="1679"/>
      <c r="U121" s="389"/>
      <c r="V121" s="389"/>
      <c r="W121" s="389"/>
      <c r="X121" s="1676"/>
      <c r="Y121" s="1677"/>
      <c r="Z121" s="1678"/>
      <c r="AA121" s="1678"/>
      <c r="AB121" s="1678"/>
      <c r="AC121" s="1679"/>
      <c r="AD121" s="389"/>
      <c r="AE121" s="389"/>
      <c r="AF121" s="389"/>
      <c r="AG121" s="1676"/>
      <c r="AH121" s="1677"/>
      <c r="AI121" s="1678"/>
      <c r="AJ121" s="1678"/>
      <c r="AK121" s="1678"/>
      <c r="AL121" s="1679"/>
      <c r="AM121" s="389"/>
      <c r="AN121" s="389"/>
      <c r="AO121" s="389"/>
      <c r="AP121" s="1676"/>
      <c r="AQ121" s="1677"/>
      <c r="AR121" s="1678"/>
      <c r="AS121" s="1678"/>
      <c r="AT121" s="1678"/>
      <c r="AU121" s="1679"/>
      <c r="AV121" s="389"/>
    </row>
    <row r="122" spans="2:49" ht="5.0999999999999996" customHeight="1">
      <c r="B122" s="6398"/>
      <c r="C122" s="1680"/>
      <c r="D122" s="1680"/>
      <c r="E122" s="1680"/>
      <c r="F122" s="1681"/>
      <c r="G122" s="391"/>
      <c r="H122" s="392"/>
      <c r="I122" s="1691"/>
      <c r="J122" s="392"/>
      <c r="K122" s="1682"/>
      <c r="L122" s="389"/>
      <c r="M122" s="1668"/>
      <c r="N122" s="389"/>
      <c r="O122" s="1681"/>
      <c r="P122" s="391"/>
      <c r="Q122" s="392"/>
      <c r="R122" s="392"/>
      <c r="S122" s="392"/>
      <c r="T122" s="1682"/>
      <c r="U122" s="389"/>
      <c r="V122" s="1668"/>
      <c r="W122" s="389"/>
      <c r="X122" s="1681"/>
      <c r="Y122" s="391"/>
      <c r="Z122" s="392"/>
      <c r="AA122" s="392"/>
      <c r="AB122" s="392"/>
      <c r="AC122" s="1682"/>
      <c r="AD122" s="389"/>
      <c r="AE122" s="1668"/>
      <c r="AF122" s="389"/>
      <c r="AG122" s="1681"/>
      <c r="AH122" s="391"/>
      <c r="AI122" s="392"/>
      <c r="AJ122" s="392"/>
      <c r="AK122" s="392"/>
      <c r="AL122" s="1682"/>
      <c r="AM122" s="389"/>
      <c r="AN122" s="1688"/>
      <c r="AO122" s="389"/>
      <c r="AP122" s="1681"/>
      <c r="AQ122" s="391"/>
      <c r="AR122" s="392"/>
      <c r="AS122" s="392"/>
      <c r="AT122" s="392"/>
      <c r="AU122" s="1682"/>
      <c r="AV122" s="389"/>
      <c r="AW122" s="1680"/>
    </row>
    <row r="123" spans="2:49" ht="9.9499999999999993" customHeight="1">
      <c r="B123" s="6399"/>
      <c r="F123" s="1683"/>
      <c r="G123" s="1684"/>
      <c r="H123" s="1685"/>
      <c r="I123" s="1692"/>
      <c r="J123" s="1685"/>
      <c r="K123" s="1686"/>
      <c r="L123" s="389"/>
      <c r="M123" s="389"/>
      <c r="N123" s="389"/>
      <c r="O123" s="1683"/>
      <c r="P123" s="1684"/>
      <c r="Q123" s="1685"/>
      <c r="R123" s="1685"/>
      <c r="S123" s="1685"/>
      <c r="T123" s="1686"/>
      <c r="U123" s="389"/>
      <c r="V123" s="389"/>
      <c r="W123" s="389"/>
      <c r="X123" s="1683"/>
      <c r="Y123" s="1684"/>
      <c r="Z123" s="1685"/>
      <c r="AA123" s="1685"/>
      <c r="AB123" s="1685"/>
      <c r="AC123" s="1686"/>
      <c r="AD123" s="389"/>
      <c r="AE123" s="389"/>
      <c r="AF123" s="389"/>
      <c r="AG123" s="1683"/>
      <c r="AH123" s="1684"/>
      <c r="AI123" s="1685"/>
      <c r="AJ123" s="1685"/>
      <c r="AK123" s="1685"/>
      <c r="AL123" s="1686"/>
      <c r="AM123" s="389"/>
      <c r="AN123" s="389"/>
      <c r="AO123" s="389"/>
      <c r="AP123" s="1683"/>
      <c r="AQ123" s="1684"/>
      <c r="AR123" s="1685"/>
      <c r="AS123" s="1685"/>
      <c r="AT123" s="1685"/>
      <c r="AU123" s="1686"/>
      <c r="AV123" s="389"/>
    </row>
    <row r="124" spans="2:49" ht="5.0999999999999996" customHeight="1">
      <c r="B124" s="1693"/>
      <c r="F124" s="427"/>
      <c r="G124" s="389"/>
      <c r="H124" s="406"/>
      <c r="I124" s="1709"/>
      <c r="J124" s="406"/>
      <c r="K124" s="389"/>
      <c r="L124" s="389"/>
      <c r="M124" s="389"/>
      <c r="N124" s="389"/>
      <c r="O124" s="427"/>
      <c r="P124" s="389"/>
      <c r="Q124" s="406"/>
      <c r="R124" s="406"/>
      <c r="S124" s="406"/>
      <c r="T124" s="389"/>
      <c r="U124" s="389"/>
      <c r="V124" s="389"/>
      <c r="W124" s="389"/>
      <c r="X124" s="427"/>
      <c r="Y124" s="389"/>
      <c r="Z124" s="406"/>
      <c r="AA124" s="406"/>
      <c r="AB124" s="406"/>
      <c r="AC124" s="389"/>
      <c r="AD124" s="389"/>
      <c r="AE124" s="389"/>
      <c r="AF124" s="389"/>
      <c r="AG124" s="427"/>
      <c r="AH124" s="389"/>
      <c r="AI124" s="406"/>
      <c r="AJ124" s="406"/>
      <c r="AK124" s="406"/>
      <c r="AL124" s="389"/>
      <c r="AM124" s="389"/>
      <c r="AN124" s="389"/>
      <c r="AO124" s="389"/>
      <c r="AP124" s="427"/>
      <c r="AQ124" s="389"/>
      <c r="AR124" s="406"/>
      <c r="AS124" s="406"/>
      <c r="AT124" s="406"/>
      <c r="AU124" s="389"/>
      <c r="AV124" s="389"/>
    </row>
    <row r="125" spans="2:49" ht="5.0999999999999996" customHeight="1">
      <c r="B125" s="1696"/>
      <c r="F125" s="406"/>
      <c r="G125" s="389"/>
      <c r="H125" s="389"/>
      <c r="I125" s="1688"/>
      <c r="J125" s="389"/>
      <c r="K125" s="389"/>
      <c r="L125" s="389"/>
      <c r="M125" s="389"/>
      <c r="N125" s="389"/>
      <c r="O125" s="406"/>
      <c r="P125" s="410"/>
      <c r="Q125" s="410"/>
      <c r="R125" s="1704"/>
      <c r="S125" s="410"/>
      <c r="T125" s="410"/>
      <c r="U125" s="389"/>
      <c r="V125" s="389"/>
      <c r="W125" s="389"/>
      <c r="X125" s="406"/>
      <c r="Y125" s="410"/>
      <c r="Z125" s="410"/>
      <c r="AA125" s="1704"/>
      <c r="AB125" s="410"/>
      <c r="AC125" s="410"/>
      <c r="AD125" s="389"/>
      <c r="AE125" s="389"/>
      <c r="AF125" s="389"/>
      <c r="AG125" s="406"/>
      <c r="AH125" s="410"/>
      <c r="AI125" s="410"/>
      <c r="AJ125" s="1704"/>
      <c r="AK125" s="410"/>
      <c r="AL125" s="410"/>
      <c r="AM125" s="389"/>
      <c r="AN125" s="389"/>
      <c r="AO125" s="389"/>
      <c r="AP125" s="406"/>
      <c r="AQ125" s="410"/>
      <c r="AR125" s="410"/>
      <c r="AS125" s="1704"/>
      <c r="AT125" s="410"/>
      <c r="AU125" s="410"/>
      <c r="AV125" s="389"/>
    </row>
    <row r="126" spans="2:49" ht="5.0999999999999996" customHeight="1">
      <c r="B126" s="1696"/>
      <c r="F126" s="406"/>
      <c r="G126" s="389"/>
      <c r="H126" s="389"/>
      <c r="I126" s="1688"/>
      <c r="J126" s="389"/>
      <c r="K126" s="389"/>
      <c r="L126" s="389"/>
      <c r="M126" s="389"/>
      <c r="N126" s="389"/>
      <c r="O126" s="406"/>
      <c r="P126" s="410"/>
      <c r="Q126" s="410"/>
      <c r="R126" s="410"/>
      <c r="S126" s="410"/>
      <c r="T126" s="410"/>
      <c r="U126" s="389"/>
      <c r="V126" s="389"/>
      <c r="W126" s="389"/>
      <c r="X126" s="406"/>
      <c r="Y126" s="410"/>
      <c r="Z126" s="410"/>
      <c r="AA126" s="410"/>
      <c r="AB126" s="410"/>
      <c r="AC126" s="410"/>
      <c r="AD126" s="389"/>
      <c r="AE126" s="389"/>
      <c r="AF126" s="389"/>
      <c r="AG126" s="406"/>
      <c r="AH126" s="410"/>
      <c r="AI126" s="410"/>
      <c r="AJ126" s="410"/>
      <c r="AK126" s="410"/>
      <c r="AL126" s="410"/>
      <c r="AM126" s="389"/>
      <c r="AN126" s="389"/>
      <c r="AO126" s="389"/>
      <c r="AP126" s="406"/>
      <c r="AQ126" s="410"/>
      <c r="AR126" s="410"/>
      <c r="AS126" s="410"/>
      <c r="AT126" s="410"/>
      <c r="AU126" s="410"/>
      <c r="AV126" s="389"/>
    </row>
    <row r="127" spans="2:49" ht="9.9499999999999993" customHeight="1">
      <c r="B127" s="6397">
        <v>21</v>
      </c>
      <c r="F127" s="1676"/>
      <c r="G127" s="1677"/>
      <c r="H127" s="1678"/>
      <c r="I127" s="1719"/>
      <c r="J127" s="1678"/>
      <c r="K127" s="1679"/>
      <c r="L127" s="389"/>
      <c r="M127" s="389"/>
      <c r="N127" s="389"/>
      <c r="O127" s="1676"/>
      <c r="P127" s="1677"/>
      <c r="Q127" s="1678"/>
      <c r="R127" s="1678"/>
      <c r="S127" s="1678"/>
      <c r="T127" s="1679"/>
      <c r="U127" s="389"/>
      <c r="V127" s="389"/>
      <c r="W127" s="389"/>
      <c r="X127" s="1676"/>
      <c r="Y127" s="1677"/>
      <c r="Z127" s="1678"/>
      <c r="AA127" s="1678"/>
      <c r="AB127" s="1678"/>
      <c r="AC127" s="1679"/>
      <c r="AD127" s="389"/>
      <c r="AE127" s="389"/>
      <c r="AF127" s="389"/>
      <c r="AG127" s="1676"/>
      <c r="AH127" s="1677"/>
      <c r="AI127" s="1678"/>
      <c r="AJ127" s="1678"/>
      <c r="AK127" s="1678"/>
      <c r="AL127" s="1679"/>
      <c r="AM127" s="389"/>
      <c r="AN127" s="389"/>
      <c r="AO127" s="389"/>
      <c r="AP127" s="1676"/>
      <c r="AQ127" s="1677"/>
      <c r="AR127" s="1678"/>
      <c r="AS127" s="1678"/>
      <c r="AT127" s="1678"/>
      <c r="AU127" s="1679"/>
      <c r="AV127" s="389"/>
    </row>
    <row r="128" spans="2:49" ht="5.0999999999999996" customHeight="1">
      <c r="B128" s="6398"/>
      <c r="C128" s="1680"/>
      <c r="D128" s="1680"/>
      <c r="E128" s="1680"/>
      <c r="F128" s="1681"/>
      <c r="G128" s="391"/>
      <c r="H128" s="392"/>
      <c r="I128" s="1691"/>
      <c r="J128" s="392"/>
      <c r="K128" s="1682"/>
      <c r="L128" s="389"/>
      <c r="M128" s="1668"/>
      <c r="N128" s="389"/>
      <c r="O128" s="1681"/>
      <c r="P128" s="391"/>
      <c r="Q128" s="392"/>
      <c r="R128" s="392"/>
      <c r="S128" s="392"/>
      <c r="T128" s="1682"/>
      <c r="U128" s="389"/>
      <c r="V128" s="1668"/>
      <c r="W128" s="389"/>
      <c r="X128" s="1681"/>
      <c r="Y128" s="391"/>
      <c r="Z128" s="392"/>
      <c r="AA128" s="392"/>
      <c r="AB128" s="392"/>
      <c r="AC128" s="1682"/>
      <c r="AD128" s="389"/>
      <c r="AE128" s="1668"/>
      <c r="AF128" s="389"/>
      <c r="AG128" s="1681"/>
      <c r="AH128" s="391"/>
      <c r="AI128" s="392"/>
      <c r="AJ128" s="392"/>
      <c r="AK128" s="392"/>
      <c r="AL128" s="1682"/>
      <c r="AM128" s="389"/>
      <c r="AN128" s="1688"/>
      <c r="AO128" s="389"/>
      <c r="AP128" s="1681"/>
      <c r="AQ128" s="391"/>
      <c r="AR128" s="392"/>
      <c r="AS128" s="392"/>
      <c r="AT128" s="392"/>
      <c r="AU128" s="1682"/>
      <c r="AV128" s="389"/>
      <c r="AW128" s="1680"/>
    </row>
    <row r="129" spans="2:49" ht="9.9499999999999993" customHeight="1">
      <c r="B129" s="6399"/>
      <c r="F129" s="1683"/>
      <c r="G129" s="1684"/>
      <c r="H129" s="1685"/>
      <c r="I129" s="1692"/>
      <c r="J129" s="1685"/>
      <c r="K129" s="1686"/>
      <c r="L129" s="389"/>
      <c r="M129" s="389"/>
      <c r="N129" s="389"/>
      <c r="O129" s="1683"/>
      <c r="P129" s="1684"/>
      <c r="Q129" s="1685"/>
      <c r="R129" s="1685"/>
      <c r="S129" s="1685"/>
      <c r="T129" s="1686"/>
      <c r="U129" s="389"/>
      <c r="V129" s="389"/>
      <c r="W129" s="389"/>
      <c r="X129" s="1683"/>
      <c r="Y129" s="1684"/>
      <c r="Z129" s="1685"/>
      <c r="AA129" s="1685"/>
      <c r="AB129" s="1685"/>
      <c r="AC129" s="1686"/>
      <c r="AD129" s="389"/>
      <c r="AE129" s="389"/>
      <c r="AF129" s="389"/>
      <c r="AG129" s="1683"/>
      <c r="AH129" s="1684"/>
      <c r="AI129" s="1685"/>
      <c r="AJ129" s="1685"/>
      <c r="AK129" s="1685"/>
      <c r="AL129" s="1686"/>
      <c r="AM129" s="389"/>
      <c r="AN129" s="389"/>
      <c r="AO129" s="389"/>
      <c r="AP129" s="1683"/>
      <c r="AQ129" s="1684"/>
      <c r="AR129" s="1685"/>
      <c r="AS129" s="1685"/>
      <c r="AT129" s="1685"/>
      <c r="AU129" s="1686"/>
      <c r="AV129" s="389"/>
    </row>
    <row r="130" spans="2:49" ht="5.0999999999999996" customHeight="1">
      <c r="B130" s="1693"/>
      <c r="F130" s="427"/>
      <c r="G130" s="409"/>
      <c r="H130" s="410"/>
      <c r="I130" s="450"/>
      <c r="J130" s="410"/>
      <c r="K130" s="409"/>
      <c r="L130" s="389"/>
      <c r="M130" s="389"/>
      <c r="N130" s="389"/>
      <c r="O130" s="427"/>
      <c r="P130" s="389"/>
      <c r="Q130" s="406"/>
      <c r="R130" s="406"/>
      <c r="S130" s="406"/>
      <c r="T130" s="389"/>
      <c r="U130" s="389"/>
      <c r="V130" s="389"/>
      <c r="W130" s="389"/>
      <c r="X130" s="427"/>
      <c r="Y130" s="389"/>
      <c r="Z130" s="406"/>
      <c r="AA130" s="406"/>
      <c r="AB130" s="406"/>
      <c r="AC130" s="389"/>
      <c r="AD130" s="389"/>
      <c r="AE130" s="389"/>
      <c r="AF130" s="389"/>
      <c r="AG130" s="427"/>
      <c r="AH130" s="389"/>
      <c r="AI130" s="406"/>
      <c r="AJ130" s="406"/>
      <c r="AK130" s="406"/>
      <c r="AL130" s="389"/>
      <c r="AM130" s="389"/>
      <c r="AN130" s="389"/>
      <c r="AO130" s="389"/>
      <c r="AP130" s="427"/>
      <c r="AQ130" s="389"/>
      <c r="AR130" s="406"/>
      <c r="AS130" s="406"/>
      <c r="AT130" s="406"/>
      <c r="AU130" s="389"/>
      <c r="AV130" s="389"/>
    </row>
    <row r="131" spans="2:49" ht="5.0999999999999996" customHeight="1">
      <c r="B131" s="1696"/>
      <c r="F131" s="406"/>
      <c r="G131" s="410"/>
      <c r="H131" s="410"/>
      <c r="I131" s="450"/>
      <c r="J131" s="410"/>
      <c r="K131" s="389"/>
      <c r="L131" s="389"/>
      <c r="M131" s="389"/>
      <c r="N131" s="389"/>
      <c r="O131" s="406"/>
      <c r="P131" s="410"/>
      <c r="Q131" s="410"/>
      <c r="R131" s="1704"/>
      <c r="S131" s="410"/>
      <c r="T131" s="410"/>
      <c r="U131" s="389"/>
      <c r="V131" s="389"/>
      <c r="W131" s="389"/>
      <c r="X131" s="406"/>
      <c r="Y131" s="410"/>
      <c r="Z131" s="410"/>
      <c r="AA131" s="1704"/>
      <c r="AB131" s="410"/>
      <c r="AC131" s="410"/>
      <c r="AD131" s="389"/>
      <c r="AE131" s="389"/>
      <c r="AF131" s="389"/>
      <c r="AG131" s="406"/>
      <c r="AH131" s="410"/>
      <c r="AI131" s="410"/>
      <c r="AJ131" s="1704"/>
      <c r="AK131" s="410"/>
      <c r="AL131" s="410"/>
      <c r="AM131" s="389"/>
      <c r="AN131" s="389"/>
      <c r="AO131" s="389"/>
      <c r="AP131" s="406"/>
      <c r="AQ131" s="410"/>
      <c r="AR131" s="410"/>
      <c r="AS131" s="1704"/>
      <c r="AT131" s="410"/>
      <c r="AU131" s="410"/>
      <c r="AV131" s="389"/>
    </row>
    <row r="132" spans="2:49" ht="5.0999999999999996" customHeight="1">
      <c r="B132" s="1696"/>
      <c r="F132" s="406"/>
      <c r="G132" s="410"/>
      <c r="H132" s="410"/>
      <c r="I132" s="450"/>
      <c r="J132" s="410"/>
      <c r="K132" s="389"/>
      <c r="L132" s="389"/>
      <c r="M132" s="389"/>
      <c r="N132" s="389"/>
      <c r="O132" s="406"/>
      <c r="P132" s="410"/>
      <c r="Q132" s="410"/>
      <c r="R132" s="410"/>
      <c r="S132" s="410"/>
      <c r="T132" s="410"/>
      <c r="U132" s="389"/>
      <c r="V132" s="389"/>
      <c r="W132" s="389"/>
      <c r="X132" s="406"/>
      <c r="Y132" s="410"/>
      <c r="Z132" s="410"/>
      <c r="AA132" s="410"/>
      <c r="AB132" s="410"/>
      <c r="AC132" s="410"/>
      <c r="AD132" s="389"/>
      <c r="AE132" s="389"/>
      <c r="AF132" s="389"/>
      <c r="AG132" s="406"/>
      <c r="AH132" s="410"/>
      <c r="AI132" s="410"/>
      <c r="AJ132" s="410"/>
      <c r="AK132" s="410"/>
      <c r="AL132" s="410"/>
      <c r="AM132" s="389"/>
      <c r="AN132" s="389"/>
      <c r="AO132" s="389"/>
      <c r="AP132" s="406"/>
      <c r="AQ132" s="410"/>
      <c r="AR132" s="410"/>
      <c r="AS132" s="410"/>
      <c r="AT132" s="410"/>
      <c r="AU132" s="410"/>
      <c r="AV132" s="389"/>
    </row>
    <row r="133" spans="2:49" ht="9.9499999999999993" customHeight="1">
      <c r="B133" s="6397">
        <v>22</v>
      </c>
      <c r="F133" s="1676"/>
      <c r="G133" s="1677"/>
      <c r="H133" s="1678"/>
      <c r="I133" s="1719"/>
      <c r="J133" s="1678"/>
      <c r="K133" s="1679"/>
      <c r="L133" s="389"/>
      <c r="M133" s="389"/>
      <c r="N133" s="389"/>
      <c r="O133" s="1676"/>
      <c r="P133" s="1677"/>
      <c r="Q133" s="1678"/>
      <c r="R133" s="1678"/>
      <c r="S133" s="1678"/>
      <c r="T133" s="1679"/>
      <c r="U133" s="389"/>
      <c r="V133" s="389"/>
      <c r="W133" s="389"/>
      <c r="X133" s="1676"/>
      <c r="Y133" s="1677"/>
      <c r="Z133" s="1678"/>
      <c r="AA133" s="1678"/>
      <c r="AB133" s="1678"/>
      <c r="AC133" s="1679"/>
      <c r="AD133" s="389"/>
      <c r="AE133" s="389"/>
      <c r="AF133" s="389"/>
      <c r="AG133" s="1676"/>
      <c r="AH133" s="1677"/>
      <c r="AI133" s="1678"/>
      <c r="AJ133" s="1678"/>
      <c r="AK133" s="1678"/>
      <c r="AL133" s="1679"/>
      <c r="AM133" s="389"/>
      <c r="AN133" s="389"/>
      <c r="AO133" s="389"/>
      <c r="AP133" s="1676"/>
      <c r="AQ133" s="1677"/>
      <c r="AR133" s="1678"/>
      <c r="AS133" s="1678"/>
      <c r="AT133" s="1678"/>
      <c r="AU133" s="1679"/>
      <c r="AV133" s="389"/>
    </row>
    <row r="134" spans="2:49" ht="5.0999999999999996" customHeight="1">
      <c r="B134" s="6398"/>
      <c r="C134" s="1680"/>
      <c r="D134" s="1680"/>
      <c r="E134" s="1680"/>
      <c r="F134" s="1681"/>
      <c r="G134" s="391"/>
      <c r="H134" s="392"/>
      <c r="I134" s="1691"/>
      <c r="J134" s="392"/>
      <c r="K134" s="1682"/>
      <c r="L134" s="389"/>
      <c r="M134" s="1668"/>
      <c r="N134" s="389"/>
      <c r="O134" s="1681"/>
      <c r="P134" s="391"/>
      <c r="Q134" s="392"/>
      <c r="R134" s="392"/>
      <c r="S134" s="392"/>
      <c r="T134" s="1682"/>
      <c r="U134" s="389"/>
      <c r="V134" s="1668"/>
      <c r="W134" s="389"/>
      <c r="X134" s="1681"/>
      <c r="Y134" s="391"/>
      <c r="Z134" s="392"/>
      <c r="AA134" s="392"/>
      <c r="AB134" s="392"/>
      <c r="AC134" s="1682"/>
      <c r="AD134" s="389"/>
      <c r="AE134" s="1668"/>
      <c r="AF134" s="389"/>
      <c r="AG134" s="1681"/>
      <c r="AH134" s="391"/>
      <c r="AI134" s="392"/>
      <c r="AJ134" s="392"/>
      <c r="AK134" s="392"/>
      <c r="AL134" s="1682"/>
      <c r="AM134" s="389"/>
      <c r="AN134" s="1688"/>
      <c r="AO134" s="389"/>
      <c r="AP134" s="1681"/>
      <c r="AQ134" s="391"/>
      <c r="AR134" s="392"/>
      <c r="AS134" s="392"/>
      <c r="AT134" s="392"/>
      <c r="AU134" s="1682"/>
      <c r="AV134" s="389"/>
      <c r="AW134" s="1680"/>
    </row>
    <row r="135" spans="2:49" ht="9.9499999999999993" customHeight="1">
      <c r="B135" s="6399"/>
      <c r="F135" s="1683"/>
      <c r="G135" s="1684"/>
      <c r="H135" s="1685"/>
      <c r="I135" s="1692"/>
      <c r="J135" s="1685"/>
      <c r="K135" s="1686"/>
      <c r="L135" s="389"/>
      <c r="M135" s="389"/>
      <c r="N135" s="389"/>
      <c r="O135" s="1683"/>
      <c r="P135" s="1684"/>
      <c r="Q135" s="1685"/>
      <c r="R135" s="1685"/>
      <c r="S135" s="1685"/>
      <c r="T135" s="1686"/>
      <c r="U135" s="389"/>
      <c r="V135" s="389"/>
      <c r="W135" s="389"/>
      <c r="X135" s="1683"/>
      <c r="Y135" s="1684"/>
      <c r="Z135" s="1685"/>
      <c r="AA135" s="1685"/>
      <c r="AB135" s="1685"/>
      <c r="AC135" s="1686"/>
      <c r="AD135" s="389"/>
      <c r="AE135" s="389"/>
      <c r="AF135" s="389"/>
      <c r="AG135" s="1683"/>
      <c r="AH135" s="1684"/>
      <c r="AI135" s="1685"/>
      <c r="AJ135" s="1685"/>
      <c r="AK135" s="1685"/>
      <c r="AL135" s="1686"/>
      <c r="AM135" s="389"/>
      <c r="AN135" s="389"/>
      <c r="AO135" s="389"/>
      <c r="AP135" s="1683"/>
      <c r="AQ135" s="1684"/>
      <c r="AR135" s="1685"/>
      <c r="AS135" s="1685"/>
      <c r="AT135" s="1685"/>
      <c r="AU135" s="1686"/>
      <c r="AV135" s="389"/>
    </row>
    <row r="136" spans="2:49" ht="5.0999999999999996" customHeight="1">
      <c r="B136" s="1693"/>
      <c r="F136" s="427"/>
      <c r="G136" s="389"/>
      <c r="H136" s="406"/>
      <c r="I136" s="1709"/>
      <c r="J136" s="406"/>
      <c r="K136" s="389"/>
      <c r="L136" s="389"/>
      <c r="M136" s="389"/>
      <c r="N136" s="389"/>
      <c r="O136" s="427"/>
      <c r="P136" s="389"/>
      <c r="Q136" s="406"/>
      <c r="R136" s="406"/>
      <c r="S136" s="406"/>
      <c r="T136" s="389"/>
      <c r="U136" s="389"/>
      <c r="V136" s="389"/>
      <c r="W136" s="389"/>
      <c r="X136" s="427"/>
      <c r="Y136" s="389"/>
      <c r="Z136" s="406"/>
      <c r="AA136" s="406"/>
      <c r="AB136" s="406"/>
      <c r="AC136" s="389"/>
      <c r="AD136" s="389"/>
      <c r="AE136" s="389"/>
      <c r="AF136" s="389"/>
      <c r="AG136" s="427"/>
      <c r="AH136" s="389"/>
      <c r="AI136" s="406"/>
      <c r="AJ136" s="406"/>
      <c r="AK136" s="406"/>
      <c r="AL136" s="389"/>
      <c r="AM136" s="389"/>
      <c r="AN136" s="389"/>
      <c r="AO136" s="389"/>
      <c r="AP136" s="427"/>
      <c r="AQ136" s="389"/>
      <c r="AR136" s="406"/>
      <c r="AS136" s="406"/>
      <c r="AT136" s="406"/>
      <c r="AU136" s="389"/>
      <c r="AV136" s="389"/>
    </row>
    <row r="137" spans="2:49" ht="5.0999999999999996" customHeight="1">
      <c r="B137" s="1696"/>
      <c r="F137" s="406"/>
      <c r="G137" s="389"/>
      <c r="H137" s="389"/>
      <c r="I137" s="1688"/>
      <c r="J137" s="389"/>
      <c r="K137" s="389"/>
      <c r="L137" s="389"/>
      <c r="M137" s="389"/>
      <c r="N137" s="389"/>
      <c r="O137" s="406"/>
      <c r="P137" s="410"/>
      <c r="Q137" s="410"/>
      <c r="R137" s="1704"/>
      <c r="S137" s="410"/>
      <c r="T137" s="410"/>
      <c r="U137" s="389"/>
      <c r="V137" s="389"/>
      <c r="W137" s="389"/>
      <c r="X137" s="406"/>
      <c r="Y137" s="410"/>
      <c r="Z137" s="410"/>
      <c r="AA137" s="1704"/>
      <c r="AB137" s="410"/>
      <c r="AC137" s="410"/>
      <c r="AD137" s="389"/>
      <c r="AE137" s="389"/>
      <c r="AF137" s="389"/>
      <c r="AG137" s="406"/>
      <c r="AH137" s="410"/>
      <c r="AI137" s="410"/>
      <c r="AJ137" s="1704"/>
      <c r="AK137" s="410"/>
      <c r="AL137" s="410"/>
      <c r="AM137" s="389"/>
      <c r="AN137" s="389"/>
      <c r="AO137" s="389"/>
      <c r="AP137" s="406"/>
      <c r="AQ137" s="410"/>
      <c r="AR137" s="410"/>
      <c r="AS137" s="1704"/>
      <c r="AT137" s="410"/>
      <c r="AU137" s="410"/>
      <c r="AV137" s="389"/>
    </row>
    <row r="138" spans="2:49" ht="5.0999999999999996" customHeight="1">
      <c r="B138" s="1696"/>
      <c r="F138" s="406"/>
      <c r="G138" s="389"/>
      <c r="H138" s="389"/>
      <c r="I138" s="1688"/>
      <c r="J138" s="389"/>
      <c r="K138" s="389"/>
      <c r="L138" s="389"/>
      <c r="M138" s="389"/>
      <c r="N138" s="389"/>
      <c r="O138" s="406"/>
      <c r="P138" s="410"/>
      <c r="Q138" s="410"/>
      <c r="R138" s="410"/>
      <c r="S138" s="410"/>
      <c r="T138" s="410"/>
      <c r="U138" s="389"/>
      <c r="V138" s="389"/>
      <c r="W138" s="389"/>
      <c r="X138" s="406"/>
      <c r="Y138" s="410"/>
      <c r="Z138" s="410"/>
      <c r="AA138" s="410"/>
      <c r="AB138" s="410"/>
      <c r="AC138" s="410"/>
      <c r="AD138" s="389"/>
      <c r="AE138" s="389"/>
      <c r="AF138" s="389"/>
      <c r="AG138" s="406"/>
      <c r="AH138" s="410"/>
      <c r="AI138" s="410"/>
      <c r="AJ138" s="410"/>
      <c r="AK138" s="410"/>
      <c r="AL138" s="410"/>
      <c r="AM138" s="389"/>
      <c r="AN138" s="389"/>
      <c r="AO138" s="389"/>
      <c r="AP138" s="406"/>
      <c r="AQ138" s="410"/>
      <c r="AR138" s="410"/>
      <c r="AS138" s="410"/>
      <c r="AT138" s="410"/>
      <c r="AU138" s="410"/>
      <c r="AV138" s="389"/>
    </row>
    <row r="139" spans="2:49" ht="9.9499999999999993" customHeight="1">
      <c r="B139" s="6397">
        <v>23</v>
      </c>
      <c r="F139" s="1676"/>
      <c r="G139" s="1677"/>
      <c r="H139" s="1678"/>
      <c r="I139" s="1719"/>
      <c r="J139" s="1678"/>
      <c r="K139" s="1679"/>
      <c r="L139" s="389"/>
      <c r="M139" s="389"/>
      <c r="N139" s="389"/>
      <c r="O139" s="1676"/>
      <c r="P139" s="1677"/>
      <c r="Q139" s="1678"/>
      <c r="R139" s="1678"/>
      <c r="S139" s="1678"/>
      <c r="T139" s="1679"/>
      <c r="U139" s="389"/>
      <c r="V139" s="389"/>
      <c r="W139" s="389"/>
      <c r="X139" s="1676"/>
      <c r="Y139" s="1677"/>
      <c r="Z139" s="1678"/>
      <c r="AA139" s="1678"/>
      <c r="AB139" s="1678"/>
      <c r="AC139" s="1679"/>
      <c r="AD139" s="389"/>
      <c r="AE139" s="389"/>
      <c r="AF139" s="389"/>
      <c r="AG139" s="1676"/>
      <c r="AH139" s="1677"/>
      <c r="AI139" s="1678"/>
      <c r="AJ139" s="1678"/>
      <c r="AK139" s="1678"/>
      <c r="AL139" s="1679"/>
      <c r="AM139" s="389"/>
      <c r="AN139" s="389"/>
      <c r="AO139" s="389"/>
      <c r="AP139" s="1676"/>
      <c r="AQ139" s="1677"/>
      <c r="AR139" s="1678"/>
      <c r="AS139" s="1678"/>
      <c r="AT139" s="1678"/>
      <c r="AU139" s="1679"/>
      <c r="AV139" s="389"/>
    </row>
    <row r="140" spans="2:49" ht="5.0999999999999996" customHeight="1">
      <c r="B140" s="6398"/>
      <c r="C140" s="1680"/>
      <c r="D140" s="1680"/>
      <c r="E140" s="1680"/>
      <c r="F140" s="1681"/>
      <c r="G140" s="391"/>
      <c r="H140" s="392"/>
      <c r="I140" s="1691"/>
      <c r="J140" s="392"/>
      <c r="K140" s="1682"/>
      <c r="L140" s="389"/>
      <c r="M140" s="1668"/>
      <c r="N140" s="389"/>
      <c r="O140" s="1681"/>
      <c r="P140" s="391"/>
      <c r="Q140" s="392"/>
      <c r="R140" s="392"/>
      <c r="S140" s="392"/>
      <c r="T140" s="1682"/>
      <c r="U140" s="389"/>
      <c r="V140" s="1668"/>
      <c r="W140" s="389"/>
      <c r="X140" s="1681"/>
      <c r="Y140" s="391"/>
      <c r="Z140" s="392"/>
      <c r="AA140" s="392"/>
      <c r="AB140" s="392"/>
      <c r="AC140" s="1682"/>
      <c r="AD140" s="389"/>
      <c r="AE140" s="1668"/>
      <c r="AF140" s="389"/>
      <c r="AG140" s="1681"/>
      <c r="AH140" s="391"/>
      <c r="AI140" s="392"/>
      <c r="AJ140" s="392"/>
      <c r="AK140" s="392"/>
      <c r="AL140" s="1682"/>
      <c r="AM140" s="389"/>
      <c r="AN140" s="1688"/>
      <c r="AO140" s="389"/>
      <c r="AP140" s="1681"/>
      <c r="AQ140" s="391"/>
      <c r="AR140" s="392"/>
      <c r="AS140" s="392"/>
      <c r="AT140" s="392"/>
      <c r="AU140" s="1682"/>
      <c r="AV140" s="389"/>
      <c r="AW140" s="1680"/>
    </row>
    <row r="141" spans="2:49" ht="9.9499999999999993" customHeight="1">
      <c r="B141" s="6399"/>
      <c r="F141" s="1683"/>
      <c r="G141" s="1684"/>
      <c r="H141" s="1685"/>
      <c r="I141" s="1692"/>
      <c r="J141" s="1685"/>
      <c r="K141" s="1686"/>
      <c r="L141" s="389"/>
      <c r="M141" s="389"/>
      <c r="N141" s="389"/>
      <c r="O141" s="1683"/>
      <c r="P141" s="1684"/>
      <c r="Q141" s="1685"/>
      <c r="R141" s="1685"/>
      <c r="S141" s="1685"/>
      <c r="T141" s="1686"/>
      <c r="U141" s="389"/>
      <c r="V141" s="389"/>
      <c r="W141" s="389"/>
      <c r="X141" s="1683"/>
      <c r="Y141" s="1684"/>
      <c r="Z141" s="1685"/>
      <c r="AA141" s="1685"/>
      <c r="AB141" s="1685"/>
      <c r="AC141" s="1686"/>
      <c r="AD141" s="389"/>
      <c r="AE141" s="389"/>
      <c r="AF141" s="389"/>
      <c r="AG141" s="1683"/>
      <c r="AH141" s="1684"/>
      <c r="AI141" s="1685"/>
      <c r="AJ141" s="1685"/>
      <c r="AK141" s="1685"/>
      <c r="AL141" s="1686"/>
      <c r="AM141" s="389"/>
      <c r="AN141" s="389"/>
      <c r="AO141" s="389"/>
      <c r="AP141" s="1683"/>
      <c r="AQ141" s="1684"/>
      <c r="AR141" s="1685"/>
      <c r="AS141" s="1685"/>
      <c r="AT141" s="1685"/>
      <c r="AU141" s="1686"/>
      <c r="AV141" s="389"/>
    </row>
    <row r="142" spans="2:49" ht="5.0999999999999996" customHeight="1">
      <c r="B142" s="1693"/>
      <c r="F142" s="427"/>
      <c r="G142" s="389"/>
      <c r="H142" s="406"/>
      <c r="I142" s="1709"/>
      <c r="J142" s="406"/>
      <c r="K142" s="389"/>
      <c r="L142" s="389"/>
      <c r="M142" s="389"/>
      <c r="N142" s="389"/>
      <c r="O142" s="427"/>
      <c r="P142" s="389"/>
      <c r="Q142" s="406"/>
      <c r="R142" s="406"/>
      <c r="S142" s="406"/>
      <c r="T142" s="389"/>
      <c r="U142" s="389"/>
      <c r="V142" s="389"/>
      <c r="W142" s="389"/>
      <c r="X142" s="427"/>
      <c r="Y142" s="389"/>
      <c r="Z142" s="406"/>
      <c r="AA142" s="406"/>
      <c r="AB142" s="406"/>
      <c r="AC142" s="389"/>
      <c r="AD142" s="389"/>
      <c r="AE142" s="389"/>
      <c r="AF142" s="389"/>
      <c r="AG142" s="427"/>
      <c r="AH142" s="389"/>
      <c r="AI142" s="406"/>
      <c r="AJ142" s="406"/>
      <c r="AK142" s="406"/>
      <c r="AL142" s="389"/>
      <c r="AM142" s="389"/>
      <c r="AN142" s="389"/>
      <c r="AO142" s="389"/>
      <c r="AP142" s="427"/>
      <c r="AQ142" s="389"/>
      <c r="AR142" s="406"/>
      <c r="AS142" s="406"/>
      <c r="AT142" s="406"/>
      <c r="AU142" s="389"/>
      <c r="AV142" s="389"/>
    </row>
    <row r="143" spans="2:49" ht="5.0999999999999996" customHeight="1">
      <c r="B143" s="1696"/>
      <c r="F143" s="406"/>
      <c r="G143" s="389"/>
      <c r="H143" s="389"/>
      <c r="I143" s="1688"/>
      <c r="J143" s="389"/>
      <c r="K143" s="389"/>
      <c r="L143" s="389"/>
      <c r="M143" s="389"/>
      <c r="N143" s="389"/>
      <c r="O143" s="406"/>
      <c r="P143" s="410"/>
      <c r="Q143" s="410"/>
      <c r="R143" s="1704"/>
      <c r="S143" s="410"/>
      <c r="T143" s="410"/>
      <c r="U143" s="389"/>
      <c r="V143" s="389"/>
      <c r="W143" s="389"/>
      <c r="X143" s="406"/>
      <c r="Y143" s="410"/>
      <c r="Z143" s="410"/>
      <c r="AA143" s="1704"/>
      <c r="AB143" s="410"/>
      <c r="AC143" s="410"/>
      <c r="AD143" s="389"/>
      <c r="AE143" s="389"/>
      <c r="AF143" s="389"/>
      <c r="AG143" s="406"/>
      <c r="AH143" s="410"/>
      <c r="AI143" s="410"/>
      <c r="AJ143" s="1704"/>
      <c r="AK143" s="410"/>
      <c r="AL143" s="410"/>
      <c r="AM143" s="389"/>
      <c r="AN143" s="389"/>
      <c r="AO143" s="389"/>
      <c r="AP143" s="406"/>
      <c r="AQ143" s="410"/>
      <c r="AR143" s="410"/>
      <c r="AS143" s="1704"/>
      <c r="AT143" s="410"/>
      <c r="AU143" s="410"/>
      <c r="AV143" s="389"/>
    </row>
    <row r="144" spans="2:49" ht="5.0999999999999996" customHeight="1">
      <c r="B144" s="1696"/>
      <c r="F144" s="406"/>
      <c r="G144" s="389"/>
      <c r="H144" s="389"/>
      <c r="I144" s="1688"/>
      <c r="J144" s="389"/>
      <c r="K144" s="389"/>
      <c r="L144" s="389"/>
      <c r="M144" s="389"/>
      <c r="N144" s="389"/>
      <c r="O144" s="406"/>
      <c r="P144" s="410"/>
      <c r="Q144" s="410"/>
      <c r="R144" s="410"/>
      <c r="S144" s="410"/>
      <c r="T144" s="410"/>
      <c r="U144" s="389"/>
      <c r="V144" s="389"/>
      <c r="W144" s="389"/>
      <c r="X144" s="406"/>
      <c r="Y144" s="410"/>
      <c r="Z144" s="410"/>
      <c r="AA144" s="410"/>
      <c r="AB144" s="410"/>
      <c r="AC144" s="410"/>
      <c r="AD144" s="389"/>
      <c r="AE144" s="389"/>
      <c r="AF144" s="389"/>
      <c r="AG144" s="406"/>
      <c r="AH144" s="410"/>
      <c r="AI144" s="410"/>
      <c r="AJ144" s="410"/>
      <c r="AK144" s="410"/>
      <c r="AL144" s="410"/>
      <c r="AM144" s="389"/>
      <c r="AN144" s="389"/>
      <c r="AO144" s="389"/>
      <c r="AP144" s="406"/>
      <c r="AQ144" s="410"/>
      <c r="AR144" s="410"/>
      <c r="AS144" s="410"/>
      <c r="AT144" s="410"/>
      <c r="AU144" s="410"/>
      <c r="AV144" s="389"/>
    </row>
    <row r="145" spans="2:49" ht="9.9499999999999993" customHeight="1">
      <c r="B145" s="6397">
        <v>24</v>
      </c>
      <c r="F145" s="1676"/>
      <c r="G145" s="1677"/>
      <c r="H145" s="1678"/>
      <c r="I145" s="1719"/>
      <c r="J145" s="1678"/>
      <c r="K145" s="1679"/>
      <c r="L145" s="389"/>
      <c r="M145" s="389"/>
      <c r="N145" s="389"/>
      <c r="O145" s="1676"/>
      <c r="P145" s="1677"/>
      <c r="Q145" s="1678"/>
      <c r="R145" s="1678"/>
      <c r="S145" s="1678"/>
      <c r="T145" s="1679"/>
      <c r="U145" s="389"/>
      <c r="V145" s="389"/>
      <c r="W145" s="389"/>
      <c r="X145" s="1676"/>
      <c r="Y145" s="1677"/>
      <c r="Z145" s="1678"/>
      <c r="AA145" s="1678"/>
      <c r="AB145" s="1678"/>
      <c r="AC145" s="1679"/>
      <c r="AD145" s="389"/>
      <c r="AE145" s="389"/>
      <c r="AF145" s="389"/>
      <c r="AG145" s="1676"/>
      <c r="AH145" s="1677"/>
      <c r="AI145" s="1678"/>
      <c r="AJ145" s="1678"/>
      <c r="AK145" s="1678"/>
      <c r="AL145" s="1679"/>
      <c r="AM145" s="389"/>
      <c r="AN145" s="389"/>
      <c r="AO145" s="389"/>
      <c r="AP145" s="1676"/>
      <c r="AQ145" s="1677"/>
      <c r="AR145" s="1678"/>
      <c r="AS145" s="1678"/>
      <c r="AT145" s="1678"/>
      <c r="AU145" s="1679"/>
      <c r="AV145" s="389"/>
    </row>
    <row r="146" spans="2:49" ht="5.0999999999999996" customHeight="1">
      <c r="B146" s="6398"/>
      <c r="C146" s="1680"/>
      <c r="D146" s="1680"/>
      <c r="E146" s="1680"/>
      <c r="F146" s="1681"/>
      <c r="G146" s="391"/>
      <c r="H146" s="392"/>
      <c r="I146" s="1691"/>
      <c r="J146" s="392"/>
      <c r="K146" s="1682"/>
      <c r="L146" s="389"/>
      <c r="M146" s="1668"/>
      <c r="N146" s="389"/>
      <c r="O146" s="1681"/>
      <c r="P146" s="391"/>
      <c r="Q146" s="392"/>
      <c r="R146" s="392"/>
      <c r="S146" s="392"/>
      <c r="T146" s="1682"/>
      <c r="U146" s="389"/>
      <c r="V146" s="1668"/>
      <c r="W146" s="389"/>
      <c r="X146" s="1681"/>
      <c r="Y146" s="391"/>
      <c r="Z146" s="392"/>
      <c r="AA146" s="392"/>
      <c r="AB146" s="392"/>
      <c r="AC146" s="1682"/>
      <c r="AD146" s="389"/>
      <c r="AE146" s="1668"/>
      <c r="AF146" s="389"/>
      <c r="AG146" s="1681"/>
      <c r="AH146" s="391"/>
      <c r="AI146" s="392"/>
      <c r="AJ146" s="392"/>
      <c r="AK146" s="392"/>
      <c r="AL146" s="1682"/>
      <c r="AM146" s="389"/>
      <c r="AN146" s="1688"/>
      <c r="AO146" s="389"/>
      <c r="AP146" s="1681"/>
      <c r="AQ146" s="391"/>
      <c r="AR146" s="392"/>
      <c r="AS146" s="392"/>
      <c r="AT146" s="392"/>
      <c r="AU146" s="1682"/>
      <c r="AV146" s="389"/>
      <c r="AW146" s="1680"/>
    </row>
    <row r="147" spans="2:49" ht="9.9499999999999993" customHeight="1">
      <c r="B147" s="6399"/>
      <c r="F147" s="1683"/>
      <c r="G147" s="1684"/>
      <c r="H147" s="1685"/>
      <c r="I147" s="1692"/>
      <c r="J147" s="1685"/>
      <c r="K147" s="1686"/>
      <c r="L147" s="389"/>
      <c r="M147" s="389"/>
      <c r="N147" s="389"/>
      <c r="O147" s="1683"/>
      <c r="P147" s="1684"/>
      <c r="Q147" s="1685"/>
      <c r="R147" s="1685"/>
      <c r="S147" s="1685"/>
      <c r="T147" s="1686"/>
      <c r="U147" s="389"/>
      <c r="V147" s="389"/>
      <c r="W147" s="389"/>
      <c r="X147" s="1683"/>
      <c r="Y147" s="1684"/>
      <c r="Z147" s="1685"/>
      <c r="AA147" s="1685"/>
      <c r="AB147" s="1685"/>
      <c r="AC147" s="1686"/>
      <c r="AD147" s="389"/>
      <c r="AE147" s="389"/>
      <c r="AF147" s="389"/>
      <c r="AG147" s="1683"/>
      <c r="AH147" s="1684"/>
      <c r="AI147" s="1685"/>
      <c r="AJ147" s="1685"/>
      <c r="AK147" s="1685"/>
      <c r="AL147" s="1686"/>
      <c r="AM147" s="389"/>
      <c r="AN147" s="389"/>
      <c r="AO147" s="389"/>
      <c r="AP147" s="1683"/>
      <c r="AQ147" s="1684"/>
      <c r="AR147" s="1685"/>
      <c r="AS147" s="1685"/>
      <c r="AT147" s="1685"/>
      <c r="AU147" s="1686"/>
      <c r="AV147" s="389"/>
    </row>
    <row r="148" spans="2:49" ht="5.0999999999999996" customHeight="1">
      <c r="B148" s="1693"/>
      <c r="F148" s="427"/>
      <c r="G148" s="389"/>
      <c r="H148" s="406"/>
      <c r="I148" s="1709"/>
      <c r="J148" s="406"/>
      <c r="K148" s="389"/>
      <c r="L148" s="389"/>
      <c r="M148" s="389"/>
      <c r="N148" s="389"/>
      <c r="O148" s="427"/>
      <c r="P148" s="389"/>
      <c r="Q148" s="406"/>
      <c r="R148" s="406"/>
      <c r="S148" s="406"/>
      <c r="T148" s="389"/>
      <c r="U148" s="389"/>
      <c r="V148" s="389"/>
      <c r="W148" s="389"/>
      <c r="X148" s="427"/>
      <c r="Y148" s="389"/>
      <c r="Z148" s="406"/>
      <c r="AA148" s="406"/>
      <c r="AB148" s="406"/>
      <c r="AC148" s="389"/>
      <c r="AD148" s="389"/>
      <c r="AE148" s="389"/>
      <c r="AF148" s="389"/>
      <c r="AG148" s="427"/>
      <c r="AH148" s="389"/>
      <c r="AI148" s="406"/>
      <c r="AJ148" s="406"/>
      <c r="AK148" s="406"/>
      <c r="AL148" s="389"/>
      <c r="AM148" s="389"/>
      <c r="AN148" s="389"/>
      <c r="AO148" s="389"/>
      <c r="AP148" s="427"/>
      <c r="AQ148" s="389"/>
      <c r="AR148" s="406"/>
      <c r="AS148" s="406"/>
      <c r="AT148" s="406"/>
      <c r="AU148" s="389"/>
      <c r="AV148" s="389"/>
    </row>
    <row r="149" spans="2:49" ht="5.0999999999999996" customHeight="1">
      <c r="B149" s="1696"/>
      <c r="F149" s="406"/>
      <c r="G149" s="389"/>
      <c r="H149" s="389"/>
      <c r="I149" s="1688"/>
      <c r="J149" s="389"/>
      <c r="K149" s="389"/>
      <c r="L149" s="389"/>
      <c r="M149" s="389"/>
      <c r="N149" s="389"/>
      <c r="O149" s="406"/>
      <c r="P149" s="410"/>
      <c r="Q149" s="410"/>
      <c r="R149" s="1704"/>
      <c r="S149" s="410"/>
      <c r="T149" s="410"/>
      <c r="U149" s="389"/>
      <c r="V149" s="389"/>
      <c r="W149" s="389"/>
      <c r="X149" s="406"/>
      <c r="Y149" s="410"/>
      <c r="Z149" s="410"/>
      <c r="AA149" s="1704"/>
      <c r="AB149" s="410"/>
      <c r="AC149" s="410"/>
      <c r="AD149" s="389"/>
      <c r="AE149" s="389"/>
      <c r="AF149" s="389"/>
      <c r="AG149" s="406"/>
      <c r="AH149" s="410"/>
      <c r="AI149" s="410"/>
      <c r="AJ149" s="1704"/>
      <c r="AK149" s="410"/>
      <c r="AL149" s="410"/>
      <c r="AM149" s="389"/>
      <c r="AN149" s="389"/>
      <c r="AO149" s="389"/>
      <c r="AP149" s="406"/>
      <c r="AQ149" s="410"/>
      <c r="AR149" s="410"/>
      <c r="AS149" s="1704"/>
      <c r="AT149" s="410"/>
      <c r="AU149" s="410"/>
      <c r="AV149" s="389"/>
    </row>
    <row r="150" spans="2:49" ht="5.0999999999999996" customHeight="1">
      <c r="B150" s="1696"/>
      <c r="F150" s="406"/>
      <c r="G150" s="389"/>
      <c r="H150" s="389"/>
      <c r="I150" s="1688"/>
      <c r="J150" s="389"/>
      <c r="K150" s="389"/>
      <c r="L150" s="389"/>
      <c r="M150" s="389"/>
      <c r="N150" s="389"/>
      <c r="O150" s="406"/>
      <c r="P150" s="410"/>
      <c r="Q150" s="410"/>
      <c r="R150" s="410"/>
      <c r="S150" s="410"/>
      <c r="T150" s="410"/>
      <c r="U150" s="389"/>
      <c r="V150" s="389"/>
      <c r="W150" s="389"/>
      <c r="X150" s="406"/>
      <c r="Y150" s="410"/>
      <c r="Z150" s="410"/>
      <c r="AA150" s="410"/>
      <c r="AB150" s="410"/>
      <c r="AC150" s="410"/>
      <c r="AD150" s="389"/>
      <c r="AE150" s="389"/>
      <c r="AF150" s="389"/>
      <c r="AG150" s="406"/>
      <c r="AH150" s="410"/>
      <c r="AI150" s="410"/>
      <c r="AJ150" s="410"/>
      <c r="AK150" s="410"/>
      <c r="AL150" s="410"/>
      <c r="AM150" s="389"/>
      <c r="AN150" s="389"/>
      <c r="AO150" s="389"/>
      <c r="AP150" s="406"/>
      <c r="AQ150" s="410"/>
      <c r="AR150" s="410"/>
      <c r="AS150" s="410"/>
      <c r="AT150" s="410"/>
      <c r="AU150" s="410"/>
      <c r="AV150" s="389"/>
    </row>
    <row r="151" spans="2:49" ht="9.9499999999999993" customHeight="1">
      <c r="B151" s="6397">
        <v>25</v>
      </c>
      <c r="F151" s="1676"/>
      <c r="G151" s="1677"/>
      <c r="H151" s="1678"/>
      <c r="I151" s="1719"/>
      <c r="J151" s="1678"/>
      <c r="K151" s="1679"/>
      <c r="L151" s="389"/>
      <c r="M151" s="389"/>
      <c r="N151" s="389"/>
      <c r="O151" s="1676"/>
      <c r="P151" s="1677"/>
      <c r="Q151" s="1678"/>
      <c r="R151" s="1678"/>
      <c r="S151" s="1678"/>
      <c r="T151" s="1679"/>
      <c r="U151" s="389"/>
      <c r="V151" s="389"/>
      <c r="W151" s="389"/>
      <c r="X151" s="1676"/>
      <c r="Y151" s="1677"/>
      <c r="Z151" s="1678"/>
      <c r="AA151" s="1678"/>
      <c r="AB151" s="1678"/>
      <c r="AC151" s="1679"/>
      <c r="AD151" s="389"/>
      <c r="AE151" s="389"/>
      <c r="AF151" s="389"/>
      <c r="AG151" s="1676"/>
      <c r="AH151" s="1677"/>
      <c r="AI151" s="1678"/>
      <c r="AJ151" s="1678"/>
      <c r="AK151" s="1678"/>
      <c r="AL151" s="1679"/>
      <c r="AM151" s="389"/>
      <c r="AN151" s="389"/>
      <c r="AO151" s="389"/>
      <c r="AP151" s="1676"/>
      <c r="AQ151" s="1677"/>
      <c r="AR151" s="1678"/>
      <c r="AS151" s="1678"/>
      <c r="AT151" s="1678"/>
      <c r="AU151" s="1679"/>
      <c r="AV151" s="389"/>
    </row>
    <row r="152" spans="2:49" ht="5.0999999999999996" customHeight="1">
      <c r="B152" s="6398"/>
      <c r="C152" s="1680"/>
      <c r="D152" s="1680"/>
      <c r="E152" s="1680"/>
      <c r="F152" s="1681"/>
      <c r="G152" s="391"/>
      <c r="H152" s="392"/>
      <c r="I152" s="1691"/>
      <c r="J152" s="392"/>
      <c r="K152" s="1682"/>
      <c r="L152" s="389"/>
      <c r="M152" s="1668"/>
      <c r="N152" s="389"/>
      <c r="O152" s="1681"/>
      <c r="P152" s="391"/>
      <c r="Q152" s="392"/>
      <c r="R152" s="392"/>
      <c r="S152" s="392"/>
      <c r="T152" s="1682"/>
      <c r="U152" s="389"/>
      <c r="V152" s="1668"/>
      <c r="W152" s="389"/>
      <c r="X152" s="1681"/>
      <c r="Y152" s="391"/>
      <c r="Z152" s="392"/>
      <c r="AA152" s="392"/>
      <c r="AB152" s="392"/>
      <c r="AC152" s="1682"/>
      <c r="AD152" s="389"/>
      <c r="AE152" s="1668"/>
      <c r="AF152" s="389"/>
      <c r="AG152" s="1681"/>
      <c r="AH152" s="391"/>
      <c r="AI152" s="392"/>
      <c r="AJ152" s="392"/>
      <c r="AK152" s="392"/>
      <c r="AL152" s="1682"/>
      <c r="AM152" s="389"/>
      <c r="AN152" s="1688"/>
      <c r="AO152" s="389"/>
      <c r="AP152" s="1681"/>
      <c r="AQ152" s="391"/>
      <c r="AR152" s="392"/>
      <c r="AS152" s="392"/>
      <c r="AT152" s="392"/>
      <c r="AU152" s="1682"/>
      <c r="AV152" s="389"/>
      <c r="AW152" s="1680"/>
    </row>
    <row r="153" spans="2:49" ht="9.9499999999999993" customHeight="1">
      <c r="B153" s="6399"/>
      <c r="F153" s="1683"/>
      <c r="G153" s="1684"/>
      <c r="H153" s="1685"/>
      <c r="I153" s="1692"/>
      <c r="J153" s="1685"/>
      <c r="K153" s="1686"/>
      <c r="L153" s="389"/>
      <c r="M153" s="389"/>
      <c r="N153" s="389"/>
      <c r="O153" s="1683"/>
      <c r="P153" s="1684"/>
      <c r="Q153" s="1685"/>
      <c r="R153" s="1685"/>
      <c r="S153" s="1685"/>
      <c r="T153" s="1686"/>
      <c r="U153" s="389"/>
      <c r="V153" s="389"/>
      <c r="W153" s="389"/>
      <c r="X153" s="1683"/>
      <c r="Y153" s="1684"/>
      <c r="Z153" s="1685"/>
      <c r="AA153" s="1685"/>
      <c r="AB153" s="1685"/>
      <c r="AC153" s="1686"/>
      <c r="AD153" s="389"/>
      <c r="AE153" s="389"/>
      <c r="AF153" s="389"/>
      <c r="AG153" s="1683"/>
      <c r="AH153" s="1684"/>
      <c r="AI153" s="1685"/>
      <c r="AJ153" s="1685"/>
      <c r="AK153" s="1685"/>
      <c r="AL153" s="1686"/>
      <c r="AM153" s="389"/>
      <c r="AN153" s="389"/>
      <c r="AO153" s="389"/>
      <c r="AP153" s="1683"/>
      <c r="AQ153" s="1684"/>
      <c r="AR153" s="1685"/>
      <c r="AS153" s="1685"/>
      <c r="AT153" s="1685"/>
      <c r="AU153" s="1686"/>
      <c r="AV153" s="389"/>
    </row>
    <row r="154" spans="2:49" ht="5.0999999999999996" customHeight="1">
      <c r="B154" s="1693"/>
      <c r="F154" s="427"/>
      <c r="G154" s="409"/>
      <c r="H154" s="410"/>
      <c r="I154" s="450"/>
      <c r="J154" s="410"/>
      <c r="K154" s="409"/>
      <c r="L154" s="389"/>
      <c r="M154" s="389"/>
      <c r="N154" s="389"/>
      <c r="O154" s="427"/>
      <c r="P154" s="389"/>
      <c r="Q154" s="406"/>
      <c r="R154" s="406"/>
      <c r="S154" s="406"/>
      <c r="T154" s="389"/>
      <c r="U154" s="389"/>
      <c r="V154" s="389"/>
      <c r="W154" s="389"/>
      <c r="X154" s="427"/>
      <c r="Y154" s="389"/>
      <c r="Z154" s="406"/>
      <c r="AA154" s="406"/>
      <c r="AB154" s="406"/>
      <c r="AC154" s="389"/>
      <c r="AD154" s="389"/>
      <c r="AE154" s="389"/>
      <c r="AF154" s="389"/>
      <c r="AG154" s="427"/>
      <c r="AH154" s="389"/>
      <c r="AI154" s="406"/>
      <c r="AJ154" s="406"/>
      <c r="AK154" s="406"/>
      <c r="AL154" s="389"/>
      <c r="AM154" s="389"/>
      <c r="AN154" s="389"/>
      <c r="AO154" s="389"/>
      <c r="AP154" s="427"/>
      <c r="AQ154" s="389"/>
      <c r="AR154" s="406"/>
      <c r="AS154" s="406"/>
      <c r="AT154" s="406"/>
      <c r="AU154" s="389"/>
      <c r="AV154" s="389"/>
    </row>
    <row r="155" spans="2:49" ht="5.0999999999999996" customHeight="1">
      <c r="B155" s="1696"/>
      <c r="F155" s="406"/>
      <c r="G155" s="410"/>
      <c r="H155" s="410"/>
      <c r="I155" s="450"/>
      <c r="J155" s="410"/>
      <c r="K155" s="389"/>
      <c r="L155" s="389"/>
      <c r="M155" s="389"/>
      <c r="N155" s="389"/>
      <c r="O155" s="406"/>
      <c r="P155" s="410"/>
      <c r="Q155" s="410"/>
      <c r="R155" s="1704"/>
      <c r="S155" s="410"/>
      <c r="T155" s="410"/>
      <c r="U155" s="389"/>
      <c r="V155" s="389"/>
      <c r="W155" s="389"/>
      <c r="X155" s="406"/>
      <c r="Y155" s="410"/>
      <c r="Z155" s="410"/>
      <c r="AA155" s="1704"/>
      <c r="AB155" s="410"/>
      <c r="AC155" s="410"/>
      <c r="AD155" s="389"/>
      <c r="AE155" s="389"/>
      <c r="AF155" s="389"/>
      <c r="AG155" s="406"/>
      <c r="AH155" s="410"/>
      <c r="AI155" s="410"/>
      <c r="AJ155" s="1704"/>
      <c r="AK155" s="410"/>
      <c r="AL155" s="410"/>
      <c r="AM155" s="389"/>
      <c r="AN155" s="389"/>
      <c r="AO155" s="389"/>
      <c r="AP155" s="406"/>
      <c r="AQ155" s="410"/>
      <c r="AR155" s="410"/>
      <c r="AS155" s="1704"/>
      <c r="AT155" s="410"/>
      <c r="AU155" s="410"/>
      <c r="AV155" s="389"/>
    </row>
    <row r="156" spans="2:49" ht="5.0999999999999996" customHeight="1">
      <c r="B156" s="1696"/>
      <c r="F156" s="406"/>
      <c r="G156" s="410"/>
      <c r="H156" s="410"/>
      <c r="I156" s="450"/>
      <c r="J156" s="410"/>
      <c r="K156" s="389"/>
      <c r="L156" s="389"/>
      <c r="M156" s="389"/>
      <c r="N156" s="389"/>
      <c r="O156" s="406"/>
      <c r="P156" s="410"/>
      <c r="Q156" s="410"/>
      <c r="R156" s="410"/>
      <c r="S156" s="410"/>
      <c r="T156" s="410"/>
      <c r="U156" s="389"/>
      <c r="V156" s="389"/>
      <c r="W156" s="389"/>
      <c r="X156" s="406"/>
      <c r="Y156" s="410"/>
      <c r="Z156" s="410"/>
      <c r="AA156" s="410"/>
      <c r="AB156" s="410"/>
      <c r="AC156" s="410"/>
      <c r="AD156" s="389"/>
      <c r="AE156" s="389"/>
      <c r="AF156" s="389"/>
      <c r="AG156" s="406"/>
      <c r="AH156" s="410"/>
      <c r="AI156" s="410"/>
      <c r="AJ156" s="410"/>
      <c r="AK156" s="410"/>
      <c r="AL156" s="410"/>
      <c r="AM156" s="389"/>
      <c r="AN156" s="389"/>
      <c r="AO156" s="389"/>
      <c r="AP156" s="406"/>
      <c r="AQ156" s="410"/>
      <c r="AR156" s="410"/>
      <c r="AS156" s="410"/>
      <c r="AT156" s="410"/>
      <c r="AU156" s="410"/>
      <c r="AV156" s="389"/>
    </row>
    <row r="157" spans="2:49" ht="9.9499999999999993" customHeight="1">
      <c r="B157" s="6397">
        <v>26</v>
      </c>
      <c r="F157" s="1676"/>
      <c r="G157" s="1677"/>
      <c r="H157" s="1678"/>
      <c r="I157" s="1719"/>
      <c r="J157" s="1678"/>
      <c r="K157" s="1679"/>
      <c r="L157" s="389"/>
      <c r="M157" s="389"/>
      <c r="N157" s="389"/>
      <c r="O157" s="1676"/>
      <c r="P157" s="1677"/>
      <c r="Q157" s="1678"/>
      <c r="R157" s="1678"/>
      <c r="S157" s="1678"/>
      <c r="T157" s="1679"/>
      <c r="U157" s="389"/>
      <c r="V157" s="389"/>
      <c r="W157" s="389"/>
      <c r="X157" s="1676"/>
      <c r="Y157" s="1677"/>
      <c r="Z157" s="1678"/>
      <c r="AA157" s="1678"/>
      <c r="AB157" s="1678"/>
      <c r="AC157" s="1679"/>
      <c r="AD157" s="389"/>
      <c r="AE157" s="389"/>
      <c r="AF157" s="389"/>
      <c r="AG157" s="1676"/>
      <c r="AH157" s="1677"/>
      <c r="AI157" s="1678"/>
      <c r="AJ157" s="1678"/>
      <c r="AK157" s="1678"/>
      <c r="AL157" s="1679"/>
      <c r="AM157" s="389"/>
      <c r="AN157" s="389"/>
      <c r="AO157" s="389"/>
      <c r="AP157" s="1676"/>
      <c r="AQ157" s="1677"/>
      <c r="AR157" s="1678"/>
      <c r="AS157" s="1678"/>
      <c r="AT157" s="1678"/>
      <c r="AU157" s="1679"/>
      <c r="AV157" s="389"/>
    </row>
    <row r="158" spans="2:49" ht="5.0999999999999996" customHeight="1">
      <c r="B158" s="6398"/>
      <c r="C158" s="1680"/>
      <c r="D158" s="1680"/>
      <c r="E158" s="1680"/>
      <c r="F158" s="1681"/>
      <c r="G158" s="391"/>
      <c r="H158" s="392"/>
      <c r="I158" s="1691"/>
      <c r="J158" s="392"/>
      <c r="K158" s="1682"/>
      <c r="L158" s="389"/>
      <c r="M158" s="1668"/>
      <c r="N158" s="389"/>
      <c r="O158" s="1681"/>
      <c r="P158" s="391"/>
      <c r="Q158" s="392"/>
      <c r="R158" s="392"/>
      <c r="S158" s="392"/>
      <c r="T158" s="1682"/>
      <c r="U158" s="389"/>
      <c r="V158" s="1668"/>
      <c r="W158" s="389"/>
      <c r="X158" s="1681"/>
      <c r="Y158" s="391"/>
      <c r="Z158" s="392"/>
      <c r="AA158" s="392"/>
      <c r="AB158" s="392"/>
      <c r="AC158" s="1682"/>
      <c r="AD158" s="389"/>
      <c r="AE158" s="1668"/>
      <c r="AF158" s="389"/>
      <c r="AG158" s="1681"/>
      <c r="AH158" s="391"/>
      <c r="AI158" s="392"/>
      <c r="AJ158" s="392"/>
      <c r="AK158" s="392"/>
      <c r="AL158" s="1682"/>
      <c r="AM158" s="389"/>
      <c r="AN158" s="1688"/>
      <c r="AO158" s="389"/>
      <c r="AP158" s="1681"/>
      <c r="AQ158" s="391"/>
      <c r="AR158" s="392"/>
      <c r="AS158" s="392"/>
      <c r="AT158" s="392"/>
      <c r="AU158" s="1682"/>
      <c r="AV158" s="389"/>
      <c r="AW158" s="1680"/>
    </row>
    <row r="159" spans="2:49" ht="9.9499999999999993" customHeight="1">
      <c r="B159" s="6399"/>
      <c r="F159" s="1683"/>
      <c r="G159" s="1684"/>
      <c r="H159" s="1685"/>
      <c r="I159" s="1692"/>
      <c r="J159" s="1685"/>
      <c r="K159" s="1686"/>
      <c r="L159" s="389"/>
      <c r="M159" s="389"/>
      <c r="N159" s="389"/>
      <c r="O159" s="1683"/>
      <c r="P159" s="1684"/>
      <c r="Q159" s="1685"/>
      <c r="R159" s="1685"/>
      <c r="S159" s="1685"/>
      <c r="T159" s="1686"/>
      <c r="U159" s="389"/>
      <c r="V159" s="389"/>
      <c r="W159" s="389"/>
      <c r="X159" s="1683"/>
      <c r="Y159" s="1684"/>
      <c r="Z159" s="1685"/>
      <c r="AA159" s="1685"/>
      <c r="AB159" s="1685"/>
      <c r="AC159" s="1686"/>
      <c r="AD159" s="389"/>
      <c r="AE159" s="389"/>
      <c r="AF159" s="389"/>
      <c r="AG159" s="1683"/>
      <c r="AH159" s="1684"/>
      <c r="AI159" s="1685"/>
      <c r="AJ159" s="1685"/>
      <c r="AK159" s="1685"/>
      <c r="AL159" s="1686"/>
      <c r="AM159" s="389"/>
      <c r="AN159" s="389"/>
      <c r="AO159" s="389"/>
      <c r="AP159" s="1683"/>
      <c r="AQ159" s="1684"/>
      <c r="AR159" s="1685"/>
      <c r="AS159" s="1685"/>
      <c r="AT159" s="1685"/>
      <c r="AU159" s="1686"/>
      <c r="AV159" s="389"/>
    </row>
    <row r="160" spans="2:49" ht="5.0999999999999996" customHeight="1">
      <c r="B160" s="1693"/>
      <c r="F160" s="427"/>
      <c r="G160" s="389"/>
      <c r="H160" s="406"/>
      <c r="I160" s="1709"/>
      <c r="J160" s="406"/>
      <c r="K160" s="389"/>
      <c r="L160" s="389"/>
      <c r="M160" s="389"/>
      <c r="N160" s="389"/>
      <c r="O160" s="427"/>
      <c r="P160" s="389"/>
      <c r="Q160" s="406"/>
      <c r="R160" s="406"/>
      <c r="S160" s="406"/>
      <c r="T160" s="389"/>
      <c r="U160" s="389"/>
      <c r="V160" s="389"/>
      <c r="W160" s="389"/>
      <c r="X160" s="427"/>
      <c r="Y160" s="389"/>
      <c r="Z160" s="406"/>
      <c r="AA160" s="406"/>
      <c r="AB160" s="406"/>
      <c r="AC160" s="389"/>
      <c r="AD160" s="389"/>
      <c r="AE160" s="389"/>
      <c r="AF160" s="389"/>
      <c r="AG160" s="427"/>
      <c r="AH160" s="389"/>
      <c r="AI160" s="406"/>
      <c r="AJ160" s="406"/>
      <c r="AK160" s="406"/>
      <c r="AL160" s="389"/>
      <c r="AM160" s="389"/>
      <c r="AN160" s="389"/>
      <c r="AO160" s="389"/>
      <c r="AP160" s="427"/>
      <c r="AQ160" s="389"/>
      <c r="AR160" s="406"/>
      <c r="AS160" s="406"/>
      <c r="AT160" s="406"/>
      <c r="AU160" s="389"/>
      <c r="AV160" s="389"/>
    </row>
    <row r="161" spans="2:67" ht="5.0999999999999996" customHeight="1">
      <c r="B161" s="1696"/>
      <c r="F161" s="406"/>
      <c r="G161" s="389"/>
      <c r="H161" s="389"/>
      <c r="I161" s="1688"/>
      <c r="J161" s="389"/>
      <c r="K161" s="389"/>
      <c r="L161" s="389"/>
      <c r="M161" s="389"/>
      <c r="N161" s="389"/>
      <c r="O161" s="406"/>
      <c r="P161" s="410"/>
      <c r="Q161" s="410"/>
      <c r="R161" s="1704"/>
      <c r="S161" s="410"/>
      <c r="T161" s="410"/>
      <c r="U161" s="389"/>
      <c r="V161" s="389"/>
      <c r="W161" s="389"/>
      <c r="X161" s="406"/>
      <c r="Y161" s="410"/>
      <c r="Z161" s="410"/>
      <c r="AA161" s="1704"/>
      <c r="AB161" s="410"/>
      <c r="AC161" s="410"/>
      <c r="AD161" s="389"/>
      <c r="AE161" s="389"/>
      <c r="AF161" s="389"/>
      <c r="AG161" s="406"/>
      <c r="AH161" s="410"/>
      <c r="AI161" s="410"/>
      <c r="AJ161" s="1704"/>
      <c r="AK161" s="410"/>
      <c r="AL161" s="410"/>
      <c r="AM161" s="389"/>
      <c r="AN161" s="389"/>
      <c r="AO161" s="389"/>
      <c r="AP161" s="406"/>
      <c r="AQ161" s="410"/>
      <c r="AR161" s="410"/>
      <c r="AS161" s="1704"/>
      <c r="AT161" s="410"/>
      <c r="AU161" s="410"/>
      <c r="AV161" s="389"/>
    </row>
    <row r="162" spans="2:67" ht="5.0999999999999996" customHeight="1">
      <c r="B162" s="1696"/>
      <c r="F162" s="406"/>
      <c r="G162" s="389"/>
      <c r="H162" s="389"/>
      <c r="I162" s="1688"/>
      <c r="J162" s="389"/>
      <c r="K162" s="389"/>
      <c r="L162" s="389"/>
      <c r="M162" s="389"/>
      <c r="N162" s="389"/>
      <c r="O162" s="406"/>
      <c r="P162" s="410"/>
      <c r="Q162" s="410"/>
      <c r="R162" s="410"/>
      <c r="S162" s="410"/>
      <c r="T162" s="410"/>
      <c r="U162" s="389"/>
      <c r="V162" s="389"/>
      <c r="W162" s="389"/>
      <c r="X162" s="406"/>
      <c r="Y162" s="410"/>
      <c r="Z162" s="410"/>
      <c r="AA162" s="410"/>
      <c r="AB162" s="410"/>
      <c r="AC162" s="410"/>
      <c r="AD162" s="389"/>
      <c r="AE162" s="389"/>
      <c r="AF162" s="389"/>
      <c r="AG162" s="406"/>
      <c r="AH162" s="410"/>
      <c r="AI162" s="410"/>
      <c r="AJ162" s="410"/>
      <c r="AK162" s="410"/>
      <c r="AL162" s="410"/>
      <c r="AM162" s="389"/>
      <c r="AN162" s="389"/>
      <c r="AO162" s="389"/>
      <c r="AP162" s="406"/>
      <c r="AQ162" s="410"/>
      <c r="AR162" s="410"/>
      <c r="AS162" s="410"/>
      <c r="AT162" s="410"/>
      <c r="AU162" s="410"/>
      <c r="AV162" s="389"/>
    </row>
    <row r="163" spans="2:67" ht="9.9499999999999993" customHeight="1">
      <c r="B163" s="6397">
        <v>27</v>
      </c>
      <c r="F163" s="1676"/>
      <c r="G163" s="1677"/>
      <c r="H163" s="1678"/>
      <c r="I163" s="1719"/>
      <c r="J163" s="1678"/>
      <c r="K163" s="1679"/>
      <c r="L163" s="389"/>
      <c r="M163" s="389"/>
      <c r="N163" s="389"/>
      <c r="O163" s="1676"/>
      <c r="P163" s="1677"/>
      <c r="Q163" s="1678"/>
      <c r="R163" s="1678"/>
      <c r="S163" s="1678"/>
      <c r="T163" s="1679"/>
      <c r="U163" s="389"/>
      <c r="V163" s="389"/>
      <c r="W163" s="389"/>
      <c r="X163" s="1676"/>
      <c r="Y163" s="1677"/>
      <c r="Z163" s="1678"/>
      <c r="AA163" s="1678"/>
      <c r="AB163" s="1678"/>
      <c r="AC163" s="1679"/>
      <c r="AD163" s="389"/>
      <c r="AE163" s="389"/>
      <c r="AF163" s="389"/>
      <c r="AG163" s="1676"/>
      <c r="AH163" s="1677"/>
      <c r="AI163" s="1678"/>
      <c r="AJ163" s="1678"/>
      <c r="AK163" s="1678"/>
      <c r="AL163" s="1679"/>
      <c r="AM163" s="389"/>
      <c r="AN163" s="389"/>
      <c r="AO163" s="389"/>
      <c r="AP163" s="1676"/>
      <c r="AQ163" s="1677"/>
      <c r="AR163" s="1678"/>
      <c r="AS163" s="1678"/>
      <c r="AT163" s="1678"/>
      <c r="AU163" s="1679"/>
      <c r="AV163" s="389"/>
    </row>
    <row r="164" spans="2:67" ht="5.0999999999999996" customHeight="1">
      <c r="B164" s="6398"/>
      <c r="C164" s="1680"/>
      <c r="D164" s="1680"/>
      <c r="E164" s="1680"/>
      <c r="F164" s="1681"/>
      <c r="G164" s="391"/>
      <c r="H164" s="392"/>
      <c r="I164" s="1691"/>
      <c r="J164" s="392"/>
      <c r="K164" s="1682"/>
      <c r="L164" s="389"/>
      <c r="M164" s="1668"/>
      <c r="N164" s="389"/>
      <c r="O164" s="1681"/>
      <c r="P164" s="391"/>
      <c r="Q164" s="392"/>
      <c r="R164" s="392"/>
      <c r="S164" s="392"/>
      <c r="T164" s="1682"/>
      <c r="U164" s="389"/>
      <c r="V164" s="1668"/>
      <c r="W164" s="389"/>
      <c r="X164" s="1681"/>
      <c r="Y164" s="391"/>
      <c r="Z164" s="392"/>
      <c r="AA164" s="392"/>
      <c r="AB164" s="392"/>
      <c r="AC164" s="1682"/>
      <c r="AD164" s="389"/>
      <c r="AE164" s="1668"/>
      <c r="AF164" s="389"/>
      <c r="AG164" s="1681"/>
      <c r="AH164" s="391"/>
      <c r="AI164" s="392"/>
      <c r="AJ164" s="392"/>
      <c r="AK164" s="392"/>
      <c r="AL164" s="1682"/>
      <c r="AM164" s="389"/>
      <c r="AN164" s="1688"/>
      <c r="AO164" s="389"/>
      <c r="AP164" s="1681"/>
      <c r="AQ164" s="391"/>
      <c r="AR164" s="392"/>
      <c r="AS164" s="392"/>
      <c r="AT164" s="392"/>
      <c r="AU164" s="1682"/>
      <c r="AV164" s="389"/>
      <c r="AW164" s="1680"/>
    </row>
    <row r="165" spans="2:67" ht="9.9499999999999993" customHeight="1">
      <c r="B165" s="6399"/>
      <c r="F165" s="1683"/>
      <c r="G165" s="1684"/>
      <c r="H165" s="1685"/>
      <c r="I165" s="1692"/>
      <c r="J165" s="1685"/>
      <c r="K165" s="1686"/>
      <c r="L165" s="389"/>
      <c r="M165" s="389"/>
      <c r="N165" s="389"/>
      <c r="O165" s="1683"/>
      <c r="P165" s="1684"/>
      <c r="Q165" s="1685"/>
      <c r="R165" s="1685"/>
      <c r="S165" s="1685"/>
      <c r="T165" s="1686"/>
      <c r="U165" s="389"/>
      <c r="V165" s="389"/>
      <c r="W165" s="389"/>
      <c r="X165" s="1683"/>
      <c r="Y165" s="1684"/>
      <c r="Z165" s="1685"/>
      <c r="AA165" s="1685"/>
      <c r="AB165" s="1685"/>
      <c r="AC165" s="1686"/>
      <c r="AD165" s="389"/>
      <c r="AE165" s="389"/>
      <c r="AF165" s="389"/>
      <c r="AG165" s="1683"/>
      <c r="AH165" s="1684"/>
      <c r="AI165" s="1685"/>
      <c r="AJ165" s="1685"/>
      <c r="AK165" s="1685"/>
      <c r="AL165" s="1686"/>
      <c r="AM165" s="389"/>
      <c r="AN165" s="389"/>
      <c r="AO165" s="389"/>
      <c r="AP165" s="1683"/>
      <c r="AQ165" s="1684"/>
      <c r="AR165" s="1685"/>
      <c r="AS165" s="1685"/>
      <c r="AT165" s="1685"/>
      <c r="AU165" s="1686"/>
      <c r="AV165" s="389"/>
    </row>
    <row r="166" spans="2:67" ht="5.0999999999999996" customHeight="1">
      <c r="B166" s="1693"/>
      <c r="F166" s="427"/>
      <c r="G166" s="389"/>
      <c r="H166" s="406"/>
      <c r="I166" s="1709"/>
      <c r="J166" s="406"/>
      <c r="K166" s="389"/>
      <c r="L166" s="389"/>
      <c r="M166" s="389"/>
      <c r="N166" s="389"/>
      <c r="O166" s="427"/>
      <c r="P166" s="389"/>
      <c r="Q166" s="406"/>
      <c r="R166" s="406"/>
      <c r="S166" s="406"/>
      <c r="T166" s="389"/>
      <c r="U166" s="389"/>
      <c r="V166" s="389"/>
      <c r="W166" s="389"/>
      <c r="X166" s="427"/>
      <c r="Y166" s="389"/>
      <c r="Z166" s="406"/>
      <c r="AA166" s="406"/>
      <c r="AB166" s="406"/>
      <c r="AC166" s="389"/>
      <c r="AD166" s="389"/>
      <c r="AE166" s="389"/>
      <c r="AF166" s="389"/>
      <c r="AG166" s="427"/>
      <c r="AH166" s="389"/>
      <c r="AI166" s="406"/>
      <c r="AJ166" s="406"/>
      <c r="AK166" s="406"/>
      <c r="AL166" s="389"/>
      <c r="AM166" s="389"/>
      <c r="AN166" s="389"/>
      <c r="AO166" s="389"/>
      <c r="AP166" s="427"/>
      <c r="AQ166" s="389"/>
      <c r="AR166" s="406"/>
      <c r="AS166" s="406"/>
      <c r="AT166" s="406"/>
      <c r="AU166" s="389"/>
      <c r="AV166" s="389"/>
    </row>
    <row r="167" spans="2:67" ht="5.0999999999999996" customHeight="1">
      <c r="B167" s="1696"/>
      <c r="F167" s="406"/>
      <c r="G167" s="389"/>
      <c r="H167" s="389"/>
      <c r="I167" s="1688"/>
      <c r="J167" s="389"/>
      <c r="K167" s="389"/>
      <c r="L167" s="389"/>
      <c r="M167" s="389"/>
      <c r="N167" s="389"/>
      <c r="O167" s="406"/>
      <c r="P167" s="410"/>
      <c r="Q167" s="410"/>
      <c r="R167" s="1704"/>
      <c r="S167" s="410"/>
      <c r="T167" s="410"/>
      <c r="U167" s="389"/>
      <c r="V167" s="389"/>
      <c r="W167" s="389"/>
      <c r="X167" s="406"/>
      <c r="Y167" s="410"/>
      <c r="Z167" s="410"/>
      <c r="AA167" s="1704"/>
      <c r="AB167" s="410"/>
      <c r="AC167" s="410"/>
      <c r="AD167" s="389"/>
      <c r="AE167" s="389"/>
      <c r="AF167" s="389"/>
      <c r="AG167" s="406"/>
      <c r="AH167" s="410"/>
      <c r="AI167" s="410"/>
      <c r="AJ167" s="1704"/>
      <c r="AK167" s="410"/>
      <c r="AL167" s="410"/>
      <c r="AM167" s="389"/>
      <c r="AN167" s="389"/>
      <c r="AO167" s="389"/>
      <c r="AP167" s="406"/>
      <c r="AQ167" s="410"/>
      <c r="AR167" s="410"/>
      <c r="AS167" s="1704"/>
      <c r="AT167" s="410"/>
      <c r="AU167" s="410"/>
      <c r="AV167" s="389"/>
    </row>
    <row r="168" spans="2:67" ht="5.0999999999999996" customHeight="1">
      <c r="B168" s="1696"/>
      <c r="F168" s="406"/>
      <c r="G168" s="389"/>
      <c r="H168" s="389"/>
      <c r="I168" s="1688"/>
      <c r="J168" s="389"/>
      <c r="K168" s="389"/>
      <c r="L168" s="389"/>
      <c r="M168" s="389"/>
      <c r="N168" s="389"/>
      <c r="O168" s="406"/>
      <c r="P168" s="410"/>
      <c r="Q168" s="410"/>
      <c r="R168" s="410"/>
      <c r="S168" s="410"/>
      <c r="T168" s="410"/>
      <c r="U168" s="389"/>
      <c r="V168" s="389"/>
      <c r="W168" s="389"/>
      <c r="X168" s="406"/>
      <c r="Y168" s="410"/>
      <c r="Z168" s="410"/>
      <c r="AA168" s="410"/>
      <c r="AB168" s="410"/>
      <c r="AC168" s="410"/>
      <c r="AD168" s="389"/>
      <c r="AE168" s="389"/>
      <c r="AF168" s="389"/>
      <c r="AG168" s="406"/>
      <c r="AH168" s="410"/>
      <c r="AI168" s="410"/>
      <c r="AJ168" s="410"/>
      <c r="AK168" s="410"/>
      <c r="AL168" s="410"/>
      <c r="AM168" s="389"/>
      <c r="AN168" s="389"/>
      <c r="AO168" s="389"/>
      <c r="AP168" s="406"/>
      <c r="AQ168" s="410"/>
      <c r="AR168" s="410"/>
      <c r="AS168" s="410"/>
      <c r="AT168" s="410"/>
      <c r="AU168" s="410"/>
      <c r="AV168" s="389"/>
    </row>
    <row r="169" spans="2:67" ht="9.9499999999999993" customHeight="1">
      <c r="B169" s="6397">
        <v>28</v>
      </c>
      <c r="F169" s="1676"/>
      <c r="G169" s="1677"/>
      <c r="H169" s="1678"/>
      <c r="I169" s="1719"/>
      <c r="J169" s="1678"/>
      <c r="K169" s="1679"/>
      <c r="L169" s="389"/>
      <c r="M169" s="389"/>
      <c r="N169" s="389"/>
      <c r="O169" s="1676"/>
      <c r="P169" s="1677"/>
      <c r="Q169" s="1678"/>
      <c r="R169" s="1678"/>
      <c r="S169" s="1678"/>
      <c r="T169" s="1679"/>
      <c r="U169" s="389"/>
      <c r="V169" s="389"/>
      <c r="W169" s="389"/>
      <c r="X169" s="1676"/>
      <c r="Y169" s="1677"/>
      <c r="Z169" s="1678"/>
      <c r="AA169" s="1678"/>
      <c r="AB169" s="1678"/>
      <c r="AC169" s="1679"/>
      <c r="AD169" s="389"/>
      <c r="AE169" s="389"/>
      <c r="AF169" s="389"/>
      <c r="AG169" s="1676"/>
      <c r="AH169" s="1677"/>
      <c r="AI169" s="1678"/>
      <c r="AJ169" s="1678"/>
      <c r="AK169" s="1678"/>
      <c r="AL169" s="1679"/>
      <c r="AM169" s="389"/>
      <c r="AN169" s="389"/>
      <c r="AO169" s="389"/>
      <c r="AP169" s="1676"/>
      <c r="AQ169" s="1677"/>
      <c r="AR169" s="1678"/>
      <c r="AS169" s="1678"/>
      <c r="AT169" s="1678"/>
      <c r="AU169" s="1679"/>
      <c r="AV169" s="389"/>
    </row>
    <row r="170" spans="2:67" ht="5.0999999999999996" customHeight="1">
      <c r="B170" s="6398"/>
      <c r="C170" s="1680"/>
      <c r="D170" s="1680"/>
      <c r="E170" s="1680"/>
      <c r="F170" s="1681"/>
      <c r="G170" s="391"/>
      <c r="H170" s="392"/>
      <c r="I170" s="1691"/>
      <c r="J170" s="392"/>
      <c r="K170" s="1682"/>
      <c r="L170" s="389"/>
      <c r="M170" s="1668"/>
      <c r="N170" s="389"/>
      <c r="O170" s="1681"/>
      <c r="P170" s="391"/>
      <c r="Q170" s="392"/>
      <c r="R170" s="392"/>
      <c r="S170" s="392"/>
      <c r="T170" s="1682"/>
      <c r="U170" s="389"/>
      <c r="V170" s="1668"/>
      <c r="W170" s="389"/>
      <c r="X170" s="1681"/>
      <c r="Y170" s="391"/>
      <c r="Z170" s="392"/>
      <c r="AA170" s="392"/>
      <c r="AB170" s="392"/>
      <c r="AC170" s="1682"/>
      <c r="AD170" s="389"/>
      <c r="AE170" s="1688"/>
      <c r="AF170" s="389"/>
      <c r="AG170" s="1681"/>
      <c r="AH170" s="391"/>
      <c r="AI170" s="392"/>
      <c r="AJ170" s="392"/>
      <c r="AK170" s="392"/>
      <c r="AL170" s="1682"/>
      <c r="AM170" s="389"/>
      <c r="AN170" s="1688"/>
      <c r="AO170" s="389"/>
      <c r="AP170" s="1681"/>
      <c r="AQ170" s="391"/>
      <c r="AR170" s="392"/>
      <c r="AS170" s="392"/>
      <c r="AT170" s="392"/>
      <c r="AU170" s="1682"/>
      <c r="AV170" s="389"/>
      <c r="AW170" s="1680"/>
    </row>
    <row r="171" spans="2:67" ht="9.9499999999999993" customHeight="1">
      <c r="B171" s="6399"/>
      <c r="F171" s="1683"/>
      <c r="G171" s="1684"/>
      <c r="H171" s="1685"/>
      <c r="I171" s="1692"/>
      <c r="J171" s="1685"/>
      <c r="K171" s="1686"/>
      <c r="L171" s="389"/>
      <c r="M171" s="389"/>
      <c r="N171" s="389"/>
      <c r="O171" s="1683"/>
      <c r="P171" s="1684"/>
      <c r="Q171" s="1685"/>
      <c r="R171" s="1685"/>
      <c r="S171" s="1685"/>
      <c r="T171" s="1686"/>
      <c r="U171" s="389"/>
      <c r="V171" s="389"/>
      <c r="W171" s="389"/>
      <c r="X171" s="1683"/>
      <c r="Y171" s="1684"/>
      <c r="Z171" s="1685"/>
      <c r="AA171" s="1685"/>
      <c r="AB171" s="1685"/>
      <c r="AC171" s="1686"/>
      <c r="AD171" s="389"/>
      <c r="AE171" s="389"/>
      <c r="AF171" s="389"/>
      <c r="AG171" s="1683"/>
      <c r="AH171" s="1684"/>
      <c r="AI171" s="1685"/>
      <c r="AJ171" s="1685"/>
      <c r="AK171" s="1685"/>
      <c r="AL171" s="1686"/>
      <c r="AM171" s="389"/>
      <c r="AN171" s="389"/>
      <c r="AO171" s="389"/>
      <c r="AP171" s="1683"/>
      <c r="AQ171" s="1684"/>
      <c r="AR171" s="1685"/>
      <c r="AS171" s="1685"/>
      <c r="AT171" s="1685"/>
      <c r="AU171" s="1686"/>
      <c r="AV171" s="389"/>
    </row>
    <row r="172" spans="2:67" ht="9.9499999999999993" customHeight="1">
      <c r="B172" s="1721"/>
      <c r="F172" s="381"/>
      <c r="G172" s="380"/>
      <c r="H172" s="1722"/>
      <c r="I172" s="450"/>
      <c r="J172" s="1722"/>
      <c r="K172" s="380"/>
      <c r="L172" s="380"/>
      <c r="M172" s="380"/>
      <c r="N172" s="380"/>
      <c r="O172" s="380"/>
      <c r="P172" s="380"/>
      <c r="Q172" s="380"/>
      <c r="R172" s="450"/>
      <c r="S172" s="380"/>
      <c r="T172" s="380"/>
      <c r="U172" s="380"/>
      <c r="V172" s="380"/>
      <c r="W172" s="380"/>
      <c r="X172" s="380"/>
      <c r="Y172" s="380"/>
      <c r="Z172" s="380"/>
      <c r="AA172" s="450"/>
      <c r="AB172" s="380"/>
      <c r="AC172" s="380"/>
      <c r="AD172" s="380"/>
      <c r="AE172" s="380"/>
      <c r="AF172" s="380"/>
      <c r="AG172" s="380"/>
      <c r="AH172" s="380"/>
      <c r="AI172" s="380"/>
      <c r="AJ172" s="450"/>
      <c r="AK172" s="380"/>
      <c r="AL172" s="382"/>
      <c r="AM172" s="382"/>
      <c r="AN172" s="380"/>
      <c r="AO172" s="380"/>
      <c r="AP172" s="451"/>
      <c r="AQ172" s="452"/>
      <c r="AR172" s="380"/>
      <c r="AS172" s="450"/>
      <c r="AT172" s="380"/>
      <c r="AU172" s="384"/>
      <c r="AV172" s="380"/>
    </row>
    <row r="173" spans="2:67">
      <c r="AW173" s="1723"/>
    </row>
    <row r="174" spans="2:67" s="454" customFormat="1" ht="15">
      <c r="G174" s="455">
        <v>10</v>
      </c>
      <c r="K174" s="455">
        <v>10</v>
      </c>
      <c r="P174" s="455">
        <v>10</v>
      </c>
      <c r="T174" s="455">
        <v>10</v>
      </c>
      <c r="Y174" s="455">
        <v>10</v>
      </c>
      <c r="AC174" s="455">
        <v>10</v>
      </c>
      <c r="AH174" s="455">
        <v>10</v>
      </c>
      <c r="AL174" s="455">
        <v>10</v>
      </c>
      <c r="AQ174" s="455">
        <v>10</v>
      </c>
      <c r="AU174" s="455">
        <v>10</v>
      </c>
      <c r="AX174" s="459" t="s">
        <v>344</v>
      </c>
      <c r="AZ174" s="1672"/>
      <c r="BA174" s="1672"/>
      <c r="BB174" s="1672"/>
      <c r="BC174" s="1672"/>
      <c r="BD174" s="1672"/>
      <c r="BE174" s="1672"/>
      <c r="BF174" s="1672"/>
      <c r="BG174" s="1672"/>
      <c r="BH174" s="1672"/>
      <c r="BI174" s="1672"/>
      <c r="BJ174" s="1672"/>
      <c r="BK174" s="1672"/>
      <c r="BL174" s="1672"/>
      <c r="BM174" s="1672"/>
      <c r="BN174" s="1672"/>
      <c r="BO174" s="1672"/>
    </row>
    <row r="175" spans="2:67" ht="11.25" customHeight="1"/>
    <row r="176" spans="2:67" ht="11.25" customHeight="1"/>
  </sheetData>
  <mergeCells count="98">
    <mergeCell ref="G9:K11"/>
    <mergeCell ref="O9:O11"/>
    <mergeCell ref="P9:T11"/>
    <mergeCell ref="Y9:AC11"/>
    <mergeCell ref="AG9:AG11"/>
    <mergeCell ref="B2:J6"/>
    <mergeCell ref="K2:AK4"/>
    <mergeCell ref="AL2:AU2"/>
    <mergeCell ref="AL3:AU3"/>
    <mergeCell ref="AL4:AU4"/>
    <mergeCell ref="K5:AK6"/>
    <mergeCell ref="AL5:AU5"/>
    <mergeCell ref="AL6:AU6"/>
    <mergeCell ref="AH9:AL11"/>
    <mergeCell ref="AP9:AP11"/>
    <mergeCell ref="AQ9:AU11"/>
    <mergeCell ref="B19:B21"/>
    <mergeCell ref="F19:F21"/>
    <mergeCell ref="G19:K21"/>
    <mergeCell ref="X19:X21"/>
    <mergeCell ref="Y19:AC21"/>
    <mergeCell ref="B13:B15"/>
    <mergeCell ref="F13:F15"/>
    <mergeCell ref="G13:K15"/>
    <mergeCell ref="O13:O15"/>
    <mergeCell ref="P13:T15"/>
    <mergeCell ref="X9:X11"/>
    <mergeCell ref="B9:B11"/>
    <mergeCell ref="F9:F11"/>
    <mergeCell ref="AG25:AG27"/>
    <mergeCell ref="AH25:AL27"/>
    <mergeCell ref="B31:B33"/>
    <mergeCell ref="F31:F33"/>
    <mergeCell ref="G31:K33"/>
    <mergeCell ref="AG31:AG33"/>
    <mergeCell ref="AH31:AL33"/>
    <mergeCell ref="B25:B27"/>
    <mergeCell ref="F25:F27"/>
    <mergeCell ref="G25:K27"/>
    <mergeCell ref="B43:B45"/>
    <mergeCell ref="F43:F45"/>
    <mergeCell ref="G43:K45"/>
    <mergeCell ref="AG43:AG45"/>
    <mergeCell ref="AH43:AL45"/>
    <mergeCell ref="B37:B39"/>
    <mergeCell ref="F37:F39"/>
    <mergeCell ref="G37:K39"/>
    <mergeCell ref="AG37:AG39"/>
    <mergeCell ref="AH37:AL39"/>
    <mergeCell ref="B55:B57"/>
    <mergeCell ref="X55:X57"/>
    <mergeCell ref="Y55:AC57"/>
    <mergeCell ref="AG55:AG57"/>
    <mergeCell ref="AH55:AL57"/>
    <mergeCell ref="B49:B51"/>
    <mergeCell ref="X49:X51"/>
    <mergeCell ref="Y49:AC51"/>
    <mergeCell ref="AG49:AG51"/>
    <mergeCell ref="AH49:AL51"/>
    <mergeCell ref="AP61:AP63"/>
    <mergeCell ref="AQ61:AU63"/>
    <mergeCell ref="B67:B69"/>
    <mergeCell ref="F67:F69"/>
    <mergeCell ref="G67:K69"/>
    <mergeCell ref="AP67:AP69"/>
    <mergeCell ref="AQ67:AU69"/>
    <mergeCell ref="G79:K81"/>
    <mergeCell ref="B61:B63"/>
    <mergeCell ref="F61:F63"/>
    <mergeCell ref="G61:K63"/>
    <mergeCell ref="B73:B75"/>
    <mergeCell ref="F73:F75"/>
    <mergeCell ref="G73:K75"/>
    <mergeCell ref="AP73:AP75"/>
    <mergeCell ref="AQ73:AU75"/>
    <mergeCell ref="B115:B117"/>
    <mergeCell ref="B85:B87"/>
    <mergeCell ref="F85:F87"/>
    <mergeCell ref="G85:K87"/>
    <mergeCell ref="B91:B93"/>
    <mergeCell ref="F91:F93"/>
    <mergeCell ref="G91:K93"/>
    <mergeCell ref="X91:X93"/>
    <mergeCell ref="Y91:AC93"/>
    <mergeCell ref="B97:B99"/>
    <mergeCell ref="B103:B105"/>
    <mergeCell ref="B109:B111"/>
    <mergeCell ref="B79:B81"/>
    <mergeCell ref="F79:F81"/>
    <mergeCell ref="B157:B159"/>
    <mergeCell ref="B163:B165"/>
    <mergeCell ref="B169:B171"/>
    <mergeCell ref="B121:B123"/>
    <mergeCell ref="B127:B129"/>
    <mergeCell ref="B133:B135"/>
    <mergeCell ref="B139:B141"/>
    <mergeCell ref="B145:B147"/>
    <mergeCell ref="B151:B153"/>
  </mergeCells>
  <printOptions horizontalCentered="1"/>
  <pageMargins left="0" right="0" top="0.19685039370078741" bottom="0.19685039370078741" header="0" footer="0"/>
  <pageSetup paperSize="8" scale="62" pageOrder="overThenDown" orientation="portrait" horizontalDpi="4294967293" r:id="rId1"/>
  <headerFooter alignWithMargins="0">
    <oddFooter>&amp;RImprimé le :&amp;D</oddFooter>
  </headerFooter>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DC3B5A-4044-44E5-BCE4-CCE41F41749F}">
  <sheetPr>
    <pageSetUpPr fitToPage="1"/>
  </sheetPr>
  <dimension ref="B2:V44"/>
  <sheetViews>
    <sheetView workbookViewId="0">
      <selection activeCell="V21" sqref="V21"/>
    </sheetView>
  </sheetViews>
  <sheetFormatPr baseColWidth="10" defaultRowHeight="12.75"/>
  <cols>
    <col min="1" max="1" width="1.7109375" style="3436" customWidth="1"/>
    <col min="2" max="2" width="11.42578125" style="3436"/>
    <col min="3" max="3" width="12.5703125" style="3436" customWidth="1"/>
    <col min="4" max="4" width="1.7109375" style="3436" customWidth="1"/>
    <col min="5" max="5" width="26.42578125" style="3436" customWidth="1"/>
    <col min="6" max="6" width="1.7109375" style="3436" customWidth="1"/>
    <col min="7" max="7" width="20.7109375" style="3436" customWidth="1"/>
    <col min="8" max="8" width="2.5703125" style="3436" customWidth="1"/>
    <col min="9" max="9" width="20.7109375" style="3436" customWidth="1"/>
    <col min="10" max="10" width="1.7109375" style="3436" customWidth="1"/>
    <col min="11" max="11" width="20.7109375" style="3436" customWidth="1"/>
    <col min="12" max="12" width="1.7109375" style="3436" customWidth="1"/>
    <col min="13" max="13" width="20.7109375" style="3436" customWidth="1"/>
    <col min="14" max="14" width="1.7109375" style="3436" customWidth="1"/>
    <col min="15" max="15" width="20.7109375" style="3436" customWidth="1"/>
    <col min="16" max="16" width="1.7109375" style="3436" customWidth="1"/>
    <col min="17" max="17" width="20.7109375" style="3436" customWidth="1"/>
    <col min="18" max="18" width="1.7109375" style="3436" customWidth="1"/>
    <col min="19" max="19" width="17.7109375" style="3436" customWidth="1"/>
    <col min="20" max="20" width="1.5703125" style="3436" customWidth="1"/>
    <col min="21" max="21" width="17.7109375" style="3436" customWidth="1"/>
    <col min="22" max="22" width="1.28515625" style="3436" customWidth="1"/>
    <col min="23" max="16384" width="11.42578125" style="3436"/>
  </cols>
  <sheetData>
    <row r="2" spans="2:21" s="1852" customFormat="1" ht="20.25">
      <c r="B2" s="3408" t="s">
        <v>5248</v>
      </c>
      <c r="C2" s="3409"/>
      <c r="D2" s="3409"/>
      <c r="E2" s="3409"/>
      <c r="F2" s="3409"/>
      <c r="G2" s="3409"/>
      <c r="H2" s="3409"/>
      <c r="I2" s="3409"/>
      <c r="J2" s="3410"/>
      <c r="K2" s="3410"/>
      <c r="L2" s="3410"/>
      <c r="M2" s="3411" t="s">
        <v>1</v>
      </c>
      <c r="N2" s="3410"/>
      <c r="O2" s="3412">
        <v>3.14</v>
      </c>
      <c r="P2" s="3410"/>
      <c r="Q2" s="3412"/>
      <c r="R2" s="3410"/>
      <c r="S2" s="3413" t="s">
        <v>309</v>
      </c>
      <c r="T2" s="3413"/>
      <c r="U2" s="3414"/>
    </row>
    <row r="3" spans="2:21" s="1852" customFormat="1">
      <c r="B3" s="3415" t="s">
        <v>5249</v>
      </c>
      <c r="C3" s="3416"/>
      <c r="D3" s="3417"/>
      <c r="E3" s="3418" t="s">
        <v>4</v>
      </c>
      <c r="F3" s="3417"/>
      <c r="G3" s="3419">
        <f ca="1">NOW()</f>
        <v>46167.817861805554</v>
      </c>
      <c r="H3" s="3417"/>
      <c r="I3" s="3418" t="s">
        <v>6</v>
      </c>
      <c r="J3" s="3420"/>
      <c r="K3" s="3419"/>
      <c r="L3" s="3418" t="s">
        <v>5250</v>
      </c>
      <c r="M3" s="3418"/>
      <c r="N3" s="3420"/>
      <c r="O3" s="3418"/>
      <c r="P3" s="3418"/>
      <c r="Q3" s="3418"/>
      <c r="R3" s="3420"/>
      <c r="S3" s="3421" t="s">
        <v>5251</v>
      </c>
      <c r="T3" s="3421"/>
      <c r="U3" s="3422"/>
    </row>
    <row r="4" spans="2:21" s="1852" customFormat="1">
      <c r="B4" s="3423" t="s">
        <v>9</v>
      </c>
      <c r="C4" s="3424" t="s">
        <v>3706</v>
      </c>
      <c r="D4" s="3416"/>
      <c r="E4" s="3418" t="s">
        <v>11</v>
      </c>
      <c r="F4" s="3416"/>
      <c r="G4" s="3416"/>
      <c r="H4" s="3416"/>
      <c r="I4" s="3418"/>
      <c r="J4" s="3420"/>
      <c r="K4" s="3421"/>
      <c r="L4" s="3420"/>
      <c r="M4" s="3420"/>
      <c r="N4" s="3420"/>
      <c r="O4" s="3418"/>
      <c r="P4" s="3420"/>
      <c r="Q4" s="3421"/>
      <c r="R4" s="3420"/>
      <c r="S4" s="3418" t="s">
        <v>13</v>
      </c>
      <c r="T4" s="3418"/>
      <c r="U4" s="3425"/>
    </row>
    <row r="5" spans="2:21" s="1852" customFormat="1" ht="18.75" customHeight="1">
      <c r="B5" s="3426" t="s">
        <v>14</v>
      </c>
      <c r="C5" s="6468" t="s">
        <v>5252</v>
      </c>
      <c r="D5" s="6468"/>
      <c r="E5" s="6468"/>
      <c r="F5" s="6468"/>
      <c r="G5" s="6468"/>
      <c r="H5" s="6468"/>
      <c r="I5" s="6468"/>
      <c r="J5" s="6468"/>
      <c r="K5" s="6468"/>
      <c r="L5" s="6468"/>
      <c r="M5" s="6468"/>
      <c r="N5" s="6468"/>
      <c r="O5" s="6468"/>
      <c r="P5" s="6468"/>
      <c r="Q5" s="6468"/>
      <c r="R5" s="3427"/>
      <c r="S5" s="3428" t="s">
        <v>1808</v>
      </c>
      <c r="T5" s="3428"/>
      <c r="U5" s="3429"/>
    </row>
    <row r="6" spans="2:21" s="1852" customFormat="1" ht="18">
      <c r="B6" s="3430" t="s">
        <v>5253</v>
      </c>
      <c r="C6" s="3431" t="s">
        <v>5254</v>
      </c>
      <c r="D6" s="3427"/>
      <c r="E6" s="3427"/>
      <c r="F6" s="3427"/>
      <c r="G6" s="3427"/>
      <c r="H6" s="3427"/>
      <c r="I6" s="3427"/>
      <c r="J6" s="3427"/>
      <c r="K6" s="3427"/>
      <c r="L6" s="3427"/>
      <c r="M6" s="3427"/>
      <c r="N6" s="3427"/>
      <c r="O6" s="3427"/>
      <c r="P6" s="3427"/>
      <c r="Q6" s="3427"/>
      <c r="R6" s="3427"/>
      <c r="S6" s="3432" t="s">
        <v>19</v>
      </c>
      <c r="T6" s="3432"/>
      <c r="U6" s="1857"/>
    </row>
    <row r="7" spans="2:21" s="1852" customFormat="1" ht="15.75">
      <c r="B7" s="3433"/>
      <c r="C7" s="3434"/>
      <c r="D7" s="3434"/>
      <c r="E7" s="3434"/>
      <c r="F7" s="3434"/>
      <c r="G7" s="3434"/>
      <c r="H7" s="3434"/>
      <c r="I7" s="3434"/>
      <c r="J7" s="3434"/>
      <c r="K7" s="3434"/>
      <c r="L7" s="3434"/>
      <c r="M7" s="3434"/>
      <c r="N7" s="3434"/>
      <c r="O7" s="3434"/>
      <c r="P7" s="3434"/>
      <c r="Q7" s="3434"/>
      <c r="R7" s="3434"/>
      <c r="S7" s="1867"/>
      <c r="T7" s="1867"/>
      <c r="U7" s="3435"/>
    </row>
    <row r="8" spans="2:21" ht="13.5" thickBot="1"/>
    <row r="9" spans="2:21" ht="24" thickTop="1" thickBot="1">
      <c r="B9" s="3437" t="s">
        <v>5255</v>
      </c>
      <c r="C9" s="3438" t="s">
        <v>5256</v>
      </c>
      <c r="E9" s="6469" t="s">
        <v>5257</v>
      </c>
      <c r="F9" s="6470"/>
      <c r="G9" s="6470"/>
      <c r="H9" s="6470"/>
      <c r="I9" s="6470"/>
      <c r="J9" s="6470"/>
      <c r="K9" s="6470"/>
      <c r="L9" s="6470"/>
      <c r="M9" s="6470"/>
      <c r="N9" s="6470"/>
      <c r="O9" s="6470"/>
      <c r="P9" s="6470"/>
      <c r="Q9" s="6470"/>
      <c r="R9" s="6470"/>
      <c r="S9" s="6470"/>
      <c r="T9" s="6470"/>
      <c r="U9" s="6471"/>
    </row>
    <row r="10" spans="2:21" ht="13.5" thickTop="1"/>
    <row r="11" spans="2:21" s="3440" customFormat="1" ht="24.95" customHeight="1">
      <c r="B11" s="6472" t="s">
        <v>1838</v>
      </c>
      <c r="C11" s="3439" t="s">
        <v>5258</v>
      </c>
      <c r="E11" s="6475" t="s">
        <v>5259</v>
      </c>
      <c r="F11" s="6476"/>
      <c r="G11" s="6476"/>
      <c r="H11" s="6476"/>
      <c r="I11" s="6476"/>
      <c r="J11" s="6476"/>
      <c r="K11" s="6476"/>
      <c r="L11" s="6476"/>
      <c r="M11" s="6476"/>
      <c r="N11" s="6476"/>
      <c r="O11" s="6476"/>
      <c r="P11" s="6476"/>
      <c r="Q11" s="6477"/>
      <c r="S11" s="6478" t="s">
        <v>5260</v>
      </c>
      <c r="T11" s="6479"/>
      <c r="U11" s="6480"/>
    </row>
    <row r="12" spans="2:21" s="3440" customFormat="1" ht="18" customHeight="1">
      <c r="B12" s="6473"/>
      <c r="C12" s="3441"/>
    </row>
    <row r="13" spans="2:21" s="3440" customFormat="1" ht="31.5" customHeight="1">
      <c r="B13" s="6474"/>
      <c r="C13" s="3442" t="s">
        <v>5261</v>
      </c>
      <c r="E13" s="6478" t="s">
        <v>5262</v>
      </c>
      <c r="F13" s="6479"/>
      <c r="G13" s="6479"/>
      <c r="H13" s="6479"/>
      <c r="I13" s="6479"/>
      <c r="J13" s="6479"/>
      <c r="K13" s="6479"/>
      <c r="L13" s="6479"/>
      <c r="M13" s="6479"/>
      <c r="N13" s="6479"/>
      <c r="O13" s="6479"/>
      <c r="P13" s="6479"/>
      <c r="Q13" s="6480"/>
      <c r="S13" s="3443" t="s">
        <v>5263</v>
      </c>
      <c r="T13" s="3444"/>
      <c r="U13" s="3445"/>
    </row>
    <row r="14" spans="2:21" s="3440" customFormat="1" ht="21" customHeight="1"/>
    <row r="15" spans="2:21" s="3440" customFormat="1" ht="15" customHeight="1">
      <c r="B15" s="6484" t="s">
        <v>5254</v>
      </c>
      <c r="C15" s="6487" t="s">
        <v>5264</v>
      </c>
      <c r="E15" s="3446" t="s">
        <v>317</v>
      </c>
      <c r="G15" s="3447" t="s">
        <v>318</v>
      </c>
      <c r="I15" s="3448" t="s">
        <v>319</v>
      </c>
      <c r="K15" s="3447" t="s">
        <v>320</v>
      </c>
      <c r="M15" s="3447" t="s">
        <v>321</v>
      </c>
      <c r="O15" s="3449" t="s">
        <v>354</v>
      </c>
      <c r="Q15" s="3449" t="s">
        <v>355</v>
      </c>
      <c r="S15" s="3449" t="s">
        <v>4906</v>
      </c>
      <c r="U15" s="3449" t="s">
        <v>2077</v>
      </c>
    </row>
    <row r="16" spans="2:21" s="3440" customFormat="1" ht="15" customHeight="1">
      <c r="B16" s="6485"/>
      <c r="C16" s="6488"/>
      <c r="E16" s="3450" t="s">
        <v>4605</v>
      </c>
      <c r="G16" s="3450" t="s">
        <v>5265</v>
      </c>
      <c r="I16" s="3451" t="s">
        <v>613</v>
      </c>
      <c r="K16" s="3450" t="s">
        <v>5266</v>
      </c>
      <c r="M16" s="6490" t="s">
        <v>5267</v>
      </c>
      <c r="O16" s="3451" t="s">
        <v>5268</v>
      </c>
      <c r="Q16" s="6490" t="s">
        <v>5269</v>
      </c>
      <c r="S16" s="6491" t="s">
        <v>5270</v>
      </c>
      <c r="U16" s="6491" t="s">
        <v>2085</v>
      </c>
    </row>
    <row r="17" spans="2:21" s="3440" customFormat="1" ht="15" customHeight="1">
      <c r="B17" s="6485"/>
      <c r="C17" s="6488"/>
      <c r="E17" s="3450" t="s">
        <v>5271</v>
      </c>
      <c r="G17" s="3451" t="s">
        <v>135</v>
      </c>
      <c r="I17" s="3450" t="s">
        <v>4083</v>
      </c>
      <c r="K17" s="3450" t="s">
        <v>5272</v>
      </c>
      <c r="M17" s="6490"/>
      <c r="O17" s="3451" t="s">
        <v>5273</v>
      </c>
      <c r="Q17" s="6490"/>
      <c r="S17" s="6491"/>
      <c r="U17" s="6491"/>
    </row>
    <row r="18" spans="2:21" s="3440" customFormat="1" ht="15" customHeight="1">
      <c r="B18" s="6485"/>
      <c r="C18" s="6488"/>
      <c r="E18" s="3452" t="s">
        <v>5274</v>
      </c>
      <c r="G18" s="3453" t="s">
        <v>5275</v>
      </c>
      <c r="I18" s="3452" t="s">
        <v>4615</v>
      </c>
      <c r="K18" s="3452" t="s">
        <v>4647</v>
      </c>
      <c r="M18" s="3453" t="s">
        <v>5276</v>
      </c>
      <c r="O18" s="3453"/>
      <c r="Q18" s="3454"/>
      <c r="S18" s="6492"/>
      <c r="U18" s="6492"/>
    </row>
    <row r="19" spans="2:21" s="3440" customFormat="1" ht="15" customHeight="1">
      <c r="B19" s="6485"/>
      <c r="C19" s="6488"/>
      <c r="G19" s="3455"/>
      <c r="I19" s="3455"/>
    </row>
    <row r="20" spans="2:21" s="3440" customFormat="1" ht="18.75" customHeight="1">
      <c r="B20" s="6485"/>
      <c r="C20" s="6488"/>
    </row>
    <row r="21" spans="2:21" s="3440" customFormat="1" ht="24.95" customHeight="1">
      <c r="B21" s="6485"/>
      <c r="C21" s="6488"/>
      <c r="E21" s="6493" t="s">
        <v>2087</v>
      </c>
      <c r="F21" s="6494"/>
      <c r="G21" s="6494"/>
      <c r="H21" s="6494"/>
      <c r="I21" s="6494"/>
      <c r="J21" s="6494"/>
      <c r="K21" s="6494"/>
      <c r="L21" s="6494"/>
      <c r="M21" s="6495"/>
      <c r="O21" s="6493" t="s">
        <v>5277</v>
      </c>
      <c r="P21" s="6494"/>
      <c r="Q21" s="6495"/>
    </row>
    <row r="22" spans="2:21" s="3440" customFormat="1" ht="21.75" customHeight="1">
      <c r="B22" s="6485"/>
      <c r="C22" s="6488"/>
      <c r="E22" s="3455"/>
      <c r="G22" s="3455"/>
      <c r="I22" s="3455"/>
      <c r="K22" s="3455"/>
      <c r="M22" s="3455"/>
    </row>
    <row r="23" spans="2:21" s="3440" customFormat="1" ht="15" customHeight="1">
      <c r="B23" s="6485"/>
      <c r="C23" s="6488"/>
      <c r="E23" s="3456" t="s">
        <v>5278</v>
      </c>
      <c r="I23" s="6496" t="s">
        <v>5279</v>
      </c>
      <c r="J23" s="6497"/>
      <c r="K23" s="6497"/>
      <c r="L23" s="6497"/>
      <c r="M23" s="6498"/>
      <c r="O23" s="6496" t="s">
        <v>5280</v>
      </c>
      <c r="P23" s="6497"/>
      <c r="Q23" s="6498"/>
    </row>
    <row r="24" spans="2:21" s="3440" customFormat="1" ht="16.5" customHeight="1">
      <c r="B24" s="6485"/>
      <c r="C24" s="6488"/>
      <c r="E24" s="3457" t="s">
        <v>5281</v>
      </c>
      <c r="I24" s="6499" t="s">
        <v>5282</v>
      </c>
      <c r="J24" s="6500"/>
      <c r="K24" s="6500"/>
      <c r="L24" s="6500"/>
      <c r="M24" s="6501"/>
      <c r="O24" s="6499"/>
      <c r="P24" s="6500"/>
      <c r="Q24" s="6501"/>
    </row>
    <row r="25" spans="2:21" s="3440" customFormat="1" ht="15" customHeight="1">
      <c r="B25" s="6485"/>
      <c r="C25" s="6488"/>
    </row>
    <row r="26" spans="2:21" s="3440" customFormat="1" ht="15" customHeight="1">
      <c r="B26" s="6485"/>
      <c r="C26" s="6488"/>
      <c r="G26" s="6503" t="s">
        <v>5283</v>
      </c>
    </row>
    <row r="27" spans="2:21" s="3440" customFormat="1" ht="15" customHeight="1">
      <c r="B27" s="6485"/>
      <c r="C27" s="6488"/>
      <c r="G27" s="6504"/>
    </row>
    <row r="28" spans="2:21" s="3440" customFormat="1" ht="19.5" customHeight="1">
      <c r="B28" s="6485"/>
      <c r="C28" s="6488"/>
    </row>
    <row r="29" spans="2:21" s="3440" customFormat="1" ht="23.25" customHeight="1">
      <c r="B29" s="6485"/>
      <c r="C29" s="6488"/>
      <c r="E29" s="6505" t="s">
        <v>5284</v>
      </c>
      <c r="F29" s="6506"/>
      <c r="G29" s="6506"/>
      <c r="H29" s="6506"/>
      <c r="I29" s="6506"/>
      <c r="J29" s="6506"/>
      <c r="K29" s="6506"/>
      <c r="L29" s="6506"/>
      <c r="M29" s="6506"/>
      <c r="N29" s="6506"/>
      <c r="O29" s="6506"/>
      <c r="P29" s="6506"/>
      <c r="Q29" s="6507"/>
    </row>
    <row r="30" spans="2:21" s="3440" customFormat="1" ht="27.75" customHeight="1">
      <c r="B30" s="6485"/>
      <c r="C30" s="6488"/>
    </row>
    <row r="31" spans="2:21" s="3440" customFormat="1" ht="24.95" customHeight="1">
      <c r="B31" s="6485"/>
      <c r="C31" s="6488"/>
      <c r="E31" s="3458" t="s">
        <v>5285</v>
      </c>
      <c r="F31" s="3459"/>
      <c r="G31" s="3459"/>
      <c r="H31" s="3459"/>
      <c r="I31" s="3459"/>
      <c r="J31" s="3459"/>
      <c r="K31" s="3459"/>
      <c r="L31" s="3459"/>
      <c r="M31" s="3459"/>
      <c r="N31" s="3459"/>
      <c r="O31" s="3459"/>
      <c r="P31" s="3459"/>
      <c r="Q31" s="3460"/>
    </row>
    <row r="32" spans="2:21" s="3440" customFormat="1" ht="15.75" customHeight="1">
      <c r="B32" s="6485"/>
      <c r="C32" s="6488"/>
    </row>
    <row r="33" spans="2:22" s="3440" customFormat="1" ht="24.95" customHeight="1">
      <c r="B33" s="6486"/>
      <c r="C33" s="6489"/>
      <c r="E33" s="6508" t="s">
        <v>5286</v>
      </c>
      <c r="F33" s="6509"/>
      <c r="G33" s="6509"/>
      <c r="H33" s="6509"/>
      <c r="I33" s="6509"/>
      <c r="J33" s="6509"/>
      <c r="K33" s="6509"/>
      <c r="L33" s="6509"/>
      <c r="M33" s="6509"/>
      <c r="N33" s="6509"/>
      <c r="O33" s="6509"/>
      <c r="P33" s="6509"/>
      <c r="Q33" s="6510"/>
    </row>
    <row r="34" spans="2:22" s="3440" customFormat="1" ht="21" customHeight="1"/>
    <row r="35" spans="2:22" s="3440" customFormat="1" ht="24.95" customHeight="1">
      <c r="B35" s="6511" t="s">
        <v>335</v>
      </c>
      <c r="C35" s="3461" t="s">
        <v>5287</v>
      </c>
      <c r="E35" s="3462" t="s">
        <v>5288</v>
      </c>
      <c r="F35" s="3463"/>
      <c r="G35" s="3463"/>
      <c r="H35" s="3463"/>
      <c r="I35" s="3463"/>
      <c r="J35" s="3463"/>
      <c r="K35" s="3463"/>
      <c r="L35" s="3463"/>
      <c r="M35" s="3463"/>
      <c r="N35" s="3463"/>
      <c r="O35" s="3463"/>
      <c r="P35" s="3463"/>
      <c r="Q35" s="3464"/>
      <c r="S35" s="6481" t="s">
        <v>5289</v>
      </c>
      <c r="T35" s="6482"/>
      <c r="U35" s="6483"/>
    </row>
    <row r="36" spans="2:22" s="3440" customFormat="1" ht="22.5" customHeight="1">
      <c r="B36" s="6512"/>
      <c r="S36" s="3465" t="s">
        <v>5290</v>
      </c>
      <c r="T36" s="3466"/>
      <c r="U36" s="3467" t="s">
        <v>5291</v>
      </c>
    </row>
    <row r="37" spans="2:22" s="3440" customFormat="1" ht="24.95" customHeight="1">
      <c r="B37" s="6513"/>
      <c r="C37" s="3461" t="s">
        <v>5292</v>
      </c>
      <c r="E37" s="3462" t="s">
        <v>5293</v>
      </c>
      <c r="F37" s="3463"/>
      <c r="G37" s="3463"/>
      <c r="H37" s="3463"/>
      <c r="I37" s="3463"/>
      <c r="J37" s="3463"/>
      <c r="K37" s="3463"/>
      <c r="L37" s="3463"/>
      <c r="M37" s="3463"/>
      <c r="N37" s="3463"/>
      <c r="O37" s="3463"/>
      <c r="P37" s="3463"/>
      <c r="Q37" s="3464"/>
      <c r="S37" s="3465" t="s">
        <v>5294</v>
      </c>
      <c r="T37" s="3468"/>
      <c r="U37" s="3467" t="s">
        <v>5295</v>
      </c>
    </row>
    <row r="38" spans="2:22" s="3440" customFormat="1" ht="20.25" customHeight="1">
      <c r="S38" s="3465" t="s">
        <v>5296</v>
      </c>
      <c r="T38" s="3469"/>
      <c r="U38" s="3467" t="s">
        <v>4438</v>
      </c>
    </row>
    <row r="39" spans="2:22" s="3440" customFormat="1" ht="24.95" customHeight="1">
      <c r="B39" s="3470" t="s">
        <v>5297</v>
      </c>
      <c r="C39" s="3470" t="s">
        <v>5298</v>
      </c>
      <c r="E39" s="3471" t="s">
        <v>5299</v>
      </c>
      <c r="F39" s="3472"/>
      <c r="G39" s="3472"/>
      <c r="H39" s="3472"/>
      <c r="I39" s="3472"/>
      <c r="J39" s="3472"/>
      <c r="K39" s="3472"/>
      <c r="L39" s="3472"/>
      <c r="M39" s="3472"/>
      <c r="N39" s="3472"/>
      <c r="O39" s="3472"/>
      <c r="P39" s="3472"/>
      <c r="Q39" s="3473"/>
      <c r="S39" s="3474" t="s">
        <v>5300</v>
      </c>
      <c r="T39" s="3475"/>
      <c r="U39" s="3476" t="s">
        <v>5301</v>
      </c>
    </row>
    <row r="40" spans="2:22" s="3440" customFormat="1" ht="11.25"/>
    <row r="41" spans="2:22" s="3440" customFormat="1" ht="22.5">
      <c r="B41" s="6502" t="s">
        <v>5302</v>
      </c>
      <c r="C41" s="6502"/>
      <c r="D41" s="3477"/>
      <c r="E41" s="3478" t="s">
        <v>5303</v>
      </c>
      <c r="F41" s="3479"/>
      <c r="G41" s="3478" t="s">
        <v>5304</v>
      </c>
      <c r="H41" s="3480"/>
      <c r="I41" s="3478" t="s">
        <v>5305</v>
      </c>
      <c r="J41" s="3481"/>
      <c r="K41" s="3478" t="s">
        <v>5306</v>
      </c>
      <c r="L41" s="3482"/>
      <c r="M41" s="3478" t="s">
        <v>5307</v>
      </c>
      <c r="N41" s="3483"/>
      <c r="O41" s="3478" t="s">
        <v>5308</v>
      </c>
      <c r="P41" s="3484"/>
      <c r="Q41" s="3478" t="s">
        <v>5309</v>
      </c>
      <c r="R41" s="3485"/>
      <c r="S41" s="3478" t="s">
        <v>5310</v>
      </c>
    </row>
    <row r="42" spans="2:22" s="3440" customFormat="1" ht="11.25">
      <c r="V42" s="3481"/>
    </row>
    <row r="43" spans="2:22" s="3440" customFormat="1">
      <c r="H43" s="3436"/>
    </row>
    <row r="44" spans="2:22" s="3440" customFormat="1">
      <c r="H44" s="3436"/>
      <c r="N44" s="3436"/>
      <c r="O44" s="3436"/>
    </row>
  </sheetData>
  <mergeCells count="23">
    <mergeCell ref="B41:C41"/>
    <mergeCell ref="I24:M24"/>
    <mergeCell ref="G26:G27"/>
    <mergeCell ref="E29:Q29"/>
    <mergeCell ref="E33:Q33"/>
    <mergeCell ref="B35:B37"/>
    <mergeCell ref="S35:U35"/>
    <mergeCell ref="B15:B33"/>
    <mergeCell ref="C15:C33"/>
    <mergeCell ref="M16:M17"/>
    <mergeCell ref="Q16:Q17"/>
    <mergeCell ref="S16:S18"/>
    <mergeCell ref="U16:U18"/>
    <mergeCell ref="E21:M21"/>
    <mergeCell ref="O21:Q21"/>
    <mergeCell ref="I23:M23"/>
    <mergeCell ref="O23:Q24"/>
    <mergeCell ref="C5:Q5"/>
    <mergeCell ref="E9:U9"/>
    <mergeCell ref="B11:B13"/>
    <mergeCell ref="E11:Q11"/>
    <mergeCell ref="S11:U11"/>
    <mergeCell ref="E13:Q13"/>
  </mergeCells>
  <printOptions horizontalCentered="1"/>
  <pageMargins left="0" right="0" top="0.78740157480314965" bottom="0.39370078740157483" header="0" footer="0"/>
  <pageSetup paperSize="8" scale="91" orientation="landscape" verticalDpi="300" r:id="rId1"/>
  <headerFooter alignWithMargins="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4DE6E9-F931-4B39-80F0-C830E508F35B}">
  <dimension ref="B1:ER71"/>
  <sheetViews>
    <sheetView showGridLines="0" topLeftCell="J1" zoomScaleNormal="100" workbookViewId="0">
      <selection activeCell="AJ37" sqref="AJ37:AN39"/>
    </sheetView>
  </sheetViews>
  <sheetFormatPr baseColWidth="10" defaultRowHeight="11.25"/>
  <cols>
    <col min="1" max="1" width="1.42578125" style="359" customWidth="1"/>
    <col min="2" max="2" width="5.140625" style="359" customWidth="1"/>
    <col min="3" max="3" width="1.7109375" style="359" customWidth="1"/>
    <col min="4" max="4" width="3.42578125" style="359" customWidth="1"/>
    <col min="5" max="5" width="18.7109375" style="359" customWidth="1"/>
    <col min="6" max="8" width="0.85546875" style="359" customWidth="1"/>
    <col min="9" max="9" width="18.7109375" style="359" customWidth="1"/>
    <col min="10" max="10" width="3.7109375" style="359" customWidth="1"/>
    <col min="11" max="11" width="3.140625" style="359" customWidth="1"/>
    <col min="12" max="12" width="18.7109375" style="359" customWidth="1"/>
    <col min="13" max="15" width="0.85546875" style="359" customWidth="1"/>
    <col min="16" max="16" width="18.7109375" style="359" customWidth="1"/>
    <col min="17" max="17" width="4.140625" style="359" customWidth="1"/>
    <col min="18" max="18" width="3.5703125" style="359" customWidth="1"/>
    <col min="19" max="19" width="18.7109375" style="359" customWidth="1"/>
    <col min="20" max="22" width="0.85546875" style="359" customWidth="1"/>
    <col min="23" max="23" width="18.7109375" style="359" customWidth="1"/>
    <col min="24" max="24" width="3.7109375" style="359" customWidth="1"/>
    <col min="25" max="25" width="3.140625" style="359" customWidth="1"/>
    <col min="26" max="26" width="18.7109375" style="359" customWidth="1"/>
    <col min="27" max="29" width="0.85546875" style="359" customWidth="1"/>
    <col min="30" max="30" width="18.7109375" style="359" customWidth="1"/>
    <col min="31" max="31" width="1.7109375" style="359" customWidth="1"/>
    <col min="32" max="32" width="0.85546875" style="359" customWidth="1"/>
    <col min="33" max="33" width="5.140625" style="359" customWidth="1"/>
    <col min="34" max="34" width="1.7109375" style="359" customWidth="1"/>
    <col min="35" max="35" width="3.42578125" style="359" customWidth="1"/>
    <col min="36" max="36" width="18.7109375" style="359" customWidth="1"/>
    <col min="37" max="39" width="0.85546875" style="359" customWidth="1"/>
    <col min="40" max="40" width="18.7109375" style="359" customWidth="1"/>
    <col min="41" max="41" width="3.7109375" style="359" customWidth="1"/>
    <col min="42" max="42" width="3.140625" style="359" customWidth="1"/>
    <col min="43" max="43" width="18.7109375" style="359" customWidth="1"/>
    <col min="44" max="46" width="0.85546875" style="359" customWidth="1"/>
    <col min="47" max="47" width="18.7109375" style="359" customWidth="1"/>
    <col min="48" max="48" width="4.140625" style="359" customWidth="1"/>
    <col min="49" max="49" width="3.5703125" style="359" customWidth="1"/>
    <col min="50" max="50" width="18.7109375" style="359" customWidth="1"/>
    <col min="51" max="53" width="0.85546875" style="359" customWidth="1"/>
    <col min="54" max="54" width="18.7109375" style="359" customWidth="1"/>
    <col min="55" max="55" width="3.7109375" style="359" customWidth="1"/>
    <col min="56" max="56" width="3.140625" style="359" customWidth="1"/>
    <col min="57" max="57" width="18.7109375" style="359" customWidth="1"/>
    <col min="58" max="60" width="0.85546875" style="359" customWidth="1"/>
    <col min="61" max="61" width="18.7109375" style="359" customWidth="1"/>
    <col min="62" max="62" width="1.7109375" style="359" customWidth="1"/>
    <col min="63" max="272" width="11.42578125" style="359"/>
    <col min="273" max="273" width="1.42578125" style="359" customWidth="1"/>
    <col min="274" max="274" width="5.140625" style="359" customWidth="1"/>
    <col min="275" max="275" width="1.7109375" style="359" customWidth="1"/>
    <col min="276" max="276" width="3.42578125" style="359" customWidth="1"/>
    <col min="277" max="277" width="18.7109375" style="359" customWidth="1"/>
    <col min="278" max="278" width="0.85546875" style="359" customWidth="1"/>
    <col min="279" max="279" width="18.7109375" style="359" customWidth="1"/>
    <col min="280" max="280" width="3.7109375" style="359" customWidth="1"/>
    <col min="281" max="281" width="3.140625" style="359" customWidth="1"/>
    <col min="282" max="282" width="18.7109375" style="359" customWidth="1"/>
    <col min="283" max="283" width="0.85546875" style="359" customWidth="1"/>
    <col min="284" max="284" width="18.7109375" style="359" customWidth="1"/>
    <col min="285" max="285" width="4.140625" style="359" customWidth="1"/>
    <col min="286" max="286" width="3.5703125" style="359" customWidth="1"/>
    <col min="287" max="287" width="18.7109375" style="359" customWidth="1"/>
    <col min="288" max="288" width="0.85546875" style="359" customWidth="1"/>
    <col min="289" max="289" width="18.7109375" style="359" customWidth="1"/>
    <col min="290" max="290" width="3.7109375" style="359" customWidth="1"/>
    <col min="291" max="291" width="3.140625" style="359" customWidth="1"/>
    <col min="292" max="292" width="18.7109375" style="359" customWidth="1"/>
    <col min="293" max="293" width="0.85546875" style="359" customWidth="1"/>
    <col min="294" max="294" width="18.7109375" style="359" customWidth="1"/>
    <col min="295" max="295" width="1.7109375" style="359" customWidth="1"/>
    <col min="296" max="296" width="0.85546875" style="359" customWidth="1"/>
    <col min="297" max="297" width="5.140625" style="359" customWidth="1"/>
    <col min="298" max="298" width="1.7109375" style="359" customWidth="1"/>
    <col min="299" max="299" width="3.42578125" style="359" customWidth="1"/>
    <col min="300" max="300" width="18.7109375" style="359" customWidth="1"/>
    <col min="301" max="301" width="0.85546875" style="359" customWidth="1"/>
    <col min="302" max="302" width="18.7109375" style="359" customWidth="1"/>
    <col min="303" max="303" width="3.7109375" style="359" customWidth="1"/>
    <col min="304" max="304" width="3.140625" style="359" customWidth="1"/>
    <col min="305" max="305" width="18.7109375" style="359" customWidth="1"/>
    <col min="306" max="306" width="0.85546875" style="359" customWidth="1"/>
    <col min="307" max="307" width="18.7109375" style="359" customWidth="1"/>
    <col min="308" max="308" width="4.140625" style="359" customWidth="1"/>
    <col min="309" max="309" width="3.5703125" style="359" customWidth="1"/>
    <col min="310" max="310" width="18.7109375" style="359" customWidth="1"/>
    <col min="311" max="311" width="0.85546875" style="359" customWidth="1"/>
    <col min="312" max="312" width="18.7109375" style="359" customWidth="1"/>
    <col min="313" max="313" width="3.7109375" style="359" customWidth="1"/>
    <col min="314" max="314" width="3.140625" style="359" customWidth="1"/>
    <col min="315" max="315" width="18.7109375" style="359" customWidth="1"/>
    <col min="316" max="316" width="0.85546875" style="359" customWidth="1"/>
    <col min="317" max="317" width="18.7109375" style="359" customWidth="1"/>
    <col min="318" max="318" width="1.7109375" style="359" customWidth="1"/>
    <col min="319" max="528" width="11.42578125" style="359"/>
    <col min="529" max="529" width="1.42578125" style="359" customWidth="1"/>
    <col min="530" max="530" width="5.140625" style="359" customWidth="1"/>
    <col min="531" max="531" width="1.7109375" style="359" customWidth="1"/>
    <col min="532" max="532" width="3.42578125" style="359" customWidth="1"/>
    <col min="533" max="533" width="18.7109375" style="359" customWidth="1"/>
    <col min="534" max="534" width="0.85546875" style="359" customWidth="1"/>
    <col min="535" max="535" width="18.7109375" style="359" customWidth="1"/>
    <col min="536" max="536" width="3.7109375" style="359" customWidth="1"/>
    <col min="537" max="537" width="3.140625" style="359" customWidth="1"/>
    <col min="538" max="538" width="18.7109375" style="359" customWidth="1"/>
    <col min="539" max="539" width="0.85546875" style="359" customWidth="1"/>
    <col min="540" max="540" width="18.7109375" style="359" customWidth="1"/>
    <col min="541" max="541" width="4.140625" style="359" customWidth="1"/>
    <col min="542" max="542" width="3.5703125" style="359" customWidth="1"/>
    <col min="543" max="543" width="18.7109375" style="359" customWidth="1"/>
    <col min="544" max="544" width="0.85546875" style="359" customWidth="1"/>
    <col min="545" max="545" width="18.7109375" style="359" customWidth="1"/>
    <col min="546" max="546" width="3.7109375" style="359" customWidth="1"/>
    <col min="547" max="547" width="3.140625" style="359" customWidth="1"/>
    <col min="548" max="548" width="18.7109375" style="359" customWidth="1"/>
    <col min="549" max="549" width="0.85546875" style="359" customWidth="1"/>
    <col min="550" max="550" width="18.7109375" style="359" customWidth="1"/>
    <col min="551" max="551" width="1.7109375" style="359" customWidth="1"/>
    <col min="552" max="552" width="0.85546875" style="359" customWidth="1"/>
    <col min="553" max="553" width="5.140625" style="359" customWidth="1"/>
    <col min="554" max="554" width="1.7109375" style="359" customWidth="1"/>
    <col min="555" max="555" width="3.42578125" style="359" customWidth="1"/>
    <col min="556" max="556" width="18.7109375" style="359" customWidth="1"/>
    <col min="557" max="557" width="0.85546875" style="359" customWidth="1"/>
    <col min="558" max="558" width="18.7109375" style="359" customWidth="1"/>
    <col min="559" max="559" width="3.7109375" style="359" customWidth="1"/>
    <col min="560" max="560" width="3.140625" style="359" customWidth="1"/>
    <col min="561" max="561" width="18.7109375" style="359" customWidth="1"/>
    <col min="562" max="562" width="0.85546875" style="359" customWidth="1"/>
    <col min="563" max="563" width="18.7109375" style="359" customWidth="1"/>
    <col min="564" max="564" width="4.140625" style="359" customWidth="1"/>
    <col min="565" max="565" width="3.5703125" style="359" customWidth="1"/>
    <col min="566" max="566" width="18.7109375" style="359" customWidth="1"/>
    <col min="567" max="567" width="0.85546875" style="359" customWidth="1"/>
    <col min="568" max="568" width="18.7109375" style="359" customWidth="1"/>
    <col min="569" max="569" width="3.7109375" style="359" customWidth="1"/>
    <col min="570" max="570" width="3.140625" style="359" customWidth="1"/>
    <col min="571" max="571" width="18.7109375" style="359" customWidth="1"/>
    <col min="572" max="572" width="0.85546875" style="359" customWidth="1"/>
    <col min="573" max="573" width="18.7109375" style="359" customWidth="1"/>
    <col min="574" max="574" width="1.7109375" style="359" customWidth="1"/>
    <col min="575" max="784" width="11.42578125" style="359"/>
    <col min="785" max="785" width="1.42578125" style="359" customWidth="1"/>
    <col min="786" max="786" width="5.140625" style="359" customWidth="1"/>
    <col min="787" max="787" width="1.7109375" style="359" customWidth="1"/>
    <col min="788" max="788" width="3.42578125" style="359" customWidth="1"/>
    <col min="789" max="789" width="18.7109375" style="359" customWidth="1"/>
    <col min="790" max="790" width="0.85546875" style="359" customWidth="1"/>
    <col min="791" max="791" width="18.7109375" style="359" customWidth="1"/>
    <col min="792" max="792" width="3.7109375" style="359" customWidth="1"/>
    <col min="793" max="793" width="3.140625" style="359" customWidth="1"/>
    <col min="794" max="794" width="18.7109375" style="359" customWidth="1"/>
    <col min="795" max="795" width="0.85546875" style="359" customWidth="1"/>
    <col min="796" max="796" width="18.7109375" style="359" customWidth="1"/>
    <col min="797" max="797" width="4.140625" style="359" customWidth="1"/>
    <col min="798" max="798" width="3.5703125" style="359" customWidth="1"/>
    <col min="799" max="799" width="18.7109375" style="359" customWidth="1"/>
    <col min="800" max="800" width="0.85546875" style="359" customWidth="1"/>
    <col min="801" max="801" width="18.7109375" style="359" customWidth="1"/>
    <col min="802" max="802" width="3.7109375" style="359" customWidth="1"/>
    <col min="803" max="803" width="3.140625" style="359" customWidth="1"/>
    <col min="804" max="804" width="18.7109375" style="359" customWidth="1"/>
    <col min="805" max="805" width="0.85546875" style="359" customWidth="1"/>
    <col min="806" max="806" width="18.7109375" style="359" customWidth="1"/>
    <col min="807" max="807" width="1.7109375" style="359" customWidth="1"/>
    <col min="808" max="808" width="0.85546875" style="359" customWidth="1"/>
    <col min="809" max="809" width="5.140625" style="359" customWidth="1"/>
    <col min="810" max="810" width="1.7109375" style="359" customWidth="1"/>
    <col min="811" max="811" width="3.42578125" style="359" customWidth="1"/>
    <col min="812" max="812" width="18.7109375" style="359" customWidth="1"/>
    <col min="813" max="813" width="0.85546875" style="359" customWidth="1"/>
    <col min="814" max="814" width="18.7109375" style="359" customWidth="1"/>
    <col min="815" max="815" width="3.7109375" style="359" customWidth="1"/>
    <col min="816" max="816" width="3.140625" style="359" customWidth="1"/>
    <col min="817" max="817" width="18.7109375" style="359" customWidth="1"/>
    <col min="818" max="818" width="0.85546875" style="359" customWidth="1"/>
    <col min="819" max="819" width="18.7109375" style="359" customWidth="1"/>
    <col min="820" max="820" width="4.140625" style="359" customWidth="1"/>
    <col min="821" max="821" width="3.5703125" style="359" customWidth="1"/>
    <col min="822" max="822" width="18.7109375" style="359" customWidth="1"/>
    <col min="823" max="823" width="0.85546875" style="359" customWidth="1"/>
    <col min="824" max="824" width="18.7109375" style="359" customWidth="1"/>
    <col min="825" max="825" width="3.7109375" style="359" customWidth="1"/>
    <col min="826" max="826" width="3.140625" style="359" customWidth="1"/>
    <col min="827" max="827" width="18.7109375" style="359" customWidth="1"/>
    <col min="828" max="828" width="0.85546875" style="359" customWidth="1"/>
    <col min="829" max="829" width="18.7109375" style="359" customWidth="1"/>
    <col min="830" max="830" width="1.7109375" style="359" customWidth="1"/>
    <col min="831" max="1040" width="11.42578125" style="359"/>
    <col min="1041" max="1041" width="1.42578125" style="359" customWidth="1"/>
    <col min="1042" max="1042" width="5.140625" style="359" customWidth="1"/>
    <col min="1043" max="1043" width="1.7109375" style="359" customWidth="1"/>
    <col min="1044" max="1044" width="3.42578125" style="359" customWidth="1"/>
    <col min="1045" max="1045" width="18.7109375" style="359" customWidth="1"/>
    <col min="1046" max="1046" width="0.85546875" style="359" customWidth="1"/>
    <col min="1047" max="1047" width="18.7109375" style="359" customWidth="1"/>
    <col min="1048" max="1048" width="3.7109375" style="359" customWidth="1"/>
    <col min="1049" max="1049" width="3.140625" style="359" customWidth="1"/>
    <col min="1050" max="1050" width="18.7109375" style="359" customWidth="1"/>
    <col min="1051" max="1051" width="0.85546875" style="359" customWidth="1"/>
    <col min="1052" max="1052" width="18.7109375" style="359" customWidth="1"/>
    <col min="1053" max="1053" width="4.140625" style="359" customWidth="1"/>
    <col min="1054" max="1054" width="3.5703125" style="359" customWidth="1"/>
    <col min="1055" max="1055" width="18.7109375" style="359" customWidth="1"/>
    <col min="1056" max="1056" width="0.85546875" style="359" customWidth="1"/>
    <col min="1057" max="1057" width="18.7109375" style="359" customWidth="1"/>
    <col min="1058" max="1058" width="3.7109375" style="359" customWidth="1"/>
    <col min="1059" max="1059" width="3.140625" style="359" customWidth="1"/>
    <col min="1060" max="1060" width="18.7109375" style="359" customWidth="1"/>
    <col min="1061" max="1061" width="0.85546875" style="359" customWidth="1"/>
    <col min="1062" max="1062" width="18.7109375" style="359" customWidth="1"/>
    <col min="1063" max="1063" width="1.7109375" style="359" customWidth="1"/>
    <col min="1064" max="1064" width="0.85546875" style="359" customWidth="1"/>
    <col min="1065" max="1065" width="5.140625" style="359" customWidth="1"/>
    <col min="1066" max="1066" width="1.7109375" style="359" customWidth="1"/>
    <col min="1067" max="1067" width="3.42578125" style="359" customWidth="1"/>
    <col min="1068" max="1068" width="18.7109375" style="359" customWidth="1"/>
    <col min="1069" max="1069" width="0.85546875" style="359" customWidth="1"/>
    <col min="1070" max="1070" width="18.7109375" style="359" customWidth="1"/>
    <col min="1071" max="1071" width="3.7109375" style="359" customWidth="1"/>
    <col min="1072" max="1072" width="3.140625" style="359" customWidth="1"/>
    <col min="1073" max="1073" width="18.7109375" style="359" customWidth="1"/>
    <col min="1074" max="1074" width="0.85546875" style="359" customWidth="1"/>
    <col min="1075" max="1075" width="18.7109375" style="359" customWidth="1"/>
    <col min="1076" max="1076" width="4.140625" style="359" customWidth="1"/>
    <col min="1077" max="1077" width="3.5703125" style="359" customWidth="1"/>
    <col min="1078" max="1078" width="18.7109375" style="359" customWidth="1"/>
    <col min="1079" max="1079" width="0.85546875" style="359" customWidth="1"/>
    <col min="1080" max="1080" width="18.7109375" style="359" customWidth="1"/>
    <col min="1081" max="1081" width="3.7109375" style="359" customWidth="1"/>
    <col min="1082" max="1082" width="3.140625" style="359" customWidth="1"/>
    <col min="1083" max="1083" width="18.7109375" style="359" customWidth="1"/>
    <col min="1084" max="1084" width="0.85546875" style="359" customWidth="1"/>
    <col min="1085" max="1085" width="18.7109375" style="359" customWidth="1"/>
    <col min="1086" max="1086" width="1.7109375" style="359" customWidth="1"/>
    <col min="1087" max="1296" width="11.42578125" style="359"/>
    <col min="1297" max="1297" width="1.42578125" style="359" customWidth="1"/>
    <col min="1298" max="1298" width="5.140625" style="359" customWidth="1"/>
    <col min="1299" max="1299" width="1.7109375" style="359" customWidth="1"/>
    <col min="1300" max="1300" width="3.42578125" style="359" customWidth="1"/>
    <col min="1301" max="1301" width="18.7109375" style="359" customWidth="1"/>
    <col min="1302" max="1302" width="0.85546875" style="359" customWidth="1"/>
    <col min="1303" max="1303" width="18.7109375" style="359" customWidth="1"/>
    <col min="1304" max="1304" width="3.7109375" style="359" customWidth="1"/>
    <col min="1305" max="1305" width="3.140625" style="359" customWidth="1"/>
    <col min="1306" max="1306" width="18.7109375" style="359" customWidth="1"/>
    <col min="1307" max="1307" width="0.85546875" style="359" customWidth="1"/>
    <col min="1308" max="1308" width="18.7109375" style="359" customWidth="1"/>
    <col min="1309" max="1309" width="4.140625" style="359" customWidth="1"/>
    <col min="1310" max="1310" width="3.5703125" style="359" customWidth="1"/>
    <col min="1311" max="1311" width="18.7109375" style="359" customWidth="1"/>
    <col min="1312" max="1312" width="0.85546875" style="359" customWidth="1"/>
    <col min="1313" max="1313" width="18.7109375" style="359" customWidth="1"/>
    <col min="1314" max="1314" width="3.7109375" style="359" customWidth="1"/>
    <col min="1315" max="1315" width="3.140625" style="359" customWidth="1"/>
    <col min="1316" max="1316" width="18.7109375" style="359" customWidth="1"/>
    <col min="1317" max="1317" width="0.85546875" style="359" customWidth="1"/>
    <col min="1318" max="1318" width="18.7109375" style="359" customWidth="1"/>
    <col min="1319" max="1319" width="1.7109375" style="359" customWidth="1"/>
    <col min="1320" max="1320" width="0.85546875" style="359" customWidth="1"/>
    <col min="1321" max="1321" width="5.140625" style="359" customWidth="1"/>
    <col min="1322" max="1322" width="1.7109375" style="359" customWidth="1"/>
    <col min="1323" max="1323" width="3.42578125" style="359" customWidth="1"/>
    <col min="1324" max="1324" width="18.7109375" style="359" customWidth="1"/>
    <col min="1325" max="1325" width="0.85546875" style="359" customWidth="1"/>
    <col min="1326" max="1326" width="18.7109375" style="359" customWidth="1"/>
    <col min="1327" max="1327" width="3.7109375" style="359" customWidth="1"/>
    <col min="1328" max="1328" width="3.140625" style="359" customWidth="1"/>
    <col min="1329" max="1329" width="18.7109375" style="359" customWidth="1"/>
    <col min="1330" max="1330" width="0.85546875" style="359" customWidth="1"/>
    <col min="1331" max="1331" width="18.7109375" style="359" customWidth="1"/>
    <col min="1332" max="1332" width="4.140625" style="359" customWidth="1"/>
    <col min="1333" max="1333" width="3.5703125" style="359" customWidth="1"/>
    <col min="1334" max="1334" width="18.7109375" style="359" customWidth="1"/>
    <col min="1335" max="1335" width="0.85546875" style="359" customWidth="1"/>
    <col min="1336" max="1336" width="18.7109375" style="359" customWidth="1"/>
    <col min="1337" max="1337" width="3.7109375" style="359" customWidth="1"/>
    <col min="1338" max="1338" width="3.140625" style="359" customWidth="1"/>
    <col min="1339" max="1339" width="18.7109375" style="359" customWidth="1"/>
    <col min="1340" max="1340" width="0.85546875" style="359" customWidth="1"/>
    <col min="1341" max="1341" width="18.7109375" style="359" customWidth="1"/>
    <col min="1342" max="1342" width="1.7109375" style="359" customWidth="1"/>
    <col min="1343" max="1552" width="11.42578125" style="359"/>
    <col min="1553" max="1553" width="1.42578125" style="359" customWidth="1"/>
    <col min="1554" max="1554" width="5.140625" style="359" customWidth="1"/>
    <col min="1555" max="1555" width="1.7109375" style="359" customWidth="1"/>
    <col min="1556" max="1556" width="3.42578125" style="359" customWidth="1"/>
    <col min="1557" max="1557" width="18.7109375" style="359" customWidth="1"/>
    <col min="1558" max="1558" width="0.85546875" style="359" customWidth="1"/>
    <col min="1559" max="1559" width="18.7109375" style="359" customWidth="1"/>
    <col min="1560" max="1560" width="3.7109375" style="359" customWidth="1"/>
    <col min="1561" max="1561" width="3.140625" style="359" customWidth="1"/>
    <col min="1562" max="1562" width="18.7109375" style="359" customWidth="1"/>
    <col min="1563" max="1563" width="0.85546875" style="359" customWidth="1"/>
    <col min="1564" max="1564" width="18.7109375" style="359" customWidth="1"/>
    <col min="1565" max="1565" width="4.140625" style="359" customWidth="1"/>
    <col min="1566" max="1566" width="3.5703125" style="359" customWidth="1"/>
    <col min="1567" max="1567" width="18.7109375" style="359" customWidth="1"/>
    <col min="1568" max="1568" width="0.85546875" style="359" customWidth="1"/>
    <col min="1569" max="1569" width="18.7109375" style="359" customWidth="1"/>
    <col min="1570" max="1570" width="3.7109375" style="359" customWidth="1"/>
    <col min="1571" max="1571" width="3.140625" style="359" customWidth="1"/>
    <col min="1572" max="1572" width="18.7109375" style="359" customWidth="1"/>
    <col min="1573" max="1573" width="0.85546875" style="359" customWidth="1"/>
    <col min="1574" max="1574" width="18.7109375" style="359" customWidth="1"/>
    <col min="1575" max="1575" width="1.7109375" style="359" customWidth="1"/>
    <col min="1576" max="1576" width="0.85546875" style="359" customWidth="1"/>
    <col min="1577" max="1577" width="5.140625" style="359" customWidth="1"/>
    <col min="1578" max="1578" width="1.7109375" style="359" customWidth="1"/>
    <col min="1579" max="1579" width="3.42578125" style="359" customWidth="1"/>
    <col min="1580" max="1580" width="18.7109375" style="359" customWidth="1"/>
    <col min="1581" max="1581" width="0.85546875" style="359" customWidth="1"/>
    <col min="1582" max="1582" width="18.7109375" style="359" customWidth="1"/>
    <col min="1583" max="1583" width="3.7109375" style="359" customWidth="1"/>
    <col min="1584" max="1584" width="3.140625" style="359" customWidth="1"/>
    <col min="1585" max="1585" width="18.7109375" style="359" customWidth="1"/>
    <col min="1586" max="1586" width="0.85546875" style="359" customWidth="1"/>
    <col min="1587" max="1587" width="18.7109375" style="359" customWidth="1"/>
    <col min="1588" max="1588" width="4.140625" style="359" customWidth="1"/>
    <col min="1589" max="1589" width="3.5703125" style="359" customWidth="1"/>
    <col min="1590" max="1590" width="18.7109375" style="359" customWidth="1"/>
    <col min="1591" max="1591" width="0.85546875" style="359" customWidth="1"/>
    <col min="1592" max="1592" width="18.7109375" style="359" customWidth="1"/>
    <col min="1593" max="1593" width="3.7109375" style="359" customWidth="1"/>
    <col min="1594" max="1594" width="3.140625" style="359" customWidth="1"/>
    <col min="1595" max="1595" width="18.7109375" style="359" customWidth="1"/>
    <col min="1596" max="1596" width="0.85546875" style="359" customWidth="1"/>
    <col min="1597" max="1597" width="18.7109375" style="359" customWidth="1"/>
    <col min="1598" max="1598" width="1.7109375" style="359" customWidth="1"/>
    <col min="1599" max="1808" width="11.42578125" style="359"/>
    <col min="1809" max="1809" width="1.42578125" style="359" customWidth="1"/>
    <col min="1810" max="1810" width="5.140625" style="359" customWidth="1"/>
    <col min="1811" max="1811" width="1.7109375" style="359" customWidth="1"/>
    <col min="1812" max="1812" width="3.42578125" style="359" customWidth="1"/>
    <col min="1813" max="1813" width="18.7109375" style="359" customWidth="1"/>
    <col min="1814" max="1814" width="0.85546875" style="359" customWidth="1"/>
    <col min="1815" max="1815" width="18.7109375" style="359" customWidth="1"/>
    <col min="1816" max="1816" width="3.7109375" style="359" customWidth="1"/>
    <col min="1817" max="1817" width="3.140625" style="359" customWidth="1"/>
    <col min="1818" max="1818" width="18.7109375" style="359" customWidth="1"/>
    <col min="1819" max="1819" width="0.85546875" style="359" customWidth="1"/>
    <col min="1820" max="1820" width="18.7109375" style="359" customWidth="1"/>
    <col min="1821" max="1821" width="4.140625" style="359" customWidth="1"/>
    <col min="1822" max="1822" width="3.5703125" style="359" customWidth="1"/>
    <col min="1823" max="1823" width="18.7109375" style="359" customWidth="1"/>
    <col min="1824" max="1824" width="0.85546875" style="359" customWidth="1"/>
    <col min="1825" max="1825" width="18.7109375" style="359" customWidth="1"/>
    <col min="1826" max="1826" width="3.7109375" style="359" customWidth="1"/>
    <col min="1827" max="1827" width="3.140625" style="359" customWidth="1"/>
    <col min="1828" max="1828" width="18.7109375" style="359" customWidth="1"/>
    <col min="1829" max="1829" width="0.85546875" style="359" customWidth="1"/>
    <col min="1830" max="1830" width="18.7109375" style="359" customWidth="1"/>
    <col min="1831" max="1831" width="1.7109375" style="359" customWidth="1"/>
    <col min="1832" max="1832" width="0.85546875" style="359" customWidth="1"/>
    <col min="1833" max="1833" width="5.140625" style="359" customWidth="1"/>
    <col min="1834" max="1834" width="1.7109375" style="359" customWidth="1"/>
    <col min="1835" max="1835" width="3.42578125" style="359" customWidth="1"/>
    <col min="1836" max="1836" width="18.7109375" style="359" customWidth="1"/>
    <col min="1837" max="1837" width="0.85546875" style="359" customWidth="1"/>
    <col min="1838" max="1838" width="18.7109375" style="359" customWidth="1"/>
    <col min="1839" max="1839" width="3.7109375" style="359" customWidth="1"/>
    <col min="1840" max="1840" width="3.140625" style="359" customWidth="1"/>
    <col min="1841" max="1841" width="18.7109375" style="359" customWidth="1"/>
    <col min="1842" max="1842" width="0.85546875" style="359" customWidth="1"/>
    <col min="1843" max="1843" width="18.7109375" style="359" customWidth="1"/>
    <col min="1844" max="1844" width="4.140625" style="359" customWidth="1"/>
    <col min="1845" max="1845" width="3.5703125" style="359" customWidth="1"/>
    <col min="1846" max="1846" width="18.7109375" style="359" customWidth="1"/>
    <col min="1847" max="1847" width="0.85546875" style="359" customWidth="1"/>
    <col min="1848" max="1848" width="18.7109375" style="359" customWidth="1"/>
    <col min="1849" max="1849" width="3.7109375" style="359" customWidth="1"/>
    <col min="1850" max="1850" width="3.140625" style="359" customWidth="1"/>
    <col min="1851" max="1851" width="18.7109375" style="359" customWidth="1"/>
    <col min="1852" max="1852" width="0.85546875" style="359" customWidth="1"/>
    <col min="1853" max="1853" width="18.7109375" style="359" customWidth="1"/>
    <col min="1854" max="1854" width="1.7109375" style="359" customWidth="1"/>
    <col min="1855" max="2064" width="11.42578125" style="359"/>
    <col min="2065" max="2065" width="1.42578125" style="359" customWidth="1"/>
    <col min="2066" max="2066" width="5.140625" style="359" customWidth="1"/>
    <col min="2067" max="2067" width="1.7109375" style="359" customWidth="1"/>
    <col min="2068" max="2068" width="3.42578125" style="359" customWidth="1"/>
    <col min="2069" max="2069" width="18.7109375" style="359" customWidth="1"/>
    <col min="2070" max="2070" width="0.85546875" style="359" customWidth="1"/>
    <col min="2071" max="2071" width="18.7109375" style="359" customWidth="1"/>
    <col min="2072" max="2072" width="3.7109375" style="359" customWidth="1"/>
    <col min="2073" max="2073" width="3.140625" style="359" customWidth="1"/>
    <col min="2074" max="2074" width="18.7109375" style="359" customWidth="1"/>
    <col min="2075" max="2075" width="0.85546875" style="359" customWidth="1"/>
    <col min="2076" max="2076" width="18.7109375" style="359" customWidth="1"/>
    <col min="2077" max="2077" width="4.140625" style="359" customWidth="1"/>
    <col min="2078" max="2078" width="3.5703125" style="359" customWidth="1"/>
    <col min="2079" max="2079" width="18.7109375" style="359" customWidth="1"/>
    <col min="2080" max="2080" width="0.85546875" style="359" customWidth="1"/>
    <col min="2081" max="2081" width="18.7109375" style="359" customWidth="1"/>
    <col min="2082" max="2082" width="3.7109375" style="359" customWidth="1"/>
    <col min="2083" max="2083" width="3.140625" style="359" customWidth="1"/>
    <col min="2084" max="2084" width="18.7109375" style="359" customWidth="1"/>
    <col min="2085" max="2085" width="0.85546875" style="359" customWidth="1"/>
    <col min="2086" max="2086" width="18.7109375" style="359" customWidth="1"/>
    <col min="2087" max="2087" width="1.7109375" style="359" customWidth="1"/>
    <col min="2088" max="2088" width="0.85546875" style="359" customWidth="1"/>
    <col min="2089" max="2089" width="5.140625" style="359" customWidth="1"/>
    <col min="2090" max="2090" width="1.7109375" style="359" customWidth="1"/>
    <col min="2091" max="2091" width="3.42578125" style="359" customWidth="1"/>
    <col min="2092" max="2092" width="18.7109375" style="359" customWidth="1"/>
    <col min="2093" max="2093" width="0.85546875" style="359" customWidth="1"/>
    <col min="2094" max="2094" width="18.7109375" style="359" customWidth="1"/>
    <col min="2095" max="2095" width="3.7109375" style="359" customWidth="1"/>
    <col min="2096" max="2096" width="3.140625" style="359" customWidth="1"/>
    <col min="2097" max="2097" width="18.7109375" style="359" customWidth="1"/>
    <col min="2098" max="2098" width="0.85546875" style="359" customWidth="1"/>
    <col min="2099" max="2099" width="18.7109375" style="359" customWidth="1"/>
    <col min="2100" max="2100" width="4.140625" style="359" customWidth="1"/>
    <col min="2101" max="2101" width="3.5703125" style="359" customWidth="1"/>
    <col min="2102" max="2102" width="18.7109375" style="359" customWidth="1"/>
    <col min="2103" max="2103" width="0.85546875" style="359" customWidth="1"/>
    <col min="2104" max="2104" width="18.7109375" style="359" customWidth="1"/>
    <col min="2105" max="2105" width="3.7109375" style="359" customWidth="1"/>
    <col min="2106" max="2106" width="3.140625" style="359" customWidth="1"/>
    <col min="2107" max="2107" width="18.7109375" style="359" customWidth="1"/>
    <col min="2108" max="2108" width="0.85546875" style="359" customWidth="1"/>
    <col min="2109" max="2109" width="18.7109375" style="359" customWidth="1"/>
    <col min="2110" max="2110" width="1.7109375" style="359" customWidth="1"/>
    <col min="2111" max="2320" width="11.42578125" style="359"/>
    <col min="2321" max="2321" width="1.42578125" style="359" customWidth="1"/>
    <col min="2322" max="2322" width="5.140625" style="359" customWidth="1"/>
    <col min="2323" max="2323" width="1.7109375" style="359" customWidth="1"/>
    <col min="2324" max="2324" width="3.42578125" style="359" customWidth="1"/>
    <col min="2325" max="2325" width="18.7109375" style="359" customWidth="1"/>
    <col min="2326" max="2326" width="0.85546875" style="359" customWidth="1"/>
    <col min="2327" max="2327" width="18.7109375" style="359" customWidth="1"/>
    <col min="2328" max="2328" width="3.7109375" style="359" customWidth="1"/>
    <col min="2329" max="2329" width="3.140625" style="359" customWidth="1"/>
    <col min="2330" max="2330" width="18.7109375" style="359" customWidth="1"/>
    <col min="2331" max="2331" width="0.85546875" style="359" customWidth="1"/>
    <col min="2332" max="2332" width="18.7109375" style="359" customWidth="1"/>
    <col min="2333" max="2333" width="4.140625" style="359" customWidth="1"/>
    <col min="2334" max="2334" width="3.5703125" style="359" customWidth="1"/>
    <col min="2335" max="2335" width="18.7109375" style="359" customWidth="1"/>
    <col min="2336" max="2336" width="0.85546875" style="359" customWidth="1"/>
    <col min="2337" max="2337" width="18.7109375" style="359" customWidth="1"/>
    <col min="2338" max="2338" width="3.7109375" style="359" customWidth="1"/>
    <col min="2339" max="2339" width="3.140625" style="359" customWidth="1"/>
    <col min="2340" max="2340" width="18.7109375" style="359" customWidth="1"/>
    <col min="2341" max="2341" width="0.85546875" style="359" customWidth="1"/>
    <col min="2342" max="2342" width="18.7109375" style="359" customWidth="1"/>
    <col min="2343" max="2343" width="1.7109375" style="359" customWidth="1"/>
    <col min="2344" max="2344" width="0.85546875" style="359" customWidth="1"/>
    <col min="2345" max="2345" width="5.140625" style="359" customWidth="1"/>
    <col min="2346" max="2346" width="1.7109375" style="359" customWidth="1"/>
    <col min="2347" max="2347" width="3.42578125" style="359" customWidth="1"/>
    <col min="2348" max="2348" width="18.7109375" style="359" customWidth="1"/>
    <col min="2349" max="2349" width="0.85546875" style="359" customWidth="1"/>
    <col min="2350" max="2350" width="18.7109375" style="359" customWidth="1"/>
    <col min="2351" max="2351" width="3.7109375" style="359" customWidth="1"/>
    <col min="2352" max="2352" width="3.140625" style="359" customWidth="1"/>
    <col min="2353" max="2353" width="18.7109375" style="359" customWidth="1"/>
    <col min="2354" max="2354" width="0.85546875" style="359" customWidth="1"/>
    <col min="2355" max="2355" width="18.7109375" style="359" customWidth="1"/>
    <col min="2356" max="2356" width="4.140625" style="359" customWidth="1"/>
    <col min="2357" max="2357" width="3.5703125" style="359" customWidth="1"/>
    <col min="2358" max="2358" width="18.7109375" style="359" customWidth="1"/>
    <col min="2359" max="2359" width="0.85546875" style="359" customWidth="1"/>
    <col min="2360" max="2360" width="18.7109375" style="359" customWidth="1"/>
    <col min="2361" max="2361" width="3.7109375" style="359" customWidth="1"/>
    <col min="2362" max="2362" width="3.140625" style="359" customWidth="1"/>
    <col min="2363" max="2363" width="18.7109375" style="359" customWidth="1"/>
    <col min="2364" max="2364" width="0.85546875" style="359" customWidth="1"/>
    <col min="2365" max="2365" width="18.7109375" style="359" customWidth="1"/>
    <col min="2366" max="2366" width="1.7109375" style="359" customWidth="1"/>
    <col min="2367" max="2576" width="11.42578125" style="359"/>
    <col min="2577" max="2577" width="1.42578125" style="359" customWidth="1"/>
    <col min="2578" max="2578" width="5.140625" style="359" customWidth="1"/>
    <col min="2579" max="2579" width="1.7109375" style="359" customWidth="1"/>
    <col min="2580" max="2580" width="3.42578125" style="359" customWidth="1"/>
    <col min="2581" max="2581" width="18.7109375" style="359" customWidth="1"/>
    <col min="2582" max="2582" width="0.85546875" style="359" customWidth="1"/>
    <col min="2583" max="2583" width="18.7109375" style="359" customWidth="1"/>
    <col min="2584" max="2584" width="3.7109375" style="359" customWidth="1"/>
    <col min="2585" max="2585" width="3.140625" style="359" customWidth="1"/>
    <col min="2586" max="2586" width="18.7109375" style="359" customWidth="1"/>
    <col min="2587" max="2587" width="0.85546875" style="359" customWidth="1"/>
    <col min="2588" max="2588" width="18.7109375" style="359" customWidth="1"/>
    <col min="2589" max="2589" width="4.140625" style="359" customWidth="1"/>
    <col min="2590" max="2590" width="3.5703125" style="359" customWidth="1"/>
    <col min="2591" max="2591" width="18.7109375" style="359" customWidth="1"/>
    <col min="2592" max="2592" width="0.85546875" style="359" customWidth="1"/>
    <col min="2593" max="2593" width="18.7109375" style="359" customWidth="1"/>
    <col min="2594" max="2594" width="3.7109375" style="359" customWidth="1"/>
    <col min="2595" max="2595" width="3.140625" style="359" customWidth="1"/>
    <col min="2596" max="2596" width="18.7109375" style="359" customWidth="1"/>
    <col min="2597" max="2597" width="0.85546875" style="359" customWidth="1"/>
    <col min="2598" max="2598" width="18.7109375" style="359" customWidth="1"/>
    <col min="2599" max="2599" width="1.7109375" style="359" customWidth="1"/>
    <col min="2600" max="2600" width="0.85546875" style="359" customWidth="1"/>
    <col min="2601" max="2601" width="5.140625" style="359" customWidth="1"/>
    <col min="2602" max="2602" width="1.7109375" style="359" customWidth="1"/>
    <col min="2603" max="2603" width="3.42578125" style="359" customWidth="1"/>
    <col min="2604" max="2604" width="18.7109375" style="359" customWidth="1"/>
    <col min="2605" max="2605" width="0.85546875" style="359" customWidth="1"/>
    <col min="2606" max="2606" width="18.7109375" style="359" customWidth="1"/>
    <col min="2607" max="2607" width="3.7109375" style="359" customWidth="1"/>
    <col min="2608" max="2608" width="3.140625" style="359" customWidth="1"/>
    <col min="2609" max="2609" width="18.7109375" style="359" customWidth="1"/>
    <col min="2610" max="2610" width="0.85546875" style="359" customWidth="1"/>
    <col min="2611" max="2611" width="18.7109375" style="359" customWidth="1"/>
    <col min="2612" max="2612" width="4.140625" style="359" customWidth="1"/>
    <col min="2613" max="2613" width="3.5703125" style="359" customWidth="1"/>
    <col min="2614" max="2614" width="18.7109375" style="359" customWidth="1"/>
    <col min="2615" max="2615" width="0.85546875" style="359" customWidth="1"/>
    <col min="2616" max="2616" width="18.7109375" style="359" customWidth="1"/>
    <col min="2617" max="2617" width="3.7109375" style="359" customWidth="1"/>
    <col min="2618" max="2618" width="3.140625" style="359" customWidth="1"/>
    <col min="2619" max="2619" width="18.7109375" style="359" customWidth="1"/>
    <col min="2620" max="2620" width="0.85546875" style="359" customWidth="1"/>
    <col min="2621" max="2621" width="18.7109375" style="359" customWidth="1"/>
    <col min="2622" max="2622" width="1.7109375" style="359" customWidth="1"/>
    <col min="2623" max="2832" width="11.42578125" style="359"/>
    <col min="2833" max="2833" width="1.42578125" style="359" customWidth="1"/>
    <col min="2834" max="2834" width="5.140625" style="359" customWidth="1"/>
    <col min="2835" max="2835" width="1.7109375" style="359" customWidth="1"/>
    <col min="2836" max="2836" width="3.42578125" style="359" customWidth="1"/>
    <col min="2837" max="2837" width="18.7109375" style="359" customWidth="1"/>
    <col min="2838" max="2838" width="0.85546875" style="359" customWidth="1"/>
    <col min="2839" max="2839" width="18.7109375" style="359" customWidth="1"/>
    <col min="2840" max="2840" width="3.7109375" style="359" customWidth="1"/>
    <col min="2841" max="2841" width="3.140625" style="359" customWidth="1"/>
    <col min="2842" max="2842" width="18.7109375" style="359" customWidth="1"/>
    <col min="2843" max="2843" width="0.85546875" style="359" customWidth="1"/>
    <col min="2844" max="2844" width="18.7109375" style="359" customWidth="1"/>
    <col min="2845" max="2845" width="4.140625" style="359" customWidth="1"/>
    <col min="2846" max="2846" width="3.5703125" style="359" customWidth="1"/>
    <col min="2847" max="2847" width="18.7109375" style="359" customWidth="1"/>
    <col min="2848" max="2848" width="0.85546875" style="359" customWidth="1"/>
    <col min="2849" max="2849" width="18.7109375" style="359" customWidth="1"/>
    <col min="2850" max="2850" width="3.7109375" style="359" customWidth="1"/>
    <col min="2851" max="2851" width="3.140625" style="359" customWidth="1"/>
    <col min="2852" max="2852" width="18.7109375" style="359" customWidth="1"/>
    <col min="2853" max="2853" width="0.85546875" style="359" customWidth="1"/>
    <col min="2854" max="2854" width="18.7109375" style="359" customWidth="1"/>
    <col min="2855" max="2855" width="1.7109375" style="359" customWidth="1"/>
    <col min="2856" max="2856" width="0.85546875" style="359" customWidth="1"/>
    <col min="2857" max="2857" width="5.140625" style="359" customWidth="1"/>
    <col min="2858" max="2858" width="1.7109375" style="359" customWidth="1"/>
    <col min="2859" max="2859" width="3.42578125" style="359" customWidth="1"/>
    <col min="2860" max="2860" width="18.7109375" style="359" customWidth="1"/>
    <col min="2861" max="2861" width="0.85546875" style="359" customWidth="1"/>
    <col min="2862" max="2862" width="18.7109375" style="359" customWidth="1"/>
    <col min="2863" max="2863" width="3.7109375" style="359" customWidth="1"/>
    <col min="2864" max="2864" width="3.140625" style="359" customWidth="1"/>
    <col min="2865" max="2865" width="18.7109375" style="359" customWidth="1"/>
    <col min="2866" max="2866" width="0.85546875" style="359" customWidth="1"/>
    <col min="2867" max="2867" width="18.7109375" style="359" customWidth="1"/>
    <col min="2868" max="2868" width="4.140625" style="359" customWidth="1"/>
    <col min="2869" max="2869" width="3.5703125" style="359" customWidth="1"/>
    <col min="2870" max="2870" width="18.7109375" style="359" customWidth="1"/>
    <col min="2871" max="2871" width="0.85546875" style="359" customWidth="1"/>
    <col min="2872" max="2872" width="18.7109375" style="359" customWidth="1"/>
    <col min="2873" max="2873" width="3.7109375" style="359" customWidth="1"/>
    <col min="2874" max="2874" width="3.140625" style="359" customWidth="1"/>
    <col min="2875" max="2875" width="18.7109375" style="359" customWidth="1"/>
    <col min="2876" max="2876" width="0.85546875" style="359" customWidth="1"/>
    <col min="2877" max="2877" width="18.7109375" style="359" customWidth="1"/>
    <col min="2878" max="2878" width="1.7109375" style="359" customWidth="1"/>
    <col min="2879" max="3088" width="11.42578125" style="359"/>
    <col min="3089" max="3089" width="1.42578125" style="359" customWidth="1"/>
    <col min="3090" max="3090" width="5.140625" style="359" customWidth="1"/>
    <col min="3091" max="3091" width="1.7109375" style="359" customWidth="1"/>
    <col min="3092" max="3092" width="3.42578125" style="359" customWidth="1"/>
    <col min="3093" max="3093" width="18.7109375" style="359" customWidth="1"/>
    <col min="3094" max="3094" width="0.85546875" style="359" customWidth="1"/>
    <col min="3095" max="3095" width="18.7109375" style="359" customWidth="1"/>
    <col min="3096" max="3096" width="3.7109375" style="359" customWidth="1"/>
    <col min="3097" max="3097" width="3.140625" style="359" customWidth="1"/>
    <col min="3098" max="3098" width="18.7109375" style="359" customWidth="1"/>
    <col min="3099" max="3099" width="0.85546875" style="359" customWidth="1"/>
    <col min="3100" max="3100" width="18.7109375" style="359" customWidth="1"/>
    <col min="3101" max="3101" width="4.140625" style="359" customWidth="1"/>
    <col min="3102" max="3102" width="3.5703125" style="359" customWidth="1"/>
    <col min="3103" max="3103" width="18.7109375" style="359" customWidth="1"/>
    <col min="3104" max="3104" width="0.85546875" style="359" customWidth="1"/>
    <col min="3105" max="3105" width="18.7109375" style="359" customWidth="1"/>
    <col min="3106" max="3106" width="3.7109375" style="359" customWidth="1"/>
    <col min="3107" max="3107" width="3.140625" style="359" customWidth="1"/>
    <col min="3108" max="3108" width="18.7109375" style="359" customWidth="1"/>
    <col min="3109" max="3109" width="0.85546875" style="359" customWidth="1"/>
    <col min="3110" max="3110" width="18.7109375" style="359" customWidth="1"/>
    <col min="3111" max="3111" width="1.7109375" style="359" customWidth="1"/>
    <col min="3112" max="3112" width="0.85546875" style="359" customWidth="1"/>
    <col min="3113" max="3113" width="5.140625" style="359" customWidth="1"/>
    <col min="3114" max="3114" width="1.7109375" style="359" customWidth="1"/>
    <col min="3115" max="3115" width="3.42578125" style="359" customWidth="1"/>
    <col min="3116" max="3116" width="18.7109375" style="359" customWidth="1"/>
    <col min="3117" max="3117" width="0.85546875" style="359" customWidth="1"/>
    <col min="3118" max="3118" width="18.7109375" style="359" customWidth="1"/>
    <col min="3119" max="3119" width="3.7109375" style="359" customWidth="1"/>
    <col min="3120" max="3120" width="3.140625" style="359" customWidth="1"/>
    <col min="3121" max="3121" width="18.7109375" style="359" customWidth="1"/>
    <col min="3122" max="3122" width="0.85546875" style="359" customWidth="1"/>
    <col min="3123" max="3123" width="18.7109375" style="359" customWidth="1"/>
    <col min="3124" max="3124" width="4.140625" style="359" customWidth="1"/>
    <col min="3125" max="3125" width="3.5703125" style="359" customWidth="1"/>
    <col min="3126" max="3126" width="18.7109375" style="359" customWidth="1"/>
    <col min="3127" max="3127" width="0.85546875" style="359" customWidth="1"/>
    <col min="3128" max="3128" width="18.7109375" style="359" customWidth="1"/>
    <col min="3129" max="3129" width="3.7109375" style="359" customWidth="1"/>
    <col min="3130" max="3130" width="3.140625" style="359" customWidth="1"/>
    <col min="3131" max="3131" width="18.7109375" style="359" customWidth="1"/>
    <col min="3132" max="3132" width="0.85546875" style="359" customWidth="1"/>
    <col min="3133" max="3133" width="18.7109375" style="359" customWidth="1"/>
    <col min="3134" max="3134" width="1.7109375" style="359" customWidth="1"/>
    <col min="3135" max="3344" width="11.42578125" style="359"/>
    <col min="3345" max="3345" width="1.42578125" style="359" customWidth="1"/>
    <col min="3346" max="3346" width="5.140625" style="359" customWidth="1"/>
    <col min="3347" max="3347" width="1.7109375" style="359" customWidth="1"/>
    <col min="3348" max="3348" width="3.42578125" style="359" customWidth="1"/>
    <col min="3349" max="3349" width="18.7109375" style="359" customWidth="1"/>
    <col min="3350" max="3350" width="0.85546875" style="359" customWidth="1"/>
    <col min="3351" max="3351" width="18.7109375" style="359" customWidth="1"/>
    <col min="3352" max="3352" width="3.7109375" style="359" customWidth="1"/>
    <col min="3353" max="3353" width="3.140625" style="359" customWidth="1"/>
    <col min="3354" max="3354" width="18.7109375" style="359" customWidth="1"/>
    <col min="3355" max="3355" width="0.85546875" style="359" customWidth="1"/>
    <col min="3356" max="3356" width="18.7109375" style="359" customWidth="1"/>
    <col min="3357" max="3357" width="4.140625" style="359" customWidth="1"/>
    <col min="3358" max="3358" width="3.5703125" style="359" customWidth="1"/>
    <col min="3359" max="3359" width="18.7109375" style="359" customWidth="1"/>
    <col min="3360" max="3360" width="0.85546875" style="359" customWidth="1"/>
    <col min="3361" max="3361" width="18.7109375" style="359" customWidth="1"/>
    <col min="3362" max="3362" width="3.7109375" style="359" customWidth="1"/>
    <col min="3363" max="3363" width="3.140625" style="359" customWidth="1"/>
    <col min="3364" max="3364" width="18.7109375" style="359" customWidth="1"/>
    <col min="3365" max="3365" width="0.85546875" style="359" customWidth="1"/>
    <col min="3366" max="3366" width="18.7109375" style="359" customWidth="1"/>
    <col min="3367" max="3367" width="1.7109375" style="359" customWidth="1"/>
    <col min="3368" max="3368" width="0.85546875" style="359" customWidth="1"/>
    <col min="3369" max="3369" width="5.140625" style="359" customWidth="1"/>
    <col min="3370" max="3370" width="1.7109375" style="359" customWidth="1"/>
    <col min="3371" max="3371" width="3.42578125" style="359" customWidth="1"/>
    <col min="3372" max="3372" width="18.7109375" style="359" customWidth="1"/>
    <col min="3373" max="3373" width="0.85546875" style="359" customWidth="1"/>
    <col min="3374" max="3374" width="18.7109375" style="359" customWidth="1"/>
    <col min="3375" max="3375" width="3.7109375" style="359" customWidth="1"/>
    <col min="3376" max="3376" width="3.140625" style="359" customWidth="1"/>
    <col min="3377" max="3377" width="18.7109375" style="359" customWidth="1"/>
    <col min="3378" max="3378" width="0.85546875" style="359" customWidth="1"/>
    <col min="3379" max="3379" width="18.7109375" style="359" customWidth="1"/>
    <col min="3380" max="3380" width="4.140625" style="359" customWidth="1"/>
    <col min="3381" max="3381" width="3.5703125" style="359" customWidth="1"/>
    <col min="3382" max="3382" width="18.7109375" style="359" customWidth="1"/>
    <col min="3383" max="3383" width="0.85546875" style="359" customWidth="1"/>
    <col min="3384" max="3384" width="18.7109375" style="359" customWidth="1"/>
    <col min="3385" max="3385" width="3.7109375" style="359" customWidth="1"/>
    <col min="3386" max="3386" width="3.140625" style="359" customWidth="1"/>
    <col min="3387" max="3387" width="18.7109375" style="359" customWidth="1"/>
    <col min="3388" max="3388" width="0.85546875" style="359" customWidth="1"/>
    <col min="3389" max="3389" width="18.7109375" style="359" customWidth="1"/>
    <col min="3390" max="3390" width="1.7109375" style="359" customWidth="1"/>
    <col min="3391" max="3600" width="11.42578125" style="359"/>
    <col min="3601" max="3601" width="1.42578125" style="359" customWidth="1"/>
    <col min="3602" max="3602" width="5.140625" style="359" customWidth="1"/>
    <col min="3603" max="3603" width="1.7109375" style="359" customWidth="1"/>
    <col min="3604" max="3604" width="3.42578125" style="359" customWidth="1"/>
    <col min="3605" max="3605" width="18.7109375" style="359" customWidth="1"/>
    <col min="3606" max="3606" width="0.85546875" style="359" customWidth="1"/>
    <col min="3607" max="3607" width="18.7109375" style="359" customWidth="1"/>
    <col min="3608" max="3608" width="3.7109375" style="359" customWidth="1"/>
    <col min="3609" max="3609" width="3.140625" style="359" customWidth="1"/>
    <col min="3610" max="3610" width="18.7109375" style="359" customWidth="1"/>
    <col min="3611" max="3611" width="0.85546875" style="359" customWidth="1"/>
    <col min="3612" max="3612" width="18.7109375" style="359" customWidth="1"/>
    <col min="3613" max="3613" width="4.140625" style="359" customWidth="1"/>
    <col min="3614" max="3614" width="3.5703125" style="359" customWidth="1"/>
    <col min="3615" max="3615" width="18.7109375" style="359" customWidth="1"/>
    <col min="3616" max="3616" width="0.85546875" style="359" customWidth="1"/>
    <col min="3617" max="3617" width="18.7109375" style="359" customWidth="1"/>
    <col min="3618" max="3618" width="3.7109375" style="359" customWidth="1"/>
    <col min="3619" max="3619" width="3.140625" style="359" customWidth="1"/>
    <col min="3620" max="3620" width="18.7109375" style="359" customWidth="1"/>
    <col min="3621" max="3621" width="0.85546875" style="359" customWidth="1"/>
    <col min="3622" max="3622" width="18.7109375" style="359" customWidth="1"/>
    <col min="3623" max="3623" width="1.7109375" style="359" customWidth="1"/>
    <col min="3624" max="3624" width="0.85546875" style="359" customWidth="1"/>
    <col min="3625" max="3625" width="5.140625" style="359" customWidth="1"/>
    <col min="3626" max="3626" width="1.7109375" style="359" customWidth="1"/>
    <col min="3627" max="3627" width="3.42578125" style="359" customWidth="1"/>
    <col min="3628" max="3628" width="18.7109375" style="359" customWidth="1"/>
    <col min="3629" max="3629" width="0.85546875" style="359" customWidth="1"/>
    <col min="3630" max="3630" width="18.7109375" style="359" customWidth="1"/>
    <col min="3631" max="3631" width="3.7109375" style="359" customWidth="1"/>
    <col min="3632" max="3632" width="3.140625" style="359" customWidth="1"/>
    <col min="3633" max="3633" width="18.7109375" style="359" customWidth="1"/>
    <col min="3634" max="3634" width="0.85546875" style="359" customWidth="1"/>
    <col min="3635" max="3635" width="18.7109375" style="359" customWidth="1"/>
    <col min="3636" max="3636" width="4.140625" style="359" customWidth="1"/>
    <col min="3637" max="3637" width="3.5703125" style="359" customWidth="1"/>
    <col min="3638" max="3638" width="18.7109375" style="359" customWidth="1"/>
    <col min="3639" max="3639" width="0.85546875" style="359" customWidth="1"/>
    <col min="3640" max="3640" width="18.7109375" style="359" customWidth="1"/>
    <col min="3641" max="3641" width="3.7109375" style="359" customWidth="1"/>
    <col min="3642" max="3642" width="3.140625" style="359" customWidth="1"/>
    <col min="3643" max="3643" width="18.7109375" style="359" customWidth="1"/>
    <col min="3644" max="3644" width="0.85546875" style="359" customWidth="1"/>
    <col min="3645" max="3645" width="18.7109375" style="359" customWidth="1"/>
    <col min="3646" max="3646" width="1.7109375" style="359" customWidth="1"/>
    <col min="3647" max="3856" width="11.42578125" style="359"/>
    <col min="3857" max="3857" width="1.42578125" style="359" customWidth="1"/>
    <col min="3858" max="3858" width="5.140625" style="359" customWidth="1"/>
    <col min="3859" max="3859" width="1.7109375" style="359" customWidth="1"/>
    <col min="3860" max="3860" width="3.42578125" style="359" customWidth="1"/>
    <col min="3861" max="3861" width="18.7109375" style="359" customWidth="1"/>
    <col min="3862" max="3862" width="0.85546875" style="359" customWidth="1"/>
    <col min="3863" max="3863" width="18.7109375" style="359" customWidth="1"/>
    <col min="3864" max="3864" width="3.7109375" style="359" customWidth="1"/>
    <col min="3865" max="3865" width="3.140625" style="359" customWidth="1"/>
    <col min="3866" max="3866" width="18.7109375" style="359" customWidth="1"/>
    <col min="3867" max="3867" width="0.85546875" style="359" customWidth="1"/>
    <col min="3868" max="3868" width="18.7109375" style="359" customWidth="1"/>
    <col min="3869" max="3869" width="4.140625" style="359" customWidth="1"/>
    <col min="3870" max="3870" width="3.5703125" style="359" customWidth="1"/>
    <col min="3871" max="3871" width="18.7109375" style="359" customWidth="1"/>
    <col min="3872" max="3872" width="0.85546875" style="359" customWidth="1"/>
    <col min="3873" max="3873" width="18.7109375" style="359" customWidth="1"/>
    <col min="3874" max="3874" width="3.7109375" style="359" customWidth="1"/>
    <col min="3875" max="3875" width="3.140625" style="359" customWidth="1"/>
    <col min="3876" max="3876" width="18.7109375" style="359" customWidth="1"/>
    <col min="3877" max="3877" width="0.85546875" style="359" customWidth="1"/>
    <col min="3878" max="3878" width="18.7109375" style="359" customWidth="1"/>
    <col min="3879" max="3879" width="1.7109375" style="359" customWidth="1"/>
    <col min="3880" max="3880" width="0.85546875" style="359" customWidth="1"/>
    <col min="3881" max="3881" width="5.140625" style="359" customWidth="1"/>
    <col min="3882" max="3882" width="1.7109375" style="359" customWidth="1"/>
    <col min="3883" max="3883" width="3.42578125" style="359" customWidth="1"/>
    <col min="3884" max="3884" width="18.7109375" style="359" customWidth="1"/>
    <col min="3885" max="3885" width="0.85546875" style="359" customWidth="1"/>
    <col min="3886" max="3886" width="18.7109375" style="359" customWidth="1"/>
    <col min="3887" max="3887" width="3.7109375" style="359" customWidth="1"/>
    <col min="3888" max="3888" width="3.140625" style="359" customWidth="1"/>
    <col min="3889" max="3889" width="18.7109375" style="359" customWidth="1"/>
    <col min="3890" max="3890" width="0.85546875" style="359" customWidth="1"/>
    <col min="3891" max="3891" width="18.7109375" style="359" customWidth="1"/>
    <col min="3892" max="3892" width="4.140625" style="359" customWidth="1"/>
    <col min="3893" max="3893" width="3.5703125" style="359" customWidth="1"/>
    <col min="3894" max="3894" width="18.7109375" style="359" customWidth="1"/>
    <col min="3895" max="3895" width="0.85546875" style="359" customWidth="1"/>
    <col min="3896" max="3896" width="18.7109375" style="359" customWidth="1"/>
    <col min="3897" max="3897" width="3.7109375" style="359" customWidth="1"/>
    <col min="3898" max="3898" width="3.140625" style="359" customWidth="1"/>
    <col min="3899" max="3899" width="18.7109375" style="359" customWidth="1"/>
    <col min="3900" max="3900" width="0.85546875" style="359" customWidth="1"/>
    <col min="3901" max="3901" width="18.7109375" style="359" customWidth="1"/>
    <col min="3902" max="3902" width="1.7109375" style="359" customWidth="1"/>
    <col min="3903" max="4112" width="11.42578125" style="359"/>
    <col min="4113" max="4113" width="1.42578125" style="359" customWidth="1"/>
    <col min="4114" max="4114" width="5.140625" style="359" customWidth="1"/>
    <col min="4115" max="4115" width="1.7109375" style="359" customWidth="1"/>
    <col min="4116" max="4116" width="3.42578125" style="359" customWidth="1"/>
    <col min="4117" max="4117" width="18.7109375" style="359" customWidth="1"/>
    <col min="4118" max="4118" width="0.85546875" style="359" customWidth="1"/>
    <col min="4119" max="4119" width="18.7109375" style="359" customWidth="1"/>
    <col min="4120" max="4120" width="3.7109375" style="359" customWidth="1"/>
    <col min="4121" max="4121" width="3.140625" style="359" customWidth="1"/>
    <col min="4122" max="4122" width="18.7109375" style="359" customWidth="1"/>
    <col min="4123" max="4123" width="0.85546875" style="359" customWidth="1"/>
    <col min="4124" max="4124" width="18.7109375" style="359" customWidth="1"/>
    <col min="4125" max="4125" width="4.140625" style="359" customWidth="1"/>
    <col min="4126" max="4126" width="3.5703125" style="359" customWidth="1"/>
    <col min="4127" max="4127" width="18.7109375" style="359" customWidth="1"/>
    <col min="4128" max="4128" width="0.85546875" style="359" customWidth="1"/>
    <col min="4129" max="4129" width="18.7109375" style="359" customWidth="1"/>
    <col min="4130" max="4130" width="3.7109375" style="359" customWidth="1"/>
    <col min="4131" max="4131" width="3.140625" style="359" customWidth="1"/>
    <col min="4132" max="4132" width="18.7109375" style="359" customWidth="1"/>
    <col min="4133" max="4133" width="0.85546875" style="359" customWidth="1"/>
    <col min="4134" max="4134" width="18.7109375" style="359" customWidth="1"/>
    <col min="4135" max="4135" width="1.7109375" style="359" customWidth="1"/>
    <col min="4136" max="4136" width="0.85546875" style="359" customWidth="1"/>
    <col min="4137" max="4137" width="5.140625" style="359" customWidth="1"/>
    <col min="4138" max="4138" width="1.7109375" style="359" customWidth="1"/>
    <col min="4139" max="4139" width="3.42578125" style="359" customWidth="1"/>
    <col min="4140" max="4140" width="18.7109375" style="359" customWidth="1"/>
    <col min="4141" max="4141" width="0.85546875" style="359" customWidth="1"/>
    <col min="4142" max="4142" width="18.7109375" style="359" customWidth="1"/>
    <col min="4143" max="4143" width="3.7109375" style="359" customWidth="1"/>
    <col min="4144" max="4144" width="3.140625" style="359" customWidth="1"/>
    <col min="4145" max="4145" width="18.7109375" style="359" customWidth="1"/>
    <col min="4146" max="4146" width="0.85546875" style="359" customWidth="1"/>
    <col min="4147" max="4147" width="18.7109375" style="359" customWidth="1"/>
    <col min="4148" max="4148" width="4.140625" style="359" customWidth="1"/>
    <col min="4149" max="4149" width="3.5703125" style="359" customWidth="1"/>
    <col min="4150" max="4150" width="18.7109375" style="359" customWidth="1"/>
    <col min="4151" max="4151" width="0.85546875" style="359" customWidth="1"/>
    <col min="4152" max="4152" width="18.7109375" style="359" customWidth="1"/>
    <col min="4153" max="4153" width="3.7109375" style="359" customWidth="1"/>
    <col min="4154" max="4154" width="3.140625" style="359" customWidth="1"/>
    <col min="4155" max="4155" width="18.7109375" style="359" customWidth="1"/>
    <col min="4156" max="4156" width="0.85546875" style="359" customWidth="1"/>
    <col min="4157" max="4157" width="18.7109375" style="359" customWidth="1"/>
    <col min="4158" max="4158" width="1.7109375" style="359" customWidth="1"/>
    <col min="4159" max="4368" width="11.42578125" style="359"/>
    <col min="4369" max="4369" width="1.42578125" style="359" customWidth="1"/>
    <col min="4370" max="4370" width="5.140625" style="359" customWidth="1"/>
    <col min="4371" max="4371" width="1.7109375" style="359" customWidth="1"/>
    <col min="4372" max="4372" width="3.42578125" style="359" customWidth="1"/>
    <col min="4373" max="4373" width="18.7109375" style="359" customWidth="1"/>
    <col min="4374" max="4374" width="0.85546875" style="359" customWidth="1"/>
    <col min="4375" max="4375" width="18.7109375" style="359" customWidth="1"/>
    <col min="4376" max="4376" width="3.7109375" style="359" customWidth="1"/>
    <col min="4377" max="4377" width="3.140625" style="359" customWidth="1"/>
    <col min="4378" max="4378" width="18.7109375" style="359" customWidth="1"/>
    <col min="4379" max="4379" width="0.85546875" style="359" customWidth="1"/>
    <col min="4380" max="4380" width="18.7109375" style="359" customWidth="1"/>
    <col min="4381" max="4381" width="4.140625" style="359" customWidth="1"/>
    <col min="4382" max="4382" width="3.5703125" style="359" customWidth="1"/>
    <col min="4383" max="4383" width="18.7109375" style="359" customWidth="1"/>
    <col min="4384" max="4384" width="0.85546875" style="359" customWidth="1"/>
    <col min="4385" max="4385" width="18.7109375" style="359" customWidth="1"/>
    <col min="4386" max="4386" width="3.7109375" style="359" customWidth="1"/>
    <col min="4387" max="4387" width="3.140625" style="359" customWidth="1"/>
    <col min="4388" max="4388" width="18.7109375" style="359" customWidth="1"/>
    <col min="4389" max="4389" width="0.85546875" style="359" customWidth="1"/>
    <col min="4390" max="4390" width="18.7109375" style="359" customWidth="1"/>
    <col min="4391" max="4391" width="1.7109375" style="359" customWidth="1"/>
    <col min="4392" max="4392" width="0.85546875" style="359" customWidth="1"/>
    <col min="4393" max="4393" width="5.140625" style="359" customWidth="1"/>
    <col min="4394" max="4394" width="1.7109375" style="359" customWidth="1"/>
    <col min="4395" max="4395" width="3.42578125" style="359" customWidth="1"/>
    <col min="4396" max="4396" width="18.7109375" style="359" customWidth="1"/>
    <col min="4397" max="4397" width="0.85546875" style="359" customWidth="1"/>
    <col min="4398" max="4398" width="18.7109375" style="359" customWidth="1"/>
    <col min="4399" max="4399" width="3.7109375" style="359" customWidth="1"/>
    <col min="4400" max="4400" width="3.140625" style="359" customWidth="1"/>
    <col min="4401" max="4401" width="18.7109375" style="359" customWidth="1"/>
    <col min="4402" max="4402" width="0.85546875" style="359" customWidth="1"/>
    <col min="4403" max="4403" width="18.7109375" style="359" customWidth="1"/>
    <col min="4404" max="4404" width="4.140625" style="359" customWidth="1"/>
    <col min="4405" max="4405" width="3.5703125" style="359" customWidth="1"/>
    <col min="4406" max="4406" width="18.7109375" style="359" customWidth="1"/>
    <col min="4407" max="4407" width="0.85546875" style="359" customWidth="1"/>
    <col min="4408" max="4408" width="18.7109375" style="359" customWidth="1"/>
    <col min="4409" max="4409" width="3.7109375" style="359" customWidth="1"/>
    <col min="4410" max="4410" width="3.140625" style="359" customWidth="1"/>
    <col min="4411" max="4411" width="18.7109375" style="359" customWidth="1"/>
    <col min="4412" max="4412" width="0.85546875" style="359" customWidth="1"/>
    <col min="4413" max="4413" width="18.7109375" style="359" customWidth="1"/>
    <col min="4414" max="4414" width="1.7109375" style="359" customWidth="1"/>
    <col min="4415" max="4624" width="11.42578125" style="359"/>
    <col min="4625" max="4625" width="1.42578125" style="359" customWidth="1"/>
    <col min="4626" max="4626" width="5.140625" style="359" customWidth="1"/>
    <col min="4627" max="4627" width="1.7109375" style="359" customWidth="1"/>
    <col min="4628" max="4628" width="3.42578125" style="359" customWidth="1"/>
    <col min="4629" max="4629" width="18.7109375" style="359" customWidth="1"/>
    <col min="4630" max="4630" width="0.85546875" style="359" customWidth="1"/>
    <col min="4631" max="4631" width="18.7109375" style="359" customWidth="1"/>
    <col min="4632" max="4632" width="3.7109375" style="359" customWidth="1"/>
    <col min="4633" max="4633" width="3.140625" style="359" customWidth="1"/>
    <col min="4634" max="4634" width="18.7109375" style="359" customWidth="1"/>
    <col min="4635" max="4635" width="0.85546875" style="359" customWidth="1"/>
    <col min="4636" max="4636" width="18.7109375" style="359" customWidth="1"/>
    <col min="4637" max="4637" width="4.140625" style="359" customWidth="1"/>
    <col min="4638" max="4638" width="3.5703125" style="359" customWidth="1"/>
    <col min="4639" max="4639" width="18.7109375" style="359" customWidth="1"/>
    <col min="4640" max="4640" width="0.85546875" style="359" customWidth="1"/>
    <col min="4641" max="4641" width="18.7109375" style="359" customWidth="1"/>
    <col min="4642" max="4642" width="3.7109375" style="359" customWidth="1"/>
    <col min="4643" max="4643" width="3.140625" style="359" customWidth="1"/>
    <col min="4644" max="4644" width="18.7109375" style="359" customWidth="1"/>
    <col min="4645" max="4645" width="0.85546875" style="359" customWidth="1"/>
    <col min="4646" max="4646" width="18.7109375" style="359" customWidth="1"/>
    <col min="4647" max="4647" width="1.7109375" style="359" customWidth="1"/>
    <col min="4648" max="4648" width="0.85546875" style="359" customWidth="1"/>
    <col min="4649" max="4649" width="5.140625" style="359" customWidth="1"/>
    <col min="4650" max="4650" width="1.7109375" style="359" customWidth="1"/>
    <col min="4651" max="4651" width="3.42578125" style="359" customWidth="1"/>
    <col min="4652" max="4652" width="18.7109375" style="359" customWidth="1"/>
    <col min="4653" max="4653" width="0.85546875" style="359" customWidth="1"/>
    <col min="4654" max="4654" width="18.7109375" style="359" customWidth="1"/>
    <col min="4655" max="4655" width="3.7109375" style="359" customWidth="1"/>
    <col min="4656" max="4656" width="3.140625" style="359" customWidth="1"/>
    <col min="4657" max="4657" width="18.7109375" style="359" customWidth="1"/>
    <col min="4658" max="4658" width="0.85546875" style="359" customWidth="1"/>
    <col min="4659" max="4659" width="18.7109375" style="359" customWidth="1"/>
    <col min="4660" max="4660" width="4.140625" style="359" customWidth="1"/>
    <col min="4661" max="4661" width="3.5703125" style="359" customWidth="1"/>
    <col min="4662" max="4662" width="18.7109375" style="359" customWidth="1"/>
    <col min="4663" max="4663" width="0.85546875" style="359" customWidth="1"/>
    <col min="4664" max="4664" width="18.7109375" style="359" customWidth="1"/>
    <col min="4665" max="4665" width="3.7109375" style="359" customWidth="1"/>
    <col min="4666" max="4666" width="3.140625" style="359" customWidth="1"/>
    <col min="4667" max="4667" width="18.7109375" style="359" customWidth="1"/>
    <col min="4668" max="4668" width="0.85546875" style="359" customWidth="1"/>
    <col min="4669" max="4669" width="18.7109375" style="359" customWidth="1"/>
    <col min="4670" max="4670" width="1.7109375" style="359" customWidth="1"/>
    <col min="4671" max="4880" width="11.42578125" style="359"/>
    <col min="4881" max="4881" width="1.42578125" style="359" customWidth="1"/>
    <col min="4882" max="4882" width="5.140625" style="359" customWidth="1"/>
    <col min="4883" max="4883" width="1.7109375" style="359" customWidth="1"/>
    <col min="4884" max="4884" width="3.42578125" style="359" customWidth="1"/>
    <col min="4885" max="4885" width="18.7109375" style="359" customWidth="1"/>
    <col min="4886" max="4886" width="0.85546875" style="359" customWidth="1"/>
    <col min="4887" max="4887" width="18.7109375" style="359" customWidth="1"/>
    <col min="4888" max="4888" width="3.7109375" style="359" customWidth="1"/>
    <col min="4889" max="4889" width="3.140625" style="359" customWidth="1"/>
    <col min="4890" max="4890" width="18.7109375" style="359" customWidth="1"/>
    <col min="4891" max="4891" width="0.85546875" style="359" customWidth="1"/>
    <col min="4892" max="4892" width="18.7109375" style="359" customWidth="1"/>
    <col min="4893" max="4893" width="4.140625" style="359" customWidth="1"/>
    <col min="4894" max="4894" width="3.5703125" style="359" customWidth="1"/>
    <col min="4895" max="4895" width="18.7109375" style="359" customWidth="1"/>
    <col min="4896" max="4896" width="0.85546875" style="359" customWidth="1"/>
    <col min="4897" max="4897" width="18.7109375" style="359" customWidth="1"/>
    <col min="4898" max="4898" width="3.7109375" style="359" customWidth="1"/>
    <col min="4899" max="4899" width="3.140625" style="359" customWidth="1"/>
    <col min="4900" max="4900" width="18.7109375" style="359" customWidth="1"/>
    <col min="4901" max="4901" width="0.85546875" style="359" customWidth="1"/>
    <col min="4902" max="4902" width="18.7109375" style="359" customWidth="1"/>
    <col min="4903" max="4903" width="1.7109375" style="359" customWidth="1"/>
    <col min="4904" max="4904" width="0.85546875" style="359" customWidth="1"/>
    <col min="4905" max="4905" width="5.140625" style="359" customWidth="1"/>
    <col min="4906" max="4906" width="1.7109375" style="359" customWidth="1"/>
    <col min="4907" max="4907" width="3.42578125" style="359" customWidth="1"/>
    <col min="4908" max="4908" width="18.7109375" style="359" customWidth="1"/>
    <col min="4909" max="4909" width="0.85546875" style="359" customWidth="1"/>
    <col min="4910" max="4910" width="18.7109375" style="359" customWidth="1"/>
    <col min="4911" max="4911" width="3.7109375" style="359" customWidth="1"/>
    <col min="4912" max="4912" width="3.140625" style="359" customWidth="1"/>
    <col min="4913" max="4913" width="18.7109375" style="359" customWidth="1"/>
    <col min="4914" max="4914" width="0.85546875" style="359" customWidth="1"/>
    <col min="4915" max="4915" width="18.7109375" style="359" customWidth="1"/>
    <col min="4916" max="4916" width="4.140625" style="359" customWidth="1"/>
    <col min="4917" max="4917" width="3.5703125" style="359" customWidth="1"/>
    <col min="4918" max="4918" width="18.7109375" style="359" customWidth="1"/>
    <col min="4919" max="4919" width="0.85546875" style="359" customWidth="1"/>
    <col min="4920" max="4920" width="18.7109375" style="359" customWidth="1"/>
    <col min="4921" max="4921" width="3.7109375" style="359" customWidth="1"/>
    <col min="4922" max="4922" width="3.140625" style="359" customWidth="1"/>
    <col min="4923" max="4923" width="18.7109375" style="359" customWidth="1"/>
    <col min="4924" max="4924" width="0.85546875" style="359" customWidth="1"/>
    <col min="4925" max="4925" width="18.7109375" style="359" customWidth="1"/>
    <col min="4926" max="4926" width="1.7109375" style="359" customWidth="1"/>
    <col min="4927" max="5136" width="11.42578125" style="359"/>
    <col min="5137" max="5137" width="1.42578125" style="359" customWidth="1"/>
    <col min="5138" max="5138" width="5.140625" style="359" customWidth="1"/>
    <col min="5139" max="5139" width="1.7109375" style="359" customWidth="1"/>
    <col min="5140" max="5140" width="3.42578125" style="359" customWidth="1"/>
    <col min="5141" max="5141" width="18.7109375" style="359" customWidth="1"/>
    <col min="5142" max="5142" width="0.85546875" style="359" customWidth="1"/>
    <col min="5143" max="5143" width="18.7109375" style="359" customWidth="1"/>
    <col min="5144" max="5144" width="3.7109375" style="359" customWidth="1"/>
    <col min="5145" max="5145" width="3.140625" style="359" customWidth="1"/>
    <col min="5146" max="5146" width="18.7109375" style="359" customWidth="1"/>
    <col min="5147" max="5147" width="0.85546875" style="359" customWidth="1"/>
    <col min="5148" max="5148" width="18.7109375" style="359" customWidth="1"/>
    <col min="5149" max="5149" width="4.140625" style="359" customWidth="1"/>
    <col min="5150" max="5150" width="3.5703125" style="359" customWidth="1"/>
    <col min="5151" max="5151" width="18.7109375" style="359" customWidth="1"/>
    <col min="5152" max="5152" width="0.85546875" style="359" customWidth="1"/>
    <col min="5153" max="5153" width="18.7109375" style="359" customWidth="1"/>
    <col min="5154" max="5154" width="3.7109375" style="359" customWidth="1"/>
    <col min="5155" max="5155" width="3.140625" style="359" customWidth="1"/>
    <col min="5156" max="5156" width="18.7109375" style="359" customWidth="1"/>
    <col min="5157" max="5157" width="0.85546875" style="359" customWidth="1"/>
    <col min="5158" max="5158" width="18.7109375" style="359" customWidth="1"/>
    <col min="5159" max="5159" width="1.7109375" style="359" customWidth="1"/>
    <col min="5160" max="5160" width="0.85546875" style="359" customWidth="1"/>
    <col min="5161" max="5161" width="5.140625" style="359" customWidth="1"/>
    <col min="5162" max="5162" width="1.7109375" style="359" customWidth="1"/>
    <col min="5163" max="5163" width="3.42578125" style="359" customWidth="1"/>
    <col min="5164" max="5164" width="18.7109375" style="359" customWidth="1"/>
    <col min="5165" max="5165" width="0.85546875" style="359" customWidth="1"/>
    <col min="5166" max="5166" width="18.7109375" style="359" customWidth="1"/>
    <col min="5167" max="5167" width="3.7109375" style="359" customWidth="1"/>
    <col min="5168" max="5168" width="3.140625" style="359" customWidth="1"/>
    <col min="5169" max="5169" width="18.7109375" style="359" customWidth="1"/>
    <col min="5170" max="5170" width="0.85546875" style="359" customWidth="1"/>
    <col min="5171" max="5171" width="18.7109375" style="359" customWidth="1"/>
    <col min="5172" max="5172" width="4.140625" style="359" customWidth="1"/>
    <col min="5173" max="5173" width="3.5703125" style="359" customWidth="1"/>
    <col min="5174" max="5174" width="18.7109375" style="359" customWidth="1"/>
    <col min="5175" max="5175" width="0.85546875" style="359" customWidth="1"/>
    <col min="5176" max="5176" width="18.7109375" style="359" customWidth="1"/>
    <col min="5177" max="5177" width="3.7109375" style="359" customWidth="1"/>
    <col min="5178" max="5178" width="3.140625" style="359" customWidth="1"/>
    <col min="5179" max="5179" width="18.7109375" style="359" customWidth="1"/>
    <col min="5180" max="5180" width="0.85546875" style="359" customWidth="1"/>
    <col min="5181" max="5181" width="18.7109375" style="359" customWidth="1"/>
    <col min="5182" max="5182" width="1.7109375" style="359" customWidth="1"/>
    <col min="5183" max="5392" width="11.42578125" style="359"/>
    <col min="5393" max="5393" width="1.42578125" style="359" customWidth="1"/>
    <col min="5394" max="5394" width="5.140625" style="359" customWidth="1"/>
    <col min="5395" max="5395" width="1.7109375" style="359" customWidth="1"/>
    <col min="5396" max="5396" width="3.42578125" style="359" customWidth="1"/>
    <col min="5397" max="5397" width="18.7109375" style="359" customWidth="1"/>
    <col min="5398" max="5398" width="0.85546875" style="359" customWidth="1"/>
    <col min="5399" max="5399" width="18.7109375" style="359" customWidth="1"/>
    <col min="5400" max="5400" width="3.7109375" style="359" customWidth="1"/>
    <col min="5401" max="5401" width="3.140625" style="359" customWidth="1"/>
    <col min="5402" max="5402" width="18.7109375" style="359" customWidth="1"/>
    <col min="5403" max="5403" width="0.85546875" style="359" customWidth="1"/>
    <col min="5404" max="5404" width="18.7109375" style="359" customWidth="1"/>
    <col min="5405" max="5405" width="4.140625" style="359" customWidth="1"/>
    <col min="5406" max="5406" width="3.5703125" style="359" customWidth="1"/>
    <col min="5407" max="5407" width="18.7109375" style="359" customWidth="1"/>
    <col min="5408" max="5408" width="0.85546875" style="359" customWidth="1"/>
    <col min="5409" max="5409" width="18.7109375" style="359" customWidth="1"/>
    <col min="5410" max="5410" width="3.7109375" style="359" customWidth="1"/>
    <col min="5411" max="5411" width="3.140625" style="359" customWidth="1"/>
    <col min="5412" max="5412" width="18.7109375" style="359" customWidth="1"/>
    <col min="5413" max="5413" width="0.85546875" style="359" customWidth="1"/>
    <col min="5414" max="5414" width="18.7109375" style="359" customWidth="1"/>
    <col min="5415" max="5415" width="1.7109375" style="359" customWidth="1"/>
    <col min="5416" max="5416" width="0.85546875" style="359" customWidth="1"/>
    <col min="5417" max="5417" width="5.140625" style="359" customWidth="1"/>
    <col min="5418" max="5418" width="1.7109375" style="359" customWidth="1"/>
    <col min="5419" max="5419" width="3.42578125" style="359" customWidth="1"/>
    <col min="5420" max="5420" width="18.7109375" style="359" customWidth="1"/>
    <col min="5421" max="5421" width="0.85546875" style="359" customWidth="1"/>
    <col min="5422" max="5422" width="18.7109375" style="359" customWidth="1"/>
    <col min="5423" max="5423" width="3.7109375" style="359" customWidth="1"/>
    <col min="5424" max="5424" width="3.140625" style="359" customWidth="1"/>
    <col min="5425" max="5425" width="18.7109375" style="359" customWidth="1"/>
    <col min="5426" max="5426" width="0.85546875" style="359" customWidth="1"/>
    <col min="5427" max="5427" width="18.7109375" style="359" customWidth="1"/>
    <col min="5428" max="5428" width="4.140625" style="359" customWidth="1"/>
    <col min="5429" max="5429" width="3.5703125" style="359" customWidth="1"/>
    <col min="5430" max="5430" width="18.7109375" style="359" customWidth="1"/>
    <col min="5431" max="5431" width="0.85546875" style="359" customWidth="1"/>
    <col min="5432" max="5432" width="18.7109375" style="359" customWidth="1"/>
    <col min="5433" max="5433" width="3.7109375" style="359" customWidth="1"/>
    <col min="5434" max="5434" width="3.140625" style="359" customWidth="1"/>
    <col min="5435" max="5435" width="18.7109375" style="359" customWidth="1"/>
    <col min="5436" max="5436" width="0.85546875" style="359" customWidth="1"/>
    <col min="5437" max="5437" width="18.7109375" style="359" customWidth="1"/>
    <col min="5438" max="5438" width="1.7109375" style="359" customWidth="1"/>
    <col min="5439" max="5648" width="11.42578125" style="359"/>
    <col min="5649" max="5649" width="1.42578125" style="359" customWidth="1"/>
    <col min="5650" max="5650" width="5.140625" style="359" customWidth="1"/>
    <col min="5651" max="5651" width="1.7109375" style="359" customWidth="1"/>
    <col min="5652" max="5652" width="3.42578125" style="359" customWidth="1"/>
    <col min="5653" max="5653" width="18.7109375" style="359" customWidth="1"/>
    <col min="5654" max="5654" width="0.85546875" style="359" customWidth="1"/>
    <col min="5655" max="5655" width="18.7109375" style="359" customWidth="1"/>
    <col min="5656" max="5656" width="3.7109375" style="359" customWidth="1"/>
    <col min="5657" max="5657" width="3.140625" style="359" customWidth="1"/>
    <col min="5658" max="5658" width="18.7109375" style="359" customWidth="1"/>
    <col min="5659" max="5659" width="0.85546875" style="359" customWidth="1"/>
    <col min="5660" max="5660" width="18.7109375" style="359" customWidth="1"/>
    <col min="5661" max="5661" width="4.140625" style="359" customWidth="1"/>
    <col min="5662" max="5662" width="3.5703125" style="359" customWidth="1"/>
    <col min="5663" max="5663" width="18.7109375" style="359" customWidth="1"/>
    <col min="5664" max="5664" width="0.85546875" style="359" customWidth="1"/>
    <col min="5665" max="5665" width="18.7109375" style="359" customWidth="1"/>
    <col min="5666" max="5666" width="3.7109375" style="359" customWidth="1"/>
    <col min="5667" max="5667" width="3.140625" style="359" customWidth="1"/>
    <col min="5668" max="5668" width="18.7109375" style="359" customWidth="1"/>
    <col min="5669" max="5669" width="0.85546875" style="359" customWidth="1"/>
    <col min="5670" max="5670" width="18.7109375" style="359" customWidth="1"/>
    <col min="5671" max="5671" width="1.7109375" style="359" customWidth="1"/>
    <col min="5672" max="5672" width="0.85546875" style="359" customWidth="1"/>
    <col min="5673" max="5673" width="5.140625" style="359" customWidth="1"/>
    <col min="5674" max="5674" width="1.7109375" style="359" customWidth="1"/>
    <col min="5675" max="5675" width="3.42578125" style="359" customWidth="1"/>
    <col min="5676" max="5676" width="18.7109375" style="359" customWidth="1"/>
    <col min="5677" max="5677" width="0.85546875" style="359" customWidth="1"/>
    <col min="5678" max="5678" width="18.7109375" style="359" customWidth="1"/>
    <col min="5679" max="5679" width="3.7109375" style="359" customWidth="1"/>
    <col min="5680" max="5680" width="3.140625" style="359" customWidth="1"/>
    <col min="5681" max="5681" width="18.7109375" style="359" customWidth="1"/>
    <col min="5682" max="5682" width="0.85546875" style="359" customWidth="1"/>
    <col min="5683" max="5683" width="18.7109375" style="359" customWidth="1"/>
    <col min="5684" max="5684" width="4.140625" style="359" customWidth="1"/>
    <col min="5685" max="5685" width="3.5703125" style="359" customWidth="1"/>
    <col min="5686" max="5686" width="18.7109375" style="359" customWidth="1"/>
    <col min="5687" max="5687" width="0.85546875" style="359" customWidth="1"/>
    <col min="5688" max="5688" width="18.7109375" style="359" customWidth="1"/>
    <col min="5689" max="5689" width="3.7109375" style="359" customWidth="1"/>
    <col min="5690" max="5690" width="3.140625" style="359" customWidth="1"/>
    <col min="5691" max="5691" width="18.7109375" style="359" customWidth="1"/>
    <col min="5692" max="5692" width="0.85546875" style="359" customWidth="1"/>
    <col min="5693" max="5693" width="18.7109375" style="359" customWidth="1"/>
    <col min="5694" max="5694" width="1.7109375" style="359" customWidth="1"/>
    <col min="5695" max="5904" width="11.42578125" style="359"/>
    <col min="5905" max="5905" width="1.42578125" style="359" customWidth="1"/>
    <col min="5906" max="5906" width="5.140625" style="359" customWidth="1"/>
    <col min="5907" max="5907" width="1.7109375" style="359" customWidth="1"/>
    <col min="5908" max="5908" width="3.42578125" style="359" customWidth="1"/>
    <col min="5909" max="5909" width="18.7109375" style="359" customWidth="1"/>
    <col min="5910" max="5910" width="0.85546875" style="359" customWidth="1"/>
    <col min="5911" max="5911" width="18.7109375" style="359" customWidth="1"/>
    <col min="5912" max="5912" width="3.7109375" style="359" customWidth="1"/>
    <col min="5913" max="5913" width="3.140625" style="359" customWidth="1"/>
    <col min="5914" max="5914" width="18.7109375" style="359" customWidth="1"/>
    <col min="5915" max="5915" width="0.85546875" style="359" customWidth="1"/>
    <col min="5916" max="5916" width="18.7109375" style="359" customWidth="1"/>
    <col min="5917" max="5917" width="4.140625" style="359" customWidth="1"/>
    <col min="5918" max="5918" width="3.5703125" style="359" customWidth="1"/>
    <col min="5919" max="5919" width="18.7109375" style="359" customWidth="1"/>
    <col min="5920" max="5920" width="0.85546875" style="359" customWidth="1"/>
    <col min="5921" max="5921" width="18.7109375" style="359" customWidth="1"/>
    <col min="5922" max="5922" width="3.7109375" style="359" customWidth="1"/>
    <col min="5923" max="5923" width="3.140625" style="359" customWidth="1"/>
    <col min="5924" max="5924" width="18.7109375" style="359" customWidth="1"/>
    <col min="5925" max="5925" width="0.85546875" style="359" customWidth="1"/>
    <col min="5926" max="5926" width="18.7109375" style="359" customWidth="1"/>
    <col min="5927" max="5927" width="1.7109375" style="359" customWidth="1"/>
    <col min="5928" max="5928" width="0.85546875" style="359" customWidth="1"/>
    <col min="5929" max="5929" width="5.140625" style="359" customWidth="1"/>
    <col min="5930" max="5930" width="1.7109375" style="359" customWidth="1"/>
    <col min="5931" max="5931" width="3.42578125" style="359" customWidth="1"/>
    <col min="5932" max="5932" width="18.7109375" style="359" customWidth="1"/>
    <col min="5933" max="5933" width="0.85546875" style="359" customWidth="1"/>
    <col min="5934" max="5934" width="18.7109375" style="359" customWidth="1"/>
    <col min="5935" max="5935" width="3.7109375" style="359" customWidth="1"/>
    <col min="5936" max="5936" width="3.140625" style="359" customWidth="1"/>
    <col min="5937" max="5937" width="18.7109375" style="359" customWidth="1"/>
    <col min="5938" max="5938" width="0.85546875" style="359" customWidth="1"/>
    <col min="5939" max="5939" width="18.7109375" style="359" customWidth="1"/>
    <col min="5940" max="5940" width="4.140625" style="359" customWidth="1"/>
    <col min="5941" max="5941" width="3.5703125" style="359" customWidth="1"/>
    <col min="5942" max="5942" width="18.7109375" style="359" customWidth="1"/>
    <col min="5943" max="5943" width="0.85546875" style="359" customWidth="1"/>
    <col min="5944" max="5944" width="18.7109375" style="359" customWidth="1"/>
    <col min="5945" max="5945" width="3.7109375" style="359" customWidth="1"/>
    <col min="5946" max="5946" width="3.140625" style="359" customWidth="1"/>
    <col min="5947" max="5947" width="18.7109375" style="359" customWidth="1"/>
    <col min="5948" max="5948" width="0.85546875" style="359" customWidth="1"/>
    <col min="5949" max="5949" width="18.7109375" style="359" customWidth="1"/>
    <col min="5950" max="5950" width="1.7109375" style="359" customWidth="1"/>
    <col min="5951" max="6160" width="11.42578125" style="359"/>
    <col min="6161" max="6161" width="1.42578125" style="359" customWidth="1"/>
    <col min="6162" max="6162" width="5.140625" style="359" customWidth="1"/>
    <col min="6163" max="6163" width="1.7109375" style="359" customWidth="1"/>
    <col min="6164" max="6164" width="3.42578125" style="359" customWidth="1"/>
    <col min="6165" max="6165" width="18.7109375" style="359" customWidth="1"/>
    <col min="6166" max="6166" width="0.85546875" style="359" customWidth="1"/>
    <col min="6167" max="6167" width="18.7109375" style="359" customWidth="1"/>
    <col min="6168" max="6168" width="3.7109375" style="359" customWidth="1"/>
    <col min="6169" max="6169" width="3.140625" style="359" customWidth="1"/>
    <col min="6170" max="6170" width="18.7109375" style="359" customWidth="1"/>
    <col min="6171" max="6171" width="0.85546875" style="359" customWidth="1"/>
    <col min="6172" max="6172" width="18.7109375" style="359" customWidth="1"/>
    <col min="6173" max="6173" width="4.140625" style="359" customWidth="1"/>
    <col min="6174" max="6174" width="3.5703125" style="359" customWidth="1"/>
    <col min="6175" max="6175" width="18.7109375" style="359" customWidth="1"/>
    <col min="6176" max="6176" width="0.85546875" style="359" customWidth="1"/>
    <col min="6177" max="6177" width="18.7109375" style="359" customWidth="1"/>
    <col min="6178" max="6178" width="3.7109375" style="359" customWidth="1"/>
    <col min="6179" max="6179" width="3.140625" style="359" customWidth="1"/>
    <col min="6180" max="6180" width="18.7109375" style="359" customWidth="1"/>
    <col min="6181" max="6181" width="0.85546875" style="359" customWidth="1"/>
    <col min="6182" max="6182" width="18.7109375" style="359" customWidth="1"/>
    <col min="6183" max="6183" width="1.7109375" style="359" customWidth="1"/>
    <col min="6184" max="6184" width="0.85546875" style="359" customWidth="1"/>
    <col min="6185" max="6185" width="5.140625" style="359" customWidth="1"/>
    <col min="6186" max="6186" width="1.7109375" style="359" customWidth="1"/>
    <col min="6187" max="6187" width="3.42578125" style="359" customWidth="1"/>
    <col min="6188" max="6188" width="18.7109375" style="359" customWidth="1"/>
    <col min="6189" max="6189" width="0.85546875" style="359" customWidth="1"/>
    <col min="6190" max="6190" width="18.7109375" style="359" customWidth="1"/>
    <col min="6191" max="6191" width="3.7109375" style="359" customWidth="1"/>
    <col min="6192" max="6192" width="3.140625" style="359" customWidth="1"/>
    <col min="6193" max="6193" width="18.7109375" style="359" customWidth="1"/>
    <col min="6194" max="6194" width="0.85546875" style="359" customWidth="1"/>
    <col min="6195" max="6195" width="18.7109375" style="359" customWidth="1"/>
    <col min="6196" max="6196" width="4.140625" style="359" customWidth="1"/>
    <col min="6197" max="6197" width="3.5703125" style="359" customWidth="1"/>
    <col min="6198" max="6198" width="18.7109375" style="359" customWidth="1"/>
    <col min="6199" max="6199" width="0.85546875" style="359" customWidth="1"/>
    <col min="6200" max="6200" width="18.7109375" style="359" customWidth="1"/>
    <col min="6201" max="6201" width="3.7109375" style="359" customWidth="1"/>
    <col min="6202" max="6202" width="3.140625" style="359" customWidth="1"/>
    <col min="6203" max="6203" width="18.7109375" style="359" customWidth="1"/>
    <col min="6204" max="6204" width="0.85546875" style="359" customWidth="1"/>
    <col min="6205" max="6205" width="18.7109375" style="359" customWidth="1"/>
    <col min="6206" max="6206" width="1.7109375" style="359" customWidth="1"/>
    <col min="6207" max="6416" width="11.42578125" style="359"/>
    <col min="6417" max="6417" width="1.42578125" style="359" customWidth="1"/>
    <col min="6418" max="6418" width="5.140625" style="359" customWidth="1"/>
    <col min="6419" max="6419" width="1.7109375" style="359" customWidth="1"/>
    <col min="6420" max="6420" width="3.42578125" style="359" customWidth="1"/>
    <col min="6421" max="6421" width="18.7109375" style="359" customWidth="1"/>
    <col min="6422" max="6422" width="0.85546875" style="359" customWidth="1"/>
    <col min="6423" max="6423" width="18.7109375" style="359" customWidth="1"/>
    <col min="6424" max="6424" width="3.7109375" style="359" customWidth="1"/>
    <col min="6425" max="6425" width="3.140625" style="359" customWidth="1"/>
    <col min="6426" max="6426" width="18.7109375" style="359" customWidth="1"/>
    <col min="6427" max="6427" width="0.85546875" style="359" customWidth="1"/>
    <col min="6428" max="6428" width="18.7109375" style="359" customWidth="1"/>
    <col min="6429" max="6429" width="4.140625" style="359" customWidth="1"/>
    <col min="6430" max="6430" width="3.5703125" style="359" customWidth="1"/>
    <col min="6431" max="6431" width="18.7109375" style="359" customWidth="1"/>
    <col min="6432" max="6432" width="0.85546875" style="359" customWidth="1"/>
    <col min="6433" max="6433" width="18.7109375" style="359" customWidth="1"/>
    <col min="6434" max="6434" width="3.7109375" style="359" customWidth="1"/>
    <col min="6435" max="6435" width="3.140625" style="359" customWidth="1"/>
    <col min="6436" max="6436" width="18.7109375" style="359" customWidth="1"/>
    <col min="6437" max="6437" width="0.85546875" style="359" customWidth="1"/>
    <col min="6438" max="6438" width="18.7109375" style="359" customWidth="1"/>
    <col min="6439" max="6439" width="1.7109375" style="359" customWidth="1"/>
    <col min="6440" max="6440" width="0.85546875" style="359" customWidth="1"/>
    <col min="6441" max="6441" width="5.140625" style="359" customWidth="1"/>
    <col min="6442" max="6442" width="1.7109375" style="359" customWidth="1"/>
    <col min="6443" max="6443" width="3.42578125" style="359" customWidth="1"/>
    <col min="6444" max="6444" width="18.7109375" style="359" customWidth="1"/>
    <col min="6445" max="6445" width="0.85546875" style="359" customWidth="1"/>
    <col min="6446" max="6446" width="18.7109375" style="359" customWidth="1"/>
    <col min="6447" max="6447" width="3.7109375" style="359" customWidth="1"/>
    <col min="6448" max="6448" width="3.140625" style="359" customWidth="1"/>
    <col min="6449" max="6449" width="18.7109375" style="359" customWidth="1"/>
    <col min="6450" max="6450" width="0.85546875" style="359" customWidth="1"/>
    <col min="6451" max="6451" width="18.7109375" style="359" customWidth="1"/>
    <col min="6452" max="6452" width="4.140625" style="359" customWidth="1"/>
    <col min="6453" max="6453" width="3.5703125" style="359" customWidth="1"/>
    <col min="6454" max="6454" width="18.7109375" style="359" customWidth="1"/>
    <col min="6455" max="6455" width="0.85546875" style="359" customWidth="1"/>
    <col min="6456" max="6456" width="18.7109375" style="359" customWidth="1"/>
    <col min="6457" max="6457" width="3.7109375" style="359" customWidth="1"/>
    <col min="6458" max="6458" width="3.140625" style="359" customWidth="1"/>
    <col min="6459" max="6459" width="18.7109375" style="359" customWidth="1"/>
    <col min="6460" max="6460" width="0.85546875" style="359" customWidth="1"/>
    <col min="6461" max="6461" width="18.7109375" style="359" customWidth="1"/>
    <col min="6462" max="6462" width="1.7109375" style="359" customWidth="1"/>
    <col min="6463" max="6672" width="11.42578125" style="359"/>
    <col min="6673" max="6673" width="1.42578125" style="359" customWidth="1"/>
    <col min="6674" max="6674" width="5.140625" style="359" customWidth="1"/>
    <col min="6675" max="6675" width="1.7109375" style="359" customWidth="1"/>
    <col min="6676" max="6676" width="3.42578125" style="359" customWidth="1"/>
    <col min="6677" max="6677" width="18.7109375" style="359" customWidth="1"/>
    <col min="6678" max="6678" width="0.85546875" style="359" customWidth="1"/>
    <col min="6679" max="6679" width="18.7109375" style="359" customWidth="1"/>
    <col min="6680" max="6680" width="3.7109375" style="359" customWidth="1"/>
    <col min="6681" max="6681" width="3.140625" style="359" customWidth="1"/>
    <col min="6682" max="6682" width="18.7109375" style="359" customWidth="1"/>
    <col min="6683" max="6683" width="0.85546875" style="359" customWidth="1"/>
    <col min="6684" max="6684" width="18.7109375" style="359" customWidth="1"/>
    <col min="6685" max="6685" width="4.140625" style="359" customWidth="1"/>
    <col min="6686" max="6686" width="3.5703125" style="359" customWidth="1"/>
    <col min="6687" max="6687" width="18.7109375" style="359" customWidth="1"/>
    <col min="6688" max="6688" width="0.85546875" style="359" customWidth="1"/>
    <col min="6689" max="6689" width="18.7109375" style="359" customWidth="1"/>
    <col min="6690" max="6690" width="3.7109375" style="359" customWidth="1"/>
    <col min="6691" max="6691" width="3.140625" style="359" customWidth="1"/>
    <col min="6692" max="6692" width="18.7109375" style="359" customWidth="1"/>
    <col min="6693" max="6693" width="0.85546875" style="359" customWidth="1"/>
    <col min="6694" max="6694" width="18.7109375" style="359" customWidth="1"/>
    <col min="6695" max="6695" width="1.7109375" style="359" customWidth="1"/>
    <col min="6696" max="6696" width="0.85546875" style="359" customWidth="1"/>
    <col min="6697" max="6697" width="5.140625" style="359" customWidth="1"/>
    <col min="6698" max="6698" width="1.7109375" style="359" customWidth="1"/>
    <col min="6699" max="6699" width="3.42578125" style="359" customWidth="1"/>
    <col min="6700" max="6700" width="18.7109375" style="359" customWidth="1"/>
    <col min="6701" max="6701" width="0.85546875" style="359" customWidth="1"/>
    <col min="6702" max="6702" width="18.7109375" style="359" customWidth="1"/>
    <col min="6703" max="6703" width="3.7109375" style="359" customWidth="1"/>
    <col min="6704" max="6704" width="3.140625" style="359" customWidth="1"/>
    <col min="6705" max="6705" width="18.7109375" style="359" customWidth="1"/>
    <col min="6706" max="6706" width="0.85546875" style="359" customWidth="1"/>
    <col min="6707" max="6707" width="18.7109375" style="359" customWidth="1"/>
    <col min="6708" max="6708" width="4.140625" style="359" customWidth="1"/>
    <col min="6709" max="6709" width="3.5703125" style="359" customWidth="1"/>
    <col min="6710" max="6710" width="18.7109375" style="359" customWidth="1"/>
    <col min="6711" max="6711" width="0.85546875" style="359" customWidth="1"/>
    <col min="6712" max="6712" width="18.7109375" style="359" customWidth="1"/>
    <col min="6713" max="6713" width="3.7109375" style="359" customWidth="1"/>
    <col min="6714" max="6714" width="3.140625" style="359" customWidth="1"/>
    <col min="6715" max="6715" width="18.7109375" style="359" customWidth="1"/>
    <col min="6716" max="6716" width="0.85546875" style="359" customWidth="1"/>
    <col min="6717" max="6717" width="18.7109375" style="359" customWidth="1"/>
    <col min="6718" max="6718" width="1.7109375" style="359" customWidth="1"/>
    <col min="6719" max="6928" width="11.42578125" style="359"/>
    <col min="6929" max="6929" width="1.42578125" style="359" customWidth="1"/>
    <col min="6930" max="6930" width="5.140625" style="359" customWidth="1"/>
    <col min="6931" max="6931" width="1.7109375" style="359" customWidth="1"/>
    <col min="6932" max="6932" width="3.42578125" style="359" customWidth="1"/>
    <col min="6933" max="6933" width="18.7109375" style="359" customWidth="1"/>
    <col min="6934" max="6934" width="0.85546875" style="359" customWidth="1"/>
    <col min="6935" max="6935" width="18.7109375" style="359" customWidth="1"/>
    <col min="6936" max="6936" width="3.7109375" style="359" customWidth="1"/>
    <col min="6937" max="6937" width="3.140625" style="359" customWidth="1"/>
    <col min="6938" max="6938" width="18.7109375" style="359" customWidth="1"/>
    <col min="6939" max="6939" width="0.85546875" style="359" customWidth="1"/>
    <col min="6940" max="6940" width="18.7109375" style="359" customWidth="1"/>
    <col min="6941" max="6941" width="4.140625" style="359" customWidth="1"/>
    <col min="6942" max="6942" width="3.5703125" style="359" customWidth="1"/>
    <col min="6943" max="6943" width="18.7109375" style="359" customWidth="1"/>
    <col min="6944" max="6944" width="0.85546875" style="359" customWidth="1"/>
    <col min="6945" max="6945" width="18.7109375" style="359" customWidth="1"/>
    <col min="6946" max="6946" width="3.7109375" style="359" customWidth="1"/>
    <col min="6947" max="6947" width="3.140625" style="359" customWidth="1"/>
    <col min="6948" max="6948" width="18.7109375" style="359" customWidth="1"/>
    <col min="6949" max="6949" width="0.85546875" style="359" customWidth="1"/>
    <col min="6950" max="6950" width="18.7109375" style="359" customWidth="1"/>
    <col min="6951" max="6951" width="1.7109375" style="359" customWidth="1"/>
    <col min="6952" max="6952" width="0.85546875" style="359" customWidth="1"/>
    <col min="6953" max="6953" width="5.140625" style="359" customWidth="1"/>
    <col min="6954" max="6954" width="1.7109375" style="359" customWidth="1"/>
    <col min="6955" max="6955" width="3.42578125" style="359" customWidth="1"/>
    <col min="6956" max="6956" width="18.7109375" style="359" customWidth="1"/>
    <col min="6957" max="6957" width="0.85546875" style="359" customWidth="1"/>
    <col min="6958" max="6958" width="18.7109375" style="359" customWidth="1"/>
    <col min="6959" max="6959" width="3.7109375" style="359" customWidth="1"/>
    <col min="6960" max="6960" width="3.140625" style="359" customWidth="1"/>
    <col min="6961" max="6961" width="18.7109375" style="359" customWidth="1"/>
    <col min="6962" max="6962" width="0.85546875" style="359" customWidth="1"/>
    <col min="6963" max="6963" width="18.7109375" style="359" customWidth="1"/>
    <col min="6964" max="6964" width="4.140625" style="359" customWidth="1"/>
    <col min="6965" max="6965" width="3.5703125" style="359" customWidth="1"/>
    <col min="6966" max="6966" width="18.7109375" style="359" customWidth="1"/>
    <col min="6967" max="6967" width="0.85546875" style="359" customWidth="1"/>
    <col min="6968" max="6968" width="18.7109375" style="359" customWidth="1"/>
    <col min="6969" max="6969" width="3.7109375" style="359" customWidth="1"/>
    <col min="6970" max="6970" width="3.140625" style="359" customWidth="1"/>
    <col min="6971" max="6971" width="18.7109375" style="359" customWidth="1"/>
    <col min="6972" max="6972" width="0.85546875" style="359" customWidth="1"/>
    <col min="6973" max="6973" width="18.7109375" style="359" customWidth="1"/>
    <col min="6974" max="6974" width="1.7109375" style="359" customWidth="1"/>
    <col min="6975" max="7184" width="11.42578125" style="359"/>
    <col min="7185" max="7185" width="1.42578125" style="359" customWidth="1"/>
    <col min="7186" max="7186" width="5.140625" style="359" customWidth="1"/>
    <col min="7187" max="7187" width="1.7109375" style="359" customWidth="1"/>
    <col min="7188" max="7188" width="3.42578125" style="359" customWidth="1"/>
    <col min="7189" max="7189" width="18.7109375" style="359" customWidth="1"/>
    <col min="7190" max="7190" width="0.85546875" style="359" customWidth="1"/>
    <col min="7191" max="7191" width="18.7109375" style="359" customWidth="1"/>
    <col min="7192" max="7192" width="3.7109375" style="359" customWidth="1"/>
    <col min="7193" max="7193" width="3.140625" style="359" customWidth="1"/>
    <col min="7194" max="7194" width="18.7109375" style="359" customWidth="1"/>
    <col min="7195" max="7195" width="0.85546875" style="359" customWidth="1"/>
    <col min="7196" max="7196" width="18.7109375" style="359" customWidth="1"/>
    <col min="7197" max="7197" width="4.140625" style="359" customWidth="1"/>
    <col min="7198" max="7198" width="3.5703125" style="359" customWidth="1"/>
    <col min="7199" max="7199" width="18.7109375" style="359" customWidth="1"/>
    <col min="7200" max="7200" width="0.85546875" style="359" customWidth="1"/>
    <col min="7201" max="7201" width="18.7109375" style="359" customWidth="1"/>
    <col min="7202" max="7202" width="3.7109375" style="359" customWidth="1"/>
    <col min="7203" max="7203" width="3.140625" style="359" customWidth="1"/>
    <col min="7204" max="7204" width="18.7109375" style="359" customWidth="1"/>
    <col min="7205" max="7205" width="0.85546875" style="359" customWidth="1"/>
    <col min="7206" max="7206" width="18.7109375" style="359" customWidth="1"/>
    <col min="7207" max="7207" width="1.7109375" style="359" customWidth="1"/>
    <col min="7208" max="7208" width="0.85546875" style="359" customWidth="1"/>
    <col min="7209" max="7209" width="5.140625" style="359" customWidth="1"/>
    <col min="7210" max="7210" width="1.7109375" style="359" customWidth="1"/>
    <col min="7211" max="7211" width="3.42578125" style="359" customWidth="1"/>
    <col min="7212" max="7212" width="18.7109375" style="359" customWidth="1"/>
    <col min="7213" max="7213" width="0.85546875" style="359" customWidth="1"/>
    <col min="7214" max="7214" width="18.7109375" style="359" customWidth="1"/>
    <col min="7215" max="7215" width="3.7109375" style="359" customWidth="1"/>
    <col min="7216" max="7216" width="3.140625" style="359" customWidth="1"/>
    <col min="7217" max="7217" width="18.7109375" style="359" customWidth="1"/>
    <col min="7218" max="7218" width="0.85546875" style="359" customWidth="1"/>
    <col min="7219" max="7219" width="18.7109375" style="359" customWidth="1"/>
    <col min="7220" max="7220" width="4.140625" style="359" customWidth="1"/>
    <col min="7221" max="7221" width="3.5703125" style="359" customWidth="1"/>
    <col min="7222" max="7222" width="18.7109375" style="359" customWidth="1"/>
    <col min="7223" max="7223" width="0.85546875" style="359" customWidth="1"/>
    <col min="7224" max="7224" width="18.7109375" style="359" customWidth="1"/>
    <col min="7225" max="7225" width="3.7109375" style="359" customWidth="1"/>
    <col min="7226" max="7226" width="3.140625" style="359" customWidth="1"/>
    <col min="7227" max="7227" width="18.7109375" style="359" customWidth="1"/>
    <col min="7228" max="7228" width="0.85546875" style="359" customWidth="1"/>
    <col min="7229" max="7229" width="18.7109375" style="359" customWidth="1"/>
    <col min="7230" max="7230" width="1.7109375" style="359" customWidth="1"/>
    <col min="7231" max="7440" width="11.42578125" style="359"/>
    <col min="7441" max="7441" width="1.42578125" style="359" customWidth="1"/>
    <col min="7442" max="7442" width="5.140625" style="359" customWidth="1"/>
    <col min="7443" max="7443" width="1.7109375" style="359" customWidth="1"/>
    <col min="7444" max="7444" width="3.42578125" style="359" customWidth="1"/>
    <col min="7445" max="7445" width="18.7109375" style="359" customWidth="1"/>
    <col min="7446" max="7446" width="0.85546875" style="359" customWidth="1"/>
    <col min="7447" max="7447" width="18.7109375" style="359" customWidth="1"/>
    <col min="7448" max="7448" width="3.7109375" style="359" customWidth="1"/>
    <col min="7449" max="7449" width="3.140625" style="359" customWidth="1"/>
    <col min="7450" max="7450" width="18.7109375" style="359" customWidth="1"/>
    <col min="7451" max="7451" width="0.85546875" style="359" customWidth="1"/>
    <col min="7452" max="7452" width="18.7109375" style="359" customWidth="1"/>
    <col min="7453" max="7453" width="4.140625" style="359" customWidth="1"/>
    <col min="7454" max="7454" width="3.5703125" style="359" customWidth="1"/>
    <col min="7455" max="7455" width="18.7109375" style="359" customWidth="1"/>
    <col min="7456" max="7456" width="0.85546875" style="359" customWidth="1"/>
    <col min="7457" max="7457" width="18.7109375" style="359" customWidth="1"/>
    <col min="7458" max="7458" width="3.7109375" style="359" customWidth="1"/>
    <col min="7459" max="7459" width="3.140625" style="359" customWidth="1"/>
    <col min="7460" max="7460" width="18.7109375" style="359" customWidth="1"/>
    <col min="7461" max="7461" width="0.85546875" style="359" customWidth="1"/>
    <col min="7462" max="7462" width="18.7109375" style="359" customWidth="1"/>
    <col min="7463" max="7463" width="1.7109375" style="359" customWidth="1"/>
    <col min="7464" max="7464" width="0.85546875" style="359" customWidth="1"/>
    <col min="7465" max="7465" width="5.140625" style="359" customWidth="1"/>
    <col min="7466" max="7466" width="1.7109375" style="359" customWidth="1"/>
    <col min="7467" max="7467" width="3.42578125" style="359" customWidth="1"/>
    <col min="7468" max="7468" width="18.7109375" style="359" customWidth="1"/>
    <col min="7469" max="7469" width="0.85546875" style="359" customWidth="1"/>
    <col min="7470" max="7470" width="18.7109375" style="359" customWidth="1"/>
    <col min="7471" max="7471" width="3.7109375" style="359" customWidth="1"/>
    <col min="7472" max="7472" width="3.140625" style="359" customWidth="1"/>
    <col min="7473" max="7473" width="18.7109375" style="359" customWidth="1"/>
    <col min="7474" max="7474" width="0.85546875" style="359" customWidth="1"/>
    <col min="7475" max="7475" width="18.7109375" style="359" customWidth="1"/>
    <col min="7476" max="7476" width="4.140625" style="359" customWidth="1"/>
    <col min="7477" max="7477" width="3.5703125" style="359" customWidth="1"/>
    <col min="7478" max="7478" width="18.7109375" style="359" customWidth="1"/>
    <col min="7479" max="7479" width="0.85546875" style="359" customWidth="1"/>
    <col min="7480" max="7480" width="18.7109375" style="359" customWidth="1"/>
    <col min="7481" max="7481" width="3.7109375" style="359" customWidth="1"/>
    <col min="7482" max="7482" width="3.140625" style="359" customWidth="1"/>
    <col min="7483" max="7483" width="18.7109375" style="359" customWidth="1"/>
    <col min="7484" max="7484" width="0.85546875" style="359" customWidth="1"/>
    <col min="7485" max="7485" width="18.7109375" style="359" customWidth="1"/>
    <col min="7486" max="7486" width="1.7109375" style="359" customWidth="1"/>
    <col min="7487" max="7696" width="11.42578125" style="359"/>
    <col min="7697" max="7697" width="1.42578125" style="359" customWidth="1"/>
    <col min="7698" max="7698" width="5.140625" style="359" customWidth="1"/>
    <col min="7699" max="7699" width="1.7109375" style="359" customWidth="1"/>
    <col min="7700" max="7700" width="3.42578125" style="359" customWidth="1"/>
    <col min="7701" max="7701" width="18.7109375" style="359" customWidth="1"/>
    <col min="7702" max="7702" width="0.85546875" style="359" customWidth="1"/>
    <col min="7703" max="7703" width="18.7109375" style="359" customWidth="1"/>
    <col min="7704" max="7704" width="3.7109375" style="359" customWidth="1"/>
    <col min="7705" max="7705" width="3.140625" style="359" customWidth="1"/>
    <col min="7706" max="7706" width="18.7109375" style="359" customWidth="1"/>
    <col min="7707" max="7707" width="0.85546875" style="359" customWidth="1"/>
    <col min="7708" max="7708" width="18.7109375" style="359" customWidth="1"/>
    <col min="7709" max="7709" width="4.140625" style="359" customWidth="1"/>
    <col min="7710" max="7710" width="3.5703125" style="359" customWidth="1"/>
    <col min="7711" max="7711" width="18.7109375" style="359" customWidth="1"/>
    <col min="7712" max="7712" width="0.85546875" style="359" customWidth="1"/>
    <col min="7713" max="7713" width="18.7109375" style="359" customWidth="1"/>
    <col min="7714" max="7714" width="3.7109375" style="359" customWidth="1"/>
    <col min="7715" max="7715" width="3.140625" style="359" customWidth="1"/>
    <col min="7716" max="7716" width="18.7109375" style="359" customWidth="1"/>
    <col min="7717" max="7717" width="0.85546875" style="359" customWidth="1"/>
    <col min="7718" max="7718" width="18.7109375" style="359" customWidth="1"/>
    <col min="7719" max="7719" width="1.7109375" style="359" customWidth="1"/>
    <col min="7720" max="7720" width="0.85546875" style="359" customWidth="1"/>
    <col min="7721" max="7721" width="5.140625" style="359" customWidth="1"/>
    <col min="7722" max="7722" width="1.7109375" style="359" customWidth="1"/>
    <col min="7723" max="7723" width="3.42578125" style="359" customWidth="1"/>
    <col min="7724" max="7724" width="18.7109375" style="359" customWidth="1"/>
    <col min="7725" max="7725" width="0.85546875" style="359" customWidth="1"/>
    <col min="7726" max="7726" width="18.7109375" style="359" customWidth="1"/>
    <col min="7727" max="7727" width="3.7109375" style="359" customWidth="1"/>
    <col min="7728" max="7728" width="3.140625" style="359" customWidth="1"/>
    <col min="7729" max="7729" width="18.7109375" style="359" customWidth="1"/>
    <col min="7730" max="7730" width="0.85546875" style="359" customWidth="1"/>
    <col min="7731" max="7731" width="18.7109375" style="359" customWidth="1"/>
    <col min="7732" max="7732" width="4.140625" style="359" customWidth="1"/>
    <col min="7733" max="7733" width="3.5703125" style="359" customWidth="1"/>
    <col min="7734" max="7734" width="18.7109375" style="359" customWidth="1"/>
    <col min="7735" max="7735" width="0.85546875" style="359" customWidth="1"/>
    <col min="7736" max="7736" width="18.7109375" style="359" customWidth="1"/>
    <col min="7737" max="7737" width="3.7109375" style="359" customWidth="1"/>
    <col min="7738" max="7738" width="3.140625" style="359" customWidth="1"/>
    <col min="7739" max="7739" width="18.7109375" style="359" customWidth="1"/>
    <col min="7740" max="7740" width="0.85546875" style="359" customWidth="1"/>
    <col min="7741" max="7741" width="18.7109375" style="359" customWidth="1"/>
    <col min="7742" max="7742" width="1.7109375" style="359" customWidth="1"/>
    <col min="7743" max="7952" width="11.42578125" style="359"/>
    <col min="7953" max="7953" width="1.42578125" style="359" customWidth="1"/>
    <col min="7954" max="7954" width="5.140625" style="359" customWidth="1"/>
    <col min="7955" max="7955" width="1.7109375" style="359" customWidth="1"/>
    <col min="7956" max="7956" width="3.42578125" style="359" customWidth="1"/>
    <col min="7957" max="7957" width="18.7109375" style="359" customWidth="1"/>
    <col min="7958" max="7958" width="0.85546875" style="359" customWidth="1"/>
    <col min="7959" max="7959" width="18.7109375" style="359" customWidth="1"/>
    <col min="7960" max="7960" width="3.7109375" style="359" customWidth="1"/>
    <col min="7961" max="7961" width="3.140625" style="359" customWidth="1"/>
    <col min="7962" max="7962" width="18.7109375" style="359" customWidth="1"/>
    <col min="7963" max="7963" width="0.85546875" style="359" customWidth="1"/>
    <col min="7964" max="7964" width="18.7109375" style="359" customWidth="1"/>
    <col min="7965" max="7965" width="4.140625" style="359" customWidth="1"/>
    <col min="7966" max="7966" width="3.5703125" style="359" customWidth="1"/>
    <col min="7967" max="7967" width="18.7109375" style="359" customWidth="1"/>
    <col min="7968" max="7968" width="0.85546875" style="359" customWidth="1"/>
    <col min="7969" max="7969" width="18.7109375" style="359" customWidth="1"/>
    <col min="7970" max="7970" width="3.7109375" style="359" customWidth="1"/>
    <col min="7971" max="7971" width="3.140625" style="359" customWidth="1"/>
    <col min="7972" max="7972" width="18.7109375" style="359" customWidth="1"/>
    <col min="7973" max="7973" width="0.85546875" style="359" customWidth="1"/>
    <col min="7974" max="7974" width="18.7109375" style="359" customWidth="1"/>
    <col min="7975" max="7975" width="1.7109375" style="359" customWidth="1"/>
    <col min="7976" max="7976" width="0.85546875" style="359" customWidth="1"/>
    <col min="7977" max="7977" width="5.140625" style="359" customWidth="1"/>
    <col min="7978" max="7978" width="1.7109375" style="359" customWidth="1"/>
    <col min="7979" max="7979" width="3.42578125" style="359" customWidth="1"/>
    <col min="7980" max="7980" width="18.7109375" style="359" customWidth="1"/>
    <col min="7981" max="7981" width="0.85546875" style="359" customWidth="1"/>
    <col min="7982" max="7982" width="18.7109375" style="359" customWidth="1"/>
    <col min="7983" max="7983" width="3.7109375" style="359" customWidth="1"/>
    <col min="7984" max="7984" width="3.140625" style="359" customWidth="1"/>
    <col min="7985" max="7985" width="18.7109375" style="359" customWidth="1"/>
    <col min="7986" max="7986" width="0.85546875" style="359" customWidth="1"/>
    <col min="7987" max="7987" width="18.7109375" style="359" customWidth="1"/>
    <col min="7988" max="7988" width="4.140625" style="359" customWidth="1"/>
    <col min="7989" max="7989" width="3.5703125" style="359" customWidth="1"/>
    <col min="7990" max="7990" width="18.7109375" style="359" customWidth="1"/>
    <col min="7991" max="7991" width="0.85546875" style="359" customWidth="1"/>
    <col min="7992" max="7992" width="18.7109375" style="359" customWidth="1"/>
    <col min="7993" max="7993" width="3.7109375" style="359" customWidth="1"/>
    <col min="7994" max="7994" width="3.140625" style="359" customWidth="1"/>
    <col min="7995" max="7995" width="18.7109375" style="359" customWidth="1"/>
    <col min="7996" max="7996" width="0.85546875" style="359" customWidth="1"/>
    <col min="7997" max="7997" width="18.7109375" style="359" customWidth="1"/>
    <col min="7998" max="7998" width="1.7109375" style="359" customWidth="1"/>
    <col min="7999" max="8208" width="11.42578125" style="359"/>
    <col min="8209" max="8209" width="1.42578125" style="359" customWidth="1"/>
    <col min="8210" max="8210" width="5.140625" style="359" customWidth="1"/>
    <col min="8211" max="8211" width="1.7109375" style="359" customWidth="1"/>
    <col min="8212" max="8212" width="3.42578125" style="359" customWidth="1"/>
    <col min="8213" max="8213" width="18.7109375" style="359" customWidth="1"/>
    <col min="8214" max="8214" width="0.85546875" style="359" customWidth="1"/>
    <col min="8215" max="8215" width="18.7109375" style="359" customWidth="1"/>
    <col min="8216" max="8216" width="3.7109375" style="359" customWidth="1"/>
    <col min="8217" max="8217" width="3.140625" style="359" customWidth="1"/>
    <col min="8218" max="8218" width="18.7109375" style="359" customWidth="1"/>
    <col min="8219" max="8219" width="0.85546875" style="359" customWidth="1"/>
    <col min="8220" max="8220" width="18.7109375" style="359" customWidth="1"/>
    <col min="8221" max="8221" width="4.140625" style="359" customWidth="1"/>
    <col min="8222" max="8222" width="3.5703125" style="359" customWidth="1"/>
    <col min="8223" max="8223" width="18.7109375" style="359" customWidth="1"/>
    <col min="8224" max="8224" width="0.85546875" style="359" customWidth="1"/>
    <col min="8225" max="8225" width="18.7109375" style="359" customWidth="1"/>
    <col min="8226" max="8226" width="3.7109375" style="359" customWidth="1"/>
    <col min="8227" max="8227" width="3.140625" style="359" customWidth="1"/>
    <col min="8228" max="8228" width="18.7109375" style="359" customWidth="1"/>
    <col min="8229" max="8229" width="0.85546875" style="359" customWidth="1"/>
    <col min="8230" max="8230" width="18.7109375" style="359" customWidth="1"/>
    <col min="8231" max="8231" width="1.7109375" style="359" customWidth="1"/>
    <col min="8232" max="8232" width="0.85546875" style="359" customWidth="1"/>
    <col min="8233" max="8233" width="5.140625" style="359" customWidth="1"/>
    <col min="8234" max="8234" width="1.7109375" style="359" customWidth="1"/>
    <col min="8235" max="8235" width="3.42578125" style="359" customWidth="1"/>
    <col min="8236" max="8236" width="18.7109375" style="359" customWidth="1"/>
    <col min="8237" max="8237" width="0.85546875" style="359" customWidth="1"/>
    <col min="8238" max="8238" width="18.7109375" style="359" customWidth="1"/>
    <col min="8239" max="8239" width="3.7109375" style="359" customWidth="1"/>
    <col min="8240" max="8240" width="3.140625" style="359" customWidth="1"/>
    <col min="8241" max="8241" width="18.7109375" style="359" customWidth="1"/>
    <col min="8242" max="8242" width="0.85546875" style="359" customWidth="1"/>
    <col min="8243" max="8243" width="18.7109375" style="359" customWidth="1"/>
    <col min="8244" max="8244" width="4.140625" style="359" customWidth="1"/>
    <col min="8245" max="8245" width="3.5703125" style="359" customWidth="1"/>
    <col min="8246" max="8246" width="18.7109375" style="359" customWidth="1"/>
    <col min="8247" max="8247" width="0.85546875" style="359" customWidth="1"/>
    <col min="8248" max="8248" width="18.7109375" style="359" customWidth="1"/>
    <col min="8249" max="8249" width="3.7109375" style="359" customWidth="1"/>
    <col min="8250" max="8250" width="3.140625" style="359" customWidth="1"/>
    <col min="8251" max="8251" width="18.7109375" style="359" customWidth="1"/>
    <col min="8252" max="8252" width="0.85546875" style="359" customWidth="1"/>
    <col min="8253" max="8253" width="18.7109375" style="359" customWidth="1"/>
    <col min="8254" max="8254" width="1.7109375" style="359" customWidth="1"/>
    <col min="8255" max="8464" width="11.42578125" style="359"/>
    <col min="8465" max="8465" width="1.42578125" style="359" customWidth="1"/>
    <col min="8466" max="8466" width="5.140625" style="359" customWidth="1"/>
    <col min="8467" max="8467" width="1.7109375" style="359" customWidth="1"/>
    <col min="8468" max="8468" width="3.42578125" style="359" customWidth="1"/>
    <col min="8469" max="8469" width="18.7109375" style="359" customWidth="1"/>
    <col min="8470" max="8470" width="0.85546875" style="359" customWidth="1"/>
    <col min="8471" max="8471" width="18.7109375" style="359" customWidth="1"/>
    <col min="8472" max="8472" width="3.7109375" style="359" customWidth="1"/>
    <col min="8473" max="8473" width="3.140625" style="359" customWidth="1"/>
    <col min="8474" max="8474" width="18.7109375" style="359" customWidth="1"/>
    <col min="8475" max="8475" width="0.85546875" style="359" customWidth="1"/>
    <col min="8476" max="8476" width="18.7109375" style="359" customWidth="1"/>
    <col min="8477" max="8477" width="4.140625" style="359" customWidth="1"/>
    <col min="8478" max="8478" width="3.5703125" style="359" customWidth="1"/>
    <col min="8479" max="8479" width="18.7109375" style="359" customWidth="1"/>
    <col min="8480" max="8480" width="0.85546875" style="359" customWidth="1"/>
    <col min="8481" max="8481" width="18.7109375" style="359" customWidth="1"/>
    <col min="8482" max="8482" width="3.7109375" style="359" customWidth="1"/>
    <col min="8483" max="8483" width="3.140625" style="359" customWidth="1"/>
    <col min="8484" max="8484" width="18.7109375" style="359" customWidth="1"/>
    <col min="8485" max="8485" width="0.85546875" style="359" customWidth="1"/>
    <col min="8486" max="8486" width="18.7109375" style="359" customWidth="1"/>
    <col min="8487" max="8487" width="1.7109375" style="359" customWidth="1"/>
    <col min="8488" max="8488" width="0.85546875" style="359" customWidth="1"/>
    <col min="8489" max="8489" width="5.140625" style="359" customWidth="1"/>
    <col min="8490" max="8490" width="1.7109375" style="359" customWidth="1"/>
    <col min="8491" max="8491" width="3.42578125" style="359" customWidth="1"/>
    <col min="8492" max="8492" width="18.7109375" style="359" customWidth="1"/>
    <col min="8493" max="8493" width="0.85546875" style="359" customWidth="1"/>
    <col min="8494" max="8494" width="18.7109375" style="359" customWidth="1"/>
    <col min="8495" max="8495" width="3.7109375" style="359" customWidth="1"/>
    <col min="8496" max="8496" width="3.140625" style="359" customWidth="1"/>
    <col min="8497" max="8497" width="18.7109375" style="359" customWidth="1"/>
    <col min="8498" max="8498" width="0.85546875" style="359" customWidth="1"/>
    <col min="8499" max="8499" width="18.7109375" style="359" customWidth="1"/>
    <col min="8500" max="8500" width="4.140625" style="359" customWidth="1"/>
    <col min="8501" max="8501" width="3.5703125" style="359" customWidth="1"/>
    <col min="8502" max="8502" width="18.7109375" style="359" customWidth="1"/>
    <col min="8503" max="8503" width="0.85546875" style="359" customWidth="1"/>
    <col min="8504" max="8504" width="18.7109375" style="359" customWidth="1"/>
    <col min="8505" max="8505" width="3.7109375" style="359" customWidth="1"/>
    <col min="8506" max="8506" width="3.140625" style="359" customWidth="1"/>
    <col min="8507" max="8507" width="18.7109375" style="359" customWidth="1"/>
    <col min="8508" max="8508" width="0.85546875" style="359" customWidth="1"/>
    <col min="8509" max="8509" width="18.7109375" style="359" customWidth="1"/>
    <col min="8510" max="8510" width="1.7109375" style="359" customWidth="1"/>
    <col min="8511" max="8720" width="11.42578125" style="359"/>
    <col min="8721" max="8721" width="1.42578125" style="359" customWidth="1"/>
    <col min="8722" max="8722" width="5.140625" style="359" customWidth="1"/>
    <col min="8723" max="8723" width="1.7109375" style="359" customWidth="1"/>
    <col min="8724" max="8724" width="3.42578125" style="359" customWidth="1"/>
    <col min="8725" max="8725" width="18.7109375" style="359" customWidth="1"/>
    <col min="8726" max="8726" width="0.85546875" style="359" customWidth="1"/>
    <col min="8727" max="8727" width="18.7109375" style="359" customWidth="1"/>
    <col min="8728" max="8728" width="3.7109375" style="359" customWidth="1"/>
    <col min="8729" max="8729" width="3.140625" style="359" customWidth="1"/>
    <col min="8730" max="8730" width="18.7109375" style="359" customWidth="1"/>
    <col min="8731" max="8731" width="0.85546875" style="359" customWidth="1"/>
    <col min="8732" max="8732" width="18.7109375" style="359" customWidth="1"/>
    <col min="8733" max="8733" width="4.140625" style="359" customWidth="1"/>
    <col min="8734" max="8734" width="3.5703125" style="359" customWidth="1"/>
    <col min="8735" max="8735" width="18.7109375" style="359" customWidth="1"/>
    <col min="8736" max="8736" width="0.85546875" style="359" customWidth="1"/>
    <col min="8737" max="8737" width="18.7109375" style="359" customWidth="1"/>
    <col min="8738" max="8738" width="3.7109375" style="359" customWidth="1"/>
    <col min="8739" max="8739" width="3.140625" style="359" customWidth="1"/>
    <col min="8740" max="8740" width="18.7109375" style="359" customWidth="1"/>
    <col min="8741" max="8741" width="0.85546875" style="359" customWidth="1"/>
    <col min="8742" max="8742" width="18.7109375" style="359" customWidth="1"/>
    <col min="8743" max="8743" width="1.7109375" style="359" customWidth="1"/>
    <col min="8744" max="8744" width="0.85546875" style="359" customWidth="1"/>
    <col min="8745" max="8745" width="5.140625" style="359" customWidth="1"/>
    <col min="8746" max="8746" width="1.7109375" style="359" customWidth="1"/>
    <col min="8747" max="8747" width="3.42578125" style="359" customWidth="1"/>
    <col min="8748" max="8748" width="18.7109375" style="359" customWidth="1"/>
    <col min="8749" max="8749" width="0.85546875" style="359" customWidth="1"/>
    <col min="8750" max="8750" width="18.7109375" style="359" customWidth="1"/>
    <col min="8751" max="8751" width="3.7109375" style="359" customWidth="1"/>
    <col min="8752" max="8752" width="3.140625" style="359" customWidth="1"/>
    <col min="8753" max="8753" width="18.7109375" style="359" customWidth="1"/>
    <col min="8754" max="8754" width="0.85546875" style="359" customWidth="1"/>
    <col min="8755" max="8755" width="18.7109375" style="359" customWidth="1"/>
    <col min="8756" max="8756" width="4.140625" style="359" customWidth="1"/>
    <col min="8757" max="8757" width="3.5703125" style="359" customWidth="1"/>
    <col min="8758" max="8758" width="18.7109375" style="359" customWidth="1"/>
    <col min="8759" max="8759" width="0.85546875" style="359" customWidth="1"/>
    <col min="8760" max="8760" width="18.7109375" style="359" customWidth="1"/>
    <col min="8761" max="8761" width="3.7109375" style="359" customWidth="1"/>
    <col min="8762" max="8762" width="3.140625" style="359" customWidth="1"/>
    <col min="8763" max="8763" width="18.7109375" style="359" customWidth="1"/>
    <col min="8764" max="8764" width="0.85546875" style="359" customWidth="1"/>
    <col min="8765" max="8765" width="18.7109375" style="359" customWidth="1"/>
    <col min="8766" max="8766" width="1.7109375" style="359" customWidth="1"/>
    <col min="8767" max="8976" width="11.42578125" style="359"/>
    <col min="8977" max="8977" width="1.42578125" style="359" customWidth="1"/>
    <col min="8978" max="8978" width="5.140625" style="359" customWidth="1"/>
    <col min="8979" max="8979" width="1.7109375" style="359" customWidth="1"/>
    <col min="8980" max="8980" width="3.42578125" style="359" customWidth="1"/>
    <col min="8981" max="8981" width="18.7109375" style="359" customWidth="1"/>
    <col min="8982" max="8982" width="0.85546875" style="359" customWidth="1"/>
    <col min="8983" max="8983" width="18.7109375" style="359" customWidth="1"/>
    <col min="8984" max="8984" width="3.7109375" style="359" customWidth="1"/>
    <col min="8985" max="8985" width="3.140625" style="359" customWidth="1"/>
    <col min="8986" max="8986" width="18.7109375" style="359" customWidth="1"/>
    <col min="8987" max="8987" width="0.85546875" style="359" customWidth="1"/>
    <col min="8988" max="8988" width="18.7109375" style="359" customWidth="1"/>
    <col min="8989" max="8989" width="4.140625" style="359" customWidth="1"/>
    <col min="8990" max="8990" width="3.5703125" style="359" customWidth="1"/>
    <col min="8991" max="8991" width="18.7109375" style="359" customWidth="1"/>
    <col min="8992" max="8992" width="0.85546875" style="359" customWidth="1"/>
    <col min="8993" max="8993" width="18.7109375" style="359" customWidth="1"/>
    <col min="8994" max="8994" width="3.7109375" style="359" customWidth="1"/>
    <col min="8995" max="8995" width="3.140625" style="359" customWidth="1"/>
    <col min="8996" max="8996" width="18.7109375" style="359" customWidth="1"/>
    <col min="8997" max="8997" width="0.85546875" style="359" customWidth="1"/>
    <col min="8998" max="8998" width="18.7109375" style="359" customWidth="1"/>
    <col min="8999" max="8999" width="1.7109375" style="359" customWidth="1"/>
    <col min="9000" max="9000" width="0.85546875" style="359" customWidth="1"/>
    <col min="9001" max="9001" width="5.140625" style="359" customWidth="1"/>
    <col min="9002" max="9002" width="1.7109375" style="359" customWidth="1"/>
    <col min="9003" max="9003" width="3.42578125" style="359" customWidth="1"/>
    <col min="9004" max="9004" width="18.7109375" style="359" customWidth="1"/>
    <col min="9005" max="9005" width="0.85546875" style="359" customWidth="1"/>
    <col min="9006" max="9006" width="18.7109375" style="359" customWidth="1"/>
    <col min="9007" max="9007" width="3.7109375" style="359" customWidth="1"/>
    <col min="9008" max="9008" width="3.140625" style="359" customWidth="1"/>
    <col min="9009" max="9009" width="18.7109375" style="359" customWidth="1"/>
    <col min="9010" max="9010" width="0.85546875" style="359" customWidth="1"/>
    <col min="9011" max="9011" width="18.7109375" style="359" customWidth="1"/>
    <col min="9012" max="9012" width="4.140625" style="359" customWidth="1"/>
    <col min="9013" max="9013" width="3.5703125" style="359" customWidth="1"/>
    <col min="9014" max="9014" width="18.7109375" style="359" customWidth="1"/>
    <col min="9015" max="9015" width="0.85546875" style="359" customWidth="1"/>
    <col min="9016" max="9016" width="18.7109375" style="359" customWidth="1"/>
    <col min="9017" max="9017" width="3.7109375" style="359" customWidth="1"/>
    <col min="9018" max="9018" width="3.140625" style="359" customWidth="1"/>
    <col min="9019" max="9019" width="18.7109375" style="359" customWidth="1"/>
    <col min="9020" max="9020" width="0.85546875" style="359" customWidth="1"/>
    <col min="9021" max="9021" width="18.7109375" style="359" customWidth="1"/>
    <col min="9022" max="9022" width="1.7109375" style="359" customWidth="1"/>
    <col min="9023" max="9232" width="11.42578125" style="359"/>
    <col min="9233" max="9233" width="1.42578125" style="359" customWidth="1"/>
    <col min="9234" max="9234" width="5.140625" style="359" customWidth="1"/>
    <col min="9235" max="9235" width="1.7109375" style="359" customWidth="1"/>
    <col min="9236" max="9236" width="3.42578125" style="359" customWidth="1"/>
    <col min="9237" max="9237" width="18.7109375" style="359" customWidth="1"/>
    <col min="9238" max="9238" width="0.85546875" style="359" customWidth="1"/>
    <col min="9239" max="9239" width="18.7109375" style="359" customWidth="1"/>
    <col min="9240" max="9240" width="3.7109375" style="359" customWidth="1"/>
    <col min="9241" max="9241" width="3.140625" style="359" customWidth="1"/>
    <col min="9242" max="9242" width="18.7109375" style="359" customWidth="1"/>
    <col min="9243" max="9243" width="0.85546875" style="359" customWidth="1"/>
    <col min="9244" max="9244" width="18.7109375" style="359" customWidth="1"/>
    <col min="9245" max="9245" width="4.140625" style="359" customWidth="1"/>
    <col min="9246" max="9246" width="3.5703125" style="359" customWidth="1"/>
    <col min="9247" max="9247" width="18.7109375" style="359" customWidth="1"/>
    <col min="9248" max="9248" width="0.85546875" style="359" customWidth="1"/>
    <col min="9249" max="9249" width="18.7109375" style="359" customWidth="1"/>
    <col min="9250" max="9250" width="3.7109375" style="359" customWidth="1"/>
    <col min="9251" max="9251" width="3.140625" style="359" customWidth="1"/>
    <col min="9252" max="9252" width="18.7109375" style="359" customWidth="1"/>
    <col min="9253" max="9253" width="0.85546875" style="359" customWidth="1"/>
    <col min="9254" max="9254" width="18.7109375" style="359" customWidth="1"/>
    <col min="9255" max="9255" width="1.7109375" style="359" customWidth="1"/>
    <col min="9256" max="9256" width="0.85546875" style="359" customWidth="1"/>
    <col min="9257" max="9257" width="5.140625" style="359" customWidth="1"/>
    <col min="9258" max="9258" width="1.7109375" style="359" customWidth="1"/>
    <col min="9259" max="9259" width="3.42578125" style="359" customWidth="1"/>
    <col min="9260" max="9260" width="18.7109375" style="359" customWidth="1"/>
    <col min="9261" max="9261" width="0.85546875" style="359" customWidth="1"/>
    <col min="9262" max="9262" width="18.7109375" style="359" customWidth="1"/>
    <col min="9263" max="9263" width="3.7109375" style="359" customWidth="1"/>
    <col min="9264" max="9264" width="3.140625" style="359" customWidth="1"/>
    <col min="9265" max="9265" width="18.7109375" style="359" customWidth="1"/>
    <col min="9266" max="9266" width="0.85546875" style="359" customWidth="1"/>
    <col min="9267" max="9267" width="18.7109375" style="359" customWidth="1"/>
    <col min="9268" max="9268" width="4.140625" style="359" customWidth="1"/>
    <col min="9269" max="9269" width="3.5703125" style="359" customWidth="1"/>
    <col min="9270" max="9270" width="18.7109375" style="359" customWidth="1"/>
    <col min="9271" max="9271" width="0.85546875" style="359" customWidth="1"/>
    <col min="9272" max="9272" width="18.7109375" style="359" customWidth="1"/>
    <col min="9273" max="9273" width="3.7109375" style="359" customWidth="1"/>
    <col min="9274" max="9274" width="3.140625" style="359" customWidth="1"/>
    <col min="9275" max="9275" width="18.7109375" style="359" customWidth="1"/>
    <col min="9276" max="9276" width="0.85546875" style="359" customWidth="1"/>
    <col min="9277" max="9277" width="18.7109375" style="359" customWidth="1"/>
    <col min="9278" max="9278" width="1.7109375" style="359" customWidth="1"/>
    <col min="9279" max="9488" width="11.42578125" style="359"/>
    <col min="9489" max="9489" width="1.42578125" style="359" customWidth="1"/>
    <col min="9490" max="9490" width="5.140625" style="359" customWidth="1"/>
    <col min="9491" max="9491" width="1.7109375" style="359" customWidth="1"/>
    <col min="9492" max="9492" width="3.42578125" style="359" customWidth="1"/>
    <col min="9493" max="9493" width="18.7109375" style="359" customWidth="1"/>
    <col min="9494" max="9494" width="0.85546875" style="359" customWidth="1"/>
    <col min="9495" max="9495" width="18.7109375" style="359" customWidth="1"/>
    <col min="9496" max="9496" width="3.7109375" style="359" customWidth="1"/>
    <col min="9497" max="9497" width="3.140625" style="359" customWidth="1"/>
    <col min="9498" max="9498" width="18.7109375" style="359" customWidth="1"/>
    <col min="9499" max="9499" width="0.85546875" style="359" customWidth="1"/>
    <col min="9500" max="9500" width="18.7109375" style="359" customWidth="1"/>
    <col min="9501" max="9501" width="4.140625" style="359" customWidth="1"/>
    <col min="9502" max="9502" width="3.5703125" style="359" customWidth="1"/>
    <col min="9503" max="9503" width="18.7109375" style="359" customWidth="1"/>
    <col min="9504" max="9504" width="0.85546875" style="359" customWidth="1"/>
    <col min="9505" max="9505" width="18.7109375" style="359" customWidth="1"/>
    <col min="9506" max="9506" width="3.7109375" style="359" customWidth="1"/>
    <col min="9507" max="9507" width="3.140625" style="359" customWidth="1"/>
    <col min="9508" max="9508" width="18.7109375" style="359" customWidth="1"/>
    <col min="9509" max="9509" width="0.85546875" style="359" customWidth="1"/>
    <col min="9510" max="9510" width="18.7109375" style="359" customWidth="1"/>
    <col min="9511" max="9511" width="1.7109375" style="359" customWidth="1"/>
    <col min="9512" max="9512" width="0.85546875" style="359" customWidth="1"/>
    <col min="9513" max="9513" width="5.140625" style="359" customWidth="1"/>
    <col min="9514" max="9514" width="1.7109375" style="359" customWidth="1"/>
    <col min="9515" max="9515" width="3.42578125" style="359" customWidth="1"/>
    <col min="9516" max="9516" width="18.7109375" style="359" customWidth="1"/>
    <col min="9517" max="9517" width="0.85546875" style="359" customWidth="1"/>
    <col min="9518" max="9518" width="18.7109375" style="359" customWidth="1"/>
    <col min="9519" max="9519" width="3.7109375" style="359" customWidth="1"/>
    <col min="9520" max="9520" width="3.140625" style="359" customWidth="1"/>
    <col min="9521" max="9521" width="18.7109375" style="359" customWidth="1"/>
    <col min="9522" max="9522" width="0.85546875" style="359" customWidth="1"/>
    <col min="9523" max="9523" width="18.7109375" style="359" customWidth="1"/>
    <col min="9524" max="9524" width="4.140625" style="359" customWidth="1"/>
    <col min="9525" max="9525" width="3.5703125" style="359" customWidth="1"/>
    <col min="9526" max="9526" width="18.7109375" style="359" customWidth="1"/>
    <col min="9527" max="9527" width="0.85546875" style="359" customWidth="1"/>
    <col min="9528" max="9528" width="18.7109375" style="359" customWidth="1"/>
    <col min="9529" max="9529" width="3.7109375" style="359" customWidth="1"/>
    <col min="9530" max="9530" width="3.140625" style="359" customWidth="1"/>
    <col min="9531" max="9531" width="18.7109375" style="359" customWidth="1"/>
    <col min="9532" max="9532" width="0.85546875" style="359" customWidth="1"/>
    <col min="9533" max="9533" width="18.7109375" style="359" customWidth="1"/>
    <col min="9534" max="9534" width="1.7109375" style="359" customWidth="1"/>
    <col min="9535" max="9744" width="11.42578125" style="359"/>
    <col min="9745" max="9745" width="1.42578125" style="359" customWidth="1"/>
    <col min="9746" max="9746" width="5.140625" style="359" customWidth="1"/>
    <col min="9747" max="9747" width="1.7109375" style="359" customWidth="1"/>
    <col min="9748" max="9748" width="3.42578125" style="359" customWidth="1"/>
    <col min="9749" max="9749" width="18.7109375" style="359" customWidth="1"/>
    <col min="9750" max="9750" width="0.85546875" style="359" customWidth="1"/>
    <col min="9751" max="9751" width="18.7109375" style="359" customWidth="1"/>
    <col min="9752" max="9752" width="3.7109375" style="359" customWidth="1"/>
    <col min="9753" max="9753" width="3.140625" style="359" customWidth="1"/>
    <col min="9754" max="9754" width="18.7109375" style="359" customWidth="1"/>
    <col min="9755" max="9755" width="0.85546875" style="359" customWidth="1"/>
    <col min="9756" max="9756" width="18.7109375" style="359" customWidth="1"/>
    <col min="9757" max="9757" width="4.140625" style="359" customWidth="1"/>
    <col min="9758" max="9758" width="3.5703125" style="359" customWidth="1"/>
    <col min="9759" max="9759" width="18.7109375" style="359" customWidth="1"/>
    <col min="9760" max="9760" width="0.85546875" style="359" customWidth="1"/>
    <col min="9761" max="9761" width="18.7109375" style="359" customWidth="1"/>
    <col min="9762" max="9762" width="3.7109375" style="359" customWidth="1"/>
    <col min="9763" max="9763" width="3.140625" style="359" customWidth="1"/>
    <col min="9764" max="9764" width="18.7109375" style="359" customWidth="1"/>
    <col min="9765" max="9765" width="0.85546875" style="359" customWidth="1"/>
    <col min="9766" max="9766" width="18.7109375" style="359" customWidth="1"/>
    <col min="9767" max="9767" width="1.7109375" style="359" customWidth="1"/>
    <col min="9768" max="9768" width="0.85546875" style="359" customWidth="1"/>
    <col min="9769" max="9769" width="5.140625" style="359" customWidth="1"/>
    <col min="9770" max="9770" width="1.7109375" style="359" customWidth="1"/>
    <col min="9771" max="9771" width="3.42578125" style="359" customWidth="1"/>
    <col min="9772" max="9772" width="18.7109375" style="359" customWidth="1"/>
    <col min="9773" max="9773" width="0.85546875" style="359" customWidth="1"/>
    <col min="9774" max="9774" width="18.7109375" style="359" customWidth="1"/>
    <col min="9775" max="9775" width="3.7109375" style="359" customWidth="1"/>
    <col min="9776" max="9776" width="3.140625" style="359" customWidth="1"/>
    <col min="9777" max="9777" width="18.7109375" style="359" customWidth="1"/>
    <col min="9778" max="9778" width="0.85546875" style="359" customWidth="1"/>
    <col min="9779" max="9779" width="18.7109375" style="359" customWidth="1"/>
    <col min="9780" max="9780" width="4.140625" style="359" customWidth="1"/>
    <col min="9781" max="9781" width="3.5703125" style="359" customWidth="1"/>
    <col min="9782" max="9782" width="18.7109375" style="359" customWidth="1"/>
    <col min="9783" max="9783" width="0.85546875" style="359" customWidth="1"/>
    <col min="9784" max="9784" width="18.7109375" style="359" customWidth="1"/>
    <col min="9785" max="9785" width="3.7109375" style="359" customWidth="1"/>
    <col min="9786" max="9786" width="3.140625" style="359" customWidth="1"/>
    <col min="9787" max="9787" width="18.7109375" style="359" customWidth="1"/>
    <col min="9788" max="9788" width="0.85546875" style="359" customWidth="1"/>
    <col min="9789" max="9789" width="18.7109375" style="359" customWidth="1"/>
    <col min="9790" max="9790" width="1.7109375" style="359" customWidth="1"/>
    <col min="9791" max="10000" width="11.42578125" style="359"/>
    <col min="10001" max="10001" width="1.42578125" style="359" customWidth="1"/>
    <col min="10002" max="10002" width="5.140625" style="359" customWidth="1"/>
    <col min="10003" max="10003" width="1.7109375" style="359" customWidth="1"/>
    <col min="10004" max="10004" width="3.42578125" style="359" customWidth="1"/>
    <col min="10005" max="10005" width="18.7109375" style="359" customWidth="1"/>
    <col min="10006" max="10006" width="0.85546875" style="359" customWidth="1"/>
    <col min="10007" max="10007" width="18.7109375" style="359" customWidth="1"/>
    <col min="10008" max="10008" width="3.7109375" style="359" customWidth="1"/>
    <col min="10009" max="10009" width="3.140625" style="359" customWidth="1"/>
    <col min="10010" max="10010" width="18.7109375" style="359" customWidth="1"/>
    <col min="10011" max="10011" width="0.85546875" style="359" customWidth="1"/>
    <col min="10012" max="10012" width="18.7109375" style="359" customWidth="1"/>
    <col min="10013" max="10013" width="4.140625" style="359" customWidth="1"/>
    <col min="10014" max="10014" width="3.5703125" style="359" customWidth="1"/>
    <col min="10015" max="10015" width="18.7109375" style="359" customWidth="1"/>
    <col min="10016" max="10016" width="0.85546875" style="359" customWidth="1"/>
    <col min="10017" max="10017" width="18.7109375" style="359" customWidth="1"/>
    <col min="10018" max="10018" width="3.7109375" style="359" customWidth="1"/>
    <col min="10019" max="10019" width="3.140625" style="359" customWidth="1"/>
    <col min="10020" max="10020" width="18.7109375" style="359" customWidth="1"/>
    <col min="10021" max="10021" width="0.85546875" style="359" customWidth="1"/>
    <col min="10022" max="10022" width="18.7109375" style="359" customWidth="1"/>
    <col min="10023" max="10023" width="1.7109375" style="359" customWidth="1"/>
    <col min="10024" max="10024" width="0.85546875" style="359" customWidth="1"/>
    <col min="10025" max="10025" width="5.140625" style="359" customWidth="1"/>
    <col min="10026" max="10026" width="1.7109375" style="359" customWidth="1"/>
    <col min="10027" max="10027" width="3.42578125" style="359" customWidth="1"/>
    <col min="10028" max="10028" width="18.7109375" style="359" customWidth="1"/>
    <col min="10029" max="10029" width="0.85546875" style="359" customWidth="1"/>
    <col min="10030" max="10030" width="18.7109375" style="359" customWidth="1"/>
    <col min="10031" max="10031" width="3.7109375" style="359" customWidth="1"/>
    <col min="10032" max="10032" width="3.140625" style="359" customWidth="1"/>
    <col min="10033" max="10033" width="18.7109375" style="359" customWidth="1"/>
    <col min="10034" max="10034" width="0.85546875" style="359" customWidth="1"/>
    <col min="10035" max="10035" width="18.7109375" style="359" customWidth="1"/>
    <col min="10036" max="10036" width="4.140625" style="359" customWidth="1"/>
    <col min="10037" max="10037" width="3.5703125" style="359" customWidth="1"/>
    <col min="10038" max="10038" width="18.7109375" style="359" customWidth="1"/>
    <col min="10039" max="10039" width="0.85546875" style="359" customWidth="1"/>
    <col min="10040" max="10040" width="18.7109375" style="359" customWidth="1"/>
    <col min="10041" max="10041" width="3.7109375" style="359" customWidth="1"/>
    <col min="10042" max="10042" width="3.140625" style="359" customWidth="1"/>
    <col min="10043" max="10043" width="18.7109375" style="359" customWidth="1"/>
    <col min="10044" max="10044" width="0.85546875" style="359" customWidth="1"/>
    <col min="10045" max="10045" width="18.7109375" style="359" customWidth="1"/>
    <col min="10046" max="10046" width="1.7109375" style="359" customWidth="1"/>
    <col min="10047" max="10256" width="11.42578125" style="359"/>
    <col min="10257" max="10257" width="1.42578125" style="359" customWidth="1"/>
    <col min="10258" max="10258" width="5.140625" style="359" customWidth="1"/>
    <col min="10259" max="10259" width="1.7109375" style="359" customWidth="1"/>
    <col min="10260" max="10260" width="3.42578125" style="359" customWidth="1"/>
    <col min="10261" max="10261" width="18.7109375" style="359" customWidth="1"/>
    <col min="10262" max="10262" width="0.85546875" style="359" customWidth="1"/>
    <col min="10263" max="10263" width="18.7109375" style="359" customWidth="1"/>
    <col min="10264" max="10264" width="3.7109375" style="359" customWidth="1"/>
    <col min="10265" max="10265" width="3.140625" style="359" customWidth="1"/>
    <col min="10266" max="10266" width="18.7109375" style="359" customWidth="1"/>
    <col min="10267" max="10267" width="0.85546875" style="359" customWidth="1"/>
    <col min="10268" max="10268" width="18.7109375" style="359" customWidth="1"/>
    <col min="10269" max="10269" width="4.140625" style="359" customWidth="1"/>
    <col min="10270" max="10270" width="3.5703125" style="359" customWidth="1"/>
    <col min="10271" max="10271" width="18.7109375" style="359" customWidth="1"/>
    <col min="10272" max="10272" width="0.85546875" style="359" customWidth="1"/>
    <col min="10273" max="10273" width="18.7109375" style="359" customWidth="1"/>
    <col min="10274" max="10274" width="3.7109375" style="359" customWidth="1"/>
    <col min="10275" max="10275" width="3.140625" style="359" customWidth="1"/>
    <col min="10276" max="10276" width="18.7109375" style="359" customWidth="1"/>
    <col min="10277" max="10277" width="0.85546875" style="359" customWidth="1"/>
    <col min="10278" max="10278" width="18.7109375" style="359" customWidth="1"/>
    <col min="10279" max="10279" width="1.7109375" style="359" customWidth="1"/>
    <col min="10280" max="10280" width="0.85546875" style="359" customWidth="1"/>
    <col min="10281" max="10281" width="5.140625" style="359" customWidth="1"/>
    <col min="10282" max="10282" width="1.7109375" style="359" customWidth="1"/>
    <col min="10283" max="10283" width="3.42578125" style="359" customWidth="1"/>
    <col min="10284" max="10284" width="18.7109375" style="359" customWidth="1"/>
    <col min="10285" max="10285" width="0.85546875" style="359" customWidth="1"/>
    <col min="10286" max="10286" width="18.7109375" style="359" customWidth="1"/>
    <col min="10287" max="10287" width="3.7109375" style="359" customWidth="1"/>
    <col min="10288" max="10288" width="3.140625" style="359" customWidth="1"/>
    <col min="10289" max="10289" width="18.7109375" style="359" customWidth="1"/>
    <col min="10290" max="10290" width="0.85546875" style="359" customWidth="1"/>
    <col min="10291" max="10291" width="18.7109375" style="359" customWidth="1"/>
    <col min="10292" max="10292" width="4.140625" style="359" customWidth="1"/>
    <col min="10293" max="10293" width="3.5703125" style="359" customWidth="1"/>
    <col min="10294" max="10294" width="18.7109375" style="359" customWidth="1"/>
    <col min="10295" max="10295" width="0.85546875" style="359" customWidth="1"/>
    <col min="10296" max="10296" width="18.7109375" style="359" customWidth="1"/>
    <col min="10297" max="10297" width="3.7109375" style="359" customWidth="1"/>
    <col min="10298" max="10298" width="3.140625" style="359" customWidth="1"/>
    <col min="10299" max="10299" width="18.7109375" style="359" customWidth="1"/>
    <col min="10300" max="10300" width="0.85546875" style="359" customWidth="1"/>
    <col min="10301" max="10301" width="18.7109375" style="359" customWidth="1"/>
    <col min="10302" max="10302" width="1.7109375" style="359" customWidth="1"/>
    <col min="10303" max="10512" width="11.42578125" style="359"/>
    <col min="10513" max="10513" width="1.42578125" style="359" customWidth="1"/>
    <col min="10514" max="10514" width="5.140625" style="359" customWidth="1"/>
    <col min="10515" max="10515" width="1.7109375" style="359" customWidth="1"/>
    <col min="10516" max="10516" width="3.42578125" style="359" customWidth="1"/>
    <col min="10517" max="10517" width="18.7109375" style="359" customWidth="1"/>
    <col min="10518" max="10518" width="0.85546875" style="359" customWidth="1"/>
    <col min="10519" max="10519" width="18.7109375" style="359" customWidth="1"/>
    <col min="10520" max="10520" width="3.7109375" style="359" customWidth="1"/>
    <col min="10521" max="10521" width="3.140625" style="359" customWidth="1"/>
    <col min="10522" max="10522" width="18.7109375" style="359" customWidth="1"/>
    <col min="10523" max="10523" width="0.85546875" style="359" customWidth="1"/>
    <col min="10524" max="10524" width="18.7109375" style="359" customWidth="1"/>
    <col min="10525" max="10525" width="4.140625" style="359" customWidth="1"/>
    <col min="10526" max="10526" width="3.5703125" style="359" customWidth="1"/>
    <col min="10527" max="10527" width="18.7109375" style="359" customWidth="1"/>
    <col min="10528" max="10528" width="0.85546875" style="359" customWidth="1"/>
    <col min="10529" max="10529" width="18.7109375" style="359" customWidth="1"/>
    <col min="10530" max="10530" width="3.7109375" style="359" customWidth="1"/>
    <col min="10531" max="10531" width="3.140625" style="359" customWidth="1"/>
    <col min="10532" max="10532" width="18.7109375" style="359" customWidth="1"/>
    <col min="10533" max="10533" width="0.85546875" style="359" customWidth="1"/>
    <col min="10534" max="10534" width="18.7109375" style="359" customWidth="1"/>
    <col min="10535" max="10535" width="1.7109375" style="359" customWidth="1"/>
    <col min="10536" max="10536" width="0.85546875" style="359" customWidth="1"/>
    <col min="10537" max="10537" width="5.140625" style="359" customWidth="1"/>
    <col min="10538" max="10538" width="1.7109375" style="359" customWidth="1"/>
    <col min="10539" max="10539" width="3.42578125" style="359" customWidth="1"/>
    <col min="10540" max="10540" width="18.7109375" style="359" customWidth="1"/>
    <col min="10541" max="10541" width="0.85546875" style="359" customWidth="1"/>
    <col min="10542" max="10542" width="18.7109375" style="359" customWidth="1"/>
    <col min="10543" max="10543" width="3.7109375" style="359" customWidth="1"/>
    <col min="10544" max="10544" width="3.140625" style="359" customWidth="1"/>
    <col min="10545" max="10545" width="18.7109375" style="359" customWidth="1"/>
    <col min="10546" max="10546" width="0.85546875" style="359" customWidth="1"/>
    <col min="10547" max="10547" width="18.7109375" style="359" customWidth="1"/>
    <col min="10548" max="10548" width="4.140625" style="359" customWidth="1"/>
    <col min="10549" max="10549" width="3.5703125" style="359" customWidth="1"/>
    <col min="10550" max="10550" width="18.7109375" style="359" customWidth="1"/>
    <col min="10551" max="10551" width="0.85546875" style="359" customWidth="1"/>
    <col min="10552" max="10552" width="18.7109375" style="359" customWidth="1"/>
    <col min="10553" max="10553" width="3.7109375" style="359" customWidth="1"/>
    <col min="10554" max="10554" width="3.140625" style="359" customWidth="1"/>
    <col min="10555" max="10555" width="18.7109375" style="359" customWidth="1"/>
    <col min="10556" max="10556" width="0.85546875" style="359" customWidth="1"/>
    <col min="10557" max="10557" width="18.7109375" style="359" customWidth="1"/>
    <col min="10558" max="10558" width="1.7109375" style="359" customWidth="1"/>
    <col min="10559" max="10768" width="11.42578125" style="359"/>
    <col min="10769" max="10769" width="1.42578125" style="359" customWidth="1"/>
    <col min="10770" max="10770" width="5.140625" style="359" customWidth="1"/>
    <col min="10771" max="10771" width="1.7109375" style="359" customWidth="1"/>
    <col min="10772" max="10772" width="3.42578125" style="359" customWidth="1"/>
    <col min="10773" max="10773" width="18.7109375" style="359" customWidth="1"/>
    <col min="10774" max="10774" width="0.85546875" style="359" customWidth="1"/>
    <col min="10775" max="10775" width="18.7109375" style="359" customWidth="1"/>
    <col min="10776" max="10776" width="3.7109375" style="359" customWidth="1"/>
    <col min="10777" max="10777" width="3.140625" style="359" customWidth="1"/>
    <col min="10778" max="10778" width="18.7109375" style="359" customWidth="1"/>
    <col min="10779" max="10779" width="0.85546875" style="359" customWidth="1"/>
    <col min="10780" max="10780" width="18.7109375" style="359" customWidth="1"/>
    <col min="10781" max="10781" width="4.140625" style="359" customWidth="1"/>
    <col min="10782" max="10782" width="3.5703125" style="359" customWidth="1"/>
    <col min="10783" max="10783" width="18.7109375" style="359" customWidth="1"/>
    <col min="10784" max="10784" width="0.85546875" style="359" customWidth="1"/>
    <col min="10785" max="10785" width="18.7109375" style="359" customWidth="1"/>
    <col min="10786" max="10786" width="3.7109375" style="359" customWidth="1"/>
    <col min="10787" max="10787" width="3.140625" style="359" customWidth="1"/>
    <col min="10788" max="10788" width="18.7109375" style="359" customWidth="1"/>
    <col min="10789" max="10789" width="0.85546875" style="359" customWidth="1"/>
    <col min="10790" max="10790" width="18.7109375" style="359" customWidth="1"/>
    <col min="10791" max="10791" width="1.7109375" style="359" customWidth="1"/>
    <col min="10792" max="10792" width="0.85546875" style="359" customWidth="1"/>
    <col min="10793" max="10793" width="5.140625" style="359" customWidth="1"/>
    <col min="10794" max="10794" width="1.7109375" style="359" customWidth="1"/>
    <col min="10795" max="10795" width="3.42578125" style="359" customWidth="1"/>
    <col min="10796" max="10796" width="18.7109375" style="359" customWidth="1"/>
    <col min="10797" max="10797" width="0.85546875" style="359" customWidth="1"/>
    <col min="10798" max="10798" width="18.7109375" style="359" customWidth="1"/>
    <col min="10799" max="10799" width="3.7109375" style="359" customWidth="1"/>
    <col min="10800" max="10800" width="3.140625" style="359" customWidth="1"/>
    <col min="10801" max="10801" width="18.7109375" style="359" customWidth="1"/>
    <col min="10802" max="10802" width="0.85546875" style="359" customWidth="1"/>
    <col min="10803" max="10803" width="18.7109375" style="359" customWidth="1"/>
    <col min="10804" max="10804" width="4.140625" style="359" customWidth="1"/>
    <col min="10805" max="10805" width="3.5703125" style="359" customWidth="1"/>
    <col min="10806" max="10806" width="18.7109375" style="359" customWidth="1"/>
    <col min="10807" max="10807" width="0.85546875" style="359" customWidth="1"/>
    <col min="10808" max="10808" width="18.7109375" style="359" customWidth="1"/>
    <col min="10809" max="10809" width="3.7109375" style="359" customWidth="1"/>
    <col min="10810" max="10810" width="3.140625" style="359" customWidth="1"/>
    <col min="10811" max="10811" width="18.7109375" style="359" customWidth="1"/>
    <col min="10812" max="10812" width="0.85546875" style="359" customWidth="1"/>
    <col min="10813" max="10813" width="18.7109375" style="359" customWidth="1"/>
    <col min="10814" max="10814" width="1.7109375" style="359" customWidth="1"/>
    <col min="10815" max="11024" width="11.42578125" style="359"/>
    <col min="11025" max="11025" width="1.42578125" style="359" customWidth="1"/>
    <col min="11026" max="11026" width="5.140625" style="359" customWidth="1"/>
    <col min="11027" max="11027" width="1.7109375" style="359" customWidth="1"/>
    <col min="11028" max="11028" width="3.42578125" style="359" customWidth="1"/>
    <col min="11029" max="11029" width="18.7109375" style="359" customWidth="1"/>
    <col min="11030" max="11030" width="0.85546875" style="359" customWidth="1"/>
    <col min="11031" max="11031" width="18.7109375" style="359" customWidth="1"/>
    <col min="11032" max="11032" width="3.7109375" style="359" customWidth="1"/>
    <col min="11033" max="11033" width="3.140625" style="359" customWidth="1"/>
    <col min="11034" max="11034" width="18.7109375" style="359" customWidth="1"/>
    <col min="11035" max="11035" width="0.85546875" style="359" customWidth="1"/>
    <col min="11036" max="11036" width="18.7109375" style="359" customWidth="1"/>
    <col min="11037" max="11037" width="4.140625" style="359" customWidth="1"/>
    <col min="11038" max="11038" width="3.5703125" style="359" customWidth="1"/>
    <col min="11039" max="11039" width="18.7109375" style="359" customWidth="1"/>
    <col min="11040" max="11040" width="0.85546875" style="359" customWidth="1"/>
    <col min="11041" max="11041" width="18.7109375" style="359" customWidth="1"/>
    <col min="11042" max="11042" width="3.7109375" style="359" customWidth="1"/>
    <col min="11043" max="11043" width="3.140625" style="359" customWidth="1"/>
    <col min="11044" max="11044" width="18.7109375" style="359" customWidth="1"/>
    <col min="11045" max="11045" width="0.85546875" style="359" customWidth="1"/>
    <col min="11046" max="11046" width="18.7109375" style="359" customWidth="1"/>
    <col min="11047" max="11047" width="1.7109375" style="359" customWidth="1"/>
    <col min="11048" max="11048" width="0.85546875" style="359" customWidth="1"/>
    <col min="11049" max="11049" width="5.140625" style="359" customWidth="1"/>
    <col min="11050" max="11050" width="1.7109375" style="359" customWidth="1"/>
    <col min="11051" max="11051" width="3.42578125" style="359" customWidth="1"/>
    <col min="11052" max="11052" width="18.7109375" style="359" customWidth="1"/>
    <col min="11053" max="11053" width="0.85546875" style="359" customWidth="1"/>
    <col min="11054" max="11054" width="18.7109375" style="359" customWidth="1"/>
    <col min="11055" max="11055" width="3.7109375" style="359" customWidth="1"/>
    <col min="11056" max="11056" width="3.140625" style="359" customWidth="1"/>
    <col min="11057" max="11057" width="18.7109375" style="359" customWidth="1"/>
    <col min="11058" max="11058" width="0.85546875" style="359" customWidth="1"/>
    <col min="11059" max="11059" width="18.7109375" style="359" customWidth="1"/>
    <col min="11060" max="11060" width="4.140625" style="359" customWidth="1"/>
    <col min="11061" max="11061" width="3.5703125" style="359" customWidth="1"/>
    <col min="11062" max="11062" width="18.7109375" style="359" customWidth="1"/>
    <col min="11063" max="11063" width="0.85546875" style="359" customWidth="1"/>
    <col min="11064" max="11064" width="18.7109375" style="359" customWidth="1"/>
    <col min="11065" max="11065" width="3.7109375" style="359" customWidth="1"/>
    <col min="11066" max="11066" width="3.140625" style="359" customWidth="1"/>
    <col min="11067" max="11067" width="18.7109375" style="359" customWidth="1"/>
    <col min="11068" max="11068" width="0.85546875" style="359" customWidth="1"/>
    <col min="11069" max="11069" width="18.7109375" style="359" customWidth="1"/>
    <col min="11070" max="11070" width="1.7109375" style="359" customWidth="1"/>
    <col min="11071" max="11280" width="11.42578125" style="359"/>
    <col min="11281" max="11281" width="1.42578125" style="359" customWidth="1"/>
    <col min="11282" max="11282" width="5.140625" style="359" customWidth="1"/>
    <col min="11283" max="11283" width="1.7109375" style="359" customWidth="1"/>
    <col min="11284" max="11284" width="3.42578125" style="359" customWidth="1"/>
    <col min="11285" max="11285" width="18.7109375" style="359" customWidth="1"/>
    <col min="11286" max="11286" width="0.85546875" style="359" customWidth="1"/>
    <col min="11287" max="11287" width="18.7109375" style="359" customWidth="1"/>
    <col min="11288" max="11288" width="3.7109375" style="359" customWidth="1"/>
    <col min="11289" max="11289" width="3.140625" style="359" customWidth="1"/>
    <col min="11290" max="11290" width="18.7109375" style="359" customWidth="1"/>
    <col min="11291" max="11291" width="0.85546875" style="359" customWidth="1"/>
    <col min="11292" max="11292" width="18.7109375" style="359" customWidth="1"/>
    <col min="11293" max="11293" width="4.140625" style="359" customWidth="1"/>
    <col min="11294" max="11294" width="3.5703125" style="359" customWidth="1"/>
    <col min="11295" max="11295" width="18.7109375" style="359" customWidth="1"/>
    <col min="11296" max="11296" width="0.85546875" style="359" customWidth="1"/>
    <col min="11297" max="11297" width="18.7109375" style="359" customWidth="1"/>
    <col min="11298" max="11298" width="3.7109375" style="359" customWidth="1"/>
    <col min="11299" max="11299" width="3.140625" style="359" customWidth="1"/>
    <col min="11300" max="11300" width="18.7109375" style="359" customWidth="1"/>
    <col min="11301" max="11301" width="0.85546875" style="359" customWidth="1"/>
    <col min="11302" max="11302" width="18.7109375" style="359" customWidth="1"/>
    <col min="11303" max="11303" width="1.7109375" style="359" customWidth="1"/>
    <col min="11304" max="11304" width="0.85546875" style="359" customWidth="1"/>
    <col min="11305" max="11305" width="5.140625" style="359" customWidth="1"/>
    <col min="11306" max="11306" width="1.7109375" style="359" customWidth="1"/>
    <col min="11307" max="11307" width="3.42578125" style="359" customWidth="1"/>
    <col min="11308" max="11308" width="18.7109375" style="359" customWidth="1"/>
    <col min="11309" max="11309" width="0.85546875" style="359" customWidth="1"/>
    <col min="11310" max="11310" width="18.7109375" style="359" customWidth="1"/>
    <col min="11311" max="11311" width="3.7109375" style="359" customWidth="1"/>
    <col min="11312" max="11312" width="3.140625" style="359" customWidth="1"/>
    <col min="11313" max="11313" width="18.7109375" style="359" customWidth="1"/>
    <col min="11314" max="11314" width="0.85546875" style="359" customWidth="1"/>
    <col min="11315" max="11315" width="18.7109375" style="359" customWidth="1"/>
    <col min="11316" max="11316" width="4.140625" style="359" customWidth="1"/>
    <col min="11317" max="11317" width="3.5703125" style="359" customWidth="1"/>
    <col min="11318" max="11318" width="18.7109375" style="359" customWidth="1"/>
    <col min="11319" max="11319" width="0.85546875" style="359" customWidth="1"/>
    <col min="11320" max="11320" width="18.7109375" style="359" customWidth="1"/>
    <col min="11321" max="11321" width="3.7109375" style="359" customWidth="1"/>
    <col min="11322" max="11322" width="3.140625" style="359" customWidth="1"/>
    <col min="11323" max="11323" width="18.7109375" style="359" customWidth="1"/>
    <col min="11324" max="11324" width="0.85546875" style="359" customWidth="1"/>
    <col min="11325" max="11325" width="18.7109375" style="359" customWidth="1"/>
    <col min="11326" max="11326" width="1.7109375" style="359" customWidth="1"/>
    <col min="11327" max="11536" width="11.42578125" style="359"/>
    <col min="11537" max="11537" width="1.42578125" style="359" customWidth="1"/>
    <col min="11538" max="11538" width="5.140625" style="359" customWidth="1"/>
    <col min="11539" max="11539" width="1.7109375" style="359" customWidth="1"/>
    <col min="11540" max="11540" width="3.42578125" style="359" customWidth="1"/>
    <col min="11541" max="11541" width="18.7109375" style="359" customWidth="1"/>
    <col min="11542" max="11542" width="0.85546875" style="359" customWidth="1"/>
    <col min="11543" max="11543" width="18.7109375" style="359" customWidth="1"/>
    <col min="11544" max="11544" width="3.7109375" style="359" customWidth="1"/>
    <col min="11545" max="11545" width="3.140625" style="359" customWidth="1"/>
    <col min="11546" max="11546" width="18.7109375" style="359" customWidth="1"/>
    <col min="11547" max="11547" width="0.85546875" style="359" customWidth="1"/>
    <col min="11548" max="11548" width="18.7109375" style="359" customWidth="1"/>
    <col min="11549" max="11549" width="4.140625" style="359" customWidth="1"/>
    <col min="11550" max="11550" width="3.5703125" style="359" customWidth="1"/>
    <col min="11551" max="11551" width="18.7109375" style="359" customWidth="1"/>
    <col min="11552" max="11552" width="0.85546875" style="359" customWidth="1"/>
    <col min="11553" max="11553" width="18.7109375" style="359" customWidth="1"/>
    <col min="11554" max="11554" width="3.7109375" style="359" customWidth="1"/>
    <col min="11555" max="11555" width="3.140625" style="359" customWidth="1"/>
    <col min="11556" max="11556" width="18.7109375" style="359" customWidth="1"/>
    <col min="11557" max="11557" width="0.85546875" style="359" customWidth="1"/>
    <col min="11558" max="11558" width="18.7109375" style="359" customWidth="1"/>
    <col min="11559" max="11559" width="1.7109375" style="359" customWidth="1"/>
    <col min="11560" max="11560" width="0.85546875" style="359" customWidth="1"/>
    <col min="11561" max="11561" width="5.140625" style="359" customWidth="1"/>
    <col min="11562" max="11562" width="1.7109375" style="359" customWidth="1"/>
    <col min="11563" max="11563" width="3.42578125" style="359" customWidth="1"/>
    <col min="11564" max="11564" width="18.7109375" style="359" customWidth="1"/>
    <col min="11565" max="11565" width="0.85546875" style="359" customWidth="1"/>
    <col min="11566" max="11566" width="18.7109375" style="359" customWidth="1"/>
    <col min="11567" max="11567" width="3.7109375" style="359" customWidth="1"/>
    <col min="11568" max="11568" width="3.140625" style="359" customWidth="1"/>
    <col min="11569" max="11569" width="18.7109375" style="359" customWidth="1"/>
    <col min="11570" max="11570" width="0.85546875" style="359" customWidth="1"/>
    <col min="11571" max="11571" width="18.7109375" style="359" customWidth="1"/>
    <col min="11572" max="11572" width="4.140625" style="359" customWidth="1"/>
    <col min="11573" max="11573" width="3.5703125" style="359" customWidth="1"/>
    <col min="11574" max="11574" width="18.7109375" style="359" customWidth="1"/>
    <col min="11575" max="11575" width="0.85546875" style="359" customWidth="1"/>
    <col min="11576" max="11576" width="18.7109375" style="359" customWidth="1"/>
    <col min="11577" max="11577" width="3.7109375" style="359" customWidth="1"/>
    <col min="11578" max="11578" width="3.140625" style="359" customWidth="1"/>
    <col min="11579" max="11579" width="18.7109375" style="359" customWidth="1"/>
    <col min="11580" max="11580" width="0.85546875" style="359" customWidth="1"/>
    <col min="11581" max="11581" width="18.7109375" style="359" customWidth="1"/>
    <col min="11582" max="11582" width="1.7109375" style="359" customWidth="1"/>
    <col min="11583" max="11792" width="11.42578125" style="359"/>
    <col min="11793" max="11793" width="1.42578125" style="359" customWidth="1"/>
    <col min="11794" max="11794" width="5.140625" style="359" customWidth="1"/>
    <col min="11795" max="11795" width="1.7109375" style="359" customWidth="1"/>
    <col min="11796" max="11796" width="3.42578125" style="359" customWidth="1"/>
    <col min="11797" max="11797" width="18.7109375" style="359" customWidth="1"/>
    <col min="11798" max="11798" width="0.85546875" style="359" customWidth="1"/>
    <col min="11799" max="11799" width="18.7109375" style="359" customWidth="1"/>
    <col min="11800" max="11800" width="3.7109375" style="359" customWidth="1"/>
    <col min="11801" max="11801" width="3.140625" style="359" customWidth="1"/>
    <col min="11802" max="11802" width="18.7109375" style="359" customWidth="1"/>
    <col min="11803" max="11803" width="0.85546875" style="359" customWidth="1"/>
    <col min="11804" max="11804" width="18.7109375" style="359" customWidth="1"/>
    <col min="11805" max="11805" width="4.140625" style="359" customWidth="1"/>
    <col min="11806" max="11806" width="3.5703125" style="359" customWidth="1"/>
    <col min="11807" max="11807" width="18.7109375" style="359" customWidth="1"/>
    <col min="11808" max="11808" width="0.85546875" style="359" customWidth="1"/>
    <col min="11809" max="11809" width="18.7109375" style="359" customWidth="1"/>
    <col min="11810" max="11810" width="3.7109375" style="359" customWidth="1"/>
    <col min="11811" max="11811" width="3.140625" style="359" customWidth="1"/>
    <col min="11812" max="11812" width="18.7109375" style="359" customWidth="1"/>
    <col min="11813" max="11813" width="0.85546875" style="359" customWidth="1"/>
    <col min="11814" max="11814" width="18.7109375" style="359" customWidth="1"/>
    <col min="11815" max="11815" width="1.7109375" style="359" customWidth="1"/>
    <col min="11816" max="11816" width="0.85546875" style="359" customWidth="1"/>
    <col min="11817" max="11817" width="5.140625" style="359" customWidth="1"/>
    <col min="11818" max="11818" width="1.7109375" style="359" customWidth="1"/>
    <col min="11819" max="11819" width="3.42578125" style="359" customWidth="1"/>
    <col min="11820" max="11820" width="18.7109375" style="359" customWidth="1"/>
    <col min="11821" max="11821" width="0.85546875" style="359" customWidth="1"/>
    <col min="11822" max="11822" width="18.7109375" style="359" customWidth="1"/>
    <col min="11823" max="11823" width="3.7109375" style="359" customWidth="1"/>
    <col min="11824" max="11824" width="3.140625" style="359" customWidth="1"/>
    <col min="11825" max="11825" width="18.7109375" style="359" customWidth="1"/>
    <col min="11826" max="11826" width="0.85546875" style="359" customWidth="1"/>
    <col min="11827" max="11827" width="18.7109375" style="359" customWidth="1"/>
    <col min="11828" max="11828" width="4.140625" style="359" customWidth="1"/>
    <col min="11829" max="11829" width="3.5703125" style="359" customWidth="1"/>
    <col min="11830" max="11830" width="18.7109375" style="359" customWidth="1"/>
    <col min="11831" max="11831" width="0.85546875" style="359" customWidth="1"/>
    <col min="11832" max="11832" width="18.7109375" style="359" customWidth="1"/>
    <col min="11833" max="11833" width="3.7109375" style="359" customWidth="1"/>
    <col min="11834" max="11834" width="3.140625" style="359" customWidth="1"/>
    <col min="11835" max="11835" width="18.7109375" style="359" customWidth="1"/>
    <col min="11836" max="11836" width="0.85546875" style="359" customWidth="1"/>
    <col min="11837" max="11837" width="18.7109375" style="359" customWidth="1"/>
    <col min="11838" max="11838" width="1.7109375" style="359" customWidth="1"/>
    <col min="11839" max="12048" width="11.42578125" style="359"/>
    <col min="12049" max="12049" width="1.42578125" style="359" customWidth="1"/>
    <col min="12050" max="12050" width="5.140625" style="359" customWidth="1"/>
    <col min="12051" max="12051" width="1.7109375" style="359" customWidth="1"/>
    <col min="12052" max="12052" width="3.42578125" style="359" customWidth="1"/>
    <col min="12053" max="12053" width="18.7109375" style="359" customWidth="1"/>
    <col min="12054" max="12054" width="0.85546875" style="359" customWidth="1"/>
    <col min="12055" max="12055" width="18.7109375" style="359" customWidth="1"/>
    <col min="12056" max="12056" width="3.7109375" style="359" customWidth="1"/>
    <col min="12057" max="12057" width="3.140625" style="359" customWidth="1"/>
    <col min="12058" max="12058" width="18.7109375" style="359" customWidth="1"/>
    <col min="12059" max="12059" width="0.85546875" style="359" customWidth="1"/>
    <col min="12060" max="12060" width="18.7109375" style="359" customWidth="1"/>
    <col min="12061" max="12061" width="4.140625" style="359" customWidth="1"/>
    <col min="12062" max="12062" width="3.5703125" style="359" customWidth="1"/>
    <col min="12063" max="12063" width="18.7109375" style="359" customWidth="1"/>
    <col min="12064" max="12064" width="0.85546875" style="359" customWidth="1"/>
    <col min="12065" max="12065" width="18.7109375" style="359" customWidth="1"/>
    <col min="12066" max="12066" width="3.7109375" style="359" customWidth="1"/>
    <col min="12067" max="12067" width="3.140625" style="359" customWidth="1"/>
    <col min="12068" max="12068" width="18.7109375" style="359" customWidth="1"/>
    <col min="12069" max="12069" width="0.85546875" style="359" customWidth="1"/>
    <col min="12070" max="12070" width="18.7109375" style="359" customWidth="1"/>
    <col min="12071" max="12071" width="1.7109375" style="359" customWidth="1"/>
    <col min="12072" max="12072" width="0.85546875" style="359" customWidth="1"/>
    <col min="12073" max="12073" width="5.140625" style="359" customWidth="1"/>
    <col min="12074" max="12074" width="1.7109375" style="359" customWidth="1"/>
    <col min="12075" max="12075" width="3.42578125" style="359" customWidth="1"/>
    <col min="12076" max="12076" width="18.7109375" style="359" customWidth="1"/>
    <col min="12077" max="12077" width="0.85546875" style="359" customWidth="1"/>
    <col min="12078" max="12078" width="18.7109375" style="359" customWidth="1"/>
    <col min="12079" max="12079" width="3.7109375" style="359" customWidth="1"/>
    <col min="12080" max="12080" width="3.140625" style="359" customWidth="1"/>
    <col min="12081" max="12081" width="18.7109375" style="359" customWidth="1"/>
    <col min="12082" max="12082" width="0.85546875" style="359" customWidth="1"/>
    <col min="12083" max="12083" width="18.7109375" style="359" customWidth="1"/>
    <col min="12084" max="12084" width="4.140625" style="359" customWidth="1"/>
    <col min="12085" max="12085" width="3.5703125" style="359" customWidth="1"/>
    <col min="12086" max="12086" width="18.7109375" style="359" customWidth="1"/>
    <col min="12087" max="12087" width="0.85546875" style="359" customWidth="1"/>
    <col min="12088" max="12088" width="18.7109375" style="359" customWidth="1"/>
    <col min="12089" max="12089" width="3.7109375" style="359" customWidth="1"/>
    <col min="12090" max="12090" width="3.140625" style="359" customWidth="1"/>
    <col min="12091" max="12091" width="18.7109375" style="359" customWidth="1"/>
    <col min="12092" max="12092" width="0.85546875" style="359" customWidth="1"/>
    <col min="12093" max="12093" width="18.7109375" style="359" customWidth="1"/>
    <col min="12094" max="12094" width="1.7109375" style="359" customWidth="1"/>
    <col min="12095" max="12304" width="11.42578125" style="359"/>
    <col min="12305" max="12305" width="1.42578125" style="359" customWidth="1"/>
    <col min="12306" max="12306" width="5.140625" style="359" customWidth="1"/>
    <col min="12307" max="12307" width="1.7109375" style="359" customWidth="1"/>
    <col min="12308" max="12308" width="3.42578125" style="359" customWidth="1"/>
    <col min="12309" max="12309" width="18.7109375" style="359" customWidth="1"/>
    <col min="12310" max="12310" width="0.85546875" style="359" customWidth="1"/>
    <col min="12311" max="12311" width="18.7109375" style="359" customWidth="1"/>
    <col min="12312" max="12312" width="3.7109375" style="359" customWidth="1"/>
    <col min="12313" max="12313" width="3.140625" style="359" customWidth="1"/>
    <col min="12314" max="12314" width="18.7109375" style="359" customWidth="1"/>
    <col min="12315" max="12315" width="0.85546875" style="359" customWidth="1"/>
    <col min="12316" max="12316" width="18.7109375" style="359" customWidth="1"/>
    <col min="12317" max="12317" width="4.140625" style="359" customWidth="1"/>
    <col min="12318" max="12318" width="3.5703125" style="359" customWidth="1"/>
    <col min="12319" max="12319" width="18.7109375" style="359" customWidth="1"/>
    <col min="12320" max="12320" width="0.85546875" style="359" customWidth="1"/>
    <col min="12321" max="12321" width="18.7109375" style="359" customWidth="1"/>
    <col min="12322" max="12322" width="3.7109375" style="359" customWidth="1"/>
    <col min="12323" max="12323" width="3.140625" style="359" customWidth="1"/>
    <col min="12324" max="12324" width="18.7109375" style="359" customWidth="1"/>
    <col min="12325" max="12325" width="0.85546875" style="359" customWidth="1"/>
    <col min="12326" max="12326" width="18.7109375" style="359" customWidth="1"/>
    <col min="12327" max="12327" width="1.7109375" style="359" customWidth="1"/>
    <col min="12328" max="12328" width="0.85546875" style="359" customWidth="1"/>
    <col min="12329" max="12329" width="5.140625" style="359" customWidth="1"/>
    <col min="12330" max="12330" width="1.7109375" style="359" customWidth="1"/>
    <col min="12331" max="12331" width="3.42578125" style="359" customWidth="1"/>
    <col min="12332" max="12332" width="18.7109375" style="359" customWidth="1"/>
    <col min="12333" max="12333" width="0.85546875" style="359" customWidth="1"/>
    <col min="12334" max="12334" width="18.7109375" style="359" customWidth="1"/>
    <col min="12335" max="12335" width="3.7109375" style="359" customWidth="1"/>
    <col min="12336" max="12336" width="3.140625" style="359" customWidth="1"/>
    <col min="12337" max="12337" width="18.7109375" style="359" customWidth="1"/>
    <col min="12338" max="12338" width="0.85546875" style="359" customWidth="1"/>
    <col min="12339" max="12339" width="18.7109375" style="359" customWidth="1"/>
    <col min="12340" max="12340" width="4.140625" style="359" customWidth="1"/>
    <col min="12341" max="12341" width="3.5703125" style="359" customWidth="1"/>
    <col min="12342" max="12342" width="18.7109375" style="359" customWidth="1"/>
    <col min="12343" max="12343" width="0.85546875" style="359" customWidth="1"/>
    <col min="12344" max="12344" width="18.7109375" style="359" customWidth="1"/>
    <col min="12345" max="12345" width="3.7109375" style="359" customWidth="1"/>
    <col min="12346" max="12346" width="3.140625" style="359" customWidth="1"/>
    <col min="12347" max="12347" width="18.7109375" style="359" customWidth="1"/>
    <col min="12348" max="12348" width="0.85546875" style="359" customWidth="1"/>
    <col min="12349" max="12349" width="18.7109375" style="359" customWidth="1"/>
    <col min="12350" max="12350" width="1.7109375" style="359" customWidth="1"/>
    <col min="12351" max="12560" width="11.42578125" style="359"/>
    <col min="12561" max="12561" width="1.42578125" style="359" customWidth="1"/>
    <col min="12562" max="12562" width="5.140625" style="359" customWidth="1"/>
    <col min="12563" max="12563" width="1.7109375" style="359" customWidth="1"/>
    <col min="12564" max="12564" width="3.42578125" style="359" customWidth="1"/>
    <col min="12565" max="12565" width="18.7109375" style="359" customWidth="1"/>
    <col min="12566" max="12566" width="0.85546875" style="359" customWidth="1"/>
    <col min="12567" max="12567" width="18.7109375" style="359" customWidth="1"/>
    <col min="12568" max="12568" width="3.7109375" style="359" customWidth="1"/>
    <col min="12569" max="12569" width="3.140625" style="359" customWidth="1"/>
    <col min="12570" max="12570" width="18.7109375" style="359" customWidth="1"/>
    <col min="12571" max="12571" width="0.85546875" style="359" customWidth="1"/>
    <col min="12572" max="12572" width="18.7109375" style="359" customWidth="1"/>
    <col min="12573" max="12573" width="4.140625" style="359" customWidth="1"/>
    <col min="12574" max="12574" width="3.5703125" style="359" customWidth="1"/>
    <col min="12575" max="12575" width="18.7109375" style="359" customWidth="1"/>
    <col min="12576" max="12576" width="0.85546875" style="359" customWidth="1"/>
    <col min="12577" max="12577" width="18.7109375" style="359" customWidth="1"/>
    <col min="12578" max="12578" width="3.7109375" style="359" customWidth="1"/>
    <col min="12579" max="12579" width="3.140625" style="359" customWidth="1"/>
    <col min="12580" max="12580" width="18.7109375" style="359" customWidth="1"/>
    <col min="12581" max="12581" width="0.85546875" style="359" customWidth="1"/>
    <col min="12582" max="12582" width="18.7109375" style="359" customWidth="1"/>
    <col min="12583" max="12583" width="1.7109375" style="359" customWidth="1"/>
    <col min="12584" max="12584" width="0.85546875" style="359" customWidth="1"/>
    <col min="12585" max="12585" width="5.140625" style="359" customWidth="1"/>
    <col min="12586" max="12586" width="1.7109375" style="359" customWidth="1"/>
    <col min="12587" max="12587" width="3.42578125" style="359" customWidth="1"/>
    <col min="12588" max="12588" width="18.7109375" style="359" customWidth="1"/>
    <col min="12589" max="12589" width="0.85546875" style="359" customWidth="1"/>
    <col min="12590" max="12590" width="18.7109375" style="359" customWidth="1"/>
    <col min="12591" max="12591" width="3.7109375" style="359" customWidth="1"/>
    <col min="12592" max="12592" width="3.140625" style="359" customWidth="1"/>
    <col min="12593" max="12593" width="18.7109375" style="359" customWidth="1"/>
    <col min="12594" max="12594" width="0.85546875" style="359" customWidth="1"/>
    <col min="12595" max="12595" width="18.7109375" style="359" customWidth="1"/>
    <col min="12596" max="12596" width="4.140625" style="359" customWidth="1"/>
    <col min="12597" max="12597" width="3.5703125" style="359" customWidth="1"/>
    <col min="12598" max="12598" width="18.7109375" style="359" customWidth="1"/>
    <col min="12599" max="12599" width="0.85546875" style="359" customWidth="1"/>
    <col min="12600" max="12600" width="18.7109375" style="359" customWidth="1"/>
    <col min="12601" max="12601" width="3.7109375" style="359" customWidth="1"/>
    <col min="12602" max="12602" width="3.140625" style="359" customWidth="1"/>
    <col min="12603" max="12603" width="18.7109375" style="359" customWidth="1"/>
    <col min="12604" max="12604" width="0.85546875" style="359" customWidth="1"/>
    <col min="12605" max="12605" width="18.7109375" style="359" customWidth="1"/>
    <col min="12606" max="12606" width="1.7109375" style="359" customWidth="1"/>
    <col min="12607" max="12816" width="11.42578125" style="359"/>
    <col min="12817" max="12817" width="1.42578125" style="359" customWidth="1"/>
    <col min="12818" max="12818" width="5.140625" style="359" customWidth="1"/>
    <col min="12819" max="12819" width="1.7109375" style="359" customWidth="1"/>
    <col min="12820" max="12820" width="3.42578125" style="359" customWidth="1"/>
    <col min="12821" max="12821" width="18.7109375" style="359" customWidth="1"/>
    <col min="12822" max="12822" width="0.85546875" style="359" customWidth="1"/>
    <col min="12823" max="12823" width="18.7109375" style="359" customWidth="1"/>
    <col min="12824" max="12824" width="3.7109375" style="359" customWidth="1"/>
    <col min="12825" max="12825" width="3.140625" style="359" customWidth="1"/>
    <col min="12826" max="12826" width="18.7109375" style="359" customWidth="1"/>
    <col min="12827" max="12827" width="0.85546875" style="359" customWidth="1"/>
    <col min="12828" max="12828" width="18.7109375" style="359" customWidth="1"/>
    <col min="12829" max="12829" width="4.140625" style="359" customWidth="1"/>
    <col min="12830" max="12830" width="3.5703125" style="359" customWidth="1"/>
    <col min="12831" max="12831" width="18.7109375" style="359" customWidth="1"/>
    <col min="12832" max="12832" width="0.85546875" style="359" customWidth="1"/>
    <col min="12833" max="12833" width="18.7109375" style="359" customWidth="1"/>
    <col min="12834" max="12834" width="3.7109375" style="359" customWidth="1"/>
    <col min="12835" max="12835" width="3.140625" style="359" customWidth="1"/>
    <col min="12836" max="12836" width="18.7109375" style="359" customWidth="1"/>
    <col min="12837" max="12837" width="0.85546875" style="359" customWidth="1"/>
    <col min="12838" max="12838" width="18.7109375" style="359" customWidth="1"/>
    <col min="12839" max="12839" width="1.7109375" style="359" customWidth="1"/>
    <col min="12840" max="12840" width="0.85546875" style="359" customWidth="1"/>
    <col min="12841" max="12841" width="5.140625" style="359" customWidth="1"/>
    <col min="12842" max="12842" width="1.7109375" style="359" customWidth="1"/>
    <col min="12843" max="12843" width="3.42578125" style="359" customWidth="1"/>
    <col min="12844" max="12844" width="18.7109375" style="359" customWidth="1"/>
    <col min="12845" max="12845" width="0.85546875" style="359" customWidth="1"/>
    <col min="12846" max="12846" width="18.7109375" style="359" customWidth="1"/>
    <col min="12847" max="12847" width="3.7109375" style="359" customWidth="1"/>
    <col min="12848" max="12848" width="3.140625" style="359" customWidth="1"/>
    <col min="12849" max="12849" width="18.7109375" style="359" customWidth="1"/>
    <col min="12850" max="12850" width="0.85546875" style="359" customWidth="1"/>
    <col min="12851" max="12851" width="18.7109375" style="359" customWidth="1"/>
    <col min="12852" max="12852" width="4.140625" style="359" customWidth="1"/>
    <col min="12853" max="12853" width="3.5703125" style="359" customWidth="1"/>
    <col min="12854" max="12854" width="18.7109375" style="359" customWidth="1"/>
    <col min="12855" max="12855" width="0.85546875" style="359" customWidth="1"/>
    <col min="12856" max="12856" width="18.7109375" style="359" customWidth="1"/>
    <col min="12857" max="12857" width="3.7109375" style="359" customWidth="1"/>
    <col min="12858" max="12858" width="3.140625" style="359" customWidth="1"/>
    <col min="12859" max="12859" width="18.7109375" style="359" customWidth="1"/>
    <col min="12860" max="12860" width="0.85546875" style="359" customWidth="1"/>
    <col min="12861" max="12861" width="18.7109375" style="359" customWidth="1"/>
    <col min="12862" max="12862" width="1.7109375" style="359" customWidth="1"/>
    <col min="12863" max="13072" width="11.42578125" style="359"/>
    <col min="13073" max="13073" width="1.42578125" style="359" customWidth="1"/>
    <col min="13074" max="13074" width="5.140625" style="359" customWidth="1"/>
    <col min="13075" max="13075" width="1.7109375" style="359" customWidth="1"/>
    <col min="13076" max="13076" width="3.42578125" style="359" customWidth="1"/>
    <col min="13077" max="13077" width="18.7109375" style="359" customWidth="1"/>
    <col min="13078" max="13078" width="0.85546875" style="359" customWidth="1"/>
    <col min="13079" max="13079" width="18.7109375" style="359" customWidth="1"/>
    <col min="13080" max="13080" width="3.7109375" style="359" customWidth="1"/>
    <col min="13081" max="13081" width="3.140625" style="359" customWidth="1"/>
    <col min="13082" max="13082" width="18.7109375" style="359" customWidth="1"/>
    <col min="13083" max="13083" width="0.85546875" style="359" customWidth="1"/>
    <col min="13084" max="13084" width="18.7109375" style="359" customWidth="1"/>
    <col min="13085" max="13085" width="4.140625" style="359" customWidth="1"/>
    <col min="13086" max="13086" width="3.5703125" style="359" customWidth="1"/>
    <col min="13087" max="13087" width="18.7109375" style="359" customWidth="1"/>
    <col min="13088" max="13088" width="0.85546875" style="359" customWidth="1"/>
    <col min="13089" max="13089" width="18.7109375" style="359" customWidth="1"/>
    <col min="13090" max="13090" width="3.7109375" style="359" customWidth="1"/>
    <col min="13091" max="13091" width="3.140625" style="359" customWidth="1"/>
    <col min="13092" max="13092" width="18.7109375" style="359" customWidth="1"/>
    <col min="13093" max="13093" width="0.85546875" style="359" customWidth="1"/>
    <col min="13094" max="13094" width="18.7109375" style="359" customWidth="1"/>
    <col min="13095" max="13095" width="1.7109375" style="359" customWidth="1"/>
    <col min="13096" max="13096" width="0.85546875" style="359" customWidth="1"/>
    <col min="13097" max="13097" width="5.140625" style="359" customWidth="1"/>
    <col min="13098" max="13098" width="1.7109375" style="359" customWidth="1"/>
    <col min="13099" max="13099" width="3.42578125" style="359" customWidth="1"/>
    <col min="13100" max="13100" width="18.7109375" style="359" customWidth="1"/>
    <col min="13101" max="13101" width="0.85546875" style="359" customWidth="1"/>
    <col min="13102" max="13102" width="18.7109375" style="359" customWidth="1"/>
    <col min="13103" max="13103" width="3.7109375" style="359" customWidth="1"/>
    <col min="13104" max="13104" width="3.140625" style="359" customWidth="1"/>
    <col min="13105" max="13105" width="18.7109375" style="359" customWidth="1"/>
    <col min="13106" max="13106" width="0.85546875" style="359" customWidth="1"/>
    <col min="13107" max="13107" width="18.7109375" style="359" customWidth="1"/>
    <col min="13108" max="13108" width="4.140625" style="359" customWidth="1"/>
    <col min="13109" max="13109" width="3.5703125" style="359" customWidth="1"/>
    <col min="13110" max="13110" width="18.7109375" style="359" customWidth="1"/>
    <col min="13111" max="13111" width="0.85546875" style="359" customWidth="1"/>
    <col min="13112" max="13112" width="18.7109375" style="359" customWidth="1"/>
    <col min="13113" max="13113" width="3.7109375" style="359" customWidth="1"/>
    <col min="13114" max="13114" width="3.140625" style="359" customWidth="1"/>
    <col min="13115" max="13115" width="18.7109375" style="359" customWidth="1"/>
    <col min="13116" max="13116" width="0.85546875" style="359" customWidth="1"/>
    <col min="13117" max="13117" width="18.7109375" style="359" customWidth="1"/>
    <col min="13118" max="13118" width="1.7109375" style="359" customWidth="1"/>
    <col min="13119" max="13328" width="11.42578125" style="359"/>
    <col min="13329" max="13329" width="1.42578125" style="359" customWidth="1"/>
    <col min="13330" max="13330" width="5.140625" style="359" customWidth="1"/>
    <col min="13331" max="13331" width="1.7109375" style="359" customWidth="1"/>
    <col min="13332" max="13332" width="3.42578125" style="359" customWidth="1"/>
    <col min="13333" max="13333" width="18.7109375" style="359" customWidth="1"/>
    <col min="13334" max="13334" width="0.85546875" style="359" customWidth="1"/>
    <col min="13335" max="13335" width="18.7109375" style="359" customWidth="1"/>
    <col min="13336" max="13336" width="3.7109375" style="359" customWidth="1"/>
    <col min="13337" max="13337" width="3.140625" style="359" customWidth="1"/>
    <col min="13338" max="13338" width="18.7109375" style="359" customWidth="1"/>
    <col min="13339" max="13339" width="0.85546875" style="359" customWidth="1"/>
    <col min="13340" max="13340" width="18.7109375" style="359" customWidth="1"/>
    <col min="13341" max="13341" width="4.140625" style="359" customWidth="1"/>
    <col min="13342" max="13342" width="3.5703125" style="359" customWidth="1"/>
    <col min="13343" max="13343" width="18.7109375" style="359" customWidth="1"/>
    <col min="13344" max="13344" width="0.85546875" style="359" customWidth="1"/>
    <col min="13345" max="13345" width="18.7109375" style="359" customWidth="1"/>
    <col min="13346" max="13346" width="3.7109375" style="359" customWidth="1"/>
    <col min="13347" max="13347" width="3.140625" style="359" customWidth="1"/>
    <col min="13348" max="13348" width="18.7109375" style="359" customWidth="1"/>
    <col min="13349" max="13349" width="0.85546875" style="359" customWidth="1"/>
    <col min="13350" max="13350" width="18.7109375" style="359" customWidth="1"/>
    <col min="13351" max="13351" width="1.7109375" style="359" customWidth="1"/>
    <col min="13352" max="13352" width="0.85546875" style="359" customWidth="1"/>
    <col min="13353" max="13353" width="5.140625" style="359" customWidth="1"/>
    <col min="13354" max="13354" width="1.7109375" style="359" customWidth="1"/>
    <col min="13355" max="13355" width="3.42578125" style="359" customWidth="1"/>
    <col min="13356" max="13356" width="18.7109375" style="359" customWidth="1"/>
    <col min="13357" max="13357" width="0.85546875" style="359" customWidth="1"/>
    <col min="13358" max="13358" width="18.7109375" style="359" customWidth="1"/>
    <col min="13359" max="13359" width="3.7109375" style="359" customWidth="1"/>
    <col min="13360" max="13360" width="3.140625" style="359" customWidth="1"/>
    <col min="13361" max="13361" width="18.7109375" style="359" customWidth="1"/>
    <col min="13362" max="13362" width="0.85546875" style="359" customWidth="1"/>
    <col min="13363" max="13363" width="18.7109375" style="359" customWidth="1"/>
    <col min="13364" max="13364" width="4.140625" style="359" customWidth="1"/>
    <col min="13365" max="13365" width="3.5703125" style="359" customWidth="1"/>
    <col min="13366" max="13366" width="18.7109375" style="359" customWidth="1"/>
    <col min="13367" max="13367" width="0.85546875" style="359" customWidth="1"/>
    <col min="13368" max="13368" width="18.7109375" style="359" customWidth="1"/>
    <col min="13369" max="13369" width="3.7109375" style="359" customWidth="1"/>
    <col min="13370" max="13370" width="3.140625" style="359" customWidth="1"/>
    <col min="13371" max="13371" width="18.7109375" style="359" customWidth="1"/>
    <col min="13372" max="13372" width="0.85546875" style="359" customWidth="1"/>
    <col min="13373" max="13373" width="18.7109375" style="359" customWidth="1"/>
    <col min="13374" max="13374" width="1.7109375" style="359" customWidth="1"/>
    <col min="13375" max="13584" width="11.42578125" style="359"/>
    <col min="13585" max="13585" width="1.42578125" style="359" customWidth="1"/>
    <col min="13586" max="13586" width="5.140625" style="359" customWidth="1"/>
    <col min="13587" max="13587" width="1.7109375" style="359" customWidth="1"/>
    <col min="13588" max="13588" width="3.42578125" style="359" customWidth="1"/>
    <col min="13589" max="13589" width="18.7109375" style="359" customWidth="1"/>
    <col min="13590" max="13590" width="0.85546875" style="359" customWidth="1"/>
    <col min="13591" max="13591" width="18.7109375" style="359" customWidth="1"/>
    <col min="13592" max="13592" width="3.7109375" style="359" customWidth="1"/>
    <col min="13593" max="13593" width="3.140625" style="359" customWidth="1"/>
    <col min="13594" max="13594" width="18.7109375" style="359" customWidth="1"/>
    <col min="13595" max="13595" width="0.85546875" style="359" customWidth="1"/>
    <col min="13596" max="13596" width="18.7109375" style="359" customWidth="1"/>
    <col min="13597" max="13597" width="4.140625" style="359" customWidth="1"/>
    <col min="13598" max="13598" width="3.5703125" style="359" customWidth="1"/>
    <col min="13599" max="13599" width="18.7109375" style="359" customWidth="1"/>
    <col min="13600" max="13600" width="0.85546875" style="359" customWidth="1"/>
    <col min="13601" max="13601" width="18.7109375" style="359" customWidth="1"/>
    <col min="13602" max="13602" width="3.7109375" style="359" customWidth="1"/>
    <col min="13603" max="13603" width="3.140625" style="359" customWidth="1"/>
    <col min="13604" max="13604" width="18.7109375" style="359" customWidth="1"/>
    <col min="13605" max="13605" width="0.85546875" style="359" customWidth="1"/>
    <col min="13606" max="13606" width="18.7109375" style="359" customWidth="1"/>
    <col min="13607" max="13607" width="1.7109375" style="359" customWidth="1"/>
    <col min="13608" max="13608" width="0.85546875" style="359" customWidth="1"/>
    <col min="13609" max="13609" width="5.140625" style="359" customWidth="1"/>
    <col min="13610" max="13610" width="1.7109375" style="359" customWidth="1"/>
    <col min="13611" max="13611" width="3.42578125" style="359" customWidth="1"/>
    <col min="13612" max="13612" width="18.7109375" style="359" customWidth="1"/>
    <col min="13613" max="13613" width="0.85546875" style="359" customWidth="1"/>
    <col min="13614" max="13614" width="18.7109375" style="359" customWidth="1"/>
    <col min="13615" max="13615" width="3.7109375" style="359" customWidth="1"/>
    <col min="13616" max="13616" width="3.140625" style="359" customWidth="1"/>
    <col min="13617" max="13617" width="18.7109375" style="359" customWidth="1"/>
    <col min="13618" max="13618" width="0.85546875" style="359" customWidth="1"/>
    <col min="13619" max="13619" width="18.7109375" style="359" customWidth="1"/>
    <col min="13620" max="13620" width="4.140625" style="359" customWidth="1"/>
    <col min="13621" max="13621" width="3.5703125" style="359" customWidth="1"/>
    <col min="13622" max="13622" width="18.7109375" style="359" customWidth="1"/>
    <col min="13623" max="13623" width="0.85546875" style="359" customWidth="1"/>
    <col min="13624" max="13624" width="18.7109375" style="359" customWidth="1"/>
    <col min="13625" max="13625" width="3.7109375" style="359" customWidth="1"/>
    <col min="13626" max="13626" width="3.140625" style="359" customWidth="1"/>
    <col min="13627" max="13627" width="18.7109375" style="359" customWidth="1"/>
    <col min="13628" max="13628" width="0.85546875" style="359" customWidth="1"/>
    <col min="13629" max="13629" width="18.7109375" style="359" customWidth="1"/>
    <col min="13630" max="13630" width="1.7109375" style="359" customWidth="1"/>
    <col min="13631" max="13840" width="11.42578125" style="359"/>
    <col min="13841" max="13841" width="1.42578125" style="359" customWidth="1"/>
    <col min="13842" max="13842" width="5.140625" style="359" customWidth="1"/>
    <col min="13843" max="13843" width="1.7109375" style="359" customWidth="1"/>
    <col min="13844" max="13844" width="3.42578125" style="359" customWidth="1"/>
    <col min="13845" max="13845" width="18.7109375" style="359" customWidth="1"/>
    <col min="13846" max="13846" width="0.85546875" style="359" customWidth="1"/>
    <col min="13847" max="13847" width="18.7109375" style="359" customWidth="1"/>
    <col min="13848" max="13848" width="3.7109375" style="359" customWidth="1"/>
    <col min="13849" max="13849" width="3.140625" style="359" customWidth="1"/>
    <col min="13850" max="13850" width="18.7109375" style="359" customWidth="1"/>
    <col min="13851" max="13851" width="0.85546875" style="359" customWidth="1"/>
    <col min="13852" max="13852" width="18.7109375" style="359" customWidth="1"/>
    <col min="13853" max="13853" width="4.140625" style="359" customWidth="1"/>
    <col min="13854" max="13854" width="3.5703125" style="359" customWidth="1"/>
    <col min="13855" max="13855" width="18.7109375" style="359" customWidth="1"/>
    <col min="13856" max="13856" width="0.85546875" style="359" customWidth="1"/>
    <col min="13857" max="13857" width="18.7109375" style="359" customWidth="1"/>
    <col min="13858" max="13858" width="3.7109375" style="359" customWidth="1"/>
    <col min="13859" max="13859" width="3.140625" style="359" customWidth="1"/>
    <col min="13860" max="13860" width="18.7109375" style="359" customWidth="1"/>
    <col min="13861" max="13861" width="0.85546875" style="359" customWidth="1"/>
    <col min="13862" max="13862" width="18.7109375" style="359" customWidth="1"/>
    <col min="13863" max="13863" width="1.7109375" style="359" customWidth="1"/>
    <col min="13864" max="13864" width="0.85546875" style="359" customWidth="1"/>
    <col min="13865" max="13865" width="5.140625" style="359" customWidth="1"/>
    <col min="13866" max="13866" width="1.7109375" style="359" customWidth="1"/>
    <col min="13867" max="13867" width="3.42578125" style="359" customWidth="1"/>
    <col min="13868" max="13868" width="18.7109375" style="359" customWidth="1"/>
    <col min="13869" max="13869" width="0.85546875" style="359" customWidth="1"/>
    <col min="13870" max="13870" width="18.7109375" style="359" customWidth="1"/>
    <col min="13871" max="13871" width="3.7109375" style="359" customWidth="1"/>
    <col min="13872" max="13872" width="3.140625" style="359" customWidth="1"/>
    <col min="13873" max="13873" width="18.7109375" style="359" customWidth="1"/>
    <col min="13874" max="13874" width="0.85546875" style="359" customWidth="1"/>
    <col min="13875" max="13875" width="18.7109375" style="359" customWidth="1"/>
    <col min="13876" max="13876" width="4.140625" style="359" customWidth="1"/>
    <col min="13877" max="13877" width="3.5703125" style="359" customWidth="1"/>
    <col min="13878" max="13878" width="18.7109375" style="359" customWidth="1"/>
    <col min="13879" max="13879" width="0.85546875" style="359" customWidth="1"/>
    <col min="13880" max="13880" width="18.7109375" style="359" customWidth="1"/>
    <col min="13881" max="13881" width="3.7109375" style="359" customWidth="1"/>
    <col min="13882" max="13882" width="3.140625" style="359" customWidth="1"/>
    <col min="13883" max="13883" width="18.7109375" style="359" customWidth="1"/>
    <col min="13884" max="13884" width="0.85546875" style="359" customWidth="1"/>
    <col min="13885" max="13885" width="18.7109375" style="359" customWidth="1"/>
    <col min="13886" max="13886" width="1.7109375" style="359" customWidth="1"/>
    <col min="13887" max="14096" width="11.42578125" style="359"/>
    <col min="14097" max="14097" width="1.42578125" style="359" customWidth="1"/>
    <col min="14098" max="14098" width="5.140625" style="359" customWidth="1"/>
    <col min="14099" max="14099" width="1.7109375" style="359" customWidth="1"/>
    <col min="14100" max="14100" width="3.42578125" style="359" customWidth="1"/>
    <col min="14101" max="14101" width="18.7109375" style="359" customWidth="1"/>
    <col min="14102" max="14102" width="0.85546875" style="359" customWidth="1"/>
    <col min="14103" max="14103" width="18.7109375" style="359" customWidth="1"/>
    <col min="14104" max="14104" width="3.7109375" style="359" customWidth="1"/>
    <col min="14105" max="14105" width="3.140625" style="359" customWidth="1"/>
    <col min="14106" max="14106" width="18.7109375" style="359" customWidth="1"/>
    <col min="14107" max="14107" width="0.85546875" style="359" customWidth="1"/>
    <col min="14108" max="14108" width="18.7109375" style="359" customWidth="1"/>
    <col min="14109" max="14109" width="4.140625" style="359" customWidth="1"/>
    <col min="14110" max="14110" width="3.5703125" style="359" customWidth="1"/>
    <col min="14111" max="14111" width="18.7109375" style="359" customWidth="1"/>
    <col min="14112" max="14112" width="0.85546875" style="359" customWidth="1"/>
    <col min="14113" max="14113" width="18.7109375" style="359" customWidth="1"/>
    <col min="14114" max="14114" width="3.7109375" style="359" customWidth="1"/>
    <col min="14115" max="14115" width="3.140625" style="359" customWidth="1"/>
    <col min="14116" max="14116" width="18.7109375" style="359" customWidth="1"/>
    <col min="14117" max="14117" width="0.85546875" style="359" customWidth="1"/>
    <col min="14118" max="14118" width="18.7109375" style="359" customWidth="1"/>
    <col min="14119" max="14119" width="1.7109375" style="359" customWidth="1"/>
    <col min="14120" max="14120" width="0.85546875" style="359" customWidth="1"/>
    <col min="14121" max="14121" width="5.140625" style="359" customWidth="1"/>
    <col min="14122" max="14122" width="1.7109375" style="359" customWidth="1"/>
    <col min="14123" max="14123" width="3.42578125" style="359" customWidth="1"/>
    <col min="14124" max="14124" width="18.7109375" style="359" customWidth="1"/>
    <col min="14125" max="14125" width="0.85546875" style="359" customWidth="1"/>
    <col min="14126" max="14126" width="18.7109375" style="359" customWidth="1"/>
    <col min="14127" max="14127" width="3.7109375" style="359" customWidth="1"/>
    <col min="14128" max="14128" width="3.140625" style="359" customWidth="1"/>
    <col min="14129" max="14129" width="18.7109375" style="359" customWidth="1"/>
    <col min="14130" max="14130" width="0.85546875" style="359" customWidth="1"/>
    <col min="14131" max="14131" width="18.7109375" style="359" customWidth="1"/>
    <col min="14132" max="14132" width="4.140625" style="359" customWidth="1"/>
    <col min="14133" max="14133" width="3.5703125" style="359" customWidth="1"/>
    <col min="14134" max="14134" width="18.7109375" style="359" customWidth="1"/>
    <col min="14135" max="14135" width="0.85546875" style="359" customWidth="1"/>
    <col min="14136" max="14136" width="18.7109375" style="359" customWidth="1"/>
    <col min="14137" max="14137" width="3.7109375" style="359" customWidth="1"/>
    <col min="14138" max="14138" width="3.140625" style="359" customWidth="1"/>
    <col min="14139" max="14139" width="18.7109375" style="359" customWidth="1"/>
    <col min="14140" max="14140" width="0.85546875" style="359" customWidth="1"/>
    <col min="14141" max="14141" width="18.7109375" style="359" customWidth="1"/>
    <col min="14142" max="14142" width="1.7109375" style="359" customWidth="1"/>
    <col min="14143" max="14352" width="11.42578125" style="359"/>
    <col min="14353" max="14353" width="1.42578125" style="359" customWidth="1"/>
    <col min="14354" max="14354" width="5.140625" style="359" customWidth="1"/>
    <col min="14355" max="14355" width="1.7109375" style="359" customWidth="1"/>
    <col min="14356" max="14356" width="3.42578125" style="359" customWidth="1"/>
    <col min="14357" max="14357" width="18.7109375" style="359" customWidth="1"/>
    <col min="14358" max="14358" width="0.85546875" style="359" customWidth="1"/>
    <col min="14359" max="14359" width="18.7109375" style="359" customWidth="1"/>
    <col min="14360" max="14360" width="3.7109375" style="359" customWidth="1"/>
    <col min="14361" max="14361" width="3.140625" style="359" customWidth="1"/>
    <col min="14362" max="14362" width="18.7109375" style="359" customWidth="1"/>
    <col min="14363" max="14363" width="0.85546875" style="359" customWidth="1"/>
    <col min="14364" max="14364" width="18.7109375" style="359" customWidth="1"/>
    <col min="14365" max="14365" width="4.140625" style="359" customWidth="1"/>
    <col min="14366" max="14366" width="3.5703125" style="359" customWidth="1"/>
    <col min="14367" max="14367" width="18.7109375" style="359" customWidth="1"/>
    <col min="14368" max="14368" width="0.85546875" style="359" customWidth="1"/>
    <col min="14369" max="14369" width="18.7109375" style="359" customWidth="1"/>
    <col min="14370" max="14370" width="3.7109375" style="359" customWidth="1"/>
    <col min="14371" max="14371" width="3.140625" style="359" customWidth="1"/>
    <col min="14372" max="14372" width="18.7109375" style="359" customWidth="1"/>
    <col min="14373" max="14373" width="0.85546875" style="359" customWidth="1"/>
    <col min="14374" max="14374" width="18.7109375" style="359" customWidth="1"/>
    <col min="14375" max="14375" width="1.7109375" style="359" customWidth="1"/>
    <col min="14376" max="14376" width="0.85546875" style="359" customWidth="1"/>
    <col min="14377" max="14377" width="5.140625" style="359" customWidth="1"/>
    <col min="14378" max="14378" width="1.7109375" style="359" customWidth="1"/>
    <col min="14379" max="14379" width="3.42578125" style="359" customWidth="1"/>
    <col min="14380" max="14380" width="18.7109375" style="359" customWidth="1"/>
    <col min="14381" max="14381" width="0.85546875" style="359" customWidth="1"/>
    <col min="14382" max="14382" width="18.7109375" style="359" customWidth="1"/>
    <col min="14383" max="14383" width="3.7109375" style="359" customWidth="1"/>
    <col min="14384" max="14384" width="3.140625" style="359" customWidth="1"/>
    <col min="14385" max="14385" width="18.7109375" style="359" customWidth="1"/>
    <col min="14386" max="14386" width="0.85546875" style="359" customWidth="1"/>
    <col min="14387" max="14387" width="18.7109375" style="359" customWidth="1"/>
    <col min="14388" max="14388" width="4.140625" style="359" customWidth="1"/>
    <col min="14389" max="14389" width="3.5703125" style="359" customWidth="1"/>
    <col min="14390" max="14390" width="18.7109375" style="359" customWidth="1"/>
    <col min="14391" max="14391" width="0.85546875" style="359" customWidth="1"/>
    <col min="14392" max="14392" width="18.7109375" style="359" customWidth="1"/>
    <col min="14393" max="14393" width="3.7109375" style="359" customWidth="1"/>
    <col min="14394" max="14394" width="3.140625" style="359" customWidth="1"/>
    <col min="14395" max="14395" width="18.7109375" style="359" customWidth="1"/>
    <col min="14396" max="14396" width="0.85546875" style="359" customWidth="1"/>
    <col min="14397" max="14397" width="18.7109375" style="359" customWidth="1"/>
    <col min="14398" max="14398" width="1.7109375" style="359" customWidth="1"/>
    <col min="14399" max="14608" width="11.42578125" style="359"/>
    <col min="14609" max="14609" width="1.42578125" style="359" customWidth="1"/>
    <col min="14610" max="14610" width="5.140625" style="359" customWidth="1"/>
    <col min="14611" max="14611" width="1.7109375" style="359" customWidth="1"/>
    <col min="14612" max="14612" width="3.42578125" style="359" customWidth="1"/>
    <col min="14613" max="14613" width="18.7109375" style="359" customWidth="1"/>
    <col min="14614" max="14614" width="0.85546875" style="359" customWidth="1"/>
    <col min="14615" max="14615" width="18.7109375" style="359" customWidth="1"/>
    <col min="14616" max="14616" width="3.7109375" style="359" customWidth="1"/>
    <col min="14617" max="14617" width="3.140625" style="359" customWidth="1"/>
    <col min="14618" max="14618" width="18.7109375" style="359" customWidth="1"/>
    <col min="14619" max="14619" width="0.85546875" style="359" customWidth="1"/>
    <col min="14620" max="14620" width="18.7109375" style="359" customWidth="1"/>
    <col min="14621" max="14621" width="4.140625" style="359" customWidth="1"/>
    <col min="14622" max="14622" width="3.5703125" style="359" customWidth="1"/>
    <col min="14623" max="14623" width="18.7109375" style="359" customWidth="1"/>
    <col min="14624" max="14624" width="0.85546875" style="359" customWidth="1"/>
    <col min="14625" max="14625" width="18.7109375" style="359" customWidth="1"/>
    <col min="14626" max="14626" width="3.7109375" style="359" customWidth="1"/>
    <col min="14627" max="14627" width="3.140625" style="359" customWidth="1"/>
    <col min="14628" max="14628" width="18.7109375" style="359" customWidth="1"/>
    <col min="14629" max="14629" width="0.85546875" style="359" customWidth="1"/>
    <col min="14630" max="14630" width="18.7109375" style="359" customWidth="1"/>
    <col min="14631" max="14631" width="1.7109375" style="359" customWidth="1"/>
    <col min="14632" max="14632" width="0.85546875" style="359" customWidth="1"/>
    <col min="14633" max="14633" width="5.140625" style="359" customWidth="1"/>
    <col min="14634" max="14634" width="1.7109375" style="359" customWidth="1"/>
    <col min="14635" max="14635" width="3.42578125" style="359" customWidth="1"/>
    <col min="14636" max="14636" width="18.7109375" style="359" customWidth="1"/>
    <col min="14637" max="14637" width="0.85546875" style="359" customWidth="1"/>
    <col min="14638" max="14638" width="18.7109375" style="359" customWidth="1"/>
    <col min="14639" max="14639" width="3.7109375" style="359" customWidth="1"/>
    <col min="14640" max="14640" width="3.140625" style="359" customWidth="1"/>
    <col min="14641" max="14641" width="18.7109375" style="359" customWidth="1"/>
    <col min="14642" max="14642" width="0.85546875" style="359" customWidth="1"/>
    <col min="14643" max="14643" width="18.7109375" style="359" customWidth="1"/>
    <col min="14644" max="14644" width="4.140625" style="359" customWidth="1"/>
    <col min="14645" max="14645" width="3.5703125" style="359" customWidth="1"/>
    <col min="14646" max="14646" width="18.7109375" style="359" customWidth="1"/>
    <col min="14647" max="14647" width="0.85546875" style="359" customWidth="1"/>
    <col min="14648" max="14648" width="18.7109375" style="359" customWidth="1"/>
    <col min="14649" max="14649" width="3.7109375" style="359" customWidth="1"/>
    <col min="14650" max="14650" width="3.140625" style="359" customWidth="1"/>
    <col min="14651" max="14651" width="18.7109375" style="359" customWidth="1"/>
    <col min="14652" max="14652" width="0.85546875" style="359" customWidth="1"/>
    <col min="14653" max="14653" width="18.7109375" style="359" customWidth="1"/>
    <col min="14654" max="14654" width="1.7109375" style="359" customWidth="1"/>
    <col min="14655" max="14864" width="11.42578125" style="359"/>
    <col min="14865" max="14865" width="1.42578125" style="359" customWidth="1"/>
    <col min="14866" max="14866" width="5.140625" style="359" customWidth="1"/>
    <col min="14867" max="14867" width="1.7109375" style="359" customWidth="1"/>
    <col min="14868" max="14868" width="3.42578125" style="359" customWidth="1"/>
    <col min="14869" max="14869" width="18.7109375" style="359" customWidth="1"/>
    <col min="14870" max="14870" width="0.85546875" style="359" customWidth="1"/>
    <col min="14871" max="14871" width="18.7109375" style="359" customWidth="1"/>
    <col min="14872" max="14872" width="3.7109375" style="359" customWidth="1"/>
    <col min="14873" max="14873" width="3.140625" style="359" customWidth="1"/>
    <col min="14874" max="14874" width="18.7109375" style="359" customWidth="1"/>
    <col min="14875" max="14875" width="0.85546875" style="359" customWidth="1"/>
    <col min="14876" max="14876" width="18.7109375" style="359" customWidth="1"/>
    <col min="14877" max="14877" width="4.140625" style="359" customWidth="1"/>
    <col min="14878" max="14878" width="3.5703125" style="359" customWidth="1"/>
    <col min="14879" max="14879" width="18.7109375" style="359" customWidth="1"/>
    <col min="14880" max="14880" width="0.85546875" style="359" customWidth="1"/>
    <col min="14881" max="14881" width="18.7109375" style="359" customWidth="1"/>
    <col min="14882" max="14882" width="3.7109375" style="359" customWidth="1"/>
    <col min="14883" max="14883" width="3.140625" style="359" customWidth="1"/>
    <col min="14884" max="14884" width="18.7109375" style="359" customWidth="1"/>
    <col min="14885" max="14885" width="0.85546875" style="359" customWidth="1"/>
    <col min="14886" max="14886" width="18.7109375" style="359" customWidth="1"/>
    <col min="14887" max="14887" width="1.7109375" style="359" customWidth="1"/>
    <col min="14888" max="14888" width="0.85546875" style="359" customWidth="1"/>
    <col min="14889" max="14889" width="5.140625" style="359" customWidth="1"/>
    <col min="14890" max="14890" width="1.7109375" style="359" customWidth="1"/>
    <col min="14891" max="14891" width="3.42578125" style="359" customWidth="1"/>
    <col min="14892" max="14892" width="18.7109375" style="359" customWidth="1"/>
    <col min="14893" max="14893" width="0.85546875" style="359" customWidth="1"/>
    <col min="14894" max="14894" width="18.7109375" style="359" customWidth="1"/>
    <col min="14895" max="14895" width="3.7109375" style="359" customWidth="1"/>
    <col min="14896" max="14896" width="3.140625" style="359" customWidth="1"/>
    <col min="14897" max="14897" width="18.7109375" style="359" customWidth="1"/>
    <col min="14898" max="14898" width="0.85546875" style="359" customWidth="1"/>
    <col min="14899" max="14899" width="18.7109375" style="359" customWidth="1"/>
    <col min="14900" max="14900" width="4.140625" style="359" customWidth="1"/>
    <col min="14901" max="14901" width="3.5703125" style="359" customWidth="1"/>
    <col min="14902" max="14902" width="18.7109375" style="359" customWidth="1"/>
    <col min="14903" max="14903" width="0.85546875" style="359" customWidth="1"/>
    <col min="14904" max="14904" width="18.7109375" style="359" customWidth="1"/>
    <col min="14905" max="14905" width="3.7109375" style="359" customWidth="1"/>
    <col min="14906" max="14906" width="3.140625" style="359" customWidth="1"/>
    <col min="14907" max="14907" width="18.7109375" style="359" customWidth="1"/>
    <col min="14908" max="14908" width="0.85546875" style="359" customWidth="1"/>
    <col min="14909" max="14909" width="18.7109375" style="359" customWidth="1"/>
    <col min="14910" max="14910" width="1.7109375" style="359" customWidth="1"/>
    <col min="14911" max="15120" width="11.42578125" style="359"/>
    <col min="15121" max="15121" width="1.42578125" style="359" customWidth="1"/>
    <col min="15122" max="15122" width="5.140625" style="359" customWidth="1"/>
    <col min="15123" max="15123" width="1.7109375" style="359" customWidth="1"/>
    <col min="15124" max="15124" width="3.42578125" style="359" customWidth="1"/>
    <col min="15125" max="15125" width="18.7109375" style="359" customWidth="1"/>
    <col min="15126" max="15126" width="0.85546875" style="359" customWidth="1"/>
    <col min="15127" max="15127" width="18.7109375" style="359" customWidth="1"/>
    <col min="15128" max="15128" width="3.7109375" style="359" customWidth="1"/>
    <col min="15129" max="15129" width="3.140625" style="359" customWidth="1"/>
    <col min="15130" max="15130" width="18.7109375" style="359" customWidth="1"/>
    <col min="15131" max="15131" width="0.85546875" style="359" customWidth="1"/>
    <col min="15132" max="15132" width="18.7109375" style="359" customWidth="1"/>
    <col min="15133" max="15133" width="4.140625" style="359" customWidth="1"/>
    <col min="15134" max="15134" width="3.5703125" style="359" customWidth="1"/>
    <col min="15135" max="15135" width="18.7109375" style="359" customWidth="1"/>
    <col min="15136" max="15136" width="0.85546875" style="359" customWidth="1"/>
    <col min="15137" max="15137" width="18.7109375" style="359" customWidth="1"/>
    <col min="15138" max="15138" width="3.7109375" style="359" customWidth="1"/>
    <col min="15139" max="15139" width="3.140625" style="359" customWidth="1"/>
    <col min="15140" max="15140" width="18.7109375" style="359" customWidth="1"/>
    <col min="15141" max="15141" width="0.85546875" style="359" customWidth="1"/>
    <col min="15142" max="15142" width="18.7109375" style="359" customWidth="1"/>
    <col min="15143" max="15143" width="1.7109375" style="359" customWidth="1"/>
    <col min="15144" max="15144" width="0.85546875" style="359" customWidth="1"/>
    <col min="15145" max="15145" width="5.140625" style="359" customWidth="1"/>
    <col min="15146" max="15146" width="1.7109375" style="359" customWidth="1"/>
    <col min="15147" max="15147" width="3.42578125" style="359" customWidth="1"/>
    <col min="15148" max="15148" width="18.7109375" style="359" customWidth="1"/>
    <col min="15149" max="15149" width="0.85546875" style="359" customWidth="1"/>
    <col min="15150" max="15150" width="18.7109375" style="359" customWidth="1"/>
    <col min="15151" max="15151" width="3.7109375" style="359" customWidth="1"/>
    <col min="15152" max="15152" width="3.140625" style="359" customWidth="1"/>
    <col min="15153" max="15153" width="18.7109375" style="359" customWidth="1"/>
    <col min="15154" max="15154" width="0.85546875" style="359" customWidth="1"/>
    <col min="15155" max="15155" width="18.7109375" style="359" customWidth="1"/>
    <col min="15156" max="15156" width="4.140625" style="359" customWidth="1"/>
    <col min="15157" max="15157" width="3.5703125" style="359" customWidth="1"/>
    <col min="15158" max="15158" width="18.7109375" style="359" customWidth="1"/>
    <col min="15159" max="15159" width="0.85546875" style="359" customWidth="1"/>
    <col min="15160" max="15160" width="18.7109375" style="359" customWidth="1"/>
    <col min="15161" max="15161" width="3.7109375" style="359" customWidth="1"/>
    <col min="15162" max="15162" width="3.140625" style="359" customWidth="1"/>
    <col min="15163" max="15163" width="18.7109375" style="359" customWidth="1"/>
    <col min="15164" max="15164" width="0.85546875" style="359" customWidth="1"/>
    <col min="15165" max="15165" width="18.7109375" style="359" customWidth="1"/>
    <col min="15166" max="15166" width="1.7109375" style="359" customWidth="1"/>
    <col min="15167" max="15376" width="11.42578125" style="359"/>
    <col min="15377" max="15377" width="1.42578125" style="359" customWidth="1"/>
    <col min="15378" max="15378" width="5.140625" style="359" customWidth="1"/>
    <col min="15379" max="15379" width="1.7109375" style="359" customWidth="1"/>
    <col min="15380" max="15380" width="3.42578125" style="359" customWidth="1"/>
    <col min="15381" max="15381" width="18.7109375" style="359" customWidth="1"/>
    <col min="15382" max="15382" width="0.85546875" style="359" customWidth="1"/>
    <col min="15383" max="15383" width="18.7109375" style="359" customWidth="1"/>
    <col min="15384" max="15384" width="3.7109375" style="359" customWidth="1"/>
    <col min="15385" max="15385" width="3.140625" style="359" customWidth="1"/>
    <col min="15386" max="15386" width="18.7109375" style="359" customWidth="1"/>
    <col min="15387" max="15387" width="0.85546875" style="359" customWidth="1"/>
    <col min="15388" max="15388" width="18.7109375" style="359" customWidth="1"/>
    <col min="15389" max="15389" width="4.140625" style="359" customWidth="1"/>
    <col min="15390" max="15390" width="3.5703125" style="359" customWidth="1"/>
    <col min="15391" max="15391" width="18.7109375" style="359" customWidth="1"/>
    <col min="15392" max="15392" width="0.85546875" style="359" customWidth="1"/>
    <col min="15393" max="15393" width="18.7109375" style="359" customWidth="1"/>
    <col min="15394" max="15394" width="3.7109375" style="359" customWidth="1"/>
    <col min="15395" max="15395" width="3.140625" style="359" customWidth="1"/>
    <col min="15396" max="15396" width="18.7109375" style="359" customWidth="1"/>
    <col min="15397" max="15397" width="0.85546875" style="359" customWidth="1"/>
    <col min="15398" max="15398" width="18.7109375" style="359" customWidth="1"/>
    <col min="15399" max="15399" width="1.7109375" style="359" customWidth="1"/>
    <col min="15400" max="15400" width="0.85546875" style="359" customWidth="1"/>
    <col min="15401" max="15401" width="5.140625" style="359" customWidth="1"/>
    <col min="15402" max="15402" width="1.7109375" style="359" customWidth="1"/>
    <col min="15403" max="15403" width="3.42578125" style="359" customWidth="1"/>
    <col min="15404" max="15404" width="18.7109375" style="359" customWidth="1"/>
    <col min="15405" max="15405" width="0.85546875" style="359" customWidth="1"/>
    <col min="15406" max="15406" width="18.7109375" style="359" customWidth="1"/>
    <col min="15407" max="15407" width="3.7109375" style="359" customWidth="1"/>
    <col min="15408" max="15408" width="3.140625" style="359" customWidth="1"/>
    <col min="15409" max="15409" width="18.7109375" style="359" customWidth="1"/>
    <col min="15410" max="15410" width="0.85546875" style="359" customWidth="1"/>
    <col min="15411" max="15411" width="18.7109375" style="359" customWidth="1"/>
    <col min="15412" max="15412" width="4.140625" style="359" customWidth="1"/>
    <col min="15413" max="15413" width="3.5703125" style="359" customWidth="1"/>
    <col min="15414" max="15414" width="18.7109375" style="359" customWidth="1"/>
    <col min="15415" max="15415" width="0.85546875" style="359" customWidth="1"/>
    <col min="15416" max="15416" width="18.7109375" style="359" customWidth="1"/>
    <col min="15417" max="15417" width="3.7109375" style="359" customWidth="1"/>
    <col min="15418" max="15418" width="3.140625" style="359" customWidth="1"/>
    <col min="15419" max="15419" width="18.7109375" style="359" customWidth="1"/>
    <col min="15420" max="15420" width="0.85546875" style="359" customWidth="1"/>
    <col min="15421" max="15421" width="18.7109375" style="359" customWidth="1"/>
    <col min="15422" max="15422" width="1.7109375" style="359" customWidth="1"/>
    <col min="15423" max="15632" width="11.42578125" style="359"/>
    <col min="15633" max="15633" width="1.42578125" style="359" customWidth="1"/>
    <col min="15634" max="15634" width="5.140625" style="359" customWidth="1"/>
    <col min="15635" max="15635" width="1.7109375" style="359" customWidth="1"/>
    <col min="15636" max="15636" width="3.42578125" style="359" customWidth="1"/>
    <col min="15637" max="15637" width="18.7109375" style="359" customWidth="1"/>
    <col min="15638" max="15638" width="0.85546875" style="359" customWidth="1"/>
    <col min="15639" max="15639" width="18.7109375" style="359" customWidth="1"/>
    <col min="15640" max="15640" width="3.7109375" style="359" customWidth="1"/>
    <col min="15641" max="15641" width="3.140625" style="359" customWidth="1"/>
    <col min="15642" max="15642" width="18.7109375" style="359" customWidth="1"/>
    <col min="15643" max="15643" width="0.85546875" style="359" customWidth="1"/>
    <col min="15644" max="15644" width="18.7109375" style="359" customWidth="1"/>
    <col min="15645" max="15645" width="4.140625" style="359" customWidth="1"/>
    <col min="15646" max="15646" width="3.5703125" style="359" customWidth="1"/>
    <col min="15647" max="15647" width="18.7109375" style="359" customWidth="1"/>
    <col min="15648" max="15648" width="0.85546875" style="359" customWidth="1"/>
    <col min="15649" max="15649" width="18.7109375" style="359" customWidth="1"/>
    <col min="15650" max="15650" width="3.7109375" style="359" customWidth="1"/>
    <col min="15651" max="15651" width="3.140625" style="359" customWidth="1"/>
    <col min="15652" max="15652" width="18.7109375" style="359" customWidth="1"/>
    <col min="15653" max="15653" width="0.85546875" style="359" customWidth="1"/>
    <col min="15654" max="15654" width="18.7109375" style="359" customWidth="1"/>
    <col min="15655" max="15655" width="1.7109375" style="359" customWidth="1"/>
    <col min="15656" max="15656" width="0.85546875" style="359" customWidth="1"/>
    <col min="15657" max="15657" width="5.140625" style="359" customWidth="1"/>
    <col min="15658" max="15658" width="1.7109375" style="359" customWidth="1"/>
    <col min="15659" max="15659" width="3.42578125" style="359" customWidth="1"/>
    <col min="15660" max="15660" width="18.7109375" style="359" customWidth="1"/>
    <col min="15661" max="15661" width="0.85546875" style="359" customWidth="1"/>
    <col min="15662" max="15662" width="18.7109375" style="359" customWidth="1"/>
    <col min="15663" max="15663" width="3.7109375" style="359" customWidth="1"/>
    <col min="15664" max="15664" width="3.140625" style="359" customWidth="1"/>
    <col min="15665" max="15665" width="18.7109375" style="359" customWidth="1"/>
    <col min="15666" max="15666" width="0.85546875" style="359" customWidth="1"/>
    <col min="15667" max="15667" width="18.7109375" style="359" customWidth="1"/>
    <col min="15668" max="15668" width="4.140625" style="359" customWidth="1"/>
    <col min="15669" max="15669" width="3.5703125" style="359" customWidth="1"/>
    <col min="15670" max="15670" width="18.7109375" style="359" customWidth="1"/>
    <col min="15671" max="15671" width="0.85546875" style="359" customWidth="1"/>
    <col min="15672" max="15672" width="18.7109375" style="359" customWidth="1"/>
    <col min="15673" max="15673" width="3.7109375" style="359" customWidth="1"/>
    <col min="15674" max="15674" width="3.140625" style="359" customWidth="1"/>
    <col min="15675" max="15675" width="18.7109375" style="359" customWidth="1"/>
    <col min="15676" max="15676" width="0.85546875" style="359" customWidth="1"/>
    <col min="15677" max="15677" width="18.7109375" style="359" customWidth="1"/>
    <col min="15678" max="15678" width="1.7109375" style="359" customWidth="1"/>
    <col min="15679" max="15888" width="11.42578125" style="359"/>
    <col min="15889" max="15889" width="1.42578125" style="359" customWidth="1"/>
    <col min="15890" max="15890" width="5.140625" style="359" customWidth="1"/>
    <col min="15891" max="15891" width="1.7109375" style="359" customWidth="1"/>
    <col min="15892" max="15892" width="3.42578125" style="359" customWidth="1"/>
    <col min="15893" max="15893" width="18.7109375" style="359" customWidth="1"/>
    <col min="15894" max="15894" width="0.85546875" style="359" customWidth="1"/>
    <col min="15895" max="15895" width="18.7109375" style="359" customWidth="1"/>
    <col min="15896" max="15896" width="3.7109375" style="359" customWidth="1"/>
    <col min="15897" max="15897" width="3.140625" style="359" customWidth="1"/>
    <col min="15898" max="15898" width="18.7109375" style="359" customWidth="1"/>
    <col min="15899" max="15899" width="0.85546875" style="359" customWidth="1"/>
    <col min="15900" max="15900" width="18.7109375" style="359" customWidth="1"/>
    <col min="15901" max="15901" width="4.140625" style="359" customWidth="1"/>
    <col min="15902" max="15902" width="3.5703125" style="359" customWidth="1"/>
    <col min="15903" max="15903" width="18.7109375" style="359" customWidth="1"/>
    <col min="15904" max="15904" width="0.85546875" style="359" customWidth="1"/>
    <col min="15905" max="15905" width="18.7109375" style="359" customWidth="1"/>
    <col min="15906" max="15906" width="3.7109375" style="359" customWidth="1"/>
    <col min="15907" max="15907" width="3.140625" style="359" customWidth="1"/>
    <col min="15908" max="15908" width="18.7109375" style="359" customWidth="1"/>
    <col min="15909" max="15909" width="0.85546875" style="359" customWidth="1"/>
    <col min="15910" max="15910" width="18.7109375" style="359" customWidth="1"/>
    <col min="15911" max="15911" width="1.7109375" style="359" customWidth="1"/>
    <col min="15912" max="15912" width="0.85546875" style="359" customWidth="1"/>
    <col min="15913" max="15913" width="5.140625" style="359" customWidth="1"/>
    <col min="15914" max="15914" width="1.7109375" style="359" customWidth="1"/>
    <col min="15915" max="15915" width="3.42578125" style="359" customWidth="1"/>
    <col min="15916" max="15916" width="18.7109375" style="359" customWidth="1"/>
    <col min="15917" max="15917" width="0.85546875" style="359" customWidth="1"/>
    <col min="15918" max="15918" width="18.7109375" style="359" customWidth="1"/>
    <col min="15919" max="15919" width="3.7109375" style="359" customWidth="1"/>
    <col min="15920" max="15920" width="3.140625" style="359" customWidth="1"/>
    <col min="15921" max="15921" width="18.7109375" style="359" customWidth="1"/>
    <col min="15922" max="15922" width="0.85546875" style="359" customWidth="1"/>
    <col min="15923" max="15923" width="18.7109375" style="359" customWidth="1"/>
    <col min="15924" max="15924" width="4.140625" style="359" customWidth="1"/>
    <col min="15925" max="15925" width="3.5703125" style="359" customWidth="1"/>
    <col min="15926" max="15926" width="18.7109375" style="359" customWidth="1"/>
    <col min="15927" max="15927" width="0.85546875" style="359" customWidth="1"/>
    <col min="15928" max="15928" width="18.7109375" style="359" customWidth="1"/>
    <col min="15929" max="15929" width="3.7109375" style="359" customWidth="1"/>
    <col min="15930" max="15930" width="3.140625" style="359" customWidth="1"/>
    <col min="15931" max="15931" width="18.7109375" style="359" customWidth="1"/>
    <col min="15932" max="15932" width="0.85546875" style="359" customWidth="1"/>
    <col min="15933" max="15933" width="18.7109375" style="359" customWidth="1"/>
    <col min="15934" max="15934" width="1.7109375" style="359" customWidth="1"/>
    <col min="15935" max="16144" width="11.42578125" style="359"/>
    <col min="16145" max="16145" width="1.42578125" style="359" customWidth="1"/>
    <col min="16146" max="16146" width="5.140625" style="359" customWidth="1"/>
    <col min="16147" max="16147" width="1.7109375" style="359" customWidth="1"/>
    <col min="16148" max="16148" width="3.42578125" style="359" customWidth="1"/>
    <col min="16149" max="16149" width="18.7109375" style="359" customWidth="1"/>
    <col min="16150" max="16150" width="0.85546875" style="359" customWidth="1"/>
    <col min="16151" max="16151" width="18.7109375" style="359" customWidth="1"/>
    <col min="16152" max="16152" width="3.7109375" style="359" customWidth="1"/>
    <col min="16153" max="16153" width="3.140625" style="359" customWidth="1"/>
    <col min="16154" max="16154" width="18.7109375" style="359" customWidth="1"/>
    <col min="16155" max="16155" width="0.85546875" style="359" customWidth="1"/>
    <col min="16156" max="16156" width="18.7109375" style="359" customWidth="1"/>
    <col min="16157" max="16157" width="4.140625" style="359" customWidth="1"/>
    <col min="16158" max="16158" width="3.5703125" style="359" customWidth="1"/>
    <col min="16159" max="16159" width="18.7109375" style="359" customWidth="1"/>
    <col min="16160" max="16160" width="0.85546875" style="359" customWidth="1"/>
    <col min="16161" max="16161" width="18.7109375" style="359" customWidth="1"/>
    <col min="16162" max="16162" width="3.7109375" style="359" customWidth="1"/>
    <col min="16163" max="16163" width="3.140625" style="359" customWidth="1"/>
    <col min="16164" max="16164" width="18.7109375" style="359" customWidth="1"/>
    <col min="16165" max="16165" width="0.85546875" style="359" customWidth="1"/>
    <col min="16166" max="16166" width="18.7109375" style="359" customWidth="1"/>
    <col min="16167" max="16167" width="1.7109375" style="359" customWidth="1"/>
    <col min="16168" max="16168" width="0.85546875" style="359" customWidth="1"/>
    <col min="16169" max="16169" width="5.140625" style="359" customWidth="1"/>
    <col min="16170" max="16170" width="1.7109375" style="359" customWidth="1"/>
    <col min="16171" max="16171" width="3.42578125" style="359" customWidth="1"/>
    <col min="16172" max="16172" width="18.7109375" style="359" customWidth="1"/>
    <col min="16173" max="16173" width="0.85546875" style="359" customWidth="1"/>
    <col min="16174" max="16174" width="18.7109375" style="359" customWidth="1"/>
    <col min="16175" max="16175" width="3.7109375" style="359" customWidth="1"/>
    <col min="16176" max="16176" width="3.140625" style="359" customWidth="1"/>
    <col min="16177" max="16177" width="18.7109375" style="359" customWidth="1"/>
    <col min="16178" max="16178" width="0.85546875" style="359" customWidth="1"/>
    <col min="16179" max="16179" width="18.7109375" style="359" customWidth="1"/>
    <col min="16180" max="16180" width="4.140625" style="359" customWidth="1"/>
    <col min="16181" max="16181" width="3.5703125" style="359" customWidth="1"/>
    <col min="16182" max="16182" width="18.7109375" style="359" customWidth="1"/>
    <col min="16183" max="16183" width="0.85546875" style="359" customWidth="1"/>
    <col min="16184" max="16184" width="18.7109375" style="359" customWidth="1"/>
    <col min="16185" max="16185" width="3.7109375" style="359" customWidth="1"/>
    <col min="16186" max="16186" width="3.140625" style="359" customWidth="1"/>
    <col min="16187" max="16187" width="18.7109375" style="359" customWidth="1"/>
    <col min="16188" max="16188" width="0.85546875" style="359" customWidth="1"/>
    <col min="16189" max="16189" width="18.7109375" style="359" customWidth="1"/>
    <col min="16190" max="16190" width="1.7109375" style="359" customWidth="1"/>
    <col min="16191" max="16384" width="11.42578125" style="359"/>
  </cols>
  <sheetData>
    <row r="1" spans="2:148" ht="6.75" customHeight="1" thickBot="1"/>
    <row r="2" spans="2:148" s="51" customFormat="1" ht="18" customHeight="1">
      <c r="B2" s="5410" t="s">
        <v>0</v>
      </c>
      <c r="C2" s="5411"/>
      <c r="D2" s="5411"/>
      <c r="E2" s="5411"/>
      <c r="F2" s="5411"/>
      <c r="G2" s="5411"/>
      <c r="H2" s="5826"/>
      <c r="I2" s="5829" t="s">
        <v>363</v>
      </c>
      <c r="J2" s="5830"/>
      <c r="K2" s="5830"/>
      <c r="L2" s="5830"/>
      <c r="M2" s="5830"/>
      <c r="N2" s="5830"/>
      <c r="O2" s="5830"/>
      <c r="P2" s="5830"/>
      <c r="Q2" s="5830"/>
      <c r="R2" s="5830"/>
      <c r="S2" s="5830"/>
      <c r="T2" s="5830"/>
      <c r="U2" s="5830"/>
      <c r="V2" s="5830"/>
      <c r="W2" s="5830"/>
      <c r="X2" s="5830"/>
      <c r="Y2" s="5830"/>
      <c r="Z2" s="5832" t="s">
        <v>309</v>
      </c>
      <c r="AA2" s="5833"/>
      <c r="AB2" s="5833"/>
      <c r="AC2" s="5833"/>
      <c r="AD2" s="5834"/>
      <c r="AF2" s="5410" t="s">
        <v>0</v>
      </c>
      <c r="AG2" s="5411"/>
      <c r="AH2" s="5411"/>
      <c r="AI2" s="5411"/>
      <c r="AJ2" s="5411"/>
      <c r="AK2" s="5411"/>
      <c r="AL2" s="5826"/>
      <c r="AM2" s="5829" t="s">
        <v>363</v>
      </c>
      <c r="AN2" s="5830"/>
      <c r="AO2" s="5830"/>
      <c r="AP2" s="5830"/>
      <c r="AQ2" s="5830"/>
      <c r="AR2" s="5830"/>
      <c r="AS2" s="5830"/>
      <c r="AT2" s="5830"/>
      <c r="AU2" s="5830"/>
      <c r="AV2" s="5830"/>
      <c r="AW2" s="5830"/>
      <c r="AX2" s="5830"/>
      <c r="AY2" s="5830"/>
      <c r="AZ2" s="5830"/>
      <c r="BA2" s="5830"/>
      <c r="BB2" s="5830"/>
      <c r="BC2" s="5830"/>
      <c r="BD2" s="6515" t="s">
        <v>309</v>
      </c>
      <c r="BE2" s="5833"/>
      <c r="BF2" s="5833"/>
      <c r="BG2" s="5833"/>
      <c r="BH2" s="5833"/>
      <c r="BI2" s="5834"/>
      <c r="BJ2" s="580"/>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2:148" s="51" customFormat="1" ht="18" customHeight="1">
      <c r="B3" s="5412"/>
      <c r="C3" s="5413"/>
      <c r="D3" s="5413"/>
      <c r="E3" s="5413"/>
      <c r="F3" s="5413"/>
      <c r="G3" s="5413"/>
      <c r="H3" s="5827"/>
      <c r="I3" s="5219"/>
      <c r="J3" s="5220"/>
      <c r="K3" s="5220"/>
      <c r="L3" s="5220"/>
      <c r="M3" s="5220"/>
      <c r="N3" s="5220"/>
      <c r="O3" s="5220"/>
      <c r="P3" s="5220"/>
      <c r="Q3" s="5220"/>
      <c r="R3" s="5220"/>
      <c r="S3" s="5220"/>
      <c r="T3" s="5220"/>
      <c r="U3" s="5220"/>
      <c r="V3" s="5220"/>
      <c r="W3" s="5220"/>
      <c r="X3" s="5220"/>
      <c r="Y3" s="5220"/>
      <c r="Z3" s="5835" t="s">
        <v>311</v>
      </c>
      <c r="AA3" s="5836"/>
      <c r="AB3" s="5836"/>
      <c r="AC3" s="5836"/>
      <c r="AD3" s="5837"/>
      <c r="AF3" s="5412"/>
      <c r="AG3" s="5413"/>
      <c r="AH3" s="5413"/>
      <c r="AI3" s="5413"/>
      <c r="AJ3" s="5413"/>
      <c r="AK3" s="5413"/>
      <c r="AL3" s="5827"/>
      <c r="AM3" s="5219"/>
      <c r="AN3" s="5220"/>
      <c r="AO3" s="5220"/>
      <c r="AP3" s="5220"/>
      <c r="AQ3" s="5220"/>
      <c r="AR3" s="5220"/>
      <c r="AS3" s="5220"/>
      <c r="AT3" s="5220"/>
      <c r="AU3" s="5220"/>
      <c r="AV3" s="5220"/>
      <c r="AW3" s="5220"/>
      <c r="AX3" s="5220"/>
      <c r="AY3" s="5220"/>
      <c r="AZ3" s="5220"/>
      <c r="BA3" s="5220"/>
      <c r="BB3" s="5220"/>
      <c r="BC3" s="5220"/>
      <c r="BD3" s="6516" t="s">
        <v>311</v>
      </c>
      <c r="BE3" s="5836"/>
      <c r="BF3" s="5836"/>
      <c r="BG3" s="5836"/>
      <c r="BH3" s="5836"/>
      <c r="BI3" s="5837"/>
      <c r="BJ3" s="581"/>
      <c r="BK3" s="495" t="s">
        <v>364</v>
      </c>
      <c r="BL3" s="496"/>
      <c r="BM3" s="496"/>
      <c r="BN3" s="496"/>
      <c r="BO3" s="496"/>
      <c r="BP3" s="496"/>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2:148" s="51" customFormat="1" ht="18" customHeight="1">
      <c r="B4" s="5412"/>
      <c r="C4" s="5413"/>
      <c r="D4" s="5413"/>
      <c r="E4" s="5413"/>
      <c r="F4" s="5413"/>
      <c r="G4" s="5413"/>
      <c r="H4" s="5827"/>
      <c r="I4" s="5219"/>
      <c r="J4" s="5220"/>
      <c r="K4" s="5220"/>
      <c r="L4" s="5220"/>
      <c r="M4" s="5220"/>
      <c r="N4" s="5220"/>
      <c r="O4" s="5220"/>
      <c r="P4" s="5220"/>
      <c r="Q4" s="5220"/>
      <c r="R4" s="5220"/>
      <c r="S4" s="5220"/>
      <c r="T4" s="5220"/>
      <c r="U4" s="5220"/>
      <c r="V4" s="5220"/>
      <c r="W4" s="5220"/>
      <c r="X4" s="5220"/>
      <c r="Y4" s="5220"/>
      <c r="Z4" s="5226" t="s">
        <v>365</v>
      </c>
      <c r="AA4" s="5174"/>
      <c r="AB4" s="5174"/>
      <c r="AC4" s="5174"/>
      <c r="AD4" s="5618"/>
      <c r="AF4" s="5412"/>
      <c r="AG4" s="5413"/>
      <c r="AH4" s="5413"/>
      <c r="AI4" s="5413"/>
      <c r="AJ4" s="5413"/>
      <c r="AK4" s="5413"/>
      <c r="AL4" s="5827"/>
      <c r="AM4" s="5219"/>
      <c r="AN4" s="5220"/>
      <c r="AO4" s="5220"/>
      <c r="AP4" s="5220"/>
      <c r="AQ4" s="5220"/>
      <c r="AR4" s="5220"/>
      <c r="AS4" s="5220"/>
      <c r="AT4" s="5220"/>
      <c r="AU4" s="5220"/>
      <c r="AV4" s="5220"/>
      <c r="AW4" s="5220"/>
      <c r="AX4" s="5220"/>
      <c r="AY4" s="5220"/>
      <c r="AZ4" s="5220"/>
      <c r="BA4" s="5220"/>
      <c r="BB4" s="5220"/>
      <c r="BC4" s="5220"/>
      <c r="BD4" s="6514" t="s">
        <v>365</v>
      </c>
      <c r="BE4" s="5174"/>
      <c r="BF4" s="5174"/>
      <c r="BG4" s="5174"/>
      <c r="BH4" s="5174"/>
      <c r="BI4" s="5618"/>
      <c r="BJ4" s="582"/>
      <c r="BK4" s="495" t="s">
        <v>312</v>
      </c>
      <c r="BL4" s="496"/>
      <c r="BM4" s="496"/>
      <c r="BN4" s="496"/>
      <c r="BO4" s="496"/>
      <c r="BP4" s="496"/>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2:148" s="51" customFormat="1" ht="18" customHeight="1">
      <c r="B5" s="5412"/>
      <c r="C5" s="5413"/>
      <c r="D5" s="5413"/>
      <c r="E5" s="5413"/>
      <c r="F5" s="5413"/>
      <c r="G5" s="5413"/>
      <c r="H5" s="5827"/>
      <c r="I5" s="5219" t="s">
        <v>620</v>
      </c>
      <c r="J5" s="5220"/>
      <c r="K5" s="5220"/>
      <c r="L5" s="5220"/>
      <c r="M5" s="5220"/>
      <c r="N5" s="5220"/>
      <c r="O5" s="5220"/>
      <c r="P5" s="5220"/>
      <c r="Q5" s="5220"/>
      <c r="R5" s="5220"/>
      <c r="S5" s="5220"/>
      <c r="T5" s="5220"/>
      <c r="U5" s="5220"/>
      <c r="V5" s="5220"/>
      <c r="W5" s="5220"/>
      <c r="X5" s="5220"/>
      <c r="Y5" s="5220"/>
      <c r="Z5" s="5226" t="s">
        <v>50</v>
      </c>
      <c r="AA5" s="5174"/>
      <c r="AB5" s="5174"/>
      <c r="AC5" s="5174"/>
      <c r="AD5" s="5618"/>
      <c r="AF5" s="5412"/>
      <c r="AG5" s="5413"/>
      <c r="AH5" s="5413"/>
      <c r="AI5" s="5413"/>
      <c r="AJ5" s="5413"/>
      <c r="AK5" s="5413"/>
      <c r="AL5" s="5827"/>
      <c r="AM5" s="5219" t="s">
        <v>620</v>
      </c>
      <c r="AN5" s="5220"/>
      <c r="AO5" s="5220"/>
      <c r="AP5" s="5220"/>
      <c r="AQ5" s="5220"/>
      <c r="AR5" s="5220"/>
      <c r="AS5" s="5220"/>
      <c r="AT5" s="5220"/>
      <c r="AU5" s="5220"/>
      <c r="AV5" s="5220"/>
      <c r="AW5" s="5220"/>
      <c r="AX5" s="5220"/>
      <c r="AY5" s="5220"/>
      <c r="AZ5" s="5220"/>
      <c r="BA5" s="5220"/>
      <c r="BB5" s="5220"/>
      <c r="BC5" s="5220"/>
      <c r="BD5" s="6514" t="s">
        <v>50</v>
      </c>
      <c r="BE5" s="5174"/>
      <c r="BF5" s="5174"/>
      <c r="BG5" s="5174"/>
      <c r="BH5" s="5174"/>
      <c r="BI5" s="5618"/>
      <c r="BJ5" s="582"/>
      <c r="BK5" s="497" t="s">
        <v>367</v>
      </c>
      <c r="BL5" s="496"/>
      <c r="BM5" s="496"/>
      <c r="BN5" s="496"/>
      <c r="BO5" s="496"/>
      <c r="BP5" s="496"/>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2:148" s="51" customFormat="1" ht="18" customHeight="1">
      <c r="B6" s="5414"/>
      <c r="C6" s="5415"/>
      <c r="D6" s="5415"/>
      <c r="E6" s="5415"/>
      <c r="F6" s="5415"/>
      <c r="G6" s="5415"/>
      <c r="H6" s="5828"/>
      <c r="I6" s="5823"/>
      <c r="J6" s="5824"/>
      <c r="K6" s="5824"/>
      <c r="L6" s="5824"/>
      <c r="M6" s="5824"/>
      <c r="N6" s="5824"/>
      <c r="O6" s="5824"/>
      <c r="P6" s="5824"/>
      <c r="Q6" s="5824"/>
      <c r="R6" s="5824"/>
      <c r="S6" s="5824"/>
      <c r="T6" s="5824"/>
      <c r="U6" s="5824"/>
      <c r="V6" s="5824"/>
      <c r="W6" s="5824"/>
      <c r="X6" s="5824"/>
      <c r="Y6" s="5824"/>
      <c r="Z6" s="5619" t="s">
        <v>316</v>
      </c>
      <c r="AA6" s="5299"/>
      <c r="AB6" s="5299"/>
      <c r="AC6" s="5299"/>
      <c r="AD6" s="5620"/>
      <c r="AF6" s="5414"/>
      <c r="AG6" s="5415"/>
      <c r="AH6" s="5415"/>
      <c r="AI6" s="5415"/>
      <c r="AJ6" s="5415"/>
      <c r="AK6" s="5415"/>
      <c r="AL6" s="5828"/>
      <c r="AM6" s="5823"/>
      <c r="AN6" s="5824"/>
      <c r="AO6" s="5824"/>
      <c r="AP6" s="5824"/>
      <c r="AQ6" s="5824"/>
      <c r="AR6" s="5824"/>
      <c r="AS6" s="5824"/>
      <c r="AT6" s="5824"/>
      <c r="AU6" s="5824"/>
      <c r="AV6" s="5824"/>
      <c r="AW6" s="5824"/>
      <c r="AX6" s="5824"/>
      <c r="AY6" s="5824"/>
      <c r="AZ6" s="5824"/>
      <c r="BA6" s="5824"/>
      <c r="BB6" s="5824"/>
      <c r="BC6" s="5824"/>
      <c r="BD6" s="6514" t="s">
        <v>316</v>
      </c>
      <c r="BE6" s="5174"/>
      <c r="BF6" s="5174"/>
      <c r="BG6" s="5174"/>
      <c r="BH6" s="5174"/>
      <c r="BI6" s="5618"/>
      <c r="BJ6" s="582"/>
      <c r="BK6" s="497" t="s">
        <v>368</v>
      </c>
      <c r="BL6" s="498"/>
      <c r="BM6" s="498"/>
      <c r="BN6" s="498"/>
      <c r="BO6" s="498"/>
      <c r="BP6" s="498"/>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2:148" s="51" customFormat="1" ht="15" customHeight="1" thickBot="1">
      <c r="B7" s="366" t="s">
        <v>52</v>
      </c>
      <c r="C7" s="367" t="str">
        <f ca="1">CELL("nomfichier")</f>
        <v>D:\Données\1.UPRT\0-UPRT.fait\1-UPRT.FR-SITE-WEB\ff-fiches-fabrications\ff.fiches.fabrication.2023\ffr.restaurant.2023\[S_SOYEZ.CREATIFS.xlsx]Divers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7"/>
      <c r="AF7" s="366" t="s">
        <v>52</v>
      </c>
      <c r="AG7" s="367" t="str">
        <f ca="1">CELL("nomfichier")</f>
        <v>D:\Données\1.UPRT\0-UPRT.fait\1-UPRT.FR-SITE-WEB\ff-fiches-fabrications\ff.fiches.fabrication.2023\ffr.restaurant.2023\[S_SOYEZ.CREATIFS.xlsx]Divers</v>
      </c>
      <c r="AH7" s="195"/>
      <c r="AI7" s="195"/>
      <c r="AJ7" s="195"/>
      <c r="AK7" s="195"/>
      <c r="AL7" s="195"/>
      <c r="AM7" s="195"/>
      <c r="AN7" s="195"/>
      <c r="AO7" s="196"/>
      <c r="AP7" s="195"/>
      <c r="AQ7" s="195"/>
      <c r="AR7" s="195"/>
      <c r="AS7" s="195"/>
      <c r="AT7" s="195"/>
      <c r="AU7" s="195"/>
      <c r="AV7" s="195"/>
      <c r="AW7" s="195"/>
      <c r="AX7" s="195"/>
      <c r="AY7" s="195"/>
      <c r="AZ7" s="195"/>
      <c r="BA7" s="195"/>
      <c r="BB7" s="195"/>
      <c r="BC7" s="195"/>
      <c r="BD7" s="195"/>
      <c r="BE7" s="195"/>
      <c r="BF7" s="248"/>
      <c r="BG7" s="248"/>
      <c r="BH7" s="248"/>
      <c r="BI7" s="197"/>
      <c r="BJ7" s="583"/>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8" spans="2:148" ht="15.75">
      <c r="B8" s="198"/>
      <c r="E8" s="499"/>
      <c r="F8" s="584"/>
      <c r="G8" s="508"/>
      <c r="H8" s="508"/>
      <c r="I8" s="501"/>
      <c r="L8" s="499"/>
      <c r="M8" s="584"/>
      <c r="N8" s="508"/>
      <c r="O8" s="508"/>
      <c r="P8" s="501"/>
      <c r="S8" s="499"/>
      <c r="T8" s="584"/>
      <c r="U8" s="508"/>
      <c r="V8" s="508"/>
      <c r="W8" s="501"/>
      <c r="Z8" s="499"/>
      <c r="AA8" s="584"/>
      <c r="AB8" s="508"/>
      <c r="AC8" s="508"/>
      <c r="AD8" s="501"/>
      <c r="AG8" s="198"/>
      <c r="AJ8" s="499"/>
      <c r="AK8" s="584"/>
      <c r="AL8" s="508"/>
      <c r="AM8" s="508"/>
      <c r="AN8" s="501"/>
      <c r="AQ8" s="499"/>
      <c r="AR8" s="584"/>
      <c r="AS8" s="508"/>
      <c r="AT8" s="508"/>
      <c r="AU8" s="501"/>
      <c r="AX8" s="499"/>
      <c r="AY8" s="584"/>
      <c r="AZ8" s="508"/>
      <c r="BA8" s="508"/>
      <c r="BB8" s="501"/>
      <c r="BE8" s="499"/>
      <c r="BF8" s="584"/>
      <c r="BG8" s="508"/>
      <c r="BH8" s="508"/>
      <c r="BI8" s="501"/>
    </row>
    <row r="9" spans="2:148" ht="20.100000000000001" customHeight="1">
      <c r="B9" s="5633"/>
      <c r="D9" s="5468" t="s">
        <v>369</v>
      </c>
      <c r="E9" s="5437" t="s">
        <v>621</v>
      </c>
      <c r="F9" s="5437"/>
      <c r="G9" s="5437"/>
      <c r="H9" s="5437"/>
      <c r="I9" s="5438"/>
      <c r="J9" s="501"/>
      <c r="K9" s="5468" t="s">
        <v>369</v>
      </c>
      <c r="L9" s="5437" t="s">
        <v>621</v>
      </c>
      <c r="M9" s="5437"/>
      <c r="N9" s="5437"/>
      <c r="O9" s="5437"/>
      <c r="P9" s="5438"/>
      <c r="Q9" s="501"/>
      <c r="R9" s="5468" t="s">
        <v>369</v>
      </c>
      <c r="S9" s="5437" t="s">
        <v>621</v>
      </c>
      <c r="T9" s="5437"/>
      <c r="U9" s="5437"/>
      <c r="V9" s="5437"/>
      <c r="W9" s="5438"/>
      <c r="X9" s="501"/>
      <c r="Y9" s="5468" t="s">
        <v>369</v>
      </c>
      <c r="Z9" s="5437" t="s">
        <v>621</v>
      </c>
      <c r="AA9" s="5437"/>
      <c r="AB9" s="5437"/>
      <c r="AC9" s="5437"/>
      <c r="AD9" s="5438"/>
      <c r="AE9" s="585"/>
      <c r="AG9" s="5633"/>
      <c r="AI9" s="5468" t="s">
        <v>369</v>
      </c>
      <c r="AJ9" s="5437" t="s">
        <v>621</v>
      </c>
      <c r="AK9" s="5437"/>
      <c r="AL9" s="5437"/>
      <c r="AM9" s="5437"/>
      <c r="AN9" s="5438"/>
      <c r="AO9" s="501"/>
      <c r="AP9" s="5468" t="s">
        <v>369</v>
      </c>
      <c r="AQ9" s="5437" t="s">
        <v>621</v>
      </c>
      <c r="AR9" s="5437"/>
      <c r="AS9" s="5437"/>
      <c r="AT9" s="5437"/>
      <c r="AU9" s="5438"/>
      <c r="AV9" s="501"/>
      <c r="AW9" s="5468" t="s">
        <v>369</v>
      </c>
      <c r="AX9" s="5437" t="s">
        <v>621</v>
      </c>
      <c r="AY9" s="5437"/>
      <c r="AZ9" s="5437"/>
      <c r="BA9" s="5437"/>
      <c r="BB9" s="5438"/>
      <c r="BC9" s="501"/>
      <c r="BD9" s="5468" t="s">
        <v>369</v>
      </c>
      <c r="BE9" s="5437" t="s">
        <v>621</v>
      </c>
      <c r="BF9" s="5437"/>
      <c r="BG9" s="5437"/>
      <c r="BH9" s="5437"/>
      <c r="BI9" s="5438"/>
      <c r="BJ9" s="585"/>
    </row>
    <row r="10" spans="2:148" ht="13.5" customHeight="1">
      <c r="B10" s="5853"/>
      <c r="D10" s="5469"/>
      <c r="E10" s="5530" t="s">
        <v>622</v>
      </c>
      <c r="F10" s="5530"/>
      <c r="G10" s="5530"/>
      <c r="H10" s="5530"/>
      <c r="I10" s="5531"/>
      <c r="J10" s="503"/>
      <c r="K10" s="5469"/>
      <c r="L10" s="5530" t="s">
        <v>622</v>
      </c>
      <c r="M10" s="5530"/>
      <c r="N10" s="5530"/>
      <c r="O10" s="5530"/>
      <c r="P10" s="5531"/>
      <c r="Q10" s="503"/>
      <c r="R10" s="5469"/>
      <c r="S10" s="5530" t="s">
        <v>622</v>
      </c>
      <c r="T10" s="5530"/>
      <c r="U10" s="5530"/>
      <c r="V10" s="5530"/>
      <c r="W10" s="5531"/>
      <c r="X10" s="503"/>
      <c r="Y10" s="5469"/>
      <c r="Z10" s="5530" t="s">
        <v>622</v>
      </c>
      <c r="AA10" s="5530"/>
      <c r="AB10" s="5530"/>
      <c r="AC10" s="5530"/>
      <c r="AD10" s="5531"/>
      <c r="AE10" s="585"/>
      <c r="AG10" s="5853"/>
      <c r="AI10" s="5469"/>
      <c r="AJ10" s="5530" t="s">
        <v>622</v>
      </c>
      <c r="AK10" s="5530"/>
      <c r="AL10" s="5530"/>
      <c r="AM10" s="5530"/>
      <c r="AN10" s="5531"/>
      <c r="AO10" s="503"/>
      <c r="AP10" s="5469"/>
      <c r="AQ10" s="5530" t="s">
        <v>622</v>
      </c>
      <c r="AR10" s="5530"/>
      <c r="AS10" s="5530"/>
      <c r="AT10" s="5530"/>
      <c r="AU10" s="5531"/>
      <c r="AV10" s="503"/>
      <c r="AW10" s="5469"/>
      <c r="AX10" s="5439" t="s">
        <v>623</v>
      </c>
      <c r="AY10" s="5439"/>
      <c r="AZ10" s="5439"/>
      <c r="BA10" s="5439"/>
      <c r="BB10" s="5440"/>
      <c r="BC10" s="503"/>
      <c r="BD10" s="5469"/>
      <c r="BE10" s="5439" t="s">
        <v>623</v>
      </c>
      <c r="BF10" s="5439"/>
      <c r="BG10" s="5439"/>
      <c r="BH10" s="5439"/>
      <c r="BI10" s="5440"/>
      <c r="BJ10" s="585"/>
    </row>
    <row r="11" spans="2:148" ht="11.25" customHeight="1" thickBot="1">
      <c r="B11" s="5634"/>
      <c r="D11" s="5470"/>
      <c r="E11" s="5532"/>
      <c r="F11" s="5532"/>
      <c r="G11" s="5532"/>
      <c r="H11" s="5532"/>
      <c r="I11" s="5533"/>
      <c r="J11" s="501"/>
      <c r="K11" s="5470"/>
      <c r="L11" s="5532"/>
      <c r="M11" s="5532"/>
      <c r="N11" s="5532"/>
      <c r="O11" s="5532"/>
      <c r="P11" s="5533"/>
      <c r="Q11" s="501"/>
      <c r="R11" s="5470"/>
      <c r="S11" s="5532"/>
      <c r="T11" s="5532"/>
      <c r="U11" s="5532"/>
      <c r="V11" s="5532"/>
      <c r="W11" s="5533"/>
      <c r="X11" s="501"/>
      <c r="Y11" s="5470"/>
      <c r="Z11" s="5532"/>
      <c r="AA11" s="5532"/>
      <c r="AB11" s="5532"/>
      <c r="AC11" s="5532"/>
      <c r="AD11" s="5533"/>
      <c r="AE11" s="575"/>
      <c r="AG11" s="5634"/>
      <c r="AI11" s="5470"/>
      <c r="AJ11" s="5532"/>
      <c r="AK11" s="5532"/>
      <c r="AL11" s="5532"/>
      <c r="AM11" s="5532"/>
      <c r="AN11" s="5533"/>
      <c r="AO11" s="501"/>
      <c r="AP11" s="5470"/>
      <c r="AQ11" s="5532"/>
      <c r="AR11" s="5532"/>
      <c r="AS11" s="5532"/>
      <c r="AT11" s="5532"/>
      <c r="AU11" s="5533"/>
      <c r="AV11" s="501"/>
      <c r="AW11" s="5470"/>
      <c r="AX11" s="5441"/>
      <c r="AY11" s="5441"/>
      <c r="AZ11" s="5441"/>
      <c r="BA11" s="5441"/>
      <c r="BB11" s="5442"/>
      <c r="BC11" s="501"/>
      <c r="BD11" s="5470"/>
      <c r="BE11" s="5441"/>
      <c r="BF11" s="5441"/>
      <c r="BG11" s="5441"/>
      <c r="BH11" s="5441"/>
      <c r="BI11" s="5442"/>
      <c r="BJ11" s="575"/>
    </row>
    <row r="12" spans="2:148" ht="19.5" customHeight="1" thickTop="1">
      <c r="B12" s="198"/>
      <c r="D12" s="504"/>
      <c r="E12" s="586"/>
      <c r="F12" s="546"/>
      <c r="G12" s="547"/>
      <c r="H12" s="547"/>
      <c r="I12" s="587"/>
      <c r="J12" s="504"/>
      <c r="K12" s="504"/>
      <c r="L12" s="499"/>
      <c r="M12" s="584"/>
      <c r="N12" s="508"/>
      <c r="O12" s="508"/>
      <c r="P12" s="501"/>
      <c r="Q12" s="504"/>
      <c r="R12" s="504"/>
      <c r="S12" s="499"/>
      <c r="T12" s="584"/>
      <c r="U12" s="508"/>
      <c r="V12" s="508"/>
      <c r="W12" s="501"/>
      <c r="X12" s="504"/>
      <c r="Y12" s="504"/>
      <c r="Z12" s="499"/>
      <c r="AA12" s="584"/>
      <c r="AB12" s="508"/>
      <c r="AC12" s="508"/>
      <c r="AD12" s="501"/>
      <c r="AE12" s="575"/>
      <c r="AG12" s="198"/>
      <c r="AI12" s="504"/>
      <c r="AJ12" s="499"/>
      <c r="AK12" s="584"/>
      <c r="AL12" s="508"/>
      <c r="AM12" s="508"/>
      <c r="AN12" s="501"/>
      <c r="AO12" s="504"/>
      <c r="AP12" s="504"/>
      <c r="AQ12" s="499"/>
      <c r="AR12" s="584"/>
      <c r="AS12" s="508"/>
      <c r="AT12" s="508"/>
      <c r="AU12" s="501"/>
      <c r="AV12" s="504"/>
      <c r="AW12" s="504"/>
      <c r="AX12" s="499"/>
      <c r="AY12" s="584"/>
      <c r="AZ12" s="508"/>
      <c r="BA12" s="508"/>
      <c r="BB12" s="501"/>
      <c r="BC12" s="504"/>
      <c r="BD12" s="504"/>
      <c r="BE12" s="499"/>
      <c r="BF12" s="584"/>
      <c r="BG12" s="508"/>
      <c r="BH12" s="508"/>
      <c r="BI12" s="501"/>
      <c r="BJ12" s="575"/>
    </row>
    <row r="13" spans="2:148" ht="9.9499999999999993" customHeight="1">
      <c r="B13" s="5621">
        <v>1</v>
      </c>
      <c r="D13" s="6523" t="s">
        <v>624</v>
      </c>
      <c r="E13" s="6517" t="s">
        <v>625</v>
      </c>
      <c r="F13" s="6517"/>
      <c r="G13" s="6517"/>
      <c r="H13" s="6517"/>
      <c r="I13" s="6518"/>
      <c r="J13" s="587"/>
      <c r="K13" s="6523" t="s">
        <v>626</v>
      </c>
      <c r="L13" s="6517" t="s">
        <v>627</v>
      </c>
      <c r="M13" s="6517"/>
      <c r="N13" s="6517"/>
      <c r="O13" s="6517"/>
      <c r="P13" s="6518"/>
      <c r="Q13" s="587"/>
      <c r="R13" s="6523" t="s">
        <v>628</v>
      </c>
      <c r="S13" s="6517" t="s">
        <v>326</v>
      </c>
      <c r="T13" s="6517"/>
      <c r="U13" s="6517"/>
      <c r="V13" s="6517"/>
      <c r="W13" s="6518"/>
      <c r="X13" s="587"/>
      <c r="Y13" s="6523" t="s">
        <v>629</v>
      </c>
      <c r="Z13" s="6517" t="s">
        <v>630</v>
      </c>
      <c r="AA13" s="6517"/>
      <c r="AB13" s="6517"/>
      <c r="AC13" s="6517"/>
      <c r="AD13" s="6518"/>
      <c r="AE13" s="588"/>
      <c r="AF13" s="588"/>
      <c r="AG13" s="5621">
        <v>15</v>
      </c>
      <c r="AH13" s="588"/>
      <c r="AI13" s="6523" t="s">
        <v>631</v>
      </c>
      <c r="AJ13" s="6517" t="s">
        <v>331</v>
      </c>
      <c r="AK13" s="6517"/>
      <c r="AL13" s="6517"/>
      <c r="AM13" s="6517"/>
      <c r="AN13" s="6518"/>
      <c r="AO13" s="587"/>
      <c r="AP13" s="6523" t="s">
        <v>632</v>
      </c>
      <c r="AQ13" s="6517" t="s">
        <v>332</v>
      </c>
      <c r="AR13" s="6517"/>
      <c r="AS13" s="6517"/>
      <c r="AT13" s="6517"/>
      <c r="AU13" s="6518"/>
      <c r="AV13" s="501"/>
      <c r="AW13" s="6523"/>
      <c r="AX13" s="6517"/>
      <c r="AY13" s="6517"/>
      <c r="AZ13" s="6517"/>
      <c r="BA13" s="6517"/>
      <c r="BB13" s="6518"/>
      <c r="BC13" s="501"/>
      <c r="BD13" s="6523"/>
      <c r="BE13" s="6517"/>
      <c r="BF13" s="6517"/>
      <c r="BG13" s="6517"/>
      <c r="BH13" s="6517"/>
      <c r="BI13" s="6518"/>
    </row>
    <row r="14" spans="2:148" ht="5.0999999999999996" customHeight="1">
      <c r="B14" s="5622"/>
      <c r="D14" s="6524"/>
      <c r="E14" s="6519"/>
      <c r="F14" s="6519"/>
      <c r="G14" s="6519"/>
      <c r="H14" s="6519"/>
      <c r="I14" s="6520"/>
      <c r="J14" s="589"/>
      <c r="K14" s="6524"/>
      <c r="L14" s="6519"/>
      <c r="M14" s="6519"/>
      <c r="N14" s="6519"/>
      <c r="O14" s="6519"/>
      <c r="P14" s="6520"/>
      <c r="Q14" s="589"/>
      <c r="R14" s="6524"/>
      <c r="S14" s="6519"/>
      <c r="T14" s="6519"/>
      <c r="U14" s="6519"/>
      <c r="V14" s="6519"/>
      <c r="W14" s="6520"/>
      <c r="X14" s="589"/>
      <c r="Y14" s="6524"/>
      <c r="Z14" s="6519"/>
      <c r="AA14" s="6519"/>
      <c r="AB14" s="6519"/>
      <c r="AC14" s="6519"/>
      <c r="AD14" s="6520"/>
      <c r="AE14" s="588"/>
      <c r="AF14" s="588"/>
      <c r="AG14" s="5622"/>
      <c r="AH14" s="588"/>
      <c r="AI14" s="6524"/>
      <c r="AJ14" s="6519"/>
      <c r="AK14" s="6519"/>
      <c r="AL14" s="6519"/>
      <c r="AM14" s="6519"/>
      <c r="AN14" s="6520"/>
      <c r="AO14" s="589"/>
      <c r="AP14" s="6524"/>
      <c r="AQ14" s="6519"/>
      <c r="AR14" s="6519"/>
      <c r="AS14" s="6519"/>
      <c r="AT14" s="6519"/>
      <c r="AU14" s="6520"/>
      <c r="AV14" s="503"/>
      <c r="AW14" s="6524"/>
      <c r="AX14" s="6519"/>
      <c r="AY14" s="6519"/>
      <c r="AZ14" s="6519"/>
      <c r="BA14" s="6519"/>
      <c r="BB14" s="6520"/>
      <c r="BC14" s="503"/>
      <c r="BD14" s="6524"/>
      <c r="BE14" s="6519"/>
      <c r="BF14" s="6519"/>
      <c r="BG14" s="6519"/>
      <c r="BH14" s="6519"/>
      <c r="BI14" s="6520"/>
    </row>
    <row r="15" spans="2:148" ht="9.9499999999999993" customHeight="1" thickBot="1">
      <c r="B15" s="5623"/>
      <c r="D15" s="6525"/>
      <c r="E15" s="6521"/>
      <c r="F15" s="6521"/>
      <c r="G15" s="6521"/>
      <c r="H15" s="6521"/>
      <c r="I15" s="6522"/>
      <c r="J15" s="587"/>
      <c r="K15" s="6525"/>
      <c r="L15" s="6521"/>
      <c r="M15" s="6521"/>
      <c r="N15" s="6521"/>
      <c r="O15" s="6521"/>
      <c r="P15" s="6522"/>
      <c r="Q15" s="587"/>
      <c r="R15" s="6525"/>
      <c r="S15" s="6521"/>
      <c r="T15" s="6521"/>
      <c r="U15" s="6521"/>
      <c r="V15" s="6521"/>
      <c r="W15" s="6522"/>
      <c r="X15" s="587"/>
      <c r="Y15" s="6525"/>
      <c r="Z15" s="6521"/>
      <c r="AA15" s="6521"/>
      <c r="AB15" s="6521"/>
      <c r="AC15" s="6521"/>
      <c r="AD15" s="6522"/>
      <c r="AE15" s="588"/>
      <c r="AF15" s="588"/>
      <c r="AG15" s="5623"/>
      <c r="AH15" s="588"/>
      <c r="AI15" s="6525"/>
      <c r="AJ15" s="6521"/>
      <c r="AK15" s="6521"/>
      <c r="AL15" s="6521"/>
      <c r="AM15" s="6521"/>
      <c r="AN15" s="6522"/>
      <c r="AO15" s="587"/>
      <c r="AP15" s="6525"/>
      <c r="AQ15" s="6521"/>
      <c r="AR15" s="6521"/>
      <c r="AS15" s="6521"/>
      <c r="AT15" s="6521"/>
      <c r="AU15" s="6522"/>
      <c r="AV15" s="501"/>
      <c r="AW15" s="6525"/>
      <c r="AX15" s="6521"/>
      <c r="AY15" s="6521"/>
      <c r="AZ15" s="6521"/>
      <c r="BA15" s="6521"/>
      <c r="BB15" s="6522"/>
      <c r="BC15" s="501"/>
      <c r="BD15" s="6525"/>
      <c r="BE15" s="6521"/>
      <c r="BF15" s="6521"/>
      <c r="BG15" s="6521"/>
      <c r="BH15" s="6521"/>
      <c r="BI15" s="6522"/>
    </row>
    <row r="16" spans="2:148" ht="9.9499999999999993" customHeight="1">
      <c r="B16" s="198"/>
      <c r="D16" s="590"/>
      <c r="E16" s="591"/>
      <c r="F16" s="592"/>
      <c r="G16" s="593"/>
      <c r="H16" s="593"/>
      <c r="I16" s="594"/>
      <c r="J16" s="595"/>
      <c r="K16" s="590"/>
      <c r="L16" s="591"/>
      <c r="M16" s="592"/>
      <c r="N16" s="593"/>
      <c r="O16" s="593"/>
      <c r="P16" s="594"/>
      <c r="Q16" s="595"/>
      <c r="R16" s="590"/>
      <c r="S16" s="591"/>
      <c r="T16" s="592"/>
      <c r="U16" s="593"/>
      <c r="V16" s="593"/>
      <c r="W16" s="594"/>
      <c r="X16" s="595"/>
      <c r="Y16" s="590"/>
      <c r="Z16" s="591"/>
      <c r="AA16" s="592"/>
      <c r="AB16" s="593"/>
      <c r="AC16" s="593"/>
      <c r="AD16" s="594"/>
      <c r="AE16" s="588"/>
      <c r="AF16" s="588"/>
      <c r="AG16" s="198"/>
      <c r="AH16" s="588"/>
      <c r="AI16" s="590"/>
      <c r="AJ16" s="591"/>
      <c r="AK16" s="592"/>
      <c r="AL16" s="593"/>
      <c r="AM16" s="593"/>
      <c r="AN16" s="594"/>
      <c r="AO16" s="595"/>
      <c r="AP16" s="590"/>
      <c r="AQ16" s="591"/>
      <c r="AR16" s="592"/>
      <c r="AS16" s="593"/>
      <c r="AT16" s="593"/>
      <c r="AU16" s="594"/>
      <c r="AV16" s="504"/>
      <c r="AW16" s="590"/>
      <c r="AX16" s="591"/>
      <c r="AY16" s="592"/>
      <c r="AZ16" s="593"/>
      <c r="BA16" s="593"/>
      <c r="BB16" s="594"/>
      <c r="BC16" s="504"/>
      <c r="BD16" s="590"/>
      <c r="BE16" s="591"/>
      <c r="BF16" s="592"/>
      <c r="BG16" s="593"/>
      <c r="BH16" s="593"/>
      <c r="BI16" s="594"/>
    </row>
    <row r="17" spans="2:61" ht="9.9499999999999993" customHeight="1">
      <c r="B17" s="5621">
        <v>2</v>
      </c>
      <c r="D17" s="6523" t="s">
        <v>633</v>
      </c>
      <c r="E17" s="6517" t="s">
        <v>634</v>
      </c>
      <c r="F17" s="6517"/>
      <c r="G17" s="6517"/>
      <c r="H17" s="6517"/>
      <c r="I17" s="6518"/>
      <c r="J17" s="587"/>
      <c r="K17" s="6523" t="s">
        <v>635</v>
      </c>
      <c r="L17" s="6517" t="s">
        <v>636</v>
      </c>
      <c r="M17" s="6517"/>
      <c r="N17" s="6517"/>
      <c r="O17" s="6517"/>
      <c r="P17" s="6518"/>
      <c r="Q17" s="587"/>
      <c r="R17" s="6523" t="s">
        <v>637</v>
      </c>
      <c r="S17" s="6517" t="s">
        <v>638</v>
      </c>
      <c r="T17" s="6517"/>
      <c r="U17" s="6517"/>
      <c r="V17" s="6517"/>
      <c r="W17" s="6518"/>
      <c r="X17" s="587"/>
      <c r="Y17" s="6523" t="s">
        <v>639</v>
      </c>
      <c r="Z17" s="6517" t="s">
        <v>640</v>
      </c>
      <c r="AA17" s="6517"/>
      <c r="AB17" s="6517"/>
      <c r="AC17" s="6517"/>
      <c r="AD17" s="6518"/>
      <c r="AE17" s="588"/>
      <c r="AF17" s="588"/>
      <c r="AG17" s="5621">
        <v>16</v>
      </c>
      <c r="AH17" s="588"/>
      <c r="AI17" s="6523" t="s">
        <v>641</v>
      </c>
      <c r="AJ17" s="6517" t="s">
        <v>642</v>
      </c>
      <c r="AK17" s="6517"/>
      <c r="AL17" s="6517"/>
      <c r="AM17" s="6517"/>
      <c r="AN17" s="6518"/>
      <c r="AO17" s="587"/>
      <c r="AP17" s="6523" t="s">
        <v>643</v>
      </c>
      <c r="AQ17" s="6517" t="s">
        <v>644</v>
      </c>
      <c r="AR17" s="6517"/>
      <c r="AS17" s="6517"/>
      <c r="AT17" s="6517"/>
      <c r="AU17" s="6518"/>
      <c r="AV17" s="501"/>
      <c r="AW17" s="6523"/>
      <c r="AX17" s="6517"/>
      <c r="AY17" s="6517"/>
      <c r="AZ17" s="6517"/>
      <c r="BA17" s="6517"/>
      <c r="BB17" s="6518"/>
      <c r="BC17" s="501"/>
      <c r="BD17" s="6523"/>
      <c r="BE17" s="6517"/>
      <c r="BF17" s="6517"/>
      <c r="BG17" s="6517"/>
      <c r="BH17" s="6517"/>
      <c r="BI17" s="6518"/>
    </row>
    <row r="18" spans="2:61" ht="5.0999999999999996" customHeight="1">
      <c r="B18" s="5622"/>
      <c r="D18" s="6524"/>
      <c r="E18" s="6519"/>
      <c r="F18" s="6519"/>
      <c r="G18" s="6519"/>
      <c r="H18" s="6519"/>
      <c r="I18" s="6520"/>
      <c r="J18" s="589"/>
      <c r="K18" s="6524"/>
      <c r="L18" s="6519"/>
      <c r="M18" s="6519"/>
      <c r="N18" s="6519"/>
      <c r="O18" s="6519"/>
      <c r="P18" s="6520"/>
      <c r="Q18" s="589"/>
      <c r="R18" s="6524"/>
      <c r="S18" s="6519"/>
      <c r="T18" s="6519"/>
      <c r="U18" s="6519"/>
      <c r="V18" s="6519"/>
      <c r="W18" s="6520"/>
      <c r="X18" s="589"/>
      <c r="Y18" s="6524"/>
      <c r="Z18" s="6519"/>
      <c r="AA18" s="6519"/>
      <c r="AB18" s="6519"/>
      <c r="AC18" s="6519"/>
      <c r="AD18" s="6520"/>
      <c r="AE18" s="588"/>
      <c r="AF18" s="588"/>
      <c r="AG18" s="5622"/>
      <c r="AH18" s="588"/>
      <c r="AI18" s="6524"/>
      <c r="AJ18" s="6519"/>
      <c r="AK18" s="6519"/>
      <c r="AL18" s="6519"/>
      <c r="AM18" s="6519"/>
      <c r="AN18" s="6520"/>
      <c r="AO18" s="589"/>
      <c r="AP18" s="6524"/>
      <c r="AQ18" s="6519"/>
      <c r="AR18" s="6519"/>
      <c r="AS18" s="6519"/>
      <c r="AT18" s="6519"/>
      <c r="AU18" s="6520"/>
      <c r="AV18" s="503"/>
      <c r="AW18" s="6524"/>
      <c r="AX18" s="6519"/>
      <c r="AY18" s="6519"/>
      <c r="AZ18" s="6519"/>
      <c r="BA18" s="6519"/>
      <c r="BB18" s="6520"/>
      <c r="BC18" s="503"/>
      <c r="BD18" s="6524"/>
      <c r="BE18" s="6519"/>
      <c r="BF18" s="6519"/>
      <c r="BG18" s="6519"/>
      <c r="BH18" s="6519"/>
      <c r="BI18" s="6520"/>
    </row>
    <row r="19" spans="2:61" ht="9.9499999999999993" customHeight="1" thickBot="1">
      <c r="B19" s="5623"/>
      <c r="D19" s="6525"/>
      <c r="E19" s="6521"/>
      <c r="F19" s="6521"/>
      <c r="G19" s="6521"/>
      <c r="H19" s="6521"/>
      <c r="I19" s="6522"/>
      <c r="J19" s="587"/>
      <c r="K19" s="6525"/>
      <c r="L19" s="6521"/>
      <c r="M19" s="6521"/>
      <c r="N19" s="6521"/>
      <c r="O19" s="6521"/>
      <c r="P19" s="6522"/>
      <c r="Q19" s="587"/>
      <c r="R19" s="6525"/>
      <c r="S19" s="6521"/>
      <c r="T19" s="6521"/>
      <c r="U19" s="6521"/>
      <c r="V19" s="6521"/>
      <c r="W19" s="6522"/>
      <c r="X19" s="587"/>
      <c r="Y19" s="6525"/>
      <c r="Z19" s="6521"/>
      <c r="AA19" s="6521"/>
      <c r="AB19" s="6521"/>
      <c r="AC19" s="6521"/>
      <c r="AD19" s="6522"/>
      <c r="AE19" s="588"/>
      <c r="AF19" s="588"/>
      <c r="AG19" s="5623"/>
      <c r="AH19" s="588"/>
      <c r="AI19" s="6525"/>
      <c r="AJ19" s="6521"/>
      <c r="AK19" s="6521"/>
      <c r="AL19" s="6521"/>
      <c r="AM19" s="6521"/>
      <c r="AN19" s="6522"/>
      <c r="AO19" s="587"/>
      <c r="AP19" s="6525"/>
      <c r="AQ19" s="6521"/>
      <c r="AR19" s="6521"/>
      <c r="AS19" s="6521"/>
      <c r="AT19" s="6521"/>
      <c r="AU19" s="6522"/>
      <c r="AV19" s="501"/>
      <c r="AW19" s="6525"/>
      <c r="AX19" s="6521"/>
      <c r="AY19" s="6521"/>
      <c r="AZ19" s="6521"/>
      <c r="BA19" s="6521"/>
      <c r="BB19" s="6522"/>
      <c r="BC19" s="501"/>
      <c r="BD19" s="6525"/>
      <c r="BE19" s="6521"/>
      <c r="BF19" s="6521"/>
      <c r="BG19" s="6521"/>
      <c r="BH19" s="6521"/>
      <c r="BI19" s="6522"/>
    </row>
    <row r="20" spans="2:61" ht="9.9499999999999993" customHeight="1">
      <c r="B20" s="198"/>
      <c r="D20" s="590"/>
      <c r="E20" s="591"/>
      <c r="F20" s="592"/>
      <c r="G20" s="593"/>
      <c r="H20" s="593"/>
      <c r="I20" s="594"/>
      <c r="J20" s="595"/>
      <c r="K20" s="590"/>
      <c r="L20" s="591"/>
      <c r="M20" s="592"/>
      <c r="N20" s="593"/>
      <c r="O20" s="593"/>
      <c r="P20" s="594"/>
      <c r="Q20" s="595"/>
      <c r="R20" s="590"/>
      <c r="S20" s="591"/>
      <c r="T20" s="592"/>
      <c r="U20" s="593"/>
      <c r="V20" s="593"/>
      <c r="W20" s="594"/>
      <c r="X20" s="595"/>
      <c r="Y20" s="590"/>
      <c r="Z20" s="591"/>
      <c r="AA20" s="592"/>
      <c r="AB20" s="593"/>
      <c r="AC20" s="593"/>
      <c r="AD20" s="594"/>
      <c r="AE20" s="588"/>
      <c r="AF20" s="588"/>
      <c r="AG20" s="198"/>
      <c r="AH20" s="588"/>
      <c r="AI20" s="590"/>
      <c r="AJ20" s="591"/>
      <c r="AK20" s="592"/>
      <c r="AL20" s="593"/>
      <c r="AM20" s="593"/>
      <c r="AN20" s="594"/>
      <c r="AO20" s="595"/>
      <c r="AP20" s="590"/>
      <c r="AQ20" s="591"/>
      <c r="AR20" s="592"/>
      <c r="AS20" s="593"/>
      <c r="AT20" s="593"/>
      <c r="AU20" s="594"/>
      <c r="AV20" s="504"/>
      <c r="AW20" s="590"/>
      <c r="AX20" s="591"/>
      <c r="AY20" s="592"/>
      <c r="AZ20" s="593"/>
      <c r="BA20" s="593"/>
      <c r="BB20" s="594"/>
      <c r="BC20" s="504"/>
      <c r="BD20" s="590"/>
      <c r="BE20" s="591"/>
      <c r="BF20" s="592"/>
      <c r="BG20" s="593"/>
      <c r="BH20" s="593"/>
      <c r="BI20" s="594"/>
    </row>
    <row r="21" spans="2:61" ht="9.9499999999999993" customHeight="1">
      <c r="B21" s="5621">
        <v>3</v>
      </c>
      <c r="D21" s="6523" t="s">
        <v>645</v>
      </c>
      <c r="E21" s="6517" t="s">
        <v>646</v>
      </c>
      <c r="F21" s="6517"/>
      <c r="G21" s="6517"/>
      <c r="H21" s="6517"/>
      <c r="I21" s="6518"/>
      <c r="J21" s="587"/>
      <c r="K21" s="6523" t="s">
        <v>647</v>
      </c>
      <c r="L21" s="6517" t="s">
        <v>648</v>
      </c>
      <c r="M21" s="6517"/>
      <c r="N21" s="6517"/>
      <c r="O21" s="6517"/>
      <c r="P21" s="6518"/>
      <c r="Q21" s="587"/>
      <c r="R21" s="6523" t="s">
        <v>649</v>
      </c>
      <c r="S21" s="6517" t="s">
        <v>650</v>
      </c>
      <c r="T21" s="6517"/>
      <c r="U21" s="6517"/>
      <c r="V21" s="6517"/>
      <c r="W21" s="6518"/>
      <c r="X21" s="587"/>
      <c r="Y21" s="6523" t="s">
        <v>651</v>
      </c>
      <c r="Z21" s="6517" t="s">
        <v>652</v>
      </c>
      <c r="AA21" s="6517"/>
      <c r="AB21" s="6517"/>
      <c r="AC21" s="6517"/>
      <c r="AD21" s="6518"/>
      <c r="AE21" s="588"/>
      <c r="AF21" s="588"/>
      <c r="AG21" s="5621">
        <v>17</v>
      </c>
      <c r="AH21" s="588"/>
      <c r="AI21" s="6523" t="s">
        <v>653</v>
      </c>
      <c r="AJ21" s="6517" t="s">
        <v>654</v>
      </c>
      <c r="AK21" s="6517"/>
      <c r="AL21" s="6517"/>
      <c r="AM21" s="6517"/>
      <c r="AN21" s="6518"/>
      <c r="AO21" s="587"/>
      <c r="AP21" s="6523" t="s">
        <v>655</v>
      </c>
      <c r="AQ21" s="6517" t="s">
        <v>656</v>
      </c>
      <c r="AR21" s="6517"/>
      <c r="AS21" s="6517"/>
      <c r="AT21" s="6517"/>
      <c r="AU21" s="6518"/>
      <c r="AV21" s="501"/>
      <c r="AW21" s="6523"/>
      <c r="AX21" s="6517"/>
      <c r="AY21" s="6517"/>
      <c r="AZ21" s="6517"/>
      <c r="BA21" s="6517"/>
      <c r="BB21" s="6518"/>
      <c r="BC21" s="501"/>
      <c r="BD21" s="6523"/>
      <c r="BE21" s="6517"/>
      <c r="BF21" s="6517"/>
      <c r="BG21" s="6517"/>
      <c r="BH21" s="6517"/>
      <c r="BI21" s="6518"/>
    </row>
    <row r="22" spans="2:61" ht="5.0999999999999996" customHeight="1">
      <c r="B22" s="5622"/>
      <c r="D22" s="6524"/>
      <c r="E22" s="6519"/>
      <c r="F22" s="6519"/>
      <c r="G22" s="6519"/>
      <c r="H22" s="6519"/>
      <c r="I22" s="6520"/>
      <c r="J22" s="589"/>
      <c r="K22" s="6524"/>
      <c r="L22" s="6519"/>
      <c r="M22" s="6519"/>
      <c r="N22" s="6519"/>
      <c r="O22" s="6519"/>
      <c r="P22" s="6520"/>
      <c r="Q22" s="589"/>
      <c r="R22" s="6524"/>
      <c r="S22" s="6519"/>
      <c r="T22" s="6519"/>
      <c r="U22" s="6519"/>
      <c r="V22" s="6519"/>
      <c r="W22" s="6520"/>
      <c r="X22" s="589"/>
      <c r="Y22" s="6524"/>
      <c r="Z22" s="6519"/>
      <c r="AA22" s="6519"/>
      <c r="AB22" s="6519"/>
      <c r="AC22" s="6519"/>
      <c r="AD22" s="6520"/>
      <c r="AE22" s="588"/>
      <c r="AF22" s="588"/>
      <c r="AG22" s="5622"/>
      <c r="AH22" s="588"/>
      <c r="AI22" s="6524"/>
      <c r="AJ22" s="6519"/>
      <c r="AK22" s="6519"/>
      <c r="AL22" s="6519"/>
      <c r="AM22" s="6519"/>
      <c r="AN22" s="6520"/>
      <c r="AO22" s="589"/>
      <c r="AP22" s="6524"/>
      <c r="AQ22" s="6519"/>
      <c r="AR22" s="6519"/>
      <c r="AS22" s="6519"/>
      <c r="AT22" s="6519"/>
      <c r="AU22" s="6520"/>
      <c r="AV22" s="503"/>
      <c r="AW22" s="6524"/>
      <c r="AX22" s="6519"/>
      <c r="AY22" s="6519"/>
      <c r="AZ22" s="6519"/>
      <c r="BA22" s="6519"/>
      <c r="BB22" s="6520"/>
      <c r="BC22" s="503"/>
      <c r="BD22" s="6524"/>
      <c r="BE22" s="6519"/>
      <c r="BF22" s="6519"/>
      <c r="BG22" s="6519"/>
      <c r="BH22" s="6519"/>
      <c r="BI22" s="6520"/>
    </row>
    <row r="23" spans="2:61" ht="9.9499999999999993" customHeight="1" thickBot="1">
      <c r="B23" s="5623"/>
      <c r="D23" s="6525"/>
      <c r="E23" s="6521"/>
      <c r="F23" s="6521"/>
      <c r="G23" s="6521"/>
      <c r="H23" s="6521"/>
      <c r="I23" s="6522"/>
      <c r="J23" s="587"/>
      <c r="K23" s="6525"/>
      <c r="L23" s="6521"/>
      <c r="M23" s="6521"/>
      <c r="N23" s="6521"/>
      <c r="O23" s="6521"/>
      <c r="P23" s="6522"/>
      <c r="Q23" s="587"/>
      <c r="R23" s="6525"/>
      <c r="S23" s="6521"/>
      <c r="T23" s="6521"/>
      <c r="U23" s="6521"/>
      <c r="V23" s="6521"/>
      <c r="W23" s="6522"/>
      <c r="X23" s="587"/>
      <c r="Y23" s="6525"/>
      <c r="Z23" s="6521"/>
      <c r="AA23" s="6521"/>
      <c r="AB23" s="6521"/>
      <c r="AC23" s="6521"/>
      <c r="AD23" s="6522"/>
      <c r="AE23" s="588"/>
      <c r="AF23" s="588"/>
      <c r="AG23" s="5623"/>
      <c r="AH23" s="588"/>
      <c r="AI23" s="6525"/>
      <c r="AJ23" s="6521"/>
      <c r="AK23" s="6521"/>
      <c r="AL23" s="6521"/>
      <c r="AM23" s="6521"/>
      <c r="AN23" s="6522"/>
      <c r="AO23" s="587"/>
      <c r="AP23" s="6525"/>
      <c r="AQ23" s="6521"/>
      <c r="AR23" s="6521"/>
      <c r="AS23" s="6521"/>
      <c r="AT23" s="6521"/>
      <c r="AU23" s="6522"/>
      <c r="AV23" s="501"/>
      <c r="AW23" s="6525"/>
      <c r="AX23" s="6521"/>
      <c r="AY23" s="6521"/>
      <c r="AZ23" s="6521"/>
      <c r="BA23" s="6521"/>
      <c r="BB23" s="6522"/>
      <c r="BC23" s="501"/>
      <c r="BD23" s="6525"/>
      <c r="BE23" s="6521"/>
      <c r="BF23" s="6521"/>
      <c r="BG23" s="6521"/>
      <c r="BH23" s="6521"/>
      <c r="BI23" s="6522"/>
    </row>
    <row r="24" spans="2:61" ht="9.9499999999999993" customHeight="1">
      <c r="B24" s="198"/>
      <c r="D24" s="590"/>
      <c r="E24" s="591"/>
      <c r="F24" s="592"/>
      <c r="G24" s="593"/>
      <c r="H24" s="593"/>
      <c r="I24" s="594"/>
      <c r="J24" s="595"/>
      <c r="K24" s="590"/>
      <c r="L24" s="591"/>
      <c r="M24" s="592"/>
      <c r="N24" s="593"/>
      <c r="O24" s="593"/>
      <c r="P24" s="594"/>
      <c r="Q24" s="595"/>
      <c r="R24" s="590"/>
      <c r="S24" s="591"/>
      <c r="T24" s="592"/>
      <c r="U24" s="593"/>
      <c r="V24" s="593"/>
      <c r="W24" s="594"/>
      <c r="X24" s="595"/>
      <c r="Y24" s="590"/>
      <c r="Z24" s="591"/>
      <c r="AA24" s="592"/>
      <c r="AB24" s="593"/>
      <c r="AC24" s="593"/>
      <c r="AD24" s="594"/>
      <c r="AE24" s="588"/>
      <c r="AF24" s="588"/>
      <c r="AG24" s="198"/>
      <c r="AH24" s="588"/>
      <c r="AI24" s="590"/>
      <c r="AJ24" s="591"/>
      <c r="AK24" s="592"/>
      <c r="AL24" s="593"/>
      <c r="AM24" s="593"/>
      <c r="AN24" s="594"/>
      <c r="AO24" s="595"/>
      <c r="AP24" s="590"/>
      <c r="AQ24" s="591"/>
      <c r="AR24" s="592"/>
      <c r="AS24" s="593"/>
      <c r="AT24" s="593"/>
      <c r="AU24" s="594"/>
      <c r="AV24" s="504"/>
      <c r="AW24" s="590"/>
      <c r="AX24" s="591"/>
      <c r="AY24" s="592"/>
      <c r="AZ24" s="593"/>
      <c r="BA24" s="593"/>
      <c r="BB24" s="594"/>
      <c r="BC24" s="504"/>
      <c r="BD24" s="590"/>
      <c r="BE24" s="591"/>
      <c r="BF24" s="592"/>
      <c r="BG24" s="593"/>
      <c r="BH24" s="593"/>
      <c r="BI24" s="594"/>
    </row>
    <row r="25" spans="2:61" ht="9.9499999999999993" customHeight="1">
      <c r="B25" s="5621">
        <v>4</v>
      </c>
      <c r="D25" s="6523" t="s">
        <v>657</v>
      </c>
      <c r="E25" s="6517" t="s">
        <v>658</v>
      </c>
      <c r="F25" s="6517"/>
      <c r="G25" s="6517"/>
      <c r="H25" s="6517"/>
      <c r="I25" s="6518"/>
      <c r="J25" s="587"/>
      <c r="K25" s="6523" t="s">
        <v>647</v>
      </c>
      <c r="L25" s="6517" t="s">
        <v>659</v>
      </c>
      <c r="M25" s="6517"/>
      <c r="N25" s="6517"/>
      <c r="O25" s="6517"/>
      <c r="P25" s="6518"/>
      <c r="Q25" s="587"/>
      <c r="R25" s="6523" t="s">
        <v>660</v>
      </c>
      <c r="S25" s="6517" t="s">
        <v>661</v>
      </c>
      <c r="T25" s="6517"/>
      <c r="U25" s="6517"/>
      <c r="V25" s="6517"/>
      <c r="W25" s="6518"/>
      <c r="X25" s="587"/>
      <c r="Y25" s="6523" t="s">
        <v>662</v>
      </c>
      <c r="Z25" s="6517" t="s">
        <v>663</v>
      </c>
      <c r="AA25" s="6517"/>
      <c r="AB25" s="6517"/>
      <c r="AC25" s="6517"/>
      <c r="AD25" s="6518"/>
      <c r="AE25" s="588"/>
      <c r="AF25" s="588"/>
      <c r="AG25" s="5621">
        <v>18</v>
      </c>
      <c r="AH25" s="588"/>
      <c r="AI25" s="6523" t="s">
        <v>664</v>
      </c>
      <c r="AJ25" s="6517" t="s">
        <v>665</v>
      </c>
      <c r="AK25" s="6517"/>
      <c r="AL25" s="6517"/>
      <c r="AM25" s="6517"/>
      <c r="AN25" s="6518"/>
      <c r="AO25" s="587"/>
      <c r="AP25" s="6523"/>
      <c r="AQ25" s="6517"/>
      <c r="AR25" s="6517"/>
      <c r="AS25" s="6517"/>
      <c r="AT25" s="6517"/>
      <c r="AU25" s="6518"/>
      <c r="AV25" s="501"/>
      <c r="AW25" s="6523"/>
      <c r="AX25" s="6517"/>
      <c r="AY25" s="6517"/>
      <c r="AZ25" s="6517"/>
      <c r="BA25" s="6517"/>
      <c r="BB25" s="6518"/>
      <c r="BC25" s="501"/>
      <c r="BD25" s="6523"/>
      <c r="BE25" s="6517"/>
      <c r="BF25" s="6517"/>
      <c r="BG25" s="6517"/>
      <c r="BH25" s="6517"/>
      <c r="BI25" s="6518"/>
    </row>
    <row r="26" spans="2:61" ht="5.0999999999999996" customHeight="1">
      <c r="B26" s="5622"/>
      <c r="D26" s="6524"/>
      <c r="E26" s="6519"/>
      <c r="F26" s="6519"/>
      <c r="G26" s="6519"/>
      <c r="H26" s="6519"/>
      <c r="I26" s="6520"/>
      <c r="J26" s="589"/>
      <c r="K26" s="6524"/>
      <c r="L26" s="6519"/>
      <c r="M26" s="6519"/>
      <c r="N26" s="6519"/>
      <c r="O26" s="6519"/>
      <c r="P26" s="6520"/>
      <c r="Q26" s="589"/>
      <c r="R26" s="6524"/>
      <c r="S26" s="6519"/>
      <c r="T26" s="6519"/>
      <c r="U26" s="6519"/>
      <c r="V26" s="6519"/>
      <c r="W26" s="6520"/>
      <c r="X26" s="589"/>
      <c r="Y26" s="6524"/>
      <c r="Z26" s="6519"/>
      <c r="AA26" s="6519"/>
      <c r="AB26" s="6519"/>
      <c r="AC26" s="6519"/>
      <c r="AD26" s="6520"/>
      <c r="AE26" s="588"/>
      <c r="AF26" s="588"/>
      <c r="AG26" s="5622"/>
      <c r="AH26" s="588"/>
      <c r="AI26" s="6524"/>
      <c r="AJ26" s="6519"/>
      <c r="AK26" s="6519"/>
      <c r="AL26" s="6519"/>
      <c r="AM26" s="6519"/>
      <c r="AN26" s="6520"/>
      <c r="AO26" s="589"/>
      <c r="AP26" s="6524"/>
      <c r="AQ26" s="6519"/>
      <c r="AR26" s="6519"/>
      <c r="AS26" s="6519"/>
      <c r="AT26" s="6519"/>
      <c r="AU26" s="6520"/>
      <c r="AV26" s="503"/>
      <c r="AW26" s="6524"/>
      <c r="AX26" s="6519"/>
      <c r="AY26" s="6519"/>
      <c r="AZ26" s="6519"/>
      <c r="BA26" s="6519"/>
      <c r="BB26" s="6520"/>
      <c r="BC26" s="503"/>
      <c r="BD26" s="6524"/>
      <c r="BE26" s="6519"/>
      <c r="BF26" s="6519"/>
      <c r="BG26" s="6519"/>
      <c r="BH26" s="6519"/>
      <c r="BI26" s="6520"/>
    </row>
    <row r="27" spans="2:61" ht="9.9499999999999993" customHeight="1" thickBot="1">
      <c r="B27" s="5623"/>
      <c r="D27" s="6525"/>
      <c r="E27" s="6521"/>
      <c r="F27" s="6521"/>
      <c r="G27" s="6521"/>
      <c r="H27" s="6521"/>
      <c r="I27" s="6522"/>
      <c r="J27" s="587"/>
      <c r="K27" s="6525"/>
      <c r="L27" s="6521"/>
      <c r="M27" s="6521"/>
      <c r="N27" s="6521"/>
      <c r="O27" s="6521"/>
      <c r="P27" s="6522"/>
      <c r="Q27" s="587"/>
      <c r="R27" s="6525"/>
      <c r="S27" s="6521"/>
      <c r="T27" s="6521"/>
      <c r="U27" s="6521"/>
      <c r="V27" s="6521"/>
      <c r="W27" s="6522"/>
      <c r="X27" s="587"/>
      <c r="Y27" s="6525"/>
      <c r="Z27" s="6521"/>
      <c r="AA27" s="6521"/>
      <c r="AB27" s="6521"/>
      <c r="AC27" s="6521"/>
      <c r="AD27" s="6522"/>
      <c r="AE27" s="588"/>
      <c r="AF27" s="588"/>
      <c r="AG27" s="5623"/>
      <c r="AH27" s="588"/>
      <c r="AI27" s="6525"/>
      <c r="AJ27" s="6521"/>
      <c r="AK27" s="6521"/>
      <c r="AL27" s="6521"/>
      <c r="AM27" s="6521"/>
      <c r="AN27" s="6522"/>
      <c r="AO27" s="587"/>
      <c r="AP27" s="6525"/>
      <c r="AQ27" s="6521"/>
      <c r="AR27" s="6521"/>
      <c r="AS27" s="6521"/>
      <c r="AT27" s="6521"/>
      <c r="AU27" s="6522"/>
      <c r="AV27" s="501"/>
      <c r="AW27" s="6525"/>
      <c r="AX27" s="6521"/>
      <c r="AY27" s="6521"/>
      <c r="AZ27" s="6521"/>
      <c r="BA27" s="6521"/>
      <c r="BB27" s="6522"/>
      <c r="BC27" s="501"/>
      <c r="BD27" s="6525"/>
      <c r="BE27" s="6521"/>
      <c r="BF27" s="6521"/>
      <c r="BG27" s="6521"/>
      <c r="BH27" s="6521"/>
      <c r="BI27" s="6522"/>
    </row>
    <row r="28" spans="2:61" ht="9.9499999999999993" customHeight="1">
      <c r="B28" s="198"/>
      <c r="D28" s="590"/>
      <c r="E28" s="591"/>
      <c r="F28" s="592"/>
      <c r="G28" s="593"/>
      <c r="H28" s="593"/>
      <c r="I28" s="594"/>
      <c r="J28" s="595"/>
      <c r="K28" s="590"/>
      <c r="L28" s="591"/>
      <c r="M28" s="592"/>
      <c r="N28" s="593"/>
      <c r="O28" s="593"/>
      <c r="P28" s="594"/>
      <c r="Q28" s="595"/>
      <c r="R28" s="590"/>
      <c r="S28" s="591"/>
      <c r="T28" s="592"/>
      <c r="U28" s="593"/>
      <c r="V28" s="593"/>
      <c r="W28" s="594"/>
      <c r="X28" s="595"/>
      <c r="Y28" s="590"/>
      <c r="Z28" s="591"/>
      <c r="AA28" s="592"/>
      <c r="AB28" s="593"/>
      <c r="AC28" s="593"/>
      <c r="AD28" s="594"/>
      <c r="AE28" s="588"/>
      <c r="AF28" s="588"/>
      <c r="AG28" s="198"/>
      <c r="AH28" s="588"/>
      <c r="AI28" s="590"/>
      <c r="AJ28" s="591"/>
      <c r="AK28" s="592"/>
      <c r="AL28" s="593"/>
      <c r="AM28" s="593"/>
      <c r="AN28" s="594"/>
      <c r="AO28" s="595"/>
      <c r="AP28" s="590"/>
      <c r="AQ28" s="591"/>
      <c r="AR28" s="592"/>
      <c r="AS28" s="593"/>
      <c r="AT28" s="593"/>
      <c r="AU28" s="594"/>
      <c r="AV28" s="504"/>
      <c r="AW28" s="590"/>
      <c r="AX28" s="591"/>
      <c r="AY28" s="592"/>
      <c r="AZ28" s="593"/>
      <c r="BA28" s="593"/>
      <c r="BB28" s="594"/>
      <c r="BC28" s="504"/>
      <c r="BD28" s="590"/>
      <c r="BE28" s="591"/>
      <c r="BF28" s="592"/>
      <c r="BG28" s="593"/>
      <c r="BH28" s="593"/>
      <c r="BI28" s="594"/>
    </row>
    <row r="29" spans="2:61" ht="9.9499999999999993" customHeight="1">
      <c r="B29" s="5621">
        <v>5</v>
      </c>
      <c r="D29" s="6523" t="s">
        <v>666</v>
      </c>
      <c r="E29" s="6517" t="s">
        <v>667</v>
      </c>
      <c r="F29" s="6517"/>
      <c r="G29" s="6517"/>
      <c r="H29" s="6517"/>
      <c r="I29" s="6518"/>
      <c r="J29" s="587"/>
      <c r="K29" s="6523" t="s">
        <v>668</v>
      </c>
      <c r="L29" s="6517" t="s">
        <v>669</v>
      </c>
      <c r="M29" s="6517"/>
      <c r="N29" s="6517"/>
      <c r="O29" s="6517"/>
      <c r="P29" s="6518"/>
      <c r="Q29" s="587"/>
      <c r="R29" s="6523" t="s">
        <v>670</v>
      </c>
      <c r="S29" s="6517" t="s">
        <v>671</v>
      </c>
      <c r="T29" s="6517"/>
      <c r="U29" s="6517"/>
      <c r="V29" s="6517"/>
      <c r="W29" s="6518"/>
      <c r="X29" s="587"/>
      <c r="Y29" s="6523" t="s">
        <v>672</v>
      </c>
      <c r="Z29" s="6517" t="s">
        <v>673</v>
      </c>
      <c r="AA29" s="6517"/>
      <c r="AB29" s="6517"/>
      <c r="AC29" s="6517"/>
      <c r="AD29" s="6518"/>
      <c r="AE29" s="588"/>
      <c r="AF29" s="588"/>
      <c r="AG29" s="5621">
        <v>19</v>
      </c>
      <c r="AH29" s="588"/>
      <c r="AI29" s="6523" t="s">
        <v>674</v>
      </c>
      <c r="AJ29" s="6517" t="s">
        <v>675</v>
      </c>
      <c r="AK29" s="6517"/>
      <c r="AL29" s="6517"/>
      <c r="AM29" s="6517"/>
      <c r="AN29" s="6518"/>
      <c r="AO29" s="587"/>
      <c r="AP29" s="6523"/>
      <c r="AQ29" s="6517"/>
      <c r="AR29" s="6517"/>
      <c r="AS29" s="6517"/>
      <c r="AT29" s="6517"/>
      <c r="AU29" s="6518"/>
      <c r="AV29" s="501"/>
      <c r="AW29" s="6523"/>
      <c r="AX29" s="6517"/>
      <c r="AY29" s="6517"/>
      <c r="AZ29" s="6517"/>
      <c r="BA29" s="6517"/>
      <c r="BB29" s="6518"/>
      <c r="BC29" s="501"/>
      <c r="BD29" s="6523"/>
      <c r="BE29" s="6517"/>
      <c r="BF29" s="6517"/>
      <c r="BG29" s="6517"/>
      <c r="BH29" s="6517"/>
      <c r="BI29" s="6518"/>
    </row>
    <row r="30" spans="2:61" ht="5.0999999999999996" customHeight="1">
      <c r="B30" s="5622"/>
      <c r="D30" s="6524"/>
      <c r="E30" s="6519"/>
      <c r="F30" s="6519"/>
      <c r="G30" s="6519"/>
      <c r="H30" s="6519"/>
      <c r="I30" s="6520"/>
      <c r="J30" s="589"/>
      <c r="K30" s="6524"/>
      <c r="L30" s="6519"/>
      <c r="M30" s="6519"/>
      <c r="N30" s="6519"/>
      <c r="O30" s="6519"/>
      <c r="P30" s="6520"/>
      <c r="Q30" s="589"/>
      <c r="R30" s="6524"/>
      <c r="S30" s="6519"/>
      <c r="T30" s="6519"/>
      <c r="U30" s="6519"/>
      <c r="V30" s="6519"/>
      <c r="W30" s="6520"/>
      <c r="X30" s="589"/>
      <c r="Y30" s="6524"/>
      <c r="Z30" s="6519"/>
      <c r="AA30" s="6519"/>
      <c r="AB30" s="6519"/>
      <c r="AC30" s="6519"/>
      <c r="AD30" s="6520"/>
      <c r="AE30" s="588"/>
      <c r="AF30" s="596"/>
      <c r="AG30" s="5622"/>
      <c r="AH30" s="588"/>
      <c r="AI30" s="6524"/>
      <c r="AJ30" s="6519"/>
      <c r="AK30" s="6519"/>
      <c r="AL30" s="6519"/>
      <c r="AM30" s="6519"/>
      <c r="AN30" s="6520"/>
      <c r="AO30" s="589"/>
      <c r="AP30" s="6524"/>
      <c r="AQ30" s="6519"/>
      <c r="AR30" s="6519"/>
      <c r="AS30" s="6519"/>
      <c r="AT30" s="6519"/>
      <c r="AU30" s="6520"/>
      <c r="AV30" s="503"/>
      <c r="AW30" s="6524"/>
      <c r="AX30" s="6519"/>
      <c r="AY30" s="6519"/>
      <c r="AZ30" s="6519"/>
      <c r="BA30" s="6519"/>
      <c r="BB30" s="6520"/>
      <c r="BC30" s="503"/>
      <c r="BD30" s="6524"/>
      <c r="BE30" s="6519"/>
      <c r="BF30" s="6519"/>
      <c r="BG30" s="6519"/>
      <c r="BH30" s="6519"/>
      <c r="BI30" s="6520"/>
    </row>
    <row r="31" spans="2:61" ht="9.9499999999999993" customHeight="1" thickBot="1">
      <c r="B31" s="5623"/>
      <c r="D31" s="6525"/>
      <c r="E31" s="6521"/>
      <c r="F31" s="6521"/>
      <c r="G31" s="6521"/>
      <c r="H31" s="6521"/>
      <c r="I31" s="6522"/>
      <c r="J31" s="587"/>
      <c r="K31" s="6525"/>
      <c r="L31" s="6521"/>
      <c r="M31" s="6521"/>
      <c r="N31" s="6521"/>
      <c r="O31" s="6521"/>
      <c r="P31" s="6522"/>
      <c r="Q31" s="587"/>
      <c r="R31" s="6525"/>
      <c r="S31" s="6521"/>
      <c r="T31" s="6521"/>
      <c r="U31" s="6521"/>
      <c r="V31" s="6521"/>
      <c r="W31" s="6522"/>
      <c r="X31" s="587"/>
      <c r="Y31" s="6525"/>
      <c r="Z31" s="6521"/>
      <c r="AA31" s="6521"/>
      <c r="AB31" s="6521"/>
      <c r="AC31" s="6521"/>
      <c r="AD31" s="6522"/>
      <c r="AE31" s="588"/>
      <c r="AF31" s="588"/>
      <c r="AG31" s="5623"/>
      <c r="AH31" s="588"/>
      <c r="AI31" s="6525"/>
      <c r="AJ31" s="6521"/>
      <c r="AK31" s="6521"/>
      <c r="AL31" s="6521"/>
      <c r="AM31" s="6521"/>
      <c r="AN31" s="6522"/>
      <c r="AO31" s="587"/>
      <c r="AP31" s="6525"/>
      <c r="AQ31" s="6521"/>
      <c r="AR31" s="6521"/>
      <c r="AS31" s="6521"/>
      <c r="AT31" s="6521"/>
      <c r="AU31" s="6522"/>
      <c r="AV31" s="501"/>
      <c r="AW31" s="6525"/>
      <c r="AX31" s="6521"/>
      <c r="AY31" s="6521"/>
      <c r="AZ31" s="6521"/>
      <c r="BA31" s="6521"/>
      <c r="BB31" s="6522"/>
      <c r="BC31" s="501"/>
      <c r="BD31" s="6525"/>
      <c r="BE31" s="6521"/>
      <c r="BF31" s="6521"/>
      <c r="BG31" s="6521"/>
      <c r="BH31" s="6521"/>
      <c r="BI31" s="6522"/>
    </row>
    <row r="32" spans="2:61" ht="9.9499999999999993" customHeight="1">
      <c r="B32" s="198"/>
      <c r="D32" s="590"/>
      <c r="E32" s="591"/>
      <c r="F32" s="592"/>
      <c r="G32" s="593"/>
      <c r="H32" s="593"/>
      <c r="I32" s="594"/>
      <c r="J32" s="595"/>
      <c r="K32" s="590"/>
      <c r="L32" s="591"/>
      <c r="M32" s="592"/>
      <c r="N32" s="593"/>
      <c r="O32" s="593"/>
      <c r="P32" s="594"/>
      <c r="Q32" s="595"/>
      <c r="R32" s="590"/>
      <c r="S32" s="591"/>
      <c r="T32" s="592"/>
      <c r="U32" s="593"/>
      <c r="V32" s="593"/>
      <c r="W32" s="594"/>
      <c r="X32" s="595"/>
      <c r="Y32" s="590"/>
      <c r="Z32" s="591"/>
      <c r="AA32" s="592"/>
      <c r="AB32" s="593"/>
      <c r="AC32" s="593"/>
      <c r="AD32" s="594"/>
      <c r="AE32" s="588"/>
      <c r="AF32" s="588"/>
      <c r="AG32" s="198"/>
      <c r="AH32" s="588"/>
      <c r="AI32" s="590"/>
      <c r="AJ32" s="591"/>
      <c r="AK32" s="592"/>
      <c r="AL32" s="593"/>
      <c r="AM32" s="593"/>
      <c r="AN32" s="594"/>
      <c r="AO32" s="595"/>
      <c r="AP32" s="590"/>
      <c r="AQ32" s="591"/>
      <c r="AR32" s="592"/>
      <c r="AS32" s="593"/>
      <c r="AT32" s="593"/>
      <c r="AU32" s="594"/>
      <c r="AV32" s="504"/>
      <c r="AW32" s="590"/>
      <c r="AX32" s="591"/>
      <c r="AY32" s="592"/>
      <c r="AZ32" s="593"/>
      <c r="BA32" s="593"/>
      <c r="BB32" s="594"/>
      <c r="BC32" s="504"/>
      <c r="BD32" s="590"/>
      <c r="BE32" s="591"/>
      <c r="BF32" s="592"/>
      <c r="BG32" s="593"/>
      <c r="BH32" s="593"/>
      <c r="BI32" s="594"/>
    </row>
    <row r="33" spans="2:62" ht="9.9499999999999993" customHeight="1">
      <c r="B33" s="5621">
        <v>6</v>
      </c>
      <c r="D33" s="6523" t="s">
        <v>676</v>
      </c>
      <c r="E33" s="6517" t="s">
        <v>333</v>
      </c>
      <c r="F33" s="6517"/>
      <c r="G33" s="6517"/>
      <c r="H33" s="6517"/>
      <c r="I33" s="6518"/>
      <c r="J33" s="587"/>
      <c r="K33" s="6523" t="s">
        <v>677</v>
      </c>
      <c r="L33" s="6517" t="s">
        <v>678</v>
      </c>
      <c r="M33" s="6517"/>
      <c r="N33" s="6517"/>
      <c r="O33" s="6517"/>
      <c r="P33" s="6518"/>
      <c r="Q33" s="587"/>
      <c r="R33" s="6523" t="s">
        <v>679</v>
      </c>
      <c r="S33" s="6517" t="s">
        <v>680</v>
      </c>
      <c r="T33" s="6517"/>
      <c r="U33" s="6517"/>
      <c r="V33" s="6517"/>
      <c r="W33" s="6518"/>
      <c r="X33" s="587"/>
      <c r="Y33" s="6523" t="s">
        <v>681</v>
      </c>
      <c r="Z33" s="6517" t="s">
        <v>682</v>
      </c>
      <c r="AA33" s="6517"/>
      <c r="AB33" s="6517"/>
      <c r="AC33" s="6517"/>
      <c r="AD33" s="6518"/>
      <c r="AE33" s="588"/>
      <c r="AF33" s="588"/>
      <c r="AG33" s="5621">
        <v>20</v>
      </c>
      <c r="AH33" s="588"/>
      <c r="AI33" s="6523" t="s">
        <v>683</v>
      </c>
      <c r="AJ33" s="6517" t="s">
        <v>684</v>
      </c>
      <c r="AK33" s="6517"/>
      <c r="AL33" s="6517"/>
      <c r="AM33" s="6517"/>
      <c r="AN33" s="6518"/>
      <c r="AO33" s="587"/>
      <c r="AP33" s="6523"/>
      <c r="AQ33" s="6517"/>
      <c r="AR33" s="6517"/>
      <c r="AS33" s="6517"/>
      <c r="AT33" s="6517"/>
      <c r="AU33" s="6518"/>
      <c r="AV33" s="501"/>
      <c r="AW33" s="6523"/>
      <c r="AX33" s="6517"/>
      <c r="AY33" s="6517"/>
      <c r="AZ33" s="6517"/>
      <c r="BA33" s="6517"/>
      <c r="BB33" s="6518"/>
      <c r="BC33" s="501"/>
      <c r="BD33" s="6523"/>
      <c r="BE33" s="6517"/>
      <c r="BF33" s="6517"/>
      <c r="BG33" s="6517"/>
      <c r="BH33" s="6517"/>
      <c r="BI33" s="6518"/>
    </row>
    <row r="34" spans="2:62" ht="5.0999999999999996" customHeight="1">
      <c r="B34" s="5622"/>
      <c r="D34" s="6524"/>
      <c r="E34" s="6519"/>
      <c r="F34" s="6519"/>
      <c r="G34" s="6519"/>
      <c r="H34" s="6519"/>
      <c r="I34" s="6520"/>
      <c r="J34" s="589"/>
      <c r="K34" s="6524"/>
      <c r="L34" s="6519"/>
      <c r="M34" s="6519"/>
      <c r="N34" s="6519"/>
      <c r="O34" s="6519"/>
      <c r="P34" s="6520"/>
      <c r="Q34" s="589"/>
      <c r="R34" s="6524"/>
      <c r="S34" s="6519"/>
      <c r="T34" s="6519"/>
      <c r="U34" s="6519"/>
      <c r="V34" s="6519"/>
      <c r="W34" s="6520"/>
      <c r="X34" s="589"/>
      <c r="Y34" s="6524"/>
      <c r="Z34" s="6519"/>
      <c r="AA34" s="6519"/>
      <c r="AB34" s="6519"/>
      <c r="AC34" s="6519"/>
      <c r="AD34" s="6520"/>
      <c r="AE34" s="588"/>
      <c r="AF34" s="588"/>
      <c r="AG34" s="5622"/>
      <c r="AH34" s="588"/>
      <c r="AI34" s="6524"/>
      <c r="AJ34" s="6519"/>
      <c r="AK34" s="6519"/>
      <c r="AL34" s="6519"/>
      <c r="AM34" s="6519"/>
      <c r="AN34" s="6520"/>
      <c r="AO34" s="589"/>
      <c r="AP34" s="6524"/>
      <c r="AQ34" s="6519"/>
      <c r="AR34" s="6519"/>
      <c r="AS34" s="6519"/>
      <c r="AT34" s="6519"/>
      <c r="AU34" s="6520"/>
      <c r="AV34" s="503"/>
      <c r="AW34" s="6524"/>
      <c r="AX34" s="6519"/>
      <c r="AY34" s="6519"/>
      <c r="AZ34" s="6519"/>
      <c r="BA34" s="6519"/>
      <c r="BB34" s="6520"/>
      <c r="BC34" s="503"/>
      <c r="BD34" s="6524"/>
      <c r="BE34" s="6519"/>
      <c r="BF34" s="6519"/>
      <c r="BG34" s="6519"/>
      <c r="BH34" s="6519"/>
      <c r="BI34" s="6520"/>
    </row>
    <row r="35" spans="2:62" ht="9.9499999999999993" customHeight="1" thickBot="1">
      <c r="B35" s="5623"/>
      <c r="D35" s="6525"/>
      <c r="E35" s="6521"/>
      <c r="F35" s="6521"/>
      <c r="G35" s="6521"/>
      <c r="H35" s="6521"/>
      <c r="I35" s="6522"/>
      <c r="J35" s="587"/>
      <c r="K35" s="6525"/>
      <c r="L35" s="6521"/>
      <c r="M35" s="6521"/>
      <c r="N35" s="6521"/>
      <c r="O35" s="6521"/>
      <c r="P35" s="6522"/>
      <c r="Q35" s="587"/>
      <c r="R35" s="6525"/>
      <c r="S35" s="6521"/>
      <c r="T35" s="6521"/>
      <c r="U35" s="6521"/>
      <c r="V35" s="6521"/>
      <c r="W35" s="6522"/>
      <c r="X35" s="587"/>
      <c r="Y35" s="6525"/>
      <c r="Z35" s="6521"/>
      <c r="AA35" s="6521"/>
      <c r="AB35" s="6521"/>
      <c r="AC35" s="6521"/>
      <c r="AD35" s="6522"/>
      <c r="AE35" s="588"/>
      <c r="AF35" s="588"/>
      <c r="AG35" s="5623"/>
      <c r="AH35" s="588"/>
      <c r="AI35" s="6525"/>
      <c r="AJ35" s="6521"/>
      <c r="AK35" s="6521"/>
      <c r="AL35" s="6521"/>
      <c r="AM35" s="6521"/>
      <c r="AN35" s="6522"/>
      <c r="AO35" s="587"/>
      <c r="AP35" s="6525"/>
      <c r="AQ35" s="6521"/>
      <c r="AR35" s="6521"/>
      <c r="AS35" s="6521"/>
      <c r="AT35" s="6521"/>
      <c r="AU35" s="6522"/>
      <c r="AV35" s="501"/>
      <c r="AW35" s="6525"/>
      <c r="AX35" s="6521"/>
      <c r="AY35" s="6521"/>
      <c r="AZ35" s="6521"/>
      <c r="BA35" s="6521"/>
      <c r="BB35" s="6522"/>
      <c r="BC35" s="501"/>
      <c r="BD35" s="6525"/>
      <c r="BE35" s="6521"/>
      <c r="BF35" s="6521"/>
      <c r="BG35" s="6521"/>
      <c r="BH35" s="6521"/>
      <c r="BI35" s="6522"/>
    </row>
    <row r="36" spans="2:62" ht="9.9499999999999993" customHeight="1">
      <c r="B36" s="198"/>
      <c r="D36" s="590"/>
      <c r="E36" s="591"/>
      <c r="F36" s="592"/>
      <c r="G36" s="593"/>
      <c r="H36" s="593"/>
      <c r="I36" s="594"/>
      <c r="J36" s="595"/>
      <c r="K36" s="590"/>
      <c r="L36" s="591"/>
      <c r="M36" s="592"/>
      <c r="N36" s="593"/>
      <c r="O36" s="593"/>
      <c r="P36" s="594"/>
      <c r="Q36" s="595"/>
      <c r="R36" s="590"/>
      <c r="S36" s="591"/>
      <c r="T36" s="592"/>
      <c r="U36" s="593"/>
      <c r="V36" s="593"/>
      <c r="W36" s="594"/>
      <c r="X36" s="595"/>
      <c r="Y36" s="590"/>
      <c r="Z36" s="591"/>
      <c r="AA36" s="592"/>
      <c r="AB36" s="593"/>
      <c r="AC36" s="593"/>
      <c r="AD36" s="594"/>
      <c r="AE36" s="588"/>
      <c r="AF36" s="588"/>
      <c r="AG36" s="198"/>
      <c r="AH36" s="588"/>
      <c r="AI36" s="590"/>
      <c r="AJ36" s="591"/>
      <c r="AK36" s="592"/>
      <c r="AL36" s="593"/>
      <c r="AM36" s="593"/>
      <c r="AN36" s="594"/>
      <c r="AO36" s="595"/>
      <c r="AP36" s="590"/>
      <c r="AQ36" s="591"/>
      <c r="AR36" s="592"/>
      <c r="AS36" s="593"/>
      <c r="AT36" s="593"/>
      <c r="AU36" s="594"/>
      <c r="AV36" s="504"/>
      <c r="AW36" s="590"/>
      <c r="AX36" s="591"/>
      <c r="AY36" s="592"/>
      <c r="AZ36" s="593"/>
      <c r="BA36" s="593"/>
      <c r="BB36" s="594"/>
      <c r="BC36" s="504"/>
      <c r="BD36" s="590"/>
      <c r="BE36" s="591"/>
      <c r="BF36" s="592"/>
      <c r="BG36" s="593"/>
      <c r="BH36" s="593"/>
      <c r="BI36" s="594"/>
    </row>
    <row r="37" spans="2:62" ht="9.9499999999999993" customHeight="1">
      <c r="B37" s="5621">
        <v>7</v>
      </c>
      <c r="D37" s="6523" t="s">
        <v>685</v>
      </c>
      <c r="E37" s="6517" t="s">
        <v>686</v>
      </c>
      <c r="F37" s="6517"/>
      <c r="G37" s="6517"/>
      <c r="H37" s="6517"/>
      <c r="I37" s="6518"/>
      <c r="J37" s="587"/>
      <c r="K37" s="6523" t="s">
        <v>687</v>
      </c>
      <c r="L37" s="6517" t="s">
        <v>688</v>
      </c>
      <c r="M37" s="6517"/>
      <c r="N37" s="6517"/>
      <c r="O37" s="6517"/>
      <c r="P37" s="6518"/>
      <c r="Q37" s="587"/>
      <c r="R37" s="6523" t="s">
        <v>689</v>
      </c>
      <c r="S37" s="6517" t="s">
        <v>690</v>
      </c>
      <c r="T37" s="6517"/>
      <c r="U37" s="6517"/>
      <c r="V37" s="6517"/>
      <c r="W37" s="6518"/>
      <c r="X37" s="587"/>
      <c r="Y37" s="6523" t="s">
        <v>691</v>
      </c>
      <c r="Z37" s="6517" t="s">
        <v>692</v>
      </c>
      <c r="AA37" s="6517"/>
      <c r="AB37" s="6517"/>
      <c r="AC37" s="6517"/>
      <c r="AD37" s="6518"/>
      <c r="AE37" s="597"/>
      <c r="AF37" s="588"/>
      <c r="AG37" s="5621">
        <v>21</v>
      </c>
      <c r="AH37" s="588"/>
      <c r="AI37" s="6523" t="s">
        <v>693</v>
      </c>
      <c r="AJ37" s="6517" t="s">
        <v>694</v>
      </c>
      <c r="AK37" s="6517"/>
      <c r="AL37" s="6517"/>
      <c r="AM37" s="6517"/>
      <c r="AN37" s="6518"/>
      <c r="AO37" s="587"/>
      <c r="AP37" s="6523"/>
      <c r="AQ37" s="6517"/>
      <c r="AR37" s="6517"/>
      <c r="AS37" s="6517"/>
      <c r="AT37" s="6517"/>
      <c r="AU37" s="6518"/>
      <c r="AV37" s="501"/>
      <c r="AW37" s="6523"/>
      <c r="AX37" s="6517"/>
      <c r="AY37" s="6517"/>
      <c r="AZ37" s="6517"/>
      <c r="BA37" s="6517"/>
      <c r="BB37" s="6518"/>
      <c r="BC37" s="501"/>
      <c r="BD37" s="6523"/>
      <c r="BE37" s="6517"/>
      <c r="BF37" s="6517"/>
      <c r="BG37" s="6517"/>
      <c r="BH37" s="6517"/>
      <c r="BI37" s="6518"/>
      <c r="BJ37" s="598"/>
    </row>
    <row r="38" spans="2:62" ht="5.0999999999999996" customHeight="1">
      <c r="B38" s="5622"/>
      <c r="D38" s="6524"/>
      <c r="E38" s="6519"/>
      <c r="F38" s="6519"/>
      <c r="G38" s="6519"/>
      <c r="H38" s="6519"/>
      <c r="I38" s="6520"/>
      <c r="J38" s="589"/>
      <c r="K38" s="6524"/>
      <c r="L38" s="6519"/>
      <c r="M38" s="6519"/>
      <c r="N38" s="6519"/>
      <c r="O38" s="6519"/>
      <c r="P38" s="6520"/>
      <c r="Q38" s="589"/>
      <c r="R38" s="6524"/>
      <c r="S38" s="6519"/>
      <c r="T38" s="6519"/>
      <c r="U38" s="6519"/>
      <c r="V38" s="6519"/>
      <c r="W38" s="6520"/>
      <c r="X38" s="589"/>
      <c r="Y38" s="6524"/>
      <c r="Z38" s="6519"/>
      <c r="AA38" s="6519"/>
      <c r="AB38" s="6519"/>
      <c r="AC38" s="6519"/>
      <c r="AD38" s="6520"/>
      <c r="AE38" s="597"/>
      <c r="AF38" s="588"/>
      <c r="AG38" s="5622"/>
      <c r="AH38" s="588"/>
      <c r="AI38" s="6524"/>
      <c r="AJ38" s="6519"/>
      <c r="AK38" s="6519"/>
      <c r="AL38" s="6519"/>
      <c r="AM38" s="6519"/>
      <c r="AN38" s="6520"/>
      <c r="AO38" s="589"/>
      <c r="AP38" s="6524"/>
      <c r="AQ38" s="6519"/>
      <c r="AR38" s="6519"/>
      <c r="AS38" s="6519"/>
      <c r="AT38" s="6519"/>
      <c r="AU38" s="6520"/>
      <c r="AV38" s="503"/>
      <c r="AW38" s="6524"/>
      <c r="AX38" s="6519"/>
      <c r="AY38" s="6519"/>
      <c r="AZ38" s="6519"/>
      <c r="BA38" s="6519"/>
      <c r="BB38" s="6520"/>
      <c r="BC38" s="503"/>
      <c r="BD38" s="6524"/>
      <c r="BE38" s="6519"/>
      <c r="BF38" s="6519"/>
      <c r="BG38" s="6519"/>
      <c r="BH38" s="6519"/>
      <c r="BI38" s="6520"/>
      <c r="BJ38" s="598"/>
    </row>
    <row r="39" spans="2:62" ht="9.9499999999999993" customHeight="1" thickBot="1">
      <c r="B39" s="5623"/>
      <c r="D39" s="6525"/>
      <c r="E39" s="6521"/>
      <c r="F39" s="6521"/>
      <c r="G39" s="6521"/>
      <c r="H39" s="6521"/>
      <c r="I39" s="6522"/>
      <c r="J39" s="587"/>
      <c r="K39" s="6525"/>
      <c r="L39" s="6521"/>
      <c r="M39" s="6521"/>
      <c r="N39" s="6521"/>
      <c r="O39" s="6521"/>
      <c r="P39" s="6522"/>
      <c r="Q39" s="587"/>
      <c r="R39" s="6525"/>
      <c r="S39" s="6521"/>
      <c r="T39" s="6521"/>
      <c r="U39" s="6521"/>
      <c r="V39" s="6521"/>
      <c r="W39" s="6522"/>
      <c r="X39" s="587"/>
      <c r="Y39" s="6525"/>
      <c r="Z39" s="6521"/>
      <c r="AA39" s="6521"/>
      <c r="AB39" s="6521"/>
      <c r="AC39" s="6521"/>
      <c r="AD39" s="6522"/>
      <c r="AE39" s="597"/>
      <c r="AF39" s="588"/>
      <c r="AG39" s="5623"/>
      <c r="AH39" s="588"/>
      <c r="AI39" s="6525"/>
      <c r="AJ39" s="6521"/>
      <c r="AK39" s="6521"/>
      <c r="AL39" s="6521"/>
      <c r="AM39" s="6521"/>
      <c r="AN39" s="6522"/>
      <c r="AO39" s="587"/>
      <c r="AP39" s="6525"/>
      <c r="AQ39" s="6521"/>
      <c r="AR39" s="6521"/>
      <c r="AS39" s="6521"/>
      <c r="AT39" s="6521"/>
      <c r="AU39" s="6522"/>
      <c r="AV39" s="501"/>
      <c r="AW39" s="6525"/>
      <c r="AX39" s="6521"/>
      <c r="AY39" s="6521"/>
      <c r="AZ39" s="6521"/>
      <c r="BA39" s="6521"/>
      <c r="BB39" s="6522"/>
      <c r="BC39" s="501"/>
      <c r="BD39" s="6525"/>
      <c r="BE39" s="6521"/>
      <c r="BF39" s="6521"/>
      <c r="BG39" s="6521"/>
      <c r="BH39" s="6521"/>
      <c r="BI39" s="6522"/>
      <c r="BJ39" s="598"/>
    </row>
    <row r="40" spans="2:62" ht="9.9499999999999993" customHeight="1">
      <c r="B40" s="198"/>
      <c r="D40" s="590"/>
      <c r="E40" s="591"/>
      <c r="F40" s="592"/>
      <c r="G40" s="593"/>
      <c r="H40" s="593"/>
      <c r="I40" s="594"/>
      <c r="J40" s="595"/>
      <c r="K40" s="590"/>
      <c r="L40" s="591"/>
      <c r="M40" s="592"/>
      <c r="N40" s="593"/>
      <c r="O40" s="593"/>
      <c r="P40" s="594"/>
      <c r="Q40" s="595"/>
      <c r="R40" s="590"/>
      <c r="S40" s="591"/>
      <c r="T40" s="592"/>
      <c r="U40" s="593"/>
      <c r="V40" s="593"/>
      <c r="W40" s="594"/>
      <c r="X40" s="595"/>
      <c r="Y40" s="590"/>
      <c r="Z40" s="591"/>
      <c r="AA40" s="592"/>
      <c r="AB40" s="593"/>
      <c r="AC40" s="593"/>
      <c r="AD40" s="594"/>
      <c r="AE40" s="597"/>
      <c r="AF40" s="588"/>
      <c r="AG40" s="198"/>
      <c r="AH40" s="588"/>
      <c r="AI40" s="590"/>
      <c r="AJ40" s="591"/>
      <c r="AK40" s="592"/>
      <c r="AL40" s="593"/>
      <c r="AM40" s="593"/>
      <c r="AN40" s="594"/>
      <c r="AO40" s="595"/>
      <c r="AP40" s="590"/>
      <c r="AQ40" s="591"/>
      <c r="AR40" s="592"/>
      <c r="AS40" s="593"/>
      <c r="AT40" s="593"/>
      <c r="AU40" s="594"/>
      <c r="AV40" s="504"/>
      <c r="AW40" s="590"/>
      <c r="AX40" s="591"/>
      <c r="AY40" s="592"/>
      <c r="AZ40" s="593"/>
      <c r="BA40" s="593"/>
      <c r="BB40" s="594"/>
      <c r="BC40" s="504"/>
      <c r="BD40" s="590"/>
      <c r="BE40" s="591"/>
      <c r="BF40" s="592"/>
      <c r="BG40" s="593"/>
      <c r="BH40" s="593"/>
      <c r="BI40" s="594"/>
      <c r="BJ40" s="598"/>
    </row>
    <row r="41" spans="2:62" ht="9.9499999999999993" customHeight="1">
      <c r="B41" s="5621">
        <v>8</v>
      </c>
      <c r="D41" s="6523" t="s">
        <v>695</v>
      </c>
      <c r="E41" s="6517" t="s">
        <v>696</v>
      </c>
      <c r="F41" s="6517"/>
      <c r="G41" s="6517"/>
      <c r="H41" s="6517"/>
      <c r="I41" s="6518"/>
      <c r="J41" s="587"/>
      <c r="K41" s="6523" t="s">
        <v>697</v>
      </c>
      <c r="L41" s="6517" t="s">
        <v>698</v>
      </c>
      <c r="M41" s="6517"/>
      <c r="N41" s="6517"/>
      <c r="O41" s="6517"/>
      <c r="P41" s="6518"/>
      <c r="Q41" s="587"/>
      <c r="R41" s="6523" t="s">
        <v>699</v>
      </c>
      <c r="S41" s="6517" t="s">
        <v>700</v>
      </c>
      <c r="T41" s="6517"/>
      <c r="U41" s="6517"/>
      <c r="V41" s="6517"/>
      <c r="W41" s="6518"/>
      <c r="X41" s="587"/>
      <c r="Y41" s="6523" t="s">
        <v>701</v>
      </c>
      <c r="Z41" s="6517" t="s">
        <v>702</v>
      </c>
      <c r="AA41" s="6517"/>
      <c r="AB41" s="6517"/>
      <c r="AC41" s="6517"/>
      <c r="AD41" s="6518"/>
      <c r="AE41" s="597"/>
      <c r="AF41" s="588"/>
      <c r="AG41" s="5621">
        <v>22</v>
      </c>
      <c r="AH41" s="588"/>
      <c r="AI41" s="6523" t="s">
        <v>703</v>
      </c>
      <c r="AJ41" s="6517" t="s">
        <v>694</v>
      </c>
      <c r="AK41" s="6517"/>
      <c r="AL41" s="6517"/>
      <c r="AM41" s="6517"/>
      <c r="AN41" s="6518"/>
      <c r="AO41" s="587"/>
      <c r="AP41" s="6523"/>
      <c r="AQ41" s="6517"/>
      <c r="AR41" s="6517"/>
      <c r="AS41" s="6517"/>
      <c r="AT41" s="6517"/>
      <c r="AU41" s="6518"/>
      <c r="AV41" s="501"/>
      <c r="AW41" s="6523"/>
      <c r="AX41" s="6517"/>
      <c r="AY41" s="6517"/>
      <c r="AZ41" s="6517"/>
      <c r="BA41" s="6517"/>
      <c r="BB41" s="6518"/>
      <c r="BC41" s="501"/>
      <c r="BD41" s="6523"/>
      <c r="BE41" s="6517"/>
      <c r="BF41" s="6517"/>
      <c r="BG41" s="6517"/>
      <c r="BH41" s="6517"/>
      <c r="BI41" s="6518"/>
      <c r="BJ41" s="598"/>
    </row>
    <row r="42" spans="2:62" ht="5.0999999999999996" customHeight="1">
      <c r="B42" s="5622"/>
      <c r="D42" s="6524"/>
      <c r="E42" s="6519"/>
      <c r="F42" s="6519"/>
      <c r="G42" s="6519"/>
      <c r="H42" s="6519"/>
      <c r="I42" s="6520"/>
      <c r="J42" s="589"/>
      <c r="K42" s="6524"/>
      <c r="L42" s="6519"/>
      <c r="M42" s="6519"/>
      <c r="N42" s="6519"/>
      <c r="O42" s="6519"/>
      <c r="P42" s="6520"/>
      <c r="Q42" s="589"/>
      <c r="R42" s="6524"/>
      <c r="S42" s="6519"/>
      <c r="T42" s="6519"/>
      <c r="U42" s="6519"/>
      <c r="V42" s="6519"/>
      <c r="W42" s="6520"/>
      <c r="X42" s="589"/>
      <c r="Y42" s="6524"/>
      <c r="Z42" s="6519"/>
      <c r="AA42" s="6519"/>
      <c r="AB42" s="6519"/>
      <c r="AC42" s="6519"/>
      <c r="AD42" s="6520"/>
      <c r="AE42" s="597"/>
      <c r="AF42" s="588"/>
      <c r="AG42" s="5622"/>
      <c r="AH42" s="588"/>
      <c r="AI42" s="6524"/>
      <c r="AJ42" s="6519"/>
      <c r="AK42" s="6519"/>
      <c r="AL42" s="6519"/>
      <c r="AM42" s="6519"/>
      <c r="AN42" s="6520"/>
      <c r="AO42" s="589"/>
      <c r="AP42" s="6524"/>
      <c r="AQ42" s="6519"/>
      <c r="AR42" s="6519"/>
      <c r="AS42" s="6519"/>
      <c r="AT42" s="6519"/>
      <c r="AU42" s="6520"/>
      <c r="AV42" s="503"/>
      <c r="AW42" s="6524"/>
      <c r="AX42" s="6519"/>
      <c r="AY42" s="6519"/>
      <c r="AZ42" s="6519"/>
      <c r="BA42" s="6519"/>
      <c r="BB42" s="6520"/>
      <c r="BC42" s="503"/>
      <c r="BD42" s="6524"/>
      <c r="BE42" s="6519"/>
      <c r="BF42" s="6519"/>
      <c r="BG42" s="6519"/>
      <c r="BH42" s="6519"/>
      <c r="BI42" s="6520"/>
      <c r="BJ42" s="598"/>
    </row>
    <row r="43" spans="2:62" ht="9.9499999999999993" customHeight="1" thickBot="1">
      <c r="B43" s="5623"/>
      <c r="D43" s="6525"/>
      <c r="E43" s="6521"/>
      <c r="F43" s="6521"/>
      <c r="G43" s="6521"/>
      <c r="H43" s="6521"/>
      <c r="I43" s="6522"/>
      <c r="J43" s="587"/>
      <c r="K43" s="6525"/>
      <c r="L43" s="6521"/>
      <c r="M43" s="6521"/>
      <c r="N43" s="6521"/>
      <c r="O43" s="6521"/>
      <c r="P43" s="6522"/>
      <c r="Q43" s="587"/>
      <c r="R43" s="6525"/>
      <c r="S43" s="6521"/>
      <c r="T43" s="6521"/>
      <c r="U43" s="6521"/>
      <c r="V43" s="6521"/>
      <c r="W43" s="6522"/>
      <c r="X43" s="587"/>
      <c r="Y43" s="6525"/>
      <c r="Z43" s="6521"/>
      <c r="AA43" s="6521"/>
      <c r="AB43" s="6521"/>
      <c r="AC43" s="6521"/>
      <c r="AD43" s="6522"/>
      <c r="AE43" s="597"/>
      <c r="AF43" s="588"/>
      <c r="AG43" s="5623"/>
      <c r="AH43" s="588"/>
      <c r="AI43" s="6525"/>
      <c r="AJ43" s="6521"/>
      <c r="AK43" s="6521"/>
      <c r="AL43" s="6521"/>
      <c r="AM43" s="6521"/>
      <c r="AN43" s="6522"/>
      <c r="AO43" s="587"/>
      <c r="AP43" s="6525"/>
      <c r="AQ43" s="6521"/>
      <c r="AR43" s="6521"/>
      <c r="AS43" s="6521"/>
      <c r="AT43" s="6521"/>
      <c r="AU43" s="6522"/>
      <c r="AV43" s="501"/>
      <c r="AW43" s="6525"/>
      <c r="AX43" s="6521"/>
      <c r="AY43" s="6521"/>
      <c r="AZ43" s="6521"/>
      <c r="BA43" s="6521"/>
      <c r="BB43" s="6522"/>
      <c r="BC43" s="501"/>
      <c r="BD43" s="6525"/>
      <c r="BE43" s="6521"/>
      <c r="BF43" s="6521"/>
      <c r="BG43" s="6521"/>
      <c r="BH43" s="6521"/>
      <c r="BI43" s="6522"/>
      <c r="BJ43" s="598"/>
    </row>
    <row r="44" spans="2:62" ht="9.9499999999999993" customHeight="1">
      <c r="B44" s="198"/>
      <c r="D44" s="590"/>
      <c r="E44" s="591"/>
      <c r="F44" s="592"/>
      <c r="G44" s="593"/>
      <c r="H44" s="593"/>
      <c r="I44" s="594"/>
      <c r="J44" s="595"/>
      <c r="K44" s="590"/>
      <c r="L44" s="591"/>
      <c r="M44" s="592"/>
      <c r="N44" s="593"/>
      <c r="O44" s="593"/>
      <c r="P44" s="594"/>
      <c r="Q44" s="595"/>
      <c r="R44" s="590"/>
      <c r="S44" s="591"/>
      <c r="T44" s="592"/>
      <c r="U44" s="593"/>
      <c r="V44" s="593"/>
      <c r="W44" s="594"/>
      <c r="X44" s="595"/>
      <c r="Y44" s="590"/>
      <c r="Z44" s="591"/>
      <c r="AA44" s="592"/>
      <c r="AB44" s="593"/>
      <c r="AC44" s="593"/>
      <c r="AD44" s="594"/>
      <c r="AE44" s="597"/>
      <c r="AF44" s="588"/>
      <c r="AG44" s="198"/>
      <c r="AH44" s="588"/>
      <c r="AI44" s="590"/>
      <c r="AJ44" s="591"/>
      <c r="AK44" s="592"/>
      <c r="AL44" s="593"/>
      <c r="AM44" s="593"/>
      <c r="AN44" s="594"/>
      <c r="AO44" s="595"/>
      <c r="AP44" s="590"/>
      <c r="AQ44" s="591"/>
      <c r="AR44" s="592"/>
      <c r="AS44" s="593"/>
      <c r="AT44" s="593"/>
      <c r="AU44" s="594"/>
      <c r="AV44" s="504"/>
      <c r="AW44" s="590"/>
      <c r="AX44" s="591"/>
      <c r="AY44" s="592"/>
      <c r="AZ44" s="593"/>
      <c r="BA44" s="593"/>
      <c r="BB44" s="594"/>
      <c r="BC44" s="504"/>
      <c r="BD44" s="590"/>
      <c r="BE44" s="591"/>
      <c r="BF44" s="592"/>
      <c r="BG44" s="593"/>
      <c r="BH44" s="593"/>
      <c r="BI44" s="594"/>
      <c r="BJ44" s="598"/>
    </row>
    <row r="45" spans="2:62" ht="9.9499999999999993" customHeight="1">
      <c r="B45" s="5621">
        <v>9</v>
      </c>
      <c r="D45" s="6523" t="s">
        <v>704</v>
      </c>
      <c r="E45" s="6517" t="s">
        <v>705</v>
      </c>
      <c r="F45" s="6517"/>
      <c r="G45" s="6517"/>
      <c r="H45" s="6517"/>
      <c r="I45" s="6518"/>
      <c r="J45" s="587"/>
      <c r="K45" s="6523" t="s">
        <v>706</v>
      </c>
      <c r="L45" s="6517" t="s">
        <v>334</v>
      </c>
      <c r="M45" s="6517"/>
      <c r="N45" s="6517"/>
      <c r="O45" s="6517"/>
      <c r="P45" s="6518"/>
      <c r="Q45" s="587"/>
      <c r="R45" s="6523" t="s">
        <v>707</v>
      </c>
      <c r="S45" s="6517" t="s">
        <v>708</v>
      </c>
      <c r="T45" s="6517"/>
      <c r="U45" s="6517"/>
      <c r="V45" s="6517"/>
      <c r="W45" s="6518"/>
      <c r="X45" s="587"/>
      <c r="Y45" s="6523" t="s">
        <v>709</v>
      </c>
      <c r="Z45" s="6517" t="s">
        <v>710</v>
      </c>
      <c r="AA45" s="6517"/>
      <c r="AB45" s="6517"/>
      <c r="AC45" s="6517"/>
      <c r="AD45" s="6518"/>
      <c r="AE45" s="597"/>
      <c r="AF45" s="588"/>
      <c r="AG45" s="5621">
        <v>23</v>
      </c>
      <c r="AH45" s="588"/>
      <c r="AI45" s="6523" t="s">
        <v>711</v>
      </c>
      <c r="AJ45" s="6517" t="s">
        <v>712</v>
      </c>
      <c r="AK45" s="6517"/>
      <c r="AL45" s="6517"/>
      <c r="AM45" s="6517"/>
      <c r="AN45" s="6518"/>
      <c r="AO45" s="587"/>
      <c r="AP45" s="6523"/>
      <c r="AQ45" s="6517"/>
      <c r="AR45" s="6517"/>
      <c r="AS45" s="6517"/>
      <c r="AT45" s="6517"/>
      <c r="AU45" s="6518"/>
      <c r="AV45" s="501"/>
      <c r="AW45" s="6523"/>
      <c r="AX45" s="6517"/>
      <c r="AY45" s="6517"/>
      <c r="AZ45" s="6517"/>
      <c r="BA45" s="6517"/>
      <c r="BB45" s="6518"/>
      <c r="BC45" s="501"/>
      <c r="BD45" s="6523"/>
      <c r="BE45" s="6517"/>
      <c r="BF45" s="6517"/>
      <c r="BG45" s="6517"/>
      <c r="BH45" s="6517"/>
      <c r="BI45" s="6518"/>
      <c r="BJ45" s="598"/>
    </row>
    <row r="46" spans="2:62" ht="5.0999999999999996" customHeight="1">
      <c r="B46" s="5622"/>
      <c r="D46" s="6524"/>
      <c r="E46" s="6519"/>
      <c r="F46" s="6519"/>
      <c r="G46" s="6519"/>
      <c r="H46" s="6519"/>
      <c r="I46" s="6520"/>
      <c r="J46" s="589"/>
      <c r="K46" s="6524"/>
      <c r="L46" s="6519"/>
      <c r="M46" s="6519"/>
      <c r="N46" s="6519"/>
      <c r="O46" s="6519"/>
      <c r="P46" s="6520"/>
      <c r="Q46" s="589"/>
      <c r="R46" s="6524"/>
      <c r="S46" s="6519"/>
      <c r="T46" s="6519"/>
      <c r="U46" s="6519"/>
      <c r="V46" s="6519"/>
      <c r="W46" s="6520"/>
      <c r="X46" s="589"/>
      <c r="Y46" s="6524"/>
      <c r="Z46" s="6519"/>
      <c r="AA46" s="6519"/>
      <c r="AB46" s="6519"/>
      <c r="AC46" s="6519"/>
      <c r="AD46" s="6520"/>
      <c r="AE46" s="597"/>
      <c r="AF46" s="596"/>
      <c r="AG46" s="5622"/>
      <c r="AH46" s="588"/>
      <c r="AI46" s="6524"/>
      <c r="AJ46" s="6519"/>
      <c r="AK46" s="6519"/>
      <c r="AL46" s="6519"/>
      <c r="AM46" s="6519"/>
      <c r="AN46" s="6520"/>
      <c r="AO46" s="589"/>
      <c r="AP46" s="6524"/>
      <c r="AQ46" s="6519"/>
      <c r="AR46" s="6519"/>
      <c r="AS46" s="6519"/>
      <c r="AT46" s="6519"/>
      <c r="AU46" s="6520"/>
      <c r="AV46" s="503"/>
      <c r="AW46" s="6524"/>
      <c r="AX46" s="6519"/>
      <c r="AY46" s="6519"/>
      <c r="AZ46" s="6519"/>
      <c r="BA46" s="6519"/>
      <c r="BB46" s="6520"/>
      <c r="BC46" s="503"/>
      <c r="BD46" s="6524"/>
      <c r="BE46" s="6519"/>
      <c r="BF46" s="6519"/>
      <c r="BG46" s="6519"/>
      <c r="BH46" s="6519"/>
      <c r="BI46" s="6520"/>
      <c r="BJ46" s="598"/>
    </row>
    <row r="47" spans="2:62" ht="9.9499999999999993" customHeight="1" thickBot="1">
      <c r="B47" s="5623"/>
      <c r="D47" s="6525"/>
      <c r="E47" s="6521"/>
      <c r="F47" s="6521"/>
      <c r="G47" s="6521"/>
      <c r="H47" s="6521"/>
      <c r="I47" s="6522"/>
      <c r="J47" s="587"/>
      <c r="K47" s="6525"/>
      <c r="L47" s="6521"/>
      <c r="M47" s="6521"/>
      <c r="N47" s="6521"/>
      <c r="O47" s="6521"/>
      <c r="P47" s="6522"/>
      <c r="Q47" s="587"/>
      <c r="R47" s="6525"/>
      <c r="S47" s="6521"/>
      <c r="T47" s="6521"/>
      <c r="U47" s="6521"/>
      <c r="V47" s="6521"/>
      <c r="W47" s="6522"/>
      <c r="X47" s="587"/>
      <c r="Y47" s="6525"/>
      <c r="Z47" s="6521"/>
      <c r="AA47" s="6521"/>
      <c r="AB47" s="6521"/>
      <c r="AC47" s="6521"/>
      <c r="AD47" s="6522"/>
      <c r="AE47" s="597"/>
      <c r="AF47" s="588"/>
      <c r="AG47" s="5623"/>
      <c r="AH47" s="588"/>
      <c r="AI47" s="6525"/>
      <c r="AJ47" s="6521"/>
      <c r="AK47" s="6521"/>
      <c r="AL47" s="6521"/>
      <c r="AM47" s="6521"/>
      <c r="AN47" s="6522"/>
      <c r="AO47" s="587"/>
      <c r="AP47" s="6525"/>
      <c r="AQ47" s="6521"/>
      <c r="AR47" s="6521"/>
      <c r="AS47" s="6521"/>
      <c r="AT47" s="6521"/>
      <c r="AU47" s="6522"/>
      <c r="AV47" s="501"/>
      <c r="AW47" s="6525"/>
      <c r="AX47" s="6521"/>
      <c r="AY47" s="6521"/>
      <c r="AZ47" s="6521"/>
      <c r="BA47" s="6521"/>
      <c r="BB47" s="6522"/>
      <c r="BC47" s="501"/>
      <c r="BD47" s="6525"/>
      <c r="BE47" s="6521"/>
      <c r="BF47" s="6521"/>
      <c r="BG47" s="6521"/>
      <c r="BH47" s="6521"/>
      <c r="BI47" s="6522"/>
      <c r="BJ47" s="598"/>
    </row>
    <row r="48" spans="2:62" ht="9.9499999999999993" customHeight="1">
      <c r="B48" s="198"/>
      <c r="D48" s="590"/>
      <c r="E48" s="591"/>
      <c r="F48" s="592"/>
      <c r="G48" s="593"/>
      <c r="H48" s="593"/>
      <c r="I48" s="594"/>
      <c r="J48" s="595"/>
      <c r="K48" s="590"/>
      <c r="L48" s="591"/>
      <c r="M48" s="592"/>
      <c r="N48" s="593"/>
      <c r="O48" s="593"/>
      <c r="P48" s="594"/>
      <c r="Q48" s="595"/>
      <c r="R48" s="590"/>
      <c r="S48" s="591"/>
      <c r="T48" s="592"/>
      <c r="U48" s="593"/>
      <c r="V48" s="593"/>
      <c r="W48" s="594"/>
      <c r="X48" s="595"/>
      <c r="Y48" s="590"/>
      <c r="Z48" s="591"/>
      <c r="AA48" s="592"/>
      <c r="AB48" s="593"/>
      <c r="AC48" s="593"/>
      <c r="AD48" s="594"/>
      <c r="AE48" s="588"/>
      <c r="AF48" s="588"/>
      <c r="AG48" s="198"/>
      <c r="AH48" s="588"/>
      <c r="AI48" s="590"/>
      <c r="AJ48" s="591"/>
      <c r="AK48" s="592"/>
      <c r="AL48" s="593"/>
      <c r="AM48" s="593"/>
      <c r="AN48" s="594"/>
      <c r="AO48" s="595"/>
      <c r="AP48" s="590"/>
      <c r="AQ48" s="591"/>
      <c r="AR48" s="592"/>
      <c r="AS48" s="593"/>
      <c r="AT48" s="593"/>
      <c r="AU48" s="594"/>
      <c r="AV48" s="504"/>
      <c r="AW48" s="590"/>
      <c r="AX48" s="591"/>
      <c r="AY48" s="592"/>
      <c r="AZ48" s="593"/>
      <c r="BA48" s="593"/>
      <c r="BB48" s="594"/>
      <c r="BC48" s="504"/>
      <c r="BD48" s="590"/>
      <c r="BE48" s="591"/>
      <c r="BF48" s="592"/>
      <c r="BG48" s="593"/>
      <c r="BH48" s="593"/>
      <c r="BI48" s="594"/>
    </row>
    <row r="49" spans="2:62" ht="9.9499999999999993" customHeight="1">
      <c r="B49" s="5621">
        <v>10</v>
      </c>
      <c r="D49" s="6523" t="s">
        <v>713</v>
      </c>
      <c r="E49" s="6517" t="s">
        <v>714</v>
      </c>
      <c r="F49" s="6517"/>
      <c r="G49" s="6517"/>
      <c r="H49" s="6517"/>
      <c r="I49" s="6518"/>
      <c r="J49" s="587"/>
      <c r="K49" s="6523" t="s">
        <v>715</v>
      </c>
      <c r="L49" s="6517" t="s">
        <v>716</v>
      </c>
      <c r="M49" s="6517"/>
      <c r="N49" s="6517"/>
      <c r="O49" s="6517"/>
      <c r="P49" s="6518"/>
      <c r="Q49" s="587"/>
      <c r="R49" s="6523" t="s">
        <v>717</v>
      </c>
      <c r="S49" s="6517" t="s">
        <v>718</v>
      </c>
      <c r="T49" s="6517"/>
      <c r="U49" s="6517"/>
      <c r="V49" s="6517"/>
      <c r="W49" s="6518"/>
      <c r="X49" s="587"/>
      <c r="Y49" s="6523" t="s">
        <v>719</v>
      </c>
      <c r="Z49" s="6517" t="s">
        <v>720</v>
      </c>
      <c r="AA49" s="6517"/>
      <c r="AB49" s="6517"/>
      <c r="AC49" s="6517"/>
      <c r="AD49" s="6518"/>
      <c r="AE49" s="588"/>
      <c r="AF49" s="588"/>
      <c r="AG49" s="5621">
        <v>24</v>
      </c>
      <c r="AH49" s="588"/>
      <c r="AI49" s="6523" t="s">
        <v>721</v>
      </c>
      <c r="AJ49" s="6517" t="s">
        <v>722</v>
      </c>
      <c r="AK49" s="6517"/>
      <c r="AL49" s="6517"/>
      <c r="AM49" s="6517"/>
      <c r="AN49" s="6518"/>
      <c r="AO49" s="587"/>
      <c r="AP49" s="6523"/>
      <c r="AQ49" s="6517"/>
      <c r="AR49" s="6517"/>
      <c r="AS49" s="6517"/>
      <c r="AT49" s="6517"/>
      <c r="AU49" s="6518"/>
      <c r="AV49" s="501"/>
      <c r="AW49" s="6523"/>
      <c r="AX49" s="6517"/>
      <c r="AY49" s="6517"/>
      <c r="AZ49" s="6517"/>
      <c r="BA49" s="6517"/>
      <c r="BB49" s="6518"/>
      <c r="BC49" s="501"/>
      <c r="BD49" s="6523"/>
      <c r="BE49" s="6517"/>
      <c r="BF49" s="6517"/>
      <c r="BG49" s="6517"/>
      <c r="BH49" s="6517"/>
      <c r="BI49" s="6518"/>
    </row>
    <row r="50" spans="2:62" ht="5.0999999999999996" customHeight="1">
      <c r="B50" s="5622"/>
      <c r="D50" s="6524"/>
      <c r="E50" s="6519"/>
      <c r="F50" s="6519"/>
      <c r="G50" s="6519"/>
      <c r="H50" s="6519"/>
      <c r="I50" s="6520"/>
      <c r="J50" s="589"/>
      <c r="K50" s="6524"/>
      <c r="L50" s="6519"/>
      <c r="M50" s="6519"/>
      <c r="N50" s="6519"/>
      <c r="O50" s="6519"/>
      <c r="P50" s="6520"/>
      <c r="Q50" s="589"/>
      <c r="R50" s="6524"/>
      <c r="S50" s="6519"/>
      <c r="T50" s="6519"/>
      <c r="U50" s="6519"/>
      <c r="V50" s="6519"/>
      <c r="W50" s="6520"/>
      <c r="X50" s="589"/>
      <c r="Y50" s="6524"/>
      <c r="Z50" s="6519"/>
      <c r="AA50" s="6519"/>
      <c r="AB50" s="6519"/>
      <c r="AC50" s="6519"/>
      <c r="AD50" s="6520"/>
      <c r="AE50" s="588"/>
      <c r="AF50" s="588"/>
      <c r="AG50" s="5622"/>
      <c r="AH50" s="588"/>
      <c r="AI50" s="6524"/>
      <c r="AJ50" s="6519"/>
      <c r="AK50" s="6519"/>
      <c r="AL50" s="6519"/>
      <c r="AM50" s="6519"/>
      <c r="AN50" s="6520"/>
      <c r="AO50" s="589"/>
      <c r="AP50" s="6524"/>
      <c r="AQ50" s="6519"/>
      <c r="AR50" s="6519"/>
      <c r="AS50" s="6519"/>
      <c r="AT50" s="6519"/>
      <c r="AU50" s="6520"/>
      <c r="AV50" s="503"/>
      <c r="AW50" s="6524"/>
      <c r="AX50" s="6519"/>
      <c r="AY50" s="6519"/>
      <c r="AZ50" s="6519"/>
      <c r="BA50" s="6519"/>
      <c r="BB50" s="6520"/>
      <c r="BC50" s="503"/>
      <c r="BD50" s="6524"/>
      <c r="BE50" s="6519"/>
      <c r="BF50" s="6519"/>
      <c r="BG50" s="6519"/>
      <c r="BH50" s="6519"/>
      <c r="BI50" s="6520"/>
    </row>
    <row r="51" spans="2:62" ht="9.9499999999999993" customHeight="1" thickBot="1">
      <c r="B51" s="5623"/>
      <c r="D51" s="6525"/>
      <c r="E51" s="6521"/>
      <c r="F51" s="6521"/>
      <c r="G51" s="6521"/>
      <c r="H51" s="6521"/>
      <c r="I51" s="6522"/>
      <c r="J51" s="587"/>
      <c r="K51" s="6525"/>
      <c r="L51" s="6521"/>
      <c r="M51" s="6521"/>
      <c r="N51" s="6521"/>
      <c r="O51" s="6521"/>
      <c r="P51" s="6522"/>
      <c r="Q51" s="587"/>
      <c r="R51" s="6525"/>
      <c r="S51" s="6521"/>
      <c r="T51" s="6521"/>
      <c r="U51" s="6521"/>
      <c r="V51" s="6521"/>
      <c r="W51" s="6522"/>
      <c r="X51" s="587"/>
      <c r="Y51" s="6525"/>
      <c r="Z51" s="6521"/>
      <c r="AA51" s="6521"/>
      <c r="AB51" s="6521"/>
      <c r="AC51" s="6521"/>
      <c r="AD51" s="6522"/>
      <c r="AE51" s="588"/>
      <c r="AF51" s="588"/>
      <c r="AG51" s="5623"/>
      <c r="AH51" s="588"/>
      <c r="AI51" s="6525"/>
      <c r="AJ51" s="6521"/>
      <c r="AK51" s="6521"/>
      <c r="AL51" s="6521"/>
      <c r="AM51" s="6521"/>
      <c r="AN51" s="6522"/>
      <c r="AO51" s="587"/>
      <c r="AP51" s="6525"/>
      <c r="AQ51" s="6521"/>
      <c r="AR51" s="6521"/>
      <c r="AS51" s="6521"/>
      <c r="AT51" s="6521"/>
      <c r="AU51" s="6522"/>
      <c r="AV51" s="501"/>
      <c r="AW51" s="6525"/>
      <c r="AX51" s="6521"/>
      <c r="AY51" s="6521"/>
      <c r="AZ51" s="6521"/>
      <c r="BA51" s="6521"/>
      <c r="BB51" s="6522"/>
      <c r="BC51" s="501"/>
      <c r="BD51" s="6525"/>
      <c r="BE51" s="6521"/>
      <c r="BF51" s="6521"/>
      <c r="BG51" s="6521"/>
      <c r="BH51" s="6521"/>
      <c r="BI51" s="6522"/>
    </row>
    <row r="52" spans="2:62" ht="9.9499999999999993" customHeight="1">
      <c r="B52" s="198"/>
      <c r="D52" s="590"/>
      <c r="E52" s="591"/>
      <c r="F52" s="592"/>
      <c r="G52" s="593"/>
      <c r="H52" s="593"/>
      <c r="I52" s="594"/>
      <c r="J52" s="595"/>
      <c r="K52" s="590"/>
      <c r="L52" s="591"/>
      <c r="M52" s="592"/>
      <c r="N52" s="593"/>
      <c r="O52" s="593"/>
      <c r="P52" s="594"/>
      <c r="Q52" s="595"/>
      <c r="R52" s="590"/>
      <c r="S52" s="591"/>
      <c r="T52" s="592"/>
      <c r="U52" s="593"/>
      <c r="V52" s="593"/>
      <c r="W52" s="594"/>
      <c r="X52" s="595"/>
      <c r="Y52" s="590"/>
      <c r="Z52" s="591"/>
      <c r="AA52" s="592"/>
      <c r="AB52" s="593"/>
      <c r="AC52" s="593"/>
      <c r="AD52" s="594"/>
      <c r="AE52" s="588"/>
      <c r="AF52" s="588"/>
      <c r="AG52" s="198"/>
      <c r="AH52" s="588"/>
      <c r="AI52" s="590"/>
      <c r="AJ52" s="591"/>
      <c r="AK52" s="592"/>
      <c r="AL52" s="593"/>
      <c r="AM52" s="593"/>
      <c r="AN52" s="594"/>
      <c r="AO52" s="595"/>
      <c r="AP52" s="590"/>
      <c r="AQ52" s="591"/>
      <c r="AR52" s="592"/>
      <c r="AS52" s="593"/>
      <c r="AT52" s="593"/>
      <c r="AU52" s="594"/>
      <c r="AV52" s="504"/>
      <c r="AW52" s="590"/>
      <c r="AX52" s="591"/>
      <c r="AY52" s="592"/>
      <c r="AZ52" s="593"/>
      <c r="BA52" s="593"/>
      <c r="BB52" s="594"/>
      <c r="BC52" s="504"/>
      <c r="BD52" s="590"/>
      <c r="BE52" s="591"/>
      <c r="BF52" s="592"/>
      <c r="BG52" s="593"/>
      <c r="BH52" s="593"/>
      <c r="BI52" s="594"/>
    </row>
    <row r="53" spans="2:62" ht="9.9499999999999993" customHeight="1">
      <c r="B53" s="5621">
        <v>11</v>
      </c>
      <c r="D53" s="6523" t="s">
        <v>723</v>
      </c>
      <c r="E53" s="6517" t="s">
        <v>724</v>
      </c>
      <c r="F53" s="6517"/>
      <c r="G53" s="6517"/>
      <c r="H53" s="6517"/>
      <c r="I53" s="6518"/>
      <c r="J53" s="587"/>
      <c r="K53" s="6523" t="s">
        <v>725</v>
      </c>
      <c r="L53" s="6517" t="s">
        <v>726</v>
      </c>
      <c r="M53" s="6517"/>
      <c r="N53" s="6517"/>
      <c r="O53" s="6517"/>
      <c r="P53" s="6518"/>
      <c r="Q53" s="587"/>
      <c r="R53" s="6523" t="s">
        <v>727</v>
      </c>
      <c r="S53" s="6517" t="s">
        <v>728</v>
      </c>
      <c r="T53" s="6517"/>
      <c r="U53" s="6517"/>
      <c r="V53" s="6517"/>
      <c r="W53" s="6518"/>
      <c r="X53" s="587"/>
      <c r="Y53" s="6523" t="s">
        <v>729</v>
      </c>
      <c r="Z53" s="6517" t="s">
        <v>730</v>
      </c>
      <c r="AA53" s="6517"/>
      <c r="AB53" s="6517"/>
      <c r="AC53" s="6517"/>
      <c r="AD53" s="6518"/>
      <c r="AE53" s="588"/>
      <c r="AF53" s="588"/>
      <c r="AG53" s="5621">
        <v>25</v>
      </c>
      <c r="AH53" s="588"/>
      <c r="AI53" s="6523" t="s">
        <v>731</v>
      </c>
      <c r="AJ53" s="6517" t="s">
        <v>732</v>
      </c>
      <c r="AK53" s="6517"/>
      <c r="AL53" s="6517"/>
      <c r="AM53" s="6517"/>
      <c r="AN53" s="6518"/>
      <c r="AO53" s="587"/>
      <c r="AP53" s="6523"/>
      <c r="AQ53" s="6517"/>
      <c r="AR53" s="6517"/>
      <c r="AS53" s="6517"/>
      <c r="AT53" s="6517"/>
      <c r="AU53" s="6518"/>
      <c r="AV53" s="501"/>
      <c r="AW53" s="6523"/>
      <c r="AX53" s="6517"/>
      <c r="AY53" s="6517"/>
      <c r="AZ53" s="6517"/>
      <c r="BA53" s="6517"/>
      <c r="BB53" s="6518"/>
      <c r="BC53" s="501"/>
      <c r="BD53" s="6523"/>
      <c r="BE53" s="6517"/>
      <c r="BF53" s="6517"/>
      <c r="BG53" s="6517"/>
      <c r="BH53" s="6517"/>
      <c r="BI53" s="6518"/>
    </row>
    <row r="54" spans="2:62" ht="5.0999999999999996" customHeight="1">
      <c r="B54" s="5622"/>
      <c r="D54" s="6524"/>
      <c r="E54" s="6519"/>
      <c r="F54" s="6519"/>
      <c r="G54" s="6519"/>
      <c r="H54" s="6519"/>
      <c r="I54" s="6520"/>
      <c r="J54" s="589"/>
      <c r="K54" s="6524"/>
      <c r="L54" s="6519"/>
      <c r="M54" s="6519"/>
      <c r="N54" s="6519"/>
      <c r="O54" s="6519"/>
      <c r="P54" s="6520"/>
      <c r="Q54" s="589"/>
      <c r="R54" s="6524"/>
      <c r="S54" s="6519"/>
      <c r="T54" s="6519"/>
      <c r="U54" s="6519"/>
      <c r="V54" s="6519"/>
      <c r="W54" s="6520"/>
      <c r="X54" s="589"/>
      <c r="Y54" s="6524"/>
      <c r="Z54" s="6519"/>
      <c r="AA54" s="6519"/>
      <c r="AB54" s="6519"/>
      <c r="AC54" s="6519"/>
      <c r="AD54" s="6520"/>
      <c r="AE54" s="588"/>
      <c r="AF54" s="596"/>
      <c r="AG54" s="5622"/>
      <c r="AH54" s="588"/>
      <c r="AI54" s="6524"/>
      <c r="AJ54" s="6519"/>
      <c r="AK54" s="6519"/>
      <c r="AL54" s="6519"/>
      <c r="AM54" s="6519"/>
      <c r="AN54" s="6520"/>
      <c r="AO54" s="589"/>
      <c r="AP54" s="6524"/>
      <c r="AQ54" s="6519"/>
      <c r="AR54" s="6519"/>
      <c r="AS54" s="6519"/>
      <c r="AT54" s="6519"/>
      <c r="AU54" s="6520"/>
      <c r="AV54" s="503"/>
      <c r="AW54" s="6524"/>
      <c r="AX54" s="6519"/>
      <c r="AY54" s="6519"/>
      <c r="AZ54" s="6519"/>
      <c r="BA54" s="6519"/>
      <c r="BB54" s="6520"/>
      <c r="BC54" s="503"/>
      <c r="BD54" s="6524"/>
      <c r="BE54" s="6519"/>
      <c r="BF54" s="6519"/>
      <c r="BG54" s="6519"/>
      <c r="BH54" s="6519"/>
      <c r="BI54" s="6520"/>
    </row>
    <row r="55" spans="2:62" ht="9.9499999999999993" customHeight="1" thickBot="1">
      <c r="B55" s="5623"/>
      <c r="D55" s="6525"/>
      <c r="E55" s="6521"/>
      <c r="F55" s="6521"/>
      <c r="G55" s="6521"/>
      <c r="H55" s="6521"/>
      <c r="I55" s="6522"/>
      <c r="J55" s="587"/>
      <c r="K55" s="6525"/>
      <c r="L55" s="6521"/>
      <c r="M55" s="6521"/>
      <c r="N55" s="6521"/>
      <c r="O55" s="6521"/>
      <c r="P55" s="6522"/>
      <c r="Q55" s="587"/>
      <c r="R55" s="6525"/>
      <c r="S55" s="6521"/>
      <c r="T55" s="6521"/>
      <c r="U55" s="6521"/>
      <c r="V55" s="6521"/>
      <c r="W55" s="6522"/>
      <c r="X55" s="587"/>
      <c r="Y55" s="6525"/>
      <c r="Z55" s="6521"/>
      <c r="AA55" s="6521"/>
      <c r="AB55" s="6521"/>
      <c r="AC55" s="6521"/>
      <c r="AD55" s="6522"/>
      <c r="AE55" s="588"/>
      <c r="AF55" s="588"/>
      <c r="AG55" s="5623"/>
      <c r="AH55" s="588"/>
      <c r="AI55" s="6525"/>
      <c r="AJ55" s="6521"/>
      <c r="AK55" s="6521"/>
      <c r="AL55" s="6521"/>
      <c r="AM55" s="6521"/>
      <c r="AN55" s="6522"/>
      <c r="AO55" s="587"/>
      <c r="AP55" s="6525"/>
      <c r="AQ55" s="6521"/>
      <c r="AR55" s="6521"/>
      <c r="AS55" s="6521"/>
      <c r="AT55" s="6521"/>
      <c r="AU55" s="6522"/>
      <c r="AV55" s="501"/>
      <c r="AW55" s="6525"/>
      <c r="AX55" s="6521"/>
      <c r="AY55" s="6521"/>
      <c r="AZ55" s="6521"/>
      <c r="BA55" s="6521"/>
      <c r="BB55" s="6522"/>
      <c r="BC55" s="501"/>
      <c r="BD55" s="6525"/>
      <c r="BE55" s="6521"/>
      <c r="BF55" s="6521"/>
      <c r="BG55" s="6521"/>
      <c r="BH55" s="6521"/>
      <c r="BI55" s="6522"/>
    </row>
    <row r="56" spans="2:62" ht="9.9499999999999993" customHeight="1">
      <c r="B56" s="198"/>
      <c r="D56" s="590"/>
      <c r="E56" s="591"/>
      <c r="F56" s="592"/>
      <c r="G56" s="593"/>
      <c r="H56" s="593"/>
      <c r="I56" s="594"/>
      <c r="J56" s="595"/>
      <c r="K56" s="590"/>
      <c r="L56" s="591"/>
      <c r="M56" s="592"/>
      <c r="N56" s="593"/>
      <c r="O56" s="593"/>
      <c r="P56" s="594"/>
      <c r="Q56" s="595"/>
      <c r="R56" s="590"/>
      <c r="S56" s="591"/>
      <c r="T56" s="592"/>
      <c r="U56" s="593"/>
      <c r="V56" s="593"/>
      <c r="W56" s="594"/>
      <c r="X56" s="595"/>
      <c r="Y56" s="590"/>
      <c r="Z56" s="591"/>
      <c r="AA56" s="592"/>
      <c r="AB56" s="593"/>
      <c r="AC56" s="593"/>
      <c r="AD56" s="594"/>
      <c r="AE56" s="588"/>
      <c r="AF56" s="588"/>
      <c r="AG56" s="198"/>
      <c r="AH56" s="588"/>
      <c r="AI56" s="590"/>
      <c r="AJ56" s="591"/>
      <c r="AK56" s="592"/>
      <c r="AL56" s="593"/>
      <c r="AM56" s="593"/>
      <c r="AN56" s="594"/>
      <c r="AO56" s="595"/>
      <c r="AP56" s="590"/>
      <c r="AQ56" s="591"/>
      <c r="AR56" s="592"/>
      <c r="AS56" s="593"/>
      <c r="AT56" s="593"/>
      <c r="AU56" s="594"/>
      <c r="AV56" s="504"/>
      <c r="AW56" s="590"/>
      <c r="AX56" s="591"/>
      <c r="AY56" s="592"/>
      <c r="AZ56" s="593"/>
      <c r="BA56" s="593"/>
      <c r="BB56" s="594"/>
      <c r="BC56" s="504"/>
      <c r="BD56" s="590"/>
      <c r="BE56" s="591"/>
      <c r="BF56" s="592"/>
      <c r="BG56" s="593"/>
      <c r="BH56" s="593"/>
      <c r="BI56" s="594"/>
    </row>
    <row r="57" spans="2:62" ht="9.9499999999999993" customHeight="1">
      <c r="B57" s="5621">
        <v>12</v>
      </c>
      <c r="D57" s="6523" t="s">
        <v>319</v>
      </c>
      <c r="E57" s="6517" t="s">
        <v>330</v>
      </c>
      <c r="F57" s="6517"/>
      <c r="G57" s="6517"/>
      <c r="H57" s="6517"/>
      <c r="I57" s="6518"/>
      <c r="J57" s="587"/>
      <c r="K57" s="6523" t="s">
        <v>733</v>
      </c>
      <c r="L57" s="6517" t="s">
        <v>325</v>
      </c>
      <c r="M57" s="6517"/>
      <c r="N57" s="6517"/>
      <c r="O57" s="6517"/>
      <c r="P57" s="6518"/>
      <c r="Q57" s="587"/>
      <c r="R57" s="6523" t="s">
        <v>734</v>
      </c>
      <c r="S57" s="6517" t="s">
        <v>735</v>
      </c>
      <c r="T57" s="6517"/>
      <c r="U57" s="6517"/>
      <c r="V57" s="6517"/>
      <c r="W57" s="6518"/>
      <c r="X57" s="587"/>
      <c r="Y57" s="6523" t="s">
        <v>736</v>
      </c>
      <c r="Z57" s="6517" t="s">
        <v>737</v>
      </c>
      <c r="AA57" s="6517"/>
      <c r="AB57" s="6517"/>
      <c r="AC57" s="6517"/>
      <c r="AD57" s="6518"/>
      <c r="AE57" s="597"/>
      <c r="AF57" s="588"/>
      <c r="AG57" s="5621">
        <v>26</v>
      </c>
      <c r="AH57" s="588"/>
      <c r="AI57" s="6523" t="s">
        <v>738</v>
      </c>
      <c r="AJ57" s="6517" t="s">
        <v>323</v>
      </c>
      <c r="AK57" s="6517"/>
      <c r="AL57" s="6517"/>
      <c r="AM57" s="6517"/>
      <c r="AN57" s="6518"/>
      <c r="AO57" s="587"/>
      <c r="AP57" s="6523"/>
      <c r="AQ57" s="6517"/>
      <c r="AR57" s="6517"/>
      <c r="AS57" s="6517"/>
      <c r="AT57" s="6517"/>
      <c r="AU57" s="6518"/>
      <c r="AV57" s="501"/>
      <c r="AW57" s="6523"/>
      <c r="AX57" s="6517"/>
      <c r="AY57" s="6517"/>
      <c r="AZ57" s="6517"/>
      <c r="BA57" s="6517"/>
      <c r="BB57" s="6518"/>
      <c r="BC57" s="501"/>
      <c r="BD57" s="6523"/>
      <c r="BE57" s="6517"/>
      <c r="BF57" s="6517"/>
      <c r="BG57" s="6517"/>
      <c r="BH57" s="6517"/>
      <c r="BI57" s="6518"/>
      <c r="BJ57" s="598"/>
    </row>
    <row r="58" spans="2:62" ht="5.0999999999999996" customHeight="1">
      <c r="B58" s="5622"/>
      <c r="D58" s="6524"/>
      <c r="E58" s="6519"/>
      <c r="F58" s="6519"/>
      <c r="G58" s="6519"/>
      <c r="H58" s="6519"/>
      <c r="I58" s="6520"/>
      <c r="J58" s="589"/>
      <c r="K58" s="6524"/>
      <c r="L58" s="6519"/>
      <c r="M58" s="6519"/>
      <c r="N58" s="6519"/>
      <c r="O58" s="6519"/>
      <c r="P58" s="6520"/>
      <c r="Q58" s="589"/>
      <c r="R58" s="6524"/>
      <c r="S58" s="6519"/>
      <c r="T58" s="6519"/>
      <c r="U58" s="6519"/>
      <c r="V58" s="6519"/>
      <c r="W58" s="6520"/>
      <c r="X58" s="589"/>
      <c r="Y58" s="6524"/>
      <c r="Z58" s="6519"/>
      <c r="AA58" s="6519"/>
      <c r="AB58" s="6519"/>
      <c r="AC58" s="6519"/>
      <c r="AD58" s="6520"/>
      <c r="AE58" s="597"/>
      <c r="AF58" s="588"/>
      <c r="AG58" s="5622"/>
      <c r="AH58" s="588"/>
      <c r="AI58" s="6524"/>
      <c r="AJ58" s="6519"/>
      <c r="AK58" s="6519"/>
      <c r="AL58" s="6519"/>
      <c r="AM58" s="6519"/>
      <c r="AN58" s="6520"/>
      <c r="AO58" s="589"/>
      <c r="AP58" s="6524"/>
      <c r="AQ58" s="6519"/>
      <c r="AR58" s="6519"/>
      <c r="AS58" s="6519"/>
      <c r="AT58" s="6519"/>
      <c r="AU58" s="6520"/>
      <c r="AV58" s="503"/>
      <c r="AW58" s="6524"/>
      <c r="AX58" s="6519"/>
      <c r="AY58" s="6519"/>
      <c r="AZ58" s="6519"/>
      <c r="BA58" s="6519"/>
      <c r="BB58" s="6520"/>
      <c r="BC58" s="503"/>
      <c r="BD58" s="6524"/>
      <c r="BE58" s="6519"/>
      <c r="BF58" s="6519"/>
      <c r="BG58" s="6519"/>
      <c r="BH58" s="6519"/>
      <c r="BI58" s="6520"/>
      <c r="BJ58" s="598"/>
    </row>
    <row r="59" spans="2:62" ht="9.9499999999999993" customHeight="1" thickBot="1">
      <c r="B59" s="5623"/>
      <c r="D59" s="6525"/>
      <c r="E59" s="6521"/>
      <c r="F59" s="6521"/>
      <c r="G59" s="6521"/>
      <c r="H59" s="6521"/>
      <c r="I59" s="6522"/>
      <c r="J59" s="587"/>
      <c r="K59" s="6525"/>
      <c r="L59" s="6521"/>
      <c r="M59" s="6521"/>
      <c r="N59" s="6521"/>
      <c r="O59" s="6521"/>
      <c r="P59" s="6522"/>
      <c r="Q59" s="587"/>
      <c r="R59" s="6525"/>
      <c r="S59" s="6521"/>
      <c r="T59" s="6521"/>
      <c r="U59" s="6521"/>
      <c r="V59" s="6521"/>
      <c r="W59" s="6522"/>
      <c r="X59" s="587"/>
      <c r="Y59" s="6525"/>
      <c r="Z59" s="6521"/>
      <c r="AA59" s="6521"/>
      <c r="AB59" s="6521"/>
      <c r="AC59" s="6521"/>
      <c r="AD59" s="6522"/>
      <c r="AE59" s="597"/>
      <c r="AF59" s="588"/>
      <c r="AG59" s="5623"/>
      <c r="AH59" s="588"/>
      <c r="AI59" s="6525"/>
      <c r="AJ59" s="6521"/>
      <c r="AK59" s="6521"/>
      <c r="AL59" s="6521"/>
      <c r="AM59" s="6521"/>
      <c r="AN59" s="6522"/>
      <c r="AO59" s="587"/>
      <c r="AP59" s="6525"/>
      <c r="AQ59" s="6521"/>
      <c r="AR59" s="6521"/>
      <c r="AS59" s="6521"/>
      <c r="AT59" s="6521"/>
      <c r="AU59" s="6522"/>
      <c r="AV59" s="501"/>
      <c r="AW59" s="6525"/>
      <c r="AX59" s="6521"/>
      <c r="AY59" s="6521"/>
      <c r="AZ59" s="6521"/>
      <c r="BA59" s="6521"/>
      <c r="BB59" s="6522"/>
      <c r="BC59" s="501"/>
      <c r="BD59" s="6525"/>
      <c r="BE59" s="6521"/>
      <c r="BF59" s="6521"/>
      <c r="BG59" s="6521"/>
      <c r="BH59" s="6521"/>
      <c r="BI59" s="6522"/>
      <c r="BJ59" s="598"/>
    </row>
    <row r="60" spans="2:62" ht="9.9499999999999993" customHeight="1">
      <c r="B60" s="198"/>
      <c r="D60" s="590"/>
      <c r="E60" s="591"/>
      <c r="F60" s="592"/>
      <c r="G60" s="593"/>
      <c r="H60" s="593"/>
      <c r="I60" s="594"/>
      <c r="J60" s="588"/>
      <c r="K60" s="590"/>
      <c r="L60" s="591"/>
      <c r="M60" s="592"/>
      <c r="N60" s="593"/>
      <c r="O60" s="593"/>
      <c r="P60" s="594"/>
      <c r="Q60" s="588"/>
      <c r="R60" s="590"/>
      <c r="S60" s="591"/>
      <c r="T60" s="592"/>
      <c r="U60" s="593"/>
      <c r="V60" s="593"/>
      <c r="W60" s="594"/>
      <c r="X60" s="588"/>
      <c r="Y60" s="590"/>
      <c r="Z60" s="591"/>
      <c r="AA60" s="592"/>
      <c r="AB60" s="593"/>
      <c r="AC60" s="593"/>
      <c r="AD60" s="594"/>
      <c r="AE60" s="588"/>
      <c r="AF60" s="588"/>
      <c r="AG60" s="198"/>
      <c r="AH60" s="588"/>
      <c r="AI60" s="590"/>
      <c r="AJ60" s="591"/>
      <c r="AK60" s="592"/>
      <c r="AL60" s="593"/>
      <c r="AM60" s="593"/>
      <c r="AN60" s="594"/>
      <c r="AO60" s="588"/>
      <c r="AP60" s="590"/>
      <c r="AQ60" s="591"/>
      <c r="AR60" s="592"/>
      <c r="AS60" s="593"/>
      <c r="AT60" s="593"/>
      <c r="AU60" s="594"/>
      <c r="AW60" s="590"/>
      <c r="AX60" s="591"/>
      <c r="AY60" s="592"/>
      <c r="AZ60" s="593"/>
      <c r="BA60" s="593"/>
      <c r="BB60" s="594"/>
      <c r="BD60" s="590"/>
      <c r="BE60" s="591"/>
      <c r="BF60" s="592"/>
      <c r="BG60" s="593"/>
      <c r="BH60" s="593"/>
      <c r="BI60" s="594"/>
    </row>
    <row r="61" spans="2:62" ht="9.9499999999999993" customHeight="1">
      <c r="B61" s="5621">
        <v>13</v>
      </c>
      <c r="D61" s="6523" t="s">
        <v>739</v>
      </c>
      <c r="E61" s="6517" t="s">
        <v>740</v>
      </c>
      <c r="F61" s="6517"/>
      <c r="G61" s="6517"/>
      <c r="H61" s="6517"/>
      <c r="I61" s="6518"/>
      <c r="J61" s="587"/>
      <c r="K61" s="6523" t="s">
        <v>741</v>
      </c>
      <c r="L61" s="6517" t="s">
        <v>742</v>
      </c>
      <c r="M61" s="6517"/>
      <c r="N61" s="6517"/>
      <c r="O61" s="6517"/>
      <c r="P61" s="6518"/>
      <c r="Q61" s="587"/>
      <c r="R61" s="6523" t="s">
        <v>743</v>
      </c>
      <c r="S61" s="6517" t="s">
        <v>744</v>
      </c>
      <c r="T61" s="6517"/>
      <c r="U61" s="6517"/>
      <c r="V61" s="6517"/>
      <c r="W61" s="6518"/>
      <c r="X61" s="587"/>
      <c r="Y61" s="6523" t="s">
        <v>745</v>
      </c>
      <c r="Z61" s="6517" t="s">
        <v>746</v>
      </c>
      <c r="AA61" s="6517"/>
      <c r="AB61" s="6517"/>
      <c r="AC61" s="6517"/>
      <c r="AD61" s="6518"/>
      <c r="AE61" s="588"/>
      <c r="AF61" s="588"/>
      <c r="AG61" s="5621">
        <v>27</v>
      </c>
      <c r="AH61" s="588"/>
      <c r="AI61" s="6523" t="s">
        <v>747</v>
      </c>
      <c r="AJ61" s="6517" t="s">
        <v>748</v>
      </c>
      <c r="AK61" s="6517"/>
      <c r="AL61" s="6517"/>
      <c r="AM61" s="6517"/>
      <c r="AN61" s="6518"/>
      <c r="AO61" s="587"/>
      <c r="AP61" s="6523"/>
      <c r="AQ61" s="6517"/>
      <c r="AR61" s="6517"/>
      <c r="AS61" s="6517"/>
      <c r="AT61" s="6517"/>
      <c r="AU61" s="6518"/>
      <c r="AV61" s="501"/>
      <c r="AW61" s="6523"/>
      <c r="AX61" s="6517"/>
      <c r="AY61" s="6517"/>
      <c r="AZ61" s="6517"/>
      <c r="BA61" s="6517"/>
      <c r="BB61" s="6518"/>
      <c r="BC61" s="501"/>
      <c r="BD61" s="6523"/>
      <c r="BE61" s="6517"/>
      <c r="BF61" s="6517"/>
      <c r="BG61" s="6517"/>
      <c r="BH61" s="6517"/>
      <c r="BI61" s="6518"/>
    </row>
    <row r="62" spans="2:62" ht="5.0999999999999996" customHeight="1">
      <c r="B62" s="5622"/>
      <c r="D62" s="6524"/>
      <c r="E62" s="6519"/>
      <c r="F62" s="6519"/>
      <c r="G62" s="6519"/>
      <c r="H62" s="6519"/>
      <c r="I62" s="6520"/>
      <c r="J62" s="589"/>
      <c r="K62" s="6524"/>
      <c r="L62" s="6519"/>
      <c r="M62" s="6519"/>
      <c r="N62" s="6519"/>
      <c r="O62" s="6519"/>
      <c r="P62" s="6520"/>
      <c r="Q62" s="589"/>
      <c r="R62" s="6524"/>
      <c r="S62" s="6519"/>
      <c r="T62" s="6519"/>
      <c r="U62" s="6519"/>
      <c r="V62" s="6519"/>
      <c r="W62" s="6520"/>
      <c r="X62" s="589"/>
      <c r="Y62" s="6524"/>
      <c r="Z62" s="6519"/>
      <c r="AA62" s="6519"/>
      <c r="AB62" s="6519"/>
      <c r="AC62" s="6519"/>
      <c r="AD62" s="6520"/>
      <c r="AE62" s="588"/>
      <c r="AF62" s="588"/>
      <c r="AG62" s="5622"/>
      <c r="AH62" s="588"/>
      <c r="AI62" s="6524"/>
      <c r="AJ62" s="6519"/>
      <c r="AK62" s="6519"/>
      <c r="AL62" s="6519"/>
      <c r="AM62" s="6519"/>
      <c r="AN62" s="6520"/>
      <c r="AO62" s="589"/>
      <c r="AP62" s="6524"/>
      <c r="AQ62" s="6519"/>
      <c r="AR62" s="6519"/>
      <c r="AS62" s="6519"/>
      <c r="AT62" s="6519"/>
      <c r="AU62" s="6520"/>
      <c r="AV62" s="503"/>
      <c r="AW62" s="6524"/>
      <c r="AX62" s="6519"/>
      <c r="AY62" s="6519"/>
      <c r="AZ62" s="6519"/>
      <c r="BA62" s="6519"/>
      <c r="BB62" s="6520"/>
      <c r="BC62" s="503"/>
      <c r="BD62" s="6524"/>
      <c r="BE62" s="6519"/>
      <c r="BF62" s="6519"/>
      <c r="BG62" s="6519"/>
      <c r="BH62" s="6519"/>
      <c r="BI62" s="6520"/>
    </row>
    <row r="63" spans="2:62" ht="9.9499999999999993" customHeight="1" thickBot="1">
      <c r="B63" s="5623"/>
      <c r="D63" s="6525"/>
      <c r="E63" s="6521"/>
      <c r="F63" s="6521"/>
      <c r="G63" s="6521"/>
      <c r="H63" s="6521"/>
      <c r="I63" s="6522"/>
      <c r="J63" s="587"/>
      <c r="K63" s="6525"/>
      <c r="L63" s="6521"/>
      <c r="M63" s="6521"/>
      <c r="N63" s="6521"/>
      <c r="O63" s="6521"/>
      <c r="P63" s="6522"/>
      <c r="Q63" s="587"/>
      <c r="R63" s="6525"/>
      <c r="S63" s="6521"/>
      <c r="T63" s="6521"/>
      <c r="U63" s="6521"/>
      <c r="V63" s="6521"/>
      <c r="W63" s="6522"/>
      <c r="X63" s="587"/>
      <c r="Y63" s="6525"/>
      <c r="Z63" s="6521"/>
      <c r="AA63" s="6521"/>
      <c r="AB63" s="6521"/>
      <c r="AC63" s="6521"/>
      <c r="AD63" s="6522"/>
      <c r="AE63" s="588"/>
      <c r="AF63" s="588"/>
      <c r="AG63" s="5623"/>
      <c r="AH63" s="588"/>
      <c r="AI63" s="6525"/>
      <c r="AJ63" s="6521"/>
      <c r="AK63" s="6521"/>
      <c r="AL63" s="6521"/>
      <c r="AM63" s="6521"/>
      <c r="AN63" s="6522"/>
      <c r="AO63" s="587"/>
      <c r="AP63" s="6525"/>
      <c r="AQ63" s="6521"/>
      <c r="AR63" s="6521"/>
      <c r="AS63" s="6521"/>
      <c r="AT63" s="6521"/>
      <c r="AU63" s="6522"/>
      <c r="AV63" s="501"/>
      <c r="AW63" s="6525"/>
      <c r="AX63" s="6521"/>
      <c r="AY63" s="6521"/>
      <c r="AZ63" s="6521"/>
      <c r="BA63" s="6521"/>
      <c r="BB63" s="6522"/>
      <c r="BC63" s="501"/>
      <c r="BD63" s="6525"/>
      <c r="BE63" s="6521"/>
      <c r="BF63" s="6521"/>
      <c r="BG63" s="6521"/>
      <c r="BH63" s="6521"/>
      <c r="BI63" s="6522"/>
    </row>
    <row r="64" spans="2:62" ht="9.9499999999999993" customHeight="1">
      <c r="B64" s="198"/>
      <c r="D64" s="590"/>
      <c r="E64" s="591"/>
      <c r="F64" s="592"/>
      <c r="G64" s="593"/>
      <c r="H64" s="593"/>
      <c r="I64" s="594"/>
      <c r="J64" s="588"/>
      <c r="K64" s="590"/>
      <c r="L64" s="591"/>
      <c r="M64" s="592"/>
      <c r="N64" s="593"/>
      <c r="O64" s="593"/>
      <c r="P64" s="594"/>
      <c r="Q64" s="588"/>
      <c r="R64" s="590"/>
      <c r="S64" s="591"/>
      <c r="T64" s="592"/>
      <c r="U64" s="593"/>
      <c r="V64" s="593"/>
      <c r="W64" s="594"/>
      <c r="X64" s="588"/>
      <c r="Y64" s="590"/>
      <c r="Z64" s="591"/>
      <c r="AA64" s="592"/>
      <c r="AB64" s="593"/>
      <c r="AC64" s="593"/>
      <c r="AD64" s="594"/>
      <c r="AE64" s="588"/>
      <c r="AF64" s="588"/>
      <c r="AG64" s="198"/>
      <c r="AH64" s="588"/>
      <c r="AI64" s="590"/>
      <c r="AJ64" s="591"/>
      <c r="AK64" s="592"/>
      <c r="AL64" s="593"/>
      <c r="AM64" s="593"/>
      <c r="AN64" s="594"/>
      <c r="AO64" s="588"/>
      <c r="AP64" s="590"/>
      <c r="AQ64" s="591"/>
      <c r="AR64" s="592"/>
      <c r="AS64" s="593"/>
      <c r="AT64" s="593"/>
      <c r="AU64" s="594"/>
      <c r="AW64" s="590"/>
      <c r="AX64" s="591"/>
      <c r="AY64" s="592"/>
      <c r="AZ64" s="593"/>
      <c r="BA64" s="593"/>
      <c r="BB64" s="594"/>
      <c r="BD64" s="590"/>
      <c r="BE64" s="591"/>
      <c r="BF64" s="592"/>
      <c r="BG64" s="593"/>
      <c r="BH64" s="593"/>
      <c r="BI64" s="594"/>
    </row>
    <row r="65" spans="2:63" ht="9.9499999999999993" customHeight="1">
      <c r="B65" s="5621">
        <v>14</v>
      </c>
      <c r="D65" s="6523" t="s">
        <v>749</v>
      </c>
      <c r="E65" s="6517" t="s">
        <v>669</v>
      </c>
      <c r="F65" s="6517"/>
      <c r="G65" s="6517"/>
      <c r="H65" s="6517"/>
      <c r="I65" s="6518"/>
      <c r="J65" s="587"/>
      <c r="K65" s="6523" t="s">
        <v>750</v>
      </c>
      <c r="L65" s="6517" t="s">
        <v>751</v>
      </c>
      <c r="M65" s="6517"/>
      <c r="N65" s="6517"/>
      <c r="O65" s="6517"/>
      <c r="P65" s="6518"/>
      <c r="Q65" s="587"/>
      <c r="R65" s="6523" t="s">
        <v>752</v>
      </c>
      <c r="S65" s="6517" t="s">
        <v>753</v>
      </c>
      <c r="T65" s="6517"/>
      <c r="U65" s="6517"/>
      <c r="V65" s="6517"/>
      <c r="W65" s="6518"/>
      <c r="X65" s="587"/>
      <c r="Y65" s="6523" t="s">
        <v>754</v>
      </c>
      <c r="Z65" s="6517" t="s">
        <v>755</v>
      </c>
      <c r="AA65" s="6517"/>
      <c r="AB65" s="6517"/>
      <c r="AC65" s="6517"/>
      <c r="AD65" s="6518"/>
      <c r="AE65" s="588"/>
      <c r="AF65" s="588"/>
      <c r="AG65" s="5621">
        <v>28</v>
      </c>
      <c r="AH65" s="588"/>
      <c r="AI65" s="6523" t="s">
        <v>756</v>
      </c>
      <c r="AJ65" s="6517" t="s">
        <v>757</v>
      </c>
      <c r="AK65" s="6517"/>
      <c r="AL65" s="6517"/>
      <c r="AM65" s="6517"/>
      <c r="AN65" s="6518"/>
      <c r="AO65" s="587"/>
      <c r="AP65" s="6523"/>
      <c r="AQ65" s="6517"/>
      <c r="AR65" s="6517"/>
      <c r="AS65" s="6517"/>
      <c r="AT65" s="6517"/>
      <c r="AU65" s="6518"/>
      <c r="AV65" s="501"/>
      <c r="AW65" s="6523"/>
      <c r="AX65" s="6517"/>
      <c r="AY65" s="6517"/>
      <c r="AZ65" s="6517"/>
      <c r="BA65" s="6517"/>
      <c r="BB65" s="6518"/>
      <c r="BC65" s="501"/>
      <c r="BD65" s="6523"/>
      <c r="BE65" s="6517"/>
      <c r="BF65" s="6517"/>
      <c r="BG65" s="6517"/>
      <c r="BH65" s="6517"/>
      <c r="BI65" s="6518"/>
    </row>
    <row r="66" spans="2:63" ht="5.0999999999999996" customHeight="1">
      <c r="B66" s="5622"/>
      <c r="D66" s="6524"/>
      <c r="E66" s="6519"/>
      <c r="F66" s="6519"/>
      <c r="G66" s="6519"/>
      <c r="H66" s="6519"/>
      <c r="I66" s="6520"/>
      <c r="J66" s="589"/>
      <c r="K66" s="6524"/>
      <c r="L66" s="6519"/>
      <c r="M66" s="6519"/>
      <c r="N66" s="6519"/>
      <c r="O66" s="6519"/>
      <c r="P66" s="6520"/>
      <c r="Q66" s="589"/>
      <c r="R66" s="6524"/>
      <c r="S66" s="6519"/>
      <c r="T66" s="6519"/>
      <c r="U66" s="6519"/>
      <c r="V66" s="6519"/>
      <c r="W66" s="6520"/>
      <c r="X66" s="589"/>
      <c r="Y66" s="6524"/>
      <c r="Z66" s="6519"/>
      <c r="AA66" s="6519"/>
      <c r="AB66" s="6519"/>
      <c r="AC66" s="6519"/>
      <c r="AD66" s="6520"/>
      <c r="AE66" s="588"/>
      <c r="AF66" s="588"/>
      <c r="AG66" s="5622"/>
      <c r="AH66" s="588"/>
      <c r="AI66" s="6524"/>
      <c r="AJ66" s="6519"/>
      <c r="AK66" s="6519"/>
      <c r="AL66" s="6519"/>
      <c r="AM66" s="6519"/>
      <c r="AN66" s="6520"/>
      <c r="AO66" s="589"/>
      <c r="AP66" s="6524"/>
      <c r="AQ66" s="6519"/>
      <c r="AR66" s="6519"/>
      <c r="AS66" s="6519"/>
      <c r="AT66" s="6519"/>
      <c r="AU66" s="6520"/>
      <c r="AV66" s="503"/>
      <c r="AW66" s="6524"/>
      <c r="AX66" s="6519"/>
      <c r="AY66" s="6519"/>
      <c r="AZ66" s="6519"/>
      <c r="BA66" s="6519"/>
      <c r="BB66" s="6520"/>
      <c r="BC66" s="503"/>
      <c r="BD66" s="6524"/>
      <c r="BE66" s="6519"/>
      <c r="BF66" s="6519"/>
      <c r="BG66" s="6519"/>
      <c r="BH66" s="6519"/>
      <c r="BI66" s="6520"/>
    </row>
    <row r="67" spans="2:63" ht="9.9499999999999993" customHeight="1" thickBot="1">
      <c r="B67" s="5623"/>
      <c r="D67" s="6525"/>
      <c r="E67" s="6521"/>
      <c r="F67" s="6521"/>
      <c r="G67" s="6521"/>
      <c r="H67" s="6521"/>
      <c r="I67" s="6522"/>
      <c r="J67" s="587"/>
      <c r="K67" s="6525"/>
      <c r="L67" s="6521"/>
      <c r="M67" s="6521"/>
      <c r="N67" s="6521"/>
      <c r="O67" s="6521"/>
      <c r="P67" s="6522"/>
      <c r="Q67" s="587"/>
      <c r="R67" s="6525"/>
      <c r="S67" s="6521"/>
      <c r="T67" s="6521"/>
      <c r="U67" s="6521"/>
      <c r="V67" s="6521"/>
      <c r="W67" s="6522"/>
      <c r="X67" s="587"/>
      <c r="Y67" s="6525"/>
      <c r="Z67" s="6521"/>
      <c r="AA67" s="6521"/>
      <c r="AB67" s="6521"/>
      <c r="AC67" s="6521"/>
      <c r="AD67" s="6522"/>
      <c r="AE67" s="588"/>
      <c r="AF67" s="588"/>
      <c r="AG67" s="5623"/>
      <c r="AH67" s="588"/>
      <c r="AI67" s="6525"/>
      <c r="AJ67" s="6521"/>
      <c r="AK67" s="6521"/>
      <c r="AL67" s="6521"/>
      <c r="AM67" s="6521"/>
      <c r="AN67" s="6522"/>
      <c r="AO67" s="587"/>
      <c r="AP67" s="6525"/>
      <c r="AQ67" s="6521"/>
      <c r="AR67" s="6521"/>
      <c r="AS67" s="6521"/>
      <c r="AT67" s="6521"/>
      <c r="AU67" s="6522"/>
      <c r="AV67" s="501"/>
      <c r="AW67" s="6525"/>
      <c r="AX67" s="6521"/>
      <c r="AY67" s="6521"/>
      <c r="AZ67" s="6521"/>
      <c r="BA67" s="6521"/>
      <c r="BB67" s="6522"/>
      <c r="BC67" s="501"/>
      <c r="BD67" s="6525"/>
      <c r="BE67" s="6521"/>
      <c r="BF67" s="6521"/>
      <c r="BG67" s="6521"/>
      <c r="BH67" s="6521"/>
      <c r="BI67" s="6522"/>
    </row>
    <row r="68" spans="2:63" ht="15">
      <c r="D68" s="504"/>
      <c r="E68" s="499"/>
      <c r="F68" s="501"/>
      <c r="G68" s="501"/>
      <c r="H68" s="501"/>
      <c r="I68" s="501"/>
      <c r="AI68" s="504"/>
      <c r="AJ68" s="499"/>
      <c r="AK68" s="501"/>
      <c r="AL68" s="501"/>
      <c r="AM68" s="501"/>
      <c r="AN68" s="501"/>
    </row>
    <row r="69" spans="2:63" ht="15">
      <c r="D69" s="504"/>
      <c r="E69" s="458">
        <v>18</v>
      </c>
      <c r="F69" s="501"/>
      <c r="G69" s="501"/>
      <c r="H69" s="501"/>
      <c r="I69" s="458">
        <v>18</v>
      </c>
      <c r="L69" s="458">
        <v>18</v>
      </c>
      <c r="M69" s="501"/>
      <c r="N69" s="501"/>
      <c r="O69" s="501"/>
      <c r="P69" s="458">
        <v>18</v>
      </c>
      <c r="S69" s="458">
        <v>18</v>
      </c>
      <c r="T69" s="501"/>
      <c r="U69" s="501"/>
      <c r="V69" s="501"/>
      <c r="W69" s="458">
        <v>18</v>
      </c>
      <c r="Z69" s="458">
        <v>18</v>
      </c>
      <c r="AA69" s="501"/>
      <c r="AB69" s="501"/>
      <c r="AC69" s="501"/>
      <c r="AD69" s="458">
        <v>18</v>
      </c>
      <c r="AI69" s="504"/>
      <c r="AJ69" s="458">
        <v>18</v>
      </c>
      <c r="AK69" s="501"/>
      <c r="AL69" s="501"/>
      <c r="AM69" s="501"/>
      <c r="AN69" s="458">
        <v>18</v>
      </c>
      <c r="AQ69" s="458">
        <v>18</v>
      </c>
      <c r="AR69" s="501"/>
      <c r="AS69" s="501"/>
      <c r="AT69" s="501"/>
      <c r="AU69" s="458">
        <v>18</v>
      </c>
      <c r="AX69" s="458">
        <v>18</v>
      </c>
      <c r="AY69" s="501"/>
      <c r="AZ69" s="501"/>
      <c r="BA69" s="501"/>
      <c r="BB69" s="458">
        <v>18</v>
      </c>
      <c r="BE69" s="458">
        <v>18</v>
      </c>
      <c r="BF69" s="501"/>
      <c r="BG69" s="501"/>
      <c r="BH69" s="501"/>
      <c r="BI69" s="458">
        <v>18</v>
      </c>
      <c r="BK69" s="459" t="s">
        <v>344</v>
      </c>
    </row>
    <row r="70" spans="2:63" ht="11.25" customHeight="1"/>
    <row r="71" spans="2:63" ht="11.25" customHeight="1"/>
  </sheetData>
  <mergeCells count="294">
    <mergeCell ref="AX65:BB67"/>
    <mergeCell ref="BD65:BD67"/>
    <mergeCell ref="BE65:BI67"/>
    <mergeCell ref="S65:W67"/>
    <mergeCell ref="Y65:Y67"/>
    <mergeCell ref="Z65:AD67"/>
    <mergeCell ref="AG65:AG67"/>
    <mergeCell ref="AI65:AI67"/>
    <mergeCell ref="AJ65:AN67"/>
    <mergeCell ref="B65:B67"/>
    <mergeCell ref="D65:D67"/>
    <mergeCell ref="E65:I67"/>
    <mergeCell ref="K65:K67"/>
    <mergeCell ref="L65:P67"/>
    <mergeCell ref="R65:R67"/>
    <mergeCell ref="AP61:AP63"/>
    <mergeCell ref="AQ61:AU63"/>
    <mergeCell ref="AW61:AW63"/>
    <mergeCell ref="B61:B63"/>
    <mergeCell ref="D61:D63"/>
    <mergeCell ref="E61:I63"/>
    <mergeCell ref="K61:K63"/>
    <mergeCell ref="L61:P63"/>
    <mergeCell ref="R61:R63"/>
    <mergeCell ref="AP65:AP67"/>
    <mergeCell ref="AQ65:AU67"/>
    <mergeCell ref="AW65:AW67"/>
    <mergeCell ref="AX61:BB63"/>
    <mergeCell ref="BD61:BD63"/>
    <mergeCell ref="BE61:BI63"/>
    <mergeCell ref="S61:W63"/>
    <mergeCell ref="Y61:Y63"/>
    <mergeCell ref="Z61:AD63"/>
    <mergeCell ref="AG61:AG63"/>
    <mergeCell ref="AI61:AI63"/>
    <mergeCell ref="AJ61:AN63"/>
    <mergeCell ref="AX57:BB59"/>
    <mergeCell ref="BD57:BD59"/>
    <mergeCell ref="BE57:BI59"/>
    <mergeCell ref="S57:W59"/>
    <mergeCell ref="Y57:Y59"/>
    <mergeCell ref="Z57:AD59"/>
    <mergeCell ref="AG57:AG59"/>
    <mergeCell ref="AI57:AI59"/>
    <mergeCell ref="AJ57:AN59"/>
    <mergeCell ref="B57:B59"/>
    <mergeCell ref="D57:D59"/>
    <mergeCell ref="E57:I59"/>
    <mergeCell ref="K57:K59"/>
    <mergeCell ref="L57:P59"/>
    <mergeCell ref="R57:R59"/>
    <mergeCell ref="AP53:AP55"/>
    <mergeCell ref="AQ53:AU55"/>
    <mergeCell ref="AW53:AW55"/>
    <mergeCell ref="B53:B55"/>
    <mergeCell ref="D53:D55"/>
    <mergeCell ref="E53:I55"/>
    <mergeCell ref="K53:K55"/>
    <mergeCell ref="L53:P55"/>
    <mergeCell ref="R53:R55"/>
    <mergeCell ref="AP57:AP59"/>
    <mergeCell ref="AQ57:AU59"/>
    <mergeCell ref="AW57:AW59"/>
    <mergeCell ref="AX53:BB55"/>
    <mergeCell ref="BD53:BD55"/>
    <mergeCell ref="BE53:BI55"/>
    <mergeCell ref="S53:W55"/>
    <mergeCell ref="Y53:Y55"/>
    <mergeCell ref="Z53:AD55"/>
    <mergeCell ref="AG53:AG55"/>
    <mergeCell ref="AI53:AI55"/>
    <mergeCell ref="AJ53:AN55"/>
    <mergeCell ref="AX49:BB51"/>
    <mergeCell ref="BD49:BD51"/>
    <mergeCell ref="BE49:BI51"/>
    <mergeCell ref="S49:W51"/>
    <mergeCell ref="Y49:Y51"/>
    <mergeCell ref="Z49:AD51"/>
    <mergeCell ref="AG49:AG51"/>
    <mergeCell ref="AI49:AI51"/>
    <mergeCell ref="AJ49:AN51"/>
    <mergeCell ref="B49:B51"/>
    <mergeCell ref="D49:D51"/>
    <mergeCell ref="E49:I51"/>
    <mergeCell ref="K49:K51"/>
    <mergeCell ref="L49:P51"/>
    <mergeCell ref="R49:R51"/>
    <mergeCell ref="AP45:AP47"/>
    <mergeCell ref="AQ45:AU47"/>
    <mergeCell ref="AW45:AW47"/>
    <mergeCell ref="B45:B47"/>
    <mergeCell ref="D45:D47"/>
    <mergeCell ref="E45:I47"/>
    <mergeCell ref="K45:K47"/>
    <mergeCell ref="L45:P47"/>
    <mergeCell ref="R45:R47"/>
    <mergeCell ref="AP49:AP51"/>
    <mergeCell ref="AQ49:AU51"/>
    <mergeCell ref="AW49:AW51"/>
    <mergeCell ref="AX45:BB47"/>
    <mergeCell ref="BD45:BD47"/>
    <mergeCell ref="BE45:BI47"/>
    <mergeCell ref="S45:W47"/>
    <mergeCell ref="Y45:Y47"/>
    <mergeCell ref="Z45:AD47"/>
    <mergeCell ref="AG45:AG47"/>
    <mergeCell ref="AI45:AI47"/>
    <mergeCell ref="AJ45:AN47"/>
    <mergeCell ref="AX41:BB43"/>
    <mergeCell ref="BD41:BD43"/>
    <mergeCell ref="BE41:BI43"/>
    <mergeCell ref="S41:W43"/>
    <mergeCell ref="Y41:Y43"/>
    <mergeCell ref="Z41:AD43"/>
    <mergeCell ref="AG41:AG43"/>
    <mergeCell ref="AI41:AI43"/>
    <mergeCell ref="AJ41:AN43"/>
    <mergeCell ref="B41:B43"/>
    <mergeCell ref="D41:D43"/>
    <mergeCell ref="E41:I43"/>
    <mergeCell ref="K41:K43"/>
    <mergeCell ref="L41:P43"/>
    <mergeCell ref="R41:R43"/>
    <mergeCell ref="AP37:AP39"/>
    <mergeCell ref="AQ37:AU39"/>
    <mergeCell ref="AW37:AW39"/>
    <mergeCell ref="B37:B39"/>
    <mergeCell ref="D37:D39"/>
    <mergeCell ref="E37:I39"/>
    <mergeCell ref="K37:K39"/>
    <mergeCell ref="L37:P39"/>
    <mergeCell ref="R37:R39"/>
    <mergeCell ref="AP41:AP43"/>
    <mergeCell ref="AQ41:AU43"/>
    <mergeCell ref="AW41:AW43"/>
    <mergeCell ref="AX37:BB39"/>
    <mergeCell ref="BD37:BD39"/>
    <mergeCell ref="BE37:BI39"/>
    <mergeCell ref="S37:W39"/>
    <mergeCell ref="Y37:Y39"/>
    <mergeCell ref="Z37:AD39"/>
    <mergeCell ref="AG37:AG39"/>
    <mergeCell ref="AI37:AI39"/>
    <mergeCell ref="AJ37:AN39"/>
    <mergeCell ref="AX33:BB35"/>
    <mergeCell ref="BD33:BD35"/>
    <mergeCell ref="BE33:BI35"/>
    <mergeCell ref="S33:W35"/>
    <mergeCell ref="Y33:Y35"/>
    <mergeCell ref="Z33:AD35"/>
    <mergeCell ref="AG33:AG35"/>
    <mergeCell ref="AI33:AI35"/>
    <mergeCell ref="AJ33:AN35"/>
    <mergeCell ref="B33:B35"/>
    <mergeCell ref="D33:D35"/>
    <mergeCell ref="E33:I35"/>
    <mergeCell ref="K33:K35"/>
    <mergeCell ref="L33:P35"/>
    <mergeCell ref="R33:R35"/>
    <mergeCell ref="AP29:AP31"/>
    <mergeCell ref="AQ29:AU31"/>
    <mergeCell ref="AW29:AW31"/>
    <mergeCell ref="B29:B31"/>
    <mergeCell ref="D29:D31"/>
    <mergeCell ref="E29:I31"/>
    <mergeCell ref="K29:K31"/>
    <mergeCell ref="L29:P31"/>
    <mergeCell ref="R29:R31"/>
    <mergeCell ref="AP33:AP35"/>
    <mergeCell ref="AQ33:AU35"/>
    <mergeCell ref="AW33:AW35"/>
    <mergeCell ref="AX29:BB31"/>
    <mergeCell ref="BD29:BD31"/>
    <mergeCell ref="BE29:BI31"/>
    <mergeCell ref="S29:W31"/>
    <mergeCell ref="Y29:Y31"/>
    <mergeCell ref="Z29:AD31"/>
    <mergeCell ref="AG29:AG31"/>
    <mergeCell ref="AI29:AI31"/>
    <mergeCell ref="AJ29:AN31"/>
    <mergeCell ref="AX25:BB27"/>
    <mergeCell ref="BD25:BD27"/>
    <mergeCell ref="BE25:BI27"/>
    <mergeCell ref="S25:W27"/>
    <mergeCell ref="Y25:Y27"/>
    <mergeCell ref="Z25:AD27"/>
    <mergeCell ref="AG25:AG27"/>
    <mergeCell ref="AI25:AI27"/>
    <mergeCell ref="AJ25:AN27"/>
    <mergeCell ref="B25:B27"/>
    <mergeCell ref="D25:D27"/>
    <mergeCell ref="E25:I27"/>
    <mergeCell ref="K25:K27"/>
    <mergeCell ref="L25:P27"/>
    <mergeCell ref="R25:R27"/>
    <mergeCell ref="AP21:AP23"/>
    <mergeCell ref="AQ21:AU23"/>
    <mergeCell ref="AW21:AW23"/>
    <mergeCell ref="B21:B23"/>
    <mergeCell ref="D21:D23"/>
    <mergeCell ref="E21:I23"/>
    <mergeCell ref="K21:K23"/>
    <mergeCell ref="L21:P23"/>
    <mergeCell ref="R21:R23"/>
    <mergeCell ref="AP25:AP27"/>
    <mergeCell ref="AQ25:AU27"/>
    <mergeCell ref="AW25:AW27"/>
    <mergeCell ref="AX21:BB23"/>
    <mergeCell ref="BD21:BD23"/>
    <mergeCell ref="BE21:BI23"/>
    <mergeCell ref="S21:W23"/>
    <mergeCell ref="Y21:Y23"/>
    <mergeCell ref="Z21:AD23"/>
    <mergeCell ref="AG21:AG23"/>
    <mergeCell ref="AI21:AI23"/>
    <mergeCell ref="AJ21:AN23"/>
    <mergeCell ref="AP17:AP19"/>
    <mergeCell ref="AQ17:AU19"/>
    <mergeCell ref="AW17:AW19"/>
    <mergeCell ref="AX17:BB19"/>
    <mergeCell ref="BD17:BD19"/>
    <mergeCell ref="BE17:BI19"/>
    <mergeCell ref="S17:W19"/>
    <mergeCell ref="Y17:Y19"/>
    <mergeCell ref="Z17:AD19"/>
    <mergeCell ref="AG17:AG19"/>
    <mergeCell ref="AI17:AI19"/>
    <mergeCell ref="AJ17:AN19"/>
    <mergeCell ref="K13:K15"/>
    <mergeCell ref="L13:P15"/>
    <mergeCell ref="R13:R15"/>
    <mergeCell ref="S13:W15"/>
    <mergeCell ref="Y13:Y15"/>
    <mergeCell ref="Z13:AD15"/>
    <mergeCell ref="AG13:AG15"/>
    <mergeCell ref="AI13:AI15"/>
    <mergeCell ref="AJ13:AN15"/>
    <mergeCell ref="B17:B19"/>
    <mergeCell ref="D17:D19"/>
    <mergeCell ref="E17:I19"/>
    <mergeCell ref="K17:K19"/>
    <mergeCell ref="L17:P19"/>
    <mergeCell ref="R17:R19"/>
    <mergeCell ref="AW9:AW11"/>
    <mergeCell ref="AX9:BB9"/>
    <mergeCell ref="BD9:BD11"/>
    <mergeCell ref="S10:W11"/>
    <mergeCell ref="B9:B11"/>
    <mergeCell ref="D9:D11"/>
    <mergeCell ref="E9:I9"/>
    <mergeCell ref="K9:K11"/>
    <mergeCell ref="L9:P9"/>
    <mergeCell ref="R9:R11"/>
    <mergeCell ref="E10:I11"/>
    <mergeCell ref="L10:P11"/>
    <mergeCell ref="AP13:AP15"/>
    <mergeCell ref="AQ13:AU15"/>
    <mergeCell ref="AW13:AW15"/>
    <mergeCell ref="B13:B15"/>
    <mergeCell ref="D13:D15"/>
    <mergeCell ref="E13:I15"/>
    <mergeCell ref="AX13:BB15"/>
    <mergeCell ref="BD13:BD15"/>
    <mergeCell ref="BE13:BI15"/>
    <mergeCell ref="Z9:AD9"/>
    <mergeCell ref="AG9:AG11"/>
    <mergeCell ref="AI9:AI11"/>
    <mergeCell ref="AJ9:AN9"/>
    <mergeCell ref="Z10:AD11"/>
    <mergeCell ref="AJ10:AN11"/>
    <mergeCell ref="AP9:AP11"/>
    <mergeCell ref="AQ9:AU9"/>
    <mergeCell ref="I5:Y6"/>
    <mergeCell ref="S9:W9"/>
    <mergeCell ref="Y9:Y11"/>
    <mergeCell ref="Z5:AD5"/>
    <mergeCell ref="AM5:BC6"/>
    <mergeCell ref="BD5:BI5"/>
    <mergeCell ref="Z6:AD6"/>
    <mergeCell ref="BD6:BI6"/>
    <mergeCell ref="B2:H6"/>
    <mergeCell ref="I2:Y4"/>
    <mergeCell ref="Z2:AD2"/>
    <mergeCell ref="AF2:AL6"/>
    <mergeCell ref="AM2:BC4"/>
    <mergeCell ref="BD2:BI2"/>
    <mergeCell ref="Z3:AD3"/>
    <mergeCell ref="BD3:BI3"/>
    <mergeCell ref="Z4:AD4"/>
    <mergeCell ref="BD4:BI4"/>
    <mergeCell ref="BE9:BI9"/>
    <mergeCell ref="AQ10:AU11"/>
    <mergeCell ref="AX10:BB11"/>
    <mergeCell ref="BE10:BI11"/>
  </mergeCells>
  <printOptions horizontalCentered="1"/>
  <pageMargins left="0" right="0" top="0.39370078740157483" bottom="0.39370078740157483" header="0" footer="0"/>
  <pageSetup paperSize="8" pageOrder="overThenDown" orientation="landscape" horizontalDpi="4294967293" r:id="rId1"/>
  <headerFooter alignWithMargins="0">
    <oddFooter>&amp;RImprimé le :&amp;D</oddFooter>
  </headerFooter>
  <colBreaks count="1" manualBreakCount="1">
    <brk id="32" max="69" man="1"/>
  </colBreak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4D2E7A-FCF7-443E-A0DD-16F02E159A1B}">
  <dimension ref="A1:AK61"/>
  <sheetViews>
    <sheetView showGridLines="0" zoomScaleNormal="100" workbookViewId="0">
      <selection activeCell="AG15" sqref="AG15"/>
    </sheetView>
  </sheetViews>
  <sheetFormatPr baseColWidth="10" defaultRowHeight="11.25"/>
  <cols>
    <col min="1" max="1" width="1.42578125" style="359" customWidth="1"/>
    <col min="2" max="2" width="5.140625" style="359" customWidth="1"/>
    <col min="3" max="3" width="1.7109375" style="359" customWidth="1"/>
    <col min="4" max="4" width="3.7109375" style="359" customWidth="1"/>
    <col min="5" max="5" width="15.7109375" style="359" customWidth="1"/>
    <col min="6" max="6" width="0.85546875" style="359" customWidth="1"/>
    <col min="7" max="7" width="15.7109375" style="359" customWidth="1"/>
    <col min="8" max="8" width="0.85546875" style="359" customWidth="1"/>
    <col min="9" max="9" width="15.7109375" style="359" customWidth="1"/>
    <col min="10" max="10" width="0.85546875" style="359" customWidth="1"/>
    <col min="11" max="11" width="15.7109375" style="359" customWidth="1"/>
    <col min="12" max="13" width="3.7109375" style="359" customWidth="1"/>
    <col min="14" max="14" width="3.140625" style="359" customWidth="1"/>
    <col min="15" max="15" width="8.7109375" style="359" customWidth="1"/>
    <col min="16" max="16" width="0.85546875" style="359" customWidth="1"/>
    <col min="17" max="17" width="8.7109375" style="359" customWidth="1"/>
    <col min="18" max="18" width="1" style="359" customWidth="1"/>
    <col min="19" max="19" width="8.7109375" style="359" customWidth="1"/>
    <col min="20" max="20" width="0.85546875" style="359" customWidth="1"/>
    <col min="21" max="21" width="8.7109375" style="359" customWidth="1"/>
    <col min="22" max="22" width="0.85546875" style="359" customWidth="1"/>
    <col min="23" max="23" width="8.7109375" style="359" customWidth="1"/>
    <col min="24" max="24" width="0.85546875" style="359" customWidth="1"/>
    <col min="25" max="25" width="8.7109375" style="359" customWidth="1"/>
    <col min="26" max="26" width="0.85546875" style="359" customWidth="1"/>
    <col min="27" max="27" width="8.7109375" style="359" customWidth="1"/>
    <col min="28" max="28" width="0.85546875" style="359" customWidth="1"/>
    <col min="29" max="29" width="8.7109375" style="359" customWidth="1"/>
    <col min="30" max="30" width="11.42578125" style="359"/>
    <col min="31" max="31" width="5.42578125" style="359" customWidth="1"/>
    <col min="32" max="37" width="11.42578125" style="359" customWidth="1"/>
    <col min="38" max="16384" width="11.42578125" style="359"/>
  </cols>
  <sheetData>
    <row r="1" spans="1:37" s="1724" customFormat="1" ht="10.5" customHeight="1" thickBot="1">
      <c r="A1" s="1724" t="s">
        <v>2062</v>
      </c>
      <c r="B1" s="1725">
        <v>4.43</v>
      </c>
      <c r="C1" s="1725">
        <v>1</v>
      </c>
      <c r="D1" s="1725">
        <v>3</v>
      </c>
      <c r="E1" s="1725">
        <v>15</v>
      </c>
      <c r="F1" s="1725">
        <v>0.5</v>
      </c>
      <c r="G1" s="1725">
        <v>15</v>
      </c>
      <c r="H1" s="1725">
        <v>0.5</v>
      </c>
      <c r="I1" s="1725">
        <v>15</v>
      </c>
      <c r="J1" s="1725">
        <v>0.5</v>
      </c>
      <c r="K1" s="1725">
        <v>15</v>
      </c>
      <c r="L1" s="1725">
        <v>3</v>
      </c>
      <c r="M1" s="1725">
        <v>3</v>
      </c>
      <c r="N1" s="1725">
        <v>3</v>
      </c>
      <c r="O1" s="1725">
        <v>8</v>
      </c>
      <c r="P1" s="1725">
        <v>0.5</v>
      </c>
      <c r="Q1" s="1725">
        <v>8</v>
      </c>
      <c r="R1" s="1725">
        <v>0.5</v>
      </c>
      <c r="S1" s="1725">
        <v>8</v>
      </c>
      <c r="T1" s="1725">
        <v>0.5</v>
      </c>
      <c r="U1" s="1725">
        <v>8</v>
      </c>
      <c r="V1" s="1725">
        <v>3</v>
      </c>
      <c r="W1" s="1725">
        <v>1</v>
      </c>
      <c r="X1" s="1725">
        <v>2.4300000000000002</v>
      </c>
      <c r="Y1" s="1725">
        <v>8</v>
      </c>
      <c r="Z1" s="1725">
        <v>0.5</v>
      </c>
      <c r="AA1" s="1725">
        <v>8</v>
      </c>
      <c r="AB1" s="1725">
        <v>0.5</v>
      </c>
      <c r="AC1" s="1725">
        <v>8</v>
      </c>
      <c r="AD1" s="1725">
        <v>8</v>
      </c>
      <c r="AE1" s="1725">
        <v>0.5</v>
      </c>
      <c r="AF1" s="1725">
        <v>8</v>
      </c>
      <c r="AG1" s="1725">
        <v>0.5</v>
      </c>
      <c r="AH1" s="1725">
        <v>8</v>
      </c>
      <c r="AI1" s="1725">
        <v>3</v>
      </c>
      <c r="AJ1" s="1725">
        <v>1.86</v>
      </c>
      <c r="AK1" s="1725">
        <v>5.43</v>
      </c>
    </row>
    <row r="2" spans="1:37" s="51" customFormat="1" ht="18" customHeight="1">
      <c r="B2" s="5410" t="s">
        <v>0</v>
      </c>
      <c r="C2" s="5411"/>
      <c r="D2" s="5411"/>
      <c r="E2" s="5411"/>
      <c r="F2" s="5411"/>
      <c r="G2" s="5411"/>
      <c r="H2" s="5826"/>
      <c r="I2" s="5829" t="s">
        <v>2063</v>
      </c>
      <c r="J2" s="5830"/>
      <c r="K2" s="5830"/>
      <c r="L2" s="5830"/>
      <c r="M2" s="5830"/>
      <c r="N2" s="5830"/>
      <c r="O2" s="5830"/>
      <c r="P2" s="5830"/>
      <c r="Q2" s="5830"/>
      <c r="R2" s="5830"/>
      <c r="S2" s="5830"/>
      <c r="T2" s="5830"/>
      <c r="U2" s="5830"/>
      <c r="V2" s="5831"/>
      <c r="W2" s="5832" t="s">
        <v>309</v>
      </c>
      <c r="X2" s="5833"/>
      <c r="Y2" s="5833"/>
      <c r="Z2" s="5833"/>
      <c r="AA2" s="5833"/>
      <c r="AB2" s="5833"/>
      <c r="AC2" s="5834"/>
      <c r="AD2" s="1726"/>
      <c r="AE2" s="191"/>
      <c r="AF2" s="191"/>
    </row>
    <row r="3" spans="1:37" s="51" customFormat="1" ht="18" customHeight="1">
      <c r="B3" s="6337"/>
      <c r="C3" s="5413"/>
      <c r="D3" s="5413"/>
      <c r="E3" s="5413"/>
      <c r="F3" s="5413"/>
      <c r="G3" s="5413"/>
      <c r="H3" s="5827"/>
      <c r="I3" s="5219"/>
      <c r="J3" s="5220"/>
      <c r="K3" s="5220"/>
      <c r="L3" s="5220"/>
      <c r="M3" s="5220"/>
      <c r="N3" s="5220"/>
      <c r="O3" s="5220"/>
      <c r="P3" s="5220"/>
      <c r="Q3" s="5220"/>
      <c r="R3" s="5220"/>
      <c r="S3" s="5220"/>
      <c r="T3" s="5220"/>
      <c r="U3" s="5220"/>
      <c r="V3" s="5221"/>
      <c r="W3" s="5835" t="s">
        <v>311</v>
      </c>
      <c r="X3" s="5836"/>
      <c r="Y3" s="5836"/>
      <c r="Z3" s="5836"/>
      <c r="AA3" s="5836"/>
      <c r="AB3" s="5836"/>
      <c r="AC3" s="6350"/>
      <c r="AD3" s="1726"/>
      <c r="AE3" s="1727" t="s">
        <v>364</v>
      </c>
      <c r="AF3" s="1728"/>
      <c r="AG3" s="1728"/>
      <c r="AH3" s="1728"/>
      <c r="AI3" s="1728"/>
      <c r="AJ3" s="1728"/>
    </row>
    <row r="4" spans="1:37" s="51" customFormat="1" ht="18" customHeight="1">
      <c r="B4" s="6337"/>
      <c r="C4" s="5413"/>
      <c r="D4" s="5413"/>
      <c r="E4" s="5413"/>
      <c r="F4" s="5413"/>
      <c r="G4" s="5413"/>
      <c r="H4" s="5827"/>
      <c r="I4" s="5219"/>
      <c r="J4" s="5220"/>
      <c r="K4" s="5220"/>
      <c r="L4" s="5220"/>
      <c r="M4" s="5220"/>
      <c r="N4" s="5220"/>
      <c r="O4" s="5220"/>
      <c r="P4" s="5220"/>
      <c r="Q4" s="5220"/>
      <c r="R4" s="5220"/>
      <c r="S4" s="5220"/>
      <c r="T4" s="5220"/>
      <c r="U4" s="5220"/>
      <c r="V4" s="5221"/>
      <c r="W4" s="5431" t="s">
        <v>2064</v>
      </c>
      <c r="X4" s="5432"/>
      <c r="Y4" s="5432"/>
      <c r="Z4" s="5432"/>
      <c r="AA4" s="5432"/>
      <c r="AB4" s="5432"/>
      <c r="AC4" s="6331"/>
      <c r="AD4" s="1726"/>
      <c r="AE4" s="1727" t="s">
        <v>312</v>
      </c>
      <c r="AF4" s="1728"/>
      <c r="AG4" s="1728"/>
      <c r="AH4" s="1728"/>
      <c r="AI4" s="1728"/>
      <c r="AJ4" s="1728"/>
    </row>
    <row r="5" spans="1:37" s="51" customFormat="1" ht="18" customHeight="1">
      <c r="B5" s="6337"/>
      <c r="C5" s="5413"/>
      <c r="D5" s="5413"/>
      <c r="E5" s="5413"/>
      <c r="F5" s="5413"/>
      <c r="G5" s="5413"/>
      <c r="H5" s="5827"/>
      <c r="I5" s="5219" t="s">
        <v>2065</v>
      </c>
      <c r="J5" s="5220"/>
      <c r="K5" s="5220"/>
      <c r="L5" s="5220"/>
      <c r="M5" s="5220"/>
      <c r="N5" s="5220"/>
      <c r="O5" s="5220"/>
      <c r="P5" s="5220"/>
      <c r="Q5" s="5220"/>
      <c r="R5" s="5220"/>
      <c r="S5" s="5220"/>
      <c r="T5" s="5220"/>
      <c r="U5" s="5220"/>
      <c r="V5" s="5221"/>
      <c r="W5" s="5226" t="s">
        <v>2066</v>
      </c>
      <c r="X5" s="5174"/>
      <c r="Y5" s="5174"/>
      <c r="Z5" s="5174"/>
      <c r="AA5" s="5174"/>
      <c r="AB5" s="5174"/>
      <c r="AC5" s="6455"/>
      <c r="AD5" s="1726"/>
      <c r="AE5" s="1729" t="s">
        <v>367</v>
      </c>
      <c r="AF5" s="1728"/>
      <c r="AG5" s="1728"/>
      <c r="AH5" s="1728"/>
      <c r="AI5" s="1728"/>
      <c r="AJ5" s="1728"/>
    </row>
    <row r="6" spans="1:37" s="51" customFormat="1" ht="18" customHeight="1">
      <c r="B6" s="5414"/>
      <c r="C6" s="5415"/>
      <c r="D6" s="5415"/>
      <c r="E6" s="5415"/>
      <c r="F6" s="5415"/>
      <c r="G6" s="5415"/>
      <c r="H6" s="5828"/>
      <c r="I6" s="5823"/>
      <c r="J6" s="5824"/>
      <c r="K6" s="5824"/>
      <c r="L6" s="5824"/>
      <c r="M6" s="5824"/>
      <c r="N6" s="5824"/>
      <c r="O6" s="5824"/>
      <c r="P6" s="5824"/>
      <c r="Q6" s="5824"/>
      <c r="R6" s="5824"/>
      <c r="S6" s="5824"/>
      <c r="T6" s="5824"/>
      <c r="U6" s="5824"/>
      <c r="V6" s="5825"/>
      <c r="W6" s="5434" t="s">
        <v>316</v>
      </c>
      <c r="X6" s="5435"/>
      <c r="Y6" s="5435"/>
      <c r="Z6" s="5435"/>
      <c r="AA6" s="5435"/>
      <c r="AB6" s="5435"/>
      <c r="AC6" s="5436"/>
      <c r="AD6" s="1726"/>
      <c r="AE6" s="1729" t="s">
        <v>368</v>
      </c>
      <c r="AF6" s="1730"/>
      <c r="AG6" s="1730"/>
      <c r="AH6" s="1730"/>
      <c r="AI6" s="1730"/>
      <c r="AJ6" s="1730"/>
    </row>
    <row r="7" spans="1:37" s="51" customFormat="1" ht="15" customHeight="1" thickBot="1">
      <c r="B7" s="366" t="s">
        <v>52</v>
      </c>
      <c r="C7" s="367"/>
      <c r="D7" s="195"/>
      <c r="E7" s="194" t="str">
        <f ca="1">CELL("nomfichier")</f>
        <v>D:\Données\1.UPRT\0-UPRT.fait\1-UPRT.FR-SITE-WEB\ff-fiches-fabrications\ff.fiches.fabrication.2023\ffr.restaurant.2023\[S_SOYEZ.CREATIFS.xlsx]Divers</v>
      </c>
      <c r="F7" s="195"/>
      <c r="G7" s="195"/>
      <c r="H7" s="195"/>
      <c r="I7" s="603"/>
      <c r="J7" s="603"/>
      <c r="K7" s="1731"/>
      <c r="L7" s="603"/>
      <c r="M7" s="603"/>
      <c r="N7" s="603"/>
      <c r="O7" s="603"/>
      <c r="P7" s="603"/>
      <c r="Q7" s="603"/>
      <c r="R7" s="603"/>
      <c r="S7" s="603"/>
      <c r="T7" s="603"/>
      <c r="U7" s="603"/>
      <c r="V7" s="603"/>
      <c r="W7" s="603"/>
      <c r="X7" s="603"/>
      <c r="Y7" s="603"/>
      <c r="Z7" s="603"/>
      <c r="AA7" s="603"/>
      <c r="AB7" s="603"/>
      <c r="AC7" s="197"/>
      <c r="AD7" s="583"/>
      <c r="AE7" s="1732" t="s">
        <v>2067</v>
      </c>
      <c r="AF7" s="1733"/>
      <c r="AG7" s="1733"/>
      <c r="AH7" s="1733"/>
      <c r="AI7" s="1733"/>
      <c r="AJ7" s="1733"/>
    </row>
    <row r="8" spans="1:37" s="1724" customFormat="1" ht="10.5" customHeight="1">
      <c r="B8" s="1725"/>
      <c r="C8" s="1725"/>
      <c r="D8" s="1725"/>
      <c r="E8" s="1725"/>
      <c r="F8" s="1725"/>
      <c r="G8" s="1725"/>
      <c r="H8" s="1725"/>
      <c r="I8" s="1725"/>
      <c r="J8" s="1725"/>
      <c r="K8" s="1725"/>
      <c r="L8" s="1725"/>
      <c r="M8" s="1725"/>
      <c r="N8" s="1725"/>
      <c r="O8" s="1725"/>
      <c r="P8" s="1725"/>
      <c r="Q8" s="1725"/>
      <c r="R8" s="1725"/>
      <c r="S8" s="1725"/>
      <c r="T8" s="1725"/>
      <c r="U8" s="1725"/>
      <c r="V8" s="1725"/>
      <c r="W8" s="1725"/>
      <c r="X8" s="1725"/>
      <c r="Y8" s="1725"/>
      <c r="Z8" s="1725"/>
      <c r="AA8" s="1725"/>
      <c r="AB8" s="1725"/>
      <c r="AC8" s="1725"/>
      <c r="AD8" s="1725"/>
      <c r="AE8" s="1725"/>
      <c r="AF8" s="1725"/>
      <c r="AG8" s="1725"/>
      <c r="AH8" s="1725"/>
      <c r="AI8" s="1725"/>
      <c r="AJ8" s="1725"/>
      <c r="AK8" s="1725"/>
    </row>
    <row r="9" spans="1:37" ht="33" customHeight="1">
      <c r="B9" s="1734" t="s">
        <v>2068</v>
      </c>
      <c r="D9" s="1735">
        <v>1</v>
      </c>
      <c r="E9" s="1736" t="s">
        <v>2069</v>
      </c>
      <c r="F9" s="1737"/>
      <c r="G9" s="1737"/>
      <c r="H9" s="1737"/>
      <c r="I9" s="1737"/>
      <c r="J9" s="1737"/>
      <c r="K9" s="1737"/>
      <c r="L9" s="1738"/>
      <c r="N9" s="1739">
        <v>3</v>
      </c>
      <c r="O9" s="1740" t="s">
        <v>2070</v>
      </c>
      <c r="P9" s="1737"/>
      <c r="Q9" s="1737"/>
      <c r="R9" s="1737"/>
      <c r="S9" s="1737"/>
      <c r="T9" s="1737"/>
      <c r="U9" s="1737"/>
      <c r="V9" s="1737"/>
      <c r="W9" s="1737"/>
      <c r="X9" s="1737"/>
      <c r="Y9" s="1737"/>
      <c r="Z9" s="1737"/>
      <c r="AA9" s="1737"/>
      <c r="AB9" s="1737"/>
      <c r="AC9" s="1741"/>
    </row>
    <row r="10" spans="1:37" ht="11.25" customHeight="1">
      <c r="B10" s="198"/>
      <c r="H10" s="1742"/>
      <c r="N10" s="504"/>
      <c r="O10" s="493"/>
      <c r="P10" s="493"/>
      <c r="Q10" s="493"/>
      <c r="R10" s="493"/>
      <c r="S10" s="493"/>
      <c r="T10" s="493"/>
      <c r="V10" s="1743"/>
    </row>
    <row r="11" spans="1:37" ht="41.25" customHeight="1">
      <c r="B11" s="1734" t="s">
        <v>2071</v>
      </c>
      <c r="D11" s="1735">
        <v>2</v>
      </c>
      <c r="E11" s="1744" t="s">
        <v>2072</v>
      </c>
      <c r="F11" s="1745"/>
      <c r="G11" s="1745"/>
      <c r="H11" s="1745"/>
      <c r="I11" s="1745"/>
      <c r="J11" s="1745"/>
      <c r="K11" s="1745"/>
      <c r="L11" s="1746"/>
      <c r="N11" s="1739">
        <v>4</v>
      </c>
      <c r="O11" s="1747" t="s">
        <v>2073</v>
      </c>
      <c r="P11" s="1748"/>
      <c r="Q11" s="1748"/>
      <c r="R11" s="1748"/>
      <c r="S11" s="1748"/>
      <c r="T11" s="1748"/>
      <c r="U11" s="1748"/>
      <c r="V11" s="1748"/>
      <c r="W11" s="1748"/>
      <c r="X11" s="1748"/>
      <c r="Y11" s="1748"/>
      <c r="Z11" s="1748"/>
      <c r="AA11" s="1748"/>
      <c r="AB11" s="1748"/>
      <c r="AC11" s="1749"/>
    </row>
    <row r="12" spans="1:37" ht="16.5" thickBot="1">
      <c r="B12" s="198"/>
      <c r="H12" s="1742"/>
      <c r="N12" s="504"/>
      <c r="O12" s="493"/>
      <c r="P12" s="493"/>
      <c r="Q12" s="493"/>
      <c r="R12" s="493"/>
      <c r="S12" s="493"/>
      <c r="T12" s="493"/>
      <c r="V12" s="1743"/>
    </row>
    <row r="13" spans="1:37" ht="20.100000000000001" customHeight="1">
      <c r="B13" s="6561" t="s">
        <v>2074</v>
      </c>
      <c r="D13" s="35"/>
      <c r="E13" s="5437" t="s">
        <v>2075</v>
      </c>
      <c r="F13" s="5437"/>
      <c r="G13" s="5437"/>
      <c r="H13" s="5437"/>
      <c r="I13" s="5437"/>
      <c r="J13" s="5437"/>
      <c r="K13" s="5437"/>
      <c r="L13" s="500"/>
      <c r="O13" s="6564" t="s">
        <v>2076</v>
      </c>
      <c r="P13" s="5417"/>
      <c r="Q13" s="5417"/>
      <c r="R13" s="5417"/>
      <c r="S13" s="5417"/>
      <c r="T13" s="5417"/>
      <c r="U13" s="5417"/>
      <c r="V13" s="5417"/>
      <c r="W13" s="5417"/>
      <c r="X13" s="5417"/>
      <c r="Y13" s="5417"/>
      <c r="Z13" s="5417"/>
      <c r="AA13" s="5417"/>
      <c r="AB13" s="5417"/>
      <c r="AC13" s="6565"/>
    </row>
    <row r="14" spans="1:37" ht="13.5" customHeight="1">
      <c r="B14" s="6562"/>
      <c r="D14" s="1750" t="str">
        <f>E14</f>
        <v>A</v>
      </c>
      <c r="E14" s="6534" t="s">
        <v>317</v>
      </c>
      <c r="F14" s="6534"/>
      <c r="G14" s="6534"/>
      <c r="H14" s="1751"/>
      <c r="I14" s="6534" t="s">
        <v>318</v>
      </c>
      <c r="J14" s="6534"/>
      <c r="K14" s="6534"/>
      <c r="L14" s="1752" t="str">
        <f>I14</f>
        <v>B</v>
      </c>
      <c r="O14" s="6535" t="s">
        <v>2077</v>
      </c>
      <c r="P14" s="6536"/>
      <c r="Q14" s="6536"/>
      <c r="R14" s="1753"/>
      <c r="S14" s="6536" t="s">
        <v>2078</v>
      </c>
      <c r="T14" s="6536"/>
      <c r="U14" s="6536"/>
      <c r="V14" s="1753"/>
      <c r="W14" s="6536" t="s">
        <v>2079</v>
      </c>
      <c r="X14" s="6536"/>
      <c r="Y14" s="6536"/>
      <c r="Z14" s="1753"/>
      <c r="AA14" s="6536" t="s">
        <v>2080</v>
      </c>
      <c r="AB14" s="6536"/>
      <c r="AC14" s="6541"/>
    </row>
    <row r="15" spans="1:37" ht="30" customHeight="1">
      <c r="B15" s="6562"/>
      <c r="D15" s="37"/>
      <c r="E15" s="5439" t="s">
        <v>510</v>
      </c>
      <c r="F15" s="5439"/>
      <c r="G15" s="5439"/>
      <c r="H15" s="38"/>
      <c r="I15" s="5439" t="s">
        <v>2081</v>
      </c>
      <c r="J15" s="5439"/>
      <c r="K15" s="5439"/>
      <c r="L15" s="502"/>
      <c r="O15" s="6527" t="s">
        <v>2082</v>
      </c>
      <c r="P15" s="5170"/>
      <c r="Q15" s="5170"/>
      <c r="R15" s="527"/>
      <c r="S15" s="5170" t="s">
        <v>2083</v>
      </c>
      <c r="T15" s="5170"/>
      <c r="U15" s="5170"/>
      <c r="V15" s="527"/>
      <c r="W15" s="5170" t="s">
        <v>2084</v>
      </c>
      <c r="X15" s="5170"/>
      <c r="Y15" s="5170"/>
      <c r="Z15" s="493"/>
      <c r="AA15" s="5170" t="s">
        <v>2085</v>
      </c>
      <c r="AB15" s="5170"/>
      <c r="AC15" s="6528"/>
    </row>
    <row r="16" spans="1:37" ht="11.25" customHeight="1">
      <c r="B16" s="6563"/>
      <c r="D16" s="1756"/>
      <c r="E16" s="1757">
        <f>MAXA(D18:G58)</f>
        <v>14</v>
      </c>
      <c r="F16" s="1758"/>
      <c r="G16" s="1759" t="s">
        <v>2086</v>
      </c>
      <c r="H16" s="364"/>
      <c r="I16" s="1757">
        <f>MAXA(I18:L58)</f>
        <v>14</v>
      </c>
      <c r="J16" s="1760"/>
      <c r="K16" s="1759" t="s">
        <v>2086</v>
      </c>
      <c r="L16" s="1761"/>
      <c r="O16" s="6566"/>
      <c r="P16" s="6550"/>
      <c r="Q16" s="6550"/>
      <c r="R16" s="1762"/>
      <c r="S16" s="6550"/>
      <c r="T16" s="6550"/>
      <c r="U16" s="6550"/>
      <c r="V16" s="1762"/>
      <c r="W16" s="6550"/>
      <c r="X16" s="6550"/>
      <c r="Y16" s="6550"/>
      <c r="Z16" s="1763"/>
      <c r="AA16" s="6550"/>
      <c r="AB16" s="6550"/>
      <c r="AC16" s="6551"/>
    </row>
    <row r="17" spans="2:33" ht="9.9499999999999993" customHeight="1">
      <c r="B17" s="198"/>
      <c r="E17" s="314"/>
      <c r="F17" s="1764"/>
      <c r="G17" s="314"/>
      <c r="J17" s="1764"/>
      <c r="K17" s="314"/>
      <c r="L17" s="314"/>
      <c r="O17" s="493"/>
      <c r="P17" s="1765"/>
      <c r="Q17" s="493"/>
      <c r="R17" s="527"/>
      <c r="S17" s="493"/>
      <c r="T17" s="1765"/>
      <c r="U17" s="493"/>
      <c r="V17" s="527"/>
      <c r="W17" s="527"/>
      <c r="X17" s="1765"/>
      <c r="Y17" s="493"/>
      <c r="Z17" s="493"/>
      <c r="AA17" s="501"/>
      <c r="AB17" s="1765"/>
      <c r="AC17" s="493"/>
    </row>
    <row r="18" spans="2:33" ht="9.75" customHeight="1">
      <c r="B18" s="6555">
        <v>5</v>
      </c>
      <c r="D18" s="1766" t="str">
        <f>D$14</f>
        <v>A</v>
      </c>
      <c r="E18" s="6558" t="s">
        <v>2087</v>
      </c>
      <c r="F18" s="6558"/>
      <c r="G18" s="6558"/>
      <c r="H18" s="6558"/>
      <c r="I18" s="6558"/>
      <c r="J18" s="6558"/>
      <c r="K18" s="6558"/>
      <c r="L18" s="1767" t="str">
        <f>L$14</f>
        <v>B</v>
      </c>
      <c r="O18" s="493"/>
      <c r="P18" s="1765"/>
      <c r="Q18" s="493"/>
      <c r="R18" s="527"/>
      <c r="S18" s="493"/>
      <c r="T18" s="1765"/>
      <c r="U18" s="493"/>
      <c r="V18" s="527"/>
      <c r="W18" s="527"/>
      <c r="X18" s="1765"/>
      <c r="Y18" s="493"/>
      <c r="Z18" s="493"/>
      <c r="AA18" s="501"/>
      <c r="AB18" s="1765"/>
      <c r="AC18" s="493"/>
      <c r="AE18" s="1768"/>
      <c r="AF18" s="1769" t="s">
        <v>1838</v>
      </c>
    </row>
    <row r="19" spans="2:33" ht="5.0999999999999996" customHeight="1">
      <c r="B19" s="6556"/>
      <c r="D19" s="1770"/>
      <c r="E19" s="6559"/>
      <c r="F19" s="6559"/>
      <c r="G19" s="6559"/>
      <c r="H19" s="6559"/>
      <c r="I19" s="6559"/>
      <c r="J19" s="6559"/>
      <c r="K19" s="6559"/>
      <c r="L19" s="1771"/>
      <c r="P19" s="1765"/>
      <c r="T19" s="1765"/>
      <c r="U19" s="493"/>
      <c r="X19" s="1765"/>
      <c r="Y19" s="493"/>
      <c r="Z19" s="493"/>
      <c r="AA19" s="501"/>
      <c r="AB19" s="1765"/>
      <c r="AC19" s="493"/>
    </row>
    <row r="20" spans="2:33" ht="9.75" customHeight="1">
      <c r="B20" s="6557"/>
      <c r="D20" s="1772">
        <v>5</v>
      </c>
      <c r="E20" s="6560"/>
      <c r="F20" s="6560"/>
      <c r="G20" s="6560"/>
      <c r="H20" s="6560"/>
      <c r="I20" s="6560"/>
      <c r="J20" s="6560"/>
      <c r="K20" s="6560"/>
      <c r="L20" s="1773">
        <v>5</v>
      </c>
      <c r="P20" s="1765"/>
      <c r="T20" s="1765"/>
      <c r="U20" s="493"/>
      <c r="X20" s="1765"/>
      <c r="Y20" s="493"/>
      <c r="Z20" s="493"/>
      <c r="AA20" s="501"/>
      <c r="AB20" s="1765"/>
      <c r="AC20" s="493"/>
    </row>
    <row r="21" spans="2:33" ht="9.9499999999999993" customHeight="1">
      <c r="B21" s="198"/>
      <c r="D21" s="370"/>
      <c r="F21" s="1742"/>
      <c r="J21" s="1764"/>
      <c r="K21" s="314"/>
      <c r="L21" s="1774"/>
      <c r="P21" s="1765"/>
      <c r="T21" s="1765"/>
      <c r="U21" s="493"/>
      <c r="X21" s="1765"/>
      <c r="Y21" s="493"/>
      <c r="Z21" s="493"/>
      <c r="AA21" s="501"/>
      <c r="AB21" s="1765"/>
      <c r="AC21" s="493"/>
      <c r="AE21" s="1775"/>
      <c r="AF21" s="1769" t="s">
        <v>326</v>
      </c>
    </row>
    <row r="22" spans="2:33" ht="9.75" customHeight="1">
      <c r="B22" s="5621">
        <f>MAXA(B$18:B21)+1</f>
        <v>6</v>
      </c>
      <c r="D22" s="1766" t="str">
        <f>D$14</f>
        <v>A</v>
      </c>
      <c r="E22" s="6552" t="s">
        <v>248</v>
      </c>
      <c r="F22" s="6552"/>
      <c r="G22" s="6552"/>
      <c r="H22" s="6552"/>
      <c r="I22" s="6552"/>
      <c r="J22" s="6552"/>
      <c r="K22" s="6552"/>
      <c r="L22" s="1767" t="str">
        <f>L$14</f>
        <v>B</v>
      </c>
      <c r="P22" s="1765"/>
      <c r="T22" s="1765"/>
      <c r="U22" s="493"/>
      <c r="X22" s="1765"/>
      <c r="Y22" s="493"/>
      <c r="Z22" s="493"/>
      <c r="AA22" s="501"/>
      <c r="AB22" s="1765"/>
      <c r="AC22" s="493"/>
    </row>
    <row r="23" spans="2:33" ht="5.0999999999999996" customHeight="1">
      <c r="B23" s="5622">
        <f>MAXA(B$18:E20)+1</f>
        <v>6</v>
      </c>
      <c r="D23" s="1776"/>
      <c r="E23" s="6553"/>
      <c r="F23" s="6553"/>
      <c r="G23" s="6553"/>
      <c r="H23" s="6553"/>
      <c r="I23" s="6553"/>
      <c r="J23" s="6553"/>
      <c r="K23" s="6553"/>
      <c r="L23" s="1771"/>
      <c r="P23" s="1765"/>
      <c r="T23" s="1765"/>
      <c r="U23" s="493"/>
      <c r="X23" s="1765"/>
      <c r="Y23" s="493"/>
      <c r="Z23" s="493"/>
      <c r="AA23" s="501"/>
      <c r="AB23" s="1765"/>
      <c r="AC23" s="493"/>
    </row>
    <row r="24" spans="2:33" ht="9.75" customHeight="1">
      <c r="B24" s="5623">
        <f>MAXA(B$18:E21)+1</f>
        <v>6</v>
      </c>
      <c r="D24" s="1777">
        <f>MAXA(D$18:G21)+1</f>
        <v>6</v>
      </c>
      <c r="E24" s="6554"/>
      <c r="F24" s="6554"/>
      <c r="G24" s="6554"/>
      <c r="H24" s="6554"/>
      <c r="I24" s="6554"/>
      <c r="J24" s="6554"/>
      <c r="K24" s="6554"/>
      <c r="L24" s="1773">
        <f>MAXA(I$18:L21)+1</f>
        <v>6</v>
      </c>
      <c r="P24" s="1765"/>
      <c r="T24" s="1765"/>
      <c r="U24" s="493"/>
      <c r="X24" s="1765"/>
      <c r="Y24" s="493"/>
      <c r="Z24" s="493"/>
      <c r="AA24" s="501"/>
      <c r="AB24" s="1765"/>
      <c r="AC24" s="493"/>
      <c r="AE24" s="1778"/>
      <c r="AF24" s="1769" t="s">
        <v>2088</v>
      </c>
    </row>
    <row r="25" spans="2:33" ht="9.9499999999999993" customHeight="1">
      <c r="B25" s="198"/>
      <c r="D25" s="1779"/>
      <c r="E25" s="1780"/>
      <c r="F25" s="1742"/>
      <c r="G25" s="1780"/>
      <c r="J25" s="1764"/>
      <c r="K25" s="314"/>
      <c r="L25" s="370"/>
      <c r="P25" s="1765"/>
      <c r="T25" s="1765"/>
      <c r="U25" s="493"/>
      <c r="X25" s="1765"/>
      <c r="Y25" s="493"/>
      <c r="Z25" s="493"/>
      <c r="AA25" s="501"/>
      <c r="AB25" s="1765"/>
      <c r="AC25" s="493"/>
    </row>
    <row r="26" spans="2:33" ht="9.75" customHeight="1">
      <c r="B26" s="5621">
        <f>MAXA(B$18:B25)+1</f>
        <v>7</v>
      </c>
      <c r="D26" s="1766" t="str">
        <f>D$14</f>
        <v>A</v>
      </c>
      <c r="E26" s="6542" t="s">
        <v>2089</v>
      </c>
      <c r="F26" s="6542"/>
      <c r="G26" s="6542"/>
      <c r="H26" s="6542"/>
      <c r="I26" s="6542"/>
      <c r="J26" s="6542"/>
      <c r="K26" s="6542"/>
      <c r="L26" s="1767" t="str">
        <f>L$14</f>
        <v>B</v>
      </c>
      <c r="P26" s="1765"/>
      <c r="T26" s="1765"/>
      <c r="U26" s="493"/>
      <c r="X26" s="1765"/>
      <c r="Y26" s="493"/>
      <c r="Z26" s="493"/>
      <c r="AA26" s="501"/>
      <c r="AB26" s="1765"/>
      <c r="AC26" s="493"/>
      <c r="AE26" s="1781"/>
      <c r="AF26" s="1769" t="s">
        <v>716</v>
      </c>
    </row>
    <row r="27" spans="2:33" ht="5.0999999999999996" customHeight="1">
      <c r="B27" s="5622">
        <f>MAXA(B$18:E24)+1</f>
        <v>7</v>
      </c>
      <c r="D27" s="1776"/>
      <c r="E27" s="6543"/>
      <c r="F27" s="6543"/>
      <c r="G27" s="6543"/>
      <c r="H27" s="6543"/>
      <c r="I27" s="6543"/>
      <c r="J27" s="6543"/>
      <c r="K27" s="6543"/>
      <c r="L27" s="1771"/>
      <c r="M27" s="1765"/>
      <c r="N27" s="1765"/>
      <c r="O27" s="1765"/>
      <c r="P27" s="1765"/>
      <c r="Q27" s="1765"/>
      <c r="R27" s="1765"/>
      <c r="S27" s="1765"/>
      <c r="T27" s="1765"/>
      <c r="U27" s="493"/>
      <c r="X27" s="1765"/>
      <c r="Y27" s="493"/>
      <c r="Z27" s="493"/>
      <c r="AA27" s="501"/>
      <c r="AB27" s="1765"/>
      <c r="AC27" s="493"/>
    </row>
    <row r="28" spans="2:33" ht="9.75" customHeight="1">
      <c r="B28" s="5623">
        <f>MAXA(B$18:E25)+1</f>
        <v>7</v>
      </c>
      <c r="D28" s="1777">
        <f>MAXA(D$18:G25)+1</f>
        <v>7</v>
      </c>
      <c r="E28" s="6544"/>
      <c r="F28" s="6544"/>
      <c r="G28" s="6544"/>
      <c r="H28" s="6544"/>
      <c r="I28" s="6544"/>
      <c r="J28" s="6544"/>
      <c r="K28" s="6544"/>
      <c r="L28" s="1773">
        <f>MAXA(I$18:L25)+1</f>
        <v>7</v>
      </c>
      <c r="X28" s="1765"/>
      <c r="Y28" s="493"/>
      <c r="Z28" s="493"/>
      <c r="AA28" s="501"/>
      <c r="AB28" s="1765"/>
      <c r="AC28" s="493"/>
    </row>
    <row r="29" spans="2:33" ht="9.9499999999999993" customHeight="1">
      <c r="B29" s="198"/>
      <c r="D29" s="370"/>
      <c r="F29" s="1742"/>
      <c r="J29" s="1764"/>
      <c r="K29" s="314"/>
      <c r="L29" s="370"/>
      <c r="X29" s="1765"/>
      <c r="Y29" s="493"/>
      <c r="Z29" s="493"/>
      <c r="AA29" s="501"/>
      <c r="AB29" s="1765"/>
      <c r="AC29" s="493"/>
      <c r="AE29" s="1782"/>
      <c r="AF29" s="1769" t="s">
        <v>2090</v>
      </c>
      <c r="AG29" s="191"/>
    </row>
    <row r="30" spans="2:33" ht="9.75" customHeight="1">
      <c r="B30" s="5621">
        <f>MAXA(B$18:B29)+1</f>
        <v>8</v>
      </c>
      <c r="D30" s="1766" t="str">
        <f>D$14</f>
        <v>A</v>
      </c>
      <c r="E30" s="6542" t="s">
        <v>2091</v>
      </c>
      <c r="F30" s="6542"/>
      <c r="G30" s="6542"/>
      <c r="H30" s="6542"/>
      <c r="I30" s="6542"/>
      <c r="J30" s="6542"/>
      <c r="K30" s="6542"/>
      <c r="L30" s="1767" t="str">
        <f>L$14</f>
        <v>B</v>
      </c>
      <c r="X30" s="1765"/>
      <c r="Y30" s="493"/>
      <c r="Z30" s="493"/>
      <c r="AA30" s="501"/>
      <c r="AB30" s="1765"/>
      <c r="AC30" s="493"/>
    </row>
    <row r="31" spans="2:33" ht="5.0999999999999996" customHeight="1">
      <c r="B31" s="5622">
        <f>MAXA(B$18:E28)+1</f>
        <v>8</v>
      </c>
      <c r="D31" s="1776"/>
      <c r="E31" s="6543"/>
      <c r="F31" s="6543"/>
      <c r="G31" s="6543"/>
      <c r="H31" s="6543"/>
      <c r="I31" s="6543"/>
      <c r="J31" s="6543"/>
      <c r="K31" s="6543"/>
      <c r="L31" s="1783"/>
      <c r="X31" s="1765"/>
      <c r="Y31" s="493"/>
      <c r="Z31" s="493"/>
      <c r="AA31" s="501"/>
      <c r="AB31" s="1765"/>
      <c r="AC31" s="493"/>
    </row>
    <row r="32" spans="2:33" ht="9.75" customHeight="1">
      <c r="B32" s="5623">
        <f>MAXA(B$18:E29)+1</f>
        <v>8</v>
      </c>
      <c r="D32" s="1777">
        <f>MAXA(D$18:G29)+1</f>
        <v>8</v>
      </c>
      <c r="E32" s="6544"/>
      <c r="F32" s="6544"/>
      <c r="G32" s="6544"/>
      <c r="H32" s="6544"/>
      <c r="I32" s="6544"/>
      <c r="J32" s="6544"/>
      <c r="K32" s="6544"/>
      <c r="L32" s="1784">
        <f>MAXA(I$18:L29)+1</f>
        <v>8</v>
      </c>
      <c r="X32" s="1765"/>
      <c r="Y32" s="493"/>
      <c r="Z32" s="493"/>
      <c r="AA32" s="501"/>
      <c r="AB32" s="1765"/>
      <c r="AC32" s="493"/>
      <c r="AE32" s="1785"/>
      <c r="AF32" s="1769" t="s">
        <v>2092</v>
      </c>
      <c r="AG32" s="191"/>
    </row>
    <row r="33" spans="2:33" ht="9.9499999999999993" customHeight="1">
      <c r="B33" s="198"/>
      <c r="D33" s="1779"/>
      <c r="E33" s="575"/>
      <c r="F33" s="1742"/>
      <c r="G33" s="575"/>
      <c r="H33" s="598"/>
      <c r="J33" s="1764"/>
      <c r="K33" s="314"/>
      <c r="L33" s="370"/>
      <c r="X33" s="1765"/>
      <c r="Y33" s="493"/>
      <c r="Z33" s="493"/>
      <c r="AA33" s="501"/>
      <c r="AB33" s="1765"/>
    </row>
    <row r="34" spans="2:33" ht="9.75" customHeight="1">
      <c r="B34" s="5621">
        <f>MAXA(B$18:B33)+1</f>
        <v>9</v>
      </c>
      <c r="D34" s="1766" t="str">
        <f>D$14</f>
        <v>A</v>
      </c>
      <c r="E34" s="6542" t="s">
        <v>2093</v>
      </c>
      <c r="F34" s="6542"/>
      <c r="G34" s="6542"/>
      <c r="H34" s="6542"/>
      <c r="I34" s="6542"/>
      <c r="J34" s="6542"/>
      <c r="K34" s="6542"/>
      <c r="L34" s="1767" t="str">
        <f>L$14</f>
        <v>B</v>
      </c>
      <c r="X34" s="1765"/>
      <c r="Y34" s="493"/>
      <c r="Z34" s="493"/>
      <c r="AA34" s="501"/>
      <c r="AB34" s="1765"/>
      <c r="AE34" s="1786"/>
      <c r="AF34" s="1769" t="s">
        <v>2094</v>
      </c>
      <c r="AG34" s="191"/>
    </row>
    <row r="35" spans="2:33" ht="5.0999999999999996" customHeight="1">
      <c r="B35" s="5622">
        <f>MAXA(B$18:E32)+1</f>
        <v>9</v>
      </c>
      <c r="D35" s="1776"/>
      <c r="E35" s="6543"/>
      <c r="F35" s="6543"/>
      <c r="G35" s="6543"/>
      <c r="H35" s="6543"/>
      <c r="I35" s="6543"/>
      <c r="J35" s="6543"/>
      <c r="K35" s="6543"/>
      <c r="L35" s="1783"/>
      <c r="M35" s="1765"/>
      <c r="N35" s="1765"/>
      <c r="O35" s="1765"/>
      <c r="P35" s="1765"/>
      <c r="Q35" s="1765"/>
      <c r="R35" s="1765"/>
      <c r="S35" s="1765"/>
      <c r="T35" s="1765"/>
      <c r="U35" s="1765"/>
      <c r="V35" s="1765"/>
      <c r="W35" s="1765"/>
      <c r="X35" s="1765"/>
      <c r="Y35" s="1765"/>
      <c r="Z35" s="1765"/>
      <c r="AA35" s="1765"/>
      <c r="AB35" s="1765"/>
    </row>
    <row r="36" spans="2:33" ht="9.75" customHeight="1">
      <c r="B36" s="5623">
        <f>MAXA(B$18:E33)+1</f>
        <v>9</v>
      </c>
      <c r="D36" s="1777">
        <f>MAXA(D$18:G33)+1</f>
        <v>9</v>
      </c>
      <c r="E36" s="6544"/>
      <c r="F36" s="6544"/>
      <c r="G36" s="6544"/>
      <c r="H36" s="6544"/>
      <c r="I36" s="6544"/>
      <c r="J36" s="6544"/>
      <c r="K36" s="6544"/>
      <c r="L36" s="1784">
        <f>MAXA(I$18:L33)+1</f>
        <v>9</v>
      </c>
      <c r="X36" s="1765"/>
      <c r="Y36" s="493"/>
      <c r="Z36" s="493"/>
      <c r="AA36" s="501"/>
      <c r="AB36" s="1765"/>
    </row>
    <row r="37" spans="2:33" ht="9.9499999999999993" customHeight="1">
      <c r="B37" s="198"/>
      <c r="D37" s="370"/>
      <c r="E37" s="408"/>
      <c r="F37" s="1787"/>
      <c r="G37" s="408"/>
      <c r="J37" s="1764"/>
      <c r="K37" s="314"/>
      <c r="L37" s="370"/>
      <c r="X37" s="1765"/>
      <c r="Y37" s="493"/>
      <c r="Z37" s="493"/>
      <c r="AA37" s="501"/>
      <c r="AB37" s="1765"/>
      <c r="AE37" s="1788"/>
      <c r="AF37" s="1769" t="s">
        <v>2095</v>
      </c>
    </row>
    <row r="38" spans="2:33" ht="9.75" customHeight="1">
      <c r="B38" s="5621">
        <f>MAXA(B$18:B37)+1</f>
        <v>10</v>
      </c>
      <c r="D38" s="1766" t="str">
        <f>D$14</f>
        <v>A</v>
      </c>
      <c r="E38" s="6542" t="s">
        <v>2096</v>
      </c>
      <c r="F38" s="6542"/>
      <c r="G38" s="6542"/>
      <c r="H38" s="6542"/>
      <c r="I38" s="6542"/>
      <c r="J38" s="6542"/>
      <c r="K38" s="6542"/>
      <c r="L38" s="1767" t="str">
        <f>L$14</f>
        <v>B</v>
      </c>
      <c r="X38" s="1765"/>
      <c r="Y38" s="493"/>
      <c r="Z38" s="493"/>
      <c r="AA38" s="501"/>
      <c r="AB38" s="1765"/>
    </row>
    <row r="39" spans="2:33" ht="5.0999999999999996" customHeight="1">
      <c r="B39" s="5622">
        <f>MAXA(B$18:E36)+1</f>
        <v>10</v>
      </c>
      <c r="D39" s="1776"/>
      <c r="E39" s="6543"/>
      <c r="F39" s="6543"/>
      <c r="G39" s="6543"/>
      <c r="H39" s="6543"/>
      <c r="I39" s="6543"/>
      <c r="J39" s="6543"/>
      <c r="K39" s="6543"/>
      <c r="L39" s="1783"/>
      <c r="M39" s="1765"/>
      <c r="N39" s="1765"/>
      <c r="O39" s="1765"/>
      <c r="P39" s="1765"/>
      <c r="Q39" s="1765"/>
      <c r="R39" s="1765"/>
      <c r="S39" s="1765"/>
      <c r="T39" s="1765"/>
      <c r="U39" s="1765"/>
      <c r="V39" s="1765"/>
      <c r="W39" s="1765"/>
      <c r="X39" s="1765"/>
      <c r="Y39" s="1765"/>
      <c r="Z39" s="1765"/>
      <c r="AA39" s="1765"/>
      <c r="AB39" s="1765"/>
    </row>
    <row r="40" spans="2:33" ht="9.75" customHeight="1">
      <c r="B40" s="5623">
        <f>MAXA(B$18:E37)+1</f>
        <v>10</v>
      </c>
      <c r="D40" s="1777">
        <f>MAXA(D$18:G37)+1</f>
        <v>10</v>
      </c>
      <c r="E40" s="6544"/>
      <c r="F40" s="6544"/>
      <c r="G40" s="6544"/>
      <c r="H40" s="6544"/>
      <c r="I40" s="6544"/>
      <c r="J40" s="6544"/>
      <c r="K40" s="6544"/>
      <c r="L40" s="1784">
        <f>MAXA(I$18:L37)+1</f>
        <v>10</v>
      </c>
      <c r="AE40" s="1789"/>
      <c r="AF40" s="1769" t="s">
        <v>2097</v>
      </c>
    </row>
    <row r="41" spans="2:33" ht="9.9499999999999993" customHeight="1">
      <c r="B41" s="198"/>
      <c r="D41" s="370"/>
      <c r="E41" s="1790"/>
      <c r="F41" s="1791"/>
      <c r="G41" s="1790"/>
      <c r="H41" s="598"/>
      <c r="J41" s="1764"/>
      <c r="K41" s="314"/>
      <c r="L41" s="370"/>
      <c r="M41" s="493"/>
      <c r="N41" s="493"/>
      <c r="O41" s="493"/>
      <c r="P41" s="493"/>
      <c r="Q41" s="493"/>
      <c r="R41" s="493"/>
      <c r="S41" s="493"/>
      <c r="T41" s="493"/>
      <c r="U41" s="493"/>
      <c r="V41" s="493"/>
      <c r="W41" s="493"/>
      <c r="X41" s="493"/>
      <c r="Y41" s="493"/>
      <c r="Z41" s="493"/>
      <c r="AA41" s="493"/>
      <c r="AB41" s="493"/>
      <c r="AC41" s="493"/>
    </row>
    <row r="42" spans="2:33" ht="9.75" customHeight="1">
      <c r="B42" s="5621">
        <f>MAXA(B$18:B41)+1</f>
        <v>11</v>
      </c>
      <c r="D42" s="1766" t="str">
        <f>D$14</f>
        <v>A</v>
      </c>
      <c r="E42" s="6542" t="s">
        <v>2098</v>
      </c>
      <c r="F42" s="6542"/>
      <c r="G42" s="6542"/>
      <c r="H42" s="6542"/>
      <c r="I42" s="6542"/>
      <c r="J42" s="6542"/>
      <c r="K42" s="6542"/>
      <c r="L42" s="1767" t="str">
        <f>L$14</f>
        <v>B</v>
      </c>
      <c r="M42" s="493"/>
      <c r="N42" s="493"/>
      <c r="O42" s="493"/>
      <c r="P42" s="493"/>
      <c r="Q42" s="493"/>
      <c r="R42" s="493"/>
      <c r="S42" s="493"/>
      <c r="T42" s="493"/>
      <c r="U42" s="493"/>
      <c r="V42" s="493"/>
      <c r="W42" s="493"/>
      <c r="X42" s="493"/>
      <c r="Y42" s="493"/>
      <c r="Z42" s="493"/>
      <c r="AA42" s="493"/>
      <c r="AB42" s="493"/>
      <c r="AC42" s="493"/>
      <c r="AE42" s="1792"/>
      <c r="AF42" s="1769" t="s">
        <v>2099</v>
      </c>
    </row>
    <row r="43" spans="2:33" ht="5.0999999999999996" customHeight="1">
      <c r="B43" s="5622">
        <f>MAXA(B$18:E40)+1</f>
        <v>11</v>
      </c>
      <c r="D43" s="1776"/>
      <c r="E43" s="6543"/>
      <c r="F43" s="6543"/>
      <c r="G43" s="6543"/>
      <c r="H43" s="6543"/>
      <c r="I43" s="6543"/>
      <c r="J43" s="6543"/>
      <c r="K43" s="6543"/>
      <c r="L43" s="1783"/>
      <c r="M43" s="493"/>
      <c r="N43" s="493"/>
      <c r="O43" s="493"/>
      <c r="P43" s="493"/>
      <c r="Q43" s="493"/>
      <c r="R43" s="493"/>
      <c r="S43" s="493"/>
      <c r="T43" s="493"/>
      <c r="U43" s="493"/>
      <c r="V43" s="493"/>
      <c r="W43" s="493"/>
      <c r="X43" s="493"/>
      <c r="Y43" s="493"/>
      <c r="Z43" s="493"/>
      <c r="AA43" s="493"/>
      <c r="AB43" s="493"/>
      <c r="AC43" s="493"/>
    </row>
    <row r="44" spans="2:33" ht="9.75" customHeight="1">
      <c r="B44" s="5623">
        <f>MAXA(B$18:E41)+1</f>
        <v>11</v>
      </c>
      <c r="D44" s="1777">
        <f>MAXA(D$18:G41)+1</f>
        <v>11</v>
      </c>
      <c r="E44" s="6544"/>
      <c r="F44" s="6544"/>
      <c r="G44" s="6544"/>
      <c r="H44" s="6544"/>
      <c r="I44" s="6544"/>
      <c r="J44" s="6544"/>
      <c r="K44" s="6544"/>
      <c r="L44" s="1784">
        <f>MAXA(I$18:L41)+1</f>
        <v>11</v>
      </c>
    </row>
    <row r="45" spans="2:33" ht="9.75" customHeight="1">
      <c r="B45" s="38"/>
      <c r="D45" s="370"/>
      <c r="F45" s="1787"/>
      <c r="I45" s="1793"/>
      <c r="J45" s="1794"/>
      <c r="K45" s="1793"/>
      <c r="L45" s="1795"/>
      <c r="AE45" s="1796" t="s">
        <v>2100</v>
      </c>
    </row>
    <row r="46" spans="2:33" ht="9.9499999999999993" customHeight="1">
      <c r="B46" s="198"/>
      <c r="D46" s="370"/>
      <c r="F46" s="1742"/>
      <c r="J46" s="1764"/>
      <c r="K46" s="314"/>
      <c r="L46" s="370"/>
    </row>
    <row r="47" spans="2:33" ht="9.75" customHeight="1">
      <c r="B47" s="5621">
        <f>MAXA(B$18:B46)+1</f>
        <v>12</v>
      </c>
      <c r="D47" s="1766" t="str">
        <f>D$14</f>
        <v>A</v>
      </c>
      <c r="E47" s="6538" t="s">
        <v>2101</v>
      </c>
      <c r="F47" s="6538"/>
      <c r="G47" s="6538"/>
      <c r="H47" s="6538"/>
      <c r="I47" s="6538"/>
      <c r="J47" s="6538"/>
      <c r="K47" s="6538"/>
      <c r="L47" s="1767" t="str">
        <f>L$14</f>
        <v>B</v>
      </c>
      <c r="O47" s="6545" t="s">
        <v>2102</v>
      </c>
      <c r="P47" s="6546"/>
      <c r="Q47" s="6546"/>
      <c r="R47" s="1797"/>
      <c r="T47" s="6537" t="s">
        <v>2103</v>
      </c>
      <c r="U47" s="6537"/>
      <c r="V47" s="6537"/>
      <c r="W47" s="6537"/>
      <c r="X47" s="6537"/>
      <c r="Y47" s="6537"/>
      <c r="Z47" s="6537"/>
      <c r="AA47" s="6537"/>
      <c r="AB47" s="6537"/>
    </row>
    <row r="48" spans="2:33" ht="5.0999999999999996" customHeight="1">
      <c r="B48" s="5622">
        <f>MAXA(B$18:E45)+1</f>
        <v>12</v>
      </c>
      <c r="D48" s="1776"/>
      <c r="E48" s="6539"/>
      <c r="F48" s="6539"/>
      <c r="G48" s="6539"/>
      <c r="H48" s="6539"/>
      <c r="I48" s="6539"/>
      <c r="J48" s="6539"/>
      <c r="K48" s="6539"/>
      <c r="L48" s="1783"/>
      <c r="O48" s="6547"/>
      <c r="P48" s="5170"/>
      <c r="Q48" s="5170"/>
      <c r="R48" s="1798"/>
      <c r="T48" s="6537"/>
      <c r="U48" s="6537"/>
      <c r="V48" s="6537"/>
      <c r="W48" s="6537"/>
      <c r="X48" s="6537"/>
      <c r="Y48" s="6537"/>
      <c r="Z48" s="6537"/>
      <c r="AA48" s="6537"/>
      <c r="AB48" s="6537"/>
    </row>
    <row r="49" spans="2:29" ht="9.75" customHeight="1">
      <c r="B49" s="5623">
        <f>MAXA(B$18:E46)+1</f>
        <v>12</v>
      </c>
      <c r="D49" s="1777">
        <f>MAXA(D$18:G46)+1</f>
        <v>12</v>
      </c>
      <c r="E49" s="6540"/>
      <c r="F49" s="6540"/>
      <c r="G49" s="6540"/>
      <c r="H49" s="6540"/>
      <c r="I49" s="6540"/>
      <c r="J49" s="6540"/>
      <c r="K49" s="6540"/>
      <c r="L49" s="1784">
        <f>MAXA(I$18:L46)+1</f>
        <v>12</v>
      </c>
      <c r="O49" s="6548"/>
      <c r="P49" s="6549"/>
      <c r="Q49" s="6549"/>
      <c r="R49" s="1799"/>
      <c r="T49" s="6537"/>
      <c r="U49" s="6537"/>
      <c r="V49" s="6537"/>
      <c r="W49" s="6537"/>
      <c r="X49" s="6537"/>
      <c r="Y49" s="6537"/>
      <c r="Z49" s="6537"/>
      <c r="AA49" s="6537"/>
      <c r="AB49" s="6537"/>
    </row>
    <row r="50" spans="2:29" ht="9.9499999999999993" customHeight="1">
      <c r="B50" s="198"/>
      <c r="D50" s="370"/>
      <c r="F50" s="1742"/>
      <c r="J50" s="1764"/>
      <c r="K50" s="314"/>
      <c r="L50" s="370"/>
      <c r="T50" s="6537"/>
      <c r="U50" s="6537"/>
      <c r="V50" s="6537"/>
      <c r="W50" s="6537"/>
      <c r="X50" s="6537"/>
      <c r="Y50" s="6537"/>
      <c r="Z50" s="6537"/>
      <c r="AA50" s="6537"/>
      <c r="AB50" s="6537"/>
    </row>
    <row r="51" spans="2:29" ht="9.75" customHeight="1">
      <c r="B51" s="5621">
        <f>MAXA(B$18:B50)+1</f>
        <v>13</v>
      </c>
      <c r="D51" s="1766" t="str">
        <f>D$14</f>
        <v>A</v>
      </c>
      <c r="E51" s="6538" t="s">
        <v>2104</v>
      </c>
      <c r="F51" s="6538"/>
      <c r="G51" s="6538"/>
      <c r="H51" s="6538"/>
      <c r="I51" s="6538"/>
      <c r="J51" s="6538"/>
      <c r="K51" s="6538"/>
      <c r="L51" s="1767" t="str">
        <f>L$14</f>
        <v>B</v>
      </c>
      <c r="M51" s="501"/>
      <c r="N51" s="416"/>
      <c r="T51" s="6537"/>
      <c r="U51" s="6537"/>
      <c r="V51" s="6537"/>
      <c r="W51" s="6537"/>
      <c r="X51" s="6537"/>
      <c r="Y51" s="6537"/>
      <c r="Z51" s="6537"/>
      <c r="AA51" s="6537"/>
      <c r="AB51" s="6537"/>
    </row>
    <row r="52" spans="2:29" ht="5.0999999999999996" customHeight="1">
      <c r="B52" s="5622">
        <f>MAXA(B$18:E49)+1</f>
        <v>13</v>
      </c>
      <c r="D52" s="1776"/>
      <c r="E52" s="6539"/>
      <c r="F52" s="6539"/>
      <c r="G52" s="6539"/>
      <c r="H52" s="6539"/>
      <c r="I52" s="6539"/>
      <c r="J52" s="6539"/>
      <c r="K52" s="6539"/>
      <c r="L52" s="1783"/>
      <c r="M52" s="501"/>
      <c r="N52" s="416"/>
      <c r="T52" s="6537"/>
      <c r="U52" s="6537"/>
      <c r="V52" s="6537"/>
      <c r="W52" s="6537"/>
      <c r="X52" s="6537"/>
      <c r="Y52" s="6537"/>
      <c r="Z52" s="6537"/>
      <c r="AA52" s="6537"/>
      <c r="AB52" s="6537"/>
    </row>
    <row r="53" spans="2:29" ht="9.75" customHeight="1">
      <c r="B53" s="5623">
        <f>MAXA(B$18:E50)+1</f>
        <v>13</v>
      </c>
      <c r="D53" s="1777">
        <f>MAXA(D$18:G50)+1</f>
        <v>13</v>
      </c>
      <c r="E53" s="6540"/>
      <c r="F53" s="6540"/>
      <c r="G53" s="6540"/>
      <c r="H53" s="6540"/>
      <c r="I53" s="6540"/>
      <c r="J53" s="6540"/>
      <c r="K53" s="6540"/>
      <c r="L53" s="1784">
        <f>MAXA(I$18:L50)+1</f>
        <v>13</v>
      </c>
      <c r="M53" s="416"/>
      <c r="N53" s="416"/>
      <c r="T53" s="6537"/>
      <c r="U53" s="6537"/>
      <c r="V53" s="6537"/>
      <c r="W53" s="6537"/>
      <c r="X53" s="6537"/>
      <c r="Y53" s="6537"/>
      <c r="Z53" s="6537"/>
      <c r="AA53" s="6537"/>
      <c r="AB53" s="6537"/>
    </row>
    <row r="54" spans="2:29" ht="9.9499999999999993" customHeight="1">
      <c r="B54" s="198"/>
      <c r="D54" s="370"/>
      <c r="F54" s="1742"/>
      <c r="J54" s="1764"/>
      <c r="K54" s="314"/>
      <c r="L54" s="370"/>
    </row>
    <row r="55" spans="2:29" ht="9.75" customHeight="1">
      <c r="B55" s="5621">
        <f>MAXA(B$18:B54)+1</f>
        <v>14</v>
      </c>
      <c r="D55" s="1766" t="str">
        <f>D$14</f>
        <v>A</v>
      </c>
      <c r="E55" s="6531" t="s">
        <v>2105</v>
      </c>
      <c r="F55" s="6531"/>
      <c r="G55" s="6531"/>
      <c r="H55" s="6531"/>
      <c r="I55" s="6531"/>
      <c r="J55" s="6531"/>
      <c r="K55" s="6531"/>
      <c r="L55" s="1767" t="str">
        <f>L$14</f>
        <v>B</v>
      </c>
      <c r="M55" s="501"/>
    </row>
    <row r="56" spans="2:29" ht="5.0999999999999996" customHeight="1">
      <c r="B56" s="5622">
        <f>MAXA(B$18:E53)+1</f>
        <v>14</v>
      </c>
      <c r="D56" s="1776"/>
      <c r="E56" s="6532"/>
      <c r="F56" s="6532"/>
      <c r="G56" s="6532"/>
      <c r="H56" s="6532"/>
      <c r="I56" s="6532"/>
      <c r="J56" s="6532"/>
      <c r="K56" s="6532"/>
      <c r="L56" s="1783"/>
      <c r="M56" s="501"/>
    </row>
    <row r="57" spans="2:29" ht="9.75" customHeight="1">
      <c r="B57" s="5623">
        <f>MAXA(B$18:E54)+1</f>
        <v>14</v>
      </c>
      <c r="D57" s="1777">
        <f>MAXA(D$18:G54)+1</f>
        <v>14</v>
      </c>
      <c r="E57" s="6533"/>
      <c r="F57" s="6533"/>
      <c r="G57" s="6533"/>
      <c r="H57" s="6533"/>
      <c r="I57" s="6533"/>
      <c r="J57" s="6533"/>
      <c r="K57" s="6533"/>
      <c r="L57" s="1784">
        <f>MAXA(I$18:L54)+1</f>
        <v>14</v>
      </c>
      <c r="M57" s="416"/>
    </row>
    <row r="59" spans="2:29" ht="14.25" customHeight="1">
      <c r="D59" s="1800" t="str">
        <f>D14</f>
        <v>A</v>
      </c>
      <c r="E59" s="6534" t="str">
        <f>E14</f>
        <v>A</v>
      </c>
      <c r="F59" s="6534"/>
      <c r="G59" s="6534"/>
      <c r="H59" s="1751">
        <f>H14</f>
        <v>0</v>
      </c>
      <c r="I59" s="6534" t="str">
        <f>I14</f>
        <v>B</v>
      </c>
      <c r="J59" s="6534"/>
      <c r="K59" s="6534"/>
      <c r="L59" s="1801" t="str">
        <f>L14</f>
        <v>B</v>
      </c>
      <c r="M59" s="501"/>
      <c r="N59" s="416"/>
      <c r="O59" s="6535" t="s">
        <v>2077</v>
      </c>
      <c r="P59" s="6536"/>
      <c r="Q59" s="6536"/>
      <c r="R59" s="1753"/>
      <c r="S59" s="6536" t="s">
        <v>2078</v>
      </c>
      <c r="T59" s="6536"/>
      <c r="U59" s="6536"/>
      <c r="V59" s="1753"/>
      <c r="W59" s="6536" t="s">
        <v>2079</v>
      </c>
      <c r="X59" s="6536"/>
      <c r="Y59" s="6536"/>
      <c r="Z59" s="1753"/>
      <c r="AA59" s="6536" t="s">
        <v>2080</v>
      </c>
      <c r="AB59" s="6536"/>
      <c r="AC59" s="6541"/>
    </row>
    <row r="60" spans="2:29" ht="4.5" customHeight="1">
      <c r="D60" s="1754"/>
      <c r="E60" s="5170" t="str">
        <f>E13</f>
        <v>Pâtes en sauce</v>
      </c>
      <c r="F60" s="5170"/>
      <c r="G60" s="5170"/>
      <c r="H60" s="5170"/>
      <c r="I60" s="5170"/>
      <c r="J60" s="5170"/>
      <c r="K60" s="5170"/>
      <c r="L60" s="1755"/>
      <c r="M60" s="501"/>
      <c r="N60" s="416"/>
      <c r="O60" s="6527" t="s">
        <v>2076</v>
      </c>
      <c r="P60" s="5170"/>
      <c r="Q60" s="5170"/>
      <c r="R60" s="5170"/>
      <c r="S60" s="5170"/>
      <c r="T60" s="5170"/>
      <c r="U60" s="5170"/>
      <c r="V60" s="5170"/>
      <c r="W60" s="5170"/>
      <c r="X60" s="5170"/>
      <c r="Y60" s="5170"/>
      <c r="Z60" s="5170"/>
      <c r="AA60" s="5170"/>
      <c r="AB60" s="5170"/>
      <c r="AC60" s="6528"/>
    </row>
    <row r="61" spans="2:29" ht="12" customHeight="1" thickBot="1">
      <c r="D61" s="1802"/>
      <c r="E61" s="6526"/>
      <c r="F61" s="6526"/>
      <c r="G61" s="6526"/>
      <c r="H61" s="6526"/>
      <c r="I61" s="6526"/>
      <c r="J61" s="6526"/>
      <c r="K61" s="6526"/>
      <c r="L61" s="1803"/>
      <c r="M61" s="416"/>
      <c r="N61" s="416"/>
      <c r="O61" s="6529"/>
      <c r="P61" s="6526"/>
      <c r="Q61" s="6526"/>
      <c r="R61" s="6526"/>
      <c r="S61" s="6526"/>
      <c r="T61" s="6526"/>
      <c r="U61" s="6526"/>
      <c r="V61" s="6526"/>
      <c r="W61" s="6526"/>
      <c r="X61" s="6526"/>
      <c r="Y61" s="6526"/>
      <c r="Z61" s="6526"/>
      <c r="AA61" s="6526"/>
      <c r="AB61" s="6526"/>
      <c r="AC61" s="6530"/>
    </row>
  </sheetData>
  <mergeCells count="53">
    <mergeCell ref="B2:H6"/>
    <mergeCell ref="I2:V4"/>
    <mergeCell ref="W2:AC2"/>
    <mergeCell ref="W3:AC3"/>
    <mergeCell ref="W4:AC4"/>
    <mergeCell ref="I5:V6"/>
    <mergeCell ref="W5:AC5"/>
    <mergeCell ref="W6:AC6"/>
    <mergeCell ref="E15:G15"/>
    <mergeCell ref="I15:K15"/>
    <mergeCell ref="O15:Q16"/>
    <mergeCell ref="S15:U16"/>
    <mergeCell ref="W15:Y16"/>
    <mergeCell ref="AA15:AC16"/>
    <mergeCell ref="B22:B24"/>
    <mergeCell ref="E22:K24"/>
    <mergeCell ref="B26:B28"/>
    <mergeCell ref="E26:K28"/>
    <mergeCell ref="B18:B20"/>
    <mergeCell ref="E18:K20"/>
    <mergeCell ref="B13:B16"/>
    <mergeCell ref="E13:K13"/>
    <mergeCell ref="O13:AC13"/>
    <mergeCell ref="E14:G14"/>
    <mergeCell ref="I14:K14"/>
    <mergeCell ref="O14:Q14"/>
    <mergeCell ref="S14:U14"/>
    <mergeCell ref="W14:Y14"/>
    <mergeCell ref="AA14:AC14"/>
    <mergeCell ref="B30:B32"/>
    <mergeCell ref="E30:K32"/>
    <mergeCell ref="B34:B36"/>
    <mergeCell ref="E34:K36"/>
    <mergeCell ref="B38:B40"/>
    <mergeCell ref="E38:K40"/>
    <mergeCell ref="B42:B44"/>
    <mergeCell ref="E42:K44"/>
    <mergeCell ref="B47:B49"/>
    <mergeCell ref="E47:K49"/>
    <mergeCell ref="O47:Q49"/>
    <mergeCell ref="T47:AB53"/>
    <mergeCell ref="B51:B53"/>
    <mergeCell ref="E51:K53"/>
    <mergeCell ref="W59:Y59"/>
    <mergeCell ref="AA59:AC59"/>
    <mergeCell ref="E60:K61"/>
    <mergeCell ref="O60:AC61"/>
    <mergeCell ref="B55:B57"/>
    <mergeCell ref="E55:K57"/>
    <mergeCell ref="E59:G59"/>
    <mergeCell ref="I59:K59"/>
    <mergeCell ref="O59:Q59"/>
    <mergeCell ref="S59:U59"/>
  </mergeCells>
  <printOptions horizontalCentered="1"/>
  <pageMargins left="0" right="0" top="0.39370078740157483" bottom="0.39370078740157483" header="0" footer="0"/>
  <pageSetup paperSize="8" scale="110" pageOrder="overThenDown" orientation="landscape" horizontalDpi="4294967293" r:id="rId1"/>
  <headerFooter alignWithMargins="0">
    <oddFooter>&amp;RImprimé le :&amp;D</oddFooter>
  </headerFooter>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D8ECBF-D8D8-4407-955B-7FE7A88BAA9F}">
  <sheetPr>
    <pageSetUpPr fitToPage="1"/>
  </sheetPr>
  <dimension ref="A1:R58"/>
  <sheetViews>
    <sheetView zoomScaleNormal="100" workbookViewId="0">
      <selection activeCell="P29" sqref="P29"/>
    </sheetView>
  </sheetViews>
  <sheetFormatPr baseColWidth="10" defaultRowHeight="15.75"/>
  <cols>
    <col min="1" max="1" width="2" style="2883" customWidth="1"/>
    <col min="2" max="5" width="24.7109375" style="2883" customWidth="1"/>
    <col min="6" max="6" width="1.85546875" style="2883" customWidth="1"/>
    <col min="7" max="7" width="14.42578125" style="2883" customWidth="1"/>
    <col min="8" max="8" width="12.85546875" style="2883" customWidth="1"/>
    <col min="9" max="9" width="12.42578125" style="2883" customWidth="1"/>
    <col min="10" max="10" width="10.42578125" style="2883" customWidth="1"/>
    <col min="11" max="11" width="11.42578125" style="2883"/>
    <col min="12" max="12" width="5.140625" style="2883" customWidth="1"/>
    <col min="13" max="13" width="19.28515625" style="2883" customWidth="1"/>
    <col min="14" max="14" width="4.7109375" style="2883" customWidth="1"/>
    <col min="15" max="15" width="11.42578125" style="2883"/>
    <col min="16" max="16" width="19.28515625" style="2535" customWidth="1"/>
    <col min="17" max="17" width="5" style="2535" customWidth="1"/>
    <col min="18" max="18" width="11.42578125" style="2535"/>
    <col min="19" max="16384" width="11.42578125" style="2883"/>
  </cols>
  <sheetData>
    <row r="1" spans="1:15" ht="7.5" customHeight="1" thickBot="1">
      <c r="A1" s="2882"/>
    </row>
    <row r="2" spans="1:15" ht="21">
      <c r="B2" s="2884" t="s">
        <v>4417</v>
      </c>
      <c r="C2" s="2885"/>
      <c r="D2" s="2885"/>
      <c r="E2" s="2886"/>
      <c r="G2" s="2887" t="s">
        <v>436</v>
      </c>
      <c r="H2" s="2888"/>
      <c r="I2" s="2888"/>
      <c r="J2" s="2888"/>
      <c r="K2" s="2889"/>
      <c r="M2" s="2890" t="s">
        <v>386</v>
      </c>
      <c r="N2" s="2891"/>
      <c r="O2" s="2890" t="s">
        <v>386</v>
      </c>
    </row>
    <row r="3" spans="1:15" ht="30.75" customHeight="1">
      <c r="B3" s="2892" t="s">
        <v>4418</v>
      </c>
      <c r="E3" s="2893"/>
      <c r="G3" s="2894" t="s">
        <v>4419</v>
      </c>
      <c r="H3" s="2895" t="s">
        <v>4420</v>
      </c>
      <c r="I3" s="2895"/>
      <c r="J3" s="2895" t="s">
        <v>3584</v>
      </c>
      <c r="K3" s="2896"/>
      <c r="M3" s="2897" t="s">
        <v>328</v>
      </c>
      <c r="N3" s="2535"/>
      <c r="O3" s="2897" t="s">
        <v>4421</v>
      </c>
    </row>
    <row r="4" spans="1:15" ht="21.75" customHeight="1">
      <c r="B4" s="2898" t="s">
        <v>4422</v>
      </c>
      <c r="C4" s="2899"/>
      <c r="D4" s="2899"/>
      <c r="E4" s="2900"/>
      <c r="G4" s="2901" t="s">
        <v>3641</v>
      </c>
      <c r="H4" s="2902" t="s">
        <v>4423</v>
      </c>
      <c r="I4" s="2902"/>
      <c r="J4" s="2903" t="s">
        <v>3591</v>
      </c>
      <c r="K4" s="2904"/>
      <c r="M4" s="2905" t="s">
        <v>567</v>
      </c>
      <c r="N4" s="2535"/>
      <c r="O4" s="2905" t="s">
        <v>4424</v>
      </c>
    </row>
    <row r="5" spans="1:15" ht="12.75" customHeight="1">
      <c r="B5" s="2892"/>
      <c r="E5" s="2893"/>
      <c r="G5" s="2906" t="s">
        <v>3646</v>
      </c>
      <c r="H5" s="2907" t="s">
        <v>4425</v>
      </c>
      <c r="I5" s="2907"/>
      <c r="J5" s="2903" t="s">
        <v>3598</v>
      </c>
      <c r="K5" s="2904"/>
      <c r="M5" s="2908" t="s">
        <v>4426</v>
      </c>
      <c r="N5" s="2535"/>
      <c r="O5" s="2908" t="s">
        <v>4427</v>
      </c>
    </row>
    <row r="6" spans="1:15">
      <c r="B6" s="2909" t="s">
        <v>391</v>
      </c>
      <c r="C6" s="2910" t="s">
        <v>454</v>
      </c>
      <c r="D6" s="2910" t="s">
        <v>4428</v>
      </c>
      <c r="E6" s="2911" t="s">
        <v>3644</v>
      </c>
      <c r="G6" s="2912" t="s">
        <v>3643</v>
      </c>
      <c r="H6" s="2913" t="s">
        <v>4429</v>
      </c>
      <c r="I6" s="2913"/>
      <c r="J6" s="2903" t="s">
        <v>3605</v>
      </c>
      <c r="K6" s="2904"/>
      <c r="M6" s="2914" t="s">
        <v>573</v>
      </c>
      <c r="N6" s="2535"/>
      <c r="O6" s="2914" t="s">
        <v>4430</v>
      </c>
    </row>
    <row r="7" spans="1:15">
      <c r="B7" s="2909" t="s">
        <v>401</v>
      </c>
      <c r="C7" s="2910" t="s">
        <v>464</v>
      </c>
      <c r="D7" s="2910" t="s">
        <v>4431</v>
      </c>
      <c r="E7" s="2911" t="s">
        <v>4432</v>
      </c>
      <c r="G7" s="2915" t="s">
        <v>3607</v>
      </c>
      <c r="H7" s="2916" t="s">
        <v>4433</v>
      </c>
      <c r="I7" s="2916"/>
      <c r="J7" s="2903" t="s">
        <v>4434</v>
      </c>
      <c r="K7" s="2904"/>
      <c r="M7" s="2917" t="s">
        <v>4435</v>
      </c>
      <c r="N7" s="2535"/>
      <c r="O7" s="2917" t="s">
        <v>460</v>
      </c>
    </row>
    <row r="8" spans="1:15" ht="32.25" thickBot="1">
      <c r="B8" s="2909" t="s">
        <v>411</v>
      </c>
      <c r="C8" s="2910" t="s">
        <v>472</v>
      </c>
      <c r="D8" s="2918" t="s">
        <v>526</v>
      </c>
      <c r="E8" s="2911" t="s">
        <v>4436</v>
      </c>
      <c r="G8" s="2919" t="s">
        <v>502</v>
      </c>
      <c r="H8" s="2920" t="s">
        <v>4437</v>
      </c>
      <c r="I8" s="2920"/>
      <c r="J8" s="2921" t="s">
        <v>4438</v>
      </c>
      <c r="K8" s="2922"/>
      <c r="M8" s="2923" t="s">
        <v>4439</v>
      </c>
      <c r="N8" s="2535"/>
      <c r="O8" s="2923" t="s">
        <v>4440</v>
      </c>
    </row>
    <row r="9" spans="1:15">
      <c r="B9" s="2909" t="s">
        <v>421</v>
      </c>
      <c r="C9" s="2910" t="s">
        <v>481</v>
      </c>
      <c r="D9" s="2910" t="s">
        <v>4441</v>
      </c>
      <c r="E9" s="2911" t="s">
        <v>4442</v>
      </c>
      <c r="M9" s="2924" t="s">
        <v>605</v>
      </c>
      <c r="N9" s="2535"/>
      <c r="O9" s="2924" t="s">
        <v>727</v>
      </c>
    </row>
    <row r="10" spans="1:15">
      <c r="B10" s="2909" t="s">
        <v>428</v>
      </c>
      <c r="C10" s="2910" t="s">
        <v>488</v>
      </c>
      <c r="D10" s="2910" t="s">
        <v>4443</v>
      </c>
      <c r="E10" s="2911"/>
      <c r="M10" s="2925" t="s">
        <v>578</v>
      </c>
      <c r="N10" s="2535"/>
      <c r="O10" s="2925" t="s">
        <v>382</v>
      </c>
    </row>
    <row r="11" spans="1:15" ht="31.5">
      <c r="B11" s="2909" t="s">
        <v>437</v>
      </c>
      <c r="C11" s="2918" t="s">
        <v>497</v>
      </c>
      <c r="D11" s="2918" t="s">
        <v>4444</v>
      </c>
      <c r="E11" s="2911"/>
      <c r="M11" s="2926" t="s">
        <v>583</v>
      </c>
      <c r="N11" s="2535"/>
      <c r="O11" s="2926" t="s">
        <v>380</v>
      </c>
    </row>
    <row r="12" spans="1:15" ht="48" thickBot="1">
      <c r="B12" s="2909" t="s">
        <v>446</v>
      </c>
      <c r="C12" s="2918" t="s">
        <v>4445</v>
      </c>
      <c r="D12" s="2910" t="s">
        <v>521</v>
      </c>
      <c r="E12" s="2911"/>
      <c r="M12" s="2927" t="s">
        <v>587</v>
      </c>
      <c r="N12" s="2535"/>
      <c r="O12" s="2927" t="s">
        <v>384</v>
      </c>
    </row>
    <row r="13" spans="1:15">
      <c r="B13" s="2909"/>
      <c r="C13" s="2928"/>
      <c r="D13" s="2929"/>
      <c r="E13" s="2911"/>
      <c r="G13" s="2887" t="s">
        <v>377</v>
      </c>
      <c r="H13" s="2888"/>
      <c r="I13" s="2888"/>
      <c r="J13" s="2888"/>
      <c r="K13" s="2889"/>
      <c r="M13" s="2930" t="s">
        <v>591</v>
      </c>
      <c r="N13" s="2535"/>
      <c r="O13" s="2930" t="s">
        <v>4446</v>
      </c>
    </row>
    <row r="14" spans="1:15" ht="12.75" customHeight="1">
      <c r="B14" s="2909"/>
      <c r="C14" s="2931" t="s">
        <v>396</v>
      </c>
      <c r="D14" s="2883" t="s">
        <v>397</v>
      </c>
      <c r="E14" s="2911"/>
      <c r="G14" s="2932" t="s">
        <v>4447</v>
      </c>
      <c r="H14" s="2883" t="s">
        <v>4448</v>
      </c>
      <c r="J14" s="2903" t="s">
        <v>4449</v>
      </c>
      <c r="K14" s="2904"/>
      <c r="M14" s="2933" t="s">
        <v>3710</v>
      </c>
      <c r="N14" s="2535"/>
      <c r="O14" s="2933" t="s">
        <v>462</v>
      </c>
    </row>
    <row r="15" spans="1:15" ht="12.75" customHeight="1">
      <c r="B15" s="2909"/>
      <c r="C15" s="2934"/>
      <c r="E15" s="2911"/>
      <c r="G15" s="2932" t="s">
        <v>4450</v>
      </c>
      <c r="H15" s="2883" t="s">
        <v>4451</v>
      </c>
      <c r="J15" s="2903" t="s">
        <v>4452</v>
      </c>
      <c r="K15" s="2904"/>
      <c r="M15" s="2935" t="s">
        <v>4453</v>
      </c>
      <c r="N15" s="2535"/>
      <c r="O15" s="2935" t="s">
        <v>378</v>
      </c>
    </row>
    <row r="16" spans="1:15" ht="12.75" customHeight="1">
      <c r="B16" s="2909"/>
      <c r="C16" s="2936"/>
      <c r="D16" s="2883" t="s">
        <v>407</v>
      </c>
      <c r="E16" s="2911"/>
      <c r="G16" s="2932" t="s">
        <v>4454</v>
      </c>
      <c r="H16" s="2883" t="s">
        <v>4455</v>
      </c>
      <c r="J16" s="2903" t="s">
        <v>4456</v>
      </c>
      <c r="K16" s="2904"/>
      <c r="M16" s="2937" t="s">
        <v>4457</v>
      </c>
      <c r="N16" s="2535"/>
      <c r="O16" s="2937" t="s">
        <v>479</v>
      </c>
    </row>
    <row r="17" spans="2:15" ht="12.75" customHeight="1" thickBot="1">
      <c r="B17" s="2909"/>
      <c r="E17" s="2911"/>
      <c r="G17" s="2938" t="s">
        <v>4458</v>
      </c>
      <c r="H17" s="2939" t="s">
        <v>4459</v>
      </c>
      <c r="I17" s="2939"/>
      <c r="J17" s="2921" t="s">
        <v>4460</v>
      </c>
      <c r="K17" s="2922"/>
      <c r="M17" s="2940" t="s">
        <v>599</v>
      </c>
      <c r="N17" s="2535"/>
      <c r="O17" s="2940" t="s">
        <v>4461</v>
      </c>
    </row>
    <row r="18" spans="2:15" ht="12.75" customHeight="1">
      <c r="B18" s="2909"/>
      <c r="C18" s="2941" t="s">
        <v>4462</v>
      </c>
      <c r="D18" s="2883" t="s">
        <v>417</v>
      </c>
      <c r="E18" s="2911"/>
    </row>
    <row r="19" spans="2:15" ht="12.75" customHeight="1" thickBot="1">
      <c r="B19" s="2909"/>
      <c r="C19" s="2934"/>
      <c r="E19" s="2911"/>
    </row>
    <row r="20" spans="2:15" ht="12.75" customHeight="1" thickTop="1" thickBot="1">
      <c r="B20" s="2909"/>
      <c r="C20" s="2942"/>
      <c r="D20" s="2883" t="s">
        <v>426</v>
      </c>
      <c r="E20" s="2911"/>
    </row>
    <row r="21" spans="2:15" ht="12.75" customHeight="1" thickTop="1">
      <c r="B21" s="2909"/>
      <c r="C21" s="2928"/>
      <c r="D21" s="2929"/>
      <c r="E21" s="2911"/>
    </row>
    <row r="22" spans="2:15">
      <c r="B22" s="2943" t="s">
        <v>4463</v>
      </c>
      <c r="C22" s="2944"/>
      <c r="D22" s="2945"/>
      <c r="E22" s="2946"/>
    </row>
    <row r="23" spans="2:15">
      <c r="B23" s="2947" t="s">
        <v>4464</v>
      </c>
      <c r="C23" s="2948"/>
      <c r="D23" s="2948"/>
      <c r="E23" s="2949"/>
    </row>
    <row r="24" spans="2:15" ht="24.75" customHeight="1">
      <c r="B24" s="2950" t="s">
        <v>4465</v>
      </c>
      <c r="C24" s="2951"/>
      <c r="D24" s="2951"/>
      <c r="E24" s="2952"/>
    </row>
    <row r="25" spans="2:15" ht="8.25" customHeight="1">
      <c r="B25" s="2953"/>
      <c r="E25" s="2893"/>
    </row>
    <row r="26" spans="2:15" ht="12.75" customHeight="1">
      <c r="B26" s="2892"/>
      <c r="C26" s="2954" t="s">
        <v>318</v>
      </c>
      <c r="D26" s="2955" t="s">
        <v>4466</v>
      </c>
      <c r="E26" s="2893"/>
    </row>
    <row r="27" spans="2:15" ht="12.75" customHeight="1">
      <c r="B27" s="2892"/>
      <c r="C27" s="2956" t="s">
        <v>360</v>
      </c>
      <c r="D27" s="2957" t="s">
        <v>4467</v>
      </c>
      <c r="E27" s="2893"/>
    </row>
    <row r="28" spans="2:15" ht="12.75" customHeight="1">
      <c r="B28" s="2892"/>
      <c r="C28" s="2958" t="s">
        <v>434</v>
      </c>
      <c r="D28" s="2959" t="s">
        <v>4468</v>
      </c>
      <c r="E28" s="2893"/>
    </row>
    <row r="29" spans="2:15" ht="12.75" customHeight="1">
      <c r="B29" s="2892"/>
      <c r="C29" s="2960" t="s">
        <v>443</v>
      </c>
      <c r="D29" s="2961" t="s">
        <v>4434</v>
      </c>
      <c r="E29" s="2893"/>
    </row>
    <row r="30" spans="2:15" ht="31.5">
      <c r="B30" s="2894" t="s">
        <v>4469</v>
      </c>
      <c r="C30" s="2962"/>
      <c r="D30" s="2963"/>
      <c r="E30" s="2896"/>
    </row>
    <row r="31" spans="2:15" ht="31.5">
      <c r="B31" s="2894" t="s">
        <v>4470</v>
      </c>
      <c r="C31" s="2962"/>
      <c r="D31" s="2963"/>
      <c r="E31" s="2896"/>
    </row>
    <row r="32" spans="2:15">
      <c r="B32" s="2894" t="s">
        <v>4471</v>
      </c>
      <c r="C32" s="2962"/>
      <c r="D32" s="2963"/>
      <c r="E32" s="2896"/>
    </row>
    <row r="33" spans="2:5">
      <c r="B33" s="2894" t="s">
        <v>4472</v>
      </c>
      <c r="C33" s="2962"/>
      <c r="D33" s="2963"/>
      <c r="E33" s="2896"/>
    </row>
    <row r="34" spans="2:5">
      <c r="B34" s="2964"/>
      <c r="E34" s="2893"/>
    </row>
    <row r="35" spans="2:5" ht="24.75" customHeight="1">
      <c r="B35" s="2950" t="s">
        <v>4473</v>
      </c>
      <c r="C35" s="2965"/>
      <c r="D35" s="2965"/>
      <c r="E35" s="2966"/>
    </row>
    <row r="36" spans="2:5" ht="12.75" customHeight="1">
      <c r="B36" s="6567" t="s">
        <v>4474</v>
      </c>
      <c r="C36" s="6568"/>
      <c r="D36" s="6568"/>
      <c r="E36" s="6569"/>
    </row>
    <row r="37" spans="2:5" ht="12.75" customHeight="1">
      <c r="B37" s="6567"/>
      <c r="C37" s="6568"/>
      <c r="D37" s="6568"/>
      <c r="E37" s="6569"/>
    </row>
    <row r="38" spans="2:5" ht="12.75" customHeight="1">
      <c r="B38" s="6567"/>
      <c r="C38" s="6568"/>
      <c r="D38" s="6568"/>
      <c r="E38" s="6569"/>
    </row>
    <row r="39" spans="2:5">
      <c r="B39" s="2892" t="s">
        <v>4475</v>
      </c>
      <c r="C39" s="2968" t="s">
        <v>4476</v>
      </c>
      <c r="D39" s="2968" t="s">
        <v>4477</v>
      </c>
      <c r="E39" s="2967"/>
    </row>
    <row r="40" spans="2:5">
      <c r="B40" s="2892"/>
      <c r="C40" s="2968"/>
      <c r="D40" s="2968"/>
      <c r="E40" s="2969"/>
    </row>
    <row r="41" spans="2:5" ht="21.75" customHeight="1">
      <c r="B41" s="2950" t="s">
        <v>4478</v>
      </c>
      <c r="C41" s="2970"/>
      <c r="D41" s="2970"/>
      <c r="E41" s="2971"/>
    </row>
    <row r="42" spans="2:5">
      <c r="B42" s="2894" t="s">
        <v>4479</v>
      </c>
      <c r="C42" s="2903"/>
      <c r="D42" s="2903"/>
      <c r="E42" s="2904"/>
    </row>
    <row r="43" spans="2:5">
      <c r="B43" s="2894" t="s">
        <v>4480</v>
      </c>
      <c r="C43" s="2903"/>
      <c r="D43" s="2903"/>
      <c r="E43" s="2904"/>
    </row>
    <row r="44" spans="2:5">
      <c r="B44" s="2894" t="s">
        <v>4481</v>
      </c>
      <c r="C44" s="2903"/>
      <c r="D44" s="2903"/>
      <c r="E44" s="2904"/>
    </row>
    <row r="45" spans="2:5">
      <c r="B45" s="2972" t="s">
        <v>4482</v>
      </c>
      <c r="C45" s="2973" t="s">
        <v>573</v>
      </c>
      <c r="D45" s="2895"/>
      <c r="E45" s="2896"/>
    </row>
    <row r="46" spans="2:5">
      <c r="B46" s="2972" t="s">
        <v>4483</v>
      </c>
      <c r="C46" s="2974" t="s">
        <v>4483</v>
      </c>
      <c r="D46" s="2975" t="s">
        <v>4484</v>
      </c>
      <c r="E46" s="2976"/>
    </row>
    <row r="47" spans="2:5" ht="31.5">
      <c r="B47" s="2977" t="s">
        <v>461</v>
      </c>
      <c r="C47" s="2978" t="s">
        <v>4485</v>
      </c>
      <c r="D47" s="2903" t="s">
        <v>442</v>
      </c>
      <c r="E47" s="2896"/>
    </row>
    <row r="48" spans="2:5">
      <c r="B48" s="2977" t="s">
        <v>470</v>
      </c>
      <c r="C48" s="2978" t="s">
        <v>4486</v>
      </c>
      <c r="D48" s="2903" t="s">
        <v>451</v>
      </c>
      <c r="E48" s="2896"/>
    </row>
    <row r="49" spans="2:6" ht="47.25">
      <c r="B49" s="2977" t="s">
        <v>478</v>
      </c>
      <c r="C49" s="2978" t="s">
        <v>4487</v>
      </c>
      <c r="D49" s="2903" t="s">
        <v>459</v>
      </c>
      <c r="E49" s="2896"/>
    </row>
    <row r="50" spans="2:6">
      <c r="B50" s="2977" t="s">
        <v>487</v>
      </c>
      <c r="C50" s="2978" t="s">
        <v>4488</v>
      </c>
      <c r="D50" s="2903" t="s">
        <v>469</v>
      </c>
      <c r="E50" s="2896"/>
    </row>
    <row r="51" spans="2:6">
      <c r="B51" s="2977" t="s">
        <v>495</v>
      </c>
      <c r="C51" s="2978" t="s">
        <v>4489</v>
      </c>
      <c r="D51" s="2903" t="s">
        <v>477</v>
      </c>
      <c r="E51" s="2896"/>
    </row>
    <row r="52" spans="2:6">
      <c r="B52" s="2964"/>
      <c r="E52" s="2893"/>
    </row>
    <row r="53" spans="2:6" ht="37.5">
      <c r="B53" s="2950" t="s">
        <v>4490</v>
      </c>
      <c r="C53" s="2965"/>
      <c r="D53" s="2965"/>
      <c r="E53" s="2966"/>
    </row>
    <row r="54" spans="2:6" ht="31.5">
      <c r="B54" s="2979" t="s">
        <v>4491</v>
      </c>
      <c r="C54" s="2975"/>
      <c r="D54" s="2975"/>
      <c r="E54" s="2980"/>
    </row>
    <row r="55" spans="2:6" ht="12.75" customHeight="1">
      <c r="B55" s="6570" t="s">
        <v>4492</v>
      </c>
      <c r="C55" s="2973" t="s">
        <v>4493</v>
      </c>
      <c r="D55" s="2973"/>
      <c r="E55" s="2976"/>
    </row>
    <row r="56" spans="2:6" ht="47.25">
      <c r="B56" s="6570"/>
      <c r="C56" s="2968" t="s">
        <v>4494</v>
      </c>
      <c r="D56" s="2903" t="s">
        <v>4495</v>
      </c>
      <c r="E56" s="2904"/>
    </row>
    <row r="57" spans="2:6" ht="48" thickBot="1">
      <c r="B57" s="6571"/>
      <c r="C57" s="2981" t="s">
        <v>4496</v>
      </c>
      <c r="D57" s="2921" t="s">
        <v>4497</v>
      </c>
      <c r="E57" s="2922"/>
    </row>
    <row r="58" spans="2:6">
      <c r="F58" s="2982"/>
    </row>
  </sheetData>
  <mergeCells count="2">
    <mergeCell ref="B36:E38"/>
    <mergeCell ref="B55:B57"/>
  </mergeCells>
  <printOptions horizontalCentered="1"/>
  <pageMargins left="0" right="0" top="0" bottom="0" header="0" footer="0"/>
  <pageSetup paperSize="9" scale="90" orientation="portrait" horizontalDpi="300" verticalDpi="300" r:id="rId1"/>
  <headerFooter alignWithMargins="0">
    <oddFooter>&amp;R&amp;8&amp;F-&amp;A-&amp;D</oddFooter>
  </headerFooter>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2405A-044F-4601-A8A5-CA88DF78941F}">
  <sheetPr>
    <pageSetUpPr fitToPage="1"/>
  </sheetPr>
  <dimension ref="A1:R61"/>
  <sheetViews>
    <sheetView zoomScaleNormal="100" workbookViewId="0">
      <selection activeCell="M21" sqref="M21"/>
    </sheetView>
  </sheetViews>
  <sheetFormatPr baseColWidth="10" defaultRowHeight="15.75"/>
  <cols>
    <col min="1" max="1" width="2" style="2883" customWidth="1"/>
    <col min="2" max="2" width="24.7109375" style="2883" customWidth="1"/>
    <col min="3" max="3" width="27.85546875" style="2883" customWidth="1"/>
    <col min="4" max="5" width="24.7109375" style="2883" customWidth="1"/>
    <col min="6" max="6" width="1.85546875" style="2883" customWidth="1"/>
    <col min="7" max="7" width="14.42578125" style="2883" customWidth="1"/>
    <col min="8" max="8" width="12.85546875" style="2883" customWidth="1"/>
    <col min="9" max="9" width="12.42578125" style="2883" customWidth="1"/>
    <col min="10" max="10" width="10.42578125" style="2883" customWidth="1"/>
    <col min="11" max="11" width="11.42578125" style="2883"/>
    <col min="12" max="12" width="5.140625" style="2883" customWidth="1"/>
    <col min="13" max="13" width="19.28515625" style="2883" customWidth="1"/>
    <col min="14" max="14" width="4.7109375" style="2883" customWidth="1"/>
    <col min="15" max="15" width="11.42578125" style="2883"/>
    <col min="16" max="16" width="19.28515625" style="2535" customWidth="1"/>
    <col min="17" max="17" width="5" style="2535" customWidth="1"/>
    <col min="18" max="18" width="11.42578125" style="2535"/>
    <col min="19" max="16384" width="11.42578125" style="2883"/>
  </cols>
  <sheetData>
    <row r="1" spans="1:5" ht="16.5" thickBot="1">
      <c r="A1" s="2882"/>
    </row>
    <row r="2" spans="1:5">
      <c r="B2" s="2983" t="s">
        <v>4498</v>
      </c>
      <c r="C2" s="2984"/>
      <c r="D2" s="2984"/>
      <c r="E2" s="2985"/>
    </row>
    <row r="3" spans="1:5">
      <c r="B3" s="6572" t="s">
        <v>4492</v>
      </c>
      <c r="C3" s="2973" t="s">
        <v>4493</v>
      </c>
      <c r="D3" s="2973"/>
      <c r="E3" s="2976"/>
    </row>
    <row r="4" spans="1:5" ht="47.25">
      <c r="B4" s="6572"/>
      <c r="C4" s="2968" t="s">
        <v>4494</v>
      </c>
      <c r="D4" s="2903" t="s">
        <v>4495</v>
      </c>
      <c r="E4" s="2904"/>
    </row>
    <row r="5" spans="1:5" ht="36.75" customHeight="1">
      <c r="B5" s="6573"/>
      <c r="C5" s="2986" t="s">
        <v>4496</v>
      </c>
      <c r="D5" s="2987" t="s">
        <v>4497</v>
      </c>
      <c r="E5" s="2988"/>
    </row>
    <row r="6" spans="1:5">
      <c r="B6" s="2964"/>
      <c r="E6" s="2893"/>
    </row>
    <row r="7" spans="1:5">
      <c r="B7" s="2989" t="s">
        <v>4499</v>
      </c>
      <c r="C7" s="2990"/>
      <c r="D7" s="2990"/>
      <c r="E7" s="2991"/>
    </row>
    <row r="8" spans="1:5">
      <c r="B8" s="2964"/>
      <c r="E8" s="2893"/>
    </row>
    <row r="9" spans="1:5">
      <c r="B9" s="2964"/>
      <c r="C9" s="2883" t="s">
        <v>4500</v>
      </c>
      <c r="E9" s="2893"/>
    </row>
    <row r="10" spans="1:5">
      <c r="B10" s="2964"/>
      <c r="C10" s="2883" t="s">
        <v>4501</v>
      </c>
      <c r="E10" s="2893"/>
    </row>
    <row r="11" spans="1:5">
      <c r="B11" s="2964"/>
      <c r="C11" s="2883" t="s">
        <v>4502</v>
      </c>
      <c r="E11" s="2893"/>
    </row>
    <row r="12" spans="1:5">
      <c r="B12" s="2964"/>
      <c r="C12" s="2883" t="s">
        <v>4503</v>
      </c>
      <c r="E12" s="2893"/>
    </row>
    <row r="13" spans="1:5">
      <c r="B13" s="2964"/>
      <c r="C13" s="2883" t="s">
        <v>4504</v>
      </c>
      <c r="E13" s="2893"/>
    </row>
    <row r="14" spans="1:5">
      <c r="B14" s="2964"/>
      <c r="C14" s="2883" t="s">
        <v>4505</v>
      </c>
      <c r="E14" s="2893"/>
    </row>
    <row r="15" spans="1:5">
      <c r="B15" s="2964"/>
      <c r="E15" s="2893"/>
    </row>
    <row r="16" spans="1:5">
      <c r="B16" s="2989" t="s">
        <v>4506</v>
      </c>
      <c r="C16" s="2990"/>
      <c r="D16" s="2990"/>
      <c r="E16" s="2991"/>
    </row>
    <row r="17" spans="2:5">
      <c r="B17" s="2964"/>
      <c r="E17" s="2893"/>
    </row>
    <row r="18" spans="2:5">
      <c r="B18" s="2964"/>
      <c r="C18" s="2883" t="s">
        <v>4507</v>
      </c>
      <c r="E18" s="2893"/>
    </row>
    <row r="19" spans="2:5">
      <c r="B19" s="2964"/>
      <c r="C19" s="2883" t="s">
        <v>4508</v>
      </c>
      <c r="E19" s="2893"/>
    </row>
    <row r="20" spans="2:5">
      <c r="B20" s="2964"/>
      <c r="E20" s="2893"/>
    </row>
    <row r="21" spans="2:5">
      <c r="B21" s="2989" t="s">
        <v>4509</v>
      </c>
      <c r="C21" s="2990"/>
      <c r="D21" s="2990"/>
      <c r="E21" s="2991"/>
    </row>
    <row r="22" spans="2:5">
      <c r="B22" s="2964"/>
      <c r="E22" s="2893"/>
    </row>
    <row r="23" spans="2:5">
      <c r="B23" s="2964"/>
      <c r="C23" s="2883" t="s">
        <v>4510</v>
      </c>
      <c r="E23" s="2893"/>
    </row>
    <row r="24" spans="2:5">
      <c r="B24" s="2964"/>
      <c r="E24" s="2893"/>
    </row>
    <row r="25" spans="2:5">
      <c r="B25" s="2989" t="s">
        <v>4511</v>
      </c>
      <c r="C25" s="2990"/>
      <c r="D25" s="2990"/>
      <c r="E25" s="2991"/>
    </row>
    <row r="26" spans="2:5">
      <c r="B26" s="2964"/>
      <c r="E26" s="2893"/>
    </row>
    <row r="27" spans="2:5">
      <c r="B27" s="2964"/>
      <c r="C27" s="2883" t="s">
        <v>4512</v>
      </c>
      <c r="E27" s="2893"/>
    </row>
    <row r="28" spans="2:5">
      <c r="B28" s="2964"/>
      <c r="C28" s="2883" t="s">
        <v>4513</v>
      </c>
      <c r="E28" s="2893"/>
    </row>
    <row r="29" spans="2:5">
      <c r="B29" s="2964"/>
      <c r="C29" s="2883" t="s">
        <v>4514</v>
      </c>
      <c r="E29" s="2893"/>
    </row>
    <row r="30" spans="2:5">
      <c r="B30" s="2964"/>
      <c r="C30" s="2883" t="s">
        <v>4515</v>
      </c>
      <c r="E30" s="2893"/>
    </row>
    <row r="31" spans="2:5">
      <c r="B31" s="2964"/>
      <c r="C31" s="2883" t="s">
        <v>4516</v>
      </c>
      <c r="E31" s="2893"/>
    </row>
    <row r="32" spans="2:5">
      <c r="B32" s="2964"/>
      <c r="C32" s="2883" t="s">
        <v>4517</v>
      </c>
      <c r="E32" s="2893"/>
    </row>
    <row r="33" spans="2:5">
      <c r="B33" s="2964"/>
      <c r="E33" s="2893"/>
    </row>
    <row r="34" spans="2:5">
      <c r="B34" s="2989" t="s">
        <v>4518</v>
      </c>
      <c r="C34" s="2990"/>
      <c r="D34" s="2990"/>
      <c r="E34" s="2991"/>
    </row>
    <row r="35" spans="2:5">
      <c r="B35" s="2964"/>
      <c r="E35" s="2893"/>
    </row>
    <row r="36" spans="2:5">
      <c r="B36" s="2964"/>
      <c r="C36" s="2883" t="s">
        <v>4519</v>
      </c>
      <c r="E36" s="2893"/>
    </row>
    <row r="37" spans="2:5">
      <c r="B37" s="2964"/>
      <c r="C37" s="2883" t="s">
        <v>4520</v>
      </c>
      <c r="E37" s="2893"/>
    </row>
    <row r="38" spans="2:5">
      <c r="B38" s="2964"/>
      <c r="E38" s="2893"/>
    </row>
    <row r="39" spans="2:5">
      <c r="B39" s="2989" t="s">
        <v>4521</v>
      </c>
      <c r="C39" s="2990"/>
      <c r="D39" s="2990"/>
      <c r="E39" s="2991"/>
    </row>
    <row r="40" spans="2:5">
      <c r="B40" s="2964"/>
      <c r="E40" s="2893"/>
    </row>
    <row r="41" spans="2:5">
      <c r="B41" s="2894" t="s">
        <v>4522</v>
      </c>
      <c r="C41" s="2903"/>
      <c r="D41" s="2903"/>
      <c r="E41" s="2904"/>
    </row>
    <row r="42" spans="2:5" ht="47.25">
      <c r="B42" s="2894" t="s">
        <v>4523</v>
      </c>
      <c r="C42" s="2903"/>
      <c r="D42" s="2903"/>
      <c r="E42" s="2904"/>
    </row>
    <row r="43" spans="2:5" ht="31.5">
      <c r="B43" s="2894" t="s">
        <v>4524</v>
      </c>
      <c r="C43" s="2903"/>
      <c r="D43" s="2903"/>
      <c r="E43" s="2904"/>
    </row>
    <row r="44" spans="2:5">
      <c r="B44" s="2964"/>
      <c r="E44" s="2893"/>
    </row>
    <row r="45" spans="2:5">
      <c r="B45" s="2989" t="s">
        <v>4525</v>
      </c>
      <c r="C45" s="2990"/>
      <c r="D45" s="2990"/>
      <c r="E45" s="2991"/>
    </row>
    <row r="46" spans="2:5">
      <c r="B46" s="2964"/>
      <c r="E46" s="2893"/>
    </row>
    <row r="47" spans="2:5">
      <c r="B47" s="2992" t="s">
        <v>4526</v>
      </c>
      <c r="C47" s="2929" t="s">
        <v>4527</v>
      </c>
      <c r="D47" s="2929" t="s">
        <v>4528</v>
      </c>
      <c r="E47" s="2893"/>
    </row>
    <row r="48" spans="2:5">
      <c r="B48" s="2992" t="s">
        <v>4529</v>
      </c>
      <c r="C48" s="2929" t="s">
        <v>4530</v>
      </c>
      <c r="D48" s="2929" t="s">
        <v>4531</v>
      </c>
      <c r="E48" s="2893"/>
    </row>
    <row r="49" spans="2:6">
      <c r="B49" s="2992" t="s">
        <v>4532</v>
      </c>
      <c r="C49" s="2929" t="s">
        <v>4533</v>
      </c>
      <c r="D49" s="2929" t="s">
        <v>4534</v>
      </c>
      <c r="E49" s="2893"/>
    </row>
    <row r="50" spans="2:6">
      <c r="B50" s="2992" t="s">
        <v>4535</v>
      </c>
      <c r="C50" s="2929" t="s">
        <v>4536</v>
      </c>
      <c r="D50" s="2929"/>
      <c r="E50" s="2893"/>
    </row>
    <row r="51" spans="2:6">
      <c r="B51" s="2992" t="s">
        <v>4537</v>
      </c>
      <c r="C51" s="2929" t="s">
        <v>4538</v>
      </c>
      <c r="D51" s="2929"/>
      <c r="E51" s="2893"/>
    </row>
    <row r="52" spans="2:6">
      <c r="B52" s="2992" t="s">
        <v>4539</v>
      </c>
      <c r="C52" s="2929" t="s">
        <v>4540</v>
      </c>
      <c r="D52" s="2929"/>
      <c r="E52" s="2893"/>
    </row>
    <row r="53" spans="2:6">
      <c r="B53" s="2964"/>
      <c r="E53" s="2893"/>
    </row>
    <row r="54" spans="2:6">
      <c r="B54" s="2989" t="s">
        <v>4541</v>
      </c>
      <c r="C54" s="2990"/>
      <c r="D54" s="2990"/>
      <c r="E54" s="2991"/>
    </row>
    <row r="55" spans="2:6">
      <c r="B55" s="2992" t="s">
        <v>4542</v>
      </c>
      <c r="C55" s="2929" t="s">
        <v>4543</v>
      </c>
      <c r="D55" s="2929" t="s">
        <v>4544</v>
      </c>
      <c r="E55" s="2893"/>
    </row>
    <row r="56" spans="2:6">
      <c r="B56" s="2992" t="s">
        <v>4545</v>
      </c>
      <c r="C56" s="2929" t="s">
        <v>4546</v>
      </c>
      <c r="D56" s="2929" t="s">
        <v>4547</v>
      </c>
      <c r="E56" s="2893"/>
    </row>
    <row r="57" spans="2:6">
      <c r="B57" s="2992" t="s">
        <v>4548</v>
      </c>
      <c r="C57" s="2929" t="s">
        <v>4549</v>
      </c>
      <c r="D57" s="2929" t="s">
        <v>4550</v>
      </c>
      <c r="E57" s="2893"/>
    </row>
    <row r="58" spans="2:6">
      <c r="B58" s="2992" t="s">
        <v>4551</v>
      </c>
      <c r="C58" s="2929" t="s">
        <v>4552</v>
      </c>
      <c r="D58" s="2929"/>
      <c r="E58" s="2893"/>
    </row>
    <row r="59" spans="2:6">
      <c r="B59" s="2992" t="s">
        <v>4553</v>
      </c>
      <c r="C59" s="2929" t="s">
        <v>4554</v>
      </c>
      <c r="D59" s="2929"/>
      <c r="E59" s="2893"/>
    </row>
    <row r="60" spans="2:6" ht="16.5" thickBot="1">
      <c r="B60" s="2993"/>
      <c r="C60" s="2994"/>
      <c r="D60" s="2994"/>
      <c r="E60" s="2995"/>
    </row>
    <row r="61" spans="2:6">
      <c r="B61" s="2996"/>
      <c r="C61" s="2929"/>
      <c r="D61" s="2929"/>
      <c r="F61" s="2982"/>
    </row>
  </sheetData>
  <mergeCells count="1">
    <mergeCell ref="B3:B5"/>
  </mergeCells>
  <printOptions horizontalCentered="1"/>
  <pageMargins left="0" right="0" top="0" bottom="0" header="0" footer="0"/>
  <pageSetup paperSize="9" orientation="portrait" horizontalDpi="300" verticalDpi="300" r:id="rId1"/>
  <headerFooter alignWithMargins="0">
    <oddFooter>&amp;R&amp;8&amp;F-&amp;A-&amp;D</oddFooter>
  </headerFooter>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142936-1AA9-454E-8548-41CC9364EE18}">
  <dimension ref="A1:DW96"/>
  <sheetViews>
    <sheetView showZeros="0" zoomScale="75" zoomScaleNormal="75" workbookViewId="0">
      <selection activeCell="C16" sqref="C16"/>
    </sheetView>
  </sheetViews>
  <sheetFormatPr baseColWidth="10" defaultColWidth="10.28515625" defaultRowHeight="20.100000000000001" customHeight="1"/>
  <cols>
    <col min="1" max="1" width="1.7109375" style="2607" customWidth="1"/>
    <col min="2" max="2" width="8.28515625" style="2527" customWidth="1"/>
    <col min="3" max="3" width="130.85546875" style="2801" customWidth="1"/>
    <col min="4" max="4" width="8.28515625" style="2550" customWidth="1"/>
    <col min="5" max="5" width="9" style="2802" customWidth="1"/>
    <col min="6" max="6" width="11.5703125" style="2802" customWidth="1"/>
    <col min="7" max="7" width="22.7109375" style="2803" customWidth="1"/>
    <col min="8" max="8" width="11" style="2802" customWidth="1"/>
    <col min="9" max="9" width="22.42578125" style="2803" customWidth="1"/>
    <col min="10" max="10" width="18.5703125" style="2802" customWidth="1"/>
    <col min="11" max="11" width="9.42578125" style="2802" customWidth="1"/>
    <col min="12" max="12" width="7" style="2803" customWidth="1"/>
    <col min="13" max="13" width="10.5703125" style="2803" customWidth="1"/>
    <col min="14" max="14" width="7" style="2803" customWidth="1"/>
    <col min="15" max="15" width="8.5703125" style="2803" customWidth="1"/>
    <col min="16" max="16" width="7" style="2803" customWidth="1"/>
    <col min="17" max="17" width="10.28515625" style="2527" customWidth="1"/>
    <col min="18" max="18" width="10.5703125" style="2527" customWidth="1"/>
    <col min="19" max="19" width="21.7109375" style="2527" customWidth="1"/>
    <col min="20" max="45" width="8.7109375" style="2566" customWidth="1"/>
    <col min="46" max="46" width="3" style="2607" customWidth="1"/>
    <col min="47" max="72" width="8.7109375" style="2566" customWidth="1"/>
    <col min="73" max="73" width="3" style="2607" customWidth="1"/>
    <col min="74" max="99" width="8.7109375" style="2566" customWidth="1"/>
    <col min="100" max="100" width="3" style="2607" customWidth="1"/>
    <col min="101" max="126" width="8.7109375" style="2566" customWidth="1"/>
    <col min="127" max="127" width="3" style="2607" customWidth="1"/>
    <col min="128" max="16384" width="10.28515625" style="2607"/>
  </cols>
  <sheetData>
    <row r="1" spans="1:127" s="2569" customFormat="1" ht="6" customHeight="1" thickBot="1">
      <c r="B1" s="2527"/>
      <c r="C1" s="2801"/>
      <c r="D1" s="2550"/>
      <c r="E1" s="2802"/>
      <c r="F1" s="2802"/>
      <c r="G1" s="2803"/>
      <c r="H1" s="2802"/>
      <c r="I1" s="2803"/>
      <c r="J1" s="2802"/>
      <c r="K1" s="2802"/>
      <c r="L1" s="2803"/>
      <c r="M1" s="2803"/>
      <c r="N1" s="2803"/>
      <c r="O1" s="2803"/>
      <c r="P1" s="2803"/>
      <c r="Q1" s="2565"/>
      <c r="R1" s="2565"/>
      <c r="S1" s="2565"/>
      <c r="T1" s="2566"/>
      <c r="U1" s="2566"/>
      <c r="V1" s="2566"/>
      <c r="W1" s="2566"/>
      <c r="X1" s="2566"/>
      <c r="Y1" s="2566"/>
      <c r="Z1" s="2566"/>
      <c r="AA1" s="2566"/>
      <c r="AB1" s="2566"/>
      <c r="AC1" s="2566"/>
      <c r="AD1" s="2566"/>
      <c r="AE1" s="2566"/>
      <c r="AF1" s="2566"/>
      <c r="AG1" s="2566"/>
      <c r="AH1" s="2566"/>
      <c r="AI1" s="2566"/>
      <c r="AJ1" s="2566"/>
      <c r="AK1" s="2566"/>
      <c r="AL1" s="2566"/>
      <c r="AM1" s="2566"/>
      <c r="AN1" s="2566"/>
      <c r="AO1" s="2566"/>
      <c r="AP1" s="2566"/>
      <c r="AQ1" s="2566"/>
      <c r="AR1" s="2566"/>
      <c r="AS1" s="2566"/>
      <c r="AT1" s="2567"/>
      <c r="AU1" s="2568"/>
      <c r="AV1" s="2568"/>
      <c r="AW1" s="2568"/>
      <c r="AX1" s="2568"/>
      <c r="AY1" s="2568"/>
      <c r="AZ1" s="2568"/>
      <c r="BA1" s="2568"/>
      <c r="BB1" s="2568"/>
      <c r="BC1" s="2568"/>
      <c r="BD1" s="2568"/>
      <c r="BE1" s="2568"/>
      <c r="BF1" s="2568"/>
      <c r="BG1" s="2568"/>
      <c r="BH1" s="2568"/>
      <c r="BI1" s="2568"/>
      <c r="BJ1" s="2568"/>
      <c r="BK1" s="2568"/>
      <c r="BL1" s="2568"/>
      <c r="BM1" s="2568"/>
      <c r="BN1" s="2568"/>
      <c r="BO1" s="2568"/>
      <c r="BP1" s="2568"/>
      <c r="BQ1" s="2568"/>
      <c r="BR1" s="2568"/>
      <c r="BS1" s="2568"/>
      <c r="BT1" s="2568"/>
      <c r="BU1" s="2567"/>
      <c r="BV1" s="2566"/>
      <c r="BW1" s="2566"/>
      <c r="BX1" s="2566"/>
      <c r="BY1" s="2566"/>
      <c r="BZ1" s="2566"/>
      <c r="CA1" s="2566"/>
      <c r="CB1" s="2566"/>
      <c r="CC1" s="2566"/>
      <c r="CD1" s="2566"/>
      <c r="CE1" s="2566"/>
      <c r="CF1" s="2566"/>
      <c r="CG1" s="2566"/>
      <c r="CH1" s="2566"/>
      <c r="CI1" s="2566"/>
      <c r="CJ1" s="2566"/>
      <c r="CK1" s="2566"/>
      <c r="CL1" s="2566"/>
      <c r="CM1" s="2566"/>
      <c r="CN1" s="2566"/>
      <c r="CO1" s="2566"/>
      <c r="CP1" s="2566"/>
      <c r="CQ1" s="2566"/>
      <c r="CR1" s="2566"/>
      <c r="CS1" s="2566"/>
      <c r="CT1" s="2566"/>
      <c r="CU1" s="2566"/>
      <c r="CV1" s="2567"/>
      <c r="CW1" s="2566"/>
      <c r="CX1" s="2566"/>
      <c r="CY1" s="2566"/>
      <c r="CZ1" s="2566"/>
      <c r="DA1" s="2566"/>
      <c r="DB1" s="2566"/>
      <c r="DC1" s="2566"/>
      <c r="DD1" s="2566"/>
      <c r="DE1" s="2566"/>
      <c r="DF1" s="2566"/>
      <c r="DG1" s="2566"/>
      <c r="DH1" s="2566"/>
      <c r="DI1" s="2566"/>
      <c r="DJ1" s="2566"/>
      <c r="DK1" s="2566"/>
      <c r="DL1" s="2566"/>
      <c r="DM1" s="2566"/>
      <c r="DN1" s="2566"/>
      <c r="DO1" s="2566"/>
      <c r="DP1" s="2566"/>
      <c r="DQ1" s="2566"/>
      <c r="DR1" s="2566"/>
      <c r="DS1" s="2566"/>
      <c r="DT1" s="2566"/>
      <c r="DU1" s="2566"/>
      <c r="DV1" s="2566"/>
      <c r="DW1" s="2567"/>
    </row>
    <row r="2" spans="1:127" s="2569" customFormat="1" ht="37.5" customHeight="1">
      <c r="B2" s="2804" t="s">
        <v>4099</v>
      </c>
      <c r="C2" s="2570"/>
      <c r="D2" s="2570"/>
      <c r="E2" s="2570"/>
      <c r="F2" s="2570"/>
      <c r="G2" s="2570"/>
      <c r="H2" s="2570"/>
      <c r="I2" s="2570"/>
      <c r="J2" s="2570"/>
      <c r="K2" s="2805"/>
      <c r="L2" s="2806"/>
      <c r="M2" s="2806"/>
      <c r="N2" s="2806"/>
      <c r="O2" s="2806"/>
      <c r="P2" s="2806"/>
      <c r="Q2" s="2571"/>
      <c r="R2" s="2571"/>
      <c r="S2" s="2571"/>
      <c r="T2" s="2572" t="s">
        <v>4100</v>
      </c>
      <c r="U2" s="2573"/>
      <c r="V2" s="2573"/>
      <c r="W2" s="2573"/>
      <c r="X2" s="2573"/>
      <c r="Y2" s="2573"/>
      <c r="Z2" s="2573"/>
      <c r="AA2" s="2573"/>
      <c r="AB2" s="2573"/>
      <c r="AC2" s="2574"/>
      <c r="AD2" s="2575"/>
      <c r="AE2" s="2573"/>
      <c r="AF2" s="2573"/>
      <c r="AG2" s="2573"/>
      <c r="AH2" s="2573"/>
      <c r="AI2" s="2573"/>
      <c r="AJ2" s="2573"/>
      <c r="AK2" s="2574"/>
      <c r="AL2" s="2575"/>
      <c r="AM2" s="2573"/>
      <c r="AN2" s="2573"/>
      <c r="AO2" s="2573"/>
      <c r="AP2" s="2573"/>
      <c r="AQ2" s="2573"/>
      <c r="AR2" s="2573"/>
      <c r="AS2" s="2576"/>
      <c r="AT2" s="2567"/>
      <c r="AU2" s="2577" t="s">
        <v>4101</v>
      </c>
      <c r="AV2" s="2578"/>
      <c r="AW2" s="2578"/>
      <c r="AX2" s="2578"/>
      <c r="AY2" s="2578"/>
      <c r="AZ2" s="2578"/>
      <c r="BA2" s="2578"/>
      <c r="BB2" s="2578"/>
      <c r="BC2" s="2578"/>
      <c r="BD2" s="2579"/>
      <c r="BE2" s="2580"/>
      <c r="BF2" s="2578"/>
      <c r="BG2" s="2578"/>
      <c r="BH2" s="2578"/>
      <c r="BI2" s="2578"/>
      <c r="BJ2" s="2578"/>
      <c r="BK2" s="2578"/>
      <c r="BL2" s="2579"/>
      <c r="BM2" s="2580"/>
      <c r="BN2" s="2578"/>
      <c r="BO2" s="2578"/>
      <c r="BP2" s="2578"/>
      <c r="BQ2" s="2578"/>
      <c r="BR2" s="2578"/>
      <c r="BS2" s="2578"/>
      <c r="BT2" s="2579"/>
      <c r="BU2" s="2567"/>
      <c r="BV2" s="2581" t="s">
        <v>4102</v>
      </c>
      <c r="BW2" s="2582"/>
      <c r="BX2" s="2582"/>
      <c r="BY2" s="2582"/>
      <c r="BZ2" s="2582"/>
      <c r="CA2" s="2582"/>
      <c r="CB2" s="2582"/>
      <c r="CC2" s="2582"/>
      <c r="CD2" s="2582"/>
      <c r="CE2" s="2583"/>
      <c r="CF2" s="2584"/>
      <c r="CG2" s="2582"/>
      <c r="CH2" s="2582"/>
      <c r="CI2" s="2582"/>
      <c r="CJ2" s="2582"/>
      <c r="CK2" s="2582"/>
      <c r="CL2" s="2582"/>
      <c r="CM2" s="2583"/>
      <c r="CN2" s="2584"/>
      <c r="CO2" s="2582"/>
      <c r="CP2" s="2582"/>
      <c r="CQ2" s="2582"/>
      <c r="CR2" s="2582"/>
      <c r="CS2" s="2582"/>
      <c r="CT2" s="2582"/>
      <c r="CU2" s="2583"/>
      <c r="CV2" s="2567"/>
      <c r="CW2" s="2585" t="s">
        <v>4103</v>
      </c>
      <c r="CX2" s="2586"/>
      <c r="CY2" s="2586"/>
      <c r="CZ2" s="2586"/>
      <c r="DA2" s="2586"/>
      <c r="DB2" s="2586"/>
      <c r="DC2" s="2586"/>
      <c r="DD2" s="2586"/>
      <c r="DE2" s="2586"/>
      <c r="DF2" s="2587"/>
      <c r="DG2" s="2588"/>
      <c r="DH2" s="2586"/>
      <c r="DI2" s="2586"/>
      <c r="DJ2" s="2586"/>
      <c r="DK2" s="2586"/>
      <c r="DL2" s="2586"/>
      <c r="DM2" s="2586"/>
      <c r="DN2" s="2587"/>
      <c r="DO2" s="2588"/>
      <c r="DP2" s="2586"/>
      <c r="DQ2" s="2586"/>
      <c r="DR2" s="2586"/>
      <c r="DS2" s="2586"/>
      <c r="DT2" s="2586"/>
      <c r="DU2" s="2586"/>
      <c r="DV2" s="2587"/>
      <c r="DW2" s="2567"/>
    </row>
    <row r="3" spans="1:127" ht="42" customHeight="1">
      <c r="B3" s="6582" t="s">
        <v>4289</v>
      </c>
      <c r="C3" s="6228"/>
      <c r="D3" s="6228"/>
      <c r="E3" s="6228"/>
      <c r="F3" s="6228"/>
      <c r="G3" s="6228"/>
      <c r="H3" s="6228"/>
      <c r="I3" s="6228"/>
      <c r="J3" s="6228"/>
      <c r="K3" s="6228"/>
      <c r="L3" s="6583" t="s">
        <v>4105</v>
      </c>
      <c r="M3" s="6584"/>
      <c r="N3" s="6584"/>
      <c r="O3" s="6584"/>
      <c r="P3" s="6584"/>
      <c r="Q3" s="6584"/>
      <c r="R3" s="6584"/>
      <c r="S3" s="6585"/>
      <c r="T3" s="2590">
        <f t="shared" ref="T3:CE3" si="0">+COUNTA(T9:T96)</f>
        <v>1</v>
      </c>
      <c r="U3" s="2591">
        <f t="shared" si="0"/>
        <v>0</v>
      </c>
      <c r="V3" s="2592">
        <f t="shared" si="0"/>
        <v>0</v>
      </c>
      <c r="W3" s="2591">
        <f t="shared" si="0"/>
        <v>1</v>
      </c>
      <c r="X3" s="2592">
        <f t="shared" si="0"/>
        <v>0</v>
      </c>
      <c r="Y3" s="2591">
        <f t="shared" si="0"/>
        <v>0</v>
      </c>
      <c r="Z3" s="2592">
        <f t="shared" si="0"/>
        <v>1</v>
      </c>
      <c r="AA3" s="2591">
        <f t="shared" si="0"/>
        <v>0</v>
      </c>
      <c r="AB3" s="2592">
        <f t="shared" si="0"/>
        <v>0</v>
      </c>
      <c r="AC3" s="2593">
        <f t="shared" si="0"/>
        <v>0</v>
      </c>
      <c r="AD3" s="2590">
        <f t="shared" si="0"/>
        <v>0</v>
      </c>
      <c r="AE3" s="2591">
        <f t="shared" si="0"/>
        <v>0</v>
      </c>
      <c r="AF3" s="2592">
        <f t="shared" si="0"/>
        <v>0</v>
      </c>
      <c r="AG3" s="2591">
        <f t="shared" si="0"/>
        <v>0</v>
      </c>
      <c r="AH3" s="2592">
        <f t="shared" si="0"/>
        <v>0</v>
      </c>
      <c r="AI3" s="2591">
        <f t="shared" si="0"/>
        <v>0</v>
      </c>
      <c r="AJ3" s="2592">
        <f t="shared" si="0"/>
        <v>0</v>
      </c>
      <c r="AK3" s="2593">
        <f t="shared" si="0"/>
        <v>0</v>
      </c>
      <c r="AL3" s="2590">
        <f t="shared" si="0"/>
        <v>0</v>
      </c>
      <c r="AM3" s="2591">
        <f t="shared" si="0"/>
        <v>0</v>
      </c>
      <c r="AN3" s="2592">
        <f t="shared" si="0"/>
        <v>0</v>
      </c>
      <c r="AO3" s="2591">
        <f t="shared" si="0"/>
        <v>0</v>
      </c>
      <c r="AP3" s="2592">
        <f t="shared" si="0"/>
        <v>0</v>
      </c>
      <c r="AQ3" s="2591">
        <f t="shared" si="0"/>
        <v>0</v>
      </c>
      <c r="AR3" s="2592">
        <f t="shared" si="0"/>
        <v>0</v>
      </c>
      <c r="AS3" s="2593">
        <f t="shared" si="0"/>
        <v>0</v>
      </c>
      <c r="AT3" s="2594">
        <f t="shared" si="0"/>
        <v>0</v>
      </c>
      <c r="AU3" s="2595">
        <f t="shared" si="0"/>
        <v>0</v>
      </c>
      <c r="AV3" s="2596">
        <f t="shared" si="0"/>
        <v>0</v>
      </c>
      <c r="AW3" s="2597">
        <f t="shared" si="0"/>
        <v>0</v>
      </c>
      <c r="AX3" s="2596">
        <f t="shared" si="0"/>
        <v>0</v>
      </c>
      <c r="AY3" s="2597">
        <f t="shared" si="0"/>
        <v>0</v>
      </c>
      <c r="AZ3" s="2596">
        <f t="shared" si="0"/>
        <v>0</v>
      </c>
      <c r="BA3" s="2597">
        <f t="shared" si="0"/>
        <v>0</v>
      </c>
      <c r="BB3" s="2596">
        <f t="shared" si="0"/>
        <v>0</v>
      </c>
      <c r="BC3" s="2597">
        <f t="shared" si="0"/>
        <v>0</v>
      </c>
      <c r="BD3" s="2598">
        <f t="shared" si="0"/>
        <v>0</v>
      </c>
      <c r="BE3" s="2595">
        <f t="shared" si="0"/>
        <v>0</v>
      </c>
      <c r="BF3" s="2596">
        <f t="shared" si="0"/>
        <v>0</v>
      </c>
      <c r="BG3" s="2597">
        <f t="shared" si="0"/>
        <v>0</v>
      </c>
      <c r="BH3" s="2596">
        <f t="shared" si="0"/>
        <v>0</v>
      </c>
      <c r="BI3" s="2597">
        <f t="shared" si="0"/>
        <v>0</v>
      </c>
      <c r="BJ3" s="2596">
        <f t="shared" si="0"/>
        <v>0</v>
      </c>
      <c r="BK3" s="2597">
        <f t="shared" si="0"/>
        <v>0</v>
      </c>
      <c r="BL3" s="2598">
        <f t="shared" si="0"/>
        <v>0</v>
      </c>
      <c r="BM3" s="2595">
        <f t="shared" si="0"/>
        <v>0</v>
      </c>
      <c r="BN3" s="2596">
        <f t="shared" si="0"/>
        <v>0</v>
      </c>
      <c r="BO3" s="2597">
        <f t="shared" si="0"/>
        <v>0</v>
      </c>
      <c r="BP3" s="2596">
        <f t="shared" si="0"/>
        <v>0</v>
      </c>
      <c r="BQ3" s="2597">
        <f t="shared" si="0"/>
        <v>0</v>
      </c>
      <c r="BR3" s="2596">
        <f t="shared" si="0"/>
        <v>0</v>
      </c>
      <c r="BS3" s="2597">
        <f t="shared" si="0"/>
        <v>0</v>
      </c>
      <c r="BT3" s="2598">
        <f t="shared" si="0"/>
        <v>0</v>
      </c>
      <c r="BU3" s="2594">
        <f t="shared" si="0"/>
        <v>0</v>
      </c>
      <c r="BV3" s="2599">
        <f t="shared" si="0"/>
        <v>0</v>
      </c>
      <c r="BW3" s="2600">
        <f t="shared" si="0"/>
        <v>0</v>
      </c>
      <c r="BX3" s="2601">
        <f t="shared" si="0"/>
        <v>0</v>
      </c>
      <c r="BY3" s="2600">
        <f t="shared" si="0"/>
        <v>0</v>
      </c>
      <c r="BZ3" s="2601">
        <f t="shared" si="0"/>
        <v>0</v>
      </c>
      <c r="CA3" s="2600">
        <f t="shared" si="0"/>
        <v>0</v>
      </c>
      <c r="CB3" s="2601">
        <f t="shared" si="0"/>
        <v>0</v>
      </c>
      <c r="CC3" s="2600">
        <f t="shared" si="0"/>
        <v>0</v>
      </c>
      <c r="CD3" s="2601">
        <f t="shared" si="0"/>
        <v>0</v>
      </c>
      <c r="CE3" s="2602">
        <f t="shared" si="0"/>
        <v>0</v>
      </c>
      <c r="CF3" s="2599">
        <f t="shared" ref="CF3:DV3" si="1">+COUNTA(CF9:CF96)</f>
        <v>0</v>
      </c>
      <c r="CG3" s="2600">
        <f t="shared" si="1"/>
        <v>0</v>
      </c>
      <c r="CH3" s="2601">
        <f t="shared" si="1"/>
        <v>0</v>
      </c>
      <c r="CI3" s="2600">
        <f t="shared" si="1"/>
        <v>0</v>
      </c>
      <c r="CJ3" s="2601">
        <f t="shared" si="1"/>
        <v>0</v>
      </c>
      <c r="CK3" s="2600">
        <f t="shared" si="1"/>
        <v>0</v>
      </c>
      <c r="CL3" s="2601">
        <f t="shared" si="1"/>
        <v>0</v>
      </c>
      <c r="CM3" s="2602">
        <f t="shared" si="1"/>
        <v>0</v>
      </c>
      <c r="CN3" s="2599">
        <f t="shared" si="1"/>
        <v>0</v>
      </c>
      <c r="CO3" s="2600">
        <f t="shared" si="1"/>
        <v>0</v>
      </c>
      <c r="CP3" s="2601">
        <f t="shared" si="1"/>
        <v>0</v>
      </c>
      <c r="CQ3" s="2600">
        <f t="shared" si="1"/>
        <v>0</v>
      </c>
      <c r="CR3" s="2601">
        <f t="shared" si="1"/>
        <v>0</v>
      </c>
      <c r="CS3" s="2600">
        <f t="shared" si="1"/>
        <v>0</v>
      </c>
      <c r="CT3" s="2601">
        <f t="shared" si="1"/>
        <v>0</v>
      </c>
      <c r="CU3" s="2602">
        <f t="shared" si="1"/>
        <v>0</v>
      </c>
      <c r="CV3" s="2594">
        <f t="shared" si="1"/>
        <v>0</v>
      </c>
      <c r="CW3" s="2603">
        <f t="shared" si="1"/>
        <v>0</v>
      </c>
      <c r="CX3" s="2604">
        <f t="shared" si="1"/>
        <v>0</v>
      </c>
      <c r="CY3" s="2605">
        <f t="shared" si="1"/>
        <v>0</v>
      </c>
      <c r="CZ3" s="2604">
        <f t="shared" si="1"/>
        <v>0</v>
      </c>
      <c r="DA3" s="2605">
        <f t="shared" si="1"/>
        <v>0</v>
      </c>
      <c r="DB3" s="2604">
        <f t="shared" si="1"/>
        <v>0</v>
      </c>
      <c r="DC3" s="2605">
        <f t="shared" si="1"/>
        <v>0</v>
      </c>
      <c r="DD3" s="2604">
        <f t="shared" si="1"/>
        <v>0</v>
      </c>
      <c r="DE3" s="2605">
        <f t="shared" si="1"/>
        <v>0</v>
      </c>
      <c r="DF3" s="2606">
        <f t="shared" si="1"/>
        <v>0</v>
      </c>
      <c r="DG3" s="2603">
        <f t="shared" si="1"/>
        <v>0</v>
      </c>
      <c r="DH3" s="2604">
        <f t="shared" si="1"/>
        <v>0</v>
      </c>
      <c r="DI3" s="2605">
        <f t="shared" si="1"/>
        <v>0</v>
      </c>
      <c r="DJ3" s="2604">
        <f t="shared" si="1"/>
        <v>0</v>
      </c>
      <c r="DK3" s="2605">
        <f t="shared" si="1"/>
        <v>0</v>
      </c>
      <c r="DL3" s="2604">
        <f t="shared" si="1"/>
        <v>0</v>
      </c>
      <c r="DM3" s="2605">
        <f t="shared" si="1"/>
        <v>0</v>
      </c>
      <c r="DN3" s="2606">
        <f t="shared" si="1"/>
        <v>0</v>
      </c>
      <c r="DO3" s="2603">
        <f t="shared" si="1"/>
        <v>0</v>
      </c>
      <c r="DP3" s="2604">
        <f t="shared" si="1"/>
        <v>0</v>
      </c>
      <c r="DQ3" s="2605">
        <f t="shared" si="1"/>
        <v>0</v>
      </c>
      <c r="DR3" s="2604">
        <f t="shared" si="1"/>
        <v>0</v>
      </c>
      <c r="DS3" s="2605">
        <f t="shared" si="1"/>
        <v>0</v>
      </c>
      <c r="DT3" s="2604">
        <f t="shared" si="1"/>
        <v>0</v>
      </c>
      <c r="DU3" s="2605">
        <f t="shared" si="1"/>
        <v>0</v>
      </c>
      <c r="DV3" s="2606">
        <f t="shared" si="1"/>
        <v>0</v>
      </c>
      <c r="DW3" s="2567"/>
    </row>
    <row r="4" spans="1:127" s="1629" customFormat="1" ht="39.75" customHeight="1">
      <c r="B4" s="6582"/>
      <c r="C4" s="6228"/>
      <c r="D4" s="6228"/>
      <c r="E4" s="6228"/>
      <c r="F4" s="6228"/>
      <c r="G4" s="6228"/>
      <c r="H4" s="6228"/>
      <c r="I4" s="6228"/>
      <c r="J4" s="6228"/>
      <c r="K4" s="6228"/>
      <c r="L4" s="6586">
        <v>2008</v>
      </c>
      <c r="M4" s="6587"/>
      <c r="N4" s="6587"/>
      <c r="O4" s="6587"/>
      <c r="P4" s="6587"/>
      <c r="Q4" s="6587"/>
      <c r="R4" s="6587"/>
      <c r="S4" s="2807" t="s">
        <v>4290</v>
      </c>
      <c r="T4" s="2609">
        <f>DATE(L4,1,1)</f>
        <v>39448</v>
      </c>
      <c r="U4" s="2610"/>
      <c r="V4" s="2610"/>
      <c r="W4" s="2610"/>
      <c r="X4" s="2610"/>
      <c r="Y4" s="2611"/>
      <c r="Z4" s="2611"/>
      <c r="AA4" s="2611"/>
      <c r="AB4" s="2611"/>
      <c r="AC4" s="2612"/>
      <c r="AD4" s="2609">
        <f>DATE(L4,2,1)</f>
        <v>39479</v>
      </c>
      <c r="AE4" s="2611"/>
      <c r="AF4" s="2611"/>
      <c r="AG4" s="2611"/>
      <c r="AH4" s="2611"/>
      <c r="AI4" s="2611"/>
      <c r="AJ4" s="2611"/>
      <c r="AK4" s="2612"/>
      <c r="AL4" s="2609">
        <f>DATE(L4,3,1)</f>
        <v>39508</v>
      </c>
      <c r="AM4" s="2611"/>
      <c r="AN4" s="2611"/>
      <c r="AO4" s="2611"/>
      <c r="AP4" s="2611"/>
      <c r="AQ4" s="2611"/>
      <c r="AR4" s="2611"/>
      <c r="AS4" s="2612"/>
      <c r="AT4" s="2567"/>
      <c r="AU4" s="2613">
        <f>DATE(L4,4,1)</f>
        <v>39539</v>
      </c>
      <c r="AV4" s="2614"/>
      <c r="AW4" s="2614"/>
      <c r="AX4" s="2614"/>
      <c r="AY4" s="2614"/>
      <c r="AZ4" s="2615"/>
      <c r="BA4" s="2615"/>
      <c r="BB4" s="2615"/>
      <c r="BC4" s="2615"/>
      <c r="BD4" s="2616"/>
      <c r="BE4" s="2613">
        <f>DATE(L4,5,1)</f>
        <v>39569</v>
      </c>
      <c r="BF4" s="2615"/>
      <c r="BG4" s="2615"/>
      <c r="BH4" s="2615"/>
      <c r="BI4" s="2615"/>
      <c r="BJ4" s="2615"/>
      <c r="BK4" s="2615"/>
      <c r="BL4" s="2616"/>
      <c r="BM4" s="2613">
        <f>DATE(L4,6,1)</f>
        <v>39600</v>
      </c>
      <c r="BN4" s="2615"/>
      <c r="BO4" s="2615"/>
      <c r="BP4" s="2615"/>
      <c r="BQ4" s="2615"/>
      <c r="BR4" s="2615"/>
      <c r="BS4" s="2615"/>
      <c r="BT4" s="2616"/>
      <c r="BU4" s="2567"/>
      <c r="BV4" s="2617">
        <f>DATE(L4,7,1)</f>
        <v>39630</v>
      </c>
      <c r="BW4" s="2618"/>
      <c r="BX4" s="2618"/>
      <c r="BY4" s="2618"/>
      <c r="BZ4" s="2618"/>
      <c r="CA4" s="2619"/>
      <c r="CB4" s="2619"/>
      <c r="CC4" s="2619"/>
      <c r="CD4" s="2619"/>
      <c r="CE4" s="2620"/>
      <c r="CF4" s="2617">
        <f>DATE(L4,8,1)</f>
        <v>39661</v>
      </c>
      <c r="CG4" s="2619"/>
      <c r="CH4" s="2619"/>
      <c r="CI4" s="2619"/>
      <c r="CJ4" s="2619"/>
      <c r="CK4" s="2619"/>
      <c r="CL4" s="2619"/>
      <c r="CM4" s="2620"/>
      <c r="CN4" s="2617">
        <f>DATE(L4,9,1)</f>
        <v>39692</v>
      </c>
      <c r="CO4" s="2619"/>
      <c r="CP4" s="2619"/>
      <c r="CQ4" s="2619"/>
      <c r="CR4" s="2619"/>
      <c r="CS4" s="2619"/>
      <c r="CT4" s="2619"/>
      <c r="CU4" s="2620"/>
      <c r="CV4" s="2567"/>
      <c r="CW4" s="2621">
        <f>DATE(L4,10,1)</f>
        <v>39722</v>
      </c>
      <c r="CX4" s="2622"/>
      <c r="CY4" s="2622"/>
      <c r="CZ4" s="2622"/>
      <c r="DA4" s="2622"/>
      <c r="DB4" s="2623"/>
      <c r="DC4" s="2623"/>
      <c r="DD4" s="2623"/>
      <c r="DE4" s="2623"/>
      <c r="DF4" s="2624"/>
      <c r="DG4" s="2621">
        <f>DATE(L4,11,1)</f>
        <v>39753</v>
      </c>
      <c r="DH4" s="2623"/>
      <c r="DI4" s="2623"/>
      <c r="DJ4" s="2623"/>
      <c r="DK4" s="2623"/>
      <c r="DL4" s="2623"/>
      <c r="DM4" s="2623"/>
      <c r="DN4" s="2624"/>
      <c r="DO4" s="2621">
        <f>DATE(L4,12,1)</f>
        <v>39783</v>
      </c>
      <c r="DP4" s="2623"/>
      <c r="DQ4" s="2623"/>
      <c r="DR4" s="2623"/>
      <c r="DS4" s="2623"/>
      <c r="DT4" s="2623"/>
      <c r="DU4" s="2623"/>
      <c r="DV4" s="2624"/>
      <c r="DW4" s="2567"/>
    </row>
    <row r="5" spans="1:127" s="1629" customFormat="1" ht="39.75" customHeight="1">
      <c r="B5" s="6588" t="s">
        <v>4107</v>
      </c>
      <c r="C5" s="2625" t="s">
        <v>4291</v>
      </c>
      <c r="D5" s="6590" t="s">
        <v>953</v>
      </c>
      <c r="E5" s="6592" t="s">
        <v>4292</v>
      </c>
      <c r="F5" s="6594" t="s">
        <v>4293</v>
      </c>
      <c r="G5" s="6594" t="s">
        <v>4294</v>
      </c>
      <c r="H5" s="6594" t="s">
        <v>4295</v>
      </c>
      <c r="I5" s="6596" t="s">
        <v>4296</v>
      </c>
      <c r="J5" s="6594" t="s">
        <v>4297</v>
      </c>
      <c r="K5" s="6596" t="s">
        <v>4298</v>
      </c>
      <c r="L5" s="2808" t="s">
        <v>4299</v>
      </c>
      <c r="M5" s="2809"/>
      <c r="N5" s="2809"/>
      <c r="O5" s="2809"/>
      <c r="P5" s="2810"/>
      <c r="Q5" s="6574" t="s">
        <v>4110</v>
      </c>
      <c r="R5" s="6576" t="s">
        <v>4111</v>
      </c>
      <c r="S5" s="6577" t="s">
        <v>4112</v>
      </c>
      <c r="T5" s="2626" t="s">
        <v>4113</v>
      </c>
      <c r="U5" s="2627"/>
      <c r="V5" s="2628" t="s">
        <v>4114</v>
      </c>
      <c r="W5" s="2627"/>
      <c r="X5" s="2628" t="s">
        <v>4115</v>
      </c>
      <c r="Y5" s="2627"/>
      <c r="Z5" s="2628" t="s">
        <v>4116</v>
      </c>
      <c r="AA5" s="2627"/>
      <c r="AB5" s="2628" t="s">
        <v>4117</v>
      </c>
      <c r="AC5" s="2629"/>
      <c r="AD5" s="2630" t="s">
        <v>4118</v>
      </c>
      <c r="AE5" s="2627"/>
      <c r="AF5" s="2628" t="s">
        <v>4119</v>
      </c>
      <c r="AG5" s="2627"/>
      <c r="AH5" s="2628" t="s">
        <v>4120</v>
      </c>
      <c r="AI5" s="2631"/>
      <c r="AJ5" s="2632" t="s">
        <v>4121</v>
      </c>
      <c r="AK5" s="2633"/>
      <c r="AL5" s="2634" t="s">
        <v>3844</v>
      </c>
      <c r="AM5" s="2633"/>
      <c r="AN5" s="2635" t="s">
        <v>4122</v>
      </c>
      <c r="AO5" s="2633"/>
      <c r="AP5" s="2635" t="s">
        <v>4123</v>
      </c>
      <c r="AQ5" s="2633"/>
      <c r="AR5" s="2636" t="s">
        <v>4124</v>
      </c>
      <c r="AS5" s="2637"/>
      <c r="AT5" s="2567"/>
      <c r="AU5" s="2638" t="s">
        <v>4125</v>
      </c>
      <c r="AV5" s="2639"/>
      <c r="AW5" s="2639" t="s">
        <v>4126</v>
      </c>
      <c r="AX5" s="2639"/>
      <c r="AY5" s="2639" t="s">
        <v>4127</v>
      </c>
      <c r="AZ5" s="2639"/>
      <c r="BA5" s="2640" t="s">
        <v>4128</v>
      </c>
      <c r="BB5" s="2639"/>
      <c r="BC5" s="2639" t="s">
        <v>4129</v>
      </c>
      <c r="BD5" s="2641"/>
      <c r="BE5" s="2642" t="s">
        <v>4130</v>
      </c>
      <c r="BF5" s="2643"/>
      <c r="BG5" s="2644" t="s">
        <v>3845</v>
      </c>
      <c r="BH5" s="2643"/>
      <c r="BI5" s="2644" t="s">
        <v>4131</v>
      </c>
      <c r="BJ5" s="2643"/>
      <c r="BK5" s="2645" t="s">
        <v>4132</v>
      </c>
      <c r="BL5" s="2646"/>
      <c r="BM5" s="2642" t="s">
        <v>4133</v>
      </c>
      <c r="BN5" s="2643"/>
      <c r="BO5" s="2644" t="s">
        <v>4134</v>
      </c>
      <c r="BP5" s="2643"/>
      <c r="BQ5" s="2644" t="s">
        <v>4135</v>
      </c>
      <c r="BR5" s="2643"/>
      <c r="BS5" s="2645"/>
      <c r="BT5" s="2646" t="s">
        <v>4136</v>
      </c>
      <c r="BU5" s="2567"/>
      <c r="BV5" s="2647" t="s">
        <v>4137</v>
      </c>
      <c r="BW5" s="2648"/>
      <c r="BX5" s="2648" t="s">
        <v>4138</v>
      </c>
      <c r="BY5" s="2648"/>
      <c r="BZ5" s="2648" t="s">
        <v>4139</v>
      </c>
      <c r="CA5" s="2648"/>
      <c r="CB5" s="2648" t="s">
        <v>4140</v>
      </c>
      <c r="CC5" s="2648"/>
      <c r="CD5" s="2648" t="s">
        <v>4141</v>
      </c>
      <c r="CE5" s="2649"/>
      <c r="CF5" s="2650" t="s">
        <v>4142</v>
      </c>
      <c r="CG5" s="2651"/>
      <c r="CH5" s="2652" t="s">
        <v>4143</v>
      </c>
      <c r="CI5" s="2651"/>
      <c r="CJ5" s="2652" t="s">
        <v>4144</v>
      </c>
      <c r="CK5" s="2651"/>
      <c r="CL5" s="2653" t="s">
        <v>4145</v>
      </c>
      <c r="CM5" s="2654"/>
      <c r="CN5" s="2655" t="s">
        <v>4146</v>
      </c>
      <c r="CO5" s="2651"/>
      <c r="CP5" s="2652" t="s">
        <v>4147</v>
      </c>
      <c r="CQ5" s="2651"/>
      <c r="CR5" s="2652" t="s">
        <v>4148</v>
      </c>
      <c r="CS5" s="2651"/>
      <c r="CT5" s="2653"/>
      <c r="CU5" s="2654" t="s">
        <v>4149</v>
      </c>
      <c r="CV5" s="2567"/>
      <c r="CW5" s="2656" t="s">
        <v>4150</v>
      </c>
      <c r="CX5" s="2657"/>
      <c r="CY5" s="2657" t="s">
        <v>4151</v>
      </c>
      <c r="CZ5" s="2657"/>
      <c r="DA5" s="2657" t="s">
        <v>4152</v>
      </c>
      <c r="DB5" s="2657"/>
      <c r="DC5" s="2657" t="s">
        <v>4153</v>
      </c>
      <c r="DD5" s="2657"/>
      <c r="DE5" s="2657" t="s">
        <v>4154</v>
      </c>
      <c r="DF5" s="2658"/>
      <c r="DG5" s="2659" t="s">
        <v>4155</v>
      </c>
      <c r="DH5" s="2660"/>
      <c r="DI5" s="2661" t="s">
        <v>4156</v>
      </c>
      <c r="DJ5" s="2660"/>
      <c r="DK5" s="2661" t="s">
        <v>4157</v>
      </c>
      <c r="DL5" s="2660"/>
      <c r="DM5" s="2662" t="s">
        <v>4158</v>
      </c>
      <c r="DN5" s="2663"/>
      <c r="DO5" s="2664" t="s">
        <v>4159</v>
      </c>
      <c r="DP5" s="2660"/>
      <c r="DQ5" s="2661" t="s">
        <v>4160</v>
      </c>
      <c r="DR5" s="2660"/>
      <c r="DS5" s="2661" t="s">
        <v>4161</v>
      </c>
      <c r="DT5" s="2660"/>
      <c r="DU5" s="2662"/>
      <c r="DV5" s="2663" t="s">
        <v>4162</v>
      </c>
      <c r="DW5" s="2594"/>
    </row>
    <row r="6" spans="1:127" s="2683" customFormat="1" ht="30.75" customHeight="1">
      <c r="B6" s="6589"/>
      <c r="C6" s="2665">
        <f>D8+D14+D21+D29+D36+D46+D55+D83</f>
        <v>73</v>
      </c>
      <c r="D6" s="6591"/>
      <c r="E6" s="6593"/>
      <c r="F6" s="6595"/>
      <c r="G6" s="6595"/>
      <c r="H6" s="6595"/>
      <c r="I6" s="6597"/>
      <c r="J6" s="6595"/>
      <c r="K6" s="6597"/>
      <c r="L6" s="2811" t="s">
        <v>4300</v>
      </c>
      <c r="M6" s="2812" t="s">
        <v>4301</v>
      </c>
      <c r="N6" s="2813" t="s">
        <v>4302</v>
      </c>
      <c r="O6" s="2814" t="s">
        <v>4303</v>
      </c>
      <c r="P6" s="2815" t="s">
        <v>4304</v>
      </c>
      <c r="Q6" s="6575"/>
      <c r="R6" s="6242"/>
      <c r="S6" s="6244"/>
      <c r="T6" s="2666" t="s">
        <v>4163</v>
      </c>
      <c r="U6" s="2667" t="s">
        <v>233</v>
      </c>
      <c r="V6" s="2668" t="s">
        <v>4163</v>
      </c>
      <c r="W6" s="2667" t="s">
        <v>233</v>
      </c>
      <c r="X6" s="2668" t="s">
        <v>4163</v>
      </c>
      <c r="Y6" s="2667" t="s">
        <v>233</v>
      </c>
      <c r="Z6" s="2668" t="s">
        <v>4163</v>
      </c>
      <c r="AA6" s="2667" t="s">
        <v>233</v>
      </c>
      <c r="AB6" s="2669" t="s">
        <v>4163</v>
      </c>
      <c r="AC6" s="2670" t="s">
        <v>233</v>
      </c>
      <c r="AD6" s="2666" t="s">
        <v>4163</v>
      </c>
      <c r="AE6" s="2667" t="s">
        <v>233</v>
      </c>
      <c r="AF6" s="2669" t="s">
        <v>4163</v>
      </c>
      <c r="AG6" s="2667" t="s">
        <v>233</v>
      </c>
      <c r="AH6" s="2669" t="s">
        <v>4163</v>
      </c>
      <c r="AI6" s="2667" t="s">
        <v>233</v>
      </c>
      <c r="AJ6" s="2669" t="s">
        <v>4163</v>
      </c>
      <c r="AK6" s="2670" t="s">
        <v>233</v>
      </c>
      <c r="AL6" s="2666" t="s">
        <v>4163</v>
      </c>
      <c r="AM6" s="2667" t="s">
        <v>233</v>
      </c>
      <c r="AN6" s="2669" t="s">
        <v>4163</v>
      </c>
      <c r="AO6" s="2667" t="s">
        <v>233</v>
      </c>
      <c r="AP6" s="2669" t="s">
        <v>4163</v>
      </c>
      <c r="AQ6" s="2667" t="s">
        <v>233</v>
      </c>
      <c r="AR6" s="2669" t="s">
        <v>4163</v>
      </c>
      <c r="AS6" s="2670" t="s">
        <v>233</v>
      </c>
      <c r="AT6" s="2567"/>
      <c r="AU6" s="2671" t="s">
        <v>4163</v>
      </c>
      <c r="AV6" s="2672" t="s">
        <v>233</v>
      </c>
      <c r="AW6" s="2673" t="s">
        <v>4163</v>
      </c>
      <c r="AX6" s="2672" t="s">
        <v>233</v>
      </c>
      <c r="AY6" s="2673" t="s">
        <v>4163</v>
      </c>
      <c r="AZ6" s="2672" t="s">
        <v>233</v>
      </c>
      <c r="BA6" s="2673" t="s">
        <v>4163</v>
      </c>
      <c r="BB6" s="2672" t="s">
        <v>233</v>
      </c>
      <c r="BC6" s="2673" t="s">
        <v>4163</v>
      </c>
      <c r="BD6" s="2674" t="s">
        <v>233</v>
      </c>
      <c r="BE6" s="2671" t="s">
        <v>4163</v>
      </c>
      <c r="BF6" s="2672" t="s">
        <v>233</v>
      </c>
      <c r="BG6" s="2673" t="s">
        <v>4163</v>
      </c>
      <c r="BH6" s="2672" t="s">
        <v>233</v>
      </c>
      <c r="BI6" s="2673" t="s">
        <v>4163</v>
      </c>
      <c r="BJ6" s="2672" t="s">
        <v>233</v>
      </c>
      <c r="BK6" s="2673" t="s">
        <v>4163</v>
      </c>
      <c r="BL6" s="2674" t="s">
        <v>233</v>
      </c>
      <c r="BM6" s="2671" t="s">
        <v>4163</v>
      </c>
      <c r="BN6" s="2672" t="s">
        <v>233</v>
      </c>
      <c r="BO6" s="2673" t="s">
        <v>4163</v>
      </c>
      <c r="BP6" s="2672" t="s">
        <v>233</v>
      </c>
      <c r="BQ6" s="2673" t="s">
        <v>4163</v>
      </c>
      <c r="BR6" s="2672" t="s">
        <v>233</v>
      </c>
      <c r="BS6" s="2673" t="s">
        <v>4163</v>
      </c>
      <c r="BT6" s="2674" t="s">
        <v>233</v>
      </c>
      <c r="BU6" s="2567"/>
      <c r="BV6" s="2675" t="s">
        <v>4163</v>
      </c>
      <c r="BW6" s="2676" t="s">
        <v>233</v>
      </c>
      <c r="BX6" s="2677" t="s">
        <v>4163</v>
      </c>
      <c r="BY6" s="2676" t="s">
        <v>233</v>
      </c>
      <c r="BZ6" s="2677" t="s">
        <v>4163</v>
      </c>
      <c r="CA6" s="2676" t="s">
        <v>233</v>
      </c>
      <c r="CB6" s="2677" t="s">
        <v>4163</v>
      </c>
      <c r="CC6" s="2676" t="s">
        <v>233</v>
      </c>
      <c r="CD6" s="2677" t="s">
        <v>4163</v>
      </c>
      <c r="CE6" s="2678" t="s">
        <v>233</v>
      </c>
      <c r="CF6" s="2675" t="s">
        <v>4163</v>
      </c>
      <c r="CG6" s="2676" t="s">
        <v>233</v>
      </c>
      <c r="CH6" s="2677" t="s">
        <v>4163</v>
      </c>
      <c r="CI6" s="2676" t="s">
        <v>233</v>
      </c>
      <c r="CJ6" s="2677" t="s">
        <v>4163</v>
      </c>
      <c r="CK6" s="2676" t="s">
        <v>233</v>
      </c>
      <c r="CL6" s="2677" t="s">
        <v>4163</v>
      </c>
      <c r="CM6" s="2678" t="s">
        <v>233</v>
      </c>
      <c r="CN6" s="2675" t="s">
        <v>4163</v>
      </c>
      <c r="CO6" s="2676" t="s">
        <v>233</v>
      </c>
      <c r="CP6" s="2677" t="s">
        <v>4163</v>
      </c>
      <c r="CQ6" s="2676" t="s">
        <v>233</v>
      </c>
      <c r="CR6" s="2677" t="s">
        <v>4163</v>
      </c>
      <c r="CS6" s="2676" t="s">
        <v>233</v>
      </c>
      <c r="CT6" s="2677" t="s">
        <v>4163</v>
      </c>
      <c r="CU6" s="2678" t="s">
        <v>233</v>
      </c>
      <c r="CV6" s="2567"/>
      <c r="CW6" s="2679" t="s">
        <v>4163</v>
      </c>
      <c r="CX6" s="2680" t="s">
        <v>233</v>
      </c>
      <c r="CY6" s="2681" t="s">
        <v>4163</v>
      </c>
      <c r="CZ6" s="2680" t="s">
        <v>233</v>
      </c>
      <c r="DA6" s="2681" t="s">
        <v>4163</v>
      </c>
      <c r="DB6" s="2680" t="s">
        <v>233</v>
      </c>
      <c r="DC6" s="2681" t="s">
        <v>4163</v>
      </c>
      <c r="DD6" s="2680" t="s">
        <v>233</v>
      </c>
      <c r="DE6" s="2681" t="s">
        <v>4163</v>
      </c>
      <c r="DF6" s="2682" t="s">
        <v>233</v>
      </c>
      <c r="DG6" s="2679" t="s">
        <v>4163</v>
      </c>
      <c r="DH6" s="2680" t="s">
        <v>233</v>
      </c>
      <c r="DI6" s="2681" t="s">
        <v>4163</v>
      </c>
      <c r="DJ6" s="2680" t="s">
        <v>233</v>
      </c>
      <c r="DK6" s="2681" t="s">
        <v>4163</v>
      </c>
      <c r="DL6" s="2680" t="s">
        <v>233</v>
      </c>
      <c r="DM6" s="2681" t="s">
        <v>4163</v>
      </c>
      <c r="DN6" s="2682" t="s">
        <v>233</v>
      </c>
      <c r="DO6" s="2679" t="s">
        <v>4163</v>
      </c>
      <c r="DP6" s="2680" t="s">
        <v>233</v>
      </c>
      <c r="DQ6" s="2681" t="s">
        <v>4163</v>
      </c>
      <c r="DR6" s="2680" t="s">
        <v>233</v>
      </c>
      <c r="DS6" s="2681" t="s">
        <v>4163</v>
      </c>
      <c r="DT6" s="2680" t="s">
        <v>233</v>
      </c>
      <c r="DU6" s="2681" t="s">
        <v>4163</v>
      </c>
      <c r="DV6" s="2682" t="s">
        <v>233</v>
      </c>
      <c r="DW6" s="2594"/>
    </row>
    <row r="7" spans="1:127" s="1629" customFormat="1" ht="39.950000000000003" customHeight="1">
      <c r="B7" s="2816">
        <v>1</v>
      </c>
      <c r="C7" s="2817" t="s">
        <v>4305</v>
      </c>
      <c r="D7" s="2818"/>
      <c r="E7" s="2819"/>
      <c r="F7" s="2818"/>
      <c r="G7" s="2820"/>
      <c r="H7" s="2819"/>
      <c r="I7" s="2821"/>
      <c r="J7" s="2818"/>
      <c r="K7" s="2818"/>
      <c r="L7" s="2821"/>
      <c r="M7" s="2821"/>
      <c r="N7" s="2821"/>
      <c r="O7" s="2821"/>
      <c r="P7" s="2822"/>
      <c r="Q7" s="6578" t="str">
        <f ca="1">+CELL("nomfichier")</f>
        <v>D:\Données\1.UPRT\0-UPRT.fait\1-UPRT.FR-SITE-WEB\ff-fiches-fabrications\ff.fiches.fabrication.2023\ffr.restaurant.2023\[S_SOYEZ.CREATIFS.xlsx]Divers</v>
      </c>
      <c r="R7" s="6579"/>
      <c r="S7" s="6580"/>
      <c r="T7" s="2686" t="s">
        <v>4165</v>
      </c>
      <c r="U7" s="2687"/>
      <c r="V7" s="2687"/>
      <c r="W7" s="2687"/>
      <c r="X7" s="2687"/>
      <c r="Y7" s="2687"/>
      <c r="Z7" s="2687"/>
      <c r="AA7" s="2687"/>
      <c r="AB7" s="2687"/>
      <c r="AC7" s="2688"/>
      <c r="AD7" s="2689"/>
      <c r="AE7" s="2687"/>
      <c r="AF7" s="2687"/>
      <c r="AG7" s="2687"/>
      <c r="AH7" s="2687"/>
      <c r="AI7" s="2687"/>
      <c r="AJ7" s="2687"/>
      <c r="AK7" s="2688"/>
      <c r="AL7" s="2689"/>
      <c r="AM7" s="2687"/>
      <c r="AN7" s="2687"/>
      <c r="AO7" s="2687"/>
      <c r="AP7" s="2687"/>
      <c r="AQ7" s="2687"/>
      <c r="AR7" s="2687"/>
      <c r="AS7" s="2688"/>
      <c r="AT7" s="2567"/>
      <c r="AU7" s="2690"/>
      <c r="AV7" s="2691"/>
      <c r="AW7" s="2691"/>
      <c r="AX7" s="2691"/>
      <c r="AY7" s="2691"/>
      <c r="AZ7" s="2691"/>
      <c r="BA7" s="2691"/>
      <c r="BB7" s="2691"/>
      <c r="BC7" s="2691"/>
      <c r="BD7" s="2692"/>
      <c r="BE7" s="2690"/>
      <c r="BF7" s="2691"/>
      <c r="BG7" s="2691"/>
      <c r="BH7" s="2691"/>
      <c r="BI7" s="2691"/>
      <c r="BJ7" s="2691"/>
      <c r="BK7" s="2691"/>
      <c r="BL7" s="2692"/>
      <c r="BM7" s="2690"/>
      <c r="BN7" s="2691"/>
      <c r="BO7" s="2691"/>
      <c r="BP7" s="2691"/>
      <c r="BQ7" s="2691"/>
      <c r="BR7" s="2691"/>
      <c r="BS7" s="2691"/>
      <c r="BT7" s="2692"/>
      <c r="BU7" s="2567"/>
      <c r="BV7" s="2693"/>
      <c r="BW7" s="2694"/>
      <c r="BX7" s="2694"/>
      <c r="BY7" s="2694"/>
      <c r="BZ7" s="2694"/>
      <c r="CA7" s="2694"/>
      <c r="CB7" s="2694"/>
      <c r="CC7" s="2694"/>
      <c r="CD7" s="2694"/>
      <c r="CE7" s="2695"/>
      <c r="CF7" s="2693"/>
      <c r="CG7" s="2694"/>
      <c r="CH7" s="2694"/>
      <c r="CI7" s="2694"/>
      <c r="CJ7" s="2694"/>
      <c r="CK7" s="2694"/>
      <c r="CL7" s="2694"/>
      <c r="CM7" s="2695"/>
      <c r="CN7" s="2693"/>
      <c r="CO7" s="2694"/>
      <c r="CP7" s="2694"/>
      <c r="CQ7" s="2694"/>
      <c r="CR7" s="2694"/>
      <c r="CS7" s="2694"/>
      <c r="CT7" s="2694"/>
      <c r="CU7" s="2695"/>
      <c r="CV7" s="2567"/>
      <c r="CW7" s="2696"/>
      <c r="CX7" s="2697"/>
      <c r="CY7" s="2697"/>
      <c r="CZ7" s="2697"/>
      <c r="DA7" s="2697"/>
      <c r="DB7" s="2697"/>
      <c r="DC7" s="2697"/>
      <c r="DD7" s="2697"/>
      <c r="DE7" s="2697"/>
      <c r="DF7" s="2698"/>
      <c r="DG7" s="2696"/>
      <c r="DH7" s="2697"/>
      <c r="DI7" s="2697"/>
      <c r="DJ7" s="2697"/>
      <c r="DK7" s="2697"/>
      <c r="DL7" s="2697"/>
      <c r="DM7" s="2697"/>
      <c r="DN7" s="2698"/>
      <c r="DO7" s="2696"/>
      <c r="DP7" s="2697"/>
      <c r="DQ7" s="2697"/>
      <c r="DR7" s="2697"/>
      <c r="DS7" s="2697"/>
      <c r="DT7" s="2697"/>
      <c r="DU7" s="2697"/>
      <c r="DV7" s="2698"/>
      <c r="DW7" s="2699"/>
    </row>
    <row r="8" spans="1:127" s="1629" customFormat="1" ht="39.950000000000003" customHeight="1">
      <c r="B8" s="2823"/>
      <c r="C8" s="2824" t="s">
        <v>4306</v>
      </c>
      <c r="D8" s="2825">
        <f>LARGE(B9:B12,1)</f>
        <v>4</v>
      </c>
      <c r="E8" s="2826" t="s">
        <v>4307</v>
      </c>
      <c r="F8" s="2825">
        <f>COUNTIF(L9:P12,E8)</f>
        <v>0</v>
      </c>
      <c r="G8" s="2827" t="s">
        <v>4300</v>
      </c>
      <c r="H8" s="2825">
        <f>COUNTIF(L9:P12,G8)</f>
        <v>4</v>
      </c>
      <c r="I8" s="2827" t="s">
        <v>4301</v>
      </c>
      <c r="J8" s="2825">
        <f>COUNTIF(L9:P12,I8)</f>
        <v>4</v>
      </c>
      <c r="K8" s="2827" t="s">
        <v>4302</v>
      </c>
      <c r="L8" s="2825">
        <f>COUNTIF(L9:P12,K8)</f>
        <v>4</v>
      </c>
      <c r="M8" s="2827" t="s">
        <v>4303</v>
      </c>
      <c r="N8" s="2825">
        <f>COUNTIF(L9:P12,M8)</f>
        <v>4</v>
      </c>
      <c r="O8" s="2827" t="s">
        <v>4304</v>
      </c>
      <c r="P8" s="2828">
        <f>COUNTIF(L9:P12,O8)</f>
        <v>3</v>
      </c>
      <c r="Q8" s="6581"/>
      <c r="R8" s="6249"/>
      <c r="S8" s="6250"/>
      <c r="T8" s="2704" t="s">
        <v>4167</v>
      </c>
      <c r="U8" s="2705"/>
      <c r="V8" s="2705"/>
      <c r="W8" s="2705"/>
      <c r="X8" s="2705"/>
      <c r="Y8" s="2705"/>
      <c r="Z8" s="2705"/>
      <c r="AA8" s="2705"/>
      <c r="AB8" s="2705"/>
      <c r="AC8" s="2706"/>
      <c r="AD8" s="2707"/>
      <c r="AE8" s="2705"/>
      <c r="AF8" s="2705"/>
      <c r="AG8" s="2705"/>
      <c r="AH8" s="2705"/>
      <c r="AI8" s="2705"/>
      <c r="AJ8" s="2705"/>
      <c r="AK8" s="2706"/>
      <c r="AL8" s="2707"/>
      <c r="AM8" s="2705"/>
      <c r="AN8" s="2705"/>
      <c r="AO8" s="2705"/>
      <c r="AP8" s="2705"/>
      <c r="AQ8" s="2705"/>
      <c r="AR8" s="2705"/>
      <c r="AS8" s="2706"/>
      <c r="AT8" s="2567"/>
      <c r="AU8" s="2708"/>
      <c r="AV8" s="2709"/>
      <c r="AW8" s="2709"/>
      <c r="AX8" s="2709"/>
      <c r="AY8" s="2709"/>
      <c r="AZ8" s="2709"/>
      <c r="BA8" s="2709"/>
      <c r="BB8" s="2709"/>
      <c r="BC8" s="2709"/>
      <c r="BD8" s="2710"/>
      <c r="BE8" s="2708"/>
      <c r="BF8" s="2709"/>
      <c r="BG8" s="2709"/>
      <c r="BH8" s="2709"/>
      <c r="BI8" s="2709"/>
      <c r="BJ8" s="2709"/>
      <c r="BK8" s="2709"/>
      <c r="BL8" s="2710"/>
      <c r="BM8" s="2708"/>
      <c r="BN8" s="2709"/>
      <c r="BO8" s="2709"/>
      <c r="BP8" s="2709"/>
      <c r="BQ8" s="2709"/>
      <c r="BR8" s="2709"/>
      <c r="BS8" s="2709"/>
      <c r="BT8" s="2710"/>
      <c r="BU8" s="2567"/>
      <c r="BV8" s="2711"/>
      <c r="BW8" s="2712"/>
      <c r="BX8" s="2712"/>
      <c r="BY8" s="2712"/>
      <c r="BZ8" s="2712"/>
      <c r="CA8" s="2712"/>
      <c r="CB8" s="2712"/>
      <c r="CC8" s="2712"/>
      <c r="CD8" s="2712"/>
      <c r="CE8" s="2713"/>
      <c r="CF8" s="2711"/>
      <c r="CG8" s="2712"/>
      <c r="CH8" s="2712"/>
      <c r="CI8" s="2712"/>
      <c r="CJ8" s="2712"/>
      <c r="CK8" s="2712"/>
      <c r="CL8" s="2712"/>
      <c r="CM8" s="2713"/>
      <c r="CN8" s="2711"/>
      <c r="CO8" s="2712"/>
      <c r="CP8" s="2712"/>
      <c r="CQ8" s="2712"/>
      <c r="CR8" s="2712"/>
      <c r="CS8" s="2712"/>
      <c r="CT8" s="2712"/>
      <c r="CU8" s="2713"/>
      <c r="CV8" s="2567"/>
      <c r="CW8" s="2714"/>
      <c r="CX8" s="2715"/>
      <c r="CY8" s="2715"/>
      <c r="CZ8" s="2715"/>
      <c r="DA8" s="2715"/>
      <c r="DB8" s="2715"/>
      <c r="DC8" s="2715"/>
      <c r="DD8" s="2715"/>
      <c r="DE8" s="2715"/>
      <c r="DF8" s="2716"/>
      <c r="DG8" s="2714"/>
      <c r="DH8" s="2715"/>
      <c r="DI8" s="2715"/>
      <c r="DJ8" s="2715"/>
      <c r="DK8" s="2715"/>
      <c r="DL8" s="2715"/>
      <c r="DM8" s="2715"/>
      <c r="DN8" s="2716"/>
      <c r="DO8" s="2714"/>
      <c r="DP8" s="2715"/>
      <c r="DQ8" s="2715"/>
      <c r="DR8" s="2715"/>
      <c r="DS8" s="2715"/>
      <c r="DT8" s="2715"/>
      <c r="DU8" s="2715"/>
      <c r="DV8" s="2716"/>
      <c r="DW8" s="2699"/>
    </row>
    <row r="9" spans="1:127" s="1629" customFormat="1" ht="40.5" customHeight="1">
      <c r="A9" s="2829">
        <v>1</v>
      </c>
      <c r="B9" s="2830">
        <v>1</v>
      </c>
      <c r="C9" s="2831" t="s">
        <v>4308</v>
      </c>
      <c r="D9" s="2832" t="s">
        <v>4309</v>
      </c>
      <c r="E9" s="2833" t="s">
        <v>319</v>
      </c>
      <c r="F9" s="2834">
        <v>0.16200000000000001</v>
      </c>
      <c r="G9" s="2835" t="s">
        <v>4310</v>
      </c>
      <c r="H9" s="2836">
        <v>8404</v>
      </c>
      <c r="I9" s="2837" t="s">
        <v>4311</v>
      </c>
      <c r="J9" s="2838"/>
      <c r="K9" s="2839"/>
      <c r="L9" s="2840" t="s">
        <v>4300</v>
      </c>
      <c r="M9" s="2840" t="s">
        <v>4301</v>
      </c>
      <c r="N9" s="2841" t="s">
        <v>4302</v>
      </c>
      <c r="O9" s="2842" t="s">
        <v>4303</v>
      </c>
      <c r="P9" s="2843" t="s">
        <v>4304</v>
      </c>
      <c r="Q9" s="2844">
        <f>COUNTA(T9:DV9)</f>
        <v>0</v>
      </c>
      <c r="R9" s="2720"/>
      <c r="S9" s="2721"/>
      <c r="T9" s="2722"/>
      <c r="U9" s="2723"/>
      <c r="V9" s="2724"/>
      <c r="W9" s="2723"/>
      <c r="X9" s="2724"/>
      <c r="Y9" s="2723"/>
      <c r="Z9" s="2724"/>
      <c r="AA9" s="2723"/>
      <c r="AB9" s="2724"/>
      <c r="AC9" s="2725"/>
      <c r="AD9" s="2722"/>
      <c r="AE9" s="2723"/>
      <c r="AF9" s="2724"/>
      <c r="AG9" s="2723"/>
      <c r="AH9" s="2724"/>
      <c r="AI9" s="2723"/>
      <c r="AJ9" s="2724"/>
      <c r="AK9" s="2725"/>
      <c r="AL9" s="2722"/>
      <c r="AM9" s="2723"/>
      <c r="AN9" s="2724"/>
      <c r="AO9" s="2723"/>
      <c r="AP9" s="2724"/>
      <c r="AQ9" s="2723"/>
      <c r="AR9" s="2724"/>
      <c r="AS9" s="2725"/>
      <c r="AT9" s="2594"/>
      <c r="AU9" s="2726"/>
      <c r="AV9" s="2727"/>
      <c r="AW9" s="2728"/>
      <c r="AX9" s="2727"/>
      <c r="AY9" s="2728"/>
      <c r="AZ9" s="2727"/>
      <c r="BA9" s="2728"/>
      <c r="BB9" s="2727"/>
      <c r="BC9" s="2728"/>
      <c r="BD9" s="2729"/>
      <c r="BE9" s="2726"/>
      <c r="BF9" s="2727"/>
      <c r="BG9" s="2728"/>
      <c r="BH9" s="2727"/>
      <c r="BI9" s="2728"/>
      <c r="BJ9" s="2727"/>
      <c r="BK9" s="2728"/>
      <c r="BL9" s="2729"/>
      <c r="BM9" s="2726"/>
      <c r="BN9" s="2727"/>
      <c r="BO9" s="2728"/>
      <c r="BP9" s="2727"/>
      <c r="BQ9" s="2728"/>
      <c r="BR9" s="2727"/>
      <c r="BS9" s="2728"/>
      <c r="BT9" s="2729"/>
      <c r="BU9" s="2594"/>
      <c r="BV9" s="2730"/>
      <c r="BW9" s="2731"/>
      <c r="BX9" s="2732"/>
      <c r="BY9" s="2731"/>
      <c r="BZ9" s="2732"/>
      <c r="CA9" s="2731"/>
      <c r="CB9" s="2732"/>
      <c r="CC9" s="2731"/>
      <c r="CD9" s="2732"/>
      <c r="CE9" s="2733"/>
      <c r="CF9" s="2730"/>
      <c r="CG9" s="2731"/>
      <c r="CH9" s="2732"/>
      <c r="CI9" s="2731"/>
      <c r="CJ9" s="2732"/>
      <c r="CK9" s="2731"/>
      <c r="CL9" s="2732"/>
      <c r="CM9" s="2733"/>
      <c r="CN9" s="2730"/>
      <c r="CO9" s="2731"/>
      <c r="CP9" s="2732"/>
      <c r="CQ9" s="2731"/>
      <c r="CR9" s="2732"/>
      <c r="CS9" s="2731"/>
      <c r="CT9" s="2732"/>
      <c r="CU9" s="2733"/>
      <c r="CV9" s="2594"/>
      <c r="CW9" s="2734"/>
      <c r="CX9" s="2735"/>
      <c r="CY9" s="2736"/>
      <c r="CZ9" s="2735"/>
      <c r="DA9" s="2736"/>
      <c r="DB9" s="2735"/>
      <c r="DC9" s="2736"/>
      <c r="DD9" s="2735"/>
      <c r="DE9" s="2736"/>
      <c r="DF9" s="2737"/>
      <c r="DG9" s="2734"/>
      <c r="DH9" s="2735"/>
      <c r="DI9" s="2736"/>
      <c r="DJ9" s="2735"/>
      <c r="DK9" s="2736"/>
      <c r="DL9" s="2735"/>
      <c r="DM9" s="2736"/>
      <c r="DN9" s="2737"/>
      <c r="DO9" s="2734"/>
      <c r="DP9" s="2735"/>
      <c r="DQ9" s="2736"/>
      <c r="DR9" s="2735"/>
      <c r="DS9" s="2736"/>
      <c r="DT9" s="2735"/>
      <c r="DU9" s="2736"/>
      <c r="DV9" s="2737"/>
      <c r="DW9" s="2594"/>
    </row>
    <row r="10" spans="1:127" s="1629" customFormat="1" ht="40.5" customHeight="1">
      <c r="A10" s="2829">
        <v>1</v>
      </c>
      <c r="B10" s="2830">
        <f>LARGE(B$9:B9,1)+1</f>
        <v>2</v>
      </c>
      <c r="C10" s="2831" t="s">
        <v>4312</v>
      </c>
      <c r="D10" s="2832" t="s">
        <v>4313</v>
      </c>
      <c r="E10" s="2833" t="s">
        <v>319</v>
      </c>
      <c r="F10" s="2834">
        <v>0.106</v>
      </c>
      <c r="G10" s="2835" t="s">
        <v>4310</v>
      </c>
      <c r="H10" s="2836">
        <v>8656</v>
      </c>
      <c r="I10" s="2837" t="s">
        <v>4311</v>
      </c>
      <c r="J10" s="2838"/>
      <c r="K10" s="2839"/>
      <c r="L10" s="2840" t="s">
        <v>4300</v>
      </c>
      <c r="M10" s="2840" t="s">
        <v>4301</v>
      </c>
      <c r="N10" s="2841" t="s">
        <v>4302</v>
      </c>
      <c r="O10" s="2842" t="s">
        <v>4303</v>
      </c>
      <c r="P10" s="2843"/>
      <c r="Q10" s="2844">
        <f>COUNTA(T10:DV10)</f>
        <v>3</v>
      </c>
      <c r="R10" s="2720" t="s">
        <v>4114</v>
      </c>
      <c r="S10" s="2845">
        <v>41207</v>
      </c>
      <c r="T10" s="2722">
        <v>1200</v>
      </c>
      <c r="U10" s="2723"/>
      <c r="V10" s="2724"/>
      <c r="W10" s="2723" t="s">
        <v>416</v>
      </c>
      <c r="X10" s="2724"/>
      <c r="Y10" s="2723"/>
      <c r="Z10" s="2724" t="s">
        <v>416</v>
      </c>
      <c r="AA10" s="2723"/>
      <c r="AB10" s="2724"/>
      <c r="AC10" s="2725"/>
      <c r="AD10" s="2722"/>
      <c r="AE10" s="2723"/>
      <c r="AF10" s="2724"/>
      <c r="AG10" s="2723"/>
      <c r="AH10" s="2724"/>
      <c r="AI10" s="2723"/>
      <c r="AJ10" s="2724"/>
      <c r="AK10" s="2725"/>
      <c r="AL10" s="2722"/>
      <c r="AM10" s="2723"/>
      <c r="AN10" s="2724"/>
      <c r="AO10" s="2723"/>
      <c r="AP10" s="2724"/>
      <c r="AQ10" s="2723"/>
      <c r="AR10" s="2724"/>
      <c r="AS10" s="2725"/>
      <c r="AT10" s="2594"/>
      <c r="AU10" s="2726"/>
      <c r="AV10" s="2727"/>
      <c r="AW10" s="2728"/>
      <c r="AX10" s="2727"/>
      <c r="AY10" s="2728"/>
      <c r="AZ10" s="2727"/>
      <c r="BA10" s="2728"/>
      <c r="BB10" s="2727"/>
      <c r="BC10" s="2728"/>
      <c r="BD10" s="2729"/>
      <c r="BE10" s="2726"/>
      <c r="BF10" s="2727"/>
      <c r="BG10" s="2728"/>
      <c r="BH10" s="2727"/>
      <c r="BI10" s="2728"/>
      <c r="BJ10" s="2727"/>
      <c r="BK10" s="2728"/>
      <c r="BL10" s="2729"/>
      <c r="BM10" s="2726"/>
      <c r="BN10" s="2727"/>
      <c r="BO10" s="2728"/>
      <c r="BP10" s="2727"/>
      <c r="BQ10" s="2728"/>
      <c r="BR10" s="2727"/>
      <c r="BS10" s="2728"/>
      <c r="BT10" s="2729"/>
      <c r="BU10" s="2594"/>
      <c r="BV10" s="2730"/>
      <c r="BW10" s="2731"/>
      <c r="BX10" s="2732"/>
      <c r="BY10" s="2731"/>
      <c r="BZ10" s="2732"/>
      <c r="CA10" s="2731"/>
      <c r="CB10" s="2732"/>
      <c r="CC10" s="2731"/>
      <c r="CD10" s="2732"/>
      <c r="CE10" s="2733"/>
      <c r="CF10" s="2730"/>
      <c r="CG10" s="2731"/>
      <c r="CH10" s="2732"/>
      <c r="CI10" s="2731"/>
      <c r="CJ10" s="2732"/>
      <c r="CK10" s="2731"/>
      <c r="CL10" s="2732"/>
      <c r="CM10" s="2733"/>
      <c r="CN10" s="2730"/>
      <c r="CO10" s="2731"/>
      <c r="CP10" s="2732"/>
      <c r="CQ10" s="2731"/>
      <c r="CR10" s="2732"/>
      <c r="CS10" s="2731"/>
      <c r="CT10" s="2732"/>
      <c r="CU10" s="2733"/>
      <c r="CV10" s="2594"/>
      <c r="CW10" s="2734"/>
      <c r="CX10" s="2735"/>
      <c r="CY10" s="2736"/>
      <c r="CZ10" s="2735"/>
      <c r="DA10" s="2736"/>
      <c r="DB10" s="2735"/>
      <c r="DC10" s="2736"/>
      <c r="DD10" s="2735"/>
      <c r="DE10" s="2736"/>
      <c r="DF10" s="2737"/>
      <c r="DG10" s="2734"/>
      <c r="DH10" s="2735"/>
      <c r="DI10" s="2736"/>
      <c r="DJ10" s="2735"/>
      <c r="DK10" s="2736"/>
      <c r="DL10" s="2735"/>
      <c r="DM10" s="2736"/>
      <c r="DN10" s="2737"/>
      <c r="DO10" s="2734"/>
      <c r="DP10" s="2735"/>
      <c r="DQ10" s="2736"/>
      <c r="DR10" s="2735"/>
      <c r="DS10" s="2736"/>
      <c r="DT10" s="2735"/>
      <c r="DU10" s="2736"/>
      <c r="DV10" s="2737"/>
      <c r="DW10" s="2594"/>
    </row>
    <row r="11" spans="1:127" s="1629" customFormat="1" ht="40.5" customHeight="1">
      <c r="A11" s="2829">
        <v>1</v>
      </c>
      <c r="B11" s="2830">
        <f>LARGE(B$9:B10,1)+1</f>
        <v>3</v>
      </c>
      <c r="C11" s="2831" t="s">
        <v>4314</v>
      </c>
      <c r="D11" s="2832" t="s">
        <v>4313</v>
      </c>
      <c r="E11" s="2833" t="s">
        <v>319</v>
      </c>
      <c r="F11" s="2834">
        <v>8.4000000000000005E-2</v>
      </c>
      <c r="G11" s="2835" t="s">
        <v>4310</v>
      </c>
      <c r="H11" s="2836">
        <v>8202</v>
      </c>
      <c r="I11" s="2837" t="s">
        <v>4311</v>
      </c>
      <c r="J11" s="2838"/>
      <c r="K11" s="2839"/>
      <c r="L11" s="2840" t="s">
        <v>4300</v>
      </c>
      <c r="M11" s="2840" t="s">
        <v>4301</v>
      </c>
      <c r="N11" s="2841" t="s">
        <v>4302</v>
      </c>
      <c r="O11" s="2842" t="s">
        <v>4303</v>
      </c>
      <c r="P11" s="2843" t="s">
        <v>4304</v>
      </c>
      <c r="Q11" s="2844">
        <f>COUNTA(T11:DV11)</f>
        <v>0</v>
      </c>
      <c r="R11" s="2720"/>
      <c r="S11" s="2721"/>
      <c r="T11" s="2722"/>
      <c r="U11" s="2723"/>
      <c r="V11" s="2724"/>
      <c r="W11" s="2723"/>
      <c r="X11" s="2724"/>
      <c r="Y11" s="2723"/>
      <c r="Z11" s="2724"/>
      <c r="AA11" s="2723"/>
      <c r="AB11" s="2724"/>
      <c r="AC11" s="2725"/>
      <c r="AD11" s="2722"/>
      <c r="AE11" s="2723"/>
      <c r="AF11" s="2724"/>
      <c r="AG11" s="2723"/>
      <c r="AH11" s="2724"/>
      <c r="AI11" s="2723"/>
      <c r="AJ11" s="2724"/>
      <c r="AK11" s="2725"/>
      <c r="AL11" s="2722"/>
      <c r="AM11" s="2723"/>
      <c r="AN11" s="2724"/>
      <c r="AO11" s="2723"/>
      <c r="AP11" s="2724"/>
      <c r="AQ11" s="2723"/>
      <c r="AR11" s="2724"/>
      <c r="AS11" s="2725"/>
      <c r="AT11" s="2594"/>
      <c r="AU11" s="2726"/>
      <c r="AV11" s="2727"/>
      <c r="AW11" s="2728"/>
      <c r="AX11" s="2727"/>
      <c r="AY11" s="2728"/>
      <c r="AZ11" s="2727"/>
      <c r="BA11" s="2728"/>
      <c r="BB11" s="2727"/>
      <c r="BC11" s="2728"/>
      <c r="BD11" s="2729"/>
      <c r="BE11" s="2726"/>
      <c r="BF11" s="2727"/>
      <c r="BG11" s="2728"/>
      <c r="BH11" s="2727"/>
      <c r="BI11" s="2728"/>
      <c r="BJ11" s="2727"/>
      <c r="BK11" s="2728"/>
      <c r="BL11" s="2729"/>
      <c r="BM11" s="2726"/>
      <c r="BN11" s="2727"/>
      <c r="BO11" s="2728"/>
      <c r="BP11" s="2727"/>
      <c r="BQ11" s="2728"/>
      <c r="BR11" s="2727"/>
      <c r="BS11" s="2728"/>
      <c r="BT11" s="2729"/>
      <c r="BU11" s="2594"/>
      <c r="BV11" s="2730"/>
      <c r="BW11" s="2731"/>
      <c r="BX11" s="2732"/>
      <c r="BY11" s="2731"/>
      <c r="BZ11" s="2732"/>
      <c r="CA11" s="2731"/>
      <c r="CB11" s="2732"/>
      <c r="CC11" s="2731"/>
      <c r="CD11" s="2732"/>
      <c r="CE11" s="2733"/>
      <c r="CF11" s="2730"/>
      <c r="CG11" s="2731"/>
      <c r="CH11" s="2732"/>
      <c r="CI11" s="2731"/>
      <c r="CJ11" s="2732"/>
      <c r="CK11" s="2731"/>
      <c r="CL11" s="2732"/>
      <c r="CM11" s="2733"/>
      <c r="CN11" s="2730"/>
      <c r="CO11" s="2731"/>
      <c r="CP11" s="2732"/>
      <c r="CQ11" s="2731"/>
      <c r="CR11" s="2732"/>
      <c r="CS11" s="2731"/>
      <c r="CT11" s="2732"/>
      <c r="CU11" s="2733"/>
      <c r="CV11" s="2594"/>
      <c r="CW11" s="2734"/>
      <c r="CX11" s="2735"/>
      <c r="CY11" s="2736"/>
      <c r="CZ11" s="2735"/>
      <c r="DA11" s="2736"/>
      <c r="DB11" s="2735"/>
      <c r="DC11" s="2736"/>
      <c r="DD11" s="2735"/>
      <c r="DE11" s="2736"/>
      <c r="DF11" s="2737"/>
      <c r="DG11" s="2734"/>
      <c r="DH11" s="2735"/>
      <c r="DI11" s="2736"/>
      <c r="DJ11" s="2735"/>
      <c r="DK11" s="2736"/>
      <c r="DL11" s="2735"/>
      <c r="DM11" s="2736"/>
      <c r="DN11" s="2737"/>
      <c r="DO11" s="2734"/>
      <c r="DP11" s="2735"/>
      <c r="DQ11" s="2736"/>
      <c r="DR11" s="2735"/>
      <c r="DS11" s="2736"/>
      <c r="DT11" s="2735"/>
      <c r="DU11" s="2736"/>
      <c r="DV11" s="2737"/>
      <c r="DW11" s="2594"/>
    </row>
    <row r="12" spans="1:127" s="1629" customFormat="1" ht="40.5" customHeight="1">
      <c r="A12" s="2829">
        <v>1</v>
      </c>
      <c r="B12" s="2830">
        <f>LARGE(B$9:B11,1)+1</f>
        <v>4</v>
      </c>
      <c r="C12" s="2831" t="s">
        <v>4315</v>
      </c>
      <c r="D12" s="2832" t="s">
        <v>4313</v>
      </c>
      <c r="E12" s="2833" t="s">
        <v>319</v>
      </c>
      <c r="F12" s="2834">
        <v>0.20599999999999999</v>
      </c>
      <c r="G12" s="2835" t="s">
        <v>4310</v>
      </c>
      <c r="H12" s="2836">
        <v>6779</v>
      </c>
      <c r="I12" s="2837" t="s">
        <v>4311</v>
      </c>
      <c r="J12" s="2838"/>
      <c r="K12" s="2839"/>
      <c r="L12" s="2840" t="s">
        <v>4300</v>
      </c>
      <c r="M12" s="2840" t="s">
        <v>4301</v>
      </c>
      <c r="N12" s="2841" t="s">
        <v>4302</v>
      </c>
      <c r="O12" s="2842" t="s">
        <v>4303</v>
      </c>
      <c r="P12" s="2843" t="s">
        <v>4304</v>
      </c>
      <c r="Q12" s="2844">
        <f>COUNTA(T12:DV12)</f>
        <v>0</v>
      </c>
      <c r="R12" s="2720"/>
      <c r="S12" s="2721"/>
      <c r="T12" s="2722"/>
      <c r="U12" s="2723"/>
      <c r="V12" s="2724"/>
      <c r="W12" s="2723"/>
      <c r="X12" s="2724"/>
      <c r="Y12" s="2723"/>
      <c r="Z12" s="2724"/>
      <c r="AA12" s="2723"/>
      <c r="AB12" s="2724"/>
      <c r="AC12" s="2725"/>
      <c r="AD12" s="2722"/>
      <c r="AE12" s="2723"/>
      <c r="AF12" s="2724"/>
      <c r="AG12" s="2723"/>
      <c r="AH12" s="2724"/>
      <c r="AI12" s="2723"/>
      <c r="AJ12" s="2724"/>
      <c r="AK12" s="2725"/>
      <c r="AL12" s="2722"/>
      <c r="AM12" s="2723"/>
      <c r="AN12" s="2724"/>
      <c r="AO12" s="2723"/>
      <c r="AP12" s="2724"/>
      <c r="AQ12" s="2723"/>
      <c r="AR12" s="2724"/>
      <c r="AS12" s="2725"/>
      <c r="AT12" s="2594"/>
      <c r="AU12" s="2726"/>
      <c r="AV12" s="2727"/>
      <c r="AW12" s="2728"/>
      <c r="AX12" s="2727"/>
      <c r="AY12" s="2728"/>
      <c r="AZ12" s="2727"/>
      <c r="BA12" s="2728"/>
      <c r="BB12" s="2727"/>
      <c r="BC12" s="2728"/>
      <c r="BD12" s="2729"/>
      <c r="BE12" s="2726"/>
      <c r="BF12" s="2727"/>
      <c r="BG12" s="2728"/>
      <c r="BH12" s="2727"/>
      <c r="BI12" s="2728"/>
      <c r="BJ12" s="2727"/>
      <c r="BK12" s="2728"/>
      <c r="BL12" s="2729"/>
      <c r="BM12" s="2726"/>
      <c r="BN12" s="2727"/>
      <c r="BO12" s="2728"/>
      <c r="BP12" s="2727"/>
      <c r="BQ12" s="2728"/>
      <c r="BR12" s="2727"/>
      <c r="BS12" s="2728"/>
      <c r="BT12" s="2729"/>
      <c r="BU12" s="2594"/>
      <c r="BV12" s="2730"/>
      <c r="BW12" s="2731"/>
      <c r="BX12" s="2732"/>
      <c r="BY12" s="2731"/>
      <c r="BZ12" s="2732"/>
      <c r="CA12" s="2731"/>
      <c r="CB12" s="2732"/>
      <c r="CC12" s="2731"/>
      <c r="CD12" s="2732"/>
      <c r="CE12" s="2733"/>
      <c r="CF12" s="2730"/>
      <c r="CG12" s="2731"/>
      <c r="CH12" s="2732"/>
      <c r="CI12" s="2731"/>
      <c r="CJ12" s="2732"/>
      <c r="CK12" s="2731"/>
      <c r="CL12" s="2732"/>
      <c r="CM12" s="2733"/>
      <c r="CN12" s="2730"/>
      <c r="CO12" s="2731"/>
      <c r="CP12" s="2732"/>
      <c r="CQ12" s="2731"/>
      <c r="CR12" s="2732"/>
      <c r="CS12" s="2731"/>
      <c r="CT12" s="2732"/>
      <c r="CU12" s="2733"/>
      <c r="CV12" s="2594"/>
      <c r="CW12" s="2734"/>
      <c r="CX12" s="2735"/>
      <c r="CY12" s="2736"/>
      <c r="CZ12" s="2735"/>
      <c r="DA12" s="2736"/>
      <c r="DB12" s="2735"/>
      <c r="DC12" s="2736"/>
      <c r="DD12" s="2735"/>
      <c r="DE12" s="2736"/>
      <c r="DF12" s="2737"/>
      <c r="DG12" s="2734"/>
      <c r="DH12" s="2735"/>
      <c r="DI12" s="2736"/>
      <c r="DJ12" s="2735"/>
      <c r="DK12" s="2736"/>
      <c r="DL12" s="2735"/>
      <c r="DM12" s="2736"/>
      <c r="DN12" s="2737"/>
      <c r="DO12" s="2734"/>
      <c r="DP12" s="2735"/>
      <c r="DQ12" s="2736"/>
      <c r="DR12" s="2735"/>
      <c r="DS12" s="2736"/>
      <c r="DT12" s="2735"/>
      <c r="DU12" s="2736"/>
      <c r="DV12" s="2737"/>
      <c r="DW12" s="2594"/>
    </row>
    <row r="13" spans="1:127" s="1629" customFormat="1" ht="40.5" customHeight="1">
      <c r="A13" s="2829"/>
      <c r="B13" s="2816">
        <v>2</v>
      </c>
      <c r="C13" s="2817" t="s">
        <v>4316</v>
      </c>
      <c r="D13" s="2818"/>
      <c r="E13" s="2819"/>
      <c r="F13" s="2818"/>
      <c r="G13" s="2820"/>
      <c r="H13" s="2819"/>
      <c r="I13" s="2821"/>
      <c r="J13" s="2818"/>
      <c r="K13" s="2818"/>
      <c r="L13" s="2821"/>
      <c r="M13" s="2821"/>
      <c r="N13" s="2821"/>
      <c r="O13" s="2821"/>
      <c r="P13" s="2822"/>
      <c r="Q13" s="6574" t="s">
        <v>4110</v>
      </c>
      <c r="R13" s="6576" t="s">
        <v>4111</v>
      </c>
      <c r="S13" s="6577" t="s">
        <v>4112</v>
      </c>
      <c r="T13" s="2846"/>
      <c r="U13" s="2847"/>
      <c r="V13" s="2847"/>
      <c r="W13" s="2847"/>
      <c r="X13" s="2847"/>
      <c r="Y13" s="2847"/>
      <c r="Z13" s="2847"/>
      <c r="AA13" s="2847"/>
      <c r="AB13" s="2847"/>
      <c r="AC13" s="2848"/>
      <c r="AD13" s="2846"/>
      <c r="AE13" s="2847"/>
      <c r="AF13" s="2847"/>
      <c r="AG13" s="2847"/>
      <c r="AH13" s="2847"/>
      <c r="AI13" s="2847"/>
      <c r="AJ13" s="2847"/>
      <c r="AK13" s="2848"/>
      <c r="AL13" s="2846"/>
      <c r="AM13" s="2847"/>
      <c r="AN13" s="2847"/>
      <c r="AO13" s="2847"/>
      <c r="AP13" s="2847"/>
      <c r="AQ13" s="2847"/>
      <c r="AR13" s="2847"/>
      <c r="AS13" s="2848"/>
      <c r="AT13" s="2849"/>
      <c r="AU13" s="2850"/>
      <c r="AV13" s="2851"/>
      <c r="AW13" s="2851"/>
      <c r="AX13" s="2851"/>
      <c r="AY13" s="2851"/>
      <c r="AZ13" s="2851"/>
      <c r="BA13" s="2851"/>
      <c r="BB13" s="2851"/>
      <c r="BC13" s="2851"/>
      <c r="BD13" s="2852"/>
      <c r="BE13" s="2850"/>
      <c r="BF13" s="2851"/>
      <c r="BG13" s="2851"/>
      <c r="BH13" s="2851"/>
      <c r="BI13" s="2851"/>
      <c r="BJ13" s="2851"/>
      <c r="BK13" s="2851"/>
      <c r="BL13" s="2852"/>
      <c r="BM13" s="2850"/>
      <c r="BN13" s="2851"/>
      <c r="BO13" s="2851"/>
      <c r="BP13" s="2851"/>
      <c r="BQ13" s="2851"/>
      <c r="BR13" s="2851"/>
      <c r="BS13" s="2851"/>
      <c r="BT13" s="2852"/>
      <c r="BU13" s="2849"/>
      <c r="BV13" s="2853"/>
      <c r="BW13" s="2854"/>
      <c r="BX13" s="2854"/>
      <c r="BY13" s="2854"/>
      <c r="BZ13" s="2854"/>
      <c r="CA13" s="2854"/>
      <c r="CB13" s="2854"/>
      <c r="CC13" s="2854"/>
      <c r="CD13" s="2854"/>
      <c r="CE13" s="2855"/>
      <c r="CF13" s="2853"/>
      <c r="CG13" s="2854"/>
      <c r="CH13" s="2854"/>
      <c r="CI13" s="2854"/>
      <c r="CJ13" s="2854"/>
      <c r="CK13" s="2854"/>
      <c r="CL13" s="2854"/>
      <c r="CM13" s="2855"/>
      <c r="CN13" s="2853"/>
      <c r="CO13" s="2854"/>
      <c r="CP13" s="2854"/>
      <c r="CQ13" s="2854"/>
      <c r="CR13" s="2854"/>
      <c r="CS13" s="2854"/>
      <c r="CT13" s="2854"/>
      <c r="CU13" s="2855"/>
      <c r="CV13" s="2849"/>
      <c r="CW13" s="2856"/>
      <c r="CX13" s="2857"/>
      <c r="CY13" s="2857"/>
      <c r="CZ13" s="2857"/>
      <c r="DA13" s="2857"/>
      <c r="DB13" s="2857"/>
      <c r="DC13" s="2857"/>
      <c r="DD13" s="2857"/>
      <c r="DE13" s="2857"/>
      <c r="DF13" s="2858"/>
      <c r="DG13" s="2856"/>
      <c r="DH13" s="2857"/>
      <c r="DI13" s="2857"/>
      <c r="DJ13" s="2857"/>
      <c r="DK13" s="2857"/>
      <c r="DL13" s="2857"/>
      <c r="DM13" s="2857"/>
      <c r="DN13" s="2858"/>
      <c r="DO13" s="2856"/>
      <c r="DP13" s="2857"/>
      <c r="DQ13" s="2857"/>
      <c r="DR13" s="2857"/>
      <c r="DS13" s="2857"/>
      <c r="DT13" s="2857"/>
      <c r="DU13" s="2857"/>
      <c r="DV13" s="2858"/>
      <c r="DW13" s="2594"/>
    </row>
    <row r="14" spans="1:127" s="1629" customFormat="1" ht="40.5" customHeight="1">
      <c r="A14" s="2829"/>
      <c r="B14" s="2823"/>
      <c r="C14" s="2824" t="s">
        <v>4306</v>
      </c>
      <c r="D14" s="2825">
        <f>LARGE(B15:B19,1)</f>
        <v>5</v>
      </c>
      <c r="E14" s="2826" t="s">
        <v>4307</v>
      </c>
      <c r="F14" s="2825">
        <f>COUNTIF(L15:P19,E14)</f>
        <v>0</v>
      </c>
      <c r="G14" s="2827" t="s">
        <v>4300</v>
      </c>
      <c r="H14" s="2825">
        <f>COUNTIF(L15:P19,G14)</f>
        <v>3</v>
      </c>
      <c r="I14" s="2827" t="s">
        <v>4301</v>
      </c>
      <c r="J14" s="2825">
        <f>COUNTIF(L15:P19,I14)</f>
        <v>3</v>
      </c>
      <c r="K14" s="2827" t="s">
        <v>4302</v>
      </c>
      <c r="L14" s="2825">
        <f>COUNTIF(L15:P19,K14)</f>
        <v>5</v>
      </c>
      <c r="M14" s="2827" t="s">
        <v>4303</v>
      </c>
      <c r="N14" s="2825">
        <f>COUNTIF(L15:P19,M14)</f>
        <v>5</v>
      </c>
      <c r="O14" s="2827" t="s">
        <v>4304</v>
      </c>
      <c r="P14" s="2828">
        <f>COUNTIF(L15:P19,O14)</f>
        <v>4</v>
      </c>
      <c r="Q14" s="6575"/>
      <c r="R14" s="6242"/>
      <c r="S14" s="6244"/>
      <c r="T14" s="2859"/>
      <c r="U14" s="2860"/>
      <c r="V14" s="2860"/>
      <c r="W14" s="2860"/>
      <c r="X14" s="2860"/>
      <c r="Y14" s="2860"/>
      <c r="Z14" s="2860"/>
      <c r="AA14" s="2860"/>
      <c r="AB14" s="2860"/>
      <c r="AC14" s="2861"/>
      <c r="AD14" s="2859"/>
      <c r="AE14" s="2860"/>
      <c r="AF14" s="2860"/>
      <c r="AG14" s="2860"/>
      <c r="AH14" s="2860"/>
      <c r="AI14" s="2860"/>
      <c r="AJ14" s="2860"/>
      <c r="AK14" s="2861"/>
      <c r="AL14" s="2859"/>
      <c r="AM14" s="2860"/>
      <c r="AN14" s="2860"/>
      <c r="AO14" s="2860"/>
      <c r="AP14" s="2860"/>
      <c r="AQ14" s="2860"/>
      <c r="AR14" s="2860"/>
      <c r="AS14" s="2861"/>
      <c r="AT14" s="2862"/>
      <c r="AU14" s="2863"/>
      <c r="AV14" s="2864"/>
      <c r="AW14" s="2864"/>
      <c r="AX14" s="2864"/>
      <c r="AY14" s="2864"/>
      <c r="AZ14" s="2864"/>
      <c r="BA14" s="2864"/>
      <c r="BB14" s="2864"/>
      <c r="BC14" s="2864"/>
      <c r="BD14" s="2865"/>
      <c r="BE14" s="2863"/>
      <c r="BF14" s="2864"/>
      <c r="BG14" s="2864"/>
      <c r="BH14" s="2864"/>
      <c r="BI14" s="2864"/>
      <c r="BJ14" s="2864"/>
      <c r="BK14" s="2864"/>
      <c r="BL14" s="2865"/>
      <c r="BM14" s="2863"/>
      <c r="BN14" s="2864"/>
      <c r="BO14" s="2864"/>
      <c r="BP14" s="2864"/>
      <c r="BQ14" s="2864"/>
      <c r="BR14" s="2864"/>
      <c r="BS14" s="2864"/>
      <c r="BT14" s="2865"/>
      <c r="BU14" s="2862"/>
      <c r="BV14" s="2866"/>
      <c r="BW14" s="2867"/>
      <c r="BX14" s="2867"/>
      <c r="BY14" s="2867"/>
      <c r="BZ14" s="2867"/>
      <c r="CA14" s="2867"/>
      <c r="CB14" s="2867"/>
      <c r="CC14" s="2867"/>
      <c r="CD14" s="2867"/>
      <c r="CE14" s="2868"/>
      <c r="CF14" s="2866"/>
      <c r="CG14" s="2867"/>
      <c r="CH14" s="2867"/>
      <c r="CI14" s="2867"/>
      <c r="CJ14" s="2867"/>
      <c r="CK14" s="2867"/>
      <c r="CL14" s="2867"/>
      <c r="CM14" s="2868"/>
      <c r="CN14" s="2866"/>
      <c r="CO14" s="2867"/>
      <c r="CP14" s="2867"/>
      <c r="CQ14" s="2867"/>
      <c r="CR14" s="2867"/>
      <c r="CS14" s="2867"/>
      <c r="CT14" s="2867"/>
      <c r="CU14" s="2868"/>
      <c r="CV14" s="2862"/>
      <c r="CW14" s="2869"/>
      <c r="CX14" s="2870"/>
      <c r="CY14" s="2870"/>
      <c r="CZ14" s="2870"/>
      <c r="DA14" s="2870"/>
      <c r="DB14" s="2870"/>
      <c r="DC14" s="2870"/>
      <c r="DD14" s="2870"/>
      <c r="DE14" s="2870"/>
      <c r="DF14" s="2871"/>
      <c r="DG14" s="2869"/>
      <c r="DH14" s="2870"/>
      <c r="DI14" s="2870"/>
      <c r="DJ14" s="2870"/>
      <c r="DK14" s="2870"/>
      <c r="DL14" s="2870"/>
      <c r="DM14" s="2870"/>
      <c r="DN14" s="2871"/>
      <c r="DO14" s="2869"/>
      <c r="DP14" s="2870"/>
      <c r="DQ14" s="2870"/>
      <c r="DR14" s="2870"/>
      <c r="DS14" s="2870"/>
      <c r="DT14" s="2870"/>
      <c r="DU14" s="2870"/>
      <c r="DV14" s="2871"/>
      <c r="DW14" s="2594"/>
    </row>
    <row r="15" spans="1:127" s="1629" customFormat="1" ht="40.5" customHeight="1">
      <c r="A15" s="2829">
        <v>1</v>
      </c>
      <c r="B15" s="2830">
        <v>1</v>
      </c>
      <c r="C15" s="2831" t="s">
        <v>4317</v>
      </c>
      <c r="D15" s="2832" t="s">
        <v>4318</v>
      </c>
      <c r="E15" s="2833" t="s">
        <v>319</v>
      </c>
      <c r="F15" s="2834">
        <v>0.31</v>
      </c>
      <c r="G15" s="2835" t="s">
        <v>4310</v>
      </c>
      <c r="H15" s="2836">
        <v>6232</v>
      </c>
      <c r="I15" s="2837" t="s">
        <v>4311</v>
      </c>
      <c r="J15" s="2838"/>
      <c r="K15" s="2839"/>
      <c r="L15" s="2840"/>
      <c r="M15" s="2840"/>
      <c r="N15" s="2841" t="s">
        <v>4302</v>
      </c>
      <c r="O15" s="2842" t="s">
        <v>4303</v>
      </c>
      <c r="P15" s="2843"/>
      <c r="Q15" s="2844">
        <f>COUNTA(T15:DV15)</f>
        <v>0</v>
      </c>
      <c r="R15" s="2720"/>
      <c r="S15" s="2721"/>
      <c r="T15" s="2722"/>
      <c r="U15" s="2723"/>
      <c r="V15" s="2724"/>
      <c r="W15" s="2723"/>
      <c r="X15" s="2724"/>
      <c r="Y15" s="2723"/>
      <c r="Z15" s="2724"/>
      <c r="AA15" s="2723"/>
      <c r="AB15" s="2724"/>
      <c r="AC15" s="2725"/>
      <c r="AD15" s="2722"/>
      <c r="AE15" s="2723"/>
      <c r="AF15" s="2724"/>
      <c r="AG15" s="2723"/>
      <c r="AH15" s="2724"/>
      <c r="AI15" s="2723"/>
      <c r="AJ15" s="2724"/>
      <c r="AK15" s="2725"/>
      <c r="AL15" s="2722"/>
      <c r="AM15" s="2723"/>
      <c r="AN15" s="2724"/>
      <c r="AO15" s="2723"/>
      <c r="AP15" s="2724"/>
      <c r="AQ15" s="2723"/>
      <c r="AR15" s="2724"/>
      <c r="AS15" s="2725"/>
      <c r="AT15" s="2594"/>
      <c r="AU15" s="2726"/>
      <c r="AV15" s="2727"/>
      <c r="AW15" s="2728"/>
      <c r="AX15" s="2727"/>
      <c r="AY15" s="2728"/>
      <c r="AZ15" s="2727"/>
      <c r="BA15" s="2728"/>
      <c r="BB15" s="2727"/>
      <c r="BC15" s="2728"/>
      <c r="BD15" s="2729"/>
      <c r="BE15" s="2726"/>
      <c r="BF15" s="2727"/>
      <c r="BG15" s="2728"/>
      <c r="BH15" s="2727"/>
      <c r="BI15" s="2728"/>
      <c r="BJ15" s="2727"/>
      <c r="BK15" s="2728"/>
      <c r="BL15" s="2729"/>
      <c r="BM15" s="2726"/>
      <c r="BN15" s="2727"/>
      <c r="BO15" s="2728"/>
      <c r="BP15" s="2727"/>
      <c r="BQ15" s="2728"/>
      <c r="BR15" s="2727"/>
      <c r="BS15" s="2728"/>
      <c r="BT15" s="2729"/>
      <c r="BU15" s="2594"/>
      <c r="BV15" s="2730"/>
      <c r="BW15" s="2731"/>
      <c r="BX15" s="2732"/>
      <c r="BY15" s="2731"/>
      <c r="BZ15" s="2732"/>
      <c r="CA15" s="2731"/>
      <c r="CB15" s="2732"/>
      <c r="CC15" s="2731"/>
      <c r="CD15" s="2732"/>
      <c r="CE15" s="2733"/>
      <c r="CF15" s="2730"/>
      <c r="CG15" s="2731"/>
      <c r="CH15" s="2732"/>
      <c r="CI15" s="2731"/>
      <c r="CJ15" s="2732"/>
      <c r="CK15" s="2731"/>
      <c r="CL15" s="2732"/>
      <c r="CM15" s="2733"/>
      <c r="CN15" s="2730"/>
      <c r="CO15" s="2731"/>
      <c r="CP15" s="2732"/>
      <c r="CQ15" s="2731"/>
      <c r="CR15" s="2732"/>
      <c r="CS15" s="2731"/>
      <c r="CT15" s="2732"/>
      <c r="CU15" s="2733"/>
      <c r="CV15" s="2594"/>
      <c r="CW15" s="2734"/>
      <c r="CX15" s="2735"/>
      <c r="CY15" s="2736"/>
      <c r="CZ15" s="2735"/>
      <c r="DA15" s="2736"/>
      <c r="DB15" s="2735"/>
      <c r="DC15" s="2736"/>
      <c r="DD15" s="2735"/>
      <c r="DE15" s="2736"/>
      <c r="DF15" s="2737"/>
      <c r="DG15" s="2734"/>
      <c r="DH15" s="2735"/>
      <c r="DI15" s="2736"/>
      <c r="DJ15" s="2735"/>
      <c r="DK15" s="2736"/>
      <c r="DL15" s="2735"/>
      <c r="DM15" s="2736"/>
      <c r="DN15" s="2737"/>
      <c r="DO15" s="2734"/>
      <c r="DP15" s="2735"/>
      <c r="DQ15" s="2736"/>
      <c r="DR15" s="2735"/>
      <c r="DS15" s="2736"/>
      <c r="DT15" s="2735"/>
      <c r="DU15" s="2736"/>
      <c r="DV15" s="2737"/>
      <c r="DW15" s="2594"/>
    </row>
    <row r="16" spans="1:127" s="1629" customFormat="1" ht="40.5" customHeight="1">
      <c r="A16" s="2829">
        <v>1</v>
      </c>
      <c r="B16" s="2830">
        <f>LARGE(B$15:B15,1)+1</f>
        <v>2</v>
      </c>
      <c r="C16" s="2831" t="s">
        <v>4319</v>
      </c>
      <c r="D16" s="2832" t="s">
        <v>4318</v>
      </c>
      <c r="E16" s="2833" t="s">
        <v>319</v>
      </c>
      <c r="F16" s="2834">
        <v>0.13200000000000001</v>
      </c>
      <c r="G16" s="2835" t="s">
        <v>4310</v>
      </c>
      <c r="H16" s="2836">
        <v>8658</v>
      </c>
      <c r="I16" s="2837" t="s">
        <v>4311</v>
      </c>
      <c r="J16" s="2838"/>
      <c r="K16" s="2839"/>
      <c r="L16" s="2840"/>
      <c r="M16" s="2840"/>
      <c r="N16" s="2841" t="s">
        <v>4302</v>
      </c>
      <c r="O16" s="2842" t="s">
        <v>4303</v>
      </c>
      <c r="P16" s="2843" t="s">
        <v>4304</v>
      </c>
      <c r="Q16" s="2844">
        <f>COUNTA(T16:DV16)</f>
        <v>0</v>
      </c>
      <c r="R16" s="2720"/>
      <c r="S16" s="2721"/>
      <c r="T16" s="2722"/>
      <c r="U16" s="2723"/>
      <c r="V16" s="2724"/>
      <c r="W16" s="2723"/>
      <c r="X16" s="2724"/>
      <c r="Y16" s="2723"/>
      <c r="Z16" s="2724"/>
      <c r="AA16" s="2723"/>
      <c r="AB16" s="2724"/>
      <c r="AC16" s="2725"/>
      <c r="AD16" s="2722"/>
      <c r="AE16" s="2723"/>
      <c r="AF16" s="2724"/>
      <c r="AG16" s="2723"/>
      <c r="AH16" s="2724"/>
      <c r="AI16" s="2723"/>
      <c r="AJ16" s="2724"/>
      <c r="AK16" s="2725"/>
      <c r="AL16" s="2722"/>
      <c r="AM16" s="2723"/>
      <c r="AN16" s="2724"/>
      <c r="AO16" s="2723"/>
      <c r="AP16" s="2724"/>
      <c r="AQ16" s="2723"/>
      <c r="AR16" s="2724"/>
      <c r="AS16" s="2725"/>
      <c r="AT16" s="2594"/>
      <c r="AU16" s="2726"/>
      <c r="AV16" s="2727"/>
      <c r="AW16" s="2728"/>
      <c r="AX16" s="2727"/>
      <c r="AY16" s="2728"/>
      <c r="AZ16" s="2727"/>
      <c r="BA16" s="2728"/>
      <c r="BB16" s="2727"/>
      <c r="BC16" s="2728"/>
      <c r="BD16" s="2729"/>
      <c r="BE16" s="2726"/>
      <c r="BF16" s="2727"/>
      <c r="BG16" s="2728"/>
      <c r="BH16" s="2727"/>
      <c r="BI16" s="2728"/>
      <c r="BJ16" s="2727"/>
      <c r="BK16" s="2728"/>
      <c r="BL16" s="2729"/>
      <c r="BM16" s="2726"/>
      <c r="BN16" s="2727"/>
      <c r="BO16" s="2728"/>
      <c r="BP16" s="2727"/>
      <c r="BQ16" s="2728"/>
      <c r="BR16" s="2727"/>
      <c r="BS16" s="2728"/>
      <c r="BT16" s="2729"/>
      <c r="BU16" s="2594"/>
      <c r="BV16" s="2730"/>
      <c r="BW16" s="2731"/>
      <c r="BX16" s="2732"/>
      <c r="BY16" s="2731"/>
      <c r="BZ16" s="2732"/>
      <c r="CA16" s="2731"/>
      <c r="CB16" s="2732"/>
      <c r="CC16" s="2731"/>
      <c r="CD16" s="2732"/>
      <c r="CE16" s="2733"/>
      <c r="CF16" s="2730"/>
      <c r="CG16" s="2731"/>
      <c r="CH16" s="2732"/>
      <c r="CI16" s="2731"/>
      <c r="CJ16" s="2732"/>
      <c r="CK16" s="2731"/>
      <c r="CL16" s="2732"/>
      <c r="CM16" s="2733"/>
      <c r="CN16" s="2730"/>
      <c r="CO16" s="2731"/>
      <c r="CP16" s="2732"/>
      <c r="CQ16" s="2731"/>
      <c r="CR16" s="2732"/>
      <c r="CS16" s="2731"/>
      <c r="CT16" s="2732"/>
      <c r="CU16" s="2733"/>
      <c r="CV16" s="2594"/>
      <c r="CW16" s="2734"/>
      <c r="CX16" s="2735"/>
      <c r="CY16" s="2736"/>
      <c r="CZ16" s="2735"/>
      <c r="DA16" s="2736"/>
      <c r="DB16" s="2735"/>
      <c r="DC16" s="2736"/>
      <c r="DD16" s="2735"/>
      <c r="DE16" s="2736"/>
      <c r="DF16" s="2737"/>
      <c r="DG16" s="2734"/>
      <c r="DH16" s="2735"/>
      <c r="DI16" s="2736"/>
      <c r="DJ16" s="2735"/>
      <c r="DK16" s="2736"/>
      <c r="DL16" s="2735"/>
      <c r="DM16" s="2736"/>
      <c r="DN16" s="2737"/>
      <c r="DO16" s="2734"/>
      <c r="DP16" s="2735"/>
      <c r="DQ16" s="2736"/>
      <c r="DR16" s="2735"/>
      <c r="DS16" s="2736"/>
      <c r="DT16" s="2735"/>
      <c r="DU16" s="2736"/>
      <c r="DV16" s="2737"/>
      <c r="DW16" s="2594"/>
    </row>
    <row r="17" spans="1:127" s="1629" customFormat="1" ht="40.5" customHeight="1">
      <c r="A17" s="2829">
        <v>1</v>
      </c>
      <c r="B17" s="2830">
        <f>LARGE(B$15:B16,1)+1</f>
        <v>3</v>
      </c>
      <c r="C17" s="2831" t="s">
        <v>4320</v>
      </c>
      <c r="D17" s="2832" t="s">
        <v>4318</v>
      </c>
      <c r="E17" s="2833" t="s">
        <v>319</v>
      </c>
      <c r="F17" s="2834">
        <v>0.127</v>
      </c>
      <c r="G17" s="2835" t="s">
        <v>4310</v>
      </c>
      <c r="H17" s="2836">
        <v>8423</v>
      </c>
      <c r="I17" s="2837" t="s">
        <v>4311</v>
      </c>
      <c r="J17" s="2838"/>
      <c r="K17" s="2839"/>
      <c r="L17" s="2840" t="s">
        <v>4300</v>
      </c>
      <c r="M17" s="2840" t="s">
        <v>4301</v>
      </c>
      <c r="N17" s="2841" t="s">
        <v>4302</v>
      </c>
      <c r="O17" s="2842" t="s">
        <v>4303</v>
      </c>
      <c r="P17" s="2843" t="s">
        <v>4304</v>
      </c>
      <c r="Q17" s="2844">
        <f>COUNTA(T17:DV17)</f>
        <v>0</v>
      </c>
      <c r="R17" s="2720"/>
      <c r="S17" s="2721"/>
      <c r="T17" s="2722"/>
      <c r="U17" s="2723"/>
      <c r="V17" s="2724"/>
      <c r="W17" s="2723"/>
      <c r="X17" s="2724"/>
      <c r="Y17" s="2723"/>
      <c r="Z17" s="2724"/>
      <c r="AA17" s="2723"/>
      <c r="AB17" s="2724"/>
      <c r="AC17" s="2725"/>
      <c r="AD17" s="2722"/>
      <c r="AE17" s="2723"/>
      <c r="AF17" s="2724"/>
      <c r="AG17" s="2723"/>
      <c r="AH17" s="2724"/>
      <c r="AI17" s="2723"/>
      <c r="AJ17" s="2724"/>
      <c r="AK17" s="2725"/>
      <c r="AL17" s="2722"/>
      <c r="AM17" s="2723"/>
      <c r="AN17" s="2724"/>
      <c r="AO17" s="2723"/>
      <c r="AP17" s="2724"/>
      <c r="AQ17" s="2723"/>
      <c r="AR17" s="2724"/>
      <c r="AS17" s="2725"/>
      <c r="AT17" s="2594"/>
      <c r="AU17" s="2726"/>
      <c r="AV17" s="2727"/>
      <c r="AW17" s="2728"/>
      <c r="AX17" s="2727"/>
      <c r="AY17" s="2728"/>
      <c r="AZ17" s="2727"/>
      <c r="BA17" s="2728"/>
      <c r="BB17" s="2727"/>
      <c r="BC17" s="2728"/>
      <c r="BD17" s="2729"/>
      <c r="BE17" s="2726"/>
      <c r="BF17" s="2727"/>
      <c r="BG17" s="2728"/>
      <c r="BH17" s="2727"/>
      <c r="BI17" s="2728"/>
      <c r="BJ17" s="2727"/>
      <c r="BK17" s="2728"/>
      <c r="BL17" s="2729"/>
      <c r="BM17" s="2726"/>
      <c r="BN17" s="2727"/>
      <c r="BO17" s="2728"/>
      <c r="BP17" s="2727"/>
      <c r="BQ17" s="2728"/>
      <c r="BR17" s="2727"/>
      <c r="BS17" s="2728"/>
      <c r="BT17" s="2729"/>
      <c r="BU17" s="2594"/>
      <c r="BV17" s="2730"/>
      <c r="BW17" s="2731"/>
      <c r="BX17" s="2732"/>
      <c r="BY17" s="2731"/>
      <c r="BZ17" s="2732"/>
      <c r="CA17" s="2731"/>
      <c r="CB17" s="2732"/>
      <c r="CC17" s="2731"/>
      <c r="CD17" s="2732"/>
      <c r="CE17" s="2733"/>
      <c r="CF17" s="2730"/>
      <c r="CG17" s="2731"/>
      <c r="CH17" s="2732"/>
      <c r="CI17" s="2731"/>
      <c r="CJ17" s="2732"/>
      <c r="CK17" s="2731"/>
      <c r="CL17" s="2732"/>
      <c r="CM17" s="2733"/>
      <c r="CN17" s="2730"/>
      <c r="CO17" s="2731"/>
      <c r="CP17" s="2732"/>
      <c r="CQ17" s="2731"/>
      <c r="CR17" s="2732"/>
      <c r="CS17" s="2731"/>
      <c r="CT17" s="2732"/>
      <c r="CU17" s="2733"/>
      <c r="CV17" s="2594"/>
      <c r="CW17" s="2734"/>
      <c r="CX17" s="2735"/>
      <c r="CY17" s="2736"/>
      <c r="CZ17" s="2735"/>
      <c r="DA17" s="2736"/>
      <c r="DB17" s="2735"/>
      <c r="DC17" s="2736"/>
      <c r="DD17" s="2735"/>
      <c r="DE17" s="2736"/>
      <c r="DF17" s="2737"/>
      <c r="DG17" s="2734"/>
      <c r="DH17" s="2735"/>
      <c r="DI17" s="2736"/>
      <c r="DJ17" s="2735"/>
      <c r="DK17" s="2736"/>
      <c r="DL17" s="2735"/>
      <c r="DM17" s="2736"/>
      <c r="DN17" s="2737"/>
      <c r="DO17" s="2734"/>
      <c r="DP17" s="2735"/>
      <c r="DQ17" s="2736"/>
      <c r="DR17" s="2735"/>
      <c r="DS17" s="2736"/>
      <c r="DT17" s="2735"/>
      <c r="DU17" s="2736"/>
      <c r="DV17" s="2737"/>
      <c r="DW17" s="2594"/>
    </row>
    <row r="18" spans="1:127" s="1629" customFormat="1" ht="52.5" customHeight="1">
      <c r="A18" s="2829">
        <v>1</v>
      </c>
      <c r="B18" s="2830">
        <f>LARGE(B$15:B17,1)+1</f>
        <v>4</v>
      </c>
      <c r="C18" s="2831" t="s">
        <v>4321</v>
      </c>
      <c r="D18" s="2832" t="s">
        <v>4322</v>
      </c>
      <c r="E18" s="2833" t="s">
        <v>319</v>
      </c>
      <c r="F18" s="2834">
        <v>1.6645833333333335E-2</v>
      </c>
      <c r="G18" s="2835" t="s">
        <v>4310</v>
      </c>
      <c r="H18" s="2836">
        <v>469270</v>
      </c>
      <c r="I18" s="2837" t="s">
        <v>4311</v>
      </c>
      <c r="J18" s="2838"/>
      <c r="K18" s="2839"/>
      <c r="L18" s="2840" t="s">
        <v>4300</v>
      </c>
      <c r="M18" s="2840" t="s">
        <v>4301</v>
      </c>
      <c r="N18" s="2841" t="s">
        <v>4302</v>
      </c>
      <c r="O18" s="2842" t="s">
        <v>4303</v>
      </c>
      <c r="P18" s="2843" t="s">
        <v>4304</v>
      </c>
      <c r="Q18" s="2844">
        <f>COUNTA(T18:DV18)</f>
        <v>0</v>
      </c>
      <c r="R18" s="2720"/>
      <c r="S18" s="2721"/>
      <c r="T18" s="2722"/>
      <c r="U18" s="2723"/>
      <c r="V18" s="2724"/>
      <c r="W18" s="2723"/>
      <c r="X18" s="2724"/>
      <c r="Y18" s="2723"/>
      <c r="Z18" s="2724"/>
      <c r="AA18" s="2723"/>
      <c r="AB18" s="2724"/>
      <c r="AC18" s="2725"/>
      <c r="AD18" s="2722"/>
      <c r="AE18" s="2723"/>
      <c r="AF18" s="2724"/>
      <c r="AG18" s="2723"/>
      <c r="AH18" s="2724"/>
      <c r="AI18" s="2723"/>
      <c r="AJ18" s="2724"/>
      <c r="AK18" s="2725"/>
      <c r="AL18" s="2722"/>
      <c r="AM18" s="2723"/>
      <c r="AN18" s="2724"/>
      <c r="AO18" s="2723"/>
      <c r="AP18" s="2724"/>
      <c r="AQ18" s="2723"/>
      <c r="AR18" s="2724"/>
      <c r="AS18" s="2725"/>
      <c r="AT18" s="2594"/>
      <c r="AU18" s="2726"/>
      <c r="AV18" s="2727"/>
      <c r="AW18" s="2728"/>
      <c r="AX18" s="2727"/>
      <c r="AY18" s="2728"/>
      <c r="AZ18" s="2727"/>
      <c r="BA18" s="2728"/>
      <c r="BB18" s="2727"/>
      <c r="BC18" s="2728"/>
      <c r="BD18" s="2729"/>
      <c r="BE18" s="2726"/>
      <c r="BF18" s="2727"/>
      <c r="BG18" s="2728"/>
      <c r="BH18" s="2727"/>
      <c r="BI18" s="2728"/>
      <c r="BJ18" s="2727"/>
      <c r="BK18" s="2728"/>
      <c r="BL18" s="2729"/>
      <c r="BM18" s="2726"/>
      <c r="BN18" s="2727"/>
      <c r="BO18" s="2728"/>
      <c r="BP18" s="2727"/>
      <c r="BQ18" s="2728"/>
      <c r="BR18" s="2727"/>
      <c r="BS18" s="2728"/>
      <c r="BT18" s="2729"/>
      <c r="BU18" s="2594"/>
      <c r="BV18" s="2730"/>
      <c r="BW18" s="2731"/>
      <c r="BX18" s="2732"/>
      <c r="BY18" s="2731"/>
      <c r="BZ18" s="2732"/>
      <c r="CA18" s="2731"/>
      <c r="CB18" s="2732"/>
      <c r="CC18" s="2731"/>
      <c r="CD18" s="2732"/>
      <c r="CE18" s="2733"/>
      <c r="CF18" s="2730"/>
      <c r="CG18" s="2731"/>
      <c r="CH18" s="2732"/>
      <c r="CI18" s="2731"/>
      <c r="CJ18" s="2732"/>
      <c r="CK18" s="2731"/>
      <c r="CL18" s="2732"/>
      <c r="CM18" s="2733"/>
      <c r="CN18" s="2730"/>
      <c r="CO18" s="2731"/>
      <c r="CP18" s="2732"/>
      <c r="CQ18" s="2731"/>
      <c r="CR18" s="2732"/>
      <c r="CS18" s="2731"/>
      <c r="CT18" s="2732"/>
      <c r="CU18" s="2733"/>
      <c r="CV18" s="2594"/>
      <c r="CW18" s="2734"/>
      <c r="CX18" s="2735"/>
      <c r="CY18" s="2736"/>
      <c r="CZ18" s="2735"/>
      <c r="DA18" s="2736"/>
      <c r="DB18" s="2735"/>
      <c r="DC18" s="2736"/>
      <c r="DD18" s="2735"/>
      <c r="DE18" s="2736"/>
      <c r="DF18" s="2737"/>
      <c r="DG18" s="2734"/>
      <c r="DH18" s="2735"/>
      <c r="DI18" s="2736"/>
      <c r="DJ18" s="2735"/>
      <c r="DK18" s="2736"/>
      <c r="DL18" s="2735"/>
      <c r="DM18" s="2736"/>
      <c r="DN18" s="2737"/>
      <c r="DO18" s="2734"/>
      <c r="DP18" s="2735"/>
      <c r="DQ18" s="2736"/>
      <c r="DR18" s="2735"/>
      <c r="DS18" s="2736"/>
      <c r="DT18" s="2735"/>
      <c r="DU18" s="2736"/>
      <c r="DV18" s="2737"/>
      <c r="DW18" s="2594"/>
    </row>
    <row r="19" spans="1:127" s="1629" customFormat="1" ht="40.5" customHeight="1">
      <c r="A19" s="2829">
        <v>1</v>
      </c>
      <c r="B19" s="2830">
        <f>LARGE(B$15:B18,1)+1</f>
        <v>5</v>
      </c>
      <c r="C19" s="2831" t="s">
        <v>4323</v>
      </c>
      <c r="D19" s="2832" t="s">
        <v>4313</v>
      </c>
      <c r="E19" s="2833" t="s">
        <v>319</v>
      </c>
      <c r="F19" s="2834">
        <v>8.5000000000000006E-2</v>
      </c>
      <c r="G19" s="2835" t="s">
        <v>4310</v>
      </c>
      <c r="H19" s="2836">
        <v>8201</v>
      </c>
      <c r="I19" s="2837" t="s">
        <v>4311</v>
      </c>
      <c r="J19" s="2838"/>
      <c r="K19" s="2839"/>
      <c r="L19" s="2840" t="s">
        <v>4300</v>
      </c>
      <c r="M19" s="2840" t="s">
        <v>4301</v>
      </c>
      <c r="N19" s="2841" t="s">
        <v>4302</v>
      </c>
      <c r="O19" s="2842" t="s">
        <v>4303</v>
      </c>
      <c r="P19" s="2843" t="s">
        <v>4304</v>
      </c>
      <c r="Q19" s="2844">
        <f>COUNTA(T19:DV19)</f>
        <v>0</v>
      </c>
      <c r="R19" s="2720"/>
      <c r="S19" s="2721"/>
      <c r="T19" s="2722"/>
      <c r="U19" s="2723"/>
      <c r="V19" s="2724"/>
      <c r="W19" s="2723"/>
      <c r="X19" s="2724"/>
      <c r="Y19" s="2723"/>
      <c r="Z19" s="2724"/>
      <c r="AA19" s="2723"/>
      <c r="AB19" s="2724"/>
      <c r="AC19" s="2725"/>
      <c r="AD19" s="2722"/>
      <c r="AE19" s="2723"/>
      <c r="AF19" s="2724"/>
      <c r="AG19" s="2723"/>
      <c r="AH19" s="2724"/>
      <c r="AI19" s="2723"/>
      <c r="AJ19" s="2724"/>
      <c r="AK19" s="2725"/>
      <c r="AL19" s="2722"/>
      <c r="AM19" s="2723"/>
      <c r="AN19" s="2724"/>
      <c r="AO19" s="2723"/>
      <c r="AP19" s="2724"/>
      <c r="AQ19" s="2723"/>
      <c r="AR19" s="2724"/>
      <c r="AS19" s="2725"/>
      <c r="AT19" s="2594"/>
      <c r="AU19" s="2726"/>
      <c r="AV19" s="2727"/>
      <c r="AW19" s="2728"/>
      <c r="AX19" s="2727"/>
      <c r="AY19" s="2728"/>
      <c r="AZ19" s="2727"/>
      <c r="BA19" s="2728"/>
      <c r="BB19" s="2727"/>
      <c r="BC19" s="2728"/>
      <c r="BD19" s="2729"/>
      <c r="BE19" s="2726"/>
      <c r="BF19" s="2727"/>
      <c r="BG19" s="2728"/>
      <c r="BH19" s="2727"/>
      <c r="BI19" s="2728"/>
      <c r="BJ19" s="2727"/>
      <c r="BK19" s="2728"/>
      <c r="BL19" s="2729"/>
      <c r="BM19" s="2726"/>
      <c r="BN19" s="2727"/>
      <c r="BO19" s="2728"/>
      <c r="BP19" s="2727"/>
      <c r="BQ19" s="2728"/>
      <c r="BR19" s="2727"/>
      <c r="BS19" s="2728"/>
      <c r="BT19" s="2729"/>
      <c r="BU19" s="2594"/>
      <c r="BV19" s="2730"/>
      <c r="BW19" s="2731"/>
      <c r="BX19" s="2732"/>
      <c r="BY19" s="2731"/>
      <c r="BZ19" s="2732"/>
      <c r="CA19" s="2731"/>
      <c r="CB19" s="2732"/>
      <c r="CC19" s="2731"/>
      <c r="CD19" s="2732"/>
      <c r="CE19" s="2733"/>
      <c r="CF19" s="2730"/>
      <c r="CG19" s="2731"/>
      <c r="CH19" s="2732"/>
      <c r="CI19" s="2731"/>
      <c r="CJ19" s="2732"/>
      <c r="CK19" s="2731"/>
      <c r="CL19" s="2732"/>
      <c r="CM19" s="2733"/>
      <c r="CN19" s="2730"/>
      <c r="CO19" s="2731"/>
      <c r="CP19" s="2732"/>
      <c r="CQ19" s="2731"/>
      <c r="CR19" s="2732"/>
      <c r="CS19" s="2731"/>
      <c r="CT19" s="2732"/>
      <c r="CU19" s="2733"/>
      <c r="CV19" s="2594"/>
      <c r="CW19" s="2734"/>
      <c r="CX19" s="2735"/>
      <c r="CY19" s="2736"/>
      <c r="CZ19" s="2735"/>
      <c r="DA19" s="2736"/>
      <c r="DB19" s="2735"/>
      <c r="DC19" s="2736"/>
      <c r="DD19" s="2735"/>
      <c r="DE19" s="2736"/>
      <c r="DF19" s="2737"/>
      <c r="DG19" s="2734"/>
      <c r="DH19" s="2735"/>
      <c r="DI19" s="2736"/>
      <c r="DJ19" s="2735"/>
      <c r="DK19" s="2736"/>
      <c r="DL19" s="2735"/>
      <c r="DM19" s="2736"/>
      <c r="DN19" s="2737"/>
      <c r="DO19" s="2734"/>
      <c r="DP19" s="2735"/>
      <c r="DQ19" s="2736"/>
      <c r="DR19" s="2735"/>
      <c r="DS19" s="2736"/>
      <c r="DT19" s="2735"/>
      <c r="DU19" s="2736"/>
      <c r="DV19" s="2737"/>
      <c r="DW19" s="2594"/>
    </row>
    <row r="20" spans="1:127" s="1629" customFormat="1" ht="40.5" customHeight="1">
      <c r="A20" s="2829"/>
      <c r="B20" s="2816">
        <v>3</v>
      </c>
      <c r="C20" s="2817" t="s">
        <v>4324</v>
      </c>
      <c r="D20" s="2818"/>
      <c r="E20" s="2819"/>
      <c r="F20" s="2818"/>
      <c r="G20" s="2820"/>
      <c r="H20" s="2819"/>
      <c r="I20" s="2821"/>
      <c r="J20" s="2818"/>
      <c r="K20" s="2818"/>
      <c r="L20" s="2821"/>
      <c r="M20" s="2821"/>
      <c r="N20" s="2821"/>
      <c r="O20" s="2821"/>
      <c r="P20" s="2822"/>
      <c r="Q20" s="6574" t="s">
        <v>4110</v>
      </c>
      <c r="R20" s="6576" t="s">
        <v>4111</v>
      </c>
      <c r="S20" s="6577" t="s">
        <v>4112</v>
      </c>
      <c r="T20" s="2846"/>
      <c r="U20" s="2847"/>
      <c r="V20" s="2847"/>
      <c r="W20" s="2847"/>
      <c r="X20" s="2847"/>
      <c r="Y20" s="2847"/>
      <c r="Z20" s="2847"/>
      <c r="AA20" s="2847"/>
      <c r="AB20" s="2847"/>
      <c r="AC20" s="2848"/>
      <c r="AD20" s="2846"/>
      <c r="AE20" s="2847"/>
      <c r="AF20" s="2847"/>
      <c r="AG20" s="2847"/>
      <c r="AH20" s="2847"/>
      <c r="AI20" s="2847"/>
      <c r="AJ20" s="2847"/>
      <c r="AK20" s="2848"/>
      <c r="AL20" s="2846"/>
      <c r="AM20" s="2847"/>
      <c r="AN20" s="2847"/>
      <c r="AO20" s="2847"/>
      <c r="AP20" s="2847"/>
      <c r="AQ20" s="2847"/>
      <c r="AR20" s="2847"/>
      <c r="AS20" s="2848"/>
      <c r="AT20" s="2849"/>
      <c r="AU20" s="2850"/>
      <c r="AV20" s="2851"/>
      <c r="AW20" s="2851"/>
      <c r="AX20" s="2851"/>
      <c r="AY20" s="2851"/>
      <c r="AZ20" s="2851"/>
      <c r="BA20" s="2851"/>
      <c r="BB20" s="2851"/>
      <c r="BC20" s="2851"/>
      <c r="BD20" s="2852"/>
      <c r="BE20" s="2850"/>
      <c r="BF20" s="2851"/>
      <c r="BG20" s="2851"/>
      <c r="BH20" s="2851"/>
      <c r="BI20" s="2851"/>
      <c r="BJ20" s="2851"/>
      <c r="BK20" s="2851"/>
      <c r="BL20" s="2852"/>
      <c r="BM20" s="2850"/>
      <c r="BN20" s="2851"/>
      <c r="BO20" s="2851"/>
      <c r="BP20" s="2851"/>
      <c r="BQ20" s="2851"/>
      <c r="BR20" s="2851"/>
      <c r="BS20" s="2851"/>
      <c r="BT20" s="2852"/>
      <c r="BU20" s="2849"/>
      <c r="BV20" s="2853"/>
      <c r="BW20" s="2854"/>
      <c r="BX20" s="2854"/>
      <c r="BY20" s="2854"/>
      <c r="BZ20" s="2854"/>
      <c r="CA20" s="2854"/>
      <c r="CB20" s="2854"/>
      <c r="CC20" s="2854"/>
      <c r="CD20" s="2854"/>
      <c r="CE20" s="2855"/>
      <c r="CF20" s="2853"/>
      <c r="CG20" s="2854"/>
      <c r="CH20" s="2854"/>
      <c r="CI20" s="2854"/>
      <c r="CJ20" s="2854"/>
      <c r="CK20" s="2854"/>
      <c r="CL20" s="2854"/>
      <c r="CM20" s="2855"/>
      <c r="CN20" s="2853"/>
      <c r="CO20" s="2854"/>
      <c r="CP20" s="2854"/>
      <c r="CQ20" s="2854"/>
      <c r="CR20" s="2854"/>
      <c r="CS20" s="2854"/>
      <c r="CT20" s="2854"/>
      <c r="CU20" s="2855"/>
      <c r="CV20" s="2849"/>
      <c r="CW20" s="2856"/>
      <c r="CX20" s="2857"/>
      <c r="CY20" s="2857"/>
      <c r="CZ20" s="2857"/>
      <c r="DA20" s="2857"/>
      <c r="DB20" s="2857"/>
      <c r="DC20" s="2857"/>
      <c r="DD20" s="2857"/>
      <c r="DE20" s="2857"/>
      <c r="DF20" s="2858"/>
      <c r="DG20" s="2856"/>
      <c r="DH20" s="2857"/>
      <c r="DI20" s="2857"/>
      <c r="DJ20" s="2857"/>
      <c r="DK20" s="2857"/>
      <c r="DL20" s="2857"/>
      <c r="DM20" s="2857"/>
      <c r="DN20" s="2858"/>
      <c r="DO20" s="2856"/>
      <c r="DP20" s="2857"/>
      <c r="DQ20" s="2857"/>
      <c r="DR20" s="2857"/>
      <c r="DS20" s="2857"/>
      <c r="DT20" s="2857"/>
      <c r="DU20" s="2857"/>
      <c r="DV20" s="2858"/>
      <c r="DW20" s="2594"/>
    </row>
    <row r="21" spans="1:127" s="1629" customFormat="1" ht="40.5" customHeight="1">
      <c r="A21" s="2829"/>
      <c r="B21" s="2823"/>
      <c r="C21" s="2824" t="s">
        <v>4306</v>
      </c>
      <c r="D21" s="2825">
        <f>LARGE(B22:B27,1)</f>
        <v>6</v>
      </c>
      <c r="E21" s="2826" t="s">
        <v>4307</v>
      </c>
      <c r="F21" s="2825">
        <f>COUNTIF(L22:P27,E21)</f>
        <v>0</v>
      </c>
      <c r="G21" s="2827" t="s">
        <v>4300</v>
      </c>
      <c r="H21" s="2825">
        <f>COUNTIF(L22:P27,G21)</f>
        <v>6</v>
      </c>
      <c r="I21" s="2827" t="s">
        <v>4301</v>
      </c>
      <c r="J21" s="2825">
        <f>COUNTIF(L22:P27,I21)</f>
        <v>6</v>
      </c>
      <c r="K21" s="2827" t="s">
        <v>4302</v>
      </c>
      <c r="L21" s="2825">
        <f>COUNTIF(L22:P27,K21)</f>
        <v>5</v>
      </c>
      <c r="M21" s="2827" t="s">
        <v>4303</v>
      </c>
      <c r="N21" s="2825">
        <f>COUNTIF(L22:P27,M21)</f>
        <v>5</v>
      </c>
      <c r="O21" s="2827" t="s">
        <v>4304</v>
      </c>
      <c r="P21" s="2828">
        <f>COUNTIF(L22:P27,O21)</f>
        <v>5</v>
      </c>
      <c r="Q21" s="6575"/>
      <c r="R21" s="6242"/>
      <c r="S21" s="6244"/>
      <c r="T21" s="2859"/>
      <c r="U21" s="2860"/>
      <c r="V21" s="2860"/>
      <c r="W21" s="2860"/>
      <c r="X21" s="2860"/>
      <c r="Y21" s="2860"/>
      <c r="Z21" s="2860"/>
      <c r="AA21" s="2860"/>
      <c r="AB21" s="2860"/>
      <c r="AC21" s="2861"/>
      <c r="AD21" s="2859"/>
      <c r="AE21" s="2860"/>
      <c r="AF21" s="2860"/>
      <c r="AG21" s="2860"/>
      <c r="AH21" s="2860"/>
      <c r="AI21" s="2860"/>
      <c r="AJ21" s="2860"/>
      <c r="AK21" s="2861"/>
      <c r="AL21" s="2859"/>
      <c r="AM21" s="2860"/>
      <c r="AN21" s="2860"/>
      <c r="AO21" s="2860"/>
      <c r="AP21" s="2860"/>
      <c r="AQ21" s="2860"/>
      <c r="AR21" s="2860"/>
      <c r="AS21" s="2861"/>
      <c r="AT21" s="2862"/>
      <c r="AU21" s="2863"/>
      <c r="AV21" s="2864"/>
      <c r="AW21" s="2864"/>
      <c r="AX21" s="2864"/>
      <c r="AY21" s="2864"/>
      <c r="AZ21" s="2864"/>
      <c r="BA21" s="2864"/>
      <c r="BB21" s="2864"/>
      <c r="BC21" s="2864"/>
      <c r="BD21" s="2865"/>
      <c r="BE21" s="2863"/>
      <c r="BF21" s="2864"/>
      <c r="BG21" s="2864"/>
      <c r="BH21" s="2864"/>
      <c r="BI21" s="2864"/>
      <c r="BJ21" s="2864"/>
      <c r="BK21" s="2864"/>
      <c r="BL21" s="2865"/>
      <c r="BM21" s="2863"/>
      <c r="BN21" s="2864"/>
      <c r="BO21" s="2864"/>
      <c r="BP21" s="2864"/>
      <c r="BQ21" s="2864"/>
      <c r="BR21" s="2864"/>
      <c r="BS21" s="2864"/>
      <c r="BT21" s="2865"/>
      <c r="BU21" s="2862"/>
      <c r="BV21" s="2866"/>
      <c r="BW21" s="2867"/>
      <c r="BX21" s="2867"/>
      <c r="BY21" s="2867"/>
      <c r="BZ21" s="2867"/>
      <c r="CA21" s="2867"/>
      <c r="CB21" s="2867"/>
      <c r="CC21" s="2867"/>
      <c r="CD21" s="2867"/>
      <c r="CE21" s="2868"/>
      <c r="CF21" s="2866"/>
      <c r="CG21" s="2867"/>
      <c r="CH21" s="2867"/>
      <c r="CI21" s="2867"/>
      <c r="CJ21" s="2867"/>
      <c r="CK21" s="2867"/>
      <c r="CL21" s="2867"/>
      <c r="CM21" s="2868"/>
      <c r="CN21" s="2866"/>
      <c r="CO21" s="2867"/>
      <c r="CP21" s="2867"/>
      <c r="CQ21" s="2867"/>
      <c r="CR21" s="2867"/>
      <c r="CS21" s="2867"/>
      <c r="CT21" s="2867"/>
      <c r="CU21" s="2868"/>
      <c r="CV21" s="2862"/>
      <c r="CW21" s="2869"/>
      <c r="CX21" s="2870"/>
      <c r="CY21" s="2870"/>
      <c r="CZ21" s="2870"/>
      <c r="DA21" s="2870"/>
      <c r="DB21" s="2870"/>
      <c r="DC21" s="2870"/>
      <c r="DD21" s="2870"/>
      <c r="DE21" s="2870"/>
      <c r="DF21" s="2871"/>
      <c r="DG21" s="2869"/>
      <c r="DH21" s="2870"/>
      <c r="DI21" s="2870"/>
      <c r="DJ21" s="2870"/>
      <c r="DK21" s="2870"/>
      <c r="DL21" s="2870"/>
      <c r="DM21" s="2870"/>
      <c r="DN21" s="2871"/>
      <c r="DO21" s="2869"/>
      <c r="DP21" s="2870"/>
      <c r="DQ21" s="2870"/>
      <c r="DR21" s="2870"/>
      <c r="DS21" s="2870"/>
      <c r="DT21" s="2870"/>
      <c r="DU21" s="2870"/>
      <c r="DV21" s="2871"/>
      <c r="DW21" s="2594"/>
    </row>
    <row r="22" spans="1:127" s="1629" customFormat="1" ht="40.5" customHeight="1">
      <c r="A22" s="2829">
        <v>1</v>
      </c>
      <c r="B22" s="2830">
        <v>1</v>
      </c>
      <c r="C22" s="2831" t="s">
        <v>4325</v>
      </c>
      <c r="D22" s="2832" t="s">
        <v>4326</v>
      </c>
      <c r="E22" s="2833" t="s">
        <v>319</v>
      </c>
      <c r="F22" s="2834">
        <v>8.9666666666666672E-2</v>
      </c>
      <c r="G22" s="2835" t="s">
        <v>4310</v>
      </c>
      <c r="H22" s="2836">
        <v>8657</v>
      </c>
      <c r="I22" s="2837" t="s">
        <v>4311</v>
      </c>
      <c r="J22" s="2838"/>
      <c r="K22" s="2839"/>
      <c r="L22" s="2840" t="s">
        <v>4300</v>
      </c>
      <c r="M22" s="2840" t="s">
        <v>4301</v>
      </c>
      <c r="N22" s="2841" t="s">
        <v>4302</v>
      </c>
      <c r="O22" s="2842" t="s">
        <v>4303</v>
      </c>
      <c r="P22" s="2843" t="s">
        <v>4304</v>
      </c>
      <c r="Q22" s="2844">
        <f t="shared" ref="Q22:Q27" si="2">COUNTA(T22:DV22)</f>
        <v>0</v>
      </c>
      <c r="R22" s="2720"/>
      <c r="S22" s="2721"/>
      <c r="T22" s="2722"/>
      <c r="U22" s="2723"/>
      <c r="V22" s="2724"/>
      <c r="W22" s="2723"/>
      <c r="X22" s="2724"/>
      <c r="Y22" s="2723"/>
      <c r="Z22" s="2724"/>
      <c r="AA22" s="2723"/>
      <c r="AB22" s="2724"/>
      <c r="AC22" s="2725"/>
      <c r="AD22" s="2722"/>
      <c r="AE22" s="2723"/>
      <c r="AF22" s="2724"/>
      <c r="AG22" s="2723"/>
      <c r="AH22" s="2724"/>
      <c r="AI22" s="2723"/>
      <c r="AJ22" s="2724"/>
      <c r="AK22" s="2725"/>
      <c r="AL22" s="2722"/>
      <c r="AM22" s="2723"/>
      <c r="AN22" s="2724"/>
      <c r="AO22" s="2723"/>
      <c r="AP22" s="2724"/>
      <c r="AQ22" s="2723"/>
      <c r="AR22" s="2724"/>
      <c r="AS22" s="2725"/>
      <c r="AT22" s="2594"/>
      <c r="AU22" s="2726"/>
      <c r="AV22" s="2727"/>
      <c r="AW22" s="2728"/>
      <c r="AX22" s="2727"/>
      <c r="AY22" s="2728"/>
      <c r="AZ22" s="2727"/>
      <c r="BA22" s="2728"/>
      <c r="BB22" s="2727"/>
      <c r="BC22" s="2728"/>
      <c r="BD22" s="2729"/>
      <c r="BE22" s="2726"/>
      <c r="BF22" s="2727"/>
      <c r="BG22" s="2728"/>
      <c r="BH22" s="2727"/>
      <c r="BI22" s="2728"/>
      <c r="BJ22" s="2727"/>
      <c r="BK22" s="2728"/>
      <c r="BL22" s="2729"/>
      <c r="BM22" s="2726"/>
      <c r="BN22" s="2727"/>
      <c r="BO22" s="2728"/>
      <c r="BP22" s="2727"/>
      <c r="BQ22" s="2728"/>
      <c r="BR22" s="2727"/>
      <c r="BS22" s="2728"/>
      <c r="BT22" s="2729"/>
      <c r="BU22" s="2594"/>
      <c r="BV22" s="2730"/>
      <c r="BW22" s="2731"/>
      <c r="BX22" s="2732"/>
      <c r="BY22" s="2731"/>
      <c r="BZ22" s="2732"/>
      <c r="CA22" s="2731"/>
      <c r="CB22" s="2732"/>
      <c r="CC22" s="2731"/>
      <c r="CD22" s="2732"/>
      <c r="CE22" s="2733"/>
      <c r="CF22" s="2730"/>
      <c r="CG22" s="2731"/>
      <c r="CH22" s="2732"/>
      <c r="CI22" s="2731"/>
      <c r="CJ22" s="2732"/>
      <c r="CK22" s="2731"/>
      <c r="CL22" s="2732"/>
      <c r="CM22" s="2733"/>
      <c r="CN22" s="2730"/>
      <c r="CO22" s="2731"/>
      <c r="CP22" s="2732"/>
      <c r="CQ22" s="2731"/>
      <c r="CR22" s="2732"/>
      <c r="CS22" s="2731"/>
      <c r="CT22" s="2732"/>
      <c r="CU22" s="2733"/>
      <c r="CV22" s="2594"/>
      <c r="CW22" s="2734"/>
      <c r="CX22" s="2735"/>
      <c r="CY22" s="2736"/>
      <c r="CZ22" s="2735"/>
      <c r="DA22" s="2736"/>
      <c r="DB22" s="2735"/>
      <c r="DC22" s="2736"/>
      <c r="DD22" s="2735"/>
      <c r="DE22" s="2736"/>
      <c r="DF22" s="2737"/>
      <c r="DG22" s="2734"/>
      <c r="DH22" s="2735"/>
      <c r="DI22" s="2736"/>
      <c r="DJ22" s="2735"/>
      <c r="DK22" s="2736"/>
      <c r="DL22" s="2735"/>
      <c r="DM22" s="2736"/>
      <c r="DN22" s="2737"/>
      <c r="DO22" s="2734"/>
      <c r="DP22" s="2735"/>
      <c r="DQ22" s="2736"/>
      <c r="DR22" s="2735"/>
      <c r="DS22" s="2736"/>
      <c r="DT22" s="2735"/>
      <c r="DU22" s="2736"/>
      <c r="DV22" s="2737"/>
      <c r="DW22" s="2594"/>
    </row>
    <row r="23" spans="1:127" s="1629" customFormat="1" ht="40.5" customHeight="1">
      <c r="A23" s="2829">
        <v>1</v>
      </c>
      <c r="B23" s="2830">
        <f>LARGE(B$22:B22,1)+1</f>
        <v>2</v>
      </c>
      <c r="C23" s="2831" t="s">
        <v>4327</v>
      </c>
      <c r="D23" s="2832" t="s">
        <v>4326</v>
      </c>
      <c r="E23" s="2833" t="s">
        <v>319</v>
      </c>
      <c r="F23" s="2834">
        <v>0.157</v>
      </c>
      <c r="G23" s="2835" t="s">
        <v>4310</v>
      </c>
      <c r="H23" s="2836">
        <v>980218</v>
      </c>
      <c r="I23" s="2837" t="s">
        <v>4311</v>
      </c>
      <c r="J23" s="2838"/>
      <c r="K23" s="2839"/>
      <c r="L23" s="2840" t="s">
        <v>4300</v>
      </c>
      <c r="M23" s="2840" t="s">
        <v>4301</v>
      </c>
      <c r="N23" s="2841"/>
      <c r="O23" s="2842"/>
      <c r="P23" s="2843"/>
      <c r="Q23" s="2844">
        <f t="shared" si="2"/>
        <v>0</v>
      </c>
      <c r="R23" s="2720"/>
      <c r="S23" s="2721"/>
      <c r="T23" s="2722"/>
      <c r="U23" s="2723"/>
      <c r="V23" s="2724"/>
      <c r="W23" s="2723"/>
      <c r="X23" s="2724"/>
      <c r="Y23" s="2723"/>
      <c r="Z23" s="2724"/>
      <c r="AA23" s="2723"/>
      <c r="AB23" s="2724"/>
      <c r="AC23" s="2725"/>
      <c r="AD23" s="2722"/>
      <c r="AE23" s="2723"/>
      <c r="AF23" s="2724"/>
      <c r="AG23" s="2723"/>
      <c r="AH23" s="2724"/>
      <c r="AI23" s="2723"/>
      <c r="AJ23" s="2724"/>
      <c r="AK23" s="2725"/>
      <c r="AL23" s="2722"/>
      <c r="AM23" s="2723"/>
      <c r="AN23" s="2724"/>
      <c r="AO23" s="2723"/>
      <c r="AP23" s="2724"/>
      <c r="AQ23" s="2723"/>
      <c r="AR23" s="2724"/>
      <c r="AS23" s="2725"/>
      <c r="AT23" s="2594"/>
      <c r="AU23" s="2726"/>
      <c r="AV23" s="2727"/>
      <c r="AW23" s="2728"/>
      <c r="AX23" s="2727"/>
      <c r="AY23" s="2728"/>
      <c r="AZ23" s="2727"/>
      <c r="BA23" s="2728"/>
      <c r="BB23" s="2727"/>
      <c r="BC23" s="2728"/>
      <c r="BD23" s="2729"/>
      <c r="BE23" s="2726"/>
      <c r="BF23" s="2727"/>
      <c r="BG23" s="2728"/>
      <c r="BH23" s="2727"/>
      <c r="BI23" s="2728"/>
      <c r="BJ23" s="2727"/>
      <c r="BK23" s="2728"/>
      <c r="BL23" s="2729"/>
      <c r="BM23" s="2726"/>
      <c r="BN23" s="2727"/>
      <c r="BO23" s="2728"/>
      <c r="BP23" s="2727"/>
      <c r="BQ23" s="2728"/>
      <c r="BR23" s="2727"/>
      <c r="BS23" s="2728"/>
      <c r="BT23" s="2729"/>
      <c r="BU23" s="2594"/>
      <c r="BV23" s="2730"/>
      <c r="BW23" s="2731"/>
      <c r="BX23" s="2732"/>
      <c r="BY23" s="2731"/>
      <c r="BZ23" s="2732"/>
      <c r="CA23" s="2731"/>
      <c r="CB23" s="2732"/>
      <c r="CC23" s="2731"/>
      <c r="CD23" s="2732"/>
      <c r="CE23" s="2733"/>
      <c r="CF23" s="2730"/>
      <c r="CG23" s="2731"/>
      <c r="CH23" s="2732"/>
      <c r="CI23" s="2731"/>
      <c r="CJ23" s="2732"/>
      <c r="CK23" s="2731"/>
      <c r="CL23" s="2732"/>
      <c r="CM23" s="2733"/>
      <c r="CN23" s="2730"/>
      <c r="CO23" s="2731"/>
      <c r="CP23" s="2732"/>
      <c r="CQ23" s="2731"/>
      <c r="CR23" s="2732"/>
      <c r="CS23" s="2731"/>
      <c r="CT23" s="2732"/>
      <c r="CU23" s="2733"/>
      <c r="CV23" s="2594"/>
      <c r="CW23" s="2734"/>
      <c r="CX23" s="2735"/>
      <c r="CY23" s="2736"/>
      <c r="CZ23" s="2735"/>
      <c r="DA23" s="2736"/>
      <c r="DB23" s="2735"/>
      <c r="DC23" s="2736"/>
      <c r="DD23" s="2735"/>
      <c r="DE23" s="2736"/>
      <c r="DF23" s="2737"/>
      <c r="DG23" s="2734"/>
      <c r="DH23" s="2735"/>
      <c r="DI23" s="2736"/>
      <c r="DJ23" s="2735"/>
      <c r="DK23" s="2736"/>
      <c r="DL23" s="2735"/>
      <c r="DM23" s="2736"/>
      <c r="DN23" s="2737"/>
      <c r="DO23" s="2734"/>
      <c r="DP23" s="2735"/>
      <c r="DQ23" s="2736"/>
      <c r="DR23" s="2735"/>
      <c r="DS23" s="2736"/>
      <c r="DT23" s="2735"/>
      <c r="DU23" s="2736"/>
      <c r="DV23" s="2737"/>
      <c r="DW23" s="2594"/>
    </row>
    <row r="24" spans="1:127" s="1629" customFormat="1" ht="40.5" customHeight="1">
      <c r="A24" s="2829">
        <v>1</v>
      </c>
      <c r="B24" s="2830">
        <f>LARGE(B$22:B23,1)+1</f>
        <v>3</v>
      </c>
      <c r="C24" s="2831" t="s">
        <v>4328</v>
      </c>
      <c r="D24" s="2832" t="s">
        <v>4313</v>
      </c>
      <c r="E24" s="2833" t="s">
        <v>319</v>
      </c>
      <c r="F24" s="2834">
        <v>0.34062500000000001</v>
      </c>
      <c r="G24" s="2835" t="s">
        <v>4310</v>
      </c>
      <c r="H24" s="2836">
        <v>408799</v>
      </c>
      <c r="I24" s="2837" t="s">
        <v>4311</v>
      </c>
      <c r="J24" s="2838"/>
      <c r="K24" s="2839"/>
      <c r="L24" s="2840" t="s">
        <v>4300</v>
      </c>
      <c r="M24" s="2840" t="s">
        <v>4301</v>
      </c>
      <c r="N24" s="2841" t="s">
        <v>4302</v>
      </c>
      <c r="O24" s="2842" t="s">
        <v>4303</v>
      </c>
      <c r="P24" s="2843" t="s">
        <v>4304</v>
      </c>
      <c r="Q24" s="2844">
        <f t="shared" si="2"/>
        <v>0</v>
      </c>
      <c r="R24" s="2720"/>
      <c r="S24" s="2721"/>
      <c r="T24" s="2722"/>
      <c r="U24" s="2723"/>
      <c r="V24" s="2724"/>
      <c r="W24" s="2723"/>
      <c r="X24" s="2724"/>
      <c r="Y24" s="2723"/>
      <c r="Z24" s="2724"/>
      <c r="AA24" s="2723"/>
      <c r="AB24" s="2724"/>
      <c r="AC24" s="2725"/>
      <c r="AD24" s="2722"/>
      <c r="AE24" s="2723"/>
      <c r="AF24" s="2724"/>
      <c r="AG24" s="2723"/>
      <c r="AH24" s="2724"/>
      <c r="AI24" s="2723"/>
      <c r="AJ24" s="2724"/>
      <c r="AK24" s="2725"/>
      <c r="AL24" s="2722"/>
      <c r="AM24" s="2723"/>
      <c r="AN24" s="2724"/>
      <c r="AO24" s="2723"/>
      <c r="AP24" s="2724"/>
      <c r="AQ24" s="2723"/>
      <c r="AR24" s="2724"/>
      <c r="AS24" s="2725"/>
      <c r="AT24" s="2594"/>
      <c r="AU24" s="2726"/>
      <c r="AV24" s="2727"/>
      <c r="AW24" s="2728"/>
      <c r="AX24" s="2727"/>
      <c r="AY24" s="2728"/>
      <c r="AZ24" s="2727"/>
      <c r="BA24" s="2728"/>
      <c r="BB24" s="2727"/>
      <c r="BC24" s="2728"/>
      <c r="BD24" s="2729"/>
      <c r="BE24" s="2726"/>
      <c r="BF24" s="2727"/>
      <c r="BG24" s="2728"/>
      <c r="BH24" s="2727"/>
      <c r="BI24" s="2728"/>
      <c r="BJ24" s="2727"/>
      <c r="BK24" s="2728"/>
      <c r="BL24" s="2729"/>
      <c r="BM24" s="2726"/>
      <c r="BN24" s="2727"/>
      <c r="BO24" s="2728"/>
      <c r="BP24" s="2727"/>
      <c r="BQ24" s="2728"/>
      <c r="BR24" s="2727"/>
      <c r="BS24" s="2728"/>
      <c r="BT24" s="2729"/>
      <c r="BU24" s="2594"/>
      <c r="BV24" s="2730"/>
      <c r="BW24" s="2731"/>
      <c r="BX24" s="2732"/>
      <c r="BY24" s="2731"/>
      <c r="BZ24" s="2732"/>
      <c r="CA24" s="2731"/>
      <c r="CB24" s="2732"/>
      <c r="CC24" s="2731"/>
      <c r="CD24" s="2732"/>
      <c r="CE24" s="2733"/>
      <c r="CF24" s="2730"/>
      <c r="CG24" s="2731"/>
      <c r="CH24" s="2732"/>
      <c r="CI24" s="2731"/>
      <c r="CJ24" s="2732"/>
      <c r="CK24" s="2731"/>
      <c r="CL24" s="2732"/>
      <c r="CM24" s="2733"/>
      <c r="CN24" s="2730"/>
      <c r="CO24" s="2731"/>
      <c r="CP24" s="2732"/>
      <c r="CQ24" s="2731"/>
      <c r="CR24" s="2732"/>
      <c r="CS24" s="2731"/>
      <c r="CT24" s="2732"/>
      <c r="CU24" s="2733"/>
      <c r="CV24" s="2594"/>
      <c r="CW24" s="2734"/>
      <c r="CX24" s="2735"/>
      <c r="CY24" s="2736"/>
      <c r="CZ24" s="2735"/>
      <c r="DA24" s="2736"/>
      <c r="DB24" s="2735"/>
      <c r="DC24" s="2736"/>
      <c r="DD24" s="2735"/>
      <c r="DE24" s="2736"/>
      <c r="DF24" s="2737"/>
      <c r="DG24" s="2734"/>
      <c r="DH24" s="2735"/>
      <c r="DI24" s="2736"/>
      <c r="DJ24" s="2735"/>
      <c r="DK24" s="2736"/>
      <c r="DL24" s="2735"/>
      <c r="DM24" s="2736"/>
      <c r="DN24" s="2737"/>
      <c r="DO24" s="2734"/>
      <c r="DP24" s="2735"/>
      <c r="DQ24" s="2736"/>
      <c r="DR24" s="2735"/>
      <c r="DS24" s="2736"/>
      <c r="DT24" s="2735"/>
      <c r="DU24" s="2736"/>
      <c r="DV24" s="2737"/>
      <c r="DW24" s="2594"/>
    </row>
    <row r="25" spans="1:127" s="1629" customFormat="1" ht="40.5" customHeight="1">
      <c r="A25" s="2829">
        <v>1</v>
      </c>
      <c r="B25" s="2830">
        <f>LARGE(B$22:B24,1)+1</f>
        <v>4</v>
      </c>
      <c r="C25" s="2831" t="s">
        <v>4329</v>
      </c>
      <c r="D25" s="2832" t="s">
        <v>4313</v>
      </c>
      <c r="E25" s="2833" t="s">
        <v>319</v>
      </c>
      <c r="F25" s="2834">
        <v>0.27800000000000002</v>
      </c>
      <c r="G25" s="2835" t="s">
        <v>4310</v>
      </c>
      <c r="H25" s="2836">
        <v>8144</v>
      </c>
      <c r="I25" s="2837" t="s">
        <v>4311</v>
      </c>
      <c r="J25" s="2838"/>
      <c r="K25" s="2839"/>
      <c r="L25" s="2840" t="s">
        <v>4300</v>
      </c>
      <c r="M25" s="2840" t="s">
        <v>4301</v>
      </c>
      <c r="N25" s="2841" t="s">
        <v>4302</v>
      </c>
      <c r="O25" s="2842" t="s">
        <v>4303</v>
      </c>
      <c r="P25" s="2843" t="s">
        <v>4304</v>
      </c>
      <c r="Q25" s="2844">
        <f t="shared" si="2"/>
        <v>0</v>
      </c>
      <c r="R25" s="2720"/>
      <c r="S25" s="2721"/>
      <c r="T25" s="2722"/>
      <c r="U25" s="2723"/>
      <c r="V25" s="2724"/>
      <c r="W25" s="2723"/>
      <c r="X25" s="2724"/>
      <c r="Y25" s="2723"/>
      <c r="Z25" s="2724"/>
      <c r="AA25" s="2723"/>
      <c r="AB25" s="2724"/>
      <c r="AC25" s="2725"/>
      <c r="AD25" s="2722"/>
      <c r="AE25" s="2723"/>
      <c r="AF25" s="2724"/>
      <c r="AG25" s="2723"/>
      <c r="AH25" s="2724"/>
      <c r="AI25" s="2723"/>
      <c r="AJ25" s="2724"/>
      <c r="AK25" s="2725"/>
      <c r="AL25" s="2722"/>
      <c r="AM25" s="2723"/>
      <c r="AN25" s="2724"/>
      <c r="AO25" s="2723"/>
      <c r="AP25" s="2724"/>
      <c r="AQ25" s="2723"/>
      <c r="AR25" s="2724"/>
      <c r="AS25" s="2725"/>
      <c r="AT25" s="2594"/>
      <c r="AU25" s="2726"/>
      <c r="AV25" s="2727"/>
      <c r="AW25" s="2728"/>
      <c r="AX25" s="2727"/>
      <c r="AY25" s="2728"/>
      <c r="AZ25" s="2727"/>
      <c r="BA25" s="2728"/>
      <c r="BB25" s="2727"/>
      <c r="BC25" s="2728"/>
      <c r="BD25" s="2729"/>
      <c r="BE25" s="2726"/>
      <c r="BF25" s="2727"/>
      <c r="BG25" s="2728"/>
      <c r="BH25" s="2727"/>
      <c r="BI25" s="2728"/>
      <c r="BJ25" s="2727"/>
      <c r="BK25" s="2728"/>
      <c r="BL25" s="2729"/>
      <c r="BM25" s="2726"/>
      <c r="BN25" s="2727"/>
      <c r="BO25" s="2728"/>
      <c r="BP25" s="2727"/>
      <c r="BQ25" s="2728"/>
      <c r="BR25" s="2727"/>
      <c r="BS25" s="2728"/>
      <c r="BT25" s="2729"/>
      <c r="BU25" s="2594"/>
      <c r="BV25" s="2730"/>
      <c r="BW25" s="2731"/>
      <c r="BX25" s="2732"/>
      <c r="BY25" s="2731"/>
      <c r="BZ25" s="2732"/>
      <c r="CA25" s="2731"/>
      <c r="CB25" s="2732"/>
      <c r="CC25" s="2731"/>
      <c r="CD25" s="2732"/>
      <c r="CE25" s="2733"/>
      <c r="CF25" s="2730"/>
      <c r="CG25" s="2731"/>
      <c r="CH25" s="2732"/>
      <c r="CI25" s="2731"/>
      <c r="CJ25" s="2732"/>
      <c r="CK25" s="2731"/>
      <c r="CL25" s="2732"/>
      <c r="CM25" s="2733"/>
      <c r="CN25" s="2730"/>
      <c r="CO25" s="2731"/>
      <c r="CP25" s="2732"/>
      <c r="CQ25" s="2731"/>
      <c r="CR25" s="2732"/>
      <c r="CS25" s="2731"/>
      <c r="CT25" s="2732"/>
      <c r="CU25" s="2733"/>
      <c r="CV25" s="2594"/>
      <c r="CW25" s="2734"/>
      <c r="CX25" s="2735"/>
      <c r="CY25" s="2736"/>
      <c r="CZ25" s="2735"/>
      <c r="DA25" s="2736"/>
      <c r="DB25" s="2735"/>
      <c r="DC25" s="2736"/>
      <c r="DD25" s="2735"/>
      <c r="DE25" s="2736"/>
      <c r="DF25" s="2737"/>
      <c r="DG25" s="2734"/>
      <c r="DH25" s="2735"/>
      <c r="DI25" s="2736"/>
      <c r="DJ25" s="2735"/>
      <c r="DK25" s="2736"/>
      <c r="DL25" s="2735"/>
      <c r="DM25" s="2736"/>
      <c r="DN25" s="2737"/>
      <c r="DO25" s="2734"/>
      <c r="DP25" s="2735"/>
      <c r="DQ25" s="2736"/>
      <c r="DR25" s="2735"/>
      <c r="DS25" s="2736"/>
      <c r="DT25" s="2735"/>
      <c r="DU25" s="2736"/>
      <c r="DV25" s="2737"/>
      <c r="DW25" s="2594"/>
    </row>
    <row r="26" spans="1:127" s="1629" customFormat="1" ht="40.5" customHeight="1">
      <c r="A26" s="2829">
        <v>1</v>
      </c>
      <c r="B26" s="2830">
        <f>LARGE(B$22:B25,1)+1</f>
        <v>5</v>
      </c>
      <c r="C26" s="2831" t="s">
        <v>4330</v>
      </c>
      <c r="D26" s="2832" t="s">
        <v>4313</v>
      </c>
      <c r="E26" s="2833" t="s">
        <v>319</v>
      </c>
      <c r="F26" s="2834">
        <v>0.25800000000000001</v>
      </c>
      <c r="G26" s="2835" t="s">
        <v>4310</v>
      </c>
      <c r="H26" s="2836">
        <v>6767</v>
      </c>
      <c r="I26" s="2837" t="s">
        <v>4311</v>
      </c>
      <c r="J26" s="2838"/>
      <c r="K26" s="2839"/>
      <c r="L26" s="2840" t="s">
        <v>4300</v>
      </c>
      <c r="M26" s="2840" t="s">
        <v>4301</v>
      </c>
      <c r="N26" s="2841" t="s">
        <v>4302</v>
      </c>
      <c r="O26" s="2842" t="s">
        <v>4303</v>
      </c>
      <c r="P26" s="2843" t="s">
        <v>4304</v>
      </c>
      <c r="Q26" s="2844">
        <f t="shared" si="2"/>
        <v>0</v>
      </c>
      <c r="R26" s="2720"/>
      <c r="S26" s="2721"/>
      <c r="T26" s="2722"/>
      <c r="U26" s="2723"/>
      <c r="V26" s="2724"/>
      <c r="W26" s="2723"/>
      <c r="X26" s="2724"/>
      <c r="Y26" s="2723"/>
      <c r="Z26" s="2724"/>
      <c r="AA26" s="2723"/>
      <c r="AB26" s="2724"/>
      <c r="AC26" s="2725"/>
      <c r="AD26" s="2722"/>
      <c r="AE26" s="2723"/>
      <c r="AF26" s="2724"/>
      <c r="AG26" s="2723"/>
      <c r="AH26" s="2724"/>
      <c r="AI26" s="2723"/>
      <c r="AJ26" s="2724"/>
      <c r="AK26" s="2725"/>
      <c r="AL26" s="2722"/>
      <c r="AM26" s="2723"/>
      <c r="AN26" s="2724"/>
      <c r="AO26" s="2723"/>
      <c r="AP26" s="2724"/>
      <c r="AQ26" s="2723"/>
      <c r="AR26" s="2724"/>
      <c r="AS26" s="2725"/>
      <c r="AT26" s="2594"/>
      <c r="AU26" s="2726"/>
      <c r="AV26" s="2727"/>
      <c r="AW26" s="2728"/>
      <c r="AX26" s="2727"/>
      <c r="AY26" s="2728"/>
      <c r="AZ26" s="2727"/>
      <c r="BA26" s="2728"/>
      <c r="BB26" s="2727"/>
      <c r="BC26" s="2728"/>
      <c r="BD26" s="2729"/>
      <c r="BE26" s="2726"/>
      <c r="BF26" s="2727"/>
      <c r="BG26" s="2728"/>
      <c r="BH26" s="2727"/>
      <c r="BI26" s="2728"/>
      <c r="BJ26" s="2727"/>
      <c r="BK26" s="2728"/>
      <c r="BL26" s="2729"/>
      <c r="BM26" s="2726"/>
      <c r="BN26" s="2727"/>
      <c r="BO26" s="2728"/>
      <c r="BP26" s="2727"/>
      <c r="BQ26" s="2728"/>
      <c r="BR26" s="2727"/>
      <c r="BS26" s="2728"/>
      <c r="BT26" s="2729"/>
      <c r="BU26" s="2594"/>
      <c r="BV26" s="2730"/>
      <c r="BW26" s="2731"/>
      <c r="BX26" s="2732"/>
      <c r="BY26" s="2731"/>
      <c r="BZ26" s="2732"/>
      <c r="CA26" s="2731"/>
      <c r="CB26" s="2732"/>
      <c r="CC26" s="2731"/>
      <c r="CD26" s="2732"/>
      <c r="CE26" s="2733"/>
      <c r="CF26" s="2730"/>
      <c r="CG26" s="2731"/>
      <c r="CH26" s="2732"/>
      <c r="CI26" s="2731"/>
      <c r="CJ26" s="2732"/>
      <c r="CK26" s="2731"/>
      <c r="CL26" s="2732"/>
      <c r="CM26" s="2733"/>
      <c r="CN26" s="2730"/>
      <c r="CO26" s="2731"/>
      <c r="CP26" s="2732"/>
      <c r="CQ26" s="2731"/>
      <c r="CR26" s="2732"/>
      <c r="CS26" s="2731"/>
      <c r="CT26" s="2732"/>
      <c r="CU26" s="2733"/>
      <c r="CV26" s="2594"/>
      <c r="CW26" s="2734"/>
      <c r="CX26" s="2735"/>
      <c r="CY26" s="2736"/>
      <c r="CZ26" s="2735"/>
      <c r="DA26" s="2736"/>
      <c r="DB26" s="2735"/>
      <c r="DC26" s="2736"/>
      <c r="DD26" s="2735"/>
      <c r="DE26" s="2736"/>
      <c r="DF26" s="2737"/>
      <c r="DG26" s="2734"/>
      <c r="DH26" s="2735"/>
      <c r="DI26" s="2736"/>
      <c r="DJ26" s="2735"/>
      <c r="DK26" s="2736"/>
      <c r="DL26" s="2735"/>
      <c r="DM26" s="2736"/>
      <c r="DN26" s="2737"/>
      <c r="DO26" s="2734"/>
      <c r="DP26" s="2735"/>
      <c r="DQ26" s="2736"/>
      <c r="DR26" s="2735"/>
      <c r="DS26" s="2736"/>
      <c r="DT26" s="2735"/>
      <c r="DU26" s="2736"/>
      <c r="DV26" s="2737"/>
      <c r="DW26" s="2594"/>
    </row>
    <row r="27" spans="1:127" s="1629" customFormat="1" ht="40.5" customHeight="1">
      <c r="A27" s="2829">
        <v>1</v>
      </c>
      <c r="B27" s="2830">
        <f>LARGE(B$22:B26,1)+1</f>
        <v>6</v>
      </c>
      <c r="C27" s="2831" t="s">
        <v>4331</v>
      </c>
      <c r="D27" s="2832" t="s">
        <v>4313</v>
      </c>
      <c r="E27" s="2833" t="s">
        <v>319</v>
      </c>
      <c r="F27" s="2834">
        <v>8.7999999999999995E-2</v>
      </c>
      <c r="G27" s="2835" t="s">
        <v>4310</v>
      </c>
      <c r="H27" s="2836">
        <v>8211</v>
      </c>
      <c r="I27" s="2837" t="s">
        <v>4311</v>
      </c>
      <c r="J27" s="2838"/>
      <c r="K27" s="2839"/>
      <c r="L27" s="2840" t="s">
        <v>4300</v>
      </c>
      <c r="M27" s="2840" t="s">
        <v>4301</v>
      </c>
      <c r="N27" s="2841" t="s">
        <v>4302</v>
      </c>
      <c r="O27" s="2842" t="s">
        <v>4303</v>
      </c>
      <c r="P27" s="2843" t="s">
        <v>4304</v>
      </c>
      <c r="Q27" s="2844">
        <f t="shared" si="2"/>
        <v>0</v>
      </c>
      <c r="R27" s="2720"/>
      <c r="S27" s="2721"/>
      <c r="T27" s="2722"/>
      <c r="U27" s="2723"/>
      <c r="V27" s="2724"/>
      <c r="W27" s="2723"/>
      <c r="X27" s="2724"/>
      <c r="Y27" s="2723"/>
      <c r="Z27" s="2724"/>
      <c r="AA27" s="2723"/>
      <c r="AB27" s="2724"/>
      <c r="AC27" s="2725"/>
      <c r="AD27" s="2722"/>
      <c r="AE27" s="2723"/>
      <c r="AF27" s="2724"/>
      <c r="AG27" s="2723"/>
      <c r="AH27" s="2724"/>
      <c r="AI27" s="2723"/>
      <c r="AJ27" s="2724"/>
      <c r="AK27" s="2725"/>
      <c r="AL27" s="2722"/>
      <c r="AM27" s="2723"/>
      <c r="AN27" s="2724"/>
      <c r="AO27" s="2723"/>
      <c r="AP27" s="2724"/>
      <c r="AQ27" s="2723"/>
      <c r="AR27" s="2724"/>
      <c r="AS27" s="2725"/>
      <c r="AT27" s="2594"/>
      <c r="AU27" s="2726"/>
      <c r="AV27" s="2727"/>
      <c r="AW27" s="2728"/>
      <c r="AX27" s="2727"/>
      <c r="AY27" s="2728"/>
      <c r="AZ27" s="2727"/>
      <c r="BA27" s="2728"/>
      <c r="BB27" s="2727"/>
      <c r="BC27" s="2728"/>
      <c r="BD27" s="2729"/>
      <c r="BE27" s="2726"/>
      <c r="BF27" s="2727"/>
      <c r="BG27" s="2728"/>
      <c r="BH27" s="2727"/>
      <c r="BI27" s="2728"/>
      <c r="BJ27" s="2727"/>
      <c r="BK27" s="2728"/>
      <c r="BL27" s="2729"/>
      <c r="BM27" s="2726"/>
      <c r="BN27" s="2727"/>
      <c r="BO27" s="2728"/>
      <c r="BP27" s="2727"/>
      <c r="BQ27" s="2728"/>
      <c r="BR27" s="2727"/>
      <c r="BS27" s="2728"/>
      <c r="BT27" s="2729"/>
      <c r="BU27" s="2594"/>
      <c r="BV27" s="2730"/>
      <c r="BW27" s="2731"/>
      <c r="BX27" s="2732"/>
      <c r="BY27" s="2731"/>
      <c r="BZ27" s="2732"/>
      <c r="CA27" s="2731"/>
      <c r="CB27" s="2732"/>
      <c r="CC27" s="2731"/>
      <c r="CD27" s="2732"/>
      <c r="CE27" s="2733"/>
      <c r="CF27" s="2730"/>
      <c r="CG27" s="2731"/>
      <c r="CH27" s="2732"/>
      <c r="CI27" s="2731"/>
      <c r="CJ27" s="2732"/>
      <c r="CK27" s="2731"/>
      <c r="CL27" s="2732"/>
      <c r="CM27" s="2733"/>
      <c r="CN27" s="2730"/>
      <c r="CO27" s="2731"/>
      <c r="CP27" s="2732"/>
      <c r="CQ27" s="2731"/>
      <c r="CR27" s="2732"/>
      <c r="CS27" s="2731"/>
      <c r="CT27" s="2732"/>
      <c r="CU27" s="2733"/>
      <c r="CV27" s="2594"/>
      <c r="CW27" s="2734"/>
      <c r="CX27" s="2735"/>
      <c r="CY27" s="2736"/>
      <c r="CZ27" s="2735"/>
      <c r="DA27" s="2736"/>
      <c r="DB27" s="2735"/>
      <c r="DC27" s="2736"/>
      <c r="DD27" s="2735"/>
      <c r="DE27" s="2736"/>
      <c r="DF27" s="2737"/>
      <c r="DG27" s="2734"/>
      <c r="DH27" s="2735"/>
      <c r="DI27" s="2736"/>
      <c r="DJ27" s="2735"/>
      <c r="DK27" s="2736"/>
      <c r="DL27" s="2735"/>
      <c r="DM27" s="2736"/>
      <c r="DN27" s="2737"/>
      <c r="DO27" s="2734"/>
      <c r="DP27" s="2735"/>
      <c r="DQ27" s="2736"/>
      <c r="DR27" s="2735"/>
      <c r="DS27" s="2736"/>
      <c r="DT27" s="2735"/>
      <c r="DU27" s="2736"/>
      <c r="DV27" s="2737"/>
      <c r="DW27" s="2594"/>
    </row>
    <row r="28" spans="1:127" s="1629" customFormat="1" ht="40.5" customHeight="1">
      <c r="A28" s="2829"/>
      <c r="B28" s="2816">
        <v>4</v>
      </c>
      <c r="C28" s="2817" t="s">
        <v>4332</v>
      </c>
      <c r="D28" s="2818"/>
      <c r="E28" s="2819"/>
      <c r="F28" s="2818"/>
      <c r="G28" s="2820"/>
      <c r="H28" s="2819"/>
      <c r="I28" s="2821"/>
      <c r="J28" s="2818"/>
      <c r="K28" s="2818"/>
      <c r="L28" s="2821"/>
      <c r="M28" s="2821"/>
      <c r="N28" s="2821"/>
      <c r="O28" s="2821"/>
      <c r="P28" s="2822"/>
      <c r="Q28" s="6574" t="s">
        <v>4110</v>
      </c>
      <c r="R28" s="6576" t="s">
        <v>4111</v>
      </c>
      <c r="S28" s="6577" t="s">
        <v>4112</v>
      </c>
      <c r="T28" s="2846"/>
      <c r="U28" s="2847"/>
      <c r="V28" s="2847"/>
      <c r="W28" s="2847"/>
      <c r="X28" s="2847"/>
      <c r="Y28" s="2847"/>
      <c r="Z28" s="2847"/>
      <c r="AA28" s="2847"/>
      <c r="AB28" s="2847"/>
      <c r="AC28" s="2848"/>
      <c r="AD28" s="2846"/>
      <c r="AE28" s="2847"/>
      <c r="AF28" s="2847"/>
      <c r="AG28" s="2847"/>
      <c r="AH28" s="2847"/>
      <c r="AI28" s="2847"/>
      <c r="AJ28" s="2847"/>
      <c r="AK28" s="2848"/>
      <c r="AL28" s="2846"/>
      <c r="AM28" s="2847"/>
      <c r="AN28" s="2847"/>
      <c r="AO28" s="2847"/>
      <c r="AP28" s="2847"/>
      <c r="AQ28" s="2847"/>
      <c r="AR28" s="2847"/>
      <c r="AS28" s="2848"/>
      <c r="AT28" s="2849"/>
      <c r="AU28" s="2850"/>
      <c r="AV28" s="2851"/>
      <c r="AW28" s="2851"/>
      <c r="AX28" s="2851"/>
      <c r="AY28" s="2851"/>
      <c r="AZ28" s="2851"/>
      <c r="BA28" s="2851"/>
      <c r="BB28" s="2851"/>
      <c r="BC28" s="2851"/>
      <c r="BD28" s="2852"/>
      <c r="BE28" s="2850"/>
      <c r="BF28" s="2851"/>
      <c r="BG28" s="2851"/>
      <c r="BH28" s="2851"/>
      <c r="BI28" s="2851"/>
      <c r="BJ28" s="2851"/>
      <c r="BK28" s="2851"/>
      <c r="BL28" s="2852"/>
      <c r="BM28" s="2850"/>
      <c r="BN28" s="2851"/>
      <c r="BO28" s="2851"/>
      <c r="BP28" s="2851"/>
      <c r="BQ28" s="2851"/>
      <c r="BR28" s="2851"/>
      <c r="BS28" s="2851"/>
      <c r="BT28" s="2852"/>
      <c r="BU28" s="2849"/>
      <c r="BV28" s="2853"/>
      <c r="BW28" s="2854"/>
      <c r="BX28" s="2854"/>
      <c r="BY28" s="2854"/>
      <c r="BZ28" s="2854"/>
      <c r="CA28" s="2854"/>
      <c r="CB28" s="2854"/>
      <c r="CC28" s="2854"/>
      <c r="CD28" s="2854"/>
      <c r="CE28" s="2855"/>
      <c r="CF28" s="2853"/>
      <c r="CG28" s="2854"/>
      <c r="CH28" s="2854"/>
      <c r="CI28" s="2854"/>
      <c r="CJ28" s="2854"/>
      <c r="CK28" s="2854"/>
      <c r="CL28" s="2854"/>
      <c r="CM28" s="2855"/>
      <c r="CN28" s="2853"/>
      <c r="CO28" s="2854"/>
      <c r="CP28" s="2854"/>
      <c r="CQ28" s="2854"/>
      <c r="CR28" s="2854"/>
      <c r="CS28" s="2854"/>
      <c r="CT28" s="2854"/>
      <c r="CU28" s="2855"/>
      <c r="CV28" s="2849"/>
      <c r="CW28" s="2856"/>
      <c r="CX28" s="2857"/>
      <c r="CY28" s="2857"/>
      <c r="CZ28" s="2857"/>
      <c r="DA28" s="2857"/>
      <c r="DB28" s="2857"/>
      <c r="DC28" s="2857"/>
      <c r="DD28" s="2857"/>
      <c r="DE28" s="2857"/>
      <c r="DF28" s="2858"/>
      <c r="DG28" s="2856"/>
      <c r="DH28" s="2857"/>
      <c r="DI28" s="2857"/>
      <c r="DJ28" s="2857"/>
      <c r="DK28" s="2857"/>
      <c r="DL28" s="2857"/>
      <c r="DM28" s="2857"/>
      <c r="DN28" s="2858"/>
      <c r="DO28" s="2856"/>
      <c r="DP28" s="2857"/>
      <c r="DQ28" s="2857"/>
      <c r="DR28" s="2857"/>
      <c r="DS28" s="2857"/>
      <c r="DT28" s="2857"/>
      <c r="DU28" s="2857"/>
      <c r="DV28" s="2858"/>
      <c r="DW28" s="2594"/>
    </row>
    <row r="29" spans="1:127" s="1629" customFormat="1" ht="40.5" customHeight="1">
      <c r="A29" s="2829"/>
      <c r="B29" s="2823"/>
      <c r="C29" s="2824" t="s">
        <v>4306</v>
      </c>
      <c r="D29" s="2825">
        <f>LARGE(B30:B34,1)</f>
        <v>5</v>
      </c>
      <c r="E29" s="2826" t="s">
        <v>4307</v>
      </c>
      <c r="F29" s="2825">
        <f>COUNTIF(L30:P34,E29)</f>
        <v>0</v>
      </c>
      <c r="G29" s="2827" t="s">
        <v>4300</v>
      </c>
      <c r="H29" s="2825">
        <f>COUNTIF(L30:P34,G29)</f>
        <v>4</v>
      </c>
      <c r="I29" s="2827" t="s">
        <v>4301</v>
      </c>
      <c r="J29" s="2825">
        <f>COUNTIF(L30:P34,I29)</f>
        <v>4</v>
      </c>
      <c r="K29" s="2827" t="s">
        <v>4302</v>
      </c>
      <c r="L29" s="2825">
        <f>COUNTIF(L30:P34,K29)</f>
        <v>5</v>
      </c>
      <c r="M29" s="2827" t="s">
        <v>4303</v>
      </c>
      <c r="N29" s="2825">
        <f>COUNTIF(L30:P34,M29)</f>
        <v>5</v>
      </c>
      <c r="O29" s="2827" t="s">
        <v>4304</v>
      </c>
      <c r="P29" s="2828">
        <f>COUNTIF(L30:P34,O29)</f>
        <v>5</v>
      </c>
      <c r="Q29" s="6575"/>
      <c r="R29" s="6242"/>
      <c r="S29" s="6244"/>
      <c r="T29" s="2859"/>
      <c r="U29" s="2860"/>
      <c r="V29" s="2860"/>
      <c r="W29" s="2860"/>
      <c r="X29" s="2860"/>
      <c r="Y29" s="2860"/>
      <c r="Z29" s="2860"/>
      <c r="AA29" s="2860"/>
      <c r="AB29" s="2860"/>
      <c r="AC29" s="2861"/>
      <c r="AD29" s="2859"/>
      <c r="AE29" s="2860"/>
      <c r="AF29" s="2860"/>
      <c r="AG29" s="2860"/>
      <c r="AH29" s="2860"/>
      <c r="AI29" s="2860"/>
      <c r="AJ29" s="2860"/>
      <c r="AK29" s="2861"/>
      <c r="AL29" s="2859"/>
      <c r="AM29" s="2860"/>
      <c r="AN29" s="2860"/>
      <c r="AO29" s="2860"/>
      <c r="AP29" s="2860"/>
      <c r="AQ29" s="2860"/>
      <c r="AR29" s="2860"/>
      <c r="AS29" s="2861"/>
      <c r="AT29" s="2862"/>
      <c r="AU29" s="2863"/>
      <c r="AV29" s="2864"/>
      <c r="AW29" s="2864"/>
      <c r="AX29" s="2864"/>
      <c r="AY29" s="2864"/>
      <c r="AZ29" s="2864"/>
      <c r="BA29" s="2864"/>
      <c r="BB29" s="2864"/>
      <c r="BC29" s="2864"/>
      <c r="BD29" s="2865"/>
      <c r="BE29" s="2863"/>
      <c r="BF29" s="2864"/>
      <c r="BG29" s="2864"/>
      <c r="BH29" s="2864"/>
      <c r="BI29" s="2864"/>
      <c r="BJ29" s="2864"/>
      <c r="BK29" s="2864"/>
      <c r="BL29" s="2865"/>
      <c r="BM29" s="2863"/>
      <c r="BN29" s="2864"/>
      <c r="BO29" s="2864"/>
      <c r="BP29" s="2864"/>
      <c r="BQ29" s="2864"/>
      <c r="BR29" s="2864"/>
      <c r="BS29" s="2864"/>
      <c r="BT29" s="2865"/>
      <c r="BU29" s="2862"/>
      <c r="BV29" s="2866"/>
      <c r="BW29" s="2867"/>
      <c r="BX29" s="2867"/>
      <c r="BY29" s="2867"/>
      <c r="BZ29" s="2867"/>
      <c r="CA29" s="2867"/>
      <c r="CB29" s="2867"/>
      <c r="CC29" s="2867"/>
      <c r="CD29" s="2867"/>
      <c r="CE29" s="2868"/>
      <c r="CF29" s="2866"/>
      <c r="CG29" s="2867"/>
      <c r="CH29" s="2867"/>
      <c r="CI29" s="2867"/>
      <c r="CJ29" s="2867"/>
      <c r="CK29" s="2867"/>
      <c r="CL29" s="2867"/>
      <c r="CM29" s="2868"/>
      <c r="CN29" s="2866"/>
      <c r="CO29" s="2867"/>
      <c r="CP29" s="2867"/>
      <c r="CQ29" s="2867"/>
      <c r="CR29" s="2867"/>
      <c r="CS29" s="2867"/>
      <c r="CT29" s="2867"/>
      <c r="CU29" s="2868"/>
      <c r="CV29" s="2862"/>
      <c r="CW29" s="2869"/>
      <c r="CX29" s="2870"/>
      <c r="CY29" s="2870"/>
      <c r="CZ29" s="2870"/>
      <c r="DA29" s="2870"/>
      <c r="DB29" s="2870"/>
      <c r="DC29" s="2870"/>
      <c r="DD29" s="2870"/>
      <c r="DE29" s="2870"/>
      <c r="DF29" s="2871"/>
      <c r="DG29" s="2869"/>
      <c r="DH29" s="2870"/>
      <c r="DI29" s="2870"/>
      <c r="DJ29" s="2870"/>
      <c r="DK29" s="2870"/>
      <c r="DL29" s="2870"/>
      <c r="DM29" s="2870"/>
      <c r="DN29" s="2871"/>
      <c r="DO29" s="2869"/>
      <c r="DP29" s="2870"/>
      <c r="DQ29" s="2870"/>
      <c r="DR29" s="2870"/>
      <c r="DS29" s="2870"/>
      <c r="DT29" s="2870"/>
      <c r="DU29" s="2870"/>
      <c r="DV29" s="2871"/>
      <c r="DW29" s="2594"/>
    </row>
    <row r="30" spans="1:127" s="1629" customFormat="1" ht="40.5" customHeight="1">
      <c r="A30" s="2829">
        <v>1</v>
      </c>
      <c r="B30" s="2830">
        <v>1</v>
      </c>
      <c r="C30" s="2831" t="s">
        <v>4333</v>
      </c>
      <c r="D30" s="2832" t="s">
        <v>4318</v>
      </c>
      <c r="E30" s="2833" t="s">
        <v>319</v>
      </c>
      <c r="F30" s="2834">
        <v>0.16600000000000001</v>
      </c>
      <c r="G30" s="2835" t="s">
        <v>4310</v>
      </c>
      <c r="H30" s="2836">
        <v>8461</v>
      </c>
      <c r="I30" s="2837" t="s">
        <v>4311</v>
      </c>
      <c r="J30" s="2838"/>
      <c r="K30" s="2839"/>
      <c r="L30" s="2840" t="s">
        <v>4300</v>
      </c>
      <c r="M30" s="2840" t="s">
        <v>4301</v>
      </c>
      <c r="N30" s="2841" t="s">
        <v>4302</v>
      </c>
      <c r="O30" s="2842" t="s">
        <v>4303</v>
      </c>
      <c r="P30" s="2843" t="s">
        <v>4304</v>
      </c>
      <c r="Q30" s="2844">
        <f>COUNTA(T30:DV30)</f>
        <v>0</v>
      </c>
      <c r="R30" s="2720"/>
      <c r="S30" s="2721"/>
      <c r="T30" s="2722"/>
      <c r="U30" s="2723"/>
      <c r="V30" s="2724"/>
      <c r="W30" s="2723"/>
      <c r="X30" s="2724"/>
      <c r="Y30" s="2723"/>
      <c r="Z30" s="2724"/>
      <c r="AA30" s="2723"/>
      <c r="AB30" s="2724"/>
      <c r="AC30" s="2725"/>
      <c r="AD30" s="2722"/>
      <c r="AE30" s="2723"/>
      <c r="AF30" s="2724"/>
      <c r="AG30" s="2723"/>
      <c r="AH30" s="2724"/>
      <c r="AI30" s="2723"/>
      <c r="AJ30" s="2724"/>
      <c r="AK30" s="2725"/>
      <c r="AL30" s="2722"/>
      <c r="AM30" s="2723"/>
      <c r="AN30" s="2724"/>
      <c r="AO30" s="2723"/>
      <c r="AP30" s="2724"/>
      <c r="AQ30" s="2723"/>
      <c r="AR30" s="2724"/>
      <c r="AS30" s="2725"/>
      <c r="AT30" s="2594"/>
      <c r="AU30" s="2726"/>
      <c r="AV30" s="2727"/>
      <c r="AW30" s="2728"/>
      <c r="AX30" s="2727"/>
      <c r="AY30" s="2728"/>
      <c r="AZ30" s="2727"/>
      <c r="BA30" s="2728"/>
      <c r="BB30" s="2727"/>
      <c r="BC30" s="2728"/>
      <c r="BD30" s="2729"/>
      <c r="BE30" s="2726"/>
      <c r="BF30" s="2727"/>
      <c r="BG30" s="2728"/>
      <c r="BH30" s="2727"/>
      <c r="BI30" s="2728"/>
      <c r="BJ30" s="2727"/>
      <c r="BK30" s="2728"/>
      <c r="BL30" s="2729"/>
      <c r="BM30" s="2726"/>
      <c r="BN30" s="2727"/>
      <c r="BO30" s="2728"/>
      <c r="BP30" s="2727"/>
      <c r="BQ30" s="2728"/>
      <c r="BR30" s="2727"/>
      <c r="BS30" s="2728"/>
      <c r="BT30" s="2729"/>
      <c r="BU30" s="2594"/>
      <c r="BV30" s="2730"/>
      <c r="BW30" s="2731"/>
      <c r="BX30" s="2732"/>
      <c r="BY30" s="2731"/>
      <c r="BZ30" s="2732"/>
      <c r="CA30" s="2731"/>
      <c r="CB30" s="2732"/>
      <c r="CC30" s="2731"/>
      <c r="CD30" s="2732"/>
      <c r="CE30" s="2733"/>
      <c r="CF30" s="2730"/>
      <c r="CG30" s="2731"/>
      <c r="CH30" s="2732"/>
      <c r="CI30" s="2731"/>
      <c r="CJ30" s="2732"/>
      <c r="CK30" s="2731"/>
      <c r="CL30" s="2732"/>
      <c r="CM30" s="2733"/>
      <c r="CN30" s="2730"/>
      <c r="CO30" s="2731"/>
      <c r="CP30" s="2732"/>
      <c r="CQ30" s="2731"/>
      <c r="CR30" s="2732"/>
      <c r="CS30" s="2731"/>
      <c r="CT30" s="2732"/>
      <c r="CU30" s="2733"/>
      <c r="CV30" s="2594"/>
      <c r="CW30" s="2734"/>
      <c r="CX30" s="2735"/>
      <c r="CY30" s="2736"/>
      <c r="CZ30" s="2735"/>
      <c r="DA30" s="2736"/>
      <c r="DB30" s="2735"/>
      <c r="DC30" s="2736"/>
      <c r="DD30" s="2735"/>
      <c r="DE30" s="2736"/>
      <c r="DF30" s="2737"/>
      <c r="DG30" s="2734"/>
      <c r="DH30" s="2735"/>
      <c r="DI30" s="2736"/>
      <c r="DJ30" s="2735"/>
      <c r="DK30" s="2736"/>
      <c r="DL30" s="2735"/>
      <c r="DM30" s="2736"/>
      <c r="DN30" s="2737"/>
      <c r="DO30" s="2734"/>
      <c r="DP30" s="2735"/>
      <c r="DQ30" s="2736"/>
      <c r="DR30" s="2735"/>
      <c r="DS30" s="2736"/>
      <c r="DT30" s="2735"/>
      <c r="DU30" s="2736"/>
      <c r="DV30" s="2737"/>
      <c r="DW30" s="2594"/>
    </row>
    <row r="31" spans="1:127" s="1629" customFormat="1" ht="40.5" customHeight="1">
      <c r="A31" s="2829">
        <v>1</v>
      </c>
      <c r="B31" s="2830">
        <f>LARGE(B$30:B30,1)+1</f>
        <v>2</v>
      </c>
      <c r="C31" s="2831" t="s">
        <v>4334</v>
      </c>
      <c r="D31" s="2832" t="s">
        <v>4335</v>
      </c>
      <c r="E31" s="2833" t="s">
        <v>319</v>
      </c>
      <c r="F31" s="2834">
        <v>0.22500000000000001</v>
      </c>
      <c r="G31" s="2835" t="s">
        <v>4310</v>
      </c>
      <c r="H31" s="2836">
        <v>8427</v>
      </c>
      <c r="I31" s="2837" t="s">
        <v>4311</v>
      </c>
      <c r="J31" s="2838"/>
      <c r="K31" s="2839"/>
      <c r="L31" s="2840" t="s">
        <v>4300</v>
      </c>
      <c r="M31" s="2840" t="s">
        <v>4301</v>
      </c>
      <c r="N31" s="2841" t="s">
        <v>4302</v>
      </c>
      <c r="O31" s="2842" t="s">
        <v>4303</v>
      </c>
      <c r="P31" s="2843" t="s">
        <v>4304</v>
      </c>
      <c r="Q31" s="2844">
        <f>COUNTA(T31:DV31)</f>
        <v>0</v>
      </c>
      <c r="R31" s="2720"/>
      <c r="S31" s="2721"/>
      <c r="T31" s="2722"/>
      <c r="U31" s="2723"/>
      <c r="V31" s="2724"/>
      <c r="W31" s="2723"/>
      <c r="X31" s="2724"/>
      <c r="Y31" s="2723"/>
      <c r="Z31" s="2724"/>
      <c r="AA31" s="2723"/>
      <c r="AB31" s="2724"/>
      <c r="AC31" s="2725"/>
      <c r="AD31" s="2722"/>
      <c r="AE31" s="2723"/>
      <c r="AF31" s="2724"/>
      <c r="AG31" s="2723"/>
      <c r="AH31" s="2724"/>
      <c r="AI31" s="2723"/>
      <c r="AJ31" s="2724"/>
      <c r="AK31" s="2725"/>
      <c r="AL31" s="2722"/>
      <c r="AM31" s="2723"/>
      <c r="AN31" s="2724"/>
      <c r="AO31" s="2723"/>
      <c r="AP31" s="2724"/>
      <c r="AQ31" s="2723"/>
      <c r="AR31" s="2724"/>
      <c r="AS31" s="2725"/>
      <c r="AT31" s="2594"/>
      <c r="AU31" s="2726"/>
      <c r="AV31" s="2727"/>
      <c r="AW31" s="2728"/>
      <c r="AX31" s="2727"/>
      <c r="AY31" s="2728"/>
      <c r="AZ31" s="2727"/>
      <c r="BA31" s="2728"/>
      <c r="BB31" s="2727"/>
      <c r="BC31" s="2728"/>
      <c r="BD31" s="2729"/>
      <c r="BE31" s="2726"/>
      <c r="BF31" s="2727"/>
      <c r="BG31" s="2728"/>
      <c r="BH31" s="2727"/>
      <c r="BI31" s="2728"/>
      <c r="BJ31" s="2727"/>
      <c r="BK31" s="2728"/>
      <c r="BL31" s="2729"/>
      <c r="BM31" s="2726"/>
      <c r="BN31" s="2727"/>
      <c r="BO31" s="2728"/>
      <c r="BP31" s="2727"/>
      <c r="BQ31" s="2728"/>
      <c r="BR31" s="2727"/>
      <c r="BS31" s="2728"/>
      <c r="BT31" s="2729"/>
      <c r="BU31" s="2594"/>
      <c r="BV31" s="2730"/>
      <c r="BW31" s="2731"/>
      <c r="BX31" s="2732"/>
      <c r="BY31" s="2731"/>
      <c r="BZ31" s="2732"/>
      <c r="CA31" s="2731"/>
      <c r="CB31" s="2732"/>
      <c r="CC31" s="2731"/>
      <c r="CD31" s="2732"/>
      <c r="CE31" s="2733"/>
      <c r="CF31" s="2730"/>
      <c r="CG31" s="2731"/>
      <c r="CH31" s="2732"/>
      <c r="CI31" s="2731"/>
      <c r="CJ31" s="2732"/>
      <c r="CK31" s="2731"/>
      <c r="CL31" s="2732"/>
      <c r="CM31" s="2733"/>
      <c r="CN31" s="2730"/>
      <c r="CO31" s="2731"/>
      <c r="CP31" s="2732"/>
      <c r="CQ31" s="2731"/>
      <c r="CR31" s="2732"/>
      <c r="CS31" s="2731"/>
      <c r="CT31" s="2732"/>
      <c r="CU31" s="2733"/>
      <c r="CV31" s="2594"/>
      <c r="CW31" s="2734"/>
      <c r="CX31" s="2735"/>
      <c r="CY31" s="2736"/>
      <c r="CZ31" s="2735"/>
      <c r="DA31" s="2736"/>
      <c r="DB31" s="2735"/>
      <c r="DC31" s="2736"/>
      <c r="DD31" s="2735"/>
      <c r="DE31" s="2736"/>
      <c r="DF31" s="2737"/>
      <c r="DG31" s="2734"/>
      <c r="DH31" s="2735"/>
      <c r="DI31" s="2736"/>
      <c r="DJ31" s="2735"/>
      <c r="DK31" s="2736"/>
      <c r="DL31" s="2735"/>
      <c r="DM31" s="2736"/>
      <c r="DN31" s="2737"/>
      <c r="DO31" s="2734"/>
      <c r="DP31" s="2735"/>
      <c r="DQ31" s="2736"/>
      <c r="DR31" s="2735"/>
      <c r="DS31" s="2736"/>
      <c r="DT31" s="2735"/>
      <c r="DU31" s="2736"/>
      <c r="DV31" s="2737"/>
      <c r="DW31" s="2594"/>
    </row>
    <row r="32" spans="1:127" s="1629" customFormat="1" ht="40.5" customHeight="1">
      <c r="A32" s="2829">
        <v>1</v>
      </c>
      <c r="B32" s="2830">
        <f>LARGE(B$30:B31,1)+1</f>
        <v>3</v>
      </c>
      <c r="C32" s="2831" t="s">
        <v>4336</v>
      </c>
      <c r="D32" s="2832" t="s">
        <v>4313</v>
      </c>
      <c r="E32" s="2833" t="s">
        <v>319</v>
      </c>
      <c r="F32" s="2834">
        <v>0.17299999999999999</v>
      </c>
      <c r="G32" s="2835" t="s">
        <v>4310</v>
      </c>
      <c r="H32" s="2836">
        <v>8206</v>
      </c>
      <c r="I32" s="2837" t="s">
        <v>4311</v>
      </c>
      <c r="J32" s="2838"/>
      <c r="K32" s="2839"/>
      <c r="L32" s="2840"/>
      <c r="M32" s="2840"/>
      <c r="N32" s="2841" t="s">
        <v>4302</v>
      </c>
      <c r="O32" s="2842" t="s">
        <v>4303</v>
      </c>
      <c r="P32" s="2843" t="s">
        <v>4304</v>
      </c>
      <c r="Q32" s="2844">
        <f>COUNTA(T32:DV32)</f>
        <v>0</v>
      </c>
      <c r="R32" s="2720"/>
      <c r="S32" s="2721"/>
      <c r="T32" s="2722"/>
      <c r="U32" s="2723"/>
      <c r="V32" s="2724"/>
      <c r="W32" s="2723"/>
      <c r="X32" s="2724"/>
      <c r="Y32" s="2723"/>
      <c r="Z32" s="2724"/>
      <c r="AA32" s="2723"/>
      <c r="AB32" s="2724"/>
      <c r="AC32" s="2725"/>
      <c r="AD32" s="2722"/>
      <c r="AE32" s="2723"/>
      <c r="AF32" s="2724"/>
      <c r="AG32" s="2723"/>
      <c r="AH32" s="2724"/>
      <c r="AI32" s="2723"/>
      <c r="AJ32" s="2724"/>
      <c r="AK32" s="2725"/>
      <c r="AL32" s="2722"/>
      <c r="AM32" s="2723"/>
      <c r="AN32" s="2724"/>
      <c r="AO32" s="2723"/>
      <c r="AP32" s="2724"/>
      <c r="AQ32" s="2723"/>
      <c r="AR32" s="2724"/>
      <c r="AS32" s="2725"/>
      <c r="AT32" s="2594"/>
      <c r="AU32" s="2726"/>
      <c r="AV32" s="2727"/>
      <c r="AW32" s="2728"/>
      <c r="AX32" s="2727"/>
      <c r="AY32" s="2728"/>
      <c r="AZ32" s="2727"/>
      <c r="BA32" s="2728"/>
      <c r="BB32" s="2727"/>
      <c r="BC32" s="2728"/>
      <c r="BD32" s="2729"/>
      <c r="BE32" s="2726"/>
      <c r="BF32" s="2727"/>
      <c r="BG32" s="2728"/>
      <c r="BH32" s="2727"/>
      <c r="BI32" s="2728"/>
      <c r="BJ32" s="2727"/>
      <c r="BK32" s="2728"/>
      <c r="BL32" s="2729"/>
      <c r="BM32" s="2726"/>
      <c r="BN32" s="2727"/>
      <c r="BO32" s="2728"/>
      <c r="BP32" s="2727"/>
      <c r="BQ32" s="2728"/>
      <c r="BR32" s="2727"/>
      <c r="BS32" s="2728"/>
      <c r="BT32" s="2729"/>
      <c r="BU32" s="2594"/>
      <c r="BV32" s="2730"/>
      <c r="BW32" s="2731"/>
      <c r="BX32" s="2732"/>
      <c r="BY32" s="2731"/>
      <c r="BZ32" s="2732"/>
      <c r="CA32" s="2731"/>
      <c r="CB32" s="2732"/>
      <c r="CC32" s="2731"/>
      <c r="CD32" s="2732"/>
      <c r="CE32" s="2733"/>
      <c r="CF32" s="2730"/>
      <c r="CG32" s="2731"/>
      <c r="CH32" s="2732"/>
      <c r="CI32" s="2731"/>
      <c r="CJ32" s="2732"/>
      <c r="CK32" s="2731"/>
      <c r="CL32" s="2732"/>
      <c r="CM32" s="2733"/>
      <c r="CN32" s="2730"/>
      <c r="CO32" s="2731"/>
      <c r="CP32" s="2732"/>
      <c r="CQ32" s="2731"/>
      <c r="CR32" s="2732"/>
      <c r="CS32" s="2731"/>
      <c r="CT32" s="2732"/>
      <c r="CU32" s="2733"/>
      <c r="CV32" s="2594"/>
      <c r="CW32" s="2734"/>
      <c r="CX32" s="2735"/>
      <c r="CY32" s="2736"/>
      <c r="CZ32" s="2735"/>
      <c r="DA32" s="2736"/>
      <c r="DB32" s="2735"/>
      <c r="DC32" s="2736"/>
      <c r="DD32" s="2735"/>
      <c r="DE32" s="2736"/>
      <c r="DF32" s="2737"/>
      <c r="DG32" s="2734"/>
      <c r="DH32" s="2735"/>
      <c r="DI32" s="2736"/>
      <c r="DJ32" s="2735"/>
      <c r="DK32" s="2736"/>
      <c r="DL32" s="2735"/>
      <c r="DM32" s="2736"/>
      <c r="DN32" s="2737"/>
      <c r="DO32" s="2734"/>
      <c r="DP32" s="2735"/>
      <c r="DQ32" s="2736"/>
      <c r="DR32" s="2735"/>
      <c r="DS32" s="2736"/>
      <c r="DT32" s="2735"/>
      <c r="DU32" s="2736"/>
      <c r="DV32" s="2737"/>
      <c r="DW32" s="2594"/>
    </row>
    <row r="33" spans="1:127" s="1629" customFormat="1" ht="57" customHeight="1">
      <c r="A33" s="2829">
        <v>1</v>
      </c>
      <c r="B33" s="2830">
        <f>LARGE(B$30:B32,1)+1</f>
        <v>4</v>
      </c>
      <c r="C33" s="2831" t="s">
        <v>4337</v>
      </c>
      <c r="D33" s="2832" t="s">
        <v>4318</v>
      </c>
      <c r="E33" s="2833" t="s">
        <v>319</v>
      </c>
      <c r="F33" s="2834">
        <v>0.19500000000000001</v>
      </c>
      <c r="G33" s="2835" t="s">
        <v>4310</v>
      </c>
      <c r="H33" s="2836">
        <v>8114</v>
      </c>
      <c r="I33" s="2837" t="s">
        <v>4311</v>
      </c>
      <c r="J33" s="2838"/>
      <c r="K33" s="2839"/>
      <c r="L33" s="2840" t="s">
        <v>4300</v>
      </c>
      <c r="M33" s="2840" t="s">
        <v>4301</v>
      </c>
      <c r="N33" s="2841" t="s">
        <v>4302</v>
      </c>
      <c r="O33" s="2842" t="s">
        <v>4303</v>
      </c>
      <c r="P33" s="2843" t="s">
        <v>4304</v>
      </c>
      <c r="Q33" s="2844">
        <f>COUNTA(T33:DV33)</f>
        <v>0</v>
      </c>
      <c r="R33" s="2720"/>
      <c r="S33" s="2721"/>
      <c r="T33" s="2722"/>
      <c r="U33" s="2723"/>
      <c r="V33" s="2724"/>
      <c r="W33" s="2723"/>
      <c r="X33" s="2724"/>
      <c r="Y33" s="2723"/>
      <c r="Z33" s="2724"/>
      <c r="AA33" s="2723"/>
      <c r="AB33" s="2724"/>
      <c r="AC33" s="2725"/>
      <c r="AD33" s="2722"/>
      <c r="AE33" s="2723"/>
      <c r="AF33" s="2724"/>
      <c r="AG33" s="2723"/>
      <c r="AH33" s="2724"/>
      <c r="AI33" s="2723"/>
      <c r="AJ33" s="2724"/>
      <c r="AK33" s="2725"/>
      <c r="AL33" s="2722"/>
      <c r="AM33" s="2723"/>
      <c r="AN33" s="2724"/>
      <c r="AO33" s="2723"/>
      <c r="AP33" s="2724"/>
      <c r="AQ33" s="2723"/>
      <c r="AR33" s="2724"/>
      <c r="AS33" s="2725"/>
      <c r="AT33" s="2594"/>
      <c r="AU33" s="2726"/>
      <c r="AV33" s="2727"/>
      <c r="AW33" s="2728"/>
      <c r="AX33" s="2727"/>
      <c r="AY33" s="2728"/>
      <c r="AZ33" s="2727"/>
      <c r="BA33" s="2728"/>
      <c r="BB33" s="2727"/>
      <c r="BC33" s="2728"/>
      <c r="BD33" s="2729"/>
      <c r="BE33" s="2726"/>
      <c r="BF33" s="2727"/>
      <c r="BG33" s="2728"/>
      <c r="BH33" s="2727"/>
      <c r="BI33" s="2728"/>
      <c r="BJ33" s="2727"/>
      <c r="BK33" s="2728"/>
      <c r="BL33" s="2729"/>
      <c r="BM33" s="2726"/>
      <c r="BN33" s="2727"/>
      <c r="BO33" s="2728"/>
      <c r="BP33" s="2727"/>
      <c r="BQ33" s="2728"/>
      <c r="BR33" s="2727"/>
      <c r="BS33" s="2728"/>
      <c r="BT33" s="2729"/>
      <c r="BU33" s="2594"/>
      <c r="BV33" s="2730"/>
      <c r="BW33" s="2731"/>
      <c r="BX33" s="2732"/>
      <c r="BY33" s="2731"/>
      <c r="BZ33" s="2732"/>
      <c r="CA33" s="2731"/>
      <c r="CB33" s="2732"/>
      <c r="CC33" s="2731"/>
      <c r="CD33" s="2732"/>
      <c r="CE33" s="2733"/>
      <c r="CF33" s="2730"/>
      <c r="CG33" s="2731"/>
      <c r="CH33" s="2732"/>
      <c r="CI33" s="2731"/>
      <c r="CJ33" s="2732"/>
      <c r="CK33" s="2731"/>
      <c r="CL33" s="2732"/>
      <c r="CM33" s="2733"/>
      <c r="CN33" s="2730"/>
      <c r="CO33" s="2731"/>
      <c r="CP33" s="2732"/>
      <c r="CQ33" s="2731"/>
      <c r="CR33" s="2732"/>
      <c r="CS33" s="2731"/>
      <c r="CT33" s="2732"/>
      <c r="CU33" s="2733"/>
      <c r="CV33" s="2594"/>
      <c r="CW33" s="2734"/>
      <c r="CX33" s="2735"/>
      <c r="CY33" s="2736"/>
      <c r="CZ33" s="2735"/>
      <c r="DA33" s="2736"/>
      <c r="DB33" s="2735"/>
      <c r="DC33" s="2736"/>
      <c r="DD33" s="2735"/>
      <c r="DE33" s="2736"/>
      <c r="DF33" s="2737"/>
      <c r="DG33" s="2734"/>
      <c r="DH33" s="2735"/>
      <c r="DI33" s="2736"/>
      <c r="DJ33" s="2735"/>
      <c r="DK33" s="2736"/>
      <c r="DL33" s="2735"/>
      <c r="DM33" s="2736"/>
      <c r="DN33" s="2737"/>
      <c r="DO33" s="2734"/>
      <c r="DP33" s="2735"/>
      <c r="DQ33" s="2736"/>
      <c r="DR33" s="2735"/>
      <c r="DS33" s="2736"/>
      <c r="DT33" s="2735"/>
      <c r="DU33" s="2736"/>
      <c r="DV33" s="2737"/>
      <c r="DW33" s="2594"/>
    </row>
    <row r="34" spans="1:127" s="1629" customFormat="1" ht="40.5" customHeight="1">
      <c r="A34" s="2829">
        <v>1</v>
      </c>
      <c r="B34" s="2830">
        <f>LARGE(B$30:B33,1)+1</f>
        <v>5</v>
      </c>
      <c r="C34" s="2831" t="s">
        <v>4338</v>
      </c>
      <c r="D34" s="2832" t="s">
        <v>4339</v>
      </c>
      <c r="E34" s="2833" t="s">
        <v>319</v>
      </c>
      <c r="F34" s="2834">
        <v>0.43650000000000005</v>
      </c>
      <c r="G34" s="2835" t="s">
        <v>4310</v>
      </c>
      <c r="H34" s="2836">
        <v>637751</v>
      </c>
      <c r="I34" s="2837" t="s">
        <v>4311</v>
      </c>
      <c r="J34" s="2838"/>
      <c r="K34" s="2839"/>
      <c r="L34" s="2840" t="s">
        <v>4300</v>
      </c>
      <c r="M34" s="2840" t="s">
        <v>4301</v>
      </c>
      <c r="N34" s="2841" t="s">
        <v>4302</v>
      </c>
      <c r="O34" s="2842" t="s">
        <v>4303</v>
      </c>
      <c r="P34" s="2843" t="s">
        <v>4304</v>
      </c>
      <c r="Q34" s="2844">
        <f>COUNTA(T34:DV34)</f>
        <v>0</v>
      </c>
      <c r="R34" s="2720"/>
      <c r="S34" s="2721"/>
      <c r="T34" s="2722"/>
      <c r="U34" s="2723"/>
      <c r="V34" s="2724"/>
      <c r="W34" s="2723"/>
      <c r="X34" s="2724"/>
      <c r="Y34" s="2723"/>
      <c r="Z34" s="2724"/>
      <c r="AA34" s="2723"/>
      <c r="AB34" s="2724"/>
      <c r="AC34" s="2725"/>
      <c r="AD34" s="2722"/>
      <c r="AE34" s="2723"/>
      <c r="AF34" s="2724"/>
      <c r="AG34" s="2723"/>
      <c r="AH34" s="2724"/>
      <c r="AI34" s="2723"/>
      <c r="AJ34" s="2724"/>
      <c r="AK34" s="2725"/>
      <c r="AL34" s="2722"/>
      <c r="AM34" s="2723"/>
      <c r="AN34" s="2724"/>
      <c r="AO34" s="2723"/>
      <c r="AP34" s="2724"/>
      <c r="AQ34" s="2723"/>
      <c r="AR34" s="2724"/>
      <c r="AS34" s="2725"/>
      <c r="AT34" s="2594"/>
      <c r="AU34" s="2726"/>
      <c r="AV34" s="2727"/>
      <c r="AW34" s="2728"/>
      <c r="AX34" s="2727"/>
      <c r="AY34" s="2728"/>
      <c r="AZ34" s="2727"/>
      <c r="BA34" s="2728"/>
      <c r="BB34" s="2727"/>
      <c r="BC34" s="2728"/>
      <c r="BD34" s="2729"/>
      <c r="BE34" s="2726"/>
      <c r="BF34" s="2727"/>
      <c r="BG34" s="2728"/>
      <c r="BH34" s="2727"/>
      <c r="BI34" s="2728"/>
      <c r="BJ34" s="2727"/>
      <c r="BK34" s="2728"/>
      <c r="BL34" s="2729"/>
      <c r="BM34" s="2726"/>
      <c r="BN34" s="2727"/>
      <c r="BO34" s="2728"/>
      <c r="BP34" s="2727"/>
      <c r="BQ34" s="2728"/>
      <c r="BR34" s="2727"/>
      <c r="BS34" s="2728"/>
      <c r="BT34" s="2729"/>
      <c r="BU34" s="2594"/>
      <c r="BV34" s="2730"/>
      <c r="BW34" s="2731"/>
      <c r="BX34" s="2732"/>
      <c r="BY34" s="2731"/>
      <c r="BZ34" s="2732"/>
      <c r="CA34" s="2731"/>
      <c r="CB34" s="2732"/>
      <c r="CC34" s="2731"/>
      <c r="CD34" s="2732"/>
      <c r="CE34" s="2733"/>
      <c r="CF34" s="2730"/>
      <c r="CG34" s="2731"/>
      <c r="CH34" s="2732"/>
      <c r="CI34" s="2731"/>
      <c r="CJ34" s="2732"/>
      <c r="CK34" s="2731"/>
      <c r="CL34" s="2732"/>
      <c r="CM34" s="2733"/>
      <c r="CN34" s="2730"/>
      <c r="CO34" s="2731"/>
      <c r="CP34" s="2732"/>
      <c r="CQ34" s="2731"/>
      <c r="CR34" s="2732"/>
      <c r="CS34" s="2731"/>
      <c r="CT34" s="2732"/>
      <c r="CU34" s="2733"/>
      <c r="CV34" s="2594"/>
      <c r="CW34" s="2734"/>
      <c r="CX34" s="2735"/>
      <c r="CY34" s="2736"/>
      <c r="CZ34" s="2735"/>
      <c r="DA34" s="2736"/>
      <c r="DB34" s="2735"/>
      <c r="DC34" s="2736"/>
      <c r="DD34" s="2735"/>
      <c r="DE34" s="2736"/>
      <c r="DF34" s="2737"/>
      <c r="DG34" s="2734"/>
      <c r="DH34" s="2735"/>
      <c r="DI34" s="2736"/>
      <c r="DJ34" s="2735"/>
      <c r="DK34" s="2736"/>
      <c r="DL34" s="2735"/>
      <c r="DM34" s="2736"/>
      <c r="DN34" s="2737"/>
      <c r="DO34" s="2734"/>
      <c r="DP34" s="2735"/>
      <c r="DQ34" s="2736"/>
      <c r="DR34" s="2735"/>
      <c r="DS34" s="2736"/>
      <c r="DT34" s="2735"/>
      <c r="DU34" s="2736"/>
      <c r="DV34" s="2737"/>
      <c r="DW34" s="2594"/>
    </row>
    <row r="35" spans="1:127" s="1629" customFormat="1" ht="40.5" customHeight="1">
      <c r="A35" s="2829"/>
      <c r="B35" s="2816">
        <v>5</v>
      </c>
      <c r="C35" s="2817" t="s">
        <v>4340</v>
      </c>
      <c r="D35" s="2818"/>
      <c r="E35" s="2819"/>
      <c r="F35" s="2818"/>
      <c r="G35" s="2820"/>
      <c r="H35" s="2819"/>
      <c r="I35" s="2821"/>
      <c r="J35" s="2818"/>
      <c r="K35" s="2818"/>
      <c r="L35" s="2821"/>
      <c r="M35" s="2821"/>
      <c r="N35" s="2821"/>
      <c r="O35" s="2821"/>
      <c r="P35" s="2822"/>
      <c r="Q35" s="6574" t="s">
        <v>4110</v>
      </c>
      <c r="R35" s="6576" t="s">
        <v>4111</v>
      </c>
      <c r="S35" s="6577" t="s">
        <v>4112</v>
      </c>
      <c r="T35" s="2846"/>
      <c r="U35" s="2847"/>
      <c r="V35" s="2847"/>
      <c r="W35" s="2847"/>
      <c r="X35" s="2847"/>
      <c r="Y35" s="2847"/>
      <c r="Z35" s="2847"/>
      <c r="AA35" s="2847"/>
      <c r="AB35" s="2847"/>
      <c r="AC35" s="2848"/>
      <c r="AD35" s="2846"/>
      <c r="AE35" s="2847"/>
      <c r="AF35" s="2847"/>
      <c r="AG35" s="2847"/>
      <c r="AH35" s="2847"/>
      <c r="AI35" s="2847"/>
      <c r="AJ35" s="2847"/>
      <c r="AK35" s="2848"/>
      <c r="AL35" s="2846"/>
      <c r="AM35" s="2847"/>
      <c r="AN35" s="2847"/>
      <c r="AO35" s="2847"/>
      <c r="AP35" s="2847"/>
      <c r="AQ35" s="2847"/>
      <c r="AR35" s="2847"/>
      <c r="AS35" s="2848"/>
      <c r="AT35" s="2849"/>
      <c r="AU35" s="2850"/>
      <c r="AV35" s="2851"/>
      <c r="AW35" s="2851"/>
      <c r="AX35" s="2851"/>
      <c r="AY35" s="2851"/>
      <c r="AZ35" s="2851"/>
      <c r="BA35" s="2851"/>
      <c r="BB35" s="2851"/>
      <c r="BC35" s="2851"/>
      <c r="BD35" s="2852"/>
      <c r="BE35" s="2850"/>
      <c r="BF35" s="2851"/>
      <c r="BG35" s="2851"/>
      <c r="BH35" s="2851"/>
      <c r="BI35" s="2851"/>
      <c r="BJ35" s="2851"/>
      <c r="BK35" s="2851"/>
      <c r="BL35" s="2852"/>
      <c r="BM35" s="2850"/>
      <c r="BN35" s="2851"/>
      <c r="BO35" s="2851"/>
      <c r="BP35" s="2851"/>
      <c r="BQ35" s="2851"/>
      <c r="BR35" s="2851"/>
      <c r="BS35" s="2851"/>
      <c r="BT35" s="2852"/>
      <c r="BU35" s="2849"/>
      <c r="BV35" s="2853"/>
      <c r="BW35" s="2854"/>
      <c r="BX35" s="2854"/>
      <c r="BY35" s="2854"/>
      <c r="BZ35" s="2854"/>
      <c r="CA35" s="2854"/>
      <c r="CB35" s="2854"/>
      <c r="CC35" s="2854"/>
      <c r="CD35" s="2854"/>
      <c r="CE35" s="2855"/>
      <c r="CF35" s="2853"/>
      <c r="CG35" s="2854"/>
      <c r="CH35" s="2854"/>
      <c r="CI35" s="2854"/>
      <c r="CJ35" s="2854"/>
      <c r="CK35" s="2854"/>
      <c r="CL35" s="2854"/>
      <c r="CM35" s="2855"/>
      <c r="CN35" s="2853"/>
      <c r="CO35" s="2854"/>
      <c r="CP35" s="2854"/>
      <c r="CQ35" s="2854"/>
      <c r="CR35" s="2854"/>
      <c r="CS35" s="2854"/>
      <c r="CT35" s="2854"/>
      <c r="CU35" s="2855"/>
      <c r="CV35" s="2849"/>
      <c r="CW35" s="2856"/>
      <c r="CX35" s="2857"/>
      <c r="CY35" s="2857"/>
      <c r="CZ35" s="2857"/>
      <c r="DA35" s="2857"/>
      <c r="DB35" s="2857"/>
      <c r="DC35" s="2857"/>
      <c r="DD35" s="2857"/>
      <c r="DE35" s="2857"/>
      <c r="DF35" s="2858"/>
      <c r="DG35" s="2856"/>
      <c r="DH35" s="2857"/>
      <c r="DI35" s="2857"/>
      <c r="DJ35" s="2857"/>
      <c r="DK35" s="2857"/>
      <c r="DL35" s="2857"/>
      <c r="DM35" s="2857"/>
      <c r="DN35" s="2858"/>
      <c r="DO35" s="2856"/>
      <c r="DP35" s="2857"/>
      <c r="DQ35" s="2857"/>
      <c r="DR35" s="2857"/>
      <c r="DS35" s="2857"/>
      <c r="DT35" s="2857"/>
      <c r="DU35" s="2857"/>
      <c r="DV35" s="2858"/>
      <c r="DW35" s="2594"/>
    </row>
    <row r="36" spans="1:127" s="1629" customFormat="1" ht="40.5" customHeight="1">
      <c r="A36" s="2829"/>
      <c r="B36" s="2823"/>
      <c r="C36" s="2824" t="s">
        <v>4306</v>
      </c>
      <c r="D36" s="2825">
        <f>LARGE(B37:B44,1)</f>
        <v>8</v>
      </c>
      <c r="E36" s="2826" t="s">
        <v>4307</v>
      </c>
      <c r="F36" s="2825">
        <f>COUNTIF(L37:P44,E36)</f>
        <v>1</v>
      </c>
      <c r="G36" s="2827" t="s">
        <v>4300</v>
      </c>
      <c r="H36" s="2825">
        <f>COUNTIF(L37:P44,G36)</f>
        <v>5</v>
      </c>
      <c r="I36" s="2827" t="s">
        <v>4301</v>
      </c>
      <c r="J36" s="2825">
        <f>COUNTIF(L37:P44,I36)</f>
        <v>5</v>
      </c>
      <c r="K36" s="2827" t="s">
        <v>4302</v>
      </c>
      <c r="L36" s="2825">
        <f>COUNTIF(L37:P44,K36)</f>
        <v>6</v>
      </c>
      <c r="M36" s="2827" t="s">
        <v>4303</v>
      </c>
      <c r="N36" s="2825">
        <f>COUNTIF(L37:P44,M36)</f>
        <v>7</v>
      </c>
      <c r="O36" s="2827" t="s">
        <v>4304</v>
      </c>
      <c r="P36" s="2828">
        <f>COUNTIF(L37:P44,O36)</f>
        <v>5</v>
      </c>
      <c r="Q36" s="6575"/>
      <c r="R36" s="6242"/>
      <c r="S36" s="6244"/>
      <c r="T36" s="2859"/>
      <c r="U36" s="2860"/>
      <c r="V36" s="2860"/>
      <c r="W36" s="2860"/>
      <c r="X36" s="2860"/>
      <c r="Y36" s="2860"/>
      <c r="Z36" s="2860"/>
      <c r="AA36" s="2860"/>
      <c r="AB36" s="2860"/>
      <c r="AC36" s="2861"/>
      <c r="AD36" s="2859"/>
      <c r="AE36" s="2860"/>
      <c r="AF36" s="2860"/>
      <c r="AG36" s="2860"/>
      <c r="AH36" s="2860"/>
      <c r="AI36" s="2860"/>
      <c r="AJ36" s="2860"/>
      <c r="AK36" s="2861"/>
      <c r="AL36" s="2859"/>
      <c r="AM36" s="2860"/>
      <c r="AN36" s="2860"/>
      <c r="AO36" s="2860"/>
      <c r="AP36" s="2860"/>
      <c r="AQ36" s="2860"/>
      <c r="AR36" s="2860"/>
      <c r="AS36" s="2861"/>
      <c r="AT36" s="2862"/>
      <c r="AU36" s="2863"/>
      <c r="AV36" s="2864"/>
      <c r="AW36" s="2864"/>
      <c r="AX36" s="2864"/>
      <c r="AY36" s="2864"/>
      <c r="AZ36" s="2864"/>
      <c r="BA36" s="2864"/>
      <c r="BB36" s="2864"/>
      <c r="BC36" s="2864"/>
      <c r="BD36" s="2865"/>
      <c r="BE36" s="2863"/>
      <c r="BF36" s="2864"/>
      <c r="BG36" s="2864"/>
      <c r="BH36" s="2864"/>
      <c r="BI36" s="2864"/>
      <c r="BJ36" s="2864"/>
      <c r="BK36" s="2864"/>
      <c r="BL36" s="2865"/>
      <c r="BM36" s="2863"/>
      <c r="BN36" s="2864"/>
      <c r="BO36" s="2864"/>
      <c r="BP36" s="2864"/>
      <c r="BQ36" s="2864"/>
      <c r="BR36" s="2864"/>
      <c r="BS36" s="2864"/>
      <c r="BT36" s="2865"/>
      <c r="BU36" s="2862"/>
      <c r="BV36" s="2866"/>
      <c r="BW36" s="2867"/>
      <c r="BX36" s="2867"/>
      <c r="BY36" s="2867"/>
      <c r="BZ36" s="2867"/>
      <c r="CA36" s="2867"/>
      <c r="CB36" s="2867"/>
      <c r="CC36" s="2867"/>
      <c r="CD36" s="2867"/>
      <c r="CE36" s="2868"/>
      <c r="CF36" s="2866"/>
      <c r="CG36" s="2867"/>
      <c r="CH36" s="2867"/>
      <c r="CI36" s="2867"/>
      <c r="CJ36" s="2867"/>
      <c r="CK36" s="2867"/>
      <c r="CL36" s="2867"/>
      <c r="CM36" s="2868"/>
      <c r="CN36" s="2866"/>
      <c r="CO36" s="2867"/>
      <c r="CP36" s="2867"/>
      <c r="CQ36" s="2867"/>
      <c r="CR36" s="2867"/>
      <c r="CS36" s="2867"/>
      <c r="CT36" s="2867"/>
      <c r="CU36" s="2868"/>
      <c r="CV36" s="2862"/>
      <c r="CW36" s="2869"/>
      <c r="CX36" s="2870"/>
      <c r="CY36" s="2870"/>
      <c r="CZ36" s="2870"/>
      <c r="DA36" s="2870"/>
      <c r="DB36" s="2870"/>
      <c r="DC36" s="2870"/>
      <c r="DD36" s="2870"/>
      <c r="DE36" s="2870"/>
      <c r="DF36" s="2871"/>
      <c r="DG36" s="2869"/>
      <c r="DH36" s="2870"/>
      <c r="DI36" s="2870"/>
      <c r="DJ36" s="2870"/>
      <c r="DK36" s="2870"/>
      <c r="DL36" s="2870"/>
      <c r="DM36" s="2870"/>
      <c r="DN36" s="2871"/>
      <c r="DO36" s="2869"/>
      <c r="DP36" s="2870"/>
      <c r="DQ36" s="2870"/>
      <c r="DR36" s="2870"/>
      <c r="DS36" s="2870"/>
      <c r="DT36" s="2870"/>
      <c r="DU36" s="2870"/>
      <c r="DV36" s="2871"/>
      <c r="DW36" s="2594"/>
    </row>
    <row r="37" spans="1:127" s="1629" customFormat="1" ht="40.5" customHeight="1">
      <c r="A37" s="2829">
        <v>1</v>
      </c>
      <c r="B37" s="2830">
        <v>1</v>
      </c>
      <c r="C37" s="2831" t="s">
        <v>4341</v>
      </c>
      <c r="D37" s="2832" t="s">
        <v>4342</v>
      </c>
      <c r="E37" s="2833" t="s">
        <v>2080</v>
      </c>
      <c r="F37" s="2834">
        <v>1.115</v>
      </c>
      <c r="G37" s="2835" t="s">
        <v>4310</v>
      </c>
      <c r="H37" s="2836">
        <v>55558</v>
      </c>
      <c r="I37" s="2837" t="s">
        <v>4311</v>
      </c>
      <c r="J37" s="2838"/>
      <c r="K37" s="2839"/>
      <c r="L37" s="2872" t="s">
        <v>4343</v>
      </c>
      <c r="M37" s="2872"/>
      <c r="N37" s="2873"/>
      <c r="O37" s="2872"/>
      <c r="P37" s="2874"/>
      <c r="Q37" s="2844">
        <f t="shared" ref="Q37:Q44" si="3">COUNTA(T37:DV37)</f>
        <v>0</v>
      </c>
      <c r="R37" s="2720"/>
      <c r="S37" s="2721"/>
      <c r="T37" s="2722"/>
      <c r="U37" s="2723"/>
      <c r="V37" s="2724"/>
      <c r="W37" s="2723"/>
      <c r="X37" s="2724"/>
      <c r="Y37" s="2723"/>
      <c r="Z37" s="2724"/>
      <c r="AA37" s="2723"/>
      <c r="AB37" s="2724"/>
      <c r="AC37" s="2725"/>
      <c r="AD37" s="2722"/>
      <c r="AE37" s="2723"/>
      <c r="AF37" s="2724"/>
      <c r="AG37" s="2723"/>
      <c r="AH37" s="2724"/>
      <c r="AI37" s="2723"/>
      <c r="AJ37" s="2724"/>
      <c r="AK37" s="2725"/>
      <c r="AL37" s="2722"/>
      <c r="AM37" s="2723"/>
      <c r="AN37" s="2724"/>
      <c r="AO37" s="2723"/>
      <c r="AP37" s="2724"/>
      <c r="AQ37" s="2723"/>
      <c r="AR37" s="2724"/>
      <c r="AS37" s="2725"/>
      <c r="AT37" s="2594"/>
      <c r="AU37" s="2726"/>
      <c r="AV37" s="2727"/>
      <c r="AW37" s="2728"/>
      <c r="AX37" s="2727"/>
      <c r="AY37" s="2728"/>
      <c r="AZ37" s="2727"/>
      <c r="BA37" s="2728"/>
      <c r="BB37" s="2727"/>
      <c r="BC37" s="2728"/>
      <c r="BD37" s="2729"/>
      <c r="BE37" s="2726"/>
      <c r="BF37" s="2727"/>
      <c r="BG37" s="2728"/>
      <c r="BH37" s="2727"/>
      <c r="BI37" s="2728"/>
      <c r="BJ37" s="2727"/>
      <c r="BK37" s="2728"/>
      <c r="BL37" s="2729"/>
      <c r="BM37" s="2726"/>
      <c r="BN37" s="2727"/>
      <c r="BO37" s="2728"/>
      <c r="BP37" s="2727"/>
      <c r="BQ37" s="2728"/>
      <c r="BR37" s="2727"/>
      <c r="BS37" s="2728"/>
      <c r="BT37" s="2729"/>
      <c r="BU37" s="2594"/>
      <c r="BV37" s="2730"/>
      <c r="BW37" s="2731"/>
      <c r="BX37" s="2732"/>
      <c r="BY37" s="2731"/>
      <c r="BZ37" s="2732"/>
      <c r="CA37" s="2731"/>
      <c r="CB37" s="2732"/>
      <c r="CC37" s="2731"/>
      <c r="CD37" s="2732"/>
      <c r="CE37" s="2733"/>
      <c r="CF37" s="2730"/>
      <c r="CG37" s="2731"/>
      <c r="CH37" s="2732"/>
      <c r="CI37" s="2731"/>
      <c r="CJ37" s="2732"/>
      <c r="CK37" s="2731"/>
      <c r="CL37" s="2732"/>
      <c r="CM37" s="2733"/>
      <c r="CN37" s="2730"/>
      <c r="CO37" s="2731"/>
      <c r="CP37" s="2732"/>
      <c r="CQ37" s="2731"/>
      <c r="CR37" s="2732"/>
      <c r="CS37" s="2731"/>
      <c r="CT37" s="2732"/>
      <c r="CU37" s="2733"/>
      <c r="CV37" s="2594"/>
      <c r="CW37" s="2734"/>
      <c r="CX37" s="2735"/>
      <c r="CY37" s="2736"/>
      <c r="CZ37" s="2735"/>
      <c r="DA37" s="2736"/>
      <c r="DB37" s="2735"/>
      <c r="DC37" s="2736"/>
      <c r="DD37" s="2735"/>
      <c r="DE37" s="2736"/>
      <c r="DF37" s="2737"/>
      <c r="DG37" s="2734"/>
      <c r="DH37" s="2735"/>
      <c r="DI37" s="2736"/>
      <c r="DJ37" s="2735"/>
      <c r="DK37" s="2736"/>
      <c r="DL37" s="2735"/>
      <c r="DM37" s="2736"/>
      <c r="DN37" s="2737"/>
      <c r="DO37" s="2734"/>
      <c r="DP37" s="2735"/>
      <c r="DQ37" s="2736"/>
      <c r="DR37" s="2735"/>
      <c r="DS37" s="2736"/>
      <c r="DT37" s="2735"/>
      <c r="DU37" s="2736"/>
      <c r="DV37" s="2737"/>
      <c r="DW37" s="2594"/>
    </row>
    <row r="38" spans="1:127" s="1629" customFormat="1" ht="40.5" customHeight="1">
      <c r="A38" s="2829">
        <v>1</v>
      </c>
      <c r="B38" s="2830">
        <f>LARGE(B$37:B37,1)+1</f>
        <v>2</v>
      </c>
      <c r="C38" s="2831" t="s">
        <v>4344</v>
      </c>
      <c r="D38" s="2832" t="s">
        <v>4318</v>
      </c>
      <c r="E38" s="2833" t="s">
        <v>319</v>
      </c>
      <c r="F38" s="2834">
        <v>0.41299999999999998</v>
      </c>
      <c r="G38" s="2835" t="s">
        <v>4310</v>
      </c>
      <c r="H38" s="2836">
        <v>8165</v>
      </c>
      <c r="I38" s="2837" t="s">
        <v>4311</v>
      </c>
      <c r="J38" s="2838"/>
      <c r="K38" s="2839"/>
      <c r="L38" s="2840" t="s">
        <v>4300</v>
      </c>
      <c r="M38" s="2840" t="s">
        <v>4301</v>
      </c>
      <c r="N38" s="2841" t="s">
        <v>4302</v>
      </c>
      <c r="O38" s="2842" t="s">
        <v>4303</v>
      </c>
      <c r="P38" s="2843" t="s">
        <v>4304</v>
      </c>
      <c r="Q38" s="2844">
        <f t="shared" si="3"/>
        <v>0</v>
      </c>
      <c r="R38" s="2720"/>
      <c r="S38" s="2721"/>
      <c r="T38" s="2722"/>
      <c r="U38" s="2723"/>
      <c r="V38" s="2724"/>
      <c r="W38" s="2723"/>
      <c r="X38" s="2724"/>
      <c r="Y38" s="2723"/>
      <c r="Z38" s="2724"/>
      <c r="AA38" s="2723"/>
      <c r="AB38" s="2724"/>
      <c r="AC38" s="2725"/>
      <c r="AD38" s="2722"/>
      <c r="AE38" s="2723"/>
      <c r="AF38" s="2724"/>
      <c r="AG38" s="2723"/>
      <c r="AH38" s="2724"/>
      <c r="AI38" s="2723"/>
      <c r="AJ38" s="2724"/>
      <c r="AK38" s="2725"/>
      <c r="AL38" s="2722"/>
      <c r="AM38" s="2723"/>
      <c r="AN38" s="2724"/>
      <c r="AO38" s="2723"/>
      <c r="AP38" s="2724"/>
      <c r="AQ38" s="2723"/>
      <c r="AR38" s="2724"/>
      <c r="AS38" s="2725"/>
      <c r="AT38" s="2594"/>
      <c r="AU38" s="2726"/>
      <c r="AV38" s="2727"/>
      <c r="AW38" s="2728"/>
      <c r="AX38" s="2727"/>
      <c r="AY38" s="2728"/>
      <c r="AZ38" s="2727"/>
      <c r="BA38" s="2728"/>
      <c r="BB38" s="2727"/>
      <c r="BC38" s="2728"/>
      <c r="BD38" s="2729"/>
      <c r="BE38" s="2726"/>
      <c r="BF38" s="2727"/>
      <c r="BG38" s="2728"/>
      <c r="BH38" s="2727"/>
      <c r="BI38" s="2728"/>
      <c r="BJ38" s="2727"/>
      <c r="BK38" s="2728"/>
      <c r="BL38" s="2729"/>
      <c r="BM38" s="2726"/>
      <c r="BN38" s="2727"/>
      <c r="BO38" s="2728"/>
      <c r="BP38" s="2727"/>
      <c r="BQ38" s="2728"/>
      <c r="BR38" s="2727"/>
      <c r="BS38" s="2728"/>
      <c r="BT38" s="2729"/>
      <c r="BU38" s="2594"/>
      <c r="BV38" s="2730"/>
      <c r="BW38" s="2731"/>
      <c r="BX38" s="2732"/>
      <c r="BY38" s="2731"/>
      <c r="BZ38" s="2732"/>
      <c r="CA38" s="2731"/>
      <c r="CB38" s="2732"/>
      <c r="CC38" s="2731"/>
      <c r="CD38" s="2732"/>
      <c r="CE38" s="2733"/>
      <c r="CF38" s="2730"/>
      <c r="CG38" s="2731"/>
      <c r="CH38" s="2732"/>
      <c r="CI38" s="2731"/>
      <c r="CJ38" s="2732"/>
      <c r="CK38" s="2731"/>
      <c r="CL38" s="2732"/>
      <c r="CM38" s="2733"/>
      <c r="CN38" s="2730"/>
      <c r="CO38" s="2731"/>
      <c r="CP38" s="2732"/>
      <c r="CQ38" s="2731"/>
      <c r="CR38" s="2732"/>
      <c r="CS38" s="2731"/>
      <c r="CT38" s="2732"/>
      <c r="CU38" s="2733"/>
      <c r="CV38" s="2594"/>
      <c r="CW38" s="2734"/>
      <c r="CX38" s="2735"/>
      <c r="CY38" s="2736"/>
      <c r="CZ38" s="2735"/>
      <c r="DA38" s="2736"/>
      <c r="DB38" s="2735"/>
      <c r="DC38" s="2736"/>
      <c r="DD38" s="2735"/>
      <c r="DE38" s="2736"/>
      <c r="DF38" s="2737"/>
      <c r="DG38" s="2734"/>
      <c r="DH38" s="2735"/>
      <c r="DI38" s="2736"/>
      <c r="DJ38" s="2735"/>
      <c r="DK38" s="2736"/>
      <c r="DL38" s="2735"/>
      <c r="DM38" s="2736"/>
      <c r="DN38" s="2737"/>
      <c r="DO38" s="2734"/>
      <c r="DP38" s="2735"/>
      <c r="DQ38" s="2736"/>
      <c r="DR38" s="2735"/>
      <c r="DS38" s="2736"/>
      <c r="DT38" s="2735"/>
      <c r="DU38" s="2736"/>
      <c r="DV38" s="2737"/>
      <c r="DW38" s="2594"/>
    </row>
    <row r="39" spans="1:127" s="1629" customFormat="1" ht="40.5" customHeight="1">
      <c r="A39" s="2829">
        <v>1</v>
      </c>
      <c r="B39" s="2830">
        <f>LARGE(B$37:B38,1)+1</f>
        <v>3</v>
      </c>
      <c r="C39" s="2831" t="s">
        <v>4345</v>
      </c>
      <c r="D39" s="2832" t="s">
        <v>4335</v>
      </c>
      <c r="E39" s="2833" t="s">
        <v>4346</v>
      </c>
      <c r="F39" s="2834">
        <v>0.47499999999999998</v>
      </c>
      <c r="G39" s="2835" t="s">
        <v>4310</v>
      </c>
      <c r="H39" s="2836">
        <v>3981</v>
      </c>
      <c r="I39" s="2837" t="s">
        <v>4311</v>
      </c>
      <c r="J39" s="2838"/>
      <c r="K39" s="2839"/>
      <c r="L39" s="2840"/>
      <c r="M39" s="2840"/>
      <c r="N39" s="2841" t="s">
        <v>4302</v>
      </c>
      <c r="O39" s="2842" t="s">
        <v>4303</v>
      </c>
      <c r="P39" s="2843"/>
      <c r="Q39" s="2844">
        <f t="shared" si="3"/>
        <v>0</v>
      </c>
      <c r="R39" s="2720"/>
      <c r="S39" s="2721"/>
      <c r="T39" s="2722"/>
      <c r="U39" s="2723"/>
      <c r="V39" s="2724"/>
      <c r="W39" s="2723"/>
      <c r="X39" s="2724"/>
      <c r="Y39" s="2723"/>
      <c r="Z39" s="2724"/>
      <c r="AA39" s="2723"/>
      <c r="AB39" s="2724"/>
      <c r="AC39" s="2725"/>
      <c r="AD39" s="2722"/>
      <c r="AE39" s="2723"/>
      <c r="AF39" s="2724"/>
      <c r="AG39" s="2723"/>
      <c r="AH39" s="2724"/>
      <c r="AI39" s="2723"/>
      <c r="AJ39" s="2724"/>
      <c r="AK39" s="2725"/>
      <c r="AL39" s="2722"/>
      <c r="AM39" s="2723"/>
      <c r="AN39" s="2724"/>
      <c r="AO39" s="2723"/>
      <c r="AP39" s="2724"/>
      <c r="AQ39" s="2723"/>
      <c r="AR39" s="2724"/>
      <c r="AS39" s="2725"/>
      <c r="AT39" s="2594"/>
      <c r="AU39" s="2726"/>
      <c r="AV39" s="2727"/>
      <c r="AW39" s="2728"/>
      <c r="AX39" s="2727"/>
      <c r="AY39" s="2728"/>
      <c r="AZ39" s="2727"/>
      <c r="BA39" s="2728"/>
      <c r="BB39" s="2727"/>
      <c r="BC39" s="2728"/>
      <c r="BD39" s="2729"/>
      <c r="BE39" s="2726"/>
      <c r="BF39" s="2727"/>
      <c r="BG39" s="2728"/>
      <c r="BH39" s="2727"/>
      <c r="BI39" s="2728"/>
      <c r="BJ39" s="2727"/>
      <c r="BK39" s="2728"/>
      <c r="BL39" s="2729"/>
      <c r="BM39" s="2726"/>
      <c r="BN39" s="2727"/>
      <c r="BO39" s="2728"/>
      <c r="BP39" s="2727"/>
      <c r="BQ39" s="2728"/>
      <c r="BR39" s="2727"/>
      <c r="BS39" s="2728"/>
      <c r="BT39" s="2729"/>
      <c r="BU39" s="2594"/>
      <c r="BV39" s="2730"/>
      <c r="BW39" s="2731"/>
      <c r="BX39" s="2732"/>
      <c r="BY39" s="2731"/>
      <c r="BZ39" s="2732"/>
      <c r="CA39" s="2731"/>
      <c r="CB39" s="2732"/>
      <c r="CC39" s="2731"/>
      <c r="CD39" s="2732"/>
      <c r="CE39" s="2733"/>
      <c r="CF39" s="2730"/>
      <c r="CG39" s="2731"/>
      <c r="CH39" s="2732"/>
      <c r="CI39" s="2731"/>
      <c r="CJ39" s="2732"/>
      <c r="CK39" s="2731"/>
      <c r="CL39" s="2732"/>
      <c r="CM39" s="2733"/>
      <c r="CN39" s="2730"/>
      <c r="CO39" s="2731"/>
      <c r="CP39" s="2732"/>
      <c r="CQ39" s="2731"/>
      <c r="CR39" s="2732"/>
      <c r="CS39" s="2731"/>
      <c r="CT39" s="2732"/>
      <c r="CU39" s="2733"/>
      <c r="CV39" s="2594"/>
      <c r="CW39" s="2734"/>
      <c r="CX39" s="2735"/>
      <c r="CY39" s="2736"/>
      <c r="CZ39" s="2735"/>
      <c r="DA39" s="2736"/>
      <c r="DB39" s="2735"/>
      <c r="DC39" s="2736"/>
      <c r="DD39" s="2735"/>
      <c r="DE39" s="2736"/>
      <c r="DF39" s="2737"/>
      <c r="DG39" s="2734"/>
      <c r="DH39" s="2735"/>
      <c r="DI39" s="2736"/>
      <c r="DJ39" s="2735"/>
      <c r="DK39" s="2736"/>
      <c r="DL39" s="2735"/>
      <c r="DM39" s="2736"/>
      <c r="DN39" s="2737"/>
      <c r="DO39" s="2734"/>
      <c r="DP39" s="2735"/>
      <c r="DQ39" s="2736"/>
      <c r="DR39" s="2735"/>
      <c r="DS39" s="2736"/>
      <c r="DT39" s="2735"/>
      <c r="DU39" s="2736"/>
      <c r="DV39" s="2737"/>
      <c r="DW39" s="2594"/>
    </row>
    <row r="40" spans="1:127" s="1629" customFormat="1" ht="40.5" customHeight="1">
      <c r="A40" s="2829">
        <v>1</v>
      </c>
      <c r="B40" s="2830">
        <f>LARGE(B$37:B39,1)+1</f>
        <v>4</v>
      </c>
      <c r="C40" s="2831" t="s">
        <v>4347</v>
      </c>
      <c r="D40" s="2832" t="s">
        <v>4313</v>
      </c>
      <c r="E40" s="2833" t="s">
        <v>319</v>
      </c>
      <c r="F40" s="2834">
        <v>0.13500000000000001</v>
      </c>
      <c r="G40" s="2835" t="s">
        <v>4310</v>
      </c>
      <c r="H40" s="2836">
        <v>8336</v>
      </c>
      <c r="I40" s="2837" t="s">
        <v>4311</v>
      </c>
      <c r="J40" s="2838"/>
      <c r="K40" s="2839"/>
      <c r="L40" s="2840" t="s">
        <v>4300</v>
      </c>
      <c r="M40" s="2840" t="s">
        <v>4301</v>
      </c>
      <c r="N40" s="2841" t="s">
        <v>4302</v>
      </c>
      <c r="O40" s="2842" t="s">
        <v>4303</v>
      </c>
      <c r="P40" s="2843" t="s">
        <v>4304</v>
      </c>
      <c r="Q40" s="2844">
        <f t="shared" si="3"/>
        <v>0</v>
      </c>
      <c r="R40" s="2720"/>
      <c r="S40" s="2721"/>
      <c r="T40" s="2722"/>
      <c r="U40" s="2723"/>
      <c r="V40" s="2724"/>
      <c r="W40" s="2723"/>
      <c r="X40" s="2724"/>
      <c r="Y40" s="2723"/>
      <c r="Z40" s="2724"/>
      <c r="AA40" s="2723"/>
      <c r="AB40" s="2724"/>
      <c r="AC40" s="2725"/>
      <c r="AD40" s="2722"/>
      <c r="AE40" s="2723"/>
      <c r="AF40" s="2724"/>
      <c r="AG40" s="2723"/>
      <c r="AH40" s="2724"/>
      <c r="AI40" s="2723"/>
      <c r="AJ40" s="2724"/>
      <c r="AK40" s="2725"/>
      <c r="AL40" s="2722"/>
      <c r="AM40" s="2723"/>
      <c r="AN40" s="2724"/>
      <c r="AO40" s="2723"/>
      <c r="AP40" s="2724"/>
      <c r="AQ40" s="2723"/>
      <c r="AR40" s="2724"/>
      <c r="AS40" s="2725"/>
      <c r="AT40" s="2594"/>
      <c r="AU40" s="2726"/>
      <c r="AV40" s="2727"/>
      <c r="AW40" s="2728"/>
      <c r="AX40" s="2727"/>
      <c r="AY40" s="2728"/>
      <c r="AZ40" s="2727"/>
      <c r="BA40" s="2728"/>
      <c r="BB40" s="2727"/>
      <c r="BC40" s="2728"/>
      <c r="BD40" s="2729"/>
      <c r="BE40" s="2726"/>
      <c r="BF40" s="2727"/>
      <c r="BG40" s="2728"/>
      <c r="BH40" s="2727"/>
      <c r="BI40" s="2728"/>
      <c r="BJ40" s="2727"/>
      <c r="BK40" s="2728"/>
      <c r="BL40" s="2729"/>
      <c r="BM40" s="2726"/>
      <c r="BN40" s="2727"/>
      <c r="BO40" s="2728"/>
      <c r="BP40" s="2727"/>
      <c r="BQ40" s="2728"/>
      <c r="BR40" s="2727"/>
      <c r="BS40" s="2728"/>
      <c r="BT40" s="2729"/>
      <c r="BU40" s="2594"/>
      <c r="BV40" s="2730"/>
      <c r="BW40" s="2731"/>
      <c r="BX40" s="2732"/>
      <c r="BY40" s="2731"/>
      <c r="BZ40" s="2732"/>
      <c r="CA40" s="2731"/>
      <c r="CB40" s="2732"/>
      <c r="CC40" s="2731"/>
      <c r="CD40" s="2732"/>
      <c r="CE40" s="2733"/>
      <c r="CF40" s="2730"/>
      <c r="CG40" s="2731"/>
      <c r="CH40" s="2732"/>
      <c r="CI40" s="2731"/>
      <c r="CJ40" s="2732"/>
      <c r="CK40" s="2731"/>
      <c r="CL40" s="2732"/>
      <c r="CM40" s="2733"/>
      <c r="CN40" s="2730"/>
      <c r="CO40" s="2731"/>
      <c r="CP40" s="2732"/>
      <c r="CQ40" s="2731"/>
      <c r="CR40" s="2732"/>
      <c r="CS40" s="2731"/>
      <c r="CT40" s="2732"/>
      <c r="CU40" s="2733"/>
      <c r="CV40" s="2594"/>
      <c r="CW40" s="2734"/>
      <c r="CX40" s="2735"/>
      <c r="CY40" s="2736"/>
      <c r="CZ40" s="2735"/>
      <c r="DA40" s="2736"/>
      <c r="DB40" s="2735"/>
      <c r="DC40" s="2736"/>
      <c r="DD40" s="2735"/>
      <c r="DE40" s="2736"/>
      <c r="DF40" s="2737"/>
      <c r="DG40" s="2734"/>
      <c r="DH40" s="2735"/>
      <c r="DI40" s="2736"/>
      <c r="DJ40" s="2735"/>
      <c r="DK40" s="2736"/>
      <c r="DL40" s="2735"/>
      <c r="DM40" s="2736"/>
      <c r="DN40" s="2737"/>
      <c r="DO40" s="2734"/>
      <c r="DP40" s="2735"/>
      <c r="DQ40" s="2736"/>
      <c r="DR40" s="2735"/>
      <c r="DS40" s="2736"/>
      <c r="DT40" s="2735"/>
      <c r="DU40" s="2736"/>
      <c r="DV40" s="2737"/>
      <c r="DW40" s="2594"/>
    </row>
    <row r="41" spans="1:127" s="1629" customFormat="1" ht="40.5" customHeight="1">
      <c r="A41" s="2829">
        <v>1</v>
      </c>
      <c r="B41" s="2830">
        <f>LARGE(B$37:B40,1)+1</f>
        <v>5</v>
      </c>
      <c r="C41" s="2831" t="s">
        <v>4348</v>
      </c>
      <c r="D41" s="2832" t="s">
        <v>4318</v>
      </c>
      <c r="E41" s="2833" t="s">
        <v>4346</v>
      </c>
      <c r="F41" s="2834">
        <v>0.26300000000000001</v>
      </c>
      <c r="G41" s="2835" t="s">
        <v>4310</v>
      </c>
      <c r="H41" s="2836">
        <v>63914</v>
      </c>
      <c r="I41" s="2837" t="s">
        <v>4311</v>
      </c>
      <c r="J41" s="2838"/>
      <c r="K41" s="2839"/>
      <c r="L41" s="2840" t="s">
        <v>4300</v>
      </c>
      <c r="M41" s="2840" t="s">
        <v>4301</v>
      </c>
      <c r="N41" s="2841" t="s">
        <v>4302</v>
      </c>
      <c r="O41" s="2842" t="s">
        <v>4303</v>
      </c>
      <c r="P41" s="2843" t="s">
        <v>4304</v>
      </c>
      <c r="Q41" s="2844">
        <f t="shared" si="3"/>
        <v>0</v>
      </c>
      <c r="R41" s="2720"/>
      <c r="S41" s="2721"/>
      <c r="T41" s="2722"/>
      <c r="U41" s="2723"/>
      <c r="V41" s="2724"/>
      <c r="W41" s="2723"/>
      <c r="X41" s="2724"/>
      <c r="Y41" s="2723"/>
      <c r="Z41" s="2724"/>
      <c r="AA41" s="2723"/>
      <c r="AB41" s="2724"/>
      <c r="AC41" s="2725"/>
      <c r="AD41" s="2722"/>
      <c r="AE41" s="2723"/>
      <c r="AF41" s="2724"/>
      <c r="AG41" s="2723"/>
      <c r="AH41" s="2724"/>
      <c r="AI41" s="2723"/>
      <c r="AJ41" s="2724"/>
      <c r="AK41" s="2725"/>
      <c r="AL41" s="2722"/>
      <c r="AM41" s="2723"/>
      <c r="AN41" s="2724"/>
      <c r="AO41" s="2723"/>
      <c r="AP41" s="2724"/>
      <c r="AQ41" s="2723"/>
      <c r="AR41" s="2724"/>
      <c r="AS41" s="2725"/>
      <c r="AT41" s="2594"/>
      <c r="AU41" s="2726"/>
      <c r="AV41" s="2727"/>
      <c r="AW41" s="2728"/>
      <c r="AX41" s="2727"/>
      <c r="AY41" s="2728"/>
      <c r="AZ41" s="2727"/>
      <c r="BA41" s="2728"/>
      <c r="BB41" s="2727"/>
      <c r="BC41" s="2728"/>
      <c r="BD41" s="2729"/>
      <c r="BE41" s="2726"/>
      <c r="BF41" s="2727"/>
      <c r="BG41" s="2728"/>
      <c r="BH41" s="2727"/>
      <c r="BI41" s="2728"/>
      <c r="BJ41" s="2727"/>
      <c r="BK41" s="2728"/>
      <c r="BL41" s="2729"/>
      <c r="BM41" s="2726"/>
      <c r="BN41" s="2727"/>
      <c r="BO41" s="2728"/>
      <c r="BP41" s="2727"/>
      <c r="BQ41" s="2728"/>
      <c r="BR41" s="2727"/>
      <c r="BS41" s="2728"/>
      <c r="BT41" s="2729"/>
      <c r="BU41" s="2594"/>
      <c r="BV41" s="2730"/>
      <c r="BW41" s="2731"/>
      <c r="BX41" s="2732"/>
      <c r="BY41" s="2731"/>
      <c r="BZ41" s="2732"/>
      <c r="CA41" s="2731"/>
      <c r="CB41" s="2732"/>
      <c r="CC41" s="2731"/>
      <c r="CD41" s="2732"/>
      <c r="CE41" s="2733"/>
      <c r="CF41" s="2730"/>
      <c r="CG41" s="2731"/>
      <c r="CH41" s="2732"/>
      <c r="CI41" s="2731"/>
      <c r="CJ41" s="2732"/>
      <c r="CK41" s="2731"/>
      <c r="CL41" s="2732"/>
      <c r="CM41" s="2733"/>
      <c r="CN41" s="2730"/>
      <c r="CO41" s="2731"/>
      <c r="CP41" s="2732"/>
      <c r="CQ41" s="2731"/>
      <c r="CR41" s="2732"/>
      <c r="CS41" s="2731"/>
      <c r="CT41" s="2732"/>
      <c r="CU41" s="2733"/>
      <c r="CV41" s="2594"/>
      <c r="CW41" s="2734"/>
      <c r="CX41" s="2735"/>
      <c r="CY41" s="2736"/>
      <c r="CZ41" s="2735"/>
      <c r="DA41" s="2736"/>
      <c r="DB41" s="2735"/>
      <c r="DC41" s="2736"/>
      <c r="DD41" s="2735"/>
      <c r="DE41" s="2736"/>
      <c r="DF41" s="2737"/>
      <c r="DG41" s="2734"/>
      <c r="DH41" s="2735"/>
      <c r="DI41" s="2736"/>
      <c r="DJ41" s="2735"/>
      <c r="DK41" s="2736"/>
      <c r="DL41" s="2735"/>
      <c r="DM41" s="2736"/>
      <c r="DN41" s="2737"/>
      <c r="DO41" s="2734"/>
      <c r="DP41" s="2735"/>
      <c r="DQ41" s="2736"/>
      <c r="DR41" s="2735"/>
      <c r="DS41" s="2736"/>
      <c r="DT41" s="2735"/>
      <c r="DU41" s="2736"/>
      <c r="DV41" s="2737"/>
      <c r="DW41" s="2594"/>
    </row>
    <row r="42" spans="1:127" s="1629" customFormat="1" ht="40.5" customHeight="1">
      <c r="A42" s="2829">
        <v>1</v>
      </c>
      <c r="B42" s="2830">
        <f>LARGE(B$37:B41,1)+1</f>
        <v>6</v>
      </c>
      <c r="C42" s="2831" t="s">
        <v>4349</v>
      </c>
      <c r="D42" s="2832" t="s">
        <v>4335</v>
      </c>
      <c r="E42" s="2833" t="s">
        <v>319</v>
      </c>
      <c r="F42" s="2834">
        <v>0.17395833333333333</v>
      </c>
      <c r="G42" s="2835" t="s">
        <v>4310</v>
      </c>
      <c r="H42" s="2836">
        <v>453316</v>
      </c>
      <c r="I42" s="2837" t="s">
        <v>4311</v>
      </c>
      <c r="J42" s="2838"/>
      <c r="K42" s="2839"/>
      <c r="L42" s="2840"/>
      <c r="M42" s="2840"/>
      <c r="N42" s="2841"/>
      <c r="O42" s="2842" t="s">
        <v>4303</v>
      </c>
      <c r="P42" s="2843" t="s">
        <v>4304</v>
      </c>
      <c r="Q42" s="2844">
        <f t="shared" si="3"/>
        <v>0</v>
      </c>
      <c r="R42" s="2720"/>
      <c r="S42" s="2721"/>
      <c r="T42" s="2722"/>
      <c r="U42" s="2723"/>
      <c r="V42" s="2724"/>
      <c r="W42" s="2723"/>
      <c r="X42" s="2724"/>
      <c r="Y42" s="2723"/>
      <c r="Z42" s="2724"/>
      <c r="AA42" s="2723"/>
      <c r="AB42" s="2724"/>
      <c r="AC42" s="2725"/>
      <c r="AD42" s="2722"/>
      <c r="AE42" s="2723"/>
      <c r="AF42" s="2724"/>
      <c r="AG42" s="2723"/>
      <c r="AH42" s="2724"/>
      <c r="AI42" s="2723"/>
      <c r="AJ42" s="2724"/>
      <c r="AK42" s="2725"/>
      <c r="AL42" s="2722"/>
      <c r="AM42" s="2723"/>
      <c r="AN42" s="2724"/>
      <c r="AO42" s="2723"/>
      <c r="AP42" s="2724"/>
      <c r="AQ42" s="2723"/>
      <c r="AR42" s="2724"/>
      <c r="AS42" s="2725"/>
      <c r="AT42" s="2594"/>
      <c r="AU42" s="2726"/>
      <c r="AV42" s="2727"/>
      <c r="AW42" s="2728"/>
      <c r="AX42" s="2727"/>
      <c r="AY42" s="2728"/>
      <c r="AZ42" s="2727"/>
      <c r="BA42" s="2728"/>
      <c r="BB42" s="2727"/>
      <c r="BC42" s="2728"/>
      <c r="BD42" s="2729"/>
      <c r="BE42" s="2726"/>
      <c r="BF42" s="2727"/>
      <c r="BG42" s="2728"/>
      <c r="BH42" s="2727"/>
      <c r="BI42" s="2728"/>
      <c r="BJ42" s="2727"/>
      <c r="BK42" s="2728"/>
      <c r="BL42" s="2729"/>
      <c r="BM42" s="2726"/>
      <c r="BN42" s="2727"/>
      <c r="BO42" s="2728"/>
      <c r="BP42" s="2727"/>
      <c r="BQ42" s="2728"/>
      <c r="BR42" s="2727"/>
      <c r="BS42" s="2728"/>
      <c r="BT42" s="2729"/>
      <c r="BU42" s="2594"/>
      <c r="BV42" s="2730"/>
      <c r="BW42" s="2731"/>
      <c r="BX42" s="2732"/>
      <c r="BY42" s="2731"/>
      <c r="BZ42" s="2732"/>
      <c r="CA42" s="2731"/>
      <c r="CB42" s="2732"/>
      <c r="CC42" s="2731"/>
      <c r="CD42" s="2732"/>
      <c r="CE42" s="2733"/>
      <c r="CF42" s="2730"/>
      <c r="CG42" s="2731"/>
      <c r="CH42" s="2732"/>
      <c r="CI42" s="2731"/>
      <c r="CJ42" s="2732"/>
      <c r="CK42" s="2731"/>
      <c r="CL42" s="2732"/>
      <c r="CM42" s="2733"/>
      <c r="CN42" s="2730"/>
      <c r="CO42" s="2731"/>
      <c r="CP42" s="2732"/>
      <c r="CQ42" s="2731"/>
      <c r="CR42" s="2732"/>
      <c r="CS42" s="2731"/>
      <c r="CT42" s="2732"/>
      <c r="CU42" s="2733"/>
      <c r="CV42" s="2594"/>
      <c r="CW42" s="2734"/>
      <c r="CX42" s="2735"/>
      <c r="CY42" s="2736"/>
      <c r="CZ42" s="2735"/>
      <c r="DA42" s="2736"/>
      <c r="DB42" s="2735"/>
      <c r="DC42" s="2736"/>
      <c r="DD42" s="2735"/>
      <c r="DE42" s="2736"/>
      <c r="DF42" s="2737"/>
      <c r="DG42" s="2734"/>
      <c r="DH42" s="2735"/>
      <c r="DI42" s="2736"/>
      <c r="DJ42" s="2735"/>
      <c r="DK42" s="2736"/>
      <c r="DL42" s="2735"/>
      <c r="DM42" s="2736"/>
      <c r="DN42" s="2737"/>
      <c r="DO42" s="2734"/>
      <c r="DP42" s="2735"/>
      <c r="DQ42" s="2736"/>
      <c r="DR42" s="2735"/>
      <c r="DS42" s="2736"/>
      <c r="DT42" s="2735"/>
      <c r="DU42" s="2736"/>
      <c r="DV42" s="2737"/>
      <c r="DW42" s="2594"/>
    </row>
    <row r="43" spans="1:127" s="1629" customFormat="1" ht="40.5" customHeight="1">
      <c r="A43" s="2829">
        <v>1</v>
      </c>
      <c r="B43" s="2830">
        <f>LARGE(B$37:B42,1)+1</f>
        <v>7</v>
      </c>
      <c r="C43" s="2831" t="s">
        <v>4350</v>
      </c>
      <c r="D43" s="2832" t="s">
        <v>4318</v>
      </c>
      <c r="E43" s="2833" t="s">
        <v>319</v>
      </c>
      <c r="F43" s="2834">
        <v>0.247</v>
      </c>
      <c r="G43" s="2835" t="s">
        <v>4310</v>
      </c>
      <c r="H43" s="2836">
        <v>7747</v>
      </c>
      <c r="I43" s="2837" t="s">
        <v>4311</v>
      </c>
      <c r="J43" s="2838"/>
      <c r="K43" s="2839"/>
      <c r="L43" s="2840" t="s">
        <v>4300</v>
      </c>
      <c r="M43" s="2840" t="s">
        <v>4301</v>
      </c>
      <c r="N43" s="2841" t="s">
        <v>4302</v>
      </c>
      <c r="O43" s="2842" t="s">
        <v>4303</v>
      </c>
      <c r="P43" s="2843"/>
      <c r="Q43" s="2844">
        <f t="shared" si="3"/>
        <v>0</v>
      </c>
      <c r="R43" s="2720"/>
      <c r="S43" s="2721"/>
      <c r="T43" s="2722"/>
      <c r="U43" s="2723"/>
      <c r="V43" s="2724"/>
      <c r="W43" s="2723"/>
      <c r="X43" s="2724"/>
      <c r="Y43" s="2723"/>
      <c r="Z43" s="2724"/>
      <c r="AA43" s="2723"/>
      <c r="AB43" s="2724"/>
      <c r="AC43" s="2725"/>
      <c r="AD43" s="2722"/>
      <c r="AE43" s="2723"/>
      <c r="AF43" s="2724"/>
      <c r="AG43" s="2723"/>
      <c r="AH43" s="2724"/>
      <c r="AI43" s="2723"/>
      <c r="AJ43" s="2724"/>
      <c r="AK43" s="2725"/>
      <c r="AL43" s="2722"/>
      <c r="AM43" s="2723"/>
      <c r="AN43" s="2724"/>
      <c r="AO43" s="2723"/>
      <c r="AP43" s="2724"/>
      <c r="AQ43" s="2723"/>
      <c r="AR43" s="2724"/>
      <c r="AS43" s="2725"/>
      <c r="AT43" s="2594"/>
      <c r="AU43" s="2726"/>
      <c r="AV43" s="2727"/>
      <c r="AW43" s="2728"/>
      <c r="AX43" s="2727"/>
      <c r="AY43" s="2728"/>
      <c r="AZ43" s="2727"/>
      <c r="BA43" s="2728"/>
      <c r="BB43" s="2727"/>
      <c r="BC43" s="2728"/>
      <c r="BD43" s="2729"/>
      <c r="BE43" s="2726"/>
      <c r="BF43" s="2727"/>
      <c r="BG43" s="2728"/>
      <c r="BH43" s="2727"/>
      <c r="BI43" s="2728"/>
      <c r="BJ43" s="2727"/>
      <c r="BK43" s="2728"/>
      <c r="BL43" s="2729"/>
      <c r="BM43" s="2726"/>
      <c r="BN43" s="2727"/>
      <c r="BO43" s="2728"/>
      <c r="BP43" s="2727"/>
      <c r="BQ43" s="2728"/>
      <c r="BR43" s="2727"/>
      <c r="BS43" s="2728"/>
      <c r="BT43" s="2729"/>
      <c r="BU43" s="2594"/>
      <c r="BV43" s="2730"/>
      <c r="BW43" s="2731"/>
      <c r="BX43" s="2732"/>
      <c r="BY43" s="2731"/>
      <c r="BZ43" s="2732"/>
      <c r="CA43" s="2731"/>
      <c r="CB43" s="2732"/>
      <c r="CC43" s="2731"/>
      <c r="CD43" s="2732"/>
      <c r="CE43" s="2733"/>
      <c r="CF43" s="2730"/>
      <c r="CG43" s="2731"/>
      <c r="CH43" s="2732"/>
      <c r="CI43" s="2731"/>
      <c r="CJ43" s="2732"/>
      <c r="CK43" s="2731"/>
      <c r="CL43" s="2732"/>
      <c r="CM43" s="2733"/>
      <c r="CN43" s="2730"/>
      <c r="CO43" s="2731"/>
      <c r="CP43" s="2732"/>
      <c r="CQ43" s="2731"/>
      <c r="CR43" s="2732"/>
      <c r="CS43" s="2731"/>
      <c r="CT43" s="2732"/>
      <c r="CU43" s="2733"/>
      <c r="CV43" s="2594"/>
      <c r="CW43" s="2734"/>
      <c r="CX43" s="2735"/>
      <c r="CY43" s="2736"/>
      <c r="CZ43" s="2735"/>
      <c r="DA43" s="2736"/>
      <c r="DB43" s="2735"/>
      <c r="DC43" s="2736"/>
      <c r="DD43" s="2735"/>
      <c r="DE43" s="2736"/>
      <c r="DF43" s="2737"/>
      <c r="DG43" s="2734"/>
      <c r="DH43" s="2735"/>
      <c r="DI43" s="2736"/>
      <c r="DJ43" s="2735"/>
      <c r="DK43" s="2736"/>
      <c r="DL43" s="2735"/>
      <c r="DM43" s="2736"/>
      <c r="DN43" s="2737"/>
      <c r="DO43" s="2734"/>
      <c r="DP43" s="2735"/>
      <c r="DQ43" s="2736"/>
      <c r="DR43" s="2735"/>
      <c r="DS43" s="2736"/>
      <c r="DT43" s="2735"/>
      <c r="DU43" s="2736"/>
      <c r="DV43" s="2737"/>
      <c r="DW43" s="2594"/>
    </row>
    <row r="44" spans="1:127" s="1629" customFormat="1" ht="40.5" customHeight="1">
      <c r="A44" s="2829">
        <v>1</v>
      </c>
      <c r="B44" s="2830">
        <f>LARGE(B$37:B43,1)+1</f>
        <v>8</v>
      </c>
      <c r="C44" s="2831" t="s">
        <v>4351</v>
      </c>
      <c r="D44" s="2832" t="s">
        <v>4318</v>
      </c>
      <c r="E44" s="2833" t="s">
        <v>319</v>
      </c>
      <c r="F44" s="2834">
        <v>0.247</v>
      </c>
      <c r="G44" s="2835" t="s">
        <v>4310</v>
      </c>
      <c r="H44" s="2836">
        <v>7795</v>
      </c>
      <c r="I44" s="2837" t="s">
        <v>4311</v>
      </c>
      <c r="J44" s="2838"/>
      <c r="K44" s="2839"/>
      <c r="L44" s="2840" t="s">
        <v>4300</v>
      </c>
      <c r="M44" s="2840" t="s">
        <v>4301</v>
      </c>
      <c r="N44" s="2841" t="s">
        <v>4302</v>
      </c>
      <c r="O44" s="2842" t="s">
        <v>4303</v>
      </c>
      <c r="P44" s="2843" t="s">
        <v>4304</v>
      </c>
      <c r="Q44" s="2844">
        <f t="shared" si="3"/>
        <v>0</v>
      </c>
      <c r="R44" s="2720"/>
      <c r="S44" s="2721"/>
      <c r="T44" s="2722"/>
      <c r="U44" s="2723"/>
      <c r="V44" s="2724"/>
      <c r="W44" s="2723"/>
      <c r="X44" s="2724"/>
      <c r="Y44" s="2723"/>
      <c r="Z44" s="2724"/>
      <c r="AA44" s="2723"/>
      <c r="AB44" s="2724"/>
      <c r="AC44" s="2725"/>
      <c r="AD44" s="2722"/>
      <c r="AE44" s="2723"/>
      <c r="AF44" s="2724"/>
      <c r="AG44" s="2723"/>
      <c r="AH44" s="2724"/>
      <c r="AI44" s="2723"/>
      <c r="AJ44" s="2724"/>
      <c r="AK44" s="2725"/>
      <c r="AL44" s="2722"/>
      <c r="AM44" s="2723"/>
      <c r="AN44" s="2724"/>
      <c r="AO44" s="2723"/>
      <c r="AP44" s="2724"/>
      <c r="AQ44" s="2723"/>
      <c r="AR44" s="2724"/>
      <c r="AS44" s="2725"/>
      <c r="AT44" s="2594"/>
      <c r="AU44" s="2726"/>
      <c r="AV44" s="2727"/>
      <c r="AW44" s="2728"/>
      <c r="AX44" s="2727"/>
      <c r="AY44" s="2728"/>
      <c r="AZ44" s="2727"/>
      <c r="BA44" s="2728"/>
      <c r="BB44" s="2727"/>
      <c r="BC44" s="2728"/>
      <c r="BD44" s="2729"/>
      <c r="BE44" s="2726"/>
      <c r="BF44" s="2727"/>
      <c r="BG44" s="2728"/>
      <c r="BH44" s="2727"/>
      <c r="BI44" s="2728"/>
      <c r="BJ44" s="2727"/>
      <c r="BK44" s="2728"/>
      <c r="BL44" s="2729"/>
      <c r="BM44" s="2726"/>
      <c r="BN44" s="2727"/>
      <c r="BO44" s="2728"/>
      <c r="BP44" s="2727"/>
      <c r="BQ44" s="2728"/>
      <c r="BR44" s="2727"/>
      <c r="BS44" s="2728"/>
      <c r="BT44" s="2729"/>
      <c r="BU44" s="2594"/>
      <c r="BV44" s="2730"/>
      <c r="BW44" s="2731"/>
      <c r="BX44" s="2732"/>
      <c r="BY44" s="2731"/>
      <c r="BZ44" s="2732"/>
      <c r="CA44" s="2731"/>
      <c r="CB44" s="2732"/>
      <c r="CC44" s="2731"/>
      <c r="CD44" s="2732"/>
      <c r="CE44" s="2733"/>
      <c r="CF44" s="2730"/>
      <c r="CG44" s="2731"/>
      <c r="CH44" s="2732"/>
      <c r="CI44" s="2731"/>
      <c r="CJ44" s="2732"/>
      <c r="CK44" s="2731"/>
      <c r="CL44" s="2732"/>
      <c r="CM44" s="2733"/>
      <c r="CN44" s="2730"/>
      <c r="CO44" s="2731"/>
      <c r="CP44" s="2732"/>
      <c r="CQ44" s="2731"/>
      <c r="CR44" s="2732"/>
      <c r="CS44" s="2731"/>
      <c r="CT44" s="2732"/>
      <c r="CU44" s="2733"/>
      <c r="CV44" s="2594"/>
      <c r="CW44" s="2734"/>
      <c r="CX44" s="2735"/>
      <c r="CY44" s="2736"/>
      <c r="CZ44" s="2735"/>
      <c r="DA44" s="2736"/>
      <c r="DB44" s="2735"/>
      <c r="DC44" s="2736"/>
      <c r="DD44" s="2735"/>
      <c r="DE44" s="2736"/>
      <c r="DF44" s="2737"/>
      <c r="DG44" s="2734"/>
      <c r="DH44" s="2735"/>
      <c r="DI44" s="2736"/>
      <c r="DJ44" s="2735"/>
      <c r="DK44" s="2736"/>
      <c r="DL44" s="2735"/>
      <c r="DM44" s="2736"/>
      <c r="DN44" s="2737"/>
      <c r="DO44" s="2734"/>
      <c r="DP44" s="2735"/>
      <c r="DQ44" s="2736"/>
      <c r="DR44" s="2735"/>
      <c r="DS44" s="2736"/>
      <c r="DT44" s="2735"/>
      <c r="DU44" s="2736"/>
      <c r="DV44" s="2737"/>
      <c r="DW44" s="2594"/>
    </row>
    <row r="45" spans="1:127" s="1629" customFormat="1" ht="40.5" customHeight="1">
      <c r="A45" s="2829"/>
      <c r="B45" s="2816">
        <v>6</v>
      </c>
      <c r="C45" s="2817" t="s">
        <v>4352</v>
      </c>
      <c r="D45" s="2818"/>
      <c r="E45" s="2819"/>
      <c r="F45" s="2818"/>
      <c r="G45" s="2820"/>
      <c r="H45" s="2819"/>
      <c r="I45" s="2821"/>
      <c r="J45" s="2818"/>
      <c r="K45" s="2818"/>
      <c r="L45" s="2821"/>
      <c r="M45" s="2821"/>
      <c r="N45" s="2821"/>
      <c r="O45" s="2821"/>
      <c r="P45" s="2822"/>
      <c r="Q45" s="6574" t="s">
        <v>4110</v>
      </c>
      <c r="R45" s="6576" t="s">
        <v>4111</v>
      </c>
      <c r="S45" s="6577" t="s">
        <v>4112</v>
      </c>
      <c r="T45" s="2846"/>
      <c r="U45" s="2847"/>
      <c r="V45" s="2847"/>
      <c r="W45" s="2847"/>
      <c r="X45" s="2847"/>
      <c r="Y45" s="2847"/>
      <c r="Z45" s="2847"/>
      <c r="AA45" s="2847"/>
      <c r="AB45" s="2847"/>
      <c r="AC45" s="2848"/>
      <c r="AD45" s="2846"/>
      <c r="AE45" s="2847"/>
      <c r="AF45" s="2847"/>
      <c r="AG45" s="2847"/>
      <c r="AH45" s="2847"/>
      <c r="AI45" s="2847"/>
      <c r="AJ45" s="2847"/>
      <c r="AK45" s="2848"/>
      <c r="AL45" s="2846"/>
      <c r="AM45" s="2847"/>
      <c r="AN45" s="2847"/>
      <c r="AO45" s="2847"/>
      <c r="AP45" s="2847"/>
      <c r="AQ45" s="2847"/>
      <c r="AR45" s="2847"/>
      <c r="AS45" s="2848"/>
      <c r="AT45" s="2849"/>
      <c r="AU45" s="2850"/>
      <c r="AV45" s="2851"/>
      <c r="AW45" s="2851"/>
      <c r="AX45" s="2851"/>
      <c r="AY45" s="2851"/>
      <c r="AZ45" s="2851"/>
      <c r="BA45" s="2851"/>
      <c r="BB45" s="2851"/>
      <c r="BC45" s="2851"/>
      <c r="BD45" s="2852"/>
      <c r="BE45" s="2850"/>
      <c r="BF45" s="2851"/>
      <c r="BG45" s="2851"/>
      <c r="BH45" s="2851"/>
      <c r="BI45" s="2851"/>
      <c r="BJ45" s="2851"/>
      <c r="BK45" s="2851"/>
      <c r="BL45" s="2852"/>
      <c r="BM45" s="2850"/>
      <c r="BN45" s="2851"/>
      <c r="BO45" s="2851"/>
      <c r="BP45" s="2851"/>
      <c r="BQ45" s="2851"/>
      <c r="BR45" s="2851"/>
      <c r="BS45" s="2851"/>
      <c r="BT45" s="2852"/>
      <c r="BU45" s="2849"/>
      <c r="BV45" s="2853"/>
      <c r="BW45" s="2854"/>
      <c r="BX45" s="2854"/>
      <c r="BY45" s="2854"/>
      <c r="BZ45" s="2854"/>
      <c r="CA45" s="2854"/>
      <c r="CB45" s="2854"/>
      <c r="CC45" s="2854"/>
      <c r="CD45" s="2854"/>
      <c r="CE45" s="2855"/>
      <c r="CF45" s="2853"/>
      <c r="CG45" s="2854"/>
      <c r="CH45" s="2854"/>
      <c r="CI45" s="2854"/>
      <c r="CJ45" s="2854"/>
      <c r="CK45" s="2854"/>
      <c r="CL45" s="2854"/>
      <c r="CM45" s="2855"/>
      <c r="CN45" s="2853"/>
      <c r="CO45" s="2854"/>
      <c r="CP45" s="2854"/>
      <c r="CQ45" s="2854"/>
      <c r="CR45" s="2854"/>
      <c r="CS45" s="2854"/>
      <c r="CT45" s="2854"/>
      <c r="CU45" s="2855"/>
      <c r="CV45" s="2849"/>
      <c r="CW45" s="2856"/>
      <c r="CX45" s="2857"/>
      <c r="CY45" s="2857"/>
      <c r="CZ45" s="2857"/>
      <c r="DA45" s="2857"/>
      <c r="DB45" s="2857"/>
      <c r="DC45" s="2857"/>
      <c r="DD45" s="2857"/>
      <c r="DE45" s="2857"/>
      <c r="DF45" s="2858"/>
      <c r="DG45" s="2856"/>
      <c r="DH45" s="2857"/>
      <c r="DI45" s="2857"/>
      <c r="DJ45" s="2857"/>
      <c r="DK45" s="2857"/>
      <c r="DL45" s="2857"/>
      <c r="DM45" s="2857"/>
      <c r="DN45" s="2858"/>
      <c r="DO45" s="2856"/>
      <c r="DP45" s="2857"/>
      <c r="DQ45" s="2857"/>
      <c r="DR45" s="2857"/>
      <c r="DS45" s="2857"/>
      <c r="DT45" s="2857"/>
      <c r="DU45" s="2857"/>
      <c r="DV45" s="2858"/>
      <c r="DW45" s="2594"/>
    </row>
    <row r="46" spans="1:127" s="1629" customFormat="1" ht="40.5" customHeight="1">
      <c r="A46" s="2829"/>
      <c r="B46" s="2823"/>
      <c r="C46" s="2824" t="s">
        <v>4306</v>
      </c>
      <c r="D46" s="2825">
        <f>LARGE(B47:B53,1)</f>
        <v>7</v>
      </c>
      <c r="E46" s="2826" t="s">
        <v>4307</v>
      </c>
      <c r="F46" s="2825">
        <f>COUNTIF(L47:P53,E46)</f>
        <v>0</v>
      </c>
      <c r="G46" s="2827" t="s">
        <v>4300</v>
      </c>
      <c r="H46" s="2825">
        <f>COUNTIF(L47:P53,G46)</f>
        <v>2</v>
      </c>
      <c r="I46" s="2827" t="s">
        <v>4301</v>
      </c>
      <c r="J46" s="2825">
        <f>COUNTIF(L47:P53,I46)</f>
        <v>2</v>
      </c>
      <c r="K46" s="2827" t="s">
        <v>4302</v>
      </c>
      <c r="L46" s="2825">
        <f>COUNTIF(L47:P53,K46)</f>
        <v>7</v>
      </c>
      <c r="M46" s="2827" t="s">
        <v>4303</v>
      </c>
      <c r="N46" s="2825">
        <f>COUNTIF(L47:P53,M46)</f>
        <v>7</v>
      </c>
      <c r="O46" s="2827" t="s">
        <v>4304</v>
      </c>
      <c r="P46" s="2828">
        <f>COUNTIF(L47:P53,O46)</f>
        <v>7</v>
      </c>
      <c r="Q46" s="6575"/>
      <c r="R46" s="6242"/>
      <c r="S46" s="6244"/>
      <c r="T46" s="2859"/>
      <c r="U46" s="2860"/>
      <c r="V46" s="2860"/>
      <c r="W46" s="2860"/>
      <c r="X46" s="2860"/>
      <c r="Y46" s="2860"/>
      <c r="Z46" s="2860"/>
      <c r="AA46" s="2860"/>
      <c r="AB46" s="2860"/>
      <c r="AC46" s="2861"/>
      <c r="AD46" s="2859"/>
      <c r="AE46" s="2860"/>
      <c r="AF46" s="2860"/>
      <c r="AG46" s="2860"/>
      <c r="AH46" s="2860"/>
      <c r="AI46" s="2860"/>
      <c r="AJ46" s="2860"/>
      <c r="AK46" s="2861"/>
      <c r="AL46" s="2859"/>
      <c r="AM46" s="2860"/>
      <c r="AN46" s="2860"/>
      <c r="AO46" s="2860"/>
      <c r="AP46" s="2860"/>
      <c r="AQ46" s="2860"/>
      <c r="AR46" s="2860"/>
      <c r="AS46" s="2861"/>
      <c r="AT46" s="2862"/>
      <c r="AU46" s="2863"/>
      <c r="AV46" s="2864"/>
      <c r="AW46" s="2864"/>
      <c r="AX46" s="2864"/>
      <c r="AY46" s="2864"/>
      <c r="AZ46" s="2864"/>
      <c r="BA46" s="2864"/>
      <c r="BB46" s="2864"/>
      <c r="BC46" s="2864"/>
      <c r="BD46" s="2865"/>
      <c r="BE46" s="2863"/>
      <c r="BF46" s="2864"/>
      <c r="BG46" s="2864"/>
      <c r="BH46" s="2864"/>
      <c r="BI46" s="2864"/>
      <c r="BJ46" s="2864"/>
      <c r="BK46" s="2864"/>
      <c r="BL46" s="2865"/>
      <c r="BM46" s="2863"/>
      <c r="BN46" s="2864"/>
      <c r="BO46" s="2864"/>
      <c r="BP46" s="2864"/>
      <c r="BQ46" s="2864"/>
      <c r="BR46" s="2864"/>
      <c r="BS46" s="2864"/>
      <c r="BT46" s="2865"/>
      <c r="BU46" s="2862"/>
      <c r="BV46" s="2866"/>
      <c r="BW46" s="2867"/>
      <c r="BX46" s="2867"/>
      <c r="BY46" s="2867"/>
      <c r="BZ46" s="2867"/>
      <c r="CA46" s="2867"/>
      <c r="CB46" s="2867"/>
      <c r="CC46" s="2867"/>
      <c r="CD46" s="2867"/>
      <c r="CE46" s="2868"/>
      <c r="CF46" s="2866"/>
      <c r="CG46" s="2867"/>
      <c r="CH46" s="2867"/>
      <c r="CI46" s="2867"/>
      <c r="CJ46" s="2867"/>
      <c r="CK46" s="2867"/>
      <c r="CL46" s="2867"/>
      <c r="CM46" s="2868"/>
      <c r="CN46" s="2866"/>
      <c r="CO46" s="2867"/>
      <c r="CP46" s="2867"/>
      <c r="CQ46" s="2867"/>
      <c r="CR46" s="2867"/>
      <c r="CS46" s="2867"/>
      <c r="CT46" s="2867"/>
      <c r="CU46" s="2868"/>
      <c r="CV46" s="2862"/>
      <c r="CW46" s="2869"/>
      <c r="CX46" s="2870"/>
      <c r="CY46" s="2870"/>
      <c r="CZ46" s="2870"/>
      <c r="DA46" s="2870"/>
      <c r="DB46" s="2870"/>
      <c r="DC46" s="2870"/>
      <c r="DD46" s="2870"/>
      <c r="DE46" s="2870"/>
      <c r="DF46" s="2871"/>
      <c r="DG46" s="2869"/>
      <c r="DH46" s="2870"/>
      <c r="DI46" s="2870"/>
      <c r="DJ46" s="2870"/>
      <c r="DK46" s="2870"/>
      <c r="DL46" s="2870"/>
      <c r="DM46" s="2870"/>
      <c r="DN46" s="2871"/>
      <c r="DO46" s="2869"/>
      <c r="DP46" s="2870"/>
      <c r="DQ46" s="2870"/>
      <c r="DR46" s="2870"/>
      <c r="DS46" s="2870"/>
      <c r="DT46" s="2870"/>
      <c r="DU46" s="2870"/>
      <c r="DV46" s="2871"/>
      <c r="DW46" s="2594"/>
    </row>
    <row r="47" spans="1:127" s="1629" customFormat="1" ht="40.5" customHeight="1">
      <c r="A47" s="2829">
        <v>1</v>
      </c>
      <c r="B47" s="2830">
        <v>1</v>
      </c>
      <c r="C47" s="2831" t="s">
        <v>4353</v>
      </c>
      <c r="D47" s="2832" t="s">
        <v>4335</v>
      </c>
      <c r="E47" s="2833" t="s">
        <v>319</v>
      </c>
      <c r="F47" s="2834">
        <v>0.11</v>
      </c>
      <c r="G47" s="2835" t="s">
        <v>4310</v>
      </c>
      <c r="H47" s="2836">
        <v>8135</v>
      </c>
      <c r="I47" s="2837" t="s">
        <v>4311</v>
      </c>
      <c r="J47" s="2838"/>
      <c r="K47" s="2839"/>
      <c r="L47" s="2840"/>
      <c r="M47" s="2840"/>
      <c r="N47" s="2841" t="s">
        <v>4302</v>
      </c>
      <c r="O47" s="2842" t="s">
        <v>4303</v>
      </c>
      <c r="P47" s="2843" t="s">
        <v>4304</v>
      </c>
      <c r="Q47" s="2844">
        <f t="shared" ref="Q47:Q95" si="4">COUNTA(T47:DV47)</f>
        <v>0</v>
      </c>
      <c r="R47" s="2720"/>
      <c r="S47" s="2721"/>
      <c r="T47" s="2722"/>
      <c r="U47" s="2723"/>
      <c r="V47" s="2724"/>
      <c r="W47" s="2723"/>
      <c r="X47" s="2724"/>
      <c r="Y47" s="2723"/>
      <c r="Z47" s="2724"/>
      <c r="AA47" s="2723"/>
      <c r="AB47" s="2724"/>
      <c r="AC47" s="2725"/>
      <c r="AD47" s="2722"/>
      <c r="AE47" s="2723"/>
      <c r="AF47" s="2724"/>
      <c r="AG47" s="2723"/>
      <c r="AH47" s="2724"/>
      <c r="AI47" s="2723"/>
      <c r="AJ47" s="2724"/>
      <c r="AK47" s="2725"/>
      <c r="AL47" s="2722"/>
      <c r="AM47" s="2723"/>
      <c r="AN47" s="2724"/>
      <c r="AO47" s="2723"/>
      <c r="AP47" s="2724"/>
      <c r="AQ47" s="2723"/>
      <c r="AR47" s="2724"/>
      <c r="AS47" s="2725"/>
      <c r="AT47" s="2594"/>
      <c r="AU47" s="2726"/>
      <c r="AV47" s="2727"/>
      <c r="AW47" s="2728"/>
      <c r="AX47" s="2727"/>
      <c r="AY47" s="2728"/>
      <c r="AZ47" s="2727"/>
      <c r="BA47" s="2728"/>
      <c r="BB47" s="2727"/>
      <c r="BC47" s="2728"/>
      <c r="BD47" s="2729"/>
      <c r="BE47" s="2726"/>
      <c r="BF47" s="2727"/>
      <c r="BG47" s="2728"/>
      <c r="BH47" s="2727"/>
      <c r="BI47" s="2728"/>
      <c r="BJ47" s="2727"/>
      <c r="BK47" s="2728"/>
      <c r="BL47" s="2729"/>
      <c r="BM47" s="2726"/>
      <c r="BN47" s="2727"/>
      <c r="BO47" s="2728"/>
      <c r="BP47" s="2727"/>
      <c r="BQ47" s="2728"/>
      <c r="BR47" s="2727"/>
      <c r="BS47" s="2728"/>
      <c r="BT47" s="2729"/>
      <c r="BU47" s="2594"/>
      <c r="BV47" s="2730"/>
      <c r="BW47" s="2731"/>
      <c r="BX47" s="2732"/>
      <c r="BY47" s="2731"/>
      <c r="BZ47" s="2732"/>
      <c r="CA47" s="2731"/>
      <c r="CB47" s="2732"/>
      <c r="CC47" s="2731"/>
      <c r="CD47" s="2732"/>
      <c r="CE47" s="2733"/>
      <c r="CF47" s="2730"/>
      <c r="CG47" s="2731"/>
      <c r="CH47" s="2732"/>
      <c r="CI47" s="2731"/>
      <c r="CJ47" s="2732"/>
      <c r="CK47" s="2731"/>
      <c r="CL47" s="2732"/>
      <c r="CM47" s="2733"/>
      <c r="CN47" s="2730"/>
      <c r="CO47" s="2731"/>
      <c r="CP47" s="2732"/>
      <c r="CQ47" s="2731"/>
      <c r="CR47" s="2732"/>
      <c r="CS47" s="2731"/>
      <c r="CT47" s="2732"/>
      <c r="CU47" s="2733"/>
      <c r="CV47" s="2594"/>
      <c r="CW47" s="2734"/>
      <c r="CX47" s="2735"/>
      <c r="CY47" s="2736"/>
      <c r="CZ47" s="2735"/>
      <c r="DA47" s="2736"/>
      <c r="DB47" s="2735"/>
      <c r="DC47" s="2736"/>
      <c r="DD47" s="2735"/>
      <c r="DE47" s="2736"/>
      <c r="DF47" s="2737"/>
      <c r="DG47" s="2734"/>
      <c r="DH47" s="2735"/>
      <c r="DI47" s="2736"/>
      <c r="DJ47" s="2735"/>
      <c r="DK47" s="2736"/>
      <c r="DL47" s="2735"/>
      <c r="DM47" s="2736"/>
      <c r="DN47" s="2737"/>
      <c r="DO47" s="2734"/>
      <c r="DP47" s="2735"/>
      <c r="DQ47" s="2736"/>
      <c r="DR47" s="2735"/>
      <c r="DS47" s="2736"/>
      <c r="DT47" s="2735"/>
      <c r="DU47" s="2736"/>
      <c r="DV47" s="2737"/>
      <c r="DW47" s="2594"/>
    </row>
    <row r="48" spans="1:127" s="1629" customFormat="1" ht="40.5" customHeight="1">
      <c r="A48" s="2829">
        <v>1</v>
      </c>
      <c r="B48" s="2830">
        <f>LARGE(B$47:B47,1)+1</f>
        <v>2</v>
      </c>
      <c r="C48" s="2831" t="s">
        <v>4354</v>
      </c>
      <c r="D48" s="2832" t="s">
        <v>4335</v>
      </c>
      <c r="E48" s="2833" t="s">
        <v>319</v>
      </c>
      <c r="F48" s="2834">
        <v>0.11</v>
      </c>
      <c r="G48" s="2835" t="s">
        <v>4310</v>
      </c>
      <c r="H48" s="2836">
        <v>8134</v>
      </c>
      <c r="I48" s="2837" t="s">
        <v>4311</v>
      </c>
      <c r="J48" s="2838"/>
      <c r="K48" s="2839"/>
      <c r="L48" s="2840"/>
      <c r="M48" s="2840"/>
      <c r="N48" s="2841" t="s">
        <v>4302</v>
      </c>
      <c r="O48" s="2842" t="s">
        <v>4303</v>
      </c>
      <c r="P48" s="2843" t="s">
        <v>4304</v>
      </c>
      <c r="Q48" s="2844">
        <f t="shared" si="4"/>
        <v>0</v>
      </c>
      <c r="R48" s="2720"/>
      <c r="S48" s="2721"/>
      <c r="T48" s="2722"/>
      <c r="U48" s="2723"/>
      <c r="V48" s="2724"/>
      <c r="W48" s="2723"/>
      <c r="X48" s="2724"/>
      <c r="Y48" s="2723"/>
      <c r="Z48" s="2724"/>
      <c r="AA48" s="2723"/>
      <c r="AB48" s="2724"/>
      <c r="AC48" s="2725"/>
      <c r="AD48" s="2722"/>
      <c r="AE48" s="2723"/>
      <c r="AF48" s="2724"/>
      <c r="AG48" s="2723"/>
      <c r="AH48" s="2724"/>
      <c r="AI48" s="2723"/>
      <c r="AJ48" s="2724"/>
      <c r="AK48" s="2725"/>
      <c r="AL48" s="2722"/>
      <c r="AM48" s="2723"/>
      <c r="AN48" s="2724"/>
      <c r="AO48" s="2723"/>
      <c r="AP48" s="2724"/>
      <c r="AQ48" s="2723"/>
      <c r="AR48" s="2724"/>
      <c r="AS48" s="2725"/>
      <c r="AT48" s="2594"/>
      <c r="AU48" s="2726"/>
      <c r="AV48" s="2727"/>
      <c r="AW48" s="2728"/>
      <c r="AX48" s="2727"/>
      <c r="AY48" s="2728"/>
      <c r="AZ48" s="2727"/>
      <c r="BA48" s="2728"/>
      <c r="BB48" s="2727"/>
      <c r="BC48" s="2728"/>
      <c r="BD48" s="2729"/>
      <c r="BE48" s="2726"/>
      <c r="BF48" s="2727"/>
      <c r="BG48" s="2728"/>
      <c r="BH48" s="2727"/>
      <c r="BI48" s="2728"/>
      <c r="BJ48" s="2727"/>
      <c r="BK48" s="2728"/>
      <c r="BL48" s="2729"/>
      <c r="BM48" s="2726"/>
      <c r="BN48" s="2727"/>
      <c r="BO48" s="2728"/>
      <c r="BP48" s="2727"/>
      <c r="BQ48" s="2728"/>
      <c r="BR48" s="2727"/>
      <c r="BS48" s="2728"/>
      <c r="BT48" s="2729"/>
      <c r="BU48" s="2594"/>
      <c r="BV48" s="2730"/>
      <c r="BW48" s="2731"/>
      <c r="BX48" s="2732"/>
      <c r="BY48" s="2731"/>
      <c r="BZ48" s="2732"/>
      <c r="CA48" s="2731"/>
      <c r="CB48" s="2732"/>
      <c r="CC48" s="2731"/>
      <c r="CD48" s="2732"/>
      <c r="CE48" s="2733"/>
      <c r="CF48" s="2730"/>
      <c r="CG48" s="2731"/>
      <c r="CH48" s="2732"/>
      <c r="CI48" s="2731"/>
      <c r="CJ48" s="2732"/>
      <c r="CK48" s="2731"/>
      <c r="CL48" s="2732"/>
      <c r="CM48" s="2733"/>
      <c r="CN48" s="2730"/>
      <c r="CO48" s="2731"/>
      <c r="CP48" s="2732"/>
      <c r="CQ48" s="2731"/>
      <c r="CR48" s="2732"/>
      <c r="CS48" s="2731"/>
      <c r="CT48" s="2732"/>
      <c r="CU48" s="2733"/>
      <c r="CV48" s="2594"/>
      <c r="CW48" s="2734"/>
      <c r="CX48" s="2735"/>
      <c r="CY48" s="2736"/>
      <c r="CZ48" s="2735"/>
      <c r="DA48" s="2736"/>
      <c r="DB48" s="2735"/>
      <c r="DC48" s="2736"/>
      <c r="DD48" s="2735"/>
      <c r="DE48" s="2736"/>
      <c r="DF48" s="2737"/>
      <c r="DG48" s="2734"/>
      <c r="DH48" s="2735"/>
      <c r="DI48" s="2736"/>
      <c r="DJ48" s="2735"/>
      <c r="DK48" s="2736"/>
      <c r="DL48" s="2735"/>
      <c r="DM48" s="2736"/>
      <c r="DN48" s="2737"/>
      <c r="DO48" s="2734"/>
      <c r="DP48" s="2735"/>
      <c r="DQ48" s="2736"/>
      <c r="DR48" s="2735"/>
      <c r="DS48" s="2736"/>
      <c r="DT48" s="2735"/>
      <c r="DU48" s="2736"/>
      <c r="DV48" s="2737"/>
      <c r="DW48" s="2594"/>
    </row>
    <row r="49" spans="1:127" s="1629" customFormat="1" ht="40.5" customHeight="1">
      <c r="A49" s="2829">
        <v>1</v>
      </c>
      <c r="B49" s="2830">
        <f>LARGE(B$47:B48,1)+1</f>
        <v>3</v>
      </c>
      <c r="C49" s="2831" t="s">
        <v>4355</v>
      </c>
      <c r="D49" s="2832" t="s">
        <v>4335</v>
      </c>
      <c r="E49" s="2833" t="s">
        <v>319</v>
      </c>
      <c r="F49" s="2834">
        <v>0.126</v>
      </c>
      <c r="G49" s="2835" t="s">
        <v>4310</v>
      </c>
      <c r="H49" s="2836">
        <v>8332</v>
      </c>
      <c r="I49" s="2837" t="s">
        <v>4311</v>
      </c>
      <c r="J49" s="2838"/>
      <c r="K49" s="2839"/>
      <c r="L49" s="2840"/>
      <c r="M49" s="2840"/>
      <c r="N49" s="2841" t="s">
        <v>4302</v>
      </c>
      <c r="O49" s="2842" t="s">
        <v>4303</v>
      </c>
      <c r="P49" s="2843" t="s">
        <v>4304</v>
      </c>
      <c r="Q49" s="2844">
        <f t="shared" si="4"/>
        <v>0</v>
      </c>
      <c r="R49" s="2720"/>
      <c r="S49" s="2721"/>
      <c r="T49" s="2722"/>
      <c r="U49" s="2723"/>
      <c r="V49" s="2724"/>
      <c r="W49" s="2723"/>
      <c r="X49" s="2724"/>
      <c r="Y49" s="2723"/>
      <c r="Z49" s="2724"/>
      <c r="AA49" s="2723"/>
      <c r="AB49" s="2724"/>
      <c r="AC49" s="2725"/>
      <c r="AD49" s="2722"/>
      <c r="AE49" s="2723"/>
      <c r="AF49" s="2724"/>
      <c r="AG49" s="2723"/>
      <c r="AH49" s="2724"/>
      <c r="AI49" s="2723"/>
      <c r="AJ49" s="2724"/>
      <c r="AK49" s="2725"/>
      <c r="AL49" s="2722"/>
      <c r="AM49" s="2723"/>
      <c r="AN49" s="2724"/>
      <c r="AO49" s="2723"/>
      <c r="AP49" s="2724"/>
      <c r="AQ49" s="2723"/>
      <c r="AR49" s="2724"/>
      <c r="AS49" s="2725"/>
      <c r="AT49" s="2594"/>
      <c r="AU49" s="2726"/>
      <c r="AV49" s="2727"/>
      <c r="AW49" s="2728"/>
      <c r="AX49" s="2727"/>
      <c r="AY49" s="2728"/>
      <c r="AZ49" s="2727"/>
      <c r="BA49" s="2728"/>
      <c r="BB49" s="2727"/>
      <c r="BC49" s="2728"/>
      <c r="BD49" s="2729"/>
      <c r="BE49" s="2726"/>
      <c r="BF49" s="2727"/>
      <c r="BG49" s="2728"/>
      <c r="BH49" s="2727"/>
      <c r="BI49" s="2728"/>
      <c r="BJ49" s="2727"/>
      <c r="BK49" s="2728"/>
      <c r="BL49" s="2729"/>
      <c r="BM49" s="2726"/>
      <c r="BN49" s="2727"/>
      <c r="BO49" s="2728"/>
      <c r="BP49" s="2727"/>
      <c r="BQ49" s="2728"/>
      <c r="BR49" s="2727"/>
      <c r="BS49" s="2728"/>
      <c r="BT49" s="2729"/>
      <c r="BU49" s="2594"/>
      <c r="BV49" s="2730"/>
      <c r="BW49" s="2731"/>
      <c r="BX49" s="2732"/>
      <c r="BY49" s="2731"/>
      <c r="BZ49" s="2732"/>
      <c r="CA49" s="2731"/>
      <c r="CB49" s="2732"/>
      <c r="CC49" s="2731"/>
      <c r="CD49" s="2732"/>
      <c r="CE49" s="2733"/>
      <c r="CF49" s="2730"/>
      <c r="CG49" s="2731"/>
      <c r="CH49" s="2732"/>
      <c r="CI49" s="2731"/>
      <c r="CJ49" s="2732"/>
      <c r="CK49" s="2731"/>
      <c r="CL49" s="2732"/>
      <c r="CM49" s="2733"/>
      <c r="CN49" s="2730"/>
      <c r="CO49" s="2731"/>
      <c r="CP49" s="2732"/>
      <c r="CQ49" s="2731"/>
      <c r="CR49" s="2732"/>
      <c r="CS49" s="2731"/>
      <c r="CT49" s="2732"/>
      <c r="CU49" s="2733"/>
      <c r="CV49" s="2594"/>
      <c r="CW49" s="2734"/>
      <c r="CX49" s="2735"/>
      <c r="CY49" s="2736"/>
      <c r="CZ49" s="2735"/>
      <c r="DA49" s="2736"/>
      <c r="DB49" s="2735"/>
      <c r="DC49" s="2736"/>
      <c r="DD49" s="2735"/>
      <c r="DE49" s="2736"/>
      <c r="DF49" s="2737"/>
      <c r="DG49" s="2734"/>
      <c r="DH49" s="2735"/>
      <c r="DI49" s="2736"/>
      <c r="DJ49" s="2735"/>
      <c r="DK49" s="2736"/>
      <c r="DL49" s="2735"/>
      <c r="DM49" s="2736"/>
      <c r="DN49" s="2737"/>
      <c r="DO49" s="2734"/>
      <c r="DP49" s="2735"/>
      <c r="DQ49" s="2736"/>
      <c r="DR49" s="2735"/>
      <c r="DS49" s="2736"/>
      <c r="DT49" s="2735"/>
      <c r="DU49" s="2736"/>
      <c r="DV49" s="2737"/>
      <c r="DW49" s="2594"/>
    </row>
    <row r="50" spans="1:127" s="1629" customFormat="1" ht="40.5" customHeight="1">
      <c r="A50" s="2829">
        <v>1</v>
      </c>
      <c r="B50" s="2830">
        <f>LARGE(B$47:B49,1)+1</f>
        <v>4</v>
      </c>
      <c r="C50" s="2831" t="s">
        <v>4356</v>
      </c>
      <c r="D50" s="2832" t="s">
        <v>4335</v>
      </c>
      <c r="E50" s="2833" t="s">
        <v>319</v>
      </c>
      <c r="F50" s="2834">
        <v>0.126</v>
      </c>
      <c r="G50" s="2835" t="s">
        <v>4310</v>
      </c>
      <c r="H50" s="2836">
        <v>8331</v>
      </c>
      <c r="I50" s="2837" t="s">
        <v>4311</v>
      </c>
      <c r="J50" s="2838"/>
      <c r="K50" s="2839"/>
      <c r="L50" s="2840" t="s">
        <v>4300</v>
      </c>
      <c r="M50" s="2840" t="s">
        <v>4301</v>
      </c>
      <c r="N50" s="2841" t="s">
        <v>4302</v>
      </c>
      <c r="O50" s="2842" t="s">
        <v>4303</v>
      </c>
      <c r="P50" s="2843" t="s">
        <v>4304</v>
      </c>
      <c r="Q50" s="2844">
        <f t="shared" si="4"/>
        <v>0</v>
      </c>
      <c r="R50" s="2720"/>
      <c r="S50" s="2721"/>
      <c r="T50" s="2722"/>
      <c r="U50" s="2723"/>
      <c r="V50" s="2724"/>
      <c r="W50" s="2723"/>
      <c r="X50" s="2724"/>
      <c r="Y50" s="2723"/>
      <c r="Z50" s="2724"/>
      <c r="AA50" s="2723"/>
      <c r="AB50" s="2724"/>
      <c r="AC50" s="2725"/>
      <c r="AD50" s="2722"/>
      <c r="AE50" s="2723"/>
      <c r="AF50" s="2724"/>
      <c r="AG50" s="2723"/>
      <c r="AH50" s="2724"/>
      <c r="AI50" s="2723"/>
      <c r="AJ50" s="2724"/>
      <c r="AK50" s="2725"/>
      <c r="AL50" s="2722"/>
      <c r="AM50" s="2723"/>
      <c r="AN50" s="2724"/>
      <c r="AO50" s="2723"/>
      <c r="AP50" s="2724"/>
      <c r="AQ50" s="2723"/>
      <c r="AR50" s="2724"/>
      <c r="AS50" s="2725"/>
      <c r="AT50" s="2594"/>
      <c r="AU50" s="2726"/>
      <c r="AV50" s="2727"/>
      <c r="AW50" s="2728"/>
      <c r="AX50" s="2727"/>
      <c r="AY50" s="2728"/>
      <c r="AZ50" s="2727"/>
      <c r="BA50" s="2728"/>
      <c r="BB50" s="2727"/>
      <c r="BC50" s="2728"/>
      <c r="BD50" s="2729"/>
      <c r="BE50" s="2726"/>
      <c r="BF50" s="2727"/>
      <c r="BG50" s="2728"/>
      <c r="BH50" s="2727"/>
      <c r="BI50" s="2728"/>
      <c r="BJ50" s="2727"/>
      <c r="BK50" s="2728"/>
      <c r="BL50" s="2729"/>
      <c r="BM50" s="2726"/>
      <c r="BN50" s="2727"/>
      <c r="BO50" s="2728"/>
      <c r="BP50" s="2727"/>
      <c r="BQ50" s="2728"/>
      <c r="BR50" s="2727"/>
      <c r="BS50" s="2728"/>
      <c r="BT50" s="2729"/>
      <c r="BU50" s="2594"/>
      <c r="BV50" s="2730"/>
      <c r="BW50" s="2731"/>
      <c r="BX50" s="2732"/>
      <c r="BY50" s="2731"/>
      <c r="BZ50" s="2732"/>
      <c r="CA50" s="2731"/>
      <c r="CB50" s="2732"/>
      <c r="CC50" s="2731"/>
      <c r="CD50" s="2732"/>
      <c r="CE50" s="2733"/>
      <c r="CF50" s="2730"/>
      <c r="CG50" s="2731"/>
      <c r="CH50" s="2732"/>
      <c r="CI50" s="2731"/>
      <c r="CJ50" s="2732"/>
      <c r="CK50" s="2731"/>
      <c r="CL50" s="2732"/>
      <c r="CM50" s="2733"/>
      <c r="CN50" s="2730"/>
      <c r="CO50" s="2731"/>
      <c r="CP50" s="2732"/>
      <c r="CQ50" s="2731"/>
      <c r="CR50" s="2732"/>
      <c r="CS50" s="2731"/>
      <c r="CT50" s="2732"/>
      <c r="CU50" s="2733"/>
      <c r="CV50" s="2594"/>
      <c r="CW50" s="2734"/>
      <c r="CX50" s="2735"/>
      <c r="CY50" s="2736"/>
      <c r="CZ50" s="2735"/>
      <c r="DA50" s="2736"/>
      <c r="DB50" s="2735"/>
      <c r="DC50" s="2736"/>
      <c r="DD50" s="2735"/>
      <c r="DE50" s="2736"/>
      <c r="DF50" s="2737"/>
      <c r="DG50" s="2734"/>
      <c r="DH50" s="2735"/>
      <c r="DI50" s="2736"/>
      <c r="DJ50" s="2735"/>
      <c r="DK50" s="2736"/>
      <c r="DL50" s="2735"/>
      <c r="DM50" s="2736"/>
      <c r="DN50" s="2737"/>
      <c r="DO50" s="2734"/>
      <c r="DP50" s="2735"/>
      <c r="DQ50" s="2736"/>
      <c r="DR50" s="2735"/>
      <c r="DS50" s="2736"/>
      <c r="DT50" s="2735"/>
      <c r="DU50" s="2736"/>
      <c r="DV50" s="2737"/>
      <c r="DW50" s="2594"/>
    </row>
    <row r="51" spans="1:127" s="1629" customFormat="1" ht="40.5" customHeight="1">
      <c r="A51" s="2829">
        <v>1</v>
      </c>
      <c r="B51" s="2830">
        <f>LARGE(B$47:B50,1)+1</f>
        <v>5</v>
      </c>
      <c r="C51" s="2831" t="s">
        <v>4357</v>
      </c>
      <c r="D51" s="2832" t="s">
        <v>4358</v>
      </c>
      <c r="E51" s="2833" t="s">
        <v>319</v>
      </c>
      <c r="F51" s="2834">
        <v>8.6999999999999994E-2</v>
      </c>
      <c r="G51" s="2835" t="s">
        <v>4310</v>
      </c>
      <c r="H51" s="2836">
        <v>8310</v>
      </c>
      <c r="I51" s="2837" t="s">
        <v>4311</v>
      </c>
      <c r="J51" s="2838"/>
      <c r="K51" s="2839"/>
      <c r="L51" s="2840"/>
      <c r="M51" s="2840"/>
      <c r="N51" s="2841" t="s">
        <v>4302</v>
      </c>
      <c r="O51" s="2842" t="s">
        <v>4303</v>
      </c>
      <c r="P51" s="2843" t="s">
        <v>4304</v>
      </c>
      <c r="Q51" s="2844">
        <f t="shared" si="4"/>
        <v>0</v>
      </c>
      <c r="R51" s="2720"/>
      <c r="S51" s="2721"/>
      <c r="T51" s="2722"/>
      <c r="U51" s="2723"/>
      <c r="V51" s="2724"/>
      <c r="W51" s="2723"/>
      <c r="X51" s="2724"/>
      <c r="Y51" s="2723"/>
      <c r="Z51" s="2724"/>
      <c r="AA51" s="2723"/>
      <c r="AB51" s="2724"/>
      <c r="AC51" s="2725"/>
      <c r="AD51" s="2722"/>
      <c r="AE51" s="2723"/>
      <c r="AF51" s="2724"/>
      <c r="AG51" s="2723"/>
      <c r="AH51" s="2724"/>
      <c r="AI51" s="2723"/>
      <c r="AJ51" s="2724"/>
      <c r="AK51" s="2725"/>
      <c r="AL51" s="2722"/>
      <c r="AM51" s="2723"/>
      <c r="AN51" s="2724"/>
      <c r="AO51" s="2723"/>
      <c r="AP51" s="2724"/>
      <c r="AQ51" s="2723"/>
      <c r="AR51" s="2724"/>
      <c r="AS51" s="2725"/>
      <c r="AT51" s="2594"/>
      <c r="AU51" s="2726"/>
      <c r="AV51" s="2727"/>
      <c r="AW51" s="2728"/>
      <c r="AX51" s="2727"/>
      <c r="AY51" s="2728"/>
      <c r="AZ51" s="2727"/>
      <c r="BA51" s="2728"/>
      <c r="BB51" s="2727"/>
      <c r="BC51" s="2728"/>
      <c r="BD51" s="2729"/>
      <c r="BE51" s="2726"/>
      <c r="BF51" s="2727"/>
      <c r="BG51" s="2728"/>
      <c r="BH51" s="2727"/>
      <c r="BI51" s="2728"/>
      <c r="BJ51" s="2727"/>
      <c r="BK51" s="2728"/>
      <c r="BL51" s="2729"/>
      <c r="BM51" s="2726"/>
      <c r="BN51" s="2727"/>
      <c r="BO51" s="2728"/>
      <c r="BP51" s="2727"/>
      <c r="BQ51" s="2728"/>
      <c r="BR51" s="2727"/>
      <c r="BS51" s="2728"/>
      <c r="BT51" s="2729"/>
      <c r="BU51" s="2594"/>
      <c r="BV51" s="2730"/>
      <c r="BW51" s="2731"/>
      <c r="BX51" s="2732"/>
      <c r="BY51" s="2731"/>
      <c r="BZ51" s="2732"/>
      <c r="CA51" s="2731"/>
      <c r="CB51" s="2732"/>
      <c r="CC51" s="2731"/>
      <c r="CD51" s="2732"/>
      <c r="CE51" s="2733"/>
      <c r="CF51" s="2730"/>
      <c r="CG51" s="2731"/>
      <c r="CH51" s="2732"/>
      <c r="CI51" s="2731"/>
      <c r="CJ51" s="2732"/>
      <c r="CK51" s="2731"/>
      <c r="CL51" s="2732"/>
      <c r="CM51" s="2733"/>
      <c r="CN51" s="2730"/>
      <c r="CO51" s="2731"/>
      <c r="CP51" s="2732"/>
      <c r="CQ51" s="2731"/>
      <c r="CR51" s="2732"/>
      <c r="CS51" s="2731"/>
      <c r="CT51" s="2732"/>
      <c r="CU51" s="2733"/>
      <c r="CV51" s="2594"/>
      <c r="CW51" s="2734"/>
      <c r="CX51" s="2735"/>
      <c r="CY51" s="2736"/>
      <c r="CZ51" s="2735"/>
      <c r="DA51" s="2736"/>
      <c r="DB51" s="2735"/>
      <c r="DC51" s="2736"/>
      <c r="DD51" s="2735"/>
      <c r="DE51" s="2736"/>
      <c r="DF51" s="2737"/>
      <c r="DG51" s="2734"/>
      <c r="DH51" s="2735"/>
      <c r="DI51" s="2736"/>
      <c r="DJ51" s="2735"/>
      <c r="DK51" s="2736"/>
      <c r="DL51" s="2735"/>
      <c r="DM51" s="2736"/>
      <c r="DN51" s="2737"/>
      <c r="DO51" s="2734"/>
      <c r="DP51" s="2735"/>
      <c r="DQ51" s="2736"/>
      <c r="DR51" s="2735"/>
      <c r="DS51" s="2736"/>
      <c r="DT51" s="2735"/>
      <c r="DU51" s="2736"/>
      <c r="DV51" s="2737"/>
      <c r="DW51" s="2594"/>
    </row>
    <row r="52" spans="1:127" s="1629" customFormat="1" ht="40.5" customHeight="1">
      <c r="A52" s="2829">
        <v>1</v>
      </c>
      <c r="B52" s="2830">
        <f>LARGE(B$47:B51,1)+1</f>
        <v>6</v>
      </c>
      <c r="C52" s="2831" t="s">
        <v>4359</v>
      </c>
      <c r="D52" s="2832" t="s">
        <v>4358</v>
      </c>
      <c r="E52" s="2833" t="s">
        <v>319</v>
      </c>
      <c r="F52" s="2834">
        <v>0.16978124999999999</v>
      </c>
      <c r="G52" s="2835" t="s">
        <v>4310</v>
      </c>
      <c r="H52" s="2836">
        <v>408203</v>
      </c>
      <c r="I52" s="2837" t="s">
        <v>4311</v>
      </c>
      <c r="J52" s="2838"/>
      <c r="K52" s="2839"/>
      <c r="L52" s="2840"/>
      <c r="M52" s="2840"/>
      <c r="N52" s="2841" t="s">
        <v>4302</v>
      </c>
      <c r="O52" s="2842" t="s">
        <v>4303</v>
      </c>
      <c r="P52" s="2843" t="s">
        <v>4304</v>
      </c>
      <c r="Q52" s="2844">
        <f t="shared" si="4"/>
        <v>0</v>
      </c>
      <c r="R52" s="2720"/>
      <c r="S52" s="2721"/>
      <c r="T52" s="2722"/>
      <c r="U52" s="2723"/>
      <c r="V52" s="2724"/>
      <c r="W52" s="2723"/>
      <c r="X52" s="2724"/>
      <c r="Y52" s="2723"/>
      <c r="Z52" s="2724"/>
      <c r="AA52" s="2723"/>
      <c r="AB52" s="2724"/>
      <c r="AC52" s="2725"/>
      <c r="AD52" s="2722"/>
      <c r="AE52" s="2723"/>
      <c r="AF52" s="2724"/>
      <c r="AG52" s="2723"/>
      <c r="AH52" s="2724"/>
      <c r="AI52" s="2723"/>
      <c r="AJ52" s="2724"/>
      <c r="AK52" s="2725"/>
      <c r="AL52" s="2722"/>
      <c r="AM52" s="2723"/>
      <c r="AN52" s="2724"/>
      <c r="AO52" s="2723"/>
      <c r="AP52" s="2724"/>
      <c r="AQ52" s="2723"/>
      <c r="AR52" s="2724"/>
      <c r="AS52" s="2725"/>
      <c r="AT52" s="2594"/>
      <c r="AU52" s="2726"/>
      <c r="AV52" s="2727"/>
      <c r="AW52" s="2728"/>
      <c r="AX52" s="2727"/>
      <c r="AY52" s="2728"/>
      <c r="AZ52" s="2727"/>
      <c r="BA52" s="2728"/>
      <c r="BB52" s="2727"/>
      <c r="BC52" s="2728"/>
      <c r="BD52" s="2729"/>
      <c r="BE52" s="2726"/>
      <c r="BF52" s="2727"/>
      <c r="BG52" s="2728"/>
      <c r="BH52" s="2727"/>
      <c r="BI52" s="2728"/>
      <c r="BJ52" s="2727"/>
      <c r="BK52" s="2728"/>
      <c r="BL52" s="2729"/>
      <c r="BM52" s="2726"/>
      <c r="BN52" s="2727"/>
      <c r="BO52" s="2728"/>
      <c r="BP52" s="2727"/>
      <c r="BQ52" s="2728"/>
      <c r="BR52" s="2727"/>
      <c r="BS52" s="2728"/>
      <c r="BT52" s="2729"/>
      <c r="BU52" s="2594"/>
      <c r="BV52" s="2730"/>
      <c r="BW52" s="2731"/>
      <c r="BX52" s="2732"/>
      <c r="BY52" s="2731"/>
      <c r="BZ52" s="2732"/>
      <c r="CA52" s="2731"/>
      <c r="CB52" s="2732"/>
      <c r="CC52" s="2731"/>
      <c r="CD52" s="2732"/>
      <c r="CE52" s="2733"/>
      <c r="CF52" s="2730"/>
      <c r="CG52" s="2731"/>
      <c r="CH52" s="2732"/>
      <c r="CI52" s="2731"/>
      <c r="CJ52" s="2732"/>
      <c r="CK52" s="2731"/>
      <c r="CL52" s="2732"/>
      <c r="CM52" s="2733"/>
      <c r="CN52" s="2730"/>
      <c r="CO52" s="2731"/>
      <c r="CP52" s="2732"/>
      <c r="CQ52" s="2731"/>
      <c r="CR52" s="2732"/>
      <c r="CS52" s="2731"/>
      <c r="CT52" s="2732"/>
      <c r="CU52" s="2733"/>
      <c r="CV52" s="2594"/>
      <c r="CW52" s="2734"/>
      <c r="CX52" s="2735"/>
      <c r="CY52" s="2736"/>
      <c r="CZ52" s="2735"/>
      <c r="DA52" s="2736"/>
      <c r="DB52" s="2735"/>
      <c r="DC52" s="2736"/>
      <c r="DD52" s="2735"/>
      <c r="DE52" s="2736"/>
      <c r="DF52" s="2737"/>
      <c r="DG52" s="2734"/>
      <c r="DH52" s="2735"/>
      <c r="DI52" s="2736"/>
      <c r="DJ52" s="2735"/>
      <c r="DK52" s="2736"/>
      <c r="DL52" s="2735"/>
      <c r="DM52" s="2736"/>
      <c r="DN52" s="2737"/>
      <c r="DO52" s="2734"/>
      <c r="DP52" s="2735"/>
      <c r="DQ52" s="2736"/>
      <c r="DR52" s="2735"/>
      <c r="DS52" s="2736"/>
      <c r="DT52" s="2735"/>
      <c r="DU52" s="2736"/>
      <c r="DV52" s="2737"/>
      <c r="DW52" s="2594"/>
    </row>
    <row r="53" spans="1:127" s="1629" customFormat="1" ht="40.5" customHeight="1">
      <c r="A53" s="2829">
        <v>1</v>
      </c>
      <c r="B53" s="2830">
        <f>LARGE(B$47:B52,1)+1</f>
        <v>7</v>
      </c>
      <c r="C53" s="2831" t="s">
        <v>4360</v>
      </c>
      <c r="D53" s="2832" t="s">
        <v>4318</v>
      </c>
      <c r="E53" s="2833" t="s">
        <v>319</v>
      </c>
      <c r="F53" s="2834">
        <v>0.379</v>
      </c>
      <c r="G53" s="2835" t="s">
        <v>4310</v>
      </c>
      <c r="H53" s="2836">
        <v>8321</v>
      </c>
      <c r="I53" s="2837" t="s">
        <v>4311</v>
      </c>
      <c r="J53" s="2838"/>
      <c r="K53" s="2839"/>
      <c r="L53" s="2840" t="s">
        <v>4300</v>
      </c>
      <c r="M53" s="2840" t="s">
        <v>4301</v>
      </c>
      <c r="N53" s="2841" t="s">
        <v>4302</v>
      </c>
      <c r="O53" s="2842" t="s">
        <v>4303</v>
      </c>
      <c r="P53" s="2843" t="s">
        <v>4304</v>
      </c>
      <c r="Q53" s="2844">
        <f t="shared" si="4"/>
        <v>0</v>
      </c>
      <c r="R53" s="2720"/>
      <c r="S53" s="2721"/>
      <c r="T53" s="2722"/>
      <c r="U53" s="2723"/>
      <c r="V53" s="2724"/>
      <c r="W53" s="2723"/>
      <c r="X53" s="2724"/>
      <c r="Y53" s="2723"/>
      <c r="Z53" s="2724"/>
      <c r="AA53" s="2723"/>
      <c r="AB53" s="2724"/>
      <c r="AC53" s="2725"/>
      <c r="AD53" s="2722"/>
      <c r="AE53" s="2723"/>
      <c r="AF53" s="2724"/>
      <c r="AG53" s="2723"/>
      <c r="AH53" s="2724"/>
      <c r="AI53" s="2723"/>
      <c r="AJ53" s="2724"/>
      <c r="AK53" s="2725"/>
      <c r="AL53" s="2722"/>
      <c r="AM53" s="2723"/>
      <c r="AN53" s="2724"/>
      <c r="AO53" s="2723"/>
      <c r="AP53" s="2724"/>
      <c r="AQ53" s="2723"/>
      <c r="AR53" s="2724"/>
      <c r="AS53" s="2725"/>
      <c r="AT53" s="2594"/>
      <c r="AU53" s="2726"/>
      <c r="AV53" s="2727"/>
      <c r="AW53" s="2728"/>
      <c r="AX53" s="2727"/>
      <c r="AY53" s="2728"/>
      <c r="AZ53" s="2727"/>
      <c r="BA53" s="2728"/>
      <c r="BB53" s="2727"/>
      <c r="BC53" s="2728"/>
      <c r="BD53" s="2729"/>
      <c r="BE53" s="2726"/>
      <c r="BF53" s="2727"/>
      <c r="BG53" s="2728"/>
      <c r="BH53" s="2727"/>
      <c r="BI53" s="2728"/>
      <c r="BJ53" s="2727"/>
      <c r="BK53" s="2728"/>
      <c r="BL53" s="2729"/>
      <c r="BM53" s="2726"/>
      <c r="BN53" s="2727"/>
      <c r="BO53" s="2728"/>
      <c r="BP53" s="2727"/>
      <c r="BQ53" s="2728"/>
      <c r="BR53" s="2727"/>
      <c r="BS53" s="2728"/>
      <c r="BT53" s="2729"/>
      <c r="BU53" s="2594"/>
      <c r="BV53" s="2730"/>
      <c r="BW53" s="2731"/>
      <c r="BX53" s="2732"/>
      <c r="BY53" s="2731"/>
      <c r="BZ53" s="2732"/>
      <c r="CA53" s="2731"/>
      <c r="CB53" s="2732"/>
      <c r="CC53" s="2731"/>
      <c r="CD53" s="2732"/>
      <c r="CE53" s="2733"/>
      <c r="CF53" s="2730"/>
      <c r="CG53" s="2731"/>
      <c r="CH53" s="2732"/>
      <c r="CI53" s="2731"/>
      <c r="CJ53" s="2732"/>
      <c r="CK53" s="2731"/>
      <c r="CL53" s="2732"/>
      <c r="CM53" s="2733"/>
      <c r="CN53" s="2730"/>
      <c r="CO53" s="2731"/>
      <c r="CP53" s="2732"/>
      <c r="CQ53" s="2731"/>
      <c r="CR53" s="2732"/>
      <c r="CS53" s="2731"/>
      <c r="CT53" s="2732"/>
      <c r="CU53" s="2733"/>
      <c r="CV53" s="2594"/>
      <c r="CW53" s="2734"/>
      <c r="CX53" s="2735"/>
      <c r="CY53" s="2736"/>
      <c r="CZ53" s="2735"/>
      <c r="DA53" s="2736"/>
      <c r="DB53" s="2735"/>
      <c r="DC53" s="2736"/>
      <c r="DD53" s="2735"/>
      <c r="DE53" s="2736"/>
      <c r="DF53" s="2737"/>
      <c r="DG53" s="2734"/>
      <c r="DH53" s="2735"/>
      <c r="DI53" s="2736"/>
      <c r="DJ53" s="2735"/>
      <c r="DK53" s="2736"/>
      <c r="DL53" s="2735"/>
      <c r="DM53" s="2736"/>
      <c r="DN53" s="2737"/>
      <c r="DO53" s="2734"/>
      <c r="DP53" s="2735"/>
      <c r="DQ53" s="2736"/>
      <c r="DR53" s="2735"/>
      <c r="DS53" s="2736"/>
      <c r="DT53" s="2735"/>
      <c r="DU53" s="2736"/>
      <c r="DV53" s="2737"/>
      <c r="DW53" s="2594"/>
    </row>
    <row r="54" spans="1:127" s="1629" customFormat="1" ht="40.5" customHeight="1">
      <c r="A54" s="2829"/>
      <c r="B54" s="2816">
        <v>7</v>
      </c>
      <c r="C54" s="2817" t="s">
        <v>4361</v>
      </c>
      <c r="D54" s="2818"/>
      <c r="E54" s="2819"/>
      <c r="F54" s="2818"/>
      <c r="G54" s="2820"/>
      <c r="H54" s="2819"/>
      <c r="I54" s="2821"/>
      <c r="J54" s="2818"/>
      <c r="K54" s="2818"/>
      <c r="L54" s="2821"/>
      <c r="M54" s="2821"/>
      <c r="N54" s="2821"/>
      <c r="O54" s="2821"/>
      <c r="P54" s="2822"/>
      <c r="Q54" s="6574" t="s">
        <v>4110</v>
      </c>
      <c r="R54" s="6576" t="s">
        <v>4111</v>
      </c>
      <c r="S54" s="6577" t="s">
        <v>4112</v>
      </c>
      <c r="T54" s="2846"/>
      <c r="U54" s="2847"/>
      <c r="V54" s="2847"/>
      <c r="W54" s="2847"/>
      <c r="X54" s="2847"/>
      <c r="Y54" s="2847"/>
      <c r="Z54" s="2847"/>
      <c r="AA54" s="2847"/>
      <c r="AB54" s="2847"/>
      <c r="AC54" s="2848"/>
      <c r="AD54" s="2846"/>
      <c r="AE54" s="2847"/>
      <c r="AF54" s="2847"/>
      <c r="AG54" s="2847"/>
      <c r="AH54" s="2847"/>
      <c r="AI54" s="2847"/>
      <c r="AJ54" s="2847"/>
      <c r="AK54" s="2848"/>
      <c r="AL54" s="2846"/>
      <c r="AM54" s="2847"/>
      <c r="AN54" s="2847"/>
      <c r="AO54" s="2847"/>
      <c r="AP54" s="2847"/>
      <c r="AQ54" s="2847"/>
      <c r="AR54" s="2847"/>
      <c r="AS54" s="2848"/>
      <c r="AT54" s="2849"/>
      <c r="AU54" s="2850"/>
      <c r="AV54" s="2851"/>
      <c r="AW54" s="2851"/>
      <c r="AX54" s="2851"/>
      <c r="AY54" s="2851"/>
      <c r="AZ54" s="2851"/>
      <c r="BA54" s="2851"/>
      <c r="BB54" s="2851"/>
      <c r="BC54" s="2851"/>
      <c r="BD54" s="2852"/>
      <c r="BE54" s="2850"/>
      <c r="BF54" s="2851"/>
      <c r="BG54" s="2851"/>
      <c r="BH54" s="2851"/>
      <c r="BI54" s="2851"/>
      <c r="BJ54" s="2851"/>
      <c r="BK54" s="2851"/>
      <c r="BL54" s="2852"/>
      <c r="BM54" s="2850"/>
      <c r="BN54" s="2851"/>
      <c r="BO54" s="2851"/>
      <c r="BP54" s="2851"/>
      <c r="BQ54" s="2851"/>
      <c r="BR54" s="2851"/>
      <c r="BS54" s="2851"/>
      <c r="BT54" s="2852"/>
      <c r="BU54" s="2849"/>
      <c r="BV54" s="2853"/>
      <c r="BW54" s="2854"/>
      <c r="BX54" s="2854"/>
      <c r="BY54" s="2854"/>
      <c r="BZ54" s="2854"/>
      <c r="CA54" s="2854"/>
      <c r="CB54" s="2854"/>
      <c r="CC54" s="2854"/>
      <c r="CD54" s="2854"/>
      <c r="CE54" s="2855"/>
      <c r="CF54" s="2853"/>
      <c r="CG54" s="2854"/>
      <c r="CH54" s="2854"/>
      <c r="CI54" s="2854"/>
      <c r="CJ54" s="2854"/>
      <c r="CK54" s="2854"/>
      <c r="CL54" s="2854"/>
      <c r="CM54" s="2855"/>
      <c r="CN54" s="2853"/>
      <c r="CO54" s="2854"/>
      <c r="CP54" s="2854"/>
      <c r="CQ54" s="2854"/>
      <c r="CR54" s="2854"/>
      <c r="CS54" s="2854"/>
      <c r="CT54" s="2854"/>
      <c r="CU54" s="2855"/>
      <c r="CV54" s="2849"/>
      <c r="CW54" s="2856"/>
      <c r="CX54" s="2857"/>
      <c r="CY54" s="2857"/>
      <c r="CZ54" s="2857"/>
      <c r="DA54" s="2857"/>
      <c r="DB54" s="2857"/>
      <c r="DC54" s="2857"/>
      <c r="DD54" s="2857"/>
      <c r="DE54" s="2857"/>
      <c r="DF54" s="2858"/>
      <c r="DG54" s="2856"/>
      <c r="DH54" s="2857"/>
      <c r="DI54" s="2857"/>
      <c r="DJ54" s="2857"/>
      <c r="DK54" s="2857"/>
      <c r="DL54" s="2857"/>
      <c r="DM54" s="2857"/>
      <c r="DN54" s="2858"/>
      <c r="DO54" s="2856"/>
      <c r="DP54" s="2857"/>
      <c r="DQ54" s="2857"/>
      <c r="DR54" s="2857"/>
      <c r="DS54" s="2857"/>
      <c r="DT54" s="2857"/>
      <c r="DU54" s="2857"/>
      <c r="DV54" s="2858"/>
      <c r="DW54" s="2594"/>
    </row>
    <row r="55" spans="1:127" s="1629" customFormat="1" ht="40.5" customHeight="1">
      <c r="A55" s="2829"/>
      <c r="B55" s="2823"/>
      <c r="C55" s="2824" t="s">
        <v>4306</v>
      </c>
      <c r="D55" s="2825">
        <f>LARGE(B56:B81,1)</f>
        <v>26</v>
      </c>
      <c r="E55" s="2826" t="s">
        <v>4307</v>
      </c>
      <c r="F55" s="2825">
        <f>COUNTIF(L56:P81,E55)</f>
        <v>0</v>
      </c>
      <c r="G55" s="2827" t="s">
        <v>4300</v>
      </c>
      <c r="H55" s="2825">
        <f>COUNTIF(L56:P81,G55)</f>
        <v>19</v>
      </c>
      <c r="I55" s="2827" t="s">
        <v>4301</v>
      </c>
      <c r="J55" s="2825">
        <f>COUNTIF(L56:P81,I55)</f>
        <v>19</v>
      </c>
      <c r="K55" s="2827" t="s">
        <v>4302</v>
      </c>
      <c r="L55" s="2825">
        <f>COUNTIF(L56:P81,K55)</f>
        <v>24</v>
      </c>
      <c r="M55" s="2827" t="s">
        <v>4303</v>
      </c>
      <c r="N55" s="2825">
        <f>COUNTIF(L56:P81,M55)</f>
        <v>26</v>
      </c>
      <c r="O55" s="2827" t="s">
        <v>4304</v>
      </c>
      <c r="P55" s="2828">
        <f>COUNTIF(L56:P81,O55)</f>
        <v>25</v>
      </c>
      <c r="Q55" s="6575"/>
      <c r="R55" s="6242"/>
      <c r="S55" s="6244"/>
      <c r="T55" s="2859"/>
      <c r="U55" s="2860"/>
      <c r="V55" s="2860"/>
      <c r="W55" s="2860"/>
      <c r="X55" s="2860"/>
      <c r="Y55" s="2860"/>
      <c r="Z55" s="2860"/>
      <c r="AA55" s="2860"/>
      <c r="AB55" s="2860"/>
      <c r="AC55" s="2861"/>
      <c r="AD55" s="2859"/>
      <c r="AE55" s="2860"/>
      <c r="AF55" s="2860"/>
      <c r="AG55" s="2860"/>
      <c r="AH55" s="2860"/>
      <c r="AI55" s="2860"/>
      <c r="AJ55" s="2860"/>
      <c r="AK55" s="2861"/>
      <c r="AL55" s="2859"/>
      <c r="AM55" s="2860"/>
      <c r="AN55" s="2860"/>
      <c r="AO55" s="2860"/>
      <c r="AP55" s="2860"/>
      <c r="AQ55" s="2860"/>
      <c r="AR55" s="2860"/>
      <c r="AS55" s="2861"/>
      <c r="AT55" s="2862"/>
      <c r="AU55" s="2863"/>
      <c r="AV55" s="2864"/>
      <c r="AW55" s="2864"/>
      <c r="AX55" s="2864"/>
      <c r="AY55" s="2864"/>
      <c r="AZ55" s="2864"/>
      <c r="BA55" s="2864"/>
      <c r="BB55" s="2864"/>
      <c r="BC55" s="2864"/>
      <c r="BD55" s="2865"/>
      <c r="BE55" s="2863"/>
      <c r="BF55" s="2864"/>
      <c r="BG55" s="2864"/>
      <c r="BH55" s="2864"/>
      <c r="BI55" s="2864"/>
      <c r="BJ55" s="2864"/>
      <c r="BK55" s="2864"/>
      <c r="BL55" s="2865"/>
      <c r="BM55" s="2863"/>
      <c r="BN55" s="2864"/>
      <c r="BO55" s="2864"/>
      <c r="BP55" s="2864"/>
      <c r="BQ55" s="2864"/>
      <c r="BR55" s="2864"/>
      <c r="BS55" s="2864"/>
      <c r="BT55" s="2865"/>
      <c r="BU55" s="2862"/>
      <c r="BV55" s="2866"/>
      <c r="BW55" s="2867"/>
      <c r="BX55" s="2867"/>
      <c r="BY55" s="2867"/>
      <c r="BZ55" s="2867"/>
      <c r="CA55" s="2867"/>
      <c r="CB55" s="2867"/>
      <c r="CC55" s="2867"/>
      <c r="CD55" s="2867"/>
      <c r="CE55" s="2868"/>
      <c r="CF55" s="2866"/>
      <c r="CG55" s="2867"/>
      <c r="CH55" s="2867"/>
      <c r="CI55" s="2867"/>
      <c r="CJ55" s="2867"/>
      <c r="CK55" s="2867"/>
      <c r="CL55" s="2867"/>
      <c r="CM55" s="2868"/>
      <c r="CN55" s="2866"/>
      <c r="CO55" s="2867"/>
      <c r="CP55" s="2867"/>
      <c r="CQ55" s="2867"/>
      <c r="CR55" s="2867"/>
      <c r="CS55" s="2867"/>
      <c r="CT55" s="2867"/>
      <c r="CU55" s="2868"/>
      <c r="CV55" s="2862"/>
      <c r="CW55" s="2869"/>
      <c r="CX55" s="2870"/>
      <c r="CY55" s="2870"/>
      <c r="CZ55" s="2870"/>
      <c r="DA55" s="2870"/>
      <c r="DB55" s="2870"/>
      <c r="DC55" s="2870"/>
      <c r="DD55" s="2870"/>
      <c r="DE55" s="2870"/>
      <c r="DF55" s="2871"/>
      <c r="DG55" s="2869"/>
      <c r="DH55" s="2870"/>
      <c r="DI55" s="2870"/>
      <c r="DJ55" s="2870"/>
      <c r="DK55" s="2870"/>
      <c r="DL55" s="2870"/>
      <c r="DM55" s="2870"/>
      <c r="DN55" s="2871"/>
      <c r="DO55" s="2869"/>
      <c r="DP55" s="2870"/>
      <c r="DQ55" s="2870"/>
      <c r="DR55" s="2870"/>
      <c r="DS55" s="2870"/>
      <c r="DT55" s="2870"/>
      <c r="DU55" s="2870"/>
      <c r="DV55" s="2871"/>
      <c r="DW55" s="2594"/>
    </row>
    <row r="56" spans="1:127" s="1629" customFormat="1" ht="40.5" customHeight="1">
      <c r="A56" s="2829"/>
      <c r="B56" s="2830">
        <v>1</v>
      </c>
      <c r="C56" s="2831" t="s">
        <v>4362</v>
      </c>
      <c r="D56" s="2832" t="s">
        <v>4363</v>
      </c>
      <c r="E56" s="2833" t="s">
        <v>319</v>
      </c>
      <c r="F56" s="2834">
        <v>0.13500000000000001</v>
      </c>
      <c r="G56" s="2835" t="s">
        <v>4310</v>
      </c>
      <c r="H56" s="2836">
        <v>7776</v>
      </c>
      <c r="I56" s="2837" t="s">
        <v>4311</v>
      </c>
      <c r="J56" s="2838"/>
      <c r="K56" s="2839"/>
      <c r="L56" s="2840" t="s">
        <v>4300</v>
      </c>
      <c r="M56" s="2840" t="s">
        <v>4301</v>
      </c>
      <c r="N56" s="2841" t="s">
        <v>4302</v>
      </c>
      <c r="O56" s="2842" t="s">
        <v>4303</v>
      </c>
      <c r="P56" s="2843" t="s">
        <v>4304</v>
      </c>
      <c r="Q56" s="2844">
        <f t="shared" si="4"/>
        <v>0</v>
      </c>
      <c r="R56" s="2720"/>
      <c r="S56" s="2721"/>
      <c r="T56" s="2722"/>
      <c r="U56" s="2723"/>
      <c r="V56" s="2724"/>
      <c r="W56" s="2723"/>
      <c r="X56" s="2724"/>
      <c r="Y56" s="2723"/>
      <c r="Z56" s="2724"/>
      <c r="AA56" s="2723"/>
      <c r="AB56" s="2724"/>
      <c r="AC56" s="2725"/>
      <c r="AD56" s="2722"/>
      <c r="AE56" s="2723"/>
      <c r="AF56" s="2724"/>
      <c r="AG56" s="2723"/>
      <c r="AH56" s="2724"/>
      <c r="AI56" s="2723"/>
      <c r="AJ56" s="2724"/>
      <c r="AK56" s="2725"/>
      <c r="AL56" s="2722"/>
      <c r="AM56" s="2723"/>
      <c r="AN56" s="2724"/>
      <c r="AO56" s="2723"/>
      <c r="AP56" s="2724"/>
      <c r="AQ56" s="2723"/>
      <c r="AR56" s="2724"/>
      <c r="AS56" s="2725"/>
      <c r="AT56" s="2594"/>
      <c r="AU56" s="2726"/>
      <c r="AV56" s="2727"/>
      <c r="AW56" s="2728"/>
      <c r="AX56" s="2727"/>
      <c r="AY56" s="2728"/>
      <c r="AZ56" s="2727"/>
      <c r="BA56" s="2728"/>
      <c r="BB56" s="2727"/>
      <c r="BC56" s="2728"/>
      <c r="BD56" s="2729"/>
      <c r="BE56" s="2726"/>
      <c r="BF56" s="2727"/>
      <c r="BG56" s="2728"/>
      <c r="BH56" s="2727"/>
      <c r="BI56" s="2728"/>
      <c r="BJ56" s="2727"/>
      <c r="BK56" s="2728"/>
      <c r="BL56" s="2729"/>
      <c r="BM56" s="2726"/>
      <c r="BN56" s="2727"/>
      <c r="BO56" s="2728"/>
      <c r="BP56" s="2727"/>
      <c r="BQ56" s="2728"/>
      <c r="BR56" s="2727"/>
      <c r="BS56" s="2728"/>
      <c r="BT56" s="2729"/>
      <c r="BU56" s="2594"/>
      <c r="BV56" s="2730"/>
      <c r="BW56" s="2731"/>
      <c r="BX56" s="2732"/>
      <c r="BY56" s="2731"/>
      <c r="BZ56" s="2732"/>
      <c r="CA56" s="2731"/>
      <c r="CB56" s="2732"/>
      <c r="CC56" s="2731"/>
      <c r="CD56" s="2732"/>
      <c r="CE56" s="2733"/>
      <c r="CF56" s="2730"/>
      <c r="CG56" s="2731"/>
      <c r="CH56" s="2732"/>
      <c r="CI56" s="2731"/>
      <c r="CJ56" s="2732"/>
      <c r="CK56" s="2731"/>
      <c r="CL56" s="2732"/>
      <c r="CM56" s="2733"/>
      <c r="CN56" s="2730"/>
      <c r="CO56" s="2731"/>
      <c r="CP56" s="2732"/>
      <c r="CQ56" s="2731"/>
      <c r="CR56" s="2732"/>
      <c r="CS56" s="2731"/>
      <c r="CT56" s="2732"/>
      <c r="CU56" s="2733"/>
      <c r="CV56" s="2594"/>
      <c r="CW56" s="2734"/>
      <c r="CX56" s="2735"/>
      <c r="CY56" s="2736"/>
      <c r="CZ56" s="2735"/>
      <c r="DA56" s="2736"/>
      <c r="DB56" s="2735"/>
      <c r="DC56" s="2736"/>
      <c r="DD56" s="2735"/>
      <c r="DE56" s="2736"/>
      <c r="DF56" s="2737"/>
      <c r="DG56" s="2734"/>
      <c r="DH56" s="2735"/>
      <c r="DI56" s="2736"/>
      <c r="DJ56" s="2735"/>
      <c r="DK56" s="2736"/>
      <c r="DL56" s="2735"/>
      <c r="DM56" s="2736"/>
      <c r="DN56" s="2737"/>
      <c r="DO56" s="2734"/>
      <c r="DP56" s="2735"/>
      <c r="DQ56" s="2736"/>
      <c r="DR56" s="2735"/>
      <c r="DS56" s="2736"/>
      <c r="DT56" s="2735"/>
      <c r="DU56" s="2736"/>
      <c r="DV56" s="2737"/>
      <c r="DW56" s="2594"/>
    </row>
    <row r="57" spans="1:127" s="1629" customFormat="1" ht="40.5" customHeight="1">
      <c r="A57" s="2829">
        <v>1</v>
      </c>
      <c r="B57" s="2830">
        <f>LARGE(B$56:B56,1)+1</f>
        <v>2</v>
      </c>
      <c r="C57" s="2831" t="s">
        <v>4364</v>
      </c>
      <c r="D57" s="2832" t="s">
        <v>4363</v>
      </c>
      <c r="E57" s="2833" t="s">
        <v>319</v>
      </c>
      <c r="F57" s="2834">
        <v>0.24466000000000002</v>
      </c>
      <c r="G57" s="2835" t="s">
        <v>4310</v>
      </c>
      <c r="H57" s="2836">
        <v>255349</v>
      </c>
      <c r="I57" s="2837" t="s">
        <v>4311</v>
      </c>
      <c r="J57" s="2838"/>
      <c r="K57" s="2839"/>
      <c r="L57" s="2840" t="s">
        <v>4300</v>
      </c>
      <c r="M57" s="2840" t="s">
        <v>4301</v>
      </c>
      <c r="N57" s="2841" t="s">
        <v>4302</v>
      </c>
      <c r="O57" s="2842" t="s">
        <v>4303</v>
      </c>
      <c r="P57" s="2843" t="s">
        <v>4304</v>
      </c>
      <c r="Q57" s="2844">
        <f t="shared" si="4"/>
        <v>0</v>
      </c>
      <c r="R57" s="2720"/>
      <c r="S57" s="2721"/>
      <c r="T57" s="2722"/>
      <c r="U57" s="2723"/>
      <c r="V57" s="2724"/>
      <c r="W57" s="2723"/>
      <c r="X57" s="2724"/>
      <c r="Y57" s="2723"/>
      <c r="Z57" s="2724"/>
      <c r="AA57" s="2723"/>
      <c r="AB57" s="2724"/>
      <c r="AC57" s="2725"/>
      <c r="AD57" s="2722"/>
      <c r="AE57" s="2723"/>
      <c r="AF57" s="2724"/>
      <c r="AG57" s="2723"/>
      <c r="AH57" s="2724"/>
      <c r="AI57" s="2723"/>
      <c r="AJ57" s="2724"/>
      <c r="AK57" s="2725"/>
      <c r="AL57" s="2722"/>
      <c r="AM57" s="2723"/>
      <c r="AN57" s="2724"/>
      <c r="AO57" s="2723"/>
      <c r="AP57" s="2724"/>
      <c r="AQ57" s="2723"/>
      <c r="AR57" s="2724"/>
      <c r="AS57" s="2725"/>
      <c r="AT57" s="2594"/>
      <c r="AU57" s="2726"/>
      <c r="AV57" s="2727"/>
      <c r="AW57" s="2728"/>
      <c r="AX57" s="2727"/>
      <c r="AY57" s="2728"/>
      <c r="AZ57" s="2727"/>
      <c r="BA57" s="2728"/>
      <c r="BB57" s="2727"/>
      <c r="BC57" s="2728"/>
      <c r="BD57" s="2729"/>
      <c r="BE57" s="2726"/>
      <c r="BF57" s="2727"/>
      <c r="BG57" s="2728"/>
      <c r="BH57" s="2727"/>
      <c r="BI57" s="2728"/>
      <c r="BJ57" s="2727"/>
      <c r="BK57" s="2728"/>
      <c r="BL57" s="2729"/>
      <c r="BM57" s="2726"/>
      <c r="BN57" s="2727"/>
      <c r="BO57" s="2728"/>
      <c r="BP57" s="2727"/>
      <c r="BQ57" s="2728"/>
      <c r="BR57" s="2727"/>
      <c r="BS57" s="2728"/>
      <c r="BT57" s="2729"/>
      <c r="BU57" s="2594"/>
      <c r="BV57" s="2730"/>
      <c r="BW57" s="2731"/>
      <c r="BX57" s="2732"/>
      <c r="BY57" s="2731"/>
      <c r="BZ57" s="2732"/>
      <c r="CA57" s="2731"/>
      <c r="CB57" s="2732"/>
      <c r="CC57" s="2731"/>
      <c r="CD57" s="2732"/>
      <c r="CE57" s="2733"/>
      <c r="CF57" s="2730"/>
      <c r="CG57" s="2731"/>
      <c r="CH57" s="2732"/>
      <c r="CI57" s="2731"/>
      <c r="CJ57" s="2732"/>
      <c r="CK57" s="2731"/>
      <c r="CL57" s="2732"/>
      <c r="CM57" s="2733"/>
      <c r="CN57" s="2730"/>
      <c r="CO57" s="2731"/>
      <c r="CP57" s="2732"/>
      <c r="CQ57" s="2731"/>
      <c r="CR57" s="2732"/>
      <c r="CS57" s="2731"/>
      <c r="CT57" s="2732"/>
      <c r="CU57" s="2733"/>
      <c r="CV57" s="2594"/>
      <c r="CW57" s="2734"/>
      <c r="CX57" s="2735"/>
      <c r="CY57" s="2736"/>
      <c r="CZ57" s="2735"/>
      <c r="DA57" s="2736"/>
      <c r="DB57" s="2735"/>
      <c r="DC57" s="2736"/>
      <c r="DD57" s="2735"/>
      <c r="DE57" s="2736"/>
      <c r="DF57" s="2737"/>
      <c r="DG57" s="2734"/>
      <c r="DH57" s="2735"/>
      <c r="DI57" s="2736"/>
      <c r="DJ57" s="2735"/>
      <c r="DK57" s="2736"/>
      <c r="DL57" s="2735"/>
      <c r="DM57" s="2736"/>
      <c r="DN57" s="2737"/>
      <c r="DO57" s="2734"/>
      <c r="DP57" s="2735"/>
      <c r="DQ57" s="2736"/>
      <c r="DR57" s="2735"/>
      <c r="DS57" s="2736"/>
      <c r="DT57" s="2735"/>
      <c r="DU57" s="2736"/>
      <c r="DV57" s="2737"/>
      <c r="DW57" s="2594"/>
    </row>
    <row r="58" spans="1:127" s="1629" customFormat="1" ht="40.5" customHeight="1">
      <c r="A58" s="2829">
        <v>1</v>
      </c>
      <c r="B58" s="2830">
        <f>LARGE(B$56:B57,1)+1</f>
        <v>3</v>
      </c>
      <c r="C58" s="2831" t="s">
        <v>4365</v>
      </c>
      <c r="D58" s="2832" t="s">
        <v>4366</v>
      </c>
      <c r="E58" s="2833" t="s">
        <v>319</v>
      </c>
      <c r="F58" s="2834">
        <v>0.247</v>
      </c>
      <c r="G58" s="2835" t="s">
        <v>4310</v>
      </c>
      <c r="H58" s="2836">
        <v>8974</v>
      </c>
      <c r="I58" s="2837" t="s">
        <v>4311</v>
      </c>
      <c r="J58" s="2838"/>
      <c r="K58" s="2839"/>
      <c r="L58" s="2840"/>
      <c r="M58" s="2840"/>
      <c r="N58" s="2841"/>
      <c r="O58" s="2842" t="s">
        <v>4303</v>
      </c>
      <c r="P58" s="2843" t="s">
        <v>4304</v>
      </c>
      <c r="Q58" s="2844">
        <f t="shared" si="4"/>
        <v>0</v>
      </c>
      <c r="R58" s="2720"/>
      <c r="S58" s="2721"/>
      <c r="T58" s="2722"/>
      <c r="U58" s="2723"/>
      <c r="V58" s="2724"/>
      <c r="W58" s="2723"/>
      <c r="X58" s="2724"/>
      <c r="Y58" s="2723"/>
      <c r="Z58" s="2724"/>
      <c r="AA58" s="2723"/>
      <c r="AB58" s="2724"/>
      <c r="AC58" s="2725"/>
      <c r="AD58" s="2722"/>
      <c r="AE58" s="2723"/>
      <c r="AF58" s="2724"/>
      <c r="AG58" s="2723"/>
      <c r="AH58" s="2724"/>
      <c r="AI58" s="2723"/>
      <c r="AJ58" s="2724"/>
      <c r="AK58" s="2725"/>
      <c r="AL58" s="2722"/>
      <c r="AM58" s="2723"/>
      <c r="AN58" s="2724"/>
      <c r="AO58" s="2723"/>
      <c r="AP58" s="2724"/>
      <c r="AQ58" s="2723"/>
      <c r="AR58" s="2724"/>
      <c r="AS58" s="2725"/>
      <c r="AT58" s="2594"/>
      <c r="AU58" s="2726"/>
      <c r="AV58" s="2727"/>
      <c r="AW58" s="2728"/>
      <c r="AX58" s="2727"/>
      <c r="AY58" s="2728"/>
      <c r="AZ58" s="2727"/>
      <c r="BA58" s="2728"/>
      <c r="BB58" s="2727"/>
      <c r="BC58" s="2728"/>
      <c r="BD58" s="2729"/>
      <c r="BE58" s="2726"/>
      <c r="BF58" s="2727"/>
      <c r="BG58" s="2728"/>
      <c r="BH58" s="2727"/>
      <c r="BI58" s="2728"/>
      <c r="BJ58" s="2727"/>
      <c r="BK58" s="2728"/>
      <c r="BL58" s="2729"/>
      <c r="BM58" s="2726"/>
      <c r="BN58" s="2727"/>
      <c r="BO58" s="2728"/>
      <c r="BP58" s="2727"/>
      <c r="BQ58" s="2728"/>
      <c r="BR58" s="2727"/>
      <c r="BS58" s="2728"/>
      <c r="BT58" s="2729"/>
      <c r="BU58" s="2594"/>
      <c r="BV58" s="2730"/>
      <c r="BW58" s="2731"/>
      <c r="BX58" s="2732"/>
      <c r="BY58" s="2731"/>
      <c r="BZ58" s="2732"/>
      <c r="CA58" s="2731"/>
      <c r="CB58" s="2732"/>
      <c r="CC58" s="2731"/>
      <c r="CD58" s="2732"/>
      <c r="CE58" s="2733"/>
      <c r="CF58" s="2730"/>
      <c r="CG58" s="2731"/>
      <c r="CH58" s="2732"/>
      <c r="CI58" s="2731"/>
      <c r="CJ58" s="2732"/>
      <c r="CK58" s="2731"/>
      <c r="CL58" s="2732"/>
      <c r="CM58" s="2733"/>
      <c r="CN58" s="2730"/>
      <c r="CO58" s="2731"/>
      <c r="CP58" s="2732"/>
      <c r="CQ58" s="2731"/>
      <c r="CR58" s="2732"/>
      <c r="CS58" s="2731"/>
      <c r="CT58" s="2732"/>
      <c r="CU58" s="2733"/>
      <c r="CV58" s="2594"/>
      <c r="CW58" s="2734"/>
      <c r="CX58" s="2735"/>
      <c r="CY58" s="2736"/>
      <c r="CZ58" s="2735"/>
      <c r="DA58" s="2736"/>
      <c r="DB58" s="2735"/>
      <c r="DC58" s="2736"/>
      <c r="DD58" s="2735"/>
      <c r="DE58" s="2736"/>
      <c r="DF58" s="2737"/>
      <c r="DG58" s="2734"/>
      <c r="DH58" s="2735"/>
      <c r="DI58" s="2736"/>
      <c r="DJ58" s="2735"/>
      <c r="DK58" s="2736"/>
      <c r="DL58" s="2735"/>
      <c r="DM58" s="2736"/>
      <c r="DN58" s="2737"/>
      <c r="DO58" s="2734"/>
      <c r="DP58" s="2735"/>
      <c r="DQ58" s="2736"/>
      <c r="DR58" s="2735"/>
      <c r="DS58" s="2736"/>
      <c r="DT58" s="2735"/>
      <c r="DU58" s="2736"/>
      <c r="DV58" s="2737"/>
      <c r="DW58" s="2594"/>
    </row>
    <row r="59" spans="1:127" s="1629" customFormat="1" ht="40.5" customHeight="1">
      <c r="A59" s="2829">
        <v>1</v>
      </c>
      <c r="B59" s="2830">
        <f>LARGE(B$56:B58,1)+1</f>
        <v>4</v>
      </c>
      <c r="C59" s="2831" t="s">
        <v>4367</v>
      </c>
      <c r="D59" s="2832" t="s">
        <v>4368</v>
      </c>
      <c r="E59" s="2833" t="s">
        <v>319</v>
      </c>
      <c r="F59" s="2834">
        <v>0.27900000000000003</v>
      </c>
      <c r="G59" s="2835" t="s">
        <v>4310</v>
      </c>
      <c r="H59" s="2836">
        <v>7495</v>
      </c>
      <c r="I59" s="2837" t="s">
        <v>4311</v>
      </c>
      <c r="J59" s="2838"/>
      <c r="K59" s="2839"/>
      <c r="L59" s="2840" t="s">
        <v>4300</v>
      </c>
      <c r="M59" s="2840" t="s">
        <v>4301</v>
      </c>
      <c r="N59" s="2841" t="s">
        <v>4302</v>
      </c>
      <c r="O59" s="2842" t="s">
        <v>4303</v>
      </c>
      <c r="P59" s="2843" t="s">
        <v>4304</v>
      </c>
      <c r="Q59" s="2844">
        <f t="shared" si="4"/>
        <v>0</v>
      </c>
      <c r="R59" s="2720"/>
      <c r="S59" s="2721"/>
      <c r="T59" s="2722"/>
      <c r="U59" s="2723"/>
      <c r="V59" s="2724"/>
      <c r="W59" s="2723"/>
      <c r="X59" s="2724"/>
      <c r="Y59" s="2723"/>
      <c r="Z59" s="2724"/>
      <c r="AA59" s="2723"/>
      <c r="AB59" s="2724"/>
      <c r="AC59" s="2725"/>
      <c r="AD59" s="2722"/>
      <c r="AE59" s="2723"/>
      <c r="AF59" s="2724"/>
      <c r="AG59" s="2723"/>
      <c r="AH59" s="2724"/>
      <c r="AI59" s="2723"/>
      <c r="AJ59" s="2724"/>
      <c r="AK59" s="2725"/>
      <c r="AL59" s="2722"/>
      <c r="AM59" s="2723"/>
      <c r="AN59" s="2724"/>
      <c r="AO59" s="2723"/>
      <c r="AP59" s="2724"/>
      <c r="AQ59" s="2723"/>
      <c r="AR59" s="2724"/>
      <c r="AS59" s="2725"/>
      <c r="AT59" s="2594"/>
      <c r="AU59" s="2726"/>
      <c r="AV59" s="2727"/>
      <c r="AW59" s="2728"/>
      <c r="AX59" s="2727"/>
      <c r="AY59" s="2728"/>
      <c r="AZ59" s="2727"/>
      <c r="BA59" s="2728"/>
      <c r="BB59" s="2727"/>
      <c r="BC59" s="2728"/>
      <c r="BD59" s="2729"/>
      <c r="BE59" s="2726"/>
      <c r="BF59" s="2727"/>
      <c r="BG59" s="2728"/>
      <c r="BH59" s="2727"/>
      <c r="BI59" s="2728"/>
      <c r="BJ59" s="2727"/>
      <c r="BK59" s="2728"/>
      <c r="BL59" s="2729"/>
      <c r="BM59" s="2726"/>
      <c r="BN59" s="2727"/>
      <c r="BO59" s="2728"/>
      <c r="BP59" s="2727"/>
      <c r="BQ59" s="2728"/>
      <c r="BR59" s="2727"/>
      <c r="BS59" s="2728"/>
      <c r="BT59" s="2729"/>
      <c r="BU59" s="2594"/>
      <c r="BV59" s="2730"/>
      <c r="BW59" s="2731"/>
      <c r="BX59" s="2732"/>
      <c r="BY59" s="2731"/>
      <c r="BZ59" s="2732"/>
      <c r="CA59" s="2731"/>
      <c r="CB59" s="2732"/>
      <c r="CC59" s="2731"/>
      <c r="CD59" s="2732"/>
      <c r="CE59" s="2733"/>
      <c r="CF59" s="2730"/>
      <c r="CG59" s="2731"/>
      <c r="CH59" s="2732"/>
      <c r="CI59" s="2731"/>
      <c r="CJ59" s="2732"/>
      <c r="CK59" s="2731"/>
      <c r="CL59" s="2732"/>
      <c r="CM59" s="2733"/>
      <c r="CN59" s="2730"/>
      <c r="CO59" s="2731"/>
      <c r="CP59" s="2732"/>
      <c r="CQ59" s="2731"/>
      <c r="CR59" s="2732"/>
      <c r="CS59" s="2731"/>
      <c r="CT59" s="2732"/>
      <c r="CU59" s="2733"/>
      <c r="CV59" s="2594"/>
      <c r="CW59" s="2734"/>
      <c r="CX59" s="2735"/>
      <c r="CY59" s="2736"/>
      <c r="CZ59" s="2735"/>
      <c r="DA59" s="2736"/>
      <c r="DB59" s="2735"/>
      <c r="DC59" s="2736"/>
      <c r="DD59" s="2735"/>
      <c r="DE59" s="2736"/>
      <c r="DF59" s="2737"/>
      <c r="DG59" s="2734"/>
      <c r="DH59" s="2735"/>
      <c r="DI59" s="2736"/>
      <c r="DJ59" s="2735"/>
      <c r="DK59" s="2736"/>
      <c r="DL59" s="2735"/>
      <c r="DM59" s="2736"/>
      <c r="DN59" s="2737"/>
      <c r="DO59" s="2734"/>
      <c r="DP59" s="2735"/>
      <c r="DQ59" s="2736"/>
      <c r="DR59" s="2735"/>
      <c r="DS59" s="2736"/>
      <c r="DT59" s="2735"/>
      <c r="DU59" s="2736"/>
      <c r="DV59" s="2737"/>
      <c r="DW59" s="2594"/>
    </row>
    <row r="60" spans="1:127" ht="40.5" customHeight="1">
      <c r="A60" s="2829">
        <v>1</v>
      </c>
      <c r="B60" s="2830">
        <f>LARGE(B$56:B59,1)+1</f>
        <v>5</v>
      </c>
      <c r="C60" s="2831" t="s">
        <v>4369</v>
      </c>
      <c r="D60" s="2832" t="s">
        <v>4363</v>
      </c>
      <c r="E60" s="2833" t="s">
        <v>319</v>
      </c>
      <c r="F60" s="2834">
        <v>0.17766999999999999</v>
      </c>
      <c r="G60" s="2835" t="s">
        <v>4310</v>
      </c>
      <c r="H60" s="2836">
        <v>476457</v>
      </c>
      <c r="I60" s="2837" t="s">
        <v>4311</v>
      </c>
      <c r="J60" s="2838"/>
      <c r="K60" s="2839"/>
      <c r="L60" s="2840" t="s">
        <v>4300</v>
      </c>
      <c r="M60" s="2840" t="s">
        <v>4301</v>
      </c>
      <c r="N60" s="2841" t="s">
        <v>4302</v>
      </c>
      <c r="O60" s="2842" t="s">
        <v>4303</v>
      </c>
      <c r="P60" s="2843" t="s">
        <v>4304</v>
      </c>
      <c r="Q60" s="2844">
        <f t="shared" si="4"/>
        <v>0</v>
      </c>
      <c r="R60" s="2720"/>
      <c r="S60" s="2721"/>
      <c r="T60" s="2722"/>
      <c r="U60" s="2723"/>
      <c r="V60" s="2724"/>
      <c r="W60" s="2723"/>
      <c r="X60" s="2724"/>
      <c r="Y60" s="2723"/>
      <c r="Z60" s="2724"/>
      <c r="AA60" s="2723"/>
      <c r="AB60" s="2724"/>
      <c r="AC60" s="2725"/>
      <c r="AD60" s="2722"/>
      <c r="AE60" s="2723"/>
      <c r="AF60" s="2724"/>
      <c r="AG60" s="2723"/>
      <c r="AH60" s="2724"/>
      <c r="AI60" s="2723"/>
      <c r="AJ60" s="2724"/>
      <c r="AK60" s="2725"/>
      <c r="AL60" s="2722"/>
      <c r="AM60" s="2723"/>
      <c r="AN60" s="2724"/>
      <c r="AO60" s="2723"/>
      <c r="AP60" s="2724"/>
      <c r="AQ60" s="2723"/>
      <c r="AR60" s="2724"/>
      <c r="AS60" s="2725"/>
      <c r="AT60" s="2594"/>
      <c r="AU60" s="2726"/>
      <c r="AV60" s="2727"/>
      <c r="AW60" s="2728"/>
      <c r="AX60" s="2727"/>
      <c r="AY60" s="2728"/>
      <c r="AZ60" s="2727"/>
      <c r="BA60" s="2728"/>
      <c r="BB60" s="2727"/>
      <c r="BC60" s="2728"/>
      <c r="BD60" s="2729"/>
      <c r="BE60" s="2726"/>
      <c r="BF60" s="2727"/>
      <c r="BG60" s="2728"/>
      <c r="BH60" s="2727"/>
      <c r="BI60" s="2728"/>
      <c r="BJ60" s="2727"/>
      <c r="BK60" s="2728"/>
      <c r="BL60" s="2729"/>
      <c r="BM60" s="2726"/>
      <c r="BN60" s="2727"/>
      <c r="BO60" s="2728"/>
      <c r="BP60" s="2727"/>
      <c r="BQ60" s="2728"/>
      <c r="BR60" s="2727"/>
      <c r="BS60" s="2728"/>
      <c r="BT60" s="2729"/>
      <c r="BU60" s="2594"/>
      <c r="BV60" s="2730"/>
      <c r="BW60" s="2731"/>
      <c r="BX60" s="2732"/>
      <c r="BY60" s="2731"/>
      <c r="BZ60" s="2732"/>
      <c r="CA60" s="2731"/>
      <c r="CB60" s="2732"/>
      <c r="CC60" s="2731"/>
      <c r="CD60" s="2732"/>
      <c r="CE60" s="2733"/>
      <c r="CF60" s="2730"/>
      <c r="CG60" s="2731"/>
      <c r="CH60" s="2732"/>
      <c r="CI60" s="2731"/>
      <c r="CJ60" s="2732"/>
      <c r="CK60" s="2731"/>
      <c r="CL60" s="2732"/>
      <c r="CM60" s="2733"/>
      <c r="CN60" s="2730"/>
      <c r="CO60" s="2731"/>
      <c r="CP60" s="2732"/>
      <c r="CQ60" s="2731"/>
      <c r="CR60" s="2732"/>
      <c r="CS60" s="2731"/>
      <c r="CT60" s="2732"/>
      <c r="CU60" s="2733"/>
      <c r="CV60" s="2594"/>
      <c r="CW60" s="2734"/>
      <c r="CX60" s="2735"/>
      <c r="CY60" s="2736"/>
      <c r="CZ60" s="2735"/>
      <c r="DA60" s="2736"/>
      <c r="DB60" s="2735"/>
      <c r="DC60" s="2736"/>
      <c r="DD60" s="2735"/>
      <c r="DE60" s="2736"/>
      <c r="DF60" s="2737"/>
      <c r="DG60" s="2734"/>
      <c r="DH60" s="2735"/>
      <c r="DI60" s="2736"/>
      <c r="DJ60" s="2735"/>
      <c r="DK60" s="2736"/>
      <c r="DL60" s="2735"/>
      <c r="DM60" s="2736"/>
      <c r="DN60" s="2737"/>
      <c r="DO60" s="2734"/>
      <c r="DP60" s="2735"/>
      <c r="DQ60" s="2736"/>
      <c r="DR60" s="2735"/>
      <c r="DS60" s="2736"/>
      <c r="DT60" s="2735"/>
      <c r="DU60" s="2736"/>
      <c r="DV60" s="2737"/>
      <c r="DW60" s="2594"/>
    </row>
    <row r="61" spans="1:127" s="1629" customFormat="1" ht="40.5" customHeight="1">
      <c r="A61" s="2829">
        <v>1</v>
      </c>
      <c r="B61" s="2830">
        <f>LARGE(B$56:B60,1)+1</f>
        <v>6</v>
      </c>
      <c r="C61" s="2831" t="s">
        <v>4370</v>
      </c>
      <c r="D61" s="2832" t="s">
        <v>4363</v>
      </c>
      <c r="E61" s="2833" t="s">
        <v>319</v>
      </c>
      <c r="F61" s="2834">
        <v>0.19988</v>
      </c>
      <c r="G61" s="2835" t="s">
        <v>4310</v>
      </c>
      <c r="H61" s="2836">
        <v>476481</v>
      </c>
      <c r="I61" s="2837" t="s">
        <v>4311</v>
      </c>
      <c r="J61" s="2838"/>
      <c r="K61" s="2839"/>
      <c r="L61" s="2840" t="s">
        <v>4300</v>
      </c>
      <c r="M61" s="2840" t="s">
        <v>4301</v>
      </c>
      <c r="N61" s="2841" t="s">
        <v>4302</v>
      </c>
      <c r="O61" s="2842" t="s">
        <v>4303</v>
      </c>
      <c r="P61" s="2843" t="s">
        <v>4304</v>
      </c>
      <c r="Q61" s="2844">
        <f t="shared" si="4"/>
        <v>0</v>
      </c>
      <c r="R61" s="2720"/>
      <c r="S61" s="2721"/>
      <c r="T61" s="2722"/>
      <c r="U61" s="2723"/>
      <c r="V61" s="2724"/>
      <c r="W61" s="2723"/>
      <c r="X61" s="2724"/>
      <c r="Y61" s="2723"/>
      <c r="Z61" s="2724"/>
      <c r="AA61" s="2723"/>
      <c r="AB61" s="2724"/>
      <c r="AC61" s="2725"/>
      <c r="AD61" s="2722"/>
      <c r="AE61" s="2723"/>
      <c r="AF61" s="2724"/>
      <c r="AG61" s="2723"/>
      <c r="AH61" s="2724"/>
      <c r="AI61" s="2723"/>
      <c r="AJ61" s="2724"/>
      <c r="AK61" s="2725"/>
      <c r="AL61" s="2722"/>
      <c r="AM61" s="2723"/>
      <c r="AN61" s="2724"/>
      <c r="AO61" s="2723"/>
      <c r="AP61" s="2724"/>
      <c r="AQ61" s="2723"/>
      <c r="AR61" s="2724"/>
      <c r="AS61" s="2725"/>
      <c r="AT61" s="2594"/>
      <c r="AU61" s="2726"/>
      <c r="AV61" s="2727"/>
      <c r="AW61" s="2728"/>
      <c r="AX61" s="2727"/>
      <c r="AY61" s="2728"/>
      <c r="AZ61" s="2727"/>
      <c r="BA61" s="2728"/>
      <c r="BB61" s="2727"/>
      <c r="BC61" s="2728"/>
      <c r="BD61" s="2729"/>
      <c r="BE61" s="2726"/>
      <c r="BF61" s="2727"/>
      <c r="BG61" s="2728"/>
      <c r="BH61" s="2727"/>
      <c r="BI61" s="2728"/>
      <c r="BJ61" s="2727"/>
      <c r="BK61" s="2728"/>
      <c r="BL61" s="2729"/>
      <c r="BM61" s="2726"/>
      <c r="BN61" s="2727"/>
      <c r="BO61" s="2728"/>
      <c r="BP61" s="2727"/>
      <c r="BQ61" s="2728"/>
      <c r="BR61" s="2727"/>
      <c r="BS61" s="2728"/>
      <c r="BT61" s="2729"/>
      <c r="BU61" s="2594"/>
      <c r="BV61" s="2730"/>
      <c r="BW61" s="2731"/>
      <c r="BX61" s="2732"/>
      <c r="BY61" s="2731"/>
      <c r="BZ61" s="2732"/>
      <c r="CA61" s="2731"/>
      <c r="CB61" s="2732"/>
      <c r="CC61" s="2731"/>
      <c r="CD61" s="2732"/>
      <c r="CE61" s="2733"/>
      <c r="CF61" s="2730"/>
      <c r="CG61" s="2731"/>
      <c r="CH61" s="2732"/>
      <c r="CI61" s="2731"/>
      <c r="CJ61" s="2732"/>
      <c r="CK61" s="2731"/>
      <c r="CL61" s="2732"/>
      <c r="CM61" s="2733"/>
      <c r="CN61" s="2730"/>
      <c r="CO61" s="2731"/>
      <c r="CP61" s="2732"/>
      <c r="CQ61" s="2731"/>
      <c r="CR61" s="2732"/>
      <c r="CS61" s="2731"/>
      <c r="CT61" s="2732"/>
      <c r="CU61" s="2733"/>
      <c r="CV61" s="2594"/>
      <c r="CW61" s="2734"/>
      <c r="CX61" s="2735"/>
      <c r="CY61" s="2736"/>
      <c r="CZ61" s="2735"/>
      <c r="DA61" s="2736"/>
      <c r="DB61" s="2735"/>
      <c r="DC61" s="2736"/>
      <c r="DD61" s="2735"/>
      <c r="DE61" s="2736"/>
      <c r="DF61" s="2737"/>
      <c r="DG61" s="2734"/>
      <c r="DH61" s="2735"/>
      <c r="DI61" s="2736"/>
      <c r="DJ61" s="2735"/>
      <c r="DK61" s="2736"/>
      <c r="DL61" s="2735"/>
      <c r="DM61" s="2736"/>
      <c r="DN61" s="2737"/>
      <c r="DO61" s="2734"/>
      <c r="DP61" s="2735"/>
      <c r="DQ61" s="2736"/>
      <c r="DR61" s="2735"/>
      <c r="DS61" s="2736"/>
      <c r="DT61" s="2735"/>
      <c r="DU61" s="2736"/>
      <c r="DV61" s="2737"/>
      <c r="DW61" s="2594"/>
    </row>
    <row r="62" spans="1:127" s="1629" customFormat="1" ht="40.5" customHeight="1">
      <c r="A62" s="2829">
        <v>1</v>
      </c>
      <c r="B62" s="2830">
        <f>LARGE(B$56:B61,1)+1</f>
        <v>7</v>
      </c>
      <c r="C62" s="2831" t="s">
        <v>4371</v>
      </c>
      <c r="D62" s="2832" t="s">
        <v>4372</v>
      </c>
      <c r="E62" s="2833" t="s">
        <v>319</v>
      </c>
      <c r="F62" s="2834">
        <v>0.20444166666666669</v>
      </c>
      <c r="G62" s="2835" t="s">
        <v>4310</v>
      </c>
      <c r="H62" s="2836">
        <v>50096</v>
      </c>
      <c r="I62" s="2837" t="s">
        <v>4311</v>
      </c>
      <c r="J62" s="2838"/>
      <c r="K62" s="2839"/>
      <c r="L62" s="2840" t="s">
        <v>4300</v>
      </c>
      <c r="M62" s="2840" t="s">
        <v>4301</v>
      </c>
      <c r="N62" s="2841" t="s">
        <v>4302</v>
      </c>
      <c r="O62" s="2842" t="s">
        <v>4303</v>
      </c>
      <c r="P62" s="2843" t="s">
        <v>4304</v>
      </c>
      <c r="Q62" s="2844">
        <f t="shared" si="4"/>
        <v>0</v>
      </c>
      <c r="R62" s="2720"/>
      <c r="S62" s="2721"/>
      <c r="T62" s="2722"/>
      <c r="U62" s="2723"/>
      <c r="V62" s="2724"/>
      <c r="W62" s="2723"/>
      <c r="X62" s="2724"/>
      <c r="Y62" s="2723"/>
      <c r="Z62" s="2724"/>
      <c r="AA62" s="2723"/>
      <c r="AB62" s="2724"/>
      <c r="AC62" s="2725"/>
      <c r="AD62" s="2722"/>
      <c r="AE62" s="2723"/>
      <c r="AF62" s="2724"/>
      <c r="AG62" s="2723"/>
      <c r="AH62" s="2724"/>
      <c r="AI62" s="2723"/>
      <c r="AJ62" s="2724"/>
      <c r="AK62" s="2725"/>
      <c r="AL62" s="2722"/>
      <c r="AM62" s="2723"/>
      <c r="AN62" s="2724"/>
      <c r="AO62" s="2723"/>
      <c r="AP62" s="2724"/>
      <c r="AQ62" s="2723"/>
      <c r="AR62" s="2724"/>
      <c r="AS62" s="2725"/>
      <c r="AT62" s="2594"/>
      <c r="AU62" s="2726"/>
      <c r="AV62" s="2727"/>
      <c r="AW62" s="2728"/>
      <c r="AX62" s="2727"/>
      <c r="AY62" s="2728"/>
      <c r="AZ62" s="2727"/>
      <c r="BA62" s="2728"/>
      <c r="BB62" s="2727"/>
      <c r="BC62" s="2728"/>
      <c r="BD62" s="2729"/>
      <c r="BE62" s="2726"/>
      <c r="BF62" s="2727"/>
      <c r="BG62" s="2728"/>
      <c r="BH62" s="2727"/>
      <c r="BI62" s="2728"/>
      <c r="BJ62" s="2727"/>
      <c r="BK62" s="2728"/>
      <c r="BL62" s="2729"/>
      <c r="BM62" s="2726"/>
      <c r="BN62" s="2727"/>
      <c r="BO62" s="2728"/>
      <c r="BP62" s="2727"/>
      <c r="BQ62" s="2728"/>
      <c r="BR62" s="2727"/>
      <c r="BS62" s="2728"/>
      <c r="BT62" s="2729"/>
      <c r="BU62" s="2594"/>
      <c r="BV62" s="2730"/>
      <c r="BW62" s="2731"/>
      <c r="BX62" s="2732"/>
      <c r="BY62" s="2731"/>
      <c r="BZ62" s="2732"/>
      <c r="CA62" s="2731"/>
      <c r="CB62" s="2732"/>
      <c r="CC62" s="2731"/>
      <c r="CD62" s="2732"/>
      <c r="CE62" s="2733"/>
      <c r="CF62" s="2730"/>
      <c r="CG62" s="2731"/>
      <c r="CH62" s="2732"/>
      <c r="CI62" s="2731"/>
      <c r="CJ62" s="2732"/>
      <c r="CK62" s="2731"/>
      <c r="CL62" s="2732"/>
      <c r="CM62" s="2733"/>
      <c r="CN62" s="2730"/>
      <c r="CO62" s="2731"/>
      <c r="CP62" s="2732"/>
      <c r="CQ62" s="2731"/>
      <c r="CR62" s="2732"/>
      <c r="CS62" s="2731"/>
      <c r="CT62" s="2732"/>
      <c r="CU62" s="2733"/>
      <c r="CV62" s="2594"/>
      <c r="CW62" s="2734"/>
      <c r="CX62" s="2735"/>
      <c r="CY62" s="2736"/>
      <c r="CZ62" s="2735"/>
      <c r="DA62" s="2736"/>
      <c r="DB62" s="2735"/>
      <c r="DC62" s="2736"/>
      <c r="DD62" s="2735"/>
      <c r="DE62" s="2736"/>
      <c r="DF62" s="2737"/>
      <c r="DG62" s="2734"/>
      <c r="DH62" s="2735"/>
      <c r="DI62" s="2736"/>
      <c r="DJ62" s="2735"/>
      <c r="DK62" s="2736"/>
      <c r="DL62" s="2735"/>
      <c r="DM62" s="2736"/>
      <c r="DN62" s="2737"/>
      <c r="DO62" s="2734"/>
      <c r="DP62" s="2735"/>
      <c r="DQ62" s="2736"/>
      <c r="DR62" s="2735"/>
      <c r="DS62" s="2736"/>
      <c r="DT62" s="2735"/>
      <c r="DU62" s="2736"/>
      <c r="DV62" s="2737"/>
      <c r="DW62" s="2594"/>
    </row>
    <row r="63" spans="1:127" ht="40.5" customHeight="1">
      <c r="A63" s="2829">
        <v>1</v>
      </c>
      <c r="B63" s="2830">
        <f>LARGE(B$56:B62,1)+1</f>
        <v>8</v>
      </c>
      <c r="C63" s="2831" t="s">
        <v>4373</v>
      </c>
      <c r="D63" s="2832" t="s">
        <v>4374</v>
      </c>
      <c r="E63" s="2833" t="s">
        <v>319</v>
      </c>
      <c r="F63" s="2834">
        <v>6.6000000000000003E-2</v>
      </c>
      <c r="G63" s="2835" t="s">
        <v>4310</v>
      </c>
      <c r="H63" s="2836">
        <v>8945</v>
      </c>
      <c r="I63" s="2837" t="s">
        <v>4311</v>
      </c>
      <c r="J63" s="2838"/>
      <c r="K63" s="2839"/>
      <c r="L63" s="2840" t="s">
        <v>4300</v>
      </c>
      <c r="M63" s="2840" t="s">
        <v>4301</v>
      </c>
      <c r="N63" s="2841" t="s">
        <v>4302</v>
      </c>
      <c r="O63" s="2842" t="s">
        <v>4303</v>
      </c>
      <c r="P63" s="2843" t="s">
        <v>4304</v>
      </c>
      <c r="Q63" s="2844">
        <f t="shared" si="4"/>
        <v>0</v>
      </c>
      <c r="R63" s="2720"/>
      <c r="S63" s="2721"/>
      <c r="T63" s="2722"/>
      <c r="U63" s="2723"/>
      <c r="V63" s="2724"/>
      <c r="W63" s="2723"/>
      <c r="X63" s="2724"/>
      <c r="Y63" s="2723"/>
      <c r="Z63" s="2724"/>
      <c r="AA63" s="2723"/>
      <c r="AB63" s="2724"/>
      <c r="AC63" s="2725"/>
      <c r="AD63" s="2722"/>
      <c r="AE63" s="2723"/>
      <c r="AF63" s="2724"/>
      <c r="AG63" s="2723"/>
      <c r="AH63" s="2724"/>
      <c r="AI63" s="2723"/>
      <c r="AJ63" s="2724"/>
      <c r="AK63" s="2725"/>
      <c r="AL63" s="2722"/>
      <c r="AM63" s="2723"/>
      <c r="AN63" s="2724"/>
      <c r="AO63" s="2723"/>
      <c r="AP63" s="2724"/>
      <c r="AQ63" s="2723"/>
      <c r="AR63" s="2724"/>
      <c r="AS63" s="2725"/>
      <c r="AT63" s="2594"/>
      <c r="AU63" s="2726"/>
      <c r="AV63" s="2727"/>
      <c r="AW63" s="2728"/>
      <c r="AX63" s="2727"/>
      <c r="AY63" s="2728"/>
      <c r="AZ63" s="2727"/>
      <c r="BA63" s="2728"/>
      <c r="BB63" s="2727"/>
      <c r="BC63" s="2728"/>
      <c r="BD63" s="2729"/>
      <c r="BE63" s="2726"/>
      <c r="BF63" s="2727"/>
      <c r="BG63" s="2728"/>
      <c r="BH63" s="2727"/>
      <c r="BI63" s="2728"/>
      <c r="BJ63" s="2727"/>
      <c r="BK63" s="2728"/>
      <c r="BL63" s="2729"/>
      <c r="BM63" s="2726"/>
      <c r="BN63" s="2727"/>
      <c r="BO63" s="2728"/>
      <c r="BP63" s="2727"/>
      <c r="BQ63" s="2728"/>
      <c r="BR63" s="2727"/>
      <c r="BS63" s="2728"/>
      <c r="BT63" s="2729"/>
      <c r="BU63" s="2594"/>
      <c r="BV63" s="2730"/>
      <c r="BW63" s="2731"/>
      <c r="BX63" s="2732"/>
      <c r="BY63" s="2731"/>
      <c r="BZ63" s="2732"/>
      <c r="CA63" s="2731"/>
      <c r="CB63" s="2732"/>
      <c r="CC63" s="2731"/>
      <c r="CD63" s="2732"/>
      <c r="CE63" s="2733"/>
      <c r="CF63" s="2730"/>
      <c r="CG63" s="2731"/>
      <c r="CH63" s="2732"/>
      <c r="CI63" s="2731"/>
      <c r="CJ63" s="2732"/>
      <c r="CK63" s="2731"/>
      <c r="CL63" s="2732"/>
      <c r="CM63" s="2733"/>
      <c r="CN63" s="2730"/>
      <c r="CO63" s="2731"/>
      <c r="CP63" s="2732"/>
      <c r="CQ63" s="2731"/>
      <c r="CR63" s="2732"/>
      <c r="CS63" s="2731"/>
      <c r="CT63" s="2732"/>
      <c r="CU63" s="2733"/>
      <c r="CV63" s="2594"/>
      <c r="CW63" s="2734"/>
      <c r="CX63" s="2735"/>
      <c r="CY63" s="2736"/>
      <c r="CZ63" s="2735"/>
      <c r="DA63" s="2736"/>
      <c r="DB63" s="2735"/>
      <c r="DC63" s="2736"/>
      <c r="DD63" s="2735"/>
      <c r="DE63" s="2736"/>
      <c r="DF63" s="2737"/>
      <c r="DG63" s="2734"/>
      <c r="DH63" s="2735"/>
      <c r="DI63" s="2736"/>
      <c r="DJ63" s="2735"/>
      <c r="DK63" s="2736"/>
      <c r="DL63" s="2735"/>
      <c r="DM63" s="2736"/>
      <c r="DN63" s="2737"/>
      <c r="DO63" s="2734"/>
      <c r="DP63" s="2735"/>
      <c r="DQ63" s="2736"/>
      <c r="DR63" s="2735"/>
      <c r="DS63" s="2736"/>
      <c r="DT63" s="2735"/>
      <c r="DU63" s="2736"/>
      <c r="DV63" s="2737"/>
      <c r="DW63" s="2594"/>
    </row>
    <row r="64" spans="1:127" s="1629" customFormat="1" ht="40.5" customHeight="1">
      <c r="A64" s="2829">
        <v>1</v>
      </c>
      <c r="B64" s="2830">
        <f>LARGE(B$56:B63,1)+1</f>
        <v>9</v>
      </c>
      <c r="C64" s="2831" t="s">
        <v>4375</v>
      </c>
      <c r="D64" s="2832" t="s">
        <v>4363</v>
      </c>
      <c r="E64" s="2833" t="s">
        <v>319</v>
      </c>
      <c r="F64" s="2834">
        <v>0.20707999999999999</v>
      </c>
      <c r="G64" s="2835" t="s">
        <v>4310</v>
      </c>
      <c r="H64" s="2836">
        <v>406140</v>
      </c>
      <c r="I64" s="2837" t="s">
        <v>4311</v>
      </c>
      <c r="J64" s="2838"/>
      <c r="K64" s="2839"/>
      <c r="L64" s="2840" t="s">
        <v>4300</v>
      </c>
      <c r="M64" s="2840" t="s">
        <v>4301</v>
      </c>
      <c r="N64" s="2841" t="s">
        <v>4302</v>
      </c>
      <c r="O64" s="2842" t="s">
        <v>4303</v>
      </c>
      <c r="P64" s="2843" t="s">
        <v>4304</v>
      </c>
      <c r="Q64" s="2844">
        <f t="shared" si="4"/>
        <v>0</v>
      </c>
      <c r="R64" s="2720"/>
      <c r="S64" s="2721"/>
      <c r="T64" s="2722"/>
      <c r="U64" s="2723"/>
      <c r="V64" s="2724"/>
      <c r="W64" s="2723"/>
      <c r="X64" s="2724"/>
      <c r="Y64" s="2723"/>
      <c r="Z64" s="2724"/>
      <c r="AA64" s="2723"/>
      <c r="AB64" s="2724"/>
      <c r="AC64" s="2725"/>
      <c r="AD64" s="2722"/>
      <c r="AE64" s="2723"/>
      <c r="AF64" s="2724"/>
      <c r="AG64" s="2723"/>
      <c r="AH64" s="2724"/>
      <c r="AI64" s="2723"/>
      <c r="AJ64" s="2724"/>
      <c r="AK64" s="2725"/>
      <c r="AL64" s="2722"/>
      <c r="AM64" s="2723"/>
      <c r="AN64" s="2724"/>
      <c r="AO64" s="2723"/>
      <c r="AP64" s="2724"/>
      <c r="AQ64" s="2723"/>
      <c r="AR64" s="2724"/>
      <c r="AS64" s="2725"/>
      <c r="AT64" s="2594"/>
      <c r="AU64" s="2726"/>
      <c r="AV64" s="2727"/>
      <c r="AW64" s="2728"/>
      <c r="AX64" s="2727"/>
      <c r="AY64" s="2728"/>
      <c r="AZ64" s="2727"/>
      <c r="BA64" s="2728"/>
      <c r="BB64" s="2727"/>
      <c r="BC64" s="2728"/>
      <c r="BD64" s="2729"/>
      <c r="BE64" s="2726"/>
      <c r="BF64" s="2727"/>
      <c r="BG64" s="2728"/>
      <c r="BH64" s="2727"/>
      <c r="BI64" s="2728"/>
      <c r="BJ64" s="2727"/>
      <c r="BK64" s="2728"/>
      <c r="BL64" s="2729"/>
      <c r="BM64" s="2726"/>
      <c r="BN64" s="2727"/>
      <c r="BO64" s="2728"/>
      <c r="BP64" s="2727"/>
      <c r="BQ64" s="2728"/>
      <c r="BR64" s="2727"/>
      <c r="BS64" s="2728"/>
      <c r="BT64" s="2729"/>
      <c r="BU64" s="2594"/>
      <c r="BV64" s="2730"/>
      <c r="BW64" s="2731"/>
      <c r="BX64" s="2732"/>
      <c r="BY64" s="2731"/>
      <c r="BZ64" s="2732"/>
      <c r="CA64" s="2731"/>
      <c r="CB64" s="2732"/>
      <c r="CC64" s="2731"/>
      <c r="CD64" s="2732"/>
      <c r="CE64" s="2733"/>
      <c r="CF64" s="2730"/>
      <c r="CG64" s="2731"/>
      <c r="CH64" s="2732"/>
      <c r="CI64" s="2731"/>
      <c r="CJ64" s="2732"/>
      <c r="CK64" s="2731"/>
      <c r="CL64" s="2732"/>
      <c r="CM64" s="2733"/>
      <c r="CN64" s="2730"/>
      <c r="CO64" s="2731"/>
      <c r="CP64" s="2732"/>
      <c r="CQ64" s="2731"/>
      <c r="CR64" s="2732"/>
      <c r="CS64" s="2731"/>
      <c r="CT64" s="2732"/>
      <c r="CU64" s="2733"/>
      <c r="CV64" s="2594"/>
      <c r="CW64" s="2734"/>
      <c r="CX64" s="2735"/>
      <c r="CY64" s="2736"/>
      <c r="CZ64" s="2735"/>
      <c r="DA64" s="2736"/>
      <c r="DB64" s="2735"/>
      <c r="DC64" s="2736"/>
      <c r="DD64" s="2735"/>
      <c r="DE64" s="2736"/>
      <c r="DF64" s="2737"/>
      <c r="DG64" s="2734"/>
      <c r="DH64" s="2735"/>
      <c r="DI64" s="2736"/>
      <c r="DJ64" s="2735"/>
      <c r="DK64" s="2736"/>
      <c r="DL64" s="2735"/>
      <c r="DM64" s="2736"/>
      <c r="DN64" s="2737"/>
      <c r="DO64" s="2734"/>
      <c r="DP64" s="2735"/>
      <c r="DQ64" s="2736"/>
      <c r="DR64" s="2735"/>
      <c r="DS64" s="2736"/>
      <c r="DT64" s="2735"/>
      <c r="DU64" s="2736"/>
      <c r="DV64" s="2737"/>
      <c r="DW64" s="2594"/>
    </row>
    <row r="65" spans="1:127" ht="40.5" customHeight="1">
      <c r="A65" s="2829">
        <v>1</v>
      </c>
      <c r="B65" s="2830">
        <f>LARGE(B$56:B64,1)+1</f>
        <v>10</v>
      </c>
      <c r="C65" s="2831" t="s">
        <v>4376</v>
      </c>
      <c r="D65" s="2832" t="s">
        <v>4372</v>
      </c>
      <c r="E65" s="2833" t="s">
        <v>319</v>
      </c>
      <c r="F65" s="2834">
        <v>0.11899999999999999</v>
      </c>
      <c r="G65" s="2835" t="s">
        <v>4310</v>
      </c>
      <c r="H65" s="2836">
        <v>7477</v>
      </c>
      <c r="I65" s="2837" t="s">
        <v>4311</v>
      </c>
      <c r="J65" s="2838"/>
      <c r="K65" s="2839"/>
      <c r="L65" s="2840" t="s">
        <v>4300</v>
      </c>
      <c r="M65" s="2840" t="s">
        <v>4301</v>
      </c>
      <c r="N65" s="2841" t="s">
        <v>4302</v>
      </c>
      <c r="O65" s="2842" t="s">
        <v>4303</v>
      </c>
      <c r="P65" s="2843" t="s">
        <v>4304</v>
      </c>
      <c r="Q65" s="2844">
        <f t="shared" si="4"/>
        <v>0</v>
      </c>
      <c r="R65" s="2720"/>
      <c r="S65" s="2721"/>
      <c r="T65" s="2722"/>
      <c r="U65" s="2723"/>
      <c r="V65" s="2724"/>
      <c r="W65" s="2723"/>
      <c r="X65" s="2724"/>
      <c r="Y65" s="2723"/>
      <c r="Z65" s="2724"/>
      <c r="AA65" s="2723"/>
      <c r="AB65" s="2724"/>
      <c r="AC65" s="2725"/>
      <c r="AD65" s="2722"/>
      <c r="AE65" s="2723"/>
      <c r="AF65" s="2724"/>
      <c r="AG65" s="2723"/>
      <c r="AH65" s="2724"/>
      <c r="AI65" s="2723"/>
      <c r="AJ65" s="2724"/>
      <c r="AK65" s="2725"/>
      <c r="AL65" s="2722"/>
      <c r="AM65" s="2723"/>
      <c r="AN65" s="2724"/>
      <c r="AO65" s="2723"/>
      <c r="AP65" s="2724"/>
      <c r="AQ65" s="2723"/>
      <c r="AR65" s="2724"/>
      <c r="AS65" s="2725"/>
      <c r="AT65" s="2594"/>
      <c r="AU65" s="2726"/>
      <c r="AV65" s="2727"/>
      <c r="AW65" s="2728"/>
      <c r="AX65" s="2727"/>
      <c r="AY65" s="2728"/>
      <c r="AZ65" s="2727"/>
      <c r="BA65" s="2728"/>
      <c r="BB65" s="2727"/>
      <c r="BC65" s="2728"/>
      <c r="BD65" s="2729"/>
      <c r="BE65" s="2726"/>
      <c r="BF65" s="2727"/>
      <c r="BG65" s="2728"/>
      <c r="BH65" s="2727"/>
      <c r="BI65" s="2728"/>
      <c r="BJ65" s="2727"/>
      <c r="BK65" s="2728"/>
      <c r="BL65" s="2729"/>
      <c r="BM65" s="2726"/>
      <c r="BN65" s="2727"/>
      <c r="BO65" s="2728"/>
      <c r="BP65" s="2727"/>
      <c r="BQ65" s="2728"/>
      <c r="BR65" s="2727"/>
      <c r="BS65" s="2728"/>
      <c r="BT65" s="2729"/>
      <c r="BU65" s="2594"/>
      <c r="BV65" s="2730"/>
      <c r="BW65" s="2731"/>
      <c r="BX65" s="2732"/>
      <c r="BY65" s="2731"/>
      <c r="BZ65" s="2732"/>
      <c r="CA65" s="2731"/>
      <c r="CB65" s="2732"/>
      <c r="CC65" s="2731"/>
      <c r="CD65" s="2732"/>
      <c r="CE65" s="2733"/>
      <c r="CF65" s="2730"/>
      <c r="CG65" s="2731"/>
      <c r="CH65" s="2732"/>
      <c r="CI65" s="2731"/>
      <c r="CJ65" s="2732"/>
      <c r="CK65" s="2731"/>
      <c r="CL65" s="2732"/>
      <c r="CM65" s="2733"/>
      <c r="CN65" s="2730"/>
      <c r="CO65" s="2731"/>
      <c r="CP65" s="2732"/>
      <c r="CQ65" s="2731"/>
      <c r="CR65" s="2732"/>
      <c r="CS65" s="2731"/>
      <c r="CT65" s="2732"/>
      <c r="CU65" s="2733"/>
      <c r="CV65" s="2594"/>
      <c r="CW65" s="2734"/>
      <c r="CX65" s="2735"/>
      <c r="CY65" s="2736"/>
      <c r="CZ65" s="2735"/>
      <c r="DA65" s="2736"/>
      <c r="DB65" s="2735"/>
      <c r="DC65" s="2736"/>
      <c r="DD65" s="2735"/>
      <c r="DE65" s="2736"/>
      <c r="DF65" s="2737"/>
      <c r="DG65" s="2734"/>
      <c r="DH65" s="2735"/>
      <c r="DI65" s="2736"/>
      <c r="DJ65" s="2735"/>
      <c r="DK65" s="2736"/>
      <c r="DL65" s="2735"/>
      <c r="DM65" s="2736"/>
      <c r="DN65" s="2737"/>
      <c r="DO65" s="2734"/>
      <c r="DP65" s="2735"/>
      <c r="DQ65" s="2736"/>
      <c r="DR65" s="2735"/>
      <c r="DS65" s="2736"/>
      <c r="DT65" s="2735"/>
      <c r="DU65" s="2736"/>
      <c r="DV65" s="2737"/>
      <c r="DW65" s="2594"/>
    </row>
    <row r="66" spans="1:127" s="1629" customFormat="1" ht="40.5" customHeight="1">
      <c r="A66" s="2829">
        <v>1</v>
      </c>
      <c r="B66" s="2830">
        <f>LARGE(B$56:B65,1)+1</f>
        <v>11</v>
      </c>
      <c r="C66" s="2831" t="s">
        <v>4377</v>
      </c>
      <c r="D66" s="2832" t="s">
        <v>4378</v>
      </c>
      <c r="E66" s="2833" t="s">
        <v>319</v>
      </c>
      <c r="F66" s="2834">
        <v>0.16</v>
      </c>
      <c r="G66" s="2835" t="s">
        <v>4310</v>
      </c>
      <c r="H66" s="2836">
        <v>7459</v>
      </c>
      <c r="I66" s="2837" t="s">
        <v>4311</v>
      </c>
      <c r="J66" s="2838"/>
      <c r="K66" s="2839"/>
      <c r="L66" s="2840" t="s">
        <v>4300</v>
      </c>
      <c r="M66" s="2840" t="s">
        <v>4301</v>
      </c>
      <c r="N66" s="2841" t="s">
        <v>4302</v>
      </c>
      <c r="O66" s="2842" t="s">
        <v>4303</v>
      </c>
      <c r="P66" s="2843" t="s">
        <v>4304</v>
      </c>
      <c r="Q66" s="2844">
        <f t="shared" si="4"/>
        <v>0</v>
      </c>
      <c r="R66" s="2720"/>
      <c r="S66" s="2721"/>
      <c r="T66" s="2722"/>
      <c r="U66" s="2723"/>
      <c r="V66" s="2724"/>
      <c r="W66" s="2723"/>
      <c r="X66" s="2724"/>
      <c r="Y66" s="2723"/>
      <c r="Z66" s="2724"/>
      <c r="AA66" s="2723"/>
      <c r="AB66" s="2724"/>
      <c r="AC66" s="2725"/>
      <c r="AD66" s="2722"/>
      <c r="AE66" s="2723"/>
      <c r="AF66" s="2724"/>
      <c r="AG66" s="2723"/>
      <c r="AH66" s="2724"/>
      <c r="AI66" s="2723"/>
      <c r="AJ66" s="2724"/>
      <c r="AK66" s="2725"/>
      <c r="AL66" s="2722"/>
      <c r="AM66" s="2723"/>
      <c r="AN66" s="2724"/>
      <c r="AO66" s="2723"/>
      <c r="AP66" s="2724"/>
      <c r="AQ66" s="2723"/>
      <c r="AR66" s="2724"/>
      <c r="AS66" s="2725"/>
      <c r="AT66" s="2594"/>
      <c r="AU66" s="2726"/>
      <c r="AV66" s="2727"/>
      <c r="AW66" s="2728"/>
      <c r="AX66" s="2727"/>
      <c r="AY66" s="2728"/>
      <c r="AZ66" s="2727"/>
      <c r="BA66" s="2728"/>
      <c r="BB66" s="2727"/>
      <c r="BC66" s="2728"/>
      <c r="BD66" s="2729"/>
      <c r="BE66" s="2726"/>
      <c r="BF66" s="2727"/>
      <c r="BG66" s="2728"/>
      <c r="BH66" s="2727"/>
      <c r="BI66" s="2728"/>
      <c r="BJ66" s="2727"/>
      <c r="BK66" s="2728"/>
      <c r="BL66" s="2729"/>
      <c r="BM66" s="2726"/>
      <c r="BN66" s="2727"/>
      <c r="BO66" s="2728"/>
      <c r="BP66" s="2727"/>
      <c r="BQ66" s="2728"/>
      <c r="BR66" s="2727"/>
      <c r="BS66" s="2728"/>
      <c r="BT66" s="2729"/>
      <c r="BU66" s="2594"/>
      <c r="BV66" s="2730"/>
      <c r="BW66" s="2731"/>
      <c r="BX66" s="2732"/>
      <c r="BY66" s="2731"/>
      <c r="BZ66" s="2732"/>
      <c r="CA66" s="2731"/>
      <c r="CB66" s="2732"/>
      <c r="CC66" s="2731"/>
      <c r="CD66" s="2732"/>
      <c r="CE66" s="2733"/>
      <c r="CF66" s="2730"/>
      <c r="CG66" s="2731"/>
      <c r="CH66" s="2732"/>
      <c r="CI66" s="2731"/>
      <c r="CJ66" s="2732"/>
      <c r="CK66" s="2731"/>
      <c r="CL66" s="2732"/>
      <c r="CM66" s="2733"/>
      <c r="CN66" s="2730"/>
      <c r="CO66" s="2731"/>
      <c r="CP66" s="2732"/>
      <c r="CQ66" s="2731"/>
      <c r="CR66" s="2732"/>
      <c r="CS66" s="2731"/>
      <c r="CT66" s="2732"/>
      <c r="CU66" s="2733"/>
      <c r="CV66" s="2594"/>
      <c r="CW66" s="2734"/>
      <c r="CX66" s="2735"/>
      <c r="CY66" s="2736"/>
      <c r="CZ66" s="2735"/>
      <c r="DA66" s="2736"/>
      <c r="DB66" s="2735"/>
      <c r="DC66" s="2736"/>
      <c r="DD66" s="2735"/>
      <c r="DE66" s="2736"/>
      <c r="DF66" s="2737"/>
      <c r="DG66" s="2734"/>
      <c r="DH66" s="2735"/>
      <c r="DI66" s="2736"/>
      <c r="DJ66" s="2735"/>
      <c r="DK66" s="2736"/>
      <c r="DL66" s="2735"/>
      <c r="DM66" s="2736"/>
      <c r="DN66" s="2737"/>
      <c r="DO66" s="2734"/>
      <c r="DP66" s="2735"/>
      <c r="DQ66" s="2736"/>
      <c r="DR66" s="2735"/>
      <c r="DS66" s="2736"/>
      <c r="DT66" s="2735"/>
      <c r="DU66" s="2736"/>
      <c r="DV66" s="2737"/>
      <c r="DW66" s="2594"/>
    </row>
    <row r="67" spans="1:127" ht="40.5" customHeight="1">
      <c r="A67" s="2829">
        <v>1</v>
      </c>
      <c r="B67" s="2830">
        <f>LARGE(B$56:B66,1)+1</f>
        <v>12</v>
      </c>
      <c r="C67" s="2831" t="s">
        <v>4379</v>
      </c>
      <c r="D67" s="2832" t="s">
        <v>4380</v>
      </c>
      <c r="E67" s="2833" t="s">
        <v>319</v>
      </c>
      <c r="F67" s="2834">
        <v>0.26</v>
      </c>
      <c r="G67" s="2835" t="s">
        <v>4310</v>
      </c>
      <c r="H67" s="2836">
        <v>7484</v>
      </c>
      <c r="I67" s="2837" t="s">
        <v>4311</v>
      </c>
      <c r="J67" s="2838"/>
      <c r="K67" s="2839"/>
      <c r="L67" s="2840" t="s">
        <v>4300</v>
      </c>
      <c r="M67" s="2840" t="s">
        <v>4301</v>
      </c>
      <c r="N67" s="2841" t="s">
        <v>4302</v>
      </c>
      <c r="O67" s="2842" t="s">
        <v>4303</v>
      </c>
      <c r="P67" s="2843" t="s">
        <v>4304</v>
      </c>
      <c r="Q67" s="2844">
        <f t="shared" si="4"/>
        <v>0</v>
      </c>
      <c r="R67" s="2720"/>
      <c r="S67" s="2721"/>
      <c r="T67" s="2722"/>
      <c r="U67" s="2723"/>
      <c r="V67" s="2724"/>
      <c r="W67" s="2723"/>
      <c r="X67" s="2724"/>
      <c r="Y67" s="2723"/>
      <c r="Z67" s="2724"/>
      <c r="AA67" s="2723"/>
      <c r="AB67" s="2724"/>
      <c r="AC67" s="2725"/>
      <c r="AD67" s="2722"/>
      <c r="AE67" s="2723"/>
      <c r="AF67" s="2724"/>
      <c r="AG67" s="2723"/>
      <c r="AH67" s="2724"/>
      <c r="AI67" s="2723"/>
      <c r="AJ67" s="2724"/>
      <c r="AK67" s="2725"/>
      <c r="AL67" s="2722"/>
      <c r="AM67" s="2723"/>
      <c r="AN67" s="2724"/>
      <c r="AO67" s="2723"/>
      <c r="AP67" s="2724"/>
      <c r="AQ67" s="2723"/>
      <c r="AR67" s="2724"/>
      <c r="AS67" s="2725"/>
      <c r="AT67" s="2594"/>
      <c r="AU67" s="2726"/>
      <c r="AV67" s="2727"/>
      <c r="AW67" s="2728"/>
      <c r="AX67" s="2727"/>
      <c r="AY67" s="2728"/>
      <c r="AZ67" s="2727"/>
      <c r="BA67" s="2728"/>
      <c r="BB67" s="2727"/>
      <c r="BC67" s="2728"/>
      <c r="BD67" s="2729"/>
      <c r="BE67" s="2726"/>
      <c r="BF67" s="2727"/>
      <c r="BG67" s="2728"/>
      <c r="BH67" s="2727"/>
      <c r="BI67" s="2728"/>
      <c r="BJ67" s="2727"/>
      <c r="BK67" s="2728"/>
      <c r="BL67" s="2729"/>
      <c r="BM67" s="2726"/>
      <c r="BN67" s="2727"/>
      <c r="BO67" s="2728"/>
      <c r="BP67" s="2727"/>
      <c r="BQ67" s="2728"/>
      <c r="BR67" s="2727"/>
      <c r="BS67" s="2728"/>
      <c r="BT67" s="2729"/>
      <c r="BU67" s="2594"/>
      <c r="BV67" s="2730"/>
      <c r="BW67" s="2731"/>
      <c r="BX67" s="2732"/>
      <c r="BY67" s="2731"/>
      <c r="BZ67" s="2732"/>
      <c r="CA67" s="2731"/>
      <c r="CB67" s="2732"/>
      <c r="CC67" s="2731"/>
      <c r="CD67" s="2732"/>
      <c r="CE67" s="2733"/>
      <c r="CF67" s="2730"/>
      <c r="CG67" s="2731"/>
      <c r="CH67" s="2732"/>
      <c r="CI67" s="2731"/>
      <c r="CJ67" s="2732"/>
      <c r="CK67" s="2731"/>
      <c r="CL67" s="2732"/>
      <c r="CM67" s="2733"/>
      <c r="CN67" s="2730"/>
      <c r="CO67" s="2731"/>
      <c r="CP67" s="2732"/>
      <c r="CQ67" s="2731"/>
      <c r="CR67" s="2732"/>
      <c r="CS67" s="2731"/>
      <c r="CT67" s="2732"/>
      <c r="CU67" s="2733"/>
      <c r="CV67" s="2594"/>
      <c r="CW67" s="2734"/>
      <c r="CX67" s="2735"/>
      <c r="CY67" s="2736"/>
      <c r="CZ67" s="2735"/>
      <c r="DA67" s="2736"/>
      <c r="DB67" s="2735"/>
      <c r="DC67" s="2736"/>
      <c r="DD67" s="2735"/>
      <c r="DE67" s="2736"/>
      <c r="DF67" s="2737"/>
      <c r="DG67" s="2734"/>
      <c r="DH67" s="2735"/>
      <c r="DI67" s="2736"/>
      <c r="DJ67" s="2735"/>
      <c r="DK67" s="2736"/>
      <c r="DL67" s="2735"/>
      <c r="DM67" s="2736"/>
      <c r="DN67" s="2737"/>
      <c r="DO67" s="2734"/>
      <c r="DP67" s="2735"/>
      <c r="DQ67" s="2736"/>
      <c r="DR67" s="2735"/>
      <c r="DS67" s="2736"/>
      <c r="DT67" s="2735"/>
      <c r="DU67" s="2736"/>
      <c r="DV67" s="2737"/>
      <c r="DW67" s="2594"/>
    </row>
    <row r="68" spans="1:127" s="1629" customFormat="1" ht="40.5" customHeight="1">
      <c r="A68" s="2829">
        <v>1</v>
      </c>
      <c r="B68" s="2830">
        <f>LARGE(B$56:B67,1)+1</f>
        <v>13</v>
      </c>
      <c r="C68" s="2831" t="s">
        <v>4381</v>
      </c>
      <c r="D68" s="2832" t="s">
        <v>4382</v>
      </c>
      <c r="E68" s="2833" t="s">
        <v>319</v>
      </c>
      <c r="F68" s="2834">
        <v>0.14000000000000001</v>
      </c>
      <c r="G68" s="2835" t="s">
        <v>4310</v>
      </c>
      <c r="H68" s="2836">
        <v>7474</v>
      </c>
      <c r="I68" s="2837" t="s">
        <v>4311</v>
      </c>
      <c r="J68" s="2838"/>
      <c r="K68" s="2839"/>
      <c r="L68" s="2840"/>
      <c r="M68" s="2840"/>
      <c r="N68" s="2841" t="s">
        <v>4302</v>
      </c>
      <c r="O68" s="2842" t="s">
        <v>4303</v>
      </c>
      <c r="P68" s="2843" t="s">
        <v>4304</v>
      </c>
      <c r="Q68" s="2844">
        <f t="shared" si="4"/>
        <v>0</v>
      </c>
      <c r="R68" s="2720"/>
      <c r="S68" s="2721"/>
      <c r="T68" s="2722"/>
      <c r="U68" s="2723"/>
      <c r="V68" s="2724"/>
      <c r="W68" s="2723"/>
      <c r="X68" s="2724"/>
      <c r="Y68" s="2723"/>
      <c r="Z68" s="2724"/>
      <c r="AA68" s="2723"/>
      <c r="AB68" s="2724"/>
      <c r="AC68" s="2725"/>
      <c r="AD68" s="2722"/>
      <c r="AE68" s="2723"/>
      <c r="AF68" s="2724"/>
      <c r="AG68" s="2723"/>
      <c r="AH68" s="2724"/>
      <c r="AI68" s="2723"/>
      <c r="AJ68" s="2724"/>
      <c r="AK68" s="2725"/>
      <c r="AL68" s="2722"/>
      <c r="AM68" s="2723"/>
      <c r="AN68" s="2724"/>
      <c r="AO68" s="2723"/>
      <c r="AP68" s="2724"/>
      <c r="AQ68" s="2723"/>
      <c r="AR68" s="2724"/>
      <c r="AS68" s="2725"/>
      <c r="AT68" s="2594"/>
      <c r="AU68" s="2726"/>
      <c r="AV68" s="2727"/>
      <c r="AW68" s="2728"/>
      <c r="AX68" s="2727"/>
      <c r="AY68" s="2728"/>
      <c r="AZ68" s="2727"/>
      <c r="BA68" s="2728"/>
      <c r="BB68" s="2727"/>
      <c r="BC68" s="2728"/>
      <c r="BD68" s="2729"/>
      <c r="BE68" s="2726"/>
      <c r="BF68" s="2727"/>
      <c r="BG68" s="2728"/>
      <c r="BH68" s="2727"/>
      <c r="BI68" s="2728"/>
      <c r="BJ68" s="2727"/>
      <c r="BK68" s="2728"/>
      <c r="BL68" s="2729"/>
      <c r="BM68" s="2726"/>
      <c r="BN68" s="2727"/>
      <c r="BO68" s="2728"/>
      <c r="BP68" s="2727"/>
      <c r="BQ68" s="2728"/>
      <c r="BR68" s="2727"/>
      <c r="BS68" s="2728"/>
      <c r="BT68" s="2729"/>
      <c r="BU68" s="2594"/>
      <c r="BV68" s="2730"/>
      <c r="BW68" s="2731"/>
      <c r="BX68" s="2732"/>
      <c r="BY68" s="2731"/>
      <c r="BZ68" s="2732"/>
      <c r="CA68" s="2731"/>
      <c r="CB68" s="2732"/>
      <c r="CC68" s="2731"/>
      <c r="CD68" s="2732"/>
      <c r="CE68" s="2733"/>
      <c r="CF68" s="2730"/>
      <c r="CG68" s="2731"/>
      <c r="CH68" s="2732"/>
      <c r="CI68" s="2731"/>
      <c r="CJ68" s="2732"/>
      <c r="CK68" s="2731"/>
      <c r="CL68" s="2732"/>
      <c r="CM68" s="2733"/>
      <c r="CN68" s="2730"/>
      <c r="CO68" s="2731"/>
      <c r="CP68" s="2732"/>
      <c r="CQ68" s="2731"/>
      <c r="CR68" s="2732"/>
      <c r="CS68" s="2731"/>
      <c r="CT68" s="2732"/>
      <c r="CU68" s="2733"/>
      <c r="CV68" s="2594"/>
      <c r="CW68" s="2734"/>
      <c r="CX68" s="2735"/>
      <c r="CY68" s="2736"/>
      <c r="CZ68" s="2735"/>
      <c r="DA68" s="2736"/>
      <c r="DB68" s="2735"/>
      <c r="DC68" s="2736"/>
      <c r="DD68" s="2735"/>
      <c r="DE68" s="2736"/>
      <c r="DF68" s="2737"/>
      <c r="DG68" s="2734"/>
      <c r="DH68" s="2735"/>
      <c r="DI68" s="2736"/>
      <c r="DJ68" s="2735"/>
      <c r="DK68" s="2736"/>
      <c r="DL68" s="2735"/>
      <c r="DM68" s="2736"/>
      <c r="DN68" s="2737"/>
      <c r="DO68" s="2734"/>
      <c r="DP68" s="2735"/>
      <c r="DQ68" s="2736"/>
      <c r="DR68" s="2735"/>
      <c r="DS68" s="2736"/>
      <c r="DT68" s="2735"/>
      <c r="DU68" s="2736"/>
      <c r="DV68" s="2737"/>
      <c r="DW68" s="2594"/>
    </row>
    <row r="69" spans="1:127" s="1629" customFormat="1" ht="40.5" customHeight="1">
      <c r="A69" s="2829">
        <v>1</v>
      </c>
      <c r="B69" s="2830">
        <f>LARGE(B$56:B68,1)+1</f>
        <v>14</v>
      </c>
      <c r="C69" s="2831" t="s">
        <v>4383</v>
      </c>
      <c r="D69" s="2832" t="s">
        <v>4363</v>
      </c>
      <c r="E69" s="2833" t="s">
        <v>319</v>
      </c>
      <c r="F69" s="2834">
        <v>0.17609000000000002</v>
      </c>
      <c r="G69" s="2835" t="s">
        <v>4310</v>
      </c>
      <c r="H69" s="2836">
        <v>452680</v>
      </c>
      <c r="I69" s="2837" t="s">
        <v>4311</v>
      </c>
      <c r="J69" s="2838"/>
      <c r="K69" s="2839"/>
      <c r="L69" s="2840" t="s">
        <v>4300</v>
      </c>
      <c r="M69" s="2840" t="s">
        <v>4301</v>
      </c>
      <c r="N69" s="2841" t="s">
        <v>4302</v>
      </c>
      <c r="O69" s="2842" t="s">
        <v>4303</v>
      </c>
      <c r="P69" s="2843" t="s">
        <v>4304</v>
      </c>
      <c r="Q69" s="2844">
        <f t="shared" si="4"/>
        <v>0</v>
      </c>
      <c r="R69" s="2720"/>
      <c r="S69" s="2721"/>
      <c r="T69" s="2722"/>
      <c r="U69" s="2723"/>
      <c r="V69" s="2724"/>
      <c r="W69" s="2723"/>
      <c r="X69" s="2724"/>
      <c r="Y69" s="2723"/>
      <c r="Z69" s="2724"/>
      <c r="AA69" s="2723"/>
      <c r="AB69" s="2724"/>
      <c r="AC69" s="2725"/>
      <c r="AD69" s="2722"/>
      <c r="AE69" s="2723"/>
      <c r="AF69" s="2724"/>
      <c r="AG69" s="2723"/>
      <c r="AH69" s="2724"/>
      <c r="AI69" s="2723"/>
      <c r="AJ69" s="2724"/>
      <c r="AK69" s="2725"/>
      <c r="AL69" s="2722"/>
      <c r="AM69" s="2723"/>
      <c r="AN69" s="2724"/>
      <c r="AO69" s="2723"/>
      <c r="AP69" s="2724"/>
      <c r="AQ69" s="2723"/>
      <c r="AR69" s="2724"/>
      <c r="AS69" s="2725"/>
      <c r="AT69" s="2594"/>
      <c r="AU69" s="2726"/>
      <c r="AV69" s="2727"/>
      <c r="AW69" s="2728"/>
      <c r="AX69" s="2727"/>
      <c r="AY69" s="2728"/>
      <c r="AZ69" s="2727"/>
      <c r="BA69" s="2728"/>
      <c r="BB69" s="2727"/>
      <c r="BC69" s="2728"/>
      <c r="BD69" s="2729"/>
      <c r="BE69" s="2726"/>
      <c r="BF69" s="2727"/>
      <c r="BG69" s="2728"/>
      <c r="BH69" s="2727"/>
      <c r="BI69" s="2728"/>
      <c r="BJ69" s="2727"/>
      <c r="BK69" s="2728"/>
      <c r="BL69" s="2729"/>
      <c r="BM69" s="2726"/>
      <c r="BN69" s="2727"/>
      <c r="BO69" s="2728"/>
      <c r="BP69" s="2727"/>
      <c r="BQ69" s="2728"/>
      <c r="BR69" s="2727"/>
      <c r="BS69" s="2728"/>
      <c r="BT69" s="2729"/>
      <c r="BU69" s="2594"/>
      <c r="BV69" s="2730"/>
      <c r="BW69" s="2731"/>
      <c r="BX69" s="2732"/>
      <c r="BY69" s="2731"/>
      <c r="BZ69" s="2732"/>
      <c r="CA69" s="2731"/>
      <c r="CB69" s="2732"/>
      <c r="CC69" s="2731"/>
      <c r="CD69" s="2732"/>
      <c r="CE69" s="2733"/>
      <c r="CF69" s="2730"/>
      <c r="CG69" s="2731"/>
      <c r="CH69" s="2732"/>
      <c r="CI69" s="2731"/>
      <c r="CJ69" s="2732"/>
      <c r="CK69" s="2731"/>
      <c r="CL69" s="2732"/>
      <c r="CM69" s="2733"/>
      <c r="CN69" s="2730"/>
      <c r="CO69" s="2731"/>
      <c r="CP69" s="2732"/>
      <c r="CQ69" s="2731"/>
      <c r="CR69" s="2732"/>
      <c r="CS69" s="2731"/>
      <c r="CT69" s="2732"/>
      <c r="CU69" s="2733"/>
      <c r="CV69" s="2594"/>
      <c r="CW69" s="2734"/>
      <c r="CX69" s="2735"/>
      <c r="CY69" s="2736"/>
      <c r="CZ69" s="2735"/>
      <c r="DA69" s="2736"/>
      <c r="DB69" s="2735"/>
      <c r="DC69" s="2736"/>
      <c r="DD69" s="2735"/>
      <c r="DE69" s="2736"/>
      <c r="DF69" s="2737"/>
      <c r="DG69" s="2734"/>
      <c r="DH69" s="2735"/>
      <c r="DI69" s="2736"/>
      <c r="DJ69" s="2735"/>
      <c r="DK69" s="2736"/>
      <c r="DL69" s="2735"/>
      <c r="DM69" s="2736"/>
      <c r="DN69" s="2737"/>
      <c r="DO69" s="2734"/>
      <c r="DP69" s="2735"/>
      <c r="DQ69" s="2736"/>
      <c r="DR69" s="2735"/>
      <c r="DS69" s="2736"/>
      <c r="DT69" s="2735"/>
      <c r="DU69" s="2736"/>
      <c r="DV69" s="2737"/>
      <c r="DW69" s="2594"/>
    </row>
    <row r="70" spans="1:127" s="1629" customFormat="1" ht="40.5" customHeight="1">
      <c r="A70" s="2829">
        <v>1</v>
      </c>
      <c r="B70" s="2830">
        <f>LARGE(B$56:B69,1)+1</f>
        <v>15</v>
      </c>
      <c r="C70" s="2831" t="s">
        <v>4384</v>
      </c>
      <c r="D70" s="2832" t="s">
        <v>4363</v>
      </c>
      <c r="E70" s="2833" t="s">
        <v>4385</v>
      </c>
      <c r="F70" s="2834">
        <v>0.192</v>
      </c>
      <c r="G70" s="2835" t="s">
        <v>4310</v>
      </c>
      <c r="H70" s="2836">
        <v>22170</v>
      </c>
      <c r="I70" s="2837" t="s">
        <v>4311</v>
      </c>
      <c r="J70" s="2838"/>
      <c r="K70" s="2839"/>
      <c r="L70" s="2840" t="s">
        <v>4300</v>
      </c>
      <c r="M70" s="2840" t="s">
        <v>4301</v>
      </c>
      <c r="N70" s="2841" t="s">
        <v>4302</v>
      </c>
      <c r="O70" s="2842" t="s">
        <v>4303</v>
      </c>
      <c r="P70" s="2843" t="s">
        <v>4304</v>
      </c>
      <c r="Q70" s="2844">
        <f t="shared" si="4"/>
        <v>0</v>
      </c>
      <c r="R70" s="2720"/>
      <c r="S70" s="2721"/>
      <c r="T70" s="2722"/>
      <c r="U70" s="2723"/>
      <c r="V70" s="2724"/>
      <c r="W70" s="2723"/>
      <c r="X70" s="2724"/>
      <c r="Y70" s="2723"/>
      <c r="Z70" s="2724"/>
      <c r="AA70" s="2723"/>
      <c r="AB70" s="2724"/>
      <c r="AC70" s="2725"/>
      <c r="AD70" s="2722"/>
      <c r="AE70" s="2723"/>
      <c r="AF70" s="2724"/>
      <c r="AG70" s="2723"/>
      <c r="AH70" s="2724"/>
      <c r="AI70" s="2723"/>
      <c r="AJ70" s="2724"/>
      <c r="AK70" s="2725"/>
      <c r="AL70" s="2722"/>
      <c r="AM70" s="2723"/>
      <c r="AN70" s="2724"/>
      <c r="AO70" s="2723"/>
      <c r="AP70" s="2724"/>
      <c r="AQ70" s="2723"/>
      <c r="AR70" s="2724"/>
      <c r="AS70" s="2725"/>
      <c r="AT70" s="2594"/>
      <c r="AU70" s="2726"/>
      <c r="AV70" s="2727"/>
      <c r="AW70" s="2728"/>
      <c r="AX70" s="2727"/>
      <c r="AY70" s="2728"/>
      <c r="AZ70" s="2727"/>
      <c r="BA70" s="2728"/>
      <c r="BB70" s="2727"/>
      <c r="BC70" s="2728"/>
      <c r="BD70" s="2729"/>
      <c r="BE70" s="2726"/>
      <c r="BF70" s="2727"/>
      <c r="BG70" s="2728"/>
      <c r="BH70" s="2727"/>
      <c r="BI70" s="2728"/>
      <c r="BJ70" s="2727"/>
      <c r="BK70" s="2728"/>
      <c r="BL70" s="2729"/>
      <c r="BM70" s="2726"/>
      <c r="BN70" s="2727"/>
      <c r="BO70" s="2728"/>
      <c r="BP70" s="2727"/>
      <c r="BQ70" s="2728"/>
      <c r="BR70" s="2727"/>
      <c r="BS70" s="2728"/>
      <c r="BT70" s="2729"/>
      <c r="BU70" s="2594"/>
      <c r="BV70" s="2730"/>
      <c r="BW70" s="2731"/>
      <c r="BX70" s="2732"/>
      <c r="BY70" s="2731"/>
      <c r="BZ70" s="2732"/>
      <c r="CA70" s="2731"/>
      <c r="CB70" s="2732"/>
      <c r="CC70" s="2731"/>
      <c r="CD70" s="2732"/>
      <c r="CE70" s="2733"/>
      <c r="CF70" s="2730"/>
      <c r="CG70" s="2731"/>
      <c r="CH70" s="2732"/>
      <c r="CI70" s="2731"/>
      <c r="CJ70" s="2732"/>
      <c r="CK70" s="2731"/>
      <c r="CL70" s="2732"/>
      <c r="CM70" s="2733"/>
      <c r="CN70" s="2730"/>
      <c r="CO70" s="2731"/>
      <c r="CP70" s="2732"/>
      <c r="CQ70" s="2731"/>
      <c r="CR70" s="2732"/>
      <c r="CS70" s="2731"/>
      <c r="CT70" s="2732"/>
      <c r="CU70" s="2733"/>
      <c r="CV70" s="2594"/>
      <c r="CW70" s="2734"/>
      <c r="CX70" s="2735"/>
      <c r="CY70" s="2736"/>
      <c r="CZ70" s="2735"/>
      <c r="DA70" s="2736"/>
      <c r="DB70" s="2735"/>
      <c r="DC70" s="2736"/>
      <c r="DD70" s="2735"/>
      <c r="DE70" s="2736"/>
      <c r="DF70" s="2737"/>
      <c r="DG70" s="2734"/>
      <c r="DH70" s="2735"/>
      <c r="DI70" s="2736"/>
      <c r="DJ70" s="2735"/>
      <c r="DK70" s="2736"/>
      <c r="DL70" s="2735"/>
      <c r="DM70" s="2736"/>
      <c r="DN70" s="2737"/>
      <c r="DO70" s="2734"/>
      <c r="DP70" s="2735"/>
      <c r="DQ70" s="2736"/>
      <c r="DR70" s="2735"/>
      <c r="DS70" s="2736"/>
      <c r="DT70" s="2735"/>
      <c r="DU70" s="2736"/>
      <c r="DV70" s="2737"/>
      <c r="DW70" s="2594"/>
    </row>
    <row r="71" spans="1:127" s="1629" customFormat="1" ht="40.5" customHeight="1">
      <c r="A71" s="2829">
        <v>1</v>
      </c>
      <c r="B71" s="2830">
        <f>LARGE(B$56:B70,1)+1</f>
        <v>16</v>
      </c>
      <c r="C71" s="2831" t="s">
        <v>4386</v>
      </c>
      <c r="D71" s="2832" t="s">
        <v>4387</v>
      </c>
      <c r="E71" s="2833" t="s">
        <v>319</v>
      </c>
      <c r="F71" s="2834">
        <v>0.26300000000000001</v>
      </c>
      <c r="G71" s="2835" t="s">
        <v>4310</v>
      </c>
      <c r="H71" s="2836">
        <v>7787</v>
      </c>
      <c r="I71" s="2837" t="s">
        <v>4311</v>
      </c>
      <c r="J71" s="2838"/>
      <c r="K71" s="2839"/>
      <c r="L71" s="2840" t="s">
        <v>4300</v>
      </c>
      <c r="M71" s="2840" t="s">
        <v>4301</v>
      </c>
      <c r="N71" s="2841" t="s">
        <v>4302</v>
      </c>
      <c r="O71" s="2842" t="s">
        <v>4303</v>
      </c>
      <c r="P71" s="2843" t="s">
        <v>4304</v>
      </c>
      <c r="Q71" s="2844">
        <f t="shared" si="4"/>
        <v>0</v>
      </c>
      <c r="R71" s="2720"/>
      <c r="S71" s="2721"/>
      <c r="T71" s="2722"/>
      <c r="U71" s="2723"/>
      <c r="V71" s="2724"/>
      <c r="W71" s="2723"/>
      <c r="X71" s="2724"/>
      <c r="Y71" s="2723"/>
      <c r="Z71" s="2724"/>
      <c r="AA71" s="2723"/>
      <c r="AB71" s="2724"/>
      <c r="AC71" s="2725"/>
      <c r="AD71" s="2722"/>
      <c r="AE71" s="2723"/>
      <c r="AF71" s="2724"/>
      <c r="AG71" s="2723"/>
      <c r="AH71" s="2724"/>
      <c r="AI71" s="2723"/>
      <c r="AJ71" s="2724"/>
      <c r="AK71" s="2725"/>
      <c r="AL71" s="2722"/>
      <c r="AM71" s="2723"/>
      <c r="AN71" s="2724"/>
      <c r="AO71" s="2723"/>
      <c r="AP71" s="2724"/>
      <c r="AQ71" s="2723"/>
      <c r="AR71" s="2724"/>
      <c r="AS71" s="2725"/>
      <c r="AT71" s="2594"/>
      <c r="AU71" s="2726"/>
      <c r="AV71" s="2727"/>
      <c r="AW71" s="2728"/>
      <c r="AX71" s="2727"/>
      <c r="AY71" s="2728"/>
      <c r="AZ71" s="2727"/>
      <c r="BA71" s="2728"/>
      <c r="BB71" s="2727"/>
      <c r="BC71" s="2728"/>
      <c r="BD71" s="2729"/>
      <c r="BE71" s="2726"/>
      <c r="BF71" s="2727"/>
      <c r="BG71" s="2728"/>
      <c r="BH71" s="2727"/>
      <c r="BI71" s="2728"/>
      <c r="BJ71" s="2727"/>
      <c r="BK71" s="2728"/>
      <c r="BL71" s="2729"/>
      <c r="BM71" s="2726"/>
      <c r="BN71" s="2727"/>
      <c r="BO71" s="2728"/>
      <c r="BP71" s="2727"/>
      <c r="BQ71" s="2728"/>
      <c r="BR71" s="2727"/>
      <c r="BS71" s="2728"/>
      <c r="BT71" s="2729"/>
      <c r="BU71" s="2594"/>
      <c r="BV71" s="2730"/>
      <c r="BW71" s="2731"/>
      <c r="BX71" s="2732"/>
      <c r="BY71" s="2731"/>
      <c r="BZ71" s="2732"/>
      <c r="CA71" s="2731"/>
      <c r="CB71" s="2732"/>
      <c r="CC71" s="2731"/>
      <c r="CD71" s="2732"/>
      <c r="CE71" s="2733"/>
      <c r="CF71" s="2730"/>
      <c r="CG71" s="2731"/>
      <c r="CH71" s="2732"/>
      <c r="CI71" s="2731"/>
      <c r="CJ71" s="2732"/>
      <c r="CK71" s="2731"/>
      <c r="CL71" s="2732"/>
      <c r="CM71" s="2733"/>
      <c r="CN71" s="2730"/>
      <c r="CO71" s="2731"/>
      <c r="CP71" s="2732"/>
      <c r="CQ71" s="2731"/>
      <c r="CR71" s="2732"/>
      <c r="CS71" s="2731"/>
      <c r="CT71" s="2732"/>
      <c r="CU71" s="2733"/>
      <c r="CV71" s="2594"/>
      <c r="CW71" s="2734"/>
      <c r="CX71" s="2735"/>
      <c r="CY71" s="2736"/>
      <c r="CZ71" s="2735"/>
      <c r="DA71" s="2736"/>
      <c r="DB71" s="2735"/>
      <c r="DC71" s="2736"/>
      <c r="DD71" s="2735"/>
      <c r="DE71" s="2736"/>
      <c r="DF71" s="2737"/>
      <c r="DG71" s="2734"/>
      <c r="DH71" s="2735"/>
      <c r="DI71" s="2736"/>
      <c r="DJ71" s="2735"/>
      <c r="DK71" s="2736"/>
      <c r="DL71" s="2735"/>
      <c r="DM71" s="2736"/>
      <c r="DN71" s="2737"/>
      <c r="DO71" s="2734"/>
      <c r="DP71" s="2735"/>
      <c r="DQ71" s="2736"/>
      <c r="DR71" s="2735"/>
      <c r="DS71" s="2736"/>
      <c r="DT71" s="2735"/>
      <c r="DU71" s="2736"/>
      <c r="DV71" s="2737"/>
      <c r="DW71" s="2594"/>
    </row>
    <row r="72" spans="1:127" s="1629" customFormat="1" ht="40.5" customHeight="1">
      <c r="A72" s="2829">
        <v>1</v>
      </c>
      <c r="B72" s="2830">
        <f>LARGE(B$56:B71,1)+1</f>
        <v>17</v>
      </c>
      <c r="C72" s="2831" t="s">
        <v>4388</v>
      </c>
      <c r="D72" s="2832" t="s">
        <v>4363</v>
      </c>
      <c r="E72" s="2833" t="s">
        <v>319</v>
      </c>
      <c r="F72" s="2834">
        <v>0.23682999999999998</v>
      </c>
      <c r="G72" s="2835" t="s">
        <v>4310</v>
      </c>
      <c r="H72" s="2836">
        <v>409029</v>
      </c>
      <c r="I72" s="2837" t="s">
        <v>4311</v>
      </c>
      <c r="J72" s="2838"/>
      <c r="K72" s="2839"/>
      <c r="L72" s="2840"/>
      <c r="M72" s="2840"/>
      <c r="N72" s="2841" t="s">
        <v>4302</v>
      </c>
      <c r="O72" s="2842" t="s">
        <v>4303</v>
      </c>
      <c r="P72" s="2843" t="s">
        <v>4304</v>
      </c>
      <c r="Q72" s="2844">
        <f t="shared" si="4"/>
        <v>0</v>
      </c>
      <c r="R72" s="2720"/>
      <c r="S72" s="2721"/>
      <c r="T72" s="2722"/>
      <c r="U72" s="2723"/>
      <c r="V72" s="2724"/>
      <c r="W72" s="2723"/>
      <c r="X72" s="2724"/>
      <c r="Y72" s="2723"/>
      <c r="Z72" s="2724"/>
      <c r="AA72" s="2723"/>
      <c r="AB72" s="2724"/>
      <c r="AC72" s="2725"/>
      <c r="AD72" s="2722"/>
      <c r="AE72" s="2723"/>
      <c r="AF72" s="2724"/>
      <c r="AG72" s="2723"/>
      <c r="AH72" s="2724"/>
      <c r="AI72" s="2723"/>
      <c r="AJ72" s="2724"/>
      <c r="AK72" s="2725"/>
      <c r="AL72" s="2722"/>
      <c r="AM72" s="2723"/>
      <c r="AN72" s="2724"/>
      <c r="AO72" s="2723"/>
      <c r="AP72" s="2724"/>
      <c r="AQ72" s="2723"/>
      <c r="AR72" s="2724"/>
      <c r="AS72" s="2725"/>
      <c r="AT72" s="2594"/>
      <c r="AU72" s="2726"/>
      <c r="AV72" s="2727"/>
      <c r="AW72" s="2728"/>
      <c r="AX72" s="2727"/>
      <c r="AY72" s="2728"/>
      <c r="AZ72" s="2727"/>
      <c r="BA72" s="2728"/>
      <c r="BB72" s="2727"/>
      <c r="BC72" s="2728"/>
      <c r="BD72" s="2729"/>
      <c r="BE72" s="2726"/>
      <c r="BF72" s="2727"/>
      <c r="BG72" s="2728"/>
      <c r="BH72" s="2727"/>
      <c r="BI72" s="2728"/>
      <c r="BJ72" s="2727"/>
      <c r="BK72" s="2728"/>
      <c r="BL72" s="2729"/>
      <c r="BM72" s="2726"/>
      <c r="BN72" s="2727"/>
      <c r="BO72" s="2728"/>
      <c r="BP72" s="2727"/>
      <c r="BQ72" s="2728"/>
      <c r="BR72" s="2727"/>
      <c r="BS72" s="2728"/>
      <c r="BT72" s="2729"/>
      <c r="BU72" s="2594"/>
      <c r="BV72" s="2730"/>
      <c r="BW72" s="2731"/>
      <c r="BX72" s="2732"/>
      <c r="BY72" s="2731"/>
      <c r="BZ72" s="2732"/>
      <c r="CA72" s="2731"/>
      <c r="CB72" s="2732"/>
      <c r="CC72" s="2731"/>
      <c r="CD72" s="2732"/>
      <c r="CE72" s="2733"/>
      <c r="CF72" s="2730"/>
      <c r="CG72" s="2731"/>
      <c r="CH72" s="2732"/>
      <c r="CI72" s="2731"/>
      <c r="CJ72" s="2732"/>
      <c r="CK72" s="2731"/>
      <c r="CL72" s="2732"/>
      <c r="CM72" s="2733"/>
      <c r="CN72" s="2730"/>
      <c r="CO72" s="2731"/>
      <c r="CP72" s="2732"/>
      <c r="CQ72" s="2731"/>
      <c r="CR72" s="2732"/>
      <c r="CS72" s="2731"/>
      <c r="CT72" s="2732"/>
      <c r="CU72" s="2733"/>
      <c r="CV72" s="2594"/>
      <c r="CW72" s="2734"/>
      <c r="CX72" s="2735"/>
      <c r="CY72" s="2736"/>
      <c r="CZ72" s="2735"/>
      <c r="DA72" s="2736"/>
      <c r="DB72" s="2735"/>
      <c r="DC72" s="2736"/>
      <c r="DD72" s="2735"/>
      <c r="DE72" s="2736"/>
      <c r="DF72" s="2737"/>
      <c r="DG72" s="2734"/>
      <c r="DH72" s="2735"/>
      <c r="DI72" s="2736"/>
      <c r="DJ72" s="2735"/>
      <c r="DK72" s="2736"/>
      <c r="DL72" s="2735"/>
      <c r="DM72" s="2736"/>
      <c r="DN72" s="2737"/>
      <c r="DO72" s="2734"/>
      <c r="DP72" s="2735"/>
      <c r="DQ72" s="2736"/>
      <c r="DR72" s="2735"/>
      <c r="DS72" s="2736"/>
      <c r="DT72" s="2735"/>
      <c r="DU72" s="2736"/>
      <c r="DV72" s="2737"/>
      <c r="DW72" s="2594"/>
    </row>
    <row r="73" spans="1:127" s="1629" customFormat="1" ht="55.5" customHeight="1">
      <c r="A73" s="2829">
        <v>1</v>
      </c>
      <c r="B73" s="2830">
        <f>LARGE(B$56:B72,1)+1</f>
        <v>18</v>
      </c>
      <c r="C73" s="2831" t="s">
        <v>4389</v>
      </c>
      <c r="D73" s="2832" t="s">
        <v>4380</v>
      </c>
      <c r="E73" s="2833" t="s">
        <v>319</v>
      </c>
      <c r="F73" s="2834">
        <v>0.16300000000000001</v>
      </c>
      <c r="G73" s="2835" t="s">
        <v>4310</v>
      </c>
      <c r="H73" s="2836">
        <v>7497</v>
      </c>
      <c r="I73" s="2837" t="s">
        <v>4311</v>
      </c>
      <c r="J73" s="2838"/>
      <c r="K73" s="2839"/>
      <c r="L73" s="2840"/>
      <c r="M73" s="2840"/>
      <c r="N73" s="2841" t="s">
        <v>4302</v>
      </c>
      <c r="O73" s="2842" t="s">
        <v>4303</v>
      </c>
      <c r="P73" s="2843" t="s">
        <v>4304</v>
      </c>
      <c r="Q73" s="2844">
        <f t="shared" si="4"/>
        <v>0</v>
      </c>
      <c r="R73" s="2720"/>
      <c r="S73" s="2721"/>
      <c r="T73" s="2722"/>
      <c r="U73" s="2723"/>
      <c r="V73" s="2724"/>
      <c r="W73" s="2723"/>
      <c r="X73" s="2724"/>
      <c r="Y73" s="2723"/>
      <c r="Z73" s="2724"/>
      <c r="AA73" s="2723"/>
      <c r="AB73" s="2724"/>
      <c r="AC73" s="2725"/>
      <c r="AD73" s="2722"/>
      <c r="AE73" s="2723"/>
      <c r="AF73" s="2724"/>
      <c r="AG73" s="2723"/>
      <c r="AH73" s="2724"/>
      <c r="AI73" s="2723"/>
      <c r="AJ73" s="2724"/>
      <c r="AK73" s="2725"/>
      <c r="AL73" s="2722"/>
      <c r="AM73" s="2723"/>
      <c r="AN73" s="2724"/>
      <c r="AO73" s="2723"/>
      <c r="AP73" s="2724"/>
      <c r="AQ73" s="2723"/>
      <c r="AR73" s="2724"/>
      <c r="AS73" s="2725"/>
      <c r="AT73" s="2594"/>
      <c r="AU73" s="2726"/>
      <c r="AV73" s="2727"/>
      <c r="AW73" s="2728"/>
      <c r="AX73" s="2727"/>
      <c r="AY73" s="2728"/>
      <c r="AZ73" s="2727"/>
      <c r="BA73" s="2728"/>
      <c r="BB73" s="2727"/>
      <c r="BC73" s="2728"/>
      <c r="BD73" s="2729"/>
      <c r="BE73" s="2726"/>
      <c r="BF73" s="2727"/>
      <c r="BG73" s="2728"/>
      <c r="BH73" s="2727"/>
      <c r="BI73" s="2728"/>
      <c r="BJ73" s="2727"/>
      <c r="BK73" s="2728"/>
      <c r="BL73" s="2729"/>
      <c r="BM73" s="2726"/>
      <c r="BN73" s="2727"/>
      <c r="BO73" s="2728"/>
      <c r="BP73" s="2727"/>
      <c r="BQ73" s="2728"/>
      <c r="BR73" s="2727"/>
      <c r="BS73" s="2728"/>
      <c r="BT73" s="2729"/>
      <c r="BU73" s="2594"/>
      <c r="BV73" s="2730"/>
      <c r="BW73" s="2731"/>
      <c r="BX73" s="2732"/>
      <c r="BY73" s="2731"/>
      <c r="BZ73" s="2732"/>
      <c r="CA73" s="2731"/>
      <c r="CB73" s="2732"/>
      <c r="CC73" s="2731"/>
      <c r="CD73" s="2732"/>
      <c r="CE73" s="2733"/>
      <c r="CF73" s="2730"/>
      <c r="CG73" s="2731"/>
      <c r="CH73" s="2732"/>
      <c r="CI73" s="2731"/>
      <c r="CJ73" s="2732"/>
      <c r="CK73" s="2731"/>
      <c r="CL73" s="2732"/>
      <c r="CM73" s="2733"/>
      <c r="CN73" s="2730"/>
      <c r="CO73" s="2731"/>
      <c r="CP73" s="2732"/>
      <c r="CQ73" s="2731"/>
      <c r="CR73" s="2732"/>
      <c r="CS73" s="2731"/>
      <c r="CT73" s="2732"/>
      <c r="CU73" s="2733"/>
      <c r="CV73" s="2594"/>
      <c r="CW73" s="2734"/>
      <c r="CX73" s="2735"/>
      <c r="CY73" s="2736"/>
      <c r="CZ73" s="2735"/>
      <c r="DA73" s="2736"/>
      <c r="DB73" s="2735"/>
      <c r="DC73" s="2736"/>
      <c r="DD73" s="2735"/>
      <c r="DE73" s="2736"/>
      <c r="DF73" s="2737"/>
      <c r="DG73" s="2734"/>
      <c r="DH73" s="2735"/>
      <c r="DI73" s="2736"/>
      <c r="DJ73" s="2735"/>
      <c r="DK73" s="2736"/>
      <c r="DL73" s="2735"/>
      <c r="DM73" s="2736"/>
      <c r="DN73" s="2737"/>
      <c r="DO73" s="2734"/>
      <c r="DP73" s="2735"/>
      <c r="DQ73" s="2736"/>
      <c r="DR73" s="2735"/>
      <c r="DS73" s="2736"/>
      <c r="DT73" s="2735"/>
      <c r="DU73" s="2736"/>
      <c r="DV73" s="2737"/>
      <c r="DW73" s="2594"/>
    </row>
    <row r="74" spans="1:127" ht="40.5" customHeight="1">
      <c r="A74" s="2829">
        <v>1</v>
      </c>
      <c r="B74" s="2830">
        <f>LARGE(B$56:B73,1)+1</f>
        <v>19</v>
      </c>
      <c r="C74" s="2831" t="s">
        <v>4390</v>
      </c>
      <c r="D74" s="2832" t="s">
        <v>4374</v>
      </c>
      <c r="E74" s="2833" t="s">
        <v>319</v>
      </c>
      <c r="F74" s="2834">
        <v>8.2000000000000003E-2</v>
      </c>
      <c r="G74" s="2835" t="s">
        <v>4310</v>
      </c>
      <c r="H74" s="2836">
        <v>7286</v>
      </c>
      <c r="I74" s="2837" t="s">
        <v>4311</v>
      </c>
      <c r="J74" s="2838"/>
      <c r="K74" s="2839"/>
      <c r="L74" s="2840"/>
      <c r="M74" s="2840"/>
      <c r="N74" s="2841"/>
      <c r="O74" s="2842" t="s">
        <v>4303</v>
      </c>
      <c r="P74" s="2843" t="s">
        <v>4304</v>
      </c>
      <c r="Q74" s="2844">
        <f t="shared" si="4"/>
        <v>0</v>
      </c>
      <c r="R74" s="2720"/>
      <c r="S74" s="2721"/>
      <c r="T74" s="2722"/>
      <c r="U74" s="2723"/>
      <c r="V74" s="2724"/>
      <c r="W74" s="2723"/>
      <c r="X74" s="2724"/>
      <c r="Y74" s="2723"/>
      <c r="Z74" s="2724"/>
      <c r="AA74" s="2723"/>
      <c r="AB74" s="2724"/>
      <c r="AC74" s="2725"/>
      <c r="AD74" s="2722"/>
      <c r="AE74" s="2723"/>
      <c r="AF74" s="2724"/>
      <c r="AG74" s="2723"/>
      <c r="AH74" s="2724"/>
      <c r="AI74" s="2723"/>
      <c r="AJ74" s="2724"/>
      <c r="AK74" s="2725"/>
      <c r="AL74" s="2722"/>
      <c r="AM74" s="2723"/>
      <c r="AN74" s="2724"/>
      <c r="AO74" s="2723"/>
      <c r="AP74" s="2724"/>
      <c r="AQ74" s="2723"/>
      <c r="AR74" s="2724"/>
      <c r="AS74" s="2725"/>
      <c r="AT74" s="2594"/>
      <c r="AU74" s="2726"/>
      <c r="AV74" s="2727"/>
      <c r="AW74" s="2728"/>
      <c r="AX74" s="2727"/>
      <c r="AY74" s="2728"/>
      <c r="AZ74" s="2727"/>
      <c r="BA74" s="2728"/>
      <c r="BB74" s="2727"/>
      <c r="BC74" s="2728"/>
      <c r="BD74" s="2729"/>
      <c r="BE74" s="2726"/>
      <c r="BF74" s="2727"/>
      <c r="BG74" s="2728"/>
      <c r="BH74" s="2727"/>
      <c r="BI74" s="2728"/>
      <c r="BJ74" s="2727"/>
      <c r="BK74" s="2728"/>
      <c r="BL74" s="2729"/>
      <c r="BM74" s="2726"/>
      <c r="BN74" s="2727"/>
      <c r="BO74" s="2728"/>
      <c r="BP74" s="2727"/>
      <c r="BQ74" s="2728"/>
      <c r="BR74" s="2727"/>
      <c r="BS74" s="2728"/>
      <c r="BT74" s="2729"/>
      <c r="BU74" s="2594"/>
      <c r="BV74" s="2730"/>
      <c r="BW74" s="2731"/>
      <c r="BX74" s="2732"/>
      <c r="BY74" s="2731"/>
      <c r="BZ74" s="2732"/>
      <c r="CA74" s="2731"/>
      <c r="CB74" s="2732"/>
      <c r="CC74" s="2731"/>
      <c r="CD74" s="2732"/>
      <c r="CE74" s="2733"/>
      <c r="CF74" s="2730"/>
      <c r="CG74" s="2731"/>
      <c r="CH74" s="2732"/>
      <c r="CI74" s="2731"/>
      <c r="CJ74" s="2732"/>
      <c r="CK74" s="2731"/>
      <c r="CL74" s="2732"/>
      <c r="CM74" s="2733"/>
      <c r="CN74" s="2730"/>
      <c r="CO74" s="2731"/>
      <c r="CP74" s="2732"/>
      <c r="CQ74" s="2731"/>
      <c r="CR74" s="2732"/>
      <c r="CS74" s="2731"/>
      <c r="CT74" s="2732"/>
      <c r="CU74" s="2733"/>
      <c r="CV74" s="2594"/>
      <c r="CW74" s="2734"/>
      <c r="CX74" s="2735"/>
      <c r="CY74" s="2736"/>
      <c r="CZ74" s="2735"/>
      <c r="DA74" s="2736"/>
      <c r="DB74" s="2735"/>
      <c r="DC74" s="2736"/>
      <c r="DD74" s="2735"/>
      <c r="DE74" s="2736"/>
      <c r="DF74" s="2737"/>
      <c r="DG74" s="2734"/>
      <c r="DH74" s="2735"/>
      <c r="DI74" s="2736"/>
      <c r="DJ74" s="2735"/>
      <c r="DK74" s="2736"/>
      <c r="DL74" s="2735"/>
      <c r="DM74" s="2736"/>
      <c r="DN74" s="2737"/>
      <c r="DO74" s="2734"/>
      <c r="DP74" s="2735"/>
      <c r="DQ74" s="2736"/>
      <c r="DR74" s="2735"/>
      <c r="DS74" s="2736"/>
      <c r="DT74" s="2735"/>
      <c r="DU74" s="2736"/>
      <c r="DV74" s="2737"/>
      <c r="DW74" s="2594"/>
    </row>
    <row r="75" spans="1:127" s="1629" customFormat="1" ht="57" customHeight="1">
      <c r="A75" s="2829">
        <v>1</v>
      </c>
      <c r="B75" s="2830">
        <f>LARGE(B$56:B74,1)+1</f>
        <v>20</v>
      </c>
      <c r="C75" s="2831" t="s">
        <v>4391</v>
      </c>
      <c r="D75" s="2832" t="s">
        <v>4374</v>
      </c>
      <c r="E75" s="2833" t="s">
        <v>319</v>
      </c>
      <c r="F75" s="2834">
        <v>0.11899999999999999</v>
      </c>
      <c r="G75" s="2835" t="s">
        <v>4310</v>
      </c>
      <c r="H75" s="2836">
        <v>8976</v>
      </c>
      <c r="I75" s="2837" t="s">
        <v>4311</v>
      </c>
      <c r="J75" s="2838"/>
      <c r="K75" s="2839"/>
      <c r="L75" s="2840"/>
      <c r="M75" s="2840"/>
      <c r="N75" s="2841" t="s">
        <v>4302</v>
      </c>
      <c r="O75" s="2842" t="s">
        <v>4303</v>
      </c>
      <c r="P75" s="2843" t="s">
        <v>4304</v>
      </c>
      <c r="Q75" s="2844">
        <f t="shared" si="4"/>
        <v>0</v>
      </c>
      <c r="R75" s="2720"/>
      <c r="S75" s="2721"/>
      <c r="T75" s="2722"/>
      <c r="U75" s="2723"/>
      <c r="V75" s="2724"/>
      <c r="W75" s="2723"/>
      <c r="X75" s="2724"/>
      <c r="Y75" s="2723"/>
      <c r="Z75" s="2724"/>
      <c r="AA75" s="2723"/>
      <c r="AB75" s="2724"/>
      <c r="AC75" s="2725"/>
      <c r="AD75" s="2722"/>
      <c r="AE75" s="2723"/>
      <c r="AF75" s="2724"/>
      <c r="AG75" s="2723"/>
      <c r="AH75" s="2724"/>
      <c r="AI75" s="2723"/>
      <c r="AJ75" s="2724"/>
      <c r="AK75" s="2725"/>
      <c r="AL75" s="2722"/>
      <c r="AM75" s="2723"/>
      <c r="AN75" s="2724"/>
      <c r="AO75" s="2723"/>
      <c r="AP75" s="2724"/>
      <c r="AQ75" s="2723"/>
      <c r="AR75" s="2724"/>
      <c r="AS75" s="2725"/>
      <c r="AT75" s="2594"/>
      <c r="AU75" s="2726"/>
      <c r="AV75" s="2727"/>
      <c r="AW75" s="2728"/>
      <c r="AX75" s="2727"/>
      <c r="AY75" s="2728"/>
      <c r="AZ75" s="2727"/>
      <c r="BA75" s="2728"/>
      <c r="BB75" s="2727"/>
      <c r="BC75" s="2728"/>
      <c r="BD75" s="2729"/>
      <c r="BE75" s="2726"/>
      <c r="BF75" s="2727"/>
      <c r="BG75" s="2728"/>
      <c r="BH75" s="2727"/>
      <c r="BI75" s="2728"/>
      <c r="BJ75" s="2727"/>
      <c r="BK75" s="2728"/>
      <c r="BL75" s="2729"/>
      <c r="BM75" s="2726"/>
      <c r="BN75" s="2727"/>
      <c r="BO75" s="2728"/>
      <c r="BP75" s="2727"/>
      <c r="BQ75" s="2728"/>
      <c r="BR75" s="2727"/>
      <c r="BS75" s="2728"/>
      <c r="BT75" s="2729"/>
      <c r="BU75" s="2594"/>
      <c r="BV75" s="2730"/>
      <c r="BW75" s="2731"/>
      <c r="BX75" s="2732"/>
      <c r="BY75" s="2731"/>
      <c r="BZ75" s="2732"/>
      <c r="CA75" s="2731"/>
      <c r="CB75" s="2732"/>
      <c r="CC75" s="2731"/>
      <c r="CD75" s="2732"/>
      <c r="CE75" s="2733"/>
      <c r="CF75" s="2730"/>
      <c r="CG75" s="2731"/>
      <c r="CH75" s="2732"/>
      <c r="CI75" s="2731"/>
      <c r="CJ75" s="2732"/>
      <c r="CK75" s="2731"/>
      <c r="CL75" s="2732"/>
      <c r="CM75" s="2733"/>
      <c r="CN75" s="2730"/>
      <c r="CO75" s="2731"/>
      <c r="CP75" s="2732"/>
      <c r="CQ75" s="2731"/>
      <c r="CR75" s="2732"/>
      <c r="CS75" s="2731"/>
      <c r="CT75" s="2732"/>
      <c r="CU75" s="2733"/>
      <c r="CV75" s="2594"/>
      <c r="CW75" s="2734"/>
      <c r="CX75" s="2735"/>
      <c r="CY75" s="2736"/>
      <c r="CZ75" s="2735"/>
      <c r="DA75" s="2736"/>
      <c r="DB75" s="2735"/>
      <c r="DC75" s="2736"/>
      <c r="DD75" s="2735"/>
      <c r="DE75" s="2736"/>
      <c r="DF75" s="2737"/>
      <c r="DG75" s="2734"/>
      <c r="DH75" s="2735"/>
      <c r="DI75" s="2736"/>
      <c r="DJ75" s="2735"/>
      <c r="DK75" s="2736"/>
      <c r="DL75" s="2735"/>
      <c r="DM75" s="2736"/>
      <c r="DN75" s="2737"/>
      <c r="DO75" s="2734"/>
      <c r="DP75" s="2735"/>
      <c r="DQ75" s="2736"/>
      <c r="DR75" s="2735"/>
      <c r="DS75" s="2736"/>
      <c r="DT75" s="2735"/>
      <c r="DU75" s="2736"/>
      <c r="DV75" s="2737"/>
      <c r="DW75" s="2594"/>
    </row>
    <row r="76" spans="1:127" s="1629" customFormat="1" ht="40.5" customHeight="1">
      <c r="A76" s="2829">
        <v>1</v>
      </c>
      <c r="B76" s="2830">
        <f>LARGE(B$56:B75,1)+1</f>
        <v>21</v>
      </c>
      <c r="C76" s="2831" t="s">
        <v>4392</v>
      </c>
      <c r="D76" s="2832" t="s">
        <v>4363</v>
      </c>
      <c r="E76" s="2833" t="s">
        <v>319</v>
      </c>
      <c r="F76" s="2834">
        <v>0.23166</v>
      </c>
      <c r="G76" s="2835" t="s">
        <v>4310</v>
      </c>
      <c r="H76" s="2836">
        <v>618032</v>
      </c>
      <c r="I76" s="2837" t="s">
        <v>4311</v>
      </c>
      <c r="J76" s="2838"/>
      <c r="K76" s="2839"/>
      <c r="L76" s="2840" t="s">
        <v>4300</v>
      </c>
      <c r="M76" s="2840" t="s">
        <v>4301</v>
      </c>
      <c r="N76" s="2841" t="s">
        <v>4302</v>
      </c>
      <c r="O76" s="2842" t="s">
        <v>4303</v>
      </c>
      <c r="P76" s="2843" t="s">
        <v>4304</v>
      </c>
      <c r="Q76" s="2844">
        <f t="shared" si="4"/>
        <v>0</v>
      </c>
      <c r="R76" s="2720"/>
      <c r="S76" s="2721"/>
      <c r="T76" s="2722"/>
      <c r="U76" s="2723"/>
      <c r="V76" s="2724"/>
      <c r="W76" s="2723"/>
      <c r="X76" s="2724"/>
      <c r="Y76" s="2723"/>
      <c r="Z76" s="2724"/>
      <c r="AA76" s="2723"/>
      <c r="AB76" s="2724"/>
      <c r="AC76" s="2725"/>
      <c r="AD76" s="2722"/>
      <c r="AE76" s="2723"/>
      <c r="AF76" s="2724"/>
      <c r="AG76" s="2723"/>
      <c r="AH76" s="2724"/>
      <c r="AI76" s="2723"/>
      <c r="AJ76" s="2724"/>
      <c r="AK76" s="2725"/>
      <c r="AL76" s="2722"/>
      <c r="AM76" s="2723"/>
      <c r="AN76" s="2724"/>
      <c r="AO76" s="2723"/>
      <c r="AP76" s="2724"/>
      <c r="AQ76" s="2723"/>
      <c r="AR76" s="2724"/>
      <c r="AS76" s="2725"/>
      <c r="AT76" s="2594"/>
      <c r="AU76" s="2726"/>
      <c r="AV76" s="2727"/>
      <c r="AW76" s="2728"/>
      <c r="AX76" s="2727"/>
      <c r="AY76" s="2728"/>
      <c r="AZ76" s="2727"/>
      <c r="BA76" s="2728"/>
      <c r="BB76" s="2727"/>
      <c r="BC76" s="2728"/>
      <c r="BD76" s="2729"/>
      <c r="BE76" s="2726"/>
      <c r="BF76" s="2727"/>
      <c r="BG76" s="2728"/>
      <c r="BH76" s="2727"/>
      <c r="BI76" s="2728"/>
      <c r="BJ76" s="2727"/>
      <c r="BK76" s="2728"/>
      <c r="BL76" s="2729"/>
      <c r="BM76" s="2726"/>
      <c r="BN76" s="2727"/>
      <c r="BO76" s="2728"/>
      <c r="BP76" s="2727"/>
      <c r="BQ76" s="2728"/>
      <c r="BR76" s="2727"/>
      <c r="BS76" s="2728"/>
      <c r="BT76" s="2729"/>
      <c r="BU76" s="2594"/>
      <c r="BV76" s="2730"/>
      <c r="BW76" s="2731"/>
      <c r="BX76" s="2732"/>
      <c r="BY76" s="2731"/>
      <c r="BZ76" s="2732"/>
      <c r="CA76" s="2731"/>
      <c r="CB76" s="2732"/>
      <c r="CC76" s="2731"/>
      <c r="CD76" s="2732"/>
      <c r="CE76" s="2733"/>
      <c r="CF76" s="2730"/>
      <c r="CG76" s="2731"/>
      <c r="CH76" s="2732"/>
      <c r="CI76" s="2731"/>
      <c r="CJ76" s="2732"/>
      <c r="CK76" s="2731"/>
      <c r="CL76" s="2732"/>
      <c r="CM76" s="2733"/>
      <c r="CN76" s="2730"/>
      <c r="CO76" s="2731"/>
      <c r="CP76" s="2732"/>
      <c r="CQ76" s="2731"/>
      <c r="CR76" s="2732"/>
      <c r="CS76" s="2731"/>
      <c r="CT76" s="2732"/>
      <c r="CU76" s="2733"/>
      <c r="CV76" s="2594"/>
      <c r="CW76" s="2734"/>
      <c r="CX76" s="2735"/>
      <c r="CY76" s="2736"/>
      <c r="CZ76" s="2735"/>
      <c r="DA76" s="2736"/>
      <c r="DB76" s="2735"/>
      <c r="DC76" s="2736"/>
      <c r="DD76" s="2735"/>
      <c r="DE76" s="2736"/>
      <c r="DF76" s="2737"/>
      <c r="DG76" s="2734"/>
      <c r="DH76" s="2735"/>
      <c r="DI76" s="2736"/>
      <c r="DJ76" s="2735"/>
      <c r="DK76" s="2736"/>
      <c r="DL76" s="2735"/>
      <c r="DM76" s="2736"/>
      <c r="DN76" s="2737"/>
      <c r="DO76" s="2734"/>
      <c r="DP76" s="2735"/>
      <c r="DQ76" s="2736"/>
      <c r="DR76" s="2735"/>
      <c r="DS76" s="2736"/>
      <c r="DT76" s="2735"/>
      <c r="DU76" s="2736"/>
      <c r="DV76" s="2737"/>
      <c r="DW76" s="2594"/>
    </row>
    <row r="77" spans="1:127" s="1629" customFormat="1" ht="40.5" customHeight="1">
      <c r="A77" s="2829">
        <v>1</v>
      </c>
      <c r="B77" s="2830">
        <f>LARGE(B$56:B76,1)+1</f>
        <v>22</v>
      </c>
      <c r="C77" s="2831" t="s">
        <v>4393</v>
      </c>
      <c r="D77" s="2832" t="s">
        <v>4387</v>
      </c>
      <c r="E77" s="2833" t="s">
        <v>319</v>
      </c>
      <c r="F77" s="2834">
        <v>0.26651041666666669</v>
      </c>
      <c r="G77" s="2835" t="s">
        <v>4310</v>
      </c>
      <c r="H77" s="2836">
        <v>83816</v>
      </c>
      <c r="I77" s="2837" t="s">
        <v>4311</v>
      </c>
      <c r="J77" s="2838"/>
      <c r="K77" s="2839"/>
      <c r="L77" s="2840" t="s">
        <v>4300</v>
      </c>
      <c r="M77" s="2840" t="s">
        <v>4301</v>
      </c>
      <c r="N77" s="2841" t="s">
        <v>4302</v>
      </c>
      <c r="O77" s="2842" t="s">
        <v>4303</v>
      </c>
      <c r="P77" s="2843" t="s">
        <v>4304</v>
      </c>
      <c r="Q77" s="2844">
        <f t="shared" si="4"/>
        <v>0</v>
      </c>
      <c r="R77" s="2720"/>
      <c r="S77" s="2721"/>
      <c r="T77" s="2722"/>
      <c r="U77" s="2723"/>
      <c r="V77" s="2724"/>
      <c r="W77" s="2723"/>
      <c r="X77" s="2724"/>
      <c r="Y77" s="2723"/>
      <c r="Z77" s="2724"/>
      <c r="AA77" s="2723"/>
      <c r="AB77" s="2724"/>
      <c r="AC77" s="2725"/>
      <c r="AD77" s="2722"/>
      <c r="AE77" s="2723"/>
      <c r="AF77" s="2724"/>
      <c r="AG77" s="2723"/>
      <c r="AH77" s="2724"/>
      <c r="AI77" s="2723"/>
      <c r="AJ77" s="2724"/>
      <c r="AK77" s="2725"/>
      <c r="AL77" s="2722"/>
      <c r="AM77" s="2723"/>
      <c r="AN77" s="2724"/>
      <c r="AO77" s="2723"/>
      <c r="AP77" s="2724"/>
      <c r="AQ77" s="2723"/>
      <c r="AR77" s="2724"/>
      <c r="AS77" s="2725"/>
      <c r="AT77" s="2594"/>
      <c r="AU77" s="2726"/>
      <c r="AV77" s="2727"/>
      <c r="AW77" s="2728"/>
      <c r="AX77" s="2727"/>
      <c r="AY77" s="2728"/>
      <c r="AZ77" s="2727"/>
      <c r="BA77" s="2728"/>
      <c r="BB77" s="2727"/>
      <c r="BC77" s="2728"/>
      <c r="BD77" s="2729"/>
      <c r="BE77" s="2726"/>
      <c r="BF77" s="2727"/>
      <c r="BG77" s="2728"/>
      <c r="BH77" s="2727"/>
      <c r="BI77" s="2728"/>
      <c r="BJ77" s="2727"/>
      <c r="BK77" s="2728"/>
      <c r="BL77" s="2729"/>
      <c r="BM77" s="2726"/>
      <c r="BN77" s="2727"/>
      <c r="BO77" s="2728"/>
      <c r="BP77" s="2727"/>
      <c r="BQ77" s="2728"/>
      <c r="BR77" s="2727"/>
      <c r="BS77" s="2728"/>
      <c r="BT77" s="2729"/>
      <c r="BU77" s="2594"/>
      <c r="BV77" s="2730"/>
      <c r="BW77" s="2731"/>
      <c r="BX77" s="2732"/>
      <c r="BY77" s="2731"/>
      <c r="BZ77" s="2732"/>
      <c r="CA77" s="2731"/>
      <c r="CB77" s="2732"/>
      <c r="CC77" s="2731"/>
      <c r="CD77" s="2732"/>
      <c r="CE77" s="2733"/>
      <c r="CF77" s="2730"/>
      <c r="CG77" s="2731"/>
      <c r="CH77" s="2732"/>
      <c r="CI77" s="2731"/>
      <c r="CJ77" s="2732"/>
      <c r="CK77" s="2731"/>
      <c r="CL77" s="2732"/>
      <c r="CM77" s="2733"/>
      <c r="CN77" s="2730"/>
      <c r="CO77" s="2731"/>
      <c r="CP77" s="2732"/>
      <c r="CQ77" s="2731"/>
      <c r="CR77" s="2732"/>
      <c r="CS77" s="2731"/>
      <c r="CT77" s="2732"/>
      <c r="CU77" s="2733"/>
      <c r="CV77" s="2594"/>
      <c r="CW77" s="2734"/>
      <c r="CX77" s="2735"/>
      <c r="CY77" s="2736"/>
      <c r="CZ77" s="2735"/>
      <c r="DA77" s="2736"/>
      <c r="DB77" s="2735"/>
      <c r="DC77" s="2736"/>
      <c r="DD77" s="2735"/>
      <c r="DE77" s="2736"/>
      <c r="DF77" s="2737"/>
      <c r="DG77" s="2734"/>
      <c r="DH77" s="2735"/>
      <c r="DI77" s="2736"/>
      <c r="DJ77" s="2735"/>
      <c r="DK77" s="2736"/>
      <c r="DL77" s="2735"/>
      <c r="DM77" s="2736"/>
      <c r="DN77" s="2737"/>
      <c r="DO77" s="2734"/>
      <c r="DP77" s="2735"/>
      <c r="DQ77" s="2736"/>
      <c r="DR77" s="2735"/>
      <c r="DS77" s="2736"/>
      <c r="DT77" s="2735"/>
      <c r="DU77" s="2736"/>
      <c r="DV77" s="2737"/>
      <c r="DW77" s="2594"/>
    </row>
    <row r="78" spans="1:127" ht="40.5" customHeight="1">
      <c r="A78" s="2829">
        <v>1</v>
      </c>
      <c r="B78" s="2830">
        <f>LARGE(B$56:B77,1)+1</f>
        <v>23</v>
      </c>
      <c r="C78" s="2831" t="s">
        <v>4394</v>
      </c>
      <c r="D78" s="2832" t="s">
        <v>4382</v>
      </c>
      <c r="E78" s="2833" t="s">
        <v>319</v>
      </c>
      <c r="F78" s="2834">
        <v>0.379</v>
      </c>
      <c r="G78" s="2835" t="s">
        <v>4310</v>
      </c>
      <c r="H78" s="2836">
        <v>7727</v>
      </c>
      <c r="I78" s="2837" t="s">
        <v>4311</v>
      </c>
      <c r="J78" s="2838"/>
      <c r="K78" s="2839"/>
      <c r="L78" s="2840"/>
      <c r="M78" s="2840"/>
      <c r="N78" s="2841" t="s">
        <v>4302</v>
      </c>
      <c r="O78" s="2842" t="s">
        <v>4303</v>
      </c>
      <c r="P78" s="2843"/>
      <c r="Q78" s="2844">
        <f t="shared" si="4"/>
        <v>0</v>
      </c>
      <c r="R78" s="2720"/>
      <c r="S78" s="2721"/>
      <c r="T78" s="2722"/>
      <c r="U78" s="2723"/>
      <c r="V78" s="2724"/>
      <c r="W78" s="2723"/>
      <c r="X78" s="2724"/>
      <c r="Y78" s="2723"/>
      <c r="Z78" s="2724"/>
      <c r="AA78" s="2723"/>
      <c r="AB78" s="2724"/>
      <c r="AC78" s="2725"/>
      <c r="AD78" s="2722"/>
      <c r="AE78" s="2723"/>
      <c r="AF78" s="2724"/>
      <c r="AG78" s="2723"/>
      <c r="AH78" s="2724"/>
      <c r="AI78" s="2723"/>
      <c r="AJ78" s="2724"/>
      <c r="AK78" s="2725"/>
      <c r="AL78" s="2722"/>
      <c r="AM78" s="2723"/>
      <c r="AN78" s="2724"/>
      <c r="AO78" s="2723"/>
      <c r="AP78" s="2724"/>
      <c r="AQ78" s="2723"/>
      <c r="AR78" s="2724"/>
      <c r="AS78" s="2725"/>
      <c r="AT78" s="2594"/>
      <c r="AU78" s="2726"/>
      <c r="AV78" s="2727"/>
      <c r="AW78" s="2728"/>
      <c r="AX78" s="2727"/>
      <c r="AY78" s="2728"/>
      <c r="AZ78" s="2727"/>
      <c r="BA78" s="2728"/>
      <c r="BB78" s="2727"/>
      <c r="BC78" s="2728"/>
      <c r="BD78" s="2729"/>
      <c r="BE78" s="2726"/>
      <c r="BF78" s="2727"/>
      <c r="BG78" s="2728"/>
      <c r="BH78" s="2727"/>
      <c r="BI78" s="2728"/>
      <c r="BJ78" s="2727"/>
      <c r="BK78" s="2728"/>
      <c r="BL78" s="2729"/>
      <c r="BM78" s="2726"/>
      <c r="BN78" s="2727"/>
      <c r="BO78" s="2728"/>
      <c r="BP78" s="2727"/>
      <c r="BQ78" s="2728"/>
      <c r="BR78" s="2727"/>
      <c r="BS78" s="2728"/>
      <c r="BT78" s="2729"/>
      <c r="BU78" s="2594"/>
      <c r="BV78" s="2730"/>
      <c r="BW78" s="2731"/>
      <c r="BX78" s="2732"/>
      <c r="BY78" s="2731"/>
      <c r="BZ78" s="2732"/>
      <c r="CA78" s="2731"/>
      <c r="CB78" s="2732"/>
      <c r="CC78" s="2731"/>
      <c r="CD78" s="2732"/>
      <c r="CE78" s="2733"/>
      <c r="CF78" s="2730"/>
      <c r="CG78" s="2731"/>
      <c r="CH78" s="2732"/>
      <c r="CI78" s="2731"/>
      <c r="CJ78" s="2732"/>
      <c r="CK78" s="2731"/>
      <c r="CL78" s="2732"/>
      <c r="CM78" s="2733"/>
      <c r="CN78" s="2730"/>
      <c r="CO78" s="2731"/>
      <c r="CP78" s="2732"/>
      <c r="CQ78" s="2731"/>
      <c r="CR78" s="2732"/>
      <c r="CS78" s="2731"/>
      <c r="CT78" s="2732"/>
      <c r="CU78" s="2733"/>
      <c r="CV78" s="2594"/>
      <c r="CW78" s="2734"/>
      <c r="CX78" s="2735"/>
      <c r="CY78" s="2736"/>
      <c r="CZ78" s="2735"/>
      <c r="DA78" s="2736"/>
      <c r="DB78" s="2735"/>
      <c r="DC78" s="2736"/>
      <c r="DD78" s="2735"/>
      <c r="DE78" s="2736"/>
      <c r="DF78" s="2737"/>
      <c r="DG78" s="2734"/>
      <c r="DH78" s="2735"/>
      <c r="DI78" s="2736"/>
      <c r="DJ78" s="2735"/>
      <c r="DK78" s="2736"/>
      <c r="DL78" s="2735"/>
      <c r="DM78" s="2736"/>
      <c r="DN78" s="2737"/>
      <c r="DO78" s="2734"/>
      <c r="DP78" s="2735"/>
      <c r="DQ78" s="2736"/>
      <c r="DR78" s="2735"/>
      <c r="DS78" s="2736"/>
      <c r="DT78" s="2735"/>
      <c r="DU78" s="2736"/>
      <c r="DV78" s="2737"/>
      <c r="DW78" s="2594"/>
    </row>
    <row r="79" spans="1:127" ht="40.5" customHeight="1">
      <c r="A79" s="2829">
        <v>1</v>
      </c>
      <c r="B79" s="2830">
        <f>LARGE(B$56:B78,1)+1</f>
        <v>24</v>
      </c>
      <c r="C79" s="2831" t="s">
        <v>4395</v>
      </c>
      <c r="D79" s="2832" t="s">
        <v>4380</v>
      </c>
      <c r="E79" s="2833" t="s">
        <v>319</v>
      </c>
      <c r="F79" s="2834">
        <v>0.223</v>
      </c>
      <c r="G79" s="2835" t="s">
        <v>4310</v>
      </c>
      <c r="H79" s="2836">
        <v>7782</v>
      </c>
      <c r="I79" s="2837" t="s">
        <v>4311</v>
      </c>
      <c r="J79" s="2838"/>
      <c r="K79" s="2839"/>
      <c r="L79" s="2840" t="s">
        <v>4300</v>
      </c>
      <c r="M79" s="2840" t="s">
        <v>4301</v>
      </c>
      <c r="N79" s="2841" t="s">
        <v>4302</v>
      </c>
      <c r="O79" s="2842" t="s">
        <v>4303</v>
      </c>
      <c r="P79" s="2843" t="s">
        <v>4304</v>
      </c>
      <c r="Q79" s="2844">
        <f t="shared" si="4"/>
        <v>0</v>
      </c>
      <c r="R79" s="2720"/>
      <c r="S79" s="2721"/>
      <c r="T79" s="2722"/>
      <c r="U79" s="2723"/>
      <c r="V79" s="2724"/>
      <c r="W79" s="2723"/>
      <c r="X79" s="2724"/>
      <c r="Y79" s="2723"/>
      <c r="Z79" s="2724"/>
      <c r="AA79" s="2723"/>
      <c r="AB79" s="2724"/>
      <c r="AC79" s="2725"/>
      <c r="AD79" s="2722"/>
      <c r="AE79" s="2723"/>
      <c r="AF79" s="2724"/>
      <c r="AG79" s="2723"/>
      <c r="AH79" s="2724"/>
      <c r="AI79" s="2723"/>
      <c r="AJ79" s="2724"/>
      <c r="AK79" s="2725"/>
      <c r="AL79" s="2722"/>
      <c r="AM79" s="2723"/>
      <c r="AN79" s="2724"/>
      <c r="AO79" s="2723"/>
      <c r="AP79" s="2724"/>
      <c r="AQ79" s="2723"/>
      <c r="AR79" s="2724"/>
      <c r="AS79" s="2725"/>
      <c r="AT79" s="2594"/>
      <c r="AU79" s="2726"/>
      <c r="AV79" s="2727"/>
      <c r="AW79" s="2728"/>
      <c r="AX79" s="2727"/>
      <c r="AY79" s="2728"/>
      <c r="AZ79" s="2727"/>
      <c r="BA79" s="2728"/>
      <c r="BB79" s="2727"/>
      <c r="BC79" s="2728"/>
      <c r="BD79" s="2729"/>
      <c r="BE79" s="2726"/>
      <c r="BF79" s="2727"/>
      <c r="BG79" s="2728"/>
      <c r="BH79" s="2727"/>
      <c r="BI79" s="2728"/>
      <c r="BJ79" s="2727"/>
      <c r="BK79" s="2728"/>
      <c r="BL79" s="2729"/>
      <c r="BM79" s="2726"/>
      <c r="BN79" s="2727"/>
      <c r="BO79" s="2728"/>
      <c r="BP79" s="2727"/>
      <c r="BQ79" s="2728"/>
      <c r="BR79" s="2727"/>
      <c r="BS79" s="2728"/>
      <c r="BT79" s="2729"/>
      <c r="BU79" s="2594"/>
      <c r="BV79" s="2730"/>
      <c r="BW79" s="2731"/>
      <c r="BX79" s="2732"/>
      <c r="BY79" s="2731"/>
      <c r="BZ79" s="2732"/>
      <c r="CA79" s="2731"/>
      <c r="CB79" s="2732"/>
      <c r="CC79" s="2731"/>
      <c r="CD79" s="2732"/>
      <c r="CE79" s="2733"/>
      <c r="CF79" s="2730"/>
      <c r="CG79" s="2731"/>
      <c r="CH79" s="2732"/>
      <c r="CI79" s="2731"/>
      <c r="CJ79" s="2732"/>
      <c r="CK79" s="2731"/>
      <c r="CL79" s="2732"/>
      <c r="CM79" s="2733"/>
      <c r="CN79" s="2730"/>
      <c r="CO79" s="2731"/>
      <c r="CP79" s="2732"/>
      <c r="CQ79" s="2731"/>
      <c r="CR79" s="2732"/>
      <c r="CS79" s="2731"/>
      <c r="CT79" s="2732"/>
      <c r="CU79" s="2733"/>
      <c r="CV79" s="2594"/>
      <c r="CW79" s="2734"/>
      <c r="CX79" s="2735"/>
      <c r="CY79" s="2736"/>
      <c r="CZ79" s="2735"/>
      <c r="DA79" s="2736"/>
      <c r="DB79" s="2735"/>
      <c r="DC79" s="2736"/>
      <c r="DD79" s="2735"/>
      <c r="DE79" s="2736"/>
      <c r="DF79" s="2737"/>
      <c r="DG79" s="2734"/>
      <c r="DH79" s="2735"/>
      <c r="DI79" s="2736"/>
      <c r="DJ79" s="2735"/>
      <c r="DK79" s="2736"/>
      <c r="DL79" s="2735"/>
      <c r="DM79" s="2736"/>
      <c r="DN79" s="2737"/>
      <c r="DO79" s="2734"/>
      <c r="DP79" s="2735"/>
      <c r="DQ79" s="2736"/>
      <c r="DR79" s="2735"/>
      <c r="DS79" s="2736"/>
      <c r="DT79" s="2735"/>
      <c r="DU79" s="2736"/>
      <c r="DV79" s="2737"/>
      <c r="DW79" s="2594"/>
    </row>
    <row r="80" spans="1:127" ht="40.5" customHeight="1">
      <c r="A80" s="2829">
        <v>1</v>
      </c>
      <c r="B80" s="2830">
        <f>LARGE(B$56:B79,1)+1</f>
        <v>25</v>
      </c>
      <c r="C80" s="2831" t="s">
        <v>4396</v>
      </c>
      <c r="D80" s="2832" t="s">
        <v>4363</v>
      </c>
      <c r="E80" s="2833" t="s">
        <v>319</v>
      </c>
      <c r="F80" s="2834">
        <v>0.1943</v>
      </c>
      <c r="G80" s="2835" t="s">
        <v>4310</v>
      </c>
      <c r="H80" s="2836">
        <v>476432</v>
      </c>
      <c r="I80" s="2837" t="s">
        <v>4311</v>
      </c>
      <c r="J80" s="2838"/>
      <c r="K80" s="2839"/>
      <c r="L80" s="2840" t="s">
        <v>4300</v>
      </c>
      <c r="M80" s="2840" t="s">
        <v>4301</v>
      </c>
      <c r="N80" s="2841" t="s">
        <v>4302</v>
      </c>
      <c r="O80" s="2842" t="s">
        <v>4303</v>
      </c>
      <c r="P80" s="2843" t="s">
        <v>4304</v>
      </c>
      <c r="Q80" s="2844">
        <f t="shared" si="4"/>
        <v>0</v>
      </c>
      <c r="R80" s="2720"/>
      <c r="S80" s="2721"/>
      <c r="T80" s="2722"/>
      <c r="U80" s="2723"/>
      <c r="V80" s="2724"/>
      <c r="W80" s="2723"/>
      <c r="X80" s="2724"/>
      <c r="Y80" s="2723"/>
      <c r="Z80" s="2724"/>
      <c r="AA80" s="2723"/>
      <c r="AB80" s="2724"/>
      <c r="AC80" s="2725"/>
      <c r="AD80" s="2722"/>
      <c r="AE80" s="2723"/>
      <c r="AF80" s="2724"/>
      <c r="AG80" s="2723"/>
      <c r="AH80" s="2724"/>
      <c r="AI80" s="2723"/>
      <c r="AJ80" s="2724"/>
      <c r="AK80" s="2725"/>
      <c r="AL80" s="2722"/>
      <c r="AM80" s="2723"/>
      <c r="AN80" s="2724"/>
      <c r="AO80" s="2723"/>
      <c r="AP80" s="2724"/>
      <c r="AQ80" s="2723"/>
      <c r="AR80" s="2724"/>
      <c r="AS80" s="2725"/>
      <c r="AT80" s="2594"/>
      <c r="AU80" s="2726"/>
      <c r="AV80" s="2727"/>
      <c r="AW80" s="2728"/>
      <c r="AX80" s="2727"/>
      <c r="AY80" s="2728"/>
      <c r="AZ80" s="2727"/>
      <c r="BA80" s="2728"/>
      <c r="BB80" s="2727"/>
      <c r="BC80" s="2728"/>
      <c r="BD80" s="2729"/>
      <c r="BE80" s="2726"/>
      <c r="BF80" s="2727"/>
      <c r="BG80" s="2728"/>
      <c r="BH80" s="2727"/>
      <c r="BI80" s="2728"/>
      <c r="BJ80" s="2727"/>
      <c r="BK80" s="2728"/>
      <c r="BL80" s="2729"/>
      <c r="BM80" s="2726"/>
      <c r="BN80" s="2727"/>
      <c r="BO80" s="2728"/>
      <c r="BP80" s="2727"/>
      <c r="BQ80" s="2728"/>
      <c r="BR80" s="2727"/>
      <c r="BS80" s="2728"/>
      <c r="BT80" s="2729"/>
      <c r="BU80" s="2594"/>
      <c r="BV80" s="2730"/>
      <c r="BW80" s="2731"/>
      <c r="BX80" s="2732"/>
      <c r="BY80" s="2731"/>
      <c r="BZ80" s="2732"/>
      <c r="CA80" s="2731"/>
      <c r="CB80" s="2732"/>
      <c r="CC80" s="2731"/>
      <c r="CD80" s="2732"/>
      <c r="CE80" s="2733"/>
      <c r="CF80" s="2730"/>
      <c r="CG80" s="2731"/>
      <c r="CH80" s="2732"/>
      <c r="CI80" s="2731"/>
      <c r="CJ80" s="2732"/>
      <c r="CK80" s="2731"/>
      <c r="CL80" s="2732"/>
      <c r="CM80" s="2733"/>
      <c r="CN80" s="2730"/>
      <c r="CO80" s="2731"/>
      <c r="CP80" s="2732"/>
      <c r="CQ80" s="2731"/>
      <c r="CR80" s="2732"/>
      <c r="CS80" s="2731"/>
      <c r="CT80" s="2732"/>
      <c r="CU80" s="2733"/>
      <c r="CV80" s="2594"/>
      <c r="CW80" s="2734"/>
      <c r="CX80" s="2735"/>
      <c r="CY80" s="2736"/>
      <c r="CZ80" s="2735"/>
      <c r="DA80" s="2736"/>
      <c r="DB80" s="2735"/>
      <c r="DC80" s="2736"/>
      <c r="DD80" s="2735"/>
      <c r="DE80" s="2736"/>
      <c r="DF80" s="2737"/>
      <c r="DG80" s="2734"/>
      <c r="DH80" s="2735"/>
      <c r="DI80" s="2736"/>
      <c r="DJ80" s="2735"/>
      <c r="DK80" s="2736"/>
      <c r="DL80" s="2735"/>
      <c r="DM80" s="2736"/>
      <c r="DN80" s="2737"/>
      <c r="DO80" s="2734"/>
      <c r="DP80" s="2735"/>
      <c r="DQ80" s="2736"/>
      <c r="DR80" s="2735"/>
      <c r="DS80" s="2736"/>
      <c r="DT80" s="2735"/>
      <c r="DU80" s="2736"/>
      <c r="DV80" s="2737"/>
      <c r="DW80" s="2594"/>
    </row>
    <row r="81" spans="1:127" s="1629" customFormat="1" ht="40.5" customHeight="1">
      <c r="A81" s="2829">
        <v>1</v>
      </c>
      <c r="B81" s="2830">
        <f>LARGE(B$56:B80,1)+1</f>
        <v>26</v>
      </c>
      <c r="C81" s="2831" t="s">
        <v>4397</v>
      </c>
      <c r="D81" s="2832" t="s">
        <v>4363</v>
      </c>
      <c r="E81" s="2833" t="s">
        <v>319</v>
      </c>
      <c r="F81" s="2834">
        <v>0.189</v>
      </c>
      <c r="G81" s="2835" t="s">
        <v>4310</v>
      </c>
      <c r="H81" s="2836">
        <v>7458</v>
      </c>
      <c r="I81" s="2837" t="s">
        <v>4311</v>
      </c>
      <c r="J81" s="2838"/>
      <c r="K81" s="2839"/>
      <c r="L81" s="2840" t="s">
        <v>4300</v>
      </c>
      <c r="M81" s="2840" t="s">
        <v>4301</v>
      </c>
      <c r="N81" s="2841" t="s">
        <v>4302</v>
      </c>
      <c r="O81" s="2842" t="s">
        <v>4303</v>
      </c>
      <c r="P81" s="2843" t="s">
        <v>4304</v>
      </c>
      <c r="Q81" s="2844">
        <f t="shared" si="4"/>
        <v>0</v>
      </c>
      <c r="R81" s="2720"/>
      <c r="S81" s="2721"/>
      <c r="T81" s="2722"/>
      <c r="U81" s="2723"/>
      <c r="V81" s="2724"/>
      <c r="W81" s="2723"/>
      <c r="X81" s="2724"/>
      <c r="Y81" s="2723"/>
      <c r="Z81" s="2724"/>
      <c r="AA81" s="2723"/>
      <c r="AB81" s="2724"/>
      <c r="AC81" s="2725"/>
      <c r="AD81" s="2722"/>
      <c r="AE81" s="2723"/>
      <c r="AF81" s="2724"/>
      <c r="AG81" s="2723"/>
      <c r="AH81" s="2724"/>
      <c r="AI81" s="2723"/>
      <c r="AJ81" s="2724"/>
      <c r="AK81" s="2725"/>
      <c r="AL81" s="2722"/>
      <c r="AM81" s="2723"/>
      <c r="AN81" s="2724"/>
      <c r="AO81" s="2723"/>
      <c r="AP81" s="2724"/>
      <c r="AQ81" s="2723"/>
      <c r="AR81" s="2724"/>
      <c r="AS81" s="2725"/>
      <c r="AT81" s="2594"/>
      <c r="AU81" s="2726"/>
      <c r="AV81" s="2727"/>
      <c r="AW81" s="2728"/>
      <c r="AX81" s="2727"/>
      <c r="AY81" s="2728"/>
      <c r="AZ81" s="2727"/>
      <c r="BA81" s="2728"/>
      <c r="BB81" s="2727"/>
      <c r="BC81" s="2728"/>
      <c r="BD81" s="2729"/>
      <c r="BE81" s="2726"/>
      <c r="BF81" s="2727"/>
      <c r="BG81" s="2728"/>
      <c r="BH81" s="2727"/>
      <c r="BI81" s="2728"/>
      <c r="BJ81" s="2727"/>
      <c r="BK81" s="2728"/>
      <c r="BL81" s="2729"/>
      <c r="BM81" s="2726"/>
      <c r="BN81" s="2727"/>
      <c r="BO81" s="2728"/>
      <c r="BP81" s="2727"/>
      <c r="BQ81" s="2728"/>
      <c r="BR81" s="2727"/>
      <c r="BS81" s="2728"/>
      <c r="BT81" s="2729"/>
      <c r="BU81" s="2594"/>
      <c r="BV81" s="2730"/>
      <c r="BW81" s="2731"/>
      <c r="BX81" s="2732"/>
      <c r="BY81" s="2731"/>
      <c r="BZ81" s="2732"/>
      <c r="CA81" s="2731"/>
      <c r="CB81" s="2732"/>
      <c r="CC81" s="2731"/>
      <c r="CD81" s="2732"/>
      <c r="CE81" s="2733"/>
      <c r="CF81" s="2730"/>
      <c r="CG81" s="2731"/>
      <c r="CH81" s="2732"/>
      <c r="CI81" s="2731"/>
      <c r="CJ81" s="2732"/>
      <c r="CK81" s="2731"/>
      <c r="CL81" s="2732"/>
      <c r="CM81" s="2733"/>
      <c r="CN81" s="2730"/>
      <c r="CO81" s="2731"/>
      <c r="CP81" s="2732"/>
      <c r="CQ81" s="2731"/>
      <c r="CR81" s="2732"/>
      <c r="CS81" s="2731"/>
      <c r="CT81" s="2732"/>
      <c r="CU81" s="2733"/>
      <c r="CV81" s="2594"/>
      <c r="CW81" s="2734"/>
      <c r="CX81" s="2735"/>
      <c r="CY81" s="2736"/>
      <c r="CZ81" s="2735"/>
      <c r="DA81" s="2736"/>
      <c r="DB81" s="2735"/>
      <c r="DC81" s="2736"/>
      <c r="DD81" s="2735"/>
      <c r="DE81" s="2736"/>
      <c r="DF81" s="2737"/>
      <c r="DG81" s="2734"/>
      <c r="DH81" s="2735"/>
      <c r="DI81" s="2736"/>
      <c r="DJ81" s="2735"/>
      <c r="DK81" s="2736"/>
      <c r="DL81" s="2735"/>
      <c r="DM81" s="2736"/>
      <c r="DN81" s="2737"/>
      <c r="DO81" s="2734"/>
      <c r="DP81" s="2735"/>
      <c r="DQ81" s="2736"/>
      <c r="DR81" s="2735"/>
      <c r="DS81" s="2736"/>
      <c r="DT81" s="2735"/>
      <c r="DU81" s="2736"/>
      <c r="DV81" s="2737"/>
      <c r="DW81" s="2594"/>
    </row>
    <row r="82" spans="1:127" s="1629" customFormat="1" ht="40.5" customHeight="1">
      <c r="A82" s="2829"/>
      <c r="B82" s="2816">
        <v>8</v>
      </c>
      <c r="C82" s="2817" t="s">
        <v>4398</v>
      </c>
      <c r="D82" s="2818"/>
      <c r="E82" s="2819"/>
      <c r="F82" s="2818"/>
      <c r="G82" s="2820"/>
      <c r="H82" s="2819"/>
      <c r="I82" s="2821"/>
      <c r="J82" s="2818"/>
      <c r="K82" s="2818"/>
      <c r="L82" s="2821"/>
      <c r="M82" s="2821"/>
      <c r="N82" s="2821"/>
      <c r="O82" s="2821"/>
      <c r="P82" s="2822"/>
      <c r="Q82" s="6574" t="s">
        <v>4110</v>
      </c>
      <c r="R82" s="6576" t="s">
        <v>4111</v>
      </c>
      <c r="S82" s="6577" t="s">
        <v>4112</v>
      </c>
      <c r="T82" s="2846"/>
      <c r="U82" s="2847"/>
      <c r="V82" s="2847"/>
      <c r="W82" s="2847"/>
      <c r="X82" s="2847"/>
      <c r="Y82" s="2847"/>
      <c r="Z82" s="2847"/>
      <c r="AA82" s="2847"/>
      <c r="AB82" s="2847"/>
      <c r="AC82" s="2848"/>
      <c r="AD82" s="2846"/>
      <c r="AE82" s="2847"/>
      <c r="AF82" s="2847"/>
      <c r="AG82" s="2847"/>
      <c r="AH82" s="2847"/>
      <c r="AI82" s="2847"/>
      <c r="AJ82" s="2847"/>
      <c r="AK82" s="2848"/>
      <c r="AL82" s="2846"/>
      <c r="AM82" s="2847"/>
      <c r="AN82" s="2847"/>
      <c r="AO82" s="2847"/>
      <c r="AP82" s="2847"/>
      <c r="AQ82" s="2847"/>
      <c r="AR82" s="2847"/>
      <c r="AS82" s="2848"/>
      <c r="AT82" s="2849"/>
      <c r="AU82" s="2850"/>
      <c r="AV82" s="2851"/>
      <c r="AW82" s="2851"/>
      <c r="AX82" s="2851"/>
      <c r="AY82" s="2851"/>
      <c r="AZ82" s="2851"/>
      <c r="BA82" s="2851"/>
      <c r="BB82" s="2851"/>
      <c r="BC82" s="2851"/>
      <c r="BD82" s="2852"/>
      <c r="BE82" s="2850"/>
      <c r="BF82" s="2851"/>
      <c r="BG82" s="2851"/>
      <c r="BH82" s="2851"/>
      <c r="BI82" s="2851"/>
      <c r="BJ82" s="2851"/>
      <c r="BK82" s="2851"/>
      <c r="BL82" s="2852"/>
      <c r="BM82" s="2850"/>
      <c r="BN82" s="2851"/>
      <c r="BO82" s="2851"/>
      <c r="BP82" s="2851"/>
      <c r="BQ82" s="2851"/>
      <c r="BR82" s="2851"/>
      <c r="BS82" s="2851"/>
      <c r="BT82" s="2852"/>
      <c r="BU82" s="2849"/>
      <c r="BV82" s="2853"/>
      <c r="BW82" s="2854"/>
      <c r="BX82" s="2854"/>
      <c r="BY82" s="2854"/>
      <c r="BZ82" s="2854"/>
      <c r="CA82" s="2854"/>
      <c r="CB82" s="2854"/>
      <c r="CC82" s="2854"/>
      <c r="CD82" s="2854"/>
      <c r="CE82" s="2855"/>
      <c r="CF82" s="2853"/>
      <c r="CG82" s="2854"/>
      <c r="CH82" s="2854"/>
      <c r="CI82" s="2854"/>
      <c r="CJ82" s="2854"/>
      <c r="CK82" s="2854"/>
      <c r="CL82" s="2854"/>
      <c r="CM82" s="2855"/>
      <c r="CN82" s="2853"/>
      <c r="CO82" s="2854"/>
      <c r="CP82" s="2854"/>
      <c r="CQ82" s="2854"/>
      <c r="CR82" s="2854"/>
      <c r="CS82" s="2854"/>
      <c r="CT82" s="2854"/>
      <c r="CU82" s="2855"/>
      <c r="CV82" s="2849"/>
      <c r="CW82" s="2856"/>
      <c r="CX82" s="2857"/>
      <c r="CY82" s="2857"/>
      <c r="CZ82" s="2857"/>
      <c r="DA82" s="2857"/>
      <c r="DB82" s="2857"/>
      <c r="DC82" s="2857"/>
      <c r="DD82" s="2857"/>
      <c r="DE82" s="2857"/>
      <c r="DF82" s="2858"/>
      <c r="DG82" s="2856"/>
      <c r="DH82" s="2857"/>
      <c r="DI82" s="2857"/>
      <c r="DJ82" s="2857"/>
      <c r="DK82" s="2857"/>
      <c r="DL82" s="2857"/>
      <c r="DM82" s="2857"/>
      <c r="DN82" s="2858"/>
      <c r="DO82" s="2856"/>
      <c r="DP82" s="2857"/>
      <c r="DQ82" s="2857"/>
      <c r="DR82" s="2857"/>
      <c r="DS82" s="2857"/>
      <c r="DT82" s="2857"/>
      <c r="DU82" s="2857"/>
      <c r="DV82" s="2858"/>
      <c r="DW82" s="2594"/>
    </row>
    <row r="83" spans="1:127" s="1629" customFormat="1" ht="40.5" customHeight="1">
      <c r="A83" s="2829"/>
      <c r="B83" s="2823"/>
      <c r="C83" s="2824" t="s">
        <v>4306</v>
      </c>
      <c r="D83" s="2825">
        <f>LARGE(B84:B95,1)</f>
        <v>12</v>
      </c>
      <c r="E83" s="2826" t="s">
        <v>4307</v>
      </c>
      <c r="F83" s="2825">
        <f>COUNTIF(L84:P95,E83)</f>
        <v>3</v>
      </c>
      <c r="G83" s="2827" t="s">
        <v>4300</v>
      </c>
      <c r="H83" s="2825">
        <f>COUNTIF(L84:P95,G83)</f>
        <v>7</v>
      </c>
      <c r="I83" s="2827" t="s">
        <v>4301</v>
      </c>
      <c r="J83" s="2825">
        <f>COUNTIF(L84:P95,I83)</f>
        <v>7</v>
      </c>
      <c r="K83" s="2827" t="s">
        <v>4302</v>
      </c>
      <c r="L83" s="2825">
        <f>COUNTIF(L84:P95,K83)</f>
        <v>9</v>
      </c>
      <c r="M83" s="2827" t="s">
        <v>4303</v>
      </c>
      <c r="N83" s="2825">
        <f>COUNTIF(L84:P95,M83)</f>
        <v>9</v>
      </c>
      <c r="O83" s="2827" t="s">
        <v>4304</v>
      </c>
      <c r="P83" s="2828">
        <f>COUNTIF(L84:P95,O83)</f>
        <v>8</v>
      </c>
      <c r="Q83" s="6575"/>
      <c r="R83" s="6242"/>
      <c r="S83" s="6244"/>
      <c r="T83" s="2859"/>
      <c r="U83" s="2860"/>
      <c r="V83" s="2860"/>
      <c r="W83" s="2860"/>
      <c r="X83" s="2860"/>
      <c r="Y83" s="2860"/>
      <c r="Z83" s="2860"/>
      <c r="AA83" s="2860"/>
      <c r="AB83" s="2860"/>
      <c r="AC83" s="2861"/>
      <c r="AD83" s="2859"/>
      <c r="AE83" s="2860"/>
      <c r="AF83" s="2860"/>
      <c r="AG83" s="2860"/>
      <c r="AH83" s="2860"/>
      <c r="AI83" s="2860"/>
      <c r="AJ83" s="2860"/>
      <c r="AK83" s="2861"/>
      <c r="AL83" s="2859"/>
      <c r="AM83" s="2860"/>
      <c r="AN83" s="2860"/>
      <c r="AO83" s="2860"/>
      <c r="AP83" s="2860"/>
      <c r="AQ83" s="2860"/>
      <c r="AR83" s="2860"/>
      <c r="AS83" s="2861"/>
      <c r="AT83" s="2862"/>
      <c r="AU83" s="2863"/>
      <c r="AV83" s="2864"/>
      <c r="AW83" s="2864"/>
      <c r="AX83" s="2864"/>
      <c r="AY83" s="2864"/>
      <c r="AZ83" s="2864"/>
      <c r="BA83" s="2864"/>
      <c r="BB83" s="2864"/>
      <c r="BC83" s="2864"/>
      <c r="BD83" s="2865"/>
      <c r="BE83" s="2863"/>
      <c r="BF83" s="2864"/>
      <c r="BG83" s="2864"/>
      <c r="BH83" s="2864"/>
      <c r="BI83" s="2864"/>
      <c r="BJ83" s="2864"/>
      <c r="BK83" s="2864"/>
      <c r="BL83" s="2865"/>
      <c r="BM83" s="2863"/>
      <c r="BN83" s="2864"/>
      <c r="BO83" s="2864"/>
      <c r="BP83" s="2864"/>
      <c r="BQ83" s="2864"/>
      <c r="BR83" s="2864"/>
      <c r="BS83" s="2864"/>
      <c r="BT83" s="2865"/>
      <c r="BU83" s="2862"/>
      <c r="BV83" s="2866"/>
      <c r="BW83" s="2867"/>
      <c r="BX83" s="2867"/>
      <c r="BY83" s="2867"/>
      <c r="BZ83" s="2867"/>
      <c r="CA83" s="2867"/>
      <c r="CB83" s="2867"/>
      <c r="CC83" s="2867"/>
      <c r="CD83" s="2867"/>
      <c r="CE83" s="2868"/>
      <c r="CF83" s="2866"/>
      <c r="CG83" s="2867"/>
      <c r="CH83" s="2867"/>
      <c r="CI83" s="2867"/>
      <c r="CJ83" s="2867"/>
      <c r="CK83" s="2867"/>
      <c r="CL83" s="2867"/>
      <c r="CM83" s="2868"/>
      <c r="CN83" s="2866"/>
      <c r="CO83" s="2867"/>
      <c r="CP83" s="2867"/>
      <c r="CQ83" s="2867"/>
      <c r="CR83" s="2867"/>
      <c r="CS83" s="2867"/>
      <c r="CT83" s="2867"/>
      <c r="CU83" s="2868"/>
      <c r="CV83" s="2862"/>
      <c r="CW83" s="2869"/>
      <c r="CX83" s="2870"/>
      <c r="CY83" s="2870"/>
      <c r="CZ83" s="2870"/>
      <c r="DA83" s="2870"/>
      <c r="DB83" s="2870"/>
      <c r="DC83" s="2870"/>
      <c r="DD83" s="2870"/>
      <c r="DE83" s="2870"/>
      <c r="DF83" s="2871"/>
      <c r="DG83" s="2869"/>
      <c r="DH83" s="2870"/>
      <c r="DI83" s="2870"/>
      <c r="DJ83" s="2870"/>
      <c r="DK83" s="2870"/>
      <c r="DL83" s="2870"/>
      <c r="DM83" s="2870"/>
      <c r="DN83" s="2871"/>
      <c r="DO83" s="2869"/>
      <c r="DP83" s="2870"/>
      <c r="DQ83" s="2870"/>
      <c r="DR83" s="2870"/>
      <c r="DS83" s="2870"/>
      <c r="DT83" s="2870"/>
      <c r="DU83" s="2870"/>
      <c r="DV83" s="2871"/>
      <c r="DW83" s="2594"/>
    </row>
    <row r="84" spans="1:127" s="1629" customFormat="1" ht="40.5" customHeight="1">
      <c r="A84" s="2829"/>
      <c r="B84" s="2830">
        <v>1</v>
      </c>
      <c r="C84" s="2831" t="s">
        <v>4399</v>
      </c>
      <c r="D84" s="2832" t="s">
        <v>4400</v>
      </c>
      <c r="E84" s="2833" t="s">
        <v>4401</v>
      </c>
      <c r="F84" s="2834">
        <v>3.89</v>
      </c>
      <c r="G84" s="2835" t="s">
        <v>4310</v>
      </c>
      <c r="H84" s="2836">
        <v>80303</v>
      </c>
      <c r="I84" s="2837" t="s">
        <v>4311</v>
      </c>
      <c r="J84" s="2838"/>
      <c r="K84" s="2839"/>
      <c r="L84" s="2840" t="s">
        <v>4300</v>
      </c>
      <c r="M84" s="2840" t="s">
        <v>4301</v>
      </c>
      <c r="N84" s="2841" t="s">
        <v>4302</v>
      </c>
      <c r="O84" s="2842" t="s">
        <v>4303</v>
      </c>
      <c r="P84" s="2843" t="s">
        <v>4304</v>
      </c>
      <c r="Q84" s="2844">
        <f t="shared" si="4"/>
        <v>0</v>
      </c>
      <c r="R84" s="2720"/>
      <c r="S84" s="2721"/>
      <c r="T84" s="2722"/>
      <c r="U84" s="2723"/>
      <c r="V84" s="2724"/>
      <c r="W84" s="2723"/>
      <c r="X84" s="2724"/>
      <c r="Y84" s="2723"/>
      <c r="Z84" s="2724"/>
      <c r="AA84" s="2723"/>
      <c r="AB84" s="2724"/>
      <c r="AC84" s="2725"/>
      <c r="AD84" s="2722"/>
      <c r="AE84" s="2723"/>
      <c r="AF84" s="2724"/>
      <c r="AG84" s="2723"/>
      <c r="AH84" s="2724"/>
      <c r="AI84" s="2723"/>
      <c r="AJ84" s="2724"/>
      <c r="AK84" s="2725"/>
      <c r="AL84" s="2722"/>
      <c r="AM84" s="2723"/>
      <c r="AN84" s="2724"/>
      <c r="AO84" s="2723"/>
      <c r="AP84" s="2724"/>
      <c r="AQ84" s="2723"/>
      <c r="AR84" s="2724"/>
      <c r="AS84" s="2725"/>
      <c r="AT84" s="2594"/>
      <c r="AU84" s="2726"/>
      <c r="AV84" s="2727"/>
      <c r="AW84" s="2728"/>
      <c r="AX84" s="2727"/>
      <c r="AY84" s="2728"/>
      <c r="AZ84" s="2727"/>
      <c r="BA84" s="2728"/>
      <c r="BB84" s="2727"/>
      <c r="BC84" s="2728"/>
      <c r="BD84" s="2729"/>
      <c r="BE84" s="2726"/>
      <c r="BF84" s="2727"/>
      <c r="BG84" s="2728"/>
      <c r="BH84" s="2727"/>
      <c r="BI84" s="2728"/>
      <c r="BJ84" s="2727"/>
      <c r="BK84" s="2728"/>
      <c r="BL84" s="2729"/>
      <c r="BM84" s="2726"/>
      <c r="BN84" s="2727"/>
      <c r="BO84" s="2728"/>
      <c r="BP84" s="2727"/>
      <c r="BQ84" s="2728"/>
      <c r="BR84" s="2727"/>
      <c r="BS84" s="2728"/>
      <c r="BT84" s="2729"/>
      <c r="BU84" s="2594"/>
      <c r="BV84" s="2730"/>
      <c r="BW84" s="2731"/>
      <c r="BX84" s="2732"/>
      <c r="BY84" s="2731"/>
      <c r="BZ84" s="2732"/>
      <c r="CA84" s="2731"/>
      <c r="CB84" s="2732"/>
      <c r="CC84" s="2731"/>
      <c r="CD84" s="2732"/>
      <c r="CE84" s="2733"/>
      <c r="CF84" s="2730"/>
      <c r="CG84" s="2731"/>
      <c r="CH84" s="2732"/>
      <c r="CI84" s="2731"/>
      <c r="CJ84" s="2732"/>
      <c r="CK84" s="2731"/>
      <c r="CL84" s="2732"/>
      <c r="CM84" s="2733"/>
      <c r="CN84" s="2730"/>
      <c r="CO84" s="2731"/>
      <c r="CP84" s="2732"/>
      <c r="CQ84" s="2731"/>
      <c r="CR84" s="2732"/>
      <c r="CS84" s="2731"/>
      <c r="CT84" s="2732"/>
      <c r="CU84" s="2733"/>
      <c r="CV84" s="2594"/>
      <c r="CW84" s="2734"/>
      <c r="CX84" s="2735"/>
      <c r="CY84" s="2736"/>
      <c r="CZ84" s="2735"/>
      <c r="DA84" s="2736"/>
      <c r="DB84" s="2735"/>
      <c r="DC84" s="2736"/>
      <c r="DD84" s="2735"/>
      <c r="DE84" s="2736"/>
      <c r="DF84" s="2737"/>
      <c r="DG84" s="2734"/>
      <c r="DH84" s="2735"/>
      <c r="DI84" s="2736"/>
      <c r="DJ84" s="2735"/>
      <c r="DK84" s="2736"/>
      <c r="DL84" s="2735"/>
      <c r="DM84" s="2736"/>
      <c r="DN84" s="2737"/>
      <c r="DO84" s="2734"/>
      <c r="DP84" s="2735"/>
      <c r="DQ84" s="2736"/>
      <c r="DR84" s="2735"/>
      <c r="DS84" s="2736"/>
      <c r="DT84" s="2735"/>
      <c r="DU84" s="2736"/>
      <c r="DV84" s="2737"/>
      <c r="DW84" s="2594"/>
    </row>
    <row r="85" spans="1:127" ht="40.5" customHeight="1">
      <c r="A85" s="2829">
        <v>1</v>
      </c>
      <c r="B85" s="2830">
        <f>LARGE(B$84:B84,1)+1</f>
        <v>2</v>
      </c>
      <c r="C85" s="2831" t="s">
        <v>4402</v>
      </c>
      <c r="D85" s="2832" t="s">
        <v>4403</v>
      </c>
      <c r="E85" s="2833" t="s">
        <v>2079</v>
      </c>
      <c r="F85" s="2834">
        <v>3.452</v>
      </c>
      <c r="G85" s="2835" t="s">
        <v>4310</v>
      </c>
      <c r="H85" s="2836">
        <v>3315</v>
      </c>
      <c r="I85" s="2837" t="s">
        <v>4311</v>
      </c>
      <c r="J85" s="2838"/>
      <c r="K85" s="2839"/>
      <c r="L85" s="2840" t="s">
        <v>4300</v>
      </c>
      <c r="M85" s="2840" t="s">
        <v>4301</v>
      </c>
      <c r="N85" s="2841" t="s">
        <v>4302</v>
      </c>
      <c r="O85" s="2842" t="s">
        <v>4303</v>
      </c>
      <c r="P85" s="2843" t="s">
        <v>4304</v>
      </c>
      <c r="Q85" s="2844">
        <f t="shared" si="4"/>
        <v>0</v>
      </c>
      <c r="R85" s="2720"/>
      <c r="S85" s="2721"/>
      <c r="T85" s="2722"/>
      <c r="U85" s="2723"/>
      <c r="V85" s="2724"/>
      <c r="W85" s="2723"/>
      <c r="X85" s="2724"/>
      <c r="Y85" s="2723"/>
      <c r="Z85" s="2724"/>
      <c r="AA85" s="2723"/>
      <c r="AB85" s="2724"/>
      <c r="AC85" s="2725"/>
      <c r="AD85" s="2722"/>
      <c r="AE85" s="2723"/>
      <c r="AF85" s="2724"/>
      <c r="AG85" s="2723"/>
      <c r="AH85" s="2724"/>
      <c r="AI85" s="2723"/>
      <c r="AJ85" s="2724"/>
      <c r="AK85" s="2725"/>
      <c r="AL85" s="2722"/>
      <c r="AM85" s="2723"/>
      <c r="AN85" s="2724"/>
      <c r="AO85" s="2723"/>
      <c r="AP85" s="2724"/>
      <c r="AQ85" s="2723"/>
      <c r="AR85" s="2724"/>
      <c r="AS85" s="2725"/>
      <c r="AT85" s="2594"/>
      <c r="AU85" s="2726"/>
      <c r="AV85" s="2727"/>
      <c r="AW85" s="2728"/>
      <c r="AX85" s="2727"/>
      <c r="AY85" s="2728"/>
      <c r="AZ85" s="2727"/>
      <c r="BA85" s="2728"/>
      <c r="BB85" s="2727"/>
      <c r="BC85" s="2728"/>
      <c r="BD85" s="2729"/>
      <c r="BE85" s="2726"/>
      <c r="BF85" s="2727"/>
      <c r="BG85" s="2728"/>
      <c r="BH85" s="2727"/>
      <c r="BI85" s="2728"/>
      <c r="BJ85" s="2727"/>
      <c r="BK85" s="2728"/>
      <c r="BL85" s="2729"/>
      <c r="BM85" s="2726"/>
      <c r="BN85" s="2727"/>
      <c r="BO85" s="2728"/>
      <c r="BP85" s="2727"/>
      <c r="BQ85" s="2728"/>
      <c r="BR85" s="2727"/>
      <c r="BS85" s="2728"/>
      <c r="BT85" s="2729"/>
      <c r="BU85" s="2594"/>
      <c r="BV85" s="2730"/>
      <c r="BW85" s="2731"/>
      <c r="BX85" s="2732"/>
      <c r="BY85" s="2731"/>
      <c r="BZ85" s="2732"/>
      <c r="CA85" s="2731"/>
      <c r="CB85" s="2732"/>
      <c r="CC85" s="2731"/>
      <c r="CD85" s="2732"/>
      <c r="CE85" s="2733"/>
      <c r="CF85" s="2730"/>
      <c r="CG85" s="2731"/>
      <c r="CH85" s="2732"/>
      <c r="CI85" s="2731"/>
      <c r="CJ85" s="2732"/>
      <c r="CK85" s="2731"/>
      <c r="CL85" s="2732"/>
      <c r="CM85" s="2733"/>
      <c r="CN85" s="2730"/>
      <c r="CO85" s="2731"/>
      <c r="CP85" s="2732"/>
      <c r="CQ85" s="2731"/>
      <c r="CR85" s="2732"/>
      <c r="CS85" s="2731"/>
      <c r="CT85" s="2732"/>
      <c r="CU85" s="2733"/>
      <c r="CV85" s="2594"/>
      <c r="CW85" s="2734"/>
      <c r="CX85" s="2735"/>
      <c r="CY85" s="2736"/>
      <c r="CZ85" s="2735"/>
      <c r="DA85" s="2736"/>
      <c r="DB85" s="2735"/>
      <c r="DC85" s="2736"/>
      <c r="DD85" s="2735"/>
      <c r="DE85" s="2736"/>
      <c r="DF85" s="2737"/>
      <c r="DG85" s="2734"/>
      <c r="DH85" s="2735"/>
      <c r="DI85" s="2736"/>
      <c r="DJ85" s="2735"/>
      <c r="DK85" s="2736"/>
      <c r="DL85" s="2735"/>
      <c r="DM85" s="2736"/>
      <c r="DN85" s="2737"/>
      <c r="DO85" s="2734"/>
      <c r="DP85" s="2735"/>
      <c r="DQ85" s="2736"/>
      <c r="DR85" s="2735"/>
      <c r="DS85" s="2736"/>
      <c r="DT85" s="2735"/>
      <c r="DU85" s="2736"/>
      <c r="DV85" s="2737"/>
      <c r="DW85" s="2594"/>
    </row>
    <row r="86" spans="1:127" s="1629" customFormat="1" ht="40.5" customHeight="1">
      <c r="A86" s="2829">
        <v>1</v>
      </c>
      <c r="B86" s="2830">
        <f>LARGE(B$84:B85,1)+1</f>
        <v>3</v>
      </c>
      <c r="C86" s="2831" t="s">
        <v>4404</v>
      </c>
      <c r="D86" s="2832" t="s">
        <v>4405</v>
      </c>
      <c r="E86" s="2833" t="s">
        <v>2079</v>
      </c>
      <c r="F86" s="2834">
        <v>5.6</v>
      </c>
      <c r="G86" s="2835" t="s">
        <v>4310</v>
      </c>
      <c r="H86" s="2836">
        <v>5601</v>
      </c>
      <c r="I86" s="2837" t="s">
        <v>4311</v>
      </c>
      <c r="J86" s="2838"/>
      <c r="K86" s="2839"/>
      <c r="L86" s="2840" t="s">
        <v>4300</v>
      </c>
      <c r="M86" s="2840" t="s">
        <v>4301</v>
      </c>
      <c r="N86" s="2841" t="s">
        <v>4302</v>
      </c>
      <c r="O86" s="2842" t="s">
        <v>4303</v>
      </c>
      <c r="P86" s="2843" t="s">
        <v>4304</v>
      </c>
      <c r="Q86" s="2844">
        <f t="shared" si="4"/>
        <v>0</v>
      </c>
      <c r="R86" s="2720"/>
      <c r="S86" s="2721"/>
      <c r="T86" s="2722"/>
      <c r="U86" s="2723"/>
      <c r="V86" s="2724"/>
      <c r="W86" s="2723"/>
      <c r="X86" s="2724"/>
      <c r="Y86" s="2723"/>
      <c r="Z86" s="2724"/>
      <c r="AA86" s="2723"/>
      <c r="AB86" s="2724"/>
      <c r="AC86" s="2725"/>
      <c r="AD86" s="2722"/>
      <c r="AE86" s="2723"/>
      <c r="AF86" s="2724"/>
      <c r="AG86" s="2723"/>
      <c r="AH86" s="2724"/>
      <c r="AI86" s="2723"/>
      <c r="AJ86" s="2724"/>
      <c r="AK86" s="2725"/>
      <c r="AL86" s="2722"/>
      <c r="AM86" s="2723"/>
      <c r="AN86" s="2724"/>
      <c r="AO86" s="2723"/>
      <c r="AP86" s="2724"/>
      <c r="AQ86" s="2723"/>
      <c r="AR86" s="2724"/>
      <c r="AS86" s="2725"/>
      <c r="AT86" s="2594"/>
      <c r="AU86" s="2726"/>
      <c r="AV86" s="2727"/>
      <c r="AW86" s="2728"/>
      <c r="AX86" s="2727"/>
      <c r="AY86" s="2728"/>
      <c r="AZ86" s="2727"/>
      <c r="BA86" s="2728"/>
      <c r="BB86" s="2727"/>
      <c r="BC86" s="2728"/>
      <c r="BD86" s="2729"/>
      <c r="BE86" s="2726"/>
      <c r="BF86" s="2727"/>
      <c r="BG86" s="2728"/>
      <c r="BH86" s="2727"/>
      <c r="BI86" s="2728"/>
      <c r="BJ86" s="2727"/>
      <c r="BK86" s="2728"/>
      <c r="BL86" s="2729"/>
      <c r="BM86" s="2726"/>
      <c r="BN86" s="2727"/>
      <c r="BO86" s="2728"/>
      <c r="BP86" s="2727"/>
      <c r="BQ86" s="2728"/>
      <c r="BR86" s="2727"/>
      <c r="BS86" s="2728"/>
      <c r="BT86" s="2729"/>
      <c r="BU86" s="2594"/>
      <c r="BV86" s="2730"/>
      <c r="BW86" s="2731"/>
      <c r="BX86" s="2732"/>
      <c r="BY86" s="2731"/>
      <c r="BZ86" s="2732"/>
      <c r="CA86" s="2731"/>
      <c r="CB86" s="2732"/>
      <c r="CC86" s="2731"/>
      <c r="CD86" s="2732"/>
      <c r="CE86" s="2733"/>
      <c r="CF86" s="2730"/>
      <c r="CG86" s="2731"/>
      <c r="CH86" s="2732"/>
      <c r="CI86" s="2731"/>
      <c r="CJ86" s="2732"/>
      <c r="CK86" s="2731"/>
      <c r="CL86" s="2732"/>
      <c r="CM86" s="2733"/>
      <c r="CN86" s="2730"/>
      <c r="CO86" s="2731"/>
      <c r="CP86" s="2732"/>
      <c r="CQ86" s="2731"/>
      <c r="CR86" s="2732"/>
      <c r="CS86" s="2731"/>
      <c r="CT86" s="2732"/>
      <c r="CU86" s="2733"/>
      <c r="CV86" s="2594"/>
      <c r="CW86" s="2734"/>
      <c r="CX86" s="2735"/>
      <c r="CY86" s="2736"/>
      <c r="CZ86" s="2735"/>
      <c r="DA86" s="2736"/>
      <c r="DB86" s="2735"/>
      <c r="DC86" s="2736"/>
      <c r="DD86" s="2735"/>
      <c r="DE86" s="2736"/>
      <c r="DF86" s="2737"/>
      <c r="DG86" s="2734"/>
      <c r="DH86" s="2735"/>
      <c r="DI86" s="2736"/>
      <c r="DJ86" s="2735"/>
      <c r="DK86" s="2736"/>
      <c r="DL86" s="2735"/>
      <c r="DM86" s="2736"/>
      <c r="DN86" s="2737"/>
      <c r="DO86" s="2734"/>
      <c r="DP86" s="2735"/>
      <c r="DQ86" s="2736"/>
      <c r="DR86" s="2735"/>
      <c r="DS86" s="2736"/>
      <c r="DT86" s="2735"/>
      <c r="DU86" s="2736"/>
      <c r="DV86" s="2737"/>
      <c r="DW86" s="2594"/>
    </row>
    <row r="87" spans="1:127" s="1629" customFormat="1" ht="40.5" customHeight="1">
      <c r="A87" s="2829">
        <v>1</v>
      </c>
      <c r="B87" s="2830">
        <f>LARGE(B$84:B86,1)+1</f>
        <v>4</v>
      </c>
      <c r="C87" s="2831" t="s">
        <v>4406</v>
      </c>
      <c r="D87" s="2832" t="s">
        <v>4407</v>
      </c>
      <c r="E87" s="2833" t="s">
        <v>4401</v>
      </c>
      <c r="F87" s="2834">
        <v>3.98</v>
      </c>
      <c r="G87" s="2835" t="s">
        <v>4310</v>
      </c>
      <c r="H87" s="2836">
        <v>80046</v>
      </c>
      <c r="I87" s="2837" t="s">
        <v>4311</v>
      </c>
      <c r="J87" s="2838"/>
      <c r="K87" s="2839"/>
      <c r="L87" s="2840" t="s">
        <v>4300</v>
      </c>
      <c r="M87" s="2840" t="s">
        <v>4301</v>
      </c>
      <c r="N87" s="2841" t="s">
        <v>4302</v>
      </c>
      <c r="O87" s="2842" t="s">
        <v>4303</v>
      </c>
      <c r="P87" s="2843" t="s">
        <v>4304</v>
      </c>
      <c r="Q87" s="2844">
        <f t="shared" si="4"/>
        <v>0</v>
      </c>
      <c r="R87" s="2720"/>
      <c r="S87" s="2721"/>
      <c r="T87" s="2722"/>
      <c r="U87" s="2723"/>
      <c r="V87" s="2724"/>
      <c r="W87" s="2723"/>
      <c r="X87" s="2724"/>
      <c r="Y87" s="2723"/>
      <c r="Z87" s="2724"/>
      <c r="AA87" s="2723"/>
      <c r="AB87" s="2724"/>
      <c r="AC87" s="2725"/>
      <c r="AD87" s="2722"/>
      <c r="AE87" s="2723"/>
      <c r="AF87" s="2724"/>
      <c r="AG87" s="2723"/>
      <c r="AH87" s="2724"/>
      <c r="AI87" s="2723"/>
      <c r="AJ87" s="2724"/>
      <c r="AK87" s="2725"/>
      <c r="AL87" s="2722"/>
      <c r="AM87" s="2723"/>
      <c r="AN87" s="2724"/>
      <c r="AO87" s="2723"/>
      <c r="AP87" s="2724"/>
      <c r="AQ87" s="2723"/>
      <c r="AR87" s="2724"/>
      <c r="AS87" s="2725"/>
      <c r="AT87" s="2594"/>
      <c r="AU87" s="2726"/>
      <c r="AV87" s="2727"/>
      <c r="AW87" s="2728"/>
      <c r="AX87" s="2727"/>
      <c r="AY87" s="2728"/>
      <c r="AZ87" s="2727"/>
      <c r="BA87" s="2728"/>
      <c r="BB87" s="2727"/>
      <c r="BC87" s="2728"/>
      <c r="BD87" s="2729"/>
      <c r="BE87" s="2726"/>
      <c r="BF87" s="2727"/>
      <c r="BG87" s="2728"/>
      <c r="BH87" s="2727"/>
      <c r="BI87" s="2728"/>
      <c r="BJ87" s="2727"/>
      <c r="BK87" s="2728"/>
      <c r="BL87" s="2729"/>
      <c r="BM87" s="2726"/>
      <c r="BN87" s="2727"/>
      <c r="BO87" s="2728"/>
      <c r="BP87" s="2727"/>
      <c r="BQ87" s="2728"/>
      <c r="BR87" s="2727"/>
      <c r="BS87" s="2728"/>
      <c r="BT87" s="2729"/>
      <c r="BU87" s="2594"/>
      <c r="BV87" s="2730"/>
      <c r="BW87" s="2731"/>
      <c r="BX87" s="2732"/>
      <c r="BY87" s="2731"/>
      <c r="BZ87" s="2732"/>
      <c r="CA87" s="2731"/>
      <c r="CB87" s="2732"/>
      <c r="CC87" s="2731"/>
      <c r="CD87" s="2732"/>
      <c r="CE87" s="2733"/>
      <c r="CF87" s="2730"/>
      <c r="CG87" s="2731"/>
      <c r="CH87" s="2732"/>
      <c r="CI87" s="2731"/>
      <c r="CJ87" s="2732"/>
      <c r="CK87" s="2731"/>
      <c r="CL87" s="2732"/>
      <c r="CM87" s="2733"/>
      <c r="CN87" s="2730"/>
      <c r="CO87" s="2731"/>
      <c r="CP87" s="2732"/>
      <c r="CQ87" s="2731"/>
      <c r="CR87" s="2732"/>
      <c r="CS87" s="2731"/>
      <c r="CT87" s="2732"/>
      <c r="CU87" s="2733"/>
      <c r="CV87" s="2594"/>
      <c r="CW87" s="2734"/>
      <c r="CX87" s="2735"/>
      <c r="CY87" s="2736"/>
      <c r="CZ87" s="2735"/>
      <c r="DA87" s="2736"/>
      <c r="DB87" s="2735"/>
      <c r="DC87" s="2736"/>
      <c r="DD87" s="2735"/>
      <c r="DE87" s="2736"/>
      <c r="DF87" s="2737"/>
      <c r="DG87" s="2734"/>
      <c r="DH87" s="2735"/>
      <c r="DI87" s="2736"/>
      <c r="DJ87" s="2735"/>
      <c r="DK87" s="2736"/>
      <c r="DL87" s="2735"/>
      <c r="DM87" s="2736"/>
      <c r="DN87" s="2737"/>
      <c r="DO87" s="2734"/>
      <c r="DP87" s="2735"/>
      <c r="DQ87" s="2736"/>
      <c r="DR87" s="2735"/>
      <c r="DS87" s="2736"/>
      <c r="DT87" s="2735"/>
      <c r="DU87" s="2736"/>
      <c r="DV87" s="2737"/>
      <c r="DW87" s="2594"/>
    </row>
    <row r="88" spans="1:127" s="1629" customFormat="1" ht="40.5" customHeight="1">
      <c r="A88" s="2829">
        <v>1</v>
      </c>
      <c r="B88" s="2830">
        <f>LARGE(B$84:B87,1)+1</f>
        <v>5</v>
      </c>
      <c r="C88" s="2831" t="s">
        <v>4408</v>
      </c>
      <c r="D88" s="2832" t="s">
        <v>4407</v>
      </c>
      <c r="E88" s="2833" t="s">
        <v>4401</v>
      </c>
      <c r="F88" s="2834">
        <v>4.59</v>
      </c>
      <c r="G88" s="2835" t="s">
        <v>4310</v>
      </c>
      <c r="H88" s="2836">
        <v>81111</v>
      </c>
      <c r="I88" s="2837" t="s">
        <v>4311</v>
      </c>
      <c r="J88" s="2838"/>
      <c r="K88" s="2839"/>
      <c r="L88" s="2872" t="s">
        <v>4343</v>
      </c>
      <c r="M88" s="2872"/>
      <c r="N88" s="2873"/>
      <c r="O88" s="2872"/>
      <c r="P88" s="2874"/>
      <c r="Q88" s="2844">
        <f t="shared" si="4"/>
        <v>0</v>
      </c>
      <c r="R88" s="2720"/>
      <c r="S88" s="2721"/>
      <c r="T88" s="2722"/>
      <c r="U88" s="2723"/>
      <c r="V88" s="2724"/>
      <c r="W88" s="2723"/>
      <c r="X88" s="2724"/>
      <c r="Y88" s="2723"/>
      <c r="Z88" s="2724"/>
      <c r="AA88" s="2723"/>
      <c r="AB88" s="2724"/>
      <c r="AC88" s="2725"/>
      <c r="AD88" s="2722"/>
      <c r="AE88" s="2723"/>
      <c r="AF88" s="2724"/>
      <c r="AG88" s="2723"/>
      <c r="AH88" s="2724"/>
      <c r="AI88" s="2723"/>
      <c r="AJ88" s="2724"/>
      <c r="AK88" s="2725"/>
      <c r="AL88" s="2722"/>
      <c r="AM88" s="2723"/>
      <c r="AN88" s="2724"/>
      <c r="AO88" s="2723"/>
      <c r="AP88" s="2724"/>
      <c r="AQ88" s="2723"/>
      <c r="AR88" s="2724"/>
      <c r="AS88" s="2725"/>
      <c r="AT88" s="2594"/>
      <c r="AU88" s="2726"/>
      <c r="AV88" s="2727"/>
      <c r="AW88" s="2728"/>
      <c r="AX88" s="2727"/>
      <c r="AY88" s="2728"/>
      <c r="AZ88" s="2727"/>
      <c r="BA88" s="2728"/>
      <c r="BB88" s="2727"/>
      <c r="BC88" s="2728"/>
      <c r="BD88" s="2729"/>
      <c r="BE88" s="2726"/>
      <c r="BF88" s="2727"/>
      <c r="BG88" s="2728"/>
      <c r="BH88" s="2727"/>
      <c r="BI88" s="2728"/>
      <c r="BJ88" s="2727"/>
      <c r="BK88" s="2728"/>
      <c r="BL88" s="2729"/>
      <c r="BM88" s="2726"/>
      <c r="BN88" s="2727"/>
      <c r="BO88" s="2728"/>
      <c r="BP88" s="2727"/>
      <c r="BQ88" s="2728"/>
      <c r="BR88" s="2727"/>
      <c r="BS88" s="2728"/>
      <c r="BT88" s="2729"/>
      <c r="BU88" s="2594"/>
      <c r="BV88" s="2730"/>
      <c r="BW88" s="2731"/>
      <c r="BX88" s="2732"/>
      <c r="BY88" s="2731"/>
      <c r="BZ88" s="2732"/>
      <c r="CA88" s="2731"/>
      <c r="CB88" s="2732"/>
      <c r="CC88" s="2731"/>
      <c r="CD88" s="2732"/>
      <c r="CE88" s="2733"/>
      <c r="CF88" s="2730"/>
      <c r="CG88" s="2731"/>
      <c r="CH88" s="2732"/>
      <c r="CI88" s="2731"/>
      <c r="CJ88" s="2732"/>
      <c r="CK88" s="2731"/>
      <c r="CL88" s="2732"/>
      <c r="CM88" s="2733"/>
      <c r="CN88" s="2730"/>
      <c r="CO88" s="2731"/>
      <c r="CP88" s="2732"/>
      <c r="CQ88" s="2731"/>
      <c r="CR88" s="2732"/>
      <c r="CS88" s="2731"/>
      <c r="CT88" s="2732"/>
      <c r="CU88" s="2733"/>
      <c r="CV88" s="2594"/>
      <c r="CW88" s="2734"/>
      <c r="CX88" s="2735"/>
      <c r="CY88" s="2736"/>
      <c r="CZ88" s="2735"/>
      <c r="DA88" s="2736"/>
      <c r="DB88" s="2735"/>
      <c r="DC88" s="2736"/>
      <c r="DD88" s="2735"/>
      <c r="DE88" s="2736"/>
      <c r="DF88" s="2737"/>
      <c r="DG88" s="2734"/>
      <c r="DH88" s="2735"/>
      <c r="DI88" s="2736"/>
      <c r="DJ88" s="2735"/>
      <c r="DK88" s="2736"/>
      <c r="DL88" s="2735"/>
      <c r="DM88" s="2736"/>
      <c r="DN88" s="2737"/>
      <c r="DO88" s="2734"/>
      <c r="DP88" s="2735"/>
      <c r="DQ88" s="2736"/>
      <c r="DR88" s="2735"/>
      <c r="DS88" s="2736"/>
      <c r="DT88" s="2735"/>
      <c r="DU88" s="2736"/>
      <c r="DV88" s="2737"/>
      <c r="DW88" s="2594"/>
    </row>
    <row r="89" spans="1:127" s="1629" customFormat="1" ht="40.5" customHeight="1">
      <c r="A89" s="2829">
        <v>1</v>
      </c>
      <c r="B89" s="2830">
        <f>LARGE(B$84:B88,1)+1</f>
        <v>6</v>
      </c>
      <c r="C89" s="2831" t="s">
        <v>4409</v>
      </c>
      <c r="D89" s="2832" t="s">
        <v>4410</v>
      </c>
      <c r="E89" s="2833" t="s">
        <v>2079</v>
      </c>
      <c r="F89" s="2834">
        <v>7.5819999999999999</v>
      </c>
      <c r="G89" s="2835" t="s">
        <v>4310</v>
      </c>
      <c r="H89" s="2836">
        <v>7093</v>
      </c>
      <c r="I89" s="2837" t="s">
        <v>4311</v>
      </c>
      <c r="J89" s="2838"/>
      <c r="K89" s="2839"/>
      <c r="L89" s="2840" t="s">
        <v>4300</v>
      </c>
      <c r="M89" s="2840" t="s">
        <v>4301</v>
      </c>
      <c r="N89" s="2841" t="s">
        <v>4302</v>
      </c>
      <c r="O89" s="2842" t="s">
        <v>4303</v>
      </c>
      <c r="P89" s="2843" t="s">
        <v>4304</v>
      </c>
      <c r="Q89" s="2844">
        <f t="shared" si="4"/>
        <v>0</v>
      </c>
      <c r="R89" s="2720"/>
      <c r="S89" s="2721"/>
      <c r="T89" s="2722"/>
      <c r="U89" s="2723"/>
      <c r="V89" s="2724"/>
      <c r="W89" s="2723"/>
      <c r="X89" s="2724"/>
      <c r="Y89" s="2723"/>
      <c r="Z89" s="2724"/>
      <c r="AA89" s="2723"/>
      <c r="AB89" s="2724"/>
      <c r="AC89" s="2725"/>
      <c r="AD89" s="2722"/>
      <c r="AE89" s="2723"/>
      <c r="AF89" s="2724"/>
      <c r="AG89" s="2723"/>
      <c r="AH89" s="2724"/>
      <c r="AI89" s="2723"/>
      <c r="AJ89" s="2724"/>
      <c r="AK89" s="2725"/>
      <c r="AL89" s="2722"/>
      <c r="AM89" s="2723"/>
      <c r="AN89" s="2724"/>
      <c r="AO89" s="2723"/>
      <c r="AP89" s="2724"/>
      <c r="AQ89" s="2723"/>
      <c r="AR89" s="2724"/>
      <c r="AS89" s="2725"/>
      <c r="AT89" s="2594"/>
      <c r="AU89" s="2726"/>
      <c r="AV89" s="2727"/>
      <c r="AW89" s="2728"/>
      <c r="AX89" s="2727"/>
      <c r="AY89" s="2728"/>
      <c r="AZ89" s="2727"/>
      <c r="BA89" s="2728"/>
      <c r="BB89" s="2727"/>
      <c r="BC89" s="2728"/>
      <c r="BD89" s="2729"/>
      <c r="BE89" s="2726"/>
      <c r="BF89" s="2727"/>
      <c r="BG89" s="2728"/>
      <c r="BH89" s="2727"/>
      <c r="BI89" s="2728"/>
      <c r="BJ89" s="2727"/>
      <c r="BK89" s="2728"/>
      <c r="BL89" s="2729"/>
      <c r="BM89" s="2726"/>
      <c r="BN89" s="2727"/>
      <c r="BO89" s="2728"/>
      <c r="BP89" s="2727"/>
      <c r="BQ89" s="2728"/>
      <c r="BR89" s="2727"/>
      <c r="BS89" s="2728"/>
      <c r="BT89" s="2729"/>
      <c r="BU89" s="2594"/>
      <c r="BV89" s="2730"/>
      <c r="BW89" s="2731"/>
      <c r="BX89" s="2732"/>
      <c r="BY89" s="2731"/>
      <c r="BZ89" s="2732"/>
      <c r="CA89" s="2731"/>
      <c r="CB89" s="2732"/>
      <c r="CC89" s="2731"/>
      <c r="CD89" s="2732"/>
      <c r="CE89" s="2733"/>
      <c r="CF89" s="2730"/>
      <c r="CG89" s="2731"/>
      <c r="CH89" s="2732"/>
      <c r="CI89" s="2731"/>
      <c r="CJ89" s="2732"/>
      <c r="CK89" s="2731"/>
      <c r="CL89" s="2732"/>
      <c r="CM89" s="2733"/>
      <c r="CN89" s="2730"/>
      <c r="CO89" s="2731"/>
      <c r="CP89" s="2732"/>
      <c r="CQ89" s="2731"/>
      <c r="CR89" s="2732"/>
      <c r="CS89" s="2731"/>
      <c r="CT89" s="2732"/>
      <c r="CU89" s="2733"/>
      <c r="CV89" s="2594"/>
      <c r="CW89" s="2734"/>
      <c r="CX89" s="2735"/>
      <c r="CY89" s="2736"/>
      <c r="CZ89" s="2735"/>
      <c r="DA89" s="2736"/>
      <c r="DB89" s="2735"/>
      <c r="DC89" s="2736"/>
      <c r="DD89" s="2735"/>
      <c r="DE89" s="2736"/>
      <c r="DF89" s="2737"/>
      <c r="DG89" s="2734"/>
      <c r="DH89" s="2735"/>
      <c r="DI89" s="2736"/>
      <c r="DJ89" s="2735"/>
      <c r="DK89" s="2736"/>
      <c r="DL89" s="2735"/>
      <c r="DM89" s="2736"/>
      <c r="DN89" s="2737"/>
      <c r="DO89" s="2734"/>
      <c r="DP89" s="2735"/>
      <c r="DQ89" s="2736"/>
      <c r="DR89" s="2735"/>
      <c r="DS89" s="2736"/>
      <c r="DT89" s="2735"/>
      <c r="DU89" s="2736"/>
      <c r="DV89" s="2737"/>
      <c r="DW89" s="2594"/>
    </row>
    <row r="90" spans="1:127" s="1629" customFormat="1" ht="40.5" customHeight="1">
      <c r="A90" s="2829">
        <v>1</v>
      </c>
      <c r="B90" s="2830">
        <f>LARGE(B$84:B89,1)+1</f>
        <v>7</v>
      </c>
      <c r="C90" s="2831" t="s">
        <v>4411</v>
      </c>
      <c r="D90" s="2832" t="s">
        <v>4412</v>
      </c>
      <c r="E90" s="2833" t="s">
        <v>4401</v>
      </c>
      <c r="F90" s="2834">
        <v>6.05</v>
      </c>
      <c r="G90" s="2835" t="s">
        <v>4310</v>
      </c>
      <c r="H90" s="2836">
        <v>80187</v>
      </c>
      <c r="I90" s="2837" t="s">
        <v>4311</v>
      </c>
      <c r="J90" s="2838"/>
      <c r="K90" s="2839"/>
      <c r="L90" s="2872" t="s">
        <v>4343</v>
      </c>
      <c r="M90" s="2872"/>
      <c r="N90" s="2873"/>
      <c r="O90" s="2872"/>
      <c r="P90" s="2874"/>
      <c r="Q90" s="2844">
        <f t="shared" si="4"/>
        <v>0</v>
      </c>
      <c r="R90" s="2720"/>
      <c r="S90" s="2721"/>
      <c r="T90" s="2722"/>
      <c r="U90" s="2723"/>
      <c r="V90" s="2724"/>
      <c r="W90" s="2723"/>
      <c r="X90" s="2724"/>
      <c r="Y90" s="2723"/>
      <c r="Z90" s="2724"/>
      <c r="AA90" s="2723"/>
      <c r="AB90" s="2724"/>
      <c r="AC90" s="2725"/>
      <c r="AD90" s="2722"/>
      <c r="AE90" s="2723"/>
      <c r="AF90" s="2724"/>
      <c r="AG90" s="2723"/>
      <c r="AH90" s="2724"/>
      <c r="AI90" s="2723"/>
      <c r="AJ90" s="2724"/>
      <c r="AK90" s="2725"/>
      <c r="AL90" s="2722"/>
      <c r="AM90" s="2723"/>
      <c r="AN90" s="2724"/>
      <c r="AO90" s="2723"/>
      <c r="AP90" s="2724"/>
      <c r="AQ90" s="2723"/>
      <c r="AR90" s="2724"/>
      <c r="AS90" s="2725"/>
      <c r="AT90" s="2594"/>
      <c r="AU90" s="2726"/>
      <c r="AV90" s="2727"/>
      <c r="AW90" s="2728"/>
      <c r="AX90" s="2727"/>
      <c r="AY90" s="2728"/>
      <c r="AZ90" s="2727"/>
      <c r="BA90" s="2728"/>
      <c r="BB90" s="2727"/>
      <c r="BC90" s="2728"/>
      <c r="BD90" s="2729"/>
      <c r="BE90" s="2726"/>
      <c r="BF90" s="2727"/>
      <c r="BG90" s="2728"/>
      <c r="BH90" s="2727"/>
      <c r="BI90" s="2728"/>
      <c r="BJ90" s="2727"/>
      <c r="BK90" s="2728"/>
      <c r="BL90" s="2729"/>
      <c r="BM90" s="2726"/>
      <c r="BN90" s="2727"/>
      <c r="BO90" s="2728"/>
      <c r="BP90" s="2727"/>
      <c r="BQ90" s="2728"/>
      <c r="BR90" s="2727"/>
      <c r="BS90" s="2728"/>
      <c r="BT90" s="2729"/>
      <c r="BU90" s="2594"/>
      <c r="BV90" s="2730"/>
      <c r="BW90" s="2731"/>
      <c r="BX90" s="2732"/>
      <c r="BY90" s="2731"/>
      <c r="BZ90" s="2732"/>
      <c r="CA90" s="2731"/>
      <c r="CB90" s="2732"/>
      <c r="CC90" s="2731"/>
      <c r="CD90" s="2732"/>
      <c r="CE90" s="2733"/>
      <c r="CF90" s="2730"/>
      <c r="CG90" s="2731"/>
      <c r="CH90" s="2732"/>
      <c r="CI90" s="2731"/>
      <c r="CJ90" s="2732"/>
      <c r="CK90" s="2731"/>
      <c r="CL90" s="2732"/>
      <c r="CM90" s="2733"/>
      <c r="CN90" s="2730"/>
      <c r="CO90" s="2731"/>
      <c r="CP90" s="2732"/>
      <c r="CQ90" s="2731"/>
      <c r="CR90" s="2732"/>
      <c r="CS90" s="2731"/>
      <c r="CT90" s="2732"/>
      <c r="CU90" s="2733"/>
      <c r="CV90" s="2594"/>
      <c r="CW90" s="2734"/>
      <c r="CX90" s="2735"/>
      <c r="CY90" s="2736"/>
      <c r="CZ90" s="2735"/>
      <c r="DA90" s="2736"/>
      <c r="DB90" s="2735"/>
      <c r="DC90" s="2736"/>
      <c r="DD90" s="2735"/>
      <c r="DE90" s="2736"/>
      <c r="DF90" s="2737"/>
      <c r="DG90" s="2734"/>
      <c r="DH90" s="2735"/>
      <c r="DI90" s="2736"/>
      <c r="DJ90" s="2735"/>
      <c r="DK90" s="2736"/>
      <c r="DL90" s="2735"/>
      <c r="DM90" s="2736"/>
      <c r="DN90" s="2737"/>
      <c r="DO90" s="2734"/>
      <c r="DP90" s="2735"/>
      <c r="DQ90" s="2736"/>
      <c r="DR90" s="2735"/>
      <c r="DS90" s="2736"/>
      <c r="DT90" s="2735"/>
      <c r="DU90" s="2736"/>
      <c r="DV90" s="2737"/>
      <c r="DW90" s="2594"/>
    </row>
    <row r="91" spans="1:127" s="1629" customFormat="1" ht="40.5" customHeight="1">
      <c r="A91" s="2829">
        <v>1</v>
      </c>
      <c r="B91" s="2830">
        <f>LARGE(B$84:B90,1)+1</f>
        <v>8</v>
      </c>
      <c r="C91" s="2831" t="s">
        <v>4413</v>
      </c>
      <c r="D91" s="2832"/>
      <c r="E91" s="2833" t="s">
        <v>2079</v>
      </c>
      <c r="F91" s="2834">
        <v>3.802</v>
      </c>
      <c r="G91" s="2835" t="s">
        <v>4310</v>
      </c>
      <c r="H91" s="2836">
        <v>8855</v>
      </c>
      <c r="I91" s="2837" t="s">
        <v>4311</v>
      </c>
      <c r="J91" s="2838"/>
      <c r="K91" s="2839"/>
      <c r="L91" s="2840" t="s">
        <v>4300</v>
      </c>
      <c r="M91" s="2840" t="s">
        <v>4301</v>
      </c>
      <c r="N91" s="2841" t="s">
        <v>4302</v>
      </c>
      <c r="O91" s="2842" t="s">
        <v>4303</v>
      </c>
      <c r="P91" s="2843" t="s">
        <v>4304</v>
      </c>
      <c r="Q91" s="2844">
        <f t="shared" si="4"/>
        <v>0</v>
      </c>
      <c r="R91" s="2720"/>
      <c r="S91" s="2721"/>
      <c r="T91" s="2722"/>
      <c r="U91" s="2723"/>
      <c r="V91" s="2724"/>
      <c r="W91" s="2723"/>
      <c r="X91" s="2724"/>
      <c r="Y91" s="2723"/>
      <c r="Z91" s="2724"/>
      <c r="AA91" s="2723"/>
      <c r="AB91" s="2724"/>
      <c r="AC91" s="2725"/>
      <c r="AD91" s="2722"/>
      <c r="AE91" s="2723"/>
      <c r="AF91" s="2724"/>
      <c r="AG91" s="2723"/>
      <c r="AH91" s="2724"/>
      <c r="AI91" s="2723"/>
      <c r="AJ91" s="2724"/>
      <c r="AK91" s="2725"/>
      <c r="AL91" s="2722"/>
      <c r="AM91" s="2723"/>
      <c r="AN91" s="2724"/>
      <c r="AO91" s="2723"/>
      <c r="AP91" s="2724"/>
      <c r="AQ91" s="2723"/>
      <c r="AR91" s="2724"/>
      <c r="AS91" s="2725"/>
      <c r="AT91" s="2594"/>
      <c r="AU91" s="2726"/>
      <c r="AV91" s="2727"/>
      <c r="AW91" s="2728"/>
      <c r="AX91" s="2727"/>
      <c r="AY91" s="2728"/>
      <c r="AZ91" s="2727"/>
      <c r="BA91" s="2728"/>
      <c r="BB91" s="2727"/>
      <c r="BC91" s="2728"/>
      <c r="BD91" s="2729"/>
      <c r="BE91" s="2726"/>
      <c r="BF91" s="2727"/>
      <c r="BG91" s="2728"/>
      <c r="BH91" s="2727"/>
      <c r="BI91" s="2728"/>
      <c r="BJ91" s="2727"/>
      <c r="BK91" s="2728"/>
      <c r="BL91" s="2729"/>
      <c r="BM91" s="2726"/>
      <c r="BN91" s="2727"/>
      <c r="BO91" s="2728"/>
      <c r="BP91" s="2727"/>
      <c r="BQ91" s="2728"/>
      <c r="BR91" s="2727"/>
      <c r="BS91" s="2728"/>
      <c r="BT91" s="2729"/>
      <c r="BU91" s="2594"/>
      <c r="BV91" s="2730"/>
      <c r="BW91" s="2731"/>
      <c r="BX91" s="2732"/>
      <c r="BY91" s="2731"/>
      <c r="BZ91" s="2732"/>
      <c r="CA91" s="2731"/>
      <c r="CB91" s="2732"/>
      <c r="CC91" s="2731"/>
      <c r="CD91" s="2732"/>
      <c r="CE91" s="2733"/>
      <c r="CF91" s="2730"/>
      <c r="CG91" s="2731"/>
      <c r="CH91" s="2732"/>
      <c r="CI91" s="2731"/>
      <c r="CJ91" s="2732"/>
      <c r="CK91" s="2731"/>
      <c r="CL91" s="2732"/>
      <c r="CM91" s="2733"/>
      <c r="CN91" s="2730"/>
      <c r="CO91" s="2731"/>
      <c r="CP91" s="2732"/>
      <c r="CQ91" s="2731"/>
      <c r="CR91" s="2732"/>
      <c r="CS91" s="2731"/>
      <c r="CT91" s="2732"/>
      <c r="CU91" s="2733"/>
      <c r="CV91" s="2594"/>
      <c r="CW91" s="2734"/>
      <c r="CX91" s="2735"/>
      <c r="CY91" s="2736"/>
      <c r="CZ91" s="2735"/>
      <c r="DA91" s="2736"/>
      <c r="DB91" s="2735"/>
      <c r="DC91" s="2736"/>
      <c r="DD91" s="2735"/>
      <c r="DE91" s="2736"/>
      <c r="DF91" s="2737"/>
      <c r="DG91" s="2734"/>
      <c r="DH91" s="2735"/>
      <c r="DI91" s="2736"/>
      <c r="DJ91" s="2735"/>
      <c r="DK91" s="2736"/>
      <c r="DL91" s="2735"/>
      <c r="DM91" s="2736"/>
      <c r="DN91" s="2737"/>
      <c r="DO91" s="2734"/>
      <c r="DP91" s="2735"/>
      <c r="DQ91" s="2736"/>
      <c r="DR91" s="2735"/>
      <c r="DS91" s="2736"/>
      <c r="DT91" s="2735"/>
      <c r="DU91" s="2736"/>
      <c r="DV91" s="2737"/>
      <c r="DW91" s="2594"/>
    </row>
    <row r="92" spans="1:127" s="1629" customFormat="1" ht="40.5" customHeight="1">
      <c r="A92" s="2829">
        <v>1</v>
      </c>
      <c r="B92" s="2830">
        <f>LARGE(B$84:B91,1)+1</f>
        <v>9</v>
      </c>
      <c r="C92" s="2831" t="s">
        <v>4414</v>
      </c>
      <c r="D92" s="2832"/>
      <c r="E92" s="2833" t="s">
        <v>2079</v>
      </c>
      <c r="F92" s="2834">
        <v>10.301</v>
      </c>
      <c r="G92" s="2835" t="s">
        <v>4310</v>
      </c>
      <c r="H92" s="2836">
        <v>7293</v>
      </c>
      <c r="I92" s="2837" t="s">
        <v>4311</v>
      </c>
      <c r="J92" s="2838"/>
      <c r="K92" s="2839"/>
      <c r="L92" s="2840"/>
      <c r="M92" s="2840"/>
      <c r="N92" s="2841" t="s">
        <v>4302</v>
      </c>
      <c r="O92" s="2842" t="s">
        <v>4303</v>
      </c>
      <c r="P92" s="2843"/>
      <c r="Q92" s="2844">
        <f t="shared" si="4"/>
        <v>0</v>
      </c>
      <c r="R92" s="2720"/>
      <c r="S92" s="2721"/>
      <c r="T92" s="2722"/>
      <c r="U92" s="2723"/>
      <c r="V92" s="2724"/>
      <c r="W92" s="2723"/>
      <c r="X92" s="2724"/>
      <c r="Y92" s="2723"/>
      <c r="Z92" s="2724"/>
      <c r="AA92" s="2723"/>
      <c r="AB92" s="2724"/>
      <c r="AC92" s="2725"/>
      <c r="AD92" s="2722"/>
      <c r="AE92" s="2723"/>
      <c r="AF92" s="2724"/>
      <c r="AG92" s="2723"/>
      <c r="AH92" s="2724"/>
      <c r="AI92" s="2723"/>
      <c r="AJ92" s="2724"/>
      <c r="AK92" s="2725"/>
      <c r="AL92" s="2722"/>
      <c r="AM92" s="2723"/>
      <c r="AN92" s="2724"/>
      <c r="AO92" s="2723"/>
      <c r="AP92" s="2724"/>
      <c r="AQ92" s="2723"/>
      <c r="AR92" s="2724"/>
      <c r="AS92" s="2725"/>
      <c r="AT92" s="2594"/>
      <c r="AU92" s="2726"/>
      <c r="AV92" s="2727"/>
      <c r="AW92" s="2728"/>
      <c r="AX92" s="2727"/>
      <c r="AY92" s="2728"/>
      <c r="AZ92" s="2727"/>
      <c r="BA92" s="2728"/>
      <c r="BB92" s="2727"/>
      <c r="BC92" s="2728"/>
      <c r="BD92" s="2729"/>
      <c r="BE92" s="2726"/>
      <c r="BF92" s="2727"/>
      <c r="BG92" s="2728"/>
      <c r="BH92" s="2727"/>
      <c r="BI92" s="2728"/>
      <c r="BJ92" s="2727"/>
      <c r="BK92" s="2728"/>
      <c r="BL92" s="2729"/>
      <c r="BM92" s="2726"/>
      <c r="BN92" s="2727"/>
      <c r="BO92" s="2728"/>
      <c r="BP92" s="2727"/>
      <c r="BQ92" s="2728"/>
      <c r="BR92" s="2727"/>
      <c r="BS92" s="2728"/>
      <c r="BT92" s="2729"/>
      <c r="BU92" s="2594"/>
      <c r="BV92" s="2730"/>
      <c r="BW92" s="2731"/>
      <c r="BX92" s="2732"/>
      <c r="BY92" s="2731"/>
      <c r="BZ92" s="2732"/>
      <c r="CA92" s="2731"/>
      <c r="CB92" s="2732"/>
      <c r="CC92" s="2731"/>
      <c r="CD92" s="2732"/>
      <c r="CE92" s="2733"/>
      <c r="CF92" s="2730"/>
      <c r="CG92" s="2731"/>
      <c r="CH92" s="2732"/>
      <c r="CI92" s="2731"/>
      <c r="CJ92" s="2732"/>
      <c r="CK92" s="2731"/>
      <c r="CL92" s="2732"/>
      <c r="CM92" s="2733"/>
      <c r="CN92" s="2730"/>
      <c r="CO92" s="2731"/>
      <c r="CP92" s="2732"/>
      <c r="CQ92" s="2731"/>
      <c r="CR92" s="2732"/>
      <c r="CS92" s="2731"/>
      <c r="CT92" s="2732"/>
      <c r="CU92" s="2733"/>
      <c r="CV92" s="2594"/>
      <c r="CW92" s="2734"/>
      <c r="CX92" s="2735"/>
      <c r="CY92" s="2736"/>
      <c r="CZ92" s="2735"/>
      <c r="DA92" s="2736"/>
      <c r="DB92" s="2735"/>
      <c r="DC92" s="2736"/>
      <c r="DD92" s="2735"/>
      <c r="DE92" s="2736"/>
      <c r="DF92" s="2737"/>
      <c r="DG92" s="2734"/>
      <c r="DH92" s="2735"/>
      <c r="DI92" s="2736"/>
      <c r="DJ92" s="2735"/>
      <c r="DK92" s="2736"/>
      <c r="DL92" s="2735"/>
      <c r="DM92" s="2736"/>
      <c r="DN92" s="2737"/>
      <c r="DO92" s="2734"/>
      <c r="DP92" s="2735"/>
      <c r="DQ92" s="2736"/>
      <c r="DR92" s="2735"/>
      <c r="DS92" s="2736"/>
      <c r="DT92" s="2735"/>
      <c r="DU92" s="2736"/>
      <c r="DV92" s="2737"/>
      <c r="DW92" s="2594"/>
    </row>
    <row r="93" spans="1:127" s="1629" customFormat="1" ht="40.5" customHeight="1">
      <c r="A93" s="2829">
        <v>1</v>
      </c>
      <c r="B93" s="2830">
        <f>LARGE(B$84:B92,1)+1</f>
        <v>10</v>
      </c>
      <c r="C93" s="2831" t="s">
        <v>4388</v>
      </c>
      <c r="D93" s="2832" t="s">
        <v>4415</v>
      </c>
      <c r="E93" s="2833" t="s">
        <v>4401</v>
      </c>
      <c r="F93" s="2834">
        <v>5.55</v>
      </c>
      <c r="G93" s="2835" t="s">
        <v>4310</v>
      </c>
      <c r="H93" s="2836">
        <v>80295</v>
      </c>
      <c r="I93" s="2837" t="s">
        <v>4311</v>
      </c>
      <c r="J93" s="2838"/>
      <c r="K93" s="2839"/>
      <c r="L93" s="2840"/>
      <c r="M93" s="2840"/>
      <c r="N93" s="2841" t="s">
        <v>4302</v>
      </c>
      <c r="O93" s="2842" t="s">
        <v>4303</v>
      </c>
      <c r="P93" s="2843" t="s">
        <v>4304</v>
      </c>
      <c r="Q93" s="2844">
        <f t="shared" si="4"/>
        <v>0</v>
      </c>
      <c r="R93" s="2720"/>
      <c r="S93" s="2721"/>
      <c r="T93" s="2722"/>
      <c r="U93" s="2723"/>
      <c r="V93" s="2724"/>
      <c r="W93" s="2723"/>
      <c r="X93" s="2724"/>
      <c r="Y93" s="2723"/>
      <c r="Z93" s="2724"/>
      <c r="AA93" s="2723"/>
      <c r="AB93" s="2724"/>
      <c r="AC93" s="2725"/>
      <c r="AD93" s="2722"/>
      <c r="AE93" s="2723"/>
      <c r="AF93" s="2724"/>
      <c r="AG93" s="2723"/>
      <c r="AH93" s="2724"/>
      <c r="AI93" s="2723"/>
      <c r="AJ93" s="2724"/>
      <c r="AK93" s="2725"/>
      <c r="AL93" s="2722"/>
      <c r="AM93" s="2723"/>
      <c r="AN93" s="2724"/>
      <c r="AO93" s="2723"/>
      <c r="AP93" s="2724"/>
      <c r="AQ93" s="2723"/>
      <c r="AR93" s="2724"/>
      <c r="AS93" s="2725"/>
      <c r="AT93" s="2594"/>
      <c r="AU93" s="2726"/>
      <c r="AV93" s="2727"/>
      <c r="AW93" s="2728"/>
      <c r="AX93" s="2727"/>
      <c r="AY93" s="2728"/>
      <c r="AZ93" s="2727"/>
      <c r="BA93" s="2728"/>
      <c r="BB93" s="2727"/>
      <c r="BC93" s="2728"/>
      <c r="BD93" s="2729"/>
      <c r="BE93" s="2726"/>
      <c r="BF93" s="2727"/>
      <c r="BG93" s="2728"/>
      <c r="BH93" s="2727"/>
      <c r="BI93" s="2728"/>
      <c r="BJ93" s="2727"/>
      <c r="BK93" s="2728"/>
      <c r="BL93" s="2729"/>
      <c r="BM93" s="2726"/>
      <c r="BN93" s="2727"/>
      <c r="BO93" s="2728"/>
      <c r="BP93" s="2727"/>
      <c r="BQ93" s="2728"/>
      <c r="BR93" s="2727"/>
      <c r="BS93" s="2728"/>
      <c r="BT93" s="2729"/>
      <c r="BU93" s="2594"/>
      <c r="BV93" s="2730"/>
      <c r="BW93" s="2731"/>
      <c r="BX93" s="2732"/>
      <c r="BY93" s="2731"/>
      <c r="BZ93" s="2732"/>
      <c r="CA93" s="2731"/>
      <c r="CB93" s="2732"/>
      <c r="CC93" s="2731"/>
      <c r="CD93" s="2732"/>
      <c r="CE93" s="2733"/>
      <c r="CF93" s="2730"/>
      <c r="CG93" s="2731"/>
      <c r="CH93" s="2732"/>
      <c r="CI93" s="2731"/>
      <c r="CJ93" s="2732"/>
      <c r="CK93" s="2731"/>
      <c r="CL93" s="2732"/>
      <c r="CM93" s="2733"/>
      <c r="CN93" s="2730"/>
      <c r="CO93" s="2731"/>
      <c r="CP93" s="2732"/>
      <c r="CQ93" s="2731"/>
      <c r="CR93" s="2732"/>
      <c r="CS93" s="2731"/>
      <c r="CT93" s="2732"/>
      <c r="CU93" s="2733"/>
      <c r="CV93" s="2594"/>
      <c r="CW93" s="2734"/>
      <c r="CX93" s="2735"/>
      <c r="CY93" s="2736"/>
      <c r="CZ93" s="2735"/>
      <c r="DA93" s="2736"/>
      <c r="DB93" s="2735"/>
      <c r="DC93" s="2736"/>
      <c r="DD93" s="2735"/>
      <c r="DE93" s="2736"/>
      <c r="DF93" s="2737"/>
      <c r="DG93" s="2734"/>
      <c r="DH93" s="2735"/>
      <c r="DI93" s="2736"/>
      <c r="DJ93" s="2735"/>
      <c r="DK93" s="2736"/>
      <c r="DL93" s="2735"/>
      <c r="DM93" s="2736"/>
      <c r="DN93" s="2737"/>
      <c r="DO93" s="2734"/>
      <c r="DP93" s="2735"/>
      <c r="DQ93" s="2736"/>
      <c r="DR93" s="2735"/>
      <c r="DS93" s="2736"/>
      <c r="DT93" s="2735"/>
      <c r="DU93" s="2736"/>
      <c r="DV93" s="2737"/>
      <c r="DW93" s="2594"/>
    </row>
    <row r="94" spans="1:127" ht="40.5" customHeight="1">
      <c r="A94" s="2829">
        <v>1</v>
      </c>
      <c r="B94" s="2830">
        <f>LARGE(B$84:B93,1)+1</f>
        <v>11</v>
      </c>
      <c r="C94" s="2831" t="s">
        <v>4416</v>
      </c>
      <c r="D94" s="2832" t="s">
        <v>4405</v>
      </c>
      <c r="E94" s="2833" t="s">
        <v>2079</v>
      </c>
      <c r="F94" s="2834">
        <v>4.032</v>
      </c>
      <c r="G94" s="2835" t="s">
        <v>4310</v>
      </c>
      <c r="H94" s="2836">
        <v>4708</v>
      </c>
      <c r="I94" s="2837" t="s">
        <v>4311</v>
      </c>
      <c r="J94" s="2838"/>
      <c r="K94" s="2839"/>
      <c r="L94" s="2872" t="s">
        <v>4343</v>
      </c>
      <c r="M94" s="2872"/>
      <c r="N94" s="2873"/>
      <c r="O94" s="2872"/>
      <c r="P94" s="2874"/>
      <c r="Q94" s="2844">
        <f t="shared" si="4"/>
        <v>0</v>
      </c>
      <c r="R94" s="2720"/>
      <c r="S94" s="2721"/>
      <c r="T94" s="2722"/>
      <c r="U94" s="2723"/>
      <c r="V94" s="2724"/>
      <c r="W94" s="2723"/>
      <c r="X94" s="2724"/>
      <c r="Y94" s="2723"/>
      <c r="Z94" s="2724"/>
      <c r="AA94" s="2723"/>
      <c r="AB94" s="2724"/>
      <c r="AC94" s="2725"/>
      <c r="AD94" s="2722"/>
      <c r="AE94" s="2723"/>
      <c r="AF94" s="2724"/>
      <c r="AG94" s="2723"/>
      <c r="AH94" s="2724"/>
      <c r="AI94" s="2723"/>
      <c r="AJ94" s="2724"/>
      <c r="AK94" s="2725"/>
      <c r="AL94" s="2722"/>
      <c r="AM94" s="2723"/>
      <c r="AN94" s="2724"/>
      <c r="AO94" s="2723"/>
      <c r="AP94" s="2724"/>
      <c r="AQ94" s="2723"/>
      <c r="AR94" s="2724"/>
      <c r="AS94" s="2725"/>
      <c r="AT94" s="2594"/>
      <c r="AU94" s="2726"/>
      <c r="AV94" s="2727"/>
      <c r="AW94" s="2728"/>
      <c r="AX94" s="2727"/>
      <c r="AY94" s="2728"/>
      <c r="AZ94" s="2727"/>
      <c r="BA94" s="2728"/>
      <c r="BB94" s="2727"/>
      <c r="BC94" s="2728"/>
      <c r="BD94" s="2729"/>
      <c r="BE94" s="2726"/>
      <c r="BF94" s="2727"/>
      <c r="BG94" s="2728"/>
      <c r="BH94" s="2727"/>
      <c r="BI94" s="2728"/>
      <c r="BJ94" s="2727"/>
      <c r="BK94" s="2728"/>
      <c r="BL94" s="2729"/>
      <c r="BM94" s="2726"/>
      <c r="BN94" s="2727"/>
      <c r="BO94" s="2728"/>
      <c r="BP94" s="2727"/>
      <c r="BQ94" s="2728"/>
      <c r="BR94" s="2727"/>
      <c r="BS94" s="2728"/>
      <c r="BT94" s="2729"/>
      <c r="BU94" s="2594"/>
      <c r="BV94" s="2730"/>
      <c r="BW94" s="2731"/>
      <c r="BX94" s="2732"/>
      <c r="BY94" s="2731"/>
      <c r="BZ94" s="2732"/>
      <c r="CA94" s="2731"/>
      <c r="CB94" s="2732"/>
      <c r="CC94" s="2731"/>
      <c r="CD94" s="2732"/>
      <c r="CE94" s="2733"/>
      <c r="CF94" s="2730"/>
      <c r="CG94" s="2731"/>
      <c r="CH94" s="2732"/>
      <c r="CI94" s="2731"/>
      <c r="CJ94" s="2732"/>
      <c r="CK94" s="2731"/>
      <c r="CL94" s="2732"/>
      <c r="CM94" s="2733"/>
      <c r="CN94" s="2730"/>
      <c r="CO94" s="2731"/>
      <c r="CP94" s="2732"/>
      <c r="CQ94" s="2731"/>
      <c r="CR94" s="2732"/>
      <c r="CS94" s="2731"/>
      <c r="CT94" s="2732"/>
      <c r="CU94" s="2733"/>
      <c r="CV94" s="2594"/>
      <c r="CW94" s="2734"/>
      <c r="CX94" s="2735"/>
      <c r="CY94" s="2736"/>
      <c r="CZ94" s="2735"/>
      <c r="DA94" s="2736"/>
      <c r="DB94" s="2735"/>
      <c r="DC94" s="2736"/>
      <c r="DD94" s="2735"/>
      <c r="DE94" s="2736"/>
      <c r="DF94" s="2737"/>
      <c r="DG94" s="2734"/>
      <c r="DH94" s="2735"/>
      <c r="DI94" s="2736"/>
      <c r="DJ94" s="2735"/>
      <c r="DK94" s="2736"/>
      <c r="DL94" s="2735"/>
      <c r="DM94" s="2736"/>
      <c r="DN94" s="2737"/>
      <c r="DO94" s="2734"/>
      <c r="DP94" s="2735"/>
      <c r="DQ94" s="2736"/>
      <c r="DR94" s="2735"/>
      <c r="DS94" s="2736"/>
      <c r="DT94" s="2735"/>
      <c r="DU94" s="2736"/>
      <c r="DV94" s="2737"/>
      <c r="DW94" s="2594"/>
    </row>
    <row r="95" spans="1:127" s="1629" customFormat="1" ht="40.5" customHeight="1">
      <c r="A95" s="2829">
        <v>1</v>
      </c>
      <c r="B95" s="2830">
        <f>LARGE(B$84:B94,1)+1</f>
        <v>12</v>
      </c>
      <c r="C95" s="2831" t="s">
        <v>4396</v>
      </c>
      <c r="D95" s="2832" t="s">
        <v>4407</v>
      </c>
      <c r="E95" s="2833" t="s">
        <v>2079</v>
      </c>
      <c r="F95" s="2834">
        <v>4.532</v>
      </c>
      <c r="G95" s="2835" t="s">
        <v>4310</v>
      </c>
      <c r="H95" s="2836">
        <v>7541</v>
      </c>
      <c r="I95" s="2837" t="s">
        <v>4311</v>
      </c>
      <c r="J95" s="2838"/>
      <c r="K95" s="2839"/>
      <c r="L95" s="2840" t="s">
        <v>4300</v>
      </c>
      <c r="M95" s="2840" t="s">
        <v>4301</v>
      </c>
      <c r="N95" s="2841" t="s">
        <v>4302</v>
      </c>
      <c r="O95" s="2842" t="s">
        <v>4303</v>
      </c>
      <c r="P95" s="2843" t="s">
        <v>4304</v>
      </c>
      <c r="Q95" s="2844">
        <f t="shared" si="4"/>
        <v>0</v>
      </c>
      <c r="R95" s="2720"/>
      <c r="S95" s="2721"/>
      <c r="T95" s="2722"/>
      <c r="U95" s="2723"/>
      <c r="V95" s="2724"/>
      <c r="W95" s="2723"/>
      <c r="X95" s="2724"/>
      <c r="Y95" s="2723"/>
      <c r="Z95" s="2724"/>
      <c r="AA95" s="2723"/>
      <c r="AB95" s="2724"/>
      <c r="AC95" s="2725"/>
      <c r="AD95" s="2722"/>
      <c r="AE95" s="2723"/>
      <c r="AF95" s="2724"/>
      <c r="AG95" s="2723"/>
      <c r="AH95" s="2724"/>
      <c r="AI95" s="2723"/>
      <c r="AJ95" s="2724"/>
      <c r="AK95" s="2725"/>
      <c r="AL95" s="2722"/>
      <c r="AM95" s="2723"/>
      <c r="AN95" s="2724"/>
      <c r="AO95" s="2723"/>
      <c r="AP95" s="2724"/>
      <c r="AQ95" s="2723"/>
      <c r="AR95" s="2724"/>
      <c r="AS95" s="2725"/>
      <c r="AT95" s="2594"/>
      <c r="AU95" s="2726"/>
      <c r="AV95" s="2727"/>
      <c r="AW95" s="2728"/>
      <c r="AX95" s="2727"/>
      <c r="AY95" s="2728"/>
      <c r="AZ95" s="2727"/>
      <c r="BA95" s="2728"/>
      <c r="BB95" s="2727"/>
      <c r="BC95" s="2728"/>
      <c r="BD95" s="2729"/>
      <c r="BE95" s="2726"/>
      <c r="BF95" s="2727"/>
      <c r="BG95" s="2728"/>
      <c r="BH95" s="2727"/>
      <c r="BI95" s="2728"/>
      <c r="BJ95" s="2727"/>
      <c r="BK95" s="2728"/>
      <c r="BL95" s="2729"/>
      <c r="BM95" s="2726"/>
      <c r="BN95" s="2727"/>
      <c r="BO95" s="2728"/>
      <c r="BP95" s="2727"/>
      <c r="BQ95" s="2728"/>
      <c r="BR95" s="2727"/>
      <c r="BS95" s="2728"/>
      <c r="BT95" s="2729"/>
      <c r="BU95" s="2594"/>
      <c r="BV95" s="2730"/>
      <c r="BW95" s="2731"/>
      <c r="BX95" s="2732"/>
      <c r="BY95" s="2731"/>
      <c r="BZ95" s="2732"/>
      <c r="CA95" s="2731"/>
      <c r="CB95" s="2732"/>
      <c r="CC95" s="2731"/>
      <c r="CD95" s="2732"/>
      <c r="CE95" s="2733"/>
      <c r="CF95" s="2730"/>
      <c r="CG95" s="2731"/>
      <c r="CH95" s="2732"/>
      <c r="CI95" s="2731"/>
      <c r="CJ95" s="2732"/>
      <c r="CK95" s="2731"/>
      <c r="CL95" s="2732"/>
      <c r="CM95" s="2733"/>
      <c r="CN95" s="2730"/>
      <c r="CO95" s="2731"/>
      <c r="CP95" s="2732"/>
      <c r="CQ95" s="2731"/>
      <c r="CR95" s="2732"/>
      <c r="CS95" s="2731"/>
      <c r="CT95" s="2732"/>
      <c r="CU95" s="2733"/>
      <c r="CV95" s="2594"/>
      <c r="CW95" s="2734"/>
      <c r="CX95" s="2735"/>
      <c r="CY95" s="2736"/>
      <c r="CZ95" s="2735"/>
      <c r="DA95" s="2736"/>
      <c r="DB95" s="2735"/>
      <c r="DC95" s="2736"/>
      <c r="DD95" s="2735"/>
      <c r="DE95" s="2736"/>
      <c r="DF95" s="2737"/>
      <c r="DG95" s="2734"/>
      <c r="DH95" s="2735"/>
      <c r="DI95" s="2736"/>
      <c r="DJ95" s="2735"/>
      <c r="DK95" s="2736"/>
      <c r="DL95" s="2735"/>
      <c r="DM95" s="2736"/>
      <c r="DN95" s="2737"/>
      <c r="DO95" s="2734"/>
      <c r="DP95" s="2735"/>
      <c r="DQ95" s="2736"/>
      <c r="DR95" s="2735"/>
      <c r="DS95" s="2736"/>
      <c r="DT95" s="2735"/>
      <c r="DU95" s="2736"/>
      <c r="DV95" s="2737"/>
      <c r="DW95" s="2594"/>
    </row>
    <row r="96" spans="1:127" ht="30" customHeight="1">
      <c r="B96" s="2875"/>
      <c r="C96" s="2876">
        <v>164.43</v>
      </c>
      <c r="D96" s="2877">
        <v>20</v>
      </c>
      <c r="E96" s="2877">
        <v>22.86</v>
      </c>
      <c r="F96" s="2877">
        <v>23.86</v>
      </c>
      <c r="G96" s="2878">
        <v>40</v>
      </c>
      <c r="H96" s="2877">
        <v>20.43</v>
      </c>
      <c r="I96" s="2879">
        <v>40</v>
      </c>
      <c r="J96" s="2880">
        <v>24.43</v>
      </c>
      <c r="K96" s="2880">
        <v>23.86</v>
      </c>
      <c r="L96" s="2881">
        <v>18</v>
      </c>
      <c r="M96" s="2881">
        <v>18</v>
      </c>
      <c r="N96" s="2881">
        <v>18</v>
      </c>
      <c r="O96" s="2881">
        <v>18</v>
      </c>
      <c r="P96" s="2881">
        <v>18</v>
      </c>
      <c r="Q96" s="2774"/>
      <c r="R96" s="2774"/>
      <c r="S96" s="2774"/>
      <c r="T96" s="2774"/>
      <c r="U96" s="2774"/>
      <c r="V96" s="2774"/>
      <c r="W96" s="2774"/>
      <c r="X96" s="2774"/>
      <c r="Y96" s="2774"/>
      <c r="Z96" s="2774"/>
      <c r="AA96" s="2774"/>
      <c r="AB96" s="2774"/>
      <c r="AC96" s="2774"/>
      <c r="AD96" s="2774"/>
      <c r="AE96" s="2774"/>
      <c r="AF96" s="2774"/>
      <c r="AG96" s="2774"/>
      <c r="AH96" s="2774"/>
      <c r="AI96" s="2774"/>
      <c r="AJ96" s="2774"/>
      <c r="AK96" s="2774"/>
      <c r="AL96" s="2774"/>
      <c r="AM96" s="2774"/>
      <c r="AN96" s="2774"/>
      <c r="AO96" s="2774"/>
      <c r="AP96" s="2774"/>
      <c r="AQ96" s="2774"/>
      <c r="AR96" s="2774"/>
      <c r="AS96" s="2774"/>
      <c r="AT96" s="2774"/>
      <c r="AU96" s="2774"/>
      <c r="AV96" s="2774"/>
      <c r="AW96" s="2774"/>
      <c r="AX96" s="2774"/>
      <c r="AY96" s="2774"/>
      <c r="AZ96" s="2774"/>
      <c r="BA96" s="2774"/>
      <c r="BB96" s="2774"/>
      <c r="BC96" s="2774"/>
      <c r="BD96" s="2774"/>
      <c r="BE96" s="2774"/>
      <c r="BF96" s="2774"/>
      <c r="BG96" s="2774"/>
      <c r="BH96" s="2774"/>
      <c r="BI96" s="2774"/>
      <c r="BJ96" s="2774"/>
      <c r="BK96" s="2774"/>
      <c r="BL96" s="2774"/>
      <c r="BM96" s="2774"/>
      <c r="BN96" s="2774"/>
      <c r="BO96" s="2774"/>
      <c r="BP96" s="2774"/>
      <c r="BQ96" s="2774"/>
      <c r="BR96" s="2774"/>
      <c r="BS96" s="2774"/>
      <c r="BT96" s="2774"/>
      <c r="BU96" s="2774"/>
      <c r="BV96" s="2774"/>
      <c r="BW96" s="2774"/>
      <c r="BX96" s="2774"/>
      <c r="BY96" s="2774"/>
      <c r="BZ96" s="2774"/>
      <c r="CA96" s="2774"/>
      <c r="CB96" s="2774"/>
      <c r="CC96" s="2774"/>
      <c r="CD96" s="2774"/>
      <c r="CE96" s="2774"/>
      <c r="CF96" s="2774"/>
      <c r="CG96" s="2774"/>
      <c r="CH96" s="2774"/>
      <c r="CI96" s="2774"/>
      <c r="CJ96" s="2774"/>
      <c r="CK96" s="2774"/>
      <c r="CL96" s="2774"/>
      <c r="CM96" s="2774"/>
      <c r="CN96" s="2774"/>
      <c r="CO96" s="2774"/>
      <c r="CP96" s="2774"/>
      <c r="CQ96" s="2774"/>
      <c r="CR96" s="2774"/>
      <c r="CS96" s="2774"/>
      <c r="CT96" s="2774"/>
      <c r="CU96" s="2774"/>
      <c r="CV96" s="2774"/>
      <c r="CW96" s="2774"/>
      <c r="CX96" s="2774"/>
      <c r="CY96" s="2774"/>
      <c r="CZ96" s="2774"/>
      <c r="DA96" s="2774"/>
      <c r="DB96" s="2774"/>
      <c r="DC96" s="2774"/>
      <c r="DD96" s="2774"/>
      <c r="DE96" s="2774"/>
      <c r="DF96" s="2774"/>
      <c r="DG96" s="2774"/>
      <c r="DH96" s="2774"/>
      <c r="DI96" s="2774"/>
      <c r="DJ96" s="2774"/>
      <c r="DK96" s="2774"/>
      <c r="DL96" s="2774"/>
      <c r="DM96" s="2774"/>
      <c r="DN96" s="2774"/>
      <c r="DO96" s="2774"/>
      <c r="DP96" s="2774"/>
      <c r="DQ96" s="2774"/>
      <c r="DR96" s="2774"/>
      <c r="DS96" s="2774"/>
      <c r="DT96" s="2774"/>
      <c r="DU96" s="2774"/>
      <c r="DV96" s="2774"/>
      <c r="DW96" s="2699"/>
    </row>
  </sheetData>
  <mergeCells count="37">
    <mergeCell ref="Q7:S8"/>
    <mergeCell ref="B3:K4"/>
    <mergeCell ref="L3:S3"/>
    <mergeCell ref="L4:R4"/>
    <mergeCell ref="B5:B6"/>
    <mergeCell ref="D5:D6"/>
    <mergeCell ref="E5:E6"/>
    <mergeCell ref="F5:F6"/>
    <mergeCell ref="G5:G6"/>
    <mergeCell ref="H5:H6"/>
    <mergeCell ref="I5:I6"/>
    <mergeCell ref="J5:J6"/>
    <mergeCell ref="K5:K6"/>
    <mergeCell ref="Q5:Q6"/>
    <mergeCell ref="R5:R6"/>
    <mergeCell ref="S5:S6"/>
    <mergeCell ref="Q13:Q14"/>
    <mergeCell ref="R13:R14"/>
    <mergeCell ref="S13:S14"/>
    <mergeCell ref="Q20:Q21"/>
    <mergeCell ref="R20:R21"/>
    <mergeCell ref="S20:S21"/>
    <mergeCell ref="Q28:Q29"/>
    <mergeCell ref="R28:R29"/>
    <mergeCell ref="S28:S29"/>
    <mergeCell ref="Q35:Q36"/>
    <mergeCell ref="R35:R36"/>
    <mergeCell ref="S35:S36"/>
    <mergeCell ref="Q82:Q83"/>
    <mergeCell ref="R82:R83"/>
    <mergeCell ref="S82:S83"/>
    <mergeCell ref="Q45:Q46"/>
    <mergeCell ref="R45:R46"/>
    <mergeCell ref="S45:S46"/>
    <mergeCell ref="Q54:Q55"/>
    <mergeCell ref="R54:R55"/>
    <mergeCell ref="S54:S55"/>
  </mergeCells>
  <printOptions horizontalCentered="1"/>
  <pageMargins left="0.19685039370078741" right="0" top="0.19685039370078741" bottom="0" header="0" footer="0"/>
  <pageSetup paperSize="9" scale="26" orientation="landscape" verticalDpi="300" r:id="rId1"/>
  <headerFooter alignWithMargins="0"/>
  <rowBreaks count="1" manualBreakCount="1">
    <brk id="53" max="126" man="1"/>
  </rowBreaks>
  <colBreaks count="3" manualBreakCount="3">
    <brk id="46" max="140" man="1"/>
    <brk id="73" max="140" man="1"/>
    <brk id="100" max="140" man="1"/>
  </colBreak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0A9929-4CEB-4438-9E30-9945C75D8D46}">
  <dimension ref="A2:AF185"/>
  <sheetViews>
    <sheetView zoomScale="75" zoomScaleNormal="50" zoomScaleSheetLayoutView="75" workbookViewId="0">
      <selection activeCell="I18" sqref="I18"/>
    </sheetView>
  </sheetViews>
  <sheetFormatPr baseColWidth="10" defaultRowHeight="12.75"/>
  <cols>
    <col min="1" max="1" width="2.140625" style="2522" customWidth="1"/>
    <col min="2" max="2" width="8.7109375" style="2527" customWidth="1"/>
    <col min="3" max="3" width="26" style="2527" customWidth="1"/>
    <col min="4" max="4" width="5.85546875" style="2527" customWidth="1"/>
    <col min="5" max="5" width="26.42578125" style="2527" customWidth="1"/>
    <col min="6" max="6" width="5.7109375" style="2527" customWidth="1"/>
    <col min="7" max="7" width="26.42578125" style="2527" customWidth="1"/>
    <col min="8" max="8" width="4.140625" style="2527" customWidth="1"/>
    <col min="9" max="9" width="4.42578125" style="2522" customWidth="1"/>
    <col min="10" max="10" width="8.42578125" style="2527" customWidth="1"/>
    <col min="11" max="11" width="30.7109375" style="2527" customWidth="1"/>
    <col min="12" max="12" width="5.7109375" style="2527" customWidth="1"/>
    <col min="13" max="13" width="30.7109375" style="2527" customWidth="1"/>
    <col min="14" max="14" width="5.7109375" style="2527" customWidth="1"/>
    <col min="15" max="15" width="30.7109375" style="2527" customWidth="1"/>
    <col min="16" max="16" width="2.28515625" style="2527" customWidth="1"/>
    <col min="17" max="17" width="4.42578125" style="2522" customWidth="1"/>
    <col min="18" max="18" width="8.7109375" style="2527" customWidth="1"/>
    <col min="19" max="19" width="26" style="2527" customWidth="1"/>
    <col min="20" max="20" width="5.85546875" style="2527" customWidth="1"/>
    <col min="21" max="21" width="26.42578125" style="2527" customWidth="1"/>
    <col min="22" max="22" width="5.7109375" style="2527" customWidth="1"/>
    <col min="23" max="23" width="26.42578125" style="2527" customWidth="1"/>
    <col min="24" max="24" width="4.140625" style="2527" customWidth="1"/>
    <col min="25" max="25" width="4.42578125" style="2522" customWidth="1"/>
    <col min="26" max="26" width="8.7109375" style="2527" customWidth="1"/>
    <col min="27" max="27" width="26" style="2527" customWidth="1"/>
    <col min="28" max="28" width="5.85546875" style="2527" customWidth="1"/>
    <col min="29" max="29" width="26.42578125" style="2527" customWidth="1"/>
    <col min="30" max="30" width="5.7109375" style="2527" customWidth="1"/>
    <col min="31" max="31" width="26.42578125" style="2527" customWidth="1"/>
    <col min="32" max="32" width="4.140625" style="2527" customWidth="1"/>
    <col min="33" max="16384" width="11.42578125" style="2522"/>
  </cols>
  <sheetData>
    <row r="2" spans="1:32" s="2527" customFormat="1" ht="23.25">
      <c r="A2" s="2522">
        <v>0</v>
      </c>
      <c r="B2" s="2523" t="s">
        <v>4022</v>
      </c>
      <c r="C2" s="2524"/>
      <c r="D2" s="2525"/>
      <c r="E2" s="2525"/>
      <c r="F2" s="2525"/>
      <c r="G2" s="2525"/>
      <c r="H2" s="2525"/>
      <c r="I2" s="2525"/>
      <c r="J2" s="2525"/>
      <c r="K2" s="2525"/>
      <c r="L2" s="2525"/>
      <c r="M2" s="2525"/>
      <c r="N2" s="2525"/>
      <c r="O2" s="2525"/>
      <c r="P2" s="2525"/>
      <c r="Q2" s="2525"/>
      <c r="R2" s="2525"/>
      <c r="S2" s="2526"/>
      <c r="T2" s="2526"/>
      <c r="U2" s="2526"/>
      <c r="V2" s="2526"/>
      <c r="W2" s="2526"/>
      <c r="X2" s="2526"/>
      <c r="Y2" s="2526"/>
      <c r="Z2" s="2526"/>
      <c r="AA2" s="2526"/>
      <c r="AB2" s="2526"/>
      <c r="AC2" s="2526"/>
      <c r="AD2" s="2526"/>
      <c r="AE2" s="2526"/>
      <c r="AF2" s="2526"/>
    </row>
    <row r="3" spans="1:32" ht="19.5" customHeight="1"/>
    <row r="4" spans="1:32" ht="15.75" customHeight="1"/>
    <row r="5" spans="1:32" ht="39">
      <c r="B5" s="2528" t="s">
        <v>321</v>
      </c>
      <c r="C5" s="2529" t="s">
        <v>4023</v>
      </c>
      <c r="D5" s="2529"/>
      <c r="E5" s="2529"/>
      <c r="F5" s="2529"/>
      <c r="G5" s="2529"/>
      <c r="H5" s="2530"/>
      <c r="J5" s="2528" t="s">
        <v>321</v>
      </c>
      <c r="K5" s="2529" t="s">
        <v>4024</v>
      </c>
      <c r="L5" s="2529"/>
      <c r="M5" s="2529"/>
      <c r="N5" s="2529"/>
      <c r="O5" s="2529"/>
      <c r="P5" s="2530"/>
      <c r="R5" s="2528" t="s">
        <v>321</v>
      </c>
      <c r="S5" s="2529" t="s">
        <v>4025</v>
      </c>
      <c r="T5" s="2529"/>
      <c r="U5" s="2529"/>
      <c r="V5" s="2529"/>
      <c r="W5" s="2529"/>
      <c r="X5" s="2530"/>
      <c r="Z5" s="2528" t="s">
        <v>321</v>
      </c>
      <c r="AA5" s="2529" t="s">
        <v>4026</v>
      </c>
      <c r="AB5" s="2529"/>
      <c r="AC5" s="2529"/>
      <c r="AD5" s="2529"/>
      <c r="AE5" s="2529"/>
      <c r="AF5" s="2530"/>
    </row>
    <row r="6" spans="1:32" ht="23.25">
      <c r="B6" s="2531"/>
      <c r="C6" s="2532"/>
      <c r="D6" s="2532"/>
      <c r="E6" s="2532"/>
      <c r="F6" s="2532"/>
      <c r="G6" s="2532"/>
      <c r="H6" s="2533"/>
      <c r="J6" s="2534"/>
      <c r="M6" s="2535"/>
      <c r="N6" s="2536"/>
      <c r="O6" s="2535"/>
      <c r="P6" s="2537"/>
      <c r="R6" s="2531"/>
      <c r="S6" s="2532"/>
      <c r="T6" s="2532"/>
      <c r="U6" s="2532"/>
      <c r="V6" s="2532"/>
      <c r="W6" s="2532"/>
      <c r="X6" s="2533"/>
      <c r="Z6" s="2531"/>
      <c r="AA6" s="2532"/>
      <c r="AB6" s="2532"/>
      <c r="AC6" s="2532"/>
      <c r="AD6" s="2532"/>
      <c r="AE6" s="2532"/>
      <c r="AF6" s="2533"/>
    </row>
    <row r="7" spans="1:32" ht="26.25">
      <c r="B7" s="2538"/>
      <c r="C7" s="2539" t="s">
        <v>4027</v>
      </c>
      <c r="D7" s="2540"/>
      <c r="E7" s="2540"/>
      <c r="F7" s="2541"/>
      <c r="G7" s="2540"/>
      <c r="H7" s="2542"/>
      <c r="J7" s="2538"/>
      <c r="K7" s="2539" t="s">
        <v>4028</v>
      </c>
      <c r="L7" s="2540"/>
      <c r="M7" s="2540"/>
      <c r="N7" s="2541"/>
      <c r="O7" s="2540"/>
      <c r="P7" s="2542"/>
      <c r="R7" s="2538"/>
      <c r="S7" s="2539" t="s">
        <v>4029</v>
      </c>
      <c r="T7" s="2540"/>
      <c r="U7" s="2540"/>
      <c r="V7" s="2541"/>
      <c r="W7" s="2540"/>
      <c r="X7" s="2542"/>
      <c r="Z7" s="2538"/>
      <c r="AA7" s="2539" t="s">
        <v>4030</v>
      </c>
      <c r="AB7" s="2540"/>
      <c r="AC7" s="2540"/>
      <c r="AD7" s="2541"/>
      <c r="AE7" s="2540"/>
      <c r="AF7" s="2542"/>
    </row>
    <row r="8" spans="1:32" ht="10.5" customHeight="1">
      <c r="B8" s="2538"/>
      <c r="C8" s="2543" t="s">
        <v>4031</v>
      </c>
      <c r="D8" s="2544"/>
      <c r="E8" s="2544"/>
      <c r="F8" s="2544"/>
      <c r="G8" s="2544"/>
      <c r="H8" s="2542"/>
      <c r="J8" s="2534"/>
      <c r="K8" s="2543" t="s">
        <v>4031</v>
      </c>
      <c r="L8" s="2544"/>
      <c r="M8" s="2544"/>
      <c r="N8" s="2544"/>
      <c r="O8" s="2544"/>
      <c r="P8" s="2545"/>
      <c r="R8" s="2538"/>
      <c r="S8" s="2543" t="s">
        <v>4031</v>
      </c>
      <c r="T8" s="2544"/>
      <c r="U8" s="2544"/>
      <c r="V8" s="2544"/>
      <c r="W8" s="2544"/>
      <c r="X8" s="2542"/>
      <c r="Z8" s="2538"/>
      <c r="AA8" s="2543" t="s">
        <v>4031</v>
      </c>
      <c r="AB8" s="2544"/>
      <c r="AC8" s="2544"/>
      <c r="AD8" s="2544"/>
      <c r="AE8" s="2544"/>
      <c r="AF8" s="2542"/>
    </row>
    <row r="9" spans="1:32" ht="26.25">
      <c r="B9" s="2534"/>
      <c r="C9" s="2546" t="s">
        <v>4032</v>
      </c>
      <c r="D9" s="2547"/>
      <c r="E9" s="2547"/>
      <c r="F9" s="2547"/>
      <c r="G9" s="2547"/>
      <c r="H9" s="2545"/>
      <c r="J9" s="2534"/>
      <c r="K9" s="2546" t="s">
        <v>4032</v>
      </c>
      <c r="L9" s="2547"/>
      <c r="M9" s="2547"/>
      <c r="N9" s="2547"/>
      <c r="O9" s="2547"/>
      <c r="P9" s="2545"/>
      <c r="R9" s="2534"/>
      <c r="S9" s="2546" t="s">
        <v>4032</v>
      </c>
      <c r="T9" s="2547"/>
      <c r="U9" s="2547"/>
      <c r="V9" s="2547"/>
      <c r="W9" s="2547"/>
      <c r="X9" s="2545"/>
      <c r="Z9" s="2534"/>
      <c r="AA9" s="2546" t="s">
        <v>4032</v>
      </c>
      <c r="AB9" s="2547"/>
      <c r="AC9" s="2547"/>
      <c r="AD9" s="2547"/>
      <c r="AE9" s="2547"/>
      <c r="AF9" s="2545"/>
    </row>
    <row r="10" spans="1:32" ht="18.75">
      <c r="B10" s="2548"/>
      <c r="C10" s="2549" t="s">
        <v>375</v>
      </c>
      <c r="D10" s="2550"/>
      <c r="E10" s="2549" t="s">
        <v>375</v>
      </c>
      <c r="F10" s="2550"/>
      <c r="G10" s="2549" t="s">
        <v>375</v>
      </c>
      <c r="H10" s="2551"/>
      <c r="J10" s="2534"/>
      <c r="K10" s="2549" t="s">
        <v>375</v>
      </c>
      <c r="L10" s="2550"/>
      <c r="M10" s="2549" t="s">
        <v>375</v>
      </c>
      <c r="N10" s="2550"/>
      <c r="O10" s="2549" t="s">
        <v>375</v>
      </c>
      <c r="P10" s="2552"/>
      <c r="R10" s="2548"/>
      <c r="S10" s="2549" t="s">
        <v>375</v>
      </c>
      <c r="T10" s="2550"/>
      <c r="U10" s="2549" t="s">
        <v>375</v>
      </c>
      <c r="V10" s="2550"/>
      <c r="W10" s="2549" t="s">
        <v>375</v>
      </c>
      <c r="X10" s="2551"/>
      <c r="Z10" s="2548"/>
      <c r="AA10" s="2549" t="s">
        <v>375</v>
      </c>
      <c r="AB10" s="2550"/>
      <c r="AC10" s="2549" t="s">
        <v>375</v>
      </c>
      <c r="AD10" s="2550"/>
      <c r="AE10" s="2549" t="s">
        <v>375</v>
      </c>
      <c r="AF10" s="2551"/>
    </row>
    <row r="11" spans="1:32" ht="26.25">
      <c r="B11" s="2534"/>
      <c r="C11" s="2553" t="s">
        <v>3641</v>
      </c>
      <c r="E11" s="2554" t="s">
        <v>3646</v>
      </c>
      <c r="G11" s="2555" t="s">
        <v>4033</v>
      </c>
      <c r="H11" s="2552"/>
      <c r="J11" s="2534"/>
      <c r="K11" s="2553" t="s">
        <v>3641</v>
      </c>
      <c r="M11" s="2554" t="s">
        <v>3646</v>
      </c>
      <c r="O11" s="2555" t="s">
        <v>4033</v>
      </c>
      <c r="P11" s="2552"/>
      <c r="R11" s="2534"/>
      <c r="S11" s="2553" t="s">
        <v>3641</v>
      </c>
      <c r="U11" s="2554" t="s">
        <v>3646</v>
      </c>
      <c r="W11" s="2555" t="s">
        <v>4033</v>
      </c>
      <c r="X11" s="2552"/>
      <c r="Z11" s="2534"/>
      <c r="AA11" s="2553" t="s">
        <v>3641</v>
      </c>
      <c r="AC11" s="2554" t="s">
        <v>3646</v>
      </c>
      <c r="AE11" s="2555" t="s">
        <v>4033</v>
      </c>
      <c r="AF11" s="2552"/>
    </row>
    <row r="12" spans="1:32" ht="26.25">
      <c r="B12" s="2534"/>
      <c r="C12" s="2556" t="s">
        <v>4034</v>
      </c>
      <c r="E12" s="2557" t="s">
        <v>4035</v>
      </c>
      <c r="G12" s="2558" t="s">
        <v>393</v>
      </c>
      <c r="H12" s="2552"/>
      <c r="J12" s="2534"/>
      <c r="K12" s="2556" t="s">
        <v>4034</v>
      </c>
      <c r="M12" s="2557" t="s">
        <v>4035</v>
      </c>
      <c r="O12" s="2558" t="s">
        <v>393</v>
      </c>
      <c r="P12" s="2552"/>
      <c r="R12" s="2534"/>
      <c r="S12" s="2556" t="s">
        <v>4034</v>
      </c>
      <c r="U12" s="2557" t="s">
        <v>4035</v>
      </c>
      <c r="W12" s="2558" t="s">
        <v>4036</v>
      </c>
      <c r="X12" s="2552"/>
      <c r="Z12" s="2534"/>
      <c r="AA12" s="2556" t="s">
        <v>4034</v>
      </c>
      <c r="AC12" s="2557" t="s">
        <v>4035</v>
      </c>
      <c r="AE12" s="2558" t="s">
        <v>393</v>
      </c>
      <c r="AF12" s="2552"/>
    </row>
    <row r="13" spans="1:32" ht="26.25">
      <c r="B13" s="2534"/>
      <c r="C13" s="2556" t="s">
        <v>438</v>
      </c>
      <c r="E13" s="2557" t="s">
        <v>4037</v>
      </c>
      <c r="G13" s="2558" t="s">
        <v>404</v>
      </c>
      <c r="H13" s="2552"/>
      <c r="J13" s="2534"/>
      <c r="K13" s="2556" t="s">
        <v>447</v>
      </c>
      <c r="M13" s="2557" t="s">
        <v>4037</v>
      </c>
      <c r="O13" s="2558" t="s">
        <v>404</v>
      </c>
      <c r="P13" s="2552"/>
      <c r="R13" s="2534"/>
      <c r="S13" s="2556" t="s">
        <v>447</v>
      </c>
      <c r="U13" s="2557" t="s">
        <v>447</v>
      </c>
      <c r="W13" s="2558" t="s">
        <v>393</v>
      </c>
      <c r="X13" s="2552"/>
      <c r="Z13" s="2534"/>
      <c r="AA13" s="2556" t="s">
        <v>438</v>
      </c>
      <c r="AC13" s="2557" t="s">
        <v>438</v>
      </c>
      <c r="AE13" s="2558" t="s">
        <v>404</v>
      </c>
      <c r="AF13" s="2552"/>
    </row>
    <row r="14" spans="1:32" ht="26.25">
      <c r="B14" s="2534"/>
      <c r="C14" s="2556" t="s">
        <v>447</v>
      </c>
      <c r="E14" s="2557" t="s">
        <v>438</v>
      </c>
      <c r="G14" s="2558" t="s">
        <v>430</v>
      </c>
      <c r="H14" s="2552"/>
      <c r="J14" s="2534"/>
      <c r="K14" s="2556" t="s">
        <v>4038</v>
      </c>
      <c r="M14" s="2557" t="s">
        <v>447</v>
      </c>
      <c r="O14" s="2558" t="s">
        <v>430</v>
      </c>
      <c r="P14" s="2552"/>
      <c r="R14" s="2534"/>
      <c r="S14" s="2556" t="s">
        <v>4038</v>
      </c>
      <c r="U14" s="2557" t="s">
        <v>4038</v>
      </c>
      <c r="W14" s="2558" t="s">
        <v>404</v>
      </c>
      <c r="X14" s="2552"/>
      <c r="Z14" s="2534"/>
      <c r="AA14" s="2556" t="s">
        <v>447</v>
      </c>
      <c r="AC14" s="2557" t="s">
        <v>447</v>
      </c>
      <c r="AE14" s="2558" t="s">
        <v>430</v>
      </c>
      <c r="AF14" s="2552"/>
    </row>
    <row r="15" spans="1:32" ht="26.25">
      <c r="B15" s="2534"/>
      <c r="C15" s="2556" t="s">
        <v>4038</v>
      </c>
      <c r="E15" s="2557" t="s">
        <v>447</v>
      </c>
      <c r="G15" s="2558" t="s">
        <v>474</v>
      </c>
      <c r="H15" s="2552"/>
      <c r="J15" s="2534"/>
      <c r="K15" s="2556" t="s">
        <v>4039</v>
      </c>
      <c r="M15" s="2557" t="s">
        <v>4038</v>
      </c>
      <c r="O15" s="2558" t="s">
        <v>474</v>
      </c>
      <c r="P15" s="2552"/>
      <c r="R15" s="2534"/>
      <c r="S15" s="2556" t="s">
        <v>4040</v>
      </c>
      <c r="U15" s="2557" t="s">
        <v>482</v>
      </c>
      <c r="W15" s="2558" t="s">
        <v>430</v>
      </c>
      <c r="X15" s="2552"/>
      <c r="Z15" s="2534"/>
      <c r="AA15" s="2556" t="s">
        <v>4038</v>
      </c>
      <c r="AC15" s="2557" t="s">
        <v>4038</v>
      </c>
      <c r="AE15" s="2558" t="s">
        <v>474</v>
      </c>
      <c r="AF15" s="2552"/>
    </row>
    <row r="16" spans="1:32" ht="26.25">
      <c r="B16" s="2534"/>
      <c r="C16" s="2556" t="s">
        <v>518</v>
      </c>
      <c r="E16" s="2557" t="s">
        <v>4038</v>
      </c>
      <c r="G16" s="2558" t="s">
        <v>491</v>
      </c>
      <c r="H16" s="2552"/>
      <c r="J16" s="2534"/>
      <c r="K16" s="2556" t="s">
        <v>4020</v>
      </c>
      <c r="M16" s="2557" t="s">
        <v>482</v>
      </c>
      <c r="O16" s="2558" t="s">
        <v>491</v>
      </c>
      <c r="P16" s="2552"/>
      <c r="R16" s="2534"/>
      <c r="S16" s="2556" t="s">
        <v>4020</v>
      </c>
      <c r="U16" s="2557" t="s">
        <v>4041</v>
      </c>
      <c r="W16" s="2558" t="s">
        <v>474</v>
      </c>
      <c r="X16" s="2552"/>
      <c r="Z16" s="2534"/>
      <c r="AA16" s="2556" t="s">
        <v>518</v>
      </c>
      <c r="AC16" s="2557" t="s">
        <v>482</v>
      </c>
      <c r="AE16" s="2558" t="s">
        <v>500</v>
      </c>
      <c r="AF16" s="2552"/>
    </row>
    <row r="17" spans="2:32" ht="26.25">
      <c r="B17" s="2534"/>
      <c r="C17" s="2556" t="s">
        <v>4042</v>
      </c>
      <c r="E17" s="2557" t="s">
        <v>482</v>
      </c>
      <c r="G17" s="2558" t="s">
        <v>500</v>
      </c>
      <c r="H17" s="2552"/>
      <c r="J17" s="2534"/>
      <c r="K17" s="2556" t="s">
        <v>4043</v>
      </c>
      <c r="M17" s="2557" t="s">
        <v>4044</v>
      </c>
      <c r="O17" s="2558" t="s">
        <v>500</v>
      </c>
      <c r="P17" s="2552"/>
      <c r="R17" s="2534"/>
      <c r="S17" s="2556" t="s">
        <v>4042</v>
      </c>
      <c r="U17" s="2557" t="s">
        <v>4044</v>
      </c>
      <c r="W17" s="2558" t="s">
        <v>491</v>
      </c>
      <c r="X17" s="2552"/>
      <c r="Z17" s="2534"/>
      <c r="AA17" s="2556" t="s">
        <v>4042</v>
      </c>
      <c r="AC17" s="2557" t="s">
        <v>518</v>
      </c>
      <c r="AE17" s="2558" t="s">
        <v>510</v>
      </c>
      <c r="AF17" s="2552"/>
    </row>
    <row r="18" spans="2:32" ht="26.25">
      <c r="B18" s="2534"/>
      <c r="C18" s="2556" t="s">
        <v>4043</v>
      </c>
      <c r="E18" s="2557" t="s">
        <v>518</v>
      </c>
      <c r="G18" s="2558" t="s">
        <v>510</v>
      </c>
      <c r="H18" s="2552"/>
      <c r="J18" s="2534"/>
      <c r="K18" s="2556" t="s">
        <v>4045</v>
      </c>
      <c r="M18" s="2557" t="s">
        <v>4046</v>
      </c>
      <c r="O18" s="2558" t="s">
        <v>510</v>
      </c>
      <c r="P18" s="2552"/>
      <c r="R18" s="2534"/>
      <c r="S18" s="2556" t="s">
        <v>4043</v>
      </c>
      <c r="U18" s="2557" t="s">
        <v>4047</v>
      </c>
      <c r="W18" s="2558" t="s">
        <v>500</v>
      </c>
      <c r="X18" s="2552"/>
      <c r="Z18" s="2534"/>
      <c r="AA18" s="2556" t="s">
        <v>4043</v>
      </c>
      <c r="AC18" s="2557" t="s">
        <v>545</v>
      </c>
      <c r="AE18" s="2558" t="s">
        <v>528</v>
      </c>
      <c r="AF18" s="2552"/>
    </row>
    <row r="19" spans="2:32" ht="26.25">
      <c r="B19" s="2534"/>
      <c r="C19" s="2556" t="s">
        <v>4045</v>
      </c>
      <c r="E19" s="2557" t="s">
        <v>545</v>
      </c>
      <c r="G19" s="2558" t="s">
        <v>519</v>
      </c>
      <c r="H19" s="2552"/>
      <c r="J19" s="2534"/>
      <c r="K19" s="2556" t="s">
        <v>4048</v>
      </c>
      <c r="M19" s="2557" t="s">
        <v>4049</v>
      </c>
      <c r="O19" s="2558" t="s">
        <v>519</v>
      </c>
      <c r="P19" s="2552"/>
      <c r="R19" s="2534"/>
      <c r="S19" s="2556"/>
      <c r="U19" s="2557" t="s">
        <v>4049</v>
      </c>
      <c r="W19" s="2558" t="s">
        <v>510</v>
      </c>
      <c r="X19" s="2552"/>
      <c r="Z19" s="2534"/>
      <c r="AA19" s="2556" t="s">
        <v>4045</v>
      </c>
      <c r="AC19" s="2557" t="s">
        <v>4050</v>
      </c>
      <c r="AE19" s="2558" t="s">
        <v>538</v>
      </c>
      <c r="AF19" s="2552"/>
    </row>
    <row r="20" spans="2:32" ht="26.25">
      <c r="B20" s="2534"/>
      <c r="C20" s="2556" t="s">
        <v>580</v>
      </c>
      <c r="E20" s="2557" t="s">
        <v>4046</v>
      </c>
      <c r="G20" s="2558" t="s">
        <v>528</v>
      </c>
      <c r="H20" s="2552"/>
      <c r="J20" s="2534"/>
      <c r="K20" s="2556"/>
      <c r="M20" s="2557" t="s">
        <v>4051</v>
      </c>
      <c r="O20" s="2558" t="s">
        <v>528</v>
      </c>
      <c r="P20" s="2552"/>
      <c r="R20" s="2534"/>
      <c r="S20" s="2556"/>
      <c r="U20" s="2557"/>
      <c r="W20" s="2558" t="s">
        <v>519</v>
      </c>
      <c r="X20" s="2552"/>
      <c r="Z20" s="2534"/>
      <c r="AA20" s="2556" t="s">
        <v>4048</v>
      </c>
      <c r="AC20" s="2557" t="s">
        <v>4046</v>
      </c>
      <c r="AE20" s="2558" t="s">
        <v>556</v>
      </c>
      <c r="AF20" s="2552"/>
    </row>
    <row r="21" spans="2:32" ht="26.25">
      <c r="B21" s="2534"/>
      <c r="C21" s="2556"/>
      <c r="E21" s="2557" t="s">
        <v>4047</v>
      </c>
      <c r="G21" s="2558" t="s">
        <v>538</v>
      </c>
      <c r="H21" s="2552"/>
      <c r="J21" s="2534"/>
      <c r="K21" s="2556"/>
      <c r="M21" s="2557"/>
      <c r="O21" s="2558" t="s">
        <v>538</v>
      </c>
      <c r="P21" s="2552"/>
      <c r="R21" s="2534"/>
      <c r="S21" s="2556"/>
      <c r="U21" s="2557"/>
      <c r="W21" s="2558" t="s">
        <v>528</v>
      </c>
      <c r="X21" s="2552"/>
      <c r="Z21" s="2534"/>
      <c r="AA21" s="2556"/>
      <c r="AC21" s="2557" t="s">
        <v>4047</v>
      </c>
      <c r="AE21" s="2558"/>
      <c r="AF21" s="2552"/>
    </row>
    <row r="22" spans="2:32" ht="26.25">
      <c r="B22" s="2534"/>
      <c r="C22" s="2556"/>
      <c r="E22" s="2557" t="s">
        <v>4049</v>
      </c>
      <c r="G22" s="2558" t="s">
        <v>546</v>
      </c>
      <c r="H22" s="2552"/>
      <c r="J22" s="2534"/>
      <c r="K22" s="2556"/>
      <c r="M22" s="2557"/>
      <c r="O22" s="2558" t="s">
        <v>556</v>
      </c>
      <c r="P22" s="2552"/>
      <c r="R22" s="2534"/>
      <c r="S22" s="2556"/>
      <c r="U22" s="2557"/>
      <c r="W22" s="2558" t="s">
        <v>538</v>
      </c>
      <c r="X22" s="2552"/>
      <c r="Z22" s="2534"/>
      <c r="AA22" s="2556"/>
      <c r="AC22" s="2557" t="s">
        <v>4049</v>
      </c>
      <c r="AE22" s="2558"/>
      <c r="AF22" s="2552"/>
    </row>
    <row r="23" spans="2:32" ht="26.25">
      <c r="B23" s="2534"/>
      <c r="C23" s="2556"/>
      <c r="E23" s="2557" t="s">
        <v>4051</v>
      </c>
      <c r="G23" s="2558" t="s">
        <v>556</v>
      </c>
      <c r="H23" s="2552"/>
      <c r="J23" s="2534"/>
      <c r="K23" s="2543" t="s">
        <v>4031</v>
      </c>
      <c r="L23" s="2544"/>
      <c r="M23" s="2544"/>
      <c r="N23" s="2544"/>
      <c r="O23" s="2544"/>
      <c r="P23" s="2552"/>
      <c r="R23" s="2534"/>
      <c r="S23" s="2556"/>
      <c r="U23" s="2557"/>
      <c r="W23" s="2558" t="s">
        <v>556</v>
      </c>
      <c r="X23" s="2552"/>
      <c r="Z23" s="2534"/>
      <c r="AA23" s="2556"/>
      <c r="AC23" s="2557" t="s">
        <v>4051</v>
      </c>
      <c r="AE23" s="2558"/>
      <c r="AF23" s="2552"/>
    </row>
    <row r="24" spans="2:32" ht="26.25">
      <c r="B24" s="2534"/>
      <c r="C24" s="2556"/>
      <c r="E24" s="2557"/>
      <c r="G24" s="2558" t="s">
        <v>4052</v>
      </c>
      <c r="H24" s="2552"/>
      <c r="J24" s="2534"/>
      <c r="K24" s="2546" t="s">
        <v>4053</v>
      </c>
      <c r="L24" s="2547"/>
      <c r="M24" s="2547"/>
      <c r="N24" s="2547"/>
      <c r="O24" s="2547"/>
      <c r="P24" s="2552"/>
      <c r="R24" s="2534"/>
      <c r="S24" s="2543" t="s">
        <v>4031</v>
      </c>
      <c r="T24" s="2544"/>
      <c r="U24" s="2544"/>
      <c r="V24" s="2544"/>
      <c r="W24" s="2544"/>
      <c r="X24" s="2552"/>
      <c r="Z24" s="2534"/>
      <c r="AA24" s="2556"/>
      <c r="AC24" s="2557" t="s">
        <v>615</v>
      </c>
      <c r="AE24" s="2558"/>
      <c r="AF24" s="2552"/>
    </row>
    <row r="25" spans="2:32" ht="26.25">
      <c r="B25" s="2534"/>
      <c r="C25" s="2543" t="s">
        <v>4031</v>
      </c>
      <c r="D25" s="2544"/>
      <c r="E25" s="2544"/>
      <c r="F25" s="2544"/>
      <c r="G25" s="2544"/>
      <c r="H25" s="2552"/>
      <c r="J25" s="2534"/>
      <c r="K25" s="2549" t="s">
        <v>375</v>
      </c>
      <c r="L25" s="2550"/>
      <c r="M25" s="2549" t="s">
        <v>375</v>
      </c>
      <c r="N25" s="2550"/>
      <c r="O25" s="2549" t="s">
        <v>375</v>
      </c>
      <c r="P25" s="2552"/>
      <c r="R25" s="2534"/>
      <c r="S25" s="2546" t="s">
        <v>4053</v>
      </c>
      <c r="T25" s="2547"/>
      <c r="U25" s="2547"/>
      <c r="V25" s="2547"/>
      <c r="W25" s="2547"/>
      <c r="X25" s="2545"/>
      <c r="Z25" s="2534"/>
      <c r="AA25" s="2543" t="s">
        <v>4031</v>
      </c>
      <c r="AB25" s="2544"/>
      <c r="AC25" s="2544"/>
      <c r="AD25" s="2544"/>
      <c r="AE25" s="2544"/>
      <c r="AF25" s="2552"/>
    </row>
    <row r="26" spans="2:32" ht="26.25">
      <c r="B26" s="2534"/>
      <c r="C26" s="2546" t="s">
        <v>4053</v>
      </c>
      <c r="D26" s="2547"/>
      <c r="E26" s="2547"/>
      <c r="F26" s="2547"/>
      <c r="G26" s="2547"/>
      <c r="H26" s="2545"/>
      <c r="J26" s="2534"/>
      <c r="K26" s="2553" t="s">
        <v>3641</v>
      </c>
      <c r="M26" s="2554" t="s">
        <v>3646</v>
      </c>
      <c r="O26" s="2555" t="s">
        <v>4033</v>
      </c>
      <c r="P26" s="2552"/>
      <c r="R26" s="2534"/>
      <c r="S26" s="2549" t="s">
        <v>375</v>
      </c>
      <c r="T26" s="2550"/>
      <c r="U26" s="2549" t="s">
        <v>375</v>
      </c>
      <c r="V26" s="2550"/>
      <c r="W26" s="2549" t="s">
        <v>375</v>
      </c>
      <c r="X26" s="2552"/>
      <c r="Z26" s="2534"/>
      <c r="AA26" s="2546" t="s">
        <v>4053</v>
      </c>
      <c r="AB26" s="2547"/>
      <c r="AC26" s="2547"/>
      <c r="AD26" s="2547"/>
      <c r="AE26" s="2547"/>
      <c r="AF26" s="2545"/>
    </row>
    <row r="27" spans="2:32" ht="26.25">
      <c r="B27" s="2534"/>
      <c r="C27" s="2549" t="s">
        <v>375</v>
      </c>
      <c r="D27" s="2550"/>
      <c r="E27" s="2549" t="s">
        <v>375</v>
      </c>
      <c r="F27" s="2550"/>
      <c r="G27" s="2549" t="s">
        <v>375</v>
      </c>
      <c r="H27" s="2552"/>
      <c r="J27" s="2534"/>
      <c r="K27" s="2556" t="s">
        <v>403</v>
      </c>
      <c r="M27" s="2557" t="s">
        <v>4054</v>
      </c>
      <c r="O27" s="2558" t="s">
        <v>4055</v>
      </c>
      <c r="P27" s="2552"/>
      <c r="R27" s="2534"/>
      <c r="S27" s="2553" t="s">
        <v>3641</v>
      </c>
      <c r="U27" s="2554" t="s">
        <v>3646</v>
      </c>
      <c r="W27" s="2555" t="s">
        <v>4033</v>
      </c>
      <c r="X27" s="2552"/>
      <c r="Z27" s="2534"/>
      <c r="AA27" s="2549" t="s">
        <v>375</v>
      </c>
      <c r="AB27" s="2550"/>
      <c r="AC27" s="2549" t="s">
        <v>375</v>
      </c>
      <c r="AD27" s="2550"/>
      <c r="AE27" s="2549" t="s">
        <v>375</v>
      </c>
      <c r="AF27" s="2552"/>
    </row>
    <row r="28" spans="2:32" ht="26.25">
      <c r="B28" s="2534"/>
      <c r="C28" s="2553" t="s">
        <v>3641</v>
      </c>
      <c r="E28" s="2554" t="s">
        <v>3646</v>
      </c>
      <c r="G28" s="2555" t="s">
        <v>4033</v>
      </c>
      <c r="H28" s="2552"/>
      <c r="J28" s="2534"/>
      <c r="K28" s="2556" t="s">
        <v>4056</v>
      </c>
      <c r="M28" s="2557" t="s">
        <v>4056</v>
      </c>
      <c r="O28" s="2558" t="s">
        <v>483</v>
      </c>
      <c r="P28" s="2552"/>
      <c r="R28" s="2534"/>
      <c r="S28" s="2556" t="s">
        <v>403</v>
      </c>
      <c r="U28" s="2557" t="s">
        <v>4054</v>
      </c>
      <c r="W28" s="2558" t="s">
        <v>4057</v>
      </c>
      <c r="X28" s="2552"/>
      <c r="Z28" s="2534"/>
      <c r="AA28" s="2553" t="s">
        <v>3641</v>
      </c>
      <c r="AC28" s="2554" t="s">
        <v>3646</v>
      </c>
      <c r="AE28" s="2555" t="s">
        <v>4033</v>
      </c>
      <c r="AF28" s="2552"/>
    </row>
    <row r="29" spans="2:32" ht="26.25">
      <c r="B29" s="2534"/>
      <c r="C29" s="2556" t="s">
        <v>403</v>
      </c>
      <c r="E29" s="2557" t="s">
        <v>4058</v>
      </c>
      <c r="G29" s="2558" t="s">
        <v>4055</v>
      </c>
      <c r="H29" s="2552"/>
      <c r="J29" s="2534"/>
      <c r="K29" s="2556" t="s">
        <v>499</v>
      </c>
      <c r="M29" s="2557" t="s">
        <v>499</v>
      </c>
      <c r="O29" s="2558" t="s">
        <v>4057</v>
      </c>
      <c r="P29" s="2552"/>
      <c r="R29" s="2534"/>
      <c r="S29" s="2556" t="s">
        <v>429</v>
      </c>
      <c r="U29" s="2557" t="s">
        <v>4059</v>
      </c>
      <c r="W29" s="2558"/>
      <c r="X29" s="2552"/>
      <c r="Z29" s="2534"/>
      <c r="AA29" s="2556" t="s">
        <v>429</v>
      </c>
      <c r="AC29" s="2557" t="s">
        <v>4054</v>
      </c>
      <c r="AE29" s="2558" t="s">
        <v>483</v>
      </c>
      <c r="AF29" s="2552"/>
    </row>
    <row r="30" spans="2:32" ht="26.25">
      <c r="B30" s="2534"/>
      <c r="C30" s="2556" t="s">
        <v>429</v>
      </c>
      <c r="E30" s="2557" t="s">
        <v>429</v>
      </c>
      <c r="G30" s="2558" t="s">
        <v>483</v>
      </c>
      <c r="H30" s="2552"/>
      <c r="J30" s="2534"/>
      <c r="K30" s="2556" t="s">
        <v>613</v>
      </c>
      <c r="M30" s="2557" t="s">
        <v>4060</v>
      </c>
      <c r="O30" s="2558"/>
      <c r="P30" s="2552"/>
      <c r="R30" s="2534"/>
      <c r="S30" s="2556" t="s">
        <v>4061</v>
      </c>
      <c r="U30" s="2557" t="s">
        <v>429</v>
      </c>
      <c r="W30" s="2558"/>
      <c r="X30" s="2552"/>
      <c r="Z30" s="2534"/>
      <c r="AA30" s="2556" t="s">
        <v>4062</v>
      </c>
      <c r="AC30" s="2557" t="s">
        <v>4059</v>
      </c>
      <c r="AE30" s="2558"/>
      <c r="AF30" s="2552"/>
    </row>
    <row r="31" spans="2:32" ht="26.25">
      <c r="B31" s="2534"/>
      <c r="C31" s="2556" t="s">
        <v>4063</v>
      </c>
      <c r="E31" s="2557" t="s">
        <v>4038</v>
      </c>
      <c r="G31" s="2558" t="s">
        <v>4064</v>
      </c>
      <c r="H31" s="2552"/>
      <c r="J31" s="2534"/>
      <c r="K31" s="2556"/>
      <c r="M31" s="2557" t="s">
        <v>4065</v>
      </c>
      <c r="O31" s="2558"/>
      <c r="P31" s="2552"/>
      <c r="R31" s="2534"/>
      <c r="S31" s="2556" t="s">
        <v>499</v>
      </c>
      <c r="U31" s="2557" t="s">
        <v>4061</v>
      </c>
      <c r="W31" s="2558"/>
      <c r="X31" s="2552"/>
      <c r="Z31" s="2534"/>
      <c r="AA31" s="2556" t="s">
        <v>499</v>
      </c>
      <c r="AC31" s="2557" t="s">
        <v>429</v>
      </c>
      <c r="AE31" s="2558"/>
      <c r="AF31" s="2552"/>
    </row>
    <row r="32" spans="2:32" ht="26.25">
      <c r="B32" s="2534"/>
      <c r="C32" s="2556" t="s">
        <v>537</v>
      </c>
      <c r="E32" s="2557" t="s">
        <v>4065</v>
      </c>
      <c r="G32" s="2558"/>
      <c r="H32" s="2552"/>
      <c r="J32" s="2534"/>
      <c r="K32" s="2556"/>
      <c r="M32" s="2557" t="s">
        <v>4066</v>
      </c>
      <c r="O32" s="2558"/>
      <c r="P32" s="2552"/>
      <c r="R32" s="2534"/>
      <c r="S32" s="2556" t="s">
        <v>4067</v>
      </c>
      <c r="U32" s="2557" t="s">
        <v>499</v>
      </c>
      <c r="W32" s="2558"/>
      <c r="X32" s="2552"/>
      <c r="Z32" s="2534"/>
      <c r="AA32" s="2556" t="s">
        <v>4068</v>
      </c>
      <c r="AC32" s="2557" t="s">
        <v>4069</v>
      </c>
      <c r="AE32" s="2558"/>
      <c r="AF32" s="2552"/>
    </row>
    <row r="33" spans="2:32" ht="26.25">
      <c r="B33" s="2534"/>
      <c r="C33" s="2556" t="s">
        <v>613</v>
      </c>
      <c r="E33" s="2557" t="s">
        <v>537</v>
      </c>
      <c r="G33" s="2558"/>
      <c r="H33" s="2552"/>
      <c r="J33" s="2534"/>
      <c r="K33" s="2556"/>
      <c r="M33" s="2557" t="s">
        <v>613</v>
      </c>
      <c r="O33" s="2558"/>
      <c r="P33" s="2545"/>
      <c r="R33" s="2534"/>
      <c r="S33" s="2556" t="s">
        <v>4070</v>
      </c>
      <c r="U33" s="2557" t="s">
        <v>509</v>
      </c>
      <c r="W33" s="2558"/>
      <c r="X33" s="2552"/>
      <c r="Z33" s="2534"/>
      <c r="AA33" s="2556" t="s">
        <v>537</v>
      </c>
      <c r="AC33" s="2557" t="s">
        <v>4062</v>
      </c>
      <c r="AE33" s="2558"/>
      <c r="AF33" s="2552"/>
    </row>
    <row r="34" spans="2:32" ht="26.25">
      <c r="B34" s="2534"/>
      <c r="C34" s="2556" t="s">
        <v>4071</v>
      </c>
      <c r="E34" s="2557" t="s">
        <v>4066</v>
      </c>
      <c r="G34" s="2558"/>
      <c r="H34" s="2552"/>
      <c r="J34" s="2534"/>
      <c r="K34" s="2543" t="s">
        <v>4031</v>
      </c>
      <c r="L34" s="2544"/>
      <c r="M34" s="2544"/>
      <c r="N34" s="2544"/>
      <c r="O34" s="2544"/>
      <c r="P34" s="2552"/>
      <c r="R34" s="2534"/>
      <c r="S34" s="2556" t="s">
        <v>613</v>
      </c>
      <c r="U34" s="2557" t="s">
        <v>4072</v>
      </c>
      <c r="W34" s="2558"/>
      <c r="X34" s="2552"/>
      <c r="Z34" s="2534"/>
      <c r="AA34" s="2556" t="s">
        <v>4073</v>
      </c>
      <c r="AC34" s="2557" t="s">
        <v>499</v>
      </c>
      <c r="AE34" s="2558"/>
      <c r="AF34" s="2552"/>
    </row>
    <row r="35" spans="2:32" ht="26.25">
      <c r="B35" s="2534"/>
      <c r="C35" s="2556"/>
      <c r="E35" s="2557" t="s">
        <v>613</v>
      </c>
      <c r="G35" s="2558"/>
      <c r="H35" s="2552"/>
      <c r="J35" s="2534"/>
      <c r="K35" s="2546" t="s">
        <v>4074</v>
      </c>
      <c r="L35" s="2547"/>
      <c r="M35" s="2547"/>
      <c r="N35" s="2547"/>
      <c r="O35" s="2547"/>
      <c r="P35" s="2552"/>
      <c r="R35" s="2534"/>
      <c r="S35" s="2556"/>
      <c r="U35" s="2557" t="s">
        <v>4066</v>
      </c>
      <c r="W35" s="2558"/>
      <c r="X35" s="2552"/>
      <c r="Z35" s="2534"/>
      <c r="AA35" s="2556" t="s">
        <v>4067</v>
      </c>
      <c r="AC35" s="2557" t="s">
        <v>509</v>
      </c>
      <c r="AE35" s="2558"/>
      <c r="AF35" s="2552"/>
    </row>
    <row r="36" spans="2:32" ht="10.5" customHeight="1">
      <c r="B36" s="2534"/>
      <c r="C36" s="2543" t="s">
        <v>4031</v>
      </c>
      <c r="D36" s="2544"/>
      <c r="E36" s="2544"/>
      <c r="F36" s="2544"/>
      <c r="G36" s="2544"/>
      <c r="H36" s="2552"/>
      <c r="J36" s="2534"/>
      <c r="K36" s="2549" t="s">
        <v>375</v>
      </c>
      <c r="L36" s="2550"/>
      <c r="M36" s="2549" t="s">
        <v>375</v>
      </c>
      <c r="N36" s="2550"/>
      <c r="O36" s="2549" t="s">
        <v>375</v>
      </c>
      <c r="P36" s="2552"/>
      <c r="R36" s="2534"/>
      <c r="S36" s="2559"/>
      <c r="U36" s="2557" t="s">
        <v>4067</v>
      </c>
      <c r="W36" s="2560"/>
      <c r="X36" s="2552"/>
      <c r="Z36" s="2534"/>
      <c r="AA36" s="2556" t="s">
        <v>4070</v>
      </c>
      <c r="AC36" s="2557" t="s">
        <v>4065</v>
      </c>
      <c r="AE36" s="2558"/>
      <c r="AF36" s="2552"/>
    </row>
    <row r="37" spans="2:32" ht="26.25">
      <c r="B37" s="2534"/>
      <c r="C37" s="2546" t="s">
        <v>4074</v>
      </c>
      <c r="D37" s="2547"/>
      <c r="E37" s="2547"/>
      <c r="F37" s="2547"/>
      <c r="G37" s="2547"/>
      <c r="H37" s="2545"/>
      <c r="J37" s="2534"/>
      <c r="K37" s="2553" t="s">
        <v>3641</v>
      </c>
      <c r="M37" s="2554" t="s">
        <v>3646</v>
      </c>
      <c r="O37" s="2555" t="s">
        <v>4033</v>
      </c>
      <c r="P37" s="2552"/>
      <c r="R37" s="2534"/>
      <c r="S37" s="2559"/>
      <c r="U37" s="2557" t="s">
        <v>4075</v>
      </c>
      <c r="W37" s="2560"/>
      <c r="X37" s="2552"/>
      <c r="Z37" s="2534"/>
      <c r="AA37" s="2556" t="s">
        <v>4076</v>
      </c>
      <c r="AC37" s="2557" t="s">
        <v>537</v>
      </c>
      <c r="AE37" s="2558"/>
      <c r="AF37" s="2552"/>
    </row>
    <row r="38" spans="2:32" ht="26.25">
      <c r="B38" s="2534"/>
      <c r="C38" s="2549" t="s">
        <v>375</v>
      </c>
      <c r="D38" s="2550"/>
      <c r="E38" s="2549" t="s">
        <v>375</v>
      </c>
      <c r="F38" s="2550"/>
      <c r="G38" s="2549" t="s">
        <v>375</v>
      </c>
      <c r="H38" s="2552"/>
      <c r="J38" s="2534"/>
      <c r="K38" s="2556" t="s">
        <v>3983</v>
      </c>
      <c r="M38" s="2557" t="s">
        <v>4077</v>
      </c>
      <c r="O38" s="2558" t="s">
        <v>4078</v>
      </c>
      <c r="P38" s="2552"/>
      <c r="R38" s="2534"/>
      <c r="S38" s="2559"/>
      <c r="U38" s="2557" t="s">
        <v>613</v>
      </c>
      <c r="W38" s="2560"/>
      <c r="X38" s="2552"/>
      <c r="Z38" s="2534"/>
      <c r="AA38" s="2556" t="s">
        <v>613</v>
      </c>
      <c r="AC38" s="2557" t="s">
        <v>4072</v>
      </c>
      <c r="AE38" s="2558"/>
      <c r="AF38" s="2552"/>
    </row>
    <row r="39" spans="2:32" ht="26.25">
      <c r="B39" s="2534"/>
      <c r="C39" s="2553" t="s">
        <v>3641</v>
      </c>
      <c r="E39" s="2554" t="s">
        <v>3646</v>
      </c>
      <c r="G39" s="2555" t="s">
        <v>4033</v>
      </c>
      <c r="H39" s="2552"/>
      <c r="J39" s="2534"/>
      <c r="K39" s="2556" t="s">
        <v>413</v>
      </c>
      <c r="M39" s="2557" t="s">
        <v>413</v>
      </c>
      <c r="O39" s="2558"/>
      <c r="P39" s="2552"/>
      <c r="R39" s="2534"/>
      <c r="S39" s="2543" t="s">
        <v>4031</v>
      </c>
      <c r="T39" s="2544"/>
      <c r="U39" s="2544"/>
      <c r="V39" s="2544"/>
      <c r="W39" s="2544"/>
      <c r="X39" s="2552"/>
      <c r="Z39" s="2534"/>
      <c r="AA39" s="2556"/>
      <c r="AC39" s="2557" t="s">
        <v>4064</v>
      </c>
      <c r="AE39" s="2558"/>
      <c r="AF39" s="2552"/>
    </row>
    <row r="40" spans="2:32" ht="26.25">
      <c r="B40" s="2534"/>
      <c r="C40" s="2556" t="s">
        <v>413</v>
      </c>
      <c r="E40" s="2557" t="s">
        <v>413</v>
      </c>
      <c r="G40" s="2558" t="s">
        <v>4078</v>
      </c>
      <c r="H40" s="2552"/>
      <c r="J40" s="2534"/>
      <c r="K40" s="2556" t="s">
        <v>4079</v>
      </c>
      <c r="M40" s="2557" t="s">
        <v>4080</v>
      </c>
      <c r="O40" s="2558"/>
      <c r="P40" s="2552"/>
      <c r="R40" s="2534"/>
      <c r="S40" s="2546" t="s">
        <v>4074</v>
      </c>
      <c r="T40" s="2547"/>
      <c r="U40" s="2547"/>
      <c r="V40" s="2547"/>
      <c r="W40" s="2547"/>
      <c r="X40" s="2545"/>
      <c r="Z40" s="2534"/>
      <c r="AA40" s="2556"/>
      <c r="AC40" s="2557" t="s">
        <v>4067</v>
      </c>
      <c r="AE40" s="2558"/>
      <c r="AF40" s="2552"/>
    </row>
    <row r="41" spans="2:32" ht="26.25">
      <c r="B41" s="2534"/>
      <c r="C41" s="2556" t="s">
        <v>422</v>
      </c>
      <c r="E41" s="2557" t="s">
        <v>422</v>
      </c>
      <c r="G41" s="2558" t="s">
        <v>4081</v>
      </c>
      <c r="H41" s="2552"/>
      <c r="J41" s="2534"/>
      <c r="K41" s="2556" t="s">
        <v>4080</v>
      </c>
      <c r="M41" s="2557" t="s">
        <v>4082</v>
      </c>
      <c r="O41" s="2558"/>
      <c r="P41" s="2552"/>
      <c r="R41" s="2534"/>
      <c r="S41" s="2549" t="s">
        <v>375</v>
      </c>
      <c r="T41" s="2550"/>
      <c r="U41" s="2549" t="s">
        <v>375</v>
      </c>
      <c r="V41" s="2550"/>
      <c r="W41" s="2549" t="s">
        <v>375</v>
      </c>
      <c r="X41" s="2552"/>
      <c r="Z41" s="2534"/>
      <c r="AA41" s="2556"/>
      <c r="AC41" s="2557" t="s">
        <v>4075</v>
      </c>
      <c r="AE41" s="2558"/>
      <c r="AF41" s="2552"/>
    </row>
    <row r="42" spans="2:32" ht="26.25">
      <c r="B42" s="2534"/>
      <c r="C42" s="2556" t="s">
        <v>4080</v>
      </c>
      <c r="E42" s="2557" t="s">
        <v>4080</v>
      </c>
      <c r="G42" s="2558"/>
      <c r="H42" s="2552"/>
      <c r="J42" s="2534"/>
      <c r="K42" s="2556" t="s">
        <v>4004</v>
      </c>
      <c r="M42" s="2557" t="s">
        <v>4083</v>
      </c>
      <c r="O42" s="2558"/>
      <c r="P42" s="2552"/>
      <c r="R42" s="2534"/>
      <c r="S42" s="2553" t="s">
        <v>3641</v>
      </c>
      <c r="U42" s="2554" t="s">
        <v>3646</v>
      </c>
      <c r="W42" s="2555" t="s">
        <v>4033</v>
      </c>
      <c r="X42" s="2552"/>
      <c r="Z42" s="2534"/>
      <c r="AA42" s="2556"/>
      <c r="AC42" s="2557" t="s">
        <v>4084</v>
      </c>
      <c r="AE42" s="2558"/>
      <c r="AF42" s="2552"/>
    </row>
    <row r="43" spans="2:32" ht="26.25">
      <c r="B43" s="2534"/>
      <c r="C43" s="2556" t="s">
        <v>4085</v>
      </c>
      <c r="E43" s="2557" t="s">
        <v>4086</v>
      </c>
      <c r="G43" s="2558"/>
      <c r="H43" s="2552"/>
      <c r="J43" s="2534"/>
      <c r="K43" s="2556" t="s">
        <v>4087</v>
      </c>
      <c r="M43" s="2557"/>
      <c r="O43" s="2558"/>
      <c r="P43" s="2552"/>
      <c r="R43" s="2534"/>
      <c r="S43" s="2556" t="s">
        <v>3983</v>
      </c>
      <c r="U43" s="2557" t="s">
        <v>4077</v>
      </c>
      <c r="W43" s="2558"/>
      <c r="X43" s="2552"/>
      <c r="Z43" s="2534"/>
      <c r="AA43" s="2556"/>
      <c r="AC43" s="2557" t="s">
        <v>613</v>
      </c>
      <c r="AE43" s="2558"/>
      <c r="AF43" s="2552"/>
    </row>
    <row r="44" spans="2:32" ht="26.25">
      <c r="B44" s="2534"/>
      <c r="C44" s="2556" t="s">
        <v>4087</v>
      </c>
      <c r="E44" s="2557"/>
      <c r="G44" s="2558"/>
      <c r="H44" s="2552"/>
      <c r="J44" s="2534"/>
      <c r="K44" s="2556" t="s">
        <v>4088</v>
      </c>
      <c r="M44" s="2557"/>
      <c r="O44" s="2558"/>
      <c r="P44" s="2552"/>
      <c r="R44" s="2534"/>
      <c r="S44" s="2556" t="s">
        <v>422</v>
      </c>
      <c r="U44" s="2557" t="s">
        <v>4089</v>
      </c>
      <c r="W44" s="2558"/>
      <c r="X44" s="2552"/>
      <c r="Z44" s="2534"/>
      <c r="AA44" s="2543" t="s">
        <v>4031</v>
      </c>
      <c r="AB44" s="2544"/>
      <c r="AC44" s="2544"/>
      <c r="AD44" s="2544"/>
      <c r="AE44" s="2544"/>
      <c r="AF44" s="2552"/>
    </row>
    <row r="45" spans="2:32" ht="26.25">
      <c r="B45" s="2534"/>
      <c r="C45" s="2556" t="s">
        <v>4088</v>
      </c>
      <c r="E45" s="2557"/>
      <c r="G45" s="2558"/>
      <c r="H45" s="2552"/>
      <c r="J45" s="2534"/>
      <c r="K45" s="2556" t="s">
        <v>4083</v>
      </c>
      <c r="M45" s="2557"/>
      <c r="O45" s="2558"/>
      <c r="P45" s="2552"/>
      <c r="R45" s="2534"/>
      <c r="S45" s="2556" t="s">
        <v>4090</v>
      </c>
      <c r="U45" s="2557" t="s">
        <v>422</v>
      </c>
      <c r="W45" s="2558"/>
      <c r="X45" s="2552"/>
      <c r="Z45" s="2534"/>
      <c r="AA45" s="2546" t="s">
        <v>4074</v>
      </c>
      <c r="AB45" s="2547"/>
      <c r="AC45" s="2547"/>
      <c r="AD45" s="2547"/>
      <c r="AE45" s="2547"/>
      <c r="AF45" s="2545"/>
    </row>
    <row r="46" spans="2:32" ht="26.25">
      <c r="B46" s="2534"/>
      <c r="C46" s="2556"/>
      <c r="E46" s="2557"/>
      <c r="G46" s="2558"/>
      <c r="H46" s="2552"/>
      <c r="J46" s="2534"/>
      <c r="K46" s="2556"/>
      <c r="M46" s="2557"/>
      <c r="O46" s="2560"/>
      <c r="P46" s="2552"/>
      <c r="R46" s="2534"/>
      <c r="S46" s="2556" t="s">
        <v>4091</v>
      </c>
      <c r="U46" s="2557" t="s">
        <v>4082</v>
      </c>
      <c r="W46" s="2558"/>
      <c r="X46" s="2552"/>
      <c r="Z46" s="2534"/>
      <c r="AA46" s="2549" t="s">
        <v>375</v>
      </c>
      <c r="AB46" s="2550"/>
      <c r="AC46" s="2549" t="s">
        <v>375</v>
      </c>
      <c r="AD46" s="2550"/>
      <c r="AE46" s="2549" t="s">
        <v>375</v>
      </c>
      <c r="AF46" s="2552"/>
    </row>
    <row r="47" spans="2:32" ht="26.25">
      <c r="B47" s="2534"/>
      <c r="C47" s="6601" t="s">
        <v>4092</v>
      </c>
      <c r="D47" s="6601"/>
      <c r="E47" s="6601"/>
      <c r="F47" s="6601"/>
      <c r="G47" s="6601"/>
      <c r="H47" s="2552"/>
      <c r="J47" s="2561"/>
      <c r="K47" s="6604" t="s">
        <v>4092</v>
      </c>
      <c r="L47" s="6604"/>
      <c r="M47" s="6604"/>
      <c r="N47" s="6604"/>
      <c r="O47" s="6604"/>
      <c r="P47" s="2562"/>
      <c r="R47" s="2534"/>
      <c r="S47" s="2556" t="s">
        <v>4093</v>
      </c>
      <c r="U47" s="2557" t="s">
        <v>4083</v>
      </c>
      <c r="W47" s="2558"/>
      <c r="X47" s="2552"/>
      <c r="Z47" s="2534"/>
      <c r="AA47" s="2553" t="s">
        <v>3641</v>
      </c>
      <c r="AC47" s="2554" t="s">
        <v>3646</v>
      </c>
      <c r="AE47" s="2555" t="s">
        <v>4033</v>
      </c>
      <c r="AF47" s="2552"/>
    </row>
    <row r="48" spans="2:32" ht="26.25">
      <c r="B48" s="2534"/>
      <c r="C48" s="6601" t="s">
        <v>4094</v>
      </c>
      <c r="D48" s="6601"/>
      <c r="E48" s="6601"/>
      <c r="F48" s="6601"/>
      <c r="G48" s="6601"/>
      <c r="H48" s="2552"/>
      <c r="J48" s="2534"/>
      <c r="K48" s="6605" t="s">
        <v>4094</v>
      </c>
      <c r="L48" s="6605"/>
      <c r="M48" s="6605"/>
      <c r="N48" s="6605"/>
      <c r="O48" s="6605"/>
      <c r="P48" s="2552"/>
      <c r="R48" s="2534"/>
      <c r="S48" s="2556" t="s">
        <v>4004</v>
      </c>
      <c r="U48" s="2557"/>
      <c r="W48" s="2558"/>
      <c r="X48" s="2552"/>
      <c r="Z48" s="2534"/>
      <c r="AA48" s="2556" t="s">
        <v>413</v>
      </c>
      <c r="AC48" s="2557" t="s">
        <v>413</v>
      </c>
      <c r="AE48" s="2558" t="s">
        <v>4078</v>
      </c>
      <c r="AF48" s="2552"/>
    </row>
    <row r="49" spans="2:32" ht="26.25">
      <c r="B49" s="2534"/>
      <c r="C49" s="6601"/>
      <c r="D49" s="6601"/>
      <c r="E49" s="6601"/>
      <c r="F49" s="6601"/>
      <c r="G49" s="6601"/>
      <c r="H49" s="2552"/>
      <c r="J49" s="2534"/>
      <c r="K49" s="6606" t="s">
        <v>4095</v>
      </c>
      <c r="L49" s="6606"/>
      <c r="M49" s="6606"/>
      <c r="N49" s="6606"/>
      <c r="O49" s="6606"/>
      <c r="P49" s="2552"/>
      <c r="R49" s="2534"/>
      <c r="S49" s="2556" t="s">
        <v>4087</v>
      </c>
      <c r="U49" s="2557"/>
      <c r="W49" s="2558"/>
      <c r="X49" s="2552"/>
      <c r="Z49" s="2534"/>
      <c r="AA49" s="2556" t="s">
        <v>422</v>
      </c>
      <c r="AC49" s="2557" t="s">
        <v>422</v>
      </c>
      <c r="AE49" s="2558"/>
      <c r="AF49" s="2552"/>
    </row>
    <row r="50" spans="2:32" ht="10.5" customHeight="1">
      <c r="B50" s="2534"/>
      <c r="C50" s="6602" t="s">
        <v>4095</v>
      </c>
      <c r="D50" s="6602"/>
      <c r="E50" s="6602"/>
      <c r="F50" s="6602"/>
      <c r="G50" s="6602"/>
      <c r="H50" s="2552"/>
      <c r="J50" s="2563"/>
      <c r="K50" s="6603" t="str">
        <f ca="1">CELL("nomfichier")</f>
        <v>D:\Données\1.UPRT\0-UPRT.fait\1-UPRT.FR-SITE-WEB\ff-fiches-fabrications\ff.fiches.fabrication.2023\ffr.restaurant.2023\[S_SOYEZ.CREATIFS.xlsx]Divers</v>
      </c>
      <c r="L50" s="6603"/>
      <c r="M50" s="6603"/>
      <c r="N50" s="6603"/>
      <c r="O50" s="6603"/>
      <c r="P50" s="2564"/>
      <c r="R50" s="2534"/>
      <c r="S50" s="2556" t="s">
        <v>4088</v>
      </c>
      <c r="U50" s="2557"/>
      <c r="W50" s="2558"/>
      <c r="X50" s="2552"/>
      <c r="Z50" s="2534"/>
      <c r="AA50" s="2556" t="s">
        <v>4096</v>
      </c>
      <c r="AC50" s="2557" t="s">
        <v>4096</v>
      </c>
      <c r="AE50" s="2558"/>
      <c r="AF50" s="2552"/>
    </row>
    <row r="51" spans="2:32" ht="26.25">
      <c r="B51" s="2563"/>
      <c r="C51" s="6599" t="str">
        <f ca="1">CELL("nomfichier")</f>
        <v>D:\Données\1.UPRT\0-UPRT.fait\1-UPRT.FR-SITE-WEB\ff-fiches-fabrications\ff.fiches.fabrication.2023\ffr.restaurant.2023\[S_SOYEZ.CREATIFS.xlsx]Divers</v>
      </c>
      <c r="D51" s="6599"/>
      <c r="E51" s="6599"/>
      <c r="F51" s="6599"/>
      <c r="G51" s="6599"/>
      <c r="H51" s="2564"/>
      <c r="R51" s="2534"/>
      <c r="S51" s="2556" t="s">
        <v>4076</v>
      </c>
      <c r="U51" s="2557"/>
      <c r="W51" s="2558"/>
      <c r="X51" s="2552"/>
      <c r="Z51" s="2534"/>
      <c r="AA51" s="2556" t="s">
        <v>4097</v>
      </c>
      <c r="AC51" s="2557" t="s">
        <v>4098</v>
      </c>
      <c r="AE51" s="2558"/>
      <c r="AF51" s="2552"/>
    </row>
    <row r="52" spans="2:32" ht="26.25">
      <c r="R52" s="2534"/>
      <c r="S52" s="2556" t="s">
        <v>4083</v>
      </c>
      <c r="U52" s="2557"/>
      <c r="W52" s="2558"/>
      <c r="X52" s="2552"/>
      <c r="Z52" s="2534"/>
      <c r="AA52" s="2556" t="s">
        <v>4088</v>
      </c>
      <c r="AC52" s="2557" t="s">
        <v>4082</v>
      </c>
      <c r="AE52" s="2558"/>
      <c r="AF52" s="2552"/>
    </row>
    <row r="53" spans="2:32" ht="26.25">
      <c r="R53" s="2534"/>
      <c r="S53" s="2556"/>
      <c r="U53" s="2557"/>
      <c r="W53" s="2558"/>
      <c r="X53" s="2552"/>
      <c r="Z53" s="2534"/>
      <c r="AA53" s="2556" t="s">
        <v>4083</v>
      </c>
      <c r="AC53" s="2557" t="s">
        <v>607</v>
      </c>
      <c r="AE53" s="2558"/>
      <c r="AF53" s="2552"/>
    </row>
    <row r="54" spans="2:32" ht="26.25">
      <c r="R54" s="2561"/>
      <c r="S54" s="6600" t="s">
        <v>4092</v>
      </c>
      <c r="T54" s="6600"/>
      <c r="U54" s="6600"/>
      <c r="V54" s="6600"/>
      <c r="W54" s="6600"/>
      <c r="X54" s="2562"/>
      <c r="Z54" s="2534"/>
      <c r="AA54" s="2556"/>
      <c r="AC54" s="2557" t="s">
        <v>4083</v>
      </c>
      <c r="AE54" s="2558"/>
      <c r="AF54" s="2552"/>
    </row>
    <row r="55" spans="2:32" ht="26.25">
      <c r="R55" s="2534"/>
      <c r="S55" s="6601" t="s">
        <v>4094</v>
      </c>
      <c r="T55" s="6601"/>
      <c r="U55" s="6601"/>
      <c r="V55" s="6601"/>
      <c r="W55" s="6601"/>
      <c r="X55" s="2552"/>
      <c r="Z55" s="2534"/>
      <c r="AA55" s="2556"/>
      <c r="AC55" s="2557"/>
      <c r="AE55" s="2558"/>
      <c r="AF55" s="2552"/>
    </row>
    <row r="56" spans="2:32" ht="18.75">
      <c r="R56" s="2534"/>
      <c r="S56" s="6601"/>
      <c r="T56" s="6601"/>
      <c r="U56" s="6601"/>
      <c r="V56" s="6601"/>
      <c r="W56" s="6601"/>
      <c r="X56" s="2552"/>
      <c r="Z56" s="2561"/>
      <c r="AA56" s="6600" t="s">
        <v>4092</v>
      </c>
      <c r="AB56" s="6600"/>
      <c r="AC56" s="6600"/>
      <c r="AD56" s="6600"/>
      <c r="AE56" s="6600"/>
      <c r="AF56" s="2562"/>
    </row>
    <row r="57" spans="2:32" ht="18.75">
      <c r="R57" s="2534"/>
      <c r="S57" s="6602" t="s">
        <v>4095</v>
      </c>
      <c r="T57" s="6602"/>
      <c r="U57" s="6602"/>
      <c r="V57" s="6602"/>
      <c r="W57" s="6602"/>
      <c r="X57" s="2552"/>
      <c r="Z57" s="2534"/>
      <c r="AA57" s="6601" t="s">
        <v>4094</v>
      </c>
      <c r="AB57" s="6601"/>
      <c r="AC57" s="6601"/>
      <c r="AD57" s="6601"/>
      <c r="AE57" s="6601"/>
      <c r="AF57" s="2552"/>
    </row>
    <row r="58" spans="2:32" ht="15.75">
      <c r="R58" s="2563"/>
      <c r="S58" s="6599" t="str">
        <f ca="1">CELL("nomfichier")</f>
        <v>D:\Données\1.UPRT\0-UPRT.fait\1-UPRT.FR-SITE-WEB\ff-fiches-fabrications\ff.fiches.fabrication.2023\ffr.restaurant.2023\[S_SOYEZ.CREATIFS.xlsx]Divers</v>
      </c>
      <c r="T58" s="6599"/>
      <c r="U58" s="6599"/>
      <c r="V58" s="6599"/>
      <c r="W58" s="6599"/>
      <c r="X58" s="2564"/>
      <c r="Z58" s="2534"/>
      <c r="AA58" s="6601"/>
      <c r="AB58" s="6601"/>
      <c r="AC58" s="6601"/>
      <c r="AD58" s="6601"/>
      <c r="AE58" s="6601"/>
      <c r="AF58" s="2552"/>
    </row>
    <row r="59" spans="2:32">
      <c r="Z59" s="2534"/>
      <c r="AA59" s="6598" t="s">
        <v>4095</v>
      </c>
      <c r="AB59" s="6598"/>
      <c r="AC59" s="6598"/>
      <c r="AD59" s="6598"/>
      <c r="AE59" s="6598"/>
      <c r="AF59" s="2552"/>
    </row>
    <row r="60" spans="2:32">
      <c r="Z60" s="2534"/>
      <c r="AA60" s="6598"/>
      <c r="AB60" s="6598"/>
      <c r="AC60" s="6598"/>
      <c r="AD60" s="6598"/>
      <c r="AE60" s="6598"/>
      <c r="AF60" s="2552"/>
    </row>
    <row r="61" spans="2:32" ht="15.75">
      <c r="Z61" s="2563"/>
      <c r="AA61" s="6599" t="str">
        <f ca="1">CELL("nomfichier")</f>
        <v>D:\Données\1.UPRT\0-UPRT.fait\1-UPRT.FR-SITE-WEB\ff-fiches-fabrications\ff.fiches.fabrication.2023\ffr.restaurant.2023\[S_SOYEZ.CREATIFS.xlsx]Divers</v>
      </c>
      <c r="AB61" s="6599"/>
      <c r="AC61" s="6599"/>
      <c r="AD61" s="6599"/>
      <c r="AE61" s="6599"/>
      <c r="AF61" s="2564"/>
    </row>
    <row r="64" spans="2:32" ht="10.5" customHeight="1"/>
    <row r="94" ht="10.5" customHeight="1"/>
    <row r="115" ht="10.5" customHeight="1"/>
    <row r="133" ht="10.5" customHeight="1"/>
    <row r="165" ht="10.5" customHeight="1"/>
    <row r="185" ht="10.5" customHeight="1"/>
  </sheetData>
  <mergeCells count="16">
    <mergeCell ref="C50:G50"/>
    <mergeCell ref="K50:O50"/>
    <mergeCell ref="C47:G47"/>
    <mergeCell ref="K47:O47"/>
    <mergeCell ref="C48:G49"/>
    <mergeCell ref="K48:O48"/>
    <mergeCell ref="K49:O49"/>
    <mergeCell ref="AA59:AE60"/>
    <mergeCell ref="AA61:AE61"/>
    <mergeCell ref="C51:G51"/>
    <mergeCell ref="S54:W54"/>
    <mergeCell ref="S55:W56"/>
    <mergeCell ref="AA56:AE56"/>
    <mergeCell ref="S57:W57"/>
    <mergeCell ref="AA57:AE58"/>
    <mergeCell ref="S58:W58"/>
  </mergeCells>
  <printOptions horizontalCentered="1"/>
  <pageMargins left="0" right="0" top="0" bottom="0" header="0" footer="0"/>
  <pageSetup paperSize="9" scale="59" orientation="portrait" horizontalDpi="300" verticalDpi="300" r:id="rId1"/>
  <headerFooter alignWithMargins="0">
    <oddFooter>&amp;R&amp;8&amp;F-&amp;A-&amp;D</oddFooter>
  </headerFooter>
  <rowBreaks count="3" manualBreakCount="3">
    <brk id="48" max="10" man="1"/>
    <brk id="92" max="10" man="1"/>
    <brk id="131" max="10" man="1"/>
  </rowBreak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201C82-1AFB-4CAD-B0F2-EB32977E852D}">
  <dimension ref="A1:AL273"/>
  <sheetViews>
    <sheetView zoomScaleNormal="100" workbookViewId="0">
      <selection activeCell="L7" sqref="L7"/>
    </sheetView>
  </sheetViews>
  <sheetFormatPr baseColWidth="10" defaultRowHeight="15.75"/>
  <cols>
    <col min="1" max="1" width="7.5703125" style="2005" customWidth="1"/>
    <col min="2" max="2" width="102.42578125" style="2005" customWidth="1"/>
    <col min="3" max="11" width="12.140625" style="2005" customWidth="1"/>
    <col min="12" max="16384" width="11.42578125" style="2005"/>
  </cols>
  <sheetData>
    <row r="1" spans="1:38" ht="23.25" customHeight="1">
      <c r="AB1" s="2006">
        <v>0</v>
      </c>
      <c r="AC1" s="2006">
        <v>0</v>
      </c>
      <c r="AD1" s="2006">
        <v>0</v>
      </c>
      <c r="AE1" s="2006">
        <v>0</v>
      </c>
      <c r="AF1" s="2006">
        <v>0</v>
      </c>
      <c r="AG1" s="2006">
        <v>0</v>
      </c>
      <c r="AH1" s="2006">
        <v>0</v>
      </c>
      <c r="AI1" s="2006">
        <v>0</v>
      </c>
      <c r="AJ1" s="2006">
        <v>0</v>
      </c>
      <c r="AK1" s="2006">
        <v>0</v>
      </c>
      <c r="AL1" s="2007"/>
    </row>
    <row r="2" spans="1:38" ht="33" customHeight="1">
      <c r="A2" s="2008">
        <v>0</v>
      </c>
      <c r="B2" s="6986" t="s">
        <v>3669</v>
      </c>
      <c r="C2" s="6987"/>
      <c r="D2" s="6987"/>
      <c r="E2" s="6987"/>
      <c r="F2" s="6987"/>
      <c r="G2" s="6987"/>
      <c r="H2" s="6987"/>
      <c r="I2" s="6987"/>
      <c r="J2" s="6987"/>
      <c r="K2" s="6987"/>
      <c r="L2" s="6987"/>
      <c r="M2" s="6987"/>
      <c r="N2" s="6987"/>
      <c r="O2" s="2009"/>
      <c r="P2" s="2009"/>
      <c r="Q2" s="2009"/>
      <c r="R2" s="2009"/>
      <c r="S2" s="2009"/>
      <c r="T2" s="2009"/>
      <c r="U2" s="2009"/>
      <c r="V2" s="2009"/>
      <c r="W2" s="2009"/>
      <c r="X2" s="2009"/>
      <c r="Y2" s="2009"/>
      <c r="Z2" s="2009"/>
      <c r="AA2" s="2010"/>
      <c r="AB2" s="2006">
        <v>0</v>
      </c>
      <c r="AC2" s="2006">
        <v>0</v>
      </c>
      <c r="AD2" s="2006">
        <v>0</v>
      </c>
      <c r="AE2" s="2006">
        <v>0</v>
      </c>
      <c r="AF2" s="2006">
        <v>0</v>
      </c>
      <c r="AG2" s="2006">
        <v>0</v>
      </c>
      <c r="AH2" s="2006">
        <v>0</v>
      </c>
      <c r="AI2" s="2006">
        <v>0</v>
      </c>
      <c r="AJ2" s="2006">
        <v>0</v>
      </c>
      <c r="AK2" s="2006">
        <v>0</v>
      </c>
      <c r="AL2" s="2007"/>
    </row>
    <row r="3" spans="1:38" ht="29.25" customHeight="1">
      <c r="A3" s="2008">
        <v>0</v>
      </c>
      <c r="B3" s="2008">
        <v>0</v>
      </c>
      <c r="C3" s="2008">
        <v>0</v>
      </c>
      <c r="D3" s="2008">
        <v>0</v>
      </c>
      <c r="E3" s="2008">
        <v>0</v>
      </c>
      <c r="F3" s="2008">
        <v>0</v>
      </c>
      <c r="G3" s="2008">
        <v>0</v>
      </c>
      <c r="H3" s="2008">
        <v>0</v>
      </c>
      <c r="I3" s="2008">
        <v>0</v>
      </c>
      <c r="J3" s="2008">
        <v>0</v>
      </c>
      <c r="K3" s="2008">
        <v>0</v>
      </c>
      <c r="L3" s="2008">
        <v>0</v>
      </c>
      <c r="M3" s="2008">
        <v>0</v>
      </c>
      <c r="N3" s="2008">
        <v>0</v>
      </c>
      <c r="O3" s="2008">
        <v>0</v>
      </c>
      <c r="P3" s="2008">
        <v>0</v>
      </c>
      <c r="Q3" s="2008">
        <v>0</v>
      </c>
      <c r="R3" s="2008">
        <v>0</v>
      </c>
      <c r="S3" s="2008">
        <v>0</v>
      </c>
      <c r="T3" s="2008">
        <v>0</v>
      </c>
      <c r="U3" s="2008">
        <v>0</v>
      </c>
      <c r="V3" s="2008">
        <v>0</v>
      </c>
      <c r="W3" s="2008">
        <v>0</v>
      </c>
      <c r="X3" s="2008">
        <v>0</v>
      </c>
      <c r="Y3" s="2008">
        <v>0</v>
      </c>
      <c r="Z3" s="2008">
        <v>0</v>
      </c>
      <c r="AA3" s="2008">
        <v>0</v>
      </c>
      <c r="AB3" s="2006">
        <v>0</v>
      </c>
      <c r="AC3" s="2006">
        <v>0</v>
      </c>
      <c r="AD3" s="2006">
        <v>0</v>
      </c>
      <c r="AE3" s="2006">
        <v>0</v>
      </c>
      <c r="AF3" s="2006">
        <v>0</v>
      </c>
      <c r="AG3" s="2006">
        <v>0</v>
      </c>
      <c r="AH3" s="2006">
        <v>0</v>
      </c>
      <c r="AI3" s="2006">
        <v>0</v>
      </c>
      <c r="AJ3" s="2006">
        <v>0</v>
      </c>
      <c r="AK3" s="2006">
        <v>0</v>
      </c>
      <c r="AL3" s="2007"/>
    </row>
    <row r="4" spans="1:38" ht="24" customHeight="1">
      <c r="A4" s="2008">
        <v>0</v>
      </c>
      <c r="B4" s="6863" t="s">
        <v>3670</v>
      </c>
      <c r="C4" s="6864"/>
      <c r="D4" s="6864"/>
      <c r="E4" s="6864"/>
      <c r="F4" s="6864"/>
      <c r="G4" s="6864"/>
      <c r="H4" s="6864"/>
      <c r="I4" s="2011">
        <v>24</v>
      </c>
      <c r="J4" s="2008">
        <v>0</v>
      </c>
      <c r="K4" s="2008">
        <v>0</v>
      </c>
      <c r="L4" s="2008">
        <v>0</v>
      </c>
      <c r="M4" s="2008">
        <v>0</v>
      </c>
      <c r="N4" s="2008">
        <v>0</v>
      </c>
      <c r="O4" s="6988" t="s">
        <v>3671</v>
      </c>
      <c r="P4" s="6989"/>
      <c r="Q4" s="6989"/>
      <c r="R4" s="6989"/>
      <c r="S4" s="6989"/>
      <c r="T4" s="6989"/>
      <c r="U4" s="6989"/>
      <c r="V4" s="6989"/>
      <c r="W4" s="6989"/>
      <c r="X4" s="6989"/>
      <c r="Y4" s="6989"/>
      <c r="Z4" s="6989"/>
      <c r="AA4" s="2008">
        <v>0</v>
      </c>
      <c r="AB4" s="2006">
        <v>0</v>
      </c>
      <c r="AC4" s="2006">
        <v>0</v>
      </c>
      <c r="AD4" s="2006">
        <v>0</v>
      </c>
      <c r="AE4" s="2006">
        <v>0</v>
      </c>
      <c r="AF4" s="2006">
        <v>0</v>
      </c>
      <c r="AG4" s="2006">
        <v>0</v>
      </c>
      <c r="AH4" s="2006">
        <v>0</v>
      </c>
      <c r="AI4" s="2006">
        <v>0</v>
      </c>
      <c r="AJ4" s="2006">
        <v>0</v>
      </c>
      <c r="AK4" s="2006">
        <v>0</v>
      </c>
      <c r="AL4" s="2007"/>
    </row>
    <row r="5" spans="1:38" ht="15.75" customHeight="1">
      <c r="A5" s="2008">
        <v>0</v>
      </c>
      <c r="B5" s="2012"/>
      <c r="C5" s="2012"/>
      <c r="D5" s="2012"/>
      <c r="E5" s="2012"/>
      <c r="F5" s="2012"/>
      <c r="G5" s="2012"/>
      <c r="H5" s="2012"/>
      <c r="I5" s="2011">
        <v>15.75</v>
      </c>
      <c r="J5" s="2008">
        <v>0</v>
      </c>
      <c r="K5" s="2008">
        <v>0</v>
      </c>
      <c r="L5" s="2008">
        <v>0</v>
      </c>
      <c r="M5" s="2008">
        <v>0</v>
      </c>
      <c r="N5" s="2008">
        <v>0</v>
      </c>
      <c r="O5" s="6988"/>
      <c r="P5" s="6989"/>
      <c r="Q5" s="6989"/>
      <c r="R5" s="6989"/>
      <c r="S5" s="6989"/>
      <c r="T5" s="6989"/>
      <c r="U5" s="6989"/>
      <c r="V5" s="6989"/>
      <c r="W5" s="6989"/>
      <c r="X5" s="6989"/>
      <c r="Y5" s="6989"/>
      <c r="Z5" s="6989"/>
      <c r="AA5" s="2008">
        <v>0</v>
      </c>
      <c r="AB5" s="2006">
        <v>0</v>
      </c>
      <c r="AC5" s="2006">
        <v>0</v>
      </c>
      <c r="AD5" s="2006">
        <v>0</v>
      </c>
      <c r="AE5" s="2006">
        <v>0</v>
      </c>
      <c r="AF5" s="2006">
        <v>0</v>
      </c>
      <c r="AG5" s="2006">
        <v>0</v>
      </c>
      <c r="AH5" s="2006">
        <v>0</v>
      </c>
      <c r="AI5" s="2006">
        <v>0</v>
      </c>
      <c r="AJ5" s="2006">
        <v>0</v>
      </c>
      <c r="AK5" s="2006">
        <v>0</v>
      </c>
      <c r="AL5" s="2007"/>
    </row>
    <row r="6" spans="1:38" ht="15.75" customHeight="1">
      <c r="A6" s="2008">
        <v>0</v>
      </c>
      <c r="B6" s="2013" t="s">
        <v>3672</v>
      </c>
      <c r="C6" s="1774"/>
      <c r="D6" s="1774"/>
      <c r="E6" s="1774"/>
      <c r="F6" s="1774"/>
      <c r="G6" s="1774"/>
      <c r="H6" s="1774"/>
      <c r="I6" s="2011">
        <v>15.75</v>
      </c>
      <c r="J6" s="2008">
        <v>0</v>
      </c>
      <c r="K6" s="2008">
        <v>0</v>
      </c>
      <c r="L6" s="2008">
        <v>0</v>
      </c>
      <c r="M6" s="2008">
        <v>0</v>
      </c>
      <c r="N6" s="2008">
        <v>0</v>
      </c>
      <c r="O6" s="6988"/>
      <c r="P6" s="6989"/>
      <c r="Q6" s="6989"/>
      <c r="R6" s="6989"/>
      <c r="S6" s="6989"/>
      <c r="T6" s="6989"/>
      <c r="U6" s="6989"/>
      <c r="V6" s="6989"/>
      <c r="W6" s="6989"/>
      <c r="X6" s="6989"/>
      <c r="Y6" s="6989"/>
      <c r="Z6" s="6989"/>
      <c r="AA6" s="2008">
        <v>0</v>
      </c>
      <c r="AB6" s="2006">
        <v>0</v>
      </c>
      <c r="AC6" s="2006">
        <v>0</v>
      </c>
      <c r="AD6" s="2006">
        <v>0</v>
      </c>
      <c r="AE6" s="2006">
        <v>0</v>
      </c>
      <c r="AF6" s="2006">
        <v>0</v>
      </c>
      <c r="AG6" s="2006">
        <v>0</v>
      </c>
      <c r="AH6" s="2006">
        <v>0</v>
      </c>
      <c r="AI6" s="2006">
        <v>0</v>
      </c>
      <c r="AJ6" s="2006">
        <v>0</v>
      </c>
      <c r="AK6" s="2006">
        <v>0</v>
      </c>
      <c r="AL6" s="2007"/>
    </row>
    <row r="7" spans="1:38" ht="15.75" customHeight="1">
      <c r="A7" s="2008">
        <v>0</v>
      </c>
      <c r="B7" s="2014" t="s">
        <v>3673</v>
      </c>
      <c r="C7" s="1774"/>
      <c r="D7" s="1774"/>
      <c r="E7" s="1774"/>
      <c r="F7" s="1774"/>
      <c r="G7" s="2015"/>
      <c r="H7" s="2015"/>
      <c r="I7" s="2011">
        <v>15.75</v>
      </c>
      <c r="J7" s="2008">
        <v>0</v>
      </c>
      <c r="K7" s="2008">
        <v>0</v>
      </c>
      <c r="L7" s="2008">
        <v>0</v>
      </c>
      <c r="M7" s="2008">
        <v>0</v>
      </c>
      <c r="N7" s="2008">
        <v>0</v>
      </c>
      <c r="O7" s="6988"/>
      <c r="P7" s="6989"/>
      <c r="Q7" s="6989"/>
      <c r="R7" s="6989"/>
      <c r="S7" s="6989"/>
      <c r="T7" s="6989"/>
      <c r="U7" s="6989"/>
      <c r="V7" s="6989"/>
      <c r="W7" s="6989"/>
      <c r="X7" s="6989"/>
      <c r="Y7" s="6989"/>
      <c r="Z7" s="6989"/>
      <c r="AA7" s="2008">
        <v>0</v>
      </c>
      <c r="AB7" s="2006">
        <v>0</v>
      </c>
      <c r="AC7" s="2006">
        <v>0</v>
      </c>
      <c r="AD7" s="2006">
        <v>0</v>
      </c>
      <c r="AE7" s="2006">
        <v>0</v>
      </c>
      <c r="AF7" s="2006">
        <v>0</v>
      </c>
      <c r="AG7" s="2006">
        <v>0</v>
      </c>
      <c r="AH7" s="2006">
        <v>0</v>
      </c>
      <c r="AI7" s="2006">
        <v>0</v>
      </c>
      <c r="AJ7" s="2006">
        <v>0</v>
      </c>
      <c r="AK7" s="2006">
        <v>0</v>
      </c>
      <c r="AL7" s="2007"/>
    </row>
    <row r="8" spans="1:38" ht="15.75" customHeight="1">
      <c r="A8" s="2008">
        <v>0</v>
      </c>
      <c r="B8" s="2014" t="s">
        <v>3674</v>
      </c>
      <c r="C8" s="1774"/>
      <c r="D8" s="1774"/>
      <c r="E8" s="1774"/>
      <c r="F8" s="1774"/>
      <c r="G8" s="1774"/>
      <c r="H8" s="1774"/>
      <c r="I8" s="2011">
        <v>15.75</v>
      </c>
      <c r="J8" s="2008">
        <v>0</v>
      </c>
      <c r="K8" s="2008">
        <v>0</v>
      </c>
      <c r="L8" s="2008">
        <v>0</v>
      </c>
      <c r="M8" s="2008">
        <v>0</v>
      </c>
      <c r="N8" s="2008">
        <v>0</v>
      </c>
      <c r="O8" s="6990" t="s">
        <v>3675</v>
      </c>
      <c r="P8" s="6991"/>
      <c r="Q8" s="6992" t="s">
        <v>3676</v>
      </c>
      <c r="R8" s="6992"/>
      <c r="S8" s="6992"/>
      <c r="T8" s="6992"/>
      <c r="U8" s="6992"/>
      <c r="V8" s="6992"/>
      <c r="W8" s="6992"/>
      <c r="X8" s="6992"/>
      <c r="Y8" s="6994" t="s">
        <v>3677</v>
      </c>
      <c r="Z8" s="6995"/>
      <c r="AA8" s="2008">
        <v>0</v>
      </c>
      <c r="AB8" s="2006">
        <v>0</v>
      </c>
      <c r="AC8" s="2006">
        <v>0</v>
      </c>
      <c r="AD8" s="2006">
        <v>0</v>
      </c>
      <c r="AE8" s="2006">
        <v>0</v>
      </c>
      <c r="AF8" s="2006">
        <v>0</v>
      </c>
      <c r="AG8" s="2006">
        <v>0</v>
      </c>
      <c r="AH8" s="2006">
        <v>0</v>
      </c>
      <c r="AI8" s="2006">
        <v>0</v>
      </c>
      <c r="AJ8" s="2006">
        <v>0</v>
      </c>
      <c r="AK8" s="2006">
        <v>0</v>
      </c>
      <c r="AL8" s="2007"/>
    </row>
    <row r="9" spans="1:38" ht="16.5" thickBot="1">
      <c r="A9" s="2008">
        <v>0</v>
      </c>
      <c r="B9" s="603"/>
      <c r="C9" s="603"/>
      <c r="D9" s="603"/>
      <c r="E9" s="603"/>
      <c r="F9" s="603"/>
      <c r="G9" s="603"/>
      <c r="H9" s="603"/>
      <c r="I9" s="2016" t="s">
        <v>1759</v>
      </c>
      <c r="K9" s="2008">
        <v>0</v>
      </c>
      <c r="L9" s="2008">
        <v>0</v>
      </c>
      <c r="M9" s="2008">
        <v>0</v>
      </c>
      <c r="N9" s="2008">
        <v>0</v>
      </c>
      <c r="O9" s="2017" t="s">
        <v>3678</v>
      </c>
      <c r="P9" s="2018" t="s">
        <v>3679</v>
      </c>
      <c r="Q9" s="6992"/>
      <c r="R9" s="6992"/>
      <c r="S9" s="6992"/>
      <c r="T9" s="6992"/>
      <c r="U9" s="6992"/>
      <c r="V9" s="6992"/>
      <c r="W9" s="6992"/>
      <c r="X9" s="6992"/>
      <c r="Y9" s="2019" t="s">
        <v>3678</v>
      </c>
      <c r="Z9" s="2020" t="s">
        <v>3679</v>
      </c>
      <c r="AA9" s="2008">
        <v>0</v>
      </c>
      <c r="AB9" s="2006">
        <v>0</v>
      </c>
      <c r="AC9" s="2006">
        <v>0</v>
      </c>
      <c r="AD9" s="2006">
        <v>0</v>
      </c>
      <c r="AE9" s="2006">
        <v>0</v>
      </c>
      <c r="AF9" s="2006">
        <v>0</v>
      </c>
      <c r="AG9" s="2006">
        <v>0</v>
      </c>
      <c r="AH9" s="2006">
        <v>0</v>
      </c>
      <c r="AI9" s="2006">
        <v>0</v>
      </c>
      <c r="AJ9" s="2006">
        <v>0</v>
      </c>
      <c r="AK9" s="2006">
        <v>0</v>
      </c>
      <c r="AL9" s="2007"/>
    </row>
    <row r="10" spans="1:38" ht="36" customHeight="1" thickBot="1">
      <c r="A10" s="2008">
        <v>0</v>
      </c>
      <c r="B10" s="2021" t="s">
        <v>3680</v>
      </c>
      <c r="C10" s="6996" t="s">
        <v>3681</v>
      </c>
      <c r="D10" s="6997"/>
      <c r="E10" s="6954">
        <v>1</v>
      </c>
      <c r="F10" s="6955"/>
      <c r="G10" s="6956" t="s">
        <v>3682</v>
      </c>
      <c r="H10" s="6957"/>
      <c r="I10" s="2011">
        <v>36</v>
      </c>
      <c r="J10" s="2022" t="s">
        <v>3683</v>
      </c>
      <c r="K10" s="2023"/>
      <c r="L10" s="2023"/>
      <c r="M10" s="2024"/>
      <c r="N10" s="2008">
        <v>0</v>
      </c>
      <c r="O10" s="2025" t="s">
        <v>3681</v>
      </c>
      <c r="P10" s="2025" t="s">
        <v>3684</v>
      </c>
      <c r="Q10" s="6992"/>
      <c r="R10" s="6992"/>
      <c r="S10" s="6992"/>
      <c r="T10" s="6992"/>
      <c r="U10" s="6992"/>
      <c r="V10" s="6992"/>
      <c r="W10" s="6992"/>
      <c r="X10" s="6992"/>
      <c r="Y10" s="2025" t="s">
        <v>3681</v>
      </c>
      <c r="Z10" s="2025" t="s">
        <v>3684</v>
      </c>
      <c r="AA10" s="2008">
        <v>0</v>
      </c>
      <c r="AB10" s="2006">
        <v>0</v>
      </c>
      <c r="AC10" s="2006">
        <v>0</v>
      </c>
      <c r="AD10" s="2006">
        <v>0</v>
      </c>
      <c r="AE10" s="2006">
        <v>0</v>
      </c>
      <c r="AF10" s="2006">
        <v>0</v>
      </c>
      <c r="AG10" s="2006">
        <v>0</v>
      </c>
      <c r="AH10" s="2006">
        <v>0</v>
      </c>
      <c r="AI10" s="2006">
        <v>0</v>
      </c>
      <c r="AJ10" s="2006">
        <v>0</v>
      </c>
      <c r="AK10" s="2006">
        <v>0</v>
      </c>
      <c r="AL10" s="2007"/>
    </row>
    <row r="11" spans="1:38" ht="20.100000000000001" customHeight="1">
      <c r="A11" s="2008">
        <v>0</v>
      </c>
      <c r="B11" s="6998" t="s">
        <v>3671</v>
      </c>
      <c r="C11" s="6999" t="s">
        <v>3685</v>
      </c>
      <c r="D11" s="7000"/>
      <c r="E11" s="7003">
        <v>365</v>
      </c>
      <c r="F11" s="6935"/>
      <c r="G11" s="6937" t="s">
        <v>3686</v>
      </c>
      <c r="H11" s="6938"/>
      <c r="I11" s="2011">
        <v>20</v>
      </c>
      <c r="J11" s="2026" t="s">
        <v>3687</v>
      </c>
      <c r="K11" s="2027"/>
      <c r="L11" s="2027"/>
      <c r="M11" s="2028"/>
      <c r="N11" s="2008">
        <v>0</v>
      </c>
      <c r="O11" s="6999" t="s">
        <v>3685</v>
      </c>
      <c r="P11" s="7000"/>
      <c r="Q11" s="6992"/>
      <c r="R11" s="6992"/>
      <c r="S11" s="6992"/>
      <c r="T11" s="6992"/>
      <c r="U11" s="6992"/>
      <c r="V11" s="6992"/>
      <c r="W11" s="6992"/>
      <c r="X11" s="6992"/>
      <c r="Y11" s="7005" t="s">
        <v>3685</v>
      </c>
      <c r="Z11" s="7006"/>
      <c r="AA11" s="2008">
        <v>0</v>
      </c>
      <c r="AB11" s="2006">
        <v>0</v>
      </c>
      <c r="AC11" s="2006">
        <v>0</v>
      </c>
      <c r="AD11" s="2006">
        <v>0</v>
      </c>
      <c r="AE11" s="2006">
        <v>0</v>
      </c>
      <c r="AF11" s="2006">
        <v>0</v>
      </c>
      <c r="AG11" s="2006">
        <v>0</v>
      </c>
      <c r="AH11" s="2006">
        <v>0</v>
      </c>
      <c r="AI11" s="2006">
        <v>0</v>
      </c>
      <c r="AJ11" s="2006">
        <v>0</v>
      </c>
      <c r="AK11" s="2006">
        <v>0</v>
      </c>
      <c r="AL11" s="2007"/>
    </row>
    <row r="12" spans="1:38" ht="20.100000000000001" customHeight="1">
      <c r="A12" s="2008">
        <v>0</v>
      </c>
      <c r="B12" s="6998"/>
      <c r="C12" s="7001"/>
      <c r="D12" s="7002"/>
      <c r="E12" s="7004"/>
      <c r="F12" s="6936"/>
      <c r="G12" s="6939"/>
      <c r="H12" s="6940"/>
      <c r="I12" s="2011">
        <v>20</v>
      </c>
      <c r="J12" s="2026" t="s">
        <v>3688</v>
      </c>
      <c r="K12" s="2027"/>
      <c r="L12" s="2027"/>
      <c r="M12" s="2028"/>
      <c r="N12" s="2008">
        <v>0</v>
      </c>
      <c r="O12" s="7001"/>
      <c r="P12" s="7002"/>
      <c r="Q12" s="6992"/>
      <c r="R12" s="6992"/>
      <c r="S12" s="6992"/>
      <c r="T12" s="6992"/>
      <c r="U12" s="6992"/>
      <c r="V12" s="6992"/>
      <c r="W12" s="6992"/>
      <c r="X12" s="6992"/>
      <c r="Y12" s="7007"/>
      <c r="Z12" s="7008"/>
      <c r="AA12" s="2008">
        <v>0</v>
      </c>
      <c r="AB12" s="2006">
        <v>0</v>
      </c>
      <c r="AC12" s="2006">
        <v>0</v>
      </c>
      <c r="AD12" s="2006">
        <v>0</v>
      </c>
      <c r="AE12" s="2006">
        <v>0</v>
      </c>
      <c r="AF12" s="2006">
        <v>0</v>
      </c>
      <c r="AG12" s="2006">
        <v>0</v>
      </c>
      <c r="AH12" s="2006">
        <v>0</v>
      </c>
      <c r="AI12" s="2006">
        <v>0</v>
      </c>
      <c r="AJ12" s="2006">
        <v>0</v>
      </c>
      <c r="AK12" s="2006">
        <v>0</v>
      </c>
      <c r="AL12" s="2007"/>
    </row>
    <row r="13" spans="1:38" ht="18" customHeight="1" thickBot="1">
      <c r="A13" s="2008">
        <v>0</v>
      </c>
      <c r="B13" s="2029"/>
      <c r="C13" s="6822">
        <v>28</v>
      </c>
      <c r="D13" s="7009"/>
      <c r="E13" s="7010">
        <f>E10*E11</f>
        <v>365</v>
      </c>
      <c r="F13" s="6943"/>
      <c r="G13" s="6944" t="s">
        <v>3689</v>
      </c>
      <c r="H13" s="6945"/>
      <c r="I13" s="2011">
        <v>18</v>
      </c>
      <c r="J13" s="2030" t="s">
        <v>3690</v>
      </c>
      <c r="K13" s="2027"/>
      <c r="L13" s="2027"/>
      <c r="M13" s="2028"/>
      <c r="N13" s="2008">
        <v>0</v>
      </c>
      <c r="O13" s="6822">
        <v>28</v>
      </c>
      <c r="P13" s="7009"/>
      <c r="Q13" s="6992"/>
      <c r="R13" s="6992"/>
      <c r="S13" s="6992"/>
      <c r="T13" s="6992"/>
      <c r="U13" s="6992"/>
      <c r="V13" s="6992"/>
      <c r="W13" s="6992"/>
      <c r="X13" s="6992"/>
      <c r="Y13" s="7011">
        <v>20</v>
      </c>
      <c r="Z13" s="7012"/>
      <c r="AA13" s="2008">
        <v>0</v>
      </c>
      <c r="AB13" s="2006">
        <v>0</v>
      </c>
      <c r="AC13" s="2006">
        <v>0</v>
      </c>
      <c r="AD13" s="2006">
        <v>0</v>
      </c>
      <c r="AE13" s="2006">
        <v>0</v>
      </c>
      <c r="AF13" s="2006">
        <v>0</v>
      </c>
      <c r="AG13" s="2006">
        <v>0</v>
      </c>
      <c r="AH13" s="2006">
        <v>0</v>
      </c>
      <c r="AI13" s="2006">
        <v>0</v>
      </c>
      <c r="AJ13" s="2006">
        <v>0</v>
      </c>
      <c r="AK13" s="2006">
        <v>0</v>
      </c>
      <c r="AL13" s="2007"/>
    </row>
    <row r="14" spans="1:38" ht="18" customHeight="1">
      <c r="A14" s="2008">
        <v>0</v>
      </c>
      <c r="B14" s="2031" t="s">
        <v>3691</v>
      </c>
      <c r="C14" s="7013" t="s">
        <v>3692</v>
      </c>
      <c r="D14" s="7014"/>
      <c r="E14" s="2032" t="s">
        <v>3693</v>
      </c>
      <c r="F14" s="2033" t="s">
        <v>3694</v>
      </c>
      <c r="G14" s="2034" t="s">
        <v>3695</v>
      </c>
      <c r="H14" s="2035"/>
      <c r="I14" s="2011">
        <v>18</v>
      </c>
      <c r="J14" s="2036" t="s">
        <v>3696</v>
      </c>
      <c r="K14" s="2027"/>
      <c r="L14" s="2027"/>
      <c r="M14" s="2028"/>
      <c r="N14" s="2008">
        <v>0</v>
      </c>
      <c r="O14" s="7015" t="s">
        <v>3692</v>
      </c>
      <c r="P14" s="7016"/>
      <c r="Q14" s="6993"/>
      <c r="R14" s="6993"/>
      <c r="S14" s="6993"/>
      <c r="T14" s="6993"/>
      <c r="U14" s="6993"/>
      <c r="V14" s="6993"/>
      <c r="W14" s="6993"/>
      <c r="X14" s="6993"/>
      <c r="Y14" s="7015" t="s">
        <v>3692</v>
      </c>
      <c r="Z14" s="7016"/>
      <c r="AA14" s="2008">
        <v>0</v>
      </c>
      <c r="AB14" s="2006">
        <v>0</v>
      </c>
      <c r="AC14" s="2006">
        <v>0</v>
      </c>
      <c r="AD14" s="2006">
        <v>0</v>
      </c>
      <c r="AE14" s="2006">
        <v>0</v>
      </c>
      <c r="AF14" s="2006">
        <v>0</v>
      </c>
      <c r="AG14" s="2006">
        <v>0</v>
      </c>
      <c r="AH14" s="2006">
        <v>0</v>
      </c>
      <c r="AI14" s="2006">
        <v>0</v>
      </c>
      <c r="AJ14" s="2006">
        <v>0</v>
      </c>
      <c r="AK14" s="2006">
        <v>0</v>
      </c>
      <c r="AL14" s="2007"/>
    </row>
    <row r="15" spans="1:38" ht="18" customHeight="1">
      <c r="A15" s="2008">
        <v>0</v>
      </c>
      <c r="B15" s="2037" t="s">
        <v>3697</v>
      </c>
      <c r="C15" s="2038">
        <v>8</v>
      </c>
      <c r="D15" s="2039">
        <f>IF(ISTEXT(C15),0,(C15/C43))</f>
        <v>5.4054054054054057E-2</v>
      </c>
      <c r="E15" s="2040">
        <f>IF(ISTEXT(C15),C15,(C15/C13)*E13)</f>
        <v>104.28571428571428</v>
      </c>
      <c r="F15" s="2041">
        <f>IF(ISTEXT(E15),E15,IF(E15=E13,"chaque repas",IF(E15=0,0,E13/E15)))</f>
        <v>3.5000000000000004</v>
      </c>
      <c r="G15" s="6926" t="s">
        <v>3698</v>
      </c>
      <c r="H15" s="6846"/>
      <c r="I15" s="2011">
        <v>18</v>
      </c>
      <c r="J15" s="2042" t="s">
        <v>3699</v>
      </c>
      <c r="K15" s="2027"/>
      <c r="L15" s="2027"/>
      <c r="M15" s="2028"/>
      <c r="N15" s="2008">
        <v>0</v>
      </c>
      <c r="O15" s="2038">
        <v>8</v>
      </c>
      <c r="P15" s="2038" t="s">
        <v>3700</v>
      </c>
      <c r="Q15" s="2043" t="s">
        <v>3697</v>
      </c>
      <c r="R15" s="2043"/>
      <c r="S15" s="2043"/>
      <c r="T15" s="2043"/>
      <c r="U15" s="2043"/>
      <c r="V15" s="2043"/>
      <c r="W15" s="2043"/>
      <c r="X15" s="2044"/>
      <c r="Y15" s="2045">
        <v>6</v>
      </c>
      <c r="Z15" s="2046" t="s">
        <v>3700</v>
      </c>
      <c r="AA15" s="2008">
        <v>0</v>
      </c>
      <c r="AB15" s="2006">
        <v>0</v>
      </c>
      <c r="AC15" s="2006">
        <v>0</v>
      </c>
      <c r="AD15" s="2006">
        <v>0</v>
      </c>
      <c r="AE15" s="2006">
        <v>0</v>
      </c>
      <c r="AF15" s="2006">
        <v>0</v>
      </c>
      <c r="AG15" s="2006">
        <v>0</v>
      </c>
      <c r="AH15" s="2006">
        <v>0</v>
      </c>
      <c r="AI15" s="2006">
        <v>0</v>
      </c>
      <c r="AJ15" s="2006">
        <v>0</v>
      </c>
      <c r="AK15" s="2006">
        <v>0</v>
      </c>
      <c r="AL15" s="2007"/>
    </row>
    <row r="16" spans="1:38" ht="18" customHeight="1">
      <c r="A16" s="2008">
        <v>0</v>
      </c>
      <c r="B16" s="2047" t="s">
        <v>3701</v>
      </c>
      <c r="C16" s="2048">
        <v>12</v>
      </c>
      <c r="D16" s="2049">
        <f>IF(ISTEXT(C16),0,(C16/C43))</f>
        <v>8.1081081081081086E-2</v>
      </c>
      <c r="E16" s="2050">
        <f>IF(ISTEXT(C16),C16,(C16/C13)*E13)</f>
        <v>156.42857142857142</v>
      </c>
      <c r="F16" s="2051">
        <f>IF(ISTEXT(E16),E16,IF(E16=E13,"chaque repas",IF(E16=0,0,E13/E15)))</f>
        <v>3.5000000000000004</v>
      </c>
      <c r="G16" s="6927"/>
      <c r="H16" s="6848"/>
      <c r="I16" s="2011">
        <v>18</v>
      </c>
      <c r="J16" s="2052" t="s">
        <v>3696</v>
      </c>
      <c r="K16" s="2027"/>
      <c r="L16" s="2027"/>
      <c r="M16" s="2028"/>
      <c r="N16" s="2008">
        <v>0</v>
      </c>
      <c r="O16" s="2048">
        <v>12</v>
      </c>
      <c r="P16" s="2048">
        <v>8</v>
      </c>
      <c r="Q16" s="2053" t="s">
        <v>3701</v>
      </c>
      <c r="R16" s="2053"/>
      <c r="S16" s="2053"/>
      <c r="T16" s="2053"/>
      <c r="U16" s="2053"/>
      <c r="V16" s="2053"/>
      <c r="W16" s="2053"/>
      <c r="X16" s="2054"/>
      <c r="Y16" s="2055">
        <v>8</v>
      </c>
      <c r="Z16" s="2056">
        <v>5</v>
      </c>
      <c r="AA16" s="2008">
        <v>0</v>
      </c>
      <c r="AB16" s="2006">
        <v>0</v>
      </c>
      <c r="AC16" s="2006">
        <v>0</v>
      </c>
      <c r="AD16" s="2006">
        <v>0</v>
      </c>
      <c r="AE16" s="2006">
        <v>0</v>
      </c>
      <c r="AF16" s="2006">
        <v>0</v>
      </c>
      <c r="AG16" s="2006">
        <v>0</v>
      </c>
      <c r="AH16" s="2006">
        <v>0</v>
      </c>
      <c r="AI16" s="2006">
        <v>0</v>
      </c>
      <c r="AJ16" s="2006">
        <v>0</v>
      </c>
      <c r="AK16" s="2006">
        <v>0</v>
      </c>
      <c r="AL16" s="2007"/>
    </row>
    <row r="17" spans="1:38" ht="18" customHeight="1">
      <c r="A17" s="2008">
        <v>0</v>
      </c>
      <c r="B17" s="2047" t="s">
        <v>3702</v>
      </c>
      <c r="C17" s="2057">
        <v>28</v>
      </c>
      <c r="D17" s="2058">
        <f>IF(ISTEXT(C17),0,(C17/C43))</f>
        <v>0.1891891891891892</v>
      </c>
      <c r="E17" s="2059">
        <f>IF(ISTEXT(C17),C17,(C17/C13)*E13)</f>
        <v>365</v>
      </c>
      <c r="F17" s="2060" t="str">
        <f>IF(ISTEXT(E17),E17,IF(E17=E13,"chaque repas",IF(E17=0,0,E13/E15)))</f>
        <v>chaque repas</v>
      </c>
      <c r="G17" s="6927"/>
      <c r="H17" s="6848"/>
      <c r="I17" s="2011">
        <v>18</v>
      </c>
      <c r="J17" s="2061" t="s">
        <v>3703</v>
      </c>
      <c r="K17" s="2027"/>
      <c r="L17" s="2027"/>
      <c r="M17" s="2028"/>
      <c r="N17" s="2008">
        <v>0</v>
      </c>
      <c r="O17" s="2057">
        <v>28</v>
      </c>
      <c r="P17" s="2057">
        <v>28</v>
      </c>
      <c r="Q17" s="2053" t="s">
        <v>3702</v>
      </c>
      <c r="R17" s="2053"/>
      <c r="S17" s="2053"/>
      <c r="T17" s="2053"/>
      <c r="U17" s="2053"/>
      <c r="V17" s="2053"/>
      <c r="W17" s="2053"/>
      <c r="X17" s="2054"/>
      <c r="Y17" s="2062">
        <v>28</v>
      </c>
      <c r="Z17" s="2063">
        <v>28</v>
      </c>
      <c r="AA17" s="2008">
        <v>0</v>
      </c>
      <c r="AB17" s="2006">
        <v>0</v>
      </c>
      <c r="AC17" s="2006">
        <v>0</v>
      </c>
      <c r="AD17" s="2006">
        <v>0</v>
      </c>
      <c r="AE17" s="2006">
        <v>0</v>
      </c>
      <c r="AF17" s="2006">
        <v>0</v>
      </c>
      <c r="AG17" s="2006">
        <v>0</v>
      </c>
      <c r="AH17" s="2006">
        <v>0</v>
      </c>
      <c r="AI17" s="2006">
        <v>0</v>
      </c>
      <c r="AJ17" s="2006">
        <v>0</v>
      </c>
      <c r="AK17" s="2006">
        <v>0</v>
      </c>
      <c r="AL17" s="2007"/>
    </row>
    <row r="18" spans="1:38" ht="18" customHeight="1">
      <c r="A18" s="2008">
        <v>0</v>
      </c>
      <c r="B18" s="2064" t="s">
        <v>3704</v>
      </c>
      <c r="C18" s="2048" t="s">
        <v>3700</v>
      </c>
      <c r="D18" s="2049">
        <f>IF(ISTEXT(C18),0,(C18/C43))</f>
        <v>0</v>
      </c>
      <c r="E18" s="2040" t="str">
        <f>IF(ISTEXT(C18),C18,(C18/C13)*E13)</f>
        <v>libre</v>
      </c>
      <c r="F18" s="2041" t="str">
        <f>IF(ISTEXT(E18),E18,IF(E18=E13,"chaque repas",IF(E18=0,0,E13/E15)))</f>
        <v>libre</v>
      </c>
      <c r="G18" s="6927"/>
      <c r="H18" s="6848"/>
      <c r="I18" s="2011">
        <v>18</v>
      </c>
      <c r="J18" s="2065" t="s">
        <v>3686</v>
      </c>
      <c r="K18" s="2027"/>
      <c r="L18" s="2027"/>
      <c r="M18" s="2028"/>
      <c r="N18" s="2008">
        <v>0</v>
      </c>
      <c r="O18" s="2048" t="s">
        <v>3700</v>
      </c>
      <c r="P18" s="2048">
        <v>14</v>
      </c>
      <c r="Q18" s="2066" t="s">
        <v>3704</v>
      </c>
      <c r="R18" s="2066"/>
      <c r="S18" s="2066"/>
      <c r="T18" s="2066"/>
      <c r="U18" s="2066"/>
      <c r="V18" s="2066"/>
      <c r="W18" s="2066"/>
      <c r="X18" s="2067"/>
      <c r="Y18" s="2055" t="s">
        <v>3700</v>
      </c>
      <c r="Z18" s="2056">
        <v>10</v>
      </c>
      <c r="AA18" s="2008">
        <v>0</v>
      </c>
      <c r="AB18" s="2006">
        <v>0</v>
      </c>
      <c r="AC18" s="2006">
        <v>0</v>
      </c>
      <c r="AD18" s="2006">
        <v>0</v>
      </c>
      <c r="AE18" s="2006">
        <v>0</v>
      </c>
      <c r="AF18" s="2006">
        <v>0</v>
      </c>
      <c r="AG18" s="2006">
        <v>0</v>
      </c>
      <c r="AH18" s="2006">
        <v>0</v>
      </c>
      <c r="AI18" s="2006">
        <v>0</v>
      </c>
      <c r="AJ18" s="2006">
        <v>0</v>
      </c>
      <c r="AK18" s="2006">
        <v>0</v>
      </c>
      <c r="AL18" s="2007"/>
    </row>
    <row r="19" spans="1:38" ht="18" customHeight="1">
      <c r="A19" s="2008">
        <v>0</v>
      </c>
      <c r="B19" s="2064" t="s">
        <v>3705</v>
      </c>
      <c r="C19" s="6959">
        <v>14</v>
      </c>
      <c r="D19" s="6907">
        <f>IF(ISTEXT(C19),0,(C19/C43))</f>
        <v>9.45945945945946E-2</v>
      </c>
      <c r="E19" s="6890">
        <f>IF(ISTEXT(C19),C19,(C19/C13)*E13)</f>
        <v>182.5</v>
      </c>
      <c r="F19" s="6892">
        <f>IF(ISTEXT(E19),E19,IF(E19=E13,"chaque repas",IF(E19=0,0,E13/E15)))</f>
        <v>3.5000000000000004</v>
      </c>
      <c r="G19" s="6927"/>
      <c r="H19" s="6848"/>
      <c r="I19" s="2011">
        <v>18</v>
      </c>
      <c r="J19" s="2068" t="s">
        <v>3579</v>
      </c>
      <c r="K19" s="2027"/>
      <c r="L19" s="2027"/>
      <c r="M19" s="2028"/>
      <c r="N19" s="2008">
        <v>0</v>
      </c>
      <c r="O19" s="6985">
        <v>14</v>
      </c>
      <c r="P19" s="6959">
        <v>12</v>
      </c>
      <c r="Q19" s="2066" t="s">
        <v>3705</v>
      </c>
      <c r="R19" s="2066"/>
      <c r="S19" s="2066"/>
      <c r="T19" s="2066"/>
      <c r="U19" s="2066"/>
      <c r="V19" s="2066"/>
      <c r="W19" s="2066"/>
      <c r="X19" s="2067"/>
      <c r="Y19" s="6966">
        <v>10</v>
      </c>
      <c r="Z19" s="6966">
        <v>8</v>
      </c>
      <c r="AA19" s="2008">
        <v>0</v>
      </c>
      <c r="AB19" s="2006">
        <v>0</v>
      </c>
      <c r="AC19" s="2006">
        <v>0</v>
      </c>
      <c r="AD19" s="2006">
        <v>0</v>
      </c>
      <c r="AE19" s="2006">
        <v>0</v>
      </c>
      <c r="AF19" s="2006">
        <v>0</v>
      </c>
      <c r="AG19" s="2006">
        <v>0</v>
      </c>
      <c r="AH19" s="2006">
        <v>0</v>
      </c>
      <c r="AI19" s="2006">
        <v>0</v>
      </c>
      <c r="AJ19" s="2006">
        <v>0</v>
      </c>
      <c r="AK19" s="2006">
        <v>0</v>
      </c>
      <c r="AL19" s="2007"/>
    </row>
    <row r="20" spans="1:38" ht="18" customHeight="1">
      <c r="A20" s="2008">
        <v>0</v>
      </c>
      <c r="B20" s="2069" t="s">
        <v>591</v>
      </c>
      <c r="C20" s="6971"/>
      <c r="D20" s="6888"/>
      <c r="E20" s="6890"/>
      <c r="F20" s="6892"/>
      <c r="G20" s="6927"/>
      <c r="H20" s="6848"/>
      <c r="I20" s="2011">
        <v>18</v>
      </c>
      <c r="J20" s="2072" t="s">
        <v>3706</v>
      </c>
      <c r="K20" s="2073"/>
      <c r="L20" s="2073"/>
      <c r="M20" s="2074"/>
      <c r="N20" s="2008">
        <v>0</v>
      </c>
      <c r="O20" s="6969"/>
      <c r="P20" s="6971"/>
      <c r="Q20" s="2075" t="s">
        <v>591</v>
      </c>
      <c r="R20" s="2075"/>
      <c r="S20" s="2075"/>
      <c r="T20" s="2075"/>
      <c r="U20" s="2075"/>
      <c r="V20" s="2075"/>
      <c r="W20" s="2075"/>
      <c r="X20" s="2076"/>
      <c r="Y20" s="6973"/>
      <c r="Z20" s="6973"/>
      <c r="AA20" s="2008">
        <v>0</v>
      </c>
      <c r="AB20" s="2006">
        <v>0</v>
      </c>
      <c r="AC20" s="2006">
        <v>0</v>
      </c>
      <c r="AD20" s="2006">
        <v>0</v>
      </c>
      <c r="AE20" s="2006">
        <v>0</v>
      </c>
      <c r="AF20" s="2006">
        <v>0</v>
      </c>
      <c r="AG20" s="2006">
        <v>0</v>
      </c>
      <c r="AH20" s="2006">
        <v>0</v>
      </c>
      <c r="AI20" s="2006">
        <v>0</v>
      </c>
      <c r="AJ20" s="2006">
        <v>0</v>
      </c>
      <c r="AK20" s="2006">
        <v>0</v>
      </c>
      <c r="AL20" s="2007"/>
    </row>
    <row r="21" spans="1:38" ht="18" customHeight="1">
      <c r="A21" s="2008">
        <v>0</v>
      </c>
      <c r="B21" s="2077" t="s">
        <v>3707</v>
      </c>
      <c r="C21" s="2057">
        <v>7</v>
      </c>
      <c r="D21" s="2078">
        <f>IF(ISTEXT(C21),0,(C21/C43))</f>
        <v>4.72972972972973E-2</v>
      </c>
      <c r="E21" s="2059">
        <f>IF(ISTEXT(C21),C21,(C21/C13)*E13)</f>
        <v>91.25</v>
      </c>
      <c r="F21" s="2060">
        <f>IF(ISTEXT(E21),E21,IF(E21=E13,"chaque repas",IF(E21=0,0,E13/E15)))</f>
        <v>3.5000000000000004</v>
      </c>
      <c r="G21" s="6928"/>
      <c r="H21" s="6929"/>
      <c r="I21" s="2011">
        <v>18</v>
      </c>
      <c r="J21" s="2008">
        <v>0</v>
      </c>
      <c r="K21" s="2008">
        <v>0</v>
      </c>
      <c r="L21" s="2008">
        <v>0</v>
      </c>
      <c r="M21" s="2008">
        <v>0</v>
      </c>
      <c r="N21" s="2008">
        <v>0</v>
      </c>
      <c r="O21" s="2057">
        <v>7</v>
      </c>
      <c r="P21" s="2057">
        <v>7</v>
      </c>
      <c r="Q21" s="2079" t="s">
        <v>3707</v>
      </c>
      <c r="R21" s="2079"/>
      <c r="S21" s="2079"/>
      <c r="T21" s="2079"/>
      <c r="U21" s="2079"/>
      <c r="V21" s="2079"/>
      <c r="W21" s="2079"/>
      <c r="X21" s="2080"/>
      <c r="Y21" s="2062">
        <v>5</v>
      </c>
      <c r="Z21" s="2063">
        <v>5</v>
      </c>
      <c r="AA21" s="2008">
        <v>0</v>
      </c>
      <c r="AB21" s="2006">
        <v>0</v>
      </c>
      <c r="AC21" s="2006">
        <v>0</v>
      </c>
      <c r="AD21" s="2006">
        <v>0</v>
      </c>
      <c r="AE21" s="2006">
        <v>0</v>
      </c>
      <c r="AF21" s="2006">
        <v>0</v>
      </c>
      <c r="AG21" s="2006">
        <v>0</v>
      </c>
      <c r="AH21" s="2006">
        <v>0</v>
      </c>
      <c r="AI21" s="2006">
        <v>0</v>
      </c>
      <c r="AJ21" s="2006">
        <v>0</v>
      </c>
      <c r="AK21" s="2006">
        <v>0</v>
      </c>
      <c r="AL21" s="2007"/>
    </row>
    <row r="22" spans="1:38" ht="18" customHeight="1">
      <c r="A22" s="2008">
        <v>0</v>
      </c>
      <c r="B22" s="2081" t="s">
        <v>3708</v>
      </c>
      <c r="C22" s="6970">
        <v>7</v>
      </c>
      <c r="D22" s="6887">
        <f>IF(ISTEXT(C22),0,(C22/C43))</f>
        <v>4.72972972972973E-2</v>
      </c>
      <c r="E22" s="6889">
        <f>IF(ISTEXT(C22),C22,(C22/C13)*E13)</f>
        <v>91.25</v>
      </c>
      <c r="F22" s="6891">
        <f>IF(ISTEXT(E22),E22,IF(E22=E13,"chaque repas",IF(E22=0,0,E13/E15)))</f>
        <v>3.5000000000000004</v>
      </c>
      <c r="G22" s="6918" t="s">
        <v>3709</v>
      </c>
      <c r="H22" s="6919"/>
      <c r="I22" s="2011">
        <v>18</v>
      </c>
      <c r="J22" s="2008">
        <v>0</v>
      </c>
      <c r="K22" s="2008">
        <v>0</v>
      </c>
      <c r="L22" s="2008">
        <v>0</v>
      </c>
      <c r="M22" s="2008">
        <v>0</v>
      </c>
      <c r="N22" s="2008">
        <v>0</v>
      </c>
      <c r="O22" s="6967">
        <v>7</v>
      </c>
      <c r="P22" s="6970">
        <v>7</v>
      </c>
      <c r="Q22" s="2082" t="s">
        <v>3708</v>
      </c>
      <c r="R22" s="2082"/>
      <c r="S22" s="2082"/>
      <c r="T22" s="2082"/>
      <c r="U22" s="2082"/>
      <c r="V22" s="2082"/>
      <c r="W22" s="2082"/>
      <c r="X22" s="2083"/>
      <c r="Y22" s="6972">
        <v>5</v>
      </c>
      <c r="Z22" s="6972">
        <v>5</v>
      </c>
      <c r="AA22" s="2008">
        <v>0</v>
      </c>
      <c r="AB22" s="2006">
        <v>0</v>
      </c>
      <c r="AC22" s="2006">
        <v>0</v>
      </c>
      <c r="AD22" s="2006">
        <v>0</v>
      </c>
      <c r="AE22" s="2006">
        <v>0</v>
      </c>
      <c r="AF22" s="2006">
        <v>0</v>
      </c>
      <c r="AG22" s="2006">
        <v>0</v>
      </c>
      <c r="AH22" s="2006">
        <v>0</v>
      </c>
      <c r="AI22" s="2006">
        <v>0</v>
      </c>
      <c r="AJ22" s="2006">
        <v>0</v>
      </c>
      <c r="AK22" s="2006">
        <v>0</v>
      </c>
      <c r="AL22" s="2007"/>
    </row>
    <row r="23" spans="1:38" ht="18" customHeight="1">
      <c r="A23" s="2008">
        <v>0</v>
      </c>
      <c r="B23" s="2084" t="s">
        <v>3710</v>
      </c>
      <c r="C23" s="6982"/>
      <c r="D23" s="6908"/>
      <c r="E23" s="6909"/>
      <c r="F23" s="6910"/>
      <c r="G23" s="6920"/>
      <c r="H23" s="6921"/>
      <c r="I23" s="2011">
        <v>18</v>
      </c>
      <c r="J23" s="2008">
        <v>0</v>
      </c>
      <c r="K23" s="2008">
        <v>0</v>
      </c>
      <c r="L23" s="2008">
        <v>0</v>
      </c>
      <c r="M23" s="2008">
        <v>0</v>
      </c>
      <c r="N23" s="2008">
        <v>0</v>
      </c>
      <c r="O23" s="6983"/>
      <c r="P23" s="6982"/>
      <c r="Q23" s="2085" t="s">
        <v>3710</v>
      </c>
      <c r="R23" s="2085"/>
      <c r="S23" s="2085"/>
      <c r="T23" s="2085"/>
      <c r="U23" s="2085"/>
      <c r="V23" s="2085"/>
      <c r="W23" s="2085"/>
      <c r="X23" s="2086"/>
      <c r="Y23" s="6984"/>
      <c r="Z23" s="6984"/>
      <c r="AA23" s="2008">
        <v>0</v>
      </c>
      <c r="AB23" s="2006">
        <v>0</v>
      </c>
      <c r="AC23" s="2006">
        <v>0</v>
      </c>
      <c r="AD23" s="2006">
        <v>0</v>
      </c>
      <c r="AE23" s="2006">
        <v>0</v>
      </c>
      <c r="AF23" s="2006">
        <v>0</v>
      </c>
      <c r="AG23" s="2006">
        <v>0</v>
      </c>
      <c r="AH23" s="2006">
        <v>0</v>
      </c>
      <c r="AI23" s="2006">
        <v>0</v>
      </c>
      <c r="AJ23" s="2006">
        <v>0</v>
      </c>
      <c r="AK23" s="2006">
        <v>0</v>
      </c>
      <c r="AL23" s="2007"/>
    </row>
    <row r="24" spans="1:38" ht="18" customHeight="1">
      <c r="A24" s="2008">
        <v>0</v>
      </c>
      <c r="B24" s="2087" t="s">
        <v>3711</v>
      </c>
      <c r="C24" s="2048">
        <v>12</v>
      </c>
      <c r="D24" s="2049">
        <f>IF(ISTEXT(C24),0,(C24/C43))</f>
        <v>8.1081081081081086E-2</v>
      </c>
      <c r="E24" s="2040">
        <f>IF(ISTEXT(C24),C24,(C24/C13)*E13)</f>
        <v>156.42857142857142</v>
      </c>
      <c r="F24" s="2041">
        <f>IF(ISTEXT(E24),E24,IF(E24=E13,"chaque repas",IF(E24=0,0,E13/E15)))</f>
        <v>3.5000000000000004</v>
      </c>
      <c r="G24" s="6922" t="s">
        <v>3712</v>
      </c>
      <c r="H24" s="6879"/>
      <c r="I24" s="2011">
        <v>18</v>
      </c>
      <c r="J24" s="2008">
        <v>0</v>
      </c>
      <c r="K24" s="2008">
        <v>0</v>
      </c>
      <c r="L24" s="2008">
        <v>0</v>
      </c>
      <c r="M24" s="2008">
        <v>0</v>
      </c>
      <c r="N24" s="2008">
        <v>0</v>
      </c>
      <c r="O24" s="2048">
        <v>12</v>
      </c>
      <c r="P24" s="2048">
        <v>2</v>
      </c>
      <c r="Q24" s="2088" t="s">
        <v>3711</v>
      </c>
      <c r="R24" s="2088"/>
      <c r="S24" s="2088"/>
      <c r="T24" s="2088"/>
      <c r="U24" s="2088"/>
      <c r="V24" s="2088"/>
      <c r="W24" s="2088"/>
      <c r="X24" s="2089"/>
      <c r="Y24" s="2055">
        <v>8</v>
      </c>
      <c r="Z24" s="2056">
        <v>1</v>
      </c>
      <c r="AA24" s="2008">
        <v>0</v>
      </c>
      <c r="AB24" s="2006">
        <v>0</v>
      </c>
      <c r="AC24" s="2006">
        <v>0</v>
      </c>
      <c r="AD24" s="2006">
        <v>0</v>
      </c>
      <c r="AE24" s="2006">
        <v>0</v>
      </c>
      <c r="AF24" s="2006">
        <v>0</v>
      </c>
      <c r="AG24" s="2006">
        <v>0</v>
      </c>
      <c r="AH24" s="2006">
        <v>0</v>
      </c>
      <c r="AI24" s="2006">
        <v>0</v>
      </c>
      <c r="AJ24" s="2006">
        <v>0</v>
      </c>
      <c r="AK24" s="2006">
        <v>0</v>
      </c>
      <c r="AL24" s="2007"/>
    </row>
    <row r="25" spans="1:38" ht="18" customHeight="1">
      <c r="A25" s="2008">
        <v>0</v>
      </c>
      <c r="B25" s="2090" t="s">
        <v>3713</v>
      </c>
      <c r="C25" s="2091">
        <v>6</v>
      </c>
      <c r="D25" s="2092">
        <f>IF(ISTEXT(C25),0,(C25/C43))</f>
        <v>4.0540540540540543E-2</v>
      </c>
      <c r="E25" s="2040">
        <f>IF(ISTEXT(C25),C25,(C25/C13)*E13)</f>
        <v>78.214285714285708</v>
      </c>
      <c r="F25" s="2041">
        <f>IF(ISTEXT(E25),E25,IF(E25=E13,"chaque repas",IF(E25=0,0,E13/E15)))</f>
        <v>3.5000000000000004</v>
      </c>
      <c r="G25" s="6923"/>
      <c r="H25" s="6881"/>
      <c r="I25" s="2011">
        <v>18</v>
      </c>
      <c r="J25" s="2008">
        <v>0</v>
      </c>
      <c r="K25" s="2008">
        <v>0</v>
      </c>
      <c r="L25" s="2008">
        <v>0</v>
      </c>
      <c r="M25" s="2008">
        <v>0</v>
      </c>
      <c r="N25" s="2008">
        <v>0</v>
      </c>
      <c r="O25" s="2091">
        <v>6</v>
      </c>
      <c r="P25" s="2091">
        <v>4</v>
      </c>
      <c r="Q25" s="2093" t="s">
        <v>3713</v>
      </c>
      <c r="R25" s="2093"/>
      <c r="S25" s="2093"/>
      <c r="T25" s="2093"/>
      <c r="U25" s="2093"/>
      <c r="V25" s="2093"/>
      <c r="W25" s="2093"/>
      <c r="X25" s="2094"/>
      <c r="Y25" s="2095">
        <v>4</v>
      </c>
      <c r="Z25" s="2096">
        <v>2</v>
      </c>
      <c r="AA25" s="2008">
        <v>0</v>
      </c>
      <c r="AB25" s="2006">
        <v>0</v>
      </c>
      <c r="AC25" s="2006">
        <v>0</v>
      </c>
      <c r="AD25" s="2006">
        <v>0</v>
      </c>
      <c r="AE25" s="2006">
        <v>0</v>
      </c>
      <c r="AF25" s="2006">
        <v>0</v>
      </c>
      <c r="AG25" s="2006">
        <v>0</v>
      </c>
      <c r="AH25" s="2006">
        <v>0</v>
      </c>
      <c r="AI25" s="2006">
        <v>0</v>
      </c>
      <c r="AJ25" s="2006">
        <v>0</v>
      </c>
      <c r="AK25" s="2006">
        <v>0</v>
      </c>
      <c r="AL25" s="2007"/>
    </row>
    <row r="26" spans="1:38" ht="18" customHeight="1">
      <c r="A26" s="2008">
        <v>0</v>
      </c>
      <c r="B26" s="6911" t="s">
        <v>3714</v>
      </c>
      <c r="C26" s="6959">
        <v>3</v>
      </c>
      <c r="D26" s="6907">
        <f>IF(ISTEXT(C26),0,(C26/C43))</f>
        <v>2.0270270270270271E-2</v>
      </c>
      <c r="E26" s="6890">
        <f>IF(ISTEXT(C26),C26,(C26/C13)*E13)</f>
        <v>39.107142857142854</v>
      </c>
      <c r="F26" s="6892">
        <f>IF(ISTEXT(E26),E26,IF(E26=E13,"chaque repas",IF(E26=0,0,E13/E15)))</f>
        <v>3.5000000000000004</v>
      </c>
      <c r="G26" s="6923"/>
      <c r="H26" s="6881"/>
      <c r="I26" s="2011">
        <v>18</v>
      </c>
      <c r="J26" s="2008">
        <v>0</v>
      </c>
      <c r="K26" s="2008">
        <v>0</v>
      </c>
      <c r="L26" s="2008">
        <v>0</v>
      </c>
      <c r="M26" s="2008">
        <v>0</v>
      </c>
      <c r="N26" s="2008">
        <v>0</v>
      </c>
      <c r="O26" s="6959">
        <v>3</v>
      </c>
      <c r="P26" s="6959">
        <v>6</v>
      </c>
      <c r="Q26" s="6978" t="s">
        <v>3714</v>
      </c>
      <c r="R26" s="6978"/>
      <c r="S26" s="6978"/>
      <c r="T26" s="6978"/>
      <c r="U26" s="6978"/>
      <c r="V26" s="6978"/>
      <c r="W26" s="6978"/>
      <c r="X26" s="6979"/>
      <c r="Y26" s="6965">
        <v>2</v>
      </c>
      <c r="Z26" s="6966">
        <v>4</v>
      </c>
      <c r="AA26" s="2008">
        <v>0</v>
      </c>
      <c r="AB26" s="2006">
        <v>0</v>
      </c>
      <c r="AC26" s="2006">
        <v>0</v>
      </c>
      <c r="AD26" s="2006">
        <v>0</v>
      </c>
      <c r="AE26" s="2006">
        <v>0</v>
      </c>
      <c r="AF26" s="2006">
        <v>0</v>
      </c>
      <c r="AG26" s="2006">
        <v>0</v>
      </c>
      <c r="AH26" s="2006">
        <v>0</v>
      </c>
      <c r="AI26" s="2006">
        <v>0</v>
      </c>
      <c r="AJ26" s="2006">
        <v>0</v>
      </c>
      <c r="AK26" s="2006">
        <v>0</v>
      </c>
      <c r="AL26" s="2007"/>
    </row>
    <row r="27" spans="1:38" ht="18" customHeight="1">
      <c r="A27" s="2008">
        <v>0</v>
      </c>
      <c r="B27" s="6912"/>
      <c r="C27" s="6958"/>
      <c r="D27" s="6888"/>
      <c r="E27" s="6890"/>
      <c r="F27" s="6892"/>
      <c r="G27" s="6923"/>
      <c r="H27" s="6881"/>
      <c r="I27" s="2011">
        <v>18</v>
      </c>
      <c r="J27" s="2008">
        <v>0</v>
      </c>
      <c r="K27" s="2008">
        <v>0</v>
      </c>
      <c r="L27" s="2008">
        <v>0</v>
      </c>
      <c r="M27" s="2008">
        <v>0</v>
      </c>
      <c r="N27" s="2008">
        <v>0</v>
      </c>
      <c r="O27" s="6958"/>
      <c r="P27" s="6958"/>
      <c r="Q27" s="6980"/>
      <c r="R27" s="6980"/>
      <c r="S27" s="6980"/>
      <c r="T27" s="6980"/>
      <c r="U27" s="6980"/>
      <c r="V27" s="6980"/>
      <c r="W27" s="6980"/>
      <c r="X27" s="6981"/>
      <c r="Y27" s="6950"/>
      <c r="Z27" s="6951"/>
      <c r="AA27" s="2008">
        <v>0</v>
      </c>
      <c r="AB27" s="2006">
        <v>0</v>
      </c>
      <c r="AC27" s="2006">
        <v>0</v>
      </c>
      <c r="AD27" s="2006">
        <v>0</v>
      </c>
      <c r="AE27" s="2006">
        <v>0</v>
      </c>
      <c r="AF27" s="2006">
        <v>0</v>
      </c>
      <c r="AG27" s="2006">
        <v>0</v>
      </c>
      <c r="AH27" s="2006">
        <v>0</v>
      </c>
      <c r="AI27" s="2006">
        <v>0</v>
      </c>
      <c r="AJ27" s="2006">
        <v>0</v>
      </c>
      <c r="AK27" s="2006">
        <v>0</v>
      </c>
      <c r="AL27" s="2007"/>
    </row>
    <row r="28" spans="1:38" ht="18" customHeight="1">
      <c r="A28" s="2008">
        <v>0</v>
      </c>
      <c r="B28" s="2098" t="s">
        <v>3715</v>
      </c>
      <c r="C28" s="2091"/>
      <c r="D28" s="2092">
        <f>IF(ISTEXT(C28),0,(C28/C43))</f>
        <v>0</v>
      </c>
      <c r="E28" s="2040">
        <f>IF(ISTEXT(C28),C28,(C28/C13)*E13)</f>
        <v>0</v>
      </c>
      <c r="F28" s="2041">
        <f>IF(ISTEXT(E28),E28,IF(E28=E13,"chaque repas",IF(E28=0,0,E13/E15)))</f>
        <v>0</v>
      </c>
      <c r="G28" s="6923"/>
      <c r="H28" s="6881"/>
      <c r="I28" s="2011">
        <v>18</v>
      </c>
      <c r="J28" s="2008">
        <v>0</v>
      </c>
      <c r="K28" s="2008">
        <v>0</v>
      </c>
      <c r="L28" s="2008">
        <v>0</v>
      </c>
      <c r="M28" s="2008">
        <v>0</v>
      </c>
      <c r="N28" s="2008">
        <v>0</v>
      </c>
      <c r="O28" s="2091"/>
      <c r="P28" s="2091"/>
      <c r="Q28" s="2099" t="s">
        <v>3715</v>
      </c>
      <c r="R28" s="2099"/>
      <c r="S28" s="2099"/>
      <c r="T28" s="2099"/>
      <c r="U28" s="2099"/>
      <c r="V28" s="2099"/>
      <c r="W28" s="2099"/>
      <c r="X28" s="2100"/>
      <c r="Y28" s="2095"/>
      <c r="Z28" s="2096"/>
      <c r="AA28" s="2008">
        <v>0</v>
      </c>
      <c r="AB28" s="2006">
        <v>0</v>
      </c>
      <c r="AC28" s="2006">
        <v>0</v>
      </c>
      <c r="AD28" s="2006">
        <v>0</v>
      </c>
      <c r="AE28" s="2006">
        <v>0</v>
      </c>
      <c r="AF28" s="2006">
        <v>0</v>
      </c>
      <c r="AG28" s="2006">
        <v>0</v>
      </c>
      <c r="AH28" s="2006">
        <v>0</v>
      </c>
      <c r="AI28" s="2006">
        <v>0</v>
      </c>
      <c r="AJ28" s="2006">
        <v>0</v>
      </c>
      <c r="AK28" s="2006">
        <v>0</v>
      </c>
      <c r="AL28" s="2007"/>
    </row>
    <row r="29" spans="1:38" ht="18" customHeight="1">
      <c r="A29" s="2008">
        <v>0</v>
      </c>
      <c r="B29" s="2101" t="s">
        <v>3716</v>
      </c>
      <c r="C29" s="2057"/>
      <c r="D29" s="2078">
        <f>IF(ISTEXT(C29),0,(C29/C43))</f>
        <v>0</v>
      </c>
      <c r="E29" s="2059">
        <f>IF(ISTEXT(C29),C29,(C29/C13)*E13)</f>
        <v>0</v>
      </c>
      <c r="F29" s="2060">
        <f>IF(ISTEXT(E29),E29,IF(E29=E13,"chaque repas",IF(E29=0,0,E13/E15)))</f>
        <v>0</v>
      </c>
      <c r="G29" s="6923"/>
      <c r="H29" s="6881"/>
      <c r="I29" s="2011">
        <v>18</v>
      </c>
      <c r="J29" s="2008">
        <v>0</v>
      </c>
      <c r="K29" s="2008">
        <v>0</v>
      </c>
      <c r="L29" s="2008">
        <v>0</v>
      </c>
      <c r="M29" s="2008">
        <v>0</v>
      </c>
      <c r="N29" s="2008">
        <v>0</v>
      </c>
      <c r="O29" s="2057"/>
      <c r="P29" s="2057"/>
      <c r="Q29" s="2102" t="s">
        <v>3716</v>
      </c>
      <c r="R29" s="2102"/>
      <c r="S29" s="2102"/>
      <c r="T29" s="2102"/>
      <c r="U29" s="2102"/>
      <c r="V29" s="2102"/>
      <c r="W29" s="2102"/>
      <c r="X29" s="2103"/>
      <c r="Y29" s="2062"/>
      <c r="Z29" s="2063"/>
      <c r="AA29" s="2008">
        <v>0</v>
      </c>
      <c r="AB29" s="2006">
        <v>0</v>
      </c>
      <c r="AC29" s="2006">
        <v>0</v>
      </c>
      <c r="AD29" s="2006">
        <v>0</v>
      </c>
      <c r="AE29" s="2006">
        <v>0</v>
      </c>
      <c r="AF29" s="2006">
        <v>0</v>
      </c>
      <c r="AG29" s="2006">
        <v>0</v>
      </c>
      <c r="AH29" s="2006">
        <v>0</v>
      </c>
      <c r="AI29" s="2006">
        <v>0</v>
      </c>
      <c r="AJ29" s="2006">
        <v>0</v>
      </c>
      <c r="AK29" s="2006">
        <v>0</v>
      </c>
      <c r="AL29" s="2007"/>
    </row>
    <row r="30" spans="1:38" ht="18" customHeight="1">
      <c r="A30" s="2008">
        <v>0</v>
      </c>
      <c r="B30" s="2104" t="s">
        <v>3717</v>
      </c>
      <c r="C30" s="2048">
        <v>5</v>
      </c>
      <c r="D30" s="2049">
        <f>IF(ISTEXT(C30),0,(C30/C43))</f>
        <v>3.3783783783783786E-2</v>
      </c>
      <c r="E30" s="2040">
        <f>IF(ISTEXT(C30),C30,(C30/C13)*E13)</f>
        <v>65.178571428571431</v>
      </c>
      <c r="F30" s="2041">
        <f>IF(ISTEXT(E30),E30,IF(E30=E13,"chaque repas",IF(E30=0,0,E13/E15)))</f>
        <v>3.5000000000000004</v>
      </c>
      <c r="G30" s="6899" t="s">
        <v>3718</v>
      </c>
      <c r="H30" s="6850"/>
      <c r="I30" s="2011">
        <v>18</v>
      </c>
      <c r="J30" s="2008">
        <v>0</v>
      </c>
      <c r="K30" s="2008">
        <v>0</v>
      </c>
      <c r="L30" s="2008">
        <v>0</v>
      </c>
      <c r="M30" s="2008">
        <v>0</v>
      </c>
      <c r="N30" s="2008">
        <v>0</v>
      </c>
      <c r="O30" s="6967">
        <v>5</v>
      </c>
      <c r="P30" s="6970">
        <v>3</v>
      </c>
      <c r="Q30" s="2105" t="s">
        <v>3717</v>
      </c>
      <c r="R30" s="2105"/>
      <c r="S30" s="2105"/>
      <c r="T30" s="2105"/>
      <c r="U30" s="2105"/>
      <c r="V30" s="2105"/>
      <c r="W30" s="2105"/>
      <c r="X30" s="2106"/>
      <c r="Y30" s="6972">
        <v>3</v>
      </c>
      <c r="Z30" s="6972">
        <v>2</v>
      </c>
      <c r="AA30" s="2008">
        <v>0</v>
      </c>
      <c r="AB30" s="2006">
        <v>0</v>
      </c>
      <c r="AC30" s="2006">
        <v>0</v>
      </c>
      <c r="AD30" s="2006">
        <v>0</v>
      </c>
      <c r="AE30" s="2006">
        <v>0</v>
      </c>
      <c r="AF30" s="2006">
        <v>0</v>
      </c>
      <c r="AG30" s="2006">
        <v>0</v>
      </c>
      <c r="AH30" s="2006">
        <v>0</v>
      </c>
      <c r="AI30" s="2006">
        <v>0</v>
      </c>
      <c r="AJ30" s="2006">
        <v>0</v>
      </c>
      <c r="AK30" s="2006">
        <v>0</v>
      </c>
      <c r="AL30" s="2007"/>
    </row>
    <row r="31" spans="1:38" ht="18" customHeight="1">
      <c r="A31" s="2008">
        <v>0</v>
      </c>
      <c r="B31" s="6903" t="s">
        <v>3719</v>
      </c>
      <c r="C31" s="6958">
        <v>5</v>
      </c>
      <c r="D31" s="6907">
        <f>IF(ISTEXT(C31),0,(C31/C43))</f>
        <v>3.3783783783783786E-2</v>
      </c>
      <c r="E31" s="6890">
        <f>IF(ISTEXT(C31),C31,(C31/C13)*E13)</f>
        <v>65.178571428571431</v>
      </c>
      <c r="F31" s="6892">
        <f>IF(ISTEXT(E31),E31,IF(E31=E13,"chaque repas",IF(E31=0,0,E13/E15)))</f>
        <v>3.5000000000000004</v>
      </c>
      <c r="G31" s="6900"/>
      <c r="H31" s="6852"/>
      <c r="I31" s="2011">
        <v>18</v>
      </c>
      <c r="J31" s="2008">
        <v>0</v>
      </c>
      <c r="K31" s="2008">
        <v>0</v>
      </c>
      <c r="L31" s="2008">
        <v>0</v>
      </c>
      <c r="M31" s="2008">
        <v>0</v>
      </c>
      <c r="N31" s="2008">
        <v>0</v>
      </c>
      <c r="O31" s="6968"/>
      <c r="P31" s="6958"/>
      <c r="Q31" s="6961" t="s">
        <v>3719</v>
      </c>
      <c r="R31" s="6961"/>
      <c r="S31" s="6961"/>
      <c r="T31" s="6961"/>
      <c r="U31" s="6961"/>
      <c r="V31" s="6961"/>
      <c r="W31" s="6961"/>
      <c r="X31" s="6962"/>
      <c r="Y31" s="6951"/>
      <c r="Z31" s="6951"/>
      <c r="AA31" s="2008">
        <v>0</v>
      </c>
      <c r="AB31" s="2006">
        <v>0</v>
      </c>
      <c r="AC31" s="2006">
        <v>0</v>
      </c>
      <c r="AD31" s="2006">
        <v>0</v>
      </c>
      <c r="AE31" s="2006">
        <v>0</v>
      </c>
      <c r="AF31" s="2006">
        <v>0</v>
      </c>
      <c r="AG31" s="2006">
        <v>0</v>
      </c>
      <c r="AH31" s="2006">
        <v>0</v>
      </c>
      <c r="AI31" s="2006">
        <v>0</v>
      </c>
      <c r="AJ31" s="2006">
        <v>0</v>
      </c>
      <c r="AK31" s="2006">
        <v>0</v>
      </c>
      <c r="AL31" s="2007"/>
    </row>
    <row r="32" spans="1:38" ht="18" customHeight="1">
      <c r="A32" s="2008">
        <v>0</v>
      </c>
      <c r="B32" s="6904"/>
      <c r="C32" s="6958"/>
      <c r="D32" s="6888"/>
      <c r="E32" s="6890"/>
      <c r="F32" s="6892"/>
      <c r="G32" s="6900"/>
      <c r="H32" s="6852"/>
      <c r="I32" s="2011">
        <v>18</v>
      </c>
      <c r="J32" s="2008">
        <v>0</v>
      </c>
      <c r="K32" s="2008">
        <v>0</v>
      </c>
      <c r="L32" s="2008">
        <v>0</v>
      </c>
      <c r="M32" s="2008">
        <v>0</v>
      </c>
      <c r="N32" s="2008">
        <v>0</v>
      </c>
      <c r="O32" s="6969"/>
      <c r="P32" s="6971"/>
      <c r="Q32" s="6963"/>
      <c r="R32" s="6963"/>
      <c r="S32" s="6963"/>
      <c r="T32" s="6963"/>
      <c r="U32" s="6963"/>
      <c r="V32" s="6963"/>
      <c r="W32" s="6963"/>
      <c r="X32" s="6964"/>
      <c r="Y32" s="6973"/>
      <c r="Z32" s="6973"/>
      <c r="AA32" s="2008">
        <v>0</v>
      </c>
      <c r="AB32" s="2006">
        <v>0</v>
      </c>
      <c r="AC32" s="2006">
        <v>0</v>
      </c>
      <c r="AD32" s="2006">
        <v>0</v>
      </c>
      <c r="AE32" s="2006">
        <v>0</v>
      </c>
      <c r="AF32" s="2006">
        <v>0</v>
      </c>
      <c r="AG32" s="2006">
        <v>0</v>
      </c>
      <c r="AH32" s="2006">
        <v>0</v>
      </c>
      <c r="AI32" s="2006">
        <v>0</v>
      </c>
      <c r="AJ32" s="2006">
        <v>0</v>
      </c>
      <c r="AK32" s="2006">
        <v>0</v>
      </c>
      <c r="AL32" s="2007"/>
    </row>
    <row r="33" spans="1:38" ht="18" customHeight="1">
      <c r="A33" s="2008">
        <v>0</v>
      </c>
      <c r="B33" s="2107" t="s">
        <v>3720</v>
      </c>
      <c r="C33" s="2091">
        <v>8</v>
      </c>
      <c r="D33" s="2092">
        <f>IF(ISTEXT(C33),0,(C33/C43))</f>
        <v>5.4054054054054057E-2</v>
      </c>
      <c r="E33" s="2040">
        <f>IF(ISTEXT(C33),C33,(C33/C13)*E13)</f>
        <v>104.28571428571428</v>
      </c>
      <c r="F33" s="2041">
        <f>IF(ISTEXT(E33),E33,IF(E33=E13,"chaque repas",IF(E33=0,0,E13/E15)))</f>
        <v>3.5000000000000004</v>
      </c>
      <c r="G33" s="6900"/>
      <c r="H33" s="6852"/>
      <c r="I33" s="2011">
        <v>18</v>
      </c>
      <c r="J33" s="2008">
        <v>0</v>
      </c>
      <c r="K33" s="2008">
        <v>0</v>
      </c>
      <c r="L33" s="2008">
        <v>0</v>
      </c>
      <c r="M33" s="2008">
        <v>0</v>
      </c>
      <c r="N33" s="2008">
        <v>0</v>
      </c>
      <c r="O33" s="2091">
        <v>8</v>
      </c>
      <c r="P33" s="2091" t="s">
        <v>3700</v>
      </c>
      <c r="Q33" s="2108" t="s">
        <v>3720</v>
      </c>
      <c r="R33" s="2108"/>
      <c r="S33" s="2108"/>
      <c r="T33" s="2108"/>
      <c r="U33" s="2108"/>
      <c r="V33" s="2108"/>
      <c r="W33" s="2108"/>
      <c r="X33" s="2109"/>
      <c r="Y33" s="2095">
        <v>7</v>
      </c>
      <c r="Z33" s="2096" t="s">
        <v>3700</v>
      </c>
      <c r="AA33" s="2008">
        <v>0</v>
      </c>
      <c r="AB33" s="2006">
        <v>0</v>
      </c>
      <c r="AC33" s="2006">
        <v>0</v>
      </c>
      <c r="AD33" s="2006">
        <v>0</v>
      </c>
      <c r="AE33" s="2006">
        <v>0</v>
      </c>
      <c r="AF33" s="2006">
        <v>0</v>
      </c>
      <c r="AG33" s="2006">
        <v>0</v>
      </c>
      <c r="AH33" s="2006">
        <v>0</v>
      </c>
      <c r="AI33" s="2006">
        <v>0</v>
      </c>
      <c r="AJ33" s="2006">
        <v>0</v>
      </c>
      <c r="AK33" s="2006">
        <v>0</v>
      </c>
      <c r="AL33" s="2007"/>
    </row>
    <row r="34" spans="1:38" ht="18" customHeight="1">
      <c r="A34" s="2008">
        <v>0</v>
      </c>
      <c r="B34" s="6905" t="s">
        <v>3721</v>
      </c>
      <c r="C34" s="6959">
        <v>3</v>
      </c>
      <c r="D34" s="6907">
        <f>IF(ISTEXT(C34),0,(C34/C43))</f>
        <v>2.0270270270270271E-2</v>
      </c>
      <c r="E34" s="6890">
        <f>IF(ISTEXT(C34),C34,(C34/C13)*E13)</f>
        <v>39.107142857142854</v>
      </c>
      <c r="F34" s="6892">
        <f>IF(ISTEXT(E34),E34,IF(E34=E13,"chaque repas",IF(E34=0,0,E13/E15)))</f>
        <v>3.5000000000000004</v>
      </c>
      <c r="G34" s="6900"/>
      <c r="H34" s="6852"/>
      <c r="I34" s="2011">
        <v>18</v>
      </c>
      <c r="J34" s="2008">
        <v>0</v>
      </c>
      <c r="K34" s="2008">
        <v>0</v>
      </c>
      <c r="L34" s="2008">
        <v>0</v>
      </c>
      <c r="M34" s="2008">
        <v>0</v>
      </c>
      <c r="N34" s="2008">
        <v>0</v>
      </c>
      <c r="O34" s="6958">
        <v>3</v>
      </c>
      <c r="P34" s="6958">
        <v>8</v>
      </c>
      <c r="Q34" s="6974" t="s">
        <v>3721</v>
      </c>
      <c r="R34" s="6974"/>
      <c r="S34" s="6974"/>
      <c r="T34" s="6974"/>
      <c r="U34" s="6974"/>
      <c r="V34" s="6974"/>
      <c r="W34" s="6974"/>
      <c r="X34" s="6975"/>
      <c r="Y34" s="6950">
        <v>2</v>
      </c>
      <c r="Z34" s="6951">
        <v>5</v>
      </c>
      <c r="AA34" s="2008">
        <v>0</v>
      </c>
      <c r="AB34" s="2006">
        <v>0</v>
      </c>
      <c r="AC34" s="2006">
        <v>0</v>
      </c>
      <c r="AD34" s="2006">
        <v>0</v>
      </c>
      <c r="AE34" s="2006">
        <v>0</v>
      </c>
      <c r="AF34" s="2006">
        <v>0</v>
      </c>
      <c r="AG34" s="2006">
        <v>0</v>
      </c>
      <c r="AH34" s="2006">
        <v>0</v>
      </c>
      <c r="AI34" s="2006">
        <v>0</v>
      </c>
      <c r="AJ34" s="2006">
        <v>0</v>
      </c>
      <c r="AK34" s="2006">
        <v>0</v>
      </c>
      <c r="AL34" s="2007"/>
    </row>
    <row r="35" spans="1:38" ht="18" customHeight="1">
      <c r="A35" s="2008">
        <v>0</v>
      </c>
      <c r="B35" s="6906"/>
      <c r="C35" s="6960"/>
      <c r="D35" s="6908"/>
      <c r="E35" s="6909"/>
      <c r="F35" s="6910"/>
      <c r="G35" s="6901"/>
      <c r="H35" s="6902"/>
      <c r="I35" s="2011">
        <v>18</v>
      </c>
      <c r="J35" s="2008">
        <v>0</v>
      </c>
      <c r="K35" s="2008">
        <v>0</v>
      </c>
      <c r="L35" s="2008">
        <v>0</v>
      </c>
      <c r="M35" s="2008">
        <v>0</v>
      </c>
      <c r="N35" s="2008">
        <v>0</v>
      </c>
      <c r="O35" s="6958"/>
      <c r="P35" s="6958"/>
      <c r="Q35" s="6976"/>
      <c r="R35" s="6976"/>
      <c r="S35" s="6976"/>
      <c r="T35" s="6976"/>
      <c r="U35" s="6976"/>
      <c r="V35" s="6976"/>
      <c r="W35" s="6976"/>
      <c r="X35" s="6977"/>
      <c r="Y35" s="6950"/>
      <c r="Z35" s="6951"/>
      <c r="AA35" s="2008">
        <v>0</v>
      </c>
      <c r="AB35" s="2006">
        <v>0</v>
      </c>
      <c r="AC35" s="2006">
        <v>0</v>
      </c>
      <c r="AD35" s="2006">
        <v>0</v>
      </c>
      <c r="AE35" s="2006">
        <v>0</v>
      </c>
      <c r="AF35" s="2006">
        <v>0</v>
      </c>
      <c r="AG35" s="2006">
        <v>0</v>
      </c>
      <c r="AH35" s="2006">
        <v>0</v>
      </c>
      <c r="AI35" s="2006">
        <v>0</v>
      </c>
      <c r="AJ35" s="2006">
        <v>0</v>
      </c>
      <c r="AK35" s="2006">
        <v>0</v>
      </c>
      <c r="AL35" s="2007"/>
    </row>
    <row r="36" spans="1:38" ht="18" customHeight="1">
      <c r="A36" s="2008">
        <v>0</v>
      </c>
      <c r="B36" s="2110" t="s">
        <v>3722</v>
      </c>
      <c r="C36" s="2070">
        <v>16</v>
      </c>
      <c r="D36" s="2071">
        <f>IF(ISTEXT(C36),0,(C36/C43))</f>
        <v>0.10810810810810811</v>
      </c>
      <c r="E36" s="2040">
        <f>IF(ISTEXT(C36),C36,(C36/C13)*E13)</f>
        <v>208.57142857142856</v>
      </c>
      <c r="F36" s="2041">
        <f>IF(ISTEXT(E36),E36,IF(E36=E13,"chaque repas",IF(E36=0,0,E13/E15)))</f>
        <v>3.5000000000000004</v>
      </c>
      <c r="G36" s="6882" t="s">
        <v>3723</v>
      </c>
      <c r="H36" s="6854"/>
      <c r="I36" s="2011">
        <v>18</v>
      </c>
      <c r="J36" s="2008">
        <v>0</v>
      </c>
      <c r="K36" s="2008">
        <v>0</v>
      </c>
      <c r="L36" s="2008">
        <v>0</v>
      </c>
      <c r="M36" s="2008">
        <v>0</v>
      </c>
      <c r="N36" s="2008">
        <v>0</v>
      </c>
      <c r="O36" s="2091">
        <v>16</v>
      </c>
      <c r="P36" s="2091">
        <v>12</v>
      </c>
      <c r="Q36" s="2111" t="s">
        <v>3722</v>
      </c>
      <c r="R36" s="2111"/>
      <c r="S36" s="2111"/>
      <c r="T36" s="2111"/>
      <c r="U36" s="2111"/>
      <c r="V36" s="2111"/>
      <c r="W36" s="2111"/>
      <c r="X36" s="2112"/>
      <c r="Y36" s="2095">
        <v>11</v>
      </c>
      <c r="Z36" s="2096">
        <v>8</v>
      </c>
      <c r="AA36" s="2008">
        <v>0</v>
      </c>
      <c r="AB36" s="2006">
        <v>0</v>
      </c>
      <c r="AC36" s="2006">
        <v>0</v>
      </c>
      <c r="AD36" s="2006">
        <v>0</v>
      </c>
      <c r="AE36" s="2006">
        <v>0</v>
      </c>
      <c r="AF36" s="2006">
        <v>0</v>
      </c>
      <c r="AG36" s="2006">
        <v>0</v>
      </c>
      <c r="AH36" s="2006">
        <v>0</v>
      </c>
      <c r="AI36" s="2006">
        <v>0</v>
      </c>
      <c r="AJ36" s="2006">
        <v>0</v>
      </c>
      <c r="AK36" s="2006">
        <v>0</v>
      </c>
      <c r="AL36" s="2007"/>
    </row>
    <row r="37" spans="1:38" ht="18" customHeight="1">
      <c r="A37" s="2008">
        <v>0</v>
      </c>
      <c r="B37" s="2113" t="s">
        <v>3724</v>
      </c>
      <c r="C37" s="2091">
        <v>2</v>
      </c>
      <c r="D37" s="2092">
        <f>IF(ISTEXT(C37),0,(C37/C43))</f>
        <v>1.3513513513513514E-2</v>
      </c>
      <c r="E37" s="2040">
        <f>IF(ISTEXT(C37),C37,(C37/C13)*E13)</f>
        <v>26.071428571428569</v>
      </c>
      <c r="F37" s="2041">
        <f>IF(ISTEXT(E37),E37,IF(E37=E13,"chaque repas",IF(E37=0,0,E13/E15)))</f>
        <v>3.5000000000000004</v>
      </c>
      <c r="G37" s="6883"/>
      <c r="H37" s="6856"/>
      <c r="I37" s="2011">
        <v>18</v>
      </c>
      <c r="J37" s="2008">
        <v>0</v>
      </c>
      <c r="K37" s="2008">
        <v>0</v>
      </c>
      <c r="L37" s="2008">
        <v>0</v>
      </c>
      <c r="M37" s="2008">
        <v>0</v>
      </c>
      <c r="N37" s="2008">
        <v>0</v>
      </c>
      <c r="O37" s="2091">
        <v>2</v>
      </c>
      <c r="P37" s="2091">
        <v>2</v>
      </c>
      <c r="Q37" s="2114" t="s">
        <v>3724</v>
      </c>
      <c r="R37" s="2114"/>
      <c r="S37" s="2114"/>
      <c r="T37" s="2114"/>
      <c r="U37" s="2114"/>
      <c r="V37" s="2114"/>
      <c r="W37" s="2114"/>
      <c r="X37" s="2115"/>
      <c r="Y37" s="2095">
        <v>1</v>
      </c>
      <c r="Z37" s="2096">
        <v>1</v>
      </c>
      <c r="AA37" s="2008">
        <v>0</v>
      </c>
      <c r="AB37" s="2006">
        <v>0</v>
      </c>
      <c r="AC37" s="2006">
        <v>0</v>
      </c>
      <c r="AD37" s="2006">
        <v>0</v>
      </c>
      <c r="AE37" s="2006">
        <v>0</v>
      </c>
      <c r="AF37" s="2006">
        <v>0</v>
      </c>
      <c r="AG37" s="2006">
        <v>0</v>
      </c>
      <c r="AH37" s="2006">
        <v>0</v>
      </c>
      <c r="AI37" s="2006">
        <v>0</v>
      </c>
      <c r="AJ37" s="2006">
        <v>0</v>
      </c>
      <c r="AK37" s="2006">
        <v>0</v>
      </c>
      <c r="AL37" s="2007"/>
    </row>
    <row r="38" spans="1:38" ht="18" customHeight="1">
      <c r="A38" s="2008">
        <v>0</v>
      </c>
      <c r="B38" s="2116" t="s">
        <v>3725</v>
      </c>
      <c r="C38" s="2117">
        <v>10</v>
      </c>
      <c r="D38" s="2058">
        <f>IF(ISTEXT(C38),0,(C38/C43))</f>
        <v>6.7567567567567571E-2</v>
      </c>
      <c r="E38" s="2118">
        <f>IF(ISTEXT(C38),C38,(C38/C13)*E13)</f>
        <v>130.35714285714286</v>
      </c>
      <c r="F38" s="2060">
        <f>IF(ISTEXT(E38),E38,IF(E38=E13,"chaque repas",IF(E38=0,0,E13/E15)))</f>
        <v>3.5000000000000004</v>
      </c>
      <c r="G38" s="6883"/>
      <c r="H38" s="6856"/>
      <c r="I38" s="2011">
        <v>18</v>
      </c>
      <c r="J38" s="2008">
        <v>0</v>
      </c>
      <c r="K38" s="2008">
        <v>0</v>
      </c>
      <c r="L38" s="2008">
        <v>0</v>
      </c>
      <c r="M38" s="2008">
        <v>0</v>
      </c>
      <c r="N38" s="2008">
        <v>0</v>
      </c>
      <c r="O38" s="2091">
        <v>10</v>
      </c>
      <c r="P38" s="2091">
        <v>12</v>
      </c>
      <c r="Q38" s="2119" t="s">
        <v>3725</v>
      </c>
      <c r="R38" s="2119"/>
      <c r="S38" s="2119"/>
      <c r="T38" s="2119"/>
      <c r="U38" s="2119"/>
      <c r="V38" s="2119"/>
      <c r="W38" s="2119"/>
      <c r="X38" s="2120"/>
      <c r="Y38" s="2095">
        <v>7</v>
      </c>
      <c r="Z38" s="2096">
        <v>8</v>
      </c>
      <c r="AA38" s="2008">
        <v>0</v>
      </c>
      <c r="AB38" s="2006">
        <v>0</v>
      </c>
      <c r="AC38" s="2006">
        <v>0</v>
      </c>
      <c r="AD38" s="2006">
        <v>0</v>
      </c>
      <c r="AE38" s="2006">
        <v>0</v>
      </c>
      <c r="AF38" s="2006">
        <v>0</v>
      </c>
      <c r="AG38" s="2006">
        <v>0</v>
      </c>
      <c r="AH38" s="2006">
        <v>0</v>
      </c>
      <c r="AI38" s="2006">
        <v>0</v>
      </c>
      <c r="AJ38" s="2006">
        <v>0</v>
      </c>
      <c r="AK38" s="2006">
        <v>0</v>
      </c>
      <c r="AL38" s="2007"/>
    </row>
    <row r="39" spans="1:38" ht="18" customHeight="1">
      <c r="A39" s="2008">
        <v>0</v>
      </c>
      <c r="B39" s="6884" t="s">
        <v>3726</v>
      </c>
      <c r="C39" s="6958">
        <v>2</v>
      </c>
      <c r="D39" s="6887">
        <f>IF(ISTEXT(C39),0,(C39/C43))</f>
        <v>1.3513513513513514E-2</v>
      </c>
      <c r="E39" s="6889">
        <f>IF(ISTEXT(C39),C39,(C39/C13)*E13)</f>
        <v>26.071428571428569</v>
      </c>
      <c r="F39" s="6891">
        <f>IF(ISTEXT(E39),E39,IF(E39=E13,"chaque repas",IF(E39=0,0,E13/E15)))</f>
        <v>3.5000000000000004</v>
      </c>
      <c r="G39" s="6893" t="s">
        <v>3727</v>
      </c>
      <c r="H39" s="6894"/>
      <c r="I39" s="2011">
        <v>18</v>
      </c>
      <c r="J39" s="2008">
        <v>0</v>
      </c>
      <c r="K39" s="2008">
        <v>0</v>
      </c>
      <c r="L39" s="2008">
        <v>0</v>
      </c>
      <c r="M39" s="2008">
        <v>0</v>
      </c>
      <c r="N39" s="2008">
        <v>0</v>
      </c>
      <c r="O39" s="6958">
        <v>2</v>
      </c>
      <c r="P39" s="6958">
        <v>2</v>
      </c>
      <c r="Q39" s="6946" t="s">
        <v>3726</v>
      </c>
      <c r="R39" s="6946"/>
      <c r="S39" s="6946"/>
      <c r="T39" s="6946"/>
      <c r="U39" s="6946"/>
      <c r="V39" s="6946"/>
      <c r="W39" s="6946"/>
      <c r="X39" s="6947"/>
      <c r="Y39" s="6950">
        <v>1</v>
      </c>
      <c r="Z39" s="6951">
        <v>1</v>
      </c>
      <c r="AA39" s="2008">
        <v>0</v>
      </c>
      <c r="AB39" s="2006">
        <v>0</v>
      </c>
      <c r="AC39" s="2006">
        <v>0</v>
      </c>
      <c r="AD39" s="2006">
        <v>0</v>
      </c>
      <c r="AE39" s="2006">
        <v>0</v>
      </c>
      <c r="AF39" s="2006">
        <v>0</v>
      </c>
      <c r="AG39" s="2006">
        <v>0</v>
      </c>
      <c r="AH39" s="2006">
        <v>0</v>
      </c>
      <c r="AI39" s="2006">
        <v>0</v>
      </c>
      <c r="AJ39" s="2006">
        <v>0</v>
      </c>
      <c r="AK39" s="2006">
        <v>0</v>
      </c>
      <c r="AL39" s="2007"/>
    </row>
    <row r="40" spans="1:38" ht="18" customHeight="1">
      <c r="A40" s="2008">
        <v>0</v>
      </c>
      <c r="B40" s="6885"/>
      <c r="C40" s="6958"/>
      <c r="D40" s="6888"/>
      <c r="E40" s="6890"/>
      <c r="F40" s="6892"/>
      <c r="G40" s="6895"/>
      <c r="H40" s="6896"/>
      <c r="I40" s="2011">
        <v>18</v>
      </c>
      <c r="J40" s="2008">
        <v>0</v>
      </c>
      <c r="K40" s="2008">
        <v>0</v>
      </c>
      <c r="L40" s="2008">
        <v>0</v>
      </c>
      <c r="M40" s="2008">
        <v>0</v>
      </c>
      <c r="N40" s="2008">
        <v>0</v>
      </c>
      <c r="O40" s="6958"/>
      <c r="P40" s="6958"/>
      <c r="Q40" s="6948"/>
      <c r="R40" s="6948"/>
      <c r="S40" s="6948"/>
      <c r="T40" s="6948"/>
      <c r="U40" s="6948"/>
      <c r="V40" s="6948"/>
      <c r="W40" s="6948"/>
      <c r="X40" s="6949"/>
      <c r="Y40" s="6950"/>
      <c r="Z40" s="6951"/>
      <c r="AA40" s="2008">
        <v>0</v>
      </c>
      <c r="AB40" s="2006">
        <v>0</v>
      </c>
      <c r="AC40" s="2006">
        <v>0</v>
      </c>
      <c r="AD40" s="2006">
        <v>0</v>
      </c>
      <c r="AE40" s="2006">
        <v>0</v>
      </c>
      <c r="AF40" s="2006">
        <v>0</v>
      </c>
      <c r="AG40" s="2006">
        <v>0</v>
      </c>
      <c r="AH40" s="2006">
        <v>0</v>
      </c>
      <c r="AI40" s="2006">
        <v>0</v>
      </c>
      <c r="AJ40" s="2006">
        <v>0</v>
      </c>
      <c r="AK40" s="2006">
        <v>0</v>
      </c>
      <c r="AL40" s="2007"/>
    </row>
    <row r="41" spans="1:38" ht="18" customHeight="1">
      <c r="A41" s="2008">
        <v>0</v>
      </c>
      <c r="B41" s="2121" t="s">
        <v>3728</v>
      </c>
      <c r="C41" s="2122" t="s">
        <v>3729</v>
      </c>
      <c r="D41" s="2092">
        <f>IF(ISTEXT(C41),0,(C41/C43))</f>
        <v>0</v>
      </c>
      <c r="E41" s="2123" t="str">
        <f>IF(ISTEXT(C41),C41,(C41/C13)*E13)</f>
        <v>pas de limitation</v>
      </c>
      <c r="F41" s="2124" t="str">
        <f>IF(ISTEXT(E41),E41,IF(E41=E13,"chaque repas",IF(E41=0,0,E13/E15)))</f>
        <v>pas de limitation</v>
      </c>
      <c r="G41" s="6895"/>
      <c r="H41" s="6896"/>
      <c r="I41" s="2011">
        <v>18</v>
      </c>
      <c r="J41" s="2008">
        <v>0</v>
      </c>
      <c r="K41" s="2008">
        <v>0</v>
      </c>
      <c r="L41" s="2008">
        <v>0</v>
      </c>
      <c r="M41" s="2008">
        <v>0</v>
      </c>
      <c r="N41" s="2008">
        <v>0</v>
      </c>
      <c r="O41" s="2122" t="s">
        <v>3729</v>
      </c>
      <c r="P41" s="2122" t="s">
        <v>3729</v>
      </c>
      <c r="Q41" s="2125" t="s">
        <v>3728</v>
      </c>
      <c r="R41" s="2125"/>
      <c r="S41" s="2125"/>
      <c r="T41" s="2125"/>
      <c r="U41" s="2125"/>
      <c r="V41" s="2125"/>
      <c r="W41" s="2125"/>
      <c r="X41" s="2126"/>
      <c r="Y41" s="2127" t="s">
        <v>3729</v>
      </c>
      <c r="Z41" s="2128" t="s">
        <v>3729</v>
      </c>
      <c r="AA41" s="2008">
        <v>0</v>
      </c>
      <c r="AB41" s="2006">
        <v>0</v>
      </c>
      <c r="AC41" s="2006">
        <v>0</v>
      </c>
      <c r="AD41" s="2006">
        <v>0</v>
      </c>
      <c r="AE41" s="2006">
        <v>0</v>
      </c>
      <c r="AF41" s="2006">
        <v>0</v>
      </c>
      <c r="AG41" s="2006">
        <v>0</v>
      </c>
      <c r="AH41" s="2006">
        <v>0</v>
      </c>
      <c r="AI41" s="2006">
        <v>0</v>
      </c>
      <c r="AJ41" s="2006">
        <v>0</v>
      </c>
      <c r="AK41" s="2006">
        <v>0</v>
      </c>
      <c r="AL41" s="2007"/>
    </row>
    <row r="42" spans="1:38" ht="18" customHeight="1">
      <c r="A42" s="2008">
        <v>0</v>
      </c>
      <c r="B42" s="2129" t="s">
        <v>3730</v>
      </c>
      <c r="C42" s="2130" t="s">
        <v>3729</v>
      </c>
      <c r="D42" s="2058">
        <f>IF(ISTEXT(C42),0,(C42/C43))</f>
        <v>0</v>
      </c>
      <c r="E42" s="2131" t="str">
        <f>IF(ISTEXT(C42),C42,(C42/C13)*E13)</f>
        <v>pas de limitation</v>
      </c>
      <c r="F42" s="2132" t="str">
        <f>IF(ISTEXT(E42),E42,IF(E42=E13,"chaque repas",IF(E42=0,0,E13/E15)))</f>
        <v>pas de limitation</v>
      </c>
      <c r="G42" s="6897"/>
      <c r="H42" s="6898"/>
      <c r="I42" s="2011">
        <v>18</v>
      </c>
      <c r="J42" s="2008">
        <v>0</v>
      </c>
      <c r="K42" s="2008">
        <v>0</v>
      </c>
      <c r="L42" s="2008">
        <v>0</v>
      </c>
      <c r="M42" s="2008">
        <v>0</v>
      </c>
      <c r="N42" s="2008">
        <v>0</v>
      </c>
      <c r="O42" s="2130" t="s">
        <v>3729</v>
      </c>
      <c r="P42" s="2130" t="s">
        <v>3729</v>
      </c>
      <c r="Q42" s="2133" t="s">
        <v>3730</v>
      </c>
      <c r="R42" s="2133"/>
      <c r="S42" s="2133"/>
      <c r="T42" s="2133"/>
      <c r="U42" s="2133"/>
      <c r="V42" s="2133"/>
      <c r="W42" s="2133"/>
      <c r="X42" s="2134"/>
      <c r="Y42" s="2135" t="s">
        <v>3729</v>
      </c>
      <c r="Z42" s="2136" t="s">
        <v>3729</v>
      </c>
      <c r="AA42" s="2008">
        <v>0</v>
      </c>
      <c r="AB42" s="2006">
        <v>0</v>
      </c>
      <c r="AC42" s="2006">
        <v>0</v>
      </c>
      <c r="AD42" s="2006">
        <v>0</v>
      </c>
      <c r="AE42" s="2006">
        <v>0</v>
      </c>
      <c r="AF42" s="2006">
        <v>0</v>
      </c>
      <c r="AG42" s="2006">
        <v>0</v>
      </c>
      <c r="AH42" s="2006">
        <v>0</v>
      </c>
      <c r="AI42" s="2006">
        <v>0</v>
      </c>
      <c r="AJ42" s="2006">
        <v>0</v>
      </c>
      <c r="AK42" s="2006">
        <v>0</v>
      </c>
      <c r="AL42" s="2007"/>
    </row>
    <row r="43" spans="1:38" ht="18" customHeight="1">
      <c r="A43" s="2008">
        <v>0</v>
      </c>
      <c r="B43" s="2137"/>
      <c r="C43" s="2138">
        <f>SUM(C15:C42)</f>
        <v>148</v>
      </c>
      <c r="D43" s="2139">
        <f>SUM(D15:D42)</f>
        <v>1.0000000000000002</v>
      </c>
      <c r="E43" s="2140"/>
      <c r="F43" s="2140"/>
      <c r="G43" s="2140"/>
      <c r="H43" s="2141"/>
      <c r="I43" s="2011">
        <v>18</v>
      </c>
      <c r="J43" s="2008">
        <v>0</v>
      </c>
      <c r="K43" s="2008">
        <v>0</v>
      </c>
      <c r="L43" s="2008">
        <v>0</v>
      </c>
      <c r="M43" s="2008">
        <v>0</v>
      </c>
      <c r="N43" s="2008">
        <v>0</v>
      </c>
      <c r="O43" s="2008">
        <v>0</v>
      </c>
      <c r="P43" s="2008">
        <v>0</v>
      </c>
      <c r="Q43" s="2008">
        <v>0</v>
      </c>
      <c r="R43" s="2008">
        <v>0</v>
      </c>
      <c r="S43" s="2008">
        <v>0</v>
      </c>
      <c r="T43" s="2008">
        <v>0</v>
      </c>
      <c r="U43" s="2008">
        <v>0</v>
      </c>
      <c r="V43" s="2008">
        <v>0</v>
      </c>
      <c r="W43" s="2008">
        <v>0</v>
      </c>
      <c r="X43" s="2008">
        <v>0</v>
      </c>
      <c r="Y43" s="2008">
        <v>0</v>
      </c>
      <c r="Z43" s="2008">
        <v>0</v>
      </c>
      <c r="AA43" s="2008">
        <v>0</v>
      </c>
      <c r="AB43" s="2006">
        <v>0</v>
      </c>
      <c r="AC43" s="2006">
        <v>0</v>
      </c>
      <c r="AD43" s="2006">
        <v>0</v>
      </c>
      <c r="AE43" s="2006">
        <v>0</v>
      </c>
      <c r="AF43" s="2006">
        <v>0</v>
      </c>
      <c r="AG43" s="2006">
        <v>0</v>
      </c>
      <c r="AH43" s="2006">
        <v>0</v>
      </c>
      <c r="AI43" s="2006">
        <v>0</v>
      </c>
      <c r="AJ43" s="2006">
        <v>0</v>
      </c>
      <c r="AK43" s="2006">
        <v>0</v>
      </c>
      <c r="AL43" s="2007"/>
    </row>
    <row r="44" spans="1:38" ht="18" customHeight="1" thickBot="1">
      <c r="A44" s="2008">
        <v>0</v>
      </c>
      <c r="B44" s="2142" t="s">
        <v>3731</v>
      </c>
      <c r="C44" s="2142">
        <v>10</v>
      </c>
      <c r="D44" s="2143">
        <v>10</v>
      </c>
      <c r="E44" s="2144">
        <v>10</v>
      </c>
      <c r="F44" s="2144">
        <v>10</v>
      </c>
      <c r="G44" s="2144">
        <v>10</v>
      </c>
      <c r="H44" s="2143">
        <v>10</v>
      </c>
      <c r="I44" s="2011">
        <v>18</v>
      </c>
      <c r="J44" s="2008">
        <v>0</v>
      </c>
      <c r="K44" s="2008">
        <v>0</v>
      </c>
      <c r="L44" s="2008">
        <v>0</v>
      </c>
      <c r="M44" s="2008">
        <v>0</v>
      </c>
      <c r="N44" s="2008">
        <v>0</v>
      </c>
      <c r="O44" s="2008">
        <v>0</v>
      </c>
      <c r="P44" s="2008">
        <v>0</v>
      </c>
      <c r="Q44" s="2008">
        <v>0</v>
      </c>
      <c r="R44" s="2008">
        <v>0</v>
      </c>
      <c r="S44" s="2008">
        <v>0</v>
      </c>
      <c r="T44" s="2008">
        <v>0</v>
      </c>
      <c r="U44" s="2008">
        <v>0</v>
      </c>
      <c r="V44" s="2008">
        <v>0</v>
      </c>
      <c r="W44" s="2008">
        <v>0</v>
      </c>
      <c r="X44" s="2008">
        <v>0</v>
      </c>
      <c r="Y44" s="2008">
        <v>0</v>
      </c>
      <c r="Z44" s="2008">
        <v>0</v>
      </c>
      <c r="AA44" s="2008">
        <v>0</v>
      </c>
      <c r="AB44" s="2006">
        <v>0</v>
      </c>
      <c r="AC44" s="2006">
        <v>0</v>
      </c>
      <c r="AD44" s="2006">
        <v>0</v>
      </c>
      <c r="AE44" s="2006">
        <v>0</v>
      </c>
      <c r="AF44" s="2006">
        <v>0</v>
      </c>
      <c r="AG44" s="2006">
        <v>0</v>
      </c>
      <c r="AH44" s="2006">
        <v>0</v>
      </c>
      <c r="AI44" s="2006">
        <v>0</v>
      </c>
      <c r="AJ44" s="2006">
        <v>0</v>
      </c>
      <c r="AK44" s="2006">
        <v>0</v>
      </c>
      <c r="AL44" s="2007"/>
    </row>
    <row r="45" spans="1:38">
      <c r="A45" s="2008">
        <v>0</v>
      </c>
      <c r="B45" s="2008">
        <v>-5</v>
      </c>
      <c r="C45" s="2008">
        <v>-4</v>
      </c>
      <c r="D45" s="2008">
        <v>-3</v>
      </c>
      <c r="E45" s="2008">
        <v>-2</v>
      </c>
      <c r="F45" s="2008">
        <v>-1</v>
      </c>
      <c r="G45" s="2008">
        <v>0</v>
      </c>
      <c r="H45" s="2008">
        <v>0</v>
      </c>
      <c r="I45" s="2008">
        <v>0</v>
      </c>
      <c r="J45" s="2008">
        <v>0</v>
      </c>
      <c r="K45" s="2008">
        <v>0</v>
      </c>
      <c r="L45" s="2008">
        <v>0</v>
      </c>
      <c r="M45" s="2145">
        <v>0</v>
      </c>
      <c r="N45" s="2008">
        <v>0</v>
      </c>
      <c r="O45" s="2008">
        <v>0</v>
      </c>
      <c r="P45" s="2008">
        <v>0</v>
      </c>
      <c r="Q45" s="2008">
        <v>0</v>
      </c>
      <c r="R45" s="2008">
        <v>0</v>
      </c>
      <c r="S45" s="2008">
        <v>0</v>
      </c>
      <c r="T45" s="2008">
        <v>0</v>
      </c>
      <c r="U45" s="2008">
        <v>0</v>
      </c>
      <c r="V45" s="2008">
        <v>0</v>
      </c>
      <c r="W45" s="2008">
        <v>0</v>
      </c>
      <c r="X45" s="2008">
        <v>0</v>
      </c>
      <c r="Y45" s="2008">
        <v>0</v>
      </c>
      <c r="Z45" s="2008">
        <v>0</v>
      </c>
      <c r="AA45" s="2008">
        <v>0</v>
      </c>
      <c r="AB45" s="2006">
        <v>0</v>
      </c>
      <c r="AC45" s="2006">
        <v>0</v>
      </c>
      <c r="AD45" s="2006">
        <v>0</v>
      </c>
      <c r="AE45" s="2006">
        <v>0</v>
      </c>
      <c r="AF45" s="2006">
        <v>0</v>
      </c>
      <c r="AG45" s="2006">
        <v>0</v>
      </c>
      <c r="AH45" s="2006">
        <v>0</v>
      </c>
      <c r="AI45" s="2006">
        <v>0</v>
      </c>
      <c r="AJ45" s="2006">
        <v>0</v>
      </c>
      <c r="AK45" s="2006">
        <v>0</v>
      </c>
      <c r="AL45" s="2007"/>
    </row>
    <row r="46" spans="1:38" ht="15.75" hidden="1" customHeight="1">
      <c r="A46" s="2008">
        <v>0</v>
      </c>
      <c r="I46" s="2016" t="s">
        <v>1759</v>
      </c>
      <c r="J46" s="2008">
        <v>0</v>
      </c>
      <c r="K46" s="2008">
        <v>0</v>
      </c>
      <c r="L46" s="2008">
        <v>0</v>
      </c>
      <c r="M46" s="2145">
        <v>0</v>
      </c>
      <c r="N46" s="2008">
        <v>0</v>
      </c>
      <c r="O46" s="2008">
        <v>0</v>
      </c>
      <c r="P46" s="2008">
        <v>0</v>
      </c>
      <c r="Q46" s="2008">
        <v>0</v>
      </c>
      <c r="R46" s="2008">
        <v>0</v>
      </c>
      <c r="S46" s="2008">
        <v>0</v>
      </c>
      <c r="T46" s="2008">
        <v>0</v>
      </c>
      <c r="U46" s="2008">
        <v>0</v>
      </c>
      <c r="V46" s="2008">
        <v>0</v>
      </c>
      <c r="W46" s="2008">
        <v>0</v>
      </c>
      <c r="X46" s="2008">
        <v>0</v>
      </c>
      <c r="Y46" s="2008">
        <v>0</v>
      </c>
      <c r="Z46" s="2008">
        <v>0</v>
      </c>
      <c r="AA46" s="2008">
        <v>0</v>
      </c>
      <c r="AB46" s="2006">
        <v>0</v>
      </c>
      <c r="AC46" s="2006">
        <v>0</v>
      </c>
      <c r="AD46" s="2006">
        <v>0</v>
      </c>
      <c r="AE46" s="2006">
        <v>0</v>
      </c>
      <c r="AF46" s="2006">
        <v>0</v>
      </c>
      <c r="AG46" s="2006">
        <v>0</v>
      </c>
      <c r="AH46" s="2006">
        <v>0</v>
      </c>
      <c r="AI46" s="2006">
        <v>0</v>
      </c>
      <c r="AJ46" s="2006">
        <v>0</v>
      </c>
      <c r="AK46" s="2006">
        <v>0</v>
      </c>
      <c r="AL46" s="2007"/>
    </row>
    <row r="47" spans="1:38" ht="36" hidden="1" customHeight="1" thickBot="1">
      <c r="A47" s="2008">
        <v>0</v>
      </c>
      <c r="B47" s="2146" t="s">
        <v>3682</v>
      </c>
      <c r="C47" s="2146" t="s">
        <v>3682</v>
      </c>
      <c r="D47" s="2146" t="s">
        <v>3682</v>
      </c>
      <c r="E47" s="2146" t="s">
        <v>3682</v>
      </c>
      <c r="F47" s="2146" t="s">
        <v>3682</v>
      </c>
      <c r="G47" s="2146" t="s">
        <v>3682</v>
      </c>
      <c r="H47" s="2147"/>
      <c r="I47" s="2011">
        <v>36</v>
      </c>
      <c r="J47" s="2022" t="s">
        <v>3683</v>
      </c>
      <c r="K47" s="2023"/>
      <c r="L47" s="2023"/>
      <c r="M47" s="2148"/>
      <c r="N47" s="2008">
        <v>0</v>
      </c>
      <c r="O47" s="2008">
        <v>0</v>
      </c>
      <c r="P47" s="2008">
        <v>0</v>
      </c>
      <c r="Q47" s="2008">
        <v>0</v>
      </c>
      <c r="R47" s="2008">
        <v>0</v>
      </c>
      <c r="S47" s="2008">
        <v>0</v>
      </c>
      <c r="T47" s="2008">
        <v>0</v>
      </c>
      <c r="U47" s="2008">
        <v>0</v>
      </c>
      <c r="V47" s="2008">
        <v>0</v>
      </c>
      <c r="W47" s="2008">
        <v>0</v>
      </c>
      <c r="X47" s="2008">
        <v>0</v>
      </c>
      <c r="Y47" s="2008">
        <v>0</v>
      </c>
      <c r="Z47" s="2008">
        <v>0</v>
      </c>
      <c r="AA47" s="2008">
        <v>0</v>
      </c>
      <c r="AB47" s="2006">
        <v>0</v>
      </c>
      <c r="AC47" s="2006">
        <v>0</v>
      </c>
      <c r="AD47" s="2006">
        <v>0</v>
      </c>
      <c r="AE47" s="2006">
        <v>0</v>
      </c>
      <c r="AF47" s="2006">
        <v>0</v>
      </c>
      <c r="AG47" s="2006">
        <v>0</v>
      </c>
      <c r="AH47" s="2006">
        <v>0</v>
      </c>
      <c r="AI47" s="2006">
        <v>0</v>
      </c>
      <c r="AJ47" s="2006">
        <v>0</v>
      </c>
      <c r="AK47" s="2006">
        <v>0</v>
      </c>
      <c r="AL47" s="2007"/>
    </row>
    <row r="48" spans="1:38" ht="20.100000000000001" hidden="1" customHeight="1">
      <c r="A48" s="2008">
        <v>0</v>
      </c>
      <c r="B48" s="2149" t="s">
        <v>3686</v>
      </c>
      <c r="C48" s="2149" t="s">
        <v>3686</v>
      </c>
      <c r="D48" s="2149" t="s">
        <v>3686</v>
      </c>
      <c r="E48" s="2149" t="s">
        <v>3686</v>
      </c>
      <c r="F48" s="2149" t="s">
        <v>3686</v>
      </c>
      <c r="G48" s="2149" t="s">
        <v>3686</v>
      </c>
      <c r="H48" s="2150"/>
      <c r="I48" s="2011">
        <v>20</v>
      </c>
      <c r="J48" s="2026" t="s">
        <v>3687</v>
      </c>
      <c r="K48" s="2027"/>
      <c r="L48" s="2027"/>
      <c r="M48" s="2151"/>
      <c r="N48" s="2008">
        <v>0</v>
      </c>
      <c r="O48" s="2008">
        <v>0</v>
      </c>
      <c r="P48" s="2008">
        <v>0</v>
      </c>
      <c r="Q48" s="2008">
        <v>0</v>
      </c>
      <c r="R48" s="2008">
        <v>0</v>
      </c>
      <c r="S48" s="2008">
        <v>0</v>
      </c>
      <c r="T48" s="2008">
        <v>0</v>
      </c>
      <c r="U48" s="2008">
        <v>0</v>
      </c>
      <c r="V48" s="2008">
        <v>0</v>
      </c>
      <c r="W48" s="2008">
        <v>0</v>
      </c>
      <c r="X48" s="2008">
        <v>0</v>
      </c>
      <c r="Y48" s="2008">
        <v>0</v>
      </c>
      <c r="Z48" s="2008">
        <v>0</v>
      </c>
      <c r="AA48" s="2008">
        <v>0</v>
      </c>
      <c r="AB48" s="2006">
        <v>0</v>
      </c>
      <c r="AC48" s="2006">
        <v>0</v>
      </c>
      <c r="AD48" s="2006">
        <v>0</v>
      </c>
      <c r="AE48" s="2006">
        <v>0</v>
      </c>
      <c r="AF48" s="2006">
        <v>0</v>
      </c>
      <c r="AG48" s="2006">
        <v>0</v>
      </c>
      <c r="AH48" s="2006">
        <v>0</v>
      </c>
      <c r="AI48" s="2006">
        <v>0</v>
      </c>
      <c r="AJ48" s="2006">
        <v>0</v>
      </c>
      <c r="AK48" s="2006">
        <v>0</v>
      </c>
      <c r="AL48" s="2007"/>
    </row>
    <row r="49" spans="1:38" ht="20.100000000000001" hidden="1" customHeight="1">
      <c r="A49" s="2008">
        <v>0</v>
      </c>
      <c r="B49" s="2152"/>
      <c r="C49" s="2152"/>
      <c r="D49" s="2152"/>
      <c r="E49" s="2152"/>
      <c r="F49" s="2152"/>
      <c r="G49" s="2152"/>
      <c r="H49" s="2153"/>
      <c r="I49" s="2011">
        <v>20</v>
      </c>
      <c r="J49" s="2026" t="s">
        <v>3688</v>
      </c>
      <c r="K49" s="2027"/>
      <c r="L49" s="2027"/>
      <c r="M49" s="2151"/>
      <c r="N49" s="2008">
        <v>0</v>
      </c>
      <c r="O49" s="2008">
        <v>0</v>
      </c>
      <c r="P49" s="2008">
        <v>0</v>
      </c>
      <c r="Q49" s="2008">
        <v>0</v>
      </c>
      <c r="R49" s="2008">
        <v>0</v>
      </c>
      <c r="S49" s="2008">
        <v>0</v>
      </c>
      <c r="T49" s="2008">
        <v>0</v>
      </c>
      <c r="U49" s="2008">
        <v>0</v>
      </c>
      <c r="V49" s="2008">
        <v>0</v>
      </c>
      <c r="W49" s="2008">
        <v>0</v>
      </c>
      <c r="X49" s="2008">
        <v>0</v>
      </c>
      <c r="Y49" s="2008">
        <v>0</v>
      </c>
      <c r="Z49" s="2008">
        <v>0</v>
      </c>
      <c r="AA49" s="2008">
        <v>0</v>
      </c>
      <c r="AB49" s="2006">
        <v>0</v>
      </c>
      <c r="AC49" s="2006">
        <v>0</v>
      </c>
      <c r="AD49" s="2006">
        <v>0</v>
      </c>
      <c r="AE49" s="2006">
        <v>0</v>
      </c>
      <c r="AF49" s="2006">
        <v>0</v>
      </c>
      <c r="AG49" s="2006">
        <v>0</v>
      </c>
      <c r="AH49" s="2006">
        <v>0</v>
      </c>
      <c r="AI49" s="2006">
        <v>0</v>
      </c>
      <c r="AJ49" s="2006">
        <v>0</v>
      </c>
      <c r="AK49" s="2006">
        <v>0</v>
      </c>
      <c r="AL49" s="2007"/>
    </row>
    <row r="50" spans="1:38" ht="18" hidden="1" customHeight="1" thickBot="1">
      <c r="A50" s="2008">
        <v>0</v>
      </c>
      <c r="B50" s="2154" t="s">
        <v>3689</v>
      </c>
      <c r="C50" s="2154" t="s">
        <v>3689</v>
      </c>
      <c r="D50" s="2154" t="s">
        <v>3689</v>
      </c>
      <c r="E50" s="2154" t="s">
        <v>3689</v>
      </c>
      <c r="F50" s="2154" t="s">
        <v>3689</v>
      </c>
      <c r="G50" s="2154" t="s">
        <v>3689</v>
      </c>
      <c r="H50" s="2155"/>
      <c r="I50" s="2011">
        <v>18</v>
      </c>
      <c r="J50" s="2030" t="s">
        <v>3690</v>
      </c>
      <c r="K50" s="2027"/>
      <c r="L50" s="2027"/>
      <c r="M50" s="2151"/>
      <c r="N50" s="2008">
        <v>0</v>
      </c>
      <c r="O50" s="2008">
        <v>0</v>
      </c>
      <c r="P50" s="2008">
        <v>0</v>
      </c>
      <c r="Q50" s="2008">
        <v>0</v>
      </c>
      <c r="R50" s="2008">
        <v>0</v>
      </c>
      <c r="S50" s="2008">
        <v>0</v>
      </c>
      <c r="T50" s="2008">
        <v>0</v>
      </c>
      <c r="U50" s="2008">
        <v>0</v>
      </c>
      <c r="V50" s="2008">
        <v>0</v>
      </c>
      <c r="W50" s="2008">
        <v>0</v>
      </c>
      <c r="X50" s="2008">
        <v>0</v>
      </c>
      <c r="Y50" s="2008">
        <v>0</v>
      </c>
      <c r="Z50" s="2008">
        <v>0</v>
      </c>
      <c r="AA50" s="2008">
        <v>0</v>
      </c>
      <c r="AB50" s="2006">
        <v>0</v>
      </c>
      <c r="AC50" s="2006">
        <v>0</v>
      </c>
      <c r="AD50" s="2006">
        <v>0</v>
      </c>
      <c r="AE50" s="2006">
        <v>0</v>
      </c>
      <c r="AF50" s="2006">
        <v>0</v>
      </c>
      <c r="AG50" s="2006">
        <v>0</v>
      </c>
      <c r="AH50" s="2006">
        <v>0</v>
      </c>
      <c r="AI50" s="2006">
        <v>0</v>
      </c>
      <c r="AJ50" s="2006">
        <v>0</v>
      </c>
      <c r="AK50" s="2006">
        <v>0</v>
      </c>
      <c r="AL50" s="2007"/>
    </row>
    <row r="51" spans="1:38" ht="18" hidden="1" customHeight="1">
      <c r="A51" s="2008">
        <v>0</v>
      </c>
      <c r="B51" s="687" t="s">
        <v>3695</v>
      </c>
      <c r="C51" s="687" t="s">
        <v>3695</v>
      </c>
      <c r="D51" s="687" t="s">
        <v>3695</v>
      </c>
      <c r="E51" s="687" t="s">
        <v>3695</v>
      </c>
      <c r="F51" s="687" t="s">
        <v>3695</v>
      </c>
      <c r="G51" s="687" t="s">
        <v>3695</v>
      </c>
      <c r="H51" s="2156"/>
      <c r="I51" s="2011">
        <v>18</v>
      </c>
      <c r="J51" s="2157" t="s">
        <v>3699</v>
      </c>
      <c r="K51" s="2027"/>
      <c r="L51" s="2027"/>
      <c r="M51" s="2151"/>
      <c r="N51" s="2008">
        <v>0</v>
      </c>
      <c r="O51" s="2008">
        <v>0</v>
      </c>
      <c r="P51" s="2008">
        <v>0</v>
      </c>
      <c r="Q51" s="2008">
        <v>0</v>
      </c>
      <c r="R51" s="2008">
        <v>0</v>
      </c>
      <c r="S51" s="2008">
        <v>0</v>
      </c>
      <c r="T51" s="2008">
        <v>0</v>
      </c>
      <c r="U51" s="2008">
        <v>0</v>
      </c>
      <c r="V51" s="2008">
        <v>0</v>
      </c>
      <c r="W51" s="2008">
        <v>0</v>
      </c>
      <c r="X51" s="2008">
        <v>0</v>
      </c>
      <c r="Y51" s="2008">
        <v>0</v>
      </c>
      <c r="Z51" s="2008">
        <v>0</v>
      </c>
      <c r="AA51" s="2008">
        <v>0</v>
      </c>
      <c r="AB51" s="2006">
        <v>0</v>
      </c>
      <c r="AC51" s="2006">
        <v>0</v>
      </c>
      <c r="AD51" s="2006">
        <v>0</v>
      </c>
      <c r="AE51" s="2006">
        <v>0</v>
      </c>
      <c r="AF51" s="2006">
        <v>0</v>
      </c>
      <c r="AG51" s="2006">
        <v>0</v>
      </c>
      <c r="AH51" s="2006">
        <v>0</v>
      </c>
      <c r="AI51" s="2006">
        <v>0</v>
      </c>
      <c r="AJ51" s="2006">
        <v>0</v>
      </c>
      <c r="AK51" s="2006">
        <v>0</v>
      </c>
      <c r="AL51" s="2007"/>
    </row>
    <row r="52" spans="1:38" ht="18" hidden="1" customHeight="1">
      <c r="A52" s="2008">
        <v>0</v>
      </c>
      <c r="B52" s="2158" t="s">
        <v>3698</v>
      </c>
      <c r="C52" s="2158" t="s">
        <v>3698</v>
      </c>
      <c r="D52" s="2158" t="s">
        <v>3698</v>
      </c>
      <c r="E52" s="2158" t="s">
        <v>3698</v>
      </c>
      <c r="F52" s="2158" t="s">
        <v>3698</v>
      </c>
      <c r="G52" s="2158" t="s">
        <v>3698</v>
      </c>
      <c r="H52" s="2159"/>
      <c r="I52" s="2011">
        <v>18</v>
      </c>
      <c r="J52" s="2061" t="s">
        <v>3703</v>
      </c>
      <c r="K52" s="2027"/>
      <c r="L52" s="2027"/>
      <c r="M52" s="2151"/>
      <c r="N52" s="2008">
        <v>0</v>
      </c>
      <c r="O52" s="2008">
        <v>0</v>
      </c>
      <c r="P52" s="2008">
        <v>0</v>
      </c>
      <c r="Q52" s="2008">
        <v>0</v>
      </c>
      <c r="R52" s="2008">
        <v>0</v>
      </c>
      <c r="S52" s="2008">
        <v>0</v>
      </c>
      <c r="T52" s="2008">
        <v>0</v>
      </c>
      <c r="U52" s="2008">
        <v>0</v>
      </c>
      <c r="V52" s="2008">
        <v>0</v>
      </c>
      <c r="W52" s="2008">
        <v>0</v>
      </c>
      <c r="X52" s="2008">
        <v>0</v>
      </c>
      <c r="Y52" s="2008">
        <v>0</v>
      </c>
      <c r="Z52" s="2008">
        <v>0</v>
      </c>
      <c r="AA52" s="2008">
        <v>0</v>
      </c>
      <c r="AB52" s="2006">
        <v>0</v>
      </c>
      <c r="AC52" s="2006">
        <v>0</v>
      </c>
      <c r="AD52" s="2006">
        <v>0</v>
      </c>
      <c r="AE52" s="2006">
        <v>0</v>
      </c>
      <c r="AF52" s="2006">
        <v>0</v>
      </c>
      <c r="AG52" s="2006">
        <v>0</v>
      </c>
      <c r="AH52" s="2006">
        <v>0</v>
      </c>
      <c r="AI52" s="2006">
        <v>0</v>
      </c>
      <c r="AJ52" s="2006">
        <v>0</v>
      </c>
      <c r="AK52" s="2006">
        <v>0</v>
      </c>
      <c r="AL52" s="2007"/>
    </row>
    <row r="53" spans="1:38" ht="18" hidden="1" customHeight="1">
      <c r="A53" s="2008">
        <v>0</v>
      </c>
      <c r="B53" s="2160"/>
      <c r="C53" s="2160"/>
      <c r="D53" s="2160"/>
      <c r="E53" s="2160"/>
      <c r="F53" s="2160"/>
      <c r="G53" s="2160"/>
      <c r="H53" s="2161"/>
      <c r="I53" s="2011">
        <v>18</v>
      </c>
      <c r="J53" s="2065" t="s">
        <v>3686</v>
      </c>
      <c r="K53" s="2027"/>
      <c r="L53" s="2027"/>
      <c r="M53" s="2151"/>
      <c r="N53" s="2008">
        <v>0</v>
      </c>
      <c r="O53" s="2008">
        <v>0</v>
      </c>
      <c r="P53" s="2008">
        <v>0</v>
      </c>
      <c r="Q53" s="2008">
        <v>0</v>
      </c>
      <c r="R53" s="2008">
        <v>0</v>
      </c>
      <c r="S53" s="2008">
        <v>0</v>
      </c>
      <c r="T53" s="2008">
        <v>0</v>
      </c>
      <c r="U53" s="2008">
        <v>0</v>
      </c>
      <c r="V53" s="2008">
        <v>0</v>
      </c>
      <c r="W53" s="2008">
        <v>0</v>
      </c>
      <c r="X53" s="2008">
        <v>0</v>
      </c>
      <c r="Y53" s="2008">
        <v>0</v>
      </c>
      <c r="Z53" s="2008">
        <v>0</v>
      </c>
      <c r="AA53" s="2008">
        <v>0</v>
      </c>
      <c r="AB53" s="2006">
        <v>0</v>
      </c>
      <c r="AC53" s="2006">
        <v>0</v>
      </c>
      <c r="AD53" s="2006">
        <v>0</v>
      </c>
      <c r="AE53" s="2006">
        <v>0</v>
      </c>
      <c r="AF53" s="2006">
        <v>0</v>
      </c>
      <c r="AG53" s="2006">
        <v>0</v>
      </c>
      <c r="AH53" s="2006">
        <v>0</v>
      </c>
      <c r="AI53" s="2006">
        <v>0</v>
      </c>
      <c r="AJ53" s="2006">
        <v>0</v>
      </c>
      <c r="AK53" s="2006">
        <v>0</v>
      </c>
      <c r="AL53" s="2007"/>
    </row>
    <row r="54" spans="1:38" ht="18" hidden="1" customHeight="1">
      <c r="A54" s="2008">
        <v>0</v>
      </c>
      <c r="B54" s="2160"/>
      <c r="C54" s="2160"/>
      <c r="D54" s="2160"/>
      <c r="E54" s="2160"/>
      <c r="F54" s="2160"/>
      <c r="G54" s="2160"/>
      <c r="H54" s="2161"/>
      <c r="I54" s="2011">
        <v>18</v>
      </c>
      <c r="J54" s="2068" t="s">
        <v>3579</v>
      </c>
      <c r="K54" s="2027"/>
      <c r="L54" s="2027"/>
      <c r="M54" s="2151"/>
      <c r="N54" s="2008">
        <v>0</v>
      </c>
      <c r="O54" s="2008">
        <v>0</v>
      </c>
      <c r="P54" s="2008">
        <v>0</v>
      </c>
      <c r="Q54" s="2008">
        <v>0</v>
      </c>
      <c r="R54" s="2008">
        <v>0</v>
      </c>
      <c r="S54" s="2008">
        <v>0</v>
      </c>
      <c r="T54" s="2008">
        <v>0</v>
      </c>
      <c r="U54" s="2008">
        <v>0</v>
      </c>
      <c r="V54" s="2008">
        <v>0</v>
      </c>
      <c r="W54" s="2008">
        <v>0</v>
      </c>
      <c r="X54" s="2008">
        <v>0</v>
      </c>
      <c r="Y54" s="2008">
        <v>0</v>
      </c>
      <c r="Z54" s="2008">
        <v>0</v>
      </c>
      <c r="AA54" s="2008">
        <v>0</v>
      </c>
      <c r="AB54" s="2006">
        <v>0</v>
      </c>
      <c r="AC54" s="2006">
        <v>0</v>
      </c>
      <c r="AD54" s="2006">
        <v>0</v>
      </c>
      <c r="AE54" s="2006">
        <v>0</v>
      </c>
      <c r="AF54" s="2006">
        <v>0</v>
      </c>
      <c r="AG54" s="2006">
        <v>0</v>
      </c>
      <c r="AH54" s="2006">
        <v>0</v>
      </c>
      <c r="AI54" s="2006">
        <v>0</v>
      </c>
      <c r="AJ54" s="2006">
        <v>0</v>
      </c>
      <c r="AK54" s="2006">
        <v>0</v>
      </c>
      <c r="AL54" s="2007"/>
    </row>
    <row r="55" spans="1:38" ht="18" hidden="1" customHeight="1">
      <c r="A55" s="2008">
        <v>0</v>
      </c>
      <c r="B55" s="2162" t="s">
        <v>3709</v>
      </c>
      <c r="C55" s="2162" t="s">
        <v>3709</v>
      </c>
      <c r="D55" s="2162" t="s">
        <v>3709</v>
      </c>
      <c r="E55" s="2162" t="s">
        <v>3709</v>
      </c>
      <c r="F55" s="2162" t="s">
        <v>3709</v>
      </c>
      <c r="G55" s="2162" t="s">
        <v>3709</v>
      </c>
      <c r="H55" s="2163"/>
      <c r="I55" s="2011">
        <v>18</v>
      </c>
      <c r="J55" s="2072" t="s">
        <v>3706</v>
      </c>
      <c r="K55" s="2073"/>
      <c r="L55" s="2073"/>
      <c r="M55" s="2164"/>
      <c r="N55" s="2008">
        <v>0</v>
      </c>
      <c r="O55" s="2008">
        <v>0</v>
      </c>
      <c r="P55" s="2008">
        <v>0</v>
      </c>
      <c r="Q55" s="2008">
        <v>0</v>
      </c>
      <c r="R55" s="2008">
        <v>0</v>
      </c>
      <c r="S55" s="2008">
        <v>0</v>
      </c>
      <c r="T55" s="2008">
        <v>0</v>
      </c>
      <c r="U55" s="2008">
        <v>0</v>
      </c>
      <c r="V55" s="2008">
        <v>0</v>
      </c>
      <c r="W55" s="2008">
        <v>0</v>
      </c>
      <c r="X55" s="2008">
        <v>0</v>
      </c>
      <c r="Y55" s="2008">
        <v>0</v>
      </c>
      <c r="Z55" s="2008">
        <v>0</v>
      </c>
      <c r="AA55" s="2008">
        <v>0</v>
      </c>
      <c r="AB55" s="2006">
        <v>0</v>
      </c>
      <c r="AC55" s="2006">
        <v>0</v>
      </c>
      <c r="AD55" s="2006">
        <v>0</v>
      </c>
      <c r="AE55" s="2006">
        <v>0</v>
      </c>
      <c r="AF55" s="2006">
        <v>0</v>
      </c>
      <c r="AG55" s="2006">
        <v>0</v>
      </c>
      <c r="AH55" s="2006">
        <v>0</v>
      </c>
      <c r="AI55" s="2006">
        <v>0</v>
      </c>
      <c r="AJ55" s="2006">
        <v>0</v>
      </c>
      <c r="AK55" s="2006">
        <v>0</v>
      </c>
      <c r="AL55" s="2007"/>
    </row>
    <row r="56" spans="1:38" ht="18" hidden="1" customHeight="1">
      <c r="A56" s="2008">
        <v>0</v>
      </c>
      <c r="B56" s="2165" t="s">
        <v>3712</v>
      </c>
      <c r="C56" s="2165" t="s">
        <v>3712</v>
      </c>
      <c r="D56" s="2165" t="s">
        <v>3712</v>
      </c>
      <c r="E56" s="2165" t="s">
        <v>3712</v>
      </c>
      <c r="F56" s="2165" t="s">
        <v>3712</v>
      </c>
      <c r="G56" s="2165" t="s">
        <v>3712</v>
      </c>
      <c r="H56" s="2166"/>
      <c r="I56" s="2011">
        <v>18</v>
      </c>
      <c r="J56" s="2008">
        <v>0</v>
      </c>
      <c r="K56" s="2008">
        <v>0</v>
      </c>
      <c r="L56" s="2008">
        <v>0</v>
      </c>
      <c r="M56" s="2145">
        <v>0</v>
      </c>
      <c r="N56" s="2008">
        <v>0</v>
      </c>
      <c r="O56" s="2008">
        <v>0</v>
      </c>
      <c r="P56" s="2008">
        <v>0</v>
      </c>
      <c r="Q56" s="2008">
        <v>0</v>
      </c>
      <c r="R56" s="2008">
        <v>0</v>
      </c>
      <c r="S56" s="2008">
        <v>0</v>
      </c>
      <c r="T56" s="2008">
        <v>0</v>
      </c>
      <c r="U56" s="2008">
        <v>0</v>
      </c>
      <c r="V56" s="2008">
        <v>0</v>
      </c>
      <c r="W56" s="2008">
        <v>0</v>
      </c>
      <c r="X56" s="2008">
        <v>0</v>
      </c>
      <c r="Y56" s="2008">
        <v>0</v>
      </c>
      <c r="Z56" s="2008">
        <v>0</v>
      </c>
      <c r="AA56" s="2008">
        <v>0</v>
      </c>
      <c r="AB56" s="2006">
        <v>0</v>
      </c>
      <c r="AC56" s="2006">
        <v>0</v>
      </c>
      <c r="AD56" s="2006">
        <v>0</v>
      </c>
      <c r="AE56" s="2006">
        <v>0</v>
      </c>
      <c r="AF56" s="2006">
        <v>0</v>
      </c>
      <c r="AG56" s="2006">
        <v>0</v>
      </c>
      <c r="AH56" s="2006">
        <v>0</v>
      </c>
      <c r="AI56" s="2006">
        <v>0</v>
      </c>
      <c r="AJ56" s="2006">
        <v>0</v>
      </c>
      <c r="AK56" s="2006">
        <v>0</v>
      </c>
      <c r="AL56" s="2007"/>
    </row>
    <row r="57" spans="1:38" ht="18" hidden="1" customHeight="1">
      <c r="A57" s="2008">
        <v>0</v>
      </c>
      <c r="B57" s="2167"/>
      <c r="C57" s="2167"/>
      <c r="D57" s="2167"/>
      <c r="E57" s="2167"/>
      <c r="F57" s="2167"/>
      <c r="G57" s="2167"/>
      <c r="H57" s="2168"/>
      <c r="I57" s="2011">
        <v>18</v>
      </c>
      <c r="J57" s="2008">
        <v>0</v>
      </c>
      <c r="K57" s="2008">
        <v>0</v>
      </c>
      <c r="L57" s="2008">
        <v>0</v>
      </c>
      <c r="M57" s="2145">
        <v>0</v>
      </c>
      <c r="N57" s="2008">
        <v>0</v>
      </c>
      <c r="O57" s="2008">
        <v>0</v>
      </c>
      <c r="P57" s="2008">
        <v>0</v>
      </c>
      <c r="Q57" s="2008">
        <v>0</v>
      </c>
      <c r="R57" s="2008">
        <v>0</v>
      </c>
      <c r="S57" s="2008">
        <v>0</v>
      </c>
      <c r="T57" s="2008">
        <v>0</v>
      </c>
      <c r="U57" s="2008">
        <v>0</v>
      </c>
      <c r="V57" s="2008">
        <v>0</v>
      </c>
      <c r="W57" s="2008">
        <v>0</v>
      </c>
      <c r="X57" s="2008">
        <v>0</v>
      </c>
      <c r="Y57" s="2008">
        <v>0</v>
      </c>
      <c r="Z57" s="2008">
        <v>0</v>
      </c>
      <c r="AA57" s="2008">
        <v>0</v>
      </c>
      <c r="AB57" s="2006">
        <v>0</v>
      </c>
      <c r="AC57" s="2006">
        <v>0</v>
      </c>
      <c r="AD57" s="2006">
        <v>0</v>
      </c>
      <c r="AE57" s="2006">
        <v>0</v>
      </c>
      <c r="AF57" s="2006">
        <v>0</v>
      </c>
      <c r="AG57" s="2006">
        <v>0</v>
      </c>
      <c r="AH57" s="2006">
        <v>0</v>
      </c>
      <c r="AI57" s="2006">
        <v>0</v>
      </c>
      <c r="AJ57" s="2006">
        <v>0</v>
      </c>
      <c r="AK57" s="2006">
        <v>0</v>
      </c>
      <c r="AL57" s="2007"/>
    </row>
    <row r="58" spans="1:38" ht="18" hidden="1" customHeight="1">
      <c r="A58" s="2008">
        <v>0</v>
      </c>
      <c r="B58" s="2169"/>
      <c r="C58" s="2169"/>
      <c r="D58" s="2169"/>
      <c r="E58" s="2169"/>
      <c r="F58" s="2169"/>
      <c r="G58" s="2169"/>
      <c r="H58" s="2170"/>
      <c r="I58" s="2011">
        <v>18</v>
      </c>
      <c r="J58" s="2008">
        <v>0</v>
      </c>
      <c r="K58" s="2008">
        <v>0</v>
      </c>
      <c r="L58" s="2008">
        <v>0</v>
      </c>
      <c r="M58" s="2145">
        <v>0</v>
      </c>
      <c r="N58" s="2008">
        <v>0</v>
      </c>
      <c r="O58" s="2008">
        <v>0</v>
      </c>
      <c r="P58" s="2008">
        <v>0</v>
      </c>
      <c r="Q58" s="2008">
        <v>0</v>
      </c>
      <c r="R58" s="2008">
        <v>0</v>
      </c>
      <c r="S58" s="2008">
        <v>0</v>
      </c>
      <c r="T58" s="2008">
        <v>0</v>
      </c>
      <c r="U58" s="2008">
        <v>0</v>
      </c>
      <c r="V58" s="2008">
        <v>0</v>
      </c>
      <c r="W58" s="2008">
        <v>0</v>
      </c>
      <c r="X58" s="2008">
        <v>0</v>
      </c>
      <c r="Y58" s="2008">
        <v>0</v>
      </c>
      <c r="Z58" s="2008">
        <v>0</v>
      </c>
      <c r="AA58" s="2008">
        <v>0</v>
      </c>
      <c r="AB58" s="2006">
        <v>0</v>
      </c>
      <c r="AC58" s="2006">
        <v>0</v>
      </c>
      <c r="AD58" s="2006">
        <v>0</v>
      </c>
      <c r="AE58" s="2006">
        <v>0</v>
      </c>
      <c r="AF58" s="2006">
        <v>0</v>
      </c>
      <c r="AG58" s="2006">
        <v>0</v>
      </c>
      <c r="AH58" s="2006">
        <v>0</v>
      </c>
      <c r="AI58" s="2006">
        <v>0</v>
      </c>
      <c r="AJ58" s="2006">
        <v>0</v>
      </c>
      <c r="AK58" s="2006">
        <v>0</v>
      </c>
      <c r="AL58" s="2007"/>
    </row>
    <row r="59" spans="1:38" ht="18" hidden="1" customHeight="1">
      <c r="A59" s="2008">
        <v>0</v>
      </c>
      <c r="B59" s="2171" t="s">
        <v>3718</v>
      </c>
      <c r="C59" s="2171" t="s">
        <v>3718</v>
      </c>
      <c r="D59" s="2171" t="s">
        <v>3718</v>
      </c>
      <c r="E59" s="2171" t="s">
        <v>3718</v>
      </c>
      <c r="F59" s="2171" t="s">
        <v>3718</v>
      </c>
      <c r="G59" s="2171" t="s">
        <v>3718</v>
      </c>
      <c r="H59" s="2172"/>
      <c r="I59" s="2011">
        <v>18</v>
      </c>
      <c r="J59" s="2008">
        <v>0</v>
      </c>
      <c r="K59" s="2008">
        <v>0</v>
      </c>
      <c r="L59" s="2008">
        <v>0</v>
      </c>
      <c r="M59" s="2145">
        <v>0</v>
      </c>
      <c r="N59" s="2008">
        <v>0</v>
      </c>
      <c r="O59" s="2008">
        <v>0</v>
      </c>
      <c r="P59" s="2008">
        <v>0</v>
      </c>
      <c r="Q59" s="2008">
        <v>0</v>
      </c>
      <c r="R59" s="2008">
        <v>0</v>
      </c>
      <c r="S59" s="2008">
        <v>0</v>
      </c>
      <c r="T59" s="2008">
        <v>0</v>
      </c>
      <c r="U59" s="2008">
        <v>0</v>
      </c>
      <c r="V59" s="2008">
        <v>0</v>
      </c>
      <c r="W59" s="2008">
        <v>0</v>
      </c>
      <c r="X59" s="2008">
        <v>0</v>
      </c>
      <c r="Y59" s="2008">
        <v>0</v>
      </c>
      <c r="Z59" s="2008">
        <v>0</v>
      </c>
      <c r="AA59" s="2008">
        <v>0</v>
      </c>
      <c r="AB59" s="2006">
        <v>0</v>
      </c>
      <c r="AC59" s="2006">
        <v>0</v>
      </c>
      <c r="AD59" s="2006">
        <v>0</v>
      </c>
      <c r="AE59" s="2006">
        <v>0</v>
      </c>
      <c r="AF59" s="2006">
        <v>0</v>
      </c>
      <c r="AG59" s="2006">
        <v>0</v>
      </c>
      <c r="AH59" s="2006">
        <v>0</v>
      </c>
      <c r="AI59" s="2006">
        <v>0</v>
      </c>
      <c r="AJ59" s="2006">
        <v>0</v>
      </c>
      <c r="AK59" s="2006">
        <v>0</v>
      </c>
      <c r="AL59" s="2007"/>
    </row>
    <row r="60" spans="1:38" ht="18" hidden="1" customHeight="1">
      <c r="A60" s="2008">
        <v>0</v>
      </c>
      <c r="B60" s="2173"/>
      <c r="C60" s="2173"/>
      <c r="D60" s="2173"/>
      <c r="E60" s="2173"/>
      <c r="F60" s="2173"/>
      <c r="G60" s="2173"/>
      <c r="H60" s="2174"/>
      <c r="I60" s="2011">
        <v>18</v>
      </c>
      <c r="J60" s="2008">
        <v>0</v>
      </c>
      <c r="K60" s="2008">
        <v>0</v>
      </c>
      <c r="L60" s="2008">
        <v>0</v>
      </c>
      <c r="M60" s="2145">
        <v>0</v>
      </c>
      <c r="N60" s="2008">
        <v>0</v>
      </c>
      <c r="O60" s="2008">
        <v>0</v>
      </c>
      <c r="P60" s="2008">
        <v>0</v>
      </c>
      <c r="Q60" s="2008">
        <v>0</v>
      </c>
      <c r="R60" s="2008">
        <v>0</v>
      </c>
      <c r="S60" s="2008">
        <v>0</v>
      </c>
      <c r="T60" s="2008">
        <v>0</v>
      </c>
      <c r="U60" s="2008">
        <v>0</v>
      </c>
      <c r="V60" s="2008">
        <v>0</v>
      </c>
      <c r="W60" s="2008">
        <v>0</v>
      </c>
      <c r="X60" s="2008">
        <v>0</v>
      </c>
      <c r="Y60" s="2008">
        <v>0</v>
      </c>
      <c r="Z60" s="2008">
        <v>0</v>
      </c>
      <c r="AA60" s="2008">
        <v>0</v>
      </c>
      <c r="AB60" s="2006">
        <v>0</v>
      </c>
      <c r="AC60" s="2006">
        <v>0</v>
      </c>
      <c r="AD60" s="2006">
        <v>0</v>
      </c>
      <c r="AE60" s="2006">
        <v>0</v>
      </c>
      <c r="AF60" s="2006">
        <v>0</v>
      </c>
      <c r="AG60" s="2006">
        <v>0</v>
      </c>
      <c r="AH60" s="2006">
        <v>0</v>
      </c>
      <c r="AI60" s="2006">
        <v>0</v>
      </c>
      <c r="AJ60" s="2006">
        <v>0</v>
      </c>
      <c r="AK60" s="2006">
        <v>0</v>
      </c>
      <c r="AL60" s="2007"/>
    </row>
    <row r="61" spans="1:38" ht="18" hidden="1" customHeight="1">
      <c r="A61" s="2008">
        <v>0</v>
      </c>
      <c r="B61" s="2173"/>
      <c r="C61" s="2173"/>
      <c r="D61" s="2173"/>
      <c r="E61" s="2173"/>
      <c r="F61" s="2173"/>
      <c r="G61" s="2173"/>
      <c r="H61" s="2174"/>
      <c r="I61" s="2011">
        <v>18</v>
      </c>
      <c r="J61" s="2008">
        <v>0</v>
      </c>
      <c r="K61" s="2008">
        <v>0</v>
      </c>
      <c r="L61" s="2008">
        <v>0</v>
      </c>
      <c r="M61" s="2145">
        <v>0</v>
      </c>
      <c r="N61" s="2008">
        <v>0</v>
      </c>
      <c r="O61" s="2008">
        <v>0</v>
      </c>
      <c r="P61" s="2008">
        <v>0</v>
      </c>
      <c r="Q61" s="2008">
        <v>0</v>
      </c>
      <c r="R61" s="2008">
        <v>0</v>
      </c>
      <c r="S61" s="2008">
        <v>0</v>
      </c>
      <c r="T61" s="2008">
        <v>0</v>
      </c>
      <c r="U61" s="2008">
        <v>0</v>
      </c>
      <c r="V61" s="2008">
        <v>0</v>
      </c>
      <c r="W61" s="2008">
        <v>0</v>
      </c>
      <c r="X61" s="2008">
        <v>0</v>
      </c>
      <c r="Y61" s="2008">
        <v>0</v>
      </c>
      <c r="Z61" s="2008">
        <v>0</v>
      </c>
      <c r="AA61" s="2008">
        <v>0</v>
      </c>
      <c r="AB61" s="2006">
        <v>0</v>
      </c>
      <c r="AC61" s="2006">
        <v>0</v>
      </c>
      <c r="AD61" s="2006">
        <v>0</v>
      </c>
      <c r="AE61" s="2006">
        <v>0</v>
      </c>
      <c r="AF61" s="2006">
        <v>0</v>
      </c>
      <c r="AG61" s="2006">
        <v>0</v>
      </c>
      <c r="AH61" s="2006">
        <v>0</v>
      </c>
      <c r="AI61" s="2006">
        <v>0</v>
      </c>
      <c r="AJ61" s="2006">
        <v>0</v>
      </c>
      <c r="AK61" s="2006">
        <v>0</v>
      </c>
      <c r="AL61" s="2007"/>
    </row>
    <row r="62" spans="1:38" ht="18" hidden="1" customHeight="1">
      <c r="A62" s="2008">
        <v>0</v>
      </c>
      <c r="B62" s="2175"/>
      <c r="C62" s="2175"/>
      <c r="D62" s="2175"/>
      <c r="E62" s="2175"/>
      <c r="F62" s="2175"/>
      <c r="G62" s="2175"/>
      <c r="H62" s="2176"/>
      <c r="I62" s="2011">
        <v>18</v>
      </c>
      <c r="J62" s="2008">
        <v>0</v>
      </c>
      <c r="K62" s="2008">
        <v>0</v>
      </c>
      <c r="L62" s="2008">
        <v>0</v>
      </c>
      <c r="M62" s="2145">
        <v>0</v>
      </c>
      <c r="N62" s="2008">
        <v>0</v>
      </c>
      <c r="O62" s="2008">
        <v>0</v>
      </c>
      <c r="P62" s="2008">
        <v>0</v>
      </c>
      <c r="Q62" s="2008">
        <v>0</v>
      </c>
      <c r="R62" s="2008">
        <v>0</v>
      </c>
      <c r="S62" s="2008">
        <v>0</v>
      </c>
      <c r="T62" s="2008">
        <v>0</v>
      </c>
      <c r="U62" s="2008">
        <v>0</v>
      </c>
      <c r="V62" s="2008">
        <v>0</v>
      </c>
      <c r="W62" s="2008">
        <v>0</v>
      </c>
      <c r="X62" s="2008">
        <v>0</v>
      </c>
      <c r="Y62" s="2008">
        <v>0</v>
      </c>
      <c r="Z62" s="2008">
        <v>0</v>
      </c>
      <c r="AA62" s="2008">
        <v>0</v>
      </c>
      <c r="AB62" s="2006">
        <v>0</v>
      </c>
      <c r="AC62" s="2006">
        <v>0</v>
      </c>
      <c r="AD62" s="2006">
        <v>0</v>
      </c>
      <c r="AE62" s="2006">
        <v>0</v>
      </c>
      <c r="AF62" s="2006">
        <v>0</v>
      </c>
      <c r="AG62" s="2006">
        <v>0</v>
      </c>
      <c r="AH62" s="2006">
        <v>0</v>
      </c>
      <c r="AI62" s="2006">
        <v>0</v>
      </c>
      <c r="AJ62" s="2006">
        <v>0</v>
      </c>
      <c r="AK62" s="2006">
        <v>0</v>
      </c>
      <c r="AL62" s="2007"/>
    </row>
    <row r="63" spans="1:38" ht="18" hidden="1" customHeight="1">
      <c r="A63" s="2008">
        <v>0</v>
      </c>
      <c r="B63" s="2177" t="s">
        <v>3723</v>
      </c>
      <c r="C63" s="2177" t="s">
        <v>3723</v>
      </c>
      <c r="D63" s="2177" t="s">
        <v>3723</v>
      </c>
      <c r="E63" s="2177" t="s">
        <v>3723</v>
      </c>
      <c r="F63" s="2177" t="s">
        <v>3723</v>
      </c>
      <c r="G63" s="2177" t="s">
        <v>3723</v>
      </c>
      <c r="H63" s="2178"/>
      <c r="I63" s="2011">
        <v>18</v>
      </c>
      <c r="J63" s="2008">
        <v>0</v>
      </c>
      <c r="K63" s="2008">
        <v>0</v>
      </c>
      <c r="L63" s="2008">
        <v>0</v>
      </c>
      <c r="M63" s="2145">
        <v>0</v>
      </c>
      <c r="N63" s="2008">
        <v>0</v>
      </c>
      <c r="O63" s="2008">
        <v>0</v>
      </c>
      <c r="P63" s="2008">
        <v>0</v>
      </c>
      <c r="Q63" s="2008">
        <v>0</v>
      </c>
      <c r="R63" s="2008">
        <v>0</v>
      </c>
      <c r="S63" s="2008">
        <v>0</v>
      </c>
      <c r="T63" s="2008">
        <v>0</v>
      </c>
      <c r="U63" s="2008">
        <v>0</v>
      </c>
      <c r="V63" s="2008">
        <v>0</v>
      </c>
      <c r="W63" s="2008">
        <v>0</v>
      </c>
      <c r="X63" s="2008">
        <v>0</v>
      </c>
      <c r="Y63" s="2008">
        <v>0</v>
      </c>
      <c r="Z63" s="2008">
        <v>0</v>
      </c>
      <c r="AA63" s="2008">
        <v>0</v>
      </c>
      <c r="AB63" s="2006">
        <v>0</v>
      </c>
      <c r="AC63" s="2006">
        <v>0</v>
      </c>
      <c r="AD63" s="2006">
        <v>0</v>
      </c>
      <c r="AE63" s="2006">
        <v>0</v>
      </c>
      <c r="AF63" s="2006">
        <v>0</v>
      </c>
      <c r="AG63" s="2006">
        <v>0</v>
      </c>
      <c r="AH63" s="2006">
        <v>0</v>
      </c>
      <c r="AI63" s="2006">
        <v>0</v>
      </c>
      <c r="AJ63" s="2006">
        <v>0</v>
      </c>
      <c r="AK63" s="2006">
        <v>0</v>
      </c>
      <c r="AL63" s="2007"/>
    </row>
    <row r="64" spans="1:38" ht="18" hidden="1" customHeight="1">
      <c r="A64" s="2008">
        <v>0</v>
      </c>
      <c r="B64" s="2179"/>
      <c r="C64" s="2179"/>
      <c r="D64" s="2179"/>
      <c r="E64" s="2179"/>
      <c r="F64" s="2179"/>
      <c r="G64" s="2179"/>
      <c r="H64" s="2180"/>
      <c r="I64" s="2011">
        <v>18</v>
      </c>
      <c r="J64" s="2008">
        <v>0</v>
      </c>
      <c r="K64" s="2008">
        <v>0</v>
      </c>
      <c r="L64" s="2008">
        <v>0</v>
      </c>
      <c r="M64" s="2145">
        <v>0</v>
      </c>
      <c r="N64" s="2008">
        <v>0</v>
      </c>
      <c r="O64" s="2008">
        <v>0</v>
      </c>
      <c r="P64" s="2008">
        <v>0</v>
      </c>
      <c r="Q64" s="2008">
        <v>0</v>
      </c>
      <c r="R64" s="2008">
        <v>0</v>
      </c>
      <c r="S64" s="2008">
        <v>0</v>
      </c>
      <c r="T64" s="2008">
        <v>0</v>
      </c>
      <c r="U64" s="2008">
        <v>0</v>
      </c>
      <c r="V64" s="2008">
        <v>0</v>
      </c>
      <c r="W64" s="2008">
        <v>0</v>
      </c>
      <c r="X64" s="2008">
        <v>0</v>
      </c>
      <c r="Y64" s="2008">
        <v>0</v>
      </c>
      <c r="Z64" s="2008">
        <v>0</v>
      </c>
      <c r="AA64" s="2008">
        <v>0</v>
      </c>
      <c r="AB64" s="2006">
        <v>0</v>
      </c>
      <c r="AC64" s="2006">
        <v>0</v>
      </c>
      <c r="AD64" s="2006">
        <v>0</v>
      </c>
      <c r="AE64" s="2006">
        <v>0</v>
      </c>
      <c r="AF64" s="2006">
        <v>0</v>
      </c>
      <c r="AG64" s="2006">
        <v>0</v>
      </c>
      <c r="AH64" s="2006">
        <v>0</v>
      </c>
      <c r="AI64" s="2006">
        <v>0</v>
      </c>
      <c r="AJ64" s="2006">
        <v>0</v>
      </c>
      <c r="AK64" s="2006">
        <v>0</v>
      </c>
      <c r="AL64" s="2007"/>
    </row>
    <row r="65" spans="1:38" ht="18" hidden="1" customHeight="1">
      <c r="A65" s="2008">
        <v>0</v>
      </c>
      <c r="B65" s="2181"/>
      <c r="C65" s="2181"/>
      <c r="D65" s="2181"/>
      <c r="E65" s="2181"/>
      <c r="F65" s="2181"/>
      <c r="G65" s="2181"/>
      <c r="H65" s="2182"/>
      <c r="I65" s="2011">
        <v>18</v>
      </c>
      <c r="J65" s="2008">
        <v>0</v>
      </c>
      <c r="K65" s="2008">
        <v>0</v>
      </c>
      <c r="L65" s="2008">
        <v>0</v>
      </c>
      <c r="M65" s="2145">
        <v>0</v>
      </c>
      <c r="N65" s="2008">
        <v>0</v>
      </c>
      <c r="O65" s="2008">
        <v>0</v>
      </c>
      <c r="P65" s="2008">
        <v>0</v>
      </c>
      <c r="Q65" s="2008">
        <v>0</v>
      </c>
      <c r="R65" s="2008">
        <v>0</v>
      </c>
      <c r="S65" s="2008">
        <v>0</v>
      </c>
      <c r="T65" s="2008">
        <v>0</v>
      </c>
      <c r="U65" s="2008">
        <v>0</v>
      </c>
      <c r="V65" s="2008">
        <v>0</v>
      </c>
      <c r="W65" s="2008">
        <v>0</v>
      </c>
      <c r="X65" s="2008">
        <v>0</v>
      </c>
      <c r="Y65" s="2008">
        <v>0</v>
      </c>
      <c r="Z65" s="2008">
        <v>0</v>
      </c>
      <c r="AA65" s="2008">
        <v>0</v>
      </c>
      <c r="AB65" s="2006">
        <v>0</v>
      </c>
      <c r="AC65" s="2006">
        <v>0</v>
      </c>
      <c r="AD65" s="2006">
        <v>0</v>
      </c>
      <c r="AE65" s="2006">
        <v>0</v>
      </c>
      <c r="AF65" s="2006">
        <v>0</v>
      </c>
      <c r="AG65" s="2006">
        <v>0</v>
      </c>
      <c r="AH65" s="2006">
        <v>0</v>
      </c>
      <c r="AI65" s="2006">
        <v>0</v>
      </c>
      <c r="AJ65" s="2006">
        <v>0</v>
      </c>
      <c r="AK65" s="2006">
        <v>0</v>
      </c>
      <c r="AL65" s="2007"/>
    </row>
    <row r="66" spans="1:38" ht="18" hidden="1" customHeight="1">
      <c r="A66" s="2008">
        <v>0</v>
      </c>
      <c r="B66" s="2183" t="s">
        <v>3732</v>
      </c>
      <c r="C66" s="2183" t="s">
        <v>3732</v>
      </c>
      <c r="D66" s="2183" t="s">
        <v>3732</v>
      </c>
      <c r="E66" s="2183" t="s">
        <v>3732</v>
      </c>
      <c r="F66" s="2183" t="s">
        <v>3732</v>
      </c>
      <c r="G66" s="2183" t="s">
        <v>3732</v>
      </c>
      <c r="H66" s="2184"/>
      <c r="I66" s="2011">
        <v>18</v>
      </c>
      <c r="J66" s="2008">
        <v>0</v>
      </c>
      <c r="K66" s="2008">
        <v>0</v>
      </c>
      <c r="L66" s="2008">
        <v>0</v>
      </c>
      <c r="M66" s="2145">
        <v>0</v>
      </c>
      <c r="N66" s="2008">
        <v>0</v>
      </c>
      <c r="O66" s="2008">
        <v>0</v>
      </c>
      <c r="P66" s="2008">
        <v>0</v>
      </c>
      <c r="Q66" s="2008">
        <v>0</v>
      </c>
      <c r="R66" s="2008">
        <v>0</v>
      </c>
      <c r="S66" s="2008">
        <v>0</v>
      </c>
      <c r="T66" s="2008">
        <v>0</v>
      </c>
      <c r="U66" s="2008">
        <v>0</v>
      </c>
      <c r="V66" s="2008">
        <v>0</v>
      </c>
      <c r="W66" s="2008">
        <v>0</v>
      </c>
      <c r="X66" s="2008">
        <v>0</v>
      </c>
      <c r="Y66" s="2008">
        <v>0</v>
      </c>
      <c r="Z66" s="2008">
        <v>0</v>
      </c>
      <c r="AA66" s="2008">
        <v>0</v>
      </c>
      <c r="AB66" s="2006">
        <v>0</v>
      </c>
      <c r="AC66" s="2006">
        <v>0</v>
      </c>
      <c r="AD66" s="2006">
        <v>0</v>
      </c>
      <c r="AE66" s="2006">
        <v>0</v>
      </c>
      <c r="AF66" s="2006">
        <v>0</v>
      </c>
      <c r="AG66" s="2006">
        <v>0</v>
      </c>
      <c r="AH66" s="2006">
        <v>0</v>
      </c>
      <c r="AI66" s="2006">
        <v>0</v>
      </c>
      <c r="AJ66" s="2006">
        <v>0</v>
      </c>
      <c r="AK66" s="2006">
        <v>0</v>
      </c>
      <c r="AL66" s="2007"/>
    </row>
    <row r="67" spans="1:38" ht="18" hidden="1" customHeight="1">
      <c r="A67" s="2008">
        <v>0</v>
      </c>
      <c r="B67" s="2140"/>
      <c r="C67" s="2140"/>
      <c r="D67" s="2140"/>
      <c r="E67" s="2140"/>
      <c r="F67" s="2140"/>
      <c r="G67" s="2140"/>
      <c r="H67" s="2141"/>
      <c r="I67" s="2011">
        <v>18</v>
      </c>
      <c r="J67" s="2008">
        <v>0</v>
      </c>
      <c r="K67" s="2008">
        <v>0</v>
      </c>
      <c r="L67" s="2008">
        <v>0</v>
      </c>
      <c r="M67" s="2145">
        <v>0</v>
      </c>
      <c r="N67" s="2008">
        <v>0</v>
      </c>
      <c r="O67" s="2008">
        <v>0</v>
      </c>
      <c r="P67" s="2008">
        <v>0</v>
      </c>
      <c r="Q67" s="2008">
        <v>0</v>
      </c>
      <c r="R67" s="2008">
        <v>0</v>
      </c>
      <c r="S67" s="2008">
        <v>0</v>
      </c>
      <c r="T67" s="2008">
        <v>0</v>
      </c>
      <c r="U67" s="2008">
        <v>0</v>
      </c>
      <c r="V67" s="2008">
        <v>0</v>
      </c>
      <c r="W67" s="2008">
        <v>0</v>
      </c>
      <c r="X67" s="2008">
        <v>0</v>
      </c>
      <c r="Y67" s="2008">
        <v>0</v>
      </c>
      <c r="Z67" s="2008">
        <v>0</v>
      </c>
      <c r="AA67" s="2008">
        <v>0</v>
      </c>
      <c r="AB67" s="2006">
        <v>0</v>
      </c>
      <c r="AC67" s="2006">
        <v>0</v>
      </c>
      <c r="AD67" s="2006">
        <v>0</v>
      </c>
      <c r="AE67" s="2006">
        <v>0</v>
      </c>
      <c r="AF67" s="2006">
        <v>0</v>
      </c>
      <c r="AG67" s="2006">
        <v>0</v>
      </c>
      <c r="AH67" s="2006">
        <v>0</v>
      </c>
      <c r="AI67" s="2006">
        <v>0</v>
      </c>
      <c r="AJ67" s="2006">
        <v>0</v>
      </c>
      <c r="AK67" s="2006">
        <v>0</v>
      </c>
      <c r="AL67" s="2007"/>
    </row>
    <row r="68" spans="1:38" ht="18" hidden="1" customHeight="1" thickBot="1">
      <c r="A68" s="2008">
        <v>0</v>
      </c>
      <c r="B68" s="2185">
        <v>10</v>
      </c>
      <c r="C68" s="2185">
        <v>10</v>
      </c>
      <c r="D68" s="2185">
        <v>10</v>
      </c>
      <c r="E68" s="2185">
        <v>10</v>
      </c>
      <c r="F68" s="2185">
        <v>10</v>
      </c>
      <c r="G68" s="2185">
        <v>10</v>
      </c>
      <c r="H68" s="2143">
        <v>10</v>
      </c>
      <c r="I68" s="2011">
        <v>18</v>
      </c>
      <c r="J68" s="2008">
        <v>0</v>
      </c>
      <c r="K68" s="2008">
        <v>0</v>
      </c>
      <c r="L68" s="2008">
        <v>0</v>
      </c>
      <c r="M68" s="2145">
        <v>0</v>
      </c>
      <c r="N68" s="2008">
        <v>0</v>
      </c>
      <c r="O68" s="2008">
        <v>0</v>
      </c>
      <c r="P68" s="2008">
        <v>0</v>
      </c>
      <c r="Q68" s="2008">
        <v>0</v>
      </c>
      <c r="R68" s="2008">
        <v>0</v>
      </c>
      <c r="S68" s="2008">
        <v>0</v>
      </c>
      <c r="T68" s="2008">
        <v>0</v>
      </c>
      <c r="U68" s="2008">
        <v>0</v>
      </c>
      <c r="V68" s="2008">
        <v>0</v>
      </c>
      <c r="W68" s="2008">
        <v>0</v>
      </c>
      <c r="X68" s="2008">
        <v>0</v>
      </c>
      <c r="Y68" s="2008">
        <v>0</v>
      </c>
      <c r="Z68" s="2008">
        <v>0</v>
      </c>
      <c r="AA68" s="2008">
        <v>0</v>
      </c>
      <c r="AB68" s="2006">
        <v>0</v>
      </c>
      <c r="AC68" s="2006">
        <v>0</v>
      </c>
      <c r="AD68" s="2006">
        <v>0</v>
      </c>
      <c r="AE68" s="2006">
        <v>0</v>
      </c>
      <c r="AF68" s="2006">
        <v>0</v>
      </c>
      <c r="AG68" s="2006">
        <v>0</v>
      </c>
      <c r="AH68" s="2006">
        <v>0</v>
      </c>
      <c r="AI68" s="2006">
        <v>0</v>
      </c>
      <c r="AJ68" s="2006">
        <v>0</v>
      </c>
      <c r="AK68" s="2006">
        <v>0</v>
      </c>
      <c r="AL68" s="2007"/>
    </row>
    <row r="69" spans="1:38" ht="15.75" hidden="1" customHeight="1">
      <c r="A69" s="2008">
        <v>0</v>
      </c>
      <c r="B69" s="2008">
        <v>0</v>
      </c>
      <c r="C69" s="2008">
        <v>0</v>
      </c>
      <c r="D69" s="2008">
        <v>0</v>
      </c>
      <c r="E69" s="2008">
        <v>0</v>
      </c>
      <c r="F69" s="2008">
        <v>0</v>
      </c>
      <c r="G69" s="2008">
        <v>0</v>
      </c>
      <c r="H69" s="2008">
        <v>0</v>
      </c>
      <c r="I69" s="2008">
        <v>0</v>
      </c>
      <c r="J69" s="2008">
        <v>0</v>
      </c>
      <c r="K69" s="2008">
        <v>0</v>
      </c>
      <c r="L69" s="2008">
        <v>0</v>
      </c>
      <c r="M69" s="2145">
        <v>0</v>
      </c>
      <c r="N69" s="2008">
        <v>0</v>
      </c>
      <c r="O69" s="2008">
        <v>0</v>
      </c>
      <c r="P69" s="2008">
        <v>0</v>
      </c>
      <c r="Q69" s="2008">
        <v>0</v>
      </c>
      <c r="R69" s="2008">
        <v>0</v>
      </c>
      <c r="S69" s="2008">
        <v>0</v>
      </c>
      <c r="T69" s="2008">
        <v>0</v>
      </c>
      <c r="U69" s="2008">
        <v>0</v>
      </c>
      <c r="V69" s="2008">
        <v>0</v>
      </c>
      <c r="W69" s="2008">
        <v>0</v>
      </c>
      <c r="X69" s="2008">
        <v>0</v>
      </c>
      <c r="Y69" s="2008">
        <v>0</v>
      </c>
      <c r="Z69" s="2008">
        <v>0</v>
      </c>
      <c r="AA69" s="2008">
        <v>0</v>
      </c>
      <c r="AB69" s="2006">
        <v>0</v>
      </c>
      <c r="AC69" s="2006">
        <v>0</v>
      </c>
      <c r="AD69" s="2006">
        <v>0</v>
      </c>
      <c r="AE69" s="2006">
        <v>0</v>
      </c>
      <c r="AF69" s="2006">
        <v>0</v>
      </c>
      <c r="AG69" s="2006">
        <v>0</v>
      </c>
      <c r="AH69" s="2006">
        <v>0</v>
      </c>
      <c r="AI69" s="2006">
        <v>0</v>
      </c>
      <c r="AJ69" s="2006">
        <v>0</v>
      </c>
      <c r="AK69" s="2006">
        <v>0</v>
      </c>
      <c r="AL69" s="2007"/>
    </row>
    <row r="70" spans="1:38" ht="15.75" hidden="1" customHeight="1">
      <c r="A70" s="2008">
        <v>0</v>
      </c>
      <c r="B70" s="2008">
        <v>0</v>
      </c>
      <c r="C70" s="2008">
        <v>0</v>
      </c>
      <c r="D70" s="2008">
        <v>0</v>
      </c>
      <c r="E70" s="2008">
        <v>0</v>
      </c>
      <c r="F70" s="2008">
        <v>0</v>
      </c>
      <c r="G70" s="2008">
        <v>0</v>
      </c>
      <c r="H70" s="2008">
        <v>0</v>
      </c>
      <c r="I70" s="2008">
        <v>0</v>
      </c>
      <c r="J70" s="2008">
        <v>0</v>
      </c>
      <c r="K70" s="2008">
        <v>0</v>
      </c>
      <c r="L70" s="2008">
        <v>0</v>
      </c>
      <c r="M70" s="2145">
        <v>0</v>
      </c>
      <c r="N70" s="2008">
        <v>0</v>
      </c>
      <c r="O70" s="2008">
        <v>0</v>
      </c>
      <c r="P70" s="2008">
        <v>0</v>
      </c>
      <c r="Q70" s="2008">
        <v>0</v>
      </c>
      <c r="R70" s="2008">
        <v>0</v>
      </c>
      <c r="S70" s="2008">
        <v>0</v>
      </c>
      <c r="T70" s="2008">
        <v>0</v>
      </c>
      <c r="U70" s="2008">
        <v>0</v>
      </c>
      <c r="V70" s="2008">
        <v>0</v>
      </c>
      <c r="W70" s="2008">
        <v>0</v>
      </c>
      <c r="X70" s="2008">
        <v>0</v>
      </c>
      <c r="Y70" s="2008">
        <v>0</v>
      </c>
      <c r="Z70" s="2008">
        <v>0</v>
      </c>
      <c r="AA70" s="2008">
        <v>0</v>
      </c>
      <c r="AB70" s="2006">
        <v>0</v>
      </c>
      <c r="AC70" s="2006">
        <v>0</v>
      </c>
      <c r="AD70" s="2006">
        <v>0</v>
      </c>
      <c r="AE70" s="2006">
        <v>0</v>
      </c>
      <c r="AF70" s="2006">
        <v>0</v>
      </c>
      <c r="AG70" s="2006">
        <v>0</v>
      </c>
      <c r="AH70" s="2006">
        <v>0</v>
      </c>
      <c r="AI70" s="2006">
        <v>0</v>
      </c>
      <c r="AJ70" s="2006">
        <v>0</v>
      </c>
      <c r="AK70" s="2006">
        <v>0</v>
      </c>
      <c r="AL70" s="2007"/>
    </row>
    <row r="71" spans="1:38" ht="15.75" hidden="1" customHeight="1">
      <c r="A71" s="2008">
        <v>0</v>
      </c>
      <c r="B71" s="2008">
        <v>0</v>
      </c>
      <c r="C71" s="2008">
        <v>0</v>
      </c>
      <c r="D71" s="2008">
        <v>0</v>
      </c>
      <c r="E71" s="2008">
        <v>0</v>
      </c>
      <c r="F71" s="2008">
        <v>0</v>
      </c>
      <c r="G71" s="2008">
        <v>0</v>
      </c>
      <c r="H71" s="2008">
        <v>0</v>
      </c>
      <c r="I71" s="2008">
        <v>0</v>
      </c>
      <c r="J71" s="2008">
        <v>0</v>
      </c>
      <c r="K71" s="2008">
        <v>0</v>
      </c>
      <c r="L71" s="2016" t="s">
        <v>1759</v>
      </c>
      <c r="M71" s="2186"/>
      <c r="N71" s="2008">
        <v>0</v>
      </c>
      <c r="O71" s="2008">
        <v>0</v>
      </c>
      <c r="P71" s="2008">
        <v>0</v>
      </c>
      <c r="Q71" s="2008">
        <v>0</v>
      </c>
      <c r="R71" s="2008">
        <v>0</v>
      </c>
      <c r="S71" s="2008">
        <v>0</v>
      </c>
      <c r="T71" s="2008">
        <v>0</v>
      </c>
      <c r="U71" s="2008">
        <v>0</v>
      </c>
      <c r="V71" s="2008">
        <v>0</v>
      </c>
      <c r="W71" s="2008">
        <v>0</v>
      </c>
      <c r="X71" s="2008">
        <v>0</v>
      </c>
      <c r="Y71" s="2008">
        <v>0</v>
      </c>
      <c r="Z71" s="2008">
        <v>0</v>
      </c>
      <c r="AA71" s="2008">
        <v>0</v>
      </c>
      <c r="AB71" s="2006">
        <v>0</v>
      </c>
      <c r="AC71" s="2006">
        <v>0</v>
      </c>
      <c r="AD71" s="2006">
        <v>0</v>
      </c>
      <c r="AE71" s="2006">
        <v>0</v>
      </c>
      <c r="AF71" s="2006">
        <v>0</v>
      </c>
      <c r="AG71" s="2006">
        <v>0</v>
      </c>
      <c r="AH71" s="2006">
        <v>0</v>
      </c>
      <c r="AI71" s="2006">
        <v>0</v>
      </c>
      <c r="AJ71" s="2006">
        <v>0</v>
      </c>
      <c r="AK71" s="2006">
        <v>0</v>
      </c>
      <c r="AL71" s="2007"/>
    </row>
    <row r="72" spans="1:38" ht="24" hidden="1" customHeight="1">
      <c r="A72" s="2008">
        <v>0</v>
      </c>
      <c r="B72" s="2187" t="s">
        <v>3733</v>
      </c>
      <c r="C72" s="2187" t="s">
        <v>3733</v>
      </c>
      <c r="D72" s="2187" t="s">
        <v>3733</v>
      </c>
      <c r="E72" s="2187" t="s">
        <v>3733</v>
      </c>
      <c r="F72" s="2187" t="s">
        <v>3733</v>
      </c>
      <c r="G72" s="2187" t="s">
        <v>3733</v>
      </c>
      <c r="H72" s="2188" t="s">
        <v>3734</v>
      </c>
      <c r="I72" s="2189" t="s">
        <v>3735</v>
      </c>
      <c r="J72" s="2190" t="s">
        <v>3695</v>
      </c>
      <c r="K72" s="2191"/>
      <c r="L72" s="2011">
        <v>24</v>
      </c>
      <c r="M72" s="2192" t="s">
        <v>3683</v>
      </c>
      <c r="N72" s="2008">
        <v>0</v>
      </c>
      <c r="O72" s="2008">
        <v>0</v>
      </c>
      <c r="P72" s="2008">
        <v>0</v>
      </c>
      <c r="Q72" s="2008">
        <v>0</v>
      </c>
      <c r="R72" s="2008">
        <v>0</v>
      </c>
      <c r="S72" s="2008">
        <v>0</v>
      </c>
      <c r="T72" s="2008">
        <v>0</v>
      </c>
      <c r="U72" s="2008">
        <v>0</v>
      </c>
      <c r="V72" s="2008">
        <v>0</v>
      </c>
      <c r="W72" s="2008">
        <v>0</v>
      </c>
      <c r="X72" s="2008">
        <v>0</v>
      </c>
      <c r="Y72" s="2008">
        <v>0</v>
      </c>
      <c r="Z72" s="2008">
        <v>0</v>
      </c>
      <c r="AA72" s="2008">
        <v>0</v>
      </c>
      <c r="AB72" s="2006">
        <v>0</v>
      </c>
      <c r="AC72" s="2006">
        <v>0</v>
      </c>
      <c r="AD72" s="2006">
        <v>0</v>
      </c>
      <c r="AE72" s="2006">
        <v>0</v>
      </c>
      <c r="AF72" s="2006">
        <v>0</v>
      </c>
      <c r="AG72" s="2006">
        <v>0</v>
      </c>
      <c r="AH72" s="2006">
        <v>0</v>
      </c>
      <c r="AI72" s="2006">
        <v>0</v>
      </c>
      <c r="AJ72" s="2006">
        <v>0</v>
      </c>
      <c r="AK72" s="2006">
        <v>0</v>
      </c>
      <c r="AL72" s="2007"/>
    </row>
    <row r="73" spans="1:38" ht="47.25" hidden="1" customHeight="1">
      <c r="A73" s="2008">
        <v>0</v>
      </c>
      <c r="B73" s="2193"/>
      <c r="C73" s="2193"/>
      <c r="D73" s="2193"/>
      <c r="E73" s="2193"/>
      <c r="F73" s="2193"/>
      <c r="G73" s="2193"/>
      <c r="H73" s="2194" t="s">
        <v>3736</v>
      </c>
      <c r="I73" s="2195">
        <f t="shared" ref="I73:I87" si="0">SUM(C73:G73)</f>
        <v>0</v>
      </c>
      <c r="J73" s="2158" t="s">
        <v>3698</v>
      </c>
      <c r="K73" s="2159"/>
      <c r="L73" s="2011">
        <v>18</v>
      </c>
      <c r="M73" s="2196" t="s">
        <v>3687</v>
      </c>
      <c r="N73" s="2008">
        <v>0</v>
      </c>
      <c r="O73" s="2008">
        <v>0</v>
      </c>
      <c r="P73" s="2008">
        <v>0</v>
      </c>
      <c r="Q73" s="2008">
        <v>0</v>
      </c>
      <c r="R73" s="2008">
        <v>0</v>
      </c>
      <c r="S73" s="2008">
        <v>0</v>
      </c>
      <c r="T73" s="2008">
        <v>0</v>
      </c>
      <c r="U73" s="2008">
        <v>0</v>
      </c>
      <c r="V73" s="2008">
        <v>0</v>
      </c>
      <c r="W73" s="2008">
        <v>0</v>
      </c>
      <c r="X73" s="2008">
        <v>0</v>
      </c>
      <c r="Y73" s="2008">
        <v>0</v>
      </c>
      <c r="Z73" s="2008">
        <v>0</v>
      </c>
      <c r="AA73" s="2008">
        <v>0</v>
      </c>
      <c r="AB73" s="2006">
        <v>0</v>
      </c>
      <c r="AC73" s="2006">
        <v>0</v>
      </c>
      <c r="AD73" s="2006">
        <v>0</v>
      </c>
      <c r="AE73" s="2006">
        <v>0</v>
      </c>
      <c r="AF73" s="2006">
        <v>0</v>
      </c>
      <c r="AG73" s="2006">
        <v>0</v>
      </c>
      <c r="AH73" s="2006">
        <v>0</v>
      </c>
      <c r="AI73" s="2006">
        <v>0</v>
      </c>
      <c r="AJ73" s="2006">
        <v>0</v>
      </c>
      <c r="AK73" s="2006">
        <v>0</v>
      </c>
      <c r="AL73" s="2007"/>
    </row>
    <row r="74" spans="1:38" ht="110.25" hidden="1" customHeight="1">
      <c r="A74" s="2008">
        <v>0</v>
      </c>
      <c r="B74" s="2197">
        <v>8</v>
      </c>
      <c r="C74" s="2197">
        <v>8</v>
      </c>
      <c r="D74" s="2197">
        <v>8</v>
      </c>
      <c r="E74" s="2197">
        <v>8</v>
      </c>
      <c r="F74" s="2197">
        <v>8</v>
      </c>
      <c r="G74" s="2197">
        <v>8</v>
      </c>
      <c r="H74" s="2198">
        <f>10</f>
        <v>10</v>
      </c>
      <c r="I74" s="2199">
        <f t="shared" si="0"/>
        <v>40</v>
      </c>
      <c r="J74" s="2160"/>
      <c r="K74" s="2161"/>
      <c r="L74" s="2011">
        <v>18</v>
      </c>
      <c r="M74" s="2200" t="s">
        <v>3737</v>
      </c>
      <c r="N74" s="2008">
        <v>0</v>
      </c>
      <c r="O74" s="2008">
        <v>0</v>
      </c>
      <c r="P74" s="2008">
        <v>0</v>
      </c>
      <c r="Q74" s="2008">
        <v>0</v>
      </c>
      <c r="R74" s="2008">
        <v>0</v>
      </c>
      <c r="S74" s="2008">
        <v>0</v>
      </c>
      <c r="T74" s="2008">
        <v>0</v>
      </c>
      <c r="U74" s="2008">
        <v>0</v>
      </c>
      <c r="V74" s="2008">
        <v>0</v>
      </c>
      <c r="W74" s="2008">
        <v>0</v>
      </c>
      <c r="X74" s="2008">
        <v>0</v>
      </c>
      <c r="Y74" s="2008">
        <v>0</v>
      </c>
      <c r="Z74" s="2008">
        <v>0</v>
      </c>
      <c r="AA74" s="2008">
        <v>0</v>
      </c>
      <c r="AB74" s="2006">
        <v>0</v>
      </c>
      <c r="AC74" s="2006">
        <v>0</v>
      </c>
      <c r="AD74" s="2006">
        <v>0</v>
      </c>
      <c r="AE74" s="2006">
        <v>0</v>
      </c>
      <c r="AF74" s="2006">
        <v>0</v>
      </c>
      <c r="AG74" s="2006">
        <v>0</v>
      </c>
      <c r="AH74" s="2006">
        <v>0</v>
      </c>
      <c r="AI74" s="2006">
        <v>0</v>
      </c>
      <c r="AJ74" s="2006">
        <v>0</v>
      </c>
      <c r="AK74" s="2006">
        <v>0</v>
      </c>
      <c r="AL74" s="2007"/>
    </row>
    <row r="75" spans="1:38" ht="18" hidden="1" customHeight="1">
      <c r="A75" s="2008">
        <v>0</v>
      </c>
      <c r="B75" s="2201"/>
      <c r="C75" s="2201"/>
      <c r="D75" s="2201"/>
      <c r="E75" s="2201"/>
      <c r="F75" s="2201"/>
      <c r="G75" s="2201"/>
      <c r="H75" s="2202">
        <f>10</f>
        <v>10</v>
      </c>
      <c r="I75" s="2203">
        <f t="shared" si="0"/>
        <v>0</v>
      </c>
      <c r="J75" s="2160"/>
      <c r="K75" s="2161"/>
      <c r="L75" s="2011">
        <v>18</v>
      </c>
      <c r="M75" s="2200"/>
      <c r="N75" s="2008">
        <v>0</v>
      </c>
      <c r="O75" s="2008">
        <v>0</v>
      </c>
      <c r="P75" s="2008">
        <v>0</v>
      </c>
      <c r="Q75" s="2008">
        <v>0</v>
      </c>
      <c r="R75" s="2008">
        <v>0</v>
      </c>
      <c r="S75" s="2008">
        <v>0</v>
      </c>
      <c r="T75" s="2008">
        <v>0</v>
      </c>
      <c r="U75" s="2008">
        <v>0</v>
      </c>
      <c r="V75" s="2008">
        <v>0</v>
      </c>
      <c r="W75" s="2008">
        <v>0</v>
      </c>
      <c r="X75" s="2008">
        <v>0</v>
      </c>
      <c r="Y75" s="2008">
        <v>0</v>
      </c>
      <c r="Z75" s="2008">
        <v>0</v>
      </c>
      <c r="AA75" s="2008">
        <v>0</v>
      </c>
      <c r="AB75" s="2006">
        <v>0</v>
      </c>
      <c r="AC75" s="2006">
        <v>0</v>
      </c>
      <c r="AD75" s="2006">
        <v>0</v>
      </c>
      <c r="AE75" s="2006">
        <v>0</v>
      </c>
      <c r="AF75" s="2006">
        <v>0</v>
      </c>
      <c r="AG75" s="2006">
        <v>0</v>
      </c>
      <c r="AH75" s="2006">
        <v>0</v>
      </c>
      <c r="AI75" s="2006">
        <v>0</v>
      </c>
      <c r="AJ75" s="2006">
        <v>0</v>
      </c>
      <c r="AK75" s="2006">
        <v>0</v>
      </c>
      <c r="AL75" s="2007"/>
    </row>
    <row r="76" spans="1:38" ht="126" hidden="1" customHeight="1">
      <c r="A76" s="2008">
        <v>0</v>
      </c>
      <c r="B76" s="2204"/>
      <c r="C76" s="2204"/>
      <c r="D76" s="2204"/>
      <c r="E76" s="2204"/>
      <c r="F76" s="2204"/>
      <c r="G76" s="2204"/>
      <c r="H76" s="2205">
        <f>10</f>
        <v>10</v>
      </c>
      <c r="I76" s="2206">
        <f t="shared" si="0"/>
        <v>0</v>
      </c>
      <c r="J76" s="2162" t="s">
        <v>3709</v>
      </c>
      <c r="K76" s="2163"/>
      <c r="L76" s="2011">
        <v>18</v>
      </c>
      <c r="M76" s="2207" t="s">
        <v>3738</v>
      </c>
      <c r="N76" s="2008">
        <v>0</v>
      </c>
      <c r="O76" s="2008">
        <v>0</v>
      </c>
      <c r="P76" s="2008">
        <v>0</v>
      </c>
      <c r="Q76" s="2008">
        <v>0</v>
      </c>
      <c r="R76" s="2008">
        <v>0</v>
      </c>
      <c r="S76" s="2008">
        <v>0</v>
      </c>
      <c r="T76" s="2008">
        <v>0</v>
      </c>
      <c r="U76" s="2008">
        <v>0</v>
      </c>
      <c r="V76" s="2008">
        <v>0</v>
      </c>
      <c r="W76" s="2008">
        <v>0</v>
      </c>
      <c r="X76" s="2008">
        <v>0</v>
      </c>
      <c r="Y76" s="2008">
        <v>0</v>
      </c>
      <c r="Z76" s="2008">
        <v>0</v>
      </c>
      <c r="AA76" s="2008">
        <v>0</v>
      </c>
      <c r="AB76" s="2006">
        <v>0</v>
      </c>
      <c r="AC76" s="2006">
        <v>0</v>
      </c>
      <c r="AD76" s="2006">
        <v>0</v>
      </c>
      <c r="AE76" s="2006">
        <v>0</v>
      </c>
      <c r="AF76" s="2006">
        <v>0</v>
      </c>
      <c r="AG76" s="2006">
        <v>0</v>
      </c>
      <c r="AH76" s="2006">
        <v>0</v>
      </c>
      <c r="AI76" s="2006">
        <v>0</v>
      </c>
      <c r="AJ76" s="2006">
        <v>0</v>
      </c>
      <c r="AK76" s="2006">
        <v>0</v>
      </c>
      <c r="AL76" s="2007"/>
    </row>
    <row r="77" spans="1:38" ht="18" hidden="1" customHeight="1">
      <c r="A77" s="2008">
        <v>0</v>
      </c>
      <c r="B77" s="2208"/>
      <c r="C77" s="2208"/>
      <c r="D77" s="2208"/>
      <c r="E77" s="2208"/>
      <c r="F77" s="2208"/>
      <c r="G77" s="2208"/>
      <c r="H77" s="2194" t="s">
        <v>3739</v>
      </c>
      <c r="I77" s="2195">
        <f t="shared" si="0"/>
        <v>0</v>
      </c>
      <c r="J77" s="2165" t="s">
        <v>3712</v>
      </c>
      <c r="K77" s="2166"/>
      <c r="L77" s="2011">
        <v>18</v>
      </c>
      <c r="M77" s="2207"/>
      <c r="N77" s="2008">
        <v>0</v>
      </c>
      <c r="O77" s="2008">
        <v>0</v>
      </c>
      <c r="P77" s="2008">
        <v>0</v>
      </c>
      <c r="Q77" s="2008">
        <v>0</v>
      </c>
      <c r="R77" s="2008">
        <v>0</v>
      </c>
      <c r="S77" s="2008">
        <v>0</v>
      </c>
      <c r="T77" s="2008">
        <v>0</v>
      </c>
      <c r="U77" s="2008">
        <v>0</v>
      </c>
      <c r="V77" s="2008">
        <v>0</v>
      </c>
      <c r="W77" s="2008">
        <v>0</v>
      </c>
      <c r="X77" s="2008">
        <v>0</v>
      </c>
      <c r="Y77" s="2008">
        <v>0</v>
      </c>
      <c r="Z77" s="2008">
        <v>0</v>
      </c>
      <c r="AA77" s="2008">
        <v>0</v>
      </c>
      <c r="AB77" s="2006">
        <v>0</v>
      </c>
      <c r="AC77" s="2006">
        <v>0</v>
      </c>
      <c r="AD77" s="2006">
        <v>0</v>
      </c>
      <c r="AE77" s="2006">
        <v>0</v>
      </c>
      <c r="AF77" s="2006">
        <v>0</v>
      </c>
      <c r="AG77" s="2006">
        <v>0</v>
      </c>
      <c r="AH77" s="2006">
        <v>0</v>
      </c>
      <c r="AI77" s="2006">
        <v>0</v>
      </c>
      <c r="AJ77" s="2006">
        <v>0</v>
      </c>
      <c r="AK77" s="2006">
        <v>0</v>
      </c>
      <c r="AL77" s="2007"/>
    </row>
    <row r="78" spans="1:38" ht="126" hidden="1" customHeight="1">
      <c r="A78" s="2008">
        <v>0</v>
      </c>
      <c r="B78" s="2209"/>
      <c r="C78" s="2209"/>
      <c r="D78" s="2209"/>
      <c r="E78" s="2209"/>
      <c r="F78" s="2209"/>
      <c r="G78" s="2209"/>
      <c r="H78" s="2198" t="s">
        <v>3740</v>
      </c>
      <c r="I78" s="2199">
        <f t="shared" si="0"/>
        <v>0</v>
      </c>
      <c r="J78" s="2167"/>
      <c r="K78" s="2168"/>
      <c r="L78" s="2011">
        <v>18</v>
      </c>
      <c r="M78" s="2210" t="s">
        <v>3741</v>
      </c>
      <c r="N78" s="2008">
        <v>0</v>
      </c>
      <c r="O78" s="2008">
        <v>0</v>
      </c>
      <c r="P78" s="2008">
        <v>0</v>
      </c>
      <c r="Q78" s="2008">
        <v>0</v>
      </c>
      <c r="R78" s="2008">
        <v>0</v>
      </c>
      <c r="S78" s="2008">
        <v>0</v>
      </c>
      <c r="T78" s="2008">
        <v>0</v>
      </c>
      <c r="U78" s="2008">
        <v>0</v>
      </c>
      <c r="V78" s="2008">
        <v>0</v>
      </c>
      <c r="W78" s="2008">
        <v>0</v>
      </c>
      <c r="X78" s="2008">
        <v>0</v>
      </c>
      <c r="Y78" s="2008">
        <v>0</v>
      </c>
      <c r="Z78" s="2008">
        <v>0</v>
      </c>
      <c r="AA78" s="2008">
        <v>0</v>
      </c>
      <c r="AB78" s="2006">
        <v>0</v>
      </c>
      <c r="AC78" s="2006">
        <v>0</v>
      </c>
      <c r="AD78" s="2006">
        <v>0</v>
      </c>
      <c r="AE78" s="2006">
        <v>0</v>
      </c>
      <c r="AF78" s="2006">
        <v>0</v>
      </c>
      <c r="AG78" s="2006">
        <v>0</v>
      </c>
      <c r="AH78" s="2006">
        <v>0</v>
      </c>
      <c r="AI78" s="2006">
        <v>0</v>
      </c>
      <c r="AJ78" s="2006">
        <v>0</v>
      </c>
      <c r="AK78" s="2006">
        <v>0</v>
      </c>
      <c r="AL78" s="2007"/>
    </row>
    <row r="79" spans="1:38" ht="18" hidden="1" customHeight="1">
      <c r="A79" s="2008">
        <v>0</v>
      </c>
      <c r="B79" s="2201"/>
      <c r="C79" s="2201"/>
      <c r="D79" s="2201"/>
      <c r="E79" s="2201"/>
      <c r="F79" s="2201"/>
      <c r="G79" s="2201"/>
      <c r="H79" s="2202" t="s">
        <v>3742</v>
      </c>
      <c r="I79" s="2203">
        <f t="shared" si="0"/>
        <v>0</v>
      </c>
      <c r="J79" s="2169"/>
      <c r="K79" s="2170"/>
      <c r="L79" s="2011">
        <v>18</v>
      </c>
      <c r="M79" s="2210"/>
      <c r="N79" s="2008">
        <v>0</v>
      </c>
      <c r="O79" s="2008">
        <v>0</v>
      </c>
      <c r="P79" s="2008">
        <v>0</v>
      </c>
      <c r="Q79" s="2008">
        <v>0</v>
      </c>
      <c r="R79" s="2008">
        <v>0</v>
      </c>
      <c r="S79" s="2008">
        <v>0</v>
      </c>
      <c r="T79" s="2008">
        <v>0</v>
      </c>
      <c r="U79" s="2008">
        <v>0</v>
      </c>
      <c r="V79" s="2008">
        <v>0</v>
      </c>
      <c r="W79" s="2008">
        <v>0</v>
      </c>
      <c r="X79" s="2008">
        <v>0</v>
      </c>
      <c r="Y79" s="2008">
        <v>0</v>
      </c>
      <c r="Z79" s="2008">
        <v>0</v>
      </c>
      <c r="AA79" s="2008">
        <v>0</v>
      </c>
      <c r="AB79" s="2006">
        <v>0</v>
      </c>
      <c r="AC79" s="2006">
        <v>0</v>
      </c>
      <c r="AD79" s="2006">
        <v>0</v>
      </c>
      <c r="AE79" s="2006">
        <v>0</v>
      </c>
      <c r="AF79" s="2006">
        <v>0</v>
      </c>
      <c r="AG79" s="2006">
        <v>0</v>
      </c>
      <c r="AH79" s="2006">
        <v>0</v>
      </c>
      <c r="AI79" s="2006">
        <v>0</v>
      </c>
      <c r="AJ79" s="2006">
        <v>0</v>
      </c>
      <c r="AK79" s="2006">
        <v>0</v>
      </c>
      <c r="AL79" s="2007"/>
    </row>
    <row r="80" spans="1:38" ht="78.75" hidden="1" customHeight="1">
      <c r="A80" s="2008">
        <v>0</v>
      </c>
      <c r="B80" s="2211"/>
      <c r="C80" s="2211"/>
      <c r="D80" s="2211"/>
      <c r="E80" s="2211"/>
      <c r="F80" s="2211"/>
      <c r="G80" s="2211"/>
      <c r="H80" s="2194" t="s">
        <v>3743</v>
      </c>
      <c r="I80" s="2195">
        <f t="shared" si="0"/>
        <v>0</v>
      </c>
      <c r="J80" s="2171" t="s">
        <v>3718</v>
      </c>
      <c r="K80" s="2172"/>
      <c r="L80" s="2011">
        <v>18</v>
      </c>
      <c r="M80" s="2212" t="s">
        <v>3579</v>
      </c>
      <c r="N80" s="2008">
        <v>0</v>
      </c>
      <c r="O80" s="2008">
        <v>0</v>
      </c>
      <c r="P80" s="2008">
        <v>0</v>
      </c>
      <c r="Q80" s="2008">
        <v>0</v>
      </c>
      <c r="R80" s="2008">
        <v>0</v>
      </c>
      <c r="S80" s="2008">
        <v>0</v>
      </c>
      <c r="T80" s="2008">
        <v>0</v>
      </c>
      <c r="U80" s="2008">
        <v>0</v>
      </c>
      <c r="V80" s="2008">
        <v>0</v>
      </c>
      <c r="W80" s="2008">
        <v>0</v>
      </c>
      <c r="X80" s="2008">
        <v>0</v>
      </c>
      <c r="Y80" s="2008">
        <v>0</v>
      </c>
      <c r="Z80" s="2008">
        <v>0</v>
      </c>
      <c r="AA80" s="2008">
        <v>0</v>
      </c>
      <c r="AB80" s="2006">
        <v>0</v>
      </c>
      <c r="AC80" s="2006">
        <v>0</v>
      </c>
      <c r="AD80" s="2006">
        <v>0</v>
      </c>
      <c r="AE80" s="2006">
        <v>0</v>
      </c>
      <c r="AF80" s="2006">
        <v>0</v>
      </c>
      <c r="AG80" s="2006">
        <v>0</v>
      </c>
      <c r="AH80" s="2006">
        <v>0</v>
      </c>
      <c r="AI80" s="2006">
        <v>0</v>
      </c>
      <c r="AJ80" s="2006">
        <v>0</v>
      </c>
      <c r="AK80" s="2006">
        <v>0</v>
      </c>
      <c r="AL80" s="2007"/>
    </row>
    <row r="81" spans="1:38" ht="31.5" hidden="1" customHeight="1">
      <c r="A81" s="2008">
        <v>0</v>
      </c>
      <c r="B81" s="2213"/>
      <c r="C81" s="2213"/>
      <c r="D81" s="2213"/>
      <c r="E81" s="2213"/>
      <c r="F81" s="2213"/>
      <c r="G81" s="2213"/>
      <c r="H81" s="2198" t="s">
        <v>3744</v>
      </c>
      <c r="I81" s="2199">
        <f t="shared" si="0"/>
        <v>0</v>
      </c>
      <c r="J81" s="2173"/>
      <c r="K81" s="2174"/>
      <c r="L81" s="2011">
        <v>18</v>
      </c>
      <c r="M81" s="2214" t="s">
        <v>3706</v>
      </c>
      <c r="N81" s="2008">
        <v>0</v>
      </c>
      <c r="O81" s="2008">
        <v>0</v>
      </c>
      <c r="P81" s="2008">
        <v>0</v>
      </c>
      <c r="Q81" s="2008">
        <v>0</v>
      </c>
      <c r="R81" s="2008">
        <v>0</v>
      </c>
      <c r="S81" s="2008">
        <v>0</v>
      </c>
      <c r="T81" s="2008">
        <v>0</v>
      </c>
      <c r="U81" s="2008">
        <v>0</v>
      </c>
      <c r="V81" s="2008">
        <v>0</v>
      </c>
      <c r="W81" s="2008">
        <v>0</v>
      </c>
      <c r="X81" s="2008">
        <v>0</v>
      </c>
      <c r="Y81" s="2008">
        <v>0</v>
      </c>
      <c r="Z81" s="2008">
        <v>0</v>
      </c>
      <c r="AA81" s="2008">
        <v>0</v>
      </c>
      <c r="AB81" s="2006">
        <v>0</v>
      </c>
      <c r="AC81" s="2006">
        <v>0</v>
      </c>
      <c r="AD81" s="2006">
        <v>0</v>
      </c>
      <c r="AE81" s="2006">
        <v>0</v>
      </c>
      <c r="AF81" s="2006">
        <v>0</v>
      </c>
      <c r="AG81" s="2006">
        <v>0</v>
      </c>
      <c r="AH81" s="2006">
        <v>0</v>
      </c>
      <c r="AI81" s="2006">
        <v>0</v>
      </c>
      <c r="AJ81" s="2006">
        <v>0</v>
      </c>
      <c r="AK81" s="2006">
        <v>0</v>
      </c>
      <c r="AL81" s="2007"/>
    </row>
    <row r="82" spans="1:38" ht="18.75" hidden="1" customHeight="1">
      <c r="A82" s="2008">
        <v>0</v>
      </c>
      <c r="B82" s="2213"/>
      <c r="C82" s="2213"/>
      <c r="D82" s="2213"/>
      <c r="E82" s="2213"/>
      <c r="F82" s="2213"/>
      <c r="G82" s="2213"/>
      <c r="H82" s="2198" t="s">
        <v>3744</v>
      </c>
      <c r="I82" s="2199">
        <f t="shared" si="0"/>
        <v>0</v>
      </c>
      <c r="J82" s="2173"/>
      <c r="K82" s="2174"/>
      <c r="L82" s="2011">
        <v>18</v>
      </c>
      <c r="M82" s="2145">
        <v>0</v>
      </c>
      <c r="N82" s="2008">
        <v>0</v>
      </c>
      <c r="O82" s="2008">
        <v>0</v>
      </c>
      <c r="P82" s="2008">
        <v>0</v>
      </c>
      <c r="Q82" s="2008">
        <v>0</v>
      </c>
      <c r="R82" s="2008">
        <v>0</v>
      </c>
      <c r="S82" s="2008">
        <v>0</v>
      </c>
      <c r="T82" s="2008">
        <v>0</v>
      </c>
      <c r="U82" s="2008">
        <v>0</v>
      </c>
      <c r="V82" s="2008">
        <v>0</v>
      </c>
      <c r="W82" s="2008">
        <v>0</v>
      </c>
      <c r="X82" s="2008">
        <v>0</v>
      </c>
      <c r="Y82" s="2008">
        <v>0</v>
      </c>
      <c r="Z82" s="2008">
        <v>0</v>
      </c>
      <c r="AA82" s="2008">
        <v>0</v>
      </c>
      <c r="AB82" s="2006">
        <v>0</v>
      </c>
      <c r="AC82" s="2006">
        <v>0</v>
      </c>
      <c r="AD82" s="2006">
        <v>0</v>
      </c>
      <c r="AE82" s="2006">
        <v>0</v>
      </c>
      <c r="AF82" s="2006">
        <v>0</v>
      </c>
      <c r="AG82" s="2006">
        <v>0</v>
      </c>
      <c r="AH82" s="2006">
        <v>0</v>
      </c>
      <c r="AI82" s="2006">
        <v>0</v>
      </c>
      <c r="AJ82" s="2006">
        <v>0</v>
      </c>
      <c r="AK82" s="2006">
        <v>0</v>
      </c>
      <c r="AL82" s="2007"/>
    </row>
    <row r="83" spans="1:38" ht="18.75" hidden="1" customHeight="1">
      <c r="A83" s="2008">
        <v>0</v>
      </c>
      <c r="B83" s="2215"/>
      <c r="C83" s="2215"/>
      <c r="D83" s="2215"/>
      <c r="E83" s="2215"/>
      <c r="F83" s="2215"/>
      <c r="G83" s="2215"/>
      <c r="H83" s="2202" t="s">
        <v>3742</v>
      </c>
      <c r="I83" s="2203">
        <f t="shared" si="0"/>
        <v>0</v>
      </c>
      <c r="J83" s="2175"/>
      <c r="K83" s="2176"/>
      <c r="L83" s="2011">
        <v>18</v>
      </c>
      <c r="M83" s="2145">
        <v>0</v>
      </c>
      <c r="N83" s="2008">
        <v>0</v>
      </c>
      <c r="O83" s="2008">
        <v>0</v>
      </c>
      <c r="P83" s="2008">
        <v>0</v>
      </c>
      <c r="Q83" s="2008">
        <v>0</v>
      </c>
      <c r="R83" s="2008">
        <v>0</v>
      </c>
      <c r="S83" s="2008">
        <v>0</v>
      </c>
      <c r="T83" s="2008">
        <v>0</v>
      </c>
      <c r="U83" s="2008">
        <v>0</v>
      </c>
      <c r="V83" s="2008">
        <v>0</v>
      </c>
      <c r="W83" s="2008">
        <v>0</v>
      </c>
      <c r="X83" s="2008">
        <v>0</v>
      </c>
      <c r="Y83" s="2008">
        <v>0</v>
      </c>
      <c r="Z83" s="2008">
        <v>0</v>
      </c>
      <c r="AA83" s="2008">
        <v>0</v>
      </c>
      <c r="AB83" s="2006">
        <v>0</v>
      </c>
      <c r="AC83" s="2006">
        <v>0</v>
      </c>
      <c r="AD83" s="2006">
        <v>0</v>
      </c>
      <c r="AE83" s="2006">
        <v>0</v>
      </c>
      <c r="AF83" s="2006">
        <v>0</v>
      </c>
      <c r="AG83" s="2006">
        <v>0</v>
      </c>
      <c r="AH83" s="2006">
        <v>0</v>
      </c>
      <c r="AI83" s="2006">
        <v>0</v>
      </c>
      <c r="AJ83" s="2006">
        <v>0</v>
      </c>
      <c r="AK83" s="2006">
        <v>0</v>
      </c>
      <c r="AL83" s="2007"/>
    </row>
    <row r="84" spans="1:38" ht="18" hidden="1" customHeight="1">
      <c r="A84" s="2008">
        <v>0</v>
      </c>
      <c r="B84" s="2216"/>
      <c r="C84" s="2216"/>
      <c r="D84" s="2216"/>
      <c r="E84" s="2216"/>
      <c r="F84" s="2216"/>
      <c r="G84" s="2216"/>
      <c r="H84" s="2194" t="s">
        <v>3745</v>
      </c>
      <c r="I84" s="2195">
        <f t="shared" si="0"/>
        <v>0</v>
      </c>
      <c r="J84" s="2177" t="s">
        <v>3723</v>
      </c>
      <c r="K84" s="2178"/>
      <c r="L84" s="2011">
        <v>18</v>
      </c>
      <c r="M84" s="2145">
        <v>0</v>
      </c>
      <c r="N84" s="2008">
        <v>0</v>
      </c>
      <c r="O84" s="2008">
        <v>0</v>
      </c>
      <c r="P84" s="2008">
        <v>0</v>
      </c>
      <c r="Q84" s="2008">
        <v>0</v>
      </c>
      <c r="R84" s="2008">
        <v>0</v>
      </c>
      <c r="S84" s="2008">
        <v>0</v>
      </c>
      <c r="T84" s="2008">
        <v>0</v>
      </c>
      <c r="U84" s="2008">
        <v>0</v>
      </c>
      <c r="V84" s="2008">
        <v>0</v>
      </c>
      <c r="W84" s="2008">
        <v>0</v>
      </c>
      <c r="X84" s="2008">
        <v>0</v>
      </c>
      <c r="Y84" s="2008">
        <v>0</v>
      </c>
      <c r="Z84" s="2008">
        <v>0</v>
      </c>
      <c r="AA84" s="2008">
        <v>0</v>
      </c>
      <c r="AB84" s="2006">
        <v>0</v>
      </c>
      <c r="AC84" s="2006">
        <v>0</v>
      </c>
      <c r="AD84" s="2006">
        <v>0</v>
      </c>
      <c r="AE84" s="2006">
        <v>0</v>
      </c>
      <c r="AF84" s="2006">
        <v>0</v>
      </c>
      <c r="AG84" s="2006">
        <v>0</v>
      </c>
      <c r="AH84" s="2006">
        <v>0</v>
      </c>
      <c r="AI84" s="2006">
        <v>0</v>
      </c>
      <c r="AJ84" s="2006">
        <v>0</v>
      </c>
      <c r="AK84" s="2006">
        <v>0</v>
      </c>
      <c r="AL84" s="2007"/>
    </row>
    <row r="85" spans="1:38" ht="18" hidden="1" customHeight="1">
      <c r="A85" s="2008">
        <v>0</v>
      </c>
      <c r="B85" s="2213"/>
      <c r="C85" s="2213"/>
      <c r="D85" s="2213"/>
      <c r="E85" s="2213"/>
      <c r="F85" s="2213"/>
      <c r="G85" s="2213"/>
      <c r="H85" s="2198" t="s">
        <v>3744</v>
      </c>
      <c r="I85" s="2199">
        <f t="shared" si="0"/>
        <v>0</v>
      </c>
      <c r="J85" s="2179"/>
      <c r="K85" s="2180"/>
      <c r="L85" s="2011">
        <v>18</v>
      </c>
      <c r="M85" s="2145">
        <v>0</v>
      </c>
      <c r="N85" s="2008">
        <v>0</v>
      </c>
      <c r="O85" s="2008">
        <v>0</v>
      </c>
      <c r="P85" s="2008">
        <v>0</v>
      </c>
      <c r="Q85" s="2008">
        <v>0</v>
      </c>
      <c r="R85" s="2008">
        <v>0</v>
      </c>
      <c r="S85" s="2008">
        <v>0</v>
      </c>
      <c r="T85" s="2008">
        <v>0</v>
      </c>
      <c r="U85" s="2008">
        <v>0</v>
      </c>
      <c r="V85" s="2008">
        <v>0</v>
      </c>
      <c r="W85" s="2008">
        <v>0</v>
      </c>
      <c r="X85" s="2008">
        <v>0</v>
      </c>
      <c r="Y85" s="2008">
        <v>0</v>
      </c>
      <c r="Z85" s="2008">
        <v>0</v>
      </c>
      <c r="AA85" s="2008">
        <v>0</v>
      </c>
      <c r="AB85" s="2006">
        <v>0</v>
      </c>
      <c r="AC85" s="2006">
        <v>0</v>
      </c>
      <c r="AD85" s="2006">
        <v>0</v>
      </c>
      <c r="AE85" s="2006">
        <v>0</v>
      </c>
      <c r="AF85" s="2006">
        <v>0</v>
      </c>
      <c r="AG85" s="2006">
        <v>0</v>
      </c>
      <c r="AH85" s="2006">
        <v>0</v>
      </c>
      <c r="AI85" s="2006">
        <v>0</v>
      </c>
      <c r="AJ85" s="2006">
        <v>0</v>
      </c>
      <c r="AK85" s="2006">
        <v>0</v>
      </c>
      <c r="AL85" s="2007"/>
    </row>
    <row r="86" spans="1:38" ht="18" hidden="1" customHeight="1">
      <c r="A86" s="2008">
        <v>0</v>
      </c>
      <c r="B86" s="2215"/>
      <c r="C86" s="2215"/>
      <c r="D86" s="2215"/>
      <c r="E86" s="2215"/>
      <c r="F86" s="2215"/>
      <c r="G86" s="2215"/>
      <c r="H86" s="2202" t="s">
        <v>3746</v>
      </c>
      <c r="I86" s="2203">
        <f t="shared" si="0"/>
        <v>0</v>
      </c>
      <c r="J86" s="2181"/>
      <c r="K86" s="2182"/>
      <c r="L86" s="2011">
        <v>18</v>
      </c>
      <c r="M86" s="2145">
        <v>0</v>
      </c>
      <c r="N86" s="2008">
        <v>0</v>
      </c>
      <c r="O86" s="2008">
        <v>0</v>
      </c>
      <c r="P86" s="2008">
        <v>0</v>
      </c>
      <c r="Q86" s="2008">
        <v>0</v>
      </c>
      <c r="R86" s="2008">
        <v>0</v>
      </c>
      <c r="S86" s="2008">
        <v>0</v>
      </c>
      <c r="T86" s="2008">
        <v>0</v>
      </c>
      <c r="U86" s="2008">
        <v>0</v>
      </c>
      <c r="V86" s="2008">
        <v>0</v>
      </c>
      <c r="W86" s="2008">
        <v>0</v>
      </c>
      <c r="X86" s="2008">
        <v>0</v>
      </c>
      <c r="Y86" s="2008">
        <v>0</v>
      </c>
      <c r="Z86" s="2008">
        <v>0</v>
      </c>
      <c r="AA86" s="2008">
        <v>0</v>
      </c>
      <c r="AB86" s="2006">
        <v>0</v>
      </c>
      <c r="AC86" s="2006">
        <v>0</v>
      </c>
      <c r="AD86" s="2006">
        <v>0</v>
      </c>
      <c r="AE86" s="2006">
        <v>0</v>
      </c>
      <c r="AF86" s="2006">
        <v>0</v>
      </c>
      <c r="AG86" s="2006">
        <v>0</v>
      </c>
      <c r="AH86" s="2006">
        <v>0</v>
      </c>
      <c r="AI86" s="2006">
        <v>0</v>
      </c>
      <c r="AJ86" s="2006">
        <v>0</v>
      </c>
      <c r="AK86" s="2006">
        <v>0</v>
      </c>
      <c r="AL86" s="2007"/>
    </row>
    <row r="87" spans="1:38" ht="18" hidden="1" customHeight="1">
      <c r="A87" s="2008">
        <v>0</v>
      </c>
      <c r="B87" s="2217"/>
      <c r="C87" s="2217"/>
      <c r="D87" s="2217"/>
      <c r="E87" s="2217"/>
      <c r="F87" s="2217"/>
      <c r="G87" s="2217"/>
      <c r="H87" s="2218" t="s">
        <v>3739</v>
      </c>
      <c r="I87" s="2206">
        <f t="shared" si="0"/>
        <v>0</v>
      </c>
      <c r="J87" s="2183" t="s">
        <v>3732</v>
      </c>
      <c r="K87" s="2184"/>
      <c r="L87" s="2011">
        <v>18</v>
      </c>
      <c r="M87" s="2145">
        <v>0</v>
      </c>
      <c r="N87" s="2008">
        <v>0</v>
      </c>
      <c r="O87" s="2008">
        <v>0</v>
      </c>
      <c r="P87" s="2008">
        <v>0</v>
      </c>
      <c r="Q87" s="2008">
        <v>0</v>
      </c>
      <c r="R87" s="2008">
        <v>0</v>
      </c>
      <c r="S87" s="2008">
        <v>0</v>
      </c>
      <c r="T87" s="2008">
        <v>0</v>
      </c>
      <c r="U87" s="2008">
        <v>0</v>
      </c>
      <c r="V87" s="2008">
        <v>0</v>
      </c>
      <c r="W87" s="2008">
        <v>0</v>
      </c>
      <c r="X87" s="2008">
        <v>0</v>
      </c>
      <c r="Y87" s="2008">
        <v>0</v>
      </c>
      <c r="Z87" s="2008">
        <v>0</v>
      </c>
      <c r="AA87" s="2008">
        <v>0</v>
      </c>
      <c r="AB87" s="2006">
        <v>0</v>
      </c>
      <c r="AC87" s="2006">
        <v>0</v>
      </c>
      <c r="AD87" s="2006">
        <v>0</v>
      </c>
      <c r="AE87" s="2006">
        <v>0</v>
      </c>
      <c r="AF87" s="2006">
        <v>0</v>
      </c>
      <c r="AG87" s="2006">
        <v>0</v>
      </c>
      <c r="AH87" s="2006">
        <v>0</v>
      </c>
      <c r="AI87" s="2006">
        <v>0</v>
      </c>
      <c r="AJ87" s="2006">
        <v>0</v>
      </c>
      <c r="AK87" s="2006">
        <v>0</v>
      </c>
      <c r="AL87" s="2007"/>
    </row>
    <row r="88" spans="1:38" ht="18" hidden="1" customHeight="1">
      <c r="A88" s="2008">
        <v>0</v>
      </c>
      <c r="B88" s="2219"/>
      <c r="C88" s="2219"/>
      <c r="D88" s="2219"/>
      <c r="E88" s="2219"/>
      <c r="F88" s="2219"/>
      <c r="G88" s="2219"/>
      <c r="K88" s="2220"/>
      <c r="L88" s="2011">
        <v>18</v>
      </c>
      <c r="M88" s="2145">
        <v>0</v>
      </c>
      <c r="N88" s="2008">
        <v>0</v>
      </c>
      <c r="O88" s="2008">
        <v>0</v>
      </c>
      <c r="P88" s="2008">
        <v>0</v>
      </c>
      <c r="Q88" s="2008">
        <v>0</v>
      </c>
      <c r="R88" s="2008">
        <v>0</v>
      </c>
      <c r="S88" s="2008">
        <v>0</v>
      </c>
      <c r="T88" s="2008">
        <v>0</v>
      </c>
      <c r="U88" s="2008">
        <v>0</v>
      </c>
      <c r="V88" s="2008">
        <v>0</v>
      </c>
      <c r="W88" s="2008">
        <v>0</v>
      </c>
      <c r="X88" s="2008">
        <v>0</v>
      </c>
      <c r="Y88" s="2008">
        <v>0</v>
      </c>
      <c r="Z88" s="2008">
        <v>0</v>
      </c>
      <c r="AA88" s="2008">
        <v>0</v>
      </c>
      <c r="AB88" s="2006">
        <v>0</v>
      </c>
      <c r="AC88" s="2006">
        <v>0</v>
      </c>
      <c r="AD88" s="2006">
        <v>0</v>
      </c>
      <c r="AE88" s="2006">
        <v>0</v>
      </c>
      <c r="AF88" s="2006">
        <v>0</v>
      </c>
      <c r="AG88" s="2006">
        <v>0</v>
      </c>
      <c r="AH88" s="2006">
        <v>0</v>
      </c>
      <c r="AI88" s="2006">
        <v>0</v>
      </c>
      <c r="AJ88" s="2006">
        <v>0</v>
      </c>
      <c r="AK88" s="2006">
        <v>0</v>
      </c>
      <c r="AL88" s="2007"/>
    </row>
    <row r="89" spans="1:38" ht="18" hidden="1" customHeight="1" thickBot="1">
      <c r="A89" s="2008">
        <v>0</v>
      </c>
      <c r="B89" s="2185">
        <v>10</v>
      </c>
      <c r="C89" s="2185">
        <v>10</v>
      </c>
      <c r="D89" s="2185">
        <v>10</v>
      </c>
      <c r="E89" s="2185">
        <v>10</v>
      </c>
      <c r="F89" s="2185">
        <v>10</v>
      </c>
      <c r="G89" s="2185">
        <v>10</v>
      </c>
      <c r="H89" s="2185">
        <v>10</v>
      </c>
      <c r="I89" s="2185">
        <v>10</v>
      </c>
      <c r="J89" s="2185">
        <v>10</v>
      </c>
      <c r="K89" s="2143">
        <v>10</v>
      </c>
      <c r="L89" s="2011">
        <v>18</v>
      </c>
      <c r="M89" s="2145">
        <v>0</v>
      </c>
      <c r="N89" s="2008">
        <v>0</v>
      </c>
      <c r="O89" s="2008">
        <v>0</v>
      </c>
      <c r="P89" s="2008">
        <v>0</v>
      </c>
      <c r="Q89" s="2008">
        <v>0</v>
      </c>
      <c r="R89" s="2008">
        <v>0</v>
      </c>
      <c r="S89" s="2008">
        <v>0</v>
      </c>
      <c r="T89" s="2008">
        <v>0</v>
      </c>
      <c r="U89" s="2008">
        <v>0</v>
      </c>
      <c r="V89" s="2008">
        <v>0</v>
      </c>
      <c r="W89" s="2008">
        <v>0</v>
      </c>
      <c r="X89" s="2008">
        <v>0</v>
      </c>
      <c r="Y89" s="2008">
        <v>0</v>
      </c>
      <c r="Z89" s="2008">
        <v>0</v>
      </c>
      <c r="AA89" s="2008">
        <v>0</v>
      </c>
      <c r="AB89" s="2006">
        <v>0</v>
      </c>
      <c r="AC89" s="2006">
        <v>0</v>
      </c>
      <c r="AD89" s="2006">
        <v>0</v>
      </c>
      <c r="AE89" s="2006">
        <v>0</v>
      </c>
      <c r="AF89" s="2006">
        <v>0</v>
      </c>
      <c r="AG89" s="2006">
        <v>0</v>
      </c>
      <c r="AH89" s="2006">
        <v>0</v>
      </c>
      <c r="AI89" s="2006">
        <v>0</v>
      </c>
      <c r="AJ89" s="2006">
        <v>0</v>
      </c>
      <c r="AK89" s="2006">
        <v>0</v>
      </c>
      <c r="AL89" s="2007"/>
    </row>
    <row r="90" spans="1:38" ht="23.25" hidden="1" customHeight="1">
      <c r="A90" s="2008">
        <v>0</v>
      </c>
      <c r="B90" s="2008">
        <v>0</v>
      </c>
      <c r="C90" s="2008">
        <v>0</v>
      </c>
      <c r="D90" s="2008">
        <v>0</v>
      </c>
      <c r="E90" s="2008">
        <v>0</v>
      </c>
      <c r="F90" s="2008">
        <v>0</v>
      </c>
      <c r="G90" s="2008">
        <v>0</v>
      </c>
      <c r="H90" s="2008">
        <v>0</v>
      </c>
      <c r="I90" s="2008">
        <v>0</v>
      </c>
      <c r="J90" s="2008">
        <v>0</v>
      </c>
      <c r="K90" s="2008">
        <v>0</v>
      </c>
      <c r="L90" s="2008">
        <v>0</v>
      </c>
      <c r="M90" s="2221" t="s">
        <v>1759</v>
      </c>
      <c r="N90" s="2008">
        <v>0</v>
      </c>
      <c r="O90" s="2008">
        <v>0</v>
      </c>
      <c r="P90" s="2008">
        <v>0</v>
      </c>
      <c r="Q90" s="2008">
        <v>0</v>
      </c>
      <c r="R90" s="2008">
        <v>0</v>
      </c>
      <c r="S90" s="2008">
        <v>0</v>
      </c>
      <c r="T90" s="2008">
        <v>0</v>
      </c>
      <c r="U90" s="2008">
        <v>0</v>
      </c>
      <c r="V90" s="2008">
        <v>0</v>
      </c>
      <c r="W90" s="2008">
        <v>0</v>
      </c>
      <c r="X90" s="2008">
        <v>0</v>
      </c>
      <c r="Y90" s="2008">
        <v>0</v>
      </c>
      <c r="Z90" s="2008">
        <v>0</v>
      </c>
      <c r="AA90" s="2008">
        <v>0</v>
      </c>
      <c r="AB90" s="2006">
        <v>0</v>
      </c>
      <c r="AC90" s="2006">
        <v>0</v>
      </c>
      <c r="AD90" s="2006">
        <v>0</v>
      </c>
      <c r="AE90" s="2006">
        <v>0</v>
      </c>
      <c r="AF90" s="2006">
        <v>0</v>
      </c>
      <c r="AG90" s="2006">
        <v>0</v>
      </c>
      <c r="AH90" s="2006">
        <v>0</v>
      </c>
      <c r="AI90" s="2006">
        <v>0</v>
      </c>
      <c r="AJ90" s="2006">
        <v>0</v>
      </c>
      <c r="AK90" s="2006">
        <v>0</v>
      </c>
      <c r="AL90" s="2007"/>
    </row>
    <row r="91" spans="1:38" ht="19.5" hidden="1" customHeight="1">
      <c r="A91" s="2008">
        <v>0</v>
      </c>
      <c r="B91" s="2222"/>
      <c r="C91" s="2222"/>
      <c r="D91" s="2222"/>
      <c r="E91" s="2222"/>
      <c r="F91" s="2222"/>
      <c r="G91" s="2222"/>
      <c r="H91" s="2222"/>
      <c r="I91" s="2222"/>
      <c r="J91" s="2222"/>
      <c r="K91" s="2222"/>
      <c r="L91" s="2223"/>
      <c r="M91" s="2224">
        <v>24</v>
      </c>
      <c r="N91" s="2008">
        <v>0</v>
      </c>
      <c r="O91" s="2008">
        <v>0</v>
      </c>
      <c r="P91" s="2008">
        <v>0</v>
      </c>
      <c r="Q91" s="2008">
        <v>0</v>
      </c>
      <c r="R91" s="2008">
        <v>0</v>
      </c>
      <c r="S91" s="2008">
        <v>0</v>
      </c>
      <c r="T91" s="2008">
        <v>0</v>
      </c>
      <c r="U91" s="2008">
        <v>0</v>
      </c>
      <c r="V91" s="2008">
        <v>0</v>
      </c>
      <c r="W91" s="2008">
        <v>0</v>
      </c>
      <c r="X91" s="2008">
        <v>0</v>
      </c>
      <c r="Y91" s="2008">
        <v>0</v>
      </c>
      <c r="Z91" s="2008">
        <v>0</v>
      </c>
      <c r="AA91" s="2008">
        <v>0</v>
      </c>
      <c r="AB91" s="2006">
        <v>0</v>
      </c>
      <c r="AC91" s="2006">
        <v>0</v>
      </c>
      <c r="AD91" s="2006">
        <v>0</v>
      </c>
      <c r="AE91" s="2006">
        <v>0</v>
      </c>
      <c r="AF91" s="2006">
        <v>0</v>
      </c>
      <c r="AG91" s="2006">
        <v>0</v>
      </c>
      <c r="AH91" s="2006">
        <v>0</v>
      </c>
      <c r="AI91" s="2006">
        <v>0</v>
      </c>
      <c r="AJ91" s="2006">
        <v>0</v>
      </c>
      <c r="AK91" s="2006">
        <v>0</v>
      </c>
      <c r="AL91" s="2007"/>
    </row>
    <row r="92" spans="1:38" ht="18" hidden="1" customHeight="1">
      <c r="A92" s="2008">
        <v>0</v>
      </c>
      <c r="B92" s="2225"/>
      <c r="C92" s="2225"/>
      <c r="D92" s="2225"/>
      <c r="E92" s="2225"/>
      <c r="F92" s="2225"/>
      <c r="G92" s="2225"/>
      <c r="H92" s="2225"/>
      <c r="I92" s="2225"/>
      <c r="J92" s="2225"/>
      <c r="K92" s="2225"/>
      <c r="L92" s="2226"/>
      <c r="M92" s="2224">
        <v>18</v>
      </c>
      <c r="N92" s="2008">
        <v>0</v>
      </c>
      <c r="O92" s="2008">
        <v>0</v>
      </c>
      <c r="P92" s="2008">
        <v>0</v>
      </c>
      <c r="Q92" s="2008">
        <v>0</v>
      </c>
      <c r="R92" s="2008">
        <v>0</v>
      </c>
      <c r="S92" s="2008">
        <v>0</v>
      </c>
      <c r="T92" s="2008">
        <v>0</v>
      </c>
      <c r="U92" s="2008">
        <v>0</v>
      </c>
      <c r="V92" s="2008">
        <v>0</v>
      </c>
      <c r="W92" s="2008">
        <v>0</v>
      </c>
      <c r="X92" s="2008">
        <v>0</v>
      </c>
      <c r="Y92" s="2008">
        <v>0</v>
      </c>
      <c r="Z92" s="2008">
        <v>0</v>
      </c>
      <c r="AA92" s="2008">
        <v>0</v>
      </c>
      <c r="AB92" s="2006">
        <v>0</v>
      </c>
      <c r="AC92" s="2006">
        <v>0</v>
      </c>
      <c r="AD92" s="2006">
        <v>0</v>
      </c>
      <c r="AE92" s="2006">
        <v>0</v>
      </c>
      <c r="AF92" s="2006">
        <v>0</v>
      </c>
      <c r="AG92" s="2006">
        <v>0</v>
      </c>
      <c r="AH92" s="2006">
        <v>0</v>
      </c>
      <c r="AI92" s="2006">
        <v>0</v>
      </c>
      <c r="AJ92" s="2006">
        <v>0</v>
      </c>
      <c r="AK92" s="2006">
        <v>0</v>
      </c>
      <c r="AL92" s="2007"/>
    </row>
    <row r="93" spans="1:38" ht="36" hidden="1" customHeight="1">
      <c r="A93" s="2008">
        <v>0</v>
      </c>
      <c r="B93" s="2227" t="s">
        <v>3747</v>
      </c>
      <c r="C93" s="2227" t="s">
        <v>3747</v>
      </c>
      <c r="D93" s="2227" t="s">
        <v>3747</v>
      </c>
      <c r="E93" s="2227" t="s">
        <v>3747</v>
      </c>
      <c r="F93" s="2227" t="s">
        <v>3747</v>
      </c>
      <c r="G93" s="2227" t="s">
        <v>3747</v>
      </c>
      <c r="H93" s="2228" t="s">
        <v>3748</v>
      </c>
      <c r="I93" s="2229" t="s">
        <v>3749</v>
      </c>
      <c r="J93" s="2230"/>
      <c r="K93" s="2231" t="s">
        <v>3695</v>
      </c>
      <c r="L93" s="2232"/>
      <c r="M93" s="2224">
        <v>36</v>
      </c>
      <c r="N93" s="2008">
        <v>0</v>
      </c>
      <c r="O93" s="2008">
        <v>0</v>
      </c>
      <c r="P93" s="2008">
        <v>0</v>
      </c>
      <c r="Q93" s="2008">
        <v>0</v>
      </c>
      <c r="R93" s="2008">
        <v>0</v>
      </c>
      <c r="S93" s="2008">
        <v>0</v>
      </c>
      <c r="T93" s="2008">
        <v>0</v>
      </c>
      <c r="U93" s="2008">
        <v>0</v>
      </c>
      <c r="V93" s="2008">
        <v>0</v>
      </c>
      <c r="W93" s="2008">
        <v>0</v>
      </c>
      <c r="X93" s="2008">
        <v>0</v>
      </c>
      <c r="Y93" s="2008">
        <v>0</v>
      </c>
      <c r="Z93" s="2008">
        <v>0</v>
      </c>
      <c r="AA93" s="2008">
        <v>0</v>
      </c>
      <c r="AB93" s="2006">
        <v>0</v>
      </c>
      <c r="AC93" s="2006">
        <v>0</v>
      </c>
      <c r="AD93" s="2006">
        <v>0</v>
      </c>
      <c r="AE93" s="2006">
        <v>0</v>
      </c>
      <c r="AF93" s="2006">
        <v>0</v>
      </c>
      <c r="AG93" s="2006">
        <v>0</v>
      </c>
      <c r="AH93" s="2006">
        <v>0</v>
      </c>
      <c r="AI93" s="2006">
        <v>0</v>
      </c>
      <c r="AJ93" s="2006">
        <v>0</v>
      </c>
      <c r="AK93" s="2006">
        <v>0</v>
      </c>
      <c r="AL93" s="2007"/>
    </row>
    <row r="94" spans="1:38" ht="18" hidden="1" customHeight="1">
      <c r="A94" s="2008">
        <v>0</v>
      </c>
      <c r="B94" s="2233"/>
      <c r="C94" s="2233"/>
      <c r="D94" s="2233"/>
      <c r="E94" s="2233"/>
      <c r="F94" s="2233"/>
      <c r="G94" s="2233"/>
      <c r="H94" s="2234">
        <f t="shared" ref="H94:H105" si="1">SUM(C94:G94)</f>
        <v>0</v>
      </c>
      <c r="I94" s="2235">
        <v>10</v>
      </c>
      <c r="J94" s="2236" t="s">
        <v>3750</v>
      </c>
      <c r="K94" s="2158" t="s">
        <v>3698</v>
      </c>
      <c r="L94" s="2159"/>
      <c r="M94" s="2224">
        <v>18</v>
      </c>
      <c r="N94" s="2008">
        <v>0</v>
      </c>
      <c r="O94" s="2008">
        <v>0</v>
      </c>
      <c r="P94" s="2008">
        <v>0</v>
      </c>
      <c r="Q94" s="2008">
        <v>0</v>
      </c>
      <c r="R94" s="2008">
        <v>0</v>
      </c>
      <c r="S94" s="2008">
        <v>0</v>
      </c>
      <c r="T94" s="2008">
        <v>0</v>
      </c>
      <c r="U94" s="2008">
        <v>0</v>
      </c>
      <c r="V94" s="2008">
        <v>0</v>
      </c>
      <c r="W94" s="2008">
        <v>0</v>
      </c>
      <c r="X94" s="2008">
        <v>0</v>
      </c>
      <c r="Y94" s="2008">
        <v>0</v>
      </c>
      <c r="Z94" s="2008">
        <v>0</v>
      </c>
      <c r="AA94" s="2008">
        <v>0</v>
      </c>
      <c r="AB94" s="2006">
        <v>0</v>
      </c>
      <c r="AC94" s="2006">
        <v>0</v>
      </c>
      <c r="AD94" s="2006">
        <v>0</v>
      </c>
      <c r="AE94" s="2006">
        <v>0</v>
      </c>
      <c r="AF94" s="2006">
        <v>0</v>
      </c>
      <c r="AG94" s="2006">
        <v>0</v>
      </c>
      <c r="AH94" s="2006">
        <v>0</v>
      </c>
      <c r="AI94" s="2006">
        <v>0</v>
      </c>
      <c r="AJ94" s="2006">
        <v>0</v>
      </c>
      <c r="AK94" s="2006">
        <v>0</v>
      </c>
      <c r="AL94" s="2007"/>
    </row>
    <row r="95" spans="1:38" ht="18" hidden="1" customHeight="1">
      <c r="A95" s="2008">
        <v>0</v>
      </c>
      <c r="B95" s="2233">
        <v>0</v>
      </c>
      <c r="C95" s="2233">
        <v>0</v>
      </c>
      <c r="D95" s="2233">
        <v>0</v>
      </c>
      <c r="E95" s="2233">
        <v>0</v>
      </c>
      <c r="F95" s="2233">
        <v>0</v>
      </c>
      <c r="G95" s="2233">
        <v>0</v>
      </c>
      <c r="H95" s="2234">
        <f t="shared" si="1"/>
        <v>0</v>
      </c>
      <c r="I95" s="2235">
        <v>15</v>
      </c>
      <c r="J95" s="2236" t="s">
        <v>3751</v>
      </c>
      <c r="K95" s="2160"/>
      <c r="L95" s="2161"/>
      <c r="M95" s="2224">
        <v>18</v>
      </c>
      <c r="N95" s="2008">
        <v>0</v>
      </c>
      <c r="O95" s="2008">
        <v>0</v>
      </c>
      <c r="P95" s="2008">
        <v>0</v>
      </c>
      <c r="Q95" s="2008">
        <v>0</v>
      </c>
      <c r="R95" s="2008">
        <v>0</v>
      </c>
      <c r="S95" s="2008">
        <v>0</v>
      </c>
      <c r="T95" s="2008">
        <v>0</v>
      </c>
      <c r="U95" s="2008">
        <v>0</v>
      </c>
      <c r="V95" s="2008">
        <v>0</v>
      </c>
      <c r="W95" s="2008">
        <v>0</v>
      </c>
      <c r="X95" s="2008">
        <v>0</v>
      </c>
      <c r="Y95" s="2008">
        <v>0</v>
      </c>
      <c r="Z95" s="2008">
        <v>0</v>
      </c>
      <c r="AA95" s="2008">
        <v>0</v>
      </c>
      <c r="AB95" s="2006">
        <v>0</v>
      </c>
      <c r="AC95" s="2006">
        <v>0</v>
      </c>
      <c r="AD95" s="2006">
        <v>0</v>
      </c>
      <c r="AE95" s="2006">
        <v>0</v>
      </c>
      <c r="AF95" s="2006">
        <v>0</v>
      </c>
      <c r="AG95" s="2006">
        <v>0</v>
      </c>
      <c r="AH95" s="2006">
        <v>0</v>
      </c>
      <c r="AI95" s="2006">
        <v>0</v>
      </c>
      <c r="AJ95" s="2006">
        <v>0</v>
      </c>
      <c r="AK95" s="2006">
        <v>0</v>
      </c>
      <c r="AL95" s="2007"/>
    </row>
    <row r="96" spans="1:38" ht="18" hidden="1" customHeight="1">
      <c r="A96" s="2008">
        <v>0</v>
      </c>
      <c r="B96" s="2233">
        <v>0</v>
      </c>
      <c r="C96" s="2233">
        <v>0</v>
      </c>
      <c r="D96" s="2233">
        <v>0</v>
      </c>
      <c r="E96" s="2233">
        <v>0</v>
      </c>
      <c r="F96" s="2233">
        <v>0</v>
      </c>
      <c r="G96" s="2233">
        <v>0</v>
      </c>
      <c r="H96" s="2234">
        <f t="shared" si="1"/>
        <v>0</v>
      </c>
      <c r="I96" s="2235">
        <v>10</v>
      </c>
      <c r="J96" s="2236"/>
      <c r="K96" s="2162" t="s">
        <v>3709</v>
      </c>
      <c r="L96" s="2163"/>
      <c r="M96" s="2224">
        <v>18</v>
      </c>
      <c r="N96" s="2008">
        <v>0</v>
      </c>
      <c r="O96" s="2008">
        <v>0</v>
      </c>
      <c r="P96" s="2008">
        <v>0</v>
      </c>
      <c r="Q96" s="2008">
        <v>0</v>
      </c>
      <c r="R96" s="2008">
        <v>0</v>
      </c>
      <c r="S96" s="2008">
        <v>0</v>
      </c>
      <c r="T96" s="2008">
        <v>0</v>
      </c>
      <c r="U96" s="2008">
        <v>0</v>
      </c>
      <c r="V96" s="2008">
        <v>0</v>
      </c>
      <c r="W96" s="2008">
        <v>0</v>
      </c>
      <c r="X96" s="2008">
        <v>0</v>
      </c>
      <c r="Y96" s="2008">
        <v>0</v>
      </c>
      <c r="Z96" s="2008">
        <v>0</v>
      </c>
      <c r="AA96" s="2008">
        <v>0</v>
      </c>
      <c r="AB96" s="2006">
        <v>0</v>
      </c>
      <c r="AC96" s="2006">
        <v>0</v>
      </c>
      <c r="AD96" s="2006">
        <v>0</v>
      </c>
      <c r="AE96" s="2006">
        <v>0</v>
      </c>
      <c r="AF96" s="2006">
        <v>0</v>
      </c>
      <c r="AG96" s="2006">
        <v>0</v>
      </c>
      <c r="AH96" s="2006">
        <v>0</v>
      </c>
      <c r="AI96" s="2006">
        <v>0</v>
      </c>
      <c r="AJ96" s="2006">
        <v>0</v>
      </c>
      <c r="AK96" s="2006">
        <v>0</v>
      </c>
      <c r="AL96" s="2007"/>
    </row>
    <row r="97" spans="1:38" ht="18" hidden="1" customHeight="1">
      <c r="A97" s="2008">
        <v>0</v>
      </c>
      <c r="B97" s="2233"/>
      <c r="C97" s="2233"/>
      <c r="D97" s="2233"/>
      <c r="E97" s="2233"/>
      <c r="F97" s="2233"/>
      <c r="G97" s="2233"/>
      <c r="H97" s="2234">
        <f t="shared" si="1"/>
        <v>0</v>
      </c>
      <c r="I97" s="2235">
        <v>8</v>
      </c>
      <c r="J97" s="2236" t="s">
        <v>3750</v>
      </c>
      <c r="K97" s="2165" t="s">
        <v>3712</v>
      </c>
      <c r="L97" s="2166"/>
      <c r="M97" s="2224">
        <v>18</v>
      </c>
      <c r="N97" s="2008">
        <v>0</v>
      </c>
      <c r="O97" s="2008">
        <v>0</v>
      </c>
      <c r="P97" s="2008">
        <v>0</v>
      </c>
      <c r="Q97" s="2008">
        <v>0</v>
      </c>
      <c r="R97" s="2008">
        <v>0</v>
      </c>
      <c r="S97" s="2008">
        <v>0</v>
      </c>
      <c r="T97" s="2008">
        <v>0</v>
      </c>
      <c r="U97" s="2008">
        <v>0</v>
      </c>
      <c r="V97" s="2008">
        <v>0</v>
      </c>
      <c r="W97" s="2008">
        <v>0</v>
      </c>
      <c r="X97" s="2008">
        <v>0</v>
      </c>
      <c r="Y97" s="2008">
        <v>0</v>
      </c>
      <c r="Z97" s="2008">
        <v>0</v>
      </c>
      <c r="AA97" s="2008">
        <v>0</v>
      </c>
      <c r="AB97" s="2006">
        <v>0</v>
      </c>
      <c r="AC97" s="2006">
        <v>0</v>
      </c>
      <c r="AD97" s="2006">
        <v>0</v>
      </c>
      <c r="AE97" s="2006">
        <v>0</v>
      </c>
      <c r="AF97" s="2006">
        <v>0</v>
      </c>
      <c r="AG97" s="2006">
        <v>0</v>
      </c>
      <c r="AH97" s="2006">
        <v>0</v>
      </c>
      <c r="AI97" s="2006">
        <v>0</v>
      </c>
      <c r="AJ97" s="2006">
        <v>0</v>
      </c>
      <c r="AK97" s="2006">
        <v>0</v>
      </c>
      <c r="AL97" s="2007"/>
    </row>
    <row r="98" spans="1:38" ht="18" hidden="1" customHeight="1">
      <c r="A98" s="2008">
        <v>0</v>
      </c>
      <c r="B98" s="2233">
        <v>9</v>
      </c>
      <c r="C98" s="2233">
        <v>9</v>
      </c>
      <c r="D98" s="2233">
        <v>9</v>
      </c>
      <c r="E98" s="2233">
        <v>9</v>
      </c>
      <c r="F98" s="2233">
        <v>9</v>
      </c>
      <c r="G98" s="2233">
        <v>9</v>
      </c>
      <c r="H98" s="2234">
        <f t="shared" si="1"/>
        <v>45</v>
      </c>
      <c r="I98" s="2235">
        <v>6</v>
      </c>
      <c r="J98" s="2236" t="s">
        <v>3750</v>
      </c>
      <c r="K98" s="2167"/>
      <c r="L98" s="2168"/>
      <c r="M98" s="2224">
        <v>18</v>
      </c>
      <c r="N98" s="2008">
        <v>0</v>
      </c>
      <c r="O98" s="2008">
        <v>0</v>
      </c>
      <c r="P98" s="2008">
        <v>0</v>
      </c>
      <c r="Q98" s="2008">
        <v>0</v>
      </c>
      <c r="R98" s="2008">
        <v>0</v>
      </c>
      <c r="S98" s="2008">
        <v>0</v>
      </c>
      <c r="T98" s="2008">
        <v>0</v>
      </c>
      <c r="U98" s="2008">
        <v>0</v>
      </c>
      <c r="V98" s="2008">
        <v>0</v>
      </c>
      <c r="W98" s="2008">
        <v>0</v>
      </c>
      <c r="X98" s="2008">
        <v>0</v>
      </c>
      <c r="Y98" s="2008">
        <v>0</v>
      </c>
      <c r="Z98" s="2008">
        <v>0</v>
      </c>
      <c r="AA98" s="2008">
        <v>0</v>
      </c>
      <c r="AB98" s="2006">
        <v>0</v>
      </c>
      <c r="AC98" s="2006">
        <v>0</v>
      </c>
      <c r="AD98" s="2006">
        <v>0</v>
      </c>
      <c r="AE98" s="2006">
        <v>0</v>
      </c>
      <c r="AF98" s="2006">
        <v>0</v>
      </c>
      <c r="AG98" s="2006">
        <v>0</v>
      </c>
      <c r="AH98" s="2006">
        <v>0</v>
      </c>
      <c r="AI98" s="2006">
        <v>0</v>
      </c>
      <c r="AJ98" s="2006">
        <v>0</v>
      </c>
      <c r="AK98" s="2006">
        <v>0</v>
      </c>
      <c r="AL98" s="2007"/>
    </row>
    <row r="99" spans="1:38" ht="18" hidden="1" customHeight="1">
      <c r="A99" s="2008">
        <v>0</v>
      </c>
      <c r="B99" s="2233"/>
      <c r="C99" s="2233"/>
      <c r="D99" s="2233"/>
      <c r="E99" s="2233"/>
      <c r="F99" s="2233"/>
      <c r="G99" s="2233"/>
      <c r="H99" s="2234">
        <f t="shared" si="1"/>
        <v>0</v>
      </c>
      <c r="I99" s="2235">
        <v>2</v>
      </c>
      <c r="J99" s="2236" t="s">
        <v>3750</v>
      </c>
      <c r="K99" s="2167"/>
      <c r="L99" s="2168"/>
      <c r="M99" s="2224">
        <v>18</v>
      </c>
      <c r="N99" s="2008">
        <v>0</v>
      </c>
      <c r="O99" s="2008">
        <v>0</v>
      </c>
      <c r="P99" s="2008">
        <v>0</v>
      </c>
      <c r="Q99" s="2008">
        <v>0</v>
      </c>
      <c r="R99" s="2008">
        <v>0</v>
      </c>
      <c r="S99" s="2008">
        <v>0</v>
      </c>
      <c r="T99" s="2008">
        <v>0</v>
      </c>
      <c r="U99" s="2008">
        <v>0</v>
      </c>
      <c r="V99" s="2008">
        <v>0</v>
      </c>
      <c r="W99" s="2008">
        <v>0</v>
      </c>
      <c r="X99" s="2008">
        <v>0</v>
      </c>
      <c r="Y99" s="2008">
        <v>0</v>
      </c>
      <c r="Z99" s="2008">
        <v>0</v>
      </c>
      <c r="AA99" s="2008">
        <v>0</v>
      </c>
      <c r="AB99" s="2006">
        <v>0</v>
      </c>
      <c r="AC99" s="2006">
        <v>0</v>
      </c>
      <c r="AD99" s="2006">
        <v>0</v>
      </c>
      <c r="AE99" s="2006">
        <v>0</v>
      </c>
      <c r="AF99" s="2006">
        <v>0</v>
      </c>
      <c r="AG99" s="2006">
        <v>0</v>
      </c>
      <c r="AH99" s="2006">
        <v>0</v>
      </c>
      <c r="AI99" s="2006">
        <v>0</v>
      </c>
      <c r="AJ99" s="2006">
        <v>0</v>
      </c>
      <c r="AK99" s="2006">
        <v>0</v>
      </c>
      <c r="AL99" s="2007"/>
    </row>
    <row r="100" spans="1:38" ht="18" hidden="1" customHeight="1">
      <c r="A100" s="2008">
        <v>0</v>
      </c>
      <c r="B100" s="2233"/>
      <c r="C100" s="2233"/>
      <c r="D100" s="2233"/>
      <c r="E100" s="2233"/>
      <c r="F100" s="2233"/>
      <c r="G100" s="2233"/>
      <c r="H100" s="2234">
        <f t="shared" si="1"/>
        <v>0</v>
      </c>
      <c r="I100" s="2235">
        <v>4</v>
      </c>
      <c r="J100" s="2236" t="s">
        <v>3750</v>
      </c>
      <c r="K100" s="2169"/>
      <c r="L100" s="2170"/>
      <c r="M100" s="2224">
        <v>18</v>
      </c>
      <c r="N100" s="2008">
        <v>0</v>
      </c>
      <c r="O100" s="2008">
        <v>0</v>
      </c>
      <c r="P100" s="2008">
        <v>0</v>
      </c>
      <c r="Q100" s="2008">
        <v>0</v>
      </c>
      <c r="R100" s="2008">
        <v>0</v>
      </c>
      <c r="S100" s="2008">
        <v>0</v>
      </c>
      <c r="T100" s="2008">
        <v>0</v>
      </c>
      <c r="U100" s="2008">
        <v>0</v>
      </c>
      <c r="V100" s="2008">
        <v>0</v>
      </c>
      <c r="W100" s="2008">
        <v>0</v>
      </c>
      <c r="X100" s="2008">
        <v>0</v>
      </c>
      <c r="Y100" s="2008">
        <v>0</v>
      </c>
      <c r="Z100" s="2008">
        <v>0</v>
      </c>
      <c r="AA100" s="2008">
        <v>0</v>
      </c>
      <c r="AB100" s="2006">
        <v>0</v>
      </c>
      <c r="AC100" s="2006">
        <v>0</v>
      </c>
      <c r="AD100" s="2006">
        <v>0</v>
      </c>
      <c r="AE100" s="2006">
        <v>0</v>
      </c>
      <c r="AF100" s="2006">
        <v>0</v>
      </c>
      <c r="AG100" s="2006">
        <v>0</v>
      </c>
      <c r="AH100" s="2006">
        <v>0</v>
      </c>
      <c r="AI100" s="2006">
        <v>0</v>
      </c>
      <c r="AJ100" s="2006">
        <v>0</v>
      </c>
      <c r="AK100" s="2006">
        <v>0</v>
      </c>
      <c r="AL100" s="2007"/>
    </row>
    <row r="101" spans="1:38" ht="18" hidden="1" customHeight="1">
      <c r="A101" s="2008">
        <v>0</v>
      </c>
      <c r="B101" s="2233"/>
      <c r="C101" s="2233"/>
      <c r="D101" s="2233"/>
      <c r="E101" s="2233"/>
      <c r="F101" s="2233"/>
      <c r="G101" s="2233"/>
      <c r="H101" s="2234">
        <f t="shared" si="1"/>
        <v>0</v>
      </c>
      <c r="I101" s="2235">
        <v>4</v>
      </c>
      <c r="J101" s="2236" t="s">
        <v>3751</v>
      </c>
      <c r="K101" s="2171" t="s">
        <v>3718</v>
      </c>
      <c r="L101" s="2172"/>
      <c r="M101" s="2224">
        <v>18</v>
      </c>
      <c r="N101" s="2008">
        <v>0</v>
      </c>
      <c r="O101" s="2008">
        <v>0</v>
      </c>
      <c r="P101" s="2008">
        <v>0</v>
      </c>
      <c r="Q101" s="2008">
        <v>0</v>
      </c>
      <c r="R101" s="2008">
        <v>0</v>
      </c>
      <c r="S101" s="2008">
        <v>0</v>
      </c>
      <c r="T101" s="2008">
        <v>0</v>
      </c>
      <c r="U101" s="2008">
        <v>0</v>
      </c>
      <c r="V101" s="2008">
        <v>0</v>
      </c>
      <c r="W101" s="2008">
        <v>0</v>
      </c>
      <c r="X101" s="2008">
        <v>0</v>
      </c>
      <c r="Y101" s="2008">
        <v>0</v>
      </c>
      <c r="Z101" s="2008">
        <v>0</v>
      </c>
      <c r="AA101" s="2008">
        <v>0</v>
      </c>
      <c r="AB101" s="2006">
        <v>0</v>
      </c>
      <c r="AC101" s="2006">
        <v>0</v>
      </c>
      <c r="AD101" s="2006">
        <v>0</v>
      </c>
      <c r="AE101" s="2006">
        <v>0</v>
      </c>
      <c r="AF101" s="2006">
        <v>0</v>
      </c>
      <c r="AG101" s="2006">
        <v>0</v>
      </c>
      <c r="AH101" s="2006">
        <v>0</v>
      </c>
      <c r="AI101" s="2006">
        <v>0</v>
      </c>
      <c r="AJ101" s="2006">
        <v>0</v>
      </c>
      <c r="AK101" s="2006">
        <v>0</v>
      </c>
      <c r="AL101" s="2007"/>
    </row>
    <row r="102" spans="1:38" ht="18.75" hidden="1" customHeight="1">
      <c r="A102" s="2008">
        <v>0</v>
      </c>
      <c r="B102" s="2233"/>
      <c r="C102" s="2233"/>
      <c r="D102" s="2233"/>
      <c r="E102" s="2233"/>
      <c r="F102" s="2233"/>
      <c r="G102" s="2233"/>
      <c r="H102" s="2234">
        <f t="shared" si="1"/>
        <v>0</v>
      </c>
      <c r="I102" s="2235">
        <v>4</v>
      </c>
      <c r="J102" s="2236" t="s">
        <v>3750</v>
      </c>
      <c r="K102" s="2173"/>
      <c r="L102" s="2174"/>
      <c r="M102" s="2224">
        <v>18</v>
      </c>
      <c r="N102" s="2008">
        <v>0</v>
      </c>
      <c r="O102" s="2008">
        <v>0</v>
      </c>
      <c r="P102" s="2008">
        <v>0</v>
      </c>
      <c r="Q102" s="2008">
        <v>0</v>
      </c>
      <c r="R102" s="2008">
        <v>0</v>
      </c>
      <c r="S102" s="2008">
        <v>0</v>
      </c>
      <c r="T102" s="2008">
        <v>0</v>
      </c>
      <c r="U102" s="2008">
        <v>0</v>
      </c>
      <c r="V102" s="2008">
        <v>0</v>
      </c>
      <c r="W102" s="2008">
        <v>0</v>
      </c>
      <c r="X102" s="2008">
        <v>0</v>
      </c>
      <c r="Y102" s="2008">
        <v>0</v>
      </c>
      <c r="Z102" s="2008">
        <v>0</v>
      </c>
      <c r="AA102" s="2008">
        <v>0</v>
      </c>
      <c r="AB102" s="2006">
        <v>0</v>
      </c>
      <c r="AC102" s="2006">
        <v>0</v>
      </c>
      <c r="AD102" s="2006">
        <v>0</v>
      </c>
      <c r="AE102" s="2006">
        <v>0</v>
      </c>
      <c r="AF102" s="2006">
        <v>0</v>
      </c>
      <c r="AG102" s="2006">
        <v>0</v>
      </c>
      <c r="AH102" s="2006">
        <v>0</v>
      </c>
      <c r="AI102" s="2006">
        <v>0</v>
      </c>
      <c r="AJ102" s="2006">
        <v>0</v>
      </c>
      <c r="AK102" s="2006">
        <v>0</v>
      </c>
      <c r="AL102" s="2007"/>
    </row>
    <row r="103" spans="1:38" ht="18" hidden="1" customHeight="1">
      <c r="A103" s="2008">
        <v>0</v>
      </c>
      <c r="B103" s="2233"/>
      <c r="C103" s="2233"/>
      <c r="D103" s="2233"/>
      <c r="E103" s="2233"/>
      <c r="F103" s="2233"/>
      <c r="G103" s="2233"/>
      <c r="H103" s="2234">
        <f t="shared" si="1"/>
        <v>0</v>
      </c>
      <c r="I103" s="2235">
        <v>4</v>
      </c>
      <c r="J103" s="2236" t="s">
        <v>3751</v>
      </c>
      <c r="K103" s="2175"/>
      <c r="L103" s="2176"/>
      <c r="M103" s="2224">
        <v>18</v>
      </c>
      <c r="N103" s="2008">
        <v>0</v>
      </c>
      <c r="O103" s="2008">
        <v>0</v>
      </c>
      <c r="P103" s="2008">
        <v>0</v>
      </c>
      <c r="Q103" s="2008">
        <v>0</v>
      </c>
      <c r="R103" s="2008">
        <v>0</v>
      </c>
      <c r="S103" s="2008">
        <v>0</v>
      </c>
      <c r="T103" s="2008">
        <v>0</v>
      </c>
      <c r="U103" s="2008">
        <v>0</v>
      </c>
      <c r="V103" s="2008">
        <v>0</v>
      </c>
      <c r="W103" s="2008">
        <v>0</v>
      </c>
      <c r="X103" s="2008">
        <v>0</v>
      </c>
      <c r="Y103" s="2008">
        <v>0</v>
      </c>
      <c r="Z103" s="2008">
        <v>0</v>
      </c>
      <c r="AA103" s="2008">
        <v>0</v>
      </c>
      <c r="AB103" s="2006">
        <v>0</v>
      </c>
      <c r="AC103" s="2006">
        <v>0</v>
      </c>
      <c r="AD103" s="2006">
        <v>0</v>
      </c>
      <c r="AE103" s="2006">
        <v>0</v>
      </c>
      <c r="AF103" s="2006">
        <v>0</v>
      </c>
      <c r="AG103" s="2006">
        <v>0</v>
      </c>
      <c r="AH103" s="2006">
        <v>0</v>
      </c>
      <c r="AI103" s="2006">
        <v>0</v>
      </c>
      <c r="AJ103" s="2006">
        <v>0</v>
      </c>
      <c r="AK103" s="2006">
        <v>0</v>
      </c>
      <c r="AL103" s="2007"/>
    </row>
    <row r="104" spans="1:38" ht="18" hidden="1" customHeight="1">
      <c r="A104" s="2008">
        <v>0</v>
      </c>
      <c r="B104" s="2233">
        <v>0</v>
      </c>
      <c r="C104" s="2233">
        <v>0</v>
      </c>
      <c r="D104" s="2233">
        <v>0</v>
      </c>
      <c r="E104" s="2233">
        <v>0</v>
      </c>
      <c r="F104" s="2233">
        <v>0</v>
      </c>
      <c r="G104" s="2233">
        <v>0</v>
      </c>
      <c r="H104" s="2234">
        <f t="shared" si="1"/>
        <v>0</v>
      </c>
      <c r="I104" s="2235">
        <v>10</v>
      </c>
      <c r="J104" s="2236" t="s">
        <v>3751</v>
      </c>
      <c r="K104" s="2177" t="s">
        <v>3723</v>
      </c>
      <c r="L104" s="2178"/>
      <c r="M104" s="2224">
        <v>18</v>
      </c>
      <c r="N104" s="2008">
        <v>0</v>
      </c>
      <c r="O104" s="2008">
        <v>0</v>
      </c>
      <c r="P104" s="2008">
        <v>0</v>
      </c>
      <c r="Q104" s="2008">
        <v>0</v>
      </c>
      <c r="R104" s="2008">
        <v>0</v>
      </c>
      <c r="S104" s="2008">
        <v>0</v>
      </c>
      <c r="T104" s="2008">
        <v>0</v>
      </c>
      <c r="U104" s="2008">
        <v>0</v>
      </c>
      <c r="V104" s="2008">
        <v>0</v>
      </c>
      <c r="W104" s="2008">
        <v>0</v>
      </c>
      <c r="X104" s="2008">
        <v>0</v>
      </c>
      <c r="Y104" s="2008">
        <v>0</v>
      </c>
      <c r="Z104" s="2008">
        <v>0</v>
      </c>
      <c r="AA104" s="2008">
        <v>0</v>
      </c>
      <c r="AB104" s="2006">
        <v>0</v>
      </c>
      <c r="AC104" s="2006">
        <v>0</v>
      </c>
      <c r="AD104" s="2006">
        <v>0</v>
      </c>
      <c r="AE104" s="2006">
        <v>0</v>
      </c>
      <c r="AF104" s="2006">
        <v>0</v>
      </c>
      <c r="AG104" s="2006">
        <v>0</v>
      </c>
      <c r="AH104" s="2006">
        <v>0</v>
      </c>
      <c r="AI104" s="2006">
        <v>0</v>
      </c>
      <c r="AJ104" s="2006">
        <v>0</v>
      </c>
      <c r="AK104" s="2006">
        <v>0</v>
      </c>
      <c r="AL104" s="2007"/>
    </row>
    <row r="105" spans="1:38" ht="18" hidden="1" customHeight="1">
      <c r="A105" s="2008">
        <v>0</v>
      </c>
      <c r="B105" s="2237">
        <v>3</v>
      </c>
      <c r="C105" s="2237">
        <v>3</v>
      </c>
      <c r="D105" s="2237">
        <v>3</v>
      </c>
      <c r="E105" s="2237">
        <v>3</v>
      </c>
      <c r="F105" s="2237">
        <v>3</v>
      </c>
      <c r="G105" s="2237">
        <v>3</v>
      </c>
      <c r="H105" s="2238">
        <f t="shared" si="1"/>
        <v>15</v>
      </c>
      <c r="I105" s="2235">
        <v>8</v>
      </c>
      <c r="J105" s="2236" t="s">
        <v>3751</v>
      </c>
      <c r="K105" s="2181"/>
      <c r="L105" s="2182"/>
      <c r="M105" s="2224">
        <v>18</v>
      </c>
      <c r="N105" s="2008">
        <v>0</v>
      </c>
      <c r="O105" s="2008">
        <v>0</v>
      </c>
      <c r="P105" s="2008">
        <v>0</v>
      </c>
      <c r="Q105" s="2008">
        <v>0</v>
      </c>
      <c r="R105" s="2008">
        <v>0</v>
      </c>
      <c r="S105" s="2008">
        <v>0</v>
      </c>
      <c r="T105" s="2008">
        <v>0</v>
      </c>
      <c r="U105" s="2008">
        <v>0</v>
      </c>
      <c r="V105" s="2008">
        <v>0</v>
      </c>
      <c r="W105" s="2008">
        <v>0</v>
      </c>
      <c r="X105" s="2008">
        <v>0</v>
      </c>
      <c r="Y105" s="2008">
        <v>0</v>
      </c>
      <c r="Z105" s="2008">
        <v>0</v>
      </c>
      <c r="AA105" s="2008">
        <v>0</v>
      </c>
      <c r="AB105" s="2006">
        <v>0</v>
      </c>
      <c r="AC105" s="2006">
        <v>0</v>
      </c>
      <c r="AD105" s="2006">
        <v>0</v>
      </c>
      <c r="AE105" s="2006">
        <v>0</v>
      </c>
      <c r="AF105" s="2006">
        <v>0</v>
      </c>
      <c r="AG105" s="2006">
        <v>0</v>
      </c>
      <c r="AH105" s="2006">
        <v>0</v>
      </c>
      <c r="AI105" s="2006">
        <v>0</v>
      </c>
      <c r="AJ105" s="2006">
        <v>0</v>
      </c>
      <c r="AK105" s="2006">
        <v>0</v>
      </c>
      <c r="AL105" s="2007"/>
    </row>
    <row r="106" spans="1:38" ht="15.75" hidden="1" customHeight="1">
      <c r="A106" s="2008">
        <v>0</v>
      </c>
      <c r="B106" s="2239"/>
      <c r="C106" s="2239"/>
      <c r="D106" s="2239"/>
      <c r="E106" s="2239"/>
      <c r="F106" s="2239"/>
      <c r="G106" s="2239"/>
      <c r="H106" s="2239"/>
      <c r="I106" s="2239"/>
      <c r="J106" s="2239"/>
      <c r="K106" s="2219"/>
      <c r="L106" s="2240"/>
      <c r="M106" s="2224">
        <v>18</v>
      </c>
      <c r="N106" s="2008">
        <v>0</v>
      </c>
      <c r="O106" s="2008">
        <v>0</v>
      </c>
      <c r="P106" s="2008">
        <v>0</v>
      </c>
      <c r="Q106" s="2008">
        <v>0</v>
      </c>
      <c r="R106" s="2008">
        <v>0</v>
      </c>
      <c r="S106" s="2008">
        <v>0</v>
      </c>
      <c r="T106" s="2008">
        <v>0</v>
      </c>
      <c r="U106" s="2008">
        <v>0</v>
      </c>
      <c r="V106" s="2008">
        <v>0</v>
      </c>
      <c r="W106" s="2008">
        <v>0</v>
      </c>
      <c r="X106" s="2008">
        <v>0</v>
      </c>
      <c r="Y106" s="2008">
        <v>0</v>
      </c>
      <c r="Z106" s="2008">
        <v>0</v>
      </c>
      <c r="AA106" s="2008">
        <v>0</v>
      </c>
      <c r="AB106" s="2006">
        <v>0</v>
      </c>
      <c r="AC106" s="2006">
        <v>0</v>
      </c>
      <c r="AD106" s="2006">
        <v>0</v>
      </c>
      <c r="AE106" s="2006">
        <v>0</v>
      </c>
      <c r="AF106" s="2006">
        <v>0</v>
      </c>
      <c r="AG106" s="2006">
        <v>0</v>
      </c>
      <c r="AH106" s="2006">
        <v>0</v>
      </c>
      <c r="AI106" s="2006">
        <v>0</v>
      </c>
      <c r="AJ106" s="2006">
        <v>0</v>
      </c>
      <c r="AK106" s="2006">
        <v>0</v>
      </c>
      <c r="AL106" s="2007"/>
    </row>
    <row r="107" spans="1:38" ht="16.5" hidden="1" customHeight="1" thickBot="1">
      <c r="A107" s="2008">
        <v>0</v>
      </c>
      <c r="B107" s="2241"/>
      <c r="C107" s="2241"/>
      <c r="D107" s="2241"/>
      <c r="E107" s="2241"/>
      <c r="F107" s="2241"/>
      <c r="G107" s="2241"/>
      <c r="H107" s="2241"/>
      <c r="I107" s="2241"/>
      <c r="J107" s="2241"/>
      <c r="K107" s="2242"/>
      <c r="L107" s="2243"/>
      <c r="M107" s="2224">
        <v>18</v>
      </c>
      <c r="N107" s="2008">
        <v>0</v>
      </c>
      <c r="O107" s="2008">
        <v>0</v>
      </c>
      <c r="P107" s="2008">
        <v>0</v>
      </c>
      <c r="Q107" s="2008">
        <v>0</v>
      </c>
      <c r="R107" s="2008">
        <v>0</v>
      </c>
      <c r="S107" s="2008">
        <v>0</v>
      </c>
      <c r="T107" s="2008">
        <v>0</v>
      </c>
      <c r="U107" s="2008">
        <v>0</v>
      </c>
      <c r="V107" s="2008">
        <v>0</v>
      </c>
      <c r="W107" s="2008">
        <v>0</v>
      </c>
      <c r="X107" s="2008">
        <v>0</v>
      </c>
      <c r="Y107" s="2008">
        <v>0</v>
      </c>
      <c r="Z107" s="2008">
        <v>0</v>
      </c>
      <c r="AA107" s="2008">
        <v>0</v>
      </c>
      <c r="AB107" s="2006">
        <v>0</v>
      </c>
      <c r="AC107" s="2006">
        <v>0</v>
      </c>
      <c r="AD107" s="2006">
        <v>0</v>
      </c>
      <c r="AE107" s="2006">
        <v>0</v>
      </c>
      <c r="AF107" s="2006">
        <v>0</v>
      </c>
      <c r="AG107" s="2006">
        <v>0</v>
      </c>
      <c r="AH107" s="2006">
        <v>0</v>
      </c>
      <c r="AI107" s="2006">
        <v>0</v>
      </c>
      <c r="AJ107" s="2006">
        <v>0</v>
      </c>
      <c r="AK107" s="2006">
        <v>0</v>
      </c>
      <c r="AL107" s="2007"/>
    </row>
    <row r="108" spans="1:38" ht="15.75" hidden="1" customHeight="1">
      <c r="A108" s="2008">
        <v>0</v>
      </c>
      <c r="B108" s="1931"/>
      <c r="C108" s="1931"/>
      <c r="D108" s="1931"/>
      <c r="E108" s="1931"/>
      <c r="F108" s="1931"/>
      <c r="G108" s="1931"/>
      <c r="H108" s="1931"/>
      <c r="I108" s="1931"/>
      <c r="J108" s="1931"/>
      <c r="K108" s="1931"/>
      <c r="L108" s="1931"/>
      <c r="M108" s="2244"/>
      <c r="N108" s="2008">
        <v>0</v>
      </c>
      <c r="O108" s="2008">
        <v>0</v>
      </c>
      <c r="P108" s="2008">
        <v>0</v>
      </c>
      <c r="Q108" s="2008">
        <v>0</v>
      </c>
      <c r="R108" s="2008">
        <v>0</v>
      </c>
      <c r="S108" s="2008">
        <v>0</v>
      </c>
      <c r="T108" s="2008">
        <v>0</v>
      </c>
      <c r="U108" s="2008">
        <v>0</v>
      </c>
      <c r="V108" s="2008">
        <v>0</v>
      </c>
      <c r="W108" s="2008">
        <v>0</v>
      </c>
      <c r="X108" s="2008">
        <v>0</v>
      </c>
      <c r="Y108" s="2008">
        <v>0</v>
      </c>
      <c r="Z108" s="2008">
        <v>0</v>
      </c>
      <c r="AA108" s="2008">
        <v>0</v>
      </c>
      <c r="AB108" s="2006">
        <v>0</v>
      </c>
      <c r="AC108" s="2006">
        <v>0</v>
      </c>
      <c r="AD108" s="2006">
        <v>0</v>
      </c>
      <c r="AE108" s="2006">
        <v>0</v>
      </c>
      <c r="AF108" s="2006">
        <v>0</v>
      </c>
      <c r="AG108" s="2006">
        <v>0</v>
      </c>
      <c r="AH108" s="2006">
        <v>0</v>
      </c>
      <c r="AI108" s="2006">
        <v>0</v>
      </c>
      <c r="AJ108" s="2006">
        <v>0</v>
      </c>
      <c r="AK108" s="2006">
        <v>0</v>
      </c>
      <c r="AL108" s="2007"/>
    </row>
    <row r="109" spans="1:38" ht="16.5" thickBot="1">
      <c r="A109" s="2008">
        <v>0</v>
      </c>
      <c r="B109" s="2008">
        <v>0</v>
      </c>
      <c r="C109" s="2008">
        <v>0</v>
      </c>
      <c r="D109" s="2008">
        <v>0</v>
      </c>
      <c r="E109" s="2008">
        <v>0</v>
      </c>
      <c r="F109" s="2008">
        <v>0</v>
      </c>
      <c r="G109" s="2008">
        <v>0</v>
      </c>
      <c r="H109" s="2008">
        <v>0</v>
      </c>
      <c r="I109" s="2016" t="s">
        <v>1759</v>
      </c>
      <c r="K109" s="2008">
        <v>0</v>
      </c>
      <c r="L109" s="2008">
        <v>0</v>
      </c>
      <c r="M109" s="2145">
        <v>0</v>
      </c>
      <c r="N109" s="2008">
        <v>0</v>
      </c>
      <c r="O109" s="2008">
        <v>0</v>
      </c>
      <c r="P109" s="2008">
        <v>0</v>
      </c>
      <c r="Q109" s="2008">
        <v>0</v>
      </c>
      <c r="R109" s="2008">
        <v>0</v>
      </c>
      <c r="S109" s="2008">
        <v>0</v>
      </c>
      <c r="T109" s="2008">
        <v>0</v>
      </c>
      <c r="U109" s="2008">
        <v>0</v>
      </c>
      <c r="V109" s="2008">
        <v>0</v>
      </c>
      <c r="W109" s="2008">
        <v>0</v>
      </c>
      <c r="X109" s="2008">
        <v>0</v>
      </c>
      <c r="Y109" s="2008">
        <v>0</v>
      </c>
      <c r="Z109" s="2008">
        <v>0</v>
      </c>
      <c r="AA109" s="2008">
        <v>0</v>
      </c>
      <c r="AB109" s="2006">
        <v>0</v>
      </c>
      <c r="AC109" s="2006">
        <v>0</v>
      </c>
      <c r="AD109" s="2006">
        <v>0</v>
      </c>
      <c r="AE109" s="2006">
        <v>0</v>
      </c>
      <c r="AF109" s="2006">
        <v>0</v>
      </c>
      <c r="AG109" s="2006">
        <v>0</v>
      </c>
      <c r="AH109" s="2006">
        <v>0</v>
      </c>
      <c r="AI109" s="2006">
        <v>0</v>
      </c>
      <c r="AJ109" s="2006">
        <v>0</v>
      </c>
      <c r="AK109" s="2006">
        <v>0</v>
      </c>
      <c r="AL109" s="2007"/>
    </row>
    <row r="110" spans="1:38" ht="36" customHeight="1" thickBot="1">
      <c r="A110" s="2008">
        <v>0</v>
      </c>
      <c r="B110" s="2021" t="s">
        <v>3680</v>
      </c>
      <c r="C110" s="6952" t="s">
        <v>3681</v>
      </c>
      <c r="D110" s="6953"/>
      <c r="E110" s="6954">
        <v>1</v>
      </c>
      <c r="F110" s="6955"/>
      <c r="G110" s="6956" t="s">
        <v>3682</v>
      </c>
      <c r="H110" s="6957"/>
      <c r="I110" s="2011">
        <v>36</v>
      </c>
      <c r="J110" s="2022" t="s">
        <v>3683</v>
      </c>
      <c r="K110" s="2023"/>
      <c r="L110" s="2023"/>
      <c r="M110" s="2148"/>
      <c r="N110" s="2008">
        <v>0</v>
      </c>
      <c r="O110" s="2008">
        <v>0</v>
      </c>
      <c r="P110" s="2008">
        <v>0</v>
      </c>
      <c r="Q110" s="2008">
        <v>0</v>
      </c>
      <c r="R110" s="2008">
        <v>0</v>
      </c>
      <c r="S110" s="2008">
        <v>0</v>
      </c>
      <c r="T110" s="2008">
        <v>0</v>
      </c>
      <c r="U110" s="2008">
        <v>0</v>
      </c>
      <c r="V110" s="2008">
        <v>0</v>
      </c>
      <c r="W110" s="2008">
        <v>0</v>
      </c>
      <c r="X110" s="2008">
        <v>0</v>
      </c>
      <c r="Y110" s="2008">
        <v>0</v>
      </c>
      <c r="Z110" s="2008">
        <v>0</v>
      </c>
      <c r="AA110" s="2008">
        <v>0</v>
      </c>
      <c r="AB110" s="2006">
        <v>0</v>
      </c>
      <c r="AC110" s="2006">
        <v>0</v>
      </c>
      <c r="AD110" s="2006">
        <v>0</v>
      </c>
      <c r="AE110" s="2006">
        <v>0</v>
      </c>
      <c r="AF110" s="2006">
        <v>0</v>
      </c>
      <c r="AG110" s="2006">
        <v>0</v>
      </c>
      <c r="AH110" s="2006">
        <v>0</v>
      </c>
      <c r="AI110" s="2006">
        <v>0</v>
      </c>
      <c r="AJ110" s="2006">
        <v>0</v>
      </c>
      <c r="AK110" s="2006">
        <v>0</v>
      </c>
      <c r="AL110" s="2007"/>
    </row>
    <row r="111" spans="1:38" ht="20.100000000000001" customHeight="1">
      <c r="A111" s="2008">
        <v>0</v>
      </c>
      <c r="B111" s="6930" t="s">
        <v>3752</v>
      </c>
      <c r="C111" s="6931" t="s">
        <v>3685</v>
      </c>
      <c r="D111" s="6932"/>
      <c r="E111" s="6935">
        <v>365</v>
      </c>
      <c r="F111" s="6935"/>
      <c r="G111" s="6937" t="s">
        <v>3686</v>
      </c>
      <c r="H111" s="6938"/>
      <c r="I111" s="2011">
        <v>20</v>
      </c>
      <c r="J111" s="2026" t="s">
        <v>3687</v>
      </c>
      <c r="K111" s="2027"/>
      <c r="L111" s="2027"/>
      <c r="M111" s="2151"/>
      <c r="N111" s="2008">
        <v>0</v>
      </c>
      <c r="O111" s="2008">
        <v>0</v>
      </c>
      <c r="P111" s="2008">
        <v>0</v>
      </c>
      <c r="Q111" s="2008">
        <v>0</v>
      </c>
      <c r="R111" s="2008">
        <v>0</v>
      </c>
      <c r="S111" s="2008">
        <v>0</v>
      </c>
      <c r="T111" s="2008">
        <v>0</v>
      </c>
      <c r="U111" s="2008">
        <v>0</v>
      </c>
      <c r="V111" s="2008">
        <v>0</v>
      </c>
      <c r="W111" s="2008">
        <v>0</v>
      </c>
      <c r="X111" s="2008">
        <v>0</v>
      </c>
      <c r="Y111" s="2008">
        <v>0</v>
      </c>
      <c r="Z111" s="2008">
        <v>0</v>
      </c>
      <c r="AA111" s="2008">
        <v>0</v>
      </c>
      <c r="AB111" s="2006">
        <v>0</v>
      </c>
      <c r="AC111" s="2006">
        <v>0</v>
      </c>
      <c r="AD111" s="2006">
        <v>0</v>
      </c>
      <c r="AE111" s="2006">
        <v>0</v>
      </c>
      <c r="AF111" s="2006">
        <v>0</v>
      </c>
      <c r="AG111" s="2006">
        <v>0</v>
      </c>
      <c r="AH111" s="2006">
        <v>0</v>
      </c>
      <c r="AI111" s="2006">
        <v>0</v>
      </c>
      <c r="AJ111" s="2006">
        <v>0</v>
      </c>
      <c r="AK111" s="2006">
        <v>0</v>
      </c>
      <c r="AL111" s="2007"/>
    </row>
    <row r="112" spans="1:38" ht="20.100000000000001" customHeight="1">
      <c r="A112" s="2008">
        <v>0</v>
      </c>
      <c r="B112" s="6930"/>
      <c r="C112" s="6933"/>
      <c r="D112" s="6934"/>
      <c r="E112" s="6936"/>
      <c r="F112" s="6936"/>
      <c r="G112" s="6939"/>
      <c r="H112" s="6940"/>
      <c r="I112" s="2011">
        <v>20</v>
      </c>
      <c r="J112" s="2026" t="s">
        <v>3688</v>
      </c>
      <c r="K112" s="2027"/>
      <c r="L112" s="2027"/>
      <c r="M112" s="2151"/>
      <c r="N112" s="2008">
        <v>0</v>
      </c>
      <c r="O112" s="2008">
        <v>0</v>
      </c>
      <c r="P112" s="2008">
        <v>0</v>
      </c>
      <c r="Q112" s="2008">
        <v>0</v>
      </c>
      <c r="R112" s="2008">
        <v>0</v>
      </c>
      <c r="S112" s="2008">
        <v>0</v>
      </c>
      <c r="T112" s="2008">
        <v>0</v>
      </c>
      <c r="U112" s="2008">
        <v>0</v>
      </c>
      <c r="V112" s="2008">
        <v>0</v>
      </c>
      <c r="W112" s="2008">
        <v>0</v>
      </c>
      <c r="X112" s="2008">
        <v>0</v>
      </c>
      <c r="Y112" s="2008">
        <v>0</v>
      </c>
      <c r="Z112" s="2008">
        <v>0</v>
      </c>
      <c r="AA112" s="2008">
        <v>0</v>
      </c>
      <c r="AB112" s="2006">
        <v>0</v>
      </c>
      <c r="AC112" s="2006">
        <v>0</v>
      </c>
      <c r="AD112" s="2006">
        <v>0</v>
      </c>
      <c r="AE112" s="2006">
        <v>0</v>
      </c>
      <c r="AF112" s="2006">
        <v>0</v>
      </c>
      <c r="AG112" s="2006">
        <v>0</v>
      </c>
      <c r="AH112" s="2006">
        <v>0</v>
      </c>
      <c r="AI112" s="2006">
        <v>0</v>
      </c>
      <c r="AJ112" s="2006">
        <v>0</v>
      </c>
      <c r="AK112" s="2006">
        <v>0</v>
      </c>
      <c r="AL112" s="2007"/>
    </row>
    <row r="113" spans="1:38" ht="18" customHeight="1" thickBot="1">
      <c r="A113" s="2008">
        <v>0</v>
      </c>
      <c r="B113" s="2245"/>
      <c r="C113" s="6941">
        <v>20</v>
      </c>
      <c r="D113" s="6942"/>
      <c r="E113" s="6943">
        <f>E110*E111</f>
        <v>365</v>
      </c>
      <c r="F113" s="6943"/>
      <c r="G113" s="6944" t="s">
        <v>3689</v>
      </c>
      <c r="H113" s="6945"/>
      <c r="I113" s="2011">
        <v>18</v>
      </c>
      <c r="J113" s="2246" t="s">
        <v>3690</v>
      </c>
      <c r="K113" s="2027"/>
      <c r="L113" s="2027"/>
      <c r="M113" s="2151"/>
      <c r="N113" s="2008">
        <v>0</v>
      </c>
      <c r="O113" s="2008">
        <v>0</v>
      </c>
      <c r="P113" s="2008">
        <v>0</v>
      </c>
      <c r="Q113" s="2008">
        <v>0</v>
      </c>
      <c r="R113" s="2008">
        <v>0</v>
      </c>
      <c r="S113" s="2008">
        <v>0</v>
      </c>
      <c r="T113" s="2008">
        <v>0</v>
      </c>
      <c r="U113" s="2008">
        <v>0</v>
      </c>
      <c r="V113" s="2008">
        <v>0</v>
      </c>
      <c r="W113" s="2008">
        <v>0</v>
      </c>
      <c r="X113" s="2008">
        <v>0</v>
      </c>
      <c r="Y113" s="2008">
        <v>0</v>
      </c>
      <c r="Z113" s="2008">
        <v>0</v>
      </c>
      <c r="AA113" s="2008">
        <v>0</v>
      </c>
      <c r="AB113" s="2006">
        <v>0</v>
      </c>
      <c r="AC113" s="2006">
        <v>0</v>
      </c>
      <c r="AD113" s="2006">
        <v>0</v>
      </c>
      <c r="AE113" s="2006">
        <v>0</v>
      </c>
      <c r="AF113" s="2006">
        <v>0</v>
      </c>
      <c r="AG113" s="2006">
        <v>0</v>
      </c>
      <c r="AH113" s="2006">
        <v>0</v>
      </c>
      <c r="AI113" s="2006">
        <v>0</v>
      </c>
      <c r="AJ113" s="2006">
        <v>0</v>
      </c>
      <c r="AK113" s="2006">
        <v>0</v>
      </c>
      <c r="AL113" s="2007"/>
    </row>
    <row r="114" spans="1:38" ht="18" customHeight="1">
      <c r="A114" s="2008">
        <v>0</v>
      </c>
      <c r="B114" s="2247" t="s">
        <v>3691</v>
      </c>
      <c r="C114" s="6924" t="s">
        <v>3692</v>
      </c>
      <c r="D114" s="6925"/>
      <c r="E114" s="2032" t="s">
        <v>3693</v>
      </c>
      <c r="F114" s="2033" t="s">
        <v>3694</v>
      </c>
      <c r="G114" s="2034" t="s">
        <v>3695</v>
      </c>
      <c r="H114" s="2035"/>
      <c r="I114" s="2011">
        <v>18</v>
      </c>
      <c r="J114" s="2248" t="s">
        <v>3696</v>
      </c>
      <c r="K114" s="2027"/>
      <c r="L114" s="2027"/>
      <c r="M114" s="2151"/>
      <c r="N114" s="2008">
        <v>0</v>
      </c>
      <c r="O114" s="2008">
        <v>0</v>
      </c>
      <c r="P114" s="2008">
        <v>0</v>
      </c>
      <c r="Q114" s="2008">
        <v>0</v>
      </c>
      <c r="R114" s="2008">
        <v>0</v>
      </c>
      <c r="S114" s="2008">
        <v>0</v>
      </c>
      <c r="T114" s="2008">
        <v>0</v>
      </c>
      <c r="U114" s="2008">
        <v>0</v>
      </c>
      <c r="V114" s="2008">
        <v>0</v>
      </c>
      <c r="W114" s="2008">
        <v>0</v>
      </c>
      <c r="X114" s="2008">
        <v>0</v>
      </c>
      <c r="Y114" s="2008">
        <v>0</v>
      </c>
      <c r="Z114" s="2008">
        <v>0</v>
      </c>
      <c r="AA114" s="2008">
        <v>0</v>
      </c>
      <c r="AB114" s="2006">
        <v>0</v>
      </c>
      <c r="AC114" s="2006">
        <v>0</v>
      </c>
      <c r="AD114" s="2006">
        <v>0</v>
      </c>
      <c r="AE114" s="2006">
        <v>0</v>
      </c>
      <c r="AF114" s="2006">
        <v>0</v>
      </c>
      <c r="AG114" s="2006">
        <v>0</v>
      </c>
      <c r="AH114" s="2006">
        <v>0</v>
      </c>
      <c r="AI114" s="2006">
        <v>0</v>
      </c>
      <c r="AJ114" s="2006">
        <v>0</v>
      </c>
      <c r="AK114" s="2006">
        <v>0</v>
      </c>
      <c r="AL114" s="2007"/>
    </row>
    <row r="115" spans="1:38" ht="18" customHeight="1">
      <c r="A115" s="2008">
        <v>0</v>
      </c>
      <c r="B115" s="2037" t="s">
        <v>3697</v>
      </c>
      <c r="C115" s="2249">
        <v>6</v>
      </c>
      <c r="D115" s="2039">
        <f>IF(ISTEXT(C115),0,(C115/C143))</f>
        <v>5.5555555555555552E-2</v>
      </c>
      <c r="E115" s="2040">
        <f>IF(ISTEXT(C115),C115,(C115/C113)*E113)</f>
        <v>109.5</v>
      </c>
      <c r="F115" s="2041">
        <f>IF(ISTEXT(E115),E115,IF(E115=E113,"chaque repas",IF(E115=0,0,E113/E115)))</f>
        <v>3.3333333333333335</v>
      </c>
      <c r="G115" s="6926" t="s">
        <v>3698</v>
      </c>
      <c r="H115" s="6846"/>
      <c r="I115" s="2011">
        <v>18</v>
      </c>
      <c r="J115" s="2246" t="s">
        <v>3699</v>
      </c>
      <c r="K115" s="2027"/>
      <c r="L115" s="2027"/>
      <c r="M115" s="2151"/>
      <c r="N115" s="2008">
        <v>0</v>
      </c>
      <c r="O115" s="2008">
        <v>0</v>
      </c>
      <c r="P115" s="2008">
        <v>0</v>
      </c>
      <c r="Q115" s="2008">
        <v>0</v>
      </c>
      <c r="R115" s="2008">
        <v>0</v>
      </c>
      <c r="S115" s="2008">
        <v>0</v>
      </c>
      <c r="T115" s="2008">
        <v>0</v>
      </c>
      <c r="U115" s="2008">
        <v>0</v>
      </c>
      <c r="V115" s="2008">
        <v>0</v>
      </c>
      <c r="W115" s="2008">
        <v>0</v>
      </c>
      <c r="X115" s="2008">
        <v>0</v>
      </c>
      <c r="Y115" s="2008">
        <v>0</v>
      </c>
      <c r="Z115" s="2008">
        <v>0</v>
      </c>
      <c r="AA115" s="2008">
        <v>0</v>
      </c>
      <c r="AB115" s="2006">
        <v>0</v>
      </c>
      <c r="AC115" s="2006">
        <v>0</v>
      </c>
      <c r="AD115" s="2006">
        <v>0</v>
      </c>
      <c r="AE115" s="2006">
        <v>0</v>
      </c>
      <c r="AF115" s="2006">
        <v>0</v>
      </c>
      <c r="AG115" s="2006">
        <v>0</v>
      </c>
      <c r="AH115" s="2006">
        <v>0</v>
      </c>
      <c r="AI115" s="2006">
        <v>0</v>
      </c>
      <c r="AJ115" s="2006">
        <v>0</v>
      </c>
      <c r="AK115" s="2006">
        <v>0</v>
      </c>
      <c r="AL115" s="2007"/>
    </row>
    <row r="116" spans="1:38" ht="18" customHeight="1">
      <c r="A116" s="2008">
        <v>0</v>
      </c>
      <c r="B116" s="2047" t="s">
        <v>3701</v>
      </c>
      <c r="C116" s="2250">
        <v>8</v>
      </c>
      <c r="D116" s="2049">
        <f>IF(ISTEXT(C116),0,(C116/C143))</f>
        <v>7.407407407407407E-2</v>
      </c>
      <c r="E116" s="2050">
        <f>IF(ISTEXT(C116),C116,(C116/C113)*E113)</f>
        <v>146</v>
      </c>
      <c r="F116" s="2051">
        <f>IF(ISTEXT(E116),E116,IF(E116=E113,"chaque repas",IF(E116=0,0,E113/E116)))</f>
        <v>2.5</v>
      </c>
      <c r="G116" s="6927"/>
      <c r="H116" s="6848"/>
      <c r="I116" s="2011">
        <v>18</v>
      </c>
      <c r="J116" s="2248" t="s">
        <v>3696</v>
      </c>
      <c r="K116" s="2027"/>
      <c r="L116" s="2027"/>
      <c r="M116" s="2151"/>
      <c r="N116" s="2008">
        <v>0</v>
      </c>
      <c r="O116" s="2008">
        <v>0</v>
      </c>
      <c r="P116" s="2008">
        <v>0</v>
      </c>
      <c r="Q116" s="2008">
        <v>0</v>
      </c>
      <c r="R116" s="2008">
        <v>0</v>
      </c>
      <c r="S116" s="2008">
        <v>0</v>
      </c>
      <c r="T116" s="2008">
        <v>0</v>
      </c>
      <c r="U116" s="2008">
        <v>0</v>
      </c>
      <c r="V116" s="2008">
        <v>0</v>
      </c>
      <c r="W116" s="2008">
        <v>0</v>
      </c>
      <c r="X116" s="2008">
        <v>0</v>
      </c>
      <c r="Y116" s="2008">
        <v>0</v>
      </c>
      <c r="Z116" s="2008">
        <v>0</v>
      </c>
      <c r="AA116" s="2008">
        <v>0</v>
      </c>
      <c r="AB116" s="2006">
        <v>0</v>
      </c>
      <c r="AC116" s="2006">
        <v>0</v>
      </c>
      <c r="AD116" s="2006">
        <v>0</v>
      </c>
      <c r="AE116" s="2006">
        <v>0</v>
      </c>
      <c r="AF116" s="2006">
        <v>0</v>
      </c>
      <c r="AG116" s="2006">
        <v>0</v>
      </c>
      <c r="AH116" s="2006">
        <v>0</v>
      </c>
      <c r="AI116" s="2006">
        <v>0</v>
      </c>
      <c r="AJ116" s="2006">
        <v>0</v>
      </c>
      <c r="AK116" s="2006">
        <v>0</v>
      </c>
      <c r="AL116" s="2007"/>
    </row>
    <row r="117" spans="1:38" ht="18" customHeight="1">
      <c r="A117" s="2008">
        <v>0</v>
      </c>
      <c r="B117" s="2047" t="s">
        <v>3702</v>
      </c>
      <c r="C117" s="2251">
        <v>28</v>
      </c>
      <c r="D117" s="2058">
        <f>IF(ISTEXT(C117),0,(C117/C143))</f>
        <v>0.25925925925925924</v>
      </c>
      <c r="E117" s="2059">
        <f>IF(ISTEXT(C117),C117,(C117/C113)*E113)</f>
        <v>510.99999999999994</v>
      </c>
      <c r="F117" s="2060">
        <f>IF(ISTEXT(E117),E117,IF(E117=E113,"chaque repas",IF(E117=0,0,E113/E117)))</f>
        <v>0.71428571428571441</v>
      </c>
      <c r="G117" s="6927"/>
      <c r="H117" s="6848"/>
      <c r="I117" s="2011">
        <v>18</v>
      </c>
      <c r="J117" s="2061" t="s">
        <v>3703</v>
      </c>
      <c r="K117" s="2027"/>
      <c r="L117" s="2027"/>
      <c r="M117" s="2151"/>
      <c r="N117" s="2008">
        <v>0</v>
      </c>
      <c r="O117" s="2008">
        <v>0</v>
      </c>
      <c r="P117" s="2008">
        <v>0</v>
      </c>
      <c r="Q117" s="2008">
        <v>0</v>
      </c>
      <c r="R117" s="2008">
        <v>0</v>
      </c>
      <c r="S117" s="2008">
        <v>0</v>
      </c>
      <c r="T117" s="2008">
        <v>0</v>
      </c>
      <c r="U117" s="2008">
        <v>0</v>
      </c>
      <c r="V117" s="2008">
        <v>0</v>
      </c>
      <c r="W117" s="2008">
        <v>0</v>
      </c>
      <c r="X117" s="2008">
        <v>0</v>
      </c>
      <c r="Y117" s="2008">
        <v>0</v>
      </c>
      <c r="Z117" s="2008">
        <v>0</v>
      </c>
      <c r="AA117" s="2008">
        <v>0</v>
      </c>
      <c r="AB117" s="2006">
        <v>0</v>
      </c>
      <c r="AC117" s="2006">
        <v>0</v>
      </c>
      <c r="AD117" s="2006">
        <v>0</v>
      </c>
      <c r="AE117" s="2006">
        <v>0</v>
      </c>
      <c r="AF117" s="2006">
        <v>0</v>
      </c>
      <c r="AG117" s="2006">
        <v>0</v>
      </c>
      <c r="AH117" s="2006">
        <v>0</v>
      </c>
      <c r="AI117" s="2006">
        <v>0</v>
      </c>
      <c r="AJ117" s="2006">
        <v>0</v>
      </c>
      <c r="AK117" s="2006">
        <v>0</v>
      </c>
      <c r="AL117" s="2007"/>
    </row>
    <row r="118" spans="1:38" ht="18" customHeight="1">
      <c r="A118" s="2008">
        <v>0</v>
      </c>
      <c r="B118" s="2064" t="s">
        <v>3704</v>
      </c>
      <c r="C118" s="2250" t="s">
        <v>3700</v>
      </c>
      <c r="D118" s="2049">
        <f>IF(ISTEXT(C118),0,(C118/C143))</f>
        <v>0</v>
      </c>
      <c r="E118" s="2040" t="str">
        <f>IF(ISTEXT(C118),C118,(C118/C113)*E113)</f>
        <v>libre</v>
      </c>
      <c r="F118" s="2041" t="str">
        <f>IF(ISTEXT(E118),E118,IF(E118=E113,"chaque repas",IF(E118=0,0,E113/E118)))</f>
        <v>libre</v>
      </c>
      <c r="G118" s="6927"/>
      <c r="H118" s="6848"/>
      <c r="I118" s="2011">
        <v>18</v>
      </c>
      <c r="J118" s="2065" t="s">
        <v>3686</v>
      </c>
      <c r="K118" s="2027"/>
      <c r="L118" s="2027"/>
      <c r="M118" s="2151"/>
      <c r="N118" s="2008">
        <v>0</v>
      </c>
      <c r="O118" s="2008">
        <v>0</v>
      </c>
      <c r="P118" s="2008">
        <v>0</v>
      </c>
      <c r="Q118" s="2008">
        <v>0</v>
      </c>
      <c r="R118" s="2008">
        <v>0</v>
      </c>
      <c r="S118" s="2008">
        <v>0</v>
      </c>
      <c r="T118" s="2008">
        <v>0</v>
      </c>
      <c r="U118" s="2008">
        <v>0</v>
      </c>
      <c r="V118" s="2008">
        <v>0</v>
      </c>
      <c r="W118" s="2008">
        <v>0</v>
      </c>
      <c r="X118" s="2008">
        <v>0</v>
      </c>
      <c r="Y118" s="2008">
        <v>0</v>
      </c>
      <c r="Z118" s="2008">
        <v>0</v>
      </c>
      <c r="AA118" s="2008">
        <v>0</v>
      </c>
      <c r="AB118" s="2006">
        <v>0</v>
      </c>
      <c r="AC118" s="2006">
        <v>0</v>
      </c>
      <c r="AD118" s="2006">
        <v>0</v>
      </c>
      <c r="AE118" s="2006">
        <v>0</v>
      </c>
      <c r="AF118" s="2006">
        <v>0</v>
      </c>
      <c r="AG118" s="2006">
        <v>0</v>
      </c>
      <c r="AH118" s="2006">
        <v>0</v>
      </c>
      <c r="AI118" s="2006">
        <v>0</v>
      </c>
      <c r="AJ118" s="2006">
        <v>0</v>
      </c>
      <c r="AK118" s="2006">
        <v>0</v>
      </c>
      <c r="AL118" s="2007"/>
    </row>
    <row r="119" spans="1:38" ht="18" customHeight="1">
      <c r="A119" s="2008">
        <v>0</v>
      </c>
      <c r="B119" s="2064" t="s">
        <v>3705</v>
      </c>
      <c r="C119" s="6913">
        <v>10</v>
      </c>
      <c r="D119" s="6907">
        <f>IF(ISTEXT(C119),0,(C119/C143))</f>
        <v>9.2592592592592587E-2</v>
      </c>
      <c r="E119" s="6890">
        <f>IF(ISTEXT(C119),C119,(C119/C113)*E113)</f>
        <v>182.5</v>
      </c>
      <c r="F119" s="6892">
        <f>IF(ISTEXT(E119),E119,IF(E119=E113,"chaque repas",IF(E119=0,0,E113/E119)))</f>
        <v>2</v>
      </c>
      <c r="G119" s="6927"/>
      <c r="H119" s="6848"/>
      <c r="I119" s="2011">
        <v>18</v>
      </c>
      <c r="J119" s="2068" t="s">
        <v>3579</v>
      </c>
      <c r="K119" s="2027"/>
      <c r="L119" s="2027"/>
      <c r="M119" s="2151"/>
      <c r="N119" s="2008">
        <v>0</v>
      </c>
      <c r="O119" s="2008">
        <v>0</v>
      </c>
      <c r="P119" s="2008">
        <v>0</v>
      </c>
      <c r="Q119" s="2008">
        <v>0</v>
      </c>
      <c r="R119" s="2008">
        <v>0</v>
      </c>
      <c r="S119" s="2008">
        <v>0</v>
      </c>
      <c r="T119" s="2008">
        <v>0</v>
      </c>
      <c r="U119" s="2008">
        <v>0</v>
      </c>
      <c r="V119" s="2008">
        <v>0</v>
      </c>
      <c r="W119" s="2008">
        <v>0</v>
      </c>
      <c r="X119" s="2008">
        <v>0</v>
      </c>
      <c r="Y119" s="2008">
        <v>0</v>
      </c>
      <c r="Z119" s="2008">
        <v>0</v>
      </c>
      <c r="AA119" s="2008">
        <v>0</v>
      </c>
      <c r="AB119" s="2006">
        <v>0</v>
      </c>
      <c r="AC119" s="2006">
        <v>0</v>
      </c>
      <c r="AD119" s="2006">
        <v>0</v>
      </c>
      <c r="AE119" s="2006">
        <v>0</v>
      </c>
      <c r="AF119" s="2006">
        <v>0</v>
      </c>
      <c r="AG119" s="2006">
        <v>0</v>
      </c>
      <c r="AH119" s="2006">
        <v>0</v>
      </c>
      <c r="AI119" s="2006">
        <v>0</v>
      </c>
      <c r="AJ119" s="2006">
        <v>0</v>
      </c>
      <c r="AK119" s="2006">
        <v>0</v>
      </c>
      <c r="AL119" s="2007"/>
    </row>
    <row r="120" spans="1:38" ht="18" customHeight="1">
      <c r="A120" s="2008">
        <v>0</v>
      </c>
      <c r="B120" s="2069" t="s">
        <v>591</v>
      </c>
      <c r="C120" s="6915"/>
      <c r="D120" s="6888"/>
      <c r="E120" s="6890"/>
      <c r="F120" s="6892"/>
      <c r="G120" s="6927"/>
      <c r="H120" s="6848"/>
      <c r="I120" s="2011">
        <v>18</v>
      </c>
      <c r="J120" s="2072" t="s">
        <v>3706</v>
      </c>
      <c r="K120" s="2073"/>
      <c r="L120" s="2073"/>
      <c r="M120" s="2164"/>
      <c r="N120" s="2008">
        <v>0</v>
      </c>
      <c r="O120" s="2008">
        <v>0</v>
      </c>
      <c r="P120" s="2008">
        <v>0</v>
      </c>
      <c r="Q120" s="2008">
        <v>0</v>
      </c>
      <c r="R120" s="2008">
        <v>0</v>
      </c>
      <c r="S120" s="2008">
        <v>0</v>
      </c>
      <c r="T120" s="2008">
        <v>0</v>
      </c>
      <c r="U120" s="2008">
        <v>0</v>
      </c>
      <c r="V120" s="2008">
        <v>0</v>
      </c>
      <c r="W120" s="2008">
        <v>0</v>
      </c>
      <c r="X120" s="2008">
        <v>0</v>
      </c>
      <c r="Y120" s="2008">
        <v>0</v>
      </c>
      <c r="Z120" s="2008">
        <v>0</v>
      </c>
      <c r="AA120" s="2008">
        <v>0</v>
      </c>
      <c r="AB120" s="2006">
        <v>0</v>
      </c>
      <c r="AC120" s="2006">
        <v>0</v>
      </c>
      <c r="AD120" s="2006">
        <v>0</v>
      </c>
      <c r="AE120" s="2006">
        <v>0</v>
      </c>
      <c r="AF120" s="2006">
        <v>0</v>
      </c>
      <c r="AG120" s="2006">
        <v>0</v>
      </c>
      <c r="AH120" s="2006">
        <v>0</v>
      </c>
      <c r="AI120" s="2006">
        <v>0</v>
      </c>
      <c r="AJ120" s="2006">
        <v>0</v>
      </c>
      <c r="AK120" s="2006">
        <v>0</v>
      </c>
      <c r="AL120" s="2007"/>
    </row>
    <row r="121" spans="1:38" ht="18" customHeight="1">
      <c r="A121" s="2008">
        <v>0</v>
      </c>
      <c r="B121" s="2077" t="s">
        <v>3707</v>
      </c>
      <c r="C121" s="2251">
        <v>5</v>
      </c>
      <c r="D121" s="2078">
        <f>IF(ISTEXT(C121),0,(C121/C143))</f>
        <v>4.6296296296296294E-2</v>
      </c>
      <c r="E121" s="2059">
        <f>IF(ISTEXT(C121),C121,(C121/C113)*E113)</f>
        <v>91.25</v>
      </c>
      <c r="F121" s="2060">
        <f>IF(ISTEXT(E121),E121,IF(E121=E113,"chaque repas",IF(E121=0,0,E113/E121)))</f>
        <v>4</v>
      </c>
      <c r="G121" s="6928"/>
      <c r="H121" s="6929"/>
      <c r="I121" s="2011">
        <v>18</v>
      </c>
      <c r="J121" s="2008">
        <v>0</v>
      </c>
      <c r="K121" s="2008">
        <v>0</v>
      </c>
      <c r="L121" s="2008">
        <v>0</v>
      </c>
      <c r="M121" s="2145">
        <v>0</v>
      </c>
      <c r="N121" s="2008">
        <v>0</v>
      </c>
      <c r="O121" s="2008">
        <v>0</v>
      </c>
      <c r="P121" s="2008">
        <v>0</v>
      </c>
      <c r="Q121" s="2008">
        <v>0</v>
      </c>
      <c r="R121" s="2008">
        <v>0</v>
      </c>
      <c r="S121" s="2008">
        <v>0</v>
      </c>
      <c r="T121" s="2008">
        <v>0</v>
      </c>
      <c r="U121" s="2008">
        <v>0</v>
      </c>
      <c r="V121" s="2008">
        <v>0</v>
      </c>
      <c r="W121" s="2008">
        <v>0</v>
      </c>
      <c r="X121" s="2008">
        <v>0</v>
      </c>
      <c r="Y121" s="2008">
        <v>0</v>
      </c>
      <c r="Z121" s="2008">
        <v>0</v>
      </c>
      <c r="AA121" s="2008">
        <v>0</v>
      </c>
      <c r="AB121" s="2006">
        <v>0</v>
      </c>
      <c r="AC121" s="2006">
        <v>0</v>
      </c>
      <c r="AD121" s="2006">
        <v>0</v>
      </c>
      <c r="AE121" s="2006">
        <v>0</v>
      </c>
      <c r="AF121" s="2006">
        <v>0</v>
      </c>
      <c r="AG121" s="2006">
        <v>0</v>
      </c>
      <c r="AH121" s="2006">
        <v>0</v>
      </c>
      <c r="AI121" s="2006">
        <v>0</v>
      </c>
      <c r="AJ121" s="2006">
        <v>0</v>
      </c>
      <c r="AK121" s="2006">
        <v>0</v>
      </c>
      <c r="AL121" s="2007"/>
    </row>
    <row r="122" spans="1:38" ht="18" customHeight="1">
      <c r="A122" s="2008">
        <v>0</v>
      </c>
      <c r="B122" s="2081" t="s">
        <v>3708</v>
      </c>
      <c r="C122" s="6914">
        <v>5</v>
      </c>
      <c r="D122" s="6887">
        <f>IF(ISTEXT(C122),0,(C122/C143))</f>
        <v>4.6296296296296294E-2</v>
      </c>
      <c r="E122" s="6889">
        <f>IF(ISTEXT(C122),C122,(C122/C113)*E113)</f>
        <v>91.25</v>
      </c>
      <c r="F122" s="6891">
        <f>IF(ISTEXT(E122),E122,IF(E122=E113,"chaque repas",IF(E122=0,0,E113/E122)))</f>
        <v>4</v>
      </c>
      <c r="G122" s="6918" t="s">
        <v>3709</v>
      </c>
      <c r="H122" s="6919"/>
      <c r="I122" s="2011">
        <v>18</v>
      </c>
      <c r="J122" s="2008">
        <v>0</v>
      </c>
      <c r="K122" s="2008">
        <v>0</v>
      </c>
      <c r="L122" s="2008">
        <v>0</v>
      </c>
      <c r="M122" s="2145">
        <v>0</v>
      </c>
      <c r="N122" s="2008">
        <v>0</v>
      </c>
      <c r="O122" s="2008">
        <v>0</v>
      </c>
      <c r="P122" s="2008">
        <v>0</v>
      </c>
      <c r="Q122" s="2008">
        <v>0</v>
      </c>
      <c r="R122" s="2008">
        <v>0</v>
      </c>
      <c r="S122" s="2008">
        <v>0</v>
      </c>
      <c r="T122" s="2008">
        <v>0</v>
      </c>
      <c r="U122" s="2008">
        <v>0</v>
      </c>
      <c r="V122" s="2008">
        <v>0</v>
      </c>
      <c r="W122" s="2008">
        <v>0</v>
      </c>
      <c r="X122" s="2008">
        <v>0</v>
      </c>
      <c r="Y122" s="2008">
        <v>0</v>
      </c>
      <c r="Z122" s="2008">
        <v>0</v>
      </c>
      <c r="AA122" s="2008">
        <v>0</v>
      </c>
      <c r="AB122" s="2006">
        <v>0</v>
      </c>
      <c r="AC122" s="2006">
        <v>0</v>
      </c>
      <c r="AD122" s="2006">
        <v>0</v>
      </c>
      <c r="AE122" s="2006">
        <v>0</v>
      </c>
      <c r="AF122" s="2006">
        <v>0</v>
      </c>
      <c r="AG122" s="2006">
        <v>0</v>
      </c>
      <c r="AH122" s="2006">
        <v>0</v>
      </c>
      <c r="AI122" s="2006">
        <v>0</v>
      </c>
      <c r="AJ122" s="2006">
        <v>0</v>
      </c>
      <c r="AK122" s="2006">
        <v>0</v>
      </c>
      <c r="AL122" s="2007"/>
    </row>
    <row r="123" spans="1:38" ht="18" customHeight="1">
      <c r="A123" s="2008">
        <v>0</v>
      </c>
      <c r="B123" s="2084" t="s">
        <v>3710</v>
      </c>
      <c r="C123" s="6917"/>
      <c r="D123" s="6908"/>
      <c r="E123" s="6909"/>
      <c r="F123" s="6910"/>
      <c r="G123" s="6920"/>
      <c r="H123" s="6921"/>
      <c r="I123" s="2011">
        <v>18</v>
      </c>
      <c r="J123" s="2008">
        <v>0</v>
      </c>
      <c r="K123" s="2008">
        <v>0</v>
      </c>
      <c r="L123" s="2008">
        <v>0</v>
      </c>
      <c r="M123" s="2145">
        <v>0</v>
      </c>
      <c r="N123" s="2008">
        <v>0</v>
      </c>
      <c r="O123" s="2008">
        <v>0</v>
      </c>
      <c r="P123" s="2008">
        <v>0</v>
      </c>
      <c r="Q123" s="2008">
        <v>0</v>
      </c>
      <c r="R123" s="2008">
        <v>0</v>
      </c>
      <c r="S123" s="2008">
        <v>0</v>
      </c>
      <c r="T123" s="2008">
        <v>0</v>
      </c>
      <c r="U123" s="2008">
        <v>0</v>
      </c>
      <c r="V123" s="2008">
        <v>0</v>
      </c>
      <c r="W123" s="2008">
        <v>0</v>
      </c>
      <c r="X123" s="2008">
        <v>0</v>
      </c>
      <c r="Y123" s="2008">
        <v>0</v>
      </c>
      <c r="Z123" s="2008">
        <v>0</v>
      </c>
      <c r="AA123" s="2008">
        <v>0</v>
      </c>
      <c r="AB123" s="2006">
        <v>0</v>
      </c>
      <c r="AC123" s="2006">
        <v>0</v>
      </c>
      <c r="AD123" s="2006">
        <v>0</v>
      </c>
      <c r="AE123" s="2006">
        <v>0</v>
      </c>
      <c r="AF123" s="2006">
        <v>0</v>
      </c>
      <c r="AG123" s="2006">
        <v>0</v>
      </c>
      <c r="AH123" s="2006">
        <v>0</v>
      </c>
      <c r="AI123" s="2006">
        <v>0</v>
      </c>
      <c r="AJ123" s="2006">
        <v>0</v>
      </c>
      <c r="AK123" s="2006">
        <v>0</v>
      </c>
      <c r="AL123" s="2007"/>
    </row>
    <row r="124" spans="1:38" ht="18" customHeight="1">
      <c r="A124" s="2008">
        <v>0</v>
      </c>
      <c r="B124" s="2087" t="s">
        <v>3711</v>
      </c>
      <c r="C124" s="2250">
        <v>8</v>
      </c>
      <c r="D124" s="2049">
        <f>IF(ISTEXT(C124),0,(C124/C143))</f>
        <v>7.407407407407407E-2</v>
      </c>
      <c r="E124" s="2040">
        <f>IF(ISTEXT(C124),C124,(C124/C113)*E113)</f>
        <v>146</v>
      </c>
      <c r="F124" s="2041">
        <f>IF(ISTEXT(E124),E124,IF(E124=E113,"chaque repas",IF(E124=0,0,E113/E124)))</f>
        <v>2.5</v>
      </c>
      <c r="G124" s="6922" t="s">
        <v>3712</v>
      </c>
      <c r="H124" s="6879"/>
      <c r="I124" s="2011">
        <v>18</v>
      </c>
      <c r="J124" s="2008">
        <v>0</v>
      </c>
      <c r="K124" s="2008">
        <v>0</v>
      </c>
      <c r="L124" s="2008">
        <v>0</v>
      </c>
      <c r="M124" s="2145">
        <v>0</v>
      </c>
      <c r="N124" s="2008">
        <v>0</v>
      </c>
      <c r="O124" s="2008">
        <v>0</v>
      </c>
      <c r="P124" s="2008">
        <v>0</v>
      </c>
      <c r="Q124" s="2008">
        <v>0</v>
      </c>
      <c r="R124" s="2008">
        <v>0</v>
      </c>
      <c r="S124" s="2008">
        <v>0</v>
      </c>
      <c r="T124" s="2008">
        <v>0</v>
      </c>
      <c r="U124" s="2008">
        <v>0</v>
      </c>
      <c r="V124" s="2008">
        <v>0</v>
      </c>
      <c r="W124" s="2008">
        <v>0</v>
      </c>
      <c r="X124" s="2008">
        <v>0</v>
      </c>
      <c r="Y124" s="2008">
        <v>0</v>
      </c>
      <c r="Z124" s="2008">
        <v>0</v>
      </c>
      <c r="AA124" s="2008">
        <v>0</v>
      </c>
      <c r="AB124" s="2006">
        <v>0</v>
      </c>
      <c r="AC124" s="2006">
        <v>0</v>
      </c>
      <c r="AD124" s="2006">
        <v>0</v>
      </c>
      <c r="AE124" s="2006">
        <v>0</v>
      </c>
      <c r="AF124" s="2006">
        <v>0</v>
      </c>
      <c r="AG124" s="2006">
        <v>0</v>
      </c>
      <c r="AH124" s="2006">
        <v>0</v>
      </c>
      <c r="AI124" s="2006">
        <v>0</v>
      </c>
      <c r="AJ124" s="2006">
        <v>0</v>
      </c>
      <c r="AK124" s="2006">
        <v>0</v>
      </c>
      <c r="AL124" s="2007"/>
    </row>
    <row r="125" spans="1:38" ht="18" customHeight="1">
      <c r="A125" s="2008">
        <v>0</v>
      </c>
      <c r="B125" s="2090" t="s">
        <v>3713</v>
      </c>
      <c r="C125" s="2252">
        <v>4</v>
      </c>
      <c r="D125" s="2092">
        <f>IF(ISTEXT(C125),0,(C125/C143))</f>
        <v>3.7037037037037035E-2</v>
      </c>
      <c r="E125" s="2040">
        <f>IF(ISTEXT(C125),C125,(C125/C113)*E113)</f>
        <v>73</v>
      </c>
      <c r="F125" s="2041">
        <f>IF(ISTEXT(E125),E125,IF(E125=E113,"chaque repas",IF(E125=0,0,E113/E125)))</f>
        <v>5</v>
      </c>
      <c r="G125" s="6923"/>
      <c r="H125" s="6881"/>
      <c r="I125" s="2011">
        <v>18</v>
      </c>
      <c r="J125" s="2008">
        <v>0</v>
      </c>
      <c r="K125" s="2008">
        <v>0</v>
      </c>
      <c r="L125" s="2008">
        <v>0</v>
      </c>
      <c r="M125" s="2145">
        <v>0</v>
      </c>
      <c r="N125" s="2008">
        <v>0</v>
      </c>
      <c r="O125" s="2008">
        <v>0</v>
      </c>
      <c r="P125" s="2008">
        <v>0</v>
      </c>
      <c r="Q125" s="2008">
        <v>0</v>
      </c>
      <c r="R125" s="2008">
        <v>0</v>
      </c>
      <c r="S125" s="2008">
        <v>0</v>
      </c>
      <c r="T125" s="2008">
        <v>0</v>
      </c>
      <c r="U125" s="2008">
        <v>0</v>
      </c>
      <c r="V125" s="2008">
        <v>0</v>
      </c>
      <c r="W125" s="2008">
        <v>0</v>
      </c>
      <c r="X125" s="2008">
        <v>0</v>
      </c>
      <c r="Y125" s="2008">
        <v>0</v>
      </c>
      <c r="Z125" s="2008">
        <v>0</v>
      </c>
      <c r="AA125" s="2008">
        <v>0</v>
      </c>
      <c r="AB125" s="2006">
        <v>0</v>
      </c>
      <c r="AC125" s="2006">
        <v>0</v>
      </c>
      <c r="AD125" s="2006">
        <v>0</v>
      </c>
      <c r="AE125" s="2006">
        <v>0</v>
      </c>
      <c r="AF125" s="2006">
        <v>0</v>
      </c>
      <c r="AG125" s="2006">
        <v>0</v>
      </c>
      <c r="AH125" s="2006">
        <v>0</v>
      </c>
      <c r="AI125" s="2006">
        <v>0</v>
      </c>
      <c r="AJ125" s="2006">
        <v>0</v>
      </c>
      <c r="AK125" s="2006">
        <v>0</v>
      </c>
      <c r="AL125" s="2007"/>
    </row>
    <row r="126" spans="1:38" ht="18" customHeight="1">
      <c r="A126" s="2008">
        <v>0</v>
      </c>
      <c r="B126" s="6911" t="s">
        <v>3714</v>
      </c>
      <c r="C126" s="6913">
        <v>2</v>
      </c>
      <c r="D126" s="6907">
        <f>IF(ISTEXT(C126),0,(C126/C143))</f>
        <v>1.8518518518518517E-2</v>
      </c>
      <c r="E126" s="6890">
        <f>IF(ISTEXT(C126),C126,(C126/C113)*E113)</f>
        <v>36.5</v>
      </c>
      <c r="F126" s="6892">
        <f>IF(ISTEXT(E126),E126,IF(E126=E113,"chaque repas",IF(E126=0,0,E113/E126)))</f>
        <v>10</v>
      </c>
      <c r="G126" s="6923"/>
      <c r="H126" s="6881"/>
      <c r="I126" s="2011">
        <v>18</v>
      </c>
      <c r="J126" s="2008">
        <v>0</v>
      </c>
      <c r="K126" s="2008">
        <v>0</v>
      </c>
      <c r="L126" s="2008">
        <v>0</v>
      </c>
      <c r="M126" s="2145">
        <v>0</v>
      </c>
      <c r="N126" s="2008">
        <v>0</v>
      </c>
      <c r="O126" s="2008">
        <v>0</v>
      </c>
      <c r="P126" s="2008">
        <v>0</v>
      </c>
      <c r="Q126" s="2008">
        <v>0</v>
      </c>
      <c r="R126" s="2008">
        <v>0</v>
      </c>
      <c r="S126" s="2008">
        <v>0</v>
      </c>
      <c r="T126" s="2008">
        <v>0</v>
      </c>
      <c r="U126" s="2008">
        <v>0</v>
      </c>
      <c r="V126" s="2008">
        <v>0</v>
      </c>
      <c r="W126" s="2008">
        <v>0</v>
      </c>
      <c r="X126" s="2008">
        <v>0</v>
      </c>
      <c r="Y126" s="2008">
        <v>0</v>
      </c>
      <c r="Z126" s="2008">
        <v>0</v>
      </c>
      <c r="AA126" s="2008">
        <v>0</v>
      </c>
      <c r="AB126" s="2006">
        <v>0</v>
      </c>
      <c r="AC126" s="2006">
        <v>0</v>
      </c>
      <c r="AD126" s="2006">
        <v>0</v>
      </c>
      <c r="AE126" s="2006">
        <v>0</v>
      </c>
      <c r="AF126" s="2006">
        <v>0</v>
      </c>
      <c r="AG126" s="2006">
        <v>0</v>
      </c>
      <c r="AH126" s="2006">
        <v>0</v>
      </c>
      <c r="AI126" s="2006">
        <v>0</v>
      </c>
      <c r="AJ126" s="2006">
        <v>0</v>
      </c>
      <c r="AK126" s="2006">
        <v>0</v>
      </c>
      <c r="AL126" s="2007"/>
    </row>
    <row r="127" spans="1:38" ht="18" customHeight="1">
      <c r="A127" s="2008">
        <v>0</v>
      </c>
      <c r="B127" s="6912"/>
      <c r="C127" s="6886"/>
      <c r="D127" s="6888"/>
      <c r="E127" s="6890"/>
      <c r="F127" s="6892"/>
      <c r="G127" s="6923"/>
      <c r="H127" s="6881"/>
      <c r="I127" s="2011">
        <v>18</v>
      </c>
      <c r="J127" s="2008">
        <v>0</v>
      </c>
      <c r="K127" s="2008">
        <v>0</v>
      </c>
      <c r="L127" s="2008">
        <v>0</v>
      </c>
      <c r="M127" s="2145">
        <v>0</v>
      </c>
      <c r="N127" s="2008">
        <v>0</v>
      </c>
      <c r="O127" s="2008">
        <v>0</v>
      </c>
      <c r="P127" s="2008">
        <v>0</v>
      </c>
      <c r="Q127" s="2008">
        <v>0</v>
      </c>
      <c r="R127" s="2008">
        <v>0</v>
      </c>
      <c r="S127" s="2008">
        <v>0</v>
      </c>
      <c r="T127" s="2008">
        <v>0</v>
      </c>
      <c r="U127" s="2008">
        <v>0</v>
      </c>
      <c r="V127" s="2008">
        <v>0</v>
      </c>
      <c r="W127" s="2008">
        <v>0</v>
      </c>
      <c r="X127" s="2008">
        <v>0</v>
      </c>
      <c r="Y127" s="2008">
        <v>0</v>
      </c>
      <c r="Z127" s="2008">
        <v>0</v>
      </c>
      <c r="AA127" s="2008">
        <v>0</v>
      </c>
      <c r="AB127" s="2006">
        <v>0</v>
      </c>
      <c r="AC127" s="2006">
        <v>0</v>
      </c>
      <c r="AD127" s="2006">
        <v>0</v>
      </c>
      <c r="AE127" s="2006">
        <v>0</v>
      </c>
      <c r="AF127" s="2006">
        <v>0</v>
      </c>
      <c r="AG127" s="2006">
        <v>0</v>
      </c>
      <c r="AH127" s="2006">
        <v>0</v>
      </c>
      <c r="AI127" s="2006">
        <v>0</v>
      </c>
      <c r="AJ127" s="2006">
        <v>0</v>
      </c>
      <c r="AK127" s="2006">
        <v>0</v>
      </c>
      <c r="AL127" s="2007"/>
    </row>
    <row r="128" spans="1:38" ht="18" customHeight="1">
      <c r="A128" s="2008">
        <v>0</v>
      </c>
      <c r="B128" s="2098" t="s">
        <v>3715</v>
      </c>
      <c r="C128" s="2252"/>
      <c r="D128" s="2092">
        <f>IF(ISTEXT(C128),0,(C128/C143))</f>
        <v>0</v>
      </c>
      <c r="E128" s="2040">
        <f>IF(ISTEXT(C128),C128,(C128/C113)*E113)</f>
        <v>0</v>
      </c>
      <c r="F128" s="2041">
        <f>IF(ISTEXT(E128),E128,IF(E128=E113,"chaque repas",IF(E128=0,0,E113/E128)))</f>
        <v>0</v>
      </c>
      <c r="G128" s="6923"/>
      <c r="H128" s="6881"/>
      <c r="I128" s="2011">
        <v>18</v>
      </c>
      <c r="J128" s="2008">
        <v>0</v>
      </c>
      <c r="K128" s="2008">
        <v>0</v>
      </c>
      <c r="L128" s="2008">
        <v>0</v>
      </c>
      <c r="M128" s="2145">
        <v>0</v>
      </c>
      <c r="N128" s="2008">
        <v>0</v>
      </c>
      <c r="O128" s="2008">
        <v>0</v>
      </c>
      <c r="P128" s="2008">
        <v>0</v>
      </c>
      <c r="Q128" s="2008">
        <v>0</v>
      </c>
      <c r="R128" s="2008">
        <v>0</v>
      </c>
      <c r="S128" s="2008">
        <v>0</v>
      </c>
      <c r="T128" s="2008">
        <v>0</v>
      </c>
      <c r="U128" s="2008">
        <v>0</v>
      </c>
      <c r="V128" s="2008">
        <v>0</v>
      </c>
      <c r="W128" s="2008">
        <v>0</v>
      </c>
      <c r="X128" s="2008">
        <v>0</v>
      </c>
      <c r="Y128" s="2008">
        <v>0</v>
      </c>
      <c r="Z128" s="2008">
        <v>0</v>
      </c>
      <c r="AA128" s="2008">
        <v>0</v>
      </c>
      <c r="AB128" s="2006">
        <v>0</v>
      </c>
      <c r="AC128" s="2006">
        <v>0</v>
      </c>
      <c r="AD128" s="2006">
        <v>0</v>
      </c>
      <c r="AE128" s="2006">
        <v>0</v>
      </c>
      <c r="AF128" s="2006">
        <v>0</v>
      </c>
      <c r="AG128" s="2006">
        <v>0</v>
      </c>
      <c r="AH128" s="2006">
        <v>0</v>
      </c>
      <c r="AI128" s="2006">
        <v>0</v>
      </c>
      <c r="AJ128" s="2006">
        <v>0</v>
      </c>
      <c r="AK128" s="2006">
        <v>0</v>
      </c>
      <c r="AL128" s="2007"/>
    </row>
    <row r="129" spans="1:38" ht="18" customHeight="1">
      <c r="A129" s="2008">
        <v>0</v>
      </c>
      <c r="B129" s="2101" t="s">
        <v>3716</v>
      </c>
      <c r="C129" s="2251"/>
      <c r="D129" s="2078">
        <f>IF(ISTEXT(C129),0,(C129/C143))</f>
        <v>0</v>
      </c>
      <c r="E129" s="2059">
        <f>IF(ISTEXT(C129),C129,(C129/C113)*E113)</f>
        <v>0</v>
      </c>
      <c r="F129" s="2060">
        <f>IF(ISTEXT(E129),E129,IF(E129=E113,"chaque repas",IF(E129=0,0,E113/E129)))</f>
        <v>0</v>
      </c>
      <c r="G129" s="6923"/>
      <c r="H129" s="6881"/>
      <c r="I129" s="2011">
        <v>18</v>
      </c>
      <c r="J129" s="2008">
        <v>0</v>
      </c>
      <c r="K129" s="2008">
        <v>0</v>
      </c>
      <c r="L129" s="2008">
        <v>0</v>
      </c>
      <c r="M129" s="2145">
        <v>0</v>
      </c>
      <c r="N129" s="2008">
        <v>0</v>
      </c>
      <c r="O129" s="2008">
        <v>0</v>
      </c>
      <c r="P129" s="2008">
        <v>0</v>
      </c>
      <c r="Q129" s="2008">
        <v>0</v>
      </c>
      <c r="R129" s="2008">
        <v>0</v>
      </c>
      <c r="S129" s="2008">
        <v>0</v>
      </c>
      <c r="T129" s="2008">
        <v>0</v>
      </c>
      <c r="U129" s="2008">
        <v>0</v>
      </c>
      <c r="V129" s="2008">
        <v>0</v>
      </c>
      <c r="W129" s="2008">
        <v>0</v>
      </c>
      <c r="X129" s="2008">
        <v>0</v>
      </c>
      <c r="Y129" s="2008">
        <v>0</v>
      </c>
      <c r="Z129" s="2008">
        <v>0</v>
      </c>
      <c r="AA129" s="2008">
        <v>0</v>
      </c>
      <c r="AB129" s="2006">
        <v>0</v>
      </c>
      <c r="AC129" s="2006">
        <v>0</v>
      </c>
      <c r="AD129" s="2006">
        <v>0</v>
      </c>
      <c r="AE129" s="2006">
        <v>0</v>
      </c>
      <c r="AF129" s="2006">
        <v>0</v>
      </c>
      <c r="AG129" s="2006">
        <v>0</v>
      </c>
      <c r="AH129" s="2006">
        <v>0</v>
      </c>
      <c r="AI129" s="2006">
        <v>0</v>
      </c>
      <c r="AJ129" s="2006">
        <v>0</v>
      </c>
      <c r="AK129" s="2006">
        <v>0</v>
      </c>
      <c r="AL129" s="2007"/>
    </row>
    <row r="130" spans="1:38" ht="18" customHeight="1">
      <c r="A130" s="2008">
        <v>0</v>
      </c>
      <c r="B130" s="2104" t="s">
        <v>3717</v>
      </c>
      <c r="C130" s="6914">
        <v>3</v>
      </c>
      <c r="D130" s="6887">
        <f>IF(ISTEXT(C130),0,(C130/C143))</f>
        <v>2.7777777777777776E-2</v>
      </c>
      <c r="E130" s="6889">
        <f>IF(ISTEXT(C130),C130,(C130/C113)*E113)</f>
        <v>54.75</v>
      </c>
      <c r="F130" s="6891">
        <f>IF(ISTEXT(E130),E130,IF(E130=E113,"chaque repas",IF(E130=0,0,E113/E130)))</f>
        <v>6.666666666666667</v>
      </c>
      <c r="G130" s="6899" t="s">
        <v>3718</v>
      </c>
      <c r="H130" s="6850"/>
      <c r="I130" s="2011">
        <v>18</v>
      </c>
      <c r="J130" s="2008">
        <v>0</v>
      </c>
      <c r="K130" s="2008">
        <v>0</v>
      </c>
      <c r="L130" s="2008">
        <v>0</v>
      </c>
      <c r="M130" s="2145">
        <v>0</v>
      </c>
      <c r="N130" s="2008">
        <v>0</v>
      </c>
      <c r="O130" s="2008">
        <v>0</v>
      </c>
      <c r="P130" s="2008">
        <v>0</v>
      </c>
      <c r="Q130" s="2008">
        <v>0</v>
      </c>
      <c r="R130" s="2008">
        <v>0</v>
      </c>
      <c r="S130" s="2008">
        <v>0</v>
      </c>
      <c r="T130" s="2008">
        <v>0</v>
      </c>
      <c r="U130" s="2008">
        <v>0</v>
      </c>
      <c r="V130" s="2008">
        <v>0</v>
      </c>
      <c r="W130" s="2008">
        <v>0</v>
      </c>
      <c r="X130" s="2008">
        <v>0</v>
      </c>
      <c r="Y130" s="2008">
        <v>0</v>
      </c>
      <c r="Z130" s="2008">
        <v>0</v>
      </c>
      <c r="AA130" s="2008">
        <v>0</v>
      </c>
      <c r="AB130" s="2006">
        <v>0</v>
      </c>
      <c r="AC130" s="2006">
        <v>0</v>
      </c>
      <c r="AD130" s="2006">
        <v>0</v>
      </c>
      <c r="AE130" s="2006">
        <v>0</v>
      </c>
      <c r="AF130" s="2006">
        <v>0</v>
      </c>
      <c r="AG130" s="2006">
        <v>0</v>
      </c>
      <c r="AH130" s="2006">
        <v>0</v>
      </c>
      <c r="AI130" s="2006">
        <v>0</v>
      </c>
      <c r="AJ130" s="2006">
        <v>0</v>
      </c>
      <c r="AK130" s="2006">
        <v>0</v>
      </c>
      <c r="AL130" s="2007"/>
    </row>
    <row r="131" spans="1:38" ht="18" customHeight="1">
      <c r="A131" s="2008">
        <v>0</v>
      </c>
      <c r="B131" s="6903" t="s">
        <v>3719</v>
      </c>
      <c r="C131" s="6886"/>
      <c r="D131" s="6916"/>
      <c r="E131" s="6890"/>
      <c r="F131" s="6892"/>
      <c r="G131" s="6900"/>
      <c r="H131" s="6852"/>
      <c r="I131" s="2011">
        <v>18</v>
      </c>
      <c r="J131" s="2008">
        <v>0</v>
      </c>
      <c r="K131" s="2008">
        <v>0</v>
      </c>
      <c r="L131" s="2008">
        <v>0</v>
      </c>
      <c r="M131" s="2145">
        <v>0</v>
      </c>
      <c r="N131" s="2008">
        <v>0</v>
      </c>
      <c r="O131" s="2008">
        <v>0</v>
      </c>
      <c r="P131" s="2008">
        <v>0</v>
      </c>
      <c r="Q131" s="2008">
        <v>0</v>
      </c>
      <c r="R131" s="2008">
        <v>0</v>
      </c>
      <c r="S131" s="2008">
        <v>0</v>
      </c>
      <c r="T131" s="2008">
        <v>0</v>
      </c>
      <c r="U131" s="2008">
        <v>0</v>
      </c>
      <c r="V131" s="2008">
        <v>0</v>
      </c>
      <c r="W131" s="2008">
        <v>0</v>
      </c>
      <c r="X131" s="2008">
        <v>0</v>
      </c>
      <c r="Y131" s="2008">
        <v>0</v>
      </c>
      <c r="Z131" s="2008">
        <v>0</v>
      </c>
      <c r="AA131" s="2008">
        <v>0</v>
      </c>
      <c r="AB131" s="2006">
        <v>0</v>
      </c>
      <c r="AC131" s="2006">
        <v>0</v>
      </c>
      <c r="AD131" s="2006">
        <v>0</v>
      </c>
      <c r="AE131" s="2006">
        <v>0</v>
      </c>
      <c r="AF131" s="2006">
        <v>0</v>
      </c>
      <c r="AG131" s="2006">
        <v>0</v>
      </c>
      <c r="AH131" s="2006">
        <v>0</v>
      </c>
      <c r="AI131" s="2006">
        <v>0</v>
      </c>
      <c r="AJ131" s="2006">
        <v>0</v>
      </c>
      <c r="AK131" s="2006">
        <v>0</v>
      </c>
      <c r="AL131" s="2007"/>
    </row>
    <row r="132" spans="1:38" ht="18" customHeight="1">
      <c r="A132" s="2008">
        <v>0</v>
      </c>
      <c r="B132" s="6904"/>
      <c r="C132" s="6915"/>
      <c r="D132" s="6888"/>
      <c r="E132" s="6890"/>
      <c r="F132" s="6892"/>
      <c r="G132" s="6900"/>
      <c r="H132" s="6852"/>
      <c r="I132" s="2011">
        <v>18</v>
      </c>
      <c r="J132" s="2008">
        <v>0</v>
      </c>
      <c r="K132" s="2008">
        <v>0</v>
      </c>
      <c r="L132" s="2008">
        <v>0</v>
      </c>
      <c r="M132" s="2145">
        <v>0</v>
      </c>
      <c r="N132" s="2008">
        <v>0</v>
      </c>
      <c r="O132" s="2008">
        <v>0</v>
      </c>
      <c r="P132" s="2008">
        <v>0</v>
      </c>
      <c r="Q132" s="2008">
        <v>0</v>
      </c>
      <c r="R132" s="2008">
        <v>0</v>
      </c>
      <c r="S132" s="2008">
        <v>0</v>
      </c>
      <c r="T132" s="2008">
        <v>0</v>
      </c>
      <c r="U132" s="2008">
        <v>0</v>
      </c>
      <c r="V132" s="2008">
        <v>0</v>
      </c>
      <c r="W132" s="2008">
        <v>0</v>
      </c>
      <c r="X132" s="2008">
        <v>0</v>
      </c>
      <c r="Y132" s="2008">
        <v>0</v>
      </c>
      <c r="Z132" s="2008">
        <v>0</v>
      </c>
      <c r="AA132" s="2008">
        <v>0</v>
      </c>
      <c r="AB132" s="2006">
        <v>0</v>
      </c>
      <c r="AC132" s="2006">
        <v>0</v>
      </c>
      <c r="AD132" s="2006">
        <v>0</v>
      </c>
      <c r="AE132" s="2006">
        <v>0</v>
      </c>
      <c r="AF132" s="2006">
        <v>0</v>
      </c>
      <c r="AG132" s="2006">
        <v>0</v>
      </c>
      <c r="AH132" s="2006">
        <v>0</v>
      </c>
      <c r="AI132" s="2006">
        <v>0</v>
      </c>
      <c r="AJ132" s="2006">
        <v>0</v>
      </c>
      <c r="AK132" s="2006">
        <v>0</v>
      </c>
      <c r="AL132" s="2007"/>
    </row>
    <row r="133" spans="1:38" ht="18" customHeight="1">
      <c r="A133" s="2008">
        <v>0</v>
      </c>
      <c r="B133" s="2107" t="s">
        <v>3720</v>
      </c>
      <c r="C133" s="2252">
        <v>7</v>
      </c>
      <c r="D133" s="2092">
        <f>IF(ISTEXT(C133),0,(C133/C143))</f>
        <v>6.4814814814814811E-2</v>
      </c>
      <c r="E133" s="2040">
        <f>IF(ISTEXT(C133),C133,(C133/C113)*E113)</f>
        <v>127.74999999999999</v>
      </c>
      <c r="F133" s="2041">
        <f>IF(ISTEXT(E133),E133,IF(E133=E113,"chaque repas",IF(E133=0,0,E113/E133)))</f>
        <v>2.8571428571428577</v>
      </c>
      <c r="G133" s="6900"/>
      <c r="H133" s="6852"/>
      <c r="I133" s="2011">
        <v>18</v>
      </c>
      <c r="J133" s="2008">
        <v>0</v>
      </c>
      <c r="K133" s="2008">
        <v>0</v>
      </c>
      <c r="L133" s="2008">
        <v>0</v>
      </c>
      <c r="M133" s="2145">
        <v>0</v>
      </c>
      <c r="N133" s="2008">
        <v>0</v>
      </c>
      <c r="O133" s="2008">
        <v>0</v>
      </c>
      <c r="P133" s="2008">
        <v>0</v>
      </c>
      <c r="Q133" s="2008">
        <v>0</v>
      </c>
      <c r="R133" s="2008">
        <v>0</v>
      </c>
      <c r="S133" s="2008">
        <v>0</v>
      </c>
      <c r="T133" s="2008">
        <v>0</v>
      </c>
      <c r="U133" s="2008">
        <v>0</v>
      </c>
      <c r="V133" s="2008">
        <v>0</v>
      </c>
      <c r="W133" s="2008">
        <v>0</v>
      </c>
      <c r="X133" s="2008">
        <v>0</v>
      </c>
      <c r="Y133" s="2008">
        <v>0</v>
      </c>
      <c r="Z133" s="2008">
        <v>0</v>
      </c>
      <c r="AA133" s="2008">
        <v>0</v>
      </c>
      <c r="AB133" s="2006">
        <v>0</v>
      </c>
      <c r="AC133" s="2006">
        <v>0</v>
      </c>
      <c r="AD133" s="2006">
        <v>0</v>
      </c>
      <c r="AE133" s="2006">
        <v>0</v>
      </c>
      <c r="AF133" s="2006">
        <v>0</v>
      </c>
      <c r="AG133" s="2006">
        <v>0</v>
      </c>
      <c r="AH133" s="2006">
        <v>0</v>
      </c>
      <c r="AI133" s="2006">
        <v>0</v>
      </c>
      <c r="AJ133" s="2006">
        <v>0</v>
      </c>
      <c r="AK133" s="2006">
        <v>0</v>
      </c>
      <c r="AL133" s="2007"/>
    </row>
    <row r="134" spans="1:38" ht="18" customHeight="1">
      <c r="A134" s="2008">
        <v>0</v>
      </c>
      <c r="B134" s="6905" t="s">
        <v>3721</v>
      </c>
      <c r="C134" s="6886">
        <v>2</v>
      </c>
      <c r="D134" s="6907">
        <f>IF(ISTEXT(C134),0,(C134/C143))</f>
        <v>1.8518518518518517E-2</v>
      </c>
      <c r="E134" s="6890">
        <f>IF(ISTEXT(C134),C134,(C134/C113)*E113)</f>
        <v>36.5</v>
      </c>
      <c r="F134" s="6892">
        <f>IF(ISTEXT(E134),E134,IF(E134=E113,"chaque repas",IF(E134=0,0,E113/E134)))</f>
        <v>10</v>
      </c>
      <c r="G134" s="6900"/>
      <c r="H134" s="6852"/>
      <c r="I134" s="2011">
        <v>18</v>
      </c>
      <c r="J134" s="2008">
        <v>0</v>
      </c>
      <c r="K134" s="2008">
        <v>0</v>
      </c>
      <c r="L134" s="2008">
        <v>0</v>
      </c>
      <c r="M134" s="2145">
        <v>0</v>
      </c>
      <c r="N134" s="2008">
        <v>0</v>
      </c>
      <c r="O134" s="2008">
        <v>0</v>
      </c>
      <c r="P134" s="2008">
        <v>0</v>
      </c>
      <c r="Q134" s="2008">
        <v>0</v>
      </c>
      <c r="R134" s="2008">
        <v>0</v>
      </c>
      <c r="S134" s="2008">
        <v>0</v>
      </c>
      <c r="T134" s="2008">
        <v>0</v>
      </c>
      <c r="U134" s="2008">
        <v>0</v>
      </c>
      <c r="V134" s="2008">
        <v>0</v>
      </c>
      <c r="W134" s="2008">
        <v>0</v>
      </c>
      <c r="X134" s="2008">
        <v>0</v>
      </c>
      <c r="Y134" s="2008">
        <v>0</v>
      </c>
      <c r="Z134" s="2008">
        <v>0</v>
      </c>
      <c r="AA134" s="2008">
        <v>0</v>
      </c>
      <c r="AB134" s="2006">
        <v>0</v>
      </c>
      <c r="AC134" s="2006">
        <v>0</v>
      </c>
      <c r="AD134" s="2006">
        <v>0</v>
      </c>
      <c r="AE134" s="2006">
        <v>0</v>
      </c>
      <c r="AF134" s="2006">
        <v>0</v>
      </c>
      <c r="AG134" s="2006">
        <v>0</v>
      </c>
      <c r="AH134" s="2006">
        <v>0</v>
      </c>
      <c r="AI134" s="2006">
        <v>0</v>
      </c>
      <c r="AJ134" s="2006">
        <v>0</v>
      </c>
      <c r="AK134" s="2006">
        <v>0</v>
      </c>
      <c r="AL134" s="2007"/>
    </row>
    <row r="135" spans="1:38" ht="18" customHeight="1">
      <c r="A135" s="2008">
        <v>0</v>
      </c>
      <c r="B135" s="6906"/>
      <c r="C135" s="6886"/>
      <c r="D135" s="6908"/>
      <c r="E135" s="6909"/>
      <c r="F135" s="6910"/>
      <c r="G135" s="6901"/>
      <c r="H135" s="6902"/>
      <c r="I135" s="2011">
        <v>18</v>
      </c>
      <c r="J135" s="2008">
        <v>0</v>
      </c>
      <c r="K135" s="2008">
        <v>0</v>
      </c>
      <c r="L135" s="2008">
        <v>0</v>
      </c>
      <c r="M135" s="2145">
        <v>0</v>
      </c>
      <c r="N135" s="2008">
        <v>0</v>
      </c>
      <c r="O135" s="2008">
        <v>0</v>
      </c>
      <c r="P135" s="2008">
        <v>0</v>
      </c>
      <c r="Q135" s="2008">
        <v>0</v>
      </c>
      <c r="R135" s="2008">
        <v>0</v>
      </c>
      <c r="S135" s="2008">
        <v>0</v>
      </c>
      <c r="T135" s="2008">
        <v>0</v>
      </c>
      <c r="U135" s="2008">
        <v>0</v>
      </c>
      <c r="V135" s="2008">
        <v>0</v>
      </c>
      <c r="W135" s="2008">
        <v>0</v>
      </c>
      <c r="X135" s="2008">
        <v>0</v>
      </c>
      <c r="Y135" s="2008">
        <v>0</v>
      </c>
      <c r="Z135" s="2008">
        <v>0</v>
      </c>
      <c r="AA135" s="2008">
        <v>0</v>
      </c>
      <c r="AB135" s="2006">
        <v>0</v>
      </c>
      <c r="AC135" s="2006">
        <v>0</v>
      </c>
      <c r="AD135" s="2006">
        <v>0</v>
      </c>
      <c r="AE135" s="2006">
        <v>0</v>
      </c>
      <c r="AF135" s="2006">
        <v>0</v>
      </c>
      <c r="AG135" s="2006">
        <v>0</v>
      </c>
      <c r="AH135" s="2006">
        <v>0</v>
      </c>
      <c r="AI135" s="2006">
        <v>0</v>
      </c>
      <c r="AJ135" s="2006">
        <v>0</v>
      </c>
      <c r="AK135" s="2006">
        <v>0</v>
      </c>
      <c r="AL135" s="2007"/>
    </row>
    <row r="136" spans="1:38" ht="18" customHeight="1">
      <c r="A136" s="2008">
        <v>0</v>
      </c>
      <c r="B136" s="2110" t="s">
        <v>3722</v>
      </c>
      <c r="C136" s="2252">
        <v>11</v>
      </c>
      <c r="D136" s="2071">
        <f>IF(ISTEXT(C136),0,(C136/C143))</f>
        <v>0.10185185185185185</v>
      </c>
      <c r="E136" s="2040">
        <f>IF(ISTEXT(C136),C136,(C136/C113)*E113)</f>
        <v>200.75000000000003</v>
      </c>
      <c r="F136" s="2041">
        <f>IF(ISTEXT(E136),E136,IF(E136=E113,"chaque repas",IF(E136=0,0,E113/E136)))</f>
        <v>1.8181818181818179</v>
      </c>
      <c r="G136" s="6882" t="s">
        <v>3723</v>
      </c>
      <c r="H136" s="6854"/>
      <c r="I136" s="2011">
        <v>18</v>
      </c>
      <c r="J136" s="2008">
        <v>0</v>
      </c>
      <c r="K136" s="2008">
        <v>0</v>
      </c>
      <c r="L136" s="2008">
        <v>0</v>
      </c>
      <c r="M136" s="2145">
        <v>0</v>
      </c>
      <c r="N136" s="2008">
        <v>0</v>
      </c>
      <c r="O136" s="2008">
        <v>0</v>
      </c>
      <c r="P136" s="2008">
        <v>0</v>
      </c>
      <c r="Q136" s="2008">
        <v>0</v>
      </c>
      <c r="R136" s="2008">
        <v>0</v>
      </c>
      <c r="S136" s="2008">
        <v>0</v>
      </c>
      <c r="T136" s="2008">
        <v>0</v>
      </c>
      <c r="U136" s="2008">
        <v>0</v>
      </c>
      <c r="V136" s="2008">
        <v>0</v>
      </c>
      <c r="W136" s="2008">
        <v>0</v>
      </c>
      <c r="X136" s="2008">
        <v>0</v>
      </c>
      <c r="Y136" s="2008">
        <v>0</v>
      </c>
      <c r="Z136" s="2008">
        <v>0</v>
      </c>
      <c r="AA136" s="2008">
        <v>0</v>
      </c>
      <c r="AB136" s="2006">
        <v>0</v>
      </c>
      <c r="AC136" s="2006">
        <v>0</v>
      </c>
      <c r="AD136" s="2006">
        <v>0</v>
      </c>
      <c r="AE136" s="2006">
        <v>0</v>
      </c>
      <c r="AF136" s="2006">
        <v>0</v>
      </c>
      <c r="AG136" s="2006">
        <v>0</v>
      </c>
      <c r="AH136" s="2006">
        <v>0</v>
      </c>
      <c r="AI136" s="2006">
        <v>0</v>
      </c>
      <c r="AJ136" s="2006">
        <v>0</v>
      </c>
      <c r="AK136" s="2006">
        <v>0</v>
      </c>
      <c r="AL136" s="2007"/>
    </row>
    <row r="137" spans="1:38" ht="18" customHeight="1">
      <c r="A137" s="2008">
        <v>0</v>
      </c>
      <c r="B137" s="2113" t="s">
        <v>3724</v>
      </c>
      <c r="C137" s="2252">
        <v>1</v>
      </c>
      <c r="D137" s="2092">
        <f>IF(ISTEXT(C137),0,(C137/C143))</f>
        <v>9.2592592592592587E-3</v>
      </c>
      <c r="E137" s="2040">
        <f>IF(ISTEXT(C137),C137,(C137/C113)*E113)</f>
        <v>18.25</v>
      </c>
      <c r="F137" s="2041">
        <f>IF(ISTEXT(E137),E137,IF(E137=E113,"chaque repas",IF(E137=0,0,E113/E137)))</f>
        <v>20</v>
      </c>
      <c r="G137" s="6883"/>
      <c r="H137" s="6856"/>
      <c r="I137" s="2011">
        <v>18</v>
      </c>
      <c r="J137" s="2008">
        <v>0</v>
      </c>
      <c r="K137" s="2008">
        <v>0</v>
      </c>
      <c r="L137" s="2008">
        <v>0</v>
      </c>
      <c r="M137" s="2145">
        <v>0</v>
      </c>
      <c r="N137" s="2008">
        <v>0</v>
      </c>
      <c r="O137" s="2008">
        <v>0</v>
      </c>
      <c r="P137" s="2008">
        <v>0</v>
      </c>
      <c r="Q137" s="2008">
        <v>0</v>
      </c>
      <c r="R137" s="2008">
        <v>0</v>
      </c>
      <c r="S137" s="2008">
        <v>0</v>
      </c>
      <c r="T137" s="2008">
        <v>0</v>
      </c>
      <c r="U137" s="2008">
        <v>0</v>
      </c>
      <c r="V137" s="2008">
        <v>0</v>
      </c>
      <c r="W137" s="2008">
        <v>0</v>
      </c>
      <c r="X137" s="2008">
        <v>0</v>
      </c>
      <c r="Y137" s="2008">
        <v>0</v>
      </c>
      <c r="Z137" s="2008">
        <v>0</v>
      </c>
      <c r="AA137" s="2008">
        <v>0</v>
      </c>
      <c r="AB137" s="2006">
        <v>0</v>
      </c>
      <c r="AC137" s="2006">
        <v>0</v>
      </c>
      <c r="AD137" s="2006">
        <v>0</v>
      </c>
      <c r="AE137" s="2006">
        <v>0</v>
      </c>
      <c r="AF137" s="2006">
        <v>0</v>
      </c>
      <c r="AG137" s="2006">
        <v>0</v>
      </c>
      <c r="AH137" s="2006">
        <v>0</v>
      </c>
      <c r="AI137" s="2006">
        <v>0</v>
      </c>
      <c r="AJ137" s="2006">
        <v>0</v>
      </c>
      <c r="AK137" s="2006">
        <v>0</v>
      </c>
      <c r="AL137" s="2007"/>
    </row>
    <row r="138" spans="1:38" ht="18" customHeight="1">
      <c r="A138" s="2008">
        <v>0</v>
      </c>
      <c r="B138" s="2116" t="s">
        <v>3725</v>
      </c>
      <c r="C138" s="2252">
        <v>7</v>
      </c>
      <c r="D138" s="2058">
        <f>IF(ISTEXT(C138),0,(C138/C143))</f>
        <v>6.4814814814814811E-2</v>
      </c>
      <c r="E138" s="2118">
        <f>IF(ISTEXT(C138),C138,(C138/C113)*E113)</f>
        <v>127.74999999999999</v>
      </c>
      <c r="F138" s="2060">
        <f>IF(ISTEXT(E138),E138,IF(E138=E113,"chaque repas",IF(E138=0,0,E113/E138)))</f>
        <v>2.8571428571428577</v>
      </c>
      <c r="G138" s="6883"/>
      <c r="H138" s="6856"/>
      <c r="I138" s="2011">
        <v>18</v>
      </c>
      <c r="J138" s="2008">
        <v>0</v>
      </c>
      <c r="K138" s="2008">
        <v>0</v>
      </c>
      <c r="L138" s="2008">
        <v>0</v>
      </c>
      <c r="M138" s="2145">
        <v>0</v>
      </c>
      <c r="N138" s="2008">
        <v>0</v>
      </c>
      <c r="O138" s="2008">
        <v>0</v>
      </c>
      <c r="P138" s="2008">
        <v>0</v>
      </c>
      <c r="Q138" s="2008">
        <v>0</v>
      </c>
      <c r="R138" s="2008">
        <v>0</v>
      </c>
      <c r="S138" s="2008">
        <v>0</v>
      </c>
      <c r="T138" s="2008">
        <v>0</v>
      </c>
      <c r="U138" s="2008">
        <v>0</v>
      </c>
      <c r="V138" s="2008">
        <v>0</v>
      </c>
      <c r="W138" s="2008">
        <v>0</v>
      </c>
      <c r="X138" s="2008">
        <v>0</v>
      </c>
      <c r="Y138" s="2008">
        <v>0</v>
      </c>
      <c r="Z138" s="2008">
        <v>0</v>
      </c>
      <c r="AA138" s="2008">
        <v>0</v>
      </c>
      <c r="AB138" s="2006">
        <v>0</v>
      </c>
      <c r="AC138" s="2006">
        <v>0</v>
      </c>
      <c r="AD138" s="2006">
        <v>0</v>
      </c>
      <c r="AE138" s="2006">
        <v>0</v>
      </c>
      <c r="AF138" s="2006">
        <v>0</v>
      </c>
      <c r="AG138" s="2006">
        <v>0</v>
      </c>
      <c r="AH138" s="2006">
        <v>0</v>
      </c>
      <c r="AI138" s="2006">
        <v>0</v>
      </c>
      <c r="AJ138" s="2006">
        <v>0</v>
      </c>
      <c r="AK138" s="2006">
        <v>0</v>
      </c>
      <c r="AL138" s="2007"/>
    </row>
    <row r="139" spans="1:38" ht="18" customHeight="1">
      <c r="A139" s="2008">
        <v>0</v>
      </c>
      <c r="B139" s="6884" t="s">
        <v>3726</v>
      </c>
      <c r="C139" s="6886">
        <v>1</v>
      </c>
      <c r="D139" s="6887">
        <f>IF(ISTEXT(C139),0,(C139/C143))</f>
        <v>9.2592592592592587E-3</v>
      </c>
      <c r="E139" s="6889">
        <f>IF(ISTEXT(C139),C139,(C139/C113)*E113)</f>
        <v>18.25</v>
      </c>
      <c r="F139" s="6891">
        <f>IF(ISTEXT(E139),E139,IF(E139=E113,"chaque repas",IF(E139=0,0,E113/E139)))</f>
        <v>20</v>
      </c>
      <c r="G139" s="6893" t="s">
        <v>3727</v>
      </c>
      <c r="H139" s="6894"/>
      <c r="I139" s="2011">
        <v>18</v>
      </c>
      <c r="J139" s="2008">
        <v>0</v>
      </c>
      <c r="K139" s="2008">
        <v>0</v>
      </c>
      <c r="L139" s="2008">
        <v>0</v>
      </c>
      <c r="M139" s="2145">
        <v>0</v>
      </c>
      <c r="N139" s="2008">
        <v>0</v>
      </c>
      <c r="O139" s="2008">
        <v>0</v>
      </c>
      <c r="P139" s="2008">
        <v>0</v>
      </c>
      <c r="Q139" s="2008">
        <v>0</v>
      </c>
      <c r="R139" s="2008">
        <v>0</v>
      </c>
      <c r="S139" s="2008">
        <v>0</v>
      </c>
      <c r="T139" s="2008">
        <v>0</v>
      </c>
      <c r="U139" s="2008">
        <v>0</v>
      </c>
      <c r="V139" s="2008">
        <v>0</v>
      </c>
      <c r="W139" s="2008">
        <v>0</v>
      </c>
      <c r="X139" s="2008">
        <v>0</v>
      </c>
      <c r="Y139" s="2008">
        <v>0</v>
      </c>
      <c r="Z139" s="2008">
        <v>0</v>
      </c>
      <c r="AA139" s="2008">
        <v>0</v>
      </c>
      <c r="AB139" s="2006">
        <v>0</v>
      </c>
      <c r="AC139" s="2006">
        <v>0</v>
      </c>
      <c r="AD139" s="2006">
        <v>0</v>
      </c>
      <c r="AE139" s="2006">
        <v>0</v>
      </c>
      <c r="AF139" s="2006">
        <v>0</v>
      </c>
      <c r="AG139" s="2006">
        <v>0</v>
      </c>
      <c r="AH139" s="2006">
        <v>0</v>
      </c>
      <c r="AI139" s="2006">
        <v>0</v>
      </c>
      <c r="AJ139" s="2006">
        <v>0</v>
      </c>
      <c r="AK139" s="2006">
        <v>0</v>
      </c>
      <c r="AL139" s="2007"/>
    </row>
    <row r="140" spans="1:38" ht="18" customHeight="1">
      <c r="A140" s="2008">
        <v>0</v>
      </c>
      <c r="B140" s="6885"/>
      <c r="C140" s="6886"/>
      <c r="D140" s="6888"/>
      <c r="E140" s="6890"/>
      <c r="F140" s="6892"/>
      <c r="G140" s="6895"/>
      <c r="H140" s="6896"/>
      <c r="I140" s="2011">
        <v>18</v>
      </c>
      <c r="J140" s="2008">
        <v>0</v>
      </c>
      <c r="K140" s="2008">
        <v>0</v>
      </c>
      <c r="L140" s="2008">
        <v>0</v>
      </c>
      <c r="M140" s="2145">
        <v>0</v>
      </c>
      <c r="N140" s="2008">
        <v>0</v>
      </c>
      <c r="O140" s="2008">
        <v>0</v>
      </c>
      <c r="P140" s="2008">
        <v>0</v>
      </c>
      <c r="Q140" s="2008">
        <v>0</v>
      </c>
      <c r="R140" s="2008">
        <v>0</v>
      </c>
      <c r="S140" s="2008">
        <v>0</v>
      </c>
      <c r="T140" s="2008">
        <v>0</v>
      </c>
      <c r="U140" s="2008">
        <v>0</v>
      </c>
      <c r="V140" s="2008">
        <v>0</v>
      </c>
      <c r="W140" s="2008">
        <v>0</v>
      </c>
      <c r="X140" s="2008">
        <v>0</v>
      </c>
      <c r="Y140" s="2008">
        <v>0</v>
      </c>
      <c r="Z140" s="2008">
        <v>0</v>
      </c>
      <c r="AA140" s="2008">
        <v>0</v>
      </c>
      <c r="AB140" s="2006">
        <v>0</v>
      </c>
      <c r="AC140" s="2006">
        <v>0</v>
      </c>
      <c r="AD140" s="2006">
        <v>0</v>
      </c>
      <c r="AE140" s="2006">
        <v>0</v>
      </c>
      <c r="AF140" s="2006">
        <v>0</v>
      </c>
      <c r="AG140" s="2006">
        <v>0</v>
      </c>
      <c r="AH140" s="2006">
        <v>0</v>
      </c>
      <c r="AI140" s="2006">
        <v>0</v>
      </c>
      <c r="AJ140" s="2006">
        <v>0</v>
      </c>
      <c r="AK140" s="2006">
        <v>0</v>
      </c>
      <c r="AL140" s="2007"/>
    </row>
    <row r="141" spans="1:38" ht="18" customHeight="1">
      <c r="A141" s="2008">
        <v>0</v>
      </c>
      <c r="B141" s="2121" t="s">
        <v>3728</v>
      </c>
      <c r="C141" s="2253" t="s">
        <v>3729</v>
      </c>
      <c r="D141" s="2092">
        <f>IF(ISTEXT(C141),0,(C141/C143))</f>
        <v>0</v>
      </c>
      <c r="E141" s="2123" t="str">
        <f>IF(ISTEXT(C141),C141,(C141/C113)*E113)</f>
        <v>pas de limitation</v>
      </c>
      <c r="F141" s="2124" t="str">
        <f>IF(ISTEXT(E141),E141,IF(E141=E113,"chaque repas",IF(E141=0,0,E113/E141)))</f>
        <v>pas de limitation</v>
      </c>
      <c r="G141" s="6895"/>
      <c r="H141" s="6896"/>
      <c r="I141" s="2011">
        <v>18</v>
      </c>
      <c r="J141" s="2008">
        <v>0</v>
      </c>
      <c r="K141" s="2008">
        <v>0</v>
      </c>
      <c r="L141" s="2008">
        <v>0</v>
      </c>
      <c r="M141" s="2145">
        <v>0</v>
      </c>
      <c r="N141" s="2008">
        <v>0</v>
      </c>
      <c r="O141" s="2008">
        <v>0</v>
      </c>
      <c r="P141" s="2008">
        <v>0</v>
      </c>
      <c r="Q141" s="2008">
        <v>0</v>
      </c>
      <c r="R141" s="2008">
        <v>0</v>
      </c>
      <c r="S141" s="2008">
        <v>0</v>
      </c>
      <c r="T141" s="2008">
        <v>0</v>
      </c>
      <c r="U141" s="2008">
        <v>0</v>
      </c>
      <c r="V141" s="2008">
        <v>0</v>
      </c>
      <c r="W141" s="2008">
        <v>0</v>
      </c>
      <c r="X141" s="2008">
        <v>0</v>
      </c>
      <c r="Y141" s="2008">
        <v>0</v>
      </c>
      <c r="Z141" s="2008">
        <v>0</v>
      </c>
      <c r="AA141" s="2008">
        <v>0</v>
      </c>
      <c r="AB141" s="2006">
        <v>0</v>
      </c>
      <c r="AC141" s="2006">
        <v>0</v>
      </c>
      <c r="AD141" s="2006">
        <v>0</v>
      </c>
      <c r="AE141" s="2006">
        <v>0</v>
      </c>
      <c r="AF141" s="2006">
        <v>0</v>
      </c>
      <c r="AG141" s="2006">
        <v>0</v>
      </c>
      <c r="AH141" s="2006">
        <v>0</v>
      </c>
      <c r="AI141" s="2006">
        <v>0</v>
      </c>
      <c r="AJ141" s="2006">
        <v>0</v>
      </c>
      <c r="AK141" s="2006">
        <v>0</v>
      </c>
      <c r="AL141" s="2007"/>
    </row>
    <row r="142" spans="1:38" ht="18" customHeight="1">
      <c r="A142" s="2008">
        <v>0</v>
      </c>
      <c r="B142" s="2129" t="s">
        <v>3730</v>
      </c>
      <c r="C142" s="2254" t="s">
        <v>3729</v>
      </c>
      <c r="D142" s="2058">
        <f>IF(ISTEXT(C142),0,(C142/C143))</f>
        <v>0</v>
      </c>
      <c r="E142" s="2131" t="str">
        <f>IF(ISTEXT(C142),C142,(C142/C113)*E113)</f>
        <v>pas de limitation</v>
      </c>
      <c r="F142" s="2132" t="str">
        <f>IF(ISTEXT(E142),E142,IF(E142=E113,"chaque repas",IF(E142=0,0,E113/E142)))</f>
        <v>pas de limitation</v>
      </c>
      <c r="G142" s="6897"/>
      <c r="H142" s="6898"/>
      <c r="I142" s="2011">
        <v>18</v>
      </c>
      <c r="J142" s="2008">
        <v>0</v>
      </c>
      <c r="K142" s="2008">
        <v>0</v>
      </c>
      <c r="L142" s="2008">
        <v>0</v>
      </c>
      <c r="M142" s="2145">
        <v>0</v>
      </c>
      <c r="N142" s="2008">
        <v>0</v>
      </c>
      <c r="O142" s="2008">
        <v>0</v>
      </c>
      <c r="P142" s="2008">
        <v>0</v>
      </c>
      <c r="Q142" s="2008">
        <v>0</v>
      </c>
      <c r="R142" s="2008">
        <v>0</v>
      </c>
      <c r="S142" s="2008">
        <v>0</v>
      </c>
      <c r="T142" s="2008">
        <v>0</v>
      </c>
      <c r="U142" s="2008">
        <v>0</v>
      </c>
      <c r="V142" s="2008">
        <v>0</v>
      </c>
      <c r="W142" s="2008">
        <v>0</v>
      </c>
      <c r="X142" s="2008">
        <v>0</v>
      </c>
      <c r="Y142" s="2008">
        <v>0</v>
      </c>
      <c r="Z142" s="2008">
        <v>0</v>
      </c>
      <c r="AA142" s="2008">
        <v>0</v>
      </c>
      <c r="AB142" s="2006">
        <v>0</v>
      </c>
      <c r="AC142" s="2006">
        <v>0</v>
      </c>
      <c r="AD142" s="2006">
        <v>0</v>
      </c>
      <c r="AE142" s="2006">
        <v>0</v>
      </c>
      <c r="AF142" s="2006">
        <v>0</v>
      </c>
      <c r="AG142" s="2006">
        <v>0</v>
      </c>
      <c r="AH142" s="2006">
        <v>0</v>
      </c>
      <c r="AI142" s="2006">
        <v>0</v>
      </c>
      <c r="AJ142" s="2006">
        <v>0</v>
      </c>
      <c r="AK142" s="2006">
        <v>0</v>
      </c>
      <c r="AL142" s="2007"/>
    </row>
    <row r="143" spans="1:38" ht="18" customHeight="1">
      <c r="A143" s="2008">
        <v>0</v>
      </c>
      <c r="B143" s="2137"/>
      <c r="C143" s="2138">
        <f>SUM(C115:C142)</f>
        <v>108</v>
      </c>
      <c r="D143" s="2139">
        <f>SUM(D115:D142)</f>
        <v>0.99999999999999989</v>
      </c>
      <c r="E143" s="2140"/>
      <c r="F143" s="2140"/>
      <c r="G143" s="2140"/>
      <c r="H143" s="2141"/>
      <c r="I143" s="2011">
        <v>18</v>
      </c>
      <c r="J143" s="2008">
        <v>0</v>
      </c>
      <c r="K143" s="2008">
        <v>0</v>
      </c>
      <c r="L143" s="2008">
        <v>0</v>
      </c>
      <c r="M143" s="2145">
        <v>0</v>
      </c>
      <c r="N143" s="2008">
        <v>0</v>
      </c>
      <c r="O143" s="2008">
        <v>0</v>
      </c>
      <c r="P143" s="2008">
        <v>0</v>
      </c>
      <c r="Q143" s="2008">
        <v>0</v>
      </c>
      <c r="R143" s="2008">
        <v>0</v>
      </c>
      <c r="S143" s="2008">
        <v>0</v>
      </c>
      <c r="T143" s="2008">
        <v>0</v>
      </c>
      <c r="U143" s="2008">
        <v>0</v>
      </c>
      <c r="V143" s="2008">
        <v>0</v>
      </c>
      <c r="W143" s="2008">
        <v>0</v>
      </c>
      <c r="X143" s="2008">
        <v>0</v>
      </c>
      <c r="Y143" s="2008">
        <v>0</v>
      </c>
      <c r="Z143" s="2008">
        <v>0</v>
      </c>
      <c r="AA143" s="2008">
        <v>0</v>
      </c>
      <c r="AB143" s="2006">
        <v>0</v>
      </c>
      <c r="AC143" s="2006">
        <v>0</v>
      </c>
      <c r="AD143" s="2006">
        <v>0</v>
      </c>
      <c r="AE143" s="2006">
        <v>0</v>
      </c>
      <c r="AF143" s="2006">
        <v>0</v>
      </c>
      <c r="AG143" s="2006">
        <v>0</v>
      </c>
      <c r="AH143" s="2006">
        <v>0</v>
      </c>
      <c r="AI143" s="2006">
        <v>0</v>
      </c>
      <c r="AJ143" s="2006">
        <v>0</v>
      </c>
      <c r="AK143" s="2006">
        <v>0</v>
      </c>
      <c r="AL143" s="2007"/>
    </row>
    <row r="144" spans="1:38" ht="18" customHeight="1" thickBot="1">
      <c r="A144" s="2008">
        <v>0</v>
      </c>
      <c r="B144" s="2142" t="s">
        <v>3731</v>
      </c>
      <c r="C144" s="2142">
        <v>10</v>
      </c>
      <c r="D144" s="2143">
        <v>10</v>
      </c>
      <c r="E144" s="2185">
        <v>10</v>
      </c>
      <c r="F144" s="2185">
        <v>10</v>
      </c>
      <c r="G144" s="2185">
        <v>10</v>
      </c>
      <c r="H144" s="2143">
        <v>10</v>
      </c>
      <c r="I144" s="2011">
        <v>18</v>
      </c>
      <c r="J144" s="2008">
        <v>0</v>
      </c>
      <c r="K144" s="2008">
        <v>0</v>
      </c>
      <c r="L144" s="2008">
        <v>0</v>
      </c>
      <c r="M144" s="2145">
        <v>0</v>
      </c>
      <c r="N144" s="2008">
        <v>0</v>
      </c>
      <c r="O144" s="2008">
        <v>0</v>
      </c>
      <c r="P144" s="2008">
        <v>0</v>
      </c>
      <c r="Q144" s="2008">
        <v>0</v>
      </c>
      <c r="R144" s="2008">
        <v>0</v>
      </c>
      <c r="S144" s="2008">
        <v>0</v>
      </c>
      <c r="T144" s="2008">
        <v>0</v>
      </c>
      <c r="U144" s="2008">
        <v>0</v>
      </c>
      <c r="V144" s="2008">
        <v>0</v>
      </c>
      <c r="W144" s="2008">
        <v>0</v>
      </c>
      <c r="X144" s="2008">
        <v>0</v>
      </c>
      <c r="Y144" s="2008">
        <v>0</v>
      </c>
      <c r="Z144" s="2008">
        <v>0</v>
      </c>
      <c r="AA144" s="2008">
        <v>0</v>
      </c>
      <c r="AB144" s="2006">
        <v>0</v>
      </c>
      <c r="AC144" s="2006">
        <v>0</v>
      </c>
      <c r="AD144" s="2006">
        <v>0</v>
      </c>
      <c r="AE144" s="2006">
        <v>0</v>
      </c>
      <c r="AF144" s="2006">
        <v>0</v>
      </c>
      <c r="AG144" s="2006">
        <v>0</v>
      </c>
      <c r="AH144" s="2006">
        <v>0</v>
      </c>
      <c r="AI144" s="2006">
        <v>0</v>
      </c>
      <c r="AJ144" s="2006">
        <v>0</v>
      </c>
      <c r="AK144" s="2006">
        <v>0</v>
      </c>
      <c r="AL144" s="2007"/>
    </row>
    <row r="145" spans="1:38" ht="16.5" thickBot="1">
      <c r="A145" s="2008">
        <v>0</v>
      </c>
      <c r="B145" s="2008">
        <v>0</v>
      </c>
      <c r="C145" s="2008">
        <v>0</v>
      </c>
      <c r="D145" s="2008">
        <v>0</v>
      </c>
      <c r="E145" s="2008">
        <v>0</v>
      </c>
      <c r="F145" s="2008">
        <v>0</v>
      </c>
      <c r="G145" s="2008">
        <v>0</v>
      </c>
      <c r="H145" s="2008">
        <v>0</v>
      </c>
      <c r="I145" s="2008">
        <v>0</v>
      </c>
      <c r="J145" s="2008">
        <v>0</v>
      </c>
      <c r="K145" s="2008">
        <v>0</v>
      </c>
      <c r="M145" s="2186"/>
      <c r="N145" s="2145">
        <v>0</v>
      </c>
      <c r="O145" s="2145">
        <v>0</v>
      </c>
      <c r="P145" s="2145">
        <v>0</v>
      </c>
      <c r="Q145" s="2145">
        <v>0</v>
      </c>
      <c r="R145" s="2145">
        <v>0</v>
      </c>
      <c r="S145" s="2145">
        <v>0</v>
      </c>
      <c r="T145" s="2145">
        <v>0</v>
      </c>
      <c r="U145" s="2145">
        <v>0</v>
      </c>
      <c r="V145" s="2145">
        <v>0</v>
      </c>
      <c r="W145" s="2145">
        <v>0</v>
      </c>
      <c r="X145" s="2145">
        <v>0</v>
      </c>
      <c r="Y145" s="2145">
        <v>0</v>
      </c>
      <c r="Z145" s="2145">
        <v>0</v>
      </c>
      <c r="AA145" s="2008">
        <v>0</v>
      </c>
      <c r="AB145" s="2006">
        <v>0</v>
      </c>
      <c r="AC145" s="2006">
        <v>0</v>
      </c>
      <c r="AD145" s="2006">
        <v>0</v>
      </c>
      <c r="AE145" s="2006">
        <v>0</v>
      </c>
      <c r="AF145" s="2006">
        <v>0</v>
      </c>
      <c r="AG145" s="2006">
        <v>0</v>
      </c>
      <c r="AH145" s="2006">
        <v>0</v>
      </c>
      <c r="AI145" s="2006">
        <v>0</v>
      </c>
      <c r="AJ145" s="2006">
        <v>0</v>
      </c>
      <c r="AK145" s="2006">
        <v>0</v>
      </c>
      <c r="AL145" s="2007"/>
    </row>
    <row r="146" spans="1:38" ht="23.25">
      <c r="A146" s="2008">
        <v>0</v>
      </c>
      <c r="B146" s="6865" t="s">
        <v>3753</v>
      </c>
      <c r="C146" s="6866"/>
      <c r="D146" s="6866"/>
      <c r="E146" s="6866"/>
      <c r="F146" s="6866"/>
      <c r="G146" s="6866"/>
      <c r="H146" s="6866"/>
      <c r="I146" s="6867"/>
      <c r="J146" s="2022" t="s">
        <v>3683</v>
      </c>
      <c r="K146" s="2023"/>
      <c r="L146" s="2023"/>
      <c r="M146" s="2024"/>
      <c r="N146" s="2008">
        <v>0</v>
      </c>
      <c r="O146" s="2008">
        <v>0</v>
      </c>
      <c r="P146" s="2008">
        <v>0</v>
      </c>
      <c r="Q146" s="2008">
        <v>0</v>
      </c>
      <c r="R146" s="2008">
        <v>0</v>
      </c>
      <c r="S146" s="2008">
        <v>0</v>
      </c>
      <c r="T146" s="2008">
        <v>0</v>
      </c>
      <c r="U146" s="2008">
        <v>0</v>
      </c>
      <c r="V146" s="2008">
        <v>0</v>
      </c>
      <c r="W146" s="2008">
        <v>0</v>
      </c>
      <c r="X146" s="2008">
        <v>0</v>
      </c>
      <c r="Y146" s="2008">
        <v>0</v>
      </c>
      <c r="Z146" s="2008">
        <v>0</v>
      </c>
      <c r="AA146" s="2008">
        <v>0</v>
      </c>
      <c r="AB146" s="2006">
        <v>0</v>
      </c>
      <c r="AC146" s="2006">
        <v>0</v>
      </c>
      <c r="AD146" s="2006">
        <v>0</v>
      </c>
      <c r="AE146" s="2006">
        <v>0</v>
      </c>
      <c r="AF146" s="2006">
        <v>0</v>
      </c>
      <c r="AG146" s="2006">
        <v>0</v>
      </c>
      <c r="AH146" s="2006">
        <v>0</v>
      </c>
      <c r="AI146" s="2006">
        <v>0</v>
      </c>
      <c r="AJ146" s="2006">
        <v>0</v>
      </c>
      <c r="AK146" s="2006">
        <v>0</v>
      </c>
      <c r="AL146" s="2007"/>
    </row>
    <row r="147" spans="1:38" ht="20.25">
      <c r="A147" s="2008">
        <v>0</v>
      </c>
      <c r="B147" s="2255" t="s">
        <v>3754</v>
      </c>
      <c r="C147" s="2256" t="s">
        <v>3755</v>
      </c>
      <c r="D147" s="2256" t="s">
        <v>3756</v>
      </c>
      <c r="E147" s="2256" t="s">
        <v>3757</v>
      </c>
      <c r="F147" s="2256" t="s">
        <v>3647</v>
      </c>
      <c r="G147" s="2256" t="s">
        <v>3733</v>
      </c>
      <c r="H147" s="2257" t="s">
        <v>3758</v>
      </c>
      <c r="I147" s="2258" t="s">
        <v>3759</v>
      </c>
      <c r="J147" s="2030" t="s">
        <v>3760</v>
      </c>
      <c r="K147" s="2027"/>
      <c r="L147" s="2027"/>
      <c r="M147" s="2028"/>
      <c r="N147" s="2008">
        <v>0</v>
      </c>
      <c r="O147" s="2008">
        <v>0</v>
      </c>
      <c r="P147" s="2008">
        <v>0</v>
      </c>
      <c r="Q147" s="2008">
        <v>0</v>
      </c>
      <c r="R147" s="2008">
        <v>0</v>
      </c>
      <c r="S147" s="2008">
        <v>0</v>
      </c>
      <c r="T147" s="2008">
        <v>0</v>
      </c>
      <c r="U147" s="2008">
        <v>0</v>
      </c>
      <c r="V147" s="2008">
        <v>0</v>
      </c>
      <c r="W147" s="2008">
        <v>0</v>
      </c>
      <c r="X147" s="2008">
        <v>0</v>
      </c>
      <c r="Y147" s="2008">
        <v>0</v>
      </c>
      <c r="Z147" s="2008">
        <v>0</v>
      </c>
      <c r="AA147" s="2008">
        <v>0</v>
      </c>
      <c r="AB147" s="2006">
        <v>0</v>
      </c>
      <c r="AC147" s="2006">
        <v>0</v>
      </c>
      <c r="AD147" s="2006">
        <v>0</v>
      </c>
      <c r="AE147" s="2006">
        <v>0</v>
      </c>
      <c r="AF147" s="2006">
        <v>0</v>
      </c>
      <c r="AG147" s="2006">
        <v>0</v>
      </c>
      <c r="AH147" s="2006">
        <v>0</v>
      </c>
      <c r="AI147" s="2006">
        <v>0</v>
      </c>
      <c r="AJ147" s="2006">
        <v>0</v>
      </c>
      <c r="AK147" s="2006">
        <v>0</v>
      </c>
      <c r="AL147" s="2007"/>
    </row>
    <row r="148" spans="1:38" ht="18">
      <c r="A148" s="2008">
        <v>0</v>
      </c>
      <c r="B148" s="2259" t="s">
        <v>3761</v>
      </c>
      <c r="C148" s="2260"/>
      <c r="D148" s="2260"/>
      <c r="E148" s="2260"/>
      <c r="F148" s="2260"/>
      <c r="G148" s="2260"/>
      <c r="H148" s="2261" t="s">
        <v>3736</v>
      </c>
      <c r="I148" s="2262">
        <f>SUM(C148:G148)</f>
        <v>0</v>
      </c>
      <c r="J148" s="2026" t="s">
        <v>3762</v>
      </c>
      <c r="K148" s="2027"/>
      <c r="L148" s="2027"/>
      <c r="M148" s="2028"/>
      <c r="N148" s="2008"/>
      <c r="O148" s="2008">
        <v>0</v>
      </c>
      <c r="P148" s="2008">
        <v>0</v>
      </c>
      <c r="Q148" s="2008">
        <v>0</v>
      </c>
      <c r="R148" s="2008">
        <v>0</v>
      </c>
      <c r="S148" s="2008">
        <v>0</v>
      </c>
      <c r="T148" s="2008">
        <v>0</v>
      </c>
      <c r="U148" s="2008">
        <v>0</v>
      </c>
      <c r="V148" s="2008">
        <v>0</v>
      </c>
      <c r="W148" s="2008">
        <v>0</v>
      </c>
      <c r="X148" s="2008">
        <v>0</v>
      </c>
      <c r="Y148" s="2008">
        <v>0</v>
      </c>
      <c r="Z148" s="2008">
        <v>0</v>
      </c>
      <c r="AA148" s="2008">
        <v>0</v>
      </c>
      <c r="AB148" s="2006">
        <v>0</v>
      </c>
      <c r="AC148" s="2006">
        <v>0</v>
      </c>
      <c r="AD148" s="2006">
        <v>0</v>
      </c>
      <c r="AE148" s="2006">
        <v>0</v>
      </c>
      <c r="AF148" s="2006">
        <v>0</v>
      </c>
      <c r="AG148" s="2006">
        <v>0</v>
      </c>
      <c r="AH148" s="2006">
        <v>0</v>
      </c>
      <c r="AI148" s="2006">
        <v>0</v>
      </c>
      <c r="AJ148" s="2006">
        <v>0</v>
      </c>
      <c r="AK148" s="2006">
        <v>0</v>
      </c>
      <c r="AL148" s="2007"/>
    </row>
    <row r="149" spans="1:38" ht="18">
      <c r="A149" s="2008">
        <v>0</v>
      </c>
      <c r="B149" s="2263" t="s">
        <v>3763</v>
      </c>
      <c r="C149" s="2260"/>
      <c r="D149" s="2260"/>
      <c r="E149" s="2260"/>
      <c r="F149" s="2260"/>
      <c r="G149" s="2260"/>
      <c r="H149" s="2261" t="s">
        <v>3739</v>
      </c>
      <c r="I149" s="2262">
        <f t="shared" ref="I149:I162" si="2">SUM(C149:G149)</f>
        <v>0</v>
      </c>
      <c r="J149" s="2157" t="s">
        <v>3764</v>
      </c>
      <c r="K149" s="2027"/>
      <c r="L149" s="2027"/>
      <c r="M149" s="2028"/>
      <c r="N149" s="2008">
        <v>0</v>
      </c>
      <c r="O149" s="2008">
        <v>0</v>
      </c>
      <c r="P149" s="2008">
        <v>0</v>
      </c>
      <c r="Q149" s="2008">
        <v>0</v>
      </c>
      <c r="R149" s="2008">
        <v>0</v>
      </c>
      <c r="S149" s="2008">
        <v>0</v>
      </c>
      <c r="T149" s="2008">
        <v>0</v>
      </c>
      <c r="U149" s="2008">
        <v>0</v>
      </c>
      <c r="V149" s="2008">
        <v>0</v>
      </c>
      <c r="W149" s="2008">
        <v>0</v>
      </c>
      <c r="X149" s="2008">
        <v>0</v>
      </c>
      <c r="Y149" s="2008">
        <v>0</v>
      </c>
      <c r="Z149" s="2008">
        <v>0</v>
      </c>
      <c r="AA149" s="2008">
        <v>0</v>
      </c>
      <c r="AB149" s="2006">
        <v>0</v>
      </c>
      <c r="AC149" s="2006">
        <v>0</v>
      </c>
      <c r="AD149" s="2006">
        <v>0</v>
      </c>
      <c r="AE149" s="2006">
        <v>0</v>
      </c>
      <c r="AF149" s="2006">
        <v>0</v>
      </c>
      <c r="AG149" s="2006">
        <v>0</v>
      </c>
      <c r="AH149" s="2006">
        <v>0</v>
      </c>
      <c r="AI149" s="2006">
        <v>0</v>
      </c>
      <c r="AJ149" s="2006">
        <v>0</v>
      </c>
      <c r="AK149" s="2006">
        <v>0</v>
      </c>
      <c r="AL149" s="2007"/>
    </row>
    <row r="150" spans="1:38" ht="18">
      <c r="A150" s="2008">
        <v>0</v>
      </c>
      <c r="B150" s="2264" t="s">
        <v>3765</v>
      </c>
      <c r="C150" s="2260"/>
      <c r="D150" s="2260"/>
      <c r="E150" s="2260"/>
      <c r="F150" s="2260"/>
      <c r="G150" s="2260"/>
      <c r="H150" s="2261" t="s">
        <v>3740</v>
      </c>
      <c r="I150" s="2262">
        <f t="shared" si="2"/>
        <v>0</v>
      </c>
      <c r="J150" s="2068" t="s">
        <v>3579</v>
      </c>
      <c r="K150" s="2027"/>
      <c r="L150" s="2027"/>
      <c r="M150" s="2028"/>
      <c r="N150" s="2008">
        <v>0</v>
      </c>
      <c r="O150" s="2008">
        <v>0</v>
      </c>
      <c r="P150" s="2008">
        <v>0</v>
      </c>
      <c r="Q150" s="2008">
        <v>0</v>
      </c>
      <c r="R150" s="2008">
        <v>0</v>
      </c>
      <c r="S150" s="2008">
        <v>0</v>
      </c>
      <c r="T150" s="2008">
        <v>0</v>
      </c>
      <c r="U150" s="2008">
        <v>0</v>
      </c>
      <c r="V150" s="2008">
        <v>0</v>
      </c>
      <c r="W150" s="2008">
        <v>0</v>
      </c>
      <c r="X150" s="2008">
        <v>0</v>
      </c>
      <c r="Y150" s="2008">
        <v>0</v>
      </c>
      <c r="Z150" s="2008">
        <v>0</v>
      </c>
      <c r="AA150" s="2008">
        <v>0</v>
      </c>
      <c r="AB150" s="2006">
        <v>0</v>
      </c>
      <c r="AC150" s="2006">
        <v>0</v>
      </c>
      <c r="AD150" s="2006">
        <v>0</v>
      </c>
      <c r="AE150" s="2006">
        <v>0</v>
      </c>
      <c r="AF150" s="2006">
        <v>0</v>
      </c>
      <c r="AG150" s="2006">
        <v>0</v>
      </c>
      <c r="AH150" s="2006">
        <v>0</v>
      </c>
      <c r="AI150" s="2006">
        <v>0</v>
      </c>
      <c r="AJ150" s="2006">
        <v>0</v>
      </c>
      <c r="AK150" s="2006">
        <v>0</v>
      </c>
      <c r="AL150" s="2007"/>
    </row>
    <row r="151" spans="1:38" ht="18">
      <c r="A151" s="2008">
        <v>0</v>
      </c>
      <c r="B151" s="2265" t="s">
        <v>3766</v>
      </c>
      <c r="C151" s="2260"/>
      <c r="D151" s="2260"/>
      <c r="E151" s="2260"/>
      <c r="F151" s="2260"/>
      <c r="G151" s="2260"/>
      <c r="H151" s="2261" t="s">
        <v>3743</v>
      </c>
      <c r="I151" s="2262">
        <f t="shared" si="2"/>
        <v>0</v>
      </c>
      <c r="J151" s="2072" t="s">
        <v>3706</v>
      </c>
      <c r="K151" s="2073"/>
      <c r="L151" s="2073"/>
      <c r="M151" s="2074"/>
      <c r="N151" s="2008">
        <v>0</v>
      </c>
      <c r="O151" s="2008">
        <v>0</v>
      </c>
      <c r="P151" s="2008">
        <v>0</v>
      </c>
      <c r="Q151" s="2008">
        <v>0</v>
      </c>
      <c r="R151" s="2008">
        <v>0</v>
      </c>
      <c r="S151" s="2008">
        <v>0</v>
      </c>
      <c r="T151" s="2008">
        <v>0</v>
      </c>
      <c r="U151" s="2008">
        <v>0</v>
      </c>
      <c r="V151" s="2008">
        <v>0</v>
      </c>
      <c r="W151" s="2008">
        <v>0</v>
      </c>
      <c r="X151" s="2008">
        <v>0</v>
      </c>
      <c r="Y151" s="2008">
        <v>0</v>
      </c>
      <c r="Z151" s="2008">
        <v>0</v>
      </c>
      <c r="AA151" s="2008">
        <v>0</v>
      </c>
      <c r="AB151" s="2006">
        <v>0</v>
      </c>
      <c r="AC151" s="2006">
        <v>0</v>
      </c>
      <c r="AD151" s="2006">
        <v>0</v>
      </c>
      <c r="AE151" s="2006">
        <v>0</v>
      </c>
      <c r="AF151" s="2006">
        <v>0</v>
      </c>
      <c r="AG151" s="2006">
        <v>0</v>
      </c>
      <c r="AH151" s="2006">
        <v>0</v>
      </c>
      <c r="AI151" s="2006">
        <v>0</v>
      </c>
      <c r="AJ151" s="2006">
        <v>0</v>
      </c>
      <c r="AK151" s="2006">
        <v>0</v>
      </c>
      <c r="AL151" s="2007"/>
    </row>
    <row r="152" spans="1:38" ht="18">
      <c r="A152" s="2008">
        <v>0</v>
      </c>
      <c r="B152" s="2266" t="s">
        <v>3767</v>
      </c>
      <c r="C152" s="2260"/>
      <c r="D152" s="2260"/>
      <c r="E152" s="2260"/>
      <c r="F152" s="2260"/>
      <c r="G152" s="2260"/>
      <c r="H152" s="2261" t="s">
        <v>3744</v>
      </c>
      <c r="I152" s="2262">
        <f t="shared" si="2"/>
        <v>0</v>
      </c>
      <c r="J152" s="2008">
        <v>0</v>
      </c>
      <c r="K152" s="2008">
        <v>0</v>
      </c>
      <c r="L152" s="2008">
        <v>0</v>
      </c>
      <c r="M152" s="2008">
        <v>0</v>
      </c>
      <c r="N152" s="2008">
        <v>0</v>
      </c>
      <c r="O152" s="2008">
        <v>0</v>
      </c>
      <c r="P152" s="2008">
        <v>0</v>
      </c>
      <c r="Q152" s="2008">
        <v>0</v>
      </c>
      <c r="R152" s="2008">
        <v>0</v>
      </c>
      <c r="S152" s="2008">
        <v>0</v>
      </c>
      <c r="T152" s="2008">
        <v>0</v>
      </c>
      <c r="U152" s="2008">
        <v>0</v>
      </c>
      <c r="V152" s="2008">
        <v>0</v>
      </c>
      <c r="W152" s="2008">
        <v>0</v>
      </c>
      <c r="X152" s="2008">
        <v>0</v>
      </c>
      <c r="Y152" s="2008">
        <v>0</v>
      </c>
      <c r="Z152" s="2008">
        <v>0</v>
      </c>
      <c r="AA152" s="2008">
        <v>0</v>
      </c>
      <c r="AB152" s="2006">
        <v>0</v>
      </c>
      <c r="AC152" s="2006">
        <v>0</v>
      </c>
      <c r="AD152" s="2006">
        <v>0</v>
      </c>
      <c r="AE152" s="2006">
        <v>0</v>
      </c>
      <c r="AF152" s="2006">
        <v>0</v>
      </c>
      <c r="AG152" s="2006">
        <v>0</v>
      </c>
      <c r="AH152" s="2006">
        <v>0</v>
      </c>
      <c r="AI152" s="2006">
        <v>0</v>
      </c>
      <c r="AJ152" s="2006">
        <v>0</v>
      </c>
      <c r="AK152" s="2006">
        <v>0</v>
      </c>
      <c r="AL152" s="2007"/>
    </row>
    <row r="153" spans="1:38" ht="18.75">
      <c r="A153" s="2008">
        <v>0</v>
      </c>
      <c r="B153" s="2267" t="s">
        <v>3768</v>
      </c>
      <c r="C153" s="2260"/>
      <c r="D153" s="2260"/>
      <c r="E153" s="2260"/>
      <c r="F153" s="2260"/>
      <c r="G153" s="2260"/>
      <c r="H153" s="2261" t="s">
        <v>3744</v>
      </c>
      <c r="I153" s="2262">
        <f t="shared" si="2"/>
        <v>0</v>
      </c>
      <c r="J153" s="2008">
        <v>0</v>
      </c>
      <c r="K153" s="2008">
        <v>0</v>
      </c>
      <c r="L153" s="2008">
        <v>0</v>
      </c>
      <c r="M153" s="2008">
        <v>0</v>
      </c>
      <c r="N153" s="2008">
        <v>0</v>
      </c>
      <c r="O153" s="2008">
        <v>0</v>
      </c>
      <c r="P153" s="2008">
        <v>0</v>
      </c>
      <c r="Q153" s="2008">
        <v>0</v>
      </c>
      <c r="R153" s="2008">
        <v>0</v>
      </c>
      <c r="S153" s="2008">
        <v>0</v>
      </c>
      <c r="T153" s="2008">
        <v>0</v>
      </c>
      <c r="U153" s="2008">
        <v>0</v>
      </c>
      <c r="V153" s="2008">
        <v>0</v>
      </c>
      <c r="W153" s="2008">
        <v>0</v>
      </c>
      <c r="X153" s="2008">
        <v>0</v>
      </c>
      <c r="Y153" s="2008">
        <v>0</v>
      </c>
      <c r="Z153" s="2008">
        <v>0</v>
      </c>
      <c r="AA153" s="2008">
        <v>0</v>
      </c>
      <c r="AB153" s="2006">
        <v>0</v>
      </c>
      <c r="AC153" s="2006">
        <v>0</v>
      </c>
      <c r="AD153" s="2006">
        <v>0</v>
      </c>
      <c r="AE153" s="2006">
        <v>0</v>
      </c>
      <c r="AF153" s="2006">
        <v>0</v>
      </c>
      <c r="AG153" s="2006">
        <v>0</v>
      </c>
      <c r="AH153" s="2006">
        <v>0</v>
      </c>
      <c r="AI153" s="2006">
        <v>0</v>
      </c>
      <c r="AJ153" s="2006">
        <v>0</v>
      </c>
      <c r="AK153" s="2006">
        <v>0</v>
      </c>
      <c r="AL153" s="2007"/>
    </row>
    <row r="154" spans="1:38" ht="18.75">
      <c r="A154" s="2008">
        <v>0</v>
      </c>
      <c r="B154" s="2268" t="s">
        <v>3769</v>
      </c>
      <c r="C154" s="2260"/>
      <c r="D154" s="2260"/>
      <c r="E154" s="2260"/>
      <c r="F154" s="2260"/>
      <c r="G154" s="2260"/>
      <c r="H154" s="2261" t="s">
        <v>3742</v>
      </c>
      <c r="I154" s="2262">
        <f t="shared" si="2"/>
        <v>0</v>
      </c>
      <c r="J154" s="2008">
        <v>0</v>
      </c>
      <c r="K154" s="2008">
        <v>0</v>
      </c>
      <c r="L154" s="2008">
        <v>0</v>
      </c>
      <c r="M154" s="2008">
        <v>0</v>
      </c>
      <c r="N154" s="2008">
        <v>0</v>
      </c>
      <c r="O154" s="2008">
        <v>0</v>
      </c>
      <c r="P154" s="2008">
        <v>0</v>
      </c>
      <c r="Q154" s="2008">
        <v>0</v>
      </c>
      <c r="R154" s="2008">
        <v>0</v>
      </c>
      <c r="S154" s="2008">
        <v>0</v>
      </c>
      <c r="T154" s="2008">
        <v>0</v>
      </c>
      <c r="U154" s="2008">
        <v>0</v>
      </c>
      <c r="V154" s="2008">
        <v>0</v>
      </c>
      <c r="W154" s="2008">
        <v>0</v>
      </c>
      <c r="X154" s="2008">
        <v>0</v>
      </c>
      <c r="Y154" s="2008">
        <v>0</v>
      </c>
      <c r="Z154" s="2008">
        <v>0</v>
      </c>
      <c r="AA154" s="2008">
        <v>0</v>
      </c>
      <c r="AB154" s="2006">
        <v>0</v>
      </c>
      <c r="AC154" s="2006">
        <v>0</v>
      </c>
      <c r="AD154" s="2006">
        <v>0</v>
      </c>
      <c r="AE154" s="2006">
        <v>0</v>
      </c>
      <c r="AF154" s="2006">
        <v>0</v>
      </c>
      <c r="AG154" s="2006">
        <v>0</v>
      </c>
      <c r="AH154" s="2006">
        <v>0</v>
      </c>
      <c r="AI154" s="2006">
        <v>0</v>
      </c>
      <c r="AJ154" s="2006">
        <v>0</v>
      </c>
      <c r="AK154" s="2006">
        <v>0</v>
      </c>
      <c r="AL154" s="2007"/>
    </row>
    <row r="155" spans="1:38" ht="18">
      <c r="A155" s="2008">
        <v>0</v>
      </c>
      <c r="B155" s="2269" t="s">
        <v>3770</v>
      </c>
      <c r="C155" s="2260"/>
      <c r="D155" s="2260"/>
      <c r="E155" s="2260"/>
      <c r="F155" s="2260"/>
      <c r="G155" s="2260"/>
      <c r="H155" s="2261">
        <f>10</f>
        <v>10</v>
      </c>
      <c r="I155" s="2262">
        <f t="shared" si="2"/>
        <v>0</v>
      </c>
      <c r="J155" s="2008">
        <v>0</v>
      </c>
      <c r="K155" s="2008">
        <v>0</v>
      </c>
      <c r="L155" s="2008">
        <v>0</v>
      </c>
      <c r="M155" s="2008">
        <v>0</v>
      </c>
      <c r="N155" s="2008">
        <v>0</v>
      </c>
      <c r="O155" s="2008">
        <v>0</v>
      </c>
      <c r="P155" s="2008">
        <v>0</v>
      </c>
      <c r="Q155" s="2008">
        <v>0</v>
      </c>
      <c r="R155" s="2008">
        <v>0</v>
      </c>
      <c r="S155" s="2008">
        <v>0</v>
      </c>
      <c r="T155" s="2008">
        <v>0</v>
      </c>
      <c r="U155" s="2008">
        <v>0</v>
      </c>
      <c r="V155" s="2008">
        <v>0</v>
      </c>
      <c r="W155" s="2008">
        <v>0</v>
      </c>
      <c r="X155" s="2008">
        <v>0</v>
      </c>
      <c r="Y155" s="2008">
        <v>0</v>
      </c>
      <c r="Z155" s="2008">
        <v>0</v>
      </c>
      <c r="AA155" s="2008">
        <v>0</v>
      </c>
      <c r="AB155" s="2006">
        <v>0</v>
      </c>
      <c r="AC155" s="2006">
        <v>0</v>
      </c>
      <c r="AD155" s="2006">
        <v>0</v>
      </c>
      <c r="AE155" s="2006">
        <v>0</v>
      </c>
      <c r="AF155" s="2006">
        <v>0</v>
      </c>
      <c r="AG155" s="2006">
        <v>0</v>
      </c>
      <c r="AH155" s="2006">
        <v>0</v>
      </c>
      <c r="AI155" s="2006">
        <v>0</v>
      </c>
      <c r="AJ155" s="2006">
        <v>0</v>
      </c>
      <c r="AK155" s="2006">
        <v>0</v>
      </c>
      <c r="AL155" s="2007"/>
    </row>
    <row r="156" spans="1:38" ht="18">
      <c r="A156" s="2008">
        <v>0</v>
      </c>
      <c r="B156" s="2270" t="s">
        <v>3771</v>
      </c>
      <c r="C156" s="2260"/>
      <c r="D156" s="2260"/>
      <c r="E156" s="2260"/>
      <c r="F156" s="2260"/>
      <c r="G156" s="2260"/>
      <c r="H156" s="2261">
        <f>10</f>
        <v>10</v>
      </c>
      <c r="I156" s="2262">
        <f t="shared" si="2"/>
        <v>0</v>
      </c>
      <c r="J156" s="2008">
        <v>0</v>
      </c>
      <c r="K156" s="2008">
        <v>0</v>
      </c>
      <c r="L156" s="2008">
        <v>0</v>
      </c>
      <c r="M156" s="2008">
        <v>0</v>
      </c>
      <c r="N156" s="2008">
        <v>0</v>
      </c>
      <c r="O156" s="2008">
        <v>0</v>
      </c>
      <c r="P156" s="2008">
        <v>0</v>
      </c>
      <c r="Q156" s="2008">
        <v>0</v>
      </c>
      <c r="R156" s="2008">
        <v>0</v>
      </c>
      <c r="S156" s="2008">
        <v>0</v>
      </c>
      <c r="T156" s="2008">
        <v>0</v>
      </c>
      <c r="U156" s="2008">
        <v>0</v>
      </c>
      <c r="V156" s="2008">
        <v>0</v>
      </c>
      <c r="W156" s="2008">
        <v>0</v>
      </c>
      <c r="X156" s="2008">
        <v>0</v>
      </c>
      <c r="Y156" s="2008">
        <v>0</v>
      </c>
      <c r="Z156" s="2008">
        <v>0</v>
      </c>
      <c r="AA156" s="2008">
        <v>0</v>
      </c>
      <c r="AB156" s="2006">
        <v>0</v>
      </c>
      <c r="AC156" s="2006">
        <v>0</v>
      </c>
      <c r="AD156" s="2006">
        <v>0</v>
      </c>
      <c r="AE156" s="2006">
        <v>0</v>
      </c>
      <c r="AF156" s="2006">
        <v>0</v>
      </c>
      <c r="AG156" s="2006">
        <v>0</v>
      </c>
      <c r="AH156" s="2006">
        <v>0</v>
      </c>
      <c r="AI156" s="2006">
        <v>0</v>
      </c>
      <c r="AJ156" s="2006">
        <v>0</v>
      </c>
      <c r="AK156" s="2006">
        <v>0</v>
      </c>
      <c r="AL156" s="2007"/>
    </row>
    <row r="157" spans="1:38" ht="18">
      <c r="A157" s="2008">
        <v>0</v>
      </c>
      <c r="B157" s="2271" t="s">
        <v>3772</v>
      </c>
      <c r="C157" s="2260"/>
      <c r="D157" s="2260"/>
      <c r="E157" s="2260"/>
      <c r="F157" s="2260"/>
      <c r="G157" s="2260"/>
      <c r="H157" s="2261" t="s">
        <v>3745</v>
      </c>
      <c r="I157" s="2262">
        <f t="shared" si="2"/>
        <v>0</v>
      </c>
      <c r="J157" s="2008">
        <v>0</v>
      </c>
      <c r="K157" s="2008">
        <v>0</v>
      </c>
      <c r="L157" s="2008">
        <v>0</v>
      </c>
      <c r="M157" s="2008">
        <v>0</v>
      </c>
      <c r="N157" s="2008">
        <v>0</v>
      </c>
      <c r="O157" s="2008">
        <v>0</v>
      </c>
      <c r="P157" s="2008">
        <v>0</v>
      </c>
      <c r="Q157" s="2008">
        <v>0</v>
      </c>
      <c r="R157" s="2008">
        <v>0</v>
      </c>
      <c r="S157" s="2008">
        <v>0</v>
      </c>
      <c r="T157" s="2008">
        <v>0</v>
      </c>
      <c r="U157" s="2008">
        <v>0</v>
      </c>
      <c r="V157" s="2008">
        <v>0</v>
      </c>
      <c r="W157" s="2008">
        <v>0</v>
      </c>
      <c r="X157" s="2008">
        <v>0</v>
      </c>
      <c r="Y157" s="2008">
        <v>0</v>
      </c>
      <c r="Z157" s="2008">
        <v>0</v>
      </c>
      <c r="AA157" s="2008">
        <v>0</v>
      </c>
      <c r="AB157" s="2006">
        <v>0</v>
      </c>
      <c r="AC157" s="2006">
        <v>0</v>
      </c>
      <c r="AD157" s="2006">
        <v>0</v>
      </c>
      <c r="AE157" s="2006">
        <v>0</v>
      </c>
      <c r="AF157" s="2006">
        <v>0</v>
      </c>
      <c r="AG157" s="2006">
        <v>0</v>
      </c>
      <c r="AH157" s="2006">
        <v>0</v>
      </c>
      <c r="AI157" s="2006">
        <v>0</v>
      </c>
      <c r="AJ157" s="2006">
        <v>0</v>
      </c>
      <c r="AK157" s="2006">
        <v>0</v>
      </c>
      <c r="AL157" s="2007"/>
    </row>
    <row r="158" spans="1:38" ht="18">
      <c r="A158" s="2008">
        <v>0</v>
      </c>
      <c r="B158" s="2272" t="s">
        <v>3773</v>
      </c>
      <c r="C158" s="2260"/>
      <c r="D158" s="2260"/>
      <c r="E158" s="2260"/>
      <c r="F158" s="2260"/>
      <c r="G158" s="2260"/>
      <c r="H158" s="2261" t="s">
        <v>3744</v>
      </c>
      <c r="I158" s="2262">
        <f t="shared" si="2"/>
        <v>0</v>
      </c>
      <c r="J158" s="2008">
        <v>0</v>
      </c>
      <c r="K158" s="2008">
        <v>0</v>
      </c>
      <c r="L158" s="2008">
        <v>0</v>
      </c>
      <c r="M158" s="2008">
        <v>0</v>
      </c>
      <c r="N158" s="2008">
        <v>0</v>
      </c>
      <c r="O158" s="2008">
        <v>0</v>
      </c>
      <c r="P158" s="2008">
        <v>0</v>
      </c>
      <c r="Q158" s="2008">
        <v>0</v>
      </c>
      <c r="R158" s="2008">
        <v>0</v>
      </c>
      <c r="S158" s="2008">
        <v>0</v>
      </c>
      <c r="T158" s="2008">
        <v>0</v>
      </c>
      <c r="U158" s="2008">
        <v>0</v>
      </c>
      <c r="V158" s="2008">
        <v>0</v>
      </c>
      <c r="W158" s="2008">
        <v>0</v>
      </c>
      <c r="X158" s="2008">
        <v>0</v>
      </c>
      <c r="Y158" s="2008">
        <v>0</v>
      </c>
      <c r="Z158" s="2008">
        <v>0</v>
      </c>
      <c r="AA158" s="2008">
        <v>0</v>
      </c>
      <c r="AB158" s="2006">
        <v>0</v>
      </c>
      <c r="AC158" s="2006">
        <v>0</v>
      </c>
      <c r="AD158" s="2006">
        <v>0</v>
      </c>
      <c r="AE158" s="2006">
        <v>0</v>
      </c>
      <c r="AF158" s="2006">
        <v>0</v>
      </c>
      <c r="AG158" s="2006">
        <v>0</v>
      </c>
      <c r="AH158" s="2006">
        <v>0</v>
      </c>
      <c r="AI158" s="2006">
        <v>0</v>
      </c>
      <c r="AJ158" s="2006">
        <v>0</v>
      </c>
      <c r="AK158" s="2006">
        <v>0</v>
      </c>
      <c r="AL158" s="2007"/>
    </row>
    <row r="159" spans="1:38" ht="18">
      <c r="A159" s="2008">
        <v>0</v>
      </c>
      <c r="B159" s="2273" t="s">
        <v>3774</v>
      </c>
      <c r="C159" s="2260"/>
      <c r="D159" s="2260"/>
      <c r="E159" s="2260"/>
      <c r="F159" s="2260"/>
      <c r="G159" s="2260"/>
      <c r="H159" s="2261" t="s">
        <v>3746</v>
      </c>
      <c r="I159" s="2262">
        <f t="shared" si="2"/>
        <v>0</v>
      </c>
      <c r="J159" s="2008">
        <v>0</v>
      </c>
      <c r="K159" s="2008">
        <v>0</v>
      </c>
      <c r="L159" s="2008">
        <v>0</v>
      </c>
      <c r="M159" s="2008">
        <v>0</v>
      </c>
      <c r="N159" s="2008">
        <v>0</v>
      </c>
      <c r="O159" s="2008">
        <v>0</v>
      </c>
      <c r="P159" s="2008">
        <v>0</v>
      </c>
      <c r="Q159" s="2008">
        <v>0</v>
      </c>
      <c r="R159" s="2008">
        <v>0</v>
      </c>
      <c r="S159" s="2008">
        <v>0</v>
      </c>
      <c r="T159" s="2008">
        <v>0</v>
      </c>
      <c r="U159" s="2008">
        <v>0</v>
      </c>
      <c r="V159" s="2008">
        <v>0</v>
      </c>
      <c r="W159" s="2008">
        <v>0</v>
      </c>
      <c r="X159" s="2008">
        <v>0</v>
      </c>
      <c r="Y159" s="2008">
        <v>0</v>
      </c>
      <c r="Z159" s="2008">
        <v>0</v>
      </c>
      <c r="AA159" s="2008">
        <v>0</v>
      </c>
      <c r="AB159" s="2006">
        <v>0</v>
      </c>
      <c r="AC159" s="2006">
        <v>0</v>
      </c>
      <c r="AD159" s="2006">
        <v>0</v>
      </c>
      <c r="AE159" s="2006">
        <v>0</v>
      </c>
      <c r="AF159" s="2006">
        <v>0</v>
      </c>
      <c r="AG159" s="2006">
        <v>0</v>
      </c>
      <c r="AH159" s="2006">
        <v>0</v>
      </c>
      <c r="AI159" s="2006">
        <v>0</v>
      </c>
      <c r="AJ159" s="2006">
        <v>0</v>
      </c>
      <c r="AK159" s="2006">
        <v>0</v>
      </c>
      <c r="AL159" s="2007"/>
    </row>
    <row r="160" spans="1:38" ht="18">
      <c r="A160" s="2008">
        <v>0</v>
      </c>
      <c r="B160" s="2274" t="s">
        <v>3775</v>
      </c>
      <c r="C160" s="2260"/>
      <c r="D160" s="2260"/>
      <c r="E160" s="2260"/>
      <c r="F160" s="2260"/>
      <c r="G160" s="2260"/>
      <c r="H160" s="2261" t="s">
        <v>3742</v>
      </c>
      <c r="I160" s="2262">
        <f t="shared" si="2"/>
        <v>0</v>
      </c>
      <c r="J160" s="2008">
        <v>0</v>
      </c>
      <c r="K160" s="2008">
        <v>0</v>
      </c>
      <c r="L160" s="2008">
        <v>0</v>
      </c>
      <c r="M160" s="2008">
        <v>0</v>
      </c>
      <c r="N160" s="2008">
        <v>0</v>
      </c>
      <c r="O160" s="2008">
        <v>0</v>
      </c>
      <c r="P160" s="2008">
        <v>0</v>
      </c>
      <c r="Q160" s="2008">
        <v>0</v>
      </c>
      <c r="R160" s="2008">
        <v>0</v>
      </c>
      <c r="S160" s="2008">
        <v>0</v>
      </c>
      <c r="T160" s="2008">
        <v>0</v>
      </c>
      <c r="U160" s="2008">
        <v>0</v>
      </c>
      <c r="V160" s="2008">
        <v>0</v>
      </c>
      <c r="W160" s="2008">
        <v>0</v>
      </c>
      <c r="X160" s="2008">
        <v>0</v>
      </c>
      <c r="Y160" s="2008">
        <v>0</v>
      </c>
      <c r="Z160" s="2008">
        <v>0</v>
      </c>
      <c r="AA160" s="2008">
        <v>0</v>
      </c>
      <c r="AB160" s="2006">
        <v>0</v>
      </c>
      <c r="AC160" s="2006">
        <v>0</v>
      </c>
      <c r="AD160" s="2006">
        <v>0</v>
      </c>
      <c r="AE160" s="2006">
        <v>0</v>
      </c>
      <c r="AF160" s="2006">
        <v>0</v>
      </c>
      <c r="AG160" s="2006">
        <v>0</v>
      </c>
      <c r="AH160" s="2006">
        <v>0</v>
      </c>
      <c r="AI160" s="2006">
        <v>0</v>
      </c>
      <c r="AJ160" s="2006">
        <v>0</v>
      </c>
      <c r="AK160" s="2006">
        <v>0</v>
      </c>
      <c r="AL160" s="2007"/>
    </row>
    <row r="161" spans="1:38" ht="18">
      <c r="A161" s="2008">
        <v>0</v>
      </c>
      <c r="B161" s="2275" t="s">
        <v>3776</v>
      </c>
      <c r="C161" s="2260"/>
      <c r="D161" s="2260"/>
      <c r="E161" s="2260"/>
      <c r="F161" s="2260"/>
      <c r="G161" s="2260"/>
      <c r="H161" s="2261" t="s">
        <v>3739</v>
      </c>
      <c r="I161" s="2262">
        <f t="shared" si="2"/>
        <v>0</v>
      </c>
      <c r="J161" s="2008">
        <v>0</v>
      </c>
      <c r="K161" s="2008">
        <v>0</v>
      </c>
      <c r="L161" s="2008">
        <v>0</v>
      </c>
      <c r="M161" s="2008">
        <v>0</v>
      </c>
      <c r="N161" s="2008">
        <v>0</v>
      </c>
      <c r="O161" s="2008">
        <v>0</v>
      </c>
      <c r="P161" s="2008">
        <v>0</v>
      </c>
      <c r="Q161" s="2008">
        <v>0</v>
      </c>
      <c r="R161" s="2008">
        <v>0</v>
      </c>
      <c r="S161" s="2008">
        <v>0</v>
      </c>
      <c r="T161" s="2008">
        <v>0</v>
      </c>
      <c r="U161" s="2008">
        <v>0</v>
      </c>
      <c r="V161" s="2008">
        <v>0</v>
      </c>
      <c r="W161" s="2008">
        <v>0</v>
      </c>
      <c r="X161" s="2008">
        <v>0</v>
      </c>
      <c r="Y161" s="2008">
        <v>0</v>
      </c>
      <c r="Z161" s="2008">
        <v>0</v>
      </c>
      <c r="AA161" s="2008">
        <v>0</v>
      </c>
      <c r="AB161" s="2006">
        <v>0</v>
      </c>
      <c r="AC161" s="2006">
        <v>0</v>
      </c>
      <c r="AD161" s="2006">
        <v>0</v>
      </c>
      <c r="AE161" s="2006">
        <v>0</v>
      </c>
      <c r="AF161" s="2006">
        <v>0</v>
      </c>
      <c r="AG161" s="2006">
        <v>0</v>
      </c>
      <c r="AH161" s="2006">
        <v>0</v>
      </c>
      <c r="AI161" s="2006">
        <v>0</v>
      </c>
      <c r="AJ161" s="2006">
        <v>0</v>
      </c>
      <c r="AK161" s="2006">
        <v>0</v>
      </c>
      <c r="AL161" s="2007"/>
    </row>
    <row r="162" spans="1:38" ht="18">
      <c r="A162" s="2008">
        <v>0</v>
      </c>
      <c r="B162" s="2276" t="s">
        <v>3777</v>
      </c>
      <c r="C162" s="2260"/>
      <c r="D162" s="2260"/>
      <c r="E162" s="2260"/>
      <c r="F162" s="2260"/>
      <c r="G162" s="2260"/>
      <c r="H162" s="2261" t="s">
        <v>3745</v>
      </c>
      <c r="I162" s="2262">
        <f t="shared" si="2"/>
        <v>0</v>
      </c>
      <c r="J162" s="2008">
        <v>0</v>
      </c>
      <c r="K162" s="2008">
        <v>0</v>
      </c>
      <c r="L162" s="2008">
        <v>0</v>
      </c>
      <c r="M162" s="2008">
        <v>0</v>
      </c>
      <c r="N162" s="2008">
        <v>0</v>
      </c>
      <c r="O162" s="2008">
        <v>0</v>
      </c>
      <c r="P162" s="2008">
        <v>0</v>
      </c>
      <c r="Q162" s="2008">
        <v>0</v>
      </c>
      <c r="R162" s="2008">
        <v>0</v>
      </c>
      <c r="S162" s="2008">
        <v>0</v>
      </c>
      <c r="T162" s="2008">
        <v>0</v>
      </c>
      <c r="U162" s="2008">
        <v>0</v>
      </c>
      <c r="V162" s="2008">
        <v>0</v>
      </c>
      <c r="W162" s="2008">
        <v>0</v>
      </c>
      <c r="X162" s="2008">
        <v>0</v>
      </c>
      <c r="Y162" s="2008">
        <v>0</v>
      </c>
      <c r="Z162" s="2008">
        <v>0</v>
      </c>
      <c r="AA162" s="2008">
        <v>0</v>
      </c>
      <c r="AB162" s="2006">
        <v>0</v>
      </c>
      <c r="AC162" s="2006">
        <v>0</v>
      </c>
      <c r="AD162" s="2006">
        <v>0</v>
      </c>
      <c r="AE162" s="2006">
        <v>0</v>
      </c>
      <c r="AF162" s="2006">
        <v>0</v>
      </c>
      <c r="AG162" s="2006">
        <v>0</v>
      </c>
      <c r="AH162" s="2006">
        <v>0</v>
      </c>
      <c r="AI162" s="2006">
        <v>0</v>
      </c>
      <c r="AJ162" s="2006">
        <v>0</v>
      </c>
      <c r="AK162" s="2006">
        <v>0</v>
      </c>
      <c r="AL162" s="2007"/>
    </row>
    <row r="163" spans="1:38">
      <c r="A163" s="2008">
        <v>0</v>
      </c>
      <c r="B163" s="2277" t="s">
        <v>3778</v>
      </c>
      <c r="C163" s="6868" t="s">
        <v>3779</v>
      </c>
      <c r="D163" s="6868"/>
      <c r="E163" s="6868"/>
      <c r="F163" s="6868"/>
      <c r="G163" s="6868"/>
      <c r="H163" s="6868"/>
      <c r="I163" s="6869"/>
      <c r="J163" s="2008">
        <v>0</v>
      </c>
      <c r="K163" s="2008">
        <v>0</v>
      </c>
      <c r="L163" s="2008">
        <v>0</v>
      </c>
      <c r="M163" s="2008">
        <v>0</v>
      </c>
      <c r="N163" s="2008">
        <v>0</v>
      </c>
      <c r="O163" s="2008">
        <v>0</v>
      </c>
      <c r="P163" s="2008">
        <v>0</v>
      </c>
      <c r="Q163" s="2008">
        <v>0</v>
      </c>
      <c r="R163" s="2008">
        <v>0</v>
      </c>
      <c r="S163" s="2008">
        <v>0</v>
      </c>
      <c r="T163" s="2008">
        <v>0</v>
      </c>
      <c r="U163" s="2008">
        <v>0</v>
      </c>
      <c r="V163" s="2008">
        <v>0</v>
      </c>
      <c r="W163" s="2008">
        <v>0</v>
      </c>
      <c r="X163" s="2008">
        <v>0</v>
      </c>
      <c r="Y163" s="2008">
        <v>0</v>
      </c>
      <c r="Z163" s="2008">
        <v>0</v>
      </c>
      <c r="AA163" s="2008">
        <v>0</v>
      </c>
      <c r="AB163" s="2006">
        <v>0</v>
      </c>
      <c r="AC163" s="2006">
        <v>0</v>
      </c>
      <c r="AD163" s="2006">
        <v>0</v>
      </c>
      <c r="AE163" s="2006">
        <v>0</v>
      </c>
      <c r="AF163" s="2006">
        <v>0</v>
      </c>
      <c r="AG163" s="2006">
        <v>0</v>
      </c>
      <c r="AH163" s="2006">
        <v>0</v>
      </c>
      <c r="AI163" s="2006">
        <v>0</v>
      </c>
      <c r="AJ163" s="2006">
        <v>0</v>
      </c>
      <c r="AK163" s="2006">
        <v>0</v>
      </c>
      <c r="AL163" s="2007"/>
    </row>
    <row r="164" spans="1:38" ht="16.5" thickBot="1">
      <c r="A164" s="2008">
        <v>0</v>
      </c>
      <c r="B164" s="2278" t="s">
        <v>3780</v>
      </c>
      <c r="C164" s="2242"/>
      <c r="D164" s="2242"/>
      <c r="E164" s="2242"/>
      <c r="F164" s="2242"/>
      <c r="G164" s="2242"/>
      <c r="H164" s="2242"/>
      <c r="I164" s="2243"/>
      <c r="J164" s="2008">
        <v>0</v>
      </c>
      <c r="K164" s="2008">
        <v>0</v>
      </c>
      <c r="L164" s="2008">
        <v>0</v>
      </c>
      <c r="M164" s="2008">
        <v>0</v>
      </c>
      <c r="N164" s="2008">
        <v>0</v>
      </c>
      <c r="O164" s="2008">
        <v>0</v>
      </c>
      <c r="P164" s="2008">
        <v>0</v>
      </c>
      <c r="Q164" s="2008">
        <v>0</v>
      </c>
      <c r="R164" s="2008">
        <v>0</v>
      </c>
      <c r="S164" s="2008">
        <v>0</v>
      </c>
      <c r="T164" s="2008">
        <v>0</v>
      </c>
      <c r="U164" s="2008">
        <v>0</v>
      </c>
      <c r="V164" s="2008">
        <v>0</v>
      </c>
      <c r="W164" s="2008">
        <v>0</v>
      </c>
      <c r="X164" s="2008">
        <v>0</v>
      </c>
      <c r="Y164" s="2008">
        <v>0</v>
      </c>
      <c r="Z164" s="2008">
        <v>0</v>
      </c>
      <c r="AA164" s="2008">
        <v>0</v>
      </c>
      <c r="AB164" s="2006">
        <v>0</v>
      </c>
      <c r="AC164" s="2006">
        <v>0</v>
      </c>
      <c r="AD164" s="2006">
        <v>0</v>
      </c>
      <c r="AE164" s="2006">
        <v>0</v>
      </c>
      <c r="AF164" s="2006">
        <v>0</v>
      </c>
      <c r="AG164" s="2006">
        <v>0</v>
      </c>
      <c r="AH164" s="2006">
        <v>0</v>
      </c>
      <c r="AI164" s="2006">
        <v>0</v>
      </c>
      <c r="AJ164" s="2006">
        <v>0</v>
      </c>
      <c r="AK164" s="2006">
        <v>0</v>
      </c>
      <c r="AL164" s="2007"/>
    </row>
    <row r="165" spans="1:38">
      <c r="A165" s="2008">
        <v>0</v>
      </c>
      <c r="J165" s="2008">
        <v>0</v>
      </c>
      <c r="K165" s="2008">
        <v>0</v>
      </c>
      <c r="L165" s="2008">
        <v>0</v>
      </c>
      <c r="M165" s="2008">
        <v>0</v>
      </c>
      <c r="N165" s="2008">
        <v>0</v>
      </c>
      <c r="O165" s="2008">
        <v>0</v>
      </c>
      <c r="P165" s="2008">
        <v>0</v>
      </c>
      <c r="Q165" s="2008">
        <v>0</v>
      </c>
      <c r="R165" s="2008">
        <v>0</v>
      </c>
      <c r="S165" s="2008">
        <v>0</v>
      </c>
      <c r="T165" s="2008">
        <v>0</v>
      </c>
      <c r="U165" s="2008">
        <v>0</v>
      </c>
      <c r="V165" s="2008">
        <v>0</v>
      </c>
      <c r="W165" s="2008">
        <v>0</v>
      </c>
      <c r="X165" s="2008">
        <v>0</v>
      </c>
      <c r="Y165" s="2008">
        <v>0</v>
      </c>
      <c r="Z165" s="2008">
        <v>0</v>
      </c>
      <c r="AA165" s="2008">
        <v>0</v>
      </c>
      <c r="AB165" s="2006">
        <v>0</v>
      </c>
      <c r="AC165" s="2006">
        <v>0</v>
      </c>
      <c r="AD165" s="2006">
        <v>0</v>
      </c>
      <c r="AE165" s="2006">
        <v>0</v>
      </c>
      <c r="AF165" s="2006">
        <v>0</v>
      </c>
      <c r="AG165" s="2006">
        <v>0</v>
      </c>
      <c r="AH165" s="2006">
        <v>0</v>
      </c>
      <c r="AI165" s="2006">
        <v>0</v>
      </c>
      <c r="AJ165" s="2006">
        <v>0</v>
      </c>
      <c r="AK165" s="2006">
        <v>0</v>
      </c>
      <c r="AL165" s="2007"/>
    </row>
    <row r="166" spans="1:38" ht="16.5" thickBot="1">
      <c r="A166" s="2008">
        <v>0</v>
      </c>
      <c r="J166" s="2008">
        <v>0</v>
      </c>
      <c r="K166" s="2008">
        <v>0</v>
      </c>
      <c r="L166" s="2008">
        <v>0</v>
      </c>
      <c r="M166" s="2008">
        <v>0</v>
      </c>
      <c r="N166" s="2008">
        <v>0</v>
      </c>
      <c r="O166" s="2008">
        <v>0</v>
      </c>
      <c r="P166" s="2008">
        <v>0</v>
      </c>
      <c r="Q166" s="2008">
        <v>0</v>
      </c>
      <c r="R166" s="2008">
        <v>0</v>
      </c>
      <c r="S166" s="2008">
        <v>0</v>
      </c>
      <c r="T166" s="2008">
        <v>0</v>
      </c>
      <c r="U166" s="2008">
        <v>0</v>
      </c>
      <c r="V166" s="2008">
        <v>0</v>
      </c>
      <c r="W166" s="2008">
        <v>0</v>
      </c>
      <c r="X166" s="2008">
        <v>0</v>
      </c>
      <c r="Y166" s="2008">
        <v>0</v>
      </c>
      <c r="Z166" s="2008">
        <v>0</v>
      </c>
      <c r="AA166" s="2008">
        <v>0</v>
      </c>
      <c r="AB166" s="2006">
        <v>0</v>
      </c>
      <c r="AC166" s="2006">
        <v>0</v>
      </c>
      <c r="AD166" s="2006">
        <v>0</v>
      </c>
      <c r="AE166" s="2006">
        <v>0</v>
      </c>
      <c r="AF166" s="2006">
        <v>0</v>
      </c>
      <c r="AG166" s="2006">
        <v>0</v>
      </c>
      <c r="AH166" s="2006">
        <v>0</v>
      </c>
      <c r="AI166" s="2006">
        <v>0</v>
      </c>
      <c r="AJ166" s="2006">
        <v>0</v>
      </c>
      <c r="AK166" s="2006">
        <v>0</v>
      </c>
      <c r="AL166" s="2007"/>
    </row>
    <row r="167" spans="1:38" ht="19.5" customHeight="1">
      <c r="A167" s="2008">
        <v>0</v>
      </c>
      <c r="B167" s="6870" t="s">
        <v>3781</v>
      </c>
      <c r="C167" s="6871"/>
      <c r="D167" s="6871"/>
      <c r="E167" s="6871"/>
      <c r="F167" s="6871"/>
      <c r="G167" s="6871"/>
      <c r="H167" s="6871"/>
      <c r="I167" s="6871"/>
      <c r="J167" s="6871"/>
      <c r="K167" s="6871"/>
      <c r="L167" s="6872"/>
      <c r="M167" s="2022" t="s">
        <v>3683</v>
      </c>
      <c r="N167" s="2023"/>
      <c r="O167" s="2023"/>
      <c r="P167" s="2024"/>
      <c r="Q167" s="2008">
        <v>0</v>
      </c>
      <c r="R167" s="2008">
        <v>0</v>
      </c>
      <c r="S167" s="2008">
        <v>0</v>
      </c>
      <c r="T167" s="2008">
        <v>0</v>
      </c>
      <c r="U167" s="2008">
        <v>0</v>
      </c>
      <c r="V167" s="2008">
        <v>0</v>
      </c>
      <c r="W167" s="2008">
        <v>0</v>
      </c>
      <c r="X167" s="2008">
        <v>0</v>
      </c>
      <c r="Y167" s="2008">
        <v>0</v>
      </c>
      <c r="Z167" s="2008">
        <v>0</v>
      </c>
      <c r="AA167" s="2008">
        <v>0</v>
      </c>
      <c r="AB167" s="2006">
        <v>0</v>
      </c>
      <c r="AC167" s="2006">
        <v>0</v>
      </c>
      <c r="AD167" s="2006">
        <v>0</v>
      </c>
      <c r="AE167" s="2006">
        <v>0</v>
      </c>
      <c r="AF167" s="2006">
        <v>0</v>
      </c>
      <c r="AG167" s="2006">
        <v>0</v>
      </c>
      <c r="AH167" s="2006">
        <v>0</v>
      </c>
      <c r="AI167" s="2006">
        <v>0</v>
      </c>
      <c r="AJ167" s="2006">
        <v>0</v>
      </c>
      <c r="AK167" s="2006">
        <v>0</v>
      </c>
      <c r="AL167" s="2007"/>
    </row>
    <row r="168" spans="1:38" ht="15.75" customHeight="1">
      <c r="A168" s="2008">
        <v>0</v>
      </c>
      <c r="B168" s="6873" t="s">
        <v>3782</v>
      </c>
      <c r="C168" s="6874"/>
      <c r="D168" s="6874"/>
      <c r="E168" s="6874"/>
      <c r="F168" s="6874"/>
      <c r="G168" s="6874"/>
      <c r="H168" s="6874"/>
      <c r="I168" s="6874"/>
      <c r="J168" s="6874"/>
      <c r="K168" s="6874"/>
      <c r="L168" s="6875"/>
      <c r="M168" s="2030" t="s">
        <v>3760</v>
      </c>
      <c r="N168" s="2027"/>
      <c r="O168" s="2027"/>
      <c r="P168" s="2028"/>
      <c r="Q168" s="2008">
        <v>0</v>
      </c>
      <c r="R168" s="2008">
        <v>0</v>
      </c>
      <c r="S168" s="2008">
        <v>0</v>
      </c>
      <c r="T168" s="2008">
        <v>0</v>
      </c>
      <c r="U168" s="2008">
        <v>0</v>
      </c>
      <c r="V168" s="2008">
        <v>0</v>
      </c>
      <c r="W168" s="2008">
        <v>0</v>
      </c>
      <c r="X168" s="2008">
        <v>0</v>
      </c>
      <c r="Y168" s="2008">
        <v>0</v>
      </c>
      <c r="Z168" s="2008">
        <v>0</v>
      </c>
      <c r="AA168" s="2008">
        <v>0</v>
      </c>
      <c r="AB168" s="2006">
        <v>0</v>
      </c>
      <c r="AC168" s="2006">
        <v>0</v>
      </c>
      <c r="AD168" s="2006">
        <v>0</v>
      </c>
      <c r="AE168" s="2006">
        <v>0</v>
      </c>
      <c r="AF168" s="2006">
        <v>0</v>
      </c>
      <c r="AG168" s="2006">
        <v>0</v>
      </c>
      <c r="AH168" s="2006">
        <v>0</v>
      </c>
      <c r="AI168" s="2006">
        <v>0</v>
      </c>
      <c r="AJ168" s="2006">
        <v>0</v>
      </c>
      <c r="AK168" s="2006">
        <v>0</v>
      </c>
      <c r="AL168" s="2007"/>
    </row>
    <row r="169" spans="1:38">
      <c r="A169" s="2008">
        <v>0</v>
      </c>
      <c r="B169" s="6873"/>
      <c r="C169" s="6874"/>
      <c r="D169" s="6874"/>
      <c r="E169" s="6874"/>
      <c r="F169" s="6874"/>
      <c r="G169" s="6874"/>
      <c r="H169" s="6874"/>
      <c r="I169" s="6874"/>
      <c r="J169" s="6874"/>
      <c r="K169" s="6874"/>
      <c r="L169" s="6875"/>
      <c r="M169" s="2026" t="s">
        <v>3762</v>
      </c>
      <c r="N169" s="2027"/>
      <c r="O169" s="2027"/>
      <c r="P169" s="2028"/>
      <c r="Q169" s="2008">
        <v>0</v>
      </c>
      <c r="R169" s="2008">
        <v>0</v>
      </c>
      <c r="S169" s="2008">
        <v>0</v>
      </c>
      <c r="T169" s="2008">
        <v>0</v>
      </c>
      <c r="U169" s="2008">
        <v>0</v>
      </c>
      <c r="V169" s="2008">
        <v>0</v>
      </c>
      <c r="W169" s="2008">
        <v>0</v>
      </c>
      <c r="X169" s="2008">
        <v>0</v>
      </c>
      <c r="Y169" s="2008">
        <v>0</v>
      </c>
      <c r="Z169" s="2008">
        <v>0</v>
      </c>
      <c r="AA169" s="2008">
        <v>0</v>
      </c>
      <c r="AB169" s="2006">
        <v>0</v>
      </c>
      <c r="AC169" s="2006">
        <v>0</v>
      </c>
      <c r="AD169" s="2006">
        <v>0</v>
      </c>
      <c r="AE169" s="2006">
        <v>0</v>
      </c>
      <c r="AF169" s="2006">
        <v>0</v>
      </c>
      <c r="AG169" s="2006">
        <v>0</v>
      </c>
      <c r="AH169" s="2006">
        <v>0</v>
      </c>
      <c r="AI169" s="2006">
        <v>0</v>
      </c>
      <c r="AJ169" s="2006">
        <v>0</v>
      </c>
      <c r="AK169" s="2006">
        <v>0</v>
      </c>
      <c r="AL169" s="2007"/>
    </row>
    <row r="170" spans="1:38" ht="25.5">
      <c r="A170" s="2008">
        <v>0</v>
      </c>
      <c r="B170" s="2279" t="s">
        <v>3783</v>
      </c>
      <c r="C170" s="2280" t="s">
        <v>3784</v>
      </c>
      <c r="D170" s="2280" t="s">
        <v>3785</v>
      </c>
      <c r="E170" s="2280" t="s">
        <v>512</v>
      </c>
      <c r="F170" s="2280" t="s">
        <v>3786</v>
      </c>
      <c r="G170" s="2280" t="s">
        <v>425</v>
      </c>
      <c r="H170" s="2281" t="s">
        <v>3787</v>
      </c>
      <c r="I170" s="6876" t="s">
        <v>3788</v>
      </c>
      <c r="J170" s="6877"/>
      <c r="K170" s="2282" t="s">
        <v>3695</v>
      </c>
      <c r="L170" s="2283"/>
      <c r="M170" s="2157" t="s">
        <v>3764</v>
      </c>
      <c r="N170" s="2027"/>
      <c r="O170" s="2027"/>
      <c r="P170" s="2028"/>
      <c r="Q170" s="2008">
        <v>0</v>
      </c>
      <c r="R170" s="2008">
        <v>0</v>
      </c>
      <c r="S170" s="2008">
        <v>0</v>
      </c>
      <c r="T170" s="2008">
        <v>0</v>
      </c>
      <c r="U170" s="2008">
        <v>0</v>
      </c>
      <c r="V170" s="2008">
        <v>0</v>
      </c>
      <c r="W170" s="2008">
        <v>0</v>
      </c>
      <c r="X170" s="2008">
        <v>0</v>
      </c>
      <c r="Y170" s="2008">
        <v>0</v>
      </c>
      <c r="Z170" s="2008">
        <v>0</v>
      </c>
      <c r="AA170" s="2008">
        <v>0</v>
      </c>
      <c r="AB170" s="2006">
        <v>0</v>
      </c>
      <c r="AC170" s="2006">
        <v>0</v>
      </c>
      <c r="AD170" s="2006">
        <v>0</v>
      </c>
      <c r="AE170" s="2006">
        <v>0</v>
      </c>
      <c r="AF170" s="2006">
        <v>0</v>
      </c>
      <c r="AG170" s="2006">
        <v>0</v>
      </c>
      <c r="AH170" s="2006">
        <v>0</v>
      </c>
      <c r="AI170" s="2006">
        <v>0</v>
      </c>
      <c r="AJ170" s="2006">
        <v>0</v>
      </c>
      <c r="AK170" s="2006">
        <v>0</v>
      </c>
      <c r="AL170" s="2007"/>
    </row>
    <row r="171" spans="1:38" ht="15.75" customHeight="1">
      <c r="A171" s="2008">
        <v>0</v>
      </c>
      <c r="B171" s="2284" t="s">
        <v>3789</v>
      </c>
      <c r="C171" s="2285">
        <v>5</v>
      </c>
      <c r="D171" s="2285"/>
      <c r="E171" s="2285"/>
      <c r="F171" s="2285"/>
      <c r="G171" s="2286"/>
      <c r="H171" s="2287">
        <f t="shared" ref="H171:H182" si="3">SUM(C171:G171)</f>
        <v>5</v>
      </c>
      <c r="I171" s="2288">
        <v>8</v>
      </c>
      <c r="J171" s="2289" t="s">
        <v>3750</v>
      </c>
      <c r="K171" s="6878" t="s">
        <v>3712</v>
      </c>
      <c r="L171" s="6879"/>
      <c r="M171" s="2068" t="s">
        <v>3579</v>
      </c>
      <c r="N171" s="2027"/>
      <c r="O171" s="2027"/>
      <c r="P171" s="2028"/>
      <c r="Q171" s="2008">
        <v>0</v>
      </c>
      <c r="R171" s="2008">
        <v>0</v>
      </c>
      <c r="S171" s="2008">
        <v>0</v>
      </c>
      <c r="T171" s="2008">
        <v>0</v>
      </c>
      <c r="U171" s="2008">
        <v>0</v>
      </c>
      <c r="V171" s="2008">
        <v>0</v>
      </c>
      <c r="W171" s="2008">
        <v>0</v>
      </c>
      <c r="X171" s="2008">
        <v>0</v>
      </c>
      <c r="Y171" s="2008">
        <v>0</v>
      </c>
      <c r="Z171" s="2008">
        <v>0</v>
      </c>
      <c r="AA171" s="2008">
        <v>0</v>
      </c>
      <c r="AB171" s="2006">
        <v>0</v>
      </c>
      <c r="AC171" s="2006">
        <v>0</v>
      </c>
      <c r="AD171" s="2006">
        <v>0</v>
      </c>
      <c r="AE171" s="2006">
        <v>0</v>
      </c>
      <c r="AF171" s="2006">
        <v>0</v>
      </c>
      <c r="AG171" s="2006">
        <v>0</v>
      </c>
      <c r="AH171" s="2006">
        <v>0</v>
      </c>
      <c r="AI171" s="2006">
        <v>0</v>
      </c>
      <c r="AJ171" s="2006">
        <v>0</v>
      </c>
      <c r="AK171" s="2006">
        <v>0</v>
      </c>
      <c r="AL171" s="2007"/>
    </row>
    <row r="172" spans="1:38">
      <c r="A172" s="2008">
        <v>0</v>
      </c>
      <c r="B172" s="2290" t="s">
        <v>3790</v>
      </c>
      <c r="C172" s="2285">
        <v>0</v>
      </c>
      <c r="D172" s="2285">
        <v>1</v>
      </c>
      <c r="E172" s="2285">
        <v>1</v>
      </c>
      <c r="F172" s="2285"/>
      <c r="G172" s="2286">
        <v>0</v>
      </c>
      <c r="H172" s="2287">
        <f t="shared" si="3"/>
        <v>2</v>
      </c>
      <c r="I172" s="2288">
        <v>6</v>
      </c>
      <c r="J172" s="2289" t="s">
        <v>3750</v>
      </c>
      <c r="K172" s="6880"/>
      <c r="L172" s="6881"/>
      <c r="M172" s="2072" t="s">
        <v>3706</v>
      </c>
      <c r="N172" s="2073"/>
      <c r="O172" s="2073"/>
      <c r="P172" s="2074"/>
      <c r="Q172" s="2008">
        <v>0</v>
      </c>
      <c r="R172" s="2008">
        <v>0</v>
      </c>
      <c r="S172" s="2008">
        <v>0</v>
      </c>
      <c r="T172" s="2008">
        <v>0</v>
      </c>
      <c r="U172" s="2008">
        <v>0</v>
      </c>
      <c r="V172" s="2008">
        <v>0</v>
      </c>
      <c r="W172" s="2008">
        <v>0</v>
      </c>
      <c r="X172" s="2008">
        <v>0</v>
      </c>
      <c r="Y172" s="2008">
        <v>0</v>
      </c>
      <c r="Z172" s="2008">
        <v>0</v>
      </c>
      <c r="AA172" s="2008">
        <v>0</v>
      </c>
      <c r="AB172" s="2006">
        <v>0</v>
      </c>
      <c r="AC172" s="2006">
        <v>0</v>
      </c>
      <c r="AD172" s="2006">
        <v>0</v>
      </c>
      <c r="AE172" s="2006">
        <v>0</v>
      </c>
      <c r="AF172" s="2006">
        <v>0</v>
      </c>
      <c r="AG172" s="2006">
        <v>0</v>
      </c>
      <c r="AH172" s="2006">
        <v>0</v>
      </c>
      <c r="AI172" s="2006">
        <v>0</v>
      </c>
      <c r="AJ172" s="2006">
        <v>0</v>
      </c>
      <c r="AK172" s="2006">
        <v>0</v>
      </c>
      <c r="AL172" s="2007"/>
    </row>
    <row r="173" spans="1:38">
      <c r="A173" s="2008">
        <v>0</v>
      </c>
      <c r="B173" s="2291" t="s">
        <v>3791</v>
      </c>
      <c r="C173" s="2285"/>
      <c r="D173" s="2285"/>
      <c r="E173" s="2285"/>
      <c r="F173" s="2285"/>
      <c r="G173" s="2286">
        <v>0</v>
      </c>
      <c r="H173" s="2287">
        <f t="shared" si="3"/>
        <v>0</v>
      </c>
      <c r="I173" s="2288">
        <v>4</v>
      </c>
      <c r="J173" s="2289" t="s">
        <v>3750</v>
      </c>
      <c r="K173" s="6880"/>
      <c r="L173" s="6881"/>
      <c r="M173" s="2008">
        <v>0</v>
      </c>
      <c r="N173" s="2008">
        <v>0</v>
      </c>
      <c r="O173" s="2008">
        <v>0</v>
      </c>
      <c r="P173" s="2008">
        <v>0</v>
      </c>
      <c r="Q173" s="2008">
        <v>0</v>
      </c>
      <c r="R173" s="2008">
        <v>0</v>
      </c>
      <c r="S173" s="2008">
        <v>0</v>
      </c>
      <c r="T173" s="2008">
        <v>0</v>
      </c>
      <c r="U173" s="2008">
        <v>0</v>
      </c>
      <c r="V173" s="2008">
        <v>0</v>
      </c>
      <c r="W173" s="2008">
        <v>0</v>
      </c>
      <c r="X173" s="2008">
        <v>0</v>
      </c>
      <c r="Y173" s="2008">
        <v>0</v>
      </c>
      <c r="Z173" s="2008">
        <v>0</v>
      </c>
      <c r="AA173" s="2008">
        <v>0</v>
      </c>
      <c r="AB173" s="2006">
        <v>0</v>
      </c>
      <c r="AC173" s="2006">
        <v>0</v>
      </c>
      <c r="AD173" s="2006">
        <v>0</v>
      </c>
      <c r="AE173" s="2006">
        <v>0</v>
      </c>
      <c r="AF173" s="2006">
        <v>0</v>
      </c>
      <c r="AG173" s="2006">
        <v>0</v>
      </c>
      <c r="AH173" s="2006">
        <v>0</v>
      </c>
      <c r="AI173" s="2006">
        <v>0</v>
      </c>
      <c r="AJ173" s="2006">
        <v>0</v>
      </c>
      <c r="AK173" s="2006">
        <v>0</v>
      </c>
      <c r="AL173" s="2007"/>
    </row>
    <row r="174" spans="1:38">
      <c r="A174" s="2008">
        <v>0</v>
      </c>
      <c r="B174" s="2292" t="s">
        <v>3792</v>
      </c>
      <c r="C174" s="2285"/>
      <c r="D174" s="2285">
        <v>2</v>
      </c>
      <c r="E174" s="2285"/>
      <c r="F174" s="2285"/>
      <c r="G174" s="2286"/>
      <c r="H174" s="2287">
        <f t="shared" si="3"/>
        <v>2</v>
      </c>
      <c r="I174" s="2288">
        <v>2</v>
      </c>
      <c r="J174" s="2289" t="s">
        <v>3750</v>
      </c>
      <c r="K174" s="6880"/>
      <c r="L174" s="6881"/>
      <c r="M174" s="2008">
        <v>0</v>
      </c>
      <c r="N174" s="2008">
        <v>0</v>
      </c>
      <c r="O174" s="2008">
        <v>0</v>
      </c>
      <c r="P174" s="2008">
        <v>0</v>
      </c>
      <c r="Q174" s="2008">
        <v>0</v>
      </c>
      <c r="R174" s="2008">
        <v>0</v>
      </c>
      <c r="S174" s="2008">
        <v>0</v>
      </c>
      <c r="T174" s="2008">
        <v>0</v>
      </c>
      <c r="U174" s="2008">
        <v>0</v>
      </c>
      <c r="V174" s="2008">
        <v>0</v>
      </c>
      <c r="W174" s="2008">
        <v>0</v>
      </c>
      <c r="X174" s="2008">
        <v>0</v>
      </c>
      <c r="Y174" s="2008">
        <v>0</v>
      </c>
      <c r="Z174" s="2008">
        <v>0</v>
      </c>
      <c r="AA174" s="2008">
        <v>0</v>
      </c>
      <c r="AB174" s="2006">
        <v>0</v>
      </c>
      <c r="AC174" s="2006">
        <v>0</v>
      </c>
      <c r="AD174" s="2006">
        <v>0</v>
      </c>
      <c r="AE174" s="2006">
        <v>0</v>
      </c>
      <c r="AF174" s="2006">
        <v>0</v>
      </c>
      <c r="AG174" s="2006">
        <v>0</v>
      </c>
      <c r="AH174" s="2006">
        <v>0</v>
      </c>
      <c r="AI174" s="2006">
        <v>0</v>
      </c>
      <c r="AJ174" s="2006">
        <v>0</v>
      </c>
      <c r="AK174" s="2006">
        <v>0</v>
      </c>
      <c r="AL174" s="2007"/>
    </row>
    <row r="175" spans="1:38">
      <c r="A175" s="2008">
        <v>0</v>
      </c>
      <c r="B175" s="2293" t="s">
        <v>3793</v>
      </c>
      <c r="C175" s="2285">
        <v>11</v>
      </c>
      <c r="D175" s="2285"/>
      <c r="E175" s="2285"/>
      <c r="F175" s="2285"/>
      <c r="G175" s="2286">
        <v>9</v>
      </c>
      <c r="H175" s="2287">
        <f t="shared" si="3"/>
        <v>20</v>
      </c>
      <c r="I175" s="2288">
        <v>15</v>
      </c>
      <c r="J175" s="2289" t="s">
        <v>3751</v>
      </c>
      <c r="K175" s="6845" t="s">
        <v>3698</v>
      </c>
      <c r="L175" s="6846"/>
      <c r="M175" s="2008">
        <v>0</v>
      </c>
      <c r="N175" s="2008">
        <v>0</v>
      </c>
      <c r="O175" s="2008">
        <v>0</v>
      </c>
      <c r="P175" s="2008">
        <v>0</v>
      </c>
      <c r="Q175" s="2008">
        <v>0</v>
      </c>
      <c r="R175" s="2008">
        <v>0</v>
      </c>
      <c r="S175" s="2008">
        <v>0</v>
      </c>
      <c r="T175" s="2008">
        <v>0</v>
      </c>
      <c r="U175" s="2008">
        <v>0</v>
      </c>
      <c r="V175" s="2008">
        <v>0</v>
      </c>
      <c r="W175" s="2008">
        <v>0</v>
      </c>
      <c r="X175" s="2008">
        <v>0</v>
      </c>
      <c r="Y175" s="2008">
        <v>0</v>
      </c>
      <c r="Z175" s="2008">
        <v>0</v>
      </c>
      <c r="AA175" s="2008">
        <v>0</v>
      </c>
      <c r="AB175" s="2006">
        <v>0</v>
      </c>
      <c r="AC175" s="2006">
        <v>0</v>
      </c>
      <c r="AD175" s="2006">
        <v>0</v>
      </c>
      <c r="AE175" s="2006">
        <v>0</v>
      </c>
      <c r="AF175" s="2006">
        <v>0</v>
      </c>
      <c r="AG175" s="2006">
        <v>0</v>
      </c>
      <c r="AH175" s="2006">
        <v>0</v>
      </c>
      <c r="AI175" s="2006">
        <v>0</v>
      </c>
      <c r="AJ175" s="2006">
        <v>0</v>
      </c>
      <c r="AK175" s="2006">
        <v>0</v>
      </c>
      <c r="AL175" s="2007"/>
    </row>
    <row r="176" spans="1:38">
      <c r="A176" s="2008">
        <v>0</v>
      </c>
      <c r="B176" s="2294" t="s">
        <v>3794</v>
      </c>
      <c r="C176" s="2285"/>
      <c r="D176" s="2285"/>
      <c r="E176" s="2285">
        <v>10</v>
      </c>
      <c r="F176" s="2285"/>
      <c r="G176" s="2286"/>
      <c r="H176" s="2287">
        <f t="shared" si="3"/>
        <v>10</v>
      </c>
      <c r="I176" s="2288">
        <v>10</v>
      </c>
      <c r="J176" s="2289"/>
      <c r="K176" s="6847"/>
      <c r="L176" s="6848"/>
      <c r="M176" s="2008">
        <v>0</v>
      </c>
      <c r="N176" s="2008">
        <v>0</v>
      </c>
      <c r="O176" s="2008">
        <v>0</v>
      </c>
      <c r="P176" s="2008">
        <v>0</v>
      </c>
      <c r="Q176" s="2008">
        <v>0</v>
      </c>
      <c r="R176" s="2008">
        <v>0</v>
      </c>
      <c r="S176" s="2008">
        <v>0</v>
      </c>
      <c r="T176" s="2008">
        <v>0</v>
      </c>
      <c r="U176" s="2008">
        <v>0</v>
      </c>
      <c r="V176" s="2008">
        <v>0</v>
      </c>
      <c r="W176" s="2008">
        <v>0</v>
      </c>
      <c r="X176" s="2008">
        <v>0</v>
      </c>
      <c r="Y176" s="2008">
        <v>0</v>
      </c>
      <c r="Z176" s="2008">
        <v>0</v>
      </c>
      <c r="AA176" s="2008">
        <v>0</v>
      </c>
      <c r="AB176" s="2006">
        <v>0</v>
      </c>
      <c r="AC176" s="2006">
        <v>0</v>
      </c>
      <c r="AD176" s="2006">
        <v>0</v>
      </c>
      <c r="AE176" s="2006">
        <v>0</v>
      </c>
      <c r="AF176" s="2006">
        <v>0</v>
      </c>
      <c r="AG176" s="2006">
        <v>0</v>
      </c>
      <c r="AH176" s="2006">
        <v>0</v>
      </c>
      <c r="AI176" s="2006">
        <v>0</v>
      </c>
      <c r="AJ176" s="2006">
        <v>0</v>
      </c>
      <c r="AK176" s="2006">
        <v>0</v>
      </c>
      <c r="AL176" s="2007"/>
    </row>
    <row r="177" spans="1:38" ht="15.75" customHeight="1">
      <c r="A177" s="2008">
        <v>0</v>
      </c>
      <c r="B177" s="2295" t="s">
        <v>3795</v>
      </c>
      <c r="C177" s="2285"/>
      <c r="D177" s="2285"/>
      <c r="E177" s="2285">
        <v>10</v>
      </c>
      <c r="F177" s="2285"/>
      <c r="G177" s="2286"/>
      <c r="H177" s="2287">
        <f t="shared" si="3"/>
        <v>10</v>
      </c>
      <c r="I177" s="2288">
        <v>10</v>
      </c>
      <c r="J177" s="2289"/>
      <c r="K177" s="2296" t="s">
        <v>3709</v>
      </c>
      <c r="L177" s="2163"/>
      <c r="M177" s="2008">
        <v>0</v>
      </c>
      <c r="N177" s="2008">
        <v>0</v>
      </c>
      <c r="O177" s="2008">
        <v>0</v>
      </c>
      <c r="P177" s="2008">
        <v>0</v>
      </c>
      <c r="Q177" s="2008">
        <v>0</v>
      </c>
      <c r="R177" s="2008">
        <v>0</v>
      </c>
      <c r="S177" s="2008">
        <v>0</v>
      </c>
      <c r="T177" s="2008">
        <v>0</v>
      </c>
      <c r="U177" s="2008">
        <v>0</v>
      </c>
      <c r="V177" s="2008">
        <v>0</v>
      </c>
      <c r="W177" s="2008">
        <v>0</v>
      </c>
      <c r="X177" s="2008">
        <v>0</v>
      </c>
      <c r="Y177" s="2008">
        <v>0</v>
      </c>
      <c r="Z177" s="2008">
        <v>0</v>
      </c>
      <c r="AA177" s="2008">
        <v>0</v>
      </c>
      <c r="AB177" s="2006">
        <v>0</v>
      </c>
      <c r="AC177" s="2006">
        <v>0</v>
      </c>
      <c r="AD177" s="2006">
        <v>0</v>
      </c>
      <c r="AE177" s="2006">
        <v>0</v>
      </c>
      <c r="AF177" s="2006">
        <v>0</v>
      </c>
      <c r="AG177" s="2006">
        <v>0</v>
      </c>
      <c r="AH177" s="2006">
        <v>0</v>
      </c>
      <c r="AI177" s="2006">
        <v>0</v>
      </c>
      <c r="AJ177" s="2006">
        <v>0</v>
      </c>
      <c r="AK177" s="2006">
        <v>0</v>
      </c>
      <c r="AL177" s="2007"/>
    </row>
    <row r="178" spans="1:38" ht="15.75" customHeight="1">
      <c r="A178" s="2008">
        <v>0</v>
      </c>
      <c r="B178" s="2297" t="s">
        <v>3796</v>
      </c>
      <c r="C178" s="2285">
        <v>0</v>
      </c>
      <c r="D178" s="2285">
        <v>4</v>
      </c>
      <c r="E178" s="2285"/>
      <c r="F178" s="2285"/>
      <c r="G178" s="2286"/>
      <c r="H178" s="2287">
        <f t="shared" si="3"/>
        <v>4</v>
      </c>
      <c r="I178" s="2288">
        <v>4</v>
      </c>
      <c r="J178" s="2289" t="s">
        <v>3751</v>
      </c>
      <c r="K178" s="6849" t="s">
        <v>3718</v>
      </c>
      <c r="L178" s="6850"/>
      <c r="M178" s="2008">
        <v>0</v>
      </c>
      <c r="N178" s="2008">
        <v>0</v>
      </c>
      <c r="O178" s="2008">
        <v>0</v>
      </c>
      <c r="P178" s="2008">
        <v>0</v>
      </c>
      <c r="Q178" s="2008">
        <v>0</v>
      </c>
      <c r="R178" s="2008">
        <v>0</v>
      </c>
      <c r="S178" s="2008">
        <v>0</v>
      </c>
      <c r="T178" s="2008">
        <v>0</v>
      </c>
      <c r="U178" s="2008">
        <v>0</v>
      </c>
      <c r="V178" s="2008">
        <v>0</v>
      </c>
      <c r="W178" s="2008">
        <v>0</v>
      </c>
      <c r="X178" s="2008">
        <v>0</v>
      </c>
      <c r="Y178" s="2008">
        <v>0</v>
      </c>
      <c r="Z178" s="2008">
        <v>0</v>
      </c>
      <c r="AA178" s="2008">
        <v>0</v>
      </c>
      <c r="AB178" s="2006">
        <v>0</v>
      </c>
      <c r="AC178" s="2006">
        <v>0</v>
      </c>
      <c r="AD178" s="2006">
        <v>0</v>
      </c>
      <c r="AE178" s="2006">
        <v>0</v>
      </c>
      <c r="AF178" s="2006">
        <v>0</v>
      </c>
      <c r="AG178" s="2006">
        <v>0</v>
      </c>
      <c r="AH178" s="2006">
        <v>0</v>
      </c>
      <c r="AI178" s="2006">
        <v>0</v>
      </c>
      <c r="AJ178" s="2006">
        <v>0</v>
      </c>
      <c r="AK178" s="2006">
        <v>0</v>
      </c>
      <c r="AL178" s="2007"/>
    </row>
    <row r="179" spans="1:38">
      <c r="A179" s="2008">
        <v>0</v>
      </c>
      <c r="B179" s="2297" t="s">
        <v>3797</v>
      </c>
      <c r="C179" s="2285">
        <v>1</v>
      </c>
      <c r="D179" s="2285">
        <v>2</v>
      </c>
      <c r="E179" s="2285"/>
      <c r="F179" s="2285"/>
      <c r="G179" s="2286"/>
      <c r="H179" s="2287">
        <f t="shared" si="3"/>
        <v>3</v>
      </c>
      <c r="I179" s="2288">
        <v>4</v>
      </c>
      <c r="J179" s="2289" t="s">
        <v>3750</v>
      </c>
      <c r="K179" s="6851"/>
      <c r="L179" s="6852"/>
      <c r="M179" s="2008">
        <v>0</v>
      </c>
      <c r="N179" s="2008">
        <v>0</v>
      </c>
      <c r="O179" s="2008">
        <v>0</v>
      </c>
      <c r="P179" s="2008">
        <v>0</v>
      </c>
      <c r="Q179" s="2008">
        <v>0</v>
      </c>
      <c r="R179" s="2008">
        <v>0</v>
      </c>
      <c r="S179" s="2008">
        <v>0</v>
      </c>
      <c r="T179" s="2008">
        <v>0</v>
      </c>
      <c r="U179" s="2008">
        <v>0</v>
      </c>
      <c r="V179" s="2008">
        <v>0</v>
      </c>
      <c r="W179" s="2008">
        <v>0</v>
      </c>
      <c r="X179" s="2008">
        <v>0</v>
      </c>
      <c r="Y179" s="2008">
        <v>0</v>
      </c>
      <c r="Z179" s="2008">
        <v>0</v>
      </c>
      <c r="AA179" s="2008">
        <v>0</v>
      </c>
      <c r="AB179" s="2006">
        <v>0</v>
      </c>
      <c r="AC179" s="2006">
        <v>0</v>
      </c>
      <c r="AD179" s="2006">
        <v>0</v>
      </c>
      <c r="AE179" s="2006">
        <v>0</v>
      </c>
      <c r="AF179" s="2006">
        <v>0</v>
      </c>
      <c r="AG179" s="2006">
        <v>0</v>
      </c>
      <c r="AH179" s="2006">
        <v>0</v>
      </c>
      <c r="AI179" s="2006">
        <v>0</v>
      </c>
      <c r="AJ179" s="2006">
        <v>0</v>
      </c>
      <c r="AK179" s="2006">
        <v>0</v>
      </c>
      <c r="AL179" s="2007"/>
    </row>
    <row r="180" spans="1:38">
      <c r="A180" s="2008">
        <v>0</v>
      </c>
      <c r="B180" s="2298" t="s">
        <v>3798</v>
      </c>
      <c r="C180" s="2285"/>
      <c r="D180" s="2285">
        <v>5</v>
      </c>
      <c r="E180" s="2285"/>
      <c r="F180" s="2285"/>
      <c r="G180" s="2286"/>
      <c r="H180" s="2287">
        <f t="shared" si="3"/>
        <v>5</v>
      </c>
      <c r="I180" s="2288">
        <v>4</v>
      </c>
      <c r="J180" s="2289" t="s">
        <v>3750</v>
      </c>
      <c r="K180" s="6851"/>
      <c r="L180" s="6852"/>
      <c r="M180" s="2008">
        <v>0</v>
      </c>
      <c r="N180" s="2008">
        <v>0</v>
      </c>
      <c r="O180" s="2008">
        <v>0</v>
      </c>
      <c r="P180" s="2008">
        <v>0</v>
      </c>
      <c r="Q180" s="2008">
        <v>0</v>
      </c>
      <c r="R180" s="2008">
        <v>0</v>
      </c>
      <c r="S180" s="2008">
        <v>0</v>
      </c>
      <c r="T180" s="2008">
        <v>0</v>
      </c>
      <c r="U180" s="2008">
        <v>0</v>
      </c>
      <c r="V180" s="2008">
        <v>0</v>
      </c>
      <c r="W180" s="2008">
        <v>0</v>
      </c>
      <c r="X180" s="2008">
        <v>0</v>
      </c>
      <c r="Y180" s="2008">
        <v>0</v>
      </c>
      <c r="Z180" s="2008">
        <v>0</v>
      </c>
      <c r="AA180" s="2008">
        <v>0</v>
      </c>
      <c r="AB180" s="2006">
        <v>0</v>
      </c>
      <c r="AC180" s="2006">
        <v>0</v>
      </c>
      <c r="AD180" s="2006">
        <v>0</v>
      </c>
      <c r="AE180" s="2006">
        <v>0</v>
      </c>
      <c r="AF180" s="2006">
        <v>0</v>
      </c>
      <c r="AG180" s="2006">
        <v>0</v>
      </c>
      <c r="AH180" s="2006">
        <v>0</v>
      </c>
      <c r="AI180" s="2006">
        <v>0</v>
      </c>
      <c r="AJ180" s="2006">
        <v>0</v>
      </c>
      <c r="AK180" s="2006">
        <v>0</v>
      </c>
      <c r="AL180" s="2007"/>
    </row>
    <row r="181" spans="1:38" ht="15.75" customHeight="1">
      <c r="A181" s="2008">
        <v>0</v>
      </c>
      <c r="B181" s="2299" t="s">
        <v>3799</v>
      </c>
      <c r="C181" s="2285">
        <v>0</v>
      </c>
      <c r="D181" s="2285"/>
      <c r="E181" s="2285"/>
      <c r="F181" s="2285">
        <v>10</v>
      </c>
      <c r="G181" s="2286">
        <v>0</v>
      </c>
      <c r="H181" s="2287">
        <f t="shared" si="3"/>
        <v>10</v>
      </c>
      <c r="I181" s="2288">
        <v>10</v>
      </c>
      <c r="J181" s="2289" t="s">
        <v>3751</v>
      </c>
      <c r="K181" s="6853" t="s">
        <v>3723</v>
      </c>
      <c r="L181" s="6854"/>
      <c r="M181" s="2008">
        <v>0</v>
      </c>
      <c r="N181" s="2008">
        <v>0</v>
      </c>
      <c r="O181" s="2008">
        <v>0</v>
      </c>
      <c r="P181" s="2008">
        <v>0</v>
      </c>
      <c r="Q181" s="2008">
        <v>0</v>
      </c>
      <c r="R181" s="2008">
        <v>0</v>
      </c>
      <c r="S181" s="2008">
        <v>0</v>
      </c>
      <c r="T181" s="2008">
        <v>0</v>
      </c>
      <c r="U181" s="2008">
        <v>0</v>
      </c>
      <c r="V181" s="2008">
        <v>0</v>
      </c>
      <c r="W181" s="2008">
        <v>0</v>
      </c>
      <c r="X181" s="2008">
        <v>0</v>
      </c>
      <c r="Y181" s="2008">
        <v>0</v>
      </c>
      <c r="Z181" s="2008">
        <v>0</v>
      </c>
      <c r="AA181" s="2008">
        <v>0</v>
      </c>
      <c r="AB181" s="2006">
        <v>0</v>
      </c>
      <c r="AC181" s="2006">
        <v>0</v>
      </c>
      <c r="AD181" s="2006">
        <v>0</v>
      </c>
      <c r="AE181" s="2006">
        <v>0</v>
      </c>
      <c r="AF181" s="2006">
        <v>0</v>
      </c>
      <c r="AG181" s="2006">
        <v>0</v>
      </c>
      <c r="AH181" s="2006">
        <v>0</v>
      </c>
      <c r="AI181" s="2006">
        <v>0</v>
      </c>
      <c r="AJ181" s="2006">
        <v>0</v>
      </c>
      <c r="AK181" s="2006">
        <v>0</v>
      </c>
      <c r="AL181" s="2007"/>
    </row>
    <row r="182" spans="1:38">
      <c r="A182" s="2008">
        <v>0</v>
      </c>
      <c r="B182" s="2300" t="s">
        <v>3800</v>
      </c>
      <c r="C182" s="2301">
        <v>1</v>
      </c>
      <c r="D182" s="2301"/>
      <c r="E182" s="2301"/>
      <c r="F182" s="2301">
        <v>5</v>
      </c>
      <c r="G182" s="2302">
        <v>3</v>
      </c>
      <c r="H182" s="2303">
        <f t="shared" si="3"/>
        <v>9</v>
      </c>
      <c r="I182" s="2288">
        <v>8</v>
      </c>
      <c r="J182" s="2289" t="s">
        <v>3751</v>
      </c>
      <c r="K182" s="6855"/>
      <c r="L182" s="6856"/>
      <c r="M182" s="2008">
        <v>0</v>
      </c>
      <c r="N182" s="2008">
        <v>0</v>
      </c>
      <c r="O182" s="2008">
        <v>0</v>
      </c>
      <c r="P182" s="2008">
        <v>0</v>
      </c>
      <c r="Q182" s="2008">
        <v>0</v>
      </c>
      <c r="R182" s="2008">
        <v>0</v>
      </c>
      <c r="S182" s="2008">
        <v>0</v>
      </c>
      <c r="T182" s="2008">
        <v>0</v>
      </c>
      <c r="U182" s="2008">
        <v>0</v>
      </c>
      <c r="V182" s="2008">
        <v>0</v>
      </c>
      <c r="W182" s="2008">
        <v>0</v>
      </c>
      <c r="X182" s="2008">
        <v>0</v>
      </c>
      <c r="Y182" s="2008">
        <v>0</v>
      </c>
      <c r="Z182" s="2008">
        <v>0</v>
      </c>
      <c r="AA182" s="2008">
        <v>0</v>
      </c>
      <c r="AB182" s="2006">
        <v>0</v>
      </c>
      <c r="AC182" s="2006">
        <v>0</v>
      </c>
      <c r="AD182" s="2006">
        <v>0</v>
      </c>
      <c r="AE182" s="2006">
        <v>0</v>
      </c>
      <c r="AF182" s="2006">
        <v>0</v>
      </c>
      <c r="AG182" s="2006">
        <v>0</v>
      </c>
      <c r="AH182" s="2006">
        <v>0</v>
      </c>
      <c r="AI182" s="2006">
        <v>0</v>
      </c>
      <c r="AJ182" s="2006">
        <v>0</v>
      </c>
      <c r="AK182" s="2006">
        <v>0</v>
      </c>
      <c r="AL182" s="2007"/>
    </row>
    <row r="183" spans="1:38" ht="15.75" customHeight="1">
      <c r="A183" s="2008">
        <v>0</v>
      </c>
      <c r="B183" s="6857" t="s">
        <v>3801</v>
      </c>
      <c r="C183" s="6858"/>
      <c r="D183" s="6858"/>
      <c r="E183" s="6858"/>
      <c r="F183" s="6858"/>
      <c r="G183" s="6858"/>
      <c r="H183" s="6858"/>
      <c r="I183" s="6858"/>
      <c r="J183" s="6859"/>
      <c r="K183" s="2304"/>
      <c r="L183" s="2180"/>
      <c r="M183" s="2008">
        <v>0</v>
      </c>
      <c r="N183" s="2008">
        <v>0</v>
      </c>
      <c r="O183" s="2008">
        <v>0</v>
      </c>
      <c r="P183" s="2008">
        <v>0</v>
      </c>
      <c r="Q183" s="2008">
        <v>0</v>
      </c>
      <c r="R183" s="2008">
        <v>0</v>
      </c>
      <c r="S183" s="2008">
        <v>0</v>
      </c>
      <c r="T183" s="2008">
        <v>0</v>
      </c>
      <c r="U183" s="2008">
        <v>0</v>
      </c>
      <c r="V183" s="2008">
        <v>0</v>
      </c>
      <c r="W183" s="2008">
        <v>0</v>
      </c>
      <c r="X183" s="2008">
        <v>0</v>
      </c>
      <c r="Y183" s="2008">
        <v>0</v>
      </c>
      <c r="Z183" s="2008">
        <v>0</v>
      </c>
      <c r="AA183" s="2008">
        <v>0</v>
      </c>
      <c r="AB183" s="2006">
        <v>0</v>
      </c>
      <c r="AC183" s="2006">
        <v>0</v>
      </c>
      <c r="AD183" s="2006">
        <v>0</v>
      </c>
      <c r="AE183" s="2006">
        <v>0</v>
      </c>
      <c r="AF183" s="2006">
        <v>0</v>
      </c>
      <c r="AG183" s="2006">
        <v>0</v>
      </c>
      <c r="AH183" s="2006">
        <v>0</v>
      </c>
      <c r="AI183" s="2006">
        <v>0</v>
      </c>
      <c r="AJ183" s="2006">
        <v>0</v>
      </c>
      <c r="AK183" s="2006">
        <v>0</v>
      </c>
      <c r="AL183" s="2007"/>
    </row>
    <row r="184" spans="1:38" ht="16.5" thickBot="1">
      <c r="A184" s="2008">
        <v>0</v>
      </c>
      <c r="B184" s="6860" t="s">
        <v>3802</v>
      </c>
      <c r="C184" s="6861"/>
      <c r="D184" s="6861"/>
      <c r="E184" s="6861"/>
      <c r="F184" s="6861"/>
      <c r="G184" s="6861"/>
      <c r="H184" s="6861"/>
      <c r="I184" s="6861"/>
      <c r="J184" s="6862"/>
      <c r="K184" s="2242"/>
      <c r="L184" s="2243"/>
      <c r="M184" s="2008">
        <v>0</v>
      </c>
      <c r="N184" s="2008">
        <v>0</v>
      </c>
      <c r="O184" s="2008">
        <v>0</v>
      </c>
      <c r="P184" s="2008">
        <v>0</v>
      </c>
      <c r="Q184" s="2008">
        <v>0</v>
      </c>
      <c r="R184" s="2008">
        <v>0</v>
      </c>
      <c r="S184" s="2008">
        <v>0</v>
      </c>
      <c r="T184" s="2008">
        <v>0</v>
      </c>
      <c r="U184" s="2008">
        <v>0</v>
      </c>
      <c r="V184" s="2008">
        <v>0</v>
      </c>
      <c r="W184" s="2008">
        <v>0</v>
      </c>
      <c r="X184" s="2008">
        <v>0</v>
      </c>
      <c r="Y184" s="2008">
        <v>0</v>
      </c>
      <c r="Z184" s="2008">
        <v>0</v>
      </c>
      <c r="AA184" s="2008">
        <v>0</v>
      </c>
      <c r="AB184" s="2006">
        <v>0</v>
      </c>
      <c r="AC184" s="2006">
        <v>0</v>
      </c>
      <c r="AD184" s="2006">
        <v>0</v>
      </c>
      <c r="AE184" s="2006">
        <v>0</v>
      </c>
      <c r="AF184" s="2006">
        <v>0</v>
      </c>
      <c r="AG184" s="2006">
        <v>0</v>
      </c>
      <c r="AH184" s="2006">
        <v>0</v>
      </c>
      <c r="AI184" s="2006">
        <v>0</v>
      </c>
      <c r="AJ184" s="2006">
        <v>0</v>
      </c>
      <c r="AK184" s="2006">
        <v>0</v>
      </c>
      <c r="AL184" s="2007"/>
    </row>
    <row r="185" spans="1:38">
      <c r="A185" s="2008">
        <v>0</v>
      </c>
      <c r="B185" s="2008">
        <v>0</v>
      </c>
      <c r="C185" s="2008">
        <v>0</v>
      </c>
      <c r="D185" s="2008">
        <v>0</v>
      </c>
      <c r="E185" s="2008">
        <v>0</v>
      </c>
      <c r="F185" s="2008">
        <v>0</v>
      </c>
      <c r="G185" s="2008">
        <v>0</v>
      </c>
      <c r="H185" s="2008">
        <v>0</v>
      </c>
      <c r="I185" s="2008">
        <v>0</v>
      </c>
      <c r="J185" s="2008">
        <v>0</v>
      </c>
      <c r="K185" s="2008">
        <v>0</v>
      </c>
      <c r="L185" s="2008">
        <v>0</v>
      </c>
      <c r="M185" s="2008">
        <v>0</v>
      </c>
      <c r="N185" s="2008">
        <v>0</v>
      </c>
      <c r="O185" s="2008">
        <v>0</v>
      </c>
      <c r="P185" s="2008">
        <v>0</v>
      </c>
      <c r="Q185" s="2008">
        <v>0</v>
      </c>
      <c r="R185" s="2008">
        <v>0</v>
      </c>
      <c r="S185" s="2008">
        <v>0</v>
      </c>
      <c r="T185" s="2008">
        <v>0</v>
      </c>
      <c r="U185" s="2008">
        <v>0</v>
      </c>
      <c r="V185" s="2008">
        <v>0</v>
      </c>
      <c r="W185" s="2008">
        <v>0</v>
      </c>
      <c r="X185" s="2008">
        <v>0</v>
      </c>
      <c r="Y185" s="2008">
        <v>0</v>
      </c>
      <c r="Z185" s="2008">
        <v>0</v>
      </c>
      <c r="AA185" s="2008">
        <v>0</v>
      </c>
      <c r="AB185" s="2006">
        <v>0</v>
      </c>
      <c r="AC185" s="2006">
        <v>0</v>
      </c>
      <c r="AD185" s="2006">
        <v>0</v>
      </c>
      <c r="AE185" s="2006">
        <v>0</v>
      </c>
      <c r="AF185" s="2006">
        <v>0</v>
      </c>
      <c r="AG185" s="2006">
        <v>0</v>
      </c>
      <c r="AH185" s="2006">
        <v>0</v>
      </c>
      <c r="AI185" s="2006">
        <v>0</v>
      </c>
      <c r="AJ185" s="2006">
        <v>0</v>
      </c>
      <c r="AK185" s="2006">
        <v>0</v>
      </c>
      <c r="AL185" s="2007"/>
    </row>
    <row r="186" spans="1:38">
      <c r="A186" s="2008">
        <v>0</v>
      </c>
      <c r="B186" s="2008">
        <v>0</v>
      </c>
      <c r="C186" s="2008">
        <v>0</v>
      </c>
      <c r="D186" s="2008">
        <v>0</v>
      </c>
      <c r="E186" s="2008">
        <v>0</v>
      </c>
      <c r="F186" s="2008">
        <v>0</v>
      </c>
      <c r="G186" s="2008">
        <v>0</v>
      </c>
      <c r="H186" s="2008">
        <v>0</v>
      </c>
      <c r="I186" s="2008">
        <v>0</v>
      </c>
      <c r="J186" s="2008">
        <v>0</v>
      </c>
      <c r="K186" s="2008">
        <v>0</v>
      </c>
      <c r="L186" s="2008">
        <v>0</v>
      </c>
      <c r="M186" s="2008">
        <v>0</v>
      </c>
      <c r="N186" s="2008">
        <v>0</v>
      </c>
      <c r="O186" s="2008">
        <v>0</v>
      </c>
      <c r="P186" s="2008">
        <v>0</v>
      </c>
      <c r="Q186" s="2008">
        <v>0</v>
      </c>
      <c r="R186" s="2008">
        <v>0</v>
      </c>
      <c r="S186" s="2008">
        <v>0</v>
      </c>
      <c r="T186" s="2008">
        <v>0</v>
      </c>
      <c r="U186" s="2008">
        <v>0</v>
      </c>
      <c r="V186" s="2008">
        <v>0</v>
      </c>
      <c r="W186" s="2008">
        <v>0</v>
      </c>
      <c r="X186" s="2008">
        <v>0</v>
      </c>
      <c r="Y186" s="2008">
        <v>0</v>
      </c>
      <c r="Z186" s="2008">
        <v>0</v>
      </c>
      <c r="AA186" s="2008">
        <v>0</v>
      </c>
      <c r="AB186" s="2006">
        <v>0</v>
      </c>
      <c r="AC186" s="2006">
        <v>0</v>
      </c>
      <c r="AD186" s="2006">
        <v>0</v>
      </c>
      <c r="AE186" s="2006">
        <v>0</v>
      </c>
      <c r="AF186" s="2006">
        <v>0</v>
      </c>
      <c r="AG186" s="2006">
        <v>0</v>
      </c>
      <c r="AH186" s="2006">
        <v>0</v>
      </c>
      <c r="AI186" s="2006">
        <v>0</v>
      </c>
      <c r="AJ186" s="2006">
        <v>0</v>
      </c>
      <c r="AK186" s="2006">
        <v>0</v>
      </c>
      <c r="AL186" s="2007"/>
    </row>
    <row r="187" spans="1:38" ht="23.25">
      <c r="A187" s="2008">
        <v>0</v>
      </c>
      <c r="B187" s="6863" t="s">
        <v>3803</v>
      </c>
      <c r="C187" s="6864"/>
      <c r="D187" s="6864"/>
      <c r="E187" s="6864"/>
      <c r="F187" s="6864"/>
      <c r="G187" s="6864"/>
      <c r="H187" s="6864"/>
      <c r="I187" s="2008">
        <v>0</v>
      </c>
      <c r="J187" s="2008">
        <v>0</v>
      </c>
      <c r="K187" s="2008">
        <v>0</v>
      </c>
      <c r="L187" s="2008">
        <v>0</v>
      </c>
      <c r="M187" s="2008">
        <v>0</v>
      </c>
      <c r="N187" s="2008">
        <v>0</v>
      </c>
      <c r="O187" s="2008">
        <v>0</v>
      </c>
      <c r="P187" s="2008">
        <v>0</v>
      </c>
      <c r="Q187" s="2008">
        <v>0</v>
      </c>
      <c r="R187" s="2008">
        <v>0</v>
      </c>
      <c r="S187" s="2008">
        <v>0</v>
      </c>
      <c r="T187" s="2008">
        <v>0</v>
      </c>
      <c r="U187" s="2008">
        <v>0</v>
      </c>
      <c r="V187" s="2008">
        <v>0</v>
      </c>
      <c r="W187" s="2008">
        <v>0</v>
      </c>
      <c r="X187" s="2008">
        <v>0</v>
      </c>
      <c r="Y187" s="2008">
        <v>0</v>
      </c>
      <c r="Z187" s="2008">
        <v>0</v>
      </c>
      <c r="AA187" s="2008">
        <v>0</v>
      </c>
      <c r="AB187" s="2006">
        <v>0</v>
      </c>
      <c r="AC187" s="2006">
        <v>0</v>
      </c>
      <c r="AD187" s="2006">
        <v>0</v>
      </c>
      <c r="AE187" s="2006">
        <v>0</v>
      </c>
      <c r="AF187" s="2006">
        <v>0</v>
      </c>
      <c r="AG187" s="2006">
        <v>0</v>
      </c>
      <c r="AH187" s="2006">
        <v>0</v>
      </c>
      <c r="AI187" s="2006">
        <v>0</v>
      </c>
      <c r="AJ187" s="2006">
        <v>0</v>
      </c>
      <c r="AK187" s="2006">
        <v>0</v>
      </c>
      <c r="AL187" s="2007"/>
    </row>
    <row r="188" spans="1:38">
      <c r="A188" s="2008">
        <v>0</v>
      </c>
      <c r="B188" s="2008">
        <v>0</v>
      </c>
      <c r="C188" s="2008">
        <v>0</v>
      </c>
      <c r="D188" s="2008">
        <v>0</v>
      </c>
      <c r="E188" s="2008">
        <v>0</v>
      </c>
      <c r="F188" s="2008">
        <v>0</v>
      </c>
      <c r="G188" s="2008">
        <v>0</v>
      </c>
      <c r="H188" s="2008">
        <v>0</v>
      </c>
      <c r="I188" s="2008">
        <v>0</v>
      </c>
      <c r="J188" s="2008">
        <v>0</v>
      </c>
      <c r="K188" s="2008">
        <v>0</v>
      </c>
      <c r="L188" s="2008">
        <v>0</v>
      </c>
      <c r="M188" s="2008">
        <v>0</v>
      </c>
      <c r="N188" s="2008">
        <v>0</v>
      </c>
      <c r="O188" s="2008">
        <v>0</v>
      </c>
      <c r="P188" s="2008">
        <v>0</v>
      </c>
      <c r="Q188" s="2008">
        <v>0</v>
      </c>
      <c r="R188" s="2008">
        <v>0</v>
      </c>
      <c r="S188" s="2008">
        <v>0</v>
      </c>
      <c r="T188" s="2008">
        <v>0</v>
      </c>
      <c r="U188" s="2008">
        <v>0</v>
      </c>
      <c r="V188" s="2008">
        <v>0</v>
      </c>
      <c r="W188" s="2008">
        <v>0</v>
      </c>
      <c r="X188" s="2008">
        <v>0</v>
      </c>
      <c r="Y188" s="2008">
        <v>0</v>
      </c>
      <c r="Z188" s="2008">
        <v>0</v>
      </c>
      <c r="AA188" s="2008">
        <v>0</v>
      </c>
      <c r="AB188" s="2006">
        <v>0</v>
      </c>
      <c r="AC188" s="2006">
        <v>0</v>
      </c>
      <c r="AD188" s="2006">
        <v>0</v>
      </c>
      <c r="AE188" s="2006">
        <v>0</v>
      </c>
      <c r="AF188" s="2006">
        <v>0</v>
      </c>
      <c r="AG188" s="2006">
        <v>0</v>
      </c>
      <c r="AH188" s="2006">
        <v>0</v>
      </c>
      <c r="AI188" s="2006">
        <v>0</v>
      </c>
      <c r="AJ188" s="2006">
        <v>0</v>
      </c>
      <c r="AK188" s="2006">
        <v>0</v>
      </c>
      <c r="AL188" s="2007"/>
    </row>
    <row r="189" spans="1:38" ht="16.5" customHeight="1" thickBot="1">
      <c r="A189" s="2008">
        <v>0</v>
      </c>
      <c r="B189" s="2008">
        <v>0</v>
      </c>
      <c r="C189" s="2008">
        <v>0</v>
      </c>
      <c r="D189" s="2008">
        <v>0</v>
      </c>
      <c r="E189" s="2008">
        <v>0</v>
      </c>
      <c r="F189" s="2008">
        <v>0</v>
      </c>
      <c r="G189" s="2008">
        <v>0</v>
      </c>
      <c r="H189" s="2008">
        <v>0</v>
      </c>
      <c r="I189" s="2008">
        <v>0</v>
      </c>
      <c r="J189" s="2008">
        <v>0</v>
      </c>
      <c r="K189" s="2008">
        <v>0</v>
      </c>
      <c r="L189" s="2008">
        <v>0</v>
      </c>
      <c r="M189" s="2008">
        <v>0</v>
      </c>
      <c r="N189" s="2008">
        <v>0</v>
      </c>
      <c r="O189" s="2008">
        <v>0</v>
      </c>
      <c r="P189" s="2008">
        <v>0</v>
      </c>
      <c r="Q189" s="2008">
        <v>0</v>
      </c>
      <c r="R189" s="2008">
        <v>0</v>
      </c>
      <c r="S189" s="2008">
        <v>0</v>
      </c>
      <c r="T189" s="2008">
        <v>0</v>
      </c>
      <c r="U189" s="2008">
        <v>0</v>
      </c>
      <c r="V189" s="2008">
        <v>0</v>
      </c>
      <c r="W189" s="2008">
        <v>0</v>
      </c>
      <c r="X189" s="2008">
        <v>0</v>
      </c>
      <c r="Y189" s="2008">
        <v>0</v>
      </c>
      <c r="Z189" s="2008">
        <v>0</v>
      </c>
      <c r="AA189" s="2008">
        <v>0</v>
      </c>
      <c r="AB189" s="2006">
        <v>0</v>
      </c>
      <c r="AC189" s="2006">
        <v>0</v>
      </c>
      <c r="AD189" s="2006">
        <v>0</v>
      </c>
      <c r="AE189" s="2006">
        <v>0</v>
      </c>
      <c r="AF189" s="2006">
        <v>0</v>
      </c>
      <c r="AG189" s="2006">
        <v>0</v>
      </c>
      <c r="AH189" s="2006">
        <v>0</v>
      </c>
      <c r="AI189" s="2006">
        <v>0</v>
      </c>
      <c r="AJ189" s="2006">
        <v>0</v>
      </c>
      <c r="AK189" s="2006">
        <v>0</v>
      </c>
      <c r="AL189" s="2007"/>
    </row>
    <row r="190" spans="1:38" ht="25.5">
      <c r="A190" s="2008">
        <v>0</v>
      </c>
      <c r="B190" s="2305" t="s">
        <v>3804</v>
      </c>
      <c r="C190" s="6820" t="s">
        <v>3805</v>
      </c>
      <c r="D190" s="6821"/>
      <c r="E190" s="2306" t="s">
        <v>3806</v>
      </c>
      <c r="F190" s="2307">
        <v>366</v>
      </c>
      <c r="G190" s="2022" t="s">
        <v>3683</v>
      </c>
      <c r="H190" s="2023"/>
      <c r="I190" s="2023"/>
      <c r="J190" s="2024"/>
      <c r="K190" s="2008">
        <v>0</v>
      </c>
      <c r="L190" s="2008">
        <v>0</v>
      </c>
      <c r="M190" s="2008">
        <v>0</v>
      </c>
      <c r="N190" s="2008">
        <v>0</v>
      </c>
      <c r="O190" s="2008">
        <v>0</v>
      </c>
      <c r="P190" s="2008">
        <v>0</v>
      </c>
      <c r="Q190" s="2008">
        <v>0</v>
      </c>
      <c r="R190" s="2008">
        <v>0</v>
      </c>
      <c r="S190" s="2008">
        <v>0</v>
      </c>
      <c r="T190" s="2008">
        <v>0</v>
      </c>
      <c r="U190" s="2008">
        <v>0</v>
      </c>
      <c r="V190" s="2008">
        <v>0</v>
      </c>
      <c r="W190" s="2008">
        <v>0</v>
      </c>
      <c r="X190" s="2008">
        <v>0</v>
      </c>
      <c r="Y190" s="2008">
        <v>0</v>
      </c>
      <c r="Z190" s="2008">
        <v>0</v>
      </c>
      <c r="AA190" s="2008">
        <v>0</v>
      </c>
      <c r="AB190" s="2006">
        <v>0</v>
      </c>
      <c r="AC190" s="2006">
        <v>0</v>
      </c>
      <c r="AD190" s="2006">
        <v>0</v>
      </c>
      <c r="AE190" s="2006">
        <v>0</v>
      </c>
      <c r="AF190" s="2006">
        <v>0</v>
      </c>
      <c r="AG190" s="2006">
        <v>0</v>
      </c>
      <c r="AH190" s="2006">
        <v>0</v>
      </c>
      <c r="AI190" s="2006">
        <v>0</v>
      </c>
      <c r="AJ190" s="2006">
        <v>0</v>
      </c>
      <c r="AK190" s="2006">
        <v>0</v>
      </c>
      <c r="AL190" s="2007"/>
    </row>
    <row r="191" spans="1:38" ht="23.25" thickBot="1">
      <c r="A191" s="2008">
        <v>0</v>
      </c>
      <c r="B191" s="2308" t="s">
        <v>3807</v>
      </c>
      <c r="C191" s="6822">
        <v>21</v>
      </c>
      <c r="D191" s="6823"/>
      <c r="E191" s="2309" t="s">
        <v>3808</v>
      </c>
      <c r="F191" s="2310">
        <v>7</v>
      </c>
      <c r="G191" s="2030" t="s">
        <v>3805</v>
      </c>
      <c r="H191" s="2027"/>
      <c r="I191" s="2027"/>
      <c r="J191" s="2028"/>
      <c r="K191" s="2008">
        <v>0</v>
      </c>
      <c r="L191" s="2008">
        <v>0</v>
      </c>
      <c r="M191" s="2008">
        <v>0</v>
      </c>
      <c r="N191" s="2008">
        <v>0</v>
      </c>
      <c r="O191" s="2008">
        <v>0</v>
      </c>
      <c r="P191" s="2008">
        <v>0</v>
      </c>
      <c r="Q191" s="2008">
        <v>0</v>
      </c>
      <c r="R191" s="2008">
        <v>0</v>
      </c>
      <c r="S191" s="2008">
        <v>0</v>
      </c>
      <c r="T191" s="2008">
        <v>0</v>
      </c>
      <c r="U191" s="2008">
        <v>0</v>
      </c>
      <c r="V191" s="2008">
        <v>0</v>
      </c>
      <c r="W191" s="2008">
        <v>0</v>
      </c>
      <c r="X191" s="2008">
        <v>0</v>
      </c>
      <c r="Y191" s="2008">
        <v>0</v>
      </c>
      <c r="Z191" s="2008">
        <v>0</v>
      </c>
      <c r="AA191" s="2008">
        <v>0</v>
      </c>
      <c r="AB191" s="2006">
        <v>0</v>
      </c>
      <c r="AC191" s="2006">
        <v>0</v>
      </c>
      <c r="AD191" s="2006">
        <v>0</v>
      </c>
      <c r="AE191" s="2006">
        <v>0</v>
      </c>
      <c r="AF191" s="2006">
        <v>0</v>
      </c>
      <c r="AG191" s="2006">
        <v>0</v>
      </c>
      <c r="AH191" s="2006">
        <v>0</v>
      </c>
      <c r="AI191" s="2006">
        <v>0</v>
      </c>
      <c r="AJ191" s="2006">
        <v>0</v>
      </c>
      <c r="AK191" s="2006">
        <v>0</v>
      </c>
      <c r="AL191" s="2007"/>
    </row>
    <row r="192" spans="1:38" ht="18.75">
      <c r="A192" s="2008">
        <v>0</v>
      </c>
      <c r="B192" s="2308" t="s">
        <v>3809</v>
      </c>
      <c r="C192" s="6824" t="s">
        <v>3810</v>
      </c>
      <c r="D192" s="6825"/>
      <c r="E192" s="2311" t="s">
        <v>3693</v>
      </c>
      <c r="F192" s="2312" t="s">
        <v>3694</v>
      </c>
      <c r="G192" s="2026" t="s">
        <v>3811</v>
      </c>
      <c r="H192" s="2027"/>
      <c r="I192" s="2027"/>
      <c r="J192" s="2028"/>
      <c r="K192" s="2008">
        <v>0</v>
      </c>
      <c r="L192" s="2008">
        <v>0</v>
      </c>
      <c r="M192" s="2008">
        <v>0</v>
      </c>
      <c r="N192" s="2008">
        <v>0</v>
      </c>
      <c r="O192" s="2008">
        <v>0</v>
      </c>
      <c r="P192" s="2008">
        <v>0</v>
      </c>
      <c r="Q192" s="2008">
        <v>0</v>
      </c>
      <c r="R192" s="2008">
        <v>0</v>
      </c>
      <c r="S192" s="2008">
        <v>0</v>
      </c>
      <c r="T192" s="2008">
        <v>0</v>
      </c>
      <c r="U192" s="2008">
        <v>0</v>
      </c>
      <c r="V192" s="2008">
        <v>0</v>
      </c>
      <c r="W192" s="2008">
        <v>0</v>
      </c>
      <c r="X192" s="2008">
        <v>0</v>
      </c>
      <c r="Y192" s="2008">
        <v>0</v>
      </c>
      <c r="Z192" s="2008">
        <v>0</v>
      </c>
      <c r="AA192" s="2008">
        <v>0</v>
      </c>
      <c r="AB192" s="2006">
        <v>0</v>
      </c>
      <c r="AC192" s="2006">
        <v>0</v>
      </c>
      <c r="AD192" s="2006">
        <v>0</v>
      </c>
      <c r="AE192" s="2006">
        <v>0</v>
      </c>
      <c r="AF192" s="2006">
        <v>0</v>
      </c>
      <c r="AG192" s="2006">
        <v>0</v>
      </c>
      <c r="AH192" s="2006">
        <v>0</v>
      </c>
      <c r="AI192" s="2006">
        <v>0</v>
      </c>
      <c r="AJ192" s="2006">
        <v>0</v>
      </c>
      <c r="AK192" s="2006">
        <v>0</v>
      </c>
      <c r="AL192" s="2007"/>
    </row>
    <row r="193" spans="1:38">
      <c r="A193" s="2008">
        <v>0</v>
      </c>
      <c r="B193" s="2313" t="s">
        <v>3812</v>
      </c>
      <c r="C193" s="2097">
        <v>6</v>
      </c>
      <c r="D193" s="2314">
        <f>IF(ISTEXT(C193),"",C193/C191)</f>
        <v>0.2857142857142857</v>
      </c>
      <c r="E193" s="2315">
        <f>IF(ISTEXT(C193),C193,(C193/C191)*F190)</f>
        <v>104.57142857142857</v>
      </c>
      <c r="F193" s="2316">
        <f>IF(ISTEXT(C193),"",IF(E193=F190,"chaque repas",IF(E193=0,0,F190/E193)))</f>
        <v>3.5</v>
      </c>
      <c r="G193" s="2317" t="s">
        <v>3806</v>
      </c>
      <c r="H193" s="2027"/>
      <c r="I193" s="2027"/>
      <c r="J193" s="2028"/>
      <c r="K193" s="2008">
        <v>0</v>
      </c>
      <c r="L193" s="2008">
        <v>0</v>
      </c>
      <c r="M193" s="2008">
        <v>0</v>
      </c>
      <c r="N193" s="2008">
        <v>0</v>
      </c>
      <c r="O193" s="2008">
        <v>0</v>
      </c>
      <c r="P193" s="2008">
        <v>0</v>
      </c>
      <c r="Q193" s="2008">
        <v>0</v>
      </c>
      <c r="R193" s="2008">
        <v>0</v>
      </c>
      <c r="S193" s="2008">
        <v>0</v>
      </c>
      <c r="T193" s="2008">
        <v>0</v>
      </c>
      <c r="U193" s="2008">
        <v>0</v>
      </c>
      <c r="V193" s="2008">
        <v>0</v>
      </c>
      <c r="W193" s="2008">
        <v>0</v>
      </c>
      <c r="X193" s="2008">
        <v>0</v>
      </c>
      <c r="Y193" s="2008">
        <v>0</v>
      </c>
      <c r="Z193" s="2008">
        <v>0</v>
      </c>
      <c r="AA193" s="2008">
        <v>0</v>
      </c>
      <c r="AB193" s="2006">
        <v>0</v>
      </c>
      <c r="AC193" s="2006">
        <v>0</v>
      </c>
      <c r="AD193" s="2006">
        <v>0</v>
      </c>
      <c r="AE193" s="2006">
        <v>0</v>
      </c>
      <c r="AF193" s="2006">
        <v>0</v>
      </c>
      <c r="AG193" s="2006">
        <v>0</v>
      </c>
      <c r="AH193" s="2006">
        <v>0</v>
      </c>
      <c r="AI193" s="2006">
        <v>0</v>
      </c>
      <c r="AJ193" s="2006">
        <v>0</v>
      </c>
      <c r="AK193" s="2006">
        <v>0</v>
      </c>
      <c r="AL193" s="2007"/>
    </row>
    <row r="194" spans="1:38">
      <c r="A194" s="2008">
        <v>0</v>
      </c>
      <c r="B194" s="2318" t="s">
        <v>3813</v>
      </c>
      <c r="C194" s="2097">
        <v>4</v>
      </c>
      <c r="D194" s="2314">
        <f>IF(ISTEXT(C194),"",C194/C191)</f>
        <v>0.19047619047619047</v>
      </c>
      <c r="E194" s="2315">
        <f>IF(ISTEXT(C194),C194,(C194/C191)*F190)</f>
        <v>69.714285714285708</v>
      </c>
      <c r="F194" s="2316">
        <f>IF(ISTEXT(C194),"",IF(E194=F190,"chaque repas",IF(E194=0,0,F190/E194)))</f>
        <v>5.2500000000000009</v>
      </c>
      <c r="G194" s="2065" t="s">
        <v>3814</v>
      </c>
      <c r="H194" s="2027"/>
      <c r="I194" s="2027"/>
      <c r="J194" s="2028"/>
      <c r="K194" s="2008">
        <v>0</v>
      </c>
      <c r="L194" s="2008">
        <v>0</v>
      </c>
      <c r="M194" s="2008">
        <v>0</v>
      </c>
      <c r="N194" s="2008">
        <v>0</v>
      </c>
      <c r="O194" s="2008">
        <v>0</v>
      </c>
      <c r="P194" s="2008">
        <v>0</v>
      </c>
      <c r="Q194" s="2008">
        <v>0</v>
      </c>
      <c r="R194" s="2008">
        <v>0</v>
      </c>
      <c r="S194" s="2008">
        <v>0</v>
      </c>
      <c r="T194" s="2008">
        <v>0</v>
      </c>
      <c r="U194" s="2008">
        <v>0</v>
      </c>
      <c r="V194" s="2008">
        <v>0</v>
      </c>
      <c r="W194" s="2008">
        <v>0</v>
      </c>
      <c r="X194" s="2008">
        <v>0</v>
      </c>
      <c r="Y194" s="2008">
        <v>0</v>
      </c>
      <c r="Z194" s="2008">
        <v>0</v>
      </c>
      <c r="AA194" s="2008">
        <v>0</v>
      </c>
      <c r="AB194" s="2006">
        <v>0</v>
      </c>
      <c r="AC194" s="2006">
        <v>0</v>
      </c>
      <c r="AD194" s="2006">
        <v>0</v>
      </c>
      <c r="AE194" s="2006">
        <v>0</v>
      </c>
      <c r="AF194" s="2006">
        <v>0</v>
      </c>
      <c r="AG194" s="2006">
        <v>0</v>
      </c>
      <c r="AH194" s="2006">
        <v>0</v>
      </c>
      <c r="AI194" s="2006">
        <v>0</v>
      </c>
      <c r="AJ194" s="2006">
        <v>0</v>
      </c>
      <c r="AK194" s="2006">
        <v>0</v>
      </c>
      <c r="AL194" s="2007"/>
    </row>
    <row r="195" spans="1:38">
      <c r="A195" s="2008">
        <v>0</v>
      </c>
      <c r="B195" s="2319" t="s">
        <v>3815</v>
      </c>
      <c r="C195" s="2097">
        <v>4</v>
      </c>
      <c r="D195" s="2314">
        <f>IF(ISTEXT(C195),"",C195/C191)</f>
        <v>0.19047619047619047</v>
      </c>
      <c r="E195" s="2315">
        <f>IF(ISTEXT(C195),C195,(C195/C191)*F190)</f>
        <v>69.714285714285708</v>
      </c>
      <c r="F195" s="2316">
        <f>IF(ISTEXT(C195),"",IF(E195=F190,"chaque repas",IF(E195=0,0,F190/E195)))</f>
        <v>5.2500000000000009</v>
      </c>
      <c r="G195" s="2068" t="s">
        <v>3579</v>
      </c>
      <c r="H195" s="2027"/>
      <c r="I195" s="2027"/>
      <c r="J195" s="2028"/>
      <c r="K195" s="2008">
        <v>0</v>
      </c>
      <c r="L195" s="2008">
        <v>0</v>
      </c>
      <c r="M195" s="2008">
        <v>0</v>
      </c>
      <c r="N195" s="2008">
        <v>0</v>
      </c>
      <c r="O195" s="2008">
        <v>0</v>
      </c>
      <c r="P195" s="2008">
        <v>0</v>
      </c>
      <c r="Q195" s="2008">
        <v>0</v>
      </c>
      <c r="R195" s="2008">
        <v>0</v>
      </c>
      <c r="S195" s="2008">
        <v>0</v>
      </c>
      <c r="T195" s="2008">
        <v>0</v>
      </c>
      <c r="U195" s="2008">
        <v>0</v>
      </c>
      <c r="V195" s="2008">
        <v>0</v>
      </c>
      <c r="W195" s="2008">
        <v>0</v>
      </c>
      <c r="X195" s="2008">
        <v>0</v>
      </c>
      <c r="Y195" s="2008">
        <v>0</v>
      </c>
      <c r="Z195" s="2008">
        <v>0</v>
      </c>
      <c r="AA195" s="2008">
        <v>0</v>
      </c>
      <c r="AB195" s="2006">
        <v>0</v>
      </c>
      <c r="AC195" s="2006">
        <v>0</v>
      </c>
      <c r="AD195" s="2006">
        <v>0</v>
      </c>
      <c r="AE195" s="2006">
        <v>0</v>
      </c>
      <c r="AF195" s="2006">
        <v>0</v>
      </c>
      <c r="AG195" s="2006">
        <v>0</v>
      </c>
      <c r="AH195" s="2006">
        <v>0</v>
      </c>
      <c r="AI195" s="2006">
        <v>0</v>
      </c>
      <c r="AJ195" s="2006">
        <v>0</v>
      </c>
      <c r="AK195" s="2006">
        <v>0</v>
      </c>
      <c r="AL195" s="2007"/>
    </row>
    <row r="196" spans="1:38">
      <c r="A196" s="2008">
        <v>0</v>
      </c>
      <c r="B196" s="2320" t="s">
        <v>3816</v>
      </c>
      <c r="C196" s="2097">
        <v>4</v>
      </c>
      <c r="D196" s="2314">
        <f>IF(ISTEXT(C196),"",C196/C191)</f>
        <v>0.19047619047619047</v>
      </c>
      <c r="E196" s="2315">
        <f>IF(ISTEXT(C196),C196,(C196/C191)*F190)</f>
        <v>69.714285714285708</v>
      </c>
      <c r="F196" s="2316">
        <f>IF(ISTEXT(C196),"",IF(E196=F190,"chaque repas",IF(E196=0,0,F190/E196)))</f>
        <v>5.2500000000000009</v>
      </c>
      <c r="G196" s="2072" t="s">
        <v>3706</v>
      </c>
      <c r="H196" s="2073"/>
      <c r="I196" s="2073"/>
      <c r="J196" s="2074"/>
      <c r="K196" s="2008">
        <v>0</v>
      </c>
      <c r="L196" s="2008">
        <v>0</v>
      </c>
      <c r="M196" s="2008">
        <v>0</v>
      </c>
      <c r="N196" s="2008">
        <v>0</v>
      </c>
      <c r="O196" s="2008">
        <v>0</v>
      </c>
      <c r="P196" s="2008">
        <v>0</v>
      </c>
      <c r="Q196" s="2008">
        <v>0</v>
      </c>
      <c r="R196" s="2008">
        <v>0</v>
      </c>
      <c r="S196" s="2008">
        <v>0</v>
      </c>
      <c r="T196" s="2008">
        <v>0</v>
      </c>
      <c r="U196" s="2008">
        <v>0</v>
      </c>
      <c r="V196" s="2008">
        <v>0</v>
      </c>
      <c r="W196" s="2008">
        <v>0</v>
      </c>
      <c r="X196" s="2008">
        <v>0</v>
      </c>
      <c r="Y196" s="2008">
        <v>0</v>
      </c>
      <c r="Z196" s="2008">
        <v>0</v>
      </c>
      <c r="AA196" s="2008">
        <v>0</v>
      </c>
      <c r="AB196" s="2006">
        <v>0</v>
      </c>
      <c r="AC196" s="2006">
        <v>0</v>
      </c>
      <c r="AD196" s="2006">
        <v>0</v>
      </c>
      <c r="AE196" s="2006">
        <v>0</v>
      </c>
      <c r="AF196" s="2006">
        <v>0</v>
      </c>
      <c r="AG196" s="2006">
        <v>0</v>
      </c>
      <c r="AH196" s="2006">
        <v>0</v>
      </c>
      <c r="AI196" s="2006">
        <v>0</v>
      </c>
      <c r="AJ196" s="2006">
        <v>0</v>
      </c>
      <c r="AK196" s="2006">
        <v>0</v>
      </c>
      <c r="AL196" s="2007"/>
    </row>
    <row r="197" spans="1:38">
      <c r="A197" s="2008">
        <v>0</v>
      </c>
      <c r="B197" s="2321" t="s">
        <v>3817</v>
      </c>
      <c r="C197" s="2097">
        <v>6</v>
      </c>
      <c r="D197" s="2314">
        <f>IF(ISTEXT(C197),"",C197/C191)</f>
        <v>0.2857142857142857</v>
      </c>
      <c r="E197" s="2322">
        <f>IF(ISTEXT(C197),C197,(C197/C191)*F190)</f>
        <v>104.57142857142857</v>
      </c>
      <c r="F197" s="2323">
        <f>IF(ISTEXT(C197),"",IF(E197=F190,"chaque repas",IF(E197=0,0,F190/E197)))</f>
        <v>3.5</v>
      </c>
      <c r="G197" s="2008">
        <v>0</v>
      </c>
      <c r="H197" s="2008">
        <v>0</v>
      </c>
      <c r="I197" s="2008">
        <v>0</v>
      </c>
      <c r="J197" s="2008">
        <v>0</v>
      </c>
      <c r="K197" s="2008">
        <v>0</v>
      </c>
      <c r="L197" s="2008">
        <v>0</v>
      </c>
      <c r="M197" s="2008">
        <v>0</v>
      </c>
      <c r="N197" s="2008">
        <v>0</v>
      </c>
      <c r="O197" s="2008">
        <v>0</v>
      </c>
      <c r="P197" s="2008">
        <v>0</v>
      </c>
      <c r="Q197" s="2008">
        <v>0</v>
      </c>
      <c r="R197" s="2008">
        <v>0</v>
      </c>
      <c r="S197" s="2008">
        <v>0</v>
      </c>
      <c r="T197" s="2008">
        <v>0</v>
      </c>
      <c r="U197" s="2008">
        <v>0</v>
      </c>
      <c r="V197" s="2008">
        <v>0</v>
      </c>
      <c r="W197" s="2008">
        <v>0</v>
      </c>
      <c r="X197" s="2008">
        <v>0</v>
      </c>
      <c r="Y197" s="2008">
        <v>0</v>
      </c>
      <c r="Z197" s="2008">
        <v>0</v>
      </c>
      <c r="AA197" s="2008">
        <v>0</v>
      </c>
      <c r="AB197" s="2006">
        <v>0</v>
      </c>
      <c r="AC197" s="2006">
        <v>0</v>
      </c>
      <c r="AD197" s="2006">
        <v>0</v>
      </c>
      <c r="AE197" s="2006">
        <v>0</v>
      </c>
      <c r="AF197" s="2006">
        <v>0</v>
      </c>
      <c r="AG197" s="2006">
        <v>0</v>
      </c>
      <c r="AH197" s="2006">
        <v>0</v>
      </c>
      <c r="AI197" s="2006">
        <v>0</v>
      </c>
      <c r="AJ197" s="2006">
        <v>0</v>
      </c>
      <c r="AK197" s="2006">
        <v>0</v>
      </c>
      <c r="AL197" s="2007"/>
    </row>
    <row r="198" spans="1:38" ht="16.5" thickBot="1">
      <c r="A198" s="2008">
        <v>0</v>
      </c>
      <c r="B198" s="2324"/>
      <c r="C198" s="2325"/>
      <c r="D198" s="2326">
        <f>SUM(D193:D197)</f>
        <v>1.1428571428571428</v>
      </c>
      <c r="E198" s="2327">
        <f>F190/F191</f>
        <v>52.285714285714285</v>
      </c>
      <c r="F198" s="2328" t="s">
        <v>3818</v>
      </c>
      <c r="G198" s="2008">
        <v>0</v>
      </c>
      <c r="H198" s="2008">
        <v>0</v>
      </c>
      <c r="I198" s="2008">
        <v>0</v>
      </c>
      <c r="J198" s="2008">
        <v>0</v>
      </c>
      <c r="K198" s="2008">
        <v>0</v>
      </c>
      <c r="L198" s="2008">
        <v>0</v>
      </c>
      <c r="M198" s="2008">
        <v>0</v>
      </c>
      <c r="N198" s="2008">
        <v>0</v>
      </c>
      <c r="O198" s="2008">
        <v>0</v>
      </c>
      <c r="P198" s="2008">
        <v>0</v>
      </c>
      <c r="Q198" s="2008">
        <v>0</v>
      </c>
      <c r="R198" s="2008">
        <v>0</v>
      </c>
      <c r="S198" s="2008">
        <v>0</v>
      </c>
      <c r="T198" s="2008">
        <v>0</v>
      </c>
      <c r="U198" s="2008">
        <v>0</v>
      </c>
      <c r="V198" s="2008">
        <v>0</v>
      </c>
      <c r="W198" s="2008">
        <v>0</v>
      </c>
      <c r="X198" s="2008">
        <v>0</v>
      </c>
      <c r="Y198" s="2008">
        <v>0</v>
      </c>
      <c r="Z198" s="2008">
        <v>0</v>
      </c>
      <c r="AA198" s="2008">
        <v>0</v>
      </c>
      <c r="AB198" s="2006">
        <v>0</v>
      </c>
      <c r="AC198" s="2006">
        <v>0</v>
      </c>
      <c r="AD198" s="2006">
        <v>0</v>
      </c>
      <c r="AE198" s="2006">
        <v>0</v>
      </c>
      <c r="AF198" s="2006">
        <v>0</v>
      </c>
      <c r="AG198" s="2006">
        <v>0</v>
      </c>
      <c r="AH198" s="2006">
        <v>0</v>
      </c>
      <c r="AI198" s="2006">
        <v>0</v>
      </c>
      <c r="AJ198" s="2006">
        <v>0</v>
      </c>
      <c r="AK198" s="2006">
        <v>0</v>
      </c>
      <c r="AL198" s="2007"/>
    </row>
    <row r="199" spans="1:38" ht="16.5" thickBot="1">
      <c r="A199" s="2008">
        <v>0</v>
      </c>
      <c r="G199" s="2008">
        <v>0</v>
      </c>
      <c r="H199" s="2008">
        <v>0</v>
      </c>
      <c r="I199" s="2008">
        <v>0</v>
      </c>
      <c r="J199" s="2008">
        <v>0</v>
      </c>
      <c r="K199" s="2008">
        <v>0</v>
      </c>
      <c r="L199" s="2008">
        <v>0</v>
      </c>
      <c r="M199" s="2008">
        <v>0</v>
      </c>
      <c r="N199" s="2008">
        <v>0</v>
      </c>
      <c r="O199" s="2008">
        <v>0</v>
      </c>
      <c r="P199" s="2008">
        <v>0</v>
      </c>
      <c r="Q199" s="2008">
        <v>0</v>
      </c>
      <c r="R199" s="2008">
        <v>0</v>
      </c>
      <c r="S199" s="2008">
        <v>0</v>
      </c>
      <c r="T199" s="2008">
        <v>0</v>
      </c>
      <c r="U199" s="2008">
        <v>0</v>
      </c>
      <c r="V199" s="2008">
        <v>0</v>
      </c>
      <c r="W199" s="2008">
        <v>0</v>
      </c>
      <c r="X199" s="2008">
        <v>0</v>
      </c>
      <c r="Y199" s="2008">
        <v>0</v>
      </c>
      <c r="Z199" s="2008">
        <v>0</v>
      </c>
      <c r="AA199" s="2008">
        <v>0</v>
      </c>
      <c r="AB199" s="2006">
        <v>0</v>
      </c>
      <c r="AC199" s="2006">
        <v>0</v>
      </c>
      <c r="AD199" s="2006">
        <v>0</v>
      </c>
      <c r="AE199" s="2006">
        <v>0</v>
      </c>
      <c r="AF199" s="2006">
        <v>0</v>
      </c>
      <c r="AG199" s="2006">
        <v>0</v>
      </c>
      <c r="AH199" s="2006">
        <v>0</v>
      </c>
      <c r="AI199" s="2006">
        <v>0</v>
      </c>
      <c r="AJ199" s="2006">
        <v>0</v>
      </c>
      <c r="AK199" s="2006">
        <v>0</v>
      </c>
      <c r="AL199" s="2007"/>
    </row>
    <row r="200" spans="1:38" ht="25.5">
      <c r="A200" s="2008">
        <v>0</v>
      </c>
      <c r="B200" s="2305" t="s">
        <v>3819</v>
      </c>
      <c r="C200" s="6820" t="s">
        <v>3805</v>
      </c>
      <c r="D200" s="6821"/>
      <c r="E200" s="2306" t="s">
        <v>3806</v>
      </c>
      <c r="F200" s="2307">
        <v>366</v>
      </c>
      <c r="G200" s="2008">
        <v>0</v>
      </c>
      <c r="H200" s="2329" t="s">
        <v>3820</v>
      </c>
      <c r="I200" s="2008"/>
      <c r="J200" s="2008"/>
      <c r="K200" s="2008"/>
      <c r="L200" s="2008"/>
      <c r="M200" s="2008"/>
      <c r="N200" s="2008"/>
      <c r="O200" s="2008"/>
      <c r="P200" s="2008"/>
      <c r="Q200" s="2008"/>
      <c r="R200" s="2008">
        <v>0</v>
      </c>
      <c r="S200" s="2008">
        <v>0</v>
      </c>
      <c r="T200" s="2008">
        <v>0</v>
      </c>
      <c r="U200" s="2008">
        <v>0</v>
      </c>
      <c r="V200" s="2008">
        <v>0</v>
      </c>
      <c r="W200" s="2008">
        <v>0</v>
      </c>
      <c r="X200" s="2008">
        <v>0</v>
      </c>
      <c r="Y200" s="2008">
        <v>0</v>
      </c>
      <c r="Z200" s="2008">
        <v>0</v>
      </c>
      <c r="AA200" s="2008">
        <v>0</v>
      </c>
      <c r="AB200" s="2006">
        <v>0</v>
      </c>
      <c r="AC200" s="2006">
        <v>0</v>
      </c>
      <c r="AD200" s="2006">
        <v>0</v>
      </c>
      <c r="AE200" s="2006">
        <v>0</v>
      </c>
      <c r="AF200" s="2006">
        <v>0</v>
      </c>
      <c r="AG200" s="2006">
        <v>0</v>
      </c>
      <c r="AH200" s="2006">
        <v>0</v>
      </c>
      <c r="AI200" s="2006">
        <v>0</v>
      </c>
      <c r="AJ200" s="2006">
        <v>0</v>
      </c>
      <c r="AK200" s="2006">
        <v>0</v>
      </c>
      <c r="AL200" s="2007"/>
    </row>
    <row r="201" spans="1:38" ht="23.25" thickBot="1">
      <c r="A201" s="2008">
        <v>0</v>
      </c>
      <c r="B201" s="2308" t="s">
        <v>3807</v>
      </c>
      <c r="C201" s="6822">
        <v>21</v>
      </c>
      <c r="D201" s="6823"/>
      <c r="E201" s="2309" t="s">
        <v>3808</v>
      </c>
      <c r="F201" s="2310">
        <v>7</v>
      </c>
      <c r="G201" s="2008">
        <v>0</v>
      </c>
      <c r="H201" s="2329" t="s">
        <v>3821</v>
      </c>
      <c r="I201" s="2008"/>
      <c r="J201" s="2008"/>
      <c r="K201" s="2008"/>
      <c r="L201" s="2008">
        <v>0</v>
      </c>
      <c r="M201" s="2008">
        <v>0</v>
      </c>
      <c r="N201" s="2008">
        <v>0</v>
      </c>
      <c r="O201" s="2008">
        <v>0</v>
      </c>
      <c r="P201" s="2008">
        <v>0</v>
      </c>
      <c r="Q201" s="2008">
        <v>0</v>
      </c>
      <c r="R201" s="2008">
        <v>0</v>
      </c>
      <c r="S201" s="2008">
        <v>0</v>
      </c>
      <c r="T201" s="2008">
        <v>0</v>
      </c>
      <c r="U201" s="2008">
        <v>0</v>
      </c>
      <c r="V201" s="2008">
        <v>0</v>
      </c>
      <c r="W201" s="2008">
        <v>0</v>
      </c>
      <c r="X201" s="2008">
        <v>0</v>
      </c>
      <c r="Y201" s="2008">
        <v>0</v>
      </c>
      <c r="Z201" s="2008">
        <v>0</v>
      </c>
      <c r="AA201" s="2008">
        <v>0</v>
      </c>
      <c r="AB201" s="2006">
        <v>0</v>
      </c>
      <c r="AC201" s="2006">
        <v>0</v>
      </c>
      <c r="AD201" s="2006">
        <v>0</v>
      </c>
      <c r="AE201" s="2006">
        <v>0</v>
      </c>
      <c r="AF201" s="2006">
        <v>0</v>
      </c>
      <c r="AG201" s="2006">
        <v>0</v>
      </c>
      <c r="AH201" s="2006">
        <v>0</v>
      </c>
      <c r="AI201" s="2006">
        <v>0</v>
      </c>
      <c r="AJ201" s="2006">
        <v>0</v>
      </c>
      <c r="AK201" s="2006">
        <v>0</v>
      </c>
      <c r="AL201" s="2007"/>
    </row>
    <row r="202" spans="1:38" ht="18.75" customHeight="1">
      <c r="A202" s="2008">
        <v>0</v>
      </c>
      <c r="B202" s="2308" t="s">
        <v>3822</v>
      </c>
      <c r="C202" s="6824" t="s">
        <v>3823</v>
      </c>
      <c r="D202" s="6825"/>
      <c r="E202" s="2311" t="s">
        <v>3693</v>
      </c>
      <c r="F202" s="2312" t="s">
        <v>3694</v>
      </c>
      <c r="G202" s="2008">
        <v>0</v>
      </c>
      <c r="H202" s="6836" t="s">
        <v>3824</v>
      </c>
      <c r="I202" s="6836"/>
      <c r="J202" s="6836"/>
      <c r="K202" s="6836"/>
      <c r="L202" s="6836"/>
      <c r="M202" s="6836"/>
      <c r="N202" s="6836"/>
      <c r="O202" s="2008">
        <v>0</v>
      </c>
      <c r="P202" s="2008">
        <v>0</v>
      </c>
      <c r="Q202" s="2008">
        <v>0</v>
      </c>
      <c r="R202" s="2008">
        <v>0</v>
      </c>
      <c r="S202" s="2008">
        <v>0</v>
      </c>
      <c r="T202" s="2008">
        <v>0</v>
      </c>
      <c r="U202" s="2008">
        <v>0</v>
      </c>
      <c r="V202" s="2008">
        <v>0</v>
      </c>
      <c r="W202" s="2008">
        <v>0</v>
      </c>
      <c r="X202" s="2008">
        <v>0</v>
      </c>
      <c r="Y202" s="2008">
        <v>0</v>
      </c>
      <c r="Z202" s="2008">
        <v>0</v>
      </c>
      <c r="AA202" s="2008">
        <v>0</v>
      </c>
      <c r="AB202" s="2006">
        <v>0</v>
      </c>
      <c r="AC202" s="2006">
        <v>0</v>
      </c>
      <c r="AD202" s="2006">
        <v>0</v>
      </c>
      <c r="AE202" s="2006">
        <v>0</v>
      </c>
      <c r="AF202" s="2006">
        <v>0</v>
      </c>
      <c r="AG202" s="2006">
        <v>0</v>
      </c>
      <c r="AH202" s="2006">
        <v>0</v>
      </c>
      <c r="AI202" s="2006">
        <v>0</v>
      </c>
      <c r="AJ202" s="2006">
        <v>0</v>
      </c>
      <c r="AK202" s="2006">
        <v>0</v>
      </c>
      <c r="AL202" s="2007"/>
    </row>
    <row r="203" spans="1:38">
      <c r="A203" s="2008">
        <v>0</v>
      </c>
      <c r="B203" s="2313" t="s">
        <v>3812</v>
      </c>
      <c r="C203" s="2097">
        <v>2</v>
      </c>
      <c r="D203" s="2314">
        <f>IF(ISTEXT(C203),"",C203/C201)</f>
        <v>9.5238095238095233E-2</v>
      </c>
      <c r="E203" s="2315">
        <f>IF(ISTEXT(C203),C203,(C203/C201)*F200)</f>
        <v>34.857142857142854</v>
      </c>
      <c r="F203" s="2316">
        <f>IF(ISTEXT(C203),"",IF(E203=F200,"chaque repas",IF(E203=0,0,F200/E203)))</f>
        <v>10.500000000000002</v>
      </c>
      <c r="G203" s="2008">
        <v>0</v>
      </c>
      <c r="H203" s="2008">
        <v>0</v>
      </c>
      <c r="I203" s="2008">
        <v>0</v>
      </c>
      <c r="J203" s="2008">
        <v>0</v>
      </c>
      <c r="K203" s="2008">
        <v>0</v>
      </c>
      <c r="L203" s="2008">
        <v>0</v>
      </c>
      <c r="M203" s="2008">
        <v>0</v>
      </c>
      <c r="N203" s="2008">
        <v>0</v>
      </c>
      <c r="O203" s="2008">
        <v>0</v>
      </c>
      <c r="P203" s="2008">
        <v>0</v>
      </c>
      <c r="Q203" s="2008">
        <v>0</v>
      </c>
      <c r="R203" s="2008">
        <v>0</v>
      </c>
      <c r="S203" s="2008">
        <v>0</v>
      </c>
      <c r="T203" s="2008">
        <v>0</v>
      </c>
      <c r="U203" s="2008">
        <v>0</v>
      </c>
      <c r="V203" s="2008">
        <v>0</v>
      </c>
      <c r="W203" s="2008">
        <v>0</v>
      </c>
      <c r="X203" s="2008">
        <v>0</v>
      </c>
      <c r="Y203" s="2008">
        <v>0</v>
      </c>
      <c r="Z203" s="2008">
        <v>0</v>
      </c>
      <c r="AA203" s="2008">
        <v>0</v>
      </c>
      <c r="AB203" s="2006">
        <v>0</v>
      </c>
      <c r="AC203" s="2006">
        <v>0</v>
      </c>
      <c r="AD203" s="2006">
        <v>0</v>
      </c>
      <c r="AE203" s="2006">
        <v>0</v>
      </c>
      <c r="AF203" s="2006">
        <v>0</v>
      </c>
      <c r="AG203" s="2006">
        <v>0</v>
      </c>
      <c r="AH203" s="2006">
        <v>0</v>
      </c>
      <c r="AI203" s="2006">
        <v>0</v>
      </c>
      <c r="AJ203" s="2006">
        <v>0</v>
      </c>
      <c r="AK203" s="2006">
        <v>0</v>
      </c>
      <c r="AL203" s="2007"/>
    </row>
    <row r="204" spans="1:38">
      <c r="A204" s="2008">
        <v>0</v>
      </c>
      <c r="B204" s="2318" t="s">
        <v>3813</v>
      </c>
      <c r="C204" s="2097">
        <v>4</v>
      </c>
      <c r="D204" s="2314">
        <f>IF(ISTEXT(C204),"",C204/C201)</f>
        <v>0.19047619047619047</v>
      </c>
      <c r="E204" s="2315">
        <f>IF(ISTEXT(C204),C204,(C204/C201)*F200)</f>
        <v>69.714285714285708</v>
      </c>
      <c r="F204" s="2316">
        <f>IF(ISTEXT(C204),"",IF(E204=F200,"chaque repas",IF(E204=0,0,F200/E204)))</f>
        <v>5.2500000000000009</v>
      </c>
      <c r="G204" s="2008">
        <v>0</v>
      </c>
      <c r="H204" s="2008">
        <v>0</v>
      </c>
      <c r="I204" s="2008">
        <v>0</v>
      </c>
      <c r="J204" s="2008">
        <v>0</v>
      </c>
      <c r="K204" s="2008">
        <v>0</v>
      </c>
      <c r="L204" s="2008">
        <v>0</v>
      </c>
      <c r="M204" s="2008">
        <v>0</v>
      </c>
      <c r="N204" s="2008">
        <v>0</v>
      </c>
      <c r="O204" s="2008">
        <v>0</v>
      </c>
      <c r="P204" s="2008">
        <v>0</v>
      </c>
      <c r="Q204" s="2008">
        <v>0</v>
      </c>
      <c r="R204" s="2008">
        <v>0</v>
      </c>
      <c r="S204" s="2008">
        <v>0</v>
      </c>
      <c r="T204" s="2008">
        <v>0</v>
      </c>
      <c r="U204" s="2008">
        <v>0</v>
      </c>
      <c r="V204" s="2008">
        <v>0</v>
      </c>
      <c r="W204" s="2008">
        <v>0</v>
      </c>
      <c r="X204" s="2008">
        <v>0</v>
      </c>
      <c r="Y204" s="2008">
        <v>0</v>
      </c>
      <c r="Z204" s="2008">
        <v>0</v>
      </c>
      <c r="AA204" s="2008">
        <v>0</v>
      </c>
      <c r="AB204" s="2006">
        <v>0</v>
      </c>
      <c r="AC204" s="2006">
        <v>0</v>
      </c>
      <c r="AD204" s="2006">
        <v>0</v>
      </c>
      <c r="AE204" s="2006">
        <v>0</v>
      </c>
      <c r="AF204" s="2006">
        <v>0</v>
      </c>
      <c r="AG204" s="2006">
        <v>0</v>
      </c>
      <c r="AH204" s="2006">
        <v>0</v>
      </c>
      <c r="AI204" s="2006">
        <v>0</v>
      </c>
      <c r="AJ204" s="2006">
        <v>0</v>
      </c>
      <c r="AK204" s="2006">
        <v>0</v>
      </c>
      <c r="AL204" s="2007"/>
    </row>
    <row r="205" spans="1:38">
      <c r="A205" s="2008">
        <v>0</v>
      </c>
      <c r="B205" s="2319" t="s">
        <v>3815</v>
      </c>
      <c r="C205" s="2097">
        <v>4</v>
      </c>
      <c r="D205" s="2314">
        <f>IF(ISTEXT(C205),"",C205/C201)</f>
        <v>0.19047619047619047</v>
      </c>
      <c r="E205" s="2315">
        <f>IF(ISTEXT(C205),C205,(C205/C201)*F200)</f>
        <v>69.714285714285708</v>
      </c>
      <c r="F205" s="2316">
        <f>IF(ISTEXT(C205),"",IF(E205=F200,"chaque repas",IF(E205=0,0,F200/E205)))</f>
        <v>5.2500000000000009</v>
      </c>
      <c r="G205" s="2008">
        <v>0</v>
      </c>
      <c r="H205" s="2008">
        <v>0</v>
      </c>
      <c r="I205" s="2008">
        <v>0</v>
      </c>
      <c r="J205" s="2008">
        <v>0</v>
      </c>
      <c r="K205" s="2008">
        <v>0</v>
      </c>
      <c r="L205" s="2008">
        <v>0</v>
      </c>
      <c r="M205" s="2008">
        <v>0</v>
      </c>
      <c r="N205" s="2008">
        <v>0</v>
      </c>
      <c r="O205" s="2008">
        <v>0</v>
      </c>
      <c r="P205" s="2008">
        <v>0</v>
      </c>
      <c r="Q205" s="2008">
        <v>0</v>
      </c>
      <c r="R205" s="2008">
        <v>0</v>
      </c>
      <c r="S205" s="2008">
        <v>0</v>
      </c>
      <c r="T205" s="2008">
        <v>0</v>
      </c>
      <c r="U205" s="2008">
        <v>0</v>
      </c>
      <c r="V205" s="2008">
        <v>0</v>
      </c>
      <c r="W205" s="2008">
        <v>0</v>
      </c>
      <c r="X205" s="2008">
        <v>0</v>
      </c>
      <c r="Y205" s="2008">
        <v>0</v>
      </c>
      <c r="Z205" s="2008">
        <v>0</v>
      </c>
      <c r="AA205" s="2008">
        <v>0</v>
      </c>
      <c r="AB205" s="2006">
        <v>0</v>
      </c>
      <c r="AC205" s="2006">
        <v>0</v>
      </c>
      <c r="AD205" s="2006">
        <v>0</v>
      </c>
      <c r="AE205" s="2006">
        <v>0</v>
      </c>
      <c r="AF205" s="2006">
        <v>0</v>
      </c>
      <c r="AG205" s="2006">
        <v>0</v>
      </c>
      <c r="AH205" s="2006">
        <v>0</v>
      </c>
      <c r="AI205" s="2006">
        <v>0</v>
      </c>
      <c r="AJ205" s="2006">
        <v>0</v>
      </c>
      <c r="AK205" s="2006">
        <v>0</v>
      </c>
      <c r="AL205" s="2007"/>
    </row>
    <row r="206" spans="1:38">
      <c r="A206" s="2008">
        <v>0</v>
      </c>
      <c r="B206" s="2320" t="s">
        <v>3816</v>
      </c>
      <c r="C206" s="2097">
        <v>4</v>
      </c>
      <c r="D206" s="2314">
        <f>IF(ISTEXT(C206),"",C206/C201)</f>
        <v>0.19047619047619047</v>
      </c>
      <c r="E206" s="2315">
        <f>IF(ISTEXT(C206),C206,(C206/C201)*F200)</f>
        <v>69.714285714285708</v>
      </c>
      <c r="F206" s="2316">
        <f>IF(ISTEXT(C206),"",IF(E206=F200,"chaque repas",IF(E206=0,0,F200/E206)))</f>
        <v>5.2500000000000009</v>
      </c>
      <c r="G206" s="2008">
        <v>0</v>
      </c>
      <c r="H206" s="2008">
        <v>0</v>
      </c>
      <c r="I206" s="2008">
        <v>0</v>
      </c>
      <c r="J206" s="2008">
        <v>0</v>
      </c>
      <c r="K206" s="2008">
        <v>0</v>
      </c>
      <c r="L206" s="2008">
        <v>0</v>
      </c>
      <c r="M206" s="2008">
        <v>0</v>
      </c>
      <c r="N206" s="2008">
        <v>0</v>
      </c>
      <c r="O206" s="2008">
        <v>0</v>
      </c>
      <c r="P206" s="2008">
        <v>0</v>
      </c>
      <c r="Q206" s="2008">
        <v>0</v>
      </c>
      <c r="R206" s="2008">
        <v>0</v>
      </c>
      <c r="S206" s="2008">
        <v>0</v>
      </c>
      <c r="T206" s="2008">
        <v>0</v>
      </c>
      <c r="U206" s="2008">
        <v>0</v>
      </c>
      <c r="V206" s="2008">
        <v>0</v>
      </c>
      <c r="W206" s="2008">
        <v>0</v>
      </c>
      <c r="X206" s="2008">
        <v>0</v>
      </c>
      <c r="Y206" s="2008">
        <v>0</v>
      </c>
      <c r="Z206" s="2008">
        <v>0</v>
      </c>
      <c r="AA206" s="2008">
        <v>0</v>
      </c>
      <c r="AB206" s="2006">
        <v>0</v>
      </c>
      <c r="AC206" s="2006">
        <v>0</v>
      </c>
      <c r="AD206" s="2006">
        <v>0</v>
      </c>
      <c r="AE206" s="2006">
        <v>0</v>
      </c>
      <c r="AF206" s="2006">
        <v>0</v>
      </c>
      <c r="AG206" s="2006">
        <v>0</v>
      </c>
      <c r="AH206" s="2006">
        <v>0</v>
      </c>
      <c r="AI206" s="2006">
        <v>0</v>
      </c>
      <c r="AJ206" s="2006">
        <v>0</v>
      </c>
      <c r="AK206" s="2006">
        <v>0</v>
      </c>
      <c r="AL206" s="2007"/>
    </row>
    <row r="207" spans="1:38">
      <c r="A207" s="2008">
        <v>0</v>
      </c>
      <c r="B207" s="2321" t="s">
        <v>3817</v>
      </c>
      <c r="C207" s="2097">
        <v>6</v>
      </c>
      <c r="D207" s="2314">
        <f>IF(ISTEXT(C207),"",C207/C201)</f>
        <v>0.2857142857142857</v>
      </c>
      <c r="E207" s="2322">
        <f>IF(ISTEXT(C207),C207,(C207/C201)*F200)</f>
        <v>104.57142857142857</v>
      </c>
      <c r="F207" s="2323">
        <f>IF(ISTEXT(C207),"",IF(E207=F200,"chaque repas",IF(E207=0,0,F200/E207)))</f>
        <v>3.5</v>
      </c>
      <c r="G207" s="2008">
        <v>0</v>
      </c>
      <c r="H207" s="2008">
        <v>0</v>
      </c>
      <c r="I207" s="2008">
        <v>0</v>
      </c>
      <c r="J207" s="2008">
        <v>0</v>
      </c>
      <c r="K207" s="2008">
        <v>0</v>
      </c>
      <c r="L207" s="2008">
        <v>0</v>
      </c>
      <c r="M207" s="2008">
        <v>0</v>
      </c>
      <c r="N207" s="2008">
        <v>0</v>
      </c>
      <c r="O207" s="2008">
        <v>0</v>
      </c>
      <c r="P207" s="2008">
        <v>0</v>
      </c>
      <c r="Q207" s="2008">
        <v>0</v>
      </c>
      <c r="R207" s="2008">
        <v>0</v>
      </c>
      <c r="S207" s="2008">
        <v>0</v>
      </c>
      <c r="T207" s="2008">
        <v>0</v>
      </c>
      <c r="U207" s="2008">
        <v>0</v>
      </c>
      <c r="V207" s="2008">
        <v>0</v>
      </c>
      <c r="W207" s="2008">
        <v>0</v>
      </c>
      <c r="X207" s="2008">
        <v>0</v>
      </c>
      <c r="Y207" s="2008">
        <v>0</v>
      </c>
      <c r="Z207" s="2008">
        <v>0</v>
      </c>
      <c r="AA207" s="2008">
        <v>0</v>
      </c>
      <c r="AB207" s="2006">
        <v>0</v>
      </c>
      <c r="AC207" s="2006">
        <v>0</v>
      </c>
      <c r="AD207" s="2006">
        <v>0</v>
      </c>
      <c r="AE207" s="2006">
        <v>0</v>
      </c>
      <c r="AF207" s="2006">
        <v>0</v>
      </c>
      <c r="AG207" s="2006">
        <v>0</v>
      </c>
      <c r="AH207" s="2006">
        <v>0</v>
      </c>
      <c r="AI207" s="2006">
        <v>0</v>
      </c>
      <c r="AJ207" s="2006">
        <v>0</v>
      </c>
      <c r="AK207" s="2006">
        <v>0</v>
      </c>
      <c r="AL207" s="2007"/>
    </row>
    <row r="208" spans="1:38" ht="16.5" thickBot="1">
      <c r="A208" s="2008">
        <v>0</v>
      </c>
      <c r="B208" s="2324"/>
      <c r="C208" s="2325"/>
      <c r="D208" s="2326">
        <f>SUM(D203:D207)</f>
        <v>0.95238095238095233</v>
      </c>
      <c r="E208" s="2327">
        <f>F200/F201</f>
        <v>52.285714285714285</v>
      </c>
      <c r="F208" s="2328" t="s">
        <v>3818</v>
      </c>
      <c r="G208" s="2008">
        <v>0</v>
      </c>
      <c r="H208" s="2008">
        <v>0</v>
      </c>
      <c r="I208" s="2008">
        <v>0</v>
      </c>
      <c r="J208" s="2008">
        <v>0</v>
      </c>
      <c r="K208" s="2008">
        <v>0</v>
      </c>
      <c r="L208" s="2008">
        <v>0</v>
      </c>
      <c r="M208" s="2008">
        <v>0</v>
      </c>
      <c r="N208" s="2008">
        <v>0</v>
      </c>
      <c r="O208" s="2008">
        <v>0</v>
      </c>
      <c r="P208" s="2008">
        <v>0</v>
      </c>
      <c r="Q208" s="2008">
        <v>0</v>
      </c>
      <c r="R208" s="2008">
        <v>0</v>
      </c>
      <c r="S208" s="2008">
        <v>0</v>
      </c>
      <c r="T208" s="2008">
        <v>0</v>
      </c>
      <c r="U208" s="2008">
        <v>0</v>
      </c>
      <c r="V208" s="2008">
        <v>0</v>
      </c>
      <c r="W208" s="2008">
        <v>0</v>
      </c>
      <c r="X208" s="2008">
        <v>0</v>
      </c>
      <c r="Y208" s="2008">
        <v>0</v>
      </c>
      <c r="Z208" s="2008">
        <v>0</v>
      </c>
      <c r="AA208" s="2008">
        <v>0</v>
      </c>
      <c r="AB208" s="2006">
        <v>0</v>
      </c>
      <c r="AC208" s="2006">
        <v>0</v>
      </c>
      <c r="AD208" s="2006">
        <v>0</v>
      </c>
      <c r="AE208" s="2006">
        <v>0</v>
      </c>
      <c r="AF208" s="2006">
        <v>0</v>
      </c>
      <c r="AG208" s="2006">
        <v>0</v>
      </c>
      <c r="AH208" s="2006">
        <v>0</v>
      </c>
      <c r="AI208" s="2006">
        <v>0</v>
      </c>
      <c r="AJ208" s="2006">
        <v>0</v>
      </c>
      <c r="AK208" s="2006">
        <v>0</v>
      </c>
      <c r="AL208" s="2007"/>
    </row>
    <row r="209" spans="1:38" ht="16.5" thickBot="1">
      <c r="A209" s="2008">
        <v>0</v>
      </c>
      <c r="G209" s="2008">
        <v>0</v>
      </c>
      <c r="H209" s="2008">
        <v>0</v>
      </c>
      <c r="I209" s="2008">
        <v>0</v>
      </c>
      <c r="J209" s="2008">
        <v>0</v>
      </c>
      <c r="K209" s="2008">
        <v>0</v>
      </c>
      <c r="L209" s="2008">
        <v>0</v>
      </c>
      <c r="M209" s="2008">
        <v>0</v>
      </c>
      <c r="N209" s="2008">
        <v>0</v>
      </c>
      <c r="O209" s="2008">
        <v>0</v>
      </c>
      <c r="P209" s="2008">
        <v>0</v>
      </c>
      <c r="Q209" s="2008">
        <v>0</v>
      </c>
      <c r="R209" s="2008">
        <v>0</v>
      </c>
      <c r="S209" s="2008">
        <v>0</v>
      </c>
      <c r="T209" s="2008">
        <v>0</v>
      </c>
      <c r="U209" s="2008">
        <v>0</v>
      </c>
      <c r="V209" s="2008">
        <v>0</v>
      </c>
      <c r="W209" s="2008">
        <v>0</v>
      </c>
      <c r="X209" s="2008">
        <v>0</v>
      </c>
      <c r="Y209" s="2008">
        <v>0</v>
      </c>
      <c r="Z209" s="2008">
        <v>0</v>
      </c>
      <c r="AA209" s="2008">
        <v>0</v>
      </c>
      <c r="AB209" s="2006">
        <v>0</v>
      </c>
      <c r="AC209" s="2006">
        <v>0</v>
      </c>
      <c r="AD209" s="2006">
        <v>0</v>
      </c>
      <c r="AE209" s="2006">
        <v>0</v>
      </c>
      <c r="AF209" s="2006">
        <v>0</v>
      </c>
      <c r="AG209" s="2006">
        <v>0</v>
      </c>
      <c r="AH209" s="2006">
        <v>0</v>
      </c>
      <c r="AI209" s="2006">
        <v>0</v>
      </c>
      <c r="AJ209" s="2006">
        <v>0</v>
      </c>
      <c r="AK209" s="2006">
        <v>0</v>
      </c>
      <c r="AL209" s="2007"/>
    </row>
    <row r="210" spans="1:38" ht="25.5">
      <c r="A210" s="2008">
        <v>0</v>
      </c>
      <c r="B210" s="2305" t="s">
        <v>3819</v>
      </c>
      <c r="C210" s="6837" t="s">
        <v>3805</v>
      </c>
      <c r="D210" s="6838"/>
      <c r="E210" s="2306" t="s">
        <v>3806</v>
      </c>
      <c r="F210" s="2307">
        <v>145</v>
      </c>
      <c r="G210" s="2008">
        <v>0</v>
      </c>
      <c r="H210" s="2008">
        <v>0</v>
      </c>
      <c r="I210" s="2008">
        <v>0</v>
      </c>
      <c r="J210" s="2008">
        <v>0</v>
      </c>
      <c r="K210" s="2008">
        <v>0</v>
      </c>
      <c r="L210" s="2008">
        <v>0</v>
      </c>
      <c r="M210" s="2008">
        <v>0</v>
      </c>
      <c r="N210" s="2008">
        <v>0</v>
      </c>
      <c r="O210" s="2008">
        <v>0</v>
      </c>
      <c r="P210" s="2008">
        <v>0</v>
      </c>
      <c r="Q210" s="2008">
        <v>0</v>
      </c>
      <c r="R210" s="2008">
        <v>0</v>
      </c>
      <c r="S210" s="2008">
        <v>0</v>
      </c>
      <c r="T210" s="2008">
        <v>0</v>
      </c>
      <c r="U210" s="2008">
        <v>0</v>
      </c>
      <c r="V210" s="2008">
        <v>0</v>
      </c>
      <c r="W210" s="2008">
        <v>0</v>
      </c>
      <c r="X210" s="2008">
        <v>0</v>
      </c>
      <c r="Y210" s="2008">
        <v>0</v>
      </c>
      <c r="Z210" s="2008">
        <v>0</v>
      </c>
      <c r="AA210" s="2008">
        <v>0</v>
      </c>
      <c r="AB210" s="2006">
        <v>0</v>
      </c>
      <c r="AC210" s="2006">
        <v>0</v>
      </c>
      <c r="AD210" s="2006">
        <v>0</v>
      </c>
      <c r="AE210" s="2006">
        <v>0</v>
      </c>
      <c r="AF210" s="2006">
        <v>0</v>
      </c>
      <c r="AG210" s="2006">
        <v>0</v>
      </c>
      <c r="AH210" s="2006">
        <v>0</v>
      </c>
      <c r="AI210" s="2006">
        <v>0</v>
      </c>
      <c r="AJ210" s="2006">
        <v>0</v>
      </c>
      <c r="AK210" s="2006">
        <v>0</v>
      </c>
      <c r="AL210" s="2007"/>
    </row>
    <row r="211" spans="1:38" ht="23.25" thickBot="1">
      <c r="A211" s="2008">
        <v>0</v>
      </c>
      <c r="B211" s="2330" t="s">
        <v>3825</v>
      </c>
      <c r="C211" s="6839">
        <v>20</v>
      </c>
      <c r="D211" s="6840"/>
      <c r="E211" s="2309" t="s">
        <v>3808</v>
      </c>
      <c r="F211" s="2331">
        <v>4</v>
      </c>
      <c r="G211" s="2008">
        <v>0</v>
      </c>
      <c r="H211" s="2008">
        <v>0</v>
      </c>
      <c r="I211" s="2008">
        <v>0</v>
      </c>
      <c r="J211" s="2008">
        <v>0</v>
      </c>
      <c r="K211" s="2008">
        <v>0</v>
      </c>
      <c r="L211" s="2008">
        <v>0</v>
      </c>
      <c r="M211" s="2008">
        <v>0</v>
      </c>
      <c r="N211" s="2008">
        <v>0</v>
      </c>
      <c r="O211" s="2008">
        <v>0</v>
      </c>
      <c r="P211" s="2008">
        <v>0</v>
      </c>
      <c r="Q211" s="2008">
        <v>0</v>
      </c>
      <c r="R211" s="2008">
        <v>0</v>
      </c>
      <c r="S211" s="2008">
        <v>0</v>
      </c>
      <c r="T211" s="2008">
        <v>0</v>
      </c>
      <c r="U211" s="2008">
        <v>0</v>
      </c>
      <c r="V211" s="2008">
        <v>0</v>
      </c>
      <c r="W211" s="2008">
        <v>0</v>
      </c>
      <c r="X211" s="2008">
        <v>0</v>
      </c>
      <c r="Y211" s="2008">
        <v>0</v>
      </c>
      <c r="Z211" s="2008">
        <v>0</v>
      </c>
      <c r="AA211" s="2008">
        <v>0</v>
      </c>
      <c r="AB211" s="2006">
        <v>0</v>
      </c>
      <c r="AC211" s="2006">
        <v>0</v>
      </c>
      <c r="AD211" s="2006">
        <v>0</v>
      </c>
      <c r="AE211" s="2006">
        <v>0</v>
      </c>
      <c r="AF211" s="2006">
        <v>0</v>
      </c>
      <c r="AG211" s="2006">
        <v>0</v>
      </c>
      <c r="AH211" s="2006">
        <v>0</v>
      </c>
      <c r="AI211" s="2006">
        <v>0</v>
      </c>
      <c r="AJ211" s="2006">
        <v>0</v>
      </c>
      <c r="AK211" s="2006">
        <v>0</v>
      </c>
      <c r="AL211" s="2007"/>
    </row>
    <row r="212" spans="1:38" ht="18.75" customHeight="1">
      <c r="A212" s="2008">
        <v>0</v>
      </c>
      <c r="B212" s="2330" t="s">
        <v>3809</v>
      </c>
      <c r="C212" s="6841" t="s">
        <v>3823</v>
      </c>
      <c r="D212" s="6842"/>
      <c r="E212" s="2311" t="s">
        <v>3693</v>
      </c>
      <c r="F212" s="2312" t="s">
        <v>3694</v>
      </c>
      <c r="G212" s="2008">
        <v>0</v>
      </c>
      <c r="H212" s="2008">
        <v>0</v>
      </c>
      <c r="I212" s="2008">
        <v>0</v>
      </c>
      <c r="J212" s="2008">
        <v>0</v>
      </c>
      <c r="K212" s="2008">
        <v>0</v>
      </c>
      <c r="L212" s="2008">
        <v>0</v>
      </c>
      <c r="M212" s="2008">
        <v>0</v>
      </c>
      <c r="N212" s="2008">
        <v>0</v>
      </c>
      <c r="O212" s="2008">
        <v>0</v>
      </c>
      <c r="P212" s="2008">
        <v>0</v>
      </c>
      <c r="Q212" s="2008">
        <v>0</v>
      </c>
      <c r="R212" s="2008">
        <v>0</v>
      </c>
      <c r="S212" s="2008">
        <v>0</v>
      </c>
      <c r="T212" s="2008">
        <v>0</v>
      </c>
      <c r="U212" s="2008">
        <v>0</v>
      </c>
      <c r="V212" s="2008">
        <v>0</v>
      </c>
      <c r="W212" s="2008">
        <v>0</v>
      </c>
      <c r="X212" s="2008">
        <v>0</v>
      </c>
      <c r="Y212" s="2008">
        <v>0</v>
      </c>
      <c r="Z212" s="2008">
        <v>0</v>
      </c>
      <c r="AA212" s="2008">
        <v>0</v>
      </c>
      <c r="AB212" s="2006">
        <v>0</v>
      </c>
      <c r="AC212" s="2006">
        <v>0</v>
      </c>
      <c r="AD212" s="2006">
        <v>0</v>
      </c>
      <c r="AE212" s="2006">
        <v>0</v>
      </c>
      <c r="AF212" s="2006">
        <v>0</v>
      </c>
      <c r="AG212" s="2006">
        <v>0</v>
      </c>
      <c r="AH212" s="2006">
        <v>0</v>
      </c>
      <c r="AI212" s="2006">
        <v>0</v>
      </c>
      <c r="AJ212" s="2006">
        <v>0</v>
      </c>
      <c r="AK212" s="2006">
        <v>0</v>
      </c>
      <c r="AL212" s="2007"/>
    </row>
    <row r="213" spans="1:38">
      <c r="A213" s="2008">
        <v>0</v>
      </c>
      <c r="B213" s="2037" t="s">
        <v>3697</v>
      </c>
      <c r="C213" s="2332">
        <v>6</v>
      </c>
      <c r="D213" s="2314">
        <f>IF(ISTEXT(C213),"",C213/C211)</f>
        <v>0.3</v>
      </c>
      <c r="E213" s="2315">
        <f>IF(ISTEXT(C213),C213,(C213/C211)*F210)</f>
        <v>43.5</v>
      </c>
      <c r="F213" s="2316">
        <f>IF(ISTEXT(C213),"",IF(E213=F210,"chaque repas",IF(E213=0,0,F210/E213)))</f>
        <v>3.3333333333333335</v>
      </c>
      <c r="G213" s="2008">
        <v>0</v>
      </c>
      <c r="H213" s="2008">
        <v>0</v>
      </c>
      <c r="I213" s="2008">
        <v>0</v>
      </c>
      <c r="J213" s="2008">
        <v>0</v>
      </c>
      <c r="K213" s="2008">
        <v>0</v>
      </c>
      <c r="L213" s="2008">
        <v>0</v>
      </c>
      <c r="M213" s="2008">
        <v>0</v>
      </c>
      <c r="N213" s="2008">
        <v>0</v>
      </c>
      <c r="O213" s="2008">
        <v>0</v>
      </c>
      <c r="P213" s="2008">
        <v>0</v>
      </c>
      <c r="Q213" s="2008">
        <v>0</v>
      </c>
      <c r="R213" s="2008">
        <v>0</v>
      </c>
      <c r="S213" s="2008">
        <v>0</v>
      </c>
      <c r="T213" s="2008">
        <v>0</v>
      </c>
      <c r="U213" s="2008">
        <v>0</v>
      </c>
      <c r="V213" s="2008">
        <v>0</v>
      </c>
      <c r="W213" s="2008">
        <v>0</v>
      </c>
      <c r="X213" s="2008">
        <v>0</v>
      </c>
      <c r="Y213" s="2008">
        <v>0</v>
      </c>
      <c r="Z213" s="2008">
        <v>0</v>
      </c>
      <c r="AA213" s="2008">
        <v>0</v>
      </c>
      <c r="AB213" s="2006">
        <v>0</v>
      </c>
      <c r="AC213" s="2006">
        <v>0</v>
      </c>
      <c r="AD213" s="2006">
        <v>0</v>
      </c>
      <c r="AE213" s="2006">
        <v>0</v>
      </c>
      <c r="AF213" s="2006">
        <v>0</v>
      </c>
      <c r="AG213" s="2006">
        <v>0</v>
      </c>
      <c r="AH213" s="2006">
        <v>0</v>
      </c>
      <c r="AI213" s="2006">
        <v>0</v>
      </c>
      <c r="AJ213" s="2006">
        <v>0</v>
      </c>
      <c r="AK213" s="2006">
        <v>0</v>
      </c>
      <c r="AL213" s="2007"/>
    </row>
    <row r="214" spans="1:38">
      <c r="A214" s="2008">
        <v>0</v>
      </c>
      <c r="B214" s="2047" t="s">
        <v>3701</v>
      </c>
      <c r="C214" s="2332">
        <v>8</v>
      </c>
      <c r="D214" s="2314">
        <f>IF(ISTEXT(C214),"",C214/C211)</f>
        <v>0.4</v>
      </c>
      <c r="E214" s="2315">
        <f>IF(ISTEXT(C214),C214,(C214/C211)*F210)</f>
        <v>58</v>
      </c>
      <c r="F214" s="2316">
        <f>IF(ISTEXT(C214),"",IF(E214=F210,"chaque repas",IF(E214=0,0,F210/E214)))</f>
        <v>2.5</v>
      </c>
      <c r="G214" s="2008">
        <v>0</v>
      </c>
      <c r="H214" s="2008">
        <v>0</v>
      </c>
      <c r="I214" s="2008">
        <v>0</v>
      </c>
      <c r="J214" s="2008">
        <v>0</v>
      </c>
      <c r="K214" s="2008">
        <v>0</v>
      </c>
      <c r="L214" s="2008">
        <v>0</v>
      </c>
      <c r="M214" s="2008">
        <v>0</v>
      </c>
      <c r="N214" s="2008">
        <v>0</v>
      </c>
      <c r="O214" s="2008">
        <v>0</v>
      </c>
      <c r="P214" s="2008">
        <v>0</v>
      </c>
      <c r="Q214" s="2008">
        <v>0</v>
      </c>
      <c r="R214" s="2008">
        <v>0</v>
      </c>
      <c r="S214" s="2008">
        <v>0</v>
      </c>
      <c r="T214" s="2008">
        <v>0</v>
      </c>
      <c r="U214" s="2008">
        <v>0</v>
      </c>
      <c r="V214" s="2008">
        <v>0</v>
      </c>
      <c r="W214" s="2008">
        <v>0</v>
      </c>
      <c r="X214" s="2008">
        <v>0</v>
      </c>
      <c r="Y214" s="2008">
        <v>0</v>
      </c>
      <c r="Z214" s="2008">
        <v>0</v>
      </c>
      <c r="AA214" s="2008">
        <v>0</v>
      </c>
      <c r="AB214" s="2006">
        <v>0</v>
      </c>
      <c r="AC214" s="2006">
        <v>0</v>
      </c>
      <c r="AD214" s="2006">
        <v>0</v>
      </c>
      <c r="AE214" s="2006">
        <v>0</v>
      </c>
      <c r="AF214" s="2006">
        <v>0</v>
      </c>
      <c r="AG214" s="2006">
        <v>0</v>
      </c>
      <c r="AH214" s="2006">
        <v>0</v>
      </c>
      <c r="AI214" s="2006">
        <v>0</v>
      </c>
      <c r="AJ214" s="2006">
        <v>0</v>
      </c>
      <c r="AK214" s="2006">
        <v>0</v>
      </c>
      <c r="AL214" s="2007"/>
    </row>
    <row r="215" spans="1:38">
      <c r="A215" s="2008">
        <v>0</v>
      </c>
      <c r="B215" s="2047" t="s">
        <v>3702</v>
      </c>
      <c r="C215" s="2332">
        <v>28</v>
      </c>
      <c r="D215" s="2314">
        <f>IF(ISTEXT(C215),"",C215/C211)</f>
        <v>1.4</v>
      </c>
      <c r="E215" s="2315">
        <f>IF(ISTEXT(C215),C215,(C215/C211)*F210)</f>
        <v>203</v>
      </c>
      <c r="F215" s="2316">
        <f>IF(ISTEXT(C215),"",IF(E215=F210,"chaque repas",IF(E215=0,0,F210/E215)))</f>
        <v>0.7142857142857143</v>
      </c>
      <c r="G215" s="2008">
        <v>0</v>
      </c>
      <c r="H215" s="2008">
        <v>0</v>
      </c>
      <c r="I215" s="2008">
        <v>0</v>
      </c>
      <c r="J215" s="2008">
        <v>0</v>
      </c>
      <c r="K215" s="2008">
        <v>0</v>
      </c>
      <c r="L215" s="2008">
        <v>0</v>
      </c>
      <c r="M215" s="2008">
        <v>0</v>
      </c>
      <c r="N215" s="2008">
        <v>0</v>
      </c>
      <c r="O215" s="2008">
        <v>0</v>
      </c>
      <c r="P215" s="2008">
        <v>0</v>
      </c>
      <c r="Q215" s="2008">
        <v>0</v>
      </c>
      <c r="R215" s="2008">
        <v>0</v>
      </c>
      <c r="S215" s="2008">
        <v>0</v>
      </c>
      <c r="T215" s="2008">
        <v>0</v>
      </c>
      <c r="U215" s="2008">
        <v>0</v>
      </c>
      <c r="V215" s="2008">
        <v>0</v>
      </c>
      <c r="W215" s="2008">
        <v>0</v>
      </c>
      <c r="X215" s="2008">
        <v>0</v>
      </c>
      <c r="Y215" s="2008">
        <v>0</v>
      </c>
      <c r="Z215" s="2008">
        <v>0</v>
      </c>
      <c r="AA215" s="2008">
        <v>0</v>
      </c>
      <c r="AB215" s="2006">
        <v>0</v>
      </c>
      <c r="AC215" s="2006">
        <v>0</v>
      </c>
      <c r="AD215" s="2006">
        <v>0</v>
      </c>
      <c r="AE215" s="2006">
        <v>0</v>
      </c>
      <c r="AF215" s="2006">
        <v>0</v>
      </c>
      <c r="AG215" s="2006">
        <v>0</v>
      </c>
      <c r="AH215" s="2006">
        <v>0</v>
      </c>
      <c r="AI215" s="2006">
        <v>0</v>
      </c>
      <c r="AJ215" s="2006">
        <v>0</v>
      </c>
      <c r="AK215" s="2006">
        <v>0</v>
      </c>
      <c r="AL215" s="2007"/>
    </row>
    <row r="216" spans="1:38">
      <c r="A216" s="2008">
        <v>0</v>
      </c>
      <c r="B216" s="2064" t="s">
        <v>3704</v>
      </c>
      <c r="C216" s="2332" t="s">
        <v>3700</v>
      </c>
      <c r="D216" s="2314" t="str">
        <f>IF(ISTEXT(C216),"",C216/C211)</f>
        <v/>
      </c>
      <c r="E216" s="2315" t="str">
        <f>IF(ISTEXT(C216),C216,(C216/C211)*F210)</f>
        <v>libre</v>
      </c>
      <c r="F216" s="2316" t="str">
        <f>IF(ISTEXT(C216),"",IF(E216=F210,"chaque repas",IF(E216=0,0,F210/E216)))</f>
        <v/>
      </c>
      <c r="G216" s="2008">
        <v>0</v>
      </c>
      <c r="H216" s="2008">
        <v>0</v>
      </c>
      <c r="I216" s="2008">
        <v>0</v>
      </c>
      <c r="J216" s="2008">
        <v>0</v>
      </c>
      <c r="K216" s="2008">
        <v>0</v>
      </c>
      <c r="L216" s="2008">
        <v>0</v>
      </c>
      <c r="M216" s="2008">
        <v>0</v>
      </c>
      <c r="N216" s="2008">
        <v>0</v>
      </c>
      <c r="O216" s="2008">
        <v>0</v>
      </c>
      <c r="P216" s="2008">
        <v>0</v>
      </c>
      <c r="Q216" s="2008">
        <v>0</v>
      </c>
      <c r="R216" s="2008">
        <v>0</v>
      </c>
      <c r="S216" s="2008">
        <v>0</v>
      </c>
      <c r="T216" s="2008">
        <v>0</v>
      </c>
      <c r="U216" s="2008">
        <v>0</v>
      </c>
      <c r="V216" s="2008">
        <v>0</v>
      </c>
      <c r="W216" s="2008">
        <v>0</v>
      </c>
      <c r="X216" s="2008">
        <v>0</v>
      </c>
      <c r="Y216" s="2008">
        <v>0</v>
      </c>
      <c r="Z216" s="2008">
        <v>0</v>
      </c>
      <c r="AA216" s="2008">
        <v>0</v>
      </c>
      <c r="AB216" s="2006">
        <v>0</v>
      </c>
      <c r="AC216" s="2006">
        <v>0</v>
      </c>
      <c r="AD216" s="2006">
        <v>0</v>
      </c>
      <c r="AE216" s="2006">
        <v>0</v>
      </c>
      <c r="AF216" s="2006">
        <v>0</v>
      </c>
      <c r="AG216" s="2006">
        <v>0</v>
      </c>
      <c r="AH216" s="2006">
        <v>0</v>
      </c>
      <c r="AI216" s="2006">
        <v>0</v>
      </c>
      <c r="AJ216" s="2006">
        <v>0</v>
      </c>
      <c r="AK216" s="2006">
        <v>0</v>
      </c>
      <c r="AL216" s="2007"/>
    </row>
    <row r="217" spans="1:38">
      <c r="A217" s="2008">
        <v>0</v>
      </c>
      <c r="B217" s="2064" t="s">
        <v>3705</v>
      </c>
      <c r="C217" s="2332">
        <v>10</v>
      </c>
      <c r="D217" s="2314">
        <f>IF(ISTEXT(C217),"",C217/C211)</f>
        <v>0.5</v>
      </c>
      <c r="E217" s="2322">
        <f>IF(ISTEXT(C217),C217,(C217/C211)*F210)</f>
        <v>72.5</v>
      </c>
      <c r="F217" s="2323">
        <f>IF(ISTEXT(C217),"",IF(E217=F210,"chaque repas",IF(E217=0,0,F210/E217)))</f>
        <v>2</v>
      </c>
      <c r="G217" s="2008">
        <v>0</v>
      </c>
      <c r="H217" s="2008">
        <v>0</v>
      </c>
      <c r="I217" s="2008">
        <v>0</v>
      </c>
      <c r="J217" s="2008">
        <v>0</v>
      </c>
      <c r="K217" s="2008">
        <v>0</v>
      </c>
      <c r="L217" s="2008">
        <v>0</v>
      </c>
      <c r="M217" s="2008">
        <v>0</v>
      </c>
      <c r="N217" s="2008">
        <v>0</v>
      </c>
      <c r="O217" s="2008">
        <v>0</v>
      </c>
      <c r="P217" s="2008">
        <v>0</v>
      </c>
      <c r="Q217" s="2008">
        <v>0</v>
      </c>
      <c r="R217" s="2008">
        <v>0</v>
      </c>
      <c r="S217" s="2008">
        <v>0</v>
      </c>
      <c r="T217" s="2008">
        <v>0</v>
      </c>
      <c r="U217" s="2008">
        <v>0</v>
      </c>
      <c r="V217" s="2008">
        <v>0</v>
      </c>
      <c r="W217" s="2008">
        <v>0</v>
      </c>
      <c r="X217" s="2008">
        <v>0</v>
      </c>
      <c r="Y217" s="2008">
        <v>0</v>
      </c>
      <c r="Z217" s="2008">
        <v>0</v>
      </c>
      <c r="AA217" s="2008">
        <v>0</v>
      </c>
      <c r="AB217" s="2006">
        <v>0</v>
      </c>
      <c r="AC217" s="2006">
        <v>0</v>
      </c>
      <c r="AD217" s="2006">
        <v>0</v>
      </c>
      <c r="AE217" s="2006">
        <v>0</v>
      </c>
      <c r="AF217" s="2006">
        <v>0</v>
      </c>
      <c r="AG217" s="2006">
        <v>0</v>
      </c>
      <c r="AH217" s="2006">
        <v>0</v>
      </c>
      <c r="AI217" s="2006">
        <v>0</v>
      </c>
      <c r="AJ217" s="2006">
        <v>0</v>
      </c>
      <c r="AK217" s="2006">
        <v>0</v>
      </c>
      <c r="AL217" s="2007"/>
    </row>
    <row r="218" spans="1:38" ht="16.5" thickBot="1">
      <c r="A218" s="2008">
        <v>0</v>
      </c>
      <c r="B218" s="2324"/>
      <c r="C218" s="2325"/>
      <c r="D218" s="2326">
        <f>SUM(D213:D217)</f>
        <v>2.5999999999999996</v>
      </c>
      <c r="E218" s="2327">
        <f>F210/F211</f>
        <v>36.25</v>
      </c>
      <c r="F218" s="2328" t="s">
        <v>3818</v>
      </c>
      <c r="G218" s="2008">
        <v>0</v>
      </c>
      <c r="H218" s="2008">
        <v>0</v>
      </c>
      <c r="I218" s="2008">
        <v>0</v>
      </c>
      <c r="J218" s="2008">
        <v>0</v>
      </c>
      <c r="K218" s="2008">
        <v>0</v>
      </c>
      <c r="L218" s="2008">
        <v>0</v>
      </c>
      <c r="M218" s="2008">
        <v>0</v>
      </c>
      <c r="N218" s="2008">
        <v>0</v>
      </c>
      <c r="O218" s="2008">
        <v>0</v>
      </c>
      <c r="P218" s="2008">
        <v>0</v>
      </c>
      <c r="Q218" s="2008">
        <v>0</v>
      </c>
      <c r="R218" s="2008">
        <v>0</v>
      </c>
      <c r="S218" s="2008">
        <v>0</v>
      </c>
      <c r="T218" s="2008">
        <v>0</v>
      </c>
      <c r="U218" s="2008">
        <v>0</v>
      </c>
      <c r="V218" s="2008">
        <v>0</v>
      </c>
      <c r="W218" s="2008">
        <v>0</v>
      </c>
      <c r="X218" s="2008">
        <v>0</v>
      </c>
      <c r="Y218" s="2008">
        <v>0</v>
      </c>
      <c r="Z218" s="2008">
        <v>0</v>
      </c>
      <c r="AA218" s="2008">
        <v>0</v>
      </c>
      <c r="AB218" s="2006">
        <v>0</v>
      </c>
      <c r="AC218" s="2006">
        <v>0</v>
      </c>
      <c r="AD218" s="2006">
        <v>0</v>
      </c>
      <c r="AE218" s="2006">
        <v>0</v>
      </c>
      <c r="AF218" s="2006">
        <v>0</v>
      </c>
      <c r="AG218" s="2006">
        <v>0</v>
      </c>
      <c r="AH218" s="2006">
        <v>0</v>
      </c>
      <c r="AI218" s="2006">
        <v>0</v>
      </c>
      <c r="AJ218" s="2006">
        <v>0</v>
      </c>
      <c r="AK218" s="2006">
        <v>0</v>
      </c>
      <c r="AL218" s="2007"/>
    </row>
    <row r="219" spans="1:38" s="2333" customFormat="1">
      <c r="A219" s="2006">
        <v>0</v>
      </c>
      <c r="B219" s="2006">
        <v>0</v>
      </c>
      <c r="C219" s="2006">
        <v>0</v>
      </c>
      <c r="D219" s="2006">
        <v>0</v>
      </c>
      <c r="E219" s="2006">
        <v>0</v>
      </c>
      <c r="F219" s="2006">
        <v>0</v>
      </c>
      <c r="G219" s="2006">
        <v>0</v>
      </c>
      <c r="H219" s="2006">
        <v>0</v>
      </c>
      <c r="I219" s="2006">
        <v>0</v>
      </c>
      <c r="J219" s="2006">
        <v>0</v>
      </c>
      <c r="K219" s="2006">
        <v>0</v>
      </c>
      <c r="L219" s="2006">
        <v>0</v>
      </c>
      <c r="M219" s="2006">
        <v>0</v>
      </c>
      <c r="N219" s="2006">
        <v>0</v>
      </c>
      <c r="O219" s="2006">
        <v>0</v>
      </c>
      <c r="P219" s="2006">
        <v>0</v>
      </c>
      <c r="Q219" s="2006">
        <v>0</v>
      </c>
      <c r="R219" s="2006">
        <v>0</v>
      </c>
      <c r="S219" s="2006">
        <v>0</v>
      </c>
      <c r="T219" s="2006">
        <v>0</v>
      </c>
      <c r="U219" s="2006">
        <v>0</v>
      </c>
      <c r="V219" s="2006">
        <v>0</v>
      </c>
      <c r="W219" s="2006">
        <v>0</v>
      </c>
      <c r="X219" s="2006">
        <v>0</v>
      </c>
      <c r="Y219" s="2006">
        <v>0</v>
      </c>
      <c r="Z219" s="2006">
        <v>0</v>
      </c>
      <c r="AA219" s="2006">
        <v>0</v>
      </c>
      <c r="AB219" s="2006">
        <v>0</v>
      </c>
      <c r="AC219" s="2006">
        <v>0</v>
      </c>
      <c r="AD219" s="2006">
        <v>0</v>
      </c>
      <c r="AE219" s="2006">
        <v>0</v>
      </c>
      <c r="AF219" s="2006">
        <v>0</v>
      </c>
      <c r="AG219" s="2006">
        <v>0</v>
      </c>
      <c r="AH219" s="2006">
        <v>0</v>
      </c>
      <c r="AI219" s="2006">
        <v>0</v>
      </c>
      <c r="AJ219" s="2006">
        <v>0</v>
      </c>
      <c r="AK219" s="2006">
        <v>0</v>
      </c>
      <c r="AL219" s="2007"/>
    </row>
    <row r="220" spans="1:38" s="2333" customFormat="1">
      <c r="A220" s="2006">
        <v>0</v>
      </c>
      <c r="B220" s="2006">
        <v>0</v>
      </c>
      <c r="C220" s="2006">
        <v>0</v>
      </c>
      <c r="D220" s="2006">
        <v>0</v>
      </c>
      <c r="E220" s="2006">
        <v>0</v>
      </c>
      <c r="F220" s="2006">
        <v>0</v>
      </c>
      <c r="G220" s="2006">
        <v>0</v>
      </c>
      <c r="H220" s="2006">
        <v>0</v>
      </c>
      <c r="I220" s="2006">
        <v>0</v>
      </c>
      <c r="J220" s="2006">
        <v>0</v>
      </c>
      <c r="K220" s="2006">
        <v>0</v>
      </c>
      <c r="L220" s="2006">
        <v>0</v>
      </c>
      <c r="M220" s="2006">
        <v>0</v>
      </c>
      <c r="N220" s="2006">
        <v>0</v>
      </c>
      <c r="O220" s="2006">
        <v>0</v>
      </c>
      <c r="P220" s="2006">
        <v>0</v>
      </c>
      <c r="Q220" s="2006">
        <v>0</v>
      </c>
      <c r="R220" s="2006">
        <v>0</v>
      </c>
      <c r="S220" s="2006">
        <v>0</v>
      </c>
      <c r="T220" s="2006">
        <v>0</v>
      </c>
      <c r="U220" s="2006">
        <v>0</v>
      </c>
      <c r="V220" s="2006">
        <v>0</v>
      </c>
      <c r="W220" s="2006">
        <v>0</v>
      </c>
      <c r="X220" s="2006">
        <v>0</v>
      </c>
      <c r="Y220" s="2006">
        <v>0</v>
      </c>
      <c r="Z220" s="2006">
        <v>0</v>
      </c>
      <c r="AA220" s="2006">
        <v>0</v>
      </c>
      <c r="AB220" s="2006">
        <v>0</v>
      </c>
      <c r="AC220" s="2006">
        <v>0</v>
      </c>
      <c r="AD220" s="2006">
        <v>0</v>
      </c>
      <c r="AE220" s="2006">
        <v>0</v>
      </c>
      <c r="AF220" s="2334" t="s">
        <v>1759</v>
      </c>
      <c r="AH220" s="2006">
        <v>0</v>
      </c>
      <c r="AI220" s="2006">
        <v>0</v>
      </c>
      <c r="AJ220" s="2006">
        <v>0</v>
      </c>
      <c r="AK220" s="2006">
        <v>0</v>
      </c>
      <c r="AL220" s="2007"/>
    </row>
    <row r="221" spans="1:38" s="2333" customFormat="1" ht="15.95" customHeight="1">
      <c r="A221" s="2006">
        <v>0</v>
      </c>
      <c r="B221" s="6799" t="s">
        <v>3691</v>
      </c>
      <c r="C221" s="2335"/>
      <c r="D221" s="2335"/>
      <c r="E221" s="2335"/>
      <c r="F221" s="2335"/>
      <c r="G221" s="2335"/>
      <c r="H221" s="2335"/>
      <c r="I221" s="2335"/>
      <c r="J221" s="2335"/>
      <c r="K221" s="2335"/>
      <c r="L221" s="2335"/>
      <c r="M221" s="2335"/>
      <c r="N221" s="2335"/>
      <c r="O221" s="2335"/>
      <c r="P221" s="2335"/>
      <c r="Q221" s="2335"/>
      <c r="R221" s="2335"/>
      <c r="S221" s="2336"/>
      <c r="T221" s="2336"/>
      <c r="U221" s="2336"/>
      <c r="V221" s="2336"/>
      <c r="W221" s="2336"/>
      <c r="X221" s="2336"/>
      <c r="Y221" s="2336"/>
      <c r="Z221" s="2336"/>
      <c r="AA221" s="2336"/>
      <c r="AB221" s="2336"/>
      <c r="AC221" s="2336"/>
      <c r="AD221" s="6814" t="s">
        <v>3695</v>
      </c>
      <c r="AE221" s="6815"/>
      <c r="AF221" s="2338">
        <v>15.75</v>
      </c>
      <c r="AG221" s="2339" t="s">
        <v>3683</v>
      </c>
      <c r="AH221" s="2340"/>
      <c r="AI221" s="2340"/>
      <c r="AJ221" s="2341"/>
      <c r="AK221" s="2006">
        <v>0</v>
      </c>
      <c r="AL221" s="2007"/>
    </row>
    <row r="222" spans="1:38" s="2333" customFormat="1" ht="15.95" customHeight="1">
      <c r="A222" s="2006">
        <v>0</v>
      </c>
      <c r="B222" s="6800"/>
      <c r="C222" s="6816" t="s">
        <v>3826</v>
      </c>
      <c r="D222" s="6816"/>
      <c r="E222" s="6816"/>
      <c r="F222" s="6816"/>
      <c r="G222" s="6817">
        <v>2</v>
      </c>
      <c r="H222" s="6817"/>
      <c r="I222" s="6818" t="s">
        <v>3827</v>
      </c>
      <c r="J222" s="6818"/>
      <c r="K222" s="6818"/>
      <c r="L222" s="6818"/>
      <c r="M222" s="6819">
        <v>125</v>
      </c>
      <c r="N222" s="6819"/>
      <c r="O222" s="6826" t="s">
        <v>3828</v>
      </c>
      <c r="P222" s="6826"/>
      <c r="Q222" s="6826"/>
      <c r="R222" s="6826"/>
      <c r="S222" s="6827">
        <f>G222*M222</f>
        <v>250</v>
      </c>
      <c r="T222" s="6827"/>
      <c r="U222" s="6828" t="s">
        <v>3829</v>
      </c>
      <c r="V222" s="6828"/>
      <c r="W222" s="6828"/>
      <c r="X222" s="6828"/>
      <c r="Y222" s="6828"/>
      <c r="Z222" s="6828"/>
      <c r="AA222" s="6829"/>
      <c r="AB222" s="6830" t="s">
        <v>3830</v>
      </c>
      <c r="AC222" s="6831"/>
      <c r="AD222" s="6814"/>
      <c r="AE222" s="6815"/>
      <c r="AF222" s="2338">
        <v>15.75</v>
      </c>
      <c r="AG222" s="2342" t="s">
        <v>3831</v>
      </c>
      <c r="AH222" s="2343"/>
      <c r="AI222" s="2343"/>
      <c r="AJ222" s="2344"/>
      <c r="AK222" s="2006">
        <v>0</v>
      </c>
      <c r="AL222" s="2007"/>
    </row>
    <row r="223" spans="1:38" s="2333" customFormat="1" ht="15.95" customHeight="1">
      <c r="A223" s="2006">
        <v>0</v>
      </c>
      <c r="B223" s="6800"/>
      <c r="C223" s="6816"/>
      <c r="D223" s="6816"/>
      <c r="E223" s="6816"/>
      <c r="F223" s="6816"/>
      <c r="G223" s="6817"/>
      <c r="H223" s="6817"/>
      <c r="I223" s="6818"/>
      <c r="J223" s="6818"/>
      <c r="K223" s="6818"/>
      <c r="L223" s="6818"/>
      <c r="M223" s="6819"/>
      <c r="N223" s="6819"/>
      <c r="O223" s="6826"/>
      <c r="P223" s="6826"/>
      <c r="Q223" s="6826"/>
      <c r="R223" s="6826"/>
      <c r="S223" s="6827"/>
      <c r="T223" s="6827"/>
      <c r="U223" s="6828"/>
      <c r="V223" s="6828"/>
      <c r="W223" s="6828"/>
      <c r="X223" s="6828"/>
      <c r="Y223" s="6828"/>
      <c r="Z223" s="6828"/>
      <c r="AA223" s="6829"/>
      <c r="AB223" s="6830"/>
      <c r="AC223" s="6831"/>
      <c r="AD223" s="6814"/>
      <c r="AE223" s="6815"/>
      <c r="AF223" s="2338">
        <v>15.75</v>
      </c>
      <c r="AG223" s="2342" t="s">
        <v>3832</v>
      </c>
      <c r="AH223" s="2343"/>
      <c r="AI223" s="2343"/>
      <c r="AJ223" s="2344"/>
      <c r="AK223" s="2006">
        <v>0</v>
      </c>
      <c r="AL223" s="2007"/>
    </row>
    <row r="224" spans="1:38" s="2333" customFormat="1" ht="15.95" customHeight="1">
      <c r="A224" s="2006">
        <v>0</v>
      </c>
      <c r="B224" s="6800"/>
      <c r="C224" s="6816"/>
      <c r="D224" s="6816"/>
      <c r="E224" s="6816"/>
      <c r="F224" s="6816"/>
      <c r="G224" s="6817"/>
      <c r="H224" s="6817"/>
      <c r="I224" s="6818"/>
      <c r="J224" s="6818"/>
      <c r="K224" s="6818"/>
      <c r="L224" s="6818"/>
      <c r="M224" s="6819"/>
      <c r="N224" s="6819"/>
      <c r="O224" s="6826"/>
      <c r="P224" s="6826"/>
      <c r="Q224" s="6826"/>
      <c r="R224" s="6826"/>
      <c r="S224" s="6827"/>
      <c r="T224" s="6827"/>
      <c r="U224" s="6832">
        <v>20</v>
      </c>
      <c r="V224" s="6832"/>
      <c r="W224" s="6832"/>
      <c r="X224" s="6832"/>
      <c r="Y224" s="6832"/>
      <c r="Z224" s="6832"/>
      <c r="AA224" s="6833"/>
      <c r="AB224" s="6834">
        <v>28</v>
      </c>
      <c r="AC224" s="6835"/>
      <c r="AD224" s="6814"/>
      <c r="AE224" s="6815"/>
      <c r="AF224" s="2338">
        <v>15.75</v>
      </c>
      <c r="AG224" s="2342" t="s">
        <v>3833</v>
      </c>
      <c r="AH224" s="2343"/>
      <c r="AI224" s="2343"/>
      <c r="AJ224" s="2344"/>
      <c r="AK224" s="2006">
        <v>0</v>
      </c>
      <c r="AL224" s="2007"/>
    </row>
    <row r="225" spans="1:38" s="2333" customFormat="1" ht="15.95" customHeight="1">
      <c r="A225" s="2006">
        <v>0</v>
      </c>
      <c r="B225" s="6800"/>
      <c r="C225" s="6798" t="s">
        <v>3834</v>
      </c>
      <c r="D225" s="6798"/>
      <c r="E225" s="6798" t="s">
        <v>3835</v>
      </c>
      <c r="F225" s="6798"/>
      <c r="G225" s="6798" t="s">
        <v>3836</v>
      </c>
      <c r="H225" s="6798"/>
      <c r="I225" s="6798" t="s">
        <v>3837</v>
      </c>
      <c r="J225" s="6798"/>
      <c r="K225" s="6798" t="s">
        <v>3838</v>
      </c>
      <c r="L225" s="6798"/>
      <c r="M225" s="6798" t="s">
        <v>3678</v>
      </c>
      <c r="N225" s="6798"/>
      <c r="O225" s="6798" t="s">
        <v>3679</v>
      </c>
      <c r="P225" s="6798"/>
      <c r="Q225" s="6843" t="s">
        <v>3678</v>
      </c>
      <c r="R225" s="6844"/>
      <c r="S225" s="6843" t="s">
        <v>3679</v>
      </c>
      <c r="T225" s="6844"/>
      <c r="U225" s="2345" t="s">
        <v>3834</v>
      </c>
      <c r="V225" s="2020" t="s">
        <v>3835</v>
      </c>
      <c r="W225" s="2345" t="s">
        <v>3836</v>
      </c>
      <c r="X225" s="2345" t="s">
        <v>3837</v>
      </c>
      <c r="Y225" s="2019" t="s">
        <v>3838</v>
      </c>
      <c r="Z225" s="2346" t="s">
        <v>3678</v>
      </c>
      <c r="AA225" s="2345" t="s">
        <v>3679</v>
      </c>
      <c r="AB225" s="2347" t="s">
        <v>3678</v>
      </c>
      <c r="AC225" s="2348" t="s">
        <v>3679</v>
      </c>
      <c r="AD225" s="6814"/>
      <c r="AE225" s="6815"/>
      <c r="AF225" s="2338">
        <v>15.75</v>
      </c>
      <c r="AG225" s="2349">
        <v>10</v>
      </c>
      <c r="AH225" s="2350">
        <v>8</v>
      </c>
      <c r="AI225" s="2351">
        <v>8</v>
      </c>
      <c r="AJ225" s="2344"/>
      <c r="AK225" s="2006">
        <v>0</v>
      </c>
      <c r="AL225" s="2007"/>
    </row>
    <row r="226" spans="1:38" s="2333" customFormat="1" ht="15.95" customHeight="1">
      <c r="A226" s="2006">
        <v>0</v>
      </c>
      <c r="B226" s="2352"/>
      <c r="C226" s="2032" t="s">
        <v>3693</v>
      </c>
      <c r="D226" s="2353" t="s">
        <v>3694</v>
      </c>
      <c r="E226" s="2032" t="s">
        <v>3693</v>
      </c>
      <c r="F226" s="2033" t="s">
        <v>3694</v>
      </c>
      <c r="G226" s="2032" t="s">
        <v>3693</v>
      </c>
      <c r="H226" s="2033" t="s">
        <v>3694</v>
      </c>
      <c r="I226" s="2032" t="s">
        <v>3693</v>
      </c>
      <c r="J226" s="2033" t="s">
        <v>3694</v>
      </c>
      <c r="K226" s="2032" t="s">
        <v>3693</v>
      </c>
      <c r="L226" s="2033" t="s">
        <v>3694</v>
      </c>
      <c r="M226" s="2032" t="s">
        <v>3693</v>
      </c>
      <c r="N226" s="2033" t="s">
        <v>3694</v>
      </c>
      <c r="O226" s="2032" t="s">
        <v>3693</v>
      </c>
      <c r="P226" s="2033" t="s">
        <v>3694</v>
      </c>
      <c r="Q226" s="2032" t="s">
        <v>3693</v>
      </c>
      <c r="R226" s="2033" t="s">
        <v>3694</v>
      </c>
      <c r="S226" s="2032" t="s">
        <v>3693</v>
      </c>
      <c r="T226" s="2033" t="s">
        <v>3694</v>
      </c>
      <c r="U226" s="2345"/>
      <c r="V226" s="2020"/>
      <c r="W226" s="2345"/>
      <c r="X226" s="2345"/>
      <c r="Y226" s="2019"/>
      <c r="Z226" s="2346"/>
      <c r="AA226" s="2345"/>
      <c r="AB226" s="2348"/>
      <c r="AC226" s="2348"/>
      <c r="AD226" s="2337"/>
      <c r="AE226" s="2337"/>
      <c r="AF226" s="2338"/>
      <c r="AG226" s="2354" t="s">
        <v>3826</v>
      </c>
      <c r="AH226" s="2343"/>
      <c r="AI226" s="2343"/>
      <c r="AJ226" s="2344"/>
      <c r="AK226" s="2006">
        <v>0</v>
      </c>
      <c r="AL226" s="2007"/>
    </row>
    <row r="227" spans="1:38" s="2333" customFormat="1" ht="18" customHeight="1">
      <c r="A227" s="2006">
        <v>0</v>
      </c>
      <c r="B227" s="6812" t="s">
        <v>3697</v>
      </c>
      <c r="C227" s="6795">
        <f>IF(ISTEXT(U227),0,(U227/U224)*S222)</f>
        <v>125</v>
      </c>
      <c r="D227" s="6793">
        <f>IF(ISTEXT(U227),U227,IF(C227=S222,"chaque repas",IF(C227=0,0,S222/C227)))</f>
        <v>2</v>
      </c>
      <c r="E227" s="6795">
        <f>IF(ISTEXT(V227),0,(V227/U224)*S222)</f>
        <v>100</v>
      </c>
      <c r="F227" s="6793">
        <f>IF(ISTEXT(V227),V227,IF(E227=S222,"chaque repas",IF(E227=0,0,S222/E227)))</f>
        <v>2.5</v>
      </c>
      <c r="G227" s="6795">
        <f>IF(ISTEXT(W227),0,(W227/U224)*S222)</f>
        <v>100</v>
      </c>
      <c r="H227" s="6793">
        <f>IF(ISTEXT(W227),W227,IF(G227=S222,"chaque repas",IF(G227=0,0,S222/G227)))</f>
        <v>2.5</v>
      </c>
      <c r="I227" s="6795">
        <f>IF(ISTEXT(X227),0,(X227/U224)*S222)</f>
        <v>125</v>
      </c>
      <c r="J227" s="6793">
        <f>IF(ISTEXT(X227),X227,IF(I227=S222,"chaque repas",IF(I227=0,0,S222/I227)))</f>
        <v>2</v>
      </c>
      <c r="K227" s="6795">
        <f>IF(ISTEXT(Y227),0,(Y227/U224)*S222)</f>
        <v>187.5</v>
      </c>
      <c r="L227" s="6793">
        <f>IF(ISTEXT(Y227),Y227,IF(K227=S222,"chaque repas",IF(K227=0,0,S222/K227)))</f>
        <v>1.3333333333333333</v>
      </c>
      <c r="M227" s="6795">
        <f>IF(ISTEXT(Z227),0,(Z227/U224)*S222)</f>
        <v>75</v>
      </c>
      <c r="N227" s="6793">
        <f>IF(ISTEXT(Z227),Z227,IF(M227=S222,"chaque repas",IF(M227=0,0,S222/M227)))</f>
        <v>3.3333333333333335</v>
      </c>
      <c r="O227" s="6795">
        <f>IF(ISTEXT(AA227),0,(AA227/U224)*S222)</f>
        <v>0</v>
      </c>
      <c r="P227" s="6793" t="str">
        <f>IF(ISTEXT(AA227),AA227,IF(O227=S222,"chaque repas",IF(O227=0,0,S222/O227)))</f>
        <v>libre</v>
      </c>
      <c r="Q227" s="6795">
        <f>IF(ISTEXT(AB227),0,(AB227/AB224)*S222)</f>
        <v>71.428571428571431</v>
      </c>
      <c r="R227" s="2355">
        <f>IF(ISTEXT(AB227),AB227,IF(Q227=S222,"chaque repas",IF(Q227=0,0,S222/Q227)))</f>
        <v>3.5</v>
      </c>
      <c r="S227" s="6808">
        <f>IF(ISTEXT(AC227),0,(AC227/AB224)*S222)</f>
        <v>0</v>
      </c>
      <c r="T227" s="6810" t="str">
        <f>IF(ISTEXT(AC227),AC227,IF(S227=S222,"chaque repas",IF(S227=0,0,S222/S227)))</f>
        <v>libre</v>
      </c>
      <c r="U227" s="6729">
        <v>10</v>
      </c>
      <c r="V227" s="6729">
        <v>8</v>
      </c>
      <c r="W227" s="6729">
        <v>8</v>
      </c>
      <c r="X227" s="6784">
        <v>10</v>
      </c>
      <c r="Y227" s="6784">
        <v>15</v>
      </c>
      <c r="Z227" s="6791">
        <v>6</v>
      </c>
      <c r="AA227" s="6721" t="s">
        <v>3700</v>
      </c>
      <c r="AB227" s="6791">
        <v>8</v>
      </c>
      <c r="AC227" s="6721" t="s">
        <v>3700</v>
      </c>
      <c r="AD227" s="6801" t="s">
        <v>3698</v>
      </c>
      <c r="AE227" s="6802"/>
      <c r="AF227" s="2338">
        <v>18</v>
      </c>
      <c r="AG227" s="2356" t="s">
        <v>3827</v>
      </c>
      <c r="AH227" s="2343"/>
      <c r="AI227" s="2343"/>
      <c r="AJ227" s="2344"/>
      <c r="AK227" s="2006">
        <v>0</v>
      </c>
      <c r="AL227" s="2007"/>
    </row>
    <row r="228" spans="1:38" s="2333" customFormat="1" ht="18" customHeight="1">
      <c r="A228" s="2006">
        <v>0</v>
      </c>
      <c r="B228" s="6813"/>
      <c r="C228" s="6796"/>
      <c r="D228" s="6794"/>
      <c r="E228" s="6796"/>
      <c r="F228" s="6794"/>
      <c r="G228" s="6796"/>
      <c r="H228" s="6794"/>
      <c r="I228" s="6796"/>
      <c r="J228" s="6794"/>
      <c r="K228" s="6796"/>
      <c r="L228" s="6794"/>
      <c r="M228" s="6796"/>
      <c r="N228" s="6794"/>
      <c r="O228" s="6796"/>
      <c r="P228" s="6794"/>
      <c r="Q228" s="6796"/>
      <c r="R228" s="2359"/>
      <c r="S228" s="6809"/>
      <c r="T228" s="6811">
        <f>IF(ISTEXT(AC228),AC228,IF(S228=$S$222,"chaque repas",IF(S228=0,0,$S$222/S228)))</f>
        <v>0</v>
      </c>
      <c r="U228" s="6733"/>
      <c r="V228" s="6733"/>
      <c r="W228" s="6733"/>
      <c r="X228" s="6673"/>
      <c r="Y228" s="6673"/>
      <c r="Z228" s="6792"/>
      <c r="AA228" s="6786"/>
      <c r="AB228" s="6792"/>
      <c r="AC228" s="6786"/>
      <c r="AD228" s="6803"/>
      <c r="AE228" s="6804"/>
      <c r="AF228" s="2338">
        <v>18</v>
      </c>
      <c r="AG228" s="2364" t="s">
        <v>3839</v>
      </c>
      <c r="AH228" s="2343"/>
      <c r="AI228" s="2343"/>
      <c r="AJ228" s="2344"/>
      <c r="AK228" s="2006">
        <v>0</v>
      </c>
      <c r="AL228" s="2007"/>
    </row>
    <row r="229" spans="1:38" s="2333" customFormat="1" ht="18" customHeight="1">
      <c r="A229" s="2006">
        <v>0</v>
      </c>
      <c r="B229" s="2365" t="s">
        <v>3701</v>
      </c>
      <c r="C229" s="2357">
        <f>IF(ISTEXT(U229),0,(U229/U224)*S222)</f>
        <v>100</v>
      </c>
      <c r="D229" s="2358">
        <f>IF(ISTEXT(U229),U229,IF(C229=S222,"chaque repas",IF(C229=0,0,S222/C229)))</f>
        <v>2.5</v>
      </c>
      <c r="E229" s="2357">
        <f>IF(ISTEXT(V229),0,(V229/U224)*S222)</f>
        <v>237.5</v>
      </c>
      <c r="F229" s="2358">
        <f>IF(ISTEXT(V229),V229,IF(E229=S222,"chaque repas",IF(E229=0,0,S222/E229)))</f>
        <v>1.0526315789473684</v>
      </c>
      <c r="G229" s="2357">
        <f>IF(ISTEXT(W229),0,(W229/U224)*S222)</f>
        <v>100</v>
      </c>
      <c r="H229" s="2358">
        <f>IF(ISTEXT(W229),W229,IF(G229=S222,"chaque repas",IF(G229=0,0,S222/G229)))</f>
        <v>2.5</v>
      </c>
      <c r="I229" s="2357">
        <f>IF(ISTEXT(X229),0,(X229/U224)*S222)</f>
        <v>100</v>
      </c>
      <c r="J229" s="2358">
        <f>IF(ISTEXT(X229),X229,IF(I229=S222,"chaque repas",IF(I229=0,0,S222/I229)))</f>
        <v>2.5</v>
      </c>
      <c r="K229" s="2357">
        <f>IF(ISTEXT(Y229),0,(Y229/U224)*S222)</f>
        <v>100</v>
      </c>
      <c r="L229" s="2358">
        <f>IF(ISTEXT(Y229),Y229,IF(K229=S222,"chaque repas",IF(K229=0,0,S222/K229)))</f>
        <v>2.5</v>
      </c>
      <c r="M229" s="2357">
        <f>IF(ISTEXT(Z229),0,(Z229/U224)*S222)</f>
        <v>100</v>
      </c>
      <c r="N229" s="2358">
        <f>IF(ISTEXT(Z229),Z229,IF(M229=S222,"chaque repas",IF(M229=0,0,S222/M229)))</f>
        <v>2.5</v>
      </c>
      <c r="O229" s="2357">
        <f>IF(ISTEXT(AA229),0,(AA229/U224)*S222)</f>
        <v>62.5</v>
      </c>
      <c r="P229" s="2358">
        <f>IF(ISTEXT(AA229),AA229,IF(O229=S222,"chaque repas",IF(O229=0,0,S222/O229)))</f>
        <v>4</v>
      </c>
      <c r="Q229" s="2357">
        <f>IF(ISTEXT(AB229),0,(AB229/AB224)*S222)</f>
        <v>107.14285714285714</v>
      </c>
      <c r="R229" s="2361">
        <f>IF(ISTEXT(AB229),AB229,IF(Q229=S222,"chaque repas",IF(Q229=0,0,S222/Q229)))</f>
        <v>2.3333333333333335</v>
      </c>
      <c r="S229" s="2360">
        <f>IF(ISTEXT(AC229),0,(AC229/AB224)*S222)</f>
        <v>71.428571428571431</v>
      </c>
      <c r="T229" s="2361">
        <f>IF(ISTEXT(AC229),AC229,IF(S229=S222,"chaque repas",IF(S229=0,0,S222/S229)))</f>
        <v>3.5</v>
      </c>
      <c r="U229" s="2366">
        <v>8</v>
      </c>
      <c r="V229" s="2366">
        <v>19</v>
      </c>
      <c r="W229" s="2366">
        <v>8</v>
      </c>
      <c r="X229" s="2366">
        <v>8</v>
      </c>
      <c r="Y229" s="2366">
        <v>8</v>
      </c>
      <c r="Z229" s="2367">
        <v>8</v>
      </c>
      <c r="AA229" s="2367">
        <v>5</v>
      </c>
      <c r="AB229" s="2367">
        <v>12</v>
      </c>
      <c r="AC229" s="2367">
        <v>8</v>
      </c>
      <c r="AD229" s="6803"/>
      <c r="AE229" s="6804"/>
      <c r="AF229" s="2338">
        <v>18</v>
      </c>
      <c r="AG229" s="2364" t="s">
        <v>3840</v>
      </c>
      <c r="AH229" s="2343"/>
      <c r="AI229" s="2343"/>
      <c r="AJ229" s="2344"/>
      <c r="AK229" s="2006">
        <v>0</v>
      </c>
      <c r="AL229" s="2007"/>
    </row>
    <row r="230" spans="1:38" s="2333" customFormat="1" ht="18" customHeight="1">
      <c r="A230" s="2006">
        <v>0</v>
      </c>
      <c r="B230" s="2365" t="s">
        <v>3702</v>
      </c>
      <c r="C230" s="2357">
        <f>IF(ISTEXT(U230),0,(U230/U224)*S222)</f>
        <v>0</v>
      </c>
      <c r="D230" s="2358">
        <f>IF(ISTEXT(U230),U230,IF(C230=S222,"chaque repas",IF(C230=0,0,S222/C230)))</f>
        <v>0</v>
      </c>
      <c r="E230" s="2357">
        <f>IF(ISTEXT(V230),0,(V230/U224)*S222)</f>
        <v>0</v>
      </c>
      <c r="F230" s="2358">
        <f>IF(ISTEXT(V230),V230,IF(E230=S222,"chaque repas",IF(E230=0,0,S222/E230)))</f>
        <v>0</v>
      </c>
      <c r="G230" s="2357">
        <f>IF(ISTEXT(W230),0,(W230/U224)*S222)</f>
        <v>0</v>
      </c>
      <c r="H230" s="2358">
        <f>IF(ISTEXT(W230),W230,IF(G230=S222,"chaque repas",IF(G230=0,0,S222/G230)))</f>
        <v>0</v>
      </c>
      <c r="I230" s="2357">
        <f>IF(ISTEXT(X230),0,(X230/U224)*S222)</f>
        <v>0</v>
      </c>
      <c r="J230" s="2358">
        <f>IF(ISTEXT(X230),X230,IF(I230=S222,"chaque repas",IF(I230=0,0,S222/I230)))</f>
        <v>0</v>
      </c>
      <c r="K230" s="2357">
        <f>IF(ISTEXT(Y230),0,(Y230/U224)*S222)</f>
        <v>0</v>
      </c>
      <c r="L230" s="2358">
        <f>IF(ISTEXT(Y230),Y230,IF(K230=S222,"chaque repas",IF(K230=0,0,S222/K230)))</f>
        <v>0</v>
      </c>
      <c r="M230" s="2357">
        <f>IF(ISTEXT(Z230),0,(Z230/U224)*S222)</f>
        <v>0</v>
      </c>
      <c r="N230" s="2358" t="str">
        <f>IF(ISTEXT(Z230),Z230,IF(M230=S222,"chaque repas",IF(M230=0,0,S222/M230)))</f>
        <v>Chaque jour</v>
      </c>
      <c r="O230" s="2357">
        <f>IF(ISTEXT(AA230),0,(AA230/U224)*S222)</f>
        <v>0</v>
      </c>
      <c r="P230" s="2358" t="str">
        <f>IF(ISTEXT(AA230),AA230,IF(O230=S222,"chaque repas",IF(O230=0,0,S222/O230)))</f>
        <v>Chaque jour</v>
      </c>
      <c r="Q230" s="2357">
        <f>IF(ISTEXT(AB230),0,(AB230/AB224)*S222)</f>
        <v>0</v>
      </c>
      <c r="R230" s="2361" t="str">
        <f>IF(ISTEXT(AB230),AB230,IF(Q230=S222,"chaque repas",IF(Q230=0,0,S222/Q230)))</f>
        <v>Chaque jour</v>
      </c>
      <c r="S230" s="2360">
        <f>IF(ISTEXT(AC230),0,(AC230/AB224)*S222)</f>
        <v>0</v>
      </c>
      <c r="T230" s="2361" t="str">
        <f>IF(ISTEXT(AC230),AC230,IF(S230=S222,"chaque repas",IF(S230=0,0,S222/S230)))</f>
        <v>Chaque jour</v>
      </c>
      <c r="U230" s="2368"/>
      <c r="V230" s="2368"/>
      <c r="W230" s="2368"/>
      <c r="X230" s="2368"/>
      <c r="Y230" s="2368"/>
      <c r="Z230" s="2369" t="s">
        <v>3841</v>
      </c>
      <c r="AA230" s="2369" t="s">
        <v>3841</v>
      </c>
      <c r="AB230" s="2369" t="s">
        <v>3841</v>
      </c>
      <c r="AC230" s="2369" t="s">
        <v>3841</v>
      </c>
      <c r="AD230" s="6803"/>
      <c r="AE230" s="6804"/>
      <c r="AF230" s="2338">
        <v>18</v>
      </c>
      <c r="AG230" s="2364" t="s">
        <v>3842</v>
      </c>
      <c r="AH230" s="2343"/>
      <c r="AI230" s="2343"/>
      <c r="AJ230" s="2344"/>
      <c r="AK230" s="2006">
        <v>0</v>
      </c>
      <c r="AL230" s="2007"/>
    </row>
    <row r="231" spans="1:38" s="2333" customFormat="1" ht="18" customHeight="1">
      <c r="A231" s="2006">
        <v>0</v>
      </c>
      <c r="B231" s="2370" t="s">
        <v>3704</v>
      </c>
      <c r="C231" s="2371">
        <f>IF(ISTEXT(U231),0,(U231/U224)*S222)</f>
        <v>0</v>
      </c>
      <c r="D231" s="2372">
        <f>IF(ISTEXT(U231),U231,IF(C231=S222,"chaque repas",IF(C231=0,0,S222/C231)))</f>
        <v>0</v>
      </c>
      <c r="E231" s="2373">
        <f>IF(ISTEXT(V231),0,(V231/U224)*S222)</f>
        <v>0</v>
      </c>
      <c r="F231" s="2372">
        <f>IF(ISTEXT(V231),V231,IF(E231=S222,"chaque repas",IF(E231=0,0,S222/E231)))</f>
        <v>0</v>
      </c>
      <c r="G231" s="2373">
        <f>IF(ISTEXT(W231),0,(W231/U224)*S222)</f>
        <v>0</v>
      </c>
      <c r="H231" s="2372">
        <f>IF(ISTEXT(W231),W231,IF(G231=S222,"chaque repas",IF(G231=0,0,S222/G231)))</f>
        <v>0</v>
      </c>
      <c r="I231" s="2373">
        <f>IF(ISTEXT(X231),0,(X231/U224)*S222)</f>
        <v>0</v>
      </c>
      <c r="J231" s="2372">
        <f>IF(ISTEXT(X231),X231,IF(I231=S222,"chaque repas",IF(I231=0,0,S222/I231)))</f>
        <v>0</v>
      </c>
      <c r="K231" s="2373">
        <f>IF(ISTEXT(Y231),0,(Y231/U224)*S222)</f>
        <v>0</v>
      </c>
      <c r="L231" s="2372">
        <f>IF(ISTEXT(Y231),Y231,IF(K231=S222,"chaque repas",IF(K231=0,0,S222/K231)))</f>
        <v>0</v>
      </c>
      <c r="M231" s="2373">
        <f>IF(ISTEXT(Z231),0,(Z231/U224)*S222)</f>
        <v>0</v>
      </c>
      <c r="N231" s="2372" t="str">
        <f>IF(ISTEXT(Z231),Z231,IF(M231=S222,"chaque repas",IF(M231=0,0,S222/M231)))</f>
        <v>libre</v>
      </c>
      <c r="O231" s="2374">
        <f>IF(ISTEXT(AA231),0,(AA231/U224)*S222)</f>
        <v>125</v>
      </c>
      <c r="P231" s="2372">
        <f>IF(ISTEXT(AA231),AA231,IF(O231=S222,"chaque repas",IF(O231=0,0,S222/O231)))</f>
        <v>2</v>
      </c>
      <c r="Q231" s="2373">
        <f>IF(ISTEXT(AB231),0,(AB231/AB224)*S222)</f>
        <v>0</v>
      </c>
      <c r="R231" s="2375" t="str">
        <f>IF(ISTEXT(AB231),AB231,IF(Q231=S222,"chaque repas",IF(Q231=0,0,S222/Q231)))</f>
        <v>libre</v>
      </c>
      <c r="S231" s="2373">
        <f>IF(ISTEXT(AC231),0,(AC231/AB224)*S222)</f>
        <v>125</v>
      </c>
      <c r="T231" s="2375">
        <f>IF(ISTEXT(AC231),AC231,IF(S231=S222,"chaque repas",IF(S231=0,0,S222/S231)))</f>
        <v>2</v>
      </c>
      <c r="U231" s="2363"/>
      <c r="V231" s="2363"/>
      <c r="W231" s="2363"/>
      <c r="X231" s="2363"/>
      <c r="Y231" s="2363"/>
      <c r="Z231" s="2376" t="s">
        <v>3700</v>
      </c>
      <c r="AA231" s="2377">
        <v>10</v>
      </c>
      <c r="AB231" s="2376" t="s">
        <v>3700</v>
      </c>
      <c r="AC231" s="2362">
        <v>14</v>
      </c>
      <c r="AD231" s="6803"/>
      <c r="AE231" s="6804"/>
      <c r="AF231" s="2338">
        <v>18</v>
      </c>
      <c r="AG231" s="2364" t="s">
        <v>3843</v>
      </c>
      <c r="AH231" s="2343"/>
      <c r="AI231" s="2343"/>
      <c r="AJ231" s="2344"/>
      <c r="AK231" s="2006">
        <v>0</v>
      </c>
      <c r="AL231" s="2007"/>
    </row>
    <row r="232" spans="1:38" s="2333" customFormat="1" ht="18" customHeight="1">
      <c r="A232" s="2006">
        <v>0</v>
      </c>
      <c r="B232" s="2370" t="s">
        <v>3705</v>
      </c>
      <c r="C232" s="6807">
        <f>IF(ISTEXT(U232),0,(U232/U224)*S222)</f>
        <v>0</v>
      </c>
      <c r="D232" s="6787" t="str">
        <f>IF(ISTEXT(U232),U232,IF(C232=S222,"chaque repas",IF(C232=0,0,S222/C232)))</f>
        <v>10</v>
      </c>
      <c r="E232" s="6788">
        <f>IF(ISTEXT(V232),0,(V232/U224)*S222)</f>
        <v>0</v>
      </c>
      <c r="F232" s="6787" t="str">
        <f>IF(ISTEXT(V232),V232,IF(E232=S222,"chaque repas",IF(E232=0,0,S222/E232)))</f>
        <v>20</v>
      </c>
      <c r="G232" s="6788">
        <f>IF(ISTEXT(W232),0,(W232/U224)*S222)</f>
        <v>125</v>
      </c>
      <c r="H232" s="6787">
        <f>IF(ISTEXT(W232),W232,IF(G232=S222,"chaque repas",IF(G232=0,0,S222/G232)))</f>
        <v>2</v>
      </c>
      <c r="I232" s="6788">
        <f>IF(ISTEXT(X232),0,(X232/U224)*S222)</f>
        <v>0</v>
      </c>
      <c r="J232" s="6787" t="str">
        <f>IF(ISTEXT(X232),X232,IF(I232=S222,"chaque repas",IF(I232=0,0,S222/I232)))</f>
        <v>10</v>
      </c>
      <c r="K232" s="6788">
        <f>IF(ISTEXT(Y232),0,(Y232/U224)*S222)</f>
        <v>87.5</v>
      </c>
      <c r="L232" s="6787">
        <f>IF(ISTEXT(Y232),Y232,IF(K232=S222,"chaque repas",IF(K232=0,0,S222/K232)))</f>
        <v>2.8571428571428572</v>
      </c>
      <c r="M232" s="6788">
        <f>IF(ISTEXT(Z232),0,(Z232/U224)*S222)</f>
        <v>125</v>
      </c>
      <c r="N232" s="6787">
        <f>IF(ISTEXT(Z232),Z232,IF(M232=S222,"chaque repas",IF(M232=0,0,S222/M232)))</f>
        <v>2</v>
      </c>
      <c r="O232" s="6797">
        <f>IF(ISTEXT(AA232),0,(AA232/U224)*S222)</f>
        <v>100</v>
      </c>
      <c r="P232" s="6787">
        <f>IF(ISTEXT(AA232),AA232,IF(O232=S222,"chaque repas",IF(O232=0,0,S222/O232)))</f>
        <v>2.5</v>
      </c>
      <c r="Q232" s="6788">
        <f>IF(ISTEXT(AB232),0,(AB232/AB224)*S222)</f>
        <v>125</v>
      </c>
      <c r="R232" s="6789">
        <f>IF(ISTEXT(AB232),AB232,IF(Q232=S222,"chaque repas",IF(Q232=0,0,S222/Q232)))</f>
        <v>2</v>
      </c>
      <c r="S232" s="6790">
        <f>IF(ISTEXT(AC232),0,(AC232/AB224)*S222)</f>
        <v>107.14285714285714</v>
      </c>
      <c r="T232" s="6789">
        <f>IF(ISTEXT(AC232),AC232,IF(S232=S222,"chaque repas",IF(S232=0,0,S222/S232)))</f>
        <v>2.3333333333333335</v>
      </c>
      <c r="U232" s="6721" t="s">
        <v>3844</v>
      </c>
      <c r="V232" s="6721" t="s">
        <v>3845</v>
      </c>
      <c r="W232" s="6784">
        <v>10</v>
      </c>
      <c r="X232" s="6721" t="s">
        <v>3844</v>
      </c>
      <c r="Y232" s="6784">
        <v>7</v>
      </c>
      <c r="Z232" s="6784">
        <v>10</v>
      </c>
      <c r="AA232" s="6784">
        <v>8</v>
      </c>
      <c r="AB232" s="6784">
        <v>14</v>
      </c>
      <c r="AC232" s="6784">
        <v>12</v>
      </c>
      <c r="AD232" s="6803"/>
      <c r="AE232" s="6804"/>
      <c r="AF232" s="2338">
        <v>18</v>
      </c>
      <c r="AG232" s="2378">
        <v>3.5</v>
      </c>
      <c r="AH232" s="2342" t="s">
        <v>3846</v>
      </c>
      <c r="AI232" s="2343"/>
      <c r="AJ232" s="2344"/>
      <c r="AK232" s="2006">
        <v>0</v>
      </c>
      <c r="AL232" s="2007"/>
    </row>
    <row r="233" spans="1:38" s="2333" customFormat="1" ht="18" customHeight="1">
      <c r="A233" s="2006">
        <v>0</v>
      </c>
      <c r="B233" s="2379" t="s">
        <v>591</v>
      </c>
      <c r="C233" s="6807"/>
      <c r="D233" s="6787"/>
      <c r="E233" s="6788"/>
      <c r="F233" s="6787"/>
      <c r="G233" s="6788"/>
      <c r="H233" s="6787"/>
      <c r="I233" s="6788"/>
      <c r="J233" s="6787"/>
      <c r="K233" s="6788"/>
      <c r="L233" s="6787"/>
      <c r="M233" s="6788"/>
      <c r="N233" s="6787"/>
      <c r="O233" s="6797"/>
      <c r="P233" s="6787"/>
      <c r="Q233" s="6788"/>
      <c r="R233" s="6789"/>
      <c r="S233" s="6790"/>
      <c r="T233" s="6789"/>
      <c r="U233" s="6786"/>
      <c r="V233" s="6786"/>
      <c r="W233" s="6673"/>
      <c r="X233" s="6786"/>
      <c r="Y233" s="6673"/>
      <c r="Z233" s="6673"/>
      <c r="AA233" s="6673"/>
      <c r="AB233" s="6673"/>
      <c r="AC233" s="6673"/>
      <c r="AD233" s="6803"/>
      <c r="AE233" s="6804"/>
      <c r="AF233" s="2338">
        <v>18</v>
      </c>
      <c r="AG233" s="2380" t="s">
        <v>3579</v>
      </c>
      <c r="AH233" s="2343"/>
      <c r="AI233" s="2343"/>
      <c r="AJ233" s="2344"/>
      <c r="AK233" s="2006">
        <v>0</v>
      </c>
      <c r="AL233" s="2007"/>
    </row>
    <row r="234" spans="1:38" s="2333" customFormat="1" ht="18" customHeight="1">
      <c r="A234" s="2006">
        <v>0</v>
      </c>
      <c r="B234" s="2381" t="s">
        <v>3707</v>
      </c>
      <c r="C234" s="2371">
        <f>IF(ISTEXT(U234),0,(U234/U224)*S222)</f>
        <v>0</v>
      </c>
      <c r="D234" s="2372" t="str">
        <f>IF(ISTEXT(U234),U234,IF(C234=S222,"chaque repas",IF(C234=0,0,S222/C234)))</f>
        <v>10</v>
      </c>
      <c r="E234" s="2373">
        <f>IF(ISTEXT(V234),0,(V234/U224)*S222)</f>
        <v>0</v>
      </c>
      <c r="F234" s="2372" t="str">
        <f>IF(ISTEXT(V234),V234,IF(E234=S222,"chaque repas",IF(E234=0,0,S222/E234)))</f>
        <v>20</v>
      </c>
      <c r="G234" s="2373">
        <f>IF(ISTEXT(W234),0,(W234/U224)*S222)</f>
        <v>125</v>
      </c>
      <c r="H234" s="2372">
        <f>IF(ISTEXT(W234),W234,IF(G234=S222,"chaque repas",IF(G234=0,0,S222/G234)))</f>
        <v>2</v>
      </c>
      <c r="I234" s="2373">
        <f>IF(ISTEXT(X234),0,(X234/U224)*S222)</f>
        <v>0</v>
      </c>
      <c r="J234" s="2372" t="str">
        <f>IF(ISTEXT(X234),X234,IF(I234=S222,"chaque repas",IF(I234=0,0,S222/I234)))</f>
        <v>10</v>
      </c>
      <c r="K234" s="2373">
        <f>IF(ISTEXT(Y234),0,(Y234/U224)*S222)</f>
        <v>87.5</v>
      </c>
      <c r="L234" s="2372">
        <f>IF(ISTEXT(Y234),Y234,IF(K234=S222,"chaque repas",IF(K234=0,0,S222/K234)))</f>
        <v>2.8571428571428572</v>
      </c>
      <c r="M234" s="2373">
        <f>IF(ISTEXT(Z234),0,(Z234/U224)*S222)</f>
        <v>62.5</v>
      </c>
      <c r="N234" s="2372">
        <f>IF(ISTEXT(Z234),Z234,IF(M234=S222,"chaque repas",IF(M234=0,0,S222/M234)))</f>
        <v>4</v>
      </c>
      <c r="O234" s="2374">
        <f>IF(ISTEXT(AA234),0,(AA234/U224)*S222)</f>
        <v>62.5</v>
      </c>
      <c r="P234" s="2372">
        <f>IF(ISTEXT(AA234),AA234,IF(O234=S222,"chaque repas",IF(O234=0,0,S222/O234)))</f>
        <v>4</v>
      </c>
      <c r="Q234" s="2373">
        <f>IF(ISTEXT(AB234),0,(AB234/AB224)*S222)</f>
        <v>62.5</v>
      </c>
      <c r="R234" s="2375">
        <f>IF(ISTEXT(AB234),AB234,IF(Q234=S222,"chaque repas",IF(Q234=0,0,S222/Q234)))</f>
        <v>4</v>
      </c>
      <c r="S234" s="2373">
        <f>IF(ISTEXT(AC234),0,(AC234/AB224)*S222)</f>
        <v>62.5</v>
      </c>
      <c r="T234" s="2375">
        <f>IF(ISTEXT(AC234),AC234,IF(S234=S222,"chaque repas",IF(S234=0,0,S222/S234)))</f>
        <v>4</v>
      </c>
      <c r="U234" s="2382" t="s">
        <v>3844</v>
      </c>
      <c r="V234" s="2382" t="s">
        <v>3845</v>
      </c>
      <c r="W234" s="2383">
        <v>10</v>
      </c>
      <c r="X234" s="2382" t="s">
        <v>3844</v>
      </c>
      <c r="Y234" s="2383">
        <v>7</v>
      </c>
      <c r="Z234" s="2383">
        <v>5</v>
      </c>
      <c r="AA234" s="2383">
        <v>5</v>
      </c>
      <c r="AB234" s="2383">
        <v>7</v>
      </c>
      <c r="AC234" s="2383">
        <v>7</v>
      </c>
      <c r="AD234" s="6805"/>
      <c r="AE234" s="6806"/>
      <c r="AF234" s="2338">
        <v>18</v>
      </c>
      <c r="AG234" s="2384" t="s">
        <v>3706</v>
      </c>
      <c r="AH234" s="2385"/>
      <c r="AI234" s="2385"/>
      <c r="AJ234" s="2386"/>
      <c r="AK234" s="2006">
        <v>0</v>
      </c>
      <c r="AL234" s="2007"/>
    </row>
    <row r="235" spans="1:38" s="2333" customFormat="1" ht="18" customHeight="1">
      <c r="A235" s="2006">
        <v>0</v>
      </c>
      <c r="B235" s="2387" t="s">
        <v>3708</v>
      </c>
      <c r="C235" s="6785">
        <f>IF(ISTEXT(U235),0,(U235/U224)*S222)</f>
        <v>125</v>
      </c>
      <c r="D235" s="6783">
        <f>IF(ISTEXT(U235),U235,IF(C235=S222,"chaque repas",IF(C235=0,0,S222/C235)))</f>
        <v>2</v>
      </c>
      <c r="E235" s="6782">
        <f>IF(ISTEXT(V235),0,(V235/U224)*S222)</f>
        <v>0</v>
      </c>
      <c r="F235" s="6783" t="str">
        <f>IF(ISTEXT(V235),V235,IF(E235=S222,"chaque repas",IF(E235=0,0,S222/E235)))</f>
        <v>20</v>
      </c>
      <c r="G235" s="6782">
        <f>IF(ISTEXT(W235),0,(W235/U224)*S222)</f>
        <v>125</v>
      </c>
      <c r="H235" s="6783">
        <f>IF(ISTEXT(W235),W235,IF(G235=S222,"chaque repas",IF(G235=0,0,S222/G235)))</f>
        <v>2</v>
      </c>
      <c r="I235" s="6782">
        <f>IF(ISTEXT(X235),0,(X235/U224)*S222)</f>
        <v>0</v>
      </c>
      <c r="J235" s="6783" t="str">
        <f>IF(ISTEXT(X235),X235,IF(I235=S222,"chaque repas",IF(I235=0,0,S222/I235)))</f>
        <v>10</v>
      </c>
      <c r="K235" s="6782">
        <f>IF(ISTEXT(Y235),0,(Y235/U224)*S222)</f>
        <v>87.5</v>
      </c>
      <c r="L235" s="6783">
        <f>IF(ISTEXT(Y235),Y235,IF(K235=S222,"chaque repas",IF(K235=0,0,S222/K235)))</f>
        <v>2.8571428571428572</v>
      </c>
      <c r="M235" s="6782">
        <f>IF(ISTEXT(Z235),0,(Z235/U224)*S222)</f>
        <v>62.5</v>
      </c>
      <c r="N235" s="6783">
        <f>IF(ISTEXT(Z235),Z235,IF(M235=S222,"chaque repas",IF(M235=0,0,S222/M235)))</f>
        <v>4</v>
      </c>
      <c r="O235" s="6782">
        <f>IF(ISTEXT(AA235),0,(AA235/U224)*S222)</f>
        <v>62.5</v>
      </c>
      <c r="P235" s="6783">
        <f>IF(ISTEXT(AA235),AA235,IF(O235=S222,"chaque repas",IF(O235=0,0,S222/O235)))</f>
        <v>4</v>
      </c>
      <c r="Q235" s="6779">
        <f>IF(ISTEXT(AB235),0,(AB235/AB224)*S222)</f>
        <v>62.5</v>
      </c>
      <c r="R235" s="2388">
        <f>IF(ISTEXT(AB235),AB235,IF(Q235=S222,"chaque repas",IF(Q235=0,0,S222/Q235)))</f>
        <v>4</v>
      </c>
      <c r="S235" s="6780">
        <f>IF(ISTEXT(AC235),0,(AC235/AB224)*S222)</f>
        <v>62.5</v>
      </c>
      <c r="T235" s="6781">
        <f>IF(ISTEXT(AC235),AC235,IF(S235=S222,"chaque repas",IF(S235=0,0,S222/S235)))</f>
        <v>4</v>
      </c>
      <c r="U235" s="6777">
        <v>10</v>
      </c>
      <c r="V235" s="6777" t="s">
        <v>3845</v>
      </c>
      <c r="W235" s="6646">
        <v>10</v>
      </c>
      <c r="X235" s="6777" t="s">
        <v>3844</v>
      </c>
      <c r="Y235" s="6672">
        <v>7</v>
      </c>
      <c r="Z235" s="6672">
        <v>5</v>
      </c>
      <c r="AA235" s="6672">
        <v>5</v>
      </c>
      <c r="AB235" s="6672">
        <v>7</v>
      </c>
      <c r="AC235" s="6672">
        <v>7</v>
      </c>
      <c r="AD235" s="6770" t="s">
        <v>3709</v>
      </c>
      <c r="AE235" s="6771"/>
      <c r="AF235" s="2338">
        <v>18</v>
      </c>
      <c r="AG235" s="2006">
        <v>0</v>
      </c>
      <c r="AH235" s="2006">
        <v>0</v>
      </c>
      <c r="AI235" s="2006">
        <v>0</v>
      </c>
      <c r="AJ235" s="2006">
        <v>0</v>
      </c>
      <c r="AK235" s="2006">
        <v>0</v>
      </c>
      <c r="AL235" s="2007"/>
    </row>
    <row r="236" spans="1:38" s="2333" customFormat="1" ht="18" customHeight="1">
      <c r="A236" s="2006">
        <v>0</v>
      </c>
      <c r="B236" s="2389" t="s">
        <v>3710</v>
      </c>
      <c r="C236" s="6785"/>
      <c r="D236" s="6783"/>
      <c r="E236" s="6782"/>
      <c r="F236" s="6783"/>
      <c r="G236" s="6782"/>
      <c r="H236" s="6783"/>
      <c r="I236" s="6782"/>
      <c r="J236" s="6783"/>
      <c r="K236" s="6782"/>
      <c r="L236" s="6783"/>
      <c r="M236" s="6782"/>
      <c r="N236" s="6783"/>
      <c r="O236" s="6782"/>
      <c r="P236" s="6783"/>
      <c r="Q236" s="6779"/>
      <c r="R236" s="2388"/>
      <c r="S236" s="6780"/>
      <c r="T236" s="6781"/>
      <c r="U236" s="6778"/>
      <c r="V236" s="6778"/>
      <c r="W236" s="6733"/>
      <c r="X236" s="6778"/>
      <c r="Y236" s="6673"/>
      <c r="Z236" s="6673"/>
      <c r="AA236" s="6673"/>
      <c r="AB236" s="6673"/>
      <c r="AC236" s="6673"/>
      <c r="AD236" s="6772"/>
      <c r="AE236" s="6773"/>
      <c r="AF236" s="2338">
        <v>18</v>
      </c>
      <c r="AG236" s="2006">
        <v>0</v>
      </c>
      <c r="AH236" s="2006">
        <v>0</v>
      </c>
      <c r="AI236" s="2006">
        <v>0</v>
      </c>
      <c r="AJ236" s="2006">
        <v>0</v>
      </c>
      <c r="AK236" s="2006">
        <v>0</v>
      </c>
      <c r="AL236" s="2007"/>
    </row>
    <row r="237" spans="1:38" s="2333" customFormat="1" ht="18" customHeight="1">
      <c r="A237" s="2006">
        <v>0</v>
      </c>
      <c r="B237" s="2390" t="s">
        <v>3711</v>
      </c>
      <c r="C237" s="6774">
        <f>IF(ISTEXT(U237),0,(U237/U224)*S222)</f>
        <v>50</v>
      </c>
      <c r="D237" s="6761">
        <f>IF(ISTEXT(U237),U237,IF(C237=S222,"chaque repas",IF(C237=0,0,S222/C237)))</f>
        <v>5</v>
      </c>
      <c r="E237" s="6764">
        <f>IF(ISTEXT(V237),0,(V237/U224)*S222)</f>
        <v>25</v>
      </c>
      <c r="F237" s="6761">
        <f>IF(ISTEXT(V237),V237,IF(E237=S222,"chaque repas",IF(E237=0,0,S222/E237)))</f>
        <v>10</v>
      </c>
      <c r="G237" s="6764">
        <f>IF(ISTEXT(W237),0,(W237/U224)*S222)</f>
        <v>12.5</v>
      </c>
      <c r="H237" s="6761">
        <f>IF(ISTEXT(W237),W237,IF(G237=S222,"chaque repas",IF(G237=0,0,S222/G237)))</f>
        <v>20</v>
      </c>
      <c r="I237" s="6764">
        <f>IF(ISTEXT(X237),0,(X237/U224)*S222)</f>
        <v>100</v>
      </c>
      <c r="J237" s="6761">
        <f>IF(ISTEXT(X237),X237,IF(I237=S222,"chaque repas",IF(I237=0,0,S222/I237)))</f>
        <v>2.5</v>
      </c>
      <c r="K237" s="6764">
        <f>IF(ISTEXT(Y237),0,(Y237/U224)*S222)</f>
        <v>25</v>
      </c>
      <c r="L237" s="6761">
        <f>IF(ISTEXT(Y237),Y237,IF(K237=S222,"chaque repas",IF(K237=0,0,S222/K237)))</f>
        <v>10</v>
      </c>
      <c r="M237" s="6764">
        <f>IF(ISTEXT(Z237),0,(Z237/U224)*S222)</f>
        <v>100</v>
      </c>
      <c r="N237" s="6761">
        <f>IF(ISTEXT(Z237),Z237,IF(M237=S222,"chaque repas",IF(M237=0,0,S222/M237)))</f>
        <v>2.5</v>
      </c>
      <c r="O237" s="6764">
        <f>IF(ISTEXT(AA237),0,(AA237/U224)*S222)</f>
        <v>12.5</v>
      </c>
      <c r="P237" s="6761">
        <f>IF(ISTEXT(AA237),AA237,IF(O237=S222,"chaque repas",IF(O237=0,0,S222/O237)))</f>
        <v>20</v>
      </c>
      <c r="Q237" s="6767">
        <f>IF(ISTEXT(AB237),0,(AB237/AB224)*S222)</f>
        <v>107.14285714285714</v>
      </c>
      <c r="R237" s="2391">
        <f>IF(ISTEXT(AB237),AB237,IF(Q237=S222,"chaque repas",IF(Q237=0,0,S222/Q237)))</f>
        <v>2.3333333333333335</v>
      </c>
      <c r="S237" s="6755">
        <f>IF(ISTEXT(AC237),0,(AC237/AB224)*S222)</f>
        <v>17.857142857142858</v>
      </c>
      <c r="T237" s="6758">
        <f>IF(ISTEXT(AC237),AC237,IF(S237=S222,"chaque repas",IF(S237=0,0,S222/S237)))</f>
        <v>14</v>
      </c>
      <c r="U237" s="6645">
        <v>4</v>
      </c>
      <c r="V237" s="6748">
        <v>2</v>
      </c>
      <c r="W237" s="6748">
        <v>1</v>
      </c>
      <c r="X237" s="6748">
        <v>8</v>
      </c>
      <c r="Y237" s="6748">
        <v>2</v>
      </c>
      <c r="Z237" s="6748">
        <v>8</v>
      </c>
      <c r="AA237" s="6748">
        <v>1</v>
      </c>
      <c r="AB237" s="6748">
        <v>12</v>
      </c>
      <c r="AC237" s="6748">
        <v>2</v>
      </c>
      <c r="AD237" s="6749" t="s">
        <v>3712</v>
      </c>
      <c r="AE237" s="6750"/>
      <c r="AF237" s="2338">
        <v>18</v>
      </c>
      <c r="AG237" s="2006">
        <v>0</v>
      </c>
      <c r="AH237" s="2006">
        <v>0</v>
      </c>
      <c r="AI237" s="2006">
        <v>0</v>
      </c>
      <c r="AJ237" s="2006">
        <v>0</v>
      </c>
      <c r="AK237" s="2006">
        <v>0</v>
      </c>
      <c r="AL237" s="2007"/>
    </row>
    <row r="238" spans="1:38" s="2333" customFormat="1" ht="18" customHeight="1">
      <c r="A238" s="2006">
        <v>0</v>
      </c>
      <c r="B238" s="2392" t="s">
        <v>3847</v>
      </c>
      <c r="C238" s="6775"/>
      <c r="D238" s="6762"/>
      <c r="E238" s="6765"/>
      <c r="F238" s="6762"/>
      <c r="G238" s="6765"/>
      <c r="H238" s="6762"/>
      <c r="I238" s="6765"/>
      <c r="J238" s="6762"/>
      <c r="K238" s="6765"/>
      <c r="L238" s="6762"/>
      <c r="M238" s="6765"/>
      <c r="N238" s="6762"/>
      <c r="O238" s="6765"/>
      <c r="P238" s="6762"/>
      <c r="Q238" s="6768"/>
      <c r="R238" s="2393"/>
      <c r="S238" s="6756"/>
      <c r="T238" s="6759"/>
      <c r="U238" s="6646"/>
      <c r="V238" s="6646"/>
      <c r="W238" s="6646"/>
      <c r="X238" s="6646"/>
      <c r="Y238" s="6646"/>
      <c r="Z238" s="6646"/>
      <c r="AA238" s="6646"/>
      <c r="AB238" s="6646"/>
      <c r="AC238" s="6646"/>
      <c r="AD238" s="6751"/>
      <c r="AE238" s="6752"/>
      <c r="AF238" s="2338">
        <v>18</v>
      </c>
      <c r="AG238" s="2006">
        <v>0</v>
      </c>
      <c r="AH238" s="2006">
        <v>0</v>
      </c>
      <c r="AI238" s="2006">
        <v>0</v>
      </c>
      <c r="AJ238" s="2006">
        <v>0</v>
      </c>
      <c r="AK238" s="2006">
        <v>0</v>
      </c>
      <c r="AL238" s="2007"/>
    </row>
    <row r="239" spans="1:38" s="2333" customFormat="1" ht="18" customHeight="1">
      <c r="A239" s="2006">
        <v>0</v>
      </c>
      <c r="B239" s="2394" t="s">
        <v>3847</v>
      </c>
      <c r="C239" s="6776"/>
      <c r="D239" s="6763"/>
      <c r="E239" s="6766"/>
      <c r="F239" s="6763"/>
      <c r="G239" s="6766"/>
      <c r="H239" s="6763"/>
      <c r="I239" s="6766"/>
      <c r="J239" s="6763"/>
      <c r="K239" s="6766"/>
      <c r="L239" s="6763"/>
      <c r="M239" s="6766"/>
      <c r="N239" s="6763"/>
      <c r="O239" s="6766"/>
      <c r="P239" s="6763"/>
      <c r="Q239" s="6769"/>
      <c r="R239" s="2395"/>
      <c r="S239" s="6757"/>
      <c r="T239" s="6760"/>
      <c r="U239" s="6733"/>
      <c r="V239" s="6733"/>
      <c r="W239" s="6733"/>
      <c r="X239" s="6733"/>
      <c r="Y239" s="6733"/>
      <c r="Z239" s="6733"/>
      <c r="AA239" s="6733"/>
      <c r="AB239" s="6733"/>
      <c r="AC239" s="6733"/>
      <c r="AD239" s="6751"/>
      <c r="AE239" s="6752"/>
      <c r="AF239" s="2338">
        <v>18</v>
      </c>
      <c r="AG239" s="2006">
        <v>0</v>
      </c>
      <c r="AH239" s="2006">
        <v>0</v>
      </c>
      <c r="AI239" s="2006">
        <v>0</v>
      </c>
      <c r="AJ239" s="2006">
        <v>0</v>
      </c>
      <c r="AK239" s="2006">
        <v>0</v>
      </c>
      <c r="AL239" s="2007"/>
    </row>
    <row r="240" spans="1:38" s="2333" customFormat="1" ht="18" customHeight="1">
      <c r="A240" s="2006">
        <v>0</v>
      </c>
      <c r="B240" s="2396" t="s">
        <v>3713</v>
      </c>
      <c r="C240" s="2397">
        <f>IF(ISTEXT(U240),0,(U240/U224)*S222)</f>
        <v>50</v>
      </c>
      <c r="D240" s="2398">
        <f>IF(ISTEXT(U240),U240,IF(C240=S222,"chaque repas",IF(C240=0,0,S222/C240)))</f>
        <v>5</v>
      </c>
      <c r="E240" s="2399">
        <f>IF(ISTEXT(V240),0,(V240/U224)*S222)</f>
        <v>25</v>
      </c>
      <c r="F240" s="2398">
        <f>IF(ISTEXT(V240),V240,IF(E240=S222,"chaque repas",IF(E240=0,0,S222/E240)))</f>
        <v>10</v>
      </c>
      <c r="G240" s="2399">
        <f>IF(ISTEXT(W240),0,(W240/U224)*S222)</f>
        <v>25</v>
      </c>
      <c r="H240" s="2398">
        <f>IF(ISTEXT(W240),W240,IF(G240=S222,"chaque repas",IF(G240=0,0,S222/G240)))</f>
        <v>10</v>
      </c>
      <c r="I240" s="2399">
        <f>IF(ISTEXT(X240),0,(X240/U224)*S222)</f>
        <v>50</v>
      </c>
      <c r="J240" s="2398">
        <f>IF(ISTEXT(X240),X240,IF(I240=S222,"chaque repas",IF(I240=0,0,S222/I240)))</f>
        <v>5</v>
      </c>
      <c r="K240" s="2399">
        <f>IF(ISTEXT(Y240),0,(Y240/U224)*S222)</f>
        <v>25</v>
      </c>
      <c r="L240" s="2398">
        <f>IF(ISTEXT(Y240),Y240,IF(K240=S222,"chaque repas",IF(K240=0,0,S222/K240)))</f>
        <v>10</v>
      </c>
      <c r="M240" s="2399">
        <f>IF(ISTEXT(Z240),0,(Z240/U224)*S222)</f>
        <v>50</v>
      </c>
      <c r="N240" s="2398">
        <f>IF(ISTEXT(Z240),Z240,IF(M240=S222,"chaque repas",IF(M240=0,0,S222/M240)))</f>
        <v>5</v>
      </c>
      <c r="O240" s="2399">
        <f>IF(ISTEXT(AA240),0,(AA240/U224)*S222)</f>
        <v>25</v>
      </c>
      <c r="P240" s="2398">
        <f>IF(ISTEXT(AA240),AA240,IF(O240=S222,"chaque repas",IF(O240=0,0,S222/O240)))</f>
        <v>10</v>
      </c>
      <c r="Q240" s="2400">
        <f>IF(ISTEXT(AB240),0,(AB240/AB224)*S222)</f>
        <v>53.571428571428569</v>
      </c>
      <c r="R240" s="2401">
        <f>IF(ISTEXT(AB240),AB240,IF(Q240=S222,"chaque repas",IF(Q240=0,0,S222/Q240)))</f>
        <v>4.666666666666667</v>
      </c>
      <c r="S240" s="2399">
        <f>IF(ISTEXT(AC240),0,(AC240/AB224)*S222)</f>
        <v>35.714285714285715</v>
      </c>
      <c r="T240" s="2401">
        <f>IF(ISTEXT(AC240),AC240,IF(S240=S222,"chaque repas",IF(S240=0,0,S222/S240)))</f>
        <v>7</v>
      </c>
      <c r="U240" s="2402">
        <v>4</v>
      </c>
      <c r="V240" s="2402">
        <v>2</v>
      </c>
      <c r="W240" s="2402">
        <v>2</v>
      </c>
      <c r="X240" s="2402">
        <v>4</v>
      </c>
      <c r="Y240" s="2402">
        <v>2</v>
      </c>
      <c r="Z240" s="2402">
        <v>4</v>
      </c>
      <c r="AA240" s="2402">
        <v>2</v>
      </c>
      <c r="AB240" s="2402">
        <v>6</v>
      </c>
      <c r="AC240" s="2402">
        <v>4</v>
      </c>
      <c r="AD240" s="6751"/>
      <c r="AE240" s="6752"/>
      <c r="AF240" s="2338">
        <v>18</v>
      </c>
      <c r="AG240" s="2006">
        <v>0</v>
      </c>
      <c r="AH240" s="2006">
        <v>0</v>
      </c>
      <c r="AI240" s="2006">
        <v>0</v>
      </c>
      <c r="AJ240" s="2006">
        <v>0</v>
      </c>
      <c r="AK240" s="2006">
        <v>0</v>
      </c>
      <c r="AL240" s="2007"/>
    </row>
    <row r="241" spans="1:38" s="2333" customFormat="1" ht="18" customHeight="1">
      <c r="A241" s="2006">
        <v>0</v>
      </c>
      <c r="B241" s="6738" t="s">
        <v>3714</v>
      </c>
      <c r="C241" s="6740">
        <f>IF(ISTEXT(U241),0,(U241/U224)*S222)</f>
        <v>25</v>
      </c>
      <c r="D241" s="6734">
        <f>IF(ISTEXT(U241),U241,IF(C241=S222,"chaque repas",IF(C241=0,0,S222/C241)))</f>
        <v>10</v>
      </c>
      <c r="E241" s="6736">
        <f>IF(ISTEXT(V241),0,(V241/U224)*S222)</f>
        <v>25</v>
      </c>
      <c r="F241" s="6734">
        <f>IF(ISTEXT(V241),V241,IF(E241=S222,"chaque repas",IF(E241=0,0,S222/E241)))</f>
        <v>10</v>
      </c>
      <c r="G241" s="6736">
        <f>IF(ISTEXT(W241),0,(W241/U224)*S222)</f>
        <v>25</v>
      </c>
      <c r="H241" s="6734">
        <f>IF(ISTEXT(W241),W241,IF(G241=S222,"chaque repas",IF(G241=0,0,S222/G241)))</f>
        <v>10</v>
      </c>
      <c r="I241" s="6736">
        <f>IF(ISTEXT(X241),0,(X241/U224)*S222)</f>
        <v>25</v>
      </c>
      <c r="J241" s="6734">
        <f>IF(ISTEXT(X241),X241,IF(I241=S222,"chaque repas",IF(I241=0,0,S222/I241)))</f>
        <v>10</v>
      </c>
      <c r="K241" s="6736">
        <f>IF(ISTEXT(Y241),0,(Y241/U224)*S222)</f>
        <v>50</v>
      </c>
      <c r="L241" s="6734">
        <f>IF(ISTEXT(Y241),Y241,IF(K241=S222,"chaque repas",IF(K241=0,0,S222/K241)))</f>
        <v>5</v>
      </c>
      <c r="M241" s="6736">
        <f>IF(ISTEXT(Z241),0,(Z241/U224)*S222)</f>
        <v>25</v>
      </c>
      <c r="N241" s="6734">
        <f>IF(ISTEXT(Z241),Z241,IF(M241=S222,"chaque repas",IF(M241=0,0,S222/M241)))</f>
        <v>10</v>
      </c>
      <c r="O241" s="6736">
        <f>IF(ISTEXT(AA241),0,(AA241/U224)*S222)</f>
        <v>50</v>
      </c>
      <c r="P241" s="6734">
        <f>IF(ISTEXT(AA241),AA241,IF(O241=S222,"chaque repas",IF(O241=0,0,S222/O241)))</f>
        <v>5</v>
      </c>
      <c r="Q241" s="6742">
        <f>IF(ISTEXT(AB241),0,(AB241/AB224)*S222)</f>
        <v>26.785714285714285</v>
      </c>
      <c r="R241" s="2403">
        <f>IF(ISTEXT(AB241),AB241,IF(Q241=S222,"chaque repas",IF(Q241=0,0,S222/Q241)))</f>
        <v>9.3333333333333339</v>
      </c>
      <c r="S241" s="6744">
        <f>IF(ISTEXT(AC241),0,(AC241/AB224)*S222)</f>
        <v>53.571428571428569</v>
      </c>
      <c r="T241" s="6746">
        <f>IF(ISTEXT(AC241),AC241,IF(S241=S222,"chaque repas",IF(S241=0,0,S222/S241)))</f>
        <v>4.666666666666667</v>
      </c>
      <c r="U241" s="6646">
        <v>2</v>
      </c>
      <c r="V241" s="6646">
        <v>2</v>
      </c>
      <c r="W241" s="6646">
        <v>2</v>
      </c>
      <c r="X241" s="6646">
        <v>2</v>
      </c>
      <c r="Y241" s="6646">
        <v>4</v>
      </c>
      <c r="Z241" s="6646">
        <v>2</v>
      </c>
      <c r="AA241" s="6646">
        <v>4</v>
      </c>
      <c r="AB241" s="6646">
        <v>3</v>
      </c>
      <c r="AC241" s="6646">
        <v>6</v>
      </c>
      <c r="AD241" s="6751"/>
      <c r="AE241" s="6752"/>
      <c r="AF241" s="2338">
        <v>18</v>
      </c>
      <c r="AG241" s="2006">
        <v>0</v>
      </c>
      <c r="AH241" s="2006">
        <v>0</v>
      </c>
      <c r="AI241" s="2006">
        <v>0</v>
      </c>
      <c r="AJ241" s="2006">
        <v>0</v>
      </c>
      <c r="AK241" s="2006">
        <v>0</v>
      </c>
      <c r="AL241" s="2007"/>
    </row>
    <row r="242" spans="1:38" s="2333" customFormat="1" ht="18" customHeight="1">
      <c r="A242" s="2006">
        <v>0</v>
      </c>
      <c r="B242" s="6739"/>
      <c r="C242" s="6740"/>
      <c r="D242" s="6734"/>
      <c r="E242" s="6736"/>
      <c r="F242" s="6734"/>
      <c r="G242" s="6736"/>
      <c r="H242" s="6734"/>
      <c r="I242" s="6736"/>
      <c r="J242" s="6734"/>
      <c r="K242" s="6736"/>
      <c r="L242" s="6734"/>
      <c r="M242" s="6736"/>
      <c r="N242" s="6734"/>
      <c r="O242" s="6736"/>
      <c r="P242" s="6734"/>
      <c r="Q242" s="6742"/>
      <c r="R242" s="2403"/>
      <c r="S242" s="6744"/>
      <c r="T242" s="6746"/>
      <c r="U242" s="6646"/>
      <c r="V242" s="6646"/>
      <c r="W242" s="6646"/>
      <c r="X242" s="6646"/>
      <c r="Y242" s="6646"/>
      <c r="Z242" s="6646"/>
      <c r="AA242" s="6646"/>
      <c r="AB242" s="6646"/>
      <c r="AC242" s="6646"/>
      <c r="AD242" s="6751"/>
      <c r="AE242" s="6752"/>
      <c r="AF242" s="2338">
        <v>18</v>
      </c>
      <c r="AG242" s="2006">
        <v>0</v>
      </c>
      <c r="AH242" s="2006">
        <v>0</v>
      </c>
      <c r="AI242" s="2006">
        <v>0</v>
      </c>
      <c r="AJ242" s="2006">
        <v>0</v>
      </c>
      <c r="AK242" s="2006">
        <v>0</v>
      </c>
      <c r="AL242" s="2007"/>
    </row>
    <row r="243" spans="1:38" s="2333" customFormat="1" ht="18" customHeight="1">
      <c r="A243" s="2006">
        <v>0</v>
      </c>
      <c r="B243" s="2404" t="s">
        <v>3848</v>
      </c>
      <c r="C243" s="6740"/>
      <c r="D243" s="6734"/>
      <c r="E243" s="6736"/>
      <c r="F243" s="6734"/>
      <c r="G243" s="6736"/>
      <c r="H243" s="6734"/>
      <c r="I243" s="6736"/>
      <c r="J243" s="6734"/>
      <c r="K243" s="6736"/>
      <c r="L243" s="6734"/>
      <c r="M243" s="6736"/>
      <c r="N243" s="6734"/>
      <c r="O243" s="6736"/>
      <c r="P243" s="6734"/>
      <c r="Q243" s="6742"/>
      <c r="R243" s="2403"/>
      <c r="S243" s="6744"/>
      <c r="T243" s="6746"/>
      <c r="U243" s="6646"/>
      <c r="V243" s="6646"/>
      <c r="W243" s="6646"/>
      <c r="X243" s="6646"/>
      <c r="Y243" s="6646"/>
      <c r="Z243" s="6646"/>
      <c r="AA243" s="6646"/>
      <c r="AB243" s="6646"/>
      <c r="AC243" s="6646"/>
      <c r="AD243" s="6751"/>
      <c r="AE243" s="6752"/>
      <c r="AF243" s="2338">
        <v>18</v>
      </c>
      <c r="AG243" s="2006">
        <v>0</v>
      </c>
      <c r="AH243" s="2006">
        <v>0</v>
      </c>
      <c r="AI243" s="2006">
        <v>0</v>
      </c>
      <c r="AJ243" s="2006">
        <v>0</v>
      </c>
      <c r="AK243" s="2006">
        <v>0</v>
      </c>
      <c r="AL243" s="2007"/>
    </row>
    <row r="244" spans="1:38" s="2333" customFormat="1" ht="18" customHeight="1">
      <c r="A244" s="2006">
        <v>0</v>
      </c>
      <c r="B244" s="2405" t="s">
        <v>3848</v>
      </c>
      <c r="C244" s="6740"/>
      <c r="D244" s="6734"/>
      <c r="E244" s="6736"/>
      <c r="F244" s="6734"/>
      <c r="G244" s="6736"/>
      <c r="H244" s="6734"/>
      <c r="I244" s="6736"/>
      <c r="J244" s="6734"/>
      <c r="K244" s="6736"/>
      <c r="L244" s="6734"/>
      <c r="M244" s="6736"/>
      <c r="N244" s="6734"/>
      <c r="O244" s="6736"/>
      <c r="P244" s="6734"/>
      <c r="Q244" s="6742"/>
      <c r="R244" s="2403"/>
      <c r="S244" s="6744"/>
      <c r="T244" s="6746"/>
      <c r="U244" s="6646"/>
      <c r="V244" s="6646"/>
      <c r="W244" s="6646"/>
      <c r="X244" s="6646"/>
      <c r="Y244" s="6646"/>
      <c r="Z244" s="6646"/>
      <c r="AA244" s="6646"/>
      <c r="AB244" s="6646"/>
      <c r="AC244" s="6646"/>
      <c r="AD244" s="6751"/>
      <c r="AE244" s="6752"/>
      <c r="AF244" s="2338">
        <v>18</v>
      </c>
      <c r="AG244" s="2006">
        <v>0</v>
      </c>
      <c r="AH244" s="2006">
        <v>0</v>
      </c>
      <c r="AI244" s="2006">
        <v>0</v>
      </c>
      <c r="AJ244" s="2006">
        <v>0</v>
      </c>
      <c r="AK244" s="2006">
        <v>0</v>
      </c>
      <c r="AL244" s="2007"/>
    </row>
    <row r="245" spans="1:38" s="2333" customFormat="1" ht="18" customHeight="1">
      <c r="A245" s="2006">
        <v>0</v>
      </c>
      <c r="B245" s="2406" t="s">
        <v>3715</v>
      </c>
      <c r="C245" s="6741"/>
      <c r="D245" s="6735"/>
      <c r="E245" s="6737"/>
      <c r="F245" s="6735"/>
      <c r="G245" s="6737"/>
      <c r="H245" s="6735"/>
      <c r="I245" s="6737"/>
      <c r="J245" s="6735"/>
      <c r="K245" s="6737"/>
      <c r="L245" s="6735"/>
      <c r="M245" s="6737"/>
      <c r="N245" s="6735"/>
      <c r="O245" s="6737"/>
      <c r="P245" s="6735"/>
      <c r="Q245" s="6743"/>
      <c r="R245" s="2407"/>
      <c r="S245" s="6745"/>
      <c r="T245" s="6747"/>
      <c r="U245" s="6733"/>
      <c r="V245" s="6733"/>
      <c r="W245" s="6733"/>
      <c r="X245" s="6733"/>
      <c r="Y245" s="6733"/>
      <c r="Z245" s="6733"/>
      <c r="AA245" s="6733"/>
      <c r="AB245" s="6733"/>
      <c r="AC245" s="6733"/>
      <c r="AD245" s="6751"/>
      <c r="AE245" s="6752"/>
      <c r="AF245" s="2338">
        <v>18</v>
      </c>
      <c r="AG245" s="2006">
        <v>0</v>
      </c>
      <c r="AH245" s="2006">
        <v>0</v>
      </c>
      <c r="AI245" s="2006">
        <v>0</v>
      </c>
      <c r="AJ245" s="2006">
        <v>0</v>
      </c>
      <c r="AK245" s="2006">
        <v>0</v>
      </c>
      <c r="AL245" s="2007"/>
    </row>
    <row r="246" spans="1:38" s="2333" customFormat="1" ht="18" customHeight="1">
      <c r="A246" s="2006">
        <v>0</v>
      </c>
      <c r="B246" s="6730" t="s">
        <v>3716</v>
      </c>
      <c r="C246" s="6732">
        <f>IF(ISTEXT(U246),0,(U246/U224)*S222)</f>
        <v>37.5</v>
      </c>
      <c r="D246" s="6723">
        <f>IF(ISTEXT(U246),U246,IF(C246=S222,"chaque repas",IF(C246=0,0,S222/C246)))</f>
        <v>6.666666666666667</v>
      </c>
      <c r="E246" s="6722">
        <f>IF(ISTEXT(V246),0,(V246/U224)*S222)</f>
        <v>0</v>
      </c>
      <c r="F246" s="6723">
        <f>IF(ISTEXT(V246),V246,IF(E246=S222,"chaque repas",IF(E246=0,0,S222/E246)))</f>
        <v>0</v>
      </c>
      <c r="G246" s="6722">
        <f>IF(ISTEXT(W246),0,(W246/U224)*S222)</f>
        <v>0</v>
      </c>
      <c r="H246" s="6723">
        <f>IF(ISTEXT(W246),W246,IF(G246=S222,"chaque repas",IF(G246=0,0,S222/G246)))</f>
        <v>0</v>
      </c>
      <c r="I246" s="6722">
        <f>IF(ISTEXT(X246),0,(X246/U224)*S222)</f>
        <v>0</v>
      </c>
      <c r="J246" s="6723">
        <f>IF(ISTEXT(X246),X246,IF(I246=S222,"chaque repas",IF(I246=0,0,S222/I246)))</f>
        <v>0</v>
      </c>
      <c r="K246" s="6722">
        <f>IF(ISTEXT(Y246),0,(Y246/U224)*S222)</f>
        <v>0</v>
      </c>
      <c r="L246" s="6723">
        <f>IF(ISTEXT(Y246),Y246,IF(K246=S222,"chaque repas",IF(K246=0,0,S222/K246)))</f>
        <v>0</v>
      </c>
      <c r="M246" s="6722">
        <f>IF(ISTEXT(Z246),0,(Z246/U224)*S222)</f>
        <v>0</v>
      </c>
      <c r="N246" s="6723">
        <f>IF(ISTEXT(Z246),Z246,IF(M246=S222,"chaque repas",IF(M246=0,0,S222/M246)))</f>
        <v>0</v>
      </c>
      <c r="O246" s="6722">
        <f>IF(ISTEXT(AA246),0,(AA246/U224)*S222)</f>
        <v>0</v>
      </c>
      <c r="P246" s="6723">
        <f>IF(ISTEXT(AA246),AA246,IF(O246=S222,"chaque repas",IF(O246=0,0,S222/O246)))</f>
        <v>0</v>
      </c>
      <c r="Q246" s="6724">
        <f>IF(ISTEXT(AB246),0,(AB246/AB224)*S222)</f>
        <v>0</v>
      </c>
      <c r="R246" s="2408">
        <f>IF(ISTEXT(AB246),AB246,IF(Q246=S222,"chaque repas",IF(Q246=0,0,S222/Q246)))</f>
        <v>0</v>
      </c>
      <c r="S246" s="6725">
        <f>IF(ISTEXT(AC246),0,(AC246/AB224)*S222)</f>
        <v>0</v>
      </c>
      <c r="T246" s="6726">
        <f>IF(ISTEXT(AC246),AC246,IF(S246=S222,"chaque repas",IF(S246=0,0,S222/S246)))</f>
        <v>0</v>
      </c>
      <c r="U246" s="6729">
        <v>3</v>
      </c>
      <c r="V246" s="6721"/>
      <c r="W246" s="6721"/>
      <c r="X246" s="6721"/>
      <c r="Y246" s="6721"/>
      <c r="Z246" s="6721"/>
      <c r="AA246" s="6721"/>
      <c r="AB246" s="6721"/>
      <c r="AC246" s="6721"/>
      <c r="AD246" s="6751"/>
      <c r="AE246" s="6752"/>
      <c r="AF246" s="2338">
        <v>18</v>
      </c>
      <c r="AG246" s="2006">
        <v>0</v>
      </c>
      <c r="AH246" s="2006">
        <v>0</v>
      </c>
      <c r="AI246" s="2006">
        <v>0</v>
      </c>
      <c r="AJ246" s="2006">
        <v>0</v>
      </c>
      <c r="AK246" s="2006">
        <v>0</v>
      </c>
      <c r="AL246" s="2007"/>
    </row>
    <row r="247" spans="1:38" s="2333" customFormat="1" ht="18" customHeight="1">
      <c r="A247" s="2006">
        <v>0</v>
      </c>
      <c r="B247" s="6731"/>
      <c r="C247" s="6732"/>
      <c r="D247" s="6723"/>
      <c r="E247" s="6722"/>
      <c r="F247" s="6723"/>
      <c r="G247" s="6722"/>
      <c r="H247" s="6723"/>
      <c r="I247" s="6722"/>
      <c r="J247" s="6723"/>
      <c r="K247" s="6722"/>
      <c r="L247" s="6723"/>
      <c r="M247" s="6722"/>
      <c r="N247" s="6723"/>
      <c r="O247" s="6722"/>
      <c r="P247" s="6723"/>
      <c r="Q247" s="6724"/>
      <c r="R247" s="2408"/>
      <c r="S247" s="6725"/>
      <c r="T247" s="6726"/>
      <c r="U247" s="6647"/>
      <c r="V247" s="6650"/>
      <c r="W247" s="6650"/>
      <c r="X247" s="6650"/>
      <c r="Y247" s="6650"/>
      <c r="Z247" s="6650"/>
      <c r="AA247" s="6650"/>
      <c r="AB247" s="6650"/>
      <c r="AC247" s="6650"/>
      <c r="AD247" s="6753"/>
      <c r="AE247" s="6754"/>
      <c r="AF247" s="2338">
        <v>18</v>
      </c>
      <c r="AG247" s="2006">
        <v>0</v>
      </c>
      <c r="AH247" s="2006">
        <v>0</v>
      </c>
      <c r="AI247" s="2006">
        <v>0</v>
      </c>
      <c r="AJ247" s="2006">
        <v>0</v>
      </c>
      <c r="AK247" s="2006">
        <v>0</v>
      </c>
      <c r="AL247" s="2007"/>
    </row>
    <row r="248" spans="1:38" s="2333" customFormat="1" ht="18" customHeight="1">
      <c r="A248" s="2006">
        <v>0</v>
      </c>
      <c r="B248" s="2409" t="s">
        <v>3717</v>
      </c>
      <c r="C248" s="6727">
        <f>IF(ISTEXT(U248),0,(U248/U224)*S222)</f>
        <v>50</v>
      </c>
      <c r="D248" s="6719">
        <f>IF(ISTEXT(U248),U248,IF(C248=S222,"chaque repas",IF(C248=0,0,S222/C248)))</f>
        <v>5</v>
      </c>
      <c r="E248" s="6717">
        <f>IF(ISTEXT(V248),0,(V248/U224)*S222)</f>
        <v>50</v>
      </c>
      <c r="F248" s="6719">
        <f>IF(ISTEXT(V248),V248,IF(E248=S222,"chaque repas",IF(E248=0,0,S222/E248)))</f>
        <v>5</v>
      </c>
      <c r="G248" s="6717">
        <f>IF(ISTEXT(W248),0,(W248/U224)*S222)</f>
        <v>50</v>
      </c>
      <c r="H248" s="6719">
        <f>IF(ISTEXT(W248),W248,IF(G248=S222,"chaque repas",IF(G248=0,0,S222/G248)))</f>
        <v>5</v>
      </c>
      <c r="I248" s="6717">
        <f>IF(ISTEXT(X248),0,(X248/U224)*S222)</f>
        <v>50</v>
      </c>
      <c r="J248" s="6719">
        <f>IF(ISTEXT(X248),X248,IF(I248=S222,"chaque repas",IF(I248=0,0,S222/I248)))</f>
        <v>5</v>
      </c>
      <c r="K248" s="6717">
        <f>IF(ISTEXT(Y248),0,(Y248/U224)*S222)</f>
        <v>50</v>
      </c>
      <c r="L248" s="6719">
        <f>IF(ISTEXT(Y248),Y248,IF(K248=S222,"chaque repas",IF(K248=0,0,S222/K248)))</f>
        <v>5</v>
      </c>
      <c r="M248" s="6717">
        <f>IF(ISTEXT(Z248),0,(Z248/U224)*S222)</f>
        <v>37.5</v>
      </c>
      <c r="N248" s="6719">
        <f>IF(ISTEXT(Z248),Z248,IF(M248=S222,"chaque repas",IF(M248=0,0,S222/M248)))</f>
        <v>6.666666666666667</v>
      </c>
      <c r="O248" s="6717">
        <f>IF(ISTEXT(AA248),0,(AA248/U224)*S222)</f>
        <v>25</v>
      </c>
      <c r="P248" s="6719">
        <f>IF(ISTEXT(AA248),AA248,IF(O248=S222,"chaque repas",IF(O248=0,0,S222/O248)))</f>
        <v>10</v>
      </c>
      <c r="Q248" s="6711">
        <f>IF(ISTEXT(AB248),0,(AB248/AB224)*S222)</f>
        <v>44.642857142857146</v>
      </c>
      <c r="R248" s="2414">
        <f>IF(ISTEXT(AB248),AB248,IF(Q248=S222,"chaque repas",IF(Q248=0,0,S222/Q248)))</f>
        <v>5.6</v>
      </c>
      <c r="S248" s="6713">
        <f>IF(ISTEXT(AC248),0,(AC248/AB224)*S222)</f>
        <v>26.785714285714285</v>
      </c>
      <c r="T248" s="6715">
        <f>IF(ISTEXT(AC248),AC248,IF(S248=S222,"chaque repas",IF(S248=0,0,S222/S248)))</f>
        <v>9.3333333333333339</v>
      </c>
      <c r="U248" s="6710">
        <v>4</v>
      </c>
      <c r="V248" s="6710">
        <v>4</v>
      </c>
      <c r="W248" s="6710">
        <v>4</v>
      </c>
      <c r="X248" s="6710">
        <v>4</v>
      </c>
      <c r="Y248" s="6710">
        <v>4</v>
      </c>
      <c r="Z248" s="6710">
        <v>3</v>
      </c>
      <c r="AA248" s="6710">
        <v>2</v>
      </c>
      <c r="AB248" s="6710">
        <v>5</v>
      </c>
      <c r="AC248" s="6710">
        <v>3</v>
      </c>
      <c r="AD248" s="6700" t="s">
        <v>3718</v>
      </c>
      <c r="AE248" s="6701"/>
      <c r="AF248" s="2338">
        <v>18</v>
      </c>
      <c r="AG248" s="2006">
        <v>0</v>
      </c>
      <c r="AH248" s="2006">
        <v>0</v>
      </c>
      <c r="AI248" s="2006">
        <v>0</v>
      </c>
      <c r="AJ248" s="2006">
        <v>0</v>
      </c>
      <c r="AK248" s="2006">
        <v>0</v>
      </c>
      <c r="AL248" s="2007"/>
    </row>
    <row r="249" spans="1:38" s="2333" customFormat="1" ht="18" customHeight="1">
      <c r="A249" s="2006">
        <v>0</v>
      </c>
      <c r="B249" s="6706" t="s">
        <v>3719</v>
      </c>
      <c r="C249" s="6727"/>
      <c r="D249" s="6719"/>
      <c r="E249" s="6717"/>
      <c r="F249" s="6719"/>
      <c r="G249" s="6717"/>
      <c r="H249" s="6719"/>
      <c r="I249" s="6717"/>
      <c r="J249" s="6719"/>
      <c r="K249" s="6717"/>
      <c r="L249" s="6719"/>
      <c r="M249" s="6717"/>
      <c r="N249" s="6719"/>
      <c r="O249" s="6717"/>
      <c r="P249" s="6719"/>
      <c r="Q249" s="6711"/>
      <c r="R249" s="2414"/>
      <c r="S249" s="6713"/>
      <c r="T249" s="6715"/>
      <c r="U249" s="6672"/>
      <c r="V249" s="6672"/>
      <c r="W249" s="6672"/>
      <c r="X249" s="6672"/>
      <c r="Y249" s="6672"/>
      <c r="Z249" s="6672"/>
      <c r="AA249" s="6672"/>
      <c r="AB249" s="6672"/>
      <c r="AC249" s="6672"/>
      <c r="AD249" s="6702"/>
      <c r="AE249" s="6703"/>
      <c r="AF249" s="2338">
        <v>18</v>
      </c>
      <c r="AG249" s="2006">
        <v>0</v>
      </c>
      <c r="AH249" s="2006">
        <v>0</v>
      </c>
      <c r="AI249" s="2006">
        <v>0</v>
      </c>
      <c r="AJ249" s="2006">
        <v>0</v>
      </c>
      <c r="AK249" s="2006">
        <v>0</v>
      </c>
      <c r="AL249" s="2007"/>
    </row>
    <row r="250" spans="1:38" s="2333" customFormat="1" ht="18" customHeight="1">
      <c r="A250" s="2006">
        <v>0</v>
      </c>
      <c r="B250" s="6706"/>
      <c r="C250" s="6728"/>
      <c r="D250" s="6720"/>
      <c r="E250" s="6718"/>
      <c r="F250" s="6720"/>
      <c r="G250" s="6718"/>
      <c r="H250" s="6720"/>
      <c r="I250" s="6718"/>
      <c r="J250" s="6720"/>
      <c r="K250" s="6718"/>
      <c r="L250" s="6720"/>
      <c r="M250" s="6718"/>
      <c r="N250" s="6720"/>
      <c r="O250" s="6718"/>
      <c r="P250" s="6720"/>
      <c r="Q250" s="6712"/>
      <c r="R250" s="2416"/>
      <c r="S250" s="6714"/>
      <c r="T250" s="6716"/>
      <c r="U250" s="6673"/>
      <c r="V250" s="6673"/>
      <c r="W250" s="6673"/>
      <c r="X250" s="6673"/>
      <c r="Y250" s="6673"/>
      <c r="Z250" s="6673"/>
      <c r="AA250" s="6673"/>
      <c r="AB250" s="6673"/>
      <c r="AC250" s="6673"/>
      <c r="AD250" s="6702"/>
      <c r="AE250" s="6703"/>
      <c r="AF250" s="2338">
        <v>18</v>
      </c>
      <c r="AG250" s="2006">
        <v>0</v>
      </c>
      <c r="AH250" s="2006">
        <v>0</v>
      </c>
      <c r="AI250" s="2006">
        <v>0</v>
      </c>
      <c r="AJ250" s="2006">
        <v>0</v>
      </c>
      <c r="AK250" s="2006">
        <v>0</v>
      </c>
      <c r="AL250" s="2007"/>
    </row>
    <row r="251" spans="1:38" s="2333" customFormat="1" ht="18" customHeight="1">
      <c r="A251" s="2006">
        <v>0</v>
      </c>
      <c r="B251" s="2417" t="s">
        <v>3720</v>
      </c>
      <c r="C251" s="2410">
        <f>IF(ISTEXT(U251),0,(U251/U224)*S222)</f>
        <v>50</v>
      </c>
      <c r="D251" s="2411">
        <f>IF(ISTEXT(U251),U251,IF(C251=S222,"chaque repas",IF(C251=0,0,S222/C251)))</f>
        <v>5</v>
      </c>
      <c r="E251" s="2412">
        <f>IF(ISTEXT(V251),0,(V251/U224)*S222)</f>
        <v>50</v>
      </c>
      <c r="F251" s="2411">
        <f>IF(ISTEXT(V251),V251,IF(E251=S222,"chaque repas",IF(E251=0,0,S222/E251)))</f>
        <v>5</v>
      </c>
      <c r="G251" s="2412">
        <f>IF(ISTEXT(W251),0,(W251/U224)*S222)</f>
        <v>50</v>
      </c>
      <c r="H251" s="2411">
        <f>IF(ISTEXT(W251),W251,IF(G251=S222,"chaque repas",IF(G251=0,0,S222/G251)))</f>
        <v>5</v>
      </c>
      <c r="I251" s="2412">
        <f>IF(ISTEXT(X251),0,(X251/U224)*S222)</f>
        <v>50</v>
      </c>
      <c r="J251" s="2411">
        <f>IF(ISTEXT(X251),X251,IF(I251=S222,"chaque repas",IF(I251=0,0,S222/I251)))</f>
        <v>5</v>
      </c>
      <c r="K251" s="2412">
        <f>IF(ISTEXT(Y251),0,(Y251/U224)*S222)</f>
        <v>25</v>
      </c>
      <c r="L251" s="2411">
        <f>IF(ISTEXT(Y251),Y251,IF(K251=S222,"chaque repas",IF(K251=0,0,S222/K251)))</f>
        <v>10</v>
      </c>
      <c r="M251" s="2412">
        <f>IF(ISTEXT(Z251),0,(Z251/U224)*S222)</f>
        <v>87.5</v>
      </c>
      <c r="N251" s="2411">
        <f>IF(ISTEXT(Z251),Z251,IF(M251=S222,"chaque repas",IF(M251=0,0,S222/M251)))</f>
        <v>2.8571428571428572</v>
      </c>
      <c r="O251" s="2412">
        <f>IF(ISTEXT(AA251),0,(AA251/U224)*S222)</f>
        <v>0</v>
      </c>
      <c r="P251" s="2411" t="str">
        <f>IF(ISTEXT(AA251),AA251,IF(O251=S222,"chaque repas",IF(O251=0,0,S222/O251)))</f>
        <v>libre</v>
      </c>
      <c r="Q251" s="2413">
        <f>IF(ISTEXT(AB251),0,(AB251/AB224)*S222)</f>
        <v>71.428571428571431</v>
      </c>
      <c r="R251" s="2415">
        <f>IF(ISTEXT(AB251),AB251,IF(Q251=S222,"chaque repas",IF(Q251=0,0,S222/Q251)))</f>
        <v>3.5</v>
      </c>
      <c r="S251" s="2412">
        <f>IF(ISTEXT(AC251),0,(AC251/AB224)*S222)</f>
        <v>0</v>
      </c>
      <c r="T251" s="2415" t="str">
        <f>IF(ISTEXT(AC251),AC251,IF(S251=S222,"chaque repas",IF(S251=0,0,S222/S251)))</f>
        <v>libre</v>
      </c>
      <c r="U251" s="2366">
        <v>4</v>
      </c>
      <c r="V251" s="2366">
        <v>4</v>
      </c>
      <c r="W251" s="2366">
        <v>4</v>
      </c>
      <c r="X251" s="2366">
        <v>4</v>
      </c>
      <c r="Y251" s="2366">
        <v>2</v>
      </c>
      <c r="Z251" s="2366">
        <v>7</v>
      </c>
      <c r="AA251" s="2418" t="s">
        <v>3700</v>
      </c>
      <c r="AB251" s="2366">
        <v>8</v>
      </c>
      <c r="AC251" s="2418" t="s">
        <v>3700</v>
      </c>
      <c r="AD251" s="6702"/>
      <c r="AE251" s="6703"/>
      <c r="AF251" s="2338">
        <v>18</v>
      </c>
      <c r="AG251" s="2006">
        <v>0</v>
      </c>
      <c r="AH251" s="2006">
        <v>0</v>
      </c>
      <c r="AI251" s="2006">
        <v>0</v>
      </c>
      <c r="AJ251" s="2006">
        <v>0</v>
      </c>
      <c r="AK251" s="2006">
        <v>0</v>
      </c>
      <c r="AL251" s="2007"/>
    </row>
    <row r="252" spans="1:38" s="2333" customFormat="1" ht="18" customHeight="1">
      <c r="A252" s="2006">
        <v>0</v>
      </c>
      <c r="B252" s="6707" t="s">
        <v>3721</v>
      </c>
      <c r="C252" s="6709">
        <f>IF(ISTEXT(U252),0,(U252/U224)*S222)</f>
        <v>50</v>
      </c>
      <c r="D252" s="6695">
        <f>IF(ISTEXT(U252),U252,IF(C252=S222,"chaque repas",IF(C252=0,0,S222/C252)))</f>
        <v>5</v>
      </c>
      <c r="E252" s="6699">
        <f>IF(ISTEXT(V252),0,(V252/U224)*S222)</f>
        <v>25</v>
      </c>
      <c r="F252" s="6695">
        <f>IF(ISTEXT(V252),V252,IF(E252=S222,"chaque repas",IF(E252=0,0,S222/E252)))</f>
        <v>10</v>
      </c>
      <c r="G252" s="6699">
        <f>IF(ISTEXT(W252),0,(W252/U224)*S222)</f>
        <v>25</v>
      </c>
      <c r="H252" s="6695">
        <f>IF(ISTEXT(W252),W252,IF(G252=S222,"chaque repas",IF(G252=0,0,S222/G252)))</f>
        <v>10</v>
      </c>
      <c r="I252" s="6699">
        <f>IF(ISTEXT(X252),0,(X252/U224)*S222)</f>
        <v>25</v>
      </c>
      <c r="J252" s="6695">
        <f>IF(ISTEXT(X252),X252,IF(I252=S222,"chaque repas",IF(I252=0,0,S222/I252)))</f>
        <v>10</v>
      </c>
      <c r="K252" s="6699">
        <f>IF(ISTEXT(Y252),0,(Y252/U224)*S222)</f>
        <v>75</v>
      </c>
      <c r="L252" s="6695">
        <f>IF(ISTEXT(Y252),Y252,IF(K252=S222,"chaque repas",IF(K252=0,0,S222/K252)))</f>
        <v>3.3333333333333335</v>
      </c>
      <c r="M252" s="6699">
        <f>IF(ISTEXT(Z252),0,(Z252/U224)*S222)</f>
        <v>25</v>
      </c>
      <c r="N252" s="6695">
        <f>IF(ISTEXT(Z252),Z252,IF(M252=S222,"chaque repas",IF(M252=0,0,S222/M252)))</f>
        <v>10</v>
      </c>
      <c r="O252" s="6699">
        <f>IF(ISTEXT(AA252),0,(AA252/U224)*S222)</f>
        <v>62.5</v>
      </c>
      <c r="P252" s="6695">
        <f>IF(ISTEXT(AA252),AA252,IF(O252=S222,"chaque repas",IF(O252=0,0,S222/O252)))</f>
        <v>4</v>
      </c>
      <c r="Q252" s="6696">
        <f>IF(ISTEXT(AB252),0,(AB252/AB224)*S222)</f>
        <v>26.785714285714285</v>
      </c>
      <c r="R252" s="2419">
        <f>IF(ISTEXT(AB252),AB252,IF(Q252=S222,"chaque repas",IF(Q252=0,0,S222/Q252)))</f>
        <v>9.3333333333333339</v>
      </c>
      <c r="S252" s="6697">
        <f>IF(ISTEXT(AC252),0,(AC252/AB224)*S222)</f>
        <v>71.428571428571431</v>
      </c>
      <c r="T252" s="6698">
        <f>IF(ISTEXT(AC252),AC252,IF(S252=S222,"chaque repas",IF(S252=0,0,S222/S252)))</f>
        <v>3.5</v>
      </c>
      <c r="U252" s="6646">
        <v>4</v>
      </c>
      <c r="V252" s="6646">
        <v>2</v>
      </c>
      <c r="W252" s="6646">
        <v>2</v>
      </c>
      <c r="X252" s="6672">
        <v>2</v>
      </c>
      <c r="Y252" s="6672">
        <v>6</v>
      </c>
      <c r="Z252" s="6646">
        <v>2</v>
      </c>
      <c r="AA252" s="6646">
        <v>5</v>
      </c>
      <c r="AB252" s="6646">
        <v>3</v>
      </c>
      <c r="AC252" s="6646">
        <v>8</v>
      </c>
      <c r="AD252" s="6702"/>
      <c r="AE252" s="6703"/>
      <c r="AF252" s="2338">
        <v>18</v>
      </c>
      <c r="AG252" s="2006">
        <v>0</v>
      </c>
      <c r="AH252" s="2006">
        <v>0</v>
      </c>
      <c r="AI252" s="2006">
        <v>0</v>
      </c>
      <c r="AJ252" s="2006">
        <v>0</v>
      </c>
      <c r="AK252" s="2006">
        <v>0</v>
      </c>
      <c r="AL252" s="2007"/>
    </row>
    <row r="253" spans="1:38" s="2333" customFormat="1" ht="18" customHeight="1">
      <c r="A253" s="2006">
        <v>0</v>
      </c>
      <c r="B253" s="6708"/>
      <c r="C253" s="6709"/>
      <c r="D253" s="6695"/>
      <c r="E253" s="6699"/>
      <c r="F253" s="6695"/>
      <c r="G253" s="6699"/>
      <c r="H253" s="6695"/>
      <c r="I253" s="6699"/>
      <c r="J253" s="6695"/>
      <c r="K253" s="6699"/>
      <c r="L253" s="6695"/>
      <c r="M253" s="6699"/>
      <c r="N253" s="6695"/>
      <c r="O253" s="6699"/>
      <c r="P253" s="6695"/>
      <c r="Q253" s="6696"/>
      <c r="R253" s="2419"/>
      <c r="S253" s="6697"/>
      <c r="T253" s="6698"/>
      <c r="U253" s="6646"/>
      <c r="V253" s="6646"/>
      <c r="W253" s="6646"/>
      <c r="X253" s="6672"/>
      <c r="Y253" s="6672"/>
      <c r="Z253" s="6646"/>
      <c r="AA253" s="6646"/>
      <c r="AB253" s="6646"/>
      <c r="AC253" s="6646"/>
      <c r="AD253" s="6704"/>
      <c r="AE253" s="6705"/>
      <c r="AF253" s="2338">
        <v>18</v>
      </c>
      <c r="AG253" s="2006">
        <v>0</v>
      </c>
      <c r="AH253" s="2006">
        <v>0</v>
      </c>
      <c r="AI253" s="2006">
        <v>0</v>
      </c>
      <c r="AJ253" s="2006">
        <v>0</v>
      </c>
      <c r="AK253" s="2006">
        <v>0</v>
      </c>
      <c r="AL253" s="2007"/>
    </row>
    <row r="254" spans="1:38" s="2333" customFormat="1" ht="18" customHeight="1">
      <c r="A254" s="2006">
        <v>0</v>
      </c>
      <c r="B254" s="2420" t="s">
        <v>3722</v>
      </c>
      <c r="C254" s="2421">
        <f>IF(ISTEXT(U254),0,(U254/U224)*S222)</f>
        <v>100</v>
      </c>
      <c r="D254" s="2422">
        <f>IF(ISTEXT(U254),U254,IF(C254=S222,"chaque repas",IF(C254=0,0,S222/C254)))</f>
        <v>2.5</v>
      </c>
      <c r="E254" s="2423">
        <f>IF(ISTEXT(V254),0,(V254/U224)*S222)</f>
        <v>250</v>
      </c>
      <c r="F254" s="2422" t="str">
        <f>IF(ISTEXT(V254),V254,IF(E254=S222,"chaque repas",IF(E254=0,0,S222/E254)))</f>
        <v>chaque repas</v>
      </c>
      <c r="G254" s="2423">
        <f>IF(ISTEXT(W254),0,(W254/U224)*S222)</f>
        <v>250</v>
      </c>
      <c r="H254" s="2422" t="str">
        <f>IF(ISTEXT(W254),W254,IF(G254=S222,"chaque repas",IF(G254=0,0,S222/G254)))</f>
        <v>chaque repas</v>
      </c>
      <c r="I254" s="2423">
        <f>IF(ISTEXT(X254),0,(X254/U224)*S222)</f>
        <v>100</v>
      </c>
      <c r="J254" s="2422">
        <f>IF(ISTEXT(X254),X254,IF(I254=S222,"chaque repas",IF(I254=0,0,S222/I254)))</f>
        <v>2.5</v>
      </c>
      <c r="K254" s="2423">
        <f>IF(ISTEXT(Y254),0,(Y254/U224)*S222)</f>
        <v>100</v>
      </c>
      <c r="L254" s="2422">
        <f>IF(ISTEXT(Y254),Y254,IF(K254=S222,"chaque repas",IF(K254=0,0,S222/K254)))</f>
        <v>2.5</v>
      </c>
      <c r="M254" s="2423">
        <f>IF(ISTEXT(Z254),0,(Z254/U224)*S222)</f>
        <v>137.5</v>
      </c>
      <c r="N254" s="2422">
        <f>IF(ISTEXT(Z254),Z254,IF(M254=S222,"chaque repas",IF(M254=0,0,S222/M254)))</f>
        <v>1.8181818181818181</v>
      </c>
      <c r="O254" s="2423">
        <f>IF(ISTEXT(AA254),0,(AA254/U224)*S222)</f>
        <v>100</v>
      </c>
      <c r="P254" s="2422">
        <f>IF(ISTEXT(AA254),AA254,IF(O254=S222,"chaque repas",IF(O254=0,0,S222/O254)))</f>
        <v>2.5</v>
      </c>
      <c r="Q254" s="2424">
        <f>IF(ISTEXT(AB254),0,(AB254/AB224)*S222)</f>
        <v>142.85714285714286</v>
      </c>
      <c r="R254" s="2425">
        <f>IF(ISTEXT(AB254),AB254,IF(Q254=S222,"chaque repas",IF(Q254=0,0,S222/Q254)))</f>
        <v>1.75</v>
      </c>
      <c r="S254" s="2423">
        <f>IF(ISTEXT(AC254),0,(AC254/AB224)*S222)</f>
        <v>107.14285714285714</v>
      </c>
      <c r="T254" s="2425">
        <f>IF(ISTEXT(AC254),AC254,IF(S254=S222,"chaque repas",IF(S254=0,0,S222/S254)))</f>
        <v>2.3333333333333335</v>
      </c>
      <c r="U254" s="2426">
        <v>8</v>
      </c>
      <c r="V254" s="2426">
        <v>20</v>
      </c>
      <c r="W254" s="2426">
        <v>20</v>
      </c>
      <c r="X254" s="2426">
        <v>8</v>
      </c>
      <c r="Y254" s="2426">
        <v>8</v>
      </c>
      <c r="Z254" s="2426">
        <v>11</v>
      </c>
      <c r="AA254" s="2426">
        <v>8</v>
      </c>
      <c r="AB254" s="2426">
        <v>16</v>
      </c>
      <c r="AC254" s="2426">
        <v>12</v>
      </c>
      <c r="AD254" s="6687" t="s">
        <v>3723</v>
      </c>
      <c r="AE254" s="6688"/>
      <c r="AF254" s="2338">
        <v>18</v>
      </c>
      <c r="AG254" s="2006">
        <v>0</v>
      </c>
      <c r="AH254" s="2006">
        <v>0</v>
      </c>
      <c r="AI254" s="2006">
        <v>0</v>
      </c>
      <c r="AJ254" s="2006">
        <v>0</v>
      </c>
      <c r="AK254" s="2006">
        <v>0</v>
      </c>
      <c r="AL254" s="2007"/>
    </row>
    <row r="255" spans="1:38" s="2333" customFormat="1" ht="18" customHeight="1">
      <c r="A255" s="2006">
        <v>0</v>
      </c>
      <c r="B255" s="6693" t="s">
        <v>3724</v>
      </c>
      <c r="C255" s="6694">
        <f>IF(ISTEXT(U255),0,(U255/U224)*S222)</f>
        <v>50</v>
      </c>
      <c r="D255" s="6682">
        <f>IF(ISTEXT(U255),U255,IF(C255=S222,"chaque repas",IF(C255=0,0,S222/C255)))</f>
        <v>5</v>
      </c>
      <c r="E255" s="6686">
        <f>IF(ISTEXT(V255),0,(V255/U224)*S222)</f>
        <v>100</v>
      </c>
      <c r="F255" s="6682">
        <f>IF(ISTEXT(V255),V255,IF(E255=S222,"chaque repas",IF(E255=0,0,S222/E255)))</f>
        <v>2.5</v>
      </c>
      <c r="G255" s="6686">
        <f>IF(ISTEXT(W255),0,(W255/U224)*S222)</f>
        <v>25</v>
      </c>
      <c r="H255" s="6682">
        <f>IF(ISTEXT(W255),W255,IF(G255=S222,"chaque repas",IF(G255=0,0,S222/G255)))</f>
        <v>10</v>
      </c>
      <c r="I255" s="6686">
        <f>IF(ISTEXT(X255),0,(X255/U224)*S222)</f>
        <v>50</v>
      </c>
      <c r="J255" s="6682">
        <f>IF(ISTEXT(X255),X255,IF(I255=S222,"chaque repas",IF(I255=0,0,S222/I255)))</f>
        <v>5</v>
      </c>
      <c r="K255" s="6686">
        <f>IF(ISTEXT(Y255),0,(Y255/U224)*S222)</f>
        <v>50</v>
      </c>
      <c r="L255" s="6682">
        <f>IF(ISTEXT(Y255),Y255,IF(K255=S222,"chaque repas",IF(K255=0,0,S222/K255)))</f>
        <v>5</v>
      </c>
      <c r="M255" s="6686">
        <f>IF(ISTEXT(Z255),0,(Z255/U224)*S222)</f>
        <v>12.5</v>
      </c>
      <c r="N255" s="6682">
        <f>IF(ISTEXT(Z255),Z255,IF(M255=S222,"chaque repas",IF(M255=0,0,S222/M255)))</f>
        <v>20</v>
      </c>
      <c r="O255" s="6686">
        <f>IF(ISTEXT(AA255),0,(AA255/U224)*S222)</f>
        <v>12.5</v>
      </c>
      <c r="P255" s="6682">
        <f>IF(ISTEXT(AA255),AA255,IF(O255=S222,"chaque repas",IF(O255=0,0,S222/O255)))</f>
        <v>20</v>
      </c>
      <c r="Q255" s="6683">
        <f>IF(ISTEXT(AB255),0,(AB255/AB224)*S222)</f>
        <v>17.857142857142858</v>
      </c>
      <c r="R255" s="2427">
        <f>IF(ISTEXT(AB255),AB255,IF(Q255=S222,"chaque repas",IF(Q255=0,0,S222/Q255)))</f>
        <v>14</v>
      </c>
      <c r="S255" s="6684">
        <f>IF(ISTEXT(AC255),0,(AC255/AB224)*S222)</f>
        <v>17.857142857142858</v>
      </c>
      <c r="T255" s="6685">
        <f>IF(ISTEXT(AC255),AC255,IF(S255=S222,"chaque repas",IF(S255=0,0,S222/S255)))</f>
        <v>14</v>
      </c>
      <c r="U255" s="6672">
        <v>4</v>
      </c>
      <c r="V255" s="6672">
        <v>8</v>
      </c>
      <c r="W255" s="6672">
        <v>2</v>
      </c>
      <c r="X255" s="6672">
        <v>4</v>
      </c>
      <c r="Y255" s="6672">
        <v>4</v>
      </c>
      <c r="Z255" s="6672">
        <v>1</v>
      </c>
      <c r="AA255" s="6672">
        <v>1</v>
      </c>
      <c r="AB255" s="6672">
        <v>2</v>
      </c>
      <c r="AC255" s="6672">
        <v>2</v>
      </c>
      <c r="AD255" s="6689"/>
      <c r="AE255" s="6690"/>
      <c r="AF255" s="2338">
        <v>18</v>
      </c>
      <c r="AG255" s="2006">
        <v>0</v>
      </c>
      <c r="AH255" s="2006">
        <v>0</v>
      </c>
      <c r="AI255" s="2006">
        <v>0</v>
      </c>
      <c r="AJ255" s="2006">
        <v>0</v>
      </c>
      <c r="AK255" s="2006">
        <v>0</v>
      </c>
      <c r="AL255" s="2007"/>
    </row>
    <row r="256" spans="1:38" s="2333" customFormat="1" ht="18" customHeight="1">
      <c r="A256" s="2006">
        <v>0</v>
      </c>
      <c r="B256" s="6693"/>
      <c r="C256" s="6694"/>
      <c r="D256" s="6682"/>
      <c r="E256" s="6686"/>
      <c r="F256" s="6682"/>
      <c r="G256" s="6686"/>
      <c r="H256" s="6682"/>
      <c r="I256" s="6686"/>
      <c r="J256" s="6682"/>
      <c r="K256" s="6686"/>
      <c r="L256" s="6682"/>
      <c r="M256" s="6686"/>
      <c r="N256" s="6682"/>
      <c r="O256" s="6686"/>
      <c r="P256" s="6682"/>
      <c r="Q256" s="6683"/>
      <c r="R256" s="2427"/>
      <c r="S256" s="6684"/>
      <c r="T256" s="6685"/>
      <c r="U256" s="6673"/>
      <c r="V256" s="6673"/>
      <c r="W256" s="6673"/>
      <c r="X256" s="6673"/>
      <c r="Y256" s="6673"/>
      <c r="Z256" s="6673"/>
      <c r="AA256" s="6673"/>
      <c r="AB256" s="6673"/>
      <c r="AC256" s="6673"/>
      <c r="AD256" s="6689"/>
      <c r="AE256" s="6690"/>
      <c r="AF256" s="2338">
        <v>18</v>
      </c>
      <c r="AG256" s="2006">
        <v>0</v>
      </c>
      <c r="AH256" s="2006">
        <v>0</v>
      </c>
      <c r="AI256" s="2006">
        <v>0</v>
      </c>
      <c r="AJ256" s="2006">
        <v>0</v>
      </c>
      <c r="AK256" s="2006">
        <v>0</v>
      </c>
      <c r="AL256" s="2007"/>
    </row>
    <row r="257" spans="1:38" s="2333" customFormat="1" ht="18" customHeight="1">
      <c r="A257" s="2006">
        <v>0</v>
      </c>
      <c r="B257" s="6679" t="s">
        <v>3725</v>
      </c>
      <c r="C257" s="6681">
        <f>IF(ISTEXT(U257),0,(U257/U224)*S222)</f>
        <v>75</v>
      </c>
      <c r="D257" s="6678">
        <f>IF(ISTEXT(U257),U257,IF(C257=S222,"chaque repas",IF(C257=0,0,S222/C257)))</f>
        <v>3.3333333333333335</v>
      </c>
      <c r="E257" s="6677">
        <f>IF(ISTEXT(V257),0,(V257/U224)*S222)</f>
        <v>75</v>
      </c>
      <c r="F257" s="6678">
        <f>IF(ISTEXT(V257),V257,IF(E257=S222,"chaque repas",IF(E257=0,0,S222/E257)))</f>
        <v>3.3333333333333335</v>
      </c>
      <c r="G257" s="6677">
        <f>IF(ISTEXT(W257),0,(W257/U224)*S222)</f>
        <v>75</v>
      </c>
      <c r="H257" s="6678">
        <f>IF(ISTEXT(W257),W257,IF(G257=S222,"chaque repas",IF(G257=0,0,S222/G257)))</f>
        <v>3.3333333333333335</v>
      </c>
      <c r="I257" s="6677">
        <f>IF(ISTEXT(X257),0,(X257/U224)*S222)</f>
        <v>50</v>
      </c>
      <c r="J257" s="6678">
        <f>IF(ISTEXT(X257),X257,IF(I257=S222,"chaque repas",IF(I257=0,0,S222/I257)))</f>
        <v>5</v>
      </c>
      <c r="K257" s="6677">
        <f>IF(ISTEXT(Y257),0,(Y257/U224)*S222)</f>
        <v>50</v>
      </c>
      <c r="L257" s="6678">
        <f>IF(ISTEXT(Y257),Y257,IF(K257=S222,"chaque repas",IF(K257=0,0,S222/K257)))</f>
        <v>5</v>
      </c>
      <c r="M257" s="6677">
        <f>IF(ISTEXT(Z257),0,(Z257/U224)*S222)</f>
        <v>87.5</v>
      </c>
      <c r="N257" s="6678">
        <f>IF(ISTEXT(Z257),Z257,IF(M257=S222,"chaque repas",IF(M257=0,0,S222/M257)))</f>
        <v>2.8571428571428572</v>
      </c>
      <c r="O257" s="6677">
        <f>IF(ISTEXT(AA257),0,(AA257/U224)*S222)</f>
        <v>100</v>
      </c>
      <c r="P257" s="6678">
        <f>IF(ISTEXT(AA257),AA257,IF(O257=S222,"chaque repas",IF(O257=0,0,S222/O257)))</f>
        <v>2.5</v>
      </c>
      <c r="Q257" s="6674">
        <f>IF(ISTEXT(AB257),0,(AB257/AB224)*S222)</f>
        <v>89.285714285714292</v>
      </c>
      <c r="R257" s="2428">
        <f>IF(ISTEXT(AB257),AB257,IF(Q257=S222,"chaque repas",IF(Q257=0,0,S222/Q257)))</f>
        <v>2.8</v>
      </c>
      <c r="S257" s="6675">
        <f>IF(ISTEXT(AC257),0,(AC257/AB224)*S222)</f>
        <v>107.14285714285714</v>
      </c>
      <c r="T257" s="6676">
        <f>IF(ISTEXT(AC257),AC257,IF(S257=S222,"chaque repas",IF(S257=0,0,S222/S257)))</f>
        <v>2.3333333333333335</v>
      </c>
      <c r="U257" s="6672">
        <v>6</v>
      </c>
      <c r="V257" s="6672">
        <v>6</v>
      </c>
      <c r="W257" s="6672">
        <v>6</v>
      </c>
      <c r="X257" s="6672">
        <v>4</v>
      </c>
      <c r="Y257" s="6672">
        <v>4</v>
      </c>
      <c r="Z257" s="6672">
        <v>7</v>
      </c>
      <c r="AA257" s="6672">
        <v>8</v>
      </c>
      <c r="AB257" s="6672">
        <v>10</v>
      </c>
      <c r="AC257" s="6672">
        <v>12</v>
      </c>
      <c r="AD257" s="6689"/>
      <c r="AE257" s="6690"/>
      <c r="AF257" s="2338">
        <v>18</v>
      </c>
      <c r="AG257" s="2006">
        <v>0</v>
      </c>
      <c r="AH257" s="2006">
        <v>0</v>
      </c>
      <c r="AI257" s="2006">
        <v>0</v>
      </c>
      <c r="AJ257" s="2006">
        <v>0</v>
      </c>
      <c r="AK257" s="2006">
        <v>0</v>
      </c>
      <c r="AL257" s="2007"/>
    </row>
    <row r="258" spans="1:38" s="2333" customFormat="1" ht="18" customHeight="1">
      <c r="A258" s="2006">
        <v>0</v>
      </c>
      <c r="B258" s="6680"/>
      <c r="C258" s="6681"/>
      <c r="D258" s="6678"/>
      <c r="E258" s="6677"/>
      <c r="F258" s="6678"/>
      <c r="G258" s="6677"/>
      <c r="H258" s="6678"/>
      <c r="I258" s="6677"/>
      <c r="J258" s="6678"/>
      <c r="K258" s="6677"/>
      <c r="L258" s="6678"/>
      <c r="M258" s="6677"/>
      <c r="N258" s="6678"/>
      <c r="O258" s="6677"/>
      <c r="P258" s="6678"/>
      <c r="Q258" s="6674"/>
      <c r="R258" s="2428"/>
      <c r="S258" s="6675"/>
      <c r="T258" s="6676"/>
      <c r="U258" s="6673"/>
      <c r="V258" s="6673"/>
      <c r="W258" s="6673"/>
      <c r="X258" s="6673"/>
      <c r="Y258" s="6673"/>
      <c r="Z258" s="6673"/>
      <c r="AA258" s="6673"/>
      <c r="AB258" s="6673"/>
      <c r="AC258" s="6673"/>
      <c r="AD258" s="6691"/>
      <c r="AE258" s="6692"/>
      <c r="AF258" s="2338">
        <v>18</v>
      </c>
      <c r="AG258" s="2006">
        <v>0</v>
      </c>
      <c r="AH258" s="2006">
        <v>0</v>
      </c>
      <c r="AI258" s="2006">
        <v>0</v>
      </c>
      <c r="AJ258" s="2006">
        <v>0</v>
      </c>
      <c r="AK258" s="2006">
        <v>0</v>
      </c>
      <c r="AL258" s="2007"/>
    </row>
    <row r="259" spans="1:38" s="2333" customFormat="1" ht="18" customHeight="1">
      <c r="A259" s="2006">
        <v>0</v>
      </c>
      <c r="B259" s="6669" t="s">
        <v>3726</v>
      </c>
      <c r="C259" s="6671">
        <f>IF(ISTEXT(U259),0,(U259/U224)*S222)</f>
        <v>50</v>
      </c>
      <c r="D259" s="6664">
        <f>IF(ISTEXT(U259),U259,IF(C259=S222,"chaque repas",IF(C259=0,0,S222/C259)))</f>
        <v>5</v>
      </c>
      <c r="E259" s="6665">
        <f>IF(ISTEXT(V259),0,(V259/U224)*S222)</f>
        <v>12.5</v>
      </c>
      <c r="F259" s="6664">
        <f>IF(ISTEXT(V259),V259,IF(E259=S222,"chaque repas",IF(E259=0,0,S222/E259)))</f>
        <v>20</v>
      </c>
      <c r="G259" s="6665">
        <f>IF(ISTEXT(W259),0,(W259/U224)*S222)</f>
        <v>12.5</v>
      </c>
      <c r="H259" s="6664">
        <f>IF(ISTEXT(W259),W259,IF(G259=S222,"chaque repas",IF(G259=0,0,S222/G259)))</f>
        <v>20</v>
      </c>
      <c r="I259" s="6665">
        <f>IF(ISTEXT(X259),0,(X259/U224)*S222)</f>
        <v>50</v>
      </c>
      <c r="J259" s="6664">
        <f>IF(ISTEXT(X259),X259,IF(I259=S222,"chaque repas",IF(I259=0,0,S222/I259)))</f>
        <v>5</v>
      </c>
      <c r="K259" s="6665">
        <f>IF(ISTEXT(Y259),0,(Y259/U224)*S222)</f>
        <v>25</v>
      </c>
      <c r="L259" s="6664">
        <f>IF(ISTEXT(Y259),Y259,IF(K259=S222,"chaque repas",IF(K259=0,0,S222/K259)))</f>
        <v>10</v>
      </c>
      <c r="M259" s="6665">
        <f>IF(ISTEXT(Z259),0,(Z259/U224)*S222)</f>
        <v>12.5</v>
      </c>
      <c r="N259" s="6664">
        <f>IF(ISTEXT(Z259),Z259,IF(M259=S222,"chaque repas",IF(M259=0,0,S222/M259)))</f>
        <v>20</v>
      </c>
      <c r="O259" s="6665">
        <f>IF(ISTEXT(AA259),0,(AA259/U224)*S222)</f>
        <v>12.5</v>
      </c>
      <c r="P259" s="6664">
        <f>IF(ISTEXT(AA259),AA259,IF(O259=S222,"chaque repas",IF(O259=0,0,S222/O259)))</f>
        <v>20</v>
      </c>
      <c r="Q259" s="6666">
        <f>IF(ISTEXT(AB259),0,(AB259/AB224)*S222)</f>
        <v>17.857142857142858</v>
      </c>
      <c r="R259" s="2429">
        <f>IF(ISTEXT(AB259),AB259,IF(Q259=S222,"chaque repas",IF(Q259=0,0,S222/Q259)))</f>
        <v>14</v>
      </c>
      <c r="S259" s="6667">
        <f>IF(ISTEXT(AC259),0,(AC259/AB224)*S222)</f>
        <v>17.857142857142858</v>
      </c>
      <c r="T259" s="6668">
        <f>IF(ISTEXT(AC259),AC259,IF(S259=S222,"chaque repas",IF(S259=0,0,S222/S259)))</f>
        <v>14</v>
      </c>
      <c r="U259" s="6646">
        <v>4</v>
      </c>
      <c r="V259" s="6646">
        <v>1</v>
      </c>
      <c r="W259" s="6646">
        <v>1</v>
      </c>
      <c r="X259" s="6646">
        <v>4</v>
      </c>
      <c r="Y259" s="6646">
        <v>2</v>
      </c>
      <c r="Z259" s="6646">
        <v>1</v>
      </c>
      <c r="AA259" s="6646">
        <v>1</v>
      </c>
      <c r="AB259" s="6646">
        <v>2</v>
      </c>
      <c r="AC259" s="6646">
        <v>2</v>
      </c>
      <c r="AD259" s="6656" t="s">
        <v>3727</v>
      </c>
      <c r="AE259" s="6657"/>
      <c r="AF259" s="2338">
        <v>18</v>
      </c>
      <c r="AG259" s="2006">
        <v>0</v>
      </c>
      <c r="AH259" s="2006">
        <v>0</v>
      </c>
      <c r="AI259" s="2006">
        <v>0</v>
      </c>
      <c r="AJ259" s="2006">
        <v>0</v>
      </c>
      <c r="AK259" s="2006">
        <v>0</v>
      </c>
      <c r="AL259" s="2007"/>
    </row>
    <row r="260" spans="1:38" s="2333" customFormat="1" ht="18" customHeight="1">
      <c r="A260" s="2006">
        <v>0</v>
      </c>
      <c r="B260" s="6670"/>
      <c r="C260" s="6671"/>
      <c r="D260" s="6664"/>
      <c r="E260" s="6665"/>
      <c r="F260" s="6664"/>
      <c r="G260" s="6665"/>
      <c r="H260" s="6664"/>
      <c r="I260" s="6665"/>
      <c r="J260" s="6664"/>
      <c r="K260" s="6665"/>
      <c r="L260" s="6664"/>
      <c r="M260" s="6665"/>
      <c r="N260" s="6664"/>
      <c r="O260" s="6665"/>
      <c r="P260" s="6664"/>
      <c r="Q260" s="6666"/>
      <c r="R260" s="2429"/>
      <c r="S260" s="6667"/>
      <c r="T260" s="6668"/>
      <c r="U260" s="6647"/>
      <c r="V260" s="6647"/>
      <c r="W260" s="6647"/>
      <c r="X260" s="6647"/>
      <c r="Y260" s="6647"/>
      <c r="Z260" s="6647"/>
      <c r="AA260" s="6647"/>
      <c r="AB260" s="6647"/>
      <c r="AC260" s="6647"/>
      <c r="AD260" s="6658"/>
      <c r="AE260" s="6659"/>
      <c r="AF260" s="2338">
        <v>18</v>
      </c>
      <c r="AG260" s="2006">
        <v>0</v>
      </c>
      <c r="AH260" s="2006">
        <v>0</v>
      </c>
      <c r="AI260" s="2006">
        <v>0</v>
      </c>
      <c r="AJ260" s="2006">
        <v>0</v>
      </c>
      <c r="AK260" s="2006">
        <v>0</v>
      </c>
      <c r="AL260" s="2007"/>
    </row>
    <row r="261" spans="1:38" s="2333" customFormat="1" ht="18" customHeight="1">
      <c r="A261" s="2006">
        <v>0</v>
      </c>
      <c r="B261" s="6662" t="s">
        <v>3728</v>
      </c>
      <c r="C261" s="6663">
        <f>IF(ISTEXT(U261),0,(U261/U224)*S222)</f>
        <v>50</v>
      </c>
      <c r="D261" s="6651">
        <f>IF(ISTEXT(U261),U261,IF(C261=S222,"chaque repas",IF(C261=0,0,S222/C261)))</f>
        <v>5</v>
      </c>
      <c r="E261" s="6652">
        <f>IF(ISTEXT(V261),0,(V261/U224)*S222)</f>
        <v>0</v>
      </c>
      <c r="F261" s="6651">
        <f>IF(ISTEXT(V261),V261,IF(E261=S222,"chaque repas",IF(E261=0,0,S222/E261)))</f>
        <v>0</v>
      </c>
      <c r="G261" s="6652">
        <f>IF(ISTEXT(W261),0,(W261/U224)*S222)</f>
        <v>0</v>
      </c>
      <c r="H261" s="6651">
        <f>IF(ISTEXT(W261),W261,IF(G261=S222,"chaque repas",IF(G261=0,0,S222/G261)))</f>
        <v>0</v>
      </c>
      <c r="I261" s="6652">
        <f>IF(ISTEXT(X261),0,(X261/U224)*S222)</f>
        <v>0</v>
      </c>
      <c r="J261" s="6651">
        <f>IF(ISTEXT(X261),X261,IF(I261=S222,"chaque repas",IF(I261=0,0,S222/I261)))</f>
        <v>0</v>
      </c>
      <c r="K261" s="6652">
        <f>IF(ISTEXT(Y261),0,(Y261/U224)*S222)</f>
        <v>0</v>
      </c>
      <c r="L261" s="6651">
        <f>IF(ISTEXT(Y261),Y261,IF(K261=S222,"chaque repas",IF(K261=0,0,S222/K261)))</f>
        <v>0</v>
      </c>
      <c r="M261" s="6652">
        <f>IF(ISTEXT(Z261),0,(Z261/U224)*S222)</f>
        <v>0</v>
      </c>
      <c r="N261" s="6651" t="str">
        <f>IF(ISTEXT(Z261),Z261,IF(M261=S222,"chaque repas",IF(M261=0,0,S222/M261)))</f>
        <v>pas de limitation</v>
      </c>
      <c r="O261" s="6652">
        <f>IF(ISTEXT(AA261),0,(AA261/U224)*S222)</f>
        <v>0</v>
      </c>
      <c r="P261" s="6651" t="str">
        <f>IF(ISTEXT(AA261),AA261,IF(O261=S222,"chaque repas",IF(O261=0,0,S222/O261)))</f>
        <v>pas de limitation</v>
      </c>
      <c r="Q261" s="6653">
        <f>IF(ISTEXT(AB261),0,(AB261/AB224)*S222)</f>
        <v>0</v>
      </c>
      <c r="R261" s="2430" t="str">
        <f>IF(ISTEXT(AB261),AB261,IF(Q261=S222,"chaque repas",IF(Q261=0,0,S222/Q261)))</f>
        <v>pas de limitation</v>
      </c>
      <c r="S261" s="6654">
        <f>IF(ISTEXT(AC261),0,(AC261/AB224)*S222)</f>
        <v>0</v>
      </c>
      <c r="T261" s="6655" t="str">
        <f>IF(ISTEXT(AC261),AC261,IF(S261=S222,"chaque repas",IF(S261=0,0,S222/S261)))</f>
        <v>pas de limitation</v>
      </c>
      <c r="U261" s="6645">
        <v>4</v>
      </c>
      <c r="V261" s="6648"/>
      <c r="W261" s="6648"/>
      <c r="X261" s="6648"/>
      <c r="Y261" s="6648"/>
      <c r="Z261" s="6637" t="s">
        <v>3729</v>
      </c>
      <c r="AA261" s="6637" t="s">
        <v>3729</v>
      </c>
      <c r="AB261" s="6637" t="s">
        <v>3729</v>
      </c>
      <c r="AC261" s="6637" t="s">
        <v>3729</v>
      </c>
      <c r="AD261" s="6658"/>
      <c r="AE261" s="6659"/>
      <c r="AF261" s="2338">
        <v>18</v>
      </c>
      <c r="AG261" s="2006">
        <v>0</v>
      </c>
      <c r="AH261" s="2006">
        <v>0</v>
      </c>
      <c r="AI261" s="2006">
        <v>0</v>
      </c>
      <c r="AJ261" s="2006">
        <v>0</v>
      </c>
      <c r="AK261" s="2006">
        <v>0</v>
      </c>
      <c r="AL261" s="2007"/>
    </row>
    <row r="262" spans="1:38" s="2333" customFormat="1" ht="18" customHeight="1">
      <c r="A262" s="2006">
        <v>0</v>
      </c>
      <c r="B262" s="6662"/>
      <c r="C262" s="6663"/>
      <c r="D262" s="6651"/>
      <c r="E262" s="6652"/>
      <c r="F262" s="6651"/>
      <c r="G262" s="6652"/>
      <c r="H262" s="6651"/>
      <c r="I262" s="6652"/>
      <c r="J262" s="6651"/>
      <c r="K262" s="6652"/>
      <c r="L262" s="6651"/>
      <c r="M262" s="6652"/>
      <c r="N262" s="6651"/>
      <c r="O262" s="6652"/>
      <c r="P262" s="6651"/>
      <c r="Q262" s="6653"/>
      <c r="R262" s="2430"/>
      <c r="S262" s="6654"/>
      <c r="T262" s="6655"/>
      <c r="U262" s="6646"/>
      <c r="V262" s="6649"/>
      <c r="W262" s="6649"/>
      <c r="X262" s="6649"/>
      <c r="Y262" s="6649"/>
      <c r="Z262" s="6638"/>
      <c r="AA262" s="6638"/>
      <c r="AB262" s="6638"/>
      <c r="AC262" s="6638"/>
      <c r="AD262" s="6658"/>
      <c r="AE262" s="6659"/>
      <c r="AF262" s="2338">
        <v>18</v>
      </c>
      <c r="AG262" s="2006">
        <v>0</v>
      </c>
      <c r="AH262" s="2006">
        <v>0</v>
      </c>
      <c r="AI262" s="2006">
        <v>0</v>
      </c>
      <c r="AJ262" s="2006">
        <v>0</v>
      </c>
      <c r="AK262" s="2006">
        <v>0</v>
      </c>
      <c r="AL262" s="2007"/>
    </row>
    <row r="263" spans="1:38" s="2333" customFormat="1" ht="18" customHeight="1">
      <c r="A263" s="2006">
        <v>0</v>
      </c>
      <c r="B263" s="2431" t="s">
        <v>3730</v>
      </c>
      <c r="C263" s="6663"/>
      <c r="D263" s="6651"/>
      <c r="E263" s="6652"/>
      <c r="F263" s="6651"/>
      <c r="G263" s="6652"/>
      <c r="H263" s="6651"/>
      <c r="I263" s="6652"/>
      <c r="J263" s="6651"/>
      <c r="K263" s="6652"/>
      <c r="L263" s="6651"/>
      <c r="M263" s="6652"/>
      <c r="N263" s="6651"/>
      <c r="O263" s="6652"/>
      <c r="P263" s="6651"/>
      <c r="Q263" s="6653"/>
      <c r="R263" s="2430"/>
      <c r="S263" s="6654"/>
      <c r="T263" s="6655"/>
      <c r="U263" s="6647"/>
      <c r="V263" s="6650"/>
      <c r="W263" s="6650"/>
      <c r="X263" s="6650"/>
      <c r="Y263" s="6650"/>
      <c r="Z263" s="6639"/>
      <c r="AA263" s="6639"/>
      <c r="AB263" s="6639"/>
      <c r="AC263" s="6639"/>
      <c r="AD263" s="6660"/>
      <c r="AE263" s="6661"/>
      <c r="AF263" s="2338">
        <v>18</v>
      </c>
      <c r="AG263" s="2006">
        <v>0</v>
      </c>
      <c r="AH263" s="2006">
        <v>0</v>
      </c>
      <c r="AI263" s="2006">
        <v>0</v>
      </c>
      <c r="AJ263" s="2006">
        <v>0</v>
      </c>
      <c r="AK263" s="2006">
        <v>0</v>
      </c>
      <c r="AL263" s="2007"/>
    </row>
    <row r="264" spans="1:38" s="2333" customFormat="1" ht="18" customHeight="1">
      <c r="A264" s="2006">
        <v>0</v>
      </c>
      <c r="B264" s="2432"/>
      <c r="C264" s="6640" t="s">
        <v>3834</v>
      </c>
      <c r="D264" s="6641"/>
      <c r="E264" s="6640" t="s">
        <v>3835</v>
      </c>
      <c r="F264" s="6641"/>
      <c r="G264" s="6640" t="s">
        <v>3836</v>
      </c>
      <c r="H264" s="6641"/>
      <c r="I264" s="6640" t="s">
        <v>3837</v>
      </c>
      <c r="J264" s="6641"/>
      <c r="K264" s="6640" t="s">
        <v>3838</v>
      </c>
      <c r="L264" s="6641"/>
      <c r="M264" s="6642" t="s">
        <v>3678</v>
      </c>
      <c r="N264" s="6642"/>
      <c r="O264" s="6643" t="s">
        <v>3679</v>
      </c>
      <c r="P264" s="6644"/>
      <c r="Q264" s="6619" t="s">
        <v>3678</v>
      </c>
      <c r="R264" s="6620"/>
      <c r="S264" s="6621" t="s">
        <v>3679</v>
      </c>
      <c r="T264" s="6622"/>
      <c r="U264" s="2345" t="s">
        <v>3834</v>
      </c>
      <c r="V264" s="2020" t="s">
        <v>3835</v>
      </c>
      <c r="W264" s="2345" t="s">
        <v>3836</v>
      </c>
      <c r="X264" s="2345" t="s">
        <v>3837</v>
      </c>
      <c r="Y264" s="2019" t="s">
        <v>3838</v>
      </c>
      <c r="Z264" s="2346" t="s">
        <v>3678</v>
      </c>
      <c r="AA264" s="2345" t="s">
        <v>3679</v>
      </c>
      <c r="AB264" s="2347" t="s">
        <v>3678</v>
      </c>
      <c r="AC264" s="2348" t="s">
        <v>3679</v>
      </c>
      <c r="AD264" s="2433"/>
      <c r="AE264" s="2434"/>
      <c r="AF264" s="2338">
        <v>18</v>
      </c>
      <c r="AG264" s="2006">
        <v>0</v>
      </c>
      <c r="AH264" s="2006">
        <v>0</v>
      </c>
      <c r="AI264" s="2006">
        <v>0</v>
      </c>
      <c r="AJ264" s="2006">
        <v>0</v>
      </c>
      <c r="AK264" s="2006">
        <v>0</v>
      </c>
      <c r="AL264" s="2007"/>
    </row>
    <row r="265" spans="1:38" s="2333" customFormat="1" ht="18" customHeight="1">
      <c r="A265" s="2006">
        <v>0</v>
      </c>
      <c r="B265" s="2435" t="s">
        <v>3849</v>
      </c>
      <c r="C265" s="2436"/>
      <c r="D265" s="2436"/>
      <c r="E265" s="2436"/>
      <c r="F265" s="2436"/>
      <c r="G265" s="2436"/>
      <c r="H265" s="2436"/>
      <c r="I265" s="2436"/>
      <c r="J265" s="2436"/>
      <c r="K265" s="2436"/>
      <c r="L265" s="2436"/>
      <c r="M265" s="6623" t="s">
        <v>3850</v>
      </c>
      <c r="N265" s="6623"/>
      <c r="O265" s="6625" t="s">
        <v>3851</v>
      </c>
      <c r="P265" s="6626"/>
      <c r="Q265" s="6629" t="s">
        <v>3850</v>
      </c>
      <c r="R265" s="6630"/>
      <c r="S265" s="6633" t="s">
        <v>3851</v>
      </c>
      <c r="T265" s="6634"/>
      <c r="U265" s="2436"/>
      <c r="V265" s="2436"/>
      <c r="W265" s="2436"/>
      <c r="X265" s="2436"/>
      <c r="Y265" s="2437"/>
      <c r="Z265" s="6607" t="s">
        <v>3852</v>
      </c>
      <c r="AA265" s="6609" t="s">
        <v>3853</v>
      </c>
      <c r="AB265" s="6611" t="s">
        <v>3854</v>
      </c>
      <c r="AC265" s="6613" t="s">
        <v>3855</v>
      </c>
      <c r="AD265" s="6615"/>
      <c r="AE265" s="6616"/>
      <c r="AF265" s="2338">
        <v>18</v>
      </c>
      <c r="AG265" s="2006">
        <v>0</v>
      </c>
      <c r="AH265" s="2006">
        <v>0</v>
      </c>
      <c r="AI265" s="2006">
        <v>0</v>
      </c>
      <c r="AJ265" s="2006">
        <v>0</v>
      </c>
      <c r="AK265" s="2006">
        <v>0</v>
      </c>
      <c r="AL265" s="2007"/>
    </row>
    <row r="266" spans="1:38" s="2333" customFormat="1" ht="18" customHeight="1">
      <c r="A266" s="2006">
        <v>0</v>
      </c>
      <c r="B266" s="2435" t="s">
        <v>3856</v>
      </c>
      <c r="C266" s="2436"/>
      <c r="D266" s="2436"/>
      <c r="E266" s="2436"/>
      <c r="F266" s="2436"/>
      <c r="G266" s="2436"/>
      <c r="H266" s="2436"/>
      <c r="I266" s="2436"/>
      <c r="J266" s="2436"/>
      <c r="K266" s="2436"/>
      <c r="L266" s="2436"/>
      <c r="M266" s="6623"/>
      <c r="N266" s="6623"/>
      <c r="O266" s="6625"/>
      <c r="P266" s="6626"/>
      <c r="Q266" s="6629"/>
      <c r="R266" s="6630"/>
      <c r="S266" s="6633"/>
      <c r="T266" s="6634"/>
      <c r="U266" s="2436"/>
      <c r="V266" s="2436"/>
      <c r="W266" s="2436"/>
      <c r="X266" s="2436"/>
      <c r="Y266" s="2437"/>
      <c r="Z266" s="6607"/>
      <c r="AA266" s="6609"/>
      <c r="AB266" s="6611"/>
      <c r="AC266" s="6613"/>
      <c r="AD266" s="6615"/>
      <c r="AE266" s="6616"/>
      <c r="AF266" s="2338">
        <v>18</v>
      </c>
      <c r="AG266" s="2006">
        <v>0</v>
      </c>
      <c r="AH266" s="2006">
        <v>0</v>
      </c>
      <c r="AI266" s="2006">
        <v>0</v>
      </c>
      <c r="AJ266" s="2006">
        <v>0</v>
      </c>
      <c r="AK266" s="2006">
        <v>0</v>
      </c>
      <c r="AL266" s="2007"/>
    </row>
    <row r="267" spans="1:38" s="2333" customFormat="1" ht="18" customHeight="1">
      <c r="A267" s="2006">
        <v>0</v>
      </c>
      <c r="B267" s="2435" t="s">
        <v>3857</v>
      </c>
      <c r="C267" s="2436"/>
      <c r="D267" s="2436"/>
      <c r="E267" s="2436"/>
      <c r="F267" s="2436"/>
      <c r="G267" s="2436"/>
      <c r="H267" s="2436"/>
      <c r="I267" s="2436"/>
      <c r="J267" s="2436"/>
      <c r="K267" s="2436"/>
      <c r="L267" s="2436"/>
      <c r="M267" s="6623"/>
      <c r="N267" s="6623"/>
      <c r="O267" s="6625"/>
      <c r="P267" s="6626"/>
      <c r="Q267" s="6629"/>
      <c r="R267" s="6630"/>
      <c r="S267" s="6633"/>
      <c r="T267" s="6634"/>
      <c r="U267" s="2436"/>
      <c r="V267" s="2436"/>
      <c r="W267" s="2436"/>
      <c r="X267" s="2436"/>
      <c r="Y267" s="2437"/>
      <c r="Z267" s="6607"/>
      <c r="AA267" s="6609"/>
      <c r="AB267" s="6611"/>
      <c r="AC267" s="6613"/>
      <c r="AD267" s="6615"/>
      <c r="AE267" s="6616"/>
      <c r="AF267" s="2338">
        <v>18</v>
      </c>
      <c r="AG267" s="2006">
        <v>0</v>
      </c>
      <c r="AH267" s="2006">
        <v>0</v>
      </c>
      <c r="AI267" s="2006">
        <v>0</v>
      </c>
      <c r="AJ267" s="2006">
        <v>0</v>
      </c>
      <c r="AK267" s="2006">
        <v>0</v>
      </c>
      <c r="AL267" s="2007"/>
    </row>
    <row r="268" spans="1:38" s="2333" customFormat="1" ht="18" customHeight="1">
      <c r="A268" s="2006">
        <v>0</v>
      </c>
      <c r="B268" s="2435" t="s">
        <v>3858</v>
      </c>
      <c r="C268" s="2436"/>
      <c r="D268" s="2436"/>
      <c r="E268" s="2436"/>
      <c r="F268" s="2436"/>
      <c r="G268" s="2436"/>
      <c r="H268" s="2436"/>
      <c r="I268" s="2436"/>
      <c r="J268" s="2436"/>
      <c r="K268" s="2436"/>
      <c r="L268" s="2436"/>
      <c r="M268" s="6623"/>
      <c r="N268" s="6623"/>
      <c r="O268" s="6625"/>
      <c r="P268" s="6626"/>
      <c r="Q268" s="6629"/>
      <c r="R268" s="6630"/>
      <c r="S268" s="6633"/>
      <c r="T268" s="6634"/>
      <c r="U268" s="2436"/>
      <c r="V268" s="2436"/>
      <c r="W268" s="2436"/>
      <c r="X268" s="2436"/>
      <c r="Y268" s="2437"/>
      <c r="Z268" s="6607"/>
      <c r="AA268" s="6609"/>
      <c r="AB268" s="6611"/>
      <c r="AC268" s="6613"/>
      <c r="AD268" s="6615"/>
      <c r="AE268" s="6616"/>
      <c r="AF268" s="2338">
        <v>18</v>
      </c>
      <c r="AG268" s="2006">
        <v>0</v>
      </c>
      <c r="AH268" s="2006">
        <v>0</v>
      </c>
      <c r="AI268" s="2006">
        <v>0</v>
      </c>
      <c r="AJ268" s="2006">
        <v>0</v>
      </c>
      <c r="AK268" s="2006">
        <v>0</v>
      </c>
      <c r="AL268" s="2007"/>
    </row>
    <row r="269" spans="1:38" s="2333" customFormat="1" ht="18" customHeight="1">
      <c r="A269" s="2006">
        <v>0</v>
      </c>
      <c r="B269" s="2438" t="s">
        <v>3859</v>
      </c>
      <c r="C269" s="2439"/>
      <c r="D269" s="2439"/>
      <c r="E269" s="2439"/>
      <c r="F269" s="2439"/>
      <c r="G269" s="2439"/>
      <c r="H269" s="2439"/>
      <c r="I269" s="2439"/>
      <c r="J269" s="2439"/>
      <c r="K269" s="2439"/>
      <c r="L269" s="2439"/>
      <c r="M269" s="6624"/>
      <c r="N269" s="6624"/>
      <c r="O269" s="6627"/>
      <c r="P269" s="6628"/>
      <c r="Q269" s="6631"/>
      <c r="R269" s="6632"/>
      <c r="S269" s="6635"/>
      <c r="T269" s="6636"/>
      <c r="U269" s="2439"/>
      <c r="V269" s="2439"/>
      <c r="W269" s="2439"/>
      <c r="X269" s="2439"/>
      <c r="Y269" s="2440"/>
      <c r="Z269" s="6608"/>
      <c r="AA269" s="6610"/>
      <c r="AB269" s="6612"/>
      <c r="AC269" s="6614"/>
      <c r="AD269" s="6617"/>
      <c r="AE269" s="6618"/>
      <c r="AF269" s="2338">
        <v>18</v>
      </c>
      <c r="AG269" s="2006">
        <v>0</v>
      </c>
      <c r="AH269" s="2006">
        <v>0</v>
      </c>
      <c r="AI269" s="2006">
        <v>0</v>
      </c>
      <c r="AJ269" s="2006">
        <v>0</v>
      </c>
      <c r="AK269" s="2006">
        <v>0</v>
      </c>
      <c r="AL269" s="2007"/>
    </row>
    <row r="270" spans="1:38" s="2333" customFormat="1" ht="18" customHeight="1" thickBot="1">
      <c r="A270" s="2006">
        <v>0</v>
      </c>
      <c r="B270" s="2142" t="s">
        <v>3731</v>
      </c>
      <c r="C270" s="2185"/>
      <c r="D270" s="2185"/>
      <c r="E270" s="2185"/>
      <c r="F270" s="2185"/>
      <c r="G270" s="2185"/>
      <c r="H270" s="2185"/>
      <c r="I270" s="2185"/>
      <c r="J270" s="2185"/>
      <c r="K270" s="2185"/>
      <c r="L270" s="2185"/>
      <c r="M270" s="2185"/>
      <c r="N270" s="2185"/>
      <c r="O270" s="2185"/>
      <c r="P270" s="2185"/>
      <c r="Q270" s="2185"/>
      <c r="R270" s="2185"/>
      <c r="S270" s="2185"/>
      <c r="T270" s="2185"/>
      <c r="U270" s="2185">
        <v>10</v>
      </c>
      <c r="V270" s="2185">
        <v>10</v>
      </c>
      <c r="W270" s="2185">
        <v>10</v>
      </c>
      <c r="X270" s="2185">
        <v>10</v>
      </c>
      <c r="Y270" s="2185">
        <v>10</v>
      </c>
      <c r="Z270" s="2185">
        <v>10</v>
      </c>
      <c r="AA270" s="2185">
        <v>10</v>
      </c>
      <c r="AB270" s="2185">
        <v>10</v>
      </c>
      <c r="AC270" s="2185">
        <v>10</v>
      </c>
      <c r="AD270" s="2185">
        <v>10</v>
      </c>
      <c r="AE270" s="2143">
        <v>10</v>
      </c>
      <c r="AF270" s="2338">
        <v>18</v>
      </c>
      <c r="AG270" s="2006">
        <v>0</v>
      </c>
      <c r="AH270" s="2006">
        <v>0</v>
      </c>
      <c r="AI270" s="2006">
        <v>0</v>
      </c>
      <c r="AJ270" s="2006">
        <v>0</v>
      </c>
      <c r="AK270" s="2006">
        <v>0</v>
      </c>
      <c r="AL270" s="2007"/>
    </row>
    <row r="271" spans="1:38" s="2333" customFormat="1">
      <c r="A271" s="2006">
        <v>0</v>
      </c>
      <c r="B271" s="2006">
        <v>0</v>
      </c>
      <c r="C271" s="2006">
        <v>0</v>
      </c>
      <c r="D271" s="2006">
        <v>0</v>
      </c>
      <c r="E271" s="2006">
        <v>0</v>
      </c>
      <c r="F271" s="2006">
        <v>0</v>
      </c>
      <c r="G271" s="2006">
        <v>0</v>
      </c>
      <c r="H271" s="2006">
        <v>0</v>
      </c>
      <c r="I271" s="2006">
        <v>0</v>
      </c>
      <c r="J271" s="2006">
        <v>0</v>
      </c>
      <c r="K271" s="2006">
        <v>0</v>
      </c>
      <c r="L271" s="2006">
        <v>0</v>
      </c>
      <c r="M271" s="2006">
        <v>0</v>
      </c>
      <c r="N271" s="2006">
        <v>0</v>
      </c>
      <c r="O271" s="2006">
        <v>0</v>
      </c>
      <c r="P271" s="2006">
        <v>0</v>
      </c>
      <c r="Q271" s="2006">
        <v>0</v>
      </c>
      <c r="R271" s="2006">
        <v>0</v>
      </c>
      <c r="S271" s="2006">
        <v>0</v>
      </c>
      <c r="T271" s="2006">
        <v>0</v>
      </c>
      <c r="U271" s="2006">
        <v>0</v>
      </c>
      <c r="V271" s="2006">
        <v>0</v>
      </c>
      <c r="W271" s="2006">
        <v>0</v>
      </c>
      <c r="X271" s="2006">
        <v>0</v>
      </c>
      <c r="Y271" s="2006">
        <v>0</v>
      </c>
      <c r="Z271" s="2006">
        <v>0</v>
      </c>
      <c r="AA271" s="2006">
        <v>0</v>
      </c>
      <c r="AB271" s="2006">
        <v>0</v>
      </c>
      <c r="AC271" s="2006">
        <v>0</v>
      </c>
      <c r="AD271" s="2006">
        <v>0</v>
      </c>
      <c r="AE271" s="2006">
        <v>0</v>
      </c>
      <c r="AF271" s="2006">
        <v>0</v>
      </c>
      <c r="AG271" s="2006">
        <v>0</v>
      </c>
      <c r="AH271" s="2006">
        <v>0</v>
      </c>
      <c r="AI271" s="2006">
        <v>0</v>
      </c>
      <c r="AJ271" s="2006">
        <v>0</v>
      </c>
      <c r="AK271" s="2006">
        <v>0</v>
      </c>
      <c r="AL271" s="2007"/>
    </row>
    <row r="272" spans="1:38" s="2333" customFormat="1">
      <c r="A272" s="2007"/>
      <c r="B272" s="2007"/>
      <c r="C272" s="2007"/>
      <c r="D272" s="2007"/>
      <c r="E272" s="2007"/>
      <c r="F272" s="2007"/>
      <c r="G272" s="2007"/>
      <c r="H272" s="2007"/>
      <c r="I272" s="2007"/>
      <c r="J272" s="2007"/>
      <c r="K272" s="2007"/>
      <c r="L272" s="2007"/>
      <c r="M272" s="2007"/>
      <c r="N272" s="2007"/>
      <c r="O272" s="2007"/>
      <c r="P272" s="2007"/>
      <c r="Q272" s="2007"/>
      <c r="R272" s="2007"/>
      <c r="S272" s="2007"/>
      <c r="T272" s="2007"/>
      <c r="U272" s="2007"/>
      <c r="V272" s="2007"/>
      <c r="W272" s="2007"/>
      <c r="X272" s="2007"/>
      <c r="Y272" s="2007"/>
      <c r="Z272" s="2007"/>
      <c r="AA272" s="2007"/>
      <c r="AB272" s="2007"/>
      <c r="AC272" s="2007"/>
      <c r="AD272" s="2007"/>
      <c r="AE272" s="2007"/>
      <c r="AF272" s="2007"/>
      <c r="AG272" s="2007"/>
      <c r="AH272" s="2007"/>
      <c r="AI272" s="2007"/>
      <c r="AJ272" s="2007"/>
      <c r="AK272" s="2007"/>
      <c r="AL272" s="2441" t="s">
        <v>3860</v>
      </c>
    </row>
    <row r="273" s="2333" customFormat="1"/>
  </sheetData>
  <mergeCells count="519">
    <mergeCell ref="B2:N2"/>
    <mergeCell ref="B4:H4"/>
    <mergeCell ref="O4:Z7"/>
    <mergeCell ref="O8:P8"/>
    <mergeCell ref="Q8:X14"/>
    <mergeCell ref="Y8:Z8"/>
    <mergeCell ref="C10:D10"/>
    <mergeCell ref="E10:F10"/>
    <mergeCell ref="G10:H10"/>
    <mergeCell ref="B11:B12"/>
    <mergeCell ref="C11:D12"/>
    <mergeCell ref="E11:F12"/>
    <mergeCell ref="G11:H12"/>
    <mergeCell ref="O11:P12"/>
    <mergeCell ref="Y11:Z12"/>
    <mergeCell ref="C13:D13"/>
    <mergeCell ref="E13:F13"/>
    <mergeCell ref="G13:H13"/>
    <mergeCell ref="O13:P13"/>
    <mergeCell ref="Y13:Z13"/>
    <mergeCell ref="C14:D14"/>
    <mergeCell ref="O14:P14"/>
    <mergeCell ref="Y14:Z14"/>
    <mergeCell ref="Z22:Z23"/>
    <mergeCell ref="G15:H21"/>
    <mergeCell ref="C19:C20"/>
    <mergeCell ref="D19:D20"/>
    <mergeCell ref="E19:E20"/>
    <mergeCell ref="F19:F20"/>
    <mergeCell ref="O19:O20"/>
    <mergeCell ref="P19:P20"/>
    <mergeCell ref="Y19:Y20"/>
    <mergeCell ref="Z19:Z20"/>
    <mergeCell ref="Q26:X27"/>
    <mergeCell ref="C22:C23"/>
    <mergeCell ref="D22:D23"/>
    <mergeCell ref="E22:E23"/>
    <mergeCell ref="F22:F23"/>
    <mergeCell ref="G22:H23"/>
    <mergeCell ref="O22:O23"/>
    <mergeCell ref="P22:P23"/>
    <mergeCell ref="Y22:Y23"/>
    <mergeCell ref="B31:B32"/>
    <mergeCell ref="C31:C32"/>
    <mergeCell ref="D31:D32"/>
    <mergeCell ref="E31:E32"/>
    <mergeCell ref="F31:F32"/>
    <mergeCell ref="Q31:X32"/>
    <mergeCell ref="Y26:Y27"/>
    <mergeCell ref="Z26:Z27"/>
    <mergeCell ref="G30:H35"/>
    <mergeCell ref="O30:O32"/>
    <mergeCell ref="P30:P32"/>
    <mergeCell ref="Y30:Y32"/>
    <mergeCell ref="Z30:Z32"/>
    <mergeCell ref="P34:P35"/>
    <mergeCell ref="Q34:X35"/>
    <mergeCell ref="Y34:Y35"/>
    <mergeCell ref="G24:H29"/>
    <mergeCell ref="B26:B27"/>
    <mergeCell ref="C26:C27"/>
    <mergeCell ref="D26:D27"/>
    <mergeCell ref="E26:E27"/>
    <mergeCell ref="F26:F27"/>
    <mergeCell ref="O26:O27"/>
    <mergeCell ref="P26:P27"/>
    <mergeCell ref="Z39:Z40"/>
    <mergeCell ref="C110:D110"/>
    <mergeCell ref="E110:F110"/>
    <mergeCell ref="G110:H110"/>
    <mergeCell ref="Z34:Z35"/>
    <mergeCell ref="G36:H38"/>
    <mergeCell ref="B39:B40"/>
    <mergeCell ref="C39:C40"/>
    <mergeCell ref="D39:D40"/>
    <mergeCell ref="E39:E40"/>
    <mergeCell ref="F39:F40"/>
    <mergeCell ref="G39:H42"/>
    <mergeCell ref="O39:O40"/>
    <mergeCell ref="P39:P40"/>
    <mergeCell ref="B34:B35"/>
    <mergeCell ref="C34:C35"/>
    <mergeCell ref="D34:D35"/>
    <mergeCell ref="E34:E35"/>
    <mergeCell ref="F34:F35"/>
    <mergeCell ref="O34:O35"/>
    <mergeCell ref="B111:B112"/>
    <mergeCell ref="C111:D112"/>
    <mergeCell ref="E111:F112"/>
    <mergeCell ref="G111:H112"/>
    <mergeCell ref="C113:D113"/>
    <mergeCell ref="E113:F113"/>
    <mergeCell ref="G113:H113"/>
    <mergeCell ref="Q39:X40"/>
    <mergeCell ref="Y39:Y40"/>
    <mergeCell ref="C122:C123"/>
    <mergeCell ref="D122:D123"/>
    <mergeCell ref="E122:E123"/>
    <mergeCell ref="F122:F123"/>
    <mergeCell ref="G122:H123"/>
    <mergeCell ref="G124:H129"/>
    <mergeCell ref="C114:D114"/>
    <mergeCell ref="G115:H121"/>
    <mergeCell ref="C119:C120"/>
    <mergeCell ref="D119:D120"/>
    <mergeCell ref="E119:E120"/>
    <mergeCell ref="F119:F120"/>
    <mergeCell ref="B126:B127"/>
    <mergeCell ref="C126:C127"/>
    <mergeCell ref="D126:D127"/>
    <mergeCell ref="E126:E127"/>
    <mergeCell ref="F126:F127"/>
    <mergeCell ref="C130:C132"/>
    <mergeCell ref="D130:D132"/>
    <mergeCell ref="E130:E132"/>
    <mergeCell ref="F130:F132"/>
    <mergeCell ref="G136:H138"/>
    <mergeCell ref="B139:B140"/>
    <mergeCell ref="C139:C140"/>
    <mergeCell ref="D139:D140"/>
    <mergeCell ref="E139:E140"/>
    <mergeCell ref="F139:F140"/>
    <mergeCell ref="G139:H142"/>
    <mergeCell ref="G130:H135"/>
    <mergeCell ref="B131:B132"/>
    <mergeCell ref="B134:B135"/>
    <mergeCell ref="C134:C135"/>
    <mergeCell ref="D134:D135"/>
    <mergeCell ref="E134:E135"/>
    <mergeCell ref="F134:F135"/>
    <mergeCell ref="K175:L176"/>
    <mergeCell ref="K178:L180"/>
    <mergeCell ref="K181:L182"/>
    <mergeCell ref="B183:J183"/>
    <mergeCell ref="B184:J184"/>
    <mergeCell ref="B187:H187"/>
    <mergeCell ref="B146:I146"/>
    <mergeCell ref="C163:I163"/>
    <mergeCell ref="B167:L167"/>
    <mergeCell ref="B168:L169"/>
    <mergeCell ref="I170:J170"/>
    <mergeCell ref="K171:L174"/>
    <mergeCell ref="AD221:AE225"/>
    <mergeCell ref="C222:F224"/>
    <mergeCell ref="G222:H224"/>
    <mergeCell ref="I222:L224"/>
    <mergeCell ref="M222:N224"/>
    <mergeCell ref="C190:D190"/>
    <mergeCell ref="C191:D191"/>
    <mergeCell ref="C192:D192"/>
    <mergeCell ref="C200:D200"/>
    <mergeCell ref="C201:D201"/>
    <mergeCell ref="C202:D202"/>
    <mergeCell ref="O222:R224"/>
    <mergeCell ref="S222:T224"/>
    <mergeCell ref="U222:AA223"/>
    <mergeCell ref="AB222:AC223"/>
    <mergeCell ref="U224:AA224"/>
    <mergeCell ref="AB224:AC224"/>
    <mergeCell ref="H202:N202"/>
    <mergeCell ref="C210:D210"/>
    <mergeCell ref="C211:D211"/>
    <mergeCell ref="C212:D212"/>
    <mergeCell ref="O225:P225"/>
    <mergeCell ref="Q225:R225"/>
    <mergeCell ref="S225:T225"/>
    <mergeCell ref="B227:B228"/>
    <mergeCell ref="C227:C228"/>
    <mergeCell ref="D227:D228"/>
    <mergeCell ref="E227:E228"/>
    <mergeCell ref="F227:F228"/>
    <mergeCell ref="G227:G228"/>
    <mergeCell ref="H227:H228"/>
    <mergeCell ref="C225:D225"/>
    <mergeCell ref="E225:F225"/>
    <mergeCell ref="G225:H225"/>
    <mergeCell ref="I225:J225"/>
    <mergeCell ref="K225:L225"/>
    <mergeCell ref="M225:N225"/>
    <mergeCell ref="B221:B225"/>
    <mergeCell ref="AC227:AC228"/>
    <mergeCell ref="AD227:AE234"/>
    <mergeCell ref="C232:C233"/>
    <mergeCell ref="D232:D233"/>
    <mergeCell ref="E232:E233"/>
    <mergeCell ref="F232:F233"/>
    <mergeCell ref="G232:G233"/>
    <mergeCell ref="H232:H233"/>
    <mergeCell ref="I232:I233"/>
    <mergeCell ref="V227:V228"/>
    <mergeCell ref="W227:W228"/>
    <mergeCell ref="X227:X228"/>
    <mergeCell ref="Y227:Y228"/>
    <mergeCell ref="Z227:Z228"/>
    <mergeCell ref="AA227:AA228"/>
    <mergeCell ref="O227:O228"/>
    <mergeCell ref="P227:P228"/>
    <mergeCell ref="Q227:Q228"/>
    <mergeCell ref="S227:S228"/>
    <mergeCell ref="T227:T228"/>
    <mergeCell ref="I227:I228"/>
    <mergeCell ref="J227:J228"/>
    <mergeCell ref="K227:K228"/>
    <mergeCell ref="T232:T233"/>
    <mergeCell ref="U232:U233"/>
    <mergeCell ref="J232:J233"/>
    <mergeCell ref="K232:K233"/>
    <mergeCell ref="L232:L233"/>
    <mergeCell ref="M232:M233"/>
    <mergeCell ref="N232:N233"/>
    <mergeCell ref="O232:O233"/>
    <mergeCell ref="AB227:AB228"/>
    <mergeCell ref="L227:L228"/>
    <mergeCell ref="M227:M228"/>
    <mergeCell ref="N227:N228"/>
    <mergeCell ref="M235:M236"/>
    <mergeCell ref="N235:N236"/>
    <mergeCell ref="O235:O236"/>
    <mergeCell ref="P235:P236"/>
    <mergeCell ref="AB232:AB233"/>
    <mergeCell ref="U227:U228"/>
    <mergeCell ref="AC232:AC233"/>
    <mergeCell ref="C235:C236"/>
    <mergeCell ref="D235:D236"/>
    <mergeCell ref="E235:E236"/>
    <mergeCell ref="F235:F236"/>
    <mergeCell ref="G235:G236"/>
    <mergeCell ref="H235:H236"/>
    <mergeCell ref="I235:I236"/>
    <mergeCell ref="J235:J236"/>
    <mergeCell ref="V232:V233"/>
    <mergeCell ref="W232:W233"/>
    <mergeCell ref="X232:X233"/>
    <mergeCell ref="Y232:Y233"/>
    <mergeCell ref="Z232:Z233"/>
    <mergeCell ref="AA232:AA233"/>
    <mergeCell ref="P232:P233"/>
    <mergeCell ref="Q232:Q233"/>
    <mergeCell ref="R232:R233"/>
    <mergeCell ref="S232:S233"/>
    <mergeCell ref="AD235:AE236"/>
    <mergeCell ref="C237:C239"/>
    <mergeCell ref="D237:D239"/>
    <mergeCell ref="E237:E239"/>
    <mergeCell ref="F237:F239"/>
    <mergeCell ref="G237:G239"/>
    <mergeCell ref="H237:H239"/>
    <mergeCell ref="I237:I239"/>
    <mergeCell ref="J237:J239"/>
    <mergeCell ref="K237:K239"/>
    <mergeCell ref="X235:X236"/>
    <mergeCell ref="Y235:Y236"/>
    <mergeCell ref="Z235:Z236"/>
    <mergeCell ref="AA235:AA236"/>
    <mergeCell ref="AB235:AB236"/>
    <mergeCell ref="AC235:AC236"/>
    <mergeCell ref="Q235:Q236"/>
    <mergeCell ref="S235:S236"/>
    <mergeCell ref="T235:T236"/>
    <mergeCell ref="U235:U236"/>
    <mergeCell ref="V235:V236"/>
    <mergeCell ref="W235:W236"/>
    <mergeCell ref="K235:K236"/>
    <mergeCell ref="L235:L236"/>
    <mergeCell ref="S237:S239"/>
    <mergeCell ref="T237:T239"/>
    <mergeCell ref="U237:U239"/>
    <mergeCell ref="V237:V239"/>
    <mergeCell ref="W237:W239"/>
    <mergeCell ref="X237:X239"/>
    <mergeCell ref="L237:L239"/>
    <mergeCell ref="M237:M239"/>
    <mergeCell ref="N237:N239"/>
    <mergeCell ref="O237:O239"/>
    <mergeCell ref="P237:P239"/>
    <mergeCell ref="Q237:Q239"/>
    <mergeCell ref="Y237:Y239"/>
    <mergeCell ref="Z237:Z239"/>
    <mergeCell ref="AA237:AA239"/>
    <mergeCell ref="AB237:AB239"/>
    <mergeCell ref="AC237:AC239"/>
    <mergeCell ref="AD237:AE247"/>
    <mergeCell ref="AA241:AA245"/>
    <mergeCell ref="AB241:AB245"/>
    <mergeCell ref="AC241:AC245"/>
    <mergeCell ref="AA246:AA247"/>
    <mergeCell ref="AC246:AC247"/>
    <mergeCell ref="X241:X245"/>
    <mergeCell ref="Y241:Y245"/>
    <mergeCell ref="Z241:Z245"/>
    <mergeCell ref="N241:N245"/>
    <mergeCell ref="O241:O245"/>
    <mergeCell ref="P241:P245"/>
    <mergeCell ref="Q241:Q245"/>
    <mergeCell ref="S241:S245"/>
    <mergeCell ref="T241:T245"/>
    <mergeCell ref="B246:B247"/>
    <mergeCell ref="C246:C247"/>
    <mergeCell ref="D246:D247"/>
    <mergeCell ref="E246:E247"/>
    <mergeCell ref="F246:F247"/>
    <mergeCell ref="G246:G247"/>
    <mergeCell ref="U241:U245"/>
    <mergeCell ref="V241:V245"/>
    <mergeCell ref="W241:W245"/>
    <mergeCell ref="H241:H245"/>
    <mergeCell ref="I241:I245"/>
    <mergeCell ref="J241:J245"/>
    <mergeCell ref="K241:K245"/>
    <mergeCell ref="L241:L245"/>
    <mergeCell ref="M241:M245"/>
    <mergeCell ref="B241:B242"/>
    <mergeCell ref="C241:C245"/>
    <mergeCell ref="D241:D245"/>
    <mergeCell ref="E241:E245"/>
    <mergeCell ref="F241:F245"/>
    <mergeCell ref="G241:G245"/>
    <mergeCell ref="V246:V247"/>
    <mergeCell ref="W246:W247"/>
    <mergeCell ref="C248:C250"/>
    <mergeCell ref="D248:D250"/>
    <mergeCell ref="E248:E250"/>
    <mergeCell ref="F248:F250"/>
    <mergeCell ref="G248:G250"/>
    <mergeCell ref="H248:H250"/>
    <mergeCell ref="I248:I250"/>
    <mergeCell ref="J248:J250"/>
    <mergeCell ref="U246:U247"/>
    <mergeCell ref="H246:H247"/>
    <mergeCell ref="I246:I247"/>
    <mergeCell ref="J246:J247"/>
    <mergeCell ref="V248:V250"/>
    <mergeCell ref="W248:W250"/>
    <mergeCell ref="K248:K250"/>
    <mergeCell ref="L248:L250"/>
    <mergeCell ref="M248:M250"/>
    <mergeCell ref="N248:N250"/>
    <mergeCell ref="O248:O250"/>
    <mergeCell ref="P248:P250"/>
    <mergeCell ref="AB246:AB247"/>
    <mergeCell ref="K246:K247"/>
    <mergeCell ref="L246:L247"/>
    <mergeCell ref="M246:M247"/>
    <mergeCell ref="X246:X247"/>
    <mergeCell ref="Y246:Y247"/>
    <mergeCell ref="Z246:Z247"/>
    <mergeCell ref="N246:N247"/>
    <mergeCell ref="O246:O247"/>
    <mergeCell ref="P246:P247"/>
    <mergeCell ref="Q246:Q247"/>
    <mergeCell ref="S246:S247"/>
    <mergeCell ref="T246:T247"/>
    <mergeCell ref="L252:L253"/>
    <mergeCell ref="M252:M253"/>
    <mergeCell ref="N252:N253"/>
    <mergeCell ref="O252:O253"/>
    <mergeCell ref="AD248:AE253"/>
    <mergeCell ref="B249:B250"/>
    <mergeCell ref="B252:B253"/>
    <mergeCell ref="C252:C253"/>
    <mergeCell ref="D252:D253"/>
    <mergeCell ref="E252:E253"/>
    <mergeCell ref="F252:F253"/>
    <mergeCell ref="G252:G253"/>
    <mergeCell ref="H252:H253"/>
    <mergeCell ref="I252:I253"/>
    <mergeCell ref="X248:X250"/>
    <mergeCell ref="Y248:Y250"/>
    <mergeCell ref="Z248:Z250"/>
    <mergeCell ref="AA248:AA250"/>
    <mergeCell ref="AB248:AB250"/>
    <mergeCell ref="AC248:AC250"/>
    <mergeCell ref="Q248:Q250"/>
    <mergeCell ref="S248:S250"/>
    <mergeCell ref="T248:T250"/>
    <mergeCell ref="U248:U250"/>
    <mergeCell ref="AC252:AC253"/>
    <mergeCell ref="AD254:AE258"/>
    <mergeCell ref="B255:B256"/>
    <mergeCell ref="C255:C256"/>
    <mergeCell ref="D255:D256"/>
    <mergeCell ref="E255:E256"/>
    <mergeCell ref="F255:F256"/>
    <mergeCell ref="G255:G256"/>
    <mergeCell ref="H255:H256"/>
    <mergeCell ref="I255:I256"/>
    <mergeCell ref="W252:W253"/>
    <mergeCell ref="X252:X253"/>
    <mergeCell ref="Y252:Y253"/>
    <mergeCell ref="Z252:Z253"/>
    <mergeCell ref="AA252:AA253"/>
    <mergeCell ref="AB252:AB253"/>
    <mergeCell ref="P252:P253"/>
    <mergeCell ref="Q252:Q253"/>
    <mergeCell ref="S252:S253"/>
    <mergeCell ref="T252:T253"/>
    <mergeCell ref="U252:U253"/>
    <mergeCell ref="V252:V253"/>
    <mergeCell ref="J252:J253"/>
    <mergeCell ref="K252:K253"/>
    <mergeCell ref="S255:S256"/>
    <mergeCell ref="T255:T256"/>
    <mergeCell ref="U255:U256"/>
    <mergeCell ref="V255:V256"/>
    <mergeCell ref="J255:J256"/>
    <mergeCell ref="K255:K256"/>
    <mergeCell ref="L255:L256"/>
    <mergeCell ref="M255:M256"/>
    <mergeCell ref="N255:N256"/>
    <mergeCell ref="O255:O256"/>
    <mergeCell ref="K257:K258"/>
    <mergeCell ref="L257:L258"/>
    <mergeCell ref="M257:M258"/>
    <mergeCell ref="N257:N258"/>
    <mergeCell ref="O257:O258"/>
    <mergeCell ref="P257:P258"/>
    <mergeCell ref="AC255:AC256"/>
    <mergeCell ref="B257:B258"/>
    <mergeCell ref="C257:C258"/>
    <mergeCell ref="D257:D258"/>
    <mergeCell ref="E257:E258"/>
    <mergeCell ref="F257:F258"/>
    <mergeCell ref="G257:G258"/>
    <mergeCell ref="H257:H258"/>
    <mergeCell ref="I257:I258"/>
    <mergeCell ref="J257:J258"/>
    <mergeCell ref="W255:W256"/>
    <mergeCell ref="X255:X256"/>
    <mergeCell ref="Y255:Y256"/>
    <mergeCell ref="Z255:Z256"/>
    <mergeCell ref="AA255:AA256"/>
    <mergeCell ref="AB255:AB256"/>
    <mergeCell ref="P255:P256"/>
    <mergeCell ref="Q255:Q256"/>
    <mergeCell ref="X257:X258"/>
    <mergeCell ref="Y257:Y258"/>
    <mergeCell ref="Z257:Z258"/>
    <mergeCell ref="AA257:AA258"/>
    <mergeCell ref="AB257:AB258"/>
    <mergeCell ref="AC257:AC258"/>
    <mergeCell ref="Q257:Q258"/>
    <mergeCell ref="S257:S258"/>
    <mergeCell ref="T257:T258"/>
    <mergeCell ref="U257:U258"/>
    <mergeCell ref="V257:V258"/>
    <mergeCell ref="W257:W258"/>
    <mergeCell ref="S259:S260"/>
    <mergeCell ref="T259:T260"/>
    <mergeCell ref="H259:H260"/>
    <mergeCell ref="I259:I260"/>
    <mergeCell ref="J259:J260"/>
    <mergeCell ref="K259:K260"/>
    <mergeCell ref="L259:L260"/>
    <mergeCell ref="M259:M260"/>
    <mergeCell ref="B259:B260"/>
    <mergeCell ref="C259:C260"/>
    <mergeCell ref="D259:D260"/>
    <mergeCell ref="E259:E260"/>
    <mergeCell ref="F259:F260"/>
    <mergeCell ref="G259:G260"/>
    <mergeCell ref="J261:J263"/>
    <mergeCell ref="K261:K263"/>
    <mergeCell ref="L261:L263"/>
    <mergeCell ref="M261:M263"/>
    <mergeCell ref="AA259:AA260"/>
    <mergeCell ref="AB259:AB260"/>
    <mergeCell ref="AC259:AC260"/>
    <mergeCell ref="AD259:AE263"/>
    <mergeCell ref="B261:B262"/>
    <mergeCell ref="C261:C263"/>
    <mergeCell ref="D261:D263"/>
    <mergeCell ref="E261:E263"/>
    <mergeCell ref="F261:F263"/>
    <mergeCell ref="G261:G263"/>
    <mergeCell ref="U259:U260"/>
    <mergeCell ref="V259:V260"/>
    <mergeCell ref="W259:W260"/>
    <mergeCell ref="X259:X260"/>
    <mergeCell ref="Y259:Y260"/>
    <mergeCell ref="Z259:Z260"/>
    <mergeCell ref="N259:N260"/>
    <mergeCell ref="O259:O260"/>
    <mergeCell ref="P259:P260"/>
    <mergeCell ref="Q259:Q260"/>
    <mergeCell ref="AA261:AA263"/>
    <mergeCell ref="AB261:AB263"/>
    <mergeCell ref="AC261:AC263"/>
    <mergeCell ref="C264:D264"/>
    <mergeCell ref="E264:F264"/>
    <mergeCell ref="G264:H264"/>
    <mergeCell ref="I264:J264"/>
    <mergeCell ref="K264:L264"/>
    <mergeCell ref="M264:N264"/>
    <mergeCell ref="O264:P264"/>
    <mergeCell ref="U261:U263"/>
    <mergeCell ref="V261:V263"/>
    <mergeCell ref="W261:W263"/>
    <mergeCell ref="X261:X263"/>
    <mergeCell ref="Y261:Y263"/>
    <mergeCell ref="Z261:Z263"/>
    <mergeCell ref="N261:N263"/>
    <mergeCell ref="O261:O263"/>
    <mergeCell ref="P261:P263"/>
    <mergeCell ref="Q261:Q263"/>
    <mergeCell ref="S261:S263"/>
    <mergeCell ref="T261:T263"/>
    <mergeCell ref="H261:H263"/>
    <mergeCell ref="I261:I263"/>
    <mergeCell ref="Z265:Z269"/>
    <mergeCell ref="AA265:AA269"/>
    <mergeCell ref="AB265:AB269"/>
    <mergeCell ref="AC265:AC269"/>
    <mergeCell ref="AD265:AE269"/>
    <mergeCell ref="Q264:R264"/>
    <mergeCell ref="S264:T264"/>
    <mergeCell ref="M265:N269"/>
    <mergeCell ref="O265:P269"/>
    <mergeCell ref="Q265:R269"/>
    <mergeCell ref="S265:T269"/>
  </mergeCells>
  <hyperlinks>
    <hyperlink ref="C163" r:id="rId1" xr:uid="{8C8E1B36-DF73-421F-BCAF-4CBAE55094F2}"/>
    <hyperlink ref="H202" r:id="rId2" xr:uid="{650E267E-5CFE-45E6-ADC1-903D67C5C3D1}"/>
  </hyperlinks>
  <pageMargins left="0.7" right="0.7" top="0.75" bottom="0.75" header="0.3" footer="0.3"/>
  <pageSetup paperSize="9" orientation="portrait"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561989-6F36-40CA-B4CC-49B087B624D7}">
  <dimension ref="A1:AE394"/>
  <sheetViews>
    <sheetView zoomScaleNormal="100" workbookViewId="0">
      <selection activeCell="W20" sqref="W20"/>
    </sheetView>
  </sheetViews>
  <sheetFormatPr baseColWidth="10" defaultRowHeight="15"/>
  <cols>
    <col min="1" max="1" width="4.7109375" style="3003" customWidth="1"/>
    <col min="2" max="2" width="6.28515625" style="3003" customWidth="1"/>
    <col min="3" max="5" width="20.7109375" style="3003" customWidth="1"/>
    <col min="6" max="6" width="15.85546875" style="3003" customWidth="1"/>
    <col min="7" max="7" width="13.140625" style="3003" customWidth="1"/>
    <col min="8" max="8" width="13.5703125" style="3003" customWidth="1"/>
    <col min="9" max="9" width="12.28515625" style="3003" customWidth="1"/>
    <col min="10" max="10" width="14.28515625" style="3003" customWidth="1"/>
    <col min="11" max="11" width="13.7109375" style="3003" customWidth="1"/>
    <col min="12" max="12" width="13" style="3003" customWidth="1"/>
    <col min="13" max="13" width="12.7109375" style="3003" customWidth="1"/>
    <col min="14" max="22" width="0.28515625" style="3003" customWidth="1"/>
    <col min="23" max="23" width="12.7109375" style="3003" customWidth="1"/>
    <col min="24" max="30" width="11.42578125" style="3003"/>
    <col min="31" max="31" width="6.7109375" style="3003" customWidth="1"/>
    <col min="32" max="16384" width="11.42578125" style="3003"/>
  </cols>
  <sheetData>
    <row r="1" spans="1:31">
      <c r="A1" s="2997">
        <v>1</v>
      </c>
      <c r="B1" s="2998" t="str">
        <f t="shared" ref="B1:W1" si="0">SUBSTITUTE(ADDRESS(1,COLUMN(),4),"1","")</f>
        <v>B</v>
      </c>
      <c r="C1" s="2998" t="str">
        <f t="shared" si="0"/>
        <v>C</v>
      </c>
      <c r="D1" s="2998" t="str">
        <f t="shared" si="0"/>
        <v>D</v>
      </c>
      <c r="E1" s="2998" t="str">
        <f t="shared" si="0"/>
        <v>E</v>
      </c>
      <c r="F1" s="2998" t="str">
        <f t="shared" si="0"/>
        <v>F</v>
      </c>
      <c r="G1" s="2998" t="str">
        <f t="shared" si="0"/>
        <v>G</v>
      </c>
      <c r="H1" s="2998" t="str">
        <f t="shared" si="0"/>
        <v>H</v>
      </c>
      <c r="I1" s="2998" t="str">
        <f t="shared" si="0"/>
        <v>I</v>
      </c>
      <c r="J1" s="2998" t="str">
        <f t="shared" si="0"/>
        <v>J</v>
      </c>
      <c r="K1" s="2998" t="str">
        <f t="shared" si="0"/>
        <v>K</v>
      </c>
      <c r="L1" s="2998" t="str">
        <f t="shared" si="0"/>
        <v>L</v>
      </c>
      <c r="M1" s="2998" t="str">
        <f t="shared" si="0"/>
        <v>M</v>
      </c>
      <c r="N1" s="2999" t="str">
        <f t="shared" si="0"/>
        <v>N</v>
      </c>
      <c r="O1" s="2999" t="str">
        <f t="shared" si="0"/>
        <v>O</v>
      </c>
      <c r="P1" s="2999" t="str">
        <f t="shared" si="0"/>
        <v>P</v>
      </c>
      <c r="Q1" s="3000" t="str">
        <f t="shared" si="0"/>
        <v>Q</v>
      </c>
      <c r="R1" s="3000" t="str">
        <f t="shared" si="0"/>
        <v>R</v>
      </c>
      <c r="S1" s="3000" t="str">
        <f t="shared" si="0"/>
        <v>S</v>
      </c>
      <c r="T1" s="3001" t="str">
        <f t="shared" si="0"/>
        <v>T</v>
      </c>
      <c r="U1" s="3001" t="str">
        <f t="shared" si="0"/>
        <v>U</v>
      </c>
      <c r="V1" s="3001" t="str">
        <f t="shared" si="0"/>
        <v>V</v>
      </c>
      <c r="W1" s="2998" t="str">
        <f t="shared" si="0"/>
        <v>W</v>
      </c>
      <c r="X1" s="2997">
        <v>1</v>
      </c>
      <c r="Y1" s="2997">
        <v>1</v>
      </c>
      <c r="Z1" s="2997">
        <v>1</v>
      </c>
      <c r="AA1" s="2997">
        <v>1</v>
      </c>
      <c r="AB1" s="2997">
        <v>1</v>
      </c>
      <c r="AC1" s="2997">
        <v>1</v>
      </c>
      <c r="AD1" s="2997">
        <v>1</v>
      </c>
      <c r="AE1" s="3002">
        <v>1</v>
      </c>
    </row>
    <row r="2" spans="1:31">
      <c r="A2" s="2997">
        <v>1</v>
      </c>
      <c r="B2" s="3004">
        <f t="shared" ref="B2:W2" ca="1" si="1">CELL("largeur",B2)</f>
        <v>6</v>
      </c>
      <c r="C2" s="3004">
        <f t="shared" ca="1" si="1"/>
        <v>20</v>
      </c>
      <c r="D2" s="3004">
        <f t="shared" ca="1" si="1"/>
        <v>20</v>
      </c>
      <c r="E2" s="3004">
        <f t="shared" ca="1" si="1"/>
        <v>20</v>
      </c>
      <c r="F2" s="3004">
        <f t="shared" ca="1" si="1"/>
        <v>15</v>
      </c>
      <c r="G2" s="3004">
        <f t="shared" ca="1" si="1"/>
        <v>12</v>
      </c>
      <c r="H2" s="3004">
        <f t="shared" ca="1" si="1"/>
        <v>13</v>
      </c>
      <c r="I2" s="3004">
        <f t="shared" ca="1" si="1"/>
        <v>12</v>
      </c>
      <c r="J2" s="3004">
        <f t="shared" ca="1" si="1"/>
        <v>14</v>
      </c>
      <c r="K2" s="3004">
        <f t="shared" ca="1" si="1"/>
        <v>13</v>
      </c>
      <c r="L2" s="3004">
        <f t="shared" ca="1" si="1"/>
        <v>12</v>
      </c>
      <c r="M2" s="3004">
        <f t="shared" ca="1" si="1"/>
        <v>12</v>
      </c>
      <c r="N2" s="3005">
        <f t="shared" ca="1" si="1"/>
        <v>0</v>
      </c>
      <c r="O2" s="3005">
        <f t="shared" ca="1" si="1"/>
        <v>0</v>
      </c>
      <c r="P2" s="3005">
        <f t="shared" ca="1" si="1"/>
        <v>0</v>
      </c>
      <c r="Q2" s="3006">
        <f t="shared" ca="1" si="1"/>
        <v>0</v>
      </c>
      <c r="R2" s="3006">
        <f t="shared" ca="1" si="1"/>
        <v>0</v>
      </c>
      <c r="S2" s="3006">
        <f t="shared" ca="1" si="1"/>
        <v>0</v>
      </c>
      <c r="T2" s="3007">
        <f t="shared" ca="1" si="1"/>
        <v>0</v>
      </c>
      <c r="U2" s="3007">
        <f t="shared" ca="1" si="1"/>
        <v>0</v>
      </c>
      <c r="V2" s="3007">
        <f t="shared" ca="1" si="1"/>
        <v>0</v>
      </c>
      <c r="W2" s="3004">
        <f t="shared" ca="1" si="1"/>
        <v>12</v>
      </c>
      <c r="X2" s="2997">
        <v>1</v>
      </c>
      <c r="Y2" s="2997">
        <v>1</v>
      </c>
      <c r="Z2" s="2997">
        <v>1</v>
      </c>
      <c r="AA2" s="2997">
        <v>1</v>
      </c>
      <c r="AB2" s="2997">
        <v>1</v>
      </c>
      <c r="AC2" s="2997">
        <v>1</v>
      </c>
      <c r="AD2" s="2997">
        <v>1</v>
      </c>
      <c r="AE2" s="3002">
        <v>1</v>
      </c>
    </row>
    <row r="3" spans="1:31" ht="15.75" customHeight="1">
      <c r="A3" s="2997">
        <v>1</v>
      </c>
      <c r="B3" s="2997">
        <v>1</v>
      </c>
      <c r="C3" s="2997">
        <v>1</v>
      </c>
      <c r="D3" s="2997">
        <v>1</v>
      </c>
      <c r="E3" s="2997">
        <v>1</v>
      </c>
      <c r="F3" s="2997">
        <v>1</v>
      </c>
      <c r="I3" s="7017" t="s">
        <v>4555</v>
      </c>
      <c r="J3" s="7017"/>
      <c r="K3" s="7017"/>
      <c r="L3" s="3008"/>
      <c r="M3" s="3009" t="str">
        <f ca="1">COUNTIF(A2:V2,"&lt;0.5")&amp;" "&amp;"colonnes masquées "</f>
        <v xml:space="preserve">9 colonnes masquées </v>
      </c>
      <c r="N3" s="3010">
        <v>0.2</v>
      </c>
      <c r="O3" s="3010">
        <v>0.2</v>
      </c>
      <c r="P3" s="3010">
        <v>0.2</v>
      </c>
      <c r="Q3" s="3010">
        <v>0.2</v>
      </c>
      <c r="R3" s="3010">
        <v>0.2</v>
      </c>
      <c r="S3" s="3010">
        <v>0.2</v>
      </c>
      <c r="T3" s="3010">
        <v>0.2</v>
      </c>
      <c r="U3" s="3010">
        <v>0.2</v>
      </c>
      <c r="V3" s="3010">
        <v>0.2</v>
      </c>
      <c r="W3" s="2997">
        <v>1</v>
      </c>
      <c r="X3" s="3011" t="s">
        <v>4556</v>
      </c>
      <c r="Z3" s="2997">
        <v>1</v>
      </c>
      <c r="AA3" s="2997">
        <v>1</v>
      </c>
      <c r="AB3" s="2997">
        <v>1</v>
      </c>
      <c r="AC3" s="2997">
        <v>1</v>
      </c>
      <c r="AD3" s="2997">
        <v>1</v>
      </c>
      <c r="AE3" s="3002">
        <v>1</v>
      </c>
    </row>
    <row r="4" spans="1:31" ht="35.25" customHeight="1">
      <c r="A4" s="2997">
        <v>1</v>
      </c>
      <c r="B4" s="2997">
        <v>1</v>
      </c>
      <c r="C4" s="7018" t="s">
        <v>4557</v>
      </c>
      <c r="D4" s="7019"/>
      <c r="E4" s="7019"/>
      <c r="F4" s="7019"/>
      <c r="G4" s="7020"/>
      <c r="I4" s="7017"/>
      <c r="J4" s="7017"/>
      <c r="K4" s="7017"/>
      <c r="L4" s="3008"/>
      <c r="M4" s="3012" t="str">
        <f ca="1">IF(B2&lt;0.5,B1,"")&amp;"  "&amp;IF(C2&lt;0.5,C1,"")&amp;"  "&amp;IF(D2&lt;0.5,D1,"")&amp;"  "&amp;IF(E2&lt;0.5,E1,"")&amp;"  "&amp;IF(F2&lt;0.5,F1,"")&amp;"  "&amp;IF(G2&lt;0.5,G1,"")&amp;"  "&amp;IF(H2&lt;0.5,H1,"")&amp;"  "&amp;IF(I2&lt;0.5,I1,"")&amp;"  "&amp;IF(J2&lt;0.5,J1,"")&amp;"  "&amp;IF(K2&lt;0.5,K1,"")&amp;"  "&amp;IF(L2&lt;0.5,L1,"")&amp;"  "&amp;IF(M2&lt;0.5,M1,"")&amp;"  "&amp;IF(N2&lt;0.5,N1,"")&amp;"  "&amp;IF(O2&lt;0.5,O1,"")&amp;"  "&amp;IF(P2&lt;0.5,P1,"")&amp;"  "&amp;IF(Q2&lt;0.5,Q1,"")&amp;"  "&amp;IF(R2&lt;0.5,R1,"")&amp;"  "&amp;IF(S2&lt;0.5,S1,"")&amp;"  "&amp;IF(T2&lt;0.5,T1,"")&amp;"  "&amp;IF(U2&lt;0.5,U1,"")&amp;"  "&amp;IF(V2&lt;0.5,V1,"")&amp;"   "</f>
        <v xml:space="preserve">                        N  O  P  Q  R  S  T  U  V   </v>
      </c>
      <c r="N4" s="3013">
        <v>1</v>
      </c>
      <c r="O4" s="3013">
        <v>1</v>
      </c>
      <c r="P4" s="3014" t="s">
        <v>4558</v>
      </c>
      <c r="Q4" s="3015"/>
      <c r="R4" s="3013">
        <v>1</v>
      </c>
      <c r="S4" s="3013">
        <v>1</v>
      </c>
      <c r="T4" s="3013">
        <v>1</v>
      </c>
      <c r="U4" s="3013">
        <v>1</v>
      </c>
      <c r="V4" s="3013">
        <v>1</v>
      </c>
      <c r="W4" s="2997">
        <v>1</v>
      </c>
      <c r="X4" s="3016" t="str">
        <f>ADDRESS(ROW(M4),COLUMN(M4),4)</f>
        <v>M4</v>
      </c>
      <c r="Y4" s="3017" t="str" cm="1">
        <f t="array" aca="1" ref="Y4" ca="1">_xlfn.FORMULATEXT(INDIRECT(X4))</f>
        <v>=SI(B2&lt;0.5;B1;"")&amp;"  "&amp;SI(C2&lt;0.5;C1;"")&amp;"  "&amp;SI(D2&lt;0.5;D1;"")&amp;"  "&amp;SI(E2&lt;0.5;E1;"")&amp;"  "&amp;SI(F2&lt;0.5;F1;"")&amp;"  "&amp;SI(G2&lt;0.5;G1;"")&amp;"  "&amp;SI(H2&lt;0.5;H1;"")&amp;"  "&amp;SI(I2&lt;0.5;I1;"")&amp;"  "&amp;SI(J2&lt;0.5;J1;"")&amp;"  "&amp;SI(K2&lt;0.5;K1;"")&amp;"  "&amp;SI(L2&lt;0.5;L1;"")&amp;"  "&amp;SI(M2&lt;0.5;M1;"")&amp;"  "&amp;SI(N2&lt;0.5;N1;"")&amp;"  "&amp;SI(O2&lt;0.5;O1;"")&amp;"  "&amp;SI(P2&lt;0.5;P1;"")&amp;"  "&amp;SI(Q2&lt;0.5;Q1;"")&amp;"  "&amp;SI(R2&lt;0.5;R1;"")&amp;"  "&amp;SI(S2&lt;0.5;S1;"")&amp;"  "&amp;SI(T2&lt;0.5;T1;"")&amp;"  "&amp;SI(U2&lt;0.5;U1;"")&amp;"  "&amp;SI(V2&lt;0.5;V1;"")&amp;"   "</v>
      </c>
      <c r="AE4" s="3002"/>
    </row>
    <row r="5" spans="1:31" ht="15.75" customHeight="1" thickBot="1">
      <c r="A5" s="2997">
        <v>1</v>
      </c>
      <c r="B5" s="2997">
        <v>1</v>
      </c>
      <c r="C5" s="3018" t="s">
        <v>4559</v>
      </c>
      <c r="D5" s="2997"/>
      <c r="E5" s="2997"/>
      <c r="F5" s="2997"/>
      <c r="I5" s="3019"/>
      <c r="J5" s="3019"/>
      <c r="K5" s="3020">
        <f ca="1">COUNTIF(B2:V2,"&gt;0.5")</f>
        <v>12</v>
      </c>
      <c r="L5" s="3021" t="s">
        <v>4560</v>
      </c>
      <c r="M5" s="3021"/>
      <c r="N5" s="3013">
        <v>1</v>
      </c>
      <c r="O5" s="3013">
        <v>1</v>
      </c>
      <c r="P5" s="3013">
        <v>1</v>
      </c>
      <c r="Q5" s="3013">
        <v>1</v>
      </c>
      <c r="R5" s="3013">
        <v>1</v>
      </c>
      <c r="S5" s="3013">
        <v>1</v>
      </c>
      <c r="T5" s="3013">
        <v>1</v>
      </c>
      <c r="U5" s="3013">
        <v>1</v>
      </c>
      <c r="V5" s="3013">
        <v>1</v>
      </c>
      <c r="W5" s="2997">
        <v>1</v>
      </c>
      <c r="X5" s="2997">
        <v>1</v>
      </c>
      <c r="Y5" s="2997">
        <v>1</v>
      </c>
      <c r="Z5" s="2997">
        <v>1</v>
      </c>
      <c r="AA5" s="2997">
        <v>1</v>
      </c>
      <c r="AB5" s="2997">
        <v>1</v>
      </c>
      <c r="AC5" s="2997">
        <v>1</v>
      </c>
      <c r="AD5" s="2997">
        <v>1</v>
      </c>
      <c r="AE5" s="3002">
        <v>1</v>
      </c>
    </row>
    <row r="6" spans="1:31" ht="15.75" customHeight="1">
      <c r="A6" s="2997">
        <v>1</v>
      </c>
      <c r="B6" s="2997">
        <v>1</v>
      </c>
      <c r="C6" s="3022" t="s">
        <v>4561</v>
      </c>
      <c r="D6" s="2997"/>
      <c r="E6" s="2997">
        <v>1</v>
      </c>
      <c r="F6" s="2997">
        <v>1</v>
      </c>
      <c r="G6" s="2997">
        <v>1</v>
      </c>
      <c r="H6" s="2997">
        <v>1</v>
      </c>
      <c r="I6" s="2997">
        <v>1</v>
      </c>
      <c r="J6" s="2997"/>
      <c r="K6" s="2997"/>
      <c r="L6" s="1127" t="s">
        <v>4562</v>
      </c>
      <c r="M6" s="3016" t="str">
        <f>AE394</f>
        <v>AE394</v>
      </c>
      <c r="N6" s="3013">
        <v>1</v>
      </c>
      <c r="O6" s="3013">
        <v>1</v>
      </c>
      <c r="P6" s="3013">
        <v>1</v>
      </c>
      <c r="Q6" s="3013">
        <v>1</v>
      </c>
      <c r="R6" s="3013">
        <v>1</v>
      </c>
      <c r="S6" s="3013">
        <v>1</v>
      </c>
      <c r="T6" s="3013">
        <v>1</v>
      </c>
      <c r="U6" s="3013">
        <v>1</v>
      </c>
      <c r="V6" s="3013">
        <v>1</v>
      </c>
      <c r="W6" s="2997">
        <v>1</v>
      </c>
      <c r="X6" s="3023"/>
      <c r="Y6" s="3024" t="s">
        <v>4560</v>
      </c>
      <c r="Z6" s="3025">
        <f ca="1">COUNTIF(B2:V2,"&gt;0.5")</f>
        <v>12</v>
      </c>
      <c r="AA6" s="2997">
        <v>1</v>
      </c>
      <c r="AB6" s="2997">
        <v>1</v>
      </c>
      <c r="AC6" s="2997">
        <v>1</v>
      </c>
      <c r="AD6" s="2997">
        <v>1</v>
      </c>
      <c r="AE6" s="3002">
        <v>1</v>
      </c>
    </row>
    <row r="7" spans="1:31" ht="15.75" customHeight="1" thickBot="1">
      <c r="A7" s="2997">
        <v>1</v>
      </c>
      <c r="B7" s="2997">
        <v>1</v>
      </c>
      <c r="C7" s="2997">
        <v>1</v>
      </c>
      <c r="D7" s="2997">
        <v>1</v>
      </c>
      <c r="E7" s="2997">
        <v>1</v>
      </c>
      <c r="F7" s="2997">
        <v>1</v>
      </c>
      <c r="G7" s="2997">
        <v>1</v>
      </c>
      <c r="H7" s="2997">
        <v>1</v>
      </c>
      <c r="I7" s="2997">
        <v>1</v>
      </c>
      <c r="J7" s="2997">
        <v>1</v>
      </c>
      <c r="K7" s="2997">
        <v>1</v>
      </c>
      <c r="L7" s="2997">
        <v>1</v>
      </c>
      <c r="M7" s="2997">
        <v>1</v>
      </c>
      <c r="N7" s="3013">
        <v>1</v>
      </c>
      <c r="O7" s="3013">
        <v>1</v>
      </c>
      <c r="P7" s="3013">
        <v>1</v>
      </c>
      <c r="Q7" s="3013">
        <v>1</v>
      </c>
      <c r="R7" s="3013">
        <v>1</v>
      </c>
      <c r="S7" s="3013">
        <v>1</v>
      </c>
      <c r="T7" s="3013">
        <v>1</v>
      </c>
      <c r="U7" s="3013">
        <v>1</v>
      </c>
      <c r="V7" s="3013">
        <v>1</v>
      </c>
      <c r="W7" s="2997">
        <v>1</v>
      </c>
      <c r="X7" s="7021" t="str">
        <f ca="1">IF(Z7&gt;1,"colonnes masquées","colonne masquée")</f>
        <v>colonnes masquées</v>
      </c>
      <c r="Y7" s="7022"/>
      <c r="Z7" s="3026">
        <f ca="1">IF(COUNTIF(AB11:AB30,0),COUNTIF(AB11:AB30,0),"Aucunes")</f>
        <v>9</v>
      </c>
      <c r="AA7" s="2997">
        <v>1</v>
      </c>
      <c r="AB7" s="2997">
        <v>1</v>
      </c>
      <c r="AC7" s="2997">
        <v>1</v>
      </c>
      <c r="AD7" s="2997">
        <v>1</v>
      </c>
      <c r="AE7" s="3002">
        <v>1</v>
      </c>
    </row>
    <row r="8" spans="1:31" s="3031" customFormat="1" ht="15.75" customHeight="1" thickBot="1">
      <c r="A8" s="2997">
        <v>1</v>
      </c>
      <c r="B8" s="3027" t="str">
        <f t="shared" ref="B8:P8" si="2">SUBSTITUTE(ADDRESS(1,COLUMN(),4),"1","")</f>
        <v>B</v>
      </c>
      <c r="C8" s="2998" t="str">
        <f t="shared" si="2"/>
        <v>C</v>
      </c>
      <c r="D8" s="2998" t="str">
        <f t="shared" si="2"/>
        <v>D</v>
      </c>
      <c r="E8" s="2998" t="str">
        <f t="shared" si="2"/>
        <v>E</v>
      </c>
      <c r="F8" s="2998" t="str">
        <f t="shared" si="2"/>
        <v>F</v>
      </c>
      <c r="G8" s="2998" t="str">
        <f t="shared" si="2"/>
        <v>G</v>
      </c>
      <c r="H8" s="2998" t="str">
        <f t="shared" si="2"/>
        <v>H</v>
      </c>
      <c r="I8" s="2998" t="str">
        <f t="shared" si="2"/>
        <v>I</v>
      </c>
      <c r="J8" s="2998" t="str">
        <f t="shared" si="2"/>
        <v>J</v>
      </c>
      <c r="K8" s="2998" t="str">
        <f t="shared" si="2"/>
        <v>K</v>
      </c>
      <c r="L8" s="2998" t="str">
        <f t="shared" si="2"/>
        <v>L</v>
      </c>
      <c r="M8" s="2998" t="str">
        <f>SUBSTITUTE(ADDRESS(1,COLUMN(),4),"1","")</f>
        <v>M</v>
      </c>
      <c r="N8" s="3028" t="str">
        <f>SUBSTITUTE(ADDRESS(1,COLUMN(),4),"1","")</f>
        <v>N</v>
      </c>
      <c r="O8" s="2998" t="str">
        <f t="shared" si="2"/>
        <v>O</v>
      </c>
      <c r="P8" s="2998" t="str">
        <f t="shared" si="2"/>
        <v>P</v>
      </c>
      <c r="Q8" s="2998"/>
      <c r="R8" s="2998"/>
      <c r="S8" s="2998"/>
      <c r="T8" s="2998"/>
      <c r="U8" s="2998"/>
      <c r="V8" s="3029"/>
      <c r="W8" s="2997">
        <v>1</v>
      </c>
      <c r="X8" s="7023" t="s">
        <v>4563</v>
      </c>
      <c r="Y8" s="7024"/>
      <c r="Z8" s="3030">
        <f ca="1">IF(ISTEXT(Z7),Z6,Z6+Z7)</f>
        <v>21</v>
      </c>
      <c r="AA8" s="2997">
        <v>1</v>
      </c>
      <c r="AB8" s="2997">
        <v>1</v>
      </c>
      <c r="AC8" s="2997">
        <v>1</v>
      </c>
      <c r="AD8" s="2997">
        <v>1</v>
      </c>
      <c r="AE8" s="3002">
        <v>1</v>
      </c>
    </row>
    <row r="9" spans="1:31" s="3031" customFormat="1">
      <c r="A9" s="2997">
        <v>1</v>
      </c>
      <c r="B9" s="3032" t="str">
        <f ca="1">CELL("nomfichier")</f>
        <v>D:\Données\1.UPRT\0-UPRT.fait\1-UPRT.FR-SITE-WEB\ff-fiches-fabrications\ff.fiches.fabrication.2023\ffr.restaurant.2023\[S_SOYEZ.CREATIFS.xlsx]Divers</v>
      </c>
      <c r="C9" s="3033"/>
      <c r="D9" s="3033"/>
      <c r="E9" s="3033"/>
      <c r="F9" s="3034"/>
      <c r="G9" s="3034"/>
      <c r="H9" s="3034"/>
      <c r="I9" s="3034"/>
      <c r="J9" s="3034"/>
      <c r="K9" s="3034"/>
      <c r="L9" s="3034"/>
      <c r="M9" s="3033"/>
      <c r="N9" s="3035"/>
      <c r="O9" s="3035"/>
      <c r="P9" s="3035"/>
      <c r="Q9" s="3035"/>
      <c r="R9" s="3035"/>
      <c r="S9" s="3035"/>
      <c r="T9" s="3035"/>
      <c r="U9" s="3035"/>
      <c r="V9" s="3036"/>
      <c r="W9" s="2997">
        <v>1</v>
      </c>
      <c r="Y9" s="3031" t="s">
        <v>4564</v>
      </c>
      <c r="AB9" s="2997">
        <v>1</v>
      </c>
      <c r="AC9" s="2997">
        <v>1</v>
      </c>
      <c r="AD9" s="2997">
        <v>1</v>
      </c>
      <c r="AE9" s="3002">
        <v>1</v>
      </c>
    </row>
    <row r="10" spans="1:31" s="3031" customFormat="1" ht="15" customHeight="1">
      <c r="A10" s="2997">
        <v>1</v>
      </c>
      <c r="B10" s="7025" t="s">
        <v>4565</v>
      </c>
      <c r="C10" s="7026"/>
      <c r="D10" s="7026"/>
      <c r="E10" s="7026"/>
      <c r="F10" s="7027"/>
      <c r="G10" s="7034" t="s">
        <v>4566</v>
      </c>
      <c r="H10" s="7034" t="s">
        <v>4567</v>
      </c>
      <c r="I10" s="7034" t="s">
        <v>4568</v>
      </c>
      <c r="J10" s="7037" t="s">
        <v>4569</v>
      </c>
      <c r="K10" s="7034" t="s">
        <v>4570</v>
      </c>
      <c r="L10" s="7042" t="s">
        <v>4571</v>
      </c>
      <c r="M10" s="7045" t="s">
        <v>4572</v>
      </c>
      <c r="N10" s="3035"/>
      <c r="O10" s="3035"/>
      <c r="P10" s="3035"/>
      <c r="Q10" s="3035"/>
      <c r="R10" s="3035"/>
      <c r="S10" s="3035"/>
      <c r="T10" s="3035"/>
      <c r="U10" s="3035"/>
      <c r="V10" s="3036"/>
      <c r="W10" s="2997">
        <v>1</v>
      </c>
      <c r="X10" s="3037">
        <f>ROW()</f>
        <v>10</v>
      </c>
      <c r="Y10" s="3038" t="str">
        <f>CHAR(ROW(A67))</f>
        <v>C</v>
      </c>
      <c r="Z10" s="3039" t="s">
        <v>4573</v>
      </c>
      <c r="AA10" s="3040" t="s">
        <v>4574</v>
      </c>
      <c r="AB10" s="3041" t="s">
        <v>810</v>
      </c>
      <c r="AC10" s="3041" t="s">
        <v>4575</v>
      </c>
      <c r="AD10" s="2997">
        <v>1</v>
      </c>
      <c r="AE10" s="3002">
        <v>1</v>
      </c>
    </row>
    <row r="11" spans="1:31" s="3031" customFormat="1" ht="18.75">
      <c r="A11" s="2997">
        <v>1</v>
      </c>
      <c r="B11" s="7028"/>
      <c r="C11" s="7029"/>
      <c r="D11" s="7029"/>
      <c r="E11" s="7029"/>
      <c r="F11" s="7030"/>
      <c r="G11" s="7035"/>
      <c r="H11" s="7035"/>
      <c r="I11" s="7035"/>
      <c r="J11" s="7038"/>
      <c r="K11" s="7035"/>
      <c r="L11" s="7043"/>
      <c r="M11" s="7046"/>
      <c r="N11" s="3035"/>
      <c r="O11" s="3035"/>
      <c r="P11" s="3035"/>
      <c r="Q11" s="3035"/>
      <c r="R11" s="3035"/>
      <c r="S11" s="3035"/>
      <c r="T11" s="3035"/>
      <c r="U11" s="3035"/>
      <c r="V11" s="3036"/>
      <c r="W11" s="2997">
        <v>1</v>
      </c>
      <c r="X11" s="3042">
        <f>ROW()</f>
        <v>11</v>
      </c>
      <c r="Y11" s="3043" t="str" cm="1">
        <f t="array" aca="1" ref="Y11" ca="1">IF(Y10="","",LEFT(ADDRESS(1,COLUMN(INDIRECT(Y10&amp;"1"))+1,4),LEN(ADDRESS(1,COLUMN(INDIRECT(Y10&amp;"1"))+1,4))-1))</f>
        <v>D</v>
      </c>
      <c r="Z11" s="3044" t="str">
        <f t="shared" ref="Z11:Z30" ca="1" si="3">IF(AB11&lt;=0,"",Y11)</f>
        <v>D</v>
      </c>
      <c r="AA11" s="3045" t="str">
        <f t="shared" ref="AA11:AA30" ca="1" si="4">IF(AB11&lt;=0,Y11,"")</f>
        <v/>
      </c>
      <c r="AB11" s="3046" cm="1">
        <f t="array" aca="1" ref="AB11:AC11" ca="1">CELL("largeur", INDIRECT(Y11 &amp; 1))</f>
        <v>20</v>
      </c>
      <c r="AC11" s="3047" t="b">
        <f ca="1"/>
        <v>0</v>
      </c>
      <c r="AD11" s="2997">
        <v>1</v>
      </c>
      <c r="AE11" s="3002">
        <v>1</v>
      </c>
    </row>
    <row r="12" spans="1:31" s="3031" customFormat="1" ht="18.75">
      <c r="A12" s="2997">
        <v>1</v>
      </c>
      <c r="B12" s="7028"/>
      <c r="C12" s="7029"/>
      <c r="D12" s="7029"/>
      <c r="E12" s="7029"/>
      <c r="F12" s="7030"/>
      <c r="G12" s="7035"/>
      <c r="H12" s="7035"/>
      <c r="I12" s="7035"/>
      <c r="J12" s="7038"/>
      <c r="K12" s="7035"/>
      <c r="L12" s="7043"/>
      <c r="M12" s="7046"/>
      <c r="N12" s="3035"/>
      <c r="O12" s="3035"/>
      <c r="P12" s="3035"/>
      <c r="Q12" s="3035"/>
      <c r="R12" s="3035"/>
      <c r="S12" s="3035"/>
      <c r="T12" s="3035"/>
      <c r="U12" s="3035"/>
      <c r="V12" s="3036"/>
      <c r="W12" s="2997">
        <v>1</v>
      </c>
      <c r="X12" s="3037">
        <f>ROW()</f>
        <v>12</v>
      </c>
      <c r="Y12" s="3043" t="str" cm="1">
        <f t="array" aca="1" ref="Y12" ca="1">IF(Y11="","",LEFT(ADDRESS(1,COLUMN(INDIRECT(Y11&amp;"1"))+1,4),LEN(ADDRESS(1,COLUMN(INDIRECT(Y11&amp;"1"))+1,4))-1))</f>
        <v>E</v>
      </c>
      <c r="Z12" s="3044" t="str">
        <f t="shared" ca="1" si="3"/>
        <v>E</v>
      </c>
      <c r="AA12" s="3045" t="str">
        <f t="shared" ca="1" si="4"/>
        <v/>
      </c>
      <c r="AB12" s="3046" cm="1">
        <f t="array" aca="1" ref="AB12:AC12" ca="1">CELL("largeur", INDIRECT(Y12 &amp; 1))</f>
        <v>20</v>
      </c>
      <c r="AC12" s="3047" t="b">
        <f ca="1"/>
        <v>0</v>
      </c>
      <c r="AD12" s="2997">
        <v>1</v>
      </c>
      <c r="AE12" s="3002">
        <v>1</v>
      </c>
    </row>
    <row r="13" spans="1:31" s="3031" customFormat="1" ht="18.75">
      <c r="A13" s="2997">
        <v>1</v>
      </c>
      <c r="B13" s="7028"/>
      <c r="C13" s="7029"/>
      <c r="D13" s="7029"/>
      <c r="E13" s="7029"/>
      <c r="F13" s="7030"/>
      <c r="G13" s="7035"/>
      <c r="H13" s="7035"/>
      <c r="I13" s="7035"/>
      <c r="J13" s="7038"/>
      <c r="K13" s="7035"/>
      <c r="L13" s="7043"/>
      <c r="M13" s="7046"/>
      <c r="N13" s="3035"/>
      <c r="O13" s="3035"/>
      <c r="P13" s="3035"/>
      <c r="Q13" s="3035"/>
      <c r="R13" s="3035"/>
      <c r="S13" s="3035"/>
      <c r="T13" s="3035"/>
      <c r="U13" s="3035"/>
      <c r="V13" s="3036"/>
      <c r="W13" s="2997">
        <v>1</v>
      </c>
      <c r="X13" s="3037">
        <f>ROW()</f>
        <v>13</v>
      </c>
      <c r="Y13" s="3043" t="str" cm="1">
        <f t="array" aca="1" ref="Y13" ca="1">IF(Y12="","",LEFT(ADDRESS(1,COLUMN(INDIRECT(Y12&amp;"1"))+1,4),LEN(ADDRESS(1,COLUMN(INDIRECT(Y12&amp;"1"))+1,4))-1))</f>
        <v>F</v>
      </c>
      <c r="Z13" s="3044" t="str">
        <f t="shared" ca="1" si="3"/>
        <v>F</v>
      </c>
      <c r="AA13" s="3045" t="str">
        <f t="shared" ca="1" si="4"/>
        <v/>
      </c>
      <c r="AB13" s="3046" cm="1">
        <f t="array" aca="1" ref="AB13:AC13" ca="1">CELL("largeur", INDIRECT(Y13 &amp; 1))</f>
        <v>15</v>
      </c>
      <c r="AC13" s="3047" t="b">
        <f ca="1"/>
        <v>0</v>
      </c>
      <c r="AD13" s="2997">
        <v>1</v>
      </c>
      <c r="AE13" s="3002">
        <v>1</v>
      </c>
    </row>
    <row r="14" spans="1:31" s="3031" customFormat="1" ht="18.75">
      <c r="A14" s="2997">
        <v>1</v>
      </c>
      <c r="B14" s="7028"/>
      <c r="C14" s="7029"/>
      <c r="D14" s="7029"/>
      <c r="E14" s="7029"/>
      <c r="F14" s="7030"/>
      <c r="G14" s="7035"/>
      <c r="H14" s="7035"/>
      <c r="I14" s="7035"/>
      <c r="J14" s="7038"/>
      <c r="K14" s="7035"/>
      <c r="L14" s="7043"/>
      <c r="M14" s="7046"/>
      <c r="N14" s="3035"/>
      <c r="O14" s="3035"/>
      <c r="P14" s="3035"/>
      <c r="Q14" s="3035"/>
      <c r="R14" s="3035"/>
      <c r="S14" s="3035"/>
      <c r="T14" s="3035"/>
      <c r="U14" s="3035"/>
      <c r="V14" s="3036"/>
      <c r="W14" s="2997">
        <v>1</v>
      </c>
      <c r="X14" s="3037">
        <f>ROW()</f>
        <v>14</v>
      </c>
      <c r="Y14" s="3043" t="str" cm="1">
        <f t="array" aca="1" ref="Y14" ca="1">IF(Y13="","",LEFT(ADDRESS(1,COLUMN(INDIRECT(Y13&amp;"1"))+1,4),LEN(ADDRESS(1,COLUMN(INDIRECT(Y13&amp;"1"))+1,4))-1))</f>
        <v>G</v>
      </c>
      <c r="Z14" s="3044" t="str">
        <f t="shared" ca="1" si="3"/>
        <v>G</v>
      </c>
      <c r="AA14" s="3045" t="str">
        <f t="shared" ca="1" si="4"/>
        <v/>
      </c>
      <c r="AB14" s="3046" cm="1">
        <f t="array" aca="1" ref="AB14:AC14" ca="1">CELL("largeur", INDIRECT(Y14 &amp; 1))</f>
        <v>12</v>
      </c>
      <c r="AC14" s="3047" t="b">
        <f ca="1"/>
        <v>0</v>
      </c>
      <c r="AD14" s="2997">
        <v>1</v>
      </c>
      <c r="AE14" s="3002">
        <v>1</v>
      </c>
    </row>
    <row r="15" spans="1:31" s="3031" customFormat="1" ht="18.75">
      <c r="A15" s="2997">
        <v>1</v>
      </c>
      <c r="B15" s="7028"/>
      <c r="C15" s="7029"/>
      <c r="D15" s="7029"/>
      <c r="E15" s="7029"/>
      <c r="F15" s="7030"/>
      <c r="G15" s="7035"/>
      <c r="H15" s="7035"/>
      <c r="I15" s="7035"/>
      <c r="J15" s="7038"/>
      <c r="K15" s="7035"/>
      <c r="L15" s="7043"/>
      <c r="M15" s="7046"/>
      <c r="N15" s="3035"/>
      <c r="O15" s="3035"/>
      <c r="P15" s="3035"/>
      <c r="Q15" s="3035"/>
      <c r="R15" s="3035"/>
      <c r="S15" s="3035"/>
      <c r="T15" s="3035"/>
      <c r="U15" s="3035"/>
      <c r="V15" s="3036"/>
      <c r="W15" s="2997">
        <v>1</v>
      </c>
      <c r="X15" s="3037">
        <f>ROW()</f>
        <v>15</v>
      </c>
      <c r="Y15" s="3043" t="str" cm="1">
        <f t="array" aca="1" ref="Y15" ca="1">IF(Y14="","",LEFT(ADDRESS(1,COLUMN(INDIRECT(Y14&amp;"1"))+1,4),LEN(ADDRESS(1,COLUMN(INDIRECT(Y14&amp;"1"))+1,4))-1))</f>
        <v>H</v>
      </c>
      <c r="Z15" s="3044" t="str">
        <f t="shared" ca="1" si="3"/>
        <v>H</v>
      </c>
      <c r="AA15" s="3045" t="str">
        <f t="shared" ca="1" si="4"/>
        <v/>
      </c>
      <c r="AB15" s="3046" cm="1">
        <f t="array" aca="1" ref="AB15:AC15" ca="1">CELL("largeur", INDIRECT(Y15 &amp; 1))</f>
        <v>13</v>
      </c>
      <c r="AC15" s="3047" t="b">
        <f ca="1"/>
        <v>0</v>
      </c>
      <c r="AD15" s="2997">
        <v>1</v>
      </c>
      <c r="AE15" s="3002">
        <v>1</v>
      </c>
    </row>
    <row r="16" spans="1:31" s="3031" customFormat="1" ht="19.5" thickBot="1">
      <c r="A16" s="2997">
        <v>1</v>
      </c>
      <c r="B16" s="7031"/>
      <c r="C16" s="7032"/>
      <c r="D16" s="7032"/>
      <c r="E16" s="7032"/>
      <c r="F16" s="7033"/>
      <c r="G16" s="7036"/>
      <c r="H16" s="7036"/>
      <c r="I16" s="7036"/>
      <c r="J16" s="7039"/>
      <c r="K16" s="7036"/>
      <c r="L16" s="7044"/>
      <c r="M16" s="7047"/>
      <c r="N16" s="3035"/>
      <c r="O16" s="3035"/>
      <c r="P16" s="3035"/>
      <c r="Q16" s="3035"/>
      <c r="R16" s="3035"/>
      <c r="S16" s="3035"/>
      <c r="T16" s="3035"/>
      <c r="U16" s="3035"/>
      <c r="V16" s="3036"/>
      <c r="W16" s="2997">
        <v>1</v>
      </c>
      <c r="X16" s="3037">
        <f>ROW()</f>
        <v>16</v>
      </c>
      <c r="Y16" s="3043" t="str" cm="1">
        <f t="array" aca="1" ref="Y16" ca="1">IF(Y15="","",LEFT(ADDRESS(1,COLUMN(INDIRECT(Y15&amp;"1"))+1,4),LEN(ADDRESS(1,COLUMN(INDIRECT(Y15&amp;"1"))+1,4))-1))</f>
        <v>I</v>
      </c>
      <c r="Z16" s="3044" t="str">
        <f t="shared" ca="1" si="3"/>
        <v>I</v>
      </c>
      <c r="AA16" s="3045" t="str">
        <f t="shared" ca="1" si="4"/>
        <v/>
      </c>
      <c r="AB16" s="3046" cm="1">
        <f t="array" aca="1" ref="AB16:AC16" ca="1">CELL("largeur", INDIRECT(Y16 &amp; 1))</f>
        <v>12</v>
      </c>
      <c r="AC16" s="3047" t="b">
        <f ca="1"/>
        <v>0</v>
      </c>
      <c r="AD16" s="2997">
        <v>1</v>
      </c>
      <c r="AE16" s="3002">
        <v>1</v>
      </c>
    </row>
    <row r="17" spans="1:31" s="3031" customFormat="1" ht="20.25" thickTop="1" thickBot="1">
      <c r="A17" s="2997">
        <v>1</v>
      </c>
      <c r="B17" s="3048" t="s">
        <v>4576</v>
      </c>
      <c r="C17" s="3048" t="s">
        <v>4577</v>
      </c>
      <c r="D17" s="3048" t="s">
        <v>4578</v>
      </c>
      <c r="E17" s="3048" t="s">
        <v>4579</v>
      </c>
      <c r="F17" s="3048" t="s">
        <v>4580</v>
      </c>
      <c r="G17" s="3048" t="s">
        <v>4581</v>
      </c>
      <c r="H17" s="3048" t="s">
        <v>4582</v>
      </c>
      <c r="I17" s="3048" t="s">
        <v>4583</v>
      </c>
      <c r="J17" s="3048" t="s">
        <v>4584</v>
      </c>
      <c r="K17" s="3048" t="s">
        <v>4585</v>
      </c>
      <c r="L17" s="3048" t="s">
        <v>4586</v>
      </c>
      <c r="M17" s="3049" t="s">
        <v>4587</v>
      </c>
      <c r="N17" s="3048" t="s">
        <v>4588</v>
      </c>
      <c r="O17" s="3049" t="s">
        <v>4589</v>
      </c>
      <c r="P17" s="3048" t="s">
        <v>4590</v>
      </c>
      <c r="Q17" s="3049" t="s">
        <v>4591</v>
      </c>
      <c r="R17" s="3048" t="s">
        <v>4592</v>
      </c>
      <c r="S17" s="3049" t="s">
        <v>4593</v>
      </c>
      <c r="T17" s="3048" t="s">
        <v>4594</v>
      </c>
      <c r="U17" s="3049" t="s">
        <v>4595</v>
      </c>
      <c r="V17" s="3048" t="s">
        <v>4596</v>
      </c>
      <c r="W17" s="2997">
        <v>1</v>
      </c>
      <c r="X17" s="3037">
        <f>ROW()</f>
        <v>17</v>
      </c>
      <c r="Y17" s="3043" t="str" cm="1">
        <f t="array" aca="1" ref="Y17" ca="1">IF(Y16="","",LEFT(ADDRESS(1,COLUMN(INDIRECT(Y16&amp;"1"))+1,4),LEN(ADDRESS(1,COLUMN(INDIRECT(Y16&amp;"1"))+1,4))-1))</f>
        <v>J</v>
      </c>
      <c r="Z17" s="3044" t="str">
        <f t="shared" ca="1" si="3"/>
        <v>J</v>
      </c>
      <c r="AA17" s="3045" t="str">
        <f t="shared" ca="1" si="4"/>
        <v/>
      </c>
      <c r="AB17" s="3046" cm="1">
        <f t="array" aca="1" ref="AB17:AC17" ca="1">CELL("largeur", INDIRECT(Y17 &amp; 1))</f>
        <v>14</v>
      </c>
      <c r="AC17" s="3047" t="b">
        <f ca="1"/>
        <v>0</v>
      </c>
      <c r="AD17" s="2997">
        <v>1</v>
      </c>
      <c r="AE17" s="3002">
        <v>1</v>
      </c>
    </row>
    <row r="18" spans="1:31" s="3031" customFormat="1" ht="19.5" thickTop="1">
      <c r="A18" s="2997">
        <v>1</v>
      </c>
      <c r="B18" s="3050" t="s">
        <v>4597</v>
      </c>
      <c r="C18" s="3051"/>
      <c r="D18" s="3051"/>
      <c r="E18" s="3051"/>
      <c r="F18" s="3051"/>
      <c r="G18" s="3052" t="s">
        <v>4598</v>
      </c>
      <c r="H18" s="3052" t="s">
        <v>4599</v>
      </c>
      <c r="I18" s="3053" t="s">
        <v>4600</v>
      </c>
      <c r="J18" s="3053" t="s">
        <v>4569</v>
      </c>
      <c r="K18" s="3052" t="s">
        <v>4601</v>
      </c>
      <c r="L18" s="3052" t="s">
        <v>4602</v>
      </c>
      <c r="M18" s="3054"/>
      <c r="N18" s="3035"/>
      <c r="O18" s="3035"/>
      <c r="P18" s="3035"/>
      <c r="Q18" s="3035"/>
      <c r="R18" s="3035"/>
      <c r="S18" s="3035"/>
      <c r="T18" s="3035"/>
      <c r="U18" s="3035"/>
      <c r="V18" s="3036"/>
      <c r="W18" s="2997">
        <v>1</v>
      </c>
      <c r="X18" s="3037">
        <f>ROW()</f>
        <v>18</v>
      </c>
      <c r="Y18" s="3043" t="str" cm="1">
        <f t="array" aca="1" ref="Y18" ca="1">IF(Y17="","",LEFT(ADDRESS(1,COLUMN(INDIRECT(Y17&amp;"1"))+1,4),LEN(ADDRESS(1,COLUMN(INDIRECT(Y17&amp;"1"))+1,4))-1))</f>
        <v>K</v>
      </c>
      <c r="Z18" s="3044" t="str">
        <f t="shared" ca="1" si="3"/>
        <v>K</v>
      </c>
      <c r="AA18" s="3045" t="str">
        <f t="shared" ca="1" si="4"/>
        <v/>
      </c>
      <c r="AB18" s="3046" cm="1">
        <f t="array" aca="1" ref="AB18:AC18" ca="1">CELL("largeur", INDIRECT(Y18 &amp; 1))</f>
        <v>13</v>
      </c>
      <c r="AC18" s="3047" t="b">
        <f ca="1"/>
        <v>0</v>
      </c>
      <c r="AD18" s="2997">
        <v>1</v>
      </c>
      <c r="AE18" s="3002">
        <v>1</v>
      </c>
    </row>
    <row r="19" spans="1:31" s="3031" customFormat="1" ht="18.75">
      <c r="A19" s="2997">
        <v>1</v>
      </c>
      <c r="B19" s="3055"/>
      <c r="C19" s="3056"/>
      <c r="D19" s="3056"/>
      <c r="E19" s="3056"/>
      <c r="F19" s="3057" t="s">
        <v>4603</v>
      </c>
      <c r="G19" s="3058">
        <v>100</v>
      </c>
      <c r="H19" s="3058">
        <v>100</v>
      </c>
      <c r="I19" s="3058">
        <v>378</v>
      </c>
      <c r="J19" s="3058">
        <v>128</v>
      </c>
      <c r="K19" s="3058">
        <v>95</v>
      </c>
      <c r="L19" s="3058">
        <v>76</v>
      </c>
      <c r="M19" s="3059">
        <f>SUM(G19:L19)</f>
        <v>877</v>
      </c>
      <c r="N19" s="3035"/>
      <c r="O19" s="3035"/>
      <c r="P19" s="3035"/>
      <c r="Q19" s="3035"/>
      <c r="R19" s="3035"/>
      <c r="S19" s="3035"/>
      <c r="T19" s="3035"/>
      <c r="U19" s="3035"/>
      <c r="V19" s="3036"/>
      <c r="W19" s="2997">
        <v>1</v>
      </c>
      <c r="X19" s="3037">
        <f>ROW()</f>
        <v>19</v>
      </c>
      <c r="Y19" s="3043" t="str" cm="1">
        <f t="array" aca="1" ref="Y19" ca="1">IF(Y18="","",LEFT(ADDRESS(1,COLUMN(INDIRECT(Y18&amp;"1"))+1,4),LEN(ADDRESS(1,COLUMN(INDIRECT(Y18&amp;"1"))+1,4))-1))</f>
        <v>L</v>
      </c>
      <c r="Z19" s="3044" t="str">
        <f t="shared" ca="1" si="3"/>
        <v>L</v>
      </c>
      <c r="AA19" s="3045" t="str">
        <f t="shared" ca="1" si="4"/>
        <v/>
      </c>
      <c r="AB19" s="3046" cm="1">
        <f t="array" aca="1" ref="AB19:AC19" ca="1">CELL("largeur", INDIRECT(Y19 &amp; 1))</f>
        <v>12</v>
      </c>
      <c r="AC19" s="3047" t="b">
        <f ca="1"/>
        <v>0</v>
      </c>
      <c r="AD19" s="2997">
        <v>1</v>
      </c>
      <c r="AE19" s="3002">
        <v>1</v>
      </c>
    </row>
    <row r="20" spans="1:31" s="3031" customFormat="1" ht="18.75">
      <c r="A20" s="2997">
        <v>1</v>
      </c>
      <c r="B20" s="3055"/>
      <c r="C20" s="3056"/>
      <c r="D20" s="3056"/>
      <c r="E20" s="3056"/>
      <c r="F20" s="3057"/>
      <c r="G20" s="3057"/>
      <c r="H20" s="3057"/>
      <c r="I20" s="3057"/>
      <c r="J20" s="3057"/>
      <c r="K20" s="3057"/>
      <c r="L20" s="3057"/>
      <c r="M20" s="3060" t="s">
        <v>4604</v>
      </c>
      <c r="N20" s="3035"/>
      <c r="O20" s="3035"/>
      <c r="P20" s="3035"/>
      <c r="Q20" s="3035"/>
      <c r="R20" s="3035"/>
      <c r="S20" s="3035"/>
      <c r="T20" s="3035"/>
      <c r="U20" s="3035"/>
      <c r="V20" s="3036"/>
      <c r="W20" s="2997">
        <v>1</v>
      </c>
      <c r="X20" s="3037">
        <f>ROW()</f>
        <v>20</v>
      </c>
      <c r="Y20" s="3043" t="str" cm="1">
        <f t="array" aca="1" ref="Y20" ca="1">IF(Y19="","",LEFT(ADDRESS(1,COLUMN(INDIRECT(Y19&amp;"1"))+1,4),LEN(ADDRESS(1,COLUMN(INDIRECT(Y19&amp;"1"))+1,4))-1))</f>
        <v>M</v>
      </c>
      <c r="Z20" s="3044" t="str">
        <f t="shared" ca="1" si="3"/>
        <v>M</v>
      </c>
      <c r="AA20" s="3045" t="str">
        <f t="shared" ca="1" si="4"/>
        <v/>
      </c>
      <c r="AB20" s="3046" cm="1">
        <f t="array" aca="1" ref="AB20:AC20" ca="1">CELL("largeur", INDIRECT(Y20 &amp; 1))</f>
        <v>12</v>
      </c>
      <c r="AC20" s="3047" t="b">
        <f ca="1"/>
        <v>0</v>
      </c>
      <c r="AD20" s="2997">
        <v>1</v>
      </c>
      <c r="AE20" s="3002">
        <v>1</v>
      </c>
    </row>
    <row r="21" spans="1:31" s="3031" customFormat="1" ht="15.75" customHeight="1">
      <c r="A21" s="2997">
        <v>1</v>
      </c>
      <c r="B21" s="3061"/>
      <c r="C21" s="3062"/>
      <c r="D21" s="3063"/>
      <c r="E21" s="3064" t="s">
        <v>4605</v>
      </c>
      <c r="F21" s="3065" t="s">
        <v>4606</v>
      </c>
      <c r="G21" s="3066">
        <v>40</v>
      </c>
      <c r="H21" s="3066">
        <v>50</v>
      </c>
      <c r="I21" s="3066">
        <v>80</v>
      </c>
      <c r="J21" s="3067">
        <f>(I21*M21%)+I21</f>
        <v>88</v>
      </c>
      <c r="K21" s="3067">
        <v>50</v>
      </c>
      <c r="L21" s="3066">
        <v>50</v>
      </c>
      <c r="M21" s="3068">
        <v>10</v>
      </c>
      <c r="N21" s="3069">
        <f>IFERROR((SUMIF(E363:M363, F21, E364:M364)) * G21 * G19, 0)</f>
        <v>4</v>
      </c>
      <c r="O21" s="3069">
        <f>IFERROR((SUMIF(E363:M363, F21, E364:M364)) * I21 * I19, 0)</f>
        <v>30.240000000000002</v>
      </c>
      <c r="P21" s="3069">
        <f>IFERROR((SUMIF(E363:M363, F21, E364:M364)) * K21 * K19, 0)</f>
        <v>4.75</v>
      </c>
      <c r="Q21" s="3070" t="str">
        <f>IFERROR(IF(N21&gt;0,IF(OR(F21="Kg", F21="g"),IF(ROUND(N21,3)&gt;=1,ROUND(N21,3)&amp;" Kg",ROUND(N21*1000,0)&amp;" g"),IF(ROUND(N21,3)&gt;=1,ROUND(N21,3)&amp;IF(OR(F21=E363,F21=F363,F21=G363,F21=H363,F21=I363)," Kg ",F21),"")), ""),0)</f>
        <v>4 Kg</v>
      </c>
      <c r="R21" s="3070" t="str">
        <f>IFERROR(IF(O21&gt;0,IF(OR(F21="Kg", F21="g"),IF(ROUND(O21,3)&gt;=1,ROUND(O21,3)&amp;" Kg",ROUND(O21*1000,0)&amp;" g"),IF(ROUND(O21,3)&gt;=1,ROUND(O21,3)&amp;IF(OR(F21=E363,F21=F363,F21=G363,F21=H363,F21=I363)," Kg ",F21),"")), ""),0)</f>
        <v>30.24 Kg</v>
      </c>
      <c r="S21" s="3070" t="str">
        <f>IFERROR(IF(P21&gt;0,IF(OR(F21="Kg", F21="g"),IF(ROUND(P21,3)&gt;=1,ROUND(P21,3)&amp;" Kg",ROUND(P21*1000,0)&amp;" g"),IF(ROUND(P21,3)&gt;=1,ROUND(P21,3)&amp;IF(OR(F21=E363,F21=F363,F21=G363,F21=H363,F21=I363)," Kg ",F21),"")), ""),0)</f>
        <v>4.75 Kg</v>
      </c>
      <c r="T21" s="3071">
        <f>IFERROR(INDEX(J364:M364,MATCH(G21,J363:M363,0))*G19&amp;" "&amp;G21,0)</f>
        <v>0</v>
      </c>
      <c r="U21" s="3071">
        <f>IFERROR(INDEX(J364:M364,MATCH(I21,J363:M363,0))*I19&amp;" "&amp;I21,0)</f>
        <v>0</v>
      </c>
      <c r="V21" s="3072">
        <f>IFERROR(INDEX(J364:M364,MATCH(K21,J363:M363,0))*K19&amp;" "&amp;K21,0)</f>
        <v>0</v>
      </c>
      <c r="W21" s="2997">
        <v>1</v>
      </c>
      <c r="X21" s="3037">
        <f>ROW()</f>
        <v>21</v>
      </c>
      <c r="Y21" s="3043" t="str" cm="1">
        <f t="array" aca="1" ref="Y21" ca="1">IF(Y20="","",LEFT(ADDRESS(1,COLUMN(INDIRECT(Y20&amp;"1"))+1,4),LEN(ADDRESS(1,COLUMN(INDIRECT(Y20&amp;"1"))+1,4))-1))</f>
        <v>N</v>
      </c>
      <c r="Z21" s="3044" t="str">
        <f t="shared" ca="1" si="3"/>
        <v/>
      </c>
      <c r="AA21" s="3045" t="str">
        <f t="shared" ca="1" si="4"/>
        <v>N</v>
      </c>
      <c r="AB21" s="3046" cm="1">
        <f t="array" aca="1" ref="AB21:AC21" ca="1">CELL("largeur", INDIRECT(Y21 &amp; 1))</f>
        <v>0</v>
      </c>
      <c r="AC21" s="3047" t="b">
        <f ca="1"/>
        <v>0</v>
      </c>
      <c r="AD21" s="2997">
        <v>1</v>
      </c>
      <c r="AE21" s="3002">
        <v>1</v>
      </c>
    </row>
    <row r="22" spans="1:31" s="3031" customFormat="1" ht="18.75">
      <c r="A22" s="2997">
        <v>1</v>
      </c>
      <c r="B22" s="3061"/>
      <c r="C22" s="3073"/>
      <c r="D22" s="3074"/>
      <c r="E22" s="3074"/>
      <c r="F22" s="3075" t="str">
        <f>E21</f>
        <v>PAIN</v>
      </c>
      <c r="G22" s="3076" t="str">
        <f>IF(OR(Q21="",0),T21,Q21)</f>
        <v>4 Kg</v>
      </c>
      <c r="H22" s="3076" t="str">
        <f>IF(OR(Q22="",0),T22,Q22)</f>
        <v>5 Kg</v>
      </c>
      <c r="I22" s="3076" t="str">
        <f>IF(OR(R21="",0),U21,R21)</f>
        <v>30.24 Kg</v>
      </c>
      <c r="J22" s="3076" t="str">
        <f>IF(OR(R22="",0),U22,R22)</f>
        <v>11.264 Kg</v>
      </c>
      <c r="K22" s="3076" t="str">
        <f>IF(OR(S21="",0),V21,S21)</f>
        <v>4.75 Kg</v>
      </c>
      <c r="L22" s="3076" t="str">
        <f>IF(OR(S22="",0),V22,S22)</f>
        <v>3.8 Kg</v>
      </c>
      <c r="M22" s="3077">
        <f>SUM(G22:L22)</f>
        <v>0</v>
      </c>
      <c r="N22" s="3078">
        <f>IFERROR((SUMIF(E363:M363, F21, E364:M364)) * H21 * H19, 0)</f>
        <v>5</v>
      </c>
      <c r="O22" s="3078">
        <f>IFERROR((SUMIF(E363:M363, F21, E364:M364)) * J21 * J19, 0)</f>
        <v>11.263999999999999</v>
      </c>
      <c r="P22" s="3078">
        <f>IFERROR((SUMIF(E363:M363, F21, E364:M364)) * L21 * L19, 0)</f>
        <v>3.8000000000000003</v>
      </c>
      <c r="Q22" s="3070" t="str">
        <f>IFERROR(IF(N22&gt;0,IF(OR(F21="Kg", F21="g"),IF(ROUND(N22,3)&gt;=1,ROUND(N22,3)&amp;" Kg",ROUND(N22*1000,0)&amp;" g"),IF(ROUND(N22,3)&gt;=1,ROUND(N22,3)&amp;IF(OR(F21=E363,F21=F363,F21=G363,F21=H363,F21=I363)," Kg ",F21),"")), ""),0)</f>
        <v>5 Kg</v>
      </c>
      <c r="R22" s="3070" t="str">
        <f>IFERROR(IF(O22&gt;0,IF(OR(F21="Kg", F21="g"),IF(ROUND(O22,3)&gt;=1,ROUND(O22,3)&amp;" Kg",ROUND(O22*1000,0)&amp;" g"),IF(ROUND(O22,3)&gt;=1,ROUND(O22,3)&amp;IF(OR(F21=E363,F21=F363,F21=G363,F21=H363,F21=I363)," Kg ",F21),"")), ""),0)</f>
        <v>11.264 Kg</v>
      </c>
      <c r="S22" s="3070" t="str">
        <f>IFERROR(IF(P22&gt;0,IF(OR(F21="Kg", F21="g"),IF(ROUND(P22,3)&gt;=1,ROUND(P22,3)&amp;" Kg",ROUND(P22*1000,0)&amp;" g"),IF(ROUND(P22,3)&gt;=1,ROUND(P22,3)&amp;IF(OR(F21=E363,F21=F363,F21=G363,F21=H363,F21=I363)," Kg ",F21),"")), ""),0)</f>
        <v>3.8 Kg</v>
      </c>
      <c r="T22" s="3071">
        <f>IFERROR(INDEX(J364:M364,MATCH(H21,J363:M363,0))*H19&amp;" "&amp;H21,0)</f>
        <v>0</v>
      </c>
      <c r="U22" s="3071">
        <f>IFERROR(INDEX(J364:M364,MATCH(J21,J363:M363,0))*J19&amp;" "&amp;J21,0)</f>
        <v>0</v>
      </c>
      <c r="V22" s="3072">
        <f>IFERROR(INDEX(J364:M364,MATCH(L21,J363:M363,0))*L19&amp;" "&amp;L21,0)</f>
        <v>0</v>
      </c>
      <c r="W22" s="2997">
        <v>1</v>
      </c>
      <c r="X22" s="3037">
        <f>ROW()</f>
        <v>22</v>
      </c>
      <c r="Y22" s="3043" t="str" cm="1">
        <f t="array" aca="1" ref="Y22" ca="1">IF(Y21="","",LEFT(ADDRESS(1,COLUMN(INDIRECT(Y21&amp;"1"))+1,4),LEN(ADDRESS(1,COLUMN(INDIRECT(Y21&amp;"1"))+1,4))-1))</f>
        <v>O</v>
      </c>
      <c r="Z22" s="3044" t="str">
        <f t="shared" ca="1" si="3"/>
        <v/>
      </c>
      <c r="AA22" s="3045" t="str">
        <f t="shared" ca="1" si="4"/>
        <v>O</v>
      </c>
      <c r="AB22" s="3046" cm="1">
        <f t="array" aca="1" ref="AB22:AC22" ca="1">CELL("largeur", INDIRECT(Y22 &amp; 1))</f>
        <v>0</v>
      </c>
      <c r="AC22" s="3047" t="b">
        <f ca="1"/>
        <v>0</v>
      </c>
      <c r="AD22" s="2997">
        <v>1</v>
      </c>
      <c r="AE22" s="3002">
        <v>1</v>
      </c>
    </row>
    <row r="23" spans="1:31" s="3031" customFormat="1" ht="15" customHeight="1">
      <c r="A23" s="2997">
        <v>1</v>
      </c>
      <c r="B23" s="3079"/>
      <c r="C23" s="7048" t="s">
        <v>4607</v>
      </c>
      <c r="D23" s="7048"/>
      <c r="E23" s="7048"/>
      <c r="F23" s="7048"/>
      <c r="G23" s="7048"/>
      <c r="H23" s="7048"/>
      <c r="I23" s="7048"/>
      <c r="J23" s="7048"/>
      <c r="K23" s="7048"/>
      <c r="L23" s="7048"/>
      <c r="M23" s="7048"/>
      <c r="N23" s="3035"/>
      <c r="O23" s="3035"/>
      <c r="P23" s="3035"/>
      <c r="Q23" s="3035"/>
      <c r="R23" s="3035"/>
      <c r="S23" s="3035"/>
      <c r="T23" s="3035"/>
      <c r="U23" s="3035"/>
      <c r="V23" s="3036"/>
      <c r="W23" s="2997">
        <v>1</v>
      </c>
      <c r="X23" s="3037">
        <f>ROW()</f>
        <v>23</v>
      </c>
      <c r="Y23" s="3043" t="str" cm="1">
        <f t="array" aca="1" ref="Y23" ca="1">IF(Y22="","",LEFT(ADDRESS(1,COLUMN(INDIRECT(Y22&amp;"1"))+1,4),LEN(ADDRESS(1,COLUMN(INDIRECT(Y22&amp;"1"))+1,4))-1))</f>
        <v>P</v>
      </c>
      <c r="Z23" s="3044" t="str">
        <f t="shared" ca="1" si="3"/>
        <v/>
      </c>
      <c r="AA23" s="3045" t="str">
        <f t="shared" ca="1" si="4"/>
        <v>P</v>
      </c>
      <c r="AB23" s="3046" cm="1">
        <f t="array" aca="1" ref="AB23:AC23" ca="1">CELL("largeur", INDIRECT(Y23 &amp; 1))</f>
        <v>0</v>
      </c>
      <c r="AC23" s="3047" t="b">
        <f ca="1"/>
        <v>0</v>
      </c>
      <c r="AD23" s="2997">
        <v>1</v>
      </c>
      <c r="AE23" s="3002">
        <v>1</v>
      </c>
    </row>
    <row r="24" spans="1:31" s="3031" customFormat="1" ht="15" customHeight="1">
      <c r="A24" s="2997">
        <v>1</v>
      </c>
      <c r="B24" s="3079"/>
      <c r="C24" s="7049"/>
      <c r="D24" s="7049"/>
      <c r="E24" s="7049"/>
      <c r="F24" s="7049"/>
      <c r="G24" s="7049"/>
      <c r="H24" s="7049"/>
      <c r="I24" s="7049"/>
      <c r="J24" s="7049"/>
      <c r="K24" s="7049"/>
      <c r="L24" s="7049"/>
      <c r="M24" s="7049"/>
      <c r="N24" s="3035"/>
      <c r="O24" s="3035"/>
      <c r="P24" s="3035"/>
      <c r="Q24" s="3035"/>
      <c r="R24" s="3035"/>
      <c r="S24" s="3035"/>
      <c r="T24" s="3035"/>
      <c r="U24" s="3035"/>
      <c r="V24" s="3036"/>
      <c r="W24" s="2997">
        <v>1</v>
      </c>
      <c r="X24" s="3037">
        <f>ROW()</f>
        <v>24</v>
      </c>
      <c r="Y24" s="3043" t="str" cm="1">
        <f t="array" aca="1" ref="Y24" ca="1">IF(Y23="","",LEFT(ADDRESS(1,COLUMN(INDIRECT(Y23&amp;"1"))+1,4),LEN(ADDRESS(1,COLUMN(INDIRECT(Y23&amp;"1"))+1,4))-1))</f>
        <v>Q</v>
      </c>
      <c r="Z24" s="3044" t="str">
        <f t="shared" ca="1" si="3"/>
        <v/>
      </c>
      <c r="AA24" s="3045" t="str">
        <f t="shared" ca="1" si="4"/>
        <v>Q</v>
      </c>
      <c r="AB24" s="3046" cm="1">
        <f t="array" aca="1" ref="AB24:AC24" ca="1">CELL("largeur", INDIRECT(Y24 &amp; 1))</f>
        <v>0</v>
      </c>
      <c r="AC24" s="3047" t="b">
        <f ca="1"/>
        <v>0</v>
      </c>
      <c r="AD24" s="2997">
        <v>1</v>
      </c>
      <c r="AE24" s="3002">
        <v>1</v>
      </c>
    </row>
    <row r="25" spans="1:31" s="3031" customFormat="1" ht="18.75">
      <c r="A25" s="2997">
        <v>1</v>
      </c>
      <c r="B25" s="3055"/>
      <c r="C25" s="3056"/>
      <c r="D25" s="3056"/>
      <c r="E25" s="3056"/>
      <c r="F25" s="3080" t="s">
        <v>4608</v>
      </c>
      <c r="G25" s="3081">
        <f t="shared" ref="G25:L25" si="5">G19</f>
        <v>100</v>
      </c>
      <c r="H25" s="3081">
        <f t="shared" si="5"/>
        <v>100</v>
      </c>
      <c r="I25" s="3081">
        <f t="shared" si="5"/>
        <v>378</v>
      </c>
      <c r="J25" s="3081">
        <f t="shared" si="5"/>
        <v>128</v>
      </c>
      <c r="K25" s="3081">
        <f t="shared" si="5"/>
        <v>95</v>
      </c>
      <c r="L25" s="3082">
        <f t="shared" si="5"/>
        <v>76</v>
      </c>
      <c r="M25" s="3083">
        <f>SUM(G25:L25)</f>
        <v>877</v>
      </c>
      <c r="N25" s="3084" t="s">
        <v>4609</v>
      </c>
      <c r="O25" s="3035"/>
      <c r="P25" s="3035"/>
      <c r="Q25" s="3035"/>
      <c r="R25" s="3035"/>
      <c r="S25" s="3035"/>
      <c r="T25" s="3035"/>
      <c r="U25" s="3035"/>
      <c r="V25" s="3036"/>
      <c r="W25" s="2997">
        <v>1</v>
      </c>
      <c r="X25" s="3037">
        <f>ROW()</f>
        <v>25</v>
      </c>
      <c r="Y25" s="3043" t="str" cm="1">
        <f t="array" aca="1" ref="Y25" ca="1">IF(Y24="","",LEFT(ADDRESS(1,COLUMN(INDIRECT(Y24&amp;"1"))+1,4),LEN(ADDRESS(1,COLUMN(INDIRECT(Y24&amp;"1"))+1,4))-1))</f>
        <v>R</v>
      </c>
      <c r="Z25" s="3044" t="str">
        <f t="shared" ca="1" si="3"/>
        <v/>
      </c>
      <c r="AA25" s="3045" t="str">
        <f t="shared" ca="1" si="4"/>
        <v>R</v>
      </c>
      <c r="AB25" s="3046" cm="1">
        <f t="array" aca="1" ref="AB25:AC25" ca="1">CELL("largeur", INDIRECT(Y25 &amp; 1))</f>
        <v>0</v>
      </c>
      <c r="AC25" s="3047" t="b">
        <f ca="1"/>
        <v>0</v>
      </c>
      <c r="AD25" s="2997">
        <v>1</v>
      </c>
      <c r="AE25" s="3002">
        <v>1</v>
      </c>
    </row>
    <row r="26" spans="1:31" s="3031" customFormat="1" ht="18.75">
      <c r="A26" s="2997">
        <v>1</v>
      </c>
      <c r="B26" s="3061"/>
      <c r="C26" s="3062" t="s">
        <v>4610</v>
      </c>
      <c r="D26" s="3063"/>
      <c r="E26" s="3063"/>
      <c r="F26" s="3085" t="s">
        <v>4611</v>
      </c>
      <c r="G26" s="3086">
        <v>0.25</v>
      </c>
      <c r="H26" s="3086">
        <v>0.5</v>
      </c>
      <c r="I26" s="3086">
        <v>1</v>
      </c>
      <c r="J26" s="3086">
        <v>1</v>
      </c>
      <c r="K26" s="3086">
        <v>1</v>
      </c>
      <c r="L26" s="3087">
        <v>0.75</v>
      </c>
      <c r="M26" s="3088" t="str">
        <f>IFERROR(IF(F26=E363,"L",IF(OR(F26=F363,F26=G363,F26=H363,F26=I363),"Kg",IF(OR(F26=J363,F26=K363,F26=L363,F26=M363),F26,0))),0)</f>
        <v xml:space="preserve"> Unité(s)</v>
      </c>
      <c r="N26" s="3069">
        <f>IFERROR((SUMIF(E363:M363, F26, E364:M364)) * G26 * G19, 0)</f>
        <v>25</v>
      </c>
      <c r="O26" s="3069">
        <f>IFERROR((SUMIF(E363:M363, F26, E364:M364)) * I26 * I19, 0)</f>
        <v>378</v>
      </c>
      <c r="P26" s="3069">
        <f>IFERROR((SUMIF(E363:M363, F26, E364:M364)) * K26 * K19, 0)</f>
        <v>95</v>
      </c>
      <c r="Q26" s="3070" t="str">
        <f>IFERROR(IF(N26&gt;0,IF(OR(F26="Kg", F26="g"),IF(ROUND(N26,3)&gt;=1,ROUND(N26,3)&amp;" Kg",ROUND(N26*1000,0)&amp;" g"),IF(ROUND(N26,3)&gt;=1,ROUND(N26,3)&amp;IF(OR(F26=E363,F26=F363,F26=G363,F26=H363,F26=I363)," Kg ",F26),"")), ""),0)</f>
        <v>25 Unité(s)</v>
      </c>
      <c r="R26" s="3070" t="str">
        <f>IFERROR(IF(O26&gt;0,IF(OR(F26="Kg", F26="g"),IF(ROUND(O26,3)&gt;=1,ROUND(O26,3)&amp;" Kg",ROUND(O26*1000,0)&amp;" g"),IF(ROUND(O26,3)&gt;=1,ROUND(O26,3)&amp;IF(OR(F26=E363,F26=F363,F26=G363,F26=H363,F26=I363)," Kg ",F26),"")), ""),0)</f>
        <v>378 Unité(s)</v>
      </c>
      <c r="S26" s="3070" t="str">
        <f>IFERROR(IF(P26&gt;0,IF(OR(F26="Kg", F26="g"),IF(ROUND(P26,3)&gt;=1,ROUND(P26,3)&amp;" Kg",ROUND(P26*1000,0)&amp;" g"),IF(ROUND(P26,3)&gt;=1,ROUND(P26,3)&amp;IF(OR(F26=E363,F26=F363,F26=G363,F26=H363,F26=I363)," Kg ",F26),"")), ""),0)</f>
        <v>95 Unité(s)</v>
      </c>
      <c r="T26" s="3071">
        <f>IFERROR(INDEX(J364:M364,MATCH(G26,J363:M363,0))*G19&amp;" "&amp;G26,0)</f>
        <v>0</v>
      </c>
      <c r="U26" s="3071">
        <f>IFERROR(INDEX(J364:M364,MATCH(I26,J363:M363,0))*I19&amp;" "&amp;I26,0)</f>
        <v>0</v>
      </c>
      <c r="V26" s="3072">
        <f>IFERROR(INDEX(J364:M364,MATCH(K26,J363:M363,0))*K19&amp;" "&amp;K26,0)</f>
        <v>0</v>
      </c>
      <c r="W26" s="2997">
        <v>1</v>
      </c>
      <c r="X26" s="3037">
        <f>ROW()</f>
        <v>26</v>
      </c>
      <c r="Y26" s="3043" t="str" cm="1">
        <f t="array" aca="1" ref="Y26" ca="1">IF(Y25="","",LEFT(ADDRESS(1,COLUMN(INDIRECT(Y25&amp;"1"))+1,4),LEN(ADDRESS(1,COLUMN(INDIRECT(Y25&amp;"1"))+1,4))-1))</f>
        <v>S</v>
      </c>
      <c r="Z26" s="3044" t="str">
        <f t="shared" ca="1" si="3"/>
        <v/>
      </c>
      <c r="AA26" s="3045" t="str">
        <f t="shared" ca="1" si="4"/>
        <v>S</v>
      </c>
      <c r="AB26" s="3046" cm="1">
        <f t="array" aca="1" ref="AB26:AC26" ca="1">CELL("largeur", INDIRECT(Y26 &amp; 1))</f>
        <v>0</v>
      </c>
      <c r="AC26" s="3047" t="b">
        <f ca="1"/>
        <v>0</v>
      </c>
      <c r="AD26" s="2997">
        <v>1</v>
      </c>
      <c r="AE26" s="3002">
        <v>1</v>
      </c>
    </row>
    <row r="27" spans="1:31" s="3031" customFormat="1" ht="18.75">
      <c r="A27" s="2997">
        <v>1</v>
      </c>
      <c r="B27" s="3061"/>
      <c r="C27" s="3074"/>
      <c r="D27" s="3074"/>
      <c r="E27" s="3074"/>
      <c r="F27" s="3075" t="str">
        <f>C26</f>
        <v>Avocat (à l'unité)</v>
      </c>
      <c r="G27" s="3089" t="str">
        <f>IF(OR(Q26="",0),T26,Q26)</f>
        <v>25 Unité(s)</v>
      </c>
      <c r="H27" s="3089" t="str">
        <f>IF(OR(Q27="",0),T27,Q27)</f>
        <v>50 Unité(s)</v>
      </c>
      <c r="I27" s="3089" t="str">
        <f>IF(OR(R26="",0),U26,R26)</f>
        <v>378 Unité(s)</v>
      </c>
      <c r="J27" s="3089" t="str">
        <f>IF(OR(R27="",0),U27,R27)</f>
        <v>128 Unité(s)</v>
      </c>
      <c r="K27" s="3089" t="str">
        <f>IF(OR(S26="",0),V26,S26)</f>
        <v>95 Unité(s)</v>
      </c>
      <c r="L27" s="3089" t="str">
        <f>IF(OR(S27="",0),V27,S27)</f>
        <v>57 Unité(s)</v>
      </c>
      <c r="M27" s="3090">
        <f>SUM(N26:P27)</f>
        <v>733</v>
      </c>
      <c r="N27" s="3078">
        <f>IFERROR((SUMIF(E363:M363, F26, E364:M364)) * H26 * H19, 0)</f>
        <v>50</v>
      </c>
      <c r="O27" s="3078">
        <f>IFERROR((SUMIF(E363:M363, F26, E364:M364)) * J26 * J19, 0)</f>
        <v>128</v>
      </c>
      <c r="P27" s="3078">
        <f>IFERROR((SUMIF(E363:M363, F26, E364:M364)) * L26 * L19, 0)</f>
        <v>57</v>
      </c>
      <c r="Q27" s="3070" t="str">
        <f>IFERROR(IF(N27&gt;0,IF(OR(F26="Kg", F26="g"),IF(ROUND(N27,3)&gt;=1,ROUND(N27,3)&amp;" Kg",ROUND(N27*1000,0)&amp;" g"),IF(ROUND(N27,3)&gt;=1,ROUND(N27,3)&amp;IF(OR(F26=E363,F26=F363,F26=G363,F26=H363,F26=I363)," Kg ",F26),"")), ""),0)</f>
        <v>50 Unité(s)</v>
      </c>
      <c r="R27" s="3070" t="str">
        <f>IFERROR(IF(O27&gt;0,IF(OR(F26="Kg", F26="g"),IF(ROUND(O27,3)&gt;=1,ROUND(O27,3)&amp;" Kg",ROUND(O27*1000,0)&amp;" g"),IF(ROUND(O27,3)&gt;=1,ROUND(O27,3)&amp;IF(OR(F26=E363,F26=F363,F26=G363,F26=H363,F26=I363)," Kg ",F26),"")), ""),0)</f>
        <v>128 Unité(s)</v>
      </c>
      <c r="S27" s="3070" t="str">
        <f>IFERROR(IF(P27&gt;0,IF(OR(F26="Kg", F26="g"),IF(ROUND(P27,3)&gt;=1,ROUND(P27,3)&amp;" Kg",ROUND(P27*1000,0)&amp;" g"),IF(ROUND(P27,3)&gt;=1,ROUND(P27,3)&amp;IF(OR(F26=E363,F26=F363,F26=G363,F26=H363,F26=I363)," Kg ",F26),"")), ""),0)</f>
        <v>57 Unité(s)</v>
      </c>
      <c r="T27" s="3071">
        <f>IFERROR(INDEX(J364:M364,MATCH(H26,J363:M363,0))*H19&amp;" "&amp;H26,0)</f>
        <v>0</v>
      </c>
      <c r="U27" s="3071">
        <f>IFERROR(INDEX(J364:M364,MATCH(J26,J363:M363,0))*J19&amp;" "&amp;J26,0)</f>
        <v>0</v>
      </c>
      <c r="V27" s="3072">
        <f>IFERROR(INDEX(J364:M364,MATCH(L26,J363:M363,0))*L19&amp;" "&amp;L26,0)</f>
        <v>0</v>
      </c>
      <c r="W27" s="2997">
        <v>1</v>
      </c>
      <c r="X27" s="3037">
        <f>ROW()</f>
        <v>27</v>
      </c>
      <c r="Y27" s="3043" t="str" cm="1">
        <f t="array" aca="1" ref="Y27" ca="1">IF(Y26="","",LEFT(ADDRESS(1,COLUMN(INDIRECT(Y26&amp;"1"))+1,4),LEN(ADDRESS(1,COLUMN(INDIRECT(Y26&amp;"1"))+1,4))-1))</f>
        <v>T</v>
      </c>
      <c r="Z27" s="3044" t="str">
        <f t="shared" ca="1" si="3"/>
        <v/>
      </c>
      <c r="AA27" s="3045" t="str">
        <f t="shared" ca="1" si="4"/>
        <v>T</v>
      </c>
      <c r="AB27" s="3046" cm="1">
        <f t="array" aca="1" ref="AB27:AC27" ca="1">CELL("largeur", INDIRECT(Y27 &amp; 1))</f>
        <v>0</v>
      </c>
      <c r="AC27" s="3047" t="b">
        <f ca="1"/>
        <v>0</v>
      </c>
      <c r="AD27" s="2997">
        <v>1</v>
      </c>
      <c r="AE27" s="3002">
        <v>1</v>
      </c>
    </row>
    <row r="28" spans="1:31" s="3031" customFormat="1" ht="17.25" customHeight="1">
      <c r="A28" s="2997">
        <v>1</v>
      </c>
      <c r="B28" s="3091"/>
      <c r="C28" s="3062" t="s">
        <v>4612</v>
      </c>
      <c r="D28" s="3063"/>
      <c r="E28" s="3063"/>
      <c r="F28" s="3065" t="s">
        <v>4606</v>
      </c>
      <c r="G28" s="3066">
        <v>50</v>
      </c>
      <c r="H28" s="3066">
        <v>70</v>
      </c>
      <c r="I28" s="3066">
        <v>100</v>
      </c>
      <c r="J28" s="3067">
        <v>110</v>
      </c>
      <c r="K28" s="3067">
        <v>70</v>
      </c>
      <c r="L28" s="3066">
        <v>70</v>
      </c>
      <c r="M28" s="3088" t="str">
        <f>IFERROR(IF(F28=E363,"L",IF(OR(F28=F363,F28=G363,F28=H363,F28=I363),"Kg",IF(OR(F28=J363,F28=K363,F28=L363,F28=M363),F28,0))),0)</f>
        <v>Kg</v>
      </c>
      <c r="N28" s="3069">
        <f>IFERROR((SUMIF(E363:M363, F28, E364:M364)) * G28 * G19, 0)</f>
        <v>5</v>
      </c>
      <c r="O28" s="3069">
        <f>IFERROR((SUMIF(E363:M363, F28, E364:M364)) * I28 * I19, 0)</f>
        <v>37.800000000000004</v>
      </c>
      <c r="P28" s="3069">
        <f>IFERROR((SUMIF(E363:M363, F28, E364:M364)) * K28 * K19, 0)</f>
        <v>6.65</v>
      </c>
      <c r="Q28" s="3092" t="str">
        <f>IFERROR(IF(N28&gt;0,IF(OR(F28="Kg", F28="g"),IF(ROUND(N28,3)&gt;=1,ROUND(N28,3)&amp;" Kg",ROUND(N28*1000,0)&amp;" g"),IF(ROUND(N28,3)&gt;=1,ROUND(N28,3)&amp;IF(OR(F28=E363,F28=F363,F28=G363,F28=H363,F28=I363)," Kg ",F28),"")), ""),0)</f>
        <v>5 Kg</v>
      </c>
      <c r="R28" s="3092" t="str">
        <f>IFERROR(IF(O28&gt;0,IF(OR(F28="Kg", F28="g"),IF(ROUND(O28,3)&gt;=1,ROUND(O28,3)&amp;" Kg",ROUND(O28*1000,0)&amp;" g"),IF(ROUND(O28,3)&gt;=1,ROUND(O28,3)&amp;IF(OR(F28=E363,F28=F363,F28=G363,F28=H363,F28=I363)," Kg ",F28),"")), ""),0)</f>
        <v>37.8 Kg</v>
      </c>
      <c r="S28" s="3092" t="str">
        <f>IFERROR(IF(P28&gt;0,IF(OR(F28="Kg", F28="g"),IF(ROUND(P28,3)&gt;=1,ROUND(P28,3)&amp;" Kg",ROUND(P28*1000,0)&amp;" g"),IF(ROUND(P28,3)&gt;=1,ROUND(P28,3)&amp;IF(OR(F28=E363,F28=F363,F28=G363,F28=H363,F28=I363)," Kg ",F28),"")), ""),0)</f>
        <v>6.65 Kg</v>
      </c>
      <c r="T28" s="3093">
        <f>IFERROR(INDEX(J364:M364,MATCH(G28,J363:M363,0))*G19&amp;" "&amp;G28,0)</f>
        <v>0</v>
      </c>
      <c r="U28" s="3093">
        <f>IFERROR(INDEX(J364:M364,MATCH(I28,J363:M363,0))*I19&amp;" "&amp;I28,0)</f>
        <v>0</v>
      </c>
      <c r="V28" s="3094">
        <f>IFERROR(INDEX(J364:M364,MATCH(K28,J363:M363,0))*K19&amp;" "&amp;K28,0)</f>
        <v>0</v>
      </c>
      <c r="W28" s="2997">
        <v>1</v>
      </c>
      <c r="X28" s="3037">
        <f>ROW()</f>
        <v>28</v>
      </c>
      <c r="Y28" s="3043" t="str" cm="1">
        <f t="array" aca="1" ref="Y28" ca="1">IF(Y27="","",LEFT(ADDRESS(1,COLUMN(INDIRECT(Y27&amp;"1"))+1,4),LEN(ADDRESS(1,COLUMN(INDIRECT(Y27&amp;"1"))+1,4))-1))</f>
        <v>U</v>
      </c>
      <c r="Z28" s="3044" t="str">
        <f t="shared" ca="1" si="3"/>
        <v/>
      </c>
      <c r="AA28" s="3045" t="str">
        <f t="shared" ca="1" si="4"/>
        <v>U</v>
      </c>
      <c r="AB28" s="3046" cm="1">
        <f t="array" aca="1" ref="AB28:AC28" ca="1">CELL("largeur", INDIRECT(Y28 &amp; 1))</f>
        <v>0</v>
      </c>
      <c r="AC28" s="3047" t="b">
        <f ca="1"/>
        <v>0</v>
      </c>
      <c r="AD28" s="2997">
        <v>1</v>
      </c>
      <c r="AE28" s="3002">
        <v>1</v>
      </c>
    </row>
    <row r="29" spans="1:31" s="3031" customFormat="1" ht="18.75">
      <c r="A29" s="2997">
        <v>1</v>
      </c>
      <c r="B29" s="3091"/>
      <c r="C29" s="3073"/>
      <c r="D29" s="3074"/>
      <c r="E29" s="3074"/>
      <c r="F29" s="3075" t="str">
        <f>C28</f>
        <v>Carottes, céleri et autres racines râpées</v>
      </c>
      <c r="G29" s="3095" t="str">
        <f>IF(OR(Q28="",0),T28,Q28)</f>
        <v>5 Kg</v>
      </c>
      <c r="H29" s="3095" t="str">
        <f>IF(OR(Q29="",0),T29,Q29)</f>
        <v>7 Kg</v>
      </c>
      <c r="I29" s="3095" t="str">
        <f>IF(OR(R28="",0),U28,R28)</f>
        <v>37.8 Kg</v>
      </c>
      <c r="J29" s="3095" t="str">
        <f>IF(OR(R29="",0),U29,R29)</f>
        <v>14.08 Kg</v>
      </c>
      <c r="K29" s="3095" t="str">
        <f>IF(OR(S28="",0),V28,S28)</f>
        <v>6.65 Kg</v>
      </c>
      <c r="L29" s="3095" t="str">
        <f>IF(OR(S29="",0),V29,S29)</f>
        <v>5.32 Kg</v>
      </c>
      <c r="M29" s="3090">
        <f>SUM(N28:P29)</f>
        <v>75.849999999999994</v>
      </c>
      <c r="N29" s="3078">
        <f>IFERROR((SUMIF(E363:M363, F28, E364:M364)) * H28 * H19, 0)</f>
        <v>7.0000000000000009</v>
      </c>
      <c r="O29" s="3078">
        <f>IFERROR((SUMIF(E363:M363, F28, E364:M364)) * J28 * J19, 0)</f>
        <v>14.08</v>
      </c>
      <c r="P29" s="3078">
        <f>IFERROR((SUMIF(E363:M363, F28, E364:M364)) * L28 * L19, 0)</f>
        <v>5.32</v>
      </c>
      <c r="Q29" s="3092" t="str">
        <f>IFERROR(IF(N29&gt;0,IF(OR(F28="Kg", F28="g"),IF(ROUND(N29,3)&gt;=1,ROUND(N29,3)&amp;" Kg",ROUND(N29*1000,0)&amp;" g"),IF(ROUND(N29,3)&gt;=1,ROUND(N29,3)&amp;IF(OR(F28=E363,F28=F363,F28=G363,F28=H363,F28=I363)," Kg ",F28),"")), ""),0)</f>
        <v>7 Kg</v>
      </c>
      <c r="R29" s="3092" t="str">
        <f>IFERROR(IF(O29&gt;0,IF(OR(F28="Kg", F28="g"),IF(ROUND(O29,3)&gt;=1,ROUND(O29,3)&amp;" Kg",ROUND(O29*1000,0)&amp;" g"),IF(ROUND(O29,3)&gt;=1,ROUND(O29,3)&amp;IF(OR(F28=E363,F28=F363,F28=G363,F28=H363,F28=I363)," Kg ",F28),"")), ""),0)</f>
        <v>14.08 Kg</v>
      </c>
      <c r="S29" s="3092" t="str">
        <f>IFERROR(IF(P29&gt;0,IF(OR(F28="Kg", F28="g"),IF(ROUND(P29,3)&gt;=1,ROUND(P29,3)&amp;" Kg",ROUND(P29*1000,0)&amp;" g"),IF(ROUND(P29,3)&gt;=1,ROUND(P29,3)&amp;IF(OR(F28=E363,F28=F363,F28=G363,F28=H363,F28=I363)," Kg ",F28),"")), ""),0)</f>
        <v>5.32 Kg</v>
      </c>
      <c r="T29" s="3093">
        <f>IFERROR(INDEX(J364:M364,MATCH(H28,J363:M363,0))*H19&amp;" "&amp;H28,0)</f>
        <v>0</v>
      </c>
      <c r="U29" s="3093">
        <f>IFERROR(INDEX(J364:M364,MATCH(J28,J363:M363,0))*J19&amp;" "&amp;J28,0)</f>
        <v>0</v>
      </c>
      <c r="V29" s="3094">
        <f>IFERROR(INDEX(J364:M364,MATCH(L28,J363:M363,0))*L19&amp;" "&amp;L28,0)</f>
        <v>0</v>
      </c>
      <c r="W29" s="2997">
        <v>1</v>
      </c>
      <c r="X29" s="3037">
        <f>ROW()</f>
        <v>29</v>
      </c>
      <c r="Y29" s="3043" t="str" cm="1">
        <f t="array" aca="1" ref="Y29" ca="1">IF(Y28="","",LEFT(ADDRESS(1,COLUMN(INDIRECT(Y28&amp;"1"))+1,4),LEN(ADDRESS(1,COLUMN(INDIRECT(Y28&amp;"1"))+1,4))-1))</f>
        <v>V</v>
      </c>
      <c r="Z29" s="3044" t="str">
        <f t="shared" ca="1" si="3"/>
        <v/>
      </c>
      <c r="AA29" s="3045" t="str">
        <f t="shared" ca="1" si="4"/>
        <v>V</v>
      </c>
      <c r="AB29" s="3046" cm="1">
        <f t="array" aca="1" ref="AB29:AC29" ca="1">CELL("largeur", INDIRECT(Y29 &amp; 1))</f>
        <v>0</v>
      </c>
      <c r="AC29" s="3047" t="b">
        <f ca="1"/>
        <v>0</v>
      </c>
      <c r="AD29" s="2997">
        <v>1</v>
      </c>
      <c r="AE29" s="3002">
        <v>1</v>
      </c>
    </row>
    <row r="30" spans="1:31" s="3031" customFormat="1" ht="15.75" customHeight="1">
      <c r="A30" s="2997">
        <v>1</v>
      </c>
      <c r="B30" s="3061"/>
      <c r="C30" s="3062" t="s">
        <v>4613</v>
      </c>
      <c r="D30" s="3063"/>
      <c r="E30" s="3063"/>
      <c r="F30" s="3096" t="s">
        <v>4614</v>
      </c>
      <c r="G30" s="3097">
        <v>0.03</v>
      </c>
      <c r="H30" s="3097">
        <v>0.06</v>
      </c>
      <c r="I30" s="3098">
        <v>0.1</v>
      </c>
      <c r="J30" s="3098">
        <v>0.11</v>
      </c>
      <c r="K30" s="3098">
        <v>0.08</v>
      </c>
      <c r="L30" s="3097">
        <v>0.08</v>
      </c>
      <c r="M30" s="3088" t="str">
        <f>IFERROR(IF(F30=E363,"L",IF(OR(F30=F363,F30=G363,F30=H363,F30=I363),"Kg",IF(OR(F30=J363,F30=K363,F30=L363,F30=M363),F30,0))),0)</f>
        <v>Kg</v>
      </c>
      <c r="N30" s="3069">
        <f>IFERROR((SUMIF(E363:M363, F30, E364:M364)) * G30 * G19, 0)</f>
        <v>3</v>
      </c>
      <c r="O30" s="3069">
        <f>IFERROR((SUMIF(E363:M363, F30, E364:M364)) * I30 * I19, 0)</f>
        <v>37.800000000000004</v>
      </c>
      <c r="P30" s="3069">
        <f>IFERROR((SUMIF(E363:M363, F30, E364:M364)) * K30 * K19, 0)</f>
        <v>7.6000000000000005</v>
      </c>
      <c r="Q30" s="3070" t="str">
        <f>IFERROR(IF(N30&gt;0,IF(OR(F30="Kg", F30="g"),IF(ROUND(N30,3)&gt;=1,ROUND(N30,3)&amp;" Kg",ROUND(N30*1000,0)&amp;" g"),IF(ROUND(N30,3)&gt;=1,ROUND(N30,3)&amp;IF(OR(F30=E363,F30=F363,F30=G363,F30=H363,F30=I363)," Kg ",F30),"")), ""),0)</f>
        <v>3 Kg</v>
      </c>
      <c r="R30" s="3070" t="str">
        <f>IFERROR(IF(O30&gt;0,IF(OR(F30="Kg", F30="g"),IF(ROUND(O30,3)&gt;=1,ROUND(O30,3)&amp;" Kg",ROUND(O30*1000,0)&amp;" g"),IF(ROUND(O30,3)&gt;=1,ROUND(O30,3)&amp;IF(OR(F30=E363,F30=F363,F30=G363,F30=H363,F30=I363)," Kg ",F30),"")), ""),0)</f>
        <v>37.8 Kg</v>
      </c>
      <c r="S30" s="3070" t="str">
        <f>IFERROR(IF(P30&gt;0,IF(OR(F30="Kg", F30="g"),IF(ROUND(P30,3)&gt;=1,ROUND(P30,3)&amp;" Kg",ROUND(P30*1000,0)&amp;" g"),IF(ROUND(P30,3)&gt;=1,ROUND(P30,3)&amp;IF(OR(F30=E363,F30=F363,F30=G363,F30=H363,F30=I363)," Kg ",F30),"")), ""),0)</f>
        <v>7.6 Kg</v>
      </c>
      <c r="T30" s="3071">
        <f>IFERROR(INDEX(J364:M364,MATCH(G30,J363:M363,0))*G19&amp;" "&amp;G30,0)</f>
        <v>0</v>
      </c>
      <c r="U30" s="3071">
        <f>IFERROR(INDEX(J364:M364,MATCH(I30,J363:M363,0))*I19&amp;" "&amp;I30,0)</f>
        <v>0</v>
      </c>
      <c r="V30" s="3072">
        <f>IFERROR(INDEX(J364:M364,MATCH(K30,J363:M363,0))*K19&amp;" "&amp;K30,0)</f>
        <v>0</v>
      </c>
      <c r="W30" s="2997">
        <v>1</v>
      </c>
      <c r="X30" s="3037">
        <f>ROW()</f>
        <v>30</v>
      </c>
      <c r="Y30" s="3043" t="str" cm="1">
        <f t="array" aca="1" ref="Y30" ca="1">IF(Y29="","",LEFT(ADDRESS(1,COLUMN(INDIRECT(Y29&amp;"1"))+1,4),LEN(ADDRESS(1,COLUMN(INDIRECT(Y29&amp;"1"))+1,4))-1))</f>
        <v>W</v>
      </c>
      <c r="Z30" s="3044" t="str">
        <f t="shared" ca="1" si="3"/>
        <v>W</v>
      </c>
      <c r="AA30" s="3045" t="str">
        <f t="shared" ca="1" si="4"/>
        <v/>
      </c>
      <c r="AB30" s="3046" cm="1">
        <f t="array" aca="1" ref="AB30:AC30" ca="1">CELL("largeur", INDIRECT(Y30 &amp; 1))</f>
        <v>12</v>
      </c>
      <c r="AC30" s="3047" t="b">
        <f ca="1"/>
        <v>0</v>
      </c>
      <c r="AD30" s="2997">
        <v>1</v>
      </c>
      <c r="AE30" s="3002">
        <v>1</v>
      </c>
    </row>
    <row r="31" spans="1:31" s="3031" customFormat="1" ht="15.75" customHeight="1">
      <c r="A31" s="2997">
        <v>1</v>
      </c>
      <c r="B31" s="3061"/>
      <c r="C31" s="3073"/>
      <c r="D31" s="3074"/>
      <c r="E31" s="3074"/>
      <c r="F31" s="3075" t="str">
        <f>C30</f>
        <v>Choux rouge et choux blanc émincé</v>
      </c>
      <c r="G31" s="3076" t="str">
        <f>IF(OR(Q30="",0),T30,Q30)</f>
        <v>3 Kg</v>
      </c>
      <c r="H31" s="3076" t="str">
        <f>IF(OR(Q31="",0),T31,Q31)</f>
        <v>6 Kg</v>
      </c>
      <c r="I31" s="3076" t="str">
        <f>IF(OR(R30="",0),U30,R30)</f>
        <v>37.8 Kg</v>
      </c>
      <c r="J31" s="3076" t="str">
        <f>IF(OR(R31="",0),U31,R31)</f>
        <v>14.08 Kg</v>
      </c>
      <c r="K31" s="3076" t="str">
        <f>IF(OR(S30="",0),V30,S30)</f>
        <v>7.6 Kg</v>
      </c>
      <c r="L31" s="3076" t="str">
        <f>IF(OR(S31="",0),V31,S31)</f>
        <v>6.08 Kg</v>
      </c>
      <c r="M31" s="3090">
        <f>SUM(N30:P31)</f>
        <v>74.56</v>
      </c>
      <c r="N31" s="3078">
        <f>IFERROR((SUMIF(E363:M363, F30, E364:M364)) * H30 * H19, 0)</f>
        <v>6</v>
      </c>
      <c r="O31" s="3078">
        <f>IFERROR((SUMIF(E363:M363, F30, E364:M364)) * J30 * J19, 0)</f>
        <v>14.08</v>
      </c>
      <c r="P31" s="3078">
        <f>IFERROR((SUMIF(E363:M363, F30, E364:M364)) * L30 * L19, 0)</f>
        <v>6.08</v>
      </c>
      <c r="Q31" s="3070" t="str">
        <f>IFERROR(IF(N31&gt;0,IF(OR(F30="Kg", F30="g"),IF(ROUND(N31,3)&gt;=1,ROUND(N31,3)&amp;" Kg",ROUND(N31*1000,0)&amp;" g"),IF(ROUND(N31,3)&gt;=1,ROUND(N31,3)&amp;IF(OR(F30=E363,F30=F363,F30=G363,F30=H363,F30=I363)," Kg ",F30),"")), ""),0)</f>
        <v>6 Kg</v>
      </c>
      <c r="R31" s="3070" t="str">
        <f>IFERROR(IF(O31&gt;0,IF(OR(F30="Kg", F30="g"),IF(ROUND(O31,3)&gt;=1,ROUND(O31,3)&amp;" Kg",ROUND(O31*1000,0)&amp;" g"),IF(ROUND(O31,3)&gt;=1,ROUND(O31,3)&amp;IF(OR(F30=E363,F30=F363,F30=G363,F30=H363,F30=I363)," Kg ",F30),"")), ""),0)</f>
        <v>14.08 Kg</v>
      </c>
      <c r="S31" s="3070" t="str">
        <f>IFERROR(IF(P31&gt;0,IF(OR(F30="Kg", F30="g"),IF(ROUND(P31,3)&gt;=1,ROUND(P31,3)&amp;" Kg",ROUND(P31*1000,0)&amp;" g"),IF(ROUND(P31,3)&gt;=1,ROUND(P31,3)&amp;IF(OR(F30=E363,F30=F363,F30=G363,F30=H363,F30=I363)," Kg ",F30),"")), ""),0)</f>
        <v>6.08 Kg</v>
      </c>
      <c r="T31" s="3071">
        <f>IFERROR(INDEX(J364:M364,MATCH(H30,J363:M363,0))*H19&amp;" "&amp;H30,0)</f>
        <v>0</v>
      </c>
      <c r="U31" s="3071">
        <f>IFERROR(INDEX(J364:M364,MATCH(J30,J363:M363,0))*J19&amp;" "&amp;J30,0)</f>
        <v>0</v>
      </c>
      <c r="V31" s="3072">
        <f>IFERROR(INDEX(J364:M364,MATCH(L30,J363:M363,0))*L19&amp;" "&amp;L30,0)</f>
        <v>0</v>
      </c>
      <c r="W31" s="2997">
        <v>1</v>
      </c>
      <c r="X31" s="2997">
        <v>1</v>
      </c>
      <c r="Y31" s="2997">
        <v>1</v>
      </c>
      <c r="Z31" s="2997">
        <v>1</v>
      </c>
      <c r="AA31" s="2997">
        <v>1</v>
      </c>
      <c r="AB31" s="2997">
        <v>1</v>
      </c>
      <c r="AC31" s="2997">
        <v>1</v>
      </c>
      <c r="AD31" s="2997">
        <v>1</v>
      </c>
      <c r="AE31" s="3002">
        <v>1</v>
      </c>
    </row>
    <row r="32" spans="1:31" s="3031" customFormat="1" ht="15.75">
      <c r="A32" s="2997">
        <v>1</v>
      </c>
      <c r="B32" s="3061"/>
      <c r="C32" s="3062" t="s">
        <v>4615</v>
      </c>
      <c r="D32" s="3063"/>
      <c r="E32" s="3063"/>
      <c r="F32" s="3065" t="s">
        <v>4606</v>
      </c>
      <c r="G32" s="3066">
        <v>60</v>
      </c>
      <c r="H32" s="3066">
        <v>80</v>
      </c>
      <c r="I32" s="3066">
        <v>100</v>
      </c>
      <c r="J32" s="3067">
        <v>110</v>
      </c>
      <c r="K32" s="3067">
        <v>90</v>
      </c>
      <c r="L32" s="3066">
        <v>90</v>
      </c>
      <c r="M32" s="3088" t="str">
        <f>IFERROR(IF(F32=E363,"L",IF(OR(F32=F363,F32=G363,F32=H363,F32=I363),"Kg",IF(OR(F32=J363,F32=K363,F32=L363,F32=M363),F32,0))),0)</f>
        <v>Kg</v>
      </c>
      <c r="N32" s="3069">
        <f>IFERROR((SUMIF(E363:M363, F32, E364:M364)) * G32 * G19, 0)</f>
        <v>6</v>
      </c>
      <c r="O32" s="3069">
        <f>IFERROR((SUMIF(E363:M363, F32, E364:M364)) * I32 * I19, 0)</f>
        <v>37.800000000000004</v>
      </c>
      <c r="P32" s="3069">
        <f>IFERROR((SUMIF(E363:M363, F32, E364:M364)) * K32 * K19, 0)</f>
        <v>8.5499999999999989</v>
      </c>
      <c r="Q32" s="3092" t="str">
        <f>IFERROR(IF(N32&gt;0,IF(OR(F32="Kg", F32="g"),IF(ROUND(N32,3)&gt;=1,ROUND(N32,3)&amp;" Kg",ROUND(N32*1000,0)&amp;" g"),IF(ROUND(N32,3)&gt;=1,ROUND(N32,3)&amp;IF(OR(F32=E363,F32=F363,F32=G363,F32=H363,F32=I363)," Kg ",F32),"")), ""),0)</f>
        <v>6 Kg</v>
      </c>
      <c r="R32" s="3092" t="str">
        <f>IFERROR(IF(O32&gt;0,IF(OR(F32="Kg", F32="g"),IF(ROUND(O32,3)&gt;=1,ROUND(O32,3)&amp;" Kg",ROUND(O32*1000,0)&amp;" g"),IF(ROUND(O32,3)&gt;=1,ROUND(O32,3)&amp;IF(OR(F32=E363,F32=F363,F32=G363,F32=H363,F32=I363)," Kg ",F32),"")), ""),0)</f>
        <v>37.8 Kg</v>
      </c>
      <c r="S32" s="3092" t="str">
        <f>IFERROR(IF(P32&gt;0,IF(OR(F32="Kg", F32="g"),IF(ROUND(P32,3)&gt;=1,ROUND(P32,3)&amp;" Kg",ROUND(P32*1000,0)&amp;" g"),IF(ROUND(P32,3)&gt;=1,ROUND(P32,3)&amp;IF(OR(F32=E363,F32=F363,F32=G363,F32=H363,F32=I363)," Kg ",F32),"")), ""),0)</f>
        <v>8.55 Kg</v>
      </c>
      <c r="T32" s="3093">
        <f>IFERROR(INDEX(J364:M364,MATCH(G32,J363:M363,0))*G19&amp;" "&amp;G32,0)</f>
        <v>0</v>
      </c>
      <c r="U32" s="3093">
        <f>IFERROR(INDEX(J364:M364,MATCH(I32,J363:M363,0))*I19&amp;" "&amp;I32,0)</f>
        <v>0</v>
      </c>
      <c r="V32" s="3094">
        <f>IFERROR(INDEX(J364:M364,MATCH(K32,J363:M363,0))*K19&amp;" "&amp;K32,0)</f>
        <v>0</v>
      </c>
      <c r="W32" s="2997">
        <v>1</v>
      </c>
      <c r="X32" s="2997">
        <v>1</v>
      </c>
      <c r="Y32" s="2997">
        <v>1</v>
      </c>
      <c r="Z32" s="2997">
        <v>1</v>
      </c>
      <c r="AA32" s="2997">
        <v>1</v>
      </c>
      <c r="AB32" s="2997">
        <v>1</v>
      </c>
      <c r="AC32" s="2997">
        <v>1</v>
      </c>
      <c r="AD32" s="2997">
        <v>1</v>
      </c>
      <c r="AE32" s="3002">
        <v>1</v>
      </c>
    </row>
    <row r="33" spans="1:31" s="3031" customFormat="1" ht="15.75">
      <c r="A33" s="2997">
        <v>1</v>
      </c>
      <c r="B33" s="3061"/>
      <c r="C33" s="3073"/>
      <c r="D33" s="3074"/>
      <c r="E33" s="3074"/>
      <c r="F33" s="3075" t="str">
        <f>C32</f>
        <v>Concombre</v>
      </c>
      <c r="G33" s="3095" t="str">
        <f>IF(OR(Q32="",0),T32,Q32)</f>
        <v>6 Kg</v>
      </c>
      <c r="H33" s="3095" t="str">
        <f>IF(OR(Q33="",0),T33,Q33)</f>
        <v>8 Kg</v>
      </c>
      <c r="I33" s="3095" t="str">
        <f>IF(OR(R32="",0),U32,R32)</f>
        <v>37.8 Kg</v>
      </c>
      <c r="J33" s="3095" t="str">
        <f>IF(OR(R33="",0),U33,R33)</f>
        <v>14.08 Kg</v>
      </c>
      <c r="K33" s="3095" t="str">
        <f>IF(OR(S32="",0),V32,S32)</f>
        <v>8.55 Kg</v>
      </c>
      <c r="L33" s="3095" t="str">
        <f>IF(OR(S33="",0),V33,S33)</f>
        <v>6.84 Kg</v>
      </c>
      <c r="M33" s="3090">
        <f>SUM(N32:P33)</f>
        <v>81.27000000000001</v>
      </c>
      <c r="N33" s="3078">
        <f>IFERROR((SUMIF(E363:M363, F32, E364:M364)) * H32 * H19, 0)</f>
        <v>8</v>
      </c>
      <c r="O33" s="3078">
        <f>IFERROR((SUMIF(E363:M363, F32, E364:M364)) * J32 * J19, 0)</f>
        <v>14.08</v>
      </c>
      <c r="P33" s="3078">
        <f>IFERROR((SUMIF(E363:M363, F32, E364:M364)) * L32 * L19, 0)</f>
        <v>6.84</v>
      </c>
      <c r="Q33" s="3092" t="str">
        <f>IFERROR(IF(N33&gt;0,IF(OR(F32="Kg", F32="g"),IF(ROUND(N33,3)&gt;=1,ROUND(N33,3)&amp;" Kg",ROUND(N33*1000,0)&amp;" g"),IF(ROUND(N33,3)&gt;=1,ROUND(N33,3)&amp;IF(OR(F32=E363,F32=F363,F32=G363,F32=H363,F32=I363)," Kg ",F32),"")), ""),0)</f>
        <v>8 Kg</v>
      </c>
      <c r="R33" s="3092" t="str">
        <f>IFERROR(IF(O33&gt;0,IF(OR(F32="Kg", F32="g"),IF(ROUND(O33,3)&gt;=1,ROUND(O33,3)&amp;" Kg",ROUND(O33*1000,0)&amp;" g"),IF(ROUND(O33,3)&gt;=1,ROUND(O33,3)&amp;IF(OR(F32=E363,F32=F363,F32=G363,F32=H363,F32=I363)," Kg ",F32),"")), ""),0)</f>
        <v>14.08 Kg</v>
      </c>
      <c r="S33" s="3092" t="str">
        <f>IFERROR(IF(P33&gt;0,IF(OR(F32="Kg", F32="g"),IF(ROUND(P33,3)&gt;=1,ROUND(P33,3)&amp;" Kg",ROUND(P33*1000,0)&amp;" g"),IF(ROUND(P33,3)&gt;=1,ROUND(P33,3)&amp;IF(OR(F32=E363,F32=F363,F32=G363,F32=H363,F32=I363)," Kg ",F32),"")), ""),0)</f>
        <v>6.84 Kg</v>
      </c>
      <c r="T33" s="3093">
        <f>IFERROR(INDEX(J364:M364,MATCH(H32,J363:M363,0))*H19&amp;" "&amp;H32,0)</f>
        <v>0</v>
      </c>
      <c r="U33" s="3093">
        <f>IFERROR(INDEX(J364:M364,MATCH(J32,J363:M363,0))*J19&amp;" "&amp;J32,0)</f>
        <v>0</v>
      </c>
      <c r="V33" s="3094">
        <f>IFERROR(INDEX(J364:M364,MATCH(L32,J363:M363,0))*L19&amp;" "&amp;L32,0)</f>
        <v>0</v>
      </c>
      <c r="W33" s="2997">
        <v>1</v>
      </c>
      <c r="X33" s="2997">
        <v>1</v>
      </c>
      <c r="Y33" s="2997">
        <v>1</v>
      </c>
      <c r="Z33" s="2997">
        <v>1</v>
      </c>
      <c r="AA33" s="2997">
        <v>1</v>
      </c>
      <c r="AB33" s="2997">
        <v>1</v>
      </c>
      <c r="AC33" s="2997">
        <v>1</v>
      </c>
      <c r="AD33" s="2997">
        <v>1</v>
      </c>
      <c r="AE33" s="3002">
        <v>1</v>
      </c>
    </row>
    <row r="34" spans="1:31" s="3031" customFormat="1" ht="15.75">
      <c r="A34" s="2997">
        <v>1</v>
      </c>
      <c r="B34" s="3061"/>
      <c r="C34" s="3062" t="s">
        <v>4616</v>
      </c>
      <c r="D34" s="3063"/>
      <c r="E34" s="3063"/>
      <c r="F34" s="3065" t="s">
        <v>4606</v>
      </c>
      <c r="G34" s="3066">
        <v>20</v>
      </c>
      <c r="H34" s="3066">
        <v>30</v>
      </c>
      <c r="I34" s="3066">
        <v>100</v>
      </c>
      <c r="J34" s="3067">
        <v>110</v>
      </c>
      <c r="K34" s="3067">
        <v>80</v>
      </c>
      <c r="L34" s="3066">
        <v>80</v>
      </c>
      <c r="M34" s="3088" t="str">
        <f>IFERROR(IF(F34=E363,"L",IF(OR(F34=F363,F34=G363,F34=H363,F34=I363),"Kg",IF(OR(F34=J363,F34=K363,F34=L363,F34=M363),F34,0))),0)</f>
        <v>Kg</v>
      </c>
      <c r="N34" s="3069">
        <f>IFERROR((SUMIF(E363:M363, F34, E364:M364)) * G34 * G19, 0)</f>
        <v>2</v>
      </c>
      <c r="O34" s="3069">
        <f>IFERROR((SUMIF(E363:M363, F34, E364:M364)) * I34 * I19, 0)</f>
        <v>37.800000000000004</v>
      </c>
      <c r="P34" s="3069">
        <f>IFERROR((SUMIF(E363:M363, F34, E364:M364)) * K34 * K19, 0)</f>
        <v>7.6000000000000005</v>
      </c>
      <c r="Q34" s="3070" t="str">
        <f>IFERROR(IF(N34&gt;0,IF(OR(F34="Kg", F34="g"),IF(ROUND(N34,3)&gt;=1,ROUND(N34,3)&amp;" Kg",ROUND(N34*1000,0)&amp;" g"),IF(ROUND(N34,3)&gt;=1,ROUND(N34,3)&amp;IF(OR(F34=E363,F34=F363,F34=G363,F34=H363,F34=I363)," Kg ",F34),"")), ""),0)</f>
        <v>2 Kg</v>
      </c>
      <c r="R34" s="3070" t="str">
        <f>IFERROR(IF(O34&gt;0,IF(OR(F34="Kg", F34="g"),IF(ROUND(O34,3)&gt;=1,ROUND(O34,3)&amp;" Kg",ROUND(O34*1000,0)&amp;" g"),IF(ROUND(O34,3)&gt;=1,ROUND(O34,3)&amp;IF(OR(F34=E363,F34=F363,F34=G363,F34=H363,F34=I363)," Kg ",F34),"")), ""),0)</f>
        <v>37.8 Kg</v>
      </c>
      <c r="S34" s="3070" t="str">
        <f>IFERROR(IF(P34&gt;0,IF(OR(F34="Kg", F34="g"),IF(ROUND(P34,3)&gt;=1,ROUND(P34,3)&amp;" Kg",ROUND(P34*1000,0)&amp;" g"),IF(ROUND(P34,3)&gt;=1,ROUND(P34,3)&amp;IF(OR(F34=E363,F34=F363,F34=G363,F34=H363,F34=I363)," Kg ",F34),"")), ""),0)</f>
        <v>7.6 Kg</v>
      </c>
      <c r="T34" s="3071">
        <f>IFERROR(INDEX(J364:M364,MATCH(G34,J363:M363,0))*G19&amp;" "&amp;G34,0)</f>
        <v>0</v>
      </c>
      <c r="U34" s="3071">
        <f>IFERROR(INDEX(J364:M364,MATCH(I34,J363:M363,0))*I19&amp;" "&amp;I34,0)</f>
        <v>0</v>
      </c>
      <c r="V34" s="3072">
        <f>IFERROR(INDEX(J364:M364,MATCH(K34,J363:M363,0))*K19&amp;" "&amp;K34,0)</f>
        <v>0</v>
      </c>
      <c r="W34" s="2997">
        <v>1</v>
      </c>
      <c r="X34" s="2997">
        <v>1</v>
      </c>
      <c r="Y34" s="2997">
        <v>1</v>
      </c>
      <c r="Z34" s="2997">
        <v>1</v>
      </c>
      <c r="AA34" s="2997">
        <v>1</v>
      </c>
      <c r="AB34" s="2997">
        <v>1</v>
      </c>
      <c r="AC34" s="2997">
        <v>1</v>
      </c>
      <c r="AD34" s="2997">
        <v>1</v>
      </c>
      <c r="AE34" s="3002">
        <v>1</v>
      </c>
    </row>
    <row r="35" spans="1:31" s="3031" customFormat="1" ht="15.75">
      <c r="A35" s="2997">
        <v>1</v>
      </c>
      <c r="B35" s="3061"/>
      <c r="C35" s="3073"/>
      <c r="D35" s="3074"/>
      <c r="E35" s="3074"/>
      <c r="F35" s="3075" t="str">
        <f>C34</f>
        <v>Endive</v>
      </c>
      <c r="G35" s="3095" t="str">
        <f>IF(OR(Q34="",0),T34,Q34)</f>
        <v>2 Kg</v>
      </c>
      <c r="H35" s="3095" t="str">
        <f>IF(OR(Q35="",0),T35,Q35)</f>
        <v>3 Kg</v>
      </c>
      <c r="I35" s="3095" t="str">
        <f>IF(OR(R34="",0),U34,R34)</f>
        <v>37.8 Kg</v>
      </c>
      <c r="J35" s="3095" t="str">
        <f>IF(OR(R35="",0),U35,R35)</f>
        <v>14.08 Kg</v>
      </c>
      <c r="K35" s="3095" t="str">
        <f>IF(OR(S34="",0),V34,S34)</f>
        <v>7.6 Kg</v>
      </c>
      <c r="L35" s="3095" t="str">
        <f>IF(OR(S35="",0),V35,S35)</f>
        <v>6.08 Kg</v>
      </c>
      <c r="M35" s="3090">
        <f>SUM(N34:P35)</f>
        <v>70.56</v>
      </c>
      <c r="N35" s="3078">
        <f>IFERROR((SUMIF(E363:M363, F34, E364:M364)) * H34 * H19, 0)</f>
        <v>3</v>
      </c>
      <c r="O35" s="3078">
        <f>IFERROR((SUMIF(E363:M363, F34, E364:M364)) * J34 * J19, 0)</f>
        <v>14.08</v>
      </c>
      <c r="P35" s="3078">
        <f>IFERROR((SUMIF(E363:M363, F34, E364:M364)) * L34 * L19, 0)</f>
        <v>6.08</v>
      </c>
      <c r="Q35" s="3070" t="str">
        <f>IFERROR(IF(N35&gt;0,IF(OR(F34="Kg", F34="g"),IF(ROUND(N35,3)&gt;=1,ROUND(N35,3)&amp;" Kg",ROUND(N35*1000,0)&amp;" g"),IF(ROUND(N35,3)&gt;=1,ROUND(N35,3)&amp;IF(OR(F34=E363,F34=F363,F34=G363,F34=H363,F34=I363)," Kg ",F34),"")), ""),0)</f>
        <v>3 Kg</v>
      </c>
      <c r="R35" s="3070" t="str">
        <f>IFERROR(IF(O35&gt;0,IF(OR(F34="Kg", F34="g"),IF(ROUND(O35,3)&gt;=1,ROUND(O35,3)&amp;" Kg",ROUND(O35*1000,0)&amp;" g"),IF(ROUND(O35,3)&gt;=1,ROUND(O35,3)&amp;IF(OR(F34=E363,F34=F363,F34=G363,F34=H363,F34=I363)," Kg ",F34),"")), ""),0)</f>
        <v>14.08 Kg</v>
      </c>
      <c r="S35" s="3070" t="str">
        <f>IFERROR(IF(P35&gt;0,IF(OR(F34="Kg", F34="g"),IF(ROUND(P35,3)&gt;=1,ROUND(P35,3)&amp;" Kg",ROUND(P35*1000,0)&amp;" g"),IF(ROUND(P35,3)&gt;=1,ROUND(P35,3)&amp;IF(OR(F34=E363,F34=F363,F34=G363,F34=H363,F34=I363)," Kg ",F34),"")), ""),0)</f>
        <v>6.08 Kg</v>
      </c>
      <c r="T35" s="3071">
        <f>IFERROR(INDEX(J364:M364,MATCH(H34,J363:M363,0))*H19&amp;" "&amp;H34,0)</f>
        <v>0</v>
      </c>
      <c r="U35" s="3071">
        <f>IFERROR(INDEX(J364:M364,MATCH(J34,J363:M363,0))*J19&amp;" "&amp;J34,0)</f>
        <v>0</v>
      </c>
      <c r="V35" s="3072">
        <f>IFERROR(INDEX(J364:M364,MATCH(L34,J363:M363,0))*L19&amp;" "&amp;L34,0)</f>
        <v>0</v>
      </c>
      <c r="W35" s="2997">
        <v>1</v>
      </c>
      <c r="X35" s="2997">
        <v>1</v>
      </c>
      <c r="Y35" s="2997">
        <v>1</v>
      </c>
      <c r="Z35" s="2997">
        <v>1</v>
      </c>
      <c r="AA35" s="2997">
        <v>1</v>
      </c>
      <c r="AB35" s="2997">
        <v>1</v>
      </c>
      <c r="AC35" s="2997">
        <v>1</v>
      </c>
      <c r="AD35" s="2997">
        <v>1</v>
      </c>
      <c r="AE35" s="3002">
        <v>1</v>
      </c>
    </row>
    <row r="36" spans="1:31" s="3031" customFormat="1" ht="15.75">
      <c r="A36" s="2997">
        <v>1</v>
      </c>
      <c r="B36" s="3061"/>
      <c r="C36" s="3062" t="s">
        <v>4617</v>
      </c>
      <c r="D36" s="3063"/>
      <c r="E36" s="3063"/>
      <c r="F36" s="3096" t="s">
        <v>4614</v>
      </c>
      <c r="G36" s="3097">
        <v>0.12</v>
      </c>
      <c r="H36" s="3097">
        <v>0.15</v>
      </c>
      <c r="I36" s="3098">
        <v>0.18</v>
      </c>
      <c r="J36" s="3098">
        <v>0.2</v>
      </c>
      <c r="K36" s="3098">
        <v>0.15</v>
      </c>
      <c r="L36" s="3097">
        <v>0.15</v>
      </c>
      <c r="M36" s="3088" t="str">
        <f>IFERROR(IF(F36=E363,"L",IF(OR(F36=F363,F36=G363,F36=H363,F36=I363),"Kg",IF(OR(F36=J363,F36=K363,F36=L363,F36=M363),F36,0))),0)</f>
        <v>Kg</v>
      </c>
      <c r="N36" s="3069">
        <f>IFERROR((SUMIF(E363:M363, F36, E364:M364)) * G36 * G19, 0)</f>
        <v>12</v>
      </c>
      <c r="O36" s="3069">
        <f>IFERROR((SUMIF(E363:M363, F36, E364:M364)) * I36 * I19, 0)</f>
        <v>68.039999999999992</v>
      </c>
      <c r="P36" s="3069">
        <f>IFERROR((SUMIF(E363:M363, F36, E364:M364)) * K36 * K19, 0)</f>
        <v>14.25</v>
      </c>
      <c r="Q36" s="3092" t="str">
        <f>IFERROR(IF(N36&gt;0,IF(OR(F36="Kg", F36="g"),IF(ROUND(N36,3)&gt;=1,ROUND(N36,3)&amp;" Kg",ROUND(N36*1000,0)&amp;" g"),IF(ROUND(N36,3)&gt;=1,ROUND(N36,3)&amp;IF(OR(F36=E363,F36=F363,F36=G363,F36=H363,F36=I363)," Kg ",F36),"")), ""),0)</f>
        <v>12 Kg</v>
      </c>
      <c r="R36" s="3092" t="str">
        <f>IFERROR(IF(O36&gt;0,IF(OR(F36="Kg", F36="g"),IF(ROUND(O36,3)&gt;=1,ROUND(O36,3)&amp;" Kg",ROUND(O36*1000,0)&amp;" g"),IF(ROUND(O36,3)&gt;=1,ROUND(O36,3)&amp;IF(OR(F36=E363,F36=F363,F36=G363,F36=H363,F36=I363)," Kg ",F36),"")), ""),0)</f>
        <v>68.04 Kg</v>
      </c>
      <c r="S36" s="3092" t="str">
        <f>IFERROR(IF(P36&gt;0,IF(OR(F36="Kg", F36="g"),IF(ROUND(P36,3)&gt;=1,ROUND(P36,3)&amp;" Kg",ROUND(P36*1000,0)&amp;" g"),IF(ROUND(P36,3)&gt;=1,ROUND(P36,3)&amp;IF(OR(F36=E363,F36=F363,F36=G363,F36=H363,F36=I363)," Kg ",F36),"")), ""),0)</f>
        <v>14.25 Kg</v>
      </c>
      <c r="T36" s="3093">
        <f>IFERROR(INDEX(J364:M364,MATCH(G36,J363:M363,0))*G19&amp;" "&amp;G36,0)</f>
        <v>0</v>
      </c>
      <c r="U36" s="3093">
        <f>IFERROR(INDEX(J364:M364,MATCH(I36,J363:M363,0))*I19&amp;" "&amp;I36,0)</f>
        <v>0</v>
      </c>
      <c r="V36" s="3094">
        <f>IFERROR(INDEX(J364:M364,MATCH(K36,J363:M363,0))*K19&amp;" "&amp;K36,0)</f>
        <v>0</v>
      </c>
      <c r="W36" s="2997">
        <v>1</v>
      </c>
      <c r="X36" s="2997">
        <v>1</v>
      </c>
      <c r="Y36" s="2997">
        <v>1</v>
      </c>
      <c r="Z36" s="2997">
        <v>1</v>
      </c>
      <c r="AA36" s="2997">
        <v>1</v>
      </c>
      <c r="AB36" s="2997">
        <v>1</v>
      </c>
      <c r="AC36" s="2997">
        <v>1</v>
      </c>
      <c r="AD36" s="2997">
        <v>1</v>
      </c>
      <c r="AE36" s="3002">
        <v>1</v>
      </c>
    </row>
    <row r="37" spans="1:31" s="3031" customFormat="1" ht="15.75">
      <c r="A37" s="2997">
        <v>1</v>
      </c>
      <c r="B37" s="3061"/>
      <c r="C37" s="3073"/>
      <c r="D37" s="3074"/>
      <c r="E37" s="3074"/>
      <c r="F37" s="3075" t="str">
        <f>C36</f>
        <v>Melon, Pastèque</v>
      </c>
      <c r="G37" s="3076" t="str">
        <f>IF(OR(Q36="",0),T36,Q36)</f>
        <v>12 Kg</v>
      </c>
      <c r="H37" s="3076" t="str">
        <f>IF(OR(Q37="",0),T37,Q37)</f>
        <v>15 Kg</v>
      </c>
      <c r="I37" s="3076" t="str">
        <f>IF(OR(R36="",0),U36,R36)</f>
        <v>68.04 Kg</v>
      </c>
      <c r="J37" s="3076" t="str">
        <f>IF(OR(R37="",0),U37,R37)</f>
        <v>25.6 Kg</v>
      </c>
      <c r="K37" s="3076" t="str">
        <f>IF(OR(S36="",0),V36,S36)</f>
        <v>14.25 Kg</v>
      </c>
      <c r="L37" s="3076" t="str">
        <f>IF(OR(S37="",0),V37,S37)</f>
        <v>11.4 Kg</v>
      </c>
      <c r="M37" s="3090">
        <f>SUM(N36:P37)</f>
        <v>146.29</v>
      </c>
      <c r="N37" s="3078">
        <f>IFERROR((SUMIF(E363:M363, F36, E364:M364)) * H36 * H19, 0)</f>
        <v>15</v>
      </c>
      <c r="O37" s="3078">
        <f>IFERROR((SUMIF(E363:M363, F36, E364:M364)) * J36 * J19, 0)</f>
        <v>25.6</v>
      </c>
      <c r="P37" s="3078">
        <f>IFERROR((SUMIF(E363:M363, F36, E364:M364)) * L36 * L19, 0)</f>
        <v>11.4</v>
      </c>
      <c r="Q37" s="3092" t="str">
        <f>IFERROR(IF(N37&gt;0,IF(OR(F36="Kg", F36="g"),IF(ROUND(N37,3)&gt;=1,ROUND(N37,3)&amp;" Kg",ROUND(N37*1000,0)&amp;" g"),IF(ROUND(N37,3)&gt;=1,ROUND(N37,3)&amp;IF(OR(F36=E363,F36=F363,F36=G363,F36=H363,F36=I363)," Kg ",F36),"")), ""),0)</f>
        <v>15 Kg</v>
      </c>
      <c r="R37" s="3092" t="str">
        <f>IFERROR(IF(O37&gt;0,IF(OR(F36="Kg", F36="g"),IF(ROUND(O37,3)&gt;=1,ROUND(O37,3)&amp;" Kg",ROUND(O37*1000,0)&amp;" g"),IF(ROUND(O37,3)&gt;=1,ROUND(O37,3)&amp;IF(OR(F36=E363,F36=F363,F36=G363,F36=H363,F36=I363)," Kg ",F36),"")), ""),0)</f>
        <v>25.6 Kg</v>
      </c>
      <c r="S37" s="3092" t="str">
        <f>IFERROR(IF(P37&gt;0,IF(OR(F36="Kg", F36="g"),IF(ROUND(P37,3)&gt;=1,ROUND(P37,3)&amp;" Kg",ROUND(P37*1000,0)&amp;" g"),IF(ROUND(P37,3)&gt;=1,ROUND(P37,3)&amp;IF(OR(F36=E363,F36=F363,F36=G363,F36=H363,F36=I363)," Kg ",F36),"")), ""),0)</f>
        <v>11.4 Kg</v>
      </c>
      <c r="T37" s="3093">
        <f>IFERROR(INDEX(J364:M364,MATCH(H36,J363:M363,0))*H19&amp;" "&amp;H36,0)</f>
        <v>0</v>
      </c>
      <c r="U37" s="3093">
        <f>IFERROR(INDEX(J364:M364,MATCH(J36,J363:M363,0))*J19&amp;" "&amp;J36,0)</f>
        <v>0</v>
      </c>
      <c r="V37" s="3094">
        <f>IFERROR(INDEX(J364:M364,MATCH(L36,J363:M363,0))*L19&amp;" "&amp;L36,0)</f>
        <v>0</v>
      </c>
      <c r="W37" s="2997">
        <v>1</v>
      </c>
      <c r="X37" s="2997">
        <v>1</v>
      </c>
      <c r="Y37" s="2997">
        <v>1</v>
      </c>
      <c r="Z37" s="2997">
        <v>1</v>
      </c>
      <c r="AA37" s="2997">
        <v>1</v>
      </c>
      <c r="AB37" s="2997">
        <v>1</v>
      </c>
      <c r="AC37" s="2997">
        <v>1</v>
      </c>
      <c r="AD37" s="2997">
        <v>1</v>
      </c>
      <c r="AE37" s="3002">
        <v>1</v>
      </c>
    </row>
    <row r="38" spans="1:31" s="3031" customFormat="1" ht="17.25">
      <c r="A38" s="2997">
        <v>1</v>
      </c>
      <c r="B38" s="3061"/>
      <c r="C38" s="3062" t="s">
        <v>4618</v>
      </c>
      <c r="D38" s="3063"/>
      <c r="E38" s="3063"/>
      <c r="F38" s="3085" t="s">
        <v>4611</v>
      </c>
      <c r="G38" s="3086">
        <v>0.5</v>
      </c>
      <c r="H38" s="3086">
        <v>0.5</v>
      </c>
      <c r="I38" s="3086">
        <v>0.5</v>
      </c>
      <c r="J38" s="3086">
        <v>0.6</v>
      </c>
      <c r="K38" s="3086">
        <v>0.5</v>
      </c>
      <c r="L38" s="3087">
        <v>0.5</v>
      </c>
      <c r="M38" s="3088" t="str">
        <f>IFERROR(IF(F38=E363,"L",IF(OR(F38=F363,F38=G363,F38=H363,F38=I363),"Kg",IF(OR(F38=J363,F38=K363,F38=L363,F38=M363),F38,0))),0)</f>
        <v xml:space="preserve"> Unité(s)</v>
      </c>
      <c r="N38" s="3069">
        <f>IFERROR((SUMIF(E363:M363, F38, E364:M364)) * G38 * G19, 0)</f>
        <v>50</v>
      </c>
      <c r="O38" s="3069">
        <f>IFERROR((SUMIF(E363:M363, F38, E364:M364)) * I38 * I19, 0)</f>
        <v>189</v>
      </c>
      <c r="P38" s="3069">
        <f>IFERROR((SUMIF(E363:M363, F38, E364:M364)) * K38 * K19, 0)</f>
        <v>47.5</v>
      </c>
      <c r="Q38" s="3070" t="str">
        <f>IFERROR(IF(N38&gt;0,IF(OR(F38="Kg", F38="g"),IF(ROUND(N38,3)&gt;=1,ROUND(N38,3)&amp;" Kg",ROUND(N38*1000,0)&amp;" g"),IF(ROUND(N38,3)&gt;=1,ROUND(N38,3)&amp;IF(OR(F38=E363,F38=F363,F38=G363,F38=H363,F38=I363)," Kg ",F38),"")), ""),0)</f>
        <v>50 Unité(s)</v>
      </c>
      <c r="R38" s="3070" t="str">
        <f>IFERROR(IF(O38&gt;0,IF(OR(F38="Kg", F38="g"),IF(ROUND(O38,3)&gt;=1,ROUND(O38,3)&amp;" Kg",ROUND(O38*1000,0)&amp;" g"),IF(ROUND(O38,3)&gt;=1,ROUND(O38,3)&amp;IF(OR(F38=E363,F38=F363,F38=G363,F38=H363,F38=I363)," Kg ",F38),"")), ""),0)</f>
        <v>189 Unité(s)</v>
      </c>
      <c r="S38" s="3070" t="str">
        <f>IFERROR(IF(P38&gt;0,IF(OR(F38="Kg", F38="g"),IF(ROUND(P38,3)&gt;=1,ROUND(P38,3)&amp;" Kg",ROUND(P38*1000,0)&amp;" g"),IF(ROUND(P38,3)&gt;=1,ROUND(P38,3)&amp;IF(OR(F38=E363,F38=F363,F38=G363,F38=H363,F38=I363)," Kg ",F38),"")), ""),0)</f>
        <v>47.5 Unité(s)</v>
      </c>
      <c r="T38" s="3071">
        <f>IFERROR(INDEX(J364:M364,MATCH(G38,J363:M363,0))*G19&amp;" "&amp;G38,0)</f>
        <v>0</v>
      </c>
      <c r="U38" s="3071">
        <f>IFERROR(INDEX(J364:M364,MATCH(I38,J363:M363,0))*I19&amp;" "&amp;I38,0)</f>
        <v>0</v>
      </c>
      <c r="V38" s="3072">
        <f>IFERROR(INDEX(J364:M364,MATCH(K38,J363:M363,0))*K19&amp;" "&amp;K38,0)</f>
        <v>0</v>
      </c>
      <c r="W38" s="2997">
        <v>1</v>
      </c>
      <c r="X38" s="2997">
        <v>1</v>
      </c>
      <c r="Y38" s="2997">
        <v>1</v>
      </c>
      <c r="Z38" s="2997">
        <v>1</v>
      </c>
      <c r="AA38" s="2997">
        <v>1</v>
      </c>
      <c r="AB38" s="2997">
        <v>1</v>
      </c>
      <c r="AC38" s="2997">
        <v>1</v>
      </c>
      <c r="AD38" s="2997">
        <v>1</v>
      </c>
      <c r="AE38" s="3002">
        <v>1</v>
      </c>
    </row>
    <row r="39" spans="1:31" s="3031" customFormat="1" ht="15.75">
      <c r="A39" s="2997">
        <v>1</v>
      </c>
      <c r="B39" s="3061"/>
      <c r="C39" s="3073"/>
      <c r="D39" s="3074"/>
      <c r="E39" s="3074"/>
      <c r="F39" s="3075" t="str">
        <f>C38</f>
        <v>Pamplemousse (à l'unité)</v>
      </c>
      <c r="G39" s="3089" t="str">
        <f>IF(OR(Q38="",0),T38,Q38)</f>
        <v>50 Unité(s)</v>
      </c>
      <c r="H39" s="3089" t="str">
        <f>IF(OR(Q39="",0),T39,Q39)</f>
        <v>50 Unité(s)</v>
      </c>
      <c r="I39" s="3089" t="str">
        <f>IF(OR(R38="",0),U38,R38)</f>
        <v>189 Unité(s)</v>
      </c>
      <c r="J39" s="3089" t="str">
        <f>IF(OR(R39="",0),U39,R39)</f>
        <v>76.8 Unité(s)</v>
      </c>
      <c r="K39" s="3089" t="str">
        <f>IF(OR(S38="",0),V38,S38)</f>
        <v>47.5 Unité(s)</v>
      </c>
      <c r="L39" s="3089" t="str">
        <f>IF(OR(S39="",0),V39,S39)</f>
        <v>38 Unité(s)</v>
      </c>
      <c r="M39" s="3090">
        <f>SUM(N38:P39)</f>
        <v>451.3</v>
      </c>
      <c r="N39" s="3078">
        <f>IFERROR((SUMIF(E363:M363, F38, E364:M364)) * H38 * H19, 0)</f>
        <v>50</v>
      </c>
      <c r="O39" s="3078">
        <f>IFERROR((SUMIF(E363:M363, F38, E364:M364)) * J38 * J19, 0)</f>
        <v>76.8</v>
      </c>
      <c r="P39" s="3078">
        <f>IFERROR((SUMIF(E363:M363, F38, E364:M364)) * L38 * L19, 0)</f>
        <v>38</v>
      </c>
      <c r="Q39" s="3070" t="str">
        <f>IFERROR(IF(N39&gt;0,IF(OR(F38="Kg", F38="g"),IF(ROUND(N39,3)&gt;=1,ROUND(N39,3)&amp;" Kg",ROUND(N39*1000,0)&amp;" g"),IF(ROUND(N39,3)&gt;=1,ROUND(N39,3)&amp;IF(OR(F38=E363,F38=F363,F38=G363,F38=H363,F38=I363)," Kg ",F38),"")), ""),0)</f>
        <v>50 Unité(s)</v>
      </c>
      <c r="R39" s="3070" t="str">
        <f>IFERROR(IF(O39&gt;0,IF(OR(F38="Kg", F38="g"),IF(ROUND(O39,3)&gt;=1,ROUND(O39,3)&amp;" Kg",ROUND(O39*1000,0)&amp;" g"),IF(ROUND(O39,3)&gt;=1,ROUND(O39,3)&amp;IF(OR(F38=E363,F38=F363,F38=G363,F38=H363,F38=I363)," Kg ",F38),"")), ""),0)</f>
        <v>76.8 Unité(s)</v>
      </c>
      <c r="S39" s="3070" t="str">
        <f>IFERROR(IF(P39&gt;0,IF(OR(F38="Kg", F38="g"),IF(ROUND(P39,3)&gt;=1,ROUND(P39,3)&amp;" Kg",ROUND(P39*1000,0)&amp;" g"),IF(ROUND(P39,3)&gt;=1,ROUND(P39,3)&amp;IF(OR(F38=E363,F38=F363,F38=G363,F38=H363,F38=I363)," Kg ",F38),"")), ""),0)</f>
        <v>38 Unité(s)</v>
      </c>
      <c r="T39" s="3071">
        <f>IFERROR(INDEX(J364:M364,MATCH(H38,J363:M363,0))*H19&amp;" "&amp;H38,0)</f>
        <v>0</v>
      </c>
      <c r="U39" s="3071">
        <f>IFERROR(INDEX(J364:M364,MATCH(J38,J363:M363,0))*J19&amp;" "&amp;J38,0)</f>
        <v>0</v>
      </c>
      <c r="V39" s="3072">
        <f>IFERROR(INDEX(J364:M364,MATCH(L38,J363:M363,0))*L19&amp;" "&amp;L38,0)</f>
        <v>0</v>
      </c>
      <c r="W39" s="2997">
        <v>1</v>
      </c>
      <c r="X39" s="2997">
        <v>1</v>
      </c>
      <c r="Y39" s="2997">
        <v>1</v>
      </c>
      <c r="Z39" s="2997">
        <v>1</v>
      </c>
      <c r="AA39" s="2997">
        <v>1</v>
      </c>
      <c r="AB39" s="2997">
        <v>1</v>
      </c>
      <c r="AC39" s="2997">
        <v>1</v>
      </c>
      <c r="AD39" s="2997">
        <v>1</v>
      </c>
      <c r="AE39" s="3002">
        <v>1</v>
      </c>
    </row>
    <row r="40" spans="1:31" s="3031" customFormat="1" ht="15.75">
      <c r="A40" s="2997">
        <v>1</v>
      </c>
      <c r="B40" s="3061"/>
      <c r="C40" s="3062" t="s">
        <v>4619</v>
      </c>
      <c r="D40" s="3063"/>
      <c r="E40" s="3063"/>
      <c r="F40" s="3065" t="s">
        <v>4606</v>
      </c>
      <c r="G40" s="3066">
        <v>30</v>
      </c>
      <c r="H40" s="3066">
        <v>50</v>
      </c>
      <c r="I40" s="3066">
        <v>90</v>
      </c>
      <c r="J40" s="3067">
        <v>110</v>
      </c>
      <c r="K40" s="3067">
        <v>85</v>
      </c>
      <c r="L40" s="3066">
        <v>70</v>
      </c>
      <c r="M40" s="3088" t="str">
        <f>IFERROR(IF(F40=E363,"L",IF(OR(F40=F363,F40=G363,F40=H363,F40=I363),"Kg",IF(OR(F40=J363,F40=K363,F40=L363,F40=M363),F40,0))),0)</f>
        <v>Kg</v>
      </c>
      <c r="N40" s="3069">
        <f>IFERROR((SUMIF(E363:M363, F40, E364:M364)) * G40 * G19, 0)</f>
        <v>3</v>
      </c>
      <c r="O40" s="3069">
        <f>IFERROR((SUMIF(E363:M363, F40, E364:M364)) * I40 * I19, 0)</f>
        <v>34.019999999999996</v>
      </c>
      <c r="P40" s="3069">
        <f>IFERROR((SUMIF(E363:M363, F40, E364:M364)) * K40 * K19, 0)</f>
        <v>8.0750000000000011</v>
      </c>
      <c r="Q40" s="3092" t="str">
        <f>IFERROR(IF(N40&gt;0,IF(OR(F40="Kg", F40="g"),IF(ROUND(N40,3)&gt;=1,ROUND(N40,3)&amp;" Kg",ROUND(N40*1000,0)&amp;" g"),IF(ROUND(N40,3)&gt;=1,ROUND(N40,3)&amp;IF(OR(F40=E363,F40=F363,F40=G363,F40=H363,F40=I363)," Kg ",F40),"")), ""),0)</f>
        <v>3 Kg</v>
      </c>
      <c r="R40" s="3092" t="str">
        <f>IFERROR(IF(O40&gt;0,IF(OR(F40="Kg", F40="g"),IF(ROUND(O40,3)&gt;=1,ROUND(O40,3)&amp;" Kg",ROUND(O40*1000,0)&amp;" g"),IF(ROUND(O40,3)&gt;=1,ROUND(O40,3)&amp;IF(OR(F40=E363,F40=F363,F40=G363,F40=H363,F40=I363)," Kg ",F40),"")), ""),0)</f>
        <v>34.02 Kg</v>
      </c>
      <c r="S40" s="3092" t="str">
        <f>IFERROR(IF(P40&gt;0,IF(OR(F40="Kg", F40="g"),IF(ROUND(P40,3)&gt;=1,ROUND(P40,3)&amp;" Kg",ROUND(P40*1000,0)&amp;" g"),IF(ROUND(P40,3)&gt;=1,ROUND(P40,3)&amp;IF(OR(F40=E363,F40=F363,F40=G363,F40=H363,F40=I363)," Kg ",F40),"")), ""),0)</f>
        <v>8.075 Kg</v>
      </c>
      <c r="T40" s="3093">
        <f>IFERROR(INDEX(J364:M364,MATCH(G40,J363:M363,0))*G19&amp;" "&amp;G40,0)</f>
        <v>0</v>
      </c>
      <c r="U40" s="3093">
        <f>IFERROR(INDEX(J364:M364,MATCH(I40,J363:M363,0))*I19&amp;" "&amp;I40,0)</f>
        <v>0</v>
      </c>
      <c r="V40" s="3094">
        <f>IFERROR(INDEX(J364:M364,MATCH(K40,J363:M363,0))*K19&amp;" "&amp;K40,0)</f>
        <v>0</v>
      </c>
      <c r="W40" s="2997">
        <v>1</v>
      </c>
      <c r="X40" s="2997">
        <v>1</v>
      </c>
      <c r="Y40" s="2997">
        <v>1</v>
      </c>
      <c r="Z40" s="2997">
        <v>1</v>
      </c>
      <c r="AA40" s="2997">
        <v>1</v>
      </c>
      <c r="AB40" s="2997">
        <v>1</v>
      </c>
      <c r="AC40" s="2997">
        <v>1</v>
      </c>
      <c r="AD40" s="2997">
        <v>1</v>
      </c>
      <c r="AE40" s="3002">
        <v>1</v>
      </c>
    </row>
    <row r="41" spans="1:31" s="3031" customFormat="1" ht="15.75">
      <c r="A41" s="2997">
        <v>1</v>
      </c>
      <c r="B41" s="3061"/>
      <c r="C41" s="3073"/>
      <c r="D41" s="3074"/>
      <c r="E41" s="3074"/>
      <c r="F41" s="3075" t="str">
        <f>C40</f>
        <v>Radis</v>
      </c>
      <c r="G41" s="3095" t="str">
        <f>IF(OR(Q40="",0),T40,Q40)</f>
        <v>3 Kg</v>
      </c>
      <c r="H41" s="3095" t="str">
        <f>IF(OR(Q41="",0),T41,Q41)</f>
        <v>5 Kg</v>
      </c>
      <c r="I41" s="3095" t="str">
        <f>IF(OR(R40="",0),U40,R40)</f>
        <v>34.02 Kg</v>
      </c>
      <c r="J41" s="3095" t="str">
        <f>IF(OR(R41="",0),U41,R41)</f>
        <v>14.08 Kg</v>
      </c>
      <c r="K41" s="3095" t="str">
        <f>IF(OR(S40="",0),V40,S40)</f>
        <v>8.075 Kg</v>
      </c>
      <c r="L41" s="3095" t="str">
        <f>IF(OR(S41="",0),V41,S41)</f>
        <v>5.32 Kg</v>
      </c>
      <c r="M41" s="3090">
        <f>SUM(N40:P41)</f>
        <v>69.495000000000005</v>
      </c>
      <c r="N41" s="3078">
        <f>IFERROR((SUMIF(E363:M363, F40, E364:M364)) * H40 * H19, 0)</f>
        <v>5</v>
      </c>
      <c r="O41" s="3078">
        <f>IFERROR((SUMIF(E363:M363, F40, E364:M364)) * J40 * J19, 0)</f>
        <v>14.08</v>
      </c>
      <c r="P41" s="3078">
        <f>IFERROR((SUMIF(E363:M363, F40, E364:M364)) * L40 * L19, 0)</f>
        <v>5.32</v>
      </c>
      <c r="Q41" s="3092" t="str">
        <f>IFERROR(IF(N41&gt;0,IF(OR(F40="Kg", F40="g"),IF(ROUND(N41,3)&gt;=1,ROUND(N41,3)&amp;" Kg",ROUND(N41*1000,0)&amp;" g"),IF(ROUND(N41,3)&gt;=1,ROUND(N41,3)&amp;IF(OR(F40=E363,F40=F363,F40=G363,F40=H363,F40=I363)," Kg ",F40),"")), ""),0)</f>
        <v>5 Kg</v>
      </c>
      <c r="R41" s="3092" t="str">
        <f>IFERROR(IF(O41&gt;0,IF(OR(F40="Kg", F40="g"),IF(ROUND(O41,3)&gt;=1,ROUND(O41,3)&amp;" Kg",ROUND(O41*1000,0)&amp;" g"),IF(ROUND(O41,3)&gt;=1,ROUND(O41,3)&amp;IF(OR(F40=E363,F40=F363,F40=G363,F40=H363,F40=I363)," Kg ",F40),"")), ""),0)</f>
        <v>14.08 Kg</v>
      </c>
      <c r="S41" s="3092" t="str">
        <f>IFERROR(IF(P41&gt;0,IF(OR(F40="Kg", F40="g"),IF(ROUND(P41,3)&gt;=1,ROUND(P41,3)&amp;" Kg",ROUND(P41*1000,0)&amp;" g"),IF(ROUND(P41,3)&gt;=1,ROUND(P41,3)&amp;IF(OR(F40=E363,F40=F363,F40=G363,F40=H363,F40=I363)," Kg ",F40),"")), ""),0)</f>
        <v>5.32 Kg</v>
      </c>
      <c r="T41" s="3093">
        <f>IFERROR(INDEX(J364:M364,MATCH(H40,J363:M363,0))*H19&amp;" "&amp;H40,0)</f>
        <v>0</v>
      </c>
      <c r="U41" s="3093">
        <f>IFERROR(INDEX(J364:M364,MATCH(J40,J363:M363,0))*J19&amp;" "&amp;J40,0)</f>
        <v>0</v>
      </c>
      <c r="V41" s="3094">
        <f>IFERROR(INDEX(J364:M364,MATCH(L40,J363:M363,0))*L19&amp;" "&amp;L40,0)</f>
        <v>0</v>
      </c>
      <c r="W41" s="2997">
        <v>1</v>
      </c>
      <c r="X41" s="2997">
        <v>1</v>
      </c>
      <c r="Y41" s="2997">
        <v>1</v>
      </c>
      <c r="Z41" s="2997">
        <v>1</v>
      </c>
      <c r="AA41" s="2997">
        <v>1</v>
      </c>
      <c r="AB41" s="2997">
        <v>1</v>
      </c>
      <c r="AC41" s="2997">
        <v>1</v>
      </c>
      <c r="AD41" s="2997">
        <v>1</v>
      </c>
      <c r="AE41" s="3002">
        <v>1</v>
      </c>
    </row>
    <row r="42" spans="1:31" s="3031" customFormat="1" ht="15.75">
      <c r="A42" s="2997">
        <v>1</v>
      </c>
      <c r="B42" s="3061"/>
      <c r="C42" s="3062" t="s">
        <v>4620</v>
      </c>
      <c r="D42" s="3063"/>
      <c r="E42" s="3063"/>
      <c r="F42" s="3065" t="s">
        <v>4606</v>
      </c>
      <c r="G42" s="3066">
        <v>25</v>
      </c>
      <c r="H42" s="3066">
        <v>30</v>
      </c>
      <c r="I42" s="3066">
        <v>50</v>
      </c>
      <c r="J42" s="3067">
        <v>50</v>
      </c>
      <c r="K42" s="3067">
        <v>30</v>
      </c>
      <c r="L42" s="3066">
        <v>30</v>
      </c>
      <c r="M42" s="3088" t="str">
        <f>IFERROR(IF(F42=E363,"L",IF(OR(F42=F363,F42=G363,F42=H363,F42=I363),"Kg",IF(OR(F42=J363,F42=K363,F42=L363,F42=M363),F42,0))),0)</f>
        <v>Kg</v>
      </c>
      <c r="N42" s="3069">
        <f>IFERROR((SUMIF(E363:M363, F42, E364:M364)) * G42 * G19, 0)</f>
        <v>2.5</v>
      </c>
      <c r="O42" s="3069">
        <f>IFERROR((SUMIF(E363:M363, F42, E364:M364)) * I42 * I19, 0)</f>
        <v>18.900000000000002</v>
      </c>
      <c r="P42" s="3069">
        <f>IFERROR((SUMIF(E363:M363, F42, E364:M364)) * K42 * K19, 0)</f>
        <v>2.85</v>
      </c>
      <c r="Q42" s="3070" t="str">
        <f>IFERROR(IF(N42&gt;0,IF(OR(F42="Kg", F42="g"),IF(ROUND(N42,3)&gt;=1,ROUND(N42,3)&amp;" Kg",ROUND(N42*1000,0)&amp;" g"),IF(ROUND(N42,3)&gt;=1,ROUND(N42,3)&amp;IF(OR(F42=E363,F42=F363,F42=G363,F42=H363,F42=I363)," Kg ",F42),"")), ""),0)</f>
        <v>2.5 Kg</v>
      </c>
      <c r="R42" s="3070" t="str">
        <f>IFERROR(IF(O42&gt;0,IF(OR(F42="Kg", F42="g"),IF(ROUND(O42,3)&gt;=1,ROUND(O42,3)&amp;" Kg",ROUND(O42*1000,0)&amp;" g"),IF(ROUND(O42,3)&gt;=1,ROUND(O42,3)&amp;IF(OR(F42=E363,F42=F363,F42=G363,F42=H363,F42=I363)," Kg ",F42),"")), ""),0)</f>
        <v>18.9 Kg</v>
      </c>
      <c r="S42" s="3070" t="str">
        <f>IFERROR(IF(P42&gt;0,IF(OR(F42="Kg", F42="g"),IF(ROUND(P42,3)&gt;=1,ROUND(P42,3)&amp;" Kg",ROUND(P42*1000,0)&amp;" g"),IF(ROUND(P42,3)&gt;=1,ROUND(P42,3)&amp;IF(OR(F42=E363,F42=F363,F42=G363,F42=H363,F42=I363)," Kg ",F42),"")), ""),0)</f>
        <v>2.85 Kg</v>
      </c>
      <c r="T42" s="3071">
        <f>IFERROR(INDEX(J364:M364,MATCH(G42,J363:M363,0))*G19&amp;" "&amp;G42,0)</f>
        <v>0</v>
      </c>
      <c r="U42" s="3071">
        <f>IFERROR(INDEX(J364:M364,MATCH(I42,J363:M363,0))*I19&amp;" "&amp;I42,0)</f>
        <v>0</v>
      </c>
      <c r="V42" s="3072">
        <f>IFERROR(INDEX(J364:M364,MATCH(K42,J363:M363,0))*K19&amp;" "&amp;K42,0)</f>
        <v>0</v>
      </c>
      <c r="W42" s="2997">
        <v>1</v>
      </c>
      <c r="X42" s="2997">
        <v>1</v>
      </c>
      <c r="Y42" s="2997">
        <v>1</v>
      </c>
      <c r="Z42" s="2997">
        <v>1</v>
      </c>
      <c r="AA42" s="2997">
        <v>1</v>
      </c>
      <c r="AB42" s="2997">
        <v>1</v>
      </c>
      <c r="AC42" s="2997">
        <v>1</v>
      </c>
      <c r="AD42" s="2997">
        <v>1</v>
      </c>
      <c r="AE42" s="3002">
        <v>1</v>
      </c>
    </row>
    <row r="43" spans="1:31" s="3031" customFormat="1" ht="15.75">
      <c r="A43" s="2997">
        <v>1</v>
      </c>
      <c r="B43" s="3061"/>
      <c r="C43" s="3073"/>
      <c r="D43" s="3074"/>
      <c r="E43" s="3074"/>
      <c r="F43" s="3075" t="str">
        <f>C42</f>
        <v>Salade verte</v>
      </c>
      <c r="G43" s="3095" t="str">
        <f>IF(OR(Q42="",0),T42,Q42)</f>
        <v>2.5 Kg</v>
      </c>
      <c r="H43" s="3095" t="str">
        <f>IF(OR(Q43="",0),T43,Q43)</f>
        <v>3 Kg</v>
      </c>
      <c r="I43" s="3095" t="str">
        <f>IF(OR(R42="",0),U42,R42)</f>
        <v>18.9 Kg</v>
      </c>
      <c r="J43" s="3095" t="str">
        <f>IF(OR(R43="",0),U43,R43)</f>
        <v>6.4 Kg</v>
      </c>
      <c r="K43" s="3095" t="str">
        <f>IF(OR(S42="",0),V42,S42)</f>
        <v>2.85 Kg</v>
      </c>
      <c r="L43" s="3095" t="str">
        <f>IF(OR(S43="",0),V43,S43)</f>
        <v>2.28 Kg</v>
      </c>
      <c r="M43" s="3090">
        <f>SUM(N42:P43)</f>
        <v>35.930000000000007</v>
      </c>
      <c r="N43" s="3078">
        <f>IFERROR((SUMIF(E363:M363, F42, E364:M364)) * H42 * H19, 0)</f>
        <v>3</v>
      </c>
      <c r="O43" s="3078">
        <f>IFERROR((SUMIF(E363:M363, F42, E364:M364)) * J42 * J19, 0)</f>
        <v>6.4</v>
      </c>
      <c r="P43" s="3078">
        <f>IFERROR((SUMIF(E363:M363, F42, E364:M364)) * L42 * L19, 0)</f>
        <v>2.2799999999999998</v>
      </c>
      <c r="Q43" s="3070" t="str">
        <f>IFERROR(IF(N43&gt;0,IF(OR(F42="Kg", F42="g"),IF(ROUND(N43,3)&gt;=1,ROUND(N43,3)&amp;" Kg",ROUND(N43*1000,0)&amp;" g"),IF(ROUND(N43,3)&gt;=1,ROUND(N43,3)&amp;IF(OR(F42=E363,F42=F363,F42=G363,F42=H363,F42=I363)," Kg ",F42),"")), ""),0)</f>
        <v>3 Kg</v>
      </c>
      <c r="R43" s="3070" t="str">
        <f>IFERROR(IF(O43&gt;0,IF(OR(F42="Kg", F42="g"),IF(ROUND(O43,3)&gt;=1,ROUND(O43,3)&amp;" Kg",ROUND(O43*1000,0)&amp;" g"),IF(ROUND(O43,3)&gt;=1,ROUND(O43,3)&amp;IF(OR(F42=E363,F42=F363,F42=G363,F42=H363,F42=I363)," Kg ",F42),"")), ""),0)</f>
        <v>6.4 Kg</v>
      </c>
      <c r="S43" s="3070" t="str">
        <f>IFERROR(IF(P43&gt;0,IF(OR(F42="Kg", F42="g"),IF(ROUND(P43,3)&gt;=1,ROUND(P43,3)&amp;" Kg",ROUND(P43*1000,0)&amp;" g"),IF(ROUND(P43,3)&gt;=1,ROUND(P43,3)&amp;IF(OR(F42=E363,F42=F363,F42=G363,F42=H363,F42=I363)," Kg ",F42),"")), ""),0)</f>
        <v>2.28 Kg</v>
      </c>
      <c r="T43" s="3071">
        <f>IFERROR(INDEX(J364:M364,MATCH(H42,J363:M363,0))*H19&amp;" "&amp;H42,0)</f>
        <v>0</v>
      </c>
      <c r="U43" s="3071">
        <f>IFERROR(INDEX(J364:M364,MATCH(J42,J363:M363,0))*J19&amp;" "&amp;J42,0)</f>
        <v>0</v>
      </c>
      <c r="V43" s="3072">
        <f>IFERROR(INDEX(J364:M364,MATCH(L42,J363:M363,0))*L19&amp;" "&amp;L42,0)</f>
        <v>0</v>
      </c>
      <c r="W43" s="2997">
        <v>1</v>
      </c>
      <c r="X43" s="2997">
        <v>1</v>
      </c>
      <c r="Y43" s="2997">
        <v>1</v>
      </c>
      <c r="Z43" s="2997">
        <v>1</v>
      </c>
      <c r="AA43" s="2997">
        <v>1</v>
      </c>
      <c r="AB43" s="2997">
        <v>1</v>
      </c>
      <c r="AC43" s="2997">
        <v>1</v>
      </c>
      <c r="AD43" s="2997">
        <v>1</v>
      </c>
      <c r="AE43" s="3002">
        <v>1</v>
      </c>
    </row>
    <row r="44" spans="1:31" s="3031" customFormat="1" ht="15.75">
      <c r="A44" s="2997">
        <v>1</v>
      </c>
      <c r="B44" s="3061"/>
      <c r="C44" s="3062" t="s">
        <v>4621</v>
      </c>
      <c r="D44" s="3063"/>
      <c r="E44" s="3063"/>
      <c r="F44" s="3096" t="s">
        <v>4614</v>
      </c>
      <c r="G44" s="3097">
        <v>0.06</v>
      </c>
      <c r="H44" s="3097">
        <v>0.08</v>
      </c>
      <c r="I44" s="3098">
        <v>0.11</v>
      </c>
      <c r="J44" s="3098">
        <v>0.12</v>
      </c>
      <c r="K44" s="3098">
        <v>0.08</v>
      </c>
      <c r="L44" s="3097">
        <v>0.08</v>
      </c>
      <c r="M44" s="3088" t="str">
        <f>IFERROR(IF(F44=E363,"L",IF(OR(F44=F363,F44=G363,F44=H363,F44=I363),"Kg",IF(OR(F44=J363,F44=K363,F44=L363,F44=M363),F44,0))),0)</f>
        <v>Kg</v>
      </c>
      <c r="N44" s="3069">
        <f>IFERROR((SUMIF(E363:M363, F44, E364:M364)) * G44 * G19, 0)</f>
        <v>6</v>
      </c>
      <c r="O44" s="3069">
        <f>IFERROR((SUMIF(E363:M363, F44, E364:M364)) * I44 * I19, 0)</f>
        <v>41.58</v>
      </c>
      <c r="P44" s="3069">
        <f>IFERROR((SUMIF(E363:M363, F44, E364:M364)) * K44 * K19, 0)</f>
        <v>7.6000000000000005</v>
      </c>
      <c r="Q44" s="3092" t="str">
        <f>IFERROR(IF(N44&gt;0,IF(OR(F44="Kg", F44="g"),IF(ROUND(N44,3)&gt;=1,ROUND(N44,3)&amp;" Kg",ROUND(N44*1000,0)&amp;" g"),IF(ROUND(N44,3)&gt;=1,ROUND(N44,3)&amp;IF(OR(F44=E363,F44=F363,F44=G363,F44=H363,F44=I363)," Kg ",F44),"")), ""),0)</f>
        <v>6 Kg</v>
      </c>
      <c r="R44" s="3092" t="str">
        <f>IFERROR(IF(O44&gt;0,IF(OR(F44="Kg", F44="g"),IF(ROUND(O44,3)&gt;=1,ROUND(O44,3)&amp;" Kg",ROUND(O44*1000,0)&amp;" g"),IF(ROUND(O44,3)&gt;=1,ROUND(O44,3)&amp;IF(OR(F44=E363,F44=F363,F44=G363,F44=H363,F44=I363)," Kg ",F44),"")), ""),0)</f>
        <v>41.58 Kg</v>
      </c>
      <c r="S44" s="3092" t="str">
        <f>IFERROR(IF(P44&gt;0,IF(OR(F44="Kg", F44="g"),IF(ROUND(P44,3)&gt;=1,ROUND(P44,3)&amp;" Kg",ROUND(P44*1000,0)&amp;" g"),IF(ROUND(P44,3)&gt;=1,ROUND(P44,3)&amp;IF(OR(F44=E363,F44=F363,F44=G363,F44=H363,F44=I363)," Kg ",F44),"")), ""),0)</f>
        <v>7.6 Kg</v>
      </c>
      <c r="T44" s="3093">
        <f>IFERROR(INDEX(J364:M364,MATCH(G44,J363:M363,0))*G19&amp;" "&amp;G44,0)</f>
        <v>0</v>
      </c>
      <c r="U44" s="3093">
        <f>IFERROR(INDEX(J364:M364,MATCH(I44,J363:M363,0))*I19&amp;" "&amp;I44,0)</f>
        <v>0</v>
      </c>
      <c r="V44" s="3094">
        <f>IFERROR(INDEX(J364:M364,MATCH(K44,J363:M363,0))*K19&amp;" "&amp;K44,0)</f>
        <v>0</v>
      </c>
      <c r="W44" s="2997">
        <v>1</v>
      </c>
      <c r="X44" s="2997">
        <v>1</v>
      </c>
      <c r="Y44" s="2997">
        <v>1</v>
      </c>
      <c r="Z44" s="2997">
        <v>1</v>
      </c>
      <c r="AA44" s="2997">
        <v>1</v>
      </c>
      <c r="AB44" s="2997">
        <v>1</v>
      </c>
      <c r="AC44" s="2997">
        <v>1</v>
      </c>
      <c r="AD44" s="2997">
        <v>1</v>
      </c>
      <c r="AE44" s="3002">
        <v>1</v>
      </c>
    </row>
    <row r="45" spans="1:31" s="3031" customFormat="1" ht="15.75">
      <c r="A45" s="2997">
        <v>1</v>
      </c>
      <c r="B45" s="3061"/>
      <c r="C45" s="3073"/>
      <c r="D45" s="3074"/>
      <c r="E45" s="3074"/>
      <c r="F45" s="3075" t="str">
        <f>C44</f>
        <v>Tomate</v>
      </c>
      <c r="G45" s="3076" t="str">
        <f>IF(OR(Q44="",0),T44,Q44)</f>
        <v>6 Kg</v>
      </c>
      <c r="H45" s="3076" t="str">
        <f>IF(OR(Q45="",0),T45,Q45)</f>
        <v>8 Kg</v>
      </c>
      <c r="I45" s="3076" t="str">
        <f>IF(OR(R44="",0),U44,R44)</f>
        <v>41.58 Kg</v>
      </c>
      <c r="J45" s="3076" t="str">
        <f>IF(OR(R45="",0),U45,R45)</f>
        <v>15.36 Kg</v>
      </c>
      <c r="K45" s="3076" t="str">
        <f>IF(OR(S44="",0),V44,S44)</f>
        <v>7.6 Kg</v>
      </c>
      <c r="L45" s="3076" t="str">
        <f>IF(OR(S45="",0),V45,S45)</f>
        <v>6.08 Kg</v>
      </c>
      <c r="M45" s="3090">
        <f>SUM(N44:P45)</f>
        <v>84.61999999999999</v>
      </c>
      <c r="N45" s="3078">
        <f>IFERROR((SUMIF(E363:M363, F44, E364:M364)) * H44 * H19, 0)</f>
        <v>8</v>
      </c>
      <c r="O45" s="3078">
        <f>IFERROR((SUMIF(E363:M363, F44, E364:M364)) * J44 * J19, 0)</f>
        <v>15.36</v>
      </c>
      <c r="P45" s="3078">
        <f>IFERROR((SUMIF(E363:M363, F44, E364:M364)) * L44 * L19, 0)</f>
        <v>6.08</v>
      </c>
      <c r="Q45" s="3092" t="str">
        <f>IFERROR(IF(N45&gt;0,IF(OR(F44="Kg", F44="g"),IF(ROUND(N45,3)&gt;=1,ROUND(N45,3)&amp;" Kg",ROUND(N45*1000,0)&amp;" g"),IF(ROUND(N45,3)&gt;=1,ROUND(N45,3)&amp;IF(OR(F44=E363,F44=F363,F44=G363,F44=H363,F44=I363)," Kg ",F44),"")), ""),0)</f>
        <v>8 Kg</v>
      </c>
      <c r="R45" s="3092" t="str">
        <f>IFERROR(IF(O45&gt;0,IF(OR(F44="Kg", F44="g"),IF(ROUND(O45,3)&gt;=1,ROUND(O45,3)&amp;" Kg",ROUND(O45*1000,0)&amp;" g"),IF(ROUND(O45,3)&gt;=1,ROUND(O45,3)&amp;IF(OR(F44=E363,F44=F363,F44=G363,F44=H363,F44=I363)," Kg ",F44),"")), ""),0)</f>
        <v>15.36 Kg</v>
      </c>
      <c r="S45" s="3092" t="str">
        <f>IFERROR(IF(P45&gt;0,IF(OR(F44="Kg", F44="g"),IF(ROUND(P45,3)&gt;=1,ROUND(P45,3)&amp;" Kg",ROUND(P45*1000,0)&amp;" g"),IF(ROUND(P45,3)&gt;=1,ROUND(P45,3)&amp;IF(OR(F44=E363,F44=F363,F44=G363,F44=H363,F44=I363)," Kg ",F44),"")), ""),0)</f>
        <v>6.08 Kg</v>
      </c>
      <c r="T45" s="3093">
        <f>IFERROR(INDEX(J364:M364,MATCH(H44,J363:M363,0))*H19&amp;" "&amp;H44,0)</f>
        <v>0</v>
      </c>
      <c r="U45" s="3093">
        <f>IFERROR(INDEX(J364:M364,MATCH(J44,J363:M363,0))*J19&amp;" "&amp;J44,0)</f>
        <v>0</v>
      </c>
      <c r="V45" s="3094">
        <f>IFERROR(INDEX(J364:M364,MATCH(L44,J363:M363,0))*L19&amp;" "&amp;L44,0)</f>
        <v>0</v>
      </c>
      <c r="W45" s="2997">
        <v>1</v>
      </c>
      <c r="X45" s="2997">
        <v>1</v>
      </c>
      <c r="Y45" s="2997">
        <v>1</v>
      </c>
      <c r="Z45" s="2997">
        <v>1</v>
      </c>
      <c r="AA45" s="2997">
        <v>1</v>
      </c>
      <c r="AB45" s="2997">
        <v>1</v>
      </c>
      <c r="AC45" s="2997">
        <v>1</v>
      </c>
      <c r="AD45" s="2997">
        <v>1</v>
      </c>
      <c r="AE45" s="3002">
        <v>1</v>
      </c>
    </row>
    <row r="46" spans="1:31" s="3031" customFormat="1" ht="15.75">
      <c r="A46" s="2997">
        <v>1</v>
      </c>
      <c r="B46" s="3061"/>
      <c r="C46" s="3062" t="s">
        <v>4622</v>
      </c>
      <c r="D46" s="3063"/>
      <c r="E46" s="3063"/>
      <c r="F46" s="3096" t="s">
        <v>4614</v>
      </c>
      <c r="G46" s="3097">
        <v>0.04</v>
      </c>
      <c r="H46" s="3097">
        <v>0.06</v>
      </c>
      <c r="I46" s="3098">
        <v>0.09</v>
      </c>
      <c r="J46" s="3098">
        <v>0.1</v>
      </c>
      <c r="K46" s="3098">
        <v>0.08</v>
      </c>
      <c r="L46" s="3097">
        <v>0.08</v>
      </c>
      <c r="M46" s="3088" t="str">
        <f>IFERROR(IF(F46=E363,"L",IF(OR(F46=F363,F46=G363,F46=H363,F46=I363),"Kg",IF(OR(F46=J363,F46=K363,F46=L363,F46=M363),F46,0))),0)</f>
        <v>Kg</v>
      </c>
      <c r="N46" s="3069">
        <f>IFERROR((SUMIF(E363:M363, F46, E364:M364)) * G46 * G19, 0)</f>
        <v>4</v>
      </c>
      <c r="O46" s="3069">
        <f>IFERROR((SUMIF(E363:M363, F46, E364:M364)) * I46 * I19, 0)</f>
        <v>34.019999999999996</v>
      </c>
      <c r="P46" s="3069">
        <f>IFERROR((SUMIF(E363:M363, F46, E364:M364)) * K46 * K19, 0)</f>
        <v>7.6000000000000005</v>
      </c>
      <c r="Q46" s="3070" t="str">
        <f>IFERROR(IF(N46&gt;0,IF(OR(F46="Kg", F46="g"),IF(ROUND(N46,3)&gt;=1,ROUND(N46,3)&amp;" Kg",ROUND(N46*1000,0)&amp;" g"),IF(ROUND(N46,3)&gt;=1,ROUND(N46,3)&amp;IF(OR(F46=E363,F46=F363,F46=G363,F46=H363,F46=I363)," Kg ",F46),"")), ""),0)</f>
        <v>4 Kg</v>
      </c>
      <c r="R46" s="3070" t="str">
        <f>IFERROR(IF(O46&gt;0,IF(OR(F46="Kg", F46="g"),IF(ROUND(O46,3)&gt;=1,ROUND(O46,3)&amp;" Kg",ROUND(O46*1000,0)&amp;" g"),IF(ROUND(O46,3)&gt;=1,ROUND(O46,3)&amp;IF(OR(F46=E363,F46=F363,F46=G363,F46=H363,F46=I363)," Kg ",F46),"")), ""),0)</f>
        <v>34.02 Kg</v>
      </c>
      <c r="S46" s="3070" t="str">
        <f>IFERROR(IF(P46&gt;0,IF(OR(F46="Kg", F46="g"),IF(ROUND(P46,3)&gt;=1,ROUND(P46,3)&amp;" Kg",ROUND(P46*1000,0)&amp;" g"),IF(ROUND(P46,3)&gt;=1,ROUND(P46,3)&amp;IF(OR(F46=E363,F46=F363,F46=G363,F46=H363,F46=I363)," Kg ",F46),"")), ""),0)</f>
        <v>7.6 Kg</v>
      </c>
      <c r="T46" s="3071">
        <f>IFERROR(INDEX(J364:M364,MATCH(G46,J363:M363,0))*G19&amp;" "&amp;G46,0)</f>
        <v>0</v>
      </c>
      <c r="U46" s="3071">
        <f>IFERROR(INDEX(J364:M364,MATCH(I46,J363:M363,0))*I19&amp;" "&amp;I46,0)</f>
        <v>0</v>
      </c>
      <c r="V46" s="3072">
        <f>IFERROR(INDEX(J364:M364,MATCH(K46,J363:M363,0))*K19&amp;" "&amp;K46,0)</f>
        <v>0</v>
      </c>
      <c r="W46" s="2997">
        <v>1</v>
      </c>
      <c r="X46" s="2997">
        <v>1</v>
      </c>
      <c r="Y46" s="2997">
        <v>1</v>
      </c>
      <c r="Z46" s="2997">
        <v>1</v>
      </c>
      <c r="AA46" s="2997">
        <v>1</v>
      </c>
      <c r="AB46" s="2997">
        <v>1</v>
      </c>
      <c r="AC46" s="2997">
        <v>1</v>
      </c>
      <c r="AD46" s="2997">
        <v>1</v>
      </c>
      <c r="AE46" s="3002">
        <v>1</v>
      </c>
    </row>
    <row r="47" spans="1:31" s="3031" customFormat="1" ht="15.75">
      <c r="A47" s="2997">
        <v>1</v>
      </c>
      <c r="B47" s="3061"/>
      <c r="C47" s="3073"/>
      <c r="D47" s="3074"/>
      <c r="E47" s="3074"/>
      <c r="F47" s="3075" t="str">
        <f>C46</f>
        <v>Salade composée à base de crudités</v>
      </c>
      <c r="G47" s="3076" t="str">
        <f>IF(OR(Q46="",0),T46,Q46)</f>
        <v>4 Kg</v>
      </c>
      <c r="H47" s="3076" t="str">
        <f>IF(OR(Q47="",0),T47,Q47)</f>
        <v>6 Kg</v>
      </c>
      <c r="I47" s="3076" t="str">
        <f>IF(OR(R46="",0),U46,R46)</f>
        <v>34.02 Kg</v>
      </c>
      <c r="J47" s="3076" t="str">
        <f>IF(OR(R47="",0),U47,R47)</f>
        <v>12.8 Kg</v>
      </c>
      <c r="K47" s="3076" t="str">
        <f>IF(OR(S46="",0),V46,S46)</f>
        <v>7.6 Kg</v>
      </c>
      <c r="L47" s="3076" t="str">
        <f>IF(OR(S47="",0),V47,S47)</f>
        <v>6.08 Kg</v>
      </c>
      <c r="M47" s="3090">
        <f>SUM(N46:P47)</f>
        <v>70.5</v>
      </c>
      <c r="N47" s="3078">
        <f>IFERROR((SUMIF(E363:M363, F46, E364:M364)) * H46 * H19, 0)</f>
        <v>6</v>
      </c>
      <c r="O47" s="3078">
        <f>IFERROR((SUMIF(E363:M363, F46, E364:M364)) * J46 * J19, 0)</f>
        <v>12.8</v>
      </c>
      <c r="P47" s="3078">
        <f>IFERROR((SUMIF(E363:M363, F46, E364:M364)) * L46 * L19, 0)</f>
        <v>6.08</v>
      </c>
      <c r="Q47" s="3070" t="str">
        <f>IFERROR(IF(N47&gt;0,IF(OR(F46="Kg", F46="g"),IF(ROUND(N47,3)&gt;=1,ROUND(N47,3)&amp;" Kg",ROUND(N47*1000,0)&amp;" g"),IF(ROUND(N47,3)&gt;=1,ROUND(N47,3)&amp;IF(OR(F46=E363,F46=F363,F46=G363,F46=H363,F46=I363)," Kg ",F46),"")), ""),0)</f>
        <v>6 Kg</v>
      </c>
      <c r="R47" s="3070" t="str">
        <f>IFERROR(IF(O47&gt;0,IF(OR(F46="Kg", F46="g"),IF(ROUND(O47,3)&gt;=1,ROUND(O47,3)&amp;" Kg",ROUND(O47*1000,0)&amp;" g"),IF(ROUND(O47,3)&gt;=1,ROUND(O47,3)&amp;IF(OR(F46=E363,F46=F363,F46=G363,F46=H363,F46=I363)," Kg ",F46),"")), ""),0)</f>
        <v>12.8 Kg</v>
      </c>
      <c r="S47" s="3070" t="str">
        <f>IFERROR(IF(P47&gt;0,IF(OR(F46="Kg", F46="g"),IF(ROUND(P47,3)&gt;=1,ROUND(P47,3)&amp;" Kg",ROUND(P47*1000,0)&amp;" g"),IF(ROUND(P47,3)&gt;=1,ROUND(P47,3)&amp;IF(OR(F46=E363,F46=F363,F46=G363,F46=H363,F46=I363)," Kg ",F46),"")), ""),0)</f>
        <v>6.08 Kg</v>
      </c>
      <c r="T47" s="3071">
        <f>IFERROR(INDEX(J364:M364,MATCH(H46,J363:M363,0))*H19&amp;" "&amp;H46,0)</f>
        <v>0</v>
      </c>
      <c r="U47" s="3071">
        <f>IFERROR(INDEX(J364:M364,MATCH(J46,J363:M363,0))*J19&amp;" "&amp;J46,0)</f>
        <v>0</v>
      </c>
      <c r="V47" s="3072">
        <f>IFERROR(INDEX(J364:M364,MATCH(L46,J363:M363,0))*L19&amp;" "&amp;L46,0)</f>
        <v>0</v>
      </c>
      <c r="W47" s="2997">
        <v>1</v>
      </c>
      <c r="X47" s="2997">
        <v>1</v>
      </c>
      <c r="Y47" s="2997">
        <v>1</v>
      </c>
      <c r="Z47" s="2997">
        <v>1</v>
      </c>
      <c r="AA47" s="2997">
        <v>1</v>
      </c>
      <c r="AB47" s="2997">
        <v>1</v>
      </c>
      <c r="AC47" s="2997">
        <v>1</v>
      </c>
      <c r="AD47" s="2997">
        <v>1</v>
      </c>
      <c r="AE47" s="3002">
        <v>1</v>
      </c>
    </row>
    <row r="48" spans="1:31" s="3031" customFormat="1" ht="15.75">
      <c r="A48" s="2997">
        <v>1</v>
      </c>
      <c r="B48" s="3061"/>
      <c r="C48" s="3062" t="s">
        <v>4623</v>
      </c>
      <c r="D48" s="3063"/>
      <c r="E48" s="3063"/>
      <c r="F48" s="3096" t="s">
        <v>4614</v>
      </c>
      <c r="G48" s="3097">
        <v>0.04</v>
      </c>
      <c r="H48" s="3097">
        <v>0.06</v>
      </c>
      <c r="I48" s="3098">
        <v>0.09</v>
      </c>
      <c r="J48" s="3098">
        <v>0.1</v>
      </c>
      <c r="K48" s="3098">
        <v>0.08</v>
      </c>
      <c r="L48" s="3097">
        <v>0.08</v>
      </c>
      <c r="M48" s="3088" t="str">
        <f>IFERROR(IF(F48=E363,"L",IF(OR(F48=F363,F48=G363,F48=H363,F48=I363),"Kg",IF(OR(F48=J363,F48=K363,F48=L363,F48=M363),F48,0))),0)</f>
        <v>Kg</v>
      </c>
      <c r="N48" s="3069">
        <f>IFERROR((SUMIF(E363:M363, F48, E364:M364)) * G48 * G19, 0)</f>
        <v>4</v>
      </c>
      <c r="O48" s="3069">
        <f>IFERROR((SUMIF(E363:M363, F48, E364:M364)) * I48 * I19, 0)</f>
        <v>34.019999999999996</v>
      </c>
      <c r="P48" s="3069">
        <f>IFERROR((SUMIF(E363:M363, F48, E364:M364)) * K48 * K19, 0)</f>
        <v>7.6000000000000005</v>
      </c>
      <c r="Q48" s="3092" t="str">
        <f>IFERROR(IF(N48&gt;0,IF(OR(F48="Kg", F48="g"),IF(ROUND(N48,3)&gt;=1,ROUND(N48,3)&amp;" Kg",ROUND(N48*1000,0)&amp;" g"),IF(ROUND(N48,3)&gt;=1,ROUND(N48,3)&amp;IF(OR(F48=E363,F48=F363,F48=G363,F48=H363,F48=I363)," Kg ",F48),"")), ""),0)</f>
        <v>4 Kg</v>
      </c>
      <c r="R48" s="3092" t="str">
        <f>IFERROR(IF(O48&gt;0,IF(OR(F48="Kg", F48="g"),IF(ROUND(O48,3)&gt;=1,ROUND(O48,3)&amp;" Kg",ROUND(O48*1000,0)&amp;" g"),IF(ROUND(O48,3)&gt;=1,ROUND(O48,3)&amp;IF(OR(F48=E363,F48=F363,F48=G363,F48=H363,F48=I363)," Kg ",F48),"")), ""),0)</f>
        <v>34.02 Kg</v>
      </c>
      <c r="S48" s="3092" t="str">
        <f>IFERROR(IF(P48&gt;0,IF(OR(F48="Kg", F48="g"),IF(ROUND(P48,3)&gt;=1,ROUND(P48,3)&amp;" Kg",ROUND(P48*1000,0)&amp;" g"),IF(ROUND(P48,3)&gt;=1,ROUND(P48,3)&amp;IF(OR(F48=E363,F48=F363,F48=G363,F48=H363,F48=I363)," Kg ",F48),"")), ""),0)</f>
        <v>7.6 Kg</v>
      </c>
      <c r="T48" s="3093">
        <f>IFERROR(INDEX(J364:M364,MATCH(G48,J363:M363,0))*G19&amp;" "&amp;G48,0)</f>
        <v>0</v>
      </c>
      <c r="U48" s="3093">
        <f>IFERROR(INDEX(J364:M364,MATCH(I48,J363:M363,0))*I19&amp;" "&amp;I48,0)</f>
        <v>0</v>
      </c>
      <c r="V48" s="3094">
        <f>IFERROR(INDEX(J364:M364,MATCH(K48,J363:M363,0))*K19&amp;" "&amp;K48,0)</f>
        <v>0</v>
      </c>
      <c r="W48" s="2997">
        <v>1</v>
      </c>
      <c r="X48" s="2997">
        <v>1</v>
      </c>
      <c r="Y48" s="2997">
        <v>1</v>
      </c>
      <c r="Z48" s="2997">
        <v>1</v>
      </c>
      <c r="AA48" s="2997">
        <v>1</v>
      </c>
      <c r="AB48" s="2997">
        <v>1</v>
      </c>
      <c r="AC48" s="2997">
        <v>1</v>
      </c>
      <c r="AD48" s="2997">
        <v>1</v>
      </c>
      <c r="AE48" s="3002">
        <v>1</v>
      </c>
    </row>
    <row r="49" spans="1:31" s="3031" customFormat="1" ht="15.75">
      <c r="A49" s="2997">
        <v>1</v>
      </c>
      <c r="B49" s="3061"/>
      <c r="C49" s="3073"/>
      <c r="D49" s="3074"/>
      <c r="E49" s="3074"/>
      <c r="F49" s="3075" t="str">
        <f>C48</f>
        <v>Champignons crus</v>
      </c>
      <c r="G49" s="3076" t="str">
        <f>IF(OR(Q48="",0),T48,Q48)</f>
        <v>4 Kg</v>
      </c>
      <c r="H49" s="3076" t="str">
        <f>IF(OR(Q49="",0),T49,Q49)</f>
        <v>6 Kg</v>
      </c>
      <c r="I49" s="3076" t="str">
        <f>IF(OR(R48="",0),U48,R48)</f>
        <v>34.02 Kg</v>
      </c>
      <c r="J49" s="3076" t="str">
        <f>IF(OR(R49="",0),U49,R49)</f>
        <v>12.8 Kg</v>
      </c>
      <c r="K49" s="3076" t="str">
        <f>IF(OR(S48="",0),V48,S48)</f>
        <v>7.6 Kg</v>
      </c>
      <c r="L49" s="3076" t="str">
        <f>IF(OR(S49="",0),V49,S49)</f>
        <v>6.08 Kg</v>
      </c>
      <c r="M49" s="3090">
        <f>SUM(N48:P49)</f>
        <v>70.5</v>
      </c>
      <c r="N49" s="3078">
        <f>IFERROR((SUMIF(E363:M363, F48, E364:M364)) * H48 * H19, 0)</f>
        <v>6</v>
      </c>
      <c r="O49" s="3078">
        <f>IFERROR((SUMIF(E363:M363, F48, E364:M364)) * J48 * J19, 0)</f>
        <v>12.8</v>
      </c>
      <c r="P49" s="3078">
        <f>IFERROR((SUMIF(E363:M363, F48, E364:M364)) * L48 * L19, 0)</f>
        <v>6.08</v>
      </c>
      <c r="Q49" s="3092" t="str">
        <f>IFERROR(IF(N49&gt;0,IF(OR(F48="Kg", F48="g"),IF(ROUND(N49,3)&gt;=1,ROUND(N49,3)&amp;" Kg",ROUND(N49*1000,0)&amp;" g"),IF(ROUND(N49,3)&gt;=1,ROUND(N49,3)&amp;IF(OR(F48=E363,F48=F363,F48=G363,F48=H363,F48=I363)," Kg ",F48),"")), ""),0)</f>
        <v>6 Kg</v>
      </c>
      <c r="R49" s="3092" t="str">
        <f>IFERROR(IF(O49&gt;0,IF(OR(F48="Kg", F48="g"),IF(ROUND(O49,3)&gt;=1,ROUND(O49,3)&amp;" Kg",ROUND(O49*1000,0)&amp;" g"),IF(ROUND(O49,3)&gt;=1,ROUND(O49,3)&amp;IF(OR(F48=E363,F48=F363,F48=G363,F48=H363,F48=I363)," Kg ",F48),"")), ""),0)</f>
        <v>12.8 Kg</v>
      </c>
      <c r="S49" s="3092" t="str">
        <f>IFERROR(IF(P49&gt;0,IF(OR(F48="Kg", F48="g"),IF(ROUND(P49,3)&gt;=1,ROUND(P49,3)&amp;" Kg",ROUND(P49*1000,0)&amp;" g"),IF(ROUND(P49,3)&gt;=1,ROUND(P49,3)&amp;IF(OR(F48=E363,F48=F363,F48=G363,F48=H363,F48=I363)," Kg ",F48),"")), ""),0)</f>
        <v>6.08 Kg</v>
      </c>
      <c r="T49" s="3093">
        <f>IFERROR(INDEX(J364:M364,MATCH(H48,J363:M363,0))*H19&amp;" "&amp;H48,0)</f>
        <v>0</v>
      </c>
      <c r="U49" s="3093">
        <f>IFERROR(INDEX(J364:M364,MATCH(J48,J363:M363,0))*J19&amp;" "&amp;J48,0)</f>
        <v>0</v>
      </c>
      <c r="V49" s="3094">
        <f>IFERROR(INDEX(J364:M364,MATCH(L48,J363:M363,0))*L19&amp;" "&amp;L48,0)</f>
        <v>0</v>
      </c>
      <c r="W49" s="2997">
        <v>1</v>
      </c>
      <c r="X49" s="2997">
        <v>1</v>
      </c>
      <c r="Y49" s="2997">
        <v>1</v>
      </c>
      <c r="Z49" s="2997">
        <v>1</v>
      </c>
      <c r="AA49" s="2997">
        <v>1</v>
      </c>
      <c r="AB49" s="2997">
        <v>1</v>
      </c>
      <c r="AC49" s="2997">
        <v>1</v>
      </c>
      <c r="AD49" s="2997">
        <v>1</v>
      </c>
      <c r="AE49" s="3002">
        <v>1</v>
      </c>
    </row>
    <row r="50" spans="1:31" s="3031" customFormat="1" ht="15.75">
      <c r="A50" s="2997">
        <v>1</v>
      </c>
      <c r="B50" s="3061"/>
      <c r="C50" s="3062" t="s">
        <v>537</v>
      </c>
      <c r="D50" s="3063"/>
      <c r="E50" s="3063"/>
      <c r="F50" s="3096" t="s">
        <v>4614</v>
      </c>
      <c r="G50" s="3097">
        <v>0.04</v>
      </c>
      <c r="H50" s="3097">
        <v>0.06</v>
      </c>
      <c r="I50" s="3098">
        <v>0.09</v>
      </c>
      <c r="J50" s="3098">
        <v>0.1</v>
      </c>
      <c r="K50" s="3098">
        <v>0.08</v>
      </c>
      <c r="L50" s="3097">
        <v>0.08</v>
      </c>
      <c r="M50" s="3088" t="str">
        <f>IFERROR(IF(F50=E363,"L",IF(OR(F50=F363,F50=G363,F50=H363,F50=I363),"Kg",IF(OR(F50=J363,F50=K363,F50=L363,F50=M363),F50,0))),0)</f>
        <v>Kg</v>
      </c>
      <c r="N50" s="3069">
        <f>IFERROR((SUMIF(E363:M363, F50, E364:M364)) * G50 * G19, 0)</f>
        <v>4</v>
      </c>
      <c r="O50" s="3069">
        <f>IFERROR((SUMIF(E363:M363, F50, E364:M364)) * I50 * I19, 0)</f>
        <v>34.019999999999996</v>
      </c>
      <c r="P50" s="3069">
        <f>IFERROR((SUMIF(E363:M363, F50, E364:M364)) * K50 * K19, 0)</f>
        <v>7.6000000000000005</v>
      </c>
      <c r="Q50" s="3070" t="str">
        <f>IFERROR(IF(N50&gt;0,IF(OR(F50="Kg", F50="g"),IF(ROUND(N50,3)&gt;=1,ROUND(N50,3)&amp;" Kg",ROUND(N50*1000,0)&amp;" g"),IF(ROUND(N50,3)&gt;=1,ROUND(N50,3)&amp;IF(OR(F50=E363,F50=F363,F50=G363,F50=H363,F50=I363)," Kg ",F50),"")), ""),0)</f>
        <v>4 Kg</v>
      </c>
      <c r="R50" s="3070" t="str">
        <f>IFERROR(IF(O50&gt;0,IF(OR(F50="Kg", F50="g"),IF(ROUND(O50,3)&gt;=1,ROUND(O50,3)&amp;" Kg",ROUND(O50*1000,0)&amp;" g"),IF(ROUND(O50,3)&gt;=1,ROUND(O50,3)&amp;IF(OR(F50=E363,F50=F363,F50=G363,F50=H363,F50=I363)," Kg ",F50),"")), ""),0)</f>
        <v>34.02 Kg</v>
      </c>
      <c r="S50" s="3070" t="str">
        <f>IFERROR(IF(P50&gt;0,IF(OR(F50="Kg", F50="g"),IF(ROUND(P50,3)&gt;=1,ROUND(P50,3)&amp;" Kg",ROUND(P50*1000,0)&amp;" g"),IF(ROUND(P50,3)&gt;=1,ROUND(P50,3)&amp;IF(OR(F50=E363,F50=F363,F50=G363,F50=H363,F50=I363)," Kg ",F50),"")), ""),0)</f>
        <v>7.6 Kg</v>
      </c>
      <c r="T50" s="3071">
        <f>IFERROR(INDEX(J364:M364,MATCH(G50,J363:M363,0))*G19&amp;" "&amp;G50,0)</f>
        <v>0</v>
      </c>
      <c r="U50" s="3071">
        <f>IFERROR(INDEX(J364:M364,MATCH(I50,J363:M363,0))*I19&amp;" "&amp;I50,0)</f>
        <v>0</v>
      </c>
      <c r="V50" s="3072">
        <f>IFERROR(INDEX(J364:M364,MATCH(K50,J363:M363,0))*K19&amp;" "&amp;K50,0)</f>
        <v>0</v>
      </c>
      <c r="W50" s="2997">
        <v>1</v>
      </c>
      <c r="X50" s="2997">
        <v>1</v>
      </c>
      <c r="Y50" s="2997">
        <v>1</v>
      </c>
      <c r="Z50" s="2997">
        <v>1</v>
      </c>
      <c r="AA50" s="2997">
        <v>1</v>
      </c>
      <c r="AB50" s="2997">
        <v>1</v>
      </c>
      <c r="AC50" s="2997">
        <v>1</v>
      </c>
      <c r="AD50" s="2997">
        <v>1</v>
      </c>
      <c r="AE50" s="3002">
        <v>1</v>
      </c>
    </row>
    <row r="51" spans="1:31" s="3031" customFormat="1" ht="15.75">
      <c r="A51" s="2997">
        <v>1</v>
      </c>
      <c r="B51" s="3061"/>
      <c r="C51" s="3073"/>
      <c r="D51" s="3074"/>
      <c r="E51" s="3074"/>
      <c r="F51" s="3075" t="str">
        <f>C50</f>
        <v>Fenouil</v>
      </c>
      <c r="G51" s="3076" t="str">
        <f>IF(OR(Q50="",0),T50,Q50)</f>
        <v>4 Kg</v>
      </c>
      <c r="H51" s="3076" t="str">
        <f>IF(OR(Q51="",0),T51,Q51)</f>
        <v>6 Kg</v>
      </c>
      <c r="I51" s="3076" t="str">
        <f>IF(OR(R50="",0),U50,R50)</f>
        <v>34.02 Kg</v>
      </c>
      <c r="J51" s="3076" t="str">
        <f>IF(OR(R51="",0),U51,R51)</f>
        <v>12.8 Kg</v>
      </c>
      <c r="K51" s="3076" t="str">
        <f>IF(OR(S50="",0),V50,S50)</f>
        <v>7.6 Kg</v>
      </c>
      <c r="L51" s="3076" t="str">
        <f>IF(OR(S51="",0),V51,S51)</f>
        <v>6.08 Kg</v>
      </c>
      <c r="M51" s="3090">
        <f>SUM(N50:P51)</f>
        <v>70.5</v>
      </c>
      <c r="N51" s="3078">
        <f>IFERROR((SUMIF(E363:M363, F50, E364:M364)) * H50 * H19, 0)</f>
        <v>6</v>
      </c>
      <c r="O51" s="3078">
        <f>IFERROR((SUMIF(E363:M363, F50, E364:M364)) * J50 * J19, 0)</f>
        <v>12.8</v>
      </c>
      <c r="P51" s="3078">
        <f>IFERROR((SUMIF(E363:M363, F50, E364:M364)) * L50 * L19, 0)</f>
        <v>6.08</v>
      </c>
      <c r="Q51" s="3070" t="str">
        <f>IFERROR(IF(N51&gt;0,IF(OR(F50="Kg", F50="g"),IF(ROUND(N51,3)&gt;=1,ROUND(N51,3)&amp;" Kg",ROUND(N51*1000,0)&amp;" g"),IF(ROUND(N51,3)&gt;=1,ROUND(N51,3)&amp;IF(OR(F50=E363,F50=F363,F50=G363,F50=H363,F50=I363)," Kg ",F50),"")), ""),0)</f>
        <v>6 Kg</v>
      </c>
      <c r="R51" s="3070" t="str">
        <f>IFERROR(IF(O51&gt;0,IF(OR(F50="Kg", F50="g"),IF(ROUND(O51,3)&gt;=1,ROUND(O51,3)&amp;" Kg",ROUND(O51*1000,0)&amp;" g"),IF(ROUND(O51,3)&gt;=1,ROUND(O51,3)&amp;IF(OR(F50=E363,F50=F363,F50=G363,F50=H363,F50=I363)," Kg ",F50),"")), ""),0)</f>
        <v>12.8 Kg</v>
      </c>
      <c r="S51" s="3070" t="str">
        <f>IFERROR(IF(P51&gt;0,IF(OR(F50="Kg", F50="g"),IF(ROUND(P51,3)&gt;=1,ROUND(P51,3)&amp;" Kg",ROUND(P51*1000,0)&amp;" g"),IF(ROUND(P51,3)&gt;=1,ROUND(P51,3)&amp;IF(OR(F50=E363,F50=F363,F50=G363,F50=H363,F50=I363)," Kg ",F50),"")), ""),0)</f>
        <v>6.08 Kg</v>
      </c>
      <c r="T51" s="3071">
        <f>IFERROR(INDEX(J364:M364,MATCH(H50,J363:M363,0))*H19&amp;" "&amp;H50,0)</f>
        <v>0</v>
      </c>
      <c r="U51" s="3071">
        <f>IFERROR(INDEX(J364:M364,MATCH(J50,J363:M363,0))*J19&amp;" "&amp;J50,0)</f>
        <v>0</v>
      </c>
      <c r="V51" s="3072">
        <f>IFERROR(INDEX(J364:M364,MATCH(L50,J363:M363,0))*L19&amp;" "&amp;L50,0)</f>
        <v>0</v>
      </c>
      <c r="W51" s="2997">
        <v>1</v>
      </c>
      <c r="X51" s="2997">
        <v>1</v>
      </c>
      <c r="Y51" s="2997">
        <v>1</v>
      </c>
      <c r="Z51" s="2997">
        <v>1</v>
      </c>
      <c r="AA51" s="2997">
        <v>1</v>
      </c>
      <c r="AB51" s="2997">
        <v>1</v>
      </c>
      <c r="AC51" s="2997">
        <v>1</v>
      </c>
      <c r="AD51" s="2997">
        <v>1</v>
      </c>
      <c r="AE51" s="3002">
        <v>1</v>
      </c>
    </row>
    <row r="52" spans="1:31" s="3031" customFormat="1" ht="15" customHeight="1">
      <c r="A52" s="2997">
        <v>1</v>
      </c>
      <c r="B52" s="3079"/>
      <c r="C52" s="7048" t="s">
        <v>4624</v>
      </c>
      <c r="D52" s="7048"/>
      <c r="E52" s="7048"/>
      <c r="F52" s="7048"/>
      <c r="G52" s="7048"/>
      <c r="H52" s="7048"/>
      <c r="I52" s="7048"/>
      <c r="J52" s="7048"/>
      <c r="K52" s="7048"/>
      <c r="L52" s="7048"/>
      <c r="M52" s="7048"/>
      <c r="N52" s="3035"/>
      <c r="O52" s="3035"/>
      <c r="P52" s="3035"/>
      <c r="Q52" s="3035"/>
      <c r="R52" s="3035"/>
      <c r="S52" s="3035"/>
      <c r="T52" s="3035"/>
      <c r="U52" s="3035"/>
      <c r="V52" s="3036"/>
      <c r="W52" s="2997">
        <v>1</v>
      </c>
      <c r="X52" s="2997">
        <v>1</v>
      </c>
      <c r="Y52" s="2997">
        <v>1</v>
      </c>
      <c r="Z52" s="2997">
        <v>1</v>
      </c>
      <c r="AA52" s="2997">
        <v>1</v>
      </c>
      <c r="AB52" s="2997">
        <v>1</v>
      </c>
      <c r="AC52" s="2997">
        <v>1</v>
      </c>
      <c r="AD52" s="2997">
        <v>1</v>
      </c>
      <c r="AE52" s="3002">
        <v>1</v>
      </c>
    </row>
    <row r="53" spans="1:31" s="3031" customFormat="1" ht="15" customHeight="1">
      <c r="A53" s="2997">
        <v>1</v>
      </c>
      <c r="B53" s="3079"/>
      <c r="C53" s="7049"/>
      <c r="D53" s="7049"/>
      <c r="E53" s="7049"/>
      <c r="F53" s="7049"/>
      <c r="G53" s="7049"/>
      <c r="H53" s="7049"/>
      <c r="I53" s="7049"/>
      <c r="J53" s="7049"/>
      <c r="K53" s="7049"/>
      <c r="L53" s="7049"/>
      <c r="M53" s="7049"/>
      <c r="N53" s="3035"/>
      <c r="O53" s="3035"/>
      <c r="P53" s="3035"/>
      <c r="Q53" s="3035"/>
      <c r="R53" s="3035"/>
      <c r="S53" s="3035"/>
      <c r="T53" s="3035"/>
      <c r="U53" s="3035"/>
      <c r="V53" s="3036"/>
      <c r="W53" s="2997">
        <v>1</v>
      </c>
      <c r="X53" s="2997">
        <v>1</v>
      </c>
      <c r="Y53" s="2997">
        <v>1</v>
      </c>
      <c r="Z53" s="2997">
        <v>1</v>
      </c>
      <c r="AA53" s="2997">
        <v>1</v>
      </c>
      <c r="AB53" s="2997">
        <v>1</v>
      </c>
      <c r="AC53" s="2997">
        <v>1</v>
      </c>
      <c r="AD53" s="2997">
        <v>1</v>
      </c>
      <c r="AE53" s="3002">
        <v>1</v>
      </c>
    </row>
    <row r="54" spans="1:31" s="3031" customFormat="1" ht="15.75">
      <c r="A54" s="2997">
        <v>1</v>
      </c>
      <c r="B54" s="3055"/>
      <c r="C54" s="3056"/>
      <c r="D54" s="3056"/>
      <c r="E54" s="3056"/>
      <c r="F54" s="3080" t="s">
        <v>4608</v>
      </c>
      <c r="G54" s="3099">
        <f t="shared" ref="G54:L54" si="6">G19</f>
        <v>100</v>
      </c>
      <c r="H54" s="3099">
        <f t="shared" si="6"/>
        <v>100</v>
      </c>
      <c r="I54" s="3099">
        <f t="shared" si="6"/>
        <v>378</v>
      </c>
      <c r="J54" s="3099">
        <f t="shared" si="6"/>
        <v>128</v>
      </c>
      <c r="K54" s="3099">
        <f t="shared" si="6"/>
        <v>95</v>
      </c>
      <c r="L54" s="3100">
        <f t="shared" si="6"/>
        <v>76</v>
      </c>
      <c r="M54" s="3083">
        <f>SUM(G54:L54)</f>
        <v>877</v>
      </c>
      <c r="N54" s="3084" t="s">
        <v>4609</v>
      </c>
      <c r="O54" s="3035"/>
      <c r="P54" s="3035"/>
      <c r="Q54" s="3035"/>
      <c r="R54" s="3035"/>
      <c r="S54" s="3035"/>
      <c r="T54" s="3035"/>
      <c r="U54" s="3035"/>
      <c r="V54" s="3036"/>
      <c r="W54" s="2997">
        <v>1</v>
      </c>
      <c r="X54" s="2997">
        <v>1</v>
      </c>
      <c r="Y54" s="2997">
        <v>1</v>
      </c>
      <c r="Z54" s="2997">
        <v>1</v>
      </c>
      <c r="AA54" s="2997">
        <v>1</v>
      </c>
      <c r="AB54" s="2997">
        <v>1</v>
      </c>
      <c r="AC54" s="2997">
        <v>1</v>
      </c>
      <c r="AD54" s="2997">
        <v>1</v>
      </c>
      <c r="AE54" s="3002">
        <v>1</v>
      </c>
    </row>
    <row r="55" spans="1:31" s="3031" customFormat="1" ht="15.75">
      <c r="A55" s="2997">
        <v>1</v>
      </c>
      <c r="B55" s="3061"/>
      <c r="C55" s="3062" t="s">
        <v>4625</v>
      </c>
      <c r="D55" s="3063"/>
      <c r="E55" s="3063"/>
      <c r="F55" s="3101" t="s">
        <v>2080</v>
      </c>
      <c r="G55" s="3102">
        <v>0.125</v>
      </c>
      <c r="H55" s="3102">
        <v>0.16600000000000001</v>
      </c>
      <c r="I55" s="3103">
        <v>0.25</v>
      </c>
      <c r="J55" s="3103">
        <v>0.26</v>
      </c>
      <c r="K55" s="3104">
        <v>0.25</v>
      </c>
      <c r="L55" s="3102">
        <v>0.25</v>
      </c>
      <c r="M55" s="3088" t="str">
        <f>IFERROR(IF(F55=E363,"L",IF(OR(F55=F363,F55=G363,F55=H363,F55=I363),"Kg",IF(OR(F55=J363,F55=K363,F55=L363,F55=M363),F55,0))),0)</f>
        <v>L</v>
      </c>
      <c r="N55" s="3069">
        <f>IFERROR((SUMIF(E363:M363, F55, E364:M364)) * G55 * G19, 0)</f>
        <v>12.5</v>
      </c>
      <c r="O55" s="3069">
        <f>IFERROR((SUMIF(E363:M363, F55, E364:M364)) * I55 * I19, 0)</f>
        <v>94.5</v>
      </c>
      <c r="P55" s="3069">
        <f>IFERROR((SUMIF(E363:M363, F55, E364:M364)) * K55 * K19, 0)</f>
        <v>23.75</v>
      </c>
      <c r="Q55" s="3092" t="str">
        <f>IFERROR(IF(N55&gt;0,IF(OR(F55="Kg", F55="g"),IF(ROUND(N55,3)&gt;=1,ROUND(N55,3)&amp;" Kg",ROUND(N55*1000,0)&amp;" g"),IF(ROUND(N55,3)&gt;=1,ROUND(N55,3)&amp;IF(OR(F55=E363,F55=F363,F55=G363,F55=H363,F55=I363)," Kg ",F55),"")), ""),0)</f>
        <v xml:space="preserve">12.5 Kg </v>
      </c>
      <c r="R55" s="3092" t="str">
        <f>IFERROR(IF(O55&gt;0,IF(OR(F55="Kg", F55="g"),IF(ROUND(O55,3)&gt;=1,ROUND(O55,3)&amp;" Kg",ROUND(O55*1000,0)&amp;" g"),IF(ROUND(O55,3)&gt;=1,ROUND(O55,3)&amp;IF(OR(F55=E363,F55=F363,F55=G363,F55=H363,F55=I363)," Kg ",F55),"")), ""),0)</f>
        <v xml:space="preserve">94.5 Kg </v>
      </c>
      <c r="S55" s="3092" t="str">
        <f>IFERROR(IF(P55&gt;0,IF(OR(F55="Kg", F55="g"),IF(ROUND(P55,3)&gt;=1,ROUND(P55,3)&amp;" Kg",ROUND(P55*1000,0)&amp;" g"),IF(ROUND(P55,3)&gt;=1,ROUND(P55,3)&amp;IF(OR(F55=E363,F55=F363,F55=G363,F55=H363,F55=I363)," Kg ",F55),"")), ""),0)</f>
        <v xml:space="preserve">23.75 Kg </v>
      </c>
      <c r="T55" s="3093">
        <f>IFERROR(INDEX(J364:M364,MATCH(G55,J363:M363,0))*G19&amp;" "&amp;G55,0)</f>
        <v>0</v>
      </c>
      <c r="U55" s="3093">
        <f>IFERROR(INDEX(J364:M364,MATCH(I55,J363:M363,0))*I19&amp;" "&amp;I55,0)</f>
        <v>0</v>
      </c>
      <c r="V55" s="3094">
        <f>IFERROR(INDEX(J364:M364,MATCH(K55,J363:M363,0))*K19&amp;" "&amp;K55,0)</f>
        <v>0</v>
      </c>
      <c r="W55" s="2997">
        <v>1</v>
      </c>
      <c r="X55" s="2997">
        <v>1</v>
      </c>
      <c r="Y55" s="2997">
        <v>1</v>
      </c>
      <c r="Z55" s="2997">
        <v>1</v>
      </c>
      <c r="AA55" s="2997">
        <v>1</v>
      </c>
      <c r="AB55" s="2997">
        <v>1</v>
      </c>
      <c r="AC55" s="2997">
        <v>1</v>
      </c>
      <c r="AD55" s="2997">
        <v>1</v>
      </c>
      <c r="AE55" s="3002">
        <v>1</v>
      </c>
    </row>
    <row r="56" spans="1:31" s="3031" customFormat="1" ht="15.75">
      <c r="A56" s="2997">
        <v>1</v>
      </c>
      <c r="B56" s="3061"/>
      <c r="C56" s="3073"/>
      <c r="D56" s="3074"/>
      <c r="E56" s="3074"/>
      <c r="F56" s="3105" t="str">
        <f>C55</f>
        <v>Potage à base de légumes (en litres/Kg)</v>
      </c>
      <c r="G56" s="3106" t="str">
        <f>IF(OR(Q55="",0),T55,Q55)</f>
        <v xml:space="preserve">12.5 Kg </v>
      </c>
      <c r="H56" s="3106" t="str">
        <f>IF(OR(Q56="",0),T56,Q56)</f>
        <v xml:space="preserve">16.6 Kg </v>
      </c>
      <c r="I56" s="3106" t="str">
        <f>IF(OR(R55="",0),U55,R55)</f>
        <v xml:space="preserve">94.5 Kg </v>
      </c>
      <c r="J56" s="3106" t="str">
        <f>IF(OR(R56="",0),U56,R56)</f>
        <v xml:space="preserve">33.28 Kg </v>
      </c>
      <c r="K56" s="3106" t="str">
        <f>IF(OR(S55="",0),V55,S55)</f>
        <v xml:space="preserve">23.75 Kg </v>
      </c>
      <c r="L56" s="3106" t="str">
        <f>IF(OR(S56="",0),V56,S56)</f>
        <v xml:space="preserve">19 Kg </v>
      </c>
      <c r="M56" s="3090">
        <f>SUM(N55:P56)</f>
        <v>199.63</v>
      </c>
      <c r="N56" s="3078">
        <f>IFERROR((SUMIF(E363:M363, F55, E364:M364)) * H55 * H19, 0)</f>
        <v>16.600000000000001</v>
      </c>
      <c r="O56" s="3078">
        <f>IFERROR((SUMIF(E363:M363, F55, E364:M364)) * J55 * J19, 0)</f>
        <v>33.28</v>
      </c>
      <c r="P56" s="3078">
        <f>IFERROR((SUMIF(E363:M363, F55, E364:M364)) * L55 * L19, 0)</f>
        <v>19</v>
      </c>
      <c r="Q56" s="3092" t="str">
        <f>IFERROR(IF(N56&gt;0,IF(OR(F55="Kg", F55="g"),IF(ROUND(N56,3)&gt;=1,ROUND(N56,3)&amp;" Kg",ROUND(N56*1000,0)&amp;" g"),IF(ROUND(N56,3)&gt;=1,ROUND(N56,3)&amp;IF(OR(F55=E363,F55=F363,F55=G363,F55=H363,F55=I363)," Kg ",F55),"")), ""),0)</f>
        <v xml:space="preserve">16.6 Kg </v>
      </c>
      <c r="R56" s="3092" t="str">
        <f>IFERROR(IF(O56&gt;0,IF(OR(F55="Kg", F55="g"),IF(ROUND(O56,3)&gt;=1,ROUND(O56,3)&amp;" Kg",ROUND(O56*1000,0)&amp;" g"),IF(ROUND(O56,3)&gt;=1,ROUND(O56,3)&amp;IF(OR(F55=E363,F55=F363,F55=G363,F55=H363,F55=I363)," Kg ",F55),"")), ""),0)</f>
        <v xml:space="preserve">33.28 Kg </v>
      </c>
      <c r="S56" s="3092" t="str">
        <f>IFERROR(IF(P56&gt;0,IF(OR(F55="Kg", F55="g"),IF(ROUND(P56,3)&gt;=1,ROUND(P56,3)&amp;" Kg",ROUND(P56*1000,0)&amp;" g"),IF(ROUND(P56,3)&gt;=1,ROUND(P56,3)&amp;IF(OR(F55=E363,F55=F363,F55=G363,F55=H363,F55=I363)," Kg ",F55),"")), ""),0)</f>
        <v xml:space="preserve">19 Kg </v>
      </c>
      <c r="T56" s="3093">
        <f>IFERROR(INDEX(J364:M364,MATCH(H55,J363:M363,0))*H19&amp;" "&amp;H55,0)</f>
        <v>0</v>
      </c>
      <c r="U56" s="3093">
        <f>IFERROR(INDEX(J364:M364,MATCH(J55,J363:M363,0))*J19&amp;" "&amp;J55,0)</f>
        <v>0</v>
      </c>
      <c r="V56" s="3094">
        <f>IFERROR(INDEX(J364:M364,MATCH(L55,J363:M363,0))*L19&amp;" "&amp;L55,0)</f>
        <v>0</v>
      </c>
      <c r="W56" s="2997">
        <v>1</v>
      </c>
      <c r="X56" s="2997">
        <v>1</v>
      </c>
      <c r="Y56" s="2997">
        <v>1</v>
      </c>
      <c r="Z56" s="2997">
        <v>1</v>
      </c>
      <c r="AA56" s="2997">
        <v>1</v>
      </c>
      <c r="AB56" s="2997">
        <v>1</v>
      </c>
      <c r="AC56" s="2997">
        <v>1</v>
      </c>
      <c r="AD56" s="2997">
        <v>1</v>
      </c>
      <c r="AE56" s="3002">
        <v>1</v>
      </c>
    </row>
    <row r="57" spans="1:31" s="3031" customFormat="1" ht="17.25">
      <c r="A57" s="2997">
        <v>1</v>
      </c>
      <c r="B57" s="3061"/>
      <c r="C57" s="3062" t="s">
        <v>4626</v>
      </c>
      <c r="D57" s="3063"/>
      <c r="E57" s="3063"/>
      <c r="F57" s="3085" t="s">
        <v>4611</v>
      </c>
      <c r="G57" s="3086">
        <v>0.5</v>
      </c>
      <c r="H57" s="3086">
        <v>0.5</v>
      </c>
      <c r="I57" s="3086">
        <v>1</v>
      </c>
      <c r="J57" s="3086">
        <v>1.5</v>
      </c>
      <c r="K57" s="3086">
        <v>1</v>
      </c>
      <c r="L57" s="3087">
        <v>1</v>
      </c>
      <c r="M57" s="3088" t="str">
        <f>IFERROR(IF(F57=E363,"L",IF(OR(F57=F363,F57=G363,F57=H363,F57=I363),"Kg",IF(OR(F57=J363,F57=K363,F57=L363,F57=M363),F57,0))),0)</f>
        <v xml:space="preserve"> Unité(s)</v>
      </c>
      <c r="N57" s="3069">
        <f>IFERROR((SUMIF(E363:M363, F57, E364:M364)) * G57 * G19, 0)</f>
        <v>50</v>
      </c>
      <c r="O57" s="3069">
        <f>IFERROR((SUMIF(E363:M363, F57, E364:M364)) * I57 * I19, 0)</f>
        <v>378</v>
      </c>
      <c r="P57" s="3069">
        <f>IFERROR((SUMIF(E363:M363, F57, E364:M364)) * K57 * K19, 0)</f>
        <v>95</v>
      </c>
      <c r="Q57" s="3070" t="str">
        <f>IFERROR(IF(N57&gt;0,IF(OR(F57="Kg", F57="g"),IF(ROUND(N57,3)&gt;=1,ROUND(N57,3)&amp;" Kg",ROUND(N57*1000,0)&amp;" g"),IF(ROUND(N57,3)&gt;=1,ROUND(N57,3)&amp;IF(OR(F57=E363,F57=F363,F57=G363,F57=H363,F57=I363)," Kg ",F57),"")), ""),0)</f>
        <v>50 Unité(s)</v>
      </c>
      <c r="R57" s="3070" t="str">
        <f>IFERROR(IF(O57&gt;0,IF(OR(F57="Kg", F57="g"),IF(ROUND(O57,3)&gt;=1,ROUND(O57,3)&amp;" Kg",ROUND(O57*1000,0)&amp;" g"),IF(ROUND(O57,3)&gt;=1,ROUND(O57,3)&amp;IF(OR(F57=E363,F57=F363,F57=G363,F57=H363,F57=I363)," Kg ",F57),"")), ""),0)</f>
        <v>378 Unité(s)</v>
      </c>
      <c r="S57" s="3070" t="str">
        <f>IFERROR(IF(P57&gt;0,IF(OR(F57="Kg", F57="g"),IF(ROUND(P57,3)&gt;=1,ROUND(P57,3)&amp;" Kg",ROUND(P57*1000,0)&amp;" g"),IF(ROUND(P57,3)&gt;=1,ROUND(P57,3)&amp;IF(OR(F57=E363,F57=F363,F57=G363,F57=H363,F57=I363)," Kg ",F57),"")), ""),0)</f>
        <v>95 Unité(s)</v>
      </c>
      <c r="T57" s="3071">
        <f>IFERROR(INDEX(J364:M364,MATCH(G57,J363:M363,0))*G19&amp;" "&amp;G57,0)</f>
        <v>0</v>
      </c>
      <c r="U57" s="3071">
        <f>IFERROR(INDEX(J364:M364,MATCH(I57,J363:M363,0))*I19&amp;" "&amp;I57,0)</f>
        <v>0</v>
      </c>
      <c r="V57" s="3072">
        <f>IFERROR(INDEX(J364:M364,MATCH(K57,J363:M363,0))*K19&amp;" "&amp;K57,0)</f>
        <v>0</v>
      </c>
      <c r="W57" s="2997">
        <v>1</v>
      </c>
      <c r="X57" s="2997">
        <v>1</v>
      </c>
      <c r="Y57" s="2997">
        <v>1</v>
      </c>
      <c r="Z57" s="2997">
        <v>1</v>
      </c>
      <c r="AA57" s="2997">
        <v>1</v>
      </c>
      <c r="AB57" s="2997">
        <v>1</v>
      </c>
      <c r="AC57" s="2997">
        <v>1</v>
      </c>
      <c r="AD57" s="2997">
        <v>1</v>
      </c>
      <c r="AE57" s="3002">
        <v>1</v>
      </c>
    </row>
    <row r="58" spans="1:31" s="3031" customFormat="1" ht="15.75">
      <c r="A58" s="2997">
        <v>1</v>
      </c>
      <c r="B58" s="3061"/>
      <c r="C58" s="3073"/>
      <c r="D58" s="3074"/>
      <c r="E58" s="3074"/>
      <c r="F58" s="3075" t="str">
        <f>C57</f>
        <v>Artichaut entier (à l'unité)</v>
      </c>
      <c r="G58" s="3089" t="str">
        <f>IF(OR(Q57="",0),T57,Q57)</f>
        <v>50 Unité(s)</v>
      </c>
      <c r="H58" s="3089" t="str">
        <f>IF(OR(Q58="",0),T58,Q58)</f>
        <v>50 Unité(s)</v>
      </c>
      <c r="I58" s="3089" t="str">
        <f>IF(OR(R57="",0),U57,R57)</f>
        <v>378 Unité(s)</v>
      </c>
      <c r="J58" s="3089" t="str">
        <f>IF(OR(R58="",0),U58,R58)</f>
        <v>192 Unité(s)</v>
      </c>
      <c r="K58" s="3089" t="str">
        <f>IF(OR(S57="",0),V57,S57)</f>
        <v>95 Unité(s)</v>
      </c>
      <c r="L58" s="3089" t="str">
        <f>IF(OR(S58="",0),V58,S58)</f>
        <v>76 Unité(s)</v>
      </c>
      <c r="M58" s="3090">
        <f>SUM(N57:P58)</f>
        <v>841</v>
      </c>
      <c r="N58" s="3078">
        <f>IFERROR((SUMIF(E363:M363, F57, E364:M364)) * H57 * H19, 0)</f>
        <v>50</v>
      </c>
      <c r="O58" s="3078">
        <f>IFERROR((SUMIF(E363:M363, F57, E364:M364)) * J57 * J19, 0)</f>
        <v>192</v>
      </c>
      <c r="P58" s="3078">
        <f>IFERROR((SUMIF(E363:M363, F57, E364:M364)) * L57 * L19, 0)</f>
        <v>76</v>
      </c>
      <c r="Q58" s="3070" t="str">
        <f>IFERROR(IF(N58&gt;0,IF(OR(F57="Kg", F57="g"),IF(ROUND(N58,3)&gt;=1,ROUND(N58,3)&amp;" Kg",ROUND(N58*1000,0)&amp;" g"),IF(ROUND(N58,3)&gt;=1,ROUND(N58,3)&amp;IF(OR(F57=E363,F57=F363,F57=G363,F57=H363,F57=I363)," Kg ",F57),"")), ""),0)</f>
        <v>50 Unité(s)</v>
      </c>
      <c r="R58" s="3070" t="str">
        <f>IFERROR(IF(O58&gt;0,IF(OR(F57="Kg", F57="g"),IF(ROUND(O58,3)&gt;=1,ROUND(O58,3)&amp;" Kg",ROUND(O58*1000,0)&amp;" g"),IF(ROUND(O58,3)&gt;=1,ROUND(O58,3)&amp;IF(OR(F57=E363,F57=F363,F57=G363,F57=H363,F57=I363)," Kg ",F57),"")), ""),0)</f>
        <v>192 Unité(s)</v>
      </c>
      <c r="S58" s="3070" t="str">
        <f>IFERROR(IF(P58&gt;0,IF(OR(F57="Kg", F57="g"),IF(ROUND(P58,3)&gt;=1,ROUND(P58,3)&amp;" Kg",ROUND(P58*1000,0)&amp;" g"),IF(ROUND(P58,3)&gt;=1,ROUND(P58,3)&amp;IF(OR(F57=E363,F57=F363,F57=G363,F57=H363,F57=I363)," Kg ",F57),"")), ""),0)</f>
        <v>76 Unité(s)</v>
      </c>
      <c r="T58" s="3071">
        <f>IFERROR(INDEX(J364:M364,MATCH(H57,J363:M363,0))*H19&amp;" "&amp;H57,0)</f>
        <v>0</v>
      </c>
      <c r="U58" s="3071">
        <f>IFERROR(INDEX(J364:M364,MATCH(J57,J363:M363,0))*J19&amp;" "&amp;J57,0)</f>
        <v>0</v>
      </c>
      <c r="V58" s="3072">
        <f>IFERROR(INDEX(J364:M364,MATCH(L57,J363:M363,0))*L19&amp;" "&amp;L57,0)</f>
        <v>0</v>
      </c>
      <c r="W58" s="2997">
        <v>1</v>
      </c>
      <c r="X58" s="2997">
        <v>1</v>
      </c>
      <c r="Y58" s="2997">
        <v>1</v>
      </c>
      <c r="Z58" s="2997">
        <v>1</v>
      </c>
      <c r="AA58" s="2997">
        <v>1</v>
      </c>
      <c r="AB58" s="2997">
        <v>1</v>
      </c>
      <c r="AC58" s="2997">
        <v>1</v>
      </c>
      <c r="AD58" s="2997">
        <v>1</v>
      </c>
      <c r="AE58" s="3002">
        <v>1</v>
      </c>
    </row>
    <row r="59" spans="1:31" s="3031" customFormat="1" ht="17.25">
      <c r="A59" s="2997">
        <v>1</v>
      </c>
      <c r="B59" s="3061"/>
      <c r="C59" s="3062" t="s">
        <v>4627</v>
      </c>
      <c r="D59" s="3063"/>
      <c r="E59" s="3063"/>
      <c r="F59" s="3096" t="s">
        <v>4614</v>
      </c>
      <c r="G59" s="3097">
        <v>0.05</v>
      </c>
      <c r="H59" s="3097">
        <v>7.0000000000000007E-2</v>
      </c>
      <c r="I59" s="3098">
        <v>0.09</v>
      </c>
      <c r="J59" s="3098">
        <v>0.1</v>
      </c>
      <c r="K59" s="3098">
        <v>0.08</v>
      </c>
      <c r="L59" s="3097">
        <v>0.08</v>
      </c>
      <c r="M59" s="3088" t="str">
        <f>IFERROR(IF(F59=E363,"L",IF(OR(F59=F363,F59=G363,F59=H363,F59=I363),"Kg",IF(OR(F59=J363,F59=K363,F59=L363,F59=M363),F59,0))),0)</f>
        <v>Kg</v>
      </c>
      <c r="N59" s="3069">
        <f>IFERROR((SUMIF(E363:M363, F59, E364:M364)) * G59 * G19, 0)</f>
        <v>5</v>
      </c>
      <c r="O59" s="3069">
        <f>IFERROR((SUMIF(E363:M363, F59, E364:M364)) * I59 * I19, 0)</f>
        <v>34.019999999999996</v>
      </c>
      <c r="P59" s="3069">
        <f>IFERROR((SUMIF(E363:M363, F59, E364:M364)) * K59 * K19, 0)</f>
        <v>7.6000000000000005</v>
      </c>
      <c r="Q59" s="3092" t="str">
        <f>IFERROR(IF(N59&gt;0,IF(OR(F59="Kg", F59="g"),IF(ROUND(N59,3)&gt;=1,ROUND(N59,3)&amp;" Kg",ROUND(N59*1000,0)&amp;" g"),IF(ROUND(N59,3)&gt;=1,ROUND(N59,3)&amp;IF(OR(F59=E363,F59=F363,F59=G363,F59=H363,F59=I363)," Kg ",F59),"")), ""),0)</f>
        <v>5 Kg</v>
      </c>
      <c r="R59" s="3092" t="str">
        <f>IFERROR(IF(O59&gt;0,IF(OR(F59="Kg", F59="g"),IF(ROUND(O59,3)&gt;=1,ROUND(O59,3)&amp;" Kg",ROUND(O59*1000,0)&amp;" g"),IF(ROUND(O59,3)&gt;=1,ROUND(O59,3)&amp;IF(OR(F59=E363,F59=F363,F59=G363,F59=H363,F59=I363)," Kg ",F59),"")), ""),0)</f>
        <v>34.02 Kg</v>
      </c>
      <c r="S59" s="3092" t="str">
        <f>IFERROR(IF(P59&gt;0,IF(OR(F59="Kg", F59="g"),IF(ROUND(P59,3)&gt;=1,ROUND(P59,3)&amp;" Kg",ROUND(P59*1000,0)&amp;" g"),IF(ROUND(P59,3)&gt;=1,ROUND(P59,3)&amp;IF(OR(F59=E363,F59=F363,F59=G363,F59=H363,F59=I363)," Kg ",F59),"")), ""),0)</f>
        <v>7.6 Kg</v>
      </c>
      <c r="T59" s="3093">
        <f>IFERROR(INDEX(J364:M364,MATCH(G59,J363:M363,0))*G19&amp;" "&amp;G59,0)</f>
        <v>0</v>
      </c>
      <c r="U59" s="3093">
        <f>IFERROR(INDEX(J364:M364,MATCH(I59,J363:M363,0))*I19&amp;" "&amp;I59,0)</f>
        <v>0</v>
      </c>
      <c r="V59" s="3094">
        <f>IFERROR(INDEX(J364:M364,MATCH(K59,J363:M363,0))*K19&amp;" "&amp;K59,0)</f>
        <v>0</v>
      </c>
      <c r="W59" s="2997">
        <v>1</v>
      </c>
      <c r="X59" s="2997">
        <v>1</v>
      </c>
      <c r="Y59" s="2997">
        <v>1</v>
      </c>
      <c r="Z59" s="2997">
        <v>1</v>
      </c>
      <c r="AA59" s="2997">
        <v>1</v>
      </c>
      <c r="AB59" s="2997">
        <v>1</v>
      </c>
      <c r="AC59" s="2997">
        <v>1</v>
      </c>
      <c r="AD59" s="2997">
        <v>1</v>
      </c>
      <c r="AE59" s="3002">
        <v>1</v>
      </c>
    </row>
    <row r="60" spans="1:31" s="3031" customFormat="1" ht="15.75">
      <c r="A60" s="2997">
        <v>1</v>
      </c>
      <c r="B60" s="3061"/>
      <c r="C60" s="3073"/>
      <c r="D60" s="3074"/>
      <c r="E60" s="3074"/>
      <c r="F60" s="3075" t="str">
        <f>C59</f>
        <v>Fond d'artichaut</v>
      </c>
      <c r="G60" s="3076" t="str">
        <f>IF(OR(Q59="",0),T59,Q59)</f>
        <v>5 Kg</v>
      </c>
      <c r="H60" s="3076" t="str">
        <f>IF(OR(Q60="",0),T60,Q60)</f>
        <v>7 Kg</v>
      </c>
      <c r="I60" s="3076" t="str">
        <f>IF(OR(R59="",0),U59,R59)</f>
        <v>34.02 Kg</v>
      </c>
      <c r="J60" s="3076" t="str">
        <f>IF(OR(R60="",0),U60,R60)</f>
        <v>12.8 Kg</v>
      </c>
      <c r="K60" s="3076" t="str">
        <f>IF(OR(S59="",0),V59,S59)</f>
        <v>7.6 Kg</v>
      </c>
      <c r="L60" s="3076" t="str">
        <f>IF(OR(S60="",0),V60,S60)</f>
        <v>6.08 Kg</v>
      </c>
      <c r="M60" s="3090">
        <f>SUM(N59:P60)</f>
        <v>72.5</v>
      </c>
      <c r="N60" s="3078">
        <f>IFERROR((SUMIF(E363:M363, F59, E364:M364)) * H59 * H19, 0)</f>
        <v>7.0000000000000009</v>
      </c>
      <c r="O60" s="3078">
        <f>IFERROR((SUMIF(E363:M363, F59, E364:M364)) * J59 * J19, 0)</f>
        <v>12.8</v>
      </c>
      <c r="P60" s="3078">
        <f>IFERROR((SUMIF(E363:M363, F59, E364:M364)) * L59 * L19, 0)</f>
        <v>6.08</v>
      </c>
      <c r="Q60" s="3092" t="str">
        <f>IFERROR(IF(N60&gt;0,IF(OR(F59="Kg", F59="g"),IF(ROUND(N60,3)&gt;=1,ROUND(N60,3)&amp;" Kg",ROUND(N60*1000,0)&amp;" g"),IF(ROUND(N60,3)&gt;=1,ROUND(N60,3)&amp;IF(OR(F59=E363,F59=F363,F59=G363,F59=H363,F59=I363)," Kg ",F59),"")), ""),0)</f>
        <v>7 Kg</v>
      </c>
      <c r="R60" s="3092" t="str">
        <f>IFERROR(IF(O60&gt;0,IF(OR(F59="Kg", F59="g"),IF(ROUND(O60,3)&gt;=1,ROUND(O60,3)&amp;" Kg",ROUND(O60*1000,0)&amp;" g"),IF(ROUND(O60,3)&gt;=1,ROUND(O60,3)&amp;IF(OR(F59=E363,F59=F363,F59=G363,F59=H363,F59=I363)," Kg ",F59),"")), ""),0)</f>
        <v>12.8 Kg</v>
      </c>
      <c r="S60" s="3092" t="str">
        <f>IFERROR(IF(P60&gt;0,IF(OR(F59="Kg", F59="g"),IF(ROUND(P60,3)&gt;=1,ROUND(P60,3)&amp;" Kg",ROUND(P60*1000,0)&amp;" g"),IF(ROUND(P60,3)&gt;=1,ROUND(P60,3)&amp;IF(OR(F59=E363,F59=F363,F59=G363,F59=H363,F59=I363)," Kg ",F59),"")), ""),0)</f>
        <v>6.08 Kg</v>
      </c>
      <c r="T60" s="3093">
        <f>IFERROR(INDEX(J364:M364,MATCH(H59,J363:M363,0))*H19&amp;" "&amp;H59,0)</f>
        <v>0</v>
      </c>
      <c r="U60" s="3093">
        <f>IFERROR(INDEX(J364:M364,MATCH(J59,J363:M363,0))*J19&amp;" "&amp;J59,0)</f>
        <v>0</v>
      </c>
      <c r="V60" s="3094">
        <f>IFERROR(INDEX(J364:M364,MATCH(L59,J363:M363,0))*L19&amp;" "&amp;L59,0)</f>
        <v>0</v>
      </c>
      <c r="W60" s="2997">
        <v>1</v>
      </c>
      <c r="X60" s="2997">
        <v>1</v>
      </c>
      <c r="Y60" s="2997">
        <v>1</v>
      </c>
      <c r="Z60" s="2997">
        <v>1</v>
      </c>
      <c r="AA60" s="2997">
        <v>1</v>
      </c>
      <c r="AB60" s="2997">
        <v>1</v>
      </c>
      <c r="AC60" s="2997">
        <v>1</v>
      </c>
      <c r="AD60" s="2997">
        <v>1</v>
      </c>
      <c r="AE60" s="3002">
        <v>1</v>
      </c>
    </row>
    <row r="61" spans="1:31" s="3031" customFormat="1" ht="15.75">
      <c r="A61" s="2997">
        <v>1</v>
      </c>
      <c r="B61" s="3061"/>
      <c r="C61" s="3062" t="s">
        <v>412</v>
      </c>
      <c r="D61" s="3063"/>
      <c r="E61" s="3063"/>
      <c r="F61" s="3096" t="s">
        <v>4614</v>
      </c>
      <c r="G61" s="3097">
        <v>0.05</v>
      </c>
      <c r="H61" s="3097">
        <v>7.0000000000000007E-2</v>
      </c>
      <c r="I61" s="3098">
        <v>0.09</v>
      </c>
      <c r="J61" s="3098">
        <v>0.1</v>
      </c>
      <c r="K61" s="3098">
        <v>0.08</v>
      </c>
      <c r="L61" s="3097">
        <v>0.08</v>
      </c>
      <c r="M61" s="3088" t="str">
        <f>IFERROR(IF(F61=E363,"L",IF(OR(F61=F363,F61=G363,F61=H363,F61=I363),"Kg",IF(OR(F61=J363,F61=K363,F61=L363,F61=M363),F61,0))),0)</f>
        <v>Kg</v>
      </c>
      <c r="N61" s="3069">
        <f>IFERROR((SUMIF(E363:M363, F61, E364:M364)) * G61 * G19, 0)</f>
        <v>5</v>
      </c>
      <c r="O61" s="3069">
        <f>IFERROR((SUMIF(E363:M363, F61, E364:M364)) * I61 * I19, 0)</f>
        <v>34.019999999999996</v>
      </c>
      <c r="P61" s="3069">
        <f>IFERROR((SUMIF(E363:M363, F61, E364:M364)) * K61 * K19, 0)</f>
        <v>7.6000000000000005</v>
      </c>
      <c r="Q61" s="3070" t="str">
        <f>IFERROR(IF(N61&gt;0,IF(OR(F61="Kg", F61="g"),IF(ROUND(N61,3)&gt;=1,ROUND(N61,3)&amp;" Kg",ROUND(N61*1000,0)&amp;" g"),IF(ROUND(N61,3)&gt;=1,ROUND(N61,3)&amp;IF(OR(F61=E363,F61=F363,F61=G363,F61=H363,F61=I363)," Kg ",F61),"")), ""),0)</f>
        <v>5 Kg</v>
      </c>
      <c r="R61" s="3070" t="str">
        <f>IFERROR(IF(O61&gt;0,IF(OR(F61="Kg", F61="g"),IF(ROUND(O61,3)&gt;=1,ROUND(O61,3)&amp;" Kg",ROUND(O61*1000,0)&amp;" g"),IF(ROUND(O61,3)&gt;=1,ROUND(O61,3)&amp;IF(OR(F61=E363,F61=F363,F61=G363,F61=H363,F61=I363)," Kg ",F61),"")), ""),0)</f>
        <v>34.02 Kg</v>
      </c>
      <c r="S61" s="3070" t="str">
        <f>IFERROR(IF(P61&gt;0,IF(OR(F61="Kg", F61="g"),IF(ROUND(P61,3)&gt;=1,ROUND(P61,3)&amp;" Kg",ROUND(P61*1000,0)&amp;" g"),IF(ROUND(P61,3)&gt;=1,ROUND(P61,3)&amp;IF(OR(F61=E363,F61=F363,F61=G363,F61=H363,F61=I363)," Kg ",F61),"")), ""),0)</f>
        <v>7.6 Kg</v>
      </c>
      <c r="T61" s="3071">
        <f>IFERROR(INDEX(J364:M364,MATCH(G61,J363:M363,0))*G19&amp;" "&amp;G61,0)</f>
        <v>0</v>
      </c>
      <c r="U61" s="3071">
        <f>IFERROR(INDEX(J364:M364,MATCH(I61,J363:M363,0))*I19&amp;" "&amp;I61,0)</f>
        <v>0</v>
      </c>
      <c r="V61" s="3072">
        <f>IFERROR(INDEX(J364:M364,MATCH(K61,J363:M363,0))*K19&amp;" "&amp;K61,0)</f>
        <v>0</v>
      </c>
      <c r="W61" s="2997">
        <v>1</v>
      </c>
      <c r="X61" s="2997">
        <v>1</v>
      </c>
      <c r="Y61" s="2997">
        <v>1</v>
      </c>
      <c r="Z61" s="2997">
        <v>1</v>
      </c>
      <c r="AA61" s="2997">
        <v>1</v>
      </c>
      <c r="AB61" s="2997">
        <v>1</v>
      </c>
      <c r="AC61" s="2997">
        <v>1</v>
      </c>
      <c r="AD61" s="2997">
        <v>1</v>
      </c>
      <c r="AE61" s="3002">
        <v>1</v>
      </c>
    </row>
    <row r="62" spans="1:31" s="3031" customFormat="1" ht="15.75">
      <c r="A62" s="2997">
        <v>1</v>
      </c>
      <c r="B62" s="3061"/>
      <c r="C62" s="3073"/>
      <c r="D62" s="3074"/>
      <c r="E62" s="3074"/>
      <c r="F62" s="3075" t="str">
        <f>C61</f>
        <v>Asperges</v>
      </c>
      <c r="G62" s="3076" t="str">
        <f>IF(OR(Q61="",0),T61,Q61)</f>
        <v>5 Kg</v>
      </c>
      <c r="H62" s="3076" t="str">
        <f>IF(OR(Q62="",0),T62,Q62)</f>
        <v>7 Kg</v>
      </c>
      <c r="I62" s="3076" t="str">
        <f>IF(OR(R61="",0),U61,R61)</f>
        <v>34.02 Kg</v>
      </c>
      <c r="J62" s="3076" t="str">
        <f>IF(OR(R62="",0),U62,R62)</f>
        <v>12.8 Kg</v>
      </c>
      <c r="K62" s="3076" t="str">
        <f>IF(OR(S61="",0),V61,S61)</f>
        <v>7.6 Kg</v>
      </c>
      <c r="L62" s="3076" t="str">
        <f>IF(OR(S62="",0),V62,S62)</f>
        <v>6.08 Kg</v>
      </c>
      <c r="M62" s="3090">
        <f>SUM(N61:P62)</f>
        <v>72.5</v>
      </c>
      <c r="N62" s="3078">
        <f>IFERROR((SUMIF(E363:M363, F61, E364:M364)) * H61 * H19, 0)</f>
        <v>7.0000000000000009</v>
      </c>
      <c r="O62" s="3078">
        <f>IFERROR((SUMIF(E363:M363, F61, E364:M364)) * J61 * J19, 0)</f>
        <v>12.8</v>
      </c>
      <c r="P62" s="3078">
        <f>IFERROR((SUMIF(E363:M363, F61, E364:M364)) * L61 * L19, 0)</f>
        <v>6.08</v>
      </c>
      <c r="Q62" s="3070" t="str">
        <f>IFERROR(IF(N62&gt;0,IF(OR(F61="Kg", F61="g"),IF(ROUND(N62,3)&gt;=1,ROUND(N62,3)&amp;" Kg",ROUND(N62*1000,0)&amp;" g"),IF(ROUND(N62,3)&gt;=1,ROUND(N62,3)&amp;IF(OR(F61=E363,F61=F363,F61=G363,F61=H363,F61=I363)," Kg ",F61),"")), ""),0)</f>
        <v>7 Kg</v>
      </c>
      <c r="R62" s="3070" t="str">
        <f>IFERROR(IF(O62&gt;0,IF(OR(F61="Kg", F61="g"),IF(ROUND(O62,3)&gt;=1,ROUND(O62,3)&amp;" Kg",ROUND(O62*1000,0)&amp;" g"),IF(ROUND(O62,3)&gt;=1,ROUND(O62,3)&amp;IF(OR(F61=E363,F61=F363,F61=G363,F61=H363,F61=I363)," Kg ",F61),"")), ""),0)</f>
        <v>12.8 Kg</v>
      </c>
      <c r="S62" s="3070" t="str">
        <f>IFERROR(IF(P62&gt;0,IF(OR(F61="Kg", F61="g"),IF(ROUND(P62,3)&gt;=1,ROUND(P62,3)&amp;" Kg",ROUND(P62*1000,0)&amp;" g"),IF(ROUND(P62,3)&gt;=1,ROUND(P62,3)&amp;IF(OR(F61=E363,F61=F363,F61=G363,F61=H363,F61=I363)," Kg ",F61),"")), ""),0)</f>
        <v>6.08 Kg</v>
      </c>
      <c r="T62" s="3071">
        <f>IFERROR(INDEX(J364:M364,MATCH(H61,J363:M363,0))*H19&amp;" "&amp;H61,0)</f>
        <v>0</v>
      </c>
      <c r="U62" s="3071">
        <f>IFERROR(INDEX(J364:M364,MATCH(J61,J363:M363,0))*J19&amp;" "&amp;J61,0)</f>
        <v>0</v>
      </c>
      <c r="V62" s="3072">
        <f>IFERROR(INDEX(J364:M364,MATCH(L61,J363:M363,0))*L19&amp;" "&amp;L61,0)</f>
        <v>0</v>
      </c>
      <c r="W62" s="2997">
        <v>1</v>
      </c>
      <c r="X62" s="2997">
        <v>1</v>
      </c>
      <c r="Y62" s="2997">
        <v>1</v>
      </c>
      <c r="Z62" s="2997">
        <v>1</v>
      </c>
      <c r="AA62" s="2997">
        <v>1</v>
      </c>
      <c r="AB62" s="2997">
        <v>1</v>
      </c>
      <c r="AC62" s="2997">
        <v>1</v>
      </c>
      <c r="AD62" s="2997">
        <v>1</v>
      </c>
      <c r="AE62" s="3002">
        <v>1</v>
      </c>
    </row>
    <row r="63" spans="1:31" s="3031" customFormat="1" ht="15.75">
      <c r="A63" s="2997">
        <v>1</v>
      </c>
      <c r="B63" s="3061"/>
      <c r="C63" s="3062" t="s">
        <v>413</v>
      </c>
      <c r="D63" s="3063"/>
      <c r="E63" s="3063"/>
      <c r="F63" s="3096" t="s">
        <v>4614</v>
      </c>
      <c r="G63" s="3097">
        <v>0.05</v>
      </c>
      <c r="H63" s="3097">
        <v>7.0000000000000007E-2</v>
      </c>
      <c r="I63" s="3098">
        <v>0.1</v>
      </c>
      <c r="J63" s="3098">
        <v>0.11</v>
      </c>
      <c r="K63" s="3098">
        <v>0.08</v>
      </c>
      <c r="L63" s="3097">
        <v>0.08</v>
      </c>
      <c r="M63" s="3088" t="str">
        <f>IFERROR(IF(F63=E363,"L",IF(OR(F63=F363,F63=G363,F63=H363,F63=I363),"Kg",IF(OR(F63=J363,F63=K363,F63=L363,F63=M363),F63,0))),0)</f>
        <v>Kg</v>
      </c>
      <c r="N63" s="3069">
        <f>IFERROR((SUMIF(E363:M363, F63, E364:M364)) * G63 * G19, 0)</f>
        <v>5</v>
      </c>
      <c r="O63" s="3069">
        <f>IFERROR((SUMIF(E363:M363, F63, E364:M364)) * I63 * I19, 0)</f>
        <v>37.800000000000004</v>
      </c>
      <c r="P63" s="3069">
        <f>IFERROR((SUMIF(E363:M363, F63, E364:M364)) * K63 * K19, 0)</f>
        <v>7.6000000000000005</v>
      </c>
      <c r="Q63" s="3092" t="str">
        <f>IFERROR(IF(N63&gt;0,IF(OR(F63="Kg", F63="g"),IF(ROUND(N63,3)&gt;=1,ROUND(N63,3)&amp;" Kg",ROUND(N63*1000,0)&amp;" g"),IF(ROUND(N63,3)&gt;=1,ROUND(N63,3)&amp;IF(OR(F63=E363,F63=F363,F63=G363,F63=H363,F63=I363)," Kg ",F63),"")), ""),0)</f>
        <v>5 Kg</v>
      </c>
      <c r="R63" s="3092" t="str">
        <f>IFERROR(IF(O63&gt;0,IF(OR(F63="Kg", F63="g"),IF(ROUND(O63,3)&gt;=1,ROUND(O63,3)&amp;" Kg",ROUND(O63*1000,0)&amp;" g"),IF(ROUND(O63,3)&gt;=1,ROUND(O63,3)&amp;IF(OR(F63=E363,F63=F363,F63=G363,F63=H363,F63=I363)," Kg ",F63),"")), ""),0)</f>
        <v>37.8 Kg</v>
      </c>
      <c r="S63" s="3092" t="str">
        <f>IFERROR(IF(P63&gt;0,IF(OR(F63="Kg", F63="g"),IF(ROUND(P63,3)&gt;=1,ROUND(P63,3)&amp;" Kg",ROUND(P63*1000,0)&amp;" g"),IF(ROUND(P63,3)&gt;=1,ROUND(P63,3)&amp;IF(OR(F63=E363,F63=F363,F63=G363,F63=H363,F63=I363)," Kg ",F63),"")), ""),0)</f>
        <v>7.6 Kg</v>
      </c>
      <c r="T63" s="3093">
        <f>IFERROR(INDEX(J364:M364,MATCH(G63,J363:M363,0))*G19&amp;" "&amp;G63,0)</f>
        <v>0</v>
      </c>
      <c r="U63" s="3093">
        <f>IFERROR(INDEX(J364:M364,MATCH(I63,J363:M363,0))*I19&amp;" "&amp;I63,0)</f>
        <v>0</v>
      </c>
      <c r="V63" s="3094">
        <f>IFERROR(INDEX(J364:M364,MATCH(K63,J363:M363,0))*K19&amp;" "&amp;K63,0)</f>
        <v>0</v>
      </c>
      <c r="W63" s="2997">
        <v>1</v>
      </c>
      <c r="X63" s="2997">
        <v>1</v>
      </c>
      <c r="Y63" s="2997">
        <v>1</v>
      </c>
      <c r="Z63" s="2997">
        <v>1</v>
      </c>
      <c r="AA63" s="2997">
        <v>1</v>
      </c>
      <c r="AB63" s="2997">
        <v>1</v>
      </c>
      <c r="AC63" s="2997">
        <v>1</v>
      </c>
      <c r="AD63" s="2997">
        <v>1</v>
      </c>
      <c r="AE63" s="3002">
        <v>1</v>
      </c>
    </row>
    <row r="64" spans="1:31" s="3031" customFormat="1" ht="15.75">
      <c r="A64" s="2997">
        <v>1</v>
      </c>
      <c r="B64" s="3061"/>
      <c r="C64" s="3073"/>
      <c r="D64" s="3074"/>
      <c r="E64" s="3074"/>
      <c r="F64" s="3075" t="str">
        <f>C63</f>
        <v>Betteraves</v>
      </c>
      <c r="G64" s="3076" t="str">
        <f>IF(OR(Q63="",0),T63,Q63)</f>
        <v>5 Kg</v>
      </c>
      <c r="H64" s="3076" t="str">
        <f>IF(OR(Q64="",0),T64,Q64)</f>
        <v>7 Kg</v>
      </c>
      <c r="I64" s="3076" t="str">
        <f>IF(OR(R63="",0),U63,R63)</f>
        <v>37.8 Kg</v>
      </c>
      <c r="J64" s="3076" t="str">
        <f>IF(OR(R64="",0),U64,R64)</f>
        <v>14.08 Kg</v>
      </c>
      <c r="K64" s="3076" t="str">
        <f>IF(OR(S63="",0),V63,S63)</f>
        <v>7.6 Kg</v>
      </c>
      <c r="L64" s="3076" t="str">
        <f>IF(OR(S64="",0),V64,S64)</f>
        <v>6.08 Kg</v>
      </c>
      <c r="M64" s="3090">
        <f>SUM(N63:P64)</f>
        <v>77.56</v>
      </c>
      <c r="N64" s="3078">
        <f>IFERROR((SUMIF(E363:M363, F63, E364:M364)) * H63 * H19, 0)</f>
        <v>7.0000000000000009</v>
      </c>
      <c r="O64" s="3078">
        <f>IFERROR((SUMIF(E363:M363, F63, E364:M364)) * J63 * J19, 0)</f>
        <v>14.08</v>
      </c>
      <c r="P64" s="3078">
        <f>IFERROR((SUMIF(E363:M363, F63, E364:M364)) * L63 * L19, 0)</f>
        <v>6.08</v>
      </c>
      <c r="Q64" s="3092" t="str">
        <f>IFERROR(IF(N64&gt;0,IF(OR(F63="Kg", F63="g"),IF(ROUND(N64,3)&gt;=1,ROUND(N64,3)&amp;" Kg",ROUND(N64*1000,0)&amp;" g"),IF(ROUND(N64,3)&gt;=1,ROUND(N64,3)&amp;IF(OR(F63=E363,F63=F363,F63=G363,F63=H363,F63=I363)," Kg ",F63),"")), ""),0)</f>
        <v>7 Kg</v>
      </c>
      <c r="R64" s="3092" t="str">
        <f>IFERROR(IF(O64&gt;0,IF(OR(F63="Kg", F63="g"),IF(ROUND(O64,3)&gt;=1,ROUND(O64,3)&amp;" Kg",ROUND(O64*1000,0)&amp;" g"),IF(ROUND(O64,3)&gt;=1,ROUND(O64,3)&amp;IF(OR(F63=E363,F63=F363,F63=G363,F63=H363,F63=I363)," Kg ",F63),"")), ""),0)</f>
        <v>14.08 Kg</v>
      </c>
      <c r="S64" s="3092" t="str">
        <f>IFERROR(IF(P64&gt;0,IF(OR(F63="Kg", F63="g"),IF(ROUND(P64,3)&gt;=1,ROUND(P64,3)&amp;" Kg",ROUND(P64*1000,0)&amp;" g"),IF(ROUND(P64,3)&gt;=1,ROUND(P64,3)&amp;IF(OR(F63=E363,F63=F363,F63=G363,F63=H363,F63=I363)," Kg ",F63),"")), ""),0)</f>
        <v>6.08 Kg</v>
      </c>
      <c r="T64" s="3093">
        <f>IFERROR(INDEX(J364:M364,MATCH(H63,J363:M363,0))*H19&amp;" "&amp;H63,0)</f>
        <v>0</v>
      </c>
      <c r="U64" s="3093">
        <f>IFERROR(INDEX(J364:M364,MATCH(J63,J363:M363,0))*J19&amp;" "&amp;J63,0)</f>
        <v>0</v>
      </c>
      <c r="V64" s="3094">
        <f>IFERROR(INDEX(J364:M364,MATCH(L63,J363:M363,0))*L19&amp;" "&amp;L63,0)</f>
        <v>0</v>
      </c>
      <c r="W64" s="2997">
        <v>1</v>
      </c>
      <c r="X64" s="2997">
        <v>1</v>
      </c>
      <c r="Y64" s="2997">
        <v>1</v>
      </c>
      <c r="Z64" s="2997">
        <v>1</v>
      </c>
      <c r="AA64" s="2997">
        <v>1</v>
      </c>
      <c r="AB64" s="2997">
        <v>1</v>
      </c>
      <c r="AC64" s="2997">
        <v>1</v>
      </c>
      <c r="AD64" s="2997">
        <v>1</v>
      </c>
      <c r="AE64" s="3002">
        <v>1</v>
      </c>
    </row>
    <row r="65" spans="1:31" s="3031" customFormat="1" ht="15.75">
      <c r="A65" s="2997">
        <v>1</v>
      </c>
      <c r="B65" s="3061"/>
      <c r="C65" s="3062" t="s">
        <v>4628</v>
      </c>
      <c r="D65" s="3063"/>
      <c r="E65" s="3063"/>
      <c r="F65" s="3096" t="s">
        <v>4614</v>
      </c>
      <c r="G65" s="3097">
        <v>0.05</v>
      </c>
      <c r="H65" s="3097">
        <v>7.0000000000000007E-2</v>
      </c>
      <c r="I65" s="3098">
        <v>0.1</v>
      </c>
      <c r="J65" s="3098">
        <v>0.11</v>
      </c>
      <c r="K65" s="3098">
        <v>0.08</v>
      </c>
      <c r="L65" s="3097">
        <v>0.08</v>
      </c>
      <c r="M65" s="3088" t="str">
        <f>IFERROR(IF(F65=E363,"L",IF(OR(F65=F363,F65=G363,F65=H363,F65=I363),"Kg",IF(OR(F65=J363,F65=K363,F65=L363,F65=M363),F65,0))),0)</f>
        <v>Kg</v>
      </c>
      <c r="N65" s="3069">
        <f>IFERROR((SUMIF(E363:M363, F65, E364:M364)) * G65 * G19, 0)</f>
        <v>5</v>
      </c>
      <c r="O65" s="3069">
        <f>IFERROR((SUMIF(E363:M363, F65, E364:M364)) * I65 * I19, 0)</f>
        <v>37.800000000000004</v>
      </c>
      <c r="P65" s="3069">
        <f>IFERROR((SUMIF(E363:M363, F65, E364:M364)) * K65 * K19, 0)</f>
        <v>7.6000000000000005</v>
      </c>
      <c r="Q65" s="3070" t="str">
        <f>IFERROR(IF(N65&gt;0,IF(OR(F65="Kg", F65="g"),IF(ROUND(N65,3)&gt;=1,ROUND(N65,3)&amp;" Kg",ROUND(N65*1000,0)&amp;" g"),IF(ROUND(N65,3)&gt;=1,ROUND(N65,3)&amp;IF(OR(F65=E363,F65=F363,F65=G363,F65=H363,F65=I363)," Kg ",F65),"")), ""),0)</f>
        <v>5 Kg</v>
      </c>
      <c r="R65" s="3070" t="str">
        <f>IFERROR(IF(O65&gt;0,IF(OR(F65="Kg", F65="g"),IF(ROUND(O65,3)&gt;=1,ROUND(O65,3)&amp;" Kg",ROUND(O65*1000,0)&amp;" g"),IF(ROUND(O65,3)&gt;=1,ROUND(O65,3)&amp;IF(OR(F65=E363,F65=F363,F65=G363,F65=H363,F65=I363)," Kg ",F65),"")), ""),0)</f>
        <v>37.8 Kg</v>
      </c>
      <c r="S65" s="3070" t="str">
        <f>IFERROR(IF(P65&gt;0,IF(OR(F65="Kg", F65="g"),IF(ROUND(P65,3)&gt;=1,ROUND(P65,3)&amp;" Kg",ROUND(P65*1000,0)&amp;" g"),IF(ROUND(P65,3)&gt;=1,ROUND(P65,3)&amp;IF(OR(F65=E363,F65=F363,F65=G363,F65=H363,F65=I363)," Kg ",F65),"")), ""),0)</f>
        <v>7.6 Kg</v>
      </c>
      <c r="T65" s="3071">
        <f>IFERROR(INDEX(J364:M364,MATCH(G65,J363:M363,0))*G19&amp;" "&amp;G65,0)</f>
        <v>0</v>
      </c>
      <c r="U65" s="3071">
        <f>IFERROR(INDEX(J364:M364,MATCH(I65,J363:M363,0))*I19&amp;" "&amp;I65,0)</f>
        <v>0</v>
      </c>
      <c r="V65" s="3072">
        <f>IFERROR(INDEX(J364:M364,MATCH(K65,J363:M363,0))*K19&amp;" "&amp;K65,0)</f>
        <v>0</v>
      </c>
      <c r="W65" s="2997">
        <v>1</v>
      </c>
      <c r="X65" s="2997">
        <v>1</v>
      </c>
      <c r="Y65" s="2997">
        <v>1</v>
      </c>
      <c r="Z65" s="2997">
        <v>1</v>
      </c>
      <c r="AA65" s="2997">
        <v>1</v>
      </c>
      <c r="AB65" s="2997">
        <v>1</v>
      </c>
      <c r="AC65" s="2997">
        <v>1</v>
      </c>
      <c r="AD65" s="2997">
        <v>1</v>
      </c>
      <c r="AE65" s="3002">
        <v>1</v>
      </c>
    </row>
    <row r="66" spans="1:31" s="3031" customFormat="1" ht="15.75">
      <c r="A66" s="2997">
        <v>1</v>
      </c>
      <c r="B66" s="3061"/>
      <c r="C66" s="3073"/>
      <c r="D66" s="3074"/>
      <c r="E66" s="3074"/>
      <c r="F66" s="3075" t="str">
        <f>C65</f>
        <v>Céleri</v>
      </c>
      <c r="G66" s="3076" t="str">
        <f>IF(OR(Q65="",0),T65,Q65)</f>
        <v>5 Kg</v>
      </c>
      <c r="H66" s="3076" t="str">
        <f>IF(OR(Q66="",0),T66,Q66)</f>
        <v>7 Kg</v>
      </c>
      <c r="I66" s="3076" t="str">
        <f>IF(OR(R65="",0),U65,R65)</f>
        <v>37.8 Kg</v>
      </c>
      <c r="J66" s="3076" t="str">
        <f>IF(OR(R66="",0),U66,R66)</f>
        <v>14.08 Kg</v>
      </c>
      <c r="K66" s="3076" t="str">
        <f>IF(OR(S65="",0),V65,S65)</f>
        <v>7.6 Kg</v>
      </c>
      <c r="L66" s="3076" t="str">
        <f>IF(OR(S66="",0),V66,S66)</f>
        <v>6.08 Kg</v>
      </c>
      <c r="M66" s="3090">
        <f>SUM(N65:P66)</f>
        <v>77.56</v>
      </c>
      <c r="N66" s="3078">
        <f>IFERROR((SUMIF(E363:M363, F65, E364:M364)) * H65 * H19, 0)</f>
        <v>7.0000000000000009</v>
      </c>
      <c r="O66" s="3078">
        <f>IFERROR((SUMIF(E363:M363, F65, E364:M364)) * J65 * J19, 0)</f>
        <v>14.08</v>
      </c>
      <c r="P66" s="3078">
        <f>IFERROR((SUMIF(E363:M363, F65, E364:M364)) * L65 * L19, 0)</f>
        <v>6.08</v>
      </c>
      <c r="Q66" s="3070" t="str">
        <f>IFERROR(IF(N66&gt;0,IF(OR(F65="Kg", F65="g"),IF(ROUND(N66,3)&gt;=1,ROUND(N66,3)&amp;" Kg",ROUND(N66*1000,0)&amp;" g"),IF(ROUND(N66,3)&gt;=1,ROUND(N66,3)&amp;IF(OR(F65=E363,F65=F363,F65=G363,F65=H363,F65=I363)," Kg ",F65),"")), ""),0)</f>
        <v>7 Kg</v>
      </c>
      <c r="R66" s="3070" t="str">
        <f>IFERROR(IF(O66&gt;0,IF(OR(F65="Kg", F65="g"),IF(ROUND(O66,3)&gt;=1,ROUND(O66,3)&amp;" Kg",ROUND(O66*1000,0)&amp;" g"),IF(ROUND(O66,3)&gt;=1,ROUND(O66,3)&amp;IF(OR(F65=E363,F65=F363,F65=G363,F65=H363,F65=I363)," Kg ",F65),"")), ""),0)</f>
        <v>14.08 Kg</v>
      </c>
      <c r="S66" s="3070" t="str">
        <f>IFERROR(IF(P66&gt;0,IF(OR(F65="Kg", F65="g"),IF(ROUND(P66,3)&gt;=1,ROUND(P66,3)&amp;" Kg",ROUND(P66*1000,0)&amp;" g"),IF(ROUND(P66,3)&gt;=1,ROUND(P66,3)&amp;IF(OR(F65=E363,F65=F363,F65=G363,F65=H363,F65=I363)," Kg ",F65),"")), ""),0)</f>
        <v>6.08 Kg</v>
      </c>
      <c r="T66" s="3071">
        <f>IFERROR(INDEX(J364:M364,MATCH(H65,J363:M363,0))*H19&amp;" "&amp;H65,0)</f>
        <v>0</v>
      </c>
      <c r="U66" s="3071">
        <f>IFERROR(INDEX(J364:M364,MATCH(J65,J363:M363,0))*J19&amp;" "&amp;J65,0)</f>
        <v>0</v>
      </c>
      <c r="V66" s="3072">
        <f>IFERROR(INDEX(J364:M364,MATCH(L65,J363:M363,0))*L19&amp;" "&amp;L65,0)</f>
        <v>0</v>
      </c>
      <c r="W66" s="2997">
        <v>1</v>
      </c>
      <c r="X66" s="2997">
        <v>1</v>
      </c>
      <c r="Y66" s="2997">
        <v>1</v>
      </c>
      <c r="Z66" s="2997">
        <v>1</v>
      </c>
      <c r="AA66" s="2997">
        <v>1</v>
      </c>
      <c r="AB66" s="2997">
        <v>1</v>
      </c>
      <c r="AC66" s="2997">
        <v>1</v>
      </c>
      <c r="AD66" s="2997">
        <v>1</v>
      </c>
      <c r="AE66" s="3002">
        <v>1</v>
      </c>
    </row>
    <row r="67" spans="1:31" s="3031" customFormat="1" ht="15.75">
      <c r="A67" s="2997">
        <v>1</v>
      </c>
      <c r="B67" s="3061"/>
      <c r="C67" s="3062" t="s">
        <v>447</v>
      </c>
      <c r="D67" s="3063"/>
      <c r="E67" s="3063"/>
      <c r="F67" s="3096" t="s">
        <v>4614</v>
      </c>
      <c r="G67" s="3097">
        <v>0.05</v>
      </c>
      <c r="H67" s="3097">
        <v>7.0000000000000007E-2</v>
      </c>
      <c r="I67" s="3098">
        <v>0.11</v>
      </c>
      <c r="J67" s="3098">
        <v>0.11</v>
      </c>
      <c r="K67" s="3098">
        <v>0.08</v>
      </c>
      <c r="L67" s="3097">
        <v>0.08</v>
      </c>
      <c r="M67" s="3088" t="str">
        <f>IFERROR(IF(F67=E363,"L",IF(OR(F67=F363,F67=G363,F67=H363,F67=I363),"Kg",IF(OR(F67=J363,F67=K363,F67=L363,F67=M363),F67,0))),0)</f>
        <v>Kg</v>
      </c>
      <c r="N67" s="3069">
        <f>IFERROR((SUMIF(E363:M363, F67, E364:M364)) * G67 * G19, 0)</f>
        <v>5</v>
      </c>
      <c r="O67" s="3069">
        <f>IFERROR((SUMIF(E363:M363, F67, E364:M364)) * I67 * I19, 0)</f>
        <v>41.58</v>
      </c>
      <c r="P67" s="3069">
        <f>IFERROR((SUMIF(E363:M363, F67, E364:M364)) * K67 * K19, 0)</f>
        <v>7.6000000000000005</v>
      </c>
      <c r="Q67" s="3092" t="str">
        <f>IFERROR(IF(N67&gt;0,IF(OR(F67="Kg", F67="g"),IF(ROUND(N67,3)&gt;=1,ROUND(N67,3)&amp;" Kg",ROUND(N67*1000,0)&amp;" g"),IF(ROUND(N67,3)&gt;=1,ROUND(N67,3)&amp;IF(OR(F67=E363,F67=F363,F67=G363,F67=H363,F67=I363)," Kg ",F67),"")), ""),0)</f>
        <v>5 Kg</v>
      </c>
      <c r="R67" s="3092" t="str">
        <f>IFERROR(IF(O67&gt;0,IF(OR(F67="Kg", F67="g"),IF(ROUND(O67,3)&gt;=1,ROUND(O67,3)&amp;" Kg",ROUND(O67*1000,0)&amp;" g"),IF(ROUND(O67,3)&gt;=1,ROUND(O67,3)&amp;IF(OR(F67=E363,F67=F363,F67=G363,F67=H363,F67=I363)," Kg ",F67),"")), ""),0)</f>
        <v>41.58 Kg</v>
      </c>
      <c r="S67" s="3092" t="str">
        <f>IFERROR(IF(P67&gt;0,IF(OR(F67="Kg", F67="g"),IF(ROUND(P67,3)&gt;=1,ROUND(P67,3)&amp;" Kg",ROUND(P67*1000,0)&amp;" g"),IF(ROUND(P67,3)&gt;=1,ROUND(P67,3)&amp;IF(OR(F67=E363,F67=F363,F67=G363,F67=H363,F67=I363)," Kg ",F67),"")), ""),0)</f>
        <v>7.6 Kg</v>
      </c>
      <c r="T67" s="3093">
        <f>IFERROR(INDEX(J364:M364,MATCH(G67,J363:M363,0))*G19&amp;" "&amp;G67,0)</f>
        <v>0</v>
      </c>
      <c r="U67" s="3093">
        <f>IFERROR(INDEX(J364:M364,MATCH(I67,J363:M363,0))*I19&amp;" "&amp;I67,0)</f>
        <v>0</v>
      </c>
      <c r="V67" s="3094">
        <f>IFERROR(INDEX(J364:M364,MATCH(K67,J363:M363,0))*K19&amp;" "&amp;K67,0)</f>
        <v>0</v>
      </c>
      <c r="W67" s="2997">
        <v>1</v>
      </c>
      <c r="X67" s="2997">
        <v>1</v>
      </c>
      <c r="Y67" s="2997">
        <v>1</v>
      </c>
      <c r="Z67" s="2997">
        <v>1</v>
      </c>
      <c r="AA67" s="2997">
        <v>1</v>
      </c>
      <c r="AB67" s="2997">
        <v>1</v>
      </c>
      <c r="AC67" s="2997">
        <v>1</v>
      </c>
      <c r="AD67" s="2997">
        <v>1</v>
      </c>
      <c r="AE67" s="3002">
        <v>1</v>
      </c>
    </row>
    <row r="68" spans="1:31" s="3031" customFormat="1" ht="15.75">
      <c r="A68" s="2997">
        <v>1</v>
      </c>
      <c r="B68" s="3061"/>
      <c r="C68" s="3073"/>
      <c r="D68" s="3074"/>
      <c r="E68" s="3074"/>
      <c r="F68" s="3075" t="str">
        <f>C67</f>
        <v>Champignons</v>
      </c>
      <c r="G68" s="3076" t="str">
        <f>IF(OR(Q67="",0),T67,Q67)</f>
        <v>5 Kg</v>
      </c>
      <c r="H68" s="3076" t="str">
        <f>IF(OR(Q68="",0),T68,Q68)</f>
        <v>7 Kg</v>
      </c>
      <c r="I68" s="3076" t="str">
        <f>IF(OR(R67="",0),U67,R67)</f>
        <v>41.58 Kg</v>
      </c>
      <c r="J68" s="3076" t="str">
        <f>IF(OR(R68="",0),U68,R68)</f>
        <v>14.08 Kg</v>
      </c>
      <c r="K68" s="3076" t="str">
        <f>IF(OR(S67="",0),V67,S67)</f>
        <v>7.6 Kg</v>
      </c>
      <c r="L68" s="3076" t="str">
        <f>IF(OR(S68="",0),V68,S68)</f>
        <v>6.08 Kg</v>
      </c>
      <c r="M68" s="3090">
        <f>SUM(N67:P68)</f>
        <v>81.34</v>
      </c>
      <c r="N68" s="3078">
        <f>IFERROR((SUMIF(E363:M363, F67, E364:M364)) * H67 * H19, 0)</f>
        <v>7.0000000000000009</v>
      </c>
      <c r="O68" s="3078">
        <f>IFERROR((SUMIF(E363:M363, F67, E364:M364)) * J67 * J19, 0)</f>
        <v>14.08</v>
      </c>
      <c r="P68" s="3078">
        <f>IFERROR((SUMIF(E363:M363, F67, E364:M364)) * L67 * L19, 0)</f>
        <v>6.08</v>
      </c>
      <c r="Q68" s="3092" t="str">
        <f>IFERROR(IF(N68&gt;0,IF(OR(F67="Kg", F67="g"),IF(ROUND(N68,3)&gt;=1,ROUND(N68,3)&amp;" Kg",ROUND(N68*1000,0)&amp;" g"),IF(ROUND(N68,3)&gt;=1,ROUND(N68,3)&amp;IF(OR(F67=E363,F67=F363,F67=G363,F67=H363,F67=I363)," Kg ",F67),"")), ""),0)</f>
        <v>7 Kg</v>
      </c>
      <c r="R68" s="3092" t="str">
        <f>IFERROR(IF(O68&gt;0,IF(OR(F67="Kg", F67="g"),IF(ROUND(O68,3)&gt;=1,ROUND(O68,3)&amp;" Kg",ROUND(O68*1000,0)&amp;" g"),IF(ROUND(O68,3)&gt;=1,ROUND(O68,3)&amp;IF(OR(F67=E363,F67=F363,F67=G363,F67=H363,F67=I363)," Kg ",F67),"")), ""),0)</f>
        <v>14.08 Kg</v>
      </c>
      <c r="S68" s="3092" t="str">
        <f>IFERROR(IF(P68&gt;0,IF(OR(F67="Kg", F67="g"),IF(ROUND(P68,3)&gt;=1,ROUND(P68,3)&amp;" Kg",ROUND(P68*1000,0)&amp;" g"),IF(ROUND(P68,3)&gt;=1,ROUND(P68,3)&amp;IF(OR(F67=E363,F67=F363,F67=G363,F67=H363,F67=I363)," Kg ",F67),"")), ""),0)</f>
        <v>6.08 Kg</v>
      </c>
      <c r="T68" s="3093">
        <f>IFERROR(INDEX(J364:M364,MATCH(H67,J363:M363,0))*H19&amp;" "&amp;H67,0)</f>
        <v>0</v>
      </c>
      <c r="U68" s="3093">
        <f>IFERROR(INDEX(J364:M364,MATCH(J67,J363:M363,0))*J19&amp;" "&amp;J67,0)</f>
        <v>0</v>
      </c>
      <c r="V68" s="3094">
        <f>IFERROR(INDEX(J364:M364,MATCH(L67,J363:M363,0))*L19&amp;" "&amp;L67,0)</f>
        <v>0</v>
      </c>
      <c r="W68" s="2997">
        <v>1</v>
      </c>
      <c r="X68" s="2997">
        <v>1</v>
      </c>
      <c r="Y68" s="2997">
        <v>1</v>
      </c>
      <c r="Z68" s="2997">
        <v>1</v>
      </c>
      <c r="AA68" s="2997">
        <v>1</v>
      </c>
      <c r="AB68" s="2997">
        <v>1</v>
      </c>
      <c r="AC68" s="2997">
        <v>1</v>
      </c>
      <c r="AD68" s="2997">
        <v>1</v>
      </c>
      <c r="AE68" s="3002">
        <v>1</v>
      </c>
    </row>
    <row r="69" spans="1:31" s="3031" customFormat="1" ht="15.75">
      <c r="A69" s="2997">
        <v>1</v>
      </c>
      <c r="B69" s="3061"/>
      <c r="C69" s="3062" t="s">
        <v>4629</v>
      </c>
      <c r="D69" s="3063"/>
      <c r="E69" s="3063"/>
      <c r="F69" s="3096" t="s">
        <v>4614</v>
      </c>
      <c r="G69" s="3097">
        <v>0.05</v>
      </c>
      <c r="H69" s="3097">
        <v>7.0000000000000007E-2</v>
      </c>
      <c r="I69" s="3098">
        <v>0.1</v>
      </c>
      <c r="J69" s="3098">
        <v>0.11</v>
      </c>
      <c r="K69" s="3098">
        <v>0.08</v>
      </c>
      <c r="L69" s="3097">
        <v>0.08</v>
      </c>
      <c r="M69" s="3088" t="str">
        <f>IFERROR(IF(F69=E363,"L",IF(OR(F69=F363,F69=G363,F69=H363,F69=I363),"Kg",IF(OR(F69=J363,F69=K363,F69=L363,F69=M363),F69,0))),0)</f>
        <v>Kg</v>
      </c>
      <c r="N69" s="3069">
        <f>IFERROR((SUMIF(E363:M363, F69, E364:M364)) * G69 * G19, 0)</f>
        <v>5</v>
      </c>
      <c r="O69" s="3069">
        <f>IFERROR((SUMIF(E363:M363, F69, E364:M364)) * I69 * I19, 0)</f>
        <v>37.800000000000004</v>
      </c>
      <c r="P69" s="3069">
        <f>IFERROR((SUMIF(E363:M363, F69, E364:M364)) * K69 * K19, 0)</f>
        <v>7.6000000000000005</v>
      </c>
      <c r="Q69" s="3070" t="str">
        <f>IFERROR(IF(N69&gt;0,IF(OR(F69="Kg", F69="g"),IF(ROUND(N69,3)&gt;=1,ROUND(N69,3)&amp;" Kg",ROUND(N69*1000,0)&amp;" g"),IF(ROUND(N69,3)&gt;=1,ROUND(N69,3)&amp;IF(OR(F69=E363,F69=F363,F69=G363,F69=H363,F69=I363)," Kg ",F69),"")), ""),0)</f>
        <v>5 Kg</v>
      </c>
      <c r="R69" s="3070" t="str">
        <f>IFERROR(IF(O69&gt;0,IF(OR(F69="Kg", F69="g"),IF(ROUND(O69,3)&gt;=1,ROUND(O69,3)&amp;" Kg",ROUND(O69*1000,0)&amp;" g"),IF(ROUND(O69,3)&gt;=1,ROUND(O69,3)&amp;IF(OR(F69=E363,F69=F363,F69=G363,F69=H363,F69=I363)," Kg ",F69),"")), ""),0)</f>
        <v>37.8 Kg</v>
      </c>
      <c r="S69" s="3070" t="str">
        <f>IFERROR(IF(P69&gt;0,IF(OR(F69="Kg", F69="g"),IF(ROUND(P69,3)&gt;=1,ROUND(P69,3)&amp;" Kg",ROUND(P69*1000,0)&amp;" g"),IF(ROUND(P69,3)&gt;=1,ROUND(P69,3)&amp;IF(OR(F69=E363,F69=F363,F69=G363,F69=H363,F69=I363)," Kg ",F69),"")), ""),0)</f>
        <v>7.6 Kg</v>
      </c>
      <c r="T69" s="3071">
        <f>IFERROR(INDEX(J364:M364,MATCH(G69,J363:M363,0))*G19&amp;" "&amp;G69,0)</f>
        <v>0</v>
      </c>
      <c r="U69" s="3071">
        <f>IFERROR(INDEX(J364:M364,MATCH(I69,J363:M363,0))*I19&amp;" "&amp;I69,0)</f>
        <v>0</v>
      </c>
      <c r="V69" s="3072">
        <f>IFERROR(INDEX(J364:M364,MATCH(K69,J363:M363,0))*K19&amp;" "&amp;K69,0)</f>
        <v>0</v>
      </c>
      <c r="W69" s="2997">
        <v>1</v>
      </c>
      <c r="X69" s="2997">
        <v>1</v>
      </c>
      <c r="Y69" s="2997">
        <v>1</v>
      </c>
      <c r="Z69" s="2997">
        <v>1</v>
      </c>
      <c r="AA69" s="2997">
        <v>1</v>
      </c>
      <c r="AB69" s="2997">
        <v>1</v>
      </c>
      <c r="AC69" s="2997">
        <v>1</v>
      </c>
      <c r="AD69" s="2997">
        <v>1</v>
      </c>
      <c r="AE69" s="3002">
        <v>1</v>
      </c>
    </row>
    <row r="70" spans="1:31" s="3031" customFormat="1" ht="15.75">
      <c r="A70" s="2997">
        <v>1</v>
      </c>
      <c r="B70" s="3061"/>
      <c r="C70" s="3073"/>
      <c r="D70" s="3074"/>
      <c r="E70" s="3074"/>
      <c r="F70" s="3075" t="str">
        <f>C69</f>
        <v>Choux fleurs</v>
      </c>
      <c r="G70" s="3076" t="str">
        <f>IF(OR(Q69="",0),T69,Q69)</f>
        <v>5 Kg</v>
      </c>
      <c r="H70" s="3076" t="str">
        <f>IF(OR(Q70="",0),T70,Q70)</f>
        <v>7 Kg</v>
      </c>
      <c r="I70" s="3076" t="str">
        <f>IF(OR(R69="",0),U69,R69)</f>
        <v>37.8 Kg</v>
      </c>
      <c r="J70" s="3076" t="str">
        <f>IF(OR(R70="",0),U70,R70)</f>
        <v>14.08 Kg</v>
      </c>
      <c r="K70" s="3076" t="str">
        <f>IF(OR(S69="",0),V69,S69)</f>
        <v>7.6 Kg</v>
      </c>
      <c r="L70" s="3076" t="str">
        <f>IF(OR(S70="",0),V70,S70)</f>
        <v>6.08 Kg</v>
      </c>
      <c r="M70" s="3090">
        <f>SUM(N69:P70)</f>
        <v>77.56</v>
      </c>
      <c r="N70" s="3078">
        <f>IFERROR((SUMIF(E363:M363, F69, E364:M364)) * H69 * H19, 0)</f>
        <v>7.0000000000000009</v>
      </c>
      <c r="O70" s="3078">
        <f>IFERROR((SUMIF(E363:M363, F69, E364:M364)) * J69 * J19, 0)</f>
        <v>14.08</v>
      </c>
      <c r="P70" s="3078">
        <f>IFERROR((SUMIF(E363:M363, F69, E364:M364)) * L69 * L19, 0)</f>
        <v>6.08</v>
      </c>
      <c r="Q70" s="3070" t="str">
        <f>IFERROR(IF(N70&gt;0,IF(OR(F69="Kg", F69="g"),IF(ROUND(N70,3)&gt;=1,ROUND(N70,3)&amp;" Kg",ROUND(N70*1000,0)&amp;" g"),IF(ROUND(N70,3)&gt;=1,ROUND(N70,3)&amp;IF(OR(F69=E363,F69=F363,F69=G363,F69=H363,F69=I363)," Kg ",F69),"")), ""),0)</f>
        <v>7 Kg</v>
      </c>
      <c r="R70" s="3070" t="str">
        <f>IFERROR(IF(O70&gt;0,IF(OR(F69="Kg", F69="g"),IF(ROUND(O70,3)&gt;=1,ROUND(O70,3)&amp;" Kg",ROUND(O70*1000,0)&amp;" g"),IF(ROUND(O70,3)&gt;=1,ROUND(O70,3)&amp;IF(OR(F69=E363,F69=F363,F69=G363,F69=H363,F69=I363)," Kg ",F69),"")), ""),0)</f>
        <v>14.08 Kg</v>
      </c>
      <c r="S70" s="3070" t="str">
        <f>IFERROR(IF(P70&gt;0,IF(OR(F69="Kg", F69="g"),IF(ROUND(P70,3)&gt;=1,ROUND(P70,3)&amp;" Kg",ROUND(P70*1000,0)&amp;" g"),IF(ROUND(P70,3)&gt;=1,ROUND(P70,3)&amp;IF(OR(F69=E363,F69=F363,F69=G363,F69=H363,F69=I363)," Kg ",F69),"")), ""),0)</f>
        <v>6.08 Kg</v>
      </c>
      <c r="T70" s="3071">
        <f>IFERROR(INDEX(J364:M364,MATCH(H69,J363:M363,0))*H19&amp;" "&amp;H69,0)</f>
        <v>0</v>
      </c>
      <c r="U70" s="3071">
        <f>IFERROR(INDEX(J364:M364,MATCH(J69,J363:M363,0))*J19&amp;" "&amp;J69,0)</f>
        <v>0</v>
      </c>
      <c r="V70" s="3072">
        <f>IFERROR(INDEX(J364:M364,MATCH(L69,J363:M363,0))*L19&amp;" "&amp;L69,0)</f>
        <v>0</v>
      </c>
      <c r="W70" s="2997">
        <v>1</v>
      </c>
      <c r="X70" s="2997">
        <v>1</v>
      </c>
      <c r="Y70" s="2997">
        <v>1</v>
      </c>
      <c r="Z70" s="2997">
        <v>1</v>
      </c>
      <c r="AA70" s="2997">
        <v>1</v>
      </c>
      <c r="AB70" s="2997">
        <v>1</v>
      </c>
      <c r="AC70" s="2997">
        <v>1</v>
      </c>
      <c r="AD70" s="2997">
        <v>1</v>
      </c>
      <c r="AE70" s="3002">
        <v>1</v>
      </c>
    </row>
    <row r="71" spans="1:31" s="3031" customFormat="1" ht="15.75">
      <c r="A71" s="2997">
        <v>1</v>
      </c>
      <c r="B71" s="3061"/>
      <c r="C71" s="3062" t="s">
        <v>4630</v>
      </c>
      <c r="D71" s="3063"/>
      <c r="E71" s="3063"/>
      <c r="F71" s="3096" t="s">
        <v>4614</v>
      </c>
      <c r="G71" s="3097">
        <v>0.04</v>
      </c>
      <c r="H71" s="3097">
        <v>0.06</v>
      </c>
      <c r="I71" s="3098">
        <v>0.09</v>
      </c>
      <c r="J71" s="3098">
        <v>0.1</v>
      </c>
      <c r="K71" s="3098">
        <v>7.0000000000000007E-2</v>
      </c>
      <c r="L71" s="3097">
        <v>7.0000000000000007E-2</v>
      </c>
      <c r="M71" s="3088" t="str">
        <f>IFERROR(IF(F71=E363,"L",IF(OR(F71=F363,F71=G363,F71=H363,F71=I363),"Kg",IF(OR(F71=J363,F71=K363,F71=L363,F71=M363),F71,0))),0)</f>
        <v>Kg</v>
      </c>
      <c r="N71" s="3069">
        <f>IFERROR((SUMIF(E363:M363, F71, E364:M364)) * G71 * G19, 0)</f>
        <v>4</v>
      </c>
      <c r="O71" s="3069">
        <f>IFERROR((SUMIF(E363:M363, F71, E364:M364)) * I71 * I19, 0)</f>
        <v>34.019999999999996</v>
      </c>
      <c r="P71" s="3069">
        <f>IFERROR((SUMIF(E363:M363, F71, E364:M364)) * K71 * K19, 0)</f>
        <v>6.65</v>
      </c>
      <c r="Q71" s="3092" t="str">
        <f>IFERROR(IF(N71&gt;0,IF(OR(F71="Kg", F71="g"),IF(ROUND(N71,3)&gt;=1,ROUND(N71,3)&amp;" Kg",ROUND(N71*1000,0)&amp;" g"),IF(ROUND(N71,3)&gt;=1,ROUND(N71,3)&amp;IF(OR(F71=E363,F71=F363,F71=G363,F71=H363,F71=I363)," Kg ",F71),"")), ""),0)</f>
        <v>4 Kg</v>
      </c>
      <c r="R71" s="3092" t="str">
        <f>IFERROR(IF(O71&gt;0,IF(OR(F71="Kg", F71="g"),IF(ROUND(O71,3)&gt;=1,ROUND(O71,3)&amp;" Kg",ROUND(O71*1000,0)&amp;" g"),IF(ROUND(O71,3)&gt;=1,ROUND(O71,3)&amp;IF(OR(F71=E363,F71=F363,F71=G363,F71=H363,F71=I363)," Kg ",F71),"")), ""),0)</f>
        <v>34.02 Kg</v>
      </c>
      <c r="S71" s="3092" t="str">
        <f>IFERROR(IF(P71&gt;0,IF(OR(F71="Kg", F71="g"),IF(ROUND(P71,3)&gt;=1,ROUND(P71,3)&amp;" Kg",ROUND(P71*1000,0)&amp;" g"),IF(ROUND(P71,3)&gt;=1,ROUND(P71,3)&amp;IF(OR(F71=E363,F71=F363,F71=G363,F71=H363,F71=I363)," Kg ",F71),"")), ""),0)</f>
        <v>6.65 Kg</v>
      </c>
      <c r="T71" s="3093">
        <f>IFERROR(INDEX(J364:M364,MATCH(G71,J363:M363,0))*G19&amp;" "&amp;G71,0)</f>
        <v>0</v>
      </c>
      <c r="U71" s="3093">
        <f>IFERROR(INDEX(J364:M364,MATCH(I71,J363:M363,0))*I19&amp;" "&amp;I71,0)</f>
        <v>0</v>
      </c>
      <c r="V71" s="3094">
        <f>IFERROR(INDEX(J364:M364,MATCH(K71,J363:M363,0))*K19&amp;" "&amp;K71,0)</f>
        <v>0</v>
      </c>
      <c r="W71" s="2997">
        <v>1</v>
      </c>
      <c r="X71" s="2997">
        <v>1</v>
      </c>
      <c r="Y71" s="2997">
        <v>1</v>
      </c>
      <c r="Z71" s="2997">
        <v>1</v>
      </c>
      <c r="AA71" s="2997">
        <v>1</v>
      </c>
      <c r="AB71" s="2997">
        <v>1</v>
      </c>
      <c r="AC71" s="2997">
        <v>1</v>
      </c>
      <c r="AD71" s="2997">
        <v>1</v>
      </c>
      <c r="AE71" s="3002">
        <v>1</v>
      </c>
    </row>
    <row r="72" spans="1:31" s="3031" customFormat="1" ht="15.75">
      <c r="A72" s="2997">
        <v>1</v>
      </c>
      <c r="B72" s="3061"/>
      <c r="C72" s="3073"/>
      <c r="D72" s="3074"/>
      <c r="E72" s="3074"/>
      <c r="F72" s="3075" t="str">
        <f>C71</f>
        <v>Cœurs de palmier</v>
      </c>
      <c r="G72" s="3076" t="str">
        <f>IF(OR(Q71="",0),T71,Q71)</f>
        <v>4 Kg</v>
      </c>
      <c r="H72" s="3076" t="str">
        <f>IF(OR(Q72="",0),T72,Q72)</f>
        <v>6 Kg</v>
      </c>
      <c r="I72" s="3076" t="str">
        <f>IF(OR(R71="",0),U71,R71)</f>
        <v>34.02 Kg</v>
      </c>
      <c r="J72" s="3076" t="str">
        <f>IF(OR(R72="",0),U72,R72)</f>
        <v>12.8 Kg</v>
      </c>
      <c r="K72" s="3076" t="str">
        <f>IF(OR(S71="",0),V71,S71)</f>
        <v>6.65 Kg</v>
      </c>
      <c r="L72" s="3076" t="str">
        <f>IF(OR(S72="",0),V72,S72)</f>
        <v>5.32 Kg</v>
      </c>
      <c r="M72" s="3090">
        <f>SUM(N71:P72)</f>
        <v>68.789999999999992</v>
      </c>
      <c r="N72" s="3078">
        <f>IFERROR((SUMIF(E363:M363, F71, E364:M364)) * H71 * H19, 0)</f>
        <v>6</v>
      </c>
      <c r="O72" s="3078">
        <f>IFERROR((SUMIF(E363:M363, F71, E364:M364)) * J71 * J19, 0)</f>
        <v>12.8</v>
      </c>
      <c r="P72" s="3078">
        <f>IFERROR((SUMIF(E363:M363, F71, E364:M364)) * L71 * L19, 0)</f>
        <v>5.32</v>
      </c>
      <c r="Q72" s="3092" t="str">
        <f>IFERROR(IF(N72&gt;0,IF(OR(F71="Kg", F71="g"),IF(ROUND(N72,3)&gt;=1,ROUND(N72,3)&amp;" Kg",ROUND(N72*1000,0)&amp;" g"),IF(ROUND(N72,3)&gt;=1,ROUND(N72,3)&amp;IF(OR(F71=E363,F71=F363,F71=G363,F71=H363,F71=I363)," Kg ",F71),"")), ""),0)</f>
        <v>6 Kg</v>
      </c>
      <c r="R72" s="3092" t="str">
        <f>IFERROR(IF(O72&gt;0,IF(OR(F71="Kg", F71="g"),IF(ROUND(O72,3)&gt;=1,ROUND(O72,3)&amp;" Kg",ROUND(O72*1000,0)&amp;" g"),IF(ROUND(O72,3)&gt;=1,ROUND(O72,3)&amp;IF(OR(F71=E363,F71=F363,F71=G363,F71=H363,F71=I363)," Kg ",F71),"")), ""),0)</f>
        <v>12.8 Kg</v>
      </c>
      <c r="S72" s="3092" t="str">
        <f>IFERROR(IF(P72&gt;0,IF(OR(F71="Kg", F71="g"),IF(ROUND(P72,3)&gt;=1,ROUND(P72,3)&amp;" Kg",ROUND(P72*1000,0)&amp;" g"),IF(ROUND(P72,3)&gt;=1,ROUND(P72,3)&amp;IF(OR(F71=E363,F71=F363,F71=G363,F71=H363,F71=I363)," Kg ",F71),"")), ""),0)</f>
        <v>5.32 Kg</v>
      </c>
      <c r="T72" s="3093">
        <f>IFERROR(INDEX(J364:M364,MATCH(H71,J363:M363,0))*H19&amp;" "&amp;H71,0)</f>
        <v>0</v>
      </c>
      <c r="U72" s="3093">
        <f>IFERROR(INDEX(J364:M364,MATCH(J71,J363:M363,0))*J19&amp;" "&amp;J71,0)</f>
        <v>0</v>
      </c>
      <c r="V72" s="3094">
        <f>IFERROR(INDEX(J364:M364,MATCH(L71,J363:M363,0))*L19&amp;" "&amp;L71,0)</f>
        <v>0</v>
      </c>
      <c r="W72" s="2997">
        <v>1</v>
      </c>
      <c r="X72" s="2997">
        <v>1</v>
      </c>
      <c r="Y72" s="2997">
        <v>1</v>
      </c>
      <c r="Z72" s="2997">
        <v>1</v>
      </c>
      <c r="AA72" s="2997">
        <v>1</v>
      </c>
      <c r="AB72" s="2997">
        <v>1</v>
      </c>
      <c r="AC72" s="2997">
        <v>1</v>
      </c>
      <c r="AD72" s="2997">
        <v>1</v>
      </c>
      <c r="AE72" s="3002">
        <v>1</v>
      </c>
    </row>
    <row r="73" spans="1:31" s="3031" customFormat="1" ht="15.75">
      <c r="A73" s="2997">
        <v>1</v>
      </c>
      <c r="B73" s="3061"/>
      <c r="C73" s="3062" t="s">
        <v>537</v>
      </c>
      <c r="D73" s="3063"/>
      <c r="E73" s="3063"/>
      <c r="F73" s="3096" t="s">
        <v>4614</v>
      </c>
      <c r="G73" s="3097">
        <v>0.04</v>
      </c>
      <c r="H73" s="3097">
        <v>0.06</v>
      </c>
      <c r="I73" s="3098">
        <v>0.09</v>
      </c>
      <c r="J73" s="3098">
        <v>0.1</v>
      </c>
      <c r="K73" s="3098">
        <v>7.0000000000000007E-2</v>
      </c>
      <c r="L73" s="3097">
        <v>7.0000000000000007E-2</v>
      </c>
      <c r="M73" s="3088" t="str">
        <f>IFERROR(IF(F73=E363,"L",IF(OR(F73=F363,F73=G363,F73=H363,F73=I363),"Kg",IF(OR(F73=J363,F73=K363,F73=L363,F73=M363),F73,0))),0)</f>
        <v>Kg</v>
      </c>
      <c r="N73" s="3069">
        <f>IFERROR((SUMIF(E363:M363, F73, E364:M364)) * G73 * G19, 0)</f>
        <v>4</v>
      </c>
      <c r="O73" s="3069">
        <f>IFERROR((SUMIF(E363:M363, F73, E364:M364)) * I73 * I19, 0)</f>
        <v>34.019999999999996</v>
      </c>
      <c r="P73" s="3069">
        <f>IFERROR((SUMIF(E363:M363, F73, E364:M364)) * K73 * K19, 0)</f>
        <v>6.65</v>
      </c>
      <c r="Q73" s="3070" t="str">
        <f>IFERROR(IF(N73&gt;0,IF(OR(F73="Kg", F73="g"),IF(ROUND(N73,3)&gt;=1,ROUND(N73,3)&amp;" Kg",ROUND(N73*1000,0)&amp;" g"),IF(ROUND(N73,3)&gt;=1,ROUND(N73,3)&amp;IF(OR(F73=E363,F73=F363,F73=G363,F73=H363,F73=I363)," Kg ",F73),"")), ""),0)</f>
        <v>4 Kg</v>
      </c>
      <c r="R73" s="3070" t="str">
        <f>IFERROR(IF(O73&gt;0,IF(OR(F73="Kg", F73="g"),IF(ROUND(O73,3)&gt;=1,ROUND(O73,3)&amp;" Kg",ROUND(O73*1000,0)&amp;" g"),IF(ROUND(O73,3)&gt;=1,ROUND(O73,3)&amp;IF(OR(F73=E363,F73=F363,F73=G363,F73=H363,F73=I363)," Kg ",F73),"")), ""),0)</f>
        <v>34.02 Kg</v>
      </c>
      <c r="S73" s="3070" t="str">
        <f>IFERROR(IF(P73&gt;0,IF(OR(F73="Kg", F73="g"),IF(ROUND(P73,3)&gt;=1,ROUND(P73,3)&amp;" Kg",ROUND(P73*1000,0)&amp;" g"),IF(ROUND(P73,3)&gt;=1,ROUND(P73,3)&amp;IF(OR(F73=E363,F73=F363,F73=G363,F73=H363,F73=I363)," Kg ",F73),"")), ""),0)</f>
        <v>6.65 Kg</v>
      </c>
      <c r="T73" s="3071">
        <f>IFERROR(INDEX(J364:M364,MATCH(G73,J363:M363,0))*G19&amp;" "&amp;G73,0)</f>
        <v>0</v>
      </c>
      <c r="U73" s="3071">
        <f>IFERROR(INDEX(J364:M364,MATCH(I73,J363:M363,0))*I19&amp;" "&amp;I73,0)</f>
        <v>0</v>
      </c>
      <c r="V73" s="3072">
        <f>IFERROR(INDEX(J364:M364,MATCH(K73,J363:M363,0))*K19&amp;" "&amp;K73,0)</f>
        <v>0</v>
      </c>
      <c r="W73" s="2997">
        <v>1</v>
      </c>
      <c r="X73" s="2997">
        <v>1</v>
      </c>
      <c r="Y73" s="2997">
        <v>1</v>
      </c>
      <c r="Z73" s="2997">
        <v>1</v>
      </c>
      <c r="AA73" s="2997">
        <v>1</v>
      </c>
      <c r="AB73" s="2997">
        <v>1</v>
      </c>
      <c r="AC73" s="2997">
        <v>1</v>
      </c>
      <c r="AD73" s="2997">
        <v>1</v>
      </c>
      <c r="AE73" s="3002">
        <v>1</v>
      </c>
    </row>
    <row r="74" spans="1:31" s="3031" customFormat="1" ht="15.75">
      <c r="A74" s="2997">
        <v>1</v>
      </c>
      <c r="B74" s="3061"/>
      <c r="C74" s="3073"/>
      <c r="D74" s="3074"/>
      <c r="E74" s="3074"/>
      <c r="F74" s="3075" t="str">
        <f>C73</f>
        <v>Fenouil</v>
      </c>
      <c r="G74" s="3076" t="str">
        <f>IF(OR(Q73="",0),T73,Q73)</f>
        <v>4 Kg</v>
      </c>
      <c r="H74" s="3076" t="str">
        <f>IF(OR(Q74="",0),T74,Q74)</f>
        <v>6 Kg</v>
      </c>
      <c r="I74" s="3076" t="str">
        <f>IF(OR(R73="",0),U73,R73)</f>
        <v>34.02 Kg</v>
      </c>
      <c r="J74" s="3076" t="str">
        <f>IF(OR(R74="",0),U74,R74)</f>
        <v>12.8 Kg</v>
      </c>
      <c r="K74" s="3076" t="str">
        <f>IF(OR(S73="",0),V73,S73)</f>
        <v>6.65 Kg</v>
      </c>
      <c r="L74" s="3076" t="str">
        <f>IF(OR(S74="",0),V74,S74)</f>
        <v>5.32 Kg</v>
      </c>
      <c r="M74" s="3090">
        <f>SUM(N73:P74)</f>
        <v>68.789999999999992</v>
      </c>
      <c r="N74" s="3078">
        <f>IFERROR((SUMIF(E363:M363, F73, E364:M364)) * H73 * H19, 0)</f>
        <v>6</v>
      </c>
      <c r="O74" s="3078">
        <f>IFERROR((SUMIF(E363:M363, F73, E364:M364)) * J73 * J19, 0)</f>
        <v>12.8</v>
      </c>
      <c r="P74" s="3078">
        <f>IFERROR((SUMIF(E363:M363, F73, E364:M364)) * L73 * L19, 0)</f>
        <v>5.32</v>
      </c>
      <c r="Q74" s="3070" t="str">
        <f>IFERROR(IF(N74&gt;0,IF(OR(F73="Kg", F73="g"),IF(ROUND(N74,3)&gt;=1,ROUND(N74,3)&amp;" Kg",ROUND(N74*1000,0)&amp;" g"),IF(ROUND(N74,3)&gt;=1,ROUND(N74,3)&amp;IF(OR(F73=E363,F73=F363,F73=G363,F73=H363,F73=I363)," Kg ",F73),"")), ""),0)</f>
        <v>6 Kg</v>
      </c>
      <c r="R74" s="3070" t="str">
        <f>IFERROR(IF(O74&gt;0,IF(OR(F73="Kg", F73="g"),IF(ROUND(O74,3)&gt;=1,ROUND(O74,3)&amp;" Kg",ROUND(O74*1000,0)&amp;" g"),IF(ROUND(O74,3)&gt;=1,ROUND(O74,3)&amp;IF(OR(F73=E363,F73=F363,F73=G363,F73=H363,F73=I363)," Kg ",F73),"")), ""),0)</f>
        <v>12.8 Kg</v>
      </c>
      <c r="S74" s="3070" t="str">
        <f>IFERROR(IF(P74&gt;0,IF(OR(F73="Kg", F73="g"),IF(ROUND(P74,3)&gt;=1,ROUND(P74,3)&amp;" Kg",ROUND(P74*1000,0)&amp;" g"),IF(ROUND(P74,3)&gt;=1,ROUND(P74,3)&amp;IF(OR(F73=E363,F73=F363,F73=G363,F73=H363,F73=I363)," Kg ",F73),"")), ""),0)</f>
        <v>5.32 Kg</v>
      </c>
      <c r="T74" s="3071">
        <f>IFERROR(INDEX(J364:M364,MATCH(H73,J363:M363,0))*H19&amp;" "&amp;H73,0)</f>
        <v>0</v>
      </c>
      <c r="U74" s="3071">
        <f>IFERROR(INDEX(J364:M364,MATCH(J73,J363:M363,0))*J19&amp;" "&amp;J73,0)</f>
        <v>0</v>
      </c>
      <c r="V74" s="3072">
        <f>IFERROR(INDEX(J364:M364,MATCH(L73,J363:M363,0))*L19&amp;" "&amp;L73,0)</f>
        <v>0</v>
      </c>
      <c r="W74" s="2997">
        <v>1</v>
      </c>
      <c r="X74" s="2997">
        <v>1</v>
      </c>
      <c r="Y74" s="2997">
        <v>1</v>
      </c>
      <c r="Z74" s="2997">
        <v>1</v>
      </c>
      <c r="AA74" s="2997">
        <v>1</v>
      </c>
      <c r="AB74" s="2997">
        <v>1</v>
      </c>
      <c r="AC74" s="2997">
        <v>1</v>
      </c>
      <c r="AD74" s="2997">
        <v>1</v>
      </c>
      <c r="AE74" s="3002">
        <v>1</v>
      </c>
    </row>
    <row r="75" spans="1:31" s="3031" customFormat="1" ht="15.75">
      <c r="A75" s="2997">
        <v>1</v>
      </c>
      <c r="B75" s="3061"/>
      <c r="C75" s="3062" t="s">
        <v>4072</v>
      </c>
      <c r="D75" s="3063"/>
      <c r="E75" s="3063"/>
      <c r="F75" s="3096" t="s">
        <v>4614</v>
      </c>
      <c r="G75" s="3097">
        <v>0.05</v>
      </c>
      <c r="H75" s="3097">
        <v>7.0000000000000007E-2</v>
      </c>
      <c r="I75" s="3098">
        <v>0.11</v>
      </c>
      <c r="J75" s="3098">
        <v>0.12</v>
      </c>
      <c r="K75" s="3098">
        <v>0.08</v>
      </c>
      <c r="L75" s="3097">
        <v>0.08</v>
      </c>
      <c r="M75" s="3088" t="str">
        <f>IFERROR(IF(F75=E363,"L",IF(OR(F75=F363,F75=G363,F75=H363,F75=I363),"Kg",IF(OR(F75=J363,F75=K363,F75=L363,F75=M363),F75,0))),0)</f>
        <v>Kg</v>
      </c>
      <c r="N75" s="3069">
        <f>IFERROR((SUMIF(E363:M363, F75, E364:M364)) * G75 * G19, 0)</f>
        <v>5</v>
      </c>
      <c r="O75" s="3069">
        <f>IFERROR((SUMIF(E363:M363, F75, E364:M364)) * I75 * I19, 0)</f>
        <v>41.58</v>
      </c>
      <c r="P75" s="3069">
        <f>IFERROR((SUMIF(E363:M363, F75, E364:M364)) * K75 * K19, 0)</f>
        <v>7.6000000000000005</v>
      </c>
      <c r="Q75" s="3092" t="str">
        <f>IFERROR(IF(N75&gt;0,IF(OR(F75="Kg", F75="g"),IF(ROUND(N75,3)&gt;=1,ROUND(N75,3)&amp;" Kg",ROUND(N75*1000,0)&amp;" g"),IF(ROUND(N75,3)&gt;=1,ROUND(N75,3)&amp;IF(OR(F75=E363,F75=F363,F75=G363,F75=H363,F75=I363)," Kg ",F75),"")), ""),0)</f>
        <v>5 Kg</v>
      </c>
      <c r="R75" s="3092" t="str">
        <f>IFERROR(IF(O75&gt;0,IF(OR(F75="Kg", F75="g"),IF(ROUND(O75,3)&gt;=1,ROUND(O75,3)&amp;" Kg",ROUND(O75*1000,0)&amp;" g"),IF(ROUND(O75,3)&gt;=1,ROUND(O75,3)&amp;IF(OR(F75=E363,F75=F363,F75=G363,F75=H363,F75=I363)," Kg ",F75),"")), ""),0)</f>
        <v>41.58 Kg</v>
      </c>
      <c r="S75" s="3092" t="str">
        <f>IFERROR(IF(P75&gt;0,IF(OR(F75="Kg", F75="g"),IF(ROUND(P75,3)&gt;=1,ROUND(P75,3)&amp;" Kg",ROUND(P75*1000,0)&amp;" g"),IF(ROUND(P75,3)&gt;=1,ROUND(P75,3)&amp;IF(OR(F75=E363,F75=F363,F75=G363,F75=H363,F75=I363)," Kg ",F75),"")), ""),0)</f>
        <v>7.6 Kg</v>
      </c>
      <c r="T75" s="3093">
        <f>IFERROR(INDEX(J364:M364,MATCH(G75,J363:M363,0))*G19&amp;" "&amp;G75,0)</f>
        <v>0</v>
      </c>
      <c r="U75" s="3093">
        <f>IFERROR(INDEX(J364:M364,MATCH(I75,J363:M363,0))*I19&amp;" "&amp;I75,0)</f>
        <v>0</v>
      </c>
      <c r="V75" s="3094">
        <f>IFERROR(INDEX(J364:M364,MATCH(K75,J363:M363,0))*K19&amp;" "&amp;K75,0)</f>
        <v>0</v>
      </c>
      <c r="W75" s="2997">
        <v>1</v>
      </c>
      <c r="X75" s="2997">
        <v>1</v>
      </c>
      <c r="Y75" s="2997">
        <v>1</v>
      </c>
      <c r="Z75" s="2997">
        <v>1</v>
      </c>
      <c r="AA75" s="2997">
        <v>1</v>
      </c>
      <c r="AB75" s="2997">
        <v>1</v>
      </c>
      <c r="AC75" s="2997">
        <v>1</v>
      </c>
      <c r="AD75" s="2997">
        <v>1</v>
      </c>
      <c r="AE75" s="3002">
        <v>1</v>
      </c>
    </row>
    <row r="76" spans="1:31" s="3031" customFormat="1" ht="15.75">
      <c r="A76" s="2997">
        <v>1</v>
      </c>
      <c r="B76" s="3061"/>
      <c r="C76" s="3073"/>
      <c r="D76" s="3074"/>
      <c r="E76" s="3074"/>
      <c r="F76" s="3075" t="str">
        <f>C75</f>
        <v>Haricots verts</v>
      </c>
      <c r="G76" s="3076" t="str">
        <f>IF(OR(Q75="",0),T75,Q75)</f>
        <v>5 Kg</v>
      </c>
      <c r="H76" s="3076" t="str">
        <f>IF(OR(Q76="",0),T76,Q76)</f>
        <v>7 Kg</v>
      </c>
      <c r="I76" s="3076" t="str">
        <f>IF(OR(R75="",0),U75,R75)</f>
        <v>41.58 Kg</v>
      </c>
      <c r="J76" s="3076" t="str">
        <f>IF(OR(R76="",0),U76,R76)</f>
        <v>15.36 Kg</v>
      </c>
      <c r="K76" s="3076" t="str">
        <f>IF(OR(S75="",0),V75,S75)</f>
        <v>7.6 Kg</v>
      </c>
      <c r="L76" s="3076" t="str">
        <f>IF(OR(S76="",0),V76,S76)</f>
        <v>6.08 Kg</v>
      </c>
      <c r="M76" s="3090">
        <f>SUM(N75:P76)</f>
        <v>82.61999999999999</v>
      </c>
      <c r="N76" s="3078">
        <f>IFERROR((SUMIF(E363:M363, F75, E364:M364)) * H75 * H19, 0)</f>
        <v>7.0000000000000009</v>
      </c>
      <c r="O76" s="3078">
        <f>IFERROR((SUMIF(E363:M363, F75, E364:M364)) * J75 * J19, 0)</f>
        <v>15.36</v>
      </c>
      <c r="P76" s="3078">
        <f>IFERROR((SUMIF(E363:M363, F75, E364:M364)) * L75 * L19, 0)</f>
        <v>6.08</v>
      </c>
      <c r="Q76" s="3092" t="str">
        <f>IFERROR(IF(N76&gt;0,IF(OR(F75="Kg", F75="g"),IF(ROUND(N76,3)&gt;=1,ROUND(N76,3)&amp;" Kg",ROUND(N76*1000,0)&amp;" g"),IF(ROUND(N76,3)&gt;=1,ROUND(N76,3)&amp;IF(OR(F75=E363,F75=F363,F75=G363,F75=H363,F75=I363)," Kg ",F75),"")), ""),0)</f>
        <v>7 Kg</v>
      </c>
      <c r="R76" s="3092" t="str">
        <f>IFERROR(IF(O76&gt;0,IF(OR(F75="Kg", F75="g"),IF(ROUND(O76,3)&gt;=1,ROUND(O76,3)&amp;" Kg",ROUND(O76*1000,0)&amp;" g"),IF(ROUND(O76,3)&gt;=1,ROUND(O76,3)&amp;IF(OR(F75=E363,F75=F363,F75=G363,F75=H363,F75=I363)," Kg ",F75),"")), ""),0)</f>
        <v>15.36 Kg</v>
      </c>
      <c r="S76" s="3092" t="str">
        <f>IFERROR(IF(P76&gt;0,IF(OR(F75="Kg", F75="g"),IF(ROUND(P76,3)&gt;=1,ROUND(P76,3)&amp;" Kg",ROUND(P76*1000,0)&amp;" g"),IF(ROUND(P76,3)&gt;=1,ROUND(P76,3)&amp;IF(OR(F75=E363,F75=F363,F75=G363,F75=H363,F75=I363)," Kg ",F75),"")), ""),0)</f>
        <v>6.08 Kg</v>
      </c>
      <c r="T76" s="3093">
        <f>IFERROR(INDEX(J364:M364,MATCH(H75,J363:M363,0))*H19&amp;" "&amp;H75,0)</f>
        <v>0</v>
      </c>
      <c r="U76" s="3093">
        <f>IFERROR(INDEX(J364:M364,MATCH(J75,J363:M363,0))*J19&amp;" "&amp;J75,0)</f>
        <v>0</v>
      </c>
      <c r="V76" s="3094">
        <f>IFERROR(INDEX(J364:M364,MATCH(L75,J363:M363,0))*L19&amp;" "&amp;L75,0)</f>
        <v>0</v>
      </c>
      <c r="W76" s="2997">
        <v>1</v>
      </c>
      <c r="X76" s="2997">
        <v>1</v>
      </c>
      <c r="Y76" s="2997">
        <v>1</v>
      </c>
      <c r="Z76" s="2997">
        <v>1</v>
      </c>
      <c r="AA76" s="2997">
        <v>1</v>
      </c>
      <c r="AB76" s="2997">
        <v>1</v>
      </c>
      <c r="AC76" s="2997">
        <v>1</v>
      </c>
      <c r="AD76" s="2997">
        <v>1</v>
      </c>
      <c r="AE76" s="3002">
        <v>1</v>
      </c>
    </row>
    <row r="77" spans="1:31" s="3031" customFormat="1" ht="15.75">
      <c r="A77" s="2997">
        <v>1</v>
      </c>
      <c r="B77" s="3061"/>
      <c r="C77" s="3062" t="s">
        <v>4631</v>
      </c>
      <c r="D77" s="3063"/>
      <c r="E77" s="3063"/>
      <c r="F77" s="3096" t="s">
        <v>4614</v>
      </c>
      <c r="G77" s="3097">
        <v>0.05</v>
      </c>
      <c r="H77" s="3097">
        <v>7.0000000000000007E-2</v>
      </c>
      <c r="I77" s="3098">
        <v>0.11</v>
      </c>
      <c r="J77" s="3098">
        <v>0.12</v>
      </c>
      <c r="K77" s="3098">
        <v>0.08</v>
      </c>
      <c r="L77" s="3097">
        <v>0.08</v>
      </c>
      <c r="M77" s="3088" t="str">
        <f>IFERROR(IF(F77=E363,"L",IF(OR(F77=F363,F77=G363,F77=H363,F77=I363),"Kg",IF(OR(F77=J363,F77=K363,F77=L363,F77=M363),F77,0))),0)</f>
        <v>Kg</v>
      </c>
      <c r="N77" s="3069">
        <f>IFERROR((SUMIF(E363:M363, F77, E364:M364)) * G77 * G19, 0)</f>
        <v>5</v>
      </c>
      <c r="O77" s="3069">
        <f>IFERROR((SUMIF(E363:M363, F77, E364:M364)) * I77 * I19, 0)</f>
        <v>41.58</v>
      </c>
      <c r="P77" s="3069">
        <f>IFERROR((SUMIF(E363:M363, F77, E364:M364)) * K77 * K19, 0)</f>
        <v>7.6000000000000005</v>
      </c>
      <c r="Q77" s="3070" t="str">
        <f>IFERROR(IF(N77&gt;0,IF(OR(F77="Kg", F77="g"),IF(ROUND(N77,3)&gt;=1,ROUND(N77,3)&amp;" Kg",ROUND(N77*1000,0)&amp;" g"),IF(ROUND(N77,3)&gt;=1,ROUND(N77,3)&amp;IF(OR(F77=E363,F77=F363,F77=G363,F77=H363,F77=I363)," Kg ",F77),"")), ""),0)</f>
        <v>5 Kg</v>
      </c>
      <c r="R77" s="3070" t="str">
        <f>IFERROR(IF(O77&gt;0,IF(OR(F77="Kg", F77="g"),IF(ROUND(O77,3)&gt;=1,ROUND(O77,3)&amp;" Kg",ROUND(O77*1000,0)&amp;" g"),IF(ROUND(O77,3)&gt;=1,ROUND(O77,3)&amp;IF(OR(F77=E363,F77=F363,F77=G363,F77=H363,F77=I363)," Kg ",F77),"")), ""),0)</f>
        <v>41.58 Kg</v>
      </c>
      <c r="S77" s="3070" t="str">
        <f>IFERROR(IF(P77&gt;0,IF(OR(F77="Kg", F77="g"),IF(ROUND(P77,3)&gt;=1,ROUND(P77,3)&amp;" Kg",ROUND(P77*1000,0)&amp;" g"),IF(ROUND(P77,3)&gt;=1,ROUND(P77,3)&amp;IF(OR(F77=E363,F77=F363,F77=G363,F77=H363,F77=I363)," Kg ",F77),"")), ""),0)</f>
        <v>7.6 Kg</v>
      </c>
      <c r="T77" s="3071">
        <f>IFERROR(INDEX(J364:M364,MATCH(G77,J363:M363,0))*G19&amp;" "&amp;G77,0)</f>
        <v>0</v>
      </c>
      <c r="U77" s="3071">
        <f>IFERROR(INDEX(J364:M364,MATCH(I77,J363:M363,0))*I19&amp;" "&amp;I77,0)</f>
        <v>0</v>
      </c>
      <c r="V77" s="3072">
        <f>IFERROR(INDEX(J364:M364,MATCH(K77,J363:M363,0))*K19&amp;" "&amp;K77,0)</f>
        <v>0</v>
      </c>
      <c r="W77" s="2997">
        <v>1</v>
      </c>
      <c r="X77" s="2997">
        <v>1</v>
      </c>
      <c r="Y77" s="2997">
        <v>1</v>
      </c>
      <c r="Z77" s="2997">
        <v>1</v>
      </c>
      <c r="AA77" s="2997">
        <v>1</v>
      </c>
      <c r="AB77" s="2997">
        <v>1</v>
      </c>
      <c r="AC77" s="2997">
        <v>1</v>
      </c>
      <c r="AD77" s="2997">
        <v>1</v>
      </c>
      <c r="AE77" s="3002">
        <v>1</v>
      </c>
    </row>
    <row r="78" spans="1:31" s="3031" customFormat="1" ht="15.75">
      <c r="A78" s="2997">
        <v>1</v>
      </c>
      <c r="B78" s="3061"/>
      <c r="C78" s="3073"/>
      <c r="D78" s="3074"/>
      <c r="E78" s="3074"/>
      <c r="F78" s="3075" t="str">
        <f>C77</f>
        <v>Poireaux (blancs de poireaux)</v>
      </c>
      <c r="G78" s="3076" t="str">
        <f>IF(OR(Q77="",0),T77,Q77)</f>
        <v>5 Kg</v>
      </c>
      <c r="H78" s="3076" t="str">
        <f>IF(OR(Q78="",0),T78,Q78)</f>
        <v>7 Kg</v>
      </c>
      <c r="I78" s="3076" t="str">
        <f>IF(OR(R77="",0),U77,R77)</f>
        <v>41.58 Kg</v>
      </c>
      <c r="J78" s="3076" t="str">
        <f>IF(OR(R78="",0),U78,R78)</f>
        <v>15.36 Kg</v>
      </c>
      <c r="K78" s="3076" t="str">
        <f>IF(OR(S77="",0),V77,S77)</f>
        <v>7.6 Kg</v>
      </c>
      <c r="L78" s="3076" t="str">
        <f>IF(OR(S78="",0),V78,S78)</f>
        <v>6.08 Kg</v>
      </c>
      <c r="M78" s="3090">
        <f>SUM(N77:P78)</f>
        <v>82.61999999999999</v>
      </c>
      <c r="N78" s="3078">
        <f>IFERROR((SUMIF(E363:M363, F77, E364:M364)) * H77 * H19, 0)</f>
        <v>7.0000000000000009</v>
      </c>
      <c r="O78" s="3078">
        <f>IFERROR((SUMIF(E363:M363, F77, E364:M364)) * J77 * J19, 0)</f>
        <v>15.36</v>
      </c>
      <c r="P78" s="3078">
        <f>IFERROR((SUMIF(E363:M363, F77, E364:M364)) * L77 * L19, 0)</f>
        <v>6.08</v>
      </c>
      <c r="Q78" s="3070" t="str">
        <f>IFERROR(IF(N78&gt;0,IF(OR(F77="Kg", F77="g"),IF(ROUND(N78,3)&gt;=1,ROUND(N78,3)&amp;" Kg",ROUND(N78*1000,0)&amp;" g"),IF(ROUND(N78,3)&gt;=1,ROUND(N78,3)&amp;IF(OR(F77=E363,F77=F363,F77=G363,F77=H363,F77=I363)," Kg ",F77),"")), ""),0)</f>
        <v>7 Kg</v>
      </c>
      <c r="R78" s="3070" t="str">
        <f>IFERROR(IF(O78&gt;0,IF(OR(F77="Kg", F77="g"),IF(ROUND(O78,3)&gt;=1,ROUND(O78,3)&amp;" Kg",ROUND(O78*1000,0)&amp;" g"),IF(ROUND(O78,3)&gt;=1,ROUND(O78,3)&amp;IF(OR(F77=E363,F77=F363,F77=G363,F77=H363,F77=I363)," Kg ",F77),"")), ""),0)</f>
        <v>15.36 Kg</v>
      </c>
      <c r="S78" s="3070" t="str">
        <f>IFERROR(IF(P78&gt;0,IF(OR(F77="Kg", F77="g"),IF(ROUND(P78,3)&gt;=1,ROUND(P78,3)&amp;" Kg",ROUND(P78*1000,0)&amp;" g"),IF(ROUND(P78,3)&gt;=1,ROUND(P78,3)&amp;IF(OR(F77=E363,F77=F363,F77=G363,F77=H363,F77=I363)," Kg ",F77),"")), ""),0)</f>
        <v>6.08 Kg</v>
      </c>
      <c r="T78" s="3071">
        <f>IFERROR(INDEX(J364:M364,MATCH(H77,J363:M363,0))*H19&amp;" "&amp;H77,0)</f>
        <v>0</v>
      </c>
      <c r="U78" s="3071">
        <f>IFERROR(INDEX(J364:M364,MATCH(J77,J363:M363,0))*J19&amp;" "&amp;J77,0)</f>
        <v>0</v>
      </c>
      <c r="V78" s="3072">
        <f>IFERROR(INDEX(J364:M364,MATCH(L77,J363:M363,0))*L19&amp;" "&amp;L77,0)</f>
        <v>0</v>
      </c>
      <c r="W78" s="2997">
        <v>1</v>
      </c>
      <c r="X78" s="2997">
        <v>1</v>
      </c>
      <c r="Y78" s="2997">
        <v>1</v>
      </c>
      <c r="Z78" s="2997">
        <v>1</v>
      </c>
      <c r="AA78" s="2997">
        <v>1</v>
      </c>
      <c r="AB78" s="2997">
        <v>1</v>
      </c>
      <c r="AC78" s="2997">
        <v>1</v>
      </c>
      <c r="AD78" s="2997">
        <v>1</v>
      </c>
      <c r="AE78" s="3002">
        <v>1</v>
      </c>
    </row>
    <row r="79" spans="1:31" s="3031" customFormat="1" ht="15.75">
      <c r="A79" s="2997">
        <v>1</v>
      </c>
      <c r="B79" s="3061"/>
      <c r="C79" s="3062" t="s">
        <v>4632</v>
      </c>
      <c r="D79" s="3063"/>
      <c r="E79" s="3063"/>
      <c r="F79" s="3096" t="s">
        <v>4614</v>
      </c>
      <c r="G79" s="3097">
        <v>0.05</v>
      </c>
      <c r="H79" s="3097">
        <v>7.0000000000000007E-2</v>
      </c>
      <c r="I79" s="3098">
        <v>0.11</v>
      </c>
      <c r="J79" s="3098">
        <v>0.12</v>
      </c>
      <c r="K79" s="3098">
        <v>0.08</v>
      </c>
      <c r="L79" s="3097">
        <v>0.08</v>
      </c>
      <c r="M79" s="3088" t="str">
        <f>IFERROR(IF(F79=E363,"L",IF(OR(F79=F363,F79=G363,F79=H363,F79=I363),"Kg",IF(OR(F79=J363,F79=K363,F79=L363,F79=M363),F79,0))),0)</f>
        <v>Kg</v>
      </c>
      <c r="N79" s="3069">
        <f>IFERROR((SUMIF(E363:M363, F79, E364:M364)) * G79 * G19, 0)</f>
        <v>5</v>
      </c>
      <c r="O79" s="3069">
        <f>IFERROR((SUMIF(E363:M363, F79, E364:M364)) * I79 * I19, 0)</f>
        <v>41.58</v>
      </c>
      <c r="P79" s="3069">
        <f>IFERROR((SUMIF(E363:M363, F79, E364:M364)) * K79 * K19, 0)</f>
        <v>7.6000000000000005</v>
      </c>
      <c r="Q79" s="3092" t="str">
        <f>IFERROR(IF(N79&gt;0,IF(OR(F79="Kg", F79="g"),IF(ROUND(N79,3)&gt;=1,ROUND(N79,3)&amp;" Kg",ROUND(N79*1000,0)&amp;" g"),IF(ROUND(N79,3)&gt;=1,ROUND(N79,3)&amp;IF(OR(F79=E363,F79=F363,F79=G363,F79=H363,F79=I363)," Kg ",F79),"")), ""),0)</f>
        <v>5 Kg</v>
      </c>
      <c r="R79" s="3092" t="str">
        <f>IFERROR(IF(O79&gt;0,IF(OR(F79="Kg", F79="g"),IF(ROUND(O79,3)&gt;=1,ROUND(O79,3)&amp;" Kg",ROUND(O79*1000,0)&amp;" g"),IF(ROUND(O79,3)&gt;=1,ROUND(O79,3)&amp;IF(OR(F79=E363,F79=F363,F79=G363,F79=H363,F79=I363)," Kg ",F79),"")), ""),0)</f>
        <v>41.58 Kg</v>
      </c>
      <c r="S79" s="3092" t="str">
        <f>IFERROR(IF(P79&gt;0,IF(OR(F79="Kg", F79="g"),IF(ROUND(P79,3)&gt;=1,ROUND(P79,3)&amp;" Kg",ROUND(P79*1000,0)&amp;" g"),IF(ROUND(P79,3)&gt;=1,ROUND(P79,3)&amp;IF(OR(F79=E363,F79=F363,F79=G363,F79=H363,F79=I363)," Kg ",F79),"")), ""),0)</f>
        <v>7.6 Kg</v>
      </c>
      <c r="T79" s="3093">
        <f>IFERROR(INDEX(J364:M364,MATCH(G79,J363:M363,0))*G19&amp;" "&amp;G79,0)</f>
        <v>0</v>
      </c>
      <c r="U79" s="3093">
        <f>IFERROR(INDEX(J364:M364,MATCH(I79,J363:M363,0))*I19&amp;" "&amp;I79,0)</f>
        <v>0</v>
      </c>
      <c r="V79" s="3094">
        <f>IFERROR(INDEX(J364:M364,MATCH(K79,J363:M363,0))*K19&amp;" "&amp;K79,0)</f>
        <v>0</v>
      </c>
      <c r="W79" s="2997">
        <v>1</v>
      </c>
      <c r="X79" s="2997">
        <v>1</v>
      </c>
      <c r="Y79" s="2997">
        <v>1</v>
      </c>
      <c r="Z79" s="2997">
        <v>1</v>
      </c>
      <c r="AA79" s="2997">
        <v>1</v>
      </c>
      <c r="AB79" s="2997">
        <v>1</v>
      </c>
      <c r="AC79" s="2997">
        <v>1</v>
      </c>
      <c r="AD79" s="2997">
        <v>1</v>
      </c>
      <c r="AE79" s="3002">
        <v>1</v>
      </c>
    </row>
    <row r="80" spans="1:31" s="3031" customFormat="1" ht="15.75">
      <c r="A80" s="2997">
        <v>1</v>
      </c>
      <c r="B80" s="3061"/>
      <c r="C80" s="3073"/>
      <c r="D80" s="3074"/>
      <c r="E80" s="3074"/>
      <c r="F80" s="3075" t="str">
        <f>C79</f>
        <v>Salade composée à base de légumes cuits</v>
      </c>
      <c r="G80" s="3076" t="str">
        <f>IF(OR(Q79="",0),T79,Q79)</f>
        <v>5 Kg</v>
      </c>
      <c r="H80" s="3076" t="str">
        <f>IF(OR(Q80="",0),T80,Q80)</f>
        <v>7 Kg</v>
      </c>
      <c r="I80" s="3076" t="str">
        <f>IF(OR(R79="",0),U79,R79)</f>
        <v>41.58 Kg</v>
      </c>
      <c r="J80" s="3076" t="str">
        <f>IF(OR(R80="",0),U80,R80)</f>
        <v>15.36 Kg</v>
      </c>
      <c r="K80" s="3076" t="str">
        <f>IF(OR(S79="",0),V79,S79)</f>
        <v>7.6 Kg</v>
      </c>
      <c r="L80" s="3076" t="str">
        <f>IF(OR(S80="",0),V80,S80)</f>
        <v>6.08 Kg</v>
      </c>
      <c r="M80" s="3090">
        <f>SUM(N79:P80)</f>
        <v>82.61999999999999</v>
      </c>
      <c r="N80" s="3078">
        <f>IFERROR((SUMIF(E363:M363, F79, E364:M364)) * H79 * H19, 0)</f>
        <v>7.0000000000000009</v>
      </c>
      <c r="O80" s="3078">
        <f>IFERROR((SUMIF(E363:M363, F79, E364:M364)) * J79 * J19, 0)</f>
        <v>15.36</v>
      </c>
      <c r="P80" s="3078">
        <f>IFERROR((SUMIF(E363:M363, F79, E364:M364)) * L79 * L19, 0)</f>
        <v>6.08</v>
      </c>
      <c r="Q80" s="3092" t="str">
        <f>IFERROR(IF(N80&gt;0,IF(OR(F79="Kg", F79="g"),IF(ROUND(N80,3)&gt;=1,ROUND(N80,3)&amp;" Kg",ROUND(N80*1000,0)&amp;" g"),IF(ROUND(N80,3)&gt;=1,ROUND(N80,3)&amp;IF(OR(F79=E363,F79=F363,F79=G363,F79=H363,F79=I363)," Kg ",F79),"")), ""),0)</f>
        <v>7 Kg</v>
      </c>
      <c r="R80" s="3092" t="str">
        <f>IFERROR(IF(O80&gt;0,IF(OR(F79="Kg", F79="g"),IF(ROUND(O80,3)&gt;=1,ROUND(O80,3)&amp;" Kg",ROUND(O80*1000,0)&amp;" g"),IF(ROUND(O80,3)&gt;=1,ROUND(O80,3)&amp;IF(OR(F79=E363,F79=F363,F79=G363,F79=H363,F79=I363)," Kg ",F79),"")), ""),0)</f>
        <v>15.36 Kg</v>
      </c>
      <c r="S80" s="3092" t="str">
        <f>IFERROR(IF(P80&gt;0,IF(OR(F79="Kg", F79="g"),IF(ROUND(P80,3)&gt;=1,ROUND(P80,3)&amp;" Kg",ROUND(P80*1000,0)&amp;" g"),IF(ROUND(P80,3)&gt;=1,ROUND(P80,3)&amp;IF(OR(F79=E363,F79=F363,F79=G363,F79=H363,F79=I363)," Kg ",F79),"")), ""),0)</f>
        <v>6.08 Kg</v>
      </c>
      <c r="T80" s="3093">
        <f>IFERROR(INDEX(J364:M364,MATCH(H79,J363:M363,0))*H19&amp;" "&amp;H79,0)</f>
        <v>0</v>
      </c>
      <c r="U80" s="3093">
        <f>IFERROR(INDEX(J364:M364,MATCH(J79,J363:M363,0))*J19&amp;" "&amp;J79,0)</f>
        <v>0</v>
      </c>
      <c r="V80" s="3094">
        <f>IFERROR(INDEX(J364:M364,MATCH(L79,J363:M363,0))*L19&amp;" "&amp;L79,0)</f>
        <v>0</v>
      </c>
      <c r="W80" s="2997">
        <v>1</v>
      </c>
      <c r="X80" s="2997">
        <v>1</v>
      </c>
      <c r="Y80" s="2997">
        <v>1</v>
      </c>
      <c r="Z80" s="2997">
        <v>1</v>
      </c>
      <c r="AA80" s="2997">
        <v>1</v>
      </c>
      <c r="AB80" s="2997">
        <v>1</v>
      </c>
      <c r="AC80" s="2997">
        <v>1</v>
      </c>
      <c r="AD80" s="2997">
        <v>1</v>
      </c>
      <c r="AE80" s="3002">
        <v>1</v>
      </c>
    </row>
    <row r="81" spans="1:31" s="3031" customFormat="1" ht="15.75">
      <c r="A81" s="2997">
        <v>1</v>
      </c>
      <c r="B81" s="3061"/>
      <c r="C81" s="3062" t="s">
        <v>4633</v>
      </c>
      <c r="D81" s="3063"/>
      <c r="E81" s="3063"/>
      <c r="F81" s="3096" t="s">
        <v>4614</v>
      </c>
      <c r="G81" s="3097">
        <v>0.05</v>
      </c>
      <c r="H81" s="3097">
        <v>7.0000000000000007E-2</v>
      </c>
      <c r="I81" s="3098">
        <v>0.11</v>
      </c>
      <c r="J81" s="3098">
        <v>0.12</v>
      </c>
      <c r="K81" s="3098">
        <v>7.0000000000000007E-2</v>
      </c>
      <c r="L81" s="3097">
        <v>7.0000000000000007E-2</v>
      </c>
      <c r="M81" s="3088" t="str">
        <f>IFERROR(IF(F81=E363,"L",IF(OR(F81=F363,F81=G363,F81=H363,F81=I363),"Kg",IF(OR(F81=J363,F81=K363,F81=L363,F81=M363),F81,0))),0)</f>
        <v>Kg</v>
      </c>
      <c r="N81" s="3069">
        <f>IFERROR((SUMIF(E363:M363, F81, E364:M364)) * G81 * G19, 0)</f>
        <v>5</v>
      </c>
      <c r="O81" s="3069">
        <f>IFERROR((SUMIF(E363:M363, F81, E364:M364)) * I81 * I19, 0)</f>
        <v>41.58</v>
      </c>
      <c r="P81" s="3069">
        <f>IFERROR((SUMIF(E363:M363, F81, E364:M364)) * K81 * K19, 0)</f>
        <v>6.65</v>
      </c>
      <c r="Q81" s="3070" t="str">
        <f>IFERROR(IF(N81&gt;0,IF(OR(F81="Kg", F81="g"),IF(ROUND(N81,3)&gt;=1,ROUND(N81,3)&amp;" Kg",ROUND(N81*1000,0)&amp;" g"),IF(ROUND(N81,3)&gt;=1,ROUND(N81,3)&amp;IF(OR(F81=E363,F81=F363,F81=G363,F81=H363,F81=I363)," Kg ",F81),"")), ""),0)</f>
        <v>5 Kg</v>
      </c>
      <c r="R81" s="3070" t="str">
        <f>IFERROR(IF(O81&gt;0,IF(OR(F81="Kg", F81="g"),IF(ROUND(O81,3)&gt;=1,ROUND(O81,3)&amp;" Kg",ROUND(O81*1000,0)&amp;" g"),IF(ROUND(O81,3)&gt;=1,ROUND(O81,3)&amp;IF(OR(F81=E363,F81=F363,F81=G363,F81=H363,F81=I363)," Kg ",F81),"")), ""),0)</f>
        <v>41.58 Kg</v>
      </c>
      <c r="S81" s="3070" t="str">
        <f>IFERROR(IF(P81&gt;0,IF(OR(F81="Kg", F81="g"),IF(ROUND(P81,3)&gt;=1,ROUND(P81,3)&amp;" Kg",ROUND(P81*1000,0)&amp;" g"),IF(ROUND(P81,3)&gt;=1,ROUND(P81,3)&amp;IF(OR(F81=E363,F81=F363,F81=G363,F81=H363,F81=I363)," Kg ",F81),"")), ""),0)</f>
        <v>6.65 Kg</v>
      </c>
      <c r="T81" s="3071">
        <f>IFERROR(INDEX(J364:M364,MATCH(G81,J363:M363,0))*G19&amp;" "&amp;G81,0)</f>
        <v>0</v>
      </c>
      <c r="U81" s="3071">
        <f>IFERROR(INDEX(J364:M364,MATCH(I81,J363:M363,0))*I19&amp;" "&amp;I81,0)</f>
        <v>0</v>
      </c>
      <c r="V81" s="3072">
        <f>IFERROR(INDEX(J364:M364,MATCH(K81,J363:M363,0))*K19&amp;" "&amp;K81,0)</f>
        <v>0</v>
      </c>
      <c r="W81" s="2997">
        <v>1</v>
      </c>
      <c r="X81" s="2997">
        <v>1</v>
      </c>
      <c r="Y81" s="2997">
        <v>1</v>
      </c>
      <c r="Z81" s="2997">
        <v>1</v>
      </c>
      <c r="AA81" s="2997">
        <v>1</v>
      </c>
      <c r="AB81" s="2997">
        <v>1</v>
      </c>
      <c r="AC81" s="2997">
        <v>1</v>
      </c>
      <c r="AD81" s="2997">
        <v>1</v>
      </c>
      <c r="AE81" s="3002">
        <v>1</v>
      </c>
    </row>
    <row r="82" spans="1:31" s="3031" customFormat="1" ht="15.75">
      <c r="A82" s="2997">
        <v>1</v>
      </c>
      <c r="B82" s="3061"/>
      <c r="C82" s="3073"/>
      <c r="D82" s="3074"/>
      <c r="E82" s="3074"/>
      <c r="F82" s="3075" t="str">
        <f>C81</f>
        <v>Soja (germes de haricots mungo)</v>
      </c>
      <c r="G82" s="3076" t="str">
        <f>IF(OR(Q81="",0),T81,Q81)</f>
        <v>5 Kg</v>
      </c>
      <c r="H82" s="3076" t="str">
        <f>IF(OR(Q82="",0),T82,Q82)</f>
        <v>7 Kg</v>
      </c>
      <c r="I82" s="3076" t="str">
        <f>IF(OR(R81="",0),U81,R81)</f>
        <v>41.58 Kg</v>
      </c>
      <c r="J82" s="3076" t="str">
        <f>IF(OR(R82="",0),U82,R82)</f>
        <v>15.36 Kg</v>
      </c>
      <c r="K82" s="3076" t="str">
        <f>IF(OR(S81="",0),V81,S81)</f>
        <v>6.65 Kg</v>
      </c>
      <c r="L82" s="3076" t="str">
        <f>IF(OR(S82="",0),V82,S82)</f>
        <v>5.32 Kg</v>
      </c>
      <c r="M82" s="3090">
        <f>SUM(N81:P82)</f>
        <v>80.91</v>
      </c>
      <c r="N82" s="3078">
        <f>IFERROR((SUMIF(E363:M363, F81, E364:M364)) * H81 * H19, 0)</f>
        <v>7.0000000000000009</v>
      </c>
      <c r="O82" s="3078">
        <f>IFERROR((SUMIF(E363:M363, F81, E364:M364)) * J81 * J19, 0)</f>
        <v>15.36</v>
      </c>
      <c r="P82" s="3078">
        <f>IFERROR((SUMIF(E363:M363, F81, E364:M364)) * L81 * L19, 0)</f>
        <v>5.32</v>
      </c>
      <c r="Q82" s="3070" t="str">
        <f>IFERROR(IF(N82&gt;0,IF(OR(F81="Kg", F81="g"),IF(ROUND(N82,3)&gt;=1,ROUND(N82,3)&amp;" Kg",ROUND(N82*1000,0)&amp;" g"),IF(ROUND(N82,3)&gt;=1,ROUND(N82,3)&amp;IF(OR(F81=E363,F81=F363,F81=G363,F81=H363,F81=I363)," Kg ",F81),"")), ""),0)</f>
        <v>7 Kg</v>
      </c>
      <c r="R82" s="3070" t="str">
        <f>IFERROR(IF(O82&gt;0,IF(OR(F81="Kg", F81="g"),IF(ROUND(O82,3)&gt;=1,ROUND(O82,3)&amp;" Kg",ROUND(O82*1000,0)&amp;" g"),IF(ROUND(O82,3)&gt;=1,ROUND(O82,3)&amp;IF(OR(F81=E363,F81=F363,F81=G363,F81=H363,F81=I363)," Kg ",F81),"")), ""),0)</f>
        <v>15.36 Kg</v>
      </c>
      <c r="S82" s="3070" t="str">
        <f>IFERROR(IF(P82&gt;0,IF(OR(F81="Kg", F81="g"),IF(ROUND(P82,3)&gt;=1,ROUND(P82,3)&amp;" Kg",ROUND(P82*1000,0)&amp;" g"),IF(ROUND(P82,3)&gt;=1,ROUND(P82,3)&amp;IF(OR(F81=E363,F81=F363,F81=G363,F81=H363,F81=I363)," Kg ",F81),"")), ""),0)</f>
        <v>5.32 Kg</v>
      </c>
      <c r="T82" s="3071">
        <f>IFERROR(INDEX(J364:M364,MATCH(H81,J363:M363,0))*H19&amp;" "&amp;H81,0)</f>
        <v>0</v>
      </c>
      <c r="U82" s="3071">
        <f>IFERROR(INDEX(J364:M364,MATCH(J81,J363:M363,0))*J19&amp;" "&amp;J81,0)</f>
        <v>0</v>
      </c>
      <c r="V82" s="3072">
        <f>IFERROR(INDEX(J364:M364,MATCH(L81,J363:M363,0))*L19&amp;" "&amp;L81,0)</f>
        <v>0</v>
      </c>
      <c r="W82" s="2997">
        <v>1</v>
      </c>
      <c r="X82" s="2997">
        <v>1</v>
      </c>
      <c r="Y82" s="2997">
        <v>1</v>
      </c>
      <c r="Z82" s="2997">
        <v>1</v>
      </c>
      <c r="AA82" s="2997">
        <v>1</v>
      </c>
      <c r="AB82" s="2997">
        <v>1</v>
      </c>
      <c r="AC82" s="2997">
        <v>1</v>
      </c>
      <c r="AD82" s="2997">
        <v>1</v>
      </c>
      <c r="AE82" s="3002">
        <v>1</v>
      </c>
    </row>
    <row r="83" spans="1:31" s="3031" customFormat="1" ht="15.75">
      <c r="A83" s="2997">
        <v>1</v>
      </c>
      <c r="B83" s="3061"/>
      <c r="C83" s="3062" t="s">
        <v>4634</v>
      </c>
      <c r="D83" s="3063"/>
      <c r="E83" s="3063"/>
      <c r="F83" s="3096" t="s">
        <v>4614</v>
      </c>
      <c r="G83" s="3097">
        <v>0.03</v>
      </c>
      <c r="H83" s="3097">
        <v>0.03</v>
      </c>
      <c r="I83" s="3098">
        <v>0.04</v>
      </c>
      <c r="J83" s="3098">
        <v>0.05</v>
      </c>
      <c r="K83" s="3098">
        <v>0.03</v>
      </c>
      <c r="L83" s="3097">
        <v>0.03</v>
      </c>
      <c r="M83" s="3088" t="str">
        <f>IFERROR(IF(F83=E363,"L",IF(OR(F83=F363,F83=G363,F83=H363,F83=I363),"Kg",IF(OR(F83=J363,F83=K363,F83=L363,F83=M363),F83,0))),0)</f>
        <v>Kg</v>
      </c>
      <c r="N83" s="3069">
        <f>IFERROR((SUMIF(E363:M363, F83, E364:M364)) * G83 * G19, 0)</f>
        <v>3</v>
      </c>
      <c r="O83" s="3069">
        <f>IFERROR((SUMIF(E363:M363, F83, E364:M364)) * I83 * I19, 0)</f>
        <v>15.120000000000001</v>
      </c>
      <c r="P83" s="3069">
        <f>IFERROR((SUMIF(E363:M363, F83, E364:M364)) * K83 * K19, 0)</f>
        <v>2.85</v>
      </c>
      <c r="Q83" s="3092" t="str">
        <f>IFERROR(IF(N83&gt;0,IF(OR(F83="Kg", F83="g"),IF(ROUND(N83,3)&gt;=1,ROUND(N83,3)&amp;" Kg",ROUND(N83*1000,0)&amp;" g"),IF(ROUND(N83,3)&gt;=1,ROUND(N83,3)&amp;IF(OR(F83=E363,F83=F363,F83=G363,F83=H363,F83=I363)," Kg ",F83),"")), ""),0)</f>
        <v>3 Kg</v>
      </c>
      <c r="R83" s="3092" t="str">
        <f>IFERROR(IF(O83&gt;0,IF(OR(F83="Kg", F83="g"),IF(ROUND(O83,3)&gt;=1,ROUND(O83,3)&amp;" Kg",ROUND(O83*1000,0)&amp;" g"),IF(ROUND(O83,3)&gt;=1,ROUND(O83,3)&amp;IF(OR(F83=E363,F83=F363,F83=G363,F83=H363,F83=I363)," Kg ",F83),"")), ""),0)</f>
        <v>15.12 Kg</v>
      </c>
      <c r="S83" s="3092" t="str">
        <f>IFERROR(IF(P83&gt;0,IF(OR(F83="Kg", F83="g"),IF(ROUND(P83,3)&gt;=1,ROUND(P83,3)&amp;" Kg",ROUND(P83*1000,0)&amp;" g"),IF(ROUND(P83,3)&gt;=1,ROUND(P83,3)&amp;IF(OR(F83=E363,F83=F363,F83=G363,F83=H363,F83=I363)," Kg ",F83),"")), ""),0)</f>
        <v>2.85 Kg</v>
      </c>
      <c r="T83" s="3093">
        <f>IFERROR(INDEX(J364:M364,MATCH(G83,J363:M363,0))*G19&amp;" "&amp;G83,0)</f>
        <v>0</v>
      </c>
      <c r="U83" s="3093">
        <f>IFERROR(INDEX(J364:M364,MATCH(I83,J363:M363,0))*I19&amp;" "&amp;I83,0)</f>
        <v>0</v>
      </c>
      <c r="V83" s="3094">
        <f>IFERROR(INDEX(J364:M364,MATCH(K83,J363:M363,0))*K19&amp;" "&amp;K83,0)</f>
        <v>0</v>
      </c>
      <c r="W83" s="2997">
        <v>1</v>
      </c>
      <c r="X83" s="2997">
        <v>1</v>
      </c>
      <c r="Y83" s="2997">
        <v>1</v>
      </c>
      <c r="Z83" s="2997">
        <v>1</v>
      </c>
      <c r="AA83" s="2997">
        <v>1</v>
      </c>
      <c r="AB83" s="2997">
        <v>1</v>
      </c>
      <c r="AC83" s="2997">
        <v>1</v>
      </c>
      <c r="AD83" s="2997">
        <v>1</v>
      </c>
      <c r="AE83" s="3002">
        <v>1</v>
      </c>
    </row>
    <row r="84" spans="1:31" s="3031" customFormat="1" ht="15.75">
      <c r="A84" s="2997">
        <v>1</v>
      </c>
      <c r="B84" s="3061"/>
      <c r="C84" s="3073"/>
      <c r="D84" s="3074"/>
      <c r="E84" s="3074"/>
      <c r="F84" s="3075" t="str">
        <f>C83</f>
        <v>Terrine de légumes</v>
      </c>
      <c r="G84" s="3076" t="str">
        <f>IF(OR(Q83="",0),T83,Q83)</f>
        <v>3 Kg</v>
      </c>
      <c r="H84" s="3076" t="str">
        <f>IF(OR(Q84="",0),T84,Q84)</f>
        <v>3 Kg</v>
      </c>
      <c r="I84" s="3076" t="str">
        <f>IF(OR(R83="",0),U83,R83)</f>
        <v>15.12 Kg</v>
      </c>
      <c r="J84" s="3076" t="str">
        <f>IF(OR(R84="",0),U84,R84)</f>
        <v>6.4 Kg</v>
      </c>
      <c r="K84" s="3076" t="str">
        <f>IF(OR(S83="",0),V83,S83)</f>
        <v>2.85 Kg</v>
      </c>
      <c r="L84" s="3076" t="str">
        <f>IF(OR(S84="",0),V84,S84)</f>
        <v>2.28 Kg</v>
      </c>
      <c r="M84" s="3090">
        <f>SUM(N83:P84)</f>
        <v>32.650000000000006</v>
      </c>
      <c r="N84" s="3078">
        <f>IFERROR((SUMIF(E363:M363, F83, E364:M364)) * H83 * H19, 0)</f>
        <v>3</v>
      </c>
      <c r="O84" s="3078">
        <f>IFERROR((SUMIF(E363:M363, F83, E364:M364)) * J83 * J19, 0)</f>
        <v>6.4</v>
      </c>
      <c r="P84" s="3078">
        <f>IFERROR((SUMIF(E363:M363, F83, E364:M364)) * L83 * L19, 0)</f>
        <v>2.2799999999999998</v>
      </c>
      <c r="Q84" s="3092" t="str">
        <f>IFERROR(IF(N84&gt;0,IF(OR(F83="Kg", F83="g"),IF(ROUND(N84,3)&gt;=1,ROUND(N84,3)&amp;" Kg",ROUND(N84*1000,0)&amp;" g"),IF(ROUND(N84,3)&gt;=1,ROUND(N84,3)&amp;IF(OR(F83=E363,F83=F363,F83=G363,F83=H363,F83=I363)," Kg ",F83),"")), ""),0)</f>
        <v>3 Kg</v>
      </c>
      <c r="R84" s="3092" t="str">
        <f>IFERROR(IF(O84&gt;0,IF(OR(F83="Kg", F83="g"),IF(ROUND(O84,3)&gt;=1,ROUND(O84,3)&amp;" Kg",ROUND(O84*1000,0)&amp;" g"),IF(ROUND(O84,3)&gt;=1,ROUND(O84,3)&amp;IF(OR(F83=E363,F83=F363,F83=G363,F83=H363,F83=I363)," Kg ",F83),"")), ""),0)</f>
        <v>6.4 Kg</v>
      </c>
      <c r="S84" s="3092" t="str">
        <f>IFERROR(IF(P84&gt;0,IF(OR(F83="Kg", F83="g"),IF(ROUND(P84,3)&gt;=1,ROUND(P84,3)&amp;" Kg",ROUND(P84*1000,0)&amp;" g"),IF(ROUND(P84,3)&gt;=1,ROUND(P84,3)&amp;IF(OR(F83=E363,F83=F363,F83=G363,F83=H363,F83=I363)," Kg ",F83),"")), ""),0)</f>
        <v>2.28 Kg</v>
      </c>
      <c r="T84" s="3093">
        <f>IFERROR(INDEX(J364:M364,MATCH(H83,J363:M363,0))*H19&amp;" "&amp;H83,0)</f>
        <v>0</v>
      </c>
      <c r="U84" s="3093">
        <f>IFERROR(INDEX(J364:M364,MATCH(J83,J363:M363,0))*J19&amp;" "&amp;J83,0)</f>
        <v>0</v>
      </c>
      <c r="V84" s="3094">
        <f>IFERROR(INDEX(J364:M364,MATCH(L83,J363:M363,0))*L19&amp;" "&amp;L83,0)</f>
        <v>0</v>
      </c>
      <c r="W84" s="2997">
        <v>1</v>
      </c>
      <c r="X84" s="2997">
        <v>1</v>
      </c>
      <c r="Y84" s="2997">
        <v>1</v>
      </c>
      <c r="Z84" s="2997">
        <v>1</v>
      </c>
      <c r="AA84" s="2997">
        <v>1</v>
      </c>
      <c r="AB84" s="2997">
        <v>1</v>
      </c>
      <c r="AC84" s="2997">
        <v>1</v>
      </c>
      <c r="AD84" s="2997">
        <v>1</v>
      </c>
      <c r="AE84" s="3002">
        <v>1</v>
      </c>
    </row>
    <row r="85" spans="1:31" s="3031" customFormat="1" ht="15" customHeight="1">
      <c r="A85" s="2997">
        <v>1</v>
      </c>
      <c r="B85" s="3079"/>
      <c r="C85" s="7048" t="s">
        <v>4635</v>
      </c>
      <c r="D85" s="7048"/>
      <c r="E85" s="7048"/>
      <c r="F85" s="7048"/>
      <c r="G85" s="7048"/>
      <c r="H85" s="7048"/>
      <c r="I85" s="7048"/>
      <c r="J85" s="7048"/>
      <c r="K85" s="7048"/>
      <c r="L85" s="7048"/>
      <c r="M85" s="7048"/>
      <c r="N85" s="3035"/>
      <c r="O85" s="3035"/>
      <c r="P85" s="3035"/>
      <c r="Q85" s="3035"/>
      <c r="R85" s="3035"/>
      <c r="S85" s="3035"/>
      <c r="T85" s="3035"/>
      <c r="U85" s="3035"/>
      <c r="V85" s="3036"/>
      <c r="W85" s="2997">
        <v>1</v>
      </c>
      <c r="X85" s="2997">
        <v>1</v>
      </c>
      <c r="Y85" s="2997">
        <v>1</v>
      </c>
      <c r="Z85" s="2997">
        <v>1</v>
      </c>
      <c r="AA85" s="2997">
        <v>1</v>
      </c>
      <c r="AB85" s="2997">
        <v>1</v>
      </c>
      <c r="AC85" s="2997">
        <v>1</v>
      </c>
      <c r="AD85" s="2997">
        <v>1</v>
      </c>
      <c r="AE85" s="3002">
        <v>1</v>
      </c>
    </row>
    <row r="86" spans="1:31" s="3031" customFormat="1" ht="15" customHeight="1">
      <c r="A86" s="2997">
        <v>1</v>
      </c>
      <c r="B86" s="3079"/>
      <c r="C86" s="7049"/>
      <c r="D86" s="7049"/>
      <c r="E86" s="7049"/>
      <c r="F86" s="7049"/>
      <c r="G86" s="7049"/>
      <c r="H86" s="7049"/>
      <c r="I86" s="7049"/>
      <c r="J86" s="7049"/>
      <c r="K86" s="7049"/>
      <c r="L86" s="7049"/>
      <c r="M86" s="7049"/>
      <c r="N86" s="3035"/>
      <c r="O86" s="3035"/>
      <c r="P86" s="3035"/>
      <c r="Q86" s="3035"/>
      <c r="R86" s="3035"/>
      <c r="S86" s="3035"/>
      <c r="T86" s="3035"/>
      <c r="U86" s="3035"/>
      <c r="V86" s="3036"/>
      <c r="W86" s="2997">
        <v>1</v>
      </c>
      <c r="X86" s="2997">
        <v>1</v>
      </c>
      <c r="Y86" s="2997">
        <v>1</v>
      </c>
      <c r="Z86" s="2997">
        <v>1</v>
      </c>
      <c r="AA86" s="2997">
        <v>1</v>
      </c>
      <c r="AB86" s="2997">
        <v>1</v>
      </c>
      <c r="AC86" s="2997">
        <v>1</v>
      </c>
      <c r="AD86" s="2997">
        <v>1</v>
      </c>
      <c r="AE86" s="3002">
        <v>1</v>
      </c>
    </row>
    <row r="87" spans="1:31" s="3031" customFormat="1" ht="15.75">
      <c r="A87" s="2997">
        <v>1</v>
      </c>
      <c r="B87" s="3055"/>
      <c r="C87" s="3056"/>
      <c r="D87" s="3056"/>
      <c r="E87" s="3056"/>
      <c r="F87" s="3080" t="s">
        <v>4608</v>
      </c>
      <c r="G87" s="3099">
        <f t="shared" ref="G87:L87" si="7">G19</f>
        <v>100</v>
      </c>
      <c r="H87" s="3099">
        <f t="shared" si="7"/>
        <v>100</v>
      </c>
      <c r="I87" s="3099">
        <f t="shared" si="7"/>
        <v>378</v>
      </c>
      <c r="J87" s="3099">
        <f t="shared" si="7"/>
        <v>128</v>
      </c>
      <c r="K87" s="3099">
        <f t="shared" si="7"/>
        <v>95</v>
      </c>
      <c r="L87" s="3099">
        <f t="shared" si="7"/>
        <v>76</v>
      </c>
      <c r="M87" s="3083">
        <f>SUM(G87:L87)</f>
        <v>877</v>
      </c>
      <c r="N87" s="3084" t="s">
        <v>4609</v>
      </c>
      <c r="O87" s="3035"/>
      <c r="P87" s="3035"/>
      <c r="Q87" s="3035"/>
      <c r="R87" s="3035"/>
      <c r="S87" s="3035"/>
      <c r="T87" s="3035"/>
      <c r="U87" s="3035"/>
      <c r="V87" s="3036"/>
      <c r="W87" s="2997">
        <v>1</v>
      </c>
      <c r="X87" s="2997">
        <v>1</v>
      </c>
      <c r="Y87" s="2997">
        <v>1</v>
      </c>
      <c r="Z87" s="2997">
        <v>1</v>
      </c>
      <c r="AA87" s="2997">
        <v>1</v>
      </c>
      <c r="AB87" s="2997">
        <v>1</v>
      </c>
      <c r="AC87" s="2997">
        <v>1</v>
      </c>
      <c r="AD87" s="2997">
        <v>1</v>
      </c>
      <c r="AE87" s="3002">
        <v>1</v>
      </c>
    </row>
    <row r="88" spans="1:31" s="3031" customFormat="1" ht="15.75">
      <c r="A88" s="2997">
        <v>1</v>
      </c>
      <c r="B88" s="3079"/>
      <c r="C88" s="7050" t="s">
        <v>4636</v>
      </c>
      <c r="D88" s="7050"/>
      <c r="E88" s="7050"/>
      <c r="F88" s="3096" t="s">
        <v>4614</v>
      </c>
      <c r="G88" s="3097">
        <v>0.06</v>
      </c>
      <c r="H88" s="3097">
        <v>0.08</v>
      </c>
      <c r="I88" s="3098">
        <v>0.13</v>
      </c>
      <c r="J88" s="3098">
        <v>0.14000000000000001</v>
      </c>
      <c r="K88" s="3098">
        <v>0.1</v>
      </c>
      <c r="L88" s="3107">
        <v>0.1</v>
      </c>
      <c r="M88" s="3108" t="str">
        <f>IFERROR(IF(F88=E363,"L",IF(OR(F88=F363,F88=G363,F88=H363,F88=I363),"Kg",IF(OR(F88=J363,F88=K363,F88=L363,F88=M363),F88,0))),0)</f>
        <v>Kg</v>
      </c>
      <c r="N88" s="3069">
        <f>IFERROR((SUMIF(E363:M363, F88, E364:M364)) * G88 * G19, 0)</f>
        <v>6</v>
      </c>
      <c r="O88" s="3069">
        <f>IFERROR((SUMIF(E363:M363, F88, E364:M364)) * I88 * I19, 0)</f>
        <v>49.14</v>
      </c>
      <c r="P88" s="3069">
        <f>IFERROR((SUMIF(E363:M363, F88, E364:M364)) * K88 * K19, 0)</f>
        <v>9.5</v>
      </c>
      <c r="Q88" s="3070" t="str">
        <f>IFERROR(IF(N88&gt;0,IF(OR(F88="Kg", F88="g"),IF(ROUND(N88,3)&gt;=1,ROUND(N88,3)&amp;" Kg",ROUND(N88*1000,0)&amp;" g"),IF(ROUND(N88,3)&gt;=1,ROUND(N88,3)&amp;IF(OR(F88=E363,F88=F363,F88=G363,F88=H363,F88=I363)," Kg ",F88),"")), ""),0)</f>
        <v>6 Kg</v>
      </c>
      <c r="R88" s="3070" t="str">
        <f>IFERROR(IF(O88&gt;0,IF(OR(F88="Kg", F88="g"),IF(ROUND(O88,3)&gt;=1,ROUND(O88,3)&amp;" Kg",ROUND(O88*1000,0)&amp;" g"),IF(ROUND(O88,3)&gt;=1,ROUND(O88,3)&amp;IF(OR(F88=E363,F88=F363,F88=G363,F88=H363,F88=I363)," Kg ",F88),"")), ""),0)</f>
        <v>49.14 Kg</v>
      </c>
      <c r="S88" s="3070" t="str">
        <f>IFERROR(IF(P88&gt;0,IF(OR(F88="Kg", F88="g"),IF(ROUND(P88,3)&gt;=1,ROUND(P88,3)&amp;" Kg",ROUND(P88*1000,0)&amp;" g"),IF(ROUND(P88,3)&gt;=1,ROUND(P88,3)&amp;IF(OR(F88=E363,F88=F363,F88=G363,F88=H363,F88=I363)," Kg ",F88),"")), ""),0)</f>
        <v>9.5 Kg</v>
      </c>
      <c r="T88" s="3071">
        <f>IFERROR(INDEX(J364:M364,MATCH(G88,J363:M363,0))*G19&amp;" "&amp;G88,0)</f>
        <v>0</v>
      </c>
      <c r="U88" s="3071">
        <f>IFERROR(INDEX(J364:M364,MATCH(I88,J363:M363,0))*I19&amp;" "&amp;I88,0)</f>
        <v>0</v>
      </c>
      <c r="V88" s="3072">
        <f>IFERROR(INDEX(J364:M364,MATCH(K88,J363:M363,0))*K19&amp;" "&amp;K88,0)</f>
        <v>0</v>
      </c>
      <c r="W88" s="2997">
        <v>1</v>
      </c>
      <c r="X88" s="2997">
        <v>1</v>
      </c>
      <c r="Y88" s="2997">
        <v>1</v>
      </c>
      <c r="Z88" s="2997">
        <v>1</v>
      </c>
      <c r="AA88" s="2997">
        <v>1</v>
      </c>
      <c r="AB88" s="2997">
        <v>1</v>
      </c>
      <c r="AC88" s="2997">
        <v>1</v>
      </c>
      <c r="AD88" s="2997">
        <v>1</v>
      </c>
      <c r="AE88" s="3002">
        <v>1</v>
      </c>
    </row>
    <row r="89" spans="1:31" s="3031" customFormat="1">
      <c r="A89" s="2997">
        <v>1</v>
      </c>
      <c r="B89" s="3079"/>
      <c r="C89" s="7051"/>
      <c r="D89" s="7051"/>
      <c r="E89" s="7051"/>
      <c r="F89" s="3075" t="str">
        <f>C88</f>
        <v>Salades composées à base de P. de T., blé, riz, semoule ou pâtes</v>
      </c>
      <c r="G89" s="3076" t="str">
        <f>IF(OR(Q88="",0),T88,Q88)</f>
        <v>6 Kg</v>
      </c>
      <c r="H89" s="3076" t="str">
        <f>IF(OR(Q89="",0),T89,Q89)</f>
        <v>8 Kg</v>
      </c>
      <c r="I89" s="3076" t="str">
        <f>IF(OR(R88="",0),U88,R88)</f>
        <v>49.14 Kg</v>
      </c>
      <c r="J89" s="3076" t="str">
        <f>IF(OR(R89="",0),U89,R89)</f>
        <v>17.92 Kg</v>
      </c>
      <c r="K89" s="3076" t="str">
        <f>IF(OR(S88="",0),V88,S88)</f>
        <v>9.5 Kg</v>
      </c>
      <c r="L89" s="3076" t="str">
        <f>IF(OR(S89="",0),V89,S89)</f>
        <v>7.6 Kg</v>
      </c>
      <c r="M89" s="3109">
        <f>SUM(N88:P89)</f>
        <v>98.16</v>
      </c>
      <c r="N89" s="3078">
        <f>IFERROR((SUMIF(E363:M363, F88, E364:M364)) * H88 * H19, 0)</f>
        <v>8</v>
      </c>
      <c r="O89" s="3078">
        <f>IFERROR((SUMIF(E363:M363, F88, E364:M364)) * J88 * J19, 0)</f>
        <v>17.920000000000002</v>
      </c>
      <c r="P89" s="3078">
        <f>IFERROR((SUMIF(E363:M363, F88, E364:M364)) * L88 * L19, 0)</f>
        <v>7.6000000000000005</v>
      </c>
      <c r="Q89" s="3070" t="str">
        <f>IFERROR(IF(N89&gt;0,IF(OR(F88="Kg", F88="g"),IF(ROUND(N89,3)&gt;=1,ROUND(N89,3)&amp;" Kg",ROUND(N89*1000,0)&amp;" g"),IF(ROUND(N89,3)&gt;=1,ROUND(N89,3)&amp;IF(OR(F88=E363,F88=F363,F88=G363,F88=H363,F88=I363)," Kg ",F88),"")), ""),0)</f>
        <v>8 Kg</v>
      </c>
      <c r="R89" s="3070" t="str">
        <f>IFERROR(IF(O89&gt;0,IF(OR(F88="Kg", F88="g"),IF(ROUND(O89,3)&gt;=1,ROUND(O89,3)&amp;" Kg",ROUND(O89*1000,0)&amp;" g"),IF(ROUND(O89,3)&gt;=1,ROUND(O89,3)&amp;IF(OR(F88=E363,F88=F363,F88=G363,F88=H363,F88=I363)," Kg ",F88),"")), ""),0)</f>
        <v>17.92 Kg</v>
      </c>
      <c r="S89" s="3070" t="str">
        <f>IFERROR(IF(P89&gt;0,IF(OR(F88="Kg", F88="g"),IF(ROUND(P89,3)&gt;=1,ROUND(P89,3)&amp;" Kg",ROUND(P89*1000,0)&amp;" g"),IF(ROUND(P89,3)&gt;=1,ROUND(P89,3)&amp;IF(OR(F88=E363,F88=F363,F88=G363,F88=H363,F88=I363)," Kg ",F88),"")), ""),0)</f>
        <v>7.6 Kg</v>
      </c>
      <c r="T89" s="3071">
        <f>IFERROR(INDEX(J364:M364,MATCH(H88,J363:M363,0))*H19&amp;" "&amp;H88,0)</f>
        <v>0</v>
      </c>
      <c r="U89" s="3071">
        <f>IFERROR(INDEX(J364:M364,MATCH(J88,J363:M363,0))*J19&amp;" "&amp;J88,0)</f>
        <v>0</v>
      </c>
      <c r="V89" s="3072">
        <f>IFERROR(INDEX(J364:M364,MATCH(L88,J363:M363,0))*L19&amp;" "&amp;L88,0)</f>
        <v>0</v>
      </c>
      <c r="W89" s="2997">
        <v>1</v>
      </c>
      <c r="X89" s="2997">
        <v>1</v>
      </c>
      <c r="Y89" s="2997">
        <v>1</v>
      </c>
      <c r="Z89" s="2997">
        <v>1</v>
      </c>
      <c r="AA89" s="2997">
        <v>1</v>
      </c>
      <c r="AB89" s="2997">
        <v>1</v>
      </c>
      <c r="AC89" s="2997">
        <v>1</v>
      </c>
      <c r="AD89" s="2997">
        <v>1</v>
      </c>
      <c r="AE89" s="3002">
        <v>1</v>
      </c>
    </row>
    <row r="90" spans="1:31" s="3031" customFormat="1" ht="15" customHeight="1">
      <c r="A90" s="2997">
        <v>1</v>
      </c>
      <c r="B90" s="3079"/>
      <c r="C90" s="7048" t="s">
        <v>4637</v>
      </c>
      <c r="D90" s="7048"/>
      <c r="E90" s="7048"/>
      <c r="F90" s="7048"/>
      <c r="G90" s="7048"/>
      <c r="H90" s="7048"/>
      <c r="I90" s="7048"/>
      <c r="J90" s="7048"/>
      <c r="K90" s="7048"/>
      <c r="L90" s="7048"/>
      <c r="M90" s="7048"/>
      <c r="N90" s="3035"/>
      <c r="O90" s="3035"/>
      <c r="P90" s="3035"/>
      <c r="Q90" s="3035"/>
      <c r="R90" s="3035"/>
      <c r="S90" s="3035"/>
      <c r="T90" s="3035"/>
      <c r="U90" s="3035"/>
      <c r="V90" s="3036"/>
      <c r="W90" s="2997">
        <v>1</v>
      </c>
      <c r="X90" s="2997">
        <v>1</v>
      </c>
      <c r="Y90" s="2997">
        <v>1</v>
      </c>
      <c r="Z90" s="2997">
        <v>1</v>
      </c>
      <c r="AA90" s="2997">
        <v>1</v>
      </c>
      <c r="AB90" s="2997">
        <v>1</v>
      </c>
      <c r="AC90" s="2997">
        <v>1</v>
      </c>
      <c r="AD90" s="2997">
        <v>1</v>
      </c>
      <c r="AE90" s="3002">
        <v>1</v>
      </c>
    </row>
    <row r="91" spans="1:31" s="3031" customFormat="1" ht="15" customHeight="1">
      <c r="A91" s="2997">
        <v>1</v>
      </c>
      <c r="B91" s="3079"/>
      <c r="C91" s="7049"/>
      <c r="D91" s="7049"/>
      <c r="E91" s="7049"/>
      <c r="F91" s="7049"/>
      <c r="G91" s="7049"/>
      <c r="H91" s="7049"/>
      <c r="I91" s="7049"/>
      <c r="J91" s="7049"/>
      <c r="K91" s="7049"/>
      <c r="L91" s="7049"/>
      <c r="M91" s="7049"/>
      <c r="N91" s="3035"/>
      <c r="O91" s="3035"/>
      <c r="P91" s="3035"/>
      <c r="Q91" s="3035"/>
      <c r="R91" s="3035"/>
      <c r="S91" s="3035"/>
      <c r="T91" s="3035"/>
      <c r="U91" s="3035"/>
      <c r="V91" s="3036"/>
      <c r="W91" s="2997">
        <v>1</v>
      </c>
      <c r="X91" s="2997">
        <v>1</v>
      </c>
      <c r="Y91" s="2997">
        <v>1</v>
      </c>
      <c r="Z91" s="2997">
        <v>1</v>
      </c>
      <c r="AA91" s="2997">
        <v>1</v>
      </c>
      <c r="AB91" s="2997">
        <v>1</v>
      </c>
      <c r="AC91" s="2997">
        <v>1</v>
      </c>
      <c r="AD91" s="2997">
        <v>1</v>
      </c>
      <c r="AE91" s="3002">
        <v>1</v>
      </c>
    </row>
    <row r="92" spans="1:31" s="3031" customFormat="1" ht="15.75">
      <c r="A92" s="2997">
        <v>1</v>
      </c>
      <c r="B92" s="3055"/>
      <c r="C92" s="3056"/>
      <c r="D92" s="3056"/>
      <c r="E92" s="3056"/>
      <c r="F92" s="3080" t="s">
        <v>4608</v>
      </c>
      <c r="G92" s="3081">
        <f t="shared" ref="G92:L92" si="8">G19</f>
        <v>100</v>
      </c>
      <c r="H92" s="3081">
        <f t="shared" si="8"/>
        <v>100</v>
      </c>
      <c r="I92" s="3081">
        <f t="shared" si="8"/>
        <v>378</v>
      </c>
      <c r="J92" s="3081">
        <f t="shared" si="8"/>
        <v>128</v>
      </c>
      <c r="K92" s="3081">
        <f t="shared" si="8"/>
        <v>95</v>
      </c>
      <c r="L92" s="3082">
        <f t="shared" si="8"/>
        <v>76</v>
      </c>
      <c r="M92" s="3083">
        <f>SUM(G92:L92)</f>
        <v>877</v>
      </c>
      <c r="N92" s="3084" t="s">
        <v>4609</v>
      </c>
      <c r="O92" s="3035"/>
      <c r="P92" s="3035"/>
      <c r="Q92" s="3035"/>
      <c r="R92" s="3035"/>
      <c r="S92" s="3035"/>
      <c r="T92" s="3035"/>
      <c r="U92" s="3035"/>
      <c r="V92" s="3036"/>
      <c r="W92" s="2997">
        <v>1</v>
      </c>
      <c r="X92" s="2997">
        <v>1</v>
      </c>
      <c r="Y92" s="2997">
        <v>1</v>
      </c>
      <c r="Z92" s="2997">
        <v>1</v>
      </c>
      <c r="AA92" s="2997">
        <v>1</v>
      </c>
      <c r="AB92" s="2997">
        <v>1</v>
      </c>
      <c r="AC92" s="2997">
        <v>1</v>
      </c>
      <c r="AD92" s="2997">
        <v>1</v>
      </c>
      <c r="AE92" s="3002">
        <v>1</v>
      </c>
    </row>
    <row r="93" spans="1:31" s="3031" customFormat="1" ht="15.75">
      <c r="A93" s="2997">
        <v>1</v>
      </c>
      <c r="B93" s="3110"/>
      <c r="C93" s="3062" t="s">
        <v>4638</v>
      </c>
      <c r="D93" s="3063"/>
      <c r="E93" s="3063"/>
      <c r="F93" s="3085" t="s">
        <v>4611</v>
      </c>
      <c r="G93" s="3086">
        <v>0.5</v>
      </c>
      <c r="H93" s="3086">
        <v>1</v>
      </c>
      <c r="I93" s="3086">
        <v>1.25</v>
      </c>
      <c r="J93" s="3086">
        <v>1.3</v>
      </c>
      <c r="K93" s="3086">
        <v>1</v>
      </c>
      <c r="L93" s="3087">
        <v>1</v>
      </c>
      <c r="M93" s="3088" t="str">
        <f>IFERROR(IF(F93=E363,"L",IF(OR(F93=F363,F93=G363,F93=H363,F93=I363),"Kg",IF(OR(F93=J363,F93=K363,F93=L363,F93=M363),F93,0))),0)</f>
        <v xml:space="preserve"> Unité(s)</v>
      </c>
      <c r="N93" s="3069">
        <f>IFERROR((SUMIF(E363:M363, F93, E364:M364)) * G93 * G19, 0)</f>
        <v>50</v>
      </c>
      <c r="O93" s="3069">
        <f>IFERROR((SUMIF(E363:M363, F93, E364:M364)) * I93 * I19, 0)</f>
        <v>472.5</v>
      </c>
      <c r="P93" s="3069">
        <f>IFERROR((SUMIF(E363:M363, F93, E364:M364)) * K93 * K19, 0)</f>
        <v>95</v>
      </c>
      <c r="Q93" s="3092" t="str">
        <f>IFERROR(IF(N93&gt;0,IF(OR(F93="Kg", F93="g"),IF(ROUND(N93,3)&gt;=1,ROUND(N93,3)&amp;" Kg",ROUND(N93*1000,0)&amp;" g"),IF(ROUND(N93,3)&gt;=1,ROUND(N93,3)&amp;IF(OR(F93=E363,F93=F363,F93=G363,F93=H363,F93=I363)," Kg ",F93),"")), ""),0)</f>
        <v>50 Unité(s)</v>
      </c>
      <c r="R93" s="3092" t="str">
        <f>IFERROR(IF(O93&gt;0,IF(OR(F93="Kg", F93="g"),IF(ROUND(O93,3)&gt;=1,ROUND(O93,3)&amp;" Kg",ROUND(O93*1000,0)&amp;" g"),IF(ROUND(O93,3)&gt;=1,ROUND(O93,3)&amp;IF(OR(F93=E363,F93=F363,F93=G363,F93=H363,F93=I363)," Kg ",F93),"")), ""),0)</f>
        <v>472.5 Unité(s)</v>
      </c>
      <c r="S93" s="3092" t="str">
        <f>IFERROR(IF(P93&gt;0,IF(OR(F93="Kg", F93="g"),IF(ROUND(P93,3)&gt;=1,ROUND(P93,3)&amp;" Kg",ROUND(P93*1000,0)&amp;" g"),IF(ROUND(P93,3)&gt;=1,ROUND(P93,3)&amp;IF(OR(F93=E363,F93=F363,F93=G363,F93=H363,F93=I363)," Kg ",F93),"")), ""),0)</f>
        <v>95 Unité(s)</v>
      </c>
      <c r="T93" s="3093">
        <f>IFERROR(INDEX(J364:M364,MATCH(G93,J363:M363,0))*G19&amp;" "&amp;G93,0)</f>
        <v>0</v>
      </c>
      <c r="U93" s="3093">
        <f>IFERROR(INDEX(J364:M364,MATCH(I93,J363:M363,0))*I19&amp;" "&amp;I93,0)</f>
        <v>0</v>
      </c>
      <c r="V93" s="3094">
        <f>IFERROR(INDEX(J364:M364,MATCH(K93,J363:M363,0))*K19&amp;" "&amp;K93,0)</f>
        <v>0</v>
      </c>
      <c r="W93" s="2997">
        <v>1</v>
      </c>
      <c r="X93" s="2997">
        <v>1</v>
      </c>
      <c r="Y93" s="2997">
        <v>1</v>
      </c>
      <c r="Z93" s="2997">
        <v>1</v>
      </c>
      <c r="AA93" s="2997">
        <v>1</v>
      </c>
      <c r="AB93" s="2997">
        <v>1</v>
      </c>
      <c r="AC93" s="2997">
        <v>1</v>
      </c>
      <c r="AD93" s="2997">
        <v>1</v>
      </c>
      <c r="AE93" s="3002">
        <v>1</v>
      </c>
    </row>
    <row r="94" spans="1:31" s="3031" customFormat="1" ht="15.75">
      <c r="A94" s="2997">
        <v>1</v>
      </c>
      <c r="B94" s="3110"/>
      <c r="C94" s="3073"/>
      <c r="D94" s="3074"/>
      <c r="E94" s="3074"/>
      <c r="F94" s="3075" t="str">
        <f>C93</f>
        <v>Œuf dur (à l'unité)</v>
      </c>
      <c r="G94" s="3089" t="str">
        <f>IF(OR(Q93="",0),T93,Q93)</f>
        <v>50 Unité(s)</v>
      </c>
      <c r="H94" s="3089" t="str">
        <f>IF(OR(Q94="",0),T94,Q94)</f>
        <v>100 Unité(s)</v>
      </c>
      <c r="I94" s="3089" t="str">
        <f>IF(OR(R93="",0),U93,R93)</f>
        <v>472.5 Unité(s)</v>
      </c>
      <c r="J94" s="3089" t="str">
        <f>IF(OR(R94="",0),U94,R94)</f>
        <v>166.4 Unité(s)</v>
      </c>
      <c r="K94" s="3089" t="str">
        <f>IF(OR(S93="",0),V93,S93)</f>
        <v>95 Unité(s)</v>
      </c>
      <c r="L94" s="3089" t="str">
        <f>IF(OR(S94="",0),V94,S94)</f>
        <v>76 Unité(s)</v>
      </c>
      <c r="M94" s="3090">
        <f>SUM(N93:P94)</f>
        <v>959.9</v>
      </c>
      <c r="N94" s="3078">
        <f>IFERROR((SUMIF(E363:M363, F93, E364:M364)) * H93 * H19, 0)</f>
        <v>100</v>
      </c>
      <c r="O94" s="3078">
        <f>IFERROR((SUMIF(E363:M363, F93, E364:M364)) * J93 * J19, 0)</f>
        <v>166.4</v>
      </c>
      <c r="P94" s="3078">
        <f>IFERROR((SUMIF(E363:M363, F93, E364:M364)) * L93 * L19, 0)</f>
        <v>76</v>
      </c>
      <c r="Q94" s="3092" t="str">
        <f>IFERROR(IF(N94&gt;0,IF(OR(F93="Kg", F93="g"),IF(ROUND(N94,3)&gt;=1,ROUND(N94,3)&amp;" Kg",ROUND(N94*1000,0)&amp;" g"),IF(ROUND(N94,3)&gt;=1,ROUND(N94,3)&amp;IF(OR(F93=E363,F93=F363,F93=G363,F93=H363,F93=I363)," Kg ",F93),"")), ""),0)</f>
        <v>100 Unité(s)</v>
      </c>
      <c r="R94" s="3092" t="str">
        <f>IFERROR(IF(O94&gt;0,IF(OR(F93="Kg", F93="g"),IF(ROUND(O94,3)&gt;=1,ROUND(O94,3)&amp;" Kg",ROUND(O94*1000,0)&amp;" g"),IF(ROUND(O94,3)&gt;=1,ROUND(O94,3)&amp;IF(OR(F93=E363,F93=F363,F93=G363,F93=H363,F93=I363)," Kg ",F93),"")), ""),0)</f>
        <v>166.4 Unité(s)</v>
      </c>
      <c r="S94" s="3092" t="str">
        <f>IFERROR(IF(P94&gt;0,IF(OR(F93="Kg", F93="g"),IF(ROUND(P94,3)&gt;=1,ROUND(P94,3)&amp;" Kg",ROUND(P94*1000,0)&amp;" g"),IF(ROUND(P94,3)&gt;=1,ROUND(P94,3)&amp;IF(OR(F93=E363,F93=F363,F93=G363,F93=H363,F93=I363)," Kg ",F93),"")), ""),0)</f>
        <v>76 Unité(s)</v>
      </c>
      <c r="T94" s="3093">
        <f>IFERROR(INDEX(J364:M364,MATCH(H93,J363:M363,0))*H19&amp;" "&amp;H93,0)</f>
        <v>0</v>
      </c>
      <c r="U94" s="3093">
        <f>IFERROR(INDEX(J364:M364,MATCH(J93,J363:M363,0))*J19&amp;" "&amp;J93,0)</f>
        <v>0</v>
      </c>
      <c r="V94" s="3094">
        <f>IFERROR(INDEX(J364:M364,MATCH(L93,J363:M363,0))*L19&amp;" "&amp;L93,0)</f>
        <v>0</v>
      </c>
      <c r="W94" s="2997">
        <v>1</v>
      </c>
      <c r="X94" s="2997">
        <v>1</v>
      </c>
      <c r="Y94" s="2997">
        <v>1</v>
      </c>
      <c r="Z94" s="2997">
        <v>1</v>
      </c>
      <c r="AA94" s="2997">
        <v>1</v>
      </c>
      <c r="AB94" s="2997">
        <v>1</v>
      </c>
      <c r="AC94" s="2997">
        <v>1</v>
      </c>
      <c r="AD94" s="2997">
        <v>1</v>
      </c>
      <c r="AE94" s="3002">
        <v>1</v>
      </c>
    </row>
    <row r="95" spans="1:31" s="3031" customFormat="1" ht="15.75">
      <c r="A95" s="2997">
        <v>1</v>
      </c>
      <c r="B95" s="3061"/>
      <c r="C95" s="3062" t="s">
        <v>4639</v>
      </c>
      <c r="D95" s="3063"/>
      <c r="E95" s="3063"/>
      <c r="F95" s="3096" t="s">
        <v>4614</v>
      </c>
      <c r="G95" s="3097">
        <v>0</v>
      </c>
      <c r="H95" s="3097">
        <v>0.04</v>
      </c>
      <c r="I95" s="3098">
        <v>0.05</v>
      </c>
      <c r="J95" s="3098">
        <v>5.5E-2</v>
      </c>
      <c r="K95" s="3098">
        <v>0.06</v>
      </c>
      <c r="L95" s="3097">
        <v>0.06</v>
      </c>
      <c r="M95" s="3088" t="str">
        <f>IFERROR(IF(F95=E363,"L",IF(OR(F95=F363,F95=G363,F95=H363,F95=I363),"Kg",IF(OR(F95=J363,F95=K363,F95=L363,F95=M363),F95,0))),0)</f>
        <v>Kg</v>
      </c>
      <c r="N95" s="3069">
        <f>IFERROR((SUMIF(E363:M363, F95, E364:M364)) * G95 * G19, 0)</f>
        <v>0</v>
      </c>
      <c r="O95" s="3069">
        <f>IFERROR((SUMIF(E363:M363, F95, E364:M364)) * I95 * I19, 0)</f>
        <v>18.900000000000002</v>
      </c>
      <c r="P95" s="3069">
        <f>IFERROR((SUMIF(E363:M363, F95, E364:M364)) * K95 * K19, 0)</f>
        <v>5.7</v>
      </c>
      <c r="Q95" s="3070" t="str">
        <f>IFERROR(IF(N95&gt;0,IF(OR(F95="Kg", F95="g"),IF(ROUND(N95,3)&gt;=1,ROUND(N95,3)&amp;" Kg",ROUND(N95*1000,0)&amp;" g"),IF(ROUND(N95,3)&gt;=1,ROUND(N95,3)&amp;IF(OR(F95=E363,F95=F363,F95=G363,F95=H363,F95=I363)," Kg ",F95),"")), ""),0)</f>
        <v/>
      </c>
      <c r="R95" s="3070" t="str">
        <f>IFERROR(IF(O95&gt;0,IF(OR(F95="Kg", F95="g"),IF(ROUND(O95,3)&gt;=1,ROUND(O95,3)&amp;" Kg",ROUND(O95*1000,0)&amp;" g"),IF(ROUND(O95,3)&gt;=1,ROUND(O95,3)&amp;IF(OR(F95=E363,F95=F363,F95=G363,F95=H363,F95=I363)," Kg ",F95),"")), ""),0)</f>
        <v>18.9 Kg</v>
      </c>
      <c r="S95" s="3070" t="str">
        <f>IFERROR(IF(P95&gt;0,IF(OR(F95="Kg", F95="g"),IF(ROUND(P95,3)&gt;=1,ROUND(P95,3)&amp;" Kg",ROUND(P95*1000,0)&amp;" g"),IF(ROUND(P95,3)&gt;=1,ROUND(P95,3)&amp;IF(OR(F95=E363,F95=F363,F95=G363,F95=H363,F95=I363)," Kg ",F95),"")), ""),0)</f>
        <v>5.7 Kg</v>
      </c>
      <c r="T95" s="3071">
        <f>IFERROR(INDEX(J364:M364,MATCH(G95,J363:M363,0))*G19&amp;" "&amp;G95,0)</f>
        <v>0</v>
      </c>
      <c r="U95" s="3071">
        <f>IFERROR(INDEX(J364:M364,MATCH(I95,J363:M363,0))*I19&amp;" "&amp;I95,0)</f>
        <v>0</v>
      </c>
      <c r="V95" s="3072">
        <f>IFERROR(INDEX(J364:M364,MATCH(K95,J363:M363,0))*K19&amp;" "&amp;K95,0)</f>
        <v>0</v>
      </c>
      <c r="W95" s="2997">
        <v>1</v>
      </c>
      <c r="X95" s="2997">
        <v>1</v>
      </c>
      <c r="Y95" s="2997">
        <v>1</v>
      </c>
      <c r="Z95" s="2997">
        <v>1</v>
      </c>
      <c r="AA95" s="2997">
        <v>1</v>
      </c>
      <c r="AB95" s="2997">
        <v>1</v>
      </c>
      <c r="AC95" s="2997">
        <v>1</v>
      </c>
      <c r="AD95" s="2997">
        <v>1</v>
      </c>
      <c r="AE95" s="3002">
        <v>1</v>
      </c>
    </row>
    <row r="96" spans="1:31" s="3031" customFormat="1" ht="15.75">
      <c r="A96" s="2997">
        <v>1</v>
      </c>
      <c r="B96" s="3061"/>
      <c r="C96" s="3073"/>
      <c r="D96" s="3074"/>
      <c r="E96" s="3074"/>
      <c r="F96" s="3075" t="str">
        <f>C95</f>
        <v>Hareng/garniture</v>
      </c>
      <c r="G96" s="3076">
        <f>IF(OR(Q95="",0),T95,Q95)</f>
        <v>0</v>
      </c>
      <c r="H96" s="3076" t="str">
        <f>IF(OR(Q96="",0),T96,Q96)</f>
        <v>4 Kg</v>
      </c>
      <c r="I96" s="3076" t="str">
        <f>IF(OR(R95="",0),U95,R95)</f>
        <v>18.9 Kg</v>
      </c>
      <c r="J96" s="3076" t="str">
        <f>IF(OR(R96="",0),U96,R96)</f>
        <v>7.04 Kg</v>
      </c>
      <c r="K96" s="3076" t="str">
        <f>IF(OR(S95="",0),V95,S95)</f>
        <v>5.7 Kg</v>
      </c>
      <c r="L96" s="3076" t="str">
        <f>IF(OR(S96="",0),V96,S96)</f>
        <v>4.56 Kg</v>
      </c>
      <c r="M96" s="3090">
        <f>SUM(N95:P96)</f>
        <v>40.200000000000003</v>
      </c>
      <c r="N96" s="3078">
        <f>IFERROR((SUMIF(E363:M363, F95, E364:M364)) * H95 * H19, 0)</f>
        <v>4</v>
      </c>
      <c r="O96" s="3078">
        <f>IFERROR((SUMIF(E363:M363, F95, E364:M364)) * J95 * J19, 0)</f>
        <v>7.04</v>
      </c>
      <c r="P96" s="3078">
        <f>IFERROR((SUMIF(E363:M363, F95, E364:M364)) * L95 * L19, 0)</f>
        <v>4.5599999999999996</v>
      </c>
      <c r="Q96" s="3070" t="str">
        <f>IFERROR(IF(N96&gt;0,IF(OR(F95="Kg", F95="g"),IF(ROUND(N96,3)&gt;=1,ROUND(N96,3)&amp;" Kg",ROUND(N96*1000,0)&amp;" g"),IF(ROUND(N96,3)&gt;=1,ROUND(N96,3)&amp;IF(OR(F95=E363,F95=F363,F95=G363,F95=H363,F95=I363)," Kg ",F95),"")), ""),0)</f>
        <v>4 Kg</v>
      </c>
      <c r="R96" s="3070" t="str">
        <f>IFERROR(IF(O96&gt;0,IF(OR(F95="Kg", F95="g"),IF(ROUND(O96,3)&gt;=1,ROUND(O96,3)&amp;" Kg",ROUND(O96*1000,0)&amp;" g"),IF(ROUND(O96,3)&gt;=1,ROUND(O96,3)&amp;IF(OR(F95=E363,F95=F363,F95=G363,F95=H363,F95=I363)," Kg ",F95),"")), ""),0)</f>
        <v>7.04 Kg</v>
      </c>
      <c r="S96" s="3070" t="str">
        <f>IFERROR(IF(P96&gt;0,IF(OR(F95="Kg", F95="g"),IF(ROUND(P96,3)&gt;=1,ROUND(P96,3)&amp;" Kg",ROUND(P96*1000,0)&amp;" g"),IF(ROUND(P96,3)&gt;=1,ROUND(P96,3)&amp;IF(OR(F95=E363,F95=F363,F95=G363,F95=H363,F95=I363)," Kg ",F95),"")), ""),0)</f>
        <v>4.56 Kg</v>
      </c>
      <c r="T96" s="3071">
        <f>IFERROR(INDEX(J364:M364,MATCH(H95,J363:M363,0))*H19&amp;" "&amp;H95,0)</f>
        <v>0</v>
      </c>
      <c r="U96" s="3071">
        <f>IFERROR(INDEX(J364:M364,MATCH(J95,J363:M363,0))*J19&amp;" "&amp;J95,0)</f>
        <v>0</v>
      </c>
      <c r="V96" s="3072">
        <f>IFERROR(INDEX(J364:M364,MATCH(L95,J363:M363,0))*L19&amp;" "&amp;L95,0)</f>
        <v>0</v>
      </c>
      <c r="W96" s="2997">
        <v>1</v>
      </c>
      <c r="X96" s="2997">
        <v>1</v>
      </c>
      <c r="Y96" s="2997">
        <v>1</v>
      </c>
      <c r="Z96" s="2997">
        <v>1</v>
      </c>
      <c r="AA96" s="2997">
        <v>1</v>
      </c>
      <c r="AB96" s="2997">
        <v>1</v>
      </c>
      <c r="AC96" s="2997">
        <v>1</v>
      </c>
      <c r="AD96" s="2997">
        <v>1</v>
      </c>
      <c r="AE96" s="3002">
        <v>1</v>
      </c>
    </row>
    <row r="97" spans="1:31" s="3031" customFormat="1" ht="15.75">
      <c r="A97" s="2997">
        <v>1</v>
      </c>
      <c r="B97" s="3061"/>
      <c r="C97" s="3062" t="s">
        <v>4640</v>
      </c>
      <c r="D97" s="3063"/>
      <c r="E97" s="3063"/>
      <c r="F97" s="3096" t="s">
        <v>4614</v>
      </c>
      <c r="G97" s="3097">
        <v>0.03</v>
      </c>
      <c r="H97" s="3097">
        <v>0.03</v>
      </c>
      <c r="I97" s="3098">
        <v>4.4999999999999998E-2</v>
      </c>
      <c r="J97" s="3098">
        <v>0.05</v>
      </c>
      <c r="K97" s="3098">
        <v>0.05</v>
      </c>
      <c r="L97" s="3097">
        <v>0.05</v>
      </c>
      <c r="M97" s="3088" t="str">
        <f>IFERROR(IF(F97=E363,"L",IF(OR(F97=F363,F97=G363,F97=H363,F97=I363),"Kg",IF(OR(F97=J363,F97=K363,F97=L363,F97=M363),F97,0))),0)</f>
        <v>Kg</v>
      </c>
      <c r="N97" s="3069">
        <f>IFERROR((SUMIF(E363:M363, F97, E364:M364)) * G97 * G19, 0)</f>
        <v>3</v>
      </c>
      <c r="O97" s="3069">
        <f>IFERROR((SUMIF(E363:M363, F97, E364:M364)) * I97 * I19, 0)</f>
        <v>17.009999999999998</v>
      </c>
      <c r="P97" s="3069">
        <f>IFERROR((SUMIF(E363:M363, F97, E364:M364)) * K97 * K19, 0)</f>
        <v>4.75</v>
      </c>
      <c r="Q97" s="3092" t="str">
        <f>IFERROR(IF(N97&gt;0,IF(OR(F97="Kg", F97="g"),IF(ROUND(N97,3)&gt;=1,ROUND(N97,3)&amp;" Kg",ROUND(N97*1000,0)&amp;" g"),IF(ROUND(N97,3)&gt;=1,ROUND(N97,3)&amp;IF(OR(F97=E363,F97=F363,F97=G363,F97=H363,F97=I363)," Kg ",F97),"")), ""),0)</f>
        <v>3 Kg</v>
      </c>
      <c r="R97" s="3092" t="str">
        <f>IFERROR(IF(O97&gt;0,IF(OR(F97="Kg", F97="g"),IF(ROUND(O97,3)&gt;=1,ROUND(O97,3)&amp;" Kg",ROUND(O97*1000,0)&amp;" g"),IF(ROUND(O97,3)&gt;=1,ROUND(O97,3)&amp;IF(OR(F97=E363,F97=F363,F97=G363,F97=H363,F97=I363)," Kg ",F97),"")), ""),0)</f>
        <v>17.01 Kg</v>
      </c>
      <c r="S97" s="3092" t="str">
        <f>IFERROR(IF(P97&gt;0,IF(OR(F97="Kg", F97="g"),IF(ROUND(P97,3)&gt;=1,ROUND(P97,3)&amp;" Kg",ROUND(P97*1000,0)&amp;" g"),IF(ROUND(P97,3)&gt;=1,ROUND(P97,3)&amp;IF(OR(F97=E363,F97=F363,F97=G363,F97=H363,F97=I363)," Kg ",F97),"")), ""),0)</f>
        <v>4.75 Kg</v>
      </c>
      <c r="T97" s="3093">
        <f>IFERROR(INDEX(J364:M364,MATCH(G97,J363:M363,0))*G19&amp;" "&amp;G97,0)</f>
        <v>0</v>
      </c>
      <c r="U97" s="3093">
        <f>IFERROR(INDEX(J364:M364,MATCH(I97,J363:M363,0))*I19&amp;" "&amp;I97,0)</f>
        <v>0</v>
      </c>
      <c r="V97" s="3094">
        <f>IFERROR(INDEX(J364:M364,MATCH(K97,J363:M363,0))*K19&amp;" "&amp;K97,0)</f>
        <v>0</v>
      </c>
      <c r="W97" s="2997">
        <v>1</v>
      </c>
      <c r="X97" s="2997">
        <v>1</v>
      </c>
      <c r="Y97" s="2997">
        <v>1</v>
      </c>
      <c r="Z97" s="2997">
        <v>1</v>
      </c>
      <c r="AA97" s="2997">
        <v>1</v>
      </c>
      <c r="AB97" s="2997">
        <v>1</v>
      </c>
      <c r="AC97" s="2997">
        <v>1</v>
      </c>
      <c r="AD97" s="2997">
        <v>1</v>
      </c>
      <c r="AE97" s="3002">
        <v>1</v>
      </c>
    </row>
    <row r="98" spans="1:31" s="3031" customFormat="1" ht="15.75">
      <c r="A98" s="2997">
        <v>1</v>
      </c>
      <c r="B98" s="3061"/>
      <c r="C98" s="3073"/>
      <c r="D98" s="3074"/>
      <c r="E98" s="3074"/>
      <c r="F98" s="3075" t="str">
        <f>C97</f>
        <v>Maquereau</v>
      </c>
      <c r="G98" s="3076" t="str">
        <f>IF(OR(Q97="",0),T97,Q97)</f>
        <v>3 Kg</v>
      </c>
      <c r="H98" s="3076" t="str">
        <f>IF(OR(Q98="",0),T98,Q98)</f>
        <v>3 Kg</v>
      </c>
      <c r="I98" s="3076" t="str">
        <f>IF(OR(R97="",0),U97,R97)</f>
        <v>17.01 Kg</v>
      </c>
      <c r="J98" s="3076" t="str">
        <f>IF(OR(R98="",0),U98,R98)</f>
        <v>6.4 Kg</v>
      </c>
      <c r="K98" s="3076" t="str">
        <f>IF(OR(S97="",0),V97,S97)</f>
        <v>4.75 Kg</v>
      </c>
      <c r="L98" s="3076" t="str">
        <f>IF(OR(S98="",0),V98,S98)</f>
        <v>3.8 Kg</v>
      </c>
      <c r="M98" s="3090">
        <f>SUM(N97:P98)</f>
        <v>37.959999999999994</v>
      </c>
      <c r="N98" s="3078">
        <f>IFERROR((SUMIF(E363:M363, F97, E364:M364)) * H97 * H19, 0)</f>
        <v>3</v>
      </c>
      <c r="O98" s="3078">
        <f>IFERROR((SUMIF(E363:M363, F97, E364:M364)) * J97 * J19, 0)</f>
        <v>6.4</v>
      </c>
      <c r="P98" s="3078">
        <f>IFERROR((SUMIF(E363:M363, F97, E364:M364)) * L97 * L19, 0)</f>
        <v>3.8000000000000003</v>
      </c>
      <c r="Q98" s="3092" t="str">
        <f>IFERROR(IF(N98&gt;0,IF(OR(F97="Kg", F97="g"),IF(ROUND(N98,3)&gt;=1,ROUND(N98,3)&amp;" Kg",ROUND(N98*1000,0)&amp;" g"),IF(ROUND(N98,3)&gt;=1,ROUND(N98,3)&amp;IF(OR(F97=E363,F97=F363,F97=G363,F97=H363,F97=I363)," Kg ",F97),"")), ""),0)</f>
        <v>3 Kg</v>
      </c>
      <c r="R98" s="3092" t="str">
        <f>IFERROR(IF(O98&gt;0,IF(OR(F97="Kg", F97="g"),IF(ROUND(O98,3)&gt;=1,ROUND(O98,3)&amp;" Kg",ROUND(O98*1000,0)&amp;" g"),IF(ROUND(O98,3)&gt;=1,ROUND(O98,3)&amp;IF(OR(F97=E363,F97=F363,F97=G363,F97=H363,F97=I363)," Kg ",F97),"")), ""),0)</f>
        <v>6.4 Kg</v>
      </c>
      <c r="S98" s="3092" t="str">
        <f>IFERROR(IF(P98&gt;0,IF(OR(F97="Kg", F97="g"),IF(ROUND(P98,3)&gt;=1,ROUND(P98,3)&amp;" Kg",ROUND(P98*1000,0)&amp;" g"),IF(ROUND(P98,3)&gt;=1,ROUND(P98,3)&amp;IF(OR(F97=E363,F97=F363,F97=G363,F97=H363,F97=I363)," Kg ",F97),"")), ""),0)</f>
        <v>3.8 Kg</v>
      </c>
      <c r="T98" s="3093">
        <f>IFERROR(INDEX(J364:M364,MATCH(H97,J363:M363,0))*H19&amp;" "&amp;H97,0)</f>
        <v>0</v>
      </c>
      <c r="U98" s="3093">
        <f>IFERROR(INDEX(J364:M364,MATCH(J97,J363:M363,0))*J19&amp;" "&amp;J97,0)</f>
        <v>0</v>
      </c>
      <c r="V98" s="3094">
        <f>IFERROR(INDEX(J364:M364,MATCH(L97,J363:M363,0))*L19&amp;" "&amp;L97,0)</f>
        <v>0</v>
      </c>
      <c r="W98" s="2997">
        <v>1</v>
      </c>
      <c r="X98" s="2997">
        <v>1</v>
      </c>
      <c r="Y98" s="2997">
        <v>1</v>
      </c>
      <c r="Z98" s="2997">
        <v>1</v>
      </c>
      <c r="AA98" s="2997">
        <v>1</v>
      </c>
      <c r="AB98" s="2997">
        <v>1</v>
      </c>
      <c r="AC98" s="2997">
        <v>1</v>
      </c>
      <c r="AD98" s="2997">
        <v>1</v>
      </c>
      <c r="AE98" s="3002">
        <v>1</v>
      </c>
    </row>
    <row r="99" spans="1:31" s="3031" customFormat="1" ht="15.75">
      <c r="A99" s="2997">
        <v>1</v>
      </c>
      <c r="B99" s="3061"/>
      <c r="C99" s="3062" t="s">
        <v>4641</v>
      </c>
      <c r="D99" s="3063"/>
      <c r="E99" s="3063"/>
      <c r="F99" s="3085" t="s">
        <v>4611</v>
      </c>
      <c r="G99" s="3086">
        <v>1</v>
      </c>
      <c r="H99" s="3086">
        <v>1</v>
      </c>
      <c r="I99" s="3086">
        <v>2</v>
      </c>
      <c r="J99" s="3086">
        <v>2.2000000000000002</v>
      </c>
      <c r="K99" s="3086">
        <v>2</v>
      </c>
      <c r="L99" s="3087">
        <v>2</v>
      </c>
      <c r="M99" s="3088" t="str">
        <f>IFERROR(IF(F99=E363,"L",IF(OR(F99=F363,F99=G363,F99=H363,F99=I363),"Kg",IF(OR(F99=J363,F99=K363,F99=L363,F99=M363),F99,0))),0)</f>
        <v xml:space="preserve"> Unité(s)</v>
      </c>
      <c r="N99" s="3069">
        <f>IFERROR((SUMIF(E363:M363, F99, E364:M364)) * G99 * G19, 0)</f>
        <v>100</v>
      </c>
      <c r="O99" s="3069">
        <f>IFERROR((SUMIF(E363:M363, F99, E364:M364)) * I99 * I19, 0)</f>
        <v>756</v>
      </c>
      <c r="P99" s="3069">
        <f>IFERROR((SUMIF(E363:M363, F99, E364:M364)) * K99 * K19, 0)</f>
        <v>190</v>
      </c>
      <c r="Q99" s="3070" t="str">
        <f>IFERROR(IF(N99&gt;0,IF(OR(F99="Kg", F99="g"),IF(ROUND(N99,3)&gt;=1,ROUND(N99,3)&amp;" Kg",ROUND(N99*1000,0)&amp;" g"),IF(ROUND(N99,3)&gt;=1,ROUND(N99,3)&amp;IF(OR(F99=E363,F99=F363,F99=G363,F99=H363,F99=I363)," Kg ",F99),"")), ""),0)</f>
        <v>100 Unité(s)</v>
      </c>
      <c r="R99" s="3070" t="str">
        <f>IFERROR(IF(O99&gt;0,IF(OR(F99="Kg", F99="g"),IF(ROUND(O99,3)&gt;=1,ROUND(O99,3)&amp;" Kg",ROUND(O99*1000,0)&amp;" g"),IF(ROUND(O99,3)&gt;=1,ROUND(O99,3)&amp;IF(OR(F99=E363,F99=F363,F99=G363,F99=H363,F99=I363)," Kg ",F99),"")), ""),0)</f>
        <v>756 Unité(s)</v>
      </c>
      <c r="S99" s="3070" t="str">
        <f>IFERROR(IF(P99&gt;0,IF(OR(F99="Kg", F99="g"),IF(ROUND(P99,3)&gt;=1,ROUND(P99,3)&amp;" Kg",ROUND(P99*1000,0)&amp;" g"),IF(ROUND(P99,3)&gt;=1,ROUND(P99,3)&amp;IF(OR(F99=E363,F99=F363,F99=G363,F99=H363,F99=I363)," Kg ",F99),"")), ""),0)</f>
        <v>190 Unité(s)</v>
      </c>
      <c r="T99" s="3071">
        <f>IFERROR(INDEX(J364:M364,MATCH(G99,J363:M363,0))*G19&amp;" "&amp;G99,0)</f>
        <v>0</v>
      </c>
      <c r="U99" s="3071">
        <f>IFERROR(INDEX(J364:M364,MATCH(I99,J363:M363,0))*I19&amp;" "&amp;I99,0)</f>
        <v>0</v>
      </c>
      <c r="V99" s="3072">
        <f>IFERROR(INDEX(J364:M364,MATCH(K99,J363:M363,0))*K19&amp;" "&amp;K99,0)</f>
        <v>0</v>
      </c>
      <c r="W99" s="2997">
        <v>1</v>
      </c>
      <c r="X99" s="2997">
        <v>1</v>
      </c>
      <c r="Y99" s="2997">
        <v>1</v>
      </c>
      <c r="Z99" s="2997">
        <v>1</v>
      </c>
      <c r="AA99" s="2997">
        <v>1</v>
      </c>
      <c r="AB99" s="2997">
        <v>1</v>
      </c>
      <c r="AC99" s="2997">
        <v>1</v>
      </c>
      <c r="AD99" s="2997">
        <v>1</v>
      </c>
      <c r="AE99" s="3002">
        <v>1</v>
      </c>
    </row>
    <row r="100" spans="1:31" s="3031" customFormat="1" ht="15.75">
      <c r="A100" s="2997">
        <v>1</v>
      </c>
      <c r="B100" s="3061"/>
      <c r="C100" s="3073"/>
      <c r="D100" s="3074"/>
      <c r="E100" s="3074"/>
      <c r="F100" s="3075" t="str">
        <f>C99</f>
        <v>Sardines (à l'unité) sauf exception mentionnée</v>
      </c>
      <c r="G100" s="3089" t="str">
        <f>IF(OR(Q99="",0),T99,Q99)</f>
        <v>100 Unité(s)</v>
      </c>
      <c r="H100" s="3089" t="str">
        <f>IF(OR(Q100="",0),T100,Q100)</f>
        <v>100 Unité(s)</v>
      </c>
      <c r="I100" s="3089" t="str">
        <f>IF(OR(R99="",0),U99,R99)</f>
        <v>756 Unité(s)</v>
      </c>
      <c r="J100" s="3089" t="str">
        <f>IF(OR(R100="",0),U100,R100)</f>
        <v>281.6 Unité(s)</v>
      </c>
      <c r="K100" s="3089" t="str">
        <f>IF(OR(S99="",0),V99,S99)</f>
        <v>190 Unité(s)</v>
      </c>
      <c r="L100" s="3089" t="str">
        <f>IF(OR(S100="",0),V100,S100)</f>
        <v>152 Unité(s)</v>
      </c>
      <c r="M100" s="3090">
        <f>SUM(N99:P100)</f>
        <v>1579.6</v>
      </c>
      <c r="N100" s="3078">
        <f>IFERROR((SUMIF(E363:M363, F99, E364:M364)) * H99 * H19, 0)</f>
        <v>100</v>
      </c>
      <c r="O100" s="3078">
        <f>IFERROR((SUMIF(E363:M363, F99, E364:M364)) * J99 * J19, 0)</f>
        <v>281.60000000000002</v>
      </c>
      <c r="P100" s="3078">
        <f>IFERROR((SUMIF(E363:M363, F99, E364:M364)) * L99 * L19, 0)</f>
        <v>152</v>
      </c>
      <c r="Q100" s="3070" t="str">
        <f>IFERROR(IF(N100&gt;0,IF(OR(F99="Kg", F99="g"),IF(ROUND(N100,3)&gt;=1,ROUND(N100,3)&amp;" Kg",ROUND(N100*1000,0)&amp;" g"),IF(ROUND(N100,3)&gt;=1,ROUND(N100,3)&amp;IF(OR(F99=E363,F99=F363,F99=G363,F99=H363,F99=I363)," Kg ",F99),"")), ""),0)</f>
        <v>100 Unité(s)</v>
      </c>
      <c r="R100" s="3070" t="str">
        <f>IFERROR(IF(O100&gt;0,IF(OR(F99="Kg", F99="g"),IF(ROUND(O100,3)&gt;=1,ROUND(O100,3)&amp;" Kg",ROUND(O100*1000,0)&amp;" g"),IF(ROUND(O100,3)&gt;=1,ROUND(O100,3)&amp;IF(OR(F99=E363,F99=F363,F99=G363,F99=H363,F99=I363)," Kg ",F99),"")), ""),0)</f>
        <v>281.6 Unité(s)</v>
      </c>
      <c r="S100" s="3070" t="str">
        <f>IFERROR(IF(P100&gt;0,IF(OR(F99="Kg", F99="g"),IF(ROUND(P100,3)&gt;=1,ROUND(P100,3)&amp;" Kg",ROUND(P100*1000,0)&amp;" g"),IF(ROUND(P100,3)&gt;=1,ROUND(P100,3)&amp;IF(OR(F99=E363,F99=F363,F99=G363,F99=H363,F99=I363)," Kg ",F99),"")), ""),0)</f>
        <v>152 Unité(s)</v>
      </c>
      <c r="T100" s="3071">
        <f>IFERROR(INDEX(J364:M364,MATCH(H99,J363:M363,0))*H19&amp;" "&amp;H99,0)</f>
        <v>0</v>
      </c>
      <c r="U100" s="3071">
        <f>IFERROR(INDEX(J364:M364,MATCH(J99,J363:M363,0))*J19&amp;" "&amp;J99,0)</f>
        <v>0</v>
      </c>
      <c r="V100" s="3072">
        <f>IFERROR(INDEX(J364:M364,MATCH(L99,J363:M363,0))*L19&amp;" "&amp;L99,0)</f>
        <v>0</v>
      </c>
      <c r="W100" s="2997">
        <v>1</v>
      </c>
      <c r="X100" s="2997">
        <v>1</v>
      </c>
      <c r="Y100" s="2997">
        <v>1</v>
      </c>
      <c r="Z100" s="2997">
        <v>1</v>
      </c>
      <c r="AA100" s="2997">
        <v>1</v>
      </c>
      <c r="AB100" s="2997">
        <v>1</v>
      </c>
      <c r="AC100" s="2997">
        <v>1</v>
      </c>
      <c r="AD100" s="2997">
        <v>1</v>
      </c>
      <c r="AE100" s="3002">
        <v>1</v>
      </c>
    </row>
    <row r="101" spans="1:31" s="3031" customFormat="1" ht="15.75">
      <c r="A101" s="2997">
        <v>1</v>
      </c>
      <c r="B101" s="3061"/>
      <c r="C101" s="3062" t="s">
        <v>4642</v>
      </c>
      <c r="D101" s="3063"/>
      <c r="E101" s="3063"/>
      <c r="F101" s="3096" t="s">
        <v>4614</v>
      </c>
      <c r="G101" s="3097">
        <v>0.03</v>
      </c>
      <c r="H101" s="3097">
        <v>0.03</v>
      </c>
      <c r="I101" s="3098">
        <v>4.4999999999999998E-2</v>
      </c>
      <c r="J101" s="3098">
        <v>0.05</v>
      </c>
      <c r="K101" s="3098">
        <v>0.05</v>
      </c>
      <c r="L101" s="3097">
        <v>0.05</v>
      </c>
      <c r="M101" s="3088" t="str">
        <f>IFERROR(IF(F101=E363,"L",IF(OR(F101=F363,F101=G363,F101=H363,F101=I363),"Kg",IF(OR(F101=J363,F101=K363,F101=L363,F101=M363),F101,0))),0)</f>
        <v>Kg</v>
      </c>
      <c r="N101" s="3069">
        <f>IFERROR((SUMIF(E363:M363, F101, E364:M364)) * G101 * G19, 0)</f>
        <v>3</v>
      </c>
      <c r="O101" s="3069">
        <f>IFERROR((SUMIF(E363:M363, F101, E364:M364)) * I101 * I19, 0)</f>
        <v>17.009999999999998</v>
      </c>
      <c r="P101" s="3069">
        <f>IFERROR((SUMIF(E363:M363, F101, E364:M364)) * K101 * K19, 0)</f>
        <v>4.75</v>
      </c>
      <c r="Q101" s="3092" t="str">
        <f>IFERROR(IF(N101&gt;0,IF(OR(F101="Kg", F101="g"),IF(ROUND(N101,3)&gt;=1,ROUND(N101,3)&amp;" Kg",ROUND(N101*1000,0)&amp;" g"),IF(ROUND(N101,3)&gt;=1,ROUND(N101,3)&amp;IF(OR(F101=E363,F101=F363,F101=G363,F101=H363,F101=I363)," Kg ",F101),"")), ""),0)</f>
        <v>3 Kg</v>
      </c>
      <c r="R101" s="3092" t="str">
        <f>IFERROR(IF(O101&gt;0,IF(OR(F101="Kg", F101="g"),IF(ROUND(O101,3)&gt;=1,ROUND(O101,3)&amp;" Kg",ROUND(O101*1000,0)&amp;" g"),IF(ROUND(O101,3)&gt;=1,ROUND(O101,3)&amp;IF(OR(F101=E363,F101=F363,F101=G363,F101=H363,F101=I363)," Kg ",F101),"")), ""),0)</f>
        <v>17.01 Kg</v>
      </c>
      <c r="S101" s="3092" t="str">
        <f>IFERROR(IF(P101&gt;0,IF(OR(F101="Kg", F101="g"),IF(ROUND(P101,3)&gt;=1,ROUND(P101,3)&amp;" Kg",ROUND(P101*1000,0)&amp;" g"),IF(ROUND(P101,3)&gt;=1,ROUND(P101,3)&amp;IF(OR(F101=E363,F101=F363,F101=G363,F101=H363,F101=I363)," Kg ",F101),"")), ""),0)</f>
        <v>4.75 Kg</v>
      </c>
      <c r="T101" s="3093">
        <f>IFERROR(INDEX(J364:M364,MATCH(G101,J363:M363,0))*G19&amp;" "&amp;G101,0)</f>
        <v>0</v>
      </c>
      <c r="U101" s="3093">
        <f>IFERROR(INDEX(J364:M364,MATCH(I101,J363:M363,0))*I19&amp;" "&amp;I101,0)</f>
        <v>0</v>
      </c>
      <c r="V101" s="3094">
        <f>IFERROR(INDEX(J364:M364,MATCH(K101,J363:M363,0))*K19&amp;" "&amp;K101,0)</f>
        <v>0</v>
      </c>
      <c r="W101" s="2997">
        <v>1</v>
      </c>
      <c r="X101" s="2997">
        <v>1</v>
      </c>
      <c r="Y101" s="2997">
        <v>1</v>
      </c>
      <c r="Z101" s="2997">
        <v>1</v>
      </c>
      <c r="AA101" s="2997">
        <v>1</v>
      </c>
      <c r="AB101" s="2997">
        <v>1</v>
      </c>
      <c r="AC101" s="2997">
        <v>1</v>
      </c>
      <c r="AD101" s="2997">
        <v>1</v>
      </c>
      <c r="AE101" s="3002">
        <v>1</v>
      </c>
    </row>
    <row r="102" spans="1:31" s="3031" customFormat="1" ht="15.75">
      <c r="A102" s="2997">
        <v>1</v>
      </c>
      <c r="B102" s="3061"/>
      <c r="C102" s="3073"/>
      <c r="D102" s="3074"/>
      <c r="E102" s="3074"/>
      <c r="F102" s="3075" t="str">
        <f>C101</f>
        <v>Thon au naturel</v>
      </c>
      <c r="G102" s="3076" t="str">
        <f>IF(OR(Q101="",0),T101,Q101)</f>
        <v>3 Kg</v>
      </c>
      <c r="H102" s="3076" t="str">
        <f>IF(OR(Q102="",0),T102,Q102)</f>
        <v>3 Kg</v>
      </c>
      <c r="I102" s="3076" t="str">
        <f>IF(OR(R101="",0),U101,R101)</f>
        <v>17.01 Kg</v>
      </c>
      <c r="J102" s="3076" t="str">
        <f>IF(OR(R102="",0),U102,R102)</f>
        <v>6.4 Kg</v>
      </c>
      <c r="K102" s="3076" t="str">
        <f>IF(OR(S101="",0),V101,S101)</f>
        <v>4.75 Kg</v>
      </c>
      <c r="L102" s="3076" t="str">
        <f>IF(OR(S102="",0),V102,S102)</f>
        <v>3.8 Kg</v>
      </c>
      <c r="M102" s="3090">
        <f>SUM(N101:P102)</f>
        <v>37.959999999999994</v>
      </c>
      <c r="N102" s="3078">
        <f>IFERROR((SUMIF(E363:M363, F101, E364:M364)) * H101 * H19, 0)</f>
        <v>3</v>
      </c>
      <c r="O102" s="3078">
        <f>IFERROR((SUMIF(E363:M363, F101, E364:M364)) * J101 * J19, 0)</f>
        <v>6.4</v>
      </c>
      <c r="P102" s="3078">
        <f>IFERROR((SUMIF(E363:M363, F101, E364:M364)) * L101 * L19, 0)</f>
        <v>3.8000000000000003</v>
      </c>
      <c r="Q102" s="3092" t="str">
        <f>IFERROR(IF(N102&gt;0,IF(OR(F101="Kg", F101="g"),IF(ROUND(N102,3)&gt;=1,ROUND(N102,3)&amp;" Kg",ROUND(N102*1000,0)&amp;" g"),IF(ROUND(N102,3)&gt;=1,ROUND(N102,3)&amp;IF(OR(F101=E363,F101=F363,F101=G363,F101=H363,F101=I363)," Kg ",F101),"")), ""),0)</f>
        <v>3 Kg</v>
      </c>
      <c r="R102" s="3092" t="str">
        <f>IFERROR(IF(O102&gt;0,IF(OR(F101="Kg", F101="g"),IF(ROUND(O102,3)&gt;=1,ROUND(O102,3)&amp;" Kg",ROUND(O102*1000,0)&amp;" g"),IF(ROUND(O102,3)&gt;=1,ROUND(O102,3)&amp;IF(OR(F101=E363,F101=F363,F101=G363,F101=H363,F101=I363)," Kg ",F101),"")), ""),0)</f>
        <v>6.4 Kg</v>
      </c>
      <c r="S102" s="3092" t="str">
        <f>IFERROR(IF(P102&gt;0,IF(OR(F101="Kg", F101="g"),IF(ROUND(P102,3)&gt;=1,ROUND(P102,3)&amp;" Kg",ROUND(P102*1000,0)&amp;" g"),IF(ROUND(P102,3)&gt;=1,ROUND(P102,3)&amp;IF(OR(F101=E363,F101=F363,F101=G363,F101=H363,F101=I363)," Kg ",F101),"")), ""),0)</f>
        <v>3.8 Kg</v>
      </c>
      <c r="T102" s="3093">
        <f>IFERROR(INDEX(J364:M364,MATCH(H101,J363:M363,0))*H19&amp;" "&amp;H101,0)</f>
        <v>0</v>
      </c>
      <c r="U102" s="3093">
        <f>IFERROR(INDEX(J364:M364,MATCH(J101,J363:M363,0))*J19&amp;" "&amp;J101,0)</f>
        <v>0</v>
      </c>
      <c r="V102" s="3094">
        <f>IFERROR(INDEX(J364:M364,MATCH(L101,J363:M363,0))*L19&amp;" "&amp;L101,0)</f>
        <v>0</v>
      </c>
      <c r="W102" s="2997">
        <v>1</v>
      </c>
      <c r="X102" s="2997">
        <v>1</v>
      </c>
      <c r="Y102" s="2997">
        <v>1</v>
      </c>
      <c r="Z102" s="2997">
        <v>1</v>
      </c>
      <c r="AA102" s="2997">
        <v>1</v>
      </c>
      <c r="AB102" s="2997">
        <v>1</v>
      </c>
      <c r="AC102" s="2997">
        <v>1</v>
      </c>
      <c r="AD102" s="2997">
        <v>1</v>
      </c>
      <c r="AE102" s="3002">
        <v>1</v>
      </c>
    </row>
    <row r="103" spans="1:31" s="3031" customFormat="1" ht="15.75">
      <c r="A103" s="2997">
        <v>1</v>
      </c>
      <c r="B103" s="3061"/>
      <c r="C103" s="3062" t="s">
        <v>4643</v>
      </c>
      <c r="D103" s="3063"/>
      <c r="E103" s="3063"/>
      <c r="F103" s="3096" t="s">
        <v>4614</v>
      </c>
      <c r="G103" s="3097">
        <v>0.02</v>
      </c>
      <c r="H103" s="3097">
        <v>0.03</v>
      </c>
      <c r="I103" s="3098">
        <v>4.4999999999999998E-2</v>
      </c>
      <c r="J103" s="3098">
        <v>0.05</v>
      </c>
      <c r="K103" s="3098">
        <v>0.05</v>
      </c>
      <c r="L103" s="3097">
        <v>0.05</v>
      </c>
      <c r="M103" s="3088" t="str">
        <f>IFERROR(IF(F103=E363,"L",IF(OR(F103=F363,F103=G363,F103=H363,F103=I363),"Kg",IF(OR(F103=J363,F103=K363,F103=L363,F103=M363),F103,0))),0)</f>
        <v>Kg</v>
      </c>
      <c r="N103" s="3069">
        <f>IFERROR((SUMIF(E363:M363, F103, E364:M364)) * G103 * G19, 0)</f>
        <v>2</v>
      </c>
      <c r="O103" s="3069">
        <f>IFERROR((SUMIF(E363:M363, F103, E364:M364)) * I103 * I19, 0)</f>
        <v>17.009999999999998</v>
      </c>
      <c r="P103" s="3069">
        <f>IFERROR((SUMIF(E363:M363, F103, E364:M364)) * K103 * K19, 0)</f>
        <v>4.75</v>
      </c>
      <c r="Q103" s="3070" t="str">
        <f>IFERROR(IF(N103&gt;0,IF(OR(F103="Kg", F103="g"),IF(ROUND(N103,3)&gt;=1,ROUND(N103,3)&amp;" Kg",ROUND(N103*1000,0)&amp;" g"),IF(ROUND(N103,3)&gt;=1,ROUND(N103,3)&amp;IF(OR(F103=E363,F103=F363,F103=G363,F103=H363,F103=I363)," Kg ",F103),"")), ""),0)</f>
        <v>2 Kg</v>
      </c>
      <c r="R103" s="3070" t="str">
        <f>IFERROR(IF(O103&gt;0,IF(OR(F103="Kg", F103="g"),IF(ROUND(O103,3)&gt;=1,ROUND(O103,3)&amp;" Kg",ROUND(O103*1000,0)&amp;" g"),IF(ROUND(O103,3)&gt;=1,ROUND(O103,3)&amp;IF(OR(F103=E363,F103=F363,F103=G363,F103=H363,F103=I363)," Kg ",F103),"")), ""),0)</f>
        <v>17.01 Kg</v>
      </c>
      <c r="S103" s="3070" t="str">
        <f>IFERROR(IF(P103&gt;0,IF(OR(F103="Kg", F103="g"),IF(ROUND(P103,3)&gt;=1,ROUND(P103,3)&amp;" Kg",ROUND(P103*1000,0)&amp;" g"),IF(ROUND(P103,3)&gt;=1,ROUND(P103,3)&amp;IF(OR(F103=E363,F103=F363,F103=G363,F103=H363,F103=I363)," Kg ",F103),"")), ""),0)</f>
        <v>4.75 Kg</v>
      </c>
      <c r="T103" s="3071">
        <f>IFERROR(INDEX(J364:M364,MATCH(G103,J363:M363,0))*G19&amp;" "&amp;G103,0)</f>
        <v>0</v>
      </c>
      <c r="U103" s="3071">
        <f>IFERROR(INDEX(J364:M364,MATCH(I103,J363:M363,0))*I19&amp;" "&amp;I103,0)</f>
        <v>0</v>
      </c>
      <c r="V103" s="3072">
        <f>IFERROR(INDEX(J364:M364,MATCH(K103,J363:M363,0))*K19&amp;" "&amp;K103,0)</f>
        <v>0</v>
      </c>
      <c r="W103" s="2997">
        <v>1</v>
      </c>
      <c r="X103" s="2997">
        <v>1</v>
      </c>
      <c r="Y103" s="2997">
        <v>1</v>
      </c>
      <c r="Z103" s="2997">
        <v>1</v>
      </c>
      <c r="AA103" s="2997">
        <v>1</v>
      </c>
      <c r="AB103" s="2997">
        <v>1</v>
      </c>
      <c r="AC103" s="2997">
        <v>1</v>
      </c>
      <c r="AD103" s="2997">
        <v>1</v>
      </c>
      <c r="AE103" s="3002">
        <v>1</v>
      </c>
    </row>
    <row r="104" spans="1:31" s="3031" customFormat="1" ht="15.75">
      <c r="A104" s="2997">
        <v>1</v>
      </c>
      <c r="B104" s="3061"/>
      <c r="C104" s="3073"/>
      <c r="D104" s="3074"/>
      <c r="E104" s="3074"/>
      <c r="F104" s="3075" t="str">
        <f>C103</f>
        <v>Jambon cru de pays</v>
      </c>
      <c r="G104" s="3076" t="str">
        <f>IF(OR(Q103="",0),T103,Q103)</f>
        <v>2 Kg</v>
      </c>
      <c r="H104" s="3076" t="str">
        <f>IF(OR(Q104="",0),T104,Q104)</f>
        <v>3 Kg</v>
      </c>
      <c r="I104" s="3076" t="str">
        <f>IF(OR(R103="",0),U103,R103)</f>
        <v>17.01 Kg</v>
      </c>
      <c r="J104" s="3076" t="str">
        <f>IF(OR(R104="",0),U104,R104)</f>
        <v>6.4 Kg</v>
      </c>
      <c r="K104" s="3076" t="str">
        <f>IF(OR(S103="",0),V103,S103)</f>
        <v>4.75 Kg</v>
      </c>
      <c r="L104" s="3076" t="str">
        <f>IF(OR(S104="",0),V104,S104)</f>
        <v>3.8 Kg</v>
      </c>
      <c r="M104" s="3090">
        <f>SUM(N103:P104)</f>
        <v>36.959999999999994</v>
      </c>
      <c r="N104" s="3078">
        <f>IFERROR((SUMIF(E363:M363, F103, E364:M364)) * H103 * H19, 0)</f>
        <v>3</v>
      </c>
      <c r="O104" s="3078">
        <f>IFERROR((SUMIF(E363:M363, F103, E364:M364)) * J103 * J19, 0)</f>
        <v>6.4</v>
      </c>
      <c r="P104" s="3078">
        <f>IFERROR((SUMIF(E363:M363, F103, E364:M364)) * L103 * L19, 0)</f>
        <v>3.8000000000000003</v>
      </c>
      <c r="Q104" s="3070" t="str">
        <f>IFERROR(IF(N104&gt;0,IF(OR(F103="Kg", F103="g"),IF(ROUND(N104,3)&gt;=1,ROUND(N104,3)&amp;" Kg",ROUND(N104*1000,0)&amp;" g"),IF(ROUND(N104,3)&gt;=1,ROUND(N104,3)&amp;IF(OR(F103=E363,F103=F363,F103=G363,F103=H363,F103=I363)," Kg ",F103),"")), ""),0)</f>
        <v>3 Kg</v>
      </c>
      <c r="R104" s="3070" t="str">
        <f>IFERROR(IF(O104&gt;0,IF(OR(F103="Kg", F103="g"),IF(ROUND(O104,3)&gt;=1,ROUND(O104,3)&amp;" Kg",ROUND(O104*1000,0)&amp;" g"),IF(ROUND(O104,3)&gt;=1,ROUND(O104,3)&amp;IF(OR(F103=E363,F103=F363,F103=G363,F103=H363,F103=I363)," Kg ",F103),"")), ""),0)</f>
        <v>6.4 Kg</v>
      </c>
      <c r="S104" s="3070" t="str">
        <f>IFERROR(IF(P104&gt;0,IF(OR(F103="Kg", F103="g"),IF(ROUND(P104,3)&gt;=1,ROUND(P104,3)&amp;" Kg",ROUND(P104*1000,0)&amp;" g"),IF(ROUND(P104,3)&gt;=1,ROUND(P104,3)&amp;IF(OR(F103=E363,F103=F363,F103=G363,F103=H363,F103=I363)," Kg ",F103),"")), ""),0)</f>
        <v>3.8 Kg</v>
      </c>
      <c r="T104" s="3071">
        <f>IFERROR(INDEX(J364:M364,MATCH(H103,J363:M363,0))*H19&amp;" "&amp;H103,0)</f>
        <v>0</v>
      </c>
      <c r="U104" s="3071">
        <f>IFERROR(INDEX(J364:M364,MATCH(J103,J363:M363,0))*J19&amp;" "&amp;J103,0)</f>
        <v>0</v>
      </c>
      <c r="V104" s="3072">
        <f>IFERROR(INDEX(J364:M364,MATCH(L103,J363:M363,0))*L19&amp;" "&amp;L103,0)</f>
        <v>0</v>
      </c>
      <c r="W104" s="2997">
        <v>1</v>
      </c>
      <c r="X104" s="2997">
        <v>1</v>
      </c>
      <c r="Y104" s="2997">
        <v>1</v>
      </c>
      <c r="Z104" s="2997">
        <v>1</v>
      </c>
      <c r="AA104" s="2997">
        <v>1</v>
      </c>
      <c r="AB104" s="2997">
        <v>1</v>
      </c>
      <c r="AC104" s="2997">
        <v>1</v>
      </c>
      <c r="AD104" s="2997">
        <v>1</v>
      </c>
      <c r="AE104" s="3002">
        <v>1</v>
      </c>
    </row>
    <row r="105" spans="1:31" s="3031" customFormat="1" ht="15.75">
      <c r="A105" s="2997">
        <v>1</v>
      </c>
      <c r="B105" s="3061"/>
      <c r="C105" s="3062" t="s">
        <v>4644</v>
      </c>
      <c r="D105" s="3063"/>
      <c r="E105" s="3063"/>
      <c r="F105" s="3096" t="s">
        <v>4614</v>
      </c>
      <c r="G105" s="3097">
        <v>0.03</v>
      </c>
      <c r="H105" s="3097">
        <v>0.4</v>
      </c>
      <c r="I105" s="3098">
        <v>0.05</v>
      </c>
      <c r="J105" s="3098">
        <v>5.5E-2</v>
      </c>
      <c r="K105" s="3098">
        <v>0.05</v>
      </c>
      <c r="L105" s="3097">
        <v>0.05</v>
      </c>
      <c r="M105" s="3088" t="str">
        <f>IFERROR(IF(F105=E363,"L",IF(OR(F105=F363,F105=G363,F105=H363,F105=I363),"Kg",IF(OR(F105=J363,F105=K363,F105=L363,F105=M363),F105,0))),0)</f>
        <v>Kg</v>
      </c>
      <c r="N105" s="3069">
        <f>IFERROR((SUMIF(E363:M363, F105, E364:M364)) * G105 * G19, 0)</f>
        <v>3</v>
      </c>
      <c r="O105" s="3069">
        <f>IFERROR((SUMIF(E363:M363, F105, E364:M364)) * I105 * I19, 0)</f>
        <v>18.900000000000002</v>
      </c>
      <c r="P105" s="3069">
        <f>IFERROR((SUMIF(E363:M363, F105, E364:M364)) * K105 * K19, 0)</f>
        <v>4.75</v>
      </c>
      <c r="Q105" s="3092" t="str">
        <f>IFERROR(IF(N105&gt;0,IF(OR(F105="Kg", F105="g"),IF(ROUND(N105,3)&gt;=1,ROUND(N105,3)&amp;" Kg",ROUND(N105*1000,0)&amp;" g"),IF(ROUND(N105,3)&gt;=1,ROUND(N105,3)&amp;IF(OR(F105=E363,F105=F363,F105=G363,F105=H363,F105=I363)," Kg ",F105),"")), ""),0)</f>
        <v>3 Kg</v>
      </c>
      <c r="R105" s="3092" t="str">
        <f>IFERROR(IF(O105&gt;0,IF(OR(F105="Kg", F105="g"),IF(ROUND(O105,3)&gt;=1,ROUND(O105,3)&amp;" Kg",ROUND(O105*1000,0)&amp;" g"),IF(ROUND(O105,3)&gt;=1,ROUND(O105,3)&amp;IF(OR(F105=E363,F105=F363,F105=G363,F105=H363,F105=I363)," Kg ",F105),"")), ""),0)</f>
        <v>18.9 Kg</v>
      </c>
      <c r="S105" s="3092" t="str">
        <f>IFERROR(IF(P105&gt;0,IF(OR(F105="Kg", F105="g"),IF(ROUND(P105,3)&gt;=1,ROUND(P105,3)&amp;" Kg",ROUND(P105*1000,0)&amp;" g"),IF(ROUND(P105,3)&gt;=1,ROUND(P105,3)&amp;IF(OR(F105=E363,F105=F363,F105=G363,F105=H363,F105=I363)," Kg ",F105),"")), ""),0)</f>
        <v>4.75 Kg</v>
      </c>
      <c r="T105" s="3093">
        <f>IFERROR(INDEX(J364:M364,MATCH(G105,J363:M363,0))*G19&amp;" "&amp;G105,0)</f>
        <v>0</v>
      </c>
      <c r="U105" s="3093">
        <f>IFERROR(INDEX(J364:M364,MATCH(I105,J363:M363,0))*I19&amp;" "&amp;I105,0)</f>
        <v>0</v>
      </c>
      <c r="V105" s="3094">
        <f>IFERROR(INDEX(J364:M364,MATCH(K105,J363:M363,0))*K19&amp;" "&amp;K105,0)</f>
        <v>0</v>
      </c>
      <c r="W105" s="2997">
        <v>1</v>
      </c>
      <c r="X105" s="2997">
        <v>1</v>
      </c>
      <c r="Y105" s="2997">
        <v>1</v>
      </c>
      <c r="Z105" s="2997">
        <v>1</v>
      </c>
      <c r="AA105" s="2997">
        <v>1</v>
      </c>
      <c r="AB105" s="2997">
        <v>1</v>
      </c>
      <c r="AC105" s="2997">
        <v>1</v>
      </c>
      <c r="AD105" s="2997">
        <v>1</v>
      </c>
      <c r="AE105" s="3002">
        <v>1</v>
      </c>
    </row>
    <row r="106" spans="1:31" s="3031" customFormat="1" ht="15.75">
      <c r="A106" s="2997">
        <v>1</v>
      </c>
      <c r="B106" s="3061"/>
      <c r="C106" s="3073"/>
      <c r="D106" s="3074"/>
      <c r="E106" s="3074"/>
      <c r="F106" s="3075" t="str">
        <f>C105</f>
        <v>Jambon blanc</v>
      </c>
      <c r="G106" s="3076" t="str">
        <f>IF(OR(Q105="",0),T105,Q105)</f>
        <v>3 Kg</v>
      </c>
      <c r="H106" s="3076" t="str">
        <f>IF(OR(Q106="",0),T106,Q106)</f>
        <v>40 Kg</v>
      </c>
      <c r="I106" s="3076" t="str">
        <f>IF(OR(R105="",0),U105,R105)</f>
        <v>18.9 Kg</v>
      </c>
      <c r="J106" s="3076" t="str">
        <f>IF(OR(R106="",0),U106,R106)</f>
        <v>7.04 Kg</v>
      </c>
      <c r="K106" s="3076" t="str">
        <f>IF(OR(S105="",0),V105,S105)</f>
        <v>4.75 Kg</v>
      </c>
      <c r="L106" s="3076" t="str">
        <f>IF(OR(S106="",0),V106,S106)</f>
        <v>3.8 Kg</v>
      </c>
      <c r="M106" s="3090">
        <f>SUM(N105:P106)</f>
        <v>77.490000000000009</v>
      </c>
      <c r="N106" s="3078">
        <f>IFERROR((SUMIF(E363:M363, F105, E364:M364)) * H105 * H19, 0)</f>
        <v>40</v>
      </c>
      <c r="O106" s="3078">
        <f>IFERROR((SUMIF(E363:M363, F105, E364:M364)) * J105 * J19, 0)</f>
        <v>7.04</v>
      </c>
      <c r="P106" s="3078">
        <f>IFERROR((SUMIF(E363:M363, F105, E364:M364)) * L105 * L19, 0)</f>
        <v>3.8000000000000003</v>
      </c>
      <c r="Q106" s="3092" t="str">
        <f>IFERROR(IF(N106&gt;0,IF(OR(F105="Kg", F105="g"),IF(ROUND(N106,3)&gt;=1,ROUND(N106,3)&amp;" Kg",ROUND(N106*1000,0)&amp;" g"),IF(ROUND(N106,3)&gt;=1,ROUND(N106,3)&amp;IF(OR(F105=E363,F105=F363,F105=G363,F105=H363,F105=I363)," Kg ",F105),"")), ""),0)</f>
        <v>40 Kg</v>
      </c>
      <c r="R106" s="3092" t="str">
        <f>IFERROR(IF(O106&gt;0,IF(OR(F105="Kg", F105="g"),IF(ROUND(O106,3)&gt;=1,ROUND(O106,3)&amp;" Kg",ROUND(O106*1000,0)&amp;" g"),IF(ROUND(O106,3)&gt;=1,ROUND(O106,3)&amp;IF(OR(F105=E363,F105=F363,F105=G363,F105=H363,F105=I363)," Kg ",F105),"")), ""),0)</f>
        <v>7.04 Kg</v>
      </c>
      <c r="S106" s="3092" t="str">
        <f>IFERROR(IF(P106&gt;0,IF(OR(F105="Kg", F105="g"),IF(ROUND(P106,3)&gt;=1,ROUND(P106,3)&amp;" Kg",ROUND(P106*1000,0)&amp;" g"),IF(ROUND(P106,3)&gt;=1,ROUND(P106,3)&amp;IF(OR(F105=E363,F105=F363,F105=G363,F105=H363,F105=I363)," Kg ",F105),"")), ""),0)</f>
        <v>3.8 Kg</v>
      </c>
      <c r="T106" s="3093">
        <f>IFERROR(INDEX(J364:M364,MATCH(H105,J363:M363,0))*H19&amp;" "&amp;H105,0)</f>
        <v>0</v>
      </c>
      <c r="U106" s="3093">
        <f>IFERROR(INDEX(J364:M364,MATCH(J105,J363:M363,0))*J19&amp;" "&amp;J105,0)</f>
        <v>0</v>
      </c>
      <c r="V106" s="3094">
        <f>IFERROR(INDEX(J364:M364,MATCH(L105,J363:M363,0))*L19&amp;" "&amp;L105,0)</f>
        <v>0</v>
      </c>
      <c r="W106" s="2997">
        <v>1</v>
      </c>
      <c r="X106" s="2997">
        <v>1</v>
      </c>
      <c r="Y106" s="2997">
        <v>1</v>
      </c>
      <c r="Z106" s="2997">
        <v>1</v>
      </c>
      <c r="AA106" s="2997">
        <v>1</v>
      </c>
      <c r="AB106" s="2997">
        <v>1</v>
      </c>
      <c r="AC106" s="2997">
        <v>1</v>
      </c>
      <c r="AD106" s="2997">
        <v>1</v>
      </c>
      <c r="AE106" s="3002">
        <v>1</v>
      </c>
    </row>
    <row r="107" spans="1:31" s="3031" customFormat="1" ht="15.75">
      <c r="A107" s="2997">
        <v>1</v>
      </c>
      <c r="B107" s="3061"/>
      <c r="C107" s="3062" t="s">
        <v>4645</v>
      </c>
      <c r="D107" s="3063"/>
      <c r="E107" s="3063"/>
      <c r="F107" s="3096" t="s">
        <v>4614</v>
      </c>
      <c r="G107" s="3097">
        <v>0.03</v>
      </c>
      <c r="H107" s="3097">
        <v>0.03</v>
      </c>
      <c r="I107" s="3098">
        <v>4.4999999999999998E-2</v>
      </c>
      <c r="J107" s="3098">
        <v>0.05</v>
      </c>
      <c r="K107" s="3098">
        <v>0.05</v>
      </c>
      <c r="L107" s="3097">
        <v>0.05</v>
      </c>
      <c r="M107" s="3088" t="str">
        <f>IFERROR(IF(F107=E363,"L",IF(OR(F107=F363,F107=G363,F107=H363,F107=I363),"Kg",IF(OR(F107=J363,F107=K363,F107=L363,F107=M363),F107,0))),0)</f>
        <v>Kg</v>
      </c>
      <c r="N107" s="3069">
        <f>IFERROR((SUMIF(E363:M363, F107, E364:M364)) * G107 * G19, 0)</f>
        <v>3</v>
      </c>
      <c r="O107" s="3069">
        <f>IFERROR((SUMIF(E363:M363, F107, E364:M364)) * I107 * I19, 0)</f>
        <v>17.009999999999998</v>
      </c>
      <c r="P107" s="3069">
        <f>IFERROR((SUMIF(E363:M363, F107, E364:M364)) * K107 * K19, 0)</f>
        <v>4.75</v>
      </c>
      <c r="Q107" s="3070" t="str">
        <f>IFERROR(IF(N107&gt;0,IF(OR(F107="Kg", F107="g"),IF(ROUND(N107,3)&gt;=1,ROUND(N107,3)&amp;" Kg",ROUND(N107*1000,0)&amp;" g"),IF(ROUND(N107,3)&gt;=1,ROUND(N107,3)&amp;IF(OR(F107=E363,F107=F363,F107=G363,F107=H363,F107=I363)," Kg ",F107),"")), ""),0)</f>
        <v>3 Kg</v>
      </c>
      <c r="R107" s="3070" t="str">
        <f>IFERROR(IF(O107&gt;0,IF(OR(F107="Kg", F107="g"),IF(ROUND(O107,3)&gt;=1,ROUND(O107,3)&amp;" Kg",ROUND(O107*1000,0)&amp;" g"),IF(ROUND(O107,3)&gt;=1,ROUND(O107,3)&amp;IF(OR(F107=E363,F107=F363,F107=G363,F107=H363,F107=I363)," Kg ",F107),"")), ""),0)</f>
        <v>17.01 Kg</v>
      </c>
      <c r="S107" s="3070" t="str">
        <f>IFERROR(IF(P107&gt;0,IF(OR(F107="Kg", F107="g"),IF(ROUND(P107,3)&gt;=1,ROUND(P107,3)&amp;" Kg",ROUND(P107*1000,0)&amp;" g"),IF(ROUND(P107,3)&gt;=1,ROUND(P107,3)&amp;IF(OR(F107=E363,F107=F363,F107=G363,F107=H363,F107=I363)," Kg ",F107),"")), ""),0)</f>
        <v>4.75 Kg</v>
      </c>
      <c r="T107" s="3071">
        <f>IFERROR(INDEX(J364:M364,MATCH(G107,J363:M363,0))*G19&amp;" "&amp;G107,0)</f>
        <v>0</v>
      </c>
      <c r="U107" s="3071">
        <f>IFERROR(INDEX(J364:M364,MATCH(I107,J363:M363,0))*I19&amp;" "&amp;I107,0)</f>
        <v>0</v>
      </c>
      <c r="V107" s="3072">
        <f>IFERROR(INDEX(J364:M364,MATCH(K107,J363:M363,0))*K19&amp;" "&amp;K107,0)</f>
        <v>0</v>
      </c>
      <c r="W107" s="2997">
        <v>1</v>
      </c>
      <c r="X107" s="2997">
        <v>1</v>
      </c>
      <c r="Y107" s="2997">
        <v>1</v>
      </c>
      <c r="Z107" s="2997">
        <v>1</v>
      </c>
      <c r="AA107" s="2997">
        <v>1</v>
      </c>
      <c r="AB107" s="2997">
        <v>1</v>
      </c>
      <c r="AC107" s="2997">
        <v>1</v>
      </c>
      <c r="AD107" s="2997">
        <v>1</v>
      </c>
      <c r="AE107" s="3002">
        <v>1</v>
      </c>
    </row>
    <row r="108" spans="1:31" s="3031" customFormat="1" ht="15.75">
      <c r="A108" s="2997">
        <v>1</v>
      </c>
      <c r="B108" s="3061"/>
      <c r="C108" s="3073"/>
      <c r="D108" s="3074"/>
      <c r="E108" s="3074"/>
      <c r="F108" s="3075" t="str">
        <f>C107</f>
        <v>Pâté, terrine , mousse</v>
      </c>
      <c r="G108" s="3076" t="str">
        <f>IF(OR(Q107="",0),T107,Q107)</f>
        <v>3 Kg</v>
      </c>
      <c r="H108" s="3076" t="str">
        <f>IF(OR(Q108="",0),T108,Q108)</f>
        <v>3 Kg</v>
      </c>
      <c r="I108" s="3076" t="str">
        <f>IF(OR(R107="",0),U107,R107)</f>
        <v>17.01 Kg</v>
      </c>
      <c r="J108" s="3076" t="str">
        <f>IF(OR(R108="",0),U108,R108)</f>
        <v>6.4 Kg</v>
      </c>
      <c r="K108" s="3076" t="str">
        <f>IF(OR(S107="",0),V107,S107)</f>
        <v>4.75 Kg</v>
      </c>
      <c r="L108" s="3076" t="str">
        <f>IF(OR(S108="",0),V108,S108)</f>
        <v>3.8 Kg</v>
      </c>
      <c r="M108" s="3090">
        <f>SUM(N107:P108)</f>
        <v>37.959999999999994</v>
      </c>
      <c r="N108" s="3078">
        <f>IFERROR((SUMIF(E363:M363, F107, E364:M364)) * H107 * H19, 0)</f>
        <v>3</v>
      </c>
      <c r="O108" s="3078">
        <f>IFERROR((SUMIF(E363:M363, F107, E364:M364)) * J107 * J19, 0)</f>
        <v>6.4</v>
      </c>
      <c r="P108" s="3078">
        <f>IFERROR((SUMIF(E363:M363, F107, E364:M364)) * L107 * L19, 0)</f>
        <v>3.8000000000000003</v>
      </c>
      <c r="Q108" s="3070" t="str">
        <f>IFERROR(IF(N108&gt;0,IF(OR(F107="Kg", F107="g"),IF(ROUND(N108,3)&gt;=1,ROUND(N108,3)&amp;" Kg",ROUND(N108*1000,0)&amp;" g"),IF(ROUND(N108,3)&gt;=1,ROUND(N108,3)&amp;IF(OR(F107=E363,F107=F363,F107=G363,F107=H363,F107=I363)," Kg ",F107),"")), ""),0)</f>
        <v>3 Kg</v>
      </c>
      <c r="R108" s="3070" t="str">
        <f>IFERROR(IF(O108&gt;0,IF(OR(F107="Kg", F107="g"),IF(ROUND(O108,3)&gt;=1,ROUND(O108,3)&amp;" Kg",ROUND(O108*1000,0)&amp;" g"),IF(ROUND(O108,3)&gt;=1,ROUND(O108,3)&amp;IF(OR(F107=E363,F107=F363,F107=G363,F107=H363,F107=I363)," Kg ",F107),"")), ""),0)</f>
        <v>6.4 Kg</v>
      </c>
      <c r="S108" s="3070" t="str">
        <f>IFERROR(IF(P108&gt;0,IF(OR(F107="Kg", F107="g"),IF(ROUND(P108,3)&gt;=1,ROUND(P108,3)&amp;" Kg",ROUND(P108*1000,0)&amp;" g"),IF(ROUND(P108,3)&gt;=1,ROUND(P108,3)&amp;IF(OR(F107=E363,F107=F363,F107=G363,F107=H363,F107=I363)," Kg ",F107),"")), ""),0)</f>
        <v>3.8 Kg</v>
      </c>
      <c r="T108" s="3071">
        <f>IFERROR(INDEX(J364:M364,MATCH(H107,J363:M363,0))*H19&amp;" "&amp;H107,0)</f>
        <v>0</v>
      </c>
      <c r="U108" s="3071">
        <f>IFERROR(INDEX(J364:M364,MATCH(J107,J363:M363,0))*J19&amp;" "&amp;J107,0)</f>
        <v>0</v>
      </c>
      <c r="V108" s="3072">
        <f>IFERROR(INDEX(J364:M364,MATCH(L107,J363:M363,0))*L19&amp;" "&amp;L107,0)</f>
        <v>0</v>
      </c>
      <c r="W108" s="2997">
        <v>1</v>
      </c>
      <c r="X108" s="2997">
        <v>1</v>
      </c>
      <c r="Y108" s="2997">
        <v>1</v>
      </c>
      <c r="Z108" s="2997">
        <v>1</v>
      </c>
      <c r="AA108" s="2997">
        <v>1</v>
      </c>
      <c r="AB108" s="2997">
        <v>1</v>
      </c>
      <c r="AC108" s="2997">
        <v>1</v>
      </c>
      <c r="AD108" s="2997">
        <v>1</v>
      </c>
      <c r="AE108" s="3002">
        <v>1</v>
      </c>
    </row>
    <row r="109" spans="1:31" s="3031" customFormat="1" ht="15.75">
      <c r="A109" s="2997">
        <v>1</v>
      </c>
      <c r="B109" s="3061"/>
      <c r="C109" s="3062" t="s">
        <v>4646</v>
      </c>
      <c r="D109" s="3063"/>
      <c r="E109" s="3063"/>
      <c r="F109" s="3096" t="s">
        <v>4614</v>
      </c>
      <c r="G109" s="3097">
        <v>4.4999999999999998E-2</v>
      </c>
      <c r="H109" s="3097">
        <v>4.4999999999999998E-2</v>
      </c>
      <c r="I109" s="3098">
        <v>6.5000000000000002E-2</v>
      </c>
      <c r="J109" s="3098">
        <v>7.4999999999999997E-2</v>
      </c>
      <c r="K109" s="3098">
        <v>0.05</v>
      </c>
      <c r="L109" s="3097">
        <v>0.05</v>
      </c>
      <c r="M109" s="3088" t="str">
        <f>IFERROR(IF(F109=E363,"L",IF(OR(F109=F363,F109=G363,F109=H363,F109=I363),"Kg",IF(OR(F109=J363,F109=K363,F109=L363,F109=M363),F109,0))),0)</f>
        <v>Kg</v>
      </c>
      <c r="N109" s="3069">
        <f>IFERROR((SUMIF(E363:M363, F109, E364:M364)) * G109 * G19, 0)</f>
        <v>4.5</v>
      </c>
      <c r="O109" s="3069">
        <f>IFERROR((SUMIF(E363:M363, F109, E364:M364)) * I109 * I19, 0)</f>
        <v>24.57</v>
      </c>
      <c r="P109" s="3069">
        <f>IFERROR((SUMIF(E363:M363, F109, E364:M364)) * K109 * K19, 0)</f>
        <v>4.75</v>
      </c>
      <c r="Q109" s="3092" t="str">
        <f>IFERROR(IF(N109&gt;0,IF(OR(F109="Kg", F109="g"),IF(ROUND(N109,3)&gt;=1,ROUND(N109,3)&amp;" Kg",ROUND(N109*1000,0)&amp;" g"),IF(ROUND(N109,3)&gt;=1,ROUND(N109,3)&amp;IF(OR(F109=E363,F109=F363,F109=G363,F109=H363,F109=I363)," Kg ",F109),"")), ""),0)</f>
        <v>4.5 Kg</v>
      </c>
      <c r="R109" s="3092" t="str">
        <f>IFERROR(IF(O109&gt;0,IF(OR(F109="Kg", F109="g"),IF(ROUND(O109,3)&gt;=1,ROUND(O109,3)&amp;" Kg",ROUND(O109*1000,0)&amp;" g"),IF(ROUND(O109,3)&gt;=1,ROUND(O109,3)&amp;IF(OR(F109=E363,F109=F363,F109=G363,F109=H363,F109=I363)," Kg ",F109),"")), ""),0)</f>
        <v>24.57 Kg</v>
      </c>
      <c r="S109" s="3092" t="str">
        <f>IFERROR(IF(P109&gt;0,IF(OR(F109="Kg", F109="g"),IF(ROUND(P109,3)&gt;=1,ROUND(P109,3)&amp;" Kg",ROUND(P109*1000,0)&amp;" g"),IF(ROUND(P109,3)&gt;=1,ROUND(P109,3)&amp;IF(OR(F109=E363,F109=F363,F109=G363,F109=H363,F109=I363)," Kg ",F109),"")), ""),0)</f>
        <v>4.75 Kg</v>
      </c>
      <c r="T109" s="3093">
        <f>IFERROR(INDEX(J364:M364,MATCH(G109,J363:M363,0))*G19&amp;" "&amp;G109,0)</f>
        <v>0</v>
      </c>
      <c r="U109" s="3093">
        <f>IFERROR(INDEX(J364:M364,MATCH(I109,J363:M363,0))*I19&amp;" "&amp;I109,0)</f>
        <v>0</v>
      </c>
      <c r="V109" s="3094">
        <f>IFERROR(INDEX(J364:M364,MATCH(K109,J363:M363,0))*K19&amp;" "&amp;K109,0)</f>
        <v>0</v>
      </c>
      <c r="W109" s="2997">
        <v>1</v>
      </c>
      <c r="X109" s="2997">
        <v>1</v>
      </c>
      <c r="Y109" s="2997">
        <v>1</v>
      </c>
      <c r="Z109" s="2997">
        <v>1</v>
      </c>
      <c r="AA109" s="2997">
        <v>1</v>
      </c>
      <c r="AB109" s="2997">
        <v>1</v>
      </c>
      <c r="AC109" s="2997">
        <v>1</v>
      </c>
      <c r="AD109" s="2997">
        <v>1</v>
      </c>
      <c r="AE109" s="3002">
        <v>1</v>
      </c>
    </row>
    <row r="110" spans="1:31" s="3031" customFormat="1" ht="15.75">
      <c r="A110" s="2997">
        <v>1</v>
      </c>
      <c r="B110" s="3061"/>
      <c r="C110" s="3073"/>
      <c r="D110" s="3074"/>
      <c r="E110" s="3074"/>
      <c r="F110" s="3075" t="str">
        <f>C109</f>
        <v>Pâté en croûte</v>
      </c>
      <c r="G110" s="3076" t="str">
        <f>IF(OR(Q109="",0),T109,Q109)</f>
        <v>4.5 Kg</v>
      </c>
      <c r="H110" s="3076" t="str">
        <f>IF(OR(Q110="",0),T110,Q110)</f>
        <v>4.5 Kg</v>
      </c>
      <c r="I110" s="3076" t="str">
        <f>IF(OR(R109="",0),U109,R109)</f>
        <v>24.57 Kg</v>
      </c>
      <c r="J110" s="3076" t="str">
        <f>IF(OR(R110="",0),U110,R110)</f>
        <v>9.6 Kg</v>
      </c>
      <c r="K110" s="3076" t="str">
        <f>IF(OR(S109="",0),V109,S109)</f>
        <v>4.75 Kg</v>
      </c>
      <c r="L110" s="3076" t="str">
        <f>IF(OR(S110="",0),V110,S110)</f>
        <v>3.8 Kg</v>
      </c>
      <c r="M110" s="3090">
        <f>SUM(N109:P110)</f>
        <v>51.72</v>
      </c>
      <c r="N110" s="3078">
        <f>IFERROR((SUMIF(E363:M363, F109, E364:M364)) * H109 * H19, 0)</f>
        <v>4.5</v>
      </c>
      <c r="O110" s="3078">
        <f>IFERROR((SUMIF(E363:M363, F109, E364:M364)) * J109 * J19, 0)</f>
        <v>9.6</v>
      </c>
      <c r="P110" s="3078">
        <f>IFERROR((SUMIF(E363:M363, F109, E364:M364)) * L109 * L19, 0)</f>
        <v>3.8000000000000003</v>
      </c>
      <c r="Q110" s="3092" t="str">
        <f>IFERROR(IF(N110&gt;0,IF(OR(F109="Kg", F109="g"),IF(ROUND(N110,3)&gt;=1,ROUND(N110,3)&amp;" Kg",ROUND(N110*1000,0)&amp;" g"),IF(ROUND(N110,3)&gt;=1,ROUND(N110,3)&amp;IF(OR(F109=E363,F109=F363,F109=G363,F109=H363,F109=I363)," Kg ",F109),"")), ""),0)</f>
        <v>4.5 Kg</v>
      </c>
      <c r="R110" s="3092" t="str">
        <f>IFERROR(IF(O110&gt;0,IF(OR(F109="Kg", F109="g"),IF(ROUND(O110,3)&gt;=1,ROUND(O110,3)&amp;" Kg",ROUND(O110*1000,0)&amp;" g"),IF(ROUND(O110,3)&gt;=1,ROUND(O110,3)&amp;IF(OR(F109=E363,F109=F363,F109=G363,F109=H363,F109=I363)," Kg ",F109),"")), ""),0)</f>
        <v>9.6 Kg</v>
      </c>
      <c r="S110" s="3092" t="str">
        <f>IFERROR(IF(P110&gt;0,IF(OR(F109="Kg", F109="g"),IF(ROUND(P110,3)&gt;=1,ROUND(P110,3)&amp;" Kg",ROUND(P110*1000,0)&amp;" g"),IF(ROUND(P110,3)&gt;=1,ROUND(P110,3)&amp;IF(OR(F109=E363,F109=F363,F109=G363,F109=H363,F109=I363)," Kg ",F109),"")), ""),0)</f>
        <v>3.8 Kg</v>
      </c>
      <c r="T110" s="3093">
        <f>IFERROR(INDEX(J364:M364,MATCH(H109,J363:M363,0))*H19&amp;" "&amp;H109,0)</f>
        <v>0</v>
      </c>
      <c r="U110" s="3093">
        <f>IFERROR(INDEX(J364:M364,MATCH(J109,J363:M363,0))*J19&amp;" "&amp;J109,0)</f>
        <v>0</v>
      </c>
      <c r="V110" s="3094">
        <f>IFERROR(INDEX(J364:M364,MATCH(L109,J363:M363,0))*L19&amp;" "&amp;L109,0)</f>
        <v>0</v>
      </c>
      <c r="W110" s="2997">
        <v>1</v>
      </c>
      <c r="X110" s="2997">
        <v>1</v>
      </c>
      <c r="Y110" s="2997">
        <v>1</v>
      </c>
      <c r="Z110" s="2997">
        <v>1</v>
      </c>
      <c r="AA110" s="2997">
        <v>1</v>
      </c>
      <c r="AB110" s="2997">
        <v>1</v>
      </c>
      <c r="AC110" s="2997">
        <v>1</v>
      </c>
      <c r="AD110" s="2997">
        <v>1</v>
      </c>
      <c r="AE110" s="3002">
        <v>1</v>
      </c>
    </row>
    <row r="111" spans="1:31" s="3031" customFormat="1" ht="15.75">
      <c r="A111" s="2997">
        <v>1</v>
      </c>
      <c r="B111" s="3061"/>
      <c r="C111" s="3062" t="s">
        <v>4647</v>
      </c>
      <c r="D111" s="3063"/>
      <c r="E111" s="3063"/>
      <c r="F111" s="3096" t="s">
        <v>4614</v>
      </c>
      <c r="G111" s="3097">
        <v>0.03</v>
      </c>
      <c r="H111" s="3097">
        <v>0.03</v>
      </c>
      <c r="I111" s="3098">
        <v>4.4999999999999998E-2</v>
      </c>
      <c r="J111" s="3098">
        <v>0.05</v>
      </c>
      <c r="K111" s="3098">
        <v>0.05</v>
      </c>
      <c r="L111" s="3097">
        <v>0.05</v>
      </c>
      <c r="M111" s="3088" t="str">
        <f>IFERROR(IF(F111=E363,"L",IF(OR(F111=F363,F111=G363,F111=H363,F111=I363),"Kg",IF(OR(F111=J363,F111=K363,F111=L363,F111=M363),F111,0))),0)</f>
        <v>Kg</v>
      </c>
      <c r="N111" s="3069">
        <f>IFERROR((SUMIF(E363:M363, F111, E364:M364)) * G111 * G19, 0)</f>
        <v>3</v>
      </c>
      <c r="O111" s="3069">
        <f>IFERROR((SUMIF(E363:M363, F111, E364:M364)) * I111 * I19, 0)</f>
        <v>17.009999999999998</v>
      </c>
      <c r="P111" s="3069">
        <f>IFERROR((SUMIF(E363:M363, F111, E364:M364)) * K111 * K19, 0)</f>
        <v>4.75</v>
      </c>
      <c r="Q111" s="3070" t="str">
        <f>IFERROR(IF(N111&gt;0,IF(OR(F111="Kg", F111="g"),IF(ROUND(N111,3)&gt;=1,ROUND(N111,3)&amp;" Kg",ROUND(N111*1000,0)&amp;" g"),IF(ROUND(N111,3)&gt;=1,ROUND(N111,3)&amp;IF(OR(F111=E363,F111=F363,F111=G363,F111=H363,F111=I363)," Kg ",F111),"")), ""),0)</f>
        <v>3 Kg</v>
      </c>
      <c r="R111" s="3070" t="str">
        <f>IFERROR(IF(O111&gt;0,IF(OR(F111="Kg", F111="g"),IF(ROUND(O111,3)&gt;=1,ROUND(O111,3)&amp;" Kg",ROUND(O111*1000,0)&amp;" g"),IF(ROUND(O111,3)&gt;=1,ROUND(O111,3)&amp;IF(OR(F111=E363,F111=F363,F111=G363,F111=H363,F111=I363)," Kg ",F111),"")), ""),0)</f>
        <v>17.01 Kg</v>
      </c>
      <c r="S111" s="3070" t="str">
        <f>IFERROR(IF(P111&gt;0,IF(OR(F111="Kg", F111="g"),IF(ROUND(P111,3)&gt;=1,ROUND(P111,3)&amp;" Kg",ROUND(P111*1000,0)&amp;" g"),IF(ROUND(P111,3)&gt;=1,ROUND(P111,3)&amp;IF(OR(F111=E363,F111=F363,F111=G363,F111=H363,F111=I363)," Kg ",F111),"")), ""),0)</f>
        <v>4.75 Kg</v>
      </c>
      <c r="T111" s="3071">
        <f>IFERROR(INDEX(J364:M364,MATCH(G111,J363:M363,0))*G19&amp;" "&amp;G111,0)</f>
        <v>0</v>
      </c>
      <c r="U111" s="3071">
        <f>IFERROR(INDEX(J364:M364,MATCH(I111,J363:M363,0))*I19&amp;" "&amp;I111,0)</f>
        <v>0</v>
      </c>
      <c r="V111" s="3072">
        <f>IFERROR(INDEX(J364:M364,MATCH(K111,J363:M363,0))*K19&amp;" "&amp;K111,0)</f>
        <v>0</v>
      </c>
      <c r="W111" s="2997">
        <v>1</v>
      </c>
      <c r="X111" s="2997">
        <v>1</v>
      </c>
      <c r="Y111" s="2997">
        <v>1</v>
      </c>
      <c r="Z111" s="2997">
        <v>1</v>
      </c>
      <c r="AA111" s="2997">
        <v>1</v>
      </c>
      <c r="AB111" s="2997">
        <v>1</v>
      </c>
      <c r="AC111" s="2997">
        <v>1</v>
      </c>
      <c r="AD111" s="2997">
        <v>1</v>
      </c>
      <c r="AE111" s="3002">
        <v>1</v>
      </c>
    </row>
    <row r="112" spans="1:31" s="3031" customFormat="1" ht="15.75">
      <c r="A112" s="2997">
        <v>1</v>
      </c>
      <c r="B112" s="3061"/>
      <c r="C112" s="3073"/>
      <c r="D112" s="3074"/>
      <c r="E112" s="3074"/>
      <c r="F112" s="3075" t="str">
        <f>C111</f>
        <v>Rillettes</v>
      </c>
      <c r="G112" s="3076" t="str">
        <f>IF(OR(Q111="",0),T111,Q111)</f>
        <v>3 Kg</v>
      </c>
      <c r="H112" s="3076" t="str">
        <f>IF(OR(Q112="",0),T112,Q112)</f>
        <v>3 Kg</v>
      </c>
      <c r="I112" s="3076" t="str">
        <f>IF(OR(R111="",0),U111,R111)</f>
        <v>17.01 Kg</v>
      </c>
      <c r="J112" s="3076" t="str">
        <f>IF(OR(R112="",0),U112,R112)</f>
        <v>6.4 Kg</v>
      </c>
      <c r="K112" s="3076" t="str">
        <f>IF(OR(S111="",0),V111,S111)</f>
        <v>4.75 Kg</v>
      </c>
      <c r="L112" s="3076" t="str">
        <f>IF(OR(S112="",0),V112,S112)</f>
        <v>3.8 Kg</v>
      </c>
      <c r="M112" s="3090">
        <f>SUM(N111:P112)</f>
        <v>37.959999999999994</v>
      </c>
      <c r="N112" s="3078">
        <f>IFERROR((SUMIF(E363:M363, F111, E364:M364)) * H111 * H19, 0)</f>
        <v>3</v>
      </c>
      <c r="O112" s="3078">
        <f>IFERROR((SUMIF(E363:M363, F111, E364:M364)) * J111 * J19, 0)</f>
        <v>6.4</v>
      </c>
      <c r="P112" s="3078">
        <f>IFERROR((SUMIF(E363:M363, F111, E364:M364)) * L111 * L19, 0)</f>
        <v>3.8000000000000003</v>
      </c>
      <c r="Q112" s="3070" t="str">
        <f>IFERROR(IF(N112&gt;0,IF(OR(F111="Kg", F111="g"),IF(ROUND(N112,3)&gt;=1,ROUND(N112,3)&amp;" Kg",ROUND(N112*1000,0)&amp;" g"),IF(ROUND(N112,3)&gt;=1,ROUND(N112,3)&amp;IF(OR(F111=E363,F111=F363,F111=G363,F111=H363,F111=I363)," Kg ",F111),"")), ""),0)</f>
        <v>3 Kg</v>
      </c>
      <c r="R112" s="3070" t="str">
        <f>IFERROR(IF(O112&gt;0,IF(OR(F111="Kg", F111="g"),IF(ROUND(O112,3)&gt;=1,ROUND(O112,3)&amp;" Kg",ROUND(O112*1000,0)&amp;" g"),IF(ROUND(O112,3)&gt;=1,ROUND(O112,3)&amp;IF(OR(F111=E363,F111=F363,F111=G363,F111=H363,F111=I363)," Kg ",F111),"")), ""),0)</f>
        <v>6.4 Kg</v>
      </c>
      <c r="S112" s="3070" t="str">
        <f>IFERROR(IF(P112&gt;0,IF(OR(F111="Kg", F111="g"),IF(ROUND(P112,3)&gt;=1,ROUND(P112,3)&amp;" Kg",ROUND(P112*1000,0)&amp;" g"),IF(ROUND(P112,3)&gt;=1,ROUND(P112,3)&amp;IF(OR(F111=E363,F111=F363,F111=G363,F111=H363,F111=I363)," Kg ",F111),"")), ""),0)</f>
        <v>3.8 Kg</v>
      </c>
      <c r="T112" s="3071">
        <f>IFERROR(INDEX(J364:M364,MATCH(H111,J363:M363,0))*H19&amp;" "&amp;H111,0)</f>
        <v>0</v>
      </c>
      <c r="U112" s="3071">
        <f>IFERROR(INDEX(J364:M364,MATCH(J111,J363:M363,0))*J19&amp;" "&amp;J111,0)</f>
        <v>0</v>
      </c>
      <c r="V112" s="3072">
        <f>IFERROR(INDEX(J364:M364,MATCH(L111,J363:M363,0))*L19&amp;" "&amp;L111,0)</f>
        <v>0</v>
      </c>
      <c r="W112" s="2997">
        <v>1</v>
      </c>
      <c r="X112" s="2997">
        <v>1</v>
      </c>
      <c r="Y112" s="2997">
        <v>1</v>
      </c>
      <c r="Z112" s="2997">
        <v>1</v>
      </c>
      <c r="AA112" s="2997">
        <v>1</v>
      </c>
      <c r="AB112" s="2997">
        <v>1</v>
      </c>
      <c r="AC112" s="2997">
        <v>1</v>
      </c>
      <c r="AD112" s="2997">
        <v>1</v>
      </c>
      <c r="AE112" s="3002">
        <v>1</v>
      </c>
    </row>
    <row r="113" spans="1:31" s="3031" customFormat="1" ht="15.75">
      <c r="A113" s="2997">
        <v>1</v>
      </c>
      <c r="B113" s="3061"/>
      <c r="C113" s="3062" t="s">
        <v>4648</v>
      </c>
      <c r="D113" s="3063"/>
      <c r="E113" s="3063"/>
      <c r="F113" s="3096" t="s">
        <v>4614</v>
      </c>
      <c r="G113" s="3097">
        <v>0.03</v>
      </c>
      <c r="H113" s="3097">
        <v>0.03</v>
      </c>
      <c r="I113" s="3098">
        <v>4.4999999999999998E-2</v>
      </c>
      <c r="J113" s="3098">
        <v>0.05</v>
      </c>
      <c r="K113" s="3098">
        <v>0.05</v>
      </c>
      <c r="L113" s="3097">
        <v>0.05</v>
      </c>
      <c r="M113" s="3088" t="str">
        <f>IFERROR(IF(F113=E363,"L",IF(OR(F113=F363,F113=G363,F113=H363,F113=I363),"Kg",IF(OR(F113=J363,F113=K363,F113=L363,F113=M363),F113,0))),0)</f>
        <v>Kg</v>
      </c>
      <c r="N113" s="3069">
        <f>IFERROR((SUMIF(E363:M363, F113, E364:M364)) * G113 * G19, 0)</f>
        <v>3</v>
      </c>
      <c r="O113" s="3069">
        <f>IFERROR((SUMIF(E363:M363, F113, E364:M364)) * I113 * I19, 0)</f>
        <v>17.009999999999998</v>
      </c>
      <c r="P113" s="3069">
        <f>IFERROR((SUMIF(E363:M363, F113, E364:M364)) * K113 * K19, 0)</f>
        <v>4.75</v>
      </c>
      <c r="Q113" s="3092" t="str">
        <f>IFERROR(IF(N113&gt;0,IF(OR(F113="Kg", F113="g"),IF(ROUND(N113,3)&gt;=1,ROUND(N113,3)&amp;" Kg",ROUND(N113*1000,0)&amp;" g"),IF(ROUND(N113,3)&gt;=1,ROUND(N113,3)&amp;IF(OR(F113=E363,F113=F363,F113=G363,F113=H363,F113=I363)," Kg ",F113),"")), ""),0)</f>
        <v>3 Kg</v>
      </c>
      <c r="R113" s="3092" t="str">
        <f>IFERROR(IF(O113&gt;0,IF(OR(F113="Kg", F113="g"),IF(ROUND(O113,3)&gt;=1,ROUND(O113,3)&amp;" Kg",ROUND(O113*1000,0)&amp;" g"),IF(ROUND(O113,3)&gt;=1,ROUND(O113,3)&amp;IF(OR(F113=E363,F113=F363,F113=G363,F113=H363,F113=I363)," Kg ",F113),"")), ""),0)</f>
        <v>17.01 Kg</v>
      </c>
      <c r="S113" s="3092" t="str">
        <f>IFERROR(IF(P113&gt;0,IF(OR(F113="Kg", F113="g"),IF(ROUND(P113,3)&gt;=1,ROUND(P113,3)&amp;" Kg",ROUND(P113*1000,0)&amp;" g"),IF(ROUND(P113,3)&gt;=1,ROUND(P113,3)&amp;IF(OR(F113=E363,F113=F363,F113=G363,F113=H363,F113=I363)," Kg ",F113),"")), ""),0)</f>
        <v>4.75 Kg</v>
      </c>
      <c r="T113" s="3093">
        <f>IFERROR(INDEX(J364:M364,MATCH(G113,J363:M363,0))*G19&amp;" "&amp;G113,0)</f>
        <v>0</v>
      </c>
      <c r="U113" s="3093">
        <f>IFERROR(INDEX(J364:M364,MATCH(I113,J363:M363,0))*I19&amp;" "&amp;I113,0)</f>
        <v>0</v>
      </c>
      <c r="V113" s="3094">
        <f>IFERROR(INDEX(J364:M364,MATCH(K113,J363:M363,0))*K19&amp;" "&amp;K113,0)</f>
        <v>0</v>
      </c>
      <c r="W113" s="2997">
        <v>1</v>
      </c>
      <c r="X113" s="2997">
        <v>1</v>
      </c>
      <c r="Y113" s="2997">
        <v>1</v>
      </c>
      <c r="Z113" s="2997">
        <v>1</v>
      </c>
      <c r="AA113" s="2997">
        <v>1</v>
      </c>
      <c r="AB113" s="2997">
        <v>1</v>
      </c>
      <c r="AC113" s="2997">
        <v>1</v>
      </c>
      <c r="AD113" s="2997">
        <v>1</v>
      </c>
      <c r="AE113" s="3002">
        <v>1</v>
      </c>
    </row>
    <row r="114" spans="1:31" s="3031" customFormat="1" ht="15.75">
      <c r="A114" s="2997">
        <v>1</v>
      </c>
      <c r="B114" s="3061"/>
      <c r="C114" s="3073"/>
      <c r="D114" s="3074"/>
      <c r="E114" s="3074"/>
      <c r="F114" s="3075" t="str">
        <f>C113</f>
        <v>Salami – Saucisson – Mortadelle</v>
      </c>
      <c r="G114" s="3076" t="str">
        <f>IF(OR(Q113="",0),T113,Q113)</f>
        <v>3 Kg</v>
      </c>
      <c r="H114" s="3076" t="str">
        <f>IF(OR(Q114="",0),T114,Q114)</f>
        <v>3 Kg</v>
      </c>
      <c r="I114" s="3076" t="str">
        <f>IF(OR(R113="",0),U113,R113)</f>
        <v>17.01 Kg</v>
      </c>
      <c r="J114" s="3076" t="str">
        <f>IF(OR(R114="",0),U114,R114)</f>
        <v>6.4 Kg</v>
      </c>
      <c r="K114" s="3076" t="str">
        <f>IF(OR(S113="",0),V113,S113)</f>
        <v>4.75 Kg</v>
      </c>
      <c r="L114" s="3076" t="str">
        <f>IF(OR(S114="",0),V114,S114)</f>
        <v>3.8 Kg</v>
      </c>
      <c r="M114" s="3090">
        <f>SUM(N113:P114)</f>
        <v>37.959999999999994</v>
      </c>
      <c r="N114" s="3078">
        <f>IFERROR((SUMIF(E363:M363, F113, E364:M364)) * H113 * H19, 0)</f>
        <v>3</v>
      </c>
      <c r="O114" s="3078">
        <f>IFERROR((SUMIF(E363:M363, F113, E364:M364)) * J113 * J19, 0)</f>
        <v>6.4</v>
      </c>
      <c r="P114" s="3078">
        <f>IFERROR((SUMIF(E363:M363, F113, E364:M364)) * L113 * L19, 0)</f>
        <v>3.8000000000000003</v>
      </c>
      <c r="Q114" s="3092" t="str">
        <f>IFERROR(IF(N114&gt;0,IF(OR(F113="Kg", F113="g"),IF(ROUND(N114,3)&gt;=1,ROUND(N114,3)&amp;" Kg",ROUND(N114*1000,0)&amp;" g"),IF(ROUND(N114,3)&gt;=1,ROUND(N114,3)&amp;IF(OR(F113=E363,F113=F363,F113=G363,F113=H363,F113=I363)," Kg ",F113),"")), ""),0)</f>
        <v>3 Kg</v>
      </c>
      <c r="R114" s="3092" t="str">
        <f>IFERROR(IF(O114&gt;0,IF(OR(F113="Kg", F113="g"),IF(ROUND(O114,3)&gt;=1,ROUND(O114,3)&amp;" Kg",ROUND(O114*1000,0)&amp;" g"),IF(ROUND(O114,3)&gt;=1,ROUND(O114,3)&amp;IF(OR(F113=E363,F113=F363,F113=G363,F113=H363,F113=I363)," Kg ",F113),"")), ""),0)</f>
        <v>6.4 Kg</v>
      </c>
      <c r="S114" s="3092" t="str">
        <f>IFERROR(IF(P114&gt;0,IF(OR(F113="Kg", F113="g"),IF(ROUND(P114,3)&gt;=1,ROUND(P114,3)&amp;" Kg",ROUND(P114*1000,0)&amp;" g"),IF(ROUND(P114,3)&gt;=1,ROUND(P114,3)&amp;IF(OR(F113=E363,F113=F363,F113=G363,F113=H363,F113=I363)," Kg ",F113),"")), ""),0)</f>
        <v>3.8 Kg</v>
      </c>
      <c r="T114" s="3093">
        <f>IFERROR(INDEX(J364:M364,MATCH(H113,J363:M363,0))*H19&amp;" "&amp;H113,0)</f>
        <v>0</v>
      </c>
      <c r="U114" s="3093">
        <f>IFERROR(INDEX(J364:M364,MATCH(J113,J363:M363,0))*J19&amp;" "&amp;J113,0)</f>
        <v>0</v>
      </c>
      <c r="V114" s="3094">
        <f>IFERROR(INDEX(J364:M364,MATCH(L113,J363:M363,0))*L19&amp;" "&amp;L113,0)</f>
        <v>0</v>
      </c>
      <c r="W114" s="2997">
        <v>1</v>
      </c>
      <c r="X114" s="2997">
        <v>1</v>
      </c>
      <c r="Y114" s="2997">
        <v>1</v>
      </c>
      <c r="Z114" s="2997">
        <v>1</v>
      </c>
      <c r="AA114" s="2997">
        <v>1</v>
      </c>
      <c r="AB114" s="2997">
        <v>1</v>
      </c>
      <c r="AC114" s="2997">
        <v>1</v>
      </c>
      <c r="AD114" s="2997">
        <v>1</v>
      </c>
      <c r="AE114" s="3002">
        <v>1</v>
      </c>
    </row>
    <row r="115" spans="1:31" s="3031" customFormat="1" ht="15.75">
      <c r="A115" s="2997">
        <v>1</v>
      </c>
      <c r="B115" s="3079"/>
      <c r="C115" s="3062"/>
      <c r="D115" s="3063"/>
      <c r="E115" s="3063"/>
      <c r="F115" s="3063"/>
      <c r="G115" s="3063"/>
      <c r="H115" s="3063"/>
      <c r="I115" s="3063"/>
      <c r="J115" s="3063"/>
      <c r="K115" s="3063"/>
      <c r="L115" s="3063"/>
      <c r="M115" s="3108"/>
      <c r="N115" s="3069"/>
      <c r="O115" s="3069"/>
      <c r="P115" s="3069"/>
      <c r="Q115" s="3111"/>
      <c r="R115" s="3111"/>
      <c r="S115" s="3111"/>
      <c r="T115" s="3111"/>
      <c r="U115" s="3111"/>
      <c r="V115" s="3112"/>
      <c r="W115" s="2997">
        <v>1</v>
      </c>
      <c r="X115" s="2997">
        <v>1</v>
      </c>
      <c r="Y115" s="2997">
        <v>1</v>
      </c>
      <c r="Z115" s="2997">
        <v>1</v>
      </c>
      <c r="AA115" s="2997">
        <v>1</v>
      </c>
      <c r="AB115" s="2997">
        <v>1</v>
      </c>
      <c r="AC115" s="2997">
        <v>1</v>
      </c>
      <c r="AD115" s="2997">
        <v>1</v>
      </c>
      <c r="AE115" s="3002">
        <v>1</v>
      </c>
    </row>
    <row r="116" spans="1:31" s="3031" customFormat="1" ht="15.75">
      <c r="A116" s="2997">
        <v>1</v>
      </c>
      <c r="B116" s="3079"/>
      <c r="C116" s="3073"/>
      <c r="D116" s="3074"/>
      <c r="E116" s="3074"/>
      <c r="F116" s="3074"/>
      <c r="G116" s="3074"/>
      <c r="H116" s="3074"/>
      <c r="I116" s="3074"/>
      <c r="J116" s="3074"/>
      <c r="K116" s="3074"/>
      <c r="L116" s="3074"/>
      <c r="M116" s="3109"/>
      <c r="N116" s="3078"/>
      <c r="O116" s="3078"/>
      <c r="P116" s="3078"/>
      <c r="Q116" s="3111"/>
      <c r="R116" s="3111"/>
      <c r="S116" s="3111"/>
      <c r="T116" s="3111"/>
      <c r="U116" s="3111"/>
      <c r="V116" s="3112"/>
      <c r="W116" s="2997">
        <v>1</v>
      </c>
      <c r="X116" s="2997">
        <v>1</v>
      </c>
      <c r="Y116" s="2997">
        <v>1</v>
      </c>
      <c r="Z116" s="2997">
        <v>1</v>
      </c>
      <c r="AA116" s="2997">
        <v>1</v>
      </c>
      <c r="AB116" s="2997">
        <v>1</v>
      </c>
      <c r="AC116" s="2997">
        <v>1</v>
      </c>
      <c r="AD116" s="2997">
        <v>1</v>
      </c>
      <c r="AE116" s="3002">
        <v>1</v>
      </c>
    </row>
    <row r="117" spans="1:31" s="3031" customFormat="1" ht="15" customHeight="1">
      <c r="A117" s="2997">
        <v>1</v>
      </c>
      <c r="B117" s="3079"/>
      <c r="C117" s="7048" t="s">
        <v>4649</v>
      </c>
      <c r="D117" s="7048"/>
      <c r="E117" s="7048"/>
      <c r="F117" s="7048"/>
      <c r="G117" s="7048"/>
      <c r="H117" s="7048"/>
      <c r="I117" s="7048"/>
      <c r="J117" s="7048"/>
      <c r="K117" s="7048"/>
      <c r="L117" s="7048"/>
      <c r="M117" s="7048"/>
      <c r="N117" s="3035"/>
      <c r="O117" s="3035"/>
      <c r="P117" s="3035"/>
      <c r="Q117" s="3035"/>
      <c r="R117" s="3035"/>
      <c r="S117" s="3035"/>
      <c r="T117" s="3035"/>
      <c r="U117" s="3035"/>
      <c r="V117" s="3036"/>
      <c r="W117" s="2997">
        <v>1</v>
      </c>
      <c r="X117" s="2997">
        <v>1</v>
      </c>
      <c r="Y117" s="2997">
        <v>1</v>
      </c>
      <c r="Z117" s="2997">
        <v>1</v>
      </c>
      <c r="AA117" s="2997">
        <v>1</v>
      </c>
      <c r="AB117" s="2997">
        <v>1</v>
      </c>
      <c r="AC117" s="2997">
        <v>1</v>
      </c>
      <c r="AD117" s="2997">
        <v>1</v>
      </c>
      <c r="AE117" s="3002">
        <v>1</v>
      </c>
    </row>
    <row r="118" spans="1:31" s="3031" customFormat="1" ht="15" customHeight="1">
      <c r="A118" s="2997">
        <v>1</v>
      </c>
      <c r="B118" s="3079"/>
      <c r="C118" s="7049"/>
      <c r="D118" s="7049"/>
      <c r="E118" s="7049"/>
      <c r="F118" s="7049"/>
      <c r="G118" s="7049"/>
      <c r="H118" s="7049"/>
      <c r="I118" s="7049"/>
      <c r="J118" s="7049"/>
      <c r="K118" s="7049"/>
      <c r="L118" s="7049"/>
      <c r="M118" s="7049"/>
      <c r="N118" s="3035"/>
      <c r="O118" s="3035"/>
      <c r="P118" s="3035"/>
      <c r="Q118" s="3035"/>
      <c r="R118" s="3035"/>
      <c r="S118" s="3035"/>
      <c r="T118" s="3035"/>
      <c r="U118" s="3035"/>
      <c r="V118" s="3036"/>
      <c r="W118" s="2997">
        <v>1</v>
      </c>
      <c r="X118" s="2997">
        <v>1</v>
      </c>
      <c r="Y118" s="2997">
        <v>1</v>
      </c>
      <c r="Z118" s="2997">
        <v>1</v>
      </c>
      <c r="AA118" s="2997">
        <v>1</v>
      </c>
      <c r="AB118" s="2997">
        <v>1</v>
      </c>
      <c r="AC118" s="2997">
        <v>1</v>
      </c>
      <c r="AD118" s="2997">
        <v>1</v>
      </c>
      <c r="AE118" s="3002">
        <v>1</v>
      </c>
    </row>
    <row r="119" spans="1:31" s="3031" customFormat="1" ht="15.75">
      <c r="A119" s="2997">
        <v>1</v>
      </c>
      <c r="B119" s="3055"/>
      <c r="C119" s="3056"/>
      <c r="D119" s="3056"/>
      <c r="E119" s="3056"/>
      <c r="F119" s="3080" t="s">
        <v>4608</v>
      </c>
      <c r="G119" s="3081">
        <f t="shared" ref="G119:L119" si="9">G19</f>
        <v>100</v>
      </c>
      <c r="H119" s="3081">
        <f t="shared" si="9"/>
        <v>100</v>
      </c>
      <c r="I119" s="3081">
        <f t="shared" si="9"/>
        <v>378</v>
      </c>
      <c r="J119" s="3081">
        <f t="shared" si="9"/>
        <v>128</v>
      </c>
      <c r="K119" s="3081">
        <f t="shared" si="9"/>
        <v>95</v>
      </c>
      <c r="L119" s="3082">
        <f t="shared" si="9"/>
        <v>76</v>
      </c>
      <c r="M119" s="3083">
        <f>SUM(G119:L119)</f>
        <v>877</v>
      </c>
      <c r="N119" s="3084" t="s">
        <v>4609</v>
      </c>
      <c r="O119" s="3035"/>
      <c r="P119" s="3035"/>
      <c r="Q119" s="3035"/>
      <c r="R119" s="3035"/>
      <c r="S119" s="3035"/>
      <c r="T119" s="3035"/>
      <c r="U119" s="3035"/>
      <c r="V119" s="3036"/>
      <c r="W119" s="2997">
        <v>1</v>
      </c>
      <c r="X119" s="2997">
        <v>1</v>
      </c>
      <c r="Y119" s="2997">
        <v>1</v>
      </c>
      <c r="Z119" s="2997">
        <v>1</v>
      </c>
      <c r="AA119" s="2997">
        <v>1</v>
      </c>
      <c r="AB119" s="2997">
        <v>1</v>
      </c>
      <c r="AC119" s="2997">
        <v>1</v>
      </c>
      <c r="AD119" s="2997">
        <v>1</v>
      </c>
      <c r="AE119" s="3002">
        <v>1</v>
      </c>
    </row>
    <row r="120" spans="1:31" s="3031" customFormat="1" ht="15.75">
      <c r="A120" s="2997">
        <v>1</v>
      </c>
      <c r="B120" s="3061"/>
      <c r="C120" s="3062" t="s">
        <v>4650</v>
      </c>
      <c r="D120" s="3063"/>
      <c r="E120" s="3063"/>
      <c r="F120" s="3096" t="s">
        <v>4614</v>
      </c>
      <c r="G120" s="3097">
        <v>0.05</v>
      </c>
      <c r="H120" s="3097">
        <v>0.05</v>
      </c>
      <c r="I120" s="3098">
        <v>0.1</v>
      </c>
      <c r="J120" s="3098">
        <v>0.12</v>
      </c>
      <c r="K120" s="3098">
        <v>0.05</v>
      </c>
      <c r="L120" s="3097">
        <v>0.05</v>
      </c>
      <c r="M120" s="3088" t="str">
        <f>IFERROR(IF(F120=E363,"L",IF(OR(F120=F363,F120=G363,F120=H363,F120=I363),"Kg",IF(OR(F120=J363,F120=K363,F120=L363,F120=M363),F120,0))),0)</f>
        <v>Kg</v>
      </c>
      <c r="N120" s="3069">
        <f>IFERROR((SUMIF(E363:M363, F120, E364:M364)) * G120 * G19, 0)</f>
        <v>5</v>
      </c>
      <c r="O120" s="3069">
        <f>IFERROR((SUMIF(E363:M363, F120, E364:M364)) * I120 * I19, 0)</f>
        <v>37.800000000000004</v>
      </c>
      <c r="P120" s="3069">
        <f>IFERROR((SUMIF(E363:M363, F120, E364:M364)) * K120 * K19, 0)</f>
        <v>4.75</v>
      </c>
      <c r="Q120" s="3070" t="str">
        <f>IFERROR(IF(N120&gt;0,IF(OR(F120="Kg", F120="g"),IF(ROUND(N120,3)&gt;=1,ROUND(N120,3)&amp;" Kg",ROUND(N120*1000,0)&amp;" g"),IF(ROUND(N120,3)&gt;=1,ROUND(N120,3)&amp;IF(OR(F120=E363,F120=F363,F120=G363,F120=H363,F120=I363)," Kg ",F120),"")), ""),0)</f>
        <v>5 Kg</v>
      </c>
      <c r="R120" s="3070" t="str">
        <f>IFERROR(IF(O120&gt;0,IF(OR(F120="Kg", F120="g"),IF(ROUND(O120,3)&gt;=1,ROUND(O120,3)&amp;" Kg",ROUND(O120*1000,0)&amp;" g"),IF(ROUND(O120,3)&gt;=1,ROUND(O120,3)&amp;IF(OR(F120=E363,F120=F363,F120=G363,F120=H363,F120=I363)," Kg ",F120),"")), ""),0)</f>
        <v>37.8 Kg</v>
      </c>
      <c r="S120" s="3070" t="str">
        <f>IFERROR(IF(P120&gt;0,IF(OR(F120="Kg", F120="g"),IF(ROUND(P120,3)&gt;=1,ROUND(P120,3)&amp;" Kg",ROUND(P120*1000,0)&amp;" g"),IF(ROUND(P120,3)&gt;=1,ROUND(P120,3)&amp;IF(OR(F120=E363,F120=F363,F120=G363,F120=H363,F120=I363)," Kg ",F120),"")), ""),0)</f>
        <v>4.75 Kg</v>
      </c>
      <c r="T120" s="3071">
        <f>IFERROR(INDEX(J364:M364,MATCH(G120,J363:M363,0))*G19&amp;" "&amp;G120,0)</f>
        <v>0</v>
      </c>
      <c r="U120" s="3071">
        <f>IFERROR(INDEX(J364:M364,MATCH(I120,J363:M363,0))*I19&amp;" "&amp;I120,0)</f>
        <v>0</v>
      </c>
      <c r="V120" s="3072">
        <f>IFERROR(INDEX(J364:M364,MATCH(K120,J363:M363,0))*K19&amp;" "&amp;K120,0)</f>
        <v>0</v>
      </c>
      <c r="W120" s="2997">
        <v>1</v>
      </c>
      <c r="X120" s="2997">
        <v>1</v>
      </c>
      <c r="Y120" s="2997">
        <v>1</v>
      </c>
      <c r="Z120" s="2997">
        <v>1</v>
      </c>
      <c r="AA120" s="2997">
        <v>1</v>
      </c>
      <c r="AB120" s="2997">
        <v>1</v>
      </c>
      <c r="AC120" s="2997">
        <v>1</v>
      </c>
      <c r="AD120" s="2997">
        <v>1</v>
      </c>
      <c r="AE120" s="3002">
        <v>1</v>
      </c>
    </row>
    <row r="121" spans="1:31" s="3031" customFormat="1" ht="15.75">
      <c r="A121" s="2997">
        <v>1</v>
      </c>
      <c r="B121" s="3061"/>
      <c r="C121" s="3073"/>
      <c r="D121" s="3074"/>
      <c r="E121" s="3074"/>
      <c r="F121" s="3075" t="str">
        <f>C120</f>
        <v>Nems</v>
      </c>
      <c r="G121" s="3076" t="str">
        <f>IF(OR(Q120="",0),T120,Q120)</f>
        <v>5 Kg</v>
      </c>
      <c r="H121" s="3076" t="str">
        <f>IF(OR(Q121="",0),T121,Q121)</f>
        <v>5 Kg</v>
      </c>
      <c r="I121" s="3076" t="str">
        <f>IF(OR(R120="",0),U120,R120)</f>
        <v>37.8 Kg</v>
      </c>
      <c r="J121" s="3076" t="str">
        <f>IF(OR(R121="",0),U121,R121)</f>
        <v>15.36 Kg</v>
      </c>
      <c r="K121" s="3076" t="str">
        <f>IF(OR(S120="",0),V120,S120)</f>
        <v>4.75 Kg</v>
      </c>
      <c r="L121" s="3076" t="str">
        <f>IF(OR(S121="",0),V121,S121)</f>
        <v>3.8 Kg</v>
      </c>
      <c r="M121" s="3090">
        <f>SUM(N120:P121)</f>
        <v>71.709999999999994</v>
      </c>
      <c r="N121" s="3078">
        <f>IFERROR((SUMIF(E363:M363, F120, E364:M364)) * H120 * H19, 0)</f>
        <v>5</v>
      </c>
      <c r="O121" s="3078">
        <f>IFERROR((SUMIF(E363:M363, F120, E364:M364)) * J120 * J19, 0)</f>
        <v>15.36</v>
      </c>
      <c r="P121" s="3078">
        <f>IFERROR((SUMIF(E363:M363, F120, E364:M364)) * L120 * L19, 0)</f>
        <v>3.8000000000000003</v>
      </c>
      <c r="Q121" s="3070" t="str">
        <f>IFERROR(IF(N121&gt;0,IF(OR(F120="Kg", F120="g"),IF(ROUND(N121,3)&gt;=1,ROUND(N121,3)&amp;" Kg",ROUND(N121*1000,0)&amp;" g"),IF(ROUND(N121,3)&gt;=1,ROUND(N121,3)&amp;IF(OR(F120=E363,F120=F363,F120=G363,F120=H363,F120=I363)," Kg ",F120),"")), ""),0)</f>
        <v>5 Kg</v>
      </c>
      <c r="R121" s="3070" t="str">
        <f>IFERROR(IF(O121&gt;0,IF(OR(F120="Kg", F120="g"),IF(ROUND(O121,3)&gt;=1,ROUND(O121,3)&amp;" Kg",ROUND(O121*1000,0)&amp;" g"),IF(ROUND(O121,3)&gt;=1,ROUND(O121,3)&amp;IF(OR(F120=E363,F120=F363,F120=G363,F120=H363,F120=I363)," Kg ",F120),"")), ""),0)</f>
        <v>15.36 Kg</v>
      </c>
      <c r="S121" s="3070" t="str">
        <f>IFERROR(IF(P121&gt;0,IF(OR(F120="Kg", F120="g"),IF(ROUND(P121,3)&gt;=1,ROUND(P121,3)&amp;" Kg",ROUND(P121*1000,0)&amp;" g"),IF(ROUND(P121,3)&gt;=1,ROUND(P121,3)&amp;IF(OR(F120=E363,F120=F363,F120=G363,F120=H363,F120=I363)," Kg ",F120),"")), ""),0)</f>
        <v>3.8 Kg</v>
      </c>
      <c r="T121" s="3071">
        <f>IFERROR(INDEX(J364:M364,MATCH(H120,J363:M363,0))*H19&amp;" "&amp;H120,0)</f>
        <v>0</v>
      </c>
      <c r="U121" s="3071">
        <f>IFERROR(INDEX(J364:M364,MATCH(J120,J363:M363,0))*J19&amp;" "&amp;J120,0)</f>
        <v>0</v>
      </c>
      <c r="V121" s="3072">
        <f>IFERROR(INDEX(J364:M364,MATCH(L120,J363:M363,0))*L19&amp;" "&amp;L120,0)</f>
        <v>0</v>
      </c>
      <c r="W121" s="2997">
        <v>1</v>
      </c>
      <c r="X121" s="2997">
        <v>1</v>
      </c>
      <c r="Y121" s="2997">
        <v>1</v>
      </c>
      <c r="Z121" s="2997">
        <v>1</v>
      </c>
      <c r="AA121" s="2997">
        <v>1</v>
      </c>
      <c r="AB121" s="2997">
        <v>1</v>
      </c>
      <c r="AC121" s="2997">
        <v>1</v>
      </c>
      <c r="AD121" s="2997">
        <v>1</v>
      </c>
      <c r="AE121" s="3002">
        <v>1</v>
      </c>
    </row>
    <row r="122" spans="1:31" s="3031" customFormat="1" ht="15.75">
      <c r="A122" s="2997">
        <v>1</v>
      </c>
      <c r="B122" s="3061"/>
      <c r="C122" s="3062" t="s">
        <v>4651</v>
      </c>
      <c r="D122" s="3063"/>
      <c r="E122" s="3063"/>
      <c r="F122" s="3096" t="s">
        <v>4614</v>
      </c>
      <c r="G122" s="3097">
        <v>0.05</v>
      </c>
      <c r="H122" s="3097">
        <v>0.05</v>
      </c>
      <c r="I122" s="3098">
        <v>0.1</v>
      </c>
      <c r="J122" s="3098">
        <v>0.12</v>
      </c>
      <c r="K122" s="3098">
        <v>0.05</v>
      </c>
      <c r="L122" s="3097">
        <v>0.05</v>
      </c>
      <c r="M122" s="3088" t="str">
        <f>IFERROR(IF(F122=E363,"L",IF(OR(F122=F363,F122=G363,F122=H363,F122=I363),"Kg",IF(OR(F122=J363,F122=K363,F122=L363,F122=M363),F122,0))),0)</f>
        <v>Kg</v>
      </c>
      <c r="N122" s="3069">
        <f>IFERROR((SUMIF(E363:M363, F122, E364:M364)) * G122 * G19, 0)</f>
        <v>5</v>
      </c>
      <c r="O122" s="3069">
        <f>IFERROR((SUMIF(E363:M363, F122, E364:M364)) * I122 * I19, 0)</f>
        <v>37.800000000000004</v>
      </c>
      <c r="P122" s="3069">
        <f>IFERROR((SUMIF(E363:M363, F122, E364:M364)) * K122 * K19, 0)</f>
        <v>4.75</v>
      </c>
      <c r="Q122" s="3092" t="str">
        <f>IFERROR(IF(N122&gt;0,IF(OR(F122="Kg", F122="g"),IF(ROUND(N122,3)&gt;=1,ROUND(N122,3)&amp;" Kg",ROUND(N122*1000,0)&amp;" g"),IF(ROUND(N122,3)&gt;=1,ROUND(N122,3)&amp;IF(OR(F122=E363,F122=F363,F122=G363,F122=H363,F122=I363)," Kg ",F122),"")), ""),0)</f>
        <v>5 Kg</v>
      </c>
      <c r="R122" s="3092" t="str">
        <f>IFERROR(IF(O122&gt;0,IF(OR(F122="Kg", F122="g"),IF(ROUND(O122,3)&gt;=1,ROUND(O122,3)&amp;" Kg",ROUND(O122*1000,0)&amp;" g"),IF(ROUND(O122,3)&gt;=1,ROUND(O122,3)&amp;IF(OR(F122=E363,F122=F363,F122=G363,F122=H363,F122=I363)," Kg ",F122),"")), ""),0)</f>
        <v>37.8 Kg</v>
      </c>
      <c r="S122" s="3092" t="str">
        <f>IFERROR(IF(P122&gt;0,IF(OR(F122="Kg", F122="g"),IF(ROUND(P122,3)&gt;=1,ROUND(P122,3)&amp;" Kg",ROUND(P122*1000,0)&amp;" g"),IF(ROUND(P122,3)&gt;=1,ROUND(P122,3)&amp;IF(OR(F122=E363,F122=F363,F122=G363,F122=H363,F122=I363)," Kg ",F122),"")), ""),0)</f>
        <v>4.75 Kg</v>
      </c>
      <c r="T122" s="3093">
        <f>IFERROR(INDEX(J364:M364,MATCH(G122,J363:M363,0))*G19&amp;" "&amp;G122,0)</f>
        <v>0</v>
      </c>
      <c r="U122" s="3093">
        <f>IFERROR(INDEX(J364:M364,MATCH(I122,J363:M363,0))*I19&amp;" "&amp;I122,0)</f>
        <v>0</v>
      </c>
      <c r="V122" s="3094">
        <f>IFERROR(INDEX(J364:M364,MATCH(K122,J363:M363,0))*K19&amp;" "&amp;K122,0)</f>
        <v>0</v>
      </c>
      <c r="W122" s="2997">
        <v>1</v>
      </c>
      <c r="X122" s="2997">
        <v>1</v>
      </c>
      <c r="Y122" s="2997">
        <v>1</v>
      </c>
      <c r="Z122" s="2997">
        <v>1</v>
      </c>
      <c r="AA122" s="2997">
        <v>1</v>
      </c>
      <c r="AB122" s="2997">
        <v>1</v>
      </c>
      <c r="AC122" s="2997">
        <v>1</v>
      </c>
      <c r="AD122" s="2997">
        <v>1</v>
      </c>
      <c r="AE122" s="3002">
        <v>1</v>
      </c>
    </row>
    <row r="123" spans="1:31" s="3031" customFormat="1" ht="15.75">
      <c r="A123" s="2997">
        <v>1</v>
      </c>
      <c r="B123" s="3061"/>
      <c r="C123" s="3073"/>
      <c r="D123" s="3074"/>
      <c r="E123" s="3074"/>
      <c r="F123" s="3075" t="str">
        <f>C122</f>
        <v>Crêpes</v>
      </c>
      <c r="G123" s="3076" t="str">
        <f>IF(OR(Q122="",0),T122,Q122)</f>
        <v>5 Kg</v>
      </c>
      <c r="H123" s="3076" t="str">
        <f>IF(OR(Q123="",0),T123,Q123)</f>
        <v>5 Kg</v>
      </c>
      <c r="I123" s="3076" t="str">
        <f>IF(OR(R122="",0),U122,R122)</f>
        <v>37.8 Kg</v>
      </c>
      <c r="J123" s="3076" t="str">
        <f>IF(OR(R123="",0),U123,R123)</f>
        <v>15.36 Kg</v>
      </c>
      <c r="K123" s="3076" t="str">
        <f>IF(OR(S122="",0),V122,S122)</f>
        <v>4.75 Kg</v>
      </c>
      <c r="L123" s="3076" t="str">
        <f>IF(OR(S123="",0),V123,S123)</f>
        <v>3.8 Kg</v>
      </c>
      <c r="M123" s="3090">
        <f>SUM(N122:P123)</f>
        <v>71.709999999999994</v>
      </c>
      <c r="N123" s="3078">
        <f>IFERROR((SUMIF(E363:M363, F122, E364:M364)) * H122 * H19, 0)</f>
        <v>5</v>
      </c>
      <c r="O123" s="3078">
        <f>IFERROR((SUMIF(E363:M363, F122, E364:M364)) * J122 * J19, 0)</f>
        <v>15.36</v>
      </c>
      <c r="P123" s="3078">
        <f>IFERROR((SUMIF(E363:M363, F122, E364:M364)) * L122 * L19, 0)</f>
        <v>3.8000000000000003</v>
      </c>
      <c r="Q123" s="3092" t="str">
        <f>IFERROR(IF(N123&gt;0,IF(OR(F122="Kg", F122="g"),IF(ROUND(N123,3)&gt;=1,ROUND(N123,3)&amp;" Kg",ROUND(N123*1000,0)&amp;" g"),IF(ROUND(N123,3)&gt;=1,ROUND(N123,3)&amp;IF(OR(F122=E363,F122=F363,F122=G363,F122=H363,F122=I363)," Kg ",F122),"")), ""),0)</f>
        <v>5 Kg</v>
      </c>
      <c r="R123" s="3092" t="str">
        <f>IFERROR(IF(O123&gt;0,IF(OR(F122="Kg", F122="g"),IF(ROUND(O123,3)&gt;=1,ROUND(O123,3)&amp;" Kg",ROUND(O123*1000,0)&amp;" g"),IF(ROUND(O123,3)&gt;=1,ROUND(O123,3)&amp;IF(OR(F122=E363,F122=F363,F122=G363,F122=H363,F122=I363)," Kg ",F122),"")), ""),0)</f>
        <v>15.36 Kg</v>
      </c>
      <c r="S123" s="3092" t="str">
        <f>IFERROR(IF(P123&gt;0,IF(OR(F122="Kg", F122="g"),IF(ROUND(P123,3)&gt;=1,ROUND(P123,3)&amp;" Kg",ROUND(P123*1000,0)&amp;" g"),IF(ROUND(P123,3)&gt;=1,ROUND(P123,3)&amp;IF(OR(F122=E363,F122=F363,F122=G363,F122=H363,F122=I363)," Kg ",F122),"")), ""),0)</f>
        <v>3.8 Kg</v>
      </c>
      <c r="T123" s="3093">
        <f>IFERROR(INDEX(J364:M364,MATCH(H122,J363:M363,0))*H19&amp;" "&amp;H122,0)</f>
        <v>0</v>
      </c>
      <c r="U123" s="3093">
        <f>IFERROR(INDEX(J364:M364,MATCH(J122,J363:M363,0))*J19&amp;" "&amp;J122,0)</f>
        <v>0</v>
      </c>
      <c r="V123" s="3094">
        <f>IFERROR(INDEX(J364:M364,MATCH(L122,J363:M363,0))*L19&amp;" "&amp;L122,0)</f>
        <v>0</v>
      </c>
      <c r="W123" s="2997">
        <v>1</v>
      </c>
      <c r="X123" s="2997">
        <v>1</v>
      </c>
      <c r="Y123" s="2997">
        <v>1</v>
      </c>
      <c r="Z123" s="2997">
        <v>1</v>
      </c>
      <c r="AA123" s="2997">
        <v>1</v>
      </c>
      <c r="AB123" s="2997">
        <v>1</v>
      </c>
      <c r="AC123" s="2997">
        <v>1</v>
      </c>
      <c r="AD123" s="2997">
        <v>1</v>
      </c>
      <c r="AE123" s="3002">
        <v>1</v>
      </c>
    </row>
    <row r="124" spans="1:31" s="3031" customFormat="1" ht="15.75">
      <c r="A124" s="2997">
        <v>1</v>
      </c>
      <c r="B124" s="3061"/>
      <c r="C124" s="3062" t="s">
        <v>4652</v>
      </c>
      <c r="D124" s="3063"/>
      <c r="E124" s="3063"/>
      <c r="F124" s="3096" t="s">
        <v>4614</v>
      </c>
      <c r="G124" s="3097">
        <v>6.5000000000000002E-2</v>
      </c>
      <c r="H124" s="3097">
        <v>6.5000000000000002E-2</v>
      </c>
      <c r="I124" s="3098">
        <v>0.1</v>
      </c>
      <c r="J124" s="3098">
        <v>0.12</v>
      </c>
      <c r="K124" s="3098">
        <v>7.0000000000000007E-2</v>
      </c>
      <c r="L124" s="3097">
        <v>7.0000000000000007E-2</v>
      </c>
      <c r="M124" s="3088" t="str">
        <f>IFERROR(IF(F124=E363,"L",IF(OR(F124=F363,F124=G363,F124=H363,F124=I363),"Kg",IF(OR(F124=J363,F124=K363,F124=L363,F124=M363),F124,0))),0)</f>
        <v>Kg</v>
      </c>
      <c r="N124" s="3069">
        <f>IFERROR((SUMIF(E363:M363, F124, E364:M364)) * G124 * G19, 0)</f>
        <v>6.5</v>
      </c>
      <c r="O124" s="3069">
        <f>IFERROR((SUMIF(E363:M363, F124, E364:M364)) * I124 * I19, 0)</f>
        <v>37.800000000000004</v>
      </c>
      <c r="P124" s="3069">
        <f>IFERROR((SUMIF(E363:M363, F124, E364:M364)) * K124 * K19, 0)</f>
        <v>6.65</v>
      </c>
      <c r="Q124" s="3070" t="str">
        <f>IFERROR(IF(N124&gt;0,IF(OR(F124="Kg", F124="g"),IF(ROUND(N124,3)&gt;=1,ROUND(N124,3)&amp;" Kg",ROUND(N124*1000,0)&amp;" g"),IF(ROUND(N124,3)&gt;=1,ROUND(N124,3)&amp;IF(OR(F124=E363,F124=F363,F124=G363,F124=H363,F124=I363)," Kg ",F124),"")), ""),0)</f>
        <v>6.5 Kg</v>
      </c>
      <c r="R124" s="3070" t="str">
        <f>IFERROR(IF(O124&gt;0,IF(OR(F124="Kg", F124="g"),IF(ROUND(O124,3)&gt;=1,ROUND(O124,3)&amp;" Kg",ROUND(O124*1000,0)&amp;" g"),IF(ROUND(O124,3)&gt;=1,ROUND(O124,3)&amp;IF(OR(F124=E363,F124=F363,F124=G363,F124=H363,F124=I363)," Kg ",F124),"")), ""),0)</f>
        <v>37.8 Kg</v>
      </c>
      <c r="S124" s="3070" t="str">
        <f>IFERROR(IF(P124&gt;0,IF(OR(F124="Kg", F124="g"),IF(ROUND(P124,3)&gt;=1,ROUND(P124,3)&amp;" Kg",ROUND(P124*1000,0)&amp;" g"),IF(ROUND(P124,3)&gt;=1,ROUND(P124,3)&amp;IF(OR(F124=E363,F124=F363,F124=G363,F124=H363,F124=I363)," Kg ",F124),"")), ""),0)</f>
        <v>6.65 Kg</v>
      </c>
      <c r="T124" s="3071">
        <f>IFERROR(INDEX(J364:M364,MATCH(G124,J363:M363,0))*G19&amp;" "&amp;G124,0)</f>
        <v>0</v>
      </c>
      <c r="U124" s="3071">
        <f>IFERROR(INDEX(J364:M364,MATCH(I124,J363:M363,0))*I19&amp;" "&amp;I124,0)</f>
        <v>0</v>
      </c>
      <c r="V124" s="3072">
        <f>IFERROR(INDEX(J364:M364,MATCH(K124,J363:M363,0))*K19&amp;" "&amp;K124,0)</f>
        <v>0</v>
      </c>
      <c r="W124" s="2997">
        <v>1</v>
      </c>
      <c r="X124" s="2997">
        <v>1</v>
      </c>
      <c r="Y124" s="2997">
        <v>1</v>
      </c>
      <c r="Z124" s="2997">
        <v>1</v>
      </c>
      <c r="AA124" s="2997">
        <v>1</v>
      </c>
      <c r="AB124" s="2997">
        <v>1</v>
      </c>
      <c r="AC124" s="2997">
        <v>1</v>
      </c>
      <c r="AD124" s="2997">
        <v>1</v>
      </c>
      <c r="AE124" s="3002">
        <v>1</v>
      </c>
    </row>
    <row r="125" spans="1:31" s="3031" customFormat="1" ht="15.75">
      <c r="A125" s="2997">
        <v>1</v>
      </c>
      <c r="B125" s="3061"/>
      <c r="C125" s="3073"/>
      <c r="D125" s="3074"/>
      <c r="E125" s="3074"/>
      <c r="F125" s="3075" t="str">
        <f>C124</f>
        <v>Friand, feuilleté</v>
      </c>
      <c r="G125" s="3076" t="str">
        <f>IF(OR(Q124="",0),T124,Q124)</f>
        <v>6.5 Kg</v>
      </c>
      <c r="H125" s="3076" t="str">
        <f>IF(OR(Q125="",0),T125,Q125)</f>
        <v>6.5 Kg</v>
      </c>
      <c r="I125" s="3076" t="str">
        <f>IF(OR(R124="",0),U124,R124)</f>
        <v>37.8 Kg</v>
      </c>
      <c r="J125" s="3076" t="str">
        <f>IF(OR(R125="",0),U125,R125)</f>
        <v>15.36 Kg</v>
      </c>
      <c r="K125" s="3076" t="str">
        <f>IF(OR(S124="",0),V124,S124)</f>
        <v>6.65 Kg</v>
      </c>
      <c r="L125" s="3076" t="str">
        <f>IF(OR(S125="",0),V125,S125)</f>
        <v>5.32 Kg</v>
      </c>
      <c r="M125" s="3090">
        <f>SUM(N124:P125)</f>
        <v>78.13</v>
      </c>
      <c r="N125" s="3078">
        <f>IFERROR((SUMIF(E363:M363, F124, E364:M364)) * H124 * H19, 0)</f>
        <v>6.5</v>
      </c>
      <c r="O125" s="3078">
        <f>IFERROR((SUMIF(E363:M363, F124, E364:M364)) * J124 * J19, 0)</f>
        <v>15.36</v>
      </c>
      <c r="P125" s="3078">
        <f>IFERROR((SUMIF(E363:M363, F124, E364:M364)) * L124 * L19, 0)</f>
        <v>5.32</v>
      </c>
      <c r="Q125" s="3070" t="str">
        <f>IFERROR(IF(N125&gt;0,IF(OR(F124="Kg", F124="g"),IF(ROUND(N125,3)&gt;=1,ROUND(N125,3)&amp;" Kg",ROUND(N125*1000,0)&amp;" g"),IF(ROUND(N125,3)&gt;=1,ROUND(N125,3)&amp;IF(OR(F124=E363,F124=F363,F124=G363,F124=H363,F124=I363)," Kg ",F124),"")), ""),0)</f>
        <v>6.5 Kg</v>
      </c>
      <c r="R125" s="3070" t="str">
        <f>IFERROR(IF(O125&gt;0,IF(OR(F124="Kg", F124="g"),IF(ROUND(O125,3)&gt;=1,ROUND(O125,3)&amp;" Kg",ROUND(O125*1000,0)&amp;" g"),IF(ROUND(O125,3)&gt;=1,ROUND(O125,3)&amp;IF(OR(F124=E363,F124=F363,F124=G363,F124=H363,F124=I363)," Kg ",F124),"")), ""),0)</f>
        <v>15.36 Kg</v>
      </c>
      <c r="S125" s="3070" t="str">
        <f>IFERROR(IF(P125&gt;0,IF(OR(F124="Kg", F124="g"),IF(ROUND(P125,3)&gt;=1,ROUND(P125,3)&amp;" Kg",ROUND(P125*1000,0)&amp;" g"),IF(ROUND(P125,3)&gt;=1,ROUND(P125,3)&amp;IF(OR(F124=E363,F124=F363,F124=G363,F124=H363,F124=I363)," Kg ",F124),"")), ""),0)</f>
        <v>5.32 Kg</v>
      </c>
      <c r="T125" s="3071">
        <f>IFERROR(INDEX(J364:M364,MATCH(H124,J363:M363,0))*H19&amp;" "&amp;H124,0)</f>
        <v>0</v>
      </c>
      <c r="U125" s="3071">
        <f>IFERROR(INDEX(J364:M364,MATCH(J124,J363:M363,0))*J19&amp;" "&amp;J124,0)</f>
        <v>0</v>
      </c>
      <c r="V125" s="3072">
        <f>IFERROR(INDEX(J364:M364,MATCH(L124,J363:M363,0))*L19&amp;" "&amp;L124,0)</f>
        <v>0</v>
      </c>
      <c r="W125" s="2997">
        <v>1</v>
      </c>
      <c r="X125" s="2997">
        <v>1</v>
      </c>
      <c r="Y125" s="2997">
        <v>1</v>
      </c>
      <c r="Z125" s="2997">
        <v>1</v>
      </c>
      <c r="AA125" s="2997">
        <v>1</v>
      </c>
      <c r="AB125" s="2997">
        <v>1</v>
      </c>
      <c r="AC125" s="2997">
        <v>1</v>
      </c>
      <c r="AD125" s="2997">
        <v>1</v>
      </c>
      <c r="AE125" s="3002">
        <v>1</v>
      </c>
    </row>
    <row r="126" spans="1:31" s="3031" customFormat="1" ht="15.75">
      <c r="A126" s="2997">
        <v>1</v>
      </c>
      <c r="B126" s="3061"/>
      <c r="C126" s="3062" t="s">
        <v>4653</v>
      </c>
      <c r="D126" s="3063"/>
      <c r="E126" s="3063"/>
      <c r="F126" s="3096" t="s">
        <v>4614</v>
      </c>
      <c r="G126" s="3097">
        <v>7.0000000000000007E-2</v>
      </c>
      <c r="H126" s="3097">
        <v>7.0000000000000007E-2</v>
      </c>
      <c r="I126" s="3098">
        <v>0.09</v>
      </c>
      <c r="J126" s="3098">
        <v>0.12</v>
      </c>
      <c r="K126" s="3098">
        <v>7.0000000000000007E-2</v>
      </c>
      <c r="L126" s="3097">
        <v>7.0000000000000007E-2</v>
      </c>
      <c r="M126" s="3088" t="str">
        <f>IFERROR(IF(F126=E363,"L",IF(OR(F126=F363,F126=G363,F126=H363,F126=I363),"Kg",IF(OR(F126=J363,F126=K363,F126=L363,F126=M363),F126,0))),0)</f>
        <v>Kg</v>
      </c>
      <c r="N126" s="3069">
        <f>IFERROR((SUMIF(E363:M363, F126, E364:M364)) * G126 * G19, 0)</f>
        <v>7.0000000000000009</v>
      </c>
      <c r="O126" s="3069">
        <f>IFERROR((SUMIF(E363:M363, F126, E364:M364)) * I126 * I19, 0)</f>
        <v>34.019999999999996</v>
      </c>
      <c r="P126" s="3069">
        <f>IFERROR((SUMIF(E363:M363, F126, E364:M364)) * K126 * K19, 0)</f>
        <v>6.65</v>
      </c>
      <c r="Q126" s="3092" t="str">
        <f>IFERROR(IF(N126&gt;0,IF(OR(F126="Kg", F126="g"),IF(ROUND(N126,3)&gt;=1,ROUND(N126,3)&amp;" Kg",ROUND(N126*1000,0)&amp;" g"),IF(ROUND(N126,3)&gt;=1,ROUND(N126,3)&amp;IF(OR(F126=E363,F126=F363,F126=G363,F126=H363,F126=I363)," Kg ",F126),"")), ""),0)</f>
        <v>7 Kg</v>
      </c>
      <c r="R126" s="3092" t="str">
        <f>IFERROR(IF(O126&gt;0,IF(OR(F126="Kg", F126="g"),IF(ROUND(O126,3)&gt;=1,ROUND(O126,3)&amp;" Kg",ROUND(O126*1000,0)&amp;" g"),IF(ROUND(O126,3)&gt;=1,ROUND(O126,3)&amp;IF(OR(F126=E363,F126=F363,F126=G363,F126=H363,F126=I363)," Kg ",F126),"")), ""),0)</f>
        <v>34.02 Kg</v>
      </c>
      <c r="S126" s="3092" t="str">
        <f>IFERROR(IF(P126&gt;0,IF(OR(F126="Kg", F126="g"),IF(ROUND(P126,3)&gt;=1,ROUND(P126,3)&amp;" Kg",ROUND(P126*1000,0)&amp;" g"),IF(ROUND(P126,3)&gt;=1,ROUND(P126,3)&amp;IF(OR(F126=E363,F126=F363,F126=G363,F126=H363,F126=I363)," Kg ",F126),"")), ""),0)</f>
        <v>6.65 Kg</v>
      </c>
      <c r="T126" s="3093">
        <f>IFERROR(INDEX(J364:M364,MATCH(G126,J363:M363,0))*G19&amp;" "&amp;G126,0)</f>
        <v>0</v>
      </c>
      <c r="U126" s="3093">
        <f>IFERROR(INDEX(J364:M364,MATCH(I126,J363:M363,0))*I19&amp;" "&amp;I126,0)</f>
        <v>0</v>
      </c>
      <c r="V126" s="3094">
        <f>IFERROR(INDEX(J364:M364,MATCH(K126,J363:M363,0))*K19&amp;" "&amp;K126,0)</f>
        <v>0</v>
      </c>
      <c r="W126" s="2997">
        <v>1</v>
      </c>
      <c r="X126" s="2997">
        <v>1</v>
      </c>
      <c r="Y126" s="2997">
        <v>1</v>
      </c>
      <c r="Z126" s="2997">
        <v>1</v>
      </c>
      <c r="AA126" s="2997">
        <v>1</v>
      </c>
      <c r="AB126" s="2997">
        <v>1</v>
      </c>
      <c r="AC126" s="2997">
        <v>1</v>
      </c>
      <c r="AD126" s="2997">
        <v>1</v>
      </c>
      <c r="AE126" s="3002">
        <v>1</v>
      </c>
    </row>
    <row r="127" spans="1:31" s="3031" customFormat="1" ht="15.75">
      <c r="A127" s="2997">
        <v>1</v>
      </c>
      <c r="B127" s="3061"/>
      <c r="C127" s="3073"/>
      <c r="D127" s="3074"/>
      <c r="E127" s="3074"/>
      <c r="F127" s="3075" t="str">
        <f>C126</f>
        <v>Pizza</v>
      </c>
      <c r="G127" s="3076" t="str">
        <f>IF(OR(Q126="",0),T126,Q126)</f>
        <v>7 Kg</v>
      </c>
      <c r="H127" s="3076" t="str">
        <f>IF(OR(Q127="",0),T127,Q127)</f>
        <v>7 Kg</v>
      </c>
      <c r="I127" s="3076" t="str">
        <f>IF(OR(R126="",0),U126,R126)</f>
        <v>34.02 Kg</v>
      </c>
      <c r="J127" s="3076" t="str">
        <f>IF(OR(R127="",0),U127,R127)</f>
        <v>15.36 Kg</v>
      </c>
      <c r="K127" s="3076" t="str">
        <f>IF(OR(S126="",0),V126,S126)</f>
        <v>6.65 Kg</v>
      </c>
      <c r="L127" s="3076" t="str">
        <f>IF(OR(S127="",0),V127,S127)</f>
        <v>5.32 Kg</v>
      </c>
      <c r="M127" s="3090">
        <f>SUM(N126:P127)</f>
        <v>75.349999999999994</v>
      </c>
      <c r="N127" s="3078">
        <f>IFERROR((SUMIF(E363:M363, F126, E364:M364)) * H126 * H19, 0)</f>
        <v>7.0000000000000009</v>
      </c>
      <c r="O127" s="3078">
        <f>IFERROR((SUMIF(E363:M363, F126, E364:M364)) * J126 * J19, 0)</f>
        <v>15.36</v>
      </c>
      <c r="P127" s="3078">
        <f>IFERROR((SUMIF(E363:M363, F126, E364:M364)) * L126 * L19, 0)</f>
        <v>5.32</v>
      </c>
      <c r="Q127" s="3092" t="str">
        <f>IFERROR(IF(N127&gt;0,IF(OR(F126="Kg", F126="g"),IF(ROUND(N127,3)&gt;=1,ROUND(N127,3)&amp;" Kg",ROUND(N127*1000,0)&amp;" g"),IF(ROUND(N127,3)&gt;=1,ROUND(N127,3)&amp;IF(OR(F126=E363,F126=F363,F126=G363,F126=H363,F126=I363)," Kg ",F126),"")), ""),0)</f>
        <v>7 Kg</v>
      </c>
      <c r="R127" s="3092" t="str">
        <f>IFERROR(IF(O127&gt;0,IF(OR(F126="Kg", F126="g"),IF(ROUND(O127,3)&gt;=1,ROUND(O127,3)&amp;" Kg",ROUND(O127*1000,0)&amp;" g"),IF(ROUND(O127,3)&gt;=1,ROUND(O127,3)&amp;IF(OR(F126=E363,F126=F363,F126=G363,F126=H363,F126=I363)," Kg ",F126),"")), ""),0)</f>
        <v>15.36 Kg</v>
      </c>
      <c r="S127" s="3092" t="str">
        <f>IFERROR(IF(P127&gt;0,IF(OR(F126="Kg", F126="g"),IF(ROUND(P127,3)&gt;=1,ROUND(P127,3)&amp;" Kg",ROUND(P127*1000,0)&amp;" g"),IF(ROUND(P127,3)&gt;=1,ROUND(P127,3)&amp;IF(OR(F126=E363,F126=F363,F126=G363,F126=H363,F126=I363)," Kg ",F126),"")), ""),0)</f>
        <v>5.32 Kg</v>
      </c>
      <c r="T127" s="3093">
        <f>IFERROR(INDEX(J364:M364,MATCH(H126,J363:M363,0))*H19&amp;" "&amp;H126,0)</f>
        <v>0</v>
      </c>
      <c r="U127" s="3093">
        <f>IFERROR(INDEX(J364:M364,MATCH(J126,J363:M363,0))*J19&amp;" "&amp;J126,0)</f>
        <v>0</v>
      </c>
      <c r="V127" s="3094">
        <f>IFERROR(INDEX(J364:M364,MATCH(L126,J363:M363,0))*L19&amp;" "&amp;L126,0)</f>
        <v>0</v>
      </c>
      <c r="W127" s="2997">
        <v>1</v>
      </c>
      <c r="X127" s="2997">
        <v>1</v>
      </c>
      <c r="Y127" s="2997">
        <v>1</v>
      </c>
      <c r="Z127" s="2997">
        <v>1</v>
      </c>
      <c r="AA127" s="2997">
        <v>1</v>
      </c>
      <c r="AB127" s="2997">
        <v>1</v>
      </c>
      <c r="AC127" s="2997">
        <v>1</v>
      </c>
      <c r="AD127" s="2997">
        <v>1</v>
      </c>
      <c r="AE127" s="3002">
        <v>1</v>
      </c>
    </row>
    <row r="128" spans="1:31" s="3031" customFormat="1" ht="15.75">
      <c r="A128" s="2997">
        <v>1</v>
      </c>
      <c r="B128" s="3061"/>
      <c r="C128" s="3062" t="s">
        <v>4654</v>
      </c>
      <c r="D128" s="3063"/>
      <c r="E128" s="3063"/>
      <c r="F128" s="3096" t="s">
        <v>4614</v>
      </c>
      <c r="G128" s="3097">
        <v>7.0000000000000007E-2</v>
      </c>
      <c r="H128" s="3097">
        <v>7.0000000000000007E-2</v>
      </c>
      <c r="I128" s="3098">
        <v>0.09</v>
      </c>
      <c r="J128" s="3098">
        <v>0.12</v>
      </c>
      <c r="K128" s="3098">
        <v>7.0000000000000007E-2</v>
      </c>
      <c r="L128" s="3097">
        <v>7.0000000000000007E-2</v>
      </c>
      <c r="M128" s="3088" t="str">
        <f>IFERROR(IF(F128=E363,"L",IF(OR(F128=F363,F128=G363,F128=H363,F128=I363),"Kg",IF(OR(F128=J363,F128=K363,F128=L363,F128=M363),F128,0))),0)</f>
        <v>Kg</v>
      </c>
      <c r="N128" s="3069">
        <f>IFERROR((SUMIF(E363:M363, F128, E364:M364)) * G128 * G19, 0)</f>
        <v>7.0000000000000009</v>
      </c>
      <c r="O128" s="3069">
        <f>IFERROR((SUMIF(E363:M363, F128, E364:M364)) * I128 * I19, 0)</f>
        <v>34.019999999999996</v>
      </c>
      <c r="P128" s="3069">
        <f>IFERROR((SUMIF(E363:M363, F128, E364:M364)) * K128 * K19, 0)</f>
        <v>6.65</v>
      </c>
      <c r="Q128" s="3070" t="str">
        <f>IFERROR(IF(N128&gt;0,IF(OR(F128="Kg", F128="g"),IF(ROUND(N128,3)&gt;=1,ROUND(N128,3)&amp;" Kg",ROUND(N128*1000,0)&amp;" g"),IF(ROUND(N128,3)&gt;=1,ROUND(N128,3)&amp;IF(OR(F128=E363,F128=F363,F128=G363,F128=H363,F128=I363)," Kg ",F128),"")), ""),0)</f>
        <v>7 Kg</v>
      </c>
      <c r="R128" s="3070" t="str">
        <f>IFERROR(IF(O128&gt;0,IF(OR(F128="Kg", F128="g"),IF(ROUND(O128,3)&gt;=1,ROUND(O128,3)&amp;" Kg",ROUND(O128*1000,0)&amp;" g"),IF(ROUND(O128,3)&gt;=1,ROUND(O128,3)&amp;IF(OR(F128=E363,F128=F363,F128=G363,F128=H363,F128=I363)," Kg ",F128),"")), ""),0)</f>
        <v>34.02 Kg</v>
      </c>
      <c r="S128" s="3070" t="str">
        <f>IFERROR(IF(P128&gt;0,IF(OR(F128="Kg", F128="g"),IF(ROUND(P128,3)&gt;=1,ROUND(P128,3)&amp;" Kg",ROUND(P128*1000,0)&amp;" g"),IF(ROUND(P128,3)&gt;=1,ROUND(P128,3)&amp;IF(OR(F128=E363,F128=F363,F128=G363,F128=H363,F128=I363)," Kg ",F128),"")), ""),0)</f>
        <v>6.65 Kg</v>
      </c>
      <c r="T128" s="3071">
        <f>IFERROR(INDEX(J364:M364,MATCH(G128,J363:M363,0))*G19&amp;" "&amp;G128,0)</f>
        <v>0</v>
      </c>
      <c r="U128" s="3071">
        <f>IFERROR(INDEX(J364:M364,MATCH(I128,J363:M363,0))*I19&amp;" "&amp;I128,0)</f>
        <v>0</v>
      </c>
      <c r="V128" s="3072">
        <f>IFERROR(INDEX(J364:M364,MATCH(K128,J363:M363,0))*K19&amp;" "&amp;K128,0)</f>
        <v>0</v>
      </c>
      <c r="W128" s="2997">
        <v>1</v>
      </c>
      <c r="X128" s="2997">
        <v>1</v>
      </c>
      <c r="Y128" s="2997">
        <v>1</v>
      </c>
      <c r="Z128" s="2997">
        <v>1</v>
      </c>
      <c r="AA128" s="2997">
        <v>1</v>
      </c>
      <c r="AB128" s="2997">
        <v>1</v>
      </c>
      <c r="AC128" s="2997">
        <v>1</v>
      </c>
      <c r="AD128" s="2997">
        <v>1</v>
      </c>
      <c r="AE128" s="3002">
        <v>1</v>
      </c>
    </row>
    <row r="129" spans="1:31" s="3031" customFormat="1" ht="15.75">
      <c r="A129" s="2997">
        <v>1</v>
      </c>
      <c r="B129" s="3061"/>
      <c r="C129" s="3073"/>
      <c r="D129" s="3074"/>
      <c r="E129" s="3074"/>
      <c r="F129" s="3075" t="str">
        <f>C128</f>
        <v>Tarte salée</v>
      </c>
      <c r="G129" s="3076" t="str">
        <f>IF(OR(Q128="",0),T128,Q128)</f>
        <v>7 Kg</v>
      </c>
      <c r="H129" s="3076" t="str">
        <f>IF(OR(Q129="",0),T129,Q129)</f>
        <v>7 Kg</v>
      </c>
      <c r="I129" s="3076" t="str">
        <f>IF(OR(R128="",0),U128,R128)</f>
        <v>34.02 Kg</v>
      </c>
      <c r="J129" s="3076" t="str">
        <f>IF(OR(R129="",0),U129,R129)</f>
        <v>15.36 Kg</v>
      </c>
      <c r="K129" s="3076" t="str">
        <f>IF(OR(S128="",0),V128,S128)</f>
        <v>6.65 Kg</v>
      </c>
      <c r="L129" s="3076" t="str">
        <f>IF(OR(S129="",0),V129,S129)</f>
        <v>5.32 Kg</v>
      </c>
      <c r="M129" s="3090">
        <f>SUM(N128:P129)</f>
        <v>75.349999999999994</v>
      </c>
      <c r="N129" s="3078">
        <f>IFERROR((SUMIF(E363:M363, F128, E364:M364)) * H128 * H19, 0)</f>
        <v>7.0000000000000009</v>
      </c>
      <c r="O129" s="3078">
        <f>IFERROR((SUMIF(E363:M363, F128, E364:M364)) * J128 * J19, 0)</f>
        <v>15.36</v>
      </c>
      <c r="P129" s="3078">
        <f>IFERROR((SUMIF(E363:M363, F128, E364:M364)) * L128 * L19, 0)</f>
        <v>5.32</v>
      </c>
      <c r="Q129" s="3070" t="str">
        <f>IFERROR(IF(N129&gt;0,IF(OR(F128="Kg", F128="g"),IF(ROUND(N129,3)&gt;=1,ROUND(N129,3)&amp;" Kg",ROUND(N129*1000,0)&amp;" g"),IF(ROUND(N129,3)&gt;=1,ROUND(N129,3)&amp;IF(OR(F128=E363,F128=F363,F128=G363,F128=H363,F128=I363)," Kg ",F128),"")), ""),0)</f>
        <v>7 Kg</v>
      </c>
      <c r="R129" s="3070" t="str">
        <f>IFERROR(IF(O129&gt;0,IF(OR(F128="Kg", F128="g"),IF(ROUND(O129,3)&gt;=1,ROUND(O129,3)&amp;" Kg",ROUND(O129*1000,0)&amp;" g"),IF(ROUND(O129,3)&gt;=1,ROUND(O129,3)&amp;IF(OR(F128=E363,F128=F363,F128=G363,F128=H363,F128=I363)," Kg ",F128),"")), ""),0)</f>
        <v>15.36 Kg</v>
      </c>
      <c r="S129" s="3070" t="str">
        <f>IFERROR(IF(P129&gt;0,IF(OR(F128="Kg", F128="g"),IF(ROUND(P129,3)&gt;=1,ROUND(P129,3)&amp;" Kg",ROUND(P129*1000,0)&amp;" g"),IF(ROUND(P129,3)&gt;=1,ROUND(P129,3)&amp;IF(OR(F128=E363,F128=F363,F128=G363,F128=H363,F128=I363)," Kg ",F128),"")), ""),0)</f>
        <v>5.32 Kg</v>
      </c>
      <c r="T129" s="3071">
        <f>IFERROR(INDEX(J364:M364,MATCH(H128,J363:M363,0))*H19&amp;" "&amp;H128,0)</f>
        <v>0</v>
      </c>
      <c r="U129" s="3071">
        <f>IFERROR(INDEX(J364:M364,MATCH(J128,J363:M363,0))*J19&amp;" "&amp;J128,0)</f>
        <v>0</v>
      </c>
      <c r="V129" s="3072">
        <f>IFERROR(INDEX(J364:M364,MATCH(L128,J363:M363,0))*L19&amp;" "&amp;L128,0)</f>
        <v>0</v>
      </c>
      <c r="W129" s="2997">
        <v>1</v>
      </c>
      <c r="X129" s="2997">
        <v>1</v>
      </c>
      <c r="Y129" s="2997">
        <v>1</v>
      </c>
      <c r="Z129" s="2997">
        <v>1</v>
      </c>
      <c r="AA129" s="2997">
        <v>1</v>
      </c>
      <c r="AB129" s="2997">
        <v>1</v>
      </c>
      <c r="AC129" s="2997">
        <v>1</v>
      </c>
      <c r="AD129" s="2997">
        <v>1</v>
      </c>
      <c r="AE129" s="3002">
        <v>1</v>
      </c>
    </row>
    <row r="130" spans="1:31" s="3031" customFormat="1" ht="15.75">
      <c r="A130" s="2997">
        <v>1</v>
      </c>
      <c r="B130" s="3079"/>
      <c r="C130" s="3062" t="s">
        <v>4655</v>
      </c>
      <c r="D130" s="3063"/>
      <c r="E130" s="3063"/>
      <c r="F130" s="3065" t="s">
        <v>4606</v>
      </c>
      <c r="G130" s="3066">
        <v>5</v>
      </c>
      <c r="H130" s="3066">
        <v>7</v>
      </c>
      <c r="I130" s="3066">
        <v>8</v>
      </c>
      <c r="J130" s="3067">
        <v>10</v>
      </c>
      <c r="K130" s="3067">
        <v>8</v>
      </c>
      <c r="L130" s="3066">
        <v>8</v>
      </c>
      <c r="M130" s="3088" t="str">
        <f>IFERROR(IF(F130=E363,"L",IF(OR(F130=F363,F130=G363,F130=H363,F130=I363),"Kg",IF(OR(F130=J363,F130=K363,F130=L363,F130=M363),F130,0))),0)</f>
        <v>Kg</v>
      </c>
      <c r="N130" s="3069">
        <f>IFERROR((SUMIF(E363:M363, F130, E364:M364)) * G130 * G19, 0)</f>
        <v>0.5</v>
      </c>
      <c r="O130" s="3069">
        <f>IFERROR((SUMIF(E363:M363, F130, E364:M364)) * I130 * I19, 0)</f>
        <v>3.024</v>
      </c>
      <c r="P130" s="3069">
        <f>IFERROR((SUMIF(E363:M363, F130, E364:M364)) * K130 * K19, 0)</f>
        <v>0.76</v>
      </c>
      <c r="Q130" s="3092" t="str">
        <f>IFERROR(IF(N130&gt;0,IF(OR(F130="Kg", F130="g"),IF(ROUND(N130,3)&gt;=1,ROUND(N130,3)&amp;" Kg",ROUND(N130*1000,0)&amp;" g"),IF(ROUND(N130,3)&gt;=1,ROUND(N130,3)&amp;IF(OR(F130=E363,F130=F363,F130=G363,F130=H363,F130=I363)," Kg ",F130),"")), ""),0)</f>
        <v>500 g</v>
      </c>
      <c r="R130" s="3092" t="str">
        <f>IFERROR(IF(O130&gt;0,IF(OR(F130="Kg", F130="g"),IF(ROUND(O130,3)&gt;=1,ROUND(O130,3)&amp;" Kg",ROUND(O130*1000,0)&amp;" g"),IF(ROUND(O130,3)&gt;=1,ROUND(O130,3)&amp;IF(OR(F130=E363,F130=F363,F130=G363,F130=H363,F130=I363)," Kg ",F130),"")), ""),0)</f>
        <v>3.024 Kg</v>
      </c>
      <c r="S130" s="3092" t="str">
        <f>IFERROR(IF(P130&gt;0,IF(OR(F130="Kg", F130="g"),IF(ROUND(P130,3)&gt;=1,ROUND(P130,3)&amp;" Kg",ROUND(P130*1000,0)&amp;" g"),IF(ROUND(P130,3)&gt;=1,ROUND(P130,3)&amp;IF(OR(F130=E363,F130=F363,F130=G363,F130=H363,F130=I363)," Kg ",F130),"")), ""),0)</f>
        <v>760 g</v>
      </c>
      <c r="T130" s="3093">
        <f>IFERROR(INDEX(J364:M364,MATCH(G130,J363:M363,0))*G19&amp;" "&amp;G130,0)</f>
        <v>0</v>
      </c>
      <c r="U130" s="3093">
        <f>IFERROR(INDEX(J364:M364,MATCH(I130,J363:M363,0))*I19&amp;" "&amp;I130,0)</f>
        <v>0</v>
      </c>
      <c r="V130" s="3094">
        <f>IFERROR(INDEX(J364:M364,MATCH(K130,J363:M363,0))*K19&amp;" "&amp;K130,0)</f>
        <v>0</v>
      </c>
      <c r="W130" s="2997">
        <v>1</v>
      </c>
      <c r="X130" s="2997">
        <v>1</v>
      </c>
      <c r="Y130" s="2997">
        <v>1</v>
      </c>
      <c r="Z130" s="2997">
        <v>1</v>
      </c>
      <c r="AA130" s="2997">
        <v>1</v>
      </c>
      <c r="AB130" s="2997">
        <v>1</v>
      </c>
      <c r="AC130" s="2997">
        <v>1</v>
      </c>
      <c r="AD130" s="2997">
        <v>1</v>
      </c>
      <c r="AE130" s="3002">
        <v>1</v>
      </c>
    </row>
    <row r="131" spans="1:31" s="3031" customFormat="1" ht="15.75">
      <c r="A131" s="2997">
        <v>1</v>
      </c>
      <c r="B131" s="3079"/>
      <c r="C131" s="3073"/>
      <c r="D131" s="3074"/>
      <c r="E131" s="3074"/>
      <c r="F131" s="3075" t="str">
        <f>C130</f>
        <v>ASSAISONNEMENT HORS D'OEUVRE(poids de la matière grasse)</v>
      </c>
      <c r="G131" s="3095" t="str">
        <f>IF(OR(Q130="",0),T130,Q130)</f>
        <v>500 g</v>
      </c>
      <c r="H131" s="3095" t="str">
        <f>IF(OR(Q131="",0),T131,Q131)</f>
        <v>700 g</v>
      </c>
      <c r="I131" s="3095" t="str">
        <f>IF(OR(R130="",0),U130,R130)</f>
        <v>3.024 Kg</v>
      </c>
      <c r="J131" s="3095" t="str">
        <f>IF(OR(R131="",0),U131,R131)</f>
        <v>1.28 Kg</v>
      </c>
      <c r="K131" s="3095" t="str">
        <f>IF(OR(S130="",0),V130,S130)</f>
        <v>760 g</v>
      </c>
      <c r="L131" s="3095" t="str">
        <f>IF(OR(S131="",0),V131,S131)</f>
        <v>608 g</v>
      </c>
      <c r="M131" s="3090">
        <f>SUM(N130:P131)</f>
        <v>6.8719999999999999</v>
      </c>
      <c r="N131" s="3078">
        <f>IFERROR((SUMIF(E363:M363, F130, E364:M364)) * H130 * H19, 0)</f>
        <v>0.70000000000000007</v>
      </c>
      <c r="O131" s="3078">
        <f>IFERROR((SUMIF(E363:M363, F130, E364:M364)) * J130 * J19, 0)</f>
        <v>1.28</v>
      </c>
      <c r="P131" s="3078">
        <f>IFERROR((SUMIF(E363:M363, F130, E364:M364)) * L130 * L19, 0)</f>
        <v>0.60799999999999998</v>
      </c>
      <c r="Q131" s="3092" t="str">
        <f>IFERROR(IF(N131&gt;0,IF(OR(F130="Kg", F130="g"),IF(ROUND(N131,3)&gt;=1,ROUND(N131,3)&amp;" Kg",ROUND(N131*1000,0)&amp;" g"),IF(ROUND(N131,3)&gt;=1,ROUND(N131,3)&amp;IF(OR(F130=E363,F130=F363,F130=G363,F130=H363,F130=I363)," Kg ",F130),"")), ""),0)</f>
        <v>700 g</v>
      </c>
      <c r="R131" s="3092" t="str">
        <f>IFERROR(IF(O131&gt;0,IF(OR(F130="Kg", F130="g"),IF(ROUND(O131,3)&gt;=1,ROUND(O131,3)&amp;" Kg",ROUND(O131*1000,0)&amp;" g"),IF(ROUND(O131,3)&gt;=1,ROUND(O131,3)&amp;IF(OR(F130=E363,F130=F363,F130=G363,F130=H363,F130=I363)," Kg ",F130),"")), ""),0)</f>
        <v>1.28 Kg</v>
      </c>
      <c r="S131" s="3092" t="str">
        <f>IFERROR(IF(P131&gt;0,IF(OR(F130="Kg", F130="g"),IF(ROUND(P131,3)&gt;=1,ROUND(P131,3)&amp;" Kg",ROUND(P131*1000,0)&amp;" g"),IF(ROUND(P131,3)&gt;=1,ROUND(P131,3)&amp;IF(OR(F130=E363,F130=F363,F130=G363,F130=H363,F130=I363)," Kg ",F130),"")), ""),0)</f>
        <v>608 g</v>
      </c>
      <c r="T131" s="3093">
        <f>IFERROR(INDEX(J364:M364,MATCH(H130,J363:M363,0))*H19&amp;" "&amp;H130,0)</f>
        <v>0</v>
      </c>
      <c r="U131" s="3093">
        <f>IFERROR(INDEX(J364:M364,MATCH(J130,J363:M363,0))*J19&amp;" "&amp;J130,0)</f>
        <v>0</v>
      </c>
      <c r="V131" s="3094">
        <f>IFERROR(INDEX(J364:M364,MATCH(L130,J363:M363,0))*L19&amp;" "&amp;L130,0)</f>
        <v>0</v>
      </c>
      <c r="W131" s="2997">
        <v>1</v>
      </c>
      <c r="X131" s="2997">
        <v>1</v>
      </c>
      <c r="Y131" s="2997">
        <v>1</v>
      </c>
      <c r="Z131" s="2997">
        <v>1</v>
      </c>
      <c r="AA131" s="2997">
        <v>1</v>
      </c>
      <c r="AB131" s="2997">
        <v>1</v>
      </c>
      <c r="AC131" s="2997">
        <v>1</v>
      </c>
      <c r="AD131" s="2997">
        <v>1</v>
      </c>
      <c r="AE131" s="3002">
        <v>1</v>
      </c>
    </row>
    <row r="132" spans="1:31" s="3031" customFormat="1" ht="15" customHeight="1">
      <c r="A132" s="2997">
        <v>1</v>
      </c>
      <c r="B132" s="3079"/>
      <c r="C132" s="7048" t="s">
        <v>4656</v>
      </c>
      <c r="D132" s="7048"/>
      <c r="E132" s="7048"/>
      <c r="F132" s="7048"/>
      <c r="G132" s="7048"/>
      <c r="H132" s="7048"/>
      <c r="I132" s="7048"/>
      <c r="J132" s="7048"/>
      <c r="K132" s="7048"/>
      <c r="L132" s="7048"/>
      <c r="M132" s="7048"/>
      <c r="N132" s="3035"/>
      <c r="O132" s="3035"/>
      <c r="P132" s="3035"/>
      <c r="Q132" s="3035"/>
      <c r="R132" s="3035"/>
      <c r="S132" s="3035"/>
      <c r="T132" s="3035"/>
      <c r="U132" s="3035"/>
      <c r="V132" s="3036"/>
      <c r="W132" s="2997">
        <v>1</v>
      </c>
      <c r="X132" s="2997">
        <v>1</v>
      </c>
      <c r="Y132" s="2997">
        <v>1</v>
      </c>
      <c r="Z132" s="2997">
        <v>1</v>
      </c>
      <c r="AA132" s="2997">
        <v>1</v>
      </c>
      <c r="AB132" s="2997">
        <v>1</v>
      </c>
      <c r="AC132" s="2997">
        <v>1</v>
      </c>
      <c r="AD132" s="2997">
        <v>1</v>
      </c>
      <c r="AE132" s="3002">
        <v>1</v>
      </c>
    </row>
    <row r="133" spans="1:31" s="3031" customFormat="1" ht="15" customHeight="1">
      <c r="A133" s="2997">
        <v>1</v>
      </c>
      <c r="B133" s="3079"/>
      <c r="C133" s="7049"/>
      <c r="D133" s="7049"/>
      <c r="E133" s="7049"/>
      <c r="F133" s="7049"/>
      <c r="G133" s="7049"/>
      <c r="H133" s="7049"/>
      <c r="I133" s="7049"/>
      <c r="J133" s="7049"/>
      <c r="K133" s="7049"/>
      <c r="L133" s="7049"/>
      <c r="M133" s="7049"/>
      <c r="N133" s="3035"/>
      <c r="O133" s="3035"/>
      <c r="P133" s="3035"/>
      <c r="Q133" s="3035"/>
      <c r="R133" s="3035"/>
      <c r="S133" s="3035"/>
      <c r="T133" s="3035"/>
      <c r="U133" s="3035"/>
      <c r="V133" s="3036"/>
      <c r="W133" s="2997">
        <v>1</v>
      </c>
      <c r="X133" s="2997">
        <v>1</v>
      </c>
      <c r="Y133" s="2997">
        <v>1</v>
      </c>
      <c r="Z133" s="2997">
        <v>1</v>
      </c>
      <c r="AA133" s="2997">
        <v>1</v>
      </c>
      <c r="AB133" s="2997">
        <v>1</v>
      </c>
      <c r="AC133" s="2997">
        <v>1</v>
      </c>
      <c r="AD133" s="2997">
        <v>1</v>
      </c>
      <c r="AE133" s="3002">
        <v>1</v>
      </c>
    </row>
    <row r="134" spans="1:31" s="3031" customFormat="1" ht="15" customHeight="1">
      <c r="A134" s="2997">
        <v>1</v>
      </c>
      <c r="B134" s="3079"/>
      <c r="C134" s="7041" t="s">
        <v>4166</v>
      </c>
      <c r="D134" s="7041"/>
      <c r="E134" s="7041"/>
      <c r="F134" s="7041"/>
      <c r="G134" s="7041"/>
      <c r="H134" s="7041"/>
      <c r="I134" s="7041"/>
      <c r="J134" s="7041"/>
      <c r="K134" s="7041"/>
      <c r="L134" s="7041"/>
      <c r="M134" s="7041"/>
      <c r="N134" s="3035"/>
      <c r="O134" s="3035"/>
      <c r="P134" s="3035"/>
      <c r="Q134" s="3035"/>
      <c r="R134" s="3035"/>
      <c r="S134" s="3035"/>
      <c r="T134" s="3035"/>
      <c r="U134" s="3035"/>
      <c r="V134" s="3036"/>
      <c r="W134" s="2997">
        <v>1</v>
      </c>
      <c r="X134" s="2997">
        <v>1</v>
      </c>
      <c r="Y134" s="2997">
        <v>1</v>
      </c>
      <c r="Z134" s="2997">
        <v>1</v>
      </c>
      <c r="AA134" s="2997">
        <v>1</v>
      </c>
      <c r="AB134" s="2997">
        <v>1</v>
      </c>
      <c r="AC134" s="2997">
        <v>1</v>
      </c>
      <c r="AD134" s="2997">
        <v>1</v>
      </c>
      <c r="AE134" s="3002">
        <v>1</v>
      </c>
    </row>
    <row r="135" spans="1:31" s="3031" customFormat="1" ht="15" customHeight="1">
      <c r="A135" s="2997">
        <v>1</v>
      </c>
      <c r="B135" s="3079"/>
      <c r="C135" s="7041"/>
      <c r="D135" s="7041"/>
      <c r="E135" s="7041"/>
      <c r="F135" s="7041"/>
      <c r="G135" s="7041"/>
      <c r="H135" s="7041"/>
      <c r="I135" s="7041"/>
      <c r="J135" s="7041"/>
      <c r="K135" s="7041"/>
      <c r="L135" s="7041"/>
      <c r="M135" s="7041"/>
      <c r="N135" s="3035"/>
      <c r="O135" s="3035"/>
      <c r="P135" s="3035"/>
      <c r="Q135" s="3035"/>
      <c r="R135" s="3035"/>
      <c r="S135" s="3035"/>
      <c r="T135" s="3035"/>
      <c r="U135" s="3035"/>
      <c r="V135" s="3036"/>
      <c r="W135" s="2997">
        <v>1</v>
      </c>
      <c r="X135" s="2997">
        <v>1</v>
      </c>
      <c r="Y135" s="2997">
        <v>1</v>
      </c>
      <c r="Z135" s="2997">
        <v>1</v>
      </c>
      <c r="AA135" s="2997">
        <v>1</v>
      </c>
      <c r="AB135" s="2997">
        <v>1</v>
      </c>
      <c r="AC135" s="2997">
        <v>1</v>
      </c>
      <c r="AD135" s="2997">
        <v>1</v>
      </c>
      <c r="AE135" s="3002">
        <v>1</v>
      </c>
    </row>
    <row r="136" spans="1:31" s="3031" customFormat="1" ht="15.75">
      <c r="A136" s="2997">
        <v>1</v>
      </c>
      <c r="B136" s="3055"/>
      <c r="C136" s="3056"/>
      <c r="D136" s="3056"/>
      <c r="E136" s="3056"/>
      <c r="F136" s="3080" t="s">
        <v>4608</v>
      </c>
      <c r="G136" s="3081">
        <f t="shared" ref="G136:L136" si="10">G19</f>
        <v>100</v>
      </c>
      <c r="H136" s="3081">
        <f t="shared" si="10"/>
        <v>100</v>
      </c>
      <c r="I136" s="3081">
        <f t="shared" si="10"/>
        <v>378</v>
      </c>
      <c r="J136" s="3081">
        <f t="shared" si="10"/>
        <v>128</v>
      </c>
      <c r="K136" s="3081">
        <f t="shared" si="10"/>
        <v>95</v>
      </c>
      <c r="L136" s="3082">
        <f t="shared" si="10"/>
        <v>76</v>
      </c>
      <c r="M136" s="3083">
        <f>SUM(G136:L136)</f>
        <v>877</v>
      </c>
      <c r="N136" s="3084" t="s">
        <v>4609</v>
      </c>
      <c r="O136" s="3035"/>
      <c r="P136" s="3035"/>
      <c r="Q136" s="3035"/>
      <c r="R136" s="3035"/>
      <c r="S136" s="3035"/>
      <c r="T136" s="3035"/>
      <c r="U136" s="3035"/>
      <c r="V136" s="3036"/>
      <c r="W136" s="2997">
        <v>1</v>
      </c>
      <c r="X136" s="2997">
        <v>1</v>
      </c>
      <c r="Y136" s="2997">
        <v>1</v>
      </c>
      <c r="Z136" s="2997">
        <v>1</v>
      </c>
      <c r="AA136" s="2997">
        <v>1</v>
      </c>
      <c r="AB136" s="2997">
        <v>1</v>
      </c>
      <c r="AC136" s="2997">
        <v>1</v>
      </c>
      <c r="AD136" s="2997">
        <v>1</v>
      </c>
      <c r="AE136" s="3002">
        <v>1</v>
      </c>
    </row>
    <row r="137" spans="1:31" s="3031" customFormat="1" ht="15.75">
      <c r="A137" s="2997">
        <v>1</v>
      </c>
      <c r="B137" s="3061"/>
      <c r="C137" s="3062" t="s">
        <v>4657</v>
      </c>
      <c r="D137" s="3063"/>
      <c r="E137" s="3063"/>
      <c r="F137" s="3096" t="s">
        <v>4614</v>
      </c>
      <c r="G137" s="3097">
        <v>0.05</v>
      </c>
      <c r="H137" s="3097">
        <v>7.0000000000000007E-2</v>
      </c>
      <c r="I137" s="3098">
        <v>0.11</v>
      </c>
      <c r="J137" s="3098">
        <v>0.12</v>
      </c>
      <c r="K137" s="3098">
        <v>0.1</v>
      </c>
      <c r="L137" s="3097">
        <v>7.0000000000000007E-2</v>
      </c>
      <c r="M137" s="3088" t="str">
        <f>IFERROR(IF(F137=E363,"L",IF(OR(F137=F363,F137=G363,F137=H363,F137=I363),"Kg",IF(OR(F137=J363,F137=K363,F137=L363,F137=M363),F137,0))),0)</f>
        <v>Kg</v>
      </c>
      <c r="N137" s="3069">
        <f>IFERROR((SUMIF(E363:M363, F137, E364:M364)) * G137 * G19, 0)</f>
        <v>5</v>
      </c>
      <c r="O137" s="3069">
        <f>IFERROR((SUMIF(E363:M363, F137, E364:M364)) * I137 * I19, 0)</f>
        <v>41.58</v>
      </c>
      <c r="P137" s="3069">
        <f>IFERROR((SUMIF(E363:M363, F137, E364:M364)) * K137 * K19, 0)</f>
        <v>9.5</v>
      </c>
      <c r="Q137" s="3070" t="str">
        <f>IFERROR(IF(N137&gt;0,IF(OR(F137="Kg", F137="g"),IF(ROUND(N137,3)&gt;=1,ROUND(N137,3)&amp;" Kg",ROUND(N137*1000,0)&amp;" g"),IF(ROUND(N137,3)&gt;=1,ROUND(N137,3)&amp;IF(OR(F137=E363,F137=F363,F137=G363,F137=H363,F137=I363)," Kg ",F137),"")), ""),0)</f>
        <v>5 Kg</v>
      </c>
      <c r="R137" s="3070" t="str">
        <f>IFERROR(IF(O137&gt;0,IF(OR(F137="Kg", F137="g"),IF(ROUND(O137,3)&gt;=1,ROUND(O137,3)&amp;" Kg",ROUND(O137*1000,0)&amp;" g"),IF(ROUND(O137,3)&gt;=1,ROUND(O137,3)&amp;IF(OR(F137=E363,F137=F363,F137=G363,F137=H363,F137=I363)," Kg ",F137),"")), ""),0)</f>
        <v>41.58 Kg</v>
      </c>
      <c r="S137" s="3070" t="str">
        <f>IFERROR(IF(P137&gt;0,IF(OR(F137="Kg", F137="g"),IF(ROUND(P137,3)&gt;=1,ROUND(P137,3)&amp;" Kg",ROUND(P137*1000,0)&amp;" g"),IF(ROUND(P137,3)&gt;=1,ROUND(P137,3)&amp;IF(OR(F137=E363,F137=F363,F137=G363,F137=H363,F137=I363)," Kg ",F137),"")), ""),0)</f>
        <v>9.5 Kg</v>
      </c>
      <c r="T137" s="3071">
        <f>IFERROR(INDEX(J364:M364,MATCH(G137,J363:M363,0))*G19&amp;" "&amp;G137,0)</f>
        <v>0</v>
      </c>
      <c r="U137" s="3071">
        <f>IFERROR(INDEX(J364:M364,MATCH(I137,J363:M363,0))*I19&amp;" "&amp;I137,0)</f>
        <v>0</v>
      </c>
      <c r="V137" s="3072">
        <f>IFERROR(INDEX(J364:M364,MATCH(K137,J363:M363,0))*K19&amp;" "&amp;K137,0)</f>
        <v>0</v>
      </c>
      <c r="W137" s="2997">
        <v>1</v>
      </c>
      <c r="X137" s="2997">
        <v>1</v>
      </c>
      <c r="Y137" s="2997">
        <v>1</v>
      </c>
      <c r="Z137" s="2997">
        <v>1</v>
      </c>
      <c r="AA137" s="2997">
        <v>1</v>
      </c>
      <c r="AB137" s="2997">
        <v>1</v>
      </c>
      <c r="AC137" s="2997">
        <v>1</v>
      </c>
      <c r="AD137" s="2997">
        <v>1</v>
      </c>
      <c r="AE137" s="3002">
        <v>1</v>
      </c>
    </row>
    <row r="138" spans="1:31" s="3031" customFormat="1" ht="15.75">
      <c r="A138" s="2997">
        <v>1</v>
      </c>
      <c r="B138" s="3061"/>
      <c r="C138" s="3073"/>
      <c r="D138" s="3074"/>
      <c r="E138" s="3074"/>
      <c r="F138" s="3075" t="str">
        <f>C137</f>
        <v>Bœuf braisé, bœuf sauté, bouilli de bœuf</v>
      </c>
      <c r="G138" s="3113" t="str">
        <f>IF(OR(Q137="",0),T137,Q137)</f>
        <v>5 Kg</v>
      </c>
      <c r="H138" s="3113" t="str">
        <f>IF(OR(Q138="",0),T138,Q138)</f>
        <v>7 Kg</v>
      </c>
      <c r="I138" s="3113" t="str">
        <f>IF(OR(R137="",0),U137,R137)</f>
        <v>41.58 Kg</v>
      </c>
      <c r="J138" s="3113" t="str">
        <f>IF(OR(R138="",0),U138,R138)</f>
        <v>15.36 Kg</v>
      </c>
      <c r="K138" s="3113" t="str">
        <f>IF(OR(S137="",0),V137,S137)</f>
        <v>9.5 Kg</v>
      </c>
      <c r="L138" s="3113" t="str">
        <f>IF(OR(S138="",0),V138,S138)</f>
        <v>5.32 Kg</v>
      </c>
      <c r="M138" s="3090">
        <f>SUM(N137:P138)</f>
        <v>83.759999999999991</v>
      </c>
      <c r="N138" s="3078">
        <f>IFERROR((SUMIF(E363:M363, F137, E364:M364)) * H137 * H19, 0)</f>
        <v>7.0000000000000009</v>
      </c>
      <c r="O138" s="3078">
        <f>IFERROR((SUMIF(E363:M363, F137, E364:M364)) * J137 * J19, 0)</f>
        <v>15.36</v>
      </c>
      <c r="P138" s="3078">
        <f>IFERROR((SUMIF(E363:M363, F137, E364:M364)) * L137 * L19, 0)</f>
        <v>5.32</v>
      </c>
      <c r="Q138" s="3070" t="str">
        <f>IFERROR(IF(N138&gt;0,IF(OR(F137="Kg", F137="g"),IF(ROUND(N138,3)&gt;=1,ROUND(N138,3)&amp;" Kg",ROUND(N138*1000,0)&amp;" g"),IF(ROUND(N138,3)&gt;=1,ROUND(N138,3)&amp;IF(OR(F137=E363,F137=F363,F137=G363,F137=H363,F137=I363)," Kg ",F137),"")), ""),0)</f>
        <v>7 Kg</v>
      </c>
      <c r="R138" s="3070" t="str">
        <f>IFERROR(IF(O138&gt;0,IF(OR(F137="Kg", F137="g"),IF(ROUND(O138,3)&gt;=1,ROUND(O138,3)&amp;" Kg",ROUND(O138*1000,0)&amp;" g"),IF(ROUND(O138,3)&gt;=1,ROUND(O138,3)&amp;IF(OR(F137=E363,F137=F363,F137=G363,F137=H363,F137=I363)," Kg ",F137),"")), ""),0)</f>
        <v>15.36 Kg</v>
      </c>
      <c r="S138" s="3070" t="str">
        <f>IFERROR(IF(P138&gt;0,IF(OR(F137="Kg", F137="g"),IF(ROUND(P138,3)&gt;=1,ROUND(P138,3)&amp;" Kg",ROUND(P138*1000,0)&amp;" g"),IF(ROUND(P138,3)&gt;=1,ROUND(P138,3)&amp;IF(OR(F137=E363,F137=F363,F137=G363,F137=H363,F137=I363)," Kg ",F137),"")), ""),0)</f>
        <v>5.32 Kg</v>
      </c>
      <c r="T138" s="3071">
        <f>IFERROR(INDEX(J364:M364,MATCH(H137,J363:M363,0))*H19&amp;" "&amp;H137,0)</f>
        <v>0</v>
      </c>
      <c r="U138" s="3071">
        <f>IFERROR(INDEX(J364:M364,MATCH(J137,J363:M363,0))*J19&amp;" "&amp;J137,0)</f>
        <v>0</v>
      </c>
      <c r="V138" s="3072">
        <f>IFERROR(INDEX(J364:M364,MATCH(L137,J363:M363,0))*L19&amp;" "&amp;L137,0)</f>
        <v>0</v>
      </c>
      <c r="W138" s="2997">
        <v>1</v>
      </c>
      <c r="X138" s="2997">
        <v>1</v>
      </c>
      <c r="Y138" s="2997">
        <v>1</v>
      </c>
      <c r="Z138" s="2997">
        <v>1</v>
      </c>
      <c r="AA138" s="2997">
        <v>1</v>
      </c>
      <c r="AB138" s="2997">
        <v>1</v>
      </c>
      <c r="AC138" s="2997">
        <v>1</v>
      </c>
      <c r="AD138" s="2997">
        <v>1</v>
      </c>
      <c r="AE138" s="3002">
        <v>1</v>
      </c>
    </row>
    <row r="139" spans="1:31" s="3031" customFormat="1" ht="15.75">
      <c r="A139" s="2997">
        <v>1</v>
      </c>
      <c r="B139" s="3061"/>
      <c r="C139" s="3062" t="s">
        <v>4658</v>
      </c>
      <c r="D139" s="3063"/>
      <c r="E139" s="3063"/>
      <c r="F139" s="3096" t="s">
        <v>4614</v>
      </c>
      <c r="G139" s="3097">
        <v>0.04</v>
      </c>
      <c r="H139" s="3097">
        <v>0.06</v>
      </c>
      <c r="I139" s="3098">
        <v>0.09</v>
      </c>
      <c r="J139" s="3098">
        <v>0.1</v>
      </c>
      <c r="K139" s="3098">
        <v>0.08</v>
      </c>
      <c r="L139" s="3097">
        <v>0.06</v>
      </c>
      <c r="M139" s="3088" t="str">
        <f>IFERROR(IF(F139=E363,"L",IF(OR(F139=F363,F139=G363,F139=H363,F139=I363),"Kg",IF(OR(F139=J363,F139=K363,F139=L363,F139=M363),F139,0))),0)</f>
        <v>Kg</v>
      </c>
      <c r="N139" s="3069">
        <f>IFERROR((SUMIF(E363:M363, F139, E364:M364)) * G139 * G19, 0)</f>
        <v>4</v>
      </c>
      <c r="O139" s="3069">
        <f>IFERROR((SUMIF(E363:M363, F139, E364:M364)) * I139 * I19, 0)</f>
        <v>34.019999999999996</v>
      </c>
      <c r="P139" s="3069">
        <f>IFERROR((SUMIF(E363:M363, F139, E364:M364)) * K139 * K19, 0)</f>
        <v>7.6000000000000005</v>
      </c>
      <c r="Q139" s="3092" t="str">
        <f>IFERROR(IF(N139&gt;0,IF(OR(F139="Kg", F139="g"),IF(ROUND(N139,3)&gt;=1,ROUND(N139,3)&amp;" Kg",ROUND(N139*1000,0)&amp;" g"),IF(ROUND(N139,3)&gt;=1,ROUND(N139,3)&amp;IF(OR(F139=E363,F139=F363,F139=G363,F139=H363,F139=I363)," Kg ",F139),"")), ""),0)</f>
        <v>4 Kg</v>
      </c>
      <c r="R139" s="3092" t="str">
        <f>IFERROR(IF(O139&gt;0,IF(OR(F139="Kg", F139="g"),IF(ROUND(O139,3)&gt;=1,ROUND(O139,3)&amp;" Kg",ROUND(O139*1000,0)&amp;" g"),IF(ROUND(O139,3)&gt;=1,ROUND(O139,3)&amp;IF(OR(F139=E363,F139=F363,F139=G363,F139=H363,F139=I363)," Kg ",F139),"")), ""),0)</f>
        <v>34.02 Kg</v>
      </c>
      <c r="S139" s="3092" t="str">
        <f>IFERROR(IF(P139&gt;0,IF(OR(F139="Kg", F139="g"),IF(ROUND(P139,3)&gt;=1,ROUND(P139,3)&amp;" Kg",ROUND(P139*1000,0)&amp;" g"),IF(ROUND(P139,3)&gt;=1,ROUND(P139,3)&amp;IF(OR(F139=E363,F139=F363,F139=G363,F139=H363,F139=I363)," Kg ",F139),"")), ""),0)</f>
        <v>7.6 Kg</v>
      </c>
      <c r="T139" s="3093">
        <f>IFERROR(INDEX(J364:M364,MATCH(G139,J363:M363,0))*G19&amp;" "&amp;G139,0)</f>
        <v>0</v>
      </c>
      <c r="U139" s="3093">
        <f>IFERROR(INDEX(J364:M364,MATCH(I139,J363:M363,0))*I19&amp;" "&amp;I139,0)</f>
        <v>0</v>
      </c>
      <c r="V139" s="3094">
        <f>IFERROR(INDEX(J364:M364,MATCH(K139,J363:M363,0))*K19&amp;" "&amp;K139,0)</f>
        <v>0</v>
      </c>
      <c r="W139" s="2997">
        <v>1</v>
      </c>
      <c r="X139" s="2997">
        <v>1</v>
      </c>
      <c r="Y139" s="2997">
        <v>1</v>
      </c>
      <c r="Z139" s="2997">
        <v>1</v>
      </c>
      <c r="AA139" s="2997">
        <v>1</v>
      </c>
      <c r="AB139" s="2997">
        <v>1</v>
      </c>
      <c r="AC139" s="2997">
        <v>1</v>
      </c>
      <c r="AD139" s="2997">
        <v>1</v>
      </c>
      <c r="AE139" s="3002">
        <v>1</v>
      </c>
    </row>
    <row r="140" spans="1:31" s="3031" customFormat="1" ht="15.75">
      <c r="A140" s="2997">
        <v>1</v>
      </c>
      <c r="B140" s="3061"/>
      <c r="C140" s="3073"/>
      <c r="D140" s="3074"/>
      <c r="E140" s="3074"/>
      <c r="F140" s="3075" t="str">
        <f>C139</f>
        <v>Rôti de bœuf, steak</v>
      </c>
      <c r="G140" s="3113" t="str">
        <f>IF(OR(Q139="",0),T139,Q139)</f>
        <v>4 Kg</v>
      </c>
      <c r="H140" s="3113" t="str">
        <f>IF(OR(Q140="",0),T140,Q140)</f>
        <v>6 Kg</v>
      </c>
      <c r="I140" s="3113" t="str">
        <f>IF(OR(R139="",0),U139,R139)</f>
        <v>34.02 Kg</v>
      </c>
      <c r="J140" s="3113" t="str">
        <f>IF(OR(R140="",0),U140,R140)</f>
        <v>12.8 Kg</v>
      </c>
      <c r="K140" s="3113" t="str">
        <f>IF(OR(S139="",0),V139,S139)</f>
        <v>7.6 Kg</v>
      </c>
      <c r="L140" s="3113" t="str">
        <f>IF(OR(S140="",0),V140,S140)</f>
        <v>4.56 Kg</v>
      </c>
      <c r="M140" s="3090">
        <f>SUM(N139:P140)</f>
        <v>68.98</v>
      </c>
      <c r="N140" s="3078">
        <f>IFERROR((SUMIF(E363:M363, F139, E364:M364)) * H139 * H19, 0)</f>
        <v>6</v>
      </c>
      <c r="O140" s="3078">
        <f>IFERROR((SUMIF(E363:M363, F139, E364:M364)) * J139 * J19, 0)</f>
        <v>12.8</v>
      </c>
      <c r="P140" s="3078">
        <f>IFERROR((SUMIF(E363:M363, F139, E364:M364)) * L139 * L19, 0)</f>
        <v>4.5599999999999996</v>
      </c>
      <c r="Q140" s="3092" t="str">
        <f>IFERROR(IF(N140&gt;0,IF(OR(F139="Kg", F139="g"),IF(ROUND(N140,3)&gt;=1,ROUND(N140,3)&amp;" Kg",ROUND(N140*1000,0)&amp;" g"),IF(ROUND(N140,3)&gt;=1,ROUND(N140,3)&amp;IF(OR(F139=E363,F139=F363,F139=G363,F139=H363,F139=I363)," Kg ",F139),"")), ""),0)</f>
        <v>6 Kg</v>
      </c>
      <c r="R140" s="3092" t="str">
        <f>IFERROR(IF(O140&gt;0,IF(OR(F139="Kg", F139="g"),IF(ROUND(O140,3)&gt;=1,ROUND(O140,3)&amp;" Kg",ROUND(O140*1000,0)&amp;" g"),IF(ROUND(O140,3)&gt;=1,ROUND(O140,3)&amp;IF(OR(F139=E363,F139=F363,F139=G363,F139=H363,F139=I363)," Kg ",F139),"")), ""),0)</f>
        <v>12.8 Kg</v>
      </c>
      <c r="S140" s="3092" t="str">
        <f>IFERROR(IF(P140&gt;0,IF(OR(F139="Kg", F139="g"),IF(ROUND(P140,3)&gt;=1,ROUND(P140,3)&amp;" Kg",ROUND(P140*1000,0)&amp;" g"),IF(ROUND(P140,3)&gt;=1,ROUND(P140,3)&amp;IF(OR(F139=E363,F139=F363,F139=G363,F139=H363,F139=I363)," Kg ",F139),"")), ""),0)</f>
        <v>4.56 Kg</v>
      </c>
      <c r="T140" s="3093">
        <f>IFERROR(INDEX(J364:M364,MATCH(H139,J363:M363,0))*H19&amp;" "&amp;H139,0)</f>
        <v>0</v>
      </c>
      <c r="U140" s="3093">
        <f>IFERROR(INDEX(J364:M364,MATCH(J139,J363:M363,0))*J19&amp;" "&amp;J139,0)</f>
        <v>0</v>
      </c>
      <c r="V140" s="3094">
        <f>IFERROR(INDEX(J364:M364,MATCH(L139,J363:M363,0))*L19&amp;" "&amp;L139,0)</f>
        <v>0</v>
      </c>
      <c r="W140" s="2997">
        <v>1</v>
      </c>
      <c r="X140" s="2997">
        <v>1</v>
      </c>
      <c r="Y140" s="2997">
        <v>1</v>
      </c>
      <c r="Z140" s="2997">
        <v>1</v>
      </c>
      <c r="AA140" s="2997">
        <v>1</v>
      </c>
      <c r="AB140" s="2997">
        <v>1</v>
      </c>
      <c r="AC140" s="2997">
        <v>1</v>
      </c>
      <c r="AD140" s="2997">
        <v>1</v>
      </c>
      <c r="AE140" s="3002">
        <v>1</v>
      </c>
    </row>
    <row r="141" spans="1:31" s="3031" customFormat="1" ht="15.75">
      <c r="A141" s="2997">
        <v>1</v>
      </c>
      <c r="B141" s="3061"/>
      <c r="C141" s="3062" t="s">
        <v>4659</v>
      </c>
      <c r="D141" s="3063"/>
      <c r="E141" s="3063"/>
      <c r="F141" s="3096" t="s">
        <v>4614</v>
      </c>
      <c r="G141" s="3097">
        <v>0.05</v>
      </c>
      <c r="H141" s="3097">
        <v>7.0000000000000007E-2</v>
      </c>
      <c r="I141" s="3098">
        <v>0.1</v>
      </c>
      <c r="J141" s="3098">
        <v>0.12</v>
      </c>
      <c r="K141" s="3098">
        <v>0.1</v>
      </c>
      <c r="L141" s="3097">
        <v>7.0000000000000007E-2</v>
      </c>
      <c r="M141" s="3088" t="str">
        <f>IFERROR(IF(F141=E363,"L",IF(OR(F141=F363,F141=G363,F141=H363,F141=I363),"Kg",IF(OR(F141=J363,F141=K363,F141=L363,F141=M363),F141,0))),0)</f>
        <v>Kg</v>
      </c>
      <c r="N141" s="3069">
        <f>IFERROR((SUMIF(E363:M363, F141, E364:M364)) * G141 * G19, 0)</f>
        <v>5</v>
      </c>
      <c r="O141" s="3069">
        <f>IFERROR((SUMIF(E363:M363, F141, E364:M364)) * I141 * I19, 0)</f>
        <v>37.800000000000004</v>
      </c>
      <c r="P141" s="3069">
        <f>IFERROR((SUMIF(E363:M363, F141, E364:M364)) * K141 * K19, 0)</f>
        <v>9.5</v>
      </c>
      <c r="Q141" s="3070" t="str">
        <f>IFERROR(IF(N141&gt;0,IF(OR(F141="Kg", F141="g"),IF(ROUND(N141,3)&gt;=1,ROUND(N141,3)&amp;" Kg",ROUND(N141*1000,0)&amp;" g"),IF(ROUND(N141,3)&gt;=1,ROUND(N141,3)&amp;IF(OR(F141=E363,F141=F363,F141=G363,F141=H363,F141=I363)," Kg ",F141),"")), ""),0)</f>
        <v>5 Kg</v>
      </c>
      <c r="R141" s="3070" t="str">
        <f>IFERROR(IF(O141&gt;0,IF(OR(F141="Kg", F141="g"),IF(ROUND(O141,3)&gt;=1,ROUND(O141,3)&amp;" Kg",ROUND(O141*1000,0)&amp;" g"),IF(ROUND(O141,3)&gt;=1,ROUND(O141,3)&amp;IF(OR(F141=E363,F141=F363,F141=G363,F141=H363,F141=I363)," Kg ",F141),"")), ""),0)</f>
        <v>37.8 Kg</v>
      </c>
      <c r="S141" s="3070" t="str">
        <f>IFERROR(IF(P141&gt;0,IF(OR(F141="Kg", F141="g"),IF(ROUND(P141,3)&gt;=1,ROUND(P141,3)&amp;" Kg",ROUND(P141*1000,0)&amp;" g"),IF(ROUND(P141,3)&gt;=1,ROUND(P141,3)&amp;IF(OR(F141=E363,F141=F363,F141=G363,F141=H363,F141=I363)," Kg ",F141),"")), ""),0)</f>
        <v>9.5 Kg</v>
      </c>
      <c r="T141" s="3071">
        <f>IFERROR(INDEX(J364:M364,MATCH(G141,J363:M363,0))*G19&amp;" "&amp;G141,0)</f>
        <v>0</v>
      </c>
      <c r="U141" s="3071">
        <f>IFERROR(INDEX(J364:M364,MATCH(I141,J363:M363,0))*I19&amp;" "&amp;I141,0)</f>
        <v>0</v>
      </c>
      <c r="V141" s="3072">
        <f>IFERROR(INDEX(J364:M364,MATCH(K141,J363:M363,0))*K19&amp;" "&amp;K141,0)</f>
        <v>0</v>
      </c>
      <c r="W141" s="2997">
        <v>1</v>
      </c>
      <c r="X141" s="2997">
        <v>1</v>
      </c>
      <c r="Y141" s="2997">
        <v>1</v>
      </c>
      <c r="Z141" s="2997">
        <v>1</v>
      </c>
      <c r="AA141" s="2997">
        <v>1</v>
      </c>
      <c r="AB141" s="2997">
        <v>1</v>
      </c>
      <c r="AC141" s="2997">
        <v>1</v>
      </c>
      <c r="AD141" s="2997">
        <v>1</v>
      </c>
      <c r="AE141" s="3002">
        <v>1</v>
      </c>
    </row>
    <row r="142" spans="1:31" s="3031" customFormat="1" ht="15.75">
      <c r="A142" s="2997">
        <v>1</v>
      </c>
      <c r="B142" s="3061"/>
      <c r="C142" s="3073"/>
      <c r="D142" s="3074"/>
      <c r="E142" s="3074"/>
      <c r="F142" s="3075" t="str">
        <f>C141</f>
        <v>Steak haché</v>
      </c>
      <c r="G142" s="3113" t="str">
        <f>IF(OR(Q141="",0),T141,Q141)</f>
        <v>5 Kg</v>
      </c>
      <c r="H142" s="3113" t="str">
        <f>IF(OR(Q142="",0),T142,Q142)</f>
        <v>7 Kg</v>
      </c>
      <c r="I142" s="3113" t="str">
        <f>IF(OR(R141="",0),U141,R141)</f>
        <v>37.8 Kg</v>
      </c>
      <c r="J142" s="3113" t="str">
        <f>IF(OR(R142="",0),U142,R142)</f>
        <v>15.36 Kg</v>
      </c>
      <c r="K142" s="3113" t="str">
        <f>IF(OR(S141="",0),V141,S141)</f>
        <v>9.5 Kg</v>
      </c>
      <c r="L142" s="3113" t="str">
        <f>IF(OR(S142="",0),V142,S142)</f>
        <v>5.32 Kg</v>
      </c>
      <c r="M142" s="3090">
        <f>SUM(N141:P142)</f>
        <v>79.97999999999999</v>
      </c>
      <c r="N142" s="3078">
        <f>IFERROR((SUMIF(E363:M363, F141, E364:M364)) * H141 * H19, 0)</f>
        <v>7.0000000000000009</v>
      </c>
      <c r="O142" s="3078">
        <f>IFERROR((SUMIF(E363:M363, F141, E364:M364)) * J141 * J19, 0)</f>
        <v>15.36</v>
      </c>
      <c r="P142" s="3078">
        <f>IFERROR((SUMIF(E363:M363, F141, E364:M364)) * L141 * L19, 0)</f>
        <v>5.32</v>
      </c>
      <c r="Q142" s="3070" t="str">
        <f>IFERROR(IF(N142&gt;0,IF(OR(F141="Kg", F141="g"),IF(ROUND(N142,3)&gt;=1,ROUND(N142,3)&amp;" Kg",ROUND(N142*1000,0)&amp;" g"),IF(ROUND(N142,3)&gt;=1,ROUND(N142,3)&amp;IF(OR(F141=E363,F141=F363,F141=G363,F141=H363,F141=I363)," Kg ",F141),"")), ""),0)</f>
        <v>7 Kg</v>
      </c>
      <c r="R142" s="3070" t="str">
        <f>IFERROR(IF(O142&gt;0,IF(OR(F141="Kg", F141="g"),IF(ROUND(O142,3)&gt;=1,ROUND(O142,3)&amp;" Kg",ROUND(O142*1000,0)&amp;" g"),IF(ROUND(O142,3)&gt;=1,ROUND(O142,3)&amp;IF(OR(F141=E363,F141=F363,F141=G363,F141=H363,F141=I363)," Kg ",F141),"")), ""),0)</f>
        <v>15.36 Kg</v>
      </c>
      <c r="S142" s="3070" t="str">
        <f>IFERROR(IF(P142&gt;0,IF(OR(F141="Kg", F141="g"),IF(ROUND(P142,3)&gt;=1,ROUND(P142,3)&amp;" Kg",ROUND(P142*1000,0)&amp;" g"),IF(ROUND(P142,3)&gt;=1,ROUND(P142,3)&amp;IF(OR(F141=E363,F141=F363,F141=G363,F141=H363,F141=I363)," Kg ",F141),"")), ""),0)</f>
        <v>5.32 Kg</v>
      </c>
      <c r="T142" s="3071">
        <f>IFERROR(INDEX(J364:M364,MATCH(H141,J363:M363,0))*H19&amp;" "&amp;H141,0)</f>
        <v>0</v>
      </c>
      <c r="U142" s="3071">
        <f>IFERROR(INDEX(J364:M364,MATCH(J141,J363:M363,0))*J19&amp;" "&amp;J141,0)</f>
        <v>0</v>
      </c>
      <c r="V142" s="3072">
        <f>IFERROR(INDEX(J364:M364,MATCH(L141,J363:M363,0))*L19&amp;" "&amp;L141,0)</f>
        <v>0</v>
      </c>
      <c r="W142" s="2997">
        <v>1</v>
      </c>
      <c r="X142" s="2997">
        <v>1</v>
      </c>
      <c r="Y142" s="2997">
        <v>1</v>
      </c>
      <c r="Z142" s="2997">
        <v>1</v>
      </c>
      <c r="AA142" s="2997">
        <v>1</v>
      </c>
      <c r="AB142" s="2997">
        <v>1</v>
      </c>
      <c r="AC142" s="2997">
        <v>1</v>
      </c>
      <c r="AD142" s="2997">
        <v>1</v>
      </c>
      <c r="AE142" s="3002">
        <v>1</v>
      </c>
    </row>
    <row r="143" spans="1:31" s="3031" customFormat="1" ht="15.75">
      <c r="A143" s="2997">
        <v>1</v>
      </c>
      <c r="B143" s="3061"/>
      <c r="C143" s="3062" t="s">
        <v>4660</v>
      </c>
      <c r="D143" s="3063"/>
      <c r="E143" s="3063"/>
      <c r="F143" s="3096" t="s">
        <v>4614</v>
      </c>
      <c r="G143" s="3097">
        <v>0.05</v>
      </c>
      <c r="H143" s="3097">
        <v>7.0000000000000007E-2</v>
      </c>
      <c r="I143" s="3098">
        <v>0.1</v>
      </c>
      <c r="J143" s="3098">
        <v>0.12</v>
      </c>
      <c r="K143" s="3098">
        <v>0.1</v>
      </c>
      <c r="L143" s="3097">
        <v>7.0000000000000007E-2</v>
      </c>
      <c r="M143" s="3088" t="str">
        <f>IFERROR(IF(F143=E363,"L",IF(OR(F143=F363,F143=G363,F143=H363,F143=I363),"Kg",IF(OR(F143=J363,F143=K363,F143=L363,F143=M363),F143,0))),0)</f>
        <v>Kg</v>
      </c>
      <c r="N143" s="3069">
        <f>IFERROR((SUMIF(E363:M363, F143, E364:M364)) * G143 * G19, 0)</f>
        <v>5</v>
      </c>
      <c r="O143" s="3069">
        <f>IFERROR((SUMIF(E363:M363, F143, E364:M364)) * I143 * I19, 0)</f>
        <v>37.800000000000004</v>
      </c>
      <c r="P143" s="3069">
        <f>IFERROR((SUMIF(E363:M363, F143, E364:M364)) * K143 * K19, 0)</f>
        <v>9.5</v>
      </c>
      <c r="Q143" s="3092" t="str">
        <f>IFERROR(IF(N143&gt;0,IF(OR(F143="Kg", F143="g"),IF(ROUND(N143,3)&gt;=1,ROUND(N143,3)&amp;" Kg",ROUND(N143*1000,0)&amp;" g"),IF(ROUND(N143,3)&gt;=1,ROUND(N143,3)&amp;IF(OR(F143=E363,F143=F363,F143=G363,F143=H363,F143=I363)," Kg ",F143),"")), ""),0)</f>
        <v>5 Kg</v>
      </c>
      <c r="R143" s="3092" t="str">
        <f>IFERROR(IF(O143&gt;0,IF(OR(F143="Kg", F143="g"),IF(ROUND(O143,3)&gt;=1,ROUND(O143,3)&amp;" Kg",ROUND(O143*1000,0)&amp;" g"),IF(ROUND(O143,3)&gt;=1,ROUND(O143,3)&amp;IF(OR(F143=E363,F143=F363,F143=G363,F143=H363,F143=I363)," Kg ",F143),"")), ""),0)</f>
        <v>37.8 Kg</v>
      </c>
      <c r="S143" s="3092" t="str">
        <f>IFERROR(IF(P143&gt;0,IF(OR(F143="Kg", F143="g"),IF(ROUND(P143,3)&gt;=1,ROUND(P143,3)&amp;" Kg",ROUND(P143*1000,0)&amp;" g"),IF(ROUND(P143,3)&gt;=1,ROUND(P143,3)&amp;IF(OR(F143=E363,F143=F363,F143=G363,F143=H363,F143=I363)," Kg ",F143),"")), ""),0)</f>
        <v>9.5 Kg</v>
      </c>
      <c r="T143" s="3093">
        <f>IFERROR(INDEX(J364:M364,MATCH(G143,J363:M363,0))*G19&amp;" "&amp;G143,0)</f>
        <v>0</v>
      </c>
      <c r="U143" s="3093">
        <f>IFERROR(INDEX(J364:M364,MATCH(I143,J363:M363,0))*I19&amp;" "&amp;I143,0)</f>
        <v>0</v>
      </c>
      <c r="V143" s="3094">
        <f>IFERROR(INDEX(J364:M364,MATCH(K143,J363:M363,0))*K19&amp;" "&amp;K143,0)</f>
        <v>0</v>
      </c>
      <c r="W143" s="2997">
        <v>1</v>
      </c>
      <c r="X143" s="2997">
        <v>1</v>
      </c>
      <c r="Y143" s="2997">
        <v>1</v>
      </c>
      <c r="Z143" s="2997">
        <v>1</v>
      </c>
      <c r="AA143" s="2997">
        <v>1</v>
      </c>
      <c r="AB143" s="2997">
        <v>1</v>
      </c>
      <c r="AC143" s="2997">
        <v>1</v>
      </c>
      <c r="AD143" s="2997">
        <v>1</v>
      </c>
      <c r="AE143" s="3002">
        <v>1</v>
      </c>
    </row>
    <row r="144" spans="1:31" s="3031" customFormat="1" ht="15.75">
      <c r="A144" s="2997">
        <v>1</v>
      </c>
      <c r="B144" s="3061"/>
      <c r="C144" s="3073"/>
      <c r="D144" s="3074"/>
      <c r="E144" s="3074"/>
      <c r="F144" s="3075" t="str">
        <f>C143</f>
        <v>Hamburger</v>
      </c>
      <c r="G144" s="3113" t="str">
        <f>IF(OR(Q143="",0),T143,Q143)</f>
        <v>5 Kg</v>
      </c>
      <c r="H144" s="3113" t="str">
        <f>IF(OR(Q144="",0),T144,Q144)</f>
        <v>7 Kg</v>
      </c>
      <c r="I144" s="3113" t="str">
        <f>IF(OR(R143="",0),U143,R143)</f>
        <v>37.8 Kg</v>
      </c>
      <c r="J144" s="3113" t="str">
        <f>IF(OR(R144="",0),U144,R144)</f>
        <v>15.36 Kg</v>
      </c>
      <c r="K144" s="3113" t="str">
        <f>IF(OR(S143="",0),V143,S143)</f>
        <v>9.5 Kg</v>
      </c>
      <c r="L144" s="3113" t="str">
        <f>IF(OR(S144="",0),V144,S144)</f>
        <v>5.32 Kg</v>
      </c>
      <c r="M144" s="3090">
        <f>SUM(N143:P144)</f>
        <v>79.97999999999999</v>
      </c>
      <c r="N144" s="3078">
        <f>IFERROR((SUMIF(E363:M363, F143, E364:M364)) * H143 * H19, 0)</f>
        <v>7.0000000000000009</v>
      </c>
      <c r="O144" s="3078">
        <f>IFERROR((SUMIF(E363:M363, F143, E364:M364)) * J143 * J19, 0)</f>
        <v>15.36</v>
      </c>
      <c r="P144" s="3078">
        <f>IFERROR((SUMIF(E363:M363, F143, E364:M364)) * L143 * L19, 0)</f>
        <v>5.32</v>
      </c>
      <c r="Q144" s="3092" t="str">
        <f>IFERROR(IF(N144&gt;0,IF(OR(F143="Kg", F143="g"),IF(ROUND(N144,3)&gt;=1,ROUND(N144,3)&amp;" Kg",ROUND(N144*1000,0)&amp;" g"),IF(ROUND(N144,3)&gt;=1,ROUND(N144,3)&amp;IF(OR(F143=E363,F143=F363,F143=G363,F143=H363,F143=I363)," Kg ",F143),"")), ""),0)</f>
        <v>7 Kg</v>
      </c>
      <c r="R144" s="3092" t="str">
        <f>IFERROR(IF(O144&gt;0,IF(OR(F143="Kg", F143="g"),IF(ROUND(O144,3)&gt;=1,ROUND(O144,3)&amp;" Kg",ROUND(O144*1000,0)&amp;" g"),IF(ROUND(O144,3)&gt;=1,ROUND(O144,3)&amp;IF(OR(F143=E363,F143=F363,F143=G363,F143=H363,F143=I363)," Kg ",F143),"")), ""),0)</f>
        <v>15.36 Kg</v>
      </c>
      <c r="S144" s="3092" t="str">
        <f>IFERROR(IF(P144&gt;0,IF(OR(F143="Kg", F143="g"),IF(ROUND(P144,3)&gt;=1,ROUND(P144,3)&amp;" Kg",ROUND(P144*1000,0)&amp;" g"),IF(ROUND(P144,3)&gt;=1,ROUND(P144,3)&amp;IF(OR(F143=E363,F143=F363,F143=G363,F143=H363,F143=I363)," Kg ",F143),"")), ""),0)</f>
        <v>5.32 Kg</v>
      </c>
      <c r="T144" s="3093">
        <f>IFERROR(INDEX(J364:M364,MATCH(H143,J363:M363,0))*H19&amp;" "&amp;H143,0)</f>
        <v>0</v>
      </c>
      <c r="U144" s="3093">
        <f>IFERROR(INDEX(J364:M364,MATCH(J143,J363:M363,0))*J19&amp;" "&amp;J143,0)</f>
        <v>0</v>
      </c>
      <c r="V144" s="3094">
        <f>IFERROR(INDEX(J364:M364,MATCH(L143,J363:M363,0))*L19&amp;" "&amp;L143,0)</f>
        <v>0</v>
      </c>
      <c r="W144" s="2997">
        <v>1</v>
      </c>
      <c r="X144" s="2997">
        <v>1</v>
      </c>
      <c r="Y144" s="2997">
        <v>1</v>
      </c>
      <c r="Z144" s="2997">
        <v>1</v>
      </c>
      <c r="AA144" s="2997">
        <v>1</v>
      </c>
      <c r="AB144" s="2997">
        <v>1</v>
      </c>
      <c r="AC144" s="2997">
        <v>1</v>
      </c>
      <c r="AD144" s="2997">
        <v>1</v>
      </c>
      <c r="AE144" s="3002">
        <v>1</v>
      </c>
    </row>
    <row r="145" spans="1:31" s="3031" customFormat="1" ht="15.75">
      <c r="A145" s="2997">
        <v>1</v>
      </c>
      <c r="B145" s="3061"/>
      <c r="C145" s="3062" t="s">
        <v>4661</v>
      </c>
      <c r="D145" s="3063"/>
      <c r="E145" s="3063"/>
      <c r="F145" s="3085" t="s">
        <v>4611</v>
      </c>
      <c r="G145" s="3086">
        <v>2</v>
      </c>
      <c r="H145" s="3086">
        <v>3</v>
      </c>
      <c r="I145" s="3086">
        <v>4.5</v>
      </c>
      <c r="J145" s="3086">
        <v>5</v>
      </c>
      <c r="K145" s="3086">
        <v>4</v>
      </c>
      <c r="L145" s="3087">
        <v>3</v>
      </c>
      <c r="M145" s="3088" t="str">
        <f>IFERROR(IF(F145=E363,"L",IF(OR(F145=F363,F145=G363,F145=H363,F145=I363),"Kg",IF(OR(F145=J363,F145=K363,F145=L363,F145=M363),F145,0))),0)</f>
        <v xml:space="preserve"> Unité(s)</v>
      </c>
      <c r="N145" s="3069">
        <f>IFERROR((SUMIF(E363:M363, F145, E364:M364)) * G145 * G19, 0)</f>
        <v>200</v>
      </c>
      <c r="O145" s="3069">
        <f>IFERROR((SUMIF(E363:M363, F145, E364:M364)) * I145 * I19, 0)</f>
        <v>1701</v>
      </c>
      <c r="P145" s="3069">
        <f>IFERROR((SUMIF(E363:M363, F145, E364:M364)) * K145 * K19, 0)</f>
        <v>380</v>
      </c>
      <c r="Q145" s="3070" t="str">
        <f>IFERROR(IF(N145&gt;0,IF(OR(F145="Kg", F145="g"),IF(ROUND(N145,3)&gt;=1,ROUND(N145,3)&amp;" Kg",ROUND(N145*1000,0)&amp;" g"),IF(ROUND(N145,3)&gt;=1,ROUND(N145,3)&amp;IF(OR(F145=E363,F145=F363,F145=G363,F145=H363,F145=I363)," Kg ",F145),"")), ""),0)</f>
        <v>200 Unité(s)</v>
      </c>
      <c r="R145" s="3070" t="str">
        <f>IFERROR(IF(O145&gt;0,IF(OR(F145="Kg", F145="g"),IF(ROUND(O145,3)&gt;=1,ROUND(O145,3)&amp;" Kg",ROUND(O145*1000,0)&amp;" g"),IF(ROUND(O145,3)&gt;=1,ROUND(O145,3)&amp;IF(OR(F145=E363,F145=F363,F145=G363,F145=H363,F145=I363)," Kg ",F145),"")), ""),0)</f>
        <v>1701 Unité(s)</v>
      </c>
      <c r="S145" s="3070" t="str">
        <f>IFERROR(IF(P145&gt;0,IF(OR(F145="Kg", F145="g"),IF(ROUND(P145,3)&gt;=1,ROUND(P145,3)&amp;" Kg",ROUND(P145*1000,0)&amp;" g"),IF(ROUND(P145,3)&gt;=1,ROUND(P145,3)&amp;IF(OR(F145=E363,F145=F363,F145=G363,F145=H363,F145=I363)," Kg ",F145),"")), ""),0)</f>
        <v>380 Unité(s)</v>
      </c>
      <c r="T145" s="3071">
        <f>IFERROR(INDEX(J364:M364,MATCH(G145,J363:M363,0))*G19&amp;" "&amp;G145,0)</f>
        <v>0</v>
      </c>
      <c r="U145" s="3071">
        <f>IFERROR(INDEX(J364:M364,MATCH(I145,J363:M363,0))*I19&amp;" "&amp;I145,0)</f>
        <v>0</v>
      </c>
      <c r="V145" s="3072">
        <f>IFERROR(INDEX(J364:M364,MATCH(K145,J363:M363,0))*K19&amp;" "&amp;K145,0)</f>
        <v>0</v>
      </c>
      <c r="W145" s="2997">
        <v>1</v>
      </c>
      <c r="X145" s="2997">
        <v>1</v>
      </c>
      <c r="Y145" s="2997">
        <v>1</v>
      </c>
      <c r="Z145" s="2997">
        <v>1</v>
      </c>
      <c r="AA145" s="2997">
        <v>1</v>
      </c>
      <c r="AB145" s="2997">
        <v>1</v>
      </c>
      <c r="AC145" s="2997">
        <v>1</v>
      </c>
      <c r="AD145" s="2997">
        <v>1</v>
      </c>
      <c r="AE145" s="3002">
        <v>1</v>
      </c>
    </row>
    <row r="146" spans="1:31" s="3031" customFormat="1" ht="15.75">
      <c r="A146" s="2997">
        <v>1</v>
      </c>
      <c r="B146" s="3061"/>
      <c r="C146" s="3073"/>
      <c r="D146" s="3074"/>
      <c r="E146" s="3074"/>
      <c r="F146" s="3075" t="str">
        <f>C145</f>
        <v>Boulettes de bœuf de 30g pièce crues (à l'unité)</v>
      </c>
      <c r="G146" s="3089" t="str">
        <f>IF(OR(Q145="",0),T145,Q145)</f>
        <v>200 Unité(s)</v>
      </c>
      <c r="H146" s="3089" t="str">
        <f>IF(OR(Q146="",0),T146,Q146)</f>
        <v>300 Unité(s)</v>
      </c>
      <c r="I146" s="3089" t="str">
        <f>IF(OR(R145="",0),U145,R145)</f>
        <v>1701 Unité(s)</v>
      </c>
      <c r="J146" s="3089" t="str">
        <f>IF(OR(R146="",0),U146,R146)</f>
        <v>640 Unité(s)</v>
      </c>
      <c r="K146" s="3089" t="str">
        <f>IF(OR(S145="",0),V145,S145)</f>
        <v>380 Unité(s)</v>
      </c>
      <c r="L146" s="3089" t="str">
        <f>IF(OR(S146="",0),V146,S146)</f>
        <v>228 Unité(s)</v>
      </c>
      <c r="M146" s="3090">
        <f>SUM(N145:P146)</f>
        <v>3449</v>
      </c>
      <c r="N146" s="3078">
        <f>IFERROR((SUMIF(E363:M363, F145, E364:M364)) * H145 * H19, 0)</f>
        <v>300</v>
      </c>
      <c r="O146" s="3078">
        <f>IFERROR((SUMIF(E363:M363, F145, E364:M364)) * J145 * J19, 0)</f>
        <v>640</v>
      </c>
      <c r="P146" s="3078">
        <f>IFERROR((SUMIF(E363:M363, F145, E364:M364)) * L145 * L19, 0)</f>
        <v>228</v>
      </c>
      <c r="Q146" s="3070" t="str">
        <f>IFERROR(IF(N146&gt;0,IF(OR(F145="Kg", F145="g"),IF(ROUND(N146,3)&gt;=1,ROUND(N146,3)&amp;" Kg",ROUND(N146*1000,0)&amp;" g"),IF(ROUND(N146,3)&gt;=1,ROUND(N146,3)&amp;IF(OR(F145=E363,F145=F363,F145=G363,F145=H363,F145=I363)," Kg ",F145),"")), ""),0)</f>
        <v>300 Unité(s)</v>
      </c>
      <c r="R146" s="3070" t="str">
        <f>IFERROR(IF(O146&gt;0,IF(OR(F145="Kg", F145="g"),IF(ROUND(O146,3)&gt;=1,ROUND(O146,3)&amp;" Kg",ROUND(O146*1000,0)&amp;" g"),IF(ROUND(O146,3)&gt;=1,ROUND(O146,3)&amp;IF(OR(F145=E363,F145=F363,F145=G363,F145=H363,F145=I363)," Kg ",F145),"")), ""),0)</f>
        <v>640 Unité(s)</v>
      </c>
      <c r="S146" s="3070" t="str">
        <f>IFERROR(IF(P146&gt;0,IF(OR(F145="Kg", F145="g"),IF(ROUND(P146,3)&gt;=1,ROUND(P146,3)&amp;" Kg",ROUND(P146*1000,0)&amp;" g"),IF(ROUND(P146,3)&gt;=1,ROUND(P146,3)&amp;IF(OR(F145=E363,F145=F363,F145=G363,F145=H363,F145=I363)," Kg ",F145),"")), ""),0)</f>
        <v>228 Unité(s)</v>
      </c>
      <c r="T146" s="3071">
        <f>IFERROR(INDEX(J364:M364,MATCH(H145,J363:M363,0))*H19&amp;" "&amp;H145,0)</f>
        <v>0</v>
      </c>
      <c r="U146" s="3071">
        <f>IFERROR(INDEX(J364:M364,MATCH(J145,J363:M363,0))*J19&amp;" "&amp;J145,0)</f>
        <v>0</v>
      </c>
      <c r="V146" s="3072">
        <f>IFERROR(INDEX(J364:M364,MATCH(L145,J363:M363,0))*L19&amp;" "&amp;L145,0)</f>
        <v>0</v>
      </c>
      <c r="W146" s="2997">
        <v>1</v>
      </c>
      <c r="X146" s="2997">
        <v>1</v>
      </c>
      <c r="Y146" s="2997">
        <v>1</v>
      </c>
      <c r="Z146" s="2997">
        <v>1</v>
      </c>
      <c r="AA146" s="2997">
        <v>1</v>
      </c>
      <c r="AB146" s="2997">
        <v>1</v>
      </c>
      <c r="AC146" s="2997">
        <v>1</v>
      </c>
      <c r="AD146" s="2997">
        <v>1</v>
      </c>
      <c r="AE146" s="3002">
        <v>1</v>
      </c>
    </row>
    <row r="147" spans="1:31" s="3031" customFormat="1" ht="15.75">
      <c r="A147" s="2997">
        <v>1</v>
      </c>
      <c r="B147" s="3061"/>
      <c r="C147" s="3062" t="s">
        <v>4662</v>
      </c>
      <c r="D147" s="3063"/>
      <c r="E147" s="3063"/>
      <c r="F147" s="3096" t="s">
        <v>4614</v>
      </c>
      <c r="G147" s="3097">
        <v>0.06</v>
      </c>
      <c r="H147" s="3097">
        <v>0.09</v>
      </c>
      <c r="I147" s="3098">
        <v>0.13500000000000001</v>
      </c>
      <c r="J147" s="3098">
        <v>0.15</v>
      </c>
      <c r="K147" s="3098">
        <v>0.12</v>
      </c>
      <c r="L147" s="3097">
        <v>0.09</v>
      </c>
      <c r="M147" s="3088" t="str">
        <f>IFERROR(IF(F147=E363,"L",IF(OR(F147=F363,F147=G363,F147=H363,F147=I363),"Kg",IF(OR(F147=J363,F147=K363,F147=L363,F147=M363),F147,0))),0)</f>
        <v>Kg</v>
      </c>
      <c r="N147" s="3069">
        <f>IFERROR((SUMIF(E363:M363, F147, E364:M364)) * G147 * G19, 0)</f>
        <v>6</v>
      </c>
      <c r="O147" s="3069">
        <f>IFERROR((SUMIF(E363:M363, F147, E364:M364)) * I147 * I19, 0)</f>
        <v>51.03</v>
      </c>
      <c r="P147" s="3069">
        <f>IFERROR((SUMIF(E363:M363, F147, E364:M364)) * K147 * K19, 0)</f>
        <v>11.4</v>
      </c>
      <c r="Q147" s="3092" t="str">
        <f>IFERROR(IF(N147&gt;0,IF(OR(F147="Kg", F147="g"),IF(ROUND(N147,3)&gt;=1,ROUND(N147,3)&amp;" Kg",ROUND(N147*1000,0)&amp;" g"),IF(ROUND(N147,3)&gt;=1,ROUND(N147,3)&amp;IF(OR(F147=E363,F147=F363,F147=G363,F147=H363,F147=I363)," Kg ",F147),"")), ""),0)</f>
        <v>6 Kg</v>
      </c>
      <c r="R147" s="3092" t="str">
        <f>IFERROR(IF(O147&gt;0,IF(OR(F147="Kg", F147="g"),IF(ROUND(O147,3)&gt;=1,ROUND(O147,3)&amp;" Kg",ROUND(O147*1000,0)&amp;" g"),IF(ROUND(O147,3)&gt;=1,ROUND(O147,3)&amp;IF(OR(F147=E363,F147=F363,F147=G363,F147=H363,F147=I363)," Kg ",F147),"")), ""),0)</f>
        <v>51.03 Kg</v>
      </c>
      <c r="S147" s="3092" t="str">
        <f>IFERROR(IF(P147&gt;0,IF(OR(F147="Kg", F147="g"),IF(ROUND(P147,3)&gt;=1,ROUND(P147,3)&amp;" Kg",ROUND(P147*1000,0)&amp;" g"),IF(ROUND(P147,3)&gt;=1,ROUND(P147,3)&amp;IF(OR(F147=E363,F147=F363,F147=G363,F147=H363,F147=I363)," Kg ",F147),"")), ""),0)</f>
        <v>11.4 Kg</v>
      </c>
      <c r="T147" s="3093">
        <f>IFERROR(INDEX(J364:M364,MATCH(G147,J363:M363,0))*G19&amp;" "&amp;G147,0)</f>
        <v>0</v>
      </c>
      <c r="U147" s="3093">
        <f>IFERROR(INDEX(J364:M364,MATCH(I147,J363:M363,0))*I19&amp;" "&amp;I147,0)</f>
        <v>0</v>
      </c>
      <c r="V147" s="3094">
        <f>IFERROR(INDEX(J364:M364,MATCH(K147,J363:M363,0))*K19&amp;" "&amp;K147,0)</f>
        <v>0</v>
      </c>
      <c r="W147" s="2997">
        <v>1</v>
      </c>
      <c r="X147" s="2997">
        <v>1</v>
      </c>
      <c r="Y147" s="2997">
        <v>1</v>
      </c>
      <c r="Z147" s="2997">
        <v>1</v>
      </c>
      <c r="AA147" s="2997">
        <v>1</v>
      </c>
      <c r="AB147" s="2997">
        <v>1</v>
      </c>
      <c r="AC147" s="2997">
        <v>1</v>
      </c>
      <c r="AD147" s="2997">
        <v>1</v>
      </c>
      <c r="AE147" s="3002">
        <v>1</v>
      </c>
    </row>
    <row r="148" spans="1:31" s="3031" customFormat="1" ht="15.75">
      <c r="A148" s="2997">
        <v>1</v>
      </c>
      <c r="B148" s="3061"/>
      <c r="C148" s="3073"/>
      <c r="D148" s="3074"/>
      <c r="E148" s="3074"/>
      <c r="F148" s="3075" t="str">
        <f>C147</f>
        <v>Boulettes de bœuf de 30g pièce crues (au poids)</v>
      </c>
      <c r="G148" s="3113" t="str">
        <f>IF(OR(Q147="",0),T147,Q147)</f>
        <v>6 Kg</v>
      </c>
      <c r="H148" s="3113" t="str">
        <f>IF(OR(Q148="",0),T148,Q148)</f>
        <v>9 Kg</v>
      </c>
      <c r="I148" s="3113" t="str">
        <f>IF(OR(R147="",0),U147,R147)</f>
        <v>51.03 Kg</v>
      </c>
      <c r="J148" s="3113" t="str">
        <f>IF(OR(R148="",0),U148,R148)</f>
        <v>19.2 Kg</v>
      </c>
      <c r="K148" s="3113" t="str">
        <f>IF(OR(S147="",0),V147,S147)</f>
        <v>11.4 Kg</v>
      </c>
      <c r="L148" s="3113" t="str">
        <f>IF(OR(S148="",0),V148,S148)</f>
        <v>6.84 Kg</v>
      </c>
      <c r="M148" s="3090">
        <f>SUM(N147:P148)</f>
        <v>103.47000000000001</v>
      </c>
      <c r="N148" s="3078">
        <f>IFERROR((SUMIF(E363:M363, F147, E364:M364)) * H147 * H19, 0)</f>
        <v>9</v>
      </c>
      <c r="O148" s="3078">
        <f>IFERROR((SUMIF(E363:M363, F147, E364:M364)) * J147 * J19, 0)</f>
        <v>19.2</v>
      </c>
      <c r="P148" s="3078">
        <f>IFERROR((SUMIF(E363:M363, F147, E364:M364)) * L147 * L19, 0)</f>
        <v>6.84</v>
      </c>
      <c r="Q148" s="3092" t="str">
        <f>IFERROR(IF(N148&gt;0,IF(OR(F147="Kg", F147="g"),IF(ROUND(N148,3)&gt;=1,ROUND(N148,3)&amp;" Kg",ROUND(N148*1000,0)&amp;" g"),IF(ROUND(N148,3)&gt;=1,ROUND(N148,3)&amp;IF(OR(F147=E363,F147=F363,F147=G363,F147=H363,F147=I363)," Kg ",F147),"")), ""),0)</f>
        <v>9 Kg</v>
      </c>
      <c r="R148" s="3092" t="str">
        <f>IFERROR(IF(O148&gt;0,IF(OR(F147="Kg", F147="g"),IF(ROUND(O148,3)&gt;=1,ROUND(O148,3)&amp;" Kg",ROUND(O148*1000,0)&amp;" g"),IF(ROUND(O148,3)&gt;=1,ROUND(O148,3)&amp;IF(OR(F147=E363,F147=F363,F147=G363,F147=H363,F147=I363)," Kg ",F147),"")), ""),0)</f>
        <v>19.2 Kg</v>
      </c>
      <c r="S148" s="3092" t="str">
        <f>IFERROR(IF(P148&gt;0,IF(OR(F147="Kg", F147="g"),IF(ROUND(P148,3)&gt;=1,ROUND(P148,3)&amp;" Kg",ROUND(P148*1000,0)&amp;" g"),IF(ROUND(P148,3)&gt;=1,ROUND(P148,3)&amp;IF(OR(F147=E363,F147=F363,F147=G363,F147=H363,F147=I363)," Kg ",F147),"")), ""),0)</f>
        <v>6.84 Kg</v>
      </c>
      <c r="T148" s="3093">
        <f>IFERROR(INDEX(J364:M364,MATCH(H147,J363:M363,0))*H19&amp;" "&amp;H147,0)</f>
        <v>0</v>
      </c>
      <c r="U148" s="3093">
        <f>IFERROR(INDEX(J364:M364,MATCH(J147,J363:M363,0))*J19&amp;" "&amp;J147,0)</f>
        <v>0</v>
      </c>
      <c r="V148" s="3094">
        <f>IFERROR(INDEX(J364:M364,MATCH(L147,J363:M363,0))*L19&amp;" "&amp;L147,0)</f>
        <v>0</v>
      </c>
      <c r="W148" s="2997">
        <v>1</v>
      </c>
      <c r="X148" s="2997">
        <v>1</v>
      </c>
      <c r="Y148" s="2997">
        <v>1</v>
      </c>
      <c r="Z148" s="2997">
        <v>1</v>
      </c>
      <c r="AA148" s="2997">
        <v>1</v>
      </c>
      <c r="AB148" s="2997">
        <v>1</v>
      </c>
      <c r="AC148" s="2997">
        <v>1</v>
      </c>
      <c r="AD148" s="2997">
        <v>1</v>
      </c>
      <c r="AE148" s="3002">
        <v>1</v>
      </c>
    </row>
    <row r="149" spans="1:31" s="3031" customFormat="1" ht="15.75">
      <c r="A149" s="2997">
        <v>1</v>
      </c>
      <c r="B149" s="3061"/>
      <c r="C149" s="3062" t="s">
        <v>4663</v>
      </c>
      <c r="D149" s="3063"/>
      <c r="E149" s="3063"/>
      <c r="F149" s="3096" t="s">
        <v>4614</v>
      </c>
      <c r="G149" s="3097">
        <v>0.05</v>
      </c>
      <c r="H149" s="3097">
        <v>7.0000000000000007E-2</v>
      </c>
      <c r="I149" s="3098">
        <v>0.09</v>
      </c>
      <c r="J149" s="3098">
        <v>0.15</v>
      </c>
      <c r="K149" s="3098">
        <v>0.1</v>
      </c>
      <c r="L149" s="3097">
        <v>7.0000000000000007E-2</v>
      </c>
      <c r="M149" s="3088" t="str">
        <f>IFERROR(IF(F149=E363,"L",IF(OR(F149=F363,F149=G363,F149=H363,F149=I363),"Kg",IF(OR(F149=J363,F149=K363,F149=L363,F149=M363),F149,0))),0)</f>
        <v>Kg</v>
      </c>
      <c r="N149" s="3069">
        <f>IFERROR((SUMIF(E363:M363, F149, E364:M364)) * G149 * G19, 0)</f>
        <v>5</v>
      </c>
      <c r="O149" s="3069">
        <f>IFERROR((SUMIF(E363:M363, F149, E364:M364)) * I149 * I19, 0)</f>
        <v>34.019999999999996</v>
      </c>
      <c r="P149" s="3069">
        <f>IFERROR((SUMIF(E363:M363, F149, E364:M364)) * K149 * K19, 0)</f>
        <v>9.5</v>
      </c>
      <c r="Q149" s="3070" t="str">
        <f>IFERROR(IF(N149&gt;0,IF(OR(F149="Kg", F149="g"),IF(ROUND(N149,3)&gt;=1,ROUND(N149,3)&amp;" Kg",ROUND(N149*1000,0)&amp;" g"),IF(ROUND(N149,3)&gt;=1,ROUND(N149,3)&amp;IF(OR(F149=E363,F149=F363,F149=G363,F149=H363,F149=I363)," Kg ",F149),"")), ""),0)</f>
        <v>5 Kg</v>
      </c>
      <c r="R149" s="3070" t="str">
        <f>IFERROR(IF(O149&gt;0,IF(OR(F149="Kg", F149="g"),IF(ROUND(O149,3)&gt;=1,ROUND(O149,3)&amp;" Kg",ROUND(O149*1000,0)&amp;" g"),IF(ROUND(O149,3)&gt;=1,ROUND(O149,3)&amp;IF(OR(F149=E363,F149=F363,F149=G363,F149=H363,F149=I363)," Kg ",F149),"")), ""),0)</f>
        <v>34.02 Kg</v>
      </c>
      <c r="S149" s="3070" t="str">
        <f>IFERROR(IF(P149&gt;0,IF(OR(F149="Kg", F149="g"),IF(ROUND(P149,3)&gt;=1,ROUND(P149,3)&amp;" Kg",ROUND(P149*1000,0)&amp;" g"),IF(ROUND(P149,3)&gt;=1,ROUND(P149,3)&amp;IF(OR(F149=E363,F149=F363,F149=G363,F149=H363,F149=I363)," Kg ",F149),"")), ""),0)</f>
        <v>9.5 Kg</v>
      </c>
      <c r="T149" s="3071">
        <f>IFERROR(INDEX(J364:M364,MATCH(G149,J363:M363,0))*G19&amp;" "&amp;G149,0)</f>
        <v>0</v>
      </c>
      <c r="U149" s="3071">
        <f>IFERROR(INDEX(J364:M364,MATCH(I149,J363:M363,0))*I19&amp;" "&amp;I149,0)</f>
        <v>0</v>
      </c>
      <c r="V149" s="3072">
        <f>IFERROR(INDEX(J364:M364,MATCH(K149,J363:M363,0))*K19&amp;" "&amp;K149,0)</f>
        <v>0</v>
      </c>
      <c r="W149" s="2997">
        <v>1</v>
      </c>
      <c r="X149" s="2997">
        <v>1</v>
      </c>
      <c r="Y149" s="2997">
        <v>1</v>
      </c>
      <c r="Z149" s="2997">
        <v>1</v>
      </c>
      <c r="AA149" s="2997">
        <v>1</v>
      </c>
      <c r="AB149" s="2997">
        <v>1</v>
      </c>
      <c r="AC149" s="2997">
        <v>1</v>
      </c>
      <c r="AD149" s="2997">
        <v>1</v>
      </c>
      <c r="AE149" s="3002">
        <v>1</v>
      </c>
    </row>
    <row r="150" spans="1:31" s="3031" customFormat="1" ht="15.75">
      <c r="A150" s="2997">
        <v>1</v>
      </c>
      <c r="B150" s="3061"/>
      <c r="C150" s="3073"/>
      <c r="D150" s="3074"/>
      <c r="E150" s="3074"/>
      <c r="F150" s="3075" t="str">
        <f>C149</f>
        <v>Bolognaise viande</v>
      </c>
      <c r="G150" s="3113" t="str">
        <f>IF(OR(Q149="",0),T149,Q149)</f>
        <v>5 Kg</v>
      </c>
      <c r="H150" s="3113" t="str">
        <f>IF(OR(Q150="",0),T150,Q150)</f>
        <v>7 Kg</v>
      </c>
      <c r="I150" s="3113" t="str">
        <f>IF(OR(R149="",0),U149,R149)</f>
        <v>34.02 Kg</v>
      </c>
      <c r="J150" s="3113" t="str">
        <f>IF(OR(R150="",0),U150,R150)</f>
        <v>19.2 Kg</v>
      </c>
      <c r="K150" s="3113" t="str">
        <f>IF(OR(S149="",0),V149,S149)</f>
        <v>9.5 Kg</v>
      </c>
      <c r="L150" s="3113" t="str">
        <f>IF(OR(S150="",0),V150,S150)</f>
        <v>5.32 Kg</v>
      </c>
      <c r="M150" s="3090">
        <f>SUM(N149:P150)</f>
        <v>80.039999999999992</v>
      </c>
      <c r="N150" s="3078">
        <f>IFERROR((SUMIF(E363:M363, F149, E364:M364)) * H149 * H19, 0)</f>
        <v>7.0000000000000009</v>
      </c>
      <c r="O150" s="3078">
        <f>IFERROR((SUMIF(E363:M363, F149, E364:M364)) * J149 * J19, 0)</f>
        <v>19.2</v>
      </c>
      <c r="P150" s="3078">
        <f>IFERROR((SUMIF(E363:M363, F149, E364:M364)) * L149 * L19, 0)</f>
        <v>5.32</v>
      </c>
      <c r="Q150" s="3070" t="str">
        <f>IFERROR(IF(N150&gt;0,IF(OR(F149="Kg", F149="g"),IF(ROUND(N150,3)&gt;=1,ROUND(N150,3)&amp;" Kg",ROUND(N150*1000,0)&amp;" g"),IF(ROUND(N150,3)&gt;=1,ROUND(N150,3)&amp;IF(OR(F149=E363,F149=F363,F149=G363,F149=H363,F149=I363)," Kg ",F149),"")), ""),0)</f>
        <v>7 Kg</v>
      </c>
      <c r="R150" s="3070" t="str">
        <f>IFERROR(IF(O150&gt;0,IF(OR(F149="Kg", F149="g"),IF(ROUND(O150,3)&gt;=1,ROUND(O150,3)&amp;" Kg",ROUND(O150*1000,0)&amp;" g"),IF(ROUND(O150,3)&gt;=1,ROUND(O150,3)&amp;IF(OR(F149=E363,F149=F363,F149=G363,F149=H363,F149=I363)," Kg ",F149),"")), ""),0)</f>
        <v>19.2 Kg</v>
      </c>
      <c r="S150" s="3070" t="str">
        <f>IFERROR(IF(P150&gt;0,IF(OR(F149="Kg", F149="g"),IF(ROUND(P150,3)&gt;=1,ROUND(P150,3)&amp;" Kg",ROUND(P150*1000,0)&amp;" g"),IF(ROUND(P150,3)&gt;=1,ROUND(P150,3)&amp;IF(OR(F149=E363,F149=F363,F149=G363,F149=H363,F149=I363)," Kg ",F149),"")), ""),0)</f>
        <v>5.32 Kg</v>
      </c>
      <c r="T150" s="3071">
        <f>IFERROR(INDEX(J364:M364,MATCH(H149,J363:M363,0))*H19&amp;" "&amp;H149,0)</f>
        <v>0</v>
      </c>
      <c r="U150" s="3071">
        <f>IFERROR(INDEX(J364:M364,MATCH(J149,J363:M363,0))*J19&amp;" "&amp;J149,0)</f>
        <v>0</v>
      </c>
      <c r="V150" s="3072">
        <f>IFERROR(INDEX(J364:M364,MATCH(L149,J363:M363,0))*L19&amp;" "&amp;L149,0)</f>
        <v>0</v>
      </c>
      <c r="W150" s="2997">
        <v>1</v>
      </c>
      <c r="X150" s="2997">
        <v>1</v>
      </c>
      <c r="Y150" s="2997">
        <v>1</v>
      </c>
      <c r="Z150" s="2997">
        <v>1</v>
      </c>
      <c r="AA150" s="2997">
        <v>1</v>
      </c>
      <c r="AB150" s="2997">
        <v>1</v>
      </c>
      <c r="AC150" s="2997">
        <v>1</v>
      </c>
      <c r="AD150" s="2997">
        <v>1</v>
      </c>
      <c r="AE150" s="3002">
        <v>1</v>
      </c>
    </row>
    <row r="151" spans="1:31" s="3031" customFormat="1" ht="15" customHeight="1">
      <c r="A151" s="2997">
        <v>1</v>
      </c>
      <c r="B151" s="3079"/>
      <c r="C151" s="7040" t="s">
        <v>579</v>
      </c>
      <c r="D151" s="7040"/>
      <c r="E151" s="7040"/>
      <c r="F151" s="7040"/>
      <c r="G151" s="7040"/>
      <c r="H151" s="7040"/>
      <c r="I151" s="7040"/>
      <c r="J151" s="7040"/>
      <c r="K151" s="7040"/>
      <c r="L151" s="7040"/>
      <c r="M151" s="7040"/>
      <c r="N151" s="3035"/>
      <c r="O151" s="3035"/>
      <c r="P151" s="3035"/>
      <c r="Q151" s="3035"/>
      <c r="R151" s="3035"/>
      <c r="S151" s="3035"/>
      <c r="T151" s="3035"/>
      <c r="U151" s="3035"/>
      <c r="V151" s="3036"/>
      <c r="W151" s="2997">
        <v>1</v>
      </c>
      <c r="X151" s="2997">
        <v>1</v>
      </c>
      <c r="Y151" s="2997">
        <v>1</v>
      </c>
      <c r="Z151" s="2997">
        <v>1</v>
      </c>
      <c r="AA151" s="2997">
        <v>1</v>
      </c>
      <c r="AB151" s="2997">
        <v>1</v>
      </c>
      <c r="AC151" s="2997">
        <v>1</v>
      </c>
      <c r="AD151" s="2997">
        <v>1</v>
      </c>
      <c r="AE151" s="3002">
        <v>1</v>
      </c>
    </row>
    <row r="152" spans="1:31" s="3031" customFormat="1" ht="15" customHeight="1">
      <c r="A152" s="2997">
        <v>1</v>
      </c>
      <c r="B152" s="3079"/>
      <c r="C152" s="7041"/>
      <c r="D152" s="7041"/>
      <c r="E152" s="7041"/>
      <c r="F152" s="7041"/>
      <c r="G152" s="7041"/>
      <c r="H152" s="7041"/>
      <c r="I152" s="7041"/>
      <c r="J152" s="7041"/>
      <c r="K152" s="7041"/>
      <c r="L152" s="7041"/>
      <c r="M152" s="7041"/>
      <c r="N152" s="3035"/>
      <c r="O152" s="3035"/>
      <c r="P152" s="3035"/>
      <c r="Q152" s="3035"/>
      <c r="R152" s="3035"/>
      <c r="S152" s="3035"/>
      <c r="T152" s="3035"/>
      <c r="U152" s="3035"/>
      <c r="V152" s="3036"/>
      <c r="W152" s="2997">
        <v>1</v>
      </c>
      <c r="X152" s="2997">
        <v>1</v>
      </c>
      <c r="Y152" s="2997">
        <v>1</v>
      </c>
      <c r="Z152" s="2997">
        <v>1</v>
      </c>
      <c r="AA152" s="2997">
        <v>1</v>
      </c>
      <c r="AB152" s="2997">
        <v>1</v>
      </c>
      <c r="AC152" s="2997">
        <v>1</v>
      </c>
      <c r="AD152" s="2997">
        <v>1</v>
      </c>
      <c r="AE152" s="3002">
        <v>1</v>
      </c>
    </row>
    <row r="153" spans="1:31" s="3031" customFormat="1" ht="15.75">
      <c r="A153" s="2997">
        <v>1</v>
      </c>
      <c r="B153" s="3055"/>
      <c r="C153" s="3056"/>
      <c r="D153" s="3056"/>
      <c r="E153" s="3056"/>
      <c r="F153" s="3080" t="s">
        <v>4608</v>
      </c>
      <c r="G153" s="3081">
        <f t="shared" ref="G153:L153" si="11">G19</f>
        <v>100</v>
      </c>
      <c r="H153" s="3081">
        <f t="shared" si="11"/>
        <v>100</v>
      </c>
      <c r="I153" s="3081">
        <f t="shared" si="11"/>
        <v>378</v>
      </c>
      <c r="J153" s="3081">
        <f t="shared" si="11"/>
        <v>128</v>
      </c>
      <c r="K153" s="3081">
        <f t="shared" si="11"/>
        <v>95</v>
      </c>
      <c r="L153" s="3082">
        <f t="shared" si="11"/>
        <v>76</v>
      </c>
      <c r="M153" s="3083">
        <f>SUM(G153:L153)</f>
        <v>877</v>
      </c>
      <c r="N153" s="3084" t="s">
        <v>4609</v>
      </c>
      <c r="O153" s="3035"/>
      <c r="P153" s="3035"/>
      <c r="Q153" s="3035"/>
      <c r="R153" s="3035"/>
      <c r="S153" s="3035"/>
      <c r="T153" s="3035"/>
      <c r="U153" s="3035"/>
      <c r="V153" s="3036"/>
      <c r="W153" s="2997">
        <v>1</v>
      </c>
      <c r="X153" s="2997">
        <v>1</v>
      </c>
      <c r="Y153" s="2997">
        <v>1</v>
      </c>
      <c r="Z153" s="2997">
        <v>1</v>
      </c>
      <c r="AA153" s="2997">
        <v>1</v>
      </c>
      <c r="AB153" s="2997">
        <v>1</v>
      </c>
      <c r="AC153" s="2997">
        <v>1</v>
      </c>
      <c r="AD153" s="2997">
        <v>1</v>
      </c>
      <c r="AE153" s="3002">
        <v>1</v>
      </c>
    </row>
    <row r="154" spans="1:31" s="3031" customFormat="1" ht="15.75">
      <c r="A154" s="2997">
        <v>1</v>
      </c>
      <c r="B154" s="3061"/>
      <c r="C154" s="3062" t="s">
        <v>4664</v>
      </c>
      <c r="D154" s="3063"/>
      <c r="E154" s="3063"/>
      <c r="F154" s="3096" t="s">
        <v>4614</v>
      </c>
      <c r="G154" s="3097">
        <v>0.05</v>
      </c>
      <c r="H154" s="3097">
        <v>7.0000000000000007E-2</v>
      </c>
      <c r="I154" s="3098">
        <v>0.11</v>
      </c>
      <c r="J154" s="3098">
        <v>0.14000000000000001</v>
      </c>
      <c r="K154" s="3098">
        <v>0.1</v>
      </c>
      <c r="L154" s="3097">
        <v>7.0000000000000007E-2</v>
      </c>
      <c r="M154" s="3088" t="str">
        <f>IFERROR(IF(F154=E363,"L",IF(OR(F154=F363,F154=G363,F154=H363,F154=I363),"Kg",IF(OR(F154=J363,F154=K363,F154=L363,F154=M363),F154,0))),0)</f>
        <v>Kg</v>
      </c>
      <c r="N154" s="3069">
        <f>IFERROR((SUMIF(E363:M363, F154, E364:M364)) * G154 * G19, 0)</f>
        <v>5</v>
      </c>
      <c r="O154" s="3069">
        <f>IFERROR((SUMIF(E363:M363, F154, E364:M364)) * I154 * I19, 0)</f>
        <v>41.58</v>
      </c>
      <c r="P154" s="3069">
        <f>IFERROR((SUMIF(E363:M363, F154, E364:M364)) * K154 * K19, 0)</f>
        <v>9.5</v>
      </c>
      <c r="Q154" s="3092" t="str">
        <f>IFERROR(IF(N154&gt;0,IF(OR(F154="Kg", F154="g"),IF(ROUND(N154,3)&gt;=1,ROUND(N154,3)&amp;" Kg",ROUND(N154*1000,0)&amp;" g"),IF(ROUND(N154,3)&gt;=1,ROUND(N154,3)&amp;IF(OR(F154=E363,F154=F363,F154=G363,F154=H363,F154=I363)," Kg ",F154),"")), ""),0)</f>
        <v>5 Kg</v>
      </c>
      <c r="R154" s="3092" t="str">
        <f>IFERROR(IF(O154&gt;0,IF(OR(F154="Kg", F154="g"),IF(ROUND(O154,3)&gt;=1,ROUND(O154,3)&amp;" Kg",ROUND(O154*1000,0)&amp;" g"),IF(ROUND(O154,3)&gt;=1,ROUND(O154,3)&amp;IF(OR(F154=E363,F154=F363,F154=G363,F154=H363,F154=I363)," Kg ",F154),"")), ""),0)</f>
        <v>41.58 Kg</v>
      </c>
      <c r="S154" s="3092" t="str">
        <f>IFERROR(IF(P154&gt;0,IF(OR(F154="Kg", F154="g"),IF(ROUND(P154,3)&gt;=1,ROUND(P154,3)&amp;" Kg",ROUND(P154*1000,0)&amp;" g"),IF(ROUND(P154,3)&gt;=1,ROUND(P154,3)&amp;IF(OR(F154=E363,F154=F363,F154=G363,F154=H363,F154=I363)," Kg ",F154),"")), ""),0)</f>
        <v>9.5 Kg</v>
      </c>
      <c r="T154" s="3093">
        <f>IFERROR(INDEX(J364:M364,MATCH(G154,J363:M363,0))*G19&amp;" "&amp;G154,0)</f>
        <v>0</v>
      </c>
      <c r="U154" s="3093">
        <f>IFERROR(INDEX(J364:M364,MATCH(I154,J363:M363,0))*I19&amp;" "&amp;I154,0)</f>
        <v>0</v>
      </c>
      <c r="V154" s="3094">
        <f>IFERROR(INDEX(J364:M364,MATCH(K154,J363:M363,0))*K19&amp;" "&amp;K154,0)</f>
        <v>0</v>
      </c>
      <c r="W154" s="2997">
        <v>1</v>
      </c>
      <c r="X154" s="2997">
        <v>1</v>
      </c>
      <c r="Y154" s="2997">
        <v>1</v>
      </c>
      <c r="Z154" s="2997">
        <v>1</v>
      </c>
      <c r="AA154" s="2997">
        <v>1</v>
      </c>
      <c r="AB154" s="2997">
        <v>1</v>
      </c>
      <c r="AC154" s="2997">
        <v>1</v>
      </c>
      <c r="AD154" s="2997">
        <v>1</v>
      </c>
      <c r="AE154" s="3002">
        <v>1</v>
      </c>
    </row>
    <row r="155" spans="1:31" s="3031" customFormat="1" ht="15.75">
      <c r="A155" s="2997">
        <v>1</v>
      </c>
      <c r="B155" s="3061"/>
      <c r="C155" s="3073"/>
      <c r="D155" s="3074"/>
      <c r="E155" s="3074"/>
      <c r="F155" s="3075" t="str">
        <f>C154</f>
        <v>Sauté de veau ou blanquette (sans os)</v>
      </c>
      <c r="G155" s="3113" t="str">
        <f>IF(OR(Q154="",0),T154,Q154)</f>
        <v>5 Kg</v>
      </c>
      <c r="H155" s="3113" t="str">
        <f>IF(OR(Q155="",0),T155,Q155)</f>
        <v>7 Kg</v>
      </c>
      <c r="I155" s="3113" t="str">
        <f>IF(OR(R154="",0),U154,R154)</f>
        <v>41.58 Kg</v>
      </c>
      <c r="J155" s="3113" t="str">
        <f>IF(OR(R155="",0),U155,R155)</f>
        <v>17.92 Kg</v>
      </c>
      <c r="K155" s="3113" t="str">
        <f>IF(OR(S154="",0),V154,S154)</f>
        <v>9.5 Kg</v>
      </c>
      <c r="L155" s="3113" t="str">
        <f>IF(OR(S155="",0),V155,S155)</f>
        <v>5.32 Kg</v>
      </c>
      <c r="M155" s="3090">
        <f>SUM(N154:P155)</f>
        <v>86.32</v>
      </c>
      <c r="N155" s="3078">
        <f>IFERROR((SUMIF(E363:M363, F154, E364:M364)) * H154 * H19, 0)</f>
        <v>7.0000000000000009</v>
      </c>
      <c r="O155" s="3078">
        <f>IFERROR((SUMIF(E363:M363, F154, E364:M364)) * J154 * J19, 0)</f>
        <v>17.920000000000002</v>
      </c>
      <c r="P155" s="3078">
        <f>IFERROR((SUMIF(E363:M363, F154, E364:M364)) * L154 * L19, 0)</f>
        <v>5.32</v>
      </c>
      <c r="Q155" s="3092" t="str">
        <f>IFERROR(IF(N155&gt;0,IF(OR(F154="Kg", F154="g"),IF(ROUND(N155,3)&gt;=1,ROUND(N155,3)&amp;" Kg",ROUND(N155*1000,0)&amp;" g"),IF(ROUND(N155,3)&gt;=1,ROUND(N155,3)&amp;IF(OR(F154=E363,F154=F363,F154=G363,F154=H363,F154=I363)," Kg ",F154),"")), ""),0)</f>
        <v>7 Kg</v>
      </c>
      <c r="R155" s="3092" t="str">
        <f>IFERROR(IF(O155&gt;0,IF(OR(F154="Kg", F154="g"),IF(ROUND(O155,3)&gt;=1,ROUND(O155,3)&amp;" Kg",ROUND(O155*1000,0)&amp;" g"),IF(ROUND(O155,3)&gt;=1,ROUND(O155,3)&amp;IF(OR(F154=E363,F154=F363,F154=G363,F154=H363,F154=I363)," Kg ",F154),"")), ""),0)</f>
        <v>17.92 Kg</v>
      </c>
      <c r="S155" s="3092" t="str">
        <f>IFERROR(IF(P155&gt;0,IF(OR(F154="Kg", F154="g"),IF(ROUND(P155,3)&gt;=1,ROUND(P155,3)&amp;" Kg",ROUND(P155*1000,0)&amp;" g"),IF(ROUND(P155,3)&gt;=1,ROUND(P155,3)&amp;IF(OR(F154=E363,F154=F363,F154=G363,F154=H363,F154=I363)," Kg ",F154),"")), ""),0)</f>
        <v>5.32 Kg</v>
      </c>
      <c r="T155" s="3093">
        <f>IFERROR(INDEX(J364:M364,MATCH(H154,J363:M363,0))*H19&amp;" "&amp;H154,0)</f>
        <v>0</v>
      </c>
      <c r="U155" s="3093">
        <f>IFERROR(INDEX(J364:M364,MATCH(J154,J363:M363,0))*J19&amp;" "&amp;J154,0)</f>
        <v>0</v>
      </c>
      <c r="V155" s="3094">
        <f>IFERROR(INDEX(J364:M364,MATCH(L154,J363:M363,0))*L19&amp;" "&amp;L154,0)</f>
        <v>0</v>
      </c>
      <c r="W155" s="2997">
        <v>1</v>
      </c>
      <c r="X155" s="2997">
        <v>1</v>
      </c>
      <c r="Y155" s="2997">
        <v>1</v>
      </c>
      <c r="Z155" s="2997">
        <v>1</v>
      </c>
      <c r="AA155" s="2997">
        <v>1</v>
      </c>
      <c r="AB155" s="2997">
        <v>1</v>
      </c>
      <c r="AC155" s="2997">
        <v>1</v>
      </c>
      <c r="AD155" s="2997">
        <v>1</v>
      </c>
      <c r="AE155" s="3002">
        <v>1</v>
      </c>
    </row>
    <row r="156" spans="1:31" s="3031" customFormat="1" ht="15.75">
      <c r="A156" s="2997">
        <v>1</v>
      </c>
      <c r="B156" s="3061"/>
      <c r="C156" s="3062" t="s">
        <v>4665</v>
      </c>
      <c r="D156" s="3063"/>
      <c r="E156" s="3063"/>
      <c r="F156" s="3096" t="s">
        <v>4614</v>
      </c>
      <c r="G156" s="3097">
        <v>0.04</v>
      </c>
      <c r="H156" s="3097">
        <v>0.06</v>
      </c>
      <c r="I156" s="3098">
        <v>0.09</v>
      </c>
      <c r="J156" s="3098">
        <v>0.12</v>
      </c>
      <c r="K156" s="3098">
        <v>0.1</v>
      </c>
      <c r="L156" s="3097">
        <v>7.0000000000000007E-2</v>
      </c>
      <c r="M156" s="3088" t="str">
        <f>IFERROR(IF(F156=E363,"L",IF(OR(F156=F363,F156=G363,F156=H363,F156=I363),"Kg",IF(OR(F156=J363,F156=K363,F156=L363,F156=M363),F156,0))),0)</f>
        <v>Kg</v>
      </c>
      <c r="N156" s="3069">
        <f>IFERROR((SUMIF(E363:M363, F156, E364:M364)) * G156 * G19, 0)</f>
        <v>4</v>
      </c>
      <c r="O156" s="3069">
        <f>IFERROR((SUMIF(E363:M363, F156, E364:M364)) * I156 * I19, 0)</f>
        <v>34.019999999999996</v>
      </c>
      <c r="P156" s="3069">
        <f>IFERROR((SUMIF(E363:M363, F156, E364:M364)) * K156 * K19, 0)</f>
        <v>9.5</v>
      </c>
      <c r="Q156" s="3070" t="str">
        <f>IFERROR(IF(N156&gt;0,IF(OR(F156="Kg", F156="g"),IF(ROUND(N156,3)&gt;=1,ROUND(N156,3)&amp;" Kg",ROUND(N156*1000,0)&amp;" g"),IF(ROUND(N156,3)&gt;=1,ROUND(N156,3)&amp;IF(OR(F156=E363,F156=F363,F156=G363,F156=H363,F156=I363)," Kg ",F156),"")), ""),0)</f>
        <v>4 Kg</v>
      </c>
      <c r="R156" s="3070" t="str">
        <f>IFERROR(IF(O156&gt;0,IF(OR(F156="Kg", F156="g"),IF(ROUND(O156,3)&gt;=1,ROUND(O156,3)&amp;" Kg",ROUND(O156*1000,0)&amp;" g"),IF(ROUND(O156,3)&gt;=1,ROUND(O156,3)&amp;IF(OR(F156=E363,F156=F363,F156=G363,F156=H363,F156=I363)," Kg ",F156),"")), ""),0)</f>
        <v>34.02 Kg</v>
      </c>
      <c r="S156" s="3070" t="str">
        <f>IFERROR(IF(P156&gt;0,IF(OR(F156="Kg", F156="g"),IF(ROUND(P156,3)&gt;=1,ROUND(P156,3)&amp;" Kg",ROUND(P156*1000,0)&amp;" g"),IF(ROUND(P156,3)&gt;=1,ROUND(P156,3)&amp;IF(OR(F156=E363,F156=F363,F156=G363,F156=H363,F156=I363)," Kg ",F156),"")), ""),0)</f>
        <v>9.5 Kg</v>
      </c>
      <c r="T156" s="3071">
        <f>IFERROR(INDEX(J364:M364,MATCH(G156,J363:M363,0))*G19&amp;" "&amp;G156,0)</f>
        <v>0</v>
      </c>
      <c r="U156" s="3071">
        <f>IFERROR(INDEX(J364:M364,MATCH(I156,J363:M363,0))*I19&amp;" "&amp;I156,0)</f>
        <v>0</v>
      </c>
      <c r="V156" s="3072">
        <f>IFERROR(INDEX(J364:M364,MATCH(K156,J363:M363,0))*K19&amp;" "&amp;K156,0)</f>
        <v>0</v>
      </c>
      <c r="W156" s="2997">
        <v>1</v>
      </c>
      <c r="X156" s="2997">
        <v>1</v>
      </c>
      <c r="Y156" s="2997">
        <v>1</v>
      </c>
      <c r="Z156" s="2997">
        <v>1</v>
      </c>
      <c r="AA156" s="2997">
        <v>1</v>
      </c>
      <c r="AB156" s="2997">
        <v>1</v>
      </c>
      <c r="AC156" s="2997">
        <v>1</v>
      </c>
      <c r="AD156" s="2997">
        <v>1</v>
      </c>
      <c r="AE156" s="3002">
        <v>1</v>
      </c>
    </row>
    <row r="157" spans="1:31" s="3031" customFormat="1" ht="15.75">
      <c r="A157" s="2997">
        <v>1</v>
      </c>
      <c r="B157" s="3061"/>
      <c r="C157" s="3073"/>
      <c r="D157" s="3074"/>
      <c r="E157" s="3074"/>
      <c r="F157" s="3075" t="str">
        <f>C156</f>
        <v>Escalope de veau, rôti de veau</v>
      </c>
      <c r="G157" s="3113" t="str">
        <f>IF(OR(Q156="",0),T156,Q156)</f>
        <v>4 Kg</v>
      </c>
      <c r="H157" s="3113" t="str">
        <f>IF(OR(Q157="",0),T157,Q157)</f>
        <v>6 Kg</v>
      </c>
      <c r="I157" s="3113" t="str">
        <f>IF(OR(R156="",0),U156,R156)</f>
        <v>34.02 Kg</v>
      </c>
      <c r="J157" s="3113" t="str">
        <f>IF(OR(R157="",0),U157,R157)</f>
        <v>15.36 Kg</v>
      </c>
      <c r="K157" s="3113" t="str">
        <f>IF(OR(S156="",0),V156,S156)</f>
        <v>9.5 Kg</v>
      </c>
      <c r="L157" s="3113" t="str">
        <f>IF(OR(S157="",0),V157,S157)</f>
        <v>5.32 Kg</v>
      </c>
      <c r="M157" s="3090">
        <f>SUM(N156:P157)</f>
        <v>74.199999999999989</v>
      </c>
      <c r="N157" s="3078">
        <f>IFERROR((SUMIF(E363:M363, F156, E364:M364)) * H156 * H19, 0)</f>
        <v>6</v>
      </c>
      <c r="O157" s="3078">
        <f>IFERROR((SUMIF(E363:M363, F156, E364:M364)) * J156 * J19, 0)</f>
        <v>15.36</v>
      </c>
      <c r="P157" s="3078">
        <f>IFERROR((SUMIF(E363:M363, F156, E364:M364)) * L156 * L19, 0)</f>
        <v>5.32</v>
      </c>
      <c r="Q157" s="3070" t="str">
        <f>IFERROR(IF(N157&gt;0,IF(OR(F156="Kg", F156="g"),IF(ROUND(N157,3)&gt;=1,ROUND(N157,3)&amp;" Kg",ROUND(N157*1000,0)&amp;" g"),IF(ROUND(N157,3)&gt;=1,ROUND(N157,3)&amp;IF(OR(F156=E363,F156=F363,F156=G363,F156=H363,F156=I363)," Kg ",F156),"")), ""),0)</f>
        <v>6 Kg</v>
      </c>
      <c r="R157" s="3070" t="str">
        <f>IFERROR(IF(O157&gt;0,IF(OR(F156="Kg", F156="g"),IF(ROUND(O157,3)&gt;=1,ROUND(O157,3)&amp;" Kg",ROUND(O157*1000,0)&amp;" g"),IF(ROUND(O157,3)&gt;=1,ROUND(O157,3)&amp;IF(OR(F156=E363,F156=F363,F156=G363,F156=H363,F156=I363)," Kg ",F156),"")), ""),0)</f>
        <v>15.36 Kg</v>
      </c>
      <c r="S157" s="3070" t="str">
        <f>IFERROR(IF(P157&gt;0,IF(OR(F156="Kg", F156="g"),IF(ROUND(P157,3)&gt;=1,ROUND(P157,3)&amp;" Kg",ROUND(P157*1000,0)&amp;" g"),IF(ROUND(P157,3)&gt;=1,ROUND(P157,3)&amp;IF(OR(F156=E363,F156=F363,F156=G363,F156=H363,F156=I363)," Kg ",F156),"")), ""),0)</f>
        <v>5.32 Kg</v>
      </c>
      <c r="T157" s="3071">
        <f>IFERROR(INDEX(J364:M364,MATCH(H156,J363:M363,0))*H19&amp;" "&amp;H156,0)</f>
        <v>0</v>
      </c>
      <c r="U157" s="3071">
        <f>IFERROR(INDEX(J364:M364,MATCH(J156,J363:M363,0))*J19&amp;" "&amp;J156,0)</f>
        <v>0</v>
      </c>
      <c r="V157" s="3072">
        <f>IFERROR(INDEX(J364:M364,MATCH(L156,J363:M363,0))*L19&amp;" "&amp;L156,0)</f>
        <v>0</v>
      </c>
      <c r="W157" s="2997">
        <v>1</v>
      </c>
      <c r="X157" s="2997">
        <v>1</v>
      </c>
      <c r="Y157" s="2997">
        <v>1</v>
      </c>
      <c r="Z157" s="2997">
        <v>1</v>
      </c>
      <c r="AA157" s="2997">
        <v>1</v>
      </c>
      <c r="AB157" s="2997">
        <v>1</v>
      </c>
      <c r="AC157" s="2997">
        <v>1</v>
      </c>
      <c r="AD157" s="2997">
        <v>1</v>
      </c>
      <c r="AE157" s="3002">
        <v>1</v>
      </c>
    </row>
    <row r="158" spans="1:31" s="3031" customFormat="1" ht="15.75">
      <c r="A158" s="2997">
        <v>1</v>
      </c>
      <c r="B158" s="3061"/>
      <c r="C158" s="3062" t="s">
        <v>4666</v>
      </c>
      <c r="D158" s="3063"/>
      <c r="E158" s="3063"/>
      <c r="F158" s="3096" t="s">
        <v>4614</v>
      </c>
      <c r="G158" s="3097">
        <v>0.05</v>
      </c>
      <c r="H158" s="3097">
        <v>7.0000000000000007E-2</v>
      </c>
      <c r="I158" s="3098">
        <v>0.09</v>
      </c>
      <c r="J158" s="3098">
        <v>0.12</v>
      </c>
      <c r="K158" s="3098">
        <v>0.1</v>
      </c>
      <c r="L158" s="3097">
        <v>7.0000000000000007E-2</v>
      </c>
      <c r="M158" s="3088" t="str">
        <f>IFERROR(IF(F158=E363,"L",IF(OR(F158=F363,F158=G363,F158=H363,F158=I363),"Kg",IF(OR(F158=J363,F158=K363,F158=L363,F158=M363),F158,0))),0)</f>
        <v>Kg</v>
      </c>
      <c r="N158" s="3069">
        <f>IFERROR((SUMIF(E363:M363, F158, E364:M364)) * G158 * G19, 0)</f>
        <v>5</v>
      </c>
      <c r="O158" s="3069">
        <f>IFERROR((SUMIF(E363:M363, F158, E364:M364)) * I158 * I19, 0)</f>
        <v>34.019999999999996</v>
      </c>
      <c r="P158" s="3069">
        <f>IFERROR((SUMIF(E363:M363, F158, E364:M364)) * K158 * K19, 0)</f>
        <v>9.5</v>
      </c>
      <c r="Q158" s="3092" t="str">
        <f>IFERROR(IF(N158&gt;0,IF(OR(F158="Kg", F158="g"),IF(ROUND(N158,3)&gt;=1,ROUND(N158,3)&amp;" Kg",ROUND(N158*1000,0)&amp;" g"),IF(ROUND(N158,3)&gt;=1,ROUND(N158,3)&amp;IF(OR(F158=E363,F158=F363,F158=G363,F158=H363,F158=I363)," Kg ",F158),"")), ""),0)</f>
        <v>5 Kg</v>
      </c>
      <c r="R158" s="3092" t="str">
        <f>IFERROR(IF(O158&gt;0,IF(OR(F158="Kg", F158="g"),IF(ROUND(O158,3)&gt;=1,ROUND(O158,3)&amp;" Kg",ROUND(O158*1000,0)&amp;" g"),IF(ROUND(O158,3)&gt;=1,ROUND(O158,3)&amp;IF(OR(F158=E363,F158=F363,F158=G363,F158=H363,F158=I363)," Kg ",F158),"")), ""),0)</f>
        <v>34.02 Kg</v>
      </c>
      <c r="S158" s="3092" t="str">
        <f>IFERROR(IF(P158&gt;0,IF(OR(F158="Kg", F158="g"),IF(ROUND(P158,3)&gt;=1,ROUND(P158,3)&amp;" Kg",ROUND(P158*1000,0)&amp;" g"),IF(ROUND(P158,3)&gt;=1,ROUND(P158,3)&amp;IF(OR(F158=E363,F158=F363,F158=G363,F158=H363,F158=I363)," Kg ",F158),"")), ""),0)</f>
        <v>9.5 Kg</v>
      </c>
      <c r="T158" s="3093">
        <f>IFERROR(INDEX(J364:M364,MATCH(G158,J363:M363,0))*G19&amp;" "&amp;G158,0)</f>
        <v>0</v>
      </c>
      <c r="U158" s="3093">
        <f>IFERROR(INDEX(J364:M364,MATCH(I158,J363:M363,0))*I19&amp;" "&amp;I158,0)</f>
        <v>0</v>
      </c>
      <c r="V158" s="3094">
        <f>IFERROR(INDEX(J364:M364,MATCH(K158,J363:M363,0))*K19&amp;" "&amp;K158,0)</f>
        <v>0</v>
      </c>
      <c r="W158" s="2997">
        <v>1</v>
      </c>
      <c r="X158" s="2997">
        <v>1</v>
      </c>
      <c r="Y158" s="2997">
        <v>1</v>
      </c>
      <c r="Z158" s="2997">
        <v>1</v>
      </c>
      <c r="AA158" s="2997">
        <v>1</v>
      </c>
      <c r="AB158" s="2997">
        <v>1</v>
      </c>
      <c r="AC158" s="2997">
        <v>1</v>
      </c>
      <c r="AD158" s="2997">
        <v>1</v>
      </c>
      <c r="AE158" s="3002">
        <v>1</v>
      </c>
    </row>
    <row r="159" spans="1:31" s="3031" customFormat="1" ht="15.75">
      <c r="A159" s="2997">
        <v>1</v>
      </c>
      <c r="B159" s="3061"/>
      <c r="C159" s="3073"/>
      <c r="D159" s="3074"/>
      <c r="E159" s="3074"/>
      <c r="F159" s="3075" t="str">
        <f>C158</f>
        <v>Steak haché de veau</v>
      </c>
      <c r="G159" s="3113" t="str">
        <f>IF(OR(Q158="",0),T158,Q158)</f>
        <v>5 Kg</v>
      </c>
      <c r="H159" s="3113" t="str">
        <f>IF(OR(Q159="",0),T159,Q159)</f>
        <v>7 Kg</v>
      </c>
      <c r="I159" s="3113" t="str">
        <f>IF(OR(R158="",0),U158,R158)</f>
        <v>34.02 Kg</v>
      </c>
      <c r="J159" s="3113" t="str">
        <f>IF(OR(R159="",0),U159,R159)</f>
        <v>15.36 Kg</v>
      </c>
      <c r="K159" s="3113" t="str">
        <f>IF(OR(S158="",0),V158,S158)</f>
        <v>9.5 Kg</v>
      </c>
      <c r="L159" s="3113" t="str">
        <f>IF(OR(S159="",0),V159,S159)</f>
        <v>5.32 Kg</v>
      </c>
      <c r="M159" s="3090">
        <f>SUM(N158:P159)</f>
        <v>76.199999999999989</v>
      </c>
      <c r="N159" s="3078">
        <f>IFERROR((SUMIF(E363:M363, F158, E364:M364)) * H158 * H19, 0)</f>
        <v>7.0000000000000009</v>
      </c>
      <c r="O159" s="3078">
        <f>IFERROR((SUMIF(E363:M363, F158, E364:M364)) * J158 * J19, 0)</f>
        <v>15.36</v>
      </c>
      <c r="P159" s="3078">
        <f>IFERROR((SUMIF(E363:M363, F158, E364:M364)) * L158 * L19, 0)</f>
        <v>5.32</v>
      </c>
      <c r="Q159" s="3092" t="str">
        <f>IFERROR(IF(N159&gt;0,IF(OR(F158="Kg", F158="g"),IF(ROUND(N159,3)&gt;=1,ROUND(N159,3)&amp;" Kg",ROUND(N159*1000,0)&amp;" g"),IF(ROUND(N159,3)&gt;=1,ROUND(N159,3)&amp;IF(OR(F158=E363,F158=F363,F158=G363,F158=H363,F158=I363)," Kg ",F158),"")), ""),0)</f>
        <v>7 Kg</v>
      </c>
      <c r="R159" s="3092" t="str">
        <f>IFERROR(IF(O159&gt;0,IF(OR(F158="Kg", F158="g"),IF(ROUND(O159,3)&gt;=1,ROUND(O159,3)&amp;" Kg",ROUND(O159*1000,0)&amp;" g"),IF(ROUND(O159,3)&gt;=1,ROUND(O159,3)&amp;IF(OR(F158=E363,F158=F363,F158=G363,F158=H363,F158=I363)," Kg ",F158),"")), ""),0)</f>
        <v>15.36 Kg</v>
      </c>
      <c r="S159" s="3092" t="str">
        <f>IFERROR(IF(P159&gt;0,IF(OR(F158="Kg", F158="g"),IF(ROUND(P159,3)&gt;=1,ROUND(P159,3)&amp;" Kg",ROUND(P159*1000,0)&amp;" g"),IF(ROUND(P159,3)&gt;=1,ROUND(P159,3)&amp;IF(OR(F158=E363,F158=F363,F158=G363,F158=H363,F158=I363)," Kg ",F158),"")), ""),0)</f>
        <v>5.32 Kg</v>
      </c>
      <c r="T159" s="3093">
        <f>IFERROR(INDEX(J364:M364,MATCH(H158,J363:M363,0))*H19&amp;" "&amp;H158,0)</f>
        <v>0</v>
      </c>
      <c r="U159" s="3093">
        <f>IFERROR(INDEX(J364:M364,MATCH(J158,J363:M363,0))*J19&amp;" "&amp;J158,0)</f>
        <v>0</v>
      </c>
      <c r="V159" s="3094">
        <f>IFERROR(INDEX(J364:M364,MATCH(L158,J363:M363,0))*L19&amp;" "&amp;L158,0)</f>
        <v>0</v>
      </c>
      <c r="W159" s="2997">
        <v>1</v>
      </c>
      <c r="X159" s="2997">
        <v>1</v>
      </c>
      <c r="Y159" s="2997">
        <v>1</v>
      </c>
      <c r="Z159" s="2997">
        <v>1</v>
      </c>
      <c r="AA159" s="2997">
        <v>1</v>
      </c>
      <c r="AB159" s="2997">
        <v>1</v>
      </c>
      <c r="AC159" s="2997">
        <v>1</v>
      </c>
      <c r="AD159" s="2997">
        <v>1</v>
      </c>
      <c r="AE159" s="3002">
        <v>1</v>
      </c>
    </row>
    <row r="160" spans="1:31" s="3031" customFormat="1" ht="15.75">
      <c r="A160" s="2997">
        <v>1</v>
      </c>
      <c r="B160" s="3061"/>
      <c r="C160" s="3062" t="s">
        <v>4667</v>
      </c>
      <c r="D160" s="3063"/>
      <c r="E160" s="3063"/>
      <c r="F160" s="3096" t="s">
        <v>4614</v>
      </c>
      <c r="G160" s="3097">
        <v>0.05</v>
      </c>
      <c r="H160" s="3097">
        <v>7.0000000000000007E-2</v>
      </c>
      <c r="I160" s="3098">
        <v>0.09</v>
      </c>
      <c r="J160" s="3098">
        <v>0.11</v>
      </c>
      <c r="K160" s="3098">
        <v>0.08</v>
      </c>
      <c r="L160" s="3097">
        <v>0.06</v>
      </c>
      <c r="M160" s="3088" t="str">
        <f>IFERROR(IF(F160=E363,"L",IF(OR(F160=F363,F160=G363,F160=H363,F160=I363),"Kg",IF(OR(F160=J363,F160=K363,F160=L363,F160=M363),F160,0))),0)</f>
        <v>Kg</v>
      </c>
      <c r="N160" s="3069">
        <f>IFERROR((SUMIF(E363:M363, F160, E364:M364)) * G160 * G19, 0)</f>
        <v>5</v>
      </c>
      <c r="O160" s="3069">
        <f>IFERROR((SUMIF(E363:M363, F160, E364:M364)) * I160 * I19, 0)</f>
        <v>34.019999999999996</v>
      </c>
      <c r="P160" s="3069">
        <f>IFERROR((SUMIF(E363:M363, F160, E364:M364)) * K160 * K19, 0)</f>
        <v>7.6000000000000005</v>
      </c>
      <c r="Q160" s="3070" t="str">
        <f>IFERROR(IF(N160&gt;0,IF(OR(F160="Kg", F160="g"),IF(ROUND(N160,3)&gt;=1,ROUND(N160,3)&amp;" Kg",ROUND(N160*1000,0)&amp;" g"),IF(ROUND(N160,3)&gt;=1,ROUND(N160,3)&amp;IF(OR(F160=E363,F160=F363,F160=G363,F160=H363,F160=I363)," Kg ",F160),"")), ""),0)</f>
        <v>5 Kg</v>
      </c>
      <c r="R160" s="3070" t="str">
        <f>IFERROR(IF(O160&gt;0,IF(OR(F160="Kg", F160="g"),IF(ROUND(O160,3)&gt;=1,ROUND(O160,3)&amp;" Kg",ROUND(O160*1000,0)&amp;" g"),IF(ROUND(O160,3)&gt;=1,ROUND(O160,3)&amp;IF(OR(F160=E363,F160=F363,F160=G363,F160=H363,F160=I363)," Kg ",F160),"")), ""),0)</f>
        <v>34.02 Kg</v>
      </c>
      <c r="S160" s="3070" t="str">
        <f>IFERROR(IF(P160&gt;0,IF(OR(F160="Kg", F160="g"),IF(ROUND(P160,3)&gt;=1,ROUND(P160,3)&amp;" Kg",ROUND(P160*1000,0)&amp;" g"),IF(ROUND(P160,3)&gt;=1,ROUND(P160,3)&amp;IF(OR(F160=E363,F160=F363,F160=G363,F160=H363,F160=I363)," Kg ",F160),"")), ""),0)</f>
        <v>7.6 Kg</v>
      </c>
      <c r="T160" s="3071">
        <f>IFERROR(INDEX(J364:M364,MATCH(G160,J363:M363,0))*G19&amp;" "&amp;G160,0)</f>
        <v>0</v>
      </c>
      <c r="U160" s="3071">
        <f>IFERROR(INDEX(J364:M364,MATCH(I160,J363:M363,0))*I19&amp;" "&amp;I160,0)</f>
        <v>0</v>
      </c>
      <c r="V160" s="3072">
        <f>IFERROR(INDEX(J364:M364,MATCH(K160,J363:M363,0))*K19&amp;" "&amp;K160,0)</f>
        <v>0</v>
      </c>
      <c r="W160" s="2997">
        <v>1</v>
      </c>
      <c r="X160" s="2997">
        <v>1</v>
      </c>
      <c r="Y160" s="2997">
        <v>1</v>
      </c>
      <c r="Z160" s="2997">
        <v>1</v>
      </c>
      <c r="AA160" s="2997">
        <v>1</v>
      </c>
      <c r="AB160" s="2997">
        <v>1</v>
      </c>
      <c r="AC160" s="2997">
        <v>1</v>
      </c>
      <c r="AD160" s="2997">
        <v>1</v>
      </c>
      <c r="AE160" s="3002">
        <v>1</v>
      </c>
    </row>
    <row r="161" spans="1:31" s="3031" customFormat="1" ht="15.75">
      <c r="A161" s="2997">
        <v>1</v>
      </c>
      <c r="B161" s="3061"/>
      <c r="C161" s="3073"/>
      <c r="D161" s="3074"/>
      <c r="E161" s="3074"/>
      <c r="F161" s="3075" t="str">
        <f>C160</f>
        <v>Hamburger veau, Rissolette veau</v>
      </c>
      <c r="G161" s="3113" t="str">
        <f>IF(OR(Q160="",0),T160,Q160)</f>
        <v>5 Kg</v>
      </c>
      <c r="H161" s="3113" t="str">
        <f>IF(OR(Q161="",0),T161,Q161)</f>
        <v>7 Kg</v>
      </c>
      <c r="I161" s="3113" t="str">
        <f>IF(OR(R160="",0),U160,R160)</f>
        <v>34.02 Kg</v>
      </c>
      <c r="J161" s="3113" t="str">
        <f>IF(OR(R161="",0),U161,R161)</f>
        <v>14.08 Kg</v>
      </c>
      <c r="K161" s="3113" t="str">
        <f>IF(OR(S160="",0),V160,S160)</f>
        <v>7.6 Kg</v>
      </c>
      <c r="L161" s="3113" t="str">
        <f>IF(OR(S161="",0),V161,S161)</f>
        <v>4.56 Kg</v>
      </c>
      <c r="M161" s="3090">
        <f>SUM(N160:P161)</f>
        <v>72.260000000000005</v>
      </c>
      <c r="N161" s="3078">
        <f>IFERROR((SUMIF(E363:M363, F160, E364:M364)) * H160 * H19, 0)</f>
        <v>7.0000000000000009</v>
      </c>
      <c r="O161" s="3078">
        <f>IFERROR((SUMIF(E363:M363, F160, E364:M364)) * J160 * J19, 0)</f>
        <v>14.08</v>
      </c>
      <c r="P161" s="3078">
        <f>IFERROR((SUMIF(E363:M363, F160, E364:M364)) * L160 * L19, 0)</f>
        <v>4.5599999999999996</v>
      </c>
      <c r="Q161" s="3070" t="str">
        <f>IFERROR(IF(N161&gt;0,IF(OR(F160="Kg", F160="g"),IF(ROUND(N161,3)&gt;=1,ROUND(N161,3)&amp;" Kg",ROUND(N161*1000,0)&amp;" g"),IF(ROUND(N161,3)&gt;=1,ROUND(N161,3)&amp;IF(OR(F160=E363,F160=F363,F160=G363,F160=H363,F160=I363)," Kg ",F160),"")), ""),0)</f>
        <v>7 Kg</v>
      </c>
      <c r="R161" s="3070" t="str">
        <f>IFERROR(IF(O161&gt;0,IF(OR(F160="Kg", F160="g"),IF(ROUND(O161,3)&gt;=1,ROUND(O161,3)&amp;" Kg",ROUND(O161*1000,0)&amp;" g"),IF(ROUND(O161,3)&gt;=1,ROUND(O161,3)&amp;IF(OR(F160=E363,F160=F363,F160=G363,F160=H363,F160=I363)," Kg ",F160),"")), ""),0)</f>
        <v>14.08 Kg</v>
      </c>
      <c r="S161" s="3070" t="str">
        <f>IFERROR(IF(P161&gt;0,IF(OR(F160="Kg", F160="g"),IF(ROUND(P161,3)&gt;=1,ROUND(P161,3)&amp;" Kg",ROUND(P161*1000,0)&amp;" g"),IF(ROUND(P161,3)&gt;=1,ROUND(P161,3)&amp;IF(OR(F160=E363,F160=F363,F160=G363,F160=H363,F160=I363)," Kg ",F160),"")), ""),0)</f>
        <v>4.56 Kg</v>
      </c>
      <c r="T161" s="3071">
        <f>IFERROR(INDEX(J364:M364,MATCH(H160,J363:M363,0))*H19&amp;" "&amp;H160,0)</f>
        <v>0</v>
      </c>
      <c r="U161" s="3071">
        <f>IFERROR(INDEX(J364:M364,MATCH(J160,J363:M363,0))*J19&amp;" "&amp;J160,0)</f>
        <v>0</v>
      </c>
      <c r="V161" s="3072">
        <f>IFERROR(INDEX(J364:M364,MATCH(L160,J363:M363,0))*L19&amp;" "&amp;L160,0)</f>
        <v>0</v>
      </c>
      <c r="W161" s="2997">
        <v>1</v>
      </c>
      <c r="X161" s="2997">
        <v>1</v>
      </c>
      <c r="Y161" s="2997">
        <v>1</v>
      </c>
      <c r="Z161" s="2997">
        <v>1</v>
      </c>
      <c r="AA161" s="2997">
        <v>1</v>
      </c>
      <c r="AB161" s="2997">
        <v>1</v>
      </c>
      <c r="AC161" s="2997">
        <v>1</v>
      </c>
      <c r="AD161" s="2997">
        <v>1</v>
      </c>
      <c r="AE161" s="3002">
        <v>1</v>
      </c>
    </row>
    <row r="162" spans="1:31" s="3031" customFormat="1" ht="15.75">
      <c r="A162" s="2997">
        <v>1</v>
      </c>
      <c r="B162" s="3061"/>
      <c r="C162" s="3062" t="s">
        <v>4668</v>
      </c>
      <c r="D162" s="3063"/>
      <c r="E162" s="3063"/>
      <c r="F162" s="3096" t="s">
        <v>4614</v>
      </c>
      <c r="G162" s="3097">
        <v>0.05</v>
      </c>
      <c r="H162" s="3097">
        <v>7.0000000000000007E-2</v>
      </c>
      <c r="I162" s="3098">
        <v>0.11</v>
      </c>
      <c r="J162" s="3098">
        <v>0.12</v>
      </c>
      <c r="K162" s="3098">
        <v>0.1</v>
      </c>
      <c r="L162" s="3097">
        <v>7.0000000000000007E-2</v>
      </c>
      <c r="M162" s="3088" t="str">
        <f>IFERROR(IF(F162=E363,"L",IF(OR(F162=F363,F162=G363,F162=H363,F162=I363),"Kg",IF(OR(F162=J363,F162=K363,F162=L363,F162=M363),F162,0))),0)</f>
        <v>Kg</v>
      </c>
      <c r="N162" s="3069">
        <f>IFERROR((SUMIF(E363:M363, F162, E364:M364)) * G162 * G19, 0)</f>
        <v>5</v>
      </c>
      <c r="O162" s="3069">
        <f>IFERROR((SUMIF(E363:M363, F162, E364:M364)) * I162 * I19, 0)</f>
        <v>41.58</v>
      </c>
      <c r="P162" s="3069">
        <f>IFERROR((SUMIF(E363:M363, F162, E364:M364)) * K162 * K19, 0)</f>
        <v>9.5</v>
      </c>
      <c r="Q162" s="3092" t="str">
        <f>IFERROR(IF(N162&gt;0,IF(OR(F162="Kg", F162="g"),IF(ROUND(N162,3)&gt;=1,ROUND(N162,3)&amp;" Kg",ROUND(N162*1000,0)&amp;" g"),IF(ROUND(N162,3)&gt;=1,ROUND(N162,3)&amp;IF(OR(F162=E363,F162=F363,F162=G363,F162=H363,F162=I363)," Kg ",F162),"")), ""),0)</f>
        <v>5 Kg</v>
      </c>
      <c r="R162" s="3092" t="str">
        <f>IFERROR(IF(O162&gt;0,IF(OR(F162="Kg", F162="g"),IF(ROUND(O162,3)&gt;=1,ROUND(O162,3)&amp;" Kg",ROUND(O162*1000,0)&amp;" g"),IF(ROUND(O162,3)&gt;=1,ROUND(O162,3)&amp;IF(OR(F162=E363,F162=F363,F162=G363,F162=H363,F162=I363)," Kg ",F162),"")), ""),0)</f>
        <v>41.58 Kg</v>
      </c>
      <c r="S162" s="3092" t="str">
        <f>IFERROR(IF(P162&gt;0,IF(OR(F162="Kg", F162="g"),IF(ROUND(P162,3)&gt;=1,ROUND(P162,3)&amp;" Kg",ROUND(P162*1000,0)&amp;" g"),IF(ROUND(P162,3)&gt;=1,ROUND(P162,3)&amp;IF(OR(F162=E363,F162=F363,F162=G363,F162=H363,F162=I363)," Kg ",F162),"")), ""),0)</f>
        <v>9.5 Kg</v>
      </c>
      <c r="T162" s="3093">
        <f>IFERROR(INDEX(J364:M364,MATCH(G162,J363:M363,0))*G19&amp;" "&amp;G162,0)</f>
        <v>0</v>
      </c>
      <c r="U162" s="3093">
        <f>IFERROR(INDEX(J364:M364,MATCH(I162,J363:M363,0))*I19&amp;" "&amp;I162,0)</f>
        <v>0</v>
      </c>
      <c r="V162" s="3094">
        <f>IFERROR(INDEX(J364:M364,MATCH(K162,J363:M363,0))*K19&amp;" "&amp;K162,0)</f>
        <v>0</v>
      </c>
      <c r="W162" s="2997">
        <v>1</v>
      </c>
      <c r="X162" s="2997">
        <v>1</v>
      </c>
      <c r="Y162" s="2997">
        <v>1</v>
      </c>
      <c r="Z162" s="2997">
        <v>1</v>
      </c>
      <c r="AA162" s="2997">
        <v>1</v>
      </c>
      <c r="AB162" s="2997">
        <v>1</v>
      </c>
      <c r="AC162" s="2997">
        <v>1</v>
      </c>
      <c r="AD162" s="2997">
        <v>1</v>
      </c>
      <c r="AE162" s="3002">
        <v>1</v>
      </c>
    </row>
    <row r="163" spans="1:31" s="3031" customFormat="1" ht="15.75">
      <c r="A163" s="2997">
        <v>1</v>
      </c>
      <c r="B163" s="3061"/>
      <c r="C163" s="3073"/>
      <c r="D163" s="3074"/>
      <c r="E163" s="3074"/>
      <c r="F163" s="3075" t="str">
        <f>C162</f>
        <v>Paupiette de veau</v>
      </c>
      <c r="G163" s="3113" t="str">
        <f>IF(OR(Q162="",0),T162,Q162)</f>
        <v>5 Kg</v>
      </c>
      <c r="H163" s="3113" t="str">
        <f>IF(OR(Q163="",0),T163,Q163)</f>
        <v>7 Kg</v>
      </c>
      <c r="I163" s="3113" t="str">
        <f>IF(OR(R162="",0),U162,R162)</f>
        <v>41.58 Kg</v>
      </c>
      <c r="J163" s="3113" t="str">
        <f>IF(OR(R163="",0),U163,R163)</f>
        <v>15.36 Kg</v>
      </c>
      <c r="K163" s="3113" t="str">
        <f>IF(OR(S162="",0),V162,S162)</f>
        <v>9.5 Kg</v>
      </c>
      <c r="L163" s="3113" t="str">
        <f>IF(OR(S163="",0),V163,S163)</f>
        <v>5.32 Kg</v>
      </c>
      <c r="M163" s="3090">
        <f>SUM(N162:P163)</f>
        <v>83.759999999999991</v>
      </c>
      <c r="N163" s="3078">
        <f>IFERROR((SUMIF(E363:M363, F162, E364:M364)) * H162 * H19, 0)</f>
        <v>7.0000000000000009</v>
      </c>
      <c r="O163" s="3078">
        <f>IFERROR((SUMIF(E363:M363, F162, E364:M364)) * J162 * J19, 0)</f>
        <v>15.36</v>
      </c>
      <c r="P163" s="3078">
        <f>IFERROR((SUMIF(E363:M363, F162, E364:M364)) * L162 * L19, 0)</f>
        <v>5.32</v>
      </c>
      <c r="Q163" s="3092" t="str">
        <f>IFERROR(IF(N163&gt;0,IF(OR(F162="Kg", F162="g"),IF(ROUND(N163,3)&gt;=1,ROUND(N163,3)&amp;" Kg",ROUND(N163*1000,0)&amp;" g"),IF(ROUND(N163,3)&gt;=1,ROUND(N163,3)&amp;IF(OR(F162=E363,F162=F363,F162=G363,F162=H363,F162=I363)," Kg ",F162),"")), ""),0)</f>
        <v>7 Kg</v>
      </c>
      <c r="R163" s="3092" t="str">
        <f>IFERROR(IF(O163&gt;0,IF(OR(F162="Kg", F162="g"),IF(ROUND(O163,3)&gt;=1,ROUND(O163,3)&amp;" Kg",ROUND(O163*1000,0)&amp;" g"),IF(ROUND(O163,3)&gt;=1,ROUND(O163,3)&amp;IF(OR(F162=E363,F162=F363,F162=G363,F162=H363,F162=I363)," Kg ",F162),"")), ""),0)</f>
        <v>15.36 Kg</v>
      </c>
      <c r="S163" s="3092" t="str">
        <f>IFERROR(IF(P163&gt;0,IF(OR(F162="Kg", F162="g"),IF(ROUND(P163,3)&gt;=1,ROUND(P163,3)&amp;" Kg",ROUND(P163*1000,0)&amp;" g"),IF(ROUND(P163,3)&gt;=1,ROUND(P163,3)&amp;IF(OR(F162=E363,F162=F363,F162=G363,F162=H363,F162=I363)," Kg ",F162),"")), ""),0)</f>
        <v>5.32 Kg</v>
      </c>
      <c r="T163" s="3093">
        <f>IFERROR(INDEX(J364:M364,MATCH(H162,J363:M363,0))*H19&amp;" "&amp;H162,0)</f>
        <v>0</v>
      </c>
      <c r="U163" s="3093">
        <f>IFERROR(INDEX(J364:M364,MATCH(J162,J363:M363,0))*J19&amp;" "&amp;J162,0)</f>
        <v>0</v>
      </c>
      <c r="V163" s="3094">
        <f>IFERROR(INDEX(J364:M364,MATCH(L162,J363:M363,0))*L19&amp;" "&amp;L162,0)</f>
        <v>0</v>
      </c>
      <c r="W163" s="2997">
        <v>1</v>
      </c>
      <c r="X163" s="2997">
        <v>1</v>
      </c>
      <c r="Y163" s="2997">
        <v>1</v>
      </c>
      <c r="Z163" s="2997">
        <v>1</v>
      </c>
      <c r="AA163" s="2997">
        <v>1</v>
      </c>
      <c r="AB163" s="2997">
        <v>1</v>
      </c>
      <c r="AC163" s="2997">
        <v>1</v>
      </c>
      <c r="AD163" s="2997">
        <v>1</v>
      </c>
      <c r="AE163" s="3002">
        <v>1</v>
      </c>
    </row>
    <row r="164" spans="1:31" s="3031" customFormat="1" ht="15" customHeight="1">
      <c r="A164" s="2997">
        <v>1</v>
      </c>
      <c r="B164" s="3079"/>
      <c r="C164" s="7040" t="s">
        <v>4669</v>
      </c>
      <c r="D164" s="7040"/>
      <c r="E164" s="7040"/>
      <c r="F164" s="7040"/>
      <c r="G164" s="7040"/>
      <c r="H164" s="7040"/>
      <c r="I164" s="7040"/>
      <c r="J164" s="7040"/>
      <c r="K164" s="7040"/>
      <c r="L164" s="7040"/>
      <c r="M164" s="7040"/>
      <c r="N164" s="3035"/>
      <c r="O164" s="3035"/>
      <c r="P164" s="3035"/>
      <c r="Q164" s="3035"/>
      <c r="R164" s="3035"/>
      <c r="S164" s="3035"/>
      <c r="T164" s="3035"/>
      <c r="U164" s="3035"/>
      <c r="V164" s="3036"/>
      <c r="W164" s="2997">
        <v>1</v>
      </c>
      <c r="X164" s="2997">
        <v>1</v>
      </c>
      <c r="Y164" s="2997">
        <v>1</v>
      </c>
      <c r="Z164" s="2997">
        <v>1</v>
      </c>
      <c r="AA164" s="2997">
        <v>1</v>
      </c>
      <c r="AB164" s="2997">
        <v>1</v>
      </c>
      <c r="AC164" s="2997">
        <v>1</v>
      </c>
      <c r="AD164" s="2997">
        <v>1</v>
      </c>
      <c r="AE164" s="3002">
        <v>1</v>
      </c>
    </row>
    <row r="165" spans="1:31" s="3031" customFormat="1" ht="15" customHeight="1">
      <c r="A165" s="2997">
        <v>1</v>
      </c>
      <c r="B165" s="3079"/>
      <c r="C165" s="7041"/>
      <c r="D165" s="7041"/>
      <c r="E165" s="7041"/>
      <c r="F165" s="7041"/>
      <c r="G165" s="7041"/>
      <c r="H165" s="7041"/>
      <c r="I165" s="7041"/>
      <c r="J165" s="7041"/>
      <c r="K165" s="7041"/>
      <c r="L165" s="7041"/>
      <c r="M165" s="7041"/>
      <c r="N165" s="3035"/>
      <c r="O165" s="3035"/>
      <c r="P165" s="3035"/>
      <c r="Q165" s="3035"/>
      <c r="R165" s="3035"/>
      <c r="S165" s="3035"/>
      <c r="T165" s="3035"/>
      <c r="U165" s="3035"/>
      <c r="V165" s="3036"/>
      <c r="W165" s="2997">
        <v>1</v>
      </c>
      <c r="X165" s="2997">
        <v>1</v>
      </c>
      <c r="Y165" s="2997">
        <v>1</v>
      </c>
      <c r="Z165" s="2997">
        <v>1</v>
      </c>
      <c r="AA165" s="2997">
        <v>1</v>
      </c>
      <c r="AB165" s="2997">
        <v>1</v>
      </c>
      <c r="AC165" s="2997">
        <v>1</v>
      </c>
      <c r="AD165" s="2997">
        <v>1</v>
      </c>
      <c r="AE165" s="3002">
        <v>1</v>
      </c>
    </row>
    <row r="166" spans="1:31" s="3031" customFormat="1" ht="15.75">
      <c r="A166" s="2997">
        <v>1</v>
      </c>
      <c r="B166" s="3055"/>
      <c r="C166" s="3056"/>
      <c r="D166" s="3056"/>
      <c r="E166" s="3056"/>
      <c r="F166" s="3080" t="s">
        <v>4608</v>
      </c>
      <c r="G166" s="3081">
        <f t="shared" ref="G166:L166" si="12">G19</f>
        <v>100</v>
      </c>
      <c r="H166" s="3081">
        <f t="shared" si="12"/>
        <v>100</v>
      </c>
      <c r="I166" s="3081">
        <f t="shared" si="12"/>
        <v>378</v>
      </c>
      <c r="J166" s="3081">
        <f t="shared" si="12"/>
        <v>128</v>
      </c>
      <c r="K166" s="3081">
        <f t="shared" si="12"/>
        <v>95</v>
      </c>
      <c r="L166" s="3082">
        <f t="shared" si="12"/>
        <v>76</v>
      </c>
      <c r="M166" s="3083">
        <f>SUM(G166:L166)</f>
        <v>877</v>
      </c>
      <c r="N166" s="3084" t="s">
        <v>4609</v>
      </c>
      <c r="O166" s="3035"/>
      <c r="P166" s="3035"/>
      <c r="Q166" s="3035"/>
      <c r="R166" s="3035"/>
      <c r="S166" s="3035"/>
      <c r="T166" s="3035"/>
      <c r="U166" s="3035"/>
      <c r="V166" s="3036"/>
      <c r="W166" s="2997">
        <v>1</v>
      </c>
      <c r="X166" s="2997">
        <v>1</v>
      </c>
      <c r="Y166" s="2997">
        <v>1</v>
      </c>
      <c r="Z166" s="2997">
        <v>1</v>
      </c>
      <c r="AA166" s="2997">
        <v>1</v>
      </c>
      <c r="AB166" s="2997">
        <v>1</v>
      </c>
      <c r="AC166" s="2997">
        <v>1</v>
      </c>
      <c r="AD166" s="2997">
        <v>1</v>
      </c>
      <c r="AE166" s="3002">
        <v>1</v>
      </c>
    </row>
    <row r="167" spans="1:31" s="3031" customFormat="1" ht="15.75">
      <c r="A167" s="2997">
        <v>1</v>
      </c>
      <c r="B167" s="3061"/>
      <c r="C167" s="3062" t="s">
        <v>4670</v>
      </c>
      <c r="D167" s="3063"/>
      <c r="E167" s="3063"/>
      <c r="F167" s="3096" t="s">
        <v>4614</v>
      </c>
      <c r="G167" s="3097">
        <v>0.04</v>
      </c>
      <c r="H167" s="3097">
        <v>0.06</v>
      </c>
      <c r="I167" s="3098">
        <v>0.09</v>
      </c>
      <c r="J167" s="3098">
        <v>0.12</v>
      </c>
      <c r="K167" s="3098">
        <v>0.08</v>
      </c>
      <c r="L167" s="3097">
        <v>0.06</v>
      </c>
      <c r="M167" s="3088" t="str">
        <f>IFERROR(IF(F167=E363,"L",IF(OR(F167=F363,F167=G363,F167=H363,F167=I363),"Kg",IF(OR(F167=J363,F167=K363,F167=L363,F167=M363),F167,0))),0)</f>
        <v>Kg</v>
      </c>
      <c r="N167" s="3069">
        <f>IFERROR((SUMIF(E363:M363, F167, E364:M364)) * G167 * G19, 0)</f>
        <v>4</v>
      </c>
      <c r="O167" s="3069">
        <f>IFERROR((SUMIF(E363:M363, F167, E364:M364)) * I167 * I19, 0)</f>
        <v>34.019999999999996</v>
      </c>
      <c r="P167" s="3069">
        <f>IFERROR((SUMIF(E363:M363, F167, E364:M364)) * K167 * K19, 0)</f>
        <v>7.6000000000000005</v>
      </c>
      <c r="Q167" s="3070" t="str">
        <f>IFERROR(IF(N167&gt;0,IF(OR(F167="Kg", F167="g"),IF(ROUND(N167,3)&gt;=1,ROUND(N167,3)&amp;" Kg",ROUND(N167*1000,0)&amp;" g"),IF(ROUND(N167,3)&gt;=1,ROUND(N167,3)&amp;IF(OR(F167=E363,F167=F363,F167=G363,F167=H363,F167=I363)," Kg ",F167),"")), ""),0)</f>
        <v>4 Kg</v>
      </c>
      <c r="R167" s="3070" t="str">
        <f>IFERROR(IF(O167&gt;0,IF(OR(F167="Kg", F167="g"),IF(ROUND(O167,3)&gt;=1,ROUND(O167,3)&amp;" Kg",ROUND(O167*1000,0)&amp;" g"),IF(ROUND(O167,3)&gt;=1,ROUND(O167,3)&amp;IF(OR(F167=E363,F167=F363,F167=G363,F167=H363,F167=I363)," Kg ",F167),"")), ""),0)</f>
        <v>34.02 Kg</v>
      </c>
      <c r="S167" s="3070" t="str">
        <f>IFERROR(IF(P167&gt;0,IF(OR(F167="Kg", F167="g"),IF(ROUND(P167,3)&gt;=1,ROUND(P167,3)&amp;" Kg",ROUND(P167*1000,0)&amp;" g"),IF(ROUND(P167,3)&gt;=1,ROUND(P167,3)&amp;IF(OR(F167=E363,F167=F363,F167=G363,F167=H363,F167=I363)," Kg ",F167),"")), ""),0)</f>
        <v>7.6 Kg</v>
      </c>
      <c r="T167" s="3071">
        <f>IFERROR(INDEX(J364:M364,MATCH(G167,J363:M363,0))*G19&amp;" "&amp;G167,0)</f>
        <v>0</v>
      </c>
      <c r="U167" s="3071">
        <f>IFERROR(INDEX(J364:M364,MATCH(I167,J363:M363,0))*I19&amp;" "&amp;I167,0)</f>
        <v>0</v>
      </c>
      <c r="V167" s="3072">
        <f>IFERROR(INDEX(J364:M364,MATCH(K167,J363:M363,0))*K19&amp;" "&amp;K167,0)</f>
        <v>0</v>
      </c>
      <c r="W167" s="2997">
        <v>1</v>
      </c>
      <c r="X167" s="2997">
        <v>1</v>
      </c>
      <c r="Y167" s="2997">
        <v>1</v>
      </c>
      <c r="Z167" s="2997">
        <v>1</v>
      </c>
      <c r="AA167" s="2997">
        <v>1</v>
      </c>
      <c r="AB167" s="2997">
        <v>1</v>
      </c>
      <c r="AC167" s="2997">
        <v>1</v>
      </c>
      <c r="AD167" s="2997">
        <v>1</v>
      </c>
      <c r="AE167" s="3002">
        <v>1</v>
      </c>
    </row>
    <row r="168" spans="1:31" s="3031" customFormat="1" ht="15.75">
      <c r="A168" s="2997">
        <v>1</v>
      </c>
      <c r="B168" s="3061"/>
      <c r="C168" s="3073"/>
      <c r="D168" s="3074"/>
      <c r="E168" s="3074"/>
      <c r="F168" s="3075" t="str">
        <f>C167</f>
        <v>Gigot</v>
      </c>
      <c r="G168" s="3113" t="str">
        <f>IF(OR(Q167="",0),T167,Q167)</f>
        <v>4 Kg</v>
      </c>
      <c r="H168" s="3113" t="str">
        <f>IF(OR(Q168="",0),T168,Q168)</f>
        <v>6 Kg</v>
      </c>
      <c r="I168" s="3113" t="str">
        <f>IF(OR(R167="",0),U167,R167)</f>
        <v>34.02 Kg</v>
      </c>
      <c r="J168" s="3113" t="str">
        <f>IF(OR(R168="",0),U168,R168)</f>
        <v>15.36 Kg</v>
      </c>
      <c r="K168" s="3113" t="str">
        <f>IF(OR(S167="",0),V167,S167)</f>
        <v>7.6 Kg</v>
      </c>
      <c r="L168" s="3113" t="str">
        <f>IF(OR(S168="",0),V168,S168)</f>
        <v>4.56 Kg</v>
      </c>
      <c r="M168" s="3090">
        <f>SUM(N167:P168)</f>
        <v>71.539999999999992</v>
      </c>
      <c r="N168" s="3078">
        <f>IFERROR((SUMIF(E363:M363, F167, E364:M364)) * H167 * H19, 0)</f>
        <v>6</v>
      </c>
      <c r="O168" s="3078">
        <f>IFERROR((SUMIF(E363:M363, F167, E364:M364)) * J167 * J19, 0)</f>
        <v>15.36</v>
      </c>
      <c r="P168" s="3078">
        <f>IFERROR((SUMIF(E363:M363, F167, E364:M364)) * L167 * L19, 0)</f>
        <v>4.5599999999999996</v>
      </c>
      <c r="Q168" s="3070" t="str">
        <f>IFERROR(IF(N168&gt;0,IF(OR(F167="Kg", F167="g"),IF(ROUND(N168,3)&gt;=1,ROUND(N168,3)&amp;" Kg",ROUND(N168*1000,0)&amp;" g"),IF(ROUND(N168,3)&gt;=1,ROUND(N168,3)&amp;IF(OR(F167=E363,F167=F363,F167=G363,F167=H363,F167=I363)," Kg ",F167),"")), ""),0)</f>
        <v>6 Kg</v>
      </c>
      <c r="R168" s="3070" t="str">
        <f>IFERROR(IF(O168&gt;0,IF(OR(F167="Kg", F167="g"),IF(ROUND(O168,3)&gt;=1,ROUND(O168,3)&amp;" Kg",ROUND(O168*1000,0)&amp;" g"),IF(ROUND(O168,3)&gt;=1,ROUND(O168,3)&amp;IF(OR(F167=E363,F167=F363,F167=G363,F167=H363,F167=I363)," Kg ",F167),"")), ""),0)</f>
        <v>15.36 Kg</v>
      </c>
      <c r="S168" s="3070" t="str">
        <f>IFERROR(IF(P168&gt;0,IF(OR(F167="Kg", F167="g"),IF(ROUND(P168,3)&gt;=1,ROUND(P168,3)&amp;" Kg",ROUND(P168*1000,0)&amp;" g"),IF(ROUND(P168,3)&gt;=1,ROUND(P168,3)&amp;IF(OR(F167=E363,F167=F363,F167=G363,F167=H363,F167=I363)," Kg ",F167),"")), ""),0)</f>
        <v>4.56 Kg</v>
      </c>
      <c r="T168" s="3071">
        <f>IFERROR(INDEX(J364:M364,MATCH(H167,J363:M363,0))*H19&amp;" "&amp;H167,0)</f>
        <v>0</v>
      </c>
      <c r="U168" s="3071">
        <f>IFERROR(INDEX(J364:M364,MATCH(J167,J363:M363,0))*J19&amp;" "&amp;J167,0)</f>
        <v>0</v>
      </c>
      <c r="V168" s="3072">
        <f>IFERROR(INDEX(J364:M364,MATCH(L167,J363:M363,0))*L19&amp;" "&amp;L167,0)</f>
        <v>0</v>
      </c>
      <c r="W168" s="2997">
        <v>1</v>
      </c>
      <c r="X168" s="2997">
        <v>1</v>
      </c>
      <c r="Y168" s="2997">
        <v>1</v>
      </c>
      <c r="Z168" s="2997">
        <v>1</v>
      </c>
      <c r="AA168" s="2997">
        <v>1</v>
      </c>
      <c r="AB168" s="2997">
        <v>1</v>
      </c>
      <c r="AC168" s="2997">
        <v>1</v>
      </c>
      <c r="AD168" s="2997">
        <v>1</v>
      </c>
      <c r="AE168" s="3002">
        <v>1</v>
      </c>
    </row>
    <row r="169" spans="1:31" s="3031" customFormat="1" ht="15.75">
      <c r="A169" s="2997">
        <v>1</v>
      </c>
      <c r="B169" s="3061"/>
      <c r="C169" s="3062" t="s">
        <v>4671</v>
      </c>
      <c r="D169" s="3063"/>
      <c r="E169" s="3063"/>
      <c r="F169" s="3096" t="s">
        <v>4614</v>
      </c>
      <c r="G169" s="3097">
        <v>0.05</v>
      </c>
      <c r="H169" s="3097">
        <v>7.0000000000000007E-2</v>
      </c>
      <c r="I169" s="3098">
        <v>0.11</v>
      </c>
      <c r="J169" s="3098">
        <v>0.13</v>
      </c>
      <c r="K169" s="3098">
        <v>0.1</v>
      </c>
      <c r="L169" s="3097">
        <v>7.0000000000000007E-2</v>
      </c>
      <c r="M169" s="3088" t="str">
        <f>IFERROR(IF(F169=E363,"L",IF(OR(F169=F363,F169=G363,F169=H363,F169=I363),"Kg",IF(OR(F169=J363,F169=K363,F169=L363,F169=M363),F169,0))),0)</f>
        <v>Kg</v>
      </c>
      <c r="N169" s="3069">
        <f>IFERROR((SUMIF(E363:M363, F169, E364:M364)) * G169 * G19, 0)</f>
        <v>5</v>
      </c>
      <c r="O169" s="3069">
        <f>IFERROR((SUMIF(E363:M363, F169, E364:M364)) * I169 * I19, 0)</f>
        <v>41.58</v>
      </c>
      <c r="P169" s="3069">
        <f>IFERROR((SUMIF(E363:M363, F169, E364:M364)) * K169 * K19, 0)</f>
        <v>9.5</v>
      </c>
      <c r="Q169" s="3092" t="str">
        <f>IFERROR(IF(N169&gt;0,IF(OR(F169="Kg", F169="g"),IF(ROUND(N169,3)&gt;=1,ROUND(N169,3)&amp;" Kg",ROUND(N169*1000,0)&amp;" g"),IF(ROUND(N169,3)&gt;=1,ROUND(N169,3)&amp;IF(OR(F169=E363,F169=F363,F169=G363,F169=H363,F169=I363)," Kg ",F169),"")), ""),0)</f>
        <v>5 Kg</v>
      </c>
      <c r="R169" s="3092" t="str">
        <f>IFERROR(IF(O169&gt;0,IF(OR(F169="Kg", F169="g"),IF(ROUND(O169,3)&gt;=1,ROUND(O169,3)&amp;" Kg",ROUND(O169*1000,0)&amp;" g"),IF(ROUND(O169,3)&gt;=1,ROUND(O169,3)&amp;IF(OR(F169=E363,F169=F363,F169=G363,F169=H363,F169=I363)," Kg ",F169),"")), ""),0)</f>
        <v>41.58 Kg</v>
      </c>
      <c r="S169" s="3092" t="str">
        <f>IFERROR(IF(P169&gt;0,IF(OR(F169="Kg", F169="g"),IF(ROUND(P169,3)&gt;=1,ROUND(P169,3)&amp;" Kg",ROUND(P169*1000,0)&amp;" g"),IF(ROUND(P169,3)&gt;=1,ROUND(P169,3)&amp;IF(OR(F169=E363,F169=F363,F169=G363,F169=H363,F169=I363)," Kg ",F169),"")), ""),0)</f>
        <v>9.5 Kg</v>
      </c>
      <c r="T169" s="3093">
        <f>IFERROR(INDEX(J364:M364,MATCH(G169,J363:M363,0))*G19&amp;" "&amp;G169,0)</f>
        <v>0</v>
      </c>
      <c r="U169" s="3093">
        <f>IFERROR(INDEX(J364:M364,MATCH(I169,J363:M363,0))*I19&amp;" "&amp;I169,0)</f>
        <v>0</v>
      </c>
      <c r="V169" s="3094">
        <f>IFERROR(INDEX(J364:M364,MATCH(K169,J363:M363,0))*K19&amp;" "&amp;K169,0)</f>
        <v>0</v>
      </c>
      <c r="W169" s="2997">
        <v>1</v>
      </c>
      <c r="X169" s="2997">
        <v>1</v>
      </c>
      <c r="Y169" s="2997">
        <v>1</v>
      </c>
      <c r="Z169" s="2997">
        <v>1</v>
      </c>
      <c r="AA169" s="2997">
        <v>1</v>
      </c>
      <c r="AB169" s="2997">
        <v>1</v>
      </c>
      <c r="AC169" s="2997">
        <v>1</v>
      </c>
      <c r="AD169" s="2997">
        <v>1</v>
      </c>
      <c r="AE169" s="3002">
        <v>1</v>
      </c>
    </row>
    <row r="170" spans="1:31" s="3031" customFormat="1" ht="15.75">
      <c r="A170" s="2997">
        <v>1</v>
      </c>
      <c r="B170" s="3061"/>
      <c r="C170" s="3073"/>
      <c r="D170" s="3074"/>
      <c r="E170" s="3074"/>
      <c r="F170" s="3075" t="str">
        <f>C169</f>
        <v>Sauté (sans os)</v>
      </c>
      <c r="G170" s="3113" t="str">
        <f>IF(OR(Q169="",0),T169,Q169)</f>
        <v>5 Kg</v>
      </c>
      <c r="H170" s="3113" t="str">
        <f>IF(OR(Q170="",0),T170,Q170)</f>
        <v>7 Kg</v>
      </c>
      <c r="I170" s="3113" t="str">
        <f>IF(OR(R169="",0),U169,R169)</f>
        <v>41.58 Kg</v>
      </c>
      <c r="J170" s="3113" t="str">
        <f>IF(OR(R170="",0),U170,R170)</f>
        <v>16.64 Kg</v>
      </c>
      <c r="K170" s="3113" t="str">
        <f>IF(OR(S169="",0),V169,S169)</f>
        <v>9.5 Kg</v>
      </c>
      <c r="L170" s="3113" t="str">
        <f>IF(OR(S170="",0),V170,S170)</f>
        <v>5.32 Kg</v>
      </c>
      <c r="M170" s="3090">
        <f>SUM(N169:P170)</f>
        <v>85.039999999999992</v>
      </c>
      <c r="N170" s="3078">
        <f>IFERROR((SUMIF(E363:M363, F169, E364:M364)) * H169 * H19, 0)</f>
        <v>7.0000000000000009</v>
      </c>
      <c r="O170" s="3078">
        <f>IFERROR((SUMIF(E363:M363, F169, E364:M364)) * J169 * J19, 0)</f>
        <v>16.64</v>
      </c>
      <c r="P170" s="3078">
        <f>IFERROR((SUMIF(E363:M363, F169, E364:M364)) * L169 * L19, 0)</f>
        <v>5.32</v>
      </c>
      <c r="Q170" s="3092" t="str">
        <f>IFERROR(IF(N170&gt;0,IF(OR(F169="Kg", F169="g"),IF(ROUND(N170,3)&gt;=1,ROUND(N170,3)&amp;" Kg",ROUND(N170*1000,0)&amp;" g"),IF(ROUND(N170,3)&gt;=1,ROUND(N170,3)&amp;IF(OR(F169=E363,F169=F363,F169=G363,F169=H363,F169=I363)," Kg ",F169),"")), ""),0)</f>
        <v>7 Kg</v>
      </c>
      <c r="R170" s="3092" t="str">
        <f>IFERROR(IF(O170&gt;0,IF(OR(F169="Kg", F169="g"),IF(ROUND(O170,3)&gt;=1,ROUND(O170,3)&amp;" Kg",ROUND(O170*1000,0)&amp;" g"),IF(ROUND(O170,3)&gt;=1,ROUND(O170,3)&amp;IF(OR(F169=E363,F169=F363,F169=G363,F169=H363,F169=I363)," Kg ",F169),"")), ""),0)</f>
        <v>16.64 Kg</v>
      </c>
      <c r="S170" s="3092" t="str">
        <f>IFERROR(IF(P170&gt;0,IF(OR(F169="Kg", F169="g"),IF(ROUND(P170,3)&gt;=1,ROUND(P170,3)&amp;" Kg",ROUND(P170*1000,0)&amp;" g"),IF(ROUND(P170,3)&gt;=1,ROUND(P170,3)&amp;IF(OR(F169=E363,F169=F363,F169=G363,F169=H363,F169=I363)," Kg ",F169),"")), ""),0)</f>
        <v>5.32 Kg</v>
      </c>
      <c r="T170" s="3093">
        <f>IFERROR(INDEX(J364:M364,MATCH(H169,J363:M363,0))*H19&amp;" "&amp;H169,0)</f>
        <v>0</v>
      </c>
      <c r="U170" s="3093">
        <f>IFERROR(INDEX(J364:M364,MATCH(J169,J363:M363,0))*J19&amp;" "&amp;J169,0)</f>
        <v>0</v>
      </c>
      <c r="V170" s="3094">
        <f>IFERROR(INDEX(J364:M364,MATCH(L169,J363:M363,0))*L19&amp;" "&amp;L169,0)</f>
        <v>0</v>
      </c>
      <c r="W170" s="2997">
        <v>1</v>
      </c>
      <c r="X170" s="2997">
        <v>1</v>
      </c>
      <c r="Y170" s="2997">
        <v>1</v>
      </c>
      <c r="Z170" s="2997">
        <v>1</v>
      </c>
      <c r="AA170" s="2997">
        <v>1</v>
      </c>
      <c r="AB170" s="2997">
        <v>1</v>
      </c>
      <c r="AC170" s="2997">
        <v>1</v>
      </c>
      <c r="AD170" s="2997">
        <v>1</v>
      </c>
      <c r="AE170" s="3002">
        <v>1</v>
      </c>
    </row>
    <row r="171" spans="1:31" s="3031" customFormat="1" ht="15.75">
      <c r="A171" s="2997">
        <v>1</v>
      </c>
      <c r="B171" s="3061"/>
      <c r="C171" s="3062" t="s">
        <v>4672</v>
      </c>
      <c r="D171" s="3063"/>
      <c r="E171" s="3063"/>
      <c r="F171" s="3096" t="s">
        <v>4614</v>
      </c>
      <c r="G171" s="3097">
        <v>0</v>
      </c>
      <c r="H171" s="3097">
        <v>0.08</v>
      </c>
      <c r="I171" s="3098">
        <v>0.11</v>
      </c>
      <c r="J171" s="3098">
        <v>0.125</v>
      </c>
      <c r="K171" s="3098">
        <v>0.1</v>
      </c>
      <c r="L171" s="3097">
        <v>7.0000000000000007E-2</v>
      </c>
      <c r="M171" s="3088" t="str">
        <f>IFERROR(IF(F171=E363,"L",IF(OR(F171=F363,F171=G363,F171=H363,F171=I363),"Kg",IF(OR(F171=J363,F171=K363,F171=L363,F171=M363),F171,0))),0)</f>
        <v>Kg</v>
      </c>
      <c r="N171" s="3069">
        <f>IFERROR((SUMIF(E363:M363, F171, E364:M364)) * G171 * G19, 0)</f>
        <v>0</v>
      </c>
      <c r="O171" s="3069">
        <f>IFERROR((SUMIF(E363:M363, F171, E364:M364)) * I171 * I19, 0)</f>
        <v>41.58</v>
      </c>
      <c r="P171" s="3069">
        <f>IFERROR((SUMIF(E363:M363, F171, E364:M364)) * K171 * K19, 0)</f>
        <v>9.5</v>
      </c>
      <c r="Q171" s="3070" t="str">
        <f>IFERROR(IF(N171&gt;0,IF(OR(F171="Kg", F171="g"),IF(ROUND(N171,3)&gt;=1,ROUND(N171,3)&amp;" Kg",ROUND(N171*1000,0)&amp;" g"),IF(ROUND(N171,3)&gt;=1,ROUND(N171,3)&amp;IF(OR(F171=E363,F171=F363,F171=G363,F171=H363,F171=I363)," Kg ",F171),"")), ""),0)</f>
        <v/>
      </c>
      <c r="R171" s="3070" t="str">
        <f>IFERROR(IF(O171&gt;0,IF(OR(F171="Kg", F171="g"),IF(ROUND(O171,3)&gt;=1,ROUND(O171,3)&amp;" Kg",ROUND(O171*1000,0)&amp;" g"),IF(ROUND(O171,3)&gt;=1,ROUND(O171,3)&amp;IF(OR(F171=E363,F171=F363,F171=G363,F171=H363,F171=I363)," Kg ",F171),"")), ""),0)</f>
        <v>41.58 Kg</v>
      </c>
      <c r="S171" s="3070" t="str">
        <f>IFERROR(IF(P171&gt;0,IF(OR(F171="Kg", F171="g"),IF(ROUND(P171,3)&gt;=1,ROUND(P171,3)&amp;" Kg",ROUND(P171*1000,0)&amp;" g"),IF(ROUND(P171,3)&gt;=1,ROUND(P171,3)&amp;IF(OR(F171=E363,F171=F363,F171=G363,F171=H363,F171=I363)," Kg ",F171),"")), ""),0)</f>
        <v>9.5 Kg</v>
      </c>
      <c r="T171" s="3071">
        <f>IFERROR(INDEX(J364:M364,MATCH(G171,J363:M363,0))*G19&amp;" "&amp;G171,0)</f>
        <v>0</v>
      </c>
      <c r="U171" s="3071">
        <f>IFERROR(INDEX(J364:M364,MATCH(I171,J363:M363,0))*I19&amp;" "&amp;I171,0)</f>
        <v>0</v>
      </c>
      <c r="V171" s="3072">
        <f>IFERROR(INDEX(J364:M364,MATCH(K171,J363:M363,0))*K19&amp;" "&amp;K171,0)</f>
        <v>0</v>
      </c>
      <c r="W171" s="2997">
        <v>1</v>
      </c>
      <c r="X171" s="2997">
        <v>1</v>
      </c>
      <c r="Y171" s="2997">
        <v>1</v>
      </c>
      <c r="Z171" s="2997">
        <v>1</v>
      </c>
      <c r="AA171" s="2997">
        <v>1</v>
      </c>
      <c r="AB171" s="2997">
        <v>1</v>
      </c>
      <c r="AC171" s="2997">
        <v>1</v>
      </c>
      <c r="AD171" s="2997">
        <v>1</v>
      </c>
      <c r="AE171" s="3002">
        <v>1</v>
      </c>
    </row>
    <row r="172" spans="1:31" s="3031" customFormat="1" ht="15.75">
      <c r="A172" s="2997">
        <v>1</v>
      </c>
      <c r="B172" s="3061"/>
      <c r="C172" s="3073"/>
      <c r="D172" s="3074"/>
      <c r="E172" s="3074"/>
      <c r="F172" s="3075" t="str">
        <f>C171</f>
        <v>Côte d'agneau avec os</v>
      </c>
      <c r="G172" s="3113">
        <f>IF(OR(Q171="",0),T171,Q171)</f>
        <v>0</v>
      </c>
      <c r="H172" s="3113" t="str">
        <f>IF(OR(Q172="",0),T172,Q172)</f>
        <v>8 Kg</v>
      </c>
      <c r="I172" s="3113" t="str">
        <f>IF(OR(R171="",0),U171,R171)</f>
        <v>41.58 Kg</v>
      </c>
      <c r="J172" s="3113" t="str">
        <f>IF(OR(R172="",0),U172,R172)</f>
        <v>16 Kg</v>
      </c>
      <c r="K172" s="3113" t="str">
        <f>IF(OR(S171="",0),V171,S171)</f>
        <v>9.5 Kg</v>
      </c>
      <c r="L172" s="3113" t="str">
        <f>IF(OR(S172="",0),V172,S172)</f>
        <v>5.32 Kg</v>
      </c>
      <c r="M172" s="3090">
        <f>SUM(N171:P172)</f>
        <v>80.400000000000006</v>
      </c>
      <c r="N172" s="3078">
        <f>IFERROR((SUMIF(E363:M363, F171, E364:M364)) * H171 * H19, 0)</f>
        <v>8</v>
      </c>
      <c r="O172" s="3078">
        <f>IFERROR((SUMIF(E363:M363, F171, E364:M364)) * J171 * J19, 0)</f>
        <v>16</v>
      </c>
      <c r="P172" s="3078">
        <f>IFERROR((SUMIF(E363:M363, F171, E364:M364)) * L171 * L19, 0)</f>
        <v>5.32</v>
      </c>
      <c r="Q172" s="3070" t="str">
        <f>IFERROR(IF(N172&gt;0,IF(OR(F171="Kg", F171="g"),IF(ROUND(N172,3)&gt;=1,ROUND(N172,3)&amp;" Kg",ROUND(N172*1000,0)&amp;" g"),IF(ROUND(N172,3)&gt;=1,ROUND(N172,3)&amp;IF(OR(F171=E363,F171=F363,F171=G363,F171=H363,F171=I363)," Kg ",F171),"")), ""),0)</f>
        <v>8 Kg</v>
      </c>
      <c r="R172" s="3070" t="str">
        <f>IFERROR(IF(O172&gt;0,IF(OR(F171="Kg", F171="g"),IF(ROUND(O172,3)&gt;=1,ROUND(O172,3)&amp;" Kg",ROUND(O172*1000,0)&amp;" g"),IF(ROUND(O172,3)&gt;=1,ROUND(O172,3)&amp;IF(OR(F171=E363,F171=F363,F171=G363,F171=H363,F171=I363)," Kg ",F171),"")), ""),0)</f>
        <v>16 Kg</v>
      </c>
      <c r="S172" s="3070" t="str">
        <f>IFERROR(IF(P172&gt;0,IF(OR(F171="Kg", F171="g"),IF(ROUND(P172,3)&gt;=1,ROUND(P172,3)&amp;" Kg",ROUND(P172*1000,0)&amp;" g"),IF(ROUND(P172,3)&gt;=1,ROUND(P172,3)&amp;IF(OR(F171=E363,F171=F363,F171=G363,F171=H363,F171=I363)," Kg ",F171),"")), ""),0)</f>
        <v>5.32 Kg</v>
      </c>
      <c r="T172" s="3071">
        <f>IFERROR(INDEX(J364:M364,MATCH(H171,J363:M363,0))*H19&amp;" "&amp;H171,0)</f>
        <v>0</v>
      </c>
      <c r="U172" s="3071">
        <f>IFERROR(INDEX(J364:M364,MATCH(J171,J363:M363,0))*J19&amp;" "&amp;J171,0)</f>
        <v>0</v>
      </c>
      <c r="V172" s="3072">
        <f>IFERROR(INDEX(J364:M364,MATCH(L171,J363:M363,0))*L19&amp;" "&amp;L171,0)</f>
        <v>0</v>
      </c>
      <c r="W172" s="2997">
        <v>1</v>
      </c>
      <c r="X172" s="2997">
        <v>1</v>
      </c>
      <c r="Y172" s="2997">
        <v>1</v>
      </c>
      <c r="Z172" s="2997">
        <v>1</v>
      </c>
      <c r="AA172" s="2997">
        <v>1</v>
      </c>
      <c r="AB172" s="2997">
        <v>1</v>
      </c>
      <c r="AC172" s="2997">
        <v>1</v>
      </c>
      <c r="AD172" s="2997">
        <v>1</v>
      </c>
      <c r="AE172" s="3002">
        <v>1</v>
      </c>
    </row>
    <row r="173" spans="1:31" s="3031" customFormat="1" ht="15.75">
      <c r="A173" s="2997">
        <v>1</v>
      </c>
      <c r="B173" s="3061"/>
      <c r="C173" s="3062" t="s">
        <v>4673</v>
      </c>
      <c r="D173" s="3063"/>
      <c r="E173" s="3063"/>
      <c r="F173" s="3085" t="s">
        <v>4611</v>
      </c>
      <c r="G173" s="3086">
        <v>2</v>
      </c>
      <c r="H173" s="3086">
        <v>3</v>
      </c>
      <c r="I173" s="3086">
        <v>4.5</v>
      </c>
      <c r="J173" s="3086">
        <v>5</v>
      </c>
      <c r="K173" s="3086">
        <v>3</v>
      </c>
      <c r="L173" s="3087">
        <v>2</v>
      </c>
      <c r="M173" s="3088" t="str">
        <f>IFERROR(IF(F173=E363,"L",IF(OR(F173=F363,F173=G363,F173=H363,F173=I363),"Kg",IF(OR(F173=J363,F173=K363,F173=L363,F173=M363),F173,0))),0)</f>
        <v xml:space="preserve"> Unité(s)</v>
      </c>
      <c r="N173" s="3069">
        <f>IFERROR((SUMIF(E363:M363, F173, E364:M364)) * G173 * G19, 0)</f>
        <v>200</v>
      </c>
      <c r="O173" s="3069">
        <f>IFERROR((SUMIF(E363:M363, F173, E364:M364)) * I173 * I19, 0)</f>
        <v>1701</v>
      </c>
      <c r="P173" s="3069">
        <f>IFERROR((SUMIF(E363:M363, F173, E364:M364)) * K173 * K19, 0)</f>
        <v>285</v>
      </c>
      <c r="Q173" s="3092" t="str">
        <f>IFERROR(IF(N173&gt;0,IF(OR(F173="Kg", F173="g"),IF(ROUND(N173,3)&gt;=1,ROUND(N173,3)&amp;" Kg",ROUND(N173*1000,0)&amp;" g"),IF(ROUND(N173,3)&gt;=1,ROUND(N173,3)&amp;IF(OR(F173=E363,F173=F363,F173=G363,F173=H363,F173=I363)," Kg ",F173),"")), ""),0)</f>
        <v>200 Unité(s)</v>
      </c>
      <c r="R173" s="3092" t="str">
        <f>IFERROR(IF(O173&gt;0,IF(OR(F173="Kg", F173="g"),IF(ROUND(O173,3)&gt;=1,ROUND(O173,3)&amp;" Kg",ROUND(O173*1000,0)&amp;" g"),IF(ROUND(O173,3)&gt;=1,ROUND(O173,3)&amp;IF(OR(F173=E363,F173=F363,F173=G363,F173=H363,F173=I363)," Kg ",F173),"")), ""),0)</f>
        <v>1701 Unité(s)</v>
      </c>
      <c r="S173" s="3092" t="str">
        <f>IFERROR(IF(P173&gt;0,IF(OR(F173="Kg", F173="g"),IF(ROUND(P173,3)&gt;=1,ROUND(P173,3)&amp;" Kg",ROUND(P173*1000,0)&amp;" g"),IF(ROUND(P173,3)&gt;=1,ROUND(P173,3)&amp;IF(OR(F173=E363,F173=F363,F173=G363,F173=H363,F173=I363)," Kg ",F173),"")), ""),0)</f>
        <v>285 Unité(s)</v>
      </c>
      <c r="T173" s="3093">
        <f>IFERROR(INDEX(J364:M364,MATCH(G173,J363:M363,0))*G19&amp;" "&amp;G173,0)</f>
        <v>0</v>
      </c>
      <c r="U173" s="3093">
        <f>IFERROR(INDEX(J364:M364,MATCH(I173,J363:M363,0))*I19&amp;" "&amp;I173,0)</f>
        <v>0</v>
      </c>
      <c r="V173" s="3094">
        <f>IFERROR(INDEX(J364:M364,MATCH(K173,J363:M363,0))*K19&amp;" "&amp;K173,0)</f>
        <v>0</v>
      </c>
      <c r="W173" s="2997">
        <v>1</v>
      </c>
      <c r="X173" s="2997">
        <v>1</v>
      </c>
      <c r="Y173" s="2997">
        <v>1</v>
      </c>
      <c r="Z173" s="2997">
        <v>1</v>
      </c>
      <c r="AA173" s="2997">
        <v>1</v>
      </c>
      <c r="AB173" s="2997">
        <v>1</v>
      </c>
      <c r="AC173" s="2997">
        <v>1</v>
      </c>
      <c r="AD173" s="2997">
        <v>1</v>
      </c>
      <c r="AE173" s="3002">
        <v>1</v>
      </c>
    </row>
    <row r="174" spans="1:31" s="3031" customFormat="1" ht="15.75">
      <c r="A174" s="2997">
        <v>1</v>
      </c>
      <c r="B174" s="3061"/>
      <c r="C174" s="3073"/>
      <c r="D174" s="3074"/>
      <c r="E174" s="3074"/>
      <c r="F174" s="3075" t="str">
        <f>C173</f>
        <v>Boulettes d'agneau-mouton de 30g pièce crues (à l'unité )</v>
      </c>
      <c r="G174" s="3089" t="str">
        <f>IF(OR(Q173="",0),T173,Q173)</f>
        <v>200 Unité(s)</v>
      </c>
      <c r="H174" s="3089" t="str">
        <f>IF(OR(Q174="",0),T174,Q174)</f>
        <v>300 Unité(s)</v>
      </c>
      <c r="I174" s="3089" t="str">
        <f>IF(OR(R173="",0),U173,R173)</f>
        <v>1701 Unité(s)</v>
      </c>
      <c r="J174" s="3089" t="str">
        <f>IF(OR(R174="",0),U174,R174)</f>
        <v>640 Unité(s)</v>
      </c>
      <c r="K174" s="3089" t="str">
        <f>IF(OR(S173="",0),V173,S173)</f>
        <v>285 Unité(s)</v>
      </c>
      <c r="L174" s="3089" t="str">
        <f>IF(OR(S174="",0),V174,S174)</f>
        <v>152 Unité(s)</v>
      </c>
      <c r="M174" s="3090">
        <f>SUM(N173:P174)</f>
        <v>3278</v>
      </c>
      <c r="N174" s="3078">
        <f>IFERROR((SUMIF(E363:M363, F173, E364:M364)) * H173 * H19, 0)</f>
        <v>300</v>
      </c>
      <c r="O174" s="3078">
        <f>IFERROR((SUMIF(E363:M363, F173, E364:M364)) * J173 * J19, 0)</f>
        <v>640</v>
      </c>
      <c r="P174" s="3078">
        <f>IFERROR((SUMIF(E363:M363, F173, E364:M364)) * L173 * L19, 0)</f>
        <v>152</v>
      </c>
      <c r="Q174" s="3092" t="str">
        <f>IFERROR(IF(N174&gt;0,IF(OR(F173="Kg", F173="g"),IF(ROUND(N174,3)&gt;=1,ROUND(N174,3)&amp;" Kg",ROUND(N174*1000,0)&amp;" g"),IF(ROUND(N174,3)&gt;=1,ROUND(N174,3)&amp;IF(OR(F173=E363,F173=F363,F173=G363,F173=H363,F173=I363)," Kg ",F173),"")), ""),0)</f>
        <v>300 Unité(s)</v>
      </c>
      <c r="R174" s="3092" t="str">
        <f>IFERROR(IF(O174&gt;0,IF(OR(F173="Kg", F173="g"),IF(ROUND(O174,3)&gt;=1,ROUND(O174,3)&amp;" Kg",ROUND(O174*1000,0)&amp;" g"),IF(ROUND(O174,3)&gt;=1,ROUND(O174,3)&amp;IF(OR(F173=E363,F173=F363,F173=G363,F173=H363,F173=I363)," Kg ",F173),"")), ""),0)</f>
        <v>640 Unité(s)</v>
      </c>
      <c r="S174" s="3092" t="str">
        <f>IFERROR(IF(P174&gt;0,IF(OR(F173="Kg", F173="g"),IF(ROUND(P174,3)&gt;=1,ROUND(P174,3)&amp;" Kg",ROUND(P174*1000,0)&amp;" g"),IF(ROUND(P174,3)&gt;=1,ROUND(P174,3)&amp;IF(OR(F173=E363,F173=F363,F173=G363,F173=H363,F173=I363)," Kg ",F173),"")), ""),0)</f>
        <v>152 Unité(s)</v>
      </c>
      <c r="T174" s="3093">
        <f>IFERROR(INDEX(J364:M364,MATCH(H173,J363:M363,0))*H19&amp;" "&amp;H173,0)</f>
        <v>0</v>
      </c>
      <c r="U174" s="3093">
        <f>IFERROR(INDEX(J364:M364,MATCH(J173,J363:M363,0))*J19&amp;" "&amp;J173,0)</f>
        <v>0</v>
      </c>
      <c r="V174" s="3094">
        <f>IFERROR(INDEX(J364:M364,MATCH(L173,J363:M363,0))*L19&amp;" "&amp;L173,0)</f>
        <v>0</v>
      </c>
      <c r="W174" s="2997">
        <v>1</v>
      </c>
      <c r="X174" s="2997">
        <v>1</v>
      </c>
      <c r="Y174" s="2997">
        <v>1</v>
      </c>
      <c r="Z174" s="2997">
        <v>1</v>
      </c>
      <c r="AA174" s="2997">
        <v>1</v>
      </c>
      <c r="AB174" s="2997">
        <v>1</v>
      </c>
      <c r="AC174" s="2997">
        <v>1</v>
      </c>
      <c r="AD174" s="2997">
        <v>1</v>
      </c>
      <c r="AE174" s="3002">
        <v>1</v>
      </c>
    </row>
    <row r="175" spans="1:31" s="3031" customFormat="1" ht="15.75">
      <c r="A175" s="2997">
        <v>1</v>
      </c>
      <c r="B175" s="3061"/>
      <c r="C175" s="3062" t="s">
        <v>4674</v>
      </c>
      <c r="D175" s="3063"/>
      <c r="E175" s="3063"/>
      <c r="F175" s="3096" t="s">
        <v>4614</v>
      </c>
      <c r="G175" s="3097">
        <v>0.06</v>
      </c>
      <c r="H175" s="3097">
        <v>0.09</v>
      </c>
      <c r="I175" s="3098">
        <v>0.13500000000000001</v>
      </c>
      <c r="J175" s="3098">
        <v>5</v>
      </c>
      <c r="K175" s="3098">
        <v>0.09</v>
      </c>
      <c r="L175" s="3097">
        <v>0.06</v>
      </c>
      <c r="M175" s="3088" t="str">
        <f>IFERROR(IF(F175=E363,"L",IF(OR(F175=F363,F175=G363,F175=H363,F175=I363),"Kg",IF(OR(F175=J363,F175=K363,F175=L363,F175=M363),F175,0))),0)</f>
        <v>Kg</v>
      </c>
      <c r="N175" s="3069">
        <f>IFERROR((SUMIF(E363:M363, F175, E364:M364)) * G175 * G19, 0)</f>
        <v>6</v>
      </c>
      <c r="O175" s="3069">
        <f>IFERROR((SUMIF(E363:M363, F175, E364:M364)) * I175 * I19, 0)</f>
        <v>51.03</v>
      </c>
      <c r="P175" s="3069">
        <f>IFERROR((SUMIF(E363:M363, F175, E364:M364)) * K175 * K19, 0)</f>
        <v>8.5499999999999989</v>
      </c>
      <c r="Q175" s="3070" t="str">
        <f>IFERROR(IF(N175&gt;0,IF(OR(F175="Kg", F175="g"),IF(ROUND(N175,3)&gt;=1,ROUND(N175,3)&amp;" Kg",ROUND(N175*1000,0)&amp;" g"),IF(ROUND(N175,3)&gt;=1,ROUND(N175,3)&amp;IF(OR(F175=E363,F175=F363,F175=G363,F175=H363,F175=I363)," Kg ",F175),"")), ""),0)</f>
        <v>6 Kg</v>
      </c>
      <c r="R175" s="3070" t="str">
        <f>IFERROR(IF(O175&gt;0,IF(OR(F175="Kg", F175="g"),IF(ROUND(O175,3)&gt;=1,ROUND(O175,3)&amp;" Kg",ROUND(O175*1000,0)&amp;" g"),IF(ROUND(O175,3)&gt;=1,ROUND(O175,3)&amp;IF(OR(F175=E363,F175=F363,F175=G363,F175=H363,F175=I363)," Kg ",F175),"")), ""),0)</f>
        <v>51.03 Kg</v>
      </c>
      <c r="S175" s="3070" t="str">
        <f>IFERROR(IF(P175&gt;0,IF(OR(F175="Kg", F175="g"),IF(ROUND(P175,3)&gt;=1,ROUND(P175,3)&amp;" Kg",ROUND(P175*1000,0)&amp;" g"),IF(ROUND(P175,3)&gt;=1,ROUND(P175,3)&amp;IF(OR(F175=E363,F175=F363,F175=G363,F175=H363,F175=I363)," Kg ",F175),"")), ""),0)</f>
        <v>8.55 Kg</v>
      </c>
      <c r="T175" s="3071">
        <f>IFERROR(INDEX(J364:M364,MATCH(G175,J363:M363,0))*G19&amp;" "&amp;G175,0)</f>
        <v>0</v>
      </c>
      <c r="U175" s="3071">
        <f>IFERROR(INDEX(J364:M364,MATCH(I175,J363:M363,0))*I19&amp;" "&amp;I175,0)</f>
        <v>0</v>
      </c>
      <c r="V175" s="3072">
        <f>IFERROR(INDEX(J364:M364,MATCH(K175,J363:M363,0))*K19&amp;" "&amp;K175,0)</f>
        <v>0</v>
      </c>
      <c r="W175" s="2997">
        <v>1</v>
      </c>
      <c r="X175" s="2997">
        <v>1</v>
      </c>
      <c r="Y175" s="2997">
        <v>1</v>
      </c>
      <c r="Z175" s="2997">
        <v>1</v>
      </c>
      <c r="AA175" s="2997">
        <v>1</v>
      </c>
      <c r="AB175" s="2997">
        <v>1</v>
      </c>
      <c r="AC175" s="2997">
        <v>1</v>
      </c>
      <c r="AD175" s="2997">
        <v>1</v>
      </c>
      <c r="AE175" s="3002">
        <v>1</v>
      </c>
    </row>
    <row r="176" spans="1:31" s="3031" customFormat="1" ht="15.75">
      <c r="A176" s="2997">
        <v>1</v>
      </c>
      <c r="B176" s="3061"/>
      <c r="C176" s="3073"/>
      <c r="D176" s="3074"/>
      <c r="E176" s="3074"/>
      <c r="F176" s="3075" t="str">
        <f>C175</f>
        <v>Boulettes d'agneau-mouton de 30g pièce crues (au Kg )</v>
      </c>
      <c r="G176" s="3113" t="str">
        <f>IF(OR(Q175="",0),T175,Q175)</f>
        <v>6 Kg</v>
      </c>
      <c r="H176" s="3113" t="str">
        <f>IF(OR(Q176="",0),T176,Q176)</f>
        <v>9 Kg</v>
      </c>
      <c r="I176" s="3113" t="str">
        <f>IF(OR(R175="",0),U175,R175)</f>
        <v>51.03 Kg</v>
      </c>
      <c r="J176" s="3113" t="str">
        <f>IF(OR(R176="",0),U176,R176)</f>
        <v>640 Kg</v>
      </c>
      <c r="K176" s="3113" t="str">
        <f>IF(OR(S175="",0),V175,S175)</f>
        <v>8.55 Kg</v>
      </c>
      <c r="L176" s="3113" t="str">
        <f>IF(OR(S176="",0),V176,S176)</f>
        <v>4.56 Kg</v>
      </c>
      <c r="M176" s="3090">
        <f>SUM(N175:P176)</f>
        <v>719.14</v>
      </c>
      <c r="N176" s="3078">
        <f>IFERROR((SUMIF(E363:M363, F175, E364:M364)) * H175 * H19, 0)</f>
        <v>9</v>
      </c>
      <c r="O176" s="3078">
        <f>IFERROR((SUMIF(E363:M363, F175, E364:M364)) * J175 * J19, 0)</f>
        <v>640</v>
      </c>
      <c r="P176" s="3078">
        <f>IFERROR((SUMIF(E363:M363, F175, E364:M364)) * L175 * L19, 0)</f>
        <v>4.5599999999999996</v>
      </c>
      <c r="Q176" s="3070" t="str">
        <f>IFERROR(IF(N176&gt;0,IF(OR(F175="Kg", F175="g"),IF(ROUND(N176,3)&gt;=1,ROUND(N176,3)&amp;" Kg",ROUND(N176*1000,0)&amp;" g"),IF(ROUND(N176,3)&gt;=1,ROUND(N176,3)&amp;IF(OR(F175=E363,F175=F363,F175=G363,F175=H363,F175=I363)," Kg ",F175),"")), ""),0)</f>
        <v>9 Kg</v>
      </c>
      <c r="R176" s="3070" t="str">
        <f>IFERROR(IF(O176&gt;0,IF(OR(F175="Kg", F175="g"),IF(ROUND(O176,3)&gt;=1,ROUND(O176,3)&amp;" Kg",ROUND(O176*1000,0)&amp;" g"),IF(ROUND(O176,3)&gt;=1,ROUND(O176,3)&amp;IF(OR(F175=E363,F175=F363,F175=G363,F175=H363,F175=I363)," Kg ",F175),"")), ""),0)</f>
        <v>640 Kg</v>
      </c>
      <c r="S176" s="3070" t="str">
        <f>IFERROR(IF(P176&gt;0,IF(OR(F175="Kg", F175="g"),IF(ROUND(P176,3)&gt;=1,ROUND(P176,3)&amp;" Kg",ROUND(P176*1000,0)&amp;" g"),IF(ROUND(P176,3)&gt;=1,ROUND(P176,3)&amp;IF(OR(F175=E363,F175=F363,F175=G363,F175=H363,F175=I363)," Kg ",F175),"")), ""),0)</f>
        <v>4.56 Kg</v>
      </c>
      <c r="T176" s="3071">
        <f>IFERROR(INDEX(J364:M364,MATCH(H175,J363:M363,0))*H19&amp;" "&amp;H175,0)</f>
        <v>0</v>
      </c>
      <c r="U176" s="3071">
        <f>IFERROR(INDEX(J364:M364,MATCH(J175,J363:M363,0))*J19&amp;" "&amp;J175,0)</f>
        <v>0</v>
      </c>
      <c r="V176" s="3072">
        <f>IFERROR(INDEX(J364:M364,MATCH(L175,J363:M363,0))*L19&amp;" "&amp;L175,0)</f>
        <v>0</v>
      </c>
      <c r="W176" s="2997">
        <v>1</v>
      </c>
      <c r="X176" s="2997">
        <v>1</v>
      </c>
      <c r="Y176" s="2997">
        <v>1</v>
      </c>
      <c r="Z176" s="2997">
        <v>1</v>
      </c>
      <c r="AA176" s="2997">
        <v>1</v>
      </c>
      <c r="AB176" s="2997">
        <v>1</v>
      </c>
      <c r="AC176" s="2997">
        <v>1</v>
      </c>
      <c r="AD176" s="2997">
        <v>1</v>
      </c>
      <c r="AE176" s="3002">
        <v>1</v>
      </c>
    </row>
    <row r="177" spans="1:31" s="3031" customFormat="1" ht="15.75">
      <c r="A177" s="2997">
        <v>1</v>
      </c>
      <c r="B177" s="3061"/>
      <c r="C177" s="3062" t="s">
        <v>4675</v>
      </c>
      <c r="D177" s="3063"/>
      <c r="E177" s="3063"/>
      <c r="F177" s="3096" t="s">
        <v>4614</v>
      </c>
      <c r="G177" s="3097">
        <v>1</v>
      </c>
      <c r="H177" s="3097">
        <v>2</v>
      </c>
      <c r="I177" s="3098">
        <v>2.5</v>
      </c>
      <c r="J177" s="3098">
        <v>2.5</v>
      </c>
      <c r="K177" s="3098">
        <v>2</v>
      </c>
      <c r="L177" s="3097">
        <v>1.5</v>
      </c>
      <c r="M177" s="3088" t="str">
        <f>IFERROR(IF(F177=E363,"L",IF(OR(F177=F363,F177=G363,F177=H363,F177=I363),"Kg",IF(OR(F177=J363,F177=K363,F177=L363,F177=M363),F177,0))),0)</f>
        <v>Kg</v>
      </c>
      <c r="N177" s="3069">
        <f>IFERROR((SUMIF(E363:M363, F177, E364:M364)) * G177 * G19, 0)</f>
        <v>100</v>
      </c>
      <c r="O177" s="3069">
        <f>IFERROR((SUMIF(E363:M363, F177, E364:M364)) * I177 * I19, 0)</f>
        <v>945</v>
      </c>
      <c r="P177" s="3069">
        <f>IFERROR((SUMIF(E363:M363, F177, E364:M364)) * K177 * K19, 0)</f>
        <v>190</v>
      </c>
      <c r="Q177" s="3092" t="str">
        <f>IFERROR(IF(N177&gt;0,IF(OR(F177="Kg", F177="g"),IF(ROUND(N177,3)&gt;=1,ROUND(N177,3)&amp;" Kg",ROUND(N177*1000,0)&amp;" g"),IF(ROUND(N177,3)&gt;=1,ROUND(N177,3)&amp;IF(OR(F177=E363,F177=F363,F177=G363,F177=H363,F177=I363)," Kg ",F177),"")), ""),0)</f>
        <v>100 Kg</v>
      </c>
      <c r="R177" s="3092" t="str">
        <f>IFERROR(IF(O177&gt;0,IF(OR(F177="Kg", F177="g"),IF(ROUND(O177,3)&gt;=1,ROUND(O177,3)&amp;" Kg",ROUND(O177*1000,0)&amp;" g"),IF(ROUND(O177,3)&gt;=1,ROUND(O177,3)&amp;IF(OR(F177=E363,F177=F363,F177=G363,F177=H363,F177=I363)," Kg ",F177),"")), ""),0)</f>
        <v>945 Kg</v>
      </c>
      <c r="S177" s="3092" t="str">
        <f>IFERROR(IF(P177&gt;0,IF(OR(F177="Kg", F177="g"),IF(ROUND(P177,3)&gt;=1,ROUND(P177,3)&amp;" Kg",ROUND(P177*1000,0)&amp;" g"),IF(ROUND(P177,3)&gt;=1,ROUND(P177,3)&amp;IF(OR(F177=E363,F177=F363,F177=G363,F177=H363,F177=I363)," Kg ",F177),"")), ""),0)</f>
        <v>190 Kg</v>
      </c>
      <c r="T177" s="3093">
        <f>IFERROR(INDEX(J364:M364,MATCH(G177,J363:M363,0))*G19&amp;" "&amp;G177,0)</f>
        <v>0</v>
      </c>
      <c r="U177" s="3093">
        <f>IFERROR(INDEX(J364:M364,MATCH(I177,J363:M363,0))*I19&amp;" "&amp;I177,0)</f>
        <v>0</v>
      </c>
      <c r="V177" s="3094">
        <f>IFERROR(INDEX(J364:M364,MATCH(K177,J363:M363,0))*K19&amp;" "&amp;K177,0)</f>
        <v>0</v>
      </c>
      <c r="W177" s="2997">
        <v>1</v>
      </c>
      <c r="X177" s="2997">
        <v>1</v>
      </c>
      <c r="Y177" s="2997">
        <v>1</v>
      </c>
      <c r="Z177" s="2997">
        <v>1</v>
      </c>
      <c r="AA177" s="2997">
        <v>1</v>
      </c>
      <c r="AB177" s="2997">
        <v>1</v>
      </c>
      <c r="AC177" s="2997">
        <v>1</v>
      </c>
      <c r="AD177" s="2997">
        <v>1</v>
      </c>
      <c r="AE177" s="3002">
        <v>1</v>
      </c>
    </row>
    <row r="178" spans="1:31" s="3031" customFormat="1" ht="15.75">
      <c r="A178" s="2997">
        <v>1</v>
      </c>
      <c r="B178" s="3061"/>
      <c r="C178" s="3073"/>
      <c r="D178" s="3074"/>
      <c r="E178" s="3074"/>
      <c r="F178" s="3075" t="str">
        <f>C177</f>
        <v>Merguez de 50 g pièce crues (à l'unité)</v>
      </c>
      <c r="G178" s="3113" t="str">
        <f>IF(OR(Q177="",0),T177,Q177)</f>
        <v>100 Kg</v>
      </c>
      <c r="H178" s="3113" t="str">
        <f>IF(OR(Q178="",0),T178,Q178)</f>
        <v>200 Kg</v>
      </c>
      <c r="I178" s="3113" t="str">
        <f>IF(OR(R177="",0),U177,R177)</f>
        <v>945 Kg</v>
      </c>
      <c r="J178" s="3113" t="str">
        <f>IF(OR(R178="",0),U178,R178)</f>
        <v>320 Kg</v>
      </c>
      <c r="K178" s="3113" t="str">
        <f>IF(OR(S177="",0),V177,S177)</f>
        <v>190 Kg</v>
      </c>
      <c r="L178" s="3113" t="str">
        <f>IF(OR(S178="",0),V178,S178)</f>
        <v>114 Kg</v>
      </c>
      <c r="M178" s="3090">
        <f>SUM(N177:P178)</f>
        <v>1869</v>
      </c>
      <c r="N178" s="3078">
        <f>IFERROR((SUMIF(E363:M363, F177, E364:M364)) * H177 * H19, 0)</f>
        <v>200</v>
      </c>
      <c r="O178" s="3078">
        <f>IFERROR((SUMIF(E363:M363, F177, E364:M364)) * J177 * J19, 0)</f>
        <v>320</v>
      </c>
      <c r="P178" s="3078">
        <f>IFERROR((SUMIF(E363:M363, F177, E364:M364)) * L177 * L19, 0)</f>
        <v>114</v>
      </c>
      <c r="Q178" s="3092" t="str">
        <f>IFERROR(IF(N178&gt;0,IF(OR(F177="Kg", F177="g"),IF(ROUND(N178,3)&gt;=1,ROUND(N178,3)&amp;" Kg",ROUND(N178*1000,0)&amp;" g"),IF(ROUND(N178,3)&gt;=1,ROUND(N178,3)&amp;IF(OR(F177=E363,F177=F363,F177=G363,F177=H363,F177=I363)," Kg ",F177),"")), ""),0)</f>
        <v>200 Kg</v>
      </c>
      <c r="R178" s="3092" t="str">
        <f>IFERROR(IF(O178&gt;0,IF(OR(F177="Kg", F177="g"),IF(ROUND(O178,3)&gt;=1,ROUND(O178,3)&amp;" Kg",ROUND(O178*1000,0)&amp;" g"),IF(ROUND(O178,3)&gt;=1,ROUND(O178,3)&amp;IF(OR(F177=E363,F177=F363,F177=G363,F177=H363,F177=I363)," Kg ",F177),"")), ""),0)</f>
        <v>320 Kg</v>
      </c>
      <c r="S178" s="3092" t="str">
        <f>IFERROR(IF(P178&gt;0,IF(OR(F177="Kg", F177="g"),IF(ROUND(P178,3)&gt;=1,ROUND(P178,3)&amp;" Kg",ROUND(P178*1000,0)&amp;" g"),IF(ROUND(P178,3)&gt;=1,ROUND(P178,3)&amp;IF(OR(F177=E363,F177=F363,F177=G363,F177=H363,F177=I363)," Kg ",F177),"")), ""),0)</f>
        <v>114 Kg</v>
      </c>
      <c r="T178" s="3093">
        <f>IFERROR(INDEX(J364:M364,MATCH(H177,J363:M363,0))*H19&amp;" "&amp;H177,0)</f>
        <v>0</v>
      </c>
      <c r="U178" s="3093">
        <f>IFERROR(INDEX(J364:M364,MATCH(J177,J363:M363,0))*J19&amp;" "&amp;J177,0)</f>
        <v>0</v>
      </c>
      <c r="V178" s="3094">
        <f>IFERROR(INDEX(J364:M364,MATCH(L177,J363:M363,0))*L19&amp;" "&amp;L177,0)</f>
        <v>0</v>
      </c>
      <c r="W178" s="2997">
        <v>1</v>
      </c>
      <c r="X178" s="2997">
        <v>1</v>
      </c>
      <c r="Y178" s="2997">
        <v>1</v>
      </c>
      <c r="Z178" s="2997">
        <v>1</v>
      </c>
      <c r="AA178" s="2997">
        <v>1</v>
      </c>
      <c r="AB178" s="2997">
        <v>1</v>
      </c>
      <c r="AC178" s="2997">
        <v>1</v>
      </c>
      <c r="AD178" s="2997">
        <v>1</v>
      </c>
      <c r="AE178" s="3002">
        <v>1</v>
      </c>
    </row>
    <row r="179" spans="1:31" s="3031" customFormat="1" ht="15.75">
      <c r="A179" s="2997">
        <v>1</v>
      </c>
      <c r="B179" s="3061"/>
      <c r="C179" s="3062" t="s">
        <v>4676</v>
      </c>
      <c r="D179" s="3063"/>
      <c r="E179" s="3063"/>
      <c r="F179" s="3096" t="s">
        <v>4614</v>
      </c>
      <c r="G179" s="3097">
        <v>0.05</v>
      </c>
      <c r="H179" s="3097">
        <v>0.1</v>
      </c>
      <c r="I179" s="3098">
        <v>0.125</v>
      </c>
      <c r="J179" s="3098">
        <v>0.15</v>
      </c>
      <c r="K179" s="3098">
        <v>0.1</v>
      </c>
      <c r="L179" s="3097">
        <v>0.75</v>
      </c>
      <c r="M179" s="3088" t="str">
        <f>IFERROR(IF(F179=E363,"L",IF(OR(F179=F363,F179=G363,F179=H363,F179=I363),"Kg",IF(OR(F179=J363,F179=K363,F179=L363,F179=M363),F179,0))),0)</f>
        <v>Kg</v>
      </c>
      <c r="N179" s="3069">
        <f>IFERROR((SUMIF(E363:M363, F179, E364:M364)) * G179 * G19, 0)</f>
        <v>5</v>
      </c>
      <c r="O179" s="3069">
        <f>IFERROR((SUMIF(E363:M363, F179, E364:M364)) * I179 * I19, 0)</f>
        <v>47.25</v>
      </c>
      <c r="P179" s="3069">
        <f>IFERROR((SUMIF(E363:M363, F179, E364:M364)) * K179 * K19, 0)</f>
        <v>9.5</v>
      </c>
      <c r="Q179" s="3070" t="str">
        <f>IFERROR(IF(N179&gt;0,IF(OR(F179="Kg", F179="g"),IF(ROUND(N179,3)&gt;=1,ROUND(N179,3)&amp;" Kg",ROUND(N179*1000,0)&amp;" g"),IF(ROUND(N179,3)&gt;=1,ROUND(N179,3)&amp;IF(OR(F179=E363,F179=F363,F179=G363,F179=H363,F179=I363)," Kg ",F179),"")), ""),0)</f>
        <v>5 Kg</v>
      </c>
      <c r="R179" s="3070" t="str">
        <f>IFERROR(IF(O179&gt;0,IF(OR(F179="Kg", F179="g"),IF(ROUND(O179,3)&gt;=1,ROUND(O179,3)&amp;" Kg",ROUND(O179*1000,0)&amp;" g"),IF(ROUND(O179,3)&gt;=1,ROUND(O179,3)&amp;IF(OR(F179=E363,F179=F363,F179=G363,F179=H363,F179=I363)," Kg ",F179),"")), ""),0)</f>
        <v>47.25 Kg</v>
      </c>
      <c r="S179" s="3070" t="str">
        <f>IFERROR(IF(P179&gt;0,IF(OR(F179="Kg", F179="g"),IF(ROUND(P179,3)&gt;=1,ROUND(P179,3)&amp;" Kg",ROUND(P179*1000,0)&amp;" g"),IF(ROUND(P179,3)&gt;=1,ROUND(P179,3)&amp;IF(OR(F179=E363,F179=F363,F179=G363,F179=H363,F179=I363)," Kg ",F179),"")), ""),0)</f>
        <v>9.5 Kg</v>
      </c>
      <c r="T179" s="3071">
        <f>IFERROR(INDEX(J364:M364,MATCH(G179,J363:M363,0))*G19&amp;" "&amp;G179,0)</f>
        <v>0</v>
      </c>
      <c r="U179" s="3071">
        <f>IFERROR(INDEX(J364:M364,MATCH(I179,J363:M363,0))*I19&amp;" "&amp;I179,0)</f>
        <v>0</v>
      </c>
      <c r="V179" s="3072">
        <f>IFERROR(INDEX(J364:M364,MATCH(K179,J363:M363,0))*K19&amp;" "&amp;K179,0)</f>
        <v>0</v>
      </c>
      <c r="W179" s="2997">
        <v>1</v>
      </c>
      <c r="X179" s="2997">
        <v>1</v>
      </c>
      <c r="Y179" s="2997">
        <v>1</v>
      </c>
      <c r="Z179" s="2997">
        <v>1</v>
      </c>
      <c r="AA179" s="2997">
        <v>1</v>
      </c>
      <c r="AB179" s="2997">
        <v>1</v>
      </c>
      <c r="AC179" s="2997">
        <v>1</v>
      </c>
      <c r="AD179" s="2997">
        <v>1</v>
      </c>
      <c r="AE179" s="3002">
        <v>1</v>
      </c>
    </row>
    <row r="180" spans="1:31" s="3031" customFormat="1" ht="15.75">
      <c r="A180" s="2997">
        <v>1</v>
      </c>
      <c r="B180" s="3061"/>
      <c r="C180" s="3073"/>
      <c r="D180" s="3074"/>
      <c r="E180" s="3074"/>
      <c r="F180" s="3075" t="str">
        <f>C179</f>
        <v>Merguez de 50 g pièce crues (au Kg)</v>
      </c>
      <c r="G180" s="3113" t="str">
        <f>IF(OR(Q179="",0),T179,Q179)</f>
        <v>5 Kg</v>
      </c>
      <c r="H180" s="3113" t="str">
        <f>IF(OR(Q180="",0),T180,Q180)</f>
        <v>10 Kg</v>
      </c>
      <c r="I180" s="3113" t="str">
        <f>IF(OR(R179="",0),U179,R179)</f>
        <v>47.25 Kg</v>
      </c>
      <c r="J180" s="3113" t="str">
        <f>IF(OR(R180="",0),U180,R180)</f>
        <v>19.2 Kg</v>
      </c>
      <c r="K180" s="3113" t="str">
        <f>IF(OR(S179="",0),V179,S179)</f>
        <v>9.5 Kg</v>
      </c>
      <c r="L180" s="3113" t="str">
        <f>IF(OR(S180="",0),V180,S180)</f>
        <v>57 Kg</v>
      </c>
      <c r="M180" s="3090">
        <f>SUM(N179:P180)</f>
        <v>147.94999999999999</v>
      </c>
      <c r="N180" s="3078">
        <f>IFERROR((SUMIF(E363:M363, F179, E364:M364)) * H179 * H19, 0)</f>
        <v>10</v>
      </c>
      <c r="O180" s="3078">
        <f>IFERROR((SUMIF(E363:M363, F179, E364:M364)) * J179 * J19, 0)</f>
        <v>19.2</v>
      </c>
      <c r="P180" s="3078">
        <f>IFERROR((SUMIF(E363:M363, F179, E364:M364)) * L179 * L19, 0)</f>
        <v>57</v>
      </c>
      <c r="Q180" s="3070" t="str">
        <f>IFERROR(IF(N180&gt;0,IF(OR(F179="Kg", F179="g"),IF(ROUND(N180,3)&gt;=1,ROUND(N180,3)&amp;" Kg",ROUND(N180*1000,0)&amp;" g"),IF(ROUND(N180,3)&gt;=1,ROUND(N180,3)&amp;IF(OR(F179=E363,F179=F363,F179=G363,F179=H363,F179=I363)," Kg ",F179),"")), ""),0)</f>
        <v>10 Kg</v>
      </c>
      <c r="R180" s="3070" t="str">
        <f>IFERROR(IF(O180&gt;0,IF(OR(F179="Kg", F179="g"),IF(ROUND(O180,3)&gt;=1,ROUND(O180,3)&amp;" Kg",ROUND(O180*1000,0)&amp;" g"),IF(ROUND(O180,3)&gt;=1,ROUND(O180,3)&amp;IF(OR(F179=E363,F179=F363,F179=G363,F179=H363,F179=I363)," Kg ",F179),"")), ""),0)</f>
        <v>19.2 Kg</v>
      </c>
      <c r="S180" s="3070" t="str">
        <f>IFERROR(IF(P180&gt;0,IF(OR(F179="Kg", F179="g"),IF(ROUND(P180,3)&gt;=1,ROUND(P180,3)&amp;" Kg",ROUND(P180*1000,0)&amp;" g"),IF(ROUND(P180,3)&gt;=1,ROUND(P180,3)&amp;IF(OR(F179=E363,F179=F363,F179=G363,F179=H363,F179=I363)," Kg ",F179),"")), ""),0)</f>
        <v>57 Kg</v>
      </c>
      <c r="T180" s="3071">
        <f>IFERROR(INDEX(J364:M364,MATCH(H179,J363:M363,0))*H19&amp;" "&amp;H179,0)</f>
        <v>0</v>
      </c>
      <c r="U180" s="3071">
        <f>IFERROR(INDEX(J364:M364,MATCH(J179,J363:M363,0))*J19&amp;" "&amp;J179,0)</f>
        <v>0</v>
      </c>
      <c r="V180" s="3072">
        <f>IFERROR(INDEX(J364:M364,MATCH(L179,J363:M363,0))*L19&amp;" "&amp;L179,0)</f>
        <v>0</v>
      </c>
      <c r="W180" s="2997">
        <v>1</v>
      </c>
      <c r="X180" s="2997">
        <v>1</v>
      </c>
      <c r="Y180" s="2997">
        <v>1</v>
      </c>
      <c r="Z180" s="2997">
        <v>1</v>
      </c>
      <c r="AA180" s="2997">
        <v>1</v>
      </c>
      <c r="AB180" s="2997">
        <v>1</v>
      </c>
      <c r="AC180" s="2997">
        <v>1</v>
      </c>
      <c r="AD180" s="2997">
        <v>1</v>
      </c>
      <c r="AE180" s="3002">
        <v>1</v>
      </c>
    </row>
    <row r="181" spans="1:31" s="3031" customFormat="1" ht="15" customHeight="1">
      <c r="A181" s="2997">
        <v>1</v>
      </c>
      <c r="B181" s="3079"/>
      <c r="C181" s="7040" t="s">
        <v>568</v>
      </c>
      <c r="D181" s="7040"/>
      <c r="E181" s="7040"/>
      <c r="F181" s="7040"/>
      <c r="G181" s="7040"/>
      <c r="H181" s="7040"/>
      <c r="I181" s="7040"/>
      <c r="J181" s="7040"/>
      <c r="K181" s="7040"/>
      <c r="L181" s="7040"/>
      <c r="M181" s="7040"/>
      <c r="N181" s="3035"/>
      <c r="O181" s="3035"/>
      <c r="P181" s="3035"/>
      <c r="Q181" s="3035"/>
      <c r="R181" s="3035"/>
      <c r="S181" s="3035"/>
      <c r="T181" s="3035"/>
      <c r="U181" s="3035"/>
      <c r="V181" s="3036"/>
      <c r="W181" s="2997">
        <v>1</v>
      </c>
      <c r="X181" s="2997">
        <v>1</v>
      </c>
      <c r="Y181" s="2997">
        <v>1</v>
      </c>
      <c r="Z181" s="2997">
        <v>1</v>
      </c>
      <c r="AA181" s="2997">
        <v>1</v>
      </c>
      <c r="AB181" s="2997">
        <v>1</v>
      </c>
      <c r="AC181" s="2997">
        <v>1</v>
      </c>
      <c r="AD181" s="2997">
        <v>1</v>
      </c>
      <c r="AE181" s="3002">
        <v>1</v>
      </c>
    </row>
    <row r="182" spans="1:31" s="3031" customFormat="1" ht="15" customHeight="1">
      <c r="A182" s="2997">
        <v>1</v>
      </c>
      <c r="B182" s="3079"/>
      <c r="C182" s="7041"/>
      <c r="D182" s="7041"/>
      <c r="E182" s="7041"/>
      <c r="F182" s="7041"/>
      <c r="G182" s="7041"/>
      <c r="H182" s="7041"/>
      <c r="I182" s="7041"/>
      <c r="J182" s="7041"/>
      <c r="K182" s="7041"/>
      <c r="L182" s="7041"/>
      <c r="M182" s="7041"/>
      <c r="N182" s="3035"/>
      <c r="O182" s="3035"/>
      <c r="P182" s="3035"/>
      <c r="Q182" s="3035"/>
      <c r="R182" s="3035"/>
      <c r="S182" s="3035"/>
      <c r="T182" s="3035"/>
      <c r="U182" s="3035"/>
      <c r="V182" s="3036"/>
      <c r="W182" s="2997">
        <v>1</v>
      </c>
      <c r="X182" s="2997">
        <v>1</v>
      </c>
      <c r="Y182" s="2997">
        <v>1</v>
      </c>
      <c r="Z182" s="2997">
        <v>1</v>
      </c>
      <c r="AA182" s="2997">
        <v>1</v>
      </c>
      <c r="AB182" s="2997">
        <v>1</v>
      </c>
      <c r="AC182" s="2997">
        <v>1</v>
      </c>
      <c r="AD182" s="2997">
        <v>1</v>
      </c>
      <c r="AE182" s="3002">
        <v>1</v>
      </c>
    </row>
    <row r="183" spans="1:31" s="3031" customFormat="1" ht="15.75">
      <c r="A183" s="2997">
        <v>1</v>
      </c>
      <c r="B183" s="3055"/>
      <c r="C183" s="3056"/>
      <c r="D183" s="3056"/>
      <c r="E183" s="3056"/>
      <c r="F183" s="3080" t="s">
        <v>4608</v>
      </c>
      <c r="G183" s="3081">
        <f t="shared" ref="G183:L183" si="13">G19</f>
        <v>100</v>
      </c>
      <c r="H183" s="3081">
        <f t="shared" si="13"/>
        <v>100</v>
      </c>
      <c r="I183" s="3081">
        <f t="shared" si="13"/>
        <v>378</v>
      </c>
      <c r="J183" s="3081">
        <f t="shared" si="13"/>
        <v>128</v>
      </c>
      <c r="K183" s="3081">
        <f t="shared" si="13"/>
        <v>95</v>
      </c>
      <c r="L183" s="3082">
        <f t="shared" si="13"/>
        <v>76</v>
      </c>
      <c r="M183" s="3083">
        <f>SUM(G183:L183)</f>
        <v>877</v>
      </c>
      <c r="N183" s="3084" t="s">
        <v>4609</v>
      </c>
      <c r="O183" s="3035"/>
      <c r="P183" s="3035"/>
      <c r="Q183" s="3035"/>
      <c r="R183" s="3035"/>
      <c r="S183" s="3035"/>
      <c r="T183" s="3035"/>
      <c r="U183" s="3035"/>
      <c r="V183" s="3036"/>
      <c r="W183" s="2997">
        <v>1</v>
      </c>
      <c r="X183" s="2997">
        <v>1</v>
      </c>
      <c r="Y183" s="2997">
        <v>1</v>
      </c>
      <c r="Z183" s="2997">
        <v>1</v>
      </c>
      <c r="AA183" s="2997">
        <v>1</v>
      </c>
      <c r="AB183" s="2997">
        <v>1</v>
      </c>
      <c r="AC183" s="2997">
        <v>1</v>
      </c>
      <c r="AD183" s="2997">
        <v>1</v>
      </c>
      <c r="AE183" s="3002">
        <v>1</v>
      </c>
    </row>
    <row r="184" spans="1:31" s="3031" customFormat="1" ht="15.75">
      <c r="A184" s="2997">
        <v>1</v>
      </c>
      <c r="B184" s="3061"/>
      <c r="C184" s="3062" t="s">
        <v>4677</v>
      </c>
      <c r="D184" s="3063"/>
      <c r="E184" s="3063"/>
      <c r="F184" s="3096" t="s">
        <v>4614</v>
      </c>
      <c r="G184" s="3097">
        <v>0.04</v>
      </c>
      <c r="H184" s="3097">
        <v>0.06</v>
      </c>
      <c r="I184" s="3098">
        <v>0.09</v>
      </c>
      <c r="J184" s="3098">
        <v>0.11</v>
      </c>
      <c r="K184" s="3098">
        <v>0.1</v>
      </c>
      <c r="L184" s="3097">
        <v>7.0000000000000007E-2</v>
      </c>
      <c r="M184" s="3088" t="str">
        <f>IFERROR(IF(F184=E363,"L",IF(OR(F184=F363,F184=G363,F184=H363,F184=I363),"Kg",IF(OR(F184=J363,F184=K363,F184=L363,F184=M363),F184,0))),0)</f>
        <v>Kg</v>
      </c>
      <c r="N184" s="3069">
        <f>IFERROR((SUMIF(E363:M363, F184, E364:M364)) * G184 * G19, 0)</f>
        <v>4</v>
      </c>
      <c r="O184" s="3069">
        <f>IFERROR((SUMIF(E363:M363, F184, E364:M364)) * I184 * I19, 0)</f>
        <v>34.019999999999996</v>
      </c>
      <c r="P184" s="3069">
        <f>IFERROR((SUMIF(E363:M363, F184, E364:M364)) * K184 * K19, 0)</f>
        <v>9.5</v>
      </c>
      <c r="Q184" s="3092" t="str">
        <f>IFERROR(IF(N184&gt;0,IF(OR(F184="Kg", F184="g"),IF(ROUND(N184,3)&gt;=1,ROUND(N184,3)&amp;" Kg",ROUND(N184*1000,0)&amp;" g"),IF(ROUND(N184,3)&gt;=1,ROUND(N184,3)&amp;IF(OR(F184=E363,F184=F363,F184=G363,F184=H363,F184=I363)," Kg ",F184),"")), ""),0)</f>
        <v>4 Kg</v>
      </c>
      <c r="R184" s="3092" t="str">
        <f>IFERROR(IF(O184&gt;0,IF(OR(F184="Kg", F184="g"),IF(ROUND(O184,3)&gt;=1,ROUND(O184,3)&amp;" Kg",ROUND(O184*1000,0)&amp;" g"),IF(ROUND(O184,3)&gt;=1,ROUND(O184,3)&amp;IF(OR(F184=E363,F184=F363,F184=G363,F184=H363,F184=I363)," Kg ",F184),"")), ""),0)</f>
        <v>34.02 Kg</v>
      </c>
      <c r="S184" s="3092" t="str">
        <f>IFERROR(IF(P184&gt;0,IF(OR(F184="Kg", F184="g"),IF(ROUND(P184,3)&gt;=1,ROUND(P184,3)&amp;" Kg",ROUND(P184*1000,0)&amp;" g"),IF(ROUND(P184,3)&gt;=1,ROUND(P184,3)&amp;IF(OR(F184=E363,F184=F363,F184=G363,F184=H363,F184=I363)," Kg ",F184),"")), ""),0)</f>
        <v>9.5 Kg</v>
      </c>
      <c r="T184" s="3093">
        <f>IFERROR(INDEX(J364:M364,MATCH(G184,J363:M363,0))*G19&amp;" "&amp;G184,0)</f>
        <v>0</v>
      </c>
      <c r="U184" s="3093">
        <f>IFERROR(INDEX(J364:M364,MATCH(I184,J363:M363,0))*I19&amp;" "&amp;I184,0)</f>
        <v>0</v>
      </c>
      <c r="V184" s="3094">
        <f>IFERROR(INDEX(J364:M364,MATCH(K184,J363:M363,0))*K19&amp;" "&amp;K184,0)</f>
        <v>0</v>
      </c>
      <c r="W184" s="2997">
        <v>1</v>
      </c>
      <c r="X184" s="2997">
        <v>1</v>
      </c>
      <c r="Y184" s="2997">
        <v>1</v>
      </c>
      <c r="Z184" s="2997">
        <v>1</v>
      </c>
      <c r="AA184" s="2997">
        <v>1</v>
      </c>
      <c r="AB184" s="2997">
        <v>1</v>
      </c>
      <c r="AC184" s="2997">
        <v>1</v>
      </c>
      <c r="AD184" s="2997">
        <v>1</v>
      </c>
      <c r="AE184" s="3002">
        <v>1</v>
      </c>
    </row>
    <row r="185" spans="1:31" s="3031" customFormat="1" ht="15.75">
      <c r="A185" s="2997">
        <v>1</v>
      </c>
      <c r="B185" s="3061"/>
      <c r="C185" s="3073"/>
      <c r="D185" s="3074"/>
      <c r="E185" s="3074"/>
      <c r="F185" s="3075" t="str">
        <f>C184</f>
        <v>Rôti de porc, grillade (sans os)</v>
      </c>
      <c r="G185" s="3113" t="str">
        <f>IF(OR(Q184="",0),T184,Q184)</f>
        <v>4 Kg</v>
      </c>
      <c r="H185" s="3113" t="str">
        <f>IF(OR(Q185="",0),T185,Q185)</f>
        <v>6 Kg</v>
      </c>
      <c r="I185" s="3113" t="str">
        <f>IF(OR(R184="",0),U184,R184)</f>
        <v>34.02 Kg</v>
      </c>
      <c r="J185" s="3113" t="str">
        <f>IF(OR(R185="",0),U185,R185)</f>
        <v>14.08 Kg</v>
      </c>
      <c r="K185" s="3113" t="str">
        <f>IF(OR(S184="",0),V184,S184)</f>
        <v>9.5 Kg</v>
      </c>
      <c r="L185" s="3113" t="str">
        <f>IF(OR(S185="",0),V185,S185)</f>
        <v>5.32 Kg</v>
      </c>
      <c r="M185" s="3090">
        <f>SUM(N184:P185)</f>
        <v>72.919999999999987</v>
      </c>
      <c r="N185" s="3078">
        <f>IFERROR((SUMIF(E363:M363, F184, E364:M364)) * H184 * H19, 0)</f>
        <v>6</v>
      </c>
      <c r="O185" s="3078">
        <f>IFERROR((SUMIF(E363:M363, F184, E364:M364)) * J184 * J19, 0)</f>
        <v>14.08</v>
      </c>
      <c r="P185" s="3078">
        <f>IFERROR((SUMIF(E363:M363, F184, E364:M364)) * L184 * L19, 0)</f>
        <v>5.32</v>
      </c>
      <c r="Q185" s="3092" t="str">
        <f>IFERROR(IF(N185&gt;0,IF(OR(F184="Kg", F184="g"),IF(ROUND(N185,3)&gt;=1,ROUND(N185,3)&amp;" Kg",ROUND(N185*1000,0)&amp;" g"),IF(ROUND(N185,3)&gt;=1,ROUND(N185,3)&amp;IF(OR(F184=E363,F184=F363,F184=G363,F184=H363,F184=I363)," Kg ",F184),"")), ""),0)</f>
        <v>6 Kg</v>
      </c>
      <c r="R185" s="3092" t="str">
        <f>IFERROR(IF(O185&gt;0,IF(OR(F184="Kg", F184="g"),IF(ROUND(O185,3)&gt;=1,ROUND(O185,3)&amp;" Kg",ROUND(O185*1000,0)&amp;" g"),IF(ROUND(O185,3)&gt;=1,ROUND(O185,3)&amp;IF(OR(F184=E363,F184=F363,F184=G363,F184=H363,F184=I363)," Kg ",F184),"")), ""),0)</f>
        <v>14.08 Kg</v>
      </c>
      <c r="S185" s="3092" t="str">
        <f>IFERROR(IF(P185&gt;0,IF(OR(F184="Kg", F184="g"),IF(ROUND(P185,3)&gt;=1,ROUND(P185,3)&amp;" Kg",ROUND(P185*1000,0)&amp;" g"),IF(ROUND(P185,3)&gt;=1,ROUND(P185,3)&amp;IF(OR(F184=E363,F184=F363,F184=G363,F184=H363,F184=I363)," Kg ",F184),"")), ""),0)</f>
        <v>5.32 Kg</v>
      </c>
      <c r="T185" s="3093">
        <f>IFERROR(INDEX(J364:M364,MATCH(H184,J363:M363,0))*H19&amp;" "&amp;H184,0)</f>
        <v>0</v>
      </c>
      <c r="U185" s="3093">
        <f>IFERROR(INDEX(J364:M364,MATCH(J184,J363:M363,0))*J19&amp;" "&amp;J184,0)</f>
        <v>0</v>
      </c>
      <c r="V185" s="3094">
        <f>IFERROR(INDEX(J364:M364,MATCH(L184,J363:M363,0))*L19&amp;" "&amp;L184,0)</f>
        <v>0</v>
      </c>
      <c r="W185" s="2997">
        <v>1</v>
      </c>
      <c r="X185" s="2997">
        <v>1</v>
      </c>
      <c r="Y185" s="2997">
        <v>1</v>
      </c>
      <c r="Z185" s="2997">
        <v>1</v>
      </c>
      <c r="AA185" s="2997">
        <v>1</v>
      </c>
      <c r="AB185" s="2997">
        <v>1</v>
      </c>
      <c r="AC185" s="2997">
        <v>1</v>
      </c>
      <c r="AD185" s="2997">
        <v>1</v>
      </c>
      <c r="AE185" s="3002">
        <v>1</v>
      </c>
    </row>
    <row r="186" spans="1:31" s="3031" customFormat="1" ht="15.75">
      <c r="A186" s="2997">
        <v>1</v>
      </c>
      <c r="B186" s="3061"/>
      <c r="C186" s="3062" t="s">
        <v>4671</v>
      </c>
      <c r="D186" s="3063"/>
      <c r="E186" s="3063"/>
      <c r="F186" s="3096" t="s">
        <v>4614</v>
      </c>
      <c r="G186" s="3097">
        <v>0.05</v>
      </c>
      <c r="H186" s="3097">
        <v>7.0000000000000007E-2</v>
      </c>
      <c r="I186" s="3098">
        <v>0.11</v>
      </c>
      <c r="J186" s="3098">
        <v>0.15</v>
      </c>
      <c r="K186" s="3098">
        <v>0.1</v>
      </c>
      <c r="L186" s="3097">
        <v>7.0000000000000007E-2</v>
      </c>
      <c r="M186" s="3088" t="str">
        <f>IFERROR(IF(F186=E363,"L",IF(OR(F186=F363,F186=G363,F186=H363,F186=I363),"Kg",IF(OR(F186=J363,F186=K363,F186=L363,F186=M363),F186,0))),0)</f>
        <v>Kg</v>
      </c>
      <c r="N186" s="3069">
        <f>IFERROR((SUMIF(E363:M363, F186, E364:M364)) * G186 * G19, 0)</f>
        <v>5</v>
      </c>
      <c r="O186" s="3069">
        <f>IFERROR((SUMIF(E363:M363, F186, E364:M364)) * I186 * I19, 0)</f>
        <v>41.58</v>
      </c>
      <c r="P186" s="3069">
        <f>IFERROR((SUMIF(E363:M363, F186, E364:M364)) * K186 * K19, 0)</f>
        <v>9.5</v>
      </c>
      <c r="Q186" s="3070" t="str">
        <f>IFERROR(IF(N186&gt;0,IF(OR(F186="Kg", F186="g"),IF(ROUND(N186,3)&gt;=1,ROUND(N186,3)&amp;" Kg",ROUND(N186*1000,0)&amp;" g"),IF(ROUND(N186,3)&gt;=1,ROUND(N186,3)&amp;IF(OR(F186=E363,F186=F363,F186=G363,F186=H363,F186=I363)," Kg ",F186),"")), ""),0)</f>
        <v>5 Kg</v>
      </c>
      <c r="R186" s="3070" t="str">
        <f>IFERROR(IF(O186&gt;0,IF(OR(F186="Kg", F186="g"),IF(ROUND(O186,3)&gt;=1,ROUND(O186,3)&amp;" Kg",ROUND(O186*1000,0)&amp;" g"),IF(ROUND(O186,3)&gt;=1,ROUND(O186,3)&amp;IF(OR(F186=E363,F186=F363,F186=G363,F186=H363,F186=I363)," Kg ",F186),"")), ""),0)</f>
        <v>41.58 Kg</v>
      </c>
      <c r="S186" s="3070" t="str">
        <f>IFERROR(IF(P186&gt;0,IF(OR(F186="Kg", F186="g"),IF(ROUND(P186,3)&gt;=1,ROUND(P186,3)&amp;" Kg",ROUND(P186*1000,0)&amp;" g"),IF(ROUND(P186,3)&gt;=1,ROUND(P186,3)&amp;IF(OR(F186=E363,F186=F363,F186=G363,F186=H363,F186=I363)," Kg ",F186),"")), ""),0)</f>
        <v>9.5 Kg</v>
      </c>
      <c r="T186" s="3071">
        <f>IFERROR(INDEX(J364:M364,MATCH(G186,J363:M363,0))*G19&amp;" "&amp;G186,0)</f>
        <v>0</v>
      </c>
      <c r="U186" s="3071">
        <f>IFERROR(INDEX(J364:M364,MATCH(I186,J363:M363,0))*I19&amp;" "&amp;I186,0)</f>
        <v>0</v>
      </c>
      <c r="V186" s="3072">
        <f>IFERROR(INDEX(J364:M364,MATCH(K186,J363:M363,0))*K19&amp;" "&amp;K186,0)</f>
        <v>0</v>
      </c>
      <c r="W186" s="2997">
        <v>1</v>
      </c>
      <c r="X186" s="2997">
        <v>1</v>
      </c>
      <c r="Y186" s="2997">
        <v>1</v>
      </c>
      <c r="Z186" s="2997">
        <v>1</v>
      </c>
      <c r="AA186" s="2997">
        <v>1</v>
      </c>
      <c r="AB186" s="2997">
        <v>1</v>
      </c>
      <c r="AC186" s="2997">
        <v>1</v>
      </c>
      <c r="AD186" s="2997">
        <v>1</v>
      </c>
      <c r="AE186" s="3002">
        <v>1</v>
      </c>
    </row>
    <row r="187" spans="1:31" s="3031" customFormat="1" ht="15.75">
      <c r="A187" s="2997">
        <v>1</v>
      </c>
      <c r="B187" s="3061"/>
      <c r="C187" s="3073"/>
      <c r="D187" s="3074"/>
      <c r="E187" s="3074"/>
      <c r="F187" s="3075" t="str">
        <f>C186</f>
        <v>Sauté (sans os)</v>
      </c>
      <c r="G187" s="3113" t="str">
        <f>IF(OR(Q186="",0),T186,Q186)</f>
        <v>5 Kg</v>
      </c>
      <c r="H187" s="3113" t="str">
        <f>IF(OR(Q187="",0),T187,Q187)</f>
        <v>7 Kg</v>
      </c>
      <c r="I187" s="3113" t="str">
        <f>IF(OR(R186="",0),U186,R186)</f>
        <v>41.58 Kg</v>
      </c>
      <c r="J187" s="3113" t="str">
        <f>IF(OR(R187="",0),U187,R187)</f>
        <v>19.2 Kg</v>
      </c>
      <c r="K187" s="3113" t="str">
        <f>IF(OR(S186="",0),V186,S186)</f>
        <v>9.5 Kg</v>
      </c>
      <c r="L187" s="3113" t="str">
        <f>IF(OR(S187="",0),V187,S187)</f>
        <v>5.32 Kg</v>
      </c>
      <c r="M187" s="3090">
        <f>SUM(N186:P187)</f>
        <v>87.6</v>
      </c>
      <c r="N187" s="3078">
        <f>IFERROR((SUMIF(E363:M363, F186, E364:M364)) * H186 * H19, 0)</f>
        <v>7.0000000000000009</v>
      </c>
      <c r="O187" s="3078">
        <f>IFERROR((SUMIF(E363:M363, F186, E364:M364)) * J186 * J19, 0)</f>
        <v>19.2</v>
      </c>
      <c r="P187" s="3078">
        <f>IFERROR((SUMIF(E363:M363, F186, E364:M364)) * L186 * L19, 0)</f>
        <v>5.32</v>
      </c>
      <c r="Q187" s="3070" t="str">
        <f>IFERROR(IF(N187&gt;0,IF(OR(F186="Kg", F186="g"),IF(ROUND(N187,3)&gt;=1,ROUND(N187,3)&amp;" Kg",ROUND(N187*1000,0)&amp;" g"),IF(ROUND(N187,3)&gt;=1,ROUND(N187,3)&amp;IF(OR(F186=E363,F186=F363,F186=G363,F186=H363,F186=I363)," Kg ",F186),"")), ""),0)</f>
        <v>7 Kg</v>
      </c>
      <c r="R187" s="3070" t="str">
        <f>IFERROR(IF(O187&gt;0,IF(OR(F186="Kg", F186="g"),IF(ROUND(O187,3)&gt;=1,ROUND(O187,3)&amp;" Kg",ROUND(O187*1000,0)&amp;" g"),IF(ROUND(O187,3)&gt;=1,ROUND(O187,3)&amp;IF(OR(F186=E363,F186=F363,F186=G363,F186=H363,F186=I363)," Kg ",F186),"")), ""),0)</f>
        <v>19.2 Kg</v>
      </c>
      <c r="S187" s="3070" t="str">
        <f>IFERROR(IF(P187&gt;0,IF(OR(F186="Kg", F186="g"),IF(ROUND(P187,3)&gt;=1,ROUND(P187,3)&amp;" Kg",ROUND(P187*1000,0)&amp;" g"),IF(ROUND(P187,3)&gt;=1,ROUND(P187,3)&amp;IF(OR(F186=E363,F186=F363,F186=G363,F186=H363,F186=I363)," Kg ",F186),"")), ""),0)</f>
        <v>5.32 Kg</v>
      </c>
      <c r="T187" s="3071">
        <f>IFERROR(INDEX(J364:M364,MATCH(H186,J363:M363,0))*H19&amp;" "&amp;H186,0)</f>
        <v>0</v>
      </c>
      <c r="U187" s="3071">
        <f>IFERROR(INDEX(J364:M364,MATCH(J186,J363:M363,0))*J19&amp;" "&amp;J186,0)</f>
        <v>0</v>
      </c>
      <c r="V187" s="3072">
        <f>IFERROR(INDEX(J364:M364,MATCH(L186,J363:M363,0))*L19&amp;" "&amp;L186,0)</f>
        <v>0</v>
      </c>
      <c r="W187" s="2997">
        <v>1</v>
      </c>
      <c r="X187" s="2997">
        <v>1</v>
      </c>
      <c r="Y187" s="2997">
        <v>1</v>
      </c>
      <c r="Z187" s="2997">
        <v>1</v>
      </c>
      <c r="AA187" s="2997">
        <v>1</v>
      </c>
      <c r="AB187" s="2997">
        <v>1</v>
      </c>
      <c r="AC187" s="2997">
        <v>1</v>
      </c>
      <c r="AD187" s="2997">
        <v>1</v>
      </c>
      <c r="AE187" s="3002">
        <v>1</v>
      </c>
    </row>
    <row r="188" spans="1:31" s="3031" customFormat="1" ht="15.75">
      <c r="A188" s="2997">
        <v>1</v>
      </c>
      <c r="B188" s="3061"/>
      <c r="C188" s="3062" t="s">
        <v>4678</v>
      </c>
      <c r="D188" s="3063"/>
      <c r="E188" s="3063"/>
      <c r="F188" s="3096" t="s">
        <v>4614</v>
      </c>
      <c r="G188" s="3097">
        <v>0</v>
      </c>
      <c r="H188" s="3097">
        <v>0.08</v>
      </c>
      <c r="I188" s="3098">
        <v>0.11</v>
      </c>
      <c r="J188" s="3098">
        <v>0.13</v>
      </c>
      <c r="K188" s="3098">
        <v>0.1</v>
      </c>
      <c r="L188" s="3097">
        <v>7.0000000000000007E-2</v>
      </c>
      <c r="M188" s="3088" t="str">
        <f>IFERROR(IF(F188=E363,"L",IF(OR(F188=F363,F188=G363,F188=H363,F188=I363),"Kg",IF(OR(F188=J363,F188=K363,F188=L363,F188=M363),F188,0))),0)</f>
        <v>Kg</v>
      </c>
      <c r="N188" s="3069">
        <f>IFERROR((SUMIF(E363:M363, F188, E364:M364)) * G188 * G19, 0)</f>
        <v>0</v>
      </c>
      <c r="O188" s="3069">
        <f>IFERROR((SUMIF(E363:M363, F188, E364:M364)) * I188 * I19, 0)</f>
        <v>41.58</v>
      </c>
      <c r="P188" s="3069">
        <f>IFERROR((SUMIF(E363:M363, F188, E364:M364)) * K188 * K19, 0)</f>
        <v>9.5</v>
      </c>
      <c r="Q188" s="3092" t="str">
        <f>IFERROR(IF(N188&gt;0,IF(OR(F188="Kg", F188="g"),IF(ROUND(N188,3)&gt;=1,ROUND(N188,3)&amp;" Kg",ROUND(N188*1000,0)&amp;" g"),IF(ROUND(N188,3)&gt;=1,ROUND(N188,3)&amp;IF(OR(F188=E363,F188=F363,F188=G363,F188=H363,F188=I363)," Kg ",F188),"")), ""),0)</f>
        <v/>
      </c>
      <c r="R188" s="3092" t="str">
        <f>IFERROR(IF(O188&gt;0,IF(OR(F188="Kg", F188="g"),IF(ROUND(O188,3)&gt;=1,ROUND(O188,3)&amp;" Kg",ROUND(O188*1000,0)&amp;" g"),IF(ROUND(O188,3)&gt;=1,ROUND(O188,3)&amp;IF(OR(F188=E363,F188=F363,F188=G363,F188=H363,F188=I363)," Kg ",F188),"")), ""),0)</f>
        <v>41.58 Kg</v>
      </c>
      <c r="S188" s="3092" t="str">
        <f>IFERROR(IF(P188&gt;0,IF(OR(F188="Kg", F188="g"),IF(ROUND(P188,3)&gt;=1,ROUND(P188,3)&amp;" Kg",ROUND(P188*1000,0)&amp;" g"),IF(ROUND(P188,3)&gt;=1,ROUND(P188,3)&amp;IF(OR(F188=E363,F188=F363,F188=G363,F188=H363,F188=I363)," Kg ",F188),"")), ""),0)</f>
        <v>9.5 Kg</v>
      </c>
      <c r="T188" s="3093">
        <f>IFERROR(INDEX(J364:M364,MATCH(G188,J363:M363,0))*G19&amp;" "&amp;G188,0)</f>
        <v>0</v>
      </c>
      <c r="U188" s="3093">
        <f>IFERROR(INDEX(J364:M364,MATCH(I188,J363:M363,0))*I19&amp;" "&amp;I188,0)</f>
        <v>0</v>
      </c>
      <c r="V188" s="3094">
        <f>IFERROR(INDEX(J364:M364,MATCH(K188,J363:M363,0))*K19&amp;" "&amp;K188,0)</f>
        <v>0</v>
      </c>
      <c r="W188" s="2997">
        <v>1</v>
      </c>
      <c r="X188" s="2997">
        <v>1</v>
      </c>
      <c r="Y188" s="2997">
        <v>1</v>
      </c>
      <c r="Z188" s="2997">
        <v>1</v>
      </c>
      <c r="AA188" s="2997">
        <v>1</v>
      </c>
      <c r="AB188" s="2997">
        <v>1</v>
      </c>
      <c r="AC188" s="2997">
        <v>1</v>
      </c>
      <c r="AD188" s="2997">
        <v>1</v>
      </c>
      <c r="AE188" s="3002">
        <v>1</v>
      </c>
    </row>
    <row r="189" spans="1:31" s="3031" customFormat="1" ht="15.75">
      <c r="A189" s="2997">
        <v>1</v>
      </c>
      <c r="B189" s="3061"/>
      <c r="C189" s="3073"/>
      <c r="D189" s="3074"/>
      <c r="E189" s="3074"/>
      <c r="F189" s="3075" t="str">
        <f>C188</f>
        <v>Côte de porc</v>
      </c>
      <c r="G189" s="3113">
        <f>IF(OR(Q188="",0),T188,Q188)</f>
        <v>0</v>
      </c>
      <c r="H189" s="3113" t="str">
        <f>IF(OR(Q189="",0),T189,Q189)</f>
        <v>8 Kg</v>
      </c>
      <c r="I189" s="3113" t="str">
        <f>IF(OR(R188="",0),U188,R188)</f>
        <v>41.58 Kg</v>
      </c>
      <c r="J189" s="3113" t="str">
        <f>IF(OR(R189="",0),U189,R189)</f>
        <v>16.64 Kg</v>
      </c>
      <c r="K189" s="3113" t="str">
        <f>IF(OR(S188="",0),V188,S188)</f>
        <v>9.5 Kg</v>
      </c>
      <c r="L189" s="3113" t="str">
        <f>IF(OR(S189="",0),V189,S189)</f>
        <v>5.32 Kg</v>
      </c>
      <c r="M189" s="3090">
        <f>SUM(N188:P189)</f>
        <v>81.039999999999992</v>
      </c>
      <c r="N189" s="3078">
        <f>IFERROR((SUMIF(E363:M363, F188, E364:M364)) * H188 * H19, 0)</f>
        <v>8</v>
      </c>
      <c r="O189" s="3078">
        <f>IFERROR((SUMIF(E363:M363, F188, E364:M364)) * J188 * J19, 0)</f>
        <v>16.64</v>
      </c>
      <c r="P189" s="3078">
        <f>IFERROR((SUMIF(E363:M363, F188, E364:M364)) * L188 * L19, 0)</f>
        <v>5.32</v>
      </c>
      <c r="Q189" s="3092" t="str">
        <f>IFERROR(IF(N189&gt;0,IF(OR(F188="Kg", F188="g"),IF(ROUND(N189,3)&gt;=1,ROUND(N189,3)&amp;" Kg",ROUND(N189*1000,0)&amp;" g"),IF(ROUND(N189,3)&gt;=1,ROUND(N189,3)&amp;IF(OR(F188=E363,F188=F363,F188=G363,F188=H363,F188=I363)," Kg ",F188),"")), ""),0)</f>
        <v>8 Kg</v>
      </c>
      <c r="R189" s="3092" t="str">
        <f>IFERROR(IF(O189&gt;0,IF(OR(F188="Kg", F188="g"),IF(ROUND(O189,3)&gt;=1,ROUND(O189,3)&amp;" Kg",ROUND(O189*1000,0)&amp;" g"),IF(ROUND(O189,3)&gt;=1,ROUND(O189,3)&amp;IF(OR(F188=E363,F188=F363,F188=G363,F188=H363,F188=I363)," Kg ",F188),"")), ""),0)</f>
        <v>16.64 Kg</v>
      </c>
      <c r="S189" s="3092" t="str">
        <f>IFERROR(IF(P189&gt;0,IF(OR(F188="Kg", F188="g"),IF(ROUND(P189,3)&gt;=1,ROUND(P189,3)&amp;" Kg",ROUND(P189*1000,0)&amp;" g"),IF(ROUND(P189,3)&gt;=1,ROUND(P189,3)&amp;IF(OR(F188=E363,F188=F363,F188=G363,F188=H363,F188=I363)," Kg ",F188),"")), ""),0)</f>
        <v>5.32 Kg</v>
      </c>
      <c r="T189" s="3093">
        <f>IFERROR(INDEX(J364:M364,MATCH(H188,J363:M363,0))*H19&amp;" "&amp;H188,0)</f>
        <v>0</v>
      </c>
      <c r="U189" s="3093">
        <f>IFERROR(INDEX(J364:M364,MATCH(J188,J363:M363,0))*J19&amp;" "&amp;J188,0)</f>
        <v>0</v>
      </c>
      <c r="V189" s="3094">
        <f>IFERROR(INDEX(J364:M364,MATCH(L188,J363:M363,0))*L19&amp;" "&amp;L188,0)</f>
        <v>0</v>
      </c>
      <c r="W189" s="2997">
        <v>1</v>
      </c>
      <c r="X189" s="2997">
        <v>1</v>
      </c>
      <c r="Y189" s="2997">
        <v>1</v>
      </c>
      <c r="Z189" s="2997">
        <v>1</v>
      </c>
      <c r="AA189" s="2997">
        <v>1</v>
      </c>
      <c r="AB189" s="2997">
        <v>1</v>
      </c>
      <c r="AC189" s="2997">
        <v>1</v>
      </c>
      <c r="AD189" s="2997">
        <v>1</v>
      </c>
      <c r="AE189" s="3002">
        <v>1</v>
      </c>
    </row>
    <row r="190" spans="1:31" s="3031" customFormat="1" ht="15.75">
      <c r="A190" s="2997">
        <v>1</v>
      </c>
      <c r="B190" s="3061"/>
      <c r="C190" s="3062" t="s">
        <v>4679</v>
      </c>
      <c r="D190" s="3063"/>
      <c r="E190" s="3063"/>
      <c r="F190" s="3096" t="s">
        <v>4614</v>
      </c>
      <c r="G190" s="3097">
        <v>0.04</v>
      </c>
      <c r="H190" s="3097">
        <v>0.06</v>
      </c>
      <c r="I190" s="3098">
        <v>0.09</v>
      </c>
      <c r="J190" s="3098">
        <v>0.12</v>
      </c>
      <c r="K190" s="3098">
        <v>0.08</v>
      </c>
      <c r="L190" s="3097">
        <v>7.0000000000000007E-2</v>
      </c>
      <c r="M190" s="3088" t="str">
        <f>IFERROR(IF(F190=E363,"L",IF(OR(F190=F363,F190=G363,F190=H363,F190=I363),"Kg",IF(OR(F190=J363,F190=K363,F190=L363,F190=M363),F190,0))),0)</f>
        <v>Kg</v>
      </c>
      <c r="N190" s="3069">
        <f>IFERROR((SUMIF(E363:M363, F190, E364:M364)) * G190 * G19, 0)</f>
        <v>4</v>
      </c>
      <c r="O190" s="3069">
        <f>IFERROR((SUMIF(E363:M363, F190, E364:M364)) * I190 * I19, 0)</f>
        <v>34.019999999999996</v>
      </c>
      <c r="P190" s="3069">
        <f>IFERROR((SUMIF(E363:M363, F190, E364:M364)) * K190 * K19, 0)</f>
        <v>7.6000000000000005</v>
      </c>
      <c r="Q190" s="3070" t="str">
        <f>IFERROR(IF(N190&gt;0,IF(OR(F190="Kg", F190="g"),IF(ROUND(N190,3)&gt;=1,ROUND(N190,3)&amp;" Kg",ROUND(N190*1000,0)&amp;" g"),IF(ROUND(N190,3)&gt;=1,ROUND(N190,3)&amp;IF(OR(F190=E363,F190=F363,F190=G363,F190=H363,F190=I363)," Kg ",F190),"")), ""),0)</f>
        <v>4 Kg</v>
      </c>
      <c r="R190" s="3070" t="str">
        <f>IFERROR(IF(O190&gt;0,IF(OR(F190="Kg", F190="g"),IF(ROUND(O190,3)&gt;=1,ROUND(O190,3)&amp;" Kg",ROUND(O190*1000,0)&amp;" g"),IF(ROUND(O190,3)&gt;=1,ROUND(O190,3)&amp;IF(OR(F190=E363,F190=F363,F190=G363,F190=H363,F190=I363)," Kg ",F190),"")), ""),0)</f>
        <v>34.02 Kg</v>
      </c>
      <c r="S190" s="3070" t="str">
        <f>IFERROR(IF(P190&gt;0,IF(OR(F190="Kg", F190="g"),IF(ROUND(P190,3)&gt;=1,ROUND(P190,3)&amp;" Kg",ROUND(P190*1000,0)&amp;" g"),IF(ROUND(P190,3)&gt;=1,ROUND(P190,3)&amp;IF(OR(F190=E363,F190=F363,F190=G363,F190=H363,F190=I363)," Kg ",F190),"")), ""),0)</f>
        <v>7.6 Kg</v>
      </c>
      <c r="T190" s="3071">
        <f>IFERROR(INDEX(J364:M364,MATCH(G190,J363:M363,0))*G19&amp;" "&amp;G190,0)</f>
        <v>0</v>
      </c>
      <c r="U190" s="3071">
        <f>IFERROR(INDEX(J364:M364,MATCH(I190,J363:M363,0))*I19&amp;" "&amp;I190,0)</f>
        <v>0</v>
      </c>
      <c r="V190" s="3072">
        <f>IFERROR(INDEX(J364:M364,MATCH(K190,J363:M363,0))*K19&amp;" "&amp;K190,0)</f>
        <v>0</v>
      </c>
      <c r="W190" s="2997">
        <v>1</v>
      </c>
      <c r="X190" s="2997">
        <v>1</v>
      </c>
      <c r="Y190" s="2997">
        <v>1</v>
      </c>
      <c r="Z190" s="2997">
        <v>1</v>
      </c>
      <c r="AA190" s="2997">
        <v>1</v>
      </c>
      <c r="AB190" s="2997">
        <v>1</v>
      </c>
      <c r="AC190" s="2997">
        <v>1</v>
      </c>
      <c r="AD190" s="2997">
        <v>1</v>
      </c>
      <c r="AE190" s="3002">
        <v>1</v>
      </c>
    </row>
    <row r="191" spans="1:31" s="3031" customFormat="1" ht="15.75">
      <c r="A191" s="2997">
        <v>1</v>
      </c>
      <c r="B191" s="3061"/>
      <c r="C191" s="3073"/>
      <c r="D191" s="3074"/>
      <c r="E191" s="3074"/>
      <c r="F191" s="3075" t="str">
        <f>C190</f>
        <v>Jambon DD, palette de porc</v>
      </c>
      <c r="G191" s="3113" t="str">
        <f>IF(OR(Q190="",0),T190,Q190)</f>
        <v>4 Kg</v>
      </c>
      <c r="H191" s="3113" t="str">
        <f>IF(OR(Q191="",0),T191,Q191)</f>
        <v>6 Kg</v>
      </c>
      <c r="I191" s="3113" t="str">
        <f>IF(OR(R190="",0),U190,R190)</f>
        <v>34.02 Kg</v>
      </c>
      <c r="J191" s="3113" t="str">
        <f>IF(OR(R191="",0),U191,R191)</f>
        <v>15.36 Kg</v>
      </c>
      <c r="K191" s="3113" t="str">
        <f>IF(OR(S190="",0),V190,S190)</f>
        <v>7.6 Kg</v>
      </c>
      <c r="L191" s="3113" t="str">
        <f>IF(OR(S191="",0),V191,S191)</f>
        <v>5.32 Kg</v>
      </c>
      <c r="M191" s="3090">
        <f>SUM(N190:P191)</f>
        <v>72.299999999999983</v>
      </c>
      <c r="N191" s="3078">
        <f>IFERROR((SUMIF(E363:M363, F190, E364:M364)) * H190 * H19, 0)</f>
        <v>6</v>
      </c>
      <c r="O191" s="3078">
        <f>IFERROR((SUMIF(E363:M363, F190, E364:M364)) * J190 * J19, 0)</f>
        <v>15.36</v>
      </c>
      <c r="P191" s="3078">
        <f>IFERROR((SUMIF(E363:M363, F190, E364:M364)) * L190 * L19, 0)</f>
        <v>5.32</v>
      </c>
      <c r="Q191" s="3070" t="str">
        <f>IFERROR(IF(N191&gt;0,IF(OR(F190="Kg", F190="g"),IF(ROUND(N191,3)&gt;=1,ROUND(N191,3)&amp;" Kg",ROUND(N191*1000,0)&amp;" g"),IF(ROUND(N191,3)&gt;=1,ROUND(N191,3)&amp;IF(OR(F190=E363,F190=F363,F190=G363,F190=H363,F190=I363)," Kg ",F190),"")), ""),0)</f>
        <v>6 Kg</v>
      </c>
      <c r="R191" s="3070" t="str">
        <f>IFERROR(IF(O191&gt;0,IF(OR(F190="Kg", F190="g"),IF(ROUND(O191,3)&gt;=1,ROUND(O191,3)&amp;" Kg",ROUND(O191*1000,0)&amp;" g"),IF(ROUND(O191,3)&gt;=1,ROUND(O191,3)&amp;IF(OR(F190=E363,F190=F363,F190=G363,F190=H363,F190=I363)," Kg ",F190),"")), ""),0)</f>
        <v>15.36 Kg</v>
      </c>
      <c r="S191" s="3070" t="str">
        <f>IFERROR(IF(P191&gt;0,IF(OR(F190="Kg", F190="g"),IF(ROUND(P191,3)&gt;=1,ROUND(P191,3)&amp;" Kg",ROUND(P191*1000,0)&amp;" g"),IF(ROUND(P191,3)&gt;=1,ROUND(P191,3)&amp;IF(OR(F190=E363,F190=F363,F190=G363,F190=H363,F190=I363)," Kg ",F190),"")), ""),0)</f>
        <v>5.32 Kg</v>
      </c>
      <c r="T191" s="3071">
        <f>IFERROR(INDEX(J364:M364,MATCH(H190,J363:M363,0))*H19&amp;" "&amp;H190,0)</f>
        <v>0</v>
      </c>
      <c r="U191" s="3071">
        <f>IFERROR(INDEX(J364:M364,MATCH(J190,J363:M363,0))*J19&amp;" "&amp;J190,0)</f>
        <v>0</v>
      </c>
      <c r="V191" s="3072">
        <f>IFERROR(INDEX(J364:M364,MATCH(L190,J363:M363,0))*L19&amp;" "&amp;L190,0)</f>
        <v>0</v>
      </c>
      <c r="W191" s="2997">
        <v>1</v>
      </c>
      <c r="X191" s="2997">
        <v>1</v>
      </c>
      <c r="Y191" s="2997">
        <v>1</v>
      </c>
      <c r="Z191" s="2997">
        <v>1</v>
      </c>
      <c r="AA191" s="2997">
        <v>1</v>
      </c>
      <c r="AB191" s="2997">
        <v>1</v>
      </c>
      <c r="AC191" s="2997">
        <v>1</v>
      </c>
      <c r="AD191" s="2997">
        <v>1</v>
      </c>
      <c r="AE191" s="3002">
        <v>1</v>
      </c>
    </row>
    <row r="192" spans="1:31" s="3031" customFormat="1" ht="15.75">
      <c r="A192" s="2997">
        <v>1</v>
      </c>
      <c r="B192" s="3061"/>
      <c r="C192" s="3062" t="s">
        <v>4680</v>
      </c>
      <c r="D192" s="3063"/>
      <c r="E192" s="3063"/>
      <c r="F192" s="3096" t="s">
        <v>4614</v>
      </c>
      <c r="G192" s="3097">
        <v>0.05</v>
      </c>
      <c r="H192" s="3097">
        <v>7.0000000000000007E-2</v>
      </c>
      <c r="I192" s="3098">
        <v>0.11</v>
      </c>
      <c r="J192" s="3098">
        <v>0.13</v>
      </c>
      <c r="K192" s="3098">
        <v>0.1</v>
      </c>
      <c r="L192" s="3097">
        <v>7.0000000000000007E-2</v>
      </c>
      <c r="M192" s="3088" t="str">
        <f>IFERROR(IF(F192=E363,"L",IF(OR(F192=F363,F192=G363,F192=H363,F192=I363),"Kg",IF(OR(F192=J363,F192=K363,F192=L363,F192=M363),F192,0))),0)</f>
        <v>Kg</v>
      </c>
      <c r="N192" s="3069">
        <f>IFERROR((SUMIF(E363:M363, F192, E364:M364)) * G192 * G19, 0)</f>
        <v>5</v>
      </c>
      <c r="O192" s="3069">
        <f>IFERROR((SUMIF(E363:M363, F192, E364:M364)) * I192 * I19, 0)</f>
        <v>41.58</v>
      </c>
      <c r="P192" s="3069">
        <f>IFERROR((SUMIF(E363:M363, F192, E364:M364)) * K192 * K19, 0)</f>
        <v>9.5</v>
      </c>
      <c r="Q192" s="3092" t="str">
        <f>IFERROR(IF(N192&gt;0,IF(OR(F192="Kg", F192="g"),IF(ROUND(N192,3)&gt;=1,ROUND(N192,3)&amp;" Kg",ROUND(N192*1000,0)&amp;" g"),IF(ROUND(N192,3)&gt;=1,ROUND(N192,3)&amp;IF(OR(F192=E363,F192=F363,F192=G363,F192=H363,F192=I363)," Kg ",F192),"")), ""),0)</f>
        <v>5 Kg</v>
      </c>
      <c r="R192" s="3092" t="str">
        <f>IFERROR(IF(O192&gt;0,IF(OR(F192="Kg", F192="g"),IF(ROUND(O192,3)&gt;=1,ROUND(O192,3)&amp;" Kg",ROUND(O192*1000,0)&amp;" g"),IF(ROUND(O192,3)&gt;=1,ROUND(O192,3)&amp;IF(OR(F192=E363,F192=F363,F192=G363,F192=H363,F192=I363)," Kg ",F192),"")), ""),0)</f>
        <v>41.58 Kg</v>
      </c>
      <c r="S192" s="3092" t="str">
        <f>IFERROR(IF(P192&gt;0,IF(OR(F192="Kg", F192="g"),IF(ROUND(P192,3)&gt;=1,ROUND(P192,3)&amp;" Kg",ROUND(P192*1000,0)&amp;" g"),IF(ROUND(P192,3)&gt;=1,ROUND(P192,3)&amp;IF(OR(F192=E363,F192=F363,F192=G363,F192=H363,F192=I363)," Kg ",F192),"")), ""),0)</f>
        <v>9.5 Kg</v>
      </c>
      <c r="T192" s="3093">
        <f>IFERROR(INDEX(J364:M364,MATCH(G192,J363:M363,0))*G19&amp;" "&amp;G192,0)</f>
        <v>0</v>
      </c>
      <c r="U192" s="3093">
        <f>IFERROR(INDEX(J364:M364,MATCH(I192,J363:M363,0))*I19&amp;" "&amp;I192,0)</f>
        <v>0</v>
      </c>
      <c r="V192" s="3094">
        <f>IFERROR(INDEX(J364:M364,MATCH(K192,J363:M363,0))*K19&amp;" "&amp;K192,0)</f>
        <v>0</v>
      </c>
      <c r="W192" s="2997">
        <v>1</v>
      </c>
      <c r="X192" s="2997">
        <v>1</v>
      </c>
      <c r="Y192" s="2997">
        <v>1</v>
      </c>
      <c r="Z192" s="2997">
        <v>1</v>
      </c>
      <c r="AA192" s="2997">
        <v>1</v>
      </c>
      <c r="AB192" s="2997">
        <v>1</v>
      </c>
      <c r="AC192" s="2997">
        <v>1</v>
      </c>
      <c r="AD192" s="2997">
        <v>1</v>
      </c>
      <c r="AE192" s="3002">
        <v>1</v>
      </c>
    </row>
    <row r="193" spans="1:31" s="3031" customFormat="1" ht="15.75">
      <c r="A193" s="2997">
        <v>1</v>
      </c>
      <c r="B193" s="3061"/>
      <c r="C193" s="3073"/>
      <c r="D193" s="3074"/>
      <c r="E193" s="3074"/>
      <c r="F193" s="3075" t="str">
        <f>C192</f>
        <v>Andouillettes</v>
      </c>
      <c r="G193" s="3113" t="str">
        <f>IF(OR(Q192="",0),T192,Q192)</f>
        <v>5 Kg</v>
      </c>
      <c r="H193" s="3113" t="str">
        <f>IF(OR(Q193="",0),T193,Q193)</f>
        <v>7 Kg</v>
      </c>
      <c r="I193" s="3113" t="str">
        <f>IF(OR(R192="",0),U192,R192)</f>
        <v>41.58 Kg</v>
      </c>
      <c r="J193" s="3113" t="str">
        <f>IF(OR(R193="",0),U193,R193)</f>
        <v>16.64 Kg</v>
      </c>
      <c r="K193" s="3113" t="str">
        <f>IF(OR(S192="",0),V192,S192)</f>
        <v>9.5 Kg</v>
      </c>
      <c r="L193" s="3113" t="str">
        <f>IF(OR(S193="",0),V193,S193)</f>
        <v>5.32 Kg</v>
      </c>
      <c r="M193" s="3090">
        <f>SUM(N192:P193)</f>
        <v>85.039999999999992</v>
      </c>
      <c r="N193" s="3078">
        <f>IFERROR((SUMIF(E363:M363, F192, E364:M364)) * H192 * H19, 0)</f>
        <v>7.0000000000000009</v>
      </c>
      <c r="O193" s="3078">
        <f>IFERROR((SUMIF(E363:M363, F192, E364:M364)) * J192 * J19, 0)</f>
        <v>16.64</v>
      </c>
      <c r="P193" s="3078">
        <f>IFERROR((SUMIF(E363:M363, F192, E364:M364)) * L192 * L19, 0)</f>
        <v>5.32</v>
      </c>
      <c r="Q193" s="3092" t="str">
        <f>IFERROR(IF(N193&gt;0,IF(OR(F192="Kg", F192="g"),IF(ROUND(N193,3)&gt;=1,ROUND(N193,3)&amp;" Kg",ROUND(N193*1000,0)&amp;" g"),IF(ROUND(N193,3)&gt;=1,ROUND(N193,3)&amp;IF(OR(F192=E363,F192=F363,F192=G363,F192=H363,F192=I363)," Kg ",F192),"")), ""),0)</f>
        <v>7 Kg</v>
      </c>
      <c r="R193" s="3092" t="str">
        <f>IFERROR(IF(O193&gt;0,IF(OR(F192="Kg", F192="g"),IF(ROUND(O193,3)&gt;=1,ROUND(O193,3)&amp;" Kg",ROUND(O193*1000,0)&amp;" g"),IF(ROUND(O193,3)&gt;=1,ROUND(O193,3)&amp;IF(OR(F192=E363,F192=F363,F192=G363,F192=H363,F192=I363)," Kg ",F192),"")), ""),0)</f>
        <v>16.64 Kg</v>
      </c>
      <c r="S193" s="3092" t="str">
        <f>IFERROR(IF(P193&gt;0,IF(OR(F192="Kg", F192="g"),IF(ROUND(P193,3)&gt;=1,ROUND(P193,3)&amp;" Kg",ROUND(P193*1000,0)&amp;" g"),IF(ROUND(P193,3)&gt;=1,ROUND(P193,3)&amp;IF(OR(F192=E363,F192=F363,F192=G363,F192=H363,F192=I363)," Kg ",F192),"")), ""),0)</f>
        <v>5.32 Kg</v>
      </c>
      <c r="T193" s="3093">
        <f>IFERROR(INDEX(J364:M364,MATCH(H192,J363:M363,0))*H19&amp;" "&amp;H192,0)</f>
        <v>0</v>
      </c>
      <c r="U193" s="3093">
        <f>IFERROR(INDEX(J364:M364,MATCH(J192,J363:M363,0))*J19&amp;" "&amp;J192,0)</f>
        <v>0</v>
      </c>
      <c r="V193" s="3094">
        <f>IFERROR(INDEX(J364:M364,MATCH(L192,J363:M363,0))*L19&amp;" "&amp;L192,0)</f>
        <v>0</v>
      </c>
      <c r="W193" s="2997">
        <v>1</v>
      </c>
      <c r="X193" s="2997">
        <v>1</v>
      </c>
      <c r="Y193" s="2997">
        <v>1</v>
      </c>
      <c r="Z193" s="2997">
        <v>1</v>
      </c>
      <c r="AA193" s="2997">
        <v>1</v>
      </c>
      <c r="AB193" s="2997">
        <v>1</v>
      </c>
      <c r="AC193" s="2997">
        <v>1</v>
      </c>
      <c r="AD193" s="2997">
        <v>1</v>
      </c>
      <c r="AE193" s="3002">
        <v>1</v>
      </c>
    </row>
    <row r="194" spans="1:31" s="3031" customFormat="1" ht="15.75">
      <c r="A194" s="2997">
        <v>1</v>
      </c>
      <c r="B194" s="3061"/>
      <c r="C194" s="3062" t="s">
        <v>4681</v>
      </c>
      <c r="D194" s="3063"/>
      <c r="E194" s="3063"/>
      <c r="F194" s="3085" t="s">
        <v>4611</v>
      </c>
      <c r="G194" s="3086">
        <v>1</v>
      </c>
      <c r="H194" s="3086">
        <v>2</v>
      </c>
      <c r="I194" s="3086">
        <v>2.5</v>
      </c>
      <c r="J194" s="3086">
        <v>3</v>
      </c>
      <c r="K194" s="3086">
        <v>2</v>
      </c>
      <c r="L194" s="3087">
        <v>1.5</v>
      </c>
      <c r="M194" s="3088" t="str">
        <f>IFERROR(IF(F194=E363,"L",IF(OR(F194=F363,F194=G363,F194=H363,F194=I363),"Kg",IF(OR(F194=J363,F194=K363,F194=L363,F194=M363),F194,0))),0)</f>
        <v xml:space="preserve"> Unité(s)</v>
      </c>
      <c r="N194" s="3069">
        <f>IFERROR((SUMIF(E363:M363, F194, E364:M364)) * G194 * G19, 0)</f>
        <v>100</v>
      </c>
      <c r="O194" s="3069">
        <f>IFERROR((SUMIF(E363:M363, F194, E364:M364)) * I194 * I19, 0)</f>
        <v>945</v>
      </c>
      <c r="P194" s="3069">
        <f>IFERROR((SUMIF(E363:M363, F194, E364:M364)) * K194 * K19, 0)</f>
        <v>190</v>
      </c>
      <c r="Q194" s="3070" t="str">
        <f>IFERROR(IF(N194&gt;0,IF(OR(F194="Kg", F194="g"),IF(ROUND(N194,3)&gt;=1,ROUND(N194,3)&amp;" Kg",ROUND(N194*1000,0)&amp;" g"),IF(ROUND(N194,3)&gt;=1,ROUND(N194,3)&amp;IF(OR(F194=E363,F194=F363,F194=G363,F194=H363,F194=I363)," Kg ",F194),"")), ""),0)</f>
        <v>100 Unité(s)</v>
      </c>
      <c r="R194" s="3070" t="str">
        <f>IFERROR(IF(O194&gt;0,IF(OR(F194="Kg", F194="g"),IF(ROUND(O194,3)&gt;=1,ROUND(O194,3)&amp;" Kg",ROUND(O194*1000,0)&amp;" g"),IF(ROUND(O194,3)&gt;=1,ROUND(O194,3)&amp;IF(OR(F194=E363,F194=F363,F194=G363,F194=H363,F194=I363)," Kg ",F194),"")), ""),0)</f>
        <v>945 Unité(s)</v>
      </c>
      <c r="S194" s="3070" t="str">
        <f>IFERROR(IF(P194&gt;0,IF(OR(F194="Kg", F194="g"),IF(ROUND(P194,3)&gt;=1,ROUND(P194,3)&amp;" Kg",ROUND(P194*1000,0)&amp;" g"),IF(ROUND(P194,3)&gt;=1,ROUND(P194,3)&amp;IF(OR(F194=E363,F194=F363,F194=G363,F194=H363,F194=I363)," Kg ",F194),"")), ""),0)</f>
        <v>190 Unité(s)</v>
      </c>
      <c r="T194" s="3071">
        <f>IFERROR(INDEX(J364:M364,MATCH(G194,J363:M363,0))*G19&amp;" "&amp;G194,0)</f>
        <v>0</v>
      </c>
      <c r="U194" s="3071">
        <f>IFERROR(INDEX(J364:M364,MATCH(I194,J363:M363,0))*I19&amp;" "&amp;I194,0)</f>
        <v>0</v>
      </c>
      <c r="V194" s="3072">
        <f>IFERROR(INDEX(J364:M364,MATCH(K194,J363:M363,0))*K19&amp;" "&amp;K194,0)</f>
        <v>0</v>
      </c>
      <c r="W194" s="2997">
        <v>1</v>
      </c>
      <c r="X194" s="2997">
        <v>1</v>
      </c>
      <c r="Y194" s="2997">
        <v>1</v>
      </c>
      <c r="Z194" s="2997">
        <v>1</v>
      </c>
      <c r="AA194" s="2997">
        <v>1</v>
      </c>
      <c r="AB194" s="2997">
        <v>1</v>
      </c>
      <c r="AC194" s="2997">
        <v>1</v>
      </c>
      <c r="AD194" s="2997">
        <v>1</v>
      </c>
      <c r="AE194" s="3002">
        <v>1</v>
      </c>
    </row>
    <row r="195" spans="1:31" s="3031" customFormat="1" ht="15.75">
      <c r="A195" s="2997">
        <v>1</v>
      </c>
      <c r="B195" s="3061"/>
      <c r="C195" s="3073"/>
      <c r="D195" s="3074"/>
      <c r="E195" s="3074"/>
      <c r="F195" s="3075" t="str">
        <f>C194</f>
        <v>Saucisse chipolatas de 50 g pièce crue ( à l'unité)</v>
      </c>
      <c r="G195" s="3089" t="str">
        <f>IF(OR(Q194="",0),T194,Q194)</f>
        <v>100 Unité(s)</v>
      </c>
      <c r="H195" s="3089" t="str">
        <f>IF(OR(Q195="",0),T195,Q195)</f>
        <v>200 Unité(s)</v>
      </c>
      <c r="I195" s="3089" t="str">
        <f>IF(OR(R194="",0),U194,R194)</f>
        <v>945 Unité(s)</v>
      </c>
      <c r="J195" s="3089" t="str">
        <f>IF(OR(R195="",0),U195,R195)</f>
        <v>384 Unité(s)</v>
      </c>
      <c r="K195" s="3089" t="str">
        <f>IF(OR(S194="",0),V194,S194)</f>
        <v>190 Unité(s)</v>
      </c>
      <c r="L195" s="3089" t="str">
        <f>IF(OR(S195="",0),V195,S195)</f>
        <v>114 Unité(s)</v>
      </c>
      <c r="M195" s="3090">
        <f>SUM(N194:P195)</f>
        <v>1933</v>
      </c>
      <c r="N195" s="3078">
        <f>IFERROR((SUMIF(E363:M363, F194, E364:M364)) * H194 * H19, 0)</f>
        <v>200</v>
      </c>
      <c r="O195" s="3078">
        <f>IFERROR((SUMIF(E363:M363, F194, E364:M364)) * J194 * J19, 0)</f>
        <v>384</v>
      </c>
      <c r="P195" s="3078">
        <f>IFERROR((SUMIF(E363:M363, F194, E364:M364)) * L194 * L19, 0)</f>
        <v>114</v>
      </c>
      <c r="Q195" s="3070" t="str">
        <f>IFERROR(IF(N195&gt;0,IF(OR(F194="Kg", F194="g"),IF(ROUND(N195,3)&gt;=1,ROUND(N195,3)&amp;" Kg",ROUND(N195*1000,0)&amp;" g"),IF(ROUND(N195,3)&gt;=1,ROUND(N195,3)&amp;IF(OR(F194=E363,F194=F363,F194=G363,F194=H363,F194=I363)," Kg ",F194),"")), ""),0)</f>
        <v>200 Unité(s)</v>
      </c>
      <c r="R195" s="3070" t="str">
        <f>IFERROR(IF(O195&gt;0,IF(OR(F194="Kg", F194="g"),IF(ROUND(O195,3)&gt;=1,ROUND(O195,3)&amp;" Kg",ROUND(O195*1000,0)&amp;" g"),IF(ROUND(O195,3)&gt;=1,ROUND(O195,3)&amp;IF(OR(F194=E363,F194=F363,F194=G363,F194=H363,F194=I363)," Kg ",F194),"")), ""),0)</f>
        <v>384 Unité(s)</v>
      </c>
      <c r="S195" s="3070" t="str">
        <f>IFERROR(IF(P195&gt;0,IF(OR(F194="Kg", F194="g"),IF(ROUND(P195,3)&gt;=1,ROUND(P195,3)&amp;" Kg",ROUND(P195*1000,0)&amp;" g"),IF(ROUND(P195,3)&gt;=1,ROUND(P195,3)&amp;IF(OR(F194=E363,F194=F363,F194=G363,F194=H363,F194=I363)," Kg ",F194),"")), ""),0)</f>
        <v>114 Unité(s)</v>
      </c>
      <c r="T195" s="3071">
        <f>IFERROR(INDEX(J364:M364,MATCH(H194,J363:M363,0))*H19&amp;" "&amp;H194,0)</f>
        <v>0</v>
      </c>
      <c r="U195" s="3071">
        <f>IFERROR(INDEX(J364:M364,MATCH(J194,J363:M363,0))*J19&amp;" "&amp;J194,0)</f>
        <v>0</v>
      </c>
      <c r="V195" s="3072">
        <f>IFERROR(INDEX(J364:M364,MATCH(L194,J363:M363,0))*L19&amp;" "&amp;L194,0)</f>
        <v>0</v>
      </c>
      <c r="W195" s="2997">
        <v>1</v>
      </c>
      <c r="X195" s="2997">
        <v>1</v>
      </c>
      <c r="Y195" s="2997">
        <v>1</v>
      </c>
      <c r="Z195" s="2997">
        <v>1</v>
      </c>
      <c r="AA195" s="2997">
        <v>1</v>
      </c>
      <c r="AB195" s="2997">
        <v>1</v>
      </c>
      <c r="AC195" s="2997">
        <v>1</v>
      </c>
      <c r="AD195" s="2997">
        <v>1</v>
      </c>
      <c r="AE195" s="3002">
        <v>1</v>
      </c>
    </row>
    <row r="196" spans="1:31" s="3031" customFormat="1" ht="15.75">
      <c r="A196" s="2997">
        <v>1</v>
      </c>
      <c r="B196" s="3061"/>
      <c r="C196" s="3062" t="s">
        <v>4682</v>
      </c>
      <c r="D196" s="3063"/>
      <c r="E196" s="3063"/>
      <c r="F196" s="3096" t="s">
        <v>4614</v>
      </c>
      <c r="G196" s="3097">
        <v>0.05</v>
      </c>
      <c r="H196" s="3097">
        <v>0.1</v>
      </c>
      <c r="I196" s="3098">
        <v>0.125</v>
      </c>
      <c r="J196" s="3098">
        <v>0.15</v>
      </c>
      <c r="K196" s="3098">
        <v>0.1</v>
      </c>
      <c r="L196" s="3097">
        <v>0.75</v>
      </c>
      <c r="M196" s="3088" t="str">
        <f>IFERROR(IF(F196=E363,"L",IF(OR(F196=F363,F196=G363,F196=H363,F196=I363),"Kg",IF(OR(F196=J363,F196=K363,F196=L363,F196=M363),F196,0))),0)</f>
        <v>Kg</v>
      </c>
      <c r="N196" s="3069">
        <f>IFERROR((SUMIF(E363:M363, F196, E364:M364)) * G196 * G19, 0)</f>
        <v>5</v>
      </c>
      <c r="O196" s="3069">
        <f>IFERROR((SUMIF(E363:M363, F196, E364:M364)) * I196 * I19, 0)</f>
        <v>47.25</v>
      </c>
      <c r="P196" s="3069">
        <f>IFERROR((SUMIF(E363:M363, F196, E364:M364)) * K196 * K19, 0)</f>
        <v>9.5</v>
      </c>
      <c r="Q196" s="3092" t="str">
        <f>IFERROR(IF(N196&gt;0,IF(OR(F196="Kg", F196="g"),IF(ROUND(N196,3)&gt;=1,ROUND(N196,3)&amp;" Kg",ROUND(N196*1000,0)&amp;" g"),IF(ROUND(N196,3)&gt;=1,ROUND(N196,3)&amp;IF(OR(F196=E363,F196=F363,F196=G363,F196=H363,F196=I363)," Kg ",F196),"")), ""),0)</f>
        <v>5 Kg</v>
      </c>
      <c r="R196" s="3092" t="str">
        <f>IFERROR(IF(O196&gt;0,IF(OR(F196="Kg", F196="g"),IF(ROUND(O196,3)&gt;=1,ROUND(O196,3)&amp;" Kg",ROUND(O196*1000,0)&amp;" g"),IF(ROUND(O196,3)&gt;=1,ROUND(O196,3)&amp;IF(OR(F196=E363,F196=F363,F196=G363,F196=H363,F196=I363)," Kg ",F196),"")), ""),0)</f>
        <v>47.25 Kg</v>
      </c>
      <c r="S196" s="3092" t="str">
        <f>IFERROR(IF(P196&gt;0,IF(OR(F196="Kg", F196="g"),IF(ROUND(P196,3)&gt;=1,ROUND(P196,3)&amp;" Kg",ROUND(P196*1000,0)&amp;" g"),IF(ROUND(P196,3)&gt;=1,ROUND(P196,3)&amp;IF(OR(F196=E363,F196=F363,F196=G363,F196=H363,F196=I363)," Kg ",F196),"")), ""),0)</f>
        <v>9.5 Kg</v>
      </c>
      <c r="T196" s="3093">
        <f>IFERROR(INDEX(J364:M364,MATCH(G196,J363:M363,0))*G19&amp;" "&amp;G196,0)</f>
        <v>0</v>
      </c>
      <c r="U196" s="3093">
        <f>IFERROR(INDEX(J364:M364,MATCH(I196,J363:M363,0))*I19&amp;" "&amp;I196,0)</f>
        <v>0</v>
      </c>
      <c r="V196" s="3094">
        <f>IFERROR(INDEX(J364:M364,MATCH(K196,J363:M363,0))*K19&amp;" "&amp;K196,0)</f>
        <v>0</v>
      </c>
      <c r="W196" s="2997">
        <v>1</v>
      </c>
      <c r="X196" s="2997">
        <v>1</v>
      </c>
      <c r="Y196" s="2997">
        <v>1</v>
      </c>
      <c r="Z196" s="2997">
        <v>1</v>
      </c>
      <c r="AA196" s="2997">
        <v>1</v>
      </c>
      <c r="AB196" s="2997">
        <v>1</v>
      </c>
      <c r="AC196" s="2997">
        <v>1</v>
      </c>
      <c r="AD196" s="2997">
        <v>1</v>
      </c>
      <c r="AE196" s="3002">
        <v>1</v>
      </c>
    </row>
    <row r="197" spans="1:31" s="3031" customFormat="1" ht="15.75">
      <c r="A197" s="2997">
        <v>1</v>
      </c>
      <c r="B197" s="3061"/>
      <c r="C197" s="3073"/>
      <c r="D197" s="3074"/>
      <c r="E197" s="3074"/>
      <c r="F197" s="3075" t="str">
        <f>C196</f>
        <v>Saucisse chipolatas de 50 g pièce crue ( au Kg)</v>
      </c>
      <c r="G197" s="3113" t="str">
        <f>IF(OR(Q196="",0),T196,Q196)</f>
        <v>5 Kg</v>
      </c>
      <c r="H197" s="3113" t="str">
        <f>IF(OR(Q197="",0),T197,Q197)</f>
        <v>10 Kg</v>
      </c>
      <c r="I197" s="3113" t="str">
        <f>IF(OR(R196="",0),U196,R196)</f>
        <v>47.25 Kg</v>
      </c>
      <c r="J197" s="3113" t="str">
        <f>IF(OR(R197="",0),U197,R197)</f>
        <v>19.2 Kg</v>
      </c>
      <c r="K197" s="3113" t="str">
        <f>IF(OR(S196="",0),V196,S196)</f>
        <v>9.5 Kg</v>
      </c>
      <c r="L197" s="3113" t="str">
        <f>IF(OR(S197="",0),V197,S197)</f>
        <v>57 Kg</v>
      </c>
      <c r="M197" s="3090">
        <f>SUM(N196:P197)</f>
        <v>147.94999999999999</v>
      </c>
      <c r="N197" s="3078">
        <f>IFERROR((SUMIF(E363:M363, F196, E364:M364)) * H196 * H19, 0)</f>
        <v>10</v>
      </c>
      <c r="O197" s="3078">
        <f>IFERROR((SUMIF(E363:M363, F196, E364:M364)) * J196 * J19, 0)</f>
        <v>19.2</v>
      </c>
      <c r="P197" s="3078">
        <f>IFERROR((SUMIF(E363:M363, F196, E364:M364)) * L196 * L19, 0)</f>
        <v>57</v>
      </c>
      <c r="Q197" s="3092" t="str">
        <f>IFERROR(IF(N197&gt;0,IF(OR(F196="Kg", F196="g"),IF(ROUND(N197,3)&gt;=1,ROUND(N197,3)&amp;" Kg",ROUND(N197*1000,0)&amp;" g"),IF(ROUND(N197,3)&gt;=1,ROUND(N197,3)&amp;IF(OR(F196=E363,F196=F363,F196=G363,F196=H363,F196=I363)," Kg ",F196),"")), ""),0)</f>
        <v>10 Kg</v>
      </c>
      <c r="R197" s="3092" t="str">
        <f>IFERROR(IF(O197&gt;0,IF(OR(F196="Kg", F196="g"),IF(ROUND(O197,3)&gt;=1,ROUND(O197,3)&amp;" Kg",ROUND(O197*1000,0)&amp;" g"),IF(ROUND(O197,3)&gt;=1,ROUND(O197,3)&amp;IF(OR(F196=E363,F196=F363,F196=G363,F196=H363,F196=I363)," Kg ",F196),"")), ""),0)</f>
        <v>19.2 Kg</v>
      </c>
      <c r="S197" s="3092" t="str">
        <f>IFERROR(IF(P197&gt;0,IF(OR(F196="Kg", F196="g"),IF(ROUND(P197,3)&gt;=1,ROUND(P197,3)&amp;" Kg",ROUND(P197*1000,0)&amp;" g"),IF(ROUND(P197,3)&gt;=1,ROUND(P197,3)&amp;IF(OR(F196=E363,F196=F363,F196=G363,F196=H363,F196=I363)," Kg ",F196),"")), ""),0)</f>
        <v>57 Kg</v>
      </c>
      <c r="T197" s="3093">
        <f>IFERROR(INDEX(J364:M364,MATCH(H196,J363:M363,0))*H19&amp;" "&amp;H196,0)</f>
        <v>0</v>
      </c>
      <c r="U197" s="3093">
        <f>IFERROR(INDEX(J364:M364,MATCH(J196,J363:M363,0))*J19&amp;" "&amp;J196,0)</f>
        <v>0</v>
      </c>
      <c r="V197" s="3094">
        <f>IFERROR(INDEX(J364:M364,MATCH(L196,J363:M363,0))*L19&amp;" "&amp;L196,0)</f>
        <v>0</v>
      </c>
      <c r="W197" s="2997">
        <v>1</v>
      </c>
      <c r="X197" s="2997">
        <v>1</v>
      </c>
      <c r="Y197" s="2997">
        <v>1</v>
      </c>
      <c r="Z197" s="2997">
        <v>1</v>
      </c>
      <c r="AA197" s="2997">
        <v>1</v>
      </c>
      <c r="AB197" s="2997">
        <v>1</v>
      </c>
      <c r="AC197" s="2997">
        <v>1</v>
      </c>
      <c r="AD197" s="2997">
        <v>1</v>
      </c>
      <c r="AE197" s="3002">
        <v>1</v>
      </c>
    </row>
    <row r="198" spans="1:31" s="3031" customFormat="1" ht="15.75">
      <c r="A198" s="2997">
        <v>1</v>
      </c>
      <c r="B198" s="3061"/>
      <c r="C198" s="3062" t="s">
        <v>4683</v>
      </c>
      <c r="D198" s="3063"/>
      <c r="E198" s="3063"/>
      <c r="F198" s="3085" t="s">
        <v>4611</v>
      </c>
      <c r="G198" s="3114">
        <v>1</v>
      </c>
      <c r="H198" s="3114">
        <v>2</v>
      </c>
      <c r="I198" s="3114">
        <v>2.5</v>
      </c>
      <c r="J198" s="3114">
        <v>2.5</v>
      </c>
      <c r="K198" s="3114">
        <v>2</v>
      </c>
      <c r="L198" s="3115">
        <v>1.5</v>
      </c>
      <c r="M198" s="3088" t="str">
        <f>IFERROR(IF(F198=E363,"L",IF(OR(F198=F363,F198=G363,F198=H363,F198=I363),"Kg",IF(OR(F198=J363,F198=K363,F198=L363,F198=M363),F198,0))),0)</f>
        <v xml:space="preserve"> Unité(s)</v>
      </c>
      <c r="N198" s="3069">
        <f>IFERROR((SUMIF(E363:M363, F198, E364:M364)) * G198 * G19, 0)</f>
        <v>100</v>
      </c>
      <c r="O198" s="3069">
        <f>IFERROR((SUMIF(E363:M363, F198, E364:M364)) * I198 * I19, 0)</f>
        <v>945</v>
      </c>
      <c r="P198" s="3069">
        <f>IFERROR((SUMIF(E363:M363, F198, E364:M364)) * K198 * K19, 0)</f>
        <v>190</v>
      </c>
      <c r="Q198" s="3070" t="str">
        <f>IFERROR(IF(N198&gt;0,IF(OR(F198="Kg", F198="g"),IF(ROUND(N198,3)&gt;=1,ROUND(N198,3)&amp;" Kg",ROUND(N198*1000,0)&amp;" g"),IF(ROUND(N198,3)&gt;=1,ROUND(N198,3)&amp;IF(OR(F198=E363,F198=F363,F198=G363,F198=H363,F198=I363)," Kg ",F198),"")), ""),0)</f>
        <v>100 Unité(s)</v>
      </c>
      <c r="R198" s="3070" t="str">
        <f>IFERROR(IF(O198&gt;0,IF(OR(F198="Kg", F198="g"),IF(ROUND(O198,3)&gt;=1,ROUND(O198,3)&amp;" Kg",ROUND(O198*1000,0)&amp;" g"),IF(ROUND(O198,3)&gt;=1,ROUND(O198,3)&amp;IF(OR(F198=E363,F198=F363,F198=G363,F198=H363,F198=I363)," Kg ",F198),"")), ""),0)</f>
        <v>945 Unité(s)</v>
      </c>
      <c r="S198" s="3070" t="str">
        <f>IFERROR(IF(P198&gt;0,IF(OR(F198="Kg", F198="g"),IF(ROUND(P198,3)&gt;=1,ROUND(P198,3)&amp;" Kg",ROUND(P198*1000,0)&amp;" g"),IF(ROUND(P198,3)&gt;=1,ROUND(P198,3)&amp;IF(OR(F198=E363,F198=F363,F198=G363,F198=H363,F198=I363)," Kg ",F198),"")), ""),0)</f>
        <v>190 Unité(s)</v>
      </c>
      <c r="T198" s="3071">
        <f>IFERROR(INDEX(J364:M364,MATCH(G198,J363:M363,0))*G19&amp;" "&amp;G198,0)</f>
        <v>0</v>
      </c>
      <c r="U198" s="3071">
        <f>IFERROR(INDEX(J364:M364,MATCH(I198,J363:M363,0))*I19&amp;" "&amp;I198,0)</f>
        <v>0</v>
      </c>
      <c r="V198" s="3072">
        <f>IFERROR(INDEX(J364:M364,MATCH(K198,J363:M363,0))*K19&amp;" "&amp;K198,0)</f>
        <v>0</v>
      </c>
      <c r="W198" s="2997">
        <v>1</v>
      </c>
      <c r="X198" s="2997">
        <v>1</v>
      </c>
      <c r="Y198" s="2997">
        <v>1</v>
      </c>
      <c r="Z198" s="2997">
        <v>1</v>
      </c>
      <c r="AA198" s="2997">
        <v>1</v>
      </c>
      <c r="AB198" s="2997">
        <v>1</v>
      </c>
      <c r="AC198" s="2997">
        <v>1</v>
      </c>
      <c r="AD198" s="2997">
        <v>1</v>
      </c>
      <c r="AE198" s="3002">
        <v>1</v>
      </c>
    </row>
    <row r="199" spans="1:31" s="3031" customFormat="1" ht="15.75">
      <c r="A199" s="2997">
        <v>1</v>
      </c>
      <c r="B199" s="3061"/>
      <c r="C199" s="3073"/>
      <c r="D199" s="3074"/>
      <c r="E199" s="3074"/>
      <c r="F199" s="3105" t="str">
        <f>C198</f>
        <v>Saucisse de Francfort Strasbourg de 50 g pièce crue (à l'unité)</v>
      </c>
      <c r="G199" s="3106" t="str">
        <f>IF(OR(Q198="",0),T198,Q198)</f>
        <v>100 Unité(s)</v>
      </c>
      <c r="H199" s="3106" t="str">
        <f>IF(OR(Q199="",0),T199,Q199)</f>
        <v>200 Unité(s)</v>
      </c>
      <c r="I199" s="3106" t="str">
        <f>IF(OR(R198="",0),U198,R198)</f>
        <v>945 Unité(s)</v>
      </c>
      <c r="J199" s="3106" t="str">
        <f>IF(OR(R199="",0),U199,R199)</f>
        <v>320 Unité(s)</v>
      </c>
      <c r="K199" s="3106" t="str">
        <f>IF(OR(S198="",0),V198,S198)</f>
        <v>190 Unité(s)</v>
      </c>
      <c r="L199" s="3106" t="str">
        <f>IF(OR(S199="",0),V199,S199)</f>
        <v>114 Unité(s)</v>
      </c>
      <c r="M199" s="3090">
        <f>SUM(N198:P199)</f>
        <v>1869</v>
      </c>
      <c r="N199" s="3078">
        <f>IFERROR((SUMIF(E363:M363, F198, E364:M364)) * H198 * H19, 0)</f>
        <v>200</v>
      </c>
      <c r="O199" s="3078">
        <f>IFERROR((SUMIF(E363:M363, F198, E364:M364)) * J198 * J19, 0)</f>
        <v>320</v>
      </c>
      <c r="P199" s="3078">
        <f>IFERROR((SUMIF(E363:M363, F198, E364:M364)) * L198 * L19, 0)</f>
        <v>114</v>
      </c>
      <c r="Q199" s="3070" t="str">
        <f>IFERROR(IF(N199&gt;0,IF(OR(F198="Kg", F198="g"),IF(ROUND(N199,3)&gt;=1,ROUND(N199,3)&amp;" Kg",ROUND(N199*1000,0)&amp;" g"),IF(ROUND(N199,3)&gt;=1,ROUND(N199,3)&amp;IF(OR(F198=E363,F198=F363,F198=G363,F198=H363,F198=I363)," Kg ",F198),"")), ""),0)</f>
        <v>200 Unité(s)</v>
      </c>
      <c r="R199" s="3070" t="str">
        <f>IFERROR(IF(O199&gt;0,IF(OR(F198="Kg", F198="g"),IF(ROUND(O199,3)&gt;=1,ROUND(O199,3)&amp;" Kg",ROUND(O199*1000,0)&amp;" g"),IF(ROUND(O199,3)&gt;=1,ROUND(O199,3)&amp;IF(OR(F198=E363,F198=F363,F198=G363,F198=H363,F198=I363)," Kg ",F198),"")), ""),0)</f>
        <v>320 Unité(s)</v>
      </c>
      <c r="S199" s="3070" t="str">
        <f>IFERROR(IF(P199&gt;0,IF(OR(F198="Kg", F198="g"),IF(ROUND(P199,3)&gt;=1,ROUND(P199,3)&amp;" Kg",ROUND(P199*1000,0)&amp;" g"),IF(ROUND(P199,3)&gt;=1,ROUND(P199,3)&amp;IF(OR(F198=E363,F198=F363,F198=G363,F198=H363,F198=I363)," Kg ",F198),"")), ""),0)</f>
        <v>114 Unité(s)</v>
      </c>
      <c r="T199" s="3071">
        <f>IFERROR(INDEX(J364:M364,MATCH(H198,J363:M363,0))*H19&amp;" "&amp;H198,0)</f>
        <v>0</v>
      </c>
      <c r="U199" s="3071">
        <f>IFERROR(INDEX(J364:M364,MATCH(J198,J363:M363,0))*J19&amp;" "&amp;J198,0)</f>
        <v>0</v>
      </c>
      <c r="V199" s="3072">
        <f>IFERROR(INDEX(J364:M364,MATCH(L198,J363:M363,0))*L19&amp;" "&amp;L198,0)</f>
        <v>0</v>
      </c>
      <c r="W199" s="2997">
        <v>1</v>
      </c>
      <c r="X199" s="2997">
        <v>1</v>
      </c>
      <c r="Y199" s="2997">
        <v>1</v>
      </c>
      <c r="Z199" s="2997">
        <v>1</v>
      </c>
      <c r="AA199" s="2997">
        <v>1</v>
      </c>
      <c r="AB199" s="2997">
        <v>1</v>
      </c>
      <c r="AC199" s="2997">
        <v>1</v>
      </c>
      <c r="AD199" s="2997">
        <v>1</v>
      </c>
      <c r="AE199" s="3002">
        <v>1</v>
      </c>
    </row>
    <row r="200" spans="1:31" s="3031" customFormat="1" ht="15.75">
      <c r="A200" s="2997">
        <v>1</v>
      </c>
      <c r="B200" s="3061"/>
      <c r="C200" s="3062" t="s">
        <v>4683</v>
      </c>
      <c r="D200" s="3063"/>
      <c r="E200" s="3063"/>
      <c r="F200" s="3085" t="s">
        <v>4611</v>
      </c>
      <c r="G200" s="3086">
        <v>0.05</v>
      </c>
      <c r="H200" s="3086">
        <v>0.1</v>
      </c>
      <c r="I200" s="3086">
        <v>0.125</v>
      </c>
      <c r="J200" s="3086">
        <v>2.5</v>
      </c>
      <c r="K200" s="3086">
        <v>0.1</v>
      </c>
      <c r="L200" s="3087">
        <v>0.75</v>
      </c>
      <c r="M200" s="3088" t="str">
        <f>IFERROR(IF(F200=E363,"L",IF(OR(F200=F363,F200=G363,F200=H363,F200=I363),"Kg",IF(OR(F200=J363,F200=K363,F200=L363,F200=M363),F200,0))),0)</f>
        <v xml:space="preserve"> Unité(s)</v>
      </c>
      <c r="N200" s="3069">
        <f>IFERROR((SUMIF(E363:M363, F200, E364:M364)) * G200 * G19, 0)</f>
        <v>5</v>
      </c>
      <c r="O200" s="3069">
        <f>IFERROR((SUMIF(E363:M363, F200, E364:M364)) * I200 * I19, 0)</f>
        <v>47.25</v>
      </c>
      <c r="P200" s="3069">
        <f>IFERROR((SUMIF(E363:M363, F200, E364:M364)) * K200 * K19, 0)</f>
        <v>9.5</v>
      </c>
      <c r="Q200" s="3092" t="str">
        <f>IFERROR(IF(N200&gt;0,IF(OR(F200="Kg", F200="g"),IF(ROUND(N200,3)&gt;=1,ROUND(N200,3)&amp;" Kg",ROUND(N200*1000,0)&amp;" g"),IF(ROUND(N200,3)&gt;=1,ROUND(N200,3)&amp;IF(OR(F200=E363,F200=F363,F200=G363,F200=H363,F200=I363)," Kg ",F200),"")), ""),0)</f>
        <v>5 Unité(s)</v>
      </c>
      <c r="R200" s="3092" t="str">
        <f>IFERROR(IF(O200&gt;0,IF(OR(F200="Kg", F200="g"),IF(ROUND(O200,3)&gt;=1,ROUND(O200,3)&amp;" Kg",ROUND(O200*1000,0)&amp;" g"),IF(ROUND(O200,3)&gt;=1,ROUND(O200,3)&amp;IF(OR(F200=E363,F200=F363,F200=G363,F200=H363,F200=I363)," Kg ",F200),"")), ""),0)</f>
        <v>47.25 Unité(s)</v>
      </c>
      <c r="S200" s="3092" t="str">
        <f>IFERROR(IF(P200&gt;0,IF(OR(F200="Kg", F200="g"),IF(ROUND(P200,3)&gt;=1,ROUND(P200,3)&amp;" Kg",ROUND(P200*1000,0)&amp;" g"),IF(ROUND(P200,3)&gt;=1,ROUND(P200,3)&amp;IF(OR(F200=E363,F200=F363,F200=G363,F200=H363,F200=I363)," Kg ",F200),"")), ""),0)</f>
        <v>9.5 Unité(s)</v>
      </c>
      <c r="T200" s="3093">
        <f>IFERROR(INDEX(J364:M364,MATCH(G200,J363:M363,0))*G19&amp;" "&amp;G200,0)</f>
        <v>0</v>
      </c>
      <c r="U200" s="3093">
        <f>IFERROR(INDEX(J364:M364,MATCH(I200,J363:M363,0))*I19&amp;" "&amp;I200,0)</f>
        <v>0</v>
      </c>
      <c r="V200" s="3094">
        <f>IFERROR(INDEX(J364:M364,MATCH(K200,J363:M363,0))*K19&amp;" "&amp;K200,0)</f>
        <v>0</v>
      </c>
      <c r="W200" s="2997">
        <v>1</v>
      </c>
      <c r="X200" s="2997">
        <v>1</v>
      </c>
      <c r="Y200" s="2997">
        <v>1</v>
      </c>
      <c r="Z200" s="2997">
        <v>1</v>
      </c>
      <c r="AA200" s="2997">
        <v>1</v>
      </c>
      <c r="AB200" s="2997">
        <v>1</v>
      </c>
      <c r="AC200" s="2997">
        <v>1</v>
      </c>
      <c r="AD200" s="2997">
        <v>1</v>
      </c>
      <c r="AE200" s="3002">
        <v>1</v>
      </c>
    </row>
    <row r="201" spans="1:31" s="3031" customFormat="1" ht="15.75">
      <c r="A201" s="2997">
        <v>1</v>
      </c>
      <c r="B201" s="3061"/>
      <c r="C201" s="3073"/>
      <c r="D201" s="3074"/>
      <c r="E201" s="3074"/>
      <c r="F201" s="3075" t="str">
        <f>C200</f>
        <v>Saucisse de Francfort Strasbourg de 50 g pièce crue (à l'unité)</v>
      </c>
      <c r="G201" s="3089" t="str">
        <f>IF(OR(Q200="",0),T200,Q200)</f>
        <v>5 Unité(s)</v>
      </c>
      <c r="H201" s="3089" t="str">
        <f>IF(OR(Q201="",0),T201,Q201)</f>
        <v>10 Unité(s)</v>
      </c>
      <c r="I201" s="3089" t="str">
        <f>IF(OR(R200="",0),U200,R200)</f>
        <v>47.25 Unité(s)</v>
      </c>
      <c r="J201" s="3089" t="str">
        <f>IF(OR(R201="",0),U201,R201)</f>
        <v>320 Unité(s)</v>
      </c>
      <c r="K201" s="3089" t="str">
        <f>IF(OR(S200="",0),V200,S200)</f>
        <v>9.5 Unité(s)</v>
      </c>
      <c r="L201" s="3089" t="str">
        <f>IF(OR(S201="",0),V201,S201)</f>
        <v>57 Unité(s)</v>
      </c>
      <c r="M201" s="3090">
        <f>SUM(N200:P201)</f>
        <v>448.75</v>
      </c>
      <c r="N201" s="3078">
        <f>IFERROR((SUMIF(E363:M363, F200, E364:M364)) * H200 * H19, 0)</f>
        <v>10</v>
      </c>
      <c r="O201" s="3078">
        <f>IFERROR((SUMIF(E363:M363, F200, E364:M364)) * J200 * J19, 0)</f>
        <v>320</v>
      </c>
      <c r="P201" s="3078">
        <f>IFERROR((SUMIF(E363:M363, F200, E364:M364)) * L200 * L19, 0)</f>
        <v>57</v>
      </c>
      <c r="Q201" s="3092" t="str">
        <f>IFERROR(IF(N201&gt;0,IF(OR(F200="Kg", F200="g"),IF(ROUND(N201,3)&gt;=1,ROUND(N201,3)&amp;" Kg",ROUND(N201*1000,0)&amp;" g"),IF(ROUND(N201,3)&gt;=1,ROUND(N201,3)&amp;IF(OR(F200=E363,F200=F363,F200=G363,F200=H363,F200=I363)," Kg ",F200),"")), ""),0)</f>
        <v>10 Unité(s)</v>
      </c>
      <c r="R201" s="3092" t="str">
        <f>IFERROR(IF(O201&gt;0,IF(OR(F200="Kg", F200="g"),IF(ROUND(O201,3)&gt;=1,ROUND(O201,3)&amp;" Kg",ROUND(O201*1000,0)&amp;" g"),IF(ROUND(O201,3)&gt;=1,ROUND(O201,3)&amp;IF(OR(F200=E363,F200=F363,F200=G363,F200=H363,F200=I363)," Kg ",F200),"")), ""),0)</f>
        <v>320 Unité(s)</v>
      </c>
      <c r="S201" s="3092" t="str">
        <f>IFERROR(IF(P201&gt;0,IF(OR(F200="Kg", F200="g"),IF(ROUND(P201,3)&gt;=1,ROUND(P201,3)&amp;" Kg",ROUND(P201*1000,0)&amp;" g"),IF(ROUND(P201,3)&gt;=1,ROUND(P201,3)&amp;IF(OR(F200=E363,F200=F363,F200=G363,F200=H363,F200=I363)," Kg ",F200),"")), ""),0)</f>
        <v>57 Unité(s)</v>
      </c>
      <c r="T201" s="3093">
        <f>IFERROR(INDEX(J364:M364,MATCH(H200,J363:M363,0))*H19&amp;" "&amp;H200,0)</f>
        <v>0</v>
      </c>
      <c r="U201" s="3093">
        <f>IFERROR(INDEX(J364:M364,MATCH(J200,J363:M363,0))*J19&amp;" "&amp;J200,0)</f>
        <v>0</v>
      </c>
      <c r="V201" s="3094">
        <f>IFERROR(INDEX(J364:M364,MATCH(L200,J363:M363,0))*L19&amp;" "&amp;L200,0)</f>
        <v>0</v>
      </c>
      <c r="W201" s="2997">
        <v>1</v>
      </c>
      <c r="X201" s="2997">
        <v>1</v>
      </c>
      <c r="Y201" s="2997">
        <v>1</v>
      </c>
      <c r="Z201" s="2997">
        <v>1</v>
      </c>
      <c r="AA201" s="2997">
        <v>1</v>
      </c>
      <c r="AB201" s="2997">
        <v>1</v>
      </c>
      <c r="AC201" s="2997">
        <v>1</v>
      </c>
      <c r="AD201" s="2997">
        <v>1</v>
      </c>
      <c r="AE201" s="3002">
        <v>1</v>
      </c>
    </row>
    <row r="202" spans="1:31" s="3031" customFormat="1" ht="15.75">
      <c r="A202" s="2997">
        <v>1</v>
      </c>
      <c r="B202" s="3061"/>
      <c r="C202" s="3062" t="s">
        <v>4684</v>
      </c>
      <c r="D202" s="3063"/>
      <c r="E202" s="3063"/>
      <c r="F202" s="3096" t="s">
        <v>4614</v>
      </c>
      <c r="G202" s="3097">
        <v>0.05</v>
      </c>
      <c r="H202" s="3097">
        <v>7.0000000000000007E-2</v>
      </c>
      <c r="I202" s="3098">
        <v>0.11</v>
      </c>
      <c r="J202" s="3098">
        <v>0.12</v>
      </c>
      <c r="K202" s="3098">
        <v>0.1</v>
      </c>
      <c r="L202" s="3097">
        <v>7.0000000000000007E-2</v>
      </c>
      <c r="M202" s="3088" t="str">
        <f>IFERROR(IF(F202=E363,"L",IF(OR(F202=F363,F202=G363,F202=H363,F202=I363),"Kg",IF(OR(F202=J363,F202=K363,F202=L363,F202=M363),F202,0))),0)</f>
        <v>Kg</v>
      </c>
      <c r="N202" s="3069">
        <f>IFERROR((SUMIF(E363:M363, F202, E364:M364)) * G202 * G19, 0)</f>
        <v>5</v>
      </c>
      <c r="O202" s="3069">
        <f>IFERROR((SUMIF(E363:M363, F202, E364:M364)) * I202 * I19, 0)</f>
        <v>41.58</v>
      </c>
      <c r="P202" s="3069">
        <f>IFERROR((SUMIF(E363:M363, F202, E364:M364)) * K202 * K19, 0)</f>
        <v>9.5</v>
      </c>
      <c r="Q202" s="3070" t="str">
        <f>IFERROR(IF(N202&gt;0,IF(OR(F202="Kg", F202="g"),IF(ROUND(N202,3)&gt;=1,ROUND(N202,3)&amp;" Kg",ROUND(N202*1000,0)&amp;" g"),IF(ROUND(N202,3)&gt;=1,ROUND(N202,3)&amp;IF(OR(F202=E363,F202=F363,F202=G363,F202=H363,F202=I363)," Kg ",F202),"")), ""),0)</f>
        <v>5 Kg</v>
      </c>
      <c r="R202" s="3070" t="str">
        <f>IFERROR(IF(O202&gt;0,IF(OR(F202="Kg", F202="g"),IF(ROUND(O202,3)&gt;=1,ROUND(O202,3)&amp;" Kg",ROUND(O202*1000,0)&amp;" g"),IF(ROUND(O202,3)&gt;=1,ROUND(O202,3)&amp;IF(OR(F202=E363,F202=F363,F202=G363,F202=H363,F202=I363)," Kg ",F202),"")), ""),0)</f>
        <v>41.58 Kg</v>
      </c>
      <c r="S202" s="3070" t="str">
        <f>IFERROR(IF(P202&gt;0,IF(OR(F202="Kg", F202="g"),IF(ROUND(P202,3)&gt;=1,ROUND(P202,3)&amp;" Kg",ROUND(P202*1000,0)&amp;" g"),IF(ROUND(P202,3)&gt;=1,ROUND(P202,3)&amp;IF(OR(F202=E363,F202=F363,F202=G363,F202=H363,F202=I363)," Kg ",F202),"")), ""),0)</f>
        <v>9.5 Kg</v>
      </c>
      <c r="T202" s="3071">
        <f>IFERROR(INDEX(J364:M364,MATCH(G202,J363:M363,0))*G19&amp;" "&amp;G202,0)</f>
        <v>0</v>
      </c>
      <c r="U202" s="3071">
        <f>IFERROR(INDEX(J364:M364,MATCH(I202,J363:M363,0))*I19&amp;" "&amp;I202,0)</f>
        <v>0</v>
      </c>
      <c r="V202" s="3072">
        <f>IFERROR(INDEX(J364:M364,MATCH(K202,J363:M363,0))*K19&amp;" "&amp;K202,0)</f>
        <v>0</v>
      </c>
      <c r="W202" s="2997">
        <v>1</v>
      </c>
      <c r="X202" s="2997">
        <v>1</v>
      </c>
      <c r="Y202" s="2997">
        <v>1</v>
      </c>
      <c r="Z202" s="2997">
        <v>1</v>
      </c>
      <c r="AA202" s="2997">
        <v>1</v>
      </c>
      <c r="AB202" s="2997">
        <v>1</v>
      </c>
      <c r="AC202" s="2997">
        <v>1</v>
      </c>
      <c r="AD202" s="2997">
        <v>1</v>
      </c>
      <c r="AE202" s="3002">
        <v>1</v>
      </c>
    </row>
    <row r="203" spans="1:31" s="3031" customFormat="1" ht="15.75">
      <c r="A203" s="2997">
        <v>1</v>
      </c>
      <c r="B203" s="3061"/>
      <c r="C203" s="3073"/>
      <c r="D203" s="3074"/>
      <c r="E203" s="3074"/>
      <c r="F203" s="3075" t="str">
        <f>C202</f>
        <v>Saucisse Toulouse, Montbéliard, Morteau</v>
      </c>
      <c r="G203" s="3113" t="str">
        <f>IF(OR(Q202="",0),T202,Q202)</f>
        <v>5 Kg</v>
      </c>
      <c r="H203" s="3113" t="str">
        <f>IF(OR(Q203="",0),T203,Q203)</f>
        <v>7 Kg</v>
      </c>
      <c r="I203" s="3113" t="str">
        <f>IF(OR(R202="",0),U202,R202)</f>
        <v>41.58 Kg</v>
      </c>
      <c r="J203" s="3113" t="str">
        <f>IF(OR(R203="",0),U203,R203)</f>
        <v>15.36 Kg</v>
      </c>
      <c r="K203" s="3113" t="str">
        <f>IF(OR(S202="",0),V202,S202)</f>
        <v>9.5 Kg</v>
      </c>
      <c r="L203" s="3113" t="str">
        <f>IF(OR(S203="",0),V203,S203)</f>
        <v>5.32 Kg</v>
      </c>
      <c r="M203" s="3090">
        <f>SUM(N202:P203)</f>
        <v>83.759999999999991</v>
      </c>
      <c r="N203" s="3078">
        <f>IFERROR((SUMIF(E363:M363, F202, E364:M364)) * H202 * H19, 0)</f>
        <v>7.0000000000000009</v>
      </c>
      <c r="O203" s="3078">
        <f>IFERROR((SUMIF(E363:M363, F202, E364:M364)) * J202 * J19, 0)</f>
        <v>15.36</v>
      </c>
      <c r="P203" s="3078">
        <f>IFERROR((SUMIF(E363:M363, F202, E364:M364)) * L202 * L19, 0)</f>
        <v>5.32</v>
      </c>
      <c r="Q203" s="3070" t="str">
        <f>IFERROR(IF(N203&gt;0,IF(OR(F202="Kg", F202="g"),IF(ROUND(N203,3)&gt;=1,ROUND(N203,3)&amp;" Kg",ROUND(N203*1000,0)&amp;" g"),IF(ROUND(N203,3)&gt;=1,ROUND(N203,3)&amp;IF(OR(F202=E363,F202=F363,F202=G363,F202=H363,F202=I363)," Kg ",F202),"")), ""),0)</f>
        <v>7 Kg</v>
      </c>
      <c r="R203" s="3070" t="str">
        <f>IFERROR(IF(O203&gt;0,IF(OR(F202="Kg", F202="g"),IF(ROUND(O203,3)&gt;=1,ROUND(O203,3)&amp;" Kg",ROUND(O203*1000,0)&amp;" g"),IF(ROUND(O203,3)&gt;=1,ROUND(O203,3)&amp;IF(OR(F202=E363,F202=F363,F202=G363,F202=H363,F202=I363)," Kg ",F202),"")), ""),0)</f>
        <v>15.36 Kg</v>
      </c>
      <c r="S203" s="3070" t="str">
        <f>IFERROR(IF(P203&gt;0,IF(OR(F202="Kg", F202="g"),IF(ROUND(P203,3)&gt;=1,ROUND(P203,3)&amp;" Kg",ROUND(P203*1000,0)&amp;" g"),IF(ROUND(P203,3)&gt;=1,ROUND(P203,3)&amp;IF(OR(F202=E363,F202=F363,F202=G363,F202=H363,F202=I363)," Kg ",F202),"")), ""),0)</f>
        <v>5.32 Kg</v>
      </c>
      <c r="T203" s="3071">
        <f>IFERROR(INDEX(J364:M364,MATCH(H202,J363:M363,0))*H19&amp;" "&amp;H202,0)</f>
        <v>0</v>
      </c>
      <c r="U203" s="3071">
        <f>IFERROR(INDEX(J364:M364,MATCH(J202,J363:M363,0))*J19&amp;" "&amp;J202,0)</f>
        <v>0</v>
      </c>
      <c r="V203" s="3072">
        <f>IFERROR(INDEX(J364:M364,MATCH(L202,J363:M363,0))*L19&amp;" "&amp;L202,0)</f>
        <v>0</v>
      </c>
      <c r="W203" s="2997">
        <v>1</v>
      </c>
      <c r="X203" s="2997">
        <v>1</v>
      </c>
      <c r="Y203" s="2997">
        <v>1</v>
      </c>
      <c r="Z203" s="2997">
        <v>1</v>
      </c>
      <c r="AA203" s="2997">
        <v>1</v>
      </c>
      <c r="AB203" s="2997">
        <v>1</v>
      </c>
      <c r="AC203" s="2997">
        <v>1</v>
      </c>
      <c r="AD203" s="2997">
        <v>1</v>
      </c>
      <c r="AE203" s="3002">
        <v>1</v>
      </c>
    </row>
    <row r="204" spans="1:31" s="3031" customFormat="1" ht="15" customHeight="1">
      <c r="A204" s="2997">
        <v>1</v>
      </c>
      <c r="B204" s="3079"/>
      <c r="C204" s="7040" t="s">
        <v>4685</v>
      </c>
      <c r="D204" s="7040"/>
      <c r="E204" s="7040"/>
      <c r="F204" s="7040"/>
      <c r="G204" s="7040"/>
      <c r="H204" s="7040"/>
      <c r="I204" s="7040"/>
      <c r="J204" s="7040"/>
      <c r="K204" s="7040"/>
      <c r="L204" s="7040"/>
      <c r="M204" s="7040"/>
      <c r="N204" s="3035"/>
      <c r="O204" s="3035"/>
      <c r="P204" s="3035"/>
      <c r="Q204" s="3035"/>
      <c r="R204" s="3035"/>
      <c r="S204" s="3035"/>
      <c r="T204" s="3035"/>
      <c r="U204" s="3035"/>
      <c r="V204" s="3036"/>
      <c r="W204" s="2997">
        <v>1</v>
      </c>
      <c r="X204" s="2997">
        <v>1</v>
      </c>
      <c r="Y204" s="2997">
        <v>1</v>
      </c>
      <c r="Z204" s="2997">
        <v>1</v>
      </c>
      <c r="AA204" s="2997">
        <v>1</v>
      </c>
      <c r="AB204" s="2997">
        <v>1</v>
      </c>
      <c r="AC204" s="2997">
        <v>1</v>
      </c>
      <c r="AD204" s="2997">
        <v>1</v>
      </c>
      <c r="AE204" s="3002">
        <v>1</v>
      </c>
    </row>
    <row r="205" spans="1:31" s="3031" customFormat="1" ht="15" customHeight="1">
      <c r="A205" s="2997">
        <v>1</v>
      </c>
      <c r="B205" s="3079"/>
      <c r="C205" s="7041"/>
      <c r="D205" s="7041"/>
      <c r="E205" s="7041"/>
      <c r="F205" s="7041"/>
      <c r="G205" s="7041"/>
      <c r="H205" s="7041"/>
      <c r="I205" s="7041"/>
      <c r="J205" s="7041"/>
      <c r="K205" s="7041"/>
      <c r="L205" s="7041"/>
      <c r="M205" s="7041"/>
      <c r="N205" s="3035"/>
      <c r="O205" s="3035"/>
      <c r="P205" s="3035"/>
      <c r="Q205" s="3035"/>
      <c r="R205" s="3035"/>
      <c r="S205" s="3035"/>
      <c r="T205" s="3035"/>
      <c r="U205" s="3035"/>
      <c r="V205" s="3036"/>
      <c r="W205" s="2997">
        <v>1</v>
      </c>
      <c r="X205" s="2997">
        <v>1</v>
      </c>
      <c r="Y205" s="2997">
        <v>1</v>
      </c>
      <c r="Z205" s="2997">
        <v>1</v>
      </c>
      <c r="AA205" s="2997">
        <v>1</v>
      </c>
      <c r="AB205" s="2997">
        <v>1</v>
      </c>
      <c r="AC205" s="2997">
        <v>1</v>
      </c>
      <c r="AD205" s="2997">
        <v>1</v>
      </c>
      <c r="AE205" s="3002">
        <v>1</v>
      </c>
    </row>
    <row r="206" spans="1:31" s="3031" customFormat="1" ht="15.75">
      <c r="A206" s="2997">
        <v>1</v>
      </c>
      <c r="B206" s="3055"/>
      <c r="C206" s="3056"/>
      <c r="D206" s="3056"/>
      <c r="E206" s="3056"/>
      <c r="F206" s="3080" t="s">
        <v>4608</v>
      </c>
      <c r="G206" s="3081">
        <f t="shared" ref="G206:L206" si="14">G19</f>
        <v>100</v>
      </c>
      <c r="H206" s="3081">
        <f t="shared" si="14"/>
        <v>100</v>
      </c>
      <c r="I206" s="3081">
        <f t="shared" si="14"/>
        <v>378</v>
      </c>
      <c r="J206" s="3081">
        <f t="shared" si="14"/>
        <v>128</v>
      </c>
      <c r="K206" s="3081">
        <f t="shared" si="14"/>
        <v>95</v>
      </c>
      <c r="L206" s="3082">
        <f t="shared" si="14"/>
        <v>76</v>
      </c>
      <c r="M206" s="3083">
        <f>SUM(G206:L206)</f>
        <v>877</v>
      </c>
      <c r="N206" s="3084" t="s">
        <v>4609</v>
      </c>
      <c r="O206" s="3035"/>
      <c r="P206" s="3035"/>
      <c r="Q206" s="3035"/>
      <c r="R206" s="3035"/>
      <c r="S206" s="3035"/>
      <c r="T206" s="3035"/>
      <c r="U206" s="3035"/>
      <c r="V206" s="3036"/>
      <c r="W206" s="2997">
        <v>1</v>
      </c>
      <c r="X206" s="2997">
        <v>1</v>
      </c>
      <c r="Y206" s="2997">
        <v>1</v>
      </c>
      <c r="Z206" s="2997">
        <v>1</v>
      </c>
      <c r="AA206" s="2997">
        <v>1</v>
      </c>
      <c r="AB206" s="2997">
        <v>1</v>
      </c>
      <c r="AC206" s="2997">
        <v>1</v>
      </c>
      <c r="AD206" s="2997">
        <v>1</v>
      </c>
      <c r="AE206" s="3002">
        <v>1</v>
      </c>
    </row>
    <row r="207" spans="1:31" s="3031" customFormat="1" ht="15.75">
      <c r="A207" s="2997">
        <v>1</v>
      </c>
      <c r="B207" s="3061"/>
      <c r="C207" s="3062" t="s">
        <v>4686</v>
      </c>
      <c r="D207" s="3063"/>
      <c r="E207" s="3063"/>
      <c r="F207" s="3096" t="s">
        <v>4614</v>
      </c>
      <c r="G207" s="3097">
        <v>0.04</v>
      </c>
      <c r="H207" s="3097">
        <v>0.06</v>
      </c>
      <c r="I207" s="3098">
        <v>0.09</v>
      </c>
      <c r="J207" s="3098">
        <v>0.11</v>
      </c>
      <c r="K207" s="3098">
        <v>0.08</v>
      </c>
      <c r="L207" s="3097">
        <v>0.06</v>
      </c>
      <c r="M207" s="3088" t="str">
        <f>IFERROR(IF(F207=E363,"L",IF(OR(F207=F363,F207=G363,F207=H363,F207=I363),"Kg",IF(OR(F207=J363,F207=K363,F207=L363,F207=M363),F207,0))),0)</f>
        <v>Kg</v>
      </c>
      <c r="N207" s="3069">
        <f>IFERROR((SUMIF(E363:M363, F207, E364:M364)) * G207 * G19, 0)</f>
        <v>4</v>
      </c>
      <c r="O207" s="3069">
        <f>IFERROR((SUMIF(E363:M363, F207, E364:M364)) * I207 * I19, 0)</f>
        <v>34.019999999999996</v>
      </c>
      <c r="P207" s="3069">
        <f>IFERROR((SUMIF(E363:M363, F207, E364:M364)) * K207 * K19, 0)</f>
        <v>7.6000000000000005</v>
      </c>
      <c r="Q207" s="3092" t="str">
        <f>IFERROR(IF(N207&gt;0,IF(OR(F207="Kg", F207="g"),IF(ROUND(N207,3)&gt;=1,ROUND(N207,3)&amp;" Kg",ROUND(N207*1000,0)&amp;" g"),IF(ROUND(N207,3)&gt;=1,ROUND(N207,3)&amp;IF(OR(F207=E363,F207=F363,F207=G363,F207=H363,F207=I363)," Kg ",F207),"")), ""),0)</f>
        <v>4 Kg</v>
      </c>
      <c r="R207" s="3092" t="str">
        <f>IFERROR(IF(O207&gt;0,IF(OR(F207="Kg", F207="g"),IF(ROUND(O207,3)&gt;=1,ROUND(O207,3)&amp;" Kg",ROUND(O207*1000,0)&amp;" g"),IF(ROUND(O207,3)&gt;=1,ROUND(O207,3)&amp;IF(OR(F207=E363,F207=F363,F207=G363,F207=H363,F207=I363)," Kg ",F207),"")), ""),0)</f>
        <v>34.02 Kg</v>
      </c>
      <c r="S207" s="3092" t="str">
        <f>IFERROR(IF(P207&gt;0,IF(OR(F207="Kg", F207="g"),IF(ROUND(P207,3)&gt;=1,ROUND(P207,3)&amp;" Kg",ROUND(P207*1000,0)&amp;" g"),IF(ROUND(P207,3)&gt;=1,ROUND(P207,3)&amp;IF(OR(F207=E363,F207=F363,F207=G363,F207=H363,F207=I363)," Kg ",F207),"")), ""),0)</f>
        <v>7.6 Kg</v>
      </c>
      <c r="T207" s="3093">
        <f>IFERROR(INDEX(J364:M364,MATCH(G207,J363:M363,0))*G19&amp;" "&amp;G207,0)</f>
        <v>0</v>
      </c>
      <c r="U207" s="3093">
        <f>IFERROR(INDEX(J364:M364,MATCH(I207,J363:M363,0))*I19&amp;" "&amp;I207,0)</f>
        <v>0</v>
      </c>
      <c r="V207" s="3094">
        <f>IFERROR(INDEX(J364:M364,MATCH(K207,J363:M363,0))*K19&amp;" "&amp;K207,0)</f>
        <v>0</v>
      </c>
      <c r="W207" s="2997">
        <v>1</v>
      </c>
      <c r="X207" s="2997">
        <v>1</v>
      </c>
      <c r="Y207" s="2997">
        <v>1</v>
      </c>
      <c r="Z207" s="2997">
        <v>1</v>
      </c>
      <c r="AA207" s="2997">
        <v>1</v>
      </c>
      <c r="AB207" s="2997">
        <v>1</v>
      </c>
      <c r="AC207" s="2997">
        <v>1</v>
      </c>
      <c r="AD207" s="2997">
        <v>1</v>
      </c>
      <c r="AE207" s="3002">
        <v>1</v>
      </c>
    </row>
    <row r="208" spans="1:31" s="3031" customFormat="1" ht="15.75">
      <c r="A208" s="2997">
        <v>1</v>
      </c>
      <c r="B208" s="3061"/>
      <c r="C208" s="3073"/>
      <c r="D208" s="3074"/>
      <c r="E208" s="3074"/>
      <c r="F208" s="3075" t="str">
        <f>C207</f>
        <v>Rôti de volaille, escalope de volaille, blanc de
poulet</v>
      </c>
      <c r="G208" s="3113" t="str">
        <f>IF(OR(Q207="",0),T207,Q207)</f>
        <v>4 Kg</v>
      </c>
      <c r="H208" s="3113" t="str">
        <f>IF(OR(Q208="",0),T208,Q208)</f>
        <v>6 Kg</v>
      </c>
      <c r="I208" s="3113" t="str">
        <f>IF(OR(R207="",0),U207,R207)</f>
        <v>34.02 Kg</v>
      </c>
      <c r="J208" s="3113" t="str">
        <f>IF(OR(R208="",0),U208,R208)</f>
        <v>14.08 Kg</v>
      </c>
      <c r="K208" s="3113" t="str">
        <f>IF(OR(S207="",0),V207,S207)</f>
        <v>7.6 Kg</v>
      </c>
      <c r="L208" s="3113" t="str">
        <f>IF(OR(S208="",0),V208,S208)</f>
        <v>4.56 Kg</v>
      </c>
      <c r="M208" s="3090">
        <f>SUM(N207:P208)</f>
        <v>70.260000000000005</v>
      </c>
      <c r="N208" s="3078">
        <f>IFERROR((SUMIF(E363:M363, F207, E364:M364)) * H207 * H19, 0)</f>
        <v>6</v>
      </c>
      <c r="O208" s="3078">
        <f>IFERROR((SUMIF(E363:M363, F207, E364:M364)) * J207 * J19, 0)</f>
        <v>14.08</v>
      </c>
      <c r="P208" s="3078">
        <f>IFERROR((SUMIF(E363:M363, F207, E364:M364)) * L207 * L19, 0)</f>
        <v>4.5599999999999996</v>
      </c>
      <c r="Q208" s="3092" t="str">
        <f>IFERROR(IF(N208&gt;0,IF(OR(F207="Kg", F207="g"),IF(ROUND(N208,3)&gt;=1,ROUND(N208,3)&amp;" Kg",ROUND(N208*1000,0)&amp;" g"),IF(ROUND(N208,3)&gt;=1,ROUND(N208,3)&amp;IF(OR(F207=E363,F207=F363,F207=G363,F207=H363,F207=I363)," Kg ",F207),"")), ""),0)</f>
        <v>6 Kg</v>
      </c>
      <c r="R208" s="3092" t="str">
        <f>IFERROR(IF(O208&gt;0,IF(OR(F207="Kg", F207="g"),IF(ROUND(O208,3)&gt;=1,ROUND(O208,3)&amp;" Kg",ROUND(O208*1000,0)&amp;" g"),IF(ROUND(O208,3)&gt;=1,ROUND(O208,3)&amp;IF(OR(F207=E363,F207=F363,F207=G363,F207=H363,F207=I363)," Kg ",F207),"")), ""),0)</f>
        <v>14.08 Kg</v>
      </c>
      <c r="S208" s="3092" t="str">
        <f>IFERROR(IF(P208&gt;0,IF(OR(F207="Kg", F207="g"),IF(ROUND(P208,3)&gt;=1,ROUND(P208,3)&amp;" Kg",ROUND(P208*1000,0)&amp;" g"),IF(ROUND(P208,3)&gt;=1,ROUND(P208,3)&amp;IF(OR(F207=E363,F207=F363,F207=G363,F207=H363,F207=I363)," Kg ",F207),"")), ""),0)</f>
        <v>4.56 Kg</v>
      </c>
      <c r="T208" s="3093">
        <f>IFERROR(INDEX(J364:M364,MATCH(H207,J363:M363,0))*H19&amp;" "&amp;H207,0)</f>
        <v>0</v>
      </c>
      <c r="U208" s="3093">
        <f>IFERROR(INDEX(J364:M364,MATCH(J207,J363:M363,0))*J19&amp;" "&amp;J207,0)</f>
        <v>0</v>
      </c>
      <c r="V208" s="3094">
        <f>IFERROR(INDEX(J364:M364,MATCH(L207,J363:M363,0))*L19&amp;" "&amp;L207,0)</f>
        <v>0</v>
      </c>
      <c r="W208" s="2997">
        <v>1</v>
      </c>
      <c r="X208" s="2997">
        <v>1</v>
      </c>
      <c r="Y208" s="2997">
        <v>1</v>
      </c>
      <c r="Z208" s="2997">
        <v>1</v>
      </c>
      <c r="AA208" s="2997">
        <v>1</v>
      </c>
      <c r="AB208" s="2997">
        <v>1</v>
      </c>
      <c r="AC208" s="2997">
        <v>1</v>
      </c>
      <c r="AD208" s="2997">
        <v>1</v>
      </c>
      <c r="AE208" s="3002">
        <v>1</v>
      </c>
    </row>
    <row r="209" spans="1:31" s="3031" customFormat="1" ht="15.75">
      <c r="A209" s="2997">
        <v>1</v>
      </c>
      <c r="B209" s="3061"/>
      <c r="C209" s="3062" t="s">
        <v>4687</v>
      </c>
      <c r="D209" s="3063"/>
      <c r="E209" s="3063"/>
      <c r="F209" s="3096" t="s">
        <v>4614</v>
      </c>
      <c r="G209" s="3097">
        <v>0.05</v>
      </c>
      <c r="H209" s="3097">
        <v>7.0000000000000007E-2</v>
      </c>
      <c r="I209" s="3098">
        <v>0.11</v>
      </c>
      <c r="J209" s="3098">
        <v>0.13</v>
      </c>
      <c r="K209" s="3098">
        <v>0.1</v>
      </c>
      <c r="L209" s="3097">
        <v>7.0000000000000007E-2</v>
      </c>
      <c r="M209" s="3088" t="str">
        <f>IFERROR(IF(F209=E363,"L",IF(OR(F209=F363,F209=G363,F209=H363,F209=I363),"Kg",IF(OR(F209=J363,F209=K363,F209=L363,F209=M363),F209,0))),0)</f>
        <v>Kg</v>
      </c>
      <c r="N209" s="3069">
        <f>IFERROR((SUMIF(E363:M363, F209, E364:M364)) * G209 * G19, 0)</f>
        <v>5</v>
      </c>
      <c r="O209" s="3069">
        <f>IFERROR((SUMIF(E363:M363, F209, E364:M364)) * I209 * I19, 0)</f>
        <v>41.58</v>
      </c>
      <c r="P209" s="3069">
        <f>IFERROR((SUMIF(E363:M363, F209, E364:M364)) * K209 * K19, 0)</f>
        <v>9.5</v>
      </c>
      <c r="Q209" s="3070" t="str">
        <f>IFERROR(IF(N209&gt;0,IF(OR(F209="Kg", F209="g"),IF(ROUND(N209,3)&gt;=1,ROUND(N209,3)&amp;" Kg",ROUND(N209*1000,0)&amp;" g"),IF(ROUND(N209,3)&gt;=1,ROUND(N209,3)&amp;IF(OR(F209=E363,F209=F363,F209=G363,F209=H363,F209=I363)," Kg ",F209),"")), ""),0)</f>
        <v>5 Kg</v>
      </c>
      <c r="R209" s="3070" t="str">
        <f>IFERROR(IF(O209&gt;0,IF(OR(F209="Kg", F209="g"),IF(ROUND(O209,3)&gt;=1,ROUND(O209,3)&amp;" Kg",ROUND(O209*1000,0)&amp;" g"),IF(ROUND(O209,3)&gt;=1,ROUND(O209,3)&amp;IF(OR(F209=E363,F209=F363,F209=G363,F209=H363,F209=I363)," Kg ",F209),"")), ""),0)</f>
        <v>41.58 Kg</v>
      </c>
      <c r="S209" s="3070" t="str">
        <f>IFERROR(IF(P209&gt;0,IF(OR(F209="Kg", F209="g"),IF(ROUND(P209,3)&gt;=1,ROUND(P209,3)&amp;" Kg",ROUND(P209*1000,0)&amp;" g"),IF(ROUND(P209,3)&gt;=1,ROUND(P209,3)&amp;IF(OR(F209=E363,F209=F363,F209=G363,F209=H363,F209=I363)," Kg ",F209),"")), ""),0)</f>
        <v>9.5 Kg</v>
      </c>
      <c r="T209" s="3071">
        <f>IFERROR(INDEX(J364:M364,MATCH(G209,J363:M363,0))*G19&amp;" "&amp;G209,0)</f>
        <v>0</v>
      </c>
      <c r="U209" s="3071">
        <f>IFERROR(INDEX(J364:M364,MATCH(I209,J363:M363,0))*I19&amp;" "&amp;I209,0)</f>
        <v>0</v>
      </c>
      <c r="V209" s="3072">
        <f>IFERROR(INDEX(J364:M364,MATCH(K209,J363:M363,0))*K19&amp;" "&amp;K209,0)</f>
        <v>0</v>
      </c>
      <c r="W209" s="2997">
        <v>1</v>
      </c>
      <c r="X209" s="2997">
        <v>1</v>
      </c>
      <c r="Y209" s="2997">
        <v>1</v>
      </c>
      <c r="Z209" s="2997">
        <v>1</v>
      </c>
      <c r="AA209" s="2997">
        <v>1</v>
      </c>
      <c r="AB209" s="2997">
        <v>1</v>
      </c>
      <c r="AC209" s="2997">
        <v>1</v>
      </c>
      <c r="AD209" s="2997">
        <v>1</v>
      </c>
      <c r="AE209" s="3002">
        <v>1</v>
      </c>
    </row>
    <row r="210" spans="1:31" s="3031" customFormat="1" ht="15.75">
      <c r="A210" s="2997">
        <v>1</v>
      </c>
      <c r="B210" s="3061"/>
      <c r="C210" s="3073"/>
      <c r="D210" s="3074"/>
      <c r="E210" s="3074"/>
      <c r="F210" s="3075" t="str">
        <f>C209</f>
        <v>Sauté</v>
      </c>
      <c r="G210" s="3113" t="str">
        <f>IF(OR(Q209="",0),T209,Q209)</f>
        <v>5 Kg</v>
      </c>
      <c r="H210" s="3113" t="str">
        <f>IF(OR(Q210="",0),T210,Q210)</f>
        <v>7 Kg</v>
      </c>
      <c r="I210" s="3113" t="str">
        <f>IF(OR(R209="",0),U209,R209)</f>
        <v>41.58 Kg</v>
      </c>
      <c r="J210" s="3113" t="str">
        <f>IF(OR(R210="",0),U210,R210)</f>
        <v>16.64 Kg</v>
      </c>
      <c r="K210" s="3113" t="str">
        <f>IF(OR(S209="",0),V209,S209)</f>
        <v>9.5 Kg</v>
      </c>
      <c r="L210" s="3113" t="str">
        <f>IF(OR(S210="",0),V210,S210)</f>
        <v>5.32 Kg</v>
      </c>
      <c r="M210" s="3090">
        <f>SUM(N209:P210)</f>
        <v>85.039999999999992</v>
      </c>
      <c r="N210" s="3078">
        <f>IFERROR((SUMIF(E363:M363, F209, E364:M364)) * H209 * H19, 0)</f>
        <v>7.0000000000000009</v>
      </c>
      <c r="O210" s="3078">
        <f>IFERROR((SUMIF(E363:M363, F209, E364:M364)) * J209 * J19, 0)</f>
        <v>16.64</v>
      </c>
      <c r="P210" s="3078">
        <f>IFERROR((SUMIF(E363:M363, F209, E364:M364)) * L209 * L19, 0)</f>
        <v>5.32</v>
      </c>
      <c r="Q210" s="3070" t="str">
        <f>IFERROR(IF(N210&gt;0,IF(OR(F209="Kg", F209="g"),IF(ROUND(N210,3)&gt;=1,ROUND(N210,3)&amp;" Kg",ROUND(N210*1000,0)&amp;" g"),IF(ROUND(N210,3)&gt;=1,ROUND(N210,3)&amp;IF(OR(F209=E363,F209=F363,F209=G363,F209=H363,F209=I363)," Kg ",F209),"")), ""),0)</f>
        <v>7 Kg</v>
      </c>
      <c r="R210" s="3070" t="str">
        <f>IFERROR(IF(O210&gt;0,IF(OR(F209="Kg", F209="g"),IF(ROUND(O210,3)&gt;=1,ROUND(O210,3)&amp;" Kg",ROUND(O210*1000,0)&amp;" g"),IF(ROUND(O210,3)&gt;=1,ROUND(O210,3)&amp;IF(OR(F209=E363,F209=F363,F209=G363,F209=H363,F209=I363)," Kg ",F209),"")), ""),0)</f>
        <v>16.64 Kg</v>
      </c>
      <c r="S210" s="3070" t="str">
        <f>IFERROR(IF(P210&gt;0,IF(OR(F209="Kg", F209="g"),IF(ROUND(P210,3)&gt;=1,ROUND(P210,3)&amp;" Kg",ROUND(P210*1000,0)&amp;" g"),IF(ROUND(P210,3)&gt;=1,ROUND(P210,3)&amp;IF(OR(F209=E363,F209=F363,F209=G363,F209=H363,F209=I363)," Kg ",F209),"")), ""),0)</f>
        <v>5.32 Kg</v>
      </c>
      <c r="T210" s="3071">
        <f>IFERROR(INDEX(J364:M364,MATCH(H209,J363:M363,0))*H19&amp;" "&amp;H209,0)</f>
        <v>0</v>
      </c>
      <c r="U210" s="3071">
        <f>IFERROR(INDEX(J364:M364,MATCH(J209,J363:M363,0))*J19&amp;" "&amp;J209,0)</f>
        <v>0</v>
      </c>
      <c r="V210" s="3072">
        <f>IFERROR(INDEX(J364:M364,MATCH(L209,J363:M363,0))*L19&amp;" "&amp;L209,0)</f>
        <v>0</v>
      </c>
      <c r="W210" s="2997">
        <v>1</v>
      </c>
      <c r="X210" s="2997">
        <v>1</v>
      </c>
      <c r="Y210" s="2997">
        <v>1</v>
      </c>
      <c r="Z210" s="2997">
        <v>1</v>
      </c>
      <c r="AA210" s="2997">
        <v>1</v>
      </c>
      <c r="AB210" s="2997">
        <v>1</v>
      </c>
      <c r="AC210" s="2997">
        <v>1</v>
      </c>
      <c r="AD210" s="2997">
        <v>1</v>
      </c>
      <c r="AE210" s="3002">
        <v>1</v>
      </c>
    </row>
    <row r="211" spans="1:31" s="3031" customFormat="1" ht="15.75">
      <c r="A211" s="2997">
        <v>1</v>
      </c>
      <c r="B211" s="3061"/>
      <c r="C211" s="3062" t="s">
        <v>4688</v>
      </c>
      <c r="D211" s="3063"/>
      <c r="E211" s="3063"/>
      <c r="F211" s="3096" t="s">
        <v>4614</v>
      </c>
      <c r="G211" s="3097">
        <v>0.04</v>
      </c>
      <c r="H211" s="3097">
        <v>0.06</v>
      </c>
      <c r="I211" s="3098">
        <v>0.09</v>
      </c>
      <c r="J211" s="3098">
        <v>0.11</v>
      </c>
      <c r="K211" s="3098">
        <v>0.08</v>
      </c>
      <c r="L211" s="3097">
        <v>0.06</v>
      </c>
      <c r="M211" s="3088" t="str">
        <f>IFERROR(IF(F211=E363,"L",IF(OR(F211=F363,F211=G363,F211=H363,F211=I363),"Kg",IF(OR(F211=J363,F211=K363,F211=L363,F211=M363),F211,0))),0)</f>
        <v>Kg</v>
      </c>
      <c r="N211" s="3069">
        <f>IFERROR((SUMIF(E363:M363, F211, E364:M364)) * G211 * G19, 0)</f>
        <v>4</v>
      </c>
      <c r="O211" s="3069">
        <f>IFERROR((SUMIF(E363:M363, F211, E364:M364)) * I211 * I19, 0)</f>
        <v>34.019999999999996</v>
      </c>
      <c r="P211" s="3069">
        <f>IFERROR((SUMIF(E363:M363, F211, E364:M364)) * K211 * K19, 0)</f>
        <v>7.6000000000000005</v>
      </c>
      <c r="Q211" s="3092" t="str">
        <f>IFERROR(IF(N211&gt;0,IF(OR(F211="Kg", F211="g"),IF(ROUND(N211,3)&gt;=1,ROUND(N211,3)&amp;" Kg",ROUND(N211*1000,0)&amp;" g"),IF(ROUND(N211,3)&gt;=1,ROUND(N211,3)&amp;IF(OR(F211=E363,F211=F363,F211=G363,F211=H363,F211=I363)," Kg ",F211),"")), ""),0)</f>
        <v>4 Kg</v>
      </c>
      <c r="R211" s="3092" t="str">
        <f>IFERROR(IF(O211&gt;0,IF(OR(F211="Kg", F211="g"),IF(ROUND(O211,3)&gt;=1,ROUND(O211,3)&amp;" Kg",ROUND(O211*1000,0)&amp;" g"),IF(ROUND(O211,3)&gt;=1,ROUND(O211,3)&amp;IF(OR(F211=E363,F211=F363,F211=G363,F211=H363,F211=I363)," Kg ",F211),"")), ""),0)</f>
        <v>34.02 Kg</v>
      </c>
      <c r="S211" s="3092" t="str">
        <f>IFERROR(IF(P211&gt;0,IF(OR(F211="Kg", F211="g"),IF(ROUND(P211,3)&gt;=1,ROUND(P211,3)&amp;" Kg",ROUND(P211*1000,0)&amp;" g"),IF(ROUND(P211,3)&gt;=1,ROUND(P211,3)&amp;IF(OR(F211=E363,F211=F363,F211=G363,F211=H363,F211=I363)," Kg ",F211),"")), ""),0)</f>
        <v>7.6 Kg</v>
      </c>
      <c r="T211" s="3093">
        <f>IFERROR(INDEX(J364:M364,MATCH(G211,J363:M363,0))*G19&amp;" "&amp;G211,0)</f>
        <v>0</v>
      </c>
      <c r="U211" s="3093">
        <f>IFERROR(INDEX(J364:M364,MATCH(I211,J363:M363,0))*I19&amp;" "&amp;I211,0)</f>
        <v>0</v>
      </c>
      <c r="V211" s="3094">
        <f>IFERROR(INDEX(J364:M364,MATCH(K211,J363:M363,0))*K19&amp;" "&amp;K211,0)</f>
        <v>0</v>
      </c>
      <c r="W211" s="2997">
        <v>1</v>
      </c>
      <c r="X211" s="2997">
        <v>1</v>
      </c>
      <c r="Y211" s="2997">
        <v>1</v>
      </c>
      <c r="Z211" s="2997">
        <v>1</v>
      </c>
      <c r="AA211" s="2997">
        <v>1</v>
      </c>
      <c r="AB211" s="2997">
        <v>1</v>
      </c>
      <c r="AC211" s="2997">
        <v>1</v>
      </c>
      <c r="AD211" s="2997">
        <v>1</v>
      </c>
      <c r="AE211" s="3002">
        <v>1</v>
      </c>
    </row>
    <row r="212" spans="1:31" s="3031" customFormat="1" ht="15.75">
      <c r="A212" s="2997">
        <v>1</v>
      </c>
      <c r="B212" s="3061"/>
      <c r="C212" s="3073"/>
      <c r="D212" s="3074"/>
      <c r="E212" s="3074"/>
      <c r="F212" s="3075" t="str">
        <f>C211</f>
        <v>Jambon de volaille</v>
      </c>
      <c r="G212" s="3113" t="str">
        <f>IF(OR(Q211="",0),T211,Q211)</f>
        <v>4 Kg</v>
      </c>
      <c r="H212" s="3113" t="str">
        <f>IF(OR(Q212="",0),T212,Q212)</f>
        <v>6 Kg</v>
      </c>
      <c r="I212" s="3113" t="str">
        <f>IF(OR(R211="",0),U211,R211)</f>
        <v>34.02 Kg</v>
      </c>
      <c r="J212" s="3113" t="str">
        <f>IF(OR(R212="",0),U212,R212)</f>
        <v>14.08 Kg</v>
      </c>
      <c r="K212" s="3113" t="str">
        <f>IF(OR(S211="",0),V211,S211)</f>
        <v>7.6 Kg</v>
      </c>
      <c r="L212" s="3113" t="str">
        <f>IF(OR(S212="",0),V212,S212)</f>
        <v>4.56 Kg</v>
      </c>
      <c r="M212" s="3090">
        <f>SUM(N211:P212)</f>
        <v>70.260000000000005</v>
      </c>
      <c r="N212" s="3078">
        <f>IFERROR((SUMIF(E363:M363, F211, E364:M364)) * H211 * H19, 0)</f>
        <v>6</v>
      </c>
      <c r="O212" s="3078">
        <f>IFERROR((SUMIF(E363:M363, F211, E364:M364)) * J211 * J19, 0)</f>
        <v>14.08</v>
      </c>
      <c r="P212" s="3078">
        <f>IFERROR((SUMIF(E363:M363, F211, E364:M364)) * L211 * L19, 0)</f>
        <v>4.5599999999999996</v>
      </c>
      <c r="Q212" s="3092" t="str">
        <f>IFERROR(IF(N212&gt;0,IF(OR(F211="Kg", F211="g"),IF(ROUND(N212,3)&gt;=1,ROUND(N212,3)&amp;" Kg",ROUND(N212*1000,0)&amp;" g"),IF(ROUND(N212,3)&gt;=1,ROUND(N212,3)&amp;IF(OR(F211=E363,F211=F363,F211=G363,F211=H363,F211=I363)," Kg ",F211),"")), ""),0)</f>
        <v>6 Kg</v>
      </c>
      <c r="R212" s="3092" t="str">
        <f>IFERROR(IF(O212&gt;0,IF(OR(F211="Kg", F211="g"),IF(ROUND(O212,3)&gt;=1,ROUND(O212,3)&amp;" Kg",ROUND(O212*1000,0)&amp;" g"),IF(ROUND(O212,3)&gt;=1,ROUND(O212,3)&amp;IF(OR(F211=E363,F211=F363,F211=G363,F211=H363,F211=I363)," Kg ",F211),"")), ""),0)</f>
        <v>14.08 Kg</v>
      </c>
      <c r="S212" s="3092" t="str">
        <f>IFERROR(IF(P212&gt;0,IF(OR(F211="Kg", F211="g"),IF(ROUND(P212,3)&gt;=1,ROUND(P212,3)&amp;" Kg",ROUND(P212*1000,0)&amp;" g"),IF(ROUND(P212,3)&gt;=1,ROUND(P212,3)&amp;IF(OR(F211=E363,F211=F363,F211=G363,F211=H363,F211=I363)," Kg ",F211),"")), ""),0)</f>
        <v>4.56 Kg</v>
      </c>
      <c r="T212" s="3093">
        <f>IFERROR(INDEX(J364:M364,MATCH(H211,J363:M363,0))*H19&amp;" "&amp;H211,0)</f>
        <v>0</v>
      </c>
      <c r="U212" s="3093">
        <f>IFERROR(INDEX(J364:M364,MATCH(J211,J363:M363,0))*J19&amp;" "&amp;J211,0)</f>
        <v>0</v>
      </c>
      <c r="V212" s="3094">
        <f>IFERROR(INDEX(J364:M364,MATCH(L211,J363:M363,0))*L19&amp;" "&amp;L211,0)</f>
        <v>0</v>
      </c>
      <c r="W212" s="2997">
        <v>1</v>
      </c>
      <c r="X212" s="2997">
        <v>1</v>
      </c>
      <c r="Y212" s="2997">
        <v>1</v>
      </c>
      <c r="Z212" s="2997">
        <v>1</v>
      </c>
      <c r="AA212" s="2997">
        <v>1</v>
      </c>
      <c r="AB212" s="2997">
        <v>1</v>
      </c>
      <c r="AC212" s="2997">
        <v>1</v>
      </c>
      <c r="AD212" s="2997">
        <v>1</v>
      </c>
      <c r="AE212" s="3002">
        <v>1</v>
      </c>
    </row>
    <row r="213" spans="1:31" s="3031" customFormat="1" ht="15.75">
      <c r="A213" s="2997">
        <v>1</v>
      </c>
      <c r="B213" s="3061"/>
      <c r="C213" s="3062" t="s">
        <v>4689</v>
      </c>
      <c r="D213" s="3063"/>
      <c r="E213" s="3063"/>
      <c r="F213" s="3096" t="s">
        <v>4614</v>
      </c>
      <c r="G213" s="3097">
        <v>0.05</v>
      </c>
      <c r="H213" s="3097">
        <v>7.0000000000000007E-2</v>
      </c>
      <c r="I213" s="3098">
        <v>0.11</v>
      </c>
      <c r="J213" s="3098">
        <v>0.12</v>
      </c>
      <c r="K213" s="3098">
        <v>0.1</v>
      </c>
      <c r="L213" s="3097">
        <v>7.0000000000000007E-2</v>
      </c>
      <c r="M213" s="3088" t="str">
        <f>IFERROR(IF(F213=E363,"L",IF(OR(F213=F363,F213=G363,F213=H363,F213=I363),"Kg",IF(OR(F213=J363,F213=K363,F213=L363,F213=M363),F213,0))),0)</f>
        <v>Kg</v>
      </c>
      <c r="N213" s="3069">
        <f>IFERROR((SUMIF(E363:M363, F213, E364:M364)) * G213 * G19, 0)</f>
        <v>5</v>
      </c>
      <c r="O213" s="3069">
        <f>IFERROR((SUMIF(E363:M363, F213, E364:M364)) * I213 * I19, 0)</f>
        <v>41.58</v>
      </c>
      <c r="P213" s="3069">
        <f>IFERROR((SUMIF(E363:M363, F213, E364:M364)) * K213 * K19, 0)</f>
        <v>9.5</v>
      </c>
      <c r="Q213" s="3070" t="str">
        <f>IFERROR(IF(N213&gt;0,IF(OR(F213="Kg", F213="g"),IF(ROUND(N213,3)&gt;=1,ROUND(N213,3)&amp;" Kg",ROUND(N213*1000,0)&amp;" g"),IF(ROUND(N213,3)&gt;=1,ROUND(N213,3)&amp;IF(OR(F213=E363,F213=F363,F213=G363,F213=H363,F213=I363)," Kg ",F213),"")), ""),0)</f>
        <v>5 Kg</v>
      </c>
      <c r="R213" s="3070" t="str">
        <f>IFERROR(IF(O213&gt;0,IF(OR(F213="Kg", F213="g"),IF(ROUND(O213,3)&gt;=1,ROUND(O213,3)&amp;" Kg",ROUND(O213*1000,0)&amp;" g"),IF(ROUND(O213,3)&gt;=1,ROUND(O213,3)&amp;IF(OR(F213=E363,F213=F363,F213=G363,F213=H363,F213=I363)," Kg ",F213),"")), ""),0)</f>
        <v>41.58 Kg</v>
      </c>
      <c r="S213" s="3070" t="str">
        <f>IFERROR(IF(P213&gt;0,IF(OR(F213="Kg", F213="g"),IF(ROUND(P213,3)&gt;=1,ROUND(P213,3)&amp;" Kg",ROUND(P213*1000,0)&amp;" g"),IF(ROUND(P213,3)&gt;=1,ROUND(P213,3)&amp;IF(OR(F213=E363,F213=F363,F213=G363,F213=H363,F213=I363)," Kg ",F213),"")), ""),0)</f>
        <v>9.5 Kg</v>
      </c>
      <c r="T213" s="3071">
        <f>IFERROR(INDEX(J364:M364,MATCH(G213,J363:M363,0))*G19&amp;" "&amp;G213,0)</f>
        <v>0</v>
      </c>
      <c r="U213" s="3071">
        <f>IFERROR(INDEX(J364:M364,MATCH(I213,J363:M363,0))*I19&amp;" "&amp;I213,0)</f>
        <v>0</v>
      </c>
      <c r="V213" s="3072">
        <f>IFERROR(INDEX(J364:M364,MATCH(K213,J363:M363,0))*K19&amp;" "&amp;K213,0)</f>
        <v>0</v>
      </c>
      <c r="W213" s="2997">
        <v>1</v>
      </c>
      <c r="X213" s="2997">
        <v>1</v>
      </c>
      <c r="Y213" s="2997">
        <v>1</v>
      </c>
      <c r="Z213" s="2997">
        <v>1</v>
      </c>
      <c r="AA213" s="2997">
        <v>1</v>
      </c>
      <c r="AB213" s="2997">
        <v>1</v>
      </c>
      <c r="AC213" s="2997">
        <v>1</v>
      </c>
      <c r="AD213" s="2997">
        <v>1</v>
      </c>
      <c r="AE213" s="3002">
        <v>1</v>
      </c>
    </row>
    <row r="214" spans="1:31" s="3031" customFormat="1" ht="15.75">
      <c r="A214" s="2997">
        <v>1</v>
      </c>
      <c r="B214" s="3061"/>
      <c r="C214" s="3073"/>
      <c r="D214" s="3074"/>
      <c r="E214" s="3074"/>
      <c r="F214" s="3075" t="str">
        <f>C213</f>
        <v>Cordon bleu</v>
      </c>
      <c r="G214" s="3113" t="str">
        <f>IF(OR(Q213="",0),T213,Q213)</f>
        <v>5 Kg</v>
      </c>
      <c r="H214" s="3113" t="str">
        <f>IF(OR(Q214="",0),T214,Q214)</f>
        <v>7 Kg</v>
      </c>
      <c r="I214" s="3113" t="str">
        <f>IF(OR(R213="",0),U213,R213)</f>
        <v>41.58 Kg</v>
      </c>
      <c r="J214" s="3113" t="str">
        <f>IF(OR(R214="",0),U214,R214)</f>
        <v>15.36 Kg</v>
      </c>
      <c r="K214" s="3113" t="str">
        <f>IF(OR(S213="",0),V213,S213)</f>
        <v>9.5 Kg</v>
      </c>
      <c r="L214" s="3113" t="str">
        <f>IF(OR(S214="",0),V214,S214)</f>
        <v>5.32 Kg</v>
      </c>
      <c r="M214" s="3090">
        <f>SUM(N213:P214)</f>
        <v>83.759999999999991</v>
      </c>
      <c r="N214" s="3078">
        <f>IFERROR((SUMIF(E363:M363, F213, E364:M364)) * H213 * H19, 0)</f>
        <v>7.0000000000000009</v>
      </c>
      <c r="O214" s="3078">
        <f>IFERROR((SUMIF(E363:M363, F213, E364:M364)) * J213 * J19, 0)</f>
        <v>15.36</v>
      </c>
      <c r="P214" s="3078">
        <f>IFERROR((SUMIF(E363:M363, F213, E364:M364)) * L213 * L19, 0)</f>
        <v>5.32</v>
      </c>
      <c r="Q214" s="3070" t="str">
        <f>IFERROR(IF(N214&gt;0,IF(OR(F213="Kg", F213="g"),IF(ROUND(N214,3)&gt;=1,ROUND(N214,3)&amp;" Kg",ROUND(N214*1000,0)&amp;" g"),IF(ROUND(N214,3)&gt;=1,ROUND(N214,3)&amp;IF(OR(F213=E363,F213=F363,F213=G363,F213=H363,F213=I363)," Kg ",F213),"")), ""),0)</f>
        <v>7 Kg</v>
      </c>
      <c r="R214" s="3070" t="str">
        <f>IFERROR(IF(O214&gt;0,IF(OR(F213="Kg", F213="g"),IF(ROUND(O214,3)&gt;=1,ROUND(O214,3)&amp;" Kg",ROUND(O214*1000,0)&amp;" g"),IF(ROUND(O214,3)&gt;=1,ROUND(O214,3)&amp;IF(OR(F213=E363,F213=F363,F213=G363,F213=H363,F213=I363)," Kg ",F213),"")), ""),0)</f>
        <v>15.36 Kg</v>
      </c>
      <c r="S214" s="3070" t="str">
        <f>IFERROR(IF(P214&gt;0,IF(OR(F213="Kg", F213="g"),IF(ROUND(P214,3)&gt;=1,ROUND(P214,3)&amp;" Kg",ROUND(P214*1000,0)&amp;" g"),IF(ROUND(P214,3)&gt;=1,ROUND(P214,3)&amp;IF(OR(F213=E363,F213=F363,F213=G363,F213=H363,F213=I363)," Kg ",F213),"")), ""),0)</f>
        <v>5.32 Kg</v>
      </c>
      <c r="T214" s="3071">
        <f>IFERROR(INDEX(J364:M364,MATCH(H213,J363:M363,0))*H19&amp;" "&amp;H213,0)</f>
        <v>0</v>
      </c>
      <c r="U214" s="3071">
        <f>IFERROR(INDEX(J364:M364,MATCH(J213,J363:M363,0))*J19&amp;" "&amp;J213,0)</f>
        <v>0</v>
      </c>
      <c r="V214" s="3072">
        <f>IFERROR(INDEX(J364:M364,MATCH(L213,J363:M363,0))*L19&amp;" "&amp;L213,0)</f>
        <v>0</v>
      </c>
      <c r="W214" s="2997">
        <v>1</v>
      </c>
      <c r="X214" s="2997">
        <v>1</v>
      </c>
      <c r="Y214" s="2997">
        <v>1</v>
      </c>
      <c r="Z214" s="2997">
        <v>1</v>
      </c>
      <c r="AA214" s="2997">
        <v>1</v>
      </c>
      <c r="AB214" s="2997">
        <v>1</v>
      </c>
      <c r="AC214" s="2997">
        <v>1</v>
      </c>
      <c r="AD214" s="2997">
        <v>1</v>
      </c>
      <c r="AE214" s="3002">
        <v>1</v>
      </c>
    </row>
    <row r="215" spans="1:31" s="3031" customFormat="1" ht="15.75">
      <c r="A215" s="2997">
        <v>1</v>
      </c>
      <c r="B215" s="3061"/>
      <c r="C215" s="3062" t="s">
        <v>4690</v>
      </c>
      <c r="D215" s="3063"/>
      <c r="E215" s="3063"/>
      <c r="F215" s="3096" t="s">
        <v>4614</v>
      </c>
      <c r="G215" s="3097">
        <v>0.1</v>
      </c>
      <c r="H215" s="3097">
        <v>0.14000000000000001</v>
      </c>
      <c r="I215" s="3098">
        <v>0.16</v>
      </c>
      <c r="J215" s="3098">
        <v>0.18</v>
      </c>
      <c r="K215" s="3098">
        <v>0.14000000000000001</v>
      </c>
      <c r="L215" s="3097">
        <v>0.1</v>
      </c>
      <c r="M215" s="3088" t="str">
        <f>IFERROR(IF(F215=E363,"L",IF(OR(F215=F363,F215=G363,F215=H363,F215=I363),"Kg",IF(OR(F215=J363,F215=K363,F215=L363,F215=M363),F215,0))),0)</f>
        <v>Kg</v>
      </c>
      <c r="N215" s="3069">
        <f>IFERROR((SUMIF(E363:M363, F215, E364:M364)) * G215 * G19, 0)</f>
        <v>10</v>
      </c>
      <c r="O215" s="3069">
        <f>IFERROR((SUMIF(E363:M363, F215, E364:M364)) * I215 * I19, 0)</f>
        <v>60.480000000000004</v>
      </c>
      <c r="P215" s="3069">
        <f>IFERROR((SUMIF(E363:M363, F215, E364:M364)) * K215 * K19, 0)</f>
        <v>13.3</v>
      </c>
      <c r="Q215" s="3092" t="str">
        <f>IFERROR(IF(N215&gt;0,IF(OR(F215="Kg", F215="g"),IF(ROUND(N215,3)&gt;=1,ROUND(N215,3)&amp;" Kg",ROUND(N215*1000,0)&amp;" g"),IF(ROUND(N215,3)&gt;=1,ROUND(N215,3)&amp;IF(OR(F215=E363,F215=F363,F215=G363,F215=H363,F215=I363)," Kg ",F215),"")), ""),0)</f>
        <v>10 Kg</v>
      </c>
      <c r="R215" s="3092" t="str">
        <f>IFERROR(IF(O215&gt;0,IF(OR(F215="Kg", F215="g"),IF(ROUND(O215,3)&gt;=1,ROUND(O215,3)&amp;" Kg",ROUND(O215*1000,0)&amp;" g"),IF(ROUND(O215,3)&gt;=1,ROUND(O215,3)&amp;IF(OR(F215=E363,F215=F363,F215=G363,F215=H363,F215=I363)," Kg ",F215),"")), ""),0)</f>
        <v>60.48 Kg</v>
      </c>
      <c r="S215" s="3092" t="str">
        <f>IFERROR(IF(P215&gt;0,IF(OR(F215="Kg", F215="g"),IF(ROUND(P215,3)&gt;=1,ROUND(P215,3)&amp;" Kg",ROUND(P215*1000,0)&amp;" g"),IF(ROUND(P215,3)&gt;=1,ROUND(P215,3)&amp;IF(OR(F215=E363,F215=F363,F215=G363,F215=H363,F215=I363)," Kg ",F215),"")), ""),0)</f>
        <v>13.3 Kg</v>
      </c>
      <c r="T215" s="3093">
        <f>IFERROR(INDEX(J364:M364,MATCH(G215,J363:M363,0))*G19&amp;" "&amp;G215,0)</f>
        <v>0</v>
      </c>
      <c r="U215" s="3093">
        <f>IFERROR(INDEX(J364:M364,MATCH(I215,J363:M363,0))*I19&amp;" "&amp;I215,0)</f>
        <v>0</v>
      </c>
      <c r="V215" s="3094">
        <f>IFERROR(INDEX(J364:M364,MATCH(K215,J363:M363,0))*K19&amp;" "&amp;K215,0)</f>
        <v>0</v>
      </c>
      <c r="W215" s="2997">
        <v>1</v>
      </c>
      <c r="X215" s="2997">
        <v>1</v>
      </c>
      <c r="Y215" s="2997">
        <v>1</v>
      </c>
      <c r="Z215" s="2997">
        <v>1</v>
      </c>
      <c r="AA215" s="2997">
        <v>1</v>
      </c>
      <c r="AB215" s="2997">
        <v>1</v>
      </c>
      <c r="AC215" s="2997">
        <v>1</v>
      </c>
      <c r="AD215" s="2997">
        <v>1</v>
      </c>
      <c r="AE215" s="3002">
        <v>1</v>
      </c>
    </row>
    <row r="216" spans="1:31" s="3031" customFormat="1" ht="15.75">
      <c r="A216" s="2997">
        <v>1</v>
      </c>
      <c r="B216" s="3061"/>
      <c r="C216" s="3073"/>
      <c r="D216" s="3074"/>
      <c r="E216" s="3074"/>
      <c r="F216" s="3075" t="str">
        <f>C215</f>
        <v>Cuisse de poulet, de pintade, de canard</v>
      </c>
      <c r="G216" s="3113" t="str">
        <f>IF(OR(Q215="",0),T215,Q215)</f>
        <v>10 Kg</v>
      </c>
      <c r="H216" s="3113" t="str">
        <f>IF(OR(Q216="",0),T216,Q216)</f>
        <v>14 Kg</v>
      </c>
      <c r="I216" s="3113" t="str">
        <f>IF(OR(R215="",0),U215,R215)</f>
        <v>60.48 Kg</v>
      </c>
      <c r="J216" s="3113" t="str">
        <f>IF(OR(R216="",0),U216,R216)</f>
        <v>23.04 Kg</v>
      </c>
      <c r="K216" s="3113" t="str">
        <f>IF(OR(S215="",0),V215,S215)</f>
        <v>13.3 Kg</v>
      </c>
      <c r="L216" s="3113" t="str">
        <f>IF(OR(S216="",0),V216,S216)</f>
        <v>7.6 Kg</v>
      </c>
      <c r="M216" s="3090">
        <f>SUM(N215:P216)</f>
        <v>128.41999999999999</v>
      </c>
      <c r="N216" s="3078">
        <f>IFERROR((SUMIF(E363:M363, F215, E364:M364)) * H215 * H19, 0)</f>
        <v>14.000000000000002</v>
      </c>
      <c r="O216" s="3078">
        <f>IFERROR((SUMIF(E363:M363, F215, E364:M364)) * J215 * J19, 0)</f>
        <v>23.04</v>
      </c>
      <c r="P216" s="3078">
        <f>IFERROR((SUMIF(E363:M363, F215, E364:M364)) * L215 * L19, 0)</f>
        <v>7.6000000000000005</v>
      </c>
      <c r="Q216" s="3092" t="str">
        <f>IFERROR(IF(N216&gt;0,IF(OR(F215="Kg", F215="g"),IF(ROUND(N216,3)&gt;=1,ROUND(N216,3)&amp;" Kg",ROUND(N216*1000,0)&amp;" g"),IF(ROUND(N216,3)&gt;=1,ROUND(N216,3)&amp;IF(OR(F215=E363,F215=F363,F215=G363,F215=H363,F215=I363)," Kg ",F215),"")), ""),0)</f>
        <v>14 Kg</v>
      </c>
      <c r="R216" s="3092" t="str">
        <f>IFERROR(IF(O216&gt;0,IF(OR(F215="Kg", F215="g"),IF(ROUND(O216,3)&gt;=1,ROUND(O216,3)&amp;" Kg",ROUND(O216*1000,0)&amp;" g"),IF(ROUND(O216,3)&gt;=1,ROUND(O216,3)&amp;IF(OR(F215=E363,F215=F363,F215=G363,F215=H363,F215=I363)," Kg ",F215),"")), ""),0)</f>
        <v>23.04 Kg</v>
      </c>
      <c r="S216" s="3092" t="str">
        <f>IFERROR(IF(P216&gt;0,IF(OR(F215="Kg", F215="g"),IF(ROUND(P216,3)&gt;=1,ROUND(P216,3)&amp;" Kg",ROUND(P216*1000,0)&amp;" g"),IF(ROUND(P216,3)&gt;=1,ROUND(P216,3)&amp;IF(OR(F215=E363,F215=F363,F215=G363,F215=H363,F215=I363)," Kg ",F215),"")), ""),0)</f>
        <v>7.6 Kg</v>
      </c>
      <c r="T216" s="3093">
        <f>IFERROR(INDEX(J364:M364,MATCH(H215,J363:M363,0))*H19&amp;" "&amp;H215,0)</f>
        <v>0</v>
      </c>
      <c r="U216" s="3093">
        <f>IFERROR(INDEX(J364:M364,MATCH(J215,J363:M363,0))*J19&amp;" "&amp;J215,0)</f>
        <v>0</v>
      </c>
      <c r="V216" s="3094">
        <f>IFERROR(INDEX(J364:M364,MATCH(L215,J363:M363,0))*L19&amp;" "&amp;L215,0)</f>
        <v>0</v>
      </c>
      <c r="W216" s="2997">
        <v>1</v>
      </c>
      <c r="X216" s="2997">
        <v>1</v>
      </c>
      <c r="Y216" s="2997">
        <v>1</v>
      </c>
      <c r="Z216" s="2997">
        <v>1</v>
      </c>
      <c r="AA216" s="2997">
        <v>1</v>
      </c>
      <c r="AB216" s="2997">
        <v>1</v>
      </c>
      <c r="AC216" s="2997">
        <v>1</v>
      </c>
      <c r="AD216" s="2997">
        <v>1</v>
      </c>
      <c r="AE216" s="3002">
        <v>1</v>
      </c>
    </row>
    <row r="217" spans="1:31" s="3031" customFormat="1" ht="15.75">
      <c r="A217" s="2997">
        <v>1</v>
      </c>
      <c r="B217" s="3061"/>
      <c r="C217" s="3062" t="s">
        <v>4691</v>
      </c>
      <c r="D217" s="3063"/>
      <c r="E217" s="3063"/>
      <c r="F217" s="3096" t="s">
        <v>4614</v>
      </c>
      <c r="G217" s="3097">
        <v>0.05</v>
      </c>
      <c r="H217" s="3097">
        <v>7.0000000000000007E-2</v>
      </c>
      <c r="I217" s="3098">
        <v>0.11</v>
      </c>
      <c r="J217" s="3098">
        <v>0.13</v>
      </c>
      <c r="K217" s="3098">
        <v>0.1</v>
      </c>
      <c r="L217" s="3097">
        <v>7.0000000000000007E-2</v>
      </c>
      <c r="M217" s="3088" t="str">
        <f>IFERROR(IF(F217=E363,"L",IF(OR(F217=F363,F217=G363,F217=H363,F217=I363),"Kg",IF(OR(F217=J363,F217=K363,F217=L363,F217=M363),F217,0))),0)</f>
        <v>Kg</v>
      </c>
      <c r="N217" s="3069">
        <f>IFERROR((SUMIF(E363:M363, F217, E364:M364)) * G217 * G19, 0)</f>
        <v>5</v>
      </c>
      <c r="O217" s="3069">
        <f>IFERROR((SUMIF(E363:M363, F217, E364:M364)) * I217 * I19, 0)</f>
        <v>41.58</v>
      </c>
      <c r="P217" s="3069">
        <f>IFERROR((SUMIF(E363:M363, F217, E364:M364)) * K217 * K19, 0)</f>
        <v>9.5</v>
      </c>
      <c r="Q217" s="3070" t="str">
        <f>IFERROR(IF(N217&gt;0,IF(OR(F217="Kg", F217="g"),IF(ROUND(N217,3)&gt;=1,ROUND(N217,3)&amp;" Kg",ROUND(N217*1000,0)&amp;" g"),IF(ROUND(N217,3)&gt;=1,ROUND(N217,3)&amp;IF(OR(F217=E363,F217=F363,F217=G363,F217=H363,F217=I363)," Kg ",F217),"")), ""),0)</f>
        <v>5 Kg</v>
      </c>
      <c r="R217" s="3070" t="str">
        <f>IFERROR(IF(O217&gt;0,IF(OR(F217="Kg", F217="g"),IF(ROUND(O217,3)&gt;=1,ROUND(O217,3)&amp;" Kg",ROUND(O217*1000,0)&amp;" g"),IF(ROUND(O217,3)&gt;=1,ROUND(O217,3)&amp;IF(OR(F217=E363,F217=F363,F217=G363,F217=H363,F217=I363)," Kg ",F217),"")), ""),0)</f>
        <v>41.58 Kg</v>
      </c>
      <c r="S217" s="3070" t="str">
        <f>IFERROR(IF(P217&gt;0,IF(OR(F217="Kg", F217="g"),IF(ROUND(P217,3)&gt;=1,ROUND(P217,3)&amp;" Kg",ROUND(P217*1000,0)&amp;" g"),IF(ROUND(P217,3)&gt;=1,ROUND(P217,3)&amp;IF(OR(F217=E363,F217=F363,F217=G363,F217=H363,F217=I363)," Kg ",F217),"")), ""),0)</f>
        <v>9.5 Kg</v>
      </c>
      <c r="T217" s="3071">
        <f>IFERROR(INDEX(J364:M364,MATCH(G217,J363:M363,0))*G19&amp;" "&amp;G217,0)</f>
        <v>0</v>
      </c>
      <c r="U217" s="3071">
        <f>IFERROR(INDEX(J364:M364,MATCH(I217,J363:M363,0))*I19&amp;" "&amp;I217,0)</f>
        <v>0</v>
      </c>
      <c r="V217" s="3072">
        <f>IFERROR(INDEX(J364:M364,MATCH(K217,J363:M363,0))*K19&amp;" "&amp;K217,0)</f>
        <v>0</v>
      </c>
      <c r="W217" s="2997">
        <v>1</v>
      </c>
      <c r="X217" s="2997">
        <v>1</v>
      </c>
      <c r="Y217" s="2997">
        <v>1</v>
      </c>
      <c r="Z217" s="2997">
        <v>1</v>
      </c>
      <c r="AA217" s="2997">
        <v>1</v>
      </c>
      <c r="AB217" s="2997">
        <v>1</v>
      </c>
      <c r="AC217" s="2997">
        <v>1</v>
      </c>
      <c r="AD217" s="2997">
        <v>1</v>
      </c>
      <c r="AE217" s="3002">
        <v>1</v>
      </c>
    </row>
    <row r="218" spans="1:31" s="3031" customFormat="1" ht="15.75">
      <c r="A218" s="2997">
        <v>1</v>
      </c>
      <c r="B218" s="3061"/>
      <c r="C218" s="3073"/>
      <c r="D218" s="3074"/>
      <c r="E218" s="3074"/>
      <c r="F218" s="3075" t="str">
        <f>C217</f>
        <v>Brochette</v>
      </c>
      <c r="G218" s="3113" t="str">
        <f>IF(OR(Q217="",0),T217,Q217)</f>
        <v>5 Kg</v>
      </c>
      <c r="H218" s="3113" t="str">
        <f>IF(OR(Q218="",0),T218,Q218)</f>
        <v>7 Kg</v>
      </c>
      <c r="I218" s="3113" t="str">
        <f>IF(OR(R217="",0),U217,R217)</f>
        <v>41.58 Kg</v>
      </c>
      <c r="J218" s="3113" t="str">
        <f>IF(OR(R218="",0),U218,R218)</f>
        <v>16.64 Kg</v>
      </c>
      <c r="K218" s="3113" t="str">
        <f>IF(OR(S217="",0),V217,S217)</f>
        <v>9.5 Kg</v>
      </c>
      <c r="L218" s="3113" t="str">
        <f>IF(OR(S218="",0),V218,S218)</f>
        <v>5.32 Kg</v>
      </c>
      <c r="M218" s="3090">
        <f>SUM(N217:P218)</f>
        <v>85.039999999999992</v>
      </c>
      <c r="N218" s="3078">
        <f>IFERROR((SUMIF(E363:M363, F217, E364:M364)) * H217 * H19, 0)</f>
        <v>7.0000000000000009</v>
      </c>
      <c r="O218" s="3078">
        <f>IFERROR((SUMIF(E363:M363, F217, E364:M364)) * J217 * J19, 0)</f>
        <v>16.64</v>
      </c>
      <c r="P218" s="3078">
        <f>IFERROR((SUMIF(E363:M363, F217, E364:M364)) * L217 * L19, 0)</f>
        <v>5.32</v>
      </c>
      <c r="Q218" s="3070" t="str">
        <f>IFERROR(IF(N218&gt;0,IF(OR(F217="Kg", F217="g"),IF(ROUND(N218,3)&gt;=1,ROUND(N218,3)&amp;" Kg",ROUND(N218*1000,0)&amp;" g"),IF(ROUND(N218,3)&gt;=1,ROUND(N218,3)&amp;IF(OR(F217=E363,F217=F363,F217=G363,F217=H363,F217=I363)," Kg ",F217),"")), ""),0)</f>
        <v>7 Kg</v>
      </c>
      <c r="R218" s="3070" t="str">
        <f>IFERROR(IF(O218&gt;0,IF(OR(F217="Kg", F217="g"),IF(ROUND(O218,3)&gt;=1,ROUND(O218,3)&amp;" Kg",ROUND(O218*1000,0)&amp;" g"),IF(ROUND(O218,3)&gt;=1,ROUND(O218,3)&amp;IF(OR(F217=E363,F217=F363,F217=G363,F217=H363,F217=I363)," Kg ",F217),"")), ""),0)</f>
        <v>16.64 Kg</v>
      </c>
      <c r="S218" s="3070" t="str">
        <f>IFERROR(IF(P218&gt;0,IF(OR(F217="Kg", F217="g"),IF(ROUND(P218,3)&gt;=1,ROUND(P218,3)&amp;" Kg",ROUND(P218*1000,0)&amp;" g"),IF(ROUND(P218,3)&gt;=1,ROUND(P218,3)&amp;IF(OR(F217=E363,F217=F363,F217=G363,F217=H363,F217=I363)," Kg ",F217),"")), ""),0)</f>
        <v>5.32 Kg</v>
      </c>
      <c r="T218" s="3071">
        <f>IFERROR(INDEX(J364:M364,MATCH(H217,J363:M363,0))*H19&amp;" "&amp;H217,0)</f>
        <v>0</v>
      </c>
      <c r="U218" s="3071">
        <f>IFERROR(INDEX(J364:M364,MATCH(J217,J363:M363,0))*J19&amp;" "&amp;J217,0)</f>
        <v>0</v>
      </c>
      <c r="V218" s="3072">
        <f>IFERROR(INDEX(J364:M364,MATCH(L217,J363:M363,0))*L19&amp;" "&amp;L217,0)</f>
        <v>0</v>
      </c>
      <c r="W218" s="2997">
        <v>1</v>
      </c>
      <c r="X218" s="2997">
        <v>1</v>
      </c>
      <c r="Y218" s="2997">
        <v>1</v>
      </c>
      <c r="Z218" s="2997">
        <v>1</v>
      </c>
      <c r="AA218" s="2997">
        <v>1</v>
      </c>
      <c r="AB218" s="2997">
        <v>1</v>
      </c>
      <c r="AC218" s="2997">
        <v>1</v>
      </c>
      <c r="AD218" s="2997">
        <v>1</v>
      </c>
      <c r="AE218" s="3002">
        <v>1</v>
      </c>
    </row>
    <row r="219" spans="1:31" s="3031" customFormat="1" ht="15.75">
      <c r="A219" s="2997">
        <v>1</v>
      </c>
      <c r="B219" s="3061"/>
      <c r="C219" s="3062" t="s">
        <v>4692</v>
      </c>
      <c r="D219" s="3063"/>
      <c r="E219" s="3063"/>
      <c r="F219" s="3096" t="s">
        <v>4614</v>
      </c>
      <c r="G219" s="3097">
        <v>0.05</v>
      </c>
      <c r="H219" s="3097">
        <v>7.0000000000000007E-2</v>
      </c>
      <c r="I219" s="3098">
        <v>0.11</v>
      </c>
      <c r="J219" s="3098">
        <v>0.13</v>
      </c>
      <c r="K219" s="3098">
        <v>0.1</v>
      </c>
      <c r="L219" s="3097">
        <v>7.0000000000000007E-2</v>
      </c>
      <c r="M219" s="3088" t="str">
        <f>IFERROR(IF(F219=E363,"L",IF(OR(F219=F363,F219=G363,F219=H363,F219=I363),"Kg",IF(OR(F219=J363,F219=K363,F219=L363,F219=M363),F219,0))),0)</f>
        <v>Kg</v>
      </c>
      <c r="N219" s="3069">
        <f>IFERROR((SUMIF(E363:M363, F219, E364:M364)) * G219 * G19, 0)</f>
        <v>5</v>
      </c>
      <c r="O219" s="3069">
        <f>IFERROR((SUMIF(E363:M363, F219, E364:M364)) * I219 * I19, 0)</f>
        <v>41.58</v>
      </c>
      <c r="P219" s="3069">
        <f>IFERROR((SUMIF(E363:M363, F219, E364:M364)) * K219 * K19, 0)</f>
        <v>9.5</v>
      </c>
      <c r="Q219" s="3092" t="str">
        <f>IFERROR(IF(N219&gt;0,IF(OR(F219="Kg", F219="g"),IF(ROUND(N219,3)&gt;=1,ROUND(N219,3)&amp;" Kg",ROUND(N219*1000,0)&amp;" g"),IF(ROUND(N219,3)&gt;=1,ROUND(N219,3)&amp;IF(OR(F219=E363,F219=F363,F219=G363,F219=H363,F219=I363)," Kg ",F219),"")), ""),0)</f>
        <v>5 Kg</v>
      </c>
      <c r="R219" s="3092" t="str">
        <f>IFERROR(IF(O219&gt;0,IF(OR(F219="Kg", F219="g"),IF(ROUND(O219,3)&gt;=1,ROUND(O219,3)&amp;" Kg",ROUND(O219*1000,0)&amp;" g"),IF(ROUND(O219,3)&gt;=1,ROUND(O219,3)&amp;IF(OR(F219=E363,F219=F363,F219=G363,F219=H363,F219=I363)," Kg ",F219),"")), ""),0)</f>
        <v>41.58 Kg</v>
      </c>
      <c r="S219" s="3092" t="str">
        <f>IFERROR(IF(P219&gt;0,IF(OR(F219="Kg", F219="g"),IF(ROUND(P219,3)&gt;=1,ROUND(P219,3)&amp;" Kg",ROUND(P219*1000,0)&amp;" g"),IF(ROUND(P219,3)&gt;=1,ROUND(P219,3)&amp;IF(OR(F219=E363,F219=F363,F219=G363,F219=H363,F219=I363)," Kg ",F219),"")), ""),0)</f>
        <v>9.5 Kg</v>
      </c>
      <c r="T219" s="3093">
        <f>IFERROR(INDEX(J364:M364,MATCH(G219,J363:M363,0))*G19&amp;" "&amp;G219,0)</f>
        <v>0</v>
      </c>
      <c r="U219" s="3093">
        <f>IFERROR(INDEX(J364:M364,MATCH(I219,J363:M363,0))*I19&amp;" "&amp;I219,0)</f>
        <v>0</v>
      </c>
      <c r="V219" s="3094">
        <f>IFERROR(INDEX(J364:M364,MATCH(K219,J363:M363,0))*K19&amp;" "&amp;K219,0)</f>
        <v>0</v>
      </c>
      <c r="W219" s="2997">
        <v>1</v>
      </c>
      <c r="X219" s="2997">
        <v>1</v>
      </c>
      <c r="Y219" s="2997">
        <v>1</v>
      </c>
      <c r="Z219" s="2997">
        <v>1</v>
      </c>
      <c r="AA219" s="2997">
        <v>1</v>
      </c>
      <c r="AB219" s="2997">
        <v>1</v>
      </c>
      <c r="AC219" s="2997">
        <v>1</v>
      </c>
      <c r="AD219" s="2997">
        <v>1</v>
      </c>
      <c r="AE219" s="3002">
        <v>1</v>
      </c>
    </row>
    <row r="220" spans="1:31" s="3031" customFormat="1" ht="15.75">
      <c r="A220" s="2997">
        <v>1</v>
      </c>
      <c r="B220" s="3061"/>
      <c r="C220" s="3073"/>
      <c r="D220" s="3074"/>
      <c r="E220" s="3074"/>
      <c r="F220" s="3075" t="str">
        <f>C219</f>
        <v>Paupiette de volaille</v>
      </c>
      <c r="G220" s="3113" t="str">
        <f>IF(OR(Q219="",0),T219,Q219)</f>
        <v>5 Kg</v>
      </c>
      <c r="H220" s="3113" t="str">
        <f>IF(OR(Q220="",0),T220,Q220)</f>
        <v>7 Kg</v>
      </c>
      <c r="I220" s="3113" t="str">
        <f>IF(OR(R219="",0),U219,R219)</f>
        <v>41.58 Kg</v>
      </c>
      <c r="J220" s="3113" t="str">
        <f>IF(OR(R220="",0),U220,R220)</f>
        <v>16.64 Kg</v>
      </c>
      <c r="K220" s="3113" t="str">
        <f>IF(OR(S219="",0),V219,S219)</f>
        <v>9.5 Kg</v>
      </c>
      <c r="L220" s="3113" t="str">
        <f>IF(OR(S220="",0),V220,S220)</f>
        <v>5.32 Kg</v>
      </c>
      <c r="M220" s="3090">
        <f>SUM(N219:P220)</f>
        <v>85.039999999999992</v>
      </c>
      <c r="N220" s="3078">
        <f>IFERROR((SUMIF(E363:M363, F219, E364:M364)) * H219 * H19, 0)</f>
        <v>7.0000000000000009</v>
      </c>
      <c r="O220" s="3078">
        <f>IFERROR((SUMIF(E363:M363, F219, E364:M364)) * J219 * J19, 0)</f>
        <v>16.64</v>
      </c>
      <c r="P220" s="3078">
        <f>IFERROR((SUMIF(E363:M363, F219, E364:M364)) * L219 * L19, 0)</f>
        <v>5.32</v>
      </c>
      <c r="Q220" s="3092" t="str">
        <f>IFERROR(IF(N220&gt;0,IF(OR(F219="Kg", F219="g"),IF(ROUND(N220,3)&gt;=1,ROUND(N220,3)&amp;" Kg",ROUND(N220*1000,0)&amp;" g"),IF(ROUND(N220,3)&gt;=1,ROUND(N220,3)&amp;IF(OR(F219=E363,F219=F363,F219=G363,F219=H363,F219=I363)," Kg ",F219),"")), ""),0)</f>
        <v>7 Kg</v>
      </c>
      <c r="R220" s="3092" t="str">
        <f>IFERROR(IF(O220&gt;0,IF(OR(F219="Kg", F219="g"),IF(ROUND(O220,3)&gt;=1,ROUND(O220,3)&amp;" Kg",ROUND(O220*1000,0)&amp;" g"),IF(ROUND(O220,3)&gt;=1,ROUND(O220,3)&amp;IF(OR(F219=E363,F219=F363,F219=G363,F219=H363,F219=I363)," Kg ",F219),"")), ""),0)</f>
        <v>16.64 Kg</v>
      </c>
      <c r="S220" s="3092" t="str">
        <f>IFERROR(IF(P220&gt;0,IF(OR(F219="Kg", F219="g"),IF(ROUND(P220,3)&gt;=1,ROUND(P220,3)&amp;" Kg",ROUND(P220*1000,0)&amp;" g"),IF(ROUND(P220,3)&gt;=1,ROUND(P220,3)&amp;IF(OR(F219=E363,F219=F363,F219=G363,F219=H363,F219=I363)," Kg ",F219),"")), ""),0)</f>
        <v>5.32 Kg</v>
      </c>
      <c r="T220" s="3093">
        <f>IFERROR(INDEX(J364:M364,MATCH(H219,J363:M363,0))*H19&amp;" "&amp;H219,0)</f>
        <v>0</v>
      </c>
      <c r="U220" s="3093">
        <f>IFERROR(INDEX(J364:M364,MATCH(J219,J363:M363,0))*J19&amp;" "&amp;J219,0)</f>
        <v>0</v>
      </c>
      <c r="V220" s="3094">
        <f>IFERROR(INDEX(J364:M364,MATCH(L219,J363:M363,0))*L19&amp;" "&amp;L219,0)</f>
        <v>0</v>
      </c>
      <c r="W220" s="2997">
        <v>1</v>
      </c>
      <c r="X220" s="2997">
        <v>1</v>
      </c>
      <c r="Y220" s="2997">
        <v>1</v>
      </c>
      <c r="Z220" s="2997">
        <v>1</v>
      </c>
      <c r="AA220" s="2997">
        <v>1</v>
      </c>
      <c r="AB220" s="2997">
        <v>1</v>
      </c>
      <c r="AC220" s="2997">
        <v>1</v>
      </c>
      <c r="AD220" s="2997">
        <v>1</v>
      </c>
      <c r="AE220" s="3002">
        <v>1</v>
      </c>
    </row>
    <row r="221" spans="1:31" s="3031" customFormat="1" ht="15.75">
      <c r="A221" s="2997">
        <v>1</v>
      </c>
      <c r="B221" s="3061"/>
      <c r="C221" s="3062" t="s">
        <v>4693</v>
      </c>
      <c r="D221" s="3063"/>
      <c r="E221" s="3063"/>
      <c r="F221" s="3096" t="s">
        <v>4614</v>
      </c>
      <c r="G221" s="3097">
        <v>2</v>
      </c>
      <c r="H221" s="3097">
        <v>3</v>
      </c>
      <c r="I221" s="3098">
        <v>5</v>
      </c>
      <c r="J221" s="3098">
        <v>5</v>
      </c>
      <c r="K221" s="3098">
        <v>5</v>
      </c>
      <c r="L221" s="3097">
        <v>3.5</v>
      </c>
      <c r="M221" s="3088" t="str">
        <f>IFERROR(IF(F221=E363,"L",IF(OR(F221=F363,F221=G363,F221=H363,F221=I363),"Kg",IF(OR(F221=J363,F221=K363,F221=L363,F221=M363),F221,0))),0)</f>
        <v>Kg</v>
      </c>
      <c r="N221" s="3069">
        <f>IFERROR((SUMIF(E363:M363, F221, E364:M364)) * G221 * G19, 0)</f>
        <v>200</v>
      </c>
      <c r="O221" s="3069">
        <f>IFERROR((SUMIF(E363:M363, F221, E364:M364)) * I221 * I19, 0)</f>
        <v>1890</v>
      </c>
      <c r="P221" s="3069">
        <f>IFERROR((SUMIF(E363:M363, F221, E364:M364)) * K221 * K19, 0)</f>
        <v>475</v>
      </c>
      <c r="Q221" s="3070" t="str">
        <f>IFERROR(IF(N221&gt;0,IF(OR(F221="Kg", F221="g"),IF(ROUND(N221,3)&gt;=1,ROUND(N221,3)&amp;" Kg",ROUND(N221*1000,0)&amp;" g"),IF(ROUND(N221,3)&gt;=1,ROUND(N221,3)&amp;IF(OR(F221=E363,F221=F363,F221=G363,F221=H363,F221=I363)," Kg ",F221),"")), ""),0)</f>
        <v>200 Kg</v>
      </c>
      <c r="R221" s="3070" t="str">
        <f>IFERROR(IF(O221&gt;0,IF(OR(F221="Kg", F221="g"),IF(ROUND(O221,3)&gt;=1,ROUND(O221,3)&amp;" Kg",ROUND(O221*1000,0)&amp;" g"),IF(ROUND(O221,3)&gt;=1,ROUND(O221,3)&amp;IF(OR(F221=E363,F221=F363,F221=G363,F221=H363,F221=I363)," Kg ",F221),"")), ""),0)</f>
        <v>1890 Kg</v>
      </c>
      <c r="S221" s="3070" t="str">
        <f>IFERROR(IF(P221&gt;0,IF(OR(F221="Kg", F221="g"),IF(ROUND(P221,3)&gt;=1,ROUND(P221,3)&amp;" Kg",ROUND(P221*1000,0)&amp;" g"),IF(ROUND(P221,3)&gt;=1,ROUND(P221,3)&amp;IF(OR(F221=E363,F221=F363,F221=G363,F221=H363,F221=I363)," Kg ",F221),"")), ""),0)</f>
        <v>475 Kg</v>
      </c>
      <c r="T221" s="3071">
        <f>IFERROR(INDEX(J364:M364,MATCH(G221,J363:M363,0))*G19&amp;" "&amp;G221,0)</f>
        <v>0</v>
      </c>
      <c r="U221" s="3071">
        <f>IFERROR(INDEX(J364:M364,MATCH(I221,J363:M363,0))*I19&amp;" "&amp;I221,0)</f>
        <v>0</v>
      </c>
      <c r="V221" s="3072">
        <f>IFERROR(INDEX(J364:M364,MATCH(K221,J363:M363,0))*K19&amp;" "&amp;K221,0)</f>
        <v>0</v>
      </c>
      <c r="W221" s="2997">
        <v>1</v>
      </c>
      <c r="X221" s="2997">
        <v>1</v>
      </c>
      <c r="Y221" s="2997">
        <v>1</v>
      </c>
      <c r="Z221" s="2997">
        <v>1</v>
      </c>
      <c r="AA221" s="2997">
        <v>1</v>
      </c>
      <c r="AB221" s="2997">
        <v>1</v>
      </c>
      <c r="AC221" s="2997">
        <v>1</v>
      </c>
      <c r="AD221" s="2997">
        <v>1</v>
      </c>
      <c r="AE221" s="3002">
        <v>1</v>
      </c>
    </row>
    <row r="222" spans="1:31" s="3031" customFormat="1" ht="15.75">
      <c r="A222" s="2997">
        <v>1</v>
      </c>
      <c r="B222" s="3061"/>
      <c r="C222" s="3073"/>
      <c r="D222" s="3074"/>
      <c r="E222" s="3074"/>
      <c r="F222" s="3075" t="str">
        <f>C221</f>
        <v>Fingers, beignets, nuggets de 20 g pièce crus</v>
      </c>
      <c r="G222" s="3113" t="str">
        <f>IF(OR(Q221="",0),T221,Q221)</f>
        <v>200 Kg</v>
      </c>
      <c r="H222" s="3113" t="str">
        <f>IF(OR(Q222="",0),T222,Q222)</f>
        <v>300 Kg</v>
      </c>
      <c r="I222" s="3113" t="str">
        <f>IF(OR(R221="",0),U221,R221)</f>
        <v>1890 Kg</v>
      </c>
      <c r="J222" s="3113" t="str">
        <f>IF(OR(R222="",0),U222,R222)</f>
        <v>640 Kg</v>
      </c>
      <c r="K222" s="3113" t="str">
        <f>IF(OR(S221="",0),V221,S221)</f>
        <v>475 Kg</v>
      </c>
      <c r="L222" s="3113" t="str">
        <f>IF(OR(S222="",0),V222,S222)</f>
        <v>266 Kg</v>
      </c>
      <c r="M222" s="3090">
        <f>SUM(N221:P222)</f>
        <v>3771</v>
      </c>
      <c r="N222" s="3078">
        <f>IFERROR((SUMIF(E363:M363, F221, E364:M364)) * H221 * H19, 0)</f>
        <v>300</v>
      </c>
      <c r="O222" s="3078">
        <f>IFERROR((SUMIF(E363:M363, F221, E364:M364)) * J221 * J19, 0)</f>
        <v>640</v>
      </c>
      <c r="P222" s="3078">
        <f>IFERROR((SUMIF(E363:M363, F221, E364:M364)) * L221 * L19, 0)</f>
        <v>266</v>
      </c>
      <c r="Q222" s="3070" t="str">
        <f>IFERROR(IF(N222&gt;0,IF(OR(F221="Kg", F221="g"),IF(ROUND(N222,3)&gt;=1,ROUND(N222,3)&amp;" Kg",ROUND(N222*1000,0)&amp;" g"),IF(ROUND(N222,3)&gt;=1,ROUND(N222,3)&amp;IF(OR(F221=E363,F221=F363,F221=G363,F221=H363,F221=I363)," Kg ",F221),"")), ""),0)</f>
        <v>300 Kg</v>
      </c>
      <c r="R222" s="3070" t="str">
        <f>IFERROR(IF(O222&gt;0,IF(OR(F221="Kg", F221="g"),IF(ROUND(O222,3)&gt;=1,ROUND(O222,3)&amp;" Kg",ROUND(O222*1000,0)&amp;" g"),IF(ROUND(O222,3)&gt;=1,ROUND(O222,3)&amp;IF(OR(F221=E363,F221=F363,F221=G363,F221=H363,F221=I363)," Kg ",F221),"")), ""),0)</f>
        <v>640 Kg</v>
      </c>
      <c r="S222" s="3070" t="str">
        <f>IFERROR(IF(P222&gt;0,IF(OR(F221="Kg", F221="g"),IF(ROUND(P222,3)&gt;=1,ROUND(P222,3)&amp;" Kg",ROUND(P222*1000,0)&amp;" g"),IF(ROUND(P222,3)&gt;=1,ROUND(P222,3)&amp;IF(OR(F221=E363,F221=F363,F221=G363,F221=H363,F221=I363)," Kg ",F221),"")), ""),0)</f>
        <v>266 Kg</v>
      </c>
      <c r="T222" s="3071">
        <f>IFERROR(INDEX(J364:M364,MATCH(H221,J363:M363,0))*H19&amp;" "&amp;H221,0)</f>
        <v>0</v>
      </c>
      <c r="U222" s="3071">
        <f>IFERROR(INDEX(J364:M364,MATCH(J221,J363:M363,0))*J19&amp;" "&amp;J221,0)</f>
        <v>0</v>
      </c>
      <c r="V222" s="3072">
        <f>IFERROR(INDEX(J364:M364,MATCH(L221,J363:M363,0))*L19&amp;" "&amp;L221,0)</f>
        <v>0</v>
      </c>
      <c r="W222" s="2997">
        <v>1</v>
      </c>
      <c r="X222" s="2997">
        <v>1</v>
      </c>
      <c r="Y222" s="2997">
        <v>1</v>
      </c>
      <c r="Z222" s="2997">
        <v>1</v>
      </c>
      <c r="AA222" s="2997">
        <v>1</v>
      </c>
      <c r="AB222" s="2997">
        <v>1</v>
      </c>
      <c r="AC222" s="2997">
        <v>1</v>
      </c>
      <c r="AD222" s="2997">
        <v>1</v>
      </c>
      <c r="AE222" s="3002">
        <v>1</v>
      </c>
    </row>
    <row r="223" spans="1:31" s="3031" customFormat="1" ht="15.75">
      <c r="A223" s="2997">
        <v>1</v>
      </c>
      <c r="B223" s="3061"/>
      <c r="C223" s="3062" t="s">
        <v>4694</v>
      </c>
      <c r="D223" s="3063"/>
      <c r="E223" s="3063"/>
      <c r="F223" s="3096" t="s">
        <v>4614</v>
      </c>
      <c r="G223" s="3097">
        <v>0.04</v>
      </c>
      <c r="H223" s="3097">
        <v>0.06</v>
      </c>
      <c r="I223" s="3098">
        <v>0.1</v>
      </c>
      <c r="J223" s="3098">
        <v>0.12</v>
      </c>
      <c r="K223" s="3098">
        <v>0.1</v>
      </c>
      <c r="L223" s="3097">
        <v>7.0000000000000007E-2</v>
      </c>
      <c r="M223" s="3088" t="str">
        <f>IFERROR(IF(F223=E363,"L",IF(OR(F223=F363,F223=G363,F223=H363,F223=I363),"Kg",IF(OR(F223=J363,F223=K363,F223=L363,F223=M363),F223,0))),0)</f>
        <v>Kg</v>
      </c>
      <c r="N223" s="3069">
        <f>IFERROR((SUMIF(E363:M363, F223, E364:M364)) * G223 * G19, 0)</f>
        <v>4</v>
      </c>
      <c r="O223" s="3069">
        <f>IFERROR((SUMIF(E363:M363, F223, E364:M364)) * I223 * I19, 0)</f>
        <v>37.800000000000004</v>
      </c>
      <c r="P223" s="3069">
        <f>IFERROR((SUMIF(E363:M363, F223, E364:M364)) * K223 * K19, 0)</f>
        <v>9.5</v>
      </c>
      <c r="Q223" s="3092" t="str">
        <f>IFERROR(IF(N223&gt;0,IF(OR(F223="Kg", F223="g"),IF(ROUND(N223,3)&gt;=1,ROUND(N223,3)&amp;" Kg",ROUND(N223*1000,0)&amp;" g"),IF(ROUND(N223,3)&gt;=1,ROUND(N223,3)&amp;IF(OR(F223=E363,F223=F363,F223=G363,F223=H363,F223=I363)," Kg ",F223),"")), ""),0)</f>
        <v>4 Kg</v>
      </c>
      <c r="R223" s="3092" t="str">
        <f>IFERROR(IF(O223&gt;0,IF(OR(F223="Kg", F223="g"),IF(ROUND(O223,3)&gt;=1,ROUND(O223,3)&amp;" Kg",ROUND(O223*1000,0)&amp;" g"),IF(ROUND(O223,3)&gt;=1,ROUND(O223,3)&amp;IF(OR(F223=E363,F223=F363,F223=G363,F223=H363,F223=I363)," Kg ",F223),"")), ""),0)</f>
        <v>37.8 Kg</v>
      </c>
      <c r="S223" s="3092" t="str">
        <f>IFERROR(IF(P223&gt;0,IF(OR(F223="Kg", F223="g"),IF(ROUND(P223,3)&gt;=1,ROUND(P223,3)&amp;" Kg",ROUND(P223*1000,0)&amp;" g"),IF(ROUND(P223,3)&gt;=1,ROUND(P223,3)&amp;IF(OR(F223=E363,F223=F363,F223=G363,F223=H363,F223=I363)," Kg ",F223),"")), ""),0)</f>
        <v>9.5 Kg</v>
      </c>
      <c r="T223" s="3093">
        <f>IFERROR(INDEX(J364:M364,MATCH(G223,J363:M363,0))*G19&amp;" "&amp;G223,0)</f>
        <v>0</v>
      </c>
      <c r="U223" s="3093">
        <f>IFERROR(INDEX(J364:M364,MATCH(I223,J363:M363,0))*I19&amp;" "&amp;I223,0)</f>
        <v>0</v>
      </c>
      <c r="V223" s="3094">
        <f>IFERROR(INDEX(J364:M364,MATCH(K223,J363:M363,0))*K19&amp;" "&amp;K223,0)</f>
        <v>0</v>
      </c>
      <c r="W223" s="2997">
        <v>1</v>
      </c>
      <c r="X223" s="2997">
        <v>1</v>
      </c>
      <c r="Y223" s="2997">
        <v>1</v>
      </c>
      <c r="Z223" s="2997">
        <v>1</v>
      </c>
      <c r="AA223" s="2997">
        <v>1</v>
      </c>
      <c r="AB223" s="2997">
        <v>1</v>
      </c>
      <c r="AC223" s="2997">
        <v>1</v>
      </c>
      <c r="AD223" s="2997">
        <v>1</v>
      </c>
      <c r="AE223" s="3002">
        <v>1</v>
      </c>
    </row>
    <row r="224" spans="1:31" s="3031" customFormat="1" ht="15.75">
      <c r="A224" s="2997">
        <v>1</v>
      </c>
      <c r="B224" s="3061"/>
      <c r="C224" s="3073"/>
      <c r="D224" s="3074"/>
      <c r="F224" s="3075" t="str">
        <f>C223</f>
        <v>Fingers, beignets, nuggets de 20 g (Kg) crus</v>
      </c>
      <c r="G224" s="3113" t="str">
        <f>IF(OR(Q223="",0),T223,Q223)</f>
        <v>4 Kg</v>
      </c>
      <c r="H224" s="3113" t="str">
        <f>IF(OR(Q224="",0),T224,Q224)</f>
        <v>6 Kg</v>
      </c>
      <c r="I224" s="3113" t="str">
        <f>IF(OR(R223="",0),U223,R223)</f>
        <v>37.8 Kg</v>
      </c>
      <c r="J224" s="3113" t="str">
        <f>IF(OR(R224="",0),U224,R224)</f>
        <v>15.36 Kg</v>
      </c>
      <c r="K224" s="3113" t="str">
        <f>IF(OR(S223="",0),V223,S223)</f>
        <v>9.5 Kg</v>
      </c>
      <c r="L224" s="3113" t="str">
        <f>IF(OR(S224="",0),V224,S224)</f>
        <v>5.32 Kg</v>
      </c>
      <c r="M224" s="3090">
        <f>SUM(N223:P224)</f>
        <v>77.97999999999999</v>
      </c>
      <c r="N224" s="3078">
        <f>IFERROR((SUMIF(E363:M363, F223, E364:M364)) * H223 * H19, 0)</f>
        <v>6</v>
      </c>
      <c r="O224" s="3078">
        <f>IFERROR((SUMIF(E363:M363, F223, E364:M364)) * J223 * J19, 0)</f>
        <v>15.36</v>
      </c>
      <c r="P224" s="3078">
        <f>IFERROR((SUMIF(E363:M363, F223, E364:M364)) * L223 * L19, 0)</f>
        <v>5.32</v>
      </c>
      <c r="Q224" s="3092" t="str">
        <f>IFERROR(IF(N224&gt;0,IF(OR(F223="Kg", F223="g"),IF(ROUND(N224,3)&gt;=1,ROUND(N224,3)&amp;" Kg",ROUND(N224*1000,0)&amp;" g"),IF(ROUND(N224,3)&gt;=1,ROUND(N224,3)&amp;IF(OR(F223=E363,F223=F363,F223=G363,F223=H363,F223=I363)," Kg ",F223),"")), ""),0)</f>
        <v>6 Kg</v>
      </c>
      <c r="R224" s="3092" t="str">
        <f>IFERROR(IF(O224&gt;0,IF(OR(F223="Kg", F223="g"),IF(ROUND(O224,3)&gt;=1,ROUND(O224,3)&amp;" Kg",ROUND(O224*1000,0)&amp;" g"),IF(ROUND(O224,3)&gt;=1,ROUND(O224,3)&amp;IF(OR(F223=E363,F223=F363,F223=G363,F223=H363,F223=I363)," Kg ",F223),"")), ""),0)</f>
        <v>15.36 Kg</v>
      </c>
      <c r="S224" s="3092" t="str">
        <f>IFERROR(IF(P224&gt;0,IF(OR(F223="Kg", F223="g"),IF(ROUND(P224,3)&gt;=1,ROUND(P224,3)&amp;" Kg",ROUND(P224*1000,0)&amp;" g"),IF(ROUND(P224,3)&gt;=1,ROUND(P224,3)&amp;IF(OR(F223=E363,F223=F363,F223=G363,F223=H363,F223=I363)," Kg ",F223),"")), ""),0)</f>
        <v>5.32 Kg</v>
      </c>
      <c r="T224" s="3093">
        <f>IFERROR(INDEX(J364:M364,MATCH(H223,J363:M363,0))*H19&amp;" "&amp;H223,0)</f>
        <v>0</v>
      </c>
      <c r="U224" s="3093">
        <f>IFERROR(INDEX(J364:M364,MATCH(J223,J363:M363,0))*J19&amp;" "&amp;J223,0)</f>
        <v>0</v>
      </c>
      <c r="V224" s="3094">
        <f>IFERROR(INDEX(J364:M364,MATCH(L223,J363:M363,0))*L19&amp;" "&amp;L223,0)</f>
        <v>0</v>
      </c>
      <c r="W224" s="2997">
        <v>1</v>
      </c>
      <c r="X224" s="2997">
        <v>1</v>
      </c>
      <c r="Y224" s="2997">
        <v>1</v>
      </c>
      <c r="Z224" s="2997">
        <v>1</v>
      </c>
      <c r="AA224" s="2997">
        <v>1</v>
      </c>
      <c r="AB224" s="2997">
        <v>1</v>
      </c>
      <c r="AC224" s="2997">
        <v>1</v>
      </c>
      <c r="AD224" s="2997">
        <v>1</v>
      </c>
      <c r="AE224" s="3002">
        <v>1</v>
      </c>
    </row>
    <row r="225" spans="1:31" s="3031" customFormat="1" ht="15.75">
      <c r="A225" s="2997">
        <v>1</v>
      </c>
      <c r="B225" s="3061"/>
      <c r="C225" s="3062" t="s">
        <v>4695</v>
      </c>
      <c r="D225" s="3063"/>
      <c r="E225" s="3063"/>
      <c r="F225" s="3096" t="s">
        <v>4614</v>
      </c>
      <c r="G225" s="3097">
        <v>0.05</v>
      </c>
      <c r="H225" s="3097">
        <v>7.0000000000000007E-2</v>
      </c>
      <c r="I225" s="3098">
        <v>0.11</v>
      </c>
      <c r="J225" s="3098">
        <v>0.13</v>
      </c>
      <c r="K225" s="3098">
        <v>0.1</v>
      </c>
      <c r="L225" s="3097">
        <v>7.0000000000000007E-2</v>
      </c>
      <c r="M225" s="3088" t="str">
        <f>IFERROR(IF(F225=E363,"L",IF(OR(F225=F363,F225=G363,F225=H363,F225=I363),"Kg",IF(OR(F225=J363,F225=K363,F225=L363,F225=M363),F225,0))),0)</f>
        <v>Kg</v>
      </c>
      <c r="N225" s="3069">
        <f>IFERROR((SUMIF(E363:M363, F225, E364:M364)) * G225 * G19, 0)</f>
        <v>5</v>
      </c>
      <c r="O225" s="3069">
        <f>IFERROR((SUMIF(E363:M363, F225, E364:M364)) * I225 * I19, 0)</f>
        <v>41.58</v>
      </c>
      <c r="P225" s="3069">
        <f>IFERROR((SUMIF(E363:M363, F225, E364:M364)) * K225 * K19, 0)</f>
        <v>9.5</v>
      </c>
      <c r="Q225" s="3070" t="str">
        <f>IFERROR(IF(N225&gt;0,IF(OR(F225="Kg", F225="g"),IF(ROUND(N225,3)&gt;=1,ROUND(N225,3)&amp;" Kg",ROUND(N225*1000,0)&amp;" g"),IF(ROUND(N225,3)&gt;=1,ROUND(N225,3)&amp;IF(OR(F225=E363,F225=F363,F225=G363,F225=H363,F225=I363)," Kg ",F225),"")), ""),0)</f>
        <v>5 Kg</v>
      </c>
      <c r="R225" s="3070" t="str">
        <f>IFERROR(IF(O225&gt;0,IF(OR(F225="Kg", F225="g"),IF(ROUND(O225,3)&gt;=1,ROUND(O225,3)&amp;" Kg",ROUND(O225*1000,0)&amp;" g"),IF(ROUND(O225,3)&gt;=1,ROUND(O225,3)&amp;IF(OR(F225=E363,F225=F363,F225=G363,F225=H363,F225=I363)," Kg ",F225),"")), ""),0)</f>
        <v>41.58 Kg</v>
      </c>
      <c r="S225" s="3070" t="str">
        <f>IFERROR(IF(P225&gt;0,IF(OR(F225="Kg", F225="g"),IF(ROUND(P225,3)&gt;=1,ROUND(P225,3)&amp;" Kg",ROUND(P225*1000,0)&amp;" g"),IF(ROUND(P225,3)&gt;=1,ROUND(P225,3)&amp;IF(OR(F225=E363,F225=F363,F225=G363,F225=H363,F225=I363)," Kg ",F225),"")), ""),0)</f>
        <v>9.5 Kg</v>
      </c>
      <c r="T225" s="3071">
        <f>IFERROR(INDEX(J364:M364,MATCH(G225,J363:M363,0))*G19&amp;" "&amp;G225,0)</f>
        <v>0</v>
      </c>
      <c r="U225" s="3071">
        <f>IFERROR(INDEX(J364:M364,MATCH(I225,J363:M363,0))*I19&amp;" "&amp;I225,0)</f>
        <v>0</v>
      </c>
      <c r="V225" s="3072">
        <f>IFERROR(INDEX(J364:M364,MATCH(K225,J363:M363,0))*K19&amp;" "&amp;K225,0)</f>
        <v>0</v>
      </c>
      <c r="W225" s="2997">
        <v>1</v>
      </c>
      <c r="X225" s="2997">
        <v>1</v>
      </c>
      <c r="Y225" s="2997">
        <v>1</v>
      </c>
      <c r="Z225" s="2997">
        <v>1</v>
      </c>
      <c r="AA225" s="2997">
        <v>1</v>
      </c>
      <c r="AB225" s="2997">
        <v>1</v>
      </c>
      <c r="AC225" s="2997">
        <v>1</v>
      </c>
      <c r="AD225" s="2997">
        <v>1</v>
      </c>
      <c r="AE225" s="3002">
        <v>1</v>
      </c>
    </row>
    <row r="226" spans="1:31" s="3031" customFormat="1" ht="15.75">
      <c r="A226" s="2997">
        <v>1</v>
      </c>
      <c r="B226" s="3061"/>
      <c r="C226" s="3073"/>
      <c r="D226" s="3074"/>
      <c r="E226" s="3074"/>
      <c r="F226" s="3075" t="str">
        <f>C225</f>
        <v>Escalope panée</v>
      </c>
      <c r="G226" s="3113" t="str">
        <f>IF(OR(Q225="",0),T225,Q225)</f>
        <v>5 Kg</v>
      </c>
      <c r="H226" s="3113" t="str">
        <f>IF(OR(Q226="",0),T226,Q226)</f>
        <v>7 Kg</v>
      </c>
      <c r="I226" s="3113" t="str">
        <f>IF(OR(R225="",0),U225,R225)</f>
        <v>41.58 Kg</v>
      </c>
      <c r="J226" s="3113" t="str">
        <f>IF(OR(R226="",0),U226,R226)</f>
        <v>16.64 Kg</v>
      </c>
      <c r="K226" s="3113" t="str">
        <f>IF(OR(S225="",0),V225,S225)</f>
        <v>9.5 Kg</v>
      </c>
      <c r="L226" s="3113" t="str">
        <f>IF(OR(S226="",0),V226,S226)</f>
        <v>5.32 Kg</v>
      </c>
      <c r="M226" s="3090">
        <f>SUM(N225:P226)</f>
        <v>85.039999999999992</v>
      </c>
      <c r="N226" s="3078">
        <f>IFERROR((SUMIF(E363:M363, F225, E364:M364)) * H225 * H19, 0)</f>
        <v>7.0000000000000009</v>
      </c>
      <c r="O226" s="3078">
        <f>IFERROR((SUMIF(E363:M363, F225, E364:M364)) * J225 * J19, 0)</f>
        <v>16.64</v>
      </c>
      <c r="P226" s="3078">
        <f>IFERROR((SUMIF(E363:M363, F225, E364:M364)) * L225 * L19, 0)</f>
        <v>5.32</v>
      </c>
      <c r="Q226" s="3070" t="str">
        <f>IFERROR(IF(N226&gt;0,IF(OR(F225="Kg", F225="g"),IF(ROUND(N226,3)&gt;=1,ROUND(N226,3)&amp;" Kg",ROUND(N226*1000,0)&amp;" g"),IF(ROUND(N226,3)&gt;=1,ROUND(N226,3)&amp;IF(OR(F225=E363,F225=F363,F225=G363,F225=H363,F225=I363)," Kg ",F225),"")), ""),0)</f>
        <v>7 Kg</v>
      </c>
      <c r="R226" s="3070" t="str">
        <f>IFERROR(IF(O226&gt;0,IF(OR(F225="Kg", F225="g"),IF(ROUND(O226,3)&gt;=1,ROUND(O226,3)&amp;" Kg",ROUND(O226*1000,0)&amp;" g"),IF(ROUND(O226,3)&gt;=1,ROUND(O226,3)&amp;IF(OR(F225=E363,F225=F363,F225=G363,F225=H363,F225=I363)," Kg ",F225),"")), ""),0)</f>
        <v>16.64 Kg</v>
      </c>
      <c r="S226" s="3070" t="str">
        <f>IFERROR(IF(P226&gt;0,IF(OR(F225="Kg", F225="g"),IF(ROUND(P226,3)&gt;=1,ROUND(P226,3)&amp;" Kg",ROUND(P226*1000,0)&amp;" g"),IF(ROUND(P226,3)&gt;=1,ROUND(P226,3)&amp;IF(OR(F225=E363,F225=F363,F225=G363,F225=H363,F225=I363)," Kg ",F225),"")), ""),0)</f>
        <v>5.32 Kg</v>
      </c>
      <c r="T226" s="3071">
        <f>IFERROR(INDEX(J364:M364,MATCH(H225,J363:M363,0))*H19&amp;" "&amp;H225,0)</f>
        <v>0</v>
      </c>
      <c r="U226" s="3071">
        <f>IFERROR(INDEX(J364:M364,MATCH(J225,J363:M363,0))*J19&amp;" "&amp;J225,0)</f>
        <v>0</v>
      </c>
      <c r="V226" s="3072">
        <f>IFERROR(INDEX(J364:M364,MATCH(L225,J363:M363,0))*L19&amp;" "&amp;L225,0)</f>
        <v>0</v>
      </c>
      <c r="W226" s="2997">
        <v>1</v>
      </c>
      <c r="X226" s="2997">
        <v>1</v>
      </c>
      <c r="Y226" s="2997">
        <v>1</v>
      </c>
      <c r="Z226" s="2997">
        <v>1</v>
      </c>
      <c r="AA226" s="2997">
        <v>1</v>
      </c>
      <c r="AB226" s="2997">
        <v>1</v>
      </c>
      <c r="AC226" s="2997">
        <v>1</v>
      </c>
      <c r="AD226" s="2997">
        <v>1</v>
      </c>
      <c r="AE226" s="3002">
        <v>1</v>
      </c>
    </row>
    <row r="227" spans="1:31" s="3031" customFormat="1" ht="15.75">
      <c r="A227" s="2997">
        <v>1</v>
      </c>
      <c r="B227" s="3061"/>
      <c r="C227" s="3062" t="s">
        <v>4696</v>
      </c>
      <c r="D227" s="3063"/>
      <c r="E227" s="3063"/>
      <c r="F227" s="3096" t="s">
        <v>4614</v>
      </c>
      <c r="G227" s="3097">
        <v>0.1</v>
      </c>
      <c r="H227" s="3097">
        <v>0.14000000000000001</v>
      </c>
      <c r="I227" s="3098">
        <v>0.16</v>
      </c>
      <c r="J227" s="3098">
        <v>0.18</v>
      </c>
      <c r="K227" s="3098">
        <v>0.14000000000000001</v>
      </c>
      <c r="L227" s="3097">
        <v>0.1</v>
      </c>
      <c r="M227" s="3088" t="str">
        <f>IFERROR(IF(F227=E363,"L",IF(OR(F227=F363,F227=G363,F227=H363,F227=I363),"Kg",IF(OR(F227=J363,F227=K363,F227=L363,F227=M363),F227,0))),0)</f>
        <v>Kg</v>
      </c>
      <c r="N227" s="3069">
        <f>IFERROR((SUMIF(E363:M363, F227, E364:M364)) * G227 * G19, 0)</f>
        <v>10</v>
      </c>
      <c r="O227" s="3069">
        <f>IFERROR((SUMIF(E363:M363, F227, E364:M364)) * I227 * I19, 0)</f>
        <v>60.480000000000004</v>
      </c>
      <c r="P227" s="3069">
        <f>IFERROR((SUMIF(E363:M363, F227, E364:M364)) * K227 * K19, 0)</f>
        <v>13.3</v>
      </c>
      <c r="Q227" s="3092" t="str">
        <f>IFERROR(IF(N227&gt;0,IF(OR(F227="Kg", F227="g"),IF(ROUND(N227,3)&gt;=1,ROUND(N227,3)&amp;" Kg",ROUND(N227*1000,0)&amp;" g"),IF(ROUND(N227,3)&gt;=1,ROUND(N227,3)&amp;IF(OR(F227=E363,F227=F363,F227=G363,F227=H363,F227=I363)," Kg ",F227),"")), ""),0)</f>
        <v>10 Kg</v>
      </c>
      <c r="R227" s="3092" t="str">
        <f>IFERROR(IF(O227&gt;0,IF(OR(F227="Kg", F227="g"),IF(ROUND(O227,3)&gt;=1,ROUND(O227,3)&amp;" Kg",ROUND(O227*1000,0)&amp;" g"),IF(ROUND(O227,3)&gt;=1,ROUND(O227,3)&amp;IF(OR(F227=E363,F227=F363,F227=G363,F227=H363,F227=I363)," Kg ",F227),"")), ""),0)</f>
        <v>60.48 Kg</v>
      </c>
      <c r="S227" s="3092" t="str">
        <f>IFERROR(IF(P227&gt;0,IF(OR(F227="Kg", F227="g"),IF(ROUND(P227,3)&gt;=1,ROUND(P227,3)&amp;" Kg",ROUND(P227*1000,0)&amp;" g"),IF(ROUND(P227,3)&gt;=1,ROUND(P227,3)&amp;IF(OR(F227=E363,F227=F363,F227=G363,F227=H363,F227=I363)," Kg ",F227),"")), ""),0)</f>
        <v>13.3 Kg</v>
      </c>
      <c r="T227" s="3093">
        <f>IFERROR(INDEX(J364:M364,MATCH(G227,J363:M363,0))*G19&amp;" "&amp;G227,0)</f>
        <v>0</v>
      </c>
      <c r="U227" s="3093">
        <f>IFERROR(INDEX(J364:M364,MATCH(I227,J363:M363,0))*I19&amp;" "&amp;I227,0)</f>
        <v>0</v>
      </c>
      <c r="V227" s="3094">
        <f>IFERROR(INDEX(J364:M364,MATCH(K227,J363:M363,0))*K19&amp;" "&amp;K227,0)</f>
        <v>0</v>
      </c>
      <c r="W227" s="2997">
        <v>1</v>
      </c>
      <c r="X227" s="2997">
        <v>1</v>
      </c>
      <c r="Y227" s="2997">
        <v>1</v>
      </c>
      <c r="Z227" s="2997">
        <v>1</v>
      </c>
      <c r="AA227" s="2997">
        <v>1</v>
      </c>
      <c r="AB227" s="2997">
        <v>1</v>
      </c>
      <c r="AC227" s="2997">
        <v>1</v>
      </c>
      <c r="AD227" s="2997">
        <v>1</v>
      </c>
      <c r="AE227" s="3002">
        <v>1</v>
      </c>
    </row>
    <row r="228" spans="1:31" s="3031" customFormat="1" ht="15.75">
      <c r="A228" s="2997">
        <v>1</v>
      </c>
      <c r="B228" s="3061"/>
      <c r="C228" s="3073"/>
      <c r="D228" s="3074"/>
      <c r="E228" s="3074"/>
      <c r="F228" s="3075" t="str">
        <f>C227</f>
        <v>Cuisse de lapin</v>
      </c>
      <c r="G228" s="3113" t="str">
        <f>IF(OR(Q227="",0),T227,Q227)</f>
        <v>10 Kg</v>
      </c>
      <c r="H228" s="3113" t="str">
        <f>IF(OR(Q228="",0),T228,Q228)</f>
        <v>14 Kg</v>
      </c>
      <c r="I228" s="3113" t="str">
        <f>IF(OR(R227="",0),U227,R227)</f>
        <v>60.48 Kg</v>
      </c>
      <c r="J228" s="3113" t="str">
        <f>IF(OR(R228="",0),U228,R228)</f>
        <v>23.04 Kg</v>
      </c>
      <c r="K228" s="3113" t="str">
        <f>IF(OR(S227="",0),V227,S227)</f>
        <v>13.3 Kg</v>
      </c>
      <c r="L228" s="3113" t="str">
        <f>IF(OR(S228="",0),V228,S228)</f>
        <v>7.6 Kg</v>
      </c>
      <c r="M228" s="3090">
        <f>SUM(N227:P228)</f>
        <v>128.41999999999999</v>
      </c>
      <c r="N228" s="3078">
        <f>IFERROR((SUMIF(E363:M363, F227, E364:M364)) * H227 * H19, 0)</f>
        <v>14.000000000000002</v>
      </c>
      <c r="O228" s="3078">
        <f>IFERROR((SUMIF(E363:M363, F227, E364:M364)) * J227 * J19, 0)</f>
        <v>23.04</v>
      </c>
      <c r="P228" s="3078">
        <f>IFERROR((SUMIF(E363:M363, F227, E364:M364)) * L227 * L19, 0)</f>
        <v>7.6000000000000005</v>
      </c>
      <c r="Q228" s="3092" t="str">
        <f>IFERROR(IF(N228&gt;0,IF(OR(F227="Kg", F227="g"),IF(ROUND(N228,3)&gt;=1,ROUND(N228,3)&amp;" Kg",ROUND(N228*1000,0)&amp;" g"),IF(ROUND(N228,3)&gt;=1,ROUND(N228,3)&amp;IF(OR(F227=E363,F227=F363,F227=G363,F227=H363,F227=I363)," Kg ",F227),"")), ""),0)</f>
        <v>14 Kg</v>
      </c>
      <c r="R228" s="3092" t="str">
        <f>IFERROR(IF(O228&gt;0,IF(OR(F227="Kg", F227="g"),IF(ROUND(O228,3)&gt;=1,ROUND(O228,3)&amp;" Kg",ROUND(O228*1000,0)&amp;" g"),IF(ROUND(O228,3)&gt;=1,ROUND(O228,3)&amp;IF(OR(F227=E363,F227=F363,F227=G363,F227=H363,F227=I363)," Kg ",F227),"")), ""),0)</f>
        <v>23.04 Kg</v>
      </c>
      <c r="S228" s="3092" t="str">
        <f>IFERROR(IF(P228&gt;0,IF(OR(F227="Kg", F227="g"),IF(ROUND(P228,3)&gt;=1,ROUND(P228,3)&amp;" Kg",ROUND(P228*1000,0)&amp;" g"),IF(ROUND(P228,3)&gt;=1,ROUND(P228,3)&amp;IF(OR(F227=E363,F227=F363,F227=G363,F227=H363,F227=I363)," Kg ",F227),"")), ""),0)</f>
        <v>7.6 Kg</v>
      </c>
      <c r="T228" s="3093">
        <f>IFERROR(INDEX(J364:M364,MATCH(H227,J363:M363,0))*H19&amp;" "&amp;H227,0)</f>
        <v>0</v>
      </c>
      <c r="U228" s="3093">
        <f>IFERROR(INDEX(J364:M364,MATCH(J227,J363:M363,0))*J19&amp;" "&amp;J227,0)</f>
        <v>0</v>
      </c>
      <c r="V228" s="3094">
        <f>IFERROR(INDEX(J364:M364,MATCH(L227,J363:M363,0))*L19&amp;" "&amp;L227,0)</f>
        <v>0</v>
      </c>
      <c r="W228" s="2997">
        <v>1</v>
      </c>
      <c r="X228" s="2997">
        <v>1</v>
      </c>
      <c r="Y228" s="2997">
        <v>1</v>
      </c>
      <c r="Z228" s="2997">
        <v>1</v>
      </c>
      <c r="AA228" s="2997">
        <v>1</v>
      </c>
      <c r="AB228" s="2997">
        <v>1</v>
      </c>
      <c r="AC228" s="2997">
        <v>1</v>
      </c>
      <c r="AD228" s="2997">
        <v>1</v>
      </c>
      <c r="AE228" s="3002">
        <v>1</v>
      </c>
    </row>
    <row r="229" spans="1:31" s="3031" customFormat="1" ht="15.75">
      <c r="A229" s="2997">
        <v>1</v>
      </c>
      <c r="B229" s="3061"/>
      <c r="C229" s="3062" t="s">
        <v>4697</v>
      </c>
      <c r="D229" s="3063"/>
      <c r="E229" s="3063"/>
      <c r="F229" s="3096" t="s">
        <v>4614</v>
      </c>
      <c r="G229" s="3097">
        <v>0</v>
      </c>
      <c r="H229" s="3097">
        <v>0</v>
      </c>
      <c r="I229" s="3098">
        <v>0.16</v>
      </c>
      <c r="J229" s="3098">
        <v>1.7999999999999999E-2</v>
      </c>
      <c r="K229" s="3098">
        <v>0.14000000000000001</v>
      </c>
      <c r="L229" s="3097">
        <v>0.1</v>
      </c>
      <c r="M229" s="3088" t="str">
        <f>IFERROR(IF(F229=E363,"L",IF(OR(F229=F363,F229=G363,F229=H363,F229=I363),"Kg",IF(OR(F229=J363,F229=K363,F229=L363,F229=M363),F229,0))),0)</f>
        <v>Kg</v>
      </c>
      <c r="N229" s="3069">
        <f>IFERROR((SUMIF(E363:M363, F229, E364:M364)) * G229 * G19, 0)</f>
        <v>0</v>
      </c>
      <c r="O229" s="3069">
        <f>IFERROR((SUMIF(E363:M363, F229, E364:M364)) * I229 * I19, 0)</f>
        <v>60.480000000000004</v>
      </c>
      <c r="P229" s="3069">
        <f>IFERROR((SUMIF(E363:M363, F229, E364:M364)) * K229 * K19, 0)</f>
        <v>13.3</v>
      </c>
      <c r="Q229" s="3070" t="str">
        <f>IFERROR(IF(N229&gt;0,IF(OR(F229="Kg", F229="g"),IF(ROUND(N229,3)&gt;=1,ROUND(N229,3)&amp;" Kg",ROUND(N229*1000,0)&amp;" g"),IF(ROUND(N229,3)&gt;=1,ROUND(N229,3)&amp;IF(OR(F229=E363,F229=F363,F229=G363,F229=H363,F229=I363)," Kg ",F229),"")), ""),0)</f>
        <v/>
      </c>
      <c r="R229" s="3070" t="str">
        <f>IFERROR(IF(O229&gt;0,IF(OR(F229="Kg", F229="g"),IF(ROUND(O229,3)&gt;=1,ROUND(O229,3)&amp;" Kg",ROUND(O229*1000,0)&amp;" g"),IF(ROUND(O229,3)&gt;=1,ROUND(O229,3)&amp;IF(OR(F229=E363,F229=F363,F229=G363,F229=H363,F229=I363)," Kg ",F229),"")), ""),0)</f>
        <v>60.48 Kg</v>
      </c>
      <c r="S229" s="3070" t="str">
        <f>IFERROR(IF(P229&gt;0,IF(OR(F229="Kg", F229="g"),IF(ROUND(P229,3)&gt;=1,ROUND(P229,3)&amp;" Kg",ROUND(P229*1000,0)&amp;" g"),IF(ROUND(P229,3)&gt;=1,ROUND(P229,3)&amp;IF(OR(F229=E363,F229=F363,F229=G363,F229=H363,F229=I363)," Kg ",F229),"")), ""),0)</f>
        <v>13.3 Kg</v>
      </c>
      <c r="T229" s="3071">
        <f>IFERROR(INDEX(J364:M364,MATCH(G229,J363:M363,0))*G19&amp;" "&amp;G229,0)</f>
        <v>0</v>
      </c>
      <c r="U229" s="3071">
        <f>IFERROR(INDEX(J364:M364,MATCH(I229,J363:M363,0))*I19&amp;" "&amp;I229,0)</f>
        <v>0</v>
      </c>
      <c r="V229" s="3072">
        <f>IFERROR(INDEX(J364:M364,MATCH(K229,J363:M363,0))*K19&amp;" "&amp;K229,0)</f>
        <v>0</v>
      </c>
      <c r="W229" s="2997">
        <v>1</v>
      </c>
      <c r="X229" s="2997">
        <v>1</v>
      </c>
      <c r="Y229" s="2997">
        <v>1</v>
      </c>
      <c r="Z229" s="2997">
        <v>1</v>
      </c>
      <c r="AA229" s="2997">
        <v>1</v>
      </c>
      <c r="AB229" s="2997">
        <v>1</v>
      </c>
      <c r="AC229" s="2997">
        <v>1</v>
      </c>
      <c r="AD229" s="2997">
        <v>1</v>
      </c>
      <c r="AE229" s="3002">
        <v>1</v>
      </c>
    </row>
    <row r="230" spans="1:31" s="3031" customFormat="1" ht="15.75">
      <c r="A230" s="2997">
        <v>1</v>
      </c>
      <c r="B230" s="3061"/>
      <c r="C230" s="3073"/>
      <c r="D230" s="3074"/>
      <c r="E230" s="3074"/>
      <c r="F230" s="3075" t="str">
        <f>C229</f>
        <v>Lapin sauté</v>
      </c>
      <c r="G230" s="3113">
        <f>IF(OR(Q229="",0),T229,Q229)</f>
        <v>0</v>
      </c>
      <c r="H230" s="3113">
        <f>IF(OR(Q230="",0),T230,Q230)</f>
        <v>0</v>
      </c>
      <c r="I230" s="3113" t="str">
        <f>IF(OR(R229="",0),U229,R229)</f>
        <v>60.48 Kg</v>
      </c>
      <c r="J230" s="3113" t="str">
        <f>IF(OR(R230="",0),U230,R230)</f>
        <v>2.304 Kg</v>
      </c>
      <c r="K230" s="3113" t="str">
        <f>IF(OR(S229="",0),V229,S229)</f>
        <v>13.3 Kg</v>
      </c>
      <c r="L230" s="3113" t="str">
        <f>IF(OR(S230="",0),V230,S230)</f>
        <v>7.6 Kg</v>
      </c>
      <c r="M230" s="3090">
        <f>SUM(N229:P230)</f>
        <v>83.683999999999997</v>
      </c>
      <c r="N230" s="3078">
        <f>IFERROR((SUMIF(E363:M363, F229, E364:M364)) * H229 * H19, 0)</f>
        <v>0</v>
      </c>
      <c r="O230" s="3078">
        <f>IFERROR((SUMIF(E363:M363, F229, E364:M364)) * J229 * J19, 0)</f>
        <v>2.3039999999999998</v>
      </c>
      <c r="P230" s="3078">
        <f>IFERROR((SUMIF(E363:M363, F229, E364:M364)) * L229 * L19, 0)</f>
        <v>7.6000000000000005</v>
      </c>
      <c r="Q230" s="3070" t="str">
        <f>IFERROR(IF(N230&gt;0,IF(OR(F229="Kg", F229="g"),IF(ROUND(N230,3)&gt;=1,ROUND(N230,3)&amp;" Kg",ROUND(N230*1000,0)&amp;" g"),IF(ROUND(N230,3)&gt;=1,ROUND(N230,3)&amp;IF(OR(F229=E363,F229=F363,F229=G363,F229=H363,F229=I363)," Kg ",F229),"")), ""),0)</f>
        <v/>
      </c>
      <c r="R230" s="3070" t="str">
        <f>IFERROR(IF(O230&gt;0,IF(OR(F229="Kg", F229="g"),IF(ROUND(O230,3)&gt;=1,ROUND(O230,3)&amp;" Kg",ROUND(O230*1000,0)&amp;" g"),IF(ROUND(O230,3)&gt;=1,ROUND(O230,3)&amp;IF(OR(F229=E363,F229=F363,F229=G363,F229=H363,F229=I363)," Kg ",F229),"")), ""),0)</f>
        <v>2.304 Kg</v>
      </c>
      <c r="S230" s="3070" t="str">
        <f>IFERROR(IF(P230&gt;0,IF(OR(F229="Kg", F229="g"),IF(ROUND(P230,3)&gt;=1,ROUND(P230,3)&amp;" Kg",ROUND(P230*1000,0)&amp;" g"),IF(ROUND(P230,3)&gt;=1,ROUND(P230,3)&amp;IF(OR(F229=E363,F229=F363,F229=G363,F229=H363,F229=I363)," Kg ",F229),"")), ""),0)</f>
        <v>7.6 Kg</v>
      </c>
      <c r="T230" s="3071">
        <f>IFERROR(INDEX(J364:M364,MATCH(H229,J363:M363,0))*H19&amp;" "&amp;H229,0)</f>
        <v>0</v>
      </c>
      <c r="U230" s="3071">
        <f>IFERROR(INDEX(J364:M364,MATCH(J229,J363:M363,0))*J19&amp;" "&amp;J229,0)</f>
        <v>0</v>
      </c>
      <c r="V230" s="3072">
        <f>IFERROR(INDEX(J364:M364,MATCH(L229,J363:M363,0))*L19&amp;" "&amp;L229,0)</f>
        <v>0</v>
      </c>
      <c r="W230" s="2997">
        <v>1</v>
      </c>
      <c r="X230" s="2997">
        <v>1</v>
      </c>
      <c r="Y230" s="2997">
        <v>1</v>
      </c>
      <c r="Z230" s="2997">
        <v>1</v>
      </c>
      <c r="AA230" s="2997">
        <v>1</v>
      </c>
      <c r="AB230" s="2997">
        <v>1</v>
      </c>
      <c r="AC230" s="2997">
        <v>1</v>
      </c>
      <c r="AD230" s="2997">
        <v>1</v>
      </c>
      <c r="AE230" s="3002">
        <v>1</v>
      </c>
    </row>
    <row r="231" spans="1:31" s="3031" customFormat="1" ht="15.75">
      <c r="A231" s="2997">
        <v>1</v>
      </c>
      <c r="B231" s="3061"/>
      <c r="C231" s="3062" t="s">
        <v>4698</v>
      </c>
      <c r="D231" s="3063"/>
      <c r="E231" s="3063"/>
      <c r="F231" s="3096" t="s">
        <v>4614</v>
      </c>
      <c r="G231" s="3097">
        <v>0.05</v>
      </c>
      <c r="H231" s="3097">
        <v>7.0000000000000007E-2</v>
      </c>
      <c r="I231" s="3098">
        <v>0.11</v>
      </c>
      <c r="J231" s="3098">
        <v>0.13</v>
      </c>
      <c r="K231" s="3098">
        <v>0.1</v>
      </c>
      <c r="L231" s="3097">
        <v>7.0000000000000007E-2</v>
      </c>
      <c r="M231" s="3088" t="str">
        <f>IFERROR(IF(F231=E363,"L",IF(OR(F231=F363,F231=G363,F231=H363,F231=I363),"Kg",IF(OR(F231=J363,F231=K363,F231=L363,F231=M363),F231,0))),0)</f>
        <v>Kg</v>
      </c>
      <c r="N231" s="3069">
        <f>IFERROR((SUMIF(E363:M363, F231, E364:M364)) * G231 * G19, 0)</f>
        <v>5</v>
      </c>
      <c r="O231" s="3069">
        <f>IFERROR((SUMIF(E363:M363, F231, E364:M364)) * I231 * I19, 0)</f>
        <v>41.58</v>
      </c>
      <c r="P231" s="3069">
        <f>IFERROR((SUMIF(E363:M363, F231, E364:M364)) * K231 * K19, 0)</f>
        <v>9.5</v>
      </c>
      <c r="Q231" s="3092" t="str">
        <f>IFERROR(IF(N231&gt;0,IF(OR(F231="Kg", F231="g"),IF(ROUND(N231,3)&gt;=1,ROUND(N231,3)&amp;" Kg",ROUND(N231*1000,0)&amp;" g"),IF(ROUND(N231,3)&gt;=1,ROUND(N231,3)&amp;IF(OR(F231=E363,F231=F363,F231=G363,F231=H363,F231=I363)," Kg ",F231),"")), ""),0)</f>
        <v>5 Kg</v>
      </c>
      <c r="R231" s="3092" t="str">
        <f>IFERROR(IF(O231&gt;0,IF(OR(F231="Kg", F231="g"),IF(ROUND(O231,3)&gt;=1,ROUND(O231,3)&amp;" Kg",ROUND(O231*1000,0)&amp;" g"),IF(ROUND(O231,3)&gt;=1,ROUND(O231,3)&amp;IF(OR(F231=E363,F231=F363,F231=G363,F231=H363,F231=I363)," Kg ",F231),"")), ""),0)</f>
        <v>41.58 Kg</v>
      </c>
      <c r="S231" s="3092" t="str">
        <f>IFERROR(IF(P231&gt;0,IF(OR(F231="Kg", F231="g"),IF(ROUND(P231,3)&gt;=1,ROUND(P231,3)&amp;" Kg",ROUND(P231*1000,0)&amp;" g"),IF(ROUND(P231,3)&gt;=1,ROUND(P231,3)&amp;IF(OR(F231=E363,F231=F363,F231=G363,F231=H363,F231=I363)," Kg ",F231),"")), ""),0)</f>
        <v>9.5 Kg</v>
      </c>
      <c r="T231" s="3093">
        <f>IFERROR(INDEX(J364:M364,MATCH(G231,J363:M363,0))*G19&amp;" "&amp;G231,0)</f>
        <v>0</v>
      </c>
      <c r="U231" s="3093">
        <f>IFERROR(INDEX(J364:M364,MATCH(I231,J363:M363,0))*I19&amp;" "&amp;I231,0)</f>
        <v>0</v>
      </c>
      <c r="V231" s="3094">
        <f>IFERROR(INDEX(J364:M364,MATCH(K231,J363:M363,0))*K19&amp;" "&amp;K231,0)</f>
        <v>0</v>
      </c>
      <c r="W231" s="2997">
        <v>1</v>
      </c>
      <c r="X231" s="2997">
        <v>1</v>
      </c>
      <c r="Y231" s="2997">
        <v>1</v>
      </c>
      <c r="Z231" s="2997">
        <v>1</v>
      </c>
      <c r="AA231" s="2997">
        <v>1</v>
      </c>
      <c r="AB231" s="2997">
        <v>1</v>
      </c>
      <c r="AC231" s="2997">
        <v>1</v>
      </c>
      <c r="AD231" s="2997">
        <v>1</v>
      </c>
      <c r="AE231" s="3002">
        <v>1</v>
      </c>
    </row>
    <row r="232" spans="1:31" s="3031" customFormat="1" ht="15.75">
      <c r="A232" s="2997">
        <v>1</v>
      </c>
      <c r="B232" s="3061"/>
      <c r="C232" s="3073"/>
      <c r="D232" s="3074"/>
      <c r="E232" s="3074"/>
      <c r="F232" s="3075" t="str">
        <f>C231</f>
        <v>Paupiette de lapin</v>
      </c>
      <c r="G232" s="3113" t="str">
        <f>IF(OR(Q231="",0),T231,Q231)</f>
        <v>5 Kg</v>
      </c>
      <c r="H232" s="3113" t="str">
        <f>IF(OR(Q232="",0),T232,Q232)</f>
        <v>7 Kg</v>
      </c>
      <c r="I232" s="3113" t="str">
        <f>IF(OR(R231="",0),U231,R231)</f>
        <v>41.58 Kg</v>
      </c>
      <c r="J232" s="3113" t="str">
        <f>IF(OR(R232="",0),U232,R232)</f>
        <v>16.64 Kg</v>
      </c>
      <c r="K232" s="3113" t="str">
        <f>IF(OR(S231="",0),V231,S231)</f>
        <v>9.5 Kg</v>
      </c>
      <c r="L232" s="3113" t="str">
        <f>IF(OR(S232="",0),V232,S232)</f>
        <v>5.32 Kg</v>
      </c>
      <c r="M232" s="3090">
        <f>SUM(N231:P232)</f>
        <v>85.039999999999992</v>
      </c>
      <c r="N232" s="3078">
        <f>IFERROR((SUMIF(E363:M363, F231, E364:M364)) * H231 * H19, 0)</f>
        <v>7.0000000000000009</v>
      </c>
      <c r="O232" s="3078">
        <f>IFERROR((SUMIF(E363:M363, F231, E364:M364)) * J231 * J19, 0)</f>
        <v>16.64</v>
      </c>
      <c r="P232" s="3078">
        <f>IFERROR((SUMIF(E363:M363, F231, E364:M364)) * L231 * L19, 0)</f>
        <v>5.32</v>
      </c>
      <c r="Q232" s="3092" t="str">
        <f>IFERROR(IF(N232&gt;0,IF(OR(F231="Kg", F231="g"),IF(ROUND(N232,3)&gt;=1,ROUND(N232,3)&amp;" Kg",ROUND(N232*1000,0)&amp;" g"),IF(ROUND(N232,3)&gt;=1,ROUND(N232,3)&amp;IF(OR(F231=E363,F231=F363,F231=G363,F231=H363,F231=I363)," Kg ",F231),"")), ""),0)</f>
        <v>7 Kg</v>
      </c>
      <c r="R232" s="3092" t="str">
        <f>IFERROR(IF(O232&gt;0,IF(OR(F231="Kg", F231="g"),IF(ROUND(O232,3)&gt;=1,ROUND(O232,3)&amp;" Kg",ROUND(O232*1000,0)&amp;" g"),IF(ROUND(O232,3)&gt;=1,ROUND(O232,3)&amp;IF(OR(F231=E363,F231=F363,F231=G363,F231=H363,F231=I363)," Kg ",F231),"")), ""),0)</f>
        <v>16.64 Kg</v>
      </c>
      <c r="S232" s="3092" t="str">
        <f>IFERROR(IF(P232&gt;0,IF(OR(F231="Kg", F231="g"),IF(ROUND(P232,3)&gt;=1,ROUND(P232,3)&amp;" Kg",ROUND(P232*1000,0)&amp;" g"),IF(ROUND(P232,3)&gt;=1,ROUND(P232,3)&amp;IF(OR(F231=E363,F231=F363,F231=G363,F231=H363,F231=I363)," Kg ",F231),"")), ""),0)</f>
        <v>5.32 Kg</v>
      </c>
      <c r="T232" s="3093">
        <f>IFERROR(INDEX(J364:M364,MATCH(H231,J363:M363,0))*H19&amp;" "&amp;H231,0)</f>
        <v>0</v>
      </c>
      <c r="U232" s="3093">
        <f>IFERROR(INDEX(J364:M364,MATCH(J231,J363:M363,0))*J19&amp;" "&amp;J231,0)</f>
        <v>0</v>
      </c>
      <c r="V232" s="3094">
        <f>IFERROR(INDEX(J364:M364,MATCH(L231,J363:M363,0))*L19&amp;" "&amp;L231,0)</f>
        <v>0</v>
      </c>
      <c r="W232" s="2997">
        <v>1</v>
      </c>
      <c r="X232" s="2997">
        <v>1</v>
      </c>
      <c r="Y232" s="2997">
        <v>1</v>
      </c>
      <c r="Z232" s="2997">
        <v>1</v>
      </c>
      <c r="AA232" s="2997">
        <v>1</v>
      </c>
      <c r="AB232" s="2997">
        <v>1</v>
      </c>
      <c r="AC232" s="2997">
        <v>1</v>
      </c>
      <c r="AD232" s="2997">
        <v>1</v>
      </c>
      <c r="AE232" s="3002">
        <v>1</v>
      </c>
    </row>
    <row r="233" spans="1:31" s="3031" customFormat="1" ht="15.75">
      <c r="A233" s="2997">
        <v>1</v>
      </c>
      <c r="B233" s="3061"/>
      <c r="C233" s="3062" t="s">
        <v>4699</v>
      </c>
      <c r="D233" s="3063"/>
      <c r="E233" s="3063"/>
      <c r="F233" s="3085" t="s">
        <v>4611</v>
      </c>
      <c r="G233" s="3086">
        <v>1</v>
      </c>
      <c r="H233" s="3086">
        <v>2</v>
      </c>
      <c r="I233" s="3086">
        <v>2.5</v>
      </c>
      <c r="J233" s="3086">
        <v>2.5</v>
      </c>
      <c r="K233" s="3086">
        <v>2</v>
      </c>
      <c r="L233" s="3087">
        <v>1.5</v>
      </c>
      <c r="M233" s="3088" t="str">
        <f>IFERROR(IF(F233=E363,"L",IF(OR(F233=F363,F233=G363,F233=H363,F233=I363),"Kg",IF(OR(F233=J363,F233=K363,F233=L363,F233=M363),F233,0))),0)</f>
        <v xml:space="preserve"> Unité(s)</v>
      </c>
      <c r="N233" s="3069">
        <f>IFERROR((SUMIF(E363:M363, F233, E364:M364)) * G233 * G19, 0)</f>
        <v>100</v>
      </c>
      <c r="O233" s="3069">
        <f>IFERROR((SUMIF(E363:M363, F233, E364:M364)) * I233 * I19, 0)</f>
        <v>945</v>
      </c>
      <c r="P233" s="3069">
        <f>IFERROR((SUMIF(E363:M363, F233, E364:M364)) * K233 * K19, 0)</f>
        <v>190</v>
      </c>
      <c r="Q233" s="3070" t="str">
        <f>IFERROR(IF(N233&gt;0,IF(OR(F233="Kg", F233="g"),IF(ROUND(N233,3)&gt;=1,ROUND(N233,3)&amp;" Kg",ROUND(N233*1000,0)&amp;" g"),IF(ROUND(N233,3)&gt;=1,ROUND(N233,3)&amp;IF(OR(F233=E363,F233=F363,F233=G363,F233=H363,F233=I363)," Kg ",F233),"")), ""),0)</f>
        <v>100 Unité(s)</v>
      </c>
      <c r="R233" s="3070" t="str">
        <f>IFERROR(IF(O233&gt;0,IF(OR(F233="Kg", F233="g"),IF(ROUND(O233,3)&gt;=1,ROUND(O233,3)&amp;" Kg",ROUND(O233*1000,0)&amp;" g"),IF(ROUND(O233,3)&gt;=1,ROUND(O233,3)&amp;IF(OR(F233=E363,F233=F363,F233=G363,F233=H363,F233=I363)," Kg ",F233),"")), ""),0)</f>
        <v>945 Unité(s)</v>
      </c>
      <c r="S233" s="3070" t="str">
        <f>IFERROR(IF(P233&gt;0,IF(OR(F233="Kg", F233="g"),IF(ROUND(P233,3)&gt;=1,ROUND(P233,3)&amp;" Kg",ROUND(P233*1000,0)&amp;" g"),IF(ROUND(P233,3)&gt;=1,ROUND(P233,3)&amp;IF(OR(F233=E363,F233=F363,F233=G363,F233=H363,F233=I363)," Kg ",F233),"")), ""),0)</f>
        <v>190 Unité(s)</v>
      </c>
      <c r="T233" s="3071">
        <f>IFERROR(INDEX(J364:M364,MATCH(G233,J363:M363,0))*G19&amp;" "&amp;G233,0)</f>
        <v>0</v>
      </c>
      <c r="U233" s="3071">
        <f>IFERROR(INDEX(J364:M364,MATCH(I233,J363:M363,0))*I19&amp;" "&amp;I233,0)</f>
        <v>0</v>
      </c>
      <c r="V233" s="3072">
        <f>IFERROR(INDEX(J364:M364,MATCH(K233,J363:M363,0))*K19&amp;" "&amp;K233,0)</f>
        <v>0</v>
      </c>
      <c r="W233" s="2997">
        <v>1</v>
      </c>
      <c r="X233" s="2997">
        <v>1</v>
      </c>
      <c r="Y233" s="2997">
        <v>1</v>
      </c>
      <c r="Z233" s="2997">
        <v>1</v>
      </c>
      <c r="AA233" s="2997">
        <v>1</v>
      </c>
      <c r="AB233" s="2997">
        <v>1</v>
      </c>
      <c r="AC233" s="2997">
        <v>1</v>
      </c>
      <c r="AD233" s="2997">
        <v>1</v>
      </c>
      <c r="AE233" s="3002">
        <v>1</v>
      </c>
    </row>
    <row r="234" spans="1:31" s="3031" customFormat="1" ht="15.75">
      <c r="A234" s="2997">
        <v>1</v>
      </c>
      <c r="B234" s="3061"/>
      <c r="C234" s="3073"/>
      <c r="D234" s="3074"/>
      <c r="E234" s="3074"/>
      <c r="F234" s="3075" t="str">
        <f>C233</f>
        <v>Saucisse de volaille de 50g pièce crue (à l’unité)</v>
      </c>
      <c r="G234" s="3089" t="str">
        <f>IF(OR(Q233="",0),T233,Q233)</f>
        <v>100 Unité(s)</v>
      </c>
      <c r="H234" s="3089" t="str">
        <f>IF(OR(Q234="",0),T234,Q234)</f>
        <v>200 Unité(s)</v>
      </c>
      <c r="I234" s="3089" t="str">
        <f>IF(OR(R233="",0),U233,R233)</f>
        <v>945 Unité(s)</v>
      </c>
      <c r="J234" s="3089" t="str">
        <f>IF(OR(R234="",0),U234,R234)</f>
        <v>320 Unité(s)</v>
      </c>
      <c r="K234" s="3089" t="str">
        <f>IF(OR(S233="",0),V233,S233)</f>
        <v>190 Unité(s)</v>
      </c>
      <c r="L234" s="3089" t="str">
        <f>IF(OR(S234="",0),V234,S234)</f>
        <v>114 Unité(s)</v>
      </c>
      <c r="M234" s="3090">
        <f>SUM(N233:P234)</f>
        <v>1869</v>
      </c>
      <c r="N234" s="3078">
        <f>IFERROR((SUMIF(E363:M363, F233, E364:M364)) * H233 * H19, 0)</f>
        <v>200</v>
      </c>
      <c r="O234" s="3078">
        <f>IFERROR((SUMIF(E363:M363, F233, E364:M364)) * J233 * J19, 0)</f>
        <v>320</v>
      </c>
      <c r="P234" s="3078">
        <f>IFERROR((SUMIF(E363:M363, F233, E364:M364)) * L233 * L19, 0)</f>
        <v>114</v>
      </c>
      <c r="Q234" s="3070" t="str">
        <f>IFERROR(IF(N234&gt;0,IF(OR(F233="Kg", F233="g"),IF(ROUND(N234,3)&gt;=1,ROUND(N234,3)&amp;" Kg",ROUND(N234*1000,0)&amp;" g"),IF(ROUND(N234,3)&gt;=1,ROUND(N234,3)&amp;IF(OR(F233=E363,F233=F363,F233=G363,F233=H363,F233=I363)," Kg ",F233),"")), ""),0)</f>
        <v>200 Unité(s)</v>
      </c>
      <c r="R234" s="3070" t="str">
        <f>IFERROR(IF(O234&gt;0,IF(OR(F233="Kg", F233="g"),IF(ROUND(O234,3)&gt;=1,ROUND(O234,3)&amp;" Kg",ROUND(O234*1000,0)&amp;" g"),IF(ROUND(O234,3)&gt;=1,ROUND(O234,3)&amp;IF(OR(F233=E363,F233=F363,F233=G363,F233=H363,F233=I363)," Kg ",F233),"")), ""),0)</f>
        <v>320 Unité(s)</v>
      </c>
      <c r="S234" s="3070" t="str">
        <f>IFERROR(IF(P234&gt;0,IF(OR(F233="Kg", F233="g"),IF(ROUND(P234,3)&gt;=1,ROUND(P234,3)&amp;" Kg",ROUND(P234*1000,0)&amp;" g"),IF(ROUND(P234,3)&gt;=1,ROUND(P234,3)&amp;IF(OR(F233=E363,F233=F363,F233=G363,F233=H363,F233=I363)," Kg ",F233),"")), ""),0)</f>
        <v>114 Unité(s)</v>
      </c>
      <c r="T234" s="3071">
        <f>IFERROR(INDEX(J364:M364,MATCH(H233,J363:M363,0))*H19&amp;" "&amp;H233,0)</f>
        <v>0</v>
      </c>
      <c r="U234" s="3071">
        <f>IFERROR(INDEX(J364:M364,MATCH(J233,J363:M363,0))*J19&amp;" "&amp;J233,0)</f>
        <v>0</v>
      </c>
      <c r="V234" s="3072">
        <f>IFERROR(INDEX(J364:M364,MATCH(L233,J363:M363,0))*L19&amp;" "&amp;L233,0)</f>
        <v>0</v>
      </c>
      <c r="W234" s="2997">
        <v>1</v>
      </c>
      <c r="X234" s="2997">
        <v>1</v>
      </c>
      <c r="Y234" s="2997">
        <v>1</v>
      </c>
      <c r="Z234" s="2997">
        <v>1</v>
      </c>
      <c r="AA234" s="2997">
        <v>1</v>
      </c>
      <c r="AB234" s="2997">
        <v>1</v>
      </c>
      <c r="AC234" s="2997">
        <v>1</v>
      </c>
      <c r="AD234" s="2997">
        <v>1</v>
      </c>
      <c r="AE234" s="3002">
        <v>1</v>
      </c>
    </row>
    <row r="235" spans="1:31" s="3031" customFormat="1" ht="15.75">
      <c r="A235" s="2997">
        <v>1</v>
      </c>
      <c r="B235" s="3061"/>
      <c r="C235" s="3062" t="s">
        <v>4700</v>
      </c>
      <c r="D235" s="3063"/>
      <c r="E235" s="3063"/>
      <c r="F235" s="3096" t="s">
        <v>4614</v>
      </c>
      <c r="G235" s="3097">
        <v>0.05</v>
      </c>
      <c r="H235" s="3097">
        <v>0.1</v>
      </c>
      <c r="I235" s="3098">
        <v>0.125</v>
      </c>
      <c r="J235" s="3098">
        <v>0.15</v>
      </c>
      <c r="K235" s="3098">
        <v>0.1</v>
      </c>
      <c r="L235" s="3097">
        <v>7.4999999999999997E-2</v>
      </c>
      <c r="M235" s="3088" t="str">
        <f>IFERROR(IF(F235=E363,"L",IF(OR(F235=F363,F235=G363,F235=H363,F235=I363),"Kg",IF(OR(F235=J363,F235=K363,F235=L363,F235=M363),F235,0))),0)</f>
        <v>Kg</v>
      </c>
      <c r="N235" s="3069">
        <f>IFERROR((SUMIF(E363:M363, F235, E364:M364)) * G235 * G19, 0)</f>
        <v>5</v>
      </c>
      <c r="O235" s="3069">
        <f>IFERROR((SUMIF(E363:M363, F235, E364:M364)) * I235 * I19, 0)</f>
        <v>47.25</v>
      </c>
      <c r="P235" s="3069">
        <f>IFERROR((SUMIF(E363:M363, F235, E364:M364)) * K235 * K19, 0)</f>
        <v>9.5</v>
      </c>
      <c r="Q235" s="3092" t="str">
        <f>IFERROR(IF(N235&gt;0,IF(OR(F235="Kg", F235="g"),IF(ROUND(N235,3)&gt;=1,ROUND(N235,3)&amp;" Kg",ROUND(N235*1000,0)&amp;" g"),IF(ROUND(N235,3)&gt;=1,ROUND(N235,3)&amp;IF(OR(F235=E363,F235=F363,F235=G363,F235=H363,F235=I363)," Kg ",F235),"")), ""),0)</f>
        <v>5 Kg</v>
      </c>
      <c r="R235" s="3092" t="str">
        <f>IFERROR(IF(O235&gt;0,IF(OR(F235="Kg", F235="g"),IF(ROUND(O235,3)&gt;=1,ROUND(O235,3)&amp;" Kg",ROUND(O235*1000,0)&amp;" g"),IF(ROUND(O235,3)&gt;=1,ROUND(O235,3)&amp;IF(OR(F235=E363,F235=F363,F235=G363,F235=H363,F235=I363)," Kg ",F235),"")), ""),0)</f>
        <v>47.25 Kg</v>
      </c>
      <c r="S235" s="3092" t="str">
        <f>IFERROR(IF(P235&gt;0,IF(OR(F235="Kg", F235="g"),IF(ROUND(P235,3)&gt;=1,ROUND(P235,3)&amp;" Kg",ROUND(P235*1000,0)&amp;" g"),IF(ROUND(P235,3)&gt;=1,ROUND(P235,3)&amp;IF(OR(F235=E363,F235=F363,F235=G363,F235=H363,F235=I363)," Kg ",F235),"")), ""),0)</f>
        <v>9.5 Kg</v>
      </c>
      <c r="T235" s="3093">
        <f>IFERROR(INDEX(J364:M364,MATCH(G235,J363:M363,0))*G19&amp;" "&amp;G235,0)</f>
        <v>0</v>
      </c>
      <c r="U235" s="3093">
        <f>IFERROR(INDEX(J364:M364,MATCH(I235,J363:M363,0))*I19&amp;" "&amp;I235,0)</f>
        <v>0</v>
      </c>
      <c r="V235" s="3094">
        <f>IFERROR(INDEX(J364:M364,MATCH(K235,J363:M363,0))*K19&amp;" "&amp;K235,0)</f>
        <v>0</v>
      </c>
      <c r="W235" s="2997">
        <v>1</v>
      </c>
      <c r="X235" s="2997">
        <v>1</v>
      </c>
      <c r="Y235" s="2997">
        <v>1</v>
      </c>
      <c r="Z235" s="2997">
        <v>1</v>
      </c>
      <c r="AA235" s="2997">
        <v>1</v>
      </c>
      <c r="AB235" s="2997">
        <v>1</v>
      </c>
      <c r="AC235" s="2997">
        <v>1</v>
      </c>
      <c r="AD235" s="2997">
        <v>1</v>
      </c>
      <c r="AE235" s="3002">
        <v>1</v>
      </c>
    </row>
    <row r="236" spans="1:31" s="3031" customFormat="1" ht="15.75">
      <c r="A236" s="2997">
        <v>1</v>
      </c>
      <c r="B236" s="3061"/>
      <c r="C236" s="3073"/>
      <c r="D236" s="3074"/>
      <c r="E236" s="3074"/>
      <c r="F236" s="3075" t="str">
        <f>C235</f>
        <v>Saucisse de volaille de 50g pièce crue (Kg)</v>
      </c>
      <c r="G236" s="3113" t="str">
        <f>IF(OR(Q235="",0),T235,Q235)</f>
        <v>5 Kg</v>
      </c>
      <c r="H236" s="3113" t="str">
        <f>IF(OR(Q236="",0),T236,Q236)</f>
        <v>10 Kg</v>
      </c>
      <c r="I236" s="3113" t="str">
        <f>IF(OR(R235="",0),U235,R235)</f>
        <v>47.25 Kg</v>
      </c>
      <c r="J236" s="3113" t="str">
        <f>IF(OR(R236="",0),U236,R236)</f>
        <v>19.2 Kg</v>
      </c>
      <c r="K236" s="3113" t="str">
        <f>IF(OR(S235="",0),V235,S235)</f>
        <v>9.5 Kg</v>
      </c>
      <c r="L236" s="3113" t="str">
        <f>IF(OR(S236="",0),V236,S236)</f>
        <v>5.7 Kg</v>
      </c>
      <c r="M236" s="3090">
        <f>SUM(N235:P236)</f>
        <v>96.65</v>
      </c>
      <c r="N236" s="3078">
        <f>IFERROR((SUMIF(E363:M363, F235, E364:M364)) * H235 * H19, 0)</f>
        <v>10</v>
      </c>
      <c r="O236" s="3078">
        <f>IFERROR((SUMIF(E363:M363, F235, E364:M364)) * J235 * J19, 0)</f>
        <v>19.2</v>
      </c>
      <c r="P236" s="3078">
        <f>IFERROR((SUMIF(E363:M363, F235, E364:M364)) * L235 * L19, 0)</f>
        <v>5.7</v>
      </c>
      <c r="Q236" s="3092" t="str">
        <f>IFERROR(IF(N236&gt;0,IF(OR(F235="Kg", F235="g"),IF(ROUND(N236,3)&gt;=1,ROUND(N236,3)&amp;" Kg",ROUND(N236*1000,0)&amp;" g"),IF(ROUND(N236,3)&gt;=1,ROUND(N236,3)&amp;IF(OR(F235=E363,F235=F363,F235=G363,F235=H363,F235=I363)," Kg ",F235),"")), ""),0)</f>
        <v>10 Kg</v>
      </c>
      <c r="R236" s="3092" t="str">
        <f>IFERROR(IF(O236&gt;0,IF(OR(F235="Kg", F235="g"),IF(ROUND(O236,3)&gt;=1,ROUND(O236,3)&amp;" Kg",ROUND(O236*1000,0)&amp;" g"),IF(ROUND(O236,3)&gt;=1,ROUND(O236,3)&amp;IF(OR(F235=E363,F235=F363,F235=G363,F235=H363,F235=I363)," Kg ",F235),"")), ""),0)</f>
        <v>19.2 Kg</v>
      </c>
      <c r="S236" s="3092" t="str">
        <f>IFERROR(IF(P236&gt;0,IF(OR(F235="Kg", F235="g"),IF(ROUND(P236,3)&gt;=1,ROUND(P236,3)&amp;" Kg",ROUND(P236*1000,0)&amp;" g"),IF(ROUND(P236,3)&gt;=1,ROUND(P236,3)&amp;IF(OR(F235=E363,F235=F363,F235=G363,F235=H363,F235=I363)," Kg ",F235),"")), ""),0)</f>
        <v>5.7 Kg</v>
      </c>
      <c r="T236" s="3093">
        <f>IFERROR(INDEX(J364:M364,MATCH(H235,J363:M363,0))*H19&amp;" "&amp;H235,0)</f>
        <v>0</v>
      </c>
      <c r="U236" s="3093">
        <f>IFERROR(INDEX(J364:M364,MATCH(J235,J363:M363,0))*J19&amp;" "&amp;J235,0)</f>
        <v>0</v>
      </c>
      <c r="V236" s="3094">
        <f>IFERROR(INDEX(J364:M364,MATCH(L235,J363:M363,0))*L19&amp;" "&amp;L235,0)</f>
        <v>0</v>
      </c>
      <c r="W236" s="2997">
        <v>1</v>
      </c>
      <c r="X236" s="2997">
        <v>1</v>
      </c>
      <c r="Y236" s="2997">
        <v>1</v>
      </c>
      <c r="Z236" s="2997">
        <v>1</v>
      </c>
      <c r="AA236" s="2997">
        <v>1</v>
      </c>
      <c r="AB236" s="2997">
        <v>1</v>
      </c>
      <c r="AC236" s="2997">
        <v>1</v>
      </c>
      <c r="AD236" s="2997">
        <v>1</v>
      </c>
      <c r="AE236" s="3002">
        <v>1</v>
      </c>
    </row>
    <row r="237" spans="1:31" s="3031" customFormat="1" ht="15" customHeight="1">
      <c r="A237" s="2997">
        <v>1</v>
      </c>
      <c r="B237" s="3079"/>
      <c r="C237" s="7040" t="s">
        <v>4701</v>
      </c>
      <c r="D237" s="7040"/>
      <c r="E237" s="7040"/>
      <c r="F237" s="7040"/>
      <c r="G237" s="7040"/>
      <c r="H237" s="7040"/>
      <c r="I237" s="7040"/>
      <c r="J237" s="7040"/>
      <c r="K237" s="7040"/>
      <c r="L237" s="7040"/>
      <c r="M237" s="7040"/>
      <c r="N237" s="3035"/>
      <c r="O237" s="3035"/>
      <c r="P237" s="3035"/>
      <c r="Q237" s="3035"/>
      <c r="R237" s="3035"/>
      <c r="S237" s="3035"/>
      <c r="T237" s="3035"/>
      <c r="U237" s="3035"/>
      <c r="V237" s="3036"/>
      <c r="W237" s="2997">
        <v>1</v>
      </c>
      <c r="X237" s="2997">
        <v>1</v>
      </c>
      <c r="Y237" s="2997">
        <v>1</v>
      </c>
      <c r="Z237" s="2997">
        <v>1</v>
      </c>
      <c r="AA237" s="2997">
        <v>1</v>
      </c>
      <c r="AB237" s="2997">
        <v>1</v>
      </c>
      <c r="AC237" s="2997">
        <v>1</v>
      </c>
      <c r="AD237" s="2997">
        <v>1</v>
      </c>
      <c r="AE237" s="3002">
        <v>1</v>
      </c>
    </row>
    <row r="238" spans="1:31" s="3031" customFormat="1" ht="15" customHeight="1">
      <c r="A238" s="2997">
        <v>1</v>
      </c>
      <c r="B238" s="3079"/>
      <c r="C238" s="7041"/>
      <c r="D238" s="7041"/>
      <c r="E238" s="7041"/>
      <c r="F238" s="7041"/>
      <c r="G238" s="7041"/>
      <c r="H238" s="7041"/>
      <c r="I238" s="7041"/>
      <c r="J238" s="7041"/>
      <c r="K238" s="7041"/>
      <c r="L238" s="7041"/>
      <c r="M238" s="7041"/>
      <c r="N238" s="3035"/>
      <c r="O238" s="3035"/>
      <c r="P238" s="3035"/>
      <c r="Q238" s="3035"/>
      <c r="R238" s="3035"/>
      <c r="S238" s="3035"/>
      <c r="T238" s="3035"/>
      <c r="U238" s="3035"/>
      <c r="V238" s="3036"/>
      <c r="W238" s="2997">
        <v>1</v>
      </c>
      <c r="X238" s="2997">
        <v>1</v>
      </c>
      <c r="Y238" s="2997">
        <v>1</v>
      </c>
      <c r="Z238" s="2997">
        <v>1</v>
      </c>
      <c r="AA238" s="2997">
        <v>1</v>
      </c>
      <c r="AB238" s="2997">
        <v>1</v>
      </c>
      <c r="AC238" s="2997">
        <v>1</v>
      </c>
      <c r="AD238" s="2997">
        <v>1</v>
      </c>
      <c r="AE238" s="3002">
        <v>1</v>
      </c>
    </row>
    <row r="239" spans="1:31" s="3031" customFormat="1" ht="15.75">
      <c r="A239" s="2997">
        <v>1</v>
      </c>
      <c r="B239" s="3055"/>
      <c r="C239" s="3056"/>
      <c r="D239" s="3056"/>
      <c r="E239" s="3056"/>
      <c r="F239" s="3080" t="s">
        <v>4608</v>
      </c>
      <c r="G239" s="3081">
        <f t="shared" ref="G239:L239" si="15">G19</f>
        <v>100</v>
      </c>
      <c r="H239" s="3081">
        <f t="shared" si="15"/>
        <v>100</v>
      </c>
      <c r="I239" s="3081">
        <f t="shared" si="15"/>
        <v>378</v>
      </c>
      <c r="J239" s="3081">
        <f t="shared" si="15"/>
        <v>128</v>
      </c>
      <c r="K239" s="3081">
        <f t="shared" si="15"/>
        <v>95</v>
      </c>
      <c r="L239" s="3081">
        <f t="shared" si="15"/>
        <v>76</v>
      </c>
      <c r="M239" s="3059">
        <f>SUM(G239:L239)</f>
        <v>877</v>
      </c>
      <c r="N239" s="3116" t="s">
        <v>4609</v>
      </c>
      <c r="O239" s="3035"/>
      <c r="P239" s="3035"/>
      <c r="Q239" s="3035"/>
      <c r="R239" s="3035"/>
      <c r="S239" s="3035"/>
      <c r="T239" s="3035"/>
      <c r="U239" s="3035"/>
      <c r="V239" s="3036"/>
      <c r="W239" s="2997">
        <v>1</v>
      </c>
      <c r="X239" s="2997">
        <v>1</v>
      </c>
      <c r="Y239" s="2997">
        <v>1</v>
      </c>
      <c r="Z239" s="2997">
        <v>1</v>
      </c>
      <c r="AA239" s="2997">
        <v>1</v>
      </c>
      <c r="AB239" s="2997">
        <v>1</v>
      </c>
      <c r="AC239" s="2997">
        <v>1</v>
      </c>
      <c r="AD239" s="2997">
        <v>1</v>
      </c>
      <c r="AE239" s="3002">
        <v>1</v>
      </c>
    </row>
    <row r="240" spans="1:31" s="3031" customFormat="1" ht="15.75">
      <c r="A240" s="2997">
        <v>1</v>
      </c>
      <c r="B240" s="3061"/>
      <c r="C240" s="3062" t="s">
        <v>4702</v>
      </c>
      <c r="D240" s="3063"/>
      <c r="E240" s="3063"/>
      <c r="F240" s="3096" t="s">
        <v>4614</v>
      </c>
      <c r="G240" s="3097">
        <v>0.05</v>
      </c>
      <c r="H240" s="3097">
        <v>7.0000000000000007E-2</v>
      </c>
      <c r="I240" s="3098">
        <v>0.11</v>
      </c>
      <c r="J240" s="3098">
        <v>0.13</v>
      </c>
      <c r="K240" s="3098">
        <v>0.1</v>
      </c>
      <c r="L240" s="3097">
        <v>7.0000000000000007E-2</v>
      </c>
      <c r="M240" s="3088" t="str">
        <f>IFERROR(IF(F240=E363,"L",IF(OR(F240=F363,F240=G363,F240=H363,F240=I363),"Kg",IF(OR(F240=J363,F240=K363,F240=L363,F240=M363),F240,0))),0)</f>
        <v>Kg</v>
      </c>
      <c r="N240" s="3069">
        <f>IFERROR((SUMIF(E363:M363, F240, E364:M364)) * G240 * G19, 0)</f>
        <v>5</v>
      </c>
      <c r="O240" s="3069">
        <f>IFERROR((SUMIF(E363:M363, F240, E364:M364)) * I240 * I19, 0)</f>
        <v>41.58</v>
      </c>
      <c r="P240" s="3069">
        <f>IFERROR((SUMIF(E363:M363, F240, E364:M364)) * K240 * K19, 0)</f>
        <v>9.5</v>
      </c>
      <c r="Q240" s="3070" t="str">
        <f>IFERROR(IF(N240&gt;0,IF(OR(F240="Kg", F240="g"),IF(ROUND(N240,3)&gt;=1,ROUND(N240,3)&amp;" Kg",ROUND(N240*1000,0)&amp;" g"),IF(ROUND(N240,3)&gt;=1,ROUND(N240,3)&amp;IF(OR(F240=E363,F240=F363,F240=G363,F240=H363,F240=I363)," Kg ",F240),"")), ""),0)</f>
        <v>5 Kg</v>
      </c>
      <c r="R240" s="3070" t="str">
        <f>IFERROR(IF(O240&gt;0,IF(OR(F240="Kg", F240="g"),IF(ROUND(O240,3)&gt;=1,ROUND(O240,3)&amp;" Kg",ROUND(O240*1000,0)&amp;" g"),IF(ROUND(O240,3)&gt;=1,ROUND(O240,3)&amp;IF(OR(F240=E363,F240=F363,F240=G363,F240=H363,F240=I363)," Kg ",F240),"")), ""),0)</f>
        <v>41.58 Kg</v>
      </c>
      <c r="S240" s="3070" t="str">
        <f>IFERROR(IF(P240&gt;0,IF(OR(F240="Kg", F240="g"),IF(ROUND(P240,3)&gt;=1,ROUND(P240,3)&amp;" Kg",ROUND(P240*1000,0)&amp;" g"),IF(ROUND(P240,3)&gt;=1,ROUND(P240,3)&amp;IF(OR(F240=E363,F240=F363,F240=G363,F240=H363,F240=I363)," Kg ",F240),"")), ""),0)</f>
        <v>9.5 Kg</v>
      </c>
      <c r="T240" s="3071">
        <f>IFERROR(INDEX(J364:M364,MATCH(G240,J363:M363,0))*G19&amp;" "&amp;G240,0)</f>
        <v>0</v>
      </c>
      <c r="U240" s="3071">
        <f>IFERROR(INDEX(J364:M364,MATCH(I240,J363:M363,0))*I19&amp;" "&amp;I240,0)</f>
        <v>0</v>
      </c>
      <c r="V240" s="3072">
        <f>IFERROR(INDEX(J364:M364,MATCH(K240,J363:M363,0))*K19&amp;" "&amp;K240,0)</f>
        <v>0</v>
      </c>
      <c r="W240" s="2997">
        <v>1</v>
      </c>
      <c r="X240" s="2997">
        <v>1</v>
      </c>
      <c r="Y240" s="2997">
        <v>1</v>
      </c>
      <c r="Z240" s="2997">
        <v>1</v>
      </c>
      <c r="AA240" s="2997">
        <v>1</v>
      </c>
      <c r="AB240" s="2997">
        <v>1</v>
      </c>
      <c r="AC240" s="2997">
        <v>1</v>
      </c>
      <c r="AD240" s="2997">
        <v>1</v>
      </c>
      <c r="AE240" s="3002">
        <v>1</v>
      </c>
    </row>
    <row r="241" spans="1:31" s="3031" customFormat="1" ht="15.75">
      <c r="A241" s="2997">
        <v>1</v>
      </c>
      <c r="B241" s="3061"/>
      <c r="C241" s="3073"/>
      <c r="D241" s="3074"/>
      <c r="E241" s="3074"/>
      <c r="F241" s="3075" t="str">
        <f>C240</f>
        <v>Foie, langue, rognons, boudin</v>
      </c>
      <c r="G241" s="3113" t="str">
        <f>IF(OR(Q240="",0),T240,Q240)</f>
        <v>5 Kg</v>
      </c>
      <c r="H241" s="3113" t="str">
        <f>IF(OR(Q241="",0),T241,Q241)</f>
        <v>7 Kg</v>
      </c>
      <c r="I241" s="3113" t="str">
        <f>IF(OR(R240="",0),U240,R240)</f>
        <v>41.58 Kg</v>
      </c>
      <c r="J241" s="3113" t="str">
        <f>IF(OR(R241="",0),U241,R241)</f>
        <v>16.64 Kg</v>
      </c>
      <c r="K241" s="3113" t="str">
        <f>IF(OR(S240="",0),V240,S240)</f>
        <v>9.5 Kg</v>
      </c>
      <c r="L241" s="3113" t="str">
        <f>IF(OR(S241="",0),V241,S241)</f>
        <v>5.32 Kg</v>
      </c>
      <c r="M241" s="3090">
        <f>SUM(N240:P241)</f>
        <v>85.039999999999992</v>
      </c>
      <c r="N241" s="3078">
        <f>IFERROR((SUMIF(E363:M363, F240, E364:M364)) * H240 * H19, 0)</f>
        <v>7.0000000000000009</v>
      </c>
      <c r="O241" s="3078">
        <f>IFERROR((SUMIF(E363:M363, F240, E364:M364)) * J240 * J19, 0)</f>
        <v>16.64</v>
      </c>
      <c r="P241" s="3078">
        <f>IFERROR((SUMIF(E363:M363, F240, E364:M364)) * L240 * L19, 0)</f>
        <v>5.32</v>
      </c>
      <c r="Q241" s="3070" t="str">
        <f>IFERROR(IF(N241&gt;0,IF(OR(F240="Kg", F240="g"),IF(ROUND(N241,3)&gt;=1,ROUND(N241,3)&amp;" Kg",ROUND(N241*1000,0)&amp;" g"),IF(ROUND(N241,3)&gt;=1,ROUND(N241,3)&amp;IF(OR(F240=E363,F240=F363,F240=G363,F240=H363,F240=I363)," Kg ",F240),"")), ""),0)</f>
        <v>7 Kg</v>
      </c>
      <c r="R241" s="3070" t="str">
        <f>IFERROR(IF(O241&gt;0,IF(OR(F240="Kg", F240="g"),IF(ROUND(O241,3)&gt;=1,ROUND(O241,3)&amp;" Kg",ROUND(O241*1000,0)&amp;" g"),IF(ROUND(O241,3)&gt;=1,ROUND(O241,3)&amp;IF(OR(F240=E363,F240=F363,F240=G363,F240=H363,F240=I363)," Kg ",F240),"")), ""),0)</f>
        <v>16.64 Kg</v>
      </c>
      <c r="S241" s="3070" t="str">
        <f>IFERROR(IF(P241&gt;0,IF(OR(F240="Kg", F240="g"),IF(ROUND(P241,3)&gt;=1,ROUND(P241,3)&amp;" Kg",ROUND(P241*1000,0)&amp;" g"),IF(ROUND(P241,3)&gt;=1,ROUND(P241,3)&amp;IF(OR(F240=E363,F240=F363,F240=G363,F240=H363,F240=I363)," Kg ",F240),"")), ""),0)</f>
        <v>5.32 Kg</v>
      </c>
      <c r="T241" s="3071">
        <f>IFERROR(INDEX(J364:M364,MATCH(H240,J363:M363,0))*H19&amp;" "&amp;H240,0)</f>
        <v>0</v>
      </c>
      <c r="U241" s="3071">
        <f>IFERROR(INDEX(J364:M364,MATCH(J240,J363:M363,0))*J19&amp;" "&amp;J240,0)</f>
        <v>0</v>
      </c>
      <c r="V241" s="3072">
        <f>IFERROR(INDEX(J364:M364,MATCH(L240,J363:M363,0))*L19&amp;" "&amp;L240,0)</f>
        <v>0</v>
      </c>
      <c r="W241" s="2997">
        <v>1</v>
      </c>
      <c r="X241" s="2997">
        <v>1</v>
      </c>
      <c r="Y241" s="2997">
        <v>1</v>
      </c>
      <c r="Z241" s="2997">
        <v>1</v>
      </c>
      <c r="AA241" s="2997">
        <v>1</v>
      </c>
      <c r="AB241" s="2997">
        <v>1</v>
      </c>
      <c r="AC241" s="2997">
        <v>1</v>
      </c>
      <c r="AD241" s="2997">
        <v>1</v>
      </c>
      <c r="AE241" s="3002">
        <v>1</v>
      </c>
    </row>
    <row r="242" spans="1:31" s="3031" customFormat="1" ht="15.75">
      <c r="A242" s="2997">
        <v>1</v>
      </c>
      <c r="B242" s="3061"/>
      <c r="C242" s="3062" t="s">
        <v>4703</v>
      </c>
      <c r="D242" s="3063"/>
      <c r="E242" s="3063"/>
      <c r="F242" s="3096" t="s">
        <v>4614</v>
      </c>
      <c r="G242" s="3097">
        <v>0.05</v>
      </c>
      <c r="H242" s="3097">
        <v>7.0000000000000007E-2</v>
      </c>
      <c r="I242" s="3098">
        <v>0.15</v>
      </c>
      <c r="J242" s="3098">
        <v>1.18</v>
      </c>
      <c r="K242" s="3098">
        <v>0.15</v>
      </c>
      <c r="L242" s="3097">
        <v>0.14000000000000001</v>
      </c>
      <c r="M242" s="3088" t="str">
        <f>IFERROR(IF(F242=E363,"L",IF(OR(F242=F363,F242=G363,F242=H363,F242=I363),"Kg",IF(OR(F242=J363,F242=K363,F242=L363,F242=M363),F242,0))),0)</f>
        <v>Kg</v>
      </c>
      <c r="N242" s="3069">
        <f>IFERROR((SUMIF(E363:M363, F242, E364:M364)) * G242 * G19, 0)</f>
        <v>5</v>
      </c>
      <c r="O242" s="3069">
        <f>IFERROR((SUMIF(E363:M363, F242, E364:M364)) * I242 * I19, 0)</f>
        <v>56.699999999999996</v>
      </c>
      <c r="P242" s="3069">
        <f>IFERROR((SUMIF(E363:M363, F242, E364:M364)) * K242 * K19, 0)</f>
        <v>14.25</v>
      </c>
      <c r="Q242" s="3092" t="str">
        <f>IFERROR(IF(N242&gt;0,IF(OR(F242="Kg", F242="g"),IF(ROUND(N242,3)&gt;=1,ROUND(N242,3)&amp;" Kg",ROUND(N242*1000,0)&amp;" g"),IF(ROUND(N242,3)&gt;=1,ROUND(N242,3)&amp;IF(OR(F242=E363,F242=F363,F242=G363,F242=H363,F242=I363)," Kg ",F242),"")), ""),0)</f>
        <v>5 Kg</v>
      </c>
      <c r="R242" s="3092" t="str">
        <f>IFERROR(IF(O242&gt;0,IF(OR(F242="Kg", F242="g"),IF(ROUND(O242,3)&gt;=1,ROUND(O242,3)&amp;" Kg",ROUND(O242*1000,0)&amp;" g"),IF(ROUND(O242,3)&gt;=1,ROUND(O242,3)&amp;IF(OR(F242=E363,F242=F363,F242=G363,F242=H363,F242=I363)," Kg ",F242),"")), ""),0)</f>
        <v>56.7 Kg</v>
      </c>
      <c r="S242" s="3092" t="str">
        <f>IFERROR(IF(P242&gt;0,IF(OR(F242="Kg", F242="g"),IF(ROUND(P242,3)&gt;=1,ROUND(P242,3)&amp;" Kg",ROUND(P242*1000,0)&amp;" g"),IF(ROUND(P242,3)&gt;=1,ROUND(P242,3)&amp;IF(OR(F242=E363,F242=F363,F242=G363,F242=H363,F242=I363)," Kg ",F242),"")), ""),0)</f>
        <v>14.25 Kg</v>
      </c>
      <c r="T242" s="3093">
        <f>IFERROR(INDEX(J364:M364,MATCH(G242,J363:M363,0))*G19&amp;" "&amp;G242,0)</f>
        <v>0</v>
      </c>
      <c r="U242" s="3093">
        <f>IFERROR(INDEX(J364:M364,MATCH(I242,J363:M363,0))*I19&amp;" "&amp;I242,0)</f>
        <v>0</v>
      </c>
      <c r="V242" s="3094">
        <f>IFERROR(INDEX(J364:M364,MATCH(K242,J363:M363,0))*K19&amp;" "&amp;K242,0)</f>
        <v>0</v>
      </c>
      <c r="W242" s="2997">
        <v>1</v>
      </c>
      <c r="X242" s="2997">
        <v>1</v>
      </c>
      <c r="Y242" s="2997">
        <v>1</v>
      </c>
      <c r="Z242" s="2997">
        <v>1</v>
      </c>
      <c r="AA242" s="2997">
        <v>1</v>
      </c>
      <c r="AB242" s="2997">
        <v>1</v>
      </c>
      <c r="AC242" s="2997">
        <v>1</v>
      </c>
      <c r="AD242" s="2997">
        <v>1</v>
      </c>
      <c r="AE242" s="3002">
        <v>1</v>
      </c>
    </row>
    <row r="243" spans="1:31" s="3031" customFormat="1" ht="15.75">
      <c r="A243" s="2997">
        <v>1</v>
      </c>
      <c r="B243" s="3061"/>
      <c r="C243" s="3073"/>
      <c r="D243" s="3074"/>
      <c r="E243" s="3074"/>
      <c r="F243" s="3075" t="str">
        <f>C242</f>
        <v>Tripes avec sauce</v>
      </c>
      <c r="G243" s="3113" t="str">
        <f>IF(OR(Q242="",0),T242,Q242)</f>
        <v>5 Kg</v>
      </c>
      <c r="H243" s="3113" t="str">
        <f>IF(OR(Q243="",0),T243,Q243)</f>
        <v>7 Kg</v>
      </c>
      <c r="I243" s="3113" t="str">
        <f>IF(OR(R242="",0),U242,R242)</f>
        <v>56.7 Kg</v>
      </c>
      <c r="J243" s="3113" t="str">
        <f>IF(OR(R243="",0),U243,R243)</f>
        <v>151.04 Kg</v>
      </c>
      <c r="K243" s="3113" t="str">
        <f>IF(OR(S242="",0),V242,S242)</f>
        <v>14.25 Kg</v>
      </c>
      <c r="L243" s="3113" t="str">
        <f>IF(OR(S243="",0),V243,S243)</f>
        <v>10.64 Kg</v>
      </c>
      <c r="M243" s="3090">
        <f>SUM(N242:P243)</f>
        <v>244.63</v>
      </c>
      <c r="N243" s="3078">
        <f>IFERROR((SUMIF(E363:M363, F242, E364:M364)) * H242 * H19, 0)</f>
        <v>7.0000000000000009</v>
      </c>
      <c r="O243" s="3078">
        <f>IFERROR((SUMIF(E363:M363, F242, E364:M364)) * J242 * J19, 0)</f>
        <v>151.04</v>
      </c>
      <c r="P243" s="3078">
        <f>IFERROR((SUMIF(E363:M363, F242, E364:M364)) * L242 * L19, 0)</f>
        <v>10.64</v>
      </c>
      <c r="Q243" s="3092" t="str">
        <f>IFERROR(IF(N243&gt;0,IF(OR(F242="Kg", F242="g"),IF(ROUND(N243,3)&gt;=1,ROUND(N243,3)&amp;" Kg",ROUND(N243*1000,0)&amp;" g"),IF(ROUND(N243,3)&gt;=1,ROUND(N243,3)&amp;IF(OR(F242=E363,F242=F363,F242=G363,F242=H363,F242=I363)," Kg ",F242),"")), ""),0)</f>
        <v>7 Kg</v>
      </c>
      <c r="R243" s="3092" t="str">
        <f>IFERROR(IF(O243&gt;0,IF(OR(F242="Kg", F242="g"),IF(ROUND(O243,3)&gt;=1,ROUND(O243,3)&amp;" Kg",ROUND(O243*1000,0)&amp;" g"),IF(ROUND(O243,3)&gt;=1,ROUND(O243,3)&amp;IF(OR(F242=E363,F242=F363,F242=G363,F242=H363,F242=I363)," Kg ",F242),"")), ""),0)</f>
        <v>151.04 Kg</v>
      </c>
      <c r="S243" s="3092" t="str">
        <f>IFERROR(IF(P243&gt;0,IF(OR(F242="Kg", F242="g"),IF(ROUND(P243,3)&gt;=1,ROUND(P243,3)&amp;" Kg",ROUND(P243*1000,0)&amp;" g"),IF(ROUND(P243,3)&gt;=1,ROUND(P243,3)&amp;IF(OR(F242=E363,F242=F363,F242=G363,F242=H363,F242=I363)," Kg ",F242),"")), ""),0)</f>
        <v>10.64 Kg</v>
      </c>
      <c r="T243" s="3093">
        <f>IFERROR(INDEX(J364:M364,MATCH(H242,J363:M363,0))*H19&amp;" "&amp;H242,0)</f>
        <v>0</v>
      </c>
      <c r="U243" s="3093">
        <f>IFERROR(INDEX(J364:M364,MATCH(J242,J363:M363,0))*J19&amp;" "&amp;J242,0)</f>
        <v>0</v>
      </c>
      <c r="V243" s="3094">
        <f>IFERROR(INDEX(J364:M364,MATCH(L242,J363:M363,0))*L19&amp;" "&amp;L242,0)</f>
        <v>0</v>
      </c>
      <c r="W243" s="2997">
        <v>1</v>
      </c>
      <c r="X243" s="2997">
        <v>1</v>
      </c>
      <c r="Y243" s="2997">
        <v>1</v>
      </c>
      <c r="Z243" s="2997">
        <v>1</v>
      </c>
      <c r="AA243" s="2997">
        <v>1</v>
      </c>
      <c r="AB243" s="2997">
        <v>1</v>
      </c>
      <c r="AC243" s="2997">
        <v>1</v>
      </c>
      <c r="AD243" s="2997">
        <v>1</v>
      </c>
      <c r="AE243" s="3002">
        <v>1</v>
      </c>
    </row>
    <row r="244" spans="1:31" s="3031" customFormat="1" ht="15" customHeight="1">
      <c r="A244" s="2997">
        <v>1</v>
      </c>
      <c r="B244" s="3079"/>
      <c r="C244" s="7048" t="s">
        <v>4704</v>
      </c>
      <c r="D244" s="7048"/>
      <c r="E244" s="7048"/>
      <c r="F244" s="7048"/>
      <c r="G244" s="7048"/>
      <c r="H244" s="7048"/>
      <c r="I244" s="7048"/>
      <c r="J244" s="7048"/>
      <c r="K244" s="7048"/>
      <c r="L244" s="7048"/>
      <c r="M244" s="7048"/>
      <c r="N244" s="3035"/>
      <c r="O244" s="3035"/>
      <c r="P244" s="3035"/>
      <c r="Q244" s="3035"/>
      <c r="R244" s="3035"/>
      <c r="S244" s="3035"/>
      <c r="T244" s="3035"/>
      <c r="U244" s="3035"/>
      <c r="V244" s="3036"/>
      <c r="W244" s="2997">
        <v>1</v>
      </c>
      <c r="X244" s="2997">
        <v>1</v>
      </c>
      <c r="Y244" s="2997">
        <v>1</v>
      </c>
      <c r="Z244" s="2997">
        <v>1</v>
      </c>
      <c r="AA244" s="2997">
        <v>1</v>
      </c>
      <c r="AB244" s="2997">
        <v>1</v>
      </c>
      <c r="AC244" s="2997">
        <v>1</v>
      </c>
      <c r="AD244" s="2997">
        <v>1</v>
      </c>
      <c r="AE244" s="3002">
        <v>1</v>
      </c>
    </row>
    <row r="245" spans="1:31" s="3031" customFormat="1" ht="15" customHeight="1">
      <c r="A245" s="2997">
        <v>1</v>
      </c>
      <c r="B245" s="3079"/>
      <c r="C245" s="7049"/>
      <c r="D245" s="7049"/>
      <c r="E245" s="7049"/>
      <c r="F245" s="7049"/>
      <c r="G245" s="7049"/>
      <c r="H245" s="7049"/>
      <c r="I245" s="7049"/>
      <c r="J245" s="7049"/>
      <c r="K245" s="7049"/>
      <c r="L245" s="7049"/>
      <c r="M245" s="7049"/>
      <c r="N245" s="3035"/>
      <c r="O245" s="3035"/>
      <c r="P245" s="3035"/>
      <c r="Q245" s="3035"/>
      <c r="R245" s="3035"/>
      <c r="S245" s="3035"/>
      <c r="T245" s="3035"/>
      <c r="U245" s="3035"/>
      <c r="V245" s="3036"/>
      <c r="W245" s="2997">
        <v>1</v>
      </c>
      <c r="X245" s="2997">
        <v>1</v>
      </c>
      <c r="Y245" s="2997">
        <v>1</v>
      </c>
      <c r="Z245" s="2997">
        <v>1</v>
      </c>
      <c r="AA245" s="2997">
        <v>1</v>
      </c>
      <c r="AB245" s="2997">
        <v>1</v>
      </c>
      <c r="AC245" s="2997">
        <v>1</v>
      </c>
      <c r="AD245" s="2997">
        <v>1</v>
      </c>
      <c r="AE245" s="3002">
        <v>1</v>
      </c>
    </row>
    <row r="246" spans="1:31" s="3031" customFormat="1" ht="15.75">
      <c r="A246" s="2997">
        <v>1</v>
      </c>
      <c r="B246" s="3055"/>
      <c r="C246" s="3056"/>
      <c r="D246" s="3056"/>
      <c r="E246" s="3056"/>
      <c r="F246" s="3080" t="s">
        <v>4608</v>
      </c>
      <c r="G246" s="3081">
        <f t="shared" ref="G246:L246" si="16">G19</f>
        <v>100</v>
      </c>
      <c r="H246" s="3081">
        <f t="shared" si="16"/>
        <v>100</v>
      </c>
      <c r="I246" s="3081">
        <f t="shared" si="16"/>
        <v>378</v>
      </c>
      <c r="J246" s="3081">
        <f t="shared" si="16"/>
        <v>128</v>
      </c>
      <c r="K246" s="3081">
        <f t="shared" si="16"/>
        <v>95</v>
      </c>
      <c r="L246" s="3081">
        <f t="shared" si="16"/>
        <v>76</v>
      </c>
      <c r="M246" s="3059">
        <f>SUM(G246:L246)</f>
        <v>877</v>
      </c>
      <c r="N246" s="3035"/>
      <c r="O246" s="3035"/>
      <c r="P246" s="3035"/>
      <c r="Q246" s="3035"/>
      <c r="R246" s="3035"/>
      <c r="S246" s="3035"/>
      <c r="T246" s="3035"/>
      <c r="U246" s="3035"/>
      <c r="V246" s="3036"/>
      <c r="W246" s="2997">
        <v>1</v>
      </c>
      <c r="X246" s="2997">
        <v>1</v>
      </c>
      <c r="Y246" s="2997">
        <v>1</v>
      </c>
      <c r="Z246" s="2997">
        <v>1</v>
      </c>
      <c r="AA246" s="2997">
        <v>1</v>
      </c>
      <c r="AB246" s="2997">
        <v>1</v>
      </c>
      <c r="AC246" s="2997">
        <v>1</v>
      </c>
      <c r="AD246" s="2997">
        <v>1</v>
      </c>
      <c r="AE246" s="3002">
        <v>1</v>
      </c>
    </row>
    <row r="247" spans="1:31" s="3031" customFormat="1" ht="15.75">
      <c r="A247" s="2997">
        <v>1</v>
      </c>
      <c r="B247" s="3061"/>
      <c r="C247" s="3062" t="s">
        <v>4705</v>
      </c>
      <c r="D247" s="3063"/>
      <c r="E247" s="3063"/>
      <c r="F247" s="3085" t="s">
        <v>4611</v>
      </c>
      <c r="G247" s="3086">
        <v>1</v>
      </c>
      <c r="H247" s="3086">
        <v>2</v>
      </c>
      <c r="I247" s="3086">
        <v>2.5</v>
      </c>
      <c r="J247" s="3086">
        <v>3</v>
      </c>
      <c r="K247" s="3086">
        <v>2</v>
      </c>
      <c r="L247" s="3087">
        <v>1.5</v>
      </c>
      <c r="M247" s="3088" t="str">
        <f>IFERROR(IF(F247=E363,"L",IF(OR(F247=F363,F247=G363,F247=H363,F247=I363),"Kg",IF(OR(F247=J363,F247=K363,F247=L363,F247=M363),F247,0))),0)</f>
        <v xml:space="preserve"> Unité(s)</v>
      </c>
      <c r="N247" s="3069">
        <f>IFERROR((SUMIF(E363:M363, F247, E364:M364)) * G247 * G19, 0)</f>
        <v>100</v>
      </c>
      <c r="O247" s="3069">
        <f>IFERROR((SUMIF(E363:M363, F247, E364:M364)) * I247 * I19, 0)</f>
        <v>945</v>
      </c>
      <c r="P247" s="3069">
        <f>IFERROR((SUMIF(E363:M363, F247, E364:M364)) * K247 * K19, 0)</f>
        <v>190</v>
      </c>
      <c r="Q247" s="3070" t="str">
        <f>IFERROR(IF(N247&gt;0,IF(OR(F247="Kg", F247="g"),IF(ROUND(N247,3)&gt;=1,ROUND(N247,3)&amp;" Kg",ROUND(N247*1000,0)&amp;" g"),IF(ROUND(N247,3)&gt;=1,ROUND(N247,3)&amp;IF(OR(F247=E363,F247=F363,F247=G363,F247=H363,F247=I363)," Kg ",F247),"")), ""),0)</f>
        <v>100 Unité(s)</v>
      </c>
      <c r="R247" s="3070" t="str">
        <f>IFERROR(IF(O247&gt;0,IF(OR(F247="Kg", F247="g"),IF(ROUND(O247,3)&gt;=1,ROUND(O247,3)&amp;" Kg",ROUND(O247*1000,0)&amp;" g"),IF(ROUND(O247,3)&gt;=1,ROUND(O247,3)&amp;IF(OR(F247=E363,F247=F363,F247=G363,F247=H363,F247=I363)," Kg ",F247),"")), ""),0)</f>
        <v>945 Unité(s)</v>
      </c>
      <c r="S247" s="3070" t="str">
        <f>IFERROR(IF(P247&gt;0,IF(OR(F247="Kg", F247="g"),IF(ROUND(P247,3)&gt;=1,ROUND(P247,3)&amp;" Kg",ROUND(P247*1000,0)&amp;" g"),IF(ROUND(P247,3)&gt;=1,ROUND(P247,3)&amp;IF(OR(F247=E363,F247=F363,F247=G363,F247=H363,F247=I363)," Kg ",F247),"")), ""),0)</f>
        <v>190 Unité(s)</v>
      </c>
      <c r="T247" s="3071">
        <f>IFERROR(INDEX(J364:M364,MATCH(G247,J363:M363,0))*G19&amp;" "&amp;G247,0)</f>
        <v>0</v>
      </c>
      <c r="U247" s="3071">
        <f>IFERROR(INDEX(J364:M364,MATCH(I247,J363:M363,0))*I19&amp;" "&amp;I247,0)</f>
        <v>0</v>
      </c>
      <c r="V247" s="3072">
        <f>IFERROR(INDEX(J364:M364,MATCH(K247,J363:M363,0))*K19&amp;" "&amp;K247,0)</f>
        <v>0</v>
      </c>
      <c r="W247" s="2997">
        <v>1</v>
      </c>
      <c r="X247" s="2997">
        <v>1</v>
      </c>
      <c r="Y247" s="2997">
        <v>1</v>
      </c>
      <c r="Z247" s="2997">
        <v>1</v>
      </c>
      <c r="AA247" s="2997">
        <v>1</v>
      </c>
      <c r="AB247" s="2997">
        <v>1</v>
      </c>
      <c r="AC247" s="2997">
        <v>1</v>
      </c>
      <c r="AD247" s="2997">
        <v>1</v>
      </c>
      <c r="AE247" s="3002">
        <v>1</v>
      </c>
    </row>
    <row r="248" spans="1:31" s="3031" customFormat="1" ht="15.75">
      <c r="A248" s="2997">
        <v>1</v>
      </c>
      <c r="B248" s="3061"/>
      <c r="C248" s="3073"/>
      <c r="D248" s="3074"/>
      <c r="E248" s="3074"/>
      <c r="F248" s="3075" t="str">
        <f>C247</f>
        <v>Œufs durs (à l'unité)</v>
      </c>
      <c r="G248" s="3089" t="str">
        <f>IF(OR(Q247="",0),T247,Q247)</f>
        <v>100 Unité(s)</v>
      </c>
      <c r="H248" s="3089" t="str">
        <f>IF(OR(Q248="",0),T248,Q248)</f>
        <v>200 Unité(s)</v>
      </c>
      <c r="I248" s="3089" t="str">
        <f>IF(OR(R247="",0),U247,R247)</f>
        <v>945 Unité(s)</v>
      </c>
      <c r="J248" s="3089" t="str">
        <f>IF(OR(R248="",0),U248,R248)</f>
        <v>384 Unité(s)</v>
      </c>
      <c r="K248" s="3089" t="str">
        <f>IF(OR(S247="",0),V247,S247)</f>
        <v>190 Unité(s)</v>
      </c>
      <c r="L248" s="3089" t="str">
        <f>IF(OR(S248="",0),V248,S248)</f>
        <v>114 Unité(s)</v>
      </c>
      <c r="M248" s="3090">
        <f>SUM(N247:P248)</f>
        <v>1933</v>
      </c>
      <c r="N248" s="3078">
        <f>IFERROR((SUMIF(E363:M363, F247, E364:M364)) * H247 * H19, 0)</f>
        <v>200</v>
      </c>
      <c r="O248" s="3078">
        <f>IFERROR((SUMIF(E363:M363, F247, E364:M364)) * J247 * J19, 0)</f>
        <v>384</v>
      </c>
      <c r="P248" s="3078">
        <f>IFERROR((SUMIF(E363:M363, F247, E364:M364)) * L247 * L19, 0)</f>
        <v>114</v>
      </c>
      <c r="Q248" s="3070" t="str">
        <f>IFERROR(IF(N248&gt;0,IF(OR(F247="Kg", F247="g"),IF(ROUND(N248,3)&gt;=1,ROUND(N248,3)&amp;" Kg",ROUND(N248*1000,0)&amp;" g"),IF(ROUND(N248,3)&gt;=1,ROUND(N248,3)&amp;IF(OR(F247=E363,F247=F363,F247=G363,F247=H363,F247=I363)," Kg ",F247),"")), ""),0)</f>
        <v>200 Unité(s)</v>
      </c>
      <c r="R248" s="3070" t="str">
        <f>IFERROR(IF(O248&gt;0,IF(OR(F247="Kg", F247="g"),IF(ROUND(O248,3)&gt;=1,ROUND(O248,3)&amp;" Kg",ROUND(O248*1000,0)&amp;" g"),IF(ROUND(O248,3)&gt;=1,ROUND(O248,3)&amp;IF(OR(F247=E363,F247=F363,F247=G363,F247=H363,F247=I363)," Kg ",F247),"")), ""),0)</f>
        <v>384 Unité(s)</v>
      </c>
      <c r="S248" s="3070" t="str">
        <f>IFERROR(IF(P248&gt;0,IF(OR(F247="Kg", F247="g"),IF(ROUND(P248,3)&gt;=1,ROUND(P248,3)&amp;" Kg",ROUND(P248*1000,0)&amp;" g"),IF(ROUND(P248,3)&gt;=1,ROUND(P248,3)&amp;IF(OR(F247=E363,F247=F363,F247=G363,F247=H363,F247=I363)," Kg ",F247),"")), ""),0)</f>
        <v>114 Unité(s)</v>
      </c>
      <c r="T248" s="3071">
        <f>IFERROR(INDEX(J364:M364,MATCH(H247,J363:M363,0))*H19&amp;" "&amp;H247,0)</f>
        <v>0</v>
      </c>
      <c r="U248" s="3071">
        <f>IFERROR(INDEX(J364:M364,MATCH(J247,J363:M363,0))*J19&amp;" "&amp;J247,0)</f>
        <v>0</v>
      </c>
      <c r="V248" s="3072">
        <f>IFERROR(INDEX(J364:M364,MATCH(L247,J363:M363,0))*L19&amp;" "&amp;L247,0)</f>
        <v>0</v>
      </c>
      <c r="W248" s="2997">
        <v>1</v>
      </c>
      <c r="X248" s="2997">
        <v>1</v>
      </c>
      <c r="Y248" s="2997">
        <v>1</v>
      </c>
      <c r="Z248" s="2997">
        <v>1</v>
      </c>
      <c r="AA248" s="2997">
        <v>1</v>
      </c>
      <c r="AB248" s="2997">
        <v>1</v>
      </c>
      <c r="AC248" s="2997">
        <v>1</v>
      </c>
      <c r="AD248" s="2997">
        <v>1</v>
      </c>
      <c r="AE248" s="3002">
        <v>1</v>
      </c>
    </row>
    <row r="249" spans="1:31" s="3031" customFormat="1" ht="15.75">
      <c r="A249" s="2997">
        <v>1</v>
      </c>
      <c r="B249" s="3061"/>
      <c r="C249" s="3062" t="s">
        <v>4706</v>
      </c>
      <c r="D249" s="3063"/>
      <c r="E249" s="3063"/>
      <c r="F249" s="3096" t="s">
        <v>4614</v>
      </c>
      <c r="G249" s="3097">
        <v>0.06</v>
      </c>
      <c r="H249" s="3097">
        <v>0.09</v>
      </c>
      <c r="I249" s="3098">
        <v>0.11</v>
      </c>
      <c r="J249" s="3098">
        <v>0.13</v>
      </c>
      <c r="K249" s="3098">
        <v>0.09</v>
      </c>
      <c r="L249" s="3097">
        <v>0.06</v>
      </c>
      <c r="M249" s="3088" t="str">
        <f>IFERROR(IF(F249=E363,"L",IF(OR(F249=F363,F249=G363,F249=H363,F249=I363),"Kg",IF(OR(F249=J363,F249=K363,F249=L363,F249=M363),F249,0))),0)</f>
        <v>Kg</v>
      </c>
      <c r="N249" s="3069">
        <f>IFERROR((SUMIF(E363:M363, F249, E364:M364)) * G249 * G19, 0)</f>
        <v>6</v>
      </c>
      <c r="O249" s="3069">
        <f>IFERROR((SUMIF(E363:M363, F249, E364:M364)) * I249 * I19, 0)</f>
        <v>41.58</v>
      </c>
      <c r="P249" s="3069">
        <f>IFERROR((SUMIF(E363:M363, F249, E364:M364)) * K249 * K19, 0)</f>
        <v>8.5499999999999989</v>
      </c>
      <c r="Q249" s="3092" t="str">
        <f>IFERROR(IF(N249&gt;0,IF(OR(F249="Kg", F249="g"),IF(ROUND(N249,3)&gt;=1,ROUND(N249,3)&amp;" Kg",ROUND(N249*1000,0)&amp;" g"),IF(ROUND(N249,3)&gt;=1,ROUND(N249,3)&amp;IF(OR(F249=E363,F249=F363,F249=G363,F249=H363,F249=I363)," Kg ",F249),"")), ""),0)</f>
        <v>6 Kg</v>
      </c>
      <c r="R249" s="3092" t="str">
        <f>IFERROR(IF(O249&gt;0,IF(OR(F249="Kg", F249="g"),IF(ROUND(O249,3)&gt;=1,ROUND(O249,3)&amp;" Kg",ROUND(O249*1000,0)&amp;" g"),IF(ROUND(O249,3)&gt;=1,ROUND(O249,3)&amp;IF(OR(F249=E363,F249=F363,F249=G363,F249=H363,F249=I363)," Kg ",F249),"")), ""),0)</f>
        <v>41.58 Kg</v>
      </c>
      <c r="S249" s="3092" t="str">
        <f>IFERROR(IF(P249&gt;0,IF(OR(F249="Kg", F249="g"),IF(ROUND(P249,3)&gt;=1,ROUND(P249,3)&amp;" Kg",ROUND(P249*1000,0)&amp;" g"),IF(ROUND(P249,3)&gt;=1,ROUND(P249,3)&amp;IF(OR(F249=E363,F249=F363,F249=G363,F249=H363,F249=I363)," Kg ",F249),"")), ""),0)</f>
        <v>8.55 Kg</v>
      </c>
      <c r="T249" s="3093">
        <f>IFERROR(INDEX(J364:M364,MATCH(G249,J363:M363,0))*G19&amp;" "&amp;G249,0)</f>
        <v>0</v>
      </c>
      <c r="U249" s="3093">
        <f>IFERROR(INDEX(J364:M364,MATCH(I249,J363:M363,0))*I19&amp;" "&amp;I249,0)</f>
        <v>0</v>
      </c>
      <c r="V249" s="3094">
        <f>IFERROR(INDEX(J364:M364,MATCH(K249,J363:M363,0))*K19&amp;" "&amp;K249,0)</f>
        <v>0</v>
      </c>
      <c r="W249" s="2997">
        <v>1</v>
      </c>
      <c r="X249" s="2997">
        <v>1</v>
      </c>
      <c r="Y249" s="2997">
        <v>1</v>
      </c>
      <c r="Z249" s="2997">
        <v>1</v>
      </c>
      <c r="AA249" s="2997">
        <v>1</v>
      </c>
      <c r="AB249" s="2997">
        <v>1</v>
      </c>
      <c r="AC249" s="2997">
        <v>1</v>
      </c>
      <c r="AD249" s="2997">
        <v>1</v>
      </c>
      <c r="AE249" s="3002">
        <v>1</v>
      </c>
    </row>
    <row r="250" spans="1:31" s="3031" customFormat="1" ht="15.75">
      <c r="A250" s="2997">
        <v>1</v>
      </c>
      <c r="B250" s="3061"/>
      <c r="C250" s="3073"/>
      <c r="D250" s="3074"/>
      <c r="E250" s="3074"/>
      <c r="F250" s="3075" t="str">
        <f>C249</f>
        <v>Omelette</v>
      </c>
      <c r="G250" s="3113" t="str">
        <f>IF(OR(Q249="",0),T249,Q249)</f>
        <v>6 Kg</v>
      </c>
      <c r="H250" s="3113" t="str">
        <f>IF(OR(Q250="",0),T250,Q250)</f>
        <v>9 Kg</v>
      </c>
      <c r="I250" s="3113" t="str">
        <f>IF(OR(R249="",0),U249,R249)</f>
        <v>41.58 Kg</v>
      </c>
      <c r="J250" s="3113" t="str">
        <f>IF(OR(R250="",0),U250,R250)</f>
        <v>16.64 Kg</v>
      </c>
      <c r="K250" s="3113" t="str">
        <f>IF(OR(S249="",0),V249,S249)</f>
        <v>8.55 Kg</v>
      </c>
      <c r="L250" s="3113" t="str">
        <f>IF(OR(S250="",0),V250,S250)</f>
        <v>4.56 Kg</v>
      </c>
      <c r="M250" s="3090">
        <f>SUM(N249:P250)</f>
        <v>86.33</v>
      </c>
      <c r="N250" s="3078">
        <f>IFERROR((SUMIF(E363:M363, F249, E364:M364)) * H249 * H19, 0)</f>
        <v>9</v>
      </c>
      <c r="O250" s="3078">
        <f>IFERROR((SUMIF(E363:M363, F249, E364:M364)) * J249 * J19, 0)</f>
        <v>16.64</v>
      </c>
      <c r="P250" s="3078">
        <f>IFERROR((SUMIF(E363:M363, F249, E364:M364)) * L249 * L19, 0)</f>
        <v>4.5599999999999996</v>
      </c>
      <c r="Q250" s="3092" t="str">
        <f>IFERROR(IF(N250&gt;0,IF(OR(F249="Kg", F249="g"),IF(ROUND(N250,3)&gt;=1,ROUND(N250,3)&amp;" Kg",ROUND(N250*1000,0)&amp;" g"),IF(ROUND(N250,3)&gt;=1,ROUND(N250,3)&amp;IF(OR(F249=E363,F249=F363,F249=G363,F249=H363,F249=I363)," Kg ",F249),"")), ""),0)</f>
        <v>9 Kg</v>
      </c>
      <c r="R250" s="3092" t="str">
        <f>IFERROR(IF(O250&gt;0,IF(OR(F249="Kg", F249="g"),IF(ROUND(O250,3)&gt;=1,ROUND(O250,3)&amp;" Kg",ROUND(O250*1000,0)&amp;" g"),IF(ROUND(O250,3)&gt;=1,ROUND(O250,3)&amp;IF(OR(F249=E363,F249=F363,F249=G363,F249=H363,F249=I363)," Kg ",F249),"")), ""),0)</f>
        <v>16.64 Kg</v>
      </c>
      <c r="S250" s="3092" t="str">
        <f>IFERROR(IF(P250&gt;0,IF(OR(F249="Kg", F249="g"),IF(ROUND(P250,3)&gt;=1,ROUND(P250,3)&amp;" Kg",ROUND(P250*1000,0)&amp;" g"),IF(ROUND(P250,3)&gt;=1,ROUND(P250,3)&amp;IF(OR(F249=E363,F249=F363,F249=G363,F249=H363,F249=I363)," Kg ",F249),"")), ""),0)</f>
        <v>4.56 Kg</v>
      </c>
      <c r="T250" s="3093">
        <f>IFERROR(INDEX(J364:M364,MATCH(H249,J363:M363,0))*H19&amp;" "&amp;H249,0)</f>
        <v>0</v>
      </c>
      <c r="U250" s="3093">
        <f>IFERROR(INDEX(J364:M364,MATCH(J249,J363:M363,0))*J19&amp;" "&amp;J249,0)</f>
        <v>0</v>
      </c>
      <c r="V250" s="3094">
        <f>IFERROR(INDEX(J364:M364,MATCH(L249,J363:M363,0))*L19&amp;" "&amp;L249,0)</f>
        <v>0</v>
      </c>
      <c r="W250" s="2997">
        <v>1</v>
      </c>
      <c r="X250" s="2997">
        <v>1</v>
      </c>
      <c r="Y250" s="2997">
        <v>1</v>
      </c>
      <c r="Z250" s="2997">
        <v>1</v>
      </c>
      <c r="AA250" s="2997">
        <v>1</v>
      </c>
      <c r="AB250" s="2997">
        <v>1</v>
      </c>
      <c r="AC250" s="2997">
        <v>1</v>
      </c>
      <c r="AD250" s="2997">
        <v>1</v>
      </c>
      <c r="AE250" s="3002">
        <v>1</v>
      </c>
    </row>
    <row r="251" spans="1:31" s="3031" customFormat="1" ht="15" customHeight="1">
      <c r="A251" s="2997">
        <v>1</v>
      </c>
      <c r="B251" s="3079"/>
      <c r="C251" s="7048" t="s">
        <v>4707</v>
      </c>
      <c r="D251" s="7048"/>
      <c r="E251" s="7048"/>
      <c r="F251" s="7048"/>
      <c r="G251" s="7048"/>
      <c r="H251" s="7048"/>
      <c r="I251" s="7048"/>
      <c r="J251" s="7048"/>
      <c r="K251" s="7048"/>
      <c r="L251" s="7048"/>
      <c r="M251" s="7048"/>
      <c r="N251" s="3035"/>
      <c r="O251" s="3035"/>
      <c r="P251" s="3035"/>
      <c r="Q251" s="3035"/>
      <c r="R251" s="3035"/>
      <c r="S251" s="3035"/>
      <c r="T251" s="3035"/>
      <c r="U251" s="3035"/>
      <c r="V251" s="3036"/>
      <c r="W251" s="2997">
        <v>1</v>
      </c>
      <c r="X251" s="2997">
        <v>1</v>
      </c>
      <c r="Y251" s="2997">
        <v>1</v>
      </c>
      <c r="Z251" s="2997">
        <v>1</v>
      </c>
      <c r="AA251" s="2997">
        <v>1</v>
      </c>
      <c r="AB251" s="2997">
        <v>1</v>
      </c>
      <c r="AC251" s="2997">
        <v>1</v>
      </c>
      <c r="AD251" s="2997">
        <v>1</v>
      </c>
      <c r="AE251" s="3002">
        <v>1</v>
      </c>
    </row>
    <row r="252" spans="1:31" s="3031" customFormat="1" ht="15" customHeight="1">
      <c r="A252" s="2997">
        <v>1</v>
      </c>
      <c r="B252" s="3079"/>
      <c r="C252" s="7049"/>
      <c r="D252" s="7049"/>
      <c r="E252" s="7049"/>
      <c r="F252" s="7049"/>
      <c r="G252" s="7049"/>
      <c r="H252" s="7049"/>
      <c r="I252" s="7049"/>
      <c r="J252" s="7049"/>
      <c r="K252" s="7049"/>
      <c r="L252" s="7049"/>
      <c r="M252" s="7049"/>
      <c r="N252" s="3035"/>
      <c r="O252" s="3035"/>
      <c r="P252" s="3035"/>
      <c r="Q252" s="3035"/>
      <c r="R252" s="3035"/>
      <c r="S252" s="3035"/>
      <c r="T252" s="3035"/>
      <c r="U252" s="3035"/>
      <c r="V252" s="3036"/>
      <c r="W252" s="2997">
        <v>1</v>
      </c>
      <c r="X252" s="2997">
        <v>1</v>
      </c>
      <c r="Y252" s="2997">
        <v>1</v>
      </c>
      <c r="Z252" s="2997">
        <v>1</v>
      </c>
      <c r="AA252" s="2997">
        <v>1</v>
      </c>
      <c r="AB252" s="2997">
        <v>1</v>
      </c>
      <c r="AC252" s="2997">
        <v>1</v>
      </c>
      <c r="AD252" s="2997">
        <v>1</v>
      </c>
      <c r="AE252" s="3002">
        <v>1</v>
      </c>
    </row>
    <row r="253" spans="1:31" s="3031" customFormat="1" ht="15.75">
      <c r="A253" s="2997">
        <v>1</v>
      </c>
      <c r="B253" s="3055"/>
      <c r="C253" s="3056"/>
      <c r="D253" s="3056"/>
      <c r="E253" s="3056"/>
      <c r="F253" s="3080" t="s">
        <v>4608</v>
      </c>
      <c r="G253" s="3081">
        <f t="shared" ref="G253:L253" si="17">G19</f>
        <v>100</v>
      </c>
      <c r="H253" s="3081">
        <f t="shared" si="17"/>
        <v>100</v>
      </c>
      <c r="I253" s="3081">
        <f t="shared" si="17"/>
        <v>378</v>
      </c>
      <c r="J253" s="3081">
        <f t="shared" si="17"/>
        <v>128</v>
      </c>
      <c r="K253" s="3081">
        <f t="shared" si="17"/>
        <v>95</v>
      </c>
      <c r="L253" s="3081">
        <f t="shared" si="17"/>
        <v>76</v>
      </c>
      <c r="M253" s="3059">
        <f>SUM(G253:L253)</f>
        <v>877</v>
      </c>
      <c r="N253" s="3116" t="s">
        <v>4609</v>
      </c>
      <c r="O253" s="3035"/>
      <c r="P253" s="3035"/>
      <c r="Q253" s="3035"/>
      <c r="R253" s="3035"/>
      <c r="S253" s="3035"/>
      <c r="T253" s="3035"/>
      <c r="U253" s="3035"/>
      <c r="V253" s="3036"/>
      <c r="W253" s="2997">
        <v>1</v>
      </c>
      <c r="X253" s="2997">
        <v>1</v>
      </c>
      <c r="Y253" s="2997">
        <v>1</v>
      </c>
      <c r="Z253" s="2997">
        <v>1</v>
      </c>
      <c r="AA253" s="2997">
        <v>1</v>
      </c>
      <c r="AB253" s="2997">
        <v>1</v>
      </c>
      <c r="AC253" s="2997">
        <v>1</v>
      </c>
      <c r="AD253" s="2997">
        <v>1</v>
      </c>
      <c r="AE253" s="3002">
        <v>1</v>
      </c>
    </row>
    <row r="254" spans="1:31" s="3031" customFormat="1" ht="15.75">
      <c r="A254" s="2997">
        <v>1</v>
      </c>
      <c r="B254" s="3061"/>
      <c r="C254" s="3062" t="s">
        <v>4708</v>
      </c>
      <c r="D254" s="3063"/>
      <c r="E254" s="3063"/>
      <c r="F254" s="3096" t="s">
        <v>4614</v>
      </c>
      <c r="G254" s="3097">
        <v>0.05</v>
      </c>
      <c r="H254" s="3097">
        <v>7.0000000000000007E-2</v>
      </c>
      <c r="I254" s="3098">
        <v>0.11</v>
      </c>
      <c r="J254" s="3098">
        <v>0.12</v>
      </c>
      <c r="K254" s="3098">
        <v>0.1</v>
      </c>
      <c r="L254" s="3097">
        <v>7.0000000000000007E-2</v>
      </c>
      <c r="M254" s="3088" t="str">
        <f>IFERROR(IF(F254=E363,"L",IF(OR(F254=F363,F254=G363,F254=H363,F254=I363),"Kg",IF(OR(F254=J363,F254=K363,F254=L363,F254=M363),F254,0))),0)</f>
        <v>Kg</v>
      </c>
      <c r="N254" s="3069">
        <f>IFERROR((SUMIF(E363:M363, F254, E364:M364)) * G254 * G19, 0)</f>
        <v>5</v>
      </c>
      <c r="O254" s="3069">
        <f>IFERROR((SUMIF(E363:M363, F254, E364:M364)) * I254 * I19, 0)</f>
        <v>41.58</v>
      </c>
      <c r="P254" s="3069">
        <f>IFERROR((SUMIF(E363:M363, F254, E364:M364)) * K254 * K19, 0)</f>
        <v>9.5</v>
      </c>
      <c r="Q254" s="3070" t="str">
        <f>IFERROR(IF(N254&gt;0,IF(OR(F254="Kg", F254="g"),IF(ROUND(N254,3)&gt;=1,ROUND(N254,3)&amp;" Kg",ROUND(N254*1000,0)&amp;" g"),IF(ROUND(N254,3)&gt;=1,ROUND(N254,3)&amp;IF(OR(F254=E363,F254=F363,F254=G363,F254=H363,F254=I363)," Kg ",F254),"")), ""),0)</f>
        <v>5 Kg</v>
      </c>
      <c r="R254" s="3070" t="str">
        <f>IFERROR(IF(O254&gt;0,IF(OR(F254="Kg", F254="g"),IF(ROUND(O254,3)&gt;=1,ROUND(O254,3)&amp;" Kg",ROUND(O254*1000,0)&amp;" g"),IF(ROUND(O254,3)&gt;=1,ROUND(O254,3)&amp;IF(OR(F254=E363,F254=F363,F254=G363,F254=H363,F254=I363)," Kg ",F254),"")), ""),0)</f>
        <v>41.58 Kg</v>
      </c>
      <c r="S254" s="3070" t="str">
        <f>IFERROR(IF(P254&gt;0,IF(OR(F254="Kg", F254="g"),IF(ROUND(P254,3)&gt;=1,ROUND(P254,3)&amp;" Kg",ROUND(P254*1000,0)&amp;" g"),IF(ROUND(P254,3)&gt;=1,ROUND(P254,3)&amp;IF(OR(F254=E363,F254=F363,F254=G363,F254=H363,F254=I363)," Kg ",F254),"")), ""),0)</f>
        <v>9.5 Kg</v>
      </c>
      <c r="T254" s="3093">
        <f>IFERROR(INDEX(J364:M364,MATCH(G254,J363:M363,0))*G19&amp;" "&amp;G254,0)</f>
        <v>0</v>
      </c>
      <c r="U254" s="3093">
        <f>IFERROR(INDEX(J364:M364,MATCH(I254,J363:M363,0))*I19&amp;" "&amp;I254,0)</f>
        <v>0</v>
      </c>
      <c r="V254" s="3094">
        <f>IFERROR(INDEX(J364:M364,MATCH(K254,J363:M363,0))*K19&amp;" "&amp;K254,0)</f>
        <v>0</v>
      </c>
      <c r="W254" s="2997">
        <v>1</v>
      </c>
      <c r="X254" s="2997">
        <v>1</v>
      </c>
      <c r="Y254" s="2997">
        <v>1</v>
      </c>
      <c r="Z254" s="2997">
        <v>1</v>
      </c>
      <c r="AA254" s="2997">
        <v>1</v>
      </c>
      <c r="AB254" s="2997">
        <v>1</v>
      </c>
      <c r="AC254" s="2997">
        <v>1</v>
      </c>
      <c r="AD254" s="2997">
        <v>1</v>
      </c>
      <c r="AE254" s="3002">
        <v>1</v>
      </c>
    </row>
    <row r="255" spans="1:31" s="3031" customFormat="1" ht="15.75">
      <c r="A255" s="2997">
        <v>1</v>
      </c>
      <c r="B255" s="3061"/>
      <c r="C255" s="3073"/>
      <c r="D255" s="3074"/>
      <c r="E255" s="3074"/>
      <c r="F255" s="3075" t="str">
        <f>C254</f>
        <v>Poissons non enrobés sans arêtes (filets, rôtis,
steaks, brochettes, cubes)</v>
      </c>
      <c r="G255" s="3113" t="str">
        <f>IF(OR(Q254="",0),T254,Q254)</f>
        <v>5 Kg</v>
      </c>
      <c r="H255" s="3113" t="str">
        <f>IF(OR(Q255="",0),T255,Q255)</f>
        <v>7 Kg</v>
      </c>
      <c r="I255" s="3113" t="str">
        <f>IF(OR(R254="",0),U254,R254)</f>
        <v>41.58 Kg</v>
      </c>
      <c r="J255" s="3113" t="str">
        <f>IF(OR(R255="",0),U255,R255)</f>
        <v>15.36 Kg</v>
      </c>
      <c r="K255" s="3113" t="str">
        <f>IF(OR(S254="",0),V254,S254)</f>
        <v>9.5 Kg</v>
      </c>
      <c r="L255" s="3113" t="str">
        <f>IF(OR(S255="",0),V255,S255)</f>
        <v>5.32 Kg</v>
      </c>
      <c r="M255" s="3090">
        <f>SUM(N254:P255)</f>
        <v>83.759999999999991</v>
      </c>
      <c r="N255" s="3078">
        <f>IFERROR((SUMIF(E363:M363, F254, E364:M364)) * H254 * H19, 0)</f>
        <v>7.0000000000000009</v>
      </c>
      <c r="O255" s="3078">
        <f>IFERROR((SUMIF(E363:M363, F254, E364:M364)) * J254 * J19, 0)</f>
        <v>15.36</v>
      </c>
      <c r="P255" s="3078">
        <f>IFERROR((SUMIF(E363:M363, F254, E364:M364)) * L254 * L19, 0)</f>
        <v>5.32</v>
      </c>
      <c r="Q255" s="3070" t="str">
        <f>IFERROR(IF(N255&gt;0,IF(OR(F254="Kg", F254="g"),IF(ROUND(N255,3)&gt;=1,ROUND(N255,3)&amp;" Kg",ROUND(N255*1000,0)&amp;" g"),IF(ROUND(N255,3)&gt;=1,ROUND(N255,3)&amp;IF(OR(F254=E363,F254=F363,F254=G363,F254=H363,F254=I363)," Kg ",F254),"")), ""),0)</f>
        <v>7 Kg</v>
      </c>
      <c r="R255" s="3070" t="str">
        <f>IFERROR(IF(O255&gt;0,IF(OR(F254="Kg", F254="g"),IF(ROUND(O255,3)&gt;=1,ROUND(O255,3)&amp;" Kg",ROUND(O255*1000,0)&amp;" g"),IF(ROUND(O255,3)&gt;=1,ROUND(O255,3)&amp;IF(OR(F254=E363,F254=F363,F254=G363,F254=H363,F254=I363)," Kg ",F254),"")), ""),0)</f>
        <v>15.36 Kg</v>
      </c>
      <c r="S255" s="3070" t="str">
        <f>IFERROR(IF(P255&gt;0,IF(OR(F254="Kg", F254="g"),IF(ROUND(P255,3)&gt;=1,ROUND(P255,3)&amp;" Kg",ROUND(P255*1000,0)&amp;" g"),IF(ROUND(P255,3)&gt;=1,ROUND(P255,3)&amp;IF(OR(F254=E363,F254=F363,F254=G363,F254=H363,F254=I363)," Kg ",F254),"")), ""),0)</f>
        <v>5.32 Kg</v>
      </c>
      <c r="T255" s="3093">
        <f>IFERROR(INDEX(J364:M364,MATCH(H254,J363:M363,0))*H19&amp;" "&amp;H254,0)</f>
        <v>0</v>
      </c>
      <c r="U255" s="3093">
        <f>IFERROR(INDEX(J364:M364,MATCH(J254,J363:M363,0))*J19&amp;" "&amp;J254,0)</f>
        <v>0</v>
      </c>
      <c r="V255" s="3094">
        <f>IFERROR(INDEX(J364:M364,MATCH(L254,J363:M363,0))*L19&amp;" "&amp;L254,0)</f>
        <v>0</v>
      </c>
      <c r="W255" s="2997">
        <v>1</v>
      </c>
      <c r="X255" s="2997">
        <v>1</v>
      </c>
      <c r="Y255" s="2997">
        <v>1</v>
      </c>
      <c r="Z255" s="2997">
        <v>1</v>
      </c>
      <c r="AA255" s="2997">
        <v>1</v>
      </c>
      <c r="AB255" s="2997">
        <v>1</v>
      </c>
      <c r="AC255" s="2997">
        <v>1</v>
      </c>
      <c r="AD255" s="2997">
        <v>1</v>
      </c>
      <c r="AE255" s="3002">
        <v>1</v>
      </c>
    </row>
    <row r="256" spans="1:31" s="3031" customFormat="1" ht="15.75">
      <c r="A256" s="2997">
        <v>1</v>
      </c>
      <c r="B256" s="3061"/>
      <c r="C256" s="3062" t="s">
        <v>4709</v>
      </c>
      <c r="D256" s="3063"/>
      <c r="E256" s="3063"/>
      <c r="F256" s="3096" t="s">
        <v>4614</v>
      </c>
      <c r="G256" s="3097">
        <v>0.05</v>
      </c>
      <c r="H256" s="3097">
        <v>7.0000000000000007E-2</v>
      </c>
      <c r="I256" s="3098">
        <v>0.11</v>
      </c>
      <c r="J256" s="3098">
        <v>0.13</v>
      </c>
      <c r="K256" s="3098">
        <v>0.1</v>
      </c>
      <c r="L256" s="3097">
        <v>7.0000000000000007E-2</v>
      </c>
      <c r="M256" s="3088" t="str">
        <f>IFERROR(IF(F256=E363,"L",IF(OR(F256=F363,F256=G363,F256=H363,F256=I363),"Kg",IF(OR(F256=J363,F256=K363,F256=L363,F256=M363),F256,0))),0)</f>
        <v>Kg</v>
      </c>
      <c r="N256" s="3069">
        <f>IFERROR((SUMIF(E363:M363, F256, E364:M364)) * G256 * G19, 0)</f>
        <v>5</v>
      </c>
      <c r="O256" s="3069">
        <f>IFERROR((SUMIF(E363:M363, F256, E364:M364)) * I256 * I19, 0)</f>
        <v>41.58</v>
      </c>
      <c r="P256" s="3069">
        <f>IFERROR((SUMIF(E363:M363, F256, E364:M364)) * K256 * K19, 0)</f>
        <v>9.5</v>
      </c>
      <c r="Q256" s="3092" t="str">
        <f>IFERROR(IF(N256&gt;0,IF(OR(F256="Kg", F256="g"),IF(ROUND(N256,3)&gt;=1,ROUND(N256,3)&amp;" Kg",ROUND(N256*1000,0)&amp;" g"),IF(ROUND(N256,3)&gt;=1,ROUND(N256,3)&amp;IF(OR(F256=E363,F256=F363,F256=G363,F256=H363,F256=I363)," Kg ",F256),"")), ""),0)</f>
        <v>5 Kg</v>
      </c>
      <c r="R256" s="3092" t="str">
        <f>IFERROR(IF(O256&gt;0,IF(OR(F256="Kg", F256="g"),IF(ROUND(O256,3)&gt;=1,ROUND(O256,3)&amp;" Kg",ROUND(O256*1000,0)&amp;" g"),IF(ROUND(O256,3)&gt;=1,ROUND(O256,3)&amp;IF(OR(F256=E363,F256=F363,F256=G363,F256=H363,F256=I363)," Kg ",F256),"")), ""),0)</f>
        <v>41.58 Kg</v>
      </c>
      <c r="S256" s="3092" t="str">
        <f>IFERROR(IF(P256&gt;0,IF(OR(F256="Kg", F256="g"),IF(ROUND(P256,3)&gt;=1,ROUND(P256,3)&amp;" Kg",ROUND(P256*1000,0)&amp;" g"),IF(ROUND(P256,3)&gt;=1,ROUND(P256,3)&amp;IF(OR(F256=E363,F256=F363,F256=G363,F256=H363,F256=I363)," Kg ",F256),"")), ""),0)</f>
        <v>9.5 Kg</v>
      </c>
      <c r="T256" s="3071">
        <f>IFERROR(INDEX(J364:M364,MATCH(G256,J363:M363,0))*G19&amp;" "&amp;G256,0)</f>
        <v>0</v>
      </c>
      <c r="U256" s="3071">
        <f>IFERROR(INDEX(J364:M364,MATCH(I256,J363:M363,0))*I19&amp;" "&amp;I256,0)</f>
        <v>0</v>
      </c>
      <c r="V256" s="3072">
        <f>IFERROR(INDEX(J364:M364,MATCH(K256,J363:M363,0))*K19&amp;" "&amp;K256,0)</f>
        <v>0</v>
      </c>
      <c r="W256" s="2997">
        <v>1</v>
      </c>
      <c r="X256" s="2997">
        <v>1</v>
      </c>
      <c r="Y256" s="2997">
        <v>1</v>
      </c>
      <c r="Z256" s="2997">
        <v>1</v>
      </c>
      <c r="AA256" s="2997">
        <v>1</v>
      </c>
      <c r="AB256" s="2997">
        <v>1</v>
      </c>
      <c r="AC256" s="2997">
        <v>1</v>
      </c>
      <c r="AD256" s="2997">
        <v>1</v>
      </c>
      <c r="AE256" s="3002">
        <v>1</v>
      </c>
    </row>
    <row r="257" spans="1:31" s="3031" customFormat="1" ht="15.75">
      <c r="A257" s="2997">
        <v>1</v>
      </c>
      <c r="B257" s="3061"/>
      <c r="C257" s="3073"/>
      <c r="D257" s="3074"/>
      <c r="E257" s="3074"/>
      <c r="F257" s="3075" t="str">
        <f>C256</f>
        <v>Brochettes de poisson</v>
      </c>
      <c r="G257" s="3113" t="str">
        <f>IF(OR(Q256="",0),T256,Q256)</f>
        <v>5 Kg</v>
      </c>
      <c r="H257" s="3113" t="str">
        <f>IF(OR(Q257="",0),T257,Q257)</f>
        <v>7 Kg</v>
      </c>
      <c r="I257" s="3113" t="str">
        <f>IF(OR(R256="",0),U256,R256)</f>
        <v>41.58 Kg</v>
      </c>
      <c r="J257" s="3113" t="str">
        <f>IF(OR(R257="",0),U257,R257)</f>
        <v>16.64 Kg</v>
      </c>
      <c r="K257" s="3113" t="str">
        <f>IF(OR(S256="",0),V256,S256)</f>
        <v>9.5 Kg</v>
      </c>
      <c r="L257" s="3113" t="str">
        <f>IF(OR(S257="",0),V257,S257)</f>
        <v>5.32 Kg</v>
      </c>
      <c r="M257" s="3090">
        <f>SUM(N256:P257)</f>
        <v>85.039999999999992</v>
      </c>
      <c r="N257" s="3078">
        <f>IFERROR((SUMIF(E363:M363, F256, E364:M364)) * H256 * H19, 0)</f>
        <v>7.0000000000000009</v>
      </c>
      <c r="O257" s="3078">
        <f>IFERROR((SUMIF(E363:M363, F256, E364:M364)) * J256 * J19, 0)</f>
        <v>16.64</v>
      </c>
      <c r="P257" s="3078">
        <f>IFERROR((SUMIF(E363:M363, F256, E364:M364)) * L256 * L19, 0)</f>
        <v>5.32</v>
      </c>
      <c r="Q257" s="3092" t="str">
        <f>IFERROR(IF(N257&gt;0,IF(OR(F256="Kg", F256="g"),IF(ROUND(N257,3)&gt;=1,ROUND(N257,3)&amp;" Kg",ROUND(N257*1000,0)&amp;" g"),IF(ROUND(N257,3)&gt;=1,ROUND(N257,3)&amp;IF(OR(F256=E363,F256=F363,F256=G363,F256=H363,F256=I363)," Kg ",F256),"")), ""),0)</f>
        <v>7 Kg</v>
      </c>
      <c r="R257" s="3092" t="str">
        <f>IFERROR(IF(O257&gt;0,IF(OR(F256="Kg", F256="g"),IF(ROUND(O257,3)&gt;=1,ROUND(O257,3)&amp;" Kg",ROUND(O257*1000,0)&amp;" g"),IF(ROUND(O257,3)&gt;=1,ROUND(O257,3)&amp;IF(OR(F256=E363,F256=F363,F256=G363,F256=H363,F256=I363)," Kg ",F256),"")), ""),0)</f>
        <v>16.64 Kg</v>
      </c>
      <c r="S257" s="3092" t="str">
        <f>IFERROR(IF(P257&gt;0,IF(OR(F256="Kg", F256="g"),IF(ROUND(P257,3)&gt;=1,ROUND(P257,3)&amp;" Kg",ROUND(P257*1000,0)&amp;" g"),IF(ROUND(P257,3)&gt;=1,ROUND(P257,3)&amp;IF(OR(F256=E363,F256=F363,F256=G363,F256=H363,F256=I363)," Kg ",F256),"")), ""),0)</f>
        <v>5.32 Kg</v>
      </c>
      <c r="T257" s="3071">
        <f>IFERROR(INDEX(J364:M364,MATCH(H256,J363:M363,0))*H19&amp;" "&amp;H256,0)</f>
        <v>0</v>
      </c>
      <c r="U257" s="3071">
        <f>IFERROR(INDEX(J364:M364,MATCH(J256,J363:M363,0))*J19&amp;" "&amp;J256,0)</f>
        <v>0</v>
      </c>
      <c r="V257" s="3072">
        <f>IFERROR(INDEX(J364:M364,MATCH(L256,J363:M363,0))*L19&amp;" "&amp;L256,0)</f>
        <v>0</v>
      </c>
      <c r="W257" s="2997">
        <v>1</v>
      </c>
      <c r="X257" s="2997">
        <v>1</v>
      </c>
      <c r="Y257" s="2997">
        <v>1</v>
      </c>
      <c r="Z257" s="2997">
        <v>1</v>
      </c>
      <c r="AA257" s="2997">
        <v>1</v>
      </c>
      <c r="AB257" s="2997">
        <v>1</v>
      </c>
      <c r="AC257" s="2997">
        <v>1</v>
      </c>
      <c r="AD257" s="2997">
        <v>1</v>
      </c>
      <c r="AE257" s="3002">
        <v>1</v>
      </c>
    </row>
    <row r="258" spans="1:31" s="3031" customFormat="1" ht="15.75">
      <c r="A258" s="2997">
        <v>1</v>
      </c>
      <c r="B258" s="3061"/>
      <c r="C258" s="3062" t="s">
        <v>4710</v>
      </c>
      <c r="D258" s="3063"/>
      <c r="E258" s="3063"/>
      <c r="F258" s="3096" t="s">
        <v>4614</v>
      </c>
      <c r="G258" s="3097">
        <v>0</v>
      </c>
      <c r="H258" s="3097">
        <v>0</v>
      </c>
      <c r="I258" s="3098">
        <v>0.13</v>
      </c>
      <c r="J258" s="3098">
        <v>0.14000000000000001</v>
      </c>
      <c r="K258" s="3098">
        <v>0.12</v>
      </c>
      <c r="L258" s="3097">
        <v>0.08</v>
      </c>
      <c r="M258" s="3088" t="str">
        <f>IFERROR(IF(F258=E363,"L",IF(OR(F258=F363,F258=G363,F258=H363,F258=I363),"Kg",IF(OR(F258=J363,F258=K363,F258=L363,F258=M363),F258,0))),0)</f>
        <v>Kg</v>
      </c>
      <c r="N258" s="3069">
        <f>IFERROR((SUMIF(E363:M363, F258, E364:M364)) * G258 * G19, 0)</f>
        <v>0</v>
      </c>
      <c r="O258" s="3069">
        <f>IFERROR((SUMIF(E363:M363, F258, E364:M364)) * I258 * I19, 0)</f>
        <v>49.14</v>
      </c>
      <c r="P258" s="3069">
        <f>IFERROR((SUMIF(E363:M363, F258, E364:M364)) * K258 * K19, 0)</f>
        <v>11.4</v>
      </c>
      <c r="Q258" s="3070" t="str">
        <f>IFERROR(IF(N258&gt;0,IF(OR(F258="Kg", F258="g"),IF(ROUND(N258,3)&gt;=1,ROUND(N258,3)&amp;" Kg",ROUND(N258*1000,0)&amp;" g"),IF(ROUND(N258,3)&gt;=1,ROUND(N258,3)&amp;IF(OR(F258=E363,F258=F363,F258=G363,F258=H363,F258=I363)," Kg ",F258),"")), ""),0)</f>
        <v/>
      </c>
      <c r="R258" s="3070" t="str">
        <f>IFERROR(IF(O258&gt;0,IF(OR(F258="Kg", F258="g"),IF(ROUND(O258,3)&gt;=1,ROUND(O258,3)&amp;" Kg",ROUND(O258*1000,0)&amp;" g"),IF(ROUND(O258,3)&gt;=1,ROUND(O258,3)&amp;IF(OR(F258=E363,F258=F363,F258=G363,F258=H363,F258=I363)," Kg ",F258),"")), ""),0)</f>
        <v>49.14 Kg</v>
      </c>
      <c r="S258" s="3070" t="str">
        <f>IFERROR(IF(P258&gt;0,IF(OR(F258="Kg", F258="g"),IF(ROUND(P258,3)&gt;=1,ROUND(P258,3)&amp;" Kg",ROUND(P258*1000,0)&amp;" g"),IF(ROUND(P258,3)&gt;=1,ROUND(P258,3)&amp;IF(OR(F258=E363,F258=F363,F258=G363,F258=H363,F258=I363)," Kg ",F258),"")), ""),0)</f>
        <v>11.4 Kg</v>
      </c>
      <c r="T258" s="3093">
        <f>IFERROR(INDEX(J364:M364,MATCH(G258,J363:M363,0))*G19&amp;" "&amp;G258,0)</f>
        <v>0</v>
      </c>
      <c r="U258" s="3093">
        <f>IFERROR(INDEX(J364:M364,MATCH(I258,J363:M363,0))*I19&amp;" "&amp;I258,0)</f>
        <v>0</v>
      </c>
      <c r="V258" s="3094">
        <f>IFERROR(INDEX(J364:M364,MATCH(K258,J363:M363,0))*K19&amp;" "&amp;K258,0)</f>
        <v>0</v>
      </c>
      <c r="W258" s="2997">
        <v>1</v>
      </c>
      <c r="X258" s="2997">
        <v>1</v>
      </c>
      <c r="Y258" s="2997">
        <v>1</v>
      </c>
      <c r="Z258" s="2997">
        <v>1</v>
      </c>
      <c r="AA258" s="2997">
        <v>1</v>
      </c>
      <c r="AB258" s="2997">
        <v>1</v>
      </c>
      <c r="AC258" s="2997">
        <v>1</v>
      </c>
      <c r="AD258" s="2997">
        <v>1</v>
      </c>
      <c r="AE258" s="3002">
        <v>1</v>
      </c>
    </row>
    <row r="259" spans="1:31" s="3031" customFormat="1" ht="15.75">
      <c r="A259" s="2997">
        <v>1</v>
      </c>
      <c r="B259" s="3061"/>
      <c r="C259" s="3073"/>
      <c r="D259" s="3074"/>
      <c r="E259" s="3074"/>
      <c r="F259" s="3075" t="str">
        <f>C258</f>
        <v>Darne</v>
      </c>
      <c r="G259" s="3113">
        <f>IF(OR(Q258="",0),T258,Q258)</f>
        <v>0</v>
      </c>
      <c r="H259" s="3113">
        <f>IF(OR(Q259="",0),T259,Q259)</f>
        <v>0</v>
      </c>
      <c r="I259" s="3113" t="str">
        <f>IF(OR(R258="",0),U258,R258)</f>
        <v>49.14 Kg</v>
      </c>
      <c r="J259" s="3113" t="str">
        <f>IF(OR(R259="",0),U259,R259)</f>
        <v>17.92 Kg</v>
      </c>
      <c r="K259" s="3113" t="str">
        <f>IF(OR(S258="",0),V258,S258)</f>
        <v>11.4 Kg</v>
      </c>
      <c r="L259" s="3113" t="str">
        <f>IF(OR(S259="",0),V259,S259)</f>
        <v>6.08 Kg</v>
      </c>
      <c r="M259" s="3090">
        <f>SUM(N258:P259)</f>
        <v>84.54</v>
      </c>
      <c r="N259" s="3078">
        <f>IFERROR((SUMIF(E363:M363, F258, E364:M364)) * H258 * H19, 0)</f>
        <v>0</v>
      </c>
      <c r="O259" s="3078">
        <f>IFERROR((SUMIF(E363:M363, F258, E364:M364)) * J258 * J19, 0)</f>
        <v>17.920000000000002</v>
      </c>
      <c r="P259" s="3078">
        <f>IFERROR((SUMIF(E363:M363, F258, E364:M364)) * L258 * L19, 0)</f>
        <v>6.08</v>
      </c>
      <c r="Q259" s="3070" t="str">
        <f>IFERROR(IF(N259&gt;0,IF(OR(F258="Kg", F258="g"),IF(ROUND(N259,3)&gt;=1,ROUND(N259,3)&amp;" Kg",ROUND(N259*1000,0)&amp;" g"),IF(ROUND(N259,3)&gt;=1,ROUND(N259,3)&amp;IF(OR(F258=E363,F258=F363,F258=G363,F258=H363,F258=I363)," Kg ",F258),"")), ""),0)</f>
        <v/>
      </c>
      <c r="R259" s="3070" t="str">
        <f>IFERROR(IF(O259&gt;0,IF(OR(F258="Kg", F258="g"),IF(ROUND(O259,3)&gt;=1,ROUND(O259,3)&amp;" Kg",ROUND(O259*1000,0)&amp;" g"),IF(ROUND(O259,3)&gt;=1,ROUND(O259,3)&amp;IF(OR(F258=E363,F258=F363,F258=G363,F258=H363,F258=I363)," Kg ",F258),"")), ""),0)</f>
        <v>17.92 Kg</v>
      </c>
      <c r="S259" s="3070" t="str">
        <f>IFERROR(IF(P259&gt;0,IF(OR(F258="Kg", F258="g"),IF(ROUND(P259,3)&gt;=1,ROUND(P259,3)&amp;" Kg",ROUND(P259*1000,0)&amp;" g"),IF(ROUND(P259,3)&gt;=1,ROUND(P259,3)&amp;IF(OR(F258=E363,F258=F363,F258=G363,F258=H363,F258=I363)," Kg ",F258),"")), ""),0)</f>
        <v>6.08 Kg</v>
      </c>
      <c r="T259" s="3093">
        <f>IFERROR(INDEX(J364:M364,MATCH(H258,J363:M363,0))*H19&amp;" "&amp;H258,0)</f>
        <v>0</v>
      </c>
      <c r="U259" s="3093">
        <f>IFERROR(INDEX(J364:M364,MATCH(J258,J363:M363,0))*J19&amp;" "&amp;J258,0)</f>
        <v>0</v>
      </c>
      <c r="V259" s="3094">
        <f>IFERROR(INDEX(J364:M364,MATCH(L258,J363:M363,0))*L19&amp;" "&amp;L258,0)</f>
        <v>0</v>
      </c>
      <c r="W259" s="2997">
        <v>1</v>
      </c>
      <c r="X259" s="2997">
        <v>1</v>
      </c>
      <c r="Y259" s="2997">
        <v>1</v>
      </c>
      <c r="Z259" s="2997">
        <v>1</v>
      </c>
      <c r="AA259" s="2997">
        <v>1</v>
      </c>
      <c r="AB259" s="2997">
        <v>1</v>
      </c>
      <c r="AC259" s="2997">
        <v>1</v>
      </c>
      <c r="AD259" s="2997">
        <v>1</v>
      </c>
      <c r="AE259" s="3002">
        <v>1</v>
      </c>
    </row>
    <row r="260" spans="1:31" s="3031" customFormat="1" ht="15.75">
      <c r="A260" s="2997">
        <v>1</v>
      </c>
      <c r="B260" s="3061"/>
      <c r="C260" s="3062" t="s">
        <v>4711</v>
      </c>
      <c r="D260" s="3063"/>
      <c r="E260" s="3063"/>
      <c r="F260" s="3096" t="s">
        <v>4614</v>
      </c>
      <c r="G260" s="3097">
        <v>0.05</v>
      </c>
      <c r="H260" s="3097">
        <v>7.0000000000000007E-2</v>
      </c>
      <c r="I260" s="3098">
        <v>0.11</v>
      </c>
      <c r="J260" s="3098">
        <v>0.12</v>
      </c>
      <c r="K260" s="3098">
        <v>0.1</v>
      </c>
      <c r="L260" s="3097">
        <v>7.0000000000000007E-2</v>
      </c>
      <c r="M260" s="3088" t="str">
        <f>IFERROR(IF(F260=E363,"L",IF(OR(F260=F363,F260=G363,F260=H363,F260=I363),"Kg",IF(OR(F260=J363,F260=K363,F260=L363,F260=M363),F260,0))),0)</f>
        <v>Kg</v>
      </c>
      <c r="N260" s="3069">
        <f>IFERROR((SUMIF(E363:M363, F260, E364:M364)) * G260 * G19, 0)</f>
        <v>5</v>
      </c>
      <c r="O260" s="3069">
        <f>IFERROR((SUMIF(E363:M363, F260, E364:M364)) * I260 * I19, 0)</f>
        <v>41.58</v>
      </c>
      <c r="P260" s="3069">
        <f>IFERROR((SUMIF(E363:M363, F260, E364:M364)) * K260 * K19, 0)</f>
        <v>9.5</v>
      </c>
      <c r="Q260" s="3092" t="str">
        <f>IFERROR(IF(N260&gt;0,IF(OR(F260="Kg", F260="g"),IF(ROUND(N260,3)&gt;=1,ROUND(N260,3)&amp;" Kg",ROUND(N260*1000,0)&amp;" g"),IF(ROUND(N260,3)&gt;=1,ROUND(N260,3)&amp;IF(OR(F260=E363,F260=F363,F260=G363,F260=H363,F260=I363)," Kg ",F260),"")), ""),0)</f>
        <v>5 Kg</v>
      </c>
      <c r="R260" s="3092" t="str">
        <f>IFERROR(IF(O260&gt;0,IF(OR(F260="Kg", F260="g"),IF(ROUND(O260,3)&gt;=1,ROUND(O260,3)&amp;" Kg",ROUND(O260*1000,0)&amp;" g"),IF(ROUND(O260,3)&gt;=1,ROUND(O260,3)&amp;IF(OR(F260=E363,F260=F363,F260=G363,F260=H363,F260=I363)," Kg ",F260),"")), ""),0)</f>
        <v>41.58 Kg</v>
      </c>
      <c r="S260" s="3092" t="str">
        <f>IFERROR(IF(P260&gt;0,IF(OR(F260="Kg", F260="g"),IF(ROUND(P260,3)&gt;=1,ROUND(P260,3)&amp;" Kg",ROUND(P260*1000,0)&amp;" g"),IF(ROUND(P260,3)&gt;=1,ROUND(P260,3)&amp;IF(OR(F260=E363,F260=F363,F260=G363,F260=H363,F260=I363)," Kg ",F260),"")), ""),0)</f>
        <v>9.5 Kg</v>
      </c>
      <c r="T260" s="3071">
        <f>IFERROR(INDEX(J364:M364,MATCH(G260,J363:M363,0))*G19&amp;" "&amp;G260,0)</f>
        <v>0</v>
      </c>
      <c r="U260" s="3071">
        <f>IFERROR(INDEX(J364:M364,MATCH(I260,J363:M363,0))*I19&amp;" "&amp;I260,0)</f>
        <v>0</v>
      </c>
      <c r="V260" s="3072">
        <f>IFERROR(INDEX(J364:M364,MATCH(K260,J363:M363,0))*K19&amp;" "&amp;K260,0)</f>
        <v>0</v>
      </c>
      <c r="W260" s="2997">
        <v>1</v>
      </c>
      <c r="X260" s="2997">
        <v>1</v>
      </c>
      <c r="Y260" s="2997">
        <v>1</v>
      </c>
      <c r="Z260" s="2997">
        <v>1</v>
      </c>
      <c r="AA260" s="2997">
        <v>1</v>
      </c>
      <c r="AB260" s="2997">
        <v>1</v>
      </c>
      <c r="AC260" s="2997">
        <v>1</v>
      </c>
      <c r="AD260" s="2997">
        <v>1</v>
      </c>
      <c r="AE260" s="3002">
        <v>1</v>
      </c>
    </row>
    <row r="261" spans="1:31" s="3031" customFormat="1" ht="15.75">
      <c r="A261" s="2997">
        <v>1</v>
      </c>
      <c r="B261" s="3061"/>
      <c r="C261" s="3073"/>
      <c r="D261" s="3074"/>
      <c r="E261" s="3074"/>
      <c r="F261" s="3075" t="str">
        <f>C260</f>
        <v>Beignets, poissons panés ou enrobés (croquettes,
paupiettes,…)</v>
      </c>
      <c r="G261" s="3113" t="str">
        <f>IF(OR(Q260="",0),T260,Q260)</f>
        <v>5 Kg</v>
      </c>
      <c r="H261" s="3113" t="str">
        <f>IF(OR(Q261="",0),T261,Q261)</f>
        <v>7 Kg</v>
      </c>
      <c r="I261" s="3113" t="str">
        <f>IF(OR(R260="",0),U260,R260)</f>
        <v>41.58 Kg</v>
      </c>
      <c r="J261" s="3113" t="str">
        <f>IF(OR(R261="",0),U261,R261)</f>
        <v>15.36 Kg</v>
      </c>
      <c r="K261" s="3113" t="str">
        <f>IF(OR(S260="",0),V260,S260)</f>
        <v>9.5 Kg</v>
      </c>
      <c r="L261" s="3113" t="str">
        <f>IF(OR(S261="",0),V261,S261)</f>
        <v>5.32 Kg</v>
      </c>
      <c r="M261" s="3090">
        <f>SUM(N260:P261)</f>
        <v>83.759999999999991</v>
      </c>
      <c r="N261" s="3078">
        <f>IFERROR((SUMIF(E363:M363, F260, E364:M364)) * H260 * H19, 0)</f>
        <v>7.0000000000000009</v>
      </c>
      <c r="O261" s="3078">
        <f>IFERROR((SUMIF(E363:M363, F260, E364:M364)) * J260 * J19, 0)</f>
        <v>15.36</v>
      </c>
      <c r="P261" s="3078">
        <f>IFERROR((SUMIF(E363:M363, F260, E364:M364)) * L260 * L19, 0)</f>
        <v>5.32</v>
      </c>
      <c r="Q261" s="3092" t="str">
        <f>IFERROR(IF(N261&gt;0,IF(OR(F260="Kg", F260="g"),IF(ROUND(N261,3)&gt;=1,ROUND(N261,3)&amp;" Kg",ROUND(N261*1000,0)&amp;" g"),IF(ROUND(N261,3)&gt;=1,ROUND(N261,3)&amp;IF(OR(F260=E363,F260=F363,F260=G363,F260=H363,F260=I363)," Kg ",F260),"")), ""),0)</f>
        <v>7 Kg</v>
      </c>
      <c r="R261" s="3092" t="str">
        <f>IFERROR(IF(O261&gt;0,IF(OR(F260="Kg", F260="g"),IF(ROUND(O261,3)&gt;=1,ROUND(O261,3)&amp;" Kg",ROUND(O261*1000,0)&amp;" g"),IF(ROUND(O261,3)&gt;=1,ROUND(O261,3)&amp;IF(OR(F260=E363,F260=F363,F260=G363,F260=H363,F260=I363)," Kg ",F260),"")), ""),0)</f>
        <v>15.36 Kg</v>
      </c>
      <c r="S261" s="3092" t="str">
        <f>IFERROR(IF(P261&gt;0,IF(OR(F260="Kg", F260="g"),IF(ROUND(P261,3)&gt;=1,ROUND(P261,3)&amp;" Kg",ROUND(P261*1000,0)&amp;" g"),IF(ROUND(P261,3)&gt;=1,ROUND(P261,3)&amp;IF(OR(F260=E363,F260=F363,F260=G363,F260=H363,F260=I363)," Kg ",F260),"")), ""),0)</f>
        <v>5.32 Kg</v>
      </c>
      <c r="T261" s="3071">
        <f>IFERROR(INDEX(J364:M364,MATCH(H260,J363:M363,0))*H19&amp;" "&amp;H260,0)</f>
        <v>0</v>
      </c>
      <c r="U261" s="3071">
        <f>IFERROR(INDEX(J364:M364,MATCH(J260,J363:M363,0))*J19&amp;" "&amp;J260,0)</f>
        <v>0</v>
      </c>
      <c r="V261" s="3072">
        <f>IFERROR(INDEX(J364:M364,MATCH(L260,J363:M363,0))*L19&amp;" "&amp;L260,0)</f>
        <v>0</v>
      </c>
      <c r="W261" s="2997">
        <v>1</v>
      </c>
      <c r="X261" s="2997">
        <v>1</v>
      </c>
      <c r="Y261" s="2997">
        <v>1</v>
      </c>
      <c r="Z261" s="2997">
        <v>1</v>
      </c>
      <c r="AA261" s="2997">
        <v>1</v>
      </c>
      <c r="AB261" s="2997">
        <v>1</v>
      </c>
      <c r="AC261" s="2997">
        <v>1</v>
      </c>
      <c r="AD261" s="2997">
        <v>1</v>
      </c>
      <c r="AE261" s="3002">
        <v>1</v>
      </c>
    </row>
    <row r="262" spans="1:31" s="3031" customFormat="1" ht="15.75">
      <c r="A262" s="2997">
        <v>1</v>
      </c>
      <c r="B262" s="3061"/>
      <c r="C262" s="3062" t="s">
        <v>4712</v>
      </c>
      <c r="D262" s="3063"/>
      <c r="E262" s="3063"/>
      <c r="F262" s="3096" t="s">
        <v>4614</v>
      </c>
      <c r="G262" s="3097">
        <v>0</v>
      </c>
      <c r="H262" s="3097">
        <v>0</v>
      </c>
      <c r="I262" s="3098">
        <v>0.16</v>
      </c>
      <c r="J262" s="3098">
        <v>0.18</v>
      </c>
      <c r="K262" s="3098">
        <v>0.15</v>
      </c>
      <c r="L262" s="3097">
        <v>0.11</v>
      </c>
      <c r="M262" s="3088" t="str">
        <f>IFERROR(IF(F262=E363,"L",IF(OR(F262=F363,F262=G363,F262=H363,F262=I363),"Kg",IF(OR(F262=J363,F262=K363,F262=L363,F262=M363),F262,0))),0)</f>
        <v>Kg</v>
      </c>
      <c r="N262" s="3069">
        <f>IFERROR((SUMIF(E363:M363, F262, E364:M364)) * G262 * G19, 0)</f>
        <v>0</v>
      </c>
      <c r="O262" s="3069">
        <f>IFERROR((SUMIF(E363:M363, F262, E364:M364)) * I262 * I19, 0)</f>
        <v>60.480000000000004</v>
      </c>
      <c r="P262" s="3069">
        <f>IFERROR((SUMIF(E363:M363, F262, E364:M364)) * K262 * K19, 0)</f>
        <v>14.25</v>
      </c>
      <c r="Q262" s="3092" t="str">
        <f>IFERROR(IF(N262&gt;0,IF(OR(F262="Kg", F262="g"),IF(ROUND(N262,3)&gt;=1,ROUND(N262,3)&amp;" Kg",ROUND(N262*1000,0)&amp;" g"),IF(ROUND(N262,3)&gt;=1,ROUND(N262,3)&amp;IF(OR(F262=E363,F262=F363,F262=G363,F262=H363,F262=I363)," Kg ",F262),"")), ""),0)</f>
        <v/>
      </c>
      <c r="R262" s="3092" t="str">
        <f>IFERROR(IF(O262&gt;0,IF(OR(F262="Kg", F262="g"),IF(ROUND(O262,3)&gt;=1,ROUND(O262,3)&amp;" Kg",ROUND(O262*1000,0)&amp;" g"),IF(ROUND(O262,3)&gt;=1,ROUND(O262,3)&amp;IF(OR(F262=E363,F262=F363,F262=G363,F262=H363,F262=I363)," Kg ",F262),"")), ""),0)</f>
        <v>60.48 Kg</v>
      </c>
      <c r="S262" s="3092" t="str">
        <f>IFERROR(IF(P262&gt;0,IF(OR(F262="Kg", F262="g"),IF(ROUND(P262,3)&gt;=1,ROUND(P262,3)&amp;" Kg",ROUND(P262*1000,0)&amp;" g"),IF(ROUND(P262,3)&gt;=1,ROUND(P262,3)&amp;IF(OR(F262=E363,F262=F363,F262=G363,F262=H363,F262=I363)," Kg ",F262),"")), ""),0)</f>
        <v>14.25 Kg</v>
      </c>
      <c r="T262" s="3093">
        <f>IFERROR(INDEX(J364:M364,MATCH(G262,J363:M363,0))*G19&amp;" "&amp;G262,0)</f>
        <v>0</v>
      </c>
      <c r="U262" s="3093">
        <f>IFERROR(INDEX(J364:M364,MATCH(I262,J363:M363,0))*I19&amp;" "&amp;I262,0)</f>
        <v>0</v>
      </c>
      <c r="V262" s="3094">
        <f>IFERROR(INDEX(J364:M364,MATCH(K262,J363:M363,0))*K19&amp;" "&amp;K262,0)</f>
        <v>0</v>
      </c>
      <c r="W262" s="2997">
        <v>1</v>
      </c>
      <c r="X262" s="2997">
        <v>1</v>
      </c>
      <c r="Y262" s="2997">
        <v>1</v>
      </c>
      <c r="Z262" s="2997">
        <v>1</v>
      </c>
      <c r="AA262" s="2997">
        <v>1</v>
      </c>
      <c r="AB262" s="2997">
        <v>1</v>
      </c>
      <c r="AC262" s="2997">
        <v>1</v>
      </c>
      <c r="AD262" s="2997">
        <v>1</v>
      </c>
      <c r="AE262" s="3002">
        <v>1</v>
      </c>
    </row>
    <row r="263" spans="1:31" s="3031" customFormat="1" ht="15.75">
      <c r="A263" s="2997">
        <v>1</v>
      </c>
      <c r="B263" s="3061"/>
      <c r="C263" s="3073"/>
      <c r="D263" s="3074"/>
      <c r="E263" s="3074"/>
      <c r="F263" s="3075" t="str">
        <f>C262</f>
        <v>Poissons entiers</v>
      </c>
      <c r="G263" s="3113">
        <f>IF(OR(Q262="",0),T262,Q262)</f>
        <v>0</v>
      </c>
      <c r="H263" s="3113">
        <f>IF(OR(Q263="",0),T263,Q263)</f>
        <v>0</v>
      </c>
      <c r="I263" s="3113" t="str">
        <f>IF(OR(R262="",0),U262,R262)</f>
        <v>60.48 Kg</v>
      </c>
      <c r="J263" s="3113" t="str">
        <f>IF(OR(R263="",0),U263,R263)</f>
        <v>23.04 Kg</v>
      </c>
      <c r="K263" s="3113" t="str">
        <f>IF(OR(S262="",0),V262,S262)</f>
        <v>14.25 Kg</v>
      </c>
      <c r="L263" s="3113" t="str">
        <f>IF(OR(S263="",0),V263,S263)</f>
        <v>8.36 Kg</v>
      </c>
      <c r="M263" s="3090">
        <f>SUM(N262:P263)</f>
        <v>106.13000000000001</v>
      </c>
      <c r="N263" s="3078">
        <f>IFERROR((SUMIF(E363:M363, F262, E364:M364)) * H262 * H19, 0)</f>
        <v>0</v>
      </c>
      <c r="O263" s="3078">
        <f>IFERROR((SUMIF(E363:M363, F262, E364:M364)) * J262 * J19, 0)</f>
        <v>23.04</v>
      </c>
      <c r="P263" s="3078">
        <f>IFERROR((SUMIF(E363:M363, F262, E364:M364)) * L262 * L19, 0)</f>
        <v>8.36</v>
      </c>
      <c r="Q263" s="3092" t="str">
        <f>IFERROR(IF(N263&gt;0,IF(OR(F262="Kg", F262="g"),IF(ROUND(N263,3)&gt;=1,ROUND(N263,3)&amp;" Kg",ROUND(N263*1000,0)&amp;" g"),IF(ROUND(N263,3)&gt;=1,ROUND(N263,3)&amp;IF(OR(F262=E363,F262=F363,F262=G363,F262=H363,F262=I363)," Kg ",F262),"")), ""),0)</f>
        <v/>
      </c>
      <c r="R263" s="3092" t="str">
        <f>IFERROR(IF(O263&gt;0,IF(OR(F262="Kg", F262="g"),IF(ROUND(O263,3)&gt;=1,ROUND(O263,3)&amp;" Kg",ROUND(O263*1000,0)&amp;" g"),IF(ROUND(O263,3)&gt;=1,ROUND(O263,3)&amp;IF(OR(F262=E363,F262=F363,F262=G363,F262=H363,F262=I363)," Kg ",F262),"")), ""),0)</f>
        <v>23.04 Kg</v>
      </c>
      <c r="S263" s="3092" t="str">
        <f>IFERROR(IF(P263&gt;0,IF(OR(F262="Kg", F262="g"),IF(ROUND(P263,3)&gt;=1,ROUND(P263,3)&amp;" Kg",ROUND(P263*1000,0)&amp;" g"),IF(ROUND(P263,3)&gt;=1,ROUND(P263,3)&amp;IF(OR(F262=E363,F262=F363,F262=G363,F262=H363,F262=I363)," Kg ",F262),"")), ""),0)</f>
        <v>8.36 Kg</v>
      </c>
      <c r="T263" s="3093">
        <f>IFERROR(INDEX(J364:M364,MATCH(H262,J363:M363,0))*H19&amp;" "&amp;H262,0)</f>
        <v>0</v>
      </c>
      <c r="U263" s="3093">
        <f>IFERROR(INDEX(J364:M364,MATCH(J262,J363:M363,0))*J19&amp;" "&amp;J262,0)</f>
        <v>0</v>
      </c>
      <c r="V263" s="3094">
        <f>IFERROR(INDEX(J364:M364,MATCH(L262,J363:M363,0))*L19&amp;" "&amp;L262,0)</f>
        <v>0</v>
      </c>
      <c r="W263" s="2997">
        <v>1</v>
      </c>
      <c r="X263" s="2997">
        <v>1</v>
      </c>
      <c r="Y263" s="2997">
        <v>1</v>
      </c>
      <c r="Z263" s="2997">
        <v>1</v>
      </c>
      <c r="AA263" s="2997">
        <v>1</v>
      </c>
      <c r="AB263" s="2997">
        <v>1</v>
      </c>
      <c r="AC263" s="2997">
        <v>1</v>
      </c>
      <c r="AD263" s="2997">
        <v>1</v>
      </c>
      <c r="AE263" s="3002">
        <v>1</v>
      </c>
    </row>
    <row r="264" spans="1:31" s="3031" customFormat="1" ht="15" customHeight="1">
      <c r="A264" s="2997">
        <v>1</v>
      </c>
      <c r="B264" s="3079"/>
      <c r="C264" s="7048" t="s">
        <v>4713</v>
      </c>
      <c r="D264" s="7048"/>
      <c r="E264" s="7048"/>
      <c r="F264" s="7048"/>
      <c r="G264" s="7048"/>
      <c r="H264" s="7048"/>
      <c r="I264" s="7048"/>
      <c r="J264" s="7048"/>
      <c r="K264" s="7048"/>
      <c r="L264" s="7048"/>
      <c r="M264" s="7048"/>
      <c r="N264" s="3035"/>
      <c r="O264" s="3035"/>
      <c r="P264" s="3035"/>
      <c r="Q264" s="3035"/>
      <c r="R264" s="3035"/>
      <c r="S264" s="3035"/>
      <c r="T264" s="3035"/>
      <c r="U264" s="3035"/>
      <c r="V264" s="3036"/>
      <c r="W264" s="2997">
        <v>1</v>
      </c>
      <c r="X264" s="2997">
        <v>1</v>
      </c>
      <c r="Y264" s="2997">
        <v>1</v>
      </c>
      <c r="Z264" s="2997">
        <v>1</v>
      </c>
      <c r="AA264" s="2997">
        <v>1</v>
      </c>
      <c r="AB264" s="2997">
        <v>1</v>
      </c>
      <c r="AC264" s="2997">
        <v>1</v>
      </c>
      <c r="AD264" s="2997">
        <v>1</v>
      </c>
      <c r="AE264" s="3002">
        <v>1</v>
      </c>
    </row>
    <row r="265" spans="1:31" s="3031" customFormat="1" ht="15" customHeight="1">
      <c r="A265" s="2997">
        <v>1</v>
      </c>
      <c r="B265" s="3079"/>
      <c r="C265" s="7049"/>
      <c r="D265" s="7049"/>
      <c r="E265" s="7049"/>
      <c r="F265" s="7049"/>
      <c r="G265" s="7049"/>
      <c r="H265" s="7049"/>
      <c r="I265" s="7049"/>
      <c r="J265" s="7049"/>
      <c r="K265" s="7049"/>
      <c r="L265" s="7049"/>
      <c r="M265" s="7049"/>
      <c r="N265" s="3035"/>
      <c r="O265" s="3035"/>
      <c r="P265" s="3035"/>
      <c r="Q265" s="3035"/>
      <c r="R265" s="3035"/>
      <c r="S265" s="3035"/>
      <c r="T265" s="3035"/>
      <c r="U265" s="3035"/>
      <c r="V265" s="3036"/>
      <c r="W265" s="2997">
        <v>1</v>
      </c>
      <c r="X265" s="2997">
        <v>1</v>
      </c>
      <c r="Y265" s="2997">
        <v>1</v>
      </c>
      <c r="Z265" s="2997">
        <v>1</v>
      </c>
      <c r="AA265" s="2997">
        <v>1</v>
      </c>
      <c r="AB265" s="2997">
        <v>1</v>
      </c>
      <c r="AC265" s="2997">
        <v>1</v>
      </c>
      <c r="AD265" s="2997">
        <v>1</v>
      </c>
      <c r="AE265" s="3002">
        <v>1</v>
      </c>
    </row>
    <row r="266" spans="1:31" s="3031" customFormat="1" ht="15.75">
      <c r="A266" s="2997">
        <v>1</v>
      </c>
      <c r="B266" s="3055"/>
      <c r="C266" s="3056"/>
      <c r="D266" s="3056"/>
      <c r="E266" s="3056"/>
      <c r="F266" s="3080" t="s">
        <v>4608</v>
      </c>
      <c r="G266" s="3081">
        <f t="shared" ref="G266:L266" si="18">G19</f>
        <v>100</v>
      </c>
      <c r="H266" s="3081">
        <f t="shared" si="18"/>
        <v>100</v>
      </c>
      <c r="I266" s="3081">
        <f t="shared" si="18"/>
        <v>378</v>
      </c>
      <c r="J266" s="3081">
        <f t="shared" si="18"/>
        <v>128</v>
      </c>
      <c r="K266" s="3081">
        <f t="shared" si="18"/>
        <v>95</v>
      </c>
      <c r="L266" s="3081">
        <f t="shared" si="18"/>
        <v>76</v>
      </c>
      <c r="M266" s="3059">
        <f>SUM(G266:L266)</f>
        <v>877</v>
      </c>
      <c r="N266" s="3116" t="s">
        <v>4609</v>
      </c>
      <c r="O266" s="3035"/>
      <c r="P266" s="3035"/>
      <c r="Q266" s="3035"/>
      <c r="R266" s="3035"/>
      <c r="S266" s="3035"/>
      <c r="T266" s="3035"/>
      <c r="U266" s="3035"/>
      <c r="V266" s="3036"/>
      <c r="W266" s="2997">
        <v>1</v>
      </c>
      <c r="X266" s="2997">
        <v>1</v>
      </c>
      <c r="Y266" s="2997">
        <v>1</v>
      </c>
      <c r="Z266" s="2997">
        <v>1</v>
      </c>
      <c r="AA266" s="2997">
        <v>1</v>
      </c>
      <c r="AB266" s="2997">
        <v>1</v>
      </c>
      <c r="AC266" s="2997">
        <v>1</v>
      </c>
      <c r="AD266" s="2997">
        <v>1</v>
      </c>
      <c r="AE266" s="3002">
        <v>1</v>
      </c>
    </row>
    <row r="267" spans="1:31" s="3031" customFormat="1" ht="15.75">
      <c r="A267" s="2997">
        <v>1</v>
      </c>
      <c r="B267" s="3061"/>
      <c r="C267" s="3062" t="s">
        <v>4714</v>
      </c>
      <c r="D267" s="3063"/>
      <c r="E267" s="3063"/>
      <c r="F267" s="3096" t="s">
        <v>4614</v>
      </c>
      <c r="G267" s="3097">
        <v>0.05</v>
      </c>
      <c r="H267" s="3097">
        <v>7.0000000000000007E-2</v>
      </c>
      <c r="I267" s="3098">
        <v>0.11</v>
      </c>
      <c r="J267" s="3098">
        <v>0.22</v>
      </c>
      <c r="K267" s="3098">
        <v>0.1</v>
      </c>
      <c r="L267" s="3097">
        <v>7.0000000000000007E-2</v>
      </c>
      <c r="M267" s="3088" t="str">
        <f>IFERROR(IF(F267=E363,"L",IF(OR(F267=F363,F267=G363,F267=H363,F267=I363),"Kg",IF(OR(F267=J363,F267=K363,F267=L363,F267=M363),F267,0))),0)</f>
        <v>Kg</v>
      </c>
      <c r="N267" s="3069">
        <f>IFERROR((SUMIF(E363:M363, F267, E364:M364)) * G267 * G19, 0)</f>
        <v>5</v>
      </c>
      <c r="O267" s="3069">
        <f>IFERROR((SUMIF(E363:M363, F267, E364:M364)) * I267 * I19, 0)</f>
        <v>41.58</v>
      </c>
      <c r="P267" s="3069">
        <f>IFERROR((SUMIF(E363:M363, F267, E364:M364)) * K267 * K19, 0)</f>
        <v>9.5</v>
      </c>
      <c r="Q267" s="3070" t="str">
        <f>IFERROR(IF(N267&gt;0,IF(OR(F267="Kg", F267="g"),IF(ROUND(N267,3)&gt;=1,ROUND(N267,3)&amp;" Kg",ROUND(N267*1000,0)&amp;" g"),IF(ROUND(N267,3)&gt;=1,ROUND(N267,3)&amp;IF(OR(F267=E363,F267=F363,F267=G363,F267=H363,F267=I363)," Kg ",F267),"")), ""),0)</f>
        <v>5 Kg</v>
      </c>
      <c r="R267" s="3070" t="str">
        <f>IFERROR(IF(O267&gt;0,IF(OR(F267="Kg", F267="g"),IF(ROUND(O267,3)&gt;=1,ROUND(O267,3)&amp;" Kg",ROUND(O267*1000,0)&amp;" g"),IF(ROUND(O267,3)&gt;=1,ROUND(O267,3)&amp;IF(OR(F267=E363,F267=F363,F267=G363,F267=H363,F267=I363)," Kg ",F267),"")), ""),0)</f>
        <v>41.58 Kg</v>
      </c>
      <c r="S267" s="3070" t="str">
        <f>IFERROR(IF(P267&gt;0,IF(OR(F267="Kg", F267="g"),IF(ROUND(P267,3)&gt;=1,ROUND(P267,3)&amp;" Kg",ROUND(P267*1000,0)&amp;" g"),IF(ROUND(P267,3)&gt;=1,ROUND(P267,3)&amp;IF(OR(F267=E363,F267=F363,F267=G363,F267=H363,F267=I363)," Kg ",F267),"")), ""),0)</f>
        <v>9.5 Kg</v>
      </c>
      <c r="T267" s="3071">
        <f>IFERROR(INDEX(J364:M364,MATCH(G267,J363:M363,0))*G19&amp;" "&amp;G267,0)</f>
        <v>0</v>
      </c>
      <c r="U267" s="3071">
        <f>IFERROR(INDEX(J364:M364,MATCH(I267,J363:M363,0))*I19&amp;" "&amp;I267,0)</f>
        <v>0</v>
      </c>
      <c r="V267" s="3072">
        <f>IFERROR(INDEX(J364:M364,MATCH(K267,J363:M363,0))*K19&amp;" "&amp;K267,0)</f>
        <v>0</v>
      </c>
      <c r="W267" s="2997">
        <v>1</v>
      </c>
      <c r="X267" s="2997">
        <v>1</v>
      </c>
      <c r="Y267" s="2997">
        <v>1</v>
      </c>
      <c r="Z267" s="2997">
        <v>1</v>
      </c>
      <c r="AA267" s="2997">
        <v>1</v>
      </c>
      <c r="AB267" s="2997">
        <v>1</v>
      </c>
      <c r="AC267" s="2997">
        <v>1</v>
      </c>
      <c r="AD267" s="2997">
        <v>1</v>
      </c>
      <c r="AE267" s="3002">
        <v>1</v>
      </c>
    </row>
    <row r="268" spans="1:31" s="3031" customFormat="1" ht="15.75">
      <c r="A268" s="2997">
        <v>1</v>
      </c>
      <c r="B268" s="3061"/>
      <c r="C268" s="3073"/>
      <c r="D268" s="3074"/>
      <c r="E268" s="3074"/>
      <c r="F268" s="3075" t="str">
        <f>C267</f>
        <v>Plat composé, choucroute, paëlla, etc. (poids minimum d’aliment protidique)</v>
      </c>
      <c r="G268" s="3113" t="str">
        <f>IF(OR(Q267="",0),T267,Q267)</f>
        <v>5 Kg</v>
      </c>
      <c r="H268" s="3113" t="str">
        <f>IF(OR(Q268="",0),T268,Q268)</f>
        <v>7 Kg</v>
      </c>
      <c r="I268" s="3113" t="str">
        <f>IF(OR(R267="",0),U267,R267)</f>
        <v>41.58 Kg</v>
      </c>
      <c r="J268" s="3113" t="str">
        <f>IF(OR(R268="",0),U268,R268)</f>
        <v>28.16 Kg</v>
      </c>
      <c r="K268" s="3113" t="str">
        <f>IF(OR(S267="",0),V267,S267)</f>
        <v>9.5 Kg</v>
      </c>
      <c r="L268" s="3113" t="str">
        <f>IF(OR(S268="",0),V268,S268)</f>
        <v>5.32 Kg</v>
      </c>
      <c r="M268" s="3090">
        <f>SUM(N267:P268)</f>
        <v>96.56</v>
      </c>
      <c r="N268" s="3078">
        <f>IFERROR((SUMIF(E363:M363, F267, E364:M364)) * H267 * H19, 0)</f>
        <v>7.0000000000000009</v>
      </c>
      <c r="O268" s="3078">
        <f>IFERROR((SUMIF(E363:M363, F267, E364:M364)) * J267 * J19, 0)</f>
        <v>28.16</v>
      </c>
      <c r="P268" s="3078">
        <f>IFERROR((SUMIF(E363:M363, F267, E364:M364)) * L267 * L19, 0)</f>
        <v>5.32</v>
      </c>
      <c r="Q268" s="3070" t="str">
        <f>IFERROR(IF(N268&gt;0,IF(OR(F267="Kg", F267="g"),IF(ROUND(N268,3)&gt;=1,ROUND(N268,3)&amp;" Kg",ROUND(N268*1000,0)&amp;" g"),IF(ROUND(N268,3)&gt;=1,ROUND(N268,3)&amp;IF(OR(F267=E363,F267=F363,F267=G363,F267=H363,F267=I363)," Kg ",F267),"")), ""),0)</f>
        <v>7 Kg</v>
      </c>
      <c r="R268" s="3070" t="str">
        <f>IFERROR(IF(O268&gt;0,IF(OR(F267="Kg", F267="g"),IF(ROUND(O268,3)&gt;=1,ROUND(O268,3)&amp;" Kg",ROUND(O268*1000,0)&amp;" g"),IF(ROUND(O268,3)&gt;=1,ROUND(O268,3)&amp;IF(OR(F267=E363,F267=F363,F267=G363,F267=H363,F267=I363)," Kg ",F267),"")), ""),0)</f>
        <v>28.16 Kg</v>
      </c>
      <c r="S268" s="3070" t="str">
        <f>IFERROR(IF(P268&gt;0,IF(OR(F267="Kg", F267="g"),IF(ROUND(P268,3)&gt;=1,ROUND(P268,3)&amp;" Kg",ROUND(P268*1000,0)&amp;" g"),IF(ROUND(P268,3)&gt;=1,ROUND(P268,3)&amp;IF(OR(F267=E363,F267=F363,F267=G363,F267=H363,F267=I363)," Kg ",F267),"")), ""),0)</f>
        <v>5.32 Kg</v>
      </c>
      <c r="T268" s="3071">
        <f>IFERROR(INDEX(J364:M364,MATCH(H267,J363:M363,0))*H19&amp;" "&amp;H267,0)</f>
        <v>0</v>
      </c>
      <c r="U268" s="3071">
        <f>IFERROR(INDEX(J364:M364,MATCH(J267,J363:M363,0))*J19&amp;" "&amp;J267,0)</f>
        <v>0</v>
      </c>
      <c r="V268" s="3072">
        <f>IFERROR(INDEX(J364:M364,MATCH(L267,J363:M363,0))*L19&amp;" "&amp;L267,0)</f>
        <v>0</v>
      </c>
      <c r="W268" s="2997">
        <v>1</v>
      </c>
      <c r="X268" s="2997">
        <v>1</v>
      </c>
      <c r="Y268" s="2997">
        <v>1</v>
      </c>
      <c r="Z268" s="2997">
        <v>1</v>
      </c>
      <c r="AA268" s="2997">
        <v>1</v>
      </c>
      <c r="AB268" s="2997">
        <v>1</v>
      </c>
      <c r="AC268" s="2997">
        <v>1</v>
      </c>
      <c r="AD268" s="2997">
        <v>1</v>
      </c>
      <c r="AE268" s="3002">
        <v>1</v>
      </c>
    </row>
    <row r="269" spans="1:31" s="3031" customFormat="1" ht="15.75">
      <c r="A269" s="2997">
        <v>1</v>
      </c>
      <c r="B269" s="3061"/>
      <c r="C269" s="3062" t="s">
        <v>4715</v>
      </c>
      <c r="D269" s="3063"/>
      <c r="E269" s="3063"/>
      <c r="F269" s="3096" t="s">
        <v>4614</v>
      </c>
      <c r="G269" s="3097">
        <v>0.05</v>
      </c>
      <c r="H269" s="3097">
        <v>7.0000000000000007E-2</v>
      </c>
      <c r="I269" s="3098">
        <v>0.11</v>
      </c>
      <c r="J269" s="3098">
        <v>0.22</v>
      </c>
      <c r="K269" s="3098">
        <v>0.1</v>
      </c>
      <c r="L269" s="3097">
        <v>7.0000000000000007E-2</v>
      </c>
      <c r="M269" s="3088" t="str">
        <f>IFERROR(IF(F269=E363,"L",IF(OR(F269=F363,F269=G363,F269=H363,F269=I363),"Kg",IF(OR(F269=J363,F269=K363,F269=L363,F269=M363),F269,0))),0)</f>
        <v>Kg</v>
      </c>
      <c r="N269" s="3069">
        <f>IFERROR((SUMIF(E363:M363, F269, E364:M364)) * G269 * G19, 0)</f>
        <v>5</v>
      </c>
      <c r="O269" s="3069">
        <f>IFERROR((SUMIF(E363:M363, F269, E364:M364)) * I269 * I19, 0)</f>
        <v>41.58</v>
      </c>
      <c r="P269" s="3069">
        <f>IFERROR((SUMIF(E363:M363, F269, E364:M364)) * K269 * K19, 0)</f>
        <v>9.5</v>
      </c>
      <c r="Q269" s="3092" t="str">
        <f>IFERROR(IF(N269&gt;0,IF(OR(F269="Kg", F269="g"),IF(ROUND(N269,3)&gt;=1,ROUND(N269,3)&amp;" Kg",ROUND(N269*1000,0)&amp;" g"),IF(ROUND(N269,3)&gt;=1,ROUND(N269,3)&amp;IF(OR(F269=E363,F269=F363,F269=G363,F269=H363,F269=I363)," Kg ",F269),"")), ""),0)</f>
        <v>5 Kg</v>
      </c>
      <c r="R269" s="3092" t="str">
        <f>IFERROR(IF(O269&gt;0,IF(OR(F269="Kg", F269="g"),IF(ROUND(O269,3)&gt;=1,ROUND(O269,3)&amp;" Kg",ROUND(O269*1000,0)&amp;" g"),IF(ROUND(O269,3)&gt;=1,ROUND(O269,3)&amp;IF(OR(F269=E363,F269=F363,F269=G363,F269=H363,F269=I363)," Kg ",F269),"")), ""),0)</f>
        <v>41.58 Kg</v>
      </c>
      <c r="S269" s="3092" t="str">
        <f>IFERROR(IF(P269&gt;0,IF(OR(F269="Kg", F269="g"),IF(ROUND(P269,3)&gt;=1,ROUND(P269,3)&amp;" Kg",ROUND(P269*1000,0)&amp;" g"),IF(ROUND(P269,3)&gt;=1,ROUND(P269,3)&amp;IF(OR(F269=E363,F269=F363,F269=G363,F269=H363,F269=I363)," Kg ",F269),"")), ""),0)</f>
        <v>9.5 Kg</v>
      </c>
      <c r="T269" s="3093">
        <f>IFERROR(INDEX(J364:M364,MATCH(G269,J363:M363,0))*G19&amp;" "&amp;G269,0)</f>
        <v>0</v>
      </c>
      <c r="U269" s="3093">
        <f>IFERROR(INDEX(J364:M364,MATCH(I269,J363:M363,0))*I19&amp;" "&amp;I269,0)</f>
        <v>0</v>
      </c>
      <c r="V269" s="3094">
        <f>IFERROR(INDEX(J364:M364,MATCH(K269,J363:M363,0))*K19&amp;" "&amp;K269,0)</f>
        <v>0</v>
      </c>
      <c r="W269" s="2997">
        <v>1</v>
      </c>
      <c r="X269" s="2997">
        <v>1</v>
      </c>
      <c r="Y269" s="2997">
        <v>1</v>
      </c>
      <c r="Z269" s="2997">
        <v>1</v>
      </c>
      <c r="AA269" s="2997">
        <v>1</v>
      </c>
      <c r="AB269" s="2997">
        <v>1</v>
      </c>
      <c r="AC269" s="2997">
        <v>1</v>
      </c>
      <c r="AD269" s="2997">
        <v>1</v>
      </c>
      <c r="AE269" s="3002">
        <v>1</v>
      </c>
    </row>
    <row r="270" spans="1:31" s="3031" customFormat="1" ht="15.75">
      <c r="A270" s="2997">
        <v>1</v>
      </c>
      <c r="B270" s="3061"/>
      <c r="C270" s="3073"/>
      <c r="D270" s="3074"/>
      <c r="E270" s="3074"/>
      <c r="F270" s="3075" t="str">
        <f>C269</f>
        <v>Hachis Parmentier, Brandade, Légumes farcis (poids minimum d’aliment protidique)</v>
      </c>
      <c r="G270" s="3113" t="str">
        <f>IF(OR(Q269="",0),T269,Q269)</f>
        <v>5 Kg</v>
      </c>
      <c r="H270" s="3113" t="str">
        <f>IF(OR(Q270="",0),T270,Q270)</f>
        <v>7 Kg</v>
      </c>
      <c r="I270" s="3113" t="str">
        <f>IF(OR(R269="",0),U269,R269)</f>
        <v>41.58 Kg</v>
      </c>
      <c r="J270" s="3113" t="str">
        <f>IF(OR(R270="",0),U270,R270)</f>
        <v>28.16 Kg</v>
      </c>
      <c r="K270" s="3113" t="str">
        <f>IF(OR(S269="",0),V269,S269)</f>
        <v>9.5 Kg</v>
      </c>
      <c r="L270" s="3113" t="str">
        <f>IF(OR(S270="",0),V270,S270)</f>
        <v>5.32 Kg</v>
      </c>
      <c r="M270" s="3090">
        <f>SUM(N269:P270)</f>
        <v>96.56</v>
      </c>
      <c r="N270" s="3078">
        <f>IFERROR((SUMIF(E363:M363, F269, E364:M364)) * H269 * H19, 0)</f>
        <v>7.0000000000000009</v>
      </c>
      <c r="O270" s="3078">
        <f>IFERROR((SUMIF(E363:M363, F269, E364:M364)) * J269 * J19, 0)</f>
        <v>28.16</v>
      </c>
      <c r="P270" s="3078">
        <f>IFERROR((SUMIF(E363:M363, F269, E364:M364)) * L269 * L19, 0)</f>
        <v>5.32</v>
      </c>
      <c r="Q270" s="3092" t="str">
        <f>IFERROR(IF(N270&gt;0,IF(OR(F269="Kg", F269="g"),IF(ROUND(N270,3)&gt;=1,ROUND(N270,3)&amp;" Kg",ROUND(N270*1000,0)&amp;" g"),IF(ROUND(N270,3)&gt;=1,ROUND(N270,3)&amp;IF(OR(F269=E363,F269=F363,F269=G363,F269=H363,F269=I363)," Kg ",F269),"")), ""),0)</f>
        <v>7 Kg</v>
      </c>
      <c r="R270" s="3092" t="str">
        <f>IFERROR(IF(O270&gt;0,IF(OR(F269="Kg", F269="g"),IF(ROUND(O270,3)&gt;=1,ROUND(O270,3)&amp;" Kg",ROUND(O270*1000,0)&amp;" g"),IF(ROUND(O270,3)&gt;=1,ROUND(O270,3)&amp;IF(OR(F269=E363,F269=F363,F269=G363,F269=H363,F269=I363)," Kg ",F269),"")), ""),0)</f>
        <v>28.16 Kg</v>
      </c>
      <c r="S270" s="3092" t="str">
        <f>IFERROR(IF(P270&gt;0,IF(OR(F269="Kg", F269="g"),IF(ROUND(P270,3)&gt;=1,ROUND(P270,3)&amp;" Kg",ROUND(P270*1000,0)&amp;" g"),IF(ROUND(P270,3)&gt;=1,ROUND(P270,3)&amp;IF(OR(F269=E363,F269=F363,F269=G363,F269=H363,F269=I363)," Kg ",F269),"")), ""),0)</f>
        <v>5.32 Kg</v>
      </c>
      <c r="T270" s="3093">
        <f>IFERROR(INDEX(J364:M364,MATCH(H269,J363:M363,0))*H19&amp;" "&amp;H269,0)</f>
        <v>0</v>
      </c>
      <c r="U270" s="3093">
        <f>IFERROR(INDEX(J364:M364,MATCH(J269,J363:M363,0))*J19&amp;" "&amp;J269,0)</f>
        <v>0</v>
      </c>
      <c r="V270" s="3094">
        <f>IFERROR(INDEX(J364:M364,MATCH(L269,J363:M363,0))*L19&amp;" "&amp;L269,0)</f>
        <v>0</v>
      </c>
      <c r="W270" s="2997">
        <v>1</v>
      </c>
      <c r="X270" s="2997">
        <v>1</v>
      </c>
      <c r="Y270" s="2997">
        <v>1</v>
      </c>
      <c r="Z270" s="2997">
        <v>1</v>
      </c>
      <c r="AA270" s="2997">
        <v>1</v>
      </c>
      <c r="AB270" s="2997">
        <v>1</v>
      </c>
      <c r="AC270" s="2997">
        <v>1</v>
      </c>
      <c r="AD270" s="2997">
        <v>1</v>
      </c>
      <c r="AE270" s="3002">
        <v>1</v>
      </c>
    </row>
    <row r="271" spans="1:31" s="3031" customFormat="1" ht="15.75">
      <c r="A271" s="2997">
        <v>1</v>
      </c>
      <c r="B271" s="3061"/>
      <c r="C271" s="3062" t="s">
        <v>4716</v>
      </c>
      <c r="D271" s="3063"/>
      <c r="E271" s="3063"/>
      <c r="F271" s="3065" t="s">
        <v>4606</v>
      </c>
      <c r="G271" s="3066">
        <v>180</v>
      </c>
      <c r="H271" s="3066">
        <v>250</v>
      </c>
      <c r="I271" s="3066">
        <v>280</v>
      </c>
      <c r="J271" s="3067">
        <v>300</v>
      </c>
      <c r="K271" s="3067">
        <v>250</v>
      </c>
      <c r="L271" s="3066">
        <v>170</v>
      </c>
      <c r="M271" s="3088" t="str">
        <f>IFERROR(IF(F271=E363,"L",IF(OR(F271=F363,F271=G363,F271=H363,F271=I363),"Kg",IF(OR(F271=J363,F271=K363,F271=L363,F271=M363),F271,0))),0)</f>
        <v>Kg</v>
      </c>
      <c r="N271" s="3069">
        <f>IFERROR((SUMIF(E363:M363, F271, E364:M364)) * G271 * G19, 0)</f>
        <v>18</v>
      </c>
      <c r="O271" s="3069">
        <f>IFERROR((SUMIF(E363:M363, F271, E364:M364)) * I271 * I19, 0)</f>
        <v>105.84</v>
      </c>
      <c r="P271" s="3069">
        <f>IFERROR((SUMIF(E363:M363, F271, E364:M364)) * K271 * K19, 0)</f>
        <v>23.75</v>
      </c>
      <c r="Q271" s="3070" t="str">
        <f>IFERROR(IF(N271&gt;0,IF(OR(F271="Kg", F271="g"),IF(ROUND(N271,3)&gt;=1,ROUND(N271,3)&amp;" Kg",ROUND(N271*1000,0)&amp;" g"),IF(ROUND(N271,3)&gt;=1,ROUND(N271,3)&amp;IF(OR(F271=E363,F271=F363,F271=G363,F271=H363,F271=I363)," Kg ",F271),"")), ""),0)</f>
        <v>18 Kg</v>
      </c>
      <c r="R271" s="3070" t="str">
        <f>IFERROR(IF(O271&gt;0,IF(OR(F271="Kg", F271="g"),IF(ROUND(O271,3)&gt;=1,ROUND(O271,3)&amp;" Kg",ROUND(O271*1000,0)&amp;" g"),IF(ROUND(O271,3)&gt;=1,ROUND(O271,3)&amp;IF(OR(F271=E363,F271=F363,F271=G363,F271=H363,F271=I363)," Kg ",F271),"")), ""),0)</f>
        <v>105.84 Kg</v>
      </c>
      <c r="S271" s="3070" t="str">
        <f>IFERROR(IF(P271&gt;0,IF(OR(F271="Kg", F271="g"),IF(ROUND(P271,3)&gt;=1,ROUND(P271,3)&amp;" Kg",ROUND(P271*1000,0)&amp;" g"),IF(ROUND(P271,3)&gt;=1,ROUND(P271,3)&amp;IF(OR(F271=E363,F271=F363,F271=G363,F271=H363,F271=I363)," Kg ",F271),"")), ""),0)</f>
        <v>23.75 Kg</v>
      </c>
      <c r="T271" s="3071">
        <f>IFERROR(INDEX(J364:M364,MATCH(G271,J363:M363,0))*G19&amp;" "&amp;G271,0)</f>
        <v>0</v>
      </c>
      <c r="U271" s="3071">
        <f>IFERROR(INDEX(J364:M364,MATCH(I271,J363:M363,0))*I19&amp;" "&amp;I271,0)</f>
        <v>0</v>
      </c>
      <c r="V271" s="3072">
        <f>IFERROR(INDEX(J364:M364,MATCH(K271,J363:M363,0))*K19&amp;" "&amp;K271,0)</f>
        <v>0</v>
      </c>
      <c r="W271" s="2997">
        <v>1</v>
      </c>
      <c r="X271" s="2997">
        <v>1</v>
      </c>
      <c r="Y271" s="2997">
        <v>1</v>
      </c>
      <c r="Z271" s="2997">
        <v>1</v>
      </c>
      <c r="AA271" s="2997">
        <v>1</v>
      </c>
      <c r="AB271" s="2997">
        <v>1</v>
      </c>
      <c r="AC271" s="2997">
        <v>1</v>
      </c>
      <c r="AD271" s="2997">
        <v>1</v>
      </c>
      <c r="AE271" s="3002">
        <v>1</v>
      </c>
    </row>
    <row r="272" spans="1:31" s="3031" customFormat="1" ht="15.75">
      <c r="A272" s="2997">
        <v>1</v>
      </c>
      <c r="B272" s="3061"/>
      <c r="C272" s="3073"/>
      <c r="D272" s="3074"/>
      <c r="E272" s="3074"/>
      <c r="F272" s="3075" t="str">
        <f>C271</f>
        <v>Raviolis, Cannellonis, Lasagnes ... (poids ration
avec sauce)</v>
      </c>
      <c r="G272" s="3095" t="str">
        <f>IF(OR(Q271="",0),T271,Q271)</f>
        <v>18 Kg</v>
      </c>
      <c r="H272" s="3095" t="str">
        <f>IF(OR(Q272="",0),T272,Q272)</f>
        <v>25 Kg</v>
      </c>
      <c r="I272" s="3095" t="str">
        <f>IF(OR(R271="",0),U271,R271)</f>
        <v>105.84 Kg</v>
      </c>
      <c r="J272" s="3095" t="str">
        <f>IF(OR(R272="",0),U272,R272)</f>
        <v>38.4 Kg</v>
      </c>
      <c r="K272" s="3095" t="str">
        <f>IF(OR(S271="",0),V271,S271)</f>
        <v>23.75 Kg</v>
      </c>
      <c r="L272" s="3095" t="str">
        <f>IF(OR(S272="",0),V272,S272)</f>
        <v>12.92 Kg</v>
      </c>
      <c r="M272" s="3090">
        <f>SUM(N271:P272)</f>
        <v>223.91000000000003</v>
      </c>
      <c r="N272" s="3078">
        <f>IFERROR((SUMIF(E363:M363, F271, E364:M364)) * H271 * H19, 0)</f>
        <v>25</v>
      </c>
      <c r="O272" s="3078">
        <f>IFERROR((SUMIF(E363:M363, F271, E364:M364)) * J271 * J19, 0)</f>
        <v>38.4</v>
      </c>
      <c r="P272" s="3078">
        <f>IFERROR((SUMIF(E363:M363, F271, E364:M364)) * L271 * L19, 0)</f>
        <v>12.920000000000002</v>
      </c>
      <c r="Q272" s="3070" t="str">
        <f>IFERROR(IF(N272&gt;0,IF(OR(F271="Kg", F271="g"),IF(ROUND(N272,3)&gt;=1,ROUND(N272,3)&amp;" Kg",ROUND(N272*1000,0)&amp;" g"),IF(ROUND(N272,3)&gt;=1,ROUND(N272,3)&amp;IF(OR(F271=E363,F271=F363,F271=G363,F271=H363,F271=I363)," Kg ",F271),"")), ""),0)</f>
        <v>25 Kg</v>
      </c>
      <c r="R272" s="3070" t="str">
        <f>IFERROR(IF(O272&gt;0,IF(OR(F271="Kg", F271="g"),IF(ROUND(O272,3)&gt;=1,ROUND(O272,3)&amp;" Kg",ROUND(O272*1000,0)&amp;" g"),IF(ROUND(O272,3)&gt;=1,ROUND(O272,3)&amp;IF(OR(F271=E363,F271=F363,F271=G363,F271=H363,F271=I363)," Kg ",F271),"")), ""),0)</f>
        <v>38.4 Kg</v>
      </c>
      <c r="S272" s="3070" t="str">
        <f>IFERROR(IF(P272&gt;0,IF(OR(F271="Kg", F271="g"),IF(ROUND(P272,3)&gt;=1,ROUND(P272,3)&amp;" Kg",ROUND(P272*1000,0)&amp;" g"),IF(ROUND(P272,3)&gt;=1,ROUND(P272,3)&amp;IF(OR(F271=E363,F271=F363,F271=G363,F271=H363,F271=I363)," Kg ",F271),"")), ""),0)</f>
        <v>12.92 Kg</v>
      </c>
      <c r="T272" s="3071">
        <f>IFERROR(INDEX(J364:M364,MATCH(H271,J363:M363,0))*H19&amp;" "&amp;H271,0)</f>
        <v>0</v>
      </c>
      <c r="U272" s="3071">
        <f>IFERROR(INDEX(J364:M364,MATCH(J271,J363:M363,0))*J19&amp;" "&amp;J271,0)</f>
        <v>0</v>
      </c>
      <c r="V272" s="3072">
        <f>IFERROR(INDEX(J364:M364,MATCH(L271,J363:M363,0))*L19&amp;" "&amp;L271,0)</f>
        <v>0</v>
      </c>
      <c r="W272" s="2997">
        <v>1</v>
      </c>
      <c r="X272" s="2997">
        <v>1</v>
      </c>
      <c r="Y272" s="2997">
        <v>1</v>
      </c>
      <c r="Z272" s="2997">
        <v>1</v>
      </c>
      <c r="AA272" s="2997">
        <v>1</v>
      </c>
      <c r="AB272" s="2997">
        <v>1</v>
      </c>
      <c r="AC272" s="2997">
        <v>1</v>
      </c>
      <c r="AD272" s="2997">
        <v>1</v>
      </c>
      <c r="AE272" s="3002">
        <v>1</v>
      </c>
    </row>
    <row r="273" spans="1:31" s="3031" customFormat="1" ht="15.75">
      <c r="A273" s="2997">
        <v>1</v>
      </c>
      <c r="B273" s="3061"/>
      <c r="C273" s="3062" t="s">
        <v>4717</v>
      </c>
      <c r="D273" s="3063"/>
      <c r="E273" s="3063"/>
      <c r="F273" s="3065" t="s">
        <v>4606</v>
      </c>
      <c r="G273" s="3066">
        <v>100</v>
      </c>
      <c r="H273" s="3066">
        <v>150</v>
      </c>
      <c r="I273" s="3066">
        <v>200</v>
      </c>
      <c r="J273" s="3067">
        <v>250</v>
      </c>
      <c r="K273" s="3067">
        <v>150</v>
      </c>
      <c r="L273" s="3066">
        <v>150</v>
      </c>
      <c r="M273" s="3088" t="str">
        <f>IFERROR(IF(F273=E363,"L",IF(OR(F273=F363,F273=G363,F273=H363,F273=I363),"Kg",IF(OR(F273=J363,F273=K363,F273=L363,F273=M363),F273,0))),0)</f>
        <v>Kg</v>
      </c>
      <c r="N273" s="3069">
        <f>IFERROR((SUMIF(E363:M363, F273, E364:M364)) * G273 * G19, 0)</f>
        <v>10</v>
      </c>
      <c r="O273" s="3069">
        <f>IFERROR((SUMIF(E363:M363, F273, E364:M364)) * I273 * I19, 0)</f>
        <v>75.600000000000009</v>
      </c>
      <c r="P273" s="3069">
        <f>IFERROR((SUMIF(E363:M363, F273, E364:M364)) * K273 * K19, 0)</f>
        <v>14.25</v>
      </c>
      <c r="Q273" s="3092" t="str">
        <f>IFERROR(IF(N273&gt;0,IF(OR(F273="Kg", F273="g"),IF(ROUND(N273,3)&gt;=1,ROUND(N273,3)&amp;" Kg",ROUND(N273*1000,0)&amp;" g"),IF(ROUND(N273,3)&gt;=1,ROUND(N273,3)&amp;IF(OR(F273=E363,F273=F363,F273=G363,F273=H363,F273=I363)," Kg ",F273),"")), ""),0)</f>
        <v>10 Kg</v>
      </c>
      <c r="R273" s="3092" t="str">
        <f>IFERROR(IF(O273&gt;0,IF(OR(F273="Kg", F273="g"),IF(ROUND(O273,3)&gt;=1,ROUND(O273,3)&amp;" Kg",ROUND(O273*1000,0)&amp;" g"),IF(ROUND(O273,3)&gt;=1,ROUND(O273,3)&amp;IF(OR(F273=E363,F273=F363,F273=G363,F273=H363,F273=I363)," Kg ",F273),"")), ""),0)</f>
        <v>75.6 Kg</v>
      </c>
      <c r="S273" s="3092" t="str">
        <f>IFERROR(IF(P273&gt;0,IF(OR(F273="Kg", F273="g"),IF(ROUND(P273,3)&gt;=1,ROUND(P273,3)&amp;" Kg",ROUND(P273*1000,0)&amp;" g"),IF(ROUND(P273,3)&gt;=1,ROUND(P273,3)&amp;IF(OR(F273=E363,F273=F363,F273=G363,F273=H363,F273=I363)," Kg ",F273),"")), ""),0)</f>
        <v>14.25 Kg</v>
      </c>
      <c r="T273" s="3093">
        <f>IFERROR(INDEX(J364:M364,MATCH(G273,J363:M363,0))*G19&amp;" "&amp;G273,0)</f>
        <v>0</v>
      </c>
      <c r="U273" s="3093">
        <f>IFERROR(INDEX(J364:M364,MATCH(I273,J363:M363,0))*I19&amp;" "&amp;I273,0)</f>
        <v>0</v>
      </c>
      <c r="V273" s="3094">
        <f>IFERROR(INDEX(J364:M364,MATCH(K273,J363:M363,0))*K19&amp;" "&amp;K273,0)</f>
        <v>0</v>
      </c>
      <c r="W273" s="2997">
        <v>1</v>
      </c>
      <c r="X273" s="2997">
        <v>1</v>
      </c>
      <c r="Y273" s="2997">
        <v>1</v>
      </c>
      <c r="Z273" s="2997">
        <v>1</v>
      </c>
      <c r="AA273" s="2997">
        <v>1</v>
      </c>
      <c r="AB273" s="2997">
        <v>1</v>
      </c>
      <c r="AC273" s="2997">
        <v>1</v>
      </c>
      <c r="AD273" s="2997">
        <v>1</v>
      </c>
      <c r="AE273" s="3002">
        <v>1</v>
      </c>
    </row>
    <row r="274" spans="1:31" s="3031" customFormat="1" ht="15.75">
      <c r="A274" s="2997">
        <v>1</v>
      </c>
      <c r="B274" s="3061"/>
      <c r="C274" s="3073"/>
      <c r="D274" s="3074"/>
      <c r="E274" s="3074"/>
      <c r="F274" s="3075" t="str">
        <f>C273</f>
        <v>Préparations pâtissières (crêpes, pizzas, croque-
monsieur, friands, quiches)</v>
      </c>
      <c r="G274" s="3095" t="str">
        <f>IF(OR(Q273="",0),T273,Q273)</f>
        <v>10 Kg</v>
      </c>
      <c r="H274" s="3095" t="str">
        <f>IF(OR(Q274="",0),T274,Q274)</f>
        <v>15 Kg</v>
      </c>
      <c r="I274" s="3095" t="str">
        <f>IF(OR(R273="",0),U273,R273)</f>
        <v>75.6 Kg</v>
      </c>
      <c r="J274" s="3095" t="str">
        <f>IF(OR(R274="",0),U274,R274)</f>
        <v>32 Kg</v>
      </c>
      <c r="K274" s="3095" t="str">
        <f>IF(OR(S273="",0),V273,S273)</f>
        <v>14.25 Kg</v>
      </c>
      <c r="L274" s="3095" t="str">
        <f>IF(OR(S274="",0),V274,S274)</f>
        <v>11.4 Kg</v>
      </c>
      <c r="M274" s="3090">
        <f>SUM(N273:P274)</f>
        <v>158.25000000000003</v>
      </c>
      <c r="N274" s="3078">
        <f>IFERROR((SUMIF(E363:M363, F273, E364:M364)) * H273 * H19, 0)</f>
        <v>15</v>
      </c>
      <c r="O274" s="3078">
        <f>IFERROR((SUMIF(E363:M363, F273, E364:M364)) * J273 * J19, 0)</f>
        <v>32</v>
      </c>
      <c r="P274" s="3078">
        <f>IFERROR((SUMIF(E363:M363, F273, E364:M364)) * L273 * L19, 0)</f>
        <v>11.4</v>
      </c>
      <c r="Q274" s="3092" t="str">
        <f>IFERROR(IF(N274&gt;0,IF(OR(F273="Kg", F273="g"),IF(ROUND(N274,3)&gt;=1,ROUND(N274,3)&amp;" Kg",ROUND(N274*1000,0)&amp;" g"),IF(ROUND(N274,3)&gt;=1,ROUND(N274,3)&amp;IF(OR(F273=E363,F273=F363,F273=G363,F273=H363,F273=I363)," Kg ",F273),"")), ""),0)</f>
        <v>15 Kg</v>
      </c>
      <c r="R274" s="3092" t="str">
        <f>IFERROR(IF(O274&gt;0,IF(OR(F273="Kg", F273="g"),IF(ROUND(O274,3)&gt;=1,ROUND(O274,3)&amp;" Kg",ROUND(O274*1000,0)&amp;" g"),IF(ROUND(O274,3)&gt;=1,ROUND(O274,3)&amp;IF(OR(F273=E363,F273=F363,F273=G363,F273=H363,F273=I363)," Kg ",F273),"")), ""),0)</f>
        <v>32 Kg</v>
      </c>
      <c r="S274" s="3092" t="str">
        <f>IFERROR(IF(P274&gt;0,IF(OR(F273="Kg", F273="g"),IF(ROUND(P274,3)&gt;=1,ROUND(P274,3)&amp;" Kg",ROUND(P274*1000,0)&amp;" g"),IF(ROUND(P274,3)&gt;=1,ROUND(P274,3)&amp;IF(OR(F273=E363,F273=F363,F273=G363,F273=H363,F273=I363)," Kg ",F273),"")), ""),0)</f>
        <v>11.4 Kg</v>
      </c>
      <c r="T274" s="3093">
        <f>IFERROR(INDEX(J364:M364,MATCH(H273,J363:M363,0))*H19&amp;" "&amp;H273,0)</f>
        <v>0</v>
      </c>
      <c r="U274" s="3093">
        <f>IFERROR(INDEX(J364:M364,MATCH(J273,J363:M363,0))*J19&amp;" "&amp;J273,0)</f>
        <v>0</v>
      </c>
      <c r="V274" s="3094">
        <f>IFERROR(INDEX(J364:M364,MATCH(L273,J363:M363,0))*L19&amp;" "&amp;L273,0)</f>
        <v>0</v>
      </c>
      <c r="W274" s="2997">
        <v>1</v>
      </c>
      <c r="X274" s="2997">
        <v>1</v>
      </c>
      <c r="Y274" s="2997">
        <v>1</v>
      </c>
      <c r="Z274" s="2997">
        <v>1</v>
      </c>
      <c r="AA274" s="2997">
        <v>1</v>
      </c>
      <c r="AB274" s="2997">
        <v>1</v>
      </c>
      <c r="AC274" s="2997">
        <v>1</v>
      </c>
      <c r="AD274" s="2997">
        <v>1</v>
      </c>
      <c r="AE274" s="3002">
        <v>1</v>
      </c>
    </row>
    <row r="275" spans="1:31" s="3031" customFormat="1" ht="15.75">
      <c r="A275" s="2997">
        <v>1</v>
      </c>
      <c r="B275" s="3061"/>
      <c r="C275" s="3062" t="s">
        <v>4718</v>
      </c>
      <c r="D275" s="3063"/>
      <c r="E275" s="3063"/>
      <c r="F275" s="3096" t="s">
        <v>4614</v>
      </c>
      <c r="G275" s="3097">
        <v>0.06</v>
      </c>
      <c r="H275" s="3097">
        <v>0.08</v>
      </c>
      <c r="I275" s="3098">
        <v>0.14000000000000001</v>
      </c>
      <c r="J275" s="3098">
        <v>0.18</v>
      </c>
      <c r="K275" s="3098">
        <v>0.12</v>
      </c>
      <c r="L275" s="3097">
        <v>0.08</v>
      </c>
      <c r="M275" s="3088" t="str">
        <f>IFERROR(IF(F275=E363,"L",IF(OR(F275=F363,F275=G363,F275=H363,F275=I363),"Kg",IF(OR(F275=J363,F275=K363,F275=L363,F275=M363),F275,0))),0)</f>
        <v>Kg</v>
      </c>
      <c r="N275" s="3069">
        <f>IFERROR((SUMIF(E363:M363, F275, E364:M364)) * G275 * G19, 0)</f>
        <v>6</v>
      </c>
      <c r="O275" s="3069">
        <f>IFERROR((SUMIF(E363:M363, F275, E364:M364)) * I275 * I19, 0)</f>
        <v>52.92</v>
      </c>
      <c r="P275" s="3069">
        <f>IFERROR((SUMIF(E363:M363, F275, E364:M364)) * K275 * K19, 0)</f>
        <v>11.4</v>
      </c>
      <c r="Q275" s="3070" t="str">
        <f>IFERROR(IF(N275&gt;0,IF(OR(F275="Kg", F275="g"),IF(ROUND(N275,3)&gt;=1,ROUND(N275,3)&amp;" Kg",ROUND(N275*1000,0)&amp;" g"),IF(ROUND(N275,3)&gt;=1,ROUND(N275,3)&amp;IF(OR(F275=E363,F275=F363,F275=G363,F275=H363,F275=I363)," Kg ",F275),"")), ""),0)</f>
        <v>6 Kg</v>
      </c>
      <c r="R275" s="3070" t="str">
        <f>IFERROR(IF(O275&gt;0,IF(OR(F275="Kg", F275="g"),IF(ROUND(O275,3)&gt;=1,ROUND(O275,3)&amp;" Kg",ROUND(O275*1000,0)&amp;" g"),IF(ROUND(O275,3)&gt;=1,ROUND(O275,3)&amp;IF(OR(F275=E363,F275=F363,F275=G363,F275=H363,F275=I363)," Kg ",F275),"")), ""),0)</f>
        <v>52.92 Kg</v>
      </c>
      <c r="S275" s="3070" t="str">
        <f>IFERROR(IF(P275&gt;0,IF(OR(F275="Kg", F275="g"),IF(ROUND(P275,3)&gt;=1,ROUND(P275,3)&amp;" Kg",ROUND(P275*1000,0)&amp;" g"),IF(ROUND(P275,3)&gt;=1,ROUND(P275,3)&amp;IF(OR(F275=E363,F275=F363,F275=G363,F275=H363,F275=I363)," Kg ",F275),"")), ""),0)</f>
        <v>11.4 Kg</v>
      </c>
      <c r="T275" s="3071">
        <f>IFERROR(INDEX(J364:M364,MATCH(G275,J363:M363,0))*G19&amp;" "&amp;G275,0)</f>
        <v>0</v>
      </c>
      <c r="U275" s="3071">
        <f>IFERROR(INDEX(J364:M364,MATCH(I275,J363:M363,0))*I19&amp;" "&amp;I275,0)</f>
        <v>0</v>
      </c>
      <c r="V275" s="3072">
        <f>IFERROR(INDEX(J364:M364,MATCH(K275,J363:M363,0))*K19&amp;" "&amp;K275,0)</f>
        <v>0</v>
      </c>
      <c r="W275" s="2997">
        <v>1</v>
      </c>
      <c r="X275" s="2997">
        <v>1</v>
      </c>
      <c r="Y275" s="2997">
        <v>1</v>
      </c>
      <c r="Z275" s="2997">
        <v>1</v>
      </c>
      <c r="AA275" s="2997">
        <v>1</v>
      </c>
      <c r="AB275" s="2997">
        <v>1</v>
      </c>
      <c r="AC275" s="2997">
        <v>1</v>
      </c>
      <c r="AD275" s="2997">
        <v>1</v>
      </c>
      <c r="AE275" s="3002">
        <v>1</v>
      </c>
    </row>
    <row r="276" spans="1:31" s="3031" customFormat="1" ht="15.75">
      <c r="A276" s="2997">
        <v>1</v>
      </c>
      <c r="B276" s="3061"/>
      <c r="C276" s="3073"/>
      <c r="D276" s="3074"/>
      <c r="E276" s="3074"/>
      <c r="F276" s="3075" t="str">
        <f>C275</f>
        <v>Quenelle</v>
      </c>
      <c r="G276" s="3113" t="str">
        <f>IF(OR(Q275="",0),T275,Q275)</f>
        <v>6 Kg</v>
      </c>
      <c r="H276" s="3113" t="str">
        <f>IF(OR(Q276="",0),T276,Q276)</f>
        <v>8 Kg</v>
      </c>
      <c r="I276" s="3113" t="str">
        <f>IF(OR(R275="",0),U275,R275)</f>
        <v>52.92 Kg</v>
      </c>
      <c r="J276" s="3113" t="str">
        <f>IF(OR(R276="",0),U276,R276)</f>
        <v>23.04 Kg</v>
      </c>
      <c r="K276" s="3113" t="str">
        <f>IF(OR(S275="",0),V275,S275)</f>
        <v>11.4 Kg</v>
      </c>
      <c r="L276" s="3113" t="str">
        <f>IF(OR(S276="",0),V276,S276)</f>
        <v>6.08 Kg</v>
      </c>
      <c r="M276" s="3090">
        <f>SUM(N275:P276)</f>
        <v>107.44000000000001</v>
      </c>
      <c r="N276" s="3078">
        <f>IFERROR((SUMIF(E363:M363, F275, E364:M364)) * H275 * H19, 0)</f>
        <v>8</v>
      </c>
      <c r="O276" s="3078">
        <f>IFERROR((SUMIF(E363:M363, F275, E364:M364)) * J275 * J19, 0)</f>
        <v>23.04</v>
      </c>
      <c r="P276" s="3078">
        <f>IFERROR((SUMIF(E363:M363, F275, E364:M364)) * L275 * L19, 0)</f>
        <v>6.08</v>
      </c>
      <c r="Q276" s="3070" t="str">
        <f>IFERROR(IF(N276&gt;0,IF(OR(F275="Kg", F275="g"),IF(ROUND(N276,3)&gt;=1,ROUND(N276,3)&amp;" Kg",ROUND(N276*1000,0)&amp;" g"),IF(ROUND(N276,3)&gt;=1,ROUND(N276,3)&amp;IF(OR(F275=E363,F275=F363,F275=G363,F275=H363,F275=I363)," Kg ",F275),"")), ""),0)</f>
        <v>8 Kg</v>
      </c>
      <c r="R276" s="3070" t="str">
        <f>IFERROR(IF(O276&gt;0,IF(OR(F275="Kg", F275="g"),IF(ROUND(O276,3)&gt;=1,ROUND(O276,3)&amp;" Kg",ROUND(O276*1000,0)&amp;" g"),IF(ROUND(O276,3)&gt;=1,ROUND(O276,3)&amp;IF(OR(F275=E363,F275=F363,F275=G363,F275=H363,F275=I363)," Kg ",F275),"")), ""),0)</f>
        <v>23.04 Kg</v>
      </c>
      <c r="S276" s="3070" t="str">
        <f>IFERROR(IF(P276&gt;0,IF(OR(F275="Kg", F275="g"),IF(ROUND(P276,3)&gt;=1,ROUND(P276,3)&amp;" Kg",ROUND(P276*1000,0)&amp;" g"),IF(ROUND(P276,3)&gt;=1,ROUND(P276,3)&amp;IF(OR(F275=E363,F275=F363,F275=G363,F275=H363,F275=I363)," Kg ",F275),"")), ""),0)</f>
        <v>6.08 Kg</v>
      </c>
      <c r="T276" s="3071">
        <f>IFERROR(INDEX(J364:M364,MATCH(H275,J363:M363,0))*H19&amp;" "&amp;H275,0)</f>
        <v>0</v>
      </c>
      <c r="U276" s="3071">
        <f>IFERROR(INDEX(J364:M364,MATCH(J275,J363:M363,0))*J19&amp;" "&amp;J275,0)</f>
        <v>0</v>
      </c>
      <c r="V276" s="3072">
        <f>IFERROR(INDEX(J364:M364,MATCH(L275,J363:M363,0))*L19&amp;" "&amp;L275,0)</f>
        <v>0</v>
      </c>
      <c r="W276" s="2997">
        <v>1</v>
      </c>
      <c r="X276" s="2997">
        <v>1</v>
      </c>
      <c r="Y276" s="2997">
        <v>1</v>
      </c>
      <c r="Z276" s="2997">
        <v>1</v>
      </c>
      <c r="AA276" s="2997">
        <v>1</v>
      </c>
      <c r="AB276" s="2997">
        <v>1</v>
      </c>
      <c r="AC276" s="2997">
        <v>1</v>
      </c>
      <c r="AD276" s="2997">
        <v>1</v>
      </c>
      <c r="AE276" s="3002">
        <v>1</v>
      </c>
    </row>
    <row r="277" spans="1:31" s="3031" customFormat="1" ht="15.75">
      <c r="A277" s="2997">
        <v>1</v>
      </c>
      <c r="B277" s="3061"/>
      <c r="C277" s="3117"/>
      <c r="D277" s="3117"/>
      <c r="E277" s="3117"/>
      <c r="F277" s="3117"/>
      <c r="G277" s="3117"/>
      <c r="H277" s="3117"/>
      <c r="I277" s="3117"/>
      <c r="J277" s="3117"/>
      <c r="K277" s="3117"/>
      <c r="L277" s="3117"/>
      <c r="M277" s="3117"/>
      <c r="N277" s="3035"/>
      <c r="O277" s="3035"/>
      <c r="P277" s="3035"/>
      <c r="Q277" s="3035"/>
      <c r="R277" s="3035"/>
      <c r="S277" s="3035"/>
      <c r="T277" s="3035"/>
      <c r="U277" s="3035"/>
      <c r="V277" s="3036"/>
      <c r="W277" s="2997">
        <v>1</v>
      </c>
      <c r="X277" s="2997">
        <v>1</v>
      </c>
      <c r="Y277" s="2997">
        <v>1</v>
      </c>
      <c r="Z277" s="2997">
        <v>1</v>
      </c>
      <c r="AA277" s="2997">
        <v>1</v>
      </c>
      <c r="AB277" s="2997">
        <v>1</v>
      </c>
      <c r="AC277" s="2997">
        <v>1</v>
      </c>
      <c r="AD277" s="2997">
        <v>1</v>
      </c>
      <c r="AE277" s="3002">
        <v>1</v>
      </c>
    </row>
    <row r="278" spans="1:31" s="3031" customFormat="1" ht="15.75">
      <c r="A278" s="2997">
        <v>1</v>
      </c>
      <c r="B278" s="3061"/>
      <c r="C278" s="3062" t="s">
        <v>4719</v>
      </c>
      <c r="D278" s="3063"/>
      <c r="E278" s="3063"/>
      <c r="F278" s="3096" t="s">
        <v>4614</v>
      </c>
      <c r="G278" s="3097">
        <v>0.1</v>
      </c>
      <c r="H278" s="3097">
        <v>0.1</v>
      </c>
      <c r="I278" s="3098">
        <v>0.15</v>
      </c>
      <c r="J278" s="3098">
        <v>0.19</v>
      </c>
      <c r="K278" s="3098">
        <v>0.15</v>
      </c>
      <c r="L278" s="3097">
        <v>0.15</v>
      </c>
      <c r="M278" s="3088" t="str">
        <f>IFERROR(IF(F278=E363,"L",IF(OR(F278=F363,F278=G363,F278=H363,F278=I363),"Kg",IF(OR(F278=J363,F278=K363,F278=L363,F278=M363),F278,0))),0)</f>
        <v>Kg</v>
      </c>
      <c r="N278" s="3069">
        <f>IFERROR((SUMIF(E363:M363, F278, E364:M364)) * G278 * G19, 0)</f>
        <v>10</v>
      </c>
      <c r="O278" s="3069">
        <f>IFERROR((SUMIF(E363:M363, F278, E364:M364)) * I278 * I19, 0)</f>
        <v>56.699999999999996</v>
      </c>
      <c r="P278" s="3069">
        <f>IFERROR((SUMIF(E363:M363, F278, E364:M364)) * K278 * K19, 0)</f>
        <v>14.25</v>
      </c>
      <c r="Q278" s="3092" t="str">
        <f>IFERROR(IF(N278&gt;0,IF(OR(F278="Kg", F278="g"),IF(ROUND(N278,3)&gt;=1,ROUND(N278,3)&amp;" Kg",ROUND(N278*1000,0)&amp;" g"),IF(ROUND(N278,3)&gt;=1,ROUND(N278,3)&amp;IF(OR(F278=E363,F278=F363,F278=G363,F278=H363,F278=I363)," Kg ",F278),"")), ""),0)</f>
        <v>10 Kg</v>
      </c>
      <c r="R278" s="3092" t="str">
        <f>IFERROR(IF(O278&gt;0,IF(OR(F278="Kg", F278="g"),IF(ROUND(O278,3)&gt;=1,ROUND(O278,3)&amp;" Kg",ROUND(O278*1000,0)&amp;" g"),IF(ROUND(O278,3)&gt;=1,ROUND(O278,3)&amp;IF(OR(F278=E363,F278=F363,F278=G363,F278=H363,F278=I363)," Kg ",F278),"")), ""),0)</f>
        <v>56.7 Kg</v>
      </c>
      <c r="S278" s="3092" t="str">
        <f>IFERROR(IF(P278&gt;0,IF(OR(F278="Kg", F278="g"),IF(ROUND(P278,3)&gt;=1,ROUND(P278,3)&amp;" Kg",ROUND(P278*1000,0)&amp;" g"),IF(ROUND(P278,3)&gt;=1,ROUND(P278,3)&amp;IF(OR(F278=E363,F278=F363,F278=G363,F278=H363,F278=I363)," Kg ",F278),"")), ""),0)</f>
        <v>14.25 Kg</v>
      </c>
      <c r="T278" s="3093">
        <f>IFERROR(INDEX(J364:M364,MATCH(G278,J363:M363,0))*G19&amp;" "&amp;G278,0)</f>
        <v>0</v>
      </c>
      <c r="U278" s="3093">
        <f>IFERROR(INDEX(J364:M364,MATCH(I278,J363:M363,0))*I19&amp;" "&amp;I278,0)</f>
        <v>0</v>
      </c>
      <c r="V278" s="3094">
        <f>IFERROR(INDEX(J364:M364,MATCH(K278,J363:M363,0))*K19&amp;" "&amp;K278,0)</f>
        <v>0</v>
      </c>
      <c r="W278" s="2997">
        <v>1</v>
      </c>
      <c r="X278" s="2997">
        <v>1</v>
      </c>
      <c r="Y278" s="2997">
        <v>1</v>
      </c>
      <c r="Z278" s="2997">
        <v>1</v>
      </c>
      <c r="AA278" s="2997">
        <v>1</v>
      </c>
      <c r="AB278" s="2997">
        <v>1</v>
      </c>
      <c r="AC278" s="2997">
        <v>1</v>
      </c>
      <c r="AD278" s="2997">
        <v>1</v>
      </c>
      <c r="AE278" s="3002">
        <v>1</v>
      </c>
    </row>
    <row r="279" spans="1:31" s="3031" customFormat="1" ht="15.75">
      <c r="A279" s="2997">
        <v>1</v>
      </c>
      <c r="B279" s="3061"/>
      <c r="C279" s="3073"/>
      <c r="D279" s="3074"/>
      <c r="E279" s="3074"/>
      <c r="F279" s="3075" t="str">
        <f>C278</f>
        <v>LEGUMES CUITS</v>
      </c>
      <c r="G279" s="3113" t="str">
        <f>IF(OR(Q278="",0),T278,Q278)</f>
        <v>10 Kg</v>
      </c>
      <c r="H279" s="3113" t="str">
        <f>IF(OR(Q279="",0),T279,Q279)</f>
        <v>10 Kg</v>
      </c>
      <c r="I279" s="3113" t="str">
        <f>IF(OR(R278="",0),U278,R278)</f>
        <v>56.7 Kg</v>
      </c>
      <c r="J279" s="3113" t="str">
        <f>IF(OR(R279="",0),U279,R279)</f>
        <v>24.32 Kg</v>
      </c>
      <c r="K279" s="3113" t="str">
        <f>IF(OR(S278="",0),V278,S278)</f>
        <v>14.25 Kg</v>
      </c>
      <c r="L279" s="3113" t="str">
        <f>IF(OR(S279="",0),V279,S279)</f>
        <v>11.4 Kg</v>
      </c>
      <c r="M279" s="3090">
        <f>SUM(N278:P279)</f>
        <v>126.66999999999999</v>
      </c>
      <c r="N279" s="3078">
        <f>IFERROR((SUMIF(E363:M363, F278, E364:M364)) * H278 * H19, 0)</f>
        <v>10</v>
      </c>
      <c r="O279" s="3078">
        <f>IFERROR((SUMIF(E363:M363, F278, E364:M364)) * J278 * J19, 0)</f>
        <v>24.32</v>
      </c>
      <c r="P279" s="3078">
        <f>IFERROR((SUMIF(E363:M363, F278, E364:M364)) * L278 * L19, 0)</f>
        <v>11.4</v>
      </c>
      <c r="Q279" s="3092" t="str">
        <f>IFERROR(IF(N279&gt;0,IF(OR(F278="Kg", F278="g"),IF(ROUND(N279,3)&gt;=1,ROUND(N279,3)&amp;" Kg",ROUND(N279*1000,0)&amp;" g"),IF(ROUND(N279,3)&gt;=1,ROUND(N279,3)&amp;IF(OR(F278=E363,F278=F363,F278=G363,F278=H363,F278=I363)," Kg ",F278),"")), ""),0)</f>
        <v>10 Kg</v>
      </c>
      <c r="R279" s="3092" t="str">
        <f>IFERROR(IF(O279&gt;0,IF(OR(F278="Kg", F278="g"),IF(ROUND(O279,3)&gt;=1,ROUND(O279,3)&amp;" Kg",ROUND(O279*1000,0)&amp;" g"),IF(ROUND(O279,3)&gt;=1,ROUND(O279,3)&amp;IF(OR(F278=E363,F278=F363,F278=G363,F278=H363,F278=I363)," Kg ",F278),"")), ""),0)</f>
        <v>24.32 Kg</v>
      </c>
      <c r="S279" s="3092" t="str">
        <f>IFERROR(IF(P279&gt;0,IF(OR(F278="Kg", F278="g"),IF(ROUND(P279,3)&gt;=1,ROUND(P279,3)&amp;" Kg",ROUND(P279*1000,0)&amp;" g"),IF(ROUND(P279,3)&gt;=1,ROUND(P279,3)&amp;IF(OR(F278=E363,F278=F363,F278=G363,F278=H363,F278=I363)," Kg ",F278),"")), ""),0)</f>
        <v>11.4 Kg</v>
      </c>
      <c r="T279" s="3093">
        <f>IFERROR(INDEX(J364:M364,MATCH(H278,J363:M363,0))*H19&amp;" "&amp;H278,0)</f>
        <v>0</v>
      </c>
      <c r="U279" s="3093">
        <f>IFERROR(INDEX(J364:M364,MATCH(J278,J363:M363,0))*J19&amp;" "&amp;J278,0)</f>
        <v>0</v>
      </c>
      <c r="V279" s="3094">
        <f>IFERROR(INDEX(J364:M364,MATCH(L278,J363:M363,0))*L19&amp;" "&amp;L278,0)</f>
        <v>0</v>
      </c>
      <c r="W279" s="2997">
        <v>1</v>
      </c>
      <c r="X279" s="2997">
        <v>1</v>
      </c>
      <c r="Y279" s="2997">
        <v>1</v>
      </c>
      <c r="Z279" s="2997">
        <v>1</v>
      </c>
      <c r="AA279" s="2997">
        <v>1</v>
      </c>
      <c r="AB279" s="2997">
        <v>1</v>
      </c>
      <c r="AC279" s="2997">
        <v>1</v>
      </c>
      <c r="AD279" s="2997">
        <v>1</v>
      </c>
      <c r="AE279" s="3002">
        <v>1</v>
      </c>
    </row>
    <row r="280" spans="1:31" s="3031" customFormat="1" ht="15" customHeight="1">
      <c r="A280" s="2997">
        <v>1</v>
      </c>
      <c r="B280" s="3079"/>
      <c r="C280" s="7049" t="s">
        <v>4720</v>
      </c>
      <c r="D280" s="7049"/>
      <c r="E280" s="7049"/>
      <c r="F280" s="7049"/>
      <c r="G280" s="7048"/>
      <c r="H280" s="7048"/>
      <c r="I280" s="7048"/>
      <c r="J280" s="7048"/>
      <c r="K280" s="7048"/>
      <c r="L280" s="7048"/>
      <c r="M280" s="7048"/>
      <c r="N280" s="3035"/>
      <c r="O280" s="3035"/>
      <c r="P280" s="3035"/>
      <c r="Q280" s="3035"/>
      <c r="R280" s="3035"/>
      <c r="S280" s="3035"/>
      <c r="T280" s="3035"/>
      <c r="U280" s="3035"/>
      <c r="V280" s="3036"/>
      <c r="W280" s="2997">
        <v>1</v>
      </c>
      <c r="X280" s="2997">
        <v>1</v>
      </c>
      <c r="Y280" s="2997">
        <v>1</v>
      </c>
      <c r="Z280" s="2997">
        <v>1</v>
      </c>
      <c r="AA280" s="2997">
        <v>1</v>
      </c>
      <c r="AB280" s="2997">
        <v>1</v>
      </c>
      <c r="AC280" s="2997">
        <v>1</v>
      </c>
      <c r="AD280" s="2997">
        <v>1</v>
      </c>
      <c r="AE280" s="3002">
        <v>1</v>
      </c>
    </row>
    <row r="281" spans="1:31" s="3031" customFormat="1" ht="15" customHeight="1">
      <c r="A281" s="2997">
        <v>1</v>
      </c>
      <c r="B281" s="3079"/>
      <c r="C281" s="7049"/>
      <c r="D281" s="7049"/>
      <c r="E281" s="7049"/>
      <c r="F281" s="7049"/>
      <c r="G281" s="7049"/>
      <c r="H281" s="7049"/>
      <c r="I281" s="7049"/>
      <c r="J281" s="7049"/>
      <c r="K281" s="7049"/>
      <c r="L281" s="7049"/>
      <c r="M281" s="7049"/>
      <c r="N281" s="3035"/>
      <c r="O281" s="3035"/>
      <c r="P281" s="3035"/>
      <c r="Q281" s="3035"/>
      <c r="R281" s="3035"/>
      <c r="S281" s="3035"/>
      <c r="T281" s="3035"/>
      <c r="U281" s="3035"/>
      <c r="V281" s="3036"/>
      <c r="W281" s="2997">
        <v>1</v>
      </c>
      <c r="X281" s="2997">
        <v>1</v>
      </c>
      <c r="Y281" s="2997">
        <v>1</v>
      </c>
      <c r="Z281" s="2997">
        <v>1</v>
      </c>
      <c r="AA281" s="2997">
        <v>1</v>
      </c>
      <c r="AB281" s="2997">
        <v>1</v>
      </c>
      <c r="AC281" s="2997">
        <v>1</v>
      </c>
      <c r="AD281" s="2997">
        <v>1</v>
      </c>
      <c r="AE281" s="3002">
        <v>1</v>
      </c>
    </row>
    <row r="282" spans="1:31" s="3031" customFormat="1" ht="15.75">
      <c r="A282" s="2997">
        <v>1</v>
      </c>
      <c r="B282" s="3055"/>
      <c r="C282" s="3056"/>
      <c r="D282" s="3056"/>
      <c r="E282" s="3056"/>
      <c r="F282" s="3080" t="s">
        <v>4608</v>
      </c>
      <c r="G282" s="3081">
        <f t="shared" ref="G282:L282" si="19">G19</f>
        <v>100</v>
      </c>
      <c r="H282" s="3081">
        <f t="shared" si="19"/>
        <v>100</v>
      </c>
      <c r="I282" s="3081">
        <f t="shared" si="19"/>
        <v>378</v>
      </c>
      <c r="J282" s="3081">
        <f t="shared" si="19"/>
        <v>128</v>
      </c>
      <c r="K282" s="3081">
        <f t="shared" si="19"/>
        <v>95</v>
      </c>
      <c r="L282" s="3081">
        <f t="shared" si="19"/>
        <v>76</v>
      </c>
      <c r="M282" s="3059">
        <f>SUM(G282:L282)</f>
        <v>877</v>
      </c>
      <c r="N282" s="3116" t="s">
        <v>4609</v>
      </c>
      <c r="O282" s="3035"/>
      <c r="P282" s="3035"/>
      <c r="Q282" s="3035"/>
      <c r="R282" s="3035"/>
      <c r="S282" s="3035"/>
      <c r="T282" s="3035"/>
      <c r="U282" s="3035"/>
      <c r="V282" s="3036"/>
      <c r="W282" s="2997">
        <v>1</v>
      </c>
      <c r="X282" s="2997">
        <v>1</v>
      </c>
      <c r="Y282" s="2997">
        <v>1</v>
      </c>
      <c r="Z282" s="2997">
        <v>1</v>
      </c>
      <c r="AA282" s="2997">
        <v>1</v>
      </c>
      <c r="AB282" s="2997">
        <v>1</v>
      </c>
      <c r="AC282" s="2997">
        <v>1</v>
      </c>
      <c r="AD282" s="2997">
        <v>1</v>
      </c>
      <c r="AE282" s="3002">
        <v>1</v>
      </c>
    </row>
    <row r="283" spans="1:31" s="3031" customFormat="1" ht="15.75">
      <c r="A283" s="2997">
        <v>1</v>
      </c>
      <c r="B283" s="3061"/>
      <c r="C283" s="3062" t="s">
        <v>4721</v>
      </c>
      <c r="D283" s="3063"/>
      <c r="E283" s="3063"/>
      <c r="F283" s="3096" t="s">
        <v>4614</v>
      </c>
      <c r="G283" s="3097">
        <v>0.12</v>
      </c>
      <c r="H283" s="3097">
        <v>0.17499999999999999</v>
      </c>
      <c r="I283" s="3098">
        <v>0.22</v>
      </c>
      <c r="J283" s="3098">
        <v>0.25</v>
      </c>
      <c r="K283" s="3098">
        <v>0.2</v>
      </c>
      <c r="L283" s="3097">
        <v>0.2</v>
      </c>
      <c r="M283" s="3088" t="str">
        <f>IFERROR(IF(F283=E363,"L",IF(OR(F283=F363,F283=G363,F283=H363,F283=I363),"Kg",IF(OR(F283=J363,F283=K363,F283=L363,F283=M363),F283,0))),0)</f>
        <v>Kg</v>
      </c>
      <c r="N283" s="3069">
        <f>IFERROR((SUMIF(E363:M363, F283, E364:M364)) * G283 * G19, 0)</f>
        <v>12</v>
      </c>
      <c r="O283" s="3069">
        <f>IFERROR((SUMIF(E363:M363, F283, E364:M364)) * I283 * I19, 0)</f>
        <v>83.16</v>
      </c>
      <c r="P283" s="3069">
        <f>IFERROR((SUMIF(E363:M363, F283, E364:M364)) * K283 * K19, 0)</f>
        <v>19</v>
      </c>
      <c r="Q283" s="3070" t="str">
        <f>IFERROR(IF(N283&gt;0,IF(OR(F283="Kg", F283="g"),IF(ROUND(N283,3)&gt;=1,ROUND(N283,3)&amp;" Kg",ROUND(N283*1000,0)&amp;" g"),IF(ROUND(N283,3)&gt;=1,ROUND(N283,3)&amp;IF(OR(F283=E363,F283=F363,F283=G363,F283=H363,F283=I363)," Kg ",F283),"")), ""),0)</f>
        <v>12 Kg</v>
      </c>
      <c r="R283" s="3070" t="str">
        <f>IFERROR(IF(O283&gt;0,IF(OR(F283="Kg", F283="g"),IF(ROUND(O283,3)&gt;=1,ROUND(O283,3)&amp;" Kg",ROUND(O283*1000,0)&amp;" g"),IF(ROUND(O283,3)&gt;=1,ROUND(O283,3)&amp;IF(OR(F283=E363,F283=F363,F283=G363,F283=H363,F283=I363)," Kg ",F283),"")), ""),0)</f>
        <v>83.16 Kg</v>
      </c>
      <c r="S283" s="3070" t="str">
        <f>IFERROR(IF(P283&gt;0,IF(OR(F283="Kg", F283="g"),IF(ROUND(P283,3)&gt;=1,ROUND(P283,3)&amp;" Kg",ROUND(P283*1000,0)&amp;" g"),IF(ROUND(P283,3)&gt;=1,ROUND(P283,3)&amp;IF(OR(F283=E363,F283=F363,F283=G363,F283=H363,F283=I363)," Kg ",F283),"")), ""),0)</f>
        <v>19 Kg</v>
      </c>
      <c r="T283" s="3071">
        <f>IFERROR(INDEX(J364:M364,MATCH(G283,J363:M363,0))*G19&amp;" "&amp;G283,0)</f>
        <v>0</v>
      </c>
      <c r="U283" s="3071">
        <f>IFERROR(INDEX(J364:M364,MATCH(I283,J363:M363,0))*I19&amp;" "&amp;I283,0)</f>
        <v>0</v>
      </c>
      <c r="V283" s="3072">
        <f>IFERROR(INDEX(J364:M364,MATCH(K283,J363:M363,0))*K19&amp;" "&amp;K283,0)</f>
        <v>0</v>
      </c>
      <c r="W283" s="2997">
        <v>1</v>
      </c>
      <c r="X283" s="2997">
        <v>1</v>
      </c>
      <c r="Y283" s="2997">
        <v>1</v>
      </c>
      <c r="Z283" s="2997">
        <v>1</v>
      </c>
      <c r="AA283" s="2997">
        <v>1</v>
      </c>
      <c r="AB283" s="2997">
        <v>1</v>
      </c>
      <c r="AC283" s="2997">
        <v>1</v>
      </c>
      <c r="AD283" s="2997">
        <v>1</v>
      </c>
      <c r="AE283" s="3002">
        <v>1</v>
      </c>
    </row>
    <row r="284" spans="1:31" s="3031" customFormat="1" ht="15.75">
      <c r="A284" s="2997">
        <v>1</v>
      </c>
      <c r="B284" s="3061"/>
      <c r="C284" s="3073"/>
      <c r="D284" s="3074"/>
      <c r="E284" s="3074"/>
      <c r="F284" s="3075" t="str">
        <f>C283</f>
        <v>Riz – Pâtes – Pommes de terre</v>
      </c>
      <c r="G284" s="3113" t="str">
        <f>IF(OR(Q283="",0),T283,Q283)</f>
        <v>12 Kg</v>
      </c>
      <c r="H284" s="3113" t="str">
        <f>IF(OR(Q284="",0),T284,Q284)</f>
        <v>17.5 Kg</v>
      </c>
      <c r="I284" s="3113" t="str">
        <f>IF(OR(R283="",0),U283,R283)</f>
        <v>83.16 Kg</v>
      </c>
      <c r="J284" s="3113" t="str">
        <f>IF(OR(R284="",0),U284,R284)</f>
        <v>32 Kg</v>
      </c>
      <c r="K284" s="3113" t="str">
        <f>IF(OR(S283="",0),V283,S283)</f>
        <v>19 Kg</v>
      </c>
      <c r="L284" s="3113" t="str">
        <f>IF(OR(S284="",0),V284,S284)</f>
        <v>15.2 Kg</v>
      </c>
      <c r="M284" s="3090">
        <f>SUM(N283:P284)</f>
        <v>178.85999999999999</v>
      </c>
      <c r="N284" s="3078">
        <f>IFERROR((SUMIF(E363:M363, F283, E364:M364)) * H283 * H19, 0)</f>
        <v>17.5</v>
      </c>
      <c r="O284" s="3078">
        <f>IFERROR((SUMIF(E363:M363, F283, E364:M364)) * J283 * J19, 0)</f>
        <v>32</v>
      </c>
      <c r="P284" s="3078">
        <f>IFERROR((SUMIF(E363:M363, F283, E364:M364)) * L283 * L19, 0)</f>
        <v>15.200000000000001</v>
      </c>
      <c r="Q284" s="3070" t="str">
        <f>IFERROR(IF(N284&gt;0,IF(OR(F283="Kg", F283="g"),IF(ROUND(N284,3)&gt;=1,ROUND(N284,3)&amp;" Kg",ROUND(N284*1000,0)&amp;" g"),IF(ROUND(N284,3)&gt;=1,ROUND(N284,3)&amp;IF(OR(F283=E363,F283=F363,F283=G363,F283=H363,F283=I363)," Kg ",F283),"")), ""),0)</f>
        <v>17.5 Kg</v>
      </c>
      <c r="R284" s="3070" t="str">
        <f>IFERROR(IF(O284&gt;0,IF(OR(F283="Kg", F283="g"),IF(ROUND(O284,3)&gt;=1,ROUND(O284,3)&amp;" Kg",ROUND(O284*1000,0)&amp;" g"),IF(ROUND(O284,3)&gt;=1,ROUND(O284,3)&amp;IF(OR(F283=E363,F283=F363,F283=G363,F283=H363,F283=I363)," Kg ",F283),"")), ""),0)</f>
        <v>32 Kg</v>
      </c>
      <c r="S284" s="3070" t="str">
        <f>IFERROR(IF(P284&gt;0,IF(OR(F283="Kg", F283="g"),IF(ROUND(P284,3)&gt;=1,ROUND(P284,3)&amp;" Kg",ROUND(P284*1000,0)&amp;" g"),IF(ROUND(P284,3)&gt;=1,ROUND(P284,3)&amp;IF(OR(F283=E363,F283=F363,F283=G363,F283=H363,F283=I363)," Kg ",F283),"")), ""),0)</f>
        <v>15.2 Kg</v>
      </c>
      <c r="T284" s="3071">
        <f>IFERROR(INDEX(J364:M364,MATCH(H283,J363:M363,0))*H19&amp;" "&amp;H283,0)</f>
        <v>0</v>
      </c>
      <c r="U284" s="3071">
        <f>IFERROR(INDEX(J364:M364,MATCH(J283,J363:M363,0))*J19&amp;" "&amp;J283,0)</f>
        <v>0</v>
      </c>
      <c r="V284" s="3072">
        <f>IFERROR(INDEX(J364:M364,MATCH(L283,J363:M363,0))*L19&amp;" "&amp;L283,0)</f>
        <v>0</v>
      </c>
      <c r="W284" s="2997">
        <v>1</v>
      </c>
      <c r="X284" s="2997">
        <v>1</v>
      </c>
      <c r="Y284" s="2997">
        <v>1</v>
      </c>
      <c r="Z284" s="2997">
        <v>1</v>
      </c>
      <c r="AA284" s="2997">
        <v>1</v>
      </c>
      <c r="AB284" s="2997">
        <v>1</v>
      </c>
      <c r="AC284" s="2997">
        <v>1</v>
      </c>
      <c r="AD284" s="2997">
        <v>1</v>
      </c>
      <c r="AE284" s="3002">
        <v>1</v>
      </c>
    </row>
    <row r="285" spans="1:31" s="3031" customFormat="1" ht="15.75">
      <c r="A285" s="2997">
        <v>1</v>
      </c>
      <c r="B285" s="3061"/>
      <c r="C285" s="3062" t="s">
        <v>4722</v>
      </c>
      <c r="D285" s="3063"/>
      <c r="E285" s="3063"/>
      <c r="F285" s="3096" t="s">
        <v>4614</v>
      </c>
      <c r="G285" s="3097">
        <v>0.15</v>
      </c>
      <c r="H285" s="3097">
        <v>1.18</v>
      </c>
      <c r="I285" s="3098">
        <v>0.25</v>
      </c>
      <c r="J285" s="3098">
        <v>0.28000000000000003</v>
      </c>
      <c r="K285" s="3098">
        <v>0.23</v>
      </c>
      <c r="L285" s="3097">
        <v>0.23</v>
      </c>
      <c r="M285" s="3088" t="s">
        <v>4611</v>
      </c>
      <c r="N285" s="3069">
        <f>IFERROR((SUMIF(E363:M363, F285, E364:M364)) * G285 * G19, 0)</f>
        <v>15</v>
      </c>
      <c r="O285" s="3069">
        <f>IFERROR((SUMIF(E363:M363, F285, E364:M364)) * I285 * I19, 0)</f>
        <v>94.5</v>
      </c>
      <c r="P285" s="3069">
        <f>IFERROR((SUMIF(E363:M363, F285, E364:M364)) * K285 * K19, 0)</f>
        <v>21.85</v>
      </c>
      <c r="Q285" s="3092" t="str">
        <f>IFERROR(IF(N285&gt;0,IF(OR(F285="Kg", F285="g"),IF(ROUND(N285,3)&gt;=1,ROUND(N285,3)&amp;" Kg",ROUND(N285*1000,0)&amp;" g"),IF(ROUND(N285,3)&gt;=1,ROUND(N285,3)&amp;IF(OR(F285=E363,F285=F363,F285=G363,F285=H363,F285=I363)," Kg ",F285),"")), ""),0)</f>
        <v>15 Kg</v>
      </c>
      <c r="R285" s="3092" t="str">
        <f>IFERROR(IF(O285&gt;0,IF(OR(F285="Kg", F285="g"),IF(ROUND(O285,3)&gt;=1,ROUND(O285,3)&amp;" Kg",ROUND(O285*1000,0)&amp;" g"),IF(ROUND(O285,3)&gt;=1,ROUND(O285,3)&amp;IF(OR(F285=E363,F285=F363,F285=G363,F285=H363,F285=I363)," Kg ",F285),"")), ""),0)</f>
        <v>94.5 Kg</v>
      </c>
      <c r="S285" s="3092" t="str">
        <f>IFERROR(IF(P285&gt;0,IF(OR(F285="Kg", F285="g"),IF(ROUND(P285,3)&gt;=1,ROUND(P285,3)&amp;" Kg",ROUND(P285*1000,0)&amp;" g"),IF(ROUND(P285,3)&gt;=1,ROUND(P285,3)&amp;IF(OR(F285=E363,F285=F363,F285=G363,F285=H363,F285=I363)," Kg ",F285),"")), ""),0)</f>
        <v>21.85 Kg</v>
      </c>
      <c r="T285" s="3093">
        <f>IFERROR(INDEX(J364:M364,MATCH(G285,J363:M363,0))*G19&amp;" "&amp;G285,0)</f>
        <v>0</v>
      </c>
      <c r="U285" s="3093">
        <f>IFERROR(INDEX(J364:M364,MATCH(I285,J363:M363,0))*I19&amp;" "&amp;I285,0)</f>
        <v>0</v>
      </c>
      <c r="V285" s="3094">
        <f>IFERROR(INDEX(J364:M364,MATCH(K285,J363:M363,0))*K19&amp;" "&amp;K285,0)</f>
        <v>0</v>
      </c>
      <c r="W285" s="2997">
        <v>1</v>
      </c>
      <c r="X285" s="2997">
        <v>1</v>
      </c>
      <c r="Y285" s="2997">
        <v>1</v>
      </c>
      <c r="Z285" s="2997">
        <v>1</v>
      </c>
      <c r="AA285" s="2997">
        <v>1</v>
      </c>
      <c r="AB285" s="2997">
        <v>1</v>
      </c>
      <c r="AC285" s="2997">
        <v>1</v>
      </c>
      <c r="AD285" s="2997">
        <v>1</v>
      </c>
      <c r="AE285" s="3002">
        <v>1</v>
      </c>
    </row>
    <row r="286" spans="1:31" s="3031" customFormat="1" ht="15.75">
      <c r="A286" s="2997">
        <v>1</v>
      </c>
      <c r="B286" s="3061"/>
      <c r="C286" s="3073"/>
      <c r="D286" s="3074"/>
      <c r="E286" s="3074"/>
      <c r="F286" s="3075" t="str">
        <f>C285</f>
        <v>Purée de pomme de terre, fraiche ou reconstituée</v>
      </c>
      <c r="G286" s="3113" t="str">
        <f>IF(OR(Q285="",0),T285,Q285)</f>
        <v>15 Kg</v>
      </c>
      <c r="H286" s="3113" t="str">
        <f>IF(OR(Q286="",0),T286,Q286)</f>
        <v>118 Kg</v>
      </c>
      <c r="I286" s="3113" t="str">
        <f>IF(OR(R285="",0),U285,R285)</f>
        <v>94.5 Kg</v>
      </c>
      <c r="J286" s="3113" t="str">
        <f>IF(OR(R286="",0),U286,R286)</f>
        <v>35.84 Kg</v>
      </c>
      <c r="K286" s="3113" t="str">
        <f>IF(OR(S285="",0),V285,S285)</f>
        <v>21.85 Kg</v>
      </c>
      <c r="L286" s="3113" t="str">
        <f>IF(OR(S286="",0),V286,S286)</f>
        <v>17.48 Kg</v>
      </c>
      <c r="M286" s="3090">
        <f>SUM(N285:P286)</f>
        <v>302.67</v>
      </c>
      <c r="N286" s="3078">
        <f>IFERROR((SUMIF(E363:M363, F285, E364:M364)) * H285 * H19, 0)</f>
        <v>118</v>
      </c>
      <c r="O286" s="3078">
        <f>IFERROR((SUMIF(E363:M363, F285, E364:M364)) * J285 * J19, 0)</f>
        <v>35.840000000000003</v>
      </c>
      <c r="P286" s="3078">
        <f>IFERROR((SUMIF(E363:M363, F285, E364:M364)) * L285 * L19, 0)</f>
        <v>17.48</v>
      </c>
      <c r="Q286" s="3092" t="str">
        <f>IFERROR(IF(N286&gt;0,IF(OR(F285="Kg", F285="g"),IF(ROUND(N286,3)&gt;=1,ROUND(N286,3)&amp;" Kg",ROUND(N286*1000,0)&amp;" g"),IF(ROUND(N286,3)&gt;=1,ROUND(N286,3)&amp;IF(OR(F285=E363,F285=F363,F285=G363,F285=H363,F285=I363)," Kg ",F285),"")), ""),0)</f>
        <v>118 Kg</v>
      </c>
      <c r="R286" s="3092" t="str">
        <f>IFERROR(IF(O286&gt;0,IF(OR(F285="Kg", F285="g"),IF(ROUND(O286,3)&gt;=1,ROUND(O286,3)&amp;" Kg",ROUND(O286*1000,0)&amp;" g"),IF(ROUND(O286,3)&gt;=1,ROUND(O286,3)&amp;IF(OR(F285=E363,F285=F363,F285=G363,F285=H363,F285=I363)," Kg ",F285),"")), ""),0)</f>
        <v>35.84 Kg</v>
      </c>
      <c r="S286" s="3092" t="str">
        <f>IFERROR(IF(P286&gt;0,IF(OR(F285="Kg", F285="g"),IF(ROUND(P286,3)&gt;=1,ROUND(P286,3)&amp;" Kg",ROUND(P286*1000,0)&amp;" g"),IF(ROUND(P286,3)&gt;=1,ROUND(P286,3)&amp;IF(OR(F285=E363,F285=F363,F285=G363,F285=H363,F285=I363)," Kg ",F285),"")), ""),0)</f>
        <v>17.48 Kg</v>
      </c>
      <c r="T286" s="3093">
        <f>IFERROR(INDEX(J364:M364,MATCH(H285,J363:M363,0))*H19&amp;" "&amp;H285,0)</f>
        <v>0</v>
      </c>
      <c r="U286" s="3093">
        <f>IFERROR(INDEX(J364:M364,MATCH(J285,J363:M363,0))*J19&amp;" "&amp;J285,0)</f>
        <v>0</v>
      </c>
      <c r="V286" s="3094">
        <f>IFERROR(INDEX(J364:M364,MATCH(L285,J363:M363,0))*L19&amp;" "&amp;L285,0)</f>
        <v>0</v>
      </c>
      <c r="W286" s="2997">
        <v>1</v>
      </c>
      <c r="X286" s="2997">
        <v>1</v>
      </c>
      <c r="Y286" s="2997">
        <v>1</v>
      </c>
      <c r="Z286" s="2997">
        <v>1</v>
      </c>
      <c r="AA286" s="2997">
        <v>1</v>
      </c>
      <c r="AB286" s="2997">
        <v>1</v>
      </c>
      <c r="AC286" s="2997">
        <v>1</v>
      </c>
      <c r="AD286" s="2997">
        <v>1</v>
      </c>
      <c r="AE286" s="3002">
        <v>1</v>
      </c>
    </row>
    <row r="287" spans="1:31" s="3031" customFormat="1" ht="15.75">
      <c r="A287" s="2997">
        <v>1</v>
      </c>
      <c r="B287" s="3061"/>
      <c r="C287" s="3062" t="s">
        <v>4723</v>
      </c>
      <c r="D287" s="3063"/>
      <c r="E287" s="3063"/>
      <c r="F287" s="3096" t="s">
        <v>4614</v>
      </c>
      <c r="G287" s="3097">
        <v>0.12</v>
      </c>
      <c r="H287" s="3097">
        <v>0.17</v>
      </c>
      <c r="I287" s="3098">
        <v>0.22</v>
      </c>
      <c r="J287" s="3098">
        <v>0.25</v>
      </c>
      <c r="K287" s="3098">
        <v>0.2</v>
      </c>
      <c r="L287" s="3097">
        <v>0.2</v>
      </c>
      <c r="M287" s="3088" t="s">
        <v>4611</v>
      </c>
      <c r="N287" s="3069">
        <f>IFERROR((SUMIF(E363:M363, F287, E364:M364)) * G287 * G19, 0)</f>
        <v>12</v>
      </c>
      <c r="O287" s="3069">
        <f>IFERROR((SUMIF(E363:M363, F287, E364:M364)) * I287 * I19, 0)</f>
        <v>83.16</v>
      </c>
      <c r="P287" s="3069">
        <f>IFERROR((SUMIF(E363:M363, F287, E364:M364)) * K287 * K19, 0)</f>
        <v>19</v>
      </c>
      <c r="Q287" s="3070" t="str">
        <f>IFERROR(IF(N287&gt;0,IF(OR(F287="Kg", F287="g"),IF(ROUND(N287,3)&gt;=1,ROUND(N287,3)&amp;" Kg",ROUND(N287*1000,0)&amp;" g"),IF(ROUND(N287,3)&gt;=1,ROUND(N287,3)&amp;IF(OR(F287=E363,F287=F363,F287=G363,F287=H363,F287=I363)," Kg ",F287),"")), ""),0)</f>
        <v>12 Kg</v>
      </c>
      <c r="R287" s="3070" t="str">
        <f>IFERROR(IF(O287&gt;0,IF(OR(F287="Kg", F287="g"),IF(ROUND(O287,3)&gt;=1,ROUND(O287,3)&amp;" Kg",ROUND(O287*1000,0)&amp;" g"),IF(ROUND(O287,3)&gt;=1,ROUND(O287,3)&amp;IF(OR(F287=E363,F287=F363,F287=G363,F287=H363,F287=I363)," Kg ",F287),"")), ""),0)</f>
        <v>83.16 Kg</v>
      </c>
      <c r="S287" s="3070" t="str">
        <f>IFERROR(IF(P287&gt;0,IF(OR(F287="Kg", F287="g"),IF(ROUND(P287,3)&gt;=1,ROUND(P287,3)&amp;" Kg",ROUND(P287*1000,0)&amp;" g"),IF(ROUND(P287,3)&gt;=1,ROUND(P287,3)&amp;IF(OR(F287=E363,F287=F363,F287=G363,F287=H363,F287=I363)," Kg ",F287),"")), ""),0)</f>
        <v>19 Kg</v>
      </c>
      <c r="T287" s="3071">
        <f>IFERROR(INDEX(J364:M364,MATCH(G287,J363:M363,0))*G19&amp;" "&amp;G287,0)</f>
        <v>0</v>
      </c>
      <c r="U287" s="3071">
        <f>IFERROR(INDEX(J364:M364,MATCH(I287,J363:M363,0))*I19&amp;" "&amp;I287,0)</f>
        <v>0</v>
      </c>
      <c r="V287" s="3072">
        <f>IFERROR(INDEX(J364:M364,MATCH(K287,J363:M363,0))*K19&amp;" "&amp;K287,0)</f>
        <v>0</v>
      </c>
      <c r="W287" s="2997">
        <v>1</v>
      </c>
      <c r="X287" s="2997">
        <v>1</v>
      </c>
      <c r="Y287" s="2997">
        <v>1</v>
      </c>
      <c r="Z287" s="2997">
        <v>1</v>
      </c>
      <c r="AA287" s="2997">
        <v>1</v>
      </c>
      <c r="AB287" s="2997">
        <v>1</v>
      </c>
      <c r="AC287" s="2997">
        <v>1</v>
      </c>
      <c r="AD287" s="2997">
        <v>1</v>
      </c>
      <c r="AE287" s="3002">
        <v>1</v>
      </c>
    </row>
    <row r="288" spans="1:31" s="3031" customFormat="1" ht="15.75">
      <c r="A288" s="2997">
        <v>1</v>
      </c>
      <c r="B288" s="3061"/>
      <c r="C288" s="3073"/>
      <c r="D288" s="3074"/>
      <c r="E288" s="3074"/>
      <c r="F288" s="3075" t="str">
        <f>C287</f>
        <v>Frites</v>
      </c>
      <c r="G288" s="3113" t="str">
        <f>IF(OR(Q287="",0),T287,Q287)</f>
        <v>12 Kg</v>
      </c>
      <c r="H288" s="3113" t="str">
        <f>IF(OR(Q288="",0),T288,Q288)</f>
        <v>17 Kg</v>
      </c>
      <c r="I288" s="3113" t="str">
        <f>IF(OR(R287="",0),U287,R287)</f>
        <v>83.16 Kg</v>
      </c>
      <c r="J288" s="3113" t="str">
        <f>IF(OR(R288="",0),U288,R288)</f>
        <v>32 Kg</v>
      </c>
      <c r="K288" s="3113" t="str">
        <f>IF(OR(S287="",0),V287,S287)</f>
        <v>19 Kg</v>
      </c>
      <c r="L288" s="3113" t="str">
        <f>IF(OR(S288="",0),V288,S288)</f>
        <v>15.2 Kg</v>
      </c>
      <c r="M288" s="3090">
        <f>SUM(N287:P288)</f>
        <v>178.35999999999999</v>
      </c>
      <c r="N288" s="3078">
        <f>IFERROR((SUMIF(E363:M363, F287, E364:M364)) * H287 * H19, 0)</f>
        <v>17</v>
      </c>
      <c r="O288" s="3078">
        <f>IFERROR((SUMIF(E363:M363, F287, E364:M364)) * J287 * J19, 0)</f>
        <v>32</v>
      </c>
      <c r="P288" s="3078">
        <f>IFERROR((SUMIF(E363:M363, F287, E364:M364)) * L287 * L19, 0)</f>
        <v>15.200000000000001</v>
      </c>
      <c r="Q288" s="3070" t="str">
        <f>IFERROR(IF(N288&gt;0,IF(OR(F287="Kg", F287="g"),IF(ROUND(N288,3)&gt;=1,ROUND(N288,3)&amp;" Kg",ROUND(N288*1000,0)&amp;" g"),IF(ROUND(N288,3)&gt;=1,ROUND(N288,3)&amp;IF(OR(F287=E363,F287=F363,F287=G363,F287=H363,F287=I363)," Kg ",F287),"")), ""),0)</f>
        <v>17 Kg</v>
      </c>
      <c r="R288" s="3070" t="str">
        <f>IFERROR(IF(O288&gt;0,IF(OR(F287="Kg", F287="g"),IF(ROUND(O288,3)&gt;=1,ROUND(O288,3)&amp;" Kg",ROUND(O288*1000,0)&amp;" g"),IF(ROUND(O288,3)&gt;=1,ROUND(O288,3)&amp;IF(OR(F287=E363,F287=F363,F287=G363,F287=H363,F287=I363)," Kg ",F287),"")), ""),0)</f>
        <v>32 Kg</v>
      </c>
      <c r="S288" s="3070" t="str">
        <f>IFERROR(IF(P288&gt;0,IF(OR(F287="Kg", F287="g"),IF(ROUND(P288,3)&gt;=1,ROUND(P288,3)&amp;" Kg",ROUND(P288*1000,0)&amp;" g"),IF(ROUND(P288,3)&gt;=1,ROUND(P288,3)&amp;IF(OR(F287=E363,F287=F363,F287=G363,F287=H363,F287=I363)," Kg ",F287),"")), ""),0)</f>
        <v>15.2 Kg</v>
      </c>
      <c r="T288" s="3071">
        <f>IFERROR(INDEX(J364:M364,MATCH(H287,J363:M363,0))*H19&amp;" "&amp;H287,0)</f>
        <v>0</v>
      </c>
      <c r="U288" s="3071">
        <f>IFERROR(INDEX(J364:M364,MATCH(J287,J363:M363,0))*J19&amp;" "&amp;J287,0)</f>
        <v>0</v>
      </c>
      <c r="V288" s="3072">
        <f>IFERROR(INDEX(J364:M364,MATCH(L287,J363:M363,0))*L19&amp;" "&amp;L287,0)</f>
        <v>0</v>
      </c>
      <c r="W288" s="2997">
        <v>1</v>
      </c>
      <c r="X288" s="2997">
        <v>1</v>
      </c>
      <c r="Y288" s="2997">
        <v>1</v>
      </c>
      <c r="Z288" s="2997">
        <v>1</v>
      </c>
      <c r="AA288" s="2997">
        <v>1</v>
      </c>
      <c r="AB288" s="2997">
        <v>1</v>
      </c>
      <c r="AC288" s="2997">
        <v>1</v>
      </c>
      <c r="AD288" s="2997">
        <v>1</v>
      </c>
      <c r="AE288" s="3002">
        <v>1</v>
      </c>
    </row>
    <row r="289" spans="1:31" s="3031" customFormat="1" ht="15.75">
      <c r="A289" s="2997">
        <v>1</v>
      </c>
      <c r="B289" s="3061"/>
      <c r="C289" s="3062" t="s">
        <v>4724</v>
      </c>
      <c r="D289" s="3063"/>
      <c r="E289" s="3063"/>
      <c r="F289" s="3096" t="s">
        <v>4614</v>
      </c>
      <c r="G289" s="3097">
        <v>0.12</v>
      </c>
      <c r="H289" s="3097">
        <v>0.17</v>
      </c>
      <c r="I289" s="3098">
        <v>0.22</v>
      </c>
      <c r="J289" s="3098">
        <v>0.23</v>
      </c>
      <c r="K289" s="3098">
        <v>0.2</v>
      </c>
      <c r="L289" s="3097">
        <v>0.2</v>
      </c>
      <c r="M289" s="3088" t="s">
        <v>4611</v>
      </c>
      <c r="N289" s="3069">
        <f>IFERROR((SUMIF(E363:M363, F289, E364:M364)) * G289 * G19, 0)</f>
        <v>12</v>
      </c>
      <c r="O289" s="3069">
        <f>IFERROR((SUMIF(E363:M363, F289, E364:M364)) * I289 * I19, 0)</f>
        <v>83.16</v>
      </c>
      <c r="P289" s="3069">
        <f>IFERROR((SUMIF(E363:M363, F289, E364:M364)) * K289 * K19, 0)</f>
        <v>19</v>
      </c>
      <c r="Q289" s="3092" t="str">
        <f>IFERROR(IF(N289&gt;0,IF(OR(F289="Kg", F289="g"),IF(ROUND(N289,3)&gt;=1,ROUND(N289,3)&amp;" Kg",ROUND(N289*1000,0)&amp;" g"),IF(ROUND(N289,3)&gt;=1,ROUND(N289,3)&amp;IF(OR(F289=E363,F289=F363,F289=G363,F289=H363,F289=I363)," Kg ",F289),"")), ""),0)</f>
        <v>12 Kg</v>
      </c>
      <c r="R289" s="3092" t="str">
        <f>IFERROR(IF(O289&gt;0,IF(OR(F289="Kg", F289="g"),IF(ROUND(O289,3)&gt;=1,ROUND(O289,3)&amp;" Kg",ROUND(O289*1000,0)&amp;" g"),IF(ROUND(O289,3)&gt;=1,ROUND(O289,3)&amp;IF(OR(F289=E363,F289=F363,F289=G363,F289=H363,F289=I363)," Kg ",F289),"")), ""),0)</f>
        <v>83.16 Kg</v>
      </c>
      <c r="S289" s="3092" t="str">
        <f>IFERROR(IF(P289&gt;0,IF(OR(F289="Kg", F289="g"),IF(ROUND(P289,3)&gt;=1,ROUND(P289,3)&amp;" Kg",ROUND(P289*1000,0)&amp;" g"),IF(ROUND(P289,3)&gt;=1,ROUND(P289,3)&amp;IF(OR(F289=E363,F289=F363,F289=G363,F289=H363,F289=I363)," Kg ",F289),"")), ""),0)</f>
        <v>19 Kg</v>
      </c>
      <c r="T289" s="3093">
        <f>IFERROR(INDEX(J364:M364,MATCH(G289,J363:M363,0))*G19&amp;" "&amp;G289,0)</f>
        <v>0</v>
      </c>
      <c r="U289" s="3093">
        <f>IFERROR(INDEX(J364:M364,MATCH(I289,J363:M363,0))*I19&amp;" "&amp;I289,0)</f>
        <v>0</v>
      </c>
      <c r="V289" s="3094">
        <f>IFERROR(INDEX(J364:M364,MATCH(K289,J363:M363,0))*K19&amp;" "&amp;K289,0)</f>
        <v>0</v>
      </c>
      <c r="W289" s="2997">
        <v>1</v>
      </c>
      <c r="X289" s="2997">
        <v>1</v>
      </c>
      <c r="Y289" s="2997">
        <v>1</v>
      </c>
      <c r="Z289" s="2997">
        <v>1</v>
      </c>
      <c r="AA289" s="2997">
        <v>1</v>
      </c>
      <c r="AB289" s="2997">
        <v>1</v>
      </c>
      <c r="AC289" s="2997">
        <v>1</v>
      </c>
      <c r="AD289" s="2997">
        <v>1</v>
      </c>
      <c r="AE289" s="3002">
        <v>1</v>
      </c>
    </row>
    <row r="290" spans="1:31" s="3031" customFormat="1" ht="15.75">
      <c r="A290" s="2997">
        <v>1</v>
      </c>
      <c r="B290" s="3061"/>
      <c r="C290" s="3073"/>
      <c r="D290" s="3074"/>
      <c r="E290" s="3074"/>
      <c r="F290" s="3075" t="str">
        <f>C289</f>
        <v>Légumes secs</v>
      </c>
      <c r="G290" s="3113" t="str">
        <f>IF(OR(Q289="",0),T289,Q289)</f>
        <v>12 Kg</v>
      </c>
      <c r="H290" s="3113" t="str">
        <f>IF(OR(Q290="",0),T290,Q290)</f>
        <v>17 Kg</v>
      </c>
      <c r="I290" s="3113" t="str">
        <f>IF(OR(R289="",0),U289,R289)</f>
        <v>83.16 Kg</v>
      </c>
      <c r="J290" s="3113" t="str">
        <f>IF(OR(R290="",0),U290,R290)</f>
        <v>29.44 Kg</v>
      </c>
      <c r="K290" s="3113" t="str">
        <f>IF(OR(S289="",0),V289,S289)</f>
        <v>19 Kg</v>
      </c>
      <c r="L290" s="3113" t="str">
        <f>IF(OR(S290="",0),V290,S290)</f>
        <v>15.2 Kg</v>
      </c>
      <c r="M290" s="3090">
        <f>SUM(N289:P290)</f>
        <v>175.79999999999998</v>
      </c>
      <c r="N290" s="3078">
        <f>IFERROR((SUMIF(E363:M363, F289, E364:M364)) * H289 * H19, 0)</f>
        <v>17</v>
      </c>
      <c r="O290" s="3078">
        <f>IFERROR((SUMIF(E363:M363, F289, E364:M364)) * J289 * J19, 0)</f>
        <v>29.44</v>
      </c>
      <c r="P290" s="3078">
        <f>IFERROR((SUMIF(E363:M363, F289, E364:M364)) * L289 * L19, 0)</f>
        <v>15.200000000000001</v>
      </c>
      <c r="Q290" s="3092" t="str">
        <f>IFERROR(IF(N290&gt;0,IF(OR(F289="Kg", F289="g"),IF(ROUND(N290,3)&gt;=1,ROUND(N290,3)&amp;" Kg",ROUND(N290*1000,0)&amp;" g"),IF(ROUND(N290,3)&gt;=1,ROUND(N290,3)&amp;IF(OR(F289=E363,F289=F363,F289=G363,F289=H363,F289=I363)," Kg ",F289),"")), ""),0)</f>
        <v>17 Kg</v>
      </c>
      <c r="R290" s="3092" t="str">
        <f>IFERROR(IF(O290&gt;0,IF(OR(F289="Kg", F289="g"),IF(ROUND(O290,3)&gt;=1,ROUND(O290,3)&amp;" Kg",ROUND(O290*1000,0)&amp;" g"),IF(ROUND(O290,3)&gt;=1,ROUND(O290,3)&amp;IF(OR(F289=E363,F289=F363,F289=G363,F289=H363,F289=I363)," Kg ",F289),"")), ""),0)</f>
        <v>29.44 Kg</v>
      </c>
      <c r="S290" s="3092" t="str">
        <f>IFERROR(IF(P290&gt;0,IF(OR(F289="Kg", F289="g"),IF(ROUND(P290,3)&gt;=1,ROUND(P290,3)&amp;" Kg",ROUND(P290*1000,0)&amp;" g"),IF(ROUND(P290,3)&gt;=1,ROUND(P290,3)&amp;IF(OR(F289=E363,F289=F363,F289=G363,F289=H363,F289=I363)," Kg ",F289),"")), ""),0)</f>
        <v>15.2 Kg</v>
      </c>
      <c r="T290" s="3093">
        <f>IFERROR(INDEX(J364:M364,MATCH(H289,J363:M363,0))*H19&amp;" "&amp;H289,0)</f>
        <v>0</v>
      </c>
      <c r="U290" s="3093">
        <f>IFERROR(INDEX(J364:M364,MATCH(J289,J363:M363,0))*J19&amp;" "&amp;J289,0)</f>
        <v>0</v>
      </c>
      <c r="V290" s="3094">
        <f>IFERROR(INDEX(J364:M364,MATCH(L289,J363:M363,0))*L19&amp;" "&amp;L289,0)</f>
        <v>0</v>
      </c>
      <c r="W290" s="2997">
        <v>1</v>
      </c>
      <c r="X290" s="2997">
        <v>1</v>
      </c>
      <c r="Y290" s="2997">
        <v>1</v>
      </c>
      <c r="Z290" s="2997">
        <v>1</v>
      </c>
      <c r="AA290" s="2997">
        <v>1</v>
      </c>
      <c r="AB290" s="2997">
        <v>1</v>
      </c>
      <c r="AC290" s="2997">
        <v>1</v>
      </c>
      <c r="AD290" s="2997">
        <v>1</v>
      </c>
      <c r="AE290" s="3002">
        <v>1</v>
      </c>
    </row>
    <row r="291" spans="1:31" s="3031" customFormat="1" ht="15.75">
      <c r="A291" s="2997">
        <v>1</v>
      </c>
      <c r="B291" s="3079"/>
      <c r="C291" s="3062" t="s">
        <v>4725</v>
      </c>
      <c r="D291" s="3063"/>
      <c r="E291" s="3063"/>
      <c r="F291" s="3065" t="s">
        <v>4606</v>
      </c>
      <c r="G291" s="3066">
        <v>50</v>
      </c>
      <c r="H291" s="3066">
        <v>70</v>
      </c>
      <c r="I291" s="3066">
        <v>80</v>
      </c>
      <c r="J291" s="3067">
        <v>90</v>
      </c>
      <c r="K291" s="3067">
        <v>80</v>
      </c>
      <c r="L291" s="3066">
        <v>80</v>
      </c>
      <c r="M291" s="3088" t="s">
        <v>4611</v>
      </c>
      <c r="N291" s="3069">
        <f>IFERROR((SUMIF(E363:M363, F291, E364:M364)) * G291 * G19, 0)</f>
        <v>5</v>
      </c>
      <c r="O291" s="3069">
        <f>IFERROR((SUMIF(E363:M363, F291, E364:M364)) * I291 * I19, 0)</f>
        <v>30.240000000000002</v>
      </c>
      <c r="P291" s="3069">
        <f>IFERROR((SUMIF(E363:M363, F291, E364:M364)) * K291 * K19, 0)</f>
        <v>7.6000000000000005</v>
      </c>
      <c r="Q291" s="3070" t="str">
        <f>IFERROR(IF(N291&gt;0,IF(OR(F291="Kg", F291="g"),IF(ROUND(N291,3)&gt;=1,ROUND(N291,3)&amp;" Kg",ROUND(N291*1000,0)&amp;" g"),IF(ROUND(N291,3)&gt;=1,ROUND(N291,3)&amp;IF(OR(F291=E363,F291=F363,F291=G363,F291=H363,F291=I363)," Kg ",F291),"")), ""),0)</f>
        <v>5 Kg</v>
      </c>
      <c r="R291" s="3070" t="str">
        <f>IFERROR(IF(O291&gt;0,IF(OR(F291="Kg", F291="g"),IF(ROUND(O291,3)&gt;=1,ROUND(O291,3)&amp;" Kg",ROUND(O291*1000,0)&amp;" g"),IF(ROUND(O291,3)&gt;=1,ROUND(O291,3)&amp;IF(OR(F291=E363,F291=F363,F291=G363,F291=H363,F291=I363)," Kg ",F291),"")), ""),0)</f>
        <v>30.24 Kg</v>
      </c>
      <c r="S291" s="3070" t="str">
        <f>IFERROR(IF(P291&gt;0,IF(OR(F291="Kg", F291="g"),IF(ROUND(P291,3)&gt;=1,ROUND(P291,3)&amp;" Kg",ROUND(P291*1000,0)&amp;" g"),IF(ROUND(P291,3)&gt;=1,ROUND(P291,3)&amp;IF(OR(F291=E363,F291=F363,F291=G363,F291=H363,F291=I363)," Kg ",F291),"")), ""),0)</f>
        <v>7.6 Kg</v>
      </c>
      <c r="T291" s="3071">
        <f>IFERROR(INDEX(J364:M364,MATCH(G291,J363:M363,0))*G19&amp;" "&amp;G291,0)</f>
        <v>0</v>
      </c>
      <c r="U291" s="3071">
        <f>IFERROR(INDEX(J364:M364,MATCH(I291,J363:M363,0))*I19&amp;" "&amp;I291,0)</f>
        <v>0</v>
      </c>
      <c r="V291" s="3072">
        <f>IFERROR(INDEX(J364:M364,MATCH(K291,J363:M363,0))*K19&amp;" "&amp;K291,0)</f>
        <v>0</v>
      </c>
      <c r="W291" s="2997">
        <v>1</v>
      </c>
      <c r="X291" s="2997">
        <v>1</v>
      </c>
      <c r="Y291" s="2997">
        <v>1</v>
      </c>
      <c r="Z291" s="2997">
        <v>1</v>
      </c>
      <c r="AA291" s="2997">
        <v>1</v>
      </c>
      <c r="AB291" s="2997">
        <v>1</v>
      </c>
      <c r="AC291" s="2997">
        <v>1</v>
      </c>
      <c r="AD291" s="2997">
        <v>1</v>
      </c>
      <c r="AE291" s="3002">
        <v>1</v>
      </c>
    </row>
    <row r="292" spans="1:31" s="3031" customFormat="1" ht="15.75">
      <c r="A292" s="2997">
        <v>1</v>
      </c>
      <c r="B292" s="3079"/>
      <c r="C292" s="3073"/>
      <c r="D292" s="3074"/>
      <c r="E292" s="3074"/>
      <c r="F292" s="3075" t="str">
        <f>C291</f>
        <v xml:space="preserve">SAUCES POUR PLATS </v>
      </c>
      <c r="G292" s="3095" t="str">
        <f>IF(OR(Q291="",0),T291,Q291)</f>
        <v>5 Kg</v>
      </c>
      <c r="H292" s="3095" t="str">
        <f>IF(OR(Q292="",0),T292,Q292)</f>
        <v>7 Kg</v>
      </c>
      <c r="I292" s="3095" t="str">
        <f>IF(OR(R291="",0),U291,R291)</f>
        <v>30.24 Kg</v>
      </c>
      <c r="J292" s="3095" t="str">
        <f>IF(OR(R292="",0),U292,R292)</f>
        <v>11.52 Kg</v>
      </c>
      <c r="K292" s="3095" t="str">
        <f>IF(OR(S291="",0),V291,S291)</f>
        <v>7.6 Kg</v>
      </c>
      <c r="L292" s="3095" t="str">
        <f>IF(OR(S292="",0),V292,S292)</f>
        <v>6.08 Kg</v>
      </c>
      <c r="M292" s="3090">
        <f>SUM(N291:P292)</f>
        <v>67.44</v>
      </c>
      <c r="N292" s="3078">
        <f>IFERROR((SUMIF(E363:M363, F291, E364:M364)) * H291 * H19, 0)</f>
        <v>7.0000000000000009</v>
      </c>
      <c r="O292" s="3078">
        <f>IFERROR((SUMIF(E363:M363, F291, E364:M364)) * J291 * J19, 0)</f>
        <v>11.52</v>
      </c>
      <c r="P292" s="3078">
        <f>IFERROR((SUMIF(E363:M363, F291, E364:M364)) * L291 * L19, 0)</f>
        <v>6.08</v>
      </c>
      <c r="Q292" s="3070" t="str">
        <f>IFERROR(IF(N292&gt;0,IF(OR(F291="Kg", F291="g"),IF(ROUND(N292,3)&gt;=1,ROUND(N292,3)&amp;" Kg",ROUND(N292*1000,0)&amp;" g"),IF(ROUND(N292,3)&gt;=1,ROUND(N292,3)&amp;IF(OR(F291=E363,F291=F363,F291=G363,F291=H363,F291=I363)," Kg ",F291),"")), ""),0)</f>
        <v>7 Kg</v>
      </c>
      <c r="R292" s="3070" t="str">
        <f>IFERROR(IF(O292&gt;0,IF(OR(F291="Kg", F291="g"),IF(ROUND(O292,3)&gt;=1,ROUND(O292,3)&amp;" Kg",ROUND(O292*1000,0)&amp;" g"),IF(ROUND(O292,3)&gt;=1,ROUND(O292,3)&amp;IF(OR(F291=E363,F291=F363,F291=G363,F291=H363,F291=I363)," Kg ",F291),"")), ""),0)</f>
        <v>11.52 Kg</v>
      </c>
      <c r="S292" s="3070" t="str">
        <f>IFERROR(IF(P292&gt;0,IF(OR(F291="Kg", F291="g"),IF(ROUND(P292,3)&gt;=1,ROUND(P292,3)&amp;" Kg",ROUND(P292*1000,0)&amp;" g"),IF(ROUND(P292,3)&gt;=1,ROUND(P292,3)&amp;IF(OR(F291=E363,F291=F363,F291=G363,F291=H363,F291=I363)," Kg ",F291),"")), ""),0)</f>
        <v>6.08 Kg</v>
      </c>
      <c r="T292" s="3071">
        <f>IFERROR(INDEX(J364:M364,MATCH(H291,J363:M363,0))*H19&amp;" "&amp;H291,0)</f>
        <v>0</v>
      </c>
      <c r="U292" s="3071">
        <f>IFERROR(INDEX(J364:M364,MATCH(J291,J363:M363,0))*J19&amp;" "&amp;J291,0)</f>
        <v>0</v>
      </c>
      <c r="V292" s="3072">
        <f>IFERROR(INDEX(J364:M364,MATCH(L291,J363:M363,0))*L19&amp;" "&amp;L291,0)</f>
        <v>0</v>
      </c>
      <c r="W292" s="2997">
        <v>1</v>
      </c>
      <c r="X292" s="2997">
        <v>1</v>
      </c>
      <c r="Y292" s="2997">
        <v>1</v>
      </c>
      <c r="Z292" s="2997">
        <v>1</v>
      </c>
      <c r="AA292" s="2997">
        <v>1</v>
      </c>
      <c r="AB292" s="2997">
        <v>1</v>
      </c>
      <c r="AC292" s="2997">
        <v>1</v>
      </c>
      <c r="AD292" s="2997">
        <v>1</v>
      </c>
      <c r="AE292" s="3002">
        <v>1</v>
      </c>
    </row>
    <row r="293" spans="1:31" s="3031" customFormat="1" ht="15.75">
      <c r="A293" s="2997">
        <v>1</v>
      </c>
      <c r="B293" s="3061"/>
      <c r="C293" s="3062" t="s">
        <v>4726</v>
      </c>
      <c r="D293" s="3063"/>
      <c r="E293" s="3063"/>
      <c r="F293" s="3065" t="s">
        <v>4606</v>
      </c>
      <c r="G293" s="3066">
        <v>5</v>
      </c>
      <c r="H293" s="3066">
        <v>7</v>
      </c>
      <c r="I293" s="3066">
        <v>8</v>
      </c>
      <c r="J293" s="3067">
        <v>10</v>
      </c>
      <c r="K293" s="3067">
        <v>8</v>
      </c>
      <c r="L293" s="3066">
        <v>8</v>
      </c>
      <c r="M293" s="3088" t="s">
        <v>4611</v>
      </c>
      <c r="N293" s="3069">
        <f>IFERROR((SUMIF(E363:M363, F293, E364:M364)) * G293 * G19, 0)</f>
        <v>0.5</v>
      </c>
      <c r="O293" s="3069">
        <f>IFERROR((SUMIF(E363:M363, F293, E364:M364)) * I293 * I19, 0)</f>
        <v>3.024</v>
      </c>
      <c r="P293" s="3069">
        <f>IFERROR((SUMIF(E363:M363, F293, E364:M364)) * K293 * K19, 0)</f>
        <v>0.76</v>
      </c>
      <c r="Q293" s="3092" t="str">
        <f>IFERROR(IF(N293&gt;0,IF(OR(F293="Kg", F293="g"),IF(ROUND(N293,3)&gt;=1,ROUND(N293,3)&amp;" Kg",ROUND(N293*1000,0)&amp;" g"),IF(ROUND(N293,3)&gt;=1,ROUND(N293,3)&amp;IF(OR(F293=E363,F293=F363,F293=G363,F293=H363,F293=I363)," Kg ",F293),"")), ""),0)</f>
        <v>500 g</v>
      </c>
      <c r="R293" s="3092" t="str">
        <f>IFERROR(IF(O293&gt;0,IF(OR(F293="Kg", F293="g"),IF(ROUND(O293,3)&gt;=1,ROUND(O293,3)&amp;" Kg",ROUND(O293*1000,0)&amp;" g"),IF(ROUND(O293,3)&gt;=1,ROUND(O293,3)&amp;IF(OR(F293=E363,F293=F363,F293=G363,F293=H363,F293=I363)," Kg ",F293),"")), ""),0)</f>
        <v>3.024 Kg</v>
      </c>
      <c r="S293" s="3092" t="str">
        <f>IFERROR(IF(P293&gt;0,IF(OR(F293="Kg", F293="g"),IF(ROUND(P293,3)&gt;=1,ROUND(P293,3)&amp;" Kg",ROUND(P293*1000,0)&amp;" g"),IF(ROUND(P293,3)&gt;=1,ROUND(P293,3)&amp;IF(OR(F293=E363,F293=F363,F293=G363,F293=H363,F293=I363)," Kg ",F293),"")), ""),0)</f>
        <v>760 g</v>
      </c>
      <c r="T293" s="3093">
        <f>IFERROR(INDEX(J364:M364,MATCH(G293,J363:M363,0))*G19&amp;" "&amp;G293,0)</f>
        <v>0</v>
      </c>
      <c r="U293" s="3093">
        <f>IFERROR(INDEX(J364:M364,MATCH(I293,J363:M363,0))*I19&amp;" "&amp;I293,0)</f>
        <v>0</v>
      </c>
      <c r="V293" s="3094">
        <f>IFERROR(INDEX(J364:M364,MATCH(K293,J363:M363,0))*K19&amp;" "&amp;K293,0)</f>
        <v>0</v>
      </c>
      <c r="W293" s="2997">
        <v>1</v>
      </c>
      <c r="X293" s="2997">
        <v>1</v>
      </c>
      <c r="Y293" s="2997">
        <v>1</v>
      </c>
      <c r="Z293" s="2997">
        <v>1</v>
      </c>
      <c r="AA293" s="2997">
        <v>1</v>
      </c>
      <c r="AB293" s="2997">
        <v>1</v>
      </c>
      <c r="AC293" s="2997">
        <v>1</v>
      </c>
      <c r="AD293" s="2997">
        <v>1</v>
      </c>
      <c r="AE293" s="3002">
        <v>1</v>
      </c>
    </row>
    <row r="294" spans="1:31" s="3031" customFormat="1" ht="15.75">
      <c r="A294" s="2997">
        <v>1</v>
      </c>
      <c r="B294" s="3061"/>
      <c r="C294" s="3073"/>
      <c r="D294" s="3074"/>
      <c r="E294" s="3074"/>
      <c r="F294" s="3075" t="str">
        <f>C293</f>
        <v>SAUCES POUR PLATS (mayonnaise, ketchup, etc.) Poids de la matière grasse</v>
      </c>
      <c r="G294" s="3095" t="str">
        <f>IF(OR(Q293="",0),T293,Q293)</f>
        <v>500 g</v>
      </c>
      <c r="H294" s="3095" t="str">
        <f>IF(OR(Q294="",0),T294,Q294)</f>
        <v>700 g</v>
      </c>
      <c r="I294" s="3095" t="str">
        <f>IF(OR(R293="",0),U293,R293)</f>
        <v>3.024 Kg</v>
      </c>
      <c r="J294" s="3095" t="str">
        <f>IF(OR(R294="",0),U294,R294)</f>
        <v>1.28 Kg</v>
      </c>
      <c r="K294" s="3095" t="str">
        <f>IF(OR(S293="",0),V293,S293)</f>
        <v>760 g</v>
      </c>
      <c r="L294" s="3095" t="str">
        <f>IF(OR(S294="",0),V294,S294)</f>
        <v>608 g</v>
      </c>
      <c r="M294" s="3090">
        <f>SUM(N293:P294)</f>
        <v>6.8719999999999999</v>
      </c>
      <c r="N294" s="3078">
        <f>IFERROR((SUMIF(E363:M363, F293, E364:M364)) * H293 * H19, 0)</f>
        <v>0.70000000000000007</v>
      </c>
      <c r="O294" s="3078">
        <f>IFERROR((SUMIF(E363:M363, F293, E364:M364)) * J293 * J19, 0)</f>
        <v>1.28</v>
      </c>
      <c r="P294" s="3078">
        <f>IFERROR((SUMIF(E363:M363, F293, E364:M364)) * L293 * L19, 0)</f>
        <v>0.60799999999999998</v>
      </c>
      <c r="Q294" s="3092" t="str">
        <f>IFERROR(IF(N294&gt;0,IF(OR(F293="Kg", F293="g"),IF(ROUND(N294,3)&gt;=1,ROUND(N294,3)&amp;" Kg",ROUND(N294*1000,0)&amp;" g"),IF(ROUND(N294,3)&gt;=1,ROUND(N294,3)&amp;IF(OR(F293=E363,F293=F363,F293=G363,F293=H363,F293=I363)," Kg ",F293),"")), ""),0)</f>
        <v>700 g</v>
      </c>
      <c r="R294" s="3092" t="str">
        <f>IFERROR(IF(O294&gt;0,IF(OR(F293="Kg", F293="g"),IF(ROUND(O294,3)&gt;=1,ROUND(O294,3)&amp;" Kg",ROUND(O294*1000,0)&amp;" g"),IF(ROUND(O294,3)&gt;=1,ROUND(O294,3)&amp;IF(OR(F293=E363,F293=F363,F293=G363,F293=H363,F293=I363)," Kg ",F293),"")), ""),0)</f>
        <v>1.28 Kg</v>
      </c>
      <c r="S294" s="3092" t="str">
        <f>IFERROR(IF(P294&gt;0,IF(OR(F293="Kg", F293="g"),IF(ROUND(P294,3)&gt;=1,ROUND(P294,3)&amp;" Kg",ROUND(P294*1000,0)&amp;" g"),IF(ROUND(P294,3)&gt;=1,ROUND(P294,3)&amp;IF(OR(F293=E363,F293=F363,F293=G363,F293=H363,F293=I363)," Kg ",F293),"")), ""),0)</f>
        <v>608 g</v>
      </c>
      <c r="T294" s="3093">
        <f>IFERROR(INDEX(J364:M364,MATCH(H293,J363:M363,0))*H19&amp;" "&amp;H293,0)</f>
        <v>0</v>
      </c>
      <c r="U294" s="3093">
        <f>IFERROR(INDEX(J364:M364,MATCH(J293,J363:M363,0))*J19&amp;" "&amp;J293,0)</f>
        <v>0</v>
      </c>
      <c r="V294" s="3094">
        <f>IFERROR(INDEX(J364:M364,MATCH(L293,J363:M363,0))*L19&amp;" "&amp;L293,0)</f>
        <v>0</v>
      </c>
      <c r="W294" s="2997">
        <v>1</v>
      </c>
      <c r="X294" s="2997">
        <v>1</v>
      </c>
      <c r="Y294" s="2997">
        <v>1</v>
      </c>
      <c r="Z294" s="2997">
        <v>1</v>
      </c>
      <c r="AA294" s="2997">
        <v>1</v>
      </c>
      <c r="AB294" s="2997">
        <v>1</v>
      </c>
      <c r="AC294" s="2997">
        <v>1</v>
      </c>
      <c r="AD294" s="2997">
        <v>1</v>
      </c>
      <c r="AE294" s="3002">
        <v>1</v>
      </c>
    </row>
    <row r="295" spans="1:31" s="3031" customFormat="1" ht="15.75">
      <c r="A295" s="2997">
        <v>1</v>
      </c>
      <c r="B295" s="3061"/>
      <c r="C295" s="3062" t="s">
        <v>4727</v>
      </c>
      <c r="D295" s="3063"/>
      <c r="E295" s="3063"/>
      <c r="F295" s="3065" t="s">
        <v>4606</v>
      </c>
      <c r="G295" s="3066">
        <v>50</v>
      </c>
      <c r="H295" s="3066">
        <v>70</v>
      </c>
      <c r="I295" s="3066">
        <v>80</v>
      </c>
      <c r="J295" s="3067">
        <v>110</v>
      </c>
      <c r="K295" s="3067">
        <v>80</v>
      </c>
      <c r="L295" s="3066">
        <v>80</v>
      </c>
      <c r="M295" s="3088" t="s">
        <v>4611</v>
      </c>
      <c r="N295" s="3069">
        <f>IFERROR((SUMIF(E363:M363, F295, E364:M364)) * G295 * G19, 0)</f>
        <v>5</v>
      </c>
      <c r="O295" s="3069">
        <f>IFERROR((SUMIF(E363:M363, F295, E364:M364)) * I295 * I19, 0)</f>
        <v>30.240000000000002</v>
      </c>
      <c r="P295" s="3069">
        <f>IFERROR((SUMIF(E363:M363, F295, E364:M364)) * K295 * K19, 0)</f>
        <v>7.6000000000000005</v>
      </c>
      <c r="Q295" s="3070" t="str">
        <f>IFERROR(IF(N295&gt;0,IF(OR(F295="Kg", F295="g"),IF(ROUND(N295,3)&gt;=1,ROUND(N295,3)&amp;" Kg",ROUND(N295*1000,0)&amp;" g"),IF(ROUND(N295,3)&gt;=1,ROUND(N295,3)&amp;IF(OR(F295=E363,F295=F363,F295=G363,F295=H363,F295=I363)," Kg ",F295),"")), ""),0)</f>
        <v>5 Kg</v>
      </c>
      <c r="R295" s="3070" t="str">
        <f>IFERROR(IF(O295&gt;0,IF(OR(F295="Kg", F295="g"),IF(ROUND(O295,3)&gt;=1,ROUND(O295,3)&amp;" Kg",ROUND(O295*1000,0)&amp;" g"),IF(ROUND(O295,3)&gt;=1,ROUND(O295,3)&amp;IF(OR(F295=E363,F295=F363,F295=G363,F295=H363,F295=I363)," Kg ",F295),"")), ""),0)</f>
        <v>30.24 Kg</v>
      </c>
      <c r="S295" s="3070" t="str">
        <f>IFERROR(IF(P295&gt;0,IF(OR(F295="Kg", F295="g"),IF(ROUND(P295,3)&gt;=1,ROUND(P295,3)&amp;" Kg",ROUND(P295*1000,0)&amp;" g"),IF(ROUND(P295,3)&gt;=1,ROUND(P295,3)&amp;IF(OR(F295=E363,F295=F363,F295=G363,F295=H363,F295=I363)," Kg ",F295),"")), ""),0)</f>
        <v>7.6 Kg</v>
      </c>
      <c r="T295" s="3071">
        <f>IFERROR(INDEX(J364:M364,MATCH(G295,J363:M363,0))*G19&amp;" "&amp;G295,0)</f>
        <v>0</v>
      </c>
      <c r="U295" s="3071">
        <f>IFERROR(INDEX(J364:M364,MATCH(I295,J363:M363,0))*I19&amp;" "&amp;I295,0)</f>
        <v>0</v>
      </c>
      <c r="V295" s="3072">
        <f>IFERROR(INDEX(J364:M364,MATCH(K295,J363:M363,0))*K19&amp;" "&amp;K295,0)</f>
        <v>0</v>
      </c>
      <c r="W295" s="2997">
        <v>1</v>
      </c>
      <c r="X295" s="2997">
        <v>1</v>
      </c>
      <c r="Y295" s="2997">
        <v>1</v>
      </c>
      <c r="Z295" s="2997">
        <v>1</v>
      </c>
      <c r="AA295" s="2997">
        <v>1</v>
      </c>
      <c r="AB295" s="2997">
        <v>1</v>
      </c>
      <c r="AC295" s="2997">
        <v>1</v>
      </c>
      <c r="AD295" s="2997">
        <v>1</v>
      </c>
      <c r="AE295" s="3002">
        <v>1</v>
      </c>
    </row>
    <row r="296" spans="1:31" s="3031" customFormat="1" ht="15.75">
      <c r="A296" s="2997">
        <v>1</v>
      </c>
      <c r="B296" s="3061"/>
      <c r="C296" s="3073"/>
      <c r="D296" s="3074"/>
      <c r="E296" s="3074"/>
      <c r="F296" s="3075" t="str">
        <f>C295</f>
        <v>SAUCES POUR PLATS (sauce tomate, béchamel)</v>
      </c>
      <c r="G296" s="3095" t="str">
        <f>IF(OR(Q295="",0),T295,Q295)</f>
        <v>5 Kg</v>
      </c>
      <c r="H296" s="3095" t="str">
        <f>IF(OR(Q296="",0),T296,Q296)</f>
        <v>7 Kg</v>
      </c>
      <c r="I296" s="3095" t="str">
        <f>IF(OR(R295="",0),U295,R295)</f>
        <v>30.24 Kg</v>
      </c>
      <c r="J296" s="3095" t="str">
        <f>IF(OR(R296="",0),U296,R296)</f>
        <v>14.08 Kg</v>
      </c>
      <c r="K296" s="3095" t="str">
        <f>IF(OR(S295="",0),V295,S295)</f>
        <v>7.6 Kg</v>
      </c>
      <c r="L296" s="3095" t="str">
        <f>IF(OR(S296="",0),V296,S296)</f>
        <v>6.08 Kg</v>
      </c>
      <c r="M296" s="3090">
        <f>SUM(N295:P296)</f>
        <v>70</v>
      </c>
      <c r="N296" s="3078">
        <f>IFERROR((SUMIF(E363:M363, F295, E364:M364)) * H295 * H19, 0)</f>
        <v>7.0000000000000009</v>
      </c>
      <c r="O296" s="3078">
        <f>IFERROR((SUMIF(E363:M363, F295, E364:M364)) * J295 * J19, 0)</f>
        <v>14.08</v>
      </c>
      <c r="P296" s="3078">
        <f>IFERROR((SUMIF(E363:M363, F295, E364:M364)) * L295 * L19, 0)</f>
        <v>6.08</v>
      </c>
      <c r="Q296" s="3070" t="str">
        <f>IFERROR(IF(N296&gt;0,IF(OR(F295="Kg", F295="g"),IF(ROUND(N296,3)&gt;=1,ROUND(N296,3)&amp;" Kg",ROUND(N296*1000,0)&amp;" g"),IF(ROUND(N296,3)&gt;=1,ROUND(N296,3)&amp;IF(OR(F295=E363,F295=F363,F295=G363,F295=H363,F295=I363)," Kg ",F295),"")), ""),0)</f>
        <v>7 Kg</v>
      </c>
      <c r="R296" s="3070" t="str">
        <f>IFERROR(IF(O296&gt;0,IF(OR(F295="Kg", F295="g"),IF(ROUND(O296,3)&gt;=1,ROUND(O296,3)&amp;" Kg",ROUND(O296*1000,0)&amp;" g"),IF(ROUND(O296,3)&gt;=1,ROUND(O296,3)&amp;IF(OR(F295=E363,F295=F363,F295=G363,F295=H363,F295=I363)," Kg ",F295),"")), ""),0)</f>
        <v>14.08 Kg</v>
      </c>
      <c r="S296" s="3070" t="str">
        <f>IFERROR(IF(P296&gt;0,IF(OR(F295="Kg", F295="g"),IF(ROUND(P296,3)&gt;=1,ROUND(P296,3)&amp;" Kg",ROUND(P296*1000,0)&amp;" g"),IF(ROUND(P296,3)&gt;=1,ROUND(P296,3)&amp;IF(OR(F295=E363,F295=F363,F295=G363,F295=H363,F295=I363)," Kg ",F295),"")), ""),0)</f>
        <v>6.08 Kg</v>
      </c>
      <c r="T296" s="3071">
        <f>IFERROR(INDEX(J364:M364,MATCH(H295,J363:M363,0))*H19&amp;" "&amp;H295,0)</f>
        <v>0</v>
      </c>
      <c r="U296" s="3071">
        <f>IFERROR(INDEX(J364:M364,MATCH(J295,J363:M363,0))*J19&amp;" "&amp;J295,0)</f>
        <v>0</v>
      </c>
      <c r="V296" s="3072">
        <f>IFERROR(INDEX(J364:M364,MATCH(L295,J363:M363,0))*L19&amp;" "&amp;L295,0)</f>
        <v>0</v>
      </c>
      <c r="W296" s="2997">
        <v>1</v>
      </c>
      <c r="X296" s="2997">
        <v>1</v>
      </c>
      <c r="Y296" s="2997">
        <v>1</v>
      </c>
      <c r="Z296" s="2997">
        <v>1</v>
      </c>
      <c r="AA296" s="2997">
        <v>1</v>
      </c>
      <c r="AB296" s="2997">
        <v>1</v>
      </c>
      <c r="AC296" s="2997">
        <v>1</v>
      </c>
      <c r="AD296" s="2997">
        <v>1</v>
      </c>
      <c r="AE296" s="3002">
        <v>1</v>
      </c>
    </row>
    <row r="297" spans="1:31" s="3031" customFormat="1" ht="15.75">
      <c r="A297" s="2997">
        <v>1</v>
      </c>
      <c r="B297" s="3061"/>
      <c r="C297" s="3062" t="s">
        <v>4728</v>
      </c>
      <c r="D297" s="3063"/>
      <c r="E297" s="3063"/>
      <c r="F297" s="3065" t="s">
        <v>4606</v>
      </c>
      <c r="G297" s="3066">
        <v>25</v>
      </c>
      <c r="H297" s="3066">
        <v>30</v>
      </c>
      <c r="I297" s="3066">
        <v>40</v>
      </c>
      <c r="J297" s="3067">
        <v>60</v>
      </c>
      <c r="K297" s="3067">
        <v>40</v>
      </c>
      <c r="L297" s="3066">
        <v>35</v>
      </c>
      <c r="M297" s="3088" t="s">
        <v>4611</v>
      </c>
      <c r="N297" s="3069">
        <f>IFERROR((SUMIF(E363:M363, F297, E364:M364)) * G297 * G19, 0)</f>
        <v>2.5</v>
      </c>
      <c r="O297" s="3069">
        <f>IFERROR((SUMIF(E363:M363, F297, E364:M364)) * I297 * I19, 0)</f>
        <v>15.120000000000001</v>
      </c>
      <c r="P297" s="3069">
        <f>IFERROR((SUMIF(E363:M363, F297, E364:M364)) * K297 * K19, 0)</f>
        <v>3.8000000000000003</v>
      </c>
      <c r="Q297" s="3092" t="str">
        <f>IFERROR(IF(N297&gt;0,IF(OR(F297="Kg", F297="g"),IF(ROUND(N297,3)&gt;=1,ROUND(N297,3)&amp;" Kg",ROUND(N297*1000,0)&amp;" g"),IF(ROUND(N297,3)&gt;=1,ROUND(N297,3)&amp;IF(OR(F297=E363,F297=F363,F297=G363,F297=H363,F297=I363)," Kg ",F297),"")), ""),0)</f>
        <v>2.5 Kg</v>
      </c>
      <c r="R297" s="3092" t="str">
        <f>IFERROR(IF(O297&gt;0,IF(OR(F297="Kg", F297="g"),IF(ROUND(O297,3)&gt;=1,ROUND(O297,3)&amp;" Kg",ROUND(O297*1000,0)&amp;" g"),IF(ROUND(O297,3)&gt;=1,ROUND(O297,3)&amp;IF(OR(F297=E363,F297=F363,F297=G363,F297=H363,F297=I363)," Kg ",F297),"")), ""),0)</f>
        <v>15.12 Kg</v>
      </c>
      <c r="S297" s="3092" t="str">
        <f>IFERROR(IF(P297&gt;0,IF(OR(F297="Kg", F297="g"),IF(ROUND(P297,3)&gt;=1,ROUND(P297,3)&amp;" Kg",ROUND(P297*1000,0)&amp;" g"),IF(ROUND(P297,3)&gt;=1,ROUND(P297,3)&amp;IF(OR(F297=E363,F297=F363,F297=G363,F297=H363,F297=I363)," Kg ",F297),"")), ""),0)</f>
        <v>3.8 Kg</v>
      </c>
      <c r="T297" s="3093">
        <f>IFERROR(INDEX(J364:M364,MATCH(G297,J363:M363,0))*G19&amp;" "&amp;G297,0)</f>
        <v>0</v>
      </c>
      <c r="U297" s="3093">
        <f>IFERROR(INDEX(J364:M364,MATCH(I297,J363:M363,0))*I19&amp;" "&amp;I297,0)</f>
        <v>0</v>
      </c>
      <c r="V297" s="3094">
        <f>IFERROR(INDEX(J364:M364,MATCH(K297,J363:M363,0))*K19&amp;" "&amp;K297,0)</f>
        <v>0</v>
      </c>
      <c r="W297" s="2997">
        <v>1</v>
      </c>
      <c r="X297" s="2997">
        <v>1</v>
      </c>
      <c r="Y297" s="2997">
        <v>1</v>
      </c>
      <c r="Z297" s="2997">
        <v>1</v>
      </c>
      <c r="AA297" s="2997">
        <v>1</v>
      </c>
      <c r="AB297" s="2997">
        <v>1</v>
      </c>
      <c r="AC297" s="2997">
        <v>1</v>
      </c>
      <c r="AD297" s="2997">
        <v>1</v>
      </c>
      <c r="AE297" s="3002">
        <v>1</v>
      </c>
    </row>
    <row r="298" spans="1:31" s="3031" customFormat="1" ht="15.75">
      <c r="A298" s="2997">
        <v>1</v>
      </c>
      <c r="B298" s="3061"/>
      <c r="C298" s="3073"/>
      <c r="D298" s="3074"/>
      <c r="E298" s="3074"/>
      <c r="F298" s="3075" t="str">
        <f>C297</f>
        <v>SAUCES POUR PLATS (jus de viande)</v>
      </c>
      <c r="G298" s="3095" t="str">
        <f>IF(OR(Q297="",0),T297,Q297)</f>
        <v>2.5 Kg</v>
      </c>
      <c r="H298" s="3095" t="str">
        <f>IF(OR(Q298="",0),T298,Q298)</f>
        <v>3 Kg</v>
      </c>
      <c r="I298" s="3095" t="str">
        <f>IF(OR(R297="",0),U297,R297)</f>
        <v>15.12 Kg</v>
      </c>
      <c r="J298" s="3095" t="str">
        <f>IF(OR(R298="",0),U298,R298)</f>
        <v>7.68 Kg</v>
      </c>
      <c r="K298" s="3095" t="str">
        <f>IF(OR(S297="",0),V297,S297)</f>
        <v>3.8 Kg</v>
      </c>
      <c r="L298" s="3095" t="str">
        <f>IF(OR(S298="",0),V298,S298)</f>
        <v>2.66 Kg</v>
      </c>
      <c r="M298" s="3090">
        <f>SUM(N297:P298)</f>
        <v>34.760000000000005</v>
      </c>
      <c r="N298" s="3078">
        <f>IFERROR((SUMIF(E363:M363, F297, E364:M364)) * H297 * H19, 0)</f>
        <v>3</v>
      </c>
      <c r="O298" s="3078">
        <f>IFERROR((SUMIF(E363:M363, F297, E364:M364)) * J297 * J19, 0)</f>
        <v>7.68</v>
      </c>
      <c r="P298" s="3078">
        <f>IFERROR((SUMIF(E363:M363, F297, E364:M364)) * L297 * L19, 0)</f>
        <v>2.66</v>
      </c>
      <c r="Q298" s="3092" t="str">
        <f>IFERROR(IF(N298&gt;0,IF(OR(F297="Kg", F297="g"),IF(ROUND(N298,3)&gt;=1,ROUND(N298,3)&amp;" Kg",ROUND(N298*1000,0)&amp;" g"),IF(ROUND(N298,3)&gt;=1,ROUND(N298,3)&amp;IF(OR(F297=E363,F297=F363,F297=G363,F297=H363,F297=I363)," Kg ",F297),"")), ""),0)</f>
        <v>3 Kg</v>
      </c>
      <c r="R298" s="3092" t="str">
        <f>IFERROR(IF(O298&gt;0,IF(OR(F297="Kg", F297="g"),IF(ROUND(O298,3)&gt;=1,ROUND(O298,3)&amp;" Kg",ROUND(O298*1000,0)&amp;" g"),IF(ROUND(O298,3)&gt;=1,ROUND(O298,3)&amp;IF(OR(F297=E363,F297=F363,F297=G363,F297=H363,F297=I363)," Kg ",F297),"")), ""),0)</f>
        <v>7.68 Kg</v>
      </c>
      <c r="S298" s="3092" t="str">
        <f>IFERROR(IF(P298&gt;0,IF(OR(F297="Kg", F297="g"),IF(ROUND(P298,3)&gt;=1,ROUND(P298,3)&amp;" Kg",ROUND(P298*1000,0)&amp;" g"),IF(ROUND(P298,3)&gt;=1,ROUND(P298,3)&amp;IF(OR(F297=E363,F297=F363,F297=G363,F297=H363,F297=I363)," Kg ",F297),"")), ""),0)</f>
        <v>2.66 Kg</v>
      </c>
      <c r="T298" s="3093">
        <f>IFERROR(INDEX(J364:M364,MATCH(H297,J363:M363,0))*H19&amp;" "&amp;H297,0)</f>
        <v>0</v>
      </c>
      <c r="U298" s="3093">
        <f>IFERROR(INDEX(J364:M364,MATCH(J297,J363:M363,0))*J19&amp;" "&amp;J297,0)</f>
        <v>0</v>
      </c>
      <c r="V298" s="3094">
        <f>IFERROR(INDEX(J364:M364,MATCH(L297,J363:M363,0))*L19&amp;" "&amp;L297,0)</f>
        <v>0</v>
      </c>
      <c r="W298" s="2997">
        <v>1</v>
      </c>
      <c r="X298" s="2997">
        <v>1</v>
      </c>
      <c r="Y298" s="2997">
        <v>1</v>
      </c>
      <c r="Z298" s="2997">
        <v>1</v>
      </c>
      <c r="AA298" s="2997">
        <v>1</v>
      </c>
      <c r="AB298" s="2997">
        <v>1</v>
      </c>
      <c r="AC298" s="2997">
        <v>1</v>
      </c>
      <c r="AD298" s="2997">
        <v>1</v>
      </c>
      <c r="AE298" s="3002">
        <v>1</v>
      </c>
    </row>
    <row r="299" spans="1:31" s="3031" customFormat="1" ht="15.75">
      <c r="A299" s="2997">
        <v>1</v>
      </c>
      <c r="B299" s="3061"/>
      <c r="C299" s="3062" t="s">
        <v>4729</v>
      </c>
      <c r="D299" s="3063"/>
      <c r="E299" s="3063"/>
      <c r="F299" s="3065" t="s">
        <v>4606</v>
      </c>
      <c r="G299" s="3066">
        <v>30</v>
      </c>
      <c r="H299" s="3066">
        <v>40</v>
      </c>
      <c r="I299" s="3066">
        <v>60</v>
      </c>
      <c r="J299" s="3067">
        <v>80</v>
      </c>
      <c r="K299" s="3067">
        <v>60</v>
      </c>
      <c r="L299" s="3066">
        <v>40</v>
      </c>
      <c r="M299" s="3088" t="s">
        <v>4611</v>
      </c>
      <c r="N299" s="3069">
        <f>IFERROR((SUMIF(E363:M363, F299, E364:M364)) * G299 * G19, 0)</f>
        <v>3</v>
      </c>
      <c r="O299" s="3069">
        <f>IFERROR((SUMIF(E363:M363, F299, E364:M364)) * I299 * I19, 0)</f>
        <v>22.68</v>
      </c>
      <c r="P299" s="3069">
        <f>IFERROR((SUMIF(E363:M363, F299, E364:M364)) * K299 * K19, 0)</f>
        <v>5.7</v>
      </c>
      <c r="Q299" s="3070" t="str">
        <f>IFERROR(IF(N299&gt;0,IF(OR(F299="Kg", F299="g"),IF(ROUND(N299,3)&gt;=1,ROUND(N299,3)&amp;" Kg",ROUND(N299*1000,0)&amp;" g"),IF(ROUND(N299,3)&gt;=1,ROUND(N299,3)&amp;IF(OR(F299=E363,F299=F363,F299=G363,F299=H363,F299=I363)," Kg ",F299),"")), ""),0)</f>
        <v>3 Kg</v>
      </c>
      <c r="R299" s="3070" t="str">
        <f>IFERROR(IF(O299&gt;0,IF(OR(F299="Kg", F299="g"),IF(ROUND(O299,3)&gt;=1,ROUND(O299,3)&amp;" Kg",ROUND(O299*1000,0)&amp;" g"),IF(ROUND(O299,3)&gt;=1,ROUND(O299,3)&amp;IF(OR(F299=E363,F299=F363,F299=G363,F299=H363,F299=I363)," Kg ",F299),"")), ""),0)</f>
        <v>22.68 Kg</v>
      </c>
      <c r="S299" s="3070" t="str">
        <f>IFERROR(IF(P299&gt;0,IF(OR(F299="Kg", F299="g"),IF(ROUND(P299,3)&gt;=1,ROUND(P299,3)&amp;" Kg",ROUND(P299*1000,0)&amp;" g"),IF(ROUND(P299,3)&gt;=1,ROUND(P299,3)&amp;IF(OR(F299=E363,F299=F363,F299=G363,F299=H363,F299=I363)," Kg ",F299),"")), ""),0)</f>
        <v>5.7 Kg</v>
      </c>
      <c r="T299" s="3071">
        <f>IFERROR(INDEX(J364:M364,MATCH(G299,J363:M363,0))*G19&amp;" "&amp;G299,0)</f>
        <v>0</v>
      </c>
      <c r="U299" s="3071">
        <f>IFERROR(INDEX(J364:M364,MATCH(I299,J363:M363,0))*I19&amp;" "&amp;I299,0)</f>
        <v>0</v>
      </c>
      <c r="V299" s="3072">
        <f>IFERROR(INDEX(J364:M364,MATCH(K299,J363:M363,0))*K19&amp;" "&amp;K299,0)</f>
        <v>0</v>
      </c>
      <c r="W299" s="2997">
        <v>1</v>
      </c>
      <c r="X299" s="2997">
        <v>1</v>
      </c>
      <c r="Y299" s="2997">
        <v>1</v>
      </c>
      <c r="Z299" s="2997">
        <v>1</v>
      </c>
      <c r="AA299" s="2997">
        <v>1</v>
      </c>
      <c r="AB299" s="2997">
        <v>1</v>
      </c>
      <c r="AC299" s="2997">
        <v>1</v>
      </c>
      <c r="AD299" s="2997">
        <v>1</v>
      </c>
      <c r="AE299" s="3002">
        <v>1</v>
      </c>
    </row>
    <row r="300" spans="1:31" s="3031" customFormat="1" ht="15.75">
      <c r="A300" s="2997">
        <v>1</v>
      </c>
      <c r="B300" s="3061"/>
      <c r="C300" s="3073"/>
      <c r="D300" s="3074"/>
      <c r="E300" s="3074"/>
      <c r="F300" s="3075" t="str">
        <f>C299</f>
        <v>SAUCES POUR PLATS (beurre blanc, sauce crème,sauce forestière)</v>
      </c>
      <c r="G300" s="3095" t="str">
        <f>IF(OR(Q299="",0),T299,Q299)</f>
        <v>3 Kg</v>
      </c>
      <c r="H300" s="3095" t="str">
        <f>IF(OR(Q300="",0),T300,Q300)</f>
        <v>4 Kg</v>
      </c>
      <c r="I300" s="3095" t="str">
        <f>IF(OR(R299="",0),U299,R299)</f>
        <v>22.68 Kg</v>
      </c>
      <c r="J300" s="3095" t="str">
        <f>IF(OR(R300="",0),U300,R300)</f>
        <v>10.24 Kg</v>
      </c>
      <c r="K300" s="3095" t="str">
        <f>IF(OR(S299="",0),V299,S299)</f>
        <v>5.7 Kg</v>
      </c>
      <c r="L300" s="3095" t="str">
        <f>IF(OR(S300="",0),V300,S300)</f>
        <v>3.04 Kg</v>
      </c>
      <c r="M300" s="3090">
        <f>SUM(N299:P300)</f>
        <v>48.66</v>
      </c>
      <c r="N300" s="3078">
        <f>IFERROR((SUMIF(E363:M363, F299, E364:M364)) * H299 * H19, 0)</f>
        <v>4</v>
      </c>
      <c r="O300" s="3078">
        <f>IFERROR((SUMIF(E363:M363, F299, E364:M364)) * J299 * J19, 0)</f>
        <v>10.24</v>
      </c>
      <c r="P300" s="3078">
        <f>IFERROR((SUMIF(E363:M363, F299, E364:M364)) * L299 * L19, 0)</f>
        <v>3.04</v>
      </c>
      <c r="Q300" s="3070" t="str">
        <f>IFERROR(IF(N300&gt;0,IF(OR(F299="Kg", F299="g"),IF(ROUND(N300,3)&gt;=1,ROUND(N300,3)&amp;" Kg",ROUND(N300*1000,0)&amp;" g"),IF(ROUND(N300,3)&gt;=1,ROUND(N300,3)&amp;IF(OR(F299=E363,F299=F363,F299=G363,F299=H363,F299=I363)," Kg ",F299),"")), ""),0)</f>
        <v>4 Kg</v>
      </c>
      <c r="R300" s="3070" t="str">
        <f>IFERROR(IF(O300&gt;0,IF(OR(F299="Kg", F299="g"),IF(ROUND(O300,3)&gt;=1,ROUND(O300,3)&amp;" Kg",ROUND(O300*1000,0)&amp;" g"),IF(ROUND(O300,3)&gt;=1,ROUND(O300,3)&amp;IF(OR(F299=E363,F299=F363,F299=G363,F299=H363,F299=I363)," Kg ",F299),"")), ""),0)</f>
        <v>10.24 Kg</v>
      </c>
      <c r="S300" s="3070" t="str">
        <f>IFERROR(IF(P300&gt;0,IF(OR(F299="Kg", F299="g"),IF(ROUND(P300,3)&gt;=1,ROUND(P300,3)&amp;" Kg",ROUND(P300*1000,0)&amp;" g"),IF(ROUND(P300,3)&gt;=1,ROUND(P300,3)&amp;IF(OR(F299=E363,F299=F363,F299=G363,F299=H363,F299=I363)," Kg ",F299),"")), ""),0)</f>
        <v>3.04 Kg</v>
      </c>
      <c r="T300" s="3071">
        <f>IFERROR(INDEX(J364:M364,MATCH(H299,J363:M363,0))*H19&amp;" "&amp;H299,0)</f>
        <v>0</v>
      </c>
      <c r="U300" s="3071">
        <f>IFERROR(INDEX(J364:M364,MATCH(J299,J363:M363,0))*J19&amp;" "&amp;J299,0)</f>
        <v>0</v>
      </c>
      <c r="V300" s="3072">
        <f>IFERROR(INDEX(J364:M364,MATCH(L299,J363:M363,0))*L19&amp;" "&amp;L299,0)</f>
        <v>0</v>
      </c>
      <c r="W300" s="2997">
        <v>1</v>
      </c>
      <c r="X300" s="2997">
        <v>1</v>
      </c>
      <c r="Y300" s="2997">
        <v>1</v>
      </c>
      <c r="Z300" s="2997">
        <v>1</v>
      </c>
      <c r="AA300" s="2997">
        <v>1</v>
      </c>
      <c r="AB300" s="2997">
        <v>1</v>
      </c>
      <c r="AC300" s="2997">
        <v>1</v>
      </c>
      <c r="AD300" s="2997">
        <v>1</v>
      </c>
      <c r="AE300" s="3002">
        <v>1</v>
      </c>
    </row>
    <row r="301" spans="1:31" s="3031" customFormat="1" ht="15.75">
      <c r="A301" s="2997">
        <v>1</v>
      </c>
      <c r="B301" s="3061"/>
      <c r="C301" s="3062" t="s">
        <v>4730</v>
      </c>
      <c r="D301" s="3063"/>
      <c r="E301" s="3063"/>
      <c r="F301" s="3065" t="s">
        <v>4606</v>
      </c>
      <c r="G301" s="3066">
        <v>20</v>
      </c>
      <c r="H301" s="3066">
        <v>30</v>
      </c>
      <c r="I301" s="3066">
        <v>35</v>
      </c>
      <c r="J301" s="3067">
        <v>40</v>
      </c>
      <c r="K301" s="3067">
        <v>40</v>
      </c>
      <c r="L301" s="3066">
        <v>40</v>
      </c>
      <c r="M301" s="3088" t="s">
        <v>4611</v>
      </c>
      <c r="N301" s="3069">
        <f>IFERROR((SUMIF(E363:M363, F301, E364:M364)) * G301 * G19, 0)</f>
        <v>2</v>
      </c>
      <c r="O301" s="3069">
        <f>IFERROR((SUMIF(E363:M363, F301, E364:M364)) * I301 * I19, 0)</f>
        <v>13.23</v>
      </c>
      <c r="P301" s="3069">
        <f>IFERROR((SUMIF(E363:M363, F301, E364:M364)) * K301 * K19, 0)</f>
        <v>3.8000000000000003</v>
      </c>
      <c r="Q301" s="3092" t="str">
        <f>IFERROR(IF(N301&gt;0,IF(OR(F301="Kg", F301="g"),IF(ROUND(N301,3)&gt;=1,ROUND(N301,3)&amp;" Kg",ROUND(N301*1000,0)&amp;" g"),IF(ROUND(N301,3)&gt;=1,ROUND(N301,3)&amp;IF(OR(F301=E363,F301=F363,F301=G363,F301=H363,F301=I363)," Kg ",F301),"")), ""),0)</f>
        <v>2 Kg</v>
      </c>
      <c r="R301" s="3092" t="str">
        <f>IFERROR(IF(O301&gt;0,IF(OR(F301="Kg", F301="g"),IF(ROUND(O301,3)&gt;=1,ROUND(O301,3)&amp;" Kg",ROUND(O301*1000,0)&amp;" g"),IF(ROUND(O301,3)&gt;=1,ROUND(O301,3)&amp;IF(OR(F301=E363,F301=F363,F301=G363,F301=H363,F301=I363)," Kg ",F301),"")), ""),0)</f>
        <v>13.23 Kg</v>
      </c>
      <c r="S301" s="3092" t="str">
        <f>IFERROR(IF(P301&gt;0,IF(OR(F301="Kg", F301="g"),IF(ROUND(P301,3)&gt;=1,ROUND(P301,3)&amp;" Kg",ROUND(P301*1000,0)&amp;" g"),IF(ROUND(P301,3)&gt;=1,ROUND(P301,3)&amp;IF(OR(F301=E363,F301=F363,F301=G363,F301=H363,F301=I363)," Kg ",F301),"")), ""),0)</f>
        <v>3.8 Kg</v>
      </c>
      <c r="T301" s="3093">
        <f>IFERROR(INDEX(J364:M364,MATCH(G301,J363:M363,0))*G19&amp;" "&amp;G301,0)</f>
        <v>0</v>
      </c>
      <c r="U301" s="3093">
        <f>IFERROR(INDEX(J364:M364,MATCH(I301,J363:M363,0))*I19&amp;" "&amp;I301,0)</f>
        <v>0</v>
      </c>
      <c r="V301" s="3094">
        <f>IFERROR(INDEX(J364:M364,MATCH(K301,J363:M363,0))*K19&amp;" "&amp;K301,0)</f>
        <v>0</v>
      </c>
      <c r="W301" s="2997">
        <v>1</v>
      </c>
      <c r="X301" s="2997">
        <v>1</v>
      </c>
      <c r="Y301" s="2997">
        <v>1</v>
      </c>
      <c r="Z301" s="2997">
        <v>1</v>
      </c>
      <c r="AA301" s="2997">
        <v>1</v>
      </c>
      <c r="AB301" s="2997">
        <v>1</v>
      </c>
      <c r="AC301" s="2997">
        <v>1</v>
      </c>
      <c r="AD301" s="2997">
        <v>1</v>
      </c>
      <c r="AE301" s="3002">
        <v>1</v>
      </c>
    </row>
    <row r="302" spans="1:31" s="3031" customFormat="1" ht="15.75">
      <c r="A302" s="2997">
        <v>1</v>
      </c>
      <c r="B302" s="3061"/>
      <c r="C302" s="3073"/>
      <c r="D302" s="3074"/>
      <c r="E302" s="3074"/>
      <c r="F302" s="3075" t="str">
        <f>C301</f>
        <v>FROMAGES</v>
      </c>
      <c r="G302" s="3095" t="str">
        <f>IF(OR(Q301="",0),T301,Q301)</f>
        <v>2 Kg</v>
      </c>
      <c r="H302" s="3095" t="str">
        <f>IF(OR(Q302="",0),T302,Q302)</f>
        <v>3 Kg</v>
      </c>
      <c r="I302" s="3095" t="str">
        <f>IF(OR(R301="",0),U301,R301)</f>
        <v>13.23 Kg</v>
      </c>
      <c r="J302" s="3095" t="str">
        <f>IF(OR(R302="",0),U302,R302)</f>
        <v>5.12 Kg</v>
      </c>
      <c r="K302" s="3095" t="str">
        <f>IF(OR(S301="",0),V301,S301)</f>
        <v>3.8 Kg</v>
      </c>
      <c r="L302" s="3095" t="str">
        <f>IF(OR(S302="",0),V302,S302)</f>
        <v>3.04 Kg</v>
      </c>
      <c r="M302" s="3090">
        <f>SUM(N301:P302)</f>
        <v>30.19</v>
      </c>
      <c r="N302" s="3078">
        <f>IFERROR((SUMIF(E363:M363, F301, E364:M364)) * H301 * H19, 0)</f>
        <v>3</v>
      </c>
      <c r="O302" s="3078">
        <f>IFERROR((SUMIF(E363:M363, F301, E364:M364)) * J301 * J19, 0)</f>
        <v>5.12</v>
      </c>
      <c r="P302" s="3078">
        <f>IFERROR((SUMIF(E363:M363, F301, E364:M364)) * L301 * L19, 0)</f>
        <v>3.04</v>
      </c>
      <c r="Q302" s="3092" t="str">
        <f>IFERROR(IF(N302&gt;0,IF(OR(F301="Kg", F301="g"),IF(ROUND(N302,3)&gt;=1,ROUND(N302,3)&amp;" Kg",ROUND(N302*1000,0)&amp;" g"),IF(ROUND(N302,3)&gt;=1,ROUND(N302,3)&amp;IF(OR(F301=E363,F301=F363,F301=G363,F301=H363,F301=I363)," Kg ",F301),"")), ""),0)</f>
        <v>3 Kg</v>
      </c>
      <c r="R302" s="3092" t="str">
        <f>IFERROR(IF(O302&gt;0,IF(OR(F301="Kg", F301="g"),IF(ROUND(O302,3)&gt;=1,ROUND(O302,3)&amp;" Kg",ROUND(O302*1000,0)&amp;" g"),IF(ROUND(O302,3)&gt;=1,ROUND(O302,3)&amp;IF(OR(F301=E363,F301=F363,F301=G363,F301=H363,F301=I363)," Kg ",F301),"")), ""),0)</f>
        <v>5.12 Kg</v>
      </c>
      <c r="S302" s="3092" t="str">
        <f>IFERROR(IF(P302&gt;0,IF(OR(F301="Kg", F301="g"),IF(ROUND(P302,3)&gt;=1,ROUND(P302,3)&amp;" Kg",ROUND(P302*1000,0)&amp;" g"),IF(ROUND(P302,3)&gt;=1,ROUND(P302,3)&amp;IF(OR(F301=E363,F301=F363,F301=G363,F301=H363,F301=I363)," Kg ",F301),"")), ""),0)</f>
        <v>3.04 Kg</v>
      </c>
      <c r="T302" s="3093">
        <f>IFERROR(INDEX(J364:M364,MATCH(H301,J363:M363,0))*H19&amp;" "&amp;H301,0)</f>
        <v>0</v>
      </c>
      <c r="U302" s="3093">
        <f>IFERROR(INDEX(J364:M364,MATCH(J301,J363:M363,0))*J19&amp;" "&amp;J301,0)</f>
        <v>0</v>
      </c>
      <c r="V302" s="3094">
        <f>IFERROR(INDEX(J364:M364,MATCH(L301,J363:M363,0))*L19&amp;" "&amp;L301,0)</f>
        <v>0</v>
      </c>
      <c r="W302" s="2997">
        <v>1</v>
      </c>
      <c r="X302" s="2997">
        <v>1</v>
      </c>
      <c r="Y302" s="2997">
        <v>1</v>
      </c>
      <c r="Z302" s="2997">
        <v>1</v>
      </c>
      <c r="AA302" s="2997">
        <v>1</v>
      </c>
      <c r="AB302" s="2997">
        <v>1</v>
      </c>
      <c r="AC302" s="2997">
        <v>1</v>
      </c>
      <c r="AD302" s="2997">
        <v>1</v>
      </c>
      <c r="AE302" s="3002">
        <v>1</v>
      </c>
    </row>
    <row r="303" spans="1:31" s="3031" customFormat="1" ht="15" customHeight="1">
      <c r="A303" s="2997">
        <v>1</v>
      </c>
      <c r="B303" s="3079"/>
      <c r="C303" s="7048" t="s">
        <v>4731</v>
      </c>
      <c r="D303" s="7048"/>
      <c r="E303" s="7048"/>
      <c r="F303" s="7048"/>
      <c r="G303" s="7048"/>
      <c r="H303" s="7048"/>
      <c r="I303" s="7048"/>
      <c r="J303" s="7048"/>
      <c r="K303" s="7048"/>
      <c r="L303" s="7048"/>
      <c r="M303" s="7048"/>
      <c r="N303" s="3035"/>
      <c r="O303" s="3035"/>
      <c r="P303" s="3035"/>
      <c r="Q303" s="3035"/>
      <c r="R303" s="3035"/>
      <c r="S303" s="3035"/>
      <c r="T303" s="3035"/>
      <c r="U303" s="3035"/>
      <c r="V303" s="3036"/>
      <c r="W303" s="2997">
        <v>1</v>
      </c>
      <c r="X303" s="2997">
        <v>1</v>
      </c>
      <c r="Y303" s="2997">
        <v>1</v>
      </c>
      <c r="Z303" s="2997">
        <v>1</v>
      </c>
      <c r="AA303" s="2997">
        <v>1</v>
      </c>
      <c r="AB303" s="2997">
        <v>1</v>
      </c>
      <c r="AC303" s="2997">
        <v>1</v>
      </c>
      <c r="AD303" s="2997">
        <v>1</v>
      </c>
      <c r="AE303" s="3002">
        <v>1</v>
      </c>
    </row>
    <row r="304" spans="1:31" s="3031" customFormat="1" ht="15" customHeight="1">
      <c r="A304" s="2997">
        <v>1</v>
      </c>
      <c r="B304" s="3079"/>
      <c r="C304" s="7049"/>
      <c r="D304" s="7049"/>
      <c r="E304" s="7049"/>
      <c r="F304" s="7049"/>
      <c r="G304" s="7049"/>
      <c r="H304" s="7049"/>
      <c r="I304" s="7049"/>
      <c r="J304" s="7049"/>
      <c r="K304" s="7049"/>
      <c r="L304" s="7049"/>
      <c r="M304" s="7049"/>
      <c r="N304" s="3035"/>
      <c r="O304" s="3035"/>
      <c r="P304" s="3035"/>
      <c r="Q304" s="3035"/>
      <c r="R304" s="3035"/>
      <c r="S304" s="3035"/>
      <c r="T304" s="3035"/>
      <c r="U304" s="3035"/>
      <c r="V304" s="3036"/>
      <c r="W304" s="2997">
        <v>1</v>
      </c>
      <c r="X304" s="2997">
        <v>1</v>
      </c>
      <c r="Y304" s="2997">
        <v>1</v>
      </c>
      <c r="Z304" s="2997">
        <v>1</v>
      </c>
      <c r="AA304" s="2997">
        <v>1</v>
      </c>
      <c r="AB304" s="2997">
        <v>1</v>
      </c>
      <c r="AC304" s="2997">
        <v>1</v>
      </c>
      <c r="AD304" s="2997">
        <v>1</v>
      </c>
      <c r="AE304" s="3002">
        <v>1</v>
      </c>
    </row>
    <row r="305" spans="1:31" s="3031" customFormat="1" ht="15.75">
      <c r="A305" s="2997">
        <v>1</v>
      </c>
      <c r="B305" s="3055"/>
      <c r="C305" s="3056"/>
      <c r="D305" s="3056"/>
      <c r="E305" s="3056"/>
      <c r="F305" s="3080" t="s">
        <v>4608</v>
      </c>
      <c r="G305" s="3081">
        <f t="shared" ref="G305:L305" si="20">G19</f>
        <v>100</v>
      </c>
      <c r="H305" s="3081">
        <f t="shared" si="20"/>
        <v>100</v>
      </c>
      <c r="I305" s="3081">
        <f t="shared" si="20"/>
        <v>378</v>
      </c>
      <c r="J305" s="3081">
        <f t="shared" si="20"/>
        <v>128</v>
      </c>
      <c r="K305" s="3081">
        <f t="shared" si="20"/>
        <v>95</v>
      </c>
      <c r="L305" s="3081">
        <f t="shared" si="20"/>
        <v>76</v>
      </c>
      <c r="M305" s="3059">
        <f>SUM(G305:L305)</f>
        <v>877</v>
      </c>
      <c r="N305" s="3116" t="s">
        <v>4609</v>
      </c>
      <c r="O305" s="3035"/>
      <c r="P305" s="3035"/>
      <c r="Q305" s="3035"/>
      <c r="R305" s="3035"/>
      <c r="S305" s="3035"/>
      <c r="T305" s="3035"/>
      <c r="U305" s="3035"/>
      <c r="V305" s="3036"/>
      <c r="W305" s="2997">
        <v>1</v>
      </c>
      <c r="X305" s="2997">
        <v>1</v>
      </c>
      <c r="Y305" s="2997">
        <v>1</v>
      </c>
      <c r="Z305" s="2997">
        <v>1</v>
      </c>
      <c r="AA305" s="2997">
        <v>1</v>
      </c>
      <c r="AB305" s="2997">
        <v>1</v>
      </c>
      <c r="AC305" s="2997">
        <v>1</v>
      </c>
      <c r="AD305" s="2997">
        <v>1</v>
      </c>
      <c r="AE305" s="3002">
        <v>1</v>
      </c>
    </row>
    <row r="306" spans="1:31" s="3031" customFormat="1" ht="15.75">
      <c r="A306" s="2997">
        <v>1</v>
      </c>
      <c r="B306" s="3061"/>
      <c r="C306" s="3062" t="s">
        <v>4732</v>
      </c>
      <c r="D306" s="3063"/>
      <c r="E306" s="3063"/>
      <c r="F306" s="3065" t="s">
        <v>4606</v>
      </c>
      <c r="G306" s="3066">
        <v>110</v>
      </c>
      <c r="H306" s="3066">
        <v>110</v>
      </c>
      <c r="I306" s="3066">
        <v>120</v>
      </c>
      <c r="J306" s="3067">
        <v>120</v>
      </c>
      <c r="K306" s="3067">
        <v>100</v>
      </c>
      <c r="L306" s="3066">
        <v>100</v>
      </c>
      <c r="M306" s="3088" t="str">
        <f>IFERROR(IF(F306=E363,"L",IF(OR(F306=F363,F306=G363,F306=H363,F306=I363),"Kg",IF(OR(F306=J363,F306=K363,F306=L363,F306=M363),F306,0))),0)</f>
        <v>Kg</v>
      </c>
      <c r="N306" s="3069">
        <f>IFERROR((SUMIF(E363:M363, F306, E364:M364)) * G306 * G19, 0)</f>
        <v>11</v>
      </c>
      <c r="O306" s="3069">
        <f>IFERROR((SUMIF(E363:M363, F306, E364:M364)) * I306 * I19, 0)</f>
        <v>45.36</v>
      </c>
      <c r="P306" s="3069">
        <f>IFERROR((SUMIF(E363:M363, F306, E364:M364)) * K306 * K19, 0)</f>
        <v>9.5</v>
      </c>
      <c r="Q306" s="3070" t="str">
        <f>IFERROR(IF(N306&gt;0,IF(OR(F306="Kg", F306="g"),IF(ROUND(N306,3)&gt;=1,ROUND(N306,3)&amp;" Kg",ROUND(N306*1000,0)&amp;" g"),IF(ROUND(N306,3)&gt;=1,ROUND(N306,3)&amp;IF(OR(F306=E363,F306=F363,F306=G363,F306=H363,F306=I363)," Kg ",F306),"")), ""),0)</f>
        <v>11 Kg</v>
      </c>
      <c r="R306" s="3070" t="str">
        <f>IFERROR(IF(O306&gt;0,IF(OR(F306="Kg", F306="g"),IF(ROUND(O306,3)&gt;=1,ROUND(O306,3)&amp;" Kg",ROUND(O306*1000,0)&amp;" g"),IF(ROUND(O306,3)&gt;=1,ROUND(O306,3)&amp;IF(OR(F306=E363,F306=F363,F306=G363,F306=H363,F306=I363)," Kg ",F306),"")), ""),0)</f>
        <v>45.36 Kg</v>
      </c>
      <c r="S306" s="3070" t="str">
        <f>IFERROR(IF(P306&gt;0,IF(OR(F306="Kg", F306="g"),IF(ROUND(P306,3)&gt;=1,ROUND(P306,3)&amp;" Kg",ROUND(P306*1000,0)&amp;" g"),IF(ROUND(P306,3)&gt;=1,ROUND(P306,3)&amp;IF(OR(F306=E363,F306=F363,F306=G363,F306=H363,F306=I363)," Kg ",F306),"")), ""),0)</f>
        <v>9.5 Kg</v>
      </c>
      <c r="T306" s="3071">
        <f>IFERROR(INDEX(J364:M364,MATCH(G306,J363:M363,0))*G19&amp;" "&amp;G306,0)</f>
        <v>0</v>
      </c>
      <c r="U306" s="3071">
        <f>IFERROR(INDEX(J364:M364,MATCH(I306,J363:M363,0))*I19&amp;" "&amp;I306,0)</f>
        <v>0</v>
      </c>
      <c r="V306" s="3072">
        <f>IFERROR(INDEX(J364:M364,MATCH(K306,J363:M363,0))*K19&amp;" "&amp;K306,0)</f>
        <v>0</v>
      </c>
      <c r="W306" s="2997">
        <v>1</v>
      </c>
      <c r="X306" s="2997">
        <v>1</v>
      </c>
      <c r="Y306" s="2997">
        <v>1</v>
      </c>
      <c r="Z306" s="2997">
        <v>1</v>
      </c>
      <c r="AA306" s="2997">
        <v>1</v>
      </c>
      <c r="AB306" s="2997">
        <v>1</v>
      </c>
      <c r="AC306" s="2997">
        <v>1</v>
      </c>
      <c r="AD306" s="2997">
        <v>1</v>
      </c>
      <c r="AE306" s="3002">
        <v>1</v>
      </c>
    </row>
    <row r="307" spans="1:31" s="3031" customFormat="1" ht="15.75">
      <c r="A307" s="2997">
        <v>1</v>
      </c>
      <c r="B307" s="3061"/>
      <c r="C307" s="3073"/>
      <c r="D307" s="3074"/>
      <c r="E307" s="3074"/>
      <c r="F307" s="3075" t="str">
        <f>C306</f>
        <v>Fromage blanc, fromages frais</v>
      </c>
      <c r="G307" s="3095" t="str">
        <f>IF(OR(Q306="",0),T306,Q306)</f>
        <v>11 Kg</v>
      </c>
      <c r="H307" s="3095" t="str">
        <f>IF(OR(Q307="",0),T307,Q307)</f>
        <v>11 Kg</v>
      </c>
      <c r="I307" s="3095" t="str">
        <f>IF(OR(R306="",0),U306,R306)</f>
        <v>45.36 Kg</v>
      </c>
      <c r="J307" s="3095" t="str">
        <f>IF(OR(R307="",0),U307,R307)</f>
        <v>15.36 Kg</v>
      </c>
      <c r="K307" s="3095" t="str">
        <f>IF(OR(S306="",0),V306,S306)</f>
        <v>9.5 Kg</v>
      </c>
      <c r="L307" s="3095" t="str">
        <f>IF(OR(S307="",0),V307,S307)</f>
        <v>7.6 Kg</v>
      </c>
      <c r="M307" s="3090">
        <f>SUM(N306:P307)</f>
        <v>99.82</v>
      </c>
      <c r="N307" s="3078">
        <f>IFERROR((SUMIF(E363:M363, F306, E364:M364)) * H306 * H19, 0)</f>
        <v>11</v>
      </c>
      <c r="O307" s="3078">
        <f>IFERROR((SUMIF(E363:M363, F306, E364:M364)) * J306 * J19, 0)</f>
        <v>15.36</v>
      </c>
      <c r="P307" s="3078">
        <f>IFERROR((SUMIF(E363:M363, F306, E364:M364)) * L306 * L19, 0)</f>
        <v>7.6000000000000005</v>
      </c>
      <c r="Q307" s="3070" t="str">
        <f>IFERROR(IF(N307&gt;0,IF(OR(F306="Kg", F306="g"),IF(ROUND(N307,3)&gt;=1,ROUND(N307,3)&amp;" Kg",ROUND(N307*1000,0)&amp;" g"),IF(ROUND(N307,3)&gt;=1,ROUND(N307,3)&amp;IF(OR(F306=E363,F306=F363,F306=G363,F306=H363,F306=I363)," Kg ",F306),"")), ""),0)</f>
        <v>11 Kg</v>
      </c>
      <c r="R307" s="3070" t="str">
        <f>IFERROR(IF(O307&gt;0,IF(OR(F306="Kg", F306="g"),IF(ROUND(O307,3)&gt;=1,ROUND(O307,3)&amp;" Kg",ROUND(O307*1000,0)&amp;" g"),IF(ROUND(O307,3)&gt;=1,ROUND(O307,3)&amp;IF(OR(F306=E363,F306=F363,F306=G363,F306=H363,F306=I363)," Kg ",F306),"")), ""),0)</f>
        <v>15.36 Kg</v>
      </c>
      <c r="S307" s="3070" t="str">
        <f>IFERROR(IF(P307&gt;0,IF(OR(F306="Kg", F306="g"),IF(ROUND(P307,3)&gt;=1,ROUND(P307,3)&amp;" Kg",ROUND(P307*1000,0)&amp;" g"),IF(ROUND(P307,3)&gt;=1,ROUND(P307,3)&amp;IF(OR(F306=E363,F306=F363,F306=G363,F306=H363,F306=I363)," Kg ",F306),"")), ""),0)</f>
        <v>7.6 Kg</v>
      </c>
      <c r="T307" s="3071">
        <f>IFERROR(INDEX(J364:M364,MATCH(H306,J363:M363,0))*H19&amp;" "&amp;H306,0)</f>
        <v>0</v>
      </c>
      <c r="U307" s="3071">
        <f>IFERROR(INDEX(J364:M364,MATCH(J306,J363:M363,0))*J19&amp;" "&amp;J306,0)</f>
        <v>0</v>
      </c>
      <c r="V307" s="3072">
        <f>IFERROR(INDEX(J364:M364,MATCH(L306,J363:M363,0))*L19&amp;" "&amp;L306,0)</f>
        <v>0</v>
      </c>
      <c r="W307" s="2997">
        <v>1</v>
      </c>
      <c r="X307" s="2997">
        <v>1</v>
      </c>
      <c r="Y307" s="2997">
        <v>1</v>
      </c>
      <c r="Z307" s="2997">
        <v>1</v>
      </c>
      <c r="AA307" s="2997">
        <v>1</v>
      </c>
      <c r="AB307" s="2997">
        <v>1</v>
      </c>
      <c r="AC307" s="2997">
        <v>1</v>
      </c>
      <c r="AD307" s="2997">
        <v>1</v>
      </c>
      <c r="AE307" s="3002">
        <v>1</v>
      </c>
    </row>
    <row r="308" spans="1:31" s="3031" customFormat="1" ht="15.75">
      <c r="A308" s="2997">
        <v>1</v>
      </c>
      <c r="B308" s="3061"/>
      <c r="C308" s="3062" t="s">
        <v>4733</v>
      </c>
      <c r="D308" s="3063"/>
      <c r="E308" s="3063"/>
      <c r="F308" s="3065" t="s">
        <v>4606</v>
      </c>
      <c r="G308" s="3066">
        <v>115</v>
      </c>
      <c r="H308" s="3066">
        <v>115</v>
      </c>
      <c r="I308" s="3066">
        <v>120</v>
      </c>
      <c r="J308" s="3067">
        <v>120</v>
      </c>
      <c r="K308" s="3067">
        <v>115</v>
      </c>
      <c r="L308" s="3066">
        <v>115</v>
      </c>
      <c r="M308" s="3088" t="str">
        <f>IFERROR(IF(F308=E363,"L",IF(OR(F308=F363,F308=G363,F308=H363,F308=I363),"Kg",IF(OR(F308=J363,F308=K363,F308=L363,F308=M363),F308,0))),0)</f>
        <v>Kg</v>
      </c>
      <c r="N308" s="3069">
        <f>IFERROR((SUMIF(E363:M363, F308, E364:M364)) * G308 * G19, 0)</f>
        <v>11.5</v>
      </c>
      <c r="O308" s="3069">
        <f>IFERROR((SUMIF(E363:M363, F308, E364:M364)) * I308 * I19, 0)</f>
        <v>45.36</v>
      </c>
      <c r="P308" s="3069">
        <f>IFERROR((SUMIF(E363:M363, F308, E364:M364)) * K308 * K19, 0)</f>
        <v>10.925000000000001</v>
      </c>
      <c r="Q308" s="3092" t="str">
        <f>IFERROR(IF(N308&gt;0,IF(OR(F308="Kg", F308="g"),IF(ROUND(N308,3)&gt;=1,ROUND(N308,3)&amp;" Kg",ROUND(N308*1000,0)&amp;" g"),IF(ROUND(N308,3)&gt;=1,ROUND(N308,3)&amp;IF(OR(F308=E363,F308=F363,F308=G363,F308=H363,F308=I363)," Kg ",F308),"")), ""),0)</f>
        <v>11.5 Kg</v>
      </c>
      <c r="R308" s="3092" t="str">
        <f>IFERROR(IF(O308&gt;0,IF(OR(F308="Kg", F308="g"),IF(ROUND(O308,3)&gt;=1,ROUND(O308,3)&amp;" Kg",ROUND(O308*1000,0)&amp;" g"),IF(ROUND(O308,3)&gt;=1,ROUND(O308,3)&amp;IF(OR(F308=E363,F308=F363,F308=G363,F308=H363,F308=I363)," Kg ",F308),"")), ""),0)</f>
        <v>45.36 Kg</v>
      </c>
      <c r="S308" s="3092" t="str">
        <f>IFERROR(IF(P308&gt;0,IF(OR(F308="Kg", F308="g"),IF(ROUND(P308,3)&gt;=1,ROUND(P308,3)&amp;" Kg",ROUND(P308*1000,0)&amp;" g"),IF(ROUND(P308,3)&gt;=1,ROUND(P308,3)&amp;IF(OR(F308=E363,F308=F363,F308=G363,F308=H363,F308=I363)," Kg ",F308),"")), ""),0)</f>
        <v>10.925 Kg</v>
      </c>
      <c r="T308" s="3093">
        <f>IFERROR(INDEX(J364:M364,MATCH(G308,J363:M363,0))*G19&amp;" "&amp;G308,0)</f>
        <v>0</v>
      </c>
      <c r="U308" s="3093">
        <f>IFERROR(INDEX(J364:M364,MATCH(I308,J363:M363,0))*I19&amp;" "&amp;I308,0)</f>
        <v>0</v>
      </c>
      <c r="V308" s="3094">
        <f>IFERROR(INDEX(J364:M364,MATCH(K308,J363:M363,0))*K19&amp;" "&amp;K308,0)</f>
        <v>0</v>
      </c>
      <c r="W308" s="2997">
        <v>1</v>
      </c>
      <c r="X308" s="2997">
        <v>1</v>
      </c>
      <c r="Y308" s="2997">
        <v>1</v>
      </c>
      <c r="Z308" s="2997">
        <v>1</v>
      </c>
      <c r="AA308" s="2997">
        <v>1</v>
      </c>
      <c r="AB308" s="2997">
        <v>1</v>
      </c>
      <c r="AC308" s="2997">
        <v>1</v>
      </c>
      <c r="AD308" s="2997">
        <v>1</v>
      </c>
      <c r="AE308" s="3002">
        <v>1</v>
      </c>
    </row>
    <row r="309" spans="1:31" s="3031" customFormat="1" ht="15.75">
      <c r="A309" s="2997">
        <v>1</v>
      </c>
      <c r="B309" s="3061"/>
      <c r="C309" s="3073"/>
      <c r="D309" s="3074"/>
      <c r="E309" s="3074"/>
      <c r="F309" s="3075" t="str">
        <f>C308</f>
        <v>Yaourt</v>
      </c>
      <c r="G309" s="3095" t="str">
        <f>IF(OR(Q308="",0),T308,Q308)</f>
        <v>11.5 Kg</v>
      </c>
      <c r="H309" s="3095" t="str">
        <f>IF(OR(Q309="",0),T309,Q309)</f>
        <v>11.5 Kg</v>
      </c>
      <c r="I309" s="3095" t="str">
        <f>IF(OR(R308="",0),U308,R308)</f>
        <v>45.36 Kg</v>
      </c>
      <c r="J309" s="3095" t="str">
        <f>IF(OR(R309="",0),U309,R309)</f>
        <v>15.36 Kg</v>
      </c>
      <c r="K309" s="3095" t="str">
        <f>IF(OR(S308="",0),V308,S308)</f>
        <v>10.925 Kg</v>
      </c>
      <c r="L309" s="3095" t="str">
        <f>IF(OR(S309="",0),V309,S309)</f>
        <v>8.74 Kg</v>
      </c>
      <c r="M309" s="3090">
        <f>SUM(N308:P309)</f>
        <v>103.38499999999999</v>
      </c>
      <c r="N309" s="3078">
        <f>IFERROR((SUMIF(E363:M363, F308, E364:M364)) * H308 * H19, 0)</f>
        <v>11.5</v>
      </c>
      <c r="O309" s="3078">
        <f>IFERROR((SUMIF(E363:M363, F308, E364:M364)) * J308 * J19, 0)</f>
        <v>15.36</v>
      </c>
      <c r="P309" s="3078">
        <f>IFERROR((SUMIF(E363:M363, F308, E364:M364)) * L308 * L19, 0)</f>
        <v>8.74</v>
      </c>
      <c r="Q309" s="3092" t="str">
        <f>IFERROR(IF(N309&gt;0,IF(OR(F308="Kg", F308="g"),IF(ROUND(N309,3)&gt;=1,ROUND(N309,3)&amp;" Kg",ROUND(N309*1000,0)&amp;" g"),IF(ROUND(N309,3)&gt;=1,ROUND(N309,3)&amp;IF(OR(F308=E363,F308=F363,F308=G363,F308=H363,F308=I363)," Kg ",F308),"")), ""),0)</f>
        <v>11.5 Kg</v>
      </c>
      <c r="R309" s="3092" t="str">
        <f>IFERROR(IF(O309&gt;0,IF(OR(F308="Kg", F308="g"),IF(ROUND(O309,3)&gt;=1,ROUND(O309,3)&amp;" Kg",ROUND(O309*1000,0)&amp;" g"),IF(ROUND(O309,3)&gt;=1,ROUND(O309,3)&amp;IF(OR(F308=E363,F308=F363,F308=G363,F308=H363,F308=I363)," Kg ",F308),"")), ""),0)</f>
        <v>15.36 Kg</v>
      </c>
      <c r="S309" s="3092" t="str">
        <f>IFERROR(IF(P309&gt;0,IF(OR(F308="Kg", F308="g"),IF(ROUND(P309,3)&gt;=1,ROUND(P309,3)&amp;" Kg",ROUND(P309*1000,0)&amp;" g"),IF(ROUND(P309,3)&gt;=1,ROUND(P309,3)&amp;IF(OR(F308=E363,F308=F363,F308=G363,F308=H363,F308=I363)," Kg ",F308),"")), ""),0)</f>
        <v>8.74 Kg</v>
      </c>
      <c r="T309" s="3093">
        <f>IFERROR(INDEX(J364:M364,MATCH(H308,J363:M363,0))*H19&amp;" "&amp;H308,0)</f>
        <v>0</v>
      </c>
      <c r="U309" s="3093">
        <f>IFERROR(INDEX(J364:M364,MATCH(J308,J363:M363,0))*J19&amp;" "&amp;J308,0)</f>
        <v>0</v>
      </c>
      <c r="V309" s="3094">
        <f>IFERROR(INDEX(J364:M364,MATCH(L308,J363:M363,0))*L19&amp;" "&amp;L308,0)</f>
        <v>0</v>
      </c>
      <c r="W309" s="2997">
        <v>1</v>
      </c>
      <c r="X309" s="2997">
        <v>1</v>
      </c>
      <c r="Y309" s="2997">
        <v>1</v>
      </c>
      <c r="Z309" s="2997">
        <v>1</v>
      </c>
      <c r="AA309" s="2997">
        <v>1</v>
      </c>
      <c r="AB309" s="2997">
        <v>1</v>
      </c>
      <c r="AC309" s="2997">
        <v>1</v>
      </c>
      <c r="AD309" s="2997">
        <v>1</v>
      </c>
      <c r="AE309" s="3002">
        <v>1</v>
      </c>
    </row>
    <row r="310" spans="1:31" s="3031" customFormat="1" ht="15.75">
      <c r="A310" s="2997">
        <v>1</v>
      </c>
      <c r="B310" s="3061"/>
      <c r="C310" s="3062" t="s">
        <v>4734</v>
      </c>
      <c r="D310" s="3063"/>
      <c r="E310" s="3063"/>
      <c r="F310" s="3065" t="s">
        <v>4606</v>
      </c>
      <c r="G310" s="3066">
        <v>60</v>
      </c>
      <c r="H310" s="3066">
        <v>60</v>
      </c>
      <c r="I310" s="3066">
        <v>120</v>
      </c>
      <c r="J310" s="3067">
        <v>120</v>
      </c>
      <c r="K310" s="3067">
        <v>120</v>
      </c>
      <c r="L310" s="3066">
        <v>120</v>
      </c>
      <c r="M310" s="3088" t="str">
        <f>IFERROR(IF(F310=E363,"L",IF(OR(F310=F363,F310=G363,F310=H363,F310=I363),"Kg",IF(OR(F310=J363,F310=K363,F310=L363,F310=M363),F310,0))),0)</f>
        <v>Kg</v>
      </c>
      <c r="N310" s="3069">
        <f>IFERROR((SUMIF(E363:M363, F310, E364:M364)) * G310 * G19, 0)</f>
        <v>6</v>
      </c>
      <c r="O310" s="3069">
        <f>IFERROR((SUMIF(E363:M363, F310, E364:M364)) * I310 * I19, 0)</f>
        <v>45.36</v>
      </c>
      <c r="P310" s="3069">
        <f>IFERROR((SUMIF(E363:M363, F310, E364:M364)) * K310 * K19, 0)</f>
        <v>11.4</v>
      </c>
      <c r="Q310" s="3070" t="str">
        <f>IFERROR(IF(N310&gt;0,IF(OR(F310="Kg", F310="g"),IF(ROUND(N310,3)&gt;=1,ROUND(N310,3)&amp;" Kg",ROUND(N310*1000,0)&amp;" g"),IF(ROUND(N310,3)&gt;=1,ROUND(N310,3)&amp;IF(OR(F310=E363,F310=F363,F310=G363,F310=H363,F310=I363)," Kg ",F310),"")), ""),0)</f>
        <v>6 Kg</v>
      </c>
      <c r="R310" s="3070" t="str">
        <f>IFERROR(IF(O310&gt;0,IF(OR(F310="Kg", F310="g"),IF(ROUND(O310,3)&gt;=1,ROUND(O310,3)&amp;" Kg",ROUND(O310*1000,0)&amp;" g"),IF(ROUND(O310,3)&gt;=1,ROUND(O310,3)&amp;IF(OR(F310=E363,F310=F363,F310=G363,F310=H363,F310=I363)," Kg ",F310),"")), ""),0)</f>
        <v>45.36 Kg</v>
      </c>
      <c r="S310" s="3070" t="str">
        <f>IFERROR(IF(P310&gt;0,IF(OR(F310="Kg", F310="g"),IF(ROUND(P310,3)&gt;=1,ROUND(P310,3)&amp;" Kg",ROUND(P310*1000,0)&amp;" g"),IF(ROUND(P310,3)&gt;=1,ROUND(P310,3)&amp;IF(OR(F310=E363,F310=F363,F310=G363,F310=H363,F310=I363)," Kg ",F310),"")), ""),0)</f>
        <v>11.4 Kg</v>
      </c>
      <c r="T310" s="3071">
        <f>IFERROR(INDEX(J364:M364,MATCH(G310,J363:M363,0))*G19&amp;" "&amp;G310,0)</f>
        <v>0</v>
      </c>
      <c r="U310" s="3071">
        <f>IFERROR(INDEX(J364:M364,MATCH(I310,J363:M363,0))*I19&amp;" "&amp;I310,0)</f>
        <v>0</v>
      </c>
      <c r="V310" s="3072">
        <f>IFERROR(INDEX(J364:M364,MATCH(K310,J363:M363,0))*K19&amp;" "&amp;K310,0)</f>
        <v>0</v>
      </c>
      <c r="W310" s="2997">
        <v>1</v>
      </c>
      <c r="X310" s="2997">
        <v>1</v>
      </c>
      <c r="Y310" s="2997">
        <v>1</v>
      </c>
      <c r="Z310" s="2997">
        <v>1</v>
      </c>
      <c r="AA310" s="2997">
        <v>1</v>
      </c>
      <c r="AB310" s="2997">
        <v>1</v>
      </c>
      <c r="AC310" s="2997">
        <v>1</v>
      </c>
      <c r="AD310" s="2997">
        <v>1</v>
      </c>
      <c r="AE310" s="3002">
        <v>1</v>
      </c>
    </row>
    <row r="311" spans="1:31" s="3031" customFormat="1" ht="15.75">
      <c r="A311" s="2997">
        <v>1</v>
      </c>
      <c r="B311" s="3061"/>
      <c r="C311" s="3073"/>
      <c r="D311" s="3074"/>
      <c r="E311" s="3074"/>
      <c r="F311" s="3075" t="str">
        <f>C310</f>
        <v>Petit suisse</v>
      </c>
      <c r="G311" s="3095" t="str">
        <f>IF(OR(Q310="",0),T310,Q310)</f>
        <v>6 Kg</v>
      </c>
      <c r="H311" s="3095" t="str">
        <f>IF(OR(Q311="",0),T311,Q311)</f>
        <v>6 Kg</v>
      </c>
      <c r="I311" s="3095" t="str">
        <f>IF(OR(R310="",0),U310,R310)</f>
        <v>45.36 Kg</v>
      </c>
      <c r="J311" s="3095" t="str">
        <f>IF(OR(R311="",0),U311,R311)</f>
        <v>15.36 Kg</v>
      </c>
      <c r="K311" s="3095" t="str">
        <f>IF(OR(S310="",0),V310,S310)</f>
        <v>11.4 Kg</v>
      </c>
      <c r="L311" s="3095" t="str">
        <f>IF(OR(S311="",0),V311,S311)</f>
        <v>9.12 Kg</v>
      </c>
      <c r="M311" s="3090">
        <f>SUM(N310:P311)</f>
        <v>93.24</v>
      </c>
      <c r="N311" s="3078">
        <f>IFERROR((SUMIF(E363:M363, F310, E364:M364)) * H310 * H19, 0)</f>
        <v>6</v>
      </c>
      <c r="O311" s="3078">
        <f>IFERROR((SUMIF(E363:M363, F310, E364:M364)) * J310 * J19, 0)</f>
        <v>15.36</v>
      </c>
      <c r="P311" s="3078">
        <f>IFERROR((SUMIF(E363:M363, F310, E364:M364)) * L310 * L19, 0)</f>
        <v>9.1199999999999992</v>
      </c>
      <c r="Q311" s="3070" t="str">
        <f>IFERROR(IF(N311&gt;0,IF(OR(F310="Kg", F310="g"),IF(ROUND(N311,3)&gt;=1,ROUND(N311,3)&amp;" Kg",ROUND(N311*1000,0)&amp;" g"),IF(ROUND(N311,3)&gt;=1,ROUND(N311,3)&amp;IF(OR(F310=E363,F310=F363,F310=G363,F310=H363,F310=I363)," Kg ",F310),"")), ""),0)</f>
        <v>6 Kg</v>
      </c>
      <c r="R311" s="3070" t="str">
        <f>IFERROR(IF(O311&gt;0,IF(OR(F310="Kg", F310="g"),IF(ROUND(O311,3)&gt;=1,ROUND(O311,3)&amp;" Kg",ROUND(O311*1000,0)&amp;" g"),IF(ROUND(O311,3)&gt;=1,ROUND(O311,3)&amp;IF(OR(F310=E363,F310=F363,F310=G363,F310=H363,F310=I363)," Kg ",F310),"")), ""),0)</f>
        <v>15.36 Kg</v>
      </c>
      <c r="S311" s="3070" t="str">
        <f>IFERROR(IF(P311&gt;0,IF(OR(F310="Kg", F310="g"),IF(ROUND(P311,3)&gt;=1,ROUND(P311,3)&amp;" Kg",ROUND(P311*1000,0)&amp;" g"),IF(ROUND(P311,3)&gt;=1,ROUND(P311,3)&amp;IF(OR(F310=E363,F310=F363,F310=G363,F310=H363,F310=I363)," Kg ",F310),"")), ""),0)</f>
        <v>9.12 Kg</v>
      </c>
      <c r="T311" s="3071">
        <f>IFERROR(INDEX(J364:M364,MATCH(H310,J363:M363,0))*H19&amp;" "&amp;H310,0)</f>
        <v>0</v>
      </c>
      <c r="U311" s="3071">
        <f>IFERROR(INDEX(J364:M364,MATCH(J310,J363:M363,0))*J19&amp;" "&amp;J310,0)</f>
        <v>0</v>
      </c>
      <c r="V311" s="3072">
        <f>IFERROR(INDEX(J364:M364,MATCH(L310,J363:M363,0))*L19&amp;" "&amp;L310,0)</f>
        <v>0</v>
      </c>
      <c r="W311" s="2997">
        <v>1</v>
      </c>
      <c r="X311" s="2997">
        <v>1</v>
      </c>
      <c r="Y311" s="2997">
        <v>1</v>
      </c>
      <c r="Z311" s="2997">
        <v>1</v>
      </c>
      <c r="AA311" s="2997">
        <v>1</v>
      </c>
      <c r="AB311" s="2997">
        <v>1</v>
      </c>
      <c r="AC311" s="2997">
        <v>1</v>
      </c>
      <c r="AD311" s="2997">
        <v>1</v>
      </c>
      <c r="AE311" s="3002">
        <v>1</v>
      </c>
    </row>
    <row r="312" spans="1:31" s="3031" customFormat="1" ht="15.75">
      <c r="A312" s="2997">
        <v>1</v>
      </c>
      <c r="B312" s="3061"/>
      <c r="C312" s="3062" t="s">
        <v>4735</v>
      </c>
      <c r="D312" s="3063"/>
      <c r="E312" s="3063"/>
      <c r="F312" s="3065" t="s">
        <v>4606</v>
      </c>
      <c r="G312" s="3066">
        <v>125</v>
      </c>
      <c r="H312" s="3066">
        <v>125</v>
      </c>
      <c r="I312" s="3066">
        <v>125</v>
      </c>
      <c r="J312" s="3067">
        <v>125</v>
      </c>
      <c r="K312" s="3067">
        <v>0</v>
      </c>
      <c r="L312" s="3066">
        <v>0</v>
      </c>
      <c r="M312" s="3088" t="str">
        <f>IFERROR(IF(F312=E363,"L",IF(OR(F312=F363,F312=G363,F312=H363,F312=I363),"Kg",IF(OR(F312=J363,F312=K363,F312=L363,F312=M363),F312,0))),0)</f>
        <v>Kg</v>
      </c>
      <c r="N312" s="3069">
        <f>IFERROR((SUMIF(E363:M363, F312, E364:M364)) * G312 * G19, 0)</f>
        <v>12.5</v>
      </c>
      <c r="O312" s="3069">
        <f>IFERROR((SUMIF(E363:M363, F312, E364:M364)) * I312 * I19, 0)</f>
        <v>47.25</v>
      </c>
      <c r="P312" s="3069">
        <f>IFERROR((SUMIF(E363:M363, F312, E364:M364)) * K312 * K19, 0)</f>
        <v>0</v>
      </c>
      <c r="Q312" s="3092" t="str">
        <f>IFERROR(IF(N312&gt;0,IF(OR(F312="Kg", F312="g"),IF(ROUND(N312,3)&gt;=1,ROUND(N312,3)&amp;" Kg",ROUND(N312*1000,0)&amp;" g"),IF(ROUND(N312,3)&gt;=1,ROUND(N312,3)&amp;IF(OR(F312=E363,F312=F363,F312=G363,F312=H363,F312=I363)," Kg ",F312),"")), ""),0)</f>
        <v>12.5 Kg</v>
      </c>
      <c r="R312" s="3092" t="str">
        <f>IFERROR(IF(O312&gt;0,IF(OR(F312="Kg", F312="g"),IF(ROUND(O312,3)&gt;=1,ROUND(O312,3)&amp;" Kg",ROUND(O312*1000,0)&amp;" g"),IF(ROUND(O312,3)&gt;=1,ROUND(O312,3)&amp;IF(OR(F312=E363,F312=F363,F312=G363,F312=H363,F312=I363)," Kg ",F312),"")), ""),0)</f>
        <v>47.25 Kg</v>
      </c>
      <c r="S312" s="3092" t="str">
        <f>IFERROR(IF(P312&gt;0,IF(OR(F312="Kg", F312="g"),IF(ROUND(P312,3)&gt;=1,ROUND(P312,3)&amp;" Kg",ROUND(P312*1000,0)&amp;" g"),IF(ROUND(P312,3)&gt;=1,ROUND(P312,3)&amp;IF(OR(F312=E363,F312=F363,F312=G363,F312=H363,F312=I363)," Kg ",F312),"")), ""),0)</f>
        <v/>
      </c>
      <c r="T312" s="3093">
        <f>IFERROR(INDEX(J364:M364,MATCH(G312,J363:M363,0))*G19&amp;" "&amp;G312,0)</f>
        <v>0</v>
      </c>
      <c r="U312" s="3093">
        <f>IFERROR(INDEX(J364:M364,MATCH(I312,J363:M363,0))*I19&amp;" "&amp;I312,0)</f>
        <v>0</v>
      </c>
      <c r="V312" s="3094">
        <f>IFERROR(INDEX(J364:M364,MATCH(K312,J363:M363,0))*K19&amp;" "&amp;K312,0)</f>
        <v>0</v>
      </c>
      <c r="W312" s="2997">
        <v>1</v>
      </c>
      <c r="X312" s="2997">
        <v>1</v>
      </c>
      <c r="Y312" s="2997">
        <v>1</v>
      </c>
      <c r="Z312" s="2997">
        <v>1</v>
      </c>
      <c r="AA312" s="2997">
        <v>1</v>
      </c>
      <c r="AB312" s="2997">
        <v>1</v>
      </c>
      <c r="AC312" s="2997">
        <v>1</v>
      </c>
      <c r="AD312" s="2997">
        <v>1</v>
      </c>
      <c r="AE312" s="3002">
        <v>1</v>
      </c>
    </row>
    <row r="313" spans="1:31" s="3031" customFormat="1" ht="15.75">
      <c r="A313" s="2997">
        <v>1</v>
      </c>
      <c r="B313" s="3061"/>
      <c r="C313" s="3073"/>
      <c r="D313" s="3074"/>
      <c r="E313" s="3074"/>
      <c r="F313" s="3075" t="str">
        <f>C312</f>
        <v>Lait demi-écrémé en ml des menus 4 composantes</v>
      </c>
      <c r="G313" s="3095" t="str">
        <f>IF(OR(Q312="",0),T312,Q312)</f>
        <v>12.5 Kg</v>
      </c>
      <c r="H313" s="3095" t="str">
        <f>IF(OR(Q313="",0),T313,Q313)</f>
        <v>12.5 Kg</v>
      </c>
      <c r="I313" s="3095" t="str">
        <f>IF(OR(R312="",0),U312,R312)</f>
        <v>47.25 Kg</v>
      </c>
      <c r="J313" s="3095" t="str">
        <f>IF(OR(R313="",0),U313,R313)</f>
        <v>16 Kg</v>
      </c>
      <c r="K313" s="3095">
        <f>IF(OR(S312="",0),V312,S312)</f>
        <v>0</v>
      </c>
      <c r="L313" s="3095">
        <f>IF(OR(S313="",0),V313,S313)</f>
        <v>0</v>
      </c>
      <c r="M313" s="3090">
        <f>SUM(N312:P313)</f>
        <v>88.25</v>
      </c>
      <c r="N313" s="3078">
        <f>IFERROR((SUMIF(E363:M363, F312, E364:M364)) * H312 * H19, 0)</f>
        <v>12.5</v>
      </c>
      <c r="O313" s="3078">
        <f>IFERROR((SUMIF(E363:M363, F312, E364:M364)) * J312 * J19, 0)</f>
        <v>16</v>
      </c>
      <c r="P313" s="3078">
        <f>IFERROR((SUMIF(E363:M363, F312, E364:M364)) * L312 * L19, 0)</f>
        <v>0</v>
      </c>
      <c r="Q313" s="3092" t="str">
        <f>IFERROR(IF(N313&gt;0,IF(OR(F312="Kg", F312="g"),IF(ROUND(N313,3)&gt;=1,ROUND(N313,3)&amp;" Kg",ROUND(N313*1000,0)&amp;" g"),IF(ROUND(N313,3)&gt;=1,ROUND(N313,3)&amp;IF(OR(F312=E363,F312=F363,F312=G363,F312=H363,F312=I363)," Kg ",F312),"")), ""),0)</f>
        <v>12.5 Kg</v>
      </c>
      <c r="R313" s="3092" t="str">
        <f>IFERROR(IF(O313&gt;0,IF(OR(F312="Kg", F312="g"),IF(ROUND(O313,3)&gt;=1,ROUND(O313,3)&amp;" Kg",ROUND(O313*1000,0)&amp;" g"),IF(ROUND(O313,3)&gt;=1,ROUND(O313,3)&amp;IF(OR(F312=E363,F312=F363,F312=G363,F312=H363,F312=I363)," Kg ",F312),"")), ""),0)</f>
        <v>16 Kg</v>
      </c>
      <c r="S313" s="3092" t="str">
        <f>IFERROR(IF(P313&gt;0,IF(OR(F312="Kg", F312="g"),IF(ROUND(P313,3)&gt;=1,ROUND(P313,3)&amp;" Kg",ROUND(P313*1000,0)&amp;" g"),IF(ROUND(P313,3)&gt;=1,ROUND(P313,3)&amp;IF(OR(F312=E363,F312=F363,F312=G363,F312=H363,F312=I363)," Kg ",F312),"")), ""),0)</f>
        <v/>
      </c>
      <c r="T313" s="3093">
        <f>IFERROR(INDEX(J364:M364,MATCH(H312,J363:M363,0))*H19&amp;" "&amp;H312,0)</f>
        <v>0</v>
      </c>
      <c r="U313" s="3093">
        <f>IFERROR(INDEX(J364:M364,MATCH(J312,J363:M363,0))*J19&amp;" "&amp;J312,0)</f>
        <v>0</v>
      </c>
      <c r="V313" s="3094">
        <f>IFERROR(INDEX(J364:M364,MATCH(L312,J363:M363,0))*L19&amp;" "&amp;L312,0)</f>
        <v>0</v>
      </c>
      <c r="W313" s="2997">
        <v>1</v>
      </c>
      <c r="X313" s="2997">
        <v>1</v>
      </c>
      <c r="Y313" s="2997">
        <v>1</v>
      </c>
      <c r="Z313" s="2997">
        <v>1</v>
      </c>
      <c r="AA313" s="2997">
        <v>1</v>
      </c>
      <c r="AB313" s="2997">
        <v>1</v>
      </c>
      <c r="AC313" s="2997">
        <v>1</v>
      </c>
      <c r="AD313" s="2997">
        <v>1</v>
      </c>
      <c r="AE313" s="3002">
        <v>1</v>
      </c>
    </row>
    <row r="314" spans="1:31" s="3031" customFormat="1" ht="15" customHeight="1">
      <c r="A314" s="2997">
        <v>1</v>
      </c>
      <c r="B314" s="3079"/>
      <c r="C314" s="7048" t="s">
        <v>4736</v>
      </c>
      <c r="D314" s="7048"/>
      <c r="E314" s="7048"/>
      <c r="F314" s="7048"/>
      <c r="G314" s="7048"/>
      <c r="H314" s="7048"/>
      <c r="I314" s="7048"/>
      <c r="J314" s="7048"/>
      <c r="K314" s="7048"/>
      <c r="L314" s="7048"/>
      <c r="M314" s="7048"/>
      <c r="N314" s="3035"/>
      <c r="O314" s="3035"/>
      <c r="P314" s="3035"/>
      <c r="Q314" s="3035"/>
      <c r="R314" s="3035"/>
      <c r="S314" s="3035"/>
      <c r="T314" s="3035"/>
      <c r="U314" s="3035"/>
      <c r="V314" s="3036"/>
      <c r="W314" s="2997">
        <v>1</v>
      </c>
      <c r="X314" s="2997">
        <v>1</v>
      </c>
      <c r="Y314" s="2997">
        <v>1</v>
      </c>
      <c r="Z314" s="2997">
        <v>1</v>
      </c>
      <c r="AA314" s="2997">
        <v>1</v>
      </c>
      <c r="AB314" s="2997">
        <v>1</v>
      </c>
      <c r="AC314" s="2997">
        <v>1</v>
      </c>
      <c r="AD314" s="2997">
        <v>1</v>
      </c>
      <c r="AE314" s="3002">
        <v>1</v>
      </c>
    </row>
    <row r="315" spans="1:31" s="3031" customFormat="1" ht="15" customHeight="1">
      <c r="A315" s="2997">
        <v>1</v>
      </c>
      <c r="B315" s="3079"/>
      <c r="C315" s="7049"/>
      <c r="D315" s="7049"/>
      <c r="E315" s="7049"/>
      <c r="F315" s="7049"/>
      <c r="G315" s="7049"/>
      <c r="H315" s="7049"/>
      <c r="I315" s="7049"/>
      <c r="J315" s="7049"/>
      <c r="K315" s="7049"/>
      <c r="L315" s="7049"/>
      <c r="M315" s="7049"/>
      <c r="N315" s="3035"/>
      <c r="O315" s="3035"/>
      <c r="P315" s="3035"/>
      <c r="Q315" s="3035"/>
      <c r="R315" s="3035"/>
      <c r="S315" s="3035"/>
      <c r="T315" s="3035"/>
      <c r="U315" s="3035"/>
      <c r="V315" s="3036"/>
      <c r="W315" s="2997">
        <v>1</v>
      </c>
      <c r="X315" s="2997">
        <v>1</v>
      </c>
      <c r="Y315" s="2997">
        <v>1</v>
      </c>
      <c r="Z315" s="2997">
        <v>1</v>
      </c>
      <c r="AA315" s="2997">
        <v>1</v>
      </c>
      <c r="AB315" s="2997">
        <v>1</v>
      </c>
      <c r="AC315" s="2997">
        <v>1</v>
      </c>
      <c r="AD315" s="2997">
        <v>1</v>
      </c>
      <c r="AE315" s="3002">
        <v>1</v>
      </c>
    </row>
    <row r="316" spans="1:31" s="3031" customFormat="1" ht="15.75">
      <c r="A316" s="2997">
        <v>1</v>
      </c>
      <c r="B316" s="3055"/>
      <c r="C316" s="3056"/>
      <c r="D316" s="3056"/>
      <c r="E316" s="3056"/>
      <c r="F316" s="3080" t="s">
        <v>4608</v>
      </c>
      <c r="G316" s="3081">
        <f t="shared" ref="G316:L316" si="21">G19</f>
        <v>100</v>
      </c>
      <c r="H316" s="3081">
        <f t="shared" si="21"/>
        <v>100</v>
      </c>
      <c r="I316" s="3081">
        <f t="shared" si="21"/>
        <v>378</v>
      </c>
      <c r="J316" s="3081">
        <f t="shared" si="21"/>
        <v>128</v>
      </c>
      <c r="K316" s="3081">
        <f t="shared" si="21"/>
        <v>95</v>
      </c>
      <c r="L316" s="3081">
        <f t="shared" si="21"/>
        <v>76</v>
      </c>
      <c r="M316" s="3059">
        <f>SUM(G316:L316)</f>
        <v>877</v>
      </c>
      <c r="N316" s="3116" t="s">
        <v>4609</v>
      </c>
      <c r="O316" s="3035"/>
      <c r="P316" s="3035"/>
      <c r="Q316" s="3035"/>
      <c r="R316" s="3035"/>
      <c r="S316" s="3035"/>
      <c r="T316" s="3035"/>
      <c r="U316" s="3035"/>
      <c r="V316" s="3036"/>
      <c r="W316" s="2997">
        <v>1</v>
      </c>
      <c r="X316" s="2997">
        <v>1</v>
      </c>
      <c r="Y316" s="2997">
        <v>1</v>
      </c>
      <c r="Z316" s="2997">
        <v>1</v>
      </c>
      <c r="AA316" s="2997">
        <v>1</v>
      </c>
      <c r="AB316" s="2997">
        <v>1</v>
      </c>
      <c r="AC316" s="2997">
        <v>1</v>
      </c>
      <c r="AD316" s="2997">
        <v>1</v>
      </c>
      <c r="AE316" s="3002">
        <v>1</v>
      </c>
    </row>
    <row r="317" spans="1:31" s="3031" customFormat="1" ht="15.75">
      <c r="A317" s="2997">
        <v>1</v>
      </c>
      <c r="B317" s="3061"/>
      <c r="C317" s="3062" t="s">
        <v>4737</v>
      </c>
      <c r="D317" s="3063"/>
      <c r="E317" s="3063"/>
      <c r="F317" s="3065" t="s">
        <v>4606</v>
      </c>
      <c r="G317" s="3066">
        <v>100</v>
      </c>
      <c r="H317" s="3066">
        <v>100</v>
      </c>
      <c r="I317" s="3066">
        <v>100</v>
      </c>
      <c r="J317" s="3067">
        <v>120</v>
      </c>
      <c r="K317" s="3067">
        <v>100</v>
      </c>
      <c r="L317" s="3066">
        <v>100</v>
      </c>
      <c r="M317" s="3088" t="str">
        <f>IFERROR(IF(F317=E363,"L",IF(OR(F317=F363,F317=G363,F317=H363,F317=I363),"Kg",IF(OR(F317=J363,F317=K363,F317=L363,F317=M363),F317,0))),0)</f>
        <v>Kg</v>
      </c>
      <c r="N317" s="3069">
        <f>IFERROR((SUMIF(E363:M363, F317, E364:M364)) * G317 * G19, 0)</f>
        <v>10</v>
      </c>
      <c r="O317" s="3069">
        <f>IFERROR((SUMIF(E363:M363, F317, E364:M364)) * I317 * I19, 0)</f>
        <v>37.800000000000004</v>
      </c>
      <c r="P317" s="3069">
        <f>IFERROR((SUMIF(E363:M363, F317, E364:M364)) * K317 * K19, 0)</f>
        <v>9.5</v>
      </c>
      <c r="Q317" s="3070" t="str">
        <f>IFERROR(IF(N317&gt;0,IF(OR(F317="Kg", F317="g"),IF(ROUND(N317,3)&gt;=1,ROUND(N317,3)&amp;" Kg",ROUND(N317*1000,0)&amp;" g"),IF(ROUND(N317,3)&gt;=1,ROUND(N317,3)&amp;IF(OR(F317=E363,F317=F363,F317=G363,F317=H363,F317=I363)," Kg ",F317),"")), ""),0)</f>
        <v>10 Kg</v>
      </c>
      <c r="R317" s="3070" t="str">
        <f>IFERROR(IF(O317&gt;0,IF(OR(F317="Kg", F317="g"),IF(ROUND(O317,3)&gt;=1,ROUND(O317,3)&amp;" Kg",ROUND(O317*1000,0)&amp;" g"),IF(ROUND(O317,3)&gt;=1,ROUND(O317,3)&amp;IF(OR(F317=E363,F317=F363,F317=G363,F317=H363,F317=I363)," Kg ",F317),"")), ""),0)</f>
        <v>37.8 Kg</v>
      </c>
      <c r="S317" s="3070" t="str">
        <f>IFERROR(IF(P317&gt;0,IF(OR(F317="Kg", F317="g"),IF(ROUND(P317,3)&gt;=1,ROUND(P317,3)&amp;" Kg",ROUND(P317*1000,0)&amp;" g"),IF(ROUND(P317,3)&gt;=1,ROUND(P317,3)&amp;IF(OR(F317=E363,F317=F363,F317=G363,F317=H363,F317=I363)," Kg ",F317),"")), ""),0)</f>
        <v>9.5 Kg</v>
      </c>
      <c r="T317" s="3071">
        <f>IFERROR(INDEX(J364:M364,MATCH(G317,J363:M363,0))*G19&amp;" "&amp;G317,0)</f>
        <v>0</v>
      </c>
      <c r="U317" s="3071">
        <f>IFERROR(INDEX(J364:M364,MATCH(I317,J363:M363,0))*I19&amp;" "&amp;I317,0)</f>
        <v>0</v>
      </c>
      <c r="V317" s="3072">
        <f>IFERROR(INDEX(J364:M364,MATCH(K317,J363:M363,0))*K19&amp;" "&amp;K317,0)</f>
        <v>0</v>
      </c>
      <c r="W317" s="2997">
        <v>1</v>
      </c>
      <c r="X317" s="2997">
        <v>1</v>
      </c>
      <c r="Y317" s="2997">
        <v>1</v>
      </c>
      <c r="Z317" s="2997">
        <v>1</v>
      </c>
      <c r="AA317" s="2997">
        <v>1</v>
      </c>
      <c r="AB317" s="2997">
        <v>1</v>
      </c>
      <c r="AC317" s="2997">
        <v>1</v>
      </c>
      <c r="AD317" s="2997">
        <v>1</v>
      </c>
      <c r="AE317" s="3002">
        <v>1</v>
      </c>
    </row>
    <row r="318" spans="1:31" s="3031" customFormat="1" ht="15.75">
      <c r="A318" s="2997">
        <v>1</v>
      </c>
      <c r="B318" s="3061"/>
      <c r="C318" s="3073"/>
      <c r="D318" s="3074"/>
      <c r="E318" s="3074"/>
      <c r="F318" s="3075" t="str">
        <f>C317</f>
        <v>Desserts lactés</v>
      </c>
      <c r="G318" s="3095" t="str">
        <f>IF(OR(Q317="",0),T317,Q317)</f>
        <v>10 Kg</v>
      </c>
      <c r="H318" s="3095" t="str">
        <f>IF(OR(Q318="",0),T318,Q318)</f>
        <v>10 Kg</v>
      </c>
      <c r="I318" s="3095" t="str">
        <f>IF(OR(R317="",0),U317,R317)</f>
        <v>37.8 Kg</v>
      </c>
      <c r="J318" s="3095" t="str">
        <f>IF(OR(R318="",0),U318,R318)</f>
        <v>15.36 Kg</v>
      </c>
      <c r="K318" s="3095" t="str">
        <f>IF(OR(S317="",0),V317,S317)</f>
        <v>9.5 Kg</v>
      </c>
      <c r="L318" s="3095" t="str">
        <f>IF(OR(S318="",0),V318,S318)</f>
        <v>7.6 Kg</v>
      </c>
      <c r="M318" s="3090">
        <f>SUM(N317:P318)</f>
        <v>90.26</v>
      </c>
      <c r="N318" s="3078">
        <f>IFERROR((SUMIF(E363:M363, F317, E364:M364)) * H317 * H19, 0)</f>
        <v>10</v>
      </c>
      <c r="O318" s="3078">
        <f>IFERROR((SUMIF(E363:M363, F317, E364:M364)) * J317 * J19, 0)</f>
        <v>15.36</v>
      </c>
      <c r="P318" s="3078">
        <f>IFERROR((SUMIF(E363:M363, F317, E364:M364)) * L317 * L19, 0)</f>
        <v>7.6000000000000005</v>
      </c>
      <c r="Q318" s="3070" t="str">
        <f>IFERROR(IF(N318&gt;0,IF(OR(F317="Kg", F317="g"),IF(ROUND(N318,3)&gt;=1,ROUND(N318,3)&amp;" Kg",ROUND(N318*1000,0)&amp;" g"),IF(ROUND(N318,3)&gt;=1,ROUND(N318,3)&amp;IF(OR(F317=E363,F317=F363,F317=G363,F317=H363,F317=I363)," Kg ",F317),"")), ""),0)</f>
        <v>10 Kg</v>
      </c>
      <c r="R318" s="3070" t="str">
        <f>IFERROR(IF(O318&gt;0,IF(OR(F317="Kg", F317="g"),IF(ROUND(O318,3)&gt;=1,ROUND(O318,3)&amp;" Kg",ROUND(O318*1000,0)&amp;" g"),IF(ROUND(O318,3)&gt;=1,ROUND(O318,3)&amp;IF(OR(F317=E363,F317=F363,F317=G363,F317=H363,F317=I363)," Kg ",F317),"")), ""),0)</f>
        <v>15.36 Kg</v>
      </c>
      <c r="S318" s="3070" t="str">
        <f>IFERROR(IF(P318&gt;0,IF(OR(F317="Kg", F317="g"),IF(ROUND(P318,3)&gt;=1,ROUND(P318,3)&amp;" Kg",ROUND(P318*1000,0)&amp;" g"),IF(ROUND(P318,3)&gt;=1,ROUND(P318,3)&amp;IF(OR(F317=E363,F317=F363,F317=G363,F317=H363,F317=I363)," Kg ",F317),"")), ""),0)</f>
        <v>7.6 Kg</v>
      </c>
      <c r="T318" s="3071">
        <f>IFERROR(INDEX(J364:M364,MATCH(H317,J363:M363,0))*H19&amp;" "&amp;H317,0)</f>
        <v>0</v>
      </c>
      <c r="U318" s="3071">
        <f>IFERROR(INDEX(J364:M364,MATCH(J317,J363:M363,0))*J19&amp;" "&amp;J317,0)</f>
        <v>0</v>
      </c>
      <c r="V318" s="3072">
        <f>IFERROR(INDEX(J364:M364,MATCH(L317,J363:M363,0))*L19&amp;" "&amp;L317,0)</f>
        <v>0</v>
      </c>
      <c r="W318" s="2997">
        <v>1</v>
      </c>
      <c r="X318" s="2997">
        <v>1</v>
      </c>
      <c r="Y318" s="2997">
        <v>1</v>
      </c>
      <c r="Z318" s="2997">
        <v>1</v>
      </c>
      <c r="AA318" s="2997">
        <v>1</v>
      </c>
      <c r="AB318" s="2997">
        <v>1</v>
      </c>
      <c r="AC318" s="2997">
        <v>1</v>
      </c>
      <c r="AD318" s="2997">
        <v>1</v>
      </c>
      <c r="AE318" s="3002">
        <v>1</v>
      </c>
    </row>
    <row r="319" spans="1:31" s="3031" customFormat="1" ht="15.75">
      <c r="A319" s="2997">
        <v>1</v>
      </c>
      <c r="B319" s="3061"/>
      <c r="C319" s="3062" t="s">
        <v>4738</v>
      </c>
      <c r="D319" s="3063"/>
      <c r="E319" s="3063"/>
      <c r="F319" s="3065" t="s">
        <v>4606</v>
      </c>
      <c r="G319" s="3066">
        <v>120</v>
      </c>
      <c r="H319" s="3066">
        <v>120</v>
      </c>
      <c r="I319" s="3066">
        <v>120</v>
      </c>
      <c r="J319" s="3067">
        <v>120</v>
      </c>
      <c r="K319" s="3067">
        <v>120</v>
      </c>
      <c r="L319" s="3066">
        <v>120</v>
      </c>
      <c r="M319" s="3088" t="str">
        <f>IFERROR(IF(F319=E363,"L",IF(OR(F319=F363,F319=G363,F319=H363,F319=I363),"Kg",IF(OR(F319=J363,F319=K363,F319=L363,F319=M363),F319,0))),0)</f>
        <v>Kg</v>
      </c>
      <c r="N319" s="3069">
        <f>IFERROR((SUMIF(E363:M363, F319, E364:M364)) * G319 * G19, 0)</f>
        <v>12</v>
      </c>
      <c r="O319" s="3069">
        <f>IFERROR((SUMIF(E363:M363, F319, E364:M364)) * I319 * I19, 0)</f>
        <v>45.36</v>
      </c>
      <c r="P319" s="3069">
        <f>IFERROR((SUMIF(E363:M363, F319, E364:M364)) * K319 * K19, 0)</f>
        <v>11.4</v>
      </c>
      <c r="Q319" s="3092" t="str">
        <f>IFERROR(IF(N319&gt;0,IF(OR(F319="Kg", F319="g"),IF(ROUND(N319,3)&gt;=1,ROUND(N319,3)&amp;" Kg",ROUND(N319*1000,0)&amp;" g"),IF(ROUND(N319,3)&gt;=1,ROUND(N319,3)&amp;IF(OR(F319=E363,F319=F363,F319=G363,F319=H363,F319=I363)," Kg ",F319),"")), ""),0)</f>
        <v>12 Kg</v>
      </c>
      <c r="R319" s="3092" t="str">
        <f>IFERROR(IF(O319&gt;0,IF(OR(F319="Kg", F319="g"),IF(ROUND(O319,3)&gt;=1,ROUND(O319,3)&amp;" Kg",ROUND(O319*1000,0)&amp;" g"),IF(ROUND(O319,3)&gt;=1,ROUND(O319,3)&amp;IF(OR(F319=E363,F319=F363,F319=G363,F319=H363,F319=I363)," Kg ",F319),"")), ""),0)</f>
        <v>45.36 Kg</v>
      </c>
      <c r="S319" s="3092" t="str">
        <f>IFERROR(IF(P319&gt;0,IF(OR(F319="Kg", F319="g"),IF(ROUND(P319,3)&gt;=1,ROUND(P319,3)&amp;" Kg",ROUND(P319*1000,0)&amp;" g"),IF(ROUND(P319,3)&gt;=1,ROUND(P319,3)&amp;IF(OR(F319=E363,F319=F363,F319=G363,F319=H363,F319=I363)," Kg ",F319),"")), ""),0)</f>
        <v>11.4 Kg</v>
      </c>
      <c r="T319" s="3093">
        <f>IFERROR(INDEX(J364:M364,MATCH(G319,J363:M363,0))*G19&amp;" "&amp;G319,0)</f>
        <v>0</v>
      </c>
      <c r="U319" s="3093">
        <f>IFERROR(INDEX(J364:M364,MATCH(I319,J363:M363,0))*I19&amp;" "&amp;I319,0)</f>
        <v>0</v>
      </c>
      <c r="V319" s="3094">
        <f>IFERROR(INDEX(J364:M364,MATCH(K319,J363:M363,0))*K19&amp;" "&amp;K319,0)</f>
        <v>0</v>
      </c>
      <c r="W319" s="2997">
        <v>1</v>
      </c>
      <c r="X319" s="2997">
        <v>1</v>
      </c>
      <c r="Y319" s="2997">
        <v>1</v>
      </c>
      <c r="Z319" s="2997">
        <v>1</v>
      </c>
      <c r="AA319" s="2997">
        <v>1</v>
      </c>
      <c r="AB319" s="2997">
        <v>1</v>
      </c>
      <c r="AC319" s="2997">
        <v>1</v>
      </c>
      <c r="AD319" s="2997">
        <v>1</v>
      </c>
      <c r="AE319" s="3002">
        <v>1</v>
      </c>
    </row>
    <row r="320" spans="1:31" s="3031" customFormat="1" ht="15.75">
      <c r="A320" s="2997">
        <v>1</v>
      </c>
      <c r="B320" s="3061"/>
      <c r="C320" s="3073"/>
      <c r="D320" s="3074"/>
      <c r="E320" s="3074"/>
      <c r="F320" s="3075" t="str">
        <f>C319</f>
        <v>Mousse (en Litre)</v>
      </c>
      <c r="G320" s="3095" t="str">
        <f>IF(OR(Q319="",0),T319,Q319)</f>
        <v>12 Kg</v>
      </c>
      <c r="H320" s="3095" t="str">
        <f>IF(OR(Q320="",0),T320,Q320)</f>
        <v>12 Kg</v>
      </c>
      <c r="I320" s="3095" t="str">
        <f>IF(OR(R319="",0),U319,R319)</f>
        <v>45.36 Kg</v>
      </c>
      <c r="J320" s="3095" t="str">
        <f>IF(OR(R320="",0),U320,R320)</f>
        <v>15.36 Kg</v>
      </c>
      <c r="K320" s="3095" t="str">
        <f>IF(OR(S319="",0),V319,S319)</f>
        <v>11.4 Kg</v>
      </c>
      <c r="L320" s="3095" t="str">
        <f>IF(OR(S320="",0),V320,S320)</f>
        <v>9.12 Kg</v>
      </c>
      <c r="M320" s="3090">
        <f>SUM(N319:P320)</f>
        <v>105.24000000000001</v>
      </c>
      <c r="N320" s="3078">
        <f>IFERROR((SUMIF(E363:M363, F319, E364:M364)) * H319 * H19, 0)</f>
        <v>12</v>
      </c>
      <c r="O320" s="3078">
        <f>IFERROR((SUMIF(E363:M363, F319, E364:M364)) * J319 * J19, 0)</f>
        <v>15.36</v>
      </c>
      <c r="P320" s="3078">
        <f>IFERROR((SUMIF(E363:M363, F319, E364:M364)) * L319 * L19, 0)</f>
        <v>9.1199999999999992</v>
      </c>
      <c r="Q320" s="3092" t="str">
        <f>IFERROR(IF(N320&gt;0,IF(OR(F319="Kg", F319="g"),IF(ROUND(N320,3)&gt;=1,ROUND(N320,3)&amp;" Kg",ROUND(N320*1000,0)&amp;" g"),IF(ROUND(N320,3)&gt;=1,ROUND(N320,3)&amp;IF(OR(F319=E363,F319=F363,F319=G363,F319=H363,F319=I363)," Kg ",F319),"")), ""),0)</f>
        <v>12 Kg</v>
      </c>
      <c r="R320" s="3092" t="str">
        <f>IFERROR(IF(O320&gt;0,IF(OR(F319="Kg", F319="g"),IF(ROUND(O320,3)&gt;=1,ROUND(O320,3)&amp;" Kg",ROUND(O320*1000,0)&amp;" g"),IF(ROUND(O320,3)&gt;=1,ROUND(O320,3)&amp;IF(OR(F319=E363,F319=F363,F319=G363,F319=H363,F319=I363)," Kg ",F319),"")), ""),0)</f>
        <v>15.36 Kg</v>
      </c>
      <c r="S320" s="3092" t="str">
        <f>IFERROR(IF(P320&gt;0,IF(OR(F319="Kg", F319="g"),IF(ROUND(P320,3)&gt;=1,ROUND(P320,3)&amp;" Kg",ROUND(P320*1000,0)&amp;" g"),IF(ROUND(P320,3)&gt;=1,ROUND(P320,3)&amp;IF(OR(F319=E363,F319=F363,F319=G363,F319=H363,F319=I363)," Kg ",F319),"")), ""),0)</f>
        <v>9.12 Kg</v>
      </c>
      <c r="T320" s="3093">
        <f>IFERROR(INDEX(J364:M364,MATCH(H319,J363:M363,0))*H19&amp;" "&amp;H319,0)</f>
        <v>0</v>
      </c>
      <c r="U320" s="3093">
        <f>IFERROR(INDEX(J364:M364,MATCH(J319,J363:M363,0))*J19&amp;" "&amp;J319,0)</f>
        <v>0</v>
      </c>
      <c r="V320" s="3094">
        <f>IFERROR(INDEX(J364:M364,MATCH(L319,J363:M363,0))*L19&amp;" "&amp;L319,0)</f>
        <v>0</v>
      </c>
      <c r="W320" s="2997">
        <v>1</v>
      </c>
      <c r="X320" s="2997">
        <v>1</v>
      </c>
      <c r="Y320" s="2997">
        <v>1</v>
      </c>
      <c r="Z320" s="2997">
        <v>1</v>
      </c>
      <c r="AA320" s="2997">
        <v>1</v>
      </c>
      <c r="AB320" s="2997">
        <v>1</v>
      </c>
      <c r="AC320" s="2997">
        <v>1</v>
      </c>
      <c r="AD320" s="2997">
        <v>1</v>
      </c>
      <c r="AE320" s="3002">
        <v>1</v>
      </c>
    </row>
    <row r="321" spans="1:31" s="3031" customFormat="1" ht="15.75">
      <c r="A321" s="2997">
        <v>1</v>
      </c>
      <c r="B321" s="3061"/>
      <c r="C321" s="3062" t="s">
        <v>4739</v>
      </c>
      <c r="D321" s="3063"/>
      <c r="E321" s="3063"/>
      <c r="F321" s="3065" t="s">
        <v>4606</v>
      </c>
      <c r="G321" s="3066">
        <v>110</v>
      </c>
      <c r="H321" s="3066">
        <v>100</v>
      </c>
      <c r="I321" s="3066">
        <v>130</v>
      </c>
      <c r="J321" s="3067">
        <v>150</v>
      </c>
      <c r="K321" s="3067">
        <v>130</v>
      </c>
      <c r="L321" s="3066">
        <v>130</v>
      </c>
      <c r="M321" s="3088" t="str">
        <f>IFERROR(IF(F321=E363,"L",IF(OR(F321=F363,F321=G363,F321=H363,F321=I363),"Kg",IF(OR(F321=J363,F321=K363,F321=L363,F321=M363),F321,0))),0)</f>
        <v>Kg</v>
      </c>
      <c r="N321" s="3069">
        <f>IFERROR((SUMIF(E363:M363, F321, E364:M364)) * G321 * G19, 0)</f>
        <v>11</v>
      </c>
      <c r="O321" s="3069">
        <f>IFERROR((SUMIF(E363:M363, F321, E364:M364)) * I321 * I19, 0)</f>
        <v>49.14</v>
      </c>
      <c r="P321" s="3069">
        <f>IFERROR((SUMIF(E363:M363, F321, E364:M364)) * K321 * K19, 0)</f>
        <v>12.35</v>
      </c>
      <c r="Q321" s="3070" t="str">
        <f>IFERROR(IF(N321&gt;0,IF(OR(F321="Kg", F321="g"),IF(ROUND(N321,3)&gt;=1,ROUND(N321,3)&amp;" Kg",ROUND(N321*1000,0)&amp;" g"),IF(ROUND(N321,3)&gt;=1,ROUND(N321,3)&amp;IF(OR(F321=E363,F321=F363,F321=G363,F321=H363,F321=I363)," Kg ",F321),"")), ""),0)</f>
        <v>11 Kg</v>
      </c>
      <c r="R321" s="3070" t="str">
        <f>IFERROR(IF(O321&gt;0,IF(OR(F321="Kg", F321="g"),IF(ROUND(O321,3)&gt;=1,ROUND(O321,3)&amp;" Kg",ROUND(O321*1000,0)&amp;" g"),IF(ROUND(O321,3)&gt;=1,ROUND(O321,3)&amp;IF(OR(F321=E363,F321=F363,F321=G363,F321=H363,F321=I363)," Kg ",F321),"")), ""),0)</f>
        <v>49.14 Kg</v>
      </c>
      <c r="S321" s="3070" t="str">
        <f>IFERROR(IF(P321&gt;0,IF(OR(F321="Kg", F321="g"),IF(ROUND(P321,3)&gt;=1,ROUND(P321,3)&amp;" Kg",ROUND(P321*1000,0)&amp;" g"),IF(ROUND(P321,3)&gt;=1,ROUND(P321,3)&amp;IF(OR(F321=E363,F321=F363,F321=G363,F321=H363,F321=I363)," Kg ",F321),"")), ""),0)</f>
        <v>12.35 Kg</v>
      </c>
      <c r="T321" s="3071">
        <f>IFERROR(INDEX(J364:M364,MATCH(G321,J363:M363,0))*G19&amp;" "&amp;G321,0)</f>
        <v>0</v>
      </c>
      <c r="U321" s="3071">
        <f>IFERROR(INDEX(J364:M364,MATCH(I321,J363:M363,0))*I19&amp;" "&amp;I321,0)</f>
        <v>0</v>
      </c>
      <c r="V321" s="3072">
        <f>IFERROR(INDEX(J364:M364,MATCH(K321,J363:M363,0))*K19&amp;" "&amp;K321,0)</f>
        <v>0</v>
      </c>
      <c r="W321" s="2997">
        <v>1</v>
      </c>
      <c r="X321" s="2997">
        <v>1</v>
      </c>
      <c r="Y321" s="2997">
        <v>1</v>
      </c>
      <c r="Z321" s="2997">
        <v>1</v>
      </c>
      <c r="AA321" s="2997">
        <v>1</v>
      </c>
      <c r="AB321" s="2997">
        <v>1</v>
      </c>
      <c r="AC321" s="2997">
        <v>1</v>
      </c>
      <c r="AD321" s="2997">
        <v>1</v>
      </c>
      <c r="AE321" s="3002">
        <v>1</v>
      </c>
    </row>
    <row r="322" spans="1:31" s="3031" customFormat="1" ht="15.75">
      <c r="A322" s="2997">
        <v>1</v>
      </c>
      <c r="B322" s="3061"/>
      <c r="C322" s="3073"/>
      <c r="D322" s="3074"/>
      <c r="E322" s="3074"/>
      <c r="F322" s="3075" t="str">
        <f>C321</f>
        <v>Fruits crus</v>
      </c>
      <c r="G322" s="3095" t="str">
        <f>IF(OR(Q321="",0),T321,Q321)</f>
        <v>11 Kg</v>
      </c>
      <c r="H322" s="3095" t="str">
        <f>IF(OR(Q322="",0),T322,Q322)</f>
        <v>10 Kg</v>
      </c>
      <c r="I322" s="3095" t="str">
        <f>IF(OR(R321="",0),U321,R321)</f>
        <v>49.14 Kg</v>
      </c>
      <c r="J322" s="3095" t="str">
        <f>IF(OR(R322="",0),U322,R322)</f>
        <v>19.2 Kg</v>
      </c>
      <c r="K322" s="3095" t="str">
        <f>IF(OR(S321="",0),V321,S321)</f>
        <v>12.35 Kg</v>
      </c>
      <c r="L322" s="3095" t="str">
        <f>IF(OR(S322="",0),V322,S322)</f>
        <v>9.88 Kg</v>
      </c>
      <c r="M322" s="3090">
        <f>SUM(N321:P322)</f>
        <v>111.57</v>
      </c>
      <c r="N322" s="3078">
        <f>IFERROR((SUMIF(E363:M363, F321, E364:M364)) * H321 * H19, 0)</f>
        <v>10</v>
      </c>
      <c r="O322" s="3078">
        <f>IFERROR((SUMIF(E363:M363, F321, E364:M364)) * J321 * J19, 0)</f>
        <v>19.2</v>
      </c>
      <c r="P322" s="3078">
        <f>IFERROR((SUMIF(E363:M363, F321, E364:M364)) * L321 * L19, 0)</f>
        <v>9.8800000000000008</v>
      </c>
      <c r="Q322" s="3070" t="str">
        <f>IFERROR(IF(N322&gt;0,IF(OR(F321="Kg", F321="g"),IF(ROUND(N322,3)&gt;=1,ROUND(N322,3)&amp;" Kg",ROUND(N322*1000,0)&amp;" g"),IF(ROUND(N322,3)&gt;=1,ROUND(N322,3)&amp;IF(OR(F321=E363,F321=F363,F321=G363,F321=H363,F321=I363)," Kg ",F321),"")), ""),0)</f>
        <v>10 Kg</v>
      </c>
      <c r="R322" s="3070" t="str">
        <f>IFERROR(IF(O322&gt;0,IF(OR(F321="Kg", F321="g"),IF(ROUND(O322,3)&gt;=1,ROUND(O322,3)&amp;" Kg",ROUND(O322*1000,0)&amp;" g"),IF(ROUND(O322,3)&gt;=1,ROUND(O322,3)&amp;IF(OR(F321=E363,F321=F363,F321=G363,F321=H363,F321=I363)," Kg ",F321),"")), ""),0)</f>
        <v>19.2 Kg</v>
      </c>
      <c r="S322" s="3070" t="str">
        <f>IFERROR(IF(P322&gt;0,IF(OR(F321="Kg", F321="g"),IF(ROUND(P322,3)&gt;=1,ROUND(P322,3)&amp;" Kg",ROUND(P322*1000,0)&amp;" g"),IF(ROUND(P322,3)&gt;=1,ROUND(P322,3)&amp;IF(OR(F321=E363,F321=F363,F321=G363,F321=H363,F321=I363)," Kg ",F321),"")), ""),0)</f>
        <v>9.88 Kg</v>
      </c>
      <c r="T322" s="3071">
        <f>IFERROR(INDEX(J364:M364,MATCH(H321,J363:M363,0))*H19&amp;" "&amp;H321,0)</f>
        <v>0</v>
      </c>
      <c r="U322" s="3071">
        <f>IFERROR(INDEX(J364:M364,MATCH(J321,J363:M363,0))*J19&amp;" "&amp;J321,0)</f>
        <v>0</v>
      </c>
      <c r="V322" s="3072">
        <f>IFERROR(INDEX(J364:M364,MATCH(L321,J363:M363,0))*L19&amp;" "&amp;L321,0)</f>
        <v>0</v>
      </c>
      <c r="W322" s="2997">
        <v>1</v>
      </c>
      <c r="X322" s="2997">
        <v>1</v>
      </c>
      <c r="Y322" s="2997">
        <v>1</v>
      </c>
      <c r="Z322" s="2997">
        <v>1</v>
      </c>
      <c r="AA322" s="2997">
        <v>1</v>
      </c>
      <c r="AB322" s="2997">
        <v>1</v>
      </c>
      <c r="AC322" s="2997">
        <v>1</v>
      </c>
      <c r="AD322" s="2997">
        <v>1</v>
      </c>
      <c r="AE322" s="3002">
        <v>1</v>
      </c>
    </row>
    <row r="323" spans="1:31" s="3031" customFormat="1" ht="15.75">
      <c r="A323" s="2997">
        <v>1</v>
      </c>
      <c r="B323" s="3061"/>
      <c r="C323" s="3062" t="s">
        <v>4740</v>
      </c>
      <c r="D323" s="3063"/>
      <c r="E323" s="3063"/>
      <c r="F323" s="3065" t="s">
        <v>4606</v>
      </c>
      <c r="G323" s="3066">
        <v>100</v>
      </c>
      <c r="H323" s="3066">
        <v>100</v>
      </c>
      <c r="I323" s="3066">
        <v>130</v>
      </c>
      <c r="J323" s="3067">
        <v>140</v>
      </c>
      <c r="K323" s="3067">
        <v>130</v>
      </c>
      <c r="L323" s="3066">
        <v>130</v>
      </c>
      <c r="M323" s="3088" t="str">
        <f>IFERROR(IF(F323=E363,"L",IF(OR(F323=F363,F323=G363,F323=H363,F323=I363),"Kg",IF(OR(F323=J363,F323=K363,F323=L363,F323=M363),F323,0))),0)</f>
        <v>Kg</v>
      </c>
      <c r="N323" s="3069">
        <f>IFERROR((SUMIF(E363:M363, F323, E364:M364)) * G323 * G19, 0)</f>
        <v>10</v>
      </c>
      <c r="O323" s="3069">
        <f>IFERROR((SUMIF(E363:M363, F323, E364:M364)) * I323 * I19, 0)</f>
        <v>49.14</v>
      </c>
      <c r="P323" s="3069">
        <f>IFERROR((SUMIF(E363:M363, F323, E364:M364)) * K323 * K19, 0)</f>
        <v>12.35</v>
      </c>
      <c r="Q323" s="3092" t="str">
        <f>IFERROR(IF(N323&gt;0,IF(OR(F323="Kg", F323="g"),IF(ROUND(N323,3)&gt;=1,ROUND(N323,3)&amp;" Kg",ROUND(N323*1000,0)&amp;" g"),IF(ROUND(N323,3)&gt;=1,ROUND(N323,3)&amp;IF(OR(F323=E363,F323=F363,F323=G363,F323=H363,F323=I363)," Kg ",F323),"")), ""),0)</f>
        <v>10 Kg</v>
      </c>
      <c r="R323" s="3092" t="str">
        <f>IFERROR(IF(O323&gt;0,IF(OR(F323="Kg", F323="g"),IF(ROUND(O323,3)&gt;=1,ROUND(O323,3)&amp;" Kg",ROUND(O323*1000,0)&amp;" g"),IF(ROUND(O323,3)&gt;=1,ROUND(O323,3)&amp;IF(OR(F323=E363,F323=F363,F323=G363,F323=H363,F323=I363)," Kg ",F323),"")), ""),0)</f>
        <v>49.14 Kg</v>
      </c>
      <c r="S323" s="3092" t="str">
        <f>IFERROR(IF(P323&gt;0,IF(OR(F323="Kg", F323="g"),IF(ROUND(P323,3)&gt;=1,ROUND(P323,3)&amp;" Kg",ROUND(P323*1000,0)&amp;" g"),IF(ROUND(P323,3)&gt;=1,ROUND(P323,3)&amp;IF(OR(F323=E363,F323=F363,F323=G363,F323=H363,F323=I363)," Kg ",F323),"")), ""),0)</f>
        <v>12.35 Kg</v>
      </c>
      <c r="T323" s="3093">
        <f>IFERROR(INDEX(J364:M364,MATCH(G323,J363:M363,0))*G19&amp;" "&amp;G323,0)</f>
        <v>0</v>
      </c>
      <c r="U323" s="3093">
        <f>IFERROR(INDEX(J364:M364,MATCH(I323,J363:M363,0))*I19&amp;" "&amp;I323,0)</f>
        <v>0</v>
      </c>
      <c r="V323" s="3094">
        <f>IFERROR(INDEX(J364:M364,MATCH(K323,J363:M363,0))*K19&amp;" "&amp;K323,0)</f>
        <v>0</v>
      </c>
      <c r="W323" s="2997">
        <v>1</v>
      </c>
      <c r="X323" s="2997">
        <v>1</v>
      </c>
      <c r="Y323" s="2997">
        <v>1</v>
      </c>
      <c r="Z323" s="2997">
        <v>1</v>
      </c>
      <c r="AA323" s="2997">
        <v>1</v>
      </c>
      <c r="AB323" s="2997">
        <v>1</v>
      </c>
      <c r="AC323" s="2997">
        <v>1</v>
      </c>
      <c r="AD323" s="2997">
        <v>1</v>
      </c>
      <c r="AE323" s="3002">
        <v>1</v>
      </c>
    </row>
    <row r="324" spans="1:31" s="3031" customFormat="1" ht="15.75">
      <c r="A324" s="2997">
        <v>1</v>
      </c>
      <c r="B324" s="3061"/>
      <c r="C324" s="3073"/>
      <c r="D324" s="3074"/>
      <c r="E324" s="3074"/>
      <c r="F324" s="3075" t="str">
        <f>C323</f>
        <v>Fruits cuits</v>
      </c>
      <c r="G324" s="3095" t="str">
        <f>IF(OR(Q323="",0),T323,Q323)</f>
        <v>10 Kg</v>
      </c>
      <c r="H324" s="3095" t="str">
        <f>IF(OR(Q324="",0),T324,Q324)</f>
        <v>10 Kg</v>
      </c>
      <c r="I324" s="3095" t="str">
        <f>IF(OR(R323="",0),U323,R323)</f>
        <v>49.14 Kg</v>
      </c>
      <c r="J324" s="3095" t="str">
        <f>IF(OR(R324="",0),U324,R324)</f>
        <v>17.92 Kg</v>
      </c>
      <c r="K324" s="3095" t="str">
        <f>IF(OR(S323="",0),V323,S323)</f>
        <v>12.35 Kg</v>
      </c>
      <c r="L324" s="3095" t="str">
        <f>IF(OR(S324="",0),V324,S324)</f>
        <v>9.88 Kg</v>
      </c>
      <c r="M324" s="3090">
        <f>SUM(N323:P324)</f>
        <v>109.28999999999999</v>
      </c>
      <c r="N324" s="3078">
        <f>IFERROR((SUMIF(E363:M363, F323, E364:M364)) * H323 * H19, 0)</f>
        <v>10</v>
      </c>
      <c r="O324" s="3078">
        <f>IFERROR((SUMIF(E363:M363, F323, E364:M364)) * J323 * J19, 0)</f>
        <v>17.920000000000002</v>
      </c>
      <c r="P324" s="3078">
        <f>IFERROR((SUMIF(E363:M363, F323, E364:M364)) * L323 * L19, 0)</f>
        <v>9.8800000000000008</v>
      </c>
      <c r="Q324" s="3092" t="str">
        <f>IFERROR(IF(N324&gt;0,IF(OR(F323="Kg", F323="g"),IF(ROUND(N324,3)&gt;=1,ROUND(N324,3)&amp;" Kg",ROUND(N324*1000,0)&amp;" g"),IF(ROUND(N324,3)&gt;=1,ROUND(N324,3)&amp;IF(OR(F323=E363,F323=F363,F323=G363,F323=H363,F323=I363)," Kg ",F323),"")), ""),0)</f>
        <v>10 Kg</v>
      </c>
      <c r="R324" s="3092" t="str">
        <f>IFERROR(IF(O324&gt;0,IF(OR(F323="Kg", F323="g"),IF(ROUND(O324,3)&gt;=1,ROUND(O324,3)&amp;" Kg",ROUND(O324*1000,0)&amp;" g"),IF(ROUND(O324,3)&gt;=1,ROUND(O324,3)&amp;IF(OR(F323=E363,F323=F363,F323=G363,F323=H363,F323=I363)," Kg ",F323),"")), ""),0)</f>
        <v>17.92 Kg</v>
      </c>
      <c r="S324" s="3092" t="str">
        <f>IFERROR(IF(P324&gt;0,IF(OR(F323="Kg", F323="g"),IF(ROUND(P324,3)&gt;=1,ROUND(P324,3)&amp;" Kg",ROUND(P324*1000,0)&amp;" g"),IF(ROUND(P324,3)&gt;=1,ROUND(P324,3)&amp;IF(OR(F323=E363,F323=F363,F323=G363,F323=H363,F323=I363)," Kg ",F323),"")), ""),0)</f>
        <v>9.88 Kg</v>
      </c>
      <c r="T324" s="3093">
        <f>IFERROR(INDEX(J364:M364,MATCH(H323,J363:M363,0))*H19&amp;" "&amp;H323,0)</f>
        <v>0</v>
      </c>
      <c r="U324" s="3093">
        <f>IFERROR(INDEX(J364:M364,MATCH(J323,J363:M363,0))*J19&amp;" "&amp;J323,0)</f>
        <v>0</v>
      </c>
      <c r="V324" s="3094">
        <f>IFERROR(INDEX(J364:M364,MATCH(L323,J363:M363,0))*L19&amp;" "&amp;L323,0)</f>
        <v>0</v>
      </c>
      <c r="W324" s="2997">
        <v>1</v>
      </c>
      <c r="X324" s="2997">
        <v>1</v>
      </c>
      <c r="Y324" s="2997">
        <v>1</v>
      </c>
      <c r="Z324" s="2997">
        <v>1</v>
      </c>
      <c r="AA324" s="2997">
        <v>1</v>
      </c>
      <c r="AB324" s="2997">
        <v>1</v>
      </c>
      <c r="AC324" s="2997">
        <v>1</v>
      </c>
      <c r="AD324" s="2997">
        <v>1</v>
      </c>
      <c r="AE324" s="3002">
        <v>1</v>
      </c>
    </row>
    <row r="325" spans="1:31" s="3031" customFormat="1" ht="15.75">
      <c r="A325" s="2997">
        <v>1</v>
      </c>
      <c r="B325" s="3061"/>
      <c r="C325" s="3062" t="s">
        <v>4741</v>
      </c>
      <c r="D325" s="3063"/>
      <c r="E325" s="3063"/>
      <c r="F325" s="3065" t="s">
        <v>4606</v>
      </c>
      <c r="G325" s="3066">
        <v>40</v>
      </c>
      <c r="H325" s="3066">
        <v>40</v>
      </c>
      <c r="I325" s="3066">
        <v>60</v>
      </c>
      <c r="J325" s="3067">
        <v>80</v>
      </c>
      <c r="K325" s="3067">
        <v>60</v>
      </c>
      <c r="L325" s="3066">
        <v>60</v>
      </c>
      <c r="M325" s="3088" t="str">
        <f>IFERROR(IF(F325=E363,"L",IF(OR(F325=F363,F325=G363,F325=H363,F325=I363),"Kg",IF(OR(F325=J363,F325=K363,F325=L363,F325=M363),F325,0))),0)</f>
        <v>Kg</v>
      </c>
      <c r="N325" s="3069">
        <f>IFERROR((SUMIF(E363:M363, F325, E364:M364)) * G325 * G19, 0)</f>
        <v>4</v>
      </c>
      <c r="O325" s="3069">
        <f>IFERROR((SUMIF(E363:M363, F325, E364:M364)) * I325 * I19, 0)</f>
        <v>22.68</v>
      </c>
      <c r="P325" s="3069">
        <f>IFERROR((SUMIF(E363:M363, F325, E364:M364)) * K325 * K19, 0)</f>
        <v>5.7</v>
      </c>
      <c r="Q325" s="3070" t="str">
        <f>IFERROR(IF(N325&gt;0,IF(OR(F325="Kg", F325="g"),IF(ROUND(N325,3)&gt;=1,ROUND(N325,3)&amp;" Kg",ROUND(N325*1000,0)&amp;" g"),IF(ROUND(N325,3)&gt;=1,ROUND(N325,3)&amp;IF(OR(F325=E363,F325=F363,F325=G363,F325=H363,F325=I363)," Kg ",F325),"")), ""),0)</f>
        <v>4 Kg</v>
      </c>
      <c r="R325" s="3070" t="str">
        <f>IFERROR(IF(O325&gt;0,IF(OR(F325="Kg", F325="g"),IF(ROUND(O325,3)&gt;=1,ROUND(O325,3)&amp;" Kg",ROUND(O325*1000,0)&amp;" g"),IF(ROUND(O325,3)&gt;=1,ROUND(O325,3)&amp;IF(OR(F325=E363,F325=F363,F325=G363,F325=H363,F325=I363)," Kg ",F325),"")), ""),0)</f>
        <v>22.68 Kg</v>
      </c>
      <c r="S325" s="3070" t="str">
        <f>IFERROR(IF(P325&gt;0,IF(OR(F325="Kg", F325="g"),IF(ROUND(P325,3)&gt;=1,ROUND(P325,3)&amp;" Kg",ROUND(P325*1000,0)&amp;" g"),IF(ROUND(P325,3)&gt;=1,ROUND(P325,3)&amp;IF(OR(F325=E363,F325=F363,F325=G363,F325=H363,F325=I363)," Kg ",F325),"")), ""),0)</f>
        <v>5.7 Kg</v>
      </c>
      <c r="T325" s="3071">
        <f>IFERROR(INDEX(J364:M364,MATCH(G325,J363:M363,0))*G19&amp;" "&amp;G325,0)</f>
        <v>0</v>
      </c>
      <c r="U325" s="3071">
        <f>IFERROR(INDEX(J364:M364,MATCH(I325,J363:M363,0))*I19&amp;" "&amp;I325,0)</f>
        <v>0</v>
      </c>
      <c r="V325" s="3072">
        <f>IFERROR(INDEX(J364:M364,MATCH(K325,J363:M363,0))*K19&amp;" "&amp;K325,0)</f>
        <v>0</v>
      </c>
      <c r="W325" s="2997">
        <v>1</v>
      </c>
      <c r="X325" s="2997">
        <v>1</v>
      </c>
      <c r="Y325" s="2997">
        <v>1</v>
      </c>
      <c r="Z325" s="2997">
        <v>1</v>
      </c>
      <c r="AA325" s="2997">
        <v>1</v>
      </c>
      <c r="AB325" s="2997">
        <v>1</v>
      </c>
      <c r="AC325" s="2997">
        <v>1</v>
      </c>
      <c r="AD325" s="2997">
        <v>1</v>
      </c>
      <c r="AE325" s="3002">
        <v>1</v>
      </c>
    </row>
    <row r="326" spans="1:31" s="3031" customFormat="1" ht="15.75">
      <c r="A326" s="2997">
        <v>1</v>
      </c>
      <c r="B326" s="3061"/>
      <c r="C326" s="3073"/>
      <c r="D326" s="3074"/>
      <c r="E326" s="3074"/>
      <c r="F326" s="3075" t="str">
        <f>C325</f>
        <v>Pâtisseries fraiches ou surgelées en portions</v>
      </c>
      <c r="G326" s="3095" t="str">
        <f>IF(OR(Q325="",0),T325,Q325)</f>
        <v>4 Kg</v>
      </c>
      <c r="H326" s="3095" t="str">
        <f>IF(OR(Q326="",0),T326,Q326)</f>
        <v>4 Kg</v>
      </c>
      <c r="I326" s="3095" t="str">
        <f>IF(OR(R325="",0),U325,R325)</f>
        <v>22.68 Kg</v>
      </c>
      <c r="J326" s="3095" t="str">
        <f>IF(OR(R326="",0),U326,R326)</f>
        <v>10.24 Kg</v>
      </c>
      <c r="K326" s="3095" t="str">
        <f>IF(OR(S325="",0),V325,S325)</f>
        <v>5.7 Kg</v>
      </c>
      <c r="L326" s="3095" t="str">
        <f>IF(OR(S326="",0),V326,S326)</f>
        <v>4.56 Kg</v>
      </c>
      <c r="M326" s="3090">
        <f>SUM(N325:P326)</f>
        <v>51.180000000000007</v>
      </c>
      <c r="N326" s="3078">
        <f>IFERROR((SUMIF(E363:M363, F325, E364:M364)) * H325 * H19, 0)</f>
        <v>4</v>
      </c>
      <c r="O326" s="3078">
        <f>IFERROR((SUMIF(E363:M363, F325, E364:M364)) * J325 * J19, 0)</f>
        <v>10.24</v>
      </c>
      <c r="P326" s="3078">
        <f>IFERROR((SUMIF(E363:M363, F325, E364:M364)) * L325 * L19, 0)</f>
        <v>4.5599999999999996</v>
      </c>
      <c r="Q326" s="3070" t="str">
        <f>IFERROR(IF(N326&gt;0,IF(OR(F325="Kg", F325="g"),IF(ROUND(N326,3)&gt;=1,ROUND(N326,3)&amp;" Kg",ROUND(N326*1000,0)&amp;" g"),IF(ROUND(N326,3)&gt;=1,ROUND(N326,3)&amp;IF(OR(F325=E363,F325=F363,F325=G363,F325=H363,F325=I363)," Kg ",F325),"")), ""),0)</f>
        <v>4 Kg</v>
      </c>
      <c r="R326" s="3070" t="str">
        <f>IFERROR(IF(O326&gt;0,IF(OR(F325="Kg", F325="g"),IF(ROUND(O326,3)&gt;=1,ROUND(O326,3)&amp;" Kg",ROUND(O326*1000,0)&amp;" g"),IF(ROUND(O326,3)&gt;=1,ROUND(O326,3)&amp;IF(OR(F325=E363,F325=F363,F325=G363,F325=H363,F325=I363)," Kg ",F325),"")), ""),0)</f>
        <v>10.24 Kg</v>
      </c>
      <c r="S326" s="3070" t="str">
        <f>IFERROR(IF(P326&gt;0,IF(OR(F325="Kg", F325="g"),IF(ROUND(P326,3)&gt;=1,ROUND(P326,3)&amp;" Kg",ROUND(P326*1000,0)&amp;" g"),IF(ROUND(P326,3)&gt;=1,ROUND(P326,3)&amp;IF(OR(F325=E363,F325=F363,F325=G363,F325=H363,F325=I363)," Kg ",F325),"")), ""),0)</f>
        <v>4.56 Kg</v>
      </c>
      <c r="T326" s="3071">
        <f>IFERROR(INDEX(J364:M364,MATCH(H325,J363:M363,0))*H19&amp;" "&amp;H325,0)</f>
        <v>0</v>
      </c>
      <c r="U326" s="3071">
        <f>IFERROR(INDEX(J364:M364,MATCH(J325,J363:M363,0))*J19&amp;" "&amp;J325,0)</f>
        <v>0</v>
      </c>
      <c r="V326" s="3072">
        <f>IFERROR(INDEX(J364:M364,MATCH(L325,J363:M363,0))*L19&amp;" "&amp;L325,0)</f>
        <v>0</v>
      </c>
      <c r="W326" s="2997">
        <v>1</v>
      </c>
      <c r="X326" s="2997">
        <v>1</v>
      </c>
      <c r="Y326" s="2997">
        <v>1</v>
      </c>
      <c r="Z326" s="2997">
        <v>1</v>
      </c>
      <c r="AA326" s="2997">
        <v>1</v>
      </c>
      <c r="AB326" s="2997">
        <v>1</v>
      </c>
      <c r="AC326" s="2997">
        <v>1</v>
      </c>
      <c r="AD326" s="2997">
        <v>1</v>
      </c>
      <c r="AE326" s="3002">
        <v>1</v>
      </c>
    </row>
    <row r="327" spans="1:31" s="3031" customFormat="1" ht="15.75">
      <c r="A327" s="2997">
        <v>1</v>
      </c>
      <c r="B327" s="3061"/>
      <c r="C327" s="3062" t="s">
        <v>4742</v>
      </c>
      <c r="D327" s="3063"/>
      <c r="E327" s="3063"/>
      <c r="F327" s="3065" t="s">
        <v>4606</v>
      </c>
      <c r="G327" s="3066">
        <v>60</v>
      </c>
      <c r="H327" s="3066">
        <v>60</v>
      </c>
      <c r="I327" s="3066">
        <v>80</v>
      </c>
      <c r="J327" s="3067">
        <v>120</v>
      </c>
      <c r="K327" s="3067">
        <v>80</v>
      </c>
      <c r="L327" s="3066">
        <v>80</v>
      </c>
      <c r="M327" s="3088" t="str">
        <f>IFERROR(IF(F327=E363,"L",IF(OR(F327=F363,F327=G363,F327=H363,F327=I363),"Kg",IF(OR(F327=J363,F327=K363,F327=L363,F327=M363),F327,0))),0)</f>
        <v>Kg</v>
      </c>
      <c r="N327" s="3069">
        <f>IFERROR((SUMIF(E363:M363, F327, E364:M364)) * G327 * G19, 0)</f>
        <v>6</v>
      </c>
      <c r="O327" s="3069">
        <f>IFERROR((SUMIF(E363:M363, F327, E364:M364)) * I327 * I19, 0)</f>
        <v>30.240000000000002</v>
      </c>
      <c r="P327" s="3069">
        <f>IFERROR((SUMIF(E363:M363, F327, E364:M364)) * K327 * K19, 0)</f>
        <v>7.6000000000000005</v>
      </c>
      <c r="Q327" s="3092" t="str">
        <f>IFERROR(IF(N327&gt;0,IF(OR(F327="Kg", F327="g"),IF(ROUND(N327,3)&gt;=1,ROUND(N327,3)&amp;" Kg",ROUND(N327*1000,0)&amp;" g"),IF(ROUND(N327,3)&gt;=1,ROUND(N327,3)&amp;IF(OR(F327=E363,F327=F363,F327=G363,F327=H363,F327=I363)," Kg ",F327),"")), ""),0)</f>
        <v>6 Kg</v>
      </c>
      <c r="R327" s="3092" t="str">
        <f>IFERROR(IF(O327&gt;0,IF(OR(F327="Kg", F327="g"),IF(ROUND(O327,3)&gt;=1,ROUND(O327,3)&amp;" Kg",ROUND(O327*1000,0)&amp;" g"),IF(ROUND(O327,3)&gt;=1,ROUND(O327,3)&amp;IF(OR(F327=E363,F327=F363,F327=G363,F327=H363,F327=I363)," Kg ",F327),"")), ""),0)</f>
        <v>30.24 Kg</v>
      </c>
      <c r="S327" s="3092" t="str">
        <f>IFERROR(IF(P327&gt;0,IF(OR(F327="Kg", F327="g"),IF(ROUND(P327,3)&gt;=1,ROUND(P327,3)&amp;" Kg",ROUND(P327*1000,0)&amp;" g"),IF(ROUND(P327,3)&gt;=1,ROUND(P327,3)&amp;IF(OR(F327=E363,F327=F363,F327=G363,F327=H363,F327=I363)," Kg ",F327),"")), ""),0)</f>
        <v>7.6 Kg</v>
      </c>
      <c r="T327" s="3093">
        <f>IFERROR(INDEX(J364:M364,MATCH(G327,J363:M363,0))*G19&amp;" "&amp;G327,0)</f>
        <v>0</v>
      </c>
      <c r="U327" s="3093">
        <f>IFERROR(INDEX(J364:M364,MATCH(I327,J363:M363,0))*I19&amp;" "&amp;I327,0)</f>
        <v>0</v>
      </c>
      <c r="V327" s="3094">
        <f>IFERROR(INDEX(J364:M364,MATCH(K327,J363:M363,0))*K19&amp;" "&amp;K327,0)</f>
        <v>0</v>
      </c>
      <c r="W327" s="2997">
        <v>1</v>
      </c>
      <c r="X327" s="2997">
        <v>1</v>
      </c>
      <c r="Y327" s="2997">
        <v>1</v>
      </c>
      <c r="Z327" s="2997">
        <v>1</v>
      </c>
      <c r="AA327" s="2997">
        <v>1</v>
      </c>
      <c r="AB327" s="2997">
        <v>1</v>
      </c>
      <c r="AC327" s="2997">
        <v>1</v>
      </c>
      <c r="AD327" s="2997">
        <v>1</v>
      </c>
      <c r="AE327" s="3002">
        <v>1</v>
      </c>
    </row>
    <row r="328" spans="1:31" s="3031" customFormat="1" ht="15.75">
      <c r="A328" s="2997">
        <v>1</v>
      </c>
      <c r="B328" s="3061"/>
      <c r="C328" s="3073"/>
      <c r="D328" s="3074"/>
      <c r="E328" s="3074"/>
      <c r="F328" s="3075" t="str">
        <f>C327</f>
        <v>Pâtisseries fraiches ou surgelées à portionner</v>
      </c>
      <c r="G328" s="3095" t="str">
        <f>IF(OR(Q327="",0),T327,Q327)</f>
        <v>6 Kg</v>
      </c>
      <c r="H328" s="3095" t="str">
        <f>IF(OR(Q328="",0),T328,Q328)</f>
        <v>6 Kg</v>
      </c>
      <c r="I328" s="3095" t="str">
        <f>IF(OR(R327="",0),U327,R327)</f>
        <v>30.24 Kg</v>
      </c>
      <c r="J328" s="3095" t="str">
        <f>IF(OR(R328="",0),U328,R328)</f>
        <v>15.36 Kg</v>
      </c>
      <c r="K328" s="3095" t="str">
        <f>IF(OR(S327="",0),V327,S327)</f>
        <v>7.6 Kg</v>
      </c>
      <c r="L328" s="3095" t="str">
        <f>IF(OR(S328="",0),V328,S328)</f>
        <v>6.08 Kg</v>
      </c>
      <c r="M328" s="3090">
        <f>SUM(N327:P328)</f>
        <v>71.28</v>
      </c>
      <c r="N328" s="3078">
        <f>IFERROR((SUMIF(E363:M363, F327, E364:M364)) * H327 * H19, 0)</f>
        <v>6</v>
      </c>
      <c r="O328" s="3078">
        <f>IFERROR((SUMIF(E363:M363, F327, E364:M364)) * J327 * J19, 0)</f>
        <v>15.36</v>
      </c>
      <c r="P328" s="3078">
        <f>IFERROR((SUMIF(E363:M363, F327, E364:M364)) * L327 * L19, 0)</f>
        <v>6.08</v>
      </c>
      <c r="Q328" s="3092" t="str">
        <f>IFERROR(IF(N328&gt;0,IF(OR(F327="Kg", F327="g"),IF(ROUND(N328,3)&gt;=1,ROUND(N328,3)&amp;" Kg",ROUND(N328*1000,0)&amp;" g"),IF(ROUND(N328,3)&gt;=1,ROUND(N328,3)&amp;IF(OR(F327=E363,F327=F363,F327=G363,F327=H363,F327=I363)," Kg ",F327),"")), ""),0)</f>
        <v>6 Kg</v>
      </c>
      <c r="R328" s="3092" t="str">
        <f>IFERROR(IF(O328&gt;0,IF(OR(F327="Kg", F327="g"),IF(ROUND(O328,3)&gt;=1,ROUND(O328,3)&amp;" Kg",ROUND(O328*1000,0)&amp;" g"),IF(ROUND(O328,3)&gt;=1,ROUND(O328,3)&amp;IF(OR(F327=E363,F327=F363,F327=G363,F327=H363,F327=I363)," Kg ",F327),"")), ""),0)</f>
        <v>15.36 Kg</v>
      </c>
      <c r="S328" s="3092" t="str">
        <f>IFERROR(IF(P328&gt;0,IF(OR(F327="Kg", F327="g"),IF(ROUND(P328,3)&gt;=1,ROUND(P328,3)&amp;" Kg",ROUND(P328*1000,0)&amp;" g"),IF(ROUND(P328,3)&gt;=1,ROUND(P328,3)&amp;IF(OR(F327=E363,F327=F363,F327=G363,F327=H363,F327=I363)," Kg ",F327),"")), ""),0)</f>
        <v>6.08 Kg</v>
      </c>
      <c r="T328" s="3093">
        <f>IFERROR(INDEX(J364:M364,MATCH(H327,J363:M363,0))*H19&amp;" "&amp;H327,0)</f>
        <v>0</v>
      </c>
      <c r="U328" s="3093">
        <f>IFERROR(INDEX(J364:M364,MATCH(J327,J363:M363,0))*J19&amp;" "&amp;J327,0)</f>
        <v>0</v>
      </c>
      <c r="V328" s="3094">
        <f>IFERROR(INDEX(J364:M364,MATCH(L327,J363:M363,0))*L19&amp;" "&amp;L327,0)</f>
        <v>0</v>
      </c>
      <c r="W328" s="2997">
        <v>1</v>
      </c>
      <c r="X328" s="2997">
        <v>1</v>
      </c>
      <c r="Y328" s="2997">
        <v>1</v>
      </c>
      <c r="Z328" s="2997">
        <v>1</v>
      </c>
      <c r="AA328" s="2997">
        <v>1</v>
      </c>
      <c r="AB328" s="2997">
        <v>1</v>
      </c>
      <c r="AC328" s="2997">
        <v>1</v>
      </c>
      <c r="AD328" s="2997">
        <v>1</v>
      </c>
      <c r="AE328" s="3002">
        <v>1</v>
      </c>
    </row>
    <row r="329" spans="1:31" s="3031" customFormat="1" ht="15.75">
      <c r="A329" s="2997">
        <v>1</v>
      </c>
      <c r="B329" s="3061"/>
      <c r="C329" s="3062" t="s">
        <v>4743</v>
      </c>
      <c r="D329" s="3063"/>
      <c r="E329" s="3063"/>
      <c r="F329" s="3065" t="s">
        <v>4606</v>
      </c>
      <c r="G329" s="3066">
        <v>30</v>
      </c>
      <c r="H329" s="3066">
        <v>30</v>
      </c>
      <c r="I329" s="3066">
        <v>50</v>
      </c>
      <c r="J329" s="3067">
        <v>60</v>
      </c>
      <c r="K329" s="3067">
        <v>50</v>
      </c>
      <c r="L329" s="3066">
        <v>50</v>
      </c>
      <c r="M329" s="3088" t="str">
        <f>IFERROR(IF(F329=E363,"L",IF(OR(F329=F363,F329=G363,F329=H363,F329=I363),"Kg",IF(OR(F329=J363,F329=K363,F329=L363,F329=M363),F329,0))),0)</f>
        <v>Kg</v>
      </c>
      <c r="N329" s="3069">
        <f>IFERROR((SUMIF(E363:M363, F329, E364:M364)) * G329 * G19, 0)</f>
        <v>3</v>
      </c>
      <c r="O329" s="3069">
        <f>IFERROR((SUMIF(E363:M363, F329, E364:M364)) * I329 * I19, 0)</f>
        <v>18.900000000000002</v>
      </c>
      <c r="P329" s="3069">
        <f>IFERROR((SUMIF(E363:M363, F329, E364:M364)) * K329 * K19, 0)</f>
        <v>4.75</v>
      </c>
      <c r="Q329" s="3070" t="str">
        <f>IFERROR(IF(N329&gt;0,IF(OR(F329="Kg", F329="g"),IF(ROUND(N329,3)&gt;=1,ROUND(N329,3)&amp;" Kg",ROUND(N329*1000,0)&amp;" g"),IF(ROUND(N329,3)&gt;=1,ROUND(N329,3)&amp;IF(OR(F329=E363,F329=F363,F329=G363,F329=H363,F329=I363)," Kg ",F329),"")), ""),0)</f>
        <v>3 Kg</v>
      </c>
      <c r="R329" s="3070" t="str">
        <f>IFERROR(IF(O329&gt;0,IF(OR(F329="Kg", F329="g"),IF(ROUND(O329,3)&gt;=1,ROUND(O329,3)&amp;" Kg",ROUND(O329*1000,0)&amp;" g"),IF(ROUND(O329,3)&gt;=1,ROUND(O329,3)&amp;IF(OR(F329=E363,F329=F363,F329=G363,F329=H363,F329=I363)," Kg ",F329),"")), ""),0)</f>
        <v>18.9 Kg</v>
      </c>
      <c r="S329" s="3070" t="str">
        <f>IFERROR(IF(P329&gt;0,IF(OR(F329="Kg", F329="g"),IF(ROUND(P329,3)&gt;=1,ROUND(P329,3)&amp;" Kg",ROUND(P329*1000,0)&amp;" g"),IF(ROUND(P329,3)&gt;=1,ROUND(P329,3)&amp;IF(OR(F329=E363,F329=F363,F329=G363,F329=H363,F329=I363)," Kg ",F329),"")), ""),0)</f>
        <v>4.75 Kg</v>
      </c>
      <c r="T329" s="3071">
        <f>IFERROR(INDEX(J364:M364,MATCH(G329,J363:M363,0))*G19&amp;" "&amp;G329,0)</f>
        <v>0</v>
      </c>
      <c r="U329" s="3071">
        <f>IFERROR(INDEX(J364:M364,MATCH(I329,J363:M363,0))*I19&amp;" "&amp;I329,0)</f>
        <v>0</v>
      </c>
      <c r="V329" s="3072">
        <f>IFERROR(INDEX(J364:M364,MATCH(K329,J363:M363,0))*K19&amp;" "&amp;K329,0)</f>
        <v>0</v>
      </c>
      <c r="W329" s="2997">
        <v>1</v>
      </c>
      <c r="X329" s="2997">
        <v>1</v>
      </c>
      <c r="Y329" s="2997">
        <v>1</v>
      </c>
      <c r="Z329" s="2997">
        <v>1</v>
      </c>
      <c r="AA329" s="2997">
        <v>1</v>
      </c>
      <c r="AB329" s="2997">
        <v>1</v>
      </c>
      <c r="AC329" s="2997">
        <v>1</v>
      </c>
      <c r="AD329" s="2997">
        <v>1</v>
      </c>
      <c r="AE329" s="3002">
        <v>1</v>
      </c>
    </row>
    <row r="330" spans="1:31" s="3031" customFormat="1" ht="15.75">
      <c r="A330" s="2997">
        <v>1</v>
      </c>
      <c r="B330" s="3061"/>
      <c r="C330" s="3073"/>
      <c r="D330" s="3074"/>
      <c r="E330" s="3074"/>
      <c r="F330" s="3075" t="str">
        <f>C329</f>
        <v>Pâtisserie sèche emballée</v>
      </c>
      <c r="G330" s="3095" t="str">
        <f>IF(OR(Q329="",0),T329,Q329)</f>
        <v>3 Kg</v>
      </c>
      <c r="H330" s="3095" t="str">
        <f>IF(OR(Q330="",0),T330,Q330)</f>
        <v>3 Kg</v>
      </c>
      <c r="I330" s="3095" t="str">
        <f>IF(OR(R329="",0),U329,R329)</f>
        <v>18.9 Kg</v>
      </c>
      <c r="J330" s="3095" t="str">
        <f>IF(OR(R330="",0),U330,R330)</f>
        <v>7.68 Kg</v>
      </c>
      <c r="K330" s="3095" t="str">
        <f>IF(OR(S329="",0),V329,S329)</f>
        <v>4.75 Kg</v>
      </c>
      <c r="L330" s="3095" t="str">
        <f>IF(OR(S330="",0),V330,S330)</f>
        <v>3.8 Kg</v>
      </c>
      <c r="M330" s="3090">
        <f>SUM(N329:P330)</f>
        <v>41.129999999999995</v>
      </c>
      <c r="N330" s="3078">
        <f>IFERROR((SUMIF(E363:M363, F329, E364:M364)) * H329 * H19, 0)</f>
        <v>3</v>
      </c>
      <c r="O330" s="3078">
        <f>IFERROR((SUMIF(E363:M363, F329, E364:M364)) * J329 * J19, 0)</f>
        <v>7.68</v>
      </c>
      <c r="P330" s="3078">
        <f>IFERROR((SUMIF(E363:M363, F329, E364:M364)) * L329 * L19, 0)</f>
        <v>3.8000000000000003</v>
      </c>
      <c r="Q330" s="3070" t="str">
        <f>IFERROR(IF(N330&gt;0,IF(OR(F329="Kg", F329="g"),IF(ROUND(N330,3)&gt;=1,ROUND(N330,3)&amp;" Kg",ROUND(N330*1000,0)&amp;" g"),IF(ROUND(N330,3)&gt;=1,ROUND(N330,3)&amp;IF(OR(F329=E363,F329=F363,F329=G363,F329=H363,F329=I363)," Kg ",F329),"")), ""),0)</f>
        <v>3 Kg</v>
      </c>
      <c r="R330" s="3070" t="str">
        <f>IFERROR(IF(O330&gt;0,IF(OR(F329="Kg", F329="g"),IF(ROUND(O330,3)&gt;=1,ROUND(O330,3)&amp;" Kg",ROUND(O330*1000,0)&amp;" g"),IF(ROUND(O330,3)&gt;=1,ROUND(O330,3)&amp;IF(OR(F329=E363,F329=F363,F329=G363,F329=H363,F329=I363)," Kg ",F329),"")), ""),0)</f>
        <v>7.68 Kg</v>
      </c>
      <c r="S330" s="3070" t="str">
        <f>IFERROR(IF(P330&gt;0,IF(OR(F329="Kg", F329="g"),IF(ROUND(P330,3)&gt;=1,ROUND(P330,3)&amp;" Kg",ROUND(P330*1000,0)&amp;" g"),IF(ROUND(P330,3)&gt;=1,ROUND(P330,3)&amp;IF(OR(F329=E363,F329=F363,F329=G363,F329=H363,F329=I363)," Kg ",F329),"")), ""),0)</f>
        <v>3.8 Kg</v>
      </c>
      <c r="T330" s="3071">
        <f>IFERROR(INDEX(J364:M364,MATCH(H329,J363:M363,0))*H19&amp;" "&amp;H329,0)</f>
        <v>0</v>
      </c>
      <c r="U330" s="3071">
        <f>IFERROR(INDEX(J364:M364,MATCH(J329,J363:M363,0))*J19&amp;" "&amp;J329,0)</f>
        <v>0</v>
      </c>
      <c r="V330" s="3072">
        <f>IFERROR(INDEX(J364:M364,MATCH(L329,J363:M363,0))*L19&amp;" "&amp;L329,0)</f>
        <v>0</v>
      </c>
      <c r="W330" s="2997">
        <v>1</v>
      </c>
      <c r="X330" s="2997">
        <v>1</v>
      </c>
      <c r="Y330" s="2997">
        <v>1</v>
      </c>
      <c r="Z330" s="2997">
        <v>1</v>
      </c>
      <c r="AA330" s="2997">
        <v>1</v>
      </c>
      <c r="AB330" s="2997">
        <v>1</v>
      </c>
      <c r="AC330" s="2997">
        <v>1</v>
      </c>
      <c r="AD330" s="2997">
        <v>1</v>
      </c>
      <c r="AE330" s="3002">
        <v>1</v>
      </c>
    </row>
    <row r="331" spans="1:31" s="3031" customFormat="1" ht="15.75">
      <c r="A331" s="2997">
        <v>1</v>
      </c>
      <c r="B331" s="3061"/>
      <c r="C331" s="3062" t="s">
        <v>4744</v>
      </c>
      <c r="D331" s="3063"/>
      <c r="E331" s="3063"/>
      <c r="F331" s="3065" t="s">
        <v>4606</v>
      </c>
      <c r="G331" s="3066">
        <v>15</v>
      </c>
      <c r="H331" s="3066">
        <v>15</v>
      </c>
      <c r="I331" s="3066">
        <v>21</v>
      </c>
      <c r="J331" s="3067">
        <v>30</v>
      </c>
      <c r="K331" s="3067">
        <v>20</v>
      </c>
      <c r="L331" s="3066">
        <v>20</v>
      </c>
      <c r="M331" s="3088" t="str">
        <f>IFERROR(IF(F331=E363,"L",IF(OR(F331=F363,F331=G363,F331=H363,F331=I363),"Kg",IF(OR(F331=J363,F331=K363,F331=L363,F331=M363),F331,0))),0)</f>
        <v>Kg</v>
      </c>
      <c r="N331" s="3069">
        <f>IFERROR((SUMIF(E363:M363, F331, E364:M364)) * G331 * G19, 0)</f>
        <v>1.5</v>
      </c>
      <c r="O331" s="3069">
        <f>IFERROR((SUMIF(E363:M363, F331, E364:M364)) * I331 * I19, 0)</f>
        <v>7.9380000000000006</v>
      </c>
      <c r="P331" s="3069">
        <f>IFERROR((SUMIF(E363:M363, F331, E364:M364)) * K331 * K19, 0)</f>
        <v>1.9000000000000001</v>
      </c>
      <c r="Q331" s="3092" t="str">
        <f>IFERROR(IF(N331&gt;0,IF(OR(F331="Kg", F331="g"),IF(ROUND(N331,3)&gt;=1,ROUND(N331,3)&amp;" Kg",ROUND(N331*1000,0)&amp;" g"),IF(ROUND(N331,3)&gt;=1,ROUND(N331,3)&amp;IF(OR(F331=E363,F331=F363,F331=G363,F331=H363,F331=I363)," Kg ",F331),"")), ""),0)</f>
        <v>1.5 Kg</v>
      </c>
      <c r="R331" s="3092" t="str">
        <f>IFERROR(IF(O331&gt;0,IF(OR(F331="Kg", F331="g"),IF(ROUND(O331,3)&gt;=1,ROUND(O331,3)&amp;" Kg",ROUND(O331*1000,0)&amp;" g"),IF(ROUND(O331,3)&gt;=1,ROUND(O331,3)&amp;IF(OR(F331=E363,F331=F363,F331=G363,F331=H363,F331=I363)," Kg ",F331),"")), ""),0)</f>
        <v>7.938 Kg</v>
      </c>
      <c r="S331" s="3092" t="str">
        <f>IFERROR(IF(P331&gt;0,IF(OR(F331="Kg", F331="g"),IF(ROUND(P331,3)&gt;=1,ROUND(P331,3)&amp;" Kg",ROUND(P331*1000,0)&amp;" g"),IF(ROUND(P331,3)&gt;=1,ROUND(P331,3)&amp;IF(OR(F331=E363,F331=F363,F331=G363,F331=H363,F331=I363)," Kg ",F331),"")), ""),0)</f>
        <v>1.9 Kg</v>
      </c>
      <c r="T331" s="3093">
        <f>IFERROR(INDEX(J364:M364,MATCH(G331,J363:M363,0))*G19&amp;" "&amp;G331,0)</f>
        <v>0</v>
      </c>
      <c r="U331" s="3093">
        <f>IFERROR(INDEX(J364:M364,MATCH(I331,J363:M363,0))*I19&amp;" "&amp;I331,0)</f>
        <v>0</v>
      </c>
      <c r="V331" s="3094">
        <f>IFERROR(INDEX(J364:M364,MATCH(K331,J363:M363,0))*K19&amp;" "&amp;K331,0)</f>
        <v>0</v>
      </c>
      <c r="W331" s="2997">
        <v>1</v>
      </c>
      <c r="X331" s="2997">
        <v>1</v>
      </c>
      <c r="Y331" s="2997">
        <v>1</v>
      </c>
      <c r="Z331" s="2997">
        <v>1</v>
      </c>
      <c r="AA331" s="2997">
        <v>1</v>
      </c>
      <c r="AB331" s="2997">
        <v>1</v>
      </c>
      <c r="AC331" s="2997">
        <v>1</v>
      </c>
      <c r="AD331" s="2997">
        <v>1</v>
      </c>
      <c r="AE331" s="3002">
        <v>1</v>
      </c>
    </row>
    <row r="332" spans="1:31" s="3031" customFormat="1" ht="15.75">
      <c r="A332" s="2997">
        <v>1</v>
      </c>
      <c r="B332" s="3061"/>
      <c r="C332" s="3073"/>
      <c r="D332" s="3074"/>
      <c r="E332" s="3074"/>
      <c r="F332" s="3075" t="str">
        <f>C331</f>
        <v>Biscuits d'accompagnement</v>
      </c>
      <c r="G332" s="3095" t="str">
        <f>IF(OR(Q331="",0),T331,Q331)</f>
        <v>1.5 Kg</v>
      </c>
      <c r="H332" s="3095" t="str">
        <f>IF(OR(Q332="",0),T332,Q332)</f>
        <v>1.5 Kg</v>
      </c>
      <c r="I332" s="3095" t="str">
        <f>IF(OR(R331="",0),U331,R331)</f>
        <v>7.938 Kg</v>
      </c>
      <c r="J332" s="3095" t="str">
        <f>IF(OR(R332="",0),U332,R332)</f>
        <v>3.84 Kg</v>
      </c>
      <c r="K332" s="3095" t="str">
        <f>IF(OR(S331="",0),V331,S331)</f>
        <v>1.9 Kg</v>
      </c>
      <c r="L332" s="3095" t="str">
        <f>IF(OR(S332="",0),V332,S332)</f>
        <v>1.52 Kg</v>
      </c>
      <c r="M332" s="3090">
        <f>SUM(N331:P332)</f>
        <v>18.198</v>
      </c>
      <c r="N332" s="3078">
        <f>IFERROR((SUMIF(E363:M363, F331, E364:M364)) * H331 * H19, 0)</f>
        <v>1.5</v>
      </c>
      <c r="O332" s="3078">
        <f>IFERROR((SUMIF(E363:M363, F331, E364:M364)) * J331 * J19, 0)</f>
        <v>3.84</v>
      </c>
      <c r="P332" s="3078">
        <f>IFERROR((SUMIF(E363:M363, F331, E364:M364)) * L331 * L19, 0)</f>
        <v>1.52</v>
      </c>
      <c r="Q332" s="3092" t="str">
        <f>IFERROR(IF(N332&gt;0,IF(OR(F331="Kg", F331="g"),IF(ROUND(N332,3)&gt;=1,ROUND(N332,3)&amp;" Kg",ROUND(N332*1000,0)&amp;" g"),IF(ROUND(N332,3)&gt;=1,ROUND(N332,3)&amp;IF(OR(F331=E363,F331=F363,F331=G363,F331=H363,F331=I363)," Kg ",F331),"")), ""),0)</f>
        <v>1.5 Kg</v>
      </c>
      <c r="R332" s="3092" t="str">
        <f>IFERROR(IF(O332&gt;0,IF(OR(F331="Kg", F331="g"),IF(ROUND(O332,3)&gt;=1,ROUND(O332,3)&amp;" Kg",ROUND(O332*1000,0)&amp;" g"),IF(ROUND(O332,3)&gt;=1,ROUND(O332,3)&amp;IF(OR(F331=E363,F331=F363,F331=G363,F331=H363,F331=I363)," Kg ",F331),"")), ""),0)</f>
        <v>3.84 Kg</v>
      </c>
      <c r="S332" s="3092" t="str">
        <f>IFERROR(IF(P332&gt;0,IF(OR(F331="Kg", F331="g"),IF(ROUND(P332,3)&gt;=1,ROUND(P332,3)&amp;" Kg",ROUND(P332*1000,0)&amp;" g"),IF(ROUND(P332,3)&gt;=1,ROUND(P332,3)&amp;IF(OR(F331=E363,F331=F363,F331=G363,F331=H363,F331=I363)," Kg ",F331),"")), ""),0)</f>
        <v>1.52 Kg</v>
      </c>
      <c r="T332" s="3093">
        <f>IFERROR(INDEX(J364:M364,MATCH(H331,J363:M363,0))*H19&amp;" "&amp;H331,0)</f>
        <v>0</v>
      </c>
      <c r="U332" s="3093">
        <f>IFERROR(INDEX(J364:M364,MATCH(J331,J363:M363,0))*J19&amp;" "&amp;J331,0)</f>
        <v>0</v>
      </c>
      <c r="V332" s="3094">
        <f>IFERROR(INDEX(J364:M364,MATCH(L331,J363:M363,0))*L19&amp;" "&amp;L331,0)</f>
        <v>0</v>
      </c>
      <c r="W332" s="2997">
        <v>1</v>
      </c>
      <c r="X332" s="2997">
        <v>1</v>
      </c>
      <c r="Y332" s="2997">
        <v>1</v>
      </c>
      <c r="Z332" s="2997">
        <v>1</v>
      </c>
      <c r="AA332" s="2997">
        <v>1</v>
      </c>
      <c r="AB332" s="2997">
        <v>1</v>
      </c>
      <c r="AC332" s="2997">
        <v>1</v>
      </c>
      <c r="AD332" s="2997">
        <v>1</v>
      </c>
      <c r="AE332" s="3002">
        <v>1</v>
      </c>
    </row>
    <row r="333" spans="1:31" s="3031" customFormat="1" ht="15" customHeight="1">
      <c r="A333" s="2997">
        <v>1</v>
      </c>
      <c r="B333" s="3079"/>
      <c r="C333" s="7048" t="s">
        <v>4745</v>
      </c>
      <c r="D333" s="7048"/>
      <c r="E333" s="7048"/>
      <c r="F333" s="7048"/>
      <c r="G333" s="7048"/>
      <c r="H333" s="7048"/>
      <c r="I333" s="7048"/>
      <c r="J333" s="7048"/>
      <c r="K333" s="7048"/>
      <c r="L333" s="7048"/>
      <c r="M333" s="7048"/>
      <c r="N333" s="3035"/>
      <c r="O333" s="3035"/>
      <c r="P333" s="3035"/>
      <c r="Q333" s="3035"/>
      <c r="R333" s="3035"/>
      <c r="S333" s="3035"/>
      <c r="T333" s="3035"/>
      <c r="U333" s="3035"/>
      <c r="V333" s="3036"/>
      <c r="W333" s="2997">
        <v>1</v>
      </c>
      <c r="X333" s="2997">
        <v>1</v>
      </c>
      <c r="Y333" s="2997">
        <v>1</v>
      </c>
      <c r="Z333" s="2997">
        <v>1</v>
      </c>
      <c r="AA333" s="2997">
        <v>1</v>
      </c>
      <c r="AB333" s="2997">
        <v>1</v>
      </c>
      <c r="AC333" s="2997">
        <v>1</v>
      </c>
      <c r="AD333" s="2997">
        <v>1</v>
      </c>
      <c r="AE333" s="3002">
        <v>1</v>
      </c>
    </row>
    <row r="334" spans="1:31" s="3031" customFormat="1" ht="15" customHeight="1">
      <c r="A334" s="2997">
        <v>1</v>
      </c>
      <c r="B334" s="3079"/>
      <c r="C334" s="7049"/>
      <c r="D334" s="7049"/>
      <c r="E334" s="7049"/>
      <c r="F334" s="7049"/>
      <c r="G334" s="7049"/>
      <c r="H334" s="7049"/>
      <c r="I334" s="7049"/>
      <c r="J334" s="7049"/>
      <c r="K334" s="7049"/>
      <c r="L334" s="7049"/>
      <c r="M334" s="7049"/>
      <c r="N334" s="3035"/>
      <c r="O334" s="3035"/>
      <c r="P334" s="3035"/>
      <c r="Q334" s="3035"/>
      <c r="R334" s="3035"/>
      <c r="S334" s="3035"/>
      <c r="T334" s="3035"/>
      <c r="U334" s="3035"/>
      <c r="V334" s="3036"/>
      <c r="W334" s="2997">
        <v>1</v>
      </c>
      <c r="X334" s="2997">
        <v>1</v>
      </c>
      <c r="Y334" s="2997">
        <v>1</v>
      </c>
      <c r="Z334" s="2997">
        <v>1</v>
      </c>
      <c r="AA334" s="2997">
        <v>1</v>
      </c>
      <c r="AB334" s="2997">
        <v>1</v>
      </c>
      <c r="AC334" s="2997">
        <v>1</v>
      </c>
      <c r="AD334" s="2997">
        <v>1</v>
      </c>
      <c r="AE334" s="3002">
        <v>1</v>
      </c>
    </row>
    <row r="335" spans="1:31" s="3031" customFormat="1" ht="15.75">
      <c r="A335" s="2997">
        <v>1</v>
      </c>
      <c r="B335" s="3055"/>
      <c r="C335" s="3056"/>
      <c r="D335" s="3056"/>
      <c r="E335" s="3056"/>
      <c r="F335" s="3080" t="s">
        <v>4608</v>
      </c>
      <c r="G335" s="3099">
        <f t="shared" ref="G335:L335" si="22">G19</f>
        <v>100</v>
      </c>
      <c r="H335" s="3099">
        <f t="shared" si="22"/>
        <v>100</v>
      </c>
      <c r="I335" s="3099">
        <f t="shared" si="22"/>
        <v>378</v>
      </c>
      <c r="J335" s="3099">
        <f t="shared" si="22"/>
        <v>128</v>
      </c>
      <c r="K335" s="3099">
        <f t="shared" si="22"/>
        <v>95</v>
      </c>
      <c r="L335" s="3099">
        <f t="shared" si="22"/>
        <v>76</v>
      </c>
      <c r="M335" s="3059">
        <f>SUM(G335:L335)</f>
        <v>877</v>
      </c>
      <c r="N335" s="3116" t="s">
        <v>4609</v>
      </c>
      <c r="O335" s="3035"/>
      <c r="P335" s="3035"/>
      <c r="Q335" s="3035"/>
      <c r="R335" s="3035"/>
      <c r="S335" s="3035"/>
      <c r="T335" s="3035"/>
      <c r="U335" s="3035"/>
      <c r="V335" s="3036"/>
      <c r="W335" s="2997">
        <v>1</v>
      </c>
      <c r="X335" s="2997">
        <v>1</v>
      </c>
      <c r="Y335" s="2997">
        <v>1</v>
      </c>
      <c r="Z335" s="2997">
        <v>1</v>
      </c>
      <c r="AA335" s="2997">
        <v>1</v>
      </c>
      <c r="AB335" s="2997">
        <v>1</v>
      </c>
      <c r="AC335" s="2997">
        <v>1</v>
      </c>
      <c r="AD335" s="2997">
        <v>1</v>
      </c>
      <c r="AE335" s="3002">
        <v>1</v>
      </c>
    </row>
    <row r="336" spans="1:31" s="3031" customFormat="1" ht="15.75">
      <c r="A336" s="2997">
        <v>1</v>
      </c>
      <c r="B336" s="3061"/>
      <c r="C336" s="3062" t="s">
        <v>4746</v>
      </c>
      <c r="D336" s="3063"/>
      <c r="E336" s="3063"/>
      <c r="F336" s="3118" t="s">
        <v>4606</v>
      </c>
      <c r="G336" s="3119">
        <v>40</v>
      </c>
      <c r="H336" s="3119">
        <v>50</v>
      </c>
      <c r="I336" s="3119">
        <v>80</v>
      </c>
      <c r="J336" s="3120">
        <v>100</v>
      </c>
      <c r="K336" s="3120">
        <v>40</v>
      </c>
      <c r="L336" s="3119"/>
      <c r="M336" s="3088" t="str">
        <f>IFERROR(IF(F336=E363,"L",IF(OR(F336=F363,F336=G363,F336=H363,F336=I363),"Kg",IF(OR(F336=J363,F336=K363,F336=L363,F336=M363),F336,0))),0)</f>
        <v>Kg</v>
      </c>
      <c r="N336" s="3069">
        <f>IFERROR((SUMIF(E363:M363, F336, E364:M364)) * G336 * G19, 0)</f>
        <v>4</v>
      </c>
      <c r="O336" s="3069">
        <f>IFERROR((SUMIF(E363:M363, F336, E364:M364)) * I336 * I19, 0)</f>
        <v>30.240000000000002</v>
      </c>
      <c r="P336" s="3069">
        <f>IFERROR((SUMIF(E363:M363, F336, E364:M364)) * K336 * K19, 0)</f>
        <v>3.8000000000000003</v>
      </c>
      <c r="Q336" s="3070" t="str">
        <f>IFERROR(IF(N336&gt;0,IF(OR(F336="Kg", F336="g"),IF(ROUND(N336,3)&gt;=1,ROUND(N336,3)&amp;" Kg",ROUND(N336*1000,0)&amp;" g"),IF(ROUND(N336,3)&gt;=1,ROUND(N336,3)&amp;IF(OR(F336=E363,F336=F363,F336=G363,F336=H363,F336=I363)," Kg ",F336),"")), ""),0)</f>
        <v>4 Kg</v>
      </c>
      <c r="R336" s="3070" t="str">
        <f>IFERROR(IF(O336&gt;0,IF(OR(F336="Kg", F336="g"),IF(ROUND(O336,3)&gt;=1,ROUND(O336,3)&amp;" Kg",ROUND(O336*1000,0)&amp;" g"),IF(ROUND(O336,3)&gt;=1,ROUND(O336,3)&amp;IF(OR(F336=E363,F336=F363,F336=G363,F336=H363,F336=I363)," Kg ",F336),"")), ""),0)</f>
        <v>30.24 Kg</v>
      </c>
      <c r="S336" s="3070" t="str">
        <f>IFERROR(IF(P336&gt;0,IF(OR(F336="Kg", F336="g"),IF(ROUND(P336,3)&gt;=1,ROUND(P336,3)&amp;" Kg",ROUND(P336*1000,0)&amp;" g"),IF(ROUND(P336,3)&gt;=1,ROUND(P336,3)&amp;IF(OR(F336=E363,F336=F363,F336=G363,F336=H363,F336=I363)," Kg ",F336),"")), ""),0)</f>
        <v>3.8 Kg</v>
      </c>
      <c r="T336" s="3071">
        <f>IFERROR(INDEX(J364:M364,MATCH(G336,J363:M363,0))*G19&amp;" "&amp;G336,0)</f>
        <v>0</v>
      </c>
      <c r="U336" s="3071">
        <f>IFERROR(INDEX(J364:M364,MATCH(I336,J363:M363,0))*I19&amp;" "&amp;I336,0)</f>
        <v>0</v>
      </c>
      <c r="V336" s="3072">
        <f>IFERROR(INDEX(J364:M364,MATCH(K336,J363:M363,0))*K19&amp;" "&amp;K336,0)</f>
        <v>0</v>
      </c>
      <c r="W336" s="2997">
        <v>1</v>
      </c>
      <c r="X336" s="2997">
        <v>1</v>
      </c>
      <c r="Y336" s="2997">
        <v>1</v>
      </c>
      <c r="Z336" s="2997">
        <v>1</v>
      </c>
      <c r="AA336" s="2997">
        <v>1</v>
      </c>
      <c r="AB336" s="2997">
        <v>1</v>
      </c>
      <c r="AC336" s="2997">
        <v>1</v>
      </c>
      <c r="AD336" s="2997">
        <v>1</v>
      </c>
      <c r="AE336" s="3002">
        <v>1</v>
      </c>
    </row>
    <row r="337" spans="1:31" s="3031" customFormat="1" ht="15.75">
      <c r="A337" s="2997">
        <v>1</v>
      </c>
      <c r="B337" s="3061"/>
      <c r="C337" s="3073"/>
      <c r="D337" s="3074"/>
      <c r="E337" s="3074"/>
      <c r="F337" s="3075" t="str">
        <f>C336</f>
        <v>Pain</v>
      </c>
      <c r="G337" s="3095" t="str">
        <f>IF(OR(Q336="",0),T336,Q336)</f>
        <v>4 Kg</v>
      </c>
      <c r="H337" s="3095" t="str">
        <f>IF(OR(Q337="",0),T337,Q337)</f>
        <v>5 Kg</v>
      </c>
      <c r="I337" s="3095" t="str">
        <f>IF(OR(R336="",0),U336,R336)</f>
        <v>30.24 Kg</v>
      </c>
      <c r="J337" s="3095" t="str">
        <f>IF(OR(R337="",0),U337,R337)</f>
        <v>12.8 Kg</v>
      </c>
      <c r="K337" s="3095" t="str">
        <f>IF(OR(S336="",0),V336,S336)</f>
        <v>3.8 Kg</v>
      </c>
      <c r="L337" s="3095">
        <f>IF(OR(S337="",0),V337,S337)</f>
        <v>0</v>
      </c>
      <c r="M337" s="3090">
        <f>SUM(N336:P337)</f>
        <v>55.84</v>
      </c>
      <c r="N337" s="3078">
        <f>IFERROR((SUMIF(E363:M363, F336, E364:M364)) * H336 * H19, 0)</f>
        <v>5</v>
      </c>
      <c r="O337" s="3078">
        <f>IFERROR((SUMIF(E363:M363, F336, E364:M364)) * J336 * J19, 0)</f>
        <v>12.8</v>
      </c>
      <c r="P337" s="3078">
        <f>IFERROR((SUMIF(E363:M363, F336, E364:M364)) * L336 * L19, 0)</f>
        <v>0</v>
      </c>
      <c r="Q337" s="3070" t="str">
        <f>IFERROR(IF(N337&gt;0,IF(OR(F336="Kg", F336="g"),IF(ROUND(N337,3)&gt;=1,ROUND(N337,3)&amp;" Kg",ROUND(N337*1000,0)&amp;" g"),IF(ROUND(N337,3)&gt;=1,ROUND(N337,3)&amp;IF(OR(F336=E363,F336=F363,F336=G363,F336=H363,F336=I363)," Kg ",F336),"")), ""),0)</f>
        <v>5 Kg</v>
      </c>
      <c r="R337" s="3070" t="str">
        <f>IFERROR(IF(O337&gt;0,IF(OR(F336="Kg", F336="g"),IF(ROUND(O337,3)&gt;=1,ROUND(O337,3)&amp;" Kg",ROUND(O337*1000,0)&amp;" g"),IF(ROUND(O337,3)&gt;=1,ROUND(O337,3)&amp;IF(OR(F336=E363,F336=F363,F336=G363,F336=H363,F336=I363)," Kg ",F336),"")), ""),0)</f>
        <v>12.8 Kg</v>
      </c>
      <c r="S337" s="3070" t="str">
        <f>IFERROR(IF(P337&gt;0,IF(OR(F336="Kg", F336="g"),IF(ROUND(P337,3)&gt;=1,ROUND(P337,3)&amp;" Kg",ROUND(P337*1000,0)&amp;" g"),IF(ROUND(P337,3)&gt;=1,ROUND(P337,3)&amp;IF(OR(F336=E363,F336=F363,F336=G363,F336=H363,F336=I363)," Kg ",F336),"")), ""),0)</f>
        <v/>
      </c>
      <c r="T337" s="3071">
        <f>IFERROR(INDEX(J364:M364,MATCH(H336,J363:M363,0))*H19&amp;" "&amp;H336,0)</f>
        <v>0</v>
      </c>
      <c r="U337" s="3071">
        <f>IFERROR(INDEX(J364:M364,MATCH(J336,J363:M363,0))*J19&amp;" "&amp;J336,0)</f>
        <v>0</v>
      </c>
      <c r="V337" s="3072">
        <f>IFERROR(INDEX(J364:M364,MATCH(L336,J363:M363,0))*L19&amp;" "&amp;L336,0)</f>
        <v>0</v>
      </c>
      <c r="W337" s="2997">
        <v>1</v>
      </c>
      <c r="X337" s="2997">
        <v>1</v>
      </c>
      <c r="Y337" s="2997">
        <v>1</v>
      </c>
      <c r="Z337" s="2997">
        <v>1</v>
      </c>
      <c r="AA337" s="2997">
        <v>1</v>
      </c>
      <c r="AB337" s="2997">
        <v>1</v>
      </c>
      <c r="AC337" s="2997">
        <v>1</v>
      </c>
      <c r="AD337" s="2997">
        <v>1</v>
      </c>
      <c r="AE337" s="3002">
        <v>1</v>
      </c>
    </row>
    <row r="338" spans="1:31" s="3031" customFormat="1" ht="15" customHeight="1">
      <c r="A338" s="2997">
        <v>1</v>
      </c>
      <c r="B338" s="3079"/>
      <c r="C338" s="7048" t="s">
        <v>4747</v>
      </c>
      <c r="D338" s="7048"/>
      <c r="E338" s="7048"/>
      <c r="F338" s="7048"/>
      <c r="G338" s="7048"/>
      <c r="H338" s="7048"/>
      <c r="I338" s="7048"/>
      <c r="J338" s="7048"/>
      <c r="K338" s="7048"/>
      <c r="L338" s="7048"/>
      <c r="M338" s="7048"/>
      <c r="N338" s="3035"/>
      <c r="O338" s="3035"/>
      <c r="P338" s="3035"/>
      <c r="Q338" s="3035"/>
      <c r="R338" s="3035"/>
      <c r="S338" s="3035"/>
      <c r="T338" s="3035"/>
      <c r="U338" s="3035"/>
      <c r="V338" s="3036"/>
      <c r="W338" s="2997">
        <v>1</v>
      </c>
      <c r="X338" s="2997">
        <v>1</v>
      </c>
      <c r="Y338" s="2997">
        <v>1</v>
      </c>
      <c r="Z338" s="2997">
        <v>1</v>
      </c>
      <c r="AA338" s="2997">
        <v>1</v>
      </c>
      <c r="AB338" s="2997">
        <v>1</v>
      </c>
      <c r="AC338" s="2997">
        <v>1</v>
      </c>
      <c r="AD338" s="2997">
        <v>1</v>
      </c>
      <c r="AE338" s="3002">
        <v>1</v>
      </c>
    </row>
    <row r="339" spans="1:31" s="3031" customFormat="1" ht="15" customHeight="1">
      <c r="A339" s="2997">
        <v>1</v>
      </c>
      <c r="B339" s="3079"/>
      <c r="C339" s="7049"/>
      <c r="D339" s="7049"/>
      <c r="E339" s="7049"/>
      <c r="F339" s="7049"/>
      <c r="G339" s="7049"/>
      <c r="H339" s="7049"/>
      <c r="I339" s="7049"/>
      <c r="J339" s="7049"/>
      <c r="K339" s="7049"/>
      <c r="L339" s="7049"/>
      <c r="M339" s="7049"/>
      <c r="N339" s="3035"/>
      <c r="O339" s="3035"/>
      <c r="P339" s="3035"/>
      <c r="Q339" s="3035"/>
      <c r="R339" s="3035"/>
      <c r="S339" s="3035"/>
      <c r="T339" s="3035"/>
      <c r="U339" s="3035"/>
      <c r="V339" s="3036"/>
      <c r="W339" s="2997">
        <v>1</v>
      </c>
      <c r="X339" s="2997">
        <v>1</v>
      </c>
      <c r="Y339" s="2997">
        <v>1</v>
      </c>
      <c r="Z339" s="2997">
        <v>1</v>
      </c>
      <c r="AA339" s="2997">
        <v>1</v>
      </c>
      <c r="AB339" s="2997">
        <v>1</v>
      </c>
      <c r="AC339" s="2997">
        <v>1</v>
      </c>
      <c r="AD339" s="2997">
        <v>1</v>
      </c>
      <c r="AE339" s="3002">
        <v>1</v>
      </c>
    </row>
    <row r="340" spans="1:31" s="3031" customFormat="1" ht="15.75">
      <c r="A340" s="2997">
        <v>1</v>
      </c>
      <c r="B340" s="3055"/>
      <c r="C340" s="3056"/>
      <c r="D340" s="3056"/>
      <c r="E340" s="3056"/>
      <c r="F340" s="3080" t="s">
        <v>4608</v>
      </c>
      <c r="G340" s="3081">
        <f t="shared" ref="G340:L340" si="23">G19</f>
        <v>100</v>
      </c>
      <c r="H340" s="3081">
        <f t="shared" si="23"/>
        <v>100</v>
      </c>
      <c r="I340" s="3081">
        <f t="shared" si="23"/>
        <v>378</v>
      </c>
      <c r="J340" s="3081">
        <f t="shared" si="23"/>
        <v>128</v>
      </c>
      <c r="K340" s="3081">
        <f t="shared" si="23"/>
        <v>95</v>
      </c>
      <c r="L340" s="3081">
        <f t="shared" si="23"/>
        <v>76</v>
      </c>
      <c r="M340" s="3059">
        <f>SUM(G340:L340)</f>
        <v>877</v>
      </c>
      <c r="N340" s="3116" t="s">
        <v>4609</v>
      </c>
      <c r="O340" s="3035"/>
      <c r="P340" s="3035"/>
      <c r="Q340" s="3035"/>
      <c r="R340" s="3035"/>
      <c r="S340" s="3035"/>
      <c r="T340" s="3035"/>
      <c r="U340" s="3035"/>
      <c r="V340" s="3036"/>
      <c r="W340" s="2997">
        <v>1</v>
      </c>
      <c r="X340" s="2997">
        <v>1</v>
      </c>
      <c r="Y340" s="2997">
        <v>1</v>
      </c>
      <c r="Z340" s="2997">
        <v>1</v>
      </c>
      <c r="AA340" s="2997">
        <v>1</v>
      </c>
      <c r="AB340" s="2997">
        <v>1</v>
      </c>
      <c r="AC340" s="2997">
        <v>1</v>
      </c>
      <c r="AD340" s="2997">
        <v>1</v>
      </c>
      <c r="AE340" s="3002">
        <v>1</v>
      </c>
    </row>
    <row r="341" spans="1:31" s="3031" customFormat="1" ht="15.75">
      <c r="A341" s="2997">
        <v>1</v>
      </c>
      <c r="B341" s="3061"/>
      <c r="C341" s="3062" t="s">
        <v>4748</v>
      </c>
      <c r="D341" s="3063"/>
      <c r="E341" s="3063"/>
      <c r="F341" s="3065" t="s">
        <v>4606</v>
      </c>
      <c r="G341" s="3119">
        <v>35</v>
      </c>
      <c r="H341" s="3119">
        <v>55</v>
      </c>
      <c r="I341" s="3119">
        <v>80</v>
      </c>
      <c r="J341" s="3120">
        <v>90</v>
      </c>
      <c r="K341" s="3120"/>
      <c r="L341" s="3119"/>
      <c r="M341" s="3088" t="str">
        <f>IFERROR(IF(F341=E363,"L",IF(OR(F341=F363,F341=G363,F341=H363,F341=I363),"Kg",IF(OR(F341=J363,F341=K363,F341=L363,F341=M363),F341,0))),0)</f>
        <v>Kg</v>
      </c>
      <c r="N341" s="3069">
        <f>IFERROR((SUMIF(E363:M363, F341, E364:M364)) * G341 * G19, 0)</f>
        <v>3.5000000000000004</v>
      </c>
      <c r="O341" s="3069">
        <f>IFERROR((SUMIF(E363:M363, F341, E364:M364)) * I341 * I19, 0)</f>
        <v>30.240000000000002</v>
      </c>
      <c r="P341" s="3069">
        <f>IFERROR((SUMIF(E363:M363, F341, E364:M364)) * K341 * K19, 0)</f>
        <v>0</v>
      </c>
      <c r="Q341" s="3092" t="str">
        <f>IFERROR(IF(N341&gt;0,IF(OR(F341="Kg", F341="g"),IF(ROUND(N341,3)&gt;=1,ROUND(N341,3)&amp;" Kg",ROUND(N341*1000,0)&amp;" g"),IF(ROUND(N341,3)&gt;=1,ROUND(N341,3)&amp;IF(OR(F341=E363,F341=F363,F341=G363,F341=H363,F341=I363)," Kg ",F341),"")), ""),0)</f>
        <v>3.5 Kg</v>
      </c>
      <c r="R341" s="3092" t="str">
        <f>IFERROR(IF(O341&gt;0,IF(OR(F341="Kg", F341="g"),IF(ROUND(O341,3)&gt;=1,ROUND(O341,3)&amp;" Kg",ROUND(O341*1000,0)&amp;" g"),IF(ROUND(O341,3)&gt;=1,ROUND(O341,3)&amp;IF(OR(F341=E363,F341=F363,F341=G363,F341=H363,F341=I363)," Kg ",F341),"")), ""),0)</f>
        <v>30.24 Kg</v>
      </c>
      <c r="S341" s="3092" t="str">
        <f>IFERROR(IF(P341&gt;0,IF(OR(F341="Kg", F341="g"),IF(ROUND(P341,3)&gt;=1,ROUND(P341,3)&amp;" Kg",ROUND(P341*1000,0)&amp;" g"),IF(ROUND(P341,3)&gt;=1,ROUND(P341,3)&amp;IF(OR(F341=E363,F341=F363,F341=G363,F341=H363,F341=I363)," Kg ",F341),"")), ""),0)</f>
        <v/>
      </c>
      <c r="T341" s="3093">
        <f>IFERROR(INDEX(J364:M364,MATCH(G341,J363:M363,0))*G19&amp;" "&amp;G341,0)</f>
        <v>0</v>
      </c>
      <c r="U341" s="3093">
        <f>IFERROR(INDEX(J364:M364,MATCH(I341,J363:M363,0))*I19&amp;" "&amp;I341,0)</f>
        <v>0</v>
      </c>
      <c r="V341" s="3094">
        <f>IFERROR(INDEX(J364:M364,MATCH(K341,J363:M363,0))*K19&amp;" "&amp;K341,0)</f>
        <v>0</v>
      </c>
      <c r="W341" s="2997">
        <v>1</v>
      </c>
      <c r="X341" s="2997">
        <v>1</v>
      </c>
      <c r="Y341" s="2997">
        <v>1</v>
      </c>
      <c r="Z341" s="2997">
        <v>1</v>
      </c>
      <c r="AA341" s="2997">
        <v>1</v>
      </c>
      <c r="AB341" s="2997">
        <v>1</v>
      </c>
      <c r="AC341" s="2997">
        <v>1</v>
      </c>
      <c r="AD341" s="2997">
        <v>1</v>
      </c>
      <c r="AE341" s="3002">
        <v>1</v>
      </c>
    </row>
    <row r="342" spans="1:31" s="3031" customFormat="1" ht="15.75">
      <c r="A342" s="2997">
        <v>1</v>
      </c>
      <c r="B342" s="3061"/>
      <c r="C342" s="3073"/>
      <c r="D342" s="3074"/>
      <c r="E342" s="3074"/>
      <c r="F342" s="3075" t="str">
        <f>C341</f>
        <v>Céréales (enfants et adolescents uniquement)</v>
      </c>
      <c r="G342" s="3095" t="str">
        <f>IF(OR(Q341="",0),T341,Q341)</f>
        <v>3.5 Kg</v>
      </c>
      <c r="H342" s="3095" t="str">
        <f>IF(OR(Q342="",0),T342,Q342)</f>
        <v>5.5 Kg</v>
      </c>
      <c r="I342" s="3095" t="str">
        <f>IF(OR(R341="",0),U341,R341)</f>
        <v>30.24 Kg</v>
      </c>
      <c r="J342" s="3095" t="str">
        <f>IF(OR(R342="",0),U342,R342)</f>
        <v>11.52 Kg</v>
      </c>
      <c r="K342" s="3095">
        <f>IF(OR(S341="",0),V341,S341)</f>
        <v>0</v>
      </c>
      <c r="L342" s="3095">
        <f>IF(OR(S342="",0),V342,S342)</f>
        <v>0</v>
      </c>
      <c r="M342" s="3090">
        <f>SUM(N341:P342)</f>
        <v>50.760000000000005</v>
      </c>
      <c r="N342" s="3078">
        <f>IFERROR((SUMIF(E363:M363, F341, E364:M364)) * H341 * H19, 0)</f>
        <v>5.5</v>
      </c>
      <c r="O342" s="3078">
        <f>IFERROR((SUMIF(E363:M363, F341, E364:M364)) * J341 * J19, 0)</f>
        <v>11.52</v>
      </c>
      <c r="P342" s="3078">
        <f>IFERROR((SUMIF(E363:M363, F341, E364:M364)) * L341 * L19, 0)</f>
        <v>0</v>
      </c>
      <c r="Q342" s="3092" t="str">
        <f>IFERROR(IF(N342&gt;0,IF(OR(F341="Kg", F341="g"),IF(ROUND(N342,3)&gt;=1,ROUND(N342,3)&amp;" Kg",ROUND(N342*1000,0)&amp;" g"),IF(ROUND(N342,3)&gt;=1,ROUND(N342,3)&amp;IF(OR(F341=E363,F341=F363,F341=G363,F341=H363,F341=I363)," Kg ",F341),"")), ""),0)</f>
        <v>5.5 Kg</v>
      </c>
      <c r="R342" s="3092" t="str">
        <f>IFERROR(IF(O342&gt;0,IF(OR(F341="Kg", F341="g"),IF(ROUND(O342,3)&gt;=1,ROUND(O342,3)&amp;" Kg",ROUND(O342*1000,0)&amp;" g"),IF(ROUND(O342,3)&gt;=1,ROUND(O342,3)&amp;IF(OR(F341=E363,F341=F363,F341=G363,F341=H363,F341=I363)," Kg ",F341),"")), ""),0)</f>
        <v>11.52 Kg</v>
      </c>
      <c r="S342" s="3092" t="str">
        <f>IFERROR(IF(P342&gt;0,IF(OR(F341="Kg", F341="g"),IF(ROUND(P342,3)&gt;=1,ROUND(P342,3)&amp;" Kg",ROUND(P342*1000,0)&amp;" g"),IF(ROUND(P342,3)&gt;=1,ROUND(P342,3)&amp;IF(OR(F341=E363,F341=F363,F341=G363,F341=H363,F341=I363)," Kg ",F341),"")), ""),0)</f>
        <v/>
      </c>
      <c r="T342" s="3093">
        <f>IFERROR(INDEX(J364:M364,MATCH(H341,J363:M363,0))*H19&amp;" "&amp;H341,0)</f>
        <v>0</v>
      </c>
      <c r="U342" s="3093">
        <f>IFERROR(INDEX(J364:M364,MATCH(J341,J363:M363,0))*J19&amp;" "&amp;J341,0)</f>
        <v>0</v>
      </c>
      <c r="V342" s="3094">
        <f>IFERROR(INDEX(J364:M364,MATCH(L341,J363:M363,0))*L19&amp;" "&amp;L341,0)</f>
        <v>0</v>
      </c>
      <c r="W342" s="2997">
        <v>1</v>
      </c>
      <c r="X342" s="2997">
        <v>1</v>
      </c>
      <c r="Y342" s="2997">
        <v>1</v>
      </c>
      <c r="Z342" s="2997">
        <v>1</v>
      </c>
      <c r="AA342" s="2997">
        <v>1</v>
      </c>
      <c r="AB342" s="2997">
        <v>1</v>
      </c>
      <c r="AC342" s="2997">
        <v>1</v>
      </c>
      <c r="AD342" s="2997">
        <v>1</v>
      </c>
      <c r="AE342" s="3002">
        <v>1</v>
      </c>
    </row>
    <row r="343" spans="1:31" s="3031" customFormat="1" ht="15.75">
      <c r="A343" s="2997">
        <v>1</v>
      </c>
      <c r="B343" s="3061"/>
      <c r="C343" s="3062" t="s">
        <v>4749</v>
      </c>
      <c r="D343" s="3063"/>
      <c r="E343" s="3063"/>
      <c r="F343" s="3065" t="s">
        <v>4606</v>
      </c>
      <c r="G343" s="3066">
        <v>30</v>
      </c>
      <c r="H343" s="3066">
        <v>30</v>
      </c>
      <c r="I343" s="3066">
        <v>50</v>
      </c>
      <c r="J343" s="3067">
        <v>80</v>
      </c>
      <c r="K343" s="3067">
        <v>50</v>
      </c>
      <c r="L343" s="3066"/>
      <c r="M343" s="3088" t="str">
        <f>IFERROR(IF(F343=E363,"L",IF(OR(F343=F363,F343=G363,F343=H363,F343=I363),"Kg",IF(OR(F343=J363,F343=K363,F343=L363,F343=M363),F343,0))),0)</f>
        <v>Kg</v>
      </c>
      <c r="N343" s="3069">
        <f>IFERROR((SUMIF(E363:M363, F343, E364:M364)) * G343 * G19, 0)</f>
        <v>3</v>
      </c>
      <c r="O343" s="3069">
        <f>IFERROR((SUMIF(E363:M363, F343, E364:M364)) * I343 * I19, 0)</f>
        <v>18.900000000000002</v>
      </c>
      <c r="P343" s="3069">
        <f>IFERROR((SUMIF(E363:M363, F343, E364:M364)) * K343 * K19, 0)</f>
        <v>4.75</v>
      </c>
      <c r="Q343" s="3070" t="str">
        <f>IFERROR(IF(N343&gt;0,IF(OR(F343="Kg", F343="g"),IF(ROUND(N343,3)&gt;=1,ROUND(N343,3)&amp;" Kg",ROUND(N343*1000,0)&amp;" g"),IF(ROUND(N343,3)&gt;=1,ROUND(N343,3)&amp;IF(OR(F343=E363,F343=F363,F343=G363,F343=H363,F343=I363)," Kg ",F343),"")), ""),0)</f>
        <v>3 Kg</v>
      </c>
      <c r="R343" s="3070" t="str">
        <f>IFERROR(IF(O343&gt;0,IF(OR(F343="Kg", F343="g"),IF(ROUND(O343,3)&gt;=1,ROUND(O343,3)&amp;" Kg",ROUND(O343*1000,0)&amp;" g"),IF(ROUND(O343,3)&gt;=1,ROUND(O343,3)&amp;IF(OR(F343=E363,F343=F363,F343=G363,F343=H363,F343=I363)," Kg ",F343),"")), ""),0)</f>
        <v>18.9 Kg</v>
      </c>
      <c r="S343" s="3070" t="str">
        <f>IFERROR(IF(P343&gt;0,IF(OR(F343="Kg", F343="g"),IF(ROUND(P343,3)&gt;=1,ROUND(P343,3)&amp;" Kg",ROUND(P343*1000,0)&amp;" g"),IF(ROUND(P343,3)&gt;=1,ROUND(P343,3)&amp;IF(OR(F343=E363,F343=F363,F343=G363,F343=H363,F343=I363)," Kg ",F343),"")), ""),0)</f>
        <v>4.75 Kg</v>
      </c>
      <c r="T343" s="3071">
        <f>IFERROR(INDEX(J364:M364,MATCH(G343,J363:M363,0))*G19&amp;" "&amp;G343,0)</f>
        <v>0</v>
      </c>
      <c r="U343" s="3071">
        <f>IFERROR(INDEX(J364:M364,MATCH(I343,J363:M363,0))*I19&amp;" "&amp;I343,0)</f>
        <v>0</v>
      </c>
      <c r="V343" s="3072">
        <f>IFERROR(INDEX(J364:M364,MATCH(K343,J363:M363,0))*K19&amp;" "&amp;K343,0)</f>
        <v>0</v>
      </c>
      <c r="W343" s="2997">
        <v>1</v>
      </c>
      <c r="X343" s="2997">
        <v>1</v>
      </c>
      <c r="Y343" s="2997">
        <v>1</v>
      </c>
      <c r="Z343" s="2997">
        <v>1</v>
      </c>
      <c r="AA343" s="2997">
        <v>1</v>
      </c>
      <c r="AB343" s="2997">
        <v>1</v>
      </c>
      <c r="AC343" s="2997">
        <v>1</v>
      </c>
      <c r="AD343" s="2997">
        <v>1</v>
      </c>
      <c r="AE343" s="3002">
        <v>1</v>
      </c>
    </row>
    <row r="344" spans="1:31" s="3031" customFormat="1" ht="15.75">
      <c r="A344" s="2997">
        <v>1</v>
      </c>
      <c r="B344" s="3061"/>
      <c r="C344" s="3073"/>
      <c r="D344" s="3074"/>
      <c r="E344" s="3074"/>
      <c r="F344" s="3075" t="str">
        <f>C343</f>
        <v>Pâtisseries sèches emballées</v>
      </c>
      <c r="G344" s="3095" t="str">
        <f>IF(OR(Q343="",0),T343,Q343)</f>
        <v>3 Kg</v>
      </c>
      <c r="H344" s="3095" t="str">
        <f>IF(OR(Q344="",0),T344,Q344)</f>
        <v>3 Kg</v>
      </c>
      <c r="I344" s="3095" t="str">
        <f>IF(OR(R343="",0),U343,R343)</f>
        <v>18.9 Kg</v>
      </c>
      <c r="J344" s="3095" t="str">
        <f>IF(OR(R344="",0),U344,R344)</f>
        <v>10.24 Kg</v>
      </c>
      <c r="K344" s="3095" t="str">
        <f>IF(OR(S343="",0),V343,S343)</f>
        <v>4.75 Kg</v>
      </c>
      <c r="L344" s="3095">
        <f>IF(OR(S344="",0),V344,S344)</f>
        <v>0</v>
      </c>
      <c r="M344" s="3090">
        <f>SUM(N343:P344)</f>
        <v>39.89</v>
      </c>
      <c r="N344" s="3078">
        <f>IFERROR((SUMIF(E363:M363, F343, E364:M364)) * H343 * H19, 0)</f>
        <v>3</v>
      </c>
      <c r="O344" s="3078">
        <f>IFERROR((SUMIF(E363:M363, F343, E364:M364)) * J343 * J19, 0)</f>
        <v>10.24</v>
      </c>
      <c r="P344" s="3078">
        <f>IFERROR((SUMIF(E363:M363, F343, E364:M364)) * L343 * L19, 0)</f>
        <v>0</v>
      </c>
      <c r="Q344" s="3070" t="str">
        <f>IFERROR(IF(N344&gt;0,IF(OR(F343="Kg", F343="g"),IF(ROUND(N344,3)&gt;=1,ROUND(N344,3)&amp;" Kg",ROUND(N344*1000,0)&amp;" g"),IF(ROUND(N344,3)&gt;=1,ROUND(N344,3)&amp;IF(OR(F343=E363,F343=F363,F343=G363,F343=H363,F343=I363)," Kg ",F343),"")), ""),0)</f>
        <v>3 Kg</v>
      </c>
      <c r="R344" s="3070" t="str">
        <f>IFERROR(IF(O344&gt;0,IF(OR(F343="Kg", F343="g"),IF(ROUND(O344,3)&gt;=1,ROUND(O344,3)&amp;" Kg",ROUND(O344*1000,0)&amp;" g"),IF(ROUND(O344,3)&gt;=1,ROUND(O344,3)&amp;IF(OR(F343=E363,F343=F363,F343=G363,F343=H363,F343=I363)," Kg ",F343),"")), ""),0)</f>
        <v>10.24 Kg</v>
      </c>
      <c r="S344" s="3070" t="str">
        <f>IFERROR(IF(P344&gt;0,IF(OR(F343="Kg", F343="g"),IF(ROUND(P344,3)&gt;=1,ROUND(P344,3)&amp;" Kg",ROUND(P344*1000,0)&amp;" g"),IF(ROUND(P344,3)&gt;=1,ROUND(P344,3)&amp;IF(OR(F343=E363,F343=F363,F343=G363,F343=H363,F343=I363)," Kg ",F343),"")), ""),0)</f>
        <v/>
      </c>
      <c r="T344" s="3071">
        <f>IFERROR(INDEX(J364:M364,MATCH(H343,J363:M363,0))*H19&amp;" "&amp;H343,0)</f>
        <v>0</v>
      </c>
      <c r="U344" s="3071">
        <f>IFERROR(INDEX(J364:M364,MATCH(J343,J363:M363,0))*J19&amp;" "&amp;J343,0)</f>
        <v>0</v>
      </c>
      <c r="V344" s="3072">
        <f>IFERROR(INDEX(J364:M364,MATCH(L343,J363:M363,0))*L19&amp;" "&amp;L343,0)</f>
        <v>0</v>
      </c>
      <c r="W344" s="2997">
        <v>1</v>
      </c>
      <c r="X344" s="2997">
        <v>1</v>
      </c>
      <c r="Y344" s="2997">
        <v>1</v>
      </c>
      <c r="Z344" s="2997">
        <v>1</v>
      </c>
      <c r="AA344" s="2997">
        <v>1</v>
      </c>
      <c r="AB344" s="2997">
        <v>1</v>
      </c>
      <c r="AC344" s="2997">
        <v>1</v>
      </c>
      <c r="AD344" s="2997">
        <v>1</v>
      </c>
      <c r="AE344" s="3002">
        <v>1</v>
      </c>
    </row>
    <row r="345" spans="1:31" s="3031" customFormat="1" ht="15.75">
      <c r="A345" s="2997">
        <v>1</v>
      </c>
      <c r="B345" s="3061"/>
      <c r="C345" s="3062" t="s">
        <v>4750</v>
      </c>
      <c r="D345" s="3063"/>
      <c r="E345" s="3063"/>
      <c r="F345" s="3065" t="s">
        <v>4606</v>
      </c>
      <c r="G345" s="3066">
        <v>20</v>
      </c>
      <c r="H345" s="3066">
        <v>20</v>
      </c>
      <c r="I345" s="3066">
        <v>30</v>
      </c>
      <c r="J345" s="3067">
        <v>35</v>
      </c>
      <c r="K345" s="3067">
        <v>30</v>
      </c>
      <c r="L345" s="3066"/>
      <c r="M345" s="3088" t="str">
        <f>IFERROR(IF(F345=E363,"L",IF(OR(F345=F363,F345=G363,F345=H363,F345=I363),"Kg",IF(OR(F345=J363,F345=K363,F345=L363,F345=M363),F345,0))),0)</f>
        <v>Kg</v>
      </c>
      <c r="N345" s="3069">
        <f>IFERROR((SUMIF(E363:M363, F345, E364:M364)) * G345 * G19, 0)</f>
        <v>2</v>
      </c>
      <c r="O345" s="3069">
        <f>IFERROR((SUMIF(E363:M363, F345, E364:M364)) * I345 * I19, 0)</f>
        <v>11.34</v>
      </c>
      <c r="P345" s="3069">
        <f>IFERROR((SUMIF(E363:M363, F345, E364:M364)) * K345 * K19, 0)</f>
        <v>2.85</v>
      </c>
      <c r="Q345" s="3092" t="str">
        <f>IFERROR(IF(N345&gt;0,IF(OR(F345="Kg", F345="g"),IF(ROUND(N345,3)&gt;=1,ROUND(N345,3)&amp;" Kg",ROUND(N345*1000,0)&amp;" g"),IF(ROUND(N345,3)&gt;=1,ROUND(N345,3)&amp;IF(OR(F345=E363,F345=F363,F345=G363,F345=H363,F345=I363)," Kg ",F345),"")), ""),0)</f>
        <v>2 Kg</v>
      </c>
      <c r="R345" s="3092" t="str">
        <f>IFERROR(IF(O345&gt;0,IF(OR(F345="Kg", F345="g"),IF(ROUND(O345,3)&gt;=1,ROUND(O345,3)&amp;" Kg",ROUND(O345*1000,0)&amp;" g"),IF(ROUND(O345,3)&gt;=1,ROUND(O345,3)&amp;IF(OR(F345=E363,F345=F363,F345=G363,F345=H363,F345=I363)," Kg ",F345),"")), ""),0)</f>
        <v>11.34 Kg</v>
      </c>
      <c r="S345" s="3092" t="str">
        <f>IFERROR(IF(P345&gt;0,IF(OR(F345="Kg", F345="g"),IF(ROUND(P345,3)&gt;=1,ROUND(P345,3)&amp;" Kg",ROUND(P345*1000,0)&amp;" g"),IF(ROUND(P345,3)&gt;=1,ROUND(P345,3)&amp;IF(OR(F345=E363,F345=F363,F345=G363,F345=H363,F345=I363)," Kg ",F345),"")), ""),0)</f>
        <v>2.85 Kg</v>
      </c>
      <c r="T345" s="3093">
        <f>IFERROR(INDEX(J364:M364,MATCH(G345,J363:M363,0))*G19&amp;" "&amp;G345,0)</f>
        <v>0</v>
      </c>
      <c r="U345" s="3093">
        <f>IFERROR(INDEX(J364:M364,MATCH(I345,J363:M363,0))*I19&amp;" "&amp;I345,0)</f>
        <v>0</v>
      </c>
      <c r="V345" s="3094">
        <f>IFERROR(INDEX(J364:M364,MATCH(K345,J363:M363,0))*K19&amp;" "&amp;K345,0)</f>
        <v>0</v>
      </c>
      <c r="W345" s="2997">
        <v>1</v>
      </c>
      <c r="X345" s="2997">
        <v>1</v>
      </c>
      <c r="Y345" s="2997">
        <v>1</v>
      </c>
      <c r="Z345" s="2997">
        <v>1</v>
      </c>
      <c r="AA345" s="2997">
        <v>1</v>
      </c>
      <c r="AB345" s="2997">
        <v>1</v>
      </c>
      <c r="AC345" s="2997">
        <v>1</v>
      </c>
      <c r="AD345" s="2997">
        <v>1</v>
      </c>
      <c r="AE345" s="3002">
        <v>1</v>
      </c>
    </row>
    <row r="346" spans="1:31" s="3031" customFormat="1" ht="15.75">
      <c r="A346" s="2997">
        <v>1</v>
      </c>
      <c r="B346" s="3061"/>
      <c r="C346" s="3073"/>
      <c r="D346" s="3074"/>
      <c r="E346" s="3074"/>
      <c r="F346" s="3075" t="str">
        <f>C345</f>
        <v>Confiture, chocolat, miel</v>
      </c>
      <c r="G346" s="3095" t="str">
        <f>IF(OR(Q345="",0),T345,Q345)</f>
        <v>2 Kg</v>
      </c>
      <c r="H346" s="3095" t="str">
        <f>IF(OR(Q346="",0),T346,Q346)</f>
        <v>2 Kg</v>
      </c>
      <c r="I346" s="3095" t="str">
        <f>IF(OR(R345="",0),U345,R345)</f>
        <v>11.34 Kg</v>
      </c>
      <c r="J346" s="3095" t="str">
        <f>IF(OR(R346="",0),U346,R346)</f>
        <v>4.48 Kg</v>
      </c>
      <c r="K346" s="3095" t="str">
        <f>IF(OR(S345="",0),V345,S345)</f>
        <v>2.85 Kg</v>
      </c>
      <c r="L346" s="3095">
        <f>IF(OR(S346="",0),V346,S346)</f>
        <v>0</v>
      </c>
      <c r="M346" s="3090">
        <f>SUM(N345:P346)</f>
        <v>22.67</v>
      </c>
      <c r="N346" s="3078">
        <f>IFERROR((SUMIF(E363:M363, F345, E364:M364)) * H345 * H19, 0)</f>
        <v>2</v>
      </c>
      <c r="O346" s="3078">
        <f>IFERROR((SUMIF(E363:M363, F345, E364:M364)) * J345 * J19, 0)</f>
        <v>4.4800000000000004</v>
      </c>
      <c r="P346" s="3078">
        <f>IFERROR((SUMIF(E363:M363, F345, E364:M364)) * L345 * L19, 0)</f>
        <v>0</v>
      </c>
      <c r="Q346" s="3092" t="str">
        <f>IFERROR(IF(N346&gt;0,IF(OR(F345="Kg", F345="g"),IF(ROUND(N346,3)&gt;=1,ROUND(N346,3)&amp;" Kg",ROUND(N346*1000,0)&amp;" g"),IF(ROUND(N346,3)&gt;=1,ROUND(N346,3)&amp;IF(OR(F345=E363,F345=F363,F345=G363,F345=H363,F345=I363)," Kg ",F345),"")), ""),0)</f>
        <v>2 Kg</v>
      </c>
      <c r="R346" s="3092" t="str">
        <f>IFERROR(IF(O346&gt;0,IF(OR(F345="Kg", F345="g"),IF(ROUND(O346,3)&gt;=1,ROUND(O346,3)&amp;" Kg",ROUND(O346*1000,0)&amp;" g"),IF(ROUND(O346,3)&gt;=1,ROUND(O346,3)&amp;IF(OR(F345=E363,F345=F363,F345=G363,F345=H363,F345=I363)," Kg ",F345),"")), ""),0)</f>
        <v>4.48 Kg</v>
      </c>
      <c r="S346" s="3092" t="str">
        <f>IFERROR(IF(P346&gt;0,IF(OR(F345="Kg", F345="g"),IF(ROUND(P346,3)&gt;=1,ROUND(P346,3)&amp;" Kg",ROUND(P346*1000,0)&amp;" g"),IF(ROUND(P346,3)&gt;=1,ROUND(P346,3)&amp;IF(OR(F345=E363,F345=F363,F345=G363,F345=H363,F345=I363)," Kg ",F345),"")), ""),0)</f>
        <v/>
      </c>
      <c r="T346" s="3093">
        <f>IFERROR(INDEX(J364:M364,MATCH(H345,J363:M363,0))*H19&amp;" "&amp;H345,0)</f>
        <v>0</v>
      </c>
      <c r="U346" s="3093">
        <f>IFERROR(INDEX(J364:M364,MATCH(J345,J363:M363,0))*J19&amp;" "&amp;J345,0)</f>
        <v>0</v>
      </c>
      <c r="V346" s="3094">
        <f>IFERROR(INDEX(J364:M364,MATCH(L345,J363:M363,0))*L19&amp;" "&amp;L345,0)</f>
        <v>0</v>
      </c>
      <c r="W346" s="2997">
        <v>1</v>
      </c>
      <c r="X346" s="2997">
        <v>1</v>
      </c>
      <c r="Y346" s="2997">
        <v>1</v>
      </c>
      <c r="Z346" s="2997">
        <v>1</v>
      </c>
      <c r="AA346" s="2997">
        <v>1</v>
      </c>
      <c r="AB346" s="2997">
        <v>1</v>
      </c>
      <c r="AC346" s="2997">
        <v>1</v>
      </c>
      <c r="AD346" s="2997">
        <v>1</v>
      </c>
      <c r="AE346" s="3002">
        <v>1</v>
      </c>
    </row>
    <row r="347" spans="1:31" s="3031" customFormat="1" ht="15.75">
      <c r="A347" s="2997">
        <v>1</v>
      </c>
      <c r="B347" s="3061"/>
      <c r="C347" s="3062" t="s">
        <v>4751</v>
      </c>
      <c r="D347" s="3063"/>
      <c r="E347" s="3063"/>
      <c r="F347" s="3065" t="s">
        <v>4606</v>
      </c>
      <c r="G347" s="3066">
        <v>100</v>
      </c>
      <c r="H347" s="3066">
        <v>200</v>
      </c>
      <c r="I347" s="3066">
        <v>130</v>
      </c>
      <c r="J347" s="3067">
        <v>150</v>
      </c>
      <c r="K347" s="3067">
        <v>130</v>
      </c>
      <c r="L347" s="3066"/>
      <c r="M347" s="3088" t="str">
        <f>IFERROR(IF(F347=E363,"L",IF(OR(F347=F363,F347=G363,F347=H363,F347=I363),"Kg",IF(OR(F347=J363,F347=K363,F347=L363,F347=M363),F347,0))),0)</f>
        <v>Kg</v>
      </c>
      <c r="N347" s="3069">
        <f>IFERROR((SUMIF(E363:M363, F347, E364:M364)) * G347 * G19, 0)</f>
        <v>10</v>
      </c>
      <c r="O347" s="3069">
        <f>IFERROR((SUMIF(E363:M363, F347, E364:M364)) * I347 * I19, 0)</f>
        <v>49.14</v>
      </c>
      <c r="P347" s="3069">
        <f>IFERROR((SUMIF(E363:M363, F347, E364:M364)) * K347 * K19, 0)</f>
        <v>12.35</v>
      </c>
      <c r="Q347" s="3070" t="str">
        <f>IFERROR(IF(N347&gt;0,IF(OR(F347="Kg", F347="g"),IF(ROUND(N347,3)&gt;=1,ROUND(N347,3)&amp;" Kg",ROUND(N347*1000,0)&amp;" g"),IF(ROUND(N347,3)&gt;=1,ROUND(N347,3)&amp;IF(OR(F347=E363,F347=F363,F347=G363,F347=H363,F347=I363)," Kg ",F347),"")), ""),0)</f>
        <v>10 Kg</v>
      </c>
      <c r="R347" s="3070" t="str">
        <f>IFERROR(IF(O347&gt;0,IF(OR(F347="Kg", F347="g"),IF(ROUND(O347,3)&gt;=1,ROUND(O347,3)&amp;" Kg",ROUND(O347*1000,0)&amp;" g"),IF(ROUND(O347,3)&gt;=1,ROUND(O347,3)&amp;IF(OR(F347=E363,F347=F363,F347=G363,F347=H363,F347=I363)," Kg ",F347),"")), ""),0)</f>
        <v>49.14 Kg</v>
      </c>
      <c r="S347" s="3070" t="str">
        <f>IFERROR(IF(P347&gt;0,IF(OR(F347="Kg", F347="g"),IF(ROUND(P347,3)&gt;=1,ROUND(P347,3)&amp;" Kg",ROUND(P347*1000,0)&amp;" g"),IF(ROUND(P347,3)&gt;=1,ROUND(P347,3)&amp;IF(OR(F347=E363,F347=F363,F347=G363,F347=H363,F347=I363)," Kg ",F347),"")), ""),0)</f>
        <v>12.35 Kg</v>
      </c>
      <c r="T347" s="3071">
        <f>IFERROR(INDEX(J364:M364,MATCH(G347,J363:M363,0))*G19&amp;" "&amp;G347,0)</f>
        <v>0</v>
      </c>
      <c r="U347" s="3071">
        <f>IFERROR(INDEX(J364:M364,MATCH(I347,J363:M363,0))*I19&amp;" "&amp;I347,0)</f>
        <v>0</v>
      </c>
      <c r="V347" s="3072">
        <f>IFERROR(INDEX(J364:M364,MATCH(K347,J363:M363,0))*K19&amp;" "&amp;K347,0)</f>
        <v>0</v>
      </c>
      <c r="W347" s="2997">
        <v>1</v>
      </c>
      <c r="X347" s="2997">
        <v>1</v>
      </c>
      <c r="Y347" s="2997">
        <v>1</v>
      </c>
      <c r="Z347" s="2997">
        <v>1</v>
      </c>
      <c r="AA347" s="2997">
        <v>1</v>
      </c>
      <c r="AB347" s="2997">
        <v>1</v>
      </c>
      <c r="AC347" s="2997">
        <v>1</v>
      </c>
      <c r="AD347" s="2997">
        <v>1</v>
      </c>
      <c r="AE347" s="3002">
        <v>1</v>
      </c>
    </row>
    <row r="348" spans="1:31" s="3031" customFormat="1" ht="15.75">
      <c r="A348" s="2997">
        <v>1</v>
      </c>
      <c r="B348" s="3061"/>
      <c r="C348" s="3073"/>
      <c r="D348" s="3074"/>
      <c r="E348" s="3074"/>
      <c r="F348" s="3075" t="str">
        <f>C347</f>
        <v>Fruit cru</v>
      </c>
      <c r="G348" s="3095" t="str">
        <f>IF(OR(Q347="",0),T347,Q347)</f>
        <v>10 Kg</v>
      </c>
      <c r="H348" s="3095" t="str">
        <f>IF(OR(Q348="",0),T348,Q348)</f>
        <v>20 Kg</v>
      </c>
      <c r="I348" s="3095" t="str">
        <f>IF(OR(R347="",0),U347,R347)</f>
        <v>49.14 Kg</v>
      </c>
      <c r="J348" s="3095" t="str">
        <f>IF(OR(R348="",0),U348,R348)</f>
        <v>19.2 Kg</v>
      </c>
      <c r="K348" s="3095" t="str">
        <f>IF(OR(S347="",0),V347,S347)</f>
        <v>12.35 Kg</v>
      </c>
      <c r="L348" s="3095">
        <f>IF(OR(S348="",0),V348,S348)</f>
        <v>0</v>
      </c>
      <c r="M348" s="3090">
        <f>SUM(N347:P348)</f>
        <v>110.69</v>
      </c>
      <c r="N348" s="3078">
        <f>IFERROR((SUMIF(E363:M363, F347, E364:M364)) * H347 * H19, 0)</f>
        <v>20</v>
      </c>
      <c r="O348" s="3078">
        <f>IFERROR((SUMIF(E363:M363, F347, E364:M364)) * J347 * J19, 0)</f>
        <v>19.2</v>
      </c>
      <c r="P348" s="3078">
        <f>IFERROR((SUMIF(E363:M363, F347, E364:M364)) * L347 * L19, 0)</f>
        <v>0</v>
      </c>
      <c r="Q348" s="3070" t="str">
        <f>IFERROR(IF(N348&gt;0,IF(OR(F347="Kg", F347="g"),IF(ROUND(N348,3)&gt;=1,ROUND(N348,3)&amp;" Kg",ROUND(N348*1000,0)&amp;" g"),IF(ROUND(N348,3)&gt;=1,ROUND(N348,3)&amp;IF(OR(F347=E363,F347=F363,F347=G363,F347=H363,F347=I363)," Kg ",F347),"")), ""),0)</f>
        <v>20 Kg</v>
      </c>
      <c r="R348" s="3070" t="str">
        <f>IFERROR(IF(O348&gt;0,IF(OR(F347="Kg", F347="g"),IF(ROUND(O348,3)&gt;=1,ROUND(O348,3)&amp;" Kg",ROUND(O348*1000,0)&amp;" g"),IF(ROUND(O348,3)&gt;=1,ROUND(O348,3)&amp;IF(OR(F347=E363,F347=F363,F347=G363,F347=H363,F347=I363)," Kg ",F347),"")), ""),0)</f>
        <v>19.2 Kg</v>
      </c>
      <c r="S348" s="3070" t="str">
        <f>IFERROR(IF(P348&gt;0,IF(OR(F347="Kg", F347="g"),IF(ROUND(P348,3)&gt;=1,ROUND(P348,3)&amp;" Kg",ROUND(P348*1000,0)&amp;" g"),IF(ROUND(P348,3)&gt;=1,ROUND(P348,3)&amp;IF(OR(F347=E363,F347=F363,F347=G363,F347=H363,F347=I363)," Kg ",F347),"")), ""),0)</f>
        <v/>
      </c>
      <c r="T348" s="3071">
        <f>IFERROR(INDEX(J364:M364,MATCH(H347,J363:M363,0))*H19&amp;" "&amp;H347,0)</f>
        <v>0</v>
      </c>
      <c r="U348" s="3071">
        <f>IFERROR(INDEX(J364:M364,MATCH(J347,J363:M363,0))*J19&amp;" "&amp;J347,0)</f>
        <v>0</v>
      </c>
      <c r="V348" s="3072">
        <f>IFERROR(INDEX(J364:M364,MATCH(L347,J363:M363,0))*L19&amp;" "&amp;L347,0)</f>
        <v>0</v>
      </c>
      <c r="W348" s="2997">
        <v>1</v>
      </c>
      <c r="X348" s="2997">
        <v>1</v>
      </c>
      <c r="Y348" s="2997">
        <v>1</v>
      </c>
      <c r="Z348" s="2997">
        <v>1</v>
      </c>
      <c r="AA348" s="2997">
        <v>1</v>
      </c>
      <c r="AB348" s="2997">
        <v>1</v>
      </c>
      <c r="AC348" s="2997">
        <v>1</v>
      </c>
      <c r="AD348" s="2997">
        <v>1</v>
      </c>
      <c r="AE348" s="3002">
        <v>1</v>
      </c>
    </row>
    <row r="349" spans="1:31" s="3031" customFormat="1" ht="15.75">
      <c r="A349" s="2997">
        <v>1</v>
      </c>
      <c r="B349" s="3061"/>
      <c r="C349" s="3062" t="s">
        <v>3656</v>
      </c>
      <c r="D349" s="3063"/>
      <c r="E349" s="3063"/>
      <c r="F349" s="3065" t="s">
        <v>4606</v>
      </c>
      <c r="G349" s="3066">
        <v>100</v>
      </c>
      <c r="H349" s="3066">
        <v>100</v>
      </c>
      <c r="I349" s="3066">
        <v>130</v>
      </c>
      <c r="J349" s="3067">
        <v>150</v>
      </c>
      <c r="K349" s="3067">
        <v>130</v>
      </c>
      <c r="L349" s="3066"/>
      <c r="M349" s="3088" t="str">
        <f>IFERROR(IF(F349=E363,"L",IF(OR(F349=F363,F349=G363,F349=H363,F349=I363),"Kg",IF(OR(F349=J363,F349=K363,F349=L363,F349=M363),F349,0))),0)</f>
        <v>Kg</v>
      </c>
      <c r="N349" s="3069">
        <f>IFERROR((SUMIF(E363:M363, F349, E364:M364)) * G349 * G19, 0)</f>
        <v>10</v>
      </c>
      <c r="O349" s="3069">
        <f>IFERROR((SUMIF(E363:M363, F349, E364:M364)) * I349 * I19, 0)</f>
        <v>49.14</v>
      </c>
      <c r="P349" s="3069">
        <f>IFERROR((SUMIF(E363:M363, F349, E364:M364)) * K349 * K19, 0)</f>
        <v>12.35</v>
      </c>
      <c r="Q349" s="3092" t="str">
        <f>IFERROR(IF(N349&gt;0,IF(OR(F349="Kg", F349="g"),IF(ROUND(N349,3)&gt;=1,ROUND(N349,3)&amp;" Kg",ROUND(N349*1000,0)&amp;" g"),IF(ROUND(N349,3)&gt;=1,ROUND(N349,3)&amp;IF(OR(F349=E363,F349=F363,F349=G363,F349=H363,F349=I363)," Kg ",F349),"")), ""),0)</f>
        <v>10 Kg</v>
      </c>
      <c r="R349" s="3092" t="str">
        <f>IFERROR(IF(O349&gt;0,IF(OR(F349="Kg", F349="g"),IF(ROUND(O349,3)&gt;=1,ROUND(O349,3)&amp;" Kg",ROUND(O349*1000,0)&amp;" g"),IF(ROUND(O349,3)&gt;=1,ROUND(O349,3)&amp;IF(OR(F349=E363,F349=F363,F349=G363,F349=H363,F349=I363)," Kg ",F349),"")), ""),0)</f>
        <v>49.14 Kg</v>
      </c>
      <c r="S349" s="3092" t="str">
        <f>IFERROR(IF(P349&gt;0,IF(OR(F349="Kg", F349="g"),IF(ROUND(P349,3)&gt;=1,ROUND(P349,3)&amp;" Kg",ROUND(P349*1000,0)&amp;" g"),IF(ROUND(P349,3)&gt;=1,ROUND(P349,3)&amp;IF(OR(F349=E363,F349=F363,F349=G363,F349=H363,F349=I363)," Kg ",F349),"")), ""),0)</f>
        <v>12.35 Kg</v>
      </c>
      <c r="T349" s="3093">
        <f>IFERROR(INDEX(J364:M364,MATCH(G349,J363:M363,0))*G19&amp;" "&amp;G349,0)</f>
        <v>0</v>
      </c>
      <c r="U349" s="3093">
        <f>IFERROR(INDEX(J364:M364,MATCH(I349,J363:M363,0))*I19&amp;" "&amp;I349,0)</f>
        <v>0</v>
      </c>
      <c r="V349" s="3094">
        <f>IFERROR(INDEX(J364:M364,MATCH(K349,J363:M363,0))*K19&amp;" "&amp;K349,0)</f>
        <v>0</v>
      </c>
      <c r="W349" s="2997">
        <v>1</v>
      </c>
      <c r="X349" s="2997">
        <v>1</v>
      </c>
      <c r="Y349" s="2997">
        <v>1</v>
      </c>
      <c r="Z349" s="2997">
        <v>1</v>
      </c>
      <c r="AA349" s="2997">
        <v>1</v>
      </c>
      <c r="AB349" s="2997">
        <v>1</v>
      </c>
      <c r="AC349" s="2997">
        <v>1</v>
      </c>
      <c r="AD349" s="2997">
        <v>1</v>
      </c>
      <c r="AE349" s="3002">
        <v>1</v>
      </c>
    </row>
    <row r="350" spans="1:31" s="3031" customFormat="1" ht="15.75">
      <c r="A350" s="2997">
        <v>1</v>
      </c>
      <c r="B350" s="3061"/>
      <c r="C350" s="3073"/>
      <c r="D350" s="3074"/>
      <c r="E350" s="3074"/>
      <c r="F350" s="3075" t="str">
        <f>C349</f>
        <v>Fruit cuit</v>
      </c>
      <c r="G350" s="3095" t="str">
        <f>IF(OR(Q349="",0),T349,Q349)</f>
        <v>10 Kg</v>
      </c>
      <c r="H350" s="3095" t="str">
        <f>IF(OR(Q350="",0),T350,Q350)</f>
        <v>10 Kg</v>
      </c>
      <c r="I350" s="3095" t="str">
        <f>IF(OR(R349="",0),U349,R349)</f>
        <v>49.14 Kg</v>
      </c>
      <c r="J350" s="3095" t="str">
        <f>IF(OR(R350="",0),U350,R350)</f>
        <v>19.2 Kg</v>
      </c>
      <c r="K350" s="3095" t="str">
        <f>IF(OR(S349="",0),V349,S349)</f>
        <v>12.35 Kg</v>
      </c>
      <c r="L350" s="3095">
        <f>IF(OR(S350="",0),V350,S350)</f>
        <v>0</v>
      </c>
      <c r="M350" s="3090">
        <f>SUM(N349:P350)</f>
        <v>100.69</v>
      </c>
      <c r="N350" s="3078">
        <f>IFERROR((SUMIF(E363:M363, F349, E364:M364)) * H349 * H19, 0)</f>
        <v>10</v>
      </c>
      <c r="O350" s="3078">
        <f>IFERROR((SUMIF(E363:M363, F349, E364:M364)) * J349 * J19, 0)</f>
        <v>19.2</v>
      </c>
      <c r="P350" s="3078">
        <f>IFERROR((SUMIF(E363:M363, F349, E364:M364)) * L349 * L19, 0)</f>
        <v>0</v>
      </c>
      <c r="Q350" s="3092" t="str">
        <f>IFERROR(IF(N350&gt;0,IF(OR(F349="Kg", F349="g"),IF(ROUND(N350,3)&gt;=1,ROUND(N350,3)&amp;" Kg",ROUND(N350*1000,0)&amp;" g"),IF(ROUND(N350,3)&gt;=1,ROUND(N350,3)&amp;IF(OR(F349=E363,F349=F363,F349=G363,F349=H363,F349=I363)," Kg ",F349),"")), ""),0)</f>
        <v>10 Kg</v>
      </c>
      <c r="R350" s="3092" t="str">
        <f>IFERROR(IF(O350&gt;0,IF(OR(F349="Kg", F349="g"),IF(ROUND(O350,3)&gt;=1,ROUND(O350,3)&amp;" Kg",ROUND(O350*1000,0)&amp;" g"),IF(ROUND(O350,3)&gt;=1,ROUND(O350,3)&amp;IF(OR(F349=E363,F349=F363,F349=G363,F349=H363,F349=I363)," Kg ",F349),"")), ""),0)</f>
        <v>19.2 Kg</v>
      </c>
      <c r="S350" s="3092" t="str">
        <f>IFERROR(IF(P350&gt;0,IF(OR(F349="Kg", F349="g"),IF(ROUND(P350,3)&gt;=1,ROUND(P350,3)&amp;" Kg",ROUND(P350*1000,0)&amp;" g"),IF(ROUND(P350,3)&gt;=1,ROUND(P350,3)&amp;IF(OR(F349=E363,F349=F363,F349=G363,F349=H363,F349=I363)," Kg ",F349),"")), ""),0)</f>
        <v/>
      </c>
      <c r="T350" s="3093">
        <f>IFERROR(INDEX(J364:M364,MATCH(H349,J363:M363,0))*H19&amp;" "&amp;H349,0)</f>
        <v>0</v>
      </c>
      <c r="U350" s="3093">
        <f>IFERROR(INDEX(J364:M364,MATCH(J349,J363:M363,0))*J19&amp;" "&amp;J349,0)</f>
        <v>0</v>
      </c>
      <c r="V350" s="3094">
        <f>IFERROR(INDEX(J364:M364,MATCH(L349,J363:M363,0))*L19&amp;" "&amp;L349,0)</f>
        <v>0</v>
      </c>
      <c r="W350" s="2997">
        <v>1</v>
      </c>
      <c r="X350" s="2997">
        <v>1</v>
      </c>
      <c r="Y350" s="2997">
        <v>1</v>
      </c>
      <c r="Z350" s="2997">
        <v>1</v>
      </c>
      <c r="AA350" s="2997">
        <v>1</v>
      </c>
      <c r="AB350" s="2997">
        <v>1</v>
      </c>
      <c r="AC350" s="2997">
        <v>1</v>
      </c>
      <c r="AD350" s="2997">
        <v>1</v>
      </c>
      <c r="AE350" s="3002">
        <v>1</v>
      </c>
    </row>
    <row r="351" spans="1:31" s="3031" customFormat="1" ht="15.75">
      <c r="A351" s="2997">
        <v>1</v>
      </c>
      <c r="B351" s="3061"/>
      <c r="C351" s="3062" t="s">
        <v>4752</v>
      </c>
      <c r="D351" s="3063"/>
      <c r="E351" s="3063"/>
      <c r="F351" s="3065" t="s">
        <v>4606</v>
      </c>
      <c r="G351" s="3066">
        <v>125</v>
      </c>
      <c r="H351" s="3066">
        <v>125</v>
      </c>
      <c r="I351" s="3066">
        <v>250</v>
      </c>
      <c r="J351" s="3067">
        <v>280</v>
      </c>
      <c r="K351" s="3067">
        <v>150</v>
      </c>
      <c r="L351" s="3066"/>
      <c r="M351" s="3088" t="str">
        <f>IFERROR(IF(F351=E363,"L",IF(OR(F351=F363,F351=G363,F351=H363,F351=I363),"Kg",IF(OR(F351=J363,F351=K363,F351=L363,F351=M363),F351,0))),0)</f>
        <v>Kg</v>
      </c>
      <c r="N351" s="3069">
        <f>IFERROR((SUMIF(E363:M363, F351, E364:M364)) * G351 * G19, 0)</f>
        <v>12.5</v>
      </c>
      <c r="O351" s="3069">
        <f>IFERROR((SUMIF(E363:M363, F351, E364:M364)) * I351 * I19, 0)</f>
        <v>94.5</v>
      </c>
      <c r="P351" s="3069">
        <f>IFERROR((SUMIF(E363:M363, F351, E364:M364)) * K351 * K19, 0)</f>
        <v>14.25</v>
      </c>
      <c r="Q351" s="3070" t="str">
        <f>IFERROR(IF(N351&gt;0,IF(OR(F351="Kg", F351="g"),IF(ROUND(N351,3)&gt;=1,ROUND(N351,3)&amp;" Kg",ROUND(N351*1000,0)&amp;" g"),IF(ROUND(N351,3)&gt;=1,ROUND(N351,3)&amp;IF(OR(F351=E363,F351=F363,F351=G363,F351=H363,F351=I363)," Kg ",F351),"")), ""),0)</f>
        <v>12.5 Kg</v>
      </c>
      <c r="R351" s="3070" t="str">
        <f>IFERROR(IF(O351&gt;0,IF(OR(F351="Kg", F351="g"),IF(ROUND(O351,3)&gt;=1,ROUND(O351,3)&amp;" Kg",ROUND(O351*1000,0)&amp;" g"),IF(ROUND(O351,3)&gt;=1,ROUND(O351,3)&amp;IF(OR(F351=E363,F351=F363,F351=G363,F351=H363,F351=I363)," Kg ",F351),"")), ""),0)</f>
        <v>94.5 Kg</v>
      </c>
      <c r="S351" s="3070" t="str">
        <f>IFERROR(IF(P351&gt;0,IF(OR(F351="Kg", F351="g"),IF(ROUND(P351,3)&gt;=1,ROUND(P351,3)&amp;" Kg",ROUND(P351*1000,0)&amp;" g"),IF(ROUND(P351,3)&gt;=1,ROUND(P351,3)&amp;IF(OR(F351=E363,F351=F363,F351=G363,F351=H363,F351=I363)," Kg ",F351),"")), ""),0)</f>
        <v>14.25 Kg</v>
      </c>
      <c r="T351" s="3071">
        <f>IFERROR(INDEX(J364:M364,MATCH(G351,J363:M363,0))*G19&amp;" "&amp;G351,0)</f>
        <v>0</v>
      </c>
      <c r="U351" s="3071">
        <f>IFERROR(INDEX(J364:M364,MATCH(I351,J363:M363,0))*I19&amp;" "&amp;I351,0)</f>
        <v>0</v>
      </c>
      <c r="V351" s="3072">
        <f>IFERROR(INDEX(J364:M364,MATCH(K351,J363:M363,0))*K19&amp;" "&amp;K351,0)</f>
        <v>0</v>
      </c>
      <c r="W351" s="2997">
        <v>1</v>
      </c>
      <c r="X351" s="2997">
        <v>1</v>
      </c>
      <c r="Y351" s="2997">
        <v>1</v>
      </c>
      <c r="Z351" s="2997">
        <v>1</v>
      </c>
      <c r="AA351" s="2997">
        <v>1</v>
      </c>
      <c r="AB351" s="2997">
        <v>1</v>
      </c>
      <c r="AC351" s="2997">
        <v>1</v>
      </c>
      <c r="AD351" s="2997">
        <v>1</v>
      </c>
      <c r="AE351" s="3002">
        <v>1</v>
      </c>
    </row>
    <row r="352" spans="1:31" s="3031" customFormat="1" ht="15.75">
      <c r="A352" s="2997">
        <v>1</v>
      </c>
      <c r="B352" s="3061"/>
      <c r="C352" s="3073"/>
      <c r="D352" s="3074"/>
      <c r="E352" s="3074"/>
      <c r="F352" s="3075" t="str">
        <f>C351</f>
        <v>Lait 1/2 écrémé (en Litre)</v>
      </c>
      <c r="G352" s="3095" t="str">
        <f>IF(OR(Q351="",0),T351,Q351)</f>
        <v>12.5 Kg</v>
      </c>
      <c r="H352" s="3095" t="str">
        <f>IF(OR(Q352="",0),T352,Q352)</f>
        <v>12.5 Kg</v>
      </c>
      <c r="I352" s="3095" t="str">
        <f>IF(OR(R351="",0),U351,R351)</f>
        <v>94.5 Kg</v>
      </c>
      <c r="J352" s="3095" t="str">
        <f>IF(OR(R352="",0),U352,R352)</f>
        <v>35.84 Kg</v>
      </c>
      <c r="K352" s="3095" t="str">
        <f>IF(OR(S351="",0),V351,S351)</f>
        <v>14.25 Kg</v>
      </c>
      <c r="L352" s="3095">
        <f>IF(OR(S352="",0),V352,S352)</f>
        <v>0</v>
      </c>
      <c r="M352" s="3090">
        <f>SUM(N351:P352)</f>
        <v>169.59</v>
      </c>
      <c r="N352" s="3078">
        <f>IFERROR((SUMIF(E363:M363, F351, E364:M364)) * H351 * H19, 0)</f>
        <v>12.5</v>
      </c>
      <c r="O352" s="3078">
        <f>IFERROR((SUMIF(E363:M363, F351, E364:M364)) * J351 * J19, 0)</f>
        <v>35.840000000000003</v>
      </c>
      <c r="P352" s="3078">
        <f>IFERROR((SUMIF(E363:M363, F351, E364:M364)) * L351 * L19, 0)</f>
        <v>0</v>
      </c>
      <c r="Q352" s="3070" t="str">
        <f>IFERROR(IF(N352&gt;0,IF(OR(F351="Kg", F351="g"),IF(ROUND(N352,3)&gt;=1,ROUND(N352,3)&amp;" Kg",ROUND(N352*1000,0)&amp;" g"),IF(ROUND(N352,3)&gt;=1,ROUND(N352,3)&amp;IF(OR(F351=E363,F351=F363,F351=G363,F351=H363,F351=I363)," Kg ",F351),"")), ""),0)</f>
        <v>12.5 Kg</v>
      </c>
      <c r="R352" s="3070" t="str">
        <f>IFERROR(IF(O352&gt;0,IF(OR(F351="Kg", F351="g"),IF(ROUND(O352,3)&gt;=1,ROUND(O352,3)&amp;" Kg",ROUND(O352*1000,0)&amp;" g"),IF(ROUND(O352,3)&gt;=1,ROUND(O352,3)&amp;IF(OR(F351=E363,F351=F363,F351=G363,F351=H363,F351=I363)," Kg ",F351),"")), ""),0)</f>
        <v>35.84 Kg</v>
      </c>
      <c r="S352" s="3070" t="str">
        <f>IFERROR(IF(P352&gt;0,IF(OR(F351="Kg", F351="g"),IF(ROUND(P352,3)&gt;=1,ROUND(P352,3)&amp;" Kg",ROUND(P352*1000,0)&amp;" g"),IF(ROUND(P352,3)&gt;=1,ROUND(P352,3)&amp;IF(OR(F351=E363,F351=F363,F351=G363,F351=H363,F351=I363)," Kg ",F351),"")), ""),0)</f>
        <v/>
      </c>
      <c r="T352" s="3071">
        <f>IFERROR(INDEX(J364:M364,MATCH(H351,J363:M363,0))*H19&amp;" "&amp;H351,0)</f>
        <v>0</v>
      </c>
      <c r="U352" s="3071">
        <f>IFERROR(INDEX(J364:M364,MATCH(J351,J363:M363,0))*J19&amp;" "&amp;J351,0)</f>
        <v>0</v>
      </c>
      <c r="V352" s="3072">
        <f>IFERROR(INDEX(J364:M364,MATCH(L351,J363:M363,0))*L19&amp;" "&amp;L351,0)</f>
        <v>0</v>
      </c>
      <c r="W352" s="2997">
        <v>1</v>
      </c>
      <c r="X352" s="2997">
        <v>1</v>
      </c>
      <c r="Y352" s="2997">
        <v>1</v>
      </c>
      <c r="Z352" s="2997">
        <v>1</v>
      </c>
      <c r="AA352" s="2997">
        <v>1</v>
      </c>
      <c r="AB352" s="2997">
        <v>1</v>
      </c>
      <c r="AC352" s="2997">
        <v>1</v>
      </c>
      <c r="AD352" s="2997">
        <v>1</v>
      </c>
      <c r="AE352" s="3002">
        <v>1</v>
      </c>
    </row>
    <row r="353" spans="1:31" s="3031" customFormat="1" ht="15.75">
      <c r="A353" s="2997">
        <v>1</v>
      </c>
      <c r="B353" s="3061"/>
      <c r="C353" s="3062" t="s">
        <v>4733</v>
      </c>
      <c r="D353" s="3063"/>
      <c r="E353" s="3063"/>
      <c r="F353" s="3065" t="s">
        <v>4606</v>
      </c>
      <c r="G353" s="3066">
        <v>115</v>
      </c>
      <c r="H353" s="3066">
        <v>115</v>
      </c>
      <c r="I353" s="3066">
        <v>110</v>
      </c>
      <c r="J353" s="3067">
        <v>125</v>
      </c>
      <c r="K353" s="3067">
        <v>115</v>
      </c>
      <c r="L353" s="3066"/>
      <c r="M353" s="3088" t="str">
        <f>IFERROR(IF(F353=E363,"L",IF(OR(F353=F363,F353=G363,F353=H363,F353=I363),"Kg",IF(OR(F353=J363,F353=K363,F353=L363,F353=M363),F353,0))),0)</f>
        <v>Kg</v>
      </c>
      <c r="N353" s="3069">
        <f>IFERROR((SUMIF(E363:M363, F353, E364:M364)) * G353 * G19, 0)</f>
        <v>11.5</v>
      </c>
      <c r="O353" s="3069">
        <f>IFERROR((SUMIF(E363:M363, F353, E364:M364)) * I353 * I19, 0)</f>
        <v>41.58</v>
      </c>
      <c r="P353" s="3069">
        <f>IFERROR((SUMIF(E363:M363, F353, E364:M364)) * K353 * K19, 0)</f>
        <v>10.925000000000001</v>
      </c>
      <c r="Q353" s="3092" t="str">
        <f>IFERROR(IF(N353&gt;0,IF(OR(F353="Kg", F353="g"),IF(ROUND(N353,3)&gt;=1,ROUND(N353,3)&amp;" Kg",ROUND(N353*1000,0)&amp;" g"),IF(ROUND(N353,3)&gt;=1,ROUND(N353,3)&amp;IF(OR(F353=E363,F353=F363,F353=G363,F353=H363,F353=I363)," Kg ",F353),"")), ""),0)</f>
        <v>11.5 Kg</v>
      </c>
      <c r="R353" s="3092" t="str">
        <f>IFERROR(IF(O353&gt;0,IF(OR(F353="Kg", F353="g"),IF(ROUND(O353,3)&gt;=1,ROUND(O353,3)&amp;" Kg",ROUND(O353*1000,0)&amp;" g"),IF(ROUND(O353,3)&gt;=1,ROUND(O353,3)&amp;IF(OR(F353=E363,F353=F363,F353=G363,F353=H363,F353=I363)," Kg ",F353),"")), ""),0)</f>
        <v>41.58 Kg</v>
      </c>
      <c r="S353" s="3092" t="str">
        <f>IFERROR(IF(P353&gt;0,IF(OR(F353="Kg", F353="g"),IF(ROUND(P353,3)&gt;=1,ROUND(P353,3)&amp;" Kg",ROUND(P353*1000,0)&amp;" g"),IF(ROUND(P353,3)&gt;=1,ROUND(P353,3)&amp;IF(OR(F353=E363,F353=F363,F353=G363,F353=H363,F353=I363)," Kg ",F353),"")), ""),0)</f>
        <v>10.925 Kg</v>
      </c>
      <c r="T353" s="3093">
        <f>IFERROR(INDEX(J364:M364,MATCH(G353,J363:M363,0))*G19&amp;" "&amp;G353,0)</f>
        <v>0</v>
      </c>
      <c r="U353" s="3093">
        <f>IFERROR(INDEX(J364:M364,MATCH(I353,J363:M363,0))*I19&amp;" "&amp;I353,0)</f>
        <v>0</v>
      </c>
      <c r="V353" s="3094">
        <f>IFERROR(INDEX(J364:M364,MATCH(K353,J363:M363,0))*K19&amp;" "&amp;K353,0)</f>
        <v>0</v>
      </c>
      <c r="W353" s="2997">
        <v>1</v>
      </c>
      <c r="X353" s="2997">
        <v>1</v>
      </c>
      <c r="Y353" s="2997">
        <v>1</v>
      </c>
      <c r="Z353" s="2997">
        <v>1</v>
      </c>
      <c r="AA353" s="2997">
        <v>1</v>
      </c>
      <c r="AB353" s="2997">
        <v>1</v>
      </c>
      <c r="AC353" s="2997">
        <v>1</v>
      </c>
      <c r="AD353" s="2997">
        <v>1</v>
      </c>
      <c r="AE353" s="3002">
        <v>1</v>
      </c>
    </row>
    <row r="354" spans="1:31" s="3031" customFormat="1" ht="15.75">
      <c r="A354" s="2997">
        <v>1</v>
      </c>
      <c r="B354" s="3061"/>
      <c r="C354" s="3073"/>
      <c r="D354" s="3074"/>
      <c r="E354" s="3074"/>
      <c r="F354" s="3075" t="str">
        <f>C353</f>
        <v>Yaourt</v>
      </c>
      <c r="G354" s="3095" t="str">
        <f>IF(OR(Q353="",0),T353,Q353)</f>
        <v>11.5 Kg</v>
      </c>
      <c r="H354" s="3095" t="str">
        <f>IF(OR(Q354="",0),T354,Q354)</f>
        <v>11.5 Kg</v>
      </c>
      <c r="I354" s="3095" t="str">
        <f>IF(OR(R353="",0),U353,R353)</f>
        <v>41.58 Kg</v>
      </c>
      <c r="J354" s="3095" t="str">
        <f>IF(OR(R354="",0),U354,R354)</f>
        <v>16 Kg</v>
      </c>
      <c r="K354" s="3095" t="str">
        <f>IF(OR(S353="",0),V353,S353)</f>
        <v>10.925 Kg</v>
      </c>
      <c r="L354" s="3095">
        <f>IF(OR(S354="",0),V354,S354)</f>
        <v>0</v>
      </c>
      <c r="M354" s="3090">
        <f>SUM(N353:P354)</f>
        <v>91.504999999999995</v>
      </c>
      <c r="N354" s="3078">
        <f>IFERROR((SUMIF(E363:M363, F353, E364:M364)) * H353 * H19, 0)</f>
        <v>11.5</v>
      </c>
      <c r="O354" s="3078">
        <f>IFERROR((SUMIF(E363:M363, F353, E364:M364)) * J353 * J19, 0)</f>
        <v>16</v>
      </c>
      <c r="P354" s="3078">
        <f>IFERROR((SUMIF(E363:M363, F353, E364:M364)) * L353 * L19, 0)</f>
        <v>0</v>
      </c>
      <c r="Q354" s="3092" t="str">
        <f>IFERROR(IF(N354&gt;0,IF(OR(F353="Kg", F353="g"),IF(ROUND(N354,3)&gt;=1,ROUND(N354,3)&amp;" Kg",ROUND(N354*1000,0)&amp;" g"),IF(ROUND(N354,3)&gt;=1,ROUND(N354,3)&amp;IF(OR(F353=E363,F353=F363,F353=G363,F353=H363,F353=I363)," Kg ",F353),"")), ""),0)</f>
        <v>11.5 Kg</v>
      </c>
      <c r="R354" s="3092" t="str">
        <f>IFERROR(IF(O354&gt;0,IF(OR(F353="Kg", F353="g"),IF(ROUND(O354,3)&gt;=1,ROUND(O354,3)&amp;" Kg",ROUND(O354*1000,0)&amp;" g"),IF(ROUND(O354,3)&gt;=1,ROUND(O354,3)&amp;IF(OR(F353=E363,F353=F363,F353=G363,F353=H363,F353=I363)," Kg ",F353),"")), ""),0)</f>
        <v>16 Kg</v>
      </c>
      <c r="S354" s="3092" t="str">
        <f>IFERROR(IF(P354&gt;0,IF(OR(F353="Kg", F353="g"),IF(ROUND(P354,3)&gt;=1,ROUND(P354,3)&amp;" Kg",ROUND(P354*1000,0)&amp;" g"),IF(ROUND(P354,3)&gt;=1,ROUND(P354,3)&amp;IF(OR(F353=E363,F353=F363,F353=G363,F353=H363,F353=I363)," Kg ",F353),"")), ""),0)</f>
        <v/>
      </c>
      <c r="T354" s="3093">
        <f>IFERROR(INDEX(J364:M364,MATCH(H353,J363:M363,0))*H19&amp;" "&amp;H353,0)</f>
        <v>0</v>
      </c>
      <c r="U354" s="3093">
        <f>IFERROR(INDEX(J364:M364,MATCH(J353,J363:M363,0))*J19&amp;" "&amp;J353,0)</f>
        <v>0</v>
      </c>
      <c r="V354" s="3094">
        <f>IFERROR(INDEX(J364:M364,MATCH(L353,J363:M363,0))*L19&amp;" "&amp;L353,0)</f>
        <v>0</v>
      </c>
      <c r="W354" s="2997">
        <v>1</v>
      </c>
      <c r="X354" s="2997">
        <v>1</v>
      </c>
      <c r="Y354" s="2997">
        <v>1</v>
      </c>
      <c r="Z354" s="2997">
        <v>1</v>
      </c>
      <c r="AA354" s="2997">
        <v>1</v>
      </c>
      <c r="AB354" s="2997">
        <v>1</v>
      </c>
      <c r="AC354" s="2997">
        <v>1</v>
      </c>
      <c r="AD354" s="2997">
        <v>1</v>
      </c>
      <c r="AE354" s="3002">
        <v>1</v>
      </c>
    </row>
    <row r="355" spans="1:31" s="3031" customFormat="1" ht="15.75">
      <c r="A355" s="2997">
        <v>1</v>
      </c>
      <c r="B355" s="3061"/>
      <c r="C355" s="3062" t="s">
        <v>4753</v>
      </c>
      <c r="D355" s="3063"/>
      <c r="E355" s="3063"/>
      <c r="F355" s="3065" t="s">
        <v>4606</v>
      </c>
      <c r="G355" s="3066">
        <v>110</v>
      </c>
      <c r="H355" s="3066">
        <v>110</v>
      </c>
      <c r="I355" s="3066">
        <v>110</v>
      </c>
      <c r="J355" s="3067">
        <v>125</v>
      </c>
      <c r="K355" s="3067">
        <v>100</v>
      </c>
      <c r="L355" s="3066"/>
      <c r="M355" s="3088" t="str">
        <f>IFERROR(IF(F355=E363,"L",IF(OR(F355=F363,F355=G363,F355=H363,F355=I363),"Kg",IF(OR(F355=J363,F355=K363,F355=L363,F355=M363),F355,0))),0)</f>
        <v>Kg</v>
      </c>
      <c r="N355" s="3069">
        <f>IFERROR((SUMIF(E363:M363, F355, E364:M364)) * G355 * G19, 0)</f>
        <v>11</v>
      </c>
      <c r="O355" s="3069">
        <f>IFERROR((SUMIF(E363:M363, F355, E364:M364)) * I355 * I19, 0)</f>
        <v>41.58</v>
      </c>
      <c r="P355" s="3069">
        <f>IFERROR((SUMIF(E363:M363, F355, E364:M364)) * K355 * K19, 0)</f>
        <v>9.5</v>
      </c>
      <c r="Q355" s="3070" t="str">
        <f>IFERROR(IF(N355&gt;0,IF(OR(F355="Kg", F355="g"),IF(ROUND(N355,3)&gt;=1,ROUND(N355,3)&amp;" Kg",ROUND(N355*1000,0)&amp;" g"),IF(ROUND(N355,3)&gt;=1,ROUND(N355,3)&amp;IF(OR(F355=E363,F355=F363,F355=G363,F355=H363,F355=I363)," Kg ",F355),"")), ""),0)</f>
        <v>11 Kg</v>
      </c>
      <c r="R355" s="3070" t="str">
        <f>IFERROR(IF(O355&gt;0,IF(OR(F355="Kg", F355="g"),IF(ROUND(O355,3)&gt;=1,ROUND(O355,3)&amp;" Kg",ROUND(O355*1000,0)&amp;" g"),IF(ROUND(O355,3)&gt;=1,ROUND(O355,3)&amp;IF(OR(F355=E363,F355=F363,F355=G363,F355=H363,F355=I363)," Kg ",F355),"")), ""),0)</f>
        <v>41.58 Kg</v>
      </c>
      <c r="S355" s="3070" t="str">
        <f>IFERROR(IF(P355&gt;0,IF(OR(F355="Kg", F355="g"),IF(ROUND(P355,3)&gt;=1,ROUND(P355,3)&amp;" Kg",ROUND(P355*1000,0)&amp;" g"),IF(ROUND(P355,3)&gt;=1,ROUND(P355,3)&amp;IF(OR(F355=E363,F355=F363,F355=G363,F355=H363,F355=I363)," Kg ",F355),"")), ""),0)</f>
        <v>9.5 Kg</v>
      </c>
      <c r="T355" s="3071">
        <f>IFERROR(INDEX(J364:M364,MATCH(G355,J363:M363,0))*G19&amp;" "&amp;G355,0)</f>
        <v>0</v>
      </c>
      <c r="U355" s="3071">
        <f>IFERROR(INDEX(J364:M364,MATCH(I355,J363:M363,0))*I19&amp;" "&amp;I355,0)</f>
        <v>0</v>
      </c>
      <c r="V355" s="3072">
        <f>IFERROR(INDEX(J364:M364,MATCH(K355,J363:M363,0))*K19&amp;" "&amp;K355,0)</f>
        <v>0</v>
      </c>
      <c r="W355" s="2997">
        <v>1</v>
      </c>
      <c r="X355" s="2997">
        <v>1</v>
      </c>
      <c r="Y355" s="2997">
        <v>1</v>
      </c>
      <c r="Z355" s="2997">
        <v>1</v>
      </c>
      <c r="AA355" s="2997">
        <v>1</v>
      </c>
      <c r="AB355" s="2997">
        <v>1</v>
      </c>
      <c r="AC355" s="2997">
        <v>1</v>
      </c>
      <c r="AD355" s="2997">
        <v>1</v>
      </c>
      <c r="AE355" s="3002">
        <v>1</v>
      </c>
    </row>
    <row r="356" spans="1:31" s="3031" customFormat="1" ht="15.75">
      <c r="A356" s="2997">
        <v>1</v>
      </c>
      <c r="B356" s="3061"/>
      <c r="C356" s="3073"/>
      <c r="D356" s="3074"/>
      <c r="E356" s="3074"/>
      <c r="F356" s="3075" t="str">
        <f>C355</f>
        <v>Fromage blanc</v>
      </c>
      <c r="G356" s="3095" t="str">
        <f>IF(OR(Q355="",0),T355,Q355)</f>
        <v>11 Kg</v>
      </c>
      <c r="H356" s="3095" t="str">
        <f>IF(OR(Q356="",0),T356,Q356)</f>
        <v>11 Kg</v>
      </c>
      <c r="I356" s="3095" t="str">
        <f>IF(OR(R355="",0),U355,R355)</f>
        <v>41.58 Kg</v>
      </c>
      <c r="J356" s="3095" t="str">
        <f>IF(OR(R356="",0),U356,R356)</f>
        <v>16 Kg</v>
      </c>
      <c r="K356" s="3095" t="str">
        <f>IF(OR(S355="",0),V355,S355)</f>
        <v>9.5 Kg</v>
      </c>
      <c r="L356" s="3095">
        <f>IF(OR(S356="",0),V356,S356)</f>
        <v>0</v>
      </c>
      <c r="M356" s="3090">
        <f>SUM(N355:P356)</f>
        <v>89.08</v>
      </c>
      <c r="N356" s="3078">
        <f>IFERROR((SUMIF(E363:M363, F355, E364:M364)) * H355 * H19, 0)</f>
        <v>11</v>
      </c>
      <c r="O356" s="3078">
        <f>IFERROR((SUMIF(E363:M363, F355, E364:M364)) * J355 * J19, 0)</f>
        <v>16</v>
      </c>
      <c r="P356" s="3078">
        <f>IFERROR((SUMIF(E363:M363, F355, E364:M364)) * L355 * L19, 0)</f>
        <v>0</v>
      </c>
      <c r="Q356" s="3070" t="str">
        <f>IFERROR(IF(N356&gt;0,IF(OR(F355="Kg", F355="g"),IF(ROUND(N356,3)&gt;=1,ROUND(N356,3)&amp;" Kg",ROUND(N356*1000,0)&amp;" g"),IF(ROUND(N356,3)&gt;=1,ROUND(N356,3)&amp;IF(OR(F355=E363,F355=F363,F355=G363,F355=H363,F355=I363)," Kg ",F355),"")), ""),0)</f>
        <v>11 Kg</v>
      </c>
      <c r="R356" s="3070" t="str">
        <f>IFERROR(IF(O356&gt;0,IF(OR(F355="Kg", F355="g"),IF(ROUND(O356,3)&gt;=1,ROUND(O356,3)&amp;" Kg",ROUND(O356*1000,0)&amp;" g"),IF(ROUND(O356,3)&gt;=1,ROUND(O356,3)&amp;IF(OR(F355=E363,F355=F363,F355=G363,F355=H363,F355=I363)," Kg ",F355),"")), ""),0)</f>
        <v>16 Kg</v>
      </c>
      <c r="S356" s="3070" t="str">
        <f>IFERROR(IF(P356&gt;0,IF(OR(F355="Kg", F355="g"),IF(ROUND(P356,3)&gt;=1,ROUND(P356,3)&amp;" Kg",ROUND(P356*1000,0)&amp;" g"),IF(ROUND(P356,3)&gt;=1,ROUND(P356,3)&amp;IF(OR(F355=E363,F355=F363,F355=G363,F355=H363,F355=I363)," Kg ",F355),"")), ""),0)</f>
        <v/>
      </c>
      <c r="T356" s="3071">
        <f>IFERROR(INDEX(J364:M364,MATCH(H355,J363:M363,0))*H19&amp;" "&amp;H355,0)</f>
        <v>0</v>
      </c>
      <c r="U356" s="3071">
        <f>IFERROR(INDEX(J364:M364,MATCH(J355,J363:M363,0))*J19&amp;" "&amp;J355,0)</f>
        <v>0</v>
      </c>
      <c r="V356" s="3072">
        <f>IFERROR(INDEX(J364:M364,MATCH(L355,J363:M363,0))*L19&amp;" "&amp;L355,0)</f>
        <v>0</v>
      </c>
      <c r="W356" s="2997">
        <v>1</v>
      </c>
      <c r="X356" s="2997">
        <v>1</v>
      </c>
      <c r="Y356" s="2997">
        <v>1</v>
      </c>
      <c r="Z356" s="2997">
        <v>1</v>
      </c>
      <c r="AA356" s="2997">
        <v>1</v>
      </c>
      <c r="AB356" s="2997">
        <v>1</v>
      </c>
      <c r="AC356" s="2997">
        <v>1</v>
      </c>
      <c r="AD356" s="2997">
        <v>1</v>
      </c>
      <c r="AE356" s="3002">
        <v>1</v>
      </c>
    </row>
    <row r="357" spans="1:31" s="3031" customFormat="1" ht="15.75">
      <c r="A357" s="2997">
        <v>1</v>
      </c>
      <c r="B357" s="3061"/>
      <c r="C357" s="3062" t="s">
        <v>4018</v>
      </c>
      <c r="D357" s="3063"/>
      <c r="E357" s="3063"/>
      <c r="F357" s="3065" t="s">
        <v>4606</v>
      </c>
      <c r="G357" s="3066">
        <v>20</v>
      </c>
      <c r="H357" s="3066">
        <v>30</v>
      </c>
      <c r="I357" s="3066">
        <v>35</v>
      </c>
      <c r="J357" s="3067">
        <v>50</v>
      </c>
      <c r="K357" s="3067">
        <v>40</v>
      </c>
      <c r="L357" s="3066"/>
      <c r="M357" s="3088" t="str">
        <f>IFERROR(IF(F357=E363,"L",IF(OR(F357=F363,F357=G363,F357=H363,F357=I363),"Kg",IF(OR(F357=J363,F357=K363,F357=L363,F357=M363),F357,0))),0)</f>
        <v>Kg</v>
      </c>
      <c r="N357" s="3069">
        <f>IFERROR((SUMIF(E363:M363, F357, E364:M364)) * G357 * G19, 0)</f>
        <v>2</v>
      </c>
      <c r="O357" s="3069">
        <f>IFERROR((SUMIF(E363:M363, F357, E364:M364)) * I357 * I19, 0)</f>
        <v>13.23</v>
      </c>
      <c r="P357" s="3069">
        <f>IFERROR((SUMIF(E363:M363, F357, E364:M364)) * K357 * K19, 0)</f>
        <v>3.8000000000000003</v>
      </c>
      <c r="Q357" s="3092" t="str">
        <f>IFERROR(IF(N357&gt;0,IF(OR(F357="Kg", F357="g"),IF(ROUND(N357,3)&gt;=1,ROUND(N357,3)&amp;" Kg",ROUND(N357*1000,0)&amp;" g"),IF(ROUND(N357,3)&gt;=1,ROUND(N357,3)&amp;IF(OR(F357=E363,F357=F363,F357=G363,F357=H363,F357=I363)," Kg ",F357),"")), ""),0)</f>
        <v>2 Kg</v>
      </c>
      <c r="R357" s="3092" t="str">
        <f>IFERROR(IF(O357&gt;0,IF(OR(F357="Kg", F357="g"),IF(ROUND(O357,3)&gt;=1,ROUND(O357,3)&amp;" Kg",ROUND(O357*1000,0)&amp;" g"),IF(ROUND(O357,3)&gt;=1,ROUND(O357,3)&amp;IF(OR(F357=E363,F357=F363,F357=G363,F357=H363,F357=I363)," Kg ",F357),"")), ""),0)</f>
        <v>13.23 Kg</v>
      </c>
      <c r="S357" s="3092" t="str">
        <f>IFERROR(IF(P357&gt;0,IF(OR(F357="Kg", F357="g"),IF(ROUND(P357,3)&gt;=1,ROUND(P357,3)&amp;" Kg",ROUND(P357*1000,0)&amp;" g"),IF(ROUND(P357,3)&gt;=1,ROUND(P357,3)&amp;IF(OR(F357=E363,F357=F363,F357=G363,F357=H363,F357=I363)," Kg ",F357),"")), ""),0)</f>
        <v>3.8 Kg</v>
      </c>
      <c r="T357" s="3093">
        <f>IFERROR(INDEX(J364:M364,MATCH(G357,J363:M363,0))*G19&amp;" "&amp;G357,0)</f>
        <v>0</v>
      </c>
      <c r="U357" s="3093">
        <f>IFERROR(INDEX(J364:M364,MATCH(I357,J363:M363,0))*I19&amp;" "&amp;I357,0)</f>
        <v>0</v>
      </c>
      <c r="V357" s="3094">
        <f>IFERROR(INDEX(J364:M364,MATCH(K357,J363:M363,0))*K19&amp;" "&amp;K357,0)</f>
        <v>0</v>
      </c>
      <c r="W357" s="2997">
        <v>1</v>
      </c>
      <c r="X357" s="2997">
        <v>1</v>
      </c>
      <c r="Y357" s="2997">
        <v>1</v>
      </c>
      <c r="Z357" s="2997">
        <v>1</v>
      </c>
      <c r="AA357" s="2997">
        <v>1</v>
      </c>
      <c r="AB357" s="2997">
        <v>1</v>
      </c>
      <c r="AC357" s="2997">
        <v>1</v>
      </c>
      <c r="AD357" s="2997">
        <v>1</v>
      </c>
      <c r="AE357" s="3002">
        <v>1</v>
      </c>
    </row>
    <row r="358" spans="1:31" s="3031" customFormat="1" ht="15.75">
      <c r="A358" s="2997">
        <v>1</v>
      </c>
      <c r="B358" s="3061"/>
      <c r="C358" s="3073"/>
      <c r="D358" s="3074"/>
      <c r="E358" s="3074"/>
      <c r="F358" s="3075" t="str">
        <f>C357</f>
        <v>Fromage</v>
      </c>
      <c r="G358" s="3095" t="str">
        <f>IF(OR(Q357="",0),T357,Q357)</f>
        <v>2 Kg</v>
      </c>
      <c r="H358" s="3095" t="str">
        <f>IF(OR(Q358="",0),T358,Q358)</f>
        <v>3 Kg</v>
      </c>
      <c r="I358" s="3095" t="str">
        <f>IF(OR(R357="",0),U357,R357)</f>
        <v>13.23 Kg</v>
      </c>
      <c r="J358" s="3095" t="str">
        <f>IF(OR(R358="",0),U358,R358)</f>
        <v>6.4 Kg</v>
      </c>
      <c r="K358" s="3095" t="str">
        <f>IF(OR(S357="",0),V357,S357)</f>
        <v>3.8 Kg</v>
      </c>
      <c r="L358" s="3095">
        <f>IF(OR(S358="",0),V358,S358)</f>
        <v>0</v>
      </c>
      <c r="M358" s="3090">
        <f>SUM(N357:P358)</f>
        <v>28.43</v>
      </c>
      <c r="N358" s="3078">
        <f>IFERROR((SUMIF(E363:M363, F357, E364:M364)) * H357 * H19, 0)</f>
        <v>3</v>
      </c>
      <c r="O358" s="3078">
        <f>IFERROR((SUMIF(E363:M363, F357, E364:M364)) * J357 * J19, 0)</f>
        <v>6.4</v>
      </c>
      <c r="P358" s="3078">
        <f>IFERROR((SUMIF(E363:M363, F357, E364:M364)) * L357 * L19, 0)</f>
        <v>0</v>
      </c>
      <c r="Q358" s="3092" t="str">
        <f>IFERROR(IF(N358&gt;0,IF(OR(F357="Kg", F357="g"),IF(ROUND(N358,3)&gt;=1,ROUND(N358,3)&amp;" Kg",ROUND(N358*1000,0)&amp;" g"),IF(ROUND(N358,3)&gt;=1,ROUND(N358,3)&amp;IF(OR(F357=E363,F357=F363,F357=G363,F357=H363,F357=I363)," Kg ",F357),"")), ""),0)</f>
        <v>3 Kg</v>
      </c>
      <c r="R358" s="3092" t="str">
        <f>IFERROR(IF(O358&gt;0,IF(OR(F357="Kg", F357="g"),IF(ROUND(O358,3)&gt;=1,ROUND(O358,3)&amp;" Kg",ROUND(O358*1000,0)&amp;" g"),IF(ROUND(O358,3)&gt;=1,ROUND(O358,3)&amp;IF(OR(F357=E363,F357=F363,F357=G363,F357=H363,F357=I363)," Kg ",F357),"")), ""),0)</f>
        <v>6.4 Kg</v>
      </c>
      <c r="S358" s="3092" t="str">
        <f>IFERROR(IF(P358&gt;0,IF(OR(F357="Kg", F357="g"),IF(ROUND(P358,3)&gt;=1,ROUND(P358,3)&amp;" Kg",ROUND(P358*1000,0)&amp;" g"),IF(ROUND(P358,3)&gt;=1,ROUND(P358,3)&amp;IF(OR(F357=E363,F357=F363,F357=G363,F357=H363,F357=I363)," Kg ",F357),"")), ""),0)</f>
        <v/>
      </c>
      <c r="T358" s="3093">
        <f>IFERROR(INDEX(J364:M364,MATCH(H357,J363:M363,0))*H19&amp;" "&amp;H357,0)</f>
        <v>0</v>
      </c>
      <c r="U358" s="3093">
        <f>IFERROR(INDEX(J364:M364,MATCH(J357,J363:M363,0))*J19&amp;" "&amp;J357,0)</f>
        <v>0</v>
      </c>
      <c r="V358" s="3094">
        <f>IFERROR(INDEX(J364:M364,MATCH(L357,J363:M363,0))*L19&amp;" "&amp;L357,0)</f>
        <v>0</v>
      </c>
      <c r="W358" s="2997">
        <v>1</v>
      </c>
      <c r="X358" s="2997">
        <v>1</v>
      </c>
      <c r="Y358" s="2997">
        <v>1</v>
      </c>
      <c r="Z358" s="2997">
        <v>1</v>
      </c>
      <c r="AA358" s="2997">
        <v>1</v>
      </c>
      <c r="AB358" s="2997">
        <v>1</v>
      </c>
      <c r="AC358" s="2997">
        <v>1</v>
      </c>
      <c r="AD358" s="2997">
        <v>1</v>
      </c>
      <c r="AE358" s="3002">
        <v>1</v>
      </c>
    </row>
    <row r="359" spans="1:31" s="3031" customFormat="1" ht="15.75">
      <c r="A359" s="2997">
        <v>1</v>
      </c>
      <c r="B359" s="3061"/>
      <c r="C359" s="3062" t="s">
        <v>4734</v>
      </c>
      <c r="D359" s="3063"/>
      <c r="E359" s="3063"/>
      <c r="F359" s="3065" t="s">
        <v>4606</v>
      </c>
      <c r="G359" s="3066">
        <v>40</v>
      </c>
      <c r="H359" s="3066">
        <v>60</v>
      </c>
      <c r="I359" s="3066">
        <v>120</v>
      </c>
      <c r="J359" s="3067">
        <v>130</v>
      </c>
      <c r="K359" s="3067">
        <v>120</v>
      </c>
      <c r="L359" s="3066"/>
      <c r="M359" s="3088" t="str">
        <f>IFERROR(IF(F359=E363,"L",IF(OR(F359=F363,F359=G363,F359=H363,F359=I363),"Kg",IF(OR(F359=J363,F359=K363,F359=L363,F359=M363),F359,0))),0)</f>
        <v>Kg</v>
      </c>
      <c r="N359" s="3069">
        <f>IFERROR((SUMIF(E363:M363, F359, E364:M364)) * G359 * G19, 0)</f>
        <v>4</v>
      </c>
      <c r="O359" s="3069">
        <f>IFERROR((SUMIF(E363:M363, F359, E364:M364)) * I359 * I19, 0)</f>
        <v>45.36</v>
      </c>
      <c r="P359" s="3069">
        <f>IFERROR((SUMIF(E363:M363, F359, E364:M364)) * K359 * K19, 0)</f>
        <v>11.4</v>
      </c>
      <c r="Q359" s="3070" t="str">
        <f>IFERROR(IF(N359&gt;0,IF(OR(F359="Kg", F359="g"),IF(ROUND(N359,3)&gt;=1,ROUND(N359,3)&amp;" Kg",ROUND(N359*1000,0)&amp;" g"),IF(ROUND(N359,3)&gt;=1,ROUND(N359,3)&amp;IF(OR(F359=E363,F359=F363,F359=G363,F359=H363,F359=I363)," Kg ",F359),"")), ""),0)</f>
        <v>4 Kg</v>
      </c>
      <c r="R359" s="3070" t="str">
        <f>IFERROR(IF(O359&gt;0,IF(OR(F359="Kg", F359="g"),IF(ROUND(O359,3)&gt;=1,ROUND(O359,3)&amp;" Kg",ROUND(O359*1000,0)&amp;" g"),IF(ROUND(O359,3)&gt;=1,ROUND(O359,3)&amp;IF(OR(F359=E363,F359=F363,F359=G363,F359=H363,F359=I363)," Kg ",F359),"")), ""),0)</f>
        <v>45.36 Kg</v>
      </c>
      <c r="S359" s="3070" t="str">
        <f>IFERROR(IF(P359&gt;0,IF(OR(F359="Kg", F359="g"),IF(ROUND(P359,3)&gt;=1,ROUND(P359,3)&amp;" Kg",ROUND(P359*1000,0)&amp;" g"),IF(ROUND(P359,3)&gt;=1,ROUND(P359,3)&amp;IF(OR(F359=E363,F359=F363,F359=G363,F359=H363,F359=I363)," Kg ",F359),"")), ""),0)</f>
        <v>11.4 Kg</v>
      </c>
      <c r="T359" s="3071">
        <f>IFERROR(INDEX(J364:M364,MATCH(G359,J363:M363,0))*G19&amp;" "&amp;G359,0)</f>
        <v>0</v>
      </c>
      <c r="U359" s="3071">
        <f>IFERROR(INDEX(J364:M364,MATCH(I359,J363:M363,0))*I19&amp;" "&amp;I359,0)</f>
        <v>0</v>
      </c>
      <c r="V359" s="3072">
        <f>IFERROR(INDEX(J364:M364,MATCH(K359,J363:M363,0))*K19&amp;" "&amp;K359,0)</f>
        <v>0</v>
      </c>
      <c r="W359" s="2997">
        <v>1</v>
      </c>
      <c r="X359" s="2997">
        <v>1</v>
      </c>
      <c r="Y359" s="2997">
        <v>1</v>
      </c>
      <c r="Z359" s="2997">
        <v>1</v>
      </c>
      <c r="AA359" s="2997">
        <v>1</v>
      </c>
      <c r="AB359" s="2997">
        <v>1</v>
      </c>
      <c r="AC359" s="2997">
        <v>1</v>
      </c>
      <c r="AD359" s="2997">
        <v>1</v>
      </c>
      <c r="AE359" s="3002">
        <v>1</v>
      </c>
    </row>
    <row r="360" spans="1:31" s="3031" customFormat="1" ht="15.75">
      <c r="A360" s="2997">
        <v>1</v>
      </c>
      <c r="B360" s="3121"/>
      <c r="C360" s="3073"/>
      <c r="D360" s="3074"/>
      <c r="E360" s="3074"/>
      <c r="F360" s="3075" t="str">
        <f>C359</f>
        <v>Petit suisse</v>
      </c>
      <c r="G360" s="3095" t="str">
        <f>IF(OR(Q359="",0),T359,Q359)</f>
        <v>4 Kg</v>
      </c>
      <c r="H360" s="3095" t="str">
        <f>IF(OR(Q360="",0),T360,Q360)</f>
        <v>6 Kg</v>
      </c>
      <c r="I360" s="3095" t="str">
        <f>IF(OR(R359="",0),U359,R359)</f>
        <v>45.36 Kg</v>
      </c>
      <c r="J360" s="3095" t="str">
        <f>IF(OR(R360="",0),U360,R360)</f>
        <v>16.64 Kg</v>
      </c>
      <c r="K360" s="3095" t="str">
        <f>IF(OR(S359="",0),V359,S359)</f>
        <v>11.4 Kg</v>
      </c>
      <c r="L360" s="3095">
        <f>IF(OR(S360="",0),V360,S360)</f>
        <v>0</v>
      </c>
      <c r="M360" s="3090">
        <f>SUM(N359:P360)</f>
        <v>83.399999999999991</v>
      </c>
      <c r="N360" s="3078">
        <f>IFERROR((SUMIF(E363:M363, F359, E364:M364)) * H359 * H19, 0)</f>
        <v>6</v>
      </c>
      <c r="O360" s="3078">
        <f>IFERROR((SUMIF(E363:M363, F359, E364:M364)) * J359 * J19, 0)</f>
        <v>16.64</v>
      </c>
      <c r="P360" s="3078">
        <f>IFERROR((SUMIF(E363:M363, F359, E364:M364)) * L359 * L19, 0)</f>
        <v>0</v>
      </c>
      <c r="Q360" s="3070" t="str">
        <f>IFERROR(IF(N360&gt;0,IF(OR(F359="Kg", F359="g"),IF(ROUND(N360,3)&gt;=1,ROUND(N360,3)&amp;" Kg",ROUND(N360*1000,0)&amp;" g"),IF(ROUND(N360,3)&gt;=1,ROUND(N360,3)&amp;IF(OR(F359=E363,F359=F363,F359=G363,F359=H363,F359=I363)," Kg ",F359),"")), ""),0)</f>
        <v>6 Kg</v>
      </c>
      <c r="R360" s="3070" t="str">
        <f>IFERROR(IF(O360&gt;0,IF(OR(F359="Kg", F359="g"),IF(ROUND(O360,3)&gt;=1,ROUND(O360,3)&amp;" Kg",ROUND(O360*1000,0)&amp;" g"),IF(ROUND(O360,3)&gt;=1,ROUND(O360,3)&amp;IF(OR(F359=E363,F359=F363,F359=G363,F359=H363,F359=I363)," Kg ",F359),"")), ""),0)</f>
        <v>16.64 Kg</v>
      </c>
      <c r="S360" s="3070" t="str">
        <f>IFERROR(IF(P360&gt;0,IF(OR(F359="Kg", F359="g"),IF(ROUND(P360,3)&gt;=1,ROUND(P360,3)&amp;" Kg",ROUND(P360*1000,0)&amp;" g"),IF(ROUND(P360,3)&gt;=1,ROUND(P360,3)&amp;IF(OR(F359=E363,F359=F363,F359=G363,F359=H363,F359=I363)," Kg ",F359),"")), ""),0)</f>
        <v/>
      </c>
      <c r="T360" s="3071">
        <f>IFERROR(INDEX(J364:M364,MATCH(H359,J363:M363,0))*H19&amp;" "&amp;H359,0)</f>
        <v>0</v>
      </c>
      <c r="U360" s="3071">
        <f>IFERROR(INDEX(J364:M364,MATCH(J359,J363:M363,0))*J19&amp;" "&amp;J359,0)</f>
        <v>0</v>
      </c>
      <c r="V360" s="3072">
        <f>IFERROR(INDEX(J364:M364,MATCH(L359,J363:M363,0))*L19&amp;" "&amp;L359,0)</f>
        <v>0</v>
      </c>
      <c r="W360" s="2997">
        <v>1</v>
      </c>
      <c r="X360" s="2997">
        <v>1</v>
      </c>
      <c r="Y360" s="2997">
        <v>1</v>
      </c>
      <c r="Z360" s="2997">
        <v>1</v>
      </c>
      <c r="AA360" s="2997">
        <v>1</v>
      </c>
      <c r="AB360" s="2997">
        <v>1</v>
      </c>
      <c r="AC360" s="2997">
        <v>1</v>
      </c>
      <c r="AD360" s="2997">
        <v>1</v>
      </c>
      <c r="AE360" s="3002">
        <v>1</v>
      </c>
    </row>
    <row r="361" spans="1:31" s="3031" customFormat="1">
      <c r="A361" s="3122">
        <v>1</v>
      </c>
      <c r="B361" s="3123"/>
      <c r="C361" s="3035"/>
      <c r="D361" s="3035"/>
      <c r="E361" s="3035"/>
      <c r="F361" s="3035"/>
      <c r="G361" s="3035"/>
      <c r="H361" s="3035"/>
      <c r="I361" s="3035"/>
      <c r="J361" s="3035"/>
      <c r="K361" s="3035"/>
      <c r="L361" s="3035"/>
      <c r="M361" s="3035"/>
      <c r="N361" s="3035"/>
      <c r="O361" s="3035"/>
      <c r="P361" s="3035"/>
      <c r="Q361" s="3035"/>
      <c r="R361" s="3035"/>
      <c r="S361" s="3035"/>
      <c r="T361" s="3035"/>
      <c r="U361" s="3035"/>
      <c r="V361" s="3036"/>
      <c r="W361" s="2997">
        <v>1</v>
      </c>
      <c r="X361" s="2997">
        <v>1</v>
      </c>
      <c r="Y361" s="2997">
        <v>1</v>
      </c>
      <c r="Z361" s="2997">
        <v>1</v>
      </c>
      <c r="AA361" s="2997">
        <v>1</v>
      </c>
      <c r="AB361" s="2997">
        <v>1</v>
      </c>
      <c r="AC361" s="2997">
        <v>1</v>
      </c>
      <c r="AD361" s="2997">
        <v>1</v>
      </c>
      <c r="AE361" s="3002">
        <v>1</v>
      </c>
    </row>
    <row r="362" spans="1:31">
      <c r="A362" s="3122">
        <v>1</v>
      </c>
      <c r="B362" s="3124"/>
      <c r="C362" s="3035"/>
      <c r="D362" s="3035"/>
      <c r="E362" s="3035"/>
      <c r="F362" s="3035"/>
      <c r="G362" s="3035"/>
      <c r="H362" s="3035"/>
      <c r="I362" s="3035"/>
      <c r="J362" s="3035"/>
      <c r="K362" s="3035"/>
      <c r="L362" s="3035"/>
      <c r="M362" s="3035"/>
      <c r="N362" s="3035"/>
      <c r="O362" s="3035"/>
      <c r="P362" s="3035"/>
      <c r="Q362" s="3035"/>
      <c r="R362" s="3035"/>
      <c r="S362" s="3125"/>
      <c r="T362" s="3035"/>
      <c r="U362" s="3035"/>
      <c r="V362" s="3036"/>
      <c r="W362" s="2997">
        <v>1</v>
      </c>
      <c r="X362" s="2997">
        <v>1</v>
      </c>
      <c r="Y362" s="2997">
        <v>1</v>
      </c>
      <c r="Z362" s="2997">
        <v>1</v>
      </c>
      <c r="AA362" s="2997">
        <v>1</v>
      </c>
      <c r="AB362" s="2997">
        <v>1</v>
      </c>
      <c r="AC362" s="2997">
        <v>1</v>
      </c>
      <c r="AD362" s="2997">
        <v>1</v>
      </c>
      <c r="AE362" s="3002">
        <v>1</v>
      </c>
    </row>
    <row r="363" spans="1:31" ht="15.75">
      <c r="A363" s="3122">
        <v>1</v>
      </c>
      <c r="B363" s="3124"/>
      <c r="C363" s="3125"/>
      <c r="D363" s="3126" t="s">
        <v>4754</v>
      </c>
      <c r="E363" s="3127" t="s">
        <v>2080</v>
      </c>
      <c r="F363" s="3127" t="s">
        <v>4755</v>
      </c>
      <c r="G363" s="3127" t="s">
        <v>4756</v>
      </c>
      <c r="H363" s="3065" t="s">
        <v>4606</v>
      </c>
      <c r="I363" s="3096" t="s">
        <v>4614</v>
      </c>
      <c r="J363" s="3085" t="s">
        <v>4611</v>
      </c>
      <c r="K363" s="3085" t="s">
        <v>4757</v>
      </c>
      <c r="L363" s="3085" t="s">
        <v>4758</v>
      </c>
      <c r="M363" s="3128" t="s">
        <v>4759</v>
      </c>
      <c r="N363" s="3035"/>
      <c r="O363" s="3035"/>
      <c r="P363" s="3035"/>
      <c r="Q363" s="3035"/>
      <c r="R363" s="3035"/>
      <c r="S363" s="3035"/>
      <c r="T363" s="3035"/>
      <c r="U363" s="3035"/>
      <c r="V363" s="3036"/>
      <c r="W363" s="2997">
        <v>1</v>
      </c>
      <c r="X363" s="2997">
        <v>1</v>
      </c>
      <c r="Y363" s="2997">
        <v>1</v>
      </c>
      <c r="Z363" s="2997">
        <v>1</v>
      </c>
      <c r="AA363" s="2997">
        <v>1</v>
      </c>
      <c r="AB363" s="2997">
        <v>1</v>
      </c>
      <c r="AC363" s="2997">
        <v>1</v>
      </c>
      <c r="AD363" s="2997">
        <v>1</v>
      </c>
      <c r="AE363" s="3002">
        <v>1</v>
      </c>
    </row>
    <row r="364" spans="1:31">
      <c r="A364" s="3122">
        <v>1</v>
      </c>
      <c r="B364" s="3124"/>
      <c r="C364" s="3125"/>
      <c r="D364" s="3129" t="s">
        <v>4760</v>
      </c>
      <c r="E364" s="3130">
        <v>1</v>
      </c>
      <c r="F364" s="3131">
        <v>0.1</v>
      </c>
      <c r="G364" s="3131">
        <v>0.01</v>
      </c>
      <c r="H364" s="3131">
        <v>1E-3</v>
      </c>
      <c r="I364" s="3131">
        <v>1</v>
      </c>
      <c r="J364" s="3132">
        <v>1</v>
      </c>
      <c r="K364" s="3131">
        <v>0.25</v>
      </c>
      <c r="L364" s="3132">
        <v>0.5</v>
      </c>
      <c r="M364" s="3131">
        <v>0.75</v>
      </c>
      <c r="N364" s="3035"/>
      <c r="O364" s="3035"/>
      <c r="P364" s="3035"/>
      <c r="Q364" s="3035"/>
      <c r="R364" s="3035"/>
      <c r="S364" s="3035"/>
      <c r="T364" s="3035"/>
      <c r="U364" s="3035"/>
      <c r="V364" s="3036"/>
      <c r="W364" s="2997">
        <v>1</v>
      </c>
      <c r="X364" s="2997">
        <v>1</v>
      </c>
      <c r="Y364" s="2997">
        <v>1</v>
      </c>
      <c r="Z364" s="2997">
        <v>1</v>
      </c>
      <c r="AA364" s="2997">
        <v>1</v>
      </c>
      <c r="AB364" s="2997">
        <v>1</v>
      </c>
      <c r="AC364" s="2997">
        <v>1</v>
      </c>
      <c r="AD364" s="2997">
        <v>1</v>
      </c>
      <c r="AE364" s="3002">
        <v>1</v>
      </c>
    </row>
    <row r="365" spans="1:31" ht="15.75" thickBot="1">
      <c r="A365" s="3122">
        <v>1</v>
      </c>
      <c r="B365" s="3133"/>
      <c r="C365" s="3134"/>
      <c r="D365" s="3134"/>
      <c r="E365" s="3134"/>
      <c r="F365" s="3134"/>
      <c r="G365" s="3134"/>
      <c r="H365" s="3134"/>
      <c r="I365" s="3134"/>
      <c r="J365" s="3134"/>
      <c r="K365" s="3134"/>
      <c r="L365" s="3134"/>
      <c r="M365" s="3134"/>
      <c r="N365" s="3134"/>
      <c r="O365" s="3134"/>
      <c r="P365" s="3134"/>
      <c r="Q365" s="3134"/>
      <c r="R365" s="3134"/>
      <c r="S365" s="3134"/>
      <c r="T365" s="3134"/>
      <c r="U365" s="3134"/>
      <c r="V365" s="3135"/>
      <c r="W365" s="2997">
        <v>1</v>
      </c>
      <c r="X365" s="2997">
        <v>1</v>
      </c>
      <c r="Y365" s="2997">
        <v>1</v>
      </c>
      <c r="Z365" s="2997">
        <v>1</v>
      </c>
      <c r="AA365" s="2997">
        <v>1</v>
      </c>
      <c r="AB365" s="2997">
        <v>1</v>
      </c>
      <c r="AC365" s="2997">
        <v>1</v>
      </c>
      <c r="AD365" s="2997">
        <v>1</v>
      </c>
      <c r="AE365" s="3002">
        <v>1</v>
      </c>
    </row>
    <row r="366" spans="1:31" ht="17.25" thickTop="1" thickBot="1">
      <c r="A366" s="3122">
        <v>1</v>
      </c>
      <c r="B366" s="3122">
        <v>1</v>
      </c>
      <c r="C366" s="3122">
        <v>1</v>
      </c>
      <c r="D366" s="3122">
        <v>1</v>
      </c>
      <c r="E366" s="3122">
        <v>1</v>
      </c>
      <c r="F366" s="3122">
        <v>1</v>
      </c>
      <c r="G366" s="3122">
        <v>1</v>
      </c>
      <c r="H366" s="3122">
        <v>1</v>
      </c>
      <c r="I366" s="3122">
        <v>1</v>
      </c>
      <c r="J366" s="3122">
        <v>1</v>
      </c>
      <c r="K366" s="2997"/>
      <c r="L366" s="2997"/>
      <c r="M366" s="3136" t="s">
        <v>4761</v>
      </c>
      <c r="N366" s="3048" t="s">
        <v>4588</v>
      </c>
      <c r="O366" s="3049" t="s">
        <v>4589</v>
      </c>
      <c r="P366" s="3048" t="s">
        <v>4590</v>
      </c>
      <c r="Q366" s="3049" t="s">
        <v>4591</v>
      </c>
      <c r="R366" s="3048" t="s">
        <v>4592</v>
      </c>
      <c r="S366" s="3049" t="s">
        <v>4593</v>
      </c>
      <c r="T366" s="3048" t="s">
        <v>4594</v>
      </c>
      <c r="U366" s="3049" t="s">
        <v>4595</v>
      </c>
      <c r="V366" s="3048" t="s">
        <v>4596</v>
      </c>
      <c r="W366" s="3137" t="s">
        <v>4762</v>
      </c>
      <c r="Y366" s="2997">
        <v>1</v>
      </c>
      <c r="Z366" s="2997">
        <v>1</v>
      </c>
      <c r="AA366" s="2997">
        <v>1</v>
      </c>
      <c r="AB366" s="2997">
        <v>1</v>
      </c>
      <c r="AC366" s="2997">
        <v>1</v>
      </c>
      <c r="AD366" s="2997">
        <v>1</v>
      </c>
      <c r="AE366" s="3002">
        <v>1</v>
      </c>
    </row>
    <row r="367" spans="1:31" ht="15.75" thickTop="1">
      <c r="A367" s="3122"/>
      <c r="B367" s="3122"/>
      <c r="C367" s="3122"/>
      <c r="D367" s="3122"/>
      <c r="E367" s="3122"/>
      <c r="F367" s="3122"/>
      <c r="G367" s="3122"/>
      <c r="H367" s="3122"/>
      <c r="I367" s="3138"/>
      <c r="J367" s="3122"/>
      <c r="K367" s="3122"/>
      <c r="L367" s="3122"/>
      <c r="M367" s="3139"/>
      <c r="N367" s="3139"/>
      <c r="O367" s="3139"/>
      <c r="P367" s="3139"/>
      <c r="Q367" s="3139"/>
      <c r="R367" s="3139"/>
      <c r="S367" s="3139"/>
      <c r="T367" s="3139"/>
      <c r="U367" s="3139"/>
      <c r="V367" s="3139"/>
      <c r="W367" s="2997">
        <v>1</v>
      </c>
      <c r="X367" s="2997">
        <v>1</v>
      </c>
      <c r="Y367" s="2997">
        <v>1</v>
      </c>
      <c r="Z367" s="2997">
        <v>1</v>
      </c>
      <c r="AA367" s="2997">
        <v>1</v>
      </c>
      <c r="AB367" s="2997">
        <v>1</v>
      </c>
      <c r="AC367" s="2997">
        <v>1</v>
      </c>
      <c r="AD367" s="2997">
        <v>1</v>
      </c>
      <c r="AE367" s="3002">
        <v>1</v>
      </c>
    </row>
    <row r="368" spans="1:31" ht="15.75" customHeight="1">
      <c r="A368" s="3122">
        <v>1</v>
      </c>
      <c r="B368" s="3122">
        <v>1</v>
      </c>
      <c r="C368" s="7052" t="s">
        <v>4763</v>
      </c>
      <c r="D368" s="7052"/>
      <c r="E368" s="7052"/>
      <c r="F368" s="7052"/>
      <c r="G368" s="7052"/>
      <c r="H368" s="7052"/>
      <c r="I368" s="7052"/>
      <c r="J368" s="7052"/>
      <c r="K368" s="7052"/>
      <c r="L368" s="7052"/>
      <c r="M368" s="7052"/>
      <c r="N368" s="7052"/>
      <c r="O368" s="7052"/>
      <c r="P368" s="7052"/>
      <c r="Q368" s="7052"/>
      <c r="R368" s="7052"/>
      <c r="S368" s="7052"/>
      <c r="T368" s="7052"/>
      <c r="U368" s="7052"/>
      <c r="V368" s="7052"/>
      <c r="W368" s="7052"/>
      <c r="X368" s="2997">
        <v>1</v>
      </c>
      <c r="Y368" s="2997">
        <v>1</v>
      </c>
      <c r="Z368" s="2997">
        <v>1</v>
      </c>
      <c r="AA368" s="2997">
        <v>1</v>
      </c>
      <c r="AB368" s="2997">
        <v>1</v>
      </c>
      <c r="AC368" s="2997">
        <v>1</v>
      </c>
      <c r="AD368" s="2997">
        <v>1</v>
      </c>
      <c r="AE368" s="3002">
        <v>1</v>
      </c>
    </row>
    <row r="369" spans="1:31" ht="15.75" customHeight="1">
      <c r="A369" s="3122">
        <v>1</v>
      </c>
      <c r="B369" s="3122">
        <v>1</v>
      </c>
      <c r="C369" s="7052"/>
      <c r="D369" s="7052"/>
      <c r="E369" s="7052"/>
      <c r="F369" s="7052"/>
      <c r="G369" s="7052"/>
      <c r="H369" s="7052"/>
      <c r="I369" s="7052"/>
      <c r="J369" s="7052"/>
      <c r="K369" s="7052"/>
      <c r="L369" s="7052"/>
      <c r="M369" s="7052"/>
      <c r="N369" s="7052"/>
      <c r="O369" s="7052"/>
      <c r="P369" s="7052"/>
      <c r="Q369" s="7052"/>
      <c r="R369" s="7052"/>
      <c r="S369" s="7052"/>
      <c r="T369" s="7052"/>
      <c r="U369" s="7052"/>
      <c r="V369" s="7052"/>
      <c r="W369" s="7052"/>
      <c r="X369" s="2997">
        <v>1</v>
      </c>
      <c r="Y369" s="2997">
        <v>1</v>
      </c>
      <c r="Z369" s="2997">
        <v>1</v>
      </c>
      <c r="AA369" s="2997">
        <v>1</v>
      </c>
      <c r="AB369" s="2997">
        <v>1</v>
      </c>
      <c r="AC369" s="2997">
        <v>1</v>
      </c>
      <c r="AD369" s="2997">
        <v>1</v>
      </c>
      <c r="AE369" s="3002">
        <v>1</v>
      </c>
    </row>
    <row r="370" spans="1:31">
      <c r="A370" s="3122">
        <v>1</v>
      </c>
      <c r="B370" s="3140"/>
      <c r="C370" s="3140"/>
      <c r="D370" s="3140"/>
      <c r="E370" s="3140"/>
      <c r="F370" s="3140"/>
      <c r="G370" s="3140"/>
      <c r="H370" s="3140"/>
      <c r="I370" s="3140"/>
      <c r="J370" s="3140"/>
      <c r="K370" s="3140"/>
      <c r="L370" s="3140"/>
      <c r="M370" s="3140"/>
      <c r="N370" s="3140"/>
      <c r="O370" s="3140"/>
      <c r="P370" s="3140"/>
      <c r="Q370" s="3140"/>
      <c r="R370" s="3140"/>
      <c r="S370" s="3140"/>
      <c r="T370" s="3140"/>
      <c r="U370" s="3140"/>
      <c r="V370" s="3140"/>
      <c r="W370" s="3140"/>
      <c r="X370" s="2997">
        <v>1</v>
      </c>
      <c r="Y370" s="2997">
        <v>1</v>
      </c>
      <c r="Z370" s="2997">
        <v>1</v>
      </c>
      <c r="AA370" s="2997">
        <v>1</v>
      </c>
      <c r="AB370" s="2997">
        <v>1</v>
      </c>
      <c r="AC370" s="2997">
        <v>1</v>
      </c>
      <c r="AD370" s="2997">
        <v>1</v>
      </c>
      <c r="AE370" s="3002">
        <v>1</v>
      </c>
    </row>
    <row r="371" spans="1:31">
      <c r="A371" s="3122">
        <v>1</v>
      </c>
      <c r="B371" s="3140"/>
      <c r="C371" s="3140"/>
      <c r="D371" s="3140"/>
      <c r="E371" s="3140"/>
      <c r="F371" s="3140"/>
      <c r="G371" s="3052" t="s">
        <v>4598</v>
      </c>
      <c r="H371" s="3052" t="s">
        <v>4599</v>
      </c>
      <c r="I371" s="3053" t="s">
        <v>4600</v>
      </c>
      <c r="J371" s="3053" t="s">
        <v>4569</v>
      </c>
      <c r="K371" s="3052" t="s">
        <v>4601</v>
      </c>
      <c r="L371" s="3052" t="s">
        <v>4602</v>
      </c>
      <c r="M371" s="3035" t="s">
        <v>4764</v>
      </c>
      <c r="N371" s="3140"/>
      <c r="O371" s="3140"/>
      <c r="P371" s="3140"/>
      <c r="Q371" s="3140"/>
      <c r="R371" s="3140"/>
      <c r="S371" s="3140"/>
      <c r="T371" s="3140"/>
      <c r="U371" s="3140"/>
      <c r="V371" s="3140"/>
      <c r="W371" s="3140"/>
      <c r="X371" s="2997">
        <v>1</v>
      </c>
      <c r="Y371" s="2997">
        <v>1</v>
      </c>
      <c r="Z371" s="2997">
        <v>1</v>
      </c>
      <c r="AA371" s="2997">
        <v>1</v>
      </c>
      <c r="AB371" s="2997">
        <v>1</v>
      </c>
      <c r="AC371" s="2997">
        <v>1</v>
      </c>
      <c r="AD371" s="2997">
        <v>1</v>
      </c>
      <c r="AE371" s="3002">
        <v>1</v>
      </c>
    </row>
    <row r="372" spans="1:31" ht="15.75">
      <c r="A372" s="3122"/>
      <c r="B372" s="3140"/>
      <c r="C372" s="3140"/>
      <c r="D372" s="3140"/>
      <c r="E372" s="3140"/>
      <c r="F372" s="3141" t="s">
        <v>4765</v>
      </c>
      <c r="G372" s="3058">
        <v>100</v>
      </c>
      <c r="H372" s="3058">
        <v>100</v>
      </c>
      <c r="I372" s="3058">
        <v>378</v>
      </c>
      <c r="J372" s="3058">
        <v>128</v>
      </c>
      <c r="K372" s="3058">
        <v>95</v>
      </c>
      <c r="L372" s="3058">
        <v>76</v>
      </c>
      <c r="M372" s="3035" t="s">
        <v>4766</v>
      </c>
      <c r="N372" s="3140"/>
      <c r="O372" s="3140"/>
      <c r="P372" s="3140"/>
      <c r="Q372" s="3140"/>
      <c r="R372" s="3140"/>
      <c r="S372" s="3140"/>
      <c r="T372" s="3140"/>
      <c r="U372" s="3140"/>
      <c r="V372" s="3140"/>
      <c r="W372" s="3140"/>
      <c r="X372" s="2997">
        <v>1</v>
      </c>
      <c r="Y372" s="2997">
        <v>1</v>
      </c>
      <c r="Z372" s="2997">
        <v>1</v>
      </c>
      <c r="AA372" s="2997">
        <v>1</v>
      </c>
      <c r="AB372" s="2997">
        <v>1</v>
      </c>
      <c r="AC372" s="2997">
        <v>1</v>
      </c>
      <c r="AD372" s="2997">
        <v>1</v>
      </c>
      <c r="AE372" s="3002">
        <v>1</v>
      </c>
    </row>
    <row r="373" spans="1:31">
      <c r="A373" s="3122">
        <v>1</v>
      </c>
      <c r="B373" s="3140"/>
      <c r="C373" s="3140"/>
      <c r="D373" s="3140"/>
      <c r="E373" s="3140"/>
      <c r="F373" s="3140"/>
      <c r="G373" s="3140"/>
      <c r="H373" s="3140"/>
      <c r="I373" s="3140"/>
      <c r="J373" s="3140"/>
      <c r="K373" s="3140"/>
      <c r="L373" s="3140"/>
      <c r="M373" s="3140"/>
      <c r="N373" s="3140"/>
      <c r="O373" s="3140"/>
      <c r="P373" s="3140"/>
      <c r="Q373" s="3140"/>
      <c r="R373" s="3140"/>
      <c r="S373" s="3140"/>
      <c r="T373" s="3140"/>
      <c r="U373" s="3140"/>
      <c r="V373" s="3140"/>
      <c r="W373" s="3140"/>
      <c r="X373" s="2997">
        <v>1</v>
      </c>
      <c r="Y373" s="2997">
        <v>1</v>
      </c>
      <c r="Z373" s="2997">
        <v>1</v>
      </c>
      <c r="AA373" s="2997">
        <v>1</v>
      </c>
      <c r="AB373" s="2997">
        <v>1</v>
      </c>
      <c r="AC373" s="2997">
        <v>1</v>
      </c>
      <c r="AD373" s="2997">
        <v>1</v>
      </c>
      <c r="AE373" s="3002">
        <v>1</v>
      </c>
    </row>
    <row r="374" spans="1:31" ht="15.75">
      <c r="A374" s="3122">
        <v>1</v>
      </c>
      <c r="B374" s="3140"/>
      <c r="C374" s="3140"/>
      <c r="D374" s="3140"/>
      <c r="E374" s="3142" t="s">
        <v>4767</v>
      </c>
      <c r="F374" s="3065" t="s">
        <v>4606</v>
      </c>
      <c r="G374" s="3096" t="s">
        <v>4614</v>
      </c>
      <c r="H374" s="3085" t="s">
        <v>4611</v>
      </c>
      <c r="I374" s="3143" t="s">
        <v>4768</v>
      </c>
      <c r="J374" s="3017"/>
      <c r="K374" s="3017"/>
      <c r="L374" s="3017"/>
      <c r="O374" s="3140"/>
      <c r="P374" s="3140"/>
      <c r="Q374" s="3140"/>
      <c r="R374" s="3140"/>
      <c r="S374" s="3140"/>
      <c r="T374" s="3140"/>
      <c r="U374" s="3140"/>
      <c r="V374" s="3140"/>
      <c r="W374" s="3140"/>
      <c r="X374" s="2997">
        <v>1</v>
      </c>
      <c r="Y374" s="2997">
        <v>1</v>
      </c>
      <c r="Z374" s="2997">
        <v>1</v>
      </c>
      <c r="AA374" s="2997">
        <v>1</v>
      </c>
      <c r="AB374" s="2997">
        <v>1</v>
      </c>
      <c r="AC374" s="2997">
        <v>1</v>
      </c>
      <c r="AD374" s="2997">
        <v>1</v>
      </c>
      <c r="AE374" s="3002">
        <v>1</v>
      </c>
    </row>
    <row r="375" spans="1:31">
      <c r="A375" s="3122">
        <v>1</v>
      </c>
      <c r="B375" s="3140"/>
      <c r="C375" s="3140"/>
      <c r="D375" s="3140"/>
      <c r="E375" s="3140"/>
      <c r="F375" s="3140"/>
      <c r="G375" s="3140"/>
      <c r="I375" s="3140"/>
      <c r="J375" s="3140"/>
      <c r="K375" s="3140"/>
      <c r="L375" s="3140"/>
      <c r="M375" s="3140"/>
      <c r="N375" s="3140"/>
      <c r="O375" s="3140"/>
      <c r="P375" s="3140"/>
      <c r="Q375" s="3140"/>
      <c r="R375" s="3140"/>
      <c r="S375" s="3140"/>
      <c r="T375" s="3140"/>
      <c r="U375" s="3140"/>
      <c r="V375" s="3140"/>
      <c r="W375" s="3140"/>
      <c r="X375" s="2997">
        <v>1</v>
      </c>
      <c r="Y375" s="2997">
        <v>1</v>
      </c>
      <c r="Z375" s="2997">
        <v>1</v>
      </c>
      <c r="AA375" s="2997">
        <v>1</v>
      </c>
      <c r="AB375" s="2997">
        <v>1</v>
      </c>
      <c r="AC375" s="2997">
        <v>1</v>
      </c>
      <c r="AD375" s="2997">
        <v>1</v>
      </c>
      <c r="AE375" s="3002">
        <v>1</v>
      </c>
    </row>
    <row r="376" spans="1:31">
      <c r="A376" s="3122">
        <v>1</v>
      </c>
      <c r="B376" s="3140"/>
      <c r="C376" s="3140"/>
      <c r="D376" s="3140"/>
      <c r="E376" s="3140"/>
      <c r="F376" s="3140"/>
      <c r="G376" s="3140"/>
      <c r="H376" s="3144" t="str">
        <f>ADDRESS(ROW(N359),COLUMN(N359),4)</f>
        <v>N359</v>
      </c>
      <c r="I376" s="3140" t="str" cm="1">
        <f t="array" aca="1" ref="I376" ca="1">_xlfn.FORMULATEXT(INDIRECT(H376))</f>
        <v>=SIERREUR((SOMME.SI(E363:M363; F359; E364:M364)) * G359 * G19; 0)</v>
      </c>
      <c r="J376" s="3140"/>
      <c r="K376" s="3140"/>
      <c r="L376" s="3140"/>
      <c r="M376" s="3140"/>
      <c r="N376" s="3140"/>
      <c r="O376" s="3140"/>
      <c r="P376" s="3140"/>
      <c r="Q376" s="3140"/>
      <c r="R376" s="3140"/>
      <c r="S376" s="3140"/>
      <c r="T376" s="3140"/>
      <c r="U376" s="3140"/>
      <c r="V376" s="3140"/>
      <c r="W376" s="3140"/>
      <c r="X376" s="2997">
        <v>1</v>
      </c>
      <c r="Y376" s="2997">
        <v>1</v>
      </c>
      <c r="Z376" s="2997">
        <v>1</v>
      </c>
      <c r="AA376" s="2997">
        <v>1</v>
      </c>
      <c r="AB376" s="2997">
        <v>1</v>
      </c>
      <c r="AC376" s="2997">
        <v>1</v>
      </c>
      <c r="AD376" s="2997">
        <v>1</v>
      </c>
      <c r="AE376" s="3002">
        <v>1</v>
      </c>
    </row>
    <row r="377" spans="1:31">
      <c r="A377" s="3122">
        <v>1</v>
      </c>
      <c r="B377" s="3140"/>
      <c r="C377" s="3140"/>
      <c r="D377" s="3140"/>
      <c r="E377" s="3140"/>
      <c r="F377" s="3140"/>
      <c r="G377" s="3140"/>
      <c r="I377" s="3140"/>
      <c r="J377" s="3140"/>
      <c r="K377" s="3140"/>
      <c r="L377" s="3140"/>
      <c r="M377" s="3140"/>
      <c r="N377" s="3140"/>
      <c r="O377" s="3140"/>
      <c r="P377" s="3140"/>
      <c r="Q377" s="3140"/>
      <c r="R377" s="3140"/>
      <c r="S377" s="3140"/>
      <c r="T377" s="3140"/>
      <c r="U377" s="3140"/>
      <c r="V377" s="3140"/>
      <c r="W377" s="3140"/>
      <c r="X377" s="2997">
        <v>1</v>
      </c>
      <c r="Y377" s="2997">
        <v>1</v>
      </c>
      <c r="Z377" s="2997">
        <v>1</v>
      </c>
      <c r="AA377" s="2997">
        <v>1</v>
      </c>
      <c r="AB377" s="2997">
        <v>1</v>
      </c>
      <c r="AC377" s="2997">
        <v>1</v>
      </c>
      <c r="AD377" s="2997">
        <v>1</v>
      </c>
      <c r="AE377" s="3002">
        <v>1</v>
      </c>
    </row>
    <row r="378" spans="1:31">
      <c r="A378" s="3122">
        <v>1</v>
      </c>
      <c r="B378" s="3140"/>
      <c r="C378" s="3140"/>
      <c r="D378" s="3140"/>
      <c r="E378" s="3140"/>
      <c r="F378" s="3140"/>
      <c r="G378" s="3140"/>
      <c r="I378" s="3140"/>
      <c r="J378" s="3140"/>
      <c r="K378" s="3140"/>
      <c r="L378" s="3140"/>
      <c r="M378" s="3140"/>
      <c r="N378" s="3140"/>
      <c r="O378" s="3140"/>
      <c r="P378" s="3140"/>
      <c r="Q378" s="3140"/>
      <c r="R378" s="3140"/>
      <c r="S378" s="3140"/>
      <c r="T378" s="3140"/>
      <c r="U378" s="3140"/>
      <c r="V378" s="3140"/>
      <c r="W378" s="3140"/>
      <c r="X378" s="2997">
        <v>1</v>
      </c>
      <c r="Y378" s="2997">
        <v>1</v>
      </c>
      <c r="Z378" s="2997">
        <v>1</v>
      </c>
      <c r="AA378" s="2997">
        <v>1</v>
      </c>
      <c r="AB378" s="2997">
        <v>1</v>
      </c>
      <c r="AC378" s="2997">
        <v>1</v>
      </c>
      <c r="AD378" s="2997">
        <v>1</v>
      </c>
      <c r="AE378" s="3002">
        <v>1</v>
      </c>
    </row>
    <row r="379" spans="1:31">
      <c r="A379" s="3122">
        <v>1</v>
      </c>
      <c r="B379" s="3140"/>
      <c r="C379" s="3145"/>
      <c r="D379" s="3140"/>
      <c r="E379" s="3146"/>
      <c r="F379" s="3140"/>
      <c r="G379" s="3142" t="s">
        <v>4769</v>
      </c>
      <c r="H379" s="3085" t="s">
        <v>4611</v>
      </c>
      <c r="I379" s="3085" t="s">
        <v>4757</v>
      </c>
      <c r="J379" s="3085" t="s">
        <v>4758</v>
      </c>
      <c r="K379" s="3147" t="s">
        <v>4759</v>
      </c>
      <c r="L379" s="3143" t="s">
        <v>4770</v>
      </c>
      <c r="M379" s="3017"/>
      <c r="N379" s="3017"/>
      <c r="O379" s="3017"/>
      <c r="R379" s="3140"/>
      <c r="S379" s="3140"/>
      <c r="T379" s="3140"/>
      <c r="U379" s="3140"/>
      <c r="V379" s="3140"/>
      <c r="W379" s="3140"/>
      <c r="X379" s="2997">
        <v>1</v>
      </c>
      <c r="Y379" s="2997">
        <v>1</v>
      </c>
      <c r="Z379" s="2997">
        <v>1</v>
      </c>
      <c r="AA379" s="2997">
        <v>1</v>
      </c>
      <c r="AB379" s="2997">
        <v>1</v>
      </c>
      <c r="AC379" s="2997">
        <v>1</v>
      </c>
      <c r="AD379" s="2997">
        <v>1</v>
      </c>
      <c r="AE379" s="3002">
        <v>1</v>
      </c>
    </row>
    <row r="380" spans="1:31">
      <c r="A380" s="3122">
        <v>1</v>
      </c>
      <c r="B380" s="3140"/>
      <c r="C380" s="3140"/>
      <c r="D380" s="3140"/>
      <c r="E380" s="3140"/>
      <c r="F380" s="3140"/>
      <c r="G380" s="3140"/>
      <c r="H380" s="3140"/>
      <c r="I380" s="3140"/>
      <c r="J380" s="3140"/>
      <c r="K380" s="3140"/>
      <c r="L380" s="3140"/>
      <c r="M380" s="3140"/>
      <c r="N380" s="3140"/>
      <c r="O380" s="3140"/>
      <c r="P380" s="3140"/>
      <c r="Q380" s="3140"/>
      <c r="R380" s="3140"/>
      <c r="S380" s="3140"/>
      <c r="T380" s="3140"/>
      <c r="U380" s="3140"/>
      <c r="V380" s="3140"/>
      <c r="W380" s="3140"/>
      <c r="X380" s="2997">
        <v>1</v>
      </c>
      <c r="Y380" s="2997">
        <v>1</v>
      </c>
      <c r="Z380" s="2997">
        <v>1</v>
      </c>
      <c r="AA380" s="2997">
        <v>1</v>
      </c>
      <c r="AB380" s="2997">
        <v>1</v>
      </c>
      <c r="AC380" s="2997">
        <v>1</v>
      </c>
      <c r="AD380" s="2997">
        <v>1</v>
      </c>
      <c r="AE380" s="3002">
        <v>1</v>
      </c>
    </row>
    <row r="381" spans="1:31">
      <c r="A381" s="3122">
        <v>1</v>
      </c>
      <c r="B381" s="3140"/>
      <c r="C381" s="3140"/>
      <c r="D381" s="3140"/>
      <c r="E381" s="3140"/>
      <c r="F381" s="3140"/>
      <c r="G381" s="3140"/>
      <c r="H381" s="3148" t="str">
        <f>ADDRESS(ROW(T359),COLUMN(T359),4)</f>
        <v>T359</v>
      </c>
      <c r="I381" s="3140" t="str" cm="1">
        <f t="array" aca="1" ref="I381" ca="1">_xlfn.FORMULATEXT(INDIRECT(H381))</f>
        <v>=SIERREUR(INDEX(J364:M364;EQUIV(G359;J363:M363;0))*G19&amp;" "&amp;G359;0)</v>
      </c>
      <c r="J381" s="3140"/>
      <c r="K381" s="3140"/>
      <c r="L381" s="3140"/>
      <c r="M381" s="3140"/>
      <c r="N381" s="3140"/>
      <c r="O381" s="3140"/>
      <c r="P381" s="3140"/>
      <c r="Q381" s="3140"/>
      <c r="R381" s="3140"/>
      <c r="S381" s="3140"/>
      <c r="T381" s="3140"/>
      <c r="U381" s="3140"/>
      <c r="V381" s="3140"/>
      <c r="W381" s="3140"/>
      <c r="X381" s="2997">
        <v>1</v>
      </c>
      <c r="Y381" s="2997">
        <v>1</v>
      </c>
      <c r="Z381" s="2997">
        <v>1</v>
      </c>
      <c r="AA381" s="2997">
        <v>1</v>
      </c>
      <c r="AB381" s="2997">
        <v>1</v>
      </c>
      <c r="AC381" s="2997">
        <v>1</v>
      </c>
      <c r="AD381" s="2997">
        <v>1</v>
      </c>
      <c r="AE381" s="3002">
        <v>1</v>
      </c>
    </row>
    <row r="382" spans="1:31">
      <c r="A382" s="3122">
        <v>1</v>
      </c>
      <c r="B382" s="3140"/>
      <c r="C382" s="3140"/>
      <c r="D382" s="3140"/>
      <c r="E382" s="3140"/>
      <c r="F382" s="3140"/>
      <c r="G382" s="3140"/>
      <c r="H382" s="3140"/>
      <c r="I382" s="3140"/>
      <c r="J382" s="3140"/>
      <c r="K382" s="3140"/>
      <c r="L382" s="3140"/>
      <c r="M382" s="3140"/>
      <c r="N382" s="3140"/>
      <c r="O382" s="3140"/>
      <c r="P382" s="3140"/>
      <c r="Q382" s="3140"/>
      <c r="R382" s="3140"/>
      <c r="S382" s="3140"/>
      <c r="T382" s="3140"/>
      <c r="U382" s="3140"/>
      <c r="V382" s="3140"/>
      <c r="W382" s="3140"/>
      <c r="X382" s="2997">
        <v>1</v>
      </c>
      <c r="Y382" s="2997">
        <v>1</v>
      </c>
      <c r="Z382" s="2997">
        <v>1</v>
      </c>
      <c r="AA382" s="2997">
        <v>1</v>
      </c>
      <c r="AB382" s="2997">
        <v>1</v>
      </c>
      <c r="AC382" s="2997">
        <v>1</v>
      </c>
      <c r="AD382" s="2997">
        <v>1</v>
      </c>
      <c r="AE382" s="3002">
        <v>1</v>
      </c>
    </row>
    <row r="383" spans="1:31">
      <c r="A383" s="3122">
        <v>1</v>
      </c>
      <c r="B383" s="3140"/>
      <c r="C383" s="3140"/>
      <c r="D383" s="3140"/>
      <c r="E383" s="3140"/>
      <c r="F383" s="3140"/>
      <c r="G383" s="3140"/>
      <c r="H383" s="3140"/>
      <c r="I383" s="3140"/>
      <c r="J383" s="3140"/>
      <c r="K383" s="3140"/>
      <c r="L383" s="3140"/>
      <c r="M383" s="3140"/>
      <c r="N383" s="3140"/>
      <c r="O383" s="3140"/>
      <c r="P383" s="3140"/>
      <c r="Q383" s="3140"/>
      <c r="R383" s="3140"/>
      <c r="S383" s="3140"/>
      <c r="T383" s="3140"/>
      <c r="U383" s="3140"/>
      <c r="V383" s="3140"/>
      <c r="W383" s="3140"/>
      <c r="X383" s="2997">
        <v>1</v>
      </c>
      <c r="Y383" s="2997">
        <v>1</v>
      </c>
      <c r="Z383" s="2997">
        <v>1</v>
      </c>
      <c r="AA383" s="2997">
        <v>1</v>
      </c>
      <c r="AB383" s="2997">
        <v>1</v>
      </c>
      <c r="AC383" s="2997">
        <v>1</v>
      </c>
      <c r="AD383" s="2997">
        <v>1</v>
      </c>
      <c r="AE383" s="3002">
        <v>1</v>
      </c>
    </row>
    <row r="384" spans="1:31">
      <c r="A384" s="3122">
        <v>1</v>
      </c>
      <c r="B384" s="3140"/>
      <c r="C384" s="3140"/>
      <c r="D384" s="3140"/>
      <c r="E384" s="3140"/>
      <c r="F384" s="3140"/>
      <c r="G384" s="3142" t="s">
        <v>4771</v>
      </c>
      <c r="H384" s="3149" t="str">
        <f>ADDRESS(ROW(Q359),COLUMN(Q359),4)</f>
        <v>Q359</v>
      </c>
      <c r="I384" s="3003" t="str" cm="1">
        <f t="array" aca="1" ref="I384" ca="1">_xlfn.FORMULATEXT(INDIRECT(H384))</f>
        <v>=SIERREUR(SI(N359&gt;0;SI(OU(F359="Kg"; F359="g");SI(ARRONDI(N359;3)&gt;=1;ARRONDI(N359;3)&amp;" Kg";ARRONDI(N359*1000;0)&amp;" g");SI(ARRONDI(N359;3)&gt;=1;ARRONDI(N359;3)&amp;SI(OU(F359=E363;F359=F363;F359=G363;F359=H363;F359=I363);" Kg ";F359);"")); "");0)</v>
      </c>
      <c r="L384" s="3140"/>
      <c r="M384" s="3140"/>
      <c r="N384" s="3140"/>
      <c r="O384" s="3140"/>
      <c r="P384" s="3140"/>
      <c r="Q384" s="3140"/>
      <c r="R384" s="3140"/>
      <c r="S384" s="3140"/>
      <c r="T384" s="3140"/>
      <c r="U384" s="3140"/>
      <c r="V384" s="3140"/>
      <c r="W384" s="3140"/>
    </row>
    <row r="385" spans="1:31">
      <c r="A385" s="3122">
        <v>1</v>
      </c>
      <c r="B385" s="3140"/>
      <c r="C385" s="3140"/>
      <c r="D385" s="3140"/>
      <c r="E385" s="3140"/>
      <c r="F385" s="3140"/>
      <c r="G385" s="3140"/>
      <c r="H385" s="3140"/>
      <c r="I385" s="3140"/>
      <c r="J385" s="3140"/>
      <c r="K385" s="3140"/>
      <c r="L385" s="3140"/>
      <c r="M385" s="3140"/>
      <c r="N385" s="3140"/>
      <c r="O385" s="3140"/>
      <c r="P385" s="3140"/>
      <c r="Q385" s="3140"/>
      <c r="R385" s="3140"/>
      <c r="S385" s="3140"/>
      <c r="T385" s="3140"/>
      <c r="U385" s="3140"/>
      <c r="V385" s="3140"/>
      <c r="W385" s="3140"/>
      <c r="X385" s="2997">
        <v>1</v>
      </c>
      <c r="Y385" s="2997">
        <v>1</v>
      </c>
      <c r="Z385" s="2997">
        <v>1</v>
      </c>
      <c r="AA385" s="2997">
        <v>1</v>
      </c>
      <c r="AB385" s="2997">
        <v>1</v>
      </c>
      <c r="AC385" s="2997">
        <v>1</v>
      </c>
      <c r="AD385" s="2997">
        <v>1</v>
      </c>
      <c r="AE385" s="3002">
        <v>1</v>
      </c>
    </row>
    <row r="386" spans="1:31" ht="15.75">
      <c r="A386" s="3122">
        <v>1</v>
      </c>
      <c r="B386" s="3140"/>
      <c r="C386" s="3140"/>
      <c r="D386" s="3140"/>
      <c r="E386" s="3140"/>
      <c r="F386" s="3140"/>
      <c r="G386" s="3140"/>
      <c r="H386" s="3142" t="s">
        <v>4772</v>
      </c>
      <c r="I386" s="3150">
        <v>20</v>
      </c>
      <c r="J386" s="3140" t="s">
        <v>4773</v>
      </c>
      <c r="K386" s="3065" t="s">
        <v>4606</v>
      </c>
      <c r="L386" s="3140"/>
      <c r="M386" s="3140"/>
      <c r="N386" s="3140"/>
      <c r="O386" s="3140"/>
      <c r="P386" s="3140"/>
      <c r="Q386" s="3140"/>
      <c r="R386" s="3140"/>
      <c r="S386" s="3140"/>
      <c r="T386" s="3140"/>
      <c r="U386" s="3140"/>
      <c r="V386" s="3140"/>
      <c r="W386" s="3140"/>
      <c r="X386" s="2997">
        <v>1</v>
      </c>
      <c r="Y386" s="2997">
        <v>1</v>
      </c>
      <c r="Z386" s="2997">
        <v>1</v>
      </c>
      <c r="AA386" s="2997">
        <v>1</v>
      </c>
      <c r="AB386" s="2997">
        <v>1</v>
      </c>
      <c r="AC386" s="2997">
        <v>1</v>
      </c>
      <c r="AD386" s="2997">
        <v>1</v>
      </c>
      <c r="AE386" s="3002">
        <v>1</v>
      </c>
    </row>
    <row r="387" spans="1:31" ht="15.75">
      <c r="A387" s="3122">
        <v>1</v>
      </c>
      <c r="B387" s="3140"/>
      <c r="C387" s="3140"/>
      <c r="D387" s="3140"/>
      <c r="E387" s="3140"/>
      <c r="F387" s="3140"/>
      <c r="G387" s="3140"/>
      <c r="H387" s="3142" t="s">
        <v>4774</v>
      </c>
      <c r="I387" s="3151">
        <v>0.1</v>
      </c>
      <c r="J387" s="3140" t="s">
        <v>4773</v>
      </c>
      <c r="K387" s="3096" t="s">
        <v>4614</v>
      </c>
      <c r="L387" s="3140"/>
      <c r="M387" s="3140"/>
      <c r="N387" s="3140"/>
      <c r="O387" s="3140"/>
      <c r="P387" s="3140"/>
      <c r="Q387" s="3140"/>
      <c r="R387" s="3140"/>
      <c r="S387" s="3140"/>
      <c r="T387" s="3140"/>
      <c r="U387" s="3140"/>
      <c r="V387" s="3140"/>
      <c r="W387" s="3140"/>
      <c r="X387" s="2997">
        <v>1</v>
      </c>
      <c r="Y387" s="2997">
        <v>1</v>
      </c>
      <c r="Z387" s="2997">
        <v>1</v>
      </c>
      <c r="AA387" s="2997">
        <v>1</v>
      </c>
      <c r="AB387" s="2997">
        <v>1</v>
      </c>
      <c r="AC387" s="2997">
        <v>1</v>
      </c>
      <c r="AD387" s="2997">
        <v>1</v>
      </c>
      <c r="AE387" s="3002">
        <v>1</v>
      </c>
    </row>
    <row r="388" spans="1:31">
      <c r="A388" s="3122">
        <v>1</v>
      </c>
      <c r="B388" s="3140"/>
      <c r="C388" s="3140"/>
      <c r="D388" s="3140"/>
      <c r="E388" s="3140"/>
      <c r="F388" s="3140"/>
      <c r="G388" s="3140"/>
      <c r="H388" s="3140"/>
      <c r="I388" s="3086">
        <v>1</v>
      </c>
      <c r="J388" s="3140" t="s">
        <v>4773</v>
      </c>
      <c r="K388" s="3085" t="s">
        <v>4611</v>
      </c>
      <c r="L388" s="3140"/>
      <c r="M388" s="3140"/>
      <c r="N388" s="3140"/>
      <c r="O388" s="3140"/>
      <c r="P388" s="3140"/>
      <c r="Q388" s="3140"/>
      <c r="R388" s="3140"/>
      <c r="S388" s="3140"/>
      <c r="T388" s="3140"/>
      <c r="U388" s="3140"/>
      <c r="V388" s="3140"/>
      <c r="W388" s="3140"/>
      <c r="X388" s="2997">
        <v>1</v>
      </c>
      <c r="Y388" s="2997">
        <v>1</v>
      </c>
      <c r="Z388" s="2997">
        <v>1</v>
      </c>
      <c r="AA388" s="2997">
        <v>1</v>
      </c>
      <c r="AB388" s="2997">
        <v>1</v>
      </c>
      <c r="AC388" s="2997">
        <v>1</v>
      </c>
      <c r="AD388" s="2997">
        <v>1</v>
      </c>
      <c r="AE388" s="3002">
        <v>1</v>
      </c>
    </row>
    <row r="389" spans="1:31">
      <c r="A389" s="3122">
        <v>1</v>
      </c>
      <c r="B389" s="3140"/>
      <c r="C389" s="3140"/>
      <c r="D389" s="3140"/>
      <c r="E389" s="3140"/>
      <c r="F389" s="3140"/>
      <c r="G389" s="3140"/>
      <c r="H389" s="3140"/>
      <c r="I389" s="3140"/>
      <c r="J389" s="3140"/>
      <c r="K389" s="3140"/>
      <c r="L389" s="3140"/>
      <c r="M389" s="3140"/>
      <c r="N389" s="3140"/>
      <c r="O389" s="3140"/>
      <c r="P389" s="3140"/>
      <c r="Q389" s="3140"/>
      <c r="R389" s="3140"/>
      <c r="S389" s="3140"/>
      <c r="T389" s="3140"/>
      <c r="U389" s="3140"/>
      <c r="V389" s="3140"/>
      <c r="W389" s="3140"/>
      <c r="X389" s="2997">
        <v>1</v>
      </c>
      <c r="Y389" s="2997">
        <v>1</v>
      </c>
      <c r="Z389" s="2997">
        <v>1</v>
      </c>
      <c r="AA389" s="2997">
        <v>1</v>
      </c>
      <c r="AB389" s="2997">
        <v>1</v>
      </c>
      <c r="AC389" s="2997">
        <v>1</v>
      </c>
      <c r="AD389" s="2997">
        <v>1</v>
      </c>
      <c r="AE389" s="3002">
        <v>1</v>
      </c>
    </row>
    <row r="390" spans="1:31" ht="18.75">
      <c r="A390" s="3122">
        <v>1</v>
      </c>
      <c r="B390" s="3140"/>
      <c r="C390" s="3140"/>
      <c r="D390" s="3152" t="s">
        <v>4775</v>
      </c>
      <c r="E390" s="3140"/>
      <c r="F390" s="3140"/>
      <c r="G390" s="3140"/>
      <c r="H390" s="3140"/>
      <c r="I390" s="3140"/>
      <c r="J390" s="3140"/>
      <c r="K390" s="3140"/>
      <c r="L390" s="3140"/>
      <c r="M390" s="3140"/>
      <c r="N390" s="3140"/>
      <c r="O390" s="3140"/>
      <c r="P390" s="3140"/>
      <c r="Q390" s="3140"/>
      <c r="R390" s="3140"/>
      <c r="S390" s="3140"/>
      <c r="T390" s="3140"/>
      <c r="U390" s="3140"/>
      <c r="V390" s="3140"/>
      <c r="W390" s="3140"/>
      <c r="X390" s="2997">
        <v>1</v>
      </c>
      <c r="Y390" s="2997">
        <v>1</v>
      </c>
      <c r="Z390" s="2997">
        <v>1</v>
      </c>
      <c r="AA390" s="2997">
        <v>1</v>
      </c>
      <c r="AB390" s="2997">
        <v>1</v>
      </c>
      <c r="AC390" s="2997">
        <v>1</v>
      </c>
      <c r="AD390" s="2997">
        <v>1</v>
      </c>
      <c r="AE390" s="3002">
        <v>1</v>
      </c>
    </row>
    <row r="391" spans="1:31" ht="16.5" thickBot="1">
      <c r="A391" s="3122">
        <v>1</v>
      </c>
      <c r="B391" s="3140"/>
      <c r="C391" s="3153" t="s">
        <v>4559</v>
      </c>
      <c r="D391" s="3140"/>
      <c r="E391" s="3140"/>
      <c r="F391" s="3140"/>
      <c r="G391" s="3140"/>
      <c r="H391" s="3140"/>
      <c r="I391" s="3140"/>
      <c r="J391" s="3140"/>
      <c r="K391" s="3140"/>
      <c r="L391" s="3140"/>
      <c r="M391" s="3140"/>
      <c r="N391" s="3140"/>
      <c r="O391" s="3140"/>
      <c r="P391" s="3140"/>
      <c r="Q391" s="3140"/>
      <c r="R391" s="3140"/>
      <c r="S391" s="3140"/>
      <c r="T391" s="3140"/>
      <c r="U391" s="3140"/>
      <c r="V391" s="3140"/>
      <c r="W391" s="3140"/>
      <c r="X391" s="2997">
        <v>1</v>
      </c>
      <c r="Y391" s="2997">
        <v>1</v>
      </c>
      <c r="Z391" s="2997">
        <v>1</v>
      </c>
      <c r="AA391" s="2997">
        <v>1</v>
      </c>
      <c r="AB391" s="2997">
        <v>1</v>
      </c>
      <c r="AC391" s="2997">
        <v>1</v>
      </c>
      <c r="AD391" s="2997">
        <v>1</v>
      </c>
      <c r="AE391" s="3002">
        <v>1</v>
      </c>
    </row>
    <row r="392" spans="1:31">
      <c r="A392" s="3154">
        <v>4</v>
      </c>
      <c r="B392" s="3154">
        <v>6</v>
      </c>
      <c r="C392" s="3154">
        <v>20</v>
      </c>
      <c r="D392" s="3154">
        <v>20</v>
      </c>
      <c r="E392" s="3154">
        <v>20</v>
      </c>
      <c r="F392" s="3154">
        <v>15</v>
      </c>
      <c r="G392" s="3154">
        <v>12</v>
      </c>
      <c r="H392" s="3154">
        <v>13</v>
      </c>
      <c r="I392" s="3154">
        <v>12</v>
      </c>
      <c r="J392" s="3154">
        <v>14</v>
      </c>
      <c r="K392" s="3154">
        <v>13</v>
      </c>
      <c r="L392" s="3154">
        <v>12</v>
      </c>
      <c r="M392" s="3154">
        <v>12</v>
      </c>
      <c r="N392" s="3154">
        <v>0.2</v>
      </c>
      <c r="O392" s="3154">
        <v>0.2</v>
      </c>
      <c r="P392" s="3154">
        <v>0.2</v>
      </c>
      <c r="Q392" s="3154">
        <v>0.2</v>
      </c>
      <c r="R392" s="3154">
        <v>0.2</v>
      </c>
      <c r="S392" s="3154">
        <v>0.2</v>
      </c>
      <c r="T392" s="3154">
        <v>0.2</v>
      </c>
      <c r="U392" s="3154">
        <v>0.2</v>
      </c>
      <c r="V392" s="3154">
        <v>0.2</v>
      </c>
      <c r="W392" s="3154">
        <v>11</v>
      </c>
      <c r="X392" s="2997">
        <v>1</v>
      </c>
      <c r="Y392" s="2997">
        <v>1</v>
      </c>
      <c r="Z392" s="2997">
        <v>1</v>
      </c>
      <c r="AA392" s="2997">
        <v>1</v>
      </c>
      <c r="AB392" s="2997">
        <v>1</v>
      </c>
      <c r="AC392" s="2997">
        <v>1</v>
      </c>
      <c r="AD392" s="2997">
        <v>1</v>
      </c>
      <c r="AE392" s="3002">
        <v>1</v>
      </c>
    </row>
    <row r="393" spans="1:31" ht="15.75">
      <c r="A393" s="3004">
        <f t="shared" ref="A393:W393" ca="1" si="24">CELL("largeur",A393)</f>
        <v>4</v>
      </c>
      <c r="B393" s="3004">
        <f t="shared" ca="1" si="24"/>
        <v>6</v>
      </c>
      <c r="C393" s="3004">
        <f t="shared" ca="1" si="24"/>
        <v>20</v>
      </c>
      <c r="D393" s="3004">
        <f t="shared" ca="1" si="24"/>
        <v>20</v>
      </c>
      <c r="E393" s="3004">
        <f t="shared" ca="1" si="24"/>
        <v>20</v>
      </c>
      <c r="F393" s="3004">
        <f t="shared" ca="1" si="24"/>
        <v>15</v>
      </c>
      <c r="G393" s="3004">
        <f t="shared" ca="1" si="24"/>
        <v>12</v>
      </c>
      <c r="H393" s="3004">
        <f t="shared" ca="1" si="24"/>
        <v>13</v>
      </c>
      <c r="I393" s="3004">
        <f t="shared" ca="1" si="24"/>
        <v>12</v>
      </c>
      <c r="J393" s="3004">
        <f t="shared" ca="1" si="24"/>
        <v>14</v>
      </c>
      <c r="K393" s="3004">
        <f t="shared" ca="1" si="24"/>
        <v>13</v>
      </c>
      <c r="L393" s="3004">
        <f t="shared" ca="1" si="24"/>
        <v>12</v>
      </c>
      <c r="M393" s="3004">
        <f t="shared" ca="1" si="24"/>
        <v>12</v>
      </c>
      <c r="N393" s="3004">
        <f t="shared" ca="1" si="24"/>
        <v>0</v>
      </c>
      <c r="O393" s="3004">
        <f t="shared" ca="1" si="24"/>
        <v>0</v>
      </c>
      <c r="P393" s="3004">
        <f t="shared" ca="1" si="24"/>
        <v>0</v>
      </c>
      <c r="Q393" s="3004">
        <f t="shared" ca="1" si="24"/>
        <v>0</v>
      </c>
      <c r="R393" s="3004">
        <f t="shared" ca="1" si="24"/>
        <v>0</v>
      </c>
      <c r="S393" s="3004">
        <f t="shared" ca="1" si="24"/>
        <v>0</v>
      </c>
      <c r="T393" s="3004">
        <f t="shared" ca="1" si="24"/>
        <v>0</v>
      </c>
      <c r="U393" s="3004">
        <f t="shared" ca="1" si="24"/>
        <v>0</v>
      </c>
      <c r="V393" s="3004">
        <f t="shared" ca="1" si="24"/>
        <v>0</v>
      </c>
      <c r="W393" s="3004">
        <f t="shared" ca="1" si="24"/>
        <v>12</v>
      </c>
      <c r="X393" s="2997">
        <v>1</v>
      </c>
      <c r="Y393" s="2997">
        <v>1</v>
      </c>
      <c r="Z393" s="2997">
        <v>1</v>
      </c>
      <c r="AA393" s="2997">
        <v>1</v>
      </c>
      <c r="AB393" s="2997">
        <v>1</v>
      </c>
      <c r="AC393" s="2997">
        <v>1</v>
      </c>
      <c r="AD393" s="2997">
        <v>1</v>
      </c>
      <c r="AE393" s="3155" t="s">
        <v>4776</v>
      </c>
    </row>
    <row r="394" spans="1:31">
      <c r="A394" s="3002">
        <v>1</v>
      </c>
      <c r="B394" s="3002">
        <v>1</v>
      </c>
      <c r="C394" s="3002">
        <v>1</v>
      </c>
      <c r="D394" s="3002">
        <v>1</v>
      </c>
      <c r="E394" s="3002">
        <v>1</v>
      </c>
      <c r="F394" s="3002">
        <v>1</v>
      </c>
      <c r="G394" s="3002">
        <v>1</v>
      </c>
      <c r="H394" s="3002">
        <v>1</v>
      </c>
      <c r="I394" s="3002">
        <v>1</v>
      </c>
      <c r="J394" s="3002">
        <v>1</v>
      </c>
      <c r="K394" s="3002">
        <v>1</v>
      </c>
      <c r="L394" s="3002">
        <v>1</v>
      </c>
      <c r="M394" s="3002">
        <v>1</v>
      </c>
      <c r="N394" s="3002">
        <v>1</v>
      </c>
      <c r="O394" s="3002">
        <v>1</v>
      </c>
      <c r="P394" s="3002">
        <v>1</v>
      </c>
      <c r="Q394" s="3002">
        <v>1</v>
      </c>
      <c r="R394" s="3002">
        <v>1</v>
      </c>
      <c r="S394" s="3002">
        <v>1</v>
      </c>
      <c r="T394" s="3002">
        <v>1</v>
      </c>
      <c r="U394" s="3002">
        <v>1</v>
      </c>
      <c r="V394" s="3002">
        <v>1</v>
      </c>
      <c r="W394" s="3002">
        <v>1</v>
      </c>
      <c r="X394" s="3002">
        <v>2</v>
      </c>
      <c r="Y394" s="3002">
        <v>3</v>
      </c>
      <c r="Z394" s="3002">
        <v>4</v>
      </c>
      <c r="AA394" s="3002">
        <v>5</v>
      </c>
      <c r="AB394" s="3002">
        <v>6</v>
      </c>
      <c r="AC394" s="3002">
        <v>7</v>
      </c>
      <c r="AD394" s="3002">
        <v>8</v>
      </c>
      <c r="AE394" s="3016" t="str">
        <f>ADDRESS(ROW(),COLUMN(),4)</f>
        <v>AE394</v>
      </c>
    </row>
  </sheetData>
  <mergeCells count="34">
    <mergeCell ref="C368:W369"/>
    <mergeCell ref="C181:M182"/>
    <mergeCell ref="C204:M205"/>
    <mergeCell ref="C237:M238"/>
    <mergeCell ref="C244:M245"/>
    <mergeCell ref="C251:M252"/>
    <mergeCell ref="C264:M265"/>
    <mergeCell ref="C280:M281"/>
    <mergeCell ref="C303:M304"/>
    <mergeCell ref="C314:M315"/>
    <mergeCell ref="C333:M334"/>
    <mergeCell ref="C338:M339"/>
    <mergeCell ref="C164:M165"/>
    <mergeCell ref="L10:L16"/>
    <mergeCell ref="M10:M16"/>
    <mergeCell ref="C23:M24"/>
    <mergeCell ref="C52:M53"/>
    <mergeCell ref="C85:M86"/>
    <mergeCell ref="C88:E89"/>
    <mergeCell ref="C90:M91"/>
    <mergeCell ref="C117:M118"/>
    <mergeCell ref="C132:M133"/>
    <mergeCell ref="C134:M135"/>
    <mergeCell ref="C151:M152"/>
    <mergeCell ref="I3:K4"/>
    <mergeCell ref="C4:G4"/>
    <mergeCell ref="X7:Y7"/>
    <mergeCell ref="X8:Y8"/>
    <mergeCell ref="B10:F16"/>
    <mergeCell ref="G10:G16"/>
    <mergeCell ref="H10:H16"/>
    <mergeCell ref="I10:I16"/>
    <mergeCell ref="J10:J16"/>
    <mergeCell ref="K10:K16"/>
  </mergeCell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FF7A727-2B56-4A36-823C-F85BC944F683}">
  <dimension ref="A1:T74"/>
  <sheetViews>
    <sheetView showZeros="0" zoomScaleNormal="100" workbookViewId="0">
      <selection activeCell="U13" sqref="U13"/>
    </sheetView>
  </sheetViews>
  <sheetFormatPr baseColWidth="10" defaultRowHeight="12.75"/>
  <cols>
    <col min="1" max="1" width="2.140625" style="2447" customWidth="1"/>
    <col min="2" max="2" width="16.5703125" style="2447" customWidth="1"/>
    <col min="3" max="3" width="4.85546875" style="2447" customWidth="1"/>
    <col min="4" max="4" width="23" style="2447" customWidth="1"/>
    <col min="5" max="5" width="15.140625" style="2447" customWidth="1"/>
    <col min="6" max="6" width="11.42578125" style="2447"/>
    <col min="7" max="7" width="2.85546875" style="2447" customWidth="1"/>
    <col min="8" max="8" width="8.28515625" style="2447" customWidth="1"/>
    <col min="9" max="9" width="9" style="2447" customWidth="1"/>
    <col min="10" max="10" width="7" style="2447" customWidth="1"/>
    <col min="11" max="11" width="7.7109375" style="2447" customWidth="1"/>
    <col min="12" max="12" width="6.7109375" style="2447" customWidth="1"/>
    <col min="13" max="13" width="13.5703125" style="2447" customWidth="1"/>
    <col min="14" max="16" width="8.7109375" style="2447" customWidth="1"/>
    <col min="17" max="17" width="17" style="2447" customWidth="1"/>
    <col min="18" max="18" width="2.5703125" style="2447" customWidth="1"/>
    <col min="19" max="16384" width="11.42578125" style="2447"/>
  </cols>
  <sheetData>
    <row r="1" spans="1:20" s="2442" customFormat="1" ht="42">
      <c r="A1" s="2442">
        <v>0</v>
      </c>
      <c r="B1" s="2443" t="s">
        <v>3861</v>
      </c>
      <c r="C1" s="2444"/>
      <c r="D1" s="2445"/>
      <c r="E1" s="2445"/>
      <c r="F1" s="2445"/>
      <c r="G1" s="2445"/>
      <c r="H1" s="2445"/>
      <c r="I1" s="2445"/>
      <c r="J1" s="2445"/>
      <c r="K1" s="2445"/>
      <c r="L1" s="2445"/>
      <c r="M1" s="2445"/>
      <c r="N1" s="2445"/>
      <c r="O1" s="2445"/>
      <c r="P1" s="2445"/>
      <c r="Q1" s="2446"/>
    </row>
    <row r="3" spans="1:20">
      <c r="B3" s="2448" t="str">
        <f ca="1">CELL("nomfichier")</f>
        <v>D:\Données\1.UPRT\0-UPRT.fait\1-UPRT.FR-SITE-WEB\ff-fiches-fabrications\ff.fiches.fabrication.2023\ffr.restaurant.2023\[S_SOYEZ.CREATIFS.xlsx]Divers</v>
      </c>
      <c r="C3" s="2448"/>
      <c r="D3" s="2448"/>
      <c r="E3" s="2448"/>
      <c r="F3" s="2448"/>
      <c r="G3" s="2448"/>
      <c r="H3" s="2448"/>
      <c r="I3" s="2448"/>
      <c r="J3" s="2448"/>
      <c r="K3" s="2448"/>
      <c r="L3" s="2448"/>
      <c r="M3" s="2448"/>
      <c r="N3" s="2448"/>
      <c r="O3" s="2448"/>
      <c r="P3" s="2448"/>
      <c r="Q3" s="2448"/>
    </row>
    <row r="4" spans="1:20" ht="17.25" customHeight="1">
      <c r="B4" s="5093" t="s">
        <v>3862</v>
      </c>
      <c r="C4" s="5094"/>
      <c r="D4" s="5094"/>
      <c r="E4" s="5094"/>
      <c r="F4" s="5094"/>
      <c r="G4" s="5094"/>
      <c r="H4" s="5094"/>
      <c r="I4" s="5094"/>
      <c r="J4" s="5094"/>
      <c r="K4" s="5094"/>
      <c r="L4" s="5094"/>
      <c r="M4" s="5094"/>
      <c r="N4" s="5094"/>
      <c r="O4" s="5094"/>
      <c r="P4" s="5094"/>
      <c r="Q4" s="5095"/>
      <c r="T4" s="5091" t="s">
        <v>6538</v>
      </c>
    </row>
    <row r="5" spans="1:20">
      <c r="B5" s="5096"/>
      <c r="C5" s="5097"/>
      <c r="D5" s="5098" t="s">
        <v>3863</v>
      </c>
      <c r="E5" s="5099" t="s">
        <v>3864</v>
      </c>
      <c r="F5" s="5097" t="s">
        <v>3865</v>
      </c>
      <c r="G5" s="5097"/>
      <c r="H5" s="5097"/>
      <c r="I5" s="5097"/>
      <c r="J5" s="5097"/>
      <c r="K5" s="5097"/>
      <c r="L5" s="5097"/>
      <c r="M5" s="5097"/>
      <c r="N5" s="5098" t="s">
        <v>3866</v>
      </c>
      <c r="O5" s="5100" t="s">
        <v>268</v>
      </c>
      <c r="P5" s="5097" t="s">
        <v>3867</v>
      </c>
      <c r="Q5" s="5101"/>
    </row>
    <row r="6" spans="1:20">
      <c r="B6" s="5096"/>
      <c r="C6" s="5097"/>
      <c r="D6" s="5098" t="s">
        <v>3868</v>
      </c>
      <c r="E6" s="5102" t="s">
        <v>3869</v>
      </c>
      <c r="F6" s="5097" t="s">
        <v>3870</v>
      </c>
      <c r="G6" s="5097"/>
      <c r="H6" s="5097"/>
      <c r="I6" s="5097"/>
      <c r="J6" s="5097"/>
      <c r="K6" s="5097"/>
      <c r="L6" s="5097"/>
      <c r="M6" s="5097"/>
      <c r="N6" s="5098" t="s">
        <v>3871</v>
      </c>
      <c r="O6" s="5100" t="s">
        <v>3872</v>
      </c>
      <c r="P6" s="5097" t="s">
        <v>3873</v>
      </c>
      <c r="Q6" s="5101"/>
    </row>
    <row r="7" spans="1:20">
      <c r="B7" s="5096"/>
      <c r="C7" s="5097"/>
      <c r="D7" s="5098" t="s">
        <v>3868</v>
      </c>
      <c r="E7" s="5103" t="s">
        <v>3869</v>
      </c>
      <c r="F7" s="5097" t="s">
        <v>3874</v>
      </c>
      <c r="G7" s="5097"/>
      <c r="H7" s="5097"/>
      <c r="I7" s="5097"/>
      <c r="J7" s="5097"/>
      <c r="K7" s="5097"/>
      <c r="L7" s="5097"/>
      <c r="M7" s="5097"/>
      <c r="N7" s="5098" t="s">
        <v>3875</v>
      </c>
      <c r="O7" s="5100" t="s">
        <v>3876</v>
      </c>
      <c r="P7" s="5097" t="s">
        <v>3877</v>
      </c>
      <c r="Q7" s="5101"/>
    </row>
    <row r="8" spans="1:20">
      <c r="B8" s="5096"/>
      <c r="C8" s="5097"/>
      <c r="D8" s="5098" t="s">
        <v>3878</v>
      </c>
      <c r="E8" s="5102" t="s">
        <v>3879</v>
      </c>
      <c r="F8" s="5097" t="s">
        <v>3880</v>
      </c>
      <c r="G8" s="5097"/>
      <c r="H8" s="5097"/>
      <c r="I8" s="5097"/>
      <c r="J8" s="5097"/>
      <c r="K8" s="5097"/>
      <c r="L8" s="5097"/>
      <c r="M8" s="5097"/>
      <c r="N8" s="5098" t="s">
        <v>3881</v>
      </c>
      <c r="O8" s="5100" t="s">
        <v>3864</v>
      </c>
      <c r="P8" s="5097" t="s">
        <v>3882</v>
      </c>
      <c r="Q8" s="5101"/>
    </row>
    <row r="9" spans="1:20">
      <c r="B9" s="5096"/>
      <c r="C9" s="5097"/>
      <c r="D9" s="5098" t="s">
        <v>3883</v>
      </c>
      <c r="E9" s="5102" t="s">
        <v>1199</v>
      </c>
      <c r="F9" s="5097" t="s">
        <v>3884</v>
      </c>
      <c r="G9" s="5097"/>
      <c r="H9" s="5097"/>
      <c r="I9" s="5097"/>
      <c r="J9" s="5097"/>
      <c r="K9" s="5097"/>
      <c r="L9" s="5097"/>
      <c r="M9" s="5097"/>
      <c r="N9" s="5098" t="s">
        <v>3885</v>
      </c>
      <c r="O9" s="5100" t="s">
        <v>3886</v>
      </c>
      <c r="P9" s="5097" t="s">
        <v>3887</v>
      </c>
      <c r="Q9" s="5101"/>
    </row>
    <row r="10" spans="1:20">
      <c r="B10" s="5096"/>
      <c r="C10" s="5097"/>
      <c r="D10" s="5098" t="s">
        <v>3888</v>
      </c>
      <c r="E10" s="5102" t="s">
        <v>3889</v>
      </c>
      <c r="F10" s="5097" t="s">
        <v>3890</v>
      </c>
      <c r="G10" s="5097"/>
      <c r="H10" s="5097"/>
      <c r="I10" s="5097"/>
      <c r="J10" s="5097"/>
      <c r="K10" s="5097"/>
      <c r="L10" s="5097"/>
      <c r="M10" s="5097"/>
      <c r="N10" s="5098" t="s">
        <v>3891</v>
      </c>
      <c r="O10" s="5100" t="s">
        <v>623</v>
      </c>
      <c r="P10" s="5097" t="s">
        <v>3892</v>
      </c>
      <c r="Q10" s="5101"/>
    </row>
    <row r="11" spans="1:20">
      <c r="B11" s="5096"/>
      <c r="C11" s="5097"/>
      <c r="D11" s="5098" t="s">
        <v>3893</v>
      </c>
      <c r="E11" s="5103" t="s">
        <v>3894</v>
      </c>
      <c r="F11" s="5097" t="s">
        <v>3895</v>
      </c>
      <c r="G11" s="5097"/>
      <c r="H11" s="5097"/>
      <c r="I11" s="5097"/>
      <c r="J11" s="5097"/>
      <c r="K11" s="5097"/>
      <c r="L11" s="5097"/>
      <c r="M11" s="5097"/>
      <c r="N11" s="5098" t="s">
        <v>3896</v>
      </c>
      <c r="O11" s="5104" t="s">
        <v>264</v>
      </c>
      <c r="P11" s="5097" t="s">
        <v>3897</v>
      </c>
      <c r="Q11" s="5101"/>
    </row>
    <row r="12" spans="1:20">
      <c r="B12" s="5096"/>
      <c r="C12" s="5097"/>
      <c r="D12" s="5098" t="s">
        <v>3898</v>
      </c>
      <c r="E12" s="5100" t="s">
        <v>3899</v>
      </c>
      <c r="F12" s="5097" t="s">
        <v>3900</v>
      </c>
      <c r="G12" s="5097"/>
      <c r="H12" s="5097"/>
      <c r="I12" s="5097"/>
      <c r="J12" s="5097"/>
      <c r="K12" s="5097"/>
      <c r="L12" s="5097"/>
      <c r="M12" s="5097"/>
      <c r="N12" s="5098" t="s">
        <v>3901</v>
      </c>
      <c r="O12" s="5105" t="s">
        <v>3902</v>
      </c>
      <c r="P12" s="5097" t="s">
        <v>3903</v>
      </c>
      <c r="Q12" s="5101"/>
    </row>
    <row r="13" spans="1:20">
      <c r="B13" s="5096"/>
      <c r="C13" s="5097"/>
      <c r="D13" s="5098"/>
      <c r="E13" s="5100"/>
      <c r="F13" s="5097"/>
      <c r="G13" s="5097"/>
      <c r="H13" s="5097"/>
      <c r="I13" s="5097"/>
      <c r="J13" s="5097"/>
      <c r="K13" s="5097"/>
      <c r="L13" s="5097"/>
      <c r="M13" s="5097"/>
      <c r="N13" s="5098"/>
      <c r="O13" s="5105"/>
      <c r="P13" s="5097"/>
      <c r="Q13" s="5101"/>
    </row>
    <row r="14" spans="1:20">
      <c r="B14" s="5096"/>
      <c r="C14" s="5097"/>
      <c r="D14" s="5105" t="s">
        <v>3904</v>
      </c>
      <c r="E14" s="5097"/>
      <c r="F14" s="5106" t="s">
        <v>3905</v>
      </c>
      <c r="G14" s="5106"/>
      <c r="H14" s="5097"/>
      <c r="I14" s="5097"/>
      <c r="J14" s="5097"/>
      <c r="K14" s="5097"/>
      <c r="L14" s="5097"/>
      <c r="M14" s="5097"/>
      <c r="N14" s="5098"/>
      <c r="O14" s="5105"/>
      <c r="P14" s="5097"/>
      <c r="Q14" s="5101"/>
    </row>
    <row r="15" spans="1:20" ht="3.75" customHeight="1">
      <c r="B15" s="5096"/>
      <c r="C15" s="5097"/>
      <c r="D15" s="5107"/>
      <c r="E15" s="5097"/>
      <c r="F15" s="5108"/>
      <c r="G15" s="5105"/>
      <c r="H15" s="5097"/>
      <c r="I15" s="5097"/>
      <c r="J15" s="5097"/>
      <c r="K15" s="5097"/>
      <c r="L15" s="5097"/>
      <c r="M15" s="5097"/>
      <c r="N15" s="5098"/>
      <c r="O15" s="5105"/>
      <c r="P15" s="5097"/>
      <c r="Q15" s="5101"/>
    </row>
    <row r="16" spans="1:20">
      <c r="B16" s="5096"/>
      <c r="C16" s="5097"/>
      <c r="D16" s="5109" t="s">
        <v>3906</v>
      </c>
      <c r="E16" s="5097"/>
      <c r="F16" s="5110" t="s">
        <v>3907</v>
      </c>
      <c r="G16" s="5110"/>
      <c r="H16" s="5097"/>
      <c r="I16" s="5097"/>
      <c r="J16" s="5097"/>
      <c r="K16" s="5097"/>
      <c r="L16" s="5097"/>
      <c r="M16" s="5097"/>
      <c r="N16" s="5098"/>
      <c r="O16" s="5105"/>
      <c r="P16" s="5097"/>
      <c r="Q16" s="5101"/>
    </row>
    <row r="17" spans="2:17" ht="15.75">
      <c r="B17" s="5111"/>
      <c r="C17" s="5112"/>
      <c r="D17" s="5112"/>
      <c r="E17" s="5112"/>
      <c r="F17" s="5112"/>
      <c r="G17" s="5112"/>
      <c r="H17" s="5112"/>
      <c r="I17" s="5112"/>
      <c r="J17" s="5112"/>
      <c r="K17" s="5112"/>
      <c r="L17" s="5112"/>
      <c r="M17" s="5112"/>
      <c r="N17" s="5112"/>
      <c r="O17" s="5112"/>
      <c r="P17" s="5112"/>
      <c r="Q17" s="5113" t="s">
        <v>3908</v>
      </c>
    </row>
    <row r="18" spans="2:17">
      <c r="B18" s="2456"/>
      <c r="C18" s="2457"/>
      <c r="D18" s="2457"/>
      <c r="E18" s="2457"/>
      <c r="F18" s="2457"/>
      <c r="G18" s="2457"/>
      <c r="H18" s="2457"/>
      <c r="I18" s="2457"/>
      <c r="J18" s="2457"/>
      <c r="K18" s="2457"/>
      <c r="L18" s="2457"/>
      <c r="M18" s="2457"/>
      <c r="N18" s="2457"/>
      <c r="O18" s="2457"/>
      <c r="P18" s="2457"/>
      <c r="Q18" s="2458"/>
    </row>
    <row r="19" spans="2:17" ht="24.75" customHeight="1">
      <c r="B19" s="2459" t="s">
        <v>3909</v>
      </c>
      <c r="G19" s="2460"/>
      <c r="H19" s="2461" t="s">
        <v>3910</v>
      </c>
      <c r="I19" s="2462" t="s">
        <v>3911</v>
      </c>
      <c r="J19" s="2463" t="s">
        <v>3912</v>
      </c>
      <c r="K19" s="2464" t="s">
        <v>3913</v>
      </c>
      <c r="L19" s="2465" t="s">
        <v>3914</v>
      </c>
      <c r="Q19" s="2452"/>
    </row>
    <row r="20" spans="2:17">
      <c r="B20" s="2449"/>
      <c r="E20" s="2453" t="s">
        <v>3869</v>
      </c>
      <c r="F20" s="2455" t="s">
        <v>3915</v>
      </c>
      <c r="G20" s="2466"/>
      <c r="H20" s="2467">
        <v>92</v>
      </c>
      <c r="I20" s="2468">
        <v>93</v>
      </c>
      <c r="J20" s="2469">
        <v>93</v>
      </c>
      <c r="K20" s="2470">
        <v>93</v>
      </c>
      <c r="L20" s="2471"/>
      <c r="Q20" s="2452"/>
    </row>
    <row r="21" spans="2:17" ht="24.95" customHeight="1">
      <c r="B21" s="2472" t="s">
        <v>3916</v>
      </c>
      <c r="C21" s="2453" t="s">
        <v>3869</v>
      </c>
      <c r="D21" s="2473" t="s">
        <v>3917</v>
      </c>
      <c r="E21" s="2447" t="s">
        <v>3918</v>
      </c>
      <c r="F21" s="2474" t="s">
        <v>3876</v>
      </c>
      <c r="G21" s="2475"/>
      <c r="H21" s="2476">
        <f>SUM(H25:H27)</f>
        <v>473</v>
      </c>
      <c r="I21" s="2477">
        <f>SUM(I25:I27)</f>
        <v>570</v>
      </c>
      <c r="J21" s="2477">
        <f>SUM(J25:J27)</f>
        <v>515</v>
      </c>
      <c r="K21" s="2477">
        <f>SUM(K25:K27)</f>
        <v>501</v>
      </c>
      <c r="L21" s="2478">
        <f>K21-J21</f>
        <v>-14</v>
      </c>
      <c r="Q21" s="2452"/>
    </row>
    <row r="22" spans="2:17" ht="3.75" customHeight="1">
      <c r="B22" s="2479"/>
      <c r="G22" s="2480"/>
      <c r="H22" s="2481"/>
      <c r="I22" s="2482"/>
      <c r="J22" s="2482"/>
      <c r="K22" s="2482"/>
      <c r="L22" s="2483"/>
      <c r="Q22" s="2452"/>
    </row>
    <row r="23" spans="2:17" ht="20.100000000000001" customHeight="1">
      <c r="B23" s="2484" t="s">
        <v>3919</v>
      </c>
      <c r="E23" s="2447" t="s">
        <v>3920</v>
      </c>
      <c r="G23" s="2480"/>
      <c r="H23" s="2485"/>
      <c r="I23" s="2486"/>
      <c r="J23" s="2486"/>
      <c r="K23" s="2486"/>
      <c r="L23" s="2487"/>
      <c r="M23" s="2447" t="s">
        <v>3921</v>
      </c>
      <c r="N23" s="2454" t="s">
        <v>360</v>
      </c>
      <c r="O23" s="2454" t="s">
        <v>263</v>
      </c>
      <c r="P23" s="2454" t="s">
        <v>317</v>
      </c>
      <c r="Q23" s="2452"/>
    </row>
    <row r="24" spans="2:17" ht="20.100000000000001" customHeight="1">
      <c r="B24" s="2488" t="s">
        <v>3922</v>
      </c>
      <c r="C24" s="2453" t="s">
        <v>3869</v>
      </c>
      <c r="D24" s="2473" t="s">
        <v>3923</v>
      </c>
      <c r="E24" s="2447" t="s">
        <v>3924</v>
      </c>
      <c r="G24" s="2480"/>
      <c r="H24" s="2485"/>
      <c r="I24" s="2486"/>
      <c r="J24" s="2486"/>
      <c r="K24" s="2486"/>
      <c r="L24" s="2487"/>
      <c r="M24" s="2447" t="s">
        <v>3925</v>
      </c>
      <c r="N24" s="2454" t="s">
        <v>3926</v>
      </c>
      <c r="O24" s="2454" t="s">
        <v>3926</v>
      </c>
      <c r="P24" s="2454" t="s">
        <v>3927</v>
      </c>
      <c r="Q24" s="2452"/>
    </row>
    <row r="25" spans="2:17" ht="20.100000000000001" customHeight="1">
      <c r="B25" s="2488" t="s">
        <v>3928</v>
      </c>
      <c r="C25" s="2453" t="s">
        <v>3869</v>
      </c>
      <c r="D25" s="2473" t="s">
        <v>613</v>
      </c>
      <c r="E25" s="2447" t="s">
        <v>3929</v>
      </c>
      <c r="F25" s="2474" t="s">
        <v>3876</v>
      </c>
      <c r="G25" s="2489" t="s">
        <v>360</v>
      </c>
      <c r="H25" s="2490">
        <v>197</v>
      </c>
      <c r="I25" s="2491">
        <v>197</v>
      </c>
      <c r="J25" s="2492">
        <v>177</v>
      </c>
      <c r="K25" s="2493">
        <v>168</v>
      </c>
      <c r="L25" s="2478">
        <f>K25-J25</f>
        <v>-9</v>
      </c>
      <c r="P25" s="2451" t="s">
        <v>3886</v>
      </c>
      <c r="Q25" s="2452" t="s">
        <v>3930</v>
      </c>
    </row>
    <row r="26" spans="2:17" ht="20.100000000000001" customHeight="1">
      <c r="B26" s="2488" t="s">
        <v>3931</v>
      </c>
      <c r="C26" s="2450" t="s">
        <v>3864</v>
      </c>
      <c r="D26" s="2473" t="s">
        <v>3932</v>
      </c>
      <c r="G26" s="2489" t="s">
        <v>263</v>
      </c>
      <c r="H26" s="2490">
        <v>106</v>
      </c>
      <c r="I26" s="2491">
        <v>152</v>
      </c>
      <c r="J26" s="2492">
        <v>122</v>
      </c>
      <c r="K26" s="2493">
        <v>128</v>
      </c>
      <c r="L26" s="2478">
        <f>K26-J26</f>
        <v>6</v>
      </c>
      <c r="Q26" s="2452"/>
    </row>
    <row r="27" spans="2:17" ht="20.100000000000001" customHeight="1">
      <c r="B27" s="2449"/>
      <c r="C27" s="2453" t="s">
        <v>3869</v>
      </c>
      <c r="D27" s="2473" t="s">
        <v>3933</v>
      </c>
      <c r="E27" s="2447" t="s">
        <v>3934</v>
      </c>
      <c r="G27" s="2489" t="s">
        <v>317</v>
      </c>
      <c r="H27" s="2490">
        <v>170</v>
      </c>
      <c r="I27" s="2491">
        <v>221</v>
      </c>
      <c r="J27" s="2492">
        <v>216</v>
      </c>
      <c r="K27" s="2493">
        <v>205</v>
      </c>
      <c r="L27" s="2478">
        <f>K27-J27</f>
        <v>-11</v>
      </c>
      <c r="Q27" s="2452"/>
    </row>
    <row r="28" spans="2:17" ht="24.95" customHeight="1">
      <c r="B28" s="2494"/>
      <c r="C28" s="2453"/>
      <c r="G28" s="2495"/>
      <c r="H28" s="2496"/>
      <c r="I28" s="2486"/>
      <c r="J28" s="2497"/>
      <c r="K28" s="2498"/>
      <c r="L28" s="2478"/>
      <c r="Q28" s="2452"/>
    </row>
    <row r="29" spans="2:17" ht="14.25" customHeight="1">
      <c r="B29" s="2449"/>
      <c r="D29" s="2499" t="s">
        <v>3935</v>
      </c>
      <c r="G29" s="2495"/>
      <c r="H29" s="2500"/>
      <c r="I29" s="2501"/>
      <c r="J29" s="2501"/>
      <c r="K29" s="2501"/>
      <c r="L29" s="2487"/>
      <c r="Q29" s="2452"/>
    </row>
    <row r="30" spans="2:17" ht="24.95" customHeight="1">
      <c r="B30" s="2472" t="s">
        <v>3936</v>
      </c>
      <c r="C30" s="2453" t="s">
        <v>3869</v>
      </c>
      <c r="D30" s="2473" t="s">
        <v>3937</v>
      </c>
      <c r="E30" s="2447" t="s">
        <v>3938</v>
      </c>
      <c r="F30" s="2447" t="s">
        <v>3939</v>
      </c>
      <c r="G30" s="2480"/>
      <c r="H30" s="2476">
        <f>SUM(H34:H36)</f>
        <v>376</v>
      </c>
      <c r="I30" s="2477">
        <f>SUM(I34:I36)</f>
        <v>540</v>
      </c>
      <c r="J30" s="2477">
        <f>SUM(J34:J36)</f>
        <v>378</v>
      </c>
      <c r="K30" s="2477">
        <f>SUM(K34:K36)</f>
        <v>416</v>
      </c>
      <c r="L30" s="2478">
        <f>K30-J30</f>
        <v>38</v>
      </c>
      <c r="Q30" s="2452"/>
    </row>
    <row r="31" spans="2:17" ht="3.75" customHeight="1">
      <c r="B31" s="2479"/>
      <c r="D31" s="2473"/>
      <c r="G31" s="2480"/>
      <c r="H31" s="2485"/>
      <c r="I31" s="2486"/>
      <c r="J31" s="2486"/>
      <c r="K31" s="2486"/>
      <c r="L31" s="2487"/>
      <c r="Q31" s="2452"/>
    </row>
    <row r="32" spans="2:17" ht="20.100000000000001" customHeight="1">
      <c r="B32" s="2484" t="s">
        <v>3940</v>
      </c>
      <c r="C32" s="2453" t="s">
        <v>3879</v>
      </c>
      <c r="D32" s="2502" t="s">
        <v>3941</v>
      </c>
      <c r="G32" s="2480"/>
      <c r="H32" s="2500"/>
      <c r="I32" s="2501"/>
      <c r="J32" s="2501"/>
      <c r="K32" s="2501"/>
      <c r="L32" s="2487"/>
      <c r="M32" s="2453" t="s">
        <v>3942</v>
      </c>
      <c r="N32" s="2447" t="s">
        <v>3943</v>
      </c>
      <c r="Q32" s="2452"/>
    </row>
    <row r="33" spans="2:17" ht="20.100000000000001" customHeight="1">
      <c r="B33" s="2488" t="s">
        <v>3944</v>
      </c>
      <c r="C33" s="2450" t="s">
        <v>3864</v>
      </c>
      <c r="D33" s="2473" t="s">
        <v>3945</v>
      </c>
      <c r="G33" s="2480"/>
      <c r="H33" s="2500"/>
      <c r="I33" s="2501"/>
      <c r="J33" s="2501"/>
      <c r="K33" s="2501"/>
      <c r="L33" s="2487"/>
      <c r="M33" s="2453" t="s">
        <v>3942</v>
      </c>
      <c r="N33" s="2447" t="s">
        <v>3946</v>
      </c>
      <c r="Q33" s="2452"/>
    </row>
    <row r="34" spans="2:17" ht="20.100000000000001" customHeight="1">
      <c r="B34" s="2488" t="s">
        <v>3947</v>
      </c>
      <c r="C34" s="2450" t="s">
        <v>3864</v>
      </c>
      <c r="D34" s="2503" t="s">
        <v>3948</v>
      </c>
      <c r="G34" s="2489" t="s">
        <v>360</v>
      </c>
      <c r="H34" s="2490">
        <v>130</v>
      </c>
      <c r="I34" s="2491">
        <v>180</v>
      </c>
      <c r="J34" s="2492">
        <v>79</v>
      </c>
      <c r="K34" s="2493">
        <v>129</v>
      </c>
      <c r="L34" s="2478">
        <f>K34-J34</f>
        <v>50</v>
      </c>
      <c r="M34" s="2453" t="s">
        <v>3942</v>
      </c>
      <c r="N34" s="2447" t="s">
        <v>3949</v>
      </c>
      <c r="Q34" s="2452"/>
    </row>
    <row r="35" spans="2:17" ht="20.100000000000001" customHeight="1">
      <c r="B35" s="2488" t="s">
        <v>3950</v>
      </c>
      <c r="C35" s="2453" t="s">
        <v>3869</v>
      </c>
      <c r="D35" s="2473" t="s">
        <v>3951</v>
      </c>
      <c r="G35" s="2489" t="s">
        <v>263</v>
      </c>
      <c r="H35" s="2490">
        <v>76</v>
      </c>
      <c r="I35" s="2491">
        <v>140</v>
      </c>
      <c r="J35" s="2492">
        <v>95</v>
      </c>
      <c r="K35" s="2493">
        <v>87</v>
      </c>
      <c r="L35" s="2478">
        <f>K35-J35</f>
        <v>-8</v>
      </c>
      <c r="Q35" s="2452"/>
    </row>
    <row r="36" spans="2:17" ht="20.100000000000001" customHeight="1">
      <c r="B36" s="2488" t="s">
        <v>3952</v>
      </c>
      <c r="C36" s="2453" t="s">
        <v>3869</v>
      </c>
      <c r="D36" s="2473" t="s">
        <v>3953</v>
      </c>
      <c r="G36" s="2489" t="s">
        <v>317</v>
      </c>
      <c r="H36" s="2490">
        <v>170</v>
      </c>
      <c r="I36" s="2491">
        <v>220</v>
      </c>
      <c r="J36" s="2492">
        <v>204</v>
      </c>
      <c r="K36" s="2493">
        <v>200</v>
      </c>
      <c r="L36" s="2478">
        <f>K36-J36</f>
        <v>-4</v>
      </c>
      <c r="Q36" s="2452"/>
    </row>
    <row r="37" spans="2:17" ht="20.100000000000001" customHeight="1">
      <c r="B37" s="2488" t="s">
        <v>3954</v>
      </c>
      <c r="G37" s="2480"/>
      <c r="H37" s="2496"/>
      <c r="I37" s="2486"/>
      <c r="J37" s="2497"/>
      <c r="K37" s="2498"/>
      <c r="L37" s="2478"/>
      <c r="Q37" s="2452"/>
    </row>
    <row r="38" spans="2:17" ht="20.100000000000001" customHeight="1">
      <c r="B38" s="2488" t="s">
        <v>3955</v>
      </c>
      <c r="G38" s="2480"/>
      <c r="H38" s="2500"/>
      <c r="I38" s="2501"/>
      <c r="J38" s="2501"/>
      <c r="K38" s="2501"/>
      <c r="L38" s="2487"/>
      <c r="Q38" s="2452"/>
    </row>
    <row r="39" spans="2:17" ht="20.100000000000001" customHeight="1">
      <c r="B39" s="2488" t="s">
        <v>3956</v>
      </c>
      <c r="G39" s="2480"/>
      <c r="H39" s="2500"/>
      <c r="I39" s="2501"/>
      <c r="J39" s="2501"/>
      <c r="K39" s="2501"/>
      <c r="L39" s="2487"/>
      <c r="Q39" s="2452"/>
    </row>
    <row r="40" spans="2:17" ht="24.95" customHeight="1">
      <c r="B40" s="2494"/>
      <c r="G40" s="2480"/>
      <c r="H40" s="2500"/>
      <c r="I40" s="2501"/>
      <c r="J40" s="2501"/>
      <c r="K40" s="2501"/>
      <c r="L40" s="2487"/>
      <c r="Q40" s="2452"/>
    </row>
    <row r="41" spans="2:17" ht="15">
      <c r="B41" s="2449"/>
      <c r="G41" s="2480"/>
      <c r="H41" s="2500"/>
      <c r="I41" s="2501"/>
      <c r="J41" s="2501"/>
      <c r="K41" s="2501"/>
      <c r="L41" s="2487"/>
      <c r="M41" s="2504" t="s">
        <v>3957</v>
      </c>
      <c r="N41" s="2454">
        <v>0.7</v>
      </c>
      <c r="O41" s="2454">
        <v>0.8</v>
      </c>
      <c r="P41" s="2454">
        <v>1</v>
      </c>
      <c r="Q41" s="2452"/>
    </row>
    <row r="42" spans="2:17" ht="24.95" customHeight="1">
      <c r="B42" s="2472" t="s">
        <v>3958</v>
      </c>
      <c r="C42" s="2453" t="s">
        <v>3869</v>
      </c>
      <c r="D42" s="2473" t="s">
        <v>3959</v>
      </c>
      <c r="G42" s="2480"/>
      <c r="H42" s="2476">
        <f>SUM(H46:H48)</f>
        <v>467</v>
      </c>
      <c r="I42" s="2477">
        <f>SUM(I46:I48)</f>
        <v>486</v>
      </c>
      <c r="J42" s="2477">
        <f>SUM(J46:J48)</f>
        <v>402</v>
      </c>
      <c r="K42" s="2477">
        <f>SUM(K46:K48)</f>
        <v>389</v>
      </c>
      <c r="L42" s="2478">
        <f>K42-J42</f>
        <v>-13</v>
      </c>
      <c r="M42" s="2454" t="s">
        <v>3960</v>
      </c>
      <c r="N42" s="2454" t="s">
        <v>3961</v>
      </c>
      <c r="O42" s="2454" t="s">
        <v>3962</v>
      </c>
      <c r="P42" s="2454" t="s">
        <v>3963</v>
      </c>
      <c r="Q42" s="2505" t="s">
        <v>3964</v>
      </c>
    </row>
    <row r="43" spans="2:17" ht="3.75" customHeight="1">
      <c r="B43" s="2479"/>
      <c r="G43" s="2480"/>
      <c r="H43" s="2485"/>
      <c r="I43" s="2486"/>
      <c r="J43" s="2486"/>
      <c r="K43" s="2486"/>
      <c r="L43" s="2487"/>
      <c r="M43" s="2453" t="s">
        <v>3869</v>
      </c>
      <c r="N43" s="2453" t="s">
        <v>3869</v>
      </c>
      <c r="O43" s="2453" t="s">
        <v>3869</v>
      </c>
      <c r="P43" s="2453" t="s">
        <v>3869</v>
      </c>
      <c r="Q43" s="2452"/>
    </row>
    <row r="44" spans="2:17" ht="20.100000000000001" customHeight="1">
      <c r="B44" s="2484" t="s">
        <v>3965</v>
      </c>
      <c r="D44" s="2503" t="s">
        <v>3966</v>
      </c>
      <c r="G44" s="2480"/>
      <c r="H44" s="2500"/>
      <c r="I44" s="2501"/>
      <c r="J44" s="2501"/>
      <c r="K44" s="2501"/>
      <c r="L44" s="2487"/>
      <c r="Q44" s="2452"/>
    </row>
    <row r="45" spans="2:17" ht="20.100000000000001" customHeight="1">
      <c r="B45" s="2488" t="s">
        <v>3967</v>
      </c>
      <c r="C45" s="2450" t="s">
        <v>3864</v>
      </c>
      <c r="D45" s="2473" t="s">
        <v>3968</v>
      </c>
      <c r="E45" s="2506" t="s">
        <v>3969</v>
      </c>
      <c r="G45" s="2480"/>
      <c r="H45" s="2500"/>
      <c r="I45" s="2501"/>
      <c r="J45" s="2501"/>
      <c r="K45" s="2501"/>
      <c r="L45" s="2487"/>
      <c r="M45" s="2454" t="s">
        <v>3970</v>
      </c>
      <c r="N45" s="2454" t="s">
        <v>3971</v>
      </c>
      <c r="O45" s="2454" t="s">
        <v>3972</v>
      </c>
      <c r="P45" s="2454" t="s">
        <v>3973</v>
      </c>
      <c r="Q45" s="2452"/>
    </row>
    <row r="46" spans="2:17" ht="20.100000000000001" customHeight="1">
      <c r="B46" s="2488" t="s">
        <v>3974</v>
      </c>
      <c r="C46" s="2450" t="s">
        <v>3864</v>
      </c>
      <c r="D46" s="2473" t="s">
        <v>3975</v>
      </c>
      <c r="E46" s="2447" t="s">
        <v>3976</v>
      </c>
      <c r="G46" s="2489" t="s">
        <v>360</v>
      </c>
      <c r="H46" s="2490">
        <v>191</v>
      </c>
      <c r="I46" s="2491">
        <v>153</v>
      </c>
      <c r="J46" s="2492">
        <v>127</v>
      </c>
      <c r="K46" s="2493">
        <v>126</v>
      </c>
      <c r="L46" s="2478">
        <f>K46-J46</f>
        <v>-1</v>
      </c>
      <c r="M46" s="2447" t="s">
        <v>3977</v>
      </c>
      <c r="Q46" s="2452"/>
    </row>
    <row r="47" spans="2:17" ht="20.100000000000001" customHeight="1">
      <c r="B47" s="2488" t="s">
        <v>3978</v>
      </c>
      <c r="C47" s="2453" t="s">
        <v>3869</v>
      </c>
      <c r="D47" s="2473" t="s">
        <v>3979</v>
      </c>
      <c r="G47" s="2489" t="s">
        <v>263</v>
      </c>
      <c r="H47" s="2490">
        <v>106</v>
      </c>
      <c r="I47" s="2491">
        <v>123</v>
      </c>
      <c r="J47" s="2492">
        <v>73</v>
      </c>
      <c r="K47" s="2493">
        <v>73</v>
      </c>
      <c r="L47" s="2478">
        <f>K47-J47</f>
        <v>0</v>
      </c>
      <c r="N47" s="2507" t="s">
        <v>3980</v>
      </c>
      <c r="Q47" s="2452"/>
    </row>
    <row r="48" spans="2:17" ht="20.100000000000001" customHeight="1">
      <c r="B48" s="2488" t="s">
        <v>3981</v>
      </c>
      <c r="C48" s="2453" t="s">
        <v>3869</v>
      </c>
      <c r="D48" s="2473" t="s">
        <v>3982</v>
      </c>
      <c r="E48" s="2447" t="s">
        <v>3983</v>
      </c>
      <c r="G48" s="2489" t="s">
        <v>317</v>
      </c>
      <c r="H48" s="2490">
        <v>170</v>
      </c>
      <c r="I48" s="2491">
        <v>210</v>
      </c>
      <c r="J48" s="2492">
        <v>202</v>
      </c>
      <c r="K48" s="2493">
        <v>190</v>
      </c>
      <c r="L48" s="2478">
        <f>K48-J48</f>
        <v>-12</v>
      </c>
      <c r="Q48" s="2452"/>
    </row>
    <row r="49" spans="2:17" ht="24.95" customHeight="1">
      <c r="B49" s="2494"/>
      <c r="G49" s="2480"/>
      <c r="H49" s="2500"/>
      <c r="I49" s="2501"/>
      <c r="J49" s="2501"/>
      <c r="K49" s="2501"/>
      <c r="L49" s="2487"/>
      <c r="Q49" s="2452"/>
    </row>
    <row r="50" spans="2:17" ht="15">
      <c r="B50" s="2449"/>
      <c r="G50" s="2480"/>
      <c r="H50" s="2500"/>
      <c r="I50" s="2501"/>
      <c r="J50" s="2501"/>
      <c r="K50" s="2501"/>
      <c r="L50" s="2487"/>
      <c r="Q50" s="2452"/>
    </row>
    <row r="51" spans="2:17" ht="24.95" customHeight="1">
      <c r="B51" s="2472" t="s">
        <v>3984</v>
      </c>
      <c r="C51" s="2453" t="s">
        <v>3869</v>
      </c>
      <c r="D51" s="2473" t="s">
        <v>3985</v>
      </c>
      <c r="G51" s="2480"/>
      <c r="H51" s="2476">
        <f>SUM(H55:H57)</f>
        <v>384</v>
      </c>
      <c r="I51" s="2477">
        <f>SUM(I55:I57)</f>
        <v>481</v>
      </c>
      <c r="J51" s="2477">
        <f>SUM(J55:J57)</f>
        <v>335</v>
      </c>
      <c r="K51" s="2477">
        <f>SUM(K55:K57)</f>
        <v>365</v>
      </c>
      <c r="L51" s="2478">
        <f>K51-J51</f>
        <v>30</v>
      </c>
      <c r="Q51" s="2452"/>
    </row>
    <row r="52" spans="2:17" ht="3.75" customHeight="1">
      <c r="B52" s="2479"/>
      <c r="G52" s="2480"/>
      <c r="H52" s="2485"/>
      <c r="I52" s="2486"/>
      <c r="J52" s="2486"/>
      <c r="K52" s="2486"/>
      <c r="L52" s="2487"/>
      <c r="Q52" s="2452"/>
    </row>
    <row r="53" spans="2:17" ht="20.100000000000001" customHeight="1">
      <c r="B53" s="2484" t="s">
        <v>3986</v>
      </c>
      <c r="D53" s="2503" t="s">
        <v>3987</v>
      </c>
      <c r="G53" s="2480"/>
      <c r="H53" s="2500"/>
      <c r="I53" s="2501"/>
      <c r="J53" s="2501"/>
      <c r="K53" s="2501"/>
      <c r="L53" s="2487"/>
      <c r="M53" s="2447" t="s">
        <v>3988</v>
      </c>
      <c r="Q53" s="2452"/>
    </row>
    <row r="54" spans="2:17" ht="20.100000000000001" customHeight="1">
      <c r="B54" s="2488" t="s">
        <v>3989</v>
      </c>
      <c r="C54" s="2450" t="s">
        <v>3864</v>
      </c>
      <c r="D54" s="2473" t="s">
        <v>3990</v>
      </c>
      <c r="E54" s="2447" t="s">
        <v>3991</v>
      </c>
      <c r="G54" s="2480"/>
      <c r="H54" s="2500"/>
      <c r="I54" s="2501"/>
      <c r="J54" s="2501"/>
      <c r="K54" s="2501"/>
      <c r="L54" s="2487"/>
      <c r="M54" s="2506" t="s">
        <v>3992</v>
      </c>
      <c r="Q54" s="2452"/>
    </row>
    <row r="55" spans="2:17" ht="20.100000000000001" customHeight="1">
      <c r="B55" s="2488" t="s">
        <v>3993</v>
      </c>
      <c r="C55" s="2453" t="s">
        <v>3869</v>
      </c>
      <c r="D55" s="2473" t="s">
        <v>3994</v>
      </c>
      <c r="E55" s="2447" t="s">
        <v>3995</v>
      </c>
      <c r="G55" s="2489" t="s">
        <v>360</v>
      </c>
      <c r="H55" s="2490">
        <v>128</v>
      </c>
      <c r="I55" s="2491">
        <v>201</v>
      </c>
      <c r="J55" s="2492">
        <v>99</v>
      </c>
      <c r="K55" s="2493">
        <v>125</v>
      </c>
      <c r="L55" s="2478">
        <f>K55-J55</f>
        <v>26</v>
      </c>
      <c r="Q55" s="2452"/>
    </row>
    <row r="56" spans="2:17" ht="20.100000000000001" customHeight="1">
      <c r="B56" s="2488" t="s">
        <v>3950</v>
      </c>
      <c r="C56" s="2453" t="s">
        <v>3869</v>
      </c>
      <c r="D56" s="2473" t="s">
        <v>3996</v>
      </c>
      <c r="E56" s="2447" t="s">
        <v>3997</v>
      </c>
      <c r="G56" s="2489" t="s">
        <v>263</v>
      </c>
      <c r="H56" s="2490">
        <v>76</v>
      </c>
      <c r="I56" s="2491">
        <v>104</v>
      </c>
      <c r="J56" s="2492">
        <v>74</v>
      </c>
      <c r="K56" s="2493">
        <v>81</v>
      </c>
      <c r="L56" s="2478">
        <f>K56-J56</f>
        <v>7</v>
      </c>
      <c r="M56" s="2447" t="s">
        <v>3998</v>
      </c>
      <c r="Q56" s="2452"/>
    </row>
    <row r="57" spans="2:17" ht="20.100000000000001" customHeight="1">
      <c r="B57" s="2488" t="s">
        <v>3999</v>
      </c>
      <c r="C57" s="2453" t="s">
        <v>3869</v>
      </c>
      <c r="D57" s="2473" t="s">
        <v>4000</v>
      </c>
      <c r="G57" s="2489" t="s">
        <v>317</v>
      </c>
      <c r="H57" s="2490">
        <v>180</v>
      </c>
      <c r="I57" s="2491">
        <v>176</v>
      </c>
      <c r="J57" s="2492">
        <v>162</v>
      </c>
      <c r="K57" s="2493">
        <v>159</v>
      </c>
      <c r="L57" s="2478">
        <f>K57-J57</f>
        <v>-3</v>
      </c>
      <c r="Q57" s="2452"/>
    </row>
    <row r="58" spans="2:17" ht="20.100000000000001" customHeight="1">
      <c r="B58" s="2488" t="s">
        <v>4001</v>
      </c>
      <c r="G58" s="2480"/>
      <c r="H58" s="2500"/>
      <c r="I58" s="2501"/>
      <c r="J58" s="2501"/>
      <c r="K58" s="2501"/>
      <c r="L58" s="2487"/>
      <c r="Q58" s="2452"/>
    </row>
    <row r="59" spans="2:17" ht="20.100000000000001" customHeight="1">
      <c r="B59" s="2488" t="s">
        <v>4002</v>
      </c>
      <c r="G59" s="2480"/>
      <c r="H59" s="2500"/>
      <c r="I59" s="2501"/>
      <c r="J59" s="2501"/>
      <c r="K59" s="2501"/>
      <c r="L59" s="2487"/>
      <c r="Q59" s="2452"/>
    </row>
    <row r="60" spans="2:17" ht="24.95" customHeight="1">
      <c r="B60" s="2494"/>
      <c r="G60" s="2480"/>
      <c r="H60" s="2500"/>
      <c r="I60" s="2501"/>
      <c r="J60" s="2501"/>
      <c r="K60" s="2501"/>
      <c r="L60" s="2487"/>
      <c r="Q60" s="2452"/>
    </row>
    <row r="61" spans="2:17" ht="15">
      <c r="B61" s="2449"/>
      <c r="G61" s="2480"/>
      <c r="H61" s="2500"/>
      <c r="I61" s="2501"/>
      <c r="J61" s="2501"/>
      <c r="K61" s="2501"/>
      <c r="L61" s="2487"/>
      <c r="Q61" s="2452"/>
    </row>
    <row r="62" spans="2:17" ht="24.95" customHeight="1">
      <c r="B62" s="2472" t="s">
        <v>4003</v>
      </c>
      <c r="C62" s="2453" t="s">
        <v>3869</v>
      </c>
      <c r="D62" s="2473" t="s">
        <v>4004</v>
      </c>
      <c r="G62" s="2480"/>
      <c r="H62" s="2476">
        <f>SUM(H66:H68)</f>
        <v>432</v>
      </c>
      <c r="I62" s="2477">
        <f>SUM(I66:I68)</f>
        <v>468</v>
      </c>
      <c r="J62" s="2477">
        <f>SUM(J66:J68)</f>
        <v>364</v>
      </c>
      <c r="K62" s="2477">
        <f>SUM(K66:K68)</f>
        <v>416</v>
      </c>
      <c r="L62" s="2478">
        <f>K62-J62</f>
        <v>52</v>
      </c>
      <c r="N62" s="2454" t="s">
        <v>360</v>
      </c>
      <c r="O62" s="2454" t="s">
        <v>263</v>
      </c>
      <c r="P62" s="2454" t="s">
        <v>317</v>
      </c>
      <c r="Q62" s="2452"/>
    </row>
    <row r="63" spans="2:17" ht="3.75" customHeight="1">
      <c r="B63" s="2479"/>
      <c r="G63" s="2480"/>
      <c r="H63" s="2485"/>
      <c r="I63" s="2486"/>
      <c r="J63" s="2486"/>
      <c r="K63" s="2486"/>
      <c r="L63" s="2487"/>
      <c r="Q63" s="2452"/>
    </row>
    <row r="64" spans="2:17" ht="20.100000000000001" customHeight="1">
      <c r="B64" s="2484" t="s">
        <v>4005</v>
      </c>
      <c r="D64" s="2503"/>
      <c r="G64" s="2480"/>
      <c r="H64" s="2500"/>
      <c r="I64" s="2501"/>
      <c r="J64" s="2501"/>
      <c r="K64" s="2501"/>
      <c r="L64" s="2487"/>
      <c r="M64" s="2504" t="s">
        <v>4006</v>
      </c>
      <c r="N64" s="2454" t="s">
        <v>3971</v>
      </c>
      <c r="O64" s="2454" t="s">
        <v>4007</v>
      </c>
      <c r="P64" s="2454" t="s">
        <v>3935</v>
      </c>
      <c r="Q64" s="2452"/>
    </row>
    <row r="65" spans="2:17" ht="20.100000000000001" customHeight="1">
      <c r="B65" s="2488" t="s">
        <v>4008</v>
      </c>
      <c r="C65" s="2453" t="s">
        <v>3869</v>
      </c>
      <c r="D65" s="2473" t="s">
        <v>4009</v>
      </c>
      <c r="G65" s="2480"/>
      <c r="H65" s="2500"/>
      <c r="I65" s="2501"/>
      <c r="J65" s="2501"/>
      <c r="K65" s="2501"/>
      <c r="L65" s="2487"/>
      <c r="M65" s="2504" t="s">
        <v>4010</v>
      </c>
      <c r="N65" s="2454" t="s">
        <v>4011</v>
      </c>
      <c r="O65" s="2454" t="s">
        <v>4012</v>
      </c>
      <c r="P65" s="2454" t="s">
        <v>4013</v>
      </c>
      <c r="Q65" s="2452"/>
    </row>
    <row r="66" spans="2:17" ht="20.100000000000001" customHeight="1">
      <c r="B66" s="2488" t="s">
        <v>4014</v>
      </c>
      <c r="C66" s="2453" t="s">
        <v>3869</v>
      </c>
      <c r="D66" s="2473" t="s">
        <v>4015</v>
      </c>
      <c r="E66" s="2447" t="s">
        <v>4016</v>
      </c>
      <c r="G66" s="2489" t="s">
        <v>360</v>
      </c>
      <c r="H66" s="2490">
        <v>150</v>
      </c>
      <c r="I66" s="2491">
        <v>122</v>
      </c>
      <c r="J66" s="2492">
        <v>86</v>
      </c>
      <c r="K66" s="2493">
        <v>153</v>
      </c>
      <c r="L66" s="2478">
        <f>K66-J66</f>
        <v>67</v>
      </c>
      <c r="Q66" s="2452"/>
    </row>
    <row r="67" spans="2:17" ht="20.100000000000001" customHeight="1">
      <c r="B67" s="2488" t="s">
        <v>4017</v>
      </c>
      <c r="C67" s="2450" t="s">
        <v>3864</v>
      </c>
      <c r="D67" s="2473" t="s">
        <v>4018</v>
      </c>
      <c r="G67" s="2489" t="s">
        <v>263</v>
      </c>
      <c r="H67" s="2490">
        <v>100</v>
      </c>
      <c r="I67" s="2491">
        <v>175</v>
      </c>
      <c r="J67" s="2492">
        <v>115</v>
      </c>
      <c r="K67" s="2493">
        <v>85</v>
      </c>
      <c r="L67" s="2478">
        <f>K67-J67</f>
        <v>-30</v>
      </c>
      <c r="Q67" s="2452"/>
    </row>
    <row r="68" spans="2:17" ht="20.100000000000001" customHeight="1">
      <c r="B68" s="2488" t="s">
        <v>4019</v>
      </c>
      <c r="C68" s="2453" t="s">
        <v>3869</v>
      </c>
      <c r="D68" s="2473" t="s">
        <v>3982</v>
      </c>
      <c r="E68" s="2447" t="s">
        <v>4020</v>
      </c>
      <c r="G68" s="2489" t="s">
        <v>317</v>
      </c>
      <c r="H68" s="2490">
        <v>182</v>
      </c>
      <c r="I68" s="2491">
        <v>171</v>
      </c>
      <c r="J68" s="2492">
        <v>163</v>
      </c>
      <c r="K68" s="2493">
        <v>178</v>
      </c>
      <c r="L68" s="2478">
        <f>K68-J68</f>
        <v>15</v>
      </c>
      <c r="Q68" s="2452"/>
    </row>
    <row r="69" spans="2:17" ht="24.95" customHeight="1">
      <c r="B69" s="2494"/>
      <c r="Q69" s="2452"/>
    </row>
    <row r="70" spans="2:17" ht="24.95" customHeight="1">
      <c r="B70" s="2449"/>
      <c r="G70" s="2456"/>
      <c r="H70" s="2508">
        <f>H62+H51+H42+H30+H21</f>
        <v>2132</v>
      </c>
      <c r="I70" s="2509">
        <f>I62+I51+I42+I30+I21</f>
        <v>2545</v>
      </c>
      <c r="J70" s="2510">
        <f>J62+J51+J42+J30+J21</f>
        <v>1994</v>
      </c>
      <c r="K70" s="2511">
        <f>K62+K51+K42+K30+K21</f>
        <v>2087</v>
      </c>
      <c r="L70" s="2512">
        <f>L62+L51+L42+L30+L21</f>
        <v>93</v>
      </c>
      <c r="M70" s="2513" t="s">
        <v>264</v>
      </c>
      <c r="Q70" s="2452"/>
    </row>
    <row r="71" spans="2:17" ht="24.95" customHeight="1">
      <c r="B71" s="2449"/>
      <c r="G71" s="2514"/>
      <c r="H71" s="2515" t="s">
        <v>317</v>
      </c>
      <c r="I71" s="2516" t="s">
        <v>318</v>
      </c>
      <c r="J71" s="2517" t="s">
        <v>319</v>
      </c>
      <c r="K71" s="2518" t="s">
        <v>320</v>
      </c>
      <c r="L71" s="2519" t="s">
        <v>321</v>
      </c>
      <c r="Q71" s="2452"/>
    </row>
    <row r="72" spans="2:17">
      <c r="B72" s="2449"/>
      <c r="D72" s="2507" t="s">
        <v>4021</v>
      </c>
      <c r="Q72" s="2452"/>
    </row>
    <row r="73" spans="2:17" ht="24.95" customHeight="1">
      <c r="B73" s="2449"/>
      <c r="Q73" s="2452"/>
    </row>
    <row r="74" spans="2:17" ht="24.95" customHeight="1">
      <c r="B74" s="2514"/>
      <c r="C74" s="2520"/>
      <c r="D74" s="2520"/>
      <c r="E74" s="2520"/>
      <c r="F74" s="2520"/>
      <c r="G74" s="2520"/>
      <c r="H74" s="2520"/>
      <c r="I74" s="2520"/>
      <c r="J74" s="2520"/>
      <c r="K74" s="2520"/>
      <c r="L74" s="2520"/>
      <c r="M74" s="2520"/>
      <c r="N74" s="2520"/>
      <c r="O74" s="2520"/>
      <c r="P74" s="2520"/>
      <c r="Q74" s="2521"/>
    </row>
  </sheetData>
  <pageMargins left="0.59055118110236227" right="0" top="0.19685039370078741" bottom="0" header="0" footer="0"/>
  <pageSetup paperSize="9" scale="56" orientation="portrait" horizontalDpi="4294967295" verticalDpi="300" r:id="rId1"/>
  <headerFooter alignWithMargins="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F6C390-A40B-4FE4-BC07-B5A003FEE99A}">
  <dimension ref="A2:AZH69"/>
  <sheetViews>
    <sheetView zoomScale="90" zoomScaleNormal="90" workbookViewId="0">
      <selection activeCell="S24" sqref="S24"/>
    </sheetView>
  </sheetViews>
  <sheetFormatPr baseColWidth="10" defaultRowHeight="12.75"/>
  <cols>
    <col min="1" max="1" width="3.42578125" style="1" customWidth="1"/>
    <col min="2" max="16" width="9.7109375" style="1" customWidth="1"/>
    <col min="17" max="17" width="11.7109375" style="1" customWidth="1"/>
    <col min="18" max="18" width="11.42578125" style="1"/>
    <col min="19" max="19" width="75" style="1" customWidth="1"/>
    <col min="20" max="22" width="11.42578125" style="1"/>
    <col min="23" max="35" width="9.7109375" style="1" customWidth="1"/>
    <col min="36" max="36" width="11.140625" style="1" customWidth="1"/>
    <col min="37" max="37" width="9.7109375" style="1" customWidth="1"/>
    <col min="38" max="38" width="11.7109375" style="1" customWidth="1"/>
    <col min="39" max="16384" width="11.42578125" style="1"/>
  </cols>
  <sheetData>
    <row r="2" spans="1:1360" s="663" customFormat="1" ht="12">
      <c r="A2" s="660">
        <v>2.71</v>
      </c>
      <c r="B2" s="661">
        <v>9</v>
      </c>
      <c r="C2" s="661">
        <v>9</v>
      </c>
      <c r="D2" s="661">
        <v>9</v>
      </c>
      <c r="E2" s="661">
        <v>9</v>
      </c>
      <c r="F2" s="661">
        <v>9</v>
      </c>
      <c r="G2" s="661">
        <v>9</v>
      </c>
      <c r="H2" s="661">
        <v>9</v>
      </c>
      <c r="I2" s="661">
        <v>9</v>
      </c>
      <c r="J2" s="661">
        <v>9</v>
      </c>
      <c r="K2" s="661">
        <v>9</v>
      </c>
      <c r="L2" s="661">
        <v>9</v>
      </c>
      <c r="M2" s="661">
        <v>9</v>
      </c>
      <c r="N2" s="661">
        <v>9</v>
      </c>
      <c r="O2" s="661">
        <v>9</v>
      </c>
      <c r="P2" s="661">
        <v>9</v>
      </c>
      <c r="Q2" s="661">
        <v>11</v>
      </c>
      <c r="R2" s="661">
        <v>9</v>
      </c>
      <c r="S2" s="661">
        <v>7.29</v>
      </c>
      <c r="T2" s="660">
        <v>2.71</v>
      </c>
      <c r="U2" s="661">
        <v>9</v>
      </c>
      <c r="V2" s="661">
        <v>9</v>
      </c>
      <c r="W2" s="661">
        <v>9</v>
      </c>
      <c r="X2" s="661">
        <v>9</v>
      </c>
      <c r="Y2" s="661">
        <v>9</v>
      </c>
      <c r="Z2" s="661">
        <v>9</v>
      </c>
      <c r="AA2" s="661">
        <v>9</v>
      </c>
      <c r="AB2" s="661">
        <v>9</v>
      </c>
      <c r="AC2" s="661">
        <v>9</v>
      </c>
      <c r="AD2" s="661">
        <v>9</v>
      </c>
      <c r="AE2" s="661">
        <v>9</v>
      </c>
      <c r="AF2" s="661">
        <v>9</v>
      </c>
      <c r="AG2" s="661">
        <v>9</v>
      </c>
      <c r="AH2" s="661">
        <v>9</v>
      </c>
      <c r="AI2" s="661">
        <v>9</v>
      </c>
      <c r="AJ2" s="661">
        <v>9</v>
      </c>
      <c r="AK2" s="661">
        <v>9</v>
      </c>
      <c r="AL2" s="661">
        <v>11</v>
      </c>
      <c r="AM2" s="660">
        <v>2.71</v>
      </c>
      <c r="AN2" s="660">
        <v>2.71</v>
      </c>
      <c r="AO2" s="661">
        <v>9</v>
      </c>
      <c r="AP2" s="661">
        <v>9</v>
      </c>
      <c r="AQ2" s="661">
        <v>9</v>
      </c>
      <c r="AR2" s="661">
        <v>9</v>
      </c>
      <c r="AS2" s="661">
        <v>9</v>
      </c>
      <c r="AT2" s="661">
        <v>9</v>
      </c>
      <c r="AU2" s="661">
        <v>9</v>
      </c>
      <c r="AV2" s="661">
        <v>9</v>
      </c>
      <c r="AW2" s="661">
        <v>9</v>
      </c>
      <c r="AX2" s="661">
        <v>9</v>
      </c>
      <c r="AY2" s="661">
        <v>9</v>
      </c>
      <c r="AZ2" s="661">
        <v>9</v>
      </c>
      <c r="BA2" s="661">
        <v>9</v>
      </c>
      <c r="BB2" s="661">
        <v>9</v>
      </c>
      <c r="BC2" s="661">
        <v>9</v>
      </c>
      <c r="BD2" s="661">
        <v>11</v>
      </c>
      <c r="BE2" s="662"/>
      <c r="BF2" s="662"/>
      <c r="BG2" s="662"/>
      <c r="BH2" s="662"/>
      <c r="BI2" s="662"/>
      <c r="BJ2" s="662"/>
      <c r="BK2" s="662"/>
      <c r="BL2" s="662"/>
      <c r="BM2" s="662"/>
      <c r="BN2" s="662"/>
      <c r="BO2" s="662"/>
      <c r="BP2" s="662"/>
      <c r="BQ2" s="662"/>
      <c r="BR2" s="662"/>
      <c r="BS2" s="662"/>
      <c r="BT2" s="662"/>
      <c r="BU2" s="662"/>
      <c r="BV2" s="662"/>
      <c r="BW2" s="662"/>
      <c r="BX2" s="662"/>
      <c r="BZ2" s="664"/>
      <c r="CA2" s="664"/>
      <c r="CB2" s="664"/>
      <c r="CC2" s="664"/>
      <c r="CD2" s="664"/>
      <c r="CE2" s="664"/>
      <c r="CF2" s="664"/>
      <c r="CG2" s="664"/>
      <c r="CH2" s="664"/>
      <c r="CI2" s="664"/>
      <c r="CJ2" s="664"/>
      <c r="CK2" s="664"/>
      <c r="CL2" s="664"/>
      <c r="CM2" s="664"/>
      <c r="CN2" s="664"/>
      <c r="CO2" s="664"/>
      <c r="CP2" s="664"/>
      <c r="CQ2" s="664"/>
      <c r="CR2" s="664"/>
      <c r="CS2" s="664"/>
      <c r="CT2" s="664"/>
      <c r="CU2" s="664"/>
      <c r="CV2" s="664"/>
      <c r="CW2" s="664"/>
      <c r="CX2" s="664"/>
      <c r="CY2" s="664"/>
      <c r="CZ2" s="664"/>
      <c r="DA2" s="664"/>
      <c r="DB2" s="664"/>
      <c r="DC2" s="664"/>
      <c r="DD2" s="664"/>
      <c r="DE2" s="664"/>
      <c r="DF2" s="664"/>
      <c r="DG2" s="664"/>
      <c r="DH2" s="664"/>
      <c r="DI2" s="664"/>
      <c r="DJ2" s="664"/>
      <c r="DK2" s="664"/>
      <c r="DL2" s="664"/>
      <c r="DM2" s="664"/>
      <c r="DN2" s="664"/>
      <c r="DO2" s="664"/>
      <c r="DP2" s="664"/>
      <c r="DQ2" s="664"/>
      <c r="DR2" s="664"/>
      <c r="DS2" s="664"/>
      <c r="DT2" s="664"/>
      <c r="DU2" s="664"/>
      <c r="DV2" s="664"/>
      <c r="DW2" s="664"/>
      <c r="DX2" s="664"/>
      <c r="DY2" s="664"/>
      <c r="DZ2" s="664"/>
      <c r="EA2" s="664"/>
      <c r="EB2" s="664"/>
      <c r="EC2" s="664"/>
      <c r="ED2" s="664"/>
      <c r="EE2" s="664"/>
      <c r="EF2" s="664"/>
      <c r="EG2" s="664"/>
      <c r="EH2" s="664"/>
      <c r="EI2" s="664"/>
      <c r="EJ2" s="664"/>
      <c r="EK2" s="664"/>
      <c r="EL2" s="664"/>
      <c r="EM2" s="664"/>
      <c r="EN2" s="664"/>
      <c r="EO2" s="664"/>
      <c r="EP2" s="664"/>
      <c r="EQ2" s="664"/>
      <c r="ER2" s="664"/>
      <c r="ES2" s="664"/>
      <c r="ET2" s="664"/>
      <c r="EU2" s="664"/>
      <c r="EV2" s="664"/>
      <c r="EW2" s="664"/>
      <c r="EX2" s="664"/>
      <c r="EY2" s="664"/>
      <c r="EZ2" s="664"/>
      <c r="FA2" s="664"/>
      <c r="FB2" s="664"/>
      <c r="FC2" s="664"/>
      <c r="FD2" s="664"/>
      <c r="FE2" s="664"/>
      <c r="FF2" s="664"/>
      <c r="FG2" s="664"/>
      <c r="FH2" s="664"/>
      <c r="FI2" s="664"/>
      <c r="FJ2" s="664"/>
      <c r="FK2" s="664"/>
      <c r="FL2" s="664"/>
      <c r="FM2" s="664"/>
      <c r="FN2" s="664"/>
      <c r="FO2" s="664"/>
      <c r="FP2" s="664"/>
      <c r="FQ2" s="664"/>
      <c r="FR2" s="664"/>
      <c r="FS2" s="664"/>
      <c r="FT2" s="664"/>
      <c r="FU2" s="664"/>
      <c r="FV2" s="664"/>
      <c r="FW2" s="664"/>
      <c r="FX2" s="664"/>
      <c r="FY2" s="664"/>
      <c r="FZ2" s="664"/>
      <c r="GA2" s="664"/>
      <c r="GB2" s="664"/>
      <c r="GC2" s="664"/>
      <c r="GD2" s="664"/>
      <c r="GE2" s="664"/>
      <c r="GF2" s="664"/>
      <c r="GG2" s="664"/>
      <c r="GH2" s="664"/>
      <c r="GI2" s="664"/>
      <c r="GJ2" s="664"/>
      <c r="GK2" s="664"/>
      <c r="GL2" s="664"/>
      <c r="GM2" s="664"/>
      <c r="GN2" s="664"/>
      <c r="GO2" s="664"/>
      <c r="GP2" s="664"/>
      <c r="GQ2" s="664"/>
      <c r="GR2" s="664"/>
      <c r="GS2" s="664"/>
      <c r="GT2" s="664"/>
      <c r="GU2" s="664"/>
      <c r="GV2" s="664"/>
      <c r="GW2" s="664"/>
      <c r="GX2" s="664"/>
      <c r="GY2" s="664"/>
      <c r="GZ2" s="664"/>
      <c r="HA2" s="664"/>
      <c r="HB2" s="664"/>
      <c r="HC2" s="664"/>
      <c r="HD2" s="664"/>
      <c r="HE2" s="664"/>
      <c r="HF2" s="664"/>
      <c r="HG2" s="664"/>
      <c r="HH2" s="664"/>
      <c r="HI2" s="664"/>
      <c r="HJ2" s="664"/>
      <c r="HK2" s="664"/>
      <c r="HL2" s="664"/>
      <c r="HM2" s="664"/>
      <c r="HN2" s="664"/>
      <c r="HO2" s="664"/>
      <c r="HP2" s="664"/>
      <c r="HQ2" s="664"/>
      <c r="HR2" s="664"/>
      <c r="HS2" s="664"/>
      <c r="HT2" s="664"/>
      <c r="HU2" s="664"/>
      <c r="HV2" s="664"/>
      <c r="HW2" s="664"/>
      <c r="HX2" s="664"/>
      <c r="HY2" s="664"/>
      <c r="HZ2" s="664"/>
      <c r="IA2" s="664"/>
      <c r="IB2" s="664"/>
      <c r="IC2" s="664"/>
      <c r="ID2" s="664"/>
      <c r="IE2" s="664"/>
      <c r="IF2" s="664"/>
      <c r="IG2" s="664"/>
      <c r="IH2" s="664"/>
      <c r="II2" s="664"/>
      <c r="IJ2" s="664"/>
      <c r="IK2" s="664"/>
      <c r="IL2" s="664"/>
      <c r="IM2" s="664"/>
      <c r="IN2" s="664"/>
      <c r="IO2" s="664"/>
      <c r="IP2" s="664"/>
      <c r="IQ2" s="664"/>
      <c r="IR2" s="664"/>
      <c r="IS2" s="664"/>
      <c r="IT2" s="664"/>
      <c r="IU2" s="664"/>
      <c r="IV2" s="664"/>
      <c r="IW2" s="664"/>
      <c r="IX2" s="664"/>
      <c r="IY2" s="664"/>
      <c r="IZ2" s="664"/>
      <c r="JA2" s="664"/>
      <c r="JB2" s="664"/>
      <c r="JC2" s="664"/>
      <c r="JD2" s="664"/>
      <c r="JE2" s="664"/>
      <c r="JF2" s="664"/>
      <c r="JG2" s="664"/>
      <c r="JH2" s="664"/>
      <c r="JI2" s="664"/>
      <c r="JJ2" s="664"/>
      <c r="JK2" s="664"/>
      <c r="JL2" s="664"/>
      <c r="JM2" s="664"/>
      <c r="JN2" s="664"/>
      <c r="JO2" s="664"/>
      <c r="JP2" s="664"/>
      <c r="JQ2" s="664"/>
      <c r="JR2" s="664"/>
      <c r="JS2" s="664"/>
      <c r="JT2" s="664"/>
      <c r="JU2" s="664"/>
      <c r="JV2" s="664"/>
      <c r="JW2" s="664"/>
      <c r="JX2" s="664"/>
      <c r="JY2" s="664"/>
      <c r="JZ2" s="664"/>
      <c r="KA2" s="664"/>
      <c r="KB2" s="664"/>
      <c r="KC2" s="664"/>
      <c r="KD2" s="664"/>
      <c r="KE2" s="664"/>
      <c r="KF2" s="664"/>
      <c r="KG2" s="664"/>
      <c r="KH2" s="664"/>
      <c r="KI2" s="664"/>
      <c r="KJ2" s="664"/>
      <c r="KK2" s="664"/>
      <c r="KL2" s="664"/>
      <c r="KM2" s="664"/>
      <c r="KN2" s="664"/>
      <c r="KO2" s="664"/>
      <c r="KP2" s="664"/>
      <c r="KQ2" s="664"/>
      <c r="KR2" s="664"/>
      <c r="KS2" s="664"/>
      <c r="KT2" s="664"/>
      <c r="KU2" s="664"/>
      <c r="KV2" s="664"/>
      <c r="KW2" s="664"/>
      <c r="KX2" s="664"/>
      <c r="KY2" s="664"/>
      <c r="KZ2" s="664"/>
      <c r="LA2" s="664"/>
      <c r="LB2" s="664"/>
      <c r="LC2" s="664"/>
      <c r="LD2" s="664"/>
      <c r="LE2" s="664"/>
      <c r="LF2" s="664"/>
      <c r="LG2" s="664"/>
      <c r="LH2" s="664"/>
      <c r="LI2" s="664"/>
      <c r="LJ2" s="664"/>
      <c r="LK2" s="664"/>
      <c r="LL2" s="664"/>
      <c r="LM2" s="664"/>
      <c r="LN2" s="664"/>
      <c r="LO2" s="664"/>
      <c r="LP2" s="664"/>
      <c r="LQ2" s="664"/>
      <c r="LR2" s="664"/>
      <c r="LS2" s="664"/>
      <c r="LT2" s="664"/>
      <c r="LU2" s="664"/>
      <c r="LV2" s="664"/>
      <c r="LW2" s="664"/>
      <c r="LX2" s="664"/>
      <c r="LY2" s="664"/>
      <c r="LZ2" s="664"/>
      <c r="MA2" s="664"/>
      <c r="MB2" s="664"/>
      <c r="MC2" s="664"/>
      <c r="MD2" s="664"/>
      <c r="ME2" s="664"/>
      <c r="MF2" s="664"/>
      <c r="MG2" s="664"/>
      <c r="MH2" s="664"/>
      <c r="MI2" s="664"/>
      <c r="MJ2" s="664"/>
      <c r="MK2" s="664"/>
      <c r="ML2" s="664"/>
      <c r="MM2" s="664"/>
      <c r="MN2" s="664"/>
      <c r="MO2" s="664"/>
      <c r="MP2" s="664"/>
      <c r="MQ2" s="664"/>
      <c r="MR2" s="664"/>
      <c r="MS2" s="664"/>
      <c r="MT2" s="664"/>
      <c r="MU2" s="664"/>
      <c r="MV2" s="664"/>
      <c r="MW2" s="664"/>
      <c r="MX2" s="664"/>
      <c r="MY2" s="664"/>
      <c r="MZ2" s="664"/>
      <c r="NA2" s="664"/>
      <c r="NB2" s="664"/>
      <c r="NC2" s="664"/>
      <c r="ND2" s="664"/>
      <c r="NE2" s="664"/>
      <c r="NF2" s="664"/>
      <c r="NG2" s="664"/>
      <c r="NH2" s="664"/>
      <c r="NI2" s="664"/>
      <c r="NJ2" s="664"/>
      <c r="NK2" s="664"/>
      <c r="NL2" s="664"/>
      <c r="NM2" s="664"/>
      <c r="NN2" s="664"/>
      <c r="NO2" s="664"/>
      <c r="NP2" s="664"/>
      <c r="NQ2" s="664"/>
      <c r="NR2" s="664"/>
      <c r="NS2" s="664"/>
      <c r="NT2" s="664"/>
      <c r="NU2" s="664"/>
      <c r="NV2" s="664"/>
      <c r="NW2" s="664"/>
      <c r="NX2" s="664"/>
      <c r="NY2" s="664"/>
      <c r="NZ2" s="664"/>
      <c r="OA2" s="664"/>
      <c r="OB2" s="664"/>
      <c r="OC2" s="664"/>
      <c r="OD2" s="664"/>
      <c r="OE2" s="664"/>
      <c r="OF2" s="664"/>
      <c r="OG2" s="664"/>
      <c r="OH2" s="664"/>
      <c r="OI2" s="664"/>
      <c r="OJ2" s="664"/>
      <c r="OK2" s="664"/>
      <c r="OL2" s="664"/>
      <c r="OM2" s="664"/>
      <c r="ON2" s="664"/>
      <c r="OO2" s="664"/>
      <c r="OP2" s="664"/>
      <c r="OQ2" s="664"/>
      <c r="OR2" s="664"/>
      <c r="OS2" s="664"/>
      <c r="OT2" s="664"/>
      <c r="OU2" s="664"/>
      <c r="OV2" s="664"/>
      <c r="OW2" s="664"/>
      <c r="OX2" s="664"/>
      <c r="OY2" s="664"/>
      <c r="OZ2" s="664"/>
      <c r="PA2" s="664"/>
      <c r="PB2" s="664"/>
      <c r="PC2" s="664"/>
      <c r="PD2" s="664"/>
      <c r="PE2" s="664"/>
      <c r="PF2" s="664"/>
      <c r="PG2" s="664"/>
      <c r="PH2" s="664"/>
      <c r="PI2" s="664"/>
      <c r="PJ2" s="664"/>
      <c r="PK2" s="664"/>
      <c r="PL2" s="664"/>
      <c r="PM2" s="664"/>
      <c r="PN2" s="664"/>
      <c r="PO2" s="664"/>
      <c r="PP2" s="664"/>
      <c r="PQ2" s="664"/>
      <c r="PR2" s="664"/>
      <c r="PS2" s="664"/>
      <c r="PT2" s="664"/>
      <c r="PU2" s="664"/>
      <c r="PV2" s="664"/>
      <c r="PW2" s="664"/>
      <c r="PX2" s="664"/>
      <c r="PY2" s="664"/>
      <c r="PZ2" s="664"/>
      <c r="QA2" s="664"/>
      <c r="QB2" s="664"/>
      <c r="QC2" s="664"/>
      <c r="QD2" s="664"/>
      <c r="QE2" s="664"/>
      <c r="QF2" s="664"/>
      <c r="QG2" s="664"/>
      <c r="QH2" s="664"/>
      <c r="QI2" s="664"/>
      <c r="QJ2" s="664"/>
      <c r="QK2" s="664"/>
      <c r="QL2" s="664"/>
      <c r="QM2" s="664"/>
      <c r="QN2" s="664"/>
      <c r="QO2" s="664"/>
      <c r="QP2" s="664"/>
      <c r="QQ2" s="664"/>
      <c r="QR2" s="664"/>
      <c r="QS2" s="664"/>
      <c r="QT2" s="664"/>
      <c r="QU2" s="664"/>
      <c r="QV2" s="664"/>
      <c r="QW2" s="664"/>
      <c r="QX2" s="664"/>
      <c r="QY2" s="664"/>
      <c r="QZ2" s="664"/>
      <c r="RA2" s="664"/>
      <c r="RB2" s="664"/>
      <c r="RC2" s="664"/>
      <c r="RD2" s="664"/>
      <c r="RE2" s="664"/>
      <c r="RF2" s="664"/>
      <c r="RG2" s="664"/>
      <c r="RH2" s="664"/>
      <c r="RI2" s="664"/>
      <c r="RJ2" s="664"/>
      <c r="RK2" s="664"/>
      <c r="RL2" s="664"/>
      <c r="RM2" s="664"/>
      <c r="RN2" s="664"/>
      <c r="RO2" s="664"/>
      <c r="RP2" s="664"/>
      <c r="RQ2" s="664"/>
      <c r="RR2" s="664"/>
      <c r="RS2" s="664"/>
      <c r="RT2" s="664"/>
      <c r="RU2" s="664"/>
      <c r="RV2" s="664"/>
      <c r="RW2" s="664"/>
      <c r="RX2" s="664"/>
      <c r="RY2" s="664"/>
      <c r="RZ2" s="664"/>
      <c r="SA2" s="664"/>
      <c r="SB2" s="664"/>
      <c r="SC2" s="664"/>
      <c r="SD2" s="664"/>
      <c r="SE2" s="664"/>
      <c r="SF2" s="664"/>
      <c r="SG2" s="664"/>
      <c r="SH2" s="664"/>
      <c r="SI2" s="664"/>
      <c r="SJ2" s="664"/>
      <c r="SK2" s="664"/>
      <c r="SL2" s="664"/>
      <c r="SM2" s="664"/>
      <c r="SN2" s="664"/>
      <c r="SO2" s="664"/>
      <c r="SP2" s="664"/>
      <c r="SQ2" s="664"/>
      <c r="SR2" s="664"/>
      <c r="SS2" s="664"/>
      <c r="ST2" s="664"/>
      <c r="SU2" s="664"/>
      <c r="SV2" s="664"/>
      <c r="SW2" s="664"/>
      <c r="SX2" s="664"/>
      <c r="SY2" s="664"/>
      <c r="SZ2" s="664"/>
      <c r="TA2" s="664"/>
      <c r="TB2" s="664"/>
      <c r="TC2" s="664"/>
      <c r="TD2" s="664"/>
      <c r="TE2" s="664"/>
      <c r="TF2" s="664"/>
      <c r="TG2" s="664"/>
      <c r="TH2" s="664"/>
      <c r="TI2" s="664"/>
      <c r="TJ2" s="664"/>
      <c r="TK2" s="664"/>
      <c r="TL2" s="664"/>
      <c r="TM2" s="664"/>
      <c r="TN2" s="664"/>
      <c r="TO2" s="664"/>
      <c r="TP2" s="664"/>
      <c r="TQ2" s="664"/>
      <c r="TR2" s="664"/>
      <c r="TS2" s="664"/>
      <c r="TT2" s="664"/>
      <c r="TU2" s="664"/>
      <c r="TV2" s="664"/>
      <c r="TW2" s="664"/>
      <c r="TX2" s="664"/>
      <c r="TY2" s="664"/>
      <c r="TZ2" s="664"/>
      <c r="UA2" s="664"/>
      <c r="UB2" s="664"/>
      <c r="UC2" s="664"/>
      <c r="UD2" s="664"/>
      <c r="UE2" s="664"/>
      <c r="UF2" s="664"/>
      <c r="UG2" s="664"/>
      <c r="UH2" s="664"/>
      <c r="UI2" s="664"/>
      <c r="UJ2" s="664"/>
      <c r="UK2" s="664"/>
      <c r="UL2" s="664"/>
      <c r="UM2" s="664"/>
      <c r="UN2" s="664"/>
      <c r="UO2" s="664"/>
      <c r="UP2" s="664"/>
      <c r="UQ2" s="664"/>
      <c r="UR2" s="664"/>
      <c r="US2" s="664"/>
      <c r="UT2" s="664"/>
      <c r="UU2" s="664"/>
      <c r="UV2" s="664"/>
      <c r="UW2" s="664"/>
      <c r="UX2" s="664"/>
      <c r="UY2" s="664"/>
      <c r="UZ2" s="664"/>
      <c r="VA2" s="664"/>
      <c r="VB2" s="664"/>
      <c r="VC2" s="664"/>
      <c r="VD2" s="664"/>
      <c r="VE2" s="664"/>
      <c r="VF2" s="664"/>
      <c r="VG2" s="664"/>
      <c r="VH2" s="664"/>
      <c r="VI2" s="664"/>
      <c r="VJ2" s="664"/>
      <c r="VK2" s="664"/>
      <c r="VL2" s="664"/>
      <c r="VM2" s="664"/>
      <c r="VN2" s="664"/>
      <c r="VO2" s="664"/>
      <c r="VP2" s="664"/>
      <c r="VQ2" s="664"/>
      <c r="VR2" s="664"/>
      <c r="VS2" s="664"/>
      <c r="VT2" s="664"/>
      <c r="VU2" s="664"/>
      <c r="VV2" s="664"/>
      <c r="VW2" s="664"/>
      <c r="VX2" s="664"/>
      <c r="VY2" s="664"/>
      <c r="VZ2" s="664"/>
      <c r="WA2" s="664"/>
      <c r="WB2" s="664"/>
      <c r="WC2" s="664"/>
      <c r="WD2" s="664"/>
      <c r="WE2" s="664"/>
      <c r="WF2" s="664"/>
      <c r="WG2" s="664"/>
      <c r="WH2" s="664"/>
      <c r="WI2" s="664"/>
      <c r="WJ2" s="664"/>
      <c r="WK2" s="664"/>
      <c r="WL2" s="664"/>
      <c r="WM2" s="664"/>
      <c r="WN2" s="664"/>
      <c r="WO2" s="664"/>
      <c r="WP2" s="664"/>
      <c r="WQ2" s="664"/>
      <c r="WR2" s="664"/>
      <c r="WS2" s="664"/>
      <c r="WT2" s="664"/>
      <c r="WU2" s="664"/>
      <c r="WV2" s="664"/>
      <c r="WW2" s="664"/>
      <c r="WX2" s="664"/>
      <c r="WY2" s="664"/>
      <c r="WZ2" s="664"/>
      <c r="XA2" s="664"/>
      <c r="XB2" s="664"/>
      <c r="XC2" s="664"/>
      <c r="XD2" s="664"/>
      <c r="XE2" s="664"/>
      <c r="XF2" s="664"/>
      <c r="XG2" s="664"/>
      <c r="XH2" s="664"/>
      <c r="XI2" s="664"/>
      <c r="XJ2" s="664"/>
      <c r="XK2" s="664"/>
      <c r="XL2" s="664"/>
      <c r="XM2" s="664"/>
      <c r="XN2" s="664"/>
      <c r="XO2" s="664"/>
      <c r="XP2" s="664"/>
      <c r="XQ2" s="664"/>
      <c r="XR2" s="664"/>
      <c r="XS2" s="664"/>
      <c r="XT2" s="664"/>
      <c r="XU2" s="664"/>
      <c r="XV2" s="664"/>
      <c r="XW2" s="664"/>
      <c r="XX2" s="664"/>
      <c r="XY2" s="664"/>
      <c r="XZ2" s="664"/>
      <c r="YA2" s="664"/>
      <c r="YB2" s="664"/>
      <c r="YC2" s="664"/>
      <c r="YD2" s="664"/>
      <c r="YE2" s="664"/>
      <c r="YF2" s="664"/>
      <c r="YG2" s="664"/>
      <c r="YH2" s="664"/>
      <c r="YI2" s="664"/>
      <c r="YJ2" s="664"/>
      <c r="YK2" s="664"/>
      <c r="YL2" s="664"/>
      <c r="YM2" s="664"/>
      <c r="YN2" s="664"/>
      <c r="YO2" s="664"/>
      <c r="YP2" s="664"/>
      <c r="YQ2" s="664"/>
      <c r="YR2" s="664"/>
      <c r="YS2" s="664"/>
      <c r="YT2" s="664"/>
      <c r="YU2" s="664"/>
      <c r="YV2" s="664"/>
      <c r="YW2" s="664"/>
      <c r="YX2" s="664"/>
      <c r="YY2" s="664"/>
      <c r="YZ2" s="664"/>
      <c r="ZA2" s="664"/>
      <c r="ZB2" s="664"/>
      <c r="ZC2" s="664"/>
      <c r="ZD2" s="664"/>
      <c r="ZE2" s="664"/>
      <c r="ZF2" s="664"/>
      <c r="ZG2" s="664"/>
      <c r="ZH2" s="664"/>
      <c r="ZI2" s="664"/>
      <c r="ZJ2" s="664"/>
      <c r="ZK2" s="664"/>
      <c r="ZL2" s="664"/>
      <c r="ZM2" s="664"/>
      <c r="ZN2" s="664"/>
      <c r="ZO2" s="664"/>
      <c r="ZP2" s="664"/>
      <c r="ZQ2" s="664"/>
      <c r="ZR2" s="664"/>
      <c r="ZS2" s="664"/>
      <c r="ZT2" s="664"/>
      <c r="ZU2" s="664"/>
      <c r="ZV2" s="664"/>
      <c r="ZW2" s="664"/>
      <c r="ZX2" s="664"/>
      <c r="ZY2" s="664"/>
      <c r="ZZ2" s="664"/>
      <c r="AAA2" s="664"/>
      <c r="AAB2" s="664"/>
      <c r="AAC2" s="664"/>
      <c r="AAD2" s="664"/>
      <c r="AAE2" s="664"/>
      <c r="AAF2" s="664"/>
      <c r="AAG2" s="664"/>
      <c r="AAH2" s="664"/>
      <c r="AAI2" s="664"/>
      <c r="AAJ2" s="664"/>
      <c r="AAK2" s="664"/>
      <c r="AAL2" s="664"/>
      <c r="AAM2" s="664"/>
      <c r="AAN2" s="664"/>
      <c r="AAO2" s="664"/>
      <c r="AAP2" s="664"/>
      <c r="AAQ2" s="664"/>
      <c r="AAR2" s="664"/>
      <c r="AAS2" s="664"/>
      <c r="AAT2" s="664"/>
      <c r="AAU2" s="664"/>
      <c r="AAV2" s="664"/>
      <c r="AAW2" s="664"/>
      <c r="AAX2" s="664"/>
      <c r="AAY2" s="664"/>
      <c r="AAZ2" s="664"/>
      <c r="ABA2" s="664"/>
      <c r="ABB2" s="664"/>
      <c r="ABC2" s="664"/>
      <c r="ABD2" s="664"/>
      <c r="ABE2" s="664"/>
      <c r="ABF2" s="664"/>
      <c r="ABG2" s="664"/>
      <c r="ABH2" s="664"/>
      <c r="ABI2" s="664"/>
      <c r="ABJ2" s="664"/>
      <c r="ABK2" s="664"/>
      <c r="ABL2" s="664"/>
      <c r="ABM2" s="664"/>
      <c r="ABN2" s="664"/>
      <c r="ABO2" s="664"/>
      <c r="ABP2" s="664"/>
      <c r="ABQ2" s="664"/>
      <c r="ABR2" s="664"/>
      <c r="ABS2" s="664"/>
      <c r="ABT2" s="664"/>
      <c r="ABU2" s="664"/>
      <c r="ABV2" s="664"/>
      <c r="ABW2" s="664"/>
      <c r="ABX2" s="664"/>
      <c r="ABY2" s="664"/>
      <c r="ABZ2" s="664"/>
      <c r="ACA2" s="664"/>
      <c r="ACB2" s="664"/>
      <c r="ACC2" s="664"/>
      <c r="ACD2" s="664"/>
      <c r="ACE2" s="664"/>
      <c r="ACF2" s="664"/>
      <c r="ACG2" s="664"/>
      <c r="ACH2" s="664"/>
      <c r="ACI2" s="664"/>
      <c r="ACJ2" s="664"/>
      <c r="ACK2" s="664"/>
      <c r="ACL2" s="664"/>
      <c r="ACM2" s="664"/>
      <c r="ACN2" s="664"/>
      <c r="ACO2" s="664"/>
      <c r="ACP2" s="664"/>
      <c r="ACQ2" s="664"/>
      <c r="ACR2" s="664"/>
      <c r="ACS2" s="664"/>
      <c r="ACT2" s="664"/>
      <c r="ACU2" s="664"/>
      <c r="ACV2" s="664"/>
      <c r="ACW2" s="664"/>
      <c r="ACX2" s="664"/>
      <c r="ACY2" s="664"/>
      <c r="ACZ2" s="664"/>
      <c r="ADA2" s="664"/>
      <c r="ADB2" s="664"/>
      <c r="ADC2" s="664"/>
      <c r="ADD2" s="664"/>
      <c r="ADE2" s="664"/>
      <c r="ADF2" s="664"/>
      <c r="ADG2" s="664"/>
      <c r="ADH2" s="664"/>
      <c r="ADI2" s="664"/>
      <c r="ADJ2" s="664"/>
      <c r="ADK2" s="664"/>
      <c r="ADL2" s="664"/>
      <c r="ADM2" s="664"/>
      <c r="ADN2" s="664"/>
      <c r="ADO2" s="664"/>
      <c r="ADP2" s="664"/>
      <c r="ADQ2" s="664"/>
      <c r="ADR2" s="664"/>
      <c r="ADS2" s="664"/>
      <c r="ADT2" s="664"/>
      <c r="ADU2" s="664"/>
      <c r="ADV2" s="664"/>
      <c r="ADW2" s="664"/>
      <c r="ADX2" s="664"/>
      <c r="ADY2" s="664"/>
      <c r="ADZ2" s="664"/>
      <c r="AEA2" s="664"/>
      <c r="AEB2" s="664"/>
      <c r="AEC2" s="664"/>
      <c r="AED2" s="664"/>
      <c r="AEE2" s="664"/>
      <c r="AEF2" s="664"/>
      <c r="AEG2" s="664"/>
      <c r="AEH2" s="664"/>
      <c r="AEI2" s="664"/>
      <c r="AEJ2" s="664"/>
      <c r="AEK2" s="664"/>
      <c r="AEL2" s="664"/>
      <c r="AEM2" s="664"/>
      <c r="AEN2" s="664"/>
      <c r="AEO2" s="664"/>
      <c r="AEP2" s="664"/>
      <c r="AEQ2" s="664"/>
      <c r="AER2" s="664"/>
      <c r="AES2" s="664"/>
      <c r="AET2" s="664"/>
      <c r="AEU2" s="664"/>
      <c r="AEV2" s="664"/>
      <c r="AEW2" s="664"/>
      <c r="AEX2" s="664"/>
      <c r="AEY2" s="664"/>
      <c r="AEZ2" s="664"/>
      <c r="AFA2" s="664"/>
      <c r="AFB2" s="664"/>
      <c r="AFC2" s="664"/>
      <c r="AFD2" s="664"/>
      <c r="AFE2" s="664"/>
      <c r="AFF2" s="664"/>
      <c r="AFG2" s="664"/>
      <c r="AFH2" s="664"/>
      <c r="AFI2" s="664"/>
      <c r="AFJ2" s="664"/>
      <c r="AFK2" s="664"/>
      <c r="AFL2" s="664"/>
      <c r="AFM2" s="664"/>
      <c r="AFN2" s="664"/>
      <c r="AFO2" s="664"/>
      <c r="AFP2" s="664"/>
      <c r="AFQ2" s="664"/>
      <c r="AFR2" s="664"/>
      <c r="AFS2" s="664"/>
      <c r="AFT2" s="664"/>
      <c r="AFU2" s="664"/>
      <c r="AFV2" s="664"/>
      <c r="AFW2" s="664"/>
      <c r="AFX2" s="664"/>
      <c r="AFY2" s="664"/>
      <c r="AFZ2" s="664"/>
      <c r="AGA2" s="664"/>
      <c r="AGB2" s="664"/>
      <c r="AGC2" s="664"/>
      <c r="AGD2" s="664"/>
      <c r="AGE2" s="664"/>
      <c r="AGF2" s="664"/>
      <c r="AGG2" s="664"/>
      <c r="AGH2" s="664"/>
      <c r="AGI2" s="664"/>
      <c r="AGJ2" s="664"/>
      <c r="AGK2" s="664"/>
      <c r="AGL2" s="664"/>
      <c r="AGM2" s="664"/>
      <c r="AGN2" s="664"/>
      <c r="AGO2" s="664"/>
      <c r="AGP2" s="664"/>
      <c r="AGQ2" s="664"/>
      <c r="AGR2" s="664"/>
      <c r="AGS2" s="664"/>
      <c r="AGT2" s="664"/>
      <c r="AGU2" s="664"/>
      <c r="AGV2" s="664"/>
      <c r="AGW2" s="664"/>
      <c r="AGX2" s="664"/>
      <c r="AGY2" s="664"/>
      <c r="AGZ2" s="664"/>
      <c r="AHA2" s="664"/>
      <c r="AHB2" s="664"/>
      <c r="AHC2" s="664"/>
      <c r="AHD2" s="664"/>
      <c r="AHE2" s="664"/>
      <c r="AHF2" s="664"/>
      <c r="AHG2" s="664"/>
      <c r="AHH2" s="664"/>
      <c r="AHI2" s="664"/>
      <c r="AHJ2" s="664"/>
      <c r="AHK2" s="664"/>
      <c r="AHL2" s="664"/>
      <c r="AHM2" s="664"/>
      <c r="AHN2" s="664"/>
      <c r="AHO2" s="664"/>
      <c r="AHP2" s="664"/>
      <c r="AHQ2" s="664"/>
      <c r="AHR2" s="664"/>
      <c r="AHS2" s="664"/>
      <c r="AHT2" s="664"/>
      <c r="AHU2" s="664"/>
      <c r="AHV2" s="664"/>
      <c r="AHW2" s="664"/>
      <c r="AHX2" s="664"/>
      <c r="AHY2" s="664"/>
      <c r="AHZ2" s="664"/>
      <c r="AIA2" s="664"/>
      <c r="AIB2" s="664"/>
      <c r="AIC2" s="664"/>
      <c r="AID2" s="664"/>
      <c r="AIE2" s="664"/>
      <c r="AIF2" s="664"/>
      <c r="AIG2" s="664"/>
      <c r="AIH2" s="664"/>
      <c r="AII2" s="664"/>
      <c r="AIJ2" s="664"/>
      <c r="AIK2" s="664"/>
      <c r="AIL2" s="664"/>
      <c r="AIM2" s="664"/>
      <c r="AIN2" s="664"/>
      <c r="AIO2" s="664"/>
      <c r="AIP2" s="664"/>
      <c r="AIQ2" s="664"/>
      <c r="AIR2" s="664"/>
      <c r="AIS2" s="664"/>
      <c r="AIT2" s="664"/>
      <c r="AIU2" s="664"/>
      <c r="AIV2" s="664"/>
      <c r="AIW2" s="664"/>
      <c r="AIX2" s="664"/>
      <c r="AIY2" s="664"/>
      <c r="AIZ2" s="664"/>
      <c r="AJA2" s="664"/>
      <c r="AJB2" s="664"/>
      <c r="AJC2" s="664"/>
      <c r="AJD2" s="664"/>
      <c r="AJE2" s="664"/>
      <c r="AJF2" s="664"/>
      <c r="AJG2" s="664"/>
      <c r="AJH2" s="664"/>
      <c r="AJI2" s="664"/>
      <c r="AJJ2" s="664"/>
      <c r="AJK2" s="664"/>
      <c r="AJL2" s="664"/>
      <c r="AJM2" s="664"/>
      <c r="AJN2" s="664"/>
      <c r="AJO2" s="664"/>
      <c r="AJP2" s="664"/>
      <c r="AJQ2" s="664"/>
      <c r="AJR2" s="664"/>
      <c r="AJS2" s="664"/>
      <c r="AJT2" s="664"/>
      <c r="AJU2" s="664"/>
      <c r="AJV2" s="664"/>
      <c r="AJW2" s="664"/>
      <c r="AJX2" s="664"/>
      <c r="AJY2" s="664"/>
      <c r="AJZ2" s="664"/>
      <c r="AKA2" s="664"/>
      <c r="AKB2" s="664"/>
      <c r="AKC2" s="664"/>
      <c r="AKD2" s="664"/>
      <c r="AKE2" s="664"/>
      <c r="AKF2" s="664"/>
      <c r="AKG2" s="664"/>
      <c r="AKH2" s="664"/>
      <c r="AKI2" s="664"/>
      <c r="AKJ2" s="664"/>
      <c r="AKK2" s="664"/>
      <c r="AKL2" s="664"/>
      <c r="AKM2" s="664"/>
      <c r="AKN2" s="664"/>
      <c r="AKO2" s="664"/>
      <c r="AKP2" s="664"/>
      <c r="AKQ2" s="664"/>
      <c r="AKR2" s="664"/>
      <c r="AKS2" s="664"/>
      <c r="AKT2" s="664"/>
      <c r="AKU2" s="664"/>
      <c r="AKV2" s="664"/>
      <c r="AKW2" s="664"/>
      <c r="AKX2" s="664"/>
      <c r="AKY2" s="664"/>
      <c r="AKZ2" s="664"/>
      <c r="ALA2" s="664"/>
      <c r="ALB2" s="664"/>
      <c r="ALC2" s="664"/>
      <c r="ALD2" s="664"/>
      <c r="ALE2" s="664"/>
      <c r="ALF2" s="664"/>
      <c r="ALG2" s="664"/>
      <c r="ALH2" s="664"/>
      <c r="ALI2" s="664"/>
      <c r="ALJ2" s="664"/>
      <c r="ALK2" s="664"/>
      <c r="ALL2" s="664"/>
      <c r="ALM2" s="664"/>
      <c r="ALN2" s="664"/>
      <c r="ALO2" s="664"/>
      <c r="ALP2" s="664"/>
      <c r="ALQ2" s="664"/>
      <c r="ALR2" s="664"/>
      <c r="ALS2" s="664"/>
      <c r="ALT2" s="664"/>
      <c r="ALU2" s="664"/>
      <c r="ALV2" s="664"/>
      <c r="ALW2" s="664"/>
      <c r="ALX2" s="664"/>
      <c r="ALY2" s="664"/>
      <c r="ALZ2" s="664"/>
      <c r="AMA2" s="664"/>
      <c r="AMB2" s="664"/>
      <c r="AMC2" s="664"/>
      <c r="AMD2" s="664"/>
      <c r="AME2" s="664"/>
      <c r="AMF2" s="664"/>
      <c r="AMG2" s="664"/>
      <c r="AMH2" s="664"/>
      <c r="AMI2" s="664"/>
      <c r="AMJ2" s="664"/>
      <c r="AMK2" s="664"/>
      <c r="AML2" s="664"/>
      <c r="AMM2" s="664"/>
      <c r="AMN2" s="664"/>
      <c r="AMO2" s="664"/>
      <c r="AMP2" s="664"/>
      <c r="AMQ2" s="664"/>
      <c r="AMR2" s="664"/>
      <c r="AMS2" s="664"/>
      <c r="AMT2" s="664"/>
      <c r="AMU2" s="664"/>
      <c r="AMV2" s="664"/>
      <c r="AMW2" s="664"/>
      <c r="AMX2" s="664"/>
      <c r="AMY2" s="664"/>
      <c r="AMZ2" s="664"/>
      <c r="ANA2" s="664"/>
      <c r="ANB2" s="664"/>
      <c r="ANC2" s="664"/>
      <c r="AND2" s="664"/>
      <c r="ANE2" s="664"/>
      <c r="ANF2" s="664"/>
      <c r="ANG2" s="664"/>
      <c r="ANH2" s="664"/>
      <c r="ANI2" s="664"/>
      <c r="ANJ2" s="664"/>
      <c r="ANK2" s="664"/>
      <c r="ANL2" s="664"/>
      <c r="ANM2" s="664"/>
      <c r="ANN2" s="664"/>
      <c r="ANO2" s="664"/>
      <c r="ANP2" s="664"/>
      <c r="ANQ2" s="664"/>
      <c r="ANR2" s="664"/>
      <c r="ANS2" s="664"/>
      <c r="ANT2" s="664"/>
      <c r="ANU2" s="664"/>
      <c r="ANV2" s="664"/>
      <c r="ANW2" s="664"/>
      <c r="ANX2" s="664"/>
      <c r="ANY2" s="664"/>
      <c r="ANZ2" s="664"/>
      <c r="AOA2" s="664"/>
      <c r="AOB2" s="664"/>
      <c r="AOC2" s="664"/>
      <c r="AOD2" s="664"/>
      <c r="AOE2" s="664"/>
      <c r="AOF2" s="664"/>
      <c r="AOG2" s="664"/>
      <c r="AOH2" s="664"/>
      <c r="AOI2" s="664"/>
      <c r="AOJ2" s="664"/>
      <c r="AOK2" s="664"/>
      <c r="AOL2" s="664"/>
      <c r="AOM2" s="664"/>
      <c r="AON2" s="664"/>
      <c r="AOO2" s="664"/>
      <c r="AOP2" s="664"/>
      <c r="AOQ2" s="664"/>
      <c r="AOR2" s="664"/>
      <c r="AOS2" s="664"/>
      <c r="AOT2" s="664"/>
      <c r="AOU2" s="664"/>
      <c r="AOV2" s="664"/>
      <c r="AOW2" s="664"/>
      <c r="AOX2" s="664"/>
      <c r="AOY2" s="664"/>
      <c r="AOZ2" s="664"/>
      <c r="APA2" s="664"/>
      <c r="APB2" s="664"/>
      <c r="APC2" s="664"/>
      <c r="APD2" s="664"/>
      <c r="APE2" s="664"/>
      <c r="APF2" s="664"/>
      <c r="APG2" s="664"/>
      <c r="APH2" s="664"/>
      <c r="API2" s="664"/>
      <c r="APJ2" s="664"/>
      <c r="APK2" s="664"/>
      <c r="APL2" s="664"/>
      <c r="APM2" s="664"/>
      <c r="APN2" s="664"/>
      <c r="APO2" s="664"/>
      <c r="APP2" s="664"/>
      <c r="APQ2" s="664"/>
      <c r="APR2" s="664"/>
      <c r="APS2" s="664"/>
      <c r="APT2" s="664"/>
      <c r="APU2" s="664"/>
      <c r="APV2" s="664"/>
      <c r="APW2" s="664"/>
      <c r="APX2" s="664"/>
      <c r="APY2" s="664"/>
      <c r="APZ2" s="664"/>
      <c r="AQA2" s="664"/>
      <c r="AQB2" s="664"/>
      <c r="AQC2" s="664"/>
      <c r="AQD2" s="664"/>
      <c r="AQE2" s="664"/>
      <c r="AQF2" s="664"/>
      <c r="AQG2" s="664"/>
      <c r="AQH2" s="664"/>
      <c r="AQI2" s="664"/>
      <c r="AQJ2" s="664"/>
      <c r="AQK2" s="664"/>
      <c r="AQL2" s="664"/>
      <c r="AQM2" s="664"/>
      <c r="AQN2" s="664"/>
      <c r="AQO2" s="664"/>
      <c r="AQP2" s="664"/>
      <c r="AQQ2" s="664"/>
      <c r="AQR2" s="664"/>
      <c r="AQS2" s="664"/>
      <c r="AQT2" s="664"/>
      <c r="AQU2" s="664"/>
      <c r="AQV2" s="664"/>
      <c r="AQW2" s="664"/>
      <c r="AQX2" s="664"/>
      <c r="AQY2" s="664"/>
      <c r="AQZ2" s="664"/>
      <c r="ARA2" s="664"/>
      <c r="ARB2" s="664"/>
      <c r="ARC2" s="664"/>
      <c r="ARD2" s="664"/>
      <c r="ARE2" s="664"/>
      <c r="ARF2" s="664"/>
      <c r="ARG2" s="664"/>
      <c r="ARH2" s="664"/>
      <c r="ARI2" s="664"/>
      <c r="ARJ2" s="664"/>
      <c r="ARK2" s="664"/>
      <c r="ARL2" s="664"/>
      <c r="ARM2" s="664"/>
      <c r="ARN2" s="664"/>
      <c r="ARO2" s="664"/>
      <c r="ARP2" s="664"/>
      <c r="ARQ2" s="664"/>
      <c r="ARR2" s="664"/>
      <c r="ARS2" s="664"/>
      <c r="ART2" s="664"/>
      <c r="ARU2" s="664"/>
      <c r="ARV2" s="664"/>
      <c r="ARW2" s="664"/>
      <c r="ARX2" s="664"/>
      <c r="ARY2" s="664"/>
      <c r="ARZ2" s="664"/>
      <c r="ASA2" s="664"/>
      <c r="ASB2" s="664"/>
      <c r="ASC2" s="664"/>
      <c r="ASD2" s="664"/>
      <c r="ASE2" s="664"/>
      <c r="ASF2" s="664"/>
      <c r="ASG2" s="664"/>
      <c r="ASH2" s="664"/>
      <c r="ASI2" s="664"/>
      <c r="ASJ2" s="664"/>
      <c r="ASK2" s="664"/>
      <c r="ASL2" s="664"/>
      <c r="ASM2" s="664"/>
      <c r="ASN2" s="664"/>
      <c r="ASO2" s="664"/>
      <c r="ASP2" s="664"/>
      <c r="ASQ2" s="664"/>
      <c r="ASR2" s="664"/>
      <c r="ASS2" s="664"/>
      <c r="AST2" s="664"/>
      <c r="ASU2" s="664"/>
      <c r="ASV2" s="664"/>
      <c r="ASW2" s="664"/>
      <c r="ASX2" s="664"/>
      <c r="ASY2" s="664"/>
      <c r="ASZ2" s="664"/>
      <c r="ATA2" s="664"/>
      <c r="ATB2" s="664"/>
      <c r="ATC2" s="664"/>
      <c r="ATD2" s="664"/>
      <c r="ATE2" s="664"/>
      <c r="ATF2" s="664"/>
      <c r="ATG2" s="664"/>
      <c r="ATH2" s="664"/>
      <c r="ATI2" s="664"/>
      <c r="ATJ2" s="664"/>
      <c r="ATK2" s="664"/>
      <c r="ATL2" s="664"/>
      <c r="ATM2" s="664"/>
      <c r="ATN2" s="664"/>
      <c r="ATO2" s="664"/>
      <c r="ATP2" s="664"/>
      <c r="ATQ2" s="664"/>
      <c r="ATR2" s="664"/>
      <c r="ATS2" s="664"/>
      <c r="ATT2" s="664"/>
      <c r="ATU2" s="664"/>
      <c r="ATV2" s="664"/>
      <c r="ATW2" s="664"/>
      <c r="ATX2" s="664"/>
      <c r="ATY2" s="664"/>
      <c r="ATZ2" s="664"/>
      <c r="AUA2" s="664"/>
      <c r="AUB2" s="664"/>
      <c r="AUC2" s="664"/>
      <c r="AUD2" s="664"/>
      <c r="AUE2" s="664"/>
      <c r="AUF2" s="664"/>
      <c r="AUG2" s="664"/>
      <c r="AUH2" s="664"/>
      <c r="AUI2" s="664"/>
      <c r="AUJ2" s="664"/>
      <c r="AUK2" s="664"/>
      <c r="AUL2" s="664"/>
      <c r="AUM2" s="664"/>
      <c r="AUN2" s="664"/>
      <c r="AUO2" s="664"/>
      <c r="AUP2" s="664"/>
      <c r="AUQ2" s="664"/>
      <c r="AUR2" s="664"/>
      <c r="AUS2" s="664"/>
      <c r="AUT2" s="664"/>
      <c r="AUU2" s="664"/>
      <c r="AUV2" s="664"/>
      <c r="AUW2" s="664"/>
      <c r="AUX2" s="664"/>
      <c r="AUY2" s="664"/>
      <c r="AUZ2" s="664"/>
      <c r="AVA2" s="664"/>
      <c r="AVB2" s="664"/>
      <c r="AVC2" s="664"/>
      <c r="AVD2" s="664"/>
      <c r="AVE2" s="664"/>
      <c r="AVF2" s="664"/>
      <c r="AVG2" s="664"/>
      <c r="AVH2" s="664"/>
      <c r="AVI2" s="664"/>
      <c r="AVJ2" s="664"/>
      <c r="AVK2" s="664"/>
      <c r="AVL2" s="664"/>
      <c r="AVM2" s="664"/>
      <c r="AVN2" s="664"/>
      <c r="AVO2" s="664"/>
      <c r="AVP2" s="664"/>
      <c r="AVQ2" s="664"/>
      <c r="AVR2" s="664"/>
      <c r="AVS2" s="664"/>
      <c r="AVT2" s="664"/>
      <c r="AVU2" s="664"/>
      <c r="AVV2" s="664"/>
      <c r="AVW2" s="664"/>
      <c r="AVX2" s="664"/>
      <c r="AVY2" s="664"/>
      <c r="AVZ2" s="664"/>
      <c r="AWA2" s="664"/>
      <c r="AWB2" s="664"/>
      <c r="AWC2" s="664"/>
      <c r="AWD2" s="664"/>
      <c r="AWE2" s="664"/>
      <c r="AWF2" s="664"/>
      <c r="AWG2" s="664"/>
      <c r="AWH2" s="664"/>
      <c r="AWI2" s="664"/>
      <c r="AWJ2" s="664"/>
      <c r="AWK2" s="664"/>
      <c r="AWL2" s="664"/>
      <c r="AWM2" s="664"/>
      <c r="AWN2" s="664"/>
      <c r="AWO2" s="664"/>
      <c r="AWP2" s="664"/>
      <c r="AWQ2" s="664"/>
      <c r="AWR2" s="664"/>
      <c r="AWS2" s="664"/>
      <c r="AWT2" s="664"/>
      <c r="AWU2" s="664"/>
      <c r="AWV2" s="664"/>
      <c r="AWW2" s="664"/>
      <c r="AWX2" s="664"/>
      <c r="AWY2" s="664"/>
      <c r="AWZ2" s="664"/>
      <c r="AXA2" s="664"/>
      <c r="AXB2" s="664"/>
      <c r="AXC2" s="664"/>
      <c r="AXD2" s="664"/>
      <c r="AXE2" s="664"/>
      <c r="AXF2" s="664"/>
      <c r="AXG2" s="664"/>
      <c r="AXH2" s="664"/>
      <c r="AXI2" s="664"/>
      <c r="AXJ2" s="664"/>
      <c r="AXK2" s="664"/>
      <c r="AXL2" s="664"/>
      <c r="AXM2" s="664"/>
      <c r="AXN2" s="664"/>
      <c r="AXO2" s="664"/>
      <c r="AXP2" s="664"/>
      <c r="AXQ2" s="664"/>
      <c r="AXR2" s="664"/>
      <c r="AXS2" s="664"/>
      <c r="AXT2" s="664"/>
      <c r="AXU2" s="664"/>
      <c r="AXV2" s="664"/>
      <c r="AXW2" s="664"/>
      <c r="AXX2" s="664"/>
      <c r="AXY2" s="664"/>
      <c r="AXZ2" s="664"/>
      <c r="AYA2" s="664"/>
      <c r="AYB2" s="664"/>
      <c r="AYC2" s="664"/>
      <c r="AYD2" s="664"/>
      <c r="AYE2" s="664"/>
      <c r="AYF2" s="664"/>
      <c r="AYG2" s="664"/>
      <c r="AYH2" s="664"/>
      <c r="AYI2" s="664"/>
      <c r="AYJ2" s="664"/>
      <c r="AYK2" s="664"/>
      <c r="AYL2" s="664"/>
      <c r="AYM2" s="664"/>
      <c r="AYN2" s="664"/>
      <c r="AYO2" s="664"/>
      <c r="AYP2" s="664"/>
      <c r="AYQ2" s="664"/>
      <c r="AYR2" s="664"/>
      <c r="AYS2" s="664"/>
      <c r="AYT2" s="664"/>
      <c r="AYU2" s="664"/>
      <c r="AYV2" s="664"/>
      <c r="AYW2" s="664"/>
      <c r="AYX2" s="664"/>
      <c r="AYY2" s="664"/>
      <c r="AYZ2" s="664"/>
      <c r="AZA2" s="664"/>
      <c r="AZB2" s="664"/>
      <c r="AZC2" s="664"/>
      <c r="AZD2" s="664"/>
      <c r="AZE2" s="664"/>
      <c r="AZF2" s="664"/>
      <c r="AZG2" s="664"/>
      <c r="AZH2" s="664"/>
    </row>
    <row r="4" spans="1:1360" s="669" customFormat="1" ht="42">
      <c r="A4" s="665"/>
      <c r="B4" s="666" t="s">
        <v>797</v>
      </c>
      <c r="C4" s="7053" t="s">
        <v>798</v>
      </c>
      <c r="D4" s="7053"/>
      <c r="E4" s="7053"/>
      <c r="F4" s="7053"/>
      <c r="G4" s="7053"/>
      <c r="H4" s="7053"/>
      <c r="I4" s="7053"/>
      <c r="J4" s="7053"/>
      <c r="K4" s="7053"/>
      <c r="L4" s="7053"/>
      <c r="M4" s="7053"/>
      <c r="N4" s="7054"/>
      <c r="O4" s="7055" t="s">
        <v>799</v>
      </c>
      <c r="P4" s="7055"/>
      <c r="Q4" s="667" t="s">
        <v>800</v>
      </c>
      <c r="R4" s="668"/>
      <c r="S4" s="5091" t="s">
        <v>6538</v>
      </c>
      <c r="T4" s="662"/>
      <c r="U4" s="662"/>
      <c r="V4" s="662"/>
      <c r="W4" s="666" t="s">
        <v>797</v>
      </c>
      <c r="X4" s="7053" t="s">
        <v>798</v>
      </c>
      <c r="Y4" s="7053"/>
      <c r="Z4" s="7053"/>
      <c r="AA4" s="7053"/>
      <c r="AB4" s="7053"/>
      <c r="AC4" s="7053"/>
      <c r="AD4" s="7053"/>
      <c r="AE4" s="7053"/>
      <c r="AF4" s="7053"/>
      <c r="AG4" s="7053"/>
      <c r="AH4" s="7053"/>
      <c r="AI4" s="7054"/>
      <c r="AJ4" s="7128" t="s">
        <v>799</v>
      </c>
      <c r="AK4" s="7055"/>
      <c r="AL4" s="667" t="s">
        <v>800</v>
      </c>
      <c r="AM4" s="662"/>
      <c r="AN4" s="662"/>
      <c r="AO4" s="662"/>
      <c r="AP4" s="662"/>
      <c r="AQ4" s="662"/>
      <c r="AR4" s="662"/>
      <c r="AS4" s="662"/>
      <c r="AT4" s="662"/>
      <c r="AU4" s="662"/>
      <c r="AV4" s="662"/>
      <c r="AW4" s="662"/>
      <c r="AX4" s="662"/>
      <c r="AY4" s="662"/>
      <c r="AZ4" s="662"/>
      <c r="BA4" s="662"/>
      <c r="BB4" s="662"/>
      <c r="BC4" s="662"/>
      <c r="BD4" s="662"/>
      <c r="BE4" s="662"/>
      <c r="BF4" s="662"/>
      <c r="BG4" s="662"/>
      <c r="BH4" s="662"/>
      <c r="BI4" s="662"/>
      <c r="BJ4" s="662"/>
      <c r="BK4" s="662"/>
      <c r="BL4" s="662"/>
      <c r="BM4" s="662"/>
      <c r="BN4" s="662"/>
      <c r="BO4" s="662"/>
      <c r="BP4" s="662"/>
      <c r="BQ4" s="662"/>
      <c r="BR4" s="662"/>
      <c r="BS4" s="662"/>
      <c r="BT4" s="662"/>
      <c r="BU4" s="662"/>
      <c r="BV4" s="662"/>
      <c r="BW4" s="662"/>
      <c r="BX4" s="662"/>
      <c r="BY4" s="662"/>
      <c r="BZ4" s="662"/>
      <c r="CA4" s="662"/>
      <c r="CB4" s="662"/>
      <c r="CC4" s="662"/>
      <c r="CD4" s="662"/>
      <c r="CE4" s="662"/>
      <c r="CF4" s="662"/>
      <c r="CG4" s="662"/>
      <c r="CH4" s="662"/>
      <c r="CI4" s="662"/>
      <c r="CJ4" s="662"/>
      <c r="CK4" s="662"/>
      <c r="CL4" s="662"/>
      <c r="CM4" s="662"/>
      <c r="CN4" s="662"/>
      <c r="CO4" s="662"/>
      <c r="CP4" s="662"/>
      <c r="CQ4" s="662"/>
      <c r="CR4" s="662"/>
      <c r="CS4" s="662"/>
      <c r="CT4" s="662"/>
      <c r="CU4" s="662"/>
      <c r="CV4" s="662"/>
      <c r="CW4" s="662"/>
      <c r="CX4" s="662"/>
      <c r="CY4" s="662"/>
      <c r="CZ4" s="662"/>
      <c r="DA4" s="662"/>
      <c r="DB4" s="662"/>
      <c r="DC4" s="662"/>
      <c r="DD4" s="662"/>
      <c r="DE4" s="662"/>
      <c r="DF4" s="662"/>
      <c r="DG4" s="662"/>
      <c r="DH4" s="662"/>
      <c r="DI4" s="662"/>
      <c r="DJ4" s="662"/>
      <c r="DK4" s="662"/>
      <c r="DL4" s="662"/>
      <c r="DM4" s="662"/>
      <c r="DN4" s="662"/>
      <c r="DO4" s="662"/>
      <c r="DP4" s="662"/>
      <c r="DQ4" s="662"/>
      <c r="DR4" s="662"/>
      <c r="DS4" s="662"/>
      <c r="DT4" s="662"/>
      <c r="DU4" s="662"/>
      <c r="DV4" s="662"/>
      <c r="DW4" s="662"/>
      <c r="DX4" s="662"/>
      <c r="DY4" s="662"/>
      <c r="DZ4" s="662"/>
      <c r="EA4" s="662"/>
      <c r="EB4" s="662"/>
      <c r="EC4" s="662"/>
      <c r="ED4" s="662"/>
      <c r="EE4" s="662"/>
      <c r="EF4" s="662"/>
      <c r="EG4" s="662"/>
      <c r="EH4" s="662"/>
      <c r="EI4" s="662"/>
      <c r="EJ4" s="662"/>
      <c r="EK4" s="662"/>
      <c r="EL4" s="662"/>
      <c r="EM4" s="662"/>
      <c r="EN4" s="662"/>
      <c r="EO4" s="662"/>
      <c r="EP4" s="662"/>
      <c r="EQ4" s="662"/>
      <c r="ER4" s="662"/>
      <c r="ES4" s="662"/>
      <c r="ET4" s="662"/>
      <c r="EU4" s="662"/>
      <c r="EV4" s="662"/>
      <c r="EW4" s="662"/>
      <c r="EX4" s="662"/>
      <c r="EY4" s="662"/>
      <c r="EZ4" s="662"/>
      <c r="FA4" s="662"/>
      <c r="FB4" s="662"/>
      <c r="FC4" s="662"/>
      <c r="FD4" s="662"/>
      <c r="FE4" s="662"/>
      <c r="FF4" s="662"/>
      <c r="FG4" s="662"/>
      <c r="FH4" s="662"/>
      <c r="FI4" s="662"/>
      <c r="FJ4" s="662"/>
      <c r="FK4" s="662"/>
      <c r="FL4" s="662"/>
      <c r="FM4" s="662"/>
      <c r="FN4" s="662"/>
      <c r="FO4" s="662"/>
      <c r="FP4" s="662"/>
      <c r="FQ4" s="662"/>
      <c r="FR4" s="662"/>
      <c r="FS4" s="662"/>
      <c r="FT4" s="662"/>
      <c r="FU4" s="662"/>
      <c r="FV4" s="662"/>
      <c r="FW4" s="662"/>
      <c r="FX4" s="662"/>
      <c r="FY4" s="662"/>
      <c r="FZ4" s="662"/>
      <c r="GA4" s="662"/>
      <c r="GB4" s="662"/>
      <c r="GC4" s="662"/>
      <c r="GD4" s="662"/>
      <c r="GE4" s="662"/>
      <c r="GF4" s="662"/>
      <c r="GG4" s="662"/>
      <c r="GH4" s="662"/>
      <c r="GI4" s="662"/>
      <c r="GJ4" s="662"/>
      <c r="GK4" s="662"/>
      <c r="GL4" s="662"/>
      <c r="GM4" s="662"/>
      <c r="GN4" s="662"/>
      <c r="GO4" s="662"/>
      <c r="GP4" s="662"/>
      <c r="GQ4" s="662"/>
      <c r="GR4" s="662"/>
      <c r="GS4" s="662"/>
      <c r="GT4" s="662"/>
      <c r="GU4" s="662"/>
      <c r="GV4" s="662"/>
      <c r="GW4" s="662"/>
      <c r="GX4" s="662"/>
      <c r="GY4" s="662"/>
      <c r="GZ4" s="662"/>
      <c r="HA4" s="662"/>
      <c r="HB4" s="662"/>
      <c r="HC4" s="662"/>
      <c r="HD4" s="662"/>
      <c r="HE4" s="662"/>
      <c r="HF4" s="662"/>
      <c r="HG4" s="662"/>
      <c r="HH4" s="662"/>
      <c r="HI4" s="662"/>
      <c r="HJ4" s="662"/>
      <c r="HK4" s="662"/>
      <c r="HL4" s="662"/>
      <c r="HM4" s="662"/>
      <c r="HN4" s="662"/>
      <c r="HO4" s="662"/>
      <c r="HP4" s="662"/>
      <c r="HQ4" s="662"/>
      <c r="HR4" s="662"/>
      <c r="HS4" s="662"/>
      <c r="HT4" s="662"/>
      <c r="HU4" s="662"/>
      <c r="HV4" s="662"/>
      <c r="HW4" s="662"/>
      <c r="HX4" s="662"/>
      <c r="HY4" s="662"/>
      <c r="HZ4" s="662"/>
      <c r="IA4" s="662"/>
      <c r="IB4" s="662"/>
      <c r="IC4" s="662"/>
      <c r="ID4" s="662"/>
      <c r="IE4" s="662"/>
      <c r="IF4" s="662"/>
      <c r="IG4" s="662"/>
      <c r="IH4" s="662"/>
      <c r="II4" s="662"/>
      <c r="IJ4" s="662"/>
      <c r="IK4" s="662"/>
      <c r="IL4" s="662"/>
      <c r="IM4" s="662"/>
      <c r="IN4" s="662"/>
      <c r="IO4" s="662"/>
      <c r="IP4" s="662"/>
      <c r="IQ4" s="662"/>
      <c r="IR4" s="662"/>
      <c r="IS4" s="662"/>
      <c r="IT4" s="662"/>
      <c r="IU4" s="662"/>
      <c r="IV4" s="662"/>
      <c r="IW4" s="662"/>
      <c r="IX4" s="662"/>
      <c r="IY4" s="662"/>
      <c r="IZ4" s="662"/>
      <c r="JA4" s="662"/>
      <c r="JB4" s="662"/>
      <c r="JC4" s="662"/>
      <c r="JD4" s="662"/>
      <c r="JE4" s="662"/>
      <c r="JF4" s="662"/>
      <c r="JG4" s="662"/>
      <c r="JH4" s="662"/>
      <c r="JI4" s="662"/>
      <c r="JJ4" s="662"/>
      <c r="JK4" s="662"/>
      <c r="JL4" s="662"/>
      <c r="JM4" s="662"/>
      <c r="JN4" s="662"/>
      <c r="JO4" s="662"/>
      <c r="JP4" s="662"/>
      <c r="JQ4" s="662"/>
      <c r="JR4" s="662"/>
      <c r="JS4" s="662"/>
      <c r="JT4" s="662"/>
      <c r="JU4" s="662"/>
      <c r="JV4" s="662"/>
      <c r="JW4" s="662"/>
      <c r="JX4" s="662"/>
      <c r="JY4" s="662"/>
      <c r="JZ4" s="662"/>
      <c r="KA4" s="662"/>
      <c r="KB4" s="662"/>
      <c r="KC4" s="662"/>
      <c r="KD4" s="662"/>
      <c r="KE4" s="662"/>
      <c r="KF4" s="662"/>
      <c r="KG4" s="662"/>
      <c r="KH4" s="662"/>
      <c r="KI4" s="662"/>
      <c r="KJ4" s="662"/>
      <c r="KK4" s="662"/>
      <c r="KL4" s="662"/>
      <c r="KM4" s="662"/>
      <c r="KN4" s="662"/>
      <c r="KO4" s="662"/>
      <c r="KP4" s="662"/>
      <c r="KQ4" s="662"/>
      <c r="KR4" s="662"/>
      <c r="KS4" s="662"/>
      <c r="KT4" s="662"/>
      <c r="KU4" s="662"/>
      <c r="KV4" s="662"/>
      <c r="KW4" s="662"/>
      <c r="KX4" s="662"/>
      <c r="KY4" s="662"/>
      <c r="KZ4" s="662"/>
      <c r="LA4" s="662"/>
      <c r="LB4" s="662"/>
      <c r="LC4" s="662"/>
      <c r="LD4" s="662"/>
      <c r="LE4" s="662"/>
      <c r="LF4" s="662"/>
      <c r="LG4" s="662"/>
      <c r="LH4" s="662"/>
      <c r="LI4" s="662"/>
      <c r="LJ4" s="662"/>
      <c r="LK4" s="662"/>
      <c r="LL4" s="662"/>
      <c r="LM4" s="662"/>
      <c r="LN4" s="662"/>
      <c r="LO4" s="662"/>
      <c r="LP4" s="662"/>
      <c r="LQ4" s="662"/>
      <c r="LR4" s="662"/>
      <c r="LS4" s="662"/>
      <c r="LT4" s="662"/>
      <c r="LU4" s="662"/>
      <c r="LV4" s="662"/>
      <c r="LW4" s="662"/>
      <c r="LX4" s="662"/>
      <c r="LY4" s="662"/>
      <c r="LZ4" s="662"/>
      <c r="MA4" s="662"/>
      <c r="MB4" s="662"/>
      <c r="MC4" s="662"/>
      <c r="MD4" s="662"/>
      <c r="ME4" s="662"/>
      <c r="MF4" s="662"/>
      <c r="MG4" s="662"/>
      <c r="MH4" s="662"/>
      <c r="MI4" s="662"/>
      <c r="MJ4" s="662"/>
      <c r="MK4" s="662"/>
      <c r="ML4" s="662"/>
      <c r="MM4" s="662"/>
      <c r="MN4" s="662"/>
      <c r="MO4" s="662"/>
      <c r="MP4" s="662"/>
      <c r="MQ4" s="662"/>
      <c r="MR4" s="662"/>
      <c r="MS4" s="662"/>
      <c r="MT4" s="662"/>
      <c r="MU4" s="662"/>
      <c r="MV4" s="662"/>
      <c r="MW4" s="662"/>
      <c r="MX4" s="662"/>
      <c r="MY4" s="662"/>
      <c r="MZ4" s="662"/>
      <c r="NA4" s="662"/>
      <c r="NB4" s="662"/>
      <c r="NC4" s="662"/>
      <c r="ND4" s="662"/>
      <c r="NE4" s="662"/>
      <c r="NF4" s="662"/>
      <c r="NG4" s="662"/>
      <c r="NH4" s="662"/>
      <c r="NI4" s="662"/>
      <c r="NJ4" s="662"/>
      <c r="NK4" s="662"/>
      <c r="NL4" s="662"/>
      <c r="NM4" s="662"/>
      <c r="NN4" s="662"/>
      <c r="NO4" s="662"/>
      <c r="NP4" s="662"/>
      <c r="NQ4" s="662"/>
      <c r="NR4" s="662"/>
      <c r="NS4" s="662"/>
      <c r="NT4" s="662"/>
      <c r="NU4" s="662"/>
      <c r="NV4" s="662"/>
      <c r="NW4" s="662"/>
      <c r="NX4" s="662"/>
      <c r="NY4" s="662"/>
      <c r="NZ4" s="662"/>
      <c r="OA4" s="662"/>
      <c r="OB4" s="662"/>
      <c r="OC4" s="662"/>
      <c r="OD4" s="662"/>
      <c r="OE4" s="662"/>
      <c r="OF4" s="662"/>
      <c r="OG4" s="662"/>
      <c r="OH4" s="662"/>
      <c r="OI4" s="662"/>
      <c r="OJ4" s="662"/>
      <c r="OK4" s="662"/>
      <c r="OL4" s="662"/>
      <c r="OM4" s="662"/>
      <c r="ON4" s="662"/>
      <c r="OO4" s="662"/>
      <c r="OP4" s="662"/>
      <c r="OQ4" s="662"/>
      <c r="OR4" s="662"/>
      <c r="OS4" s="662"/>
      <c r="OT4" s="662"/>
      <c r="OU4" s="662"/>
      <c r="OV4" s="662"/>
      <c r="OW4" s="662"/>
      <c r="OX4" s="662"/>
      <c r="OY4" s="662"/>
      <c r="OZ4" s="662"/>
      <c r="PA4" s="662"/>
      <c r="PB4" s="662"/>
      <c r="PC4" s="662"/>
      <c r="PD4" s="662"/>
      <c r="PE4" s="662"/>
      <c r="PF4" s="662"/>
      <c r="PG4" s="662"/>
      <c r="PH4" s="662"/>
      <c r="PI4" s="662"/>
      <c r="PJ4" s="662"/>
      <c r="PK4" s="662"/>
      <c r="PL4" s="662"/>
      <c r="PM4" s="662"/>
      <c r="PN4" s="662"/>
      <c r="PO4" s="662"/>
      <c r="PP4" s="662"/>
      <c r="PQ4" s="662"/>
      <c r="PR4" s="662"/>
      <c r="PS4" s="662"/>
      <c r="PT4" s="662"/>
      <c r="PU4" s="662"/>
      <c r="PV4" s="662"/>
      <c r="PW4" s="662"/>
      <c r="PX4" s="662"/>
      <c r="PY4" s="662"/>
      <c r="PZ4" s="662"/>
      <c r="QA4" s="662"/>
      <c r="QB4" s="662"/>
      <c r="QC4" s="662"/>
      <c r="QD4" s="662"/>
      <c r="QE4" s="662"/>
      <c r="QF4" s="662"/>
      <c r="QG4" s="662"/>
      <c r="QH4" s="662"/>
      <c r="QI4" s="662"/>
      <c r="QJ4" s="662"/>
      <c r="QK4" s="662"/>
      <c r="QL4" s="662"/>
      <c r="QM4" s="662"/>
      <c r="QN4" s="662"/>
      <c r="QO4" s="662"/>
      <c r="QP4" s="662"/>
      <c r="QQ4" s="662"/>
      <c r="QR4" s="662"/>
      <c r="QS4" s="662"/>
      <c r="QT4" s="662"/>
      <c r="QU4" s="662"/>
      <c r="QV4" s="662"/>
      <c r="QW4" s="662"/>
      <c r="QX4" s="662"/>
      <c r="QY4" s="662"/>
      <c r="QZ4" s="662"/>
      <c r="RA4" s="662"/>
      <c r="RB4" s="662"/>
      <c r="RC4" s="662"/>
      <c r="RD4" s="662"/>
      <c r="RE4" s="662"/>
      <c r="RF4" s="662"/>
      <c r="RG4" s="662"/>
      <c r="RH4" s="662"/>
      <c r="RI4" s="662"/>
      <c r="RJ4" s="662"/>
      <c r="RK4" s="662"/>
      <c r="RL4" s="662"/>
      <c r="RM4" s="662"/>
      <c r="RN4" s="662"/>
      <c r="RO4" s="662"/>
      <c r="RP4" s="662"/>
      <c r="RQ4" s="662"/>
      <c r="RR4" s="662"/>
      <c r="RS4" s="662"/>
      <c r="RT4" s="662"/>
      <c r="RU4" s="662"/>
      <c r="RV4" s="662"/>
      <c r="RW4" s="662"/>
      <c r="RX4" s="662"/>
      <c r="RY4" s="662"/>
      <c r="RZ4" s="662"/>
      <c r="SA4" s="662"/>
      <c r="SB4" s="662"/>
      <c r="SC4" s="662"/>
      <c r="SD4" s="662"/>
      <c r="SE4" s="662"/>
      <c r="SF4" s="662"/>
      <c r="SG4" s="662"/>
      <c r="SH4" s="662"/>
      <c r="SI4" s="662"/>
      <c r="SJ4" s="662"/>
      <c r="SK4" s="662"/>
      <c r="SL4" s="662"/>
      <c r="SM4" s="662"/>
      <c r="SN4" s="662"/>
      <c r="SO4" s="662"/>
      <c r="SP4" s="662"/>
      <c r="SQ4" s="662"/>
      <c r="SR4" s="662"/>
      <c r="SS4" s="662"/>
      <c r="ST4" s="662"/>
      <c r="SU4" s="662"/>
      <c r="SV4" s="662"/>
      <c r="SW4" s="662"/>
      <c r="SX4" s="662"/>
      <c r="SY4" s="662"/>
      <c r="SZ4" s="662"/>
      <c r="TA4" s="662"/>
      <c r="TB4" s="662"/>
      <c r="TC4" s="662"/>
      <c r="TD4" s="662"/>
      <c r="TE4" s="662"/>
      <c r="TF4" s="662"/>
      <c r="TG4" s="662"/>
      <c r="TH4" s="662"/>
      <c r="TI4" s="662"/>
      <c r="TJ4" s="662"/>
      <c r="TK4" s="662"/>
      <c r="TL4" s="662"/>
      <c r="TM4" s="662"/>
      <c r="TN4" s="662"/>
      <c r="TO4" s="662"/>
      <c r="TP4" s="662"/>
      <c r="TQ4" s="662"/>
      <c r="TR4" s="662"/>
      <c r="TS4" s="662"/>
      <c r="TT4" s="662"/>
      <c r="TU4" s="662"/>
      <c r="TV4" s="662"/>
      <c r="TW4" s="662"/>
      <c r="TX4" s="662"/>
      <c r="TY4" s="662"/>
      <c r="TZ4" s="662"/>
      <c r="UA4" s="662"/>
      <c r="UB4" s="662"/>
      <c r="UC4" s="662"/>
      <c r="UD4" s="662"/>
      <c r="UE4" s="662"/>
      <c r="UF4" s="662"/>
      <c r="UG4" s="662"/>
      <c r="UH4" s="662"/>
      <c r="UI4" s="662"/>
      <c r="UJ4" s="662"/>
      <c r="UK4" s="662"/>
      <c r="UL4" s="662"/>
      <c r="UM4" s="662"/>
      <c r="UN4" s="662"/>
      <c r="UO4" s="662"/>
      <c r="UP4" s="662"/>
      <c r="UQ4" s="662"/>
      <c r="UR4" s="662"/>
      <c r="US4" s="662"/>
      <c r="UT4" s="662"/>
      <c r="UU4" s="662"/>
      <c r="UV4" s="662"/>
      <c r="UW4" s="662"/>
      <c r="UX4" s="662"/>
      <c r="UY4" s="662"/>
      <c r="UZ4" s="662"/>
      <c r="VA4" s="662"/>
      <c r="VB4" s="662"/>
      <c r="VC4" s="662"/>
      <c r="VD4" s="662"/>
      <c r="VE4" s="662"/>
      <c r="VF4" s="662"/>
      <c r="VG4" s="662"/>
      <c r="VH4" s="662"/>
      <c r="VI4" s="662"/>
      <c r="VJ4" s="662"/>
      <c r="VK4" s="662"/>
      <c r="VL4" s="662"/>
      <c r="VM4" s="662"/>
      <c r="VN4" s="662"/>
      <c r="VO4" s="662"/>
      <c r="VP4" s="662"/>
      <c r="VQ4" s="662"/>
      <c r="VR4" s="662"/>
      <c r="VS4" s="662"/>
      <c r="VT4" s="662"/>
      <c r="VU4" s="662"/>
      <c r="VV4" s="662"/>
      <c r="VW4" s="662"/>
      <c r="VX4" s="662"/>
      <c r="VY4" s="662"/>
      <c r="VZ4" s="662"/>
      <c r="WA4" s="662"/>
      <c r="WB4" s="662"/>
      <c r="WC4" s="662"/>
      <c r="WD4" s="662"/>
      <c r="WE4" s="662"/>
      <c r="WF4" s="662"/>
      <c r="WG4" s="662"/>
      <c r="WH4" s="662"/>
      <c r="WI4" s="662"/>
      <c r="WJ4" s="662"/>
      <c r="WK4" s="662"/>
      <c r="WL4" s="662"/>
      <c r="WM4" s="662"/>
      <c r="WN4" s="662"/>
      <c r="WO4" s="662"/>
      <c r="WP4" s="662"/>
      <c r="WQ4" s="662"/>
      <c r="WR4" s="662"/>
      <c r="WS4" s="662"/>
      <c r="WT4" s="662"/>
      <c r="WU4" s="662"/>
      <c r="WV4" s="662"/>
      <c r="WW4" s="662"/>
      <c r="WX4" s="662"/>
      <c r="WY4" s="662"/>
      <c r="WZ4" s="662"/>
      <c r="XA4" s="662"/>
      <c r="XB4" s="662"/>
      <c r="XC4" s="662"/>
      <c r="XD4" s="662"/>
      <c r="XE4" s="662"/>
      <c r="XF4" s="662"/>
      <c r="XG4" s="662"/>
      <c r="XH4" s="662"/>
      <c r="XI4" s="662"/>
      <c r="XJ4" s="662"/>
      <c r="XK4" s="662"/>
      <c r="XL4" s="662"/>
      <c r="XM4" s="662"/>
      <c r="XN4" s="662"/>
      <c r="XO4" s="662"/>
      <c r="XP4" s="662"/>
      <c r="XQ4" s="662"/>
      <c r="XR4" s="662"/>
      <c r="XS4" s="662"/>
      <c r="XT4" s="662"/>
      <c r="XU4" s="662"/>
      <c r="XV4" s="662"/>
      <c r="XW4" s="662"/>
      <c r="XX4" s="662"/>
      <c r="XY4" s="662"/>
      <c r="XZ4" s="662"/>
      <c r="YA4" s="662"/>
      <c r="YB4" s="662"/>
      <c r="YC4" s="662"/>
      <c r="YD4" s="662"/>
      <c r="YE4" s="662"/>
      <c r="YF4" s="662"/>
      <c r="YG4" s="662"/>
      <c r="YH4" s="662"/>
      <c r="YI4" s="662"/>
      <c r="YJ4" s="662"/>
      <c r="YK4" s="662"/>
      <c r="YL4" s="662"/>
      <c r="YM4" s="662"/>
      <c r="YN4" s="662"/>
      <c r="YO4" s="662"/>
      <c r="YP4" s="662"/>
      <c r="YQ4" s="662"/>
      <c r="YR4" s="662"/>
      <c r="YS4" s="662"/>
      <c r="YT4" s="662"/>
      <c r="YU4" s="662"/>
      <c r="YV4" s="662"/>
      <c r="YW4" s="662"/>
      <c r="YX4" s="662"/>
      <c r="YY4" s="662"/>
      <c r="YZ4" s="662"/>
      <c r="ZA4" s="662"/>
      <c r="ZB4" s="662"/>
      <c r="ZC4" s="662"/>
      <c r="ZD4" s="662"/>
      <c r="ZE4" s="662"/>
      <c r="ZF4" s="662"/>
      <c r="ZG4" s="662"/>
      <c r="ZH4" s="662"/>
      <c r="ZI4" s="662"/>
      <c r="ZJ4" s="662"/>
      <c r="ZK4" s="662"/>
      <c r="ZL4" s="662"/>
      <c r="ZM4" s="662"/>
      <c r="ZN4" s="662"/>
      <c r="ZO4" s="662"/>
      <c r="ZP4" s="662"/>
      <c r="ZQ4" s="662"/>
      <c r="ZR4" s="662"/>
      <c r="ZS4" s="662"/>
      <c r="ZT4" s="662"/>
      <c r="ZU4" s="662"/>
      <c r="ZV4" s="662"/>
      <c r="ZW4" s="662"/>
      <c r="ZX4" s="662"/>
      <c r="ZY4" s="662"/>
      <c r="ZZ4" s="662"/>
      <c r="AAA4" s="662"/>
      <c r="AAB4" s="662"/>
      <c r="AAC4" s="662"/>
      <c r="AAD4" s="662"/>
      <c r="AAE4" s="662"/>
      <c r="AAF4" s="662"/>
      <c r="AAG4" s="662"/>
      <c r="AAH4" s="662"/>
      <c r="AAI4" s="662"/>
      <c r="AAJ4" s="662"/>
      <c r="AAK4" s="662"/>
      <c r="AAL4" s="662"/>
      <c r="AAM4" s="662"/>
      <c r="AAN4" s="662"/>
      <c r="AAO4" s="662"/>
      <c r="AAP4" s="662"/>
      <c r="AAQ4" s="662"/>
      <c r="AAR4" s="662"/>
      <c r="AAS4" s="662"/>
      <c r="AAT4" s="662"/>
      <c r="AAU4" s="662"/>
      <c r="AAV4" s="662"/>
      <c r="AAW4" s="662"/>
      <c r="AAX4" s="662"/>
      <c r="AAY4" s="662"/>
      <c r="AAZ4" s="662"/>
      <c r="ABA4" s="662"/>
      <c r="ABB4" s="662"/>
      <c r="ABC4" s="662"/>
      <c r="ABD4" s="662"/>
      <c r="ABE4" s="662"/>
      <c r="ABF4" s="662"/>
      <c r="ABG4" s="662"/>
      <c r="ABH4" s="662"/>
      <c r="ABI4" s="662"/>
      <c r="ABJ4" s="662"/>
      <c r="ABK4" s="662"/>
      <c r="ABL4" s="662"/>
      <c r="ABM4" s="662"/>
      <c r="ABN4" s="662"/>
      <c r="ABO4" s="662"/>
      <c r="ABP4" s="662"/>
      <c r="ABQ4" s="662"/>
      <c r="ABR4" s="662"/>
      <c r="ABS4" s="662"/>
      <c r="ABT4" s="662"/>
      <c r="ABU4" s="662"/>
      <c r="ABV4" s="662"/>
      <c r="ABW4" s="662"/>
      <c r="ABX4" s="662"/>
      <c r="ABY4" s="662"/>
      <c r="ABZ4" s="662"/>
      <c r="ACA4" s="662"/>
      <c r="ACB4" s="662"/>
      <c r="ACC4" s="662"/>
      <c r="ACD4" s="662"/>
      <c r="ACE4" s="662"/>
      <c r="ACF4" s="662"/>
      <c r="ACG4" s="662"/>
      <c r="ACH4" s="662"/>
      <c r="ACI4" s="662"/>
      <c r="ACJ4" s="662"/>
      <c r="ACK4" s="662"/>
      <c r="ACL4" s="662"/>
      <c r="ACM4" s="662"/>
      <c r="ACN4" s="662"/>
      <c r="ACO4" s="662"/>
      <c r="ACP4" s="662"/>
      <c r="ACQ4" s="662"/>
      <c r="ACR4" s="662"/>
      <c r="ACS4" s="662"/>
      <c r="ACT4" s="662"/>
      <c r="ACU4" s="662"/>
      <c r="ACV4" s="662"/>
      <c r="ACW4" s="662"/>
      <c r="ACX4" s="662"/>
      <c r="ACY4" s="662"/>
      <c r="ACZ4" s="662"/>
      <c r="ADA4" s="662"/>
      <c r="ADB4" s="662"/>
      <c r="ADC4" s="662"/>
      <c r="ADD4" s="662"/>
      <c r="ADE4" s="662"/>
      <c r="ADF4" s="662"/>
      <c r="ADG4" s="662"/>
      <c r="ADH4" s="662"/>
      <c r="ADI4" s="662"/>
      <c r="ADJ4" s="662"/>
      <c r="ADK4" s="662"/>
      <c r="ADL4" s="662"/>
      <c r="ADM4" s="662"/>
      <c r="ADN4" s="662"/>
      <c r="ADO4" s="662"/>
      <c r="ADP4" s="662"/>
      <c r="ADQ4" s="662"/>
      <c r="ADR4" s="662"/>
      <c r="ADS4" s="662"/>
      <c r="ADT4" s="662"/>
      <c r="ADU4" s="662"/>
      <c r="ADV4" s="662"/>
      <c r="ADW4" s="662"/>
      <c r="ADX4" s="662"/>
      <c r="ADY4" s="662"/>
      <c r="ADZ4" s="662"/>
      <c r="AEA4" s="662"/>
      <c r="AEB4" s="662"/>
      <c r="AEC4" s="662"/>
      <c r="AED4" s="662"/>
      <c r="AEE4" s="662"/>
      <c r="AEF4" s="662"/>
      <c r="AEG4" s="662"/>
      <c r="AEH4" s="662"/>
      <c r="AEI4" s="662"/>
      <c r="AEJ4" s="662"/>
      <c r="AEK4" s="662"/>
      <c r="AEL4" s="662"/>
      <c r="AEM4" s="662"/>
      <c r="AEN4" s="662"/>
      <c r="AEO4" s="662"/>
      <c r="AEP4" s="662"/>
      <c r="AEQ4" s="662"/>
      <c r="AER4" s="662"/>
      <c r="AES4" s="662"/>
      <c r="AET4" s="662"/>
      <c r="AEU4" s="662"/>
      <c r="AEV4" s="662"/>
      <c r="AEW4" s="662"/>
      <c r="AEX4" s="662"/>
      <c r="AEY4" s="662"/>
      <c r="AEZ4" s="662"/>
      <c r="AFA4" s="662"/>
      <c r="AFB4" s="662"/>
      <c r="AFC4" s="662"/>
      <c r="AFD4" s="662"/>
      <c r="AFE4" s="662"/>
      <c r="AFF4" s="662"/>
      <c r="AFG4" s="662"/>
      <c r="AFH4" s="662"/>
      <c r="AFI4" s="662"/>
      <c r="AFJ4" s="662"/>
      <c r="AFK4" s="662"/>
      <c r="AFL4" s="662"/>
      <c r="AFM4" s="662"/>
      <c r="AFN4" s="662"/>
      <c r="AFO4" s="662"/>
      <c r="AFP4" s="662"/>
      <c r="AFQ4" s="662"/>
      <c r="AFR4" s="662"/>
      <c r="AFS4" s="662"/>
      <c r="AFT4" s="662"/>
      <c r="AFU4" s="662"/>
      <c r="AFV4" s="662"/>
      <c r="AFW4" s="662"/>
      <c r="AFX4" s="662"/>
      <c r="AFY4" s="662"/>
      <c r="AFZ4" s="662"/>
      <c r="AGA4" s="662"/>
      <c r="AGB4" s="662"/>
      <c r="AGC4" s="662"/>
      <c r="AGD4" s="662"/>
      <c r="AGE4" s="662"/>
      <c r="AGF4" s="662"/>
      <c r="AGG4" s="662"/>
      <c r="AGH4" s="662"/>
      <c r="AGI4" s="662"/>
      <c r="AGJ4" s="662"/>
      <c r="AGK4" s="662"/>
      <c r="AGL4" s="662"/>
      <c r="AGM4" s="662"/>
      <c r="AGN4" s="662"/>
      <c r="AGO4" s="662"/>
      <c r="AGP4" s="662"/>
      <c r="AGQ4" s="662"/>
      <c r="AGR4" s="662"/>
      <c r="AGS4" s="662"/>
      <c r="AGT4" s="662"/>
      <c r="AGU4" s="662"/>
      <c r="AGV4" s="662"/>
      <c r="AGW4" s="662"/>
      <c r="AGX4" s="662"/>
      <c r="AGY4" s="662"/>
      <c r="AGZ4" s="662"/>
      <c r="AHA4" s="662"/>
      <c r="AHB4" s="662"/>
      <c r="AHC4" s="662"/>
      <c r="AHD4" s="662"/>
      <c r="AHE4" s="662"/>
      <c r="AHF4" s="662"/>
      <c r="AHG4" s="662"/>
      <c r="AHH4" s="662"/>
      <c r="AHI4" s="662"/>
      <c r="AHJ4" s="662"/>
      <c r="AHK4" s="662"/>
      <c r="AHL4" s="662"/>
      <c r="AHM4" s="662"/>
      <c r="AHN4" s="662"/>
      <c r="AHO4" s="662"/>
      <c r="AHP4" s="662"/>
      <c r="AHQ4" s="662"/>
      <c r="AHR4" s="662"/>
      <c r="AHS4" s="662"/>
      <c r="AHT4" s="662"/>
      <c r="AHU4" s="662"/>
      <c r="AHV4" s="662"/>
      <c r="AHW4" s="662"/>
      <c r="AHX4" s="662"/>
      <c r="AHY4" s="662"/>
      <c r="AHZ4" s="662"/>
      <c r="AIA4" s="662"/>
      <c r="AIB4" s="662"/>
      <c r="AIC4" s="662"/>
      <c r="AID4" s="662"/>
      <c r="AIE4" s="662"/>
      <c r="AIF4" s="662"/>
      <c r="AIG4" s="662"/>
      <c r="AIH4" s="662"/>
      <c r="AII4" s="662"/>
      <c r="AIJ4" s="662"/>
      <c r="AIK4" s="662"/>
      <c r="AIL4" s="662"/>
      <c r="AIM4" s="662"/>
      <c r="AIN4" s="662"/>
      <c r="AIO4" s="662"/>
      <c r="AIP4" s="662"/>
      <c r="AIQ4" s="662"/>
      <c r="AIR4" s="662"/>
      <c r="AIS4" s="662"/>
      <c r="AIT4" s="662"/>
      <c r="AIU4" s="662"/>
      <c r="AIV4" s="662"/>
      <c r="AIW4" s="662"/>
      <c r="AIX4" s="662"/>
      <c r="AIY4" s="662"/>
      <c r="AIZ4" s="662"/>
      <c r="AJA4" s="662"/>
      <c r="AJB4" s="662"/>
      <c r="AJC4" s="662"/>
      <c r="AJD4" s="662"/>
      <c r="AJE4" s="662"/>
      <c r="AJF4" s="662"/>
      <c r="AJG4" s="662"/>
      <c r="AJH4" s="662"/>
      <c r="AJI4" s="662"/>
      <c r="AJJ4" s="662"/>
      <c r="AJK4" s="662"/>
      <c r="AJL4" s="662"/>
      <c r="AJM4" s="662"/>
      <c r="AJN4" s="662"/>
      <c r="AJO4" s="662"/>
      <c r="AJP4" s="662"/>
      <c r="AJQ4" s="662"/>
      <c r="AJR4" s="662"/>
      <c r="AJS4" s="662"/>
      <c r="AJT4" s="662"/>
      <c r="AJU4" s="662"/>
      <c r="AJV4" s="662"/>
      <c r="AJW4" s="662"/>
      <c r="AJX4" s="662"/>
      <c r="AJY4" s="662"/>
      <c r="AJZ4" s="662"/>
      <c r="AKA4" s="662"/>
      <c r="AKB4" s="662"/>
      <c r="AKC4" s="662"/>
      <c r="AKD4" s="662"/>
      <c r="AKE4" s="662"/>
      <c r="AKF4" s="662"/>
      <c r="AKG4" s="662"/>
      <c r="AKH4" s="662"/>
      <c r="AKI4" s="662"/>
      <c r="AKJ4" s="662"/>
      <c r="AKK4" s="662"/>
      <c r="AKL4" s="662"/>
      <c r="AKM4" s="662"/>
      <c r="AKN4" s="662"/>
      <c r="AKO4" s="662"/>
      <c r="AKP4" s="662"/>
      <c r="AKQ4" s="662"/>
      <c r="AKR4" s="662"/>
      <c r="AKS4" s="662"/>
      <c r="AKT4" s="662"/>
      <c r="AKU4" s="662"/>
      <c r="AKV4" s="662"/>
      <c r="AKW4" s="662"/>
      <c r="AKX4" s="662"/>
      <c r="AKY4" s="662"/>
      <c r="AKZ4" s="662"/>
      <c r="ALA4" s="662"/>
      <c r="ALB4" s="662"/>
      <c r="ALC4" s="662"/>
      <c r="ALD4" s="662"/>
      <c r="ALE4" s="662"/>
      <c r="ALF4" s="662"/>
      <c r="ALG4" s="662"/>
      <c r="ALH4" s="662"/>
      <c r="ALI4" s="662"/>
      <c r="ALJ4" s="662"/>
      <c r="ALK4" s="662"/>
      <c r="ALL4" s="662"/>
      <c r="ALM4" s="662"/>
      <c r="ALN4" s="662"/>
      <c r="ALO4" s="662"/>
      <c r="ALP4" s="662"/>
      <c r="ALQ4" s="662"/>
      <c r="ALR4" s="662"/>
      <c r="ALS4" s="662"/>
      <c r="ALT4" s="662"/>
      <c r="ALU4" s="662"/>
      <c r="ALV4" s="662"/>
      <c r="ALW4" s="662"/>
      <c r="ALX4" s="662"/>
      <c r="ALY4" s="662"/>
      <c r="ALZ4" s="662"/>
      <c r="AMA4" s="662"/>
      <c r="AMB4" s="662"/>
      <c r="AMC4" s="662"/>
      <c r="AMD4" s="662"/>
      <c r="AME4" s="662"/>
      <c r="AMF4" s="662"/>
      <c r="AMG4" s="662"/>
      <c r="AMH4" s="662"/>
      <c r="AMI4" s="662"/>
      <c r="AMJ4" s="662"/>
      <c r="AMK4" s="662"/>
      <c r="AML4" s="662"/>
      <c r="AMM4" s="662"/>
      <c r="AMN4" s="662"/>
      <c r="AMO4" s="662"/>
      <c r="AMP4" s="662"/>
      <c r="AMQ4" s="662"/>
      <c r="AMR4" s="662"/>
      <c r="AMS4" s="662"/>
      <c r="AMT4" s="662"/>
      <c r="AMU4" s="662"/>
      <c r="AMV4" s="662"/>
      <c r="AMW4" s="662"/>
      <c r="AMX4" s="662"/>
      <c r="AMY4" s="662"/>
      <c r="AMZ4" s="662"/>
      <c r="ANA4" s="662"/>
      <c r="ANB4" s="662"/>
      <c r="ANC4" s="662"/>
      <c r="AND4" s="662"/>
      <c r="ANE4" s="662"/>
      <c r="ANF4" s="662"/>
      <c r="ANG4" s="662"/>
      <c r="ANH4" s="662"/>
      <c r="ANI4" s="662"/>
      <c r="ANJ4" s="662"/>
      <c r="ANK4" s="662"/>
      <c r="ANL4" s="662"/>
      <c r="ANM4" s="662"/>
      <c r="ANN4" s="662"/>
      <c r="ANO4" s="662"/>
      <c r="ANP4" s="662"/>
      <c r="ANQ4" s="662"/>
      <c r="ANR4" s="662"/>
      <c r="ANS4" s="662"/>
      <c r="ANT4" s="662"/>
      <c r="ANU4" s="662"/>
      <c r="ANV4" s="662"/>
      <c r="ANW4" s="662"/>
      <c r="ANX4" s="662"/>
      <c r="ANY4" s="662"/>
      <c r="ANZ4" s="662"/>
      <c r="AOA4" s="662"/>
      <c r="AOB4" s="662"/>
      <c r="AOC4" s="662"/>
      <c r="AOD4" s="662"/>
      <c r="AOE4" s="662"/>
      <c r="AOF4" s="662"/>
      <c r="AOG4" s="662"/>
      <c r="AOH4" s="662"/>
      <c r="AOI4" s="662"/>
      <c r="AOJ4" s="662"/>
      <c r="AOK4" s="662"/>
      <c r="AOL4" s="662"/>
      <c r="AOM4" s="662"/>
      <c r="AON4" s="662"/>
      <c r="AOO4" s="662"/>
      <c r="AOP4" s="662"/>
      <c r="AOQ4" s="662"/>
      <c r="AOR4" s="662"/>
      <c r="AOS4" s="662"/>
      <c r="AOT4" s="662"/>
      <c r="AOU4" s="662"/>
      <c r="AOV4" s="662"/>
      <c r="AOW4" s="662"/>
      <c r="AOX4" s="662"/>
      <c r="AOY4" s="662"/>
      <c r="AOZ4" s="662"/>
      <c r="APA4" s="662"/>
      <c r="APB4" s="662"/>
      <c r="APC4" s="662"/>
      <c r="APD4" s="662"/>
      <c r="APE4" s="662"/>
      <c r="APF4" s="662"/>
      <c r="APG4" s="662"/>
      <c r="APH4" s="662"/>
      <c r="API4" s="662"/>
      <c r="APJ4" s="662"/>
      <c r="APK4" s="662"/>
      <c r="APL4" s="662"/>
      <c r="APM4" s="662"/>
      <c r="APN4" s="662"/>
      <c r="APO4" s="662"/>
      <c r="APP4" s="662"/>
      <c r="APQ4" s="662"/>
      <c r="APR4" s="662"/>
      <c r="APS4" s="662"/>
      <c r="APT4" s="662"/>
      <c r="APU4" s="662"/>
      <c r="APV4" s="662"/>
      <c r="APW4" s="662"/>
      <c r="APX4" s="662"/>
      <c r="APY4" s="662"/>
      <c r="APZ4" s="662"/>
      <c r="AQA4" s="662"/>
      <c r="AQB4" s="662"/>
      <c r="AQC4" s="662"/>
      <c r="AQD4" s="662"/>
      <c r="AQE4" s="662"/>
      <c r="AQF4" s="662"/>
      <c r="AQG4" s="662"/>
      <c r="AQH4" s="662"/>
      <c r="AQI4" s="662"/>
      <c r="AQJ4" s="662"/>
      <c r="AQK4" s="662"/>
      <c r="AQL4" s="662"/>
      <c r="AQM4" s="662"/>
      <c r="AQN4" s="662"/>
      <c r="AQO4" s="662"/>
      <c r="AQP4" s="662"/>
      <c r="AQQ4" s="662"/>
      <c r="AQR4" s="662"/>
      <c r="AQS4" s="662"/>
      <c r="AQT4" s="662"/>
      <c r="AQU4" s="662"/>
      <c r="AQV4" s="662"/>
      <c r="AQW4" s="662"/>
      <c r="AQX4" s="662"/>
      <c r="AQY4" s="662"/>
      <c r="AQZ4" s="662"/>
      <c r="ARA4" s="662"/>
      <c r="ARB4" s="662"/>
      <c r="ARC4" s="662"/>
      <c r="ARD4" s="662"/>
      <c r="ARE4" s="662"/>
      <c r="ARF4" s="662"/>
      <c r="ARG4" s="662"/>
      <c r="ARH4" s="662"/>
      <c r="ARI4" s="662"/>
      <c r="ARJ4" s="662"/>
      <c r="ARK4" s="662"/>
      <c r="ARL4" s="662"/>
      <c r="ARM4" s="662"/>
      <c r="ARN4" s="662"/>
      <c r="ARO4" s="662"/>
      <c r="ARP4" s="662"/>
      <c r="ARQ4" s="662"/>
      <c r="ARR4" s="662"/>
      <c r="ARS4" s="662"/>
      <c r="ART4" s="662"/>
      <c r="ARU4" s="662"/>
      <c r="ARV4" s="662"/>
      <c r="ARW4" s="662"/>
      <c r="ARX4" s="662"/>
      <c r="ARY4" s="662"/>
      <c r="ARZ4" s="662"/>
      <c r="ASA4" s="662"/>
      <c r="ASB4" s="662"/>
      <c r="ASC4" s="662"/>
      <c r="ASD4" s="662"/>
      <c r="ASE4" s="662"/>
      <c r="ASF4" s="662"/>
      <c r="ASG4" s="662"/>
      <c r="ASH4" s="662"/>
      <c r="ASI4" s="662"/>
      <c r="ASJ4" s="662"/>
      <c r="ASK4" s="662"/>
      <c r="ASL4" s="662"/>
      <c r="ASM4" s="662"/>
      <c r="ASN4" s="662"/>
      <c r="ASO4" s="662"/>
      <c r="ASP4" s="662"/>
      <c r="ASQ4" s="662"/>
      <c r="ASR4" s="662"/>
      <c r="ASS4" s="662"/>
      <c r="AST4" s="662"/>
      <c r="ASU4" s="662"/>
      <c r="ASV4" s="662"/>
      <c r="ASW4" s="662"/>
      <c r="ASX4" s="662"/>
      <c r="ASY4" s="662"/>
      <c r="ASZ4" s="662"/>
      <c r="ATA4" s="662"/>
      <c r="ATB4" s="662"/>
      <c r="ATC4" s="662"/>
      <c r="ATD4" s="662"/>
      <c r="ATE4" s="662"/>
      <c r="ATF4" s="662"/>
      <c r="ATG4" s="662"/>
      <c r="ATH4" s="662"/>
      <c r="ATI4" s="662"/>
      <c r="ATJ4" s="662"/>
      <c r="ATK4" s="662"/>
      <c r="ATL4" s="662"/>
      <c r="ATM4" s="662"/>
      <c r="ATN4" s="662"/>
      <c r="ATO4" s="662"/>
      <c r="ATP4" s="662"/>
      <c r="ATQ4" s="662"/>
      <c r="ATR4" s="662"/>
      <c r="ATS4" s="662"/>
      <c r="ATT4" s="662"/>
      <c r="ATU4" s="662"/>
      <c r="ATV4" s="662"/>
      <c r="ATW4" s="662"/>
      <c r="ATX4" s="662"/>
      <c r="ATY4" s="662"/>
      <c r="ATZ4" s="662"/>
      <c r="AUA4" s="662"/>
      <c r="AUB4" s="662"/>
      <c r="AUC4" s="662"/>
      <c r="AUD4" s="662"/>
      <c r="AUE4" s="662"/>
      <c r="AUF4" s="662"/>
      <c r="AUG4" s="662"/>
      <c r="AUH4" s="662"/>
      <c r="AUI4" s="662"/>
      <c r="AUJ4" s="662"/>
      <c r="AUK4" s="662"/>
      <c r="AUL4" s="662"/>
      <c r="AUM4" s="662"/>
      <c r="AUN4" s="662"/>
      <c r="AUO4" s="662"/>
      <c r="AUP4" s="662"/>
      <c r="AUQ4" s="662"/>
      <c r="AUR4" s="662"/>
      <c r="AUS4" s="662"/>
      <c r="AUT4" s="662"/>
      <c r="AUU4" s="662"/>
      <c r="AUV4" s="662"/>
      <c r="AUW4" s="662"/>
      <c r="AUX4" s="662"/>
      <c r="AUY4" s="662"/>
      <c r="AUZ4" s="662"/>
      <c r="AVA4" s="662"/>
      <c r="AVB4" s="662"/>
      <c r="AVC4" s="662"/>
      <c r="AVD4" s="662"/>
      <c r="AVE4" s="662"/>
      <c r="AVF4" s="662"/>
      <c r="AVG4" s="662"/>
      <c r="AVH4" s="662"/>
      <c r="AVI4" s="662"/>
      <c r="AVJ4" s="662"/>
      <c r="AVK4" s="662"/>
      <c r="AVL4" s="662"/>
      <c r="AVM4" s="662"/>
      <c r="AVN4" s="662"/>
      <c r="AVO4" s="662"/>
      <c r="AVP4" s="662"/>
      <c r="AVQ4" s="662"/>
      <c r="AVR4" s="662"/>
      <c r="AVS4" s="662"/>
      <c r="AVT4" s="662"/>
      <c r="AVU4" s="662"/>
      <c r="AVV4" s="662"/>
      <c r="AVW4" s="662"/>
      <c r="AVX4" s="662"/>
      <c r="AVY4" s="662"/>
      <c r="AVZ4" s="662"/>
      <c r="AWA4" s="662"/>
      <c r="AWB4" s="662"/>
      <c r="AWC4" s="662"/>
      <c r="AWD4" s="662"/>
      <c r="AWE4" s="662"/>
      <c r="AWF4" s="662"/>
      <c r="AWG4" s="662"/>
      <c r="AWH4" s="662"/>
      <c r="AWI4" s="662"/>
      <c r="AWJ4" s="662"/>
      <c r="AWK4" s="662"/>
      <c r="AWL4" s="662"/>
      <c r="AWM4" s="662"/>
      <c r="AWN4" s="662"/>
      <c r="AWO4" s="662"/>
      <c r="AWP4" s="662"/>
      <c r="AWQ4" s="662"/>
      <c r="AWR4" s="662"/>
      <c r="AWS4" s="662"/>
      <c r="AWT4" s="662"/>
      <c r="AWU4" s="662"/>
      <c r="AWV4" s="662"/>
      <c r="AWW4" s="662"/>
      <c r="AWX4" s="662"/>
      <c r="AWY4" s="662"/>
      <c r="AWZ4" s="662"/>
      <c r="AXA4" s="662"/>
      <c r="AXB4" s="662"/>
      <c r="AXC4" s="662"/>
      <c r="AXD4" s="662"/>
      <c r="AXE4" s="662"/>
      <c r="AXF4" s="662"/>
      <c r="AXG4" s="662"/>
      <c r="AXH4" s="662"/>
      <c r="AXI4" s="662"/>
      <c r="AXJ4" s="662"/>
      <c r="AXK4" s="662"/>
      <c r="AXL4" s="662"/>
      <c r="AXM4" s="662"/>
      <c r="AXN4" s="662"/>
      <c r="AXO4" s="662"/>
      <c r="AXP4" s="662"/>
      <c r="AXQ4" s="662"/>
      <c r="AXR4" s="662"/>
      <c r="AXS4" s="662"/>
      <c r="AXT4" s="662"/>
      <c r="AXU4" s="662"/>
      <c r="AXV4" s="662"/>
      <c r="AXW4" s="662"/>
      <c r="AXX4" s="662"/>
      <c r="AXY4" s="662"/>
      <c r="AXZ4" s="662"/>
      <c r="AYA4" s="662"/>
    </row>
    <row r="5" spans="1:1360" s="669" customFormat="1" ht="23.25">
      <c r="A5" s="670"/>
      <c r="B5" s="7056" t="s">
        <v>801</v>
      </c>
      <c r="C5" s="7056"/>
      <c r="D5" s="7056"/>
      <c r="E5" s="7056"/>
      <c r="F5" s="7056"/>
      <c r="G5" s="7056"/>
      <c r="H5" s="7056"/>
      <c r="I5" s="7056"/>
      <c r="J5" s="7056"/>
      <c r="K5" s="7056"/>
      <c r="L5" s="7056"/>
      <c r="M5" s="7056"/>
      <c r="N5" s="7056"/>
      <c r="O5" s="7056"/>
      <c r="P5" s="7056"/>
      <c r="Q5" s="7056"/>
      <c r="R5" s="668"/>
      <c r="S5" s="662"/>
      <c r="T5" s="662"/>
      <c r="U5" s="662"/>
      <c r="V5" s="662"/>
      <c r="W5" s="769"/>
      <c r="X5" s="770" t="s">
        <v>852</v>
      </c>
      <c r="Y5" s="7129" t="s">
        <v>853</v>
      </c>
      <c r="Z5" s="7129"/>
      <c r="AA5" s="7129"/>
      <c r="AB5" s="7129"/>
      <c r="AC5" s="7129"/>
      <c r="AD5" s="7129"/>
      <c r="AE5" s="7129"/>
      <c r="AF5" s="7129"/>
      <c r="AG5" s="7129"/>
      <c r="AH5" s="7129"/>
      <c r="AI5" s="7129"/>
      <c r="AJ5" s="7129"/>
      <c r="AK5" s="7129"/>
      <c r="AL5" s="7129"/>
      <c r="AM5" s="662"/>
      <c r="AN5" s="662"/>
      <c r="AO5" s="662"/>
      <c r="AP5" s="662"/>
      <c r="AQ5" s="662"/>
      <c r="AR5" s="662"/>
      <c r="AS5" s="662"/>
      <c r="AT5" s="662"/>
      <c r="AU5" s="662"/>
      <c r="AV5" s="662"/>
      <c r="AW5" s="662"/>
      <c r="AX5" s="662"/>
      <c r="AY5" s="662"/>
      <c r="AZ5" s="662"/>
      <c r="BA5" s="662"/>
      <c r="BB5" s="662"/>
      <c r="BC5" s="662"/>
      <c r="BD5" s="662"/>
      <c r="BE5" s="662"/>
      <c r="BF5" s="662"/>
      <c r="BG5" s="662"/>
      <c r="BH5" s="662"/>
      <c r="BI5" s="662"/>
      <c r="BJ5" s="662"/>
      <c r="BK5" s="662"/>
      <c r="BL5" s="662"/>
      <c r="BM5" s="662"/>
      <c r="BN5" s="662"/>
      <c r="BO5" s="662"/>
      <c r="BP5" s="662"/>
      <c r="BQ5" s="662"/>
      <c r="BR5" s="662"/>
      <c r="BS5" s="662"/>
      <c r="BT5" s="662"/>
      <c r="BU5" s="662"/>
      <c r="BV5" s="662"/>
      <c r="BW5" s="662"/>
      <c r="BX5" s="662"/>
      <c r="BY5" s="662"/>
      <c r="BZ5" s="662"/>
      <c r="CA5" s="662"/>
      <c r="CB5" s="662"/>
      <c r="CC5" s="662"/>
      <c r="CD5" s="662"/>
      <c r="CE5" s="662"/>
      <c r="CF5" s="662"/>
      <c r="CG5" s="662"/>
      <c r="CH5" s="662"/>
      <c r="CI5" s="662"/>
      <c r="CJ5" s="662"/>
      <c r="CK5" s="662"/>
      <c r="CL5" s="662"/>
      <c r="CM5" s="662"/>
      <c r="CN5" s="662"/>
      <c r="CO5" s="662"/>
      <c r="CP5" s="662"/>
      <c r="CQ5" s="662"/>
      <c r="CR5" s="662"/>
      <c r="CS5" s="662"/>
      <c r="CT5" s="662"/>
      <c r="CU5" s="662"/>
      <c r="CV5" s="662"/>
      <c r="CW5" s="662"/>
      <c r="CX5" s="662"/>
      <c r="CY5" s="662"/>
      <c r="CZ5" s="662"/>
      <c r="DA5" s="662"/>
      <c r="DB5" s="662"/>
      <c r="DC5" s="662"/>
      <c r="DD5" s="662"/>
      <c r="DE5" s="662"/>
      <c r="DF5" s="662"/>
      <c r="DG5" s="662"/>
      <c r="DH5" s="662"/>
      <c r="DI5" s="662"/>
      <c r="DJ5" s="662"/>
      <c r="DK5" s="662"/>
      <c r="DL5" s="662"/>
      <c r="DM5" s="662"/>
      <c r="DN5" s="662"/>
      <c r="DO5" s="662"/>
      <c r="DP5" s="662"/>
      <c r="DQ5" s="662"/>
      <c r="DR5" s="662"/>
      <c r="DS5" s="662"/>
      <c r="DT5" s="662"/>
      <c r="DU5" s="662"/>
      <c r="DV5" s="662"/>
      <c r="DW5" s="662"/>
      <c r="DX5" s="662"/>
      <c r="DY5" s="662"/>
      <c r="DZ5" s="662"/>
      <c r="EA5" s="662"/>
      <c r="EB5" s="662"/>
      <c r="EC5" s="662"/>
      <c r="ED5" s="662"/>
      <c r="EE5" s="662"/>
      <c r="EF5" s="662"/>
      <c r="EG5" s="662"/>
      <c r="EH5" s="662"/>
      <c r="EI5" s="662"/>
      <c r="EJ5" s="662"/>
      <c r="EK5" s="662"/>
      <c r="EL5" s="662"/>
      <c r="EM5" s="662"/>
      <c r="EN5" s="662"/>
      <c r="EO5" s="662"/>
      <c r="EP5" s="662"/>
      <c r="EQ5" s="662"/>
      <c r="ER5" s="662"/>
      <c r="ES5" s="662"/>
      <c r="ET5" s="662"/>
      <c r="EU5" s="662"/>
      <c r="EV5" s="662"/>
      <c r="EW5" s="662"/>
      <c r="EX5" s="662"/>
      <c r="EY5" s="662"/>
      <c r="EZ5" s="662"/>
      <c r="FA5" s="662"/>
      <c r="FB5" s="662"/>
      <c r="FC5" s="662"/>
      <c r="FD5" s="662"/>
      <c r="FE5" s="662"/>
      <c r="FF5" s="662"/>
      <c r="FG5" s="662"/>
      <c r="FH5" s="662"/>
      <c r="FI5" s="662"/>
      <c r="FJ5" s="662"/>
      <c r="FK5" s="662"/>
      <c r="FL5" s="662"/>
      <c r="FM5" s="662"/>
      <c r="FN5" s="662"/>
      <c r="FO5" s="662"/>
      <c r="FP5" s="662"/>
      <c r="FQ5" s="662"/>
      <c r="FR5" s="662"/>
      <c r="FS5" s="662"/>
      <c r="FT5" s="662"/>
      <c r="FU5" s="662"/>
      <c r="FV5" s="662"/>
      <c r="FW5" s="662"/>
      <c r="FX5" s="662"/>
      <c r="FY5" s="662"/>
      <c r="FZ5" s="662"/>
      <c r="GA5" s="662"/>
      <c r="GB5" s="662"/>
      <c r="GC5" s="662"/>
      <c r="GD5" s="662"/>
      <c r="GE5" s="662"/>
      <c r="GF5" s="662"/>
      <c r="GG5" s="662"/>
      <c r="GH5" s="662"/>
      <c r="GI5" s="662"/>
      <c r="GJ5" s="662"/>
      <c r="GK5" s="662"/>
      <c r="GL5" s="662"/>
      <c r="GM5" s="662"/>
      <c r="GN5" s="662"/>
      <c r="GO5" s="662"/>
      <c r="GP5" s="662"/>
      <c r="GQ5" s="662"/>
      <c r="GR5" s="662"/>
      <c r="GS5" s="662"/>
      <c r="GT5" s="662"/>
      <c r="GU5" s="662"/>
      <c r="GV5" s="662"/>
      <c r="GW5" s="662"/>
      <c r="GX5" s="662"/>
      <c r="GY5" s="662"/>
      <c r="GZ5" s="662"/>
      <c r="HA5" s="662"/>
      <c r="HB5" s="662"/>
      <c r="HC5" s="662"/>
      <c r="HD5" s="662"/>
      <c r="HE5" s="662"/>
      <c r="HF5" s="662"/>
      <c r="HG5" s="662"/>
      <c r="HH5" s="662"/>
      <c r="HI5" s="662"/>
      <c r="HJ5" s="662"/>
      <c r="HK5" s="662"/>
      <c r="HL5" s="662"/>
      <c r="HM5" s="662"/>
      <c r="HN5" s="662"/>
      <c r="HO5" s="662"/>
      <c r="HP5" s="662"/>
      <c r="HQ5" s="662"/>
      <c r="HR5" s="662"/>
      <c r="HS5" s="662"/>
      <c r="HT5" s="662"/>
      <c r="HU5" s="662"/>
      <c r="HV5" s="662"/>
      <c r="HW5" s="662"/>
      <c r="HX5" s="662"/>
      <c r="HY5" s="662"/>
      <c r="HZ5" s="662"/>
      <c r="IA5" s="662"/>
      <c r="IB5" s="662"/>
      <c r="IC5" s="662"/>
      <c r="ID5" s="662"/>
      <c r="IE5" s="662"/>
      <c r="IF5" s="662"/>
      <c r="IG5" s="662"/>
      <c r="IH5" s="662"/>
      <c r="II5" s="662"/>
      <c r="IJ5" s="662"/>
      <c r="IK5" s="662"/>
      <c r="IL5" s="662"/>
      <c r="IM5" s="662"/>
      <c r="IN5" s="662"/>
      <c r="IO5" s="662"/>
      <c r="IP5" s="662"/>
      <c r="IQ5" s="662"/>
      <c r="IR5" s="662"/>
      <c r="IS5" s="662"/>
      <c r="IT5" s="662"/>
      <c r="IU5" s="662"/>
      <c r="IV5" s="662"/>
      <c r="IW5" s="662"/>
      <c r="IX5" s="662"/>
      <c r="IY5" s="662"/>
      <c r="IZ5" s="662"/>
      <c r="JA5" s="662"/>
      <c r="JB5" s="662"/>
      <c r="JC5" s="662"/>
      <c r="JD5" s="662"/>
      <c r="JE5" s="662"/>
      <c r="JF5" s="662"/>
      <c r="JG5" s="662"/>
      <c r="JH5" s="662"/>
      <c r="JI5" s="662"/>
      <c r="JJ5" s="662"/>
      <c r="JK5" s="662"/>
      <c r="JL5" s="662"/>
      <c r="JM5" s="662"/>
      <c r="JN5" s="662"/>
      <c r="JO5" s="662"/>
      <c r="JP5" s="662"/>
      <c r="JQ5" s="662"/>
      <c r="JR5" s="662"/>
      <c r="JS5" s="662"/>
      <c r="JT5" s="662"/>
      <c r="JU5" s="662"/>
      <c r="JV5" s="662"/>
      <c r="JW5" s="662"/>
      <c r="JX5" s="662"/>
      <c r="JY5" s="662"/>
      <c r="JZ5" s="662"/>
      <c r="KA5" s="662"/>
      <c r="KB5" s="662"/>
      <c r="KC5" s="662"/>
      <c r="KD5" s="662"/>
      <c r="KE5" s="662"/>
      <c r="KF5" s="662"/>
      <c r="KG5" s="662"/>
      <c r="KH5" s="662"/>
      <c r="KI5" s="662"/>
      <c r="KJ5" s="662"/>
      <c r="KK5" s="662"/>
      <c r="KL5" s="662"/>
      <c r="KM5" s="662"/>
      <c r="KN5" s="662"/>
      <c r="KO5" s="662"/>
      <c r="KP5" s="662"/>
      <c r="KQ5" s="662"/>
      <c r="KR5" s="662"/>
      <c r="KS5" s="662"/>
      <c r="KT5" s="662"/>
      <c r="KU5" s="662"/>
      <c r="KV5" s="662"/>
      <c r="KW5" s="662"/>
      <c r="KX5" s="662"/>
      <c r="KY5" s="662"/>
      <c r="KZ5" s="662"/>
      <c r="LA5" s="662"/>
      <c r="LB5" s="662"/>
      <c r="LC5" s="662"/>
      <c r="LD5" s="662"/>
      <c r="LE5" s="662"/>
      <c r="LF5" s="662"/>
      <c r="LG5" s="662"/>
      <c r="LH5" s="662"/>
      <c r="LI5" s="662"/>
      <c r="LJ5" s="662"/>
      <c r="LK5" s="662"/>
      <c r="LL5" s="662"/>
      <c r="LM5" s="662"/>
      <c r="LN5" s="662"/>
      <c r="LO5" s="662"/>
      <c r="LP5" s="662"/>
      <c r="LQ5" s="662"/>
      <c r="LR5" s="662"/>
      <c r="LS5" s="662"/>
      <c r="LT5" s="662"/>
      <c r="LU5" s="662"/>
      <c r="LV5" s="662"/>
      <c r="LW5" s="662"/>
      <c r="LX5" s="662"/>
      <c r="LY5" s="662"/>
      <c r="LZ5" s="662"/>
      <c r="MA5" s="662"/>
      <c r="MB5" s="662"/>
      <c r="MC5" s="662"/>
      <c r="MD5" s="662"/>
      <c r="ME5" s="662"/>
      <c r="MF5" s="662"/>
      <c r="MG5" s="662"/>
      <c r="MH5" s="662"/>
      <c r="MI5" s="662"/>
      <c r="MJ5" s="662"/>
      <c r="MK5" s="662"/>
      <c r="ML5" s="662"/>
      <c r="MM5" s="662"/>
      <c r="MN5" s="662"/>
      <c r="MO5" s="662"/>
      <c r="MP5" s="662"/>
      <c r="MQ5" s="662"/>
      <c r="MR5" s="662"/>
      <c r="MS5" s="662"/>
      <c r="MT5" s="662"/>
      <c r="MU5" s="662"/>
      <c r="MV5" s="662"/>
      <c r="MW5" s="662"/>
      <c r="MX5" s="662"/>
      <c r="MY5" s="662"/>
      <c r="MZ5" s="662"/>
      <c r="NA5" s="662"/>
      <c r="NB5" s="662"/>
      <c r="NC5" s="662"/>
      <c r="ND5" s="662"/>
      <c r="NE5" s="662"/>
      <c r="NF5" s="662"/>
      <c r="NG5" s="662"/>
      <c r="NH5" s="662"/>
      <c r="NI5" s="662"/>
      <c r="NJ5" s="662"/>
      <c r="NK5" s="662"/>
      <c r="NL5" s="662"/>
      <c r="NM5" s="662"/>
      <c r="NN5" s="662"/>
      <c r="NO5" s="662"/>
      <c r="NP5" s="662"/>
      <c r="NQ5" s="662"/>
      <c r="NR5" s="662"/>
      <c r="NS5" s="662"/>
      <c r="NT5" s="662"/>
      <c r="NU5" s="662"/>
      <c r="NV5" s="662"/>
      <c r="NW5" s="662"/>
      <c r="NX5" s="662"/>
      <c r="NY5" s="662"/>
      <c r="NZ5" s="662"/>
      <c r="OA5" s="662"/>
      <c r="OB5" s="662"/>
      <c r="OC5" s="662"/>
      <c r="OD5" s="662"/>
      <c r="OE5" s="662"/>
      <c r="OF5" s="662"/>
      <c r="OG5" s="662"/>
      <c r="OH5" s="662"/>
      <c r="OI5" s="662"/>
      <c r="OJ5" s="662"/>
      <c r="OK5" s="662"/>
      <c r="OL5" s="662"/>
      <c r="OM5" s="662"/>
      <c r="ON5" s="662"/>
      <c r="OO5" s="662"/>
      <c r="OP5" s="662"/>
      <c r="OQ5" s="662"/>
      <c r="OR5" s="662"/>
      <c r="OS5" s="662"/>
      <c r="OT5" s="662"/>
      <c r="OU5" s="662"/>
      <c r="OV5" s="662"/>
      <c r="OW5" s="662"/>
      <c r="OX5" s="662"/>
      <c r="OY5" s="662"/>
      <c r="OZ5" s="662"/>
      <c r="PA5" s="662"/>
      <c r="PB5" s="662"/>
      <c r="PC5" s="662"/>
      <c r="PD5" s="662"/>
      <c r="PE5" s="662"/>
      <c r="PF5" s="662"/>
      <c r="PG5" s="662"/>
      <c r="PH5" s="662"/>
      <c r="PI5" s="662"/>
      <c r="PJ5" s="662"/>
      <c r="PK5" s="662"/>
      <c r="PL5" s="662"/>
      <c r="PM5" s="662"/>
      <c r="PN5" s="662"/>
      <c r="PO5" s="662"/>
      <c r="PP5" s="662"/>
      <c r="PQ5" s="662"/>
      <c r="PR5" s="662"/>
      <c r="PS5" s="662"/>
      <c r="PT5" s="662"/>
      <c r="PU5" s="662"/>
      <c r="PV5" s="662"/>
      <c r="PW5" s="662"/>
      <c r="PX5" s="662"/>
      <c r="PY5" s="662"/>
      <c r="PZ5" s="662"/>
      <c r="QA5" s="662"/>
      <c r="QB5" s="662"/>
      <c r="QC5" s="662"/>
      <c r="QD5" s="662"/>
      <c r="QE5" s="662"/>
      <c r="QF5" s="662"/>
      <c r="QG5" s="662"/>
      <c r="QH5" s="662"/>
      <c r="QI5" s="662"/>
      <c r="QJ5" s="662"/>
      <c r="QK5" s="662"/>
      <c r="QL5" s="662"/>
      <c r="QM5" s="662"/>
      <c r="QN5" s="662"/>
      <c r="QO5" s="662"/>
      <c r="QP5" s="662"/>
      <c r="QQ5" s="662"/>
      <c r="QR5" s="662"/>
      <c r="QS5" s="662"/>
      <c r="QT5" s="662"/>
      <c r="QU5" s="662"/>
      <c r="QV5" s="662"/>
      <c r="QW5" s="662"/>
      <c r="QX5" s="662"/>
      <c r="QY5" s="662"/>
      <c r="QZ5" s="662"/>
      <c r="RA5" s="662"/>
      <c r="RB5" s="662"/>
      <c r="RC5" s="662"/>
      <c r="RD5" s="662"/>
      <c r="RE5" s="662"/>
      <c r="RF5" s="662"/>
      <c r="RG5" s="662"/>
      <c r="RH5" s="662"/>
      <c r="RI5" s="662"/>
      <c r="RJ5" s="662"/>
      <c r="RK5" s="662"/>
      <c r="RL5" s="662"/>
      <c r="RM5" s="662"/>
      <c r="RN5" s="662"/>
      <c r="RO5" s="662"/>
      <c r="RP5" s="662"/>
      <c r="RQ5" s="662"/>
      <c r="RR5" s="662"/>
      <c r="RS5" s="662"/>
      <c r="RT5" s="662"/>
      <c r="RU5" s="662"/>
      <c r="RV5" s="662"/>
      <c r="RW5" s="662"/>
      <c r="RX5" s="662"/>
      <c r="RY5" s="662"/>
      <c r="RZ5" s="662"/>
      <c r="SA5" s="662"/>
      <c r="SB5" s="662"/>
      <c r="SC5" s="662"/>
      <c r="SD5" s="662"/>
      <c r="SE5" s="662"/>
      <c r="SF5" s="662"/>
      <c r="SG5" s="662"/>
      <c r="SH5" s="662"/>
      <c r="SI5" s="662"/>
      <c r="SJ5" s="662"/>
      <c r="SK5" s="662"/>
      <c r="SL5" s="662"/>
      <c r="SM5" s="662"/>
      <c r="SN5" s="662"/>
      <c r="SO5" s="662"/>
      <c r="SP5" s="662"/>
      <c r="SQ5" s="662"/>
      <c r="SR5" s="662"/>
      <c r="SS5" s="662"/>
      <c r="ST5" s="662"/>
      <c r="SU5" s="662"/>
      <c r="SV5" s="662"/>
      <c r="SW5" s="662"/>
      <c r="SX5" s="662"/>
      <c r="SY5" s="662"/>
      <c r="SZ5" s="662"/>
      <c r="TA5" s="662"/>
      <c r="TB5" s="662"/>
      <c r="TC5" s="662"/>
      <c r="TD5" s="662"/>
      <c r="TE5" s="662"/>
      <c r="TF5" s="662"/>
      <c r="TG5" s="662"/>
      <c r="TH5" s="662"/>
      <c r="TI5" s="662"/>
      <c r="TJ5" s="662"/>
      <c r="TK5" s="662"/>
      <c r="TL5" s="662"/>
      <c r="TM5" s="662"/>
      <c r="TN5" s="662"/>
      <c r="TO5" s="662"/>
      <c r="TP5" s="662"/>
      <c r="TQ5" s="662"/>
      <c r="TR5" s="662"/>
      <c r="TS5" s="662"/>
      <c r="TT5" s="662"/>
      <c r="TU5" s="662"/>
      <c r="TV5" s="662"/>
      <c r="TW5" s="662"/>
      <c r="TX5" s="662"/>
      <c r="TY5" s="662"/>
      <c r="TZ5" s="662"/>
      <c r="UA5" s="662"/>
      <c r="UB5" s="662"/>
      <c r="UC5" s="662"/>
      <c r="UD5" s="662"/>
      <c r="UE5" s="662"/>
      <c r="UF5" s="662"/>
      <c r="UG5" s="662"/>
      <c r="UH5" s="662"/>
      <c r="UI5" s="662"/>
      <c r="UJ5" s="662"/>
      <c r="UK5" s="662"/>
      <c r="UL5" s="662"/>
      <c r="UM5" s="662"/>
      <c r="UN5" s="662"/>
      <c r="UO5" s="662"/>
      <c r="UP5" s="662"/>
      <c r="UQ5" s="662"/>
      <c r="UR5" s="662"/>
      <c r="US5" s="662"/>
      <c r="UT5" s="662"/>
      <c r="UU5" s="662"/>
      <c r="UV5" s="662"/>
      <c r="UW5" s="662"/>
      <c r="UX5" s="662"/>
      <c r="UY5" s="662"/>
      <c r="UZ5" s="662"/>
      <c r="VA5" s="662"/>
      <c r="VB5" s="662"/>
      <c r="VC5" s="662"/>
      <c r="VD5" s="662"/>
      <c r="VE5" s="662"/>
      <c r="VF5" s="662"/>
      <c r="VG5" s="662"/>
      <c r="VH5" s="662"/>
      <c r="VI5" s="662"/>
      <c r="VJ5" s="662"/>
      <c r="VK5" s="662"/>
      <c r="VL5" s="662"/>
      <c r="VM5" s="662"/>
      <c r="VN5" s="662"/>
      <c r="VO5" s="662"/>
      <c r="VP5" s="662"/>
      <c r="VQ5" s="662"/>
      <c r="VR5" s="662"/>
      <c r="VS5" s="662"/>
      <c r="VT5" s="662"/>
      <c r="VU5" s="662"/>
      <c r="VV5" s="662"/>
      <c r="VW5" s="662"/>
      <c r="VX5" s="662"/>
      <c r="VY5" s="662"/>
      <c r="VZ5" s="662"/>
      <c r="WA5" s="662"/>
      <c r="WB5" s="662"/>
      <c r="WC5" s="662"/>
      <c r="WD5" s="662"/>
      <c r="WE5" s="662"/>
      <c r="WF5" s="662"/>
      <c r="WG5" s="662"/>
      <c r="WH5" s="662"/>
      <c r="WI5" s="662"/>
      <c r="WJ5" s="662"/>
      <c r="WK5" s="662"/>
      <c r="WL5" s="662"/>
      <c r="WM5" s="662"/>
      <c r="WN5" s="662"/>
      <c r="WO5" s="662"/>
      <c r="WP5" s="662"/>
      <c r="WQ5" s="662"/>
      <c r="WR5" s="662"/>
      <c r="WS5" s="662"/>
      <c r="WT5" s="662"/>
      <c r="WU5" s="662"/>
      <c r="WV5" s="662"/>
      <c r="WW5" s="662"/>
      <c r="WX5" s="662"/>
      <c r="WY5" s="662"/>
      <c r="WZ5" s="662"/>
      <c r="XA5" s="662"/>
      <c r="XB5" s="662"/>
      <c r="XC5" s="662"/>
      <c r="XD5" s="662"/>
      <c r="XE5" s="662"/>
      <c r="XF5" s="662"/>
      <c r="XG5" s="662"/>
      <c r="XH5" s="662"/>
      <c r="XI5" s="662"/>
      <c r="XJ5" s="662"/>
      <c r="XK5" s="662"/>
      <c r="XL5" s="662"/>
      <c r="XM5" s="662"/>
      <c r="XN5" s="662"/>
      <c r="XO5" s="662"/>
      <c r="XP5" s="662"/>
      <c r="XQ5" s="662"/>
      <c r="XR5" s="662"/>
      <c r="XS5" s="662"/>
      <c r="XT5" s="662"/>
      <c r="XU5" s="662"/>
      <c r="XV5" s="662"/>
      <c r="XW5" s="662"/>
      <c r="XX5" s="662"/>
      <c r="XY5" s="662"/>
      <c r="XZ5" s="662"/>
      <c r="YA5" s="662"/>
      <c r="YB5" s="662"/>
      <c r="YC5" s="662"/>
      <c r="YD5" s="662"/>
      <c r="YE5" s="662"/>
      <c r="YF5" s="662"/>
      <c r="YG5" s="662"/>
      <c r="YH5" s="662"/>
      <c r="YI5" s="662"/>
      <c r="YJ5" s="662"/>
      <c r="YK5" s="662"/>
      <c r="YL5" s="662"/>
      <c r="YM5" s="662"/>
      <c r="YN5" s="662"/>
      <c r="YO5" s="662"/>
      <c r="YP5" s="662"/>
      <c r="YQ5" s="662"/>
      <c r="YR5" s="662"/>
      <c r="YS5" s="662"/>
      <c r="YT5" s="662"/>
      <c r="YU5" s="662"/>
      <c r="YV5" s="662"/>
      <c r="YW5" s="662"/>
      <c r="YX5" s="662"/>
      <c r="YY5" s="662"/>
      <c r="YZ5" s="662"/>
      <c r="ZA5" s="662"/>
      <c r="ZB5" s="662"/>
      <c r="ZC5" s="662"/>
      <c r="ZD5" s="662"/>
      <c r="ZE5" s="662"/>
      <c r="ZF5" s="662"/>
      <c r="ZG5" s="662"/>
      <c r="ZH5" s="662"/>
      <c r="ZI5" s="662"/>
      <c r="ZJ5" s="662"/>
      <c r="ZK5" s="662"/>
      <c r="ZL5" s="662"/>
      <c r="ZM5" s="662"/>
      <c r="ZN5" s="662"/>
      <c r="ZO5" s="662"/>
      <c r="ZP5" s="662"/>
      <c r="ZQ5" s="662"/>
      <c r="ZR5" s="662"/>
      <c r="ZS5" s="662"/>
      <c r="ZT5" s="662"/>
      <c r="ZU5" s="662"/>
      <c r="ZV5" s="662"/>
      <c r="ZW5" s="662"/>
      <c r="ZX5" s="662"/>
      <c r="ZY5" s="662"/>
      <c r="ZZ5" s="662"/>
      <c r="AAA5" s="662"/>
      <c r="AAB5" s="662"/>
      <c r="AAC5" s="662"/>
      <c r="AAD5" s="662"/>
      <c r="AAE5" s="662"/>
      <c r="AAF5" s="662"/>
      <c r="AAG5" s="662"/>
      <c r="AAH5" s="662"/>
      <c r="AAI5" s="662"/>
      <c r="AAJ5" s="662"/>
      <c r="AAK5" s="662"/>
      <c r="AAL5" s="662"/>
      <c r="AAM5" s="662"/>
      <c r="AAN5" s="662"/>
      <c r="AAO5" s="662"/>
      <c r="AAP5" s="662"/>
      <c r="AAQ5" s="662"/>
      <c r="AAR5" s="662"/>
      <c r="AAS5" s="662"/>
      <c r="AAT5" s="662"/>
      <c r="AAU5" s="662"/>
      <c r="AAV5" s="662"/>
      <c r="AAW5" s="662"/>
      <c r="AAX5" s="662"/>
      <c r="AAY5" s="662"/>
      <c r="AAZ5" s="662"/>
      <c r="ABA5" s="662"/>
      <c r="ABB5" s="662"/>
      <c r="ABC5" s="662"/>
      <c r="ABD5" s="662"/>
      <c r="ABE5" s="662"/>
      <c r="ABF5" s="662"/>
      <c r="ABG5" s="662"/>
      <c r="ABH5" s="662"/>
      <c r="ABI5" s="662"/>
      <c r="ABJ5" s="662"/>
      <c r="ABK5" s="662"/>
      <c r="ABL5" s="662"/>
      <c r="ABM5" s="662"/>
      <c r="ABN5" s="662"/>
      <c r="ABO5" s="662"/>
      <c r="ABP5" s="662"/>
      <c r="ABQ5" s="662"/>
      <c r="ABR5" s="662"/>
      <c r="ABS5" s="662"/>
      <c r="ABT5" s="662"/>
      <c r="ABU5" s="662"/>
      <c r="ABV5" s="662"/>
      <c r="ABW5" s="662"/>
      <c r="ABX5" s="662"/>
      <c r="ABY5" s="662"/>
      <c r="ABZ5" s="662"/>
      <c r="ACA5" s="662"/>
      <c r="ACB5" s="662"/>
      <c r="ACC5" s="662"/>
      <c r="ACD5" s="662"/>
      <c r="ACE5" s="662"/>
      <c r="ACF5" s="662"/>
      <c r="ACG5" s="662"/>
      <c r="ACH5" s="662"/>
      <c r="ACI5" s="662"/>
      <c r="ACJ5" s="662"/>
      <c r="ACK5" s="662"/>
      <c r="ACL5" s="662"/>
      <c r="ACM5" s="662"/>
      <c r="ACN5" s="662"/>
      <c r="ACO5" s="662"/>
      <c r="ACP5" s="662"/>
      <c r="ACQ5" s="662"/>
      <c r="ACR5" s="662"/>
      <c r="ACS5" s="662"/>
      <c r="ACT5" s="662"/>
      <c r="ACU5" s="662"/>
      <c r="ACV5" s="662"/>
      <c r="ACW5" s="662"/>
      <c r="ACX5" s="662"/>
      <c r="ACY5" s="662"/>
      <c r="ACZ5" s="662"/>
      <c r="ADA5" s="662"/>
      <c r="ADB5" s="662"/>
      <c r="ADC5" s="662"/>
      <c r="ADD5" s="662"/>
      <c r="ADE5" s="662"/>
      <c r="ADF5" s="662"/>
      <c r="ADG5" s="662"/>
      <c r="ADH5" s="662"/>
      <c r="ADI5" s="662"/>
      <c r="ADJ5" s="662"/>
      <c r="ADK5" s="662"/>
      <c r="ADL5" s="662"/>
      <c r="ADM5" s="662"/>
      <c r="ADN5" s="662"/>
      <c r="ADO5" s="662"/>
      <c r="ADP5" s="662"/>
      <c r="ADQ5" s="662"/>
      <c r="ADR5" s="662"/>
      <c r="ADS5" s="662"/>
      <c r="ADT5" s="662"/>
      <c r="ADU5" s="662"/>
      <c r="ADV5" s="662"/>
      <c r="ADW5" s="662"/>
      <c r="ADX5" s="662"/>
      <c r="ADY5" s="662"/>
      <c r="ADZ5" s="662"/>
      <c r="AEA5" s="662"/>
      <c r="AEB5" s="662"/>
      <c r="AEC5" s="662"/>
      <c r="AED5" s="662"/>
      <c r="AEE5" s="662"/>
      <c r="AEF5" s="662"/>
      <c r="AEG5" s="662"/>
      <c r="AEH5" s="662"/>
      <c r="AEI5" s="662"/>
      <c r="AEJ5" s="662"/>
      <c r="AEK5" s="662"/>
      <c r="AEL5" s="662"/>
      <c r="AEM5" s="662"/>
      <c r="AEN5" s="662"/>
      <c r="AEO5" s="662"/>
      <c r="AEP5" s="662"/>
      <c r="AEQ5" s="662"/>
      <c r="AER5" s="662"/>
      <c r="AES5" s="662"/>
      <c r="AET5" s="662"/>
      <c r="AEU5" s="662"/>
      <c r="AEV5" s="662"/>
      <c r="AEW5" s="662"/>
      <c r="AEX5" s="662"/>
      <c r="AEY5" s="662"/>
      <c r="AEZ5" s="662"/>
      <c r="AFA5" s="662"/>
      <c r="AFB5" s="662"/>
      <c r="AFC5" s="662"/>
      <c r="AFD5" s="662"/>
      <c r="AFE5" s="662"/>
      <c r="AFF5" s="662"/>
      <c r="AFG5" s="662"/>
      <c r="AFH5" s="662"/>
      <c r="AFI5" s="662"/>
      <c r="AFJ5" s="662"/>
      <c r="AFK5" s="662"/>
      <c r="AFL5" s="662"/>
      <c r="AFM5" s="662"/>
      <c r="AFN5" s="662"/>
      <c r="AFO5" s="662"/>
      <c r="AFP5" s="662"/>
      <c r="AFQ5" s="662"/>
      <c r="AFR5" s="662"/>
      <c r="AFS5" s="662"/>
      <c r="AFT5" s="662"/>
      <c r="AFU5" s="662"/>
      <c r="AFV5" s="662"/>
      <c r="AFW5" s="662"/>
      <c r="AFX5" s="662"/>
      <c r="AFY5" s="662"/>
      <c r="AFZ5" s="662"/>
      <c r="AGA5" s="662"/>
      <c r="AGB5" s="662"/>
      <c r="AGC5" s="662"/>
      <c r="AGD5" s="662"/>
      <c r="AGE5" s="662"/>
      <c r="AGF5" s="662"/>
      <c r="AGG5" s="662"/>
      <c r="AGH5" s="662"/>
      <c r="AGI5" s="662"/>
      <c r="AGJ5" s="662"/>
      <c r="AGK5" s="662"/>
      <c r="AGL5" s="662"/>
      <c r="AGM5" s="662"/>
      <c r="AGN5" s="662"/>
      <c r="AGO5" s="662"/>
      <c r="AGP5" s="662"/>
      <c r="AGQ5" s="662"/>
      <c r="AGR5" s="662"/>
      <c r="AGS5" s="662"/>
      <c r="AGT5" s="662"/>
      <c r="AGU5" s="662"/>
      <c r="AGV5" s="662"/>
      <c r="AGW5" s="662"/>
      <c r="AGX5" s="662"/>
      <c r="AGY5" s="662"/>
      <c r="AGZ5" s="662"/>
      <c r="AHA5" s="662"/>
      <c r="AHB5" s="662"/>
      <c r="AHC5" s="662"/>
      <c r="AHD5" s="662"/>
      <c r="AHE5" s="662"/>
      <c r="AHF5" s="662"/>
      <c r="AHG5" s="662"/>
      <c r="AHH5" s="662"/>
      <c r="AHI5" s="662"/>
      <c r="AHJ5" s="662"/>
      <c r="AHK5" s="662"/>
      <c r="AHL5" s="662"/>
      <c r="AHM5" s="662"/>
      <c r="AHN5" s="662"/>
      <c r="AHO5" s="662"/>
      <c r="AHP5" s="662"/>
      <c r="AHQ5" s="662"/>
      <c r="AHR5" s="662"/>
      <c r="AHS5" s="662"/>
      <c r="AHT5" s="662"/>
      <c r="AHU5" s="662"/>
      <c r="AHV5" s="662"/>
      <c r="AHW5" s="662"/>
      <c r="AHX5" s="662"/>
      <c r="AHY5" s="662"/>
      <c r="AHZ5" s="662"/>
      <c r="AIA5" s="662"/>
      <c r="AIB5" s="662"/>
      <c r="AIC5" s="662"/>
      <c r="AID5" s="662"/>
      <c r="AIE5" s="662"/>
      <c r="AIF5" s="662"/>
      <c r="AIG5" s="662"/>
      <c r="AIH5" s="662"/>
      <c r="AII5" s="662"/>
      <c r="AIJ5" s="662"/>
      <c r="AIK5" s="662"/>
      <c r="AIL5" s="662"/>
      <c r="AIM5" s="662"/>
      <c r="AIN5" s="662"/>
      <c r="AIO5" s="662"/>
      <c r="AIP5" s="662"/>
      <c r="AIQ5" s="662"/>
      <c r="AIR5" s="662"/>
      <c r="AIS5" s="662"/>
      <c r="AIT5" s="662"/>
      <c r="AIU5" s="662"/>
      <c r="AIV5" s="662"/>
      <c r="AIW5" s="662"/>
      <c r="AIX5" s="662"/>
      <c r="AIY5" s="662"/>
      <c r="AIZ5" s="662"/>
      <c r="AJA5" s="662"/>
      <c r="AJB5" s="662"/>
      <c r="AJC5" s="662"/>
      <c r="AJD5" s="662"/>
      <c r="AJE5" s="662"/>
      <c r="AJF5" s="662"/>
      <c r="AJG5" s="662"/>
      <c r="AJH5" s="662"/>
      <c r="AJI5" s="662"/>
      <c r="AJJ5" s="662"/>
      <c r="AJK5" s="662"/>
      <c r="AJL5" s="662"/>
      <c r="AJM5" s="662"/>
      <c r="AJN5" s="662"/>
      <c r="AJO5" s="662"/>
      <c r="AJP5" s="662"/>
      <c r="AJQ5" s="662"/>
      <c r="AJR5" s="662"/>
      <c r="AJS5" s="662"/>
      <c r="AJT5" s="662"/>
      <c r="AJU5" s="662"/>
      <c r="AJV5" s="662"/>
      <c r="AJW5" s="662"/>
      <c r="AJX5" s="662"/>
      <c r="AJY5" s="662"/>
      <c r="AJZ5" s="662"/>
      <c r="AKA5" s="662"/>
      <c r="AKB5" s="662"/>
      <c r="AKC5" s="662"/>
      <c r="AKD5" s="662"/>
      <c r="AKE5" s="662"/>
      <c r="AKF5" s="662"/>
      <c r="AKG5" s="662"/>
      <c r="AKH5" s="662"/>
      <c r="AKI5" s="662"/>
      <c r="AKJ5" s="662"/>
      <c r="AKK5" s="662"/>
      <c r="AKL5" s="662"/>
      <c r="AKM5" s="662"/>
      <c r="AKN5" s="662"/>
      <c r="AKO5" s="662"/>
      <c r="AKP5" s="662"/>
      <c r="AKQ5" s="662"/>
      <c r="AKR5" s="662"/>
      <c r="AKS5" s="662"/>
      <c r="AKT5" s="662"/>
      <c r="AKU5" s="662"/>
      <c r="AKV5" s="662"/>
      <c r="AKW5" s="662"/>
      <c r="AKX5" s="662"/>
      <c r="AKY5" s="662"/>
      <c r="AKZ5" s="662"/>
      <c r="ALA5" s="662"/>
      <c r="ALB5" s="662"/>
      <c r="ALC5" s="662"/>
      <c r="ALD5" s="662"/>
      <c r="ALE5" s="662"/>
      <c r="ALF5" s="662"/>
      <c r="ALG5" s="662"/>
      <c r="ALH5" s="662"/>
      <c r="ALI5" s="662"/>
      <c r="ALJ5" s="662"/>
      <c r="ALK5" s="662"/>
      <c r="ALL5" s="662"/>
      <c r="ALM5" s="662"/>
      <c r="ALN5" s="662"/>
      <c r="ALO5" s="662"/>
      <c r="ALP5" s="662"/>
      <c r="ALQ5" s="662"/>
      <c r="ALR5" s="662"/>
      <c r="ALS5" s="662"/>
      <c r="ALT5" s="662"/>
      <c r="ALU5" s="662"/>
      <c r="ALV5" s="662"/>
      <c r="ALW5" s="662"/>
      <c r="ALX5" s="662"/>
      <c r="ALY5" s="662"/>
      <c r="ALZ5" s="662"/>
      <c r="AMA5" s="662"/>
      <c r="AMB5" s="662"/>
      <c r="AMC5" s="662"/>
      <c r="AMD5" s="662"/>
      <c r="AME5" s="662"/>
      <c r="AMF5" s="662"/>
      <c r="AMG5" s="662"/>
      <c r="AMH5" s="662"/>
      <c r="AMI5" s="662"/>
      <c r="AMJ5" s="662"/>
      <c r="AMK5" s="662"/>
      <c r="AML5" s="662"/>
      <c r="AMM5" s="662"/>
      <c r="AMN5" s="662"/>
      <c r="AMO5" s="662"/>
      <c r="AMP5" s="662"/>
      <c r="AMQ5" s="662"/>
      <c r="AMR5" s="662"/>
      <c r="AMS5" s="662"/>
      <c r="AMT5" s="662"/>
      <c r="AMU5" s="662"/>
      <c r="AMV5" s="662"/>
      <c r="AMW5" s="662"/>
      <c r="AMX5" s="662"/>
      <c r="AMY5" s="662"/>
      <c r="AMZ5" s="662"/>
      <c r="ANA5" s="662"/>
      <c r="ANB5" s="662"/>
      <c r="ANC5" s="662"/>
      <c r="AND5" s="662"/>
      <c r="ANE5" s="662"/>
      <c r="ANF5" s="662"/>
      <c r="ANG5" s="662"/>
      <c r="ANH5" s="662"/>
      <c r="ANI5" s="662"/>
      <c r="ANJ5" s="662"/>
      <c r="ANK5" s="662"/>
      <c r="ANL5" s="662"/>
      <c r="ANM5" s="662"/>
      <c r="ANN5" s="662"/>
      <c r="ANO5" s="662"/>
      <c r="ANP5" s="662"/>
      <c r="ANQ5" s="662"/>
      <c r="ANR5" s="662"/>
      <c r="ANS5" s="662"/>
      <c r="ANT5" s="662"/>
      <c r="ANU5" s="662"/>
      <c r="ANV5" s="662"/>
      <c r="ANW5" s="662"/>
      <c r="ANX5" s="662"/>
      <c r="ANY5" s="662"/>
      <c r="ANZ5" s="662"/>
      <c r="AOA5" s="662"/>
      <c r="AOB5" s="662"/>
      <c r="AOC5" s="662"/>
      <c r="AOD5" s="662"/>
      <c r="AOE5" s="662"/>
      <c r="AOF5" s="662"/>
      <c r="AOG5" s="662"/>
      <c r="AOH5" s="662"/>
      <c r="AOI5" s="662"/>
      <c r="AOJ5" s="662"/>
      <c r="AOK5" s="662"/>
      <c r="AOL5" s="662"/>
      <c r="AOM5" s="662"/>
      <c r="AON5" s="662"/>
      <c r="AOO5" s="662"/>
      <c r="AOP5" s="662"/>
      <c r="AOQ5" s="662"/>
      <c r="AOR5" s="662"/>
      <c r="AOS5" s="662"/>
      <c r="AOT5" s="662"/>
      <c r="AOU5" s="662"/>
      <c r="AOV5" s="662"/>
      <c r="AOW5" s="662"/>
      <c r="AOX5" s="662"/>
      <c r="AOY5" s="662"/>
      <c r="AOZ5" s="662"/>
      <c r="APA5" s="662"/>
      <c r="APB5" s="662"/>
      <c r="APC5" s="662"/>
      <c r="APD5" s="662"/>
      <c r="APE5" s="662"/>
      <c r="APF5" s="662"/>
      <c r="APG5" s="662"/>
      <c r="APH5" s="662"/>
      <c r="API5" s="662"/>
      <c r="APJ5" s="662"/>
      <c r="APK5" s="662"/>
      <c r="APL5" s="662"/>
      <c r="APM5" s="662"/>
      <c r="APN5" s="662"/>
      <c r="APO5" s="662"/>
      <c r="APP5" s="662"/>
      <c r="APQ5" s="662"/>
      <c r="APR5" s="662"/>
      <c r="APS5" s="662"/>
      <c r="APT5" s="662"/>
      <c r="APU5" s="662"/>
      <c r="APV5" s="662"/>
      <c r="APW5" s="662"/>
      <c r="APX5" s="662"/>
      <c r="APY5" s="662"/>
      <c r="APZ5" s="662"/>
      <c r="AQA5" s="662"/>
      <c r="AQB5" s="662"/>
      <c r="AQC5" s="662"/>
      <c r="AQD5" s="662"/>
      <c r="AQE5" s="662"/>
      <c r="AQF5" s="662"/>
      <c r="AQG5" s="662"/>
      <c r="AQH5" s="662"/>
      <c r="AQI5" s="662"/>
      <c r="AQJ5" s="662"/>
      <c r="AQK5" s="662"/>
      <c r="AQL5" s="662"/>
      <c r="AQM5" s="662"/>
      <c r="AQN5" s="662"/>
      <c r="AQO5" s="662"/>
      <c r="AQP5" s="662"/>
      <c r="AQQ5" s="662"/>
      <c r="AQR5" s="662"/>
      <c r="AQS5" s="662"/>
      <c r="AQT5" s="662"/>
      <c r="AQU5" s="662"/>
      <c r="AQV5" s="662"/>
      <c r="AQW5" s="662"/>
      <c r="AQX5" s="662"/>
      <c r="AQY5" s="662"/>
      <c r="AQZ5" s="662"/>
      <c r="ARA5" s="662"/>
      <c r="ARB5" s="662"/>
      <c r="ARC5" s="662"/>
      <c r="ARD5" s="662"/>
      <c r="ARE5" s="662"/>
      <c r="ARF5" s="662"/>
      <c r="ARG5" s="662"/>
      <c r="ARH5" s="662"/>
      <c r="ARI5" s="662"/>
      <c r="ARJ5" s="662"/>
      <c r="ARK5" s="662"/>
      <c r="ARL5" s="662"/>
      <c r="ARM5" s="662"/>
      <c r="ARN5" s="662"/>
      <c r="ARO5" s="662"/>
      <c r="ARP5" s="662"/>
      <c r="ARQ5" s="662"/>
      <c r="ARR5" s="662"/>
      <c r="ARS5" s="662"/>
      <c r="ART5" s="662"/>
      <c r="ARU5" s="662"/>
      <c r="ARV5" s="662"/>
      <c r="ARW5" s="662"/>
      <c r="ARX5" s="662"/>
      <c r="ARY5" s="662"/>
      <c r="ARZ5" s="662"/>
      <c r="ASA5" s="662"/>
      <c r="ASB5" s="662"/>
      <c r="ASC5" s="662"/>
      <c r="ASD5" s="662"/>
      <c r="ASE5" s="662"/>
      <c r="ASF5" s="662"/>
      <c r="ASG5" s="662"/>
      <c r="ASH5" s="662"/>
      <c r="ASI5" s="662"/>
      <c r="ASJ5" s="662"/>
      <c r="ASK5" s="662"/>
      <c r="ASL5" s="662"/>
      <c r="ASM5" s="662"/>
      <c r="ASN5" s="662"/>
      <c r="ASO5" s="662"/>
      <c r="ASP5" s="662"/>
      <c r="ASQ5" s="662"/>
      <c r="ASR5" s="662"/>
      <c r="ASS5" s="662"/>
      <c r="AST5" s="662"/>
      <c r="ASU5" s="662"/>
      <c r="ASV5" s="662"/>
      <c r="ASW5" s="662"/>
      <c r="ASX5" s="662"/>
      <c r="ASY5" s="662"/>
      <c r="ASZ5" s="662"/>
      <c r="ATA5" s="662"/>
      <c r="ATB5" s="662"/>
      <c r="ATC5" s="662"/>
      <c r="ATD5" s="662"/>
      <c r="ATE5" s="662"/>
      <c r="ATF5" s="662"/>
      <c r="ATG5" s="662"/>
      <c r="ATH5" s="662"/>
      <c r="ATI5" s="662"/>
      <c r="ATJ5" s="662"/>
      <c r="ATK5" s="662"/>
      <c r="ATL5" s="662"/>
      <c r="ATM5" s="662"/>
      <c r="ATN5" s="662"/>
      <c r="ATO5" s="662"/>
      <c r="ATP5" s="662"/>
      <c r="ATQ5" s="662"/>
      <c r="ATR5" s="662"/>
      <c r="ATS5" s="662"/>
      <c r="ATT5" s="662"/>
      <c r="ATU5" s="662"/>
      <c r="ATV5" s="662"/>
      <c r="ATW5" s="662"/>
      <c r="ATX5" s="662"/>
      <c r="ATY5" s="662"/>
      <c r="ATZ5" s="662"/>
      <c r="AUA5" s="662"/>
      <c r="AUB5" s="662"/>
      <c r="AUC5" s="662"/>
      <c r="AUD5" s="662"/>
      <c r="AUE5" s="662"/>
      <c r="AUF5" s="662"/>
      <c r="AUG5" s="662"/>
      <c r="AUH5" s="662"/>
      <c r="AUI5" s="662"/>
      <c r="AUJ5" s="662"/>
      <c r="AUK5" s="662"/>
      <c r="AUL5" s="662"/>
      <c r="AUM5" s="662"/>
      <c r="AUN5" s="662"/>
      <c r="AUO5" s="662"/>
      <c r="AUP5" s="662"/>
      <c r="AUQ5" s="662"/>
      <c r="AUR5" s="662"/>
      <c r="AUS5" s="662"/>
      <c r="AUT5" s="662"/>
      <c r="AUU5" s="662"/>
      <c r="AUV5" s="662"/>
      <c r="AUW5" s="662"/>
      <c r="AUX5" s="662"/>
      <c r="AUY5" s="662"/>
      <c r="AUZ5" s="662"/>
      <c r="AVA5" s="662"/>
      <c r="AVB5" s="662"/>
      <c r="AVC5" s="662"/>
      <c r="AVD5" s="662"/>
      <c r="AVE5" s="662"/>
      <c r="AVF5" s="662"/>
      <c r="AVG5" s="662"/>
      <c r="AVH5" s="662"/>
      <c r="AVI5" s="662"/>
      <c r="AVJ5" s="662"/>
      <c r="AVK5" s="662"/>
      <c r="AVL5" s="662"/>
      <c r="AVM5" s="662"/>
      <c r="AVN5" s="662"/>
      <c r="AVO5" s="662"/>
      <c r="AVP5" s="662"/>
      <c r="AVQ5" s="662"/>
      <c r="AVR5" s="662"/>
      <c r="AVS5" s="662"/>
      <c r="AVT5" s="662"/>
      <c r="AVU5" s="662"/>
      <c r="AVV5" s="662"/>
      <c r="AVW5" s="662"/>
      <c r="AVX5" s="662"/>
      <c r="AVY5" s="662"/>
      <c r="AVZ5" s="662"/>
      <c r="AWA5" s="662"/>
      <c r="AWB5" s="662"/>
      <c r="AWC5" s="662"/>
      <c r="AWD5" s="662"/>
      <c r="AWE5" s="662"/>
      <c r="AWF5" s="662"/>
      <c r="AWG5" s="662"/>
      <c r="AWH5" s="662"/>
      <c r="AWI5" s="662"/>
      <c r="AWJ5" s="662"/>
      <c r="AWK5" s="662"/>
      <c r="AWL5" s="662"/>
      <c r="AWM5" s="662"/>
      <c r="AWN5" s="662"/>
      <c r="AWO5" s="662"/>
      <c r="AWP5" s="662"/>
      <c r="AWQ5" s="662"/>
      <c r="AWR5" s="662"/>
      <c r="AWS5" s="662"/>
      <c r="AWT5" s="662"/>
      <c r="AWU5" s="662"/>
      <c r="AWV5" s="662"/>
      <c r="AWW5" s="662"/>
      <c r="AWX5" s="662"/>
      <c r="AWY5" s="662"/>
      <c r="AWZ5" s="662"/>
      <c r="AXA5" s="662"/>
      <c r="AXB5" s="662"/>
      <c r="AXC5" s="662"/>
      <c r="AXD5" s="662"/>
      <c r="AXE5" s="662"/>
      <c r="AXF5" s="662"/>
      <c r="AXG5" s="662"/>
      <c r="AXH5" s="662"/>
      <c r="AXI5" s="662"/>
      <c r="AXJ5" s="662"/>
      <c r="AXK5" s="662"/>
      <c r="AXL5" s="662"/>
      <c r="AXM5" s="662"/>
      <c r="AXN5" s="662"/>
      <c r="AXO5" s="662"/>
      <c r="AXP5" s="662"/>
      <c r="AXQ5" s="662"/>
      <c r="AXR5" s="662"/>
      <c r="AXS5" s="662"/>
      <c r="AXT5" s="662"/>
      <c r="AXU5" s="662"/>
      <c r="AXV5" s="662"/>
      <c r="AXW5" s="662"/>
      <c r="AXX5" s="662"/>
      <c r="AXY5" s="662"/>
      <c r="AXZ5" s="662"/>
      <c r="AYA5" s="662"/>
    </row>
    <row r="6" spans="1:1360" ht="18.75">
      <c r="B6" s="7056"/>
      <c r="C6" s="7056"/>
      <c r="D6" s="7056"/>
      <c r="E6" s="7056"/>
      <c r="F6" s="7056"/>
      <c r="G6" s="7056"/>
      <c r="H6" s="7056"/>
      <c r="I6" s="7056"/>
      <c r="J6" s="7056"/>
      <c r="K6" s="7056"/>
      <c r="L6" s="7056"/>
      <c r="M6" s="7056"/>
      <c r="N6" s="7056"/>
      <c r="O6" s="7056"/>
      <c r="P6" s="7056"/>
      <c r="Q6" s="7056"/>
      <c r="W6" s="771"/>
      <c r="X6" s="772"/>
      <c r="Y6" s="7129"/>
      <c r="Z6" s="7129"/>
      <c r="AA6" s="7129"/>
      <c r="AB6" s="7129"/>
      <c r="AC6" s="7129"/>
      <c r="AD6" s="7129"/>
      <c r="AE6" s="7129"/>
      <c r="AF6" s="7129"/>
      <c r="AG6" s="7129"/>
      <c r="AH6" s="7129"/>
      <c r="AI6" s="7129"/>
      <c r="AJ6" s="7129"/>
      <c r="AK6" s="7129"/>
      <c r="AL6" s="7129"/>
    </row>
    <row r="7" spans="1:1360" ht="23.25" customHeight="1" thickBot="1">
      <c r="S7" s="671" t="s">
        <v>798</v>
      </c>
      <c r="T7" s="672"/>
      <c r="W7" s="771"/>
      <c r="X7" s="772"/>
      <c r="Y7" s="773"/>
      <c r="Z7" s="773"/>
      <c r="AA7" s="773"/>
      <c r="AB7" s="773"/>
      <c r="AC7" s="773"/>
      <c r="AD7" s="773"/>
      <c r="AE7" s="773"/>
      <c r="AF7" s="773"/>
      <c r="AG7" s="773"/>
      <c r="AH7" s="773"/>
      <c r="AI7" s="773"/>
      <c r="AJ7" s="773"/>
      <c r="AK7" s="773"/>
      <c r="AL7" s="773"/>
    </row>
    <row r="8" spans="1:1360" ht="19.5" thickBot="1">
      <c r="S8" s="673" t="s">
        <v>802</v>
      </c>
      <c r="T8" s="674">
        <v>5</v>
      </c>
      <c r="W8" s="7130" t="s">
        <v>854</v>
      </c>
      <c r="X8" s="774" t="s">
        <v>802</v>
      </c>
      <c r="Y8" s="775"/>
      <c r="Z8" s="775"/>
      <c r="AA8" s="775"/>
      <c r="AB8" s="775"/>
      <c r="AC8" s="775"/>
      <c r="AD8" s="775"/>
      <c r="AE8" s="775"/>
      <c r="AF8" s="775"/>
      <c r="AG8" s="775"/>
      <c r="AH8" s="775"/>
      <c r="AI8" s="775"/>
      <c r="AJ8" s="776"/>
      <c r="AK8" s="7130" t="s">
        <v>854</v>
      </c>
      <c r="AL8" s="777" t="s">
        <v>317</v>
      </c>
    </row>
    <row r="9" spans="1:1360" ht="19.5" thickBot="1">
      <c r="S9" s="675" t="s">
        <v>803</v>
      </c>
      <c r="T9" s="671">
        <v>40</v>
      </c>
      <c r="V9" s="676"/>
      <c r="W9" s="7130"/>
      <c r="X9" s="778" t="s">
        <v>803</v>
      </c>
      <c r="Y9" s="779"/>
      <c r="Z9" s="779"/>
      <c r="AA9" s="779"/>
      <c r="AB9" s="779"/>
      <c r="AC9" s="779"/>
      <c r="AD9" s="779"/>
      <c r="AE9" s="779"/>
      <c r="AF9" s="779"/>
      <c r="AG9" s="779"/>
      <c r="AH9" s="779"/>
      <c r="AI9" s="779"/>
      <c r="AJ9" s="780"/>
      <c r="AK9" s="7130"/>
      <c r="AL9" s="777" t="s">
        <v>318</v>
      </c>
    </row>
    <row r="10" spans="1:1360" ht="19.5" thickBot="1">
      <c r="S10" s="673" t="s">
        <v>804</v>
      </c>
      <c r="T10" s="674">
        <v>10</v>
      </c>
      <c r="W10" s="7130"/>
      <c r="X10" s="781" t="s">
        <v>804</v>
      </c>
      <c r="Y10" s="782"/>
      <c r="Z10" s="782"/>
      <c r="AA10" s="782"/>
      <c r="AB10" s="782"/>
      <c r="AC10" s="782"/>
      <c r="AD10" s="782"/>
      <c r="AE10" s="782"/>
      <c r="AF10" s="782"/>
      <c r="AG10" s="782"/>
      <c r="AH10" s="782"/>
      <c r="AI10" s="782"/>
      <c r="AJ10" s="782"/>
      <c r="AK10" s="7130"/>
      <c r="AL10" s="777" t="s">
        <v>319</v>
      </c>
    </row>
    <row r="11" spans="1:1360" ht="19.5" thickBot="1">
      <c r="S11" s="675" t="s">
        <v>805</v>
      </c>
      <c r="T11" s="671">
        <v>20</v>
      </c>
      <c r="W11" s="7130"/>
      <c r="X11" s="783" t="s">
        <v>805</v>
      </c>
      <c r="Y11" s="784"/>
      <c r="Z11" s="785"/>
      <c r="AA11" s="784"/>
      <c r="AB11" s="785"/>
      <c r="AC11" s="784"/>
      <c r="AD11" s="785"/>
      <c r="AE11" s="784"/>
      <c r="AF11" s="785"/>
      <c r="AG11" s="784"/>
      <c r="AH11" s="785"/>
      <c r="AI11" s="784"/>
      <c r="AJ11" s="785"/>
      <c r="AK11" s="7130"/>
      <c r="AL11" s="777" t="s">
        <v>320</v>
      </c>
    </row>
    <row r="12" spans="1:1360" ht="19.5" thickBot="1">
      <c r="A12" s="677"/>
      <c r="B12" s="677"/>
      <c r="C12" s="677"/>
      <c r="D12" s="677"/>
      <c r="E12" s="677"/>
      <c r="F12" s="677"/>
      <c r="G12" s="677"/>
      <c r="H12" s="677"/>
      <c r="I12" s="677"/>
      <c r="J12" s="677"/>
      <c r="K12" s="677"/>
      <c r="L12" s="677"/>
      <c r="M12" s="677"/>
      <c r="N12" s="677"/>
      <c r="O12" s="677"/>
      <c r="P12" s="677"/>
      <c r="Q12" s="677"/>
      <c r="R12" s="677"/>
      <c r="S12" s="673" t="s">
        <v>803</v>
      </c>
      <c r="T12" s="674">
        <v>40</v>
      </c>
      <c r="U12" s="662"/>
      <c r="V12" s="662"/>
      <c r="W12" s="7130"/>
      <c r="X12" s="778" t="s">
        <v>803</v>
      </c>
      <c r="Y12" s="779"/>
      <c r="Z12" s="779"/>
      <c r="AA12" s="779"/>
      <c r="AB12" s="779"/>
      <c r="AC12" s="779"/>
      <c r="AD12" s="779"/>
      <c r="AE12" s="779"/>
      <c r="AF12" s="779"/>
      <c r="AG12" s="779"/>
      <c r="AH12" s="779"/>
      <c r="AI12" s="779"/>
      <c r="AJ12" s="780"/>
      <c r="AK12" s="7130"/>
      <c r="AL12" s="777" t="s">
        <v>318</v>
      </c>
    </row>
    <row r="13" spans="1:1360" ht="15">
      <c r="S13" s="662"/>
      <c r="T13" s="662"/>
      <c r="U13" s="662"/>
      <c r="V13" s="662"/>
      <c r="W13" s="786"/>
      <c r="X13" s="786"/>
      <c r="Y13" s="786"/>
      <c r="Z13" s="786"/>
      <c r="AA13" s="786"/>
      <c r="AB13" s="786"/>
      <c r="AC13" s="786"/>
      <c r="AD13" s="786"/>
      <c r="AE13" s="786"/>
      <c r="AF13" s="786"/>
      <c r="AG13" s="786"/>
      <c r="AH13" s="786"/>
      <c r="AI13" s="786"/>
      <c r="AJ13" s="786"/>
      <c r="AK13" s="786"/>
      <c r="AL13" s="787"/>
    </row>
    <row r="14" spans="1:1360" s="669" customFormat="1" ht="23.25" customHeight="1">
      <c r="A14" s="678">
        <v>1</v>
      </c>
      <c r="B14" s="7057" t="s">
        <v>806</v>
      </c>
      <c r="C14" s="7057"/>
      <c r="D14" s="7057"/>
      <c r="E14" s="7057"/>
      <c r="F14" s="7057"/>
      <c r="G14" s="7057"/>
      <c r="H14" s="7057"/>
      <c r="I14" s="7057"/>
      <c r="J14" s="7057"/>
      <c r="K14" s="7057"/>
      <c r="L14" s="7057"/>
      <c r="M14" s="7057"/>
      <c r="N14" s="7057"/>
      <c r="O14" s="7057"/>
      <c r="P14" s="7057"/>
      <c r="Q14" s="679">
        <f>A14</f>
        <v>1</v>
      </c>
      <c r="S14" s="662"/>
      <c r="T14" s="662"/>
      <c r="U14" s="662"/>
      <c r="V14" s="662"/>
      <c r="W14" s="677"/>
      <c r="X14" s="677"/>
      <c r="Y14" s="677"/>
      <c r="Z14" s="677"/>
      <c r="AA14" s="677"/>
      <c r="AB14" s="677"/>
      <c r="AC14" s="677"/>
      <c r="AD14" s="677"/>
      <c r="AE14" s="677"/>
      <c r="AF14" s="677"/>
      <c r="AG14" s="677"/>
      <c r="AH14" s="677"/>
      <c r="AI14" s="677"/>
      <c r="AJ14" s="677"/>
      <c r="AK14" s="677"/>
      <c r="AL14" s="677"/>
      <c r="AM14" s="662"/>
      <c r="AN14" s="662"/>
      <c r="AO14" s="662"/>
      <c r="AP14" s="662"/>
      <c r="AQ14" s="662"/>
      <c r="AR14" s="662"/>
      <c r="AS14" s="662"/>
      <c r="AT14" s="662"/>
      <c r="AU14" s="662"/>
      <c r="AV14" s="662"/>
      <c r="AW14" s="662"/>
      <c r="AX14" s="662"/>
      <c r="AY14" s="662"/>
      <c r="AZ14" s="662"/>
      <c r="BA14" s="662"/>
      <c r="BB14" s="662"/>
      <c r="BC14" s="662"/>
      <c r="BD14" s="662"/>
      <c r="BE14" s="662"/>
      <c r="BF14" s="662"/>
      <c r="BG14" s="662"/>
      <c r="BH14" s="662"/>
      <c r="BI14" s="662"/>
      <c r="BJ14" s="662"/>
      <c r="BK14" s="662"/>
      <c r="BL14" s="662"/>
      <c r="BM14" s="662"/>
      <c r="BN14" s="662"/>
      <c r="BO14" s="662"/>
      <c r="BP14" s="662"/>
      <c r="BQ14" s="662"/>
      <c r="BR14" s="662"/>
      <c r="BS14" s="662"/>
      <c r="BT14" s="662"/>
      <c r="BU14" s="662"/>
      <c r="BV14" s="662"/>
      <c r="BW14" s="662"/>
      <c r="BX14" s="662"/>
      <c r="BY14" s="662"/>
      <c r="BZ14" s="662"/>
      <c r="CA14" s="662"/>
      <c r="CB14" s="662"/>
      <c r="CC14" s="662"/>
      <c r="CD14" s="662"/>
      <c r="CE14" s="662"/>
      <c r="CF14" s="662"/>
      <c r="CG14" s="662"/>
      <c r="CH14" s="662"/>
      <c r="CI14" s="662"/>
      <c r="CJ14" s="662"/>
      <c r="CK14" s="662"/>
      <c r="CL14" s="662"/>
      <c r="CM14" s="662"/>
      <c r="CN14" s="662"/>
      <c r="CO14" s="662"/>
      <c r="CP14" s="662"/>
      <c r="CQ14" s="662"/>
      <c r="CR14" s="662"/>
      <c r="CS14" s="662"/>
      <c r="CT14" s="662"/>
      <c r="CU14" s="662"/>
      <c r="CV14" s="662"/>
      <c r="CW14" s="662"/>
      <c r="CX14" s="662"/>
      <c r="CY14" s="662"/>
      <c r="CZ14" s="662"/>
      <c r="DA14" s="662"/>
      <c r="DB14" s="662"/>
      <c r="DC14" s="662"/>
      <c r="DD14" s="662"/>
      <c r="DE14" s="662"/>
      <c r="DF14" s="662"/>
      <c r="DG14" s="662"/>
      <c r="DH14" s="662"/>
      <c r="DI14" s="662"/>
      <c r="DJ14" s="662"/>
      <c r="DK14" s="662"/>
      <c r="DL14" s="662"/>
      <c r="DM14" s="662"/>
      <c r="DN14" s="662"/>
      <c r="DO14" s="662"/>
      <c r="DP14" s="662"/>
      <c r="DQ14" s="662"/>
      <c r="DR14" s="662"/>
      <c r="DS14" s="662"/>
      <c r="DT14" s="662"/>
      <c r="DU14" s="662"/>
      <c r="DV14" s="662"/>
      <c r="DW14" s="662"/>
      <c r="DX14" s="662"/>
      <c r="DY14" s="662"/>
      <c r="DZ14" s="662"/>
      <c r="EA14" s="662"/>
      <c r="EB14" s="662"/>
      <c r="EC14" s="662"/>
      <c r="ED14" s="662"/>
      <c r="EE14" s="662"/>
      <c r="EF14" s="662"/>
      <c r="EG14" s="662"/>
      <c r="EH14" s="662"/>
      <c r="EI14" s="662"/>
      <c r="EJ14" s="662"/>
      <c r="EK14" s="662"/>
      <c r="EL14" s="662"/>
      <c r="EM14" s="662"/>
      <c r="EN14" s="662"/>
      <c r="EO14" s="662"/>
      <c r="EP14" s="662"/>
      <c r="EQ14" s="662"/>
      <c r="ER14" s="662"/>
      <c r="ES14" s="662"/>
      <c r="ET14" s="662"/>
      <c r="EU14" s="662"/>
      <c r="EV14" s="662"/>
      <c r="EW14" s="662"/>
      <c r="EX14" s="662"/>
      <c r="EY14" s="662"/>
      <c r="EZ14" s="662"/>
      <c r="FA14" s="662"/>
      <c r="FB14" s="662"/>
      <c r="FC14" s="662"/>
      <c r="FD14" s="662"/>
      <c r="FE14" s="662"/>
      <c r="FF14" s="662"/>
      <c r="FG14" s="662"/>
      <c r="FH14" s="662"/>
      <c r="FI14" s="662"/>
      <c r="FJ14" s="662"/>
      <c r="FK14" s="662"/>
      <c r="FL14" s="662"/>
      <c r="FM14" s="662"/>
      <c r="FN14" s="662"/>
      <c r="FO14" s="662"/>
      <c r="FP14" s="662"/>
      <c r="FQ14" s="662"/>
      <c r="FR14" s="662"/>
      <c r="FS14" s="662"/>
      <c r="FT14" s="662"/>
      <c r="FU14" s="662"/>
      <c r="FV14" s="662"/>
      <c r="FW14" s="662"/>
      <c r="FX14" s="662"/>
      <c r="FY14" s="662"/>
      <c r="FZ14" s="662"/>
      <c r="GA14" s="662"/>
      <c r="GB14" s="662"/>
      <c r="GC14" s="662"/>
      <c r="GD14" s="662"/>
      <c r="GE14" s="662"/>
      <c r="GF14" s="662"/>
      <c r="GG14" s="662"/>
      <c r="GH14" s="662"/>
      <c r="GI14" s="662"/>
      <c r="GJ14" s="662"/>
      <c r="GK14" s="662"/>
      <c r="GL14" s="662"/>
      <c r="GM14" s="662"/>
      <c r="GN14" s="662"/>
      <c r="GO14" s="662"/>
      <c r="GP14" s="662"/>
      <c r="GQ14" s="662"/>
      <c r="GR14" s="662"/>
      <c r="GS14" s="662"/>
      <c r="GT14" s="662"/>
      <c r="GU14" s="662"/>
      <c r="GV14" s="662"/>
      <c r="GW14" s="662"/>
      <c r="GX14" s="662"/>
      <c r="GY14" s="662"/>
      <c r="GZ14" s="662"/>
      <c r="HA14" s="662"/>
      <c r="HB14" s="662"/>
      <c r="HC14" s="662"/>
      <c r="HD14" s="662"/>
      <c r="HE14" s="662"/>
      <c r="HF14" s="662"/>
      <c r="HG14" s="662"/>
      <c r="HH14" s="662"/>
      <c r="HI14" s="662"/>
      <c r="HJ14" s="662"/>
      <c r="HK14" s="662"/>
      <c r="HL14" s="662"/>
      <c r="HM14" s="662"/>
      <c r="HN14" s="662"/>
      <c r="HO14" s="662"/>
      <c r="HP14" s="662"/>
      <c r="HQ14" s="662"/>
      <c r="HR14" s="662"/>
      <c r="HS14" s="662"/>
      <c r="HT14" s="662"/>
      <c r="HU14" s="662"/>
      <c r="HV14" s="662"/>
      <c r="HW14" s="662"/>
      <c r="HX14" s="662"/>
      <c r="HY14" s="662"/>
      <c r="HZ14" s="662"/>
      <c r="IA14" s="662"/>
      <c r="IB14" s="662"/>
      <c r="IC14" s="662"/>
      <c r="ID14" s="662"/>
      <c r="IE14" s="662"/>
      <c r="IF14" s="662"/>
      <c r="IG14" s="662"/>
      <c r="IH14" s="662"/>
      <c r="II14" s="662"/>
      <c r="IJ14" s="662"/>
      <c r="IK14" s="662"/>
      <c r="IL14" s="662"/>
      <c r="IM14" s="662"/>
      <c r="IN14" s="662"/>
      <c r="IO14" s="662"/>
      <c r="IP14" s="662"/>
      <c r="IQ14" s="662"/>
      <c r="IR14" s="662"/>
      <c r="IS14" s="662"/>
      <c r="IT14" s="662"/>
      <c r="IU14" s="662"/>
      <c r="IV14" s="662"/>
      <c r="IW14" s="662"/>
      <c r="IX14" s="662"/>
      <c r="IY14" s="662"/>
      <c r="IZ14" s="662"/>
      <c r="JA14" s="662"/>
      <c r="JB14" s="662"/>
      <c r="JC14" s="662"/>
      <c r="JD14" s="662"/>
      <c r="JE14" s="662"/>
      <c r="JF14" s="662"/>
      <c r="JG14" s="662"/>
      <c r="JH14" s="662"/>
      <c r="JI14" s="662"/>
      <c r="JJ14" s="662"/>
      <c r="JK14" s="662"/>
      <c r="JL14" s="662"/>
      <c r="JM14" s="662"/>
      <c r="JN14" s="662"/>
      <c r="JO14" s="662"/>
      <c r="JP14" s="662"/>
      <c r="JQ14" s="662"/>
      <c r="JR14" s="662"/>
      <c r="JS14" s="662"/>
      <c r="JT14" s="662"/>
      <c r="JU14" s="662"/>
      <c r="JV14" s="662"/>
      <c r="JW14" s="662"/>
      <c r="JX14" s="662"/>
      <c r="JY14" s="662"/>
      <c r="JZ14" s="662"/>
      <c r="KA14" s="662"/>
      <c r="KB14" s="662"/>
      <c r="KC14" s="662"/>
      <c r="KD14" s="662"/>
      <c r="KE14" s="662"/>
      <c r="KF14" s="662"/>
      <c r="KG14" s="662"/>
      <c r="KH14" s="662"/>
      <c r="KI14" s="662"/>
      <c r="KJ14" s="662"/>
      <c r="KK14" s="662"/>
      <c r="KL14" s="662"/>
      <c r="KM14" s="662"/>
      <c r="KN14" s="662"/>
      <c r="KO14" s="662"/>
      <c r="KP14" s="662"/>
      <c r="KQ14" s="662"/>
      <c r="KR14" s="662"/>
      <c r="KS14" s="662"/>
      <c r="KT14" s="662"/>
      <c r="KU14" s="662"/>
      <c r="KV14" s="662"/>
      <c r="KW14" s="662"/>
      <c r="KX14" s="662"/>
      <c r="KY14" s="662"/>
      <c r="KZ14" s="662"/>
      <c r="LA14" s="662"/>
      <c r="LB14" s="662"/>
      <c r="LC14" s="662"/>
      <c r="LD14" s="662"/>
      <c r="LE14" s="662"/>
      <c r="LF14" s="662"/>
      <c r="LG14" s="662"/>
      <c r="LH14" s="662"/>
      <c r="LI14" s="662"/>
      <c r="LJ14" s="662"/>
      <c r="LK14" s="662"/>
      <c r="LL14" s="662"/>
      <c r="LM14" s="662"/>
      <c r="LN14" s="662"/>
      <c r="LO14" s="662"/>
      <c r="LP14" s="662"/>
      <c r="LQ14" s="662"/>
      <c r="LR14" s="662"/>
      <c r="LS14" s="662"/>
      <c r="LT14" s="662"/>
      <c r="LU14" s="662"/>
      <c r="LV14" s="662"/>
      <c r="LW14" s="662"/>
      <c r="LX14" s="662"/>
      <c r="LY14" s="662"/>
      <c r="LZ14" s="662"/>
      <c r="MA14" s="662"/>
      <c r="MB14" s="662"/>
      <c r="MC14" s="662"/>
      <c r="MD14" s="662"/>
      <c r="ME14" s="662"/>
      <c r="MF14" s="662"/>
      <c r="MG14" s="662"/>
      <c r="MH14" s="662"/>
      <c r="MI14" s="662"/>
      <c r="MJ14" s="662"/>
      <c r="MK14" s="662"/>
      <c r="ML14" s="662"/>
      <c r="MM14" s="662"/>
      <c r="MN14" s="662"/>
      <c r="MO14" s="662"/>
      <c r="MP14" s="662"/>
      <c r="MQ14" s="662"/>
      <c r="MR14" s="662"/>
      <c r="MS14" s="662"/>
      <c r="MT14" s="662"/>
      <c r="MU14" s="662"/>
      <c r="MV14" s="662"/>
      <c r="MW14" s="662"/>
      <c r="MX14" s="662"/>
      <c r="MY14" s="662"/>
      <c r="MZ14" s="662"/>
      <c r="NA14" s="662"/>
      <c r="NB14" s="662"/>
      <c r="NC14" s="662"/>
      <c r="ND14" s="662"/>
      <c r="NE14" s="662"/>
      <c r="NF14" s="662"/>
      <c r="NG14" s="662"/>
      <c r="NH14" s="662"/>
      <c r="NI14" s="662"/>
      <c r="NJ14" s="662"/>
      <c r="NK14" s="662"/>
      <c r="NL14" s="662"/>
      <c r="NM14" s="662"/>
      <c r="NN14" s="662"/>
      <c r="NO14" s="662"/>
      <c r="NP14" s="662"/>
      <c r="NQ14" s="662"/>
      <c r="NR14" s="662"/>
      <c r="NS14" s="662"/>
      <c r="NT14" s="662"/>
      <c r="NU14" s="662"/>
      <c r="NV14" s="662"/>
      <c r="NW14" s="662"/>
      <c r="NX14" s="662"/>
      <c r="NY14" s="662"/>
      <c r="NZ14" s="662"/>
      <c r="OA14" s="662"/>
      <c r="OB14" s="662"/>
      <c r="OC14" s="662"/>
      <c r="OD14" s="662"/>
      <c r="OE14" s="662"/>
      <c r="OF14" s="662"/>
      <c r="OG14" s="662"/>
      <c r="OH14" s="662"/>
      <c r="OI14" s="662"/>
      <c r="OJ14" s="662"/>
      <c r="OK14" s="662"/>
      <c r="OL14" s="662"/>
      <c r="OM14" s="662"/>
      <c r="ON14" s="662"/>
      <c r="OO14" s="662"/>
      <c r="OP14" s="662"/>
      <c r="OQ14" s="662"/>
      <c r="OR14" s="662"/>
      <c r="OS14" s="662"/>
      <c r="OT14" s="662"/>
      <c r="OU14" s="662"/>
      <c r="OV14" s="662"/>
      <c r="OW14" s="662"/>
      <c r="OX14" s="662"/>
      <c r="OY14" s="662"/>
      <c r="OZ14" s="662"/>
      <c r="PA14" s="662"/>
      <c r="PB14" s="662"/>
      <c r="PC14" s="662"/>
      <c r="PD14" s="662"/>
      <c r="PE14" s="662"/>
      <c r="PF14" s="662"/>
      <c r="PG14" s="662"/>
      <c r="PH14" s="662"/>
      <c r="PI14" s="662"/>
      <c r="PJ14" s="662"/>
      <c r="PK14" s="662"/>
      <c r="PL14" s="662"/>
      <c r="PM14" s="662"/>
      <c r="PN14" s="662"/>
      <c r="PO14" s="662"/>
      <c r="PP14" s="662"/>
      <c r="PQ14" s="662"/>
      <c r="PR14" s="662"/>
      <c r="PS14" s="662"/>
      <c r="PT14" s="662"/>
      <c r="PU14" s="662"/>
      <c r="PV14" s="662"/>
      <c r="PW14" s="662"/>
      <c r="PX14" s="662"/>
      <c r="PY14" s="662"/>
      <c r="PZ14" s="662"/>
      <c r="QA14" s="662"/>
      <c r="QB14" s="662"/>
      <c r="QC14" s="662"/>
      <c r="QD14" s="662"/>
      <c r="QE14" s="662"/>
      <c r="QF14" s="662"/>
      <c r="QG14" s="662"/>
      <c r="QH14" s="662"/>
      <c r="QI14" s="662"/>
      <c r="QJ14" s="662"/>
      <c r="QK14" s="662"/>
      <c r="QL14" s="662"/>
      <c r="QM14" s="662"/>
      <c r="QN14" s="662"/>
      <c r="QO14" s="662"/>
      <c r="QP14" s="662"/>
      <c r="QQ14" s="662"/>
      <c r="QR14" s="662"/>
      <c r="QS14" s="662"/>
      <c r="QT14" s="662"/>
      <c r="QU14" s="662"/>
      <c r="QV14" s="662"/>
      <c r="QW14" s="662"/>
      <c r="QX14" s="662"/>
      <c r="QY14" s="662"/>
      <c r="QZ14" s="662"/>
      <c r="RA14" s="662"/>
      <c r="RB14" s="662"/>
      <c r="RC14" s="662"/>
      <c r="RD14" s="662"/>
      <c r="RE14" s="662"/>
      <c r="RF14" s="662"/>
      <c r="RG14" s="662"/>
      <c r="RH14" s="662"/>
      <c r="RI14" s="662"/>
      <c r="RJ14" s="662"/>
      <c r="RK14" s="662"/>
      <c r="RL14" s="662"/>
      <c r="RM14" s="662"/>
      <c r="RN14" s="662"/>
      <c r="RO14" s="662"/>
      <c r="RP14" s="662"/>
      <c r="RQ14" s="662"/>
      <c r="RR14" s="662"/>
      <c r="RS14" s="662"/>
      <c r="RT14" s="662"/>
      <c r="RU14" s="662"/>
      <c r="RV14" s="662"/>
      <c r="RW14" s="662"/>
      <c r="RX14" s="662"/>
      <c r="RY14" s="662"/>
      <c r="RZ14" s="662"/>
      <c r="SA14" s="662"/>
      <c r="SB14" s="662"/>
      <c r="SC14" s="662"/>
      <c r="SD14" s="662"/>
      <c r="SE14" s="662"/>
      <c r="SF14" s="662"/>
      <c r="SG14" s="662"/>
      <c r="SH14" s="662"/>
      <c r="SI14" s="662"/>
      <c r="SJ14" s="662"/>
      <c r="SK14" s="662"/>
      <c r="SL14" s="662"/>
      <c r="SM14" s="662"/>
      <c r="SN14" s="662"/>
      <c r="SO14" s="662"/>
      <c r="SP14" s="662"/>
      <c r="SQ14" s="662"/>
      <c r="SR14" s="662"/>
      <c r="SS14" s="662"/>
      <c r="ST14" s="662"/>
      <c r="SU14" s="662"/>
      <c r="SV14" s="662"/>
      <c r="SW14" s="662"/>
      <c r="SX14" s="662"/>
      <c r="SY14" s="662"/>
      <c r="SZ14" s="662"/>
      <c r="TA14" s="662"/>
      <c r="TB14" s="662"/>
      <c r="TC14" s="662"/>
      <c r="TD14" s="662"/>
      <c r="TE14" s="662"/>
      <c r="TF14" s="662"/>
      <c r="TG14" s="662"/>
      <c r="TH14" s="662"/>
      <c r="TI14" s="662"/>
      <c r="TJ14" s="662"/>
      <c r="TK14" s="662"/>
      <c r="TL14" s="662"/>
      <c r="TM14" s="662"/>
      <c r="TN14" s="662"/>
      <c r="TO14" s="662"/>
      <c r="TP14" s="662"/>
      <c r="TQ14" s="662"/>
      <c r="TR14" s="662"/>
      <c r="TS14" s="662"/>
      <c r="TT14" s="662"/>
      <c r="TU14" s="662"/>
      <c r="TV14" s="662"/>
      <c r="TW14" s="662"/>
      <c r="TX14" s="662"/>
      <c r="TY14" s="662"/>
      <c r="TZ14" s="662"/>
      <c r="UA14" s="662"/>
      <c r="UB14" s="662"/>
      <c r="UC14" s="662"/>
      <c r="UD14" s="662"/>
      <c r="UE14" s="662"/>
      <c r="UF14" s="662"/>
      <c r="UG14" s="662"/>
      <c r="UH14" s="662"/>
      <c r="UI14" s="662"/>
      <c r="UJ14" s="662"/>
      <c r="UK14" s="662"/>
      <c r="UL14" s="662"/>
      <c r="UM14" s="662"/>
      <c r="UN14" s="662"/>
      <c r="UO14" s="662"/>
      <c r="UP14" s="662"/>
      <c r="UQ14" s="662"/>
      <c r="UR14" s="662"/>
      <c r="US14" s="662"/>
      <c r="UT14" s="662"/>
      <c r="UU14" s="662"/>
      <c r="UV14" s="662"/>
      <c r="UW14" s="662"/>
      <c r="UX14" s="662"/>
      <c r="UY14" s="662"/>
      <c r="UZ14" s="662"/>
      <c r="VA14" s="662"/>
      <c r="VB14" s="662"/>
      <c r="VC14" s="662"/>
      <c r="VD14" s="662"/>
      <c r="VE14" s="662"/>
      <c r="VF14" s="662"/>
      <c r="VG14" s="662"/>
      <c r="VH14" s="662"/>
      <c r="VI14" s="662"/>
      <c r="VJ14" s="662"/>
      <c r="VK14" s="662"/>
      <c r="VL14" s="662"/>
      <c r="VM14" s="662"/>
      <c r="VN14" s="662"/>
      <c r="VO14" s="662"/>
      <c r="VP14" s="662"/>
      <c r="VQ14" s="662"/>
      <c r="VR14" s="662"/>
      <c r="VS14" s="662"/>
      <c r="VT14" s="662"/>
      <c r="VU14" s="662"/>
      <c r="VV14" s="662"/>
      <c r="VW14" s="662"/>
      <c r="VX14" s="662"/>
      <c r="VY14" s="662"/>
      <c r="VZ14" s="662"/>
      <c r="WA14" s="662"/>
      <c r="WB14" s="662"/>
      <c r="WC14" s="662"/>
      <c r="WD14" s="662"/>
      <c r="WE14" s="662"/>
      <c r="WF14" s="662"/>
      <c r="WG14" s="662"/>
      <c r="WH14" s="662"/>
      <c r="WI14" s="662"/>
      <c r="WJ14" s="662"/>
      <c r="WK14" s="662"/>
      <c r="WL14" s="662"/>
      <c r="WM14" s="662"/>
      <c r="WN14" s="662"/>
      <c r="WO14" s="662"/>
      <c r="WP14" s="662"/>
      <c r="WQ14" s="662"/>
      <c r="WR14" s="662"/>
      <c r="WS14" s="662"/>
      <c r="WT14" s="662"/>
      <c r="WU14" s="662"/>
      <c r="WV14" s="662"/>
      <c r="WW14" s="662"/>
      <c r="WX14" s="662"/>
      <c r="WY14" s="662"/>
      <c r="WZ14" s="662"/>
      <c r="XA14" s="662"/>
      <c r="XB14" s="662"/>
      <c r="XC14" s="662"/>
      <c r="XD14" s="662"/>
      <c r="XE14" s="662"/>
      <c r="XF14" s="662"/>
      <c r="XG14" s="662"/>
      <c r="XH14" s="662"/>
      <c r="XI14" s="662"/>
      <c r="XJ14" s="662"/>
      <c r="XK14" s="662"/>
      <c r="XL14" s="662"/>
      <c r="XM14" s="662"/>
      <c r="XN14" s="662"/>
      <c r="XO14" s="662"/>
      <c r="XP14" s="662"/>
      <c r="XQ14" s="662"/>
      <c r="XR14" s="662"/>
      <c r="XS14" s="662"/>
      <c r="XT14" s="662"/>
      <c r="XU14" s="662"/>
      <c r="XV14" s="662"/>
      <c r="XW14" s="662"/>
      <c r="XX14" s="662"/>
      <c r="XY14" s="662"/>
      <c r="XZ14" s="662"/>
      <c r="YA14" s="662"/>
      <c r="YB14" s="662"/>
      <c r="YC14" s="662"/>
      <c r="YD14" s="662"/>
      <c r="YE14" s="662"/>
      <c r="YF14" s="662"/>
      <c r="YG14" s="662"/>
      <c r="YH14" s="662"/>
      <c r="YI14" s="662"/>
      <c r="YJ14" s="662"/>
      <c r="YK14" s="662"/>
      <c r="YL14" s="662"/>
      <c r="YM14" s="662"/>
      <c r="YN14" s="662"/>
      <c r="YO14" s="662"/>
      <c r="YP14" s="662"/>
      <c r="YQ14" s="662"/>
      <c r="YR14" s="662"/>
      <c r="YS14" s="662"/>
      <c r="YT14" s="662"/>
      <c r="YU14" s="662"/>
      <c r="YV14" s="662"/>
      <c r="YW14" s="662"/>
      <c r="YX14" s="662"/>
      <c r="YY14" s="662"/>
      <c r="YZ14" s="662"/>
      <c r="ZA14" s="662"/>
      <c r="ZB14" s="662"/>
      <c r="ZC14" s="662"/>
      <c r="ZD14" s="662"/>
      <c r="ZE14" s="662"/>
      <c r="ZF14" s="662"/>
      <c r="ZG14" s="662"/>
      <c r="ZH14" s="662"/>
      <c r="ZI14" s="662"/>
      <c r="ZJ14" s="662"/>
      <c r="ZK14" s="662"/>
      <c r="ZL14" s="662"/>
      <c r="ZM14" s="662"/>
      <c r="ZN14" s="662"/>
      <c r="ZO14" s="662"/>
      <c r="ZP14" s="662"/>
      <c r="ZQ14" s="662"/>
      <c r="ZR14" s="662"/>
      <c r="ZS14" s="662"/>
      <c r="ZT14" s="662"/>
      <c r="ZU14" s="662"/>
      <c r="ZV14" s="662"/>
      <c r="ZW14" s="662"/>
      <c r="ZX14" s="662"/>
      <c r="ZY14" s="662"/>
      <c r="ZZ14" s="662"/>
      <c r="AAA14" s="662"/>
      <c r="AAB14" s="662"/>
      <c r="AAC14" s="662"/>
      <c r="AAD14" s="662"/>
      <c r="AAE14" s="662"/>
      <c r="AAF14" s="662"/>
      <c r="AAG14" s="662"/>
      <c r="AAH14" s="662"/>
      <c r="AAI14" s="662"/>
      <c r="AAJ14" s="662"/>
      <c r="AAK14" s="662"/>
      <c r="AAL14" s="662"/>
      <c r="AAM14" s="662"/>
      <c r="AAN14" s="662"/>
      <c r="AAO14" s="662"/>
      <c r="AAP14" s="662"/>
      <c r="AAQ14" s="662"/>
      <c r="AAR14" s="662"/>
      <c r="AAS14" s="662"/>
      <c r="AAT14" s="662"/>
      <c r="AAU14" s="662"/>
      <c r="AAV14" s="662"/>
      <c r="AAW14" s="662"/>
      <c r="AAX14" s="662"/>
      <c r="AAY14" s="662"/>
      <c r="AAZ14" s="662"/>
      <c r="ABA14" s="662"/>
      <c r="ABB14" s="662"/>
      <c r="ABC14" s="662"/>
      <c r="ABD14" s="662"/>
      <c r="ABE14" s="662"/>
      <c r="ABF14" s="662"/>
      <c r="ABG14" s="662"/>
      <c r="ABH14" s="662"/>
      <c r="ABI14" s="662"/>
      <c r="ABJ14" s="662"/>
      <c r="ABK14" s="662"/>
      <c r="ABL14" s="662"/>
      <c r="ABM14" s="662"/>
      <c r="ABN14" s="662"/>
      <c r="ABO14" s="662"/>
      <c r="ABP14" s="662"/>
      <c r="ABQ14" s="662"/>
      <c r="ABR14" s="662"/>
      <c r="ABS14" s="662"/>
      <c r="ABT14" s="662"/>
      <c r="ABU14" s="662"/>
      <c r="ABV14" s="662"/>
      <c r="ABW14" s="662"/>
      <c r="ABX14" s="662"/>
      <c r="ABY14" s="662"/>
      <c r="ABZ14" s="662"/>
      <c r="ACA14" s="662"/>
      <c r="ACB14" s="662"/>
      <c r="ACC14" s="662"/>
      <c r="ACD14" s="662"/>
      <c r="ACE14" s="662"/>
      <c r="ACF14" s="662"/>
      <c r="ACG14" s="662"/>
      <c r="ACH14" s="662"/>
      <c r="ACI14" s="662"/>
      <c r="ACJ14" s="662"/>
      <c r="ACK14" s="662"/>
      <c r="ACL14" s="662"/>
      <c r="ACM14" s="662"/>
      <c r="ACN14" s="662"/>
      <c r="ACO14" s="662"/>
      <c r="ACP14" s="662"/>
      <c r="ACQ14" s="662"/>
      <c r="ACR14" s="662"/>
      <c r="ACS14" s="662"/>
      <c r="ACT14" s="662"/>
      <c r="ACU14" s="662"/>
      <c r="ACV14" s="662"/>
      <c r="ACW14" s="662"/>
      <c r="ACX14" s="662"/>
      <c r="ACY14" s="662"/>
      <c r="ACZ14" s="662"/>
      <c r="ADA14" s="662"/>
      <c r="ADB14" s="662"/>
      <c r="ADC14" s="662"/>
      <c r="ADD14" s="662"/>
      <c r="ADE14" s="662"/>
      <c r="ADF14" s="662"/>
      <c r="ADG14" s="662"/>
      <c r="ADH14" s="662"/>
      <c r="ADI14" s="662"/>
      <c r="ADJ14" s="662"/>
      <c r="ADK14" s="662"/>
      <c r="ADL14" s="662"/>
      <c r="ADM14" s="662"/>
      <c r="ADN14" s="662"/>
      <c r="ADO14" s="662"/>
      <c r="ADP14" s="662"/>
      <c r="ADQ14" s="662"/>
      <c r="ADR14" s="662"/>
      <c r="ADS14" s="662"/>
      <c r="ADT14" s="662"/>
      <c r="ADU14" s="662"/>
      <c r="ADV14" s="662"/>
      <c r="ADW14" s="662"/>
      <c r="ADX14" s="662"/>
      <c r="ADY14" s="662"/>
      <c r="ADZ14" s="662"/>
      <c r="AEA14" s="662"/>
      <c r="AEB14" s="662"/>
      <c r="AEC14" s="662"/>
      <c r="AED14" s="662"/>
      <c r="AEE14" s="662"/>
      <c r="AEF14" s="662"/>
      <c r="AEG14" s="662"/>
      <c r="AEH14" s="662"/>
      <c r="AEI14" s="662"/>
      <c r="AEJ14" s="662"/>
      <c r="AEK14" s="662"/>
      <c r="AEL14" s="662"/>
      <c r="AEM14" s="662"/>
      <c r="AEN14" s="662"/>
      <c r="AEO14" s="662"/>
      <c r="AEP14" s="662"/>
      <c r="AEQ14" s="662"/>
      <c r="AER14" s="662"/>
      <c r="AES14" s="662"/>
      <c r="AET14" s="662"/>
      <c r="AEU14" s="662"/>
      <c r="AEV14" s="662"/>
      <c r="AEW14" s="662"/>
      <c r="AEX14" s="662"/>
      <c r="AEY14" s="662"/>
      <c r="AEZ14" s="662"/>
      <c r="AFA14" s="662"/>
      <c r="AFB14" s="662"/>
      <c r="AFC14" s="662"/>
      <c r="AFD14" s="662"/>
      <c r="AFE14" s="662"/>
      <c r="AFF14" s="662"/>
      <c r="AFG14" s="662"/>
      <c r="AFH14" s="662"/>
      <c r="AFI14" s="662"/>
      <c r="AFJ14" s="662"/>
      <c r="AFK14" s="662"/>
      <c r="AFL14" s="662"/>
      <c r="AFM14" s="662"/>
      <c r="AFN14" s="662"/>
      <c r="AFO14" s="662"/>
      <c r="AFP14" s="662"/>
      <c r="AFQ14" s="662"/>
      <c r="AFR14" s="662"/>
      <c r="AFS14" s="662"/>
      <c r="AFT14" s="662"/>
      <c r="AFU14" s="662"/>
      <c r="AFV14" s="662"/>
      <c r="AFW14" s="662"/>
      <c r="AFX14" s="662"/>
      <c r="AFY14" s="662"/>
      <c r="AFZ14" s="662"/>
      <c r="AGA14" s="662"/>
      <c r="AGB14" s="662"/>
      <c r="AGC14" s="662"/>
      <c r="AGD14" s="662"/>
      <c r="AGE14" s="662"/>
      <c r="AGF14" s="662"/>
      <c r="AGG14" s="662"/>
      <c r="AGH14" s="662"/>
      <c r="AGI14" s="662"/>
      <c r="AGJ14" s="662"/>
      <c r="AGK14" s="662"/>
      <c r="AGL14" s="662"/>
      <c r="AGM14" s="662"/>
      <c r="AGN14" s="662"/>
      <c r="AGO14" s="662"/>
      <c r="AGP14" s="662"/>
      <c r="AGQ14" s="662"/>
      <c r="AGR14" s="662"/>
      <c r="AGS14" s="662"/>
      <c r="AGT14" s="662"/>
      <c r="AGU14" s="662"/>
      <c r="AGV14" s="662"/>
      <c r="AGW14" s="662"/>
      <c r="AGX14" s="662"/>
      <c r="AGY14" s="662"/>
      <c r="AGZ14" s="662"/>
      <c r="AHA14" s="662"/>
      <c r="AHB14" s="662"/>
      <c r="AHC14" s="662"/>
      <c r="AHD14" s="662"/>
      <c r="AHE14" s="662"/>
      <c r="AHF14" s="662"/>
      <c r="AHG14" s="662"/>
      <c r="AHH14" s="662"/>
      <c r="AHI14" s="662"/>
      <c r="AHJ14" s="662"/>
      <c r="AHK14" s="662"/>
      <c r="AHL14" s="662"/>
      <c r="AHM14" s="662"/>
      <c r="AHN14" s="662"/>
      <c r="AHO14" s="662"/>
      <c r="AHP14" s="662"/>
      <c r="AHQ14" s="662"/>
      <c r="AHR14" s="662"/>
      <c r="AHS14" s="662"/>
      <c r="AHT14" s="662"/>
      <c r="AHU14" s="662"/>
      <c r="AHV14" s="662"/>
      <c r="AHW14" s="662"/>
      <c r="AHX14" s="662"/>
      <c r="AHY14" s="662"/>
      <c r="AHZ14" s="662"/>
      <c r="AIA14" s="662"/>
      <c r="AIB14" s="662"/>
      <c r="AIC14" s="662"/>
      <c r="AID14" s="662"/>
      <c r="AIE14" s="662"/>
      <c r="AIF14" s="662"/>
      <c r="AIG14" s="662"/>
      <c r="AIH14" s="662"/>
      <c r="AII14" s="662"/>
      <c r="AIJ14" s="662"/>
      <c r="AIK14" s="662"/>
      <c r="AIL14" s="662"/>
      <c r="AIM14" s="662"/>
      <c r="AIN14" s="662"/>
      <c r="AIO14" s="662"/>
      <c r="AIP14" s="662"/>
      <c r="AIQ14" s="662"/>
      <c r="AIR14" s="662"/>
      <c r="AIS14" s="662"/>
      <c r="AIT14" s="662"/>
      <c r="AIU14" s="662"/>
      <c r="AIV14" s="662"/>
      <c r="AIW14" s="662"/>
      <c r="AIX14" s="662"/>
      <c r="AIY14" s="662"/>
      <c r="AIZ14" s="662"/>
      <c r="AJA14" s="662"/>
      <c r="AJB14" s="662"/>
      <c r="AJC14" s="662"/>
      <c r="AJD14" s="662"/>
      <c r="AJE14" s="662"/>
      <c r="AJF14" s="662"/>
      <c r="AJG14" s="662"/>
      <c r="AJH14" s="662"/>
      <c r="AJI14" s="662"/>
      <c r="AJJ14" s="662"/>
      <c r="AJK14" s="662"/>
      <c r="AJL14" s="662"/>
      <c r="AJM14" s="662"/>
      <c r="AJN14" s="662"/>
      <c r="AJO14" s="662"/>
      <c r="AJP14" s="662"/>
      <c r="AJQ14" s="662"/>
      <c r="AJR14" s="662"/>
      <c r="AJS14" s="662"/>
      <c r="AJT14" s="662"/>
      <c r="AJU14" s="662"/>
      <c r="AJV14" s="662"/>
      <c r="AJW14" s="662"/>
      <c r="AJX14" s="662"/>
      <c r="AJY14" s="662"/>
      <c r="AJZ14" s="662"/>
      <c r="AKA14" s="662"/>
      <c r="AKB14" s="662"/>
      <c r="AKC14" s="662"/>
      <c r="AKD14" s="662"/>
      <c r="AKE14" s="662"/>
      <c r="AKF14" s="662"/>
      <c r="AKG14" s="662"/>
      <c r="AKH14" s="662"/>
      <c r="AKI14" s="662"/>
      <c r="AKJ14" s="662"/>
      <c r="AKK14" s="662"/>
      <c r="AKL14" s="662"/>
      <c r="AKM14" s="662"/>
      <c r="AKN14" s="662"/>
      <c r="AKO14" s="662"/>
      <c r="AKP14" s="662"/>
      <c r="AKQ14" s="662"/>
      <c r="AKR14" s="662"/>
      <c r="AKS14" s="662"/>
      <c r="AKT14" s="662"/>
      <c r="AKU14" s="662"/>
      <c r="AKV14" s="662"/>
      <c r="AKW14" s="662"/>
      <c r="AKX14" s="662"/>
      <c r="AKY14" s="662"/>
      <c r="AKZ14" s="662"/>
      <c r="ALA14" s="662"/>
      <c r="ALB14" s="662"/>
      <c r="ALC14" s="662"/>
      <c r="ALD14" s="662"/>
      <c r="ALE14" s="662"/>
      <c r="ALF14" s="662"/>
      <c r="ALG14" s="662"/>
      <c r="ALH14" s="662"/>
      <c r="ALI14" s="662"/>
      <c r="ALJ14" s="662"/>
      <c r="ALK14" s="662"/>
      <c r="ALL14" s="662"/>
      <c r="ALM14" s="662"/>
      <c r="ALN14" s="662"/>
      <c r="ALO14" s="662"/>
      <c r="ALP14" s="662"/>
      <c r="ALQ14" s="662"/>
      <c r="ALR14" s="662"/>
      <c r="ALS14" s="662"/>
      <c r="ALT14" s="662"/>
      <c r="ALU14" s="662"/>
      <c r="ALV14" s="662"/>
      <c r="ALW14" s="662"/>
      <c r="ALX14" s="662"/>
      <c r="ALY14" s="662"/>
      <c r="ALZ14" s="662"/>
      <c r="AMA14" s="662"/>
      <c r="AMB14" s="662"/>
      <c r="AMC14" s="662"/>
      <c r="AMD14" s="662"/>
      <c r="AME14" s="662"/>
      <c r="AMF14" s="662"/>
      <c r="AMG14" s="662"/>
      <c r="AMH14" s="662"/>
      <c r="AMI14" s="662"/>
      <c r="AMJ14" s="662"/>
      <c r="AMK14" s="662"/>
      <c r="AML14" s="662"/>
      <c r="AMM14" s="662"/>
      <c r="AMN14" s="662"/>
      <c r="AMO14" s="662"/>
      <c r="AMP14" s="662"/>
      <c r="AMQ14" s="662"/>
      <c r="AMR14" s="662"/>
      <c r="AMS14" s="662"/>
      <c r="AMT14" s="662"/>
      <c r="AMU14" s="662"/>
      <c r="AMV14" s="662"/>
      <c r="AMW14" s="662"/>
      <c r="AMX14" s="662"/>
      <c r="AMY14" s="662"/>
      <c r="AMZ14" s="662"/>
      <c r="ANA14" s="662"/>
      <c r="ANB14" s="662"/>
      <c r="ANC14" s="662"/>
      <c r="AND14" s="662"/>
      <c r="ANE14" s="662"/>
      <c r="ANF14" s="662"/>
      <c r="ANG14" s="662"/>
      <c r="ANH14" s="662"/>
      <c r="ANI14" s="662"/>
      <c r="ANJ14" s="662"/>
      <c r="ANK14" s="662"/>
      <c r="ANL14" s="662"/>
      <c r="ANM14" s="662"/>
      <c r="ANN14" s="662"/>
      <c r="ANO14" s="662"/>
      <c r="ANP14" s="662"/>
      <c r="ANQ14" s="662"/>
      <c r="ANR14" s="662"/>
      <c r="ANS14" s="662"/>
      <c r="ANT14" s="662"/>
      <c r="ANU14" s="662"/>
      <c r="ANV14" s="662"/>
      <c r="ANW14" s="662"/>
      <c r="ANX14" s="662"/>
      <c r="ANY14" s="662"/>
      <c r="ANZ14" s="662"/>
      <c r="AOA14" s="662"/>
      <c r="AOB14" s="662"/>
      <c r="AOC14" s="662"/>
      <c r="AOD14" s="662"/>
      <c r="AOE14" s="662"/>
      <c r="AOF14" s="662"/>
      <c r="AOG14" s="662"/>
      <c r="AOH14" s="662"/>
      <c r="AOI14" s="662"/>
      <c r="AOJ14" s="662"/>
      <c r="AOK14" s="662"/>
      <c r="AOL14" s="662"/>
      <c r="AOM14" s="662"/>
      <c r="AON14" s="662"/>
      <c r="AOO14" s="662"/>
      <c r="AOP14" s="662"/>
      <c r="AOQ14" s="662"/>
      <c r="AOR14" s="662"/>
      <c r="AOS14" s="662"/>
      <c r="AOT14" s="662"/>
      <c r="AOU14" s="662"/>
      <c r="AOV14" s="662"/>
      <c r="AOW14" s="662"/>
      <c r="AOX14" s="662"/>
      <c r="AOY14" s="662"/>
      <c r="AOZ14" s="662"/>
      <c r="APA14" s="662"/>
      <c r="APB14" s="662"/>
      <c r="APC14" s="662"/>
      <c r="APD14" s="662"/>
      <c r="APE14" s="662"/>
      <c r="APF14" s="662"/>
      <c r="APG14" s="662"/>
      <c r="APH14" s="662"/>
      <c r="API14" s="662"/>
      <c r="APJ14" s="662"/>
      <c r="APK14" s="662"/>
      <c r="APL14" s="662"/>
      <c r="APM14" s="662"/>
      <c r="APN14" s="662"/>
      <c r="APO14" s="662"/>
      <c r="APP14" s="662"/>
      <c r="APQ14" s="662"/>
      <c r="APR14" s="662"/>
      <c r="APS14" s="662"/>
      <c r="APT14" s="662"/>
      <c r="APU14" s="662"/>
      <c r="APV14" s="662"/>
      <c r="APW14" s="662"/>
      <c r="APX14" s="662"/>
      <c r="APY14" s="662"/>
      <c r="APZ14" s="662"/>
      <c r="AQA14" s="662"/>
      <c r="AQB14" s="662"/>
      <c r="AQC14" s="662"/>
      <c r="AQD14" s="662"/>
      <c r="AQE14" s="662"/>
      <c r="AQF14" s="662"/>
      <c r="AQG14" s="662"/>
      <c r="AQH14" s="662"/>
      <c r="AQI14" s="662"/>
      <c r="AQJ14" s="662"/>
      <c r="AQK14" s="662"/>
      <c r="AQL14" s="662"/>
      <c r="AQM14" s="662"/>
      <c r="AQN14" s="662"/>
      <c r="AQO14" s="662"/>
      <c r="AQP14" s="662"/>
      <c r="AQQ14" s="662"/>
      <c r="AQR14" s="662"/>
      <c r="AQS14" s="662"/>
      <c r="AQT14" s="662"/>
      <c r="AQU14" s="662"/>
      <c r="AQV14" s="662"/>
      <c r="AQW14" s="662"/>
      <c r="AQX14" s="662"/>
      <c r="AQY14" s="662"/>
      <c r="AQZ14" s="662"/>
      <c r="ARA14" s="662"/>
      <c r="ARB14" s="662"/>
      <c r="ARC14" s="662"/>
      <c r="ARD14" s="662"/>
      <c r="ARE14" s="662"/>
      <c r="ARF14" s="662"/>
      <c r="ARG14" s="662"/>
      <c r="ARH14" s="662"/>
      <c r="ARI14" s="662"/>
      <c r="ARJ14" s="662"/>
      <c r="ARK14" s="662"/>
      <c r="ARL14" s="662"/>
      <c r="ARM14" s="662"/>
      <c r="ARN14" s="662"/>
      <c r="ARO14" s="662"/>
      <c r="ARP14" s="662"/>
      <c r="ARQ14" s="662"/>
      <c r="ARR14" s="662"/>
      <c r="ARS14" s="662"/>
      <c r="ART14" s="662"/>
      <c r="ARU14" s="662"/>
      <c r="ARV14" s="662"/>
      <c r="ARW14" s="662"/>
      <c r="ARX14" s="662"/>
      <c r="ARY14" s="662"/>
      <c r="ARZ14" s="662"/>
      <c r="ASA14" s="662"/>
      <c r="ASB14" s="662"/>
      <c r="ASC14" s="662"/>
      <c r="ASD14" s="662"/>
      <c r="ASE14" s="662"/>
      <c r="ASF14" s="662"/>
      <c r="ASG14" s="662"/>
      <c r="ASH14" s="662"/>
      <c r="ASI14" s="662"/>
      <c r="ASJ14" s="662"/>
      <c r="ASK14" s="662"/>
      <c r="ASL14" s="662"/>
      <c r="ASM14" s="662"/>
      <c r="ASN14" s="662"/>
      <c r="ASO14" s="662"/>
      <c r="ASP14" s="662"/>
      <c r="ASQ14" s="662"/>
      <c r="ASR14" s="662"/>
      <c r="ASS14" s="662"/>
      <c r="AST14" s="662"/>
      <c r="ASU14" s="662"/>
      <c r="ASV14" s="662"/>
      <c r="ASW14" s="662"/>
      <c r="ASX14" s="662"/>
      <c r="ASY14" s="662"/>
      <c r="ASZ14" s="662"/>
      <c r="ATA14" s="662"/>
      <c r="ATB14" s="662"/>
      <c r="ATC14" s="662"/>
      <c r="ATD14" s="662"/>
      <c r="ATE14" s="662"/>
      <c r="ATF14" s="662"/>
      <c r="ATG14" s="662"/>
      <c r="ATH14" s="662"/>
      <c r="ATI14" s="662"/>
      <c r="ATJ14" s="662"/>
      <c r="ATK14" s="662"/>
      <c r="ATL14" s="662"/>
      <c r="ATM14" s="662"/>
      <c r="ATN14" s="662"/>
      <c r="ATO14" s="662"/>
      <c r="ATP14" s="662"/>
      <c r="ATQ14" s="662"/>
      <c r="ATR14" s="662"/>
      <c r="ATS14" s="662"/>
      <c r="ATT14" s="662"/>
      <c r="ATU14" s="662"/>
      <c r="ATV14" s="662"/>
      <c r="ATW14" s="662"/>
      <c r="ATX14" s="662"/>
      <c r="ATY14" s="662"/>
      <c r="ATZ14" s="662"/>
      <c r="AUA14" s="662"/>
      <c r="AUB14" s="662"/>
      <c r="AUC14" s="662"/>
      <c r="AUD14" s="662"/>
      <c r="AUE14" s="662"/>
      <c r="AUF14" s="662"/>
      <c r="AUG14" s="662"/>
      <c r="AUH14" s="662"/>
      <c r="AUI14" s="662"/>
      <c r="AUJ14" s="662"/>
      <c r="AUK14" s="662"/>
      <c r="AUL14" s="662"/>
      <c r="AUM14" s="662"/>
      <c r="AUN14" s="662"/>
      <c r="AUO14" s="662"/>
      <c r="AUP14" s="662"/>
      <c r="AUQ14" s="662"/>
      <c r="AUR14" s="662"/>
      <c r="AUS14" s="662"/>
      <c r="AUT14" s="662"/>
      <c r="AUU14" s="662"/>
      <c r="AUV14" s="662"/>
      <c r="AUW14" s="662"/>
      <c r="AUX14" s="662"/>
      <c r="AUY14" s="662"/>
      <c r="AUZ14" s="662"/>
      <c r="AVA14" s="662"/>
      <c r="AVB14" s="662"/>
      <c r="AVC14" s="662"/>
      <c r="AVD14" s="662"/>
      <c r="AVE14" s="662"/>
      <c r="AVF14" s="662"/>
      <c r="AVG14" s="662"/>
      <c r="AVH14" s="662"/>
      <c r="AVI14" s="662"/>
      <c r="AVJ14" s="662"/>
      <c r="AVK14" s="662"/>
      <c r="AVL14" s="662"/>
      <c r="AVM14" s="662"/>
      <c r="AVN14" s="662"/>
      <c r="AVO14" s="662"/>
      <c r="AVP14" s="662"/>
      <c r="AVQ14" s="662"/>
      <c r="AVR14" s="662"/>
      <c r="AVS14" s="662"/>
      <c r="AVT14" s="662"/>
      <c r="AVU14" s="662"/>
      <c r="AVV14" s="662"/>
      <c r="AVW14" s="662"/>
      <c r="AVX14" s="662"/>
      <c r="AVY14" s="662"/>
      <c r="AVZ14" s="662"/>
      <c r="AWA14" s="662"/>
      <c r="AWB14" s="662"/>
      <c r="AWC14" s="662"/>
      <c r="AWD14" s="662"/>
      <c r="AWE14" s="662"/>
      <c r="AWF14" s="662"/>
      <c r="AWG14" s="662"/>
      <c r="AWH14" s="662"/>
      <c r="AWI14" s="662"/>
      <c r="AWJ14" s="662"/>
      <c r="AWK14" s="662"/>
      <c r="AWL14" s="662"/>
      <c r="AWM14" s="662"/>
      <c r="AWN14" s="662"/>
      <c r="AWO14" s="662"/>
      <c r="AWP14" s="662"/>
      <c r="AWQ14" s="662"/>
      <c r="AWR14" s="662"/>
      <c r="AWS14" s="662"/>
      <c r="AWT14" s="662"/>
      <c r="AWU14" s="662"/>
      <c r="AWV14" s="662"/>
      <c r="AWW14" s="662"/>
      <c r="AWX14" s="662"/>
      <c r="AWY14" s="662"/>
      <c r="AWZ14" s="662"/>
      <c r="AXA14" s="662"/>
      <c r="AXB14" s="662"/>
      <c r="AXC14" s="662"/>
      <c r="AXD14" s="662"/>
      <c r="AXE14" s="662"/>
      <c r="AXF14" s="662"/>
      <c r="AXG14" s="662"/>
      <c r="AXH14" s="662"/>
      <c r="AXI14" s="662"/>
      <c r="AXJ14" s="662"/>
      <c r="AXK14" s="662"/>
      <c r="AXL14" s="662"/>
      <c r="AXM14" s="662"/>
      <c r="AXN14" s="662"/>
      <c r="AXO14" s="662"/>
      <c r="AXP14" s="662"/>
      <c r="AXQ14" s="662"/>
      <c r="AXR14" s="662"/>
      <c r="AXS14" s="662"/>
      <c r="AXT14" s="662"/>
      <c r="AXU14" s="662"/>
      <c r="AXV14" s="662"/>
      <c r="AXW14" s="662"/>
      <c r="AXX14" s="662"/>
      <c r="AXY14" s="662"/>
      <c r="AXZ14" s="662"/>
      <c r="AYA14" s="662"/>
    </row>
    <row r="15" spans="1:1360">
      <c r="R15" s="669"/>
      <c r="S15" s="662"/>
      <c r="T15" s="662"/>
      <c r="U15" s="662"/>
      <c r="V15" s="662"/>
    </row>
    <row r="17" spans="1:38" ht="21.75" customHeight="1">
      <c r="B17" s="7058" t="s">
        <v>807</v>
      </c>
      <c r="C17" s="7058"/>
      <c r="D17" s="7058"/>
      <c r="E17" s="7058"/>
      <c r="F17" s="7058"/>
      <c r="G17" s="7058"/>
      <c r="H17" s="7058"/>
      <c r="I17" s="7058"/>
      <c r="J17" s="7058"/>
      <c r="K17" s="7058"/>
      <c r="L17" s="7058"/>
      <c r="M17" s="7058"/>
      <c r="N17" s="7059" t="s">
        <v>808</v>
      </c>
      <c r="O17" s="7059"/>
      <c r="P17" s="7059"/>
      <c r="Q17" s="7059"/>
      <c r="R17" s="682"/>
      <c r="S17" s="683" t="s">
        <v>809</v>
      </c>
      <c r="T17" s="662"/>
      <c r="U17" s="662"/>
      <c r="V17" s="662"/>
      <c r="W17" s="670"/>
      <c r="X17" s="788" t="s">
        <v>852</v>
      </c>
      <c r="Y17" s="670"/>
      <c r="Z17" s="670"/>
      <c r="AA17" s="670"/>
      <c r="AB17" s="670"/>
      <c r="AC17" s="670"/>
      <c r="AD17" s="670"/>
      <c r="AE17" s="670"/>
      <c r="AF17" s="670"/>
      <c r="AG17" s="670"/>
      <c r="AH17" s="670"/>
      <c r="AI17" s="670"/>
      <c r="AJ17" s="670"/>
      <c r="AK17" s="670"/>
      <c r="AL17" s="789"/>
    </row>
    <row r="18" spans="1:38" ht="14.25" customHeight="1">
      <c r="A18" s="7062" t="s">
        <v>763</v>
      </c>
      <c r="B18" s="684"/>
      <c r="C18" s="680"/>
      <c r="D18" s="680"/>
      <c r="E18" s="680"/>
      <c r="F18" s="680"/>
      <c r="G18" s="680"/>
      <c r="H18" s="680"/>
      <c r="I18" s="680"/>
      <c r="J18" s="7063" t="s">
        <v>810</v>
      </c>
      <c r="K18" s="7063"/>
      <c r="L18" s="685"/>
      <c r="M18" s="686"/>
      <c r="N18" s="7064" t="s">
        <v>811</v>
      </c>
      <c r="O18" s="7065"/>
      <c r="P18" s="7065"/>
      <c r="Q18" s="7066"/>
      <c r="R18" s="669"/>
      <c r="S18" s="662"/>
      <c r="T18" s="662"/>
      <c r="U18" s="662"/>
      <c r="V18" s="662"/>
      <c r="W18" s="790"/>
      <c r="X18" s="790"/>
      <c r="Y18" s="790"/>
      <c r="Z18" s="790"/>
      <c r="AA18" s="790"/>
      <c r="AB18" s="790"/>
      <c r="AC18" s="790"/>
      <c r="AD18" s="790"/>
      <c r="AE18" s="790"/>
      <c r="AF18" s="790"/>
      <c r="AG18" s="790"/>
      <c r="AH18" s="790"/>
      <c r="AI18" s="790"/>
      <c r="AJ18" s="790"/>
      <c r="AK18" s="790"/>
      <c r="AL18" s="791"/>
    </row>
    <row r="19" spans="1:38" ht="16.5" customHeight="1">
      <c r="A19" s="7062"/>
      <c r="B19" s="7067" t="s">
        <v>812</v>
      </c>
      <c r="C19" s="7068"/>
      <c r="D19" s="7069" t="s">
        <v>813</v>
      </c>
      <c r="E19" s="7069"/>
      <c r="F19" s="7070" t="s">
        <v>814</v>
      </c>
      <c r="G19" s="7070"/>
      <c r="H19" s="7071" t="s">
        <v>815</v>
      </c>
      <c r="I19" s="7071"/>
      <c r="J19" s="7072" t="s">
        <v>816</v>
      </c>
      <c r="K19" s="7072"/>
      <c r="L19" s="7073" t="s">
        <v>817</v>
      </c>
      <c r="M19" s="7074"/>
      <c r="N19" s="688" t="s">
        <v>816</v>
      </c>
      <c r="O19" s="7075" t="s">
        <v>818</v>
      </c>
      <c r="P19" s="7076"/>
      <c r="Q19" s="689" t="s">
        <v>816</v>
      </c>
      <c r="R19" s="669"/>
      <c r="S19" s="662"/>
      <c r="T19" s="662"/>
      <c r="U19" s="662"/>
      <c r="V19" s="662"/>
      <c r="W19" s="790"/>
      <c r="X19" s="792"/>
      <c r="Y19" s="790"/>
      <c r="Z19" s="792"/>
      <c r="AA19" s="790"/>
      <c r="AB19" s="792"/>
      <c r="AC19" s="790"/>
      <c r="AD19" s="792"/>
      <c r="AE19" s="790"/>
      <c r="AF19" s="792"/>
      <c r="AG19" s="790"/>
      <c r="AH19" s="792"/>
      <c r="AI19" s="790"/>
      <c r="AJ19" s="792"/>
      <c r="AK19" s="790"/>
      <c r="AL19" s="791"/>
    </row>
    <row r="20" spans="1:38" ht="21" customHeight="1">
      <c r="A20" s="690">
        <f>ROW()</f>
        <v>20</v>
      </c>
      <c r="B20" s="7077">
        <v>1</v>
      </c>
      <c r="C20" s="7078"/>
      <c r="D20" s="7079">
        <v>24</v>
      </c>
      <c r="E20" s="7079"/>
      <c r="F20" s="7079">
        <v>1</v>
      </c>
      <c r="G20" s="7079"/>
      <c r="H20" s="7080">
        <v>2.5</v>
      </c>
      <c r="I20" s="7080"/>
      <c r="J20" s="7081">
        <v>4</v>
      </c>
      <c r="K20" s="7081"/>
      <c r="L20" s="7060">
        <v>1</v>
      </c>
      <c r="M20" s="7061"/>
      <c r="N20" s="691">
        <v>2</v>
      </c>
      <c r="O20" s="692">
        <f>H20/N20</f>
        <v>1.25</v>
      </c>
      <c r="P20" s="693">
        <v>0.1</v>
      </c>
      <c r="Q20" s="694">
        <f>H20/P20</f>
        <v>25</v>
      </c>
      <c r="R20" s="669"/>
      <c r="S20" s="662"/>
      <c r="T20" s="662"/>
      <c r="U20" s="662"/>
      <c r="V20" s="662"/>
      <c r="W20" s="791"/>
      <c r="X20" s="791"/>
      <c r="Y20" s="791"/>
      <c r="Z20" s="791"/>
      <c r="AA20" s="791"/>
      <c r="AB20" s="791"/>
      <c r="AC20" s="791"/>
      <c r="AD20" s="791"/>
      <c r="AE20" s="791"/>
      <c r="AF20" s="791"/>
      <c r="AG20" s="791"/>
      <c r="AH20" s="791"/>
      <c r="AI20" s="791"/>
      <c r="AJ20" s="791"/>
      <c r="AK20" s="791"/>
      <c r="AL20" s="791"/>
    </row>
    <row r="21" spans="1:38" ht="15.75">
      <c r="A21" s="680"/>
      <c r="B21" s="695"/>
      <c r="C21" s="680"/>
      <c r="D21" s="680"/>
      <c r="E21" s="680"/>
      <c r="F21" s="680"/>
      <c r="G21" s="680"/>
      <c r="H21" s="680"/>
      <c r="I21" s="680"/>
      <c r="J21" s="680"/>
      <c r="K21" s="680"/>
      <c r="L21" s="680"/>
      <c r="M21" s="680"/>
      <c r="N21" s="680"/>
      <c r="O21" s="680"/>
      <c r="P21" s="696" t="s">
        <v>819</v>
      </c>
      <c r="Q21" s="697" t="s">
        <v>810</v>
      </c>
      <c r="R21" s="680"/>
      <c r="S21" s="662"/>
      <c r="T21" s="662"/>
      <c r="U21" s="662"/>
      <c r="V21" s="662"/>
      <c r="W21" s="793"/>
      <c r="X21" s="680"/>
      <c r="Y21" s="680"/>
      <c r="Z21" s="680"/>
      <c r="AA21" s="793"/>
      <c r="AB21" s="793"/>
      <c r="AC21" s="680"/>
      <c r="AD21" s="680"/>
      <c r="AE21" s="680"/>
      <c r="AF21" s="680"/>
      <c r="AG21" s="680"/>
      <c r="AH21" s="680"/>
      <c r="AI21" s="680"/>
      <c r="AJ21" s="680"/>
      <c r="AK21" s="680"/>
      <c r="AL21" s="680"/>
    </row>
    <row r="22" spans="1:38">
      <c r="A22" s="680"/>
      <c r="B22" s="680"/>
      <c r="C22" s="680"/>
      <c r="D22" s="680"/>
      <c r="E22" s="680"/>
      <c r="F22" s="680"/>
      <c r="G22" s="680"/>
      <c r="H22" s="680"/>
      <c r="I22" s="680"/>
      <c r="J22" s="680"/>
      <c r="K22" s="680"/>
      <c r="L22" s="680"/>
      <c r="M22" s="680"/>
      <c r="N22" s="680"/>
      <c r="O22" s="680"/>
      <c r="P22" s="680"/>
      <c r="Q22" s="680"/>
      <c r="W22" s="793"/>
      <c r="X22" s="680"/>
      <c r="Y22" s="680"/>
      <c r="Z22" s="680"/>
      <c r="AA22" s="793"/>
      <c r="AB22" s="793"/>
      <c r="AC22" s="680"/>
      <c r="AD22" s="680"/>
      <c r="AE22" s="680"/>
      <c r="AF22" s="680"/>
      <c r="AG22" s="680"/>
      <c r="AH22" s="680"/>
      <c r="AI22" s="680"/>
      <c r="AJ22" s="680"/>
      <c r="AK22" s="680"/>
      <c r="AL22" s="680"/>
    </row>
    <row r="23" spans="1:38" ht="18.75">
      <c r="A23" s="680"/>
      <c r="B23" s="680"/>
      <c r="C23" s="680"/>
      <c r="D23" s="680"/>
      <c r="E23" s="7082" t="s">
        <v>761</v>
      </c>
      <c r="F23" s="7082"/>
      <c r="G23" s="7082"/>
      <c r="H23" s="698"/>
      <c r="I23" s="7083" t="s">
        <v>763</v>
      </c>
      <c r="J23" s="7083"/>
      <c r="K23" s="7083"/>
      <c r="L23" s="698"/>
      <c r="M23" s="7084" t="s">
        <v>766</v>
      </c>
      <c r="N23" s="7084"/>
      <c r="O23" s="7084"/>
      <c r="P23" s="680"/>
      <c r="Q23" s="680"/>
    </row>
    <row r="24" spans="1:38" ht="18.75">
      <c r="A24" s="680"/>
      <c r="B24" s="680"/>
      <c r="C24" s="680"/>
      <c r="D24" s="680"/>
      <c r="E24" s="7085" t="s">
        <v>820</v>
      </c>
      <c r="F24" s="7085"/>
      <c r="G24" s="7085"/>
      <c r="H24" s="698"/>
      <c r="I24" s="7085" t="s">
        <v>821</v>
      </c>
      <c r="J24" s="7085"/>
      <c r="K24" s="7085"/>
      <c r="L24" s="698"/>
      <c r="M24" s="7085" t="s">
        <v>822</v>
      </c>
      <c r="N24" s="7085"/>
      <c r="O24" s="7085"/>
      <c r="P24" s="680"/>
      <c r="Q24" s="680"/>
      <c r="W24" s="1" t="s">
        <v>855</v>
      </c>
      <c r="X24" s="1">
        <v>40</v>
      </c>
    </row>
    <row r="25" spans="1:38" ht="18.75">
      <c r="A25" s="680"/>
      <c r="B25" s="680"/>
      <c r="C25" s="680"/>
      <c r="D25" s="699" t="s">
        <v>812</v>
      </c>
      <c r="E25" s="7086">
        <v>1</v>
      </c>
      <c r="F25" s="7086"/>
      <c r="G25" s="7086"/>
      <c r="H25" s="680"/>
      <c r="I25" s="7087">
        <f>B20</f>
        <v>1</v>
      </c>
      <c r="J25" s="7087"/>
      <c r="K25" s="7087"/>
      <c r="L25" s="680"/>
      <c r="M25" s="7088">
        <f>B20</f>
        <v>1</v>
      </c>
      <c r="N25" s="7088"/>
      <c r="O25" s="7088"/>
      <c r="P25" s="700" t="s">
        <v>812</v>
      </c>
      <c r="Q25" s="680"/>
    </row>
    <row r="26" spans="1:38" ht="18.75">
      <c r="A26" s="680"/>
      <c r="B26" s="680"/>
      <c r="C26" s="680"/>
      <c r="D26" s="701" t="s">
        <v>813</v>
      </c>
      <c r="E26" s="7089">
        <v>12.5</v>
      </c>
      <c r="F26" s="7089"/>
      <c r="G26" s="7089"/>
      <c r="H26" s="680"/>
      <c r="I26" s="7090">
        <f>D20</f>
        <v>24</v>
      </c>
      <c r="J26" s="7090"/>
      <c r="K26" s="7090"/>
      <c r="L26" s="680"/>
      <c r="M26" s="7091">
        <f>D20</f>
        <v>24</v>
      </c>
      <c r="N26" s="7091"/>
      <c r="O26" s="7091"/>
      <c r="P26" s="702" t="s">
        <v>813</v>
      </c>
      <c r="Q26" s="680"/>
      <c r="W26" s="1" t="s">
        <v>856</v>
      </c>
      <c r="X26" s="1">
        <v>10</v>
      </c>
    </row>
    <row r="27" spans="1:38" ht="18.75">
      <c r="A27" s="680"/>
      <c r="B27" s="680"/>
      <c r="C27" s="680"/>
      <c r="D27" s="703" t="s">
        <v>814</v>
      </c>
      <c r="E27" s="7089">
        <v>4.5</v>
      </c>
      <c r="F27" s="7089"/>
      <c r="G27" s="7089"/>
      <c r="H27" s="680"/>
      <c r="I27" s="7090">
        <f>F20</f>
        <v>1</v>
      </c>
      <c r="J27" s="7090"/>
      <c r="K27" s="7090"/>
      <c r="L27" s="680"/>
      <c r="M27" s="7091">
        <f>F20</f>
        <v>1</v>
      </c>
      <c r="N27" s="7091"/>
      <c r="O27" s="7091"/>
      <c r="P27" s="704" t="s">
        <v>814</v>
      </c>
      <c r="Q27" s="680"/>
      <c r="W27" s="1" t="s">
        <v>857</v>
      </c>
      <c r="X27" s="1">
        <v>50</v>
      </c>
    </row>
    <row r="28" spans="1:38" ht="9.75" customHeight="1" thickBot="1">
      <c r="A28" s="680"/>
      <c r="B28" s="680"/>
      <c r="C28" s="680"/>
      <c r="D28" s="703"/>
      <c r="E28" s="703"/>
      <c r="F28" s="703"/>
      <c r="G28" s="703"/>
      <c r="H28" s="680"/>
      <c r="L28" s="680"/>
      <c r="P28" s="680"/>
      <c r="Q28" s="680"/>
    </row>
    <row r="29" spans="1:38" ht="19.5" thickTop="1">
      <c r="A29" s="680"/>
      <c r="B29" s="680"/>
      <c r="C29" s="680"/>
      <c r="D29" s="705"/>
      <c r="E29" s="7092" t="s">
        <v>823</v>
      </c>
      <c r="F29" s="7092"/>
      <c r="G29" s="7092"/>
      <c r="H29" s="680"/>
      <c r="I29" s="7093" t="s">
        <v>824</v>
      </c>
      <c r="J29" s="7093"/>
      <c r="K29" s="706" t="s">
        <v>823</v>
      </c>
      <c r="L29" s="680"/>
      <c r="M29" s="7094" t="s">
        <v>823</v>
      </c>
      <c r="N29" s="7095"/>
      <c r="O29" s="7096"/>
      <c r="P29" s="707"/>
      <c r="Q29" s="680"/>
    </row>
    <row r="30" spans="1:38" ht="18.75">
      <c r="A30" s="680"/>
      <c r="B30" s="680"/>
      <c r="C30" s="680"/>
      <c r="D30" s="708" t="s">
        <v>816</v>
      </c>
      <c r="E30" s="7086">
        <v>3</v>
      </c>
      <c r="F30" s="7086"/>
      <c r="G30" s="7086"/>
      <c r="H30" s="680"/>
      <c r="I30" s="7097">
        <f>ROUNDUP((E30/E39)*I39,0)</f>
        <v>12</v>
      </c>
      <c r="J30" s="7097"/>
      <c r="K30" s="709">
        <f>(E30/E39)*I39</f>
        <v>11.059199999999999</v>
      </c>
      <c r="L30" s="680"/>
      <c r="M30" s="7098">
        <f>J20</f>
        <v>4</v>
      </c>
      <c r="N30" s="7099"/>
      <c r="O30" s="7100"/>
      <c r="P30" s="710" t="s">
        <v>816</v>
      </c>
      <c r="Q30" s="680"/>
    </row>
    <row r="31" spans="1:38" ht="9" customHeight="1">
      <c r="A31" s="680"/>
      <c r="B31" s="680"/>
      <c r="C31" s="680"/>
      <c r="D31" s="708"/>
      <c r="E31" s="708"/>
      <c r="F31" s="708"/>
      <c r="G31" s="708"/>
      <c r="H31" s="708"/>
      <c r="I31" s="708"/>
      <c r="J31" s="708"/>
      <c r="K31" s="708"/>
      <c r="L31" s="708"/>
      <c r="M31" s="711"/>
      <c r="N31" s="712"/>
      <c r="O31" s="713"/>
      <c r="P31" s="708"/>
      <c r="Q31" s="680"/>
    </row>
    <row r="32" spans="1:38" ht="18.75">
      <c r="A32" s="680"/>
      <c r="B32" s="680"/>
      <c r="C32" s="680"/>
      <c r="D32" s="714" t="s">
        <v>818</v>
      </c>
      <c r="E32" s="7101">
        <f>E35/E30</f>
        <v>0.33333333333333331</v>
      </c>
      <c r="F32" s="7101"/>
      <c r="G32" s="7101"/>
      <c r="H32" s="680"/>
      <c r="I32" s="7102">
        <f>I35/K30</f>
        <v>0.22605613425925927</v>
      </c>
      <c r="J32" s="7102"/>
      <c r="K32" s="7102"/>
      <c r="L32" s="680"/>
      <c r="M32" s="7103">
        <f>M35/M30</f>
        <v>0.625</v>
      </c>
      <c r="N32" s="7104"/>
      <c r="O32" s="7105"/>
      <c r="P32" s="715" t="s">
        <v>818</v>
      </c>
      <c r="Q32" s="680"/>
    </row>
    <row r="33" spans="1:38" ht="18.75">
      <c r="A33" s="680"/>
      <c r="B33" s="680"/>
      <c r="C33" s="680"/>
      <c r="D33" s="714" t="s">
        <v>825</v>
      </c>
      <c r="E33" s="7106">
        <f>E37*E32</f>
        <v>0.33333333333333331</v>
      </c>
      <c r="F33" s="7106"/>
      <c r="G33" s="7106"/>
      <c r="H33" s="680"/>
      <c r="I33" s="7107">
        <f>I37*I32</f>
        <v>0.22605613425925927</v>
      </c>
      <c r="J33" s="7107"/>
      <c r="K33" s="7107"/>
      <c r="L33" s="680"/>
      <c r="M33" s="7108">
        <f>M37*M32</f>
        <v>0.625</v>
      </c>
      <c r="N33" s="7109"/>
      <c r="O33" s="7110"/>
      <c r="P33" s="715" t="s">
        <v>825</v>
      </c>
      <c r="Q33" s="680"/>
    </row>
    <row r="34" spans="1:38" ht="9" customHeight="1">
      <c r="A34" s="680"/>
      <c r="B34" s="680"/>
      <c r="C34" s="680"/>
      <c r="D34" s="680"/>
      <c r="E34" s="680"/>
      <c r="F34" s="680"/>
      <c r="G34" s="680"/>
      <c r="H34" s="680"/>
      <c r="I34" s="680"/>
      <c r="J34" s="680"/>
      <c r="K34" s="680"/>
      <c r="L34" s="680"/>
      <c r="M34" s="716"/>
      <c r="N34" s="717"/>
      <c r="O34" s="718"/>
      <c r="P34" s="715"/>
      <c r="Q34" s="680"/>
    </row>
    <row r="35" spans="1:38" ht="19.5" thickBot="1">
      <c r="A35" s="680"/>
      <c r="B35" s="680"/>
      <c r="C35" s="680"/>
      <c r="D35" s="719" t="s">
        <v>826</v>
      </c>
      <c r="E35" s="7111">
        <v>1</v>
      </c>
      <c r="F35" s="7111"/>
      <c r="G35" s="7111"/>
      <c r="H35" s="680"/>
      <c r="I35" s="7112">
        <f>H20</f>
        <v>2.5</v>
      </c>
      <c r="J35" s="7112"/>
      <c r="K35" s="7112"/>
      <c r="L35" s="680"/>
      <c r="M35" s="7113">
        <f>H20</f>
        <v>2.5</v>
      </c>
      <c r="N35" s="7114"/>
      <c r="O35" s="7115"/>
      <c r="P35" s="720" t="s">
        <v>826</v>
      </c>
      <c r="Q35" s="680"/>
      <c r="W35" s="794" t="s">
        <v>809</v>
      </c>
      <c r="X35"/>
    </row>
    <row r="36" spans="1:38" ht="19.5" thickTop="1">
      <c r="A36" s="680"/>
      <c r="B36" s="680"/>
      <c r="C36" s="680"/>
      <c r="D36" s="719" t="s">
        <v>827</v>
      </c>
      <c r="E36" s="7106">
        <f>E37*E35</f>
        <v>1</v>
      </c>
      <c r="F36" s="7106"/>
      <c r="G36" s="7106"/>
      <c r="H36" s="680"/>
      <c r="I36" s="7107">
        <f>I37*I35</f>
        <v>2.5</v>
      </c>
      <c r="J36" s="7107"/>
      <c r="K36" s="7107"/>
      <c r="L36" s="680"/>
      <c r="M36" s="7109">
        <f>M37*M35</f>
        <v>2.5</v>
      </c>
      <c r="N36" s="7109"/>
      <c r="O36" s="7109"/>
      <c r="P36" s="720" t="s">
        <v>827</v>
      </c>
      <c r="Q36" s="680"/>
      <c r="W36" s="795" t="s">
        <v>858</v>
      </c>
      <c r="X36"/>
    </row>
    <row r="37" spans="1:38" ht="18.75">
      <c r="A37" s="680"/>
      <c r="B37" s="680"/>
      <c r="C37" s="680"/>
      <c r="D37" s="721" t="s">
        <v>817</v>
      </c>
      <c r="E37" s="7116">
        <f>L20</f>
        <v>1</v>
      </c>
      <c r="F37" s="7116"/>
      <c r="G37" s="7116"/>
      <c r="H37" s="680"/>
      <c r="I37" s="7117">
        <f>E37</f>
        <v>1</v>
      </c>
      <c r="J37" s="7117"/>
      <c r="K37" s="7117"/>
      <c r="L37" s="680"/>
      <c r="M37" s="7118">
        <f>L20</f>
        <v>1</v>
      </c>
      <c r="N37" s="7118"/>
      <c r="O37" s="7118"/>
      <c r="P37" s="722" t="s">
        <v>817</v>
      </c>
      <c r="Q37" s="680"/>
    </row>
    <row r="38" spans="1:38" ht="9" customHeight="1">
      <c r="A38" s="680"/>
      <c r="B38" s="680"/>
      <c r="C38" s="680"/>
      <c r="D38" s="705"/>
      <c r="E38" s="705"/>
      <c r="F38" s="705"/>
      <c r="G38" s="705"/>
      <c r="H38" s="705"/>
      <c r="I38" s="705"/>
      <c r="J38" s="705"/>
      <c r="K38" s="705"/>
      <c r="L38" s="705"/>
      <c r="M38" s="705"/>
      <c r="N38" s="705"/>
      <c r="O38" s="705"/>
      <c r="P38" s="707"/>
      <c r="Q38" s="680"/>
    </row>
    <row r="39" spans="1:38" ht="15.75">
      <c r="A39" s="680"/>
      <c r="B39" s="680"/>
      <c r="C39" s="680"/>
      <c r="D39" s="723" t="s">
        <v>828</v>
      </c>
      <c r="E39" s="7120">
        <f>(((E26/2)*(E26/2)*PI()*E25))</f>
        <v>122.7184630308513</v>
      </c>
      <c r="F39" s="7120"/>
      <c r="G39" s="7120"/>
      <c r="H39" s="680"/>
      <c r="I39" s="7121">
        <f>(((I26/2)*(I26/2)*PI()*I25))</f>
        <v>452.38934211693021</v>
      </c>
      <c r="J39" s="7121"/>
      <c r="K39" s="7121"/>
      <c r="L39" s="724"/>
      <c r="M39" s="7122">
        <f>(((M26/2)*(M26/2)*PI()*M25))</f>
        <v>452.38934211693021</v>
      </c>
      <c r="N39" s="7122"/>
      <c r="O39" s="7122"/>
      <c r="P39" s="725" t="s">
        <v>828</v>
      </c>
      <c r="Q39" s="680"/>
    </row>
    <row r="40" spans="1:38" ht="15.75">
      <c r="A40" s="680"/>
      <c r="B40" s="680"/>
      <c r="C40" s="680"/>
      <c r="D40" s="723" t="s">
        <v>829</v>
      </c>
      <c r="E40" s="7123">
        <f>(((E26/2)*(E26/2)*PI()*E27)*E25)</f>
        <v>552.23308363883086</v>
      </c>
      <c r="F40" s="7123"/>
      <c r="G40" s="7123"/>
      <c r="H40" s="680"/>
      <c r="I40" s="7124">
        <f>(((I26/2)*(I26/2)*PI()*I27)*I25)</f>
        <v>452.38934211693021</v>
      </c>
      <c r="J40" s="7124"/>
      <c r="K40" s="7124"/>
      <c r="L40" s="724"/>
      <c r="M40" s="7119">
        <f>(((M26/2)*(M26/2)*PI()*M27)*M25)</f>
        <v>452.38934211693021</v>
      </c>
      <c r="N40" s="7119"/>
      <c r="O40" s="7119"/>
      <c r="P40" s="725" t="s">
        <v>829</v>
      </c>
      <c r="Q40" s="680"/>
    </row>
    <row r="41" spans="1:38" ht="15.75">
      <c r="A41" s="680"/>
      <c r="B41" s="680"/>
      <c r="C41" s="680"/>
      <c r="D41" s="723" t="s">
        <v>830</v>
      </c>
      <c r="E41" s="7123">
        <f>(((E26/2)*(E26/2)*PI()*E27)*E25)/E30</f>
        <v>184.07769454627694</v>
      </c>
      <c r="F41" s="7123"/>
      <c r="G41" s="7123"/>
      <c r="H41" s="680"/>
      <c r="I41" s="7124">
        <f>I40/K30</f>
        <v>40.906154343617104</v>
      </c>
      <c r="J41" s="7124"/>
      <c r="K41" s="7124"/>
      <c r="L41" s="724"/>
      <c r="M41" s="7119">
        <f>M40/M30</f>
        <v>113.09733552923255</v>
      </c>
      <c r="N41" s="7119"/>
      <c r="O41" s="7119"/>
      <c r="P41" s="725" t="s">
        <v>830</v>
      </c>
      <c r="Q41" s="680"/>
    </row>
    <row r="42" spans="1:38" ht="42">
      <c r="A42" s="680"/>
      <c r="B42" s="680"/>
      <c r="C42" s="680"/>
      <c r="D42" s="723" t="s">
        <v>831</v>
      </c>
      <c r="E42" s="7120">
        <f>E39/E30</f>
        <v>40.906154343617096</v>
      </c>
      <c r="F42" s="7120"/>
      <c r="G42" s="7120"/>
      <c r="H42" s="680"/>
      <c r="I42" s="7121">
        <f>I39/K30</f>
        <v>40.906154343617104</v>
      </c>
      <c r="J42" s="7121"/>
      <c r="K42" s="7121"/>
      <c r="L42" s="724"/>
      <c r="M42" s="7122">
        <f>M39/M30</f>
        <v>113.09733552923255</v>
      </c>
      <c r="N42" s="7122"/>
      <c r="O42" s="7122"/>
      <c r="P42" s="725" t="s">
        <v>831</v>
      </c>
      <c r="Q42" s="680"/>
      <c r="W42" s="666" t="s">
        <v>797</v>
      </c>
      <c r="X42" s="7053" t="s">
        <v>1162</v>
      </c>
      <c r="Y42" s="7053"/>
      <c r="Z42" s="7053"/>
      <c r="AA42" s="7053"/>
      <c r="AB42" s="7053"/>
      <c r="AC42" s="7053"/>
      <c r="AD42" s="7053"/>
      <c r="AE42" s="7053"/>
      <c r="AF42" s="7053"/>
      <c r="AG42" s="7053"/>
      <c r="AH42" s="7053"/>
      <c r="AI42" s="7054"/>
      <c r="AJ42" s="7055" t="s">
        <v>799</v>
      </c>
      <c r="AK42" s="7055"/>
      <c r="AL42" s="667" t="s">
        <v>800</v>
      </c>
    </row>
    <row r="43" spans="1:38" ht="15">
      <c r="A43" s="726"/>
      <c r="B43" s="727" t="s">
        <v>832</v>
      </c>
      <c r="C43" s="728" t="s">
        <v>833</v>
      </c>
      <c r="D43" s="729"/>
      <c r="E43" s="729"/>
      <c r="F43" s="729"/>
      <c r="G43" s="729"/>
      <c r="H43" s="680"/>
      <c r="I43" s="730"/>
      <c r="J43" s="730"/>
      <c r="K43" s="730"/>
      <c r="L43" s="680"/>
      <c r="M43" s="731"/>
      <c r="N43" s="731"/>
      <c r="O43" s="731"/>
      <c r="P43" s="680"/>
      <c r="Q43" s="680"/>
      <c r="W43"/>
      <c r="X43"/>
      <c r="Y43"/>
      <c r="Z43"/>
      <c r="AA43"/>
      <c r="AB43"/>
      <c r="AC43"/>
      <c r="AD43"/>
      <c r="AE43"/>
      <c r="AF43"/>
      <c r="AG43"/>
      <c r="AH43"/>
      <c r="AI43"/>
      <c r="AJ43"/>
      <c r="AK43"/>
      <c r="AL43"/>
    </row>
    <row r="44" spans="1:38" ht="12.75" customHeight="1">
      <c r="A44" s="680"/>
      <c r="B44" s="732"/>
      <c r="C44" s="680"/>
      <c r="D44" s="680"/>
      <c r="E44" s="680"/>
      <c r="F44" s="680"/>
      <c r="G44" s="680"/>
      <c r="H44" s="680"/>
      <c r="I44" s="680"/>
      <c r="J44" s="680"/>
      <c r="K44" s="680"/>
      <c r="L44" s="680"/>
      <c r="M44" s="680"/>
      <c r="N44" s="680"/>
      <c r="O44" s="680"/>
      <c r="P44" s="680"/>
      <c r="Q44" s="680"/>
      <c r="S44" s="662"/>
      <c r="T44" s="662"/>
      <c r="U44" s="662"/>
      <c r="V44" s="662"/>
      <c r="W44"/>
      <c r="X44"/>
      <c r="Y44"/>
      <c r="Z44"/>
      <c r="AA44"/>
      <c r="AB44"/>
      <c r="AC44"/>
      <c r="AD44"/>
      <c r="AE44"/>
      <c r="AF44"/>
      <c r="AG44"/>
      <c r="AH44"/>
      <c r="AI44"/>
      <c r="AJ44"/>
      <c r="AK44"/>
      <c r="AL44"/>
    </row>
    <row r="45" spans="1:38" ht="18.75" customHeight="1">
      <c r="A45" s="685" t="s">
        <v>761</v>
      </c>
      <c r="B45" s="733" t="s">
        <v>820</v>
      </c>
      <c r="C45" s="7131" t="s">
        <v>834</v>
      </c>
      <c r="D45" s="7131"/>
      <c r="E45" s="7131"/>
      <c r="F45" s="7131"/>
      <c r="G45" s="7131"/>
      <c r="H45" s="7131"/>
      <c r="I45" s="7131"/>
      <c r="J45" s="7131"/>
      <c r="K45" s="7131"/>
      <c r="L45" s="7131"/>
      <c r="M45" s="7131"/>
      <c r="N45" s="7131"/>
      <c r="O45" s="7131"/>
      <c r="P45" s="7131"/>
      <c r="Q45" s="7132"/>
      <c r="S45" s="662"/>
      <c r="T45" s="662"/>
      <c r="U45" s="662"/>
      <c r="V45" s="662"/>
      <c r="W45"/>
      <c r="X45"/>
      <c r="Y45"/>
      <c r="Z45"/>
      <c r="AA45"/>
      <c r="AB45"/>
      <c r="AC45"/>
      <c r="AD45"/>
      <c r="AE45"/>
      <c r="AF45"/>
      <c r="AG45"/>
      <c r="AH45"/>
      <c r="AI45"/>
      <c r="AJ45"/>
      <c r="AK45"/>
      <c r="AL45"/>
    </row>
    <row r="46" spans="1:38" ht="14.25" customHeight="1" thickBot="1">
      <c r="A46" s="680"/>
      <c r="B46" s="734" t="s">
        <v>835</v>
      </c>
      <c r="C46" s="735" t="s">
        <v>836</v>
      </c>
      <c r="D46" s="724"/>
      <c r="E46" s="724"/>
      <c r="F46" s="724"/>
      <c r="G46" s="724"/>
      <c r="H46" s="724"/>
      <c r="I46" s="724"/>
      <c r="J46" s="724"/>
      <c r="K46" s="724"/>
      <c r="L46" s="724"/>
      <c r="M46" s="724"/>
      <c r="N46" s="724"/>
      <c r="O46" s="724"/>
      <c r="P46" s="724"/>
      <c r="Q46" s="724"/>
      <c r="R46" s="680"/>
      <c r="S46" s="662"/>
      <c r="T46" s="662"/>
      <c r="U46" s="662"/>
      <c r="V46" s="662"/>
      <c r="W46"/>
      <c r="X46"/>
      <c r="Y46"/>
      <c r="Z46"/>
      <c r="AA46"/>
      <c r="AB46"/>
      <c r="AC46"/>
      <c r="AD46"/>
      <c r="AE46"/>
      <c r="AF46"/>
      <c r="AG46"/>
      <c r="AH46"/>
      <c r="AI46"/>
      <c r="AJ46"/>
      <c r="AK46"/>
      <c r="AL46"/>
    </row>
    <row r="47" spans="1:38" ht="20.25" customHeight="1">
      <c r="A47" s="680"/>
      <c r="B47" s="724"/>
      <c r="C47" s="724"/>
      <c r="D47" s="724"/>
      <c r="E47" s="724"/>
      <c r="F47" s="724"/>
      <c r="G47" s="724"/>
      <c r="H47" s="724"/>
      <c r="I47" s="724"/>
      <c r="J47" s="724"/>
      <c r="K47" s="724"/>
      <c r="L47" s="724"/>
      <c r="M47" s="724"/>
      <c r="N47" s="724"/>
      <c r="O47" s="724"/>
      <c r="P47" s="724"/>
      <c r="Q47" s="724"/>
      <c r="R47" s="680"/>
      <c r="S47" s="662"/>
      <c r="T47" s="662"/>
      <c r="U47" s="662"/>
      <c r="V47" s="662"/>
      <c r="W47"/>
      <c r="X47"/>
      <c r="Y47"/>
      <c r="Z47"/>
      <c r="AA47"/>
      <c r="AB47"/>
      <c r="AC47"/>
      <c r="AD47"/>
      <c r="AE47"/>
      <c r="AF47"/>
      <c r="AG47"/>
      <c r="AH47"/>
      <c r="AI47"/>
      <c r="AJ47"/>
      <c r="AK47"/>
      <c r="AL47"/>
    </row>
    <row r="48" spans="1:38" ht="20.25" customHeight="1">
      <c r="A48" s="680"/>
      <c r="B48" s="736" t="s">
        <v>761</v>
      </c>
      <c r="C48" s="737" t="s">
        <v>837</v>
      </c>
      <c r="F48" s="738"/>
      <c r="G48" s="738"/>
      <c r="H48" s="724"/>
      <c r="I48" s="724"/>
      <c r="J48" s="724"/>
      <c r="K48" s="724"/>
      <c r="L48" s="724"/>
      <c r="M48" s="724"/>
      <c r="N48" s="724"/>
      <c r="O48" s="724"/>
      <c r="P48" s="724"/>
      <c r="Q48" s="724"/>
      <c r="R48" s="680"/>
      <c r="S48" s="662"/>
      <c r="T48" s="662"/>
      <c r="U48" s="662"/>
      <c r="V48" s="662"/>
      <c r="W48"/>
      <c r="X48"/>
      <c r="Y48"/>
      <c r="Z48"/>
      <c r="AA48"/>
      <c r="AB48"/>
      <c r="AC48"/>
      <c r="AD48"/>
      <c r="AE48"/>
      <c r="AF48"/>
      <c r="AG48"/>
      <c r="AH48"/>
      <c r="AI48"/>
      <c r="AJ48"/>
      <c r="AK48"/>
      <c r="AL48"/>
    </row>
    <row r="49" spans="1:38" ht="21" customHeight="1">
      <c r="A49" s="680"/>
      <c r="B49" s="739" t="s">
        <v>763</v>
      </c>
      <c r="C49" s="740"/>
      <c r="D49" s="740"/>
      <c r="E49" s="740"/>
      <c r="F49" s="741"/>
      <c r="G49" s="742" t="s">
        <v>838</v>
      </c>
      <c r="H49" s="743">
        <f>A20</f>
        <v>20</v>
      </c>
      <c r="I49" s="744"/>
      <c r="J49" s="724"/>
      <c r="K49" s="724"/>
      <c r="L49" s="724"/>
      <c r="M49" s="741"/>
      <c r="O49" s="742" t="s">
        <v>839</v>
      </c>
      <c r="P49" s="697" t="s">
        <v>810</v>
      </c>
      <c r="Q49" s="724"/>
      <c r="R49" s="680"/>
      <c r="S49" s="662"/>
      <c r="T49" s="662"/>
      <c r="U49" s="662"/>
      <c r="V49" s="662"/>
      <c r="W49"/>
      <c r="X49"/>
      <c r="Y49"/>
      <c r="Z49"/>
      <c r="AA49"/>
      <c r="AB49"/>
      <c r="AC49"/>
      <c r="AD49"/>
      <c r="AE49"/>
      <c r="AF49"/>
      <c r="AG49"/>
      <c r="AH49"/>
      <c r="AI49"/>
      <c r="AJ49"/>
      <c r="AK49"/>
      <c r="AL49"/>
    </row>
    <row r="50" spans="1:38" ht="23.25" customHeight="1">
      <c r="A50" s="686"/>
      <c r="B50" s="745" t="s">
        <v>766</v>
      </c>
      <c r="C50" s="746" t="s">
        <v>840</v>
      </c>
      <c r="D50" s="738"/>
      <c r="F50" s="738"/>
      <c r="G50" s="738"/>
      <c r="H50" s="724"/>
      <c r="I50" s="724"/>
      <c r="J50" s="724"/>
      <c r="K50" s="724"/>
      <c r="L50" s="724"/>
      <c r="M50" s="724"/>
      <c r="N50" s="741"/>
      <c r="P50" s="697" t="s">
        <v>810</v>
      </c>
      <c r="Q50" s="724"/>
      <c r="R50" s="680"/>
      <c r="S50" s="662"/>
      <c r="T50" s="662"/>
      <c r="U50" s="662"/>
      <c r="V50" s="662"/>
      <c r="W50"/>
      <c r="X50"/>
      <c r="Y50"/>
      <c r="Z50"/>
      <c r="AA50"/>
      <c r="AB50"/>
      <c r="AC50"/>
      <c r="AD50"/>
      <c r="AE50"/>
      <c r="AF50"/>
      <c r="AG50"/>
      <c r="AH50"/>
      <c r="AI50"/>
      <c r="AJ50"/>
      <c r="AK50"/>
      <c r="AL50"/>
    </row>
    <row r="51" spans="1:38" ht="15.75">
      <c r="B51" s="747"/>
      <c r="C51" s="738" t="s">
        <v>841</v>
      </c>
      <c r="D51" s="724"/>
      <c r="E51" s="724"/>
      <c r="F51" s="738"/>
      <c r="G51" s="738"/>
      <c r="H51" s="724"/>
      <c r="I51" s="724"/>
      <c r="J51" s="724"/>
      <c r="K51" s="738" t="s">
        <v>842</v>
      </c>
      <c r="L51" s="724"/>
      <c r="M51" s="724"/>
      <c r="N51" s="724"/>
      <c r="O51" s="724"/>
      <c r="P51" s="724"/>
      <c r="Q51" s="724"/>
      <c r="W51"/>
      <c r="X51"/>
      <c r="Y51"/>
      <c r="Z51"/>
      <c r="AA51"/>
      <c r="AB51"/>
      <c r="AC51"/>
      <c r="AD51"/>
      <c r="AE51"/>
      <c r="AF51"/>
      <c r="AG51"/>
      <c r="AH51"/>
      <c r="AI51"/>
      <c r="AJ51"/>
      <c r="AK51"/>
      <c r="AL51"/>
    </row>
    <row r="52" spans="1:38" ht="15">
      <c r="B52" s="748"/>
      <c r="C52" s="749"/>
      <c r="D52" s="750"/>
      <c r="E52" s="751"/>
      <c r="F52" s="750"/>
      <c r="G52" s="751"/>
      <c r="H52" s="750"/>
      <c r="I52" s="751"/>
      <c r="J52" s="750"/>
      <c r="K52" s="749"/>
      <c r="L52" s="751"/>
      <c r="M52" s="751"/>
      <c r="N52" s="750"/>
      <c r="O52" s="751"/>
      <c r="P52" s="751"/>
      <c r="Q52" s="751"/>
      <c r="W52"/>
      <c r="X52"/>
      <c r="Y52"/>
      <c r="Z52"/>
      <c r="AA52"/>
      <c r="AB52"/>
      <c r="AC52"/>
      <c r="AD52"/>
      <c r="AE52"/>
      <c r="AF52"/>
      <c r="AG52"/>
      <c r="AH52"/>
      <c r="AI52"/>
      <c r="AJ52"/>
      <c r="AK52"/>
      <c r="AL52"/>
    </row>
    <row r="53" spans="1:38" ht="21">
      <c r="B53" s="7133" t="s">
        <v>843</v>
      </c>
      <c r="C53" s="7133"/>
      <c r="D53" s="7133"/>
      <c r="E53" s="7133"/>
      <c r="F53" s="7133"/>
      <c r="G53" s="7133"/>
      <c r="H53" s="7133"/>
      <c r="I53" s="7133"/>
      <c r="J53" s="7133"/>
      <c r="K53" s="7133"/>
      <c r="L53" s="7133"/>
      <c r="M53" s="7133"/>
      <c r="N53" s="7133"/>
      <c r="O53" s="7133"/>
      <c r="P53" s="7133"/>
      <c r="Q53" s="7133"/>
      <c r="W53"/>
      <c r="X53"/>
      <c r="Y53"/>
      <c r="Z53"/>
      <c r="AA53"/>
      <c r="AB53"/>
      <c r="AC53"/>
      <c r="AD53"/>
      <c r="AE53"/>
      <c r="AF53"/>
      <c r="AG53"/>
      <c r="AH53"/>
      <c r="AI53"/>
      <c r="AJ53"/>
      <c r="AK53"/>
      <c r="AL53"/>
    </row>
    <row r="54" spans="1:38" ht="15">
      <c r="O54" s="752"/>
      <c r="P54" s="752"/>
      <c r="W54"/>
      <c r="X54"/>
      <c r="Y54"/>
      <c r="Z54"/>
      <c r="AA54"/>
      <c r="AB54"/>
      <c r="AC54"/>
      <c r="AD54"/>
      <c r="AE54"/>
      <c r="AF54"/>
      <c r="AG54"/>
      <c r="AH54"/>
      <c r="AI54"/>
      <c r="AJ54"/>
      <c r="AK54"/>
      <c r="AL54"/>
    </row>
    <row r="55" spans="1:38" ht="15">
      <c r="W55"/>
      <c r="X55"/>
      <c r="Y55"/>
      <c r="Z55"/>
      <c r="AA55"/>
      <c r="AB55"/>
      <c r="AC55"/>
      <c r="AD55"/>
      <c r="AE55"/>
      <c r="AF55"/>
      <c r="AG55"/>
      <c r="AH55"/>
      <c r="AI55"/>
      <c r="AJ55"/>
      <c r="AK55"/>
      <c r="AL55"/>
    </row>
    <row r="56" spans="1:38" ht="15">
      <c r="K56" s="1" t="s">
        <v>844</v>
      </c>
      <c r="W56"/>
      <c r="X56"/>
      <c r="Y56"/>
      <c r="Z56"/>
      <c r="AA56"/>
      <c r="AB56"/>
      <c r="AC56"/>
      <c r="AD56"/>
      <c r="AE56"/>
      <c r="AF56"/>
      <c r="AG56"/>
      <c r="AH56"/>
      <c r="AI56"/>
      <c r="AJ56"/>
      <c r="AK56"/>
      <c r="AL56"/>
    </row>
    <row r="57" spans="1:38" ht="15">
      <c r="W57"/>
      <c r="X57"/>
      <c r="Y57"/>
      <c r="Z57"/>
      <c r="AA57"/>
      <c r="AB57"/>
      <c r="AC57"/>
      <c r="AD57"/>
      <c r="AE57"/>
      <c r="AF57"/>
      <c r="AG57"/>
      <c r="AH57"/>
      <c r="AI57"/>
      <c r="AJ57"/>
      <c r="AK57"/>
      <c r="AL57"/>
    </row>
    <row r="58" spans="1:38" ht="15">
      <c r="W58"/>
      <c r="X58"/>
      <c r="Y58"/>
      <c r="Z58"/>
      <c r="AA58"/>
      <c r="AB58"/>
      <c r="AC58"/>
      <c r="AD58"/>
      <c r="AE58"/>
      <c r="AF58"/>
      <c r="AG58"/>
      <c r="AH58"/>
      <c r="AI58"/>
      <c r="AJ58"/>
      <c r="AK58"/>
      <c r="AL58"/>
    </row>
    <row r="59" spans="1:38" ht="15">
      <c r="W59"/>
      <c r="X59"/>
      <c r="Y59"/>
      <c r="Z59"/>
      <c r="AA59"/>
      <c r="AB59"/>
      <c r="AC59"/>
      <c r="AD59"/>
      <c r="AE59"/>
      <c r="AF59"/>
      <c r="AG59"/>
      <c r="AH59"/>
      <c r="AI59"/>
      <c r="AJ59"/>
      <c r="AK59"/>
      <c r="AL59"/>
    </row>
    <row r="60" spans="1:38" ht="15">
      <c r="W60"/>
      <c r="X60"/>
      <c r="Y60"/>
      <c r="Z60"/>
      <c r="AA60"/>
      <c r="AB60"/>
      <c r="AC60"/>
      <c r="AD60"/>
      <c r="AE60"/>
      <c r="AF60"/>
      <c r="AG60"/>
      <c r="AH60"/>
      <c r="AI60"/>
      <c r="AJ60"/>
      <c r="AK60"/>
      <c r="AL60"/>
    </row>
    <row r="61" spans="1:38" ht="15">
      <c r="W61"/>
      <c r="X61"/>
      <c r="Y61"/>
      <c r="Z61"/>
      <c r="AA61"/>
      <c r="AB61"/>
      <c r="AC61"/>
      <c r="AD61"/>
      <c r="AE61"/>
      <c r="AF61"/>
      <c r="AG61"/>
      <c r="AH61"/>
      <c r="AI61"/>
      <c r="AJ61"/>
      <c r="AK61"/>
      <c r="AL61"/>
    </row>
    <row r="62" spans="1:38" ht="13.5" thickBot="1"/>
    <row r="63" spans="1:38" ht="16.5" thickTop="1">
      <c r="C63" s="7134" t="s">
        <v>845</v>
      </c>
      <c r="D63" s="7135"/>
      <c r="E63" s="7135"/>
      <c r="F63" s="7135"/>
      <c r="G63" s="7135"/>
      <c r="H63" s="7135"/>
      <c r="I63" s="753">
        <f>C67</f>
        <v>1</v>
      </c>
    </row>
    <row r="64" spans="1:38" ht="15.75" thickBot="1">
      <c r="C64" s="7136" t="s">
        <v>846</v>
      </c>
      <c r="D64" s="7137"/>
      <c r="E64" s="7137"/>
      <c r="F64" s="7137"/>
      <c r="G64" s="7137"/>
      <c r="H64" s="7137"/>
      <c r="I64" s="754" t="s">
        <v>847</v>
      </c>
    </row>
    <row r="65" spans="3:27" ht="24.75" thickTop="1">
      <c r="C65" s="755" t="s">
        <v>812</v>
      </c>
      <c r="D65" s="756" t="s">
        <v>813</v>
      </c>
      <c r="E65" s="756" t="s">
        <v>814</v>
      </c>
      <c r="F65" s="7138" t="s">
        <v>816</v>
      </c>
      <c r="G65" s="7139"/>
      <c r="H65" s="756" t="s">
        <v>848</v>
      </c>
      <c r="I65" s="757" t="s">
        <v>830</v>
      </c>
    </row>
    <row r="66" spans="3:27">
      <c r="C66" s="758">
        <v>1</v>
      </c>
      <c r="D66" s="759">
        <v>12.5</v>
      </c>
      <c r="E66" s="759">
        <v>4.5</v>
      </c>
      <c r="F66" s="760">
        <v>3</v>
      </c>
      <c r="G66" s="761" t="s">
        <v>849</v>
      </c>
      <c r="H66" s="762">
        <f>(((D66/2)*(D66/2)*PI()*E66)*C66)</f>
        <v>552.23308363883086</v>
      </c>
      <c r="I66" s="763">
        <f>(((D66/2)*(D66/2)*PI()*E66)*C66)/F66</f>
        <v>184.07769454627694</v>
      </c>
      <c r="X66" s="796"/>
      <c r="AA66" s="797"/>
    </row>
    <row r="67" spans="3:27" ht="15.75">
      <c r="C67" s="764">
        <v>1</v>
      </c>
      <c r="D67" s="765">
        <v>29</v>
      </c>
      <c r="E67" s="766">
        <f>E66</f>
        <v>4.5</v>
      </c>
      <c r="F67" s="767">
        <f>(F66/H66)*H67</f>
        <v>16.147199999999998</v>
      </c>
      <c r="G67" s="768">
        <f>F67</f>
        <v>16.147199999999998</v>
      </c>
      <c r="H67" s="762">
        <f>(((D67/2)*(D67/2)*PI()*E67)*C67)</f>
        <v>2972.339349377643</v>
      </c>
      <c r="I67" s="763">
        <f>(((D67/2)*(D67/2)*PI()*E67)*C67)/F67</f>
        <v>184.07769454627697</v>
      </c>
      <c r="X67" s="798"/>
      <c r="Y67" s="799"/>
      <c r="Z67" s="799"/>
      <c r="AA67" s="800"/>
    </row>
    <row r="68" spans="3:27" ht="15.75" thickBot="1">
      <c r="C68" s="7140" t="s">
        <v>850</v>
      </c>
      <c r="D68" s="7141"/>
      <c r="E68" s="7141"/>
      <c r="F68" s="7141"/>
      <c r="G68" s="7141"/>
      <c r="H68" s="7141"/>
      <c r="I68" s="7142"/>
      <c r="X68" s="801"/>
      <c r="Y68" s="802"/>
      <c r="Z68" s="802"/>
      <c r="AA68" s="803"/>
    </row>
    <row r="69" spans="3:27" ht="13.5" thickTop="1">
      <c r="C69" s="7125" t="s">
        <v>851</v>
      </c>
      <c r="D69" s="7126"/>
      <c r="E69" s="7126"/>
      <c r="F69" s="7126"/>
      <c r="G69" s="7126"/>
      <c r="H69" s="7126"/>
      <c r="I69" s="7127"/>
    </row>
  </sheetData>
  <mergeCells count="84">
    <mergeCell ref="C69:I69"/>
    <mergeCell ref="X4:AI4"/>
    <mergeCell ref="AJ4:AK4"/>
    <mergeCell ref="Y5:AL6"/>
    <mergeCell ref="W8:W12"/>
    <mergeCell ref="AK8:AK12"/>
    <mergeCell ref="X42:AI42"/>
    <mergeCell ref="AJ42:AK42"/>
    <mergeCell ref="C45:Q45"/>
    <mergeCell ref="B53:Q53"/>
    <mergeCell ref="C63:H63"/>
    <mergeCell ref="C64:H64"/>
    <mergeCell ref="F65:G65"/>
    <mergeCell ref="C68:I68"/>
    <mergeCell ref="E41:G41"/>
    <mergeCell ref="I41:K41"/>
    <mergeCell ref="M41:O41"/>
    <mergeCell ref="E42:G42"/>
    <mergeCell ref="I42:K42"/>
    <mergeCell ref="M42:O42"/>
    <mergeCell ref="E39:G39"/>
    <mergeCell ref="I39:K39"/>
    <mergeCell ref="M39:O39"/>
    <mergeCell ref="E40:G40"/>
    <mergeCell ref="I40:K40"/>
    <mergeCell ref="M40:O40"/>
    <mergeCell ref="E36:G36"/>
    <mergeCell ref="I36:K36"/>
    <mergeCell ref="M36:O36"/>
    <mergeCell ref="E37:G37"/>
    <mergeCell ref="I37:K37"/>
    <mergeCell ref="M37:O37"/>
    <mergeCell ref="E33:G33"/>
    <mergeCell ref="I33:K33"/>
    <mergeCell ref="M33:O33"/>
    <mergeCell ref="E35:G35"/>
    <mergeCell ref="I35:K35"/>
    <mergeCell ref="M35:O35"/>
    <mergeCell ref="E30:G30"/>
    <mergeCell ref="I30:J30"/>
    <mergeCell ref="M30:O30"/>
    <mergeCell ref="E32:G32"/>
    <mergeCell ref="I32:K32"/>
    <mergeCell ref="M32:O32"/>
    <mergeCell ref="E27:G27"/>
    <mergeCell ref="I27:K27"/>
    <mergeCell ref="M27:O27"/>
    <mergeCell ref="E29:G29"/>
    <mergeCell ref="I29:J29"/>
    <mergeCell ref="M29:O29"/>
    <mergeCell ref="E25:G25"/>
    <mergeCell ref="I25:K25"/>
    <mergeCell ref="M25:O25"/>
    <mergeCell ref="E26:G26"/>
    <mergeCell ref="I26:K26"/>
    <mergeCell ref="M26:O26"/>
    <mergeCell ref="E23:G23"/>
    <mergeCell ref="I23:K23"/>
    <mergeCell ref="M23:O23"/>
    <mergeCell ref="E24:G24"/>
    <mergeCell ref="I24:K24"/>
    <mergeCell ref="M24:O24"/>
    <mergeCell ref="L20:M20"/>
    <mergeCell ref="A18:A19"/>
    <mergeCell ref="J18:K18"/>
    <mergeCell ref="N18:Q18"/>
    <mergeCell ref="B19:C19"/>
    <mergeCell ref="D19:E19"/>
    <mergeCell ref="F19:G19"/>
    <mergeCell ref="H19:I19"/>
    <mergeCell ref="J19:K19"/>
    <mergeCell ref="L19:M19"/>
    <mergeCell ref="O19:P19"/>
    <mergeCell ref="B20:C20"/>
    <mergeCell ref="D20:E20"/>
    <mergeCell ref="F20:G20"/>
    <mergeCell ref="H20:I20"/>
    <mergeCell ref="J20:K20"/>
    <mergeCell ref="C4:N4"/>
    <mergeCell ref="O4:P4"/>
    <mergeCell ref="B5:Q6"/>
    <mergeCell ref="B14:P14"/>
    <mergeCell ref="B17:M17"/>
    <mergeCell ref="N17:Q17"/>
  </mergeCells>
  <conditionalFormatting sqref="B20">
    <cfRule type="cellIs" dxfId="333" priority="1" operator="greaterThan">
      <formula>1</formula>
    </cfRule>
  </conditionalFormatting>
  <conditionalFormatting sqref="I25:K25">
    <cfRule type="cellIs" dxfId="332" priority="3" operator="greaterThan">
      <formula>1</formula>
    </cfRule>
  </conditionalFormatting>
  <conditionalFormatting sqref="M25:O25">
    <cfRule type="cellIs" dxfId="331" priority="2" operator="greaterThan">
      <formula>1</formula>
    </cfRule>
  </conditionalFormatting>
  <hyperlinks>
    <hyperlink ref="C46" r:id="rId1" xr:uid="{BEE8F87D-D1CE-44D0-8696-71973BECBEC1}"/>
    <hyperlink ref="S17" r:id="rId2" xr:uid="{F8B847CC-0F19-4C36-A39B-5E644F134ACF}"/>
    <hyperlink ref="W36" r:id="rId3" xr:uid="{76DC64E4-ECEA-4277-B953-A1D3E6A0EA57}"/>
  </hyperlinks>
  <pageMargins left="0.7" right="0.7" top="0.75" bottom="0.75" header="0.3" footer="0.3"/>
  <pageSetup paperSize="9" orientation="portrait" r:id="rId4"/>
  <drawing r:id="rId5"/>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FBAFD7-1254-45AE-B661-470EBD55E8EB}">
  <dimension ref="A1:AXL366"/>
  <sheetViews>
    <sheetView showZeros="0" workbookViewId="0">
      <selection activeCell="N143" sqref="N143"/>
    </sheetView>
  </sheetViews>
  <sheetFormatPr baseColWidth="10" defaultRowHeight="15"/>
  <cols>
    <col min="1" max="1" width="3.7109375" customWidth="1"/>
    <col min="2" max="15" width="11.7109375" customWidth="1"/>
    <col min="16" max="16" width="3.7109375" customWidth="1"/>
    <col min="17" max="29" width="11.7109375" customWidth="1"/>
  </cols>
  <sheetData>
    <row r="1" spans="1:1312" s="663" customFormat="1" ht="15.75" thickBot="1">
      <c r="A1" s="1426">
        <f t="shared" ref="A1:N1" ca="1" si="0">CELL("largeur",A1)</f>
        <v>3</v>
      </c>
      <c r="B1" s="1426">
        <f t="shared" ca="1" si="0"/>
        <v>11</v>
      </c>
      <c r="C1" s="1426">
        <f t="shared" ca="1" si="0"/>
        <v>11</v>
      </c>
      <c r="D1" s="1426">
        <f t="shared" ca="1" si="0"/>
        <v>11</v>
      </c>
      <c r="E1" s="1426">
        <f t="shared" ca="1" si="0"/>
        <v>11</v>
      </c>
      <c r="F1" s="1426">
        <f t="shared" ca="1" si="0"/>
        <v>11</v>
      </c>
      <c r="G1" s="1426">
        <f t="shared" ca="1" si="0"/>
        <v>11</v>
      </c>
      <c r="H1" s="1426">
        <f t="shared" ca="1" si="0"/>
        <v>11</v>
      </c>
      <c r="I1" s="1426">
        <f t="shared" ca="1" si="0"/>
        <v>11</v>
      </c>
      <c r="J1" s="1426">
        <f t="shared" ca="1" si="0"/>
        <v>11</v>
      </c>
      <c r="K1" s="1426">
        <f t="shared" ca="1" si="0"/>
        <v>11</v>
      </c>
      <c r="L1" s="1426">
        <f t="shared" ca="1" si="0"/>
        <v>11</v>
      </c>
      <c r="M1" s="1426">
        <f t="shared" ca="1" si="0"/>
        <v>11</v>
      </c>
      <c r="N1" s="1426">
        <f t="shared" ca="1" si="0"/>
        <v>11</v>
      </c>
      <c r="O1" s="1427" t="s">
        <v>1625</v>
      </c>
      <c r="P1" s="1426">
        <f t="shared" ref="P1:AC1" ca="1" si="1">CELL("largeur",P1)</f>
        <v>3</v>
      </c>
      <c r="Q1" s="1426">
        <f t="shared" ca="1" si="1"/>
        <v>11</v>
      </c>
      <c r="R1" s="1426">
        <f t="shared" ca="1" si="1"/>
        <v>11</v>
      </c>
      <c r="S1" s="1426">
        <f t="shared" ca="1" si="1"/>
        <v>11</v>
      </c>
      <c r="T1" s="1426">
        <f t="shared" ca="1" si="1"/>
        <v>11</v>
      </c>
      <c r="U1" s="1426">
        <f t="shared" ca="1" si="1"/>
        <v>11</v>
      </c>
      <c r="V1" s="1426">
        <f t="shared" ca="1" si="1"/>
        <v>11</v>
      </c>
      <c r="W1" s="1426">
        <f t="shared" ca="1" si="1"/>
        <v>11</v>
      </c>
      <c r="X1" s="1426">
        <f t="shared" ca="1" si="1"/>
        <v>11</v>
      </c>
      <c r="Y1" s="1426">
        <f t="shared" ca="1" si="1"/>
        <v>11</v>
      </c>
      <c r="Z1" s="1426">
        <f t="shared" ca="1" si="1"/>
        <v>11</v>
      </c>
      <c r="AA1" s="1426">
        <f t="shared" ca="1" si="1"/>
        <v>11</v>
      </c>
      <c r="AB1" s="1426">
        <f t="shared" ca="1" si="1"/>
        <v>11</v>
      </c>
      <c r="AC1" s="1426">
        <f t="shared" ca="1" si="1"/>
        <v>11</v>
      </c>
      <c r="AD1" s="1427" t="s">
        <v>1625</v>
      </c>
      <c r="AE1" s="664"/>
      <c r="AF1" s="664"/>
      <c r="AG1" s="664"/>
      <c r="AH1" s="664"/>
      <c r="AI1" s="664"/>
      <c r="AJ1" s="664"/>
      <c r="AK1" s="664"/>
      <c r="AL1" s="664"/>
      <c r="AM1" s="664"/>
      <c r="AN1" s="664"/>
      <c r="AO1" s="664"/>
      <c r="AP1" s="664"/>
      <c r="AQ1" s="664"/>
      <c r="AR1" s="664"/>
      <c r="AS1" s="664"/>
      <c r="AT1" s="664"/>
      <c r="AU1" s="664"/>
      <c r="AV1" s="664"/>
      <c r="AW1" s="664"/>
      <c r="AX1" s="664"/>
      <c r="AY1" s="664"/>
      <c r="AZ1" s="664"/>
      <c r="BA1" s="664"/>
      <c r="BB1" s="664"/>
      <c r="BC1" s="664"/>
      <c r="BD1" s="664"/>
      <c r="BE1" s="664"/>
      <c r="BF1" s="664"/>
      <c r="BG1" s="664"/>
      <c r="BH1" s="664"/>
      <c r="BI1" s="664"/>
      <c r="BJ1" s="664"/>
      <c r="BK1" s="664"/>
      <c r="BL1" s="664"/>
      <c r="BM1" s="664"/>
      <c r="BN1" s="664"/>
      <c r="BO1" s="664"/>
      <c r="BP1" s="664"/>
      <c r="BQ1" s="664"/>
      <c r="BR1" s="664"/>
      <c r="BS1" s="664"/>
      <c r="BT1" s="664"/>
      <c r="BU1" s="664"/>
      <c r="BV1" s="664"/>
      <c r="BW1" s="664"/>
      <c r="BX1" s="664"/>
      <c r="BY1" s="664"/>
      <c r="BZ1" s="664"/>
      <c r="CA1" s="664"/>
      <c r="CB1" s="664"/>
      <c r="CC1" s="664"/>
      <c r="CD1" s="664"/>
      <c r="CE1" s="664"/>
      <c r="CF1" s="664"/>
      <c r="CG1" s="664"/>
      <c r="CH1" s="664"/>
      <c r="CI1" s="664"/>
      <c r="CJ1" s="664"/>
      <c r="CK1" s="664"/>
      <c r="CL1" s="664"/>
      <c r="CM1" s="664"/>
      <c r="CN1" s="664"/>
      <c r="CO1" s="664"/>
      <c r="CP1" s="664"/>
      <c r="CQ1" s="664"/>
      <c r="CR1" s="664"/>
      <c r="CS1" s="664"/>
      <c r="CT1" s="664"/>
      <c r="CU1" s="664"/>
      <c r="CV1" s="664"/>
      <c r="CW1" s="664"/>
      <c r="CX1" s="664"/>
      <c r="CY1" s="664"/>
      <c r="CZ1" s="664"/>
      <c r="DA1" s="664"/>
      <c r="DB1" s="664"/>
      <c r="DC1" s="664"/>
      <c r="DD1" s="664"/>
      <c r="DE1" s="664"/>
      <c r="DF1" s="664"/>
      <c r="DG1" s="664"/>
      <c r="DH1" s="664"/>
      <c r="DI1" s="664"/>
      <c r="DJ1" s="664"/>
      <c r="DK1" s="664"/>
      <c r="DL1" s="664"/>
      <c r="DM1" s="664"/>
      <c r="DN1" s="664"/>
      <c r="DO1" s="664"/>
      <c r="DP1" s="664"/>
      <c r="DQ1" s="664"/>
      <c r="DR1" s="664"/>
      <c r="DS1" s="664"/>
      <c r="DT1" s="664"/>
      <c r="DU1" s="664"/>
      <c r="DV1" s="664"/>
      <c r="DW1" s="664"/>
      <c r="DX1" s="664"/>
      <c r="DY1" s="664"/>
      <c r="DZ1" s="664"/>
      <c r="EA1" s="664"/>
      <c r="EB1" s="664"/>
      <c r="EC1" s="664"/>
      <c r="ED1" s="664"/>
      <c r="EE1" s="664"/>
      <c r="EF1" s="664"/>
      <c r="EG1" s="664"/>
      <c r="EH1" s="664"/>
      <c r="EI1" s="664"/>
      <c r="EJ1" s="664"/>
      <c r="EK1" s="664"/>
      <c r="EL1" s="664"/>
      <c r="EM1" s="664"/>
      <c r="EN1" s="664"/>
      <c r="EO1" s="664"/>
      <c r="EP1" s="664"/>
      <c r="EQ1" s="664"/>
      <c r="ER1" s="664"/>
      <c r="ES1" s="664"/>
      <c r="ET1" s="664"/>
      <c r="EU1" s="664"/>
      <c r="EV1" s="664"/>
      <c r="EW1" s="664"/>
      <c r="EX1" s="664"/>
      <c r="EY1" s="664"/>
      <c r="EZ1" s="664"/>
      <c r="FA1" s="664"/>
      <c r="FB1" s="664"/>
      <c r="FC1" s="664"/>
      <c r="FD1" s="664"/>
      <c r="FE1" s="664"/>
      <c r="FF1" s="664"/>
      <c r="FG1" s="664"/>
      <c r="FH1" s="664"/>
      <c r="FI1" s="664"/>
      <c r="FJ1" s="664"/>
      <c r="FK1" s="664"/>
      <c r="FL1" s="664"/>
      <c r="FM1" s="664"/>
      <c r="FN1" s="664"/>
      <c r="FO1" s="664"/>
      <c r="FP1" s="664"/>
      <c r="FQ1" s="664"/>
      <c r="FR1" s="664"/>
      <c r="FS1" s="664"/>
      <c r="FT1" s="664"/>
      <c r="FU1" s="664"/>
      <c r="FV1" s="664"/>
      <c r="FW1" s="664"/>
      <c r="FX1" s="664"/>
      <c r="FY1" s="664"/>
      <c r="FZ1" s="664"/>
      <c r="GA1" s="664"/>
      <c r="GB1" s="664"/>
      <c r="GC1" s="664"/>
      <c r="GD1" s="664"/>
      <c r="GE1" s="664"/>
      <c r="GF1" s="664"/>
      <c r="GG1" s="664"/>
      <c r="GH1" s="664"/>
      <c r="GI1" s="664"/>
      <c r="GJ1" s="664"/>
      <c r="GK1" s="664"/>
      <c r="GL1" s="664"/>
      <c r="GM1" s="664"/>
      <c r="GN1" s="664"/>
      <c r="GO1" s="664"/>
      <c r="GP1" s="664"/>
      <c r="GQ1" s="664"/>
      <c r="GR1" s="664"/>
      <c r="GS1" s="664"/>
      <c r="GT1" s="664"/>
      <c r="GU1" s="664"/>
      <c r="GV1" s="664"/>
      <c r="GW1" s="664"/>
      <c r="GX1" s="664"/>
      <c r="GY1" s="664"/>
      <c r="GZ1" s="664"/>
      <c r="HA1" s="664"/>
      <c r="HB1" s="664"/>
      <c r="HC1" s="664"/>
      <c r="HD1" s="664"/>
      <c r="HE1" s="664"/>
      <c r="HF1" s="664"/>
      <c r="HG1" s="664"/>
      <c r="HH1" s="664"/>
      <c r="HI1" s="664"/>
      <c r="HJ1" s="664"/>
      <c r="HK1" s="664"/>
      <c r="HL1" s="664"/>
      <c r="HM1" s="664"/>
      <c r="HN1" s="664"/>
      <c r="HO1" s="664"/>
      <c r="HP1" s="664"/>
      <c r="HQ1" s="664"/>
      <c r="HR1" s="664"/>
      <c r="HS1" s="664"/>
      <c r="HT1" s="664"/>
      <c r="HU1" s="664"/>
      <c r="HV1" s="664"/>
      <c r="HW1" s="664"/>
      <c r="HX1" s="664"/>
      <c r="HY1" s="664"/>
      <c r="HZ1" s="664"/>
      <c r="IA1" s="664"/>
      <c r="IB1" s="664"/>
      <c r="IC1" s="664"/>
      <c r="ID1" s="664"/>
      <c r="IE1" s="664"/>
      <c r="IF1" s="664"/>
      <c r="IG1" s="664"/>
      <c r="IH1" s="664"/>
      <c r="II1" s="664"/>
      <c r="IJ1" s="664"/>
      <c r="IK1" s="664"/>
      <c r="IL1" s="664"/>
      <c r="IM1" s="664"/>
      <c r="IN1" s="664"/>
      <c r="IO1" s="664"/>
      <c r="IP1" s="664"/>
      <c r="IQ1" s="664"/>
      <c r="IR1" s="664"/>
      <c r="IS1" s="664"/>
      <c r="IT1" s="664"/>
      <c r="IU1" s="664"/>
      <c r="IV1" s="664"/>
      <c r="IW1" s="664"/>
      <c r="IX1" s="664"/>
      <c r="IY1" s="664"/>
      <c r="IZ1" s="664"/>
      <c r="JA1" s="664"/>
      <c r="JB1" s="664"/>
      <c r="JC1" s="664"/>
      <c r="JD1" s="664"/>
      <c r="JE1" s="664"/>
      <c r="JF1" s="664"/>
      <c r="JG1" s="664"/>
      <c r="JH1" s="664"/>
      <c r="JI1" s="664"/>
      <c r="JJ1" s="664"/>
      <c r="JK1" s="664"/>
      <c r="JL1" s="664"/>
      <c r="JM1" s="664"/>
      <c r="JN1" s="664"/>
      <c r="JO1" s="664"/>
      <c r="JP1" s="664"/>
      <c r="JQ1" s="664"/>
      <c r="JR1" s="664"/>
      <c r="JS1" s="664"/>
      <c r="JT1" s="664"/>
      <c r="JU1" s="664"/>
      <c r="JV1" s="664"/>
      <c r="JW1" s="664"/>
      <c r="JX1" s="664"/>
      <c r="JY1" s="664"/>
      <c r="JZ1" s="664"/>
      <c r="KA1" s="664"/>
      <c r="KB1" s="664"/>
      <c r="KC1" s="664"/>
      <c r="KD1" s="664"/>
      <c r="KE1" s="664"/>
      <c r="KF1" s="664"/>
      <c r="KG1" s="664"/>
      <c r="KH1" s="664"/>
      <c r="KI1" s="664"/>
      <c r="KJ1" s="664"/>
      <c r="KK1" s="664"/>
      <c r="KL1" s="664"/>
      <c r="KM1" s="664"/>
      <c r="KN1" s="664"/>
      <c r="KO1" s="664"/>
      <c r="KP1" s="664"/>
      <c r="KQ1" s="664"/>
      <c r="KR1" s="664"/>
      <c r="KS1" s="664"/>
      <c r="KT1" s="664"/>
      <c r="KU1" s="664"/>
      <c r="KV1" s="664"/>
      <c r="KW1" s="664"/>
      <c r="KX1" s="664"/>
      <c r="KY1" s="664"/>
      <c r="KZ1" s="664"/>
      <c r="LA1" s="664"/>
      <c r="LB1" s="664"/>
      <c r="LC1" s="664"/>
      <c r="LD1" s="664"/>
      <c r="LE1" s="664"/>
      <c r="LF1" s="664"/>
      <c r="LG1" s="664"/>
      <c r="LH1" s="664"/>
      <c r="LI1" s="664"/>
      <c r="LJ1" s="664"/>
      <c r="LK1" s="664"/>
      <c r="LL1" s="664"/>
      <c r="LM1" s="664"/>
      <c r="LN1" s="664"/>
      <c r="LO1" s="664"/>
      <c r="LP1" s="664"/>
      <c r="LQ1" s="664"/>
      <c r="LR1" s="664"/>
      <c r="LS1" s="664"/>
      <c r="LT1" s="664"/>
      <c r="LU1" s="664"/>
      <c r="LV1" s="664"/>
      <c r="LW1" s="664"/>
      <c r="LX1" s="664"/>
      <c r="LY1" s="664"/>
      <c r="LZ1" s="664"/>
      <c r="MA1" s="664"/>
      <c r="MB1" s="664"/>
      <c r="MC1" s="664"/>
      <c r="MD1" s="664"/>
      <c r="ME1" s="664"/>
      <c r="MF1" s="664"/>
      <c r="MG1" s="664"/>
      <c r="MH1" s="664"/>
      <c r="MI1" s="664"/>
      <c r="MJ1" s="664"/>
      <c r="MK1" s="664"/>
      <c r="ML1" s="664"/>
      <c r="MM1" s="664"/>
      <c r="MN1" s="664"/>
      <c r="MO1" s="664"/>
      <c r="MP1" s="664"/>
      <c r="MQ1" s="664"/>
      <c r="MR1" s="664"/>
      <c r="MS1" s="664"/>
      <c r="MT1" s="664"/>
      <c r="MU1" s="664"/>
      <c r="MV1" s="664"/>
      <c r="MW1" s="664"/>
      <c r="MX1" s="664"/>
      <c r="MY1" s="664"/>
      <c r="MZ1" s="664"/>
      <c r="NA1" s="664"/>
      <c r="NB1" s="664"/>
      <c r="NC1" s="664"/>
      <c r="ND1" s="664"/>
      <c r="NE1" s="664"/>
      <c r="NF1" s="664"/>
      <c r="NG1" s="664"/>
      <c r="NH1" s="664"/>
      <c r="NI1" s="664"/>
      <c r="NJ1" s="664"/>
      <c r="NK1" s="664"/>
      <c r="NL1" s="664"/>
      <c r="NM1" s="664"/>
      <c r="NN1" s="664"/>
      <c r="NO1" s="664"/>
      <c r="NP1" s="664"/>
      <c r="NQ1" s="664"/>
      <c r="NR1" s="664"/>
      <c r="NS1" s="664"/>
      <c r="NT1" s="664"/>
      <c r="NU1" s="664"/>
      <c r="NV1" s="664"/>
      <c r="NW1" s="664"/>
      <c r="NX1" s="664"/>
      <c r="NY1" s="664"/>
      <c r="NZ1" s="664"/>
      <c r="OA1" s="664"/>
      <c r="OB1" s="664"/>
      <c r="OC1" s="664"/>
      <c r="OD1" s="664"/>
      <c r="OE1" s="664"/>
      <c r="OF1" s="664"/>
      <c r="OG1" s="664"/>
      <c r="OH1" s="664"/>
      <c r="OI1" s="664"/>
      <c r="OJ1" s="664"/>
      <c r="OK1" s="664"/>
      <c r="OL1" s="664"/>
      <c r="OM1" s="664"/>
      <c r="ON1" s="664"/>
      <c r="OO1" s="664"/>
      <c r="OP1" s="664"/>
      <c r="OQ1" s="664"/>
      <c r="OR1" s="664"/>
      <c r="OS1" s="664"/>
      <c r="OT1" s="664"/>
      <c r="OU1" s="664"/>
      <c r="OV1" s="664"/>
      <c r="OW1" s="664"/>
      <c r="OX1" s="664"/>
      <c r="OY1" s="664"/>
      <c r="OZ1" s="664"/>
      <c r="PA1" s="664"/>
      <c r="PB1" s="664"/>
      <c r="PC1" s="664"/>
      <c r="PD1" s="664"/>
      <c r="PE1" s="664"/>
      <c r="PF1" s="664"/>
      <c r="PG1" s="664"/>
      <c r="PH1" s="664"/>
      <c r="PI1" s="664"/>
      <c r="PJ1" s="664"/>
      <c r="PK1" s="664"/>
      <c r="PL1" s="664"/>
      <c r="PM1" s="664"/>
      <c r="PN1" s="664"/>
      <c r="PO1" s="664"/>
      <c r="PP1" s="664"/>
      <c r="PQ1" s="664"/>
      <c r="PR1" s="664"/>
      <c r="PS1" s="664"/>
      <c r="PT1" s="664"/>
      <c r="PU1" s="664"/>
      <c r="PV1" s="664"/>
      <c r="PW1" s="664"/>
      <c r="PX1" s="664"/>
      <c r="PY1" s="664"/>
      <c r="PZ1" s="664"/>
      <c r="QA1" s="664"/>
      <c r="QB1" s="664"/>
      <c r="QC1" s="664"/>
      <c r="QD1" s="664"/>
      <c r="QE1" s="664"/>
      <c r="QF1" s="664"/>
      <c r="QG1" s="664"/>
      <c r="QH1" s="664"/>
      <c r="QI1" s="664"/>
      <c r="QJ1" s="664"/>
      <c r="QK1" s="664"/>
      <c r="QL1" s="664"/>
      <c r="QM1" s="664"/>
      <c r="QN1" s="664"/>
      <c r="QO1" s="664"/>
      <c r="QP1" s="664"/>
      <c r="QQ1" s="664"/>
      <c r="QR1" s="664"/>
      <c r="QS1" s="664"/>
      <c r="QT1" s="664"/>
      <c r="QU1" s="664"/>
      <c r="QV1" s="664"/>
      <c r="QW1" s="664"/>
      <c r="QX1" s="664"/>
      <c r="QY1" s="664"/>
      <c r="QZ1" s="664"/>
      <c r="RA1" s="664"/>
      <c r="RB1" s="664"/>
      <c r="RC1" s="664"/>
      <c r="RD1" s="664"/>
      <c r="RE1" s="664"/>
      <c r="RF1" s="664"/>
      <c r="RG1" s="664"/>
      <c r="RH1" s="664"/>
      <c r="RI1" s="664"/>
      <c r="RJ1" s="664"/>
      <c r="RK1" s="664"/>
      <c r="RL1" s="664"/>
      <c r="RM1" s="664"/>
      <c r="RN1" s="664"/>
      <c r="RO1" s="664"/>
      <c r="RP1" s="664"/>
      <c r="RQ1" s="664"/>
      <c r="RR1" s="664"/>
      <c r="RS1" s="664"/>
      <c r="RT1" s="664"/>
      <c r="RU1" s="664"/>
      <c r="RV1" s="664"/>
      <c r="RW1" s="664"/>
      <c r="RX1" s="664"/>
      <c r="RY1" s="664"/>
      <c r="RZ1" s="664"/>
      <c r="SA1" s="664"/>
      <c r="SB1" s="664"/>
      <c r="SC1" s="664"/>
      <c r="SD1" s="664"/>
      <c r="SE1" s="664"/>
      <c r="SF1" s="664"/>
      <c r="SG1" s="664"/>
      <c r="SH1" s="664"/>
      <c r="SI1" s="664"/>
      <c r="SJ1" s="664"/>
      <c r="SK1" s="664"/>
      <c r="SL1" s="664"/>
      <c r="SM1" s="664"/>
      <c r="SN1" s="664"/>
      <c r="SO1" s="664"/>
      <c r="SP1" s="664"/>
      <c r="SQ1" s="664"/>
      <c r="SR1" s="664"/>
      <c r="SS1" s="664"/>
      <c r="ST1" s="664"/>
      <c r="SU1" s="664"/>
      <c r="SV1" s="664"/>
      <c r="SW1" s="664"/>
      <c r="SX1" s="664"/>
      <c r="SY1" s="664"/>
      <c r="SZ1" s="664"/>
      <c r="TA1" s="664"/>
      <c r="TB1" s="664"/>
      <c r="TC1" s="664"/>
      <c r="TD1" s="664"/>
      <c r="TE1" s="664"/>
      <c r="TF1" s="664"/>
      <c r="TG1" s="664"/>
      <c r="TH1" s="664"/>
      <c r="TI1" s="664"/>
      <c r="TJ1" s="664"/>
      <c r="TK1" s="664"/>
      <c r="TL1" s="664"/>
      <c r="TM1" s="664"/>
      <c r="TN1" s="664"/>
      <c r="TO1" s="664"/>
      <c r="TP1" s="664"/>
      <c r="TQ1" s="664"/>
      <c r="TR1" s="664"/>
      <c r="TS1" s="664"/>
      <c r="TT1" s="664"/>
      <c r="TU1" s="664"/>
      <c r="TV1" s="664"/>
      <c r="TW1" s="664"/>
      <c r="TX1" s="664"/>
      <c r="TY1" s="664"/>
      <c r="TZ1" s="664"/>
      <c r="UA1" s="664"/>
      <c r="UB1" s="664"/>
      <c r="UC1" s="664"/>
      <c r="UD1" s="664"/>
      <c r="UE1" s="664"/>
      <c r="UF1" s="664"/>
      <c r="UG1" s="664"/>
      <c r="UH1" s="664"/>
      <c r="UI1" s="664"/>
      <c r="UJ1" s="664"/>
      <c r="UK1" s="664"/>
      <c r="UL1" s="664"/>
      <c r="UM1" s="664"/>
      <c r="UN1" s="664"/>
      <c r="UO1" s="664"/>
      <c r="UP1" s="664"/>
      <c r="UQ1" s="664"/>
      <c r="UR1" s="664"/>
      <c r="US1" s="664"/>
      <c r="UT1" s="664"/>
      <c r="UU1" s="664"/>
      <c r="UV1" s="664"/>
      <c r="UW1" s="664"/>
      <c r="UX1" s="664"/>
      <c r="UY1" s="664"/>
      <c r="UZ1" s="664"/>
      <c r="VA1" s="664"/>
      <c r="VB1" s="664"/>
      <c r="VC1" s="664"/>
      <c r="VD1" s="664"/>
      <c r="VE1" s="664"/>
      <c r="VF1" s="664"/>
      <c r="VG1" s="664"/>
      <c r="VH1" s="664"/>
      <c r="VI1" s="664"/>
      <c r="VJ1" s="664"/>
      <c r="VK1" s="664"/>
      <c r="VL1" s="664"/>
      <c r="VM1" s="664"/>
      <c r="VN1" s="664"/>
      <c r="VO1" s="664"/>
      <c r="VP1" s="664"/>
      <c r="VQ1" s="664"/>
      <c r="VR1" s="664"/>
      <c r="VS1" s="664"/>
      <c r="VT1" s="664"/>
      <c r="VU1" s="664"/>
      <c r="VV1" s="664"/>
      <c r="VW1" s="664"/>
      <c r="VX1" s="664"/>
      <c r="VY1" s="664"/>
      <c r="VZ1" s="664"/>
      <c r="WA1" s="664"/>
      <c r="WB1" s="664"/>
      <c r="WC1" s="664"/>
      <c r="WD1" s="664"/>
      <c r="WE1" s="664"/>
      <c r="WF1" s="664"/>
      <c r="WG1" s="664"/>
      <c r="WH1" s="664"/>
      <c r="WI1" s="664"/>
      <c r="WJ1" s="664"/>
      <c r="WK1" s="664"/>
      <c r="WL1" s="664"/>
      <c r="WM1" s="664"/>
      <c r="WN1" s="664"/>
      <c r="WO1" s="664"/>
      <c r="WP1" s="664"/>
      <c r="WQ1" s="664"/>
      <c r="WR1" s="664"/>
      <c r="WS1" s="664"/>
      <c r="WT1" s="664"/>
      <c r="WU1" s="664"/>
      <c r="WV1" s="664"/>
      <c r="WW1" s="664"/>
      <c r="WX1" s="664"/>
      <c r="WY1" s="664"/>
      <c r="WZ1" s="664"/>
      <c r="XA1" s="664"/>
      <c r="XB1" s="664"/>
      <c r="XC1" s="664"/>
      <c r="XD1" s="664"/>
      <c r="XE1" s="664"/>
      <c r="XF1" s="664"/>
      <c r="XG1" s="664"/>
      <c r="XH1" s="664"/>
      <c r="XI1" s="664"/>
      <c r="XJ1" s="664"/>
      <c r="XK1" s="664"/>
      <c r="XL1" s="664"/>
      <c r="XM1" s="664"/>
      <c r="XN1" s="664"/>
      <c r="XO1" s="664"/>
      <c r="XP1" s="664"/>
      <c r="XQ1" s="664"/>
      <c r="XR1" s="664"/>
      <c r="XS1" s="664"/>
      <c r="XT1" s="664"/>
      <c r="XU1" s="664"/>
      <c r="XV1" s="664"/>
      <c r="XW1" s="664"/>
      <c r="XX1" s="664"/>
      <c r="XY1" s="664"/>
      <c r="XZ1" s="664"/>
      <c r="YA1" s="664"/>
      <c r="YB1" s="664"/>
      <c r="YC1" s="664"/>
      <c r="YD1" s="664"/>
      <c r="YE1" s="664"/>
      <c r="YF1" s="664"/>
      <c r="YG1" s="664"/>
      <c r="YH1" s="664"/>
      <c r="YI1" s="664"/>
      <c r="YJ1" s="664"/>
      <c r="YK1" s="664"/>
      <c r="YL1" s="664"/>
      <c r="YM1" s="664"/>
      <c r="YN1" s="664"/>
      <c r="YO1" s="664"/>
      <c r="YP1" s="664"/>
      <c r="YQ1" s="664"/>
      <c r="YR1" s="664"/>
      <c r="YS1" s="664"/>
      <c r="YT1" s="664"/>
      <c r="YU1" s="664"/>
      <c r="YV1" s="664"/>
      <c r="YW1" s="664"/>
      <c r="YX1" s="664"/>
      <c r="YY1" s="664"/>
      <c r="YZ1" s="664"/>
      <c r="ZA1" s="664"/>
      <c r="ZB1" s="664"/>
      <c r="ZC1" s="664"/>
      <c r="ZD1" s="664"/>
      <c r="ZE1" s="664"/>
      <c r="ZF1" s="664"/>
      <c r="ZG1" s="664"/>
      <c r="ZH1" s="664"/>
      <c r="ZI1" s="664"/>
      <c r="ZJ1" s="664"/>
      <c r="ZK1" s="664"/>
      <c r="ZL1" s="664"/>
      <c r="ZM1" s="664"/>
      <c r="ZN1" s="664"/>
      <c r="ZO1" s="664"/>
      <c r="ZP1" s="664"/>
      <c r="ZQ1" s="664"/>
      <c r="ZR1" s="664"/>
      <c r="ZS1" s="664"/>
      <c r="ZT1" s="664"/>
      <c r="ZU1" s="664"/>
      <c r="ZV1" s="664"/>
      <c r="ZW1" s="664"/>
      <c r="ZX1" s="664"/>
      <c r="ZY1" s="664"/>
      <c r="ZZ1" s="664"/>
      <c r="AAA1" s="664"/>
      <c r="AAB1" s="664"/>
      <c r="AAC1" s="664"/>
      <c r="AAD1" s="664"/>
      <c r="AAE1" s="664"/>
      <c r="AAF1" s="664"/>
      <c r="AAG1" s="664"/>
      <c r="AAH1" s="664"/>
      <c r="AAI1" s="664"/>
      <c r="AAJ1" s="664"/>
      <c r="AAK1" s="664"/>
      <c r="AAL1" s="664"/>
      <c r="AAM1" s="664"/>
      <c r="AAN1" s="664"/>
      <c r="AAO1" s="664"/>
      <c r="AAP1" s="664"/>
      <c r="AAQ1" s="664"/>
      <c r="AAR1" s="664"/>
      <c r="AAS1" s="664"/>
      <c r="AAT1" s="664"/>
      <c r="AAU1" s="664"/>
      <c r="AAV1" s="664"/>
      <c r="AAW1" s="664"/>
      <c r="AAX1" s="664"/>
      <c r="AAY1" s="664"/>
      <c r="AAZ1" s="664"/>
      <c r="ABA1" s="664"/>
      <c r="ABB1" s="664"/>
      <c r="ABC1" s="664"/>
      <c r="ABD1" s="664"/>
      <c r="ABE1" s="664"/>
      <c r="ABF1" s="664"/>
      <c r="ABG1" s="664"/>
      <c r="ABH1" s="664"/>
      <c r="ABI1" s="664"/>
      <c r="ABJ1" s="664"/>
      <c r="ABK1" s="664"/>
      <c r="ABL1" s="664"/>
      <c r="ABM1" s="664"/>
      <c r="ABN1" s="664"/>
      <c r="ABO1" s="664"/>
      <c r="ABP1" s="664"/>
      <c r="ABQ1" s="664"/>
      <c r="ABR1" s="664"/>
      <c r="ABS1" s="664"/>
      <c r="ABT1" s="664"/>
      <c r="ABU1" s="664"/>
      <c r="ABV1" s="664"/>
      <c r="ABW1" s="664"/>
      <c r="ABX1" s="664"/>
      <c r="ABY1" s="664"/>
      <c r="ABZ1" s="664"/>
      <c r="ACA1" s="664"/>
      <c r="ACB1" s="664"/>
      <c r="ACC1" s="664"/>
      <c r="ACD1" s="664"/>
      <c r="ACE1" s="664"/>
      <c r="ACF1" s="664"/>
      <c r="ACG1" s="664"/>
      <c r="ACH1" s="664"/>
      <c r="ACI1" s="664"/>
      <c r="ACJ1" s="664"/>
      <c r="ACK1" s="664"/>
      <c r="ACL1" s="664"/>
      <c r="ACM1" s="664"/>
      <c r="ACN1" s="664"/>
      <c r="ACO1" s="664"/>
      <c r="ACP1" s="664"/>
      <c r="ACQ1" s="664"/>
      <c r="ACR1" s="664"/>
      <c r="ACS1" s="664"/>
      <c r="ACT1" s="664"/>
      <c r="ACU1" s="664"/>
      <c r="ACV1" s="664"/>
      <c r="ACW1" s="664"/>
      <c r="ACX1" s="664"/>
      <c r="ACY1" s="664"/>
      <c r="ACZ1" s="664"/>
      <c r="ADA1" s="664"/>
      <c r="ADB1" s="664"/>
      <c r="ADC1" s="664"/>
      <c r="ADD1" s="664"/>
      <c r="ADE1" s="664"/>
      <c r="ADF1" s="664"/>
      <c r="ADG1" s="664"/>
      <c r="ADH1" s="664"/>
      <c r="ADI1" s="664"/>
      <c r="ADJ1" s="664"/>
      <c r="ADK1" s="664"/>
      <c r="ADL1" s="664"/>
      <c r="ADM1" s="664"/>
      <c r="ADN1" s="664"/>
      <c r="ADO1" s="664"/>
      <c r="ADP1" s="664"/>
      <c r="ADQ1" s="664"/>
      <c r="ADR1" s="664"/>
      <c r="ADS1" s="664"/>
      <c r="ADT1" s="664"/>
      <c r="ADU1" s="664"/>
      <c r="ADV1" s="664"/>
      <c r="ADW1" s="664"/>
      <c r="ADX1" s="664"/>
      <c r="ADY1" s="664"/>
      <c r="ADZ1" s="664"/>
      <c r="AEA1" s="664"/>
      <c r="AEB1" s="664"/>
      <c r="AEC1" s="664"/>
      <c r="AED1" s="664"/>
      <c r="AEE1" s="664"/>
      <c r="AEF1" s="664"/>
      <c r="AEG1" s="664"/>
      <c r="AEH1" s="664"/>
      <c r="AEI1" s="664"/>
      <c r="AEJ1" s="664"/>
      <c r="AEK1" s="664"/>
      <c r="AEL1" s="664"/>
      <c r="AEM1" s="664"/>
      <c r="AEN1" s="664"/>
      <c r="AEO1" s="664"/>
      <c r="AEP1" s="664"/>
      <c r="AEQ1" s="664"/>
      <c r="AER1" s="664"/>
      <c r="AES1" s="664"/>
      <c r="AET1" s="664"/>
      <c r="AEU1" s="664"/>
      <c r="AEV1" s="664"/>
      <c r="AEW1" s="664"/>
      <c r="AEX1" s="664"/>
      <c r="AEY1" s="664"/>
      <c r="AEZ1" s="664"/>
      <c r="AFA1" s="664"/>
      <c r="AFB1" s="664"/>
      <c r="AFC1" s="664"/>
      <c r="AFD1" s="664"/>
      <c r="AFE1" s="664"/>
      <c r="AFF1" s="664"/>
      <c r="AFG1" s="664"/>
      <c r="AFH1" s="664"/>
      <c r="AFI1" s="664"/>
      <c r="AFJ1" s="664"/>
      <c r="AFK1" s="664"/>
      <c r="AFL1" s="664"/>
      <c r="AFM1" s="664"/>
      <c r="AFN1" s="664"/>
      <c r="AFO1" s="664"/>
      <c r="AFP1" s="664"/>
      <c r="AFQ1" s="664"/>
      <c r="AFR1" s="664"/>
      <c r="AFS1" s="664"/>
      <c r="AFT1" s="664"/>
      <c r="AFU1" s="664"/>
      <c r="AFV1" s="664"/>
      <c r="AFW1" s="664"/>
      <c r="AFX1" s="664"/>
      <c r="AFY1" s="664"/>
      <c r="AFZ1" s="664"/>
      <c r="AGA1" s="664"/>
      <c r="AGB1" s="664"/>
      <c r="AGC1" s="664"/>
      <c r="AGD1" s="664"/>
      <c r="AGE1" s="664"/>
      <c r="AGF1" s="664"/>
      <c r="AGG1" s="664"/>
      <c r="AGH1" s="664"/>
      <c r="AGI1" s="664"/>
      <c r="AGJ1" s="664"/>
      <c r="AGK1" s="664"/>
      <c r="AGL1" s="664"/>
      <c r="AGM1" s="664"/>
      <c r="AGN1" s="664"/>
      <c r="AGO1" s="664"/>
      <c r="AGP1" s="664"/>
      <c r="AGQ1" s="664"/>
      <c r="AGR1" s="664"/>
      <c r="AGS1" s="664"/>
      <c r="AGT1" s="664"/>
      <c r="AGU1" s="664"/>
      <c r="AGV1" s="664"/>
      <c r="AGW1" s="664"/>
      <c r="AGX1" s="664"/>
      <c r="AGY1" s="664"/>
      <c r="AGZ1" s="664"/>
      <c r="AHA1" s="664"/>
      <c r="AHB1" s="664"/>
      <c r="AHC1" s="664"/>
      <c r="AHD1" s="664"/>
      <c r="AHE1" s="664"/>
      <c r="AHF1" s="664"/>
      <c r="AHG1" s="664"/>
      <c r="AHH1" s="664"/>
      <c r="AHI1" s="664"/>
      <c r="AHJ1" s="664"/>
      <c r="AHK1" s="664"/>
      <c r="AHL1" s="664"/>
      <c r="AHM1" s="664"/>
      <c r="AHN1" s="664"/>
      <c r="AHO1" s="664"/>
      <c r="AHP1" s="664"/>
      <c r="AHQ1" s="664"/>
      <c r="AHR1" s="664"/>
      <c r="AHS1" s="664"/>
      <c r="AHT1" s="664"/>
      <c r="AHU1" s="664"/>
      <c r="AHV1" s="664"/>
      <c r="AHW1" s="664"/>
      <c r="AHX1" s="664"/>
      <c r="AHY1" s="664"/>
      <c r="AHZ1" s="664"/>
      <c r="AIA1" s="664"/>
      <c r="AIB1" s="664"/>
      <c r="AIC1" s="664"/>
      <c r="AID1" s="664"/>
      <c r="AIE1" s="664"/>
      <c r="AIF1" s="664"/>
      <c r="AIG1" s="664"/>
      <c r="AIH1" s="664"/>
      <c r="AII1" s="664"/>
      <c r="AIJ1" s="664"/>
      <c r="AIK1" s="664"/>
      <c r="AIL1" s="664"/>
      <c r="AIM1" s="664"/>
      <c r="AIN1" s="664"/>
      <c r="AIO1" s="664"/>
      <c r="AIP1" s="664"/>
      <c r="AIQ1" s="664"/>
      <c r="AIR1" s="664"/>
      <c r="AIS1" s="664"/>
      <c r="AIT1" s="664"/>
      <c r="AIU1" s="664"/>
      <c r="AIV1" s="664"/>
      <c r="AIW1" s="664"/>
      <c r="AIX1" s="664"/>
      <c r="AIY1" s="664"/>
      <c r="AIZ1" s="664"/>
      <c r="AJA1" s="664"/>
      <c r="AJB1" s="664"/>
      <c r="AJC1" s="664"/>
      <c r="AJD1" s="664"/>
      <c r="AJE1" s="664"/>
      <c r="AJF1" s="664"/>
      <c r="AJG1" s="664"/>
      <c r="AJH1" s="664"/>
      <c r="AJI1" s="664"/>
      <c r="AJJ1" s="664"/>
      <c r="AJK1" s="664"/>
      <c r="AJL1" s="664"/>
      <c r="AJM1" s="664"/>
      <c r="AJN1" s="664"/>
      <c r="AJO1" s="664"/>
      <c r="AJP1" s="664"/>
      <c r="AJQ1" s="664"/>
      <c r="AJR1" s="664"/>
      <c r="AJS1" s="664"/>
      <c r="AJT1" s="664"/>
      <c r="AJU1" s="664"/>
      <c r="AJV1" s="664"/>
      <c r="AJW1" s="664"/>
      <c r="AJX1" s="664"/>
      <c r="AJY1" s="664"/>
      <c r="AJZ1" s="664"/>
      <c r="AKA1" s="664"/>
      <c r="AKB1" s="664"/>
      <c r="AKC1" s="664"/>
      <c r="AKD1" s="664"/>
      <c r="AKE1" s="664"/>
      <c r="AKF1" s="664"/>
      <c r="AKG1" s="664"/>
      <c r="AKH1" s="664"/>
      <c r="AKI1" s="664"/>
      <c r="AKJ1" s="664"/>
      <c r="AKK1" s="664"/>
      <c r="AKL1" s="664"/>
      <c r="AKM1" s="664"/>
      <c r="AKN1" s="664"/>
      <c r="AKO1" s="664"/>
      <c r="AKP1" s="664"/>
      <c r="AKQ1" s="664"/>
      <c r="AKR1" s="664"/>
      <c r="AKS1" s="664"/>
      <c r="AKT1" s="664"/>
      <c r="AKU1" s="664"/>
      <c r="AKV1" s="664"/>
      <c r="AKW1" s="664"/>
      <c r="AKX1" s="664"/>
      <c r="AKY1" s="664"/>
      <c r="AKZ1" s="664"/>
      <c r="ALA1" s="664"/>
      <c r="ALB1" s="664"/>
      <c r="ALC1" s="664"/>
      <c r="ALD1" s="664"/>
      <c r="ALE1" s="664"/>
      <c r="ALF1" s="664"/>
      <c r="ALG1" s="664"/>
      <c r="ALH1" s="664"/>
      <c r="ALI1" s="664"/>
      <c r="ALJ1" s="664"/>
      <c r="ALK1" s="664"/>
      <c r="ALL1" s="664"/>
      <c r="ALM1" s="664"/>
      <c r="ALN1" s="664"/>
      <c r="ALO1" s="664"/>
      <c r="ALP1" s="664"/>
      <c r="ALQ1" s="664"/>
      <c r="ALR1" s="664"/>
      <c r="ALS1" s="664"/>
      <c r="ALT1" s="664"/>
      <c r="ALU1" s="664"/>
      <c r="ALV1" s="664"/>
      <c r="ALW1" s="664"/>
      <c r="ALX1" s="664"/>
      <c r="ALY1" s="664"/>
      <c r="ALZ1" s="664"/>
      <c r="AMA1" s="664"/>
      <c r="AMB1" s="664"/>
      <c r="AMC1" s="664"/>
      <c r="AMD1" s="664"/>
      <c r="AME1" s="664"/>
      <c r="AMF1" s="664"/>
      <c r="AMG1" s="664"/>
      <c r="AMH1" s="664"/>
      <c r="AMI1" s="664"/>
      <c r="AMJ1" s="664"/>
      <c r="AMK1" s="664"/>
      <c r="AML1" s="664"/>
      <c r="AMM1" s="664"/>
      <c r="AMN1" s="664"/>
      <c r="AMO1" s="664"/>
      <c r="AMP1" s="664"/>
      <c r="AMQ1" s="664"/>
      <c r="AMR1" s="664"/>
      <c r="AMS1" s="664"/>
      <c r="AMT1" s="664"/>
      <c r="AMU1" s="664"/>
      <c r="AMV1" s="664"/>
      <c r="AMW1" s="664"/>
      <c r="AMX1" s="664"/>
      <c r="AMY1" s="664"/>
      <c r="AMZ1" s="664"/>
      <c r="ANA1" s="664"/>
      <c r="ANB1" s="664"/>
      <c r="ANC1" s="664"/>
      <c r="AND1" s="664"/>
      <c r="ANE1" s="664"/>
      <c r="ANF1" s="664"/>
      <c r="ANG1" s="664"/>
      <c r="ANH1" s="664"/>
      <c r="ANI1" s="664"/>
      <c r="ANJ1" s="664"/>
      <c r="ANK1" s="664"/>
      <c r="ANL1" s="664"/>
      <c r="ANM1" s="664"/>
      <c r="ANN1" s="664"/>
      <c r="ANO1" s="664"/>
      <c r="ANP1" s="664"/>
      <c r="ANQ1" s="664"/>
      <c r="ANR1" s="664"/>
      <c r="ANS1" s="664"/>
      <c r="ANT1" s="664"/>
      <c r="ANU1" s="664"/>
      <c r="ANV1" s="664"/>
      <c r="ANW1" s="664"/>
      <c r="ANX1" s="664"/>
      <c r="ANY1" s="664"/>
      <c r="ANZ1" s="664"/>
      <c r="AOA1" s="664"/>
      <c r="AOB1" s="664"/>
      <c r="AOC1" s="664"/>
      <c r="AOD1" s="664"/>
      <c r="AOE1" s="664"/>
      <c r="AOF1" s="664"/>
      <c r="AOG1" s="664"/>
      <c r="AOH1" s="664"/>
      <c r="AOI1" s="664"/>
      <c r="AOJ1" s="664"/>
      <c r="AOK1" s="664"/>
      <c r="AOL1" s="664"/>
      <c r="AOM1" s="664"/>
      <c r="AON1" s="664"/>
      <c r="AOO1" s="664"/>
      <c r="AOP1" s="664"/>
      <c r="AOQ1" s="664"/>
      <c r="AOR1" s="664"/>
      <c r="AOS1" s="664"/>
      <c r="AOT1" s="664"/>
      <c r="AOU1" s="664"/>
      <c r="AOV1" s="664"/>
      <c r="AOW1" s="664"/>
      <c r="AOX1" s="664"/>
      <c r="AOY1" s="664"/>
      <c r="AOZ1" s="664"/>
      <c r="APA1" s="664"/>
      <c r="APB1" s="664"/>
      <c r="APC1" s="664"/>
      <c r="APD1" s="664"/>
      <c r="APE1" s="664"/>
      <c r="APF1" s="664"/>
      <c r="APG1" s="664"/>
      <c r="APH1" s="664"/>
      <c r="API1" s="664"/>
      <c r="APJ1" s="664"/>
      <c r="APK1" s="664"/>
      <c r="APL1" s="664"/>
      <c r="APM1" s="664"/>
      <c r="APN1" s="664"/>
      <c r="APO1" s="664"/>
      <c r="APP1" s="664"/>
      <c r="APQ1" s="664"/>
      <c r="APR1" s="664"/>
      <c r="APS1" s="664"/>
      <c r="APT1" s="664"/>
      <c r="APU1" s="664"/>
      <c r="APV1" s="664"/>
      <c r="APW1" s="664"/>
      <c r="APX1" s="664"/>
      <c r="APY1" s="664"/>
      <c r="APZ1" s="664"/>
      <c r="AQA1" s="664"/>
      <c r="AQB1" s="664"/>
      <c r="AQC1" s="664"/>
      <c r="AQD1" s="664"/>
      <c r="AQE1" s="664"/>
      <c r="AQF1" s="664"/>
      <c r="AQG1" s="664"/>
      <c r="AQH1" s="664"/>
      <c r="AQI1" s="664"/>
      <c r="AQJ1" s="664"/>
      <c r="AQK1" s="664"/>
      <c r="AQL1" s="664"/>
      <c r="AQM1" s="664"/>
      <c r="AQN1" s="664"/>
      <c r="AQO1" s="664"/>
      <c r="AQP1" s="664"/>
      <c r="AQQ1" s="664"/>
      <c r="AQR1" s="664"/>
      <c r="AQS1" s="664"/>
      <c r="AQT1" s="664"/>
      <c r="AQU1" s="664"/>
      <c r="AQV1" s="664"/>
      <c r="AQW1" s="664"/>
      <c r="AQX1" s="664"/>
      <c r="AQY1" s="664"/>
      <c r="AQZ1" s="664"/>
      <c r="ARA1" s="664"/>
      <c r="ARB1" s="664"/>
      <c r="ARC1" s="664"/>
      <c r="ARD1" s="664"/>
      <c r="ARE1" s="664"/>
      <c r="ARF1" s="664"/>
      <c r="ARG1" s="664"/>
      <c r="ARH1" s="664"/>
      <c r="ARI1" s="664"/>
      <c r="ARJ1" s="664"/>
      <c r="ARK1" s="664"/>
      <c r="ARL1" s="664"/>
      <c r="ARM1" s="664"/>
      <c r="ARN1" s="664"/>
      <c r="ARO1" s="664"/>
      <c r="ARP1" s="664"/>
      <c r="ARQ1" s="664"/>
      <c r="ARR1" s="664"/>
      <c r="ARS1" s="664"/>
      <c r="ART1" s="664"/>
      <c r="ARU1" s="664"/>
      <c r="ARV1" s="664"/>
      <c r="ARW1" s="664"/>
      <c r="ARX1" s="664"/>
      <c r="ARY1" s="664"/>
      <c r="ARZ1" s="664"/>
      <c r="ASA1" s="664"/>
      <c r="ASB1" s="664"/>
      <c r="ASC1" s="664"/>
      <c r="ASD1" s="664"/>
      <c r="ASE1" s="664"/>
      <c r="ASF1" s="664"/>
      <c r="ASG1" s="664"/>
      <c r="ASH1" s="664"/>
      <c r="ASI1" s="664"/>
      <c r="ASJ1" s="664"/>
      <c r="ASK1" s="664"/>
      <c r="ASL1" s="664"/>
      <c r="ASM1" s="664"/>
      <c r="ASN1" s="664"/>
      <c r="ASO1" s="664"/>
      <c r="ASP1" s="664"/>
      <c r="ASQ1" s="664"/>
      <c r="ASR1" s="664"/>
      <c r="ASS1" s="664"/>
      <c r="AST1" s="664"/>
      <c r="ASU1" s="664"/>
      <c r="ASV1" s="664"/>
      <c r="ASW1" s="664"/>
      <c r="ASX1" s="664"/>
      <c r="ASY1" s="664"/>
      <c r="ASZ1" s="664"/>
      <c r="ATA1" s="664"/>
      <c r="ATB1" s="664"/>
      <c r="ATC1" s="664"/>
      <c r="ATD1" s="664"/>
      <c r="ATE1" s="664"/>
      <c r="ATF1" s="664"/>
      <c r="ATG1" s="664"/>
      <c r="ATH1" s="664"/>
      <c r="ATI1" s="664"/>
      <c r="ATJ1" s="664"/>
      <c r="ATK1" s="664"/>
      <c r="ATL1" s="664"/>
      <c r="ATM1" s="664"/>
      <c r="ATN1" s="664"/>
      <c r="ATO1" s="664"/>
      <c r="ATP1" s="664"/>
      <c r="ATQ1" s="664"/>
      <c r="ATR1" s="664"/>
      <c r="ATS1" s="664"/>
      <c r="ATT1" s="664"/>
      <c r="ATU1" s="664"/>
      <c r="ATV1" s="664"/>
      <c r="ATW1" s="664"/>
      <c r="ATX1" s="664"/>
      <c r="ATY1" s="664"/>
      <c r="ATZ1" s="664"/>
      <c r="AUA1" s="664"/>
      <c r="AUB1" s="664"/>
      <c r="AUC1" s="664"/>
      <c r="AUD1" s="664"/>
      <c r="AUE1" s="664"/>
      <c r="AUF1" s="664"/>
      <c r="AUG1" s="664"/>
      <c r="AUH1" s="664"/>
      <c r="AUI1" s="664"/>
      <c r="AUJ1" s="664"/>
      <c r="AUK1" s="664"/>
      <c r="AUL1" s="664"/>
      <c r="AUM1" s="664"/>
      <c r="AUN1" s="664"/>
      <c r="AUO1" s="664"/>
      <c r="AUP1" s="664"/>
      <c r="AUQ1" s="664"/>
      <c r="AUR1" s="664"/>
      <c r="AUS1" s="664"/>
      <c r="AUT1" s="664"/>
      <c r="AUU1" s="664"/>
      <c r="AUV1" s="664"/>
      <c r="AUW1" s="664"/>
      <c r="AUX1" s="664"/>
      <c r="AUY1" s="664"/>
      <c r="AUZ1" s="664"/>
      <c r="AVA1" s="664"/>
      <c r="AVB1" s="664"/>
      <c r="AVC1" s="664"/>
      <c r="AVD1" s="664"/>
      <c r="AVE1" s="664"/>
      <c r="AVF1" s="664"/>
      <c r="AVG1" s="664"/>
      <c r="AVH1" s="664"/>
      <c r="AVI1" s="664"/>
      <c r="AVJ1" s="664"/>
      <c r="AVK1" s="664"/>
      <c r="AVL1" s="664"/>
      <c r="AVM1" s="664"/>
      <c r="AVN1" s="664"/>
      <c r="AVO1" s="664"/>
      <c r="AVP1" s="664"/>
      <c r="AVQ1" s="664"/>
      <c r="AVR1" s="664"/>
      <c r="AVS1" s="664"/>
      <c r="AVT1" s="664"/>
      <c r="AVU1" s="664"/>
      <c r="AVV1" s="664"/>
      <c r="AVW1" s="664"/>
      <c r="AVX1" s="664"/>
      <c r="AVY1" s="664"/>
      <c r="AVZ1" s="664"/>
      <c r="AWA1" s="664"/>
      <c r="AWB1" s="664"/>
      <c r="AWC1" s="664"/>
      <c r="AWD1" s="664"/>
      <c r="AWE1" s="664"/>
      <c r="AWF1" s="664"/>
      <c r="AWG1" s="664"/>
      <c r="AWH1" s="664"/>
      <c r="AWI1" s="664"/>
      <c r="AWJ1" s="664"/>
      <c r="AWK1" s="664"/>
      <c r="AWL1" s="664"/>
      <c r="AWM1" s="664"/>
      <c r="AWN1" s="664"/>
      <c r="AWO1" s="664"/>
      <c r="AWP1" s="664"/>
      <c r="AWQ1" s="664"/>
      <c r="AWR1" s="664"/>
      <c r="AWS1" s="664"/>
      <c r="AWT1" s="664"/>
      <c r="AWU1" s="664"/>
      <c r="AWV1" s="664"/>
      <c r="AWW1" s="664"/>
      <c r="AWX1" s="664"/>
      <c r="AWY1" s="664"/>
      <c r="AWZ1" s="664"/>
      <c r="AXA1" s="664"/>
      <c r="AXB1" s="664"/>
      <c r="AXC1" s="664"/>
      <c r="AXD1" s="664"/>
      <c r="AXE1" s="664"/>
      <c r="AXF1" s="664"/>
      <c r="AXG1" s="664"/>
      <c r="AXH1" s="664"/>
      <c r="AXI1" s="664"/>
      <c r="AXJ1" s="664"/>
      <c r="AXK1" s="664"/>
      <c r="AXL1" s="664"/>
    </row>
    <row r="2" spans="1:1312" ht="20.25" customHeight="1">
      <c r="B2" s="7143" t="s">
        <v>1626</v>
      </c>
      <c r="C2" s="7144"/>
      <c r="D2" s="7144"/>
      <c r="E2" s="7144"/>
      <c r="F2" s="7144"/>
      <c r="G2" s="7144"/>
      <c r="H2" s="7144"/>
      <c r="I2" s="7144"/>
      <c r="J2" s="7144"/>
      <c r="K2" s="7144"/>
      <c r="L2" s="7144"/>
      <c r="M2" s="7144"/>
      <c r="N2" s="7145"/>
      <c r="Q2" s="7143" t="s">
        <v>1627</v>
      </c>
      <c r="R2" s="7144"/>
      <c r="S2" s="7144"/>
      <c r="T2" s="7144"/>
      <c r="U2" s="7144"/>
      <c r="V2" s="7144"/>
      <c r="W2" s="7144"/>
      <c r="X2" s="7144"/>
      <c r="Y2" s="7144"/>
      <c r="Z2" s="7144"/>
      <c r="AA2" s="7144"/>
      <c r="AB2" s="7144"/>
      <c r="AC2" s="7145"/>
    </row>
    <row r="3" spans="1:1312" ht="15.75" customHeight="1" thickBot="1">
      <c r="B3" s="7146"/>
      <c r="C3" s="7147"/>
      <c r="D3" s="7147"/>
      <c r="E3" s="7147"/>
      <c r="F3" s="7147"/>
      <c r="G3" s="7147"/>
      <c r="H3" s="7147"/>
      <c r="I3" s="7147"/>
      <c r="J3" s="7147"/>
      <c r="K3" s="7147"/>
      <c r="L3" s="7147"/>
      <c r="M3" s="7147"/>
      <c r="N3" s="7148"/>
      <c r="Q3" s="7146"/>
      <c r="R3" s="7147"/>
      <c r="S3" s="7147"/>
      <c r="T3" s="7147"/>
      <c r="U3" s="7147"/>
      <c r="V3" s="7147"/>
      <c r="W3" s="7147"/>
      <c r="X3" s="7147"/>
      <c r="Y3" s="7147"/>
      <c r="Z3" s="7147"/>
      <c r="AA3" s="7147"/>
      <c r="AB3" s="7147"/>
      <c r="AC3" s="7148"/>
    </row>
    <row r="4" spans="1:1312" ht="15.75" customHeight="1">
      <c r="A4" s="804" t="str">
        <f ca="1">CELL("nomfichier",A1)</f>
        <v>D:\Données\1.UPRT\0-UPRT.fait\1-UPRT.FR-SITE-WEB\ff-fiches-fabrications\ff.fiches.fabrication.2023\ffr.restaurant.2023\[S_SOYEZ.CREATIFS.xlsx]Décors-Aromatisation-Astuces</v>
      </c>
      <c r="B4" s="805"/>
      <c r="C4" s="805"/>
      <c r="D4" s="805"/>
      <c r="E4" s="805"/>
      <c r="F4" s="805"/>
      <c r="G4" s="805"/>
      <c r="H4" s="805"/>
      <c r="I4" s="805"/>
      <c r="J4" s="805"/>
      <c r="K4" s="805"/>
      <c r="L4" s="805"/>
      <c r="M4" s="805"/>
      <c r="N4" s="805"/>
      <c r="Q4" s="1428" t="s">
        <v>1628</v>
      </c>
      <c r="R4" s="805"/>
      <c r="S4" s="805"/>
      <c r="T4" s="805"/>
      <c r="U4" s="805"/>
      <c r="V4" s="805"/>
      <c r="W4" s="805"/>
      <c r="X4" s="805"/>
      <c r="Y4" s="805"/>
      <c r="Z4" s="805"/>
      <c r="AA4" s="805"/>
      <c r="AB4" s="805"/>
      <c r="AC4" s="805"/>
    </row>
    <row r="5" spans="1:1312" s="1429" customFormat="1">
      <c r="B5" s="1430"/>
      <c r="C5" s="1431" t="s">
        <v>865</v>
      </c>
      <c r="G5" s="1432"/>
      <c r="H5" s="1431" t="s">
        <v>866</v>
      </c>
      <c r="Q5" s="1433" t="str">
        <f ca="1">CELL("nomfichier",P1)</f>
        <v>D:\Données\1.UPRT\0-UPRT.fait\1-UPRT.FR-SITE-WEB\ff-fiches-fabrications\ff.fiches.fabrication.2023\ffr.restaurant.2023\[S_SOYEZ.CREATIFS.xlsx]Décors-Aromatisation-Astuces</v>
      </c>
      <c r="R5" s="1434"/>
      <c r="S5" s="1434"/>
      <c r="T5" s="1434"/>
      <c r="U5" s="1434"/>
      <c r="V5" s="1434"/>
      <c r="W5" s="1434"/>
      <c r="X5" s="1434"/>
      <c r="Y5" s="1434"/>
      <c r="Z5" s="1434"/>
      <c r="AA5" s="1434"/>
      <c r="AB5" s="1434"/>
      <c r="AC5" s="1434"/>
    </row>
    <row r="6" spans="1:1312" s="1429" customFormat="1" ht="15" customHeight="1">
      <c r="K6" s="864" t="s">
        <v>904</v>
      </c>
      <c r="Q6" s="7149" t="s">
        <v>1629</v>
      </c>
      <c r="R6" s="7149"/>
      <c r="S6" s="7149"/>
      <c r="T6" s="7149"/>
      <c r="U6" s="7149"/>
      <c r="V6" s="7149"/>
      <c r="W6" s="7149"/>
      <c r="X6" s="7149"/>
      <c r="Y6" s="7149"/>
      <c r="Z6" s="7149"/>
      <c r="AA6" s="7149"/>
      <c r="AB6" s="7149"/>
      <c r="AC6" s="7149"/>
    </row>
    <row r="7" spans="1:1312" ht="15" customHeight="1">
      <c r="B7" s="7150" t="s">
        <v>864</v>
      </c>
      <c r="C7" s="7150"/>
      <c r="D7" s="7150"/>
      <c r="E7" s="7150"/>
      <c r="F7" s="7150"/>
      <c r="G7" s="7150"/>
      <c r="H7" s="7150"/>
      <c r="I7" s="7150"/>
      <c r="J7" s="7150"/>
      <c r="K7" s="7150"/>
      <c r="L7" s="7150"/>
      <c r="M7" s="7150"/>
      <c r="N7" s="7150"/>
      <c r="Q7" s="7149"/>
      <c r="R7" s="7149"/>
      <c r="S7" s="7149"/>
      <c r="T7" s="7149"/>
      <c r="U7" s="7149"/>
      <c r="V7" s="7149"/>
      <c r="W7" s="7149"/>
      <c r="X7" s="7149"/>
      <c r="Y7" s="7149"/>
      <c r="Z7" s="7149"/>
      <c r="AA7" s="7149"/>
      <c r="AB7" s="7149"/>
      <c r="AC7" s="7149"/>
    </row>
    <row r="8" spans="1:1312" ht="15" customHeight="1">
      <c r="B8" s="7150"/>
      <c r="C8" s="7150"/>
      <c r="D8" s="7150"/>
      <c r="E8" s="7150"/>
      <c r="F8" s="7150"/>
      <c r="G8" s="7150"/>
      <c r="H8" s="7150"/>
      <c r="I8" s="7150"/>
      <c r="J8" s="7150"/>
      <c r="K8" s="7150"/>
      <c r="L8" s="7150"/>
      <c r="M8" s="7150"/>
      <c r="N8" s="7150"/>
      <c r="Q8" s="7149"/>
      <c r="R8" s="7149"/>
      <c r="S8" s="7149"/>
      <c r="T8" s="7149"/>
      <c r="U8" s="7149"/>
      <c r="V8" s="7149"/>
      <c r="W8" s="7149"/>
      <c r="X8" s="7149"/>
      <c r="Y8" s="7149"/>
      <c r="Z8" s="7149"/>
      <c r="AA8" s="7149"/>
      <c r="AB8" s="7149"/>
      <c r="AC8" s="7149"/>
    </row>
    <row r="10" spans="1:1312" ht="15.75" thickBot="1">
      <c r="A10" s="818" t="s">
        <v>884</v>
      </c>
      <c r="B10" s="7151" t="str">
        <f>B11</f>
        <v>Matière grasse pour "graisser" les moules et cercles</v>
      </c>
      <c r="C10" s="7151"/>
      <c r="D10" s="7151"/>
      <c r="E10" s="7151"/>
      <c r="F10" s="7151"/>
      <c r="G10" s="7151"/>
      <c r="H10" s="7151"/>
      <c r="I10" s="7151"/>
      <c r="J10" s="7151"/>
      <c r="K10" s="7151"/>
      <c r="L10" s="7151"/>
      <c r="M10" s="7151"/>
      <c r="N10" s="7151"/>
      <c r="P10" s="818" t="s">
        <v>884</v>
      </c>
      <c r="Q10" s="7151" t="str">
        <f>Q11</f>
        <v>Matière grasse pour "graisser" les moules et cercles</v>
      </c>
      <c r="R10" s="7151"/>
      <c r="S10" s="7151"/>
      <c r="T10" s="7151"/>
      <c r="U10" s="7151"/>
      <c r="V10" s="7151"/>
      <c r="W10" s="7151"/>
      <c r="X10" s="7151"/>
      <c r="Y10" s="7151"/>
      <c r="Z10" s="7151"/>
      <c r="AA10" s="7151"/>
      <c r="AB10" s="7151"/>
      <c r="AC10" s="7151"/>
    </row>
    <row r="11" spans="1:1312" ht="23.25" customHeight="1">
      <c r="A11" s="7152" t="str">
        <f>B11</f>
        <v>Matière grasse pour "graisser" les moules et cercles</v>
      </c>
      <c r="B11" s="7153" t="s">
        <v>1630</v>
      </c>
      <c r="C11" s="7154"/>
      <c r="D11" s="7154"/>
      <c r="E11" s="7154"/>
      <c r="F11" s="7154"/>
      <c r="G11" s="7154"/>
      <c r="H11" s="7154"/>
      <c r="I11" s="7154"/>
      <c r="J11" s="7154"/>
      <c r="K11" s="7154"/>
      <c r="L11" s="7154"/>
      <c r="M11" s="7154"/>
      <c r="N11" s="7155"/>
      <c r="P11" s="7152" t="str">
        <f>Q11</f>
        <v>Matière grasse pour "graisser" les moules et cercles</v>
      </c>
      <c r="Q11" s="7153" t="s">
        <v>1630</v>
      </c>
      <c r="R11" s="7154"/>
      <c r="S11" s="7154"/>
      <c r="T11" s="7154"/>
      <c r="U11" s="7154"/>
      <c r="V11" s="7154"/>
      <c r="W11" s="7154"/>
      <c r="X11" s="7154"/>
      <c r="Y11" s="7154"/>
      <c r="Z11" s="7154"/>
      <c r="AA11" s="7154"/>
      <c r="AB11" s="7154"/>
      <c r="AC11" s="7155"/>
    </row>
    <row r="12" spans="1:1312" ht="15.75" customHeight="1">
      <c r="A12" s="7152"/>
      <c r="B12" s="7156"/>
      <c r="C12" s="7157"/>
      <c r="D12" s="7157"/>
      <c r="E12" s="7157"/>
      <c r="F12" s="7157"/>
      <c r="G12" s="7157"/>
      <c r="H12" s="7157"/>
      <c r="I12" s="7157"/>
      <c r="J12" s="7157"/>
      <c r="K12" s="7157"/>
      <c r="L12" s="7157"/>
      <c r="M12" s="7157"/>
      <c r="N12" s="7158"/>
      <c r="P12" s="7152"/>
      <c r="Q12" s="7156"/>
      <c r="R12" s="7157"/>
      <c r="S12" s="7157"/>
      <c r="T12" s="7157"/>
      <c r="U12" s="7157"/>
      <c r="V12" s="7157"/>
      <c r="W12" s="7157"/>
      <c r="X12" s="7157"/>
      <c r="Y12" s="7157"/>
      <c r="Z12" s="7157"/>
      <c r="AA12" s="7157"/>
      <c r="AB12" s="7157"/>
      <c r="AC12" s="7158"/>
    </row>
    <row r="13" spans="1:1312" ht="15.75" customHeight="1">
      <c r="A13" s="7152"/>
      <c r="B13" s="7159" t="s">
        <v>885</v>
      </c>
      <c r="C13" s="7160"/>
      <c r="D13" s="7160"/>
      <c r="E13" s="7160"/>
      <c r="F13" s="7160"/>
      <c r="G13" s="7160"/>
      <c r="H13" s="7160"/>
      <c r="I13" s="7160"/>
      <c r="J13" s="7160"/>
      <c r="K13" s="7160"/>
      <c r="L13" s="7160"/>
      <c r="M13" s="7160"/>
      <c r="N13" s="7161"/>
      <c r="P13" s="7152"/>
      <c r="Q13" s="7159" t="s">
        <v>885</v>
      </c>
      <c r="R13" s="7160"/>
      <c r="S13" s="7160"/>
      <c r="T13" s="7160"/>
      <c r="U13" s="7160"/>
      <c r="V13" s="7160"/>
      <c r="W13" s="7160"/>
      <c r="X13" s="7160"/>
      <c r="Y13" s="7160"/>
      <c r="Z13" s="7160"/>
      <c r="AA13" s="7160"/>
      <c r="AB13" s="7160"/>
      <c r="AC13" s="7161"/>
    </row>
    <row r="14" spans="1:1312" ht="15.75" customHeight="1" thickBot="1">
      <c r="A14" s="7152"/>
      <c r="B14" s="7162"/>
      <c r="C14" s="7163"/>
      <c r="D14" s="7163"/>
      <c r="E14" s="7163"/>
      <c r="F14" s="7163"/>
      <c r="G14" s="7163"/>
      <c r="H14" s="7163"/>
      <c r="I14" s="7163"/>
      <c r="J14" s="7163"/>
      <c r="K14" s="7163"/>
      <c r="L14" s="7163"/>
      <c r="M14" s="7163"/>
      <c r="N14" s="7164"/>
      <c r="P14" s="7152"/>
      <c r="Q14" s="7162"/>
      <c r="R14" s="7163"/>
      <c r="S14" s="7163"/>
      <c r="T14" s="7163"/>
      <c r="U14" s="7163"/>
      <c r="V14" s="7163"/>
      <c r="W14" s="7163"/>
      <c r="X14" s="7163"/>
      <c r="Y14" s="7163"/>
      <c r="Z14" s="7163"/>
      <c r="AA14" s="7163"/>
      <c r="AB14" s="7163"/>
      <c r="AC14" s="7164"/>
    </row>
    <row r="15" spans="1:1312" ht="15" customHeight="1">
      <c r="A15" s="7152"/>
      <c r="B15" s="1023"/>
      <c r="C15" s="864"/>
      <c r="D15" s="864"/>
      <c r="E15" s="864"/>
      <c r="F15" s="864"/>
      <c r="G15" s="864"/>
      <c r="H15" s="864"/>
      <c r="I15" s="864"/>
      <c r="J15" s="864"/>
      <c r="K15" s="864"/>
      <c r="L15" s="864"/>
      <c r="M15" s="864"/>
      <c r="N15" s="1435"/>
      <c r="P15" s="7152"/>
      <c r="Q15" s="7165" t="s">
        <v>1104</v>
      </c>
      <c r="R15" s="7144"/>
      <c r="S15" s="7144"/>
      <c r="T15" s="7144"/>
      <c r="U15" s="7144"/>
      <c r="V15" s="7144"/>
      <c r="W15" s="7144"/>
      <c r="X15" s="7144"/>
      <c r="Y15" s="7144"/>
      <c r="Z15" s="7144"/>
      <c r="AA15" s="7144"/>
      <c r="AB15" s="7144"/>
      <c r="AC15" s="7166"/>
    </row>
    <row r="16" spans="1:1312" ht="18.75" customHeight="1" thickBot="1">
      <c r="A16" s="7152"/>
      <c r="B16" s="1023"/>
      <c r="C16" s="864"/>
      <c r="D16" s="864"/>
      <c r="E16" s="1436" t="s">
        <v>1129</v>
      </c>
      <c r="F16" s="1027" t="s">
        <v>832</v>
      </c>
      <c r="G16" s="7169">
        <v>2</v>
      </c>
      <c r="H16" s="7169"/>
      <c r="I16" s="1437"/>
      <c r="J16" s="864"/>
      <c r="K16" s="864"/>
      <c r="L16" s="864"/>
      <c r="M16" s="864"/>
      <c r="N16" s="1435"/>
      <c r="P16" s="7152"/>
      <c r="Q16" s="7167"/>
      <c r="R16" s="7147"/>
      <c r="S16" s="7147"/>
      <c r="T16" s="7147"/>
      <c r="U16" s="7147"/>
      <c r="V16" s="7147"/>
      <c r="W16" s="7147"/>
      <c r="X16" s="7147"/>
      <c r="Y16" s="7147"/>
      <c r="Z16" s="7147"/>
      <c r="AA16" s="7147"/>
      <c r="AB16" s="7147"/>
      <c r="AC16" s="7168"/>
    </row>
    <row r="17" spans="1:29">
      <c r="A17" s="7152"/>
      <c r="B17" s="1023"/>
      <c r="C17" s="864"/>
      <c r="D17" s="864"/>
      <c r="E17" s="864"/>
      <c r="F17" s="864"/>
      <c r="G17" s="7170" t="s">
        <v>763</v>
      </c>
      <c r="H17" s="7170"/>
      <c r="I17" s="864"/>
      <c r="J17" s="864"/>
      <c r="K17" s="864"/>
      <c r="L17" s="864"/>
      <c r="M17" s="864"/>
      <c r="N17" s="1435"/>
      <c r="P17" s="7152"/>
      <c r="Q17" s="1023"/>
      <c r="R17" s="864"/>
      <c r="S17" s="864"/>
      <c r="T17" s="864"/>
      <c r="U17" s="864"/>
      <c r="V17" s="864"/>
      <c r="W17" s="864"/>
      <c r="X17" s="864"/>
      <c r="Y17" s="864"/>
      <c r="Z17" s="864"/>
      <c r="AA17" s="864"/>
      <c r="AB17" s="864"/>
      <c r="AC17" s="1435"/>
    </row>
    <row r="18" spans="1:29">
      <c r="A18" s="7152"/>
      <c r="B18" s="1438"/>
      <c r="C18" s="879" t="s">
        <v>761</v>
      </c>
      <c r="D18" s="1439" t="s">
        <v>1631</v>
      </c>
      <c r="E18" s="864"/>
      <c r="F18" s="864"/>
      <c r="G18" s="880"/>
      <c r="I18" s="864"/>
      <c r="J18" s="1440" t="s">
        <v>913</v>
      </c>
      <c r="K18" s="1440"/>
      <c r="L18" s="1440"/>
      <c r="M18" s="1440"/>
      <c r="N18" s="1441"/>
      <c r="P18" s="7152"/>
      <c r="Q18" s="1023"/>
      <c r="R18" s="864"/>
      <c r="S18" s="864"/>
      <c r="T18" s="864"/>
      <c r="U18" s="864"/>
      <c r="V18" s="864"/>
      <c r="W18" s="864"/>
      <c r="X18" s="864"/>
      <c r="Y18" s="864"/>
      <c r="Z18" s="864"/>
      <c r="AA18" s="864"/>
      <c r="AB18" s="864"/>
      <c r="AC18" s="1435"/>
    </row>
    <row r="19" spans="1:29" ht="16.5" customHeight="1">
      <c r="A19" s="7152"/>
      <c r="B19" s="1438"/>
      <c r="C19" s="836">
        <v>0.1</v>
      </c>
      <c r="D19" s="1075" t="s">
        <v>1632</v>
      </c>
      <c r="E19" s="1075"/>
      <c r="F19" s="1075"/>
      <c r="G19" s="7171">
        <f>(C19/C23)*G16</f>
        <v>1.4285714285714286</v>
      </c>
      <c r="H19" s="7171"/>
      <c r="I19" s="864"/>
      <c r="J19" s="1442" t="s">
        <v>1633</v>
      </c>
      <c r="K19" s="1443"/>
      <c r="L19" s="1443"/>
      <c r="M19" s="1443"/>
      <c r="N19" s="1444"/>
      <c r="P19" s="7152"/>
      <c r="Q19" s="1023"/>
      <c r="R19" s="7184" t="s">
        <v>1634</v>
      </c>
      <c r="S19" s="7184"/>
      <c r="T19" s="7184"/>
      <c r="U19" s="7184"/>
      <c r="V19" s="7184"/>
      <c r="W19" s="7184"/>
      <c r="X19" s="7184"/>
      <c r="Y19" s="7184"/>
      <c r="Z19" s="7184"/>
      <c r="AA19" s="7184"/>
      <c r="AB19" s="7184"/>
      <c r="AC19" s="1435"/>
    </row>
    <row r="20" spans="1:29" ht="15.75" customHeight="1">
      <c r="A20" s="7152"/>
      <c r="B20" s="1438"/>
      <c r="C20" s="836">
        <v>0.04</v>
      </c>
      <c r="D20" s="1075" t="s">
        <v>1635</v>
      </c>
      <c r="E20" s="812"/>
      <c r="F20" s="825"/>
      <c r="G20" s="7171">
        <f>(C20/C23)*G16</f>
        <v>0.5714285714285714</v>
      </c>
      <c r="H20" s="7171"/>
      <c r="I20" s="864"/>
      <c r="J20" s="1445" t="s">
        <v>1636</v>
      </c>
      <c r="K20" s="1446"/>
      <c r="L20" s="1446"/>
      <c r="M20" s="1446"/>
      <c r="N20" s="1447"/>
      <c r="P20" s="7152"/>
      <c r="Q20" s="1023"/>
      <c r="R20" s="7184"/>
      <c r="S20" s="7184"/>
      <c r="T20" s="7184"/>
      <c r="U20" s="7184"/>
      <c r="V20" s="7184"/>
      <c r="W20" s="7184"/>
      <c r="X20" s="7184"/>
      <c r="Y20" s="7184"/>
      <c r="Z20" s="7184"/>
      <c r="AA20" s="7184"/>
      <c r="AB20" s="7184"/>
      <c r="AC20" s="1435"/>
    </row>
    <row r="21" spans="1:29" ht="15.75" customHeight="1">
      <c r="A21" s="7152"/>
      <c r="B21" s="1023"/>
      <c r="C21" s="836"/>
      <c r="D21" s="1075"/>
      <c r="E21" s="812"/>
      <c r="F21" s="825"/>
      <c r="G21" s="7171"/>
      <c r="H21" s="7171"/>
      <c r="I21" s="864"/>
      <c r="J21" s="1445" t="s">
        <v>1637</v>
      </c>
      <c r="K21" s="1446"/>
      <c r="L21" s="1446"/>
      <c r="M21" s="1446"/>
      <c r="N21" s="1447"/>
      <c r="P21" s="7152"/>
      <c r="Q21" s="1023"/>
      <c r="R21" s="7184"/>
      <c r="S21" s="7184"/>
      <c r="T21" s="7184"/>
      <c r="U21" s="7184"/>
      <c r="V21" s="7184"/>
      <c r="W21" s="7184"/>
      <c r="X21" s="7184"/>
      <c r="Y21" s="7184"/>
      <c r="Z21" s="7184"/>
      <c r="AA21" s="7184"/>
      <c r="AB21" s="7184"/>
      <c r="AC21" s="1435"/>
    </row>
    <row r="22" spans="1:29" ht="15.75" customHeight="1">
      <c r="A22" s="7152"/>
      <c r="B22" s="1023"/>
      <c r="C22" s="864"/>
      <c r="D22" s="864"/>
      <c r="E22" s="864"/>
      <c r="F22" s="864"/>
      <c r="G22" s="841"/>
      <c r="I22" s="864"/>
      <c r="J22" s="864"/>
      <c r="K22" s="864"/>
      <c r="L22" s="864"/>
      <c r="M22" s="864"/>
      <c r="N22" s="1448"/>
      <c r="P22" s="7152"/>
      <c r="Q22" s="1023"/>
      <c r="R22" s="864"/>
      <c r="S22" s="864"/>
      <c r="T22" s="864"/>
      <c r="U22" s="864"/>
      <c r="V22" s="864"/>
      <c r="W22" s="864"/>
      <c r="X22" s="864"/>
      <c r="Y22" s="864"/>
      <c r="Z22" s="864"/>
      <c r="AA22" s="864"/>
      <c r="AB22" s="864"/>
      <c r="AC22" s="1435"/>
    </row>
    <row r="23" spans="1:29" ht="16.5" customHeight="1">
      <c r="A23" s="7152"/>
      <c r="B23" s="1023"/>
      <c r="C23" s="843">
        <f>SUM(C19:C21)</f>
        <v>0.14000000000000001</v>
      </c>
      <c r="D23" s="7185" t="s">
        <v>1638</v>
      </c>
      <c r="E23" s="7185"/>
      <c r="F23" s="7185"/>
      <c r="G23" s="7175">
        <f>SUM(G19:G21)</f>
        <v>2</v>
      </c>
      <c r="H23" s="7175">
        <f>SUM(H19:H21)</f>
        <v>0</v>
      </c>
      <c r="I23" s="864"/>
      <c r="J23" s="864"/>
      <c r="K23" s="864"/>
      <c r="L23" s="864"/>
      <c r="M23" s="864"/>
      <c r="N23" s="1448"/>
      <c r="P23" s="7152"/>
      <c r="Q23" s="1023"/>
      <c r="R23" s="864"/>
      <c r="S23" s="864"/>
      <c r="T23" s="864"/>
      <c r="U23" s="864"/>
      <c r="V23" s="864"/>
      <c r="W23" s="864"/>
      <c r="X23" s="864"/>
      <c r="Y23" s="864"/>
      <c r="Z23" s="864"/>
      <c r="AA23" s="864"/>
      <c r="AB23" s="864"/>
      <c r="AC23" s="1435"/>
    </row>
    <row r="24" spans="1:29" ht="16.5" customHeight="1">
      <c r="A24" s="7152"/>
      <c r="B24" s="1023"/>
      <c r="C24" s="843"/>
      <c r="D24" s="1449"/>
      <c r="E24" s="1449"/>
      <c r="F24" s="1449"/>
      <c r="G24" s="845"/>
      <c r="H24" s="845"/>
      <c r="I24" s="864"/>
      <c r="J24" s="864"/>
      <c r="K24" s="864"/>
      <c r="L24" s="864"/>
      <c r="M24" s="864"/>
      <c r="N24" s="1448"/>
      <c r="P24" s="7152"/>
      <c r="Q24" s="1023"/>
      <c r="R24" s="864"/>
      <c r="S24" s="864"/>
      <c r="T24" s="864"/>
      <c r="U24" s="864"/>
      <c r="V24" s="864"/>
      <c r="W24" s="864"/>
      <c r="X24" s="864"/>
      <c r="Y24" s="864"/>
      <c r="Z24" s="864"/>
      <c r="AA24" s="864"/>
      <c r="AB24" s="864"/>
      <c r="AC24" s="1435"/>
    </row>
    <row r="25" spans="1:29" ht="15.75" customHeight="1">
      <c r="A25" s="7152"/>
      <c r="B25" s="7186" t="s">
        <v>1639</v>
      </c>
      <c r="C25" s="7186"/>
      <c r="D25" s="7186"/>
      <c r="E25" s="7186"/>
      <c r="F25" s="7186"/>
      <c r="G25" s="7186"/>
      <c r="H25" s="7186"/>
      <c r="I25" s="7186"/>
      <c r="J25" s="7186"/>
      <c r="K25" s="7186"/>
      <c r="L25" s="7186"/>
      <c r="M25" s="7186"/>
      <c r="N25" s="7186"/>
      <c r="P25" s="7152"/>
      <c r="Q25" s="1023"/>
      <c r="R25" s="864"/>
      <c r="S25" s="864"/>
      <c r="T25" s="864"/>
      <c r="U25" s="864"/>
      <c r="V25" s="864"/>
      <c r="W25" s="864"/>
      <c r="X25" s="864"/>
      <c r="Y25" s="864"/>
      <c r="Z25" s="864"/>
      <c r="AA25" s="864"/>
      <c r="AB25" s="864"/>
      <c r="AC25" s="1435"/>
    </row>
    <row r="26" spans="1:29" ht="15.75" customHeight="1">
      <c r="A26" s="7152"/>
      <c r="B26" s="1450"/>
      <c r="C26" s="1451"/>
      <c r="D26" s="1451"/>
      <c r="E26" s="1451"/>
      <c r="F26" s="1451"/>
      <c r="G26" s="7172" t="s">
        <v>761</v>
      </c>
      <c r="H26" s="7172"/>
      <c r="I26" s="1451"/>
      <c r="J26" s="1451"/>
      <c r="K26" s="1451"/>
      <c r="L26" s="1451"/>
      <c r="M26" s="1451"/>
      <c r="N26" s="1452"/>
      <c r="P26" s="7152"/>
      <c r="Q26" s="1023"/>
      <c r="R26" s="864"/>
      <c r="S26" s="864"/>
      <c r="T26" s="864"/>
      <c r="U26" s="864"/>
      <c r="V26" s="864"/>
      <c r="W26" s="864"/>
      <c r="X26" s="864"/>
      <c r="Y26" s="864"/>
      <c r="Z26" s="864"/>
      <c r="AA26" s="864"/>
      <c r="AB26" s="864"/>
      <c r="AC26" s="1435"/>
    </row>
    <row r="27" spans="1:29" ht="15.75" customHeight="1">
      <c r="A27" s="7152"/>
      <c r="B27" s="1023"/>
      <c r="C27" s="845"/>
      <c r="D27" s="845"/>
      <c r="E27" s="845"/>
      <c r="F27" s="1453" t="s">
        <v>1640</v>
      </c>
      <c r="G27" s="7173">
        <v>20</v>
      </c>
      <c r="H27" s="7173"/>
      <c r="I27" s="864"/>
      <c r="J27" s="864"/>
      <c r="K27" s="864"/>
      <c r="L27" s="864"/>
      <c r="M27" s="864"/>
      <c r="N27" s="1448"/>
      <c r="P27" s="7152"/>
      <c r="Q27" s="1023"/>
      <c r="R27" s="864"/>
      <c r="S27" s="864"/>
      <c r="T27" s="864"/>
      <c r="U27" s="1453" t="s">
        <v>1640</v>
      </c>
      <c r="V27" s="1454" t="s">
        <v>1641</v>
      </c>
      <c r="W27" s="864"/>
      <c r="X27" s="864"/>
      <c r="Y27" s="864"/>
      <c r="Z27" s="864"/>
      <c r="AA27" s="864"/>
      <c r="AB27" s="864"/>
      <c r="AC27" s="1435"/>
    </row>
    <row r="28" spans="1:29" ht="15.75" customHeight="1">
      <c r="A28" s="7152"/>
      <c r="B28" s="1023"/>
      <c r="C28" s="845"/>
      <c r="D28" s="845"/>
      <c r="E28" s="845"/>
      <c r="F28" s="1455" t="s">
        <v>1642</v>
      </c>
      <c r="G28" s="7174">
        <f>G29*G27%</f>
        <v>0.35714285714285715</v>
      </c>
      <c r="H28" s="7174"/>
      <c r="I28" s="864"/>
      <c r="J28" s="864"/>
      <c r="K28" s="864"/>
      <c r="L28" s="864"/>
      <c r="M28" s="864"/>
      <c r="N28" s="1448"/>
      <c r="P28" s="7152"/>
      <c r="Q28" s="1023"/>
      <c r="R28" s="864"/>
      <c r="S28" s="864"/>
      <c r="T28" s="864"/>
      <c r="U28" s="864"/>
      <c r="V28" s="864"/>
      <c r="W28" s="864"/>
      <c r="X28" s="864"/>
      <c r="Y28" s="864"/>
      <c r="Z28" s="864"/>
      <c r="AA28" s="864"/>
      <c r="AB28" s="864"/>
      <c r="AC28" s="1435"/>
    </row>
    <row r="29" spans="1:29" ht="15.75" customHeight="1">
      <c r="A29" s="7152"/>
      <c r="B29" s="1023"/>
      <c r="C29" s="845"/>
      <c r="D29" s="845"/>
      <c r="E29" s="845"/>
      <c r="F29" s="1453" t="s">
        <v>1643</v>
      </c>
      <c r="G29" s="7175">
        <f>G19/(100-G27)*100</f>
        <v>1.7857142857142856</v>
      </c>
      <c r="H29" s="7175"/>
      <c r="I29" s="864"/>
      <c r="J29" s="864"/>
      <c r="K29" s="864"/>
      <c r="L29" s="864"/>
      <c r="M29" s="864"/>
      <c r="N29" s="1448"/>
      <c r="P29" s="7152"/>
      <c r="Q29" s="1023"/>
      <c r="R29" s="864"/>
      <c r="S29" s="864"/>
      <c r="T29" s="864"/>
      <c r="U29" s="1456" t="s">
        <v>1644</v>
      </c>
      <c r="V29" s="864"/>
      <c r="W29" s="864"/>
      <c r="X29" s="864"/>
      <c r="Y29" s="864"/>
      <c r="Z29" s="864"/>
      <c r="AA29" s="864"/>
      <c r="AB29" s="864"/>
      <c r="AC29" s="1435"/>
    </row>
    <row r="30" spans="1:29" ht="15.75" customHeight="1">
      <c r="A30" s="7152"/>
      <c r="B30" s="1023"/>
      <c r="C30" s="845"/>
      <c r="D30" s="845"/>
      <c r="E30" s="845"/>
      <c r="F30" s="827"/>
      <c r="G30" s="845"/>
      <c r="H30" s="845"/>
      <c r="I30" s="864"/>
      <c r="J30" s="864"/>
      <c r="K30" s="864"/>
      <c r="L30" s="864"/>
      <c r="M30" s="864"/>
      <c r="N30" s="1448"/>
      <c r="P30" s="7152"/>
      <c r="Q30" s="1023"/>
      <c r="R30" s="864"/>
      <c r="S30" s="864"/>
      <c r="T30" s="864"/>
      <c r="U30" s="864"/>
      <c r="V30" s="864"/>
      <c r="W30" s="864"/>
      <c r="X30" s="864"/>
      <c r="Y30" s="864"/>
      <c r="Z30" s="864"/>
      <c r="AA30" s="864"/>
      <c r="AB30" s="864"/>
      <c r="AC30" s="1435"/>
    </row>
    <row r="31" spans="1:29" ht="15.75" customHeight="1">
      <c r="A31" s="7152"/>
      <c r="B31" s="1457" t="s">
        <v>1645</v>
      </c>
      <c r="C31" s="845"/>
      <c r="D31" s="845"/>
      <c r="E31" s="845"/>
      <c r="F31" s="845"/>
      <c r="G31" s="845"/>
      <c r="H31" s="845"/>
      <c r="I31" s="864"/>
      <c r="J31" s="864"/>
      <c r="K31" s="864"/>
      <c r="L31" s="864"/>
      <c r="M31" s="864"/>
      <c r="N31" s="1448"/>
      <c r="P31" s="7152"/>
      <c r="Q31" s="1023"/>
      <c r="R31" s="864"/>
      <c r="S31" s="864"/>
      <c r="T31" s="864"/>
      <c r="U31" s="864"/>
      <c r="V31" s="864"/>
      <c r="W31" s="864"/>
      <c r="X31" s="864"/>
      <c r="Y31" s="864"/>
      <c r="Z31" s="864"/>
      <c r="AA31" s="864"/>
      <c r="AB31" s="864"/>
      <c r="AC31" s="1435"/>
    </row>
    <row r="32" spans="1:29" ht="15.75" customHeight="1">
      <c r="A32" s="7152"/>
      <c r="B32" s="1457"/>
      <c r="C32" s="845"/>
      <c r="D32" s="845"/>
      <c r="E32" s="845"/>
      <c r="F32" s="1458" t="s">
        <v>1646</v>
      </c>
      <c r="G32" s="1107" t="s">
        <v>1647</v>
      </c>
      <c r="K32" s="864"/>
      <c r="L32" s="864"/>
      <c r="M32" s="864"/>
      <c r="N32" s="1448"/>
      <c r="P32" s="7152"/>
      <c r="Q32" s="1459" t="s">
        <v>1628</v>
      </c>
      <c r="R32" s="864"/>
      <c r="S32" s="864"/>
      <c r="T32" s="864"/>
      <c r="U32" s="864"/>
      <c r="V32" s="864"/>
      <c r="W32" s="864"/>
      <c r="X32" s="864"/>
      <c r="Y32" s="864"/>
      <c r="Z32" s="864"/>
      <c r="AA32" s="864"/>
      <c r="AB32" s="864"/>
      <c r="AC32" s="1435"/>
    </row>
    <row r="33" spans="1:29" ht="16.5" customHeight="1" thickBot="1">
      <c r="A33" s="7152"/>
      <c r="B33" s="1023"/>
      <c r="C33" s="864"/>
      <c r="D33" s="864"/>
      <c r="E33" s="864"/>
      <c r="F33" s="1458" t="s">
        <v>1648</v>
      </c>
      <c r="G33" s="1107" t="s">
        <v>1649</v>
      </c>
      <c r="I33" s="864"/>
      <c r="J33" s="864"/>
      <c r="K33" s="864"/>
      <c r="L33" s="864"/>
      <c r="M33" s="864"/>
      <c r="N33" s="1435"/>
      <c r="P33" s="7152"/>
      <c r="Q33" s="1433" t="str">
        <f ca="1">CELL("nomfichier",P29)</f>
        <v>D:\Données\1.UPRT\0-UPRT.fait\1-UPRT.FR-SITE-WEB\ff-fiches-fabrications\ff.fiches.fabrication.2023\ffr.restaurant.2023\[S_SOYEZ.CREATIFS.xlsx]Décors-Aromatisation-Astuces</v>
      </c>
      <c r="R33" s="864"/>
      <c r="S33" s="864"/>
      <c r="T33" s="864"/>
      <c r="U33" s="864"/>
      <c r="V33" s="864"/>
      <c r="W33" s="864"/>
      <c r="X33" s="864"/>
      <c r="Y33" s="864"/>
      <c r="Z33" s="864"/>
      <c r="AA33" s="864"/>
      <c r="AB33" s="864"/>
      <c r="AC33" s="1435"/>
    </row>
    <row r="34" spans="1:29" ht="16.5" customHeight="1" thickBot="1">
      <c r="A34" s="7152"/>
      <c r="B34" s="1023"/>
      <c r="C34" s="864"/>
      <c r="D34" s="864"/>
      <c r="E34" s="864"/>
      <c r="F34" s="1458"/>
      <c r="G34" s="1107"/>
      <c r="I34" s="864"/>
      <c r="J34" s="864"/>
      <c r="K34" s="864"/>
      <c r="L34" s="864"/>
      <c r="M34" s="864"/>
      <c r="N34" s="1435"/>
      <c r="P34" s="7152"/>
      <c r="Q34" s="1460"/>
      <c r="R34" s="1461"/>
      <c r="S34" s="1461"/>
      <c r="T34" s="1461"/>
      <c r="U34" s="896"/>
      <c r="V34" s="896"/>
      <c r="W34" s="896"/>
      <c r="X34" s="896"/>
      <c r="Y34" s="896"/>
      <c r="Z34" s="896"/>
      <c r="AA34" s="896"/>
      <c r="AB34" s="896"/>
      <c r="AC34" s="897"/>
    </row>
    <row r="35" spans="1:29">
      <c r="A35" s="7152"/>
      <c r="B35" s="894" t="s">
        <v>761</v>
      </c>
      <c r="C35" s="1462" t="s">
        <v>978</v>
      </c>
      <c r="D35" s="896"/>
      <c r="E35" s="896"/>
      <c r="F35" s="896"/>
      <c r="G35" s="896"/>
      <c r="H35" s="896"/>
      <c r="I35" s="896"/>
      <c r="J35" s="896"/>
      <c r="K35" s="896"/>
      <c r="L35" s="896"/>
      <c r="M35" s="896"/>
      <c r="N35" s="897"/>
      <c r="P35" s="7152"/>
      <c r="Q35" s="1023"/>
      <c r="R35" s="864" t="s">
        <v>904</v>
      </c>
      <c r="S35" s="1463" t="s">
        <v>1650</v>
      </c>
      <c r="T35" s="864"/>
      <c r="U35" s="864"/>
      <c r="V35" s="7176" t="s">
        <v>1651</v>
      </c>
      <c r="W35" s="7176"/>
      <c r="X35" s="7176"/>
      <c r="Y35" s="7176"/>
      <c r="Z35" s="7176"/>
      <c r="AA35" s="7176"/>
      <c r="AB35" s="7176"/>
      <c r="AC35" s="7177"/>
    </row>
    <row r="36" spans="1:29">
      <c r="A36" s="7152"/>
      <c r="B36" s="1464" t="s">
        <v>766</v>
      </c>
      <c r="C36" s="1465" t="s">
        <v>1652</v>
      </c>
      <c r="D36" s="859"/>
      <c r="E36" s="859"/>
      <c r="F36" s="859"/>
      <c r="G36" s="859"/>
      <c r="H36" s="859"/>
      <c r="I36" s="859"/>
      <c r="J36" s="859"/>
      <c r="K36" s="859"/>
      <c r="L36" s="859"/>
      <c r="M36" s="864"/>
      <c r="N36" s="1466"/>
      <c r="P36" s="7152"/>
      <c r="Q36" s="864"/>
      <c r="R36" s="864"/>
      <c r="S36" s="864"/>
      <c r="T36" s="864"/>
      <c r="U36" s="864"/>
      <c r="V36" s="1467"/>
      <c r="W36" s="1467" t="s">
        <v>1653</v>
      </c>
      <c r="X36" s="1467"/>
      <c r="Y36" s="1467"/>
      <c r="Z36" s="1467"/>
      <c r="AA36" s="1467"/>
      <c r="AB36" s="1467"/>
      <c r="AC36" s="1468"/>
    </row>
    <row r="37" spans="1:29" ht="15" customHeight="1">
      <c r="A37" s="7152"/>
      <c r="B37" s="7178" t="s">
        <v>1654</v>
      </c>
      <c r="C37" s="7179"/>
      <c r="D37" s="7179"/>
      <c r="E37" s="7179"/>
      <c r="F37" s="7179"/>
      <c r="G37" s="7179"/>
      <c r="H37" s="7179"/>
      <c r="I37" s="7179"/>
      <c r="J37" s="7179"/>
      <c r="K37" s="7179"/>
      <c r="L37" s="7179"/>
      <c r="M37" s="7179"/>
      <c r="N37" s="7180"/>
      <c r="P37" s="7152"/>
      <c r="Q37" s="7178" t="s">
        <v>1654</v>
      </c>
      <c r="R37" s="7179"/>
      <c r="S37" s="7179"/>
      <c r="T37" s="7179"/>
      <c r="U37" s="7179"/>
      <c r="V37" s="7179"/>
      <c r="W37" s="7179"/>
      <c r="X37" s="7179"/>
      <c r="Y37" s="7179"/>
      <c r="Z37" s="7179"/>
      <c r="AA37" s="7179"/>
      <c r="AB37" s="7179"/>
      <c r="AC37" s="7180"/>
    </row>
    <row r="38" spans="1:29" ht="15.75" thickBot="1">
      <c r="A38" s="7152"/>
      <c r="B38" s="7181"/>
      <c r="C38" s="7182"/>
      <c r="D38" s="7182"/>
      <c r="E38" s="7182"/>
      <c r="F38" s="7182"/>
      <c r="G38" s="7182"/>
      <c r="H38" s="7182"/>
      <c r="I38" s="7182"/>
      <c r="J38" s="7182"/>
      <c r="K38" s="7182"/>
      <c r="L38" s="7182"/>
      <c r="M38" s="7182"/>
      <c r="N38" s="7183"/>
      <c r="P38" s="7152"/>
      <c r="Q38" s="7181"/>
      <c r="R38" s="7182"/>
      <c r="S38" s="7182"/>
      <c r="T38" s="7182"/>
      <c r="U38" s="7182"/>
      <c r="V38" s="7182"/>
      <c r="W38" s="7182"/>
      <c r="X38" s="7182"/>
      <c r="Y38" s="7182"/>
      <c r="Z38" s="7182"/>
      <c r="AA38" s="7182"/>
      <c r="AB38" s="7182"/>
      <c r="AC38" s="7183"/>
    </row>
    <row r="40" spans="1:29" ht="15.75" thickBot="1">
      <c r="A40" s="818" t="s">
        <v>884</v>
      </c>
      <c r="B40" s="7151" t="str">
        <f>B41</f>
        <v>Appareil cigarette couleur (pour biscuit)</v>
      </c>
      <c r="C40" s="7151"/>
      <c r="D40" s="7151"/>
      <c r="E40" s="7151"/>
      <c r="F40" s="7151"/>
      <c r="G40" s="7151"/>
      <c r="H40" s="7151"/>
      <c r="I40" s="7151"/>
      <c r="J40" s="7151"/>
      <c r="K40" s="7151"/>
      <c r="L40" s="7151"/>
      <c r="M40" s="7151"/>
      <c r="N40" s="7151"/>
      <c r="P40" s="818" t="s">
        <v>884</v>
      </c>
      <c r="Q40" s="7151" t="str">
        <f>Q41</f>
        <v>Appareil cigarette couleur (pour biscuit)</v>
      </c>
      <c r="R40" s="7151"/>
      <c r="S40" s="7151"/>
      <c r="T40" s="7151"/>
      <c r="U40" s="7151"/>
      <c r="V40" s="7151"/>
      <c r="W40" s="7151"/>
      <c r="X40" s="7151"/>
      <c r="Y40" s="7151"/>
      <c r="Z40" s="7151"/>
      <c r="AA40" s="7151"/>
      <c r="AB40" s="7151"/>
      <c r="AC40" s="7151"/>
    </row>
    <row r="41" spans="1:29" ht="23.25" customHeight="1">
      <c r="A41" s="7152" t="str">
        <f>B41</f>
        <v>Appareil cigarette couleur (pour biscuit)</v>
      </c>
      <c r="B41" s="7153" t="s">
        <v>1655</v>
      </c>
      <c r="C41" s="7154"/>
      <c r="D41" s="7154"/>
      <c r="E41" s="7154"/>
      <c r="F41" s="7154"/>
      <c r="G41" s="7154"/>
      <c r="H41" s="7154"/>
      <c r="I41" s="7154"/>
      <c r="J41" s="7154"/>
      <c r="K41" s="7154"/>
      <c r="L41" s="7154"/>
      <c r="M41" s="7154"/>
      <c r="N41" s="7155"/>
      <c r="P41" s="7152" t="str">
        <f>Q41</f>
        <v>Appareil cigarette couleur (pour biscuit)</v>
      </c>
      <c r="Q41" s="7153" t="s">
        <v>1655</v>
      </c>
      <c r="R41" s="7154"/>
      <c r="S41" s="7154"/>
      <c r="T41" s="7154"/>
      <c r="U41" s="7154"/>
      <c r="V41" s="7154"/>
      <c r="W41" s="7154"/>
      <c r="X41" s="7154"/>
      <c r="Y41" s="7154"/>
      <c r="Z41" s="7154"/>
      <c r="AA41" s="7154"/>
      <c r="AB41" s="7154"/>
      <c r="AC41" s="7155"/>
    </row>
    <row r="42" spans="1:29" ht="15.75" customHeight="1">
      <c r="A42" s="7152"/>
      <c r="B42" s="7156"/>
      <c r="C42" s="7157"/>
      <c r="D42" s="7157"/>
      <c r="E42" s="7157"/>
      <c r="F42" s="7157"/>
      <c r="G42" s="7157"/>
      <c r="H42" s="7157"/>
      <c r="I42" s="7157"/>
      <c r="J42" s="7157"/>
      <c r="K42" s="7157"/>
      <c r="L42" s="7157"/>
      <c r="M42" s="7157"/>
      <c r="N42" s="7158"/>
      <c r="P42" s="7152"/>
      <c r="Q42" s="7156"/>
      <c r="R42" s="7157"/>
      <c r="S42" s="7157"/>
      <c r="T42" s="7157"/>
      <c r="U42" s="7157"/>
      <c r="V42" s="7157"/>
      <c r="W42" s="7157"/>
      <c r="X42" s="7157"/>
      <c r="Y42" s="7157"/>
      <c r="Z42" s="7157"/>
      <c r="AA42" s="7157"/>
      <c r="AB42" s="7157"/>
      <c r="AC42" s="7158"/>
    </row>
    <row r="43" spans="1:29" ht="15.75" customHeight="1">
      <c r="A43" s="7152"/>
      <c r="B43" s="7159" t="s">
        <v>885</v>
      </c>
      <c r="C43" s="7160"/>
      <c r="D43" s="7160"/>
      <c r="E43" s="7160"/>
      <c r="F43" s="7160"/>
      <c r="G43" s="7160"/>
      <c r="H43" s="7160"/>
      <c r="I43" s="7160"/>
      <c r="J43" s="7160"/>
      <c r="K43" s="7160"/>
      <c r="L43" s="7160"/>
      <c r="M43" s="7160"/>
      <c r="N43" s="7161"/>
      <c r="P43" s="7152"/>
      <c r="Q43" s="7159" t="s">
        <v>885</v>
      </c>
      <c r="R43" s="7160"/>
      <c r="S43" s="7160"/>
      <c r="T43" s="7160"/>
      <c r="U43" s="7160"/>
      <c r="V43" s="7160"/>
      <c r="W43" s="7160"/>
      <c r="X43" s="7160"/>
      <c r="Y43" s="7160"/>
      <c r="Z43" s="7160"/>
      <c r="AA43" s="7160"/>
      <c r="AB43" s="7160"/>
      <c r="AC43" s="7161"/>
    </row>
    <row r="44" spans="1:29" ht="15.75" customHeight="1" thickBot="1">
      <c r="A44" s="7152"/>
      <c r="B44" s="7162"/>
      <c r="C44" s="7163"/>
      <c r="D44" s="7163"/>
      <c r="E44" s="7163"/>
      <c r="F44" s="7163"/>
      <c r="G44" s="7163"/>
      <c r="H44" s="7163"/>
      <c r="I44" s="7163"/>
      <c r="J44" s="7163"/>
      <c r="K44" s="7163"/>
      <c r="L44" s="7163"/>
      <c r="M44" s="7163"/>
      <c r="N44" s="7164"/>
      <c r="P44" s="7152"/>
      <c r="Q44" s="7162"/>
      <c r="R44" s="7163"/>
      <c r="S44" s="7163"/>
      <c r="T44" s="7163"/>
      <c r="U44" s="7163"/>
      <c r="V44" s="7163"/>
      <c r="W44" s="7163"/>
      <c r="X44" s="7163"/>
      <c r="Y44" s="7163"/>
      <c r="Z44" s="7163"/>
      <c r="AA44" s="7163"/>
      <c r="AB44" s="7163"/>
      <c r="AC44" s="7164"/>
    </row>
    <row r="45" spans="1:29" ht="15" customHeight="1">
      <c r="A45" s="7152"/>
      <c r="B45" s="1023"/>
      <c r="C45" s="864"/>
      <c r="D45" s="864"/>
      <c r="E45" s="864"/>
      <c r="F45" s="864"/>
      <c r="G45" s="864"/>
      <c r="H45" s="864"/>
      <c r="I45" s="864"/>
      <c r="J45" s="864"/>
      <c r="K45" s="864"/>
      <c r="L45" s="864"/>
      <c r="M45" s="864"/>
      <c r="N45" s="1435"/>
      <c r="P45" s="7152"/>
      <c r="Q45" s="7165" t="s">
        <v>1104</v>
      </c>
      <c r="R45" s="7144"/>
      <c r="S45" s="7144"/>
      <c r="T45" s="7144"/>
      <c r="U45" s="7144"/>
      <c r="V45" s="7144"/>
      <c r="W45" s="7144"/>
      <c r="X45" s="7144"/>
      <c r="Y45" s="7144"/>
      <c r="Z45" s="7144"/>
      <c r="AA45" s="7144"/>
      <c r="AB45" s="7144"/>
      <c r="AC45" s="7166"/>
    </row>
    <row r="46" spans="1:29" ht="15" customHeight="1" thickBot="1">
      <c r="A46" s="7152"/>
      <c r="B46" s="1023"/>
      <c r="C46" s="864"/>
      <c r="D46" s="864"/>
      <c r="E46" s="864"/>
      <c r="F46" s="864"/>
      <c r="G46" s="7170" t="s">
        <v>763</v>
      </c>
      <c r="H46" s="7170"/>
      <c r="I46" s="864"/>
      <c r="J46" s="864"/>
      <c r="K46" s="864"/>
      <c r="L46" s="864"/>
      <c r="M46" s="864"/>
      <c r="N46" s="1435"/>
      <c r="P46" s="7152"/>
      <c r="Q46" s="7167"/>
      <c r="R46" s="7147"/>
      <c r="S46" s="7147"/>
      <c r="T46" s="7147"/>
      <c r="U46" s="7147"/>
      <c r="V46" s="7147"/>
      <c r="W46" s="7147"/>
      <c r="X46" s="7147"/>
      <c r="Y46" s="7147"/>
      <c r="Z46" s="7147"/>
      <c r="AA46" s="7147"/>
      <c r="AB46" s="7147"/>
      <c r="AC46" s="7168"/>
    </row>
    <row r="47" spans="1:29" ht="18.75" customHeight="1">
      <c r="A47" s="7152"/>
      <c r="B47" s="1023"/>
      <c r="C47" s="864"/>
      <c r="D47" s="864"/>
      <c r="E47" s="1436" t="s">
        <v>1129</v>
      </c>
      <c r="F47" s="1027" t="s">
        <v>832</v>
      </c>
      <c r="G47" s="7187">
        <v>2</v>
      </c>
      <c r="H47" s="7187"/>
      <c r="I47" s="1469"/>
      <c r="J47" s="864"/>
      <c r="K47" s="864"/>
      <c r="L47" s="864"/>
      <c r="M47" s="864"/>
      <c r="N47" s="1435"/>
      <c r="P47" s="7152"/>
      <c r="Q47" s="1023"/>
      <c r="R47" s="7184" t="s">
        <v>1634</v>
      </c>
      <c r="S47" s="7184"/>
      <c r="T47" s="7184"/>
      <c r="U47" s="7184"/>
      <c r="V47" s="7184"/>
      <c r="W47" s="7184"/>
      <c r="X47" s="7184"/>
      <c r="Y47" s="7184"/>
      <c r="Z47" s="7184"/>
      <c r="AA47" s="7184"/>
      <c r="AB47" s="7184"/>
      <c r="AC47" s="1435"/>
    </row>
    <row r="48" spans="1:29">
      <c r="A48" s="7152"/>
      <c r="B48" s="1023"/>
      <c r="C48" s="879" t="s">
        <v>761</v>
      </c>
      <c r="D48" s="1439" t="s">
        <v>1631</v>
      </c>
      <c r="E48" s="864"/>
      <c r="F48" s="864"/>
      <c r="G48" s="880"/>
      <c r="I48" s="864"/>
      <c r="J48" s="1440" t="s">
        <v>913</v>
      </c>
      <c r="K48" s="1440"/>
      <c r="L48" s="1440"/>
      <c r="M48" s="1440"/>
      <c r="N48" s="1441"/>
      <c r="P48" s="7152"/>
      <c r="Q48" s="1023"/>
      <c r="R48" s="7184"/>
      <c r="S48" s="7184"/>
      <c r="T48" s="7184"/>
      <c r="U48" s="7184"/>
      <c r="V48" s="7184"/>
      <c r="W48" s="7184"/>
      <c r="X48" s="7184"/>
      <c r="Y48" s="7184"/>
      <c r="Z48" s="7184"/>
      <c r="AA48" s="7184"/>
      <c r="AB48" s="7184"/>
      <c r="AC48" s="1435"/>
    </row>
    <row r="49" spans="1:29" ht="16.5" customHeight="1">
      <c r="A49" s="7152"/>
      <c r="B49" s="1023"/>
      <c r="C49" s="836">
        <v>0.1</v>
      </c>
      <c r="D49" s="1075" t="s">
        <v>1656</v>
      </c>
      <c r="E49" s="812"/>
      <c r="F49" s="1075"/>
      <c r="G49" s="7171">
        <f>(C49/C55)*G47</f>
        <v>0.51282051282051289</v>
      </c>
      <c r="H49" s="7171"/>
      <c r="I49" s="864"/>
      <c r="J49" s="7188" t="s">
        <v>1657</v>
      </c>
      <c r="K49" s="7188"/>
      <c r="L49" s="7188"/>
      <c r="M49" s="7188"/>
      <c r="N49" s="7189"/>
      <c r="P49" s="7152"/>
      <c r="Q49" s="1023"/>
      <c r="R49" s="7184"/>
      <c r="S49" s="7184"/>
      <c r="T49" s="7184"/>
      <c r="U49" s="7184"/>
      <c r="V49" s="7184"/>
      <c r="W49" s="7184"/>
      <c r="X49" s="7184"/>
      <c r="Y49" s="7184"/>
      <c r="Z49" s="7184"/>
      <c r="AA49" s="7184"/>
      <c r="AB49" s="7184"/>
      <c r="AC49" s="1435"/>
    </row>
    <row r="50" spans="1:29" ht="15.75">
      <c r="A50" s="7152"/>
      <c r="B50" s="1023"/>
      <c r="C50" s="836">
        <v>0.1</v>
      </c>
      <c r="D50" s="1075" t="s">
        <v>1658</v>
      </c>
      <c r="E50" s="812"/>
      <c r="F50" s="825"/>
      <c r="G50" s="7171">
        <f>(C50/C55)*G47</f>
        <v>0.51282051282051289</v>
      </c>
      <c r="H50" s="7171"/>
      <c r="I50" s="864"/>
      <c r="J50" s="7190"/>
      <c r="K50" s="7190"/>
      <c r="L50" s="7190"/>
      <c r="M50" s="7190"/>
      <c r="N50" s="7191"/>
      <c r="P50" s="7152"/>
      <c r="Q50" s="1023"/>
      <c r="R50" s="864"/>
      <c r="S50" s="864"/>
      <c r="T50" s="864"/>
      <c r="U50" s="864"/>
      <c r="V50" s="864"/>
      <c r="W50" s="864"/>
      <c r="X50" s="864"/>
      <c r="Y50" s="864"/>
      <c r="Z50" s="864"/>
      <c r="AA50" s="864"/>
      <c r="AB50" s="864"/>
      <c r="AC50" s="1435"/>
    </row>
    <row r="51" spans="1:29" ht="15.75" customHeight="1">
      <c r="A51" s="7152"/>
      <c r="B51" s="1023"/>
      <c r="C51" s="836">
        <v>0.1</v>
      </c>
      <c r="D51" s="1075" t="s">
        <v>1036</v>
      </c>
      <c r="E51" s="812"/>
      <c r="F51" s="825"/>
      <c r="G51" s="7171">
        <f>(C51/C55)*G47</f>
        <v>0.51282051282051289</v>
      </c>
      <c r="H51" s="7171"/>
      <c r="I51" s="864"/>
      <c r="J51" s="7192" t="s">
        <v>1659</v>
      </c>
      <c r="K51" s="7192"/>
      <c r="L51" s="7192"/>
      <c r="M51" s="7192"/>
      <c r="N51" s="7193"/>
      <c r="P51" s="7152"/>
      <c r="Q51" s="1023"/>
      <c r="R51" s="864"/>
      <c r="S51" s="864"/>
      <c r="T51" s="864"/>
      <c r="U51" s="864"/>
      <c r="V51" s="864"/>
      <c r="W51" s="864"/>
      <c r="X51" s="864"/>
      <c r="Y51" s="864"/>
      <c r="Z51" s="864"/>
      <c r="AA51" s="864"/>
      <c r="AB51" s="864"/>
      <c r="AC51" s="1435"/>
    </row>
    <row r="52" spans="1:29" ht="16.5" customHeight="1">
      <c r="A52" s="7152"/>
      <c r="B52" s="1023"/>
      <c r="C52" s="836">
        <v>0.09</v>
      </c>
      <c r="D52" s="1075" t="s">
        <v>186</v>
      </c>
      <c r="E52" s="812"/>
      <c r="F52" s="825"/>
      <c r="G52" s="7171">
        <f>(C52/C55)*G47</f>
        <v>0.46153846153846151</v>
      </c>
      <c r="H52" s="7171"/>
      <c r="I52" s="864"/>
      <c r="J52" s="7194"/>
      <c r="K52" s="7194"/>
      <c r="L52" s="7194"/>
      <c r="M52" s="7194"/>
      <c r="N52" s="7195"/>
      <c r="P52" s="7152"/>
      <c r="Q52" s="1023"/>
      <c r="R52" s="864"/>
      <c r="S52" s="864"/>
      <c r="T52" s="864"/>
      <c r="U52" s="864"/>
      <c r="V52" s="864"/>
      <c r="W52" s="864"/>
      <c r="X52" s="864"/>
      <c r="Y52" s="864"/>
      <c r="Z52" s="864"/>
      <c r="AA52" s="864"/>
      <c r="AB52" s="864"/>
      <c r="AC52" s="1435"/>
    </row>
    <row r="53" spans="1:29" ht="15.75" customHeight="1">
      <c r="A53" s="7152"/>
      <c r="B53" s="1023"/>
      <c r="C53" s="836" t="s">
        <v>1660</v>
      </c>
      <c r="D53" s="1075" t="s">
        <v>1661</v>
      </c>
      <c r="E53" s="1470"/>
      <c r="F53" s="1470"/>
      <c r="G53" s="7171"/>
      <c r="H53" s="7171"/>
      <c r="I53" s="864"/>
      <c r="J53" s="7196"/>
      <c r="K53" s="7196"/>
      <c r="L53" s="7196"/>
      <c r="M53" s="7196"/>
      <c r="N53" s="7197"/>
      <c r="P53" s="7152"/>
      <c r="Q53" s="1023"/>
      <c r="R53" s="864"/>
      <c r="S53" s="864"/>
      <c r="T53" s="864"/>
      <c r="U53" s="864"/>
      <c r="V53" s="864"/>
      <c r="W53" s="864"/>
      <c r="X53" s="864"/>
      <c r="Y53" s="864"/>
      <c r="Z53" s="864"/>
      <c r="AA53" s="864"/>
      <c r="AB53" s="864"/>
      <c r="AC53" s="1435"/>
    </row>
    <row r="54" spans="1:29" ht="15.75" customHeight="1">
      <c r="A54" s="7152"/>
      <c r="B54" s="1023"/>
      <c r="C54" s="836"/>
      <c r="D54" s="1470"/>
      <c r="E54" s="1470"/>
      <c r="F54" s="1470"/>
      <c r="G54" s="835"/>
      <c r="H54" s="835"/>
      <c r="I54" s="864"/>
      <c r="J54" s="1471"/>
      <c r="K54" s="1471"/>
      <c r="L54" s="1471"/>
      <c r="M54" s="1471"/>
      <c r="N54" s="1472"/>
      <c r="P54" s="7152"/>
      <c r="Q54" s="1459" t="s">
        <v>1628</v>
      </c>
      <c r="R54" s="864"/>
      <c r="S54" s="864"/>
      <c r="T54" s="864"/>
      <c r="U54" s="864"/>
      <c r="V54" s="864"/>
      <c r="W54" s="864"/>
      <c r="X54" s="864"/>
      <c r="Y54" s="864"/>
      <c r="Z54" s="864"/>
      <c r="AA54" s="864"/>
      <c r="AB54" s="864"/>
      <c r="AC54" s="1435"/>
    </row>
    <row r="55" spans="1:29" ht="16.5" thickBot="1">
      <c r="A55" s="7152"/>
      <c r="B55" s="1023"/>
      <c r="C55" s="843">
        <f>SUM(C49:C53)</f>
        <v>0.39</v>
      </c>
      <c r="D55" s="7185" t="s">
        <v>1638</v>
      </c>
      <c r="E55" s="7185"/>
      <c r="F55" s="7185"/>
      <c r="G55" s="7175">
        <f>SUM(G49:G53)</f>
        <v>2.0000000000000004</v>
      </c>
      <c r="H55" s="7175">
        <f>SUM(H49:H53)</f>
        <v>0</v>
      </c>
      <c r="I55" s="864"/>
      <c r="J55" s="1471"/>
      <c r="K55" s="1471"/>
      <c r="L55" s="1471"/>
      <c r="M55" s="1471"/>
      <c r="N55" s="1472"/>
      <c r="P55" s="7152"/>
      <c r="Q55" s="1433" t="str">
        <f ca="1">CELL("nomfichier",P51)</f>
        <v>D:\Données\1.UPRT\0-UPRT.fait\1-UPRT.FR-SITE-WEB\ff-fiches-fabrications\ff.fiches.fabrication.2023\ffr.restaurant.2023\[S_SOYEZ.CREATIFS.xlsx]Décors-Aromatisation-Astuces</v>
      </c>
      <c r="R55" s="864"/>
      <c r="S55" s="864"/>
      <c r="T55" s="864"/>
      <c r="U55" s="864"/>
      <c r="V55" s="864"/>
      <c r="W55" s="864"/>
      <c r="X55" s="864"/>
      <c r="Y55" s="864"/>
      <c r="Z55" s="864"/>
      <c r="AA55" s="864"/>
      <c r="AB55" s="864"/>
      <c r="AC55" s="1435"/>
    </row>
    <row r="56" spans="1:29" ht="16.5" thickBot="1">
      <c r="A56" s="7152"/>
      <c r="B56" s="1023"/>
      <c r="C56" s="965"/>
      <c r="D56" s="7185"/>
      <c r="E56" s="7185"/>
      <c r="F56" s="7185"/>
      <c r="G56" s="7185"/>
      <c r="H56" s="7185"/>
      <c r="I56" s="864"/>
      <c r="J56" s="1471"/>
      <c r="K56" s="1471"/>
      <c r="L56" s="1471"/>
      <c r="M56" s="1471"/>
      <c r="N56" s="1472"/>
      <c r="P56" s="7152"/>
      <c r="Q56" s="1460"/>
      <c r="R56" s="1461"/>
      <c r="S56" s="1461"/>
      <c r="T56" s="1461"/>
      <c r="U56" s="896"/>
      <c r="V56" s="896"/>
      <c r="W56" s="896"/>
      <c r="X56" s="896"/>
      <c r="Y56" s="896"/>
      <c r="Z56" s="896"/>
      <c r="AA56" s="896"/>
      <c r="AB56" s="896"/>
      <c r="AC56" s="897"/>
    </row>
    <row r="57" spans="1:29">
      <c r="A57" s="7152"/>
      <c r="B57" s="894" t="s">
        <v>761</v>
      </c>
      <c r="C57" s="1462" t="s">
        <v>978</v>
      </c>
      <c r="D57" s="896"/>
      <c r="E57" s="896"/>
      <c r="F57" s="896"/>
      <c r="G57" s="896"/>
      <c r="H57" s="896"/>
      <c r="I57" s="896"/>
      <c r="J57" s="896"/>
      <c r="K57" s="896"/>
      <c r="L57" s="896"/>
      <c r="M57" s="896"/>
      <c r="N57" s="897"/>
      <c r="P57" s="7152"/>
      <c r="Q57" s="1023"/>
      <c r="R57" s="864" t="s">
        <v>904</v>
      </c>
      <c r="S57" s="1463" t="s">
        <v>1650</v>
      </c>
      <c r="T57" s="864"/>
      <c r="U57" s="864"/>
      <c r="V57" s="7176" t="s">
        <v>1651</v>
      </c>
      <c r="W57" s="7176"/>
      <c r="X57" s="7176"/>
      <c r="Y57" s="7176"/>
      <c r="Z57" s="7176"/>
      <c r="AA57" s="7176"/>
      <c r="AB57" s="7176"/>
      <c r="AC57" s="7177"/>
    </row>
    <row r="58" spans="1:29">
      <c r="A58" s="7152"/>
      <c r="B58" s="1464" t="s">
        <v>763</v>
      </c>
      <c r="C58" s="1465" t="s">
        <v>1652</v>
      </c>
      <c r="D58" s="859"/>
      <c r="E58" s="859"/>
      <c r="F58" s="859"/>
      <c r="G58" s="859"/>
      <c r="H58" s="859"/>
      <c r="I58" s="859"/>
      <c r="J58" s="859"/>
      <c r="K58" s="859"/>
      <c r="L58" s="859"/>
      <c r="M58" s="864"/>
      <c r="N58" s="1466"/>
      <c r="P58" s="7152"/>
      <c r="Q58" s="864"/>
      <c r="R58" s="864"/>
      <c r="S58" s="864"/>
      <c r="T58" s="864"/>
      <c r="U58" s="864"/>
      <c r="V58" s="1467"/>
      <c r="W58" s="1467" t="s">
        <v>1653</v>
      </c>
      <c r="X58" s="1467"/>
      <c r="Y58" s="1467"/>
      <c r="Z58" s="1467"/>
      <c r="AA58" s="1467"/>
      <c r="AB58" s="1467"/>
      <c r="AC58" s="1468"/>
    </row>
    <row r="59" spans="1:29" ht="15" customHeight="1">
      <c r="A59" s="7152"/>
      <c r="B59" s="7178" t="s">
        <v>1654</v>
      </c>
      <c r="C59" s="7179"/>
      <c r="D59" s="7179"/>
      <c r="E59" s="7179"/>
      <c r="F59" s="7179"/>
      <c r="G59" s="7179"/>
      <c r="H59" s="7179"/>
      <c r="I59" s="7179"/>
      <c r="J59" s="7179"/>
      <c r="K59" s="7179"/>
      <c r="L59" s="7179"/>
      <c r="M59" s="7179"/>
      <c r="N59" s="7180"/>
      <c r="P59" s="7152"/>
      <c r="Q59" s="7178" t="s">
        <v>1654</v>
      </c>
      <c r="R59" s="7179"/>
      <c r="S59" s="7179"/>
      <c r="T59" s="7179"/>
      <c r="U59" s="7179"/>
      <c r="V59" s="7179"/>
      <c r="W59" s="7179"/>
      <c r="X59" s="7179"/>
      <c r="Y59" s="7179"/>
      <c r="Z59" s="7179"/>
      <c r="AA59" s="7179"/>
      <c r="AB59" s="7179"/>
      <c r="AC59" s="7180"/>
    </row>
    <row r="60" spans="1:29" ht="15.75" thickBot="1">
      <c r="A60" s="7152"/>
      <c r="B60" s="7181"/>
      <c r="C60" s="7182"/>
      <c r="D60" s="7182"/>
      <c r="E60" s="7182"/>
      <c r="F60" s="7182"/>
      <c r="G60" s="7182"/>
      <c r="H60" s="7182"/>
      <c r="I60" s="7182"/>
      <c r="J60" s="7182"/>
      <c r="K60" s="7182"/>
      <c r="L60" s="7182"/>
      <c r="M60" s="7182"/>
      <c r="N60" s="7183"/>
      <c r="P60" s="7152"/>
      <c r="Q60" s="7181"/>
      <c r="R60" s="7182"/>
      <c r="S60" s="7182"/>
      <c r="T60" s="7182"/>
      <c r="U60" s="7182"/>
      <c r="V60" s="7182"/>
      <c r="W60" s="7182"/>
      <c r="X60" s="7182"/>
      <c r="Y60" s="7182"/>
      <c r="Z60" s="7182"/>
      <c r="AA60" s="7182"/>
      <c r="AB60" s="7182"/>
      <c r="AC60" s="7183"/>
    </row>
    <row r="62" spans="1:29" ht="15.75" thickBot="1">
      <c r="A62" s="818" t="s">
        <v>884</v>
      </c>
      <c r="B62" s="7151" t="str">
        <f>B63</f>
        <v>Confiture pour Joconde</v>
      </c>
      <c r="C62" s="7151"/>
      <c r="D62" s="7151"/>
      <c r="E62" s="7151"/>
      <c r="F62" s="7151"/>
      <c r="G62" s="7151"/>
      <c r="H62" s="7151"/>
      <c r="I62" s="7151"/>
      <c r="J62" s="7151"/>
      <c r="K62" s="7151"/>
      <c r="L62" s="7151"/>
      <c r="M62" s="7151"/>
      <c r="N62" s="7151"/>
      <c r="P62" s="818" t="s">
        <v>884</v>
      </c>
      <c r="Q62" s="7151" t="str">
        <f>Q63</f>
        <v>Confiture pour Joconde</v>
      </c>
      <c r="R62" s="7151"/>
      <c r="S62" s="7151"/>
      <c r="T62" s="7151"/>
      <c r="U62" s="7151"/>
      <c r="V62" s="7151"/>
      <c r="W62" s="7151"/>
      <c r="X62" s="7151"/>
      <c r="Y62" s="7151"/>
      <c r="Z62" s="7151"/>
      <c r="AA62" s="7151"/>
      <c r="AB62" s="7151"/>
      <c r="AC62" s="7151"/>
    </row>
    <row r="63" spans="1:29" ht="23.25" customHeight="1">
      <c r="A63" s="7152" t="str">
        <f>B63</f>
        <v>Confiture pour Joconde</v>
      </c>
      <c r="B63" s="7153" t="s">
        <v>1662</v>
      </c>
      <c r="C63" s="7154"/>
      <c r="D63" s="7154"/>
      <c r="E63" s="7154"/>
      <c r="F63" s="7154"/>
      <c r="G63" s="7154"/>
      <c r="H63" s="7154"/>
      <c r="I63" s="7154"/>
      <c r="J63" s="7154"/>
      <c r="K63" s="7154"/>
      <c r="L63" s="7154"/>
      <c r="M63" s="7154"/>
      <c r="N63" s="7155"/>
      <c r="P63" s="7152" t="str">
        <f>Q63</f>
        <v>Confiture pour Joconde</v>
      </c>
      <c r="Q63" s="7153" t="s">
        <v>1662</v>
      </c>
      <c r="R63" s="7154"/>
      <c r="S63" s="7154"/>
      <c r="T63" s="7154"/>
      <c r="U63" s="7154"/>
      <c r="V63" s="7154"/>
      <c r="W63" s="7154"/>
      <c r="X63" s="7154"/>
      <c r="Y63" s="7154"/>
      <c r="Z63" s="7154"/>
      <c r="AA63" s="7154"/>
      <c r="AB63" s="7154"/>
      <c r="AC63" s="7155"/>
    </row>
    <row r="64" spans="1:29" ht="15.75" customHeight="1">
      <c r="A64" s="7152"/>
      <c r="B64" s="7156"/>
      <c r="C64" s="7157"/>
      <c r="D64" s="7157"/>
      <c r="E64" s="7157"/>
      <c r="F64" s="7157"/>
      <c r="G64" s="7157"/>
      <c r="H64" s="7157"/>
      <c r="I64" s="7157"/>
      <c r="J64" s="7157"/>
      <c r="K64" s="7157"/>
      <c r="L64" s="7157"/>
      <c r="M64" s="7157"/>
      <c r="N64" s="7158"/>
      <c r="P64" s="7152"/>
      <c r="Q64" s="7156"/>
      <c r="R64" s="7157"/>
      <c r="S64" s="7157"/>
      <c r="T64" s="7157"/>
      <c r="U64" s="7157"/>
      <c r="V64" s="7157"/>
      <c r="W64" s="7157"/>
      <c r="X64" s="7157"/>
      <c r="Y64" s="7157"/>
      <c r="Z64" s="7157"/>
      <c r="AA64" s="7157"/>
      <c r="AB64" s="7157"/>
      <c r="AC64" s="7158"/>
    </row>
    <row r="65" spans="1:29" ht="15.75" customHeight="1">
      <c r="A65" s="7152"/>
      <c r="B65" s="7159" t="s">
        <v>885</v>
      </c>
      <c r="C65" s="7160"/>
      <c r="D65" s="7160"/>
      <c r="E65" s="7160"/>
      <c r="F65" s="7160"/>
      <c r="G65" s="7160"/>
      <c r="H65" s="7160"/>
      <c r="I65" s="7160"/>
      <c r="J65" s="7160"/>
      <c r="K65" s="7160"/>
      <c r="L65" s="7160"/>
      <c r="M65" s="7160"/>
      <c r="N65" s="7161"/>
      <c r="P65" s="7152"/>
      <c r="Q65" s="7159" t="s">
        <v>885</v>
      </c>
      <c r="R65" s="7160"/>
      <c r="S65" s="7160"/>
      <c r="T65" s="7160"/>
      <c r="U65" s="7160"/>
      <c r="V65" s="7160"/>
      <c r="W65" s="7160"/>
      <c r="X65" s="7160"/>
      <c r="Y65" s="7160"/>
      <c r="Z65" s="7160"/>
      <c r="AA65" s="7160"/>
      <c r="AB65" s="7160"/>
      <c r="AC65" s="7161"/>
    </row>
    <row r="66" spans="1:29" ht="15.75" customHeight="1" thickBot="1">
      <c r="A66" s="7152"/>
      <c r="B66" s="7162"/>
      <c r="C66" s="7163"/>
      <c r="D66" s="7163"/>
      <c r="E66" s="7163"/>
      <c r="F66" s="7163"/>
      <c r="G66" s="7163"/>
      <c r="H66" s="7163"/>
      <c r="I66" s="7163"/>
      <c r="J66" s="7163"/>
      <c r="K66" s="7163"/>
      <c r="L66" s="7163"/>
      <c r="M66" s="7163"/>
      <c r="N66" s="7164"/>
      <c r="P66" s="7152"/>
      <c r="Q66" s="7162"/>
      <c r="R66" s="7163"/>
      <c r="S66" s="7163"/>
      <c r="T66" s="7163"/>
      <c r="U66" s="7163"/>
      <c r="V66" s="7163"/>
      <c r="W66" s="7163"/>
      <c r="X66" s="7163"/>
      <c r="Y66" s="7163"/>
      <c r="Z66" s="7163"/>
      <c r="AA66" s="7163"/>
      <c r="AB66" s="7163"/>
      <c r="AC66" s="7164"/>
    </row>
    <row r="67" spans="1:29" ht="15" customHeight="1">
      <c r="A67" s="7152"/>
      <c r="B67" s="1023"/>
      <c r="C67" s="864"/>
      <c r="D67" s="864"/>
      <c r="E67" s="864"/>
      <c r="F67" s="864"/>
      <c r="G67" s="864"/>
      <c r="H67" s="864"/>
      <c r="I67" s="864"/>
      <c r="J67" s="864"/>
      <c r="K67" s="864"/>
      <c r="L67" s="864"/>
      <c r="M67" s="864"/>
      <c r="N67" s="1435"/>
      <c r="P67" s="7152"/>
      <c r="Q67" s="7165" t="s">
        <v>1104</v>
      </c>
      <c r="R67" s="7144"/>
      <c r="S67" s="7144"/>
      <c r="T67" s="7144"/>
      <c r="U67" s="7144"/>
      <c r="V67" s="7144"/>
      <c r="W67" s="7144"/>
      <c r="X67" s="7144"/>
      <c r="Y67" s="7144"/>
      <c r="Z67" s="7144"/>
      <c r="AA67" s="7144"/>
      <c r="AB67" s="7144"/>
      <c r="AC67" s="7166"/>
    </row>
    <row r="68" spans="1:29" ht="15" customHeight="1" thickBot="1">
      <c r="A68" s="7152"/>
      <c r="B68" s="1023"/>
      <c r="C68" s="864"/>
      <c r="D68" s="864"/>
      <c r="E68" s="864"/>
      <c r="F68" s="864"/>
      <c r="G68" s="7170" t="s">
        <v>763</v>
      </c>
      <c r="H68" s="7170"/>
      <c r="I68" s="864"/>
      <c r="J68" s="864"/>
      <c r="K68" s="864"/>
      <c r="L68" s="864"/>
      <c r="M68" s="864"/>
      <c r="N68" s="1435"/>
      <c r="P68" s="7152"/>
      <c r="Q68" s="7167"/>
      <c r="R68" s="7147"/>
      <c r="S68" s="7147"/>
      <c r="T68" s="7147"/>
      <c r="U68" s="7147"/>
      <c r="V68" s="7147"/>
      <c r="W68" s="7147"/>
      <c r="X68" s="7147"/>
      <c r="Y68" s="7147"/>
      <c r="Z68" s="7147"/>
      <c r="AA68" s="7147"/>
      <c r="AB68" s="7147"/>
      <c r="AC68" s="7168"/>
    </row>
    <row r="69" spans="1:29" ht="18.75" customHeight="1">
      <c r="A69" s="7152"/>
      <c r="B69" s="1023"/>
      <c r="C69" s="864"/>
      <c r="D69" s="864"/>
      <c r="E69" s="1436" t="s">
        <v>1129</v>
      </c>
      <c r="F69" s="1027" t="s">
        <v>832</v>
      </c>
      <c r="G69" s="7187">
        <v>2</v>
      </c>
      <c r="H69" s="7187"/>
      <c r="I69" s="1469"/>
      <c r="J69" s="864"/>
      <c r="K69" s="864"/>
      <c r="L69" s="864"/>
      <c r="M69" s="864"/>
      <c r="N69" s="1435"/>
      <c r="P69" s="7152"/>
      <c r="Q69" s="1023"/>
      <c r="R69" s="7184" t="s">
        <v>1634</v>
      </c>
      <c r="S69" s="7184"/>
      <c r="T69" s="7184"/>
      <c r="U69" s="7184"/>
      <c r="V69" s="7184"/>
      <c r="W69" s="7184"/>
      <c r="X69" s="7184"/>
      <c r="Y69" s="7184"/>
      <c r="Z69" s="7184"/>
      <c r="AA69" s="7184"/>
      <c r="AB69" s="7184"/>
      <c r="AC69" s="1435"/>
    </row>
    <row r="70" spans="1:29">
      <c r="A70" s="7152"/>
      <c r="B70" s="1023"/>
      <c r="C70" s="879" t="s">
        <v>761</v>
      </c>
      <c r="D70" s="1439" t="s">
        <v>1631</v>
      </c>
      <c r="E70" s="864"/>
      <c r="F70" s="864"/>
      <c r="G70" s="880"/>
      <c r="I70" s="864"/>
      <c r="J70" s="1440" t="s">
        <v>913</v>
      </c>
      <c r="K70" s="1440"/>
      <c r="L70" s="1440"/>
      <c r="M70" s="1440"/>
      <c r="N70" s="1441"/>
      <c r="P70" s="7152"/>
      <c r="Q70" s="1023"/>
      <c r="R70" s="7184"/>
      <c r="S70" s="7184"/>
      <c r="T70" s="7184"/>
      <c r="U70" s="7184"/>
      <c r="V70" s="7184"/>
      <c r="W70" s="7184"/>
      <c r="X70" s="7184"/>
      <c r="Y70" s="7184"/>
      <c r="Z70" s="7184"/>
      <c r="AA70" s="7184"/>
      <c r="AB70" s="7184"/>
      <c r="AC70" s="1435"/>
    </row>
    <row r="71" spans="1:29" ht="16.5" customHeight="1">
      <c r="A71" s="7152"/>
      <c r="B71" s="1023"/>
      <c r="C71" s="836">
        <v>1</v>
      </c>
      <c r="D71" s="1075" t="s">
        <v>1663</v>
      </c>
      <c r="E71" s="812"/>
      <c r="F71" s="1075"/>
      <c r="G71" s="7171">
        <f>(C71/C75)*G69</f>
        <v>1.7857142857142856</v>
      </c>
      <c r="H71" s="7171"/>
      <c r="I71" s="864"/>
      <c r="J71" s="7192" t="s">
        <v>1664</v>
      </c>
      <c r="K71" s="7192"/>
      <c r="L71" s="7192"/>
      <c r="M71" s="7192"/>
      <c r="N71" s="7193"/>
      <c r="P71" s="7152"/>
      <c r="Q71" s="1023"/>
      <c r="R71" s="7184"/>
      <c r="S71" s="7184"/>
      <c r="T71" s="7184"/>
      <c r="U71" s="7184"/>
      <c r="V71" s="7184"/>
      <c r="W71" s="7184"/>
      <c r="X71" s="7184"/>
      <c r="Y71" s="7184"/>
      <c r="Z71" s="7184"/>
      <c r="AA71" s="7184"/>
      <c r="AB71" s="7184"/>
      <c r="AC71" s="1435"/>
    </row>
    <row r="72" spans="1:29" ht="15.75">
      <c r="A72" s="7152"/>
      <c r="B72" s="1023"/>
      <c r="C72" s="836">
        <v>0.12</v>
      </c>
      <c r="D72" s="1075" t="s">
        <v>1665</v>
      </c>
      <c r="E72" s="812"/>
      <c r="F72" s="825"/>
      <c r="G72" s="7171">
        <f>(C72/C75)*G69</f>
        <v>0.21428571428571425</v>
      </c>
      <c r="H72" s="7171"/>
      <c r="I72" s="864"/>
      <c r="J72" s="7194"/>
      <c r="K72" s="7194"/>
      <c r="L72" s="7194"/>
      <c r="M72" s="7194"/>
      <c r="N72" s="7195"/>
      <c r="P72" s="7152"/>
      <c r="Q72" s="1023"/>
      <c r="R72" s="864"/>
      <c r="S72" s="864"/>
      <c r="T72" s="864"/>
      <c r="U72" s="864"/>
      <c r="V72" s="864"/>
      <c r="W72" s="864"/>
      <c r="X72" s="864"/>
      <c r="Y72" s="864"/>
      <c r="Z72" s="864"/>
      <c r="AA72" s="864"/>
      <c r="AB72" s="864"/>
      <c r="AC72" s="1435"/>
    </row>
    <row r="73" spans="1:29" ht="15.75" customHeight="1">
      <c r="A73" s="7152"/>
      <c r="B73" s="1023"/>
      <c r="C73" s="836" t="s">
        <v>1660</v>
      </c>
      <c r="D73" s="1075" t="s">
        <v>1666</v>
      </c>
      <c r="E73" s="812"/>
      <c r="F73" s="825"/>
      <c r="G73" s="7171"/>
      <c r="H73" s="7171"/>
      <c r="I73" s="864"/>
      <c r="J73" s="7196"/>
      <c r="K73" s="7196"/>
      <c r="L73" s="7196"/>
      <c r="M73" s="7196"/>
      <c r="N73" s="7197"/>
      <c r="P73" s="7152"/>
      <c r="Q73" s="1023"/>
      <c r="R73" s="864"/>
      <c r="S73" s="864"/>
      <c r="T73" s="864"/>
      <c r="U73" s="864"/>
      <c r="V73" s="864"/>
      <c r="W73" s="864"/>
      <c r="X73" s="864"/>
      <c r="Y73" s="864"/>
      <c r="Z73" s="864"/>
      <c r="AA73" s="864"/>
      <c r="AB73" s="864"/>
      <c r="AC73" s="1435"/>
    </row>
    <row r="74" spans="1:29" ht="16.5" customHeight="1">
      <c r="A74" s="7152"/>
      <c r="B74" s="1023"/>
      <c r="C74" s="836"/>
      <c r="D74" s="1075"/>
      <c r="E74" s="812"/>
      <c r="F74" s="825"/>
      <c r="G74" s="7171">
        <f>(C74/C75)*G69</f>
        <v>0</v>
      </c>
      <c r="H74" s="7171"/>
      <c r="I74" s="864"/>
      <c r="J74" s="1446"/>
      <c r="K74" s="1446"/>
      <c r="L74" s="1446"/>
      <c r="M74" s="1446"/>
      <c r="N74" s="1447"/>
      <c r="P74" s="7152"/>
      <c r="Q74" s="1459" t="s">
        <v>1628</v>
      </c>
      <c r="R74" s="864"/>
      <c r="S74" s="864"/>
      <c r="T74" s="864"/>
      <c r="U74" s="864"/>
      <c r="V74" s="864"/>
      <c r="W74" s="864"/>
      <c r="X74" s="864"/>
      <c r="Y74" s="864"/>
      <c r="Z74" s="864"/>
      <c r="AA74" s="864"/>
      <c r="AB74" s="864"/>
      <c r="AC74" s="1435"/>
    </row>
    <row r="75" spans="1:29" ht="16.5" thickBot="1">
      <c r="A75" s="7152"/>
      <c r="B75" s="1023"/>
      <c r="C75" s="843">
        <f>SUM(C71:C74)</f>
        <v>1.1200000000000001</v>
      </c>
      <c r="D75" s="7185" t="s">
        <v>1638</v>
      </c>
      <c r="E75" s="7185"/>
      <c r="F75" s="7185"/>
      <c r="G75" s="7175">
        <f>SUM(G71:G74)</f>
        <v>1.9999999999999998</v>
      </c>
      <c r="H75" s="7175">
        <f>SUM(H71:H74)</f>
        <v>0</v>
      </c>
      <c r="I75" s="864"/>
      <c r="J75" s="1471"/>
      <c r="K75" s="1471"/>
      <c r="L75" s="1471"/>
      <c r="M75" s="1471"/>
      <c r="N75" s="1472"/>
      <c r="P75" s="7152"/>
      <c r="Q75" s="1433" t="str">
        <f ca="1">CELL("nomfichier",P71)</f>
        <v>D:\Données\1.UPRT\0-UPRT.fait\1-UPRT.FR-SITE-WEB\ff-fiches-fabrications\ff.fiches.fabrication.2023\ffr.restaurant.2023\[S_SOYEZ.CREATIFS.xlsx]Décors-Aromatisation-Astuces</v>
      </c>
      <c r="R75" s="864"/>
      <c r="S75" s="864"/>
      <c r="T75" s="864"/>
      <c r="U75" s="864"/>
      <c r="V75" s="864"/>
      <c r="W75" s="864"/>
      <c r="X75" s="864"/>
      <c r="Y75" s="864"/>
      <c r="Z75" s="864"/>
      <c r="AA75" s="864"/>
      <c r="AB75" s="864"/>
      <c r="AC75" s="1435"/>
    </row>
    <row r="76" spans="1:29" ht="16.5" thickBot="1">
      <c r="A76" s="7152"/>
      <c r="B76" s="1023"/>
      <c r="C76" s="965"/>
      <c r="D76" s="7185"/>
      <c r="E76" s="7185"/>
      <c r="F76" s="7185"/>
      <c r="G76" s="7185"/>
      <c r="H76" s="7185"/>
      <c r="I76" s="864"/>
      <c r="J76" s="1471"/>
      <c r="K76" s="1471"/>
      <c r="L76" s="1471"/>
      <c r="M76" s="1471"/>
      <c r="N76" s="1472"/>
      <c r="P76" s="7152"/>
      <c r="Q76" s="1460"/>
      <c r="R76" s="1461"/>
      <c r="S76" s="1461"/>
      <c r="T76" s="1461"/>
      <c r="U76" s="896"/>
      <c r="V76" s="896"/>
      <c r="W76" s="896"/>
      <c r="X76" s="896"/>
      <c r="Y76" s="896"/>
      <c r="Z76" s="896"/>
      <c r="AA76" s="896"/>
      <c r="AB76" s="896"/>
      <c r="AC76" s="897"/>
    </row>
    <row r="77" spans="1:29">
      <c r="A77" s="7152"/>
      <c r="B77" s="894" t="s">
        <v>761</v>
      </c>
      <c r="C77" s="1462" t="s">
        <v>978</v>
      </c>
      <c r="D77" s="896"/>
      <c r="E77" s="896"/>
      <c r="F77" s="896"/>
      <c r="G77" s="896"/>
      <c r="H77" s="896"/>
      <c r="I77" s="896"/>
      <c r="J77" s="896"/>
      <c r="K77" s="896"/>
      <c r="L77" s="896"/>
      <c r="M77" s="896"/>
      <c r="N77" s="897"/>
      <c r="P77" s="7152"/>
      <c r="Q77" s="1023"/>
      <c r="R77" s="864" t="s">
        <v>904</v>
      </c>
      <c r="S77" s="1463" t="s">
        <v>1650</v>
      </c>
      <c r="T77" s="864"/>
      <c r="U77" s="864"/>
      <c r="V77" s="7176" t="s">
        <v>1651</v>
      </c>
      <c r="W77" s="7176"/>
      <c r="X77" s="7176"/>
      <c r="Y77" s="7176"/>
      <c r="Z77" s="7176"/>
      <c r="AA77" s="7176"/>
      <c r="AB77" s="7176"/>
      <c r="AC77" s="7177"/>
    </row>
    <row r="78" spans="1:29">
      <c r="A78" s="7152"/>
      <c r="B78" s="1464" t="s">
        <v>763</v>
      </c>
      <c r="C78" s="1465" t="s">
        <v>1652</v>
      </c>
      <c r="D78" s="859"/>
      <c r="E78" s="859"/>
      <c r="F78" s="859"/>
      <c r="G78" s="859"/>
      <c r="H78" s="859"/>
      <c r="I78" s="859"/>
      <c r="J78" s="859"/>
      <c r="K78" s="859"/>
      <c r="L78" s="859"/>
      <c r="M78" s="864"/>
      <c r="N78" s="1466"/>
      <c r="P78" s="7152"/>
      <c r="Q78" s="864"/>
      <c r="R78" s="864"/>
      <c r="S78" s="864"/>
      <c r="T78" s="864"/>
      <c r="U78" s="864"/>
      <c r="V78" s="1467"/>
      <c r="W78" s="1467" t="s">
        <v>1653</v>
      </c>
      <c r="X78" s="1467"/>
      <c r="Y78" s="1467"/>
      <c r="Z78" s="1467"/>
      <c r="AA78" s="1467"/>
      <c r="AB78" s="1467"/>
      <c r="AC78" s="1468"/>
    </row>
    <row r="79" spans="1:29" ht="15" customHeight="1">
      <c r="A79" s="7152"/>
      <c r="B79" s="7178" t="s">
        <v>1654</v>
      </c>
      <c r="C79" s="7179"/>
      <c r="D79" s="7179"/>
      <c r="E79" s="7179"/>
      <c r="F79" s="7179"/>
      <c r="G79" s="7179"/>
      <c r="H79" s="7179"/>
      <c r="I79" s="7179"/>
      <c r="J79" s="7179"/>
      <c r="K79" s="7179"/>
      <c r="L79" s="7179"/>
      <c r="M79" s="7179"/>
      <c r="N79" s="7180"/>
      <c r="P79" s="7152"/>
      <c r="Q79" s="7178" t="s">
        <v>1654</v>
      </c>
      <c r="R79" s="7179"/>
      <c r="S79" s="7179"/>
      <c r="T79" s="7179"/>
      <c r="U79" s="7179"/>
      <c r="V79" s="7179"/>
      <c r="W79" s="7179"/>
      <c r="X79" s="7179"/>
      <c r="Y79" s="7179"/>
      <c r="Z79" s="7179"/>
      <c r="AA79" s="7179"/>
      <c r="AB79" s="7179"/>
      <c r="AC79" s="7180"/>
    </row>
    <row r="80" spans="1:29" ht="15.75" thickBot="1">
      <c r="A80" s="7152"/>
      <c r="B80" s="7181"/>
      <c r="C80" s="7182"/>
      <c r="D80" s="7182"/>
      <c r="E80" s="7182"/>
      <c r="F80" s="7182"/>
      <c r="G80" s="7182"/>
      <c r="H80" s="7182"/>
      <c r="I80" s="7182"/>
      <c r="J80" s="7182"/>
      <c r="K80" s="7182"/>
      <c r="L80" s="7182"/>
      <c r="M80" s="7182"/>
      <c r="N80" s="7183"/>
      <c r="P80" s="7152"/>
      <c r="Q80" s="7181"/>
      <c r="R80" s="7182"/>
      <c r="S80" s="7182"/>
      <c r="T80" s="7182"/>
      <c r="U80" s="7182"/>
      <c r="V80" s="7182"/>
      <c r="W80" s="7182"/>
      <c r="X80" s="7182"/>
      <c r="Y80" s="7182"/>
      <c r="Z80" s="7182"/>
      <c r="AA80" s="7182"/>
      <c r="AB80" s="7182"/>
      <c r="AC80" s="7183"/>
    </row>
    <row r="82" spans="1:29" ht="15.75" thickBot="1">
      <c r="A82" s="818" t="s">
        <v>884</v>
      </c>
      <c r="B82" s="7151" t="str">
        <f>B83</f>
        <v>Le sirop à entremets</v>
      </c>
      <c r="C82" s="7151"/>
      <c r="D82" s="7151"/>
      <c r="E82" s="7151"/>
      <c r="F82" s="7151"/>
      <c r="G82" s="7151"/>
      <c r="H82" s="7151"/>
      <c r="I82" s="7151"/>
      <c r="J82" s="7151"/>
      <c r="K82" s="7151"/>
      <c r="L82" s="7151"/>
      <c r="M82" s="7151"/>
      <c r="N82" s="7151"/>
      <c r="P82" s="818" t="s">
        <v>884</v>
      </c>
      <c r="Q82" s="7151" t="str">
        <f>Q83</f>
        <v>Le sirop à entremets</v>
      </c>
      <c r="R82" s="7151"/>
      <c r="S82" s="7151"/>
      <c r="T82" s="7151"/>
      <c r="U82" s="7151"/>
      <c r="V82" s="7151"/>
      <c r="W82" s="7151"/>
      <c r="X82" s="7151"/>
      <c r="Y82" s="7151"/>
      <c r="Z82" s="7151"/>
      <c r="AA82" s="7151"/>
      <c r="AB82" s="7151"/>
      <c r="AC82" s="7151"/>
    </row>
    <row r="83" spans="1:29" ht="23.25" customHeight="1">
      <c r="A83" s="7152" t="str">
        <f>B83</f>
        <v>Le sirop à entremets</v>
      </c>
      <c r="B83" s="7153" t="s">
        <v>1667</v>
      </c>
      <c r="C83" s="7154"/>
      <c r="D83" s="7154"/>
      <c r="E83" s="7154"/>
      <c r="F83" s="7154"/>
      <c r="G83" s="7154"/>
      <c r="H83" s="7154"/>
      <c r="I83" s="7154"/>
      <c r="J83" s="7154"/>
      <c r="K83" s="7154"/>
      <c r="L83" s="7154"/>
      <c r="M83" s="7154"/>
      <c r="N83" s="7155"/>
      <c r="P83" s="7152" t="str">
        <f>Q83</f>
        <v>Le sirop à entremets</v>
      </c>
      <c r="Q83" s="7153" t="s">
        <v>1667</v>
      </c>
      <c r="R83" s="7154"/>
      <c r="S83" s="7154"/>
      <c r="T83" s="7154"/>
      <c r="U83" s="7154"/>
      <c r="V83" s="7154"/>
      <c r="W83" s="7154"/>
      <c r="X83" s="7154"/>
      <c r="Y83" s="7154"/>
      <c r="Z83" s="7154"/>
      <c r="AA83" s="7154"/>
      <c r="AB83" s="7154"/>
      <c r="AC83" s="7155"/>
    </row>
    <row r="84" spans="1:29" ht="15.75" customHeight="1">
      <c r="A84" s="7152"/>
      <c r="B84" s="7156"/>
      <c r="C84" s="7157"/>
      <c r="D84" s="7157"/>
      <c r="E84" s="7157"/>
      <c r="F84" s="7157"/>
      <c r="G84" s="7157"/>
      <c r="H84" s="7157"/>
      <c r="I84" s="7157"/>
      <c r="J84" s="7157"/>
      <c r="K84" s="7157"/>
      <c r="L84" s="7157"/>
      <c r="M84" s="7157"/>
      <c r="N84" s="7158"/>
      <c r="P84" s="7152"/>
      <c r="Q84" s="7156"/>
      <c r="R84" s="7157"/>
      <c r="S84" s="7157"/>
      <c r="T84" s="7157"/>
      <c r="U84" s="7157"/>
      <c r="V84" s="7157"/>
      <c r="W84" s="7157"/>
      <c r="X84" s="7157"/>
      <c r="Y84" s="7157"/>
      <c r="Z84" s="7157"/>
      <c r="AA84" s="7157"/>
      <c r="AB84" s="7157"/>
      <c r="AC84" s="7158"/>
    </row>
    <row r="85" spans="1:29" ht="15.75" customHeight="1">
      <c r="A85" s="7152"/>
      <c r="B85" s="7159" t="s">
        <v>885</v>
      </c>
      <c r="C85" s="7160"/>
      <c r="D85" s="7160"/>
      <c r="E85" s="7160"/>
      <c r="F85" s="7160"/>
      <c r="G85" s="7160"/>
      <c r="H85" s="7160"/>
      <c r="I85" s="7160"/>
      <c r="J85" s="7160"/>
      <c r="K85" s="7160"/>
      <c r="L85" s="7160"/>
      <c r="M85" s="7160"/>
      <c r="N85" s="7161"/>
      <c r="P85" s="7152"/>
      <c r="Q85" s="7159" t="s">
        <v>885</v>
      </c>
      <c r="R85" s="7160"/>
      <c r="S85" s="7160"/>
      <c r="T85" s="7160"/>
      <c r="U85" s="7160"/>
      <c r="V85" s="7160"/>
      <c r="W85" s="7160"/>
      <c r="X85" s="7160"/>
      <c r="Y85" s="7160"/>
      <c r="Z85" s="7160"/>
      <c r="AA85" s="7160"/>
      <c r="AB85" s="7160"/>
      <c r="AC85" s="7161"/>
    </row>
    <row r="86" spans="1:29" ht="15.75" customHeight="1" thickBot="1">
      <c r="A86" s="7152"/>
      <c r="B86" s="7162"/>
      <c r="C86" s="7163"/>
      <c r="D86" s="7163"/>
      <c r="E86" s="7163"/>
      <c r="F86" s="7163"/>
      <c r="G86" s="7163"/>
      <c r="H86" s="7163"/>
      <c r="I86" s="7163"/>
      <c r="J86" s="7163"/>
      <c r="K86" s="7163"/>
      <c r="L86" s="7163"/>
      <c r="M86" s="7163"/>
      <c r="N86" s="7164"/>
      <c r="P86" s="7152"/>
      <c r="Q86" s="7162"/>
      <c r="R86" s="7163"/>
      <c r="S86" s="7163"/>
      <c r="T86" s="7163"/>
      <c r="U86" s="7163"/>
      <c r="V86" s="7163"/>
      <c r="W86" s="7163"/>
      <c r="X86" s="7163"/>
      <c r="Y86" s="7163"/>
      <c r="Z86" s="7163"/>
      <c r="AA86" s="7163"/>
      <c r="AB86" s="7163"/>
      <c r="AC86" s="7164"/>
    </row>
    <row r="87" spans="1:29" ht="15" customHeight="1">
      <c r="A87" s="7152"/>
      <c r="B87" s="1023"/>
      <c r="C87" s="864"/>
      <c r="D87" s="864"/>
      <c r="E87" s="864"/>
      <c r="F87" s="864"/>
      <c r="G87" s="864"/>
      <c r="H87" s="864"/>
      <c r="I87" s="864"/>
      <c r="J87" s="864"/>
      <c r="K87" s="864"/>
      <c r="L87" s="864"/>
      <c r="M87" s="864"/>
      <c r="N87" s="1435"/>
      <c r="P87" s="7152"/>
      <c r="Q87" s="7165" t="s">
        <v>1104</v>
      </c>
      <c r="R87" s="7144"/>
      <c r="S87" s="7144"/>
      <c r="T87" s="7144"/>
      <c r="U87" s="7144"/>
      <c r="V87" s="7144"/>
      <c r="W87" s="7144"/>
      <c r="X87" s="7144"/>
      <c r="Y87" s="7144"/>
      <c r="Z87" s="7144"/>
      <c r="AA87" s="7144"/>
      <c r="AB87" s="7144"/>
      <c r="AC87" s="7166"/>
    </row>
    <row r="88" spans="1:29" ht="15" customHeight="1" thickBot="1">
      <c r="A88" s="7152"/>
      <c r="B88" s="1023"/>
      <c r="C88" s="864"/>
      <c r="D88" s="864"/>
      <c r="E88" s="864"/>
      <c r="F88" s="864"/>
      <c r="G88" s="7170" t="s">
        <v>763</v>
      </c>
      <c r="H88" s="7170"/>
      <c r="I88" s="864"/>
      <c r="J88" s="864"/>
      <c r="K88" s="864"/>
      <c r="L88" s="864"/>
      <c r="M88" s="864"/>
      <c r="N88" s="1435"/>
      <c r="P88" s="7152"/>
      <c r="Q88" s="7167"/>
      <c r="R88" s="7147"/>
      <c r="S88" s="7147"/>
      <c r="T88" s="7147"/>
      <c r="U88" s="7147"/>
      <c r="V88" s="7147"/>
      <c r="W88" s="7147"/>
      <c r="X88" s="7147"/>
      <c r="Y88" s="7147"/>
      <c r="Z88" s="7147"/>
      <c r="AA88" s="7147"/>
      <c r="AB88" s="7147"/>
      <c r="AC88" s="7168"/>
    </row>
    <row r="89" spans="1:29" ht="18.75" customHeight="1">
      <c r="A89" s="7152"/>
      <c r="B89" s="1023"/>
      <c r="C89" s="864"/>
      <c r="D89" s="864"/>
      <c r="E89" s="1436" t="s">
        <v>1129</v>
      </c>
      <c r="F89" s="1027" t="s">
        <v>832</v>
      </c>
      <c r="G89" s="7169">
        <v>0.5</v>
      </c>
      <c r="H89" s="7169"/>
      <c r="I89" s="7202" t="s">
        <v>913</v>
      </c>
      <c r="J89" s="7202"/>
      <c r="K89" s="7202"/>
      <c r="L89" s="7202"/>
      <c r="M89" s="7202"/>
      <c r="N89" s="7203"/>
      <c r="P89" s="7152"/>
      <c r="Q89" s="1023"/>
      <c r="R89" s="7184" t="s">
        <v>1634</v>
      </c>
      <c r="S89" s="7184"/>
      <c r="T89" s="7184"/>
      <c r="U89" s="7184"/>
      <c r="V89" s="7184"/>
      <c r="W89" s="7184"/>
      <c r="X89" s="7184"/>
      <c r="Y89" s="7184"/>
      <c r="Z89" s="7184"/>
      <c r="AA89" s="7184"/>
      <c r="AB89" s="7184"/>
      <c r="AC89" s="1435"/>
    </row>
    <row r="90" spans="1:29" ht="15" customHeight="1">
      <c r="A90" s="7152"/>
      <c r="B90" s="1023"/>
      <c r="C90" s="879" t="s">
        <v>761</v>
      </c>
      <c r="D90" s="1439" t="s">
        <v>1631</v>
      </c>
      <c r="E90" s="864"/>
      <c r="F90" s="864"/>
      <c r="G90" s="880"/>
      <c r="I90" s="7204" t="s">
        <v>1668</v>
      </c>
      <c r="J90" s="7204"/>
      <c r="K90" s="7204"/>
      <c r="L90" s="7204"/>
      <c r="M90" s="7204"/>
      <c r="N90" s="7205"/>
      <c r="P90" s="7152"/>
      <c r="Q90" s="1023"/>
      <c r="R90" s="7184"/>
      <c r="S90" s="7184"/>
      <c r="T90" s="7184"/>
      <c r="U90" s="7184"/>
      <c r="V90" s="7184"/>
      <c r="W90" s="7184"/>
      <c r="X90" s="7184"/>
      <c r="Y90" s="7184"/>
      <c r="Z90" s="7184"/>
      <c r="AA90" s="7184"/>
      <c r="AB90" s="7184"/>
      <c r="AC90" s="1435"/>
    </row>
    <row r="91" spans="1:29" ht="16.5" customHeight="1">
      <c r="A91" s="7152"/>
      <c r="B91" s="1023"/>
      <c r="C91" s="836">
        <v>1</v>
      </c>
      <c r="D91" s="1075" t="s">
        <v>1135</v>
      </c>
      <c r="E91" s="1075"/>
      <c r="F91" s="1075"/>
      <c r="G91" s="7171">
        <f>(C91/C95)*G89</f>
        <v>0.25</v>
      </c>
      <c r="H91" s="7171"/>
      <c r="I91" s="7206"/>
      <c r="J91" s="7206"/>
      <c r="K91" s="7206"/>
      <c r="L91" s="7206"/>
      <c r="M91" s="7206"/>
      <c r="N91" s="7207"/>
      <c r="P91" s="7152"/>
      <c r="Q91" s="1023"/>
      <c r="R91" s="7184"/>
      <c r="S91" s="7184"/>
      <c r="T91" s="7184"/>
      <c r="U91" s="7184"/>
      <c r="V91" s="7184"/>
      <c r="W91" s="7184"/>
      <c r="X91" s="7184"/>
      <c r="Y91" s="7184"/>
      <c r="Z91" s="7184"/>
      <c r="AA91" s="7184"/>
      <c r="AB91" s="7184"/>
      <c r="AC91" s="1435"/>
    </row>
    <row r="92" spans="1:29" ht="15.75">
      <c r="A92" s="7152"/>
      <c r="B92" s="1023"/>
      <c r="C92" s="836">
        <v>1</v>
      </c>
      <c r="D92" s="1075" t="s">
        <v>922</v>
      </c>
      <c r="E92" s="812"/>
      <c r="F92" s="825"/>
      <c r="G92" s="7171">
        <f>(C92/C95)*G89</f>
        <v>0.25</v>
      </c>
      <c r="H92" s="7171"/>
      <c r="I92" s="7208"/>
      <c r="J92" s="7208"/>
      <c r="K92" s="7208"/>
      <c r="L92" s="7208"/>
      <c r="M92" s="7208"/>
      <c r="N92" s="7209"/>
      <c r="P92" s="7152"/>
      <c r="Q92" s="1023"/>
      <c r="R92" s="864"/>
      <c r="S92" s="864"/>
      <c r="T92" s="864"/>
      <c r="U92" s="864"/>
      <c r="V92" s="864"/>
      <c r="W92" s="864"/>
      <c r="X92" s="864"/>
      <c r="Y92" s="864"/>
      <c r="Z92" s="864"/>
      <c r="AA92" s="864"/>
      <c r="AB92" s="864"/>
      <c r="AC92" s="1435"/>
    </row>
    <row r="93" spans="1:29" ht="15.75" customHeight="1">
      <c r="A93" s="7152"/>
      <c r="B93" s="1023"/>
      <c r="C93" s="1473"/>
      <c r="D93" s="1075"/>
      <c r="E93" s="812"/>
      <c r="F93" s="825"/>
      <c r="G93" s="7171"/>
      <c r="H93" s="7171"/>
      <c r="I93" s="7198" t="s">
        <v>1669</v>
      </c>
      <c r="J93" s="7198"/>
      <c r="K93" s="7198"/>
      <c r="L93" s="7198"/>
      <c r="M93" s="7198"/>
      <c r="N93" s="7199"/>
      <c r="P93" s="7152"/>
      <c r="Q93" s="1023"/>
      <c r="R93" s="864"/>
      <c r="S93" s="864"/>
      <c r="T93" s="864"/>
      <c r="U93" s="864"/>
      <c r="V93" s="864"/>
      <c r="W93" s="864"/>
      <c r="X93" s="864"/>
      <c r="Y93" s="864"/>
      <c r="Z93" s="864"/>
      <c r="AA93" s="864"/>
      <c r="AB93" s="864"/>
      <c r="AC93" s="1435"/>
    </row>
    <row r="94" spans="1:29" ht="15.75" customHeight="1">
      <c r="A94" s="7152"/>
      <c r="B94" s="864"/>
      <c r="C94" s="1075"/>
      <c r="D94" s="1075"/>
      <c r="E94" s="812"/>
      <c r="F94" s="825"/>
      <c r="G94" s="7171"/>
      <c r="H94" s="7171"/>
      <c r="I94" s="7200"/>
      <c r="J94" s="7200"/>
      <c r="K94" s="7200"/>
      <c r="L94" s="7200"/>
      <c r="M94" s="7200"/>
      <c r="N94" s="7201"/>
      <c r="P94" s="7152"/>
      <c r="Q94" s="1023"/>
      <c r="R94" s="864"/>
      <c r="S94" s="864"/>
      <c r="T94" s="864"/>
      <c r="U94" s="864"/>
      <c r="V94" s="864"/>
      <c r="W94" s="864"/>
      <c r="X94" s="864"/>
      <c r="Y94" s="864"/>
      <c r="Z94" s="864"/>
      <c r="AA94" s="864"/>
      <c r="AB94" s="864"/>
      <c r="AC94" s="1435"/>
    </row>
    <row r="95" spans="1:29" ht="16.5" customHeight="1">
      <c r="A95" s="7152"/>
      <c r="B95" s="1023"/>
      <c r="C95" s="843">
        <f>SUM(C91:C93)</f>
        <v>2</v>
      </c>
      <c r="D95" s="7185" t="s">
        <v>1638</v>
      </c>
      <c r="E95" s="7185"/>
      <c r="F95" s="7185"/>
      <c r="G95" s="7175">
        <f>SUM(G91:G92,G94)</f>
        <v>0.5</v>
      </c>
      <c r="H95" s="7175">
        <f>SUM(H91:H92,H94)</f>
        <v>0</v>
      </c>
      <c r="I95" s="864"/>
      <c r="J95" s="864"/>
      <c r="K95" s="885"/>
      <c r="L95" s="864"/>
      <c r="M95" s="864"/>
      <c r="N95" s="1448"/>
      <c r="P95" s="7152"/>
      <c r="Q95" s="1023"/>
      <c r="R95" s="864"/>
      <c r="S95" s="864"/>
      <c r="T95" s="864"/>
      <c r="U95" s="864"/>
      <c r="V95" s="864"/>
      <c r="W95" s="864"/>
      <c r="X95" s="864"/>
      <c r="Y95" s="864"/>
      <c r="Z95" s="864"/>
      <c r="AA95" s="864"/>
      <c r="AB95" s="864"/>
      <c r="AC95" s="1435"/>
    </row>
    <row r="96" spans="1:29" ht="16.5" customHeight="1">
      <c r="A96" s="7152"/>
      <c r="B96" s="1023"/>
      <c r="C96" s="843"/>
      <c r="D96" s="1449"/>
      <c r="E96" s="1449"/>
      <c r="F96" s="1449"/>
      <c r="G96" s="845"/>
      <c r="H96" s="845"/>
      <c r="I96" s="864"/>
      <c r="J96" s="864"/>
      <c r="K96" s="885"/>
      <c r="L96" s="864"/>
      <c r="M96" s="864"/>
      <c r="N96" s="1448"/>
      <c r="P96" s="7152"/>
      <c r="Q96" s="1023"/>
      <c r="R96" s="1474" t="s">
        <v>1670</v>
      </c>
      <c r="S96" s="864"/>
      <c r="T96" s="864"/>
      <c r="U96" s="864"/>
      <c r="V96" s="864"/>
      <c r="W96" s="864"/>
      <c r="X96" s="864"/>
      <c r="Y96" s="864"/>
      <c r="Z96" s="864"/>
      <c r="AA96" s="864"/>
      <c r="AB96" s="864"/>
      <c r="AC96" s="1435"/>
    </row>
    <row r="97" spans="1:29" ht="16.5" customHeight="1">
      <c r="A97" s="7152"/>
      <c r="B97" s="1475"/>
      <c r="C97" s="1476" t="s">
        <v>1671</v>
      </c>
      <c r="D97" s="1477"/>
      <c r="E97" s="1477"/>
      <c r="F97" s="1476"/>
      <c r="G97" s="1478"/>
      <c r="H97" s="1478"/>
      <c r="I97" s="1478"/>
      <c r="J97" s="1478"/>
      <c r="K97" s="1479"/>
      <c r="L97" s="1479"/>
      <c r="M97" s="1479"/>
      <c r="N97" s="1480"/>
      <c r="P97" s="7152"/>
      <c r="Q97" s="1023"/>
      <c r="R97" s="1454" t="s">
        <v>1672</v>
      </c>
      <c r="S97" s="864"/>
      <c r="T97" s="864"/>
      <c r="U97" s="864"/>
      <c r="V97" s="864"/>
      <c r="W97" s="864"/>
      <c r="X97" s="864"/>
      <c r="Y97" s="864"/>
      <c r="Z97" s="864"/>
      <c r="AA97" s="864"/>
      <c r="AB97" s="864"/>
      <c r="AC97" s="1435"/>
    </row>
    <row r="98" spans="1:29" ht="16.5" customHeight="1">
      <c r="A98" s="7152"/>
      <c r="B98" s="1042"/>
      <c r="C98" s="812" t="s">
        <v>1673</v>
      </c>
      <c r="D98" s="844"/>
      <c r="E98" s="844"/>
      <c r="F98" s="812"/>
      <c r="G98" s="845"/>
      <c r="H98" s="812" t="s">
        <v>1674</v>
      </c>
      <c r="I98" s="845"/>
      <c r="J98" s="845"/>
      <c r="K98" s="864"/>
      <c r="L98" s="864"/>
      <c r="M98" s="864"/>
      <c r="N98" s="1435"/>
      <c r="P98" s="7152"/>
      <c r="Q98" s="1023"/>
      <c r="R98" s="864"/>
      <c r="S98" s="864"/>
      <c r="T98" s="864"/>
      <c r="U98" s="864"/>
      <c r="V98" s="864"/>
      <c r="W98" s="864"/>
      <c r="X98" s="864"/>
      <c r="Y98" s="864"/>
      <c r="Z98" s="864"/>
      <c r="AA98" s="864"/>
      <c r="AB98" s="864"/>
      <c r="AC98" s="1435"/>
    </row>
    <row r="99" spans="1:29" ht="16.5" customHeight="1">
      <c r="A99" s="7152"/>
      <c r="B99" s="1042"/>
      <c r="C99" s="812" t="s">
        <v>1675</v>
      </c>
      <c r="D99" s="844"/>
      <c r="E99" s="844"/>
      <c r="F99" s="812"/>
      <c r="G99" s="845"/>
      <c r="H99" s="812" t="s">
        <v>1676</v>
      </c>
      <c r="I99" s="845"/>
      <c r="J99" s="845"/>
      <c r="K99" s="864"/>
      <c r="L99" s="864"/>
      <c r="M99" s="864"/>
      <c r="N99" s="1435"/>
      <c r="P99" s="7152"/>
      <c r="Q99" s="1459" t="s">
        <v>1628</v>
      </c>
      <c r="S99" s="864"/>
      <c r="T99" s="864"/>
      <c r="U99" s="864"/>
      <c r="V99" s="864"/>
      <c r="W99" s="864"/>
      <c r="X99" s="864"/>
      <c r="Y99" s="864"/>
      <c r="Z99" s="864"/>
      <c r="AA99" s="864"/>
      <c r="AB99" s="864"/>
      <c r="AC99" s="1435"/>
    </row>
    <row r="100" spans="1:29" ht="16.5" customHeight="1" thickBot="1">
      <c r="A100" s="7152"/>
      <c r="B100" s="1042"/>
      <c r="C100" s="1481" t="s">
        <v>1677</v>
      </c>
      <c r="D100" s="1482" t="s">
        <v>1678</v>
      </c>
      <c r="E100" s="1483"/>
      <c r="F100" s="812"/>
      <c r="G100" s="837"/>
      <c r="H100" s="837"/>
      <c r="I100" s="837"/>
      <c r="J100" s="837"/>
      <c r="K100" s="1097"/>
      <c r="L100" s="864"/>
      <c r="M100" s="864"/>
      <c r="N100" s="1435"/>
      <c r="P100" s="7152"/>
      <c r="Q100" s="1433" t="str">
        <f ca="1">CELL("nomfichier",P96)</f>
        <v>D:\Données\1.UPRT\0-UPRT.fait\1-UPRT.FR-SITE-WEB\ff-fiches-fabrications\ff.fiches.fabrication.2023\ffr.restaurant.2023\[S_SOYEZ.CREATIFS.xlsx]Décors-Aromatisation-Astuces</v>
      </c>
      <c r="R100" s="864"/>
      <c r="S100" s="864"/>
      <c r="T100" s="864"/>
      <c r="U100" s="864"/>
      <c r="V100" s="864"/>
      <c r="W100" s="864"/>
      <c r="X100" s="864"/>
      <c r="Y100" s="864"/>
      <c r="Z100" s="864"/>
      <c r="AA100" s="864"/>
      <c r="AB100" s="864"/>
      <c r="AC100" s="1435"/>
    </row>
    <row r="101" spans="1:29" ht="16.5" thickBot="1">
      <c r="A101" s="7152"/>
      <c r="B101" s="1484"/>
      <c r="C101" s="1485"/>
      <c r="D101" s="994"/>
      <c r="E101" s="848"/>
      <c r="F101" s="848"/>
      <c r="G101" s="850"/>
      <c r="H101" s="812"/>
      <c r="I101" s="864"/>
      <c r="J101" s="864"/>
      <c r="K101" s="864"/>
      <c r="L101" s="864"/>
      <c r="M101" s="812"/>
      <c r="N101" s="1448"/>
      <c r="P101" s="7152"/>
      <c r="Q101" s="1460"/>
      <c r="R101" s="1461"/>
      <c r="S101" s="1461"/>
      <c r="T101" s="1461"/>
      <c r="U101" s="896"/>
      <c r="V101" s="896"/>
      <c r="W101" s="896"/>
      <c r="X101" s="896"/>
      <c r="Y101" s="896"/>
      <c r="Z101" s="896"/>
      <c r="AA101" s="896"/>
      <c r="AB101" s="896"/>
      <c r="AC101" s="897"/>
    </row>
    <row r="102" spans="1:29">
      <c r="A102" s="7152"/>
      <c r="B102" s="894" t="s">
        <v>761</v>
      </c>
      <c r="C102" s="895" t="s">
        <v>978</v>
      </c>
      <c r="D102" s="896"/>
      <c r="E102" s="896"/>
      <c r="F102" s="896"/>
      <c r="G102" s="896"/>
      <c r="H102" s="896"/>
      <c r="I102" s="896"/>
      <c r="J102" s="896"/>
      <c r="K102" s="896"/>
      <c r="L102" s="896"/>
      <c r="M102" s="896"/>
      <c r="N102" s="897"/>
      <c r="P102" s="7152"/>
      <c r="Q102" s="1023"/>
      <c r="R102" s="864" t="s">
        <v>904</v>
      </c>
      <c r="S102" s="1463" t="s">
        <v>1650</v>
      </c>
      <c r="T102" s="864"/>
      <c r="U102" s="864"/>
      <c r="V102" s="7176" t="s">
        <v>1651</v>
      </c>
      <c r="W102" s="7176"/>
      <c r="X102" s="7176"/>
      <c r="Y102" s="7176"/>
      <c r="Z102" s="7176"/>
      <c r="AA102" s="7176"/>
      <c r="AB102" s="7176"/>
      <c r="AC102" s="7177"/>
    </row>
    <row r="103" spans="1:29">
      <c r="A103" s="7152"/>
      <c r="B103" s="881" t="s">
        <v>763</v>
      </c>
      <c r="C103" s="899" t="s">
        <v>1652</v>
      </c>
      <c r="D103" s="859"/>
      <c r="E103" s="859"/>
      <c r="F103" s="859"/>
      <c r="G103" s="859"/>
      <c r="H103" s="859"/>
      <c r="I103" s="859"/>
      <c r="J103" s="859"/>
      <c r="K103" s="859"/>
      <c r="L103" s="859"/>
      <c r="M103" s="864"/>
      <c r="N103" s="1466"/>
      <c r="P103" s="7152"/>
      <c r="Q103" s="864"/>
      <c r="R103" s="864"/>
      <c r="S103" s="864"/>
      <c r="T103" s="864"/>
      <c r="U103" s="864"/>
      <c r="V103" s="1467"/>
      <c r="W103" s="1467" t="s">
        <v>1653</v>
      </c>
      <c r="X103" s="1467"/>
      <c r="Y103" s="1467"/>
      <c r="Z103" s="1467"/>
      <c r="AA103" s="1467"/>
      <c r="AB103" s="1467"/>
      <c r="AC103" s="1468"/>
    </row>
    <row r="104" spans="1:29" ht="15" customHeight="1">
      <c r="A104" s="7152"/>
      <c r="B104" s="7178" t="s">
        <v>1654</v>
      </c>
      <c r="C104" s="7179"/>
      <c r="D104" s="7179"/>
      <c r="E104" s="7179"/>
      <c r="F104" s="7179"/>
      <c r="G104" s="7179"/>
      <c r="H104" s="7179"/>
      <c r="I104" s="7179"/>
      <c r="J104" s="7179"/>
      <c r="K104" s="7179"/>
      <c r="L104" s="7179"/>
      <c r="M104" s="7179"/>
      <c r="N104" s="7180"/>
      <c r="P104" s="7152"/>
      <c r="Q104" s="7178" t="s">
        <v>1654</v>
      </c>
      <c r="R104" s="7179"/>
      <c r="S104" s="7179"/>
      <c r="T104" s="7179"/>
      <c r="U104" s="7179"/>
      <c r="V104" s="7179"/>
      <c r="W104" s="7179"/>
      <c r="X104" s="7179"/>
      <c r="Y104" s="7179"/>
      <c r="Z104" s="7179"/>
      <c r="AA104" s="7179"/>
      <c r="AB104" s="7179"/>
      <c r="AC104" s="7180"/>
    </row>
    <row r="105" spans="1:29" ht="15.75" thickBot="1">
      <c r="A105" s="7152"/>
      <c r="B105" s="7181"/>
      <c r="C105" s="7182"/>
      <c r="D105" s="7182"/>
      <c r="E105" s="7182"/>
      <c r="F105" s="7182"/>
      <c r="G105" s="7182"/>
      <c r="H105" s="7182"/>
      <c r="I105" s="7182"/>
      <c r="J105" s="7182"/>
      <c r="K105" s="7182"/>
      <c r="L105" s="7182"/>
      <c r="M105" s="7182"/>
      <c r="N105" s="7183"/>
      <c r="P105" s="7152"/>
      <c r="Q105" s="7181"/>
      <c r="R105" s="7182"/>
      <c r="S105" s="7182"/>
      <c r="T105" s="7182"/>
      <c r="U105" s="7182"/>
      <c r="V105" s="7182"/>
      <c r="W105" s="7182"/>
      <c r="X105" s="7182"/>
      <c r="Y105" s="7182"/>
      <c r="Z105" s="7182"/>
      <c r="AA105" s="7182"/>
      <c r="AB105" s="7182"/>
      <c r="AC105" s="7183"/>
    </row>
    <row r="107" spans="1:29" ht="15.75" thickBot="1">
      <c r="A107" s="818" t="s">
        <v>884</v>
      </c>
      <c r="B107" s="7151" t="str">
        <f>B108</f>
        <v>La glace royale</v>
      </c>
      <c r="C107" s="7151"/>
      <c r="D107" s="7151"/>
      <c r="E107" s="7151"/>
      <c r="F107" s="7151"/>
      <c r="G107" s="7151"/>
      <c r="H107" s="7151"/>
      <c r="I107" s="7151"/>
      <c r="J107" s="7151"/>
      <c r="K107" s="7151"/>
      <c r="L107" s="7151"/>
      <c r="M107" s="7151"/>
      <c r="N107" s="7151"/>
      <c r="P107" s="818" t="s">
        <v>884</v>
      </c>
      <c r="Q107" s="7151" t="str">
        <f>Q108</f>
        <v>La glace royale</v>
      </c>
      <c r="R107" s="7151"/>
      <c r="S107" s="7151"/>
      <c r="T107" s="7151"/>
      <c r="U107" s="7151"/>
      <c r="V107" s="7151"/>
      <c r="W107" s="7151"/>
      <c r="X107" s="7151"/>
      <c r="Y107" s="7151"/>
      <c r="Z107" s="7151"/>
      <c r="AA107" s="7151"/>
      <c r="AB107" s="7151"/>
      <c r="AC107" s="7151"/>
    </row>
    <row r="108" spans="1:29" ht="23.25" customHeight="1">
      <c r="A108" s="7152" t="str">
        <f>B108</f>
        <v>La glace royale</v>
      </c>
      <c r="B108" s="7153" t="s">
        <v>1679</v>
      </c>
      <c r="C108" s="7154"/>
      <c r="D108" s="7154"/>
      <c r="E108" s="7154"/>
      <c r="F108" s="7154"/>
      <c r="G108" s="7154"/>
      <c r="H108" s="7154"/>
      <c r="I108" s="7154"/>
      <c r="J108" s="7154"/>
      <c r="K108" s="7154"/>
      <c r="L108" s="7154"/>
      <c r="M108" s="7154"/>
      <c r="N108" s="7155"/>
      <c r="P108" s="7152" t="str">
        <f>Q108</f>
        <v>La glace royale</v>
      </c>
      <c r="Q108" s="7153" t="s">
        <v>1679</v>
      </c>
      <c r="R108" s="7154"/>
      <c r="S108" s="7154"/>
      <c r="T108" s="7154"/>
      <c r="U108" s="7154"/>
      <c r="V108" s="7154"/>
      <c r="W108" s="7154"/>
      <c r="X108" s="7154"/>
      <c r="Y108" s="7154"/>
      <c r="Z108" s="7154"/>
      <c r="AA108" s="7154"/>
      <c r="AB108" s="7154"/>
      <c r="AC108" s="7155"/>
    </row>
    <row r="109" spans="1:29" ht="15.75" customHeight="1">
      <c r="A109" s="7152"/>
      <c r="B109" s="7156"/>
      <c r="C109" s="7157"/>
      <c r="D109" s="7157"/>
      <c r="E109" s="7157"/>
      <c r="F109" s="7157"/>
      <c r="G109" s="7157"/>
      <c r="H109" s="7157"/>
      <c r="I109" s="7157"/>
      <c r="J109" s="7157"/>
      <c r="K109" s="7157"/>
      <c r="L109" s="7157"/>
      <c r="M109" s="7157"/>
      <c r="N109" s="7158"/>
      <c r="P109" s="7152"/>
      <c r="Q109" s="7156"/>
      <c r="R109" s="7157"/>
      <c r="S109" s="7157"/>
      <c r="T109" s="7157"/>
      <c r="U109" s="7157"/>
      <c r="V109" s="7157"/>
      <c r="W109" s="7157"/>
      <c r="X109" s="7157"/>
      <c r="Y109" s="7157"/>
      <c r="Z109" s="7157"/>
      <c r="AA109" s="7157"/>
      <c r="AB109" s="7157"/>
      <c r="AC109" s="7158"/>
    </row>
    <row r="110" spans="1:29" ht="15.75" customHeight="1">
      <c r="A110" s="7152"/>
      <c r="B110" s="7159" t="s">
        <v>885</v>
      </c>
      <c r="C110" s="7160"/>
      <c r="D110" s="7160"/>
      <c r="E110" s="7160"/>
      <c r="F110" s="7160"/>
      <c r="G110" s="7160"/>
      <c r="H110" s="7160"/>
      <c r="I110" s="7160"/>
      <c r="J110" s="7160"/>
      <c r="K110" s="7160"/>
      <c r="L110" s="7160"/>
      <c r="M110" s="7160"/>
      <c r="N110" s="7161"/>
      <c r="P110" s="7152"/>
      <c r="Q110" s="7159" t="s">
        <v>885</v>
      </c>
      <c r="R110" s="7160"/>
      <c r="S110" s="7160"/>
      <c r="T110" s="7160"/>
      <c r="U110" s="7160"/>
      <c r="V110" s="7160"/>
      <c r="W110" s="7160"/>
      <c r="X110" s="7160"/>
      <c r="Y110" s="7160"/>
      <c r="Z110" s="7160"/>
      <c r="AA110" s="7160"/>
      <c r="AB110" s="7160"/>
      <c r="AC110" s="7161"/>
    </row>
    <row r="111" spans="1:29" ht="15.75" customHeight="1" thickBot="1">
      <c r="A111" s="7152"/>
      <c r="B111" s="7162"/>
      <c r="C111" s="7163"/>
      <c r="D111" s="7163"/>
      <c r="E111" s="7163"/>
      <c r="F111" s="7163"/>
      <c r="G111" s="7163"/>
      <c r="H111" s="7163"/>
      <c r="I111" s="7163"/>
      <c r="J111" s="7163"/>
      <c r="K111" s="7163"/>
      <c r="L111" s="7163"/>
      <c r="M111" s="7163"/>
      <c r="N111" s="7164"/>
      <c r="P111" s="7152"/>
      <c r="Q111" s="7162"/>
      <c r="R111" s="7163"/>
      <c r="S111" s="7163"/>
      <c r="T111" s="7163"/>
      <c r="U111" s="7163"/>
      <c r="V111" s="7163"/>
      <c r="W111" s="7163"/>
      <c r="X111" s="7163"/>
      <c r="Y111" s="7163"/>
      <c r="Z111" s="7163"/>
      <c r="AA111" s="7163"/>
      <c r="AB111" s="7163"/>
      <c r="AC111" s="7164"/>
    </row>
    <row r="112" spans="1:29" ht="15" customHeight="1">
      <c r="A112" s="7152"/>
      <c r="B112" s="1023"/>
      <c r="C112" s="864"/>
      <c r="D112" s="864"/>
      <c r="E112" s="864"/>
      <c r="F112" s="864"/>
      <c r="G112" s="864"/>
      <c r="H112" s="864"/>
      <c r="I112" s="864"/>
      <c r="J112" s="864"/>
      <c r="K112" s="864"/>
      <c r="L112" s="864"/>
      <c r="M112" s="864"/>
      <c r="N112" s="1435"/>
      <c r="P112" s="7152"/>
      <c r="Q112" s="7165" t="s">
        <v>1104</v>
      </c>
      <c r="R112" s="7144"/>
      <c r="S112" s="7144"/>
      <c r="T112" s="7144"/>
      <c r="U112" s="7144"/>
      <c r="V112" s="7144"/>
      <c r="W112" s="7144"/>
      <c r="X112" s="7144"/>
      <c r="Y112" s="7144"/>
      <c r="Z112" s="7144"/>
      <c r="AA112" s="7144"/>
      <c r="AB112" s="7144"/>
      <c r="AC112" s="7166"/>
    </row>
    <row r="113" spans="1:29" ht="15" customHeight="1" thickBot="1">
      <c r="A113" s="7152"/>
      <c r="B113" s="1023"/>
      <c r="C113" s="864"/>
      <c r="D113" s="864"/>
      <c r="E113" s="864"/>
      <c r="F113" s="864"/>
      <c r="G113" s="7170" t="s">
        <v>763</v>
      </c>
      <c r="H113" s="7170"/>
      <c r="I113" s="864"/>
      <c r="J113" s="864"/>
      <c r="K113" s="864"/>
      <c r="L113" s="864"/>
      <c r="M113" s="864"/>
      <c r="N113" s="1435"/>
      <c r="P113" s="7152"/>
      <c r="Q113" s="7167"/>
      <c r="R113" s="7147"/>
      <c r="S113" s="7147"/>
      <c r="T113" s="7147"/>
      <c r="U113" s="7147"/>
      <c r="V113" s="7147"/>
      <c r="W113" s="7147"/>
      <c r="X113" s="7147"/>
      <c r="Y113" s="7147"/>
      <c r="Z113" s="7147"/>
      <c r="AA113" s="7147"/>
      <c r="AB113" s="7147"/>
      <c r="AC113" s="7168"/>
    </row>
    <row r="114" spans="1:29" ht="18.75" customHeight="1">
      <c r="A114" s="7152"/>
      <c r="B114" s="1023"/>
      <c r="C114" s="864"/>
      <c r="D114" s="864"/>
      <c r="E114" s="1436" t="s">
        <v>1129</v>
      </c>
      <c r="F114" s="1027" t="s">
        <v>832</v>
      </c>
      <c r="G114" s="7169">
        <v>0.5</v>
      </c>
      <c r="H114" s="7169"/>
      <c r="I114" s="1486"/>
      <c r="J114" s="1486" t="s">
        <v>913</v>
      </c>
      <c r="K114" s="1486"/>
      <c r="L114" s="1486"/>
      <c r="M114" s="1486"/>
      <c r="N114" s="1487"/>
      <c r="P114" s="7152"/>
      <c r="Q114" s="1023"/>
      <c r="R114" s="7184" t="s">
        <v>1634</v>
      </c>
      <c r="S114" s="7184"/>
      <c r="T114" s="7184"/>
      <c r="U114" s="7184"/>
      <c r="V114" s="7184"/>
      <c r="W114" s="7184"/>
      <c r="X114" s="7184"/>
      <c r="Y114" s="7184"/>
      <c r="Z114" s="7184"/>
      <c r="AA114" s="7184"/>
      <c r="AB114" s="7184"/>
      <c r="AC114" s="1435"/>
    </row>
    <row r="115" spans="1:29" ht="15.75" customHeight="1">
      <c r="A115" s="7152"/>
      <c r="B115" s="1023"/>
      <c r="C115" s="879" t="s">
        <v>761</v>
      </c>
      <c r="D115" s="1439" t="s">
        <v>1631</v>
      </c>
      <c r="E115" s="864"/>
      <c r="F115" s="864"/>
      <c r="G115" s="880"/>
      <c r="I115" s="1488" t="s">
        <v>1680</v>
      </c>
      <c r="J115" s="7204" t="s">
        <v>1681</v>
      </c>
      <c r="K115" s="7204"/>
      <c r="L115" s="7204"/>
      <c r="M115" s="7204"/>
      <c r="N115" s="7205"/>
      <c r="P115" s="7152"/>
      <c r="Q115" s="1023"/>
      <c r="R115" s="7184"/>
      <c r="S115" s="7184"/>
      <c r="T115" s="7184"/>
      <c r="U115" s="7184"/>
      <c r="V115" s="7184"/>
      <c r="W115" s="7184"/>
      <c r="X115" s="7184"/>
      <c r="Y115" s="7184"/>
      <c r="Z115" s="7184"/>
      <c r="AA115" s="7184"/>
      <c r="AB115" s="7184"/>
      <c r="AC115" s="1435"/>
    </row>
    <row r="116" spans="1:29" ht="16.5" customHeight="1">
      <c r="A116" s="7152"/>
      <c r="B116" s="1489">
        <v>7</v>
      </c>
      <c r="C116" s="836">
        <v>0.21</v>
      </c>
      <c r="D116" s="1075" t="s">
        <v>1682</v>
      </c>
      <c r="E116" s="1075"/>
      <c r="F116" s="1075"/>
      <c r="G116" s="7171">
        <f>(C116/C120)*G114</f>
        <v>8.6776859504132234E-2</v>
      </c>
      <c r="H116" s="7171"/>
      <c r="I116" s="1490">
        <f>(B116/C116)*G116</f>
        <v>2.8925619834710745</v>
      </c>
      <c r="J116" s="7206"/>
      <c r="K116" s="7206"/>
      <c r="L116" s="7206"/>
      <c r="M116" s="7206"/>
      <c r="N116" s="7207"/>
      <c r="P116" s="7152"/>
      <c r="Q116" s="1023"/>
      <c r="R116" s="7184"/>
      <c r="S116" s="7184"/>
      <c r="T116" s="7184"/>
      <c r="U116" s="7184"/>
      <c r="V116" s="7184"/>
      <c r="W116" s="7184"/>
      <c r="X116" s="7184"/>
      <c r="Y116" s="7184"/>
      <c r="Z116" s="7184"/>
      <c r="AA116" s="7184"/>
      <c r="AB116" s="7184"/>
      <c r="AC116" s="1435"/>
    </row>
    <row r="117" spans="1:29" ht="15.75">
      <c r="A117" s="7152"/>
      <c r="B117" s="1023"/>
      <c r="C117" s="836">
        <v>1</v>
      </c>
      <c r="D117" s="1075" t="s">
        <v>1658</v>
      </c>
      <c r="E117" s="812"/>
      <c r="F117" s="825"/>
      <c r="G117" s="7171">
        <f>(C117/C120)*G114</f>
        <v>0.41322314049586778</v>
      </c>
      <c r="H117" s="7171"/>
      <c r="I117" s="1491"/>
      <c r="J117" s="7208"/>
      <c r="K117" s="7208"/>
      <c r="L117" s="7208"/>
      <c r="M117" s="7208"/>
      <c r="N117" s="7209"/>
      <c r="P117" s="7152"/>
      <c r="Q117" s="1023"/>
      <c r="R117" s="864"/>
      <c r="S117" s="864"/>
      <c r="T117" s="864"/>
      <c r="U117" s="864"/>
      <c r="V117" s="864"/>
      <c r="W117" s="864"/>
      <c r="X117" s="864"/>
      <c r="Y117" s="864"/>
      <c r="Z117" s="864"/>
      <c r="AA117" s="864"/>
      <c r="AB117" s="864"/>
      <c r="AC117" s="1435"/>
    </row>
    <row r="118" spans="1:29" ht="15.75" customHeight="1">
      <c r="A118" s="7152"/>
      <c r="B118" s="1023"/>
      <c r="C118" s="1473" t="s">
        <v>1660</v>
      </c>
      <c r="D118" s="1075" t="s">
        <v>1683</v>
      </c>
      <c r="E118" s="812"/>
      <c r="F118" s="825"/>
      <c r="G118" s="7171"/>
      <c r="H118" s="7171"/>
      <c r="I118" s="1148"/>
      <c r="J118" s="7198" t="s">
        <v>1684</v>
      </c>
      <c r="K118" s="7198"/>
      <c r="L118" s="7198"/>
      <c r="M118" s="7198"/>
      <c r="N118" s="7199"/>
      <c r="P118" s="7152"/>
      <c r="Q118" s="1023"/>
      <c r="R118" s="864"/>
      <c r="S118" s="864"/>
      <c r="T118" s="864"/>
      <c r="U118" s="864"/>
      <c r="V118" s="864"/>
      <c r="W118" s="864"/>
      <c r="X118" s="864"/>
      <c r="Y118" s="864"/>
      <c r="Z118" s="864"/>
      <c r="AA118" s="864"/>
      <c r="AB118" s="864"/>
      <c r="AC118" s="1435"/>
    </row>
    <row r="119" spans="1:29" ht="15.75" customHeight="1">
      <c r="A119" s="7152"/>
      <c r="B119" s="864"/>
      <c r="C119" s="1075"/>
      <c r="D119" s="1075"/>
      <c r="E119" s="812"/>
      <c r="F119" s="825"/>
      <c r="G119" s="7171"/>
      <c r="H119" s="7171"/>
      <c r="I119" s="1148"/>
      <c r="J119" s="7200"/>
      <c r="K119" s="7200"/>
      <c r="L119" s="7200"/>
      <c r="M119" s="7200"/>
      <c r="N119" s="7201"/>
      <c r="P119" s="7152"/>
      <c r="Q119" s="1459" t="s">
        <v>1628</v>
      </c>
      <c r="R119" s="864"/>
      <c r="S119" s="864"/>
      <c r="T119" s="864"/>
      <c r="U119" s="864"/>
      <c r="V119" s="864"/>
      <c r="W119" s="864"/>
      <c r="X119" s="864"/>
      <c r="Y119" s="864"/>
      <c r="Z119" s="864"/>
      <c r="AA119" s="864"/>
      <c r="AB119" s="864"/>
      <c r="AC119" s="1435"/>
    </row>
    <row r="120" spans="1:29" ht="16.5" customHeight="1" thickBot="1">
      <c r="A120" s="7152"/>
      <c r="B120" s="1023"/>
      <c r="C120" s="843">
        <f>SUM(C116:C118)</f>
        <v>1.21</v>
      </c>
      <c r="D120" s="7185" t="s">
        <v>1638</v>
      </c>
      <c r="E120" s="7185"/>
      <c r="F120" s="7185"/>
      <c r="G120" s="7175">
        <f>SUM(G116:G117,G119)</f>
        <v>0.5</v>
      </c>
      <c r="H120" s="7175">
        <f>SUM(H116:H117,H119)</f>
        <v>0</v>
      </c>
      <c r="I120" s="864"/>
      <c r="J120" s="864"/>
      <c r="K120" s="885"/>
      <c r="L120" s="864"/>
      <c r="M120" s="864"/>
      <c r="N120" s="1448"/>
      <c r="P120" s="7152"/>
      <c r="Q120" s="1433" t="str">
        <f ca="1">CELL("nomfichier",P116)</f>
        <v>D:\Données\1.UPRT\0-UPRT.fait\1-UPRT.FR-SITE-WEB\ff-fiches-fabrications\ff.fiches.fabrication.2023\ffr.restaurant.2023\[S_SOYEZ.CREATIFS.xlsx]Décors-Aromatisation-Astuces</v>
      </c>
      <c r="R120" s="864"/>
      <c r="S120" s="864"/>
      <c r="T120" s="864"/>
      <c r="U120" s="864"/>
      <c r="V120" s="864"/>
      <c r="W120" s="864"/>
      <c r="X120" s="864"/>
      <c r="Y120" s="864"/>
      <c r="Z120" s="864"/>
      <c r="AA120" s="864"/>
      <c r="AB120" s="864"/>
      <c r="AC120" s="1435"/>
    </row>
    <row r="121" spans="1:29" ht="16.5" customHeight="1" thickBot="1">
      <c r="A121" s="7152"/>
      <c r="B121" s="1023"/>
      <c r="C121" s="843"/>
      <c r="D121" s="1449"/>
      <c r="E121" s="1449"/>
      <c r="F121" s="1449"/>
      <c r="G121" s="845"/>
      <c r="H121" s="845"/>
      <c r="I121" s="1492"/>
      <c r="J121" s="1492"/>
      <c r="K121" s="1493"/>
      <c r="L121" s="1492"/>
      <c r="M121" s="1492"/>
      <c r="N121" s="1494"/>
      <c r="P121" s="7152"/>
      <c r="Q121" s="1460"/>
      <c r="R121" s="1461"/>
      <c r="S121" s="1461"/>
      <c r="T121" s="1461"/>
      <c r="U121" s="896"/>
      <c r="V121" s="896"/>
      <c r="W121" s="896"/>
      <c r="X121" s="896"/>
      <c r="Y121" s="896"/>
      <c r="Z121" s="896"/>
      <c r="AA121" s="896"/>
      <c r="AB121" s="896"/>
      <c r="AC121" s="897"/>
    </row>
    <row r="122" spans="1:29">
      <c r="A122" s="7152"/>
      <c r="B122" s="894" t="s">
        <v>761</v>
      </c>
      <c r="C122" s="895" t="s">
        <v>978</v>
      </c>
      <c r="D122" s="896"/>
      <c r="E122" s="896"/>
      <c r="F122" s="896"/>
      <c r="G122" s="896"/>
      <c r="H122" s="896"/>
      <c r="I122" s="896"/>
      <c r="J122" s="896"/>
      <c r="K122" s="896"/>
      <c r="L122" s="896"/>
      <c r="M122" s="896"/>
      <c r="N122" s="897"/>
      <c r="P122" s="7152"/>
      <c r="Q122" s="1023"/>
      <c r="R122" s="864" t="s">
        <v>904</v>
      </c>
      <c r="S122" s="1463" t="s">
        <v>1650</v>
      </c>
      <c r="T122" s="864"/>
      <c r="U122" s="864"/>
      <c r="V122" s="7176" t="s">
        <v>1651</v>
      </c>
      <c r="W122" s="7176"/>
      <c r="X122" s="7176"/>
      <c r="Y122" s="7176"/>
      <c r="Z122" s="7176"/>
      <c r="AA122" s="7176"/>
      <c r="AB122" s="7176"/>
      <c r="AC122" s="7177"/>
    </row>
    <row r="123" spans="1:29">
      <c r="A123" s="7152"/>
      <c r="B123" s="881" t="s">
        <v>763</v>
      </c>
      <c r="C123" s="899" t="s">
        <v>1652</v>
      </c>
      <c r="D123" s="859"/>
      <c r="E123" s="859"/>
      <c r="F123" s="859"/>
      <c r="G123" s="859"/>
      <c r="H123" s="859"/>
      <c r="I123" s="859"/>
      <c r="J123" s="859"/>
      <c r="K123" s="859"/>
      <c r="L123" s="859"/>
      <c r="M123" s="864"/>
      <c r="N123" s="1466"/>
      <c r="P123" s="7152"/>
      <c r="Q123" s="864"/>
      <c r="R123" s="864"/>
      <c r="S123" s="864"/>
      <c r="T123" s="864"/>
      <c r="U123" s="864"/>
      <c r="V123" s="1467"/>
      <c r="W123" s="1467" t="s">
        <v>1653</v>
      </c>
      <c r="X123" s="1467"/>
      <c r="Y123" s="1467"/>
      <c r="Z123" s="1467"/>
      <c r="AA123" s="1467"/>
      <c r="AB123" s="1467"/>
      <c r="AC123" s="1468"/>
    </row>
    <row r="124" spans="1:29" ht="15" customHeight="1">
      <c r="A124" s="7152"/>
      <c r="B124" s="7178" t="s">
        <v>1654</v>
      </c>
      <c r="C124" s="7179"/>
      <c r="D124" s="7179"/>
      <c r="E124" s="7179"/>
      <c r="F124" s="7179"/>
      <c r="G124" s="7179"/>
      <c r="H124" s="7179"/>
      <c r="I124" s="7179"/>
      <c r="J124" s="7179"/>
      <c r="K124" s="7179"/>
      <c r="L124" s="7179"/>
      <c r="M124" s="7179"/>
      <c r="N124" s="7180"/>
      <c r="P124" s="7152"/>
      <c r="Q124" s="7178" t="s">
        <v>1654</v>
      </c>
      <c r="R124" s="7179"/>
      <c r="S124" s="7179"/>
      <c r="T124" s="7179"/>
      <c r="U124" s="7179"/>
      <c r="V124" s="7179"/>
      <c r="W124" s="7179"/>
      <c r="X124" s="7179"/>
      <c r="Y124" s="7179"/>
      <c r="Z124" s="7179"/>
      <c r="AA124" s="7179"/>
      <c r="AB124" s="7179"/>
      <c r="AC124" s="7180"/>
    </row>
    <row r="125" spans="1:29" ht="15.75" thickBot="1">
      <c r="A125" s="7152"/>
      <c r="B125" s="7181"/>
      <c r="C125" s="7182"/>
      <c r="D125" s="7182"/>
      <c r="E125" s="7182"/>
      <c r="F125" s="7182"/>
      <c r="G125" s="7182"/>
      <c r="H125" s="7182"/>
      <c r="I125" s="7182"/>
      <c r="J125" s="7182"/>
      <c r="K125" s="7182"/>
      <c r="L125" s="7182"/>
      <c r="M125" s="7182"/>
      <c r="N125" s="7183"/>
      <c r="P125" s="7152"/>
      <c r="Q125" s="7181"/>
      <c r="R125" s="7182"/>
      <c r="S125" s="7182"/>
      <c r="T125" s="7182"/>
      <c r="U125" s="7182"/>
      <c r="V125" s="7182"/>
      <c r="W125" s="7182"/>
      <c r="X125" s="7182"/>
      <c r="Y125" s="7182"/>
      <c r="Z125" s="7182"/>
      <c r="AA125" s="7182"/>
      <c r="AB125" s="7182"/>
      <c r="AC125" s="7183"/>
    </row>
    <row r="127" spans="1:29" ht="15.75" thickBot="1">
      <c r="A127" s="818" t="s">
        <v>884</v>
      </c>
      <c r="B127" s="7151" t="str">
        <f>B128</f>
        <v>Ananas confit</v>
      </c>
      <c r="C127" s="7151"/>
      <c r="D127" s="7151"/>
      <c r="E127" s="7151"/>
      <c r="F127" s="7151"/>
      <c r="G127" s="7151"/>
      <c r="H127" s="7151"/>
      <c r="I127" s="7151"/>
      <c r="J127" s="7151"/>
      <c r="K127" s="7151"/>
      <c r="L127" s="7151"/>
      <c r="M127" s="7151"/>
      <c r="N127" s="7151"/>
      <c r="P127" s="818" t="s">
        <v>884</v>
      </c>
      <c r="Q127" s="7151" t="str">
        <f>Q128</f>
        <v>Ananas confit</v>
      </c>
      <c r="R127" s="7151"/>
      <c r="S127" s="7151"/>
      <c r="T127" s="7151"/>
      <c r="U127" s="7151"/>
      <c r="V127" s="7151"/>
      <c r="W127" s="7151"/>
      <c r="X127" s="7151"/>
      <c r="Y127" s="7151"/>
      <c r="Z127" s="7151"/>
      <c r="AA127" s="7151"/>
      <c r="AB127" s="7151"/>
      <c r="AC127" s="7151"/>
    </row>
    <row r="128" spans="1:29" ht="23.25" customHeight="1">
      <c r="A128" s="7152" t="str">
        <f>B128</f>
        <v>Ananas confit</v>
      </c>
      <c r="B128" s="7153" t="s">
        <v>1685</v>
      </c>
      <c r="C128" s="7154"/>
      <c r="D128" s="7154"/>
      <c r="E128" s="7154"/>
      <c r="F128" s="7154"/>
      <c r="G128" s="7154"/>
      <c r="H128" s="7154"/>
      <c r="I128" s="7154"/>
      <c r="J128" s="7154"/>
      <c r="K128" s="7154"/>
      <c r="L128" s="7154"/>
      <c r="M128" s="7154"/>
      <c r="N128" s="7155"/>
      <c r="P128" s="7152" t="str">
        <f>Q128</f>
        <v>Ananas confit</v>
      </c>
      <c r="Q128" s="7153" t="s">
        <v>1685</v>
      </c>
      <c r="R128" s="7154"/>
      <c r="S128" s="7154"/>
      <c r="T128" s="7154"/>
      <c r="U128" s="7154"/>
      <c r="V128" s="7154"/>
      <c r="W128" s="7154"/>
      <c r="X128" s="7154"/>
      <c r="Y128" s="7154"/>
      <c r="Z128" s="7154"/>
      <c r="AA128" s="7154"/>
      <c r="AB128" s="7154"/>
      <c r="AC128" s="7155"/>
    </row>
    <row r="129" spans="1:29" ht="15.75" customHeight="1">
      <c r="A129" s="7152"/>
      <c r="B129" s="7156"/>
      <c r="C129" s="7157"/>
      <c r="D129" s="7157"/>
      <c r="E129" s="7157"/>
      <c r="F129" s="7157"/>
      <c r="G129" s="7157"/>
      <c r="H129" s="7157"/>
      <c r="I129" s="7157"/>
      <c r="J129" s="7157"/>
      <c r="K129" s="7157"/>
      <c r="L129" s="7157"/>
      <c r="M129" s="7157"/>
      <c r="N129" s="7158"/>
      <c r="P129" s="7152"/>
      <c r="Q129" s="7156"/>
      <c r="R129" s="7157"/>
      <c r="S129" s="7157"/>
      <c r="T129" s="7157"/>
      <c r="U129" s="7157"/>
      <c r="V129" s="7157"/>
      <c r="W129" s="7157"/>
      <c r="X129" s="7157"/>
      <c r="Y129" s="7157"/>
      <c r="Z129" s="7157"/>
      <c r="AA129" s="7157"/>
      <c r="AB129" s="7157"/>
      <c r="AC129" s="7158"/>
    </row>
    <row r="130" spans="1:29" ht="15.75" customHeight="1">
      <c r="A130" s="7152"/>
      <c r="B130" s="7159" t="s">
        <v>885</v>
      </c>
      <c r="C130" s="7160"/>
      <c r="D130" s="7160"/>
      <c r="E130" s="7160"/>
      <c r="F130" s="7160"/>
      <c r="G130" s="7160"/>
      <c r="H130" s="7160"/>
      <c r="I130" s="7160"/>
      <c r="J130" s="7160"/>
      <c r="K130" s="7160"/>
      <c r="L130" s="7160"/>
      <c r="M130" s="7160"/>
      <c r="N130" s="7161"/>
      <c r="P130" s="7152"/>
      <c r="Q130" s="7159" t="s">
        <v>885</v>
      </c>
      <c r="R130" s="7160"/>
      <c r="S130" s="7160"/>
      <c r="T130" s="7160"/>
      <c r="U130" s="7160"/>
      <c r="V130" s="7160"/>
      <c r="W130" s="7160"/>
      <c r="X130" s="7160"/>
      <c r="Y130" s="7160"/>
      <c r="Z130" s="7160"/>
      <c r="AA130" s="7160"/>
      <c r="AB130" s="7160"/>
      <c r="AC130" s="7161"/>
    </row>
    <row r="131" spans="1:29" ht="15.75" customHeight="1">
      <c r="A131" s="7152"/>
      <c r="B131" s="7162"/>
      <c r="C131" s="7163"/>
      <c r="D131" s="7163"/>
      <c r="E131" s="7163"/>
      <c r="F131" s="7163"/>
      <c r="G131" s="7163"/>
      <c r="H131" s="7163"/>
      <c r="I131" s="7163"/>
      <c r="J131" s="7163"/>
      <c r="K131" s="7163"/>
      <c r="L131" s="7163"/>
      <c r="M131" s="7163"/>
      <c r="N131" s="7164"/>
      <c r="P131" s="7152"/>
      <c r="Q131" s="7162"/>
      <c r="R131" s="7163"/>
      <c r="S131" s="7163"/>
      <c r="T131" s="7163"/>
      <c r="U131" s="7163"/>
      <c r="V131" s="7163"/>
      <c r="W131" s="7163"/>
      <c r="X131" s="7163"/>
      <c r="Y131" s="7163"/>
      <c r="Z131" s="7163"/>
      <c r="AA131" s="7163"/>
      <c r="AB131" s="7163"/>
      <c r="AC131" s="7164"/>
    </row>
    <row r="132" spans="1:29" ht="15" customHeight="1">
      <c r="A132" s="7152"/>
      <c r="B132" s="1495"/>
      <c r="C132" s="1496"/>
      <c r="D132" s="1496"/>
      <c r="E132" s="1496"/>
      <c r="F132" s="1496"/>
      <c r="G132" s="1496"/>
      <c r="H132" s="1496"/>
      <c r="I132" s="1496"/>
      <c r="J132" s="1496"/>
      <c r="K132" s="1496"/>
      <c r="L132" s="1496"/>
      <c r="M132" s="1496"/>
      <c r="N132" s="1497"/>
      <c r="P132" s="7152"/>
      <c r="Q132" s="1495"/>
      <c r="R132" s="1496"/>
      <c r="S132" s="1496"/>
      <c r="T132" s="1496"/>
      <c r="U132" s="1496"/>
      <c r="V132" s="1496"/>
      <c r="W132" s="1496"/>
      <c r="X132" s="1496"/>
      <c r="Y132" s="1496"/>
      <c r="Z132" s="1496"/>
      <c r="AA132" s="1496"/>
      <c r="AB132" s="1496"/>
      <c r="AC132" s="1497"/>
    </row>
    <row r="133" spans="1:29" ht="15" customHeight="1">
      <c r="A133" s="7152"/>
      <c r="B133" s="1023"/>
      <c r="C133" s="864"/>
      <c r="D133" s="864"/>
      <c r="E133" s="864"/>
      <c r="F133" s="864"/>
      <c r="G133" s="864"/>
      <c r="H133" s="864"/>
      <c r="I133" s="864"/>
      <c r="J133" s="864"/>
      <c r="K133" s="864"/>
      <c r="L133" s="864"/>
      <c r="M133" s="864"/>
      <c r="N133" s="1435"/>
      <c r="P133" s="7152"/>
      <c r="Q133" s="1023"/>
      <c r="R133" s="864"/>
      <c r="S133" s="864"/>
      <c r="T133" s="864"/>
      <c r="U133" s="864"/>
      <c r="V133" s="864"/>
      <c r="W133" s="864"/>
      <c r="X133" s="864"/>
      <c r="Y133" s="864"/>
      <c r="Z133" s="864"/>
      <c r="AA133" s="864"/>
      <c r="AB133" s="864"/>
      <c r="AC133" s="1435"/>
    </row>
    <row r="134" spans="1:29" ht="18.75" customHeight="1">
      <c r="A134" s="7152"/>
      <c r="B134" s="1023"/>
      <c r="C134" s="864"/>
      <c r="D134" s="864"/>
      <c r="E134" s="864"/>
      <c r="F134" s="864"/>
      <c r="G134" s="864"/>
      <c r="H134" s="864"/>
      <c r="I134" s="864"/>
      <c r="J134" s="864"/>
      <c r="K134" s="864"/>
      <c r="L134" s="864"/>
      <c r="M134" s="864"/>
      <c r="N134" s="1435"/>
      <c r="P134" s="7152"/>
      <c r="Q134" s="1023"/>
      <c r="R134" s="864"/>
      <c r="S134" s="825" t="s">
        <v>1686</v>
      </c>
      <c r="T134" s="864"/>
      <c r="U134" s="864"/>
      <c r="V134" s="864"/>
      <c r="W134" s="864"/>
      <c r="X134" s="864"/>
      <c r="Y134" s="864"/>
      <c r="Z134" s="864"/>
      <c r="AA134" s="864"/>
      <c r="AB134" s="864"/>
      <c r="AC134" s="1435"/>
    </row>
    <row r="135" spans="1:29" ht="18.75" customHeight="1">
      <c r="A135" s="7152"/>
      <c r="B135" s="1023"/>
      <c r="C135" s="864"/>
      <c r="D135" s="864"/>
      <c r="E135" s="864"/>
      <c r="F135" s="864"/>
      <c r="G135" s="864"/>
      <c r="H135" s="864"/>
      <c r="I135" s="864"/>
      <c r="J135" s="864"/>
      <c r="K135" s="864"/>
      <c r="L135" s="864"/>
      <c r="M135" s="864"/>
      <c r="N135" s="1435"/>
      <c r="P135" s="7152"/>
      <c r="Q135" s="1023"/>
      <c r="R135" s="864"/>
      <c r="S135" s="864"/>
      <c r="T135" s="864"/>
      <c r="U135" s="864"/>
      <c r="V135" s="864"/>
      <c r="W135" s="864"/>
      <c r="X135" s="864"/>
      <c r="Y135" s="864"/>
      <c r="Z135" s="864"/>
      <c r="AA135" s="864"/>
      <c r="AB135" s="864"/>
      <c r="AC135" s="1435"/>
    </row>
    <row r="136" spans="1:29" ht="18.75" customHeight="1">
      <c r="A136" s="7152"/>
      <c r="B136" s="1023"/>
      <c r="C136" s="864"/>
      <c r="D136" s="864"/>
      <c r="E136" s="864"/>
      <c r="F136" s="864"/>
      <c r="G136" s="864"/>
      <c r="H136" s="864"/>
      <c r="I136" s="864"/>
      <c r="J136" s="864"/>
      <c r="K136" s="864"/>
      <c r="L136" s="864"/>
      <c r="M136" s="864"/>
      <c r="N136" s="1435"/>
      <c r="P136" s="7152"/>
      <c r="Q136" s="1023"/>
      <c r="R136" s="864"/>
      <c r="S136" s="864"/>
      <c r="T136" s="864"/>
      <c r="U136" s="864"/>
      <c r="V136" s="864"/>
      <c r="W136" s="864"/>
      <c r="X136" s="864"/>
      <c r="Y136" s="864"/>
      <c r="Z136" s="864"/>
      <c r="AA136" s="864"/>
      <c r="AB136" s="864"/>
      <c r="AC136" s="1435"/>
    </row>
    <row r="137" spans="1:29" ht="18.75" customHeight="1">
      <c r="A137" s="7152"/>
      <c r="B137" s="1023"/>
      <c r="C137" s="864"/>
      <c r="D137" s="864"/>
      <c r="E137" s="864"/>
      <c r="F137" s="864"/>
      <c r="G137" s="864"/>
      <c r="H137" s="864"/>
      <c r="I137" s="864"/>
      <c r="J137" s="864"/>
      <c r="K137" s="864"/>
      <c r="L137" s="864"/>
      <c r="M137" s="864"/>
      <c r="N137" s="1435"/>
      <c r="P137" s="7152"/>
      <c r="Q137" s="1023"/>
      <c r="R137" s="864"/>
      <c r="S137" s="864"/>
      <c r="T137" s="864"/>
      <c r="U137" s="864"/>
      <c r="V137" s="864"/>
      <c r="W137" s="864"/>
      <c r="X137" s="864"/>
      <c r="Y137" s="864"/>
      <c r="Z137" s="864"/>
      <c r="AA137" s="864"/>
      <c r="AB137" s="864"/>
      <c r="AC137" s="1435"/>
    </row>
    <row r="138" spans="1:29" ht="18.75" customHeight="1">
      <c r="A138" s="7152"/>
      <c r="B138" s="1023"/>
      <c r="C138" s="864"/>
      <c r="D138" s="864"/>
      <c r="E138" s="864"/>
      <c r="F138" s="864"/>
      <c r="G138" s="864"/>
      <c r="H138" s="864"/>
      <c r="I138" s="864"/>
      <c r="J138" s="864"/>
      <c r="K138" s="864"/>
      <c r="L138" s="864"/>
      <c r="M138" s="864"/>
      <c r="N138" s="1435"/>
      <c r="P138" s="7152"/>
      <c r="Q138" s="1023"/>
      <c r="R138" s="864"/>
      <c r="S138" s="864"/>
      <c r="T138" s="864"/>
      <c r="U138" s="864"/>
      <c r="V138" s="864"/>
      <c r="W138" s="864"/>
      <c r="X138" s="864"/>
      <c r="Y138" s="864"/>
      <c r="Z138" s="864"/>
      <c r="AA138" s="864"/>
      <c r="AB138" s="864"/>
      <c r="AC138" s="1435"/>
    </row>
    <row r="139" spans="1:29" ht="18.75" customHeight="1">
      <c r="A139" s="7152"/>
      <c r="B139" s="1023"/>
      <c r="C139" s="864"/>
      <c r="D139" s="864"/>
      <c r="E139" s="864"/>
      <c r="F139" s="864"/>
      <c r="G139" s="864"/>
      <c r="H139" s="864"/>
      <c r="I139" s="864"/>
      <c r="J139" s="864"/>
      <c r="K139" s="864"/>
      <c r="L139" s="864"/>
      <c r="M139" s="864"/>
      <c r="N139" s="1435"/>
      <c r="P139" s="7152"/>
      <c r="Q139" s="1023"/>
      <c r="R139" s="864"/>
      <c r="S139" s="864"/>
      <c r="T139" s="864"/>
      <c r="U139" s="864"/>
      <c r="V139" s="864"/>
      <c r="W139" s="864"/>
      <c r="X139" s="864"/>
      <c r="Y139" s="864"/>
      <c r="Z139" s="864"/>
      <c r="AA139" s="864"/>
      <c r="AB139" s="864"/>
      <c r="AC139" s="1435"/>
    </row>
    <row r="140" spans="1:29" ht="18.75" customHeight="1">
      <c r="A140" s="7152"/>
      <c r="B140" s="1023"/>
      <c r="C140" s="864"/>
      <c r="D140" s="864"/>
      <c r="E140" s="864"/>
      <c r="F140" s="864"/>
      <c r="G140" s="864"/>
      <c r="H140" s="864"/>
      <c r="I140" s="864"/>
      <c r="J140" s="864"/>
      <c r="K140" s="864"/>
      <c r="L140" s="864"/>
      <c r="M140" s="864"/>
      <c r="N140" s="1435"/>
      <c r="P140" s="7152"/>
      <c r="Q140" s="1023"/>
      <c r="R140" s="864"/>
      <c r="S140" s="864"/>
      <c r="T140" s="864"/>
      <c r="U140" s="864"/>
      <c r="V140" s="864"/>
      <c r="W140" s="864"/>
      <c r="X140" s="864"/>
      <c r="Y140" s="864"/>
      <c r="Z140" s="864"/>
      <c r="AA140" s="864"/>
      <c r="AB140" s="864"/>
      <c r="AC140" s="1435"/>
    </row>
    <row r="141" spans="1:29" ht="18.75" customHeight="1">
      <c r="A141" s="7152"/>
      <c r="B141" s="1023"/>
      <c r="C141" s="864"/>
      <c r="D141" s="864"/>
      <c r="E141" s="864"/>
      <c r="F141" s="864"/>
      <c r="G141" s="864"/>
      <c r="H141" s="864"/>
      <c r="I141" s="864"/>
      <c r="J141" s="864"/>
      <c r="K141" s="864"/>
      <c r="L141" s="864"/>
      <c r="M141" s="864"/>
      <c r="N141" s="1435"/>
      <c r="P141" s="7152"/>
      <c r="Q141" s="1023"/>
      <c r="R141" s="864"/>
      <c r="S141" s="864"/>
      <c r="T141" s="864"/>
      <c r="U141" s="864"/>
      <c r="V141" s="864"/>
      <c r="W141" s="864"/>
      <c r="X141" s="864"/>
      <c r="Y141" s="864"/>
      <c r="Z141" s="864"/>
      <c r="AA141" s="864"/>
      <c r="AB141" s="864"/>
      <c r="AC141" s="1435"/>
    </row>
    <row r="142" spans="1:29" ht="18.75" customHeight="1">
      <c r="A142" s="7152"/>
      <c r="B142" s="1023"/>
      <c r="C142" s="864"/>
      <c r="D142" s="864"/>
      <c r="E142" s="864"/>
      <c r="F142" s="864"/>
      <c r="G142" s="864"/>
      <c r="H142" s="864"/>
      <c r="I142" s="864"/>
      <c r="J142" s="864"/>
      <c r="K142" s="864"/>
      <c r="L142" s="864"/>
      <c r="M142" s="864"/>
      <c r="N142" s="1435"/>
      <c r="P142" s="7152"/>
      <c r="Q142" s="1023"/>
      <c r="R142" s="864"/>
      <c r="S142" s="864"/>
      <c r="T142" s="864"/>
      <c r="U142" s="864"/>
      <c r="V142" s="864"/>
      <c r="W142" s="864"/>
      <c r="X142" s="864"/>
      <c r="Y142" s="864"/>
      <c r="Z142" s="864"/>
      <c r="AA142" s="864"/>
      <c r="AB142" s="864"/>
      <c r="AC142" s="1435"/>
    </row>
    <row r="143" spans="1:29" ht="15.75" customHeight="1">
      <c r="A143" s="7152"/>
      <c r="B143" s="1023"/>
      <c r="C143" s="864"/>
      <c r="D143" s="864"/>
      <c r="E143" s="864"/>
      <c r="F143" s="864"/>
      <c r="G143" s="864"/>
      <c r="H143" s="864"/>
      <c r="I143" s="864"/>
      <c r="J143" s="864"/>
      <c r="K143" s="864"/>
      <c r="L143" s="864"/>
      <c r="M143" s="864"/>
      <c r="N143" s="1435"/>
      <c r="P143" s="7152"/>
      <c r="Q143" s="1023"/>
      <c r="R143" s="864"/>
      <c r="S143" s="864"/>
      <c r="T143" s="864"/>
      <c r="U143" s="864"/>
      <c r="V143" s="864"/>
      <c r="W143" s="864"/>
      <c r="X143" s="864"/>
      <c r="Y143" s="864"/>
      <c r="Z143" s="864"/>
      <c r="AA143" s="864"/>
      <c r="AB143" s="864"/>
      <c r="AC143" s="1435"/>
    </row>
    <row r="144" spans="1:29" ht="16.5" customHeight="1">
      <c r="A144" s="7152"/>
      <c r="B144" s="1023"/>
      <c r="C144" s="864"/>
      <c r="D144" s="864"/>
      <c r="E144" s="864"/>
      <c r="F144" s="864"/>
      <c r="G144" s="864"/>
      <c r="H144" s="864"/>
      <c r="I144" s="864"/>
      <c r="J144" s="864"/>
      <c r="K144" s="864"/>
      <c r="L144" s="864"/>
      <c r="M144" s="864"/>
      <c r="N144" s="1435"/>
      <c r="P144" s="7152"/>
      <c r="Q144" s="1023"/>
      <c r="R144" s="864"/>
      <c r="S144" s="864"/>
      <c r="T144" s="864"/>
      <c r="U144" s="864"/>
      <c r="V144" s="864"/>
      <c r="W144" s="864"/>
      <c r="X144" s="864"/>
      <c r="Y144" s="864"/>
      <c r="Z144" s="864"/>
      <c r="AA144" s="864"/>
      <c r="AB144" s="864"/>
      <c r="AC144" s="1435"/>
    </row>
    <row r="145" spans="1:29">
      <c r="A145" s="7152"/>
      <c r="B145" s="1023"/>
      <c r="C145" s="864"/>
      <c r="D145" s="864"/>
      <c r="E145" s="864"/>
      <c r="F145" s="864"/>
      <c r="G145" s="864"/>
      <c r="H145" s="864"/>
      <c r="I145" s="864"/>
      <c r="J145" s="864"/>
      <c r="K145" s="864"/>
      <c r="L145" s="864"/>
      <c r="M145" s="864"/>
      <c r="N145" s="1435"/>
      <c r="P145" s="7152"/>
      <c r="Q145" s="1023"/>
      <c r="R145" s="864"/>
      <c r="S145" s="864"/>
      <c r="T145" s="864"/>
      <c r="U145" s="864"/>
      <c r="V145" s="864"/>
      <c r="W145" s="864"/>
      <c r="X145" s="864"/>
      <c r="Y145" s="864"/>
      <c r="Z145" s="864"/>
      <c r="AA145" s="864"/>
      <c r="AB145" s="864"/>
      <c r="AC145" s="1435"/>
    </row>
    <row r="146" spans="1:29">
      <c r="A146" s="7152"/>
      <c r="B146" s="1023"/>
      <c r="C146" s="864"/>
      <c r="D146" s="864"/>
      <c r="E146" s="864"/>
      <c r="F146" s="864"/>
      <c r="G146" s="864"/>
      <c r="H146" s="864"/>
      <c r="I146" s="864"/>
      <c r="J146" s="864"/>
      <c r="K146" s="864"/>
      <c r="L146" s="864"/>
      <c r="M146" s="864"/>
      <c r="N146" s="1435"/>
      <c r="P146" s="7152"/>
      <c r="Q146" s="1023"/>
      <c r="R146" s="864"/>
      <c r="S146" s="864"/>
      <c r="T146" s="864"/>
      <c r="U146" s="864"/>
      <c r="V146" s="864"/>
      <c r="W146" s="864"/>
      <c r="X146" s="864"/>
      <c r="Y146" s="864"/>
      <c r="Z146" s="864"/>
      <c r="AA146" s="864"/>
      <c r="AB146" s="864"/>
      <c r="AC146" s="1435"/>
    </row>
    <row r="147" spans="1:29">
      <c r="A147" s="7152"/>
      <c r="B147" s="1023"/>
      <c r="C147" s="864"/>
      <c r="D147" s="864"/>
      <c r="E147" s="864"/>
      <c r="F147" s="864"/>
      <c r="G147" s="864"/>
      <c r="H147" s="864"/>
      <c r="I147" s="864"/>
      <c r="J147" s="864"/>
      <c r="K147" s="864"/>
      <c r="L147" s="864"/>
      <c r="M147" s="864"/>
      <c r="N147" s="1435"/>
      <c r="P147" s="7152"/>
      <c r="Q147" s="1023"/>
      <c r="R147" s="864"/>
      <c r="S147" s="864"/>
      <c r="T147" s="864"/>
      <c r="U147" s="864"/>
      <c r="V147" s="864"/>
      <c r="W147" s="864"/>
      <c r="X147" s="864"/>
      <c r="Y147" s="864"/>
      <c r="Z147" s="864"/>
      <c r="AA147" s="864"/>
      <c r="AB147" s="864"/>
      <c r="AC147" s="1435"/>
    </row>
    <row r="148" spans="1:29">
      <c r="A148" s="7152"/>
      <c r="B148" s="1023"/>
      <c r="C148" s="864"/>
      <c r="D148" s="864"/>
      <c r="E148" s="864"/>
      <c r="F148" s="864"/>
      <c r="G148" s="864"/>
      <c r="H148" s="864"/>
      <c r="I148" s="864"/>
      <c r="J148" s="864"/>
      <c r="K148" s="864"/>
      <c r="L148" s="864"/>
      <c r="M148" s="864"/>
      <c r="N148" s="1435"/>
      <c r="P148" s="7152"/>
      <c r="Q148" s="1023"/>
      <c r="R148" s="864"/>
      <c r="S148" s="864"/>
      <c r="T148" s="864"/>
      <c r="U148" s="864"/>
      <c r="V148" s="864"/>
      <c r="W148" s="864"/>
      <c r="X148" s="864"/>
      <c r="Y148" s="864"/>
      <c r="Z148" s="864"/>
      <c r="AA148" s="864"/>
      <c r="AB148" s="864"/>
      <c r="AC148" s="1435"/>
    </row>
    <row r="149" spans="1:29" ht="15.75" customHeight="1">
      <c r="A149" s="7152"/>
      <c r="B149" s="1023"/>
      <c r="C149" s="864"/>
      <c r="D149" s="864"/>
      <c r="E149" s="864"/>
      <c r="F149" s="864"/>
      <c r="G149" s="864"/>
      <c r="H149" s="864"/>
      <c r="I149" s="864"/>
      <c r="J149" s="864"/>
      <c r="K149" s="864"/>
      <c r="L149" s="864"/>
      <c r="M149" s="864"/>
      <c r="N149" s="1435"/>
      <c r="P149" s="7152"/>
      <c r="Q149" s="1459" t="s">
        <v>1628</v>
      </c>
      <c r="R149" s="864"/>
      <c r="S149" s="864"/>
      <c r="T149" s="864"/>
      <c r="U149" s="864"/>
      <c r="V149" s="864"/>
      <c r="W149" s="864"/>
      <c r="X149" s="864"/>
      <c r="Y149" s="864"/>
      <c r="Z149" s="864"/>
      <c r="AA149" s="864"/>
      <c r="AB149" s="864"/>
      <c r="AC149" s="1435"/>
    </row>
    <row r="150" spans="1:29">
      <c r="A150" s="7152"/>
      <c r="B150" s="1023"/>
      <c r="C150" s="864"/>
      <c r="D150" s="864"/>
      <c r="E150" s="864"/>
      <c r="F150" s="864"/>
      <c r="G150" s="864"/>
      <c r="H150" s="864"/>
      <c r="I150" s="864"/>
      <c r="J150" s="864"/>
      <c r="K150" s="864"/>
      <c r="L150" s="864"/>
      <c r="M150" s="864"/>
      <c r="N150" s="1435"/>
      <c r="P150" s="7152"/>
      <c r="Q150" s="1433" t="str">
        <f ca="1">CELL("nomfichier",P146)</f>
        <v>D:\Données\1.UPRT\0-UPRT.fait\1-UPRT.FR-SITE-WEB\ff-fiches-fabrications\ff.fiches.fabrication.2023\ffr.restaurant.2023\[S_SOYEZ.CREATIFS.xlsx]Décors-Aromatisation-Astuces</v>
      </c>
      <c r="R150" s="864"/>
      <c r="S150" s="864"/>
      <c r="T150" s="864"/>
      <c r="U150" s="864"/>
      <c r="V150" s="864"/>
      <c r="W150" s="864"/>
      <c r="X150" s="864"/>
      <c r="Y150" s="864"/>
      <c r="Z150" s="864"/>
      <c r="AA150" s="864"/>
      <c r="AB150" s="864"/>
      <c r="AC150" s="1435"/>
    </row>
    <row r="151" spans="1:29" ht="15" customHeight="1">
      <c r="A151" s="7152"/>
      <c r="B151" s="7178" t="s">
        <v>1654</v>
      </c>
      <c r="C151" s="7179"/>
      <c r="D151" s="7179"/>
      <c r="E151" s="7179"/>
      <c r="F151" s="7179"/>
      <c r="G151" s="7179"/>
      <c r="H151" s="7179"/>
      <c r="I151" s="7179"/>
      <c r="J151" s="7179"/>
      <c r="K151" s="7179"/>
      <c r="L151" s="7179"/>
      <c r="M151" s="7179"/>
      <c r="N151" s="7180"/>
      <c r="P151" s="7152"/>
      <c r="Q151" s="7178" t="s">
        <v>1654</v>
      </c>
      <c r="R151" s="7179"/>
      <c r="S151" s="7179"/>
      <c r="T151" s="7179"/>
      <c r="U151" s="7179"/>
      <c r="V151" s="7179"/>
      <c r="W151" s="7179"/>
      <c r="X151" s="7179"/>
      <c r="Y151" s="7179"/>
      <c r="Z151" s="7179"/>
      <c r="AA151" s="7179"/>
      <c r="AB151" s="7179"/>
      <c r="AC151" s="7180"/>
    </row>
    <row r="152" spans="1:29" ht="15.75" thickBot="1">
      <c r="A152" s="7152"/>
      <c r="B152" s="7181"/>
      <c r="C152" s="7182"/>
      <c r="D152" s="7182"/>
      <c r="E152" s="7182"/>
      <c r="F152" s="7182"/>
      <c r="G152" s="7182"/>
      <c r="H152" s="7182"/>
      <c r="I152" s="7182"/>
      <c r="J152" s="7182"/>
      <c r="K152" s="7182"/>
      <c r="L152" s="7182"/>
      <c r="M152" s="7182"/>
      <c r="N152" s="7183"/>
      <c r="P152" s="7152"/>
      <c r="Q152" s="7181"/>
      <c r="R152" s="7182"/>
      <c r="S152" s="7182"/>
      <c r="T152" s="7182"/>
      <c r="U152" s="7182"/>
      <c r="V152" s="7182"/>
      <c r="W152" s="7182"/>
      <c r="X152" s="7182"/>
      <c r="Y152" s="7182"/>
      <c r="Z152" s="7182"/>
      <c r="AA152" s="7182"/>
      <c r="AB152" s="7182"/>
      <c r="AC152" s="7183"/>
    </row>
    <row r="154" spans="1:29" ht="15.75" thickBot="1">
      <c r="A154" s="818" t="s">
        <v>884</v>
      </c>
      <c r="B154" s="7151" t="str">
        <f>B155</f>
        <v>Mélange des colorants</v>
      </c>
      <c r="C154" s="7151"/>
      <c r="D154" s="7151"/>
      <c r="E154" s="7151"/>
      <c r="F154" s="7151"/>
      <c r="G154" s="7151"/>
      <c r="H154" s="7151"/>
      <c r="I154" s="7151"/>
      <c r="J154" s="7151"/>
      <c r="K154" s="7151"/>
      <c r="L154" s="7151"/>
      <c r="M154" s="7151"/>
      <c r="N154" s="7151"/>
      <c r="P154" s="818" t="s">
        <v>884</v>
      </c>
      <c r="Q154" s="7151" t="str">
        <f>Q155</f>
        <v>Mélange des colorants</v>
      </c>
      <c r="R154" s="7151"/>
      <c r="S154" s="7151"/>
      <c r="T154" s="7151"/>
      <c r="U154" s="7151"/>
      <c r="V154" s="7151"/>
      <c r="W154" s="7151"/>
      <c r="X154" s="7151"/>
      <c r="Y154" s="7151"/>
      <c r="Z154" s="7151"/>
      <c r="AA154" s="7151"/>
      <c r="AB154" s="7151"/>
      <c r="AC154" s="7151"/>
    </row>
    <row r="155" spans="1:29" ht="23.25" customHeight="1">
      <c r="A155" s="7152" t="str">
        <f>B155</f>
        <v>Mélange des colorants</v>
      </c>
      <c r="B155" s="7153" t="s">
        <v>1687</v>
      </c>
      <c r="C155" s="7154"/>
      <c r="D155" s="7154"/>
      <c r="E155" s="7154"/>
      <c r="F155" s="7154"/>
      <c r="G155" s="7154"/>
      <c r="H155" s="7154"/>
      <c r="I155" s="7154"/>
      <c r="J155" s="7154"/>
      <c r="K155" s="7154"/>
      <c r="L155" s="7154"/>
      <c r="M155" s="7154"/>
      <c r="N155" s="7155"/>
      <c r="P155" s="7152" t="str">
        <f>Q155</f>
        <v>Mélange des colorants</v>
      </c>
      <c r="Q155" s="7153" t="s">
        <v>1687</v>
      </c>
      <c r="R155" s="7154"/>
      <c r="S155" s="7154"/>
      <c r="T155" s="7154"/>
      <c r="U155" s="7154"/>
      <c r="V155" s="7154"/>
      <c r="W155" s="7154"/>
      <c r="X155" s="7154"/>
      <c r="Y155" s="7154"/>
      <c r="Z155" s="7154"/>
      <c r="AA155" s="7154"/>
      <c r="AB155" s="7154"/>
      <c r="AC155" s="7155"/>
    </row>
    <row r="156" spans="1:29" ht="15.75" customHeight="1">
      <c r="A156" s="7152"/>
      <c r="B156" s="7156"/>
      <c r="C156" s="7157"/>
      <c r="D156" s="7157"/>
      <c r="E156" s="7157"/>
      <c r="F156" s="7157"/>
      <c r="G156" s="7157"/>
      <c r="H156" s="7157"/>
      <c r="I156" s="7157"/>
      <c r="J156" s="7157"/>
      <c r="K156" s="7157"/>
      <c r="L156" s="7157"/>
      <c r="M156" s="7157"/>
      <c r="N156" s="7158"/>
      <c r="P156" s="7152"/>
      <c r="Q156" s="7156"/>
      <c r="R156" s="7157"/>
      <c r="S156" s="7157"/>
      <c r="T156" s="7157"/>
      <c r="U156" s="7157"/>
      <c r="V156" s="7157"/>
      <c r="W156" s="7157"/>
      <c r="X156" s="7157"/>
      <c r="Y156" s="7157"/>
      <c r="Z156" s="7157"/>
      <c r="AA156" s="7157"/>
      <c r="AB156" s="7157"/>
      <c r="AC156" s="7158"/>
    </row>
    <row r="157" spans="1:29" ht="15.75" customHeight="1">
      <c r="A157" s="7152"/>
      <c r="B157" s="7159" t="s">
        <v>885</v>
      </c>
      <c r="C157" s="7160"/>
      <c r="D157" s="7160"/>
      <c r="E157" s="7160"/>
      <c r="F157" s="7160"/>
      <c r="G157" s="7160"/>
      <c r="H157" s="7160"/>
      <c r="I157" s="7160"/>
      <c r="J157" s="7160"/>
      <c r="K157" s="7160"/>
      <c r="L157" s="7160"/>
      <c r="M157" s="7160"/>
      <c r="N157" s="7161"/>
      <c r="P157" s="7152"/>
      <c r="Q157" s="7159" t="s">
        <v>885</v>
      </c>
      <c r="R157" s="7160"/>
      <c r="S157" s="7160"/>
      <c r="T157" s="7160"/>
      <c r="U157" s="7160"/>
      <c r="V157" s="7160"/>
      <c r="W157" s="7160"/>
      <c r="X157" s="7160"/>
      <c r="Y157" s="7160"/>
      <c r="Z157" s="7160"/>
      <c r="AA157" s="7160"/>
      <c r="AB157" s="7160"/>
      <c r="AC157" s="7161"/>
    </row>
    <row r="158" spans="1:29" ht="15.75" customHeight="1" thickBot="1">
      <c r="A158" s="7152"/>
      <c r="B158" s="7162"/>
      <c r="C158" s="7163"/>
      <c r="D158" s="7163"/>
      <c r="E158" s="7163"/>
      <c r="F158" s="7163"/>
      <c r="G158" s="7163"/>
      <c r="H158" s="7163"/>
      <c r="I158" s="7163"/>
      <c r="J158" s="7163"/>
      <c r="K158" s="7163"/>
      <c r="L158" s="7163"/>
      <c r="M158" s="7163"/>
      <c r="N158" s="7164"/>
      <c r="P158" s="7152"/>
      <c r="Q158" s="7162"/>
      <c r="R158" s="7163"/>
      <c r="S158" s="7163"/>
      <c r="T158" s="7163"/>
      <c r="U158" s="7163"/>
      <c r="V158" s="7163"/>
      <c r="W158" s="7163"/>
      <c r="X158" s="7163"/>
      <c r="Y158" s="7163"/>
      <c r="Z158" s="7163"/>
      <c r="AA158" s="7163"/>
      <c r="AB158" s="7163"/>
      <c r="AC158" s="7164"/>
    </row>
    <row r="159" spans="1:29" ht="15" customHeight="1">
      <c r="A159" s="7152"/>
      <c r="B159" s="1023"/>
      <c r="C159" s="864"/>
      <c r="D159" s="864"/>
      <c r="E159" s="864"/>
      <c r="F159" s="864"/>
      <c r="G159" s="864"/>
      <c r="H159" s="864"/>
      <c r="I159" s="864"/>
      <c r="J159" s="864"/>
      <c r="K159" s="864"/>
      <c r="L159" s="864"/>
      <c r="M159" s="864"/>
      <c r="N159" s="1435"/>
      <c r="P159" s="7152"/>
      <c r="Q159" s="7165" t="s">
        <v>1104</v>
      </c>
      <c r="R159" s="7144"/>
      <c r="S159" s="7144"/>
      <c r="T159" s="7144"/>
      <c r="U159" s="7144"/>
      <c r="V159" s="7144"/>
      <c r="W159" s="7144"/>
      <c r="X159" s="7144"/>
      <c r="Y159" s="7144"/>
      <c r="Z159" s="7144"/>
      <c r="AA159" s="7144"/>
      <c r="AB159" s="7144"/>
      <c r="AC159" s="7166"/>
    </row>
    <row r="160" spans="1:29" ht="15" customHeight="1" thickBot="1">
      <c r="A160" s="7152"/>
      <c r="B160" s="1023"/>
      <c r="C160" s="864"/>
      <c r="D160" s="864"/>
      <c r="E160" s="864"/>
      <c r="F160" s="864"/>
      <c r="G160" s="7170" t="s">
        <v>763</v>
      </c>
      <c r="H160" s="7170"/>
      <c r="I160" s="864"/>
      <c r="J160" s="864"/>
      <c r="K160" s="864"/>
      <c r="L160" s="864"/>
      <c r="M160" s="864"/>
      <c r="N160" s="1435"/>
      <c r="P160" s="7152"/>
      <c r="Q160" s="7167"/>
      <c r="R160" s="7147"/>
      <c r="S160" s="7147"/>
      <c r="T160" s="7147"/>
      <c r="U160" s="7147"/>
      <c r="V160" s="7147"/>
      <c r="W160" s="7147"/>
      <c r="X160" s="7147"/>
      <c r="Y160" s="7147"/>
      <c r="Z160" s="7147"/>
      <c r="AA160" s="7147"/>
      <c r="AB160" s="7147"/>
      <c r="AC160" s="7168"/>
    </row>
    <row r="161" spans="1:29" ht="18.75" customHeight="1">
      <c r="A161" s="7152"/>
      <c r="B161" s="1023"/>
      <c r="C161" s="864"/>
      <c r="D161" s="864"/>
      <c r="E161" s="1436" t="s">
        <v>1129</v>
      </c>
      <c r="F161" s="1027" t="s">
        <v>832</v>
      </c>
      <c r="G161" s="7169">
        <v>0.5</v>
      </c>
      <c r="H161" s="7169"/>
      <c r="I161" s="7202" t="s">
        <v>913</v>
      </c>
      <c r="J161" s="7202"/>
      <c r="K161" s="7202"/>
      <c r="L161" s="7202"/>
      <c r="M161" s="7202"/>
      <c r="N161" s="7203"/>
      <c r="P161" s="7152"/>
      <c r="Q161" s="1023"/>
      <c r="R161" s="7184" t="s">
        <v>1688</v>
      </c>
      <c r="S161" s="7184"/>
      <c r="T161" s="7184"/>
      <c r="U161" s="7184"/>
      <c r="V161" s="7184"/>
      <c r="W161" s="7184"/>
      <c r="X161" s="7184"/>
      <c r="Y161" s="7184"/>
      <c r="Z161" s="7184"/>
      <c r="AA161" s="7184"/>
      <c r="AB161" s="7184"/>
      <c r="AC161" s="1435"/>
    </row>
    <row r="162" spans="1:29" ht="15" customHeight="1">
      <c r="A162" s="7152"/>
      <c r="B162" s="1023"/>
      <c r="C162" s="879" t="s">
        <v>761</v>
      </c>
      <c r="D162" s="1439" t="s">
        <v>1631</v>
      </c>
      <c r="E162" s="864"/>
      <c r="F162" s="864"/>
      <c r="G162" s="880"/>
      <c r="I162" s="7210" t="s">
        <v>1689</v>
      </c>
      <c r="J162" s="7210"/>
      <c r="K162" s="7210"/>
      <c r="L162" s="7210"/>
      <c r="M162" s="7210"/>
      <c r="N162" s="7211"/>
      <c r="P162" s="7152"/>
      <c r="Q162" s="1023"/>
      <c r="R162" s="7184"/>
      <c r="S162" s="7184"/>
      <c r="T162" s="7184"/>
      <c r="U162" s="7184"/>
      <c r="V162" s="7184"/>
      <c r="W162" s="7184"/>
      <c r="X162" s="7184"/>
      <c r="Y162" s="7184"/>
      <c r="Z162" s="7184"/>
      <c r="AA162" s="7184"/>
      <c r="AB162" s="7184"/>
      <c r="AC162" s="1435"/>
    </row>
    <row r="163" spans="1:29" ht="16.5" customHeight="1">
      <c r="A163" s="7152"/>
      <c r="B163" s="1023"/>
      <c r="C163" s="836">
        <v>0.5</v>
      </c>
      <c r="D163" s="1075" t="s">
        <v>1135</v>
      </c>
      <c r="E163" s="1075"/>
      <c r="F163" s="1075"/>
      <c r="G163" s="7171">
        <f>(C163/C167)*G161</f>
        <v>0.35714285714285715</v>
      </c>
      <c r="H163" s="7171"/>
      <c r="I163" s="7212"/>
      <c r="J163" s="7212"/>
      <c r="K163" s="7212"/>
      <c r="L163" s="7212"/>
      <c r="M163" s="7212"/>
      <c r="N163" s="7213"/>
      <c r="P163" s="7152"/>
      <c r="Q163" s="1023"/>
      <c r="R163" s="7184"/>
      <c r="S163" s="7184"/>
      <c r="T163" s="7184"/>
      <c r="U163" s="7184"/>
      <c r="V163" s="7184"/>
      <c r="W163" s="7184"/>
      <c r="X163" s="7184"/>
      <c r="Y163" s="7184"/>
      <c r="Z163" s="7184"/>
      <c r="AA163" s="7184"/>
      <c r="AB163" s="7184"/>
      <c r="AC163" s="1435"/>
    </row>
    <row r="164" spans="1:29" ht="15.75">
      <c r="A164" s="7152"/>
      <c r="B164" s="1023"/>
      <c r="C164" s="836">
        <v>0.1</v>
      </c>
      <c r="D164" s="1075" t="s">
        <v>1690</v>
      </c>
      <c r="E164" s="812"/>
      <c r="F164" s="825"/>
      <c r="G164" s="7171">
        <f>(C164/C167)*G161</f>
        <v>7.1428571428571438E-2</v>
      </c>
      <c r="H164" s="7171"/>
      <c r="I164" s="1007" t="s">
        <v>1691</v>
      </c>
      <c r="J164" s="1007"/>
      <c r="K164" s="1007"/>
      <c r="L164" s="1007"/>
      <c r="M164" s="1007"/>
      <c r="N164" s="1498"/>
      <c r="P164" s="7152"/>
      <c r="Q164" s="1023"/>
      <c r="R164" s="864"/>
      <c r="S164" s="864"/>
      <c r="T164" s="864"/>
      <c r="U164" s="864"/>
      <c r="V164" s="864"/>
      <c r="W164" s="864"/>
      <c r="X164" s="864"/>
      <c r="Y164" s="864"/>
      <c r="Z164" s="864"/>
      <c r="AA164" s="864"/>
      <c r="AB164" s="864"/>
      <c r="AC164" s="1435"/>
    </row>
    <row r="165" spans="1:29" ht="15.75" customHeight="1">
      <c r="A165" s="7152"/>
      <c r="B165" s="1023"/>
      <c r="C165" s="836">
        <v>0.1</v>
      </c>
      <c r="D165" s="1075" t="s">
        <v>1692</v>
      </c>
      <c r="E165" s="812"/>
      <c r="F165" s="825"/>
      <c r="G165" s="7171">
        <f>(C165/C167)*G161</f>
        <v>7.1428571428571438E-2</v>
      </c>
      <c r="H165" s="7171"/>
      <c r="I165" s="1146" t="s">
        <v>1693</v>
      </c>
      <c r="J165" s="1146"/>
      <c r="K165" s="1146"/>
      <c r="L165" s="1146"/>
      <c r="M165" s="1146"/>
      <c r="N165" s="1499"/>
      <c r="P165" s="7152"/>
      <c r="Q165" s="1023"/>
      <c r="R165" s="864"/>
      <c r="S165" s="864"/>
      <c r="T165" s="864"/>
      <c r="U165" s="864"/>
      <c r="V165" s="864"/>
      <c r="W165" s="864"/>
      <c r="X165" s="864"/>
      <c r="Y165" s="864"/>
      <c r="Z165" s="864"/>
      <c r="AA165" s="864"/>
      <c r="AB165" s="864"/>
      <c r="AC165" s="1435"/>
    </row>
    <row r="166" spans="1:29" ht="15.75" customHeight="1">
      <c r="A166" s="7152"/>
      <c r="B166" s="864"/>
      <c r="C166" s="1075"/>
      <c r="D166" s="1075"/>
      <c r="E166" s="812"/>
      <c r="F166" s="825"/>
      <c r="G166" s="7171"/>
      <c r="H166" s="7171"/>
      <c r="I166" s="1146"/>
      <c r="J166" s="1146"/>
      <c r="K166" s="1146"/>
      <c r="L166" s="1146"/>
      <c r="M166" s="1146"/>
      <c r="N166" s="1499"/>
      <c r="P166" s="7152"/>
      <c r="Q166" s="1023"/>
      <c r="R166" s="864"/>
      <c r="S166" s="864"/>
      <c r="T166" s="864"/>
      <c r="U166" s="864"/>
      <c r="V166" s="864"/>
      <c r="W166" s="864"/>
      <c r="X166" s="864"/>
      <c r="Y166" s="864"/>
      <c r="Z166" s="864"/>
      <c r="AA166" s="864"/>
      <c r="AB166" s="864"/>
      <c r="AC166" s="1435"/>
    </row>
    <row r="167" spans="1:29" ht="16.5" customHeight="1">
      <c r="A167" s="7152"/>
      <c r="B167" s="1023"/>
      <c r="C167" s="843">
        <f>SUM(C163:C165)</f>
        <v>0.7</v>
      </c>
      <c r="D167" s="7185" t="s">
        <v>1638</v>
      </c>
      <c r="E167" s="7185"/>
      <c r="F167" s="7185"/>
      <c r="G167" s="7175">
        <f>SUM(G163:G165)</f>
        <v>0.5</v>
      </c>
      <c r="H167" s="7175">
        <f>SUM(H163:H165)</f>
        <v>0</v>
      </c>
      <c r="I167" s="864"/>
      <c r="J167" s="864"/>
      <c r="K167" s="885"/>
      <c r="L167" s="864"/>
      <c r="M167" s="864"/>
      <c r="N167" s="1448"/>
      <c r="P167" s="7152"/>
      <c r="Q167" s="1023"/>
      <c r="R167" s="864"/>
      <c r="S167" s="864"/>
      <c r="T167" s="864"/>
      <c r="U167" s="864"/>
      <c r="V167" s="864"/>
      <c r="W167" s="864"/>
      <c r="X167" s="864"/>
      <c r="Y167" s="864"/>
      <c r="Z167" s="864"/>
      <c r="AA167" s="864"/>
      <c r="AB167" s="864"/>
      <c r="AC167" s="1435"/>
    </row>
    <row r="168" spans="1:29" ht="16.5" customHeight="1">
      <c r="A168" s="7152"/>
      <c r="B168" s="1023"/>
      <c r="C168" s="843"/>
      <c r="D168" s="1449"/>
      <c r="E168" s="1449"/>
      <c r="F168" s="1449"/>
      <c r="G168" s="845"/>
      <c r="H168" s="845"/>
      <c r="I168" s="864"/>
      <c r="J168" s="864"/>
      <c r="K168" s="885"/>
      <c r="L168" s="864"/>
      <c r="M168" s="864"/>
      <c r="N168" s="1448"/>
      <c r="P168" s="7152"/>
      <c r="Q168" s="1023"/>
      <c r="R168" s="864"/>
      <c r="S168" s="864"/>
      <c r="T168" s="864"/>
      <c r="U168" s="864"/>
      <c r="V168" s="864"/>
      <c r="W168" s="864"/>
      <c r="X168" s="864"/>
      <c r="Y168" s="864"/>
      <c r="Z168" s="864"/>
      <c r="AA168" s="864"/>
      <c r="AB168" s="864"/>
      <c r="AC168" s="1435"/>
    </row>
    <row r="169" spans="1:29" ht="16.5" customHeight="1">
      <c r="A169" s="7152"/>
      <c r="B169" s="1475"/>
      <c r="C169" s="1476"/>
      <c r="D169" s="1477"/>
      <c r="E169" s="1477"/>
      <c r="F169" s="1476"/>
      <c r="G169" s="1478"/>
      <c r="H169" s="1478"/>
      <c r="I169" s="1478"/>
      <c r="J169" s="1478"/>
      <c r="K169" s="1479"/>
      <c r="L169" s="1479"/>
      <c r="M169" s="1479"/>
      <c r="N169" s="1480"/>
      <c r="P169" s="7152"/>
      <c r="Q169" s="1023"/>
      <c r="R169" s="864"/>
      <c r="S169" s="864"/>
      <c r="T169" s="864"/>
      <c r="U169" s="864"/>
      <c r="V169" s="864"/>
      <c r="W169" s="864"/>
      <c r="X169" s="864"/>
      <c r="Y169" s="864"/>
      <c r="Z169" s="864"/>
      <c r="AA169" s="864"/>
      <c r="AB169" s="864"/>
      <c r="AC169" s="1435"/>
    </row>
    <row r="170" spans="1:29" ht="16.5" customHeight="1">
      <c r="A170" s="7152"/>
      <c r="B170" s="1023"/>
      <c r="C170" s="1500" t="s">
        <v>1694</v>
      </c>
      <c r="D170" s="864"/>
      <c r="E170" s="864"/>
      <c r="F170" s="864"/>
      <c r="G170" s="7170" t="s">
        <v>763</v>
      </c>
      <c r="H170" s="7170"/>
      <c r="I170" s="864"/>
      <c r="J170" s="864"/>
      <c r="K170" s="864"/>
      <c r="L170" s="864"/>
      <c r="M170" s="864"/>
      <c r="N170" s="1435"/>
      <c r="P170" s="7152"/>
      <c r="Q170" s="1023"/>
      <c r="R170" s="864"/>
      <c r="S170" s="864"/>
      <c r="T170" s="864"/>
      <c r="U170" s="864"/>
      <c r="V170" s="864"/>
      <c r="W170" s="864"/>
      <c r="X170" s="864"/>
      <c r="Y170" s="864"/>
      <c r="Z170" s="864"/>
      <c r="AA170" s="864"/>
      <c r="AB170" s="864"/>
      <c r="AC170" s="1435"/>
    </row>
    <row r="171" spans="1:29" ht="16.5" customHeight="1">
      <c r="A171" s="7152"/>
      <c r="B171" s="1023"/>
      <c r="C171" s="864"/>
      <c r="D171" s="864"/>
      <c r="E171" s="1436" t="s">
        <v>1129</v>
      </c>
      <c r="F171" s="1027" t="s">
        <v>832</v>
      </c>
      <c r="G171" s="7169">
        <v>0.5</v>
      </c>
      <c r="H171" s="7169"/>
      <c r="I171" s="7202" t="s">
        <v>913</v>
      </c>
      <c r="J171" s="7202"/>
      <c r="K171" s="7202"/>
      <c r="L171" s="7202"/>
      <c r="M171" s="7202"/>
      <c r="N171" s="7203"/>
      <c r="P171" s="7152"/>
      <c r="Q171" s="1023"/>
      <c r="R171" s="864"/>
      <c r="S171" s="864"/>
      <c r="T171" s="864"/>
      <c r="U171" s="864"/>
      <c r="V171" s="864"/>
      <c r="W171" s="864"/>
      <c r="X171" s="864"/>
      <c r="Y171" s="864"/>
      <c r="Z171" s="864"/>
      <c r="AA171" s="864"/>
      <c r="AB171" s="864"/>
      <c r="AC171" s="1435"/>
    </row>
    <row r="172" spans="1:29" ht="16.5" customHeight="1">
      <c r="A172" s="7152"/>
      <c r="B172" s="1023"/>
      <c r="C172" s="879" t="s">
        <v>761</v>
      </c>
      <c r="D172" s="1439" t="s">
        <v>1631</v>
      </c>
      <c r="E172" s="864"/>
      <c r="F172" s="864"/>
      <c r="G172" s="880"/>
      <c r="I172" s="7210" t="s">
        <v>1695</v>
      </c>
      <c r="J172" s="7210"/>
      <c r="K172" s="7210"/>
      <c r="L172" s="7210"/>
      <c r="M172" s="7210"/>
      <c r="N172" s="7211"/>
      <c r="P172" s="7152"/>
      <c r="Q172" s="1023"/>
      <c r="R172" s="864"/>
      <c r="S172" s="864"/>
      <c r="T172" s="864"/>
      <c r="U172" s="864"/>
      <c r="V172" s="864"/>
      <c r="W172" s="864"/>
      <c r="X172" s="864"/>
      <c r="Y172" s="864"/>
      <c r="Z172" s="864"/>
      <c r="AA172" s="864"/>
      <c r="AB172" s="864"/>
      <c r="AC172" s="1435"/>
    </row>
    <row r="173" spans="1:29" ht="16.5" customHeight="1">
      <c r="A173" s="7152"/>
      <c r="B173" s="1023"/>
      <c r="C173" s="836">
        <v>0.25</v>
      </c>
      <c r="D173" s="1075" t="s">
        <v>1696</v>
      </c>
      <c r="E173" s="1075"/>
      <c r="F173" s="1075"/>
      <c r="G173" s="7171">
        <f>(C173/C177)*G171</f>
        <v>0.3125</v>
      </c>
      <c r="H173" s="7171"/>
      <c r="I173" s="7212"/>
      <c r="J173" s="7212"/>
      <c r="K173" s="7212"/>
      <c r="L173" s="7212"/>
      <c r="M173" s="7212"/>
      <c r="N173" s="7213"/>
      <c r="P173" s="7152"/>
      <c r="Q173" s="1023"/>
      <c r="R173" s="864"/>
      <c r="S173" s="864"/>
      <c r="T173" s="864"/>
      <c r="U173" s="864"/>
      <c r="V173" s="864"/>
      <c r="W173" s="864"/>
      <c r="X173" s="864"/>
      <c r="Y173" s="864"/>
      <c r="Z173" s="864"/>
      <c r="AA173" s="864"/>
      <c r="AB173" s="864"/>
      <c r="AC173" s="1435"/>
    </row>
    <row r="174" spans="1:29" ht="16.5" customHeight="1">
      <c r="A174" s="7152"/>
      <c r="B174" s="1023"/>
      <c r="C174" s="836">
        <v>0.15</v>
      </c>
      <c r="D174" s="1075" t="s">
        <v>1697</v>
      </c>
      <c r="E174" s="812"/>
      <c r="F174" s="825"/>
      <c r="G174" s="7171">
        <f>(C174/C177)*G171</f>
        <v>0.18749999999999997</v>
      </c>
      <c r="H174" s="7171"/>
      <c r="I174" s="7212"/>
      <c r="J174" s="7212"/>
      <c r="K174" s="7212"/>
      <c r="L174" s="7212"/>
      <c r="M174" s="7212"/>
      <c r="N174" s="7213"/>
      <c r="P174" s="7152"/>
      <c r="Q174" s="1023"/>
      <c r="R174" s="864"/>
      <c r="S174" s="864"/>
      <c r="T174" s="864"/>
      <c r="U174" s="864"/>
      <c r="V174" s="864"/>
      <c r="W174" s="864"/>
      <c r="X174" s="864"/>
      <c r="Y174" s="864"/>
      <c r="Z174" s="864"/>
      <c r="AA174" s="864"/>
      <c r="AB174" s="864"/>
      <c r="AC174" s="1435"/>
    </row>
    <row r="175" spans="1:29" ht="16.5" customHeight="1">
      <c r="A175" s="7152"/>
      <c r="B175" s="1023"/>
      <c r="C175" s="836"/>
      <c r="D175" s="1075"/>
      <c r="E175" s="812"/>
      <c r="F175" s="825"/>
      <c r="G175" s="7171">
        <f>(C175/C177)*G171</f>
        <v>0</v>
      </c>
      <c r="H175" s="7171"/>
      <c r="I175" s="7214" t="s">
        <v>1698</v>
      </c>
      <c r="J175" s="7214"/>
      <c r="K175" s="7214"/>
      <c r="L175" s="7214"/>
      <c r="M175" s="7214"/>
      <c r="N175" s="7215"/>
      <c r="P175" s="7152"/>
      <c r="Q175" s="1023"/>
      <c r="R175" s="864"/>
      <c r="S175" s="864"/>
      <c r="T175" s="864"/>
      <c r="U175" s="864"/>
      <c r="V175" s="864"/>
      <c r="W175" s="864"/>
      <c r="X175" s="864"/>
      <c r="Y175" s="864"/>
      <c r="Z175" s="864"/>
      <c r="AA175" s="864"/>
      <c r="AB175" s="864"/>
      <c r="AC175" s="1435"/>
    </row>
    <row r="176" spans="1:29" ht="16.5" customHeight="1">
      <c r="A176" s="7152"/>
      <c r="B176" s="864"/>
      <c r="C176" s="1075"/>
      <c r="D176" s="1075"/>
      <c r="E176" s="812"/>
      <c r="F176" s="825"/>
      <c r="G176" s="7171"/>
      <c r="H176" s="7171"/>
      <c r="I176" s="7214"/>
      <c r="J176" s="7214"/>
      <c r="K176" s="7214"/>
      <c r="L176" s="7214"/>
      <c r="M176" s="7214"/>
      <c r="N176" s="7215"/>
      <c r="P176" s="7152"/>
      <c r="Q176" s="1459" t="s">
        <v>1628</v>
      </c>
      <c r="R176" s="864"/>
      <c r="S176" s="864"/>
      <c r="T176" s="864"/>
      <c r="U176" s="864"/>
      <c r="V176" s="864"/>
      <c r="W176" s="864"/>
      <c r="X176" s="864"/>
      <c r="Y176" s="864"/>
      <c r="Z176" s="864"/>
      <c r="AA176" s="864"/>
      <c r="AB176" s="864"/>
      <c r="AC176" s="1435"/>
    </row>
    <row r="177" spans="1:29" ht="16.5" customHeight="1" thickBot="1">
      <c r="A177" s="7152"/>
      <c r="B177" s="1023"/>
      <c r="C177" s="843">
        <f>SUM(C173:C175)</f>
        <v>0.4</v>
      </c>
      <c r="D177" s="7185" t="s">
        <v>1638</v>
      </c>
      <c r="E177" s="7185"/>
      <c r="F177" s="7185"/>
      <c r="G177" s="7175">
        <f>SUM(G173:G175)</f>
        <v>0.5</v>
      </c>
      <c r="H177" s="7175">
        <f>SUM(H173:H175)</f>
        <v>0</v>
      </c>
      <c r="I177" s="864"/>
      <c r="J177" s="864"/>
      <c r="K177" s="885"/>
      <c r="L177" s="864"/>
      <c r="M177" s="864"/>
      <c r="N177" s="1448"/>
      <c r="P177" s="7152"/>
      <c r="Q177" s="1433" t="str">
        <f ca="1">CELL("nomfichier",P173)</f>
        <v>D:\Données\1.UPRT\0-UPRT.fait\1-UPRT.FR-SITE-WEB\ff-fiches-fabrications\ff.fiches.fabrication.2023\ffr.restaurant.2023\[S_SOYEZ.CREATIFS.xlsx]Décors-Aromatisation-Astuces</v>
      </c>
      <c r="R177" s="864"/>
      <c r="S177" s="864"/>
      <c r="T177" s="864"/>
      <c r="U177" s="864"/>
      <c r="V177" s="864"/>
      <c r="W177" s="864"/>
      <c r="X177" s="864"/>
      <c r="Y177" s="864"/>
      <c r="Z177" s="864"/>
      <c r="AA177" s="864"/>
      <c r="AB177" s="864"/>
      <c r="AC177" s="1435"/>
    </row>
    <row r="178" spans="1:29" ht="16.5" thickBot="1">
      <c r="A178" s="7152"/>
      <c r="B178" s="1484"/>
      <c r="C178" s="1485"/>
      <c r="D178" s="994"/>
      <c r="E178" s="848"/>
      <c r="F178" s="848"/>
      <c r="G178" s="850"/>
      <c r="H178" s="812"/>
      <c r="I178" s="864"/>
      <c r="J178" s="864"/>
      <c r="K178" s="864"/>
      <c r="L178" s="864"/>
      <c r="M178" s="812"/>
      <c r="N178" s="1448"/>
      <c r="P178" s="7152"/>
      <c r="Q178" s="1460"/>
      <c r="R178" s="1461"/>
      <c r="S178" s="1461"/>
      <c r="T178" s="1461"/>
      <c r="U178" s="896"/>
      <c r="V178" s="896"/>
      <c r="W178" s="896"/>
      <c r="X178" s="896"/>
      <c r="Y178" s="896"/>
      <c r="Z178" s="896"/>
      <c r="AA178" s="896"/>
      <c r="AB178" s="896"/>
      <c r="AC178" s="897"/>
    </row>
    <row r="179" spans="1:29">
      <c r="A179" s="7152"/>
      <c r="B179" s="894" t="s">
        <v>761</v>
      </c>
      <c r="C179" s="895" t="s">
        <v>978</v>
      </c>
      <c r="D179" s="896"/>
      <c r="E179" s="896"/>
      <c r="F179" s="896"/>
      <c r="G179" s="896"/>
      <c r="H179" s="896"/>
      <c r="I179" s="896"/>
      <c r="J179" s="896"/>
      <c r="K179" s="896"/>
      <c r="L179" s="896"/>
      <c r="M179" s="896"/>
      <c r="N179" s="897"/>
      <c r="P179" s="7152"/>
      <c r="Q179" s="1023"/>
      <c r="R179" s="864" t="s">
        <v>904</v>
      </c>
      <c r="S179" s="1463" t="s">
        <v>1650</v>
      </c>
      <c r="T179" s="864"/>
      <c r="U179" s="864"/>
      <c r="V179" s="7176" t="s">
        <v>1651</v>
      </c>
      <c r="W179" s="7176"/>
      <c r="X179" s="7176"/>
      <c r="Y179" s="7176"/>
      <c r="Z179" s="7176"/>
      <c r="AA179" s="7176"/>
      <c r="AB179" s="7176"/>
      <c r="AC179" s="7177"/>
    </row>
    <row r="180" spans="1:29">
      <c r="A180" s="7152"/>
      <c r="B180" s="881" t="s">
        <v>763</v>
      </c>
      <c r="C180" s="899" t="s">
        <v>1652</v>
      </c>
      <c r="D180" s="859"/>
      <c r="E180" s="859"/>
      <c r="F180" s="859"/>
      <c r="G180" s="859"/>
      <c r="H180" s="859"/>
      <c r="I180" s="859"/>
      <c r="J180" s="859"/>
      <c r="K180" s="859"/>
      <c r="L180" s="859"/>
      <c r="M180" s="864"/>
      <c r="N180" s="1466"/>
      <c r="P180" s="7152"/>
      <c r="Q180" s="864"/>
      <c r="R180" s="864"/>
      <c r="S180" s="864"/>
      <c r="T180" s="864"/>
      <c r="U180" s="864"/>
      <c r="V180" s="1467"/>
      <c r="W180" s="1467" t="s">
        <v>1653</v>
      </c>
      <c r="X180" s="1467"/>
      <c r="Y180" s="1467"/>
      <c r="Z180" s="1467"/>
      <c r="AA180" s="1467"/>
      <c r="AB180" s="1467"/>
      <c r="AC180" s="1468"/>
    </row>
    <row r="181" spans="1:29" ht="15" customHeight="1">
      <c r="A181" s="7152"/>
      <c r="B181" s="7178" t="s">
        <v>1654</v>
      </c>
      <c r="C181" s="7179"/>
      <c r="D181" s="7179"/>
      <c r="E181" s="7179"/>
      <c r="F181" s="7179"/>
      <c r="G181" s="7179"/>
      <c r="H181" s="7179"/>
      <c r="I181" s="7179"/>
      <c r="J181" s="7179"/>
      <c r="K181" s="7179"/>
      <c r="L181" s="7179"/>
      <c r="M181" s="7179"/>
      <c r="N181" s="7180"/>
      <c r="P181" s="7152"/>
      <c r="Q181" s="7178" t="s">
        <v>1654</v>
      </c>
      <c r="R181" s="7179"/>
      <c r="S181" s="7179"/>
      <c r="T181" s="7179"/>
      <c r="U181" s="7179"/>
      <c r="V181" s="7179"/>
      <c r="W181" s="7179"/>
      <c r="X181" s="7179"/>
      <c r="Y181" s="7179"/>
      <c r="Z181" s="7179"/>
      <c r="AA181" s="7179"/>
      <c r="AB181" s="7179"/>
      <c r="AC181" s="7180"/>
    </row>
    <row r="182" spans="1:29" ht="15.75" thickBot="1">
      <c r="A182" s="7152"/>
      <c r="B182" s="7181"/>
      <c r="C182" s="7182"/>
      <c r="D182" s="7182"/>
      <c r="E182" s="7182"/>
      <c r="F182" s="7182"/>
      <c r="G182" s="7182"/>
      <c r="H182" s="7182"/>
      <c r="I182" s="7182"/>
      <c r="J182" s="7182"/>
      <c r="K182" s="7182"/>
      <c r="L182" s="7182"/>
      <c r="M182" s="7182"/>
      <c r="N182" s="7183"/>
      <c r="P182" s="7152"/>
      <c r="Q182" s="7181"/>
      <c r="R182" s="7182"/>
      <c r="S182" s="7182"/>
      <c r="T182" s="7182"/>
      <c r="U182" s="7182"/>
      <c r="V182" s="7182"/>
      <c r="W182" s="7182"/>
      <c r="X182" s="7182"/>
      <c r="Y182" s="7182"/>
      <c r="Z182" s="7182"/>
      <c r="AA182" s="7182"/>
      <c r="AB182" s="7182"/>
      <c r="AC182" s="7183"/>
    </row>
    <row r="184" spans="1:29" ht="15.75" thickBot="1">
      <c r="A184" s="818" t="s">
        <v>884</v>
      </c>
      <c r="B184" s="7151" t="str">
        <f>B185</f>
        <v>Gel neutre</v>
      </c>
      <c r="C184" s="7151"/>
      <c r="D184" s="7151"/>
      <c r="E184" s="7151"/>
      <c r="F184" s="7151"/>
      <c r="G184" s="7151"/>
      <c r="H184" s="7151"/>
      <c r="I184" s="7151"/>
      <c r="J184" s="7151"/>
      <c r="K184" s="7151"/>
      <c r="L184" s="7151"/>
      <c r="M184" s="7151"/>
      <c r="N184" s="7151"/>
      <c r="P184" s="818" t="s">
        <v>884</v>
      </c>
      <c r="Q184" s="7151" t="str">
        <f>Q185</f>
        <v>Gel neutre</v>
      </c>
      <c r="R184" s="7151"/>
      <c r="S184" s="7151"/>
      <c r="T184" s="7151"/>
      <c r="U184" s="7151"/>
      <c r="V184" s="7151"/>
      <c r="W184" s="7151"/>
      <c r="X184" s="7151"/>
      <c r="Y184" s="7151"/>
      <c r="Z184" s="7151"/>
      <c r="AA184" s="7151"/>
      <c r="AB184" s="7151"/>
      <c r="AC184" s="7151"/>
    </row>
    <row r="185" spans="1:29" ht="23.25" customHeight="1">
      <c r="A185" s="7152" t="str">
        <f>B185</f>
        <v>Gel neutre</v>
      </c>
      <c r="B185" s="7153" t="s">
        <v>1699</v>
      </c>
      <c r="C185" s="7154"/>
      <c r="D185" s="7154"/>
      <c r="E185" s="7154"/>
      <c r="F185" s="7154"/>
      <c r="G185" s="7154"/>
      <c r="H185" s="7154"/>
      <c r="I185" s="7154"/>
      <c r="J185" s="7154"/>
      <c r="K185" s="7154"/>
      <c r="L185" s="7154"/>
      <c r="M185" s="7154"/>
      <c r="N185" s="7155"/>
      <c r="P185" s="7152" t="str">
        <f>Q185</f>
        <v>Gel neutre</v>
      </c>
      <c r="Q185" s="7153" t="s">
        <v>1699</v>
      </c>
      <c r="R185" s="7154"/>
      <c r="S185" s="7154"/>
      <c r="T185" s="7154"/>
      <c r="U185" s="7154"/>
      <c r="V185" s="7154"/>
      <c r="W185" s="7154"/>
      <c r="X185" s="7154"/>
      <c r="Y185" s="7154"/>
      <c r="Z185" s="7154"/>
      <c r="AA185" s="7154"/>
      <c r="AB185" s="7154"/>
      <c r="AC185" s="7155"/>
    </row>
    <row r="186" spans="1:29" ht="15.75" customHeight="1">
      <c r="A186" s="7152"/>
      <c r="B186" s="7156"/>
      <c r="C186" s="7157"/>
      <c r="D186" s="7157"/>
      <c r="E186" s="7157"/>
      <c r="F186" s="7157"/>
      <c r="G186" s="7157"/>
      <c r="H186" s="7157"/>
      <c r="I186" s="7157"/>
      <c r="J186" s="7157"/>
      <c r="K186" s="7157"/>
      <c r="L186" s="7157"/>
      <c r="M186" s="7157"/>
      <c r="N186" s="7158"/>
      <c r="P186" s="7152"/>
      <c r="Q186" s="7156"/>
      <c r="R186" s="7157"/>
      <c r="S186" s="7157"/>
      <c r="T186" s="7157"/>
      <c r="U186" s="7157"/>
      <c r="V186" s="7157"/>
      <c r="W186" s="7157"/>
      <c r="X186" s="7157"/>
      <c r="Y186" s="7157"/>
      <c r="Z186" s="7157"/>
      <c r="AA186" s="7157"/>
      <c r="AB186" s="7157"/>
      <c r="AC186" s="7158"/>
    </row>
    <row r="187" spans="1:29" ht="15.75" customHeight="1">
      <c r="A187" s="7152"/>
      <c r="B187" s="7159" t="s">
        <v>885</v>
      </c>
      <c r="C187" s="7160"/>
      <c r="D187" s="7160"/>
      <c r="E187" s="7160"/>
      <c r="F187" s="7160"/>
      <c r="G187" s="7160"/>
      <c r="H187" s="7160"/>
      <c r="I187" s="7160"/>
      <c r="J187" s="7160"/>
      <c r="K187" s="7160"/>
      <c r="L187" s="7160"/>
      <c r="M187" s="7160"/>
      <c r="N187" s="7161"/>
      <c r="P187" s="7152"/>
      <c r="Q187" s="7159" t="s">
        <v>885</v>
      </c>
      <c r="R187" s="7160"/>
      <c r="S187" s="7160"/>
      <c r="T187" s="7160"/>
      <c r="U187" s="7160"/>
      <c r="V187" s="7160"/>
      <c r="W187" s="7160"/>
      <c r="X187" s="7160"/>
      <c r="Y187" s="7160"/>
      <c r="Z187" s="7160"/>
      <c r="AA187" s="7160"/>
      <c r="AB187" s="7160"/>
      <c r="AC187" s="7161"/>
    </row>
    <row r="188" spans="1:29" ht="15.75" customHeight="1" thickBot="1">
      <c r="A188" s="7152"/>
      <c r="B188" s="7162"/>
      <c r="C188" s="7163"/>
      <c r="D188" s="7163"/>
      <c r="E188" s="7163"/>
      <c r="F188" s="7163"/>
      <c r="G188" s="7163"/>
      <c r="H188" s="7163"/>
      <c r="I188" s="7163"/>
      <c r="J188" s="7163"/>
      <c r="K188" s="7163"/>
      <c r="L188" s="7163"/>
      <c r="M188" s="7163"/>
      <c r="N188" s="7164"/>
      <c r="P188" s="7152"/>
      <c r="Q188" s="7162"/>
      <c r="R188" s="7163"/>
      <c r="S188" s="7163"/>
      <c r="T188" s="7163"/>
      <c r="U188" s="7163"/>
      <c r="V188" s="7163"/>
      <c r="W188" s="7163"/>
      <c r="X188" s="7163"/>
      <c r="Y188" s="7163"/>
      <c r="Z188" s="7163"/>
      <c r="AA188" s="7163"/>
      <c r="AB188" s="7163"/>
      <c r="AC188" s="7164"/>
    </row>
    <row r="189" spans="1:29" ht="15" customHeight="1">
      <c r="A189" s="7152"/>
      <c r="B189" s="1023"/>
      <c r="C189" s="864"/>
      <c r="D189" s="864"/>
      <c r="E189" s="864"/>
      <c r="F189" s="864"/>
      <c r="G189" s="864"/>
      <c r="H189" s="864"/>
      <c r="I189" s="864"/>
      <c r="J189" s="864"/>
      <c r="K189" s="864"/>
      <c r="L189" s="864"/>
      <c r="M189" s="864"/>
      <c r="N189" s="1435"/>
      <c r="P189" s="7152"/>
      <c r="Q189" s="7165" t="s">
        <v>1104</v>
      </c>
      <c r="R189" s="7144"/>
      <c r="S189" s="7144"/>
      <c r="T189" s="7144"/>
      <c r="U189" s="7144"/>
      <c r="V189" s="7144"/>
      <c r="W189" s="7144"/>
      <c r="X189" s="7144"/>
      <c r="Y189" s="7144"/>
      <c r="Z189" s="7144"/>
      <c r="AA189" s="7144"/>
      <c r="AB189" s="7144"/>
      <c r="AC189" s="7166"/>
    </row>
    <row r="190" spans="1:29" ht="15" customHeight="1" thickBot="1">
      <c r="A190" s="7152"/>
      <c r="B190" s="1023"/>
      <c r="C190" s="864"/>
      <c r="D190" s="864"/>
      <c r="E190" s="864"/>
      <c r="F190" s="864"/>
      <c r="G190" s="7170" t="s">
        <v>763</v>
      </c>
      <c r="H190" s="7170"/>
      <c r="I190" s="864"/>
      <c r="J190" s="864"/>
      <c r="K190" s="864"/>
      <c r="L190" s="864"/>
      <c r="M190" s="864"/>
      <c r="N190" s="1435"/>
      <c r="P190" s="7152"/>
      <c r="Q190" s="7167"/>
      <c r="R190" s="7147"/>
      <c r="S190" s="7147"/>
      <c r="T190" s="7147"/>
      <c r="U190" s="7147"/>
      <c r="V190" s="7147"/>
      <c r="W190" s="7147"/>
      <c r="X190" s="7147"/>
      <c r="Y190" s="7147"/>
      <c r="Z190" s="7147"/>
      <c r="AA190" s="7147"/>
      <c r="AB190" s="7147"/>
      <c r="AC190" s="7168"/>
    </row>
    <row r="191" spans="1:29" ht="18.75" customHeight="1">
      <c r="A191" s="7152"/>
      <c r="B191" s="1023"/>
      <c r="C191" s="864"/>
      <c r="D191" s="864"/>
      <c r="E191" s="1436" t="s">
        <v>1129</v>
      </c>
      <c r="F191" s="1027" t="s">
        <v>832</v>
      </c>
      <c r="G191" s="7187">
        <v>1</v>
      </c>
      <c r="H191" s="7187"/>
      <c r="I191" s="1469"/>
      <c r="J191" s="864"/>
      <c r="K191" s="864"/>
      <c r="L191" s="864"/>
      <c r="M191" s="864"/>
      <c r="N191" s="1435"/>
      <c r="P191" s="7152"/>
      <c r="Q191" s="1023"/>
      <c r="R191" s="7184" t="s">
        <v>1634</v>
      </c>
      <c r="S191" s="7184"/>
      <c r="T191" s="7184"/>
      <c r="U191" s="7184"/>
      <c r="V191" s="7184"/>
      <c r="W191" s="7184"/>
      <c r="X191" s="7184"/>
      <c r="Y191" s="7184"/>
      <c r="Z191" s="7184"/>
      <c r="AA191" s="7184"/>
      <c r="AB191" s="7184"/>
      <c r="AC191" s="1435"/>
    </row>
    <row r="192" spans="1:29" ht="15" customHeight="1">
      <c r="A192" s="7152"/>
      <c r="B192" s="1501"/>
      <c r="C192" s="879" t="s">
        <v>761</v>
      </c>
      <c r="D192" s="1439" t="s">
        <v>1631</v>
      </c>
      <c r="E192" s="864"/>
      <c r="F192" s="864"/>
      <c r="G192" s="880"/>
      <c r="I192" s="1486" t="s">
        <v>913</v>
      </c>
      <c r="K192" s="1486"/>
      <c r="L192" s="1486"/>
      <c r="M192" s="1486"/>
      <c r="N192" s="1487"/>
      <c r="P192" s="7152"/>
      <c r="Q192" s="1023"/>
      <c r="R192" s="7184"/>
      <c r="S192" s="7184"/>
      <c r="T192" s="7184"/>
      <c r="U192" s="7184"/>
      <c r="V192" s="7184"/>
      <c r="W192" s="7184"/>
      <c r="X192" s="7184"/>
      <c r="Y192" s="7184"/>
      <c r="Z192" s="7184"/>
      <c r="AA192" s="7184"/>
      <c r="AB192" s="7184"/>
      <c r="AC192" s="1435"/>
    </row>
    <row r="193" spans="1:29" ht="16.5" customHeight="1">
      <c r="A193" s="7152"/>
      <c r="B193" s="1023"/>
      <c r="C193" s="836">
        <v>0.5</v>
      </c>
      <c r="D193" s="1075" t="s">
        <v>1700</v>
      </c>
      <c r="E193" s="812"/>
      <c r="F193" s="1075"/>
      <c r="G193" s="7171">
        <f>(C193/C198)*G191</f>
        <v>0.52631578947368418</v>
      </c>
      <c r="H193" s="7171"/>
      <c r="I193" s="7216" t="s">
        <v>1701</v>
      </c>
      <c r="J193" s="7216"/>
      <c r="K193" s="7216"/>
      <c r="L193" s="7216"/>
      <c r="M193" s="7216"/>
      <c r="N193" s="7217"/>
      <c r="P193" s="7152"/>
      <c r="Q193" s="1023"/>
      <c r="R193" s="7184"/>
      <c r="S193" s="7184"/>
      <c r="T193" s="7184"/>
      <c r="U193" s="7184"/>
      <c r="V193" s="7184"/>
      <c r="W193" s="7184"/>
      <c r="X193" s="7184"/>
      <c r="Y193" s="7184"/>
      <c r="Z193" s="7184"/>
      <c r="AA193" s="7184"/>
      <c r="AB193" s="7184"/>
      <c r="AC193" s="1435"/>
    </row>
    <row r="194" spans="1:29" ht="15.75">
      <c r="A194" s="7152"/>
      <c r="B194" s="1023"/>
      <c r="C194" s="836">
        <v>0.15</v>
      </c>
      <c r="D194" s="1075" t="s">
        <v>1702</v>
      </c>
      <c r="E194" s="812"/>
      <c r="F194" s="825"/>
      <c r="G194" s="7171">
        <f>(C194/C198)*G191</f>
        <v>0.15789473684210525</v>
      </c>
      <c r="H194" s="7171"/>
      <c r="I194" s="7218"/>
      <c r="J194" s="7218"/>
      <c r="K194" s="7218"/>
      <c r="L194" s="7218"/>
      <c r="M194" s="7218"/>
      <c r="N194" s="7219"/>
      <c r="P194" s="7152"/>
      <c r="Q194" s="1023"/>
      <c r="R194" s="864"/>
      <c r="S194" s="864"/>
      <c r="T194" s="864"/>
      <c r="U194" s="864"/>
      <c r="V194" s="864"/>
      <c r="W194" s="864"/>
      <c r="X194" s="864"/>
      <c r="Y194" s="864"/>
      <c r="Z194" s="864"/>
      <c r="AA194" s="864"/>
      <c r="AB194" s="864"/>
      <c r="AC194" s="1435"/>
    </row>
    <row r="195" spans="1:29" ht="15.75" customHeight="1">
      <c r="A195" s="7152"/>
      <c r="B195" s="1023"/>
      <c r="C195" s="836">
        <v>0.3</v>
      </c>
      <c r="D195" s="1075" t="s">
        <v>1703</v>
      </c>
      <c r="E195" s="812"/>
      <c r="F195" s="825"/>
      <c r="G195" s="7171">
        <f>(C195/C198)*G191</f>
        <v>0.31578947368421051</v>
      </c>
      <c r="H195" s="7171"/>
      <c r="I195" s="7220"/>
      <c r="J195" s="7220"/>
      <c r="K195" s="7220"/>
      <c r="L195" s="7220"/>
      <c r="M195" s="7220"/>
      <c r="N195" s="7221"/>
      <c r="P195" s="7152"/>
      <c r="Q195" s="1023"/>
      <c r="R195" s="864"/>
      <c r="S195" s="864"/>
      <c r="T195" s="864"/>
      <c r="U195" s="864"/>
      <c r="V195" s="864"/>
      <c r="W195" s="864"/>
      <c r="X195" s="864"/>
      <c r="Y195" s="864"/>
      <c r="Z195" s="864"/>
      <c r="AA195" s="864"/>
      <c r="AB195" s="864"/>
      <c r="AC195" s="1435"/>
    </row>
    <row r="196" spans="1:29" ht="15.75" customHeight="1">
      <c r="A196" s="7152"/>
      <c r="B196" s="1023"/>
      <c r="C196" s="836"/>
      <c r="D196" s="1075"/>
      <c r="E196" s="812"/>
      <c r="F196" s="825"/>
      <c r="G196" s="7222">
        <f>(C196/C198)*G191</f>
        <v>0</v>
      </c>
      <c r="H196" s="7222"/>
      <c r="I196" s="1097"/>
      <c r="J196" s="1471"/>
      <c r="K196" s="1471"/>
      <c r="L196" s="1471"/>
      <c r="M196" s="1471"/>
      <c r="N196" s="1472"/>
      <c r="P196" s="7152"/>
      <c r="Q196" s="1023"/>
      <c r="R196" s="864"/>
      <c r="S196" s="864"/>
      <c r="T196" s="864"/>
      <c r="U196" s="864"/>
      <c r="V196" s="864"/>
      <c r="W196" s="864"/>
      <c r="X196" s="864"/>
      <c r="Y196" s="864"/>
      <c r="Z196" s="864"/>
      <c r="AA196" s="864"/>
      <c r="AB196" s="864"/>
      <c r="AC196" s="1435"/>
    </row>
    <row r="197" spans="1:29" ht="15.75" customHeight="1">
      <c r="A197" s="7152"/>
      <c r="B197" s="1023"/>
      <c r="C197" s="1075"/>
      <c r="D197" s="1075"/>
      <c r="E197" s="1470"/>
      <c r="F197" s="1470"/>
      <c r="G197" s="7171"/>
      <c r="H197" s="7171"/>
      <c r="I197" s="864"/>
      <c r="J197" s="1471"/>
      <c r="K197" s="1471"/>
      <c r="L197" s="1471"/>
      <c r="M197" s="1471"/>
      <c r="N197" s="1472"/>
      <c r="P197" s="7152"/>
      <c r="Q197" s="1459" t="s">
        <v>1628</v>
      </c>
      <c r="R197" s="864"/>
      <c r="S197" s="864"/>
      <c r="T197" s="864"/>
      <c r="U197" s="864"/>
      <c r="V197" s="864"/>
      <c r="W197" s="864"/>
      <c r="X197" s="864"/>
      <c r="Y197" s="864"/>
      <c r="Z197" s="864"/>
      <c r="AA197" s="864"/>
      <c r="AB197" s="864"/>
      <c r="AC197" s="1435"/>
    </row>
    <row r="198" spans="1:29" ht="16.5" thickBot="1">
      <c r="A198" s="7152"/>
      <c r="B198" s="1023"/>
      <c r="C198" s="843">
        <f>SUM(C193:C196)</f>
        <v>0.95</v>
      </c>
      <c r="D198" s="7185" t="s">
        <v>1638</v>
      </c>
      <c r="E198" s="7185"/>
      <c r="F198" s="7185"/>
      <c r="G198" s="7175">
        <f>SUM(G193:G196)</f>
        <v>0.99999999999999989</v>
      </c>
      <c r="H198" s="7175">
        <f>SUM(H193:H196)</f>
        <v>0</v>
      </c>
      <c r="I198" s="864"/>
      <c r="J198" s="1471"/>
      <c r="K198" s="1471"/>
      <c r="L198" s="1471"/>
      <c r="M198" s="1471"/>
      <c r="N198" s="1472"/>
      <c r="P198" s="7152"/>
      <c r="Q198" s="1433" t="str">
        <f ca="1">CELL("nomfichier",P194)</f>
        <v>D:\Données\1.UPRT\0-UPRT.fait\1-UPRT.FR-SITE-WEB\ff-fiches-fabrications\ff.fiches.fabrication.2023\ffr.restaurant.2023\[S_SOYEZ.CREATIFS.xlsx]Décors-Aromatisation-Astuces</v>
      </c>
      <c r="R198" s="864"/>
      <c r="S198" s="864"/>
      <c r="T198" s="864"/>
      <c r="U198" s="864"/>
      <c r="V198" s="864"/>
      <c r="W198" s="864"/>
      <c r="X198" s="864"/>
      <c r="Y198" s="864"/>
      <c r="Z198" s="864"/>
      <c r="AA198" s="864"/>
      <c r="AB198" s="864"/>
      <c r="AC198" s="1435"/>
    </row>
    <row r="199" spans="1:29" ht="16.5" thickBot="1">
      <c r="A199" s="7152"/>
      <c r="B199" s="1023"/>
      <c r="C199" s="965"/>
      <c r="D199" s="1449"/>
      <c r="E199" s="1449"/>
      <c r="F199" s="1449"/>
      <c r="G199" s="1449"/>
      <c r="H199" s="1449"/>
      <c r="I199" s="864"/>
      <c r="J199" s="1471"/>
      <c r="K199" s="1471"/>
      <c r="L199" s="1471"/>
      <c r="M199" s="1471"/>
      <c r="N199" s="1472"/>
      <c r="P199" s="7152"/>
      <c r="Q199" s="1460"/>
      <c r="R199" s="1461"/>
      <c r="S199" s="1461"/>
      <c r="T199" s="1461"/>
      <c r="U199" s="896"/>
      <c r="V199" s="896"/>
      <c r="W199" s="896"/>
      <c r="X199" s="896"/>
      <c r="Y199" s="896"/>
      <c r="Z199" s="896"/>
      <c r="AA199" s="896"/>
      <c r="AB199" s="896"/>
      <c r="AC199" s="897"/>
    </row>
    <row r="200" spans="1:29">
      <c r="A200" s="7152"/>
      <c r="B200" s="894" t="s">
        <v>761</v>
      </c>
      <c r="C200" s="1462" t="s">
        <v>978</v>
      </c>
      <c r="D200" s="896"/>
      <c r="E200" s="896"/>
      <c r="F200" s="896"/>
      <c r="G200" s="896"/>
      <c r="H200" s="896"/>
      <c r="I200" s="896"/>
      <c r="J200" s="896"/>
      <c r="K200" s="896"/>
      <c r="L200" s="896"/>
      <c r="M200" s="896"/>
      <c r="N200" s="897"/>
      <c r="P200" s="7152"/>
      <c r="Q200" s="1023"/>
      <c r="R200" s="864" t="s">
        <v>904</v>
      </c>
      <c r="S200" s="1463" t="s">
        <v>1650</v>
      </c>
      <c r="T200" s="864"/>
      <c r="U200" s="864"/>
      <c r="V200" s="7176" t="s">
        <v>1651</v>
      </c>
      <c r="W200" s="7176"/>
      <c r="X200" s="7176"/>
      <c r="Y200" s="7176"/>
      <c r="Z200" s="7176"/>
      <c r="AA200" s="7176"/>
      <c r="AB200" s="7176"/>
      <c r="AC200" s="7177"/>
    </row>
    <row r="201" spans="1:29">
      <c r="A201" s="7152"/>
      <c r="B201" s="1464" t="s">
        <v>763</v>
      </c>
      <c r="C201" s="1465" t="s">
        <v>1652</v>
      </c>
      <c r="D201" s="859"/>
      <c r="E201" s="859"/>
      <c r="F201" s="859"/>
      <c r="G201" s="859"/>
      <c r="H201" s="859"/>
      <c r="I201" s="859"/>
      <c r="J201" s="859"/>
      <c r="K201" s="859"/>
      <c r="L201" s="859"/>
      <c r="M201" s="864"/>
      <c r="N201" s="1466"/>
      <c r="P201" s="7152"/>
      <c r="Q201" s="864"/>
      <c r="R201" s="864"/>
      <c r="S201" s="864"/>
      <c r="T201" s="864"/>
      <c r="U201" s="864"/>
      <c r="V201" s="1467"/>
      <c r="W201" s="1467" t="s">
        <v>1653</v>
      </c>
      <c r="X201" s="1467"/>
      <c r="Y201" s="1467"/>
      <c r="Z201" s="1467"/>
      <c r="AA201" s="1467"/>
      <c r="AB201" s="1467"/>
      <c r="AC201" s="1468"/>
    </row>
    <row r="202" spans="1:29" ht="15" customHeight="1">
      <c r="A202" s="7152"/>
      <c r="B202" s="7178" t="s">
        <v>1654</v>
      </c>
      <c r="C202" s="7179"/>
      <c r="D202" s="7179"/>
      <c r="E202" s="7179"/>
      <c r="F202" s="7179"/>
      <c r="G202" s="7179"/>
      <c r="H202" s="7179"/>
      <c r="I202" s="7179"/>
      <c r="J202" s="7179"/>
      <c r="K202" s="7179"/>
      <c r="L202" s="7179"/>
      <c r="M202" s="7179"/>
      <c r="N202" s="7180"/>
      <c r="P202" s="7152"/>
      <c r="Q202" s="7178" t="s">
        <v>1654</v>
      </c>
      <c r="R202" s="7179"/>
      <c r="S202" s="7179"/>
      <c r="T202" s="7179"/>
      <c r="U202" s="7179"/>
      <c r="V202" s="7179"/>
      <c r="W202" s="7179"/>
      <c r="X202" s="7179"/>
      <c r="Y202" s="7179"/>
      <c r="Z202" s="7179"/>
      <c r="AA202" s="7179"/>
      <c r="AB202" s="7179"/>
      <c r="AC202" s="7180"/>
    </row>
    <row r="203" spans="1:29" ht="15.75" thickBot="1">
      <c r="A203" s="7152"/>
      <c r="B203" s="7181"/>
      <c r="C203" s="7182"/>
      <c r="D203" s="7182"/>
      <c r="E203" s="7182"/>
      <c r="F203" s="7182"/>
      <c r="G203" s="7182"/>
      <c r="H203" s="7182"/>
      <c r="I203" s="7182"/>
      <c r="J203" s="7182"/>
      <c r="K203" s="7182"/>
      <c r="L203" s="7182"/>
      <c r="M203" s="7182"/>
      <c r="N203" s="7183"/>
      <c r="P203" s="7152"/>
      <c r="Q203" s="7181"/>
      <c r="R203" s="7182"/>
      <c r="S203" s="7182"/>
      <c r="T203" s="7182"/>
      <c r="U203" s="7182"/>
      <c r="V203" s="7182"/>
      <c r="W203" s="7182"/>
      <c r="X203" s="7182"/>
      <c r="Y203" s="7182"/>
      <c r="Z203" s="7182"/>
      <c r="AA203" s="7182"/>
      <c r="AB203" s="7182"/>
      <c r="AC203" s="7183"/>
    </row>
    <row r="205" spans="1:29" ht="15.75" thickBot="1">
      <c r="A205" s="818" t="s">
        <v>884</v>
      </c>
      <c r="B205" s="7151" t="str">
        <f>B206</f>
        <v>Glaçage pour marrons glacés</v>
      </c>
      <c r="C205" s="7151"/>
      <c r="D205" s="7151"/>
      <c r="E205" s="7151"/>
      <c r="F205" s="7151"/>
      <c r="G205" s="7151"/>
      <c r="H205" s="7151"/>
      <c r="I205" s="7151"/>
      <c r="J205" s="7151"/>
      <c r="K205" s="7151"/>
      <c r="L205" s="7151"/>
      <c r="M205" s="7151"/>
      <c r="N205" s="7151"/>
      <c r="P205" s="818" t="s">
        <v>884</v>
      </c>
      <c r="Q205" s="7151" t="str">
        <f>Q206</f>
        <v>Glaçage pour marrons glacés</v>
      </c>
      <c r="R205" s="7151"/>
      <c r="S205" s="7151"/>
      <c r="T205" s="7151"/>
      <c r="U205" s="7151"/>
      <c r="V205" s="7151"/>
      <c r="W205" s="7151"/>
      <c r="X205" s="7151"/>
      <c r="Y205" s="7151"/>
      <c r="Z205" s="7151"/>
      <c r="AA205" s="7151"/>
      <c r="AB205" s="7151"/>
      <c r="AC205" s="7151"/>
    </row>
    <row r="206" spans="1:29" ht="23.25" customHeight="1">
      <c r="A206" s="7152" t="str">
        <f>B206</f>
        <v>Glaçage pour marrons glacés</v>
      </c>
      <c r="B206" s="7153" t="s">
        <v>1704</v>
      </c>
      <c r="C206" s="7154"/>
      <c r="D206" s="7154"/>
      <c r="E206" s="7154"/>
      <c r="F206" s="7154"/>
      <c r="G206" s="7154"/>
      <c r="H206" s="7154"/>
      <c r="I206" s="7154"/>
      <c r="J206" s="7154"/>
      <c r="K206" s="7154"/>
      <c r="L206" s="7154"/>
      <c r="M206" s="7154"/>
      <c r="N206" s="7155"/>
      <c r="P206" s="7152" t="str">
        <f>Q206</f>
        <v>Glaçage pour marrons glacés</v>
      </c>
      <c r="Q206" s="7153" t="s">
        <v>1704</v>
      </c>
      <c r="R206" s="7154"/>
      <c r="S206" s="7154"/>
      <c r="T206" s="7154"/>
      <c r="U206" s="7154"/>
      <c r="V206" s="7154"/>
      <c r="W206" s="7154"/>
      <c r="X206" s="7154"/>
      <c r="Y206" s="7154"/>
      <c r="Z206" s="7154"/>
      <c r="AA206" s="7154"/>
      <c r="AB206" s="7154"/>
      <c r="AC206" s="7155"/>
    </row>
    <row r="207" spans="1:29" ht="15.75" customHeight="1">
      <c r="A207" s="7152"/>
      <c r="B207" s="7156"/>
      <c r="C207" s="7157"/>
      <c r="D207" s="7157"/>
      <c r="E207" s="7157"/>
      <c r="F207" s="7157"/>
      <c r="G207" s="7157"/>
      <c r="H207" s="7157"/>
      <c r="I207" s="7157"/>
      <c r="J207" s="7157"/>
      <c r="K207" s="7157"/>
      <c r="L207" s="7157"/>
      <c r="M207" s="7157"/>
      <c r="N207" s="7158"/>
      <c r="P207" s="7152"/>
      <c r="Q207" s="7156"/>
      <c r="R207" s="7157"/>
      <c r="S207" s="7157"/>
      <c r="T207" s="7157"/>
      <c r="U207" s="7157"/>
      <c r="V207" s="7157"/>
      <c r="W207" s="7157"/>
      <c r="X207" s="7157"/>
      <c r="Y207" s="7157"/>
      <c r="Z207" s="7157"/>
      <c r="AA207" s="7157"/>
      <c r="AB207" s="7157"/>
      <c r="AC207" s="7158"/>
    </row>
    <row r="208" spans="1:29" ht="15.75" customHeight="1">
      <c r="A208" s="7152"/>
      <c r="B208" s="7159" t="s">
        <v>885</v>
      </c>
      <c r="C208" s="7160"/>
      <c r="D208" s="7160"/>
      <c r="E208" s="7160"/>
      <c r="F208" s="7160"/>
      <c r="G208" s="7160"/>
      <c r="H208" s="7160"/>
      <c r="I208" s="7160"/>
      <c r="J208" s="7160"/>
      <c r="K208" s="7160"/>
      <c r="L208" s="7160"/>
      <c r="M208" s="7160"/>
      <c r="N208" s="7161"/>
      <c r="P208" s="7152"/>
      <c r="Q208" s="7159" t="s">
        <v>885</v>
      </c>
      <c r="R208" s="7160"/>
      <c r="S208" s="7160"/>
      <c r="T208" s="7160"/>
      <c r="U208" s="7160"/>
      <c r="V208" s="7160"/>
      <c r="W208" s="7160"/>
      <c r="X208" s="7160"/>
      <c r="Y208" s="7160"/>
      <c r="Z208" s="7160"/>
      <c r="AA208" s="7160"/>
      <c r="AB208" s="7160"/>
      <c r="AC208" s="7161"/>
    </row>
    <row r="209" spans="1:29" ht="15.75" customHeight="1" thickBot="1">
      <c r="A209" s="7152"/>
      <c r="B209" s="7162"/>
      <c r="C209" s="7163"/>
      <c r="D209" s="7163"/>
      <c r="E209" s="7163"/>
      <c r="F209" s="7163"/>
      <c r="G209" s="7163"/>
      <c r="H209" s="7163"/>
      <c r="I209" s="7163"/>
      <c r="J209" s="7163"/>
      <c r="K209" s="7163"/>
      <c r="L209" s="7163"/>
      <c r="M209" s="7163"/>
      <c r="N209" s="7164"/>
      <c r="P209" s="7152"/>
      <c r="Q209" s="7162"/>
      <c r="R209" s="7163"/>
      <c r="S209" s="7163"/>
      <c r="T209" s="7163"/>
      <c r="U209" s="7163"/>
      <c r="V209" s="7163"/>
      <c r="W209" s="7163"/>
      <c r="X209" s="7163"/>
      <c r="Y209" s="7163"/>
      <c r="Z209" s="7163"/>
      <c r="AA209" s="7163"/>
      <c r="AB209" s="7163"/>
      <c r="AC209" s="7164"/>
    </row>
    <row r="210" spans="1:29" ht="15" customHeight="1">
      <c r="A210" s="7152"/>
      <c r="B210" s="1023"/>
      <c r="C210" s="864"/>
      <c r="D210" s="864"/>
      <c r="E210" s="864"/>
      <c r="F210" s="864"/>
      <c r="G210" s="864"/>
      <c r="H210" s="864"/>
      <c r="I210" s="864"/>
      <c r="J210" s="864"/>
      <c r="K210" s="864"/>
      <c r="L210" s="864"/>
      <c r="M210" s="864"/>
      <c r="N210" s="1435"/>
      <c r="P210" s="7152"/>
      <c r="Q210" s="7165" t="s">
        <v>1104</v>
      </c>
      <c r="R210" s="7144"/>
      <c r="S210" s="7144"/>
      <c r="T210" s="7144"/>
      <c r="U210" s="7144"/>
      <c r="V210" s="7144"/>
      <c r="W210" s="7144"/>
      <c r="X210" s="7144"/>
      <c r="Y210" s="7144"/>
      <c r="Z210" s="7144"/>
      <c r="AA210" s="7144"/>
      <c r="AB210" s="7144"/>
      <c r="AC210" s="7166"/>
    </row>
    <row r="211" spans="1:29" ht="15" customHeight="1" thickBot="1">
      <c r="A211" s="7152"/>
      <c r="B211" s="1023"/>
      <c r="C211" s="864"/>
      <c r="D211" s="864"/>
      <c r="E211" s="864"/>
      <c r="F211" s="864"/>
      <c r="G211" s="7170" t="s">
        <v>763</v>
      </c>
      <c r="H211" s="7170"/>
      <c r="I211" s="864"/>
      <c r="J211" s="864"/>
      <c r="K211" s="864"/>
      <c r="L211" s="864"/>
      <c r="M211" s="864"/>
      <c r="N211" s="1435"/>
      <c r="P211" s="7152"/>
      <c r="Q211" s="7167"/>
      <c r="R211" s="7147"/>
      <c r="S211" s="7147"/>
      <c r="T211" s="7147"/>
      <c r="U211" s="7147"/>
      <c r="V211" s="7147"/>
      <c r="W211" s="7147"/>
      <c r="X211" s="7147"/>
      <c r="Y211" s="7147"/>
      <c r="Z211" s="7147"/>
      <c r="AA211" s="7147"/>
      <c r="AB211" s="7147"/>
      <c r="AC211" s="7168"/>
    </row>
    <row r="212" spans="1:29" ht="18.75" customHeight="1">
      <c r="A212" s="7152"/>
      <c r="B212" s="1023"/>
      <c r="C212" s="864"/>
      <c r="D212" s="864"/>
      <c r="E212" s="1436" t="s">
        <v>1129</v>
      </c>
      <c r="F212" s="1027" t="s">
        <v>832</v>
      </c>
      <c r="G212" s="7187">
        <v>1</v>
      </c>
      <c r="H212" s="7187"/>
      <c r="I212" s="1469"/>
      <c r="J212" s="864"/>
      <c r="K212" s="864"/>
      <c r="L212" s="864"/>
      <c r="M212" s="864"/>
      <c r="N212" s="1435"/>
      <c r="P212" s="7152"/>
      <c r="Q212" s="1023"/>
      <c r="R212" s="7184" t="s">
        <v>1634</v>
      </c>
      <c r="S212" s="7184"/>
      <c r="T212" s="7184"/>
      <c r="U212" s="7184"/>
      <c r="V212" s="7184"/>
      <c r="W212" s="7184"/>
      <c r="X212" s="7184"/>
      <c r="Y212" s="7184"/>
      <c r="Z212" s="7184"/>
      <c r="AA212" s="7184"/>
      <c r="AB212" s="7184"/>
      <c r="AC212" s="1435"/>
    </row>
    <row r="213" spans="1:29">
      <c r="A213" s="7152"/>
      <c r="B213" s="1501"/>
      <c r="C213" s="879" t="s">
        <v>761</v>
      </c>
      <c r="D213" s="1439" t="s">
        <v>1631</v>
      </c>
      <c r="E213" s="864"/>
      <c r="F213" s="864"/>
      <c r="G213" s="880"/>
      <c r="I213" s="864"/>
      <c r="J213" s="1440" t="s">
        <v>913</v>
      </c>
      <c r="K213" s="1440"/>
      <c r="L213" s="1440"/>
      <c r="M213" s="1440"/>
      <c r="N213" s="1441"/>
      <c r="P213" s="7152"/>
      <c r="Q213" s="1023"/>
      <c r="R213" s="7184"/>
      <c r="S213" s="7184"/>
      <c r="T213" s="7184"/>
      <c r="U213" s="7184"/>
      <c r="V213" s="7184"/>
      <c r="W213" s="7184"/>
      <c r="X213" s="7184"/>
      <c r="Y213" s="7184"/>
      <c r="Z213" s="7184"/>
      <c r="AA213" s="7184"/>
      <c r="AB213" s="7184"/>
      <c r="AC213" s="1435"/>
    </row>
    <row r="214" spans="1:29" ht="16.5" customHeight="1">
      <c r="A214" s="7152"/>
      <c r="B214" s="1023"/>
      <c r="C214" s="836">
        <v>0.5</v>
      </c>
      <c r="D214" s="1075" t="s">
        <v>1658</v>
      </c>
      <c r="E214" s="812"/>
      <c r="F214" s="1075"/>
      <c r="G214" s="7171">
        <f>(C214/C219)*G212</f>
        <v>0.54054054054054057</v>
      </c>
      <c r="H214" s="7171"/>
      <c r="I214" s="864"/>
      <c r="J214" s="7227" t="s">
        <v>1705</v>
      </c>
      <c r="K214" s="7227"/>
      <c r="L214" s="7227"/>
      <c r="M214" s="7227"/>
      <c r="N214" s="7228"/>
      <c r="P214" s="7152"/>
      <c r="Q214" s="1023"/>
      <c r="R214" s="7184"/>
      <c r="S214" s="7184"/>
      <c r="T214" s="7184"/>
      <c r="U214" s="7184"/>
      <c r="V214" s="7184"/>
      <c r="W214" s="7184"/>
      <c r="X214" s="7184"/>
      <c r="Y214" s="7184"/>
      <c r="Z214" s="7184"/>
      <c r="AA214" s="7184"/>
      <c r="AB214" s="7184"/>
      <c r="AC214" s="1435"/>
    </row>
    <row r="215" spans="1:29" ht="15.75">
      <c r="A215" s="7152"/>
      <c r="B215" s="1023"/>
      <c r="C215" s="836">
        <v>0.25</v>
      </c>
      <c r="D215" s="1075" t="s">
        <v>1706</v>
      </c>
      <c r="E215" s="812"/>
      <c r="F215" s="825"/>
      <c r="G215" s="7171">
        <f>(C215/C219)*G212</f>
        <v>0.27027027027027029</v>
      </c>
      <c r="H215" s="7171"/>
      <c r="I215" s="864"/>
      <c r="J215" s="7229"/>
      <c r="K215" s="7229"/>
      <c r="L215" s="7229"/>
      <c r="M215" s="7229"/>
      <c r="N215" s="7230"/>
      <c r="P215" s="7152"/>
      <c r="Q215" s="1023"/>
      <c r="R215" s="864"/>
      <c r="S215" s="864"/>
      <c r="T215" s="864"/>
      <c r="U215" s="864"/>
      <c r="V215" s="864"/>
      <c r="W215" s="864"/>
      <c r="X215" s="864"/>
      <c r="Y215" s="864"/>
      <c r="Z215" s="864"/>
      <c r="AA215" s="864"/>
      <c r="AB215" s="864"/>
      <c r="AC215" s="1435"/>
    </row>
    <row r="216" spans="1:29" ht="15.75" customHeight="1">
      <c r="A216" s="7152"/>
      <c r="B216" s="1023"/>
      <c r="C216" s="836">
        <v>7.4999999999999997E-2</v>
      </c>
      <c r="D216" s="1075" t="s">
        <v>1707</v>
      </c>
      <c r="E216" s="812"/>
      <c r="F216" s="825"/>
      <c r="G216" s="7171">
        <f>(C216/C219)*G212</f>
        <v>8.1081081081081086E-2</v>
      </c>
      <c r="H216" s="7171"/>
      <c r="I216" s="864"/>
      <c r="J216" s="7229"/>
      <c r="K216" s="7229"/>
      <c r="L216" s="7229"/>
      <c r="M216" s="7229"/>
      <c r="N216" s="7230"/>
      <c r="P216" s="7152"/>
      <c r="Q216" s="1023"/>
      <c r="R216" s="864"/>
      <c r="S216" s="864"/>
      <c r="T216" s="864"/>
      <c r="U216" s="864"/>
      <c r="V216" s="864"/>
      <c r="W216" s="864"/>
      <c r="X216" s="864"/>
      <c r="Y216" s="864"/>
      <c r="Z216" s="864"/>
      <c r="AA216" s="864"/>
      <c r="AB216" s="864"/>
      <c r="AC216" s="1435"/>
    </row>
    <row r="217" spans="1:29" ht="15.75" customHeight="1">
      <c r="A217" s="7152"/>
      <c r="B217" s="1023"/>
      <c r="C217" s="836">
        <v>0.1</v>
      </c>
      <c r="D217" s="1075" t="s">
        <v>1708</v>
      </c>
      <c r="E217" s="812"/>
      <c r="F217" s="825"/>
      <c r="G217" s="7171">
        <f>(C217/C219)*G212</f>
        <v>0.10810810810810813</v>
      </c>
      <c r="H217" s="7171"/>
      <c r="I217" s="864"/>
      <c r="J217" s="7231"/>
      <c r="K217" s="7231"/>
      <c r="L217" s="7231"/>
      <c r="M217" s="7231"/>
      <c r="N217" s="7232"/>
      <c r="P217" s="7152"/>
      <c r="Q217" s="1023"/>
      <c r="R217" s="864"/>
      <c r="S217" s="864"/>
      <c r="T217" s="864"/>
      <c r="U217" s="864"/>
      <c r="V217" s="864"/>
      <c r="W217" s="864"/>
      <c r="X217" s="864"/>
      <c r="Y217" s="864"/>
      <c r="Z217" s="864"/>
      <c r="AA217" s="864"/>
      <c r="AB217" s="864"/>
      <c r="AC217" s="1435"/>
    </row>
    <row r="218" spans="1:29" ht="15.75" customHeight="1">
      <c r="A218" s="7152"/>
      <c r="B218" s="1023"/>
      <c r="C218" s="1075"/>
      <c r="D218" s="1075"/>
      <c r="E218" s="1470"/>
      <c r="F218" s="1470"/>
      <c r="G218" s="7171"/>
      <c r="H218" s="7171"/>
      <c r="I218" s="7233" t="s">
        <v>1709</v>
      </c>
      <c r="J218" s="7233"/>
      <c r="K218" s="7233"/>
      <c r="L218" s="7233"/>
      <c r="M218" s="7233"/>
      <c r="N218" s="7234"/>
      <c r="P218" s="7152"/>
      <c r="Q218" s="1023"/>
      <c r="R218" s="864"/>
      <c r="S218" s="864"/>
      <c r="T218" s="864"/>
      <c r="U218" s="864"/>
      <c r="V218" s="864"/>
      <c r="W218" s="864"/>
      <c r="X218" s="864"/>
      <c r="Y218" s="864"/>
      <c r="Z218" s="864"/>
      <c r="AA218" s="864"/>
      <c r="AB218" s="864"/>
      <c r="AC218" s="1435"/>
    </row>
    <row r="219" spans="1:29" ht="15.75">
      <c r="A219" s="7152"/>
      <c r="B219" s="1023"/>
      <c r="C219" s="843">
        <f>SUM(C214:C217)</f>
        <v>0.92499999999999993</v>
      </c>
      <c r="D219" s="7185" t="s">
        <v>1638</v>
      </c>
      <c r="E219" s="7185"/>
      <c r="F219" s="7185"/>
      <c r="G219" s="7175">
        <f>SUM(G214:G217)</f>
        <v>1</v>
      </c>
      <c r="H219" s="7175">
        <f>SUM(H214:H217)</f>
        <v>0</v>
      </c>
      <c r="I219" s="7233"/>
      <c r="J219" s="7233"/>
      <c r="K219" s="7233"/>
      <c r="L219" s="7233"/>
      <c r="M219" s="7233"/>
      <c r="N219" s="7234"/>
      <c r="P219" s="7152"/>
      <c r="Q219" s="1023"/>
      <c r="R219" s="864"/>
      <c r="S219" s="864"/>
      <c r="T219" s="864"/>
      <c r="U219" s="864"/>
      <c r="V219" s="864"/>
      <c r="W219" s="864"/>
      <c r="X219" s="864"/>
      <c r="Y219" s="864"/>
      <c r="Z219" s="864"/>
      <c r="AA219" s="864"/>
      <c r="AB219" s="864"/>
      <c r="AC219" s="1435"/>
    </row>
    <row r="220" spans="1:29" ht="15.75">
      <c r="A220" s="7152"/>
      <c r="B220" s="1023"/>
      <c r="C220" s="843"/>
      <c r="D220" s="1449"/>
      <c r="E220" s="1449"/>
      <c r="F220" s="1449"/>
      <c r="G220" s="845"/>
      <c r="H220" s="845"/>
      <c r="I220" s="1502"/>
      <c r="J220" s="1502"/>
      <c r="K220" s="1502"/>
      <c r="L220" s="1502"/>
      <c r="M220" s="1502"/>
      <c r="N220" s="1503"/>
      <c r="P220" s="7152"/>
      <c r="Q220" s="1023"/>
      <c r="R220" s="864"/>
      <c r="S220" s="864"/>
      <c r="T220" s="864"/>
      <c r="U220" s="864"/>
      <c r="V220" s="864"/>
      <c r="W220" s="864"/>
      <c r="X220" s="864"/>
      <c r="Y220" s="864"/>
      <c r="Z220" s="864"/>
      <c r="AA220" s="864"/>
      <c r="AB220" s="864"/>
      <c r="AC220" s="1435"/>
    </row>
    <row r="221" spans="1:29">
      <c r="A221" s="7152"/>
      <c r="B221" s="7223" t="s">
        <v>1639</v>
      </c>
      <c r="C221" s="7186"/>
      <c r="D221" s="7186"/>
      <c r="E221" s="7186"/>
      <c r="F221" s="7186"/>
      <c r="G221" s="7186"/>
      <c r="H221" s="7186"/>
      <c r="I221" s="7186"/>
      <c r="J221" s="7186"/>
      <c r="K221" s="7186"/>
      <c r="L221" s="7186"/>
      <c r="M221" s="7186"/>
      <c r="N221" s="7224"/>
      <c r="P221" s="7152"/>
      <c r="Q221" s="1023"/>
      <c r="R221" s="864"/>
      <c r="S221" s="864"/>
      <c r="T221" s="864"/>
      <c r="U221" s="864"/>
      <c r="V221" s="864"/>
      <c r="W221" s="864"/>
      <c r="X221" s="864"/>
      <c r="Y221" s="864"/>
      <c r="Z221" s="864"/>
      <c r="AA221" s="864"/>
      <c r="AB221" s="864"/>
      <c r="AC221" s="1435"/>
    </row>
    <row r="222" spans="1:29" ht="15.75">
      <c r="A222" s="7152"/>
      <c r="B222" s="1023"/>
      <c r="C222" s="843"/>
      <c r="D222" s="1449"/>
      <c r="E222" s="1449"/>
      <c r="F222" s="1449"/>
      <c r="G222" s="845"/>
      <c r="H222" s="845"/>
      <c r="I222" s="1502"/>
      <c r="J222" s="1502"/>
      <c r="K222" s="1502"/>
      <c r="L222" s="1502"/>
      <c r="M222" s="1502"/>
      <c r="N222" s="1503"/>
      <c r="P222" s="7152"/>
      <c r="Q222" s="1023"/>
      <c r="R222" s="864"/>
      <c r="S222" s="864"/>
      <c r="T222" s="864"/>
      <c r="U222" s="864"/>
      <c r="V222" s="864"/>
      <c r="W222" s="864"/>
      <c r="X222" s="864"/>
      <c r="Y222" s="864"/>
      <c r="Z222" s="864"/>
      <c r="AA222" s="864"/>
      <c r="AB222" s="864"/>
      <c r="AC222" s="1435"/>
    </row>
    <row r="223" spans="1:29" ht="15.75" customHeight="1">
      <c r="A223" s="7152"/>
      <c r="B223" s="1023"/>
      <c r="C223" s="7225" t="s">
        <v>1710</v>
      </c>
      <c r="D223" s="7225"/>
      <c r="E223" s="7225"/>
      <c r="F223" s="7225"/>
      <c r="G223" s="7225"/>
      <c r="H223" s="7225"/>
      <c r="I223" s="7225"/>
      <c r="J223" s="7225"/>
      <c r="K223" s="7225"/>
      <c r="L223" s="7225"/>
      <c r="M223" s="7225"/>
      <c r="N223" s="7226"/>
      <c r="P223" s="7152"/>
      <c r="Q223" s="1459" t="s">
        <v>1628</v>
      </c>
      <c r="R223" s="864"/>
      <c r="S223" s="864"/>
      <c r="T223" s="864"/>
      <c r="U223" s="864"/>
      <c r="V223" s="864"/>
      <c r="W223" s="864"/>
      <c r="X223" s="864"/>
      <c r="Y223" s="864"/>
      <c r="Z223" s="864"/>
      <c r="AA223" s="864"/>
      <c r="AB223" s="864"/>
      <c r="AC223" s="1435"/>
    </row>
    <row r="224" spans="1:29" ht="15.75" customHeight="1" thickBot="1">
      <c r="A224" s="7152"/>
      <c r="B224" s="1023"/>
      <c r="C224" s="7225"/>
      <c r="D224" s="7225"/>
      <c r="E224" s="7225"/>
      <c r="F224" s="7225"/>
      <c r="G224" s="7225"/>
      <c r="H224" s="7225"/>
      <c r="I224" s="7225"/>
      <c r="J224" s="7225"/>
      <c r="K224" s="7225"/>
      <c r="L224" s="7225"/>
      <c r="M224" s="7225"/>
      <c r="N224" s="7226"/>
      <c r="P224" s="7152"/>
      <c r="Q224" s="1433" t="str">
        <f ca="1">CELL("nomfichier",P220)</f>
        <v>D:\Données\1.UPRT\0-UPRT.fait\1-UPRT.FR-SITE-WEB\ff-fiches-fabrications\ff.fiches.fabrication.2023\ffr.restaurant.2023\[S_SOYEZ.CREATIFS.xlsx]Décors-Aromatisation-Astuces</v>
      </c>
      <c r="R224" s="864"/>
      <c r="S224" s="864"/>
      <c r="T224" s="864"/>
      <c r="U224" s="864"/>
      <c r="V224" s="864"/>
      <c r="W224" s="864"/>
      <c r="X224" s="864"/>
      <c r="Y224" s="864"/>
      <c r="Z224" s="864"/>
      <c r="AA224" s="864"/>
      <c r="AB224" s="864"/>
      <c r="AC224" s="1435"/>
    </row>
    <row r="225" spans="1:29" ht="16.5" thickBot="1">
      <c r="A225" s="7152"/>
      <c r="B225" s="1023"/>
      <c r="C225" s="965"/>
      <c r="D225" s="1449"/>
      <c r="E225" s="1449"/>
      <c r="F225" s="1449"/>
      <c r="G225" s="1449"/>
      <c r="H225" s="1449"/>
      <c r="I225" s="864"/>
      <c r="J225" s="1471"/>
      <c r="K225" s="1471"/>
      <c r="L225" s="1471"/>
      <c r="M225" s="1471"/>
      <c r="N225" s="1472"/>
      <c r="P225" s="7152"/>
      <c r="Q225" s="1460"/>
      <c r="R225" s="1461"/>
      <c r="S225" s="1461"/>
      <c r="T225" s="1461"/>
      <c r="U225" s="896"/>
      <c r="V225" s="896"/>
      <c r="W225" s="896"/>
      <c r="X225" s="896"/>
      <c r="Y225" s="896"/>
      <c r="Z225" s="896"/>
      <c r="AA225" s="896"/>
      <c r="AB225" s="896"/>
      <c r="AC225" s="897"/>
    </row>
    <row r="226" spans="1:29">
      <c r="A226" s="7152"/>
      <c r="B226" s="894" t="s">
        <v>761</v>
      </c>
      <c r="C226" s="1462" t="s">
        <v>978</v>
      </c>
      <c r="D226" s="896"/>
      <c r="E226" s="896"/>
      <c r="F226" s="896"/>
      <c r="G226" s="896"/>
      <c r="H226" s="896"/>
      <c r="I226" s="896"/>
      <c r="J226" s="896"/>
      <c r="K226" s="896"/>
      <c r="L226" s="896"/>
      <c r="M226" s="896"/>
      <c r="N226" s="897"/>
      <c r="P226" s="7152"/>
      <c r="Q226" s="1023"/>
      <c r="R226" s="864" t="s">
        <v>904</v>
      </c>
      <c r="S226" s="1463" t="s">
        <v>1650</v>
      </c>
      <c r="T226" s="864"/>
      <c r="U226" s="864"/>
      <c r="V226" s="7176" t="s">
        <v>1651</v>
      </c>
      <c r="W226" s="7176"/>
      <c r="X226" s="7176"/>
      <c r="Y226" s="7176"/>
      <c r="Z226" s="7176"/>
      <c r="AA226" s="7176"/>
      <c r="AB226" s="7176"/>
      <c r="AC226" s="7177"/>
    </row>
    <row r="227" spans="1:29">
      <c r="A227" s="7152"/>
      <c r="B227" s="1464" t="s">
        <v>763</v>
      </c>
      <c r="C227" s="1465" t="s">
        <v>1652</v>
      </c>
      <c r="D227" s="859"/>
      <c r="E227" s="859"/>
      <c r="F227" s="859"/>
      <c r="G227" s="859"/>
      <c r="H227" s="859"/>
      <c r="I227" s="859"/>
      <c r="J227" s="859"/>
      <c r="K227" s="859"/>
      <c r="L227" s="859"/>
      <c r="M227" s="864"/>
      <c r="N227" s="1466"/>
      <c r="P227" s="7152"/>
      <c r="Q227" s="864"/>
      <c r="R227" s="864"/>
      <c r="S227" s="864"/>
      <c r="T227" s="864"/>
      <c r="U227" s="864"/>
      <c r="V227" s="1467"/>
      <c r="W227" s="1467" t="s">
        <v>1653</v>
      </c>
      <c r="X227" s="1467"/>
      <c r="Y227" s="1467"/>
      <c r="Z227" s="1467"/>
      <c r="AA227" s="1467"/>
      <c r="AB227" s="1467"/>
      <c r="AC227" s="1468"/>
    </row>
    <row r="228" spans="1:29" ht="15" customHeight="1">
      <c r="A228" s="7152"/>
      <c r="B228" s="7178" t="s">
        <v>1654</v>
      </c>
      <c r="C228" s="7179"/>
      <c r="D228" s="7179"/>
      <c r="E228" s="7179"/>
      <c r="F228" s="7179"/>
      <c r="G228" s="7179"/>
      <c r="H228" s="7179"/>
      <c r="I228" s="7179"/>
      <c r="J228" s="7179"/>
      <c r="K228" s="7179"/>
      <c r="L228" s="7179"/>
      <c r="M228" s="7179"/>
      <c r="N228" s="7180"/>
      <c r="P228" s="7152"/>
      <c r="Q228" s="7178" t="s">
        <v>1654</v>
      </c>
      <c r="R228" s="7179"/>
      <c r="S228" s="7179"/>
      <c r="T228" s="7179"/>
      <c r="U228" s="7179"/>
      <c r="V228" s="7179"/>
      <c r="W228" s="7179"/>
      <c r="X228" s="7179"/>
      <c r="Y228" s="7179"/>
      <c r="Z228" s="7179"/>
      <c r="AA228" s="7179"/>
      <c r="AB228" s="7179"/>
      <c r="AC228" s="7180"/>
    </row>
    <row r="229" spans="1:29" ht="15.75" thickBot="1">
      <c r="A229" s="7152"/>
      <c r="B229" s="7181"/>
      <c r="C229" s="7182"/>
      <c r="D229" s="7182"/>
      <c r="E229" s="7182"/>
      <c r="F229" s="7182"/>
      <c r="G229" s="7182"/>
      <c r="H229" s="7182"/>
      <c r="I229" s="7182"/>
      <c r="J229" s="7182"/>
      <c r="K229" s="7182"/>
      <c r="L229" s="7182"/>
      <c r="M229" s="7182"/>
      <c r="N229" s="7183"/>
      <c r="P229" s="7152"/>
      <c r="Q229" s="7181"/>
      <c r="R229" s="7182"/>
      <c r="S229" s="7182"/>
      <c r="T229" s="7182"/>
      <c r="U229" s="7182"/>
      <c r="V229" s="7182"/>
      <c r="W229" s="7182"/>
      <c r="X229" s="7182"/>
      <c r="Y229" s="7182"/>
      <c r="Z229" s="7182"/>
      <c r="AA229" s="7182"/>
      <c r="AB229" s="7182"/>
      <c r="AC229" s="7183"/>
    </row>
    <row r="231" spans="1:29" ht="15.75" thickBot="1">
      <c r="A231" s="818" t="s">
        <v>884</v>
      </c>
      <c r="B231" s="7151" t="str">
        <f>B232</f>
        <v>Glaçage pour les fruits 1</v>
      </c>
      <c r="C231" s="7151"/>
      <c r="D231" s="7151"/>
      <c r="E231" s="7151"/>
      <c r="F231" s="7151"/>
      <c r="G231" s="7151"/>
      <c r="H231" s="7151"/>
      <c r="I231" s="7151"/>
      <c r="J231" s="7151"/>
      <c r="K231" s="7151"/>
      <c r="L231" s="7151"/>
      <c r="M231" s="7151"/>
      <c r="N231" s="7151"/>
      <c r="P231" s="818" t="s">
        <v>884</v>
      </c>
      <c r="Q231" s="7151" t="str">
        <f>Q232</f>
        <v>Glaçage pour les fruits 1</v>
      </c>
      <c r="R231" s="7151"/>
      <c r="S231" s="7151"/>
      <c r="T231" s="7151"/>
      <c r="U231" s="7151"/>
      <c r="V231" s="7151"/>
      <c r="W231" s="7151"/>
      <c r="X231" s="7151"/>
      <c r="Y231" s="7151"/>
      <c r="Z231" s="7151"/>
      <c r="AA231" s="7151"/>
      <c r="AB231" s="7151"/>
      <c r="AC231" s="7151"/>
    </row>
    <row r="232" spans="1:29" ht="23.25" customHeight="1">
      <c r="A232" s="7152" t="str">
        <f>B232</f>
        <v>Glaçage pour les fruits 1</v>
      </c>
      <c r="B232" s="7153" t="s">
        <v>1711</v>
      </c>
      <c r="C232" s="7154"/>
      <c r="D232" s="7154"/>
      <c r="E232" s="7154"/>
      <c r="F232" s="7154"/>
      <c r="G232" s="7154"/>
      <c r="H232" s="7154"/>
      <c r="I232" s="7154"/>
      <c r="J232" s="7154"/>
      <c r="K232" s="7154"/>
      <c r="L232" s="7154"/>
      <c r="M232" s="7154"/>
      <c r="N232" s="7155"/>
      <c r="P232" s="7152" t="str">
        <f>Q232</f>
        <v>Glaçage pour les fruits 1</v>
      </c>
      <c r="Q232" s="7153" t="s">
        <v>1711</v>
      </c>
      <c r="R232" s="7154"/>
      <c r="S232" s="7154"/>
      <c r="T232" s="7154"/>
      <c r="U232" s="7154"/>
      <c r="V232" s="7154"/>
      <c r="W232" s="7154"/>
      <c r="X232" s="7154"/>
      <c r="Y232" s="7154"/>
      <c r="Z232" s="7154"/>
      <c r="AA232" s="7154"/>
      <c r="AB232" s="7154"/>
      <c r="AC232" s="7155"/>
    </row>
    <row r="233" spans="1:29" ht="15.75" customHeight="1">
      <c r="A233" s="7152"/>
      <c r="B233" s="7156"/>
      <c r="C233" s="7157"/>
      <c r="D233" s="7157"/>
      <c r="E233" s="7157"/>
      <c r="F233" s="7157"/>
      <c r="G233" s="7157"/>
      <c r="H233" s="7157"/>
      <c r="I233" s="7157"/>
      <c r="J233" s="7157"/>
      <c r="K233" s="7157"/>
      <c r="L233" s="7157"/>
      <c r="M233" s="7157"/>
      <c r="N233" s="7158"/>
      <c r="P233" s="7152"/>
      <c r="Q233" s="7156"/>
      <c r="R233" s="7157"/>
      <c r="S233" s="7157"/>
      <c r="T233" s="7157"/>
      <c r="U233" s="7157"/>
      <c r="V233" s="7157"/>
      <c r="W233" s="7157"/>
      <c r="X233" s="7157"/>
      <c r="Y233" s="7157"/>
      <c r="Z233" s="7157"/>
      <c r="AA233" s="7157"/>
      <c r="AB233" s="7157"/>
      <c r="AC233" s="7158"/>
    </row>
    <row r="234" spans="1:29" ht="15.75" customHeight="1">
      <c r="A234" s="7152"/>
      <c r="B234" s="7159" t="s">
        <v>885</v>
      </c>
      <c r="C234" s="7160"/>
      <c r="D234" s="7160"/>
      <c r="E234" s="7160"/>
      <c r="F234" s="7160"/>
      <c r="G234" s="7160"/>
      <c r="H234" s="7160"/>
      <c r="I234" s="7160"/>
      <c r="J234" s="7160"/>
      <c r="K234" s="7160"/>
      <c r="L234" s="7160"/>
      <c r="M234" s="7160"/>
      <c r="N234" s="7161"/>
      <c r="P234" s="7152"/>
      <c r="Q234" s="7159" t="s">
        <v>885</v>
      </c>
      <c r="R234" s="7160"/>
      <c r="S234" s="7160"/>
      <c r="T234" s="7160"/>
      <c r="U234" s="7160"/>
      <c r="V234" s="7160"/>
      <c r="W234" s="7160"/>
      <c r="X234" s="7160"/>
      <c r="Y234" s="7160"/>
      <c r="Z234" s="7160"/>
      <c r="AA234" s="7160"/>
      <c r="AB234" s="7160"/>
      <c r="AC234" s="7161"/>
    </row>
    <row r="235" spans="1:29" ht="15.75" customHeight="1" thickBot="1">
      <c r="A235" s="7152"/>
      <c r="B235" s="7162"/>
      <c r="C235" s="7163"/>
      <c r="D235" s="7163"/>
      <c r="E235" s="7163"/>
      <c r="F235" s="7163"/>
      <c r="G235" s="7163"/>
      <c r="H235" s="7163"/>
      <c r="I235" s="7163"/>
      <c r="J235" s="7163"/>
      <c r="K235" s="7163"/>
      <c r="L235" s="7163"/>
      <c r="M235" s="7163"/>
      <c r="N235" s="7164"/>
      <c r="P235" s="7152"/>
      <c r="Q235" s="7162"/>
      <c r="R235" s="7163"/>
      <c r="S235" s="7163"/>
      <c r="T235" s="7163"/>
      <c r="U235" s="7163"/>
      <c r="V235" s="7163"/>
      <c r="W235" s="7163"/>
      <c r="X235" s="7163"/>
      <c r="Y235" s="7163"/>
      <c r="Z235" s="7163"/>
      <c r="AA235" s="7163"/>
      <c r="AB235" s="7163"/>
      <c r="AC235" s="7164"/>
    </row>
    <row r="236" spans="1:29" ht="15" customHeight="1">
      <c r="A236" s="7152"/>
      <c r="B236" s="1023"/>
      <c r="C236" s="864"/>
      <c r="D236" s="864"/>
      <c r="E236" s="864"/>
      <c r="F236" s="864"/>
      <c r="G236" s="864"/>
      <c r="H236" s="864"/>
      <c r="I236" s="864"/>
      <c r="J236" s="864"/>
      <c r="K236" s="864"/>
      <c r="L236" s="864"/>
      <c r="M236" s="864"/>
      <c r="N236" s="1435"/>
      <c r="P236" s="7152"/>
      <c r="Q236" s="7165" t="s">
        <v>1104</v>
      </c>
      <c r="R236" s="7144"/>
      <c r="S236" s="7144"/>
      <c r="T236" s="7144"/>
      <c r="U236" s="7144"/>
      <c r="V236" s="7144"/>
      <c r="W236" s="7144"/>
      <c r="X236" s="7144"/>
      <c r="Y236" s="7144"/>
      <c r="Z236" s="7144"/>
      <c r="AA236" s="7144"/>
      <c r="AB236" s="7144"/>
      <c r="AC236" s="7166"/>
    </row>
    <row r="237" spans="1:29" ht="15" customHeight="1" thickBot="1">
      <c r="A237" s="7152"/>
      <c r="B237" s="1023"/>
      <c r="C237" s="864"/>
      <c r="D237" s="864"/>
      <c r="E237" s="864"/>
      <c r="F237" s="864"/>
      <c r="G237" s="7170" t="s">
        <v>763</v>
      </c>
      <c r="H237" s="7170"/>
      <c r="I237" s="864"/>
      <c r="J237" s="864"/>
      <c r="K237" s="864"/>
      <c r="L237" s="864"/>
      <c r="M237" s="864"/>
      <c r="N237" s="1435"/>
      <c r="P237" s="7152"/>
      <c r="Q237" s="7167"/>
      <c r="R237" s="7147"/>
      <c r="S237" s="7147"/>
      <c r="T237" s="7147"/>
      <c r="U237" s="7147"/>
      <c r="V237" s="7147"/>
      <c r="W237" s="7147"/>
      <c r="X237" s="7147"/>
      <c r="Y237" s="7147"/>
      <c r="Z237" s="7147"/>
      <c r="AA237" s="7147"/>
      <c r="AB237" s="7147"/>
      <c r="AC237" s="7168"/>
    </row>
    <row r="238" spans="1:29" ht="18.75" customHeight="1">
      <c r="A238" s="7152"/>
      <c r="B238" s="1023"/>
      <c r="C238" s="864"/>
      <c r="D238" s="864"/>
      <c r="E238" s="1436" t="s">
        <v>1129</v>
      </c>
      <c r="F238" s="1027" t="s">
        <v>832</v>
      </c>
      <c r="G238" s="7187">
        <v>1</v>
      </c>
      <c r="H238" s="7187"/>
      <c r="I238" s="1469"/>
      <c r="J238" s="864"/>
      <c r="K238" s="864"/>
      <c r="L238" s="864"/>
      <c r="M238" s="864"/>
      <c r="N238" s="1435"/>
      <c r="P238" s="7152"/>
      <c r="Q238" s="1023"/>
      <c r="R238" s="7184" t="s">
        <v>1634</v>
      </c>
      <c r="S238" s="7184"/>
      <c r="T238" s="7184"/>
      <c r="U238" s="7184"/>
      <c r="V238" s="7184"/>
      <c r="W238" s="7184"/>
      <c r="X238" s="7184"/>
      <c r="Y238" s="7184"/>
      <c r="Z238" s="7184"/>
      <c r="AA238" s="7184"/>
      <c r="AB238" s="7184"/>
      <c r="AC238" s="1435"/>
    </row>
    <row r="239" spans="1:29">
      <c r="A239" s="7152"/>
      <c r="B239" s="1501"/>
      <c r="C239" s="879" t="s">
        <v>761</v>
      </c>
      <c r="D239" s="1439" t="s">
        <v>1631</v>
      </c>
      <c r="E239" s="864"/>
      <c r="F239" s="864"/>
      <c r="G239" s="880"/>
      <c r="I239" s="1486" t="s">
        <v>913</v>
      </c>
      <c r="K239" s="1486"/>
      <c r="L239" s="1486"/>
      <c r="M239" s="1486"/>
      <c r="N239" s="1487"/>
      <c r="P239" s="7152"/>
      <c r="Q239" s="1023"/>
      <c r="R239" s="7184"/>
      <c r="S239" s="7184"/>
      <c r="T239" s="7184"/>
      <c r="U239" s="7184"/>
      <c r="V239" s="7184"/>
      <c r="W239" s="7184"/>
      <c r="X239" s="7184"/>
      <c r="Y239" s="7184"/>
      <c r="Z239" s="7184"/>
      <c r="AA239" s="7184"/>
      <c r="AB239" s="7184"/>
      <c r="AC239" s="1435"/>
    </row>
    <row r="240" spans="1:29" ht="16.5" customHeight="1">
      <c r="A240" s="7152"/>
      <c r="B240" s="1023"/>
      <c r="C240" s="836">
        <v>0.8</v>
      </c>
      <c r="D240" s="1075" t="s">
        <v>922</v>
      </c>
      <c r="E240" s="812"/>
      <c r="F240" s="1075"/>
      <c r="G240" s="7171">
        <f>(C240/C246)*G238</f>
        <v>0.55865921787709505</v>
      </c>
      <c r="H240" s="7171"/>
      <c r="I240" s="7216" t="s">
        <v>1712</v>
      </c>
      <c r="J240" s="7216"/>
      <c r="K240" s="7216"/>
      <c r="L240" s="7216"/>
      <c r="M240" s="7216"/>
      <c r="N240" s="7217"/>
      <c r="P240" s="7152"/>
      <c r="Q240" s="1023"/>
      <c r="R240" s="7184"/>
      <c r="S240" s="7184"/>
      <c r="T240" s="7184"/>
      <c r="U240" s="7184"/>
      <c r="V240" s="7184"/>
      <c r="W240" s="7184"/>
      <c r="X240" s="7184"/>
      <c r="Y240" s="7184"/>
      <c r="Z240" s="7184"/>
      <c r="AA240" s="7184"/>
      <c r="AB240" s="7184"/>
      <c r="AC240" s="1435"/>
    </row>
    <row r="241" spans="1:29" ht="15.75">
      <c r="A241" s="7152"/>
      <c r="B241" s="1023"/>
      <c r="C241" s="836">
        <v>0.6</v>
      </c>
      <c r="D241" s="1075" t="s">
        <v>1135</v>
      </c>
      <c r="E241" s="812"/>
      <c r="F241" s="825"/>
      <c r="G241" s="7171">
        <f>(C241/C246)*G238</f>
        <v>0.41899441340782123</v>
      </c>
      <c r="H241" s="7171"/>
      <c r="I241" s="7220"/>
      <c r="J241" s="7220"/>
      <c r="K241" s="7220"/>
      <c r="L241" s="7220"/>
      <c r="M241" s="7220"/>
      <c r="N241" s="7221"/>
      <c r="P241" s="7152"/>
      <c r="Q241" s="1023"/>
      <c r="R241" s="864"/>
      <c r="S241" s="864"/>
      <c r="T241" s="864"/>
      <c r="U241" s="864"/>
      <c r="V241" s="864"/>
      <c r="W241" s="864"/>
      <c r="X241" s="864"/>
      <c r="Y241" s="864"/>
      <c r="Z241" s="864"/>
      <c r="AA241" s="864"/>
      <c r="AB241" s="864"/>
      <c r="AC241" s="1435"/>
    </row>
    <row r="242" spans="1:29" ht="15.75" customHeight="1">
      <c r="A242" s="7152"/>
      <c r="B242" s="1023"/>
      <c r="C242" s="836">
        <v>3.2000000000000001E-2</v>
      </c>
      <c r="D242" s="1075" t="s">
        <v>1713</v>
      </c>
      <c r="E242" s="812"/>
      <c r="F242" s="825"/>
      <c r="G242" s="7171">
        <f>(C242/C246)*G238</f>
        <v>2.23463687150838E-2</v>
      </c>
      <c r="H242" s="7171"/>
      <c r="I242" s="1504" t="s">
        <v>1714</v>
      </c>
      <c r="J242" s="812"/>
      <c r="K242" s="1471"/>
      <c r="L242" s="1471"/>
      <c r="M242" s="1471"/>
      <c r="N242" s="1472"/>
      <c r="P242" s="7152"/>
      <c r="Q242" s="1023"/>
      <c r="R242" s="864"/>
      <c r="S242" s="864"/>
      <c r="T242" s="864"/>
      <c r="U242" s="864"/>
      <c r="V242" s="864"/>
      <c r="W242" s="864"/>
      <c r="X242" s="864"/>
      <c r="Y242" s="864"/>
      <c r="Z242" s="864"/>
      <c r="AA242" s="864"/>
      <c r="AB242" s="864"/>
      <c r="AC242" s="1435"/>
    </row>
    <row r="243" spans="1:29" ht="15.75" customHeight="1">
      <c r="A243" s="7152"/>
      <c r="B243" s="1023"/>
      <c r="C243" s="836"/>
      <c r="D243" s="1075"/>
      <c r="E243" s="812"/>
      <c r="F243" s="825"/>
      <c r="G243" s="7222">
        <f>(C243/C246)*G238</f>
        <v>0</v>
      </c>
      <c r="H243" s="7222"/>
      <c r="I243" s="1097"/>
      <c r="J243" s="1471"/>
      <c r="K243" s="1471"/>
      <c r="L243" s="1471"/>
      <c r="M243" s="1471"/>
      <c r="N243" s="1472"/>
      <c r="P243" s="7152"/>
      <c r="Q243" s="1023"/>
      <c r="R243" s="864"/>
      <c r="S243" s="864"/>
      <c r="T243" s="864"/>
      <c r="U243" s="864"/>
      <c r="V243" s="864"/>
      <c r="W243" s="864"/>
      <c r="X243" s="864"/>
      <c r="Y243" s="864"/>
      <c r="Z243" s="864"/>
      <c r="AA243" s="864"/>
      <c r="AB243" s="864"/>
      <c r="AC243" s="1435"/>
    </row>
    <row r="244" spans="1:29" ht="15.75" customHeight="1">
      <c r="A244" s="7152"/>
      <c r="B244" s="1023"/>
      <c r="C244" s="836"/>
      <c r="D244" s="1075"/>
      <c r="E244" s="812"/>
      <c r="F244" s="825"/>
      <c r="G244" s="7222">
        <f>(C244/C246)*G238</f>
        <v>0</v>
      </c>
      <c r="H244" s="7222"/>
      <c r="I244" s="1097" t="s">
        <v>1715</v>
      </c>
      <c r="J244" s="1471"/>
      <c r="K244" s="1471"/>
      <c r="L244" s="1471"/>
      <c r="M244" s="1471"/>
      <c r="N244" s="1472"/>
      <c r="P244" s="7152"/>
      <c r="Q244" s="1023"/>
      <c r="R244" s="864"/>
      <c r="S244" s="864"/>
      <c r="T244" s="864"/>
      <c r="U244" s="864"/>
      <c r="V244" s="864"/>
      <c r="W244" s="864"/>
      <c r="X244" s="864"/>
      <c r="Y244" s="864"/>
      <c r="Z244" s="864"/>
      <c r="AA244" s="864"/>
      <c r="AB244" s="864"/>
      <c r="AC244" s="1435"/>
    </row>
    <row r="245" spans="1:29" ht="15.75" customHeight="1">
      <c r="A245" s="7152"/>
      <c r="B245" s="1023"/>
      <c r="C245" s="1075"/>
      <c r="D245" s="1075"/>
      <c r="E245" s="1470"/>
      <c r="F245" s="1470"/>
      <c r="G245" s="7171"/>
      <c r="H245" s="7171"/>
      <c r="I245" s="864"/>
      <c r="J245" s="1471"/>
      <c r="K245" s="1471"/>
      <c r="L245" s="1471"/>
      <c r="M245" s="1471"/>
      <c r="N245" s="1472"/>
      <c r="P245" s="7152"/>
      <c r="Q245" s="1459" t="s">
        <v>1628</v>
      </c>
      <c r="R245" s="864"/>
      <c r="S245" s="864"/>
      <c r="T245" s="864"/>
      <c r="U245" s="864"/>
      <c r="V245" s="864"/>
      <c r="W245" s="864"/>
      <c r="X245" s="864"/>
      <c r="Y245" s="864"/>
      <c r="Z245" s="864"/>
      <c r="AA245" s="864"/>
      <c r="AB245" s="864"/>
      <c r="AC245" s="1435"/>
    </row>
    <row r="246" spans="1:29" ht="16.5" thickBot="1">
      <c r="A246" s="7152"/>
      <c r="B246" s="1023"/>
      <c r="C246" s="843">
        <f>SUM(C240:C244)</f>
        <v>1.4319999999999999</v>
      </c>
      <c r="D246" s="7185" t="s">
        <v>1638</v>
      </c>
      <c r="E246" s="7185"/>
      <c r="F246" s="7185"/>
      <c r="G246" s="7175">
        <f>SUM(G240:G244)</f>
        <v>1</v>
      </c>
      <c r="H246" s="7175">
        <f>SUM(H240:H244)</f>
        <v>0</v>
      </c>
      <c r="I246" s="864"/>
      <c r="J246" s="1471"/>
      <c r="K246" s="1471"/>
      <c r="L246" s="1471"/>
      <c r="M246" s="1471"/>
      <c r="N246" s="1472"/>
      <c r="P246" s="7152"/>
      <c r="Q246" s="1433" t="str">
        <f ca="1">CELL("nomfichier",P242)</f>
        <v>D:\Données\1.UPRT\0-UPRT.fait\1-UPRT.FR-SITE-WEB\ff-fiches-fabrications\ff.fiches.fabrication.2023\ffr.restaurant.2023\[S_SOYEZ.CREATIFS.xlsx]Décors-Aromatisation-Astuces</v>
      </c>
      <c r="R246" s="864"/>
      <c r="S246" s="864"/>
      <c r="T246" s="864"/>
      <c r="U246" s="864"/>
      <c r="V246" s="864"/>
      <c r="W246" s="864"/>
      <c r="X246" s="864"/>
      <c r="Y246" s="864"/>
      <c r="Z246" s="864"/>
      <c r="AA246" s="864"/>
      <c r="AB246" s="864"/>
      <c r="AC246" s="1435"/>
    </row>
    <row r="247" spans="1:29" ht="16.5" thickBot="1">
      <c r="A247" s="7152"/>
      <c r="B247" s="1023"/>
      <c r="C247" s="965"/>
      <c r="D247" s="1449"/>
      <c r="E247" s="1449"/>
      <c r="F247" s="1449"/>
      <c r="G247" s="1449"/>
      <c r="H247" s="1449"/>
      <c r="I247" s="864"/>
      <c r="J247" s="1471"/>
      <c r="K247" s="1471"/>
      <c r="L247" s="1471"/>
      <c r="M247" s="1471"/>
      <c r="N247" s="1472"/>
      <c r="P247" s="7152"/>
      <c r="Q247" s="1460"/>
      <c r="R247" s="1461"/>
      <c r="S247" s="1461"/>
      <c r="T247" s="1461"/>
      <c r="U247" s="896"/>
      <c r="V247" s="896"/>
      <c r="W247" s="896"/>
      <c r="X247" s="896"/>
      <c r="Y247" s="896"/>
      <c r="Z247" s="896"/>
      <c r="AA247" s="896"/>
      <c r="AB247" s="896"/>
      <c r="AC247" s="897"/>
    </row>
    <row r="248" spans="1:29">
      <c r="A248" s="7152"/>
      <c r="B248" s="894" t="s">
        <v>761</v>
      </c>
      <c r="C248" s="1462" t="s">
        <v>978</v>
      </c>
      <c r="D248" s="896"/>
      <c r="E248" s="896"/>
      <c r="F248" s="896"/>
      <c r="G248" s="896"/>
      <c r="H248" s="896"/>
      <c r="I248" s="896"/>
      <c r="J248" s="896"/>
      <c r="K248" s="896"/>
      <c r="L248" s="896"/>
      <c r="M248" s="896"/>
      <c r="N248" s="897"/>
      <c r="P248" s="7152"/>
      <c r="Q248" s="1023"/>
      <c r="R248" s="864" t="s">
        <v>904</v>
      </c>
      <c r="S248" s="1463" t="s">
        <v>1650</v>
      </c>
      <c r="T248" s="864"/>
      <c r="U248" s="864"/>
      <c r="V248" s="7176" t="s">
        <v>1651</v>
      </c>
      <c r="W248" s="7176"/>
      <c r="X248" s="7176"/>
      <c r="Y248" s="7176"/>
      <c r="Z248" s="7176"/>
      <c r="AA248" s="7176"/>
      <c r="AB248" s="7176"/>
      <c r="AC248" s="7177"/>
    </row>
    <row r="249" spans="1:29">
      <c r="A249" s="7152"/>
      <c r="B249" s="1464" t="s">
        <v>763</v>
      </c>
      <c r="C249" s="1465" t="s">
        <v>1652</v>
      </c>
      <c r="D249" s="859"/>
      <c r="E249" s="859"/>
      <c r="F249" s="859"/>
      <c r="G249" s="859"/>
      <c r="H249" s="859"/>
      <c r="I249" s="859"/>
      <c r="J249" s="859"/>
      <c r="K249" s="859"/>
      <c r="L249" s="859"/>
      <c r="M249" s="864"/>
      <c r="N249" s="1466"/>
      <c r="P249" s="7152"/>
      <c r="Q249" s="864"/>
      <c r="R249" s="864"/>
      <c r="S249" s="864"/>
      <c r="T249" s="864"/>
      <c r="U249" s="864"/>
      <c r="V249" s="1467"/>
      <c r="W249" s="1467" t="s">
        <v>1653</v>
      </c>
      <c r="X249" s="1467"/>
      <c r="Y249" s="1467"/>
      <c r="Z249" s="1467"/>
      <c r="AA249" s="1467"/>
      <c r="AB249" s="1467"/>
      <c r="AC249" s="1468"/>
    </row>
    <row r="250" spans="1:29" ht="15" customHeight="1">
      <c r="A250" s="7152"/>
      <c r="B250" s="7178" t="s">
        <v>1654</v>
      </c>
      <c r="C250" s="7179"/>
      <c r="D250" s="7179"/>
      <c r="E250" s="7179"/>
      <c r="F250" s="7179"/>
      <c r="G250" s="7179"/>
      <c r="H250" s="7179"/>
      <c r="I250" s="7179"/>
      <c r="J250" s="7179"/>
      <c r="K250" s="7179"/>
      <c r="L250" s="7179"/>
      <c r="M250" s="7179"/>
      <c r="N250" s="7180"/>
      <c r="P250" s="7152"/>
      <c r="Q250" s="7178" t="s">
        <v>1654</v>
      </c>
      <c r="R250" s="7179"/>
      <c r="S250" s="7179"/>
      <c r="T250" s="7179"/>
      <c r="U250" s="7179"/>
      <c r="V250" s="7179"/>
      <c r="W250" s="7179"/>
      <c r="X250" s="7179"/>
      <c r="Y250" s="7179"/>
      <c r="Z250" s="7179"/>
      <c r="AA250" s="7179"/>
      <c r="AB250" s="7179"/>
      <c r="AC250" s="7180"/>
    </row>
    <row r="251" spans="1:29" ht="15.75" thickBot="1">
      <c r="A251" s="7152"/>
      <c r="B251" s="7181"/>
      <c r="C251" s="7182"/>
      <c r="D251" s="7182"/>
      <c r="E251" s="7182"/>
      <c r="F251" s="7182"/>
      <c r="G251" s="7182"/>
      <c r="H251" s="7182"/>
      <c r="I251" s="7182"/>
      <c r="J251" s="7182"/>
      <c r="K251" s="7182"/>
      <c r="L251" s="7182"/>
      <c r="M251" s="7182"/>
      <c r="N251" s="7183"/>
      <c r="P251" s="7152"/>
      <c r="Q251" s="7181"/>
      <c r="R251" s="7182"/>
      <c r="S251" s="7182"/>
      <c r="T251" s="7182"/>
      <c r="U251" s="7182"/>
      <c r="V251" s="7182"/>
      <c r="W251" s="7182"/>
      <c r="X251" s="7182"/>
      <c r="Y251" s="7182"/>
      <c r="Z251" s="7182"/>
      <c r="AA251" s="7182"/>
      <c r="AB251" s="7182"/>
      <c r="AC251" s="7183"/>
    </row>
    <row r="253" spans="1:29" ht="15.75" thickBot="1">
      <c r="A253" s="818" t="s">
        <v>884</v>
      </c>
      <c r="B253" s="7151" t="str">
        <f>B254</f>
        <v>Glaçage pour les fruits 2</v>
      </c>
      <c r="C253" s="7151"/>
      <c r="D253" s="7151"/>
      <c r="E253" s="7151"/>
      <c r="F253" s="7151"/>
      <c r="G253" s="7151"/>
      <c r="H253" s="7151"/>
      <c r="I253" s="7151"/>
      <c r="J253" s="7151"/>
      <c r="K253" s="7151"/>
      <c r="L253" s="7151"/>
      <c r="M253" s="7151"/>
      <c r="N253" s="7151"/>
      <c r="P253" s="818" t="s">
        <v>884</v>
      </c>
      <c r="Q253" s="7151" t="str">
        <f>Q254</f>
        <v>Glaçage pour les fruits 2</v>
      </c>
      <c r="R253" s="7151"/>
      <c r="S253" s="7151"/>
      <c r="T253" s="7151"/>
      <c r="U253" s="7151"/>
      <c r="V253" s="7151"/>
      <c r="W253" s="7151"/>
      <c r="X253" s="7151"/>
      <c r="Y253" s="7151"/>
      <c r="Z253" s="7151"/>
      <c r="AA253" s="7151"/>
      <c r="AB253" s="7151"/>
      <c r="AC253" s="7151"/>
    </row>
    <row r="254" spans="1:29" ht="23.25" customHeight="1">
      <c r="A254" s="7152" t="str">
        <f>B254</f>
        <v>Glaçage pour les fruits 2</v>
      </c>
      <c r="B254" s="7153" t="s">
        <v>1716</v>
      </c>
      <c r="C254" s="7154"/>
      <c r="D254" s="7154"/>
      <c r="E254" s="7154"/>
      <c r="F254" s="7154"/>
      <c r="G254" s="7154"/>
      <c r="H254" s="7154"/>
      <c r="I254" s="7154"/>
      <c r="J254" s="7154"/>
      <c r="K254" s="7154"/>
      <c r="L254" s="7154"/>
      <c r="M254" s="7154"/>
      <c r="N254" s="7155"/>
      <c r="P254" s="7152" t="str">
        <f>Q254</f>
        <v>Glaçage pour les fruits 2</v>
      </c>
      <c r="Q254" s="7153" t="s">
        <v>1716</v>
      </c>
      <c r="R254" s="7154"/>
      <c r="S254" s="7154"/>
      <c r="T254" s="7154"/>
      <c r="U254" s="7154"/>
      <c r="V254" s="7154"/>
      <c r="W254" s="7154"/>
      <c r="X254" s="7154"/>
      <c r="Y254" s="7154"/>
      <c r="Z254" s="7154"/>
      <c r="AA254" s="7154"/>
      <c r="AB254" s="7154"/>
      <c r="AC254" s="7155"/>
    </row>
    <row r="255" spans="1:29" ht="15.75" customHeight="1">
      <c r="A255" s="7152"/>
      <c r="B255" s="7156"/>
      <c r="C255" s="7157"/>
      <c r="D255" s="7157"/>
      <c r="E255" s="7157"/>
      <c r="F255" s="7157"/>
      <c r="G255" s="7157"/>
      <c r="H255" s="7157"/>
      <c r="I255" s="7157"/>
      <c r="J255" s="7157"/>
      <c r="K255" s="7157"/>
      <c r="L255" s="7157"/>
      <c r="M255" s="7157"/>
      <c r="N255" s="7158"/>
      <c r="P255" s="7152"/>
      <c r="Q255" s="7156"/>
      <c r="R255" s="7157"/>
      <c r="S255" s="7157"/>
      <c r="T255" s="7157"/>
      <c r="U255" s="7157"/>
      <c r="V255" s="7157"/>
      <c r="W255" s="7157"/>
      <c r="X255" s="7157"/>
      <c r="Y255" s="7157"/>
      <c r="Z255" s="7157"/>
      <c r="AA255" s="7157"/>
      <c r="AB255" s="7157"/>
      <c r="AC255" s="7158"/>
    </row>
    <row r="256" spans="1:29" ht="15.75" customHeight="1">
      <c r="A256" s="7152"/>
      <c r="B256" s="7159" t="s">
        <v>885</v>
      </c>
      <c r="C256" s="7160"/>
      <c r="D256" s="7160"/>
      <c r="E256" s="7160"/>
      <c r="F256" s="7160"/>
      <c r="G256" s="7160"/>
      <c r="H256" s="7160"/>
      <c r="I256" s="7160"/>
      <c r="J256" s="7160"/>
      <c r="K256" s="7160"/>
      <c r="L256" s="7160"/>
      <c r="M256" s="7160"/>
      <c r="N256" s="7161"/>
      <c r="P256" s="7152"/>
      <c r="Q256" s="7159" t="s">
        <v>885</v>
      </c>
      <c r="R256" s="7160"/>
      <c r="S256" s="7160"/>
      <c r="T256" s="7160"/>
      <c r="U256" s="7160"/>
      <c r="V256" s="7160"/>
      <c r="W256" s="7160"/>
      <c r="X256" s="7160"/>
      <c r="Y256" s="7160"/>
      <c r="Z256" s="7160"/>
      <c r="AA256" s="7160"/>
      <c r="AB256" s="7160"/>
      <c r="AC256" s="7161"/>
    </row>
    <row r="257" spans="1:29" ht="15.75" customHeight="1" thickBot="1">
      <c r="A257" s="7152"/>
      <c r="B257" s="7162"/>
      <c r="C257" s="7163"/>
      <c r="D257" s="7163"/>
      <c r="E257" s="7163"/>
      <c r="F257" s="7163"/>
      <c r="G257" s="7163"/>
      <c r="H257" s="7163"/>
      <c r="I257" s="7163"/>
      <c r="J257" s="7163"/>
      <c r="K257" s="7163"/>
      <c r="L257" s="7163"/>
      <c r="M257" s="7163"/>
      <c r="N257" s="7164"/>
      <c r="P257" s="7152"/>
      <c r="Q257" s="7162"/>
      <c r="R257" s="7163"/>
      <c r="S257" s="7163"/>
      <c r="T257" s="7163"/>
      <c r="U257" s="7163"/>
      <c r="V257" s="7163"/>
      <c r="W257" s="7163"/>
      <c r="X257" s="7163"/>
      <c r="Y257" s="7163"/>
      <c r="Z257" s="7163"/>
      <c r="AA257" s="7163"/>
      <c r="AB257" s="7163"/>
      <c r="AC257" s="7164"/>
    </row>
    <row r="258" spans="1:29" ht="15" customHeight="1">
      <c r="A258" s="7152"/>
      <c r="B258" s="1023"/>
      <c r="C258" s="864"/>
      <c r="D258" s="864"/>
      <c r="E258" s="864"/>
      <c r="F258" s="864"/>
      <c r="G258" s="864"/>
      <c r="H258" s="864"/>
      <c r="I258" s="864"/>
      <c r="J258" s="864"/>
      <c r="K258" s="864"/>
      <c r="L258" s="864"/>
      <c r="M258" s="864"/>
      <c r="N258" s="1435"/>
      <c r="P258" s="7152"/>
      <c r="Q258" s="7165" t="s">
        <v>1104</v>
      </c>
      <c r="R258" s="7144"/>
      <c r="S258" s="7144"/>
      <c r="T258" s="7144"/>
      <c r="U258" s="7144"/>
      <c r="V258" s="7144"/>
      <c r="W258" s="7144"/>
      <c r="X258" s="7144"/>
      <c r="Y258" s="7144"/>
      <c r="Z258" s="7144"/>
      <c r="AA258" s="7144"/>
      <c r="AB258" s="7144"/>
      <c r="AC258" s="7166"/>
    </row>
    <row r="259" spans="1:29" ht="15" customHeight="1" thickBot="1">
      <c r="A259" s="7152"/>
      <c r="B259" s="1023"/>
      <c r="C259" s="864"/>
      <c r="D259" s="864"/>
      <c r="E259" s="864"/>
      <c r="F259" s="864"/>
      <c r="G259" s="7170" t="s">
        <v>763</v>
      </c>
      <c r="H259" s="7170"/>
      <c r="I259" s="864"/>
      <c r="J259" s="864"/>
      <c r="K259" s="864"/>
      <c r="L259" s="864"/>
      <c r="M259" s="864"/>
      <c r="N259" s="1435"/>
      <c r="P259" s="7152"/>
      <c r="Q259" s="7167"/>
      <c r="R259" s="7147"/>
      <c r="S259" s="7147"/>
      <c r="T259" s="7147"/>
      <c r="U259" s="7147"/>
      <c r="V259" s="7147"/>
      <c r="W259" s="7147"/>
      <c r="X259" s="7147"/>
      <c r="Y259" s="7147"/>
      <c r="Z259" s="7147"/>
      <c r="AA259" s="7147"/>
      <c r="AB259" s="7147"/>
      <c r="AC259" s="7168"/>
    </row>
    <row r="260" spans="1:29" ht="18.75" customHeight="1">
      <c r="A260" s="7152"/>
      <c r="B260" s="1023"/>
      <c r="C260" s="864"/>
      <c r="D260" s="864"/>
      <c r="E260" s="1436" t="s">
        <v>1129</v>
      </c>
      <c r="F260" s="1027" t="s">
        <v>832</v>
      </c>
      <c r="G260" s="7187">
        <v>1</v>
      </c>
      <c r="H260" s="7187"/>
      <c r="I260" s="1469"/>
      <c r="J260" s="864"/>
      <c r="K260" s="864"/>
      <c r="L260" s="864"/>
      <c r="M260" s="864"/>
      <c r="N260" s="1435"/>
      <c r="P260" s="7152"/>
      <c r="Q260" s="1023"/>
      <c r="R260" s="7184" t="s">
        <v>1634</v>
      </c>
      <c r="S260" s="7184"/>
      <c r="T260" s="7184"/>
      <c r="U260" s="7184"/>
      <c r="V260" s="7184"/>
      <c r="W260" s="7184"/>
      <c r="X260" s="7184"/>
      <c r="Y260" s="7184"/>
      <c r="Z260" s="7184"/>
      <c r="AA260" s="7184"/>
      <c r="AB260" s="7184"/>
      <c r="AC260" s="1435"/>
    </row>
    <row r="261" spans="1:29">
      <c r="A261" s="7152"/>
      <c r="B261" s="1501"/>
      <c r="C261" s="879" t="s">
        <v>761</v>
      </c>
      <c r="D261" s="1439" t="s">
        <v>1631</v>
      </c>
      <c r="E261" s="864"/>
      <c r="F261" s="864"/>
      <c r="G261" s="880"/>
      <c r="I261" s="1486" t="s">
        <v>913</v>
      </c>
      <c r="K261" s="1486"/>
      <c r="L261" s="1486"/>
      <c r="M261" s="1486"/>
      <c r="N261" s="1487"/>
      <c r="P261" s="7152"/>
      <c r="Q261" s="1023"/>
      <c r="R261" s="7184"/>
      <c r="S261" s="7184"/>
      <c r="T261" s="7184"/>
      <c r="U261" s="7184"/>
      <c r="V261" s="7184"/>
      <c r="W261" s="7184"/>
      <c r="X261" s="7184"/>
      <c r="Y261" s="7184"/>
      <c r="Z261" s="7184"/>
      <c r="AA261" s="7184"/>
      <c r="AB261" s="7184"/>
      <c r="AC261" s="1435"/>
    </row>
    <row r="262" spans="1:29" ht="16.5" customHeight="1">
      <c r="A262" s="7152"/>
      <c r="B262" s="1023"/>
      <c r="C262" s="836">
        <v>1</v>
      </c>
      <c r="D262" s="1075" t="s">
        <v>1717</v>
      </c>
      <c r="E262" s="812"/>
      <c r="F262" s="1075"/>
      <c r="G262" s="7171">
        <f>(C262/C270)*G260</f>
        <v>0.81632653061224503</v>
      </c>
      <c r="H262" s="7171"/>
      <c r="I262" s="7239" t="s">
        <v>1718</v>
      </c>
      <c r="J262" s="7239"/>
      <c r="K262" s="7239"/>
      <c r="L262" s="7239"/>
      <c r="M262" s="7239"/>
      <c r="N262" s="7240"/>
      <c r="P262" s="7152"/>
      <c r="Q262" s="1023"/>
      <c r="R262" s="7184"/>
      <c r="S262" s="7184"/>
      <c r="T262" s="7184"/>
      <c r="U262" s="7184"/>
      <c r="V262" s="7184"/>
      <c r="W262" s="7184"/>
      <c r="X262" s="7184"/>
      <c r="Y262" s="7184"/>
      <c r="Z262" s="7184"/>
      <c r="AA262" s="7184"/>
      <c r="AB262" s="7184"/>
      <c r="AC262" s="1435"/>
    </row>
    <row r="263" spans="1:29" ht="15.75">
      <c r="A263" s="7152"/>
      <c r="B263" s="1023"/>
      <c r="C263" s="836">
        <v>0.2</v>
      </c>
      <c r="D263" s="1075" t="s">
        <v>922</v>
      </c>
      <c r="E263" s="812"/>
      <c r="F263" s="825"/>
      <c r="G263" s="7171">
        <f>(C263/C270)*G260</f>
        <v>0.16326530612244899</v>
      </c>
      <c r="H263" s="7171"/>
      <c r="I263" s="7241"/>
      <c r="J263" s="7241"/>
      <c r="K263" s="7241"/>
      <c r="L263" s="7241"/>
      <c r="M263" s="7241"/>
      <c r="N263" s="7242"/>
      <c r="P263" s="7152"/>
      <c r="Q263" s="1023"/>
      <c r="R263" s="864"/>
      <c r="S263" s="864"/>
      <c r="T263" s="864"/>
      <c r="U263" s="864"/>
      <c r="V263" s="864"/>
      <c r="W263" s="864"/>
      <c r="X263" s="864"/>
      <c r="Y263" s="864"/>
      <c r="Z263" s="864"/>
      <c r="AA263" s="864"/>
      <c r="AB263" s="864"/>
      <c r="AC263" s="1435"/>
    </row>
    <row r="264" spans="1:29" ht="15.75" customHeight="1">
      <c r="A264" s="7152"/>
      <c r="B264" s="1023"/>
      <c r="C264" s="836">
        <v>2.5000000000000001E-2</v>
      </c>
      <c r="D264" s="1075" t="s">
        <v>1719</v>
      </c>
      <c r="E264" s="812"/>
      <c r="F264" s="825"/>
      <c r="G264" s="7171">
        <f>(C264/C270)*G260</f>
        <v>2.0408163265306124E-2</v>
      </c>
      <c r="H264" s="7171"/>
      <c r="I264" s="7241"/>
      <c r="J264" s="7241"/>
      <c r="K264" s="7241"/>
      <c r="L264" s="7241"/>
      <c r="M264" s="7241"/>
      <c r="N264" s="7242"/>
      <c r="P264" s="7152"/>
      <c r="Q264" s="1023"/>
      <c r="R264" s="864"/>
      <c r="S264" s="864"/>
      <c r="T264" s="864"/>
      <c r="U264" s="864"/>
      <c r="V264" s="864"/>
      <c r="W264" s="864"/>
      <c r="X264" s="864"/>
      <c r="Y264" s="864"/>
      <c r="Z264" s="864"/>
      <c r="AA264" s="864"/>
      <c r="AB264" s="864"/>
      <c r="AC264" s="1435"/>
    </row>
    <row r="265" spans="1:29" ht="15.75" customHeight="1">
      <c r="A265" s="7152"/>
      <c r="B265" s="1023"/>
      <c r="C265" s="1505">
        <v>1</v>
      </c>
      <c r="D265" s="1075" t="s">
        <v>1720</v>
      </c>
      <c r="E265" s="812"/>
      <c r="F265" s="825"/>
      <c r="G265" s="7235">
        <f>(C265/C270)*G260</f>
        <v>0.81632653061224503</v>
      </c>
      <c r="H265" s="7235"/>
      <c r="I265" s="7241"/>
      <c r="J265" s="7241"/>
      <c r="K265" s="7241"/>
      <c r="L265" s="7241"/>
      <c r="M265" s="7241"/>
      <c r="N265" s="7242"/>
      <c r="P265" s="7152"/>
      <c r="Q265" s="1023"/>
      <c r="R265" s="864"/>
      <c r="S265" s="864"/>
      <c r="T265" s="864"/>
      <c r="U265" s="864"/>
      <c r="V265" s="864"/>
      <c r="W265" s="864"/>
      <c r="X265" s="864"/>
      <c r="Y265" s="864"/>
      <c r="Z265" s="864"/>
      <c r="AA265" s="864"/>
      <c r="AB265" s="864"/>
      <c r="AC265" s="1435"/>
    </row>
    <row r="266" spans="1:29" ht="15.75" customHeight="1">
      <c r="A266" s="7152"/>
      <c r="B266" s="1023"/>
      <c r="C266" s="1505">
        <v>1</v>
      </c>
      <c r="D266" s="1075" t="s">
        <v>1721</v>
      </c>
      <c r="E266" s="812"/>
      <c r="F266" s="825"/>
      <c r="G266" s="7235">
        <f>(C266/C270)*G260</f>
        <v>0.81632653061224503</v>
      </c>
      <c r="H266" s="7235"/>
      <c r="I266" s="7241"/>
      <c r="J266" s="7241"/>
      <c r="K266" s="7241"/>
      <c r="L266" s="7241"/>
      <c r="M266" s="7241"/>
      <c r="N266" s="7242"/>
      <c r="P266" s="7152"/>
      <c r="Q266" s="1023"/>
      <c r="R266" s="864"/>
      <c r="S266" s="864"/>
      <c r="T266" s="864"/>
      <c r="U266" s="864"/>
      <c r="V266" s="864"/>
      <c r="W266" s="864"/>
      <c r="X266" s="864"/>
      <c r="Y266" s="864"/>
      <c r="Z266" s="864"/>
      <c r="AA266" s="864"/>
      <c r="AB266" s="864"/>
      <c r="AC266" s="1435"/>
    </row>
    <row r="267" spans="1:29" ht="15.75" customHeight="1">
      <c r="A267" s="7152"/>
      <c r="B267" s="1023"/>
      <c r="C267" s="1505">
        <v>0.5</v>
      </c>
      <c r="D267" s="1075" t="s">
        <v>1722</v>
      </c>
      <c r="E267" s="812"/>
      <c r="F267" s="825"/>
      <c r="G267" s="7235">
        <f>(C267/C270)*G260</f>
        <v>0.40816326530612251</v>
      </c>
      <c r="H267" s="7235"/>
      <c r="I267" s="7243"/>
      <c r="J267" s="7243"/>
      <c r="K267" s="7243"/>
      <c r="L267" s="7243"/>
      <c r="M267" s="7243"/>
      <c r="N267" s="7244"/>
      <c r="P267" s="7152"/>
      <c r="Q267" s="1023"/>
      <c r="R267" s="864"/>
      <c r="S267" s="864"/>
      <c r="T267" s="864"/>
      <c r="U267" s="864"/>
      <c r="V267" s="864"/>
      <c r="W267" s="864"/>
      <c r="X267" s="864"/>
      <c r="Y267" s="864"/>
      <c r="Z267" s="864"/>
      <c r="AA267" s="864"/>
      <c r="AB267" s="864"/>
      <c r="AC267" s="1435"/>
    </row>
    <row r="268" spans="1:29" ht="15.75" customHeight="1">
      <c r="A268" s="7152"/>
      <c r="B268" s="1023"/>
      <c r="C268" s="1505">
        <v>30</v>
      </c>
      <c r="D268" s="1075" t="s">
        <v>1723</v>
      </c>
      <c r="E268" s="812"/>
      <c r="F268" s="825"/>
      <c r="G268" s="7236">
        <f>(C268/C270)*G260</f>
        <v>24.489795918367349</v>
      </c>
      <c r="H268" s="7236"/>
      <c r="I268" s="7198" t="s">
        <v>1724</v>
      </c>
      <c r="J268" s="7198"/>
      <c r="K268" s="7198"/>
      <c r="L268" s="7198"/>
      <c r="M268" s="7198"/>
      <c r="N268" s="7199"/>
      <c r="P268" s="7152"/>
      <c r="Q268" s="1023"/>
      <c r="R268" s="864"/>
      <c r="S268" s="864"/>
      <c r="T268" s="864"/>
      <c r="U268" s="864"/>
      <c r="V268" s="864"/>
      <c r="W268" s="864"/>
      <c r="X268" s="864"/>
      <c r="Y268" s="864"/>
      <c r="Z268" s="864"/>
      <c r="AA268" s="864"/>
      <c r="AB268" s="864"/>
      <c r="AC268" s="1435"/>
    </row>
    <row r="269" spans="1:29" ht="15.75" customHeight="1">
      <c r="A269" s="7152"/>
      <c r="B269" s="1023"/>
      <c r="C269" s="1075"/>
      <c r="D269" s="1075"/>
      <c r="E269" s="1470"/>
      <c r="F269" s="1470"/>
      <c r="G269" s="7171"/>
      <c r="H269" s="7171"/>
      <c r="I269" s="7237"/>
      <c r="J269" s="7237"/>
      <c r="K269" s="7237"/>
      <c r="L269" s="7237"/>
      <c r="M269" s="7237"/>
      <c r="N269" s="7238"/>
      <c r="P269" s="7152"/>
      <c r="Q269" s="1459" t="s">
        <v>1628</v>
      </c>
      <c r="R269" s="864"/>
      <c r="S269" s="864"/>
      <c r="T269" s="864"/>
      <c r="U269" s="864"/>
      <c r="V269" s="864"/>
      <c r="W269" s="864"/>
      <c r="X269" s="864"/>
      <c r="Y269" s="864"/>
      <c r="Z269" s="864"/>
      <c r="AA269" s="864"/>
      <c r="AB269" s="864"/>
      <c r="AC269" s="1435"/>
    </row>
    <row r="270" spans="1:29" ht="16.5" thickBot="1">
      <c r="A270" s="7152"/>
      <c r="B270" s="1023"/>
      <c r="C270" s="843">
        <f>SUM(C262:C264)</f>
        <v>1.2249999999999999</v>
      </c>
      <c r="D270" s="7185" t="s">
        <v>1638</v>
      </c>
      <c r="E270" s="7185"/>
      <c r="F270" s="7185"/>
      <c r="G270" s="7175">
        <f>SUM(G262:G264)</f>
        <v>1.0000000000000002</v>
      </c>
      <c r="H270" s="7175">
        <f>SUM(H262:H264)</f>
        <v>0</v>
      </c>
      <c r="I270" s="1437" t="s">
        <v>1725</v>
      </c>
      <c r="J270" s="1506"/>
      <c r="K270" s="1506"/>
      <c r="L270" s="1506"/>
      <c r="M270" s="1506"/>
      <c r="N270" s="1507"/>
      <c r="P270" s="7152"/>
      <c r="Q270" s="1433" t="str">
        <f ca="1">CELL("nomfichier",P266)</f>
        <v>D:\Données\1.UPRT\0-UPRT.fait\1-UPRT.FR-SITE-WEB\ff-fiches-fabrications\ff.fiches.fabrication.2023\ffr.restaurant.2023\[S_SOYEZ.CREATIFS.xlsx]Décors-Aromatisation-Astuces</v>
      </c>
      <c r="R270" s="864"/>
      <c r="S270" s="864"/>
      <c r="T270" s="864"/>
      <c r="U270" s="864"/>
      <c r="V270" s="864"/>
      <c r="W270" s="864"/>
      <c r="X270" s="864"/>
      <c r="Y270" s="864"/>
      <c r="Z270" s="864"/>
      <c r="AA270" s="864"/>
      <c r="AB270" s="864"/>
      <c r="AC270" s="1435"/>
    </row>
    <row r="271" spans="1:29" ht="16.5" thickBot="1">
      <c r="A271" s="7152"/>
      <c r="B271" s="1023"/>
      <c r="C271" s="965"/>
      <c r="D271" s="1449"/>
      <c r="E271" s="1449"/>
      <c r="F271" s="1449"/>
      <c r="G271" s="1449"/>
      <c r="H271" s="1449"/>
      <c r="I271" s="864"/>
      <c r="J271" s="1471"/>
      <c r="K271" s="1471"/>
      <c r="L271" s="1471"/>
      <c r="M271" s="1471"/>
      <c r="N271" s="1472"/>
      <c r="P271" s="7152"/>
      <c r="Q271" s="1460"/>
      <c r="R271" s="1461"/>
      <c r="S271" s="1461"/>
      <c r="T271" s="1461"/>
      <c r="U271" s="896"/>
      <c r="V271" s="896"/>
      <c r="W271" s="896"/>
      <c r="X271" s="896"/>
      <c r="Y271" s="896"/>
      <c r="Z271" s="896"/>
      <c r="AA271" s="896"/>
      <c r="AB271" s="896"/>
      <c r="AC271" s="897"/>
    </row>
    <row r="272" spans="1:29">
      <c r="A272" s="7152"/>
      <c r="B272" s="894" t="s">
        <v>761</v>
      </c>
      <c r="C272" s="1462" t="s">
        <v>978</v>
      </c>
      <c r="D272" s="896"/>
      <c r="E272" s="896"/>
      <c r="F272" s="896"/>
      <c r="G272" s="896"/>
      <c r="H272" s="896"/>
      <c r="I272" s="896"/>
      <c r="J272" s="896"/>
      <c r="K272" s="896"/>
      <c r="L272" s="896"/>
      <c r="M272" s="896"/>
      <c r="N272" s="897"/>
      <c r="P272" s="7152"/>
      <c r="Q272" s="1023"/>
      <c r="R272" s="864" t="s">
        <v>904</v>
      </c>
      <c r="S272" s="1463" t="s">
        <v>1650</v>
      </c>
      <c r="T272" s="864"/>
      <c r="U272" s="864"/>
      <c r="V272" s="7176" t="s">
        <v>1651</v>
      </c>
      <c r="W272" s="7176"/>
      <c r="X272" s="7176"/>
      <c r="Y272" s="7176"/>
      <c r="Z272" s="7176"/>
      <c r="AA272" s="7176"/>
      <c r="AB272" s="7176"/>
      <c r="AC272" s="7177"/>
    </row>
    <row r="273" spans="1:29">
      <c r="A273" s="7152"/>
      <c r="B273" s="1464" t="s">
        <v>763</v>
      </c>
      <c r="C273" s="1465" t="s">
        <v>1652</v>
      </c>
      <c r="D273" s="859"/>
      <c r="E273" s="859"/>
      <c r="F273" s="859"/>
      <c r="G273" s="859"/>
      <c r="H273" s="859"/>
      <c r="I273" s="859"/>
      <c r="J273" s="859"/>
      <c r="K273" s="859"/>
      <c r="L273" s="859"/>
      <c r="M273" s="864"/>
      <c r="N273" s="1466"/>
      <c r="P273" s="7152"/>
      <c r="Q273" s="864"/>
      <c r="R273" s="864"/>
      <c r="S273" s="864"/>
      <c r="T273" s="864"/>
      <c r="U273" s="864"/>
      <c r="V273" s="1467"/>
      <c r="W273" s="1467" t="s">
        <v>1653</v>
      </c>
      <c r="X273" s="1467"/>
      <c r="Y273" s="1467"/>
      <c r="Z273" s="1467"/>
      <c r="AA273" s="1467"/>
      <c r="AB273" s="1467"/>
      <c r="AC273" s="1468"/>
    </row>
    <row r="274" spans="1:29" ht="15" customHeight="1">
      <c r="A274" s="7152"/>
      <c r="B274" s="7178" t="s">
        <v>1654</v>
      </c>
      <c r="C274" s="7179"/>
      <c r="D274" s="7179"/>
      <c r="E274" s="7179"/>
      <c r="F274" s="7179"/>
      <c r="G274" s="7179"/>
      <c r="H274" s="7179"/>
      <c r="I274" s="7179"/>
      <c r="J274" s="7179"/>
      <c r="K274" s="7179"/>
      <c r="L274" s="7179"/>
      <c r="M274" s="7179"/>
      <c r="N274" s="7180"/>
      <c r="P274" s="7152"/>
      <c r="Q274" s="7178" t="s">
        <v>1654</v>
      </c>
      <c r="R274" s="7179"/>
      <c r="S274" s="7179"/>
      <c r="T274" s="7179"/>
      <c r="U274" s="7179"/>
      <c r="V274" s="7179"/>
      <c r="W274" s="7179"/>
      <c r="X274" s="7179"/>
      <c r="Y274" s="7179"/>
      <c r="Z274" s="7179"/>
      <c r="AA274" s="7179"/>
      <c r="AB274" s="7179"/>
      <c r="AC274" s="7180"/>
    </row>
    <row r="275" spans="1:29" ht="15.75" thickBot="1">
      <c r="A275" s="7152"/>
      <c r="B275" s="7181"/>
      <c r="C275" s="7182"/>
      <c r="D275" s="7182"/>
      <c r="E275" s="7182"/>
      <c r="F275" s="7182"/>
      <c r="G275" s="7182"/>
      <c r="H275" s="7182"/>
      <c r="I275" s="7182"/>
      <c r="J275" s="7182"/>
      <c r="K275" s="7182"/>
      <c r="L275" s="7182"/>
      <c r="M275" s="7182"/>
      <c r="N275" s="7183"/>
      <c r="P275" s="7152"/>
      <c r="Q275" s="7181"/>
      <c r="R275" s="7182"/>
      <c r="S275" s="7182"/>
      <c r="T275" s="7182"/>
      <c r="U275" s="7182"/>
      <c r="V275" s="7182"/>
      <c r="W275" s="7182"/>
      <c r="X275" s="7182"/>
      <c r="Y275" s="7182"/>
      <c r="Z275" s="7182"/>
      <c r="AA275" s="7182"/>
      <c r="AB275" s="7182"/>
      <c r="AC275" s="7183"/>
    </row>
    <row r="277" spans="1:29" ht="15.75" thickBot="1">
      <c r="A277" s="818" t="s">
        <v>884</v>
      </c>
      <c r="B277" s="7151" t="str">
        <f>B278</f>
        <v>Colle alimentaire</v>
      </c>
      <c r="C277" s="7151"/>
      <c r="D277" s="7151"/>
      <c r="E277" s="7151"/>
      <c r="F277" s="7151"/>
      <c r="G277" s="7151"/>
      <c r="H277" s="7151"/>
      <c r="I277" s="7151"/>
      <c r="J277" s="7151"/>
      <c r="K277" s="7151"/>
      <c r="L277" s="7151"/>
      <c r="M277" s="7151"/>
      <c r="N277" s="7151"/>
      <c r="P277" s="818" t="s">
        <v>884</v>
      </c>
      <c r="Q277" s="7151" t="str">
        <f>Q278</f>
        <v>Colle alimentaire</v>
      </c>
      <c r="R277" s="7151"/>
      <c r="S277" s="7151"/>
      <c r="T277" s="7151"/>
      <c r="U277" s="7151"/>
      <c r="V277" s="7151"/>
      <c r="W277" s="7151"/>
      <c r="X277" s="7151"/>
      <c r="Y277" s="7151"/>
      <c r="Z277" s="7151"/>
      <c r="AA277" s="7151"/>
      <c r="AB277" s="7151"/>
      <c r="AC277" s="7151"/>
    </row>
    <row r="278" spans="1:29" ht="23.25" customHeight="1">
      <c r="A278" s="7152" t="str">
        <f>B278</f>
        <v>Colle alimentaire</v>
      </c>
      <c r="B278" s="7153" t="s">
        <v>1726</v>
      </c>
      <c r="C278" s="7154"/>
      <c r="D278" s="7154"/>
      <c r="E278" s="7154"/>
      <c r="F278" s="7154"/>
      <c r="G278" s="7154"/>
      <c r="H278" s="7154"/>
      <c r="I278" s="7154"/>
      <c r="J278" s="7154"/>
      <c r="K278" s="7154"/>
      <c r="L278" s="7154"/>
      <c r="M278" s="7154"/>
      <c r="N278" s="7155"/>
      <c r="P278" s="7152" t="str">
        <f>Q278</f>
        <v>Colle alimentaire</v>
      </c>
      <c r="Q278" s="7153" t="s">
        <v>1726</v>
      </c>
      <c r="R278" s="7154"/>
      <c r="S278" s="7154"/>
      <c r="T278" s="7154"/>
      <c r="U278" s="7154"/>
      <c r="V278" s="7154"/>
      <c r="W278" s="7154"/>
      <c r="X278" s="7154"/>
      <c r="Y278" s="7154"/>
      <c r="Z278" s="7154"/>
      <c r="AA278" s="7154"/>
      <c r="AB278" s="7154"/>
      <c r="AC278" s="7155"/>
    </row>
    <row r="279" spans="1:29" ht="15.75" customHeight="1">
      <c r="A279" s="7152"/>
      <c r="B279" s="7156"/>
      <c r="C279" s="7157"/>
      <c r="D279" s="7157"/>
      <c r="E279" s="7157"/>
      <c r="F279" s="7157"/>
      <c r="G279" s="7157"/>
      <c r="H279" s="7157"/>
      <c r="I279" s="7157"/>
      <c r="J279" s="7157"/>
      <c r="K279" s="7157"/>
      <c r="L279" s="7157"/>
      <c r="M279" s="7157"/>
      <c r="N279" s="7158"/>
      <c r="P279" s="7152"/>
      <c r="Q279" s="7156"/>
      <c r="R279" s="7157"/>
      <c r="S279" s="7157"/>
      <c r="T279" s="7157"/>
      <c r="U279" s="7157"/>
      <c r="V279" s="7157"/>
      <c r="W279" s="7157"/>
      <c r="X279" s="7157"/>
      <c r="Y279" s="7157"/>
      <c r="Z279" s="7157"/>
      <c r="AA279" s="7157"/>
      <c r="AB279" s="7157"/>
      <c r="AC279" s="7158"/>
    </row>
    <row r="280" spans="1:29" ht="15.75" customHeight="1">
      <c r="A280" s="7152"/>
      <c r="B280" s="7159" t="s">
        <v>885</v>
      </c>
      <c r="C280" s="7160"/>
      <c r="D280" s="7160"/>
      <c r="E280" s="7160"/>
      <c r="F280" s="7160"/>
      <c r="G280" s="7160"/>
      <c r="H280" s="7160"/>
      <c r="I280" s="7160"/>
      <c r="J280" s="7160"/>
      <c r="K280" s="7160"/>
      <c r="L280" s="7160"/>
      <c r="M280" s="7160"/>
      <c r="N280" s="7161"/>
      <c r="P280" s="7152"/>
      <c r="Q280" s="7159" t="s">
        <v>885</v>
      </c>
      <c r="R280" s="7160"/>
      <c r="S280" s="7160"/>
      <c r="T280" s="7160"/>
      <c r="U280" s="7160"/>
      <c r="V280" s="7160"/>
      <c r="W280" s="7160"/>
      <c r="X280" s="7160"/>
      <c r="Y280" s="7160"/>
      <c r="Z280" s="7160"/>
      <c r="AA280" s="7160"/>
      <c r="AB280" s="7160"/>
      <c r="AC280" s="7161"/>
    </row>
    <row r="281" spans="1:29" ht="15.75" customHeight="1" thickBot="1">
      <c r="A281" s="7152"/>
      <c r="B281" s="7162"/>
      <c r="C281" s="7163"/>
      <c r="D281" s="7163"/>
      <c r="E281" s="7163"/>
      <c r="F281" s="7163"/>
      <c r="G281" s="7163"/>
      <c r="H281" s="7163"/>
      <c r="I281" s="7163"/>
      <c r="J281" s="7163"/>
      <c r="K281" s="7163"/>
      <c r="L281" s="7163"/>
      <c r="M281" s="7163"/>
      <c r="N281" s="7164"/>
      <c r="P281" s="7152"/>
      <c r="Q281" s="7162"/>
      <c r="R281" s="7163"/>
      <c r="S281" s="7163"/>
      <c r="T281" s="7163"/>
      <c r="U281" s="7163"/>
      <c r="V281" s="7163"/>
      <c r="W281" s="7163"/>
      <c r="X281" s="7163"/>
      <c r="Y281" s="7163"/>
      <c r="Z281" s="7163"/>
      <c r="AA281" s="7163"/>
      <c r="AB281" s="7163"/>
      <c r="AC281" s="7164"/>
    </row>
    <row r="282" spans="1:29" ht="15" customHeight="1">
      <c r="A282" s="7152"/>
      <c r="B282" s="1023"/>
      <c r="C282" s="864"/>
      <c r="D282" s="864"/>
      <c r="E282" s="864"/>
      <c r="F282" s="864"/>
      <c r="G282" s="864"/>
      <c r="H282" s="864"/>
      <c r="I282" s="864"/>
      <c r="J282" s="864"/>
      <c r="K282" s="864"/>
      <c r="L282" s="864"/>
      <c r="M282" s="864"/>
      <c r="N282" s="1435"/>
      <c r="P282" s="7152"/>
      <c r="Q282" s="7165" t="s">
        <v>1104</v>
      </c>
      <c r="R282" s="7144"/>
      <c r="S282" s="7144"/>
      <c r="T282" s="7144"/>
      <c r="U282" s="7144"/>
      <c r="V282" s="7144"/>
      <c r="W282" s="7144"/>
      <c r="X282" s="7144"/>
      <c r="Y282" s="7144"/>
      <c r="Z282" s="7144"/>
      <c r="AA282" s="7144"/>
      <c r="AB282" s="7144"/>
      <c r="AC282" s="7166"/>
    </row>
    <row r="283" spans="1:29" ht="15" customHeight="1" thickBot="1">
      <c r="A283" s="7152"/>
      <c r="B283" s="1023"/>
      <c r="C283" s="864"/>
      <c r="D283" s="864"/>
      <c r="E283" s="864"/>
      <c r="F283" s="864"/>
      <c r="G283" s="7170" t="s">
        <v>763</v>
      </c>
      <c r="H283" s="7170"/>
      <c r="I283" s="864"/>
      <c r="J283" s="864"/>
      <c r="K283" s="864"/>
      <c r="L283" s="864"/>
      <c r="M283" s="864"/>
      <c r="N283" s="1435"/>
      <c r="P283" s="7152"/>
      <c r="Q283" s="7167"/>
      <c r="R283" s="7147"/>
      <c r="S283" s="7147"/>
      <c r="T283" s="7147"/>
      <c r="U283" s="7147"/>
      <c r="V283" s="7147"/>
      <c r="W283" s="7147"/>
      <c r="X283" s="7147"/>
      <c r="Y283" s="7147"/>
      <c r="Z283" s="7147"/>
      <c r="AA283" s="7147"/>
      <c r="AB283" s="7147"/>
      <c r="AC283" s="7168"/>
    </row>
    <row r="284" spans="1:29" ht="18.75" customHeight="1">
      <c r="A284" s="7152"/>
      <c r="B284" s="1023"/>
      <c r="C284" s="864"/>
      <c r="D284" s="864"/>
      <c r="E284" s="1436" t="s">
        <v>1129</v>
      </c>
      <c r="F284" s="1027" t="s">
        <v>832</v>
      </c>
      <c r="G284" s="7187"/>
      <c r="H284" s="7187"/>
      <c r="I284" s="1469"/>
      <c r="J284" s="864"/>
      <c r="K284" s="864"/>
      <c r="L284" s="864"/>
      <c r="M284" s="864"/>
      <c r="N284" s="1435"/>
      <c r="P284" s="7152"/>
      <c r="Q284" s="1023"/>
      <c r="R284" s="7184" t="s">
        <v>1727</v>
      </c>
      <c r="S284" s="7184"/>
      <c r="T284" s="7184"/>
      <c r="U284" s="7184"/>
      <c r="V284" s="7184"/>
      <c r="W284" s="7184"/>
      <c r="X284" s="7184"/>
      <c r="Y284" s="7184"/>
      <c r="Z284" s="7184"/>
      <c r="AA284" s="7184"/>
      <c r="AB284" s="7184"/>
      <c r="AC284" s="1435"/>
    </row>
    <row r="285" spans="1:29">
      <c r="A285" s="7152"/>
      <c r="B285" s="1501"/>
      <c r="C285" s="879" t="s">
        <v>761</v>
      </c>
      <c r="D285" s="1439" t="s">
        <v>1631</v>
      </c>
      <c r="E285" s="864"/>
      <c r="F285" s="864"/>
      <c r="G285" s="880"/>
      <c r="I285" s="1486" t="s">
        <v>913</v>
      </c>
      <c r="K285" s="1486"/>
      <c r="L285" s="1486"/>
      <c r="M285" s="1486"/>
      <c r="N285" s="1487"/>
      <c r="P285" s="7152"/>
      <c r="Q285" s="1023"/>
      <c r="R285" s="7184"/>
      <c r="S285" s="7184"/>
      <c r="T285" s="7184"/>
      <c r="U285" s="7184"/>
      <c r="V285" s="7184"/>
      <c r="W285" s="7184"/>
      <c r="X285" s="7184"/>
      <c r="Y285" s="7184"/>
      <c r="Z285" s="7184"/>
      <c r="AA285" s="7184"/>
      <c r="AB285" s="7184"/>
      <c r="AC285" s="1435"/>
    </row>
    <row r="286" spans="1:29" ht="16.5" customHeight="1">
      <c r="A286" s="7152"/>
      <c r="B286" s="1023"/>
      <c r="C286" s="836"/>
      <c r="D286" s="1075" t="s">
        <v>1728</v>
      </c>
      <c r="E286" s="812"/>
      <c r="F286" s="1075"/>
      <c r="G286" s="7171" t="str">
        <f>IF(ISBLANK(C286),"",(C286/C290)*G284)</f>
        <v/>
      </c>
      <c r="H286" s="7171"/>
      <c r="I286" s="7239" t="s">
        <v>1729</v>
      </c>
      <c r="J286" s="7239"/>
      <c r="K286" s="7239"/>
      <c r="L286" s="7239"/>
      <c r="M286" s="7239"/>
      <c r="N286" s="7240"/>
      <c r="P286" s="7152"/>
      <c r="Q286" s="1023"/>
      <c r="R286" s="7184"/>
      <c r="S286" s="7184"/>
      <c r="T286" s="7184"/>
      <c r="U286" s="7184"/>
      <c r="V286" s="7184"/>
      <c r="W286" s="7184"/>
      <c r="X286" s="7184"/>
      <c r="Y286" s="7184"/>
      <c r="Z286" s="7184"/>
      <c r="AA286" s="7184"/>
      <c r="AB286" s="7184"/>
      <c r="AC286" s="1435"/>
    </row>
    <row r="287" spans="1:29" ht="15.75">
      <c r="A287" s="7152"/>
      <c r="B287" s="1023"/>
      <c r="C287" s="836"/>
      <c r="D287" s="1075" t="s">
        <v>1730</v>
      </c>
      <c r="E287" s="812"/>
      <c r="F287" s="825"/>
      <c r="G287" s="7171" t="str">
        <f>IF(ISBLANK(C287),"",(C287/C290)*G284)</f>
        <v/>
      </c>
      <c r="H287" s="7171"/>
      <c r="I287" s="7241"/>
      <c r="J287" s="7241"/>
      <c r="K287" s="7241"/>
      <c r="L287" s="7241"/>
      <c r="M287" s="7241"/>
      <c r="N287" s="7242"/>
      <c r="P287" s="7152"/>
      <c r="Q287" s="1023"/>
      <c r="R287" s="864"/>
      <c r="S287" s="864"/>
      <c r="T287" s="864"/>
      <c r="U287" s="864"/>
      <c r="V287" s="864"/>
      <c r="W287" s="864"/>
      <c r="X287" s="864"/>
      <c r="Y287" s="864"/>
      <c r="Z287" s="864"/>
      <c r="AA287" s="864"/>
      <c r="AB287" s="864"/>
      <c r="AC287" s="1435"/>
    </row>
    <row r="288" spans="1:29" ht="15.75" customHeight="1">
      <c r="A288" s="7152"/>
      <c r="B288" s="1023"/>
      <c r="C288" s="836"/>
      <c r="D288" s="1075" t="s">
        <v>1731</v>
      </c>
      <c r="E288" s="812"/>
      <c r="F288" s="825"/>
      <c r="G288" s="7171" t="str">
        <f>IF(ISBLANK(C288),"",(C288/C290)*G284)</f>
        <v/>
      </c>
      <c r="H288" s="7171"/>
      <c r="I288" s="7241"/>
      <c r="J288" s="7241"/>
      <c r="K288" s="7241"/>
      <c r="L288" s="7241"/>
      <c r="M288" s="7241"/>
      <c r="N288" s="7242"/>
      <c r="P288" s="7152"/>
      <c r="Q288" s="1023"/>
      <c r="R288" s="864"/>
      <c r="S288" s="864"/>
      <c r="T288" s="864"/>
      <c r="U288" s="864"/>
      <c r="V288" s="864"/>
      <c r="W288" s="864"/>
      <c r="X288" s="864"/>
      <c r="Y288" s="864"/>
      <c r="Z288" s="864"/>
      <c r="AA288" s="864"/>
      <c r="AB288" s="864"/>
      <c r="AC288" s="1435"/>
    </row>
    <row r="289" spans="1:29" ht="15.75" customHeight="1">
      <c r="A289" s="7152"/>
      <c r="B289" s="1023"/>
      <c r="C289" s="1075"/>
      <c r="D289" s="1075"/>
      <c r="E289" s="1470"/>
      <c r="F289" s="1470"/>
      <c r="G289" s="7171"/>
      <c r="H289" s="7171"/>
      <c r="I289" s="864"/>
      <c r="J289" s="1471"/>
      <c r="K289" s="1471"/>
      <c r="L289" s="1471"/>
      <c r="M289" s="1471"/>
      <c r="N289" s="1472"/>
      <c r="P289" s="7152"/>
      <c r="Q289" s="1459" t="s">
        <v>1628</v>
      </c>
      <c r="R289" s="864"/>
      <c r="S289" s="864"/>
      <c r="T289" s="864"/>
      <c r="U289" s="864"/>
      <c r="V289" s="864"/>
      <c r="W289" s="864"/>
      <c r="X289" s="864"/>
      <c r="Y289" s="864"/>
      <c r="Z289" s="864"/>
      <c r="AA289" s="864"/>
      <c r="AB289" s="864"/>
      <c r="AC289" s="1435"/>
    </row>
    <row r="290" spans="1:29" ht="16.5" thickBot="1">
      <c r="A290" s="7152"/>
      <c r="B290" s="1023"/>
      <c r="C290" s="843">
        <f>SUM(C286:C288)</f>
        <v>0</v>
      </c>
      <c r="D290" s="7185" t="s">
        <v>1638</v>
      </c>
      <c r="E290" s="7185"/>
      <c r="F290" s="7185"/>
      <c r="G290" s="7175">
        <f>SUM(G286:G288)</f>
        <v>0</v>
      </c>
      <c r="H290" s="7175">
        <f>SUM(H286:H288)</f>
        <v>0</v>
      </c>
      <c r="I290" s="1504"/>
      <c r="J290" s="1471"/>
      <c r="K290" s="1471"/>
      <c r="L290" s="1471"/>
      <c r="M290" s="1471"/>
      <c r="N290" s="1472"/>
      <c r="P290" s="7152"/>
      <c r="Q290" s="1433" t="str">
        <f ca="1">CELL("nomfichier",P286)</f>
        <v>D:\Données\1.UPRT\0-UPRT.fait\1-UPRT.FR-SITE-WEB\ff-fiches-fabrications\ff.fiches.fabrication.2023\ffr.restaurant.2023\[S_SOYEZ.CREATIFS.xlsx]Décors-Aromatisation-Astuces</v>
      </c>
      <c r="R290" s="864"/>
      <c r="S290" s="864"/>
      <c r="T290" s="864"/>
      <c r="U290" s="864"/>
      <c r="V290" s="864"/>
      <c r="W290" s="864"/>
      <c r="X290" s="864"/>
      <c r="Y290" s="864"/>
      <c r="Z290" s="864"/>
      <c r="AA290" s="864"/>
      <c r="AB290" s="864"/>
      <c r="AC290" s="1435"/>
    </row>
    <row r="291" spans="1:29" ht="16.5" thickBot="1">
      <c r="A291" s="7152"/>
      <c r="B291" s="1023"/>
      <c r="C291" s="965"/>
      <c r="D291" s="1449"/>
      <c r="E291" s="1449"/>
      <c r="F291" s="1449"/>
      <c r="G291" s="1449"/>
      <c r="H291" s="1449"/>
      <c r="I291" s="864"/>
      <c r="J291" s="1471"/>
      <c r="K291" s="1471"/>
      <c r="L291" s="1471"/>
      <c r="M291" s="1471"/>
      <c r="N291" s="1472"/>
      <c r="P291" s="7152"/>
      <c r="Q291" s="1460"/>
      <c r="R291" s="1461"/>
      <c r="S291" s="1461"/>
      <c r="T291" s="1461"/>
      <c r="U291" s="896"/>
      <c r="V291" s="896"/>
      <c r="W291" s="896"/>
      <c r="X291" s="896"/>
      <c r="Y291" s="896"/>
      <c r="Z291" s="896"/>
      <c r="AA291" s="896"/>
      <c r="AB291" s="896"/>
      <c r="AC291" s="897"/>
    </row>
    <row r="292" spans="1:29">
      <c r="A292" s="7152"/>
      <c r="B292" s="894" t="s">
        <v>761</v>
      </c>
      <c r="C292" s="1462" t="s">
        <v>978</v>
      </c>
      <c r="D292" s="896"/>
      <c r="E292" s="896"/>
      <c r="F292" s="896"/>
      <c r="G292" s="896"/>
      <c r="H292" s="896"/>
      <c r="I292" s="896"/>
      <c r="J292" s="896"/>
      <c r="K292" s="896"/>
      <c r="L292" s="896"/>
      <c r="M292" s="896"/>
      <c r="N292" s="897"/>
      <c r="P292" s="7152"/>
      <c r="Q292" s="1023"/>
      <c r="R292" s="864" t="s">
        <v>904</v>
      </c>
      <c r="S292" s="1463" t="s">
        <v>1650</v>
      </c>
      <c r="T292" s="864"/>
      <c r="U292" s="864"/>
      <c r="V292" s="7176" t="s">
        <v>1651</v>
      </c>
      <c r="W292" s="7176"/>
      <c r="X292" s="7176"/>
      <c r="Y292" s="7176"/>
      <c r="Z292" s="7176"/>
      <c r="AA292" s="7176"/>
      <c r="AB292" s="7176"/>
      <c r="AC292" s="7177"/>
    </row>
    <row r="293" spans="1:29">
      <c r="A293" s="7152"/>
      <c r="B293" s="1464" t="s">
        <v>763</v>
      </c>
      <c r="C293" s="1465" t="s">
        <v>1652</v>
      </c>
      <c r="D293" s="859"/>
      <c r="E293" s="859"/>
      <c r="F293" s="859"/>
      <c r="G293" s="859"/>
      <c r="H293" s="859"/>
      <c r="I293" s="859"/>
      <c r="J293" s="859"/>
      <c r="K293" s="859"/>
      <c r="L293" s="859"/>
      <c r="M293" s="864"/>
      <c r="N293" s="1466"/>
      <c r="P293" s="7152"/>
      <c r="Q293" s="864"/>
      <c r="R293" s="864"/>
      <c r="S293" s="864"/>
      <c r="T293" s="864"/>
      <c r="U293" s="864"/>
      <c r="V293" s="1467"/>
      <c r="W293" s="1467" t="s">
        <v>1653</v>
      </c>
      <c r="X293" s="1467"/>
      <c r="Y293" s="1467"/>
      <c r="Z293" s="1467"/>
      <c r="AA293" s="1467"/>
      <c r="AB293" s="1467"/>
      <c r="AC293" s="1468"/>
    </row>
    <row r="294" spans="1:29" ht="15" customHeight="1">
      <c r="A294" s="7152"/>
      <c r="B294" s="7178" t="s">
        <v>1654</v>
      </c>
      <c r="C294" s="7179"/>
      <c r="D294" s="7179"/>
      <c r="E294" s="7179"/>
      <c r="F294" s="7179"/>
      <c r="G294" s="7179"/>
      <c r="H294" s="7179"/>
      <c r="I294" s="7179"/>
      <c r="J294" s="7179"/>
      <c r="K294" s="7179"/>
      <c r="L294" s="7179"/>
      <c r="M294" s="7179"/>
      <c r="N294" s="7180"/>
      <c r="P294" s="7152"/>
      <c r="Q294" s="7178" t="s">
        <v>1654</v>
      </c>
      <c r="R294" s="7179"/>
      <c r="S294" s="7179"/>
      <c r="T294" s="7179"/>
      <c r="U294" s="7179"/>
      <c r="V294" s="7179"/>
      <c r="W294" s="7179"/>
      <c r="X294" s="7179"/>
      <c r="Y294" s="7179"/>
      <c r="Z294" s="7179"/>
      <c r="AA294" s="7179"/>
      <c r="AB294" s="7179"/>
      <c r="AC294" s="7180"/>
    </row>
    <row r="295" spans="1:29" ht="15.75" thickBot="1">
      <c r="A295" s="7152"/>
      <c r="B295" s="7181"/>
      <c r="C295" s="7182"/>
      <c r="D295" s="7182"/>
      <c r="E295" s="7182"/>
      <c r="F295" s="7182"/>
      <c r="G295" s="7182"/>
      <c r="H295" s="7182"/>
      <c r="I295" s="7182"/>
      <c r="J295" s="7182"/>
      <c r="K295" s="7182"/>
      <c r="L295" s="7182"/>
      <c r="M295" s="7182"/>
      <c r="N295" s="7183"/>
      <c r="P295" s="7152"/>
      <c r="Q295" s="7181"/>
      <c r="R295" s="7182"/>
      <c r="S295" s="7182"/>
      <c r="T295" s="7182"/>
      <c r="U295" s="7182"/>
      <c r="V295" s="7182"/>
      <c r="W295" s="7182"/>
      <c r="X295" s="7182"/>
      <c r="Y295" s="7182"/>
      <c r="Z295" s="7182"/>
      <c r="AA295" s="7182"/>
      <c r="AB295" s="7182"/>
      <c r="AC295" s="7183"/>
    </row>
    <row r="297" spans="1:29" ht="15.75" thickBot="1">
      <c r="A297" s="818" t="s">
        <v>884</v>
      </c>
      <c r="B297" s="7151" t="str">
        <f>B298</f>
        <v>Vernis alimentaire</v>
      </c>
      <c r="C297" s="7151"/>
      <c r="D297" s="7151"/>
      <c r="E297" s="7151"/>
      <c r="F297" s="7151"/>
      <c r="G297" s="7151"/>
      <c r="H297" s="7151"/>
      <c r="I297" s="7151"/>
      <c r="J297" s="7151"/>
      <c r="K297" s="7151"/>
      <c r="L297" s="7151"/>
      <c r="M297" s="7151"/>
      <c r="N297" s="7151"/>
      <c r="P297" s="818" t="s">
        <v>884</v>
      </c>
      <c r="Q297" s="7151" t="str">
        <f>Q298</f>
        <v>Vernis alimentaire</v>
      </c>
      <c r="R297" s="7151"/>
      <c r="S297" s="7151"/>
      <c r="T297" s="7151"/>
      <c r="U297" s="7151"/>
      <c r="V297" s="7151"/>
      <c r="W297" s="7151"/>
      <c r="X297" s="7151"/>
      <c r="Y297" s="7151"/>
      <c r="Z297" s="7151"/>
      <c r="AA297" s="7151"/>
      <c r="AB297" s="7151"/>
      <c r="AC297" s="7151"/>
    </row>
    <row r="298" spans="1:29" ht="23.25" customHeight="1">
      <c r="A298" s="7152" t="str">
        <f>B298</f>
        <v>Vernis alimentaire</v>
      </c>
      <c r="B298" s="7153" t="s">
        <v>1732</v>
      </c>
      <c r="C298" s="7154"/>
      <c r="D298" s="7154"/>
      <c r="E298" s="7154"/>
      <c r="F298" s="7154"/>
      <c r="G298" s="7154"/>
      <c r="H298" s="7154"/>
      <c r="I298" s="7154"/>
      <c r="J298" s="7154"/>
      <c r="K298" s="7154"/>
      <c r="L298" s="7154"/>
      <c r="M298" s="7154"/>
      <c r="N298" s="7155"/>
      <c r="P298" s="7152" t="str">
        <f>Q298</f>
        <v>Vernis alimentaire</v>
      </c>
      <c r="Q298" s="7153" t="s">
        <v>1732</v>
      </c>
      <c r="R298" s="7154"/>
      <c r="S298" s="7154"/>
      <c r="T298" s="7154"/>
      <c r="U298" s="7154"/>
      <c r="V298" s="7154"/>
      <c r="W298" s="7154"/>
      <c r="X298" s="7154"/>
      <c r="Y298" s="7154"/>
      <c r="Z298" s="7154"/>
      <c r="AA298" s="7154"/>
      <c r="AB298" s="7154"/>
      <c r="AC298" s="7155"/>
    </row>
    <row r="299" spans="1:29" ht="15.75" customHeight="1">
      <c r="A299" s="7152"/>
      <c r="B299" s="7156"/>
      <c r="C299" s="7157"/>
      <c r="D299" s="7157"/>
      <c r="E299" s="7157"/>
      <c r="F299" s="7157"/>
      <c r="G299" s="7157"/>
      <c r="H299" s="7157"/>
      <c r="I299" s="7157"/>
      <c r="J299" s="7157"/>
      <c r="K299" s="7157"/>
      <c r="L299" s="7157"/>
      <c r="M299" s="7157"/>
      <c r="N299" s="7158"/>
      <c r="P299" s="7152"/>
      <c r="Q299" s="7156"/>
      <c r="R299" s="7157"/>
      <c r="S299" s="7157"/>
      <c r="T299" s="7157"/>
      <c r="U299" s="7157"/>
      <c r="V299" s="7157"/>
      <c r="W299" s="7157"/>
      <c r="X299" s="7157"/>
      <c r="Y299" s="7157"/>
      <c r="Z299" s="7157"/>
      <c r="AA299" s="7157"/>
      <c r="AB299" s="7157"/>
      <c r="AC299" s="7158"/>
    </row>
    <row r="300" spans="1:29" ht="15.75" customHeight="1">
      <c r="A300" s="7152"/>
      <c r="B300" s="7159" t="s">
        <v>885</v>
      </c>
      <c r="C300" s="7160"/>
      <c r="D300" s="7160"/>
      <c r="E300" s="7160"/>
      <c r="F300" s="7160"/>
      <c r="G300" s="7160"/>
      <c r="H300" s="7160"/>
      <c r="I300" s="7160"/>
      <c r="J300" s="7160"/>
      <c r="K300" s="7160"/>
      <c r="L300" s="7160"/>
      <c r="M300" s="7160"/>
      <c r="N300" s="7161"/>
      <c r="P300" s="7152"/>
      <c r="Q300" s="7159" t="s">
        <v>885</v>
      </c>
      <c r="R300" s="7160"/>
      <c r="S300" s="7160"/>
      <c r="T300" s="7160"/>
      <c r="U300" s="7160"/>
      <c r="V300" s="7160"/>
      <c r="W300" s="7160"/>
      <c r="X300" s="7160"/>
      <c r="Y300" s="7160"/>
      <c r="Z300" s="7160"/>
      <c r="AA300" s="7160"/>
      <c r="AB300" s="7160"/>
      <c r="AC300" s="7161"/>
    </row>
    <row r="301" spans="1:29" ht="15.75" customHeight="1" thickBot="1">
      <c r="A301" s="7152"/>
      <c r="B301" s="7162"/>
      <c r="C301" s="7163"/>
      <c r="D301" s="7163"/>
      <c r="E301" s="7163"/>
      <c r="F301" s="7163"/>
      <c r="G301" s="7163"/>
      <c r="H301" s="7163"/>
      <c r="I301" s="7163"/>
      <c r="J301" s="7163"/>
      <c r="K301" s="7163"/>
      <c r="L301" s="7163"/>
      <c r="M301" s="7163"/>
      <c r="N301" s="7164"/>
      <c r="P301" s="7152"/>
      <c r="Q301" s="7162"/>
      <c r="R301" s="7163"/>
      <c r="S301" s="7163"/>
      <c r="T301" s="7163"/>
      <c r="U301" s="7163"/>
      <c r="V301" s="7163"/>
      <c r="W301" s="7163"/>
      <c r="X301" s="7163"/>
      <c r="Y301" s="7163"/>
      <c r="Z301" s="7163"/>
      <c r="AA301" s="7163"/>
      <c r="AB301" s="7163"/>
      <c r="AC301" s="7164"/>
    </row>
    <row r="302" spans="1:29" ht="15" customHeight="1">
      <c r="A302" s="7152"/>
      <c r="B302" s="1023"/>
      <c r="C302" s="864"/>
      <c r="D302" s="864"/>
      <c r="E302" s="864"/>
      <c r="F302" s="864"/>
      <c r="G302" s="864"/>
      <c r="H302" s="864"/>
      <c r="I302" s="864"/>
      <c r="J302" s="864"/>
      <c r="K302" s="864"/>
      <c r="L302" s="864"/>
      <c r="M302" s="864"/>
      <c r="N302" s="1435"/>
      <c r="P302" s="7152"/>
      <c r="Q302" s="7165" t="s">
        <v>1104</v>
      </c>
      <c r="R302" s="7144"/>
      <c r="S302" s="7144"/>
      <c r="T302" s="7144"/>
      <c r="U302" s="7144"/>
      <c r="V302" s="7144"/>
      <c r="W302" s="7144"/>
      <c r="X302" s="7144"/>
      <c r="Y302" s="7144"/>
      <c r="Z302" s="7144"/>
      <c r="AA302" s="7144"/>
      <c r="AB302" s="7144"/>
      <c r="AC302" s="7166"/>
    </row>
    <row r="303" spans="1:29" ht="15" customHeight="1" thickBot="1">
      <c r="A303" s="7152"/>
      <c r="B303" s="1023"/>
      <c r="C303" s="864"/>
      <c r="D303" s="864"/>
      <c r="E303" s="864"/>
      <c r="F303" s="864"/>
      <c r="G303" s="7170" t="s">
        <v>763</v>
      </c>
      <c r="H303" s="7170"/>
      <c r="I303" s="864"/>
      <c r="J303" s="864"/>
      <c r="K303" s="864"/>
      <c r="L303" s="864"/>
      <c r="M303" s="864"/>
      <c r="N303" s="1435"/>
      <c r="P303" s="7152"/>
      <c r="Q303" s="7167"/>
      <c r="R303" s="7147"/>
      <c r="S303" s="7147"/>
      <c r="T303" s="7147"/>
      <c r="U303" s="7147"/>
      <c r="V303" s="7147"/>
      <c r="W303" s="7147"/>
      <c r="X303" s="7147"/>
      <c r="Y303" s="7147"/>
      <c r="Z303" s="7147"/>
      <c r="AA303" s="7147"/>
      <c r="AB303" s="7147"/>
      <c r="AC303" s="7168"/>
    </row>
    <row r="304" spans="1:29" ht="18.75" customHeight="1">
      <c r="A304" s="7152"/>
      <c r="B304" s="1023"/>
      <c r="C304" s="864"/>
      <c r="D304" s="864"/>
      <c r="E304" s="1436" t="s">
        <v>1129</v>
      </c>
      <c r="F304" s="1027" t="s">
        <v>832</v>
      </c>
      <c r="G304" s="7187"/>
      <c r="H304" s="7187"/>
      <c r="I304" s="1469"/>
      <c r="J304" s="864"/>
      <c r="K304" s="864"/>
      <c r="L304" s="864"/>
      <c r="M304" s="864"/>
      <c r="N304" s="1435"/>
      <c r="P304" s="7152"/>
      <c r="Q304" s="1023"/>
      <c r="R304" s="7184" t="s">
        <v>1727</v>
      </c>
      <c r="S304" s="7184"/>
      <c r="T304" s="7184"/>
      <c r="U304" s="7184"/>
      <c r="V304" s="7184"/>
      <c r="W304" s="7184"/>
      <c r="X304" s="7184"/>
      <c r="Y304" s="7184"/>
      <c r="Z304" s="7184"/>
      <c r="AA304" s="7184"/>
      <c r="AB304" s="7184"/>
      <c r="AC304" s="1435"/>
    </row>
    <row r="305" spans="1:29">
      <c r="A305" s="7152"/>
      <c r="B305" s="1501"/>
      <c r="C305" s="879" t="s">
        <v>761</v>
      </c>
      <c r="D305" s="1439" t="s">
        <v>1631</v>
      </c>
      <c r="E305" s="864"/>
      <c r="F305" s="864"/>
      <c r="G305" s="880"/>
      <c r="I305" s="1486" t="s">
        <v>913</v>
      </c>
      <c r="K305" s="1486"/>
      <c r="L305" s="1486"/>
      <c r="M305" s="1486"/>
      <c r="N305" s="1487"/>
      <c r="P305" s="7152"/>
      <c r="Q305" s="1023"/>
      <c r="R305" s="7184"/>
      <c r="S305" s="7184"/>
      <c r="T305" s="7184"/>
      <c r="U305" s="7184"/>
      <c r="V305" s="7184"/>
      <c r="W305" s="7184"/>
      <c r="X305" s="7184"/>
      <c r="Y305" s="7184"/>
      <c r="Z305" s="7184"/>
      <c r="AA305" s="7184"/>
      <c r="AB305" s="7184"/>
      <c r="AC305" s="1435"/>
    </row>
    <row r="306" spans="1:29" ht="16.5" customHeight="1">
      <c r="A306" s="7152"/>
      <c r="B306" s="1023"/>
      <c r="C306" s="836"/>
      <c r="D306" s="1075" t="s">
        <v>1728</v>
      </c>
      <c r="E306" s="812"/>
      <c r="F306" s="1075"/>
      <c r="G306" s="7171" t="str">
        <f>IF(ISBLANK(C306),"",(C306/C310)*G304)</f>
        <v/>
      </c>
      <c r="H306" s="7171"/>
      <c r="I306" s="7239" t="s">
        <v>1733</v>
      </c>
      <c r="J306" s="7239"/>
      <c r="K306" s="7239"/>
      <c r="L306" s="7239"/>
      <c r="M306" s="7239"/>
      <c r="N306" s="7240"/>
      <c r="P306" s="7152"/>
      <c r="Q306" s="1023"/>
      <c r="R306" s="7184"/>
      <c r="S306" s="7184"/>
      <c r="T306" s="7184"/>
      <c r="U306" s="7184"/>
      <c r="V306" s="7184"/>
      <c r="W306" s="7184"/>
      <c r="X306" s="7184"/>
      <c r="Y306" s="7184"/>
      <c r="Z306" s="7184"/>
      <c r="AA306" s="7184"/>
      <c r="AB306" s="7184"/>
      <c r="AC306" s="1435"/>
    </row>
    <row r="307" spans="1:29" ht="15.75">
      <c r="A307" s="7152"/>
      <c r="B307" s="1023"/>
      <c r="C307" s="836"/>
      <c r="D307" s="1075" t="s">
        <v>1730</v>
      </c>
      <c r="E307" s="812"/>
      <c r="F307" s="825"/>
      <c r="G307" s="7171" t="str">
        <f>IF(ISBLANK(C307),"",(C307/C310)*G304)</f>
        <v/>
      </c>
      <c r="H307" s="7171"/>
      <c r="I307" s="7241"/>
      <c r="J307" s="7241"/>
      <c r="K307" s="7241"/>
      <c r="L307" s="7241"/>
      <c r="M307" s="7241"/>
      <c r="N307" s="7242"/>
      <c r="P307" s="7152"/>
      <c r="Q307" s="1023"/>
      <c r="R307" s="864"/>
      <c r="S307" s="864"/>
      <c r="T307" s="864"/>
      <c r="U307" s="864"/>
      <c r="V307" s="864"/>
      <c r="W307" s="864"/>
      <c r="X307" s="864"/>
      <c r="Y307" s="864"/>
      <c r="Z307" s="864"/>
      <c r="AA307" s="864"/>
      <c r="AB307" s="864"/>
      <c r="AC307" s="1435"/>
    </row>
    <row r="308" spans="1:29" ht="15.75" customHeight="1">
      <c r="A308" s="7152"/>
      <c r="B308" s="1023"/>
      <c r="C308" s="836"/>
      <c r="D308" s="1075"/>
      <c r="E308" s="812"/>
      <c r="F308" s="825"/>
      <c r="G308" s="7171" t="str">
        <f>IF(ISBLANK(C308),"",(C308/C310)*G304)</f>
        <v/>
      </c>
      <c r="H308" s="7171"/>
      <c r="I308" s="7241"/>
      <c r="J308" s="7241"/>
      <c r="K308" s="7241"/>
      <c r="L308" s="7241"/>
      <c r="M308" s="7241"/>
      <c r="N308" s="7242"/>
      <c r="P308" s="7152"/>
      <c r="Q308" s="1023"/>
      <c r="R308" s="864"/>
      <c r="S308" s="864"/>
      <c r="T308" s="864"/>
      <c r="U308" s="864"/>
      <c r="V308" s="864"/>
      <c r="W308" s="864"/>
      <c r="X308" s="864"/>
      <c r="Y308" s="864"/>
      <c r="Z308" s="864"/>
      <c r="AA308" s="864"/>
      <c r="AB308" s="864"/>
      <c r="AC308" s="1435"/>
    </row>
    <row r="309" spans="1:29" ht="15.75" customHeight="1">
      <c r="A309" s="7152"/>
      <c r="B309" s="1023"/>
      <c r="C309" s="1075"/>
      <c r="D309" s="1075"/>
      <c r="E309" s="1470"/>
      <c r="F309" s="1470"/>
      <c r="G309" s="7171"/>
      <c r="H309" s="7171"/>
      <c r="I309" s="864"/>
      <c r="J309" s="1471"/>
      <c r="K309" s="1471"/>
      <c r="L309" s="1471"/>
      <c r="M309" s="1471"/>
      <c r="N309" s="1472"/>
      <c r="P309" s="7152"/>
      <c r="Q309" s="1459" t="s">
        <v>1628</v>
      </c>
      <c r="R309" s="864"/>
      <c r="S309" s="864"/>
      <c r="T309" s="864"/>
      <c r="U309" s="864"/>
      <c r="V309" s="864"/>
      <c r="W309" s="864"/>
      <c r="X309" s="864"/>
      <c r="Y309" s="864"/>
      <c r="Z309" s="864"/>
      <c r="AA309" s="864"/>
      <c r="AB309" s="864"/>
      <c r="AC309" s="1435"/>
    </row>
    <row r="310" spans="1:29" ht="16.5" thickBot="1">
      <c r="A310" s="7152"/>
      <c r="B310" s="1023"/>
      <c r="C310" s="843">
        <f>SUM(C306:C308)</f>
        <v>0</v>
      </c>
      <c r="D310" s="7185" t="s">
        <v>1638</v>
      </c>
      <c r="E310" s="7185"/>
      <c r="F310" s="7185"/>
      <c r="G310" s="7175">
        <f>SUM(G306:G308)</f>
        <v>0</v>
      </c>
      <c r="H310" s="7175">
        <f>SUM(H306:H308)</f>
        <v>0</v>
      </c>
      <c r="I310" s="1504"/>
      <c r="J310" s="1471"/>
      <c r="K310" s="1471"/>
      <c r="L310" s="1471"/>
      <c r="M310" s="1471"/>
      <c r="N310" s="1472"/>
      <c r="P310" s="7152"/>
      <c r="Q310" s="1433" t="str">
        <f ca="1">CELL("nomfichier",P306)</f>
        <v>D:\Données\1.UPRT\0-UPRT.fait\1-UPRT.FR-SITE-WEB\ff-fiches-fabrications\ff.fiches.fabrication.2023\ffr.restaurant.2023\[S_SOYEZ.CREATIFS.xlsx]Décors-Aromatisation-Astuces</v>
      </c>
      <c r="R310" s="864"/>
      <c r="S310" s="864"/>
      <c r="T310" s="864"/>
      <c r="U310" s="864"/>
      <c r="V310" s="864"/>
      <c r="W310" s="864"/>
      <c r="X310" s="864"/>
      <c r="Y310" s="864"/>
      <c r="Z310" s="864"/>
      <c r="AA310" s="864"/>
      <c r="AB310" s="864"/>
      <c r="AC310" s="1435"/>
    </row>
    <row r="311" spans="1:29" ht="16.5" thickBot="1">
      <c r="A311" s="7152"/>
      <c r="B311" s="1023"/>
      <c r="C311" s="965"/>
      <c r="D311" s="1449"/>
      <c r="E311" s="1449"/>
      <c r="F311" s="1449"/>
      <c r="G311" s="1449"/>
      <c r="H311" s="1449"/>
      <c r="I311" s="864"/>
      <c r="J311" s="1471"/>
      <c r="K311" s="1471"/>
      <c r="L311" s="1471"/>
      <c r="M311" s="1471"/>
      <c r="N311" s="1472"/>
      <c r="P311" s="7152"/>
      <c r="Q311" s="1460"/>
      <c r="R311" s="1461"/>
      <c r="S311" s="1461"/>
      <c r="T311" s="1461"/>
      <c r="U311" s="896"/>
      <c r="V311" s="896"/>
      <c r="W311" s="896"/>
      <c r="X311" s="896"/>
      <c r="Y311" s="896"/>
      <c r="Z311" s="896"/>
      <c r="AA311" s="896"/>
      <c r="AB311" s="896"/>
      <c r="AC311" s="897"/>
    </row>
    <row r="312" spans="1:29">
      <c r="A312" s="7152"/>
      <c r="B312" s="894" t="s">
        <v>761</v>
      </c>
      <c r="C312" s="1462" t="s">
        <v>978</v>
      </c>
      <c r="D312" s="896"/>
      <c r="E312" s="896"/>
      <c r="F312" s="896"/>
      <c r="G312" s="896"/>
      <c r="H312" s="896"/>
      <c r="I312" s="896"/>
      <c r="J312" s="896"/>
      <c r="K312" s="896"/>
      <c r="L312" s="896"/>
      <c r="M312" s="896"/>
      <c r="N312" s="897"/>
      <c r="P312" s="7152"/>
      <c r="Q312" s="1023"/>
      <c r="R312" s="864" t="s">
        <v>904</v>
      </c>
      <c r="S312" s="1463" t="s">
        <v>1650</v>
      </c>
      <c r="T312" s="864"/>
      <c r="U312" s="864"/>
      <c r="V312" s="7176" t="s">
        <v>1651</v>
      </c>
      <c r="W312" s="7176"/>
      <c r="X312" s="7176"/>
      <c r="Y312" s="7176"/>
      <c r="Z312" s="7176"/>
      <c r="AA312" s="7176"/>
      <c r="AB312" s="7176"/>
      <c r="AC312" s="7177"/>
    </row>
    <row r="313" spans="1:29">
      <c r="A313" s="7152"/>
      <c r="B313" s="1464" t="s">
        <v>763</v>
      </c>
      <c r="C313" s="1465" t="s">
        <v>1652</v>
      </c>
      <c r="D313" s="859"/>
      <c r="E313" s="859"/>
      <c r="F313" s="859"/>
      <c r="G313" s="859"/>
      <c r="H313" s="859"/>
      <c r="I313" s="859"/>
      <c r="J313" s="859"/>
      <c r="K313" s="859"/>
      <c r="L313" s="859"/>
      <c r="M313" s="864"/>
      <c r="N313" s="1466"/>
      <c r="P313" s="7152"/>
      <c r="Q313" s="864"/>
      <c r="R313" s="864"/>
      <c r="S313" s="864"/>
      <c r="T313" s="864"/>
      <c r="U313" s="864"/>
      <c r="V313" s="1467"/>
      <c r="W313" s="1467" t="s">
        <v>1653</v>
      </c>
      <c r="X313" s="1467"/>
      <c r="Y313" s="1467"/>
      <c r="Z313" s="1467"/>
      <c r="AA313" s="1467"/>
      <c r="AB313" s="1467"/>
      <c r="AC313" s="1468"/>
    </row>
    <row r="314" spans="1:29" ht="15" customHeight="1">
      <c r="A314" s="7152"/>
      <c r="B314" s="7178" t="s">
        <v>1654</v>
      </c>
      <c r="C314" s="7179"/>
      <c r="D314" s="7179"/>
      <c r="E314" s="7179"/>
      <c r="F314" s="7179"/>
      <c r="G314" s="7179"/>
      <c r="H314" s="7179"/>
      <c r="I314" s="7179"/>
      <c r="J314" s="7179"/>
      <c r="K314" s="7179"/>
      <c r="L314" s="7179"/>
      <c r="M314" s="7179"/>
      <c r="N314" s="7180"/>
      <c r="P314" s="7152"/>
      <c r="Q314" s="7178" t="s">
        <v>1654</v>
      </c>
      <c r="R314" s="7179"/>
      <c r="S314" s="7179"/>
      <c r="T314" s="7179"/>
      <c r="U314" s="7179"/>
      <c r="V314" s="7179"/>
      <c r="W314" s="7179"/>
      <c r="X314" s="7179"/>
      <c r="Y314" s="7179"/>
      <c r="Z314" s="7179"/>
      <c r="AA314" s="7179"/>
      <c r="AB314" s="7179"/>
      <c r="AC314" s="7180"/>
    </row>
    <row r="315" spans="1:29" ht="15.75" thickBot="1">
      <c r="A315" s="7152"/>
      <c r="B315" s="7181"/>
      <c r="C315" s="7182"/>
      <c r="D315" s="7182"/>
      <c r="E315" s="7182"/>
      <c r="F315" s="7182"/>
      <c r="G315" s="7182"/>
      <c r="H315" s="7182"/>
      <c r="I315" s="7182"/>
      <c r="J315" s="7182"/>
      <c r="K315" s="7182"/>
      <c r="L315" s="7182"/>
      <c r="M315" s="7182"/>
      <c r="N315" s="7183"/>
      <c r="P315" s="7152"/>
      <c r="Q315" s="7181"/>
      <c r="R315" s="7182"/>
      <c r="S315" s="7182"/>
      <c r="T315" s="7182"/>
      <c r="U315" s="7182"/>
      <c r="V315" s="7182"/>
      <c r="W315" s="7182"/>
      <c r="X315" s="7182"/>
      <c r="Y315" s="7182"/>
      <c r="Z315" s="7182"/>
      <c r="AA315" s="7182"/>
      <c r="AB315" s="7182"/>
      <c r="AC315" s="7183"/>
    </row>
    <row r="317" spans="1:29" ht="15.75" thickBot="1">
      <c r="A317" s="818" t="s">
        <v>884</v>
      </c>
      <c r="B317" s="7151" t="str">
        <f>B318</f>
        <v>Appareil à moule en gélatine</v>
      </c>
      <c r="C317" s="7151"/>
      <c r="D317" s="7151"/>
      <c r="E317" s="7151"/>
      <c r="F317" s="7151"/>
      <c r="G317" s="7151"/>
      <c r="H317" s="7151"/>
      <c r="I317" s="7151"/>
      <c r="J317" s="7151"/>
      <c r="K317" s="7151"/>
      <c r="L317" s="7151"/>
      <c r="M317" s="7151"/>
      <c r="N317" s="7151"/>
      <c r="P317" s="818" t="s">
        <v>884</v>
      </c>
      <c r="Q317" s="7151" t="str">
        <f>Q318</f>
        <v>Appareil à moule en gélatine</v>
      </c>
      <c r="R317" s="7151"/>
      <c r="S317" s="7151"/>
      <c r="T317" s="7151"/>
      <c r="U317" s="7151"/>
      <c r="V317" s="7151"/>
      <c r="W317" s="7151"/>
      <c r="X317" s="7151"/>
      <c r="Y317" s="7151"/>
      <c r="Z317" s="7151"/>
      <c r="AA317" s="7151"/>
      <c r="AB317" s="7151"/>
      <c r="AC317" s="7151"/>
    </row>
    <row r="318" spans="1:29" ht="23.25" customHeight="1">
      <c r="A318" s="7152" t="str">
        <f>B318</f>
        <v>Appareil à moule en gélatine</v>
      </c>
      <c r="B318" s="7153" t="s">
        <v>1734</v>
      </c>
      <c r="C318" s="7154"/>
      <c r="D318" s="7154"/>
      <c r="E318" s="7154"/>
      <c r="F318" s="7154"/>
      <c r="G318" s="7154"/>
      <c r="H318" s="7154"/>
      <c r="I318" s="7154"/>
      <c r="J318" s="7154"/>
      <c r="K318" s="7154"/>
      <c r="L318" s="7154"/>
      <c r="M318" s="7154"/>
      <c r="N318" s="7155"/>
      <c r="P318" s="7152" t="str">
        <f>Q318</f>
        <v>Appareil à moule en gélatine</v>
      </c>
      <c r="Q318" s="7153" t="s">
        <v>1734</v>
      </c>
      <c r="R318" s="7154"/>
      <c r="S318" s="7154"/>
      <c r="T318" s="7154"/>
      <c r="U318" s="7154"/>
      <c r="V318" s="7154"/>
      <c r="W318" s="7154"/>
      <c r="X318" s="7154"/>
      <c r="Y318" s="7154"/>
      <c r="Z318" s="7154"/>
      <c r="AA318" s="7154"/>
      <c r="AB318" s="7154"/>
      <c r="AC318" s="7155"/>
    </row>
    <row r="319" spans="1:29" ht="15.75" customHeight="1">
      <c r="A319" s="7152"/>
      <c r="B319" s="7156"/>
      <c r="C319" s="7157"/>
      <c r="D319" s="7157"/>
      <c r="E319" s="7157"/>
      <c r="F319" s="7157"/>
      <c r="G319" s="7157"/>
      <c r="H319" s="7157"/>
      <c r="I319" s="7157"/>
      <c r="J319" s="7157"/>
      <c r="K319" s="7157"/>
      <c r="L319" s="7157"/>
      <c r="M319" s="7157"/>
      <c r="N319" s="7158"/>
      <c r="P319" s="7152"/>
      <c r="Q319" s="7156"/>
      <c r="R319" s="7157"/>
      <c r="S319" s="7157"/>
      <c r="T319" s="7157"/>
      <c r="U319" s="7157"/>
      <c r="V319" s="7157"/>
      <c r="W319" s="7157"/>
      <c r="X319" s="7157"/>
      <c r="Y319" s="7157"/>
      <c r="Z319" s="7157"/>
      <c r="AA319" s="7157"/>
      <c r="AB319" s="7157"/>
      <c r="AC319" s="7158"/>
    </row>
    <row r="320" spans="1:29" ht="15.75" customHeight="1">
      <c r="A320" s="7152"/>
      <c r="B320" s="7159" t="s">
        <v>885</v>
      </c>
      <c r="C320" s="7160"/>
      <c r="D320" s="7160"/>
      <c r="E320" s="7160"/>
      <c r="F320" s="7160"/>
      <c r="G320" s="7160"/>
      <c r="H320" s="7160"/>
      <c r="I320" s="7160"/>
      <c r="J320" s="7160"/>
      <c r="K320" s="7160"/>
      <c r="L320" s="7160"/>
      <c r="M320" s="7160"/>
      <c r="N320" s="7161"/>
      <c r="P320" s="7152"/>
      <c r="Q320" s="7159" t="s">
        <v>885</v>
      </c>
      <c r="R320" s="7160"/>
      <c r="S320" s="7160"/>
      <c r="T320" s="7160"/>
      <c r="U320" s="7160"/>
      <c r="V320" s="7160"/>
      <c r="W320" s="7160"/>
      <c r="X320" s="7160"/>
      <c r="Y320" s="7160"/>
      <c r="Z320" s="7160"/>
      <c r="AA320" s="7160"/>
      <c r="AB320" s="7160"/>
      <c r="AC320" s="7161"/>
    </row>
    <row r="321" spans="1:29" ht="15.75" customHeight="1" thickBot="1">
      <c r="A321" s="7152"/>
      <c r="B321" s="7162"/>
      <c r="C321" s="7163"/>
      <c r="D321" s="7163"/>
      <c r="E321" s="7163"/>
      <c r="F321" s="7163"/>
      <c r="G321" s="7163"/>
      <c r="H321" s="7163"/>
      <c r="I321" s="7163"/>
      <c r="J321" s="7163"/>
      <c r="K321" s="7163"/>
      <c r="L321" s="7163"/>
      <c r="M321" s="7163"/>
      <c r="N321" s="7164"/>
      <c r="P321" s="7152"/>
      <c r="Q321" s="7162"/>
      <c r="R321" s="7163"/>
      <c r="S321" s="7163"/>
      <c r="T321" s="7163"/>
      <c r="U321" s="7163"/>
      <c r="V321" s="7163"/>
      <c r="W321" s="7163"/>
      <c r="X321" s="7163"/>
      <c r="Y321" s="7163"/>
      <c r="Z321" s="7163"/>
      <c r="AA321" s="7163"/>
      <c r="AB321" s="7163"/>
      <c r="AC321" s="7164"/>
    </row>
    <row r="322" spans="1:29" ht="15" customHeight="1">
      <c r="A322" s="7152"/>
      <c r="B322" s="1023"/>
      <c r="C322" s="864"/>
      <c r="D322" s="864"/>
      <c r="E322" s="864"/>
      <c r="F322" s="864"/>
      <c r="G322" s="864"/>
      <c r="H322" s="864"/>
      <c r="I322" s="864"/>
      <c r="J322" s="864"/>
      <c r="K322" s="864"/>
      <c r="L322" s="864"/>
      <c r="M322" s="864"/>
      <c r="N322" s="1435"/>
      <c r="P322" s="7152"/>
      <c r="Q322" s="7165" t="s">
        <v>1104</v>
      </c>
      <c r="R322" s="7144"/>
      <c r="S322" s="7144"/>
      <c r="T322" s="7144"/>
      <c r="U322" s="7144"/>
      <c r="V322" s="7144"/>
      <c r="W322" s="7144"/>
      <c r="X322" s="7144"/>
      <c r="Y322" s="7144"/>
      <c r="Z322" s="7144"/>
      <c r="AA322" s="7144"/>
      <c r="AB322" s="7144"/>
      <c r="AC322" s="7166"/>
    </row>
    <row r="323" spans="1:29" ht="15" customHeight="1" thickBot="1">
      <c r="A323" s="7152"/>
      <c r="B323" s="1023"/>
      <c r="C323" s="864"/>
      <c r="D323" s="864"/>
      <c r="E323" s="864"/>
      <c r="F323" s="864"/>
      <c r="G323" s="7170" t="s">
        <v>763</v>
      </c>
      <c r="H323" s="7170"/>
      <c r="I323" s="864"/>
      <c r="J323" s="864"/>
      <c r="K323" s="864"/>
      <c r="L323" s="864"/>
      <c r="M323" s="864"/>
      <c r="N323" s="1435"/>
      <c r="P323" s="7152"/>
      <c r="Q323" s="7167"/>
      <c r="R323" s="7147"/>
      <c r="S323" s="7147"/>
      <c r="T323" s="7147"/>
      <c r="U323" s="7147"/>
      <c r="V323" s="7147"/>
      <c r="W323" s="7147"/>
      <c r="X323" s="7147"/>
      <c r="Y323" s="7147"/>
      <c r="Z323" s="7147"/>
      <c r="AA323" s="7147"/>
      <c r="AB323" s="7147"/>
      <c r="AC323" s="7168"/>
    </row>
    <row r="324" spans="1:29" ht="18.75" customHeight="1">
      <c r="A324" s="7152"/>
      <c r="B324" s="1023"/>
      <c r="C324" s="864"/>
      <c r="D324" s="864"/>
      <c r="E324" s="1436" t="s">
        <v>1129</v>
      </c>
      <c r="F324" s="1027" t="s">
        <v>832</v>
      </c>
      <c r="G324" s="7187">
        <v>1</v>
      </c>
      <c r="H324" s="7187"/>
      <c r="I324" s="1469"/>
      <c r="J324" s="864"/>
      <c r="K324" s="864"/>
      <c r="L324" s="864"/>
      <c r="M324" s="864"/>
      <c r="N324" s="1435"/>
      <c r="P324" s="7152"/>
      <c r="Q324" s="1023"/>
      <c r="R324" s="7184" t="s">
        <v>1634</v>
      </c>
      <c r="S324" s="7184"/>
      <c r="T324" s="7184"/>
      <c r="U324" s="7184"/>
      <c r="V324" s="7184"/>
      <c r="W324" s="7184"/>
      <c r="X324" s="7184"/>
      <c r="Y324" s="7184"/>
      <c r="Z324" s="7184"/>
      <c r="AA324" s="7184"/>
      <c r="AB324" s="7184"/>
      <c r="AC324" s="1435"/>
    </row>
    <row r="325" spans="1:29" ht="15" customHeight="1">
      <c r="A325" s="7152"/>
      <c r="B325" s="1501"/>
      <c r="C325" s="879" t="s">
        <v>761</v>
      </c>
      <c r="D325" s="1439" t="s">
        <v>1631</v>
      </c>
      <c r="E325" s="864"/>
      <c r="F325" s="864"/>
      <c r="G325" s="880"/>
      <c r="I325" s="1440" t="s">
        <v>913</v>
      </c>
      <c r="J325" s="1440"/>
      <c r="K325" s="1440"/>
      <c r="L325" s="1440"/>
      <c r="M325" s="1440"/>
      <c r="N325" s="1441"/>
      <c r="P325" s="7152"/>
      <c r="Q325" s="1023"/>
      <c r="R325" s="7184"/>
      <c r="S325" s="7184"/>
      <c r="T325" s="7184"/>
      <c r="U325" s="7184"/>
      <c r="V325" s="7184"/>
      <c r="W325" s="7184"/>
      <c r="X325" s="7184"/>
      <c r="Y325" s="7184"/>
      <c r="Z325" s="7184"/>
      <c r="AA325" s="7184"/>
      <c r="AB325" s="7184"/>
      <c r="AC325" s="1435"/>
    </row>
    <row r="326" spans="1:29" ht="16.5" customHeight="1">
      <c r="A326" s="7152"/>
      <c r="B326" s="1023"/>
      <c r="C326" s="836">
        <v>0.5</v>
      </c>
      <c r="D326" s="1075" t="s">
        <v>1713</v>
      </c>
      <c r="E326" s="812"/>
      <c r="F326" s="1075"/>
      <c r="G326" s="7171">
        <f>(C326/C331)*G324</f>
        <v>0.24691358024691359</v>
      </c>
      <c r="H326" s="7171"/>
      <c r="I326" s="1508" t="s">
        <v>1735</v>
      </c>
      <c r="J326" s="1508"/>
      <c r="K326" s="1508"/>
      <c r="L326" s="1508"/>
      <c r="M326" s="1508"/>
      <c r="N326" s="1509"/>
      <c r="P326" s="7152"/>
      <c r="Q326" s="1023"/>
      <c r="R326" s="7184"/>
      <c r="S326" s="7184"/>
      <c r="T326" s="7184"/>
      <c r="U326" s="7184"/>
      <c r="V326" s="7184"/>
      <c r="W326" s="7184"/>
      <c r="X326" s="7184"/>
      <c r="Y326" s="7184"/>
      <c r="Z326" s="7184"/>
      <c r="AA326" s="7184"/>
      <c r="AB326" s="7184"/>
      <c r="AC326" s="1435"/>
    </row>
    <row r="327" spans="1:29" ht="15.75">
      <c r="A327" s="7152"/>
      <c r="B327" s="1023"/>
      <c r="C327" s="836">
        <v>0.75</v>
      </c>
      <c r="D327" s="1075" t="s">
        <v>1135</v>
      </c>
      <c r="E327" s="812"/>
      <c r="F327" s="825"/>
      <c r="G327" s="7171">
        <f>(C327/C331)*G324</f>
        <v>0.37037037037037041</v>
      </c>
      <c r="H327" s="7171"/>
      <c r="I327" s="7227" t="s">
        <v>1736</v>
      </c>
      <c r="J327" s="7227"/>
      <c r="K327" s="7227"/>
      <c r="L327" s="7227"/>
      <c r="M327" s="7227"/>
      <c r="N327" s="7228"/>
      <c r="P327" s="7152"/>
      <c r="Q327" s="1023"/>
      <c r="R327" s="864"/>
      <c r="S327" s="864"/>
      <c r="T327" s="864"/>
      <c r="U327" s="864"/>
      <c r="V327" s="864"/>
      <c r="W327" s="864"/>
      <c r="X327" s="864"/>
      <c r="Y327" s="864"/>
      <c r="Z327" s="864"/>
      <c r="AA327" s="864"/>
      <c r="AB327" s="864"/>
      <c r="AC327" s="1435"/>
    </row>
    <row r="328" spans="1:29" ht="15.75" customHeight="1">
      <c r="A328" s="7152"/>
      <c r="B328" s="1023"/>
      <c r="C328" s="836">
        <v>0.625</v>
      </c>
      <c r="D328" s="1075" t="s">
        <v>922</v>
      </c>
      <c r="E328" s="812"/>
      <c r="F328" s="825"/>
      <c r="G328" s="7171">
        <f>(C328/C331)*G324</f>
        <v>0.30864197530864201</v>
      </c>
      <c r="H328" s="7171"/>
      <c r="I328" s="7229"/>
      <c r="J328" s="7229"/>
      <c r="K328" s="7229"/>
      <c r="L328" s="7229"/>
      <c r="M328" s="7229"/>
      <c r="N328" s="7230"/>
      <c r="P328" s="7152"/>
      <c r="Q328" s="1023"/>
      <c r="R328" s="864"/>
      <c r="S328" s="864"/>
      <c r="T328" s="864"/>
      <c r="U328" s="864"/>
      <c r="V328" s="864"/>
      <c r="W328" s="864"/>
      <c r="X328" s="864"/>
      <c r="Y328" s="864"/>
      <c r="Z328" s="864"/>
      <c r="AA328" s="864"/>
      <c r="AB328" s="864"/>
      <c r="AC328" s="1435"/>
    </row>
    <row r="329" spans="1:29" ht="15.75" customHeight="1">
      <c r="A329" s="7152"/>
      <c r="B329" s="1023"/>
      <c r="C329" s="836">
        <v>0.15</v>
      </c>
      <c r="D329" s="1075" t="s">
        <v>1707</v>
      </c>
      <c r="E329" s="812"/>
      <c r="F329" s="825"/>
      <c r="G329" s="7171">
        <f>(C329/C331)*G324</f>
        <v>7.407407407407407E-2</v>
      </c>
      <c r="H329" s="7171"/>
      <c r="I329" s="7231"/>
      <c r="J329" s="7231"/>
      <c r="K329" s="7231"/>
      <c r="L329" s="7231"/>
      <c r="M329" s="7231"/>
      <c r="N329" s="7232"/>
      <c r="P329" s="7152"/>
      <c r="Q329" s="1023"/>
      <c r="R329" s="864"/>
      <c r="S329" s="864"/>
      <c r="T329" s="864"/>
      <c r="U329" s="864"/>
      <c r="V329" s="864"/>
      <c r="W329" s="864"/>
      <c r="X329" s="864"/>
      <c r="Y329" s="864"/>
      <c r="Z329" s="864"/>
      <c r="AA329" s="864"/>
      <c r="AB329" s="864"/>
      <c r="AC329" s="1435"/>
    </row>
    <row r="330" spans="1:29" ht="15.75" customHeight="1">
      <c r="A330" s="7152"/>
      <c r="B330" s="1023"/>
      <c r="C330" s="1075"/>
      <c r="D330" s="1075"/>
      <c r="E330" s="1470"/>
      <c r="F330" s="1470"/>
      <c r="G330" s="7171"/>
      <c r="H330" s="7171"/>
      <c r="I330" s="7246" t="s">
        <v>1737</v>
      </c>
      <c r="J330" s="7246"/>
      <c r="K330" s="7246"/>
      <c r="L330" s="7246"/>
      <c r="M330" s="7246"/>
      <c r="N330" s="7247"/>
      <c r="P330" s="7152"/>
      <c r="Q330" s="1459" t="s">
        <v>1628</v>
      </c>
      <c r="R330" s="864"/>
      <c r="S330" s="864"/>
      <c r="T330" s="864"/>
      <c r="U330" s="864"/>
      <c r="V330" s="864"/>
      <c r="W330" s="864"/>
      <c r="X330" s="864"/>
      <c r="Y330" s="864"/>
      <c r="Z330" s="864"/>
      <c r="AA330" s="864"/>
      <c r="AB330" s="864"/>
      <c r="AC330" s="1435"/>
    </row>
    <row r="331" spans="1:29" ht="16.5" thickBot="1">
      <c r="A331" s="7152"/>
      <c r="B331" s="1023"/>
      <c r="C331" s="843">
        <f>SUM(C326:C329)</f>
        <v>2.0249999999999999</v>
      </c>
      <c r="D331" s="7185" t="s">
        <v>1638</v>
      </c>
      <c r="E331" s="7185"/>
      <c r="F331" s="7185"/>
      <c r="G331" s="7175">
        <f>SUM(G326:G329)</f>
        <v>1</v>
      </c>
      <c r="H331" s="7175">
        <f>SUM(H326:H329)</f>
        <v>0</v>
      </c>
      <c r="I331" s="7129"/>
      <c r="J331" s="7129"/>
      <c r="K331" s="7129"/>
      <c r="L331" s="7129"/>
      <c r="M331" s="7129"/>
      <c r="N331" s="7248"/>
      <c r="P331" s="7152"/>
      <c r="Q331" s="1433" t="str">
        <f ca="1">CELL("nomfichier",P327)</f>
        <v>D:\Données\1.UPRT\0-UPRT.fait\1-UPRT.FR-SITE-WEB\ff-fiches-fabrications\ff.fiches.fabrication.2023\ffr.restaurant.2023\[S_SOYEZ.CREATIFS.xlsx]Décors-Aromatisation-Astuces</v>
      </c>
      <c r="R331" s="864"/>
      <c r="S331" s="864"/>
      <c r="T331" s="864"/>
      <c r="U331" s="864"/>
      <c r="V331" s="864"/>
      <c r="W331" s="864"/>
      <c r="X331" s="864"/>
      <c r="Y331" s="864"/>
      <c r="Z331" s="864"/>
      <c r="AA331" s="864"/>
      <c r="AB331" s="864"/>
      <c r="AC331" s="1435"/>
    </row>
    <row r="332" spans="1:29" ht="16.5" customHeight="1" thickBot="1">
      <c r="A332" s="7152"/>
      <c r="B332" s="1023"/>
      <c r="C332" s="965"/>
      <c r="D332" s="1449"/>
      <c r="E332" s="1449"/>
      <c r="F332" s="1449"/>
      <c r="G332" s="1449"/>
      <c r="H332" s="1449"/>
      <c r="I332" s="864"/>
      <c r="J332" s="1471"/>
      <c r="K332" s="1471"/>
      <c r="L332" s="1471"/>
      <c r="M332" s="1471"/>
      <c r="N332" s="1472"/>
      <c r="P332" s="7152"/>
      <c r="Q332" s="1460"/>
      <c r="R332" s="1461"/>
      <c r="S332" s="1461"/>
      <c r="T332" s="1461"/>
      <c r="U332" s="896"/>
      <c r="V332" s="896"/>
      <c r="W332" s="896"/>
      <c r="X332" s="896"/>
      <c r="Y332" s="896"/>
      <c r="Z332" s="896"/>
      <c r="AA332" s="896"/>
      <c r="AB332" s="896"/>
      <c r="AC332" s="897"/>
    </row>
    <row r="333" spans="1:29" ht="15" customHeight="1">
      <c r="A333" s="7152"/>
      <c r="B333" s="894" t="s">
        <v>761</v>
      </c>
      <c r="C333" s="1462" t="s">
        <v>978</v>
      </c>
      <c r="D333" s="896"/>
      <c r="E333" s="896"/>
      <c r="F333" s="896"/>
      <c r="G333" s="896"/>
      <c r="H333" s="896"/>
      <c r="I333" s="896"/>
      <c r="J333" s="896"/>
      <c r="K333" s="896"/>
      <c r="L333" s="896"/>
      <c r="M333" s="896"/>
      <c r="N333" s="897"/>
      <c r="P333" s="7152"/>
      <c r="Q333" s="1023"/>
      <c r="R333" s="864" t="s">
        <v>904</v>
      </c>
      <c r="S333" s="1463" t="s">
        <v>1650</v>
      </c>
      <c r="T333" s="864"/>
      <c r="U333" s="864"/>
      <c r="V333" s="7176" t="s">
        <v>1651</v>
      </c>
      <c r="W333" s="7176"/>
      <c r="X333" s="7176"/>
      <c r="Y333" s="7176"/>
      <c r="Z333" s="7176"/>
      <c r="AA333" s="7176"/>
      <c r="AB333" s="7176"/>
      <c r="AC333" s="7177"/>
    </row>
    <row r="334" spans="1:29">
      <c r="A334" s="7152"/>
      <c r="B334" s="1464" t="s">
        <v>763</v>
      </c>
      <c r="C334" s="1465" t="s">
        <v>1652</v>
      </c>
      <c r="D334" s="859"/>
      <c r="E334" s="859"/>
      <c r="F334" s="859"/>
      <c r="G334" s="859"/>
      <c r="H334" s="859"/>
      <c r="I334" s="859"/>
      <c r="J334" s="859"/>
      <c r="K334" s="859"/>
      <c r="L334" s="859"/>
      <c r="M334" s="864"/>
      <c r="N334" s="1466"/>
      <c r="P334" s="7152"/>
      <c r="Q334" s="864"/>
      <c r="R334" s="864"/>
      <c r="S334" s="864"/>
      <c r="T334" s="864"/>
      <c r="U334" s="864"/>
      <c r="V334" s="1467"/>
      <c r="W334" s="1467" t="s">
        <v>1653</v>
      </c>
      <c r="X334" s="1467"/>
      <c r="Y334" s="1467"/>
      <c r="Z334" s="1467"/>
      <c r="AA334" s="1467"/>
      <c r="AB334" s="1467"/>
      <c r="AC334" s="1468"/>
    </row>
    <row r="335" spans="1:29" ht="15" customHeight="1">
      <c r="A335" s="7152"/>
      <c r="B335" s="7178" t="s">
        <v>1654</v>
      </c>
      <c r="C335" s="7179"/>
      <c r="D335" s="7179"/>
      <c r="E335" s="7179"/>
      <c r="F335" s="7179"/>
      <c r="G335" s="7179"/>
      <c r="H335" s="7179"/>
      <c r="I335" s="7179"/>
      <c r="J335" s="7179"/>
      <c r="K335" s="7179"/>
      <c r="L335" s="7179"/>
      <c r="M335" s="7179"/>
      <c r="N335" s="7180"/>
      <c r="P335" s="7152"/>
      <c r="Q335" s="7178" t="s">
        <v>1654</v>
      </c>
      <c r="R335" s="7179"/>
      <c r="S335" s="7179"/>
      <c r="T335" s="7179"/>
      <c r="U335" s="7179"/>
      <c r="V335" s="7179"/>
      <c r="W335" s="7179"/>
      <c r="X335" s="7179"/>
      <c r="Y335" s="7179"/>
      <c r="Z335" s="7179"/>
      <c r="AA335" s="7179"/>
      <c r="AB335" s="7179"/>
      <c r="AC335" s="7180"/>
    </row>
    <row r="336" spans="1:29" ht="15.75" thickBot="1">
      <c r="A336" s="7152"/>
      <c r="B336" s="7181"/>
      <c r="C336" s="7182"/>
      <c r="D336" s="7182"/>
      <c r="E336" s="7182"/>
      <c r="F336" s="7182"/>
      <c r="G336" s="7182"/>
      <c r="H336" s="7182"/>
      <c r="I336" s="7182"/>
      <c r="J336" s="7182"/>
      <c r="K336" s="7182"/>
      <c r="L336" s="7182"/>
      <c r="M336" s="7182"/>
      <c r="N336" s="7183"/>
      <c r="P336" s="7152"/>
      <c r="Q336" s="7181"/>
      <c r="R336" s="7182"/>
      <c r="S336" s="7182"/>
      <c r="T336" s="7182"/>
      <c r="U336" s="7182"/>
      <c r="V336" s="7182"/>
      <c r="W336" s="7182"/>
      <c r="X336" s="7182"/>
      <c r="Y336" s="7182"/>
      <c r="Z336" s="7182"/>
      <c r="AA336" s="7182"/>
      <c r="AB336" s="7182"/>
      <c r="AC336" s="7183"/>
    </row>
    <row r="338" spans="1:29" ht="15.75" thickBot="1">
      <c r="A338" s="818" t="s">
        <v>884</v>
      </c>
      <c r="B338" s="7255" t="str">
        <f>B339</f>
        <v xml:space="preserve">PARFUMS : pour aromatiser de la crème  </v>
      </c>
      <c r="C338" s="7255"/>
      <c r="D338" s="7255"/>
      <c r="E338" s="7255"/>
      <c r="F338" s="7255"/>
      <c r="G338" s="7255"/>
      <c r="H338" s="7255"/>
      <c r="I338" s="7255"/>
      <c r="J338" s="7255"/>
      <c r="K338" s="7255"/>
      <c r="L338" s="7255"/>
      <c r="M338" s="7255"/>
      <c r="N338" s="7255"/>
      <c r="P338" s="818" t="s">
        <v>884</v>
      </c>
      <c r="Q338" s="7255" t="str">
        <f>Q339</f>
        <v xml:space="preserve">PARFUMS : pour aromatiser de la crème  </v>
      </c>
      <c r="R338" s="7255"/>
      <c r="S338" s="7255"/>
      <c r="T338" s="7255"/>
      <c r="U338" s="7255"/>
      <c r="V338" s="7255"/>
      <c r="W338" s="7255"/>
      <c r="X338" s="7255"/>
      <c r="Y338" s="7255"/>
      <c r="Z338" s="7255"/>
      <c r="AA338" s="7255"/>
      <c r="AB338" s="7255"/>
      <c r="AC338" s="7255"/>
    </row>
    <row r="339" spans="1:29" ht="23.25" customHeight="1">
      <c r="A339" s="7245" t="str">
        <f>B339</f>
        <v xml:space="preserve">PARFUMS : pour aromatiser de la crème  </v>
      </c>
      <c r="B339" s="7153" t="s">
        <v>1738</v>
      </c>
      <c r="C339" s="7154"/>
      <c r="D339" s="7154"/>
      <c r="E339" s="7154"/>
      <c r="F339" s="7154"/>
      <c r="G339" s="7154"/>
      <c r="H339" s="7154"/>
      <c r="I339" s="7154"/>
      <c r="J339" s="7154"/>
      <c r="K339" s="7154"/>
      <c r="L339" s="7154"/>
      <c r="M339" s="7154"/>
      <c r="N339" s="7155"/>
      <c r="P339" s="7245" t="str">
        <f>Q339</f>
        <v xml:space="preserve">PARFUMS : pour aromatiser de la crème  </v>
      </c>
      <c r="Q339" s="7153" t="s">
        <v>1738</v>
      </c>
      <c r="R339" s="7154"/>
      <c r="S339" s="7154"/>
      <c r="T339" s="7154"/>
      <c r="U339" s="7154"/>
      <c r="V339" s="7154"/>
      <c r="W339" s="7154"/>
      <c r="X339" s="7154"/>
      <c r="Y339" s="7154"/>
      <c r="Z339" s="7154"/>
      <c r="AA339" s="7154"/>
      <c r="AB339" s="7154"/>
      <c r="AC339" s="7155"/>
    </row>
    <row r="340" spans="1:29" ht="15.75" customHeight="1">
      <c r="A340" s="7245"/>
      <c r="B340" s="7156"/>
      <c r="C340" s="7157"/>
      <c r="D340" s="7157"/>
      <c r="E340" s="7157"/>
      <c r="F340" s="7157"/>
      <c r="G340" s="7157"/>
      <c r="H340" s="7157"/>
      <c r="I340" s="7157"/>
      <c r="J340" s="7157"/>
      <c r="K340" s="7157"/>
      <c r="L340" s="7157"/>
      <c r="M340" s="7157"/>
      <c r="N340" s="7158"/>
      <c r="P340" s="7245"/>
      <c r="Q340" s="7156"/>
      <c r="R340" s="7157"/>
      <c r="S340" s="7157"/>
      <c r="T340" s="7157"/>
      <c r="U340" s="7157"/>
      <c r="V340" s="7157"/>
      <c r="W340" s="7157"/>
      <c r="X340" s="7157"/>
      <c r="Y340" s="7157"/>
      <c r="Z340" s="7157"/>
      <c r="AA340" s="7157"/>
      <c r="AB340" s="7157"/>
      <c r="AC340" s="7158"/>
    </row>
    <row r="341" spans="1:29" ht="15.75" customHeight="1">
      <c r="A341" s="7245"/>
      <c r="B341" s="7159" t="s">
        <v>885</v>
      </c>
      <c r="C341" s="7160"/>
      <c r="D341" s="7160"/>
      <c r="E341" s="7160"/>
      <c r="F341" s="7160"/>
      <c r="G341" s="7160"/>
      <c r="H341" s="7160"/>
      <c r="I341" s="7160"/>
      <c r="J341" s="7160"/>
      <c r="K341" s="7160"/>
      <c r="L341" s="7160"/>
      <c r="M341" s="7160"/>
      <c r="N341" s="7161"/>
      <c r="P341" s="7245"/>
      <c r="Q341" s="7159" t="s">
        <v>885</v>
      </c>
      <c r="R341" s="7160"/>
      <c r="S341" s="7160"/>
      <c r="T341" s="7160"/>
      <c r="U341" s="7160"/>
      <c r="V341" s="7160"/>
      <c r="W341" s="7160"/>
      <c r="X341" s="7160"/>
      <c r="Y341" s="7160"/>
      <c r="Z341" s="7160"/>
      <c r="AA341" s="7160"/>
      <c r="AB341" s="7160"/>
      <c r="AC341" s="7161"/>
    </row>
    <row r="342" spans="1:29" ht="15.75" customHeight="1" thickBot="1">
      <c r="A342" s="7245"/>
      <c r="B342" s="7162"/>
      <c r="C342" s="7163"/>
      <c r="D342" s="7163"/>
      <c r="E342" s="7163"/>
      <c r="F342" s="7163"/>
      <c r="G342" s="7163"/>
      <c r="H342" s="7163"/>
      <c r="I342" s="7163"/>
      <c r="J342" s="7163"/>
      <c r="K342" s="7163"/>
      <c r="L342" s="7163"/>
      <c r="M342" s="7163"/>
      <c r="N342" s="7164"/>
      <c r="P342" s="7245"/>
      <c r="Q342" s="7162"/>
      <c r="R342" s="7163"/>
      <c r="S342" s="7163"/>
      <c r="T342" s="7163"/>
      <c r="U342" s="7163"/>
      <c r="V342" s="7163"/>
      <c r="W342" s="7163"/>
      <c r="X342" s="7163"/>
      <c r="Y342" s="7163"/>
      <c r="Z342" s="7163"/>
      <c r="AA342" s="7163"/>
      <c r="AB342" s="7163"/>
      <c r="AC342" s="7164"/>
    </row>
    <row r="343" spans="1:29" ht="15" customHeight="1">
      <c r="A343" s="7245"/>
      <c r="B343" s="1023"/>
      <c r="C343" s="864"/>
      <c r="D343" s="864"/>
      <c r="E343" s="864"/>
      <c r="F343" s="864"/>
      <c r="G343" s="864"/>
      <c r="H343" s="864"/>
      <c r="I343" s="864"/>
      <c r="J343" s="864"/>
      <c r="K343" s="864"/>
      <c r="L343" s="864"/>
      <c r="M343" s="864"/>
      <c r="N343" s="1435"/>
      <c r="P343" s="7245"/>
      <c r="Q343" s="7165" t="s">
        <v>1104</v>
      </c>
      <c r="R343" s="7144"/>
      <c r="S343" s="7144"/>
      <c r="T343" s="7144"/>
      <c r="U343" s="7144"/>
      <c r="V343" s="7144"/>
      <c r="W343" s="7144"/>
      <c r="X343" s="7144"/>
      <c r="Y343" s="7144"/>
      <c r="Z343" s="7144"/>
      <c r="AA343" s="7144"/>
      <c r="AB343" s="7144"/>
      <c r="AC343" s="7166"/>
    </row>
    <row r="344" spans="1:29" ht="15" customHeight="1" thickBot="1">
      <c r="A344" s="7245"/>
      <c r="B344" s="1023"/>
      <c r="C344" s="864"/>
      <c r="D344" s="864"/>
      <c r="E344" s="864"/>
      <c r="F344" s="864"/>
      <c r="G344" s="7170" t="s">
        <v>763</v>
      </c>
      <c r="H344" s="7170"/>
      <c r="I344" s="864"/>
      <c r="J344" s="864"/>
      <c r="K344" s="864"/>
      <c r="L344" s="864"/>
      <c r="M344" s="864"/>
      <c r="N344" s="1435"/>
      <c r="P344" s="7245"/>
      <c r="Q344" s="7167"/>
      <c r="R344" s="7147"/>
      <c r="S344" s="7147"/>
      <c r="T344" s="7147"/>
      <c r="U344" s="7147"/>
      <c r="V344" s="7147"/>
      <c r="W344" s="7147"/>
      <c r="X344" s="7147"/>
      <c r="Y344" s="7147"/>
      <c r="Z344" s="7147"/>
      <c r="AA344" s="7147"/>
      <c r="AB344" s="7147"/>
      <c r="AC344" s="7168"/>
    </row>
    <row r="345" spans="1:29" ht="29.25" customHeight="1">
      <c r="A345" s="7245"/>
      <c r="B345" s="7249" t="s">
        <v>1739</v>
      </c>
      <c r="C345" s="7250"/>
      <c r="D345" s="7250"/>
      <c r="E345" s="7250"/>
      <c r="F345" s="1027" t="s">
        <v>832</v>
      </c>
      <c r="G345" s="7251">
        <v>1</v>
      </c>
      <c r="H345" s="7251"/>
      <c r="I345" s="864"/>
      <c r="J345" s="864"/>
      <c r="K345" s="864"/>
      <c r="L345" s="864"/>
      <c r="M345" s="864"/>
      <c r="N345" s="1435"/>
      <c r="P345" s="7245"/>
      <c r="Q345" s="7252" t="s">
        <v>1740</v>
      </c>
      <c r="R345" s="7184"/>
      <c r="S345" s="7184"/>
      <c r="T345" s="7184"/>
      <c r="U345" s="7184"/>
      <c r="V345" s="7184"/>
      <c r="W345" s="7184"/>
      <c r="X345" s="7184"/>
      <c r="Y345" s="7184"/>
      <c r="Z345" s="7184"/>
      <c r="AA345" s="7184"/>
      <c r="AB345" s="1510"/>
      <c r="AC345" s="1435"/>
    </row>
    <row r="346" spans="1:29">
      <c r="A346" s="7245"/>
      <c r="B346" s="1023"/>
      <c r="C346" s="864"/>
      <c r="D346" s="864"/>
      <c r="E346" s="864"/>
      <c r="F346" s="864"/>
      <c r="G346" s="812"/>
      <c r="H346" s="812"/>
      <c r="I346" s="864"/>
      <c r="J346" s="864"/>
      <c r="K346" s="864"/>
      <c r="L346" s="864"/>
      <c r="M346" s="864"/>
      <c r="N346" s="1435"/>
      <c r="P346" s="7245"/>
      <c r="Q346" s="7252"/>
      <c r="R346" s="7184"/>
      <c r="S346" s="7184"/>
      <c r="T346" s="7184"/>
      <c r="U346" s="7184"/>
      <c r="V346" s="7184"/>
      <c r="W346" s="7184"/>
      <c r="X346" s="7184"/>
      <c r="Y346" s="7184"/>
      <c r="Z346" s="7184"/>
      <c r="AA346" s="7184"/>
      <c r="AB346" s="881" t="s">
        <v>763</v>
      </c>
      <c r="AC346" s="1435"/>
    </row>
    <row r="347" spans="1:29" ht="18.75">
      <c r="A347" s="7245"/>
      <c r="B347" s="1023"/>
      <c r="C347" s="879" t="s">
        <v>761</v>
      </c>
      <c r="D347" s="1511" t="s">
        <v>1741</v>
      </c>
      <c r="E347" s="864"/>
      <c r="F347" s="864"/>
      <c r="G347" s="880"/>
      <c r="I347" s="864"/>
      <c r="J347" s="864"/>
      <c r="K347" s="7202" t="s">
        <v>913</v>
      </c>
      <c r="L347" s="7202"/>
      <c r="M347" s="7202"/>
      <c r="N347" s="7203"/>
      <c r="P347" s="7245"/>
      <c r="Q347" s="7252"/>
      <c r="R347" s="7184"/>
      <c r="S347" s="7184"/>
      <c r="T347" s="7184"/>
      <c r="U347" s="7184"/>
      <c r="V347" s="7184"/>
      <c r="W347" s="7184"/>
      <c r="X347" s="7184"/>
      <c r="Y347" s="7184"/>
      <c r="Z347" s="7184"/>
      <c r="AA347" s="7184"/>
      <c r="AB347" s="1510"/>
      <c r="AC347" s="1435"/>
    </row>
    <row r="348" spans="1:29" ht="16.5" customHeight="1">
      <c r="A348" s="7245"/>
      <c r="B348" s="1512"/>
      <c r="C348" s="836">
        <v>0.03</v>
      </c>
      <c r="D348" s="1075" t="s">
        <v>1742</v>
      </c>
      <c r="E348" s="1075"/>
      <c r="F348" s="1075"/>
      <c r="G348" s="7171">
        <f>(C348/1)*G345</f>
        <v>0.03</v>
      </c>
      <c r="H348" s="7171"/>
      <c r="I348" s="864"/>
      <c r="J348" s="864"/>
      <c r="K348" s="1513"/>
      <c r="L348" s="1513"/>
      <c r="M348" s="1513"/>
      <c r="N348" s="1514"/>
      <c r="P348" s="7245"/>
      <c r="Q348" s="7253" t="s">
        <v>1629</v>
      </c>
      <c r="R348" s="7254"/>
      <c r="S348" s="7254"/>
      <c r="T348" s="7254"/>
      <c r="U348" s="7254"/>
      <c r="V348" s="7254"/>
      <c r="W348" s="7254"/>
      <c r="X348" s="7254"/>
      <c r="Y348" s="7254"/>
      <c r="Z348" s="7254"/>
      <c r="AA348" s="7254"/>
      <c r="AB348" s="879" t="s">
        <v>761</v>
      </c>
      <c r="AC348" s="1435"/>
    </row>
    <row r="349" spans="1:29" ht="18.75">
      <c r="A349" s="7245"/>
      <c r="B349" s="1023"/>
      <c r="C349" s="836">
        <v>0.02</v>
      </c>
      <c r="D349" s="1075" t="s">
        <v>1743</v>
      </c>
      <c r="E349" s="812"/>
      <c r="F349" s="825"/>
      <c r="G349" s="7171">
        <f>(C349/1)*G345</f>
        <v>0.02</v>
      </c>
      <c r="H349" s="7171"/>
      <c r="I349" s="864"/>
      <c r="J349" s="864"/>
      <c r="K349" s="1471"/>
      <c r="L349" s="1471"/>
      <c r="M349" s="1471"/>
      <c r="N349" s="1472"/>
      <c r="P349" s="7245"/>
      <c r="Q349" s="7253"/>
      <c r="R349" s="7254"/>
      <c r="S349" s="7254"/>
      <c r="T349" s="7254"/>
      <c r="U349" s="7254"/>
      <c r="V349" s="7254"/>
      <c r="W349" s="7254"/>
      <c r="X349" s="7254"/>
      <c r="Y349" s="7254"/>
      <c r="Z349" s="7254"/>
      <c r="AA349" s="7254"/>
      <c r="AB349" s="1510"/>
      <c r="AC349" s="1435"/>
    </row>
    <row r="350" spans="1:29" ht="16.5" customHeight="1">
      <c r="A350" s="7245"/>
      <c r="B350" s="1023"/>
      <c r="C350" s="836">
        <v>0.1</v>
      </c>
      <c r="D350" s="1075" t="s">
        <v>1744</v>
      </c>
      <c r="E350" s="812"/>
      <c r="F350" s="825"/>
      <c r="G350" s="7171">
        <f>(C350/1)*G345</f>
        <v>0.1</v>
      </c>
      <c r="H350" s="7171"/>
      <c r="I350" s="864"/>
      <c r="J350" s="864"/>
      <c r="K350" s="1471"/>
      <c r="L350" s="1471"/>
      <c r="M350" s="1471"/>
      <c r="N350" s="1472"/>
      <c r="P350" s="7245"/>
      <c r="Q350" s="1023"/>
      <c r="R350" s="864"/>
      <c r="S350" s="864"/>
      <c r="T350" s="864"/>
      <c r="U350" s="864"/>
      <c r="V350" s="864"/>
      <c r="W350" s="864"/>
      <c r="X350" s="864"/>
      <c r="Y350" s="864"/>
      <c r="Z350" s="864"/>
      <c r="AA350" s="864"/>
      <c r="AB350" s="864"/>
      <c r="AC350" s="1435"/>
    </row>
    <row r="351" spans="1:29" ht="15.75">
      <c r="A351" s="7245"/>
      <c r="B351" s="1023"/>
      <c r="C351" s="836">
        <v>0.03</v>
      </c>
      <c r="D351" s="1075" t="s">
        <v>1745</v>
      </c>
      <c r="E351" s="812"/>
      <c r="F351" s="825"/>
      <c r="G351" s="7171">
        <f>(C351/1)*G345</f>
        <v>0.03</v>
      </c>
      <c r="H351" s="7171"/>
      <c r="I351" s="864"/>
      <c r="J351" s="864"/>
      <c r="K351" s="1471"/>
      <c r="L351" s="1471"/>
      <c r="M351" s="1471"/>
      <c r="N351" s="1472"/>
      <c r="P351" s="7245"/>
      <c r="Q351" s="1023"/>
      <c r="R351" s="1075" t="s">
        <v>1746</v>
      </c>
      <c r="S351" s="864"/>
      <c r="T351" s="864"/>
      <c r="U351" s="864"/>
      <c r="V351" s="864"/>
      <c r="W351" s="864"/>
      <c r="X351" s="864"/>
      <c r="Y351" s="864"/>
      <c r="Z351" s="864"/>
      <c r="AA351" s="864"/>
      <c r="AB351" s="864"/>
      <c r="AC351" s="1435"/>
    </row>
    <row r="352" spans="1:29" ht="15.75">
      <c r="A352" s="7245"/>
      <c r="B352" s="1023"/>
      <c r="C352" s="1075"/>
      <c r="D352" s="1075"/>
      <c r="E352" s="812"/>
      <c r="F352" s="825"/>
      <c r="G352" s="835"/>
      <c r="H352" s="835"/>
      <c r="I352" s="864"/>
      <c r="J352" s="864"/>
      <c r="K352" s="1471"/>
      <c r="L352" s="1471"/>
      <c r="M352" s="1471"/>
      <c r="N352" s="1472"/>
      <c r="P352" s="7245"/>
      <c r="Q352" s="1023"/>
      <c r="R352" s="864"/>
      <c r="S352" s="1511" t="s">
        <v>1739</v>
      </c>
      <c r="T352" s="864"/>
      <c r="U352" s="864"/>
      <c r="V352" s="864"/>
      <c r="W352" s="864"/>
      <c r="X352" s="864"/>
      <c r="Y352" s="864"/>
      <c r="Z352" s="864"/>
      <c r="AA352" s="864"/>
      <c r="AB352" s="864"/>
      <c r="AC352" s="1435"/>
    </row>
    <row r="353" spans="1:29" ht="15.75">
      <c r="A353" s="7245"/>
      <c r="B353" s="1023"/>
      <c r="C353" s="1075"/>
      <c r="D353" s="1075"/>
      <c r="E353" s="812"/>
      <c r="F353" s="825"/>
      <c r="G353" s="7170" t="s">
        <v>763</v>
      </c>
      <c r="H353" s="7170"/>
      <c r="I353" s="864"/>
      <c r="J353" s="864"/>
      <c r="K353" s="1471"/>
      <c r="L353" s="1471"/>
      <c r="M353" s="1471"/>
      <c r="N353" s="1472"/>
      <c r="P353" s="7245"/>
      <c r="Q353" s="1023"/>
      <c r="R353" s="864"/>
      <c r="S353" s="1511" t="s">
        <v>1747</v>
      </c>
      <c r="T353" s="864"/>
      <c r="U353" s="864"/>
      <c r="V353" s="864"/>
      <c r="W353" s="864"/>
      <c r="X353" s="864"/>
      <c r="Y353" s="864"/>
      <c r="Z353" s="864"/>
      <c r="AA353" s="864"/>
      <c r="AB353" s="864"/>
      <c r="AC353" s="1435"/>
    </row>
    <row r="354" spans="1:29" ht="18.75">
      <c r="A354" s="7245"/>
      <c r="B354" s="1023"/>
      <c r="C354" s="1075"/>
      <c r="D354" s="1511" t="s">
        <v>1747</v>
      </c>
      <c r="E354" s="812"/>
      <c r="F354" s="825"/>
      <c r="G354" s="7169">
        <v>1</v>
      </c>
      <c r="H354" s="7169"/>
      <c r="I354" s="864"/>
      <c r="J354" s="864"/>
      <c r="K354" s="1471"/>
      <c r="L354" s="1471"/>
      <c r="M354" s="1471"/>
      <c r="N354" s="1472"/>
      <c r="P354" s="7245"/>
      <c r="Q354" s="1023"/>
      <c r="R354" s="864"/>
      <c r="S354" s="864"/>
      <c r="T354" s="864"/>
      <c r="U354" s="864"/>
      <c r="V354" s="864"/>
      <c r="W354" s="864"/>
      <c r="X354" s="864"/>
      <c r="Y354" s="864"/>
      <c r="Z354" s="864"/>
      <c r="AA354" s="864"/>
      <c r="AB354" s="864"/>
      <c r="AC354" s="1435"/>
    </row>
    <row r="355" spans="1:29" ht="15.75">
      <c r="A355" s="7245"/>
      <c r="B355" s="1023"/>
      <c r="C355" s="879" t="s">
        <v>761</v>
      </c>
      <c r="D355" s="1439" t="s">
        <v>1631</v>
      </c>
      <c r="E355" s="812"/>
      <c r="F355" s="825"/>
      <c r="G355" s="812"/>
      <c r="H355" s="812"/>
      <c r="I355" s="864"/>
      <c r="J355" s="864"/>
      <c r="K355" s="1471"/>
      <c r="L355" s="1471"/>
      <c r="M355" s="1471"/>
      <c r="N355" s="1472"/>
      <c r="P355" s="7245"/>
      <c r="Q355" s="1023"/>
      <c r="R355" s="864"/>
      <c r="S355" s="864"/>
      <c r="T355" s="864"/>
      <c r="U355" s="864"/>
      <c r="V355" s="864"/>
      <c r="W355" s="864"/>
      <c r="X355" s="864"/>
      <c r="Y355" s="864"/>
      <c r="Z355" s="864"/>
      <c r="AA355" s="864"/>
      <c r="AB355" s="864"/>
      <c r="AC355" s="1435"/>
    </row>
    <row r="356" spans="1:29" ht="15.75">
      <c r="A356" s="7245"/>
      <c r="B356" s="1023"/>
      <c r="C356" s="836">
        <v>0.35</v>
      </c>
      <c r="D356" s="1075" t="s">
        <v>919</v>
      </c>
      <c r="E356" s="812"/>
      <c r="F356" s="825"/>
      <c r="G356" s="7171">
        <f>(C356/C361)*G354</f>
        <v>0.21212121212121213</v>
      </c>
      <c r="H356" s="7171"/>
      <c r="I356" s="864"/>
      <c r="J356" s="864"/>
      <c r="K356" s="1471"/>
      <c r="L356" s="1471"/>
      <c r="M356" s="1471"/>
      <c r="N356" s="1472"/>
      <c r="P356" s="7245"/>
      <c r="Q356" s="1023"/>
      <c r="R356" s="864"/>
      <c r="S356" s="864"/>
      <c r="T356" s="864"/>
      <c r="U356" s="1456" t="s">
        <v>1644</v>
      </c>
      <c r="V356" s="864"/>
      <c r="W356" s="864"/>
      <c r="X356" s="864"/>
      <c r="Y356" s="864"/>
      <c r="Z356" s="864"/>
      <c r="AA356" s="864"/>
      <c r="AB356" s="864"/>
      <c r="AC356" s="1435"/>
    </row>
    <row r="357" spans="1:29" ht="15.75">
      <c r="A357" s="7245"/>
      <c r="B357" s="1023"/>
      <c r="C357" s="836">
        <v>0.25</v>
      </c>
      <c r="D357" s="1075" t="s">
        <v>1748</v>
      </c>
      <c r="E357" s="812"/>
      <c r="F357" s="825"/>
      <c r="G357" s="7171">
        <f>(C357/C361)*G354</f>
        <v>0.15151515151515152</v>
      </c>
      <c r="H357" s="7171"/>
      <c r="I357" s="864"/>
      <c r="J357" s="864"/>
      <c r="K357" s="1471"/>
      <c r="L357" s="1471"/>
      <c r="M357" s="1471"/>
      <c r="N357" s="1472"/>
      <c r="P357" s="7245"/>
      <c r="Q357" s="1023"/>
      <c r="R357" s="864"/>
      <c r="S357" s="864"/>
      <c r="T357" s="864"/>
      <c r="U357" s="864"/>
      <c r="V357" s="864"/>
      <c r="W357" s="864"/>
      <c r="X357" s="864"/>
      <c r="Y357" s="864"/>
      <c r="Z357" s="864"/>
      <c r="AA357" s="864"/>
      <c r="AB357" s="864"/>
      <c r="AC357" s="1435"/>
    </row>
    <row r="358" spans="1:29" ht="15.75">
      <c r="A358" s="7245"/>
      <c r="B358" s="1023"/>
      <c r="C358" s="836">
        <v>0.05</v>
      </c>
      <c r="D358" s="1075" t="s">
        <v>1749</v>
      </c>
      <c r="E358" s="812"/>
      <c r="F358" s="825"/>
      <c r="G358" s="7171">
        <f>(C358/C361)*G354</f>
        <v>3.0303030303030307E-2</v>
      </c>
      <c r="H358" s="7171"/>
      <c r="I358" s="864"/>
      <c r="J358" s="864"/>
      <c r="K358" s="1515"/>
      <c r="L358" s="1515"/>
      <c r="M358" s="1515"/>
      <c r="N358" s="1516"/>
      <c r="P358" s="7245"/>
      <c r="Q358" s="1023"/>
      <c r="R358" s="864"/>
      <c r="S358" s="864"/>
      <c r="T358" s="864"/>
      <c r="U358" s="864"/>
      <c r="V358" s="864"/>
      <c r="W358" s="864"/>
      <c r="X358" s="864"/>
      <c r="Y358" s="864"/>
      <c r="Z358" s="864"/>
      <c r="AA358" s="864"/>
      <c r="AB358" s="864"/>
      <c r="AC358" s="1435"/>
    </row>
    <row r="359" spans="1:29" ht="15.75" customHeight="1">
      <c r="A359" s="7245"/>
      <c r="B359" s="1023"/>
      <c r="C359" s="836">
        <v>1</v>
      </c>
      <c r="D359" s="1075" t="s">
        <v>1750</v>
      </c>
      <c r="E359" s="812"/>
      <c r="F359" s="825"/>
      <c r="G359" s="7171">
        <f>(C359/C361)*G354</f>
        <v>0.60606060606060608</v>
      </c>
      <c r="H359" s="7171"/>
      <c r="I359" s="864"/>
      <c r="J359" s="864"/>
      <c r="K359" s="1471"/>
      <c r="L359" s="1471"/>
      <c r="M359" s="1471"/>
      <c r="N359" s="1472"/>
      <c r="P359" s="7245"/>
      <c r="Q359" s="1023"/>
      <c r="R359" s="864"/>
      <c r="S359" s="864"/>
      <c r="T359" s="864"/>
      <c r="U359" s="864"/>
      <c r="V359" s="864"/>
      <c r="W359" s="864"/>
      <c r="X359" s="864"/>
      <c r="Y359" s="864"/>
      <c r="Z359" s="864"/>
      <c r="AA359" s="864"/>
      <c r="AB359" s="864"/>
      <c r="AC359" s="1435"/>
    </row>
    <row r="360" spans="1:29" ht="15.75" customHeight="1">
      <c r="A360" s="7245"/>
      <c r="B360" s="1023"/>
      <c r="C360" s="864"/>
      <c r="D360" s="864"/>
      <c r="E360" s="864"/>
      <c r="F360" s="864"/>
      <c r="G360" s="841"/>
      <c r="I360" s="864"/>
      <c r="J360" s="864"/>
      <c r="L360" s="864"/>
      <c r="M360" s="864"/>
      <c r="N360" s="1448"/>
      <c r="P360" s="7245"/>
      <c r="Q360" s="1459" t="s">
        <v>1628</v>
      </c>
      <c r="R360" s="864"/>
      <c r="S360" s="864"/>
      <c r="T360" s="864"/>
      <c r="U360" s="864"/>
      <c r="V360" s="864"/>
      <c r="W360" s="864"/>
      <c r="X360" s="864"/>
      <c r="Y360" s="864"/>
      <c r="Z360" s="864"/>
      <c r="AA360" s="864"/>
      <c r="AB360" s="864"/>
      <c r="AC360" s="1435"/>
    </row>
    <row r="361" spans="1:29" ht="16.5" customHeight="1" thickBot="1">
      <c r="A361" s="7245"/>
      <c r="B361" s="1023"/>
      <c r="C361" s="843">
        <f>SUM(C356:C359)</f>
        <v>1.65</v>
      </c>
      <c r="D361" s="7185" t="s">
        <v>1638</v>
      </c>
      <c r="E361" s="7185"/>
      <c r="F361" s="7185"/>
      <c r="G361" s="7175">
        <f>SUM(G356:H359)</f>
        <v>1</v>
      </c>
      <c r="H361" s="7175"/>
      <c r="I361" s="864"/>
      <c r="J361" s="864"/>
      <c r="K361" s="885"/>
      <c r="L361" s="864"/>
      <c r="M361" s="864"/>
      <c r="N361" s="1448"/>
      <c r="P361" s="7245"/>
      <c r="Q361" s="1433" t="str">
        <f ca="1">CELL("nomfichier",P357)</f>
        <v>D:\Données\1.UPRT\0-UPRT.fait\1-UPRT.FR-SITE-WEB\ff-fiches-fabrications\ff.fiches.fabrication.2023\ffr.restaurant.2023\[S_SOYEZ.CREATIFS.xlsx]Décors-Aromatisation-Astuces</v>
      </c>
      <c r="R361" s="864"/>
      <c r="S361" s="864"/>
      <c r="T361" s="864"/>
      <c r="U361" s="864"/>
      <c r="V361" s="864"/>
      <c r="W361" s="864"/>
      <c r="X361" s="864"/>
      <c r="Y361" s="864"/>
      <c r="Z361" s="864"/>
      <c r="AA361" s="864"/>
      <c r="AB361" s="864"/>
      <c r="AC361" s="1435"/>
    </row>
    <row r="362" spans="1:29" ht="16.5" thickBot="1">
      <c r="A362" s="7245"/>
      <c r="B362" s="1023" t="s">
        <v>1751</v>
      </c>
      <c r="C362" s="848"/>
      <c r="D362" s="848"/>
      <c r="E362" s="848"/>
      <c r="F362" s="848"/>
      <c r="H362" s="1517" t="s">
        <v>1752</v>
      </c>
      <c r="I362" s="1518" t="s">
        <v>1753</v>
      </c>
      <c r="J362" s="864"/>
      <c r="K362" s="864"/>
      <c r="L362" s="864"/>
      <c r="M362" s="812"/>
      <c r="N362" s="1448"/>
      <c r="P362" s="7245"/>
      <c r="Q362" s="1460"/>
      <c r="R362" s="1461"/>
      <c r="S362" s="1461"/>
      <c r="T362" s="1461"/>
      <c r="U362" s="896"/>
      <c r="V362" s="896"/>
      <c r="W362" s="896"/>
      <c r="X362" s="896"/>
      <c r="Y362" s="896"/>
      <c r="Z362" s="896"/>
      <c r="AA362" s="896"/>
      <c r="AB362" s="896"/>
      <c r="AC362" s="897"/>
    </row>
    <row r="363" spans="1:29">
      <c r="A363" s="7245"/>
      <c r="B363" s="894" t="s">
        <v>761</v>
      </c>
      <c r="C363" s="895" t="s">
        <v>978</v>
      </c>
      <c r="D363" s="896"/>
      <c r="E363" s="896"/>
      <c r="F363" s="896"/>
      <c r="G363" s="896"/>
      <c r="H363" s="896"/>
      <c r="I363" s="896"/>
      <c r="J363" s="896"/>
      <c r="K363" s="896"/>
      <c r="L363" s="896"/>
      <c r="M363" s="896"/>
      <c r="N363" s="897"/>
      <c r="P363" s="7245"/>
      <c r="Q363" s="1023"/>
      <c r="R363" s="864" t="s">
        <v>904</v>
      </c>
      <c r="S363" s="1463" t="s">
        <v>1650</v>
      </c>
      <c r="T363" s="864"/>
      <c r="U363" s="864"/>
      <c r="V363" s="7176" t="s">
        <v>1651</v>
      </c>
      <c r="W363" s="7176"/>
      <c r="X363" s="7176"/>
      <c r="Y363" s="7176"/>
      <c r="Z363" s="7176"/>
      <c r="AA363" s="7176"/>
      <c r="AB363" s="7176"/>
      <c r="AC363" s="7177"/>
    </row>
    <row r="364" spans="1:29">
      <c r="A364" s="7245"/>
      <c r="B364" s="881" t="s">
        <v>763</v>
      </c>
      <c r="C364" s="899" t="s">
        <v>1754</v>
      </c>
      <c r="D364" s="859"/>
      <c r="E364" s="859"/>
      <c r="F364" s="859"/>
      <c r="G364" s="859"/>
      <c r="H364" s="859"/>
      <c r="I364" s="859"/>
      <c r="J364" s="859"/>
      <c r="K364" s="859"/>
      <c r="L364" s="859"/>
      <c r="M364" s="864"/>
      <c r="N364" s="1466"/>
      <c r="P364" s="7245"/>
      <c r="Q364" s="1519"/>
      <c r="R364" s="1492"/>
      <c r="S364" s="1492"/>
      <c r="T364" s="1492"/>
      <c r="U364" s="1492"/>
      <c r="V364" s="1520"/>
      <c r="W364" s="1520" t="s">
        <v>1653</v>
      </c>
      <c r="X364" s="1520"/>
      <c r="Y364" s="1520"/>
      <c r="Z364" s="1520"/>
      <c r="AA364" s="1520"/>
      <c r="AB364" s="1520"/>
      <c r="AC364" s="1521"/>
    </row>
    <row r="365" spans="1:29" ht="15" customHeight="1">
      <c r="A365" s="7245"/>
      <c r="B365" s="7178" t="s">
        <v>1654</v>
      </c>
      <c r="C365" s="7179"/>
      <c r="D365" s="7179"/>
      <c r="E365" s="7179"/>
      <c r="F365" s="7179"/>
      <c r="G365" s="7179"/>
      <c r="H365" s="7179"/>
      <c r="I365" s="7179"/>
      <c r="J365" s="7179"/>
      <c r="K365" s="7179"/>
      <c r="L365" s="7179"/>
      <c r="M365" s="7179"/>
      <c r="N365" s="7180"/>
      <c r="P365" s="7245"/>
      <c r="Q365" s="7178" t="s">
        <v>1654</v>
      </c>
      <c r="R365" s="7179"/>
      <c r="S365" s="7179"/>
      <c r="T365" s="7179"/>
      <c r="U365" s="7179"/>
      <c r="V365" s="7179"/>
      <c r="W365" s="7179"/>
      <c r="X365" s="7179"/>
      <c r="Y365" s="7179"/>
      <c r="Z365" s="7179"/>
      <c r="AA365" s="7179"/>
      <c r="AB365" s="7179"/>
      <c r="AC365" s="7180"/>
    </row>
    <row r="366" spans="1:29" ht="15.75" thickBot="1">
      <c r="A366" s="7245"/>
      <c r="B366" s="7181"/>
      <c r="C366" s="7182"/>
      <c r="D366" s="7182"/>
      <c r="E366" s="7182"/>
      <c r="F366" s="7182"/>
      <c r="G366" s="7182"/>
      <c r="H366" s="7182"/>
      <c r="I366" s="7182"/>
      <c r="J366" s="7182"/>
      <c r="K366" s="7182"/>
      <c r="L366" s="7182"/>
      <c r="M366" s="7182"/>
      <c r="N366" s="7183"/>
      <c r="P366" s="7245"/>
      <c r="Q366" s="7181"/>
      <c r="R366" s="7182"/>
      <c r="S366" s="7182"/>
      <c r="T366" s="7182"/>
      <c r="U366" s="7182"/>
      <c r="V366" s="7182"/>
      <c r="W366" s="7182"/>
      <c r="X366" s="7182"/>
      <c r="Y366" s="7182"/>
      <c r="Z366" s="7182"/>
      <c r="AA366" s="7182"/>
      <c r="AB366" s="7182"/>
      <c r="AC366" s="7183"/>
    </row>
  </sheetData>
  <mergeCells count="366">
    <mergeCell ref="Q338:AC338"/>
    <mergeCell ref="G358:H358"/>
    <mergeCell ref="G359:H359"/>
    <mergeCell ref="D361:F361"/>
    <mergeCell ref="G361:H361"/>
    <mergeCell ref="V363:AC363"/>
    <mergeCell ref="B365:N366"/>
    <mergeCell ref="Q365:AC366"/>
    <mergeCell ref="G350:H350"/>
    <mergeCell ref="G351:H351"/>
    <mergeCell ref="G353:H353"/>
    <mergeCell ref="G354:H354"/>
    <mergeCell ref="G356:H356"/>
    <mergeCell ref="G357:H357"/>
    <mergeCell ref="A339:A366"/>
    <mergeCell ref="B339:N340"/>
    <mergeCell ref="P339:P366"/>
    <mergeCell ref="Q339:AC340"/>
    <mergeCell ref="B341:N342"/>
    <mergeCell ref="Q341:AC342"/>
    <mergeCell ref="Q343:AC344"/>
    <mergeCell ref="G344:H344"/>
    <mergeCell ref="G330:H330"/>
    <mergeCell ref="I330:N331"/>
    <mergeCell ref="D331:F331"/>
    <mergeCell ref="G331:H331"/>
    <mergeCell ref="V333:AC333"/>
    <mergeCell ref="B335:N336"/>
    <mergeCell ref="Q335:AC336"/>
    <mergeCell ref="A318:A336"/>
    <mergeCell ref="B345:E345"/>
    <mergeCell ref="G345:H345"/>
    <mergeCell ref="Q345:AA347"/>
    <mergeCell ref="K347:N347"/>
    <mergeCell ref="G348:H348"/>
    <mergeCell ref="Q348:AA349"/>
    <mergeCell ref="G349:H349"/>
    <mergeCell ref="B338:N338"/>
    <mergeCell ref="G324:H324"/>
    <mergeCell ref="R324:AB326"/>
    <mergeCell ref="G326:H326"/>
    <mergeCell ref="G327:H327"/>
    <mergeCell ref="I327:N329"/>
    <mergeCell ref="G328:H328"/>
    <mergeCell ref="G329:H329"/>
    <mergeCell ref="B317:N317"/>
    <mergeCell ref="Q317:AC317"/>
    <mergeCell ref="B318:N319"/>
    <mergeCell ref="P318:P336"/>
    <mergeCell ref="Q318:AC319"/>
    <mergeCell ref="B320:N321"/>
    <mergeCell ref="Q320:AC321"/>
    <mergeCell ref="Q322:AC323"/>
    <mergeCell ref="G323:H323"/>
    <mergeCell ref="G288:H288"/>
    <mergeCell ref="B297:N297"/>
    <mergeCell ref="Q297:AC297"/>
    <mergeCell ref="A298:A315"/>
    <mergeCell ref="B298:N299"/>
    <mergeCell ref="P298:P315"/>
    <mergeCell ref="Q298:AC299"/>
    <mergeCell ref="B300:N301"/>
    <mergeCell ref="Q300:AC301"/>
    <mergeCell ref="Q302:AC303"/>
    <mergeCell ref="G303:H303"/>
    <mergeCell ref="G309:H309"/>
    <mergeCell ref="D310:F310"/>
    <mergeCell ref="G310:H310"/>
    <mergeCell ref="V312:AC312"/>
    <mergeCell ref="B314:N315"/>
    <mergeCell ref="Q314:AC315"/>
    <mergeCell ref="G304:H304"/>
    <mergeCell ref="R304:AB306"/>
    <mergeCell ref="G306:H306"/>
    <mergeCell ref="I306:N308"/>
    <mergeCell ref="G307:H307"/>
    <mergeCell ref="G308:H308"/>
    <mergeCell ref="V272:AC272"/>
    <mergeCell ref="B274:N275"/>
    <mergeCell ref="Q274:AC275"/>
    <mergeCell ref="B277:N277"/>
    <mergeCell ref="Q277:AC277"/>
    <mergeCell ref="A278:A295"/>
    <mergeCell ref="B278:N279"/>
    <mergeCell ref="P278:P295"/>
    <mergeCell ref="Q278:AC279"/>
    <mergeCell ref="B280:N281"/>
    <mergeCell ref="G289:H289"/>
    <mergeCell ref="D290:F290"/>
    <mergeCell ref="G290:H290"/>
    <mergeCell ref="V292:AC292"/>
    <mergeCell ref="B294:N295"/>
    <mergeCell ref="Q294:AC295"/>
    <mergeCell ref="Q280:AC281"/>
    <mergeCell ref="Q282:AC283"/>
    <mergeCell ref="G283:H283"/>
    <mergeCell ref="G284:H284"/>
    <mergeCell ref="R284:AB286"/>
    <mergeCell ref="G286:H286"/>
    <mergeCell ref="I286:N288"/>
    <mergeCell ref="G287:H287"/>
    <mergeCell ref="B253:N253"/>
    <mergeCell ref="Q253:AC253"/>
    <mergeCell ref="A254:A275"/>
    <mergeCell ref="B254:N255"/>
    <mergeCell ref="P254:P275"/>
    <mergeCell ref="Q254:AC255"/>
    <mergeCell ref="B256:N257"/>
    <mergeCell ref="Q256:AC257"/>
    <mergeCell ref="G267:H267"/>
    <mergeCell ref="G268:H268"/>
    <mergeCell ref="I268:N269"/>
    <mergeCell ref="G269:H269"/>
    <mergeCell ref="D270:F270"/>
    <mergeCell ref="G270:H270"/>
    <mergeCell ref="Q258:AC259"/>
    <mergeCell ref="G259:H259"/>
    <mergeCell ref="G260:H260"/>
    <mergeCell ref="R260:AB262"/>
    <mergeCell ref="G262:H262"/>
    <mergeCell ref="I262:N267"/>
    <mergeCell ref="G263:H263"/>
    <mergeCell ref="G264:H264"/>
    <mergeCell ref="G265:H265"/>
    <mergeCell ref="G266:H266"/>
    <mergeCell ref="A232:A251"/>
    <mergeCell ref="B232:N233"/>
    <mergeCell ref="P232:P251"/>
    <mergeCell ref="Q232:AC233"/>
    <mergeCell ref="B234:N235"/>
    <mergeCell ref="Q234:AC235"/>
    <mergeCell ref="Q236:AC237"/>
    <mergeCell ref="G237:H237"/>
    <mergeCell ref="G243:H243"/>
    <mergeCell ref="G244:H244"/>
    <mergeCell ref="G245:H245"/>
    <mergeCell ref="D246:F246"/>
    <mergeCell ref="G246:H246"/>
    <mergeCell ref="V248:AC248"/>
    <mergeCell ref="G238:H238"/>
    <mergeCell ref="R238:AB240"/>
    <mergeCell ref="G240:H240"/>
    <mergeCell ref="I240:N241"/>
    <mergeCell ref="G241:H241"/>
    <mergeCell ref="G242:H242"/>
    <mergeCell ref="B250:N251"/>
    <mergeCell ref="Q250:AC251"/>
    <mergeCell ref="Q228:AC229"/>
    <mergeCell ref="G214:H214"/>
    <mergeCell ref="J214:N217"/>
    <mergeCell ref="G215:H215"/>
    <mergeCell ref="G216:H216"/>
    <mergeCell ref="G217:H217"/>
    <mergeCell ref="G218:H218"/>
    <mergeCell ref="I218:N219"/>
    <mergeCell ref="B231:N231"/>
    <mergeCell ref="Q231:AC231"/>
    <mergeCell ref="B205:N205"/>
    <mergeCell ref="Q205:AC205"/>
    <mergeCell ref="G193:H193"/>
    <mergeCell ref="I193:N195"/>
    <mergeCell ref="G194:H194"/>
    <mergeCell ref="G195:H195"/>
    <mergeCell ref="G196:H196"/>
    <mergeCell ref="G197:H197"/>
    <mergeCell ref="A206:A229"/>
    <mergeCell ref="B206:N207"/>
    <mergeCell ref="P206:P229"/>
    <mergeCell ref="Q206:AC207"/>
    <mergeCell ref="B208:N209"/>
    <mergeCell ref="Q208:AC209"/>
    <mergeCell ref="Q210:AC211"/>
    <mergeCell ref="G211:H211"/>
    <mergeCell ref="G212:H212"/>
    <mergeCell ref="R212:AB214"/>
    <mergeCell ref="D219:F219"/>
    <mergeCell ref="G219:H219"/>
    <mergeCell ref="B221:N221"/>
    <mergeCell ref="C223:N224"/>
    <mergeCell ref="V226:AC226"/>
    <mergeCell ref="B228:N229"/>
    <mergeCell ref="A185:A203"/>
    <mergeCell ref="B185:N186"/>
    <mergeCell ref="P185:P203"/>
    <mergeCell ref="Q185:AC186"/>
    <mergeCell ref="B187:N188"/>
    <mergeCell ref="Q187:AC188"/>
    <mergeCell ref="Q189:AC190"/>
    <mergeCell ref="G190:H190"/>
    <mergeCell ref="G191:H191"/>
    <mergeCell ref="R191:AB193"/>
    <mergeCell ref="D198:F198"/>
    <mergeCell ref="G198:H198"/>
    <mergeCell ref="V200:AC200"/>
    <mergeCell ref="B202:N203"/>
    <mergeCell ref="Q202:AC203"/>
    <mergeCell ref="B181:N182"/>
    <mergeCell ref="Q181:AC182"/>
    <mergeCell ref="B184:N184"/>
    <mergeCell ref="Q184:AC184"/>
    <mergeCell ref="G171:H171"/>
    <mergeCell ref="I171:N171"/>
    <mergeCell ref="I172:N174"/>
    <mergeCell ref="G173:H173"/>
    <mergeCell ref="G174:H174"/>
    <mergeCell ref="G175:H175"/>
    <mergeCell ref="I175:N176"/>
    <mergeCell ref="G176:H176"/>
    <mergeCell ref="B154:N154"/>
    <mergeCell ref="Q154:AC154"/>
    <mergeCell ref="A155:A182"/>
    <mergeCell ref="B155:N156"/>
    <mergeCell ref="P155:P182"/>
    <mergeCell ref="Q155:AC156"/>
    <mergeCell ref="B157:N158"/>
    <mergeCell ref="Q157:AC158"/>
    <mergeCell ref="G164:H164"/>
    <mergeCell ref="G165:H165"/>
    <mergeCell ref="G166:H166"/>
    <mergeCell ref="D167:F167"/>
    <mergeCell ref="G167:H167"/>
    <mergeCell ref="G170:H170"/>
    <mergeCell ref="Q159:AC160"/>
    <mergeCell ref="G160:H160"/>
    <mergeCell ref="G161:H161"/>
    <mergeCell ref="I161:N161"/>
    <mergeCell ref="R161:AB163"/>
    <mergeCell ref="I162:N163"/>
    <mergeCell ref="G163:H163"/>
    <mergeCell ref="D177:F177"/>
    <mergeCell ref="G177:H177"/>
    <mergeCell ref="V179:AC179"/>
    <mergeCell ref="G116:H116"/>
    <mergeCell ref="G117:H117"/>
    <mergeCell ref="B124:N125"/>
    <mergeCell ref="Q124:AC125"/>
    <mergeCell ref="B127:N127"/>
    <mergeCell ref="Q127:AC127"/>
    <mergeCell ref="A128:A152"/>
    <mergeCell ref="B128:N129"/>
    <mergeCell ref="P128:P152"/>
    <mergeCell ref="Q128:AC129"/>
    <mergeCell ref="B130:N131"/>
    <mergeCell ref="Q130:AC131"/>
    <mergeCell ref="B151:N152"/>
    <mergeCell ref="Q151:AC152"/>
    <mergeCell ref="I90:N92"/>
    <mergeCell ref="G91:H91"/>
    <mergeCell ref="G92:H92"/>
    <mergeCell ref="B104:N105"/>
    <mergeCell ref="Q104:AC105"/>
    <mergeCell ref="B107:N107"/>
    <mergeCell ref="Q107:AC107"/>
    <mergeCell ref="A108:A125"/>
    <mergeCell ref="B108:N109"/>
    <mergeCell ref="P108:P125"/>
    <mergeCell ref="Q108:AC109"/>
    <mergeCell ref="B110:N111"/>
    <mergeCell ref="Q110:AC111"/>
    <mergeCell ref="G118:H118"/>
    <mergeCell ref="J118:N119"/>
    <mergeCell ref="G119:H119"/>
    <mergeCell ref="D120:F120"/>
    <mergeCell ref="G120:H120"/>
    <mergeCell ref="V122:AC122"/>
    <mergeCell ref="Q112:AC113"/>
    <mergeCell ref="G113:H113"/>
    <mergeCell ref="G114:H114"/>
    <mergeCell ref="R114:AB116"/>
    <mergeCell ref="J115:N117"/>
    <mergeCell ref="R69:AB71"/>
    <mergeCell ref="G71:H71"/>
    <mergeCell ref="J71:N73"/>
    <mergeCell ref="G72:H72"/>
    <mergeCell ref="G73:H73"/>
    <mergeCell ref="B82:N82"/>
    <mergeCell ref="Q82:AC82"/>
    <mergeCell ref="A83:A105"/>
    <mergeCell ref="B83:N84"/>
    <mergeCell ref="P83:P105"/>
    <mergeCell ref="Q83:AC84"/>
    <mergeCell ref="B85:N86"/>
    <mergeCell ref="Q85:AC86"/>
    <mergeCell ref="Q87:AC88"/>
    <mergeCell ref="G88:H88"/>
    <mergeCell ref="G93:H93"/>
    <mergeCell ref="I93:N94"/>
    <mergeCell ref="G94:H94"/>
    <mergeCell ref="D95:F95"/>
    <mergeCell ref="G95:H95"/>
    <mergeCell ref="V102:AC102"/>
    <mergeCell ref="G89:H89"/>
    <mergeCell ref="I89:N89"/>
    <mergeCell ref="R89:AB91"/>
    <mergeCell ref="J49:N50"/>
    <mergeCell ref="G50:H50"/>
    <mergeCell ref="G51:H51"/>
    <mergeCell ref="J51:N53"/>
    <mergeCell ref="G52:H52"/>
    <mergeCell ref="G53:H53"/>
    <mergeCell ref="B62:N62"/>
    <mergeCell ref="Q62:AC62"/>
    <mergeCell ref="A63:A80"/>
    <mergeCell ref="B63:N64"/>
    <mergeCell ref="P63:P80"/>
    <mergeCell ref="Q63:AC64"/>
    <mergeCell ref="B65:N66"/>
    <mergeCell ref="Q65:AC66"/>
    <mergeCell ref="Q67:AC68"/>
    <mergeCell ref="G68:H68"/>
    <mergeCell ref="G74:H74"/>
    <mergeCell ref="D75:F75"/>
    <mergeCell ref="G75:H75"/>
    <mergeCell ref="D76:H76"/>
    <mergeCell ref="V77:AC77"/>
    <mergeCell ref="B79:N80"/>
    <mergeCell ref="Q79:AC80"/>
    <mergeCell ref="G69:H69"/>
    <mergeCell ref="G20:H20"/>
    <mergeCell ref="G21:H21"/>
    <mergeCell ref="D23:F23"/>
    <mergeCell ref="G23:H23"/>
    <mergeCell ref="B25:N25"/>
    <mergeCell ref="B40:N40"/>
    <mergeCell ref="Q40:AC40"/>
    <mergeCell ref="A41:A60"/>
    <mergeCell ref="B41:N42"/>
    <mergeCell ref="P41:P60"/>
    <mergeCell ref="Q41:AC42"/>
    <mergeCell ref="B43:N44"/>
    <mergeCell ref="Q43:AC44"/>
    <mergeCell ref="Q45:AC46"/>
    <mergeCell ref="G46:H46"/>
    <mergeCell ref="D55:F55"/>
    <mergeCell ref="G55:H55"/>
    <mergeCell ref="D56:H56"/>
    <mergeCell ref="V57:AC57"/>
    <mergeCell ref="B59:N60"/>
    <mergeCell ref="Q59:AC60"/>
    <mergeCell ref="G47:H47"/>
    <mergeCell ref="R47:AB49"/>
    <mergeCell ref="G49:H49"/>
    <mergeCell ref="B2:N3"/>
    <mergeCell ref="Q2:AC3"/>
    <mergeCell ref="Q6:AC8"/>
    <mergeCell ref="B7:N8"/>
    <mergeCell ref="B10:N10"/>
    <mergeCell ref="Q10:AC10"/>
    <mergeCell ref="A11:A38"/>
    <mergeCell ref="B11:N12"/>
    <mergeCell ref="P11:P38"/>
    <mergeCell ref="Q11:AC12"/>
    <mergeCell ref="B13:N14"/>
    <mergeCell ref="Q13:AC14"/>
    <mergeCell ref="Q15:AC16"/>
    <mergeCell ref="G16:H16"/>
    <mergeCell ref="G17:H17"/>
    <mergeCell ref="G19:H19"/>
    <mergeCell ref="G26:H26"/>
    <mergeCell ref="G27:H27"/>
    <mergeCell ref="G28:H28"/>
    <mergeCell ref="G29:H29"/>
    <mergeCell ref="V35:AC35"/>
    <mergeCell ref="B37:N38"/>
    <mergeCell ref="Q37:AC38"/>
    <mergeCell ref="R19:AB21"/>
  </mergeCells>
  <hyperlinks>
    <hyperlink ref="G32" r:id="rId1" xr:uid="{CE947FF4-1D54-4B19-9FD4-6E51D2FAEF11}"/>
    <hyperlink ref="G33" r:id="rId2" xr:uid="{50D273A5-FB39-4243-8652-A63EF6B1629D}"/>
    <hyperlink ref="D100" r:id="rId3" xr:uid="{B7A1894A-AE8F-42F3-B373-EFA6331DE70E}"/>
    <hyperlink ref="I362" r:id="rId4" xr:uid="{5BB32FE7-3948-4A5F-8E4E-B6E34B163C34}"/>
  </hyperlinks>
  <pageMargins left="0.7" right="0.7" top="0.75" bottom="0.75" header="0.3" footer="0.3"/>
  <pageSetup paperSize="9" orientation="portrait" r:id="rId5"/>
  <drawing r:id="rId6"/>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2BA036-1F72-429C-B740-90F1271C6417}">
  <dimension ref="A1:AWW482"/>
  <sheetViews>
    <sheetView workbookViewId="0">
      <selection activeCell="U13" sqref="U13"/>
    </sheetView>
  </sheetViews>
  <sheetFormatPr baseColWidth="10" defaultRowHeight="15"/>
  <cols>
    <col min="1" max="1" width="3.42578125" customWidth="1"/>
    <col min="2" max="14" width="9.7109375" customWidth="1"/>
  </cols>
  <sheetData>
    <row r="1" spans="1:1297" s="663" customFormat="1" ht="12" thickBot="1">
      <c r="A1" s="1151">
        <v>2.71</v>
      </c>
      <c r="B1" s="1152">
        <v>9</v>
      </c>
      <c r="C1" s="1152">
        <v>9</v>
      </c>
      <c r="D1" s="1152">
        <v>9</v>
      </c>
      <c r="E1" s="1152">
        <v>9</v>
      </c>
      <c r="F1" s="1152">
        <v>9</v>
      </c>
      <c r="G1" s="1152">
        <v>9</v>
      </c>
      <c r="H1" s="1152">
        <v>9</v>
      </c>
      <c r="I1" s="1152">
        <v>9</v>
      </c>
      <c r="J1" s="1152">
        <v>9</v>
      </c>
      <c r="K1" s="1152">
        <v>9</v>
      </c>
      <c r="L1" s="1152">
        <v>9</v>
      </c>
      <c r="M1" s="1152">
        <v>9</v>
      </c>
      <c r="N1" s="1152">
        <v>9</v>
      </c>
      <c r="O1" s="661" t="s">
        <v>144</v>
      </c>
      <c r="P1" s="664"/>
      <c r="Q1" s="664"/>
      <c r="R1" s="664"/>
      <c r="S1" s="664"/>
      <c r="T1" s="664"/>
      <c r="U1" s="664"/>
      <c r="V1" s="664"/>
      <c r="W1" s="664"/>
      <c r="X1" s="664"/>
      <c r="Y1" s="664"/>
      <c r="Z1" s="664"/>
      <c r="AA1" s="664"/>
      <c r="AB1" s="664"/>
      <c r="AC1" s="664"/>
      <c r="AD1" s="664"/>
      <c r="AE1" s="664"/>
      <c r="AF1" s="664"/>
      <c r="AG1" s="664"/>
      <c r="AH1" s="664"/>
      <c r="AI1" s="664"/>
      <c r="AJ1" s="664"/>
      <c r="AK1" s="664"/>
      <c r="AL1" s="664"/>
      <c r="AM1" s="664"/>
      <c r="AN1" s="664"/>
      <c r="AO1" s="664"/>
      <c r="AP1" s="664"/>
      <c r="AQ1" s="664"/>
      <c r="AR1" s="664"/>
      <c r="AS1" s="664"/>
      <c r="AT1" s="664"/>
      <c r="AU1" s="664"/>
      <c r="AV1" s="664"/>
      <c r="AW1" s="664"/>
      <c r="AX1" s="664"/>
      <c r="AY1" s="664"/>
      <c r="AZ1" s="664"/>
      <c r="BA1" s="664"/>
      <c r="BB1" s="664"/>
      <c r="BC1" s="664"/>
      <c r="BD1" s="664"/>
      <c r="BE1" s="664"/>
      <c r="BF1" s="664"/>
      <c r="BG1" s="664"/>
      <c r="BH1" s="664"/>
      <c r="BI1" s="664"/>
      <c r="BJ1" s="664"/>
      <c r="BK1" s="664"/>
      <c r="BL1" s="664"/>
      <c r="BM1" s="664"/>
      <c r="BN1" s="664"/>
      <c r="BO1" s="664"/>
      <c r="BP1" s="664"/>
      <c r="BQ1" s="664"/>
      <c r="BR1" s="664"/>
      <c r="BS1" s="664"/>
      <c r="BT1" s="664"/>
      <c r="BU1" s="664"/>
      <c r="BV1" s="664"/>
      <c r="BW1" s="664"/>
      <c r="BX1" s="664"/>
      <c r="BY1" s="664"/>
      <c r="BZ1" s="664"/>
      <c r="CA1" s="664"/>
      <c r="CB1" s="664"/>
      <c r="CC1" s="664"/>
      <c r="CD1" s="664"/>
      <c r="CE1" s="664"/>
      <c r="CF1" s="664"/>
      <c r="CG1" s="664"/>
      <c r="CH1" s="664"/>
      <c r="CI1" s="664"/>
      <c r="CJ1" s="664"/>
      <c r="CK1" s="664"/>
      <c r="CL1" s="664"/>
      <c r="CM1" s="664"/>
      <c r="CN1" s="664"/>
      <c r="CO1" s="664"/>
      <c r="CP1" s="664"/>
      <c r="CQ1" s="664"/>
      <c r="CR1" s="664"/>
      <c r="CS1" s="664"/>
      <c r="CT1" s="664"/>
      <c r="CU1" s="664"/>
      <c r="CV1" s="664"/>
      <c r="CW1" s="664"/>
      <c r="CX1" s="664"/>
      <c r="CY1" s="664"/>
      <c r="CZ1" s="664"/>
      <c r="DA1" s="664"/>
      <c r="DB1" s="664"/>
      <c r="DC1" s="664"/>
      <c r="DD1" s="664"/>
      <c r="DE1" s="664"/>
      <c r="DF1" s="664"/>
      <c r="DG1" s="664"/>
      <c r="DH1" s="664"/>
      <c r="DI1" s="664"/>
      <c r="DJ1" s="664"/>
      <c r="DK1" s="664"/>
      <c r="DL1" s="664"/>
      <c r="DM1" s="664"/>
      <c r="DN1" s="664"/>
      <c r="DO1" s="664"/>
      <c r="DP1" s="664"/>
      <c r="DQ1" s="664"/>
      <c r="DR1" s="664"/>
      <c r="DS1" s="664"/>
      <c r="DT1" s="664"/>
      <c r="DU1" s="664"/>
      <c r="DV1" s="664"/>
      <c r="DW1" s="664"/>
      <c r="DX1" s="664"/>
      <c r="DY1" s="664"/>
      <c r="DZ1" s="664"/>
      <c r="EA1" s="664"/>
      <c r="EB1" s="664"/>
      <c r="EC1" s="664"/>
      <c r="ED1" s="664"/>
      <c r="EE1" s="664"/>
      <c r="EF1" s="664"/>
      <c r="EG1" s="664"/>
      <c r="EH1" s="664"/>
      <c r="EI1" s="664"/>
      <c r="EJ1" s="664"/>
      <c r="EK1" s="664"/>
      <c r="EL1" s="664"/>
      <c r="EM1" s="664"/>
      <c r="EN1" s="664"/>
      <c r="EO1" s="664"/>
      <c r="EP1" s="664"/>
      <c r="EQ1" s="664"/>
      <c r="ER1" s="664"/>
      <c r="ES1" s="664"/>
      <c r="ET1" s="664"/>
      <c r="EU1" s="664"/>
      <c r="EV1" s="664"/>
      <c r="EW1" s="664"/>
      <c r="EX1" s="664"/>
      <c r="EY1" s="664"/>
      <c r="EZ1" s="664"/>
      <c r="FA1" s="664"/>
      <c r="FB1" s="664"/>
      <c r="FC1" s="664"/>
      <c r="FD1" s="664"/>
      <c r="FE1" s="664"/>
      <c r="FF1" s="664"/>
      <c r="FG1" s="664"/>
      <c r="FH1" s="664"/>
      <c r="FI1" s="664"/>
      <c r="FJ1" s="664"/>
      <c r="FK1" s="664"/>
      <c r="FL1" s="664"/>
      <c r="FM1" s="664"/>
      <c r="FN1" s="664"/>
      <c r="FO1" s="664"/>
      <c r="FP1" s="664"/>
      <c r="FQ1" s="664"/>
      <c r="FR1" s="664"/>
      <c r="FS1" s="664"/>
      <c r="FT1" s="664"/>
      <c r="FU1" s="664"/>
      <c r="FV1" s="664"/>
      <c r="FW1" s="664"/>
      <c r="FX1" s="664"/>
      <c r="FY1" s="664"/>
      <c r="FZ1" s="664"/>
      <c r="GA1" s="664"/>
      <c r="GB1" s="664"/>
      <c r="GC1" s="664"/>
      <c r="GD1" s="664"/>
      <c r="GE1" s="664"/>
      <c r="GF1" s="664"/>
      <c r="GG1" s="664"/>
      <c r="GH1" s="664"/>
      <c r="GI1" s="664"/>
      <c r="GJ1" s="664"/>
      <c r="GK1" s="664"/>
      <c r="GL1" s="664"/>
      <c r="GM1" s="664"/>
      <c r="GN1" s="664"/>
      <c r="GO1" s="664"/>
      <c r="GP1" s="664"/>
      <c r="GQ1" s="664"/>
      <c r="GR1" s="664"/>
      <c r="GS1" s="664"/>
      <c r="GT1" s="664"/>
      <c r="GU1" s="664"/>
      <c r="GV1" s="664"/>
      <c r="GW1" s="664"/>
      <c r="GX1" s="664"/>
      <c r="GY1" s="664"/>
      <c r="GZ1" s="664"/>
      <c r="HA1" s="664"/>
      <c r="HB1" s="664"/>
      <c r="HC1" s="664"/>
      <c r="HD1" s="664"/>
      <c r="HE1" s="664"/>
      <c r="HF1" s="664"/>
      <c r="HG1" s="664"/>
      <c r="HH1" s="664"/>
      <c r="HI1" s="664"/>
      <c r="HJ1" s="664"/>
      <c r="HK1" s="664"/>
      <c r="HL1" s="664"/>
      <c r="HM1" s="664"/>
      <c r="HN1" s="664"/>
      <c r="HO1" s="664"/>
      <c r="HP1" s="664"/>
      <c r="HQ1" s="664"/>
      <c r="HR1" s="664"/>
      <c r="HS1" s="664"/>
      <c r="HT1" s="664"/>
      <c r="HU1" s="664"/>
      <c r="HV1" s="664"/>
      <c r="HW1" s="664"/>
      <c r="HX1" s="664"/>
      <c r="HY1" s="664"/>
      <c r="HZ1" s="664"/>
      <c r="IA1" s="664"/>
      <c r="IB1" s="664"/>
      <c r="IC1" s="664"/>
      <c r="ID1" s="664"/>
      <c r="IE1" s="664"/>
      <c r="IF1" s="664"/>
      <c r="IG1" s="664"/>
      <c r="IH1" s="664"/>
      <c r="II1" s="664"/>
      <c r="IJ1" s="664"/>
      <c r="IK1" s="664"/>
      <c r="IL1" s="664"/>
      <c r="IM1" s="664"/>
      <c r="IN1" s="664"/>
      <c r="IO1" s="664"/>
      <c r="IP1" s="664"/>
      <c r="IQ1" s="664"/>
      <c r="IR1" s="664"/>
      <c r="IS1" s="664"/>
      <c r="IT1" s="664"/>
      <c r="IU1" s="664"/>
      <c r="IV1" s="664"/>
      <c r="IW1" s="664"/>
      <c r="IX1" s="664"/>
      <c r="IY1" s="664"/>
      <c r="IZ1" s="664"/>
      <c r="JA1" s="664"/>
      <c r="JB1" s="664"/>
      <c r="JC1" s="664"/>
      <c r="JD1" s="664"/>
      <c r="JE1" s="664"/>
      <c r="JF1" s="664"/>
      <c r="JG1" s="664"/>
      <c r="JH1" s="664"/>
      <c r="JI1" s="664"/>
      <c r="JJ1" s="664"/>
      <c r="JK1" s="664"/>
      <c r="JL1" s="664"/>
      <c r="JM1" s="664"/>
      <c r="JN1" s="664"/>
      <c r="JO1" s="664"/>
      <c r="JP1" s="664"/>
      <c r="JQ1" s="664"/>
      <c r="JR1" s="664"/>
      <c r="JS1" s="664"/>
      <c r="JT1" s="664"/>
      <c r="JU1" s="664"/>
      <c r="JV1" s="664"/>
      <c r="JW1" s="664"/>
      <c r="JX1" s="664"/>
      <c r="JY1" s="664"/>
      <c r="JZ1" s="664"/>
      <c r="KA1" s="664"/>
      <c r="KB1" s="664"/>
      <c r="KC1" s="664"/>
      <c r="KD1" s="664"/>
      <c r="KE1" s="664"/>
      <c r="KF1" s="664"/>
      <c r="KG1" s="664"/>
      <c r="KH1" s="664"/>
      <c r="KI1" s="664"/>
      <c r="KJ1" s="664"/>
      <c r="KK1" s="664"/>
      <c r="KL1" s="664"/>
      <c r="KM1" s="664"/>
      <c r="KN1" s="664"/>
      <c r="KO1" s="664"/>
      <c r="KP1" s="664"/>
      <c r="KQ1" s="664"/>
      <c r="KR1" s="664"/>
      <c r="KS1" s="664"/>
      <c r="KT1" s="664"/>
      <c r="KU1" s="664"/>
      <c r="KV1" s="664"/>
      <c r="KW1" s="664"/>
      <c r="KX1" s="664"/>
      <c r="KY1" s="664"/>
      <c r="KZ1" s="664"/>
      <c r="LA1" s="664"/>
      <c r="LB1" s="664"/>
      <c r="LC1" s="664"/>
      <c r="LD1" s="664"/>
      <c r="LE1" s="664"/>
      <c r="LF1" s="664"/>
      <c r="LG1" s="664"/>
      <c r="LH1" s="664"/>
      <c r="LI1" s="664"/>
      <c r="LJ1" s="664"/>
      <c r="LK1" s="664"/>
      <c r="LL1" s="664"/>
      <c r="LM1" s="664"/>
      <c r="LN1" s="664"/>
      <c r="LO1" s="664"/>
      <c r="LP1" s="664"/>
      <c r="LQ1" s="664"/>
      <c r="LR1" s="664"/>
      <c r="LS1" s="664"/>
      <c r="LT1" s="664"/>
      <c r="LU1" s="664"/>
      <c r="LV1" s="664"/>
      <c r="LW1" s="664"/>
      <c r="LX1" s="664"/>
      <c r="LY1" s="664"/>
      <c r="LZ1" s="664"/>
      <c r="MA1" s="664"/>
      <c r="MB1" s="664"/>
      <c r="MC1" s="664"/>
      <c r="MD1" s="664"/>
      <c r="ME1" s="664"/>
      <c r="MF1" s="664"/>
      <c r="MG1" s="664"/>
      <c r="MH1" s="664"/>
      <c r="MI1" s="664"/>
      <c r="MJ1" s="664"/>
      <c r="MK1" s="664"/>
      <c r="ML1" s="664"/>
      <c r="MM1" s="664"/>
      <c r="MN1" s="664"/>
      <c r="MO1" s="664"/>
      <c r="MP1" s="664"/>
      <c r="MQ1" s="664"/>
      <c r="MR1" s="664"/>
      <c r="MS1" s="664"/>
      <c r="MT1" s="664"/>
      <c r="MU1" s="664"/>
      <c r="MV1" s="664"/>
      <c r="MW1" s="664"/>
      <c r="MX1" s="664"/>
      <c r="MY1" s="664"/>
      <c r="MZ1" s="664"/>
      <c r="NA1" s="664"/>
      <c r="NB1" s="664"/>
      <c r="NC1" s="664"/>
      <c r="ND1" s="664"/>
      <c r="NE1" s="664"/>
      <c r="NF1" s="664"/>
      <c r="NG1" s="664"/>
      <c r="NH1" s="664"/>
      <c r="NI1" s="664"/>
      <c r="NJ1" s="664"/>
      <c r="NK1" s="664"/>
      <c r="NL1" s="664"/>
      <c r="NM1" s="664"/>
      <c r="NN1" s="664"/>
      <c r="NO1" s="664"/>
      <c r="NP1" s="664"/>
      <c r="NQ1" s="664"/>
      <c r="NR1" s="664"/>
      <c r="NS1" s="664"/>
      <c r="NT1" s="664"/>
      <c r="NU1" s="664"/>
      <c r="NV1" s="664"/>
      <c r="NW1" s="664"/>
      <c r="NX1" s="664"/>
      <c r="NY1" s="664"/>
      <c r="NZ1" s="664"/>
      <c r="OA1" s="664"/>
      <c r="OB1" s="664"/>
      <c r="OC1" s="664"/>
      <c r="OD1" s="664"/>
      <c r="OE1" s="664"/>
      <c r="OF1" s="664"/>
      <c r="OG1" s="664"/>
      <c r="OH1" s="664"/>
      <c r="OI1" s="664"/>
      <c r="OJ1" s="664"/>
      <c r="OK1" s="664"/>
      <c r="OL1" s="664"/>
      <c r="OM1" s="664"/>
      <c r="ON1" s="664"/>
      <c r="OO1" s="664"/>
      <c r="OP1" s="664"/>
      <c r="OQ1" s="664"/>
      <c r="OR1" s="664"/>
      <c r="OS1" s="664"/>
      <c r="OT1" s="664"/>
      <c r="OU1" s="664"/>
      <c r="OV1" s="664"/>
      <c r="OW1" s="664"/>
      <c r="OX1" s="664"/>
      <c r="OY1" s="664"/>
      <c r="OZ1" s="664"/>
      <c r="PA1" s="664"/>
      <c r="PB1" s="664"/>
      <c r="PC1" s="664"/>
      <c r="PD1" s="664"/>
      <c r="PE1" s="664"/>
      <c r="PF1" s="664"/>
      <c r="PG1" s="664"/>
      <c r="PH1" s="664"/>
      <c r="PI1" s="664"/>
      <c r="PJ1" s="664"/>
      <c r="PK1" s="664"/>
      <c r="PL1" s="664"/>
      <c r="PM1" s="664"/>
      <c r="PN1" s="664"/>
      <c r="PO1" s="664"/>
      <c r="PP1" s="664"/>
      <c r="PQ1" s="664"/>
      <c r="PR1" s="664"/>
      <c r="PS1" s="664"/>
      <c r="PT1" s="664"/>
      <c r="PU1" s="664"/>
      <c r="PV1" s="664"/>
      <c r="PW1" s="664"/>
      <c r="PX1" s="664"/>
      <c r="PY1" s="664"/>
      <c r="PZ1" s="664"/>
      <c r="QA1" s="664"/>
      <c r="QB1" s="664"/>
      <c r="QC1" s="664"/>
      <c r="QD1" s="664"/>
      <c r="QE1" s="664"/>
      <c r="QF1" s="664"/>
      <c r="QG1" s="664"/>
      <c r="QH1" s="664"/>
      <c r="QI1" s="664"/>
      <c r="QJ1" s="664"/>
      <c r="QK1" s="664"/>
      <c r="QL1" s="664"/>
      <c r="QM1" s="664"/>
      <c r="QN1" s="664"/>
      <c r="QO1" s="664"/>
      <c r="QP1" s="664"/>
      <c r="QQ1" s="664"/>
      <c r="QR1" s="664"/>
      <c r="QS1" s="664"/>
      <c r="QT1" s="664"/>
      <c r="QU1" s="664"/>
      <c r="QV1" s="664"/>
      <c r="QW1" s="664"/>
      <c r="QX1" s="664"/>
      <c r="QY1" s="664"/>
      <c r="QZ1" s="664"/>
      <c r="RA1" s="664"/>
      <c r="RB1" s="664"/>
      <c r="RC1" s="664"/>
      <c r="RD1" s="664"/>
      <c r="RE1" s="664"/>
      <c r="RF1" s="664"/>
      <c r="RG1" s="664"/>
      <c r="RH1" s="664"/>
      <c r="RI1" s="664"/>
      <c r="RJ1" s="664"/>
      <c r="RK1" s="664"/>
      <c r="RL1" s="664"/>
      <c r="RM1" s="664"/>
      <c r="RN1" s="664"/>
      <c r="RO1" s="664"/>
      <c r="RP1" s="664"/>
      <c r="RQ1" s="664"/>
      <c r="RR1" s="664"/>
      <c r="RS1" s="664"/>
      <c r="RT1" s="664"/>
      <c r="RU1" s="664"/>
      <c r="RV1" s="664"/>
      <c r="RW1" s="664"/>
      <c r="RX1" s="664"/>
      <c r="RY1" s="664"/>
      <c r="RZ1" s="664"/>
      <c r="SA1" s="664"/>
      <c r="SB1" s="664"/>
      <c r="SC1" s="664"/>
      <c r="SD1" s="664"/>
      <c r="SE1" s="664"/>
      <c r="SF1" s="664"/>
      <c r="SG1" s="664"/>
      <c r="SH1" s="664"/>
      <c r="SI1" s="664"/>
      <c r="SJ1" s="664"/>
      <c r="SK1" s="664"/>
      <c r="SL1" s="664"/>
      <c r="SM1" s="664"/>
      <c r="SN1" s="664"/>
      <c r="SO1" s="664"/>
      <c r="SP1" s="664"/>
      <c r="SQ1" s="664"/>
      <c r="SR1" s="664"/>
      <c r="SS1" s="664"/>
      <c r="ST1" s="664"/>
      <c r="SU1" s="664"/>
      <c r="SV1" s="664"/>
      <c r="SW1" s="664"/>
      <c r="SX1" s="664"/>
      <c r="SY1" s="664"/>
      <c r="SZ1" s="664"/>
      <c r="TA1" s="664"/>
      <c r="TB1" s="664"/>
      <c r="TC1" s="664"/>
      <c r="TD1" s="664"/>
      <c r="TE1" s="664"/>
      <c r="TF1" s="664"/>
      <c r="TG1" s="664"/>
      <c r="TH1" s="664"/>
      <c r="TI1" s="664"/>
      <c r="TJ1" s="664"/>
      <c r="TK1" s="664"/>
      <c r="TL1" s="664"/>
      <c r="TM1" s="664"/>
      <c r="TN1" s="664"/>
      <c r="TO1" s="664"/>
      <c r="TP1" s="664"/>
      <c r="TQ1" s="664"/>
      <c r="TR1" s="664"/>
      <c r="TS1" s="664"/>
      <c r="TT1" s="664"/>
      <c r="TU1" s="664"/>
      <c r="TV1" s="664"/>
      <c r="TW1" s="664"/>
      <c r="TX1" s="664"/>
      <c r="TY1" s="664"/>
      <c r="TZ1" s="664"/>
      <c r="UA1" s="664"/>
      <c r="UB1" s="664"/>
      <c r="UC1" s="664"/>
      <c r="UD1" s="664"/>
      <c r="UE1" s="664"/>
      <c r="UF1" s="664"/>
      <c r="UG1" s="664"/>
      <c r="UH1" s="664"/>
      <c r="UI1" s="664"/>
      <c r="UJ1" s="664"/>
      <c r="UK1" s="664"/>
      <c r="UL1" s="664"/>
      <c r="UM1" s="664"/>
      <c r="UN1" s="664"/>
      <c r="UO1" s="664"/>
      <c r="UP1" s="664"/>
      <c r="UQ1" s="664"/>
      <c r="UR1" s="664"/>
      <c r="US1" s="664"/>
      <c r="UT1" s="664"/>
      <c r="UU1" s="664"/>
      <c r="UV1" s="664"/>
      <c r="UW1" s="664"/>
      <c r="UX1" s="664"/>
      <c r="UY1" s="664"/>
      <c r="UZ1" s="664"/>
      <c r="VA1" s="664"/>
      <c r="VB1" s="664"/>
      <c r="VC1" s="664"/>
      <c r="VD1" s="664"/>
      <c r="VE1" s="664"/>
      <c r="VF1" s="664"/>
      <c r="VG1" s="664"/>
      <c r="VH1" s="664"/>
      <c r="VI1" s="664"/>
      <c r="VJ1" s="664"/>
      <c r="VK1" s="664"/>
      <c r="VL1" s="664"/>
      <c r="VM1" s="664"/>
      <c r="VN1" s="664"/>
      <c r="VO1" s="664"/>
      <c r="VP1" s="664"/>
      <c r="VQ1" s="664"/>
      <c r="VR1" s="664"/>
      <c r="VS1" s="664"/>
      <c r="VT1" s="664"/>
      <c r="VU1" s="664"/>
      <c r="VV1" s="664"/>
      <c r="VW1" s="664"/>
      <c r="VX1" s="664"/>
      <c r="VY1" s="664"/>
      <c r="VZ1" s="664"/>
      <c r="WA1" s="664"/>
      <c r="WB1" s="664"/>
      <c r="WC1" s="664"/>
      <c r="WD1" s="664"/>
      <c r="WE1" s="664"/>
      <c r="WF1" s="664"/>
      <c r="WG1" s="664"/>
      <c r="WH1" s="664"/>
      <c r="WI1" s="664"/>
      <c r="WJ1" s="664"/>
      <c r="WK1" s="664"/>
      <c r="WL1" s="664"/>
      <c r="WM1" s="664"/>
      <c r="WN1" s="664"/>
      <c r="WO1" s="664"/>
      <c r="WP1" s="664"/>
      <c r="WQ1" s="664"/>
      <c r="WR1" s="664"/>
      <c r="WS1" s="664"/>
      <c r="WT1" s="664"/>
      <c r="WU1" s="664"/>
      <c r="WV1" s="664"/>
      <c r="WW1" s="664"/>
      <c r="WX1" s="664"/>
      <c r="WY1" s="664"/>
      <c r="WZ1" s="664"/>
      <c r="XA1" s="664"/>
      <c r="XB1" s="664"/>
      <c r="XC1" s="664"/>
      <c r="XD1" s="664"/>
      <c r="XE1" s="664"/>
      <c r="XF1" s="664"/>
      <c r="XG1" s="664"/>
      <c r="XH1" s="664"/>
      <c r="XI1" s="664"/>
      <c r="XJ1" s="664"/>
      <c r="XK1" s="664"/>
      <c r="XL1" s="664"/>
      <c r="XM1" s="664"/>
      <c r="XN1" s="664"/>
      <c r="XO1" s="664"/>
      <c r="XP1" s="664"/>
      <c r="XQ1" s="664"/>
      <c r="XR1" s="664"/>
      <c r="XS1" s="664"/>
      <c r="XT1" s="664"/>
      <c r="XU1" s="664"/>
      <c r="XV1" s="664"/>
      <c r="XW1" s="664"/>
      <c r="XX1" s="664"/>
      <c r="XY1" s="664"/>
      <c r="XZ1" s="664"/>
      <c r="YA1" s="664"/>
      <c r="YB1" s="664"/>
      <c r="YC1" s="664"/>
      <c r="YD1" s="664"/>
      <c r="YE1" s="664"/>
      <c r="YF1" s="664"/>
      <c r="YG1" s="664"/>
      <c r="YH1" s="664"/>
      <c r="YI1" s="664"/>
      <c r="YJ1" s="664"/>
      <c r="YK1" s="664"/>
      <c r="YL1" s="664"/>
      <c r="YM1" s="664"/>
      <c r="YN1" s="664"/>
      <c r="YO1" s="664"/>
      <c r="YP1" s="664"/>
      <c r="YQ1" s="664"/>
      <c r="YR1" s="664"/>
      <c r="YS1" s="664"/>
      <c r="YT1" s="664"/>
      <c r="YU1" s="664"/>
      <c r="YV1" s="664"/>
      <c r="YW1" s="664"/>
      <c r="YX1" s="664"/>
      <c r="YY1" s="664"/>
      <c r="YZ1" s="664"/>
      <c r="ZA1" s="664"/>
      <c r="ZB1" s="664"/>
      <c r="ZC1" s="664"/>
      <c r="ZD1" s="664"/>
      <c r="ZE1" s="664"/>
      <c r="ZF1" s="664"/>
      <c r="ZG1" s="664"/>
      <c r="ZH1" s="664"/>
      <c r="ZI1" s="664"/>
      <c r="ZJ1" s="664"/>
      <c r="ZK1" s="664"/>
      <c r="ZL1" s="664"/>
      <c r="ZM1" s="664"/>
      <c r="ZN1" s="664"/>
      <c r="ZO1" s="664"/>
      <c r="ZP1" s="664"/>
      <c r="ZQ1" s="664"/>
      <c r="ZR1" s="664"/>
      <c r="ZS1" s="664"/>
      <c r="ZT1" s="664"/>
      <c r="ZU1" s="664"/>
      <c r="ZV1" s="664"/>
      <c r="ZW1" s="664"/>
      <c r="ZX1" s="664"/>
      <c r="ZY1" s="664"/>
      <c r="ZZ1" s="664"/>
      <c r="AAA1" s="664"/>
      <c r="AAB1" s="664"/>
      <c r="AAC1" s="664"/>
      <c r="AAD1" s="664"/>
      <c r="AAE1" s="664"/>
      <c r="AAF1" s="664"/>
      <c r="AAG1" s="664"/>
      <c r="AAH1" s="664"/>
      <c r="AAI1" s="664"/>
      <c r="AAJ1" s="664"/>
      <c r="AAK1" s="664"/>
      <c r="AAL1" s="664"/>
      <c r="AAM1" s="664"/>
      <c r="AAN1" s="664"/>
      <c r="AAO1" s="664"/>
      <c r="AAP1" s="664"/>
      <c r="AAQ1" s="664"/>
      <c r="AAR1" s="664"/>
      <c r="AAS1" s="664"/>
      <c r="AAT1" s="664"/>
      <c r="AAU1" s="664"/>
      <c r="AAV1" s="664"/>
      <c r="AAW1" s="664"/>
      <c r="AAX1" s="664"/>
      <c r="AAY1" s="664"/>
      <c r="AAZ1" s="664"/>
      <c r="ABA1" s="664"/>
      <c r="ABB1" s="664"/>
      <c r="ABC1" s="664"/>
      <c r="ABD1" s="664"/>
      <c r="ABE1" s="664"/>
      <c r="ABF1" s="664"/>
      <c r="ABG1" s="664"/>
      <c r="ABH1" s="664"/>
      <c r="ABI1" s="664"/>
      <c r="ABJ1" s="664"/>
      <c r="ABK1" s="664"/>
      <c r="ABL1" s="664"/>
      <c r="ABM1" s="664"/>
      <c r="ABN1" s="664"/>
      <c r="ABO1" s="664"/>
      <c r="ABP1" s="664"/>
      <c r="ABQ1" s="664"/>
      <c r="ABR1" s="664"/>
      <c r="ABS1" s="664"/>
      <c r="ABT1" s="664"/>
      <c r="ABU1" s="664"/>
      <c r="ABV1" s="664"/>
      <c r="ABW1" s="664"/>
      <c r="ABX1" s="664"/>
      <c r="ABY1" s="664"/>
      <c r="ABZ1" s="664"/>
      <c r="ACA1" s="664"/>
      <c r="ACB1" s="664"/>
      <c r="ACC1" s="664"/>
      <c r="ACD1" s="664"/>
      <c r="ACE1" s="664"/>
      <c r="ACF1" s="664"/>
      <c r="ACG1" s="664"/>
      <c r="ACH1" s="664"/>
      <c r="ACI1" s="664"/>
      <c r="ACJ1" s="664"/>
      <c r="ACK1" s="664"/>
      <c r="ACL1" s="664"/>
      <c r="ACM1" s="664"/>
      <c r="ACN1" s="664"/>
      <c r="ACO1" s="664"/>
      <c r="ACP1" s="664"/>
      <c r="ACQ1" s="664"/>
      <c r="ACR1" s="664"/>
      <c r="ACS1" s="664"/>
      <c r="ACT1" s="664"/>
      <c r="ACU1" s="664"/>
      <c r="ACV1" s="664"/>
      <c r="ACW1" s="664"/>
      <c r="ACX1" s="664"/>
      <c r="ACY1" s="664"/>
      <c r="ACZ1" s="664"/>
      <c r="ADA1" s="664"/>
      <c r="ADB1" s="664"/>
      <c r="ADC1" s="664"/>
      <c r="ADD1" s="664"/>
      <c r="ADE1" s="664"/>
      <c r="ADF1" s="664"/>
      <c r="ADG1" s="664"/>
      <c r="ADH1" s="664"/>
      <c r="ADI1" s="664"/>
      <c r="ADJ1" s="664"/>
      <c r="ADK1" s="664"/>
      <c r="ADL1" s="664"/>
      <c r="ADM1" s="664"/>
      <c r="ADN1" s="664"/>
      <c r="ADO1" s="664"/>
      <c r="ADP1" s="664"/>
      <c r="ADQ1" s="664"/>
      <c r="ADR1" s="664"/>
      <c r="ADS1" s="664"/>
      <c r="ADT1" s="664"/>
      <c r="ADU1" s="664"/>
      <c r="ADV1" s="664"/>
      <c r="ADW1" s="664"/>
      <c r="ADX1" s="664"/>
      <c r="ADY1" s="664"/>
      <c r="ADZ1" s="664"/>
      <c r="AEA1" s="664"/>
      <c r="AEB1" s="664"/>
      <c r="AEC1" s="664"/>
      <c r="AED1" s="664"/>
      <c r="AEE1" s="664"/>
      <c r="AEF1" s="664"/>
      <c r="AEG1" s="664"/>
      <c r="AEH1" s="664"/>
      <c r="AEI1" s="664"/>
      <c r="AEJ1" s="664"/>
      <c r="AEK1" s="664"/>
      <c r="AEL1" s="664"/>
      <c r="AEM1" s="664"/>
      <c r="AEN1" s="664"/>
      <c r="AEO1" s="664"/>
      <c r="AEP1" s="664"/>
      <c r="AEQ1" s="664"/>
      <c r="AER1" s="664"/>
      <c r="AES1" s="664"/>
      <c r="AET1" s="664"/>
      <c r="AEU1" s="664"/>
      <c r="AEV1" s="664"/>
      <c r="AEW1" s="664"/>
      <c r="AEX1" s="664"/>
      <c r="AEY1" s="664"/>
      <c r="AEZ1" s="664"/>
      <c r="AFA1" s="664"/>
      <c r="AFB1" s="664"/>
      <c r="AFC1" s="664"/>
      <c r="AFD1" s="664"/>
      <c r="AFE1" s="664"/>
      <c r="AFF1" s="664"/>
      <c r="AFG1" s="664"/>
      <c r="AFH1" s="664"/>
      <c r="AFI1" s="664"/>
      <c r="AFJ1" s="664"/>
      <c r="AFK1" s="664"/>
      <c r="AFL1" s="664"/>
      <c r="AFM1" s="664"/>
      <c r="AFN1" s="664"/>
      <c r="AFO1" s="664"/>
      <c r="AFP1" s="664"/>
      <c r="AFQ1" s="664"/>
      <c r="AFR1" s="664"/>
      <c r="AFS1" s="664"/>
      <c r="AFT1" s="664"/>
      <c r="AFU1" s="664"/>
      <c r="AFV1" s="664"/>
      <c r="AFW1" s="664"/>
      <c r="AFX1" s="664"/>
      <c r="AFY1" s="664"/>
      <c r="AFZ1" s="664"/>
      <c r="AGA1" s="664"/>
      <c r="AGB1" s="664"/>
      <c r="AGC1" s="664"/>
      <c r="AGD1" s="664"/>
      <c r="AGE1" s="664"/>
      <c r="AGF1" s="664"/>
      <c r="AGG1" s="664"/>
      <c r="AGH1" s="664"/>
      <c r="AGI1" s="664"/>
      <c r="AGJ1" s="664"/>
      <c r="AGK1" s="664"/>
      <c r="AGL1" s="664"/>
      <c r="AGM1" s="664"/>
      <c r="AGN1" s="664"/>
      <c r="AGO1" s="664"/>
      <c r="AGP1" s="664"/>
      <c r="AGQ1" s="664"/>
      <c r="AGR1" s="664"/>
      <c r="AGS1" s="664"/>
      <c r="AGT1" s="664"/>
      <c r="AGU1" s="664"/>
      <c r="AGV1" s="664"/>
      <c r="AGW1" s="664"/>
      <c r="AGX1" s="664"/>
      <c r="AGY1" s="664"/>
      <c r="AGZ1" s="664"/>
      <c r="AHA1" s="664"/>
      <c r="AHB1" s="664"/>
      <c r="AHC1" s="664"/>
      <c r="AHD1" s="664"/>
      <c r="AHE1" s="664"/>
      <c r="AHF1" s="664"/>
      <c r="AHG1" s="664"/>
      <c r="AHH1" s="664"/>
      <c r="AHI1" s="664"/>
      <c r="AHJ1" s="664"/>
      <c r="AHK1" s="664"/>
      <c r="AHL1" s="664"/>
      <c r="AHM1" s="664"/>
      <c r="AHN1" s="664"/>
      <c r="AHO1" s="664"/>
      <c r="AHP1" s="664"/>
      <c r="AHQ1" s="664"/>
      <c r="AHR1" s="664"/>
      <c r="AHS1" s="664"/>
      <c r="AHT1" s="664"/>
      <c r="AHU1" s="664"/>
      <c r="AHV1" s="664"/>
      <c r="AHW1" s="664"/>
      <c r="AHX1" s="664"/>
      <c r="AHY1" s="664"/>
      <c r="AHZ1" s="664"/>
      <c r="AIA1" s="664"/>
      <c r="AIB1" s="664"/>
      <c r="AIC1" s="664"/>
      <c r="AID1" s="664"/>
      <c r="AIE1" s="664"/>
      <c r="AIF1" s="664"/>
      <c r="AIG1" s="664"/>
      <c r="AIH1" s="664"/>
      <c r="AII1" s="664"/>
      <c r="AIJ1" s="664"/>
      <c r="AIK1" s="664"/>
      <c r="AIL1" s="664"/>
      <c r="AIM1" s="664"/>
      <c r="AIN1" s="664"/>
      <c r="AIO1" s="664"/>
      <c r="AIP1" s="664"/>
      <c r="AIQ1" s="664"/>
      <c r="AIR1" s="664"/>
      <c r="AIS1" s="664"/>
      <c r="AIT1" s="664"/>
      <c r="AIU1" s="664"/>
      <c r="AIV1" s="664"/>
      <c r="AIW1" s="664"/>
      <c r="AIX1" s="664"/>
      <c r="AIY1" s="664"/>
      <c r="AIZ1" s="664"/>
      <c r="AJA1" s="664"/>
      <c r="AJB1" s="664"/>
      <c r="AJC1" s="664"/>
      <c r="AJD1" s="664"/>
      <c r="AJE1" s="664"/>
      <c r="AJF1" s="664"/>
      <c r="AJG1" s="664"/>
      <c r="AJH1" s="664"/>
      <c r="AJI1" s="664"/>
      <c r="AJJ1" s="664"/>
      <c r="AJK1" s="664"/>
      <c r="AJL1" s="664"/>
      <c r="AJM1" s="664"/>
      <c r="AJN1" s="664"/>
      <c r="AJO1" s="664"/>
      <c r="AJP1" s="664"/>
      <c r="AJQ1" s="664"/>
      <c r="AJR1" s="664"/>
      <c r="AJS1" s="664"/>
      <c r="AJT1" s="664"/>
      <c r="AJU1" s="664"/>
      <c r="AJV1" s="664"/>
      <c r="AJW1" s="664"/>
      <c r="AJX1" s="664"/>
      <c r="AJY1" s="664"/>
      <c r="AJZ1" s="664"/>
      <c r="AKA1" s="664"/>
      <c r="AKB1" s="664"/>
      <c r="AKC1" s="664"/>
      <c r="AKD1" s="664"/>
      <c r="AKE1" s="664"/>
      <c r="AKF1" s="664"/>
      <c r="AKG1" s="664"/>
      <c r="AKH1" s="664"/>
      <c r="AKI1" s="664"/>
      <c r="AKJ1" s="664"/>
      <c r="AKK1" s="664"/>
      <c r="AKL1" s="664"/>
      <c r="AKM1" s="664"/>
      <c r="AKN1" s="664"/>
      <c r="AKO1" s="664"/>
      <c r="AKP1" s="664"/>
      <c r="AKQ1" s="664"/>
      <c r="AKR1" s="664"/>
      <c r="AKS1" s="664"/>
      <c r="AKT1" s="664"/>
      <c r="AKU1" s="664"/>
      <c r="AKV1" s="664"/>
      <c r="AKW1" s="664"/>
      <c r="AKX1" s="664"/>
      <c r="AKY1" s="664"/>
      <c r="AKZ1" s="664"/>
      <c r="ALA1" s="664"/>
      <c r="ALB1" s="664"/>
      <c r="ALC1" s="664"/>
      <c r="ALD1" s="664"/>
      <c r="ALE1" s="664"/>
      <c r="ALF1" s="664"/>
      <c r="ALG1" s="664"/>
      <c r="ALH1" s="664"/>
      <c r="ALI1" s="664"/>
      <c r="ALJ1" s="664"/>
      <c r="ALK1" s="664"/>
      <c r="ALL1" s="664"/>
      <c r="ALM1" s="664"/>
      <c r="ALN1" s="664"/>
      <c r="ALO1" s="664"/>
      <c r="ALP1" s="664"/>
      <c r="ALQ1" s="664"/>
      <c r="ALR1" s="664"/>
      <c r="ALS1" s="664"/>
      <c r="ALT1" s="664"/>
      <c r="ALU1" s="664"/>
      <c r="ALV1" s="664"/>
      <c r="ALW1" s="664"/>
      <c r="ALX1" s="664"/>
      <c r="ALY1" s="664"/>
      <c r="ALZ1" s="664"/>
      <c r="AMA1" s="664"/>
      <c r="AMB1" s="664"/>
      <c r="AMC1" s="664"/>
      <c r="AMD1" s="664"/>
      <c r="AME1" s="664"/>
      <c r="AMF1" s="664"/>
      <c r="AMG1" s="664"/>
      <c r="AMH1" s="664"/>
      <c r="AMI1" s="664"/>
      <c r="AMJ1" s="664"/>
      <c r="AMK1" s="664"/>
      <c r="AML1" s="664"/>
      <c r="AMM1" s="664"/>
      <c r="AMN1" s="664"/>
      <c r="AMO1" s="664"/>
      <c r="AMP1" s="664"/>
      <c r="AMQ1" s="664"/>
      <c r="AMR1" s="664"/>
      <c r="AMS1" s="664"/>
      <c r="AMT1" s="664"/>
      <c r="AMU1" s="664"/>
      <c r="AMV1" s="664"/>
      <c r="AMW1" s="664"/>
      <c r="AMX1" s="664"/>
      <c r="AMY1" s="664"/>
      <c r="AMZ1" s="664"/>
      <c r="ANA1" s="664"/>
      <c r="ANB1" s="664"/>
      <c r="ANC1" s="664"/>
      <c r="AND1" s="664"/>
      <c r="ANE1" s="664"/>
      <c r="ANF1" s="664"/>
      <c r="ANG1" s="664"/>
      <c r="ANH1" s="664"/>
      <c r="ANI1" s="664"/>
      <c r="ANJ1" s="664"/>
      <c r="ANK1" s="664"/>
      <c r="ANL1" s="664"/>
      <c r="ANM1" s="664"/>
      <c r="ANN1" s="664"/>
      <c r="ANO1" s="664"/>
      <c r="ANP1" s="664"/>
      <c r="ANQ1" s="664"/>
      <c r="ANR1" s="664"/>
      <c r="ANS1" s="664"/>
      <c r="ANT1" s="664"/>
      <c r="ANU1" s="664"/>
      <c r="ANV1" s="664"/>
      <c r="ANW1" s="664"/>
      <c r="ANX1" s="664"/>
      <c r="ANY1" s="664"/>
      <c r="ANZ1" s="664"/>
      <c r="AOA1" s="664"/>
      <c r="AOB1" s="664"/>
      <c r="AOC1" s="664"/>
      <c r="AOD1" s="664"/>
      <c r="AOE1" s="664"/>
      <c r="AOF1" s="664"/>
      <c r="AOG1" s="664"/>
      <c r="AOH1" s="664"/>
      <c r="AOI1" s="664"/>
      <c r="AOJ1" s="664"/>
      <c r="AOK1" s="664"/>
      <c r="AOL1" s="664"/>
      <c r="AOM1" s="664"/>
      <c r="AON1" s="664"/>
      <c r="AOO1" s="664"/>
      <c r="AOP1" s="664"/>
      <c r="AOQ1" s="664"/>
      <c r="AOR1" s="664"/>
      <c r="AOS1" s="664"/>
      <c r="AOT1" s="664"/>
      <c r="AOU1" s="664"/>
      <c r="AOV1" s="664"/>
      <c r="AOW1" s="664"/>
      <c r="AOX1" s="664"/>
      <c r="AOY1" s="664"/>
      <c r="AOZ1" s="664"/>
      <c r="APA1" s="664"/>
      <c r="APB1" s="664"/>
      <c r="APC1" s="664"/>
      <c r="APD1" s="664"/>
      <c r="APE1" s="664"/>
      <c r="APF1" s="664"/>
      <c r="APG1" s="664"/>
      <c r="APH1" s="664"/>
      <c r="API1" s="664"/>
      <c r="APJ1" s="664"/>
      <c r="APK1" s="664"/>
      <c r="APL1" s="664"/>
      <c r="APM1" s="664"/>
      <c r="APN1" s="664"/>
      <c r="APO1" s="664"/>
      <c r="APP1" s="664"/>
      <c r="APQ1" s="664"/>
      <c r="APR1" s="664"/>
      <c r="APS1" s="664"/>
      <c r="APT1" s="664"/>
      <c r="APU1" s="664"/>
      <c r="APV1" s="664"/>
      <c r="APW1" s="664"/>
      <c r="APX1" s="664"/>
      <c r="APY1" s="664"/>
      <c r="APZ1" s="664"/>
      <c r="AQA1" s="664"/>
      <c r="AQB1" s="664"/>
      <c r="AQC1" s="664"/>
      <c r="AQD1" s="664"/>
      <c r="AQE1" s="664"/>
      <c r="AQF1" s="664"/>
      <c r="AQG1" s="664"/>
      <c r="AQH1" s="664"/>
      <c r="AQI1" s="664"/>
      <c r="AQJ1" s="664"/>
      <c r="AQK1" s="664"/>
      <c r="AQL1" s="664"/>
      <c r="AQM1" s="664"/>
      <c r="AQN1" s="664"/>
      <c r="AQO1" s="664"/>
      <c r="AQP1" s="664"/>
      <c r="AQQ1" s="664"/>
      <c r="AQR1" s="664"/>
      <c r="AQS1" s="664"/>
      <c r="AQT1" s="664"/>
      <c r="AQU1" s="664"/>
      <c r="AQV1" s="664"/>
      <c r="AQW1" s="664"/>
      <c r="AQX1" s="664"/>
      <c r="AQY1" s="664"/>
      <c r="AQZ1" s="664"/>
      <c r="ARA1" s="664"/>
      <c r="ARB1" s="664"/>
      <c r="ARC1" s="664"/>
      <c r="ARD1" s="664"/>
      <c r="ARE1" s="664"/>
      <c r="ARF1" s="664"/>
      <c r="ARG1" s="664"/>
      <c r="ARH1" s="664"/>
      <c r="ARI1" s="664"/>
      <c r="ARJ1" s="664"/>
      <c r="ARK1" s="664"/>
      <c r="ARL1" s="664"/>
      <c r="ARM1" s="664"/>
      <c r="ARN1" s="664"/>
      <c r="ARO1" s="664"/>
      <c r="ARP1" s="664"/>
      <c r="ARQ1" s="664"/>
      <c r="ARR1" s="664"/>
      <c r="ARS1" s="664"/>
      <c r="ART1" s="664"/>
      <c r="ARU1" s="664"/>
      <c r="ARV1" s="664"/>
      <c r="ARW1" s="664"/>
      <c r="ARX1" s="664"/>
      <c r="ARY1" s="664"/>
      <c r="ARZ1" s="664"/>
      <c r="ASA1" s="664"/>
      <c r="ASB1" s="664"/>
      <c r="ASC1" s="664"/>
      <c r="ASD1" s="664"/>
      <c r="ASE1" s="664"/>
      <c r="ASF1" s="664"/>
      <c r="ASG1" s="664"/>
      <c r="ASH1" s="664"/>
      <c r="ASI1" s="664"/>
      <c r="ASJ1" s="664"/>
      <c r="ASK1" s="664"/>
      <c r="ASL1" s="664"/>
      <c r="ASM1" s="664"/>
      <c r="ASN1" s="664"/>
      <c r="ASO1" s="664"/>
      <c r="ASP1" s="664"/>
      <c r="ASQ1" s="664"/>
      <c r="ASR1" s="664"/>
      <c r="ASS1" s="664"/>
      <c r="AST1" s="664"/>
      <c r="ASU1" s="664"/>
      <c r="ASV1" s="664"/>
      <c r="ASW1" s="664"/>
      <c r="ASX1" s="664"/>
      <c r="ASY1" s="664"/>
      <c r="ASZ1" s="664"/>
      <c r="ATA1" s="664"/>
      <c r="ATB1" s="664"/>
      <c r="ATC1" s="664"/>
      <c r="ATD1" s="664"/>
      <c r="ATE1" s="664"/>
      <c r="ATF1" s="664"/>
      <c r="ATG1" s="664"/>
      <c r="ATH1" s="664"/>
      <c r="ATI1" s="664"/>
      <c r="ATJ1" s="664"/>
      <c r="ATK1" s="664"/>
      <c r="ATL1" s="664"/>
      <c r="ATM1" s="664"/>
      <c r="ATN1" s="664"/>
      <c r="ATO1" s="664"/>
      <c r="ATP1" s="664"/>
      <c r="ATQ1" s="664"/>
      <c r="ATR1" s="664"/>
      <c r="ATS1" s="664"/>
      <c r="ATT1" s="664"/>
      <c r="ATU1" s="664"/>
      <c r="ATV1" s="664"/>
      <c r="ATW1" s="664"/>
      <c r="ATX1" s="664"/>
      <c r="ATY1" s="664"/>
      <c r="ATZ1" s="664"/>
      <c r="AUA1" s="664"/>
      <c r="AUB1" s="664"/>
      <c r="AUC1" s="664"/>
      <c r="AUD1" s="664"/>
      <c r="AUE1" s="664"/>
      <c r="AUF1" s="664"/>
      <c r="AUG1" s="664"/>
      <c r="AUH1" s="664"/>
      <c r="AUI1" s="664"/>
      <c r="AUJ1" s="664"/>
      <c r="AUK1" s="664"/>
      <c r="AUL1" s="664"/>
      <c r="AUM1" s="664"/>
      <c r="AUN1" s="664"/>
      <c r="AUO1" s="664"/>
      <c r="AUP1" s="664"/>
      <c r="AUQ1" s="664"/>
      <c r="AUR1" s="664"/>
      <c r="AUS1" s="664"/>
      <c r="AUT1" s="664"/>
      <c r="AUU1" s="664"/>
      <c r="AUV1" s="664"/>
      <c r="AUW1" s="664"/>
      <c r="AUX1" s="664"/>
      <c r="AUY1" s="664"/>
      <c r="AUZ1" s="664"/>
      <c r="AVA1" s="664"/>
      <c r="AVB1" s="664"/>
      <c r="AVC1" s="664"/>
      <c r="AVD1" s="664"/>
      <c r="AVE1" s="664"/>
      <c r="AVF1" s="664"/>
      <c r="AVG1" s="664"/>
      <c r="AVH1" s="664"/>
      <c r="AVI1" s="664"/>
      <c r="AVJ1" s="664"/>
      <c r="AVK1" s="664"/>
      <c r="AVL1" s="664"/>
      <c r="AVM1" s="664"/>
      <c r="AVN1" s="664"/>
      <c r="AVO1" s="664"/>
      <c r="AVP1" s="664"/>
      <c r="AVQ1" s="664"/>
      <c r="AVR1" s="664"/>
      <c r="AVS1" s="664"/>
      <c r="AVT1" s="664"/>
      <c r="AVU1" s="664"/>
      <c r="AVV1" s="664"/>
      <c r="AVW1" s="664"/>
      <c r="AVX1" s="664"/>
      <c r="AVY1" s="664"/>
      <c r="AVZ1" s="664"/>
      <c r="AWA1" s="664"/>
      <c r="AWB1" s="664"/>
      <c r="AWC1" s="664"/>
      <c r="AWD1" s="664"/>
      <c r="AWE1" s="664"/>
      <c r="AWF1" s="664"/>
      <c r="AWG1" s="664"/>
      <c r="AWH1" s="664"/>
      <c r="AWI1" s="664"/>
      <c r="AWJ1" s="664"/>
      <c r="AWK1" s="664"/>
      <c r="AWL1" s="664"/>
      <c r="AWM1" s="664"/>
      <c r="AWN1" s="664"/>
      <c r="AWO1" s="664"/>
      <c r="AWP1" s="664"/>
      <c r="AWQ1" s="664"/>
      <c r="AWR1" s="664"/>
      <c r="AWS1" s="664"/>
      <c r="AWT1" s="664"/>
      <c r="AWU1" s="664"/>
      <c r="AWV1" s="664"/>
      <c r="AWW1" s="664"/>
    </row>
    <row r="2" spans="1:1297" ht="20.25" customHeight="1">
      <c r="B2" s="7256" t="s">
        <v>859</v>
      </c>
      <c r="C2" s="7257"/>
      <c r="D2" s="7257"/>
      <c r="E2" s="7257"/>
      <c r="F2" s="7257"/>
      <c r="G2" s="7257"/>
      <c r="H2" s="7257"/>
      <c r="I2" s="7257"/>
      <c r="J2" s="7257"/>
      <c r="K2" s="7257"/>
      <c r="L2" s="7257"/>
      <c r="M2" s="7257"/>
      <c r="N2" s="7258"/>
    </row>
    <row r="3" spans="1:1297" ht="15.75" customHeight="1" thickBot="1">
      <c r="B3" s="7259"/>
      <c r="C3" s="7260"/>
      <c r="D3" s="7260"/>
      <c r="E3" s="7260"/>
      <c r="F3" s="7260"/>
      <c r="G3" s="7260"/>
      <c r="H3" s="7260"/>
      <c r="I3" s="7260"/>
      <c r="J3" s="7260"/>
      <c r="K3" s="7260"/>
      <c r="L3" s="7260"/>
      <c r="M3" s="7260"/>
      <c r="N3" s="7261"/>
    </row>
    <row r="4" spans="1:1297" ht="15.75" customHeight="1">
      <c r="A4" s="804" t="str">
        <f ca="1">CELL("nomfichier",A1)</f>
        <v>D:\Données\1.UPRT\0-UPRT.fait\1-UPRT.FR-SITE-WEB\ff-fiches-fabrications\ff.fiches.fabrication.2023\ffr.restaurant.2023\[S_SOYEZ.CREATIFS.xlsx]pates levées Divers</v>
      </c>
      <c r="B4" s="805"/>
      <c r="C4" s="805"/>
      <c r="D4" s="805"/>
      <c r="E4" s="805"/>
      <c r="F4" s="805"/>
      <c r="G4" s="805"/>
      <c r="H4" s="805"/>
      <c r="I4" s="805"/>
      <c r="J4" s="805"/>
      <c r="K4" s="805"/>
      <c r="L4" s="805"/>
      <c r="M4" s="805"/>
      <c r="N4" s="805"/>
    </row>
    <row r="5" spans="1:1297" ht="15.75" customHeight="1">
      <c r="B5" s="7262" t="s">
        <v>860</v>
      </c>
      <c r="C5" s="7262"/>
      <c r="D5" s="7262"/>
      <c r="E5" s="7262"/>
      <c r="F5" s="7262"/>
      <c r="G5" s="7262"/>
      <c r="H5" s="7262"/>
      <c r="I5" s="7262"/>
      <c r="J5" s="7262"/>
      <c r="K5" s="7262"/>
      <c r="L5" s="7262"/>
      <c r="M5" s="7262"/>
      <c r="N5" s="7262"/>
    </row>
    <row r="6" spans="1:1297" ht="15.75">
      <c r="B6" s="7262" t="s">
        <v>861</v>
      </c>
      <c r="C6" s="7262"/>
      <c r="D6" s="7262"/>
      <c r="E6" s="7262"/>
      <c r="F6" s="7262"/>
      <c r="G6" s="7262"/>
      <c r="H6" s="7262"/>
      <c r="I6" s="7262"/>
      <c r="J6" s="7262"/>
      <c r="K6" s="7262"/>
      <c r="L6" s="7262"/>
      <c r="M6" s="7262"/>
      <c r="N6" s="7262"/>
    </row>
    <row r="7" spans="1:1297" ht="15.75" customHeight="1">
      <c r="B7" s="7262" t="s">
        <v>862</v>
      </c>
      <c r="C7" s="7262"/>
      <c r="D7" s="7262"/>
      <c r="E7" s="7262"/>
      <c r="F7" s="7262"/>
      <c r="G7" s="7262"/>
      <c r="H7" s="7262"/>
      <c r="I7" s="7262"/>
      <c r="J7" s="7262"/>
      <c r="K7" s="7262"/>
      <c r="L7" s="7262"/>
      <c r="M7" s="7262"/>
      <c r="N7" s="7262"/>
    </row>
    <row r="8" spans="1:1297" ht="15.75" customHeight="1">
      <c r="B8" s="7262" t="s">
        <v>863</v>
      </c>
      <c r="C8" s="7262"/>
      <c r="D8" s="7262"/>
      <c r="E8" s="7262"/>
      <c r="F8" s="7262"/>
      <c r="G8" s="7262"/>
      <c r="H8" s="7262"/>
      <c r="I8" s="7262"/>
      <c r="J8" s="7262"/>
      <c r="K8" s="7262"/>
      <c r="L8" s="7262"/>
      <c r="M8" s="7262"/>
      <c r="N8" s="7262"/>
    </row>
    <row r="9" spans="1:1297" ht="15.75" customHeight="1">
      <c r="B9" s="7150" t="s">
        <v>864</v>
      </c>
      <c r="C9" s="7150"/>
      <c r="D9" s="7150"/>
      <c r="E9" s="7150"/>
      <c r="F9" s="7150"/>
      <c r="G9" s="7150"/>
      <c r="H9" s="7150"/>
      <c r="I9" s="7150"/>
      <c r="J9" s="7150"/>
      <c r="K9" s="7150"/>
      <c r="L9" s="7150"/>
      <c r="M9" s="7150"/>
      <c r="N9" s="7150"/>
    </row>
    <row r="10" spans="1:1297">
      <c r="B10" s="7150"/>
      <c r="C10" s="7150"/>
      <c r="D10" s="7150"/>
      <c r="E10" s="7150"/>
      <c r="F10" s="7150"/>
      <c r="G10" s="7150"/>
      <c r="H10" s="7150"/>
      <c r="I10" s="7150"/>
      <c r="J10" s="7150"/>
      <c r="K10" s="7150"/>
      <c r="L10" s="7150"/>
      <c r="M10" s="7150"/>
      <c r="N10" s="7150"/>
    </row>
    <row r="11" spans="1:1297">
      <c r="B11" s="806"/>
      <c r="C11" s="806"/>
      <c r="D11" s="806"/>
      <c r="E11" s="806"/>
      <c r="F11" s="806"/>
      <c r="G11" s="806"/>
      <c r="H11" s="806"/>
      <c r="I11" s="806"/>
      <c r="J11" s="806"/>
      <c r="K11" s="806"/>
      <c r="L11" s="806"/>
      <c r="M11" s="806"/>
      <c r="N11" s="806"/>
    </row>
    <row r="12" spans="1:1297">
      <c r="B12" s="807"/>
      <c r="C12" s="808" t="s">
        <v>865</v>
      </c>
      <c r="G12" s="809"/>
      <c r="H12" s="808" t="s">
        <v>866</v>
      </c>
    </row>
    <row r="13" spans="1:1297">
      <c r="B13" s="810"/>
      <c r="C13" s="810"/>
      <c r="D13" s="810"/>
      <c r="E13" s="810"/>
      <c r="F13" s="810"/>
      <c r="G13" s="810"/>
      <c r="H13" s="810"/>
      <c r="I13" s="810"/>
      <c r="J13" s="810"/>
      <c r="K13" s="810"/>
      <c r="L13" s="810"/>
      <c r="M13" s="810"/>
      <c r="N13" s="810"/>
    </row>
    <row r="14" spans="1:1297" ht="20.25" customHeight="1">
      <c r="B14" s="811" t="s">
        <v>867</v>
      </c>
      <c r="C14" s="812"/>
      <c r="D14" s="812"/>
      <c r="E14" s="812"/>
      <c r="F14" s="812"/>
      <c r="G14" s="812"/>
      <c r="H14" s="812"/>
      <c r="I14" s="812"/>
      <c r="J14" s="812"/>
      <c r="K14" s="812"/>
      <c r="L14" s="812"/>
      <c r="M14" s="812"/>
      <c r="N14" s="812"/>
    </row>
    <row r="15" spans="1:1297" ht="15" customHeight="1">
      <c r="B15" s="812"/>
      <c r="C15" s="812"/>
      <c r="D15" s="812"/>
      <c r="E15" s="812"/>
      <c r="F15" s="812"/>
      <c r="G15" s="812"/>
      <c r="H15" s="812"/>
      <c r="I15" s="812"/>
      <c r="J15" s="812"/>
      <c r="K15" s="812"/>
      <c r="L15" s="812"/>
      <c r="M15" s="812"/>
      <c r="N15" s="812"/>
    </row>
    <row r="16" spans="1:1297" ht="15" customHeight="1">
      <c r="B16" s="813" t="s">
        <v>868</v>
      </c>
      <c r="C16" s="814"/>
      <c r="D16" s="814"/>
      <c r="E16" s="814"/>
      <c r="F16" s="814"/>
      <c r="G16" s="814"/>
      <c r="H16" s="814"/>
      <c r="I16" s="814"/>
      <c r="J16" s="814"/>
      <c r="K16" s="814"/>
      <c r="L16" s="814"/>
      <c r="M16" s="814"/>
      <c r="N16" s="814"/>
    </row>
    <row r="17" spans="2:14">
      <c r="B17" s="815" t="s">
        <v>869</v>
      </c>
      <c r="C17" s="814"/>
      <c r="D17" s="814"/>
      <c r="E17" s="814"/>
      <c r="F17" s="814"/>
      <c r="G17" s="814"/>
      <c r="H17" s="814"/>
      <c r="I17" s="814"/>
      <c r="J17" s="814"/>
      <c r="K17" s="814"/>
      <c r="L17" s="814"/>
      <c r="M17" s="814"/>
      <c r="N17" s="814"/>
    </row>
    <row r="18" spans="2:14">
      <c r="B18" s="815"/>
      <c r="C18" s="814"/>
      <c r="D18" s="814"/>
      <c r="E18" s="814"/>
      <c r="F18" s="814"/>
      <c r="G18" s="814"/>
      <c r="H18" s="814"/>
      <c r="I18" s="814"/>
      <c r="J18" s="814"/>
      <c r="K18" s="814"/>
      <c r="L18" s="814"/>
      <c r="M18" s="814"/>
      <c r="N18" s="814"/>
    </row>
    <row r="19" spans="2:14">
      <c r="B19" s="813" t="s">
        <v>870</v>
      </c>
      <c r="C19" s="814"/>
      <c r="D19" s="814"/>
      <c r="E19" s="814"/>
      <c r="F19" s="814"/>
      <c r="G19" s="814"/>
      <c r="H19" s="814"/>
      <c r="I19" s="814"/>
      <c r="J19" s="814"/>
      <c r="K19" s="814"/>
      <c r="L19" s="814"/>
      <c r="M19" s="814"/>
      <c r="N19" s="814"/>
    </row>
    <row r="20" spans="2:14">
      <c r="B20" s="7263" t="s">
        <v>871</v>
      </c>
      <c r="C20" s="7263"/>
      <c r="D20" s="7263"/>
      <c r="E20" s="7263"/>
      <c r="F20" s="7263"/>
      <c r="G20" s="7263"/>
      <c r="H20" s="7263"/>
      <c r="I20" s="7263"/>
      <c r="J20" s="7263"/>
      <c r="K20" s="7263"/>
      <c r="L20" s="7263"/>
      <c r="M20" s="7263"/>
      <c r="N20" s="7263"/>
    </row>
    <row r="21" spans="2:14">
      <c r="B21" s="7263"/>
      <c r="C21" s="7263"/>
      <c r="D21" s="7263"/>
      <c r="E21" s="7263"/>
      <c r="F21" s="7263"/>
      <c r="G21" s="7263"/>
      <c r="H21" s="7263"/>
      <c r="I21" s="7263"/>
      <c r="J21" s="7263"/>
      <c r="K21" s="7263"/>
      <c r="L21" s="7263"/>
      <c r="M21" s="7263"/>
      <c r="N21" s="7263"/>
    </row>
    <row r="22" spans="2:14">
      <c r="B22" s="813" t="s">
        <v>872</v>
      </c>
      <c r="C22" s="814"/>
      <c r="D22" s="814"/>
      <c r="E22" s="814"/>
      <c r="F22" s="814"/>
      <c r="G22" s="814"/>
      <c r="H22" s="814"/>
      <c r="I22" s="814"/>
      <c r="J22" s="814"/>
      <c r="K22" s="814"/>
      <c r="L22" s="814"/>
      <c r="M22" s="814"/>
      <c r="N22" s="814"/>
    </row>
    <row r="23" spans="2:14">
      <c r="B23" s="815" t="s">
        <v>873</v>
      </c>
      <c r="C23" s="816"/>
      <c r="D23" s="814"/>
      <c r="E23" s="814"/>
      <c r="F23" s="814"/>
      <c r="G23" s="814"/>
      <c r="H23" s="814"/>
      <c r="I23" s="814"/>
      <c r="J23" s="814"/>
      <c r="K23" s="814"/>
      <c r="L23" s="814"/>
      <c r="M23" s="814"/>
      <c r="N23" s="814"/>
    </row>
    <row r="24" spans="2:14">
      <c r="B24" s="813" t="s">
        <v>874</v>
      </c>
      <c r="C24" s="814"/>
      <c r="D24" s="814"/>
      <c r="E24" s="814"/>
      <c r="F24" s="814"/>
      <c r="G24" s="814"/>
      <c r="H24" s="814"/>
      <c r="I24" s="814"/>
      <c r="J24" s="814"/>
      <c r="K24" s="814"/>
      <c r="L24" s="814"/>
      <c r="M24" s="814"/>
      <c r="N24" s="814"/>
    </row>
    <row r="25" spans="2:14">
      <c r="B25" s="815" t="s">
        <v>875</v>
      </c>
      <c r="C25" s="814"/>
      <c r="D25" s="814"/>
      <c r="E25" s="814"/>
      <c r="F25" s="814"/>
      <c r="G25" s="814"/>
      <c r="H25" s="814"/>
      <c r="I25" s="814"/>
      <c r="J25" s="814"/>
      <c r="K25" s="814"/>
      <c r="L25" s="814"/>
      <c r="M25" s="814"/>
      <c r="N25" s="814"/>
    </row>
    <row r="26" spans="2:14">
      <c r="B26" s="815"/>
      <c r="C26" s="814"/>
      <c r="D26" s="814"/>
      <c r="E26" s="814"/>
      <c r="F26" s="814"/>
      <c r="G26" s="814"/>
      <c r="H26" s="814"/>
      <c r="I26" s="814"/>
      <c r="J26" s="814"/>
      <c r="K26" s="814"/>
      <c r="L26" s="814"/>
      <c r="M26" s="814"/>
      <c r="N26" s="814"/>
    </row>
    <row r="27" spans="2:14">
      <c r="B27" s="813" t="s">
        <v>876</v>
      </c>
      <c r="C27" s="814"/>
      <c r="D27" s="814"/>
      <c r="E27" s="814"/>
      <c r="F27" s="814"/>
      <c r="G27" s="814"/>
      <c r="H27" s="814"/>
      <c r="I27" s="814"/>
      <c r="J27" s="814"/>
      <c r="K27" s="814"/>
      <c r="L27" s="814"/>
      <c r="M27" s="814"/>
      <c r="N27" s="814"/>
    </row>
    <row r="28" spans="2:14">
      <c r="B28" s="7263" t="s">
        <v>877</v>
      </c>
      <c r="C28" s="7263"/>
      <c r="D28" s="7263"/>
      <c r="E28" s="7263"/>
      <c r="F28" s="7263"/>
      <c r="G28" s="7263"/>
      <c r="H28" s="7263"/>
      <c r="I28" s="7263"/>
      <c r="J28" s="7263"/>
      <c r="K28" s="7263"/>
      <c r="L28" s="7263"/>
      <c r="M28" s="7263"/>
      <c r="N28" s="7263"/>
    </row>
    <row r="29" spans="2:14">
      <c r="B29" s="7263"/>
      <c r="C29" s="7263"/>
      <c r="D29" s="7263"/>
      <c r="E29" s="7263"/>
      <c r="F29" s="7263"/>
      <c r="G29" s="7263"/>
      <c r="H29" s="7263"/>
      <c r="I29" s="7263"/>
      <c r="J29" s="7263"/>
      <c r="K29" s="7263"/>
      <c r="L29" s="7263"/>
      <c r="M29" s="7263"/>
      <c r="N29" s="7263"/>
    </row>
    <row r="30" spans="2:14">
      <c r="B30" s="817" t="s">
        <v>878</v>
      </c>
      <c r="C30" s="814"/>
      <c r="D30" s="814"/>
      <c r="E30" s="814"/>
      <c r="F30" s="814"/>
      <c r="G30" s="814"/>
      <c r="H30" s="814"/>
      <c r="I30" s="814"/>
      <c r="J30" s="814"/>
      <c r="K30" s="814"/>
      <c r="L30" s="814"/>
      <c r="M30" s="814"/>
      <c r="N30" s="814"/>
    </row>
    <row r="31" spans="2:14" ht="15" customHeight="1">
      <c r="B31" s="7263" t="s">
        <v>879</v>
      </c>
      <c r="C31" s="7263"/>
      <c r="D31" s="7263"/>
      <c r="E31" s="7263"/>
      <c r="F31" s="7263"/>
      <c r="G31" s="7263"/>
      <c r="H31" s="7263"/>
      <c r="I31" s="7263"/>
      <c r="J31" s="7263"/>
      <c r="K31" s="7263"/>
      <c r="L31" s="7263"/>
      <c r="M31" s="7263"/>
      <c r="N31" s="7263"/>
    </row>
    <row r="32" spans="2:14">
      <c r="B32" s="7263"/>
      <c r="C32" s="7263"/>
      <c r="D32" s="7263"/>
      <c r="E32" s="7263"/>
      <c r="F32" s="7263"/>
      <c r="G32" s="7263"/>
      <c r="H32" s="7263"/>
      <c r="I32" s="7263"/>
      <c r="J32" s="7263"/>
      <c r="K32" s="7263"/>
      <c r="L32" s="7263"/>
      <c r="M32" s="7263"/>
      <c r="N32" s="7263"/>
    </row>
    <row r="33" spans="1:14">
      <c r="B33" s="813" t="s">
        <v>880</v>
      </c>
      <c r="C33" s="814"/>
      <c r="D33" s="814"/>
      <c r="E33" s="814"/>
      <c r="F33" s="814"/>
      <c r="G33" s="814"/>
      <c r="H33" s="814"/>
      <c r="I33" s="814"/>
      <c r="J33" s="814"/>
      <c r="K33" s="814"/>
      <c r="L33" s="814"/>
      <c r="M33" s="814"/>
      <c r="N33" s="814"/>
    </row>
    <row r="34" spans="1:14">
      <c r="B34" s="815" t="s">
        <v>881</v>
      </c>
      <c r="C34" s="814"/>
      <c r="D34" s="814"/>
      <c r="E34" s="814"/>
      <c r="F34" s="814"/>
      <c r="G34" s="814"/>
      <c r="H34" s="814"/>
      <c r="I34" s="814"/>
      <c r="J34" s="814"/>
      <c r="K34" s="814"/>
      <c r="L34" s="814"/>
      <c r="M34" s="814"/>
      <c r="N34" s="814"/>
    </row>
    <row r="35" spans="1:14">
      <c r="B35" s="813" t="s">
        <v>882</v>
      </c>
      <c r="C35" s="814"/>
      <c r="D35" s="814"/>
      <c r="E35" s="814"/>
      <c r="F35" s="814"/>
      <c r="G35" s="814"/>
      <c r="H35" s="814"/>
      <c r="I35" s="814"/>
      <c r="J35" s="814"/>
      <c r="K35" s="814"/>
      <c r="L35" s="814"/>
      <c r="M35" s="814"/>
      <c r="N35" s="814"/>
    </row>
    <row r="36" spans="1:14">
      <c r="B36" s="815" t="s">
        <v>883</v>
      </c>
      <c r="C36" s="814"/>
      <c r="D36" s="814"/>
      <c r="E36" s="814"/>
      <c r="F36" s="814"/>
      <c r="G36" s="814"/>
      <c r="H36" s="814"/>
      <c r="I36" s="814"/>
      <c r="J36" s="814"/>
      <c r="K36" s="814"/>
      <c r="L36" s="814"/>
      <c r="M36" s="814"/>
      <c r="N36" s="814"/>
    </row>
    <row r="37" spans="1:14">
      <c r="B37" s="812"/>
      <c r="C37" s="812"/>
      <c r="D37" s="812"/>
      <c r="E37" s="812"/>
      <c r="F37" s="812"/>
      <c r="G37" s="812"/>
      <c r="H37" s="812"/>
      <c r="I37" s="812"/>
      <c r="J37" s="812"/>
      <c r="K37" s="812"/>
      <c r="L37" s="812"/>
      <c r="M37" s="812"/>
      <c r="N37" s="812"/>
    </row>
    <row r="38" spans="1:14">
      <c r="A38" s="818" t="s">
        <v>884</v>
      </c>
      <c r="B38" s="7151" t="str">
        <f>B41</f>
        <v>PAINS AUX RAISINS</v>
      </c>
      <c r="C38" s="7151"/>
      <c r="D38" s="7151"/>
      <c r="E38" s="7151"/>
      <c r="F38" s="7151"/>
      <c r="G38" s="7151"/>
      <c r="H38" s="7151"/>
      <c r="I38" s="7151"/>
      <c r="J38" s="7151"/>
      <c r="K38" s="7151"/>
      <c r="L38" s="7151"/>
      <c r="M38" s="7151"/>
      <c r="N38" s="7151"/>
    </row>
    <row r="39" spans="1:14" ht="15" customHeight="1">
      <c r="A39" s="7264" t="str">
        <f>B41</f>
        <v>PAINS AUX RAISINS</v>
      </c>
      <c r="B39" s="7265" t="s">
        <v>885</v>
      </c>
      <c r="C39" s="7160"/>
      <c r="D39" s="7160"/>
      <c r="E39" s="7160"/>
      <c r="F39" s="7160"/>
      <c r="G39" s="7160"/>
      <c r="H39" s="7160"/>
      <c r="I39" s="7160"/>
      <c r="J39" s="7160"/>
      <c r="K39" s="7160"/>
      <c r="L39" s="7160"/>
      <c r="M39" s="7160"/>
      <c r="N39" s="7266"/>
    </row>
    <row r="40" spans="1:14" ht="15.75" thickBot="1">
      <c r="A40" s="7264"/>
      <c r="B40" s="7265"/>
      <c r="C40" s="7160"/>
      <c r="D40" s="7160"/>
      <c r="E40" s="7160"/>
      <c r="F40" s="7160"/>
      <c r="G40" s="7160"/>
      <c r="H40" s="7160"/>
      <c r="I40" s="7160"/>
      <c r="J40" s="7160"/>
      <c r="K40" s="7160"/>
      <c r="L40" s="7160"/>
      <c r="M40" s="7160"/>
      <c r="N40" s="7266"/>
    </row>
    <row r="41" spans="1:14" ht="23.25" customHeight="1">
      <c r="A41" s="7264"/>
      <c r="B41" s="7267" t="s">
        <v>886</v>
      </c>
      <c r="C41" s="7268"/>
      <c r="D41" s="7268"/>
      <c r="E41" s="7268"/>
      <c r="F41" s="7268"/>
      <c r="G41" s="7268"/>
      <c r="H41" s="7268"/>
      <c r="I41" s="7268"/>
      <c r="J41" s="7273" t="s">
        <v>887</v>
      </c>
      <c r="K41" s="7274"/>
      <c r="L41" s="7274"/>
      <c r="M41" s="7279">
        <v>25</v>
      </c>
      <c r="N41" s="7155" t="s">
        <v>888</v>
      </c>
    </row>
    <row r="42" spans="1:14" ht="23.25" customHeight="1">
      <c r="A42" s="7264"/>
      <c r="B42" s="7269"/>
      <c r="C42" s="7270"/>
      <c r="D42" s="7270"/>
      <c r="E42" s="7270"/>
      <c r="F42" s="7270"/>
      <c r="G42" s="7270"/>
      <c r="H42" s="7270"/>
      <c r="I42" s="7270"/>
      <c r="J42" s="7275"/>
      <c r="K42" s="7276"/>
      <c r="L42" s="7276"/>
      <c r="M42" s="7280"/>
      <c r="N42" s="7282"/>
    </row>
    <row r="43" spans="1:14" ht="15.75" customHeight="1" thickBot="1">
      <c r="A43" s="7264"/>
      <c r="B43" s="7271"/>
      <c r="C43" s="7272"/>
      <c r="D43" s="7272"/>
      <c r="E43" s="7272"/>
      <c r="F43" s="7272"/>
      <c r="G43" s="7272"/>
      <c r="H43" s="7272"/>
      <c r="I43" s="7272"/>
      <c r="J43" s="7277"/>
      <c r="K43" s="7278"/>
      <c r="L43" s="7278"/>
      <c r="M43" s="7281"/>
      <c r="N43" s="7283"/>
    </row>
    <row r="44" spans="1:14" ht="15.75" customHeight="1">
      <c r="A44" s="7264"/>
      <c r="B44" s="812"/>
      <c r="C44" s="7284" t="s">
        <v>889</v>
      </c>
      <c r="D44" s="7284"/>
      <c r="E44" s="820"/>
      <c r="F44" s="821"/>
      <c r="G44" s="821"/>
      <c r="H44" s="821"/>
      <c r="I44" s="812"/>
      <c r="J44" s="812"/>
      <c r="K44" s="812"/>
      <c r="L44" s="812"/>
      <c r="M44" s="812"/>
      <c r="N44" s="822"/>
    </row>
    <row r="45" spans="1:14" ht="15" customHeight="1">
      <c r="A45" s="7264"/>
      <c r="B45" s="812"/>
      <c r="C45" s="7285"/>
      <c r="D45" s="7285"/>
      <c r="E45" s="820"/>
      <c r="F45" s="821"/>
      <c r="G45" s="821"/>
      <c r="H45" s="821"/>
      <c r="I45" s="823" t="s">
        <v>890</v>
      </c>
      <c r="L45" s="812"/>
      <c r="M45" s="812"/>
      <c r="N45" s="822"/>
    </row>
    <row r="46" spans="1:14" ht="18.75" customHeight="1">
      <c r="A46" s="7264"/>
      <c r="B46" s="812"/>
      <c r="C46" s="7286" t="s">
        <v>891</v>
      </c>
      <c r="D46" s="824">
        <v>10</v>
      </c>
      <c r="E46" s="825" t="s">
        <v>892</v>
      </c>
      <c r="F46" s="826"/>
      <c r="G46" s="827"/>
      <c r="H46" s="812"/>
      <c r="I46" s="7287" t="s">
        <v>893</v>
      </c>
      <c r="J46" s="828"/>
      <c r="K46" s="829"/>
      <c r="L46" s="7290" t="s">
        <v>894</v>
      </c>
      <c r="M46" s="812"/>
      <c r="N46" s="822"/>
    </row>
    <row r="47" spans="1:14" ht="15.75">
      <c r="A47" s="7264"/>
      <c r="B47" s="812"/>
      <c r="C47" s="7286"/>
      <c r="D47" s="830" t="s">
        <v>761</v>
      </c>
      <c r="E47" s="812"/>
      <c r="F47" s="831"/>
      <c r="G47" s="831"/>
      <c r="H47" s="812"/>
      <c r="I47" s="7288"/>
      <c r="J47" s="832"/>
      <c r="K47" s="833"/>
      <c r="L47" s="7290"/>
      <c r="M47" s="812"/>
      <c r="N47" s="834"/>
    </row>
    <row r="48" spans="1:14" ht="15.75">
      <c r="A48" s="7264"/>
      <c r="B48" s="812"/>
      <c r="C48" s="835">
        <f>D48/D46</f>
        <v>0.04</v>
      </c>
      <c r="D48" s="836">
        <v>0.4</v>
      </c>
      <c r="E48" s="7291" t="s">
        <v>895</v>
      </c>
      <c r="F48" s="7291"/>
      <c r="G48" s="837">
        <f>(D48/D46)*M41</f>
        <v>1</v>
      </c>
      <c r="H48" s="812"/>
      <c r="I48" s="7288"/>
      <c r="J48" s="832"/>
      <c r="K48" s="833"/>
      <c r="L48" s="7290"/>
      <c r="M48" s="812"/>
      <c r="N48" s="834"/>
    </row>
    <row r="49" spans="1:14" ht="15.75">
      <c r="A49" s="7264"/>
      <c r="B49" s="812"/>
      <c r="C49" s="835">
        <f>D49/D46</f>
        <v>1.2500000000000001E-2</v>
      </c>
      <c r="D49" s="836">
        <v>0.125</v>
      </c>
      <c r="E49" s="7291" t="s">
        <v>896</v>
      </c>
      <c r="F49" s="7291"/>
      <c r="G49" s="837">
        <f>(D49/D46)*M41</f>
        <v>0.3125</v>
      </c>
      <c r="H49" s="812"/>
      <c r="I49" s="7288"/>
      <c r="J49" s="832"/>
      <c r="K49" s="833"/>
      <c r="L49" s="7290"/>
      <c r="M49" s="812"/>
      <c r="N49" s="834"/>
    </row>
    <row r="50" spans="1:14" ht="15.75">
      <c r="A50" s="7264"/>
      <c r="B50" s="812"/>
      <c r="C50" s="835">
        <f>D50/D46</f>
        <v>1.6E-2</v>
      </c>
      <c r="D50" s="836">
        <v>0.16</v>
      </c>
      <c r="E50" s="7291" t="s">
        <v>897</v>
      </c>
      <c r="F50" s="7291"/>
      <c r="G50" s="837">
        <f>(D50/D46)*M41</f>
        <v>0.4</v>
      </c>
      <c r="H50" s="812"/>
      <c r="I50" s="7288"/>
      <c r="J50" s="832"/>
      <c r="K50" s="833"/>
      <c r="L50" s="7290"/>
      <c r="M50" s="812"/>
      <c r="N50" s="834"/>
    </row>
    <row r="51" spans="1:14" ht="15.75">
      <c r="A51" s="7264"/>
      <c r="B51" s="812"/>
      <c r="C51" s="835">
        <f>D51/D46</f>
        <v>1.2E-2</v>
      </c>
      <c r="D51" s="836">
        <v>0.12</v>
      </c>
      <c r="E51" s="7291" t="s">
        <v>898</v>
      </c>
      <c r="F51" s="7291"/>
      <c r="G51" s="837">
        <f>(D51/D46)*M41</f>
        <v>0.3</v>
      </c>
      <c r="H51" s="812"/>
      <c r="I51" s="7288"/>
      <c r="J51" s="832"/>
      <c r="K51" s="833"/>
      <c r="L51" s="7290"/>
      <c r="M51" s="812"/>
      <c r="N51" s="834"/>
    </row>
    <row r="52" spans="1:14" ht="15.75">
      <c r="A52" s="7264"/>
      <c r="B52" s="838"/>
      <c r="C52" s="839"/>
      <c r="D52" s="839"/>
      <c r="E52" s="838"/>
      <c r="F52" s="840"/>
      <c r="G52" s="841"/>
      <c r="H52" s="812"/>
      <c r="I52" s="7288"/>
      <c r="J52" s="832"/>
      <c r="K52" s="833"/>
      <c r="L52" s="7290"/>
      <c r="M52" s="812"/>
      <c r="N52" s="834"/>
    </row>
    <row r="53" spans="1:14" ht="15.75">
      <c r="A53" s="7264"/>
      <c r="B53" s="842"/>
      <c r="C53" s="837">
        <f>SUM(C48:C52)</f>
        <v>8.0500000000000002E-2</v>
      </c>
      <c r="D53" s="843">
        <f>SUM(D48:D52)</f>
        <v>0.80500000000000005</v>
      </c>
      <c r="E53" s="844"/>
      <c r="F53" s="844"/>
      <c r="G53" s="845">
        <f>SUM(G48:G52)</f>
        <v>2.0124999999999997</v>
      </c>
      <c r="H53" s="812"/>
      <c r="I53" s="7289"/>
      <c r="J53" s="846" t="s">
        <v>899</v>
      </c>
      <c r="K53" s="847"/>
      <c r="L53" s="7290"/>
      <c r="M53" s="812"/>
      <c r="N53" s="834"/>
    </row>
    <row r="54" spans="1:14" ht="15.75">
      <c r="A54" s="7264"/>
      <c r="B54" s="842"/>
      <c r="C54" s="848"/>
      <c r="D54" s="849" t="s">
        <v>900</v>
      </c>
      <c r="E54" s="848"/>
      <c r="F54" s="848"/>
      <c r="G54" s="850"/>
      <c r="H54" s="812"/>
      <c r="I54" s="851" t="s">
        <v>763</v>
      </c>
      <c r="J54" s="852"/>
      <c r="K54" s="852"/>
      <c r="L54" s="852"/>
      <c r="M54" s="812"/>
      <c r="N54" s="834"/>
    </row>
    <row r="55" spans="1:14" ht="15" customHeight="1">
      <c r="A55" s="7264"/>
      <c r="B55" s="842"/>
      <c r="C55" s="853"/>
      <c r="D55" s="854"/>
      <c r="E55" s="831"/>
      <c r="F55" s="848"/>
      <c r="G55" s="850"/>
      <c r="H55" s="855"/>
      <c r="I55" s="856" t="s">
        <v>901</v>
      </c>
      <c r="J55" s="854"/>
      <c r="K55" s="815"/>
      <c r="L55" s="815"/>
      <c r="M55" s="815"/>
      <c r="N55" s="834"/>
    </row>
    <row r="56" spans="1:14">
      <c r="A56" s="7264"/>
      <c r="B56" s="857" t="s">
        <v>761</v>
      </c>
      <c r="C56" s="858" t="s">
        <v>902</v>
      </c>
      <c r="D56" s="859"/>
      <c r="E56" s="859"/>
      <c r="F56" s="859"/>
      <c r="G56" s="859"/>
      <c r="H56" s="859"/>
      <c r="I56" s="859"/>
      <c r="J56" s="859"/>
      <c r="K56" s="859"/>
      <c r="L56" s="859"/>
      <c r="M56" s="859"/>
      <c r="N56" s="860"/>
    </row>
    <row r="57" spans="1:14">
      <c r="A57" s="7264"/>
      <c r="B57" s="861" t="s">
        <v>763</v>
      </c>
      <c r="C57" s="862" t="s">
        <v>903</v>
      </c>
      <c r="D57" s="863"/>
      <c r="E57" s="863"/>
      <c r="F57" s="863"/>
      <c r="G57" s="863"/>
      <c r="H57" s="863"/>
      <c r="I57" s="863"/>
      <c r="J57" s="863"/>
      <c r="K57" s="863"/>
      <c r="L57" s="863"/>
      <c r="M57" s="864" t="s">
        <v>904</v>
      </c>
      <c r="N57" s="865"/>
    </row>
    <row r="58" spans="1:14" ht="15.75" thickBot="1">
      <c r="A58" s="7264"/>
      <c r="B58" s="861"/>
      <c r="C58" s="866" t="s">
        <v>905</v>
      </c>
      <c r="D58" s="863"/>
      <c r="E58" s="863"/>
      <c r="F58" s="863"/>
      <c r="G58" s="863"/>
      <c r="H58" s="863"/>
      <c r="I58" s="863"/>
      <c r="J58" s="863"/>
      <c r="K58" s="863"/>
      <c r="L58" s="863"/>
      <c r="M58" s="863"/>
      <c r="N58" s="865"/>
    </row>
    <row r="59" spans="1:14">
      <c r="A59" s="7264"/>
      <c r="B59" s="7298" t="s">
        <v>906</v>
      </c>
      <c r="C59" s="7299"/>
      <c r="D59" s="7299"/>
      <c r="E59" s="7299"/>
      <c r="F59" s="7299"/>
      <c r="G59" s="7299"/>
      <c r="H59" s="7299"/>
      <c r="I59" s="7299"/>
      <c r="J59" s="7299"/>
      <c r="K59" s="7299"/>
      <c r="L59" s="7299"/>
      <c r="M59" s="7299"/>
      <c r="N59" s="7300"/>
    </row>
    <row r="60" spans="1:14" ht="15.75" thickBot="1">
      <c r="A60" s="7264"/>
      <c r="B60" s="7301"/>
      <c r="C60" s="7302"/>
      <c r="D60" s="7302"/>
      <c r="E60" s="7302"/>
      <c r="F60" s="7302"/>
      <c r="G60" s="7302"/>
      <c r="H60" s="7302"/>
      <c r="I60" s="7302"/>
      <c r="J60" s="7302"/>
      <c r="K60" s="7302"/>
      <c r="L60" s="7302"/>
      <c r="M60" s="7302"/>
      <c r="N60" s="7303"/>
    </row>
    <row r="61" spans="1:14" ht="16.5" customHeight="1"/>
    <row r="62" spans="1:14">
      <c r="A62" s="818" t="s">
        <v>884</v>
      </c>
      <c r="B62" s="7151" t="str">
        <f>B65</f>
        <v>DIPLOMATE</v>
      </c>
      <c r="C62" s="7151"/>
      <c r="D62" s="7151"/>
      <c r="E62" s="7151"/>
      <c r="F62" s="7151"/>
      <c r="G62" s="7151"/>
      <c r="H62" s="7151"/>
      <c r="I62" s="7151"/>
      <c r="J62" s="7151"/>
      <c r="K62" s="7151"/>
      <c r="L62" s="7151"/>
      <c r="M62" s="7151"/>
      <c r="N62" s="7151"/>
    </row>
    <row r="63" spans="1:14" ht="15" customHeight="1">
      <c r="A63" s="7264" t="s">
        <v>907</v>
      </c>
      <c r="B63" s="7265" t="s">
        <v>885</v>
      </c>
      <c r="C63" s="7160"/>
      <c r="D63" s="7160"/>
      <c r="E63" s="7160"/>
      <c r="F63" s="7160"/>
      <c r="G63" s="7160"/>
      <c r="H63" s="7160"/>
      <c r="I63" s="7160"/>
      <c r="J63" s="7160"/>
      <c r="K63" s="7160"/>
      <c r="L63" s="7160"/>
      <c r="M63" s="7160"/>
      <c r="N63" s="7266"/>
    </row>
    <row r="64" spans="1:14" ht="15.75" thickBot="1">
      <c r="A64" s="7264"/>
      <c r="B64" s="7265"/>
      <c r="C64" s="7160"/>
      <c r="D64" s="7160"/>
      <c r="E64" s="7160"/>
      <c r="F64" s="7160"/>
      <c r="G64" s="7160"/>
      <c r="H64" s="7160"/>
      <c r="I64" s="7160"/>
      <c r="J64" s="7160"/>
      <c r="K64" s="7160"/>
      <c r="L64" s="7160"/>
      <c r="M64" s="7160"/>
      <c r="N64" s="7266"/>
    </row>
    <row r="65" spans="1:14" ht="23.25" customHeight="1">
      <c r="A65" s="7264"/>
      <c r="B65" s="7267" t="s">
        <v>907</v>
      </c>
      <c r="C65" s="7268"/>
      <c r="D65" s="7268"/>
      <c r="E65" s="7268"/>
      <c r="F65" s="7268"/>
      <c r="G65" s="7268"/>
      <c r="H65" s="7268"/>
      <c r="I65" s="7268"/>
      <c r="J65" s="7304"/>
      <c r="K65" s="7306" t="s">
        <v>908</v>
      </c>
      <c r="L65" s="7307"/>
      <c r="M65" s="7310" t="s">
        <v>909</v>
      </c>
      <c r="N65" s="7311"/>
    </row>
    <row r="66" spans="1:14" ht="23.25" customHeight="1">
      <c r="A66" s="7264"/>
      <c r="B66" s="7269"/>
      <c r="C66" s="7270"/>
      <c r="D66" s="7270"/>
      <c r="E66" s="7270"/>
      <c r="F66" s="7270"/>
      <c r="G66" s="7270"/>
      <c r="H66" s="7270"/>
      <c r="I66" s="7270"/>
      <c r="J66" s="7305"/>
      <c r="K66" s="7308"/>
      <c r="L66" s="7309"/>
      <c r="M66" s="7312"/>
      <c r="N66" s="7313"/>
    </row>
    <row r="67" spans="1:14" ht="23.25" customHeight="1" thickBot="1">
      <c r="A67" s="7264"/>
      <c r="B67" s="7269"/>
      <c r="C67" s="7270"/>
      <c r="D67" s="7270"/>
      <c r="E67" s="7270"/>
      <c r="F67" s="7270"/>
      <c r="G67" s="7270"/>
      <c r="H67" s="7270"/>
      <c r="I67" s="7270"/>
      <c r="J67" s="7305"/>
      <c r="K67" s="7314">
        <v>5</v>
      </c>
      <c r="L67" s="7315"/>
      <c r="M67" s="7280">
        <v>40</v>
      </c>
      <c r="N67" s="7315"/>
    </row>
    <row r="68" spans="1:14" ht="18.75" customHeight="1" thickBot="1">
      <c r="A68" s="7264"/>
      <c r="B68" s="7316" t="s">
        <v>910</v>
      </c>
      <c r="C68" s="7317"/>
      <c r="D68" s="867"/>
      <c r="E68" s="868"/>
      <c r="F68" s="869"/>
      <c r="G68" s="870"/>
      <c r="H68" s="870"/>
      <c r="I68" s="869"/>
      <c r="J68" s="871"/>
      <c r="K68" s="7292" t="s">
        <v>763</v>
      </c>
      <c r="L68" s="7293"/>
      <c r="M68" s="7294" t="s">
        <v>766</v>
      </c>
      <c r="N68" s="7295"/>
    </row>
    <row r="69" spans="1:14" ht="15.75" customHeight="1" thickBot="1">
      <c r="A69" s="7264"/>
      <c r="B69" s="872" t="s">
        <v>911</v>
      </c>
      <c r="C69" s="873">
        <v>24</v>
      </c>
      <c r="D69" s="812"/>
      <c r="E69" s="812"/>
      <c r="F69" s="831"/>
      <c r="G69" s="874" t="s">
        <v>892</v>
      </c>
      <c r="H69" s="875"/>
      <c r="I69" s="876"/>
      <c r="J69" s="876"/>
      <c r="K69" s="812"/>
      <c r="L69" s="7296"/>
      <c r="M69" s="7296"/>
      <c r="N69" s="834"/>
    </row>
    <row r="70" spans="1:14" ht="16.5" customHeight="1">
      <c r="A70" s="7264"/>
      <c r="B70" s="878" t="s">
        <v>912</v>
      </c>
      <c r="C70" s="879" t="s">
        <v>761</v>
      </c>
      <c r="D70" s="812"/>
      <c r="E70" s="812"/>
      <c r="F70" s="831"/>
      <c r="G70" s="7297" t="s">
        <v>763</v>
      </c>
      <c r="H70" s="7297"/>
      <c r="I70" s="7170" t="s">
        <v>766</v>
      </c>
      <c r="J70" s="7170"/>
      <c r="K70" s="7202" t="s">
        <v>913</v>
      </c>
      <c r="L70" s="7202"/>
      <c r="M70" s="7202"/>
      <c r="N70" s="7203"/>
    </row>
    <row r="71" spans="1:14" ht="16.5" customHeight="1">
      <c r="A71" s="7264"/>
      <c r="B71" s="7327">
        <f>C71/C69</f>
        <v>1.6666666666666666E-2</v>
      </c>
      <c r="C71" s="7328">
        <v>0.4</v>
      </c>
      <c r="D71" s="7329" t="s">
        <v>914</v>
      </c>
      <c r="E71" s="7329"/>
      <c r="F71" s="7329"/>
      <c r="G71" s="7171">
        <f>(B71*C69)*K67</f>
        <v>2</v>
      </c>
      <c r="H71" s="7171"/>
      <c r="I71" s="7171">
        <f>B71*M67</f>
        <v>0.66666666666666663</v>
      </c>
      <c r="J71" s="7171"/>
      <c r="K71" s="7318" t="s">
        <v>915</v>
      </c>
      <c r="L71" s="7318"/>
      <c r="M71" s="7318"/>
      <c r="N71" s="7319"/>
    </row>
    <row r="72" spans="1:14" ht="16.5" customHeight="1">
      <c r="A72" s="7264"/>
      <c r="B72" s="7327"/>
      <c r="C72" s="7328"/>
      <c r="D72" s="7329"/>
      <c r="E72" s="7329"/>
      <c r="F72" s="7329"/>
      <c r="G72" s="7171"/>
      <c r="H72" s="7171"/>
      <c r="I72" s="7171"/>
      <c r="J72" s="7171"/>
      <c r="K72" s="7330"/>
      <c r="L72" s="7330"/>
      <c r="M72" s="7330"/>
      <c r="N72" s="7331"/>
    </row>
    <row r="73" spans="1:14" ht="15.75">
      <c r="A73" s="7264"/>
      <c r="B73" s="837">
        <f>C73/C69</f>
        <v>4.1666666666666666E-3</v>
      </c>
      <c r="C73" s="836">
        <v>0.1</v>
      </c>
      <c r="D73" s="7291" t="s">
        <v>916</v>
      </c>
      <c r="E73" s="7291"/>
      <c r="F73" s="7291"/>
      <c r="G73" s="7171">
        <f>(B73*C69)*K67</f>
        <v>0.5</v>
      </c>
      <c r="H73" s="7171"/>
      <c r="I73" s="7171">
        <f>B73*M67</f>
        <v>0.16666666666666666</v>
      </c>
      <c r="J73" s="7171"/>
      <c r="K73" s="7318" t="s">
        <v>917</v>
      </c>
      <c r="L73" s="7318"/>
      <c r="M73" s="7318"/>
      <c r="N73" s="7319"/>
    </row>
    <row r="74" spans="1:14" ht="15.75">
      <c r="A74" s="7264"/>
      <c r="B74" s="837"/>
      <c r="C74" s="825"/>
      <c r="D74" s="825"/>
      <c r="E74" s="812"/>
      <c r="F74" s="825"/>
      <c r="G74" s="835"/>
      <c r="H74" s="812"/>
      <c r="I74" s="835"/>
      <c r="J74" s="812"/>
      <c r="K74" s="812"/>
      <c r="L74" s="864"/>
      <c r="M74" s="864"/>
      <c r="N74" s="834"/>
    </row>
    <row r="75" spans="1:14" ht="15.75">
      <c r="A75" s="7264"/>
      <c r="B75" s="837"/>
      <c r="C75" s="879" t="s">
        <v>761</v>
      </c>
      <c r="D75" s="7320" t="s">
        <v>918</v>
      </c>
      <c r="E75" s="7320"/>
      <c r="F75" s="7320"/>
      <c r="G75" s="835"/>
      <c r="H75" s="812"/>
      <c r="I75" s="835"/>
      <c r="J75" s="812"/>
      <c r="K75" s="812"/>
      <c r="L75" s="864"/>
      <c r="M75" s="864"/>
      <c r="N75" s="834"/>
    </row>
    <row r="76" spans="1:14" ht="16.5" customHeight="1">
      <c r="A76" s="7264"/>
      <c r="B76" s="837">
        <f>C76/C69</f>
        <v>8.3333333333333329E-2</v>
      </c>
      <c r="C76" s="836">
        <v>2</v>
      </c>
      <c r="D76" s="7291" t="s">
        <v>919</v>
      </c>
      <c r="E76" s="7291"/>
      <c r="F76" s="7291"/>
      <c r="G76" s="7171">
        <f>(B76*C69)*K67</f>
        <v>10</v>
      </c>
      <c r="H76" s="7171"/>
      <c r="I76" s="7171">
        <f>B76*M67</f>
        <v>3.333333333333333</v>
      </c>
      <c r="J76" s="7171"/>
      <c r="K76" s="7321" t="s">
        <v>920</v>
      </c>
      <c r="L76" s="7321"/>
      <c r="M76" s="7321"/>
      <c r="N76" s="7322"/>
    </row>
    <row r="77" spans="1:14" ht="15.75">
      <c r="A77" s="7264"/>
      <c r="B77" s="837">
        <f>C77/C69</f>
        <v>2.4999999999999998E-2</v>
      </c>
      <c r="C77" s="836">
        <v>0.6</v>
      </c>
      <c r="D77" s="7291" t="s">
        <v>921</v>
      </c>
      <c r="E77" s="7291"/>
      <c r="F77" s="7291"/>
      <c r="G77" s="7171">
        <f>(B77*C69)*K67</f>
        <v>3</v>
      </c>
      <c r="H77" s="7171"/>
      <c r="I77" s="7171">
        <f>B77*M67</f>
        <v>0.99999999999999989</v>
      </c>
      <c r="J77" s="7171"/>
      <c r="K77" s="7323"/>
      <c r="L77" s="7323"/>
      <c r="M77" s="7323"/>
      <c r="N77" s="7324"/>
    </row>
    <row r="78" spans="1:14" ht="15.75">
      <c r="A78" s="7264"/>
      <c r="B78" s="837">
        <f>C78/C69</f>
        <v>1.6666666666666666E-2</v>
      </c>
      <c r="C78" s="836">
        <v>0.4</v>
      </c>
      <c r="D78" s="7291" t="s">
        <v>922</v>
      </c>
      <c r="E78" s="7291"/>
      <c r="F78" s="7291"/>
      <c r="G78" s="7171">
        <f>(B78*C69)*K67</f>
        <v>2</v>
      </c>
      <c r="H78" s="7171"/>
      <c r="I78" s="7171">
        <f>B78*M67</f>
        <v>0.66666666666666663</v>
      </c>
      <c r="J78" s="7171"/>
      <c r="K78" s="7323"/>
      <c r="L78" s="7323"/>
      <c r="M78" s="7323"/>
      <c r="N78" s="7324"/>
    </row>
    <row r="79" spans="1:14" ht="15.75">
      <c r="A79" s="7264"/>
      <c r="B79" s="837">
        <f>C79/C69</f>
        <v>8.3333333333333339E-4</v>
      </c>
      <c r="C79" s="836">
        <v>0.02</v>
      </c>
      <c r="D79" s="7291" t="s">
        <v>923</v>
      </c>
      <c r="E79" s="7291"/>
      <c r="F79" s="7291"/>
      <c r="G79" s="7171">
        <f>(B79*C69)*K67</f>
        <v>0.1</v>
      </c>
      <c r="H79" s="7171"/>
      <c r="I79" s="7171">
        <f>B79*M67</f>
        <v>3.3333333333333333E-2</v>
      </c>
      <c r="J79" s="7171"/>
      <c r="K79" s="7325"/>
      <c r="L79" s="7325"/>
      <c r="M79" s="7325"/>
      <c r="N79" s="7326"/>
    </row>
    <row r="80" spans="1:14" ht="15.75">
      <c r="A80" s="7264"/>
      <c r="B80" s="837">
        <f>C80/C69</f>
        <v>4.1666666666666666E-3</v>
      </c>
      <c r="C80" s="836">
        <v>0.1</v>
      </c>
      <c r="D80" s="7291" t="s">
        <v>924</v>
      </c>
      <c r="E80" s="7291"/>
      <c r="F80" s="7291"/>
      <c r="G80" s="7171">
        <f>(B80*C69)*K67</f>
        <v>0.5</v>
      </c>
      <c r="H80" s="7171"/>
      <c r="I80" s="7171">
        <f>B80*M67</f>
        <v>0.16666666666666666</v>
      </c>
      <c r="J80" s="7171"/>
      <c r="K80" s="7318" t="s">
        <v>917</v>
      </c>
      <c r="L80" s="7318"/>
      <c r="M80" s="7318"/>
      <c r="N80" s="7319"/>
    </row>
    <row r="81" spans="1:14" ht="16.5" thickBot="1">
      <c r="A81" s="7264"/>
      <c r="B81" s="882"/>
      <c r="C81" s="839"/>
      <c r="D81" s="812"/>
      <c r="E81" s="838"/>
      <c r="F81" s="840"/>
      <c r="G81" s="841"/>
      <c r="I81" s="841"/>
      <c r="L81" s="864"/>
      <c r="M81" s="864"/>
      <c r="N81" s="834"/>
    </row>
    <row r="82" spans="1:14" ht="16.5" thickBot="1">
      <c r="A82" s="7264"/>
      <c r="B82" s="883">
        <f>SUM(B71:B81)</f>
        <v>0.15083333333333332</v>
      </c>
      <c r="C82" s="884">
        <f>SUM(C71:C81)</f>
        <v>3.62</v>
      </c>
      <c r="D82" s="844"/>
      <c r="E82" s="844"/>
      <c r="F82" s="844"/>
      <c r="G82" s="7175">
        <f>SUM(G71:G81)</f>
        <v>18.100000000000001</v>
      </c>
      <c r="H82" s="7175"/>
      <c r="I82" s="7175">
        <f>SUM(I71:I81)</f>
        <v>6.0333333333333332</v>
      </c>
      <c r="J82" s="7175"/>
      <c r="K82" s="885"/>
      <c r="L82" s="864"/>
      <c r="M82" s="864"/>
      <c r="N82" s="834"/>
    </row>
    <row r="83" spans="1:14" ht="15.75">
      <c r="A83" s="7264"/>
      <c r="B83" s="842"/>
      <c r="C83" s="886" t="s">
        <v>925</v>
      </c>
      <c r="D83" s="848"/>
      <c r="E83" s="848"/>
      <c r="F83" s="848"/>
      <c r="G83" s="850"/>
      <c r="H83" s="7332"/>
      <c r="I83" s="887">
        <f>IF(I82=0,0,INT(I82/C82))</f>
        <v>1</v>
      </c>
      <c r="J83" s="888">
        <f>I82-(I83*C82)</f>
        <v>2.4133333333333331</v>
      </c>
      <c r="K83" s="889" t="s">
        <v>810</v>
      </c>
      <c r="L83" s="864"/>
      <c r="M83" s="812"/>
      <c r="N83" s="834"/>
    </row>
    <row r="84" spans="1:14" ht="15.75">
      <c r="A84" s="7264"/>
      <c r="B84" s="842"/>
      <c r="C84" s="886"/>
      <c r="D84" s="848"/>
      <c r="E84" s="848"/>
      <c r="F84" s="848"/>
      <c r="G84" s="850"/>
      <c r="H84" s="7332"/>
      <c r="I84" s="887">
        <f>IF(J83=0,0,I83+1)</f>
        <v>2</v>
      </c>
      <c r="J84" s="890">
        <f>IF(J83=0,0,I82-(I84*C82))</f>
        <v>-1.206666666666667</v>
      </c>
      <c r="K84" s="891" t="s">
        <v>926</v>
      </c>
      <c r="L84" s="864"/>
      <c r="M84" s="812"/>
      <c r="N84" s="834"/>
    </row>
    <row r="85" spans="1:14" ht="16.5" thickBot="1">
      <c r="A85" s="7264"/>
      <c r="B85" s="892" t="s">
        <v>927</v>
      </c>
      <c r="C85" s="886"/>
      <c r="D85" s="848"/>
      <c r="E85" s="848"/>
      <c r="F85" s="848"/>
      <c r="G85" s="850"/>
      <c r="H85" s="812"/>
      <c r="I85" s="864"/>
      <c r="J85" s="864"/>
      <c r="K85" s="864"/>
      <c r="L85" s="864"/>
      <c r="M85" s="812"/>
      <c r="N85" s="834"/>
    </row>
    <row r="86" spans="1:14" ht="15" customHeight="1">
      <c r="A86" s="7264"/>
      <c r="B86" s="7333" t="s">
        <v>928</v>
      </c>
      <c r="C86" s="7334"/>
      <c r="D86" s="7334"/>
      <c r="E86" s="7334"/>
      <c r="F86" s="7334"/>
      <c r="G86" s="7334"/>
      <c r="H86" s="7334"/>
      <c r="I86" s="7334"/>
      <c r="J86" s="7334"/>
      <c r="K86" s="7334"/>
      <c r="L86" s="7334"/>
      <c r="M86" s="7334"/>
      <c r="N86" s="7335"/>
    </row>
    <row r="87" spans="1:14" ht="15.75" customHeight="1">
      <c r="A87" s="7264"/>
      <c r="B87" s="7336" t="s">
        <v>929</v>
      </c>
      <c r="C87" s="7337"/>
      <c r="D87" s="7337"/>
      <c r="E87" s="7337"/>
      <c r="F87" s="7337"/>
      <c r="G87" s="7337"/>
      <c r="H87" s="7337"/>
      <c r="I87" s="7337"/>
      <c r="J87" s="7337"/>
      <c r="K87" s="7337"/>
      <c r="L87" s="7337"/>
      <c r="M87" s="7337"/>
      <c r="N87" s="7338"/>
    </row>
    <row r="88" spans="1:14" ht="15" customHeight="1">
      <c r="A88" s="7264"/>
      <c r="B88" s="7336" t="s">
        <v>930</v>
      </c>
      <c r="C88" s="7337"/>
      <c r="D88" s="7337"/>
      <c r="E88" s="7337"/>
      <c r="F88" s="7337"/>
      <c r="G88" s="7337"/>
      <c r="H88" s="7337"/>
      <c r="I88" s="7337"/>
      <c r="J88" s="7337"/>
      <c r="K88" s="7337"/>
      <c r="L88" s="7337"/>
      <c r="M88" s="7337"/>
      <c r="N88" s="7338"/>
    </row>
    <row r="89" spans="1:14" ht="15.75" customHeight="1">
      <c r="A89" s="7264"/>
      <c r="B89" s="7336" t="s">
        <v>931</v>
      </c>
      <c r="C89" s="7337"/>
      <c r="D89" s="7337"/>
      <c r="E89" s="7337"/>
      <c r="F89" s="7337"/>
      <c r="G89" s="7337"/>
      <c r="H89" s="7337"/>
      <c r="I89" s="7337"/>
      <c r="J89" s="7337"/>
      <c r="K89" s="7337"/>
      <c r="L89" s="7337"/>
      <c r="M89" s="7337"/>
      <c r="N89" s="7338"/>
    </row>
    <row r="90" spans="1:14" ht="15.75" customHeight="1">
      <c r="A90" s="7264"/>
      <c r="B90" s="7336" t="s">
        <v>932</v>
      </c>
      <c r="C90" s="7337"/>
      <c r="D90" s="7337"/>
      <c r="E90" s="7337"/>
      <c r="F90" s="7337"/>
      <c r="G90" s="7337"/>
      <c r="H90" s="7337"/>
      <c r="I90" s="7337"/>
      <c r="J90" s="7337"/>
      <c r="K90" s="7337"/>
      <c r="L90" s="7337"/>
      <c r="M90" s="7337"/>
      <c r="N90" s="7338"/>
    </row>
    <row r="91" spans="1:14" ht="15" customHeight="1" thickBot="1">
      <c r="A91" s="7264"/>
      <c r="B91" s="842"/>
      <c r="C91" s="893"/>
      <c r="D91" s="854"/>
      <c r="E91" s="831"/>
      <c r="F91" s="848"/>
      <c r="G91" s="850"/>
      <c r="H91" s="855"/>
      <c r="I91" s="864"/>
      <c r="J91" s="864"/>
      <c r="K91" s="864"/>
      <c r="L91" s="864"/>
      <c r="M91" s="815"/>
      <c r="N91" s="834"/>
    </row>
    <row r="92" spans="1:14">
      <c r="A92" s="7264"/>
      <c r="B92" s="894" t="s">
        <v>761</v>
      </c>
      <c r="C92" s="895" t="s">
        <v>933</v>
      </c>
      <c r="D92" s="896"/>
      <c r="E92" s="896"/>
      <c r="F92" s="896"/>
      <c r="G92" s="896"/>
      <c r="H92" s="896"/>
      <c r="I92" s="896"/>
      <c r="J92" s="896"/>
      <c r="K92" s="896"/>
      <c r="L92" s="896"/>
      <c r="M92" s="896"/>
      <c r="N92" s="897"/>
    </row>
    <row r="93" spans="1:14">
      <c r="A93" s="7264"/>
      <c r="B93" s="880" t="s">
        <v>763</v>
      </c>
      <c r="C93" s="898" t="s">
        <v>934</v>
      </c>
      <c r="D93" s="859"/>
      <c r="E93" s="859"/>
      <c r="F93" s="859"/>
      <c r="G93" s="859"/>
      <c r="H93" s="859"/>
      <c r="I93" s="859"/>
      <c r="J93" s="859"/>
      <c r="K93" s="859"/>
      <c r="L93" s="859"/>
      <c r="M93" s="859"/>
      <c r="N93" s="860"/>
    </row>
    <row r="94" spans="1:14">
      <c r="A94" s="7264"/>
      <c r="B94" s="881" t="s">
        <v>766</v>
      </c>
      <c r="C94" s="899" t="s">
        <v>935</v>
      </c>
      <c r="D94" s="859"/>
      <c r="E94" s="859"/>
      <c r="F94" s="859"/>
      <c r="G94" s="859"/>
      <c r="H94" s="859"/>
      <c r="I94" s="859"/>
      <c r="J94" s="859"/>
      <c r="K94" s="859"/>
      <c r="L94" s="859"/>
      <c r="M94" s="864" t="s">
        <v>904</v>
      </c>
      <c r="N94" s="860"/>
    </row>
    <row r="95" spans="1:14">
      <c r="A95" s="7264"/>
      <c r="B95" s="900" t="s">
        <v>810</v>
      </c>
      <c r="C95" s="901" t="s">
        <v>936</v>
      </c>
      <c r="D95" s="859"/>
      <c r="E95" s="859"/>
      <c r="F95" s="859"/>
      <c r="G95" s="859"/>
      <c r="H95" s="859"/>
      <c r="I95" s="859"/>
      <c r="J95" s="859"/>
      <c r="K95" s="859"/>
      <c r="L95" s="859"/>
      <c r="M95" s="859"/>
      <c r="N95" s="860"/>
    </row>
    <row r="96" spans="1:14" ht="15" customHeight="1">
      <c r="A96" s="7264"/>
      <c r="B96" s="7178" t="s">
        <v>937</v>
      </c>
      <c r="C96" s="7179"/>
      <c r="D96" s="7179"/>
      <c r="E96" s="7179"/>
      <c r="F96" s="7179"/>
      <c r="G96" s="7179"/>
      <c r="H96" s="7179"/>
      <c r="I96" s="7179"/>
      <c r="J96" s="7179"/>
      <c r="K96" s="7179"/>
      <c r="L96" s="7179"/>
      <c r="M96" s="7179"/>
      <c r="N96" s="7180"/>
    </row>
    <row r="97" spans="1:14" ht="15.75" thickBot="1">
      <c r="A97" s="7264"/>
      <c r="B97" s="7181"/>
      <c r="C97" s="7182"/>
      <c r="D97" s="7182"/>
      <c r="E97" s="7182"/>
      <c r="F97" s="7182"/>
      <c r="G97" s="7182"/>
      <c r="H97" s="7182"/>
      <c r="I97" s="7182"/>
      <c r="J97" s="7182"/>
      <c r="K97" s="7182"/>
      <c r="L97" s="7182"/>
      <c r="M97" s="7182"/>
      <c r="N97" s="7183"/>
    </row>
    <row r="99" spans="1:14" ht="15.75" thickBot="1">
      <c r="A99" s="818" t="s">
        <v>884</v>
      </c>
      <c r="B99" s="7349" t="str">
        <f>B100</f>
        <v>la pâte à Kougelhopf</v>
      </c>
      <c r="C99" s="7349"/>
      <c r="D99" s="7349"/>
      <c r="E99" s="7349"/>
      <c r="F99" s="7349"/>
      <c r="G99" s="7349"/>
      <c r="H99" s="7349"/>
      <c r="I99" s="7349"/>
      <c r="J99" s="7349"/>
      <c r="K99" s="7349"/>
      <c r="L99" s="7349"/>
      <c r="M99" s="7349"/>
      <c r="N99" s="7349"/>
    </row>
    <row r="100" spans="1:14" ht="23.25" customHeight="1">
      <c r="A100" s="7350" t="s">
        <v>938</v>
      </c>
      <c r="B100" s="7351" t="s">
        <v>939</v>
      </c>
      <c r="C100" s="7352"/>
      <c r="D100" s="7352"/>
      <c r="E100" s="7352"/>
      <c r="F100" s="7352"/>
      <c r="G100" s="7352"/>
      <c r="H100" s="7352"/>
      <c r="I100" s="7352"/>
      <c r="J100" s="7352"/>
      <c r="K100" s="7352"/>
      <c r="L100" s="7352"/>
      <c r="M100" s="7352"/>
      <c r="N100" s="7353"/>
    </row>
    <row r="101" spans="1:14" ht="15" customHeight="1">
      <c r="A101" s="7350"/>
      <c r="B101" s="7354"/>
      <c r="C101" s="7355"/>
      <c r="D101" s="7355"/>
      <c r="E101" s="7355"/>
      <c r="F101" s="7355"/>
      <c r="G101" s="7355"/>
      <c r="H101" s="7355"/>
      <c r="I101" s="7355"/>
      <c r="J101" s="7355"/>
      <c r="K101" s="7355"/>
      <c r="L101" s="7355"/>
      <c r="M101" s="7355"/>
      <c r="N101" s="7356"/>
    </row>
    <row r="102" spans="1:14" ht="15" customHeight="1">
      <c r="A102" s="7350"/>
      <c r="B102" s="7159" t="s">
        <v>885</v>
      </c>
      <c r="C102" s="7160"/>
      <c r="D102" s="7160"/>
      <c r="E102" s="7160"/>
      <c r="F102" s="7160"/>
      <c r="G102" s="7160"/>
      <c r="H102" s="7160"/>
      <c r="I102" s="7160"/>
      <c r="J102" s="7160"/>
      <c r="K102" s="7160"/>
      <c r="L102" s="7160"/>
      <c r="M102" s="7160"/>
      <c r="N102" s="7357"/>
    </row>
    <row r="103" spans="1:14" ht="15" customHeight="1">
      <c r="A103" s="7350"/>
      <c r="B103" s="7159"/>
      <c r="C103" s="7160"/>
      <c r="D103" s="7160"/>
      <c r="E103" s="7160"/>
      <c r="F103" s="7160"/>
      <c r="G103" s="7160"/>
      <c r="H103" s="7160"/>
      <c r="I103" s="7160"/>
      <c r="J103" s="7160"/>
      <c r="K103" s="7160"/>
      <c r="L103" s="7160"/>
      <c r="M103" s="7160"/>
      <c r="N103" s="7357"/>
    </row>
    <row r="104" spans="1:14" ht="15" customHeight="1">
      <c r="A104" s="7350"/>
      <c r="B104" s="902" t="s">
        <v>940</v>
      </c>
      <c r="C104" s="903"/>
      <c r="D104" s="903"/>
      <c r="E104" s="904"/>
      <c r="F104" s="904"/>
      <c r="G104" s="904"/>
      <c r="H104" s="904"/>
      <c r="I104" s="904"/>
      <c r="J104" s="904"/>
      <c r="K104" s="904"/>
      <c r="L104" s="7358">
        <f ca="1">NOW()</f>
        <v>46167.817861805554</v>
      </c>
      <c r="M104" s="7358"/>
      <c r="N104" s="7359"/>
    </row>
    <row r="105" spans="1:14" ht="15" customHeight="1" thickBot="1">
      <c r="A105" s="7350"/>
      <c r="B105" s="905"/>
      <c r="C105" s="906"/>
      <c r="D105" s="906"/>
      <c r="E105" s="819"/>
      <c r="F105" s="819"/>
      <c r="G105" s="819"/>
      <c r="H105" s="819"/>
      <c r="I105" s="819"/>
      <c r="J105" s="819"/>
      <c r="K105" s="819"/>
      <c r="L105" s="907"/>
      <c r="M105" s="907"/>
      <c r="N105" s="908"/>
    </row>
    <row r="106" spans="1:14" ht="15" customHeight="1">
      <c r="A106" s="7350"/>
      <c r="B106" s="7360" t="s">
        <v>941</v>
      </c>
      <c r="C106" s="7361"/>
      <c r="D106" s="7361"/>
      <c r="E106" s="7361"/>
      <c r="F106" s="7361"/>
      <c r="G106" s="7361"/>
      <c r="H106" s="7362"/>
      <c r="I106" s="7366" t="s">
        <v>942</v>
      </c>
      <c r="J106" s="7367"/>
      <c r="K106" s="7367"/>
      <c r="L106" s="7367"/>
      <c r="M106" s="7367"/>
      <c r="N106" s="7368"/>
    </row>
    <row r="107" spans="1:14" ht="18" customHeight="1">
      <c r="A107" s="7350"/>
      <c r="B107" s="7363"/>
      <c r="C107" s="7364"/>
      <c r="D107" s="7364"/>
      <c r="E107" s="7364"/>
      <c r="F107" s="7364"/>
      <c r="G107" s="7364"/>
      <c r="H107" s="7365"/>
      <c r="I107" s="7369"/>
      <c r="J107" s="7370"/>
      <c r="K107" s="7370"/>
      <c r="L107" s="7370"/>
      <c r="M107" s="7370"/>
      <c r="N107" s="7371"/>
    </row>
    <row r="108" spans="1:14" ht="15" customHeight="1">
      <c r="A108" s="7350"/>
      <c r="B108" s="7363"/>
      <c r="C108" s="7364"/>
      <c r="D108" s="7364"/>
      <c r="E108" s="7364"/>
      <c r="F108" s="7364"/>
      <c r="G108" s="7364"/>
      <c r="H108" s="7365"/>
      <c r="I108" s="7372">
        <v>1</v>
      </c>
      <c r="J108" s="7373"/>
      <c r="K108" s="7374">
        <v>2</v>
      </c>
      <c r="L108" s="7374"/>
      <c r="M108" s="7339">
        <v>3</v>
      </c>
      <c r="N108" s="7340"/>
    </row>
    <row r="109" spans="1:14" ht="15" customHeight="1">
      <c r="A109" s="7350"/>
      <c r="B109" s="7363"/>
      <c r="C109" s="7364"/>
      <c r="D109" s="7364"/>
      <c r="E109" s="7364"/>
      <c r="F109" s="7364"/>
      <c r="G109" s="7364"/>
      <c r="H109" s="7365"/>
      <c r="I109" s="7372"/>
      <c r="J109" s="7373"/>
      <c r="K109" s="7374"/>
      <c r="L109" s="7374"/>
      <c r="M109" s="7339"/>
      <c r="N109" s="7340"/>
    </row>
    <row r="110" spans="1:14" ht="15" customHeight="1">
      <c r="A110" s="7350"/>
      <c r="B110" s="7363"/>
      <c r="C110" s="7364"/>
      <c r="D110" s="7364"/>
      <c r="E110" s="7364"/>
      <c r="F110" s="7364"/>
      <c r="G110" s="7364"/>
      <c r="H110" s="7365"/>
      <c r="I110" s="7372"/>
      <c r="J110" s="7373"/>
      <c r="K110" s="7374"/>
      <c r="L110" s="7374"/>
      <c r="M110" s="7339"/>
      <c r="N110" s="7340"/>
    </row>
    <row r="111" spans="1:14" ht="15" customHeight="1">
      <c r="A111" s="7350"/>
      <c r="B111" s="7363"/>
      <c r="C111" s="7364"/>
      <c r="D111" s="7364"/>
      <c r="E111" s="7364"/>
      <c r="F111" s="7364"/>
      <c r="G111" s="7364"/>
      <c r="H111" s="7365"/>
      <c r="I111" s="7341" t="s">
        <v>943</v>
      </c>
      <c r="J111" s="7342"/>
      <c r="K111" s="7343" t="s">
        <v>944</v>
      </c>
      <c r="L111" s="7343"/>
      <c r="M111" s="7344" t="s">
        <v>945</v>
      </c>
      <c r="N111" s="7345"/>
    </row>
    <row r="112" spans="1:14" ht="15" customHeight="1">
      <c r="A112" s="7350"/>
      <c r="B112" s="7363"/>
      <c r="C112" s="7364"/>
      <c r="D112" s="7364"/>
      <c r="E112" s="7364"/>
      <c r="F112" s="7364"/>
      <c r="G112" s="7364"/>
      <c r="H112" s="7365"/>
      <c r="I112" s="7341"/>
      <c r="J112" s="7342"/>
      <c r="K112" s="7343"/>
      <c r="L112" s="7343"/>
      <c r="M112" s="7344"/>
      <c r="N112" s="7345"/>
    </row>
    <row r="113" spans="1:14" ht="15" customHeight="1">
      <c r="A113" s="7350"/>
      <c r="B113" s="7363"/>
      <c r="C113" s="7364"/>
      <c r="D113" s="7364"/>
      <c r="E113" s="7364"/>
      <c r="F113" s="7364"/>
      <c r="G113" s="7364"/>
      <c r="H113" s="7365"/>
      <c r="I113" s="7341"/>
      <c r="J113" s="7342"/>
      <c r="K113" s="7343"/>
      <c r="L113" s="7343"/>
      <c r="M113" s="7344"/>
      <c r="N113" s="7345"/>
    </row>
    <row r="114" spans="1:14" ht="15" customHeight="1">
      <c r="A114" s="7350"/>
      <c r="B114" s="7363"/>
      <c r="C114" s="7364"/>
      <c r="D114" s="7364"/>
      <c r="E114" s="7364"/>
      <c r="F114" s="7364"/>
      <c r="G114" s="7364"/>
      <c r="H114" s="7365"/>
      <c r="I114" s="7341"/>
      <c r="J114" s="7342"/>
      <c r="K114" s="7343"/>
      <c r="L114" s="7343"/>
      <c r="M114" s="7344"/>
      <c r="N114" s="7345"/>
    </row>
    <row r="115" spans="1:14" ht="15" customHeight="1" thickBot="1">
      <c r="A115" s="7350"/>
      <c r="B115" s="7346" t="s">
        <v>946</v>
      </c>
      <c r="C115" s="7347"/>
      <c r="D115" s="7347"/>
      <c r="E115" s="7347"/>
      <c r="F115" s="7347"/>
      <c r="G115" s="7347"/>
      <c r="H115" s="7347"/>
      <c r="I115" s="7347"/>
      <c r="J115" s="7347"/>
      <c r="K115" s="7347"/>
      <c r="L115" s="7347"/>
      <c r="M115" s="7347"/>
      <c r="N115" s="7348"/>
    </row>
    <row r="116" spans="1:14" ht="15" customHeight="1">
      <c r="A116" s="7350"/>
      <c r="B116" s="905"/>
      <c r="C116" s="906"/>
      <c r="D116" s="906"/>
      <c r="E116" s="819"/>
      <c r="F116" s="819"/>
      <c r="G116" s="819"/>
      <c r="H116" s="819"/>
      <c r="I116" s="819"/>
      <c r="J116" s="819"/>
      <c r="K116" s="819"/>
      <c r="L116" s="907"/>
      <c r="M116" s="907"/>
      <c r="N116" s="908"/>
    </row>
    <row r="117" spans="1:14" ht="15" customHeight="1">
      <c r="A117" s="7350"/>
      <c r="B117" s="7375" t="s">
        <v>947</v>
      </c>
      <c r="C117" s="7376"/>
      <c r="D117" s="909" t="s">
        <v>948</v>
      </c>
      <c r="E117" s="910"/>
      <c r="F117" s="910"/>
      <c r="G117" s="7377" t="s">
        <v>949</v>
      </c>
      <c r="H117" s="7377"/>
      <c r="I117" s="7377"/>
      <c r="J117" s="7378" t="s">
        <v>892</v>
      </c>
      <c r="K117" s="7378"/>
      <c r="L117" s="7378"/>
      <c r="M117" s="7378"/>
      <c r="N117" s="7379"/>
    </row>
    <row r="118" spans="1:14" ht="15" customHeight="1">
      <c r="A118" s="7350"/>
      <c r="B118" s="7380">
        <f>I147/M147</f>
        <v>2.8410000000000002</v>
      </c>
      <c r="C118" s="7381">
        <f>C142/M147</f>
        <v>9.2048400000000008</v>
      </c>
      <c r="D118" s="911">
        <v>2.5</v>
      </c>
      <c r="E118" s="912"/>
      <c r="F118" s="913" t="s">
        <v>950</v>
      </c>
      <c r="G118" s="914" t="s">
        <v>951</v>
      </c>
      <c r="H118" s="915" t="s">
        <v>952</v>
      </c>
      <c r="I118" s="914" t="s">
        <v>953</v>
      </c>
      <c r="J118" s="7382" t="s">
        <v>943</v>
      </c>
      <c r="K118" s="7383" t="s">
        <v>954</v>
      </c>
      <c r="L118" s="7384" t="s">
        <v>955</v>
      </c>
      <c r="M118" s="7385" t="s">
        <v>956</v>
      </c>
      <c r="N118" s="7386" t="s">
        <v>957</v>
      </c>
    </row>
    <row r="119" spans="1:14" ht="15" customHeight="1">
      <c r="A119" s="7350"/>
      <c r="B119" s="7380"/>
      <c r="C119" s="7381"/>
      <c r="D119" s="918">
        <f>C118*D118</f>
        <v>23.012100000000004</v>
      </c>
      <c r="E119" s="919"/>
      <c r="F119" s="920" t="s">
        <v>958</v>
      </c>
      <c r="G119" s="920" t="s">
        <v>958</v>
      </c>
      <c r="H119" s="920" t="s">
        <v>958</v>
      </c>
      <c r="I119" s="920" t="s">
        <v>958</v>
      </c>
      <c r="J119" s="7382"/>
      <c r="K119" s="7383"/>
      <c r="L119" s="7384"/>
      <c r="M119" s="7385"/>
      <c r="N119" s="7386"/>
    </row>
    <row r="120" spans="1:14" ht="15" customHeight="1">
      <c r="A120" s="7350"/>
      <c r="B120" s="925" t="s">
        <v>761</v>
      </c>
      <c r="C120" s="926" t="s">
        <v>957</v>
      </c>
      <c r="D120" s="927" t="s">
        <v>959</v>
      </c>
      <c r="E120" s="928"/>
      <c r="F120" s="928"/>
      <c r="G120" s="929"/>
      <c r="H120" s="929"/>
      <c r="I120" s="929"/>
      <c r="J120" s="930" t="s">
        <v>951</v>
      </c>
      <c r="K120" s="931" t="s">
        <v>951</v>
      </c>
      <c r="L120" s="932" t="s">
        <v>951</v>
      </c>
      <c r="M120" s="923" t="s">
        <v>960</v>
      </c>
      <c r="N120" s="924" t="s">
        <v>957</v>
      </c>
    </row>
    <row r="121" spans="1:14" ht="15" customHeight="1">
      <c r="A121" s="7350"/>
      <c r="B121" s="933">
        <f>G121</f>
        <v>0.5</v>
      </c>
      <c r="C121" s="934">
        <f>M121*B121</f>
        <v>1.62</v>
      </c>
      <c r="D121" s="935"/>
      <c r="E121" s="935"/>
      <c r="F121" s="936" t="s">
        <v>961</v>
      </c>
      <c r="G121" s="937">
        <v>0.5</v>
      </c>
      <c r="H121" s="7387" t="s">
        <v>962</v>
      </c>
      <c r="I121" s="7387"/>
      <c r="J121" s="836">
        <f>(B121/I147)*I108</f>
        <v>0.17599436818021821</v>
      </c>
      <c r="K121" s="938">
        <f>(B121/K147)*K108</f>
        <v>1</v>
      </c>
      <c r="L121" s="922">
        <f>(B121/M147)*M108</f>
        <v>1.5</v>
      </c>
      <c r="M121" s="923">
        <v>3.24</v>
      </c>
      <c r="N121" s="924">
        <f>M121*J121</f>
        <v>0.57022175290390709</v>
      </c>
    </row>
    <row r="122" spans="1:14" ht="15" customHeight="1">
      <c r="A122" s="7350"/>
      <c r="B122" s="933">
        <f>G122</f>
        <v>0.42</v>
      </c>
      <c r="C122" s="934">
        <f>M122*B122</f>
        <v>1.3608</v>
      </c>
      <c r="D122" s="935"/>
      <c r="E122" s="935"/>
      <c r="F122" s="939" t="s">
        <v>919</v>
      </c>
      <c r="G122" s="937">
        <v>0.42</v>
      </c>
      <c r="H122" s="7387"/>
      <c r="I122" s="7387"/>
      <c r="J122" s="836">
        <f>(B122/I147)*I108</f>
        <v>0.1478352692713833</v>
      </c>
      <c r="K122" s="921">
        <f>(B122/K147)*K108</f>
        <v>0.84</v>
      </c>
      <c r="L122" s="922">
        <f>(B122/M147)*M108</f>
        <v>1.26</v>
      </c>
      <c r="M122" s="940">
        <v>3.24</v>
      </c>
      <c r="N122" s="924">
        <f>M122*J122</f>
        <v>0.47898627243928193</v>
      </c>
    </row>
    <row r="123" spans="1:14" ht="15.75" customHeight="1">
      <c r="A123" s="7350"/>
      <c r="B123" s="933">
        <f>G123</f>
        <v>0.05</v>
      </c>
      <c r="C123" s="934">
        <f>M123*B123</f>
        <v>0.16200000000000003</v>
      </c>
      <c r="D123" s="935"/>
      <c r="E123" s="935"/>
      <c r="F123" s="939" t="s">
        <v>127</v>
      </c>
      <c r="G123" s="937">
        <v>0.05</v>
      </c>
      <c r="H123" s="7387"/>
      <c r="I123" s="7387"/>
      <c r="J123" s="836">
        <f>(B123/I147)*I108</f>
        <v>1.7599436818021823E-2</v>
      </c>
      <c r="K123" s="921">
        <f>(B123/K147)*K108</f>
        <v>0.1</v>
      </c>
      <c r="L123" s="922">
        <f>(B123/M147)*M108</f>
        <v>0.15000000000000002</v>
      </c>
      <c r="M123" s="940">
        <v>3.24</v>
      </c>
      <c r="N123" s="924">
        <f>M123*J123</f>
        <v>5.7022175290390713E-2</v>
      </c>
    </row>
    <row r="124" spans="1:14" ht="15.75" customHeight="1">
      <c r="A124" s="7350"/>
      <c r="B124" s="941" t="s">
        <v>963</v>
      </c>
      <c r="C124" s="942"/>
      <c r="D124" s="943"/>
      <c r="E124" s="943"/>
      <c r="F124" s="944"/>
      <c r="G124" s="945"/>
      <c r="H124" s="946"/>
      <c r="I124" s="946"/>
      <c r="J124" s="947"/>
      <c r="K124" s="947"/>
      <c r="L124" s="947"/>
      <c r="M124" s="944"/>
      <c r="N124" s="948"/>
    </row>
    <row r="125" spans="1:14" ht="15.75" customHeight="1">
      <c r="A125" s="7350"/>
      <c r="B125" s="949"/>
      <c r="C125" s="926"/>
      <c r="D125" s="942" t="s">
        <v>964</v>
      </c>
      <c r="E125" s="950"/>
      <c r="F125" s="951"/>
      <c r="G125" s="937"/>
      <c r="H125" s="951"/>
      <c r="I125" s="952"/>
      <c r="J125" s="953"/>
      <c r="K125" s="954"/>
      <c r="L125" s="955"/>
      <c r="M125" s="940"/>
      <c r="N125" s="924"/>
    </row>
    <row r="126" spans="1:14" ht="15" customHeight="1">
      <c r="A126" s="7350"/>
      <c r="B126" s="933">
        <f>IF(ISBLANK(G126),I126*H126,G126)</f>
        <v>0.5</v>
      </c>
      <c r="C126" s="934">
        <f>M126*B126</f>
        <v>1.62</v>
      </c>
      <c r="D126" s="935"/>
      <c r="E126" s="935"/>
      <c r="F126" s="936" t="s">
        <v>961</v>
      </c>
      <c r="G126" s="937">
        <v>0.5</v>
      </c>
      <c r="H126" s="956"/>
      <c r="I126" s="957"/>
      <c r="J126" s="836">
        <f>(B126/I147)*I108</f>
        <v>0.17599436818021821</v>
      </c>
      <c r="K126" s="938">
        <f>(B126/K147)*K108</f>
        <v>1</v>
      </c>
      <c r="L126" s="922">
        <f>(B126/M147)*M108</f>
        <v>1.5</v>
      </c>
      <c r="M126" s="923">
        <v>3.24</v>
      </c>
      <c r="N126" s="924">
        <f>M126*J126</f>
        <v>0.57022175290390709</v>
      </c>
    </row>
    <row r="127" spans="1:14">
      <c r="A127" s="7350"/>
      <c r="B127" s="933">
        <f>IF(ISBLANK(G127),I127*H127,G127)</f>
        <v>0.02</v>
      </c>
      <c r="C127" s="934">
        <f>M127*B127</f>
        <v>6.480000000000001E-2</v>
      </c>
      <c r="D127" s="935"/>
      <c r="E127" s="935"/>
      <c r="F127" s="939" t="s">
        <v>965</v>
      </c>
      <c r="G127" s="937">
        <v>0.02</v>
      </c>
      <c r="H127" s="956"/>
      <c r="I127" s="957"/>
      <c r="J127" s="836">
        <f>(B127/I147)*I108</f>
        <v>7.0397747272087294E-3</v>
      </c>
      <c r="K127" s="921">
        <f>(B127/K147)*K108</f>
        <v>0.04</v>
      </c>
      <c r="L127" s="922">
        <f>(B127/M147)*M108</f>
        <v>0.06</v>
      </c>
      <c r="M127" s="923">
        <v>3.24</v>
      </c>
      <c r="N127" s="924">
        <f>M127*J127</f>
        <v>2.2808870116156284E-2</v>
      </c>
    </row>
    <row r="128" spans="1:14" ht="15" customHeight="1">
      <c r="A128" s="7350"/>
      <c r="B128" s="933">
        <f>IF(ISBLANK(G128),I128*H128,G128)</f>
        <v>0.2</v>
      </c>
      <c r="C128" s="934">
        <f>M128*B128</f>
        <v>0.64800000000000013</v>
      </c>
      <c r="D128" s="935"/>
      <c r="E128" s="935"/>
      <c r="F128" s="939" t="s">
        <v>922</v>
      </c>
      <c r="G128" s="937">
        <v>0.2</v>
      </c>
      <c r="H128" s="956"/>
      <c r="I128" s="957"/>
      <c r="J128" s="836">
        <f>(B128/I147)*I108</f>
        <v>7.0397747272087294E-2</v>
      </c>
      <c r="K128" s="921">
        <f>(B128/K147)*K108</f>
        <v>0.4</v>
      </c>
      <c r="L128" s="922">
        <f>(B128/M147)*M108</f>
        <v>0.60000000000000009</v>
      </c>
      <c r="M128" s="923">
        <v>3.24</v>
      </c>
      <c r="N128" s="924">
        <f>M128*J128</f>
        <v>0.22808870116156285</v>
      </c>
    </row>
    <row r="129" spans="1:14" ht="15" customHeight="1">
      <c r="A129" s="7350"/>
      <c r="B129" s="933">
        <f>IF(ISBLANK(G129),I129*H129,G129)</f>
        <v>0.30000000000000004</v>
      </c>
      <c r="C129" s="934">
        <f>M129*B129</f>
        <v>0.9720000000000002</v>
      </c>
      <c r="D129" s="935"/>
      <c r="E129" s="935"/>
      <c r="F129" s="939" t="s">
        <v>966</v>
      </c>
      <c r="G129" s="937"/>
      <c r="H129" s="956">
        <v>6</v>
      </c>
      <c r="I129" s="957">
        <v>0.05</v>
      </c>
      <c r="J129" s="836">
        <f>(B129/I147)*I108</f>
        <v>0.10559662090813095</v>
      </c>
      <c r="K129" s="921">
        <f>(B129/K147)*K108</f>
        <v>0.60000000000000009</v>
      </c>
      <c r="L129" s="922">
        <f>(B129/M147)*M108</f>
        <v>0.90000000000000013</v>
      </c>
      <c r="M129" s="923">
        <v>3.24</v>
      </c>
      <c r="N129" s="924">
        <f>M129*J129</f>
        <v>0.34213305174234432</v>
      </c>
    </row>
    <row r="130" spans="1:14" ht="15.75" customHeight="1">
      <c r="A130" s="7350"/>
      <c r="B130" s="949"/>
      <c r="C130" s="926"/>
      <c r="D130" s="942" t="s">
        <v>967</v>
      </c>
      <c r="E130" s="950"/>
      <c r="F130" s="951"/>
      <c r="G130" s="937"/>
      <c r="H130" s="958"/>
      <c r="I130" s="914"/>
      <c r="J130" s="953"/>
      <c r="K130" s="954"/>
      <c r="L130" s="955"/>
      <c r="M130" s="940"/>
      <c r="N130" s="924"/>
    </row>
    <row r="131" spans="1:14">
      <c r="A131" s="7350"/>
      <c r="B131" s="933">
        <f>IF(ISBLANK(G131),I131*H131,G131)</f>
        <v>0.25</v>
      </c>
      <c r="C131" s="934">
        <f>M131*B131</f>
        <v>0.81</v>
      </c>
      <c r="D131" s="935"/>
      <c r="E131" s="935"/>
      <c r="F131" s="939" t="s">
        <v>135</v>
      </c>
      <c r="G131" s="937">
        <v>0.25</v>
      </c>
      <c r="H131" s="956"/>
      <c r="I131" s="957"/>
      <c r="J131" s="836">
        <f>(B131/I147)*I108</f>
        <v>8.7997184090109107E-2</v>
      </c>
      <c r="K131" s="921">
        <f>(B131/K147)*K108</f>
        <v>0.5</v>
      </c>
      <c r="L131" s="922">
        <f>(B131/M147)*M108</f>
        <v>0.75</v>
      </c>
      <c r="M131" s="923">
        <v>3.24</v>
      </c>
      <c r="N131" s="924">
        <f>M131*J131</f>
        <v>0.28511087645195354</v>
      </c>
    </row>
    <row r="132" spans="1:14" ht="15" customHeight="1">
      <c r="A132" s="7350"/>
      <c r="B132" s="933">
        <f>IF(ISBLANK(G132),I132*H132,G132)</f>
        <v>1E-3</v>
      </c>
      <c r="C132" s="934">
        <f>M132*B132</f>
        <v>3.2400000000000003E-3</v>
      </c>
      <c r="D132" s="935"/>
      <c r="E132" s="935"/>
      <c r="F132" s="939" t="s">
        <v>968</v>
      </c>
      <c r="G132" s="937"/>
      <c r="H132" s="956">
        <v>2</v>
      </c>
      <c r="I132" s="959">
        <v>5.0000000000000001E-4</v>
      </c>
      <c r="J132" s="960">
        <f>(B132/I147)*I108</f>
        <v>3.5198873636043646E-4</v>
      </c>
      <c r="K132" s="961">
        <f>(B132/K147)*K108</f>
        <v>2E-3</v>
      </c>
      <c r="L132" s="962">
        <f>(B132/M147)*M108</f>
        <v>3.0000000000000001E-3</v>
      </c>
      <c r="M132" s="923">
        <v>3.24</v>
      </c>
      <c r="N132" s="924">
        <f>M132*J132</f>
        <v>1.1404435058078141E-3</v>
      </c>
    </row>
    <row r="133" spans="1:14" ht="15.75" customHeight="1">
      <c r="A133" s="7350"/>
      <c r="B133" s="949"/>
      <c r="C133" s="926"/>
      <c r="D133" s="942" t="s">
        <v>969</v>
      </c>
      <c r="E133" s="950"/>
      <c r="F133" s="951"/>
      <c r="G133" s="937"/>
      <c r="H133" s="958"/>
      <c r="I133" s="914"/>
      <c r="J133" s="953"/>
      <c r="K133" s="954"/>
      <c r="L133" s="955"/>
      <c r="M133" s="940"/>
      <c r="N133" s="924"/>
    </row>
    <row r="134" spans="1:14" ht="15" customHeight="1">
      <c r="A134" s="7350"/>
      <c r="B134" s="933">
        <f>IF(ISBLANK(G134),I134*H134,G134)</f>
        <v>0.1</v>
      </c>
      <c r="C134" s="934">
        <f>M134*B134</f>
        <v>0.32400000000000007</v>
      </c>
      <c r="D134" s="935"/>
      <c r="E134" s="935"/>
      <c r="F134" s="939" t="s">
        <v>970</v>
      </c>
      <c r="G134" s="937">
        <v>0.1</v>
      </c>
      <c r="H134" s="956"/>
      <c r="I134" s="957"/>
      <c r="J134" s="836">
        <f>(B134/I147)*I108</f>
        <v>3.5198873636043647E-2</v>
      </c>
      <c r="K134" s="921">
        <f>(B134/K147)*K108</f>
        <v>0.2</v>
      </c>
      <c r="L134" s="922">
        <f>(B134/M147)*M108</f>
        <v>0.30000000000000004</v>
      </c>
      <c r="M134" s="923">
        <v>3.24</v>
      </c>
      <c r="N134" s="924">
        <f>M134*J134</f>
        <v>0.11404435058078143</v>
      </c>
    </row>
    <row r="135" spans="1:14">
      <c r="A135" s="7350"/>
      <c r="B135" s="933">
        <f>IF(ISBLANK(G135),I135*H135,G135)</f>
        <v>0.45</v>
      </c>
      <c r="C135" s="934">
        <f>M135*B135</f>
        <v>1.4580000000000002</v>
      </c>
      <c r="D135" s="935"/>
      <c r="E135" s="935"/>
      <c r="F135" s="939" t="s">
        <v>971</v>
      </c>
      <c r="G135" s="937">
        <v>0.45</v>
      </c>
      <c r="H135" s="956"/>
      <c r="I135" s="957"/>
      <c r="J135" s="836">
        <f>(B135/I147)*I108</f>
        <v>0.1583949313621964</v>
      </c>
      <c r="K135" s="921">
        <f>(B135/K147)*K108</f>
        <v>0.9</v>
      </c>
      <c r="L135" s="922">
        <f>(B135/M147)*M108</f>
        <v>1.35</v>
      </c>
      <c r="M135" s="923">
        <v>3.24</v>
      </c>
      <c r="N135" s="924">
        <f>M135*J135</f>
        <v>0.51319957761351642</v>
      </c>
    </row>
    <row r="136" spans="1:14">
      <c r="A136" s="7350"/>
      <c r="B136" s="933">
        <f>IF(ISBLANK(G136),I136*H136,G136)</f>
        <v>0.05</v>
      </c>
      <c r="C136" s="934">
        <f>M136*B136</f>
        <v>0.16200000000000003</v>
      </c>
      <c r="D136" s="935"/>
      <c r="E136" s="935"/>
      <c r="F136" s="939" t="s">
        <v>972</v>
      </c>
      <c r="G136" s="937">
        <v>0.05</v>
      </c>
      <c r="H136" s="956"/>
      <c r="I136" s="957"/>
      <c r="J136" s="836">
        <f>(B136/I147)*I108</f>
        <v>1.7599436818021823E-2</v>
      </c>
      <c r="K136" s="921">
        <f>(B136/K147)*K108</f>
        <v>0.1</v>
      </c>
      <c r="L136" s="922">
        <f>(B136/M147)*M108</f>
        <v>0.15000000000000002</v>
      </c>
      <c r="M136" s="923">
        <v>3.24</v>
      </c>
      <c r="N136" s="924">
        <f>M136*J136</f>
        <v>5.7022175290390713E-2</v>
      </c>
    </row>
    <row r="137" spans="1:14">
      <c r="A137" s="7350"/>
      <c r="B137" s="933">
        <f>IF(ISBLANK(G137),I137*H137,G137)</f>
        <v>0</v>
      </c>
      <c r="C137" s="934">
        <f>M137*B137</f>
        <v>0</v>
      </c>
      <c r="D137" s="935"/>
      <c r="E137" s="935"/>
      <c r="F137" s="939"/>
      <c r="G137" s="937"/>
      <c r="H137" s="956"/>
      <c r="I137" s="957"/>
      <c r="J137" s="836">
        <f>(B137/I147)*I108</f>
        <v>0</v>
      </c>
      <c r="K137" s="921">
        <f>(B137/K147)*K108</f>
        <v>0</v>
      </c>
      <c r="L137" s="922">
        <f>(B137/M147)*M108</f>
        <v>0</v>
      </c>
      <c r="M137" s="923"/>
      <c r="N137" s="924">
        <f>M137*J137</f>
        <v>0</v>
      </c>
    </row>
    <row r="138" spans="1:14">
      <c r="A138" s="7350"/>
      <c r="B138" s="963"/>
      <c r="C138" s="934"/>
      <c r="D138" s="935"/>
      <c r="E138" s="935"/>
      <c r="F138" s="939"/>
      <c r="G138" s="964"/>
      <c r="H138" s="956"/>
      <c r="I138" s="957"/>
      <c r="J138" s="965"/>
      <c r="K138" s="966"/>
      <c r="L138" s="967"/>
      <c r="M138" s="923"/>
      <c r="N138" s="924"/>
    </row>
    <row r="139" spans="1:14" ht="15.75" customHeight="1" thickBot="1">
      <c r="A139" s="7350"/>
      <c r="B139" s="968" t="s">
        <v>761</v>
      </c>
      <c r="C139" s="969"/>
      <c r="D139" s="969"/>
      <c r="E139" s="969"/>
      <c r="F139" s="969"/>
      <c r="G139" s="969"/>
      <c r="H139" s="969"/>
      <c r="I139" s="969"/>
      <c r="J139" s="969"/>
      <c r="K139" s="969"/>
      <c r="L139" s="969"/>
      <c r="M139" s="969"/>
      <c r="N139" s="970"/>
    </row>
    <row r="140" spans="1:14" ht="15.75">
      <c r="A140" s="7350"/>
      <c r="B140" s="971">
        <f>SUM(B121:B125)</f>
        <v>0.97</v>
      </c>
      <c r="C140" s="972">
        <f>SUM(C121:C125)</f>
        <v>3.1428000000000003</v>
      </c>
      <c r="D140" s="973" t="s">
        <v>317</v>
      </c>
      <c r="E140" s="7388" t="s">
        <v>959</v>
      </c>
      <c r="F140" s="7388"/>
      <c r="G140" s="7388"/>
      <c r="H140" s="7388"/>
      <c r="I140" s="7388"/>
      <c r="J140" s="974">
        <f>SUM(J121:J125)</f>
        <v>0.34142907426962338</v>
      </c>
      <c r="K140" s="974">
        <f>SUM(K121:K125)</f>
        <v>1.94</v>
      </c>
      <c r="L140" s="974">
        <f>SUM(L121:L125)</f>
        <v>2.9099999999999997</v>
      </c>
      <c r="M140" s="975"/>
      <c r="N140" s="976"/>
    </row>
    <row r="141" spans="1:14" ht="15.75">
      <c r="A141" s="7350"/>
      <c r="B141" s="971">
        <f>SUM(B126:B138)</f>
        <v>1.871</v>
      </c>
      <c r="C141" s="977">
        <f>SUM(C126:C139)</f>
        <v>6.0620400000000005</v>
      </c>
      <c r="D141" s="973" t="s">
        <v>318</v>
      </c>
      <c r="E141" s="7389" t="s">
        <v>973</v>
      </c>
      <c r="F141" s="7389"/>
      <c r="G141" s="7389"/>
      <c r="H141" s="7389"/>
      <c r="I141" s="7389"/>
      <c r="J141" s="974">
        <f>SUM(J126:J139)</f>
        <v>0.65857092573037657</v>
      </c>
      <c r="K141" s="974">
        <f>SUM(K126:K139)</f>
        <v>3.742</v>
      </c>
      <c r="L141" s="974">
        <f>SUM(L126:L139)</f>
        <v>5.6130000000000013</v>
      </c>
      <c r="M141" s="975"/>
      <c r="N141" s="976"/>
    </row>
    <row r="142" spans="1:14" ht="15.75" customHeight="1">
      <c r="A142" s="7350"/>
      <c r="B142" s="978">
        <f>SUM(B121:B138)</f>
        <v>2.8410000000000002</v>
      </c>
      <c r="C142" s="979">
        <f>SUM(C121:C139)</f>
        <v>9.2048400000000008</v>
      </c>
      <c r="D142" s="980" t="s">
        <v>319</v>
      </c>
      <c r="E142" s="7390" t="s">
        <v>943</v>
      </c>
      <c r="F142" s="7390"/>
      <c r="G142" s="7390"/>
      <c r="H142" s="7390"/>
      <c r="I142" s="7390"/>
      <c r="J142" s="981">
        <f>SUM(J121:J139)</f>
        <v>1</v>
      </c>
      <c r="K142" s="981">
        <f>SUM(K121:K139)</f>
        <v>5.6820000000000004</v>
      </c>
      <c r="L142" s="981">
        <f>SUM(L121:L139)</f>
        <v>8.5230000000000015</v>
      </c>
      <c r="M142" s="975"/>
      <c r="N142" s="976"/>
    </row>
    <row r="143" spans="1:14" ht="15.75" customHeight="1" thickBot="1">
      <c r="A143" s="7350"/>
      <c r="B143" s="982" t="str">
        <f>LEFT(ADDRESS(1,COLUMN(),4),LEN(ADDRESS(1,COLUMN(),4))-1)</f>
        <v>B</v>
      </c>
      <c r="C143" s="983" t="s">
        <v>974</v>
      </c>
      <c r="D143" s="984">
        <f>ROW()-1</f>
        <v>142</v>
      </c>
      <c r="E143" s="983" t="s">
        <v>975</v>
      </c>
      <c r="F143" s="985"/>
      <c r="G143" s="986"/>
      <c r="H143" s="986"/>
      <c r="I143" s="987" t="s">
        <v>976</v>
      </c>
      <c r="J143" s="988">
        <f>SUM(N121:N139)</f>
        <v>3.24</v>
      </c>
      <c r="K143" s="988">
        <f>(J143/J142)*K142</f>
        <v>18.409680000000002</v>
      </c>
      <c r="L143" s="988">
        <f>(K143/K142)*L142</f>
        <v>27.614520000000006</v>
      </c>
      <c r="M143" s="975"/>
      <c r="N143" s="989" t="str">
        <f>LEFT(ADDRESS(1,COLUMN(),4),LEN(ADDRESS(1,COLUMN(),4))-1)</f>
        <v>N</v>
      </c>
    </row>
    <row r="144" spans="1:14" ht="15" customHeight="1">
      <c r="A144" s="7350"/>
      <c r="B144" s="7391" t="s">
        <v>977</v>
      </c>
      <c r="C144" s="7392"/>
      <c r="D144" s="7392"/>
      <c r="E144" s="7392"/>
      <c r="F144" s="7392"/>
      <c r="G144" s="7392"/>
      <c r="H144" s="7392"/>
      <c r="I144" s="7392"/>
      <c r="J144" s="7392"/>
      <c r="K144" s="7392"/>
      <c r="L144" s="7392"/>
      <c r="M144" s="7392"/>
      <c r="N144" s="7393"/>
    </row>
    <row r="145" spans="1:14" ht="15" customHeight="1">
      <c r="A145" s="7350"/>
      <c r="B145" s="990" t="s">
        <v>978</v>
      </c>
      <c r="C145" s="991"/>
      <c r="D145" s="991"/>
      <c r="E145" s="991"/>
      <c r="F145" s="991"/>
      <c r="G145" s="991"/>
      <c r="H145" s="991"/>
      <c r="I145" s="7382" t="s">
        <v>943</v>
      </c>
      <c r="J145" s="7382"/>
      <c r="K145" s="7383" t="s">
        <v>954</v>
      </c>
      <c r="L145" s="7383"/>
      <c r="M145" s="7384" t="s">
        <v>979</v>
      </c>
      <c r="N145" s="7394"/>
    </row>
    <row r="146" spans="1:14" ht="18" customHeight="1">
      <c r="A146" s="7350"/>
      <c r="B146" s="7395" t="s">
        <v>980</v>
      </c>
      <c r="C146" s="7396"/>
      <c r="D146" s="7396"/>
      <c r="E146" s="7396"/>
      <c r="F146" s="7396"/>
      <c r="G146" s="7396"/>
      <c r="H146" s="7396"/>
      <c r="I146" s="7382"/>
      <c r="J146" s="7382"/>
      <c r="K146" s="7383"/>
      <c r="L146" s="7383"/>
      <c r="M146" s="7384"/>
      <c r="N146" s="7394"/>
    </row>
    <row r="147" spans="1:14" ht="15" customHeight="1">
      <c r="A147" s="7350"/>
      <c r="B147" s="7395"/>
      <c r="C147" s="7396"/>
      <c r="D147" s="7396"/>
      <c r="E147" s="7396"/>
      <c r="F147" s="7396"/>
      <c r="G147" s="7396"/>
      <c r="H147" s="7396"/>
      <c r="I147" s="7397">
        <f>B142</f>
        <v>2.8410000000000002</v>
      </c>
      <c r="J147" s="7397"/>
      <c r="K147" s="7403">
        <f>G121+G126</f>
        <v>1</v>
      </c>
      <c r="L147" s="7403"/>
      <c r="M147" s="7404">
        <v>1</v>
      </c>
      <c r="N147" s="7405"/>
    </row>
    <row r="148" spans="1:14" ht="15" customHeight="1">
      <c r="A148" s="7350"/>
      <c r="B148" s="7395"/>
      <c r="C148" s="7396"/>
      <c r="D148" s="7396"/>
      <c r="E148" s="7396"/>
      <c r="F148" s="7396"/>
      <c r="G148" s="7396"/>
      <c r="H148" s="7396"/>
      <c r="I148" s="7397"/>
      <c r="J148" s="7397"/>
      <c r="K148" s="7403"/>
      <c r="L148" s="7403"/>
      <c r="M148" s="7404"/>
      <c r="N148" s="7405"/>
    </row>
    <row r="149" spans="1:14" ht="15" customHeight="1">
      <c r="A149" s="7350"/>
      <c r="B149" s="7395"/>
      <c r="C149" s="7396"/>
      <c r="D149" s="7396"/>
      <c r="E149" s="7396"/>
      <c r="F149" s="7396"/>
      <c r="G149" s="7396"/>
      <c r="H149" s="7396"/>
      <c r="I149" s="7406" t="s">
        <v>761</v>
      </c>
      <c r="J149" s="7406"/>
      <c r="K149" s="7403"/>
      <c r="L149" s="7403"/>
      <c r="M149" s="7404"/>
      <c r="N149" s="7405"/>
    </row>
    <row r="150" spans="1:14" ht="15.75" customHeight="1">
      <c r="A150" s="7350"/>
      <c r="B150" s="993" t="s">
        <v>981</v>
      </c>
      <c r="C150" s="994" t="s">
        <v>982</v>
      </c>
      <c r="D150" s="995"/>
      <c r="E150" s="995"/>
      <c r="F150" s="995"/>
      <c r="G150" s="995"/>
      <c r="H150" s="995"/>
      <c r="I150" s="995"/>
      <c r="J150" s="812"/>
      <c r="K150" s="812"/>
      <c r="L150" s="812"/>
      <c r="M150" s="681"/>
      <c r="N150" s="996"/>
    </row>
    <row r="151" spans="1:14" ht="15.75" customHeight="1">
      <c r="A151" s="7350"/>
      <c r="B151" s="997" t="s">
        <v>983</v>
      </c>
      <c r="C151" s="994" t="s">
        <v>984</v>
      </c>
      <c r="D151" s="995"/>
      <c r="E151" s="995"/>
      <c r="F151" s="995"/>
      <c r="G151" s="995"/>
      <c r="H151" s="995"/>
      <c r="I151" s="995"/>
      <c r="J151" s="681"/>
      <c r="K151" s="681"/>
      <c r="L151" s="681"/>
      <c r="M151" s="681"/>
      <c r="N151" s="996"/>
    </row>
    <row r="152" spans="1:14">
      <c r="A152" s="7350"/>
      <c r="B152" s="982"/>
      <c r="C152" s="983"/>
      <c r="D152" s="998"/>
      <c r="E152" s="983"/>
      <c r="F152" s="985"/>
      <c r="G152" s="986"/>
      <c r="H152" s="986"/>
      <c r="I152" s="987"/>
      <c r="J152" s="988"/>
      <c r="K152" s="988"/>
      <c r="L152" s="988"/>
      <c r="M152" s="975"/>
      <c r="N152" s="999"/>
    </row>
    <row r="153" spans="1:14" ht="15.75" customHeight="1" thickBot="1">
      <c r="A153" s="7350"/>
      <c r="B153" s="7407" t="s">
        <v>946</v>
      </c>
      <c r="C153" s="7408"/>
      <c r="D153" s="7408"/>
      <c r="E153" s="7408"/>
      <c r="F153" s="7408"/>
      <c r="G153" s="7408"/>
      <c r="H153" s="7408"/>
      <c r="I153" s="7408"/>
      <c r="J153" s="7408"/>
      <c r="K153" s="7408"/>
      <c r="L153" s="7408"/>
      <c r="M153" s="7408"/>
      <c r="N153" s="7409"/>
    </row>
    <row r="154" spans="1:14" ht="15.75" customHeight="1">
      <c r="A154" s="7350"/>
      <c r="B154" s="7333" t="s">
        <v>985</v>
      </c>
      <c r="C154" s="7334"/>
      <c r="D154" s="7334"/>
      <c r="E154" s="7334"/>
      <c r="F154" s="7334"/>
      <c r="G154" s="7334"/>
      <c r="H154" s="7334"/>
      <c r="I154" s="7334"/>
      <c r="J154" s="7334"/>
      <c r="K154" s="7334"/>
      <c r="L154" s="7334"/>
      <c r="M154" s="7334"/>
      <c r="N154" s="7335"/>
    </row>
    <row r="155" spans="1:14" ht="15.75" customHeight="1">
      <c r="A155" s="7350"/>
      <c r="B155" s="7410"/>
      <c r="C155" s="7411"/>
      <c r="D155" s="7411"/>
      <c r="E155" s="7411"/>
      <c r="F155" s="7411"/>
      <c r="G155" s="7411"/>
      <c r="H155" s="7411"/>
      <c r="I155" s="7411"/>
      <c r="J155" s="7411"/>
      <c r="K155" s="7411"/>
      <c r="L155" s="7411"/>
      <c r="M155" s="7411"/>
      <c r="N155" s="7412"/>
    </row>
    <row r="156" spans="1:14" ht="15.75" customHeight="1">
      <c r="A156" s="7350"/>
      <c r="B156" s="1000" t="s">
        <v>761</v>
      </c>
      <c r="C156" s="1001" t="s">
        <v>986</v>
      </c>
      <c r="D156" s="995"/>
      <c r="E156" s="995"/>
      <c r="F156" s="995"/>
      <c r="G156" s="995"/>
      <c r="H156" s="995"/>
      <c r="I156" s="995"/>
      <c r="J156" s="681"/>
      <c r="K156" s="681"/>
      <c r="L156" s="681"/>
      <c r="M156" s="681"/>
      <c r="N156" s="996"/>
    </row>
    <row r="157" spans="1:14" ht="15.75" customHeight="1">
      <c r="A157" s="7350"/>
      <c r="B157" s="1002" t="s">
        <v>763</v>
      </c>
      <c r="C157" s="1001" t="s">
        <v>987</v>
      </c>
      <c r="D157" s="995"/>
      <c r="E157" s="995"/>
      <c r="F157" s="995"/>
      <c r="G157" s="995"/>
      <c r="H157" s="995"/>
      <c r="I157" s="995"/>
      <c r="J157" s="681"/>
      <c r="K157" s="681"/>
      <c r="L157" s="681"/>
      <c r="M157" s="681"/>
      <c r="N157" s="996"/>
    </row>
    <row r="158" spans="1:14" ht="15.75" customHeight="1">
      <c r="A158" s="7350"/>
      <c r="B158" s="1002" t="s">
        <v>766</v>
      </c>
      <c r="C158" s="1001" t="s">
        <v>988</v>
      </c>
      <c r="D158" s="995"/>
      <c r="E158" s="995"/>
      <c r="F158" s="995"/>
      <c r="G158" s="995"/>
      <c r="H158" s="995"/>
      <c r="I158" s="995"/>
      <c r="J158" s="681"/>
      <c r="K158" s="681"/>
      <c r="L158" s="681"/>
      <c r="M158" s="681"/>
      <c r="N158" s="996"/>
    </row>
    <row r="159" spans="1:14" ht="15.75" customHeight="1">
      <c r="A159" s="7350"/>
      <c r="B159" s="1002" t="s">
        <v>810</v>
      </c>
      <c r="C159" s="1001" t="s">
        <v>989</v>
      </c>
      <c r="D159" s="995"/>
      <c r="E159" s="995"/>
      <c r="F159" s="995"/>
      <c r="G159" s="995"/>
      <c r="H159" s="995"/>
      <c r="I159" s="995"/>
      <c r="J159" s="681"/>
      <c r="K159" s="681"/>
      <c r="L159" s="681"/>
      <c r="M159" s="681"/>
      <c r="N159" s="996"/>
    </row>
    <row r="160" spans="1:14" ht="15.75" customHeight="1">
      <c r="A160" s="7350"/>
      <c r="B160" s="1002" t="s">
        <v>990</v>
      </c>
      <c r="C160" s="1001" t="s">
        <v>991</v>
      </c>
      <c r="D160" s="995"/>
      <c r="E160" s="995"/>
      <c r="F160" s="995"/>
      <c r="G160" s="995"/>
      <c r="H160" s="995"/>
      <c r="I160" s="995"/>
      <c r="J160" s="681"/>
      <c r="K160" s="681"/>
      <c r="L160" s="681"/>
      <c r="M160" s="681"/>
      <c r="N160" s="996"/>
    </row>
    <row r="161" spans="1:14" ht="15.75" customHeight="1">
      <c r="A161" s="7350"/>
      <c r="B161" s="1002" t="s">
        <v>992</v>
      </c>
      <c r="C161" s="1001" t="s">
        <v>993</v>
      </c>
      <c r="D161" s="995"/>
      <c r="E161" s="995"/>
      <c r="F161" s="995"/>
      <c r="G161" s="995"/>
      <c r="H161" s="995"/>
      <c r="I161" s="995"/>
      <c r="J161" s="681"/>
      <c r="K161" s="681"/>
      <c r="L161" s="681"/>
      <c r="M161" s="681"/>
      <c r="N161" s="996"/>
    </row>
    <row r="162" spans="1:14" ht="15.75" customHeight="1">
      <c r="A162" s="7350"/>
      <c r="B162" s="1002" t="s">
        <v>994</v>
      </c>
      <c r="C162" s="1003" t="s">
        <v>995</v>
      </c>
      <c r="D162" s="995"/>
      <c r="E162" s="995"/>
      <c r="F162" s="995"/>
      <c r="G162" s="995"/>
      <c r="H162" s="995"/>
      <c r="I162" s="995"/>
      <c r="J162" s="681"/>
      <c r="K162" s="681"/>
      <c r="L162" s="681"/>
      <c r="M162" s="681"/>
      <c r="N162" s="996"/>
    </row>
    <row r="163" spans="1:14" ht="15.75" customHeight="1">
      <c r="A163" s="7350"/>
      <c r="B163" s="1002" t="s">
        <v>996</v>
      </c>
      <c r="C163" s="1001" t="s">
        <v>997</v>
      </c>
      <c r="D163" s="995"/>
      <c r="E163" s="995"/>
      <c r="F163" s="995"/>
      <c r="G163" s="995"/>
      <c r="H163" s="995"/>
      <c r="I163" s="995"/>
      <c r="J163" s="681"/>
      <c r="K163" s="681"/>
      <c r="L163" s="681"/>
      <c r="M163" s="681"/>
      <c r="N163" s="996"/>
    </row>
    <row r="164" spans="1:14" ht="15.75" customHeight="1" thickBot="1">
      <c r="A164" s="7350"/>
      <c r="B164" s="997"/>
      <c r="C164" s="994"/>
      <c r="D164" s="995"/>
      <c r="E164" s="995"/>
      <c r="F164" s="995"/>
      <c r="G164" s="995"/>
      <c r="H164" s="995"/>
      <c r="I164" s="995"/>
      <c r="J164" s="681"/>
      <c r="K164" s="681"/>
      <c r="L164" s="681"/>
      <c r="M164" s="681"/>
      <c r="N164" s="996"/>
    </row>
    <row r="165" spans="1:14">
      <c r="A165" s="7350"/>
      <c r="B165" s="7413" t="s">
        <v>998</v>
      </c>
      <c r="C165" s="7414"/>
      <c r="D165" s="7414"/>
      <c r="E165" s="7414"/>
      <c r="F165" s="7414"/>
      <c r="G165" s="7414"/>
      <c r="H165" s="7414"/>
      <c r="I165" s="7414"/>
      <c r="J165" s="7414"/>
      <c r="K165" s="7414"/>
      <c r="L165" s="7414"/>
      <c r="M165" s="7414"/>
      <c r="N165" s="7415"/>
    </row>
    <row r="166" spans="1:14">
      <c r="A166" s="7350"/>
      <c r="B166" s="1004"/>
      <c r="C166" s="812"/>
      <c r="D166" s="7398" t="s">
        <v>999</v>
      </c>
      <c r="E166" s="7398"/>
      <c r="F166" s="7398"/>
      <c r="G166" s="7398"/>
      <c r="H166" s="7398"/>
      <c r="I166" s="7398"/>
      <c r="J166" s="7398"/>
      <c r="K166" s="7398"/>
      <c r="L166" s="7398"/>
      <c r="M166" s="1005"/>
      <c r="N166" s="1006"/>
    </row>
    <row r="167" spans="1:14">
      <c r="A167" s="7350"/>
      <c r="B167" s="1004"/>
      <c r="C167" s="812"/>
      <c r="D167" s="1007"/>
      <c r="E167" s="1007" t="s">
        <v>1000</v>
      </c>
      <c r="F167" s="1007"/>
      <c r="G167" s="1007"/>
      <c r="H167" s="1008" t="s">
        <v>1001</v>
      </c>
      <c r="I167" s="1007"/>
      <c r="J167" s="1007" t="s">
        <v>1002</v>
      </c>
      <c r="K167" s="1007"/>
      <c r="L167" s="1007"/>
      <c r="M167" s="1005"/>
      <c r="N167" s="1006"/>
    </row>
    <row r="168" spans="1:14">
      <c r="A168" s="7350"/>
      <c r="B168" s="1004"/>
      <c r="C168" s="812"/>
      <c r="D168" s="1007"/>
      <c r="E168" s="1007" t="s">
        <v>1003</v>
      </c>
      <c r="F168" s="1007"/>
      <c r="G168" s="1007"/>
      <c r="H168" s="1008" t="s">
        <v>1004</v>
      </c>
      <c r="I168" s="1007"/>
      <c r="J168" s="1007" t="s">
        <v>1005</v>
      </c>
      <c r="K168" s="1007"/>
      <c r="L168" s="1007"/>
      <c r="M168" s="1005"/>
      <c r="N168" s="1006"/>
    </row>
    <row r="169" spans="1:14">
      <c r="A169" s="7350"/>
      <c r="B169" s="1004"/>
      <c r="C169" s="812"/>
      <c r="D169" s="1007"/>
      <c r="E169" s="1007"/>
      <c r="F169" s="1007"/>
      <c r="G169" s="1007"/>
      <c r="H169" s="1008"/>
      <c r="I169" s="1007"/>
      <c r="J169" s="1007"/>
      <c r="K169" s="1007"/>
      <c r="L169" s="1007"/>
      <c r="M169" s="1005"/>
      <c r="N169" s="1006"/>
    </row>
    <row r="170" spans="1:14">
      <c r="A170" s="7350"/>
      <c r="B170" s="1004"/>
      <c r="C170" s="812"/>
      <c r="D170" s="7398" t="s">
        <v>1006</v>
      </c>
      <c r="E170" s="7398"/>
      <c r="F170" s="7398"/>
      <c r="G170" s="7398"/>
      <c r="H170" s="7398"/>
      <c r="I170" s="7398"/>
      <c r="J170" s="7398"/>
      <c r="K170" s="7398"/>
      <c r="L170" s="7398"/>
      <c r="M170" s="1005"/>
      <c r="N170" s="1006"/>
    </row>
    <row r="171" spans="1:14">
      <c r="A171" s="7350"/>
      <c r="B171" s="1004"/>
      <c r="C171" s="812"/>
      <c r="D171" s="7399" t="s">
        <v>1007</v>
      </c>
      <c r="E171" s="7399"/>
      <c r="F171" s="7399"/>
      <c r="G171" s="7399"/>
      <c r="H171" s="7399"/>
      <c r="I171" s="7399"/>
      <c r="J171" s="7399"/>
      <c r="K171" s="7399"/>
      <c r="L171" s="7399"/>
      <c r="M171" s="864" t="s">
        <v>904</v>
      </c>
      <c r="N171" s="1006"/>
    </row>
    <row r="172" spans="1:14" ht="15.75" thickBot="1">
      <c r="A172" s="7350"/>
      <c r="B172" s="1004"/>
      <c r="C172" s="812"/>
      <c r="D172" s="7398" t="s">
        <v>1008</v>
      </c>
      <c r="E172" s="7398"/>
      <c r="F172" s="7398"/>
      <c r="G172" s="7398"/>
      <c r="H172" s="7398"/>
      <c r="I172" s="7398"/>
      <c r="J172" s="7398"/>
      <c r="K172" s="7398"/>
      <c r="L172" s="7398"/>
      <c r="M172" s="1005"/>
      <c r="N172" s="1006"/>
    </row>
    <row r="173" spans="1:14" ht="15" customHeight="1">
      <c r="A173" s="7350"/>
      <c r="B173" s="7400" t="s">
        <v>937</v>
      </c>
      <c r="C173" s="7401"/>
      <c r="D173" s="7401"/>
      <c r="E173" s="7401"/>
      <c r="F173" s="7401"/>
      <c r="G173" s="7401"/>
      <c r="H173" s="7401"/>
      <c r="I173" s="7401"/>
      <c r="J173" s="7401"/>
      <c r="K173" s="7401"/>
      <c r="L173" s="7401"/>
      <c r="M173" s="7401"/>
      <c r="N173" s="7402"/>
    </row>
    <row r="174" spans="1:14" ht="15.75" thickBot="1">
      <c r="A174" s="7350"/>
      <c r="B174" s="7181"/>
      <c r="C174" s="7182"/>
      <c r="D174" s="7182"/>
      <c r="E174" s="7182"/>
      <c r="F174" s="7182"/>
      <c r="G174" s="7182"/>
      <c r="H174" s="7182"/>
      <c r="I174" s="7182"/>
      <c r="J174" s="7182"/>
      <c r="K174" s="7182"/>
      <c r="L174" s="7182"/>
      <c r="M174" s="7182"/>
      <c r="N174" s="7183"/>
    </row>
    <row r="176" spans="1:14" ht="15.75" thickBot="1">
      <c r="A176" s="818" t="s">
        <v>884</v>
      </c>
      <c r="B176" s="7349" t="str">
        <f>B177</f>
        <v>La pâte à brioche</v>
      </c>
      <c r="C176" s="7349"/>
      <c r="D176" s="7349"/>
      <c r="E176" s="7349"/>
      <c r="F176" s="7349"/>
      <c r="G176" s="7349"/>
      <c r="H176" s="7349"/>
      <c r="I176" s="7349"/>
      <c r="J176" s="7349"/>
      <c r="K176" s="7349"/>
      <c r="L176" s="7349"/>
      <c r="M176" s="7349"/>
      <c r="N176" s="7349"/>
    </row>
    <row r="177" spans="1:14" ht="23.25" customHeight="1">
      <c r="A177" s="7350" t="str">
        <f>B177</f>
        <v>La pâte à brioche</v>
      </c>
      <c r="B177" s="7351" t="s">
        <v>1009</v>
      </c>
      <c r="C177" s="7352"/>
      <c r="D177" s="7352"/>
      <c r="E177" s="7352"/>
      <c r="F177" s="7352"/>
      <c r="G177" s="7352"/>
      <c r="H177" s="7352"/>
      <c r="I177" s="7352"/>
      <c r="J177" s="7352"/>
      <c r="K177" s="7352"/>
      <c r="L177" s="7352"/>
      <c r="M177" s="7352"/>
      <c r="N177" s="7353"/>
    </row>
    <row r="178" spans="1:14" ht="15" customHeight="1">
      <c r="A178" s="7350"/>
      <c r="B178" s="7354"/>
      <c r="C178" s="7355"/>
      <c r="D178" s="7355"/>
      <c r="E178" s="7355"/>
      <c r="F178" s="7355"/>
      <c r="G178" s="7355"/>
      <c r="H178" s="7355"/>
      <c r="I178" s="7355"/>
      <c r="J178" s="7355"/>
      <c r="K178" s="7355"/>
      <c r="L178" s="7355"/>
      <c r="M178" s="7355"/>
      <c r="N178" s="7356"/>
    </row>
    <row r="179" spans="1:14" ht="15" customHeight="1">
      <c r="A179" s="7350"/>
      <c r="B179" s="7159" t="s">
        <v>885</v>
      </c>
      <c r="C179" s="7160"/>
      <c r="D179" s="7160"/>
      <c r="E179" s="7160"/>
      <c r="F179" s="7160"/>
      <c r="G179" s="7160"/>
      <c r="H179" s="7160"/>
      <c r="I179" s="7160"/>
      <c r="J179" s="7160"/>
      <c r="K179" s="7160"/>
      <c r="L179" s="7160"/>
      <c r="M179" s="7160"/>
      <c r="N179" s="7357"/>
    </row>
    <row r="180" spans="1:14" ht="15" customHeight="1">
      <c r="A180" s="7350"/>
      <c r="B180" s="7159"/>
      <c r="C180" s="7160"/>
      <c r="D180" s="7160"/>
      <c r="E180" s="7160"/>
      <c r="F180" s="7160"/>
      <c r="G180" s="7160"/>
      <c r="H180" s="7160"/>
      <c r="I180" s="7160"/>
      <c r="J180" s="7160"/>
      <c r="K180" s="7160"/>
      <c r="L180" s="7160"/>
      <c r="M180" s="7160"/>
      <c r="N180" s="7357"/>
    </row>
    <row r="181" spans="1:14" ht="15" customHeight="1">
      <c r="A181" s="7350"/>
      <c r="B181" s="902" t="s">
        <v>940</v>
      </c>
      <c r="C181" s="903"/>
      <c r="D181" s="903"/>
      <c r="E181" s="904"/>
      <c r="F181" s="904"/>
      <c r="G181" s="904"/>
      <c r="H181" s="904"/>
      <c r="I181" s="904"/>
      <c r="J181" s="904"/>
      <c r="K181" s="904"/>
      <c r="L181" s="7358">
        <f ca="1">NOW()</f>
        <v>46167.817861805554</v>
      </c>
      <c r="M181" s="7358"/>
      <c r="N181" s="7359"/>
    </row>
    <row r="182" spans="1:14" ht="15" customHeight="1" thickBot="1">
      <c r="A182" s="7350"/>
      <c r="B182" s="905"/>
      <c r="C182" s="906"/>
      <c r="D182" s="906"/>
      <c r="E182" s="819"/>
      <c r="F182" s="819"/>
      <c r="G182" s="819"/>
      <c r="H182" s="819"/>
      <c r="I182" s="819"/>
      <c r="J182" s="819"/>
      <c r="K182" s="819"/>
      <c r="L182" s="907"/>
      <c r="M182" s="907"/>
      <c r="N182" s="908"/>
    </row>
    <row r="183" spans="1:14" ht="15" customHeight="1">
      <c r="A183" s="7350"/>
      <c r="B183" s="7360" t="s">
        <v>941</v>
      </c>
      <c r="C183" s="7361"/>
      <c r="D183" s="7361"/>
      <c r="E183" s="7361"/>
      <c r="F183" s="7361"/>
      <c r="G183" s="7361"/>
      <c r="H183" s="7362"/>
      <c r="I183" s="7366" t="s">
        <v>942</v>
      </c>
      <c r="J183" s="7367"/>
      <c r="K183" s="7367"/>
      <c r="L183" s="7367"/>
      <c r="M183" s="7367"/>
      <c r="N183" s="7368"/>
    </row>
    <row r="184" spans="1:14" ht="18" customHeight="1">
      <c r="A184" s="7350"/>
      <c r="B184" s="7363"/>
      <c r="C184" s="7364"/>
      <c r="D184" s="7364"/>
      <c r="E184" s="7364"/>
      <c r="F184" s="7364"/>
      <c r="G184" s="7364"/>
      <c r="H184" s="7365"/>
      <c r="I184" s="7369"/>
      <c r="J184" s="7370"/>
      <c r="K184" s="7370"/>
      <c r="L184" s="7370"/>
      <c r="M184" s="7370"/>
      <c r="N184" s="7371"/>
    </row>
    <row r="185" spans="1:14" ht="15" customHeight="1">
      <c r="A185" s="7350"/>
      <c r="B185" s="7363"/>
      <c r="C185" s="7364"/>
      <c r="D185" s="7364"/>
      <c r="E185" s="7364"/>
      <c r="F185" s="7364"/>
      <c r="G185" s="7364"/>
      <c r="H185" s="7365"/>
      <c r="I185" s="7372">
        <v>1</v>
      </c>
      <c r="J185" s="7373"/>
      <c r="K185" s="7374">
        <v>2</v>
      </c>
      <c r="L185" s="7374"/>
      <c r="M185" s="7416">
        <v>10</v>
      </c>
      <c r="N185" s="7417"/>
    </row>
    <row r="186" spans="1:14" ht="15" customHeight="1">
      <c r="A186" s="7350"/>
      <c r="B186" s="7363"/>
      <c r="C186" s="7364"/>
      <c r="D186" s="7364"/>
      <c r="E186" s="7364"/>
      <c r="F186" s="7364"/>
      <c r="G186" s="7364"/>
      <c r="H186" s="7365"/>
      <c r="I186" s="7372"/>
      <c r="J186" s="7373"/>
      <c r="K186" s="7374"/>
      <c r="L186" s="7374"/>
      <c r="M186" s="7416"/>
      <c r="N186" s="7417"/>
    </row>
    <row r="187" spans="1:14" ht="15" customHeight="1">
      <c r="A187" s="7350"/>
      <c r="B187" s="7363"/>
      <c r="C187" s="7364"/>
      <c r="D187" s="7364"/>
      <c r="E187" s="7364"/>
      <c r="F187" s="7364"/>
      <c r="G187" s="7364"/>
      <c r="H187" s="7365"/>
      <c r="I187" s="7372"/>
      <c r="J187" s="7373"/>
      <c r="K187" s="7374"/>
      <c r="L187" s="7374"/>
      <c r="M187" s="7416"/>
      <c r="N187" s="7417"/>
    </row>
    <row r="188" spans="1:14" ht="15" customHeight="1">
      <c r="A188" s="7350"/>
      <c r="B188" s="7363"/>
      <c r="C188" s="7364"/>
      <c r="D188" s="7364"/>
      <c r="E188" s="7364"/>
      <c r="F188" s="7364"/>
      <c r="G188" s="7364"/>
      <c r="H188" s="7365"/>
      <c r="I188" s="7341" t="s">
        <v>943</v>
      </c>
      <c r="J188" s="7342"/>
      <c r="K188" s="7343" t="s">
        <v>944</v>
      </c>
      <c r="L188" s="7343"/>
      <c r="M188" s="7344" t="s">
        <v>1010</v>
      </c>
      <c r="N188" s="7345"/>
    </row>
    <row r="189" spans="1:14" ht="15" customHeight="1">
      <c r="A189" s="7350"/>
      <c r="B189" s="7363"/>
      <c r="C189" s="7364"/>
      <c r="D189" s="7364"/>
      <c r="E189" s="7364"/>
      <c r="F189" s="7364"/>
      <c r="G189" s="7364"/>
      <c r="H189" s="7365"/>
      <c r="I189" s="7341"/>
      <c r="J189" s="7342"/>
      <c r="K189" s="7343"/>
      <c r="L189" s="7343"/>
      <c r="M189" s="7344"/>
      <c r="N189" s="7345"/>
    </row>
    <row r="190" spans="1:14" ht="15" customHeight="1">
      <c r="A190" s="7350"/>
      <c r="B190" s="7363"/>
      <c r="C190" s="7364"/>
      <c r="D190" s="7364"/>
      <c r="E190" s="7364"/>
      <c r="F190" s="7364"/>
      <c r="G190" s="7364"/>
      <c r="H190" s="7365"/>
      <c r="I190" s="7341"/>
      <c r="J190" s="7342"/>
      <c r="K190" s="7343"/>
      <c r="L190" s="7343"/>
      <c r="M190" s="7344"/>
      <c r="N190" s="7345"/>
    </row>
    <row r="191" spans="1:14" ht="15" customHeight="1">
      <c r="A191" s="7350"/>
      <c r="B191" s="7363"/>
      <c r="C191" s="7364"/>
      <c r="D191" s="7364"/>
      <c r="E191" s="7364"/>
      <c r="F191" s="7364"/>
      <c r="G191" s="7364"/>
      <c r="H191" s="7365"/>
      <c r="I191" s="7341"/>
      <c r="J191" s="7342"/>
      <c r="K191" s="7343"/>
      <c r="L191" s="7343"/>
      <c r="M191" s="7344"/>
      <c r="N191" s="7345"/>
    </row>
    <row r="192" spans="1:14" ht="15" customHeight="1" thickBot="1">
      <c r="A192" s="7350"/>
      <c r="B192" s="7346" t="s">
        <v>946</v>
      </c>
      <c r="C192" s="7347"/>
      <c r="D192" s="7347"/>
      <c r="E192" s="7347"/>
      <c r="F192" s="7347"/>
      <c r="G192" s="7347"/>
      <c r="H192" s="7347"/>
      <c r="I192" s="7347"/>
      <c r="J192" s="7347"/>
      <c r="K192" s="7347"/>
      <c r="L192" s="7347"/>
      <c r="M192" s="7347"/>
      <c r="N192" s="7348"/>
    </row>
    <row r="193" spans="1:14" ht="15" customHeight="1">
      <c r="A193" s="7350"/>
      <c r="B193" s="905"/>
      <c r="C193" s="906"/>
      <c r="D193" s="906"/>
      <c r="E193" s="819"/>
      <c r="F193" s="819"/>
      <c r="G193" s="819"/>
      <c r="H193" s="819"/>
      <c r="I193" s="819"/>
      <c r="J193" s="819"/>
      <c r="K193" s="819"/>
      <c r="L193" s="907"/>
      <c r="M193" s="907"/>
      <c r="N193" s="908"/>
    </row>
    <row r="194" spans="1:14" ht="15" customHeight="1">
      <c r="A194" s="7350"/>
      <c r="B194" s="7375" t="s">
        <v>1011</v>
      </c>
      <c r="C194" s="7376"/>
      <c r="D194" s="909" t="s">
        <v>948</v>
      </c>
      <c r="E194" s="910"/>
      <c r="F194" s="910"/>
      <c r="G194" s="7377" t="s">
        <v>949</v>
      </c>
      <c r="H194" s="7377"/>
      <c r="I194" s="7377"/>
      <c r="J194" s="7378" t="s">
        <v>892</v>
      </c>
      <c r="K194" s="7378"/>
      <c r="L194" s="7378"/>
      <c r="M194" s="7378"/>
      <c r="N194" s="7379"/>
    </row>
    <row r="195" spans="1:14" ht="15" customHeight="1">
      <c r="A195" s="7350"/>
      <c r="B195" s="7380">
        <f>I225/M225</f>
        <v>5.8636363636363639E-2</v>
      </c>
      <c r="C195" s="7381">
        <f>C220/M225</f>
        <v>0.18998181818181822</v>
      </c>
      <c r="D195" s="911">
        <v>2.5</v>
      </c>
      <c r="E195" s="912"/>
      <c r="F195" s="913" t="s">
        <v>950</v>
      </c>
      <c r="G195" s="914" t="s">
        <v>951</v>
      </c>
      <c r="H195" s="915" t="s">
        <v>952</v>
      </c>
      <c r="I195" s="914" t="s">
        <v>953</v>
      </c>
      <c r="J195" s="7382" t="s">
        <v>943</v>
      </c>
      <c r="K195" s="7383" t="s">
        <v>954</v>
      </c>
      <c r="L195" s="7384" t="s">
        <v>1012</v>
      </c>
      <c r="M195" s="7385" t="s">
        <v>956</v>
      </c>
      <c r="N195" s="7386" t="s">
        <v>957</v>
      </c>
    </row>
    <row r="196" spans="1:14" ht="15" customHeight="1">
      <c r="A196" s="7350"/>
      <c r="B196" s="7380"/>
      <c r="C196" s="7381"/>
      <c r="D196" s="918">
        <f>C195*D195</f>
        <v>0.47495454545454557</v>
      </c>
      <c r="E196" s="919"/>
      <c r="F196" s="920" t="s">
        <v>958</v>
      </c>
      <c r="G196" s="920" t="s">
        <v>958</v>
      </c>
      <c r="H196" s="920" t="s">
        <v>958</v>
      </c>
      <c r="I196" s="920" t="s">
        <v>958</v>
      </c>
      <c r="J196" s="7382"/>
      <c r="K196" s="7383"/>
      <c r="L196" s="7384"/>
      <c r="M196" s="7385"/>
      <c r="N196" s="7386"/>
    </row>
    <row r="197" spans="1:14" ht="15" customHeight="1">
      <c r="A197" s="7350"/>
      <c r="B197" s="925" t="s">
        <v>761</v>
      </c>
      <c r="C197" s="926" t="s">
        <v>957</v>
      </c>
      <c r="D197" s="7418" t="s">
        <v>1013</v>
      </c>
      <c r="E197" s="7418"/>
      <c r="F197" s="7418"/>
      <c r="G197" s="7418"/>
      <c r="H197" s="7418"/>
      <c r="I197" s="7418"/>
      <c r="J197" s="930" t="s">
        <v>951</v>
      </c>
      <c r="K197" s="931" t="s">
        <v>951</v>
      </c>
      <c r="L197" s="932" t="s">
        <v>951</v>
      </c>
      <c r="M197" s="923" t="s">
        <v>960</v>
      </c>
      <c r="N197" s="924" t="s">
        <v>957</v>
      </c>
    </row>
    <row r="198" spans="1:14" ht="15" customHeight="1">
      <c r="A198" s="7350"/>
      <c r="B198" s="925"/>
      <c r="C198" s="926"/>
      <c r="D198" s="7418"/>
      <c r="E198" s="7418"/>
      <c r="F198" s="7418"/>
      <c r="G198" s="7418"/>
      <c r="H198" s="7418"/>
      <c r="I198" s="7418"/>
      <c r="J198" s="930"/>
      <c r="K198" s="931"/>
      <c r="L198" s="932"/>
      <c r="M198" s="923"/>
      <c r="N198" s="924"/>
    </row>
    <row r="199" spans="1:14" ht="15" customHeight="1">
      <c r="A199" s="7350"/>
      <c r="B199" s="933">
        <f t="shared" ref="B199:B215" si="0">IF(ISBLANK(G199),I199*H199,G199)</f>
        <v>1</v>
      </c>
      <c r="C199" s="934">
        <f t="shared" ref="C199:C207" si="1">M199*B199</f>
        <v>3.24</v>
      </c>
      <c r="D199" s="935"/>
      <c r="E199" s="935"/>
      <c r="F199" s="939" t="s">
        <v>1014</v>
      </c>
      <c r="G199" s="1009">
        <v>1</v>
      </c>
      <c r="H199" s="1010"/>
      <c r="I199" s="1011"/>
      <c r="J199" s="836">
        <f>(B199/I225)*I185</f>
        <v>0.31007751937984496</v>
      </c>
      <c r="K199" s="921">
        <f>(B199/K225)*K185</f>
        <v>2</v>
      </c>
      <c r="L199" s="922">
        <f>(B199/M225)*M185</f>
        <v>0.18181818181818182</v>
      </c>
      <c r="M199" s="940">
        <v>3.24</v>
      </c>
      <c r="N199" s="924">
        <f t="shared" ref="N199:N207" si="2">M199*J199</f>
        <v>1.0046511627906978</v>
      </c>
    </row>
    <row r="200" spans="1:14" ht="15" customHeight="1">
      <c r="A200" s="7350"/>
      <c r="B200" s="933">
        <f t="shared" si="0"/>
        <v>3.5000000000000003E-2</v>
      </c>
      <c r="C200" s="934">
        <f t="shared" si="1"/>
        <v>0.11340000000000001</v>
      </c>
      <c r="D200" s="935"/>
      <c r="E200" s="935"/>
      <c r="F200" s="939" t="s">
        <v>127</v>
      </c>
      <c r="G200" s="1009">
        <v>3.5000000000000003E-2</v>
      </c>
      <c r="H200" s="1010"/>
      <c r="I200" s="1011"/>
      <c r="J200" s="836">
        <f>(B200/I225)*I185</f>
        <v>1.0852713178294575E-2</v>
      </c>
      <c r="K200" s="921">
        <f>(B200/K225)*K185</f>
        <v>7.0000000000000007E-2</v>
      </c>
      <c r="L200" s="922">
        <f>(B200/M225)*M185</f>
        <v>6.3636363636363638E-3</v>
      </c>
      <c r="M200" s="940">
        <v>3.24</v>
      </c>
      <c r="N200" s="924">
        <f t="shared" si="2"/>
        <v>3.5162790697674425E-2</v>
      </c>
    </row>
    <row r="201" spans="1:14" ht="15.75" customHeight="1">
      <c r="A201" s="7350"/>
      <c r="B201" s="933">
        <f t="shared" si="0"/>
        <v>0.02</v>
      </c>
      <c r="C201" s="934">
        <f t="shared" si="1"/>
        <v>6.480000000000001E-2</v>
      </c>
      <c r="D201" s="935"/>
      <c r="E201" s="935"/>
      <c r="F201" s="939" t="s">
        <v>965</v>
      </c>
      <c r="G201" s="1009">
        <v>0.02</v>
      </c>
      <c r="H201" s="1010"/>
      <c r="I201" s="1011"/>
      <c r="J201" s="836">
        <f>(B201/I225)*I185</f>
        <v>6.2015503875968991E-3</v>
      </c>
      <c r="K201" s="921">
        <f>(B201/K225)*K185</f>
        <v>0.04</v>
      </c>
      <c r="L201" s="922">
        <f>(B201/M225)*M185</f>
        <v>3.6363636363636368E-3</v>
      </c>
      <c r="M201" s="940">
        <v>3.24</v>
      </c>
      <c r="N201" s="924">
        <f t="shared" si="2"/>
        <v>2.0093023255813955E-2</v>
      </c>
    </row>
    <row r="202" spans="1:14" ht="15.75" customHeight="1">
      <c r="A202" s="7350"/>
      <c r="B202" s="933">
        <f t="shared" si="0"/>
        <v>0.12</v>
      </c>
      <c r="C202" s="934">
        <f t="shared" si="1"/>
        <v>0.38880000000000003</v>
      </c>
      <c r="D202" s="943"/>
      <c r="E202" s="943"/>
      <c r="F202" s="939" t="s">
        <v>922</v>
      </c>
      <c r="G202" s="1009">
        <v>0.12</v>
      </c>
      <c r="H202" s="1010"/>
      <c r="I202" s="1011"/>
      <c r="J202" s="836">
        <f>(B202/I225)*I185</f>
        <v>3.7209302325581395E-2</v>
      </c>
      <c r="K202" s="921">
        <f>(B202/K225)*K185</f>
        <v>0.24</v>
      </c>
      <c r="L202" s="922">
        <f>(B202/M225)*M185</f>
        <v>2.181818181818182E-2</v>
      </c>
      <c r="M202" s="940">
        <v>3.24</v>
      </c>
      <c r="N202" s="924">
        <f t="shared" si="2"/>
        <v>0.12055813953488373</v>
      </c>
    </row>
    <row r="203" spans="1:14" ht="15.75" customHeight="1">
      <c r="A203" s="7350"/>
      <c r="B203" s="933">
        <f t="shared" si="0"/>
        <v>0.60000000000000009</v>
      </c>
      <c r="C203" s="934">
        <f t="shared" si="1"/>
        <v>1.9440000000000004</v>
      </c>
      <c r="D203" s="942"/>
      <c r="E203" s="950"/>
      <c r="F203" s="939" t="s">
        <v>1015</v>
      </c>
      <c r="G203" s="956"/>
      <c r="H203" s="956">
        <v>12</v>
      </c>
      <c r="I203" s="957">
        <v>0.05</v>
      </c>
      <c r="J203" s="836">
        <f>(B203/I225)*I185</f>
        <v>0.186046511627907</v>
      </c>
      <c r="K203" s="921">
        <f>(B203/K225)*K185</f>
        <v>1.2000000000000002</v>
      </c>
      <c r="L203" s="922">
        <f>(B203/M225)*M185</f>
        <v>0.1090909090909091</v>
      </c>
      <c r="M203" s="940">
        <v>3.24</v>
      </c>
      <c r="N203" s="924">
        <f t="shared" si="2"/>
        <v>0.60279069767441873</v>
      </c>
    </row>
    <row r="204" spans="1:14" ht="15" customHeight="1">
      <c r="A204" s="7350"/>
      <c r="B204" s="933">
        <f t="shared" si="0"/>
        <v>0</v>
      </c>
      <c r="C204" s="934">
        <f t="shared" si="1"/>
        <v>0</v>
      </c>
      <c r="D204" s="935"/>
      <c r="E204" s="935"/>
      <c r="F204" s="939" t="s">
        <v>1016</v>
      </c>
      <c r="G204" s="1009"/>
      <c r="H204" s="1010"/>
      <c r="I204" s="1011"/>
      <c r="J204" s="836">
        <f>(B204/I225)*I185</f>
        <v>0</v>
      </c>
      <c r="K204" s="921">
        <f>(B204/K225)*K185</f>
        <v>0</v>
      </c>
      <c r="L204" s="922">
        <f>(B204/M225)*M185</f>
        <v>0</v>
      </c>
      <c r="M204" s="923"/>
      <c r="N204" s="924">
        <f t="shared" si="2"/>
        <v>0</v>
      </c>
    </row>
    <row r="205" spans="1:14">
      <c r="A205" s="7350"/>
      <c r="B205" s="933">
        <f t="shared" si="0"/>
        <v>0</v>
      </c>
      <c r="C205" s="934">
        <f t="shared" si="1"/>
        <v>0</v>
      </c>
      <c r="D205" s="935"/>
      <c r="E205" s="935"/>
      <c r="F205" s="939" t="s">
        <v>1017</v>
      </c>
      <c r="G205" s="1009"/>
      <c r="H205" s="1010"/>
      <c r="I205" s="1011"/>
      <c r="J205" s="836">
        <f>(B205/I225)*I185</f>
        <v>0</v>
      </c>
      <c r="K205" s="921">
        <f>(B205/K225)*K185</f>
        <v>0</v>
      </c>
      <c r="L205" s="922">
        <f>(B205/M225)*M185</f>
        <v>0</v>
      </c>
      <c r="M205" s="923"/>
      <c r="N205" s="924">
        <f t="shared" si="2"/>
        <v>0</v>
      </c>
    </row>
    <row r="206" spans="1:14" ht="15" customHeight="1">
      <c r="A206" s="7350"/>
      <c r="B206" s="933">
        <f t="shared" si="0"/>
        <v>0</v>
      </c>
      <c r="C206" s="934">
        <f t="shared" si="1"/>
        <v>0</v>
      </c>
      <c r="D206" s="935"/>
      <c r="E206" s="935"/>
      <c r="F206" s="939"/>
      <c r="G206" s="937"/>
      <c r="H206" s="956"/>
      <c r="I206" s="957"/>
      <c r="J206" s="836">
        <f>(B206/I225)*I185</f>
        <v>0</v>
      </c>
      <c r="K206" s="921">
        <f>(B206/K225)*K185</f>
        <v>0</v>
      </c>
      <c r="L206" s="922">
        <f>(B206/M225)*M185</f>
        <v>0</v>
      </c>
      <c r="M206" s="923"/>
      <c r="N206" s="924">
        <f t="shared" si="2"/>
        <v>0</v>
      </c>
    </row>
    <row r="207" spans="1:14" ht="15" customHeight="1">
      <c r="A207" s="7350"/>
      <c r="B207" s="933">
        <f t="shared" si="0"/>
        <v>0</v>
      </c>
      <c r="C207" s="934">
        <f t="shared" si="1"/>
        <v>0</v>
      </c>
      <c r="D207" s="935"/>
      <c r="E207" s="935"/>
      <c r="F207" s="939"/>
      <c r="G207" s="937"/>
      <c r="H207" s="956"/>
      <c r="I207" s="957"/>
      <c r="J207" s="836">
        <f>(B207/I225)*I185</f>
        <v>0</v>
      </c>
      <c r="K207" s="921">
        <f>(B207/K225)*K185</f>
        <v>0</v>
      </c>
      <c r="L207" s="922">
        <f>(B207/M225)*M185</f>
        <v>0</v>
      </c>
      <c r="M207" s="923"/>
      <c r="N207" s="924">
        <f t="shared" si="2"/>
        <v>0</v>
      </c>
    </row>
    <row r="208" spans="1:14" ht="15.75" customHeight="1">
      <c r="A208" s="7350"/>
      <c r="B208" s="949"/>
      <c r="C208" s="926"/>
      <c r="D208" s="1012" t="s">
        <v>1018</v>
      </c>
      <c r="E208" s="928"/>
      <c r="F208" s="1013"/>
      <c r="G208" s="1014"/>
      <c r="H208" s="1014"/>
      <c r="I208" s="1014"/>
      <c r="J208" s="953"/>
      <c r="K208" s="954"/>
      <c r="L208" s="955"/>
      <c r="M208" s="940"/>
      <c r="N208" s="924"/>
    </row>
    <row r="209" spans="1:14">
      <c r="A209" s="7350"/>
      <c r="B209" s="933">
        <f t="shared" si="0"/>
        <v>0.55000000000000004</v>
      </c>
      <c r="C209" s="934">
        <f>M209*B209</f>
        <v>1.7820000000000003</v>
      </c>
      <c r="D209" s="935"/>
      <c r="E209" s="935"/>
      <c r="F209" s="939" t="s">
        <v>135</v>
      </c>
      <c r="G209" s="937">
        <v>0.55000000000000004</v>
      </c>
      <c r="H209" s="956"/>
      <c r="I209" s="957"/>
      <c r="J209" s="836">
        <f>(B209/I225)*I185</f>
        <v>0.17054263565891473</v>
      </c>
      <c r="K209" s="921">
        <f>(B209/K225)*K185</f>
        <v>1.1000000000000001</v>
      </c>
      <c r="L209" s="922">
        <f>(B209/M225)*M185</f>
        <v>0.1</v>
      </c>
      <c r="M209" s="923">
        <v>3.24</v>
      </c>
      <c r="N209" s="924">
        <f>M209*J209</f>
        <v>0.55255813953488375</v>
      </c>
    </row>
    <row r="210" spans="1:14" ht="15" customHeight="1">
      <c r="A210" s="7350"/>
      <c r="B210" s="933">
        <f t="shared" si="0"/>
        <v>0</v>
      </c>
      <c r="C210" s="934">
        <f>M210*B210</f>
        <v>0</v>
      </c>
      <c r="D210" s="935"/>
      <c r="E210" s="935"/>
      <c r="F210" s="939"/>
      <c r="G210" s="937"/>
      <c r="H210" s="956"/>
      <c r="I210" s="959"/>
      <c r="J210" s="836">
        <f>(B210/I225)*I185</f>
        <v>0</v>
      </c>
      <c r="K210" s="921">
        <f>(B210/K225)*K185</f>
        <v>0</v>
      </c>
      <c r="L210" s="922">
        <f>(B210/M225)*M185</f>
        <v>0</v>
      </c>
      <c r="M210" s="923"/>
      <c r="N210" s="924">
        <f>M210*J210</f>
        <v>0</v>
      </c>
    </row>
    <row r="211" spans="1:14" ht="15.75" customHeight="1">
      <c r="A211" s="7350"/>
      <c r="B211" s="949"/>
      <c r="C211" s="926"/>
      <c r="D211" s="1012" t="s">
        <v>1019</v>
      </c>
      <c r="E211" s="928"/>
      <c r="F211" s="1013"/>
      <c r="G211" s="1014"/>
      <c r="H211" s="1014"/>
      <c r="I211" s="1014"/>
      <c r="J211" s="953"/>
      <c r="K211" s="954"/>
      <c r="L211" s="955"/>
      <c r="M211" s="940"/>
      <c r="N211" s="924"/>
    </row>
    <row r="212" spans="1:14" ht="15" customHeight="1">
      <c r="A212" s="7350"/>
      <c r="B212" s="933">
        <f t="shared" si="0"/>
        <v>0.9</v>
      </c>
      <c r="C212" s="934">
        <f>M212*B212</f>
        <v>2.9160000000000004</v>
      </c>
      <c r="D212" s="935"/>
      <c r="E212" s="935"/>
      <c r="F212" s="939" t="s">
        <v>1020</v>
      </c>
      <c r="G212" s="937">
        <v>0.9</v>
      </c>
      <c r="H212" s="956"/>
      <c r="I212" s="957"/>
      <c r="J212" s="836">
        <f>(B212/I225)*I185</f>
        <v>0.27906976744186046</v>
      </c>
      <c r="K212" s="921">
        <f>(B212/K225)*K185</f>
        <v>1.8</v>
      </c>
      <c r="L212" s="922">
        <f>(B212/M225)*M185</f>
        <v>0.16363636363636364</v>
      </c>
      <c r="M212" s="923">
        <v>3.24</v>
      </c>
      <c r="N212" s="924">
        <f>M212*J212</f>
        <v>0.90418604651162793</v>
      </c>
    </row>
    <row r="213" spans="1:14">
      <c r="A213" s="7350"/>
      <c r="B213" s="933">
        <f t="shared" si="0"/>
        <v>0</v>
      </c>
      <c r="C213" s="934">
        <f>M213*B213</f>
        <v>0</v>
      </c>
      <c r="D213" s="935"/>
      <c r="E213" s="935"/>
      <c r="F213" s="939"/>
      <c r="G213" s="937"/>
      <c r="H213" s="956"/>
      <c r="I213" s="957"/>
      <c r="J213" s="836">
        <f>(B213/I225)*I185</f>
        <v>0</v>
      </c>
      <c r="K213" s="921">
        <f>(B213/K225)*K185</f>
        <v>0</v>
      </c>
      <c r="L213" s="922">
        <f>(B213/M225)*M185</f>
        <v>0</v>
      </c>
      <c r="M213" s="923"/>
      <c r="N213" s="924">
        <f>M213*J213</f>
        <v>0</v>
      </c>
    </row>
    <row r="214" spans="1:14">
      <c r="A214" s="7350"/>
      <c r="B214" s="933">
        <f t="shared" si="0"/>
        <v>0</v>
      </c>
      <c r="C214" s="934">
        <f>M214*B214</f>
        <v>0</v>
      </c>
      <c r="D214" s="935"/>
      <c r="E214" s="935"/>
      <c r="F214" s="939"/>
      <c r="G214" s="937"/>
      <c r="H214" s="956"/>
      <c r="I214" s="957"/>
      <c r="J214" s="836">
        <f>(B214/I225)*I185</f>
        <v>0</v>
      </c>
      <c r="K214" s="921">
        <f>(B214/K225)*K185</f>
        <v>0</v>
      </c>
      <c r="L214" s="922">
        <f>(B214/M225)*M185</f>
        <v>0</v>
      </c>
      <c r="M214" s="923"/>
      <c r="N214" s="924">
        <f>M214*J214</f>
        <v>0</v>
      </c>
    </row>
    <row r="215" spans="1:14">
      <c r="A215" s="7350"/>
      <c r="B215" s="933">
        <f t="shared" si="0"/>
        <v>0</v>
      </c>
      <c r="C215" s="934">
        <f>M215*B215</f>
        <v>0</v>
      </c>
      <c r="D215" s="935"/>
      <c r="E215" s="935"/>
      <c r="F215" s="939"/>
      <c r="G215" s="937"/>
      <c r="H215" s="956"/>
      <c r="I215" s="957"/>
      <c r="J215" s="836">
        <f>(B215/I225)*I185</f>
        <v>0</v>
      </c>
      <c r="K215" s="921">
        <f>(B215/K225)*K185</f>
        <v>0</v>
      </c>
      <c r="L215" s="922">
        <f>(B215/M225)*M185</f>
        <v>0</v>
      </c>
      <c r="M215" s="923"/>
      <c r="N215" s="924">
        <f>M215*J215</f>
        <v>0</v>
      </c>
    </row>
    <row r="216" spans="1:14">
      <c r="A216" s="7350"/>
      <c r="B216" s="963"/>
      <c r="C216" s="934"/>
      <c r="D216" s="935"/>
      <c r="E216" s="935"/>
      <c r="F216" s="939"/>
      <c r="G216" s="964"/>
      <c r="H216" s="956"/>
      <c r="I216" s="957"/>
      <c r="J216" s="965"/>
      <c r="K216" s="966"/>
      <c r="L216" s="967"/>
      <c r="M216" s="923"/>
      <c r="N216" s="924"/>
    </row>
    <row r="217" spans="1:14" ht="15.75" customHeight="1" thickBot="1">
      <c r="A217" s="7350"/>
      <c r="B217" s="968" t="s">
        <v>761</v>
      </c>
      <c r="C217" s="969"/>
      <c r="D217" s="969"/>
      <c r="E217" s="969"/>
      <c r="F217" s="969"/>
      <c r="G217" s="969"/>
      <c r="H217" s="969"/>
      <c r="I217" s="969"/>
      <c r="J217" s="969"/>
      <c r="K217" s="969"/>
      <c r="L217" s="969"/>
      <c r="M217" s="969"/>
      <c r="N217" s="970"/>
    </row>
    <row r="218" spans="1:14" ht="15.75">
      <c r="A218" s="7350"/>
      <c r="B218" s="971">
        <f>SUM(B199:B207)</f>
        <v>1.7749999999999999</v>
      </c>
      <c r="C218" s="972">
        <f>SUM(C199:C203)</f>
        <v>5.7510000000000012</v>
      </c>
      <c r="D218" s="973" t="s">
        <v>317</v>
      </c>
      <c r="E218" s="7388" t="s">
        <v>1021</v>
      </c>
      <c r="F218" s="7388"/>
      <c r="G218" s="7388"/>
      <c r="H218" s="7388"/>
      <c r="I218" s="7388"/>
      <c r="J218" s="974">
        <f>SUM(J199:J207)</f>
        <v>0.55038759689922478</v>
      </c>
      <c r="K218" s="974">
        <f>SUM(K199:K207)</f>
        <v>3.55</v>
      </c>
      <c r="L218" s="974">
        <f>SUM(L199:L207)</f>
        <v>0.32272727272727275</v>
      </c>
      <c r="M218" s="975"/>
      <c r="N218" s="976"/>
    </row>
    <row r="219" spans="1:14" ht="15.75">
      <c r="A219" s="7350"/>
      <c r="B219" s="971">
        <f>SUM(B209:B210)</f>
        <v>0.55000000000000004</v>
      </c>
      <c r="C219" s="977">
        <f>SUM(C204:C217)</f>
        <v>4.6980000000000004</v>
      </c>
      <c r="D219" s="973" t="s">
        <v>318</v>
      </c>
      <c r="E219" s="7389" t="s">
        <v>135</v>
      </c>
      <c r="F219" s="7389"/>
      <c r="G219" s="7389"/>
      <c r="H219" s="7389"/>
      <c r="I219" s="7389"/>
      <c r="J219" s="974">
        <f>SUM(J209:J210)</f>
        <v>0.17054263565891473</v>
      </c>
      <c r="K219" s="974">
        <f>SUM(K209:K210)</f>
        <v>1.1000000000000001</v>
      </c>
      <c r="L219" s="974">
        <f>SUM(L209:L210)</f>
        <v>0.1</v>
      </c>
      <c r="M219" s="975"/>
      <c r="N219" s="976"/>
    </row>
    <row r="220" spans="1:14" ht="15.75" customHeight="1">
      <c r="A220" s="7350"/>
      <c r="B220" s="978">
        <f>SUM(B199:B216)</f>
        <v>3.2250000000000001</v>
      </c>
      <c r="C220" s="979">
        <f>SUM(C199:C217)</f>
        <v>10.449000000000002</v>
      </c>
      <c r="D220" s="980" t="s">
        <v>319</v>
      </c>
      <c r="E220" s="7390" t="s">
        <v>943</v>
      </c>
      <c r="F220" s="7390"/>
      <c r="G220" s="7390"/>
      <c r="H220" s="7390"/>
      <c r="I220" s="7390"/>
      <c r="J220" s="981">
        <f>SUM(J199:J217)</f>
        <v>1</v>
      </c>
      <c r="K220" s="981">
        <f>SUM(K199:K217)</f>
        <v>6.45</v>
      </c>
      <c r="L220" s="981">
        <f>SUM(L199:L217)</f>
        <v>0.58636363636363642</v>
      </c>
      <c r="M220" s="975"/>
      <c r="N220" s="976"/>
    </row>
    <row r="221" spans="1:14" ht="15.75" customHeight="1" thickBot="1">
      <c r="A221" s="7350"/>
      <c r="B221" s="982" t="str">
        <f>LEFT(ADDRESS(1,COLUMN(),4),LEN(ADDRESS(1,COLUMN(),4))-1)</f>
        <v>B</v>
      </c>
      <c r="C221" s="983" t="s">
        <v>974</v>
      </c>
      <c r="D221" s="984">
        <f>ROW()-1</f>
        <v>220</v>
      </c>
      <c r="E221" s="983" t="s">
        <v>975</v>
      </c>
      <c r="F221" s="985"/>
      <c r="G221" s="986"/>
      <c r="H221" s="986"/>
      <c r="I221" s="987" t="s">
        <v>976</v>
      </c>
      <c r="J221" s="988">
        <f>SUM(N199:N217)</f>
        <v>3.2400000000000007</v>
      </c>
      <c r="K221" s="988">
        <f>(J221/J220)*K220</f>
        <v>20.898000000000003</v>
      </c>
      <c r="L221" s="988">
        <f>(K221/K220)*L220</f>
        <v>1.8998181818181821</v>
      </c>
      <c r="M221" s="975"/>
      <c r="N221" s="989" t="str">
        <f>LEFT(ADDRESS(1,COLUMN(),4),LEN(ADDRESS(1,COLUMN(),4))-1)</f>
        <v>N</v>
      </c>
    </row>
    <row r="222" spans="1:14" ht="15" customHeight="1">
      <c r="A222" s="7350"/>
      <c r="B222" s="7391" t="s">
        <v>977</v>
      </c>
      <c r="C222" s="7392"/>
      <c r="D222" s="7392"/>
      <c r="E222" s="7392"/>
      <c r="F222" s="7392"/>
      <c r="G222" s="7392"/>
      <c r="H222" s="7392"/>
      <c r="I222" s="7392"/>
      <c r="J222" s="7392"/>
      <c r="K222" s="7392"/>
      <c r="L222" s="7392"/>
      <c r="M222" s="7392"/>
      <c r="N222" s="7393"/>
    </row>
    <row r="223" spans="1:14" ht="15" customHeight="1">
      <c r="A223" s="7350"/>
      <c r="B223" s="990" t="s">
        <v>978</v>
      </c>
      <c r="C223" s="991"/>
      <c r="D223" s="991"/>
      <c r="E223" s="991"/>
      <c r="F223" s="991"/>
      <c r="G223" s="991"/>
      <c r="H223" s="991"/>
      <c r="I223" s="7382" t="s">
        <v>943</v>
      </c>
      <c r="J223" s="7382"/>
      <c r="K223" s="7383" t="s">
        <v>954</v>
      </c>
      <c r="L223" s="7383"/>
      <c r="M223" s="7384" t="s">
        <v>1010</v>
      </c>
      <c r="N223" s="7394"/>
    </row>
    <row r="224" spans="1:14" ht="18" customHeight="1">
      <c r="A224" s="7350"/>
      <c r="B224" s="7395" t="s">
        <v>980</v>
      </c>
      <c r="C224" s="7396"/>
      <c r="D224" s="7396"/>
      <c r="E224" s="7396"/>
      <c r="F224" s="7396"/>
      <c r="G224" s="7396"/>
      <c r="H224" s="7396"/>
      <c r="I224" s="7382"/>
      <c r="J224" s="7382"/>
      <c r="K224" s="7383"/>
      <c r="L224" s="7383"/>
      <c r="M224" s="7384"/>
      <c r="N224" s="7394"/>
    </row>
    <row r="225" spans="1:14" ht="15" customHeight="1">
      <c r="A225" s="7350"/>
      <c r="B225" s="7395"/>
      <c r="C225" s="7396"/>
      <c r="D225" s="7396"/>
      <c r="E225" s="7396"/>
      <c r="F225" s="7396"/>
      <c r="G225" s="7396"/>
      <c r="H225" s="7396"/>
      <c r="I225" s="7397">
        <f>B220</f>
        <v>3.2250000000000001</v>
      </c>
      <c r="J225" s="7397"/>
      <c r="K225" s="7403">
        <f>G199</f>
        <v>1</v>
      </c>
      <c r="L225" s="7403"/>
      <c r="M225" s="7404">
        <v>55</v>
      </c>
      <c r="N225" s="7405"/>
    </row>
    <row r="226" spans="1:14" ht="15" customHeight="1">
      <c r="A226" s="7350"/>
      <c r="B226" s="7395"/>
      <c r="C226" s="7396"/>
      <c r="D226" s="7396"/>
      <c r="E226" s="7396"/>
      <c r="F226" s="7396"/>
      <c r="G226" s="7396"/>
      <c r="H226" s="7396"/>
      <c r="I226" s="7397"/>
      <c r="J226" s="7397"/>
      <c r="K226" s="7403"/>
      <c r="L226" s="7403"/>
      <c r="M226" s="7404"/>
      <c r="N226" s="7405"/>
    </row>
    <row r="227" spans="1:14" ht="15" customHeight="1">
      <c r="A227" s="7350"/>
      <c r="B227" s="7395"/>
      <c r="C227" s="7396"/>
      <c r="D227" s="7396"/>
      <c r="E227" s="7396"/>
      <c r="F227" s="7396"/>
      <c r="G227" s="7396"/>
      <c r="H227" s="7396"/>
      <c r="I227" s="7406" t="s">
        <v>761</v>
      </c>
      <c r="J227" s="7406"/>
      <c r="K227" s="7403"/>
      <c r="L227" s="7403"/>
      <c r="M227" s="7404"/>
      <c r="N227" s="7405"/>
    </row>
    <row r="228" spans="1:14" ht="15.75" customHeight="1">
      <c r="A228" s="7350"/>
      <c r="B228" s="993" t="s">
        <v>981</v>
      </c>
      <c r="C228" s="994" t="s">
        <v>982</v>
      </c>
      <c r="D228" s="995"/>
      <c r="E228" s="995"/>
      <c r="F228" s="995"/>
      <c r="G228" s="995"/>
      <c r="H228" s="995"/>
      <c r="I228" s="995"/>
      <c r="J228" s="812"/>
      <c r="K228" s="812"/>
      <c r="L228" s="812"/>
      <c r="M228" s="681"/>
      <c r="N228" s="996"/>
    </row>
    <row r="229" spans="1:14" ht="15.75" customHeight="1">
      <c r="A229" s="7350"/>
      <c r="B229" s="997" t="s">
        <v>983</v>
      </c>
      <c r="C229" s="994" t="s">
        <v>984</v>
      </c>
      <c r="D229" s="995"/>
      <c r="E229" s="995"/>
      <c r="F229" s="995"/>
      <c r="G229" s="995"/>
      <c r="H229" s="995"/>
      <c r="I229" s="995"/>
      <c r="J229" s="681"/>
      <c r="K229" s="681"/>
      <c r="L229" s="681"/>
      <c r="M229" s="681"/>
      <c r="N229" s="996"/>
    </row>
    <row r="230" spans="1:14">
      <c r="A230" s="7350"/>
      <c r="B230" s="982"/>
      <c r="C230" s="983"/>
      <c r="D230" s="998"/>
      <c r="E230" s="983"/>
      <c r="F230" s="985"/>
      <c r="G230" s="986"/>
      <c r="H230" s="986"/>
      <c r="I230" s="987"/>
      <c r="J230" s="988"/>
      <c r="K230" s="988"/>
      <c r="L230" s="988"/>
      <c r="M230" s="975"/>
      <c r="N230" s="999"/>
    </row>
    <row r="231" spans="1:14" ht="15.75" customHeight="1" thickBot="1">
      <c r="A231" s="7350"/>
      <c r="B231" s="7407" t="s">
        <v>946</v>
      </c>
      <c r="C231" s="7408"/>
      <c r="D231" s="7408"/>
      <c r="E231" s="7408"/>
      <c r="F231" s="7408"/>
      <c r="G231" s="7408"/>
      <c r="H231" s="7408"/>
      <c r="I231" s="7408"/>
      <c r="J231" s="7408"/>
      <c r="K231" s="7408"/>
      <c r="L231" s="7408"/>
      <c r="M231" s="7408"/>
      <c r="N231" s="7409"/>
    </row>
    <row r="232" spans="1:14" ht="15.75" customHeight="1">
      <c r="A232" s="7350"/>
      <c r="B232" s="7333" t="s">
        <v>1022</v>
      </c>
      <c r="C232" s="7334"/>
      <c r="D232" s="7334"/>
      <c r="E232" s="7334"/>
      <c r="F232" s="7334"/>
      <c r="G232" s="7334"/>
      <c r="H232" s="7334"/>
      <c r="I232" s="7334"/>
      <c r="J232" s="7334"/>
      <c r="K232" s="7334"/>
      <c r="L232" s="7334"/>
      <c r="M232" s="7334"/>
      <c r="N232" s="7335"/>
    </row>
    <row r="233" spans="1:14" ht="15.75" customHeight="1">
      <c r="A233" s="7350"/>
      <c r="B233" s="7410"/>
      <c r="C233" s="7411"/>
      <c r="D233" s="7411"/>
      <c r="E233" s="7411"/>
      <c r="F233" s="7411"/>
      <c r="G233" s="7411"/>
      <c r="H233" s="7411"/>
      <c r="I233" s="7411"/>
      <c r="J233" s="7411"/>
      <c r="K233" s="7411"/>
      <c r="L233" s="7411"/>
      <c r="M233" s="7411"/>
      <c r="N233" s="7412"/>
    </row>
    <row r="234" spans="1:14" ht="15.75" customHeight="1">
      <c r="A234" s="7350"/>
      <c r="B234" s="1015"/>
      <c r="C234" s="1016" t="s">
        <v>1023</v>
      </c>
      <c r="D234" s="995"/>
      <c r="E234" s="995"/>
      <c r="F234" s="995"/>
      <c r="G234" s="995"/>
      <c r="H234" s="995"/>
      <c r="I234" s="995"/>
      <c r="J234" s="681"/>
      <c r="K234" s="681"/>
      <c r="L234" s="681"/>
      <c r="M234" s="681"/>
      <c r="N234" s="996"/>
    </row>
    <row r="235" spans="1:14" ht="15.75" customHeight="1">
      <c r="A235" s="7350"/>
      <c r="B235" s="1015"/>
      <c r="C235" s="1016" t="s">
        <v>1024</v>
      </c>
      <c r="D235" s="995"/>
      <c r="E235" s="995"/>
      <c r="F235" s="995"/>
      <c r="G235" s="995"/>
      <c r="H235" s="995"/>
      <c r="I235" s="995"/>
      <c r="J235" s="681"/>
      <c r="K235" s="681"/>
      <c r="L235" s="681"/>
      <c r="M235" s="681"/>
      <c r="N235" s="996"/>
    </row>
    <row r="236" spans="1:14" ht="15.75" customHeight="1">
      <c r="A236" s="7350"/>
      <c r="B236" s="1015"/>
      <c r="C236" s="1017" t="s">
        <v>1025</v>
      </c>
      <c r="D236" s="995"/>
      <c r="E236" s="995"/>
      <c r="F236" s="995"/>
      <c r="G236" s="995"/>
      <c r="H236" s="995"/>
      <c r="I236" s="995"/>
      <c r="J236" s="681"/>
      <c r="K236" s="681"/>
      <c r="L236" s="681"/>
      <c r="M236" s="681"/>
      <c r="N236" s="996"/>
    </row>
    <row r="237" spans="1:14" ht="15.75" customHeight="1">
      <c r="A237" s="7350"/>
      <c r="B237" s="1015"/>
      <c r="C237" s="1016" t="s">
        <v>1026</v>
      </c>
      <c r="D237" s="995"/>
      <c r="E237" s="995"/>
      <c r="F237" s="995"/>
      <c r="G237" s="995"/>
      <c r="H237" s="995"/>
      <c r="I237" s="995"/>
      <c r="J237" s="681"/>
      <c r="K237" s="681"/>
      <c r="L237" s="681"/>
      <c r="M237" s="681"/>
      <c r="N237" s="996"/>
    </row>
    <row r="238" spans="1:14" ht="15.75" customHeight="1">
      <c r="A238" s="7350"/>
      <c r="B238" s="1015"/>
      <c r="C238" s="1016" t="s">
        <v>1027</v>
      </c>
      <c r="D238" s="995"/>
      <c r="E238" s="995"/>
      <c r="F238" s="995"/>
      <c r="G238" s="995"/>
      <c r="H238" s="995"/>
      <c r="I238" s="995"/>
      <c r="J238" s="681"/>
      <c r="K238" s="681"/>
      <c r="L238" s="681"/>
      <c r="M238" s="681"/>
      <c r="N238" s="996"/>
    </row>
    <row r="239" spans="1:14" ht="15.75" customHeight="1">
      <c r="A239" s="7350"/>
      <c r="B239" s="1015"/>
      <c r="C239" s="1018" t="s">
        <v>1028</v>
      </c>
      <c r="D239" s="995"/>
      <c r="E239" s="995"/>
      <c r="F239" s="995"/>
      <c r="G239" s="995"/>
      <c r="H239" s="995"/>
      <c r="I239" s="995"/>
      <c r="J239" s="681"/>
      <c r="K239" s="681"/>
      <c r="L239" s="681"/>
      <c r="M239" s="681"/>
      <c r="N239" s="996"/>
    </row>
    <row r="240" spans="1:14" ht="15.75" customHeight="1">
      <c r="A240" s="7350"/>
      <c r="B240" s="1015"/>
      <c r="C240" s="1019" t="s">
        <v>1029</v>
      </c>
      <c r="D240" s="995"/>
      <c r="E240" s="995"/>
      <c r="F240" s="995"/>
      <c r="G240" s="995"/>
      <c r="H240" s="995"/>
      <c r="I240" s="995"/>
      <c r="J240" s="681"/>
      <c r="K240" s="681"/>
      <c r="L240" s="681"/>
      <c r="M240" s="681"/>
      <c r="N240" s="996"/>
    </row>
    <row r="241" spans="1:14" ht="15.75" customHeight="1">
      <c r="A241" s="7350"/>
      <c r="B241" s="1015"/>
      <c r="C241" s="1019" t="s">
        <v>1030</v>
      </c>
      <c r="D241" s="995"/>
      <c r="E241" s="995"/>
      <c r="F241" s="995"/>
      <c r="G241" s="995"/>
      <c r="H241" s="995"/>
      <c r="I241" s="995"/>
      <c r="J241" s="681"/>
      <c r="K241" s="681"/>
      <c r="L241" s="681"/>
      <c r="M241" s="681"/>
      <c r="N241" s="996"/>
    </row>
    <row r="242" spans="1:14" ht="15.75" customHeight="1">
      <c r="A242" s="7350"/>
      <c r="B242" s="1015"/>
      <c r="C242" s="1016" t="s">
        <v>1031</v>
      </c>
      <c r="D242" s="995"/>
      <c r="E242" s="995"/>
      <c r="F242" s="995"/>
      <c r="G242" s="995"/>
      <c r="H242" s="995"/>
      <c r="I242" s="995"/>
      <c r="J242" s="681"/>
      <c r="K242" s="681"/>
      <c r="L242" s="681"/>
      <c r="M242" s="681"/>
      <c r="N242" s="996"/>
    </row>
    <row r="243" spans="1:14" ht="15.75" customHeight="1">
      <c r="A243" s="7350"/>
      <c r="B243" s="1015"/>
      <c r="C243" s="1016" t="s">
        <v>1032</v>
      </c>
      <c r="D243" s="995"/>
      <c r="E243" s="995"/>
      <c r="F243" s="995"/>
      <c r="G243" s="995"/>
      <c r="H243" s="995"/>
      <c r="I243" s="995"/>
      <c r="J243" s="681"/>
      <c r="K243" s="681"/>
      <c r="L243" s="681"/>
      <c r="M243" s="681"/>
      <c r="N243" s="996"/>
    </row>
    <row r="244" spans="1:14" ht="15.75" customHeight="1" thickBot="1">
      <c r="A244" s="7350"/>
      <c r="B244" s="1015"/>
      <c r="C244" s="1016"/>
      <c r="D244" s="995"/>
      <c r="E244" s="995"/>
      <c r="F244" s="995"/>
      <c r="G244" s="995"/>
      <c r="H244" s="995"/>
      <c r="I244" s="995"/>
      <c r="J244" s="681"/>
      <c r="K244" s="681"/>
      <c r="L244" s="681"/>
      <c r="M244" s="681"/>
      <c r="N244" s="996"/>
    </row>
    <row r="245" spans="1:14" ht="15.75" thickBot="1">
      <c r="A245" s="7350"/>
      <c r="B245" s="1020"/>
      <c r="C245" s="1021"/>
      <c r="D245" s="1021"/>
      <c r="E245" s="1021"/>
      <c r="F245" s="1021"/>
      <c r="G245" s="1021"/>
      <c r="H245" s="1021"/>
      <c r="I245" s="1021"/>
      <c r="J245" s="1021"/>
      <c r="K245" s="1021"/>
      <c r="L245" s="1021"/>
      <c r="M245" s="1021"/>
      <c r="N245" s="1022"/>
    </row>
    <row r="246" spans="1:14">
      <c r="A246" s="7350"/>
      <c r="B246" s="1023"/>
      <c r="C246" s="864"/>
      <c r="D246" s="7428" t="s">
        <v>1033</v>
      </c>
      <c r="E246" s="7429"/>
      <c r="F246" s="7429"/>
      <c r="G246" s="7429"/>
      <c r="H246" s="7429"/>
      <c r="I246" s="7429"/>
      <c r="J246" s="7429"/>
      <c r="K246" s="7429"/>
      <c r="L246" s="7430"/>
      <c r="M246" s="864"/>
      <c r="N246" s="1024"/>
    </row>
    <row r="247" spans="1:14">
      <c r="A247" s="7350"/>
      <c r="B247" s="1023"/>
      <c r="C247" s="864"/>
      <c r="D247" s="1025" t="s">
        <v>1034</v>
      </c>
      <c r="E247" s="7431" t="s">
        <v>1035</v>
      </c>
      <c r="F247" s="7431" t="s">
        <v>1036</v>
      </c>
      <c r="G247" s="7431" t="s">
        <v>1037</v>
      </c>
      <c r="H247" s="812"/>
      <c r="I247" s="812"/>
      <c r="J247" s="1026" t="s">
        <v>1038</v>
      </c>
      <c r="K247" s="1027" t="s">
        <v>832</v>
      </c>
      <c r="L247" s="1028">
        <v>12</v>
      </c>
      <c r="M247" s="864"/>
      <c r="N247" s="1024"/>
    </row>
    <row r="248" spans="1:14">
      <c r="A248" s="7350"/>
      <c r="B248" s="1023"/>
      <c r="C248" s="864"/>
      <c r="D248" s="1029" t="s">
        <v>958</v>
      </c>
      <c r="E248" s="7431"/>
      <c r="F248" s="7431"/>
      <c r="G248" s="7431"/>
      <c r="H248" s="812"/>
      <c r="I248" s="812"/>
      <c r="J248" s="1030" t="s">
        <v>1039</v>
      </c>
      <c r="K248" s="974">
        <f>SUM(K250:K252)</f>
        <v>5.7000000000000002E-2</v>
      </c>
      <c r="L248" s="1031">
        <f>K248*L247</f>
        <v>0.68400000000000005</v>
      </c>
      <c r="M248" s="864"/>
      <c r="N248" s="1024"/>
    </row>
    <row r="249" spans="1:14">
      <c r="A249" s="7350"/>
      <c r="B249" s="1023"/>
      <c r="C249" s="864"/>
      <c r="D249" s="7419">
        <v>2.5</v>
      </c>
      <c r="E249" s="1032">
        <f>(E251/D251)*D249</f>
        <v>50</v>
      </c>
      <c r="F249" s="1032">
        <f>(F251/D251)*D249</f>
        <v>80</v>
      </c>
      <c r="G249" s="1032">
        <f>(G251/D251)*D249</f>
        <v>125</v>
      </c>
      <c r="H249" s="812"/>
      <c r="I249" s="812"/>
      <c r="J249" s="1030" t="s">
        <v>1040</v>
      </c>
      <c r="K249" s="974">
        <f>K248-K252</f>
        <v>0.05</v>
      </c>
      <c r="L249" s="1031">
        <f>K249*L247</f>
        <v>0.60000000000000009</v>
      </c>
      <c r="M249" s="864"/>
      <c r="N249" s="1024"/>
    </row>
    <row r="250" spans="1:14">
      <c r="A250" s="7350"/>
      <c r="B250" s="1023"/>
      <c r="C250" s="864"/>
      <c r="D250" s="7419"/>
      <c r="E250" s="1033">
        <f>E252*E249</f>
        <v>2.5</v>
      </c>
      <c r="F250" s="1033">
        <f>F252*F249</f>
        <v>2.4</v>
      </c>
      <c r="G250" s="1033">
        <f>G252*G249</f>
        <v>2.5</v>
      </c>
      <c r="H250" s="812"/>
      <c r="I250" s="812"/>
      <c r="J250" s="1030" t="s">
        <v>1041</v>
      </c>
      <c r="K250" s="1034">
        <v>0.03</v>
      </c>
      <c r="L250" s="1035">
        <f>K250*L247</f>
        <v>0.36</v>
      </c>
      <c r="M250" s="864"/>
      <c r="N250" s="1024"/>
    </row>
    <row r="251" spans="1:14">
      <c r="A251" s="7350"/>
      <c r="B251" s="1023"/>
      <c r="C251" s="864"/>
      <c r="D251" s="1036">
        <v>1</v>
      </c>
      <c r="E251" s="1037">
        <v>20</v>
      </c>
      <c r="F251" s="1037">
        <v>32</v>
      </c>
      <c r="G251" s="1037">
        <v>50</v>
      </c>
      <c r="H251" s="812"/>
      <c r="I251" s="812"/>
      <c r="J251" s="1030" t="s">
        <v>1042</v>
      </c>
      <c r="K251" s="1034">
        <v>0.02</v>
      </c>
      <c r="L251" s="1035">
        <f>K251*L247</f>
        <v>0.24</v>
      </c>
      <c r="M251" s="864"/>
      <c r="N251" s="1024"/>
    </row>
    <row r="252" spans="1:14" ht="15.75" thickBot="1">
      <c r="A252" s="7350"/>
      <c r="B252" s="1023"/>
      <c r="C252" s="864"/>
      <c r="D252" s="1038"/>
      <c r="E252" s="1039">
        <f>K249</f>
        <v>0.05</v>
      </c>
      <c r="F252" s="1039">
        <f>K250</f>
        <v>0.03</v>
      </c>
      <c r="G252" s="1039">
        <f>K251</f>
        <v>0.02</v>
      </c>
      <c r="H252" s="812"/>
      <c r="I252" s="812"/>
      <c r="J252" s="1030" t="s">
        <v>1043</v>
      </c>
      <c r="K252" s="1034">
        <v>7.0000000000000001E-3</v>
      </c>
      <c r="L252" s="1035">
        <f>K252*L247</f>
        <v>8.4000000000000005E-2</v>
      </c>
      <c r="M252" s="864"/>
      <c r="N252" s="1024"/>
    </row>
    <row r="253" spans="1:14">
      <c r="A253" s="7350"/>
      <c r="B253" s="1023"/>
      <c r="C253" s="864"/>
      <c r="D253" s="7420" t="s">
        <v>1044</v>
      </c>
      <c r="E253" s="7421"/>
      <c r="F253" s="7421"/>
      <c r="G253" s="7421"/>
      <c r="H253" s="7421"/>
      <c r="I253" s="7421"/>
      <c r="J253" s="7421"/>
      <c r="K253" s="7421"/>
      <c r="L253" s="7422"/>
      <c r="M253" s="864"/>
      <c r="N253" s="1024"/>
    </row>
    <row r="254" spans="1:14" ht="15.75" thickBot="1">
      <c r="A254" s="7350"/>
      <c r="B254" s="1023"/>
      <c r="C254" s="864"/>
      <c r="D254" s="7423" t="s">
        <v>1045</v>
      </c>
      <c r="E254" s="7424"/>
      <c r="F254" s="7424"/>
      <c r="G254" s="7424"/>
      <c r="H254" s="7424"/>
      <c r="I254" s="7424"/>
      <c r="J254" s="7424"/>
      <c r="K254" s="7424"/>
      <c r="L254" s="7425"/>
      <c r="M254" s="864"/>
      <c r="N254" s="1024"/>
    </row>
    <row r="255" spans="1:14" ht="15.75" thickBot="1">
      <c r="A255" s="7350"/>
      <c r="B255" s="864"/>
      <c r="C255" s="864"/>
      <c r="D255" s="1040"/>
      <c r="E255" s="1040"/>
      <c r="F255" s="1040"/>
      <c r="G255" s="1040"/>
      <c r="H255" s="1040"/>
      <c r="I255" s="1040"/>
      <c r="J255" s="1040"/>
      <c r="K255" s="1040"/>
      <c r="L255" s="1040"/>
      <c r="M255" s="864"/>
      <c r="N255" s="1041"/>
    </row>
    <row r="256" spans="1:14">
      <c r="A256" s="7350"/>
      <c r="B256" s="7426" t="s">
        <v>998</v>
      </c>
      <c r="C256" s="7414"/>
      <c r="D256" s="7414"/>
      <c r="E256" s="7414"/>
      <c r="F256" s="7414"/>
      <c r="G256" s="7414"/>
      <c r="H256" s="7414"/>
      <c r="I256" s="7414"/>
      <c r="J256" s="7414"/>
      <c r="K256" s="7414"/>
      <c r="L256" s="7414"/>
      <c r="M256" s="7414"/>
      <c r="N256" s="7427"/>
    </row>
    <row r="257" spans="1:14">
      <c r="A257" s="7350"/>
      <c r="B257" s="1042"/>
      <c r="C257" s="812"/>
      <c r="D257" s="7398" t="s">
        <v>999</v>
      </c>
      <c r="E257" s="7398"/>
      <c r="F257" s="7398"/>
      <c r="G257" s="7398"/>
      <c r="H257" s="7398"/>
      <c r="I257" s="7398"/>
      <c r="J257" s="7398"/>
      <c r="K257" s="7398"/>
      <c r="L257" s="7398"/>
      <c r="M257" s="1005"/>
      <c r="N257" s="1043"/>
    </row>
    <row r="258" spans="1:14">
      <c r="A258" s="7350"/>
      <c r="B258" s="1042"/>
      <c r="C258" s="812"/>
      <c r="D258" s="1007"/>
      <c r="E258" s="1007" t="s">
        <v>1000</v>
      </c>
      <c r="F258" s="1007"/>
      <c r="G258" s="1007"/>
      <c r="H258" s="1008" t="s">
        <v>1001</v>
      </c>
      <c r="I258" s="1007"/>
      <c r="J258" s="1007" t="s">
        <v>1002</v>
      </c>
      <c r="K258" s="1007"/>
      <c r="L258" s="1007"/>
      <c r="M258" s="1005"/>
      <c r="N258" s="1043"/>
    </row>
    <row r="259" spans="1:14">
      <c r="A259" s="7350"/>
      <c r="B259" s="1042"/>
      <c r="C259" s="812"/>
      <c r="D259" s="1007"/>
      <c r="E259" s="1007" t="s">
        <v>1003</v>
      </c>
      <c r="F259" s="1007"/>
      <c r="G259" s="1007"/>
      <c r="H259" s="1008" t="s">
        <v>1004</v>
      </c>
      <c r="I259" s="1007"/>
      <c r="J259" s="1007" t="s">
        <v>1005</v>
      </c>
      <c r="K259" s="1007"/>
      <c r="L259" s="1007"/>
      <c r="M259" s="1005"/>
      <c r="N259" s="1043"/>
    </row>
    <row r="260" spans="1:14">
      <c r="A260" s="7350"/>
      <c r="B260" s="1042"/>
      <c r="C260" s="812"/>
      <c r="D260" s="1007"/>
      <c r="E260" s="1007"/>
      <c r="F260" s="1007"/>
      <c r="G260" s="1007"/>
      <c r="H260" s="1008"/>
      <c r="I260" s="1007"/>
      <c r="J260" s="1007"/>
      <c r="K260" s="1007"/>
      <c r="L260" s="1007"/>
      <c r="M260" s="1005"/>
      <c r="N260" s="1043"/>
    </row>
    <row r="261" spans="1:14">
      <c r="A261" s="7350"/>
      <c r="B261" s="1042"/>
      <c r="C261" s="812"/>
      <c r="D261" s="7398" t="s">
        <v>1006</v>
      </c>
      <c r="E261" s="7398"/>
      <c r="F261" s="7398"/>
      <c r="G261" s="7398"/>
      <c r="H261" s="7398"/>
      <c r="I261" s="7398"/>
      <c r="J261" s="7398"/>
      <c r="K261" s="7398"/>
      <c r="L261" s="7398"/>
      <c r="M261" s="1005"/>
      <c r="N261" s="1043"/>
    </row>
    <row r="262" spans="1:14">
      <c r="A262" s="7350"/>
      <c r="B262" s="1042"/>
      <c r="C262" s="812"/>
      <c r="D262" s="7399" t="s">
        <v>1007</v>
      </c>
      <c r="E262" s="7399"/>
      <c r="F262" s="7399"/>
      <c r="G262" s="7399"/>
      <c r="H262" s="7399"/>
      <c r="I262" s="7399"/>
      <c r="J262" s="7399"/>
      <c r="K262" s="7399"/>
      <c r="L262" s="7399"/>
      <c r="M262" s="864" t="s">
        <v>904</v>
      </c>
      <c r="N262" s="1043"/>
    </row>
    <row r="263" spans="1:14" ht="15.75" thickBot="1">
      <c r="A263" s="7350"/>
      <c r="B263" s="1044"/>
      <c r="C263" s="1045"/>
      <c r="D263" s="7432" t="s">
        <v>1008</v>
      </c>
      <c r="E263" s="7432"/>
      <c r="F263" s="7432"/>
      <c r="G263" s="7432"/>
      <c r="H263" s="7432"/>
      <c r="I263" s="7432"/>
      <c r="J263" s="7432"/>
      <c r="K263" s="7432"/>
      <c r="L263" s="7432"/>
      <c r="M263" s="1046"/>
      <c r="N263" s="1047"/>
    </row>
    <row r="264" spans="1:14" ht="15" customHeight="1">
      <c r="A264" s="7350"/>
      <c r="B264" s="7400" t="s">
        <v>937</v>
      </c>
      <c r="C264" s="7401"/>
      <c r="D264" s="7401"/>
      <c r="E264" s="7401"/>
      <c r="F264" s="7401"/>
      <c r="G264" s="7401"/>
      <c r="H264" s="7401"/>
      <c r="I264" s="7401"/>
      <c r="J264" s="7401"/>
      <c r="K264" s="7401"/>
      <c r="L264" s="7401"/>
      <c r="M264" s="7401"/>
      <c r="N264" s="7402"/>
    </row>
    <row r="265" spans="1:14" ht="15.75" thickBot="1">
      <c r="A265" s="7350"/>
      <c r="B265" s="7181"/>
      <c r="C265" s="7182"/>
      <c r="D265" s="7182"/>
      <c r="E265" s="7182"/>
      <c r="F265" s="7182"/>
      <c r="G265" s="7182"/>
      <c r="H265" s="7182"/>
      <c r="I265" s="7182"/>
      <c r="J265" s="7182"/>
      <c r="K265" s="7182"/>
      <c r="L265" s="7182"/>
      <c r="M265" s="7182"/>
      <c r="N265" s="7183"/>
    </row>
    <row r="267" spans="1:14">
      <c r="A267" s="818" t="s">
        <v>884</v>
      </c>
      <c r="B267" s="7151" t="str">
        <f>B270</f>
        <v>LES BRIOCHES : Brioche Suisse</v>
      </c>
      <c r="C267" s="7151"/>
      <c r="D267" s="7151"/>
      <c r="E267" s="7151"/>
      <c r="F267" s="7151"/>
      <c r="G267" s="7151"/>
      <c r="H267" s="7151"/>
      <c r="I267" s="7151"/>
      <c r="J267" s="7151"/>
      <c r="K267" s="7151"/>
      <c r="L267" s="7151"/>
      <c r="M267" s="7151"/>
      <c r="N267" s="7151"/>
    </row>
    <row r="268" spans="1:14" ht="15" customHeight="1">
      <c r="A268" s="7350" t="str">
        <f>B270</f>
        <v>LES BRIOCHES : Brioche Suisse</v>
      </c>
      <c r="B268" s="7159" t="s">
        <v>885</v>
      </c>
      <c r="C268" s="7160"/>
      <c r="D268" s="7160"/>
      <c r="E268" s="7160"/>
      <c r="F268" s="7160"/>
      <c r="G268" s="7160"/>
      <c r="H268" s="7160"/>
      <c r="I268" s="7160"/>
      <c r="J268" s="7160"/>
      <c r="K268" s="7160"/>
      <c r="L268" s="7160"/>
      <c r="M268" s="7160"/>
      <c r="N268" s="7357"/>
    </row>
    <row r="269" spans="1:14" ht="15.75" thickBot="1">
      <c r="A269" s="7350"/>
      <c r="B269" s="7159"/>
      <c r="C269" s="7160"/>
      <c r="D269" s="7160"/>
      <c r="E269" s="7160"/>
      <c r="F269" s="7160"/>
      <c r="G269" s="7160"/>
      <c r="H269" s="7160"/>
      <c r="I269" s="7160"/>
      <c r="J269" s="7160"/>
      <c r="K269" s="7160"/>
      <c r="L269" s="7160"/>
      <c r="M269" s="7160"/>
      <c r="N269" s="7357"/>
    </row>
    <row r="270" spans="1:14" ht="15" customHeight="1">
      <c r="A270" s="7350"/>
      <c r="B270" s="7433" t="s">
        <v>1046</v>
      </c>
      <c r="C270" s="7434"/>
      <c r="D270" s="7434"/>
      <c r="E270" s="7434"/>
      <c r="F270" s="7434"/>
      <c r="G270" s="7434"/>
      <c r="H270" s="7434"/>
      <c r="I270" s="7434"/>
      <c r="J270" s="7434"/>
      <c r="K270" s="7437" t="s">
        <v>1047</v>
      </c>
      <c r="L270" s="7438"/>
      <c r="M270" s="7441" t="s">
        <v>1048</v>
      </c>
      <c r="N270" s="7442"/>
    </row>
    <row r="271" spans="1:14" ht="15" customHeight="1">
      <c r="A271" s="7350"/>
      <c r="B271" s="7410"/>
      <c r="C271" s="7411"/>
      <c r="D271" s="7411"/>
      <c r="E271" s="7411"/>
      <c r="F271" s="7411"/>
      <c r="G271" s="7411"/>
      <c r="H271" s="7411"/>
      <c r="I271" s="7411"/>
      <c r="J271" s="7411"/>
      <c r="K271" s="7439"/>
      <c r="L271" s="7440"/>
      <c r="M271" s="7443"/>
      <c r="N271" s="7444"/>
    </row>
    <row r="272" spans="1:14" ht="15" customHeight="1">
      <c r="A272" s="7350"/>
      <c r="B272" s="7410"/>
      <c r="C272" s="7411"/>
      <c r="D272" s="7411"/>
      <c r="E272" s="7411"/>
      <c r="F272" s="7411"/>
      <c r="G272" s="7411"/>
      <c r="H272" s="7411"/>
      <c r="I272" s="7411"/>
      <c r="J272" s="7411"/>
      <c r="K272" s="7439"/>
      <c r="L272" s="7440"/>
      <c r="M272" s="7443"/>
      <c r="N272" s="7444"/>
    </row>
    <row r="273" spans="1:14" ht="15.75" customHeight="1">
      <c r="A273" s="7350"/>
      <c r="B273" s="7410"/>
      <c r="C273" s="7411"/>
      <c r="D273" s="7411"/>
      <c r="E273" s="7411"/>
      <c r="F273" s="7411"/>
      <c r="G273" s="7411"/>
      <c r="H273" s="7411"/>
      <c r="I273" s="7411"/>
      <c r="J273" s="7411"/>
      <c r="K273" s="7445">
        <v>10</v>
      </c>
      <c r="L273" s="7446"/>
      <c r="M273" s="7452">
        <v>25</v>
      </c>
      <c r="N273" s="7453"/>
    </row>
    <row r="274" spans="1:14" ht="15.75" customHeight="1" thickBot="1">
      <c r="A274" s="7350"/>
      <c r="B274" s="7435"/>
      <c r="C274" s="7436"/>
      <c r="D274" s="7436"/>
      <c r="E274" s="7436"/>
      <c r="F274" s="7436"/>
      <c r="G274" s="7436"/>
      <c r="H274" s="7436"/>
      <c r="I274" s="7436"/>
      <c r="J274" s="7436"/>
      <c r="K274" s="7447"/>
      <c r="L274" s="7448"/>
      <c r="M274" s="7454"/>
      <c r="N274" s="7455"/>
    </row>
    <row r="275" spans="1:14" ht="15.75" customHeight="1">
      <c r="A275" s="7350"/>
      <c r="B275" s="1000"/>
      <c r="C275" s="1001"/>
      <c r="D275" s="864"/>
      <c r="E275" s="864"/>
      <c r="F275" s="864"/>
      <c r="G275" s="864"/>
      <c r="H275" s="864"/>
      <c r="I275" s="864"/>
      <c r="K275" s="864"/>
      <c r="L275" s="864"/>
      <c r="M275" s="864"/>
      <c r="N275" s="1024"/>
    </row>
    <row r="276" spans="1:14" ht="15.75" customHeight="1">
      <c r="A276" s="7350"/>
      <c r="B276" s="1048" t="s">
        <v>900</v>
      </c>
      <c r="C276" s="1001"/>
      <c r="D276" s="1001"/>
      <c r="E276" s="950"/>
      <c r="F276" s="7343" t="s">
        <v>1049</v>
      </c>
      <c r="G276" s="7343"/>
      <c r="H276" s="7344" t="s">
        <v>1050</v>
      </c>
      <c r="I276" s="7344"/>
      <c r="J276" s="812"/>
      <c r="K276" s="812"/>
      <c r="L276" s="812"/>
      <c r="M276" s="812"/>
      <c r="N276" s="1049"/>
    </row>
    <row r="277" spans="1:14" ht="15.75" customHeight="1">
      <c r="A277" s="7350"/>
      <c r="B277" s="7456" t="s">
        <v>1051</v>
      </c>
      <c r="C277" s="7457"/>
      <c r="D277" s="1001"/>
      <c r="E277" s="950"/>
      <c r="F277" s="7343"/>
      <c r="G277" s="7343"/>
      <c r="H277" s="7344"/>
      <c r="I277" s="7344"/>
      <c r="J277" s="812"/>
      <c r="K277" s="812"/>
      <c r="L277" s="812"/>
      <c r="M277" s="812"/>
      <c r="N277" s="1049"/>
    </row>
    <row r="278" spans="1:14" ht="15.75" customHeight="1">
      <c r="A278" s="7350"/>
      <c r="B278" s="7456"/>
      <c r="C278" s="7457"/>
      <c r="D278" s="1001"/>
      <c r="E278" s="950"/>
      <c r="F278" s="7458" t="s">
        <v>892</v>
      </c>
      <c r="G278" s="7458"/>
      <c r="H278" s="7458"/>
      <c r="I278" s="7458"/>
      <c r="J278" s="812"/>
      <c r="K278" s="812"/>
      <c r="L278" s="812"/>
      <c r="M278" s="812"/>
      <c r="N278" s="1049"/>
    </row>
    <row r="279" spans="1:14" ht="15.75" customHeight="1">
      <c r="A279" s="7350"/>
      <c r="B279" s="1050">
        <v>8</v>
      </c>
      <c r="C279" s="1051" t="s">
        <v>1052</v>
      </c>
      <c r="D279" s="812"/>
      <c r="E279" s="1052"/>
      <c r="F279" s="1053"/>
      <c r="G279" s="1053"/>
      <c r="H279" s="1054">
        <f>(B279/B280)*M273</f>
        <v>28.571428571428569</v>
      </c>
      <c r="I279" s="1053"/>
      <c r="J279" s="7382" t="s">
        <v>1053</v>
      </c>
      <c r="K279" s="7382"/>
      <c r="L279" s="7382"/>
      <c r="M279" s="7382"/>
      <c r="N279" s="1049"/>
    </row>
    <row r="280" spans="1:14">
      <c r="A280" s="7350"/>
      <c r="B280" s="1050">
        <v>7</v>
      </c>
      <c r="C280" s="1051" t="s">
        <v>1054</v>
      </c>
      <c r="D280" s="812"/>
      <c r="E280" s="1052"/>
      <c r="F280" s="7459">
        <f>(B280/B279)*K273</f>
        <v>8.75</v>
      </c>
      <c r="G280" s="7459"/>
      <c r="H280" s="1053"/>
      <c r="I280" s="1055"/>
      <c r="J280" s="7382"/>
      <c r="K280" s="7382"/>
      <c r="L280" s="7382"/>
      <c r="M280" s="7382"/>
      <c r="N280" s="1049"/>
    </row>
    <row r="281" spans="1:14">
      <c r="A281" s="7350"/>
      <c r="B281" s="1056">
        <v>0.25</v>
      </c>
      <c r="C281" s="7449" t="s">
        <v>1055</v>
      </c>
      <c r="D281" s="7449"/>
      <c r="E281" s="7449"/>
      <c r="F281" s="7450">
        <f>(B281/B279)*K273</f>
        <v>0.3125</v>
      </c>
      <c r="G281" s="7450"/>
      <c r="H281" s="7451">
        <f>(F281/K273)*H279</f>
        <v>0.89285714285714279</v>
      </c>
      <c r="I281" s="7451"/>
      <c r="J281" s="7382"/>
      <c r="K281" s="7382"/>
      <c r="L281" s="7382"/>
      <c r="M281" s="7382"/>
      <c r="N281" s="1049"/>
    </row>
    <row r="282" spans="1:14">
      <c r="A282" s="7350"/>
      <c r="B282" s="1056">
        <v>0.08</v>
      </c>
      <c r="C282" s="7449" t="s">
        <v>1056</v>
      </c>
      <c r="D282" s="7449"/>
      <c r="E282" s="7449"/>
      <c r="F282" s="7450">
        <f>(B282/B279)*K273</f>
        <v>0.1</v>
      </c>
      <c r="G282" s="7450"/>
      <c r="H282" s="7451">
        <f>(F282/K273)*H279</f>
        <v>0.2857142857142857</v>
      </c>
      <c r="I282" s="7451"/>
      <c r="J282" s="7382"/>
      <c r="K282" s="7382"/>
      <c r="L282" s="7382"/>
      <c r="M282" s="7382"/>
      <c r="N282" s="1049"/>
    </row>
    <row r="283" spans="1:14">
      <c r="A283" s="7350"/>
      <c r="B283" s="1056">
        <v>7.0000000000000007E-2</v>
      </c>
      <c r="C283" s="7449" t="s">
        <v>1057</v>
      </c>
      <c r="D283" s="7449"/>
      <c r="E283" s="7449"/>
      <c r="F283" s="7450">
        <f>(B283/B279)*K273</f>
        <v>8.7500000000000008E-2</v>
      </c>
      <c r="G283" s="7450"/>
      <c r="H283" s="7451">
        <f>(F283/K273)*H279</f>
        <v>0.25</v>
      </c>
      <c r="I283" s="7451"/>
      <c r="J283" s="7382"/>
      <c r="K283" s="7382"/>
      <c r="L283" s="7382"/>
      <c r="M283" s="7382"/>
      <c r="N283" s="1049"/>
    </row>
    <row r="284" spans="1:14">
      <c r="A284" s="7350"/>
      <c r="B284" s="1056">
        <v>0.15</v>
      </c>
      <c r="C284" s="7449" t="s">
        <v>1058</v>
      </c>
      <c r="D284" s="7449"/>
      <c r="E284" s="7449"/>
      <c r="F284" s="7450">
        <f>(B284/B279)*K273</f>
        <v>0.1875</v>
      </c>
      <c r="G284" s="7450"/>
      <c r="H284" s="7451">
        <f>(F284/K273)*H279</f>
        <v>0.5357142857142857</v>
      </c>
      <c r="I284" s="7451"/>
      <c r="J284" s="7382"/>
      <c r="K284" s="7382"/>
      <c r="L284" s="7382"/>
      <c r="M284" s="7382"/>
      <c r="N284" s="1049"/>
    </row>
    <row r="285" spans="1:14">
      <c r="A285" s="7350"/>
      <c r="B285" s="1057"/>
      <c r="C285" s="1001"/>
      <c r="D285" s="1001"/>
      <c r="E285" s="1001"/>
      <c r="F285" s="1001"/>
      <c r="H285" s="864"/>
      <c r="I285" s="864"/>
      <c r="J285" s="7382"/>
      <c r="K285" s="7382"/>
      <c r="L285" s="7382"/>
      <c r="M285" s="7382"/>
      <c r="N285" s="1049"/>
    </row>
    <row r="286" spans="1:14">
      <c r="A286" s="7350"/>
      <c r="B286" s="1023"/>
      <c r="C286" s="864"/>
      <c r="D286" s="864"/>
      <c r="E286" s="1001"/>
      <c r="F286" s="1001"/>
      <c r="G286" s="1058"/>
      <c r="H286" s="1059"/>
      <c r="I286" s="1060"/>
      <c r="J286" s="1001"/>
      <c r="K286" s="810"/>
      <c r="L286" s="810"/>
      <c r="M286" s="810"/>
      <c r="N286" s="1061"/>
    </row>
    <row r="287" spans="1:14">
      <c r="A287" s="7350"/>
      <c r="B287" s="1062" t="s">
        <v>761</v>
      </c>
      <c r="C287" s="1001" t="s">
        <v>1059</v>
      </c>
      <c r="D287" s="1001"/>
      <c r="E287" s="1001"/>
      <c r="F287" s="1001"/>
      <c r="G287" s="1058"/>
      <c r="H287" s="1059"/>
      <c r="I287" s="1060"/>
      <c r="J287" s="1001"/>
      <c r="K287" s="810"/>
      <c r="L287" s="810"/>
      <c r="M287" s="810"/>
      <c r="N287" s="1061"/>
    </row>
    <row r="288" spans="1:14" ht="15.75" thickBot="1">
      <c r="A288" s="7350"/>
      <c r="B288" s="1063"/>
      <c r="C288" s="1064"/>
      <c r="D288" s="1064"/>
      <c r="E288" s="1065"/>
      <c r="F288" s="1065"/>
      <c r="G288" s="1066"/>
      <c r="H288" s="1067"/>
      <c r="I288" s="1068"/>
      <c r="J288" s="1065"/>
      <c r="K288" s="1069"/>
      <c r="L288" s="1069"/>
      <c r="M288" s="1069"/>
      <c r="N288" s="1070"/>
    </row>
    <row r="289" spans="1:14">
      <c r="A289" s="1023"/>
      <c r="B289" s="1023"/>
      <c r="C289" s="864"/>
      <c r="D289" s="864"/>
      <c r="E289" s="1001"/>
      <c r="F289" s="1001"/>
      <c r="G289" s="1058"/>
      <c r="H289" s="1059"/>
      <c r="I289" s="1060"/>
      <c r="J289" s="1001"/>
      <c r="K289" s="810"/>
      <c r="L289" s="810"/>
      <c r="M289" s="810"/>
      <c r="N289" s="1061"/>
    </row>
    <row r="290" spans="1:14">
      <c r="A290" s="818" t="s">
        <v>884</v>
      </c>
      <c r="B290" s="7255" t="str">
        <f>B291</f>
        <v>Couronne et Tropézienne</v>
      </c>
      <c r="C290" s="7255"/>
      <c r="D290" s="7255"/>
      <c r="E290" s="7255"/>
      <c r="F290" s="7255"/>
      <c r="G290" s="7255"/>
      <c r="H290" s="7255"/>
      <c r="I290" s="7255"/>
      <c r="J290" s="7255"/>
      <c r="K290" s="7255"/>
      <c r="L290" s="7255"/>
      <c r="M290" s="7255"/>
      <c r="N290" s="7255"/>
    </row>
    <row r="291" spans="1:14" ht="12.75" customHeight="1">
      <c r="A291" s="7460" t="str">
        <f>B291</f>
        <v>Couronne et Tropézienne</v>
      </c>
      <c r="B291" s="7461" t="s">
        <v>1060</v>
      </c>
      <c r="C291" s="7462"/>
      <c r="D291" s="7462"/>
      <c r="E291" s="7462"/>
      <c r="F291" s="7462"/>
      <c r="G291" s="7462"/>
      <c r="H291" s="7462"/>
      <c r="I291" s="7462"/>
      <c r="J291" s="7462"/>
      <c r="K291" s="7462"/>
      <c r="L291" s="7462"/>
      <c r="M291" s="7462"/>
      <c r="N291" s="7463"/>
    </row>
    <row r="292" spans="1:14" ht="12.75" customHeight="1">
      <c r="A292" s="7460"/>
      <c r="B292" s="7464"/>
      <c r="C292" s="7465"/>
      <c r="D292" s="7465"/>
      <c r="E292" s="7465"/>
      <c r="F292" s="7465"/>
      <c r="G292" s="7465"/>
      <c r="H292" s="7465"/>
      <c r="I292" s="7465"/>
      <c r="J292" s="7465"/>
      <c r="K292" s="7465"/>
      <c r="L292" s="7465"/>
      <c r="M292" s="7465"/>
      <c r="N292" s="7466"/>
    </row>
    <row r="293" spans="1:14">
      <c r="A293" s="7460"/>
      <c r="B293" s="1002"/>
      <c r="C293" s="1001"/>
      <c r="D293" s="1001"/>
      <c r="E293" s="1001"/>
      <c r="F293" s="1001"/>
      <c r="G293" s="1058"/>
      <c r="H293" s="1059"/>
      <c r="I293" s="1060"/>
      <c r="J293" s="1001"/>
      <c r="K293" s="1008"/>
      <c r="L293" s="1008"/>
      <c r="M293" s="1008"/>
      <c r="N293" s="1071"/>
    </row>
    <row r="294" spans="1:14">
      <c r="A294" s="7460"/>
      <c r="B294" s="1002"/>
      <c r="C294" s="1001"/>
      <c r="D294" s="1001"/>
      <c r="E294" s="950" t="s">
        <v>1061</v>
      </c>
      <c r="F294" s="1001"/>
      <c r="G294" s="1058"/>
      <c r="H294" s="1059"/>
      <c r="I294" s="1060"/>
      <c r="J294" s="1001"/>
      <c r="K294" s="1008"/>
      <c r="L294" s="1008"/>
      <c r="M294" s="1008"/>
      <c r="N294" s="1071"/>
    </row>
    <row r="295" spans="1:14">
      <c r="A295" s="7460"/>
      <c r="B295" s="1002"/>
      <c r="C295" s="1001"/>
      <c r="D295" s="1001"/>
      <c r="E295" s="1052" t="s">
        <v>1062</v>
      </c>
      <c r="F295" s="1034">
        <v>0.3</v>
      </c>
      <c r="G295" s="1072" t="s">
        <v>1063</v>
      </c>
      <c r="H295" s="1059"/>
      <c r="I295" s="1060"/>
      <c r="J295" s="1001"/>
      <c r="K295" s="1008"/>
      <c r="L295" s="1008"/>
      <c r="M295" s="1008"/>
      <c r="N295" s="1071"/>
    </row>
    <row r="296" spans="1:14">
      <c r="A296" s="7460"/>
      <c r="B296" s="1002" t="s">
        <v>761</v>
      </c>
      <c r="C296" s="812" t="s">
        <v>1064</v>
      </c>
      <c r="D296" s="1001"/>
      <c r="E296" s="1001"/>
      <c r="F296" s="1001"/>
      <c r="G296" s="1058"/>
      <c r="H296" s="1059"/>
      <c r="I296" s="1060"/>
      <c r="J296" s="1001"/>
      <c r="K296" s="1008"/>
      <c r="L296" s="1008"/>
      <c r="M296" s="1008"/>
      <c r="N296" s="1071"/>
    </row>
    <row r="297" spans="1:14">
      <c r="A297" s="7460"/>
      <c r="B297" s="1002" t="s">
        <v>763</v>
      </c>
      <c r="C297" s="812" t="s">
        <v>1065</v>
      </c>
      <c r="D297" s="1001"/>
      <c r="E297" s="1001"/>
      <c r="F297" s="1001"/>
      <c r="G297" s="1058"/>
      <c r="H297" s="1059"/>
      <c r="I297" s="1060"/>
      <c r="J297" s="1001"/>
      <c r="K297" s="1008"/>
      <c r="L297" s="1008"/>
      <c r="M297" s="1008"/>
      <c r="N297" s="1071"/>
    </row>
    <row r="298" spans="1:14">
      <c r="A298" s="7460"/>
      <c r="B298" s="1002" t="s">
        <v>766</v>
      </c>
      <c r="C298" s="1001" t="s">
        <v>1066</v>
      </c>
      <c r="D298" s="1001"/>
      <c r="E298" s="1001"/>
      <c r="F298" s="1001"/>
      <c r="G298" s="1058"/>
      <c r="H298" s="1059"/>
      <c r="I298" s="1060"/>
      <c r="J298" s="1001"/>
      <c r="K298" s="1008"/>
      <c r="L298" s="1008"/>
      <c r="M298" s="1008"/>
      <c r="N298" s="1071"/>
    </row>
    <row r="299" spans="1:14">
      <c r="A299" s="7460"/>
      <c r="B299" s="1002"/>
      <c r="C299" s="1001"/>
      <c r="D299" s="1001"/>
      <c r="E299" s="1001"/>
      <c r="F299" s="1001"/>
      <c r="G299" s="1058"/>
      <c r="H299" s="1059"/>
      <c r="I299" s="1060"/>
      <c r="J299" s="1001"/>
      <c r="K299" s="1008"/>
      <c r="L299" s="1008"/>
      <c r="M299" s="1008"/>
      <c r="N299" s="1071"/>
    </row>
    <row r="300" spans="1:14" ht="15" customHeight="1">
      <c r="A300" s="7460"/>
      <c r="B300" s="1002"/>
      <c r="D300" s="1001"/>
      <c r="E300" s="1001"/>
      <c r="F300" s="1001"/>
      <c r="G300" s="1058"/>
      <c r="H300" s="1059"/>
      <c r="I300" s="7440" t="s">
        <v>1067</v>
      </c>
      <c r="J300" s="7440"/>
      <c r="K300" s="1008"/>
      <c r="L300" s="1008"/>
      <c r="M300" s="1008"/>
      <c r="N300" s="1071"/>
    </row>
    <row r="301" spans="1:14" ht="15" customHeight="1">
      <c r="A301" s="7460"/>
      <c r="B301" s="1002"/>
      <c r="D301" s="1001"/>
      <c r="E301" s="1001"/>
      <c r="F301" s="1001"/>
      <c r="G301" s="1058"/>
      <c r="H301" s="1059"/>
      <c r="I301" s="7440"/>
      <c r="J301" s="7440"/>
      <c r="K301" s="1008"/>
      <c r="L301" s="1008"/>
      <c r="M301" s="1008"/>
      <c r="N301" s="1071"/>
    </row>
    <row r="302" spans="1:14" ht="15" customHeight="1">
      <c r="A302" s="7460"/>
      <c r="B302" s="1002"/>
      <c r="C302" s="1001"/>
      <c r="D302" s="1001"/>
      <c r="E302" s="1073" t="s">
        <v>1068</v>
      </c>
      <c r="F302" s="1001"/>
      <c r="G302" s="1058"/>
      <c r="H302" s="1059"/>
      <c r="I302" s="7440"/>
      <c r="J302" s="7440"/>
      <c r="K302" s="1008"/>
      <c r="L302" s="1008"/>
      <c r="M302" s="1008"/>
      <c r="N302" s="1071"/>
    </row>
    <row r="303" spans="1:14" ht="15" customHeight="1">
      <c r="A303" s="7460"/>
      <c r="B303" s="1002"/>
      <c r="C303" s="1001"/>
      <c r="D303" s="1001"/>
      <c r="E303" s="950"/>
      <c r="F303" s="1001"/>
      <c r="G303" s="1058"/>
      <c r="H303" s="1059"/>
      <c r="I303" s="7452">
        <v>10</v>
      </c>
      <c r="J303" s="7452"/>
      <c r="K303" s="1008"/>
      <c r="L303" s="1008"/>
      <c r="M303" s="1008"/>
      <c r="N303" s="1071"/>
    </row>
    <row r="304" spans="1:14" ht="15" customHeight="1">
      <c r="A304" s="7460"/>
      <c r="B304" s="1002"/>
      <c r="C304" s="1001"/>
      <c r="D304" s="1001"/>
      <c r="E304" s="950"/>
      <c r="F304" s="1001"/>
      <c r="G304" s="1058"/>
      <c r="H304" s="1059"/>
      <c r="I304" s="7452"/>
      <c r="J304" s="7452"/>
      <c r="K304" s="1008"/>
      <c r="L304" s="1008"/>
      <c r="M304" s="1008"/>
      <c r="N304" s="1071"/>
    </row>
    <row r="305" spans="1:14" ht="15.75" customHeight="1">
      <c r="A305" s="7460"/>
      <c r="B305" s="1002"/>
      <c r="C305" s="1001"/>
      <c r="D305" s="1001"/>
      <c r="E305" s="1052" t="s">
        <v>1062</v>
      </c>
      <c r="F305" s="920" t="s">
        <v>832</v>
      </c>
      <c r="G305" s="1074">
        <v>0.3</v>
      </c>
      <c r="H305" s="1059"/>
      <c r="I305" s="7467">
        <f>(G305/G306)*I303</f>
        <v>3</v>
      </c>
      <c r="J305" s="7468" t="s">
        <v>1069</v>
      </c>
      <c r="K305" s="1075"/>
      <c r="L305" s="1008"/>
      <c r="M305" s="1008"/>
      <c r="N305" s="1071"/>
    </row>
    <row r="306" spans="1:14" ht="15.75" customHeight="1">
      <c r="A306" s="7460"/>
      <c r="B306" s="1002"/>
      <c r="C306" s="1001"/>
      <c r="D306" s="1001"/>
      <c r="E306" s="1052" t="s">
        <v>1070</v>
      </c>
      <c r="F306" s="920" t="s">
        <v>832</v>
      </c>
      <c r="G306" s="1076">
        <v>1</v>
      </c>
      <c r="H306" s="1077"/>
      <c r="I306" s="7467"/>
      <c r="J306" s="7468"/>
      <c r="K306" s="1075"/>
      <c r="L306" s="1008"/>
      <c r="M306" s="1008"/>
      <c r="N306" s="1071"/>
    </row>
    <row r="307" spans="1:14" ht="15.75">
      <c r="A307" s="7460"/>
      <c r="B307" s="1002"/>
      <c r="C307" s="1001"/>
      <c r="D307" s="1001"/>
      <c r="E307" s="1052"/>
      <c r="F307" s="920"/>
      <c r="G307" s="1058" t="s">
        <v>761</v>
      </c>
      <c r="H307" s="1077"/>
      <c r="I307" s="7470" t="s">
        <v>763</v>
      </c>
      <c r="J307" s="7470"/>
      <c r="K307" s="1008"/>
      <c r="L307" s="1008"/>
      <c r="M307" s="1008"/>
      <c r="N307" s="1071"/>
    </row>
    <row r="308" spans="1:14">
      <c r="A308" s="7460"/>
      <c r="B308" s="1002"/>
      <c r="C308" s="7471" t="s">
        <v>1071</v>
      </c>
      <c r="D308" s="7471"/>
      <c r="E308" s="7471"/>
      <c r="F308" s="7471"/>
      <c r="G308" s="7471"/>
      <c r="H308" s="7471"/>
      <c r="I308" s="7471"/>
      <c r="J308" s="7471"/>
      <c r="K308" s="7471"/>
      <c r="L308" s="7471"/>
      <c r="M308" s="7471"/>
      <c r="N308" s="7472"/>
    </row>
    <row r="309" spans="1:14">
      <c r="A309" s="7460"/>
      <c r="B309" s="1002"/>
      <c r="C309" s="7471"/>
      <c r="D309" s="7471"/>
      <c r="E309" s="7471"/>
      <c r="F309" s="7471"/>
      <c r="G309" s="7471"/>
      <c r="H309" s="7471"/>
      <c r="I309" s="7471"/>
      <c r="J309" s="7471"/>
      <c r="K309" s="7471"/>
      <c r="L309" s="7471"/>
      <c r="M309" s="7471"/>
      <c r="N309" s="7472"/>
    </row>
    <row r="310" spans="1:14" ht="18" customHeight="1">
      <c r="A310" s="7460"/>
      <c r="B310" s="1002"/>
      <c r="C310" s="7471"/>
      <c r="D310" s="7471"/>
      <c r="E310" s="7471"/>
      <c r="F310" s="7471"/>
      <c r="G310" s="7471"/>
      <c r="H310" s="7471"/>
      <c r="I310" s="7471"/>
      <c r="J310" s="7471"/>
      <c r="K310" s="7471"/>
      <c r="L310" s="7471"/>
      <c r="M310" s="7471"/>
      <c r="N310" s="7472"/>
    </row>
    <row r="311" spans="1:14" ht="18" customHeight="1">
      <c r="A311" s="7460"/>
      <c r="B311" s="1078" t="s">
        <v>761</v>
      </c>
      <c r="C311" s="1001" t="s">
        <v>1059</v>
      </c>
      <c r="D311" s="1079"/>
      <c r="E311" s="1079"/>
      <c r="F311" s="1079"/>
      <c r="G311" s="1079"/>
      <c r="H311" s="1079"/>
      <c r="I311" s="1079"/>
      <c r="J311" s="1079"/>
      <c r="K311" s="1079"/>
      <c r="L311" s="1079"/>
      <c r="M311" s="1079"/>
      <c r="N311" s="1080"/>
    </row>
    <row r="312" spans="1:14" ht="18" customHeight="1">
      <c r="A312" s="7460"/>
      <c r="B312" s="1081" t="s">
        <v>763</v>
      </c>
      <c r="C312" s="1001" t="s">
        <v>1072</v>
      </c>
      <c r="D312" s="1079"/>
      <c r="E312" s="1079"/>
      <c r="F312" s="1079"/>
      <c r="G312" s="1079"/>
      <c r="H312" s="1079"/>
      <c r="I312" s="1079"/>
      <c r="J312" s="1079"/>
      <c r="K312" s="1079"/>
      <c r="L312" s="1079"/>
      <c r="M312" s="1079"/>
      <c r="N312" s="1080"/>
    </row>
    <row r="313" spans="1:14" ht="18" customHeight="1">
      <c r="A313" s="7460"/>
      <c r="B313" s="7186" t="s">
        <v>1073</v>
      </c>
      <c r="C313" s="7186"/>
      <c r="D313" s="7186"/>
      <c r="E313" s="7186"/>
      <c r="F313" s="7186"/>
      <c r="G313" s="7186"/>
      <c r="H313" s="7186"/>
      <c r="I313" s="7186"/>
      <c r="J313" s="7186"/>
      <c r="K313" s="7186"/>
      <c r="L313" s="7186"/>
      <c r="M313" s="7186"/>
      <c r="N313" s="7186"/>
    </row>
    <row r="314" spans="1:14" ht="18" customHeight="1"/>
    <row r="315" spans="1:14">
      <c r="A315" s="818" t="s">
        <v>884</v>
      </c>
      <c r="B315" s="7255" t="str">
        <f>B316</f>
        <v>Brioches diverses et Galette Franc-Comtoise</v>
      </c>
      <c r="C315" s="7255"/>
      <c r="D315" s="7255"/>
      <c r="E315" s="7255"/>
      <c r="F315" s="7255"/>
      <c r="G315" s="7255"/>
      <c r="H315" s="7255"/>
      <c r="I315" s="7255"/>
      <c r="J315" s="7255"/>
      <c r="K315" s="7255"/>
      <c r="L315" s="7255"/>
      <c r="M315" s="7255"/>
      <c r="N315" s="7255"/>
    </row>
    <row r="316" spans="1:14" ht="12.75" customHeight="1">
      <c r="A316" s="7460" t="str">
        <f>B316</f>
        <v>Brioches diverses et Galette Franc-Comtoise</v>
      </c>
      <c r="B316" s="7461" t="s">
        <v>1074</v>
      </c>
      <c r="C316" s="7462"/>
      <c r="D316" s="7462"/>
      <c r="E316" s="7462"/>
      <c r="F316" s="7462"/>
      <c r="G316" s="7462"/>
      <c r="H316" s="7462"/>
      <c r="I316" s="7462"/>
      <c r="J316" s="7462"/>
      <c r="K316" s="7462"/>
      <c r="L316" s="7462"/>
      <c r="M316" s="7462"/>
      <c r="N316" s="7463"/>
    </row>
    <row r="317" spans="1:14" ht="12.75" customHeight="1">
      <c r="A317" s="7460"/>
      <c r="B317" s="7464"/>
      <c r="C317" s="7465"/>
      <c r="D317" s="7465"/>
      <c r="E317" s="7465"/>
      <c r="F317" s="7465"/>
      <c r="G317" s="7465"/>
      <c r="H317" s="7465"/>
      <c r="I317" s="7465"/>
      <c r="J317" s="7465"/>
      <c r="K317" s="7465"/>
      <c r="L317" s="7465"/>
      <c r="M317" s="7465"/>
      <c r="N317" s="7466"/>
    </row>
    <row r="318" spans="1:14" ht="18" customHeight="1">
      <c r="A318" s="7460"/>
      <c r="B318" s="1002"/>
      <c r="C318" s="1079"/>
      <c r="D318" s="1079"/>
      <c r="E318" s="1079"/>
      <c r="F318" s="1079"/>
      <c r="G318" s="1079"/>
      <c r="H318" s="1079"/>
      <c r="I318" s="1079"/>
      <c r="J318" s="1079"/>
      <c r="K318" s="1079"/>
      <c r="L318" s="1079"/>
      <c r="M318" s="1079"/>
      <c r="N318" s="1080"/>
    </row>
    <row r="319" spans="1:14" ht="15.75">
      <c r="A319" s="7460"/>
      <c r="B319" s="1002"/>
      <c r="C319" s="1075" t="s">
        <v>1075</v>
      </c>
      <c r="D319" s="1001"/>
      <c r="F319" s="812"/>
      <c r="G319" s="1001"/>
      <c r="H319" s="1001"/>
      <c r="I319" s="1001"/>
      <c r="J319" s="1001"/>
      <c r="K319" s="812"/>
      <c r="L319" s="812"/>
      <c r="M319" s="812"/>
      <c r="N319" s="833"/>
    </row>
    <row r="320" spans="1:14" ht="18" customHeight="1">
      <c r="A320" s="7460"/>
      <c r="B320" s="1082"/>
      <c r="C320" s="1083" t="s">
        <v>761</v>
      </c>
      <c r="D320" s="1007" t="s">
        <v>1076</v>
      </c>
      <c r="E320" s="1007"/>
      <c r="F320" s="1007"/>
      <c r="G320" s="1007"/>
      <c r="H320" s="812"/>
      <c r="I320" s="812"/>
      <c r="J320" s="812"/>
      <c r="K320" s="812"/>
      <c r="L320" s="812"/>
      <c r="M320" s="812"/>
      <c r="N320" s="833"/>
    </row>
    <row r="321" spans="1:14" ht="18" customHeight="1">
      <c r="A321" s="7460"/>
      <c r="B321" s="1082"/>
      <c r="C321" s="1083" t="s">
        <v>763</v>
      </c>
      <c r="D321" s="1007" t="s">
        <v>1077</v>
      </c>
      <c r="E321" s="1007"/>
      <c r="F321" s="1007"/>
      <c r="G321" s="1007"/>
      <c r="H321" s="812"/>
      <c r="I321" s="812"/>
      <c r="J321" s="812"/>
      <c r="K321" s="812"/>
      <c r="L321" s="812"/>
      <c r="M321" s="812"/>
      <c r="N321" s="833"/>
    </row>
    <row r="322" spans="1:14" ht="18" customHeight="1">
      <c r="A322" s="7460"/>
      <c r="B322" s="1082"/>
      <c r="C322" s="1083" t="s">
        <v>766</v>
      </c>
      <c r="D322" s="1007" t="s">
        <v>1078</v>
      </c>
      <c r="E322" s="1007"/>
      <c r="F322" s="1007"/>
      <c r="G322" s="1007"/>
      <c r="H322" s="812"/>
      <c r="I322" s="812"/>
      <c r="J322" s="812"/>
      <c r="K322" s="812"/>
      <c r="L322" s="812"/>
      <c r="M322" s="812"/>
      <c r="N322" s="833"/>
    </row>
    <row r="323" spans="1:14" ht="18" customHeight="1">
      <c r="A323" s="7460"/>
      <c r="B323" s="1082"/>
      <c r="C323" s="1083" t="s">
        <v>810</v>
      </c>
      <c r="D323" s="1007" t="s">
        <v>1079</v>
      </c>
      <c r="E323" s="1007"/>
      <c r="F323" s="1007"/>
      <c r="G323" s="1007"/>
      <c r="H323" s="812"/>
      <c r="I323" s="812"/>
      <c r="J323" s="812"/>
      <c r="K323" s="812"/>
      <c r="L323" s="812"/>
      <c r="M323" s="812"/>
      <c r="N323" s="833"/>
    </row>
    <row r="324" spans="1:14" ht="18" customHeight="1">
      <c r="A324" s="7460"/>
      <c r="B324" s="1082"/>
      <c r="C324" s="1083" t="s">
        <v>990</v>
      </c>
      <c r="D324" s="1007" t="s">
        <v>1080</v>
      </c>
      <c r="E324" s="1007"/>
      <c r="F324" s="1007"/>
      <c r="G324" s="1007"/>
      <c r="H324" s="812"/>
      <c r="I324" s="812"/>
      <c r="J324" s="812"/>
      <c r="K324" s="812"/>
      <c r="L324" s="812"/>
      <c r="M324" s="812"/>
      <c r="N324" s="833"/>
    </row>
    <row r="325" spans="1:14" ht="18" customHeight="1">
      <c r="A325" s="7460"/>
      <c r="B325" s="1082"/>
      <c r="C325" s="1083" t="s">
        <v>992</v>
      </c>
      <c r="D325" s="1007" t="s">
        <v>1081</v>
      </c>
      <c r="E325" s="1007"/>
      <c r="F325" s="1007"/>
      <c r="G325" s="1007"/>
      <c r="H325" s="812"/>
      <c r="I325" s="812"/>
      <c r="J325" s="812"/>
      <c r="K325" s="812"/>
      <c r="L325" s="812"/>
      <c r="M325" s="812"/>
      <c r="N325" s="833"/>
    </row>
    <row r="326" spans="1:14" ht="18" customHeight="1">
      <c r="A326" s="7460"/>
      <c r="B326" s="1082"/>
      <c r="C326" s="1083" t="s">
        <v>994</v>
      </c>
      <c r="D326" s="1007" t="s">
        <v>1082</v>
      </c>
      <c r="E326" s="1007"/>
      <c r="F326" s="1007"/>
      <c r="G326" s="1007"/>
      <c r="H326" s="812"/>
      <c r="I326" s="812"/>
      <c r="J326" s="812"/>
      <c r="K326" s="812"/>
      <c r="L326" s="812"/>
      <c r="M326" s="812"/>
      <c r="N326" s="833"/>
    </row>
    <row r="327" spans="1:14" ht="18" customHeight="1">
      <c r="A327" s="7460"/>
      <c r="B327" s="1084"/>
      <c r="C327" s="1085"/>
      <c r="D327" s="1007"/>
      <c r="E327" s="1007"/>
      <c r="F327" s="1007"/>
      <c r="G327" s="1007"/>
      <c r="H327" s="812"/>
      <c r="I327" s="812"/>
      <c r="J327" s="812"/>
      <c r="K327" s="812"/>
      <c r="L327" s="812"/>
      <c r="M327" s="812"/>
      <c r="N327" s="833"/>
    </row>
    <row r="328" spans="1:14" ht="15.75">
      <c r="A328" s="7460"/>
      <c r="B328" s="1002"/>
      <c r="C328" s="1075" t="s">
        <v>1083</v>
      </c>
      <c r="D328" s="1001"/>
      <c r="F328" s="812"/>
      <c r="G328" s="1001"/>
      <c r="H328" s="1001"/>
      <c r="I328" s="1001"/>
      <c r="J328" s="1001"/>
      <c r="K328" s="812"/>
      <c r="L328" s="812"/>
      <c r="M328" s="812"/>
      <c r="N328" s="833"/>
    </row>
    <row r="329" spans="1:14" ht="18" customHeight="1">
      <c r="A329" s="7460"/>
      <c r="B329" s="1082"/>
      <c r="C329" s="1083" t="s">
        <v>761</v>
      </c>
      <c r="D329" s="1007" t="s">
        <v>1084</v>
      </c>
      <c r="E329" s="1007"/>
      <c r="F329" s="1007"/>
      <c r="G329" s="1007"/>
      <c r="H329" s="812"/>
      <c r="I329" s="812"/>
      <c r="J329" s="812"/>
      <c r="K329" s="812"/>
      <c r="L329" s="812"/>
      <c r="M329" s="812"/>
      <c r="N329" s="833"/>
    </row>
    <row r="330" spans="1:14" ht="18" customHeight="1">
      <c r="A330" s="7460"/>
      <c r="B330" s="1082"/>
      <c r="C330" s="1083" t="s">
        <v>763</v>
      </c>
      <c r="D330" s="1007" t="s">
        <v>1085</v>
      </c>
      <c r="E330" s="1007"/>
      <c r="F330" s="1007"/>
      <c r="G330" s="1007"/>
      <c r="H330" s="812"/>
      <c r="I330" s="812"/>
      <c r="J330" s="812"/>
      <c r="K330" s="812"/>
      <c r="L330" s="812"/>
      <c r="M330" s="812"/>
      <c r="N330" s="833"/>
    </row>
    <row r="331" spans="1:14" ht="18" customHeight="1">
      <c r="A331" s="7460"/>
      <c r="B331" s="1082"/>
      <c r="C331" s="1083"/>
      <c r="D331" s="1086" t="s">
        <v>1086</v>
      </c>
      <c r="E331" s="1007"/>
      <c r="F331" s="1007"/>
      <c r="G331" s="1007"/>
      <c r="H331" s="812"/>
      <c r="I331" s="812"/>
      <c r="J331" s="812"/>
      <c r="K331" s="812"/>
      <c r="L331" s="812"/>
      <c r="M331" s="812"/>
      <c r="N331" s="833"/>
    </row>
    <row r="332" spans="1:14" ht="18" customHeight="1">
      <c r="A332" s="7460"/>
      <c r="B332" s="1082"/>
      <c r="C332" s="1083" t="s">
        <v>766</v>
      </c>
      <c r="D332" t="s">
        <v>1087</v>
      </c>
      <c r="E332" s="1007"/>
      <c r="F332" s="1007"/>
      <c r="G332" s="1007"/>
      <c r="H332" s="812"/>
      <c r="I332" s="812"/>
      <c r="J332" s="812"/>
      <c r="K332" s="812"/>
      <c r="L332" s="812"/>
      <c r="M332" s="812"/>
      <c r="N332" s="833"/>
    </row>
    <row r="333" spans="1:14" ht="18" customHeight="1">
      <c r="A333" s="7460"/>
      <c r="B333" s="1082"/>
      <c r="C333" s="1083" t="s">
        <v>810</v>
      </c>
      <c r="D333" s="1007" t="s">
        <v>1088</v>
      </c>
      <c r="E333" s="1007"/>
      <c r="F333" s="1007"/>
      <c r="G333" s="1007"/>
      <c r="H333" s="812"/>
      <c r="I333" s="812"/>
      <c r="J333" s="812"/>
      <c r="K333" s="812"/>
      <c r="L333" s="812"/>
      <c r="M333" s="812"/>
      <c r="N333" s="833"/>
    </row>
    <row r="334" spans="1:14" ht="18" customHeight="1">
      <c r="A334" s="7460"/>
      <c r="B334" s="1082"/>
      <c r="C334" s="1083" t="s">
        <v>990</v>
      </c>
      <c r="D334" s="1007" t="s">
        <v>1089</v>
      </c>
      <c r="E334" s="1007"/>
      <c r="F334" s="1007"/>
      <c r="G334" s="1007"/>
      <c r="H334" s="812"/>
      <c r="I334" s="812"/>
      <c r="J334" s="812"/>
      <c r="K334" s="812"/>
      <c r="L334" s="812"/>
      <c r="M334" s="812"/>
      <c r="N334" s="833"/>
    </row>
    <row r="335" spans="1:14" ht="18" customHeight="1">
      <c r="A335" s="7460"/>
      <c r="B335" s="1082"/>
      <c r="C335" s="1085"/>
      <c r="D335" s="1007"/>
      <c r="E335" s="1007"/>
      <c r="F335" s="1007"/>
      <c r="G335" s="1007"/>
      <c r="H335" s="812"/>
      <c r="I335" s="812"/>
      <c r="J335" s="812"/>
      <c r="K335" s="812"/>
      <c r="L335" s="812"/>
      <c r="M335" s="812"/>
      <c r="N335" s="833"/>
    </row>
    <row r="336" spans="1:14" ht="15.75">
      <c r="A336" s="7460"/>
      <c r="B336" s="1002"/>
      <c r="C336" s="1075" t="s">
        <v>1090</v>
      </c>
      <c r="D336" s="1001"/>
      <c r="F336" s="812"/>
      <c r="G336" s="1001"/>
      <c r="H336" s="1001"/>
      <c r="I336" s="1001"/>
      <c r="J336" s="1001"/>
      <c r="K336" s="812"/>
      <c r="L336" s="812"/>
      <c r="M336" s="812"/>
      <c r="N336" s="833"/>
    </row>
    <row r="337" spans="1:14" ht="18" customHeight="1">
      <c r="A337" s="7460"/>
      <c r="B337" s="1082"/>
      <c r="C337" s="1083" t="s">
        <v>761</v>
      </c>
      <c r="D337" s="1007" t="s">
        <v>1091</v>
      </c>
      <c r="E337" s="1007"/>
      <c r="F337" s="1007"/>
      <c r="G337" s="1007"/>
      <c r="H337" s="812"/>
      <c r="I337" s="812"/>
      <c r="J337" s="812"/>
      <c r="K337" s="812"/>
      <c r="L337" s="812"/>
      <c r="M337" s="812"/>
      <c r="N337" s="833"/>
    </row>
    <row r="338" spans="1:14" ht="18" customHeight="1">
      <c r="A338" s="7460"/>
      <c r="B338" s="1082"/>
      <c r="C338" s="1083" t="s">
        <v>763</v>
      </c>
      <c r="D338" s="1007" t="s">
        <v>1092</v>
      </c>
      <c r="E338" s="1007"/>
      <c r="G338" s="1007"/>
      <c r="H338" s="812"/>
      <c r="I338" s="812"/>
      <c r="J338" s="812"/>
      <c r="K338" s="812"/>
      <c r="L338" s="812"/>
      <c r="M338" s="812"/>
      <c r="N338" s="833"/>
    </row>
    <row r="339" spans="1:14" ht="18" customHeight="1">
      <c r="A339" s="7460"/>
      <c r="B339" s="1082"/>
      <c r="C339" s="1083" t="s">
        <v>766</v>
      </c>
      <c r="D339" s="1007" t="s">
        <v>1093</v>
      </c>
      <c r="E339" s="1007"/>
      <c r="F339" s="1007"/>
      <c r="G339" s="1007"/>
      <c r="H339" s="812"/>
      <c r="I339" s="812"/>
      <c r="J339" s="812"/>
      <c r="K339" s="812"/>
      <c r="L339" s="812"/>
      <c r="M339" s="812"/>
      <c r="N339" s="833"/>
    </row>
    <row r="340" spans="1:14" ht="18" customHeight="1">
      <c r="A340" s="7460"/>
      <c r="B340" s="1082"/>
      <c r="C340" s="1083" t="s">
        <v>810</v>
      </c>
      <c r="D340" s="1007" t="s">
        <v>1094</v>
      </c>
      <c r="E340" s="1007"/>
      <c r="F340" s="1007"/>
      <c r="G340" s="1007"/>
      <c r="H340" s="812"/>
      <c r="I340" s="812"/>
      <c r="J340" s="812"/>
      <c r="K340" s="812"/>
      <c r="L340" s="812"/>
      <c r="M340" s="812"/>
      <c r="N340" s="833"/>
    </row>
    <row r="341" spans="1:14" ht="18" customHeight="1">
      <c r="A341" s="7460"/>
      <c r="B341" s="1082"/>
      <c r="C341" s="1083" t="s">
        <v>990</v>
      </c>
      <c r="D341" s="1007" t="s">
        <v>1095</v>
      </c>
      <c r="E341" s="1007"/>
      <c r="F341" s="1007"/>
      <c r="G341" s="1007"/>
      <c r="H341" s="812"/>
      <c r="I341" s="812"/>
      <c r="J341" s="812"/>
      <c r="K341" s="812"/>
      <c r="L341" s="812"/>
      <c r="M341" s="812"/>
      <c r="N341" s="833"/>
    </row>
    <row r="342" spans="1:14" ht="18" customHeight="1">
      <c r="A342" s="7460"/>
      <c r="B342" s="1002"/>
      <c r="C342" s="1083" t="s">
        <v>992</v>
      </c>
      <c r="D342" s="1007" t="s">
        <v>1096</v>
      </c>
      <c r="E342" s="812"/>
      <c r="F342" s="812"/>
      <c r="G342" s="812"/>
      <c r="H342" s="812"/>
      <c r="I342" s="812"/>
      <c r="J342" s="812"/>
      <c r="K342" s="812"/>
      <c r="L342" s="812"/>
      <c r="M342" s="812"/>
      <c r="N342" s="833"/>
    </row>
    <row r="343" spans="1:14" ht="18" customHeight="1">
      <c r="A343" s="7460"/>
      <c r="B343" s="1002"/>
      <c r="C343" s="1083" t="s">
        <v>994</v>
      </c>
      <c r="D343" s="1007" t="s">
        <v>1097</v>
      </c>
      <c r="E343" s="812"/>
      <c r="F343" s="812"/>
      <c r="G343" s="812"/>
      <c r="H343" s="812"/>
      <c r="I343" s="812"/>
      <c r="J343" s="812"/>
      <c r="K343" s="812"/>
      <c r="L343" s="812"/>
      <c r="M343" s="812"/>
      <c r="N343" s="833"/>
    </row>
    <row r="344" spans="1:14" ht="18" customHeight="1">
      <c r="A344" s="7460"/>
      <c r="B344" s="1002"/>
      <c r="C344" s="1085"/>
      <c r="D344" s="1007"/>
      <c r="E344" s="812"/>
      <c r="F344" s="812"/>
      <c r="G344" s="812"/>
      <c r="H344" s="812"/>
      <c r="I344" s="812"/>
      <c r="J344" s="812"/>
      <c r="K344" s="812"/>
      <c r="L344" s="812"/>
      <c r="M344" s="812"/>
      <c r="N344" s="833"/>
    </row>
    <row r="345" spans="1:14" ht="15.75">
      <c r="A345" s="7460"/>
      <c r="B345" s="1002"/>
      <c r="C345" s="1075" t="s">
        <v>1098</v>
      </c>
      <c r="D345" s="1001"/>
      <c r="E345" s="812"/>
      <c r="F345" s="812"/>
      <c r="G345" s="1001"/>
      <c r="H345" s="1001"/>
      <c r="I345" s="1001"/>
      <c r="J345" s="1001"/>
      <c r="K345" s="812"/>
      <c r="L345" s="812"/>
      <c r="M345" s="812"/>
      <c r="N345" s="833"/>
    </row>
    <row r="346" spans="1:14" ht="18" customHeight="1">
      <c r="A346" s="7460"/>
      <c r="B346" s="1082"/>
      <c r="C346" s="1083" t="s">
        <v>761</v>
      </c>
      <c r="D346" s="1007" t="s">
        <v>1099</v>
      </c>
      <c r="E346" s="1007"/>
      <c r="F346" s="1007"/>
      <c r="G346" s="1007"/>
      <c r="H346" s="812"/>
      <c r="I346" s="812"/>
      <c r="J346" s="812"/>
      <c r="K346" s="812"/>
      <c r="L346" s="812"/>
      <c r="M346" s="812"/>
      <c r="N346" s="833"/>
    </row>
    <row r="347" spans="1:14" ht="18" customHeight="1">
      <c r="A347" s="7460"/>
      <c r="B347" s="1082"/>
      <c r="C347" s="1083" t="s">
        <v>763</v>
      </c>
      <c r="D347" s="1007" t="s">
        <v>1100</v>
      </c>
      <c r="E347" s="1007"/>
      <c r="G347" s="1007"/>
      <c r="H347" s="812"/>
      <c r="I347" s="812"/>
      <c r="J347" s="812"/>
      <c r="K347" s="812"/>
      <c r="L347" s="812"/>
      <c r="M347" s="812"/>
      <c r="N347" s="833"/>
    </row>
    <row r="348" spans="1:14" ht="18" customHeight="1">
      <c r="A348" s="7460"/>
      <c r="B348" s="1082"/>
      <c r="C348" s="1083" t="s">
        <v>766</v>
      </c>
      <c r="D348" s="1007" t="s">
        <v>1094</v>
      </c>
      <c r="E348" s="1007"/>
      <c r="F348" s="1007"/>
      <c r="G348" s="1007"/>
      <c r="H348" s="812"/>
      <c r="I348" s="812"/>
      <c r="J348" s="812"/>
      <c r="K348" s="812"/>
      <c r="L348" s="812"/>
      <c r="M348" s="812"/>
      <c r="N348" s="833"/>
    </row>
    <row r="349" spans="1:14" ht="18" customHeight="1">
      <c r="A349" s="7460"/>
      <c r="B349" s="1082"/>
      <c r="C349" s="1083" t="s">
        <v>810</v>
      </c>
      <c r="D349" s="1007" t="s">
        <v>1101</v>
      </c>
      <c r="E349" s="1007"/>
      <c r="F349" s="1007"/>
      <c r="G349" s="1007"/>
      <c r="H349" s="812"/>
      <c r="I349" s="812"/>
      <c r="J349" s="812"/>
      <c r="K349" s="812"/>
      <c r="L349" s="812"/>
      <c r="M349" s="812"/>
      <c r="N349" s="833"/>
    </row>
    <row r="350" spans="1:14" ht="18" customHeight="1">
      <c r="A350" s="7460"/>
      <c r="B350" s="1082"/>
      <c r="C350" s="1083" t="s">
        <v>990</v>
      </c>
      <c r="D350" s="1007" t="s">
        <v>1096</v>
      </c>
      <c r="E350" s="1007"/>
      <c r="F350" s="1007"/>
      <c r="G350" s="1007"/>
      <c r="H350" s="812"/>
      <c r="I350" s="812"/>
      <c r="J350" s="812"/>
      <c r="K350" s="812"/>
      <c r="L350" s="812"/>
      <c r="M350" s="812"/>
      <c r="N350" s="833"/>
    </row>
    <row r="351" spans="1:14" ht="18" customHeight="1">
      <c r="A351" s="7460"/>
      <c r="B351" s="1002"/>
      <c r="C351" s="1083" t="s">
        <v>992</v>
      </c>
      <c r="D351" s="1007" t="s">
        <v>1102</v>
      </c>
      <c r="E351" s="812"/>
      <c r="F351" s="812"/>
      <c r="G351" s="812"/>
      <c r="H351" s="812"/>
      <c r="I351" s="812"/>
      <c r="J351" s="812"/>
      <c r="K351" s="812"/>
      <c r="L351" s="812"/>
      <c r="M351" s="812"/>
      <c r="N351" s="833"/>
    </row>
    <row r="352" spans="1:14" ht="18" customHeight="1">
      <c r="A352" s="7460"/>
      <c r="B352" s="1002"/>
      <c r="C352" s="1085"/>
      <c r="D352" s="1007"/>
      <c r="E352" s="812"/>
      <c r="F352" s="812"/>
      <c r="G352" s="812"/>
      <c r="H352" s="812"/>
      <c r="I352" s="812"/>
      <c r="J352" s="812"/>
      <c r="K352" s="812"/>
      <c r="L352" s="812"/>
      <c r="M352" s="812"/>
      <c r="N352" s="833"/>
    </row>
    <row r="353" spans="1:14" ht="18" customHeight="1">
      <c r="A353" s="7460"/>
      <c r="B353" s="1002"/>
      <c r="C353" s="7473" t="s">
        <v>1103</v>
      </c>
      <c r="D353" s="7473"/>
      <c r="E353" s="7473"/>
      <c r="F353" s="7473"/>
      <c r="G353" s="7473"/>
      <c r="H353" s="7473"/>
      <c r="I353" s="7473"/>
      <c r="J353" s="7473"/>
      <c r="K353" s="7473"/>
      <c r="L353" s="7473"/>
      <c r="M353" s="7473"/>
      <c r="N353" s="7474"/>
    </row>
    <row r="354" spans="1:14" ht="18" customHeight="1">
      <c r="A354" s="7460"/>
      <c r="B354" s="1002"/>
      <c r="C354" s="7473"/>
      <c r="D354" s="7473"/>
      <c r="E354" s="7473"/>
      <c r="F354" s="7473"/>
      <c r="G354" s="7473"/>
      <c r="H354" s="7473"/>
      <c r="I354" s="7473"/>
      <c r="J354" s="7473"/>
      <c r="K354" s="7473"/>
      <c r="L354" s="7473"/>
      <c r="M354" s="7473"/>
      <c r="N354" s="7474"/>
    </row>
    <row r="355" spans="1:14" ht="18" customHeight="1">
      <c r="A355" s="7460"/>
      <c r="B355" s="7186" t="s">
        <v>1073</v>
      </c>
      <c r="C355" s="7186"/>
      <c r="D355" s="7186"/>
      <c r="E355" s="7186"/>
      <c r="F355" s="7186"/>
      <c r="G355" s="7186"/>
      <c r="H355" s="7186"/>
      <c r="I355" s="7186"/>
      <c r="J355" s="7186"/>
      <c r="K355" s="7186"/>
      <c r="L355" s="7186"/>
      <c r="M355" s="7186"/>
      <c r="N355" s="7186"/>
    </row>
    <row r="356" spans="1:14" ht="18" customHeight="1">
      <c r="A356" s="7460"/>
      <c r="B356" s="7475" t="s">
        <v>937</v>
      </c>
      <c r="C356" s="7179"/>
      <c r="D356" s="7179"/>
      <c r="E356" s="7179"/>
      <c r="F356" s="7179"/>
      <c r="G356" s="7179"/>
      <c r="H356" s="7179"/>
      <c r="I356" s="7179"/>
      <c r="J356" s="7179"/>
      <c r="K356" s="7179"/>
      <c r="L356" s="7179"/>
      <c r="M356" s="7179"/>
      <c r="N356" s="7476"/>
    </row>
    <row r="357" spans="1:14" ht="18" customHeight="1">
      <c r="A357" s="7460"/>
      <c r="B357" s="7477"/>
      <c r="C357" s="7478"/>
      <c r="D357" s="7478"/>
      <c r="E357" s="7478"/>
      <c r="F357" s="7478"/>
      <c r="G357" s="7478"/>
      <c r="H357" s="7478"/>
      <c r="I357" s="7478"/>
      <c r="J357" s="7478"/>
      <c r="K357" s="7478"/>
      <c r="L357" s="7478"/>
      <c r="M357" s="7478"/>
      <c r="N357" s="7479"/>
    </row>
    <row r="358" spans="1:14">
      <c r="A358" s="1015"/>
      <c r="B358" s="1015"/>
    </row>
    <row r="359" spans="1:14" ht="15.75" thickBot="1">
      <c r="A359" s="818" t="s">
        <v>884</v>
      </c>
      <c r="B359" s="7349" t="str">
        <f>B360</f>
        <v>La pâte à pain au lait</v>
      </c>
      <c r="C359" s="7349"/>
      <c r="D359" s="7349"/>
      <c r="E359" s="7349"/>
      <c r="F359" s="7349"/>
      <c r="G359" s="7349"/>
      <c r="H359" s="7349"/>
      <c r="I359" s="7349"/>
      <c r="J359" s="7349"/>
      <c r="K359" s="7349"/>
      <c r="L359" s="7349"/>
      <c r="M359" s="7349"/>
      <c r="N359" s="7349"/>
    </row>
    <row r="360" spans="1:14" ht="23.25" customHeight="1">
      <c r="A360" s="7469" t="str">
        <f>B360</f>
        <v>La pâte à pain au lait</v>
      </c>
      <c r="B360" s="7351" t="s">
        <v>1105</v>
      </c>
      <c r="C360" s="7352"/>
      <c r="D360" s="7352"/>
      <c r="E360" s="7352"/>
      <c r="F360" s="7352"/>
      <c r="G360" s="7352"/>
      <c r="H360" s="7352"/>
      <c r="I360" s="7352"/>
      <c r="J360" s="7352"/>
      <c r="K360" s="7352"/>
      <c r="L360" s="7352"/>
      <c r="M360" s="7352"/>
      <c r="N360" s="7353"/>
    </row>
    <row r="361" spans="1:14" ht="15" customHeight="1">
      <c r="A361" s="7469"/>
      <c r="B361" s="7354"/>
      <c r="C361" s="7355"/>
      <c r="D361" s="7355"/>
      <c r="E361" s="7355"/>
      <c r="F361" s="7355"/>
      <c r="G361" s="7355"/>
      <c r="H361" s="7355"/>
      <c r="I361" s="7355"/>
      <c r="J361" s="7355"/>
      <c r="K361" s="7355"/>
      <c r="L361" s="7355"/>
      <c r="M361" s="7355"/>
      <c r="N361" s="7356"/>
    </row>
    <row r="362" spans="1:14" ht="15" customHeight="1">
      <c r="A362" s="7469"/>
      <c r="B362" s="7159" t="s">
        <v>885</v>
      </c>
      <c r="C362" s="7160"/>
      <c r="D362" s="7160"/>
      <c r="E362" s="7160"/>
      <c r="F362" s="7160"/>
      <c r="G362" s="7160"/>
      <c r="H362" s="7160"/>
      <c r="I362" s="7160"/>
      <c r="J362" s="7160"/>
      <c r="K362" s="7160"/>
      <c r="L362" s="7160"/>
      <c r="M362" s="7160"/>
      <c r="N362" s="7357"/>
    </row>
    <row r="363" spans="1:14" ht="15" customHeight="1">
      <c r="A363" s="7469"/>
      <c r="B363" s="7159"/>
      <c r="C363" s="7160"/>
      <c r="D363" s="7160"/>
      <c r="E363" s="7160"/>
      <c r="F363" s="7160"/>
      <c r="G363" s="7160"/>
      <c r="H363" s="7160"/>
      <c r="I363" s="7160"/>
      <c r="J363" s="7160"/>
      <c r="K363" s="7160"/>
      <c r="L363" s="7160"/>
      <c r="M363" s="7160"/>
      <c r="N363" s="7357"/>
    </row>
    <row r="364" spans="1:14" ht="15" customHeight="1">
      <c r="A364" s="7469"/>
      <c r="B364" s="902" t="s">
        <v>940</v>
      </c>
      <c r="C364" s="903"/>
      <c r="D364" s="903"/>
      <c r="E364" s="904"/>
      <c r="F364" s="904"/>
      <c r="G364" s="904"/>
      <c r="H364" s="904"/>
      <c r="I364" s="904"/>
      <c r="J364" s="904"/>
      <c r="K364" s="904"/>
      <c r="L364" s="7358">
        <f ca="1">NOW()</f>
        <v>46167.817861805554</v>
      </c>
      <c r="M364" s="7358"/>
      <c r="N364" s="7359"/>
    </row>
    <row r="365" spans="1:14" ht="15" customHeight="1" thickBot="1">
      <c r="A365" s="7469"/>
      <c r="B365" s="1087"/>
      <c r="C365" s="1088"/>
      <c r="D365" s="1088"/>
      <c r="E365" s="1088"/>
      <c r="F365" s="1088"/>
      <c r="G365" s="1088"/>
      <c r="H365" s="1088"/>
      <c r="I365" s="1088"/>
      <c r="J365" s="1088"/>
      <c r="K365" s="1088"/>
      <c r="L365" s="1088"/>
      <c r="M365" s="1088"/>
      <c r="N365" s="1089"/>
    </row>
    <row r="366" spans="1:14" ht="15" customHeight="1">
      <c r="A366" s="7469"/>
      <c r="B366" s="7360" t="s">
        <v>941</v>
      </c>
      <c r="C366" s="7361"/>
      <c r="D366" s="7361"/>
      <c r="E366" s="7361"/>
      <c r="F366" s="7361"/>
      <c r="G366" s="7361"/>
      <c r="H366" s="7362"/>
      <c r="I366" s="7366" t="s">
        <v>942</v>
      </c>
      <c r="J366" s="7367"/>
      <c r="K366" s="7367"/>
      <c r="L366" s="7367"/>
      <c r="M366" s="7367"/>
      <c r="N366" s="7368"/>
    </row>
    <row r="367" spans="1:14" ht="18" customHeight="1">
      <c r="A367" s="7469"/>
      <c r="B367" s="7363"/>
      <c r="C367" s="7364"/>
      <c r="D367" s="7364"/>
      <c r="E367" s="7364"/>
      <c r="F367" s="7364"/>
      <c r="G367" s="7364"/>
      <c r="H367" s="7365"/>
      <c r="I367" s="7369"/>
      <c r="J367" s="7370"/>
      <c r="K367" s="7370"/>
      <c r="L367" s="7370"/>
      <c r="M367" s="7370"/>
      <c r="N367" s="7371"/>
    </row>
    <row r="368" spans="1:14" ht="15" customHeight="1">
      <c r="A368" s="7469"/>
      <c r="B368" s="7363"/>
      <c r="C368" s="7364"/>
      <c r="D368" s="7364"/>
      <c r="E368" s="7364"/>
      <c r="F368" s="7364"/>
      <c r="G368" s="7364"/>
      <c r="H368" s="7365"/>
      <c r="I368" s="7372">
        <v>1</v>
      </c>
      <c r="J368" s="7373"/>
      <c r="K368" s="7374">
        <v>1</v>
      </c>
      <c r="L368" s="7374"/>
      <c r="M368" s="7416">
        <v>20</v>
      </c>
      <c r="N368" s="7417"/>
    </row>
    <row r="369" spans="1:14" ht="15" customHeight="1">
      <c r="A369" s="7469"/>
      <c r="B369" s="7363"/>
      <c r="C369" s="7364"/>
      <c r="D369" s="7364"/>
      <c r="E369" s="7364"/>
      <c r="F369" s="7364"/>
      <c r="G369" s="7364"/>
      <c r="H369" s="7365"/>
      <c r="I369" s="7372"/>
      <c r="J369" s="7373"/>
      <c r="K369" s="7374"/>
      <c r="L369" s="7374"/>
      <c r="M369" s="7416"/>
      <c r="N369" s="7417"/>
    </row>
    <row r="370" spans="1:14" ht="15" customHeight="1">
      <c r="A370" s="7469"/>
      <c r="B370" s="7363"/>
      <c r="C370" s="7364"/>
      <c r="D370" s="7364"/>
      <c r="E370" s="7364"/>
      <c r="F370" s="7364"/>
      <c r="G370" s="7364"/>
      <c r="H370" s="7365"/>
      <c r="I370" s="7372"/>
      <c r="J370" s="7373"/>
      <c r="K370" s="7374"/>
      <c r="L370" s="7374"/>
      <c r="M370" s="7416"/>
      <c r="N370" s="7417"/>
    </row>
    <row r="371" spans="1:14" ht="15" customHeight="1">
      <c r="A371" s="7469"/>
      <c r="B371" s="7363"/>
      <c r="C371" s="7364"/>
      <c r="D371" s="7364"/>
      <c r="E371" s="7364"/>
      <c r="F371" s="7364"/>
      <c r="G371" s="7364"/>
      <c r="H371" s="7365"/>
      <c r="I371" s="7341" t="s">
        <v>1106</v>
      </c>
      <c r="J371" s="7342"/>
      <c r="K371" s="7343" t="s">
        <v>1107</v>
      </c>
      <c r="L371" s="7343"/>
      <c r="M371" s="7344" t="s">
        <v>1108</v>
      </c>
      <c r="N371" s="7345"/>
    </row>
    <row r="372" spans="1:14" ht="15" customHeight="1">
      <c r="A372" s="7469"/>
      <c r="B372" s="7363"/>
      <c r="C372" s="7364"/>
      <c r="D372" s="7364"/>
      <c r="E372" s="7364"/>
      <c r="F372" s="7364"/>
      <c r="G372" s="7364"/>
      <c r="H372" s="7365"/>
      <c r="I372" s="7341"/>
      <c r="J372" s="7342"/>
      <c r="K372" s="7343"/>
      <c r="L372" s="7343"/>
      <c r="M372" s="7344"/>
      <c r="N372" s="7345"/>
    </row>
    <row r="373" spans="1:14" ht="15" customHeight="1">
      <c r="A373" s="7469"/>
      <c r="B373" s="7363"/>
      <c r="C373" s="7364"/>
      <c r="D373" s="7364"/>
      <c r="E373" s="7364"/>
      <c r="F373" s="7364"/>
      <c r="G373" s="7364"/>
      <c r="H373" s="7365"/>
      <c r="I373" s="7341"/>
      <c r="J373" s="7342"/>
      <c r="K373" s="7343"/>
      <c r="L373" s="7343"/>
      <c r="M373" s="7344"/>
      <c r="N373" s="7345"/>
    </row>
    <row r="374" spans="1:14" ht="15" customHeight="1">
      <c r="A374" s="7469"/>
      <c r="B374" s="7363"/>
      <c r="C374" s="7364"/>
      <c r="D374" s="7364"/>
      <c r="E374" s="7364"/>
      <c r="F374" s="7364"/>
      <c r="G374" s="7364"/>
      <c r="H374" s="7365"/>
      <c r="I374" s="7341"/>
      <c r="J374" s="7342"/>
      <c r="K374" s="7343"/>
      <c r="L374" s="7343"/>
      <c r="M374" s="7344"/>
      <c r="N374" s="7345"/>
    </row>
    <row r="375" spans="1:14" ht="15" customHeight="1" thickBot="1">
      <c r="A375" s="7469"/>
      <c r="B375" s="7346" t="s">
        <v>946</v>
      </c>
      <c r="C375" s="7347"/>
      <c r="D375" s="7347"/>
      <c r="E375" s="7347"/>
      <c r="F375" s="7347"/>
      <c r="G375" s="7347"/>
      <c r="H375" s="7347"/>
      <c r="I375" s="7347"/>
      <c r="J375" s="7347"/>
      <c r="K375" s="7347"/>
      <c r="L375" s="7347"/>
      <c r="M375" s="7347"/>
      <c r="N375" s="7348"/>
    </row>
    <row r="376" spans="1:14" ht="18.75">
      <c r="A376" s="7469"/>
      <c r="B376" s="7375" t="s">
        <v>1109</v>
      </c>
      <c r="C376" s="7376"/>
      <c r="D376" s="909" t="s">
        <v>948</v>
      </c>
      <c r="E376" s="910"/>
      <c r="F376" s="910"/>
      <c r="G376" s="7377" t="s">
        <v>949</v>
      </c>
      <c r="H376" s="7377"/>
      <c r="I376" s="7377"/>
      <c r="J376" s="7378" t="s">
        <v>892</v>
      </c>
      <c r="K376" s="7378"/>
      <c r="L376" s="7378"/>
      <c r="M376" s="7378"/>
      <c r="N376" s="7379"/>
    </row>
    <row r="377" spans="1:14" ht="25.5">
      <c r="A377" s="7469"/>
      <c r="B377" s="7380">
        <f>J401/L401</f>
        <v>4.1099999999999998E-2</v>
      </c>
      <c r="C377" s="7381">
        <f>C395/L401</f>
        <v>0.13316400000000003</v>
      </c>
      <c r="D377" s="911">
        <v>2.5</v>
      </c>
      <c r="E377" s="912"/>
      <c r="F377" s="913" t="s">
        <v>950</v>
      </c>
      <c r="G377" s="914" t="s">
        <v>951</v>
      </c>
      <c r="H377" s="915" t="s">
        <v>952</v>
      </c>
      <c r="I377" s="914" t="s">
        <v>953</v>
      </c>
      <c r="J377" s="7382" t="s">
        <v>943</v>
      </c>
      <c r="K377" s="7383" t="s">
        <v>954</v>
      </c>
      <c r="L377" s="7384" t="s">
        <v>1012</v>
      </c>
      <c r="M377" s="7385" t="s">
        <v>956</v>
      </c>
      <c r="N377" s="7386" t="s">
        <v>957</v>
      </c>
    </row>
    <row r="378" spans="1:14" ht="15.75">
      <c r="A378" s="7469"/>
      <c r="B378" s="7380"/>
      <c r="C378" s="7381"/>
      <c r="D378" s="918">
        <f>C377*D377</f>
        <v>0.33291000000000009</v>
      </c>
      <c r="E378" s="919"/>
      <c r="F378" s="920" t="s">
        <v>958</v>
      </c>
      <c r="G378" s="920" t="s">
        <v>958</v>
      </c>
      <c r="H378" s="920" t="s">
        <v>958</v>
      </c>
      <c r="I378" s="920" t="s">
        <v>958</v>
      </c>
      <c r="J378" s="7382"/>
      <c r="K378" s="7383"/>
      <c r="L378" s="7384"/>
      <c r="M378" s="7385"/>
      <c r="N378" s="7386"/>
    </row>
    <row r="379" spans="1:14" ht="15" customHeight="1">
      <c r="A379" s="7469"/>
      <c r="B379" s="925" t="s">
        <v>761</v>
      </c>
      <c r="C379" s="926" t="s">
        <v>957</v>
      </c>
      <c r="D379" s="7418" t="s">
        <v>1013</v>
      </c>
      <c r="E379" s="7418"/>
      <c r="F379" s="7418"/>
      <c r="G379" s="7418"/>
      <c r="H379" s="7418"/>
      <c r="I379" s="7418"/>
      <c r="J379" s="930" t="s">
        <v>951</v>
      </c>
      <c r="K379" s="931" t="s">
        <v>951</v>
      </c>
      <c r="L379" s="932" t="s">
        <v>951</v>
      </c>
      <c r="M379" s="923" t="s">
        <v>960</v>
      </c>
      <c r="N379" s="924" t="s">
        <v>957</v>
      </c>
    </row>
    <row r="380" spans="1:14" ht="15" customHeight="1">
      <c r="A380" s="7469"/>
      <c r="B380" s="1092"/>
      <c r="C380" s="926"/>
      <c r="D380" s="7418"/>
      <c r="E380" s="7418"/>
      <c r="F380" s="7418"/>
      <c r="G380" s="7418"/>
      <c r="H380" s="7418"/>
      <c r="I380" s="7418"/>
      <c r="J380" s="930"/>
      <c r="K380" s="931"/>
      <c r="L380" s="932"/>
      <c r="M380" s="923"/>
      <c r="N380" s="924"/>
    </row>
    <row r="381" spans="1:14" ht="15" customHeight="1">
      <c r="A381" s="7469"/>
      <c r="B381" s="933">
        <f t="shared" ref="B381:B387" si="3">IF(ISBLANK(G381),I381*H381,G381)</f>
        <v>1</v>
      </c>
      <c r="C381" s="934">
        <f t="shared" ref="C381:C387" si="4">M381*B381</f>
        <v>3.24</v>
      </c>
      <c r="D381" s="935"/>
      <c r="E381" s="935"/>
      <c r="F381" s="939" t="s">
        <v>1110</v>
      </c>
      <c r="G381" s="1009">
        <v>1</v>
      </c>
      <c r="H381" s="1093"/>
      <c r="I381" s="1094"/>
      <c r="J381" s="836">
        <f>(B381/J401)*I368</f>
        <v>0.48661800486618012</v>
      </c>
      <c r="K381" s="921">
        <f>(B381/K401)*K368</f>
        <v>1</v>
      </c>
      <c r="L381" s="922">
        <f>(B381/L401)*M368</f>
        <v>0.4</v>
      </c>
      <c r="M381" s="940">
        <v>3.24</v>
      </c>
      <c r="N381" s="924">
        <f t="shared" ref="N381:N388" si="5">M381*J381</f>
        <v>1.5766423357664237</v>
      </c>
    </row>
    <row r="382" spans="1:14" ht="15" customHeight="1">
      <c r="A382" s="7469"/>
      <c r="B382" s="933">
        <f t="shared" si="3"/>
        <v>3.5000000000000003E-2</v>
      </c>
      <c r="C382" s="934">
        <f t="shared" si="4"/>
        <v>0.11340000000000001</v>
      </c>
      <c r="D382" s="935"/>
      <c r="E382" s="935"/>
      <c r="F382" s="939" t="s">
        <v>127</v>
      </c>
      <c r="G382" s="1009">
        <v>3.5000000000000003E-2</v>
      </c>
      <c r="H382" s="1093"/>
      <c r="I382" s="1094"/>
      <c r="J382" s="836">
        <f>(B382/J401)*I368</f>
        <v>1.7031630170316305E-2</v>
      </c>
      <c r="K382" s="921">
        <f>(B382/K401)*K368</f>
        <v>3.5000000000000003E-2</v>
      </c>
      <c r="L382" s="922">
        <f>(B382/L401)*M368</f>
        <v>1.4000000000000002E-2</v>
      </c>
      <c r="M382" s="940">
        <v>3.24</v>
      </c>
      <c r="N382" s="924">
        <f t="shared" si="5"/>
        <v>5.518248175182483E-2</v>
      </c>
    </row>
    <row r="383" spans="1:14" ht="15.75" customHeight="1">
      <c r="A383" s="7469"/>
      <c r="B383" s="933">
        <f t="shared" si="3"/>
        <v>0.02</v>
      </c>
      <c r="C383" s="934">
        <f t="shared" si="4"/>
        <v>6.480000000000001E-2</v>
      </c>
      <c r="D383" s="935"/>
      <c r="E383" s="935"/>
      <c r="F383" s="939" t="s">
        <v>965</v>
      </c>
      <c r="G383" s="1009">
        <v>0.02</v>
      </c>
      <c r="H383" s="1093"/>
      <c r="I383" s="1094"/>
      <c r="J383" s="836">
        <f>(B383/J401)*I368</f>
        <v>9.732360097323603E-3</v>
      </c>
      <c r="K383" s="921">
        <f>(B383/K401)*K368</f>
        <v>0.02</v>
      </c>
      <c r="L383" s="922">
        <f>(B383/L401)*M368</f>
        <v>8.0000000000000002E-3</v>
      </c>
      <c r="M383" s="940">
        <v>3.24</v>
      </c>
      <c r="N383" s="924">
        <f t="shared" si="5"/>
        <v>3.1532846715328473E-2</v>
      </c>
    </row>
    <row r="384" spans="1:14" ht="15.75" customHeight="1">
      <c r="A384" s="7469"/>
      <c r="B384" s="933">
        <f t="shared" si="3"/>
        <v>0.12</v>
      </c>
      <c r="C384" s="934">
        <f t="shared" si="4"/>
        <v>0.38880000000000003</v>
      </c>
      <c r="D384" s="935"/>
      <c r="E384" s="935"/>
      <c r="F384" s="939" t="s">
        <v>922</v>
      </c>
      <c r="G384" s="1009">
        <v>0.12</v>
      </c>
      <c r="H384" s="1093"/>
      <c r="I384" s="1094"/>
      <c r="J384" s="836">
        <f>(B384/J401)*I368</f>
        <v>5.8394160583941611E-2</v>
      </c>
      <c r="K384" s="921">
        <f>(B384/K401)*K368</f>
        <v>0.12</v>
      </c>
      <c r="L384" s="922">
        <f>(B384/L401)*M368</f>
        <v>4.7999999999999994E-2</v>
      </c>
      <c r="M384" s="940">
        <v>3.24</v>
      </c>
      <c r="N384" s="924">
        <f t="shared" si="5"/>
        <v>0.18919708029197083</v>
      </c>
    </row>
    <row r="385" spans="1:14" ht="15.75" customHeight="1">
      <c r="A385" s="7469"/>
      <c r="B385" s="933">
        <f t="shared" si="3"/>
        <v>0.25</v>
      </c>
      <c r="C385" s="934">
        <f t="shared" si="4"/>
        <v>0.81</v>
      </c>
      <c r="D385" s="935"/>
      <c r="E385" s="935"/>
      <c r="F385" s="939" t="s">
        <v>1111</v>
      </c>
      <c r="G385" s="956"/>
      <c r="H385" s="956">
        <v>5</v>
      </c>
      <c r="I385" s="957">
        <v>0.05</v>
      </c>
      <c r="J385" s="836">
        <f>(B385/J401)*I368</f>
        <v>0.12165450121654503</v>
      </c>
      <c r="K385" s="921">
        <f>(B385/K401)*K368</f>
        <v>0.25</v>
      </c>
      <c r="L385" s="922">
        <f>(B385/L401)*M368</f>
        <v>0.1</v>
      </c>
      <c r="M385" s="940">
        <v>3.24</v>
      </c>
      <c r="N385" s="924">
        <f t="shared" si="5"/>
        <v>0.39416058394160591</v>
      </c>
    </row>
    <row r="386" spans="1:14" ht="15.75" customHeight="1">
      <c r="A386" s="7469"/>
      <c r="B386" s="933">
        <f t="shared" si="3"/>
        <v>0.35</v>
      </c>
      <c r="C386" s="934">
        <f t="shared" si="4"/>
        <v>1.1339999999999999</v>
      </c>
      <c r="D386" s="935"/>
      <c r="E386" s="935"/>
      <c r="F386" s="939" t="s">
        <v>919</v>
      </c>
      <c r="G386" s="1009">
        <v>0.35</v>
      </c>
      <c r="H386" s="1093"/>
      <c r="I386" s="1094"/>
      <c r="J386" s="836">
        <f>(B386/J401)*I368</f>
        <v>0.17031630170316303</v>
      </c>
      <c r="K386" s="921">
        <f>(B386/K401)*K368</f>
        <v>0.35</v>
      </c>
      <c r="L386" s="922">
        <f>(B386/L401)*M368</f>
        <v>0.13999999999999999</v>
      </c>
      <c r="M386" s="940">
        <v>3.24</v>
      </c>
      <c r="N386" s="924">
        <f t="shared" si="5"/>
        <v>0.5518248175182483</v>
      </c>
    </row>
    <row r="387" spans="1:14" ht="15.75" customHeight="1">
      <c r="A387" s="7469"/>
      <c r="B387" s="933">
        <f t="shared" si="3"/>
        <v>0</v>
      </c>
      <c r="C387" s="934">
        <f t="shared" si="4"/>
        <v>0</v>
      </c>
      <c r="D387" s="935"/>
      <c r="E387" s="935"/>
      <c r="F387" s="1090"/>
      <c r="G387" s="1009"/>
      <c r="H387" s="1093"/>
      <c r="I387" s="1094"/>
      <c r="J387" s="836">
        <f>(B387/J401)*I368</f>
        <v>0</v>
      </c>
      <c r="K387" s="921">
        <f>(B387/K401)*K368</f>
        <v>0</v>
      </c>
      <c r="L387" s="922">
        <f>(B387/L401)*M368</f>
        <v>0</v>
      </c>
      <c r="M387" s="940">
        <v>3.24</v>
      </c>
      <c r="N387" s="924">
        <f t="shared" si="5"/>
        <v>0</v>
      </c>
    </row>
    <row r="388" spans="1:14" ht="15.75" customHeight="1">
      <c r="A388" s="7469"/>
      <c r="B388" s="933"/>
      <c r="C388" s="934"/>
      <c r="D388" s="935"/>
      <c r="E388" s="935"/>
      <c r="F388" s="939" t="s">
        <v>1023</v>
      </c>
      <c r="G388" s="1091"/>
      <c r="H388" s="1095"/>
      <c r="I388" s="1095"/>
      <c r="J388" s="836">
        <f>(B388/J401)*I368</f>
        <v>0</v>
      </c>
      <c r="K388" s="921">
        <f>(B388/K401)*K368</f>
        <v>0</v>
      </c>
      <c r="L388" s="922">
        <f>(B388/L401)*M368</f>
        <v>0</v>
      </c>
      <c r="M388" s="940">
        <v>3.24</v>
      </c>
      <c r="N388" s="924">
        <f t="shared" si="5"/>
        <v>0</v>
      </c>
    </row>
    <row r="389" spans="1:14" ht="15.75" customHeight="1">
      <c r="A389" s="7469"/>
      <c r="B389" s="949"/>
      <c r="C389" s="926"/>
      <c r="D389" s="1012" t="s">
        <v>1018</v>
      </c>
      <c r="E389" s="928"/>
      <c r="F389" s="1013"/>
      <c r="G389" s="1014"/>
      <c r="H389" s="1096"/>
      <c r="I389" s="1096"/>
      <c r="J389" s="965"/>
      <c r="K389" s="966"/>
      <c r="L389" s="967"/>
      <c r="M389" s="940"/>
      <c r="N389" s="924"/>
    </row>
    <row r="390" spans="1:14">
      <c r="A390" s="7469"/>
      <c r="B390" s="933">
        <f>IF(ISBLANK(G390),I390*H390,G390)</f>
        <v>0.28000000000000003</v>
      </c>
      <c r="C390" s="934">
        <f>M390*B390</f>
        <v>0.90720000000000012</v>
      </c>
      <c r="D390" s="935"/>
      <c r="E390" s="935"/>
      <c r="F390" s="939" t="s">
        <v>135</v>
      </c>
      <c r="G390" s="1009">
        <v>0.28000000000000003</v>
      </c>
      <c r="H390" s="1093"/>
      <c r="I390" s="1094"/>
      <c r="J390" s="836">
        <f>(B390/J401)*I368</f>
        <v>0.13625304136253044</v>
      </c>
      <c r="K390" s="921">
        <f>(B390/K401)*K368</f>
        <v>0.28000000000000003</v>
      </c>
      <c r="L390" s="922">
        <f>(B390/L401)*M368</f>
        <v>0.11200000000000002</v>
      </c>
      <c r="M390" s="923">
        <v>3.24</v>
      </c>
      <c r="N390" s="924">
        <f>M390*J390</f>
        <v>0.44145985401459864</v>
      </c>
    </row>
    <row r="391" spans="1:14">
      <c r="A391" s="7469"/>
      <c r="B391" s="933">
        <f>IF(ISBLANK(G391),I391*H391,G391)</f>
        <v>0</v>
      </c>
      <c r="C391" s="934">
        <f>M391*B391</f>
        <v>0</v>
      </c>
      <c r="D391" s="935"/>
      <c r="E391" s="935"/>
      <c r="F391" s="1090"/>
      <c r="G391" s="1009"/>
      <c r="H391" s="1093"/>
      <c r="I391" s="1094"/>
      <c r="J391" s="836">
        <f>(B391/J401)*I368</f>
        <v>0</v>
      </c>
      <c r="K391" s="921">
        <f>(B391/K401)*K368</f>
        <v>0</v>
      </c>
      <c r="L391" s="922">
        <f>(B391/L401)*M368</f>
        <v>0</v>
      </c>
      <c r="M391" s="923"/>
      <c r="N391" s="924">
        <f>M391*J391</f>
        <v>0</v>
      </c>
    </row>
    <row r="392" spans="1:14">
      <c r="A392" s="7469"/>
      <c r="B392" s="933">
        <f>IF(ISBLANK(G392),I392*H392,G392)</f>
        <v>0</v>
      </c>
      <c r="C392" s="934">
        <f>M392*B392</f>
        <v>0</v>
      </c>
      <c r="D392" s="935"/>
      <c r="E392" s="935"/>
      <c r="F392" s="1090"/>
      <c r="G392" s="1009"/>
      <c r="H392" s="1093"/>
      <c r="I392" s="1094"/>
      <c r="J392" s="836">
        <f>(B392/J401)*I368</f>
        <v>0</v>
      </c>
      <c r="K392" s="921">
        <f>(B392/K401)*K368</f>
        <v>0</v>
      </c>
      <c r="L392" s="922">
        <f>(B392/L401)*M368</f>
        <v>0</v>
      </c>
      <c r="M392" s="923"/>
      <c r="N392" s="924">
        <f>M392*J392</f>
        <v>0</v>
      </c>
    </row>
    <row r="393" spans="1:14">
      <c r="A393" s="7469"/>
      <c r="B393" s="933"/>
      <c r="C393" s="934"/>
      <c r="D393" s="935"/>
      <c r="E393" s="935"/>
      <c r="F393" s="1090"/>
      <c r="G393" s="1009"/>
      <c r="H393" s="1093"/>
      <c r="I393" s="1094"/>
      <c r="J393" s="965"/>
      <c r="K393" s="966"/>
      <c r="L393" s="967"/>
      <c r="M393" s="923"/>
      <c r="N393" s="924"/>
    </row>
    <row r="394" spans="1:14" ht="15.75" thickBot="1">
      <c r="A394" s="7469"/>
      <c r="B394" s="1098"/>
      <c r="C394" s="969"/>
      <c r="D394" s="969"/>
      <c r="E394" s="969"/>
      <c r="F394" s="969"/>
      <c r="G394" s="969"/>
      <c r="H394" s="969"/>
      <c r="I394" s="969"/>
      <c r="J394" s="969"/>
      <c r="K394" s="969"/>
      <c r="L394" s="969"/>
      <c r="M394" s="969"/>
      <c r="N394" s="970"/>
    </row>
    <row r="395" spans="1:14" ht="15.75">
      <c r="A395" s="7469"/>
      <c r="B395" s="978">
        <f>SUM(B381:B394)</f>
        <v>2.0549999999999997</v>
      </c>
      <c r="C395" s="979">
        <f>SUM(C381:C394)</f>
        <v>6.6582000000000017</v>
      </c>
      <c r="D395" s="980" t="s">
        <v>317</v>
      </c>
      <c r="E395" s="7390" t="s">
        <v>943</v>
      </c>
      <c r="F395" s="7390"/>
      <c r="G395" s="7390"/>
      <c r="H395" s="7390"/>
      <c r="I395" s="7390"/>
      <c r="J395" s="981">
        <f>SUM(J381:J394)</f>
        <v>1.0000000000000002</v>
      </c>
      <c r="K395" s="981">
        <f>SUM(K381:K394)</f>
        <v>2.0549999999999997</v>
      </c>
      <c r="L395" s="981">
        <f>SUM(L381:L394)</f>
        <v>0.82200000000000006</v>
      </c>
      <c r="M395" s="975"/>
      <c r="N395" s="976"/>
    </row>
    <row r="396" spans="1:14">
      <c r="A396" s="7469"/>
      <c r="B396" s="1099" t="str">
        <f>LEFT(ADDRESS(1,COLUMN(),4),LEN(ADDRESS(1,COLUMN(),4))-1)</f>
        <v>B</v>
      </c>
      <c r="C396" s="983" t="s">
        <v>974</v>
      </c>
      <c r="D396" s="998">
        <f>ROW()-1</f>
        <v>395</v>
      </c>
      <c r="E396" s="983" t="s">
        <v>975</v>
      </c>
      <c r="F396" s="985"/>
      <c r="G396" s="986"/>
      <c r="H396" s="986"/>
      <c r="I396" s="987" t="s">
        <v>976</v>
      </c>
      <c r="J396" s="988">
        <f>SUM(N381:N394)</f>
        <v>3.2400000000000011</v>
      </c>
      <c r="K396" s="988">
        <f>(J396/J395)*K395</f>
        <v>6.6581999999999999</v>
      </c>
      <c r="L396" s="988">
        <f>(K396/K395)*L395</f>
        <v>2.6632800000000003</v>
      </c>
      <c r="M396" s="975"/>
      <c r="N396" s="999" t="str">
        <f>LEFT(ADDRESS(1,COLUMN(),4),LEN(ADDRESS(1,COLUMN(),4))-1)</f>
        <v>N</v>
      </c>
    </row>
    <row r="397" spans="1:14" ht="15.75" thickBot="1">
      <c r="A397" s="7469"/>
      <c r="B397" s="1100"/>
      <c r="C397" s="1101"/>
      <c r="D397" s="984"/>
      <c r="E397" s="1101"/>
      <c r="F397" s="1102"/>
      <c r="G397" s="1103"/>
      <c r="H397" s="1103"/>
      <c r="I397" s="1104"/>
      <c r="J397" s="1105"/>
      <c r="K397" s="1105"/>
      <c r="L397" s="1105"/>
      <c r="M397" s="1106"/>
      <c r="N397" s="989"/>
    </row>
    <row r="398" spans="1:14" ht="15" customHeight="1">
      <c r="A398" s="7469"/>
      <c r="B398" s="7391" t="s">
        <v>977</v>
      </c>
      <c r="C398" s="7392"/>
      <c r="D398" s="7392"/>
      <c r="E398" s="7392"/>
      <c r="F398" s="7392"/>
      <c r="G398" s="7392"/>
      <c r="H398" s="7392"/>
      <c r="I398" s="7392"/>
      <c r="J398" s="7392"/>
      <c r="K398" s="7392"/>
      <c r="L398" s="7392"/>
      <c r="M398" s="7392"/>
      <c r="N398" s="7393"/>
    </row>
    <row r="399" spans="1:14" ht="15" customHeight="1">
      <c r="A399" s="7469"/>
      <c r="B399" s="7484" t="s">
        <v>980</v>
      </c>
      <c r="C399" s="7485"/>
      <c r="D399" s="7485"/>
      <c r="E399" s="7485"/>
      <c r="F399" s="7485"/>
      <c r="G399" s="7485"/>
      <c r="H399" s="7485"/>
      <c r="I399" s="7485"/>
      <c r="J399" s="810" t="s">
        <v>1112</v>
      </c>
      <c r="K399" s="7383" t="s">
        <v>954</v>
      </c>
      <c r="L399" s="7384" t="s">
        <v>1113</v>
      </c>
      <c r="M399" s="812"/>
      <c r="N399" s="1049"/>
    </row>
    <row r="400" spans="1:14" ht="18" customHeight="1">
      <c r="A400" s="7469"/>
      <c r="B400" s="7484"/>
      <c r="C400" s="7485"/>
      <c r="D400" s="7485"/>
      <c r="E400" s="7485"/>
      <c r="F400" s="7485"/>
      <c r="G400" s="7485"/>
      <c r="H400" s="7485"/>
      <c r="I400" s="7485"/>
      <c r="J400" s="992" t="s">
        <v>761</v>
      </c>
      <c r="K400" s="7383"/>
      <c r="L400" s="7384"/>
      <c r="M400" s="812"/>
      <c r="N400" s="1049"/>
    </row>
    <row r="401" spans="1:14" ht="15" customHeight="1">
      <c r="A401" s="7469"/>
      <c r="B401" s="7484"/>
      <c r="C401" s="7485"/>
      <c r="D401" s="7485"/>
      <c r="E401" s="7485"/>
      <c r="F401" s="7485"/>
      <c r="G401" s="7485"/>
      <c r="H401" s="7485"/>
      <c r="I401" s="7485"/>
      <c r="J401" s="7397">
        <f>B395</f>
        <v>2.0549999999999997</v>
      </c>
      <c r="K401" s="7403">
        <v>1</v>
      </c>
      <c r="L401" s="7404">
        <v>50</v>
      </c>
      <c r="M401" s="812"/>
      <c r="N401" s="1049"/>
    </row>
    <row r="402" spans="1:14" ht="15" customHeight="1">
      <c r="A402" s="7469"/>
      <c r="B402" s="993" t="s">
        <v>981</v>
      </c>
      <c r="C402" s="1107" t="s">
        <v>982</v>
      </c>
      <c r="D402" s="912"/>
      <c r="E402" s="910"/>
      <c r="F402" s="812"/>
      <c r="G402" s="812"/>
      <c r="H402" s="812"/>
      <c r="I402" s="812"/>
      <c r="J402" s="7397"/>
      <c r="K402" s="7403"/>
      <c r="L402" s="7404"/>
      <c r="M402" s="812"/>
      <c r="N402" s="1049"/>
    </row>
    <row r="403" spans="1:14" ht="15" customHeight="1">
      <c r="A403" s="7469"/>
      <c r="B403" s="997" t="s">
        <v>983</v>
      </c>
      <c r="C403" s="1107" t="s">
        <v>984</v>
      </c>
      <c r="D403" s="912"/>
      <c r="E403" s="912"/>
      <c r="F403" s="812"/>
      <c r="G403" s="812"/>
      <c r="H403" s="812"/>
      <c r="I403" s="812"/>
      <c r="J403" s="973" t="s">
        <v>317</v>
      </c>
      <c r="K403" s="7403"/>
      <c r="L403" s="7404"/>
      <c r="M403" s="916"/>
      <c r="N403" s="917"/>
    </row>
    <row r="404" spans="1:14" ht="15.75" customHeight="1">
      <c r="A404" s="7469"/>
      <c r="B404" s="1108"/>
      <c r="D404" s="995"/>
      <c r="E404" s="995"/>
      <c r="F404" s="995"/>
      <c r="G404" s="995"/>
      <c r="H404" s="995"/>
      <c r="I404" s="995"/>
      <c r="J404" s="681"/>
      <c r="K404" s="681"/>
      <c r="L404" s="681"/>
      <c r="M404" s="681"/>
      <c r="N404" s="996"/>
    </row>
    <row r="405" spans="1:14" ht="15.75" customHeight="1" thickBot="1">
      <c r="A405" s="7469"/>
      <c r="B405" s="7482" t="s">
        <v>946</v>
      </c>
      <c r="C405" s="7408"/>
      <c r="D405" s="7408"/>
      <c r="E405" s="7408"/>
      <c r="F405" s="7408"/>
      <c r="G405" s="7408"/>
      <c r="H405" s="7408"/>
      <c r="I405" s="7408"/>
      <c r="J405" s="7408"/>
      <c r="K405" s="7408"/>
      <c r="L405" s="7408"/>
      <c r="M405" s="7408"/>
      <c r="N405" s="7483"/>
    </row>
    <row r="406" spans="1:14" ht="15.75" customHeight="1">
      <c r="A406" s="7469"/>
      <c r="B406" s="7333" t="s">
        <v>1114</v>
      </c>
      <c r="C406" s="7334"/>
      <c r="D406" s="7334"/>
      <c r="E406" s="7334"/>
      <c r="F406" s="7334"/>
      <c r="G406" s="7334"/>
      <c r="H406" s="7334"/>
      <c r="I406" s="7334"/>
      <c r="J406" s="7334"/>
      <c r="K406" s="7334"/>
      <c r="L406" s="7334"/>
      <c r="M406" s="7334"/>
      <c r="N406" s="7335"/>
    </row>
    <row r="407" spans="1:14" ht="15.75" customHeight="1">
      <c r="A407" s="7469"/>
      <c r="B407" s="7410"/>
      <c r="C407" s="7411"/>
      <c r="D407" s="7411"/>
      <c r="E407" s="7411"/>
      <c r="F407" s="7411"/>
      <c r="G407" s="7411"/>
      <c r="H407" s="7411"/>
      <c r="I407" s="7411"/>
      <c r="J407" s="7411"/>
      <c r="K407" s="7411"/>
      <c r="L407" s="7411"/>
      <c r="M407" s="7411"/>
      <c r="N407" s="7412"/>
    </row>
    <row r="408" spans="1:14" ht="15.75" customHeight="1">
      <c r="A408" s="7469"/>
      <c r="B408" s="1000" t="s">
        <v>761</v>
      </c>
      <c r="C408" s="1001" t="s">
        <v>1115</v>
      </c>
      <c r="D408" s="995"/>
      <c r="E408" s="995"/>
      <c r="F408" s="995"/>
      <c r="G408" s="995"/>
      <c r="H408" s="995"/>
      <c r="I408" s="995"/>
      <c r="J408" s="681"/>
      <c r="K408" s="681"/>
      <c r="L408" s="681"/>
      <c r="M408" s="681"/>
      <c r="N408" s="996"/>
    </row>
    <row r="409" spans="1:14" ht="15.75" customHeight="1">
      <c r="A409" s="7469"/>
      <c r="B409" s="1000" t="s">
        <v>763</v>
      </c>
      <c r="C409" s="1001" t="s">
        <v>1116</v>
      </c>
      <c r="D409" s="995"/>
      <c r="E409" s="995"/>
      <c r="F409" s="995"/>
      <c r="G409" s="995"/>
      <c r="H409" s="995"/>
      <c r="I409" s="995"/>
      <c r="J409" s="681"/>
      <c r="K409" s="681"/>
      <c r="L409" s="681"/>
      <c r="M409" s="681"/>
      <c r="N409" s="996"/>
    </row>
    <row r="410" spans="1:14" ht="15.75" customHeight="1">
      <c r="A410" s="7469"/>
      <c r="B410" s="1000" t="s">
        <v>766</v>
      </c>
      <c r="C410" s="1001" t="s">
        <v>1117</v>
      </c>
      <c r="D410" s="995"/>
      <c r="E410" s="995"/>
      <c r="F410" s="995"/>
      <c r="G410" s="995"/>
      <c r="H410" s="995"/>
      <c r="I410" s="995"/>
      <c r="J410" s="681"/>
      <c r="K410" s="681"/>
      <c r="L410" s="681"/>
      <c r="M410" s="681"/>
      <c r="N410" s="996"/>
    </row>
    <row r="411" spans="1:14" ht="15.75" customHeight="1">
      <c r="A411" s="7469"/>
      <c r="B411" s="1000" t="s">
        <v>810</v>
      </c>
      <c r="C411" s="1001" t="s">
        <v>1118</v>
      </c>
      <c r="D411" s="995"/>
      <c r="E411" s="995"/>
      <c r="F411" s="995"/>
      <c r="G411" s="995"/>
      <c r="H411" s="995"/>
      <c r="I411" s="995"/>
      <c r="J411" s="681"/>
      <c r="K411" s="681"/>
      <c r="L411" s="681"/>
      <c r="M411" s="681"/>
      <c r="N411" s="996"/>
    </row>
    <row r="412" spans="1:14" ht="15.75" customHeight="1">
      <c r="A412" s="7469"/>
      <c r="B412" s="1109"/>
      <c r="C412" s="1110" t="s">
        <v>1119</v>
      </c>
      <c r="D412" s="1111"/>
      <c r="E412" s="1111"/>
      <c r="F412" s="1111"/>
      <c r="G412" s="1111"/>
      <c r="H412" s="1111"/>
      <c r="I412" s="1111"/>
      <c r="J412" s="1112"/>
      <c r="K412" s="1112"/>
      <c r="L412" s="1112"/>
      <c r="M412" s="1112"/>
      <c r="N412" s="1113"/>
    </row>
    <row r="413" spans="1:14" ht="15.75" customHeight="1">
      <c r="A413" s="7469"/>
      <c r="B413" s="1000" t="s">
        <v>990</v>
      </c>
      <c r="C413" s="1075" t="s">
        <v>1120</v>
      </c>
      <c r="D413" s="995"/>
      <c r="E413" s="995"/>
      <c r="F413" s="995"/>
      <c r="G413" s="995"/>
      <c r="I413" s="995"/>
      <c r="J413" s="7480" t="s">
        <v>1121</v>
      </c>
      <c r="L413" s="681"/>
      <c r="M413" s="681"/>
      <c r="N413" s="996"/>
    </row>
    <row r="414" spans="1:14" ht="15.75" customHeight="1">
      <c r="A414" s="7469"/>
      <c r="B414" s="1000"/>
      <c r="C414" s="1001"/>
      <c r="D414" s="995"/>
      <c r="E414" s="812"/>
      <c r="F414" s="995"/>
      <c r="G414" s="995"/>
      <c r="H414" s="1114" t="s">
        <v>1122</v>
      </c>
      <c r="I414" s="995"/>
      <c r="J414" s="7480"/>
      <c r="K414" s="7398" t="s">
        <v>1123</v>
      </c>
      <c r="L414" s="7398"/>
      <c r="M414" s="681"/>
      <c r="N414" s="996"/>
    </row>
    <row r="415" spans="1:14" ht="15.75" customHeight="1">
      <c r="A415" s="7469"/>
      <c r="B415" s="1000"/>
      <c r="D415" s="1115"/>
      <c r="E415" s="812"/>
      <c r="F415" s="1116"/>
      <c r="G415" s="1116"/>
      <c r="H415" s="981">
        <f>B395</f>
        <v>2.0549999999999997</v>
      </c>
      <c r="J415" s="7481">
        <v>1.4999999999999999E-2</v>
      </c>
      <c r="K415" s="1117">
        <f>H415/J415</f>
        <v>137</v>
      </c>
      <c r="L415" s="681"/>
      <c r="M415" s="681"/>
      <c r="N415" s="996"/>
    </row>
    <row r="416" spans="1:14" ht="15.75" customHeight="1">
      <c r="A416" s="7469"/>
      <c r="B416" s="1000"/>
      <c r="C416" s="1115"/>
      <c r="D416" s="7486" t="s">
        <v>1124</v>
      </c>
      <c r="E416" s="7486"/>
      <c r="F416" s="7486"/>
      <c r="G416" s="7488" t="s">
        <v>832</v>
      </c>
      <c r="H416" s="7490">
        <v>1.5</v>
      </c>
      <c r="I416" s="1118"/>
      <c r="J416" s="7481"/>
      <c r="K416" s="1119">
        <f>H416/J415</f>
        <v>100</v>
      </c>
      <c r="L416" s="681"/>
      <c r="M416" s="681"/>
      <c r="N416" s="996"/>
    </row>
    <row r="417" spans="1:14" ht="15.75" customHeight="1">
      <c r="A417" s="7469"/>
      <c r="B417" s="1000"/>
      <c r="C417" s="1115"/>
      <c r="D417" s="7487"/>
      <c r="E417" s="7487"/>
      <c r="F417" s="7487"/>
      <c r="G417" s="7489"/>
      <c r="H417" s="7491"/>
      <c r="I417" s="1118"/>
      <c r="J417" s="1120"/>
      <c r="K417" s="1119"/>
      <c r="L417" s="681"/>
      <c r="M417" s="681"/>
      <c r="N417" s="996"/>
    </row>
    <row r="418" spans="1:14" ht="15.75" customHeight="1">
      <c r="A418" s="7469"/>
      <c r="B418" s="1109"/>
      <c r="C418" s="1110" t="s">
        <v>1119</v>
      </c>
      <c r="D418" s="1111"/>
      <c r="E418" s="1111"/>
      <c r="F418" s="1111"/>
      <c r="G418" s="1111"/>
      <c r="H418" s="1111"/>
      <c r="I418" s="1111"/>
      <c r="J418" s="1112"/>
      <c r="K418" s="1112"/>
      <c r="L418" s="1112"/>
      <c r="M418" s="1112"/>
      <c r="N418" s="1113"/>
    </row>
    <row r="419" spans="1:14" ht="15.75" customHeight="1">
      <c r="A419" s="7469"/>
      <c r="B419" s="1000" t="s">
        <v>992</v>
      </c>
      <c r="C419" s="1075" t="s">
        <v>1125</v>
      </c>
      <c r="D419" s="995"/>
      <c r="E419" s="995"/>
      <c r="F419" s="995"/>
      <c r="G419" s="995"/>
      <c r="H419" s="995"/>
      <c r="I419" s="995"/>
      <c r="J419" s="7480" t="s">
        <v>1126</v>
      </c>
      <c r="K419" s="681"/>
      <c r="L419" s="681"/>
      <c r="M419" s="681"/>
      <c r="N419" s="996"/>
    </row>
    <row r="420" spans="1:14" ht="15.75" customHeight="1">
      <c r="A420" s="7469"/>
      <c r="B420" s="1000"/>
      <c r="C420" s="1001"/>
      <c r="D420" s="995"/>
      <c r="E420" s="995"/>
      <c r="F420" s="995"/>
      <c r="G420" s="995"/>
      <c r="H420" s="1114" t="s">
        <v>1122</v>
      </c>
      <c r="I420" s="995"/>
      <c r="J420" s="7480"/>
      <c r="K420" s="7398" t="s">
        <v>1127</v>
      </c>
      <c r="L420" s="7398"/>
      <c r="M420" s="681"/>
      <c r="N420" s="996"/>
    </row>
    <row r="421" spans="1:14" ht="15.75" customHeight="1">
      <c r="A421" s="7469"/>
      <c r="B421" s="1000"/>
      <c r="C421" s="1001"/>
      <c r="D421" s="995"/>
      <c r="E421" s="995"/>
      <c r="F421" s="1116"/>
      <c r="G421" s="1116"/>
      <c r="H421" s="981">
        <f>B395</f>
        <v>2.0549999999999997</v>
      </c>
      <c r="J421" s="7481">
        <v>4.1000000000000002E-2</v>
      </c>
      <c r="K421" s="1117">
        <f>H421/J421</f>
        <v>50.121951219512184</v>
      </c>
      <c r="L421" s="681"/>
      <c r="M421" s="681"/>
      <c r="N421" s="996"/>
    </row>
    <row r="422" spans="1:14" ht="15.75" customHeight="1">
      <c r="A422" s="7469"/>
      <c r="B422" s="1000"/>
      <c r="C422" s="1001"/>
      <c r="D422" s="7486" t="s">
        <v>1124</v>
      </c>
      <c r="E422" s="7486"/>
      <c r="F422" s="7486"/>
      <c r="G422" s="7488" t="s">
        <v>832</v>
      </c>
      <c r="H422" s="7490">
        <v>0.25</v>
      </c>
      <c r="I422" s="1118"/>
      <c r="J422" s="7481"/>
      <c r="K422" s="1121">
        <f>H422/J421</f>
        <v>6.0975609756097562</v>
      </c>
      <c r="L422" s="681"/>
      <c r="M422" s="681"/>
      <c r="N422" s="996"/>
    </row>
    <row r="423" spans="1:14" ht="15.75" customHeight="1" thickBot="1">
      <c r="A423" s="7469"/>
      <c r="B423" s="1000"/>
      <c r="C423" s="1001"/>
      <c r="D423" s="7487"/>
      <c r="E423" s="7487"/>
      <c r="F423" s="7487"/>
      <c r="G423" s="7489"/>
      <c r="H423" s="7492"/>
      <c r="I423" s="995"/>
      <c r="J423" s="681"/>
      <c r="K423" s="681"/>
      <c r="L423" s="681"/>
      <c r="M423" s="681"/>
      <c r="N423" s="996"/>
    </row>
    <row r="424" spans="1:14" ht="15.75" thickBot="1">
      <c r="A424" s="7469"/>
      <c r="B424" s="1020"/>
      <c r="C424" s="1021"/>
      <c r="D424" s="1021"/>
      <c r="E424" s="1021"/>
      <c r="F424" s="1021"/>
      <c r="G424" s="1021"/>
      <c r="H424" s="1021"/>
      <c r="I424" s="1021"/>
      <c r="J424" s="1021"/>
      <c r="K424" s="1021"/>
      <c r="L424" s="1021"/>
      <c r="M424" s="1021"/>
      <c r="N424" s="1022"/>
    </row>
    <row r="425" spans="1:14">
      <c r="A425" s="7469"/>
      <c r="B425" s="1023"/>
      <c r="C425" s="864"/>
      <c r="D425" s="7428" t="s">
        <v>1033</v>
      </c>
      <c r="E425" s="7429"/>
      <c r="F425" s="7429"/>
      <c r="G425" s="7429"/>
      <c r="H425" s="7429"/>
      <c r="I425" s="7429"/>
      <c r="J425" s="7429"/>
      <c r="K425" s="7429"/>
      <c r="L425" s="7430"/>
      <c r="M425" s="864"/>
      <c r="N425" s="1024"/>
    </row>
    <row r="426" spans="1:14">
      <c r="A426" s="7469"/>
      <c r="B426" s="1023"/>
      <c r="C426" s="864"/>
      <c r="D426" s="1025" t="s">
        <v>1034</v>
      </c>
      <c r="E426" s="7431" t="s">
        <v>1035</v>
      </c>
      <c r="F426" s="7431" t="s">
        <v>1036</v>
      </c>
      <c r="G426" s="7431" t="s">
        <v>1037</v>
      </c>
      <c r="H426" s="812"/>
      <c r="I426" s="812"/>
      <c r="J426" s="1026" t="s">
        <v>1038</v>
      </c>
      <c r="K426" s="1027" t="s">
        <v>832</v>
      </c>
      <c r="L426" s="1028">
        <v>12</v>
      </c>
      <c r="M426" s="864"/>
      <c r="N426" s="1024"/>
    </row>
    <row r="427" spans="1:14">
      <c r="A427" s="7469"/>
      <c r="B427" s="1023"/>
      <c r="C427" s="864"/>
      <c r="D427" s="1029" t="s">
        <v>958</v>
      </c>
      <c r="E427" s="7431"/>
      <c r="F427" s="7431"/>
      <c r="G427" s="7431"/>
      <c r="H427" s="812"/>
      <c r="I427" s="812"/>
      <c r="J427" s="1030" t="s">
        <v>1039</v>
      </c>
      <c r="K427" s="974">
        <f>SUM(K429:K431)</f>
        <v>5.7000000000000002E-2</v>
      </c>
      <c r="L427" s="1031">
        <f>K427*L426</f>
        <v>0.68400000000000005</v>
      </c>
      <c r="M427" s="864"/>
      <c r="N427" s="1024"/>
    </row>
    <row r="428" spans="1:14">
      <c r="A428" s="7469"/>
      <c r="B428" s="1023"/>
      <c r="C428" s="864"/>
      <c r="D428" s="7419">
        <v>2.5</v>
      </c>
      <c r="E428" s="1032">
        <f>(E430/D430)*D428</f>
        <v>50</v>
      </c>
      <c r="F428" s="1032">
        <f>(F430/D430)*D428</f>
        <v>80</v>
      </c>
      <c r="G428" s="1032">
        <f>(G430/D430)*D428</f>
        <v>125</v>
      </c>
      <c r="H428" s="812"/>
      <c r="I428" s="812"/>
      <c r="J428" s="1030" t="s">
        <v>1040</v>
      </c>
      <c r="K428" s="974">
        <f>K427-K431</f>
        <v>0.05</v>
      </c>
      <c r="L428" s="1031">
        <f>K428*L426</f>
        <v>0.60000000000000009</v>
      </c>
      <c r="M428" s="864"/>
      <c r="N428" s="1024"/>
    </row>
    <row r="429" spans="1:14">
      <c r="A429" s="7469"/>
      <c r="B429" s="1023"/>
      <c r="C429" s="864"/>
      <c r="D429" s="7419"/>
      <c r="E429" s="1033">
        <f>E431*E428</f>
        <v>2.5</v>
      </c>
      <c r="F429" s="1033">
        <f>F431*F428</f>
        <v>2.4</v>
      </c>
      <c r="G429" s="1033">
        <f>G431*G428</f>
        <v>2.5</v>
      </c>
      <c r="H429" s="812"/>
      <c r="I429" s="812"/>
      <c r="J429" s="1030" t="s">
        <v>1041</v>
      </c>
      <c r="K429" s="1034">
        <v>0.03</v>
      </c>
      <c r="L429" s="1035">
        <f>K429*L426</f>
        <v>0.36</v>
      </c>
      <c r="M429" s="864"/>
      <c r="N429" s="1024"/>
    </row>
    <row r="430" spans="1:14">
      <c r="A430" s="7469"/>
      <c r="B430" s="1023"/>
      <c r="C430" s="864"/>
      <c r="D430" s="1036">
        <v>1</v>
      </c>
      <c r="E430" s="1037">
        <v>20</v>
      </c>
      <c r="F430" s="1037">
        <v>32</v>
      </c>
      <c r="G430" s="1037">
        <v>50</v>
      </c>
      <c r="H430" s="812"/>
      <c r="I430" s="812"/>
      <c r="J430" s="1030" t="s">
        <v>1042</v>
      </c>
      <c r="K430" s="1034">
        <v>0.02</v>
      </c>
      <c r="L430" s="1035">
        <f>K430*L426</f>
        <v>0.24</v>
      </c>
      <c r="M430" s="864"/>
      <c r="N430" s="1024"/>
    </row>
    <row r="431" spans="1:14" ht="15.75" thickBot="1">
      <c r="A431" s="7469"/>
      <c r="B431" s="1023"/>
      <c r="C431" s="864"/>
      <c r="D431" s="1038"/>
      <c r="E431" s="1039">
        <f>K428</f>
        <v>0.05</v>
      </c>
      <c r="F431" s="1039">
        <f>K429</f>
        <v>0.03</v>
      </c>
      <c r="G431" s="1039">
        <f>K430</f>
        <v>0.02</v>
      </c>
      <c r="H431" s="812"/>
      <c r="I431" s="812"/>
      <c r="J431" s="1030" t="s">
        <v>1043</v>
      </c>
      <c r="K431" s="1034">
        <v>7.0000000000000001E-3</v>
      </c>
      <c r="L431" s="1035">
        <f>K431*L426</f>
        <v>8.4000000000000005E-2</v>
      </c>
      <c r="M431" s="864"/>
      <c r="N431" s="1024"/>
    </row>
    <row r="432" spans="1:14">
      <c r="A432" s="7469"/>
      <c r="B432" s="1023"/>
      <c r="C432" s="864"/>
      <c r="D432" s="7420" t="s">
        <v>1044</v>
      </c>
      <c r="E432" s="7421"/>
      <c r="F432" s="7421"/>
      <c r="G432" s="7421"/>
      <c r="H432" s="7421"/>
      <c r="I432" s="7421"/>
      <c r="J432" s="7421"/>
      <c r="K432" s="7421"/>
      <c r="L432" s="7422"/>
      <c r="M432" s="864"/>
      <c r="N432" s="1024"/>
    </row>
    <row r="433" spans="1:14" ht="15.75" thickBot="1">
      <c r="A433" s="7469"/>
      <c r="B433" s="1023"/>
      <c r="C433" s="864"/>
      <c r="D433" s="7423" t="s">
        <v>1045</v>
      </c>
      <c r="E433" s="7424"/>
      <c r="F433" s="7424"/>
      <c r="G433" s="7424"/>
      <c r="H433" s="7424"/>
      <c r="I433" s="7424"/>
      <c r="J433" s="7424"/>
      <c r="K433" s="7424"/>
      <c r="L433" s="7425"/>
      <c r="M433" s="864"/>
      <c r="N433" s="1024"/>
    </row>
    <row r="434" spans="1:14" ht="15" customHeight="1">
      <c r="A434" s="7469"/>
      <c r="B434" s="7400" t="s">
        <v>937</v>
      </c>
      <c r="C434" s="7401"/>
      <c r="D434" s="7401"/>
      <c r="E434" s="7401"/>
      <c r="F434" s="7401"/>
      <c r="G434" s="7401"/>
      <c r="H434" s="7401"/>
      <c r="I434" s="7401"/>
      <c r="J434" s="7401"/>
      <c r="K434" s="7401"/>
      <c r="L434" s="7401"/>
      <c r="M434" s="7401"/>
      <c r="N434" s="7402"/>
    </row>
    <row r="435" spans="1:14" ht="15.75" thickBot="1">
      <c r="A435" s="7469"/>
      <c r="B435" s="7181"/>
      <c r="C435" s="7182"/>
      <c r="D435" s="7182"/>
      <c r="E435" s="7182"/>
      <c r="F435" s="7182"/>
      <c r="G435" s="7182"/>
      <c r="H435" s="7182"/>
      <c r="I435" s="7182"/>
      <c r="J435" s="7182"/>
      <c r="K435" s="7182"/>
      <c r="L435" s="7182"/>
      <c r="M435" s="7182"/>
      <c r="N435" s="7183"/>
    </row>
    <row r="437" spans="1:14" ht="18.75">
      <c r="A437" s="1122" t="s">
        <v>884</v>
      </c>
      <c r="B437" s="7494" t="str">
        <f>B440</f>
        <v>MASSÉ AMANDE</v>
      </c>
      <c r="C437" s="7494"/>
      <c r="D437" s="7494"/>
      <c r="E437" s="7494"/>
      <c r="F437" s="7494"/>
      <c r="G437" s="7494"/>
      <c r="H437" s="7494"/>
      <c r="I437" s="7494"/>
      <c r="J437" s="7494"/>
      <c r="K437" s="7494"/>
      <c r="L437" s="7494"/>
      <c r="M437" s="7494"/>
      <c r="N437" s="7494"/>
    </row>
    <row r="438" spans="1:14" ht="15" customHeight="1">
      <c r="A438" s="7527" t="str">
        <f>B440</f>
        <v>MASSÉ AMANDE</v>
      </c>
      <c r="B438" s="7159" t="s">
        <v>885</v>
      </c>
      <c r="C438" s="7160"/>
      <c r="D438" s="7160"/>
      <c r="E438" s="7160"/>
      <c r="F438" s="7160"/>
      <c r="G438" s="7160"/>
      <c r="H438" s="7160"/>
      <c r="I438" s="7160"/>
      <c r="J438" s="7160"/>
      <c r="K438" s="7160"/>
      <c r="L438" s="7160"/>
      <c r="M438" s="7160"/>
      <c r="N438" s="7357"/>
    </row>
    <row r="439" spans="1:14" ht="15.75" customHeight="1" thickBot="1">
      <c r="A439" s="7527"/>
      <c r="B439" s="7159"/>
      <c r="C439" s="7160"/>
      <c r="D439" s="7160"/>
      <c r="E439" s="7160"/>
      <c r="F439" s="7160"/>
      <c r="G439" s="7160"/>
      <c r="H439" s="7160"/>
      <c r="I439" s="7160"/>
      <c r="J439" s="7160"/>
      <c r="K439" s="7160"/>
      <c r="L439" s="7160"/>
      <c r="M439" s="7160"/>
      <c r="N439" s="7357"/>
    </row>
    <row r="440" spans="1:14" ht="12.75" customHeight="1">
      <c r="A440" s="7527"/>
      <c r="B440" s="7495" t="s">
        <v>1128</v>
      </c>
      <c r="C440" s="7495"/>
      <c r="D440" s="7495"/>
      <c r="E440" s="7495"/>
      <c r="F440" s="7495"/>
      <c r="G440" s="7495"/>
      <c r="H440" s="7495"/>
      <c r="I440" s="7496"/>
      <c r="J440" s="7501" t="s">
        <v>1129</v>
      </c>
      <c r="K440" s="7502"/>
      <c r="L440" s="7502"/>
      <c r="M440" s="7507">
        <v>1</v>
      </c>
      <c r="N440" s="7510" t="s">
        <v>1130</v>
      </c>
    </row>
    <row r="441" spans="1:14" ht="12.75" customHeight="1">
      <c r="A441" s="7527"/>
      <c r="B441" s="7497"/>
      <c r="C441" s="7497"/>
      <c r="D441" s="7497"/>
      <c r="E441" s="7497"/>
      <c r="F441" s="7497"/>
      <c r="G441" s="7497"/>
      <c r="H441" s="7497"/>
      <c r="I441" s="7498"/>
      <c r="J441" s="7503"/>
      <c r="K441" s="7504"/>
      <c r="L441" s="7504"/>
      <c r="M441" s="7508"/>
      <c r="N441" s="7511"/>
    </row>
    <row r="442" spans="1:14" ht="12.75" customHeight="1" thickBot="1">
      <c r="A442" s="7527"/>
      <c r="B442" s="7499"/>
      <c r="C442" s="7499"/>
      <c r="D442" s="7499"/>
      <c r="E442" s="7499"/>
      <c r="F442" s="7499"/>
      <c r="G442" s="7499"/>
      <c r="H442" s="7499"/>
      <c r="I442" s="7500"/>
      <c r="J442" s="7505"/>
      <c r="K442" s="7506"/>
      <c r="L442" s="7506"/>
      <c r="M442" s="7509"/>
      <c r="N442" s="7512"/>
    </row>
    <row r="443" spans="1:14" ht="12.75" customHeight="1">
      <c r="A443" s="7527"/>
      <c r="B443" s="1123" t="s">
        <v>1131</v>
      </c>
      <c r="C443" s="7513"/>
      <c r="D443" s="7513"/>
      <c r="E443" s="7513"/>
      <c r="F443" s="7513"/>
      <c r="G443" s="7513"/>
      <c r="H443" s="7513"/>
      <c r="I443" s="7513"/>
      <c r="J443" s="7514"/>
      <c r="K443" s="7514"/>
      <c r="L443" s="7514"/>
      <c r="M443" s="7514"/>
      <c r="N443" s="7514"/>
    </row>
    <row r="444" spans="1:14" ht="15.75" customHeight="1">
      <c r="A444" s="7527"/>
      <c r="B444" s="1124"/>
      <c r="C444" s="7514"/>
      <c r="D444" s="7514"/>
      <c r="E444" s="7514"/>
      <c r="F444" s="7514"/>
      <c r="G444" s="7514"/>
      <c r="H444" s="7514"/>
      <c r="I444" s="7514"/>
      <c r="J444" s="7514"/>
      <c r="K444" s="7514"/>
      <c r="L444" s="7514"/>
      <c r="M444" s="7514"/>
      <c r="N444" s="7514"/>
    </row>
    <row r="445" spans="1:14" ht="18.75">
      <c r="A445" s="7527"/>
      <c r="B445" s="1125" t="s">
        <v>949</v>
      </c>
      <c r="C445" s="1125"/>
      <c r="D445" s="1125"/>
      <c r="E445" s="1126"/>
      <c r="F445" s="1126"/>
      <c r="G445" s="1127" t="s">
        <v>1132</v>
      </c>
      <c r="H445" s="1126"/>
      <c r="I445" s="7528" t="s">
        <v>913</v>
      </c>
      <c r="J445" s="7528"/>
      <c r="K445" s="7528"/>
      <c r="L445" s="7528"/>
      <c r="M445" s="7528"/>
      <c r="N445" s="7528"/>
    </row>
    <row r="446" spans="1:14" ht="15.75" customHeight="1">
      <c r="A446" s="7527"/>
      <c r="B446" s="1128" t="s">
        <v>958</v>
      </c>
      <c r="C446" s="7529" t="s">
        <v>892</v>
      </c>
      <c r="D446" s="7529"/>
      <c r="E446" s="7529"/>
      <c r="F446" s="7529"/>
      <c r="G446" s="1129" t="s">
        <v>958</v>
      </c>
      <c r="H446" s="1130"/>
      <c r="I446" s="7530" t="s">
        <v>1133</v>
      </c>
      <c r="J446" s="7530"/>
      <c r="K446" s="7530"/>
      <c r="L446" s="7530"/>
      <c r="M446" s="7530"/>
      <c r="N446" s="7530"/>
    </row>
    <row r="447" spans="1:14" ht="15.75" customHeight="1">
      <c r="A447" s="7527"/>
      <c r="B447" s="1131">
        <v>0.25</v>
      </c>
      <c r="C447" s="7493" t="s">
        <v>1134</v>
      </c>
      <c r="D447" s="7493"/>
      <c r="E447" s="7493"/>
      <c r="F447" s="845">
        <f>IF(B447="",0,(B447/B455)*M440)</f>
        <v>0.5</v>
      </c>
      <c r="G447" s="923">
        <v>1</v>
      </c>
      <c r="H447" s="1132">
        <f t="shared" ref="H447:H453" si="6">F447*G447</f>
        <v>0.5</v>
      </c>
      <c r="I447" s="7323"/>
      <c r="J447" s="7323"/>
      <c r="K447" s="7323"/>
      <c r="L447" s="7323"/>
      <c r="M447" s="7323"/>
      <c r="N447" s="7323"/>
    </row>
    <row r="448" spans="1:14" ht="15.75">
      <c r="A448" s="7527"/>
      <c r="B448" s="1131">
        <v>0.1</v>
      </c>
      <c r="C448" s="7493" t="s">
        <v>922</v>
      </c>
      <c r="D448" s="7493"/>
      <c r="E448" s="7493"/>
      <c r="F448" s="845">
        <f>IF(B448="",0,(B448/B455)*M440)</f>
        <v>0.2</v>
      </c>
      <c r="G448" s="923">
        <v>1</v>
      </c>
      <c r="H448" s="1132">
        <f t="shared" si="6"/>
        <v>0.2</v>
      </c>
      <c r="I448" s="7323"/>
      <c r="J448" s="7323"/>
      <c r="K448" s="7323"/>
      <c r="L448" s="7323"/>
      <c r="M448" s="7323"/>
      <c r="N448" s="7323"/>
    </row>
    <row r="449" spans="1:14" ht="15.75">
      <c r="A449" s="7527"/>
      <c r="B449" s="1131">
        <v>0.05</v>
      </c>
      <c r="C449" s="7493" t="s">
        <v>186</v>
      </c>
      <c r="D449" s="7493"/>
      <c r="E449" s="7493"/>
      <c r="F449" s="845">
        <f>IF(B449="",0,(B449/B455)*M440)</f>
        <v>0.1</v>
      </c>
      <c r="G449" s="923">
        <v>1</v>
      </c>
      <c r="H449" s="1132">
        <f t="shared" si="6"/>
        <v>0.1</v>
      </c>
      <c r="I449" s="7323"/>
      <c r="J449" s="7323"/>
      <c r="K449" s="7323"/>
      <c r="L449" s="7323"/>
      <c r="M449" s="7323"/>
      <c r="N449" s="7323"/>
    </row>
    <row r="450" spans="1:14" ht="15.75">
      <c r="A450" s="7527"/>
      <c r="B450" s="1131">
        <v>0.1</v>
      </c>
      <c r="C450" s="7493" t="s">
        <v>1135</v>
      </c>
      <c r="D450" s="7493"/>
      <c r="E450" s="7493"/>
      <c r="F450" s="845">
        <f>IF(B450="",0,(B450/B455)*M440)</f>
        <v>0.2</v>
      </c>
      <c r="G450" s="923">
        <v>1</v>
      </c>
      <c r="H450" s="1132">
        <f t="shared" si="6"/>
        <v>0.2</v>
      </c>
      <c r="I450" s="7323"/>
      <c r="J450" s="7323"/>
      <c r="K450" s="7323"/>
      <c r="L450" s="7323"/>
      <c r="M450" s="7323"/>
      <c r="N450" s="7323"/>
    </row>
    <row r="451" spans="1:14" ht="15.75">
      <c r="A451" s="7527"/>
      <c r="B451" s="1131"/>
      <c r="C451" s="7493" t="s">
        <v>1136</v>
      </c>
      <c r="D451" s="7493"/>
      <c r="E451" s="7493"/>
      <c r="F451" s="845">
        <f>IF(B451="",0,(B451/B455)*M440)</f>
        <v>0</v>
      </c>
      <c r="G451" s="923"/>
      <c r="H451" s="1132">
        <f t="shared" si="6"/>
        <v>0</v>
      </c>
      <c r="I451" s="7323"/>
      <c r="J451" s="7323"/>
      <c r="K451" s="7323"/>
      <c r="L451" s="7323"/>
      <c r="M451" s="7323"/>
      <c r="N451" s="7323"/>
    </row>
    <row r="452" spans="1:14" ht="15.75">
      <c r="A452" s="7527"/>
      <c r="B452" s="1131"/>
      <c r="C452" s="7493"/>
      <c r="D452" s="7493"/>
      <c r="E452" s="7493"/>
      <c r="F452" s="845">
        <f>IF(B452="",0,(B452/B455)*M440)</f>
        <v>0</v>
      </c>
      <c r="G452" s="923"/>
      <c r="H452" s="1132">
        <f t="shared" si="6"/>
        <v>0</v>
      </c>
      <c r="J452" s="864"/>
      <c r="K452" s="864"/>
      <c r="L452" s="838"/>
      <c r="M452" s="864"/>
      <c r="N452" s="864"/>
    </row>
    <row r="453" spans="1:14" ht="15.75">
      <c r="A453" s="7527"/>
      <c r="B453" s="1131"/>
      <c r="C453" s="7493"/>
      <c r="D453" s="7493"/>
      <c r="E453" s="7493"/>
      <c r="F453" s="845">
        <f>IF(B453="",0,(B453/B455)*M440)</f>
        <v>0</v>
      </c>
      <c r="G453" s="923"/>
      <c r="H453" s="1132">
        <f t="shared" si="6"/>
        <v>0</v>
      </c>
      <c r="I453" s="885"/>
      <c r="J453" s="864"/>
      <c r="K453" s="864"/>
      <c r="L453" s="838"/>
      <c r="M453" s="864"/>
      <c r="N453" s="864"/>
    </row>
    <row r="454" spans="1:14" ht="15.75">
      <c r="A454" s="7527"/>
      <c r="B454" s="1131"/>
      <c r="C454" s="1133"/>
      <c r="D454" s="1133"/>
      <c r="E454" s="1133"/>
      <c r="F454" s="1133"/>
      <c r="G454" s="1133"/>
      <c r="H454" s="1133"/>
      <c r="I454" s="1133"/>
      <c r="J454" s="1134"/>
      <c r="K454" s="1134"/>
      <c r="L454" s="1134"/>
      <c r="M454" s="1134"/>
      <c r="N454" s="1134"/>
    </row>
    <row r="455" spans="1:14" ht="15.75">
      <c r="A455" s="7527"/>
      <c r="B455" s="1135">
        <f>SUM(B447:B453)</f>
        <v>0.5</v>
      </c>
      <c r="C455" s="1136" t="s">
        <v>1137</v>
      </c>
      <c r="D455" s="1137"/>
      <c r="E455" s="1137"/>
      <c r="F455" s="1137"/>
      <c r="G455" s="1138" t="s">
        <v>1138</v>
      </c>
      <c r="H455" s="1139">
        <f>SUM(H447:H453)</f>
        <v>1</v>
      </c>
      <c r="I455" s="1137"/>
      <c r="J455" s="1137"/>
      <c r="K455" s="1140" t="s">
        <v>1139</v>
      </c>
      <c r="L455" s="1141">
        <v>2.5</v>
      </c>
      <c r="M455" s="7524">
        <f>H455*L455</f>
        <v>2.5</v>
      </c>
      <c r="N455" s="7524"/>
    </row>
    <row r="456" spans="1:14">
      <c r="A456" s="7527"/>
      <c r="B456" s="879" t="s">
        <v>761</v>
      </c>
      <c r="C456" s="858" t="s">
        <v>978</v>
      </c>
      <c r="D456" s="859"/>
      <c r="E456" s="859"/>
      <c r="F456" s="859"/>
      <c r="G456" s="859"/>
      <c r="H456" s="859"/>
      <c r="I456" s="859"/>
      <c r="J456" s="864" t="s">
        <v>904</v>
      </c>
      <c r="K456" s="859"/>
      <c r="L456" s="859"/>
      <c r="M456" s="859"/>
      <c r="N456" s="859"/>
    </row>
    <row r="457" spans="1:14" ht="15" customHeight="1">
      <c r="A457" s="7527"/>
      <c r="B457" s="7525" t="s">
        <v>937</v>
      </c>
      <c r="C457" s="7525"/>
      <c r="D457" s="7525"/>
      <c r="E457" s="7525"/>
      <c r="F457" s="7525"/>
      <c r="G457" s="7525"/>
      <c r="H457" s="7525"/>
      <c r="I457" s="7525"/>
      <c r="J457" s="7525"/>
      <c r="K457" s="7525"/>
      <c r="L457" s="7525"/>
      <c r="M457" s="7525"/>
      <c r="N457" s="7525"/>
    </row>
    <row r="458" spans="1:14">
      <c r="A458" s="7527"/>
      <c r="B458" s="7478"/>
      <c r="C458" s="7478"/>
      <c r="D458" s="7478"/>
      <c r="E458" s="7478"/>
      <c r="F458" s="7478"/>
      <c r="G458" s="7478"/>
      <c r="H458" s="7478"/>
      <c r="I458" s="7478"/>
      <c r="J458" s="7478"/>
      <c r="K458" s="7478"/>
      <c r="L458" s="7478"/>
      <c r="M458" s="7478"/>
      <c r="N458" s="7478"/>
    </row>
    <row r="460" spans="1:14">
      <c r="A460" s="818" t="s">
        <v>884</v>
      </c>
      <c r="B460" s="7255" t="s">
        <v>1140</v>
      </c>
      <c r="C460" s="7255"/>
      <c r="D460" s="7255"/>
      <c r="E460" s="7255"/>
      <c r="F460" s="7255"/>
      <c r="G460" s="7255"/>
      <c r="H460" s="7255"/>
      <c r="I460" s="7255"/>
      <c r="J460" s="7255"/>
      <c r="K460" s="7255"/>
      <c r="L460" s="7255"/>
      <c r="M460" s="7255"/>
      <c r="N460" s="7255"/>
    </row>
    <row r="461" spans="1:14" ht="23.25" customHeight="1">
      <c r="A461" s="7515" t="s">
        <v>1140</v>
      </c>
      <c r="B461" s="7516" t="s">
        <v>1140</v>
      </c>
      <c r="C461" s="7517"/>
      <c r="D461" s="7517"/>
      <c r="E461" s="7517"/>
      <c r="F461" s="7517"/>
      <c r="G461" s="7517"/>
      <c r="H461" s="7517"/>
      <c r="I461" s="7517"/>
      <c r="J461" s="7517"/>
      <c r="K461" s="7517"/>
      <c r="L461" s="7517"/>
      <c r="M461" s="7517"/>
      <c r="N461" s="7518"/>
    </row>
    <row r="462" spans="1:14" ht="15.75" customHeight="1">
      <c r="A462" s="7515"/>
      <c r="B462" s="7519"/>
      <c r="C462" s="7520"/>
      <c r="D462" s="7520"/>
      <c r="E462" s="7520"/>
      <c r="F462" s="7520"/>
      <c r="G462" s="7520"/>
      <c r="H462" s="7520"/>
      <c r="I462" s="7520"/>
      <c r="J462" s="7520"/>
      <c r="K462" s="7520"/>
      <c r="L462" s="7520"/>
      <c r="M462" s="7520"/>
      <c r="N462" s="7521"/>
    </row>
    <row r="463" spans="1:14" ht="15" customHeight="1">
      <c r="A463" s="7515"/>
      <c r="B463" s="1142"/>
      <c r="C463" s="864"/>
      <c r="D463" s="864"/>
      <c r="E463" s="864"/>
      <c r="F463" s="864"/>
      <c r="G463" s="864"/>
      <c r="H463" s="864"/>
      <c r="I463" s="864"/>
      <c r="J463" s="864"/>
      <c r="K463" s="864"/>
      <c r="L463" s="864"/>
      <c r="M463" s="864"/>
      <c r="N463" s="1143"/>
    </row>
    <row r="464" spans="1:14" ht="18.75" customHeight="1">
      <c r="A464" s="7515"/>
      <c r="B464" s="1144" t="s">
        <v>761</v>
      </c>
      <c r="C464" s="1097" t="s">
        <v>1141</v>
      </c>
      <c r="D464" s="864"/>
      <c r="E464" s="864"/>
      <c r="F464" s="864"/>
      <c r="G464" s="877" t="s">
        <v>992</v>
      </c>
      <c r="H464" s="1097" t="s">
        <v>1142</v>
      </c>
      <c r="I464" s="812"/>
      <c r="J464" s="1097"/>
      <c r="K464" s="1097"/>
      <c r="L464" s="1097"/>
      <c r="M464" s="1097"/>
      <c r="N464" s="1145"/>
    </row>
    <row r="465" spans="1:14">
      <c r="A465" s="7515"/>
      <c r="B465" s="1144" t="s">
        <v>763</v>
      </c>
      <c r="C465" s="1097" t="s">
        <v>1143</v>
      </c>
      <c r="D465" s="864"/>
      <c r="E465" s="864"/>
      <c r="F465" s="864"/>
      <c r="G465" s="877" t="s">
        <v>994</v>
      </c>
      <c r="H465" s="1097" t="s">
        <v>1144</v>
      </c>
      <c r="I465" s="812"/>
      <c r="J465" s="1097"/>
      <c r="K465" s="1097"/>
      <c r="L465" s="1097"/>
      <c r="M465" s="1097"/>
      <c r="N465" s="1145"/>
    </row>
    <row r="466" spans="1:14">
      <c r="A466" s="7515"/>
      <c r="B466" s="1144" t="s">
        <v>766</v>
      </c>
      <c r="C466" s="1097" t="s">
        <v>1145</v>
      </c>
      <c r="D466" s="864"/>
      <c r="E466" s="864"/>
      <c r="F466" s="864"/>
      <c r="G466" s="877" t="s">
        <v>996</v>
      </c>
      <c r="H466" s="1097" t="s">
        <v>1146</v>
      </c>
      <c r="I466" s="1097"/>
      <c r="J466" s="1097"/>
      <c r="K466" s="1097"/>
      <c r="L466" s="1097"/>
      <c r="M466" s="1097"/>
      <c r="N466" s="1145"/>
    </row>
    <row r="467" spans="1:14" ht="16.5" customHeight="1">
      <c r="A467" s="7515"/>
      <c r="B467" s="1144" t="s">
        <v>810</v>
      </c>
      <c r="C467" s="1097" t="s">
        <v>1147</v>
      </c>
      <c r="D467" s="864"/>
      <c r="E467" s="864"/>
      <c r="F467" s="864"/>
      <c r="G467" s="877" t="s">
        <v>1148</v>
      </c>
      <c r="H467" s="1097" t="s">
        <v>1149</v>
      </c>
      <c r="I467" s="812"/>
      <c r="J467" s="1097"/>
      <c r="K467" s="1097"/>
      <c r="L467" s="1097"/>
      <c r="M467" s="1097"/>
      <c r="N467" s="1145"/>
    </row>
    <row r="468" spans="1:14">
      <c r="A468" s="7515"/>
      <c r="B468" s="1144" t="s">
        <v>990</v>
      </c>
      <c r="C468" s="1097" t="s">
        <v>1150</v>
      </c>
      <c r="D468" s="864"/>
      <c r="E468" s="864"/>
      <c r="F468" s="864"/>
      <c r="G468" s="7296" t="s">
        <v>1151</v>
      </c>
      <c r="H468" s="7237" t="s">
        <v>1152</v>
      </c>
      <c r="I468" s="7237"/>
      <c r="J468" s="7237"/>
      <c r="K468" s="7237"/>
      <c r="L468" s="7237"/>
      <c r="M468" s="7237"/>
      <c r="N468" s="7526"/>
    </row>
    <row r="469" spans="1:14" ht="16.5" customHeight="1">
      <c r="A469" s="7515"/>
      <c r="B469" s="1142"/>
      <c r="C469" s="812"/>
      <c r="D469" s="864"/>
      <c r="E469" s="864"/>
      <c r="F469" s="864"/>
      <c r="G469" s="7296"/>
      <c r="H469" s="7237"/>
      <c r="I469" s="7237"/>
      <c r="J469" s="7237"/>
      <c r="K469" s="7237"/>
      <c r="L469" s="7237"/>
      <c r="M469" s="7237"/>
      <c r="N469" s="7526"/>
    </row>
    <row r="470" spans="1:14">
      <c r="A470" s="7515"/>
      <c r="B470" s="7186" t="s">
        <v>1073</v>
      </c>
      <c r="C470" s="7186"/>
      <c r="D470" s="7186"/>
      <c r="E470" s="7186"/>
      <c r="F470" s="7186"/>
      <c r="G470" s="7186"/>
      <c r="H470" s="7186"/>
      <c r="I470" s="7186"/>
      <c r="J470" s="7186"/>
      <c r="K470" s="7186"/>
      <c r="L470" s="7186"/>
      <c r="M470" s="7186"/>
      <c r="N470" s="7186"/>
    </row>
    <row r="472" spans="1:14">
      <c r="A472" s="818" t="s">
        <v>884</v>
      </c>
      <c r="B472" s="7255" t="s">
        <v>1153</v>
      </c>
      <c r="C472" s="7255"/>
      <c r="D472" s="7255"/>
      <c r="E472" s="7255"/>
      <c r="F472" s="7255"/>
      <c r="G472" s="7255"/>
      <c r="H472" s="7255"/>
      <c r="I472" s="7255"/>
      <c r="J472" s="7255"/>
      <c r="K472" s="7255"/>
      <c r="L472" s="7255"/>
      <c r="M472" s="7255"/>
      <c r="N472" s="7255"/>
    </row>
    <row r="473" spans="1:14" ht="23.25" customHeight="1">
      <c r="A473" s="7515" t="s">
        <v>1153</v>
      </c>
      <c r="B473" s="7516" t="s">
        <v>1153</v>
      </c>
      <c r="C473" s="7517"/>
      <c r="D473" s="7517"/>
      <c r="E473" s="7517"/>
      <c r="F473" s="7517"/>
      <c r="G473" s="7517"/>
      <c r="H473" s="7517"/>
      <c r="I473" s="7517"/>
      <c r="J473" s="7517"/>
      <c r="K473" s="7517"/>
      <c r="L473" s="7517"/>
      <c r="M473" s="7517"/>
      <c r="N473" s="7518"/>
    </row>
    <row r="474" spans="1:14" ht="15.75" customHeight="1">
      <c r="A474" s="7515"/>
      <c r="B474" s="7519"/>
      <c r="C474" s="7520"/>
      <c r="D474" s="7520"/>
      <c r="E474" s="7520"/>
      <c r="F474" s="7520"/>
      <c r="G474" s="7520"/>
      <c r="H474" s="7520"/>
      <c r="I474" s="7520"/>
      <c r="J474" s="7520"/>
      <c r="K474" s="7520"/>
      <c r="L474" s="7520"/>
      <c r="M474" s="7520"/>
      <c r="N474" s="7521"/>
    </row>
    <row r="475" spans="1:14" ht="15" customHeight="1">
      <c r="A475" s="7515"/>
      <c r="B475" s="1142"/>
      <c r="C475" s="864"/>
      <c r="D475" s="864"/>
      <c r="E475" s="864"/>
      <c r="F475" s="864"/>
      <c r="G475" s="864"/>
      <c r="H475" s="864"/>
      <c r="I475" s="864"/>
      <c r="J475" s="864"/>
      <c r="K475" s="864"/>
      <c r="L475" s="864"/>
      <c r="M475" s="864"/>
      <c r="N475" s="1143"/>
    </row>
    <row r="476" spans="1:14" ht="18.75" customHeight="1">
      <c r="A476" s="7515"/>
      <c r="B476" s="1144" t="s">
        <v>761</v>
      </c>
      <c r="C476" s="1097" t="s">
        <v>1154</v>
      </c>
      <c r="D476" s="864"/>
      <c r="E476" s="864"/>
      <c r="F476" s="864"/>
      <c r="G476" s="812"/>
      <c r="H476" s="1083" t="s">
        <v>810</v>
      </c>
      <c r="I476" s="812" t="s">
        <v>1155</v>
      </c>
      <c r="J476" s="1146"/>
      <c r="K476" s="1146"/>
      <c r="L476" s="1146"/>
      <c r="M476" s="1146"/>
      <c r="N476" s="1147"/>
    </row>
    <row r="477" spans="1:14" ht="15" customHeight="1">
      <c r="A477" s="7515"/>
      <c r="B477" s="7522" t="s">
        <v>763</v>
      </c>
      <c r="C477" s="7237" t="s">
        <v>1156</v>
      </c>
      <c r="D477" s="7237"/>
      <c r="E477" s="7237"/>
      <c r="F477" s="7237"/>
      <c r="G477" s="7237"/>
      <c r="H477" s="1083" t="s">
        <v>990</v>
      </c>
      <c r="I477" s="1146" t="s">
        <v>1157</v>
      </c>
      <c r="J477" s="1146"/>
      <c r="K477" s="1146"/>
      <c r="L477" s="1146"/>
      <c r="M477" s="1146"/>
      <c r="N477" s="1147"/>
    </row>
    <row r="478" spans="1:14" ht="15" customHeight="1">
      <c r="A478" s="7515"/>
      <c r="B478" s="7522"/>
      <c r="C478" s="7237"/>
      <c r="D478" s="7237"/>
      <c r="E478" s="7237"/>
      <c r="F478" s="7237"/>
      <c r="G478" s="7237"/>
      <c r="H478" s="1083" t="s">
        <v>992</v>
      </c>
      <c r="I478" s="1097" t="s">
        <v>1158</v>
      </c>
      <c r="J478" s="812"/>
      <c r="K478" s="1097"/>
      <c r="L478" s="1097"/>
      <c r="M478" s="1097"/>
      <c r="N478" s="1145"/>
    </row>
    <row r="479" spans="1:14" ht="16.5" customHeight="1">
      <c r="A479" s="7515"/>
      <c r="B479" s="7522" t="s">
        <v>766</v>
      </c>
      <c r="C479" s="7523" t="s">
        <v>1159</v>
      </c>
      <c r="D479" s="7523"/>
      <c r="E479" s="7523"/>
      <c r="F479" s="7523"/>
      <c r="G479" s="7523"/>
      <c r="H479" s="1083" t="s">
        <v>994</v>
      </c>
      <c r="I479" s="1097" t="s">
        <v>1160</v>
      </c>
      <c r="J479" s="1148"/>
      <c r="K479" s="1148"/>
      <c r="L479" s="1148"/>
      <c r="M479" s="1097"/>
      <c r="N479" s="1145"/>
    </row>
    <row r="480" spans="1:14" ht="16.5" customHeight="1">
      <c r="A480" s="7515"/>
      <c r="B480" s="7522"/>
      <c r="C480" s="7523"/>
      <c r="D480" s="7523"/>
      <c r="E480" s="7523"/>
      <c r="F480" s="7523"/>
      <c r="G480" s="7523"/>
      <c r="H480" s="1083" t="s">
        <v>996</v>
      </c>
      <c r="I480" s="1097" t="s">
        <v>1161</v>
      </c>
      <c r="J480" s="1148"/>
      <c r="K480" s="1148"/>
      <c r="L480" s="1148"/>
      <c r="M480" s="1097"/>
      <c r="N480" s="1145"/>
    </row>
    <row r="481" spans="1:14">
      <c r="A481" s="7515"/>
      <c r="B481" s="1149"/>
      <c r="C481" s="7523"/>
      <c r="D481" s="7523"/>
      <c r="E481" s="7523"/>
      <c r="F481" s="7523"/>
      <c r="G481" s="7523"/>
      <c r="H481" s="1083"/>
      <c r="I481" s="1097"/>
      <c r="J481" s="1148"/>
      <c r="K481" s="1148"/>
      <c r="L481" s="1148"/>
      <c r="M481" s="1148"/>
      <c r="N481" s="1150"/>
    </row>
    <row r="482" spans="1:14">
      <c r="A482" s="7515"/>
      <c r="B482" s="7186" t="s">
        <v>1073</v>
      </c>
      <c r="C482" s="7186"/>
      <c r="D482" s="7186"/>
      <c r="E482" s="7186"/>
      <c r="F482" s="7186"/>
      <c r="G482" s="7186"/>
      <c r="H482" s="7186"/>
      <c r="I482" s="7186"/>
      <c r="J482" s="7186"/>
      <c r="K482" s="7186"/>
      <c r="L482" s="7186"/>
      <c r="M482" s="7186"/>
      <c r="N482" s="7186"/>
    </row>
  </sheetData>
  <mergeCells count="305">
    <mergeCell ref="B472:N472"/>
    <mergeCell ref="A473:A482"/>
    <mergeCell ref="B473:N474"/>
    <mergeCell ref="B477:B478"/>
    <mergeCell ref="C477:G478"/>
    <mergeCell ref="B479:B480"/>
    <mergeCell ref="C479:G481"/>
    <mergeCell ref="B482:N482"/>
    <mergeCell ref="C452:E452"/>
    <mergeCell ref="C453:E453"/>
    <mergeCell ref="M455:N455"/>
    <mergeCell ref="B457:N458"/>
    <mergeCell ref="B460:N460"/>
    <mergeCell ref="A461:A470"/>
    <mergeCell ref="B461:N462"/>
    <mergeCell ref="G468:G469"/>
    <mergeCell ref="H468:N469"/>
    <mergeCell ref="B470:N470"/>
    <mergeCell ref="A438:A458"/>
    <mergeCell ref="I445:N445"/>
    <mergeCell ref="C446:F446"/>
    <mergeCell ref="I446:N451"/>
    <mergeCell ref="C447:E447"/>
    <mergeCell ref="C448:E448"/>
    <mergeCell ref="C449:E449"/>
    <mergeCell ref="C450:E450"/>
    <mergeCell ref="C451:E451"/>
    <mergeCell ref="D433:L433"/>
    <mergeCell ref="B434:N435"/>
    <mergeCell ref="B437:N437"/>
    <mergeCell ref="B438:N439"/>
    <mergeCell ref="B440:I442"/>
    <mergeCell ref="J440:L442"/>
    <mergeCell ref="M440:M442"/>
    <mergeCell ref="N440:N442"/>
    <mergeCell ref="C443:N444"/>
    <mergeCell ref="D425:L425"/>
    <mergeCell ref="E426:E427"/>
    <mergeCell ref="F426:F427"/>
    <mergeCell ref="G426:G427"/>
    <mergeCell ref="D428:D429"/>
    <mergeCell ref="D432:L432"/>
    <mergeCell ref="D416:F417"/>
    <mergeCell ref="G416:G417"/>
    <mergeCell ref="H416:H417"/>
    <mergeCell ref="J419:J420"/>
    <mergeCell ref="K420:L420"/>
    <mergeCell ref="J421:J422"/>
    <mergeCell ref="D422:F423"/>
    <mergeCell ref="G422:G423"/>
    <mergeCell ref="H422:H423"/>
    <mergeCell ref="J413:J414"/>
    <mergeCell ref="K414:L414"/>
    <mergeCell ref="J415:J416"/>
    <mergeCell ref="B405:N405"/>
    <mergeCell ref="B406:N407"/>
    <mergeCell ref="B398:N398"/>
    <mergeCell ref="B399:I401"/>
    <mergeCell ref="K399:K400"/>
    <mergeCell ref="L399:L400"/>
    <mergeCell ref="J401:J402"/>
    <mergeCell ref="K401:K403"/>
    <mergeCell ref="L401:L403"/>
    <mergeCell ref="D379:I380"/>
    <mergeCell ref="E395:I395"/>
    <mergeCell ref="B375:N375"/>
    <mergeCell ref="B376:C376"/>
    <mergeCell ref="G376:I376"/>
    <mergeCell ref="J376:N376"/>
    <mergeCell ref="B377:B378"/>
    <mergeCell ref="C377:C378"/>
    <mergeCell ref="J377:J378"/>
    <mergeCell ref="K377:K378"/>
    <mergeCell ref="L377:L378"/>
    <mergeCell ref="A360:A435"/>
    <mergeCell ref="B360:N361"/>
    <mergeCell ref="B362:N363"/>
    <mergeCell ref="L364:N364"/>
    <mergeCell ref="I307:J307"/>
    <mergeCell ref="C308:N310"/>
    <mergeCell ref="B313:N313"/>
    <mergeCell ref="B315:N315"/>
    <mergeCell ref="A316:A357"/>
    <mergeCell ref="B316:N317"/>
    <mergeCell ref="C353:N354"/>
    <mergeCell ref="B355:N355"/>
    <mergeCell ref="B356:N357"/>
    <mergeCell ref="B366:H374"/>
    <mergeCell ref="I366:N367"/>
    <mergeCell ref="I368:J370"/>
    <mergeCell ref="K368:L370"/>
    <mergeCell ref="M368:N370"/>
    <mergeCell ref="I371:J374"/>
    <mergeCell ref="K371:L374"/>
    <mergeCell ref="M371:N374"/>
    <mergeCell ref="B359:N359"/>
    <mergeCell ref="M377:M378"/>
    <mergeCell ref="N377:N378"/>
    <mergeCell ref="F281:G281"/>
    <mergeCell ref="H281:I281"/>
    <mergeCell ref="C284:E284"/>
    <mergeCell ref="F284:G284"/>
    <mergeCell ref="H284:I284"/>
    <mergeCell ref="B290:N290"/>
    <mergeCell ref="A291:A313"/>
    <mergeCell ref="B291:N292"/>
    <mergeCell ref="I300:J302"/>
    <mergeCell ref="I303:J304"/>
    <mergeCell ref="I305:I306"/>
    <mergeCell ref="J305:J306"/>
    <mergeCell ref="D262:L262"/>
    <mergeCell ref="D263:L263"/>
    <mergeCell ref="B264:N265"/>
    <mergeCell ref="B267:N267"/>
    <mergeCell ref="A268:A288"/>
    <mergeCell ref="B268:N269"/>
    <mergeCell ref="B270:J274"/>
    <mergeCell ref="K270:L272"/>
    <mergeCell ref="M270:N272"/>
    <mergeCell ref="K273:L274"/>
    <mergeCell ref="C282:E282"/>
    <mergeCell ref="F282:G282"/>
    <mergeCell ref="H282:I282"/>
    <mergeCell ref="C283:E283"/>
    <mergeCell ref="F283:G283"/>
    <mergeCell ref="H283:I283"/>
    <mergeCell ref="M273:N274"/>
    <mergeCell ref="F276:G277"/>
    <mergeCell ref="H276:I277"/>
    <mergeCell ref="B277:C278"/>
    <mergeCell ref="F278:I278"/>
    <mergeCell ref="J279:M285"/>
    <mergeCell ref="F280:G280"/>
    <mergeCell ref="C281:E281"/>
    <mergeCell ref="D249:D250"/>
    <mergeCell ref="D253:L253"/>
    <mergeCell ref="D254:L254"/>
    <mergeCell ref="B256:N256"/>
    <mergeCell ref="D257:L257"/>
    <mergeCell ref="D261:L261"/>
    <mergeCell ref="B231:N231"/>
    <mergeCell ref="B232:N233"/>
    <mergeCell ref="D246:L246"/>
    <mergeCell ref="E247:E248"/>
    <mergeCell ref="F247:F248"/>
    <mergeCell ref="G247:G248"/>
    <mergeCell ref="N195:N196"/>
    <mergeCell ref="D197:I198"/>
    <mergeCell ref="E218:I218"/>
    <mergeCell ref="E219:I219"/>
    <mergeCell ref="E220:I220"/>
    <mergeCell ref="B222:N222"/>
    <mergeCell ref="B195:B196"/>
    <mergeCell ref="C195:C196"/>
    <mergeCell ref="J195:J196"/>
    <mergeCell ref="K195:K196"/>
    <mergeCell ref="L195:L196"/>
    <mergeCell ref="M195:M196"/>
    <mergeCell ref="K188:L191"/>
    <mergeCell ref="M188:N191"/>
    <mergeCell ref="B192:N192"/>
    <mergeCell ref="B194:C194"/>
    <mergeCell ref="G194:I194"/>
    <mergeCell ref="J194:N194"/>
    <mergeCell ref="A177:A265"/>
    <mergeCell ref="B177:N178"/>
    <mergeCell ref="B179:N180"/>
    <mergeCell ref="L181:N181"/>
    <mergeCell ref="B183:H191"/>
    <mergeCell ref="I183:N184"/>
    <mergeCell ref="I185:J187"/>
    <mergeCell ref="K185:L187"/>
    <mergeCell ref="M185:N187"/>
    <mergeCell ref="I188:J191"/>
    <mergeCell ref="I223:J224"/>
    <mergeCell ref="K223:L224"/>
    <mergeCell ref="M223:N224"/>
    <mergeCell ref="B224:H227"/>
    <mergeCell ref="I225:J226"/>
    <mergeCell ref="K225:L227"/>
    <mergeCell ref="M225:N227"/>
    <mergeCell ref="I227:J227"/>
    <mergeCell ref="D166:L166"/>
    <mergeCell ref="D170:L170"/>
    <mergeCell ref="D171:L171"/>
    <mergeCell ref="D172:L172"/>
    <mergeCell ref="B173:N174"/>
    <mergeCell ref="B176:N176"/>
    <mergeCell ref="K147:L149"/>
    <mergeCell ref="M147:N149"/>
    <mergeCell ref="I149:J149"/>
    <mergeCell ref="B153:N153"/>
    <mergeCell ref="B154:N155"/>
    <mergeCell ref="B165:N165"/>
    <mergeCell ref="N118:N119"/>
    <mergeCell ref="H121:I123"/>
    <mergeCell ref="E140:I140"/>
    <mergeCell ref="E141:I141"/>
    <mergeCell ref="E142:I142"/>
    <mergeCell ref="B144:N144"/>
    <mergeCell ref="I145:J146"/>
    <mergeCell ref="K145:L146"/>
    <mergeCell ref="M145:N146"/>
    <mergeCell ref="B146:H149"/>
    <mergeCell ref="I147:J148"/>
    <mergeCell ref="M108:N110"/>
    <mergeCell ref="I111:J114"/>
    <mergeCell ref="K111:L114"/>
    <mergeCell ref="M111:N114"/>
    <mergeCell ref="B115:N115"/>
    <mergeCell ref="B96:N97"/>
    <mergeCell ref="B99:N99"/>
    <mergeCell ref="A100:A174"/>
    <mergeCell ref="B100:N101"/>
    <mergeCell ref="B102:N103"/>
    <mergeCell ref="L104:N104"/>
    <mergeCell ref="B106:H114"/>
    <mergeCell ref="I106:N107"/>
    <mergeCell ref="I108:J110"/>
    <mergeCell ref="K108:L110"/>
    <mergeCell ref="B117:C117"/>
    <mergeCell ref="G117:I117"/>
    <mergeCell ref="J117:N117"/>
    <mergeCell ref="B118:B119"/>
    <mergeCell ref="C118:C119"/>
    <mergeCell ref="J118:J119"/>
    <mergeCell ref="K118:K119"/>
    <mergeCell ref="L118:L119"/>
    <mergeCell ref="M118:M119"/>
    <mergeCell ref="B88:N88"/>
    <mergeCell ref="B89:N89"/>
    <mergeCell ref="B90:N90"/>
    <mergeCell ref="D80:F80"/>
    <mergeCell ref="G80:H80"/>
    <mergeCell ref="I80:J80"/>
    <mergeCell ref="K80:N80"/>
    <mergeCell ref="G82:H82"/>
    <mergeCell ref="I82:J82"/>
    <mergeCell ref="D79:F79"/>
    <mergeCell ref="G79:H79"/>
    <mergeCell ref="I79:J79"/>
    <mergeCell ref="D73:F73"/>
    <mergeCell ref="G73:H73"/>
    <mergeCell ref="I73:J73"/>
    <mergeCell ref="H83:H84"/>
    <mergeCell ref="B86:N86"/>
    <mergeCell ref="B87:N87"/>
    <mergeCell ref="C71:C72"/>
    <mergeCell ref="D71:F72"/>
    <mergeCell ref="G71:H72"/>
    <mergeCell ref="I71:J72"/>
    <mergeCell ref="K71:N72"/>
    <mergeCell ref="G77:H77"/>
    <mergeCell ref="I77:J77"/>
    <mergeCell ref="D78:F78"/>
    <mergeCell ref="G78:H78"/>
    <mergeCell ref="I78:J78"/>
    <mergeCell ref="K68:L68"/>
    <mergeCell ref="M68:N68"/>
    <mergeCell ref="L69:M69"/>
    <mergeCell ref="G70:H70"/>
    <mergeCell ref="I70:J70"/>
    <mergeCell ref="K70:N70"/>
    <mergeCell ref="B59:N60"/>
    <mergeCell ref="B62:N62"/>
    <mergeCell ref="A63:A97"/>
    <mergeCell ref="B63:N64"/>
    <mergeCell ref="B65:J67"/>
    <mergeCell ref="K65:L66"/>
    <mergeCell ref="M65:N66"/>
    <mergeCell ref="K67:L67"/>
    <mergeCell ref="M67:N67"/>
    <mergeCell ref="B68:C68"/>
    <mergeCell ref="K73:N73"/>
    <mergeCell ref="D75:F75"/>
    <mergeCell ref="D76:F76"/>
    <mergeCell ref="G76:H76"/>
    <mergeCell ref="I76:J76"/>
    <mergeCell ref="K76:N79"/>
    <mergeCell ref="D77:F77"/>
    <mergeCell ref="B71:B72"/>
    <mergeCell ref="B38:N38"/>
    <mergeCell ref="A39:A60"/>
    <mergeCell ref="B39:N40"/>
    <mergeCell ref="B41:I43"/>
    <mergeCell ref="J41:L43"/>
    <mergeCell ref="M41:M43"/>
    <mergeCell ref="N41:N43"/>
    <mergeCell ref="C44:D45"/>
    <mergeCell ref="C46:C47"/>
    <mergeCell ref="I46:I53"/>
    <mergeCell ref="L46:L53"/>
    <mergeCell ref="E48:F48"/>
    <mergeCell ref="E49:F49"/>
    <mergeCell ref="E50:F50"/>
    <mergeCell ref="E51:F51"/>
    <mergeCell ref="B2:N3"/>
    <mergeCell ref="B5:N5"/>
    <mergeCell ref="B6:N6"/>
    <mergeCell ref="B7:N7"/>
    <mergeCell ref="B8:N8"/>
    <mergeCell ref="B9:N10"/>
    <mergeCell ref="B20:N21"/>
    <mergeCell ref="B28:N29"/>
    <mergeCell ref="B31:N32"/>
  </mergeCells>
  <hyperlinks>
    <hyperlink ref="C150" r:id="rId1" xr:uid="{73E2E1C8-ABA0-4DF9-94D6-3B35021E9E27}"/>
    <hyperlink ref="C151" r:id="rId2" xr:uid="{AE73CB6E-3453-48FF-8DCF-30BA94257CD0}"/>
    <hyperlink ref="C228" r:id="rId3" xr:uid="{CE329A7E-11B7-40C8-A2E2-93B3FD65FC61}"/>
    <hyperlink ref="C229" r:id="rId4" xr:uid="{9608EBF6-B467-4471-A25B-551A3DAAB1FB}"/>
    <hyperlink ref="C403" r:id="rId5" xr:uid="{8FCC5F39-89F9-436A-9EBD-4091A28A9938}"/>
    <hyperlink ref="C402" r:id="rId6" xr:uid="{904988BC-DD08-47AE-9878-BFAF725D6E7C}"/>
  </hyperlinks>
  <pageMargins left="0.7" right="0.7" top="0.75" bottom="0.75" header="0.3" footer="0.3"/>
  <pageSetup paperSize="9" orientation="portrait" r:id="rId7"/>
  <drawing r:id="rId8"/>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382C06-0644-40C8-ACFF-C90FB630101E}">
  <dimension ref="A1:P64"/>
  <sheetViews>
    <sheetView showZeros="0" workbookViewId="0">
      <selection activeCell="S12" sqref="S12"/>
    </sheetView>
  </sheetViews>
  <sheetFormatPr baseColWidth="10" defaultRowHeight="15"/>
  <cols>
    <col min="1" max="1" width="3.7109375" style="3641" customWidth="1"/>
    <col min="2" max="14" width="11.7109375" style="3641" customWidth="1"/>
    <col min="15" max="16384" width="11.42578125" style="3641"/>
  </cols>
  <sheetData>
    <row r="1" spans="1:16" ht="15.75" thickBot="1">
      <c r="A1" s="3639">
        <v>3</v>
      </c>
      <c r="B1" s="3639">
        <v>11</v>
      </c>
      <c r="C1" s="3639">
        <v>11</v>
      </c>
      <c r="D1" s="3639">
        <v>11</v>
      </c>
      <c r="E1" s="3639">
        <v>11</v>
      </c>
      <c r="F1" s="3639">
        <v>11</v>
      </c>
      <c r="G1" s="3639">
        <v>11</v>
      </c>
      <c r="H1" s="3639">
        <v>11</v>
      </c>
      <c r="I1" s="3639">
        <v>11</v>
      </c>
      <c r="J1" s="3639">
        <v>11</v>
      </c>
      <c r="K1" s="3639">
        <v>11</v>
      </c>
      <c r="L1" s="3639">
        <v>11</v>
      </c>
      <c r="M1" s="3639">
        <v>11</v>
      </c>
      <c r="N1" s="3639">
        <v>11</v>
      </c>
      <c r="O1" s="3640" t="s">
        <v>5385</v>
      </c>
    </row>
    <row r="2" spans="1:16">
      <c r="A2" s="7531" t="s">
        <v>5386</v>
      </c>
      <c r="B2" s="7532"/>
      <c r="C2" s="7532"/>
      <c r="D2" s="7532"/>
      <c r="E2" s="7532"/>
      <c r="F2" s="7532"/>
      <c r="G2" s="7532"/>
      <c r="H2" s="7532"/>
      <c r="I2" s="7532"/>
      <c r="J2" s="7532"/>
      <c r="K2" s="7532"/>
      <c r="L2" s="7532"/>
      <c r="M2" s="7532"/>
      <c r="N2" s="7532"/>
      <c r="O2" s="51"/>
    </row>
    <row r="3" spans="1:16" ht="15.75" thickBot="1">
      <c r="A3" s="7533"/>
      <c r="B3" s="7534"/>
      <c r="C3" s="7534"/>
      <c r="D3" s="7534"/>
      <c r="E3" s="7534"/>
      <c r="F3" s="7534"/>
      <c r="G3" s="7534"/>
      <c r="H3" s="7534"/>
      <c r="I3" s="7534"/>
      <c r="J3" s="7534"/>
      <c r="K3" s="7534"/>
      <c r="L3" s="7534"/>
      <c r="M3" s="7534"/>
      <c r="N3" s="7534"/>
      <c r="O3" s="51"/>
    </row>
    <row r="4" spans="1:16" s="51" customFormat="1" ht="15.75" thickBot="1">
      <c r="A4" s="3642"/>
      <c r="B4" s="3643"/>
      <c r="C4" s="3643"/>
      <c r="D4" s="3643"/>
      <c r="E4" s="3643"/>
      <c r="F4" s="3643"/>
      <c r="G4" s="3643"/>
      <c r="H4" s="3643"/>
      <c r="I4" s="3643"/>
      <c r="J4" s="3643"/>
      <c r="K4" s="3643"/>
      <c r="L4" s="3643"/>
      <c r="M4" s="3643"/>
      <c r="N4" s="3643"/>
    </row>
    <row r="5" spans="1:16" ht="15" customHeight="1">
      <c r="A5" s="7535" t="s">
        <v>884</v>
      </c>
      <c r="B5" s="7537" t="s">
        <v>5387</v>
      </c>
      <c r="C5" s="7538"/>
      <c r="D5" s="7538"/>
      <c r="E5" s="7538"/>
      <c r="F5" s="7538"/>
      <c r="G5" s="7538"/>
      <c r="H5" s="7538"/>
      <c r="I5" s="7538"/>
      <c r="J5" s="7538"/>
      <c r="K5" s="7538"/>
      <c r="L5" s="7538"/>
      <c r="M5" s="7538"/>
      <c r="N5" s="7541">
        <v>10</v>
      </c>
      <c r="P5" s="5091" t="s">
        <v>6538</v>
      </c>
    </row>
    <row r="6" spans="1:16" ht="15" customHeight="1">
      <c r="A6" s="7536"/>
      <c r="B6" s="7539"/>
      <c r="C6" s="7540"/>
      <c r="D6" s="7540"/>
      <c r="E6" s="7540"/>
      <c r="F6" s="7540"/>
      <c r="G6" s="7540"/>
      <c r="H6" s="7540"/>
      <c r="I6" s="7540"/>
      <c r="J6" s="7540"/>
      <c r="K6" s="7540"/>
      <c r="L6" s="7540"/>
      <c r="M6" s="7540"/>
      <c r="N6" s="7542"/>
    </row>
    <row r="7" spans="1:16" ht="15" customHeight="1">
      <c r="A7" s="7536"/>
      <c r="B7" s="7539"/>
      <c r="C7" s="7540"/>
      <c r="D7" s="7540"/>
      <c r="E7" s="7540"/>
      <c r="F7" s="7540"/>
      <c r="G7" s="7540"/>
      <c r="H7" s="7540"/>
      <c r="I7" s="7540"/>
      <c r="J7" s="7540"/>
      <c r="K7" s="7540"/>
      <c r="L7" s="7540"/>
      <c r="M7" s="7540"/>
      <c r="N7" s="7542"/>
    </row>
    <row r="8" spans="1:16" ht="15" customHeight="1">
      <c r="A8" s="7543"/>
      <c r="B8" s="7544" t="s">
        <v>5388</v>
      </c>
      <c r="C8" s="7545"/>
      <c r="D8" s="7545"/>
      <c r="E8" s="7545"/>
      <c r="F8" s="7545"/>
      <c r="G8" s="7545"/>
      <c r="H8" s="7545"/>
      <c r="I8" s="7545"/>
      <c r="J8" s="7545"/>
      <c r="K8" s="7545"/>
      <c r="L8" s="7545"/>
      <c r="M8" s="7545"/>
      <c r="N8" s="7546"/>
    </row>
    <row r="9" spans="1:16" ht="15.75" customHeight="1">
      <c r="A9" s="7543"/>
      <c r="B9" s="7544"/>
      <c r="C9" s="7545"/>
      <c r="D9" s="7545"/>
      <c r="E9" s="7545"/>
      <c r="F9" s="7545"/>
      <c r="G9" s="7545"/>
      <c r="H9" s="7545"/>
      <c r="I9" s="7545"/>
      <c r="J9" s="7545"/>
      <c r="K9" s="7545"/>
      <c r="L9" s="7545"/>
      <c r="M9" s="7545"/>
      <c r="N9" s="7546"/>
    </row>
    <row r="10" spans="1:16" ht="18.75" customHeight="1">
      <c r="A10" s="7543"/>
      <c r="B10" s="7547" t="s">
        <v>5389</v>
      </c>
      <c r="C10" s="7548"/>
      <c r="D10" s="7548"/>
      <c r="E10" s="7548"/>
      <c r="F10" s="7548"/>
      <c r="G10" s="7548"/>
      <c r="H10" s="7548"/>
      <c r="I10" s="7548"/>
      <c r="J10" s="7548"/>
      <c r="K10" s="7548"/>
      <c r="L10" s="7548"/>
      <c r="M10" s="7548"/>
      <c r="N10" s="7549"/>
    </row>
    <row r="11" spans="1:16" ht="15.75" customHeight="1">
      <c r="A11" s="7543"/>
      <c r="B11" s="7547"/>
      <c r="C11" s="7548"/>
      <c r="D11" s="7548"/>
      <c r="E11" s="7548"/>
      <c r="F11" s="7548"/>
      <c r="G11" s="7548"/>
      <c r="H11" s="7548"/>
      <c r="I11" s="7548"/>
      <c r="J11" s="7548"/>
      <c r="K11" s="7548"/>
      <c r="L11" s="7548"/>
      <c r="M11" s="7548"/>
      <c r="N11" s="7549"/>
    </row>
    <row r="12" spans="1:16" ht="15.75" customHeight="1">
      <c r="A12" s="7543"/>
      <c r="B12" s="7547"/>
      <c r="C12" s="7548"/>
      <c r="D12" s="7548"/>
      <c r="E12" s="7548"/>
      <c r="F12" s="7548"/>
      <c r="G12" s="7548"/>
      <c r="H12" s="7548"/>
      <c r="I12" s="7548"/>
      <c r="J12" s="7548"/>
      <c r="K12" s="7548"/>
      <c r="L12" s="7548"/>
      <c r="M12" s="7548"/>
      <c r="N12" s="7549"/>
    </row>
    <row r="13" spans="1:16" ht="15.75" customHeight="1">
      <c r="A13" s="7543"/>
      <c r="B13" s="7547"/>
      <c r="C13" s="7548"/>
      <c r="D13" s="7548"/>
      <c r="E13" s="7548"/>
      <c r="F13" s="7548"/>
      <c r="G13" s="7548"/>
      <c r="H13" s="7548"/>
      <c r="I13" s="7548"/>
      <c r="J13" s="7548"/>
      <c r="K13" s="7548"/>
      <c r="L13" s="7548"/>
      <c r="M13" s="7548"/>
      <c r="N13" s="7549"/>
    </row>
    <row r="14" spans="1:16" ht="16.5" customHeight="1">
      <c r="A14" s="7543"/>
      <c r="B14" s="7547"/>
      <c r="C14" s="7548"/>
      <c r="D14" s="7548"/>
      <c r="E14" s="7548"/>
      <c r="F14" s="7548"/>
      <c r="G14" s="7548"/>
      <c r="H14" s="7548"/>
      <c r="I14" s="7548"/>
      <c r="J14" s="7548"/>
      <c r="K14" s="7548"/>
      <c r="L14" s="7548"/>
      <c r="M14" s="7548"/>
      <c r="N14" s="7549"/>
    </row>
    <row r="15" spans="1:16" ht="15" customHeight="1">
      <c r="A15" s="7543"/>
      <c r="B15" s="7550"/>
      <c r="C15" s="7551"/>
      <c r="D15" s="7551"/>
      <c r="E15" s="7551"/>
      <c r="F15" s="7551"/>
      <c r="G15" s="7551"/>
      <c r="H15" s="7551"/>
      <c r="I15" s="7551"/>
      <c r="J15" s="7551"/>
      <c r="K15" s="7551"/>
      <c r="L15" s="7551"/>
      <c r="M15" s="7551"/>
      <c r="N15" s="7552"/>
    </row>
    <row r="16" spans="1:16" ht="15" customHeight="1">
      <c r="A16" s="7543"/>
      <c r="B16" s="3644" t="s">
        <v>5390</v>
      </c>
      <c r="C16" s="7553" t="s">
        <v>5391</v>
      </c>
      <c r="D16" s="7553"/>
      <c r="E16" s="7553"/>
      <c r="F16" s="7553"/>
      <c r="G16" s="7553"/>
      <c r="H16" s="7553"/>
      <c r="I16" s="7553"/>
      <c r="J16" s="7553"/>
      <c r="K16" s="7553"/>
      <c r="L16" s="7553"/>
      <c r="M16" s="7554" t="s">
        <v>990</v>
      </c>
      <c r="N16" s="7555"/>
    </row>
    <row r="17" spans="1:14" ht="15.75" customHeight="1">
      <c r="A17" s="7543"/>
      <c r="B17" s="3646" t="s">
        <v>810</v>
      </c>
      <c r="C17" s="7553"/>
      <c r="D17" s="7553"/>
      <c r="E17" s="7553"/>
      <c r="F17" s="7553"/>
      <c r="G17" s="7553"/>
      <c r="H17" s="7553"/>
      <c r="I17" s="7553"/>
      <c r="J17" s="7553"/>
      <c r="K17" s="7553"/>
      <c r="L17" s="7553"/>
      <c r="M17" s="7556" t="s">
        <v>5392</v>
      </c>
      <c r="N17" s="7557"/>
    </row>
    <row r="18" spans="1:14" ht="18" customHeight="1">
      <c r="A18" s="7543"/>
      <c r="B18" s="7558">
        <v>20</v>
      </c>
      <c r="C18" s="7559" t="s">
        <v>5393</v>
      </c>
      <c r="D18" s="3645"/>
      <c r="E18" s="3645"/>
      <c r="F18" s="3645"/>
      <c r="G18" s="3647" t="s">
        <v>5394</v>
      </c>
      <c r="H18" s="3645"/>
      <c r="I18" s="3645"/>
      <c r="J18" s="7560" t="s">
        <v>5395</v>
      </c>
      <c r="K18" s="7561">
        <f>N33</f>
        <v>1.2240000000000002</v>
      </c>
      <c r="L18" s="3648"/>
      <c r="M18" s="7562">
        <v>12</v>
      </c>
      <c r="N18" s="7563"/>
    </row>
    <row r="19" spans="1:14" ht="18" customHeight="1">
      <c r="A19" s="7543"/>
      <c r="B19" s="7558"/>
      <c r="C19" s="7559"/>
      <c r="D19" s="3645"/>
      <c r="E19" s="3645"/>
      <c r="F19" s="3645"/>
      <c r="G19" s="7564">
        <f>K18/M18</f>
        <v>0.10200000000000002</v>
      </c>
      <c r="H19" s="7564"/>
      <c r="I19" s="3645"/>
      <c r="J19" s="7560"/>
      <c r="K19" s="7561"/>
      <c r="L19" s="3648"/>
      <c r="M19" s="7562"/>
      <c r="N19" s="7563"/>
    </row>
    <row r="20" spans="1:14" ht="15.75" customHeight="1">
      <c r="A20" s="7543"/>
      <c r="B20" s="7550"/>
      <c r="C20" s="7551"/>
      <c r="D20" s="7551"/>
      <c r="E20" s="7551"/>
      <c r="F20" s="7551"/>
      <c r="G20" s="7551"/>
      <c r="H20" s="7551"/>
      <c r="I20" s="7551"/>
      <c r="J20" s="7551"/>
      <c r="K20" s="7551"/>
      <c r="L20" s="7551"/>
      <c r="M20" s="7551"/>
      <c r="N20" s="7552"/>
    </row>
    <row r="21" spans="1:14" ht="18" customHeight="1">
      <c r="A21" s="7543"/>
      <c r="B21" s="7565" t="s">
        <v>763</v>
      </c>
      <c r="C21" s="7566"/>
      <c r="D21" s="7566"/>
      <c r="E21" s="7567" t="s">
        <v>5396</v>
      </c>
      <c r="F21" s="7567"/>
      <c r="G21" s="7567"/>
      <c r="H21" s="7567"/>
      <c r="I21" s="7567"/>
      <c r="J21" s="7567"/>
      <c r="K21" s="7567"/>
      <c r="L21" s="3649"/>
      <c r="M21" s="3650"/>
      <c r="N21" s="3651"/>
    </row>
    <row r="22" spans="1:14" ht="18" customHeight="1">
      <c r="A22" s="7543"/>
      <c r="B22" s="7568" t="s">
        <v>5397</v>
      </c>
      <c r="C22" s="7569" t="s">
        <v>5398</v>
      </c>
      <c r="D22" s="7569" t="s">
        <v>5399</v>
      </c>
      <c r="E22" s="7567"/>
      <c r="F22" s="7567"/>
      <c r="G22" s="7567"/>
      <c r="H22" s="7567"/>
      <c r="I22" s="7567"/>
      <c r="J22" s="7567"/>
      <c r="K22" s="7567"/>
      <c r="L22" s="3649"/>
      <c r="M22" s="3649"/>
      <c r="N22" s="3652"/>
    </row>
    <row r="23" spans="1:14" ht="18.75" customHeight="1">
      <c r="A23" s="7543"/>
      <c r="B23" s="7568"/>
      <c r="C23" s="7569"/>
      <c r="D23" s="7569"/>
      <c r="E23" s="3653" t="s">
        <v>761</v>
      </c>
      <c r="F23" s="3654"/>
      <c r="G23" s="3654"/>
      <c r="H23" s="3655"/>
      <c r="I23" s="3656"/>
      <c r="J23" s="3657"/>
      <c r="K23" s="3657"/>
      <c r="L23" s="3658"/>
      <c r="M23" s="3658"/>
      <c r="N23" s="3659"/>
    </row>
    <row r="24" spans="1:14" ht="15.75" customHeight="1">
      <c r="A24" s="7543"/>
      <c r="B24" s="7568"/>
      <c r="C24" s="7569"/>
      <c r="D24" s="3226"/>
      <c r="E24" s="3660" t="str">
        <f>SUBSTITUTE(ADDRESS(1,COLUMN(),4),"1","")</f>
        <v>E</v>
      </c>
      <c r="F24" s="3661"/>
      <c r="G24" s="3662"/>
      <c r="H24" s="3663"/>
      <c r="I24" s="3663"/>
      <c r="J24" s="3663"/>
      <c r="K24" s="3663"/>
      <c r="L24" s="3664"/>
      <c r="M24" s="3664"/>
      <c r="N24" s="3665"/>
    </row>
    <row r="25" spans="1:14" ht="18.75">
      <c r="A25" s="7543"/>
      <c r="B25" s="3666"/>
      <c r="C25" s="3667"/>
      <c r="D25" s="3668"/>
      <c r="E25" s="3669"/>
      <c r="F25" s="3670"/>
      <c r="G25" s="3670"/>
      <c r="H25" s="3670"/>
      <c r="I25" s="3670"/>
      <c r="J25" s="3671">
        <f t="shared" ref="J25:J31" si="0">E25</f>
        <v>0</v>
      </c>
      <c r="K25" s="3672">
        <f t="shared" ref="K25:K31" si="1">IF(ISBLANK(B25),D25,(D25*B25))</f>
        <v>0</v>
      </c>
      <c r="L25" s="3673">
        <f>IF(ISTEXT(B25),B25,IF(ISBLANK(B25),0,(B25/B18)*M18))</f>
        <v>0</v>
      </c>
      <c r="M25" s="3674">
        <f t="shared" ref="M25:M30" si="2">C25</f>
        <v>0</v>
      </c>
      <c r="N25" s="3675">
        <f>(K25/B18)*M18</f>
        <v>0</v>
      </c>
    </row>
    <row r="26" spans="1:14" ht="18.75">
      <c r="A26" s="7543"/>
      <c r="B26" s="3676"/>
      <c r="C26" s="3677"/>
      <c r="D26" s="3678">
        <v>1.2</v>
      </c>
      <c r="E26" s="3679" t="s">
        <v>5400</v>
      </c>
      <c r="F26" s="3680"/>
      <c r="G26" s="3680"/>
      <c r="H26" s="3680"/>
      <c r="I26" s="3680"/>
      <c r="J26" s="3671" t="str">
        <f t="shared" si="0"/>
        <v>concombre</v>
      </c>
      <c r="K26" s="3672">
        <f t="shared" si="1"/>
        <v>1.2</v>
      </c>
      <c r="L26" s="3673">
        <f>IF(ISTEXT(B26),B26,IF(ISBLANK(B26),0,(B26/B18)*M18))</f>
        <v>0</v>
      </c>
      <c r="M26" s="3674">
        <f t="shared" si="2"/>
        <v>0</v>
      </c>
      <c r="N26" s="3675">
        <f>(K26/B18)*M18</f>
        <v>0.72</v>
      </c>
    </row>
    <row r="27" spans="1:14" ht="18.75">
      <c r="A27" s="7543"/>
      <c r="B27" s="3676"/>
      <c r="C27" s="3677"/>
      <c r="D27" s="3678">
        <v>0.6</v>
      </c>
      <c r="E27" s="3679" t="s">
        <v>5401</v>
      </c>
      <c r="F27" s="3680"/>
      <c r="G27" s="3680"/>
      <c r="H27" s="3680"/>
      <c r="I27" s="3680"/>
      <c r="J27" s="3671" t="str">
        <f t="shared" si="0"/>
        <v xml:space="preserve">tomates </v>
      </c>
      <c r="K27" s="3672">
        <f t="shared" si="1"/>
        <v>0.6</v>
      </c>
      <c r="L27" s="3673">
        <f>IF(ISTEXT(B27),B27,IF(ISBLANK(B27),0,(B27/B18)*M18))</f>
        <v>0</v>
      </c>
      <c r="M27" s="3674">
        <f t="shared" si="2"/>
        <v>0</v>
      </c>
      <c r="N27" s="3675">
        <f>(K27/B18)*M18</f>
        <v>0.36</v>
      </c>
    </row>
    <row r="28" spans="1:14" ht="18.75" customHeight="1">
      <c r="A28" s="7543"/>
      <c r="B28" s="3676"/>
      <c r="C28" s="3677"/>
      <c r="D28" s="3678">
        <v>0.06</v>
      </c>
      <c r="E28" s="3679" t="s">
        <v>5402</v>
      </c>
      <c r="F28" s="3680"/>
      <c r="G28" s="3680"/>
      <c r="H28" s="3680"/>
      <c r="I28" s="3680"/>
      <c r="J28" s="3671" t="str">
        <f t="shared" si="0"/>
        <v>échalotes</v>
      </c>
      <c r="K28" s="3672">
        <f t="shared" si="1"/>
        <v>0.06</v>
      </c>
      <c r="L28" s="3673">
        <f>IF(ISTEXT(B28),B28,IF(ISBLANK(B28),0,(B28/B18)*M18))</f>
        <v>0</v>
      </c>
      <c r="M28" s="3674">
        <f t="shared" si="2"/>
        <v>0</v>
      </c>
      <c r="N28" s="3675">
        <f>(K28/B18)*M18</f>
        <v>3.6000000000000004E-2</v>
      </c>
    </row>
    <row r="29" spans="1:14" ht="18.75">
      <c r="A29" s="7543"/>
      <c r="B29" s="3676"/>
      <c r="C29" s="3677"/>
      <c r="D29" s="3678">
        <v>0.18</v>
      </c>
      <c r="E29" s="3679" t="s">
        <v>5403</v>
      </c>
      <c r="F29" s="3680"/>
      <c r="G29" s="3680"/>
      <c r="H29" s="3680"/>
      <c r="I29" s="3680"/>
      <c r="J29" s="3671" t="str">
        <f t="shared" si="0"/>
        <v>vinaigrette</v>
      </c>
      <c r="K29" s="3672">
        <f t="shared" si="1"/>
        <v>0.18</v>
      </c>
      <c r="L29" s="3673">
        <f>IF(ISTEXT(B29),B29,IF(ISBLANK(B29),0,(B29/B18)*M18))</f>
        <v>0</v>
      </c>
      <c r="M29" s="3674">
        <f t="shared" si="2"/>
        <v>0</v>
      </c>
      <c r="N29" s="3675">
        <f>(K29/B18)*M18</f>
        <v>0.10799999999999998</v>
      </c>
    </row>
    <row r="30" spans="1:14" ht="18.75">
      <c r="A30" s="7543"/>
      <c r="B30" s="3676"/>
      <c r="C30" s="3677"/>
      <c r="D30" s="3678"/>
      <c r="E30" s="3681" t="s">
        <v>5404</v>
      </c>
      <c r="F30" s="3680"/>
      <c r="G30" s="3680"/>
      <c r="H30" s="3680"/>
      <c r="I30" s="3680"/>
      <c r="J30" s="3671" t="str">
        <f t="shared" si="0"/>
        <v>Epaississant à base  d’amidon de maïs</v>
      </c>
      <c r="K30" s="3672">
        <f t="shared" si="1"/>
        <v>0</v>
      </c>
      <c r="L30" s="3673">
        <f>IF(ISTEXT(B30),B30,IF(ISBLANK(B30),0,(B30/B18)*M18))</f>
        <v>0</v>
      </c>
      <c r="M30" s="3674">
        <f t="shared" si="2"/>
        <v>0</v>
      </c>
      <c r="N30" s="3675">
        <f>(K30/B18)*M18</f>
        <v>0</v>
      </c>
    </row>
    <row r="31" spans="1:14" ht="18.75">
      <c r="A31" s="7543"/>
      <c r="B31" s="3682"/>
      <c r="C31" s="3683"/>
      <c r="D31" s="3684"/>
      <c r="E31" s="3679"/>
      <c r="F31" s="3680"/>
      <c r="G31" s="3680"/>
      <c r="H31" s="3680"/>
      <c r="I31" s="3680"/>
      <c r="J31" s="3671">
        <f t="shared" si="0"/>
        <v>0</v>
      </c>
      <c r="K31" s="3672">
        <f t="shared" si="1"/>
        <v>0</v>
      </c>
      <c r="L31" s="3673">
        <f>IF(ISTEXT(B31),B31,IF(ISBLANK(B31),0,(B31/B18)*M18))</f>
        <v>0</v>
      </c>
      <c r="M31" s="3674">
        <f>C31</f>
        <v>0</v>
      </c>
      <c r="N31" s="3675">
        <f>(K31/B18)*M18</f>
        <v>0</v>
      </c>
    </row>
    <row r="32" spans="1:14" ht="18.75" customHeight="1">
      <c r="A32" s="7543"/>
      <c r="B32" s="7580"/>
      <c r="C32" s="7581"/>
      <c r="D32" s="7581"/>
      <c r="E32" s="7581"/>
      <c r="F32" s="7581"/>
      <c r="G32" s="7581"/>
      <c r="H32" s="7581"/>
      <c r="I32" s="7581"/>
      <c r="J32" s="7581"/>
      <c r="K32" s="7581"/>
      <c r="L32" s="7581"/>
      <c r="M32" s="7581"/>
      <c r="N32" s="7582"/>
    </row>
    <row r="33" spans="1:14" ht="18.75">
      <c r="A33" s="7543"/>
      <c r="B33" s="3685"/>
      <c r="C33" s="3686"/>
      <c r="D33" s="3687">
        <f>SUM(D24:D32)</f>
        <v>2.04</v>
      </c>
      <c r="E33" s="3687"/>
      <c r="F33" s="3688"/>
      <c r="G33" s="3688"/>
      <c r="H33" s="3688"/>
      <c r="I33" s="3688"/>
      <c r="J33" s="3689"/>
      <c r="K33" s="3689"/>
      <c r="L33" s="3690"/>
      <c r="M33" s="3690"/>
      <c r="N33" s="3691">
        <f>SUM(N24:N32)</f>
        <v>1.2240000000000002</v>
      </c>
    </row>
    <row r="34" spans="1:14">
      <c r="A34" s="7543"/>
      <c r="B34" s="7583" t="s">
        <v>5405</v>
      </c>
      <c r="C34" s="7584"/>
      <c r="D34" s="7584"/>
      <c r="E34" s="7584"/>
      <c r="F34" s="7584"/>
      <c r="G34" s="7584"/>
      <c r="H34" s="7584"/>
      <c r="I34" s="7584"/>
      <c r="J34" s="7584"/>
      <c r="K34" s="7584"/>
      <c r="L34" s="7584"/>
      <c r="M34" s="7584"/>
      <c r="N34" s="7585"/>
    </row>
    <row r="35" spans="1:14" ht="18.75">
      <c r="A35" s="7543"/>
      <c r="B35" s="3692"/>
      <c r="C35" s="3693" t="s">
        <v>5406</v>
      </c>
      <c r="D35" s="3694"/>
      <c r="E35" s="3694"/>
      <c r="F35" s="3694"/>
      <c r="G35" s="7586" t="s">
        <v>913</v>
      </c>
      <c r="H35" s="7586"/>
      <c r="I35" s="7586"/>
      <c r="J35" s="7586"/>
      <c r="K35" s="7586"/>
      <c r="L35" s="7586"/>
      <c r="M35" s="7586"/>
      <c r="N35" s="7587"/>
    </row>
    <row r="36" spans="1:14" ht="15.75" customHeight="1">
      <c r="A36" s="7543"/>
      <c r="B36" s="3695"/>
      <c r="C36" s="3696" t="s">
        <v>319</v>
      </c>
      <c r="D36" s="3654" t="s">
        <v>5407</v>
      </c>
      <c r="E36" s="3697"/>
      <c r="F36" s="3697"/>
      <c r="G36" s="7586"/>
      <c r="H36" s="7586"/>
      <c r="I36" s="7586"/>
      <c r="J36" s="7586"/>
      <c r="K36" s="7586"/>
      <c r="L36" s="7586"/>
      <c r="M36" s="7586"/>
      <c r="N36" s="7587"/>
    </row>
    <row r="37" spans="1:14" ht="15.75">
      <c r="A37" s="7543"/>
      <c r="B37" s="3695"/>
      <c r="C37" s="3698" t="s">
        <v>958</v>
      </c>
      <c r="D37" s="3693" t="s">
        <v>5408</v>
      </c>
      <c r="E37" s="3697"/>
      <c r="F37" s="3697"/>
      <c r="G37" s="3693"/>
      <c r="H37" s="3699"/>
      <c r="I37" s="3699"/>
      <c r="J37" s="3699"/>
      <c r="K37" s="3699"/>
      <c r="L37" s="3699"/>
      <c r="M37" s="3699"/>
      <c r="N37" s="3700"/>
    </row>
    <row r="38" spans="1:14" ht="15.75">
      <c r="A38" s="7543"/>
      <c r="B38" s="3701"/>
      <c r="C38" s="3702"/>
      <c r="D38" s="3703"/>
      <c r="E38" s="3704"/>
      <c r="F38" s="3704"/>
      <c r="G38" s="3705"/>
      <c r="H38" s="3706"/>
      <c r="I38" s="3706"/>
      <c r="J38" s="3706"/>
      <c r="K38" s="3706"/>
      <c r="L38" s="3706"/>
      <c r="M38" s="3706"/>
      <c r="N38" s="3707"/>
    </row>
    <row r="39" spans="1:14" ht="15.75">
      <c r="A39" s="7543"/>
      <c r="B39" s="3708">
        <v>1</v>
      </c>
      <c r="C39" s="3709" t="s">
        <v>5409</v>
      </c>
      <c r="D39" s="3710"/>
      <c r="E39" s="3710"/>
      <c r="F39" s="3710"/>
      <c r="G39" s="3710"/>
      <c r="H39" s="3710"/>
      <c r="I39" s="3710"/>
      <c r="J39" s="3710"/>
      <c r="K39" s="3710"/>
      <c r="L39" s="3710"/>
      <c r="M39" s="3710"/>
      <c r="N39" s="3711"/>
    </row>
    <row r="40" spans="1:14" ht="15.75">
      <c r="A40" s="7543"/>
      <c r="B40" s="3708">
        <v>2</v>
      </c>
      <c r="C40" s="3709" t="s">
        <v>5410</v>
      </c>
      <c r="D40" s="3710"/>
      <c r="E40" s="3710"/>
      <c r="F40" s="3710"/>
      <c r="G40" s="3710"/>
      <c r="H40" s="3710"/>
      <c r="I40" s="3710"/>
      <c r="J40" s="3710"/>
      <c r="K40" s="3710"/>
      <c r="L40" s="3710"/>
      <c r="M40" s="3710"/>
      <c r="N40" s="3711"/>
    </row>
    <row r="41" spans="1:14" ht="15.75">
      <c r="A41" s="7543"/>
      <c r="B41" s="3708">
        <v>3</v>
      </c>
      <c r="C41" s="3709" t="s">
        <v>5411</v>
      </c>
      <c r="D41" s="3710"/>
      <c r="E41" s="3710"/>
      <c r="F41" s="3710"/>
      <c r="G41" s="3710"/>
      <c r="H41" s="3710"/>
      <c r="I41" s="3710"/>
      <c r="J41" s="3710"/>
      <c r="K41" s="3710"/>
      <c r="L41" s="3710"/>
      <c r="M41" s="3710"/>
      <c r="N41" s="3711"/>
    </row>
    <row r="42" spans="1:14" ht="15.75">
      <c r="A42" s="7543"/>
      <c r="B42" s="3708">
        <v>4</v>
      </c>
      <c r="C42" s="3709" t="s">
        <v>5412</v>
      </c>
      <c r="D42" s="3710"/>
      <c r="E42" s="3710"/>
      <c r="F42" s="3710"/>
      <c r="G42" s="3710"/>
      <c r="H42" s="3710"/>
      <c r="I42" s="3710"/>
      <c r="J42" s="3710"/>
      <c r="K42" s="3710"/>
      <c r="L42" s="3710"/>
      <c r="M42" s="3710"/>
      <c r="N42" s="3711"/>
    </row>
    <row r="43" spans="1:14" ht="15.75">
      <c r="A43" s="7543"/>
      <c r="B43" s="3708">
        <v>5</v>
      </c>
      <c r="C43" s="3709" t="s">
        <v>5413</v>
      </c>
      <c r="D43" s="3710"/>
      <c r="E43" s="3710"/>
      <c r="F43" s="3710"/>
      <c r="G43" s="3710"/>
      <c r="H43" s="3710"/>
      <c r="I43" s="3710"/>
      <c r="J43" s="3710"/>
      <c r="K43" s="3710"/>
      <c r="L43" s="3710"/>
      <c r="M43" s="3710"/>
      <c r="N43" s="3711"/>
    </row>
    <row r="44" spans="1:14" ht="15.75">
      <c r="A44" s="7543"/>
      <c r="B44" s="3708">
        <v>6</v>
      </c>
      <c r="C44" s="3709" t="s">
        <v>5414</v>
      </c>
      <c r="D44" s="3710"/>
      <c r="E44" s="3710"/>
      <c r="F44" s="3710"/>
      <c r="G44" s="3710"/>
      <c r="H44" s="3710"/>
      <c r="I44" s="3710"/>
      <c r="J44" s="3710"/>
      <c r="K44" s="3710"/>
      <c r="L44" s="3710"/>
      <c r="M44" s="3710"/>
      <c r="N44" s="3711"/>
    </row>
    <row r="45" spans="1:14" ht="15.75">
      <c r="A45" s="7543"/>
      <c r="B45" s="3708">
        <v>7</v>
      </c>
      <c r="C45" s="3709" t="s">
        <v>5415</v>
      </c>
      <c r="D45" s="3710"/>
      <c r="E45" s="3710"/>
      <c r="F45" s="3710"/>
      <c r="G45" s="3710"/>
      <c r="H45" s="3710"/>
      <c r="I45" s="3710"/>
      <c r="J45" s="3710"/>
      <c r="K45" s="3710"/>
      <c r="L45" s="3710"/>
      <c r="M45" s="3710"/>
      <c r="N45" s="3711"/>
    </row>
    <row r="46" spans="1:14" ht="15.75">
      <c r="A46" s="7543"/>
      <c r="B46" s="3708">
        <v>8</v>
      </c>
      <c r="C46" s="3709" t="s">
        <v>5416</v>
      </c>
      <c r="D46" s="3710"/>
      <c r="E46" s="3710"/>
      <c r="F46" s="3710"/>
      <c r="G46" s="3710"/>
      <c r="H46" s="3710"/>
      <c r="I46" s="3710"/>
      <c r="J46" s="3710"/>
      <c r="K46" s="3710"/>
      <c r="L46" s="3710"/>
      <c r="M46" s="3710"/>
      <c r="N46" s="3711"/>
    </row>
    <row r="47" spans="1:14" ht="15.75">
      <c r="A47" s="7543"/>
      <c r="B47" s="3708">
        <v>9</v>
      </c>
      <c r="C47" s="3709" t="s">
        <v>5417</v>
      </c>
      <c r="D47" s="3710"/>
      <c r="E47" s="3710"/>
      <c r="F47" s="3710"/>
      <c r="G47" s="3710"/>
      <c r="H47" s="3710"/>
      <c r="I47" s="3710"/>
      <c r="J47" s="3710"/>
      <c r="K47" s="3710"/>
      <c r="L47" s="3710"/>
      <c r="M47" s="3710"/>
      <c r="N47" s="3711"/>
    </row>
    <row r="48" spans="1:14" ht="15.75">
      <c r="A48" s="7543"/>
      <c r="B48" s="3708"/>
      <c r="C48" s="3709"/>
      <c r="D48" s="3710"/>
      <c r="E48" s="3710"/>
      <c r="F48" s="3710"/>
      <c r="G48" s="3710"/>
      <c r="H48" s="3710"/>
      <c r="I48" s="3710"/>
      <c r="J48" s="3710"/>
      <c r="K48" s="3710"/>
      <c r="L48" s="3710"/>
      <c r="M48" s="3710"/>
      <c r="N48" s="3711"/>
    </row>
    <row r="49" spans="1:14" ht="15.75">
      <c r="A49" s="7543"/>
      <c r="B49" s="3708"/>
      <c r="C49" s="3709"/>
      <c r="D49" s="3710"/>
      <c r="E49" s="3710"/>
      <c r="F49" s="3710"/>
      <c r="G49" s="3710"/>
      <c r="H49" s="3710"/>
      <c r="I49" s="3710"/>
      <c r="J49" s="3710"/>
      <c r="K49" s="3710"/>
      <c r="L49" s="3710"/>
      <c r="M49" s="3710"/>
      <c r="N49" s="3711"/>
    </row>
    <row r="50" spans="1:14" ht="15.75">
      <c r="A50" s="7543"/>
      <c r="B50" s="3708"/>
      <c r="C50" s="3712" t="s">
        <v>5418</v>
      </c>
      <c r="D50" s="3710"/>
      <c r="E50" s="3710"/>
      <c r="F50" s="3710"/>
      <c r="G50" s="3710"/>
      <c r="H50" s="3710"/>
      <c r="I50" s="3710"/>
      <c r="J50" s="3710"/>
      <c r="K50" s="3710"/>
      <c r="L50" s="3710"/>
      <c r="M50" s="3710"/>
      <c r="N50" s="3711"/>
    </row>
    <row r="51" spans="1:14" ht="15.75">
      <c r="A51" s="7543"/>
      <c r="B51" s="3708"/>
      <c r="C51" s="3709" t="s">
        <v>5419</v>
      </c>
      <c r="D51" s="3710"/>
      <c r="E51" s="3710"/>
      <c r="F51" s="3710"/>
      <c r="G51" s="3710"/>
      <c r="H51" s="3710"/>
      <c r="I51" s="3710"/>
      <c r="J51" s="3710"/>
      <c r="K51" s="3710"/>
      <c r="L51" s="3710"/>
      <c r="M51" s="3710"/>
      <c r="N51" s="3711"/>
    </row>
    <row r="52" spans="1:14" ht="15.75">
      <c r="A52" s="7543"/>
      <c r="B52" s="3708"/>
      <c r="C52" s="3709"/>
      <c r="D52" s="3710"/>
      <c r="E52" s="3710"/>
      <c r="F52" s="3710"/>
      <c r="G52" s="3710"/>
      <c r="H52" s="3710"/>
      <c r="I52" s="3710"/>
      <c r="J52" s="3710"/>
      <c r="K52" s="3710"/>
      <c r="L52" s="3710"/>
      <c r="M52" s="3710"/>
      <c r="N52" s="3711"/>
    </row>
    <row r="53" spans="1:14" ht="15.75">
      <c r="A53" s="7543"/>
      <c r="B53" s="3708"/>
      <c r="C53" s="3709"/>
      <c r="D53" s="3710"/>
      <c r="E53" s="3710"/>
      <c r="F53" s="3710"/>
      <c r="G53" s="3710"/>
      <c r="H53" s="3710"/>
      <c r="I53" s="3710"/>
      <c r="J53" s="3710"/>
      <c r="K53" s="3710"/>
      <c r="L53" s="3710"/>
      <c r="M53" s="3710"/>
      <c r="N53" s="3711"/>
    </row>
    <row r="54" spans="1:14" ht="15.75">
      <c r="A54" s="7543"/>
      <c r="B54" s="3713"/>
      <c r="C54" s="3714"/>
      <c r="D54" s="3715"/>
      <c r="E54" s="3715"/>
      <c r="F54" s="3715"/>
      <c r="G54" s="3715"/>
      <c r="H54" s="3715"/>
      <c r="I54" s="3716"/>
      <c r="J54" s="3716"/>
      <c r="K54" s="3716"/>
      <c r="L54" s="3716"/>
      <c r="M54" s="3716"/>
      <c r="N54" s="3717"/>
    </row>
    <row r="55" spans="1:14" ht="15.75">
      <c r="A55" s="7543"/>
      <c r="B55" s="7588"/>
      <c r="C55" s="7589"/>
      <c r="D55" s="7589"/>
      <c r="E55" s="7589"/>
      <c r="F55" s="7589"/>
      <c r="G55" s="7589"/>
      <c r="H55" s="7589"/>
      <c r="I55" s="7589"/>
      <c r="J55" s="7589"/>
      <c r="K55" s="7589"/>
      <c r="L55" s="7589"/>
      <c r="M55" s="7589"/>
      <c r="N55" s="7590"/>
    </row>
    <row r="56" spans="1:14" ht="18.75">
      <c r="A56" s="7543"/>
      <c r="B56" s="3718" t="s">
        <v>766</v>
      </c>
      <c r="C56" s="3719" t="s">
        <v>1677</v>
      </c>
      <c r="D56" s="7591" t="s">
        <v>5420</v>
      </c>
      <c r="E56" s="7592"/>
      <c r="F56" s="7592"/>
      <c r="G56" s="7592"/>
      <c r="H56" s="7592"/>
      <c r="I56" s="7592"/>
      <c r="J56" s="7592"/>
      <c r="K56" s="7592"/>
      <c r="L56" s="7592"/>
      <c r="M56" s="7592"/>
      <c r="N56" s="7593"/>
    </row>
    <row r="57" spans="1:14" ht="15.75">
      <c r="A57" s="7543"/>
      <c r="B57" s="7594"/>
      <c r="C57" s="7595"/>
      <c r="D57" s="7595"/>
      <c r="E57" s="7595"/>
      <c r="F57" s="7595"/>
      <c r="G57" s="7595"/>
      <c r="H57" s="7595"/>
      <c r="I57" s="7595"/>
      <c r="J57" s="7595"/>
      <c r="K57" s="7595"/>
      <c r="L57" s="7595"/>
      <c r="M57" s="7595"/>
      <c r="N57" s="7596"/>
    </row>
    <row r="58" spans="1:14">
      <c r="A58" s="7543"/>
      <c r="B58" s="7570" t="s">
        <v>5421</v>
      </c>
      <c r="C58" s="7571"/>
      <c r="D58" s="7571"/>
      <c r="E58" s="7571"/>
      <c r="F58" s="7571"/>
      <c r="G58" s="7571"/>
      <c r="H58" s="7571"/>
      <c r="I58" s="7571"/>
      <c r="J58" s="7571"/>
      <c r="K58" s="7571"/>
      <c r="L58" s="7571"/>
      <c r="M58" s="7571"/>
      <c r="N58" s="7572"/>
    </row>
    <row r="59" spans="1:14" ht="15.75">
      <c r="A59" s="7543"/>
      <c r="B59" s="3720" t="s">
        <v>810</v>
      </c>
      <c r="C59" s="3721" t="s">
        <v>5422</v>
      </c>
      <c r="D59" s="3722"/>
      <c r="E59" s="3722"/>
      <c r="F59" s="3722"/>
      <c r="G59" s="3722"/>
      <c r="H59" s="3722"/>
      <c r="I59" s="3723"/>
      <c r="J59" s="3723"/>
      <c r="K59" s="3723"/>
      <c r="L59" s="3723"/>
      <c r="M59" s="3723"/>
      <c r="N59" s="3724"/>
    </row>
    <row r="60" spans="1:14" ht="15.75">
      <c r="A60" s="7543"/>
      <c r="B60" s="3725"/>
      <c r="C60" s="3726" t="s">
        <v>5423</v>
      </c>
      <c r="D60" s="3722"/>
      <c r="E60" s="3722"/>
      <c r="F60" s="3722"/>
      <c r="G60" s="3722"/>
      <c r="H60" s="3722"/>
      <c r="I60" s="3723"/>
      <c r="J60" s="3723"/>
      <c r="K60" s="3723"/>
      <c r="L60" s="3723"/>
      <c r="M60" s="3723"/>
      <c r="N60" s="3724"/>
    </row>
    <row r="61" spans="1:14" ht="15.75">
      <c r="A61" s="7543"/>
      <c r="B61" s="3725" t="s">
        <v>990</v>
      </c>
      <c r="C61" s="3727" t="s">
        <v>5424</v>
      </c>
      <c r="D61" s="3722"/>
      <c r="E61" s="3722"/>
      <c r="F61" s="3722"/>
      <c r="G61" s="3722"/>
      <c r="H61" s="3722"/>
      <c r="I61" s="3723"/>
      <c r="J61" s="3723"/>
      <c r="K61" s="3723"/>
      <c r="L61" s="3723"/>
      <c r="M61" s="3723"/>
      <c r="N61" s="3724"/>
    </row>
    <row r="62" spans="1:14" ht="15" customHeight="1">
      <c r="A62" s="7543"/>
      <c r="B62" s="3728" t="s">
        <v>52</v>
      </c>
      <c r="C62" s="7573" t="str">
        <f ca="1">CELL("nomfichier")</f>
        <v>D:\Données\1.UPRT\0-UPRT.fait\1-UPRT.FR-SITE-WEB\ff-fiches-fabrications\ff.fiches.fabrication.2023\ffr.restaurant.2023\[S_SOYEZ.CREATIFS.xlsx]Divers</v>
      </c>
      <c r="D62" s="7573"/>
      <c r="E62" s="7573"/>
      <c r="F62" s="7573"/>
      <c r="G62" s="7573"/>
      <c r="H62" s="7573"/>
      <c r="I62" s="7573"/>
      <c r="J62" s="7573"/>
      <c r="K62" s="7573"/>
      <c r="L62" s="7573"/>
      <c r="M62" s="7573"/>
      <c r="N62" s="7574"/>
    </row>
    <row r="63" spans="1:14" ht="15" customHeight="1">
      <c r="A63" s="7543"/>
      <c r="B63" s="3729" t="s">
        <v>5425</v>
      </c>
      <c r="C63" s="7575" t="s">
        <v>5426</v>
      </c>
      <c r="D63" s="7575"/>
      <c r="E63" s="7575"/>
      <c r="F63" s="7575"/>
      <c r="G63" s="7575"/>
      <c r="H63" s="7575"/>
      <c r="I63" s="7575"/>
      <c r="J63" s="7575"/>
      <c r="K63" s="7575"/>
      <c r="L63" s="7575"/>
      <c r="M63" s="7575"/>
      <c r="N63" s="7576"/>
    </row>
    <row r="64" spans="1:14" ht="15.75" customHeight="1" thickBot="1">
      <c r="A64" s="7543"/>
      <c r="B64" s="7577" t="s">
        <v>937</v>
      </c>
      <c r="C64" s="7578"/>
      <c r="D64" s="7578"/>
      <c r="E64" s="7578"/>
      <c r="F64" s="7578"/>
      <c r="G64" s="7578"/>
      <c r="H64" s="7578"/>
      <c r="I64" s="7578"/>
      <c r="J64" s="7578"/>
      <c r="K64" s="7578"/>
      <c r="L64" s="7578"/>
      <c r="M64" s="7578"/>
      <c r="N64" s="7579"/>
    </row>
  </sheetData>
  <mergeCells count="33">
    <mergeCell ref="B58:N58"/>
    <mergeCell ref="C62:N62"/>
    <mergeCell ref="C63:N63"/>
    <mergeCell ref="B64:N64"/>
    <mergeCell ref="B32:N32"/>
    <mergeCell ref="B34:N34"/>
    <mergeCell ref="G35:N36"/>
    <mergeCell ref="B55:N55"/>
    <mergeCell ref="D56:N56"/>
    <mergeCell ref="B57:N57"/>
    <mergeCell ref="G19:H19"/>
    <mergeCell ref="B20:N20"/>
    <mergeCell ref="B21:D21"/>
    <mergeCell ref="E21:K22"/>
    <mergeCell ref="B22:B24"/>
    <mergeCell ref="C22:C24"/>
    <mergeCell ref="D22:D23"/>
    <mergeCell ref="A2:N3"/>
    <mergeCell ref="A5:A7"/>
    <mergeCell ref="B5:M7"/>
    <mergeCell ref="N5:N7"/>
    <mergeCell ref="A8:A64"/>
    <mergeCell ref="B8:N9"/>
    <mergeCell ref="B10:N14"/>
    <mergeCell ref="B15:N15"/>
    <mergeCell ref="C16:L17"/>
    <mergeCell ref="M16:N16"/>
    <mergeCell ref="M17:N17"/>
    <mergeCell ref="B18:B19"/>
    <mergeCell ref="C18:C19"/>
    <mergeCell ref="J18:J19"/>
    <mergeCell ref="K18:K19"/>
    <mergeCell ref="M18:N19"/>
  </mergeCells>
  <hyperlinks>
    <hyperlink ref="D56" r:id="rId1" xr:uid="{6B8742F9-C7EB-445E-84F8-161DEEFCE699}"/>
  </hyperlinks>
  <pageMargins left="0.7" right="0.7" top="0.75" bottom="0.75" header="0.3" footer="0.3"/>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EA9B74-46EB-4365-A679-E81A491DC7E9}">
  <dimension ref="A1:IG464"/>
  <sheetViews>
    <sheetView showZeros="0" zoomScaleNormal="100" workbookViewId="0">
      <selection activeCell="S115" sqref="S115"/>
    </sheetView>
  </sheetViews>
  <sheetFormatPr baseColWidth="10" defaultRowHeight="15"/>
  <cols>
    <col min="1" max="1" width="3.7109375" customWidth="1"/>
    <col min="2" max="14" width="11.7109375" customWidth="1"/>
    <col min="15" max="15" width="9.7109375" customWidth="1"/>
    <col min="16" max="16" width="3.7109375" customWidth="1"/>
    <col min="17" max="29" width="11.7109375" customWidth="1"/>
  </cols>
  <sheetData>
    <row r="1" spans="1:241" s="663" customFormat="1" ht="15.75" thickBot="1">
      <c r="A1" s="3639">
        <v>3</v>
      </c>
      <c r="B1" s="3639">
        <v>11</v>
      </c>
      <c r="C1" s="3639">
        <v>11</v>
      </c>
      <c r="D1" s="3639">
        <v>11</v>
      </c>
      <c r="E1" s="3639">
        <v>11</v>
      </c>
      <c r="F1" s="3639">
        <v>11</v>
      </c>
      <c r="G1" s="3639">
        <v>11</v>
      </c>
      <c r="H1" s="3639">
        <v>11</v>
      </c>
      <c r="I1" s="3639">
        <v>11</v>
      </c>
      <c r="J1" s="3639">
        <v>11</v>
      </c>
      <c r="K1" s="3639">
        <v>11</v>
      </c>
      <c r="L1" s="3639">
        <v>11</v>
      </c>
      <c r="M1" s="3639">
        <v>11</v>
      </c>
      <c r="N1" s="3639">
        <v>11</v>
      </c>
      <c r="O1" s="3730" t="s">
        <v>5385</v>
      </c>
      <c r="P1" s="3639">
        <v>3</v>
      </c>
      <c r="Q1" s="3639">
        <v>11</v>
      </c>
      <c r="R1" s="3639">
        <v>11</v>
      </c>
      <c r="S1" s="3639">
        <v>11</v>
      </c>
      <c r="T1" s="3639">
        <v>11</v>
      </c>
      <c r="U1" s="3639">
        <v>11</v>
      </c>
      <c r="V1" s="3639">
        <v>11</v>
      </c>
      <c r="W1" s="3639">
        <v>11</v>
      </c>
      <c r="X1" s="3639">
        <v>11</v>
      </c>
      <c r="Y1" s="3639">
        <v>11</v>
      </c>
      <c r="Z1" s="3639">
        <v>11</v>
      </c>
      <c r="AA1" s="3639">
        <v>11</v>
      </c>
      <c r="AB1" s="3639">
        <v>11</v>
      </c>
      <c r="AC1" s="3639">
        <v>11</v>
      </c>
      <c r="AD1" s="1427" t="s">
        <v>5385</v>
      </c>
      <c r="AE1" s="664"/>
      <c r="AF1" s="664"/>
      <c r="AG1" s="664"/>
      <c r="AH1" s="664"/>
      <c r="AI1" s="664"/>
      <c r="AJ1" s="664"/>
      <c r="AK1" s="664"/>
      <c r="AL1" s="664"/>
      <c r="AM1" s="664"/>
      <c r="AN1" s="664"/>
      <c r="AO1" s="664"/>
      <c r="AP1" s="664"/>
      <c r="AQ1" s="664"/>
      <c r="AR1" s="664"/>
      <c r="AS1" s="664"/>
      <c r="AT1" s="664"/>
      <c r="AU1" s="664"/>
      <c r="AV1" s="664"/>
      <c r="AW1" s="664"/>
      <c r="AX1" s="664"/>
      <c r="AY1" s="664"/>
      <c r="AZ1" s="664"/>
      <c r="BA1" s="664"/>
      <c r="BB1" s="664"/>
      <c r="BC1" s="664"/>
      <c r="BD1" s="664"/>
      <c r="BE1" s="664"/>
      <c r="BF1" s="664"/>
      <c r="BG1" s="664"/>
      <c r="BH1" s="664"/>
      <c r="BI1" s="664"/>
      <c r="BJ1" s="664"/>
      <c r="BK1" s="664"/>
      <c r="BL1" s="664"/>
      <c r="BM1" s="664"/>
      <c r="BN1" s="664"/>
      <c r="BO1" s="664"/>
      <c r="BP1" s="664"/>
      <c r="BQ1" s="664"/>
      <c r="BR1" s="664"/>
      <c r="BS1" s="664"/>
      <c r="BT1" s="664"/>
      <c r="BU1" s="664"/>
      <c r="BV1" s="664"/>
      <c r="BW1" s="664"/>
      <c r="BX1" s="664"/>
      <c r="BY1" s="664"/>
      <c r="BZ1" s="664"/>
      <c r="CA1" s="664"/>
      <c r="CB1" s="664"/>
      <c r="CC1" s="664"/>
      <c r="CD1" s="664"/>
      <c r="CE1" s="664"/>
      <c r="CF1" s="664"/>
      <c r="CG1" s="664"/>
      <c r="CH1" s="664"/>
      <c r="CI1" s="664"/>
      <c r="CJ1" s="664"/>
      <c r="CK1" s="664"/>
      <c r="CL1" s="664"/>
      <c r="CM1" s="664"/>
      <c r="CN1" s="664"/>
      <c r="CO1" s="664"/>
      <c r="CP1" s="664"/>
      <c r="CQ1" s="664"/>
      <c r="CR1" s="664"/>
      <c r="CS1" s="664"/>
      <c r="CT1" s="664"/>
      <c r="CU1" s="664"/>
      <c r="CV1" s="664"/>
      <c r="CW1" s="664"/>
      <c r="CX1" s="664"/>
      <c r="CY1" s="664"/>
      <c r="CZ1" s="664"/>
      <c r="DA1" s="664"/>
      <c r="DB1" s="664"/>
      <c r="DC1" s="664"/>
      <c r="DD1" s="664"/>
      <c r="DE1" s="664"/>
      <c r="DF1" s="664"/>
      <c r="DG1" s="664"/>
      <c r="DH1" s="664"/>
      <c r="DI1" s="664"/>
      <c r="DJ1" s="664"/>
      <c r="DK1" s="664"/>
      <c r="DL1" s="664"/>
      <c r="DM1" s="664"/>
      <c r="DN1" s="664"/>
      <c r="DO1" s="664"/>
      <c r="DP1" s="664"/>
      <c r="DQ1" s="664"/>
      <c r="DR1" s="664"/>
      <c r="DS1" s="664"/>
      <c r="DT1" s="664"/>
      <c r="DU1" s="664"/>
      <c r="DV1" s="664"/>
      <c r="DW1" s="664"/>
      <c r="DX1" s="664"/>
      <c r="DY1" s="664"/>
      <c r="DZ1" s="664"/>
      <c r="EA1" s="664"/>
      <c r="EB1" s="664"/>
      <c r="EC1" s="664"/>
      <c r="ED1" s="664"/>
      <c r="EE1" s="664"/>
      <c r="EF1" s="664"/>
      <c r="EG1" s="664"/>
      <c r="EH1" s="664"/>
      <c r="EI1" s="664"/>
      <c r="EJ1" s="664"/>
      <c r="EK1" s="664"/>
      <c r="EL1" s="664"/>
      <c r="EM1" s="664"/>
      <c r="EN1" s="664"/>
      <c r="EO1" s="664"/>
      <c r="EP1" s="664"/>
      <c r="EQ1" s="664"/>
      <c r="ER1" s="664"/>
      <c r="ES1" s="664"/>
      <c r="ET1" s="664"/>
      <c r="EU1" s="664"/>
      <c r="EV1" s="664"/>
      <c r="EW1" s="664"/>
      <c r="EX1" s="664"/>
      <c r="EY1" s="664"/>
      <c r="EZ1" s="664"/>
      <c r="FA1" s="664"/>
      <c r="FB1" s="664"/>
      <c r="FC1" s="664"/>
      <c r="FD1" s="664"/>
      <c r="FE1" s="664"/>
      <c r="FF1" s="664"/>
      <c r="FG1" s="664"/>
      <c r="FH1" s="664"/>
      <c r="FI1" s="664"/>
      <c r="FJ1" s="664"/>
      <c r="FK1" s="664"/>
      <c r="FL1" s="664"/>
      <c r="FM1" s="664"/>
      <c r="FN1" s="664"/>
      <c r="FO1" s="664"/>
      <c r="FP1" s="664"/>
      <c r="FQ1" s="664"/>
      <c r="FR1" s="664"/>
      <c r="FS1" s="664"/>
      <c r="FT1" s="664"/>
      <c r="FU1" s="664"/>
      <c r="FV1" s="664"/>
      <c r="FW1" s="664"/>
      <c r="FX1" s="664"/>
      <c r="FY1" s="664"/>
      <c r="FZ1" s="664"/>
      <c r="GA1" s="664"/>
      <c r="GB1" s="664"/>
      <c r="GC1" s="664"/>
      <c r="GD1" s="664"/>
      <c r="GE1" s="664"/>
      <c r="GF1" s="664"/>
      <c r="GG1" s="664"/>
      <c r="GH1" s="664"/>
      <c r="GI1" s="664"/>
      <c r="GJ1" s="664"/>
      <c r="GK1" s="664"/>
      <c r="GL1" s="664"/>
      <c r="GM1" s="664"/>
      <c r="GN1" s="664"/>
      <c r="GO1" s="664"/>
      <c r="GP1" s="664"/>
      <c r="GQ1" s="664"/>
      <c r="GR1" s="664"/>
      <c r="GS1" s="664"/>
      <c r="GT1" s="664"/>
      <c r="GU1" s="664"/>
      <c r="GV1" s="664"/>
      <c r="GW1" s="664"/>
      <c r="GX1" s="664"/>
      <c r="GY1" s="664"/>
      <c r="GZ1" s="664"/>
      <c r="HA1" s="664"/>
      <c r="HB1" s="664"/>
      <c r="HC1" s="664"/>
      <c r="HD1" s="664"/>
      <c r="HE1" s="664"/>
      <c r="HF1" s="664"/>
      <c r="HG1" s="664"/>
      <c r="HH1" s="664"/>
      <c r="HI1" s="664"/>
      <c r="HJ1" s="664"/>
      <c r="HK1" s="664"/>
      <c r="HL1" s="664"/>
      <c r="HM1" s="664"/>
      <c r="HN1" s="664"/>
      <c r="HO1" s="664"/>
      <c r="HP1" s="664"/>
      <c r="HQ1" s="664"/>
      <c r="HR1" s="664"/>
      <c r="HS1" s="664"/>
      <c r="HT1" s="664"/>
      <c r="HU1" s="664"/>
      <c r="HV1" s="664"/>
      <c r="HW1" s="664"/>
      <c r="HX1" s="664"/>
      <c r="HY1" s="664"/>
      <c r="HZ1" s="664"/>
      <c r="IA1" s="664"/>
      <c r="IB1" s="664"/>
      <c r="IC1" s="664"/>
      <c r="ID1" s="664"/>
      <c r="IE1" s="664"/>
      <c r="IF1" s="664"/>
      <c r="IG1" s="664"/>
    </row>
    <row r="2" spans="1:241" ht="20.25" customHeight="1">
      <c r="A2" s="3641"/>
      <c r="B2" s="7597" t="s">
        <v>5427</v>
      </c>
      <c r="C2" s="7598"/>
      <c r="D2" s="7598"/>
      <c r="E2" s="7598"/>
      <c r="F2" s="7598"/>
      <c r="G2" s="7598"/>
      <c r="H2" s="7598"/>
      <c r="I2" s="7598"/>
      <c r="J2" s="7598"/>
      <c r="K2" s="7598"/>
      <c r="L2" s="7598"/>
      <c r="M2" s="7598"/>
      <c r="N2" s="7599"/>
      <c r="O2" s="3641"/>
      <c r="P2" s="3641"/>
      <c r="Q2" s="7597" t="s">
        <v>1627</v>
      </c>
      <c r="R2" s="7598"/>
      <c r="S2" s="7598"/>
      <c r="T2" s="7598"/>
      <c r="U2" s="7598"/>
      <c r="V2" s="7598"/>
      <c r="W2" s="7598"/>
      <c r="X2" s="7598"/>
      <c r="Y2" s="7598"/>
      <c r="Z2" s="7598"/>
      <c r="AA2" s="7598"/>
      <c r="AB2" s="7598"/>
      <c r="AC2" s="7599"/>
    </row>
    <row r="3" spans="1:241" ht="15.75" customHeight="1" thickBot="1">
      <c r="A3" s="3641"/>
      <c r="B3" s="7600"/>
      <c r="C3" s="7601"/>
      <c r="D3" s="7601"/>
      <c r="E3" s="7601"/>
      <c r="F3" s="7601"/>
      <c r="G3" s="7601"/>
      <c r="H3" s="7601"/>
      <c r="I3" s="7601"/>
      <c r="J3" s="7601"/>
      <c r="K3" s="7601"/>
      <c r="L3" s="7601"/>
      <c r="M3" s="7601"/>
      <c r="N3" s="7602"/>
      <c r="O3" s="3641"/>
      <c r="P3" s="3641"/>
      <c r="Q3" s="7600"/>
      <c r="R3" s="7601"/>
      <c r="S3" s="7601"/>
      <c r="T3" s="7601"/>
      <c r="U3" s="7601"/>
      <c r="V3" s="7601"/>
      <c r="W3" s="7601"/>
      <c r="X3" s="7601"/>
      <c r="Y3" s="7601"/>
      <c r="Z3" s="7601"/>
      <c r="AA3" s="7601"/>
      <c r="AB3" s="7601"/>
      <c r="AC3" s="7602"/>
    </row>
    <row r="4" spans="1:241" ht="15.75" customHeight="1">
      <c r="A4" s="804" t="str">
        <f ca="1">CELL("nomfichier",A1)</f>
        <v>D:\Données\1.UPRT\0-UPRT.fait\1-UPRT.FR-SITE-WEB\ff-fiches-fabrications\ff.fiches.fabrication.2023\ffr.restaurant.2023\[S_SOYEZ.CREATIFS.xlsx]galette PT</v>
      </c>
      <c r="B4" s="3731"/>
      <c r="C4" s="3731"/>
      <c r="D4" s="3731"/>
      <c r="E4" s="3731"/>
      <c r="F4" s="3731"/>
      <c r="G4" s="3731"/>
      <c r="H4" s="3731"/>
      <c r="I4" s="3731"/>
      <c r="J4" s="3731"/>
      <c r="K4" s="3731"/>
      <c r="L4" s="3731"/>
      <c r="M4" s="3731"/>
      <c r="N4" s="3731"/>
      <c r="O4" s="3641"/>
      <c r="P4" s="3641"/>
      <c r="Q4" s="3732" t="s">
        <v>1628</v>
      </c>
      <c r="R4" s="3731"/>
      <c r="S4" s="3731"/>
      <c r="T4" s="3731"/>
      <c r="U4" s="3731"/>
      <c r="V4" s="3731"/>
      <c r="W4" s="3731"/>
      <c r="X4" s="3731"/>
      <c r="Y4" s="3731"/>
      <c r="Z4" s="3731"/>
      <c r="AA4" s="3731"/>
      <c r="AB4" s="3731"/>
      <c r="AC4" s="3731"/>
    </row>
    <row r="5" spans="1:241" s="1429" customFormat="1">
      <c r="B5" s="1430"/>
      <c r="C5" s="3733" t="s">
        <v>865</v>
      </c>
      <c r="G5" s="1432"/>
      <c r="H5" s="3733" t="s">
        <v>5428</v>
      </c>
      <c r="Q5" s="1433" t="str">
        <f ca="1">CELL("nomfichier",P1)</f>
        <v>D:\Données\1.UPRT\0-UPRT.fait\1-UPRT.FR-SITE-WEB\ff-fiches-fabrications\ff.fiches.fabrication.2023\ffr.restaurant.2023\[S_SOYEZ.CREATIFS.xlsx]galette PT</v>
      </c>
      <c r="R5" s="1434"/>
      <c r="S5" s="1434"/>
      <c r="T5" s="1434"/>
      <c r="U5" s="1434"/>
      <c r="V5" s="1434"/>
      <c r="W5" s="1434"/>
      <c r="X5" s="1434"/>
      <c r="Y5" s="1434"/>
      <c r="Z5" s="1434"/>
      <c r="AA5" s="1434"/>
      <c r="AB5" s="1434"/>
      <c r="AC5" s="1434"/>
    </row>
    <row r="6" spans="1:241" s="1429" customFormat="1" ht="15.75" customHeight="1">
      <c r="Q6" s="7603" t="s">
        <v>1629</v>
      </c>
      <c r="R6" s="7603"/>
      <c r="S6" s="7603"/>
      <c r="T6" s="7603"/>
      <c r="U6" s="7603"/>
      <c r="V6" s="7603"/>
      <c r="W6" s="7603"/>
      <c r="X6" s="7603"/>
      <c r="Y6" s="7603"/>
      <c r="Z6" s="7603"/>
      <c r="AA6" s="7603"/>
      <c r="AB6" s="7603"/>
      <c r="AC6" s="7603"/>
    </row>
    <row r="7" spans="1:241" ht="15" customHeight="1">
      <c r="A7" s="3641"/>
      <c r="B7" s="7604" t="s">
        <v>864</v>
      </c>
      <c r="C7" s="7604"/>
      <c r="D7" s="7604"/>
      <c r="E7" s="7604"/>
      <c r="F7" s="7604"/>
      <c r="G7" s="7604"/>
      <c r="H7" s="7604"/>
      <c r="I7" s="7604"/>
      <c r="J7" s="7604"/>
      <c r="K7" s="7604"/>
      <c r="L7" s="7604"/>
      <c r="M7" s="7604"/>
      <c r="N7" s="7604"/>
      <c r="O7" s="3641"/>
      <c r="P7" s="3641"/>
      <c r="Q7" s="7603"/>
      <c r="R7" s="7603"/>
      <c r="S7" s="7603"/>
      <c r="T7" s="7603"/>
      <c r="U7" s="7603"/>
      <c r="V7" s="7603"/>
      <c r="W7" s="7603"/>
      <c r="X7" s="7603"/>
      <c r="Y7" s="7603"/>
      <c r="Z7" s="7603"/>
      <c r="AA7" s="7603"/>
      <c r="AB7" s="7603"/>
      <c r="AC7" s="7603"/>
    </row>
    <row r="8" spans="1:241" ht="15" customHeight="1">
      <c r="A8" s="3641"/>
      <c r="B8" s="7604"/>
      <c r="C8" s="7604"/>
      <c r="D8" s="7604"/>
      <c r="E8" s="7604"/>
      <c r="F8" s="7604"/>
      <c r="G8" s="7604"/>
      <c r="H8" s="7604"/>
      <c r="I8" s="7604"/>
      <c r="J8" s="7604"/>
      <c r="K8" s="7604"/>
      <c r="L8" s="7604"/>
      <c r="M8" s="7604"/>
      <c r="N8" s="7604"/>
      <c r="O8" s="3641"/>
      <c r="P8" s="3641"/>
      <c r="Q8" s="7603"/>
      <c r="R8" s="7603"/>
      <c r="S8" s="7603"/>
      <c r="T8" s="7603"/>
      <c r="U8" s="7603"/>
      <c r="V8" s="7603"/>
      <c r="W8" s="7603"/>
      <c r="X8" s="7603"/>
      <c r="Y8" s="7603"/>
      <c r="Z8" s="7603"/>
      <c r="AA8" s="7603"/>
      <c r="AB8" s="7603"/>
      <c r="AC8" s="7603"/>
    </row>
    <row r="9" spans="1:241" ht="15" customHeight="1">
      <c r="A9" s="3641"/>
      <c r="B9" s="3641"/>
      <c r="C9" s="3641"/>
      <c r="D9" s="3641"/>
      <c r="E9" s="3641"/>
      <c r="F9" s="3641"/>
      <c r="G9" s="3641"/>
      <c r="H9" s="3641"/>
      <c r="I9" s="3641"/>
      <c r="J9" s="3641"/>
      <c r="K9" s="3641"/>
      <c r="L9" s="3641"/>
      <c r="M9" s="3641"/>
      <c r="N9" s="3641"/>
      <c r="O9" s="3641"/>
      <c r="P9" s="3641"/>
      <c r="Q9" s="3641"/>
      <c r="R9" s="3641"/>
      <c r="S9" s="3641"/>
      <c r="T9" s="3641"/>
      <c r="U9" s="3641"/>
      <c r="V9" s="3641"/>
      <c r="W9" s="3641"/>
      <c r="X9" s="3641"/>
      <c r="Y9" s="3641"/>
      <c r="Z9" s="3641"/>
      <c r="AA9" s="3641"/>
      <c r="AB9" s="3641"/>
      <c r="AC9" s="3641"/>
    </row>
    <row r="10" spans="1:241">
      <c r="A10" s="3641"/>
      <c r="B10" s="3641"/>
      <c r="C10" s="3641"/>
      <c r="D10" s="3641"/>
      <c r="E10" s="3641"/>
      <c r="F10" s="3641"/>
      <c r="G10" s="3641"/>
      <c r="H10" s="3641"/>
      <c r="I10" s="3641"/>
      <c r="J10" s="3641"/>
      <c r="K10" s="3641"/>
      <c r="L10" s="3641"/>
      <c r="M10" s="3641"/>
      <c r="N10" s="3641"/>
      <c r="O10" s="3641"/>
      <c r="P10" s="3641"/>
      <c r="Q10" s="3641"/>
      <c r="R10" s="3641"/>
      <c r="S10" s="3641"/>
      <c r="T10" s="3641"/>
      <c r="U10" s="3641"/>
      <c r="V10" s="3641"/>
      <c r="W10" s="3641"/>
      <c r="X10" s="3641"/>
      <c r="Y10" s="3641"/>
      <c r="Z10" s="3641"/>
      <c r="AA10" s="3641"/>
      <c r="AB10" s="3641"/>
      <c r="AC10" s="3641"/>
    </row>
    <row r="11" spans="1:241" ht="15.75" thickBot="1">
      <c r="A11" s="3734" t="s">
        <v>884</v>
      </c>
      <c r="B11" s="7151" t="str">
        <f>B12</f>
        <v>Galette berrichonne { aux pommes de terre }</v>
      </c>
      <c r="C11" s="7151"/>
      <c r="D11" s="7151"/>
      <c r="E11" s="7151"/>
      <c r="F11" s="7151"/>
      <c r="G11" s="7151"/>
      <c r="H11" s="7151"/>
      <c r="I11" s="7151"/>
      <c r="J11" s="7151"/>
      <c r="K11" s="7151"/>
      <c r="L11" s="7151"/>
      <c r="M11" s="7151"/>
      <c r="N11" s="7151"/>
      <c r="O11" s="3641"/>
      <c r="P11" s="3734" t="s">
        <v>884</v>
      </c>
      <c r="Q11" s="7151" t="str">
        <f>Q12</f>
        <v>Galette berrichonne { aux pommes de terre }</v>
      </c>
      <c r="R11" s="7151"/>
      <c r="S11" s="7151"/>
      <c r="T11" s="7151"/>
      <c r="U11" s="7151"/>
      <c r="V11" s="7151"/>
      <c r="W11" s="7151"/>
      <c r="X11" s="7151"/>
      <c r="Y11" s="7151"/>
      <c r="Z11" s="7151"/>
      <c r="AA11" s="7151"/>
      <c r="AB11" s="7151"/>
      <c r="AC11" s="7151"/>
    </row>
    <row r="12" spans="1:241" ht="20.100000000000001" customHeight="1">
      <c r="A12" s="7264" t="str">
        <f>B12</f>
        <v>Galette berrichonne { aux pommes de terre }</v>
      </c>
      <c r="B12" s="7610" t="s">
        <v>5429</v>
      </c>
      <c r="C12" s="7611"/>
      <c r="D12" s="7611"/>
      <c r="E12" s="7611"/>
      <c r="F12" s="7611"/>
      <c r="G12" s="7611"/>
      <c r="H12" s="7611"/>
      <c r="I12" s="7611"/>
      <c r="J12" s="7611"/>
      <c r="K12" s="7611"/>
      <c r="L12" s="7611"/>
      <c r="M12" s="7611"/>
      <c r="N12" s="7612"/>
      <c r="O12" s="3641"/>
      <c r="P12" s="7264" t="str">
        <f>Q12</f>
        <v>Galette berrichonne { aux pommes de terre }</v>
      </c>
      <c r="Q12" s="7615" t="s">
        <v>5429</v>
      </c>
      <c r="R12" s="7616"/>
      <c r="S12" s="7616"/>
      <c r="T12" s="7616"/>
      <c r="U12" s="7616"/>
      <c r="V12" s="7616"/>
      <c r="W12" s="7616"/>
      <c r="X12" s="7616"/>
      <c r="Y12" s="7616"/>
      <c r="Z12" s="7616"/>
      <c r="AA12" s="7616"/>
      <c r="AB12" s="7616"/>
      <c r="AC12" s="7617"/>
    </row>
    <row r="13" spans="1:241" ht="20.100000000000001" customHeight="1">
      <c r="A13" s="7264"/>
      <c r="B13" s="7613"/>
      <c r="C13" s="7270"/>
      <c r="D13" s="7270"/>
      <c r="E13" s="7270"/>
      <c r="F13" s="7270"/>
      <c r="G13" s="7270"/>
      <c r="H13" s="7270"/>
      <c r="I13" s="7270"/>
      <c r="J13" s="7270"/>
      <c r="K13" s="7270"/>
      <c r="L13" s="7270"/>
      <c r="M13" s="7270"/>
      <c r="N13" s="7614"/>
      <c r="O13" s="3641"/>
      <c r="P13" s="7264"/>
      <c r="Q13" s="7618"/>
      <c r="R13" s="7157"/>
      <c r="S13" s="7157"/>
      <c r="T13" s="7157"/>
      <c r="U13" s="7157"/>
      <c r="V13" s="7157"/>
      <c r="W13" s="7157"/>
      <c r="X13" s="7157"/>
      <c r="Y13" s="7157"/>
      <c r="Z13" s="7157"/>
      <c r="AA13" s="7157"/>
      <c r="AB13" s="7157"/>
      <c r="AC13" s="7282"/>
    </row>
    <row r="14" spans="1:241" ht="20.100000000000001" customHeight="1">
      <c r="A14" s="7264"/>
      <c r="B14" s="7619" t="s">
        <v>5430</v>
      </c>
      <c r="C14" s="7620"/>
      <c r="D14" s="7620"/>
      <c r="E14" s="7620"/>
      <c r="F14" s="7620"/>
      <c r="G14" s="7620"/>
      <c r="H14" s="7620"/>
      <c r="I14" s="7620"/>
      <c r="J14" s="7620"/>
      <c r="K14" s="7620"/>
      <c r="L14" s="7620"/>
      <c r="M14" s="7620"/>
      <c r="N14" s="7621"/>
      <c r="O14" s="3641"/>
      <c r="P14" s="7264"/>
      <c r="Q14" s="7625" t="str">
        <f>B14</f>
        <v>Cuisine Campagne</v>
      </c>
      <c r="R14" s="7160"/>
      <c r="S14" s="7160"/>
      <c r="T14" s="7160"/>
      <c r="U14" s="7160"/>
      <c r="V14" s="7160"/>
      <c r="W14" s="7160"/>
      <c r="X14" s="7160"/>
      <c r="Y14" s="7160"/>
      <c r="Z14" s="7160"/>
      <c r="AA14" s="7160"/>
      <c r="AB14" s="7160"/>
      <c r="AC14" s="7357"/>
    </row>
    <row r="15" spans="1:241" ht="20.100000000000001" customHeight="1" thickBot="1">
      <c r="A15" s="7264"/>
      <c r="B15" s="7622"/>
      <c r="C15" s="7623"/>
      <c r="D15" s="7623"/>
      <c r="E15" s="7623"/>
      <c r="F15" s="7623"/>
      <c r="G15" s="7623"/>
      <c r="H15" s="7623"/>
      <c r="I15" s="7623"/>
      <c r="J15" s="7623"/>
      <c r="K15" s="7623"/>
      <c r="L15" s="7623"/>
      <c r="M15" s="7623"/>
      <c r="N15" s="7624"/>
      <c r="O15" s="3641"/>
      <c r="P15" s="7264"/>
      <c r="Q15" s="7162"/>
      <c r="R15" s="7163"/>
      <c r="S15" s="7163"/>
      <c r="T15" s="7163"/>
      <c r="U15" s="7163"/>
      <c r="V15" s="7163"/>
      <c r="W15" s="7163"/>
      <c r="X15" s="7163"/>
      <c r="Y15" s="7163"/>
      <c r="Z15" s="7163"/>
      <c r="AA15" s="7163"/>
      <c r="AB15" s="7163"/>
      <c r="AC15" s="7164"/>
    </row>
    <row r="16" spans="1:241" ht="20.100000000000001" customHeight="1">
      <c r="A16" s="7264"/>
      <c r="B16" s="864"/>
      <c r="C16" s="864"/>
      <c r="D16" s="864"/>
      <c r="E16" s="864"/>
      <c r="F16" s="7626" t="s">
        <v>5431</v>
      </c>
      <c r="G16" s="7626"/>
      <c r="H16" s="7626"/>
      <c r="I16" s="7628" t="s">
        <v>5432</v>
      </c>
      <c r="J16" s="7628"/>
      <c r="K16" s="3735"/>
      <c r="L16" s="864"/>
      <c r="M16" s="864"/>
      <c r="N16" s="1024"/>
      <c r="O16" s="3641"/>
      <c r="P16" s="7264"/>
      <c r="Q16" s="7630" t="s">
        <v>1104</v>
      </c>
      <c r="R16" s="7598"/>
      <c r="S16" s="7598"/>
      <c r="T16" s="7598"/>
      <c r="U16" s="7598"/>
      <c r="V16" s="7598"/>
      <c r="W16" s="7598"/>
      <c r="X16" s="7598"/>
      <c r="Y16" s="7598"/>
      <c r="Z16" s="7598"/>
      <c r="AA16" s="7598"/>
      <c r="AB16" s="7598"/>
      <c r="AC16" s="7631"/>
    </row>
    <row r="17" spans="1:29" ht="20.100000000000001" customHeight="1" thickBot="1">
      <c r="A17" s="7264"/>
      <c r="B17" s="864"/>
      <c r="C17" s="864"/>
      <c r="D17" s="864"/>
      <c r="E17" s="864"/>
      <c r="F17" s="7627"/>
      <c r="G17" s="7627"/>
      <c r="H17" s="7627"/>
      <c r="I17" s="7629"/>
      <c r="J17" s="7629"/>
      <c r="K17" s="3736"/>
      <c r="L17" s="864"/>
      <c r="M17" s="864"/>
      <c r="N17" s="1024"/>
      <c r="O17" s="3641"/>
      <c r="P17" s="7264"/>
      <c r="Q17" s="7632"/>
      <c r="R17" s="7601"/>
      <c r="S17" s="7601"/>
      <c r="T17" s="7601"/>
      <c r="U17" s="7601"/>
      <c r="V17" s="7601"/>
      <c r="W17" s="7601"/>
      <c r="X17" s="7601"/>
      <c r="Y17" s="7601"/>
      <c r="Z17" s="7601"/>
      <c r="AA17" s="7601"/>
      <c r="AB17" s="7601"/>
      <c r="AC17" s="7633"/>
    </row>
    <row r="18" spans="1:29" ht="20.100000000000001" customHeight="1">
      <c r="A18" s="7264"/>
      <c r="B18" s="864"/>
      <c r="C18" s="864"/>
      <c r="D18" s="864"/>
      <c r="E18" s="864"/>
      <c r="F18" s="7627"/>
      <c r="G18" s="7627"/>
      <c r="H18" s="7627"/>
      <c r="I18" s="7629"/>
      <c r="J18" s="7629"/>
      <c r="K18" s="3736"/>
      <c r="L18" s="864"/>
      <c r="M18" s="864"/>
      <c r="N18" s="1024"/>
      <c r="O18" s="3641"/>
      <c r="P18" s="7264"/>
      <c r="Q18" s="3737"/>
      <c r="R18" s="864"/>
      <c r="S18" s="864"/>
      <c r="T18" s="864"/>
      <c r="U18" s="864"/>
      <c r="V18" s="864"/>
      <c r="W18" s="864"/>
      <c r="X18" s="864"/>
      <c r="Y18" s="864"/>
      <c r="Z18" s="864"/>
      <c r="AA18" s="864"/>
      <c r="AB18" s="864"/>
      <c r="AC18" s="1024"/>
    </row>
    <row r="19" spans="1:29" ht="20.100000000000001" customHeight="1">
      <c r="A19" s="7264"/>
      <c r="B19" s="864"/>
      <c r="C19" s="864"/>
      <c r="D19" s="864"/>
      <c r="E19" s="864"/>
      <c r="F19" s="3641"/>
      <c r="G19" s="7634">
        <v>1</v>
      </c>
      <c r="H19" s="7635"/>
      <c r="I19" s="7646">
        <v>10</v>
      </c>
      <c r="J19" s="7647"/>
      <c r="K19" s="864"/>
      <c r="L19" s="864"/>
      <c r="M19" s="864"/>
      <c r="N19" s="1024"/>
      <c r="O19" s="3641"/>
      <c r="P19" s="7264"/>
      <c r="Q19" s="3737"/>
      <c r="R19" s="864"/>
      <c r="S19" s="864"/>
      <c r="T19" s="864"/>
      <c r="U19" s="864"/>
      <c r="V19" s="864"/>
      <c r="W19" s="864"/>
      <c r="X19" s="864"/>
      <c r="Y19" s="864"/>
      <c r="Z19" s="864"/>
      <c r="AA19" s="864"/>
      <c r="AB19" s="864"/>
      <c r="AC19" s="1024"/>
    </row>
    <row r="20" spans="1:29" ht="20.100000000000001" customHeight="1">
      <c r="A20" s="7264"/>
      <c r="B20" s="3738"/>
      <c r="C20" s="3739"/>
      <c r="D20" s="864"/>
      <c r="E20" s="864"/>
      <c r="F20" s="3641"/>
      <c r="G20" s="7648" t="s">
        <v>763</v>
      </c>
      <c r="H20" s="7649"/>
      <c r="I20" s="7650" t="s">
        <v>766</v>
      </c>
      <c r="J20" s="7651"/>
      <c r="K20" s="864"/>
      <c r="L20" s="864"/>
      <c r="M20" s="864"/>
      <c r="N20" s="1024"/>
      <c r="O20" s="3641"/>
      <c r="P20" s="7264"/>
      <c r="Q20" s="3737"/>
      <c r="R20" s="7184" t="s">
        <v>5433</v>
      </c>
      <c r="S20" s="7184"/>
      <c r="T20" s="7184"/>
      <c r="U20" s="7184"/>
      <c r="V20" s="7184"/>
      <c r="W20" s="7184"/>
      <c r="X20" s="7184"/>
      <c r="Y20" s="7184"/>
      <c r="Z20" s="7184"/>
      <c r="AA20" s="7184"/>
      <c r="AB20" s="7184"/>
      <c r="AC20" s="1024"/>
    </row>
    <row r="21" spans="1:29" ht="20.100000000000001" customHeight="1">
      <c r="A21" s="7264"/>
      <c r="B21" s="3740" t="s">
        <v>761</v>
      </c>
      <c r="C21" s="1439" t="s">
        <v>1631</v>
      </c>
      <c r="D21" s="864"/>
      <c r="E21" s="864"/>
      <c r="F21" s="864"/>
      <c r="G21" s="7605"/>
      <c r="H21" s="7606"/>
      <c r="I21" s="7605"/>
      <c r="J21" s="7607"/>
      <c r="K21" s="7608" t="s">
        <v>913</v>
      </c>
      <c r="L21" s="7608"/>
      <c r="M21" s="7608"/>
      <c r="N21" s="7609"/>
      <c r="O21" s="3641"/>
      <c r="P21" s="7264"/>
      <c r="Q21" s="3737"/>
      <c r="R21" s="7184"/>
      <c r="S21" s="7184"/>
      <c r="T21" s="7184"/>
      <c r="U21" s="7184"/>
      <c r="V21" s="7184"/>
      <c r="W21" s="7184"/>
      <c r="X21" s="7184"/>
      <c r="Y21" s="7184"/>
      <c r="Z21" s="7184"/>
      <c r="AA21" s="7184"/>
      <c r="AB21" s="7184"/>
      <c r="AC21" s="1024"/>
    </row>
    <row r="22" spans="1:29" ht="20.100000000000001" customHeight="1">
      <c r="A22" s="7264"/>
      <c r="B22" s="3741">
        <v>0.3</v>
      </c>
      <c r="C22" s="7654" t="s">
        <v>5434</v>
      </c>
      <c r="D22" s="7654"/>
      <c r="E22" s="7654"/>
      <c r="F22" s="7655"/>
      <c r="G22" s="7656">
        <f>IF(ISTEXT(B22),0,(B22/B38)*G19)</f>
        <v>0.33632286995515698</v>
      </c>
      <c r="H22" s="7657"/>
      <c r="I22" s="7656">
        <f>IF(ISTEXT(B22),0,(B22/B41)*I19)</f>
        <v>3</v>
      </c>
      <c r="J22" s="7658"/>
      <c r="K22" s="7636" t="s">
        <v>5435</v>
      </c>
      <c r="L22" s="7636"/>
      <c r="M22" s="7636"/>
      <c r="N22" s="7637"/>
      <c r="O22" s="3641"/>
      <c r="P22" s="7264"/>
      <c r="Q22" s="3737"/>
      <c r="R22" s="7184"/>
      <c r="S22" s="7184"/>
      <c r="T22" s="7184"/>
      <c r="U22" s="7184"/>
      <c r="V22" s="7184"/>
      <c r="W22" s="7184"/>
      <c r="X22" s="7184"/>
      <c r="Y22" s="7184"/>
      <c r="Z22" s="7184"/>
      <c r="AA22" s="7184"/>
      <c r="AB22" s="7184"/>
      <c r="AC22" s="1024"/>
    </row>
    <row r="23" spans="1:29" ht="20.100000000000001" customHeight="1">
      <c r="A23" s="7264"/>
      <c r="B23" s="3741">
        <v>0.3</v>
      </c>
      <c r="C23" s="7642" t="s">
        <v>5436</v>
      </c>
      <c r="D23" s="7642"/>
      <c r="E23" s="7642"/>
      <c r="F23" s="7642"/>
      <c r="G23" s="7643">
        <f>IF(ISTEXT(B23),0,(B23/B$38)*G$19)</f>
        <v>0.33632286995515698</v>
      </c>
      <c r="H23" s="7644"/>
      <c r="I23" s="7643">
        <f>IF(ISTEXT(B23),0,(B23/B$41)*I$19)</f>
        <v>3</v>
      </c>
      <c r="J23" s="7645"/>
      <c r="K23" s="7638"/>
      <c r="L23" s="7638"/>
      <c r="M23" s="7638"/>
      <c r="N23" s="7639"/>
      <c r="O23" s="3641"/>
      <c r="P23" s="7264"/>
      <c r="Q23" s="3737"/>
      <c r="R23" s="864"/>
      <c r="S23" s="864"/>
      <c r="T23" s="864"/>
      <c r="U23" s="864"/>
      <c r="V23" s="864"/>
      <c r="W23" s="864"/>
      <c r="X23" s="864"/>
      <c r="Y23" s="864"/>
      <c r="Z23" s="864"/>
      <c r="AA23" s="864"/>
      <c r="AB23" s="864"/>
      <c r="AC23" s="1024"/>
    </row>
    <row r="24" spans="1:29" ht="20.100000000000001" customHeight="1">
      <c r="A24" s="7264"/>
      <c r="B24" s="3741"/>
      <c r="C24" s="7642"/>
      <c r="D24" s="7642"/>
      <c r="E24" s="7642"/>
      <c r="F24" s="7642"/>
      <c r="G24" s="3743"/>
      <c r="H24" s="3744"/>
      <c r="I24" s="3743"/>
      <c r="J24" s="3745"/>
      <c r="K24" s="7638"/>
      <c r="L24" s="7638"/>
      <c r="M24" s="7638"/>
      <c r="N24" s="7639"/>
      <c r="O24" s="3641"/>
      <c r="P24" s="7264"/>
      <c r="Q24" s="3737"/>
      <c r="R24" s="864"/>
      <c r="S24" s="864"/>
      <c r="T24" s="864"/>
      <c r="U24" s="864"/>
      <c r="V24" s="864"/>
      <c r="W24" s="864"/>
      <c r="X24" s="864"/>
      <c r="Y24" s="864"/>
      <c r="Z24" s="864"/>
      <c r="AA24" s="864"/>
      <c r="AB24" s="864"/>
      <c r="AC24" s="1024"/>
    </row>
    <row r="25" spans="1:29" ht="20.100000000000001" customHeight="1">
      <c r="A25" s="7264"/>
      <c r="B25" s="3741"/>
      <c r="C25" s="7642"/>
      <c r="D25" s="7642"/>
      <c r="E25" s="7642"/>
      <c r="F25" s="7642"/>
      <c r="G25" s="7643">
        <f>IF(ISTEXT(B25),0,(B25/B$38)*G$19)</f>
        <v>0</v>
      </c>
      <c r="H25" s="7644"/>
      <c r="I25" s="7643">
        <f>IF(ISTEXT(B25),0,(B25/B$41)*I$19)</f>
        <v>0</v>
      </c>
      <c r="J25" s="7645"/>
      <c r="K25" s="7638"/>
      <c r="L25" s="7638"/>
      <c r="M25" s="7638"/>
      <c r="N25" s="7639"/>
      <c r="O25" s="3641"/>
      <c r="P25" s="7264"/>
      <c r="Q25" s="3737"/>
      <c r="R25" s="864"/>
      <c r="S25" s="864"/>
      <c r="T25" s="864"/>
      <c r="U25" s="864"/>
      <c r="V25" s="3641"/>
      <c r="W25" s="864"/>
      <c r="X25" s="864"/>
      <c r="Y25" s="864"/>
      <c r="Z25" s="864"/>
      <c r="AA25" s="864"/>
      <c r="AB25" s="864"/>
      <c r="AC25" s="1024"/>
    </row>
    <row r="26" spans="1:29" ht="20.100000000000001" customHeight="1">
      <c r="A26" s="7264"/>
      <c r="B26" s="3741"/>
      <c r="C26" s="7642"/>
      <c r="D26" s="7642"/>
      <c r="E26" s="7642"/>
      <c r="F26" s="7642"/>
      <c r="G26" s="7643">
        <f>IF(ISTEXT(B26),0,(B26/B$38)*G$19)</f>
        <v>0</v>
      </c>
      <c r="H26" s="7644"/>
      <c r="I26" s="7643">
        <f>IF(ISTEXT(B26),0,(B26/B$41)*I$19)</f>
        <v>0</v>
      </c>
      <c r="J26" s="7645"/>
      <c r="K26" s="7638"/>
      <c r="L26" s="7638"/>
      <c r="M26" s="7638"/>
      <c r="N26" s="7639"/>
      <c r="O26" s="3641"/>
      <c r="P26" s="7264"/>
      <c r="Q26" s="3737"/>
      <c r="R26" s="864"/>
      <c r="S26" s="864"/>
      <c r="T26" s="864"/>
      <c r="U26" s="864"/>
      <c r="V26" s="864"/>
      <c r="W26" s="864"/>
      <c r="X26" s="864"/>
      <c r="Y26" s="864"/>
      <c r="Z26" s="864"/>
      <c r="AA26" s="864"/>
      <c r="AB26" s="864"/>
      <c r="AC26" s="1024"/>
    </row>
    <row r="27" spans="1:29" ht="20.100000000000001" customHeight="1">
      <c r="A27" s="7264"/>
      <c r="B27" s="3741">
        <v>7.0000000000000001E-3</v>
      </c>
      <c r="C27" s="7652" t="s">
        <v>965</v>
      </c>
      <c r="D27" s="7652"/>
      <c r="E27" s="7652"/>
      <c r="F27" s="7653"/>
      <c r="G27" s="7643">
        <f>IF(ISTEXT(B27),0,(B27/B$38)*G$19)</f>
        <v>7.8475336322869974E-3</v>
      </c>
      <c r="H27" s="7644"/>
      <c r="I27" s="7643">
        <f>IF(ISTEXT(B27),0,(B27/B$41)*I$19)</f>
        <v>7.0000000000000007E-2</v>
      </c>
      <c r="J27" s="7645"/>
      <c r="K27" s="7638"/>
      <c r="L27" s="7638"/>
      <c r="M27" s="7638"/>
      <c r="N27" s="7639"/>
      <c r="O27" s="3641"/>
      <c r="P27" s="7264"/>
      <c r="Q27" s="3737"/>
      <c r="R27" s="864"/>
      <c r="S27" s="864"/>
      <c r="T27" s="864"/>
      <c r="U27" s="864"/>
      <c r="V27" s="864"/>
      <c r="W27" s="864"/>
      <c r="X27" s="864"/>
      <c r="Y27" s="864"/>
      <c r="Z27" s="864"/>
      <c r="AA27" s="864"/>
      <c r="AB27" s="864"/>
      <c r="AC27" s="1024"/>
    </row>
    <row r="28" spans="1:29" ht="20.100000000000001" customHeight="1">
      <c r="A28" s="7264"/>
      <c r="B28" s="3741">
        <v>0.02</v>
      </c>
      <c r="C28" s="7652" t="s">
        <v>5437</v>
      </c>
      <c r="D28" s="7652"/>
      <c r="E28" s="7652"/>
      <c r="F28" s="7653"/>
      <c r="G28" s="7643">
        <f>IF(ISTEXT(B28),0,(B28/B$38)*G$19)</f>
        <v>2.2421524663677132E-2</v>
      </c>
      <c r="H28" s="7644"/>
      <c r="I28" s="7643">
        <f>IF(ISTEXT(B28),0,(B28/B$41)*I$19)</f>
        <v>0.2</v>
      </c>
      <c r="J28" s="7645"/>
      <c r="K28" s="7638"/>
      <c r="L28" s="7638"/>
      <c r="M28" s="7638"/>
      <c r="N28" s="7639"/>
      <c r="O28" s="3641"/>
      <c r="P28" s="7264"/>
      <c r="Q28" s="3737"/>
      <c r="R28" s="864"/>
      <c r="S28" s="864"/>
      <c r="T28" s="864"/>
      <c r="U28" s="864"/>
      <c r="V28" s="864"/>
      <c r="W28" s="864"/>
      <c r="X28" s="864"/>
      <c r="Y28" s="3748"/>
      <c r="Z28" s="3748"/>
      <c r="AA28" s="3748"/>
      <c r="AB28" s="3748"/>
      <c r="AC28" s="3749"/>
    </row>
    <row r="29" spans="1:29" ht="20.100000000000001" customHeight="1">
      <c r="A29" s="7264"/>
      <c r="B29" s="3750">
        <v>0.08</v>
      </c>
      <c r="C29" s="7652" t="s">
        <v>5438</v>
      </c>
      <c r="D29" s="7652"/>
      <c r="E29" s="7652"/>
      <c r="F29" s="7653"/>
      <c r="G29" s="7643">
        <f>IF(ISTEXT(B29),0,(B29/B$38)*G$19)</f>
        <v>8.9686098654708529E-2</v>
      </c>
      <c r="H29" s="7644"/>
      <c r="I29" s="7643">
        <f>IF(ISTEXT(B29),0,(B29/B$41)*I$19)</f>
        <v>0.8</v>
      </c>
      <c r="J29" s="7645"/>
      <c r="K29" s="7638"/>
      <c r="L29" s="7638"/>
      <c r="M29" s="7638"/>
      <c r="N29" s="7639"/>
      <c r="O29" s="3641"/>
      <c r="P29" s="7264"/>
      <c r="Q29" s="3737"/>
      <c r="R29" s="864"/>
      <c r="S29" s="864"/>
      <c r="T29" s="864"/>
      <c r="U29" s="864"/>
      <c r="V29" s="864"/>
      <c r="W29" s="864"/>
      <c r="X29" s="864"/>
      <c r="Y29" s="864"/>
      <c r="Z29" s="864"/>
      <c r="AA29" s="864"/>
      <c r="AB29" s="864"/>
      <c r="AC29" s="1024"/>
    </row>
    <row r="30" spans="1:29" ht="20.100000000000001" customHeight="1">
      <c r="A30" s="7264"/>
      <c r="B30" s="3750"/>
      <c r="C30" s="3746"/>
      <c r="D30" s="3746"/>
      <c r="E30" s="3746"/>
      <c r="F30" s="3747"/>
      <c r="G30" s="3743"/>
      <c r="H30" s="3744"/>
      <c r="I30" s="3743"/>
      <c r="J30" s="3745"/>
      <c r="K30" s="7638"/>
      <c r="L30" s="7638"/>
      <c r="M30" s="7638"/>
      <c r="N30" s="7639"/>
      <c r="O30" s="3641"/>
      <c r="P30" s="7264"/>
      <c r="Q30" s="3737"/>
      <c r="R30" s="864"/>
      <c r="S30" s="864"/>
      <c r="T30" s="864"/>
      <c r="U30" s="864"/>
      <c r="V30" s="864"/>
      <c r="W30" s="864"/>
      <c r="X30" s="864"/>
      <c r="Y30" s="864"/>
      <c r="Z30" s="864"/>
      <c r="AA30" s="864"/>
      <c r="AB30" s="864"/>
      <c r="AC30" s="1024"/>
    </row>
    <row r="31" spans="1:29" ht="20.100000000000001" customHeight="1">
      <c r="A31" s="7264"/>
      <c r="B31" s="3741"/>
      <c r="C31" s="7660" t="s">
        <v>5439</v>
      </c>
      <c r="D31" s="7660"/>
      <c r="E31" s="7660"/>
      <c r="F31" s="7661"/>
      <c r="G31" s="7662">
        <f>IF(ISTEXT(B31),0,(B31/B$38)*G$19)</f>
        <v>0</v>
      </c>
      <c r="H31" s="7659"/>
      <c r="I31" s="7662">
        <f>IF(ISTEXT(B31),0,(B31/B$41)*I$19)</f>
        <v>0</v>
      </c>
      <c r="J31" s="7663"/>
      <c r="K31" s="7640"/>
      <c r="L31" s="7640"/>
      <c r="M31" s="7640"/>
      <c r="N31" s="7641"/>
      <c r="O31" s="3641"/>
      <c r="P31" s="7264"/>
      <c r="Q31" s="3737"/>
      <c r="R31" s="864"/>
      <c r="S31" s="864"/>
      <c r="T31" s="864"/>
      <c r="U31" s="864"/>
      <c r="V31" s="864"/>
      <c r="W31" s="864"/>
      <c r="X31" s="864"/>
      <c r="Y31" s="864"/>
      <c r="Z31" s="864"/>
      <c r="AA31" s="864"/>
      <c r="AB31" s="864"/>
      <c r="AC31" s="1024"/>
    </row>
    <row r="32" spans="1:29" ht="20.100000000000001" customHeight="1">
      <c r="A32" s="7264"/>
      <c r="B32" s="3752"/>
      <c r="C32" s="3742"/>
      <c r="D32" s="3753"/>
      <c r="E32" s="3754"/>
      <c r="F32" s="3742"/>
      <c r="G32" s="7657"/>
      <c r="H32" s="7657"/>
      <c r="I32" s="7657">
        <f>IF(ISTEXT(B32),0,(B32/B$41)*I$19)</f>
        <v>0</v>
      </c>
      <c r="J32" s="7657"/>
      <c r="K32" s="3755"/>
      <c r="L32" s="3756"/>
      <c r="M32" s="3756"/>
      <c r="N32" s="3757"/>
      <c r="O32" s="3641"/>
      <c r="P32" s="7264"/>
      <c r="Q32" s="3737"/>
      <c r="R32" s="1052" t="s">
        <v>5440</v>
      </c>
      <c r="S32" s="3758" t="s">
        <v>832</v>
      </c>
      <c r="T32" s="1437" t="s">
        <v>5441</v>
      </c>
      <c r="U32" s="864"/>
      <c r="V32" s="864"/>
      <c r="W32" s="864"/>
      <c r="X32" s="864"/>
      <c r="Y32" s="864"/>
      <c r="Z32" s="864"/>
      <c r="AA32" s="864"/>
      <c r="AB32" s="864"/>
      <c r="AC32" s="1024"/>
    </row>
    <row r="33" spans="1:29" ht="20.100000000000001" customHeight="1">
      <c r="A33" s="7264"/>
      <c r="B33" s="837">
        <f>SUM(B22:B31)</f>
        <v>0.70699999999999996</v>
      </c>
      <c r="C33" s="7652" t="s">
        <v>5442</v>
      </c>
      <c r="D33" s="7652"/>
      <c r="E33" s="7652"/>
      <c r="F33" s="7652"/>
      <c r="G33" s="7644">
        <f>IF(ISTEXT(B33),0,(B33/B$38)*G$19)</f>
        <v>0.79260089686098656</v>
      </c>
      <c r="H33" s="7644"/>
      <c r="I33" s="7644">
        <f>IF(ISTEXT($B33),0,($B33/B$41)*I$19)</f>
        <v>7.0699999999999994</v>
      </c>
      <c r="J33" s="7644"/>
      <c r="K33" s="3759"/>
      <c r="L33" s="3756"/>
      <c r="M33" s="3756"/>
      <c r="N33" s="3757"/>
      <c r="O33" s="3641"/>
      <c r="P33" s="7264"/>
      <c r="Q33" s="3737"/>
      <c r="R33" s="864"/>
      <c r="S33" s="864"/>
      <c r="T33" s="1437" t="s">
        <v>5443</v>
      </c>
      <c r="U33" s="864"/>
      <c r="V33" s="864"/>
      <c r="W33" s="864"/>
      <c r="X33" s="864"/>
      <c r="Y33" s="864"/>
      <c r="Z33" s="864"/>
      <c r="AA33" s="864"/>
      <c r="AB33" s="864"/>
      <c r="AC33" s="1024"/>
    </row>
    <row r="34" spans="1:29" ht="20.100000000000001" customHeight="1">
      <c r="A34" s="7264"/>
      <c r="B34" s="3752"/>
      <c r="C34" s="3751"/>
      <c r="D34" s="3760"/>
      <c r="E34" s="3761"/>
      <c r="F34" s="3751"/>
      <c r="G34" s="7659"/>
      <c r="H34" s="7659"/>
      <c r="I34" s="7659">
        <f>IF(ISTEXT(B34),0,(B34/B$41)*I$19)</f>
        <v>0</v>
      </c>
      <c r="J34" s="7659"/>
      <c r="K34" s="3762"/>
      <c r="L34" s="3756"/>
      <c r="M34" s="3756"/>
      <c r="N34" s="3757"/>
      <c r="O34" s="3641"/>
      <c r="P34" s="7264"/>
      <c r="Q34" s="3737"/>
      <c r="R34" s="864"/>
      <c r="S34" s="864"/>
      <c r="T34" s="1075"/>
      <c r="U34" s="864"/>
      <c r="V34" s="864"/>
      <c r="W34" s="864"/>
      <c r="X34" s="864"/>
      <c r="Y34" s="864"/>
      <c r="Z34" s="864"/>
      <c r="AA34" s="864"/>
      <c r="AB34" s="864"/>
      <c r="AC34" s="1024"/>
    </row>
    <row r="35" spans="1:29" ht="20.100000000000001" customHeight="1">
      <c r="A35" s="7264"/>
      <c r="B35" s="3741">
        <v>0.185</v>
      </c>
      <c r="C35" s="7654" t="s">
        <v>5444</v>
      </c>
      <c r="D35" s="7654"/>
      <c r="E35" s="7654"/>
      <c r="F35" s="7655"/>
      <c r="G35" s="7656">
        <f>IF(ISTEXT(B35),0,(B35/B38)*G19)</f>
        <v>0.20739910313901347</v>
      </c>
      <c r="H35" s="7658"/>
      <c r="I35" s="7656">
        <f>IF(ISTEXT(B35),0,(B35/B$41)*I$19)</f>
        <v>1.85</v>
      </c>
      <c r="J35" s="7658"/>
      <c r="K35" s="7678" t="s">
        <v>5445</v>
      </c>
      <c r="L35" s="7679"/>
      <c r="M35" s="7679"/>
      <c r="N35" s="7680"/>
      <c r="O35" s="3641"/>
      <c r="P35" s="7264"/>
      <c r="Q35" s="3737"/>
      <c r="R35" s="845"/>
      <c r="S35" s="845"/>
      <c r="T35" s="1437"/>
      <c r="U35" s="845"/>
      <c r="V35" s="864"/>
      <c r="W35" s="864"/>
      <c r="X35" s="864"/>
      <c r="Y35" s="864"/>
      <c r="Z35" s="864"/>
      <c r="AA35" s="864"/>
      <c r="AB35" s="864"/>
      <c r="AC35" s="1024"/>
    </row>
    <row r="36" spans="1:29" ht="20.100000000000001" customHeight="1">
      <c r="A36" s="7264"/>
      <c r="B36" s="3741">
        <v>0.04</v>
      </c>
      <c r="C36" s="7660" t="s">
        <v>5446</v>
      </c>
      <c r="D36" s="7660"/>
      <c r="E36" s="7660"/>
      <c r="F36" s="7661"/>
      <c r="G36" s="7662"/>
      <c r="H36" s="7663"/>
      <c r="I36" s="7662"/>
      <c r="J36" s="7663"/>
      <c r="K36" s="7681"/>
      <c r="L36" s="7682"/>
      <c r="M36" s="7682"/>
      <c r="N36" s="7683"/>
      <c r="O36" s="3641"/>
      <c r="P36" s="7264"/>
      <c r="Q36" s="3737"/>
      <c r="R36" s="845"/>
      <c r="S36" s="845"/>
      <c r="T36" s="1075"/>
      <c r="U36" s="845"/>
      <c r="V36" s="864"/>
      <c r="W36" s="864"/>
      <c r="X36" s="864"/>
      <c r="Y36" s="864"/>
      <c r="Z36" s="864"/>
      <c r="AA36" s="864"/>
      <c r="AB36" s="864"/>
      <c r="AC36" s="1024"/>
    </row>
    <row r="37" spans="1:29" ht="20.100000000000001" customHeight="1">
      <c r="A37" s="7264"/>
      <c r="B37" s="3763"/>
      <c r="C37" s="3764"/>
      <c r="D37" s="3764"/>
      <c r="E37" s="3764"/>
      <c r="F37" s="3764"/>
      <c r="G37" s="3765"/>
      <c r="H37" s="3766"/>
      <c r="I37" s="3765"/>
      <c r="J37" s="3767"/>
      <c r="K37" s="3768"/>
      <c r="L37" s="3769"/>
      <c r="M37" s="3769"/>
      <c r="N37" s="3770"/>
      <c r="O37" s="3641"/>
      <c r="P37" s="7264"/>
      <c r="Q37" s="3737"/>
      <c r="R37" s="3640"/>
      <c r="S37" s="3640"/>
      <c r="T37" s="3640"/>
      <c r="U37" s="3640"/>
      <c r="V37" s="864"/>
      <c r="W37" s="864"/>
      <c r="X37" s="864"/>
      <c r="Y37" s="864"/>
      <c r="Z37" s="864"/>
      <c r="AA37" s="864"/>
      <c r="AB37" s="864"/>
      <c r="AC37" s="1024"/>
    </row>
    <row r="38" spans="1:29" ht="20.100000000000001" customHeight="1">
      <c r="A38" s="7264"/>
      <c r="B38" s="843">
        <f>SUM(B22:B31,B35)</f>
        <v>0.8919999999999999</v>
      </c>
      <c r="C38" s="3771"/>
      <c r="D38" s="7684" t="s">
        <v>1638</v>
      </c>
      <c r="E38" s="7684"/>
      <c r="F38" s="7684"/>
      <c r="G38" s="7643">
        <f>SUM(G22:H31,G35:H36)</f>
        <v>1</v>
      </c>
      <c r="H38" s="7644">
        <f>SUM(H22:H35)</f>
        <v>0</v>
      </c>
      <c r="I38" s="7643">
        <f>SUM(I22:J31,I35:J36)</f>
        <v>8.92</v>
      </c>
      <c r="J38" s="7645">
        <f>SUM(J22:J35)</f>
        <v>0</v>
      </c>
      <c r="K38" s="3773"/>
      <c r="L38" s="3769"/>
      <c r="M38" s="3769"/>
      <c r="N38" s="3770"/>
      <c r="O38" s="3641"/>
      <c r="P38" s="7264"/>
      <c r="Q38" s="3737"/>
      <c r="R38" s="3640"/>
      <c r="S38" s="3640"/>
      <c r="T38" s="3640"/>
      <c r="U38" s="3640"/>
      <c r="V38" s="864"/>
      <c r="W38" s="864"/>
      <c r="X38" s="864"/>
      <c r="Y38" s="864"/>
      <c r="Z38" s="864"/>
      <c r="AA38" s="864"/>
      <c r="AB38" s="864"/>
      <c r="AC38" s="1024"/>
    </row>
    <row r="39" spans="1:29" ht="20.100000000000001" customHeight="1">
      <c r="A39" s="7264"/>
      <c r="B39" s="843"/>
      <c r="C39" s="3771"/>
      <c r="D39" s="3772"/>
      <c r="E39" s="3772"/>
      <c r="F39" s="3772"/>
      <c r="G39" s="3743"/>
      <c r="H39" s="3744"/>
      <c r="I39" s="3743"/>
      <c r="J39" s="3745"/>
      <c r="K39" s="3773"/>
      <c r="L39" s="3769"/>
      <c r="M39" s="3769"/>
      <c r="N39" s="3770"/>
      <c r="O39" s="3641"/>
      <c r="P39" s="7264"/>
      <c r="Q39" s="1433"/>
      <c r="R39" s="864"/>
      <c r="S39" s="864"/>
      <c r="T39" s="864"/>
      <c r="U39" s="864"/>
      <c r="V39" s="864"/>
      <c r="W39" s="864"/>
      <c r="X39" s="864"/>
      <c r="Y39" s="864"/>
      <c r="Z39" s="864"/>
      <c r="AA39" s="864"/>
      <c r="AB39" s="864"/>
      <c r="AC39" s="1024"/>
    </row>
    <row r="40" spans="1:29" ht="20.100000000000001" customHeight="1">
      <c r="A40" s="7264"/>
      <c r="B40" s="843"/>
      <c r="C40" s="3771"/>
      <c r="D40" s="3772"/>
      <c r="E40" s="3772"/>
      <c r="F40" s="3772"/>
      <c r="G40" s="3744"/>
      <c r="H40" s="3744"/>
      <c r="I40" s="7664" t="s">
        <v>761</v>
      </c>
      <c r="J40" s="7665"/>
      <c r="K40" s="3773"/>
      <c r="L40" s="3769"/>
      <c r="M40" s="3769"/>
      <c r="N40" s="3770"/>
      <c r="O40" s="3641"/>
      <c r="P40" s="7264"/>
      <c r="Q40" s="3774" t="s">
        <v>1628</v>
      </c>
      <c r="R40" s="864"/>
      <c r="S40" s="864"/>
      <c r="T40" s="864"/>
      <c r="U40" s="864"/>
      <c r="V40" s="864"/>
      <c r="W40" s="864"/>
      <c r="X40" s="864"/>
      <c r="Y40" s="864"/>
      <c r="Z40" s="864"/>
      <c r="AA40" s="864"/>
      <c r="AB40" s="864"/>
      <c r="AC40" s="1024"/>
    </row>
    <row r="41" spans="1:29" ht="20.100000000000001" customHeight="1">
      <c r="A41" s="7264"/>
      <c r="B41" s="3775">
        <f>B38/I41</f>
        <v>1</v>
      </c>
      <c r="C41" s="1073" t="s">
        <v>5447</v>
      </c>
      <c r="D41" s="1449"/>
      <c r="E41" s="3641"/>
      <c r="F41" s="1449"/>
      <c r="G41" s="3776" t="s">
        <v>5440</v>
      </c>
      <c r="H41" s="3777" t="s">
        <v>832</v>
      </c>
      <c r="I41" s="7666">
        <f>B38</f>
        <v>0.8919999999999999</v>
      </c>
      <c r="J41" s="7667"/>
      <c r="K41" s="885"/>
      <c r="L41" s="864"/>
      <c r="M41" s="864"/>
      <c r="N41" s="834"/>
      <c r="O41" s="3641"/>
      <c r="P41" s="7264"/>
      <c r="Q41" s="1433" t="str">
        <f ca="1">CELL("nomfichier",P34)</f>
        <v>D:\Données\1.UPRT\0-UPRT.fait\1-UPRT.FR-SITE-WEB\ff-fiches-fabrications\ff.fiches.fabrication.2023\ffr.restaurant.2023\[S_SOYEZ.CREATIFS.xlsx]galette PT</v>
      </c>
      <c r="R41" s="864"/>
      <c r="S41" s="864"/>
      <c r="T41" s="864"/>
      <c r="U41" s="864"/>
      <c r="V41" s="864"/>
      <c r="W41" s="864"/>
      <c r="X41" s="864"/>
      <c r="Y41" s="864"/>
      <c r="Z41" s="864"/>
      <c r="AA41" s="864"/>
      <c r="AB41" s="864"/>
      <c r="AC41" s="1024"/>
    </row>
    <row r="42" spans="1:29" ht="20.100000000000001" customHeight="1" thickBot="1">
      <c r="A42" s="7264"/>
      <c r="B42" s="843"/>
      <c r="C42" s="1073"/>
      <c r="D42" s="1449"/>
      <c r="E42" s="3778"/>
      <c r="F42" s="1449"/>
      <c r="G42" s="845"/>
      <c r="H42" s="845"/>
      <c r="I42" s="3779"/>
      <c r="J42" s="845"/>
      <c r="K42" s="885"/>
      <c r="L42" s="864"/>
      <c r="M42" s="864"/>
      <c r="N42" s="834"/>
      <c r="O42" s="3641"/>
      <c r="P42" s="7264"/>
      <c r="Q42" s="1433"/>
      <c r="R42" s="864"/>
      <c r="S42" s="864"/>
      <c r="T42" s="864"/>
      <c r="U42" s="864"/>
      <c r="V42" s="864"/>
      <c r="W42" s="864"/>
      <c r="X42" s="864"/>
      <c r="Y42" s="864"/>
      <c r="Z42" s="864"/>
      <c r="AA42" s="864"/>
      <c r="AB42" s="864"/>
      <c r="AC42" s="1024"/>
    </row>
    <row r="43" spans="1:29" ht="20.100000000000001" customHeight="1">
      <c r="A43" s="7264"/>
      <c r="B43" s="1075"/>
      <c r="C43" s="843"/>
      <c r="D43" s="1449"/>
      <c r="E43" s="1449"/>
      <c r="F43" s="1449"/>
      <c r="G43" s="845"/>
      <c r="H43" s="845"/>
      <c r="I43" s="845"/>
      <c r="J43" s="845"/>
      <c r="K43" s="885"/>
      <c r="L43" s="864"/>
      <c r="M43" s="864"/>
      <c r="N43" s="834"/>
      <c r="O43" s="3641"/>
      <c r="P43" s="7264"/>
      <c r="Q43" s="1460"/>
      <c r="R43" s="1461"/>
      <c r="S43" s="1461"/>
      <c r="T43" s="1461"/>
      <c r="U43" s="896"/>
      <c r="V43" s="896"/>
      <c r="W43" s="896"/>
      <c r="X43" s="896"/>
      <c r="Y43" s="896"/>
      <c r="Z43" s="896"/>
      <c r="AA43" s="896"/>
      <c r="AB43" s="896"/>
      <c r="AC43" s="897"/>
    </row>
    <row r="44" spans="1:29" ht="20.100000000000001" customHeight="1">
      <c r="A44" s="7264"/>
      <c r="B44" s="3780" t="s">
        <v>5448</v>
      </c>
      <c r="C44" s="3781"/>
      <c r="D44" s="3781"/>
      <c r="E44" s="3781"/>
      <c r="F44" s="3781"/>
      <c r="G44" s="3781"/>
      <c r="H44" s="3781"/>
      <c r="I44" s="3781"/>
      <c r="J44" s="3781"/>
      <c r="K44" s="3781"/>
      <c r="L44" s="3781"/>
      <c r="M44" s="3781"/>
      <c r="N44" s="3782"/>
      <c r="O44" s="3641"/>
      <c r="P44" s="7264"/>
      <c r="Q44" s="3737"/>
      <c r="R44" s="864" t="s">
        <v>904</v>
      </c>
      <c r="S44" s="1463" t="s">
        <v>1650</v>
      </c>
      <c r="T44" s="864"/>
      <c r="U44" s="864"/>
      <c r="V44" s="7176" t="s">
        <v>5449</v>
      </c>
      <c r="W44" s="7176"/>
      <c r="X44" s="7176"/>
      <c r="Y44" s="7176"/>
      <c r="Z44" s="7176"/>
      <c r="AA44" s="7176"/>
      <c r="AB44" s="7176"/>
      <c r="AC44" s="7668"/>
    </row>
    <row r="45" spans="1:29" ht="20.100000000000001" customHeight="1">
      <c r="A45" s="7264"/>
      <c r="B45" s="7669" t="s">
        <v>5450</v>
      </c>
      <c r="C45" s="7591" t="s">
        <v>5451</v>
      </c>
      <c r="D45" s="7670"/>
      <c r="E45" s="7670"/>
      <c r="F45" s="7670"/>
      <c r="G45" s="7670"/>
      <c r="H45" s="7670"/>
      <c r="I45" s="7670"/>
      <c r="J45" s="7670"/>
      <c r="K45" s="7670"/>
      <c r="L45" s="7670"/>
      <c r="M45" s="7670"/>
      <c r="N45" s="7671"/>
      <c r="O45" s="3641"/>
      <c r="P45" s="7264"/>
      <c r="Q45" s="864"/>
      <c r="R45" s="864"/>
      <c r="S45" s="864"/>
      <c r="T45" s="864"/>
      <c r="U45" s="864"/>
      <c r="V45" s="1467"/>
      <c r="W45" s="1467" t="s">
        <v>1653</v>
      </c>
      <c r="X45" s="1467"/>
      <c r="Y45" s="1467"/>
      <c r="Z45" s="1467"/>
      <c r="AA45" s="1467"/>
      <c r="AB45" s="1467"/>
      <c r="AC45" s="3783"/>
    </row>
    <row r="46" spans="1:29" ht="20.100000000000001" customHeight="1">
      <c r="A46" s="7264"/>
      <c r="B46" s="7669"/>
      <c r="C46" s="7591" t="s">
        <v>5452</v>
      </c>
      <c r="D46" s="7670"/>
      <c r="E46" s="7670"/>
      <c r="F46" s="7670"/>
      <c r="G46" s="7670"/>
      <c r="H46" s="7670"/>
      <c r="I46" s="7670"/>
      <c r="J46" s="7670"/>
      <c r="K46" s="7670"/>
      <c r="L46" s="7670"/>
      <c r="M46" s="7670"/>
      <c r="N46" s="7671"/>
      <c r="O46" s="3641"/>
      <c r="P46" s="7264"/>
      <c r="Q46" s="7672" t="s">
        <v>1654</v>
      </c>
      <c r="R46" s="7673"/>
      <c r="S46" s="7673"/>
      <c r="T46" s="7673"/>
      <c r="U46" s="7673"/>
      <c r="V46" s="7673"/>
      <c r="W46" s="7673"/>
      <c r="X46" s="7673"/>
      <c r="Y46" s="7673"/>
      <c r="Z46" s="7673"/>
      <c r="AA46" s="7673"/>
      <c r="AB46" s="7673"/>
      <c r="AC46" s="7674"/>
    </row>
    <row r="47" spans="1:29" ht="20.100000000000001" customHeight="1" thickBot="1">
      <c r="A47" s="7264"/>
      <c r="B47" s="3784" t="s">
        <v>5453</v>
      </c>
      <c r="C47" s="7591" t="s">
        <v>5454</v>
      </c>
      <c r="D47" s="7670"/>
      <c r="E47" s="7670"/>
      <c r="F47" s="7670"/>
      <c r="G47" s="7670"/>
      <c r="H47" s="7670"/>
      <c r="I47" s="7670"/>
      <c r="J47" s="7670"/>
      <c r="K47" s="7670"/>
      <c r="L47" s="7670"/>
      <c r="M47" s="7670"/>
      <c r="N47" s="7671"/>
      <c r="O47" s="3641"/>
      <c r="P47" s="7264"/>
      <c r="Q47" s="7675"/>
      <c r="R47" s="7676"/>
      <c r="S47" s="7676"/>
      <c r="T47" s="7676"/>
      <c r="U47" s="7676"/>
      <c r="V47" s="7676"/>
      <c r="W47" s="7676"/>
      <c r="X47" s="7676"/>
      <c r="Y47" s="7676"/>
      <c r="Z47" s="7676"/>
      <c r="AA47" s="7676"/>
      <c r="AB47" s="7676"/>
      <c r="AC47" s="7677"/>
    </row>
    <row r="48" spans="1:29" ht="20.100000000000001" customHeight="1" thickBot="1">
      <c r="A48" s="7264"/>
      <c r="B48" s="7685"/>
      <c r="C48" s="7686"/>
      <c r="D48" s="7686"/>
      <c r="E48" s="7686"/>
      <c r="F48" s="7686"/>
      <c r="G48" s="7686"/>
      <c r="H48" s="7686"/>
      <c r="I48" s="7686"/>
      <c r="J48" s="7686"/>
      <c r="K48" s="7686"/>
      <c r="L48" s="7686"/>
      <c r="M48" s="7686"/>
      <c r="N48" s="7687"/>
      <c r="O48" s="3641"/>
      <c r="P48" s="3641"/>
      <c r="Q48" s="3641"/>
      <c r="R48" s="3641"/>
      <c r="S48" s="3641"/>
      <c r="T48" s="3641"/>
      <c r="U48" s="3641"/>
      <c r="V48" s="3641"/>
      <c r="W48" s="3641"/>
      <c r="X48" s="3641"/>
      <c r="Y48" s="3641"/>
      <c r="Z48" s="3641"/>
      <c r="AA48" s="3641"/>
      <c r="AB48" s="3641"/>
      <c r="AC48" s="3641"/>
    </row>
    <row r="49" spans="1:29" ht="20.100000000000001" customHeight="1">
      <c r="A49" s="7264"/>
      <c r="B49" s="3785" t="s">
        <v>761</v>
      </c>
      <c r="C49" s="1462" t="s">
        <v>5455</v>
      </c>
      <c r="D49" s="896"/>
      <c r="E49" s="896"/>
      <c r="F49" s="896"/>
      <c r="G49" s="896"/>
      <c r="H49" s="896"/>
      <c r="I49" s="896"/>
      <c r="J49" s="896"/>
      <c r="K49" s="896"/>
      <c r="L49" s="896"/>
      <c r="M49" s="896"/>
      <c r="N49" s="897"/>
      <c r="O49" s="3641"/>
      <c r="P49" s="3641"/>
      <c r="Q49" s="3641"/>
      <c r="R49" s="3641"/>
      <c r="S49" s="3641"/>
      <c r="T49" s="3641"/>
      <c r="U49" s="3641"/>
      <c r="V49" s="3641"/>
      <c r="W49" s="3641"/>
      <c r="X49" s="3641"/>
      <c r="Y49" s="3641"/>
      <c r="Z49" s="3641"/>
      <c r="AA49" s="3641"/>
      <c r="AB49" s="3641"/>
      <c r="AC49" s="3641"/>
    </row>
    <row r="50" spans="1:29" ht="20.100000000000001" customHeight="1">
      <c r="A50" s="7264"/>
      <c r="B50" s="3786" t="s">
        <v>763</v>
      </c>
      <c r="C50" s="1465" t="s">
        <v>1652</v>
      </c>
      <c r="D50" s="859"/>
      <c r="E50" s="859"/>
      <c r="F50" s="859"/>
      <c r="G50" s="859"/>
      <c r="H50" s="859"/>
      <c r="I50" s="859"/>
      <c r="J50" s="859"/>
      <c r="K50" s="859"/>
      <c r="L50" s="859"/>
      <c r="M50" s="864"/>
      <c r="N50" s="860"/>
      <c r="O50" s="3641"/>
      <c r="P50" s="3641"/>
      <c r="Q50" s="3641"/>
      <c r="R50" s="3641"/>
      <c r="S50" s="3641"/>
      <c r="T50" s="3641"/>
      <c r="U50" s="3641"/>
      <c r="V50" s="3641"/>
      <c r="W50" s="3641"/>
      <c r="X50" s="3641"/>
      <c r="Y50" s="3641"/>
      <c r="Z50" s="3641"/>
      <c r="AA50" s="3641"/>
      <c r="AB50" s="3641"/>
      <c r="AC50" s="3641"/>
    </row>
    <row r="51" spans="1:29" ht="20.100000000000001" customHeight="1">
      <c r="A51" s="7264"/>
      <c r="B51" s="3787" t="s">
        <v>766</v>
      </c>
      <c r="C51" s="3788" t="s">
        <v>5456</v>
      </c>
      <c r="D51" s="859"/>
      <c r="E51" s="859"/>
      <c r="F51" s="859"/>
      <c r="G51" s="859"/>
      <c r="H51" s="859"/>
      <c r="I51" s="859"/>
      <c r="J51" s="859"/>
      <c r="K51" s="859"/>
      <c r="L51" s="859"/>
      <c r="M51" s="864"/>
      <c r="N51" s="860"/>
      <c r="O51" s="3641"/>
      <c r="P51" s="3641"/>
      <c r="Q51" s="3641"/>
      <c r="R51" s="3641"/>
      <c r="S51" s="3641"/>
      <c r="T51" s="3641"/>
      <c r="U51" s="3641"/>
      <c r="V51" s="3641"/>
      <c r="W51" s="3641"/>
      <c r="X51" s="3641"/>
      <c r="Y51" s="3641"/>
      <c r="Z51" s="3641"/>
      <c r="AA51" s="3641"/>
      <c r="AB51" s="3641"/>
      <c r="AC51" s="3641"/>
    </row>
    <row r="52" spans="1:29" ht="20.100000000000001" customHeight="1">
      <c r="A52" s="7264"/>
      <c r="B52" s="3789" t="s">
        <v>52</v>
      </c>
      <c r="C52" s="3790" t="s">
        <v>5457</v>
      </c>
      <c r="D52" s="3791"/>
      <c r="E52" s="3791"/>
      <c r="F52" s="3791"/>
      <c r="G52" s="3791"/>
      <c r="H52" s="3791"/>
      <c r="I52" s="3791"/>
      <c r="J52" s="3791"/>
      <c r="K52" s="3791"/>
      <c r="L52" s="3791"/>
      <c r="M52" s="3791"/>
      <c r="N52" s="3792"/>
      <c r="O52" s="3641"/>
      <c r="P52" s="3641"/>
      <c r="Q52" s="3641"/>
      <c r="R52" s="3641"/>
      <c r="S52" s="3641"/>
      <c r="T52" s="3641"/>
      <c r="U52" s="3641"/>
      <c r="V52" s="3641"/>
      <c r="W52" s="3641"/>
      <c r="X52" s="3641"/>
      <c r="Y52" s="3641"/>
      <c r="Z52" s="3641"/>
      <c r="AA52" s="3641"/>
      <c r="AB52" s="3641"/>
      <c r="AC52" s="3641"/>
    </row>
    <row r="53" spans="1:29" ht="20.100000000000001" customHeight="1" thickBot="1">
      <c r="A53" s="7264"/>
      <c r="B53" s="7688" t="s">
        <v>1654</v>
      </c>
      <c r="C53" s="7689"/>
      <c r="D53" s="7689"/>
      <c r="E53" s="7689"/>
      <c r="F53" s="7689"/>
      <c r="G53" s="7689"/>
      <c r="H53" s="7689"/>
      <c r="I53" s="7689"/>
      <c r="J53" s="7689"/>
      <c r="K53" s="7689"/>
      <c r="L53" s="7689"/>
      <c r="M53" s="7689"/>
      <c r="N53" s="7690"/>
      <c r="O53" s="3641"/>
      <c r="P53" s="3641"/>
      <c r="Q53" s="3641"/>
      <c r="R53" s="3641"/>
      <c r="S53" s="3641"/>
      <c r="T53" s="3641"/>
      <c r="U53" s="3641"/>
      <c r="V53" s="3641"/>
      <c r="W53" s="3641"/>
      <c r="X53" s="3641"/>
      <c r="Y53" s="3641"/>
      <c r="Z53" s="3641"/>
      <c r="AA53" s="3641"/>
      <c r="AB53" s="3641"/>
      <c r="AC53" s="3641"/>
    </row>
    <row r="54" spans="1:29">
      <c r="A54" s="3641"/>
      <c r="B54" s="3641"/>
      <c r="C54" s="3641"/>
      <c r="D54" s="3641"/>
      <c r="E54" s="3641"/>
      <c r="F54" s="3641"/>
      <c r="G54" s="3641"/>
      <c r="H54" s="3641"/>
      <c r="I54" s="3641"/>
      <c r="J54" s="3641"/>
      <c r="K54" s="3641"/>
      <c r="L54" s="3641"/>
      <c r="M54" s="3641"/>
      <c r="N54" s="3641"/>
      <c r="O54" s="3641"/>
      <c r="P54" s="3641"/>
      <c r="Q54" s="3641"/>
      <c r="R54" s="3641"/>
      <c r="S54" s="3641"/>
      <c r="T54" s="3641"/>
      <c r="U54" s="3641"/>
      <c r="V54" s="3641"/>
      <c r="W54" s="3641"/>
      <c r="X54" s="3641"/>
      <c r="Y54" s="3641"/>
      <c r="Z54" s="3641"/>
      <c r="AA54" s="3641"/>
      <c r="AB54" s="3641"/>
      <c r="AC54" s="3641"/>
    </row>
    <row r="55" spans="1:29" ht="15.75" thickBot="1">
      <c r="A55" s="3734" t="s">
        <v>884</v>
      </c>
      <c r="B55" s="7151" t="str">
        <f>B56</f>
        <v>Galette aux pommes de terre berrichonne</v>
      </c>
      <c r="C55" s="7151"/>
      <c r="D55" s="7151"/>
      <c r="E55" s="7151"/>
      <c r="F55" s="7151"/>
      <c r="G55" s="7151"/>
      <c r="H55" s="7151"/>
      <c r="I55" s="7151"/>
      <c r="J55" s="7151"/>
      <c r="K55" s="7151"/>
      <c r="L55" s="7151"/>
      <c r="M55" s="7151"/>
      <c r="N55" s="7151"/>
      <c r="O55" s="3641"/>
      <c r="P55" s="3641"/>
      <c r="Q55" s="3641"/>
      <c r="R55" s="3641"/>
      <c r="S55" s="3641"/>
      <c r="T55" s="3641"/>
      <c r="U55" s="3641"/>
      <c r="V55" s="3641"/>
      <c r="W55" s="3641"/>
      <c r="X55" s="3641"/>
      <c r="Y55" s="3641"/>
      <c r="Z55" s="3641"/>
      <c r="AA55" s="3641"/>
      <c r="AB55" s="3641"/>
      <c r="AC55" s="3641"/>
    </row>
    <row r="56" spans="1:29" ht="15" customHeight="1">
      <c r="A56" s="7264" t="str">
        <f>B56</f>
        <v>Galette aux pommes de terre berrichonne</v>
      </c>
      <c r="B56" s="7615" t="s">
        <v>5458</v>
      </c>
      <c r="C56" s="7616"/>
      <c r="D56" s="7616"/>
      <c r="E56" s="7616"/>
      <c r="F56" s="7616"/>
      <c r="G56" s="7616"/>
      <c r="H56" s="7616"/>
      <c r="I56" s="7616"/>
      <c r="J56" s="7616"/>
      <c r="K56" s="7616"/>
      <c r="L56" s="7616"/>
      <c r="M56" s="7616"/>
      <c r="N56" s="7617"/>
      <c r="O56" s="3641"/>
      <c r="P56" s="3641"/>
      <c r="Q56" s="3641"/>
      <c r="R56" s="3641"/>
      <c r="S56" s="3641"/>
      <c r="T56" s="3641"/>
      <c r="U56" s="3641"/>
      <c r="V56" s="3641"/>
      <c r="W56" s="3641"/>
      <c r="X56" s="3641"/>
      <c r="Y56" s="3641"/>
      <c r="Z56" s="3641"/>
      <c r="AA56" s="3641"/>
      <c r="AB56" s="3641"/>
      <c r="AC56" s="3641"/>
    </row>
    <row r="57" spans="1:29" ht="15" customHeight="1">
      <c r="A57" s="7264"/>
      <c r="B57" s="7618"/>
      <c r="C57" s="7157"/>
      <c r="D57" s="7157"/>
      <c r="E57" s="7157"/>
      <c r="F57" s="7157"/>
      <c r="G57" s="7157"/>
      <c r="H57" s="7157"/>
      <c r="I57" s="7157"/>
      <c r="J57" s="7157"/>
      <c r="K57" s="7157"/>
      <c r="L57" s="7157"/>
      <c r="M57" s="7157"/>
      <c r="N57" s="7282"/>
      <c r="O57" s="3641"/>
      <c r="P57" s="3641"/>
      <c r="Q57" s="3641"/>
      <c r="R57" s="3641"/>
      <c r="S57" s="3641"/>
      <c r="T57" s="3641"/>
      <c r="U57" s="3641"/>
      <c r="V57" s="3641"/>
      <c r="W57" s="3641"/>
      <c r="X57" s="3641"/>
      <c r="Y57" s="3641"/>
      <c r="Z57" s="3641"/>
      <c r="AA57" s="3641"/>
      <c r="AB57" s="3641"/>
      <c r="AC57" s="3641"/>
    </row>
    <row r="58" spans="1:29" ht="19.5" customHeight="1">
      <c r="A58" s="7264"/>
      <c r="B58" s="7619" t="s">
        <v>5430</v>
      </c>
      <c r="C58" s="7620"/>
      <c r="D58" s="7620"/>
      <c r="E58" s="7620"/>
      <c r="F58" s="7620"/>
      <c r="G58" s="7620"/>
      <c r="H58" s="7620"/>
      <c r="I58" s="7620"/>
      <c r="J58" s="7620"/>
      <c r="K58" s="7620"/>
      <c r="L58" s="7620"/>
      <c r="M58" s="7620"/>
      <c r="N58" s="7621"/>
      <c r="O58" s="3641"/>
      <c r="P58" s="3641"/>
      <c r="Q58" s="3641"/>
      <c r="R58" s="3641"/>
      <c r="S58" s="3641"/>
      <c r="T58" s="3641"/>
      <c r="U58" s="3641"/>
      <c r="V58" s="3641"/>
      <c r="W58" s="3641"/>
      <c r="X58" s="3641"/>
      <c r="Y58" s="3641"/>
      <c r="Z58" s="3641"/>
      <c r="AA58" s="3641"/>
      <c r="AB58" s="3641"/>
      <c r="AC58" s="3641"/>
    </row>
    <row r="59" spans="1:29" ht="15" customHeight="1" thickBot="1">
      <c r="A59" s="7264"/>
      <c r="B59" s="7622"/>
      <c r="C59" s="7623"/>
      <c r="D59" s="7623"/>
      <c r="E59" s="7623"/>
      <c r="F59" s="7623"/>
      <c r="G59" s="7623"/>
      <c r="H59" s="7623"/>
      <c r="I59" s="7623"/>
      <c r="J59" s="7623"/>
      <c r="K59" s="7623"/>
      <c r="L59" s="7623"/>
      <c r="M59" s="7623"/>
      <c r="N59" s="7624"/>
      <c r="O59" s="3641"/>
      <c r="P59" s="3641"/>
      <c r="Q59" s="3641"/>
      <c r="R59" s="3641"/>
      <c r="S59" s="3641"/>
      <c r="T59" s="3641"/>
      <c r="U59" s="3641"/>
      <c r="V59" s="3641"/>
      <c r="W59" s="3641"/>
      <c r="X59" s="3641"/>
      <c r="Y59" s="3641"/>
      <c r="Z59" s="3641"/>
      <c r="AA59" s="3641"/>
      <c r="AB59" s="3641"/>
      <c r="AC59" s="3641"/>
    </row>
    <row r="60" spans="1:29" ht="15" customHeight="1">
      <c r="A60" s="7264"/>
      <c r="B60" s="7630" t="s">
        <v>913</v>
      </c>
      <c r="C60" s="7598"/>
      <c r="D60" s="7598"/>
      <c r="E60" s="7598"/>
      <c r="F60" s="7598"/>
      <c r="G60" s="7598"/>
      <c r="H60" s="7598"/>
      <c r="I60" s="7598"/>
      <c r="J60" s="7598"/>
      <c r="K60" s="7598"/>
      <c r="L60" s="7598"/>
      <c r="M60" s="7598"/>
      <c r="N60" s="7631"/>
      <c r="O60" s="3641"/>
      <c r="P60" s="3641"/>
      <c r="Q60" s="3641"/>
      <c r="R60" s="3641"/>
      <c r="S60" s="3641"/>
      <c r="T60" s="3641"/>
      <c r="U60" s="3641"/>
      <c r="V60" s="3641"/>
      <c r="W60" s="3641"/>
      <c r="X60" s="3641"/>
      <c r="Y60" s="3641"/>
      <c r="Z60" s="3641"/>
      <c r="AA60" s="3641"/>
      <c r="AB60" s="3641"/>
      <c r="AC60" s="3641"/>
    </row>
    <row r="61" spans="1:29" ht="15.75" customHeight="1" thickBot="1">
      <c r="A61" s="7264"/>
      <c r="B61" s="7632"/>
      <c r="C61" s="7601"/>
      <c r="D61" s="7601"/>
      <c r="E61" s="7601"/>
      <c r="F61" s="7601"/>
      <c r="G61" s="7601"/>
      <c r="H61" s="7601"/>
      <c r="I61" s="7601"/>
      <c r="J61" s="7601"/>
      <c r="K61" s="7601"/>
      <c r="L61" s="7601"/>
      <c r="M61" s="7601"/>
      <c r="N61" s="7633"/>
      <c r="O61" s="3641"/>
      <c r="P61" s="3641"/>
      <c r="Q61" s="3641"/>
      <c r="R61" s="3641"/>
      <c r="S61" s="3641"/>
      <c r="T61" s="3641"/>
      <c r="U61" s="3641"/>
      <c r="V61" s="3641"/>
      <c r="W61" s="3641"/>
      <c r="X61" s="3641"/>
      <c r="Y61" s="3641"/>
      <c r="Z61" s="3641"/>
      <c r="AA61" s="3641"/>
      <c r="AB61" s="3641"/>
      <c r="AC61" s="3641"/>
    </row>
    <row r="62" spans="1:29" ht="15.75">
      <c r="A62" s="7264"/>
      <c r="B62" s="3793"/>
      <c r="C62" s="3794"/>
      <c r="D62" s="3794"/>
      <c r="E62" s="3794"/>
      <c r="F62" s="3794"/>
      <c r="G62" s="3794"/>
      <c r="H62" s="3794"/>
      <c r="I62" s="3794"/>
      <c r="J62" s="3794"/>
      <c r="K62" s="3794"/>
      <c r="L62" s="3794"/>
      <c r="M62" s="3794"/>
      <c r="N62" s="3795"/>
      <c r="O62" s="3641"/>
      <c r="P62" s="3641"/>
      <c r="Q62" s="3641"/>
      <c r="R62" s="3641"/>
      <c r="S62" s="3641"/>
      <c r="T62" s="3641"/>
      <c r="U62" s="3641"/>
      <c r="V62" s="3641"/>
      <c r="W62" s="3641"/>
      <c r="X62" s="3641"/>
      <c r="Y62" s="3641"/>
      <c r="Z62" s="3641"/>
      <c r="AA62" s="3641"/>
      <c r="AB62" s="3641"/>
      <c r="AC62" s="3641"/>
    </row>
    <row r="63" spans="1:29" ht="15.75">
      <c r="A63" s="7264"/>
      <c r="B63" s="3796"/>
      <c r="C63" s="3797" t="s">
        <v>5459</v>
      </c>
      <c r="D63" s="3797"/>
      <c r="E63" s="3797"/>
      <c r="F63" s="3797"/>
      <c r="G63" s="3797"/>
      <c r="H63" s="3797"/>
      <c r="I63" s="3797"/>
      <c r="J63" s="3797"/>
      <c r="K63" s="3797"/>
      <c r="L63" s="3797"/>
      <c r="M63" s="3797"/>
      <c r="N63" s="3798"/>
      <c r="O63" s="3641"/>
      <c r="P63" s="3641"/>
      <c r="Q63" s="3641"/>
      <c r="R63" s="3641"/>
      <c r="S63" s="3641"/>
      <c r="T63" s="3641"/>
      <c r="U63" s="3641"/>
      <c r="V63" s="3641"/>
      <c r="W63" s="3641"/>
      <c r="X63" s="3641"/>
      <c r="Y63" s="3641"/>
      <c r="Z63" s="3641"/>
      <c r="AA63" s="3641"/>
      <c r="AB63" s="3641"/>
      <c r="AC63" s="3641"/>
    </row>
    <row r="64" spans="1:29" ht="15.75">
      <c r="A64" s="7264"/>
      <c r="B64" s="3796"/>
      <c r="C64" s="3797"/>
      <c r="D64" s="3797"/>
      <c r="E64" s="3797"/>
      <c r="F64" s="3797"/>
      <c r="G64" s="3797"/>
      <c r="H64" s="3797"/>
      <c r="I64" s="3797"/>
      <c r="J64" s="3797"/>
      <c r="K64" s="3797"/>
      <c r="L64" s="3797"/>
      <c r="M64" s="3797"/>
      <c r="N64" s="3798"/>
      <c r="O64" s="3641"/>
      <c r="P64" s="3641"/>
      <c r="Q64" s="3641"/>
      <c r="R64" s="3641"/>
      <c r="S64" s="3641"/>
      <c r="T64" s="3641"/>
      <c r="U64" s="3641"/>
      <c r="V64" s="3641"/>
      <c r="W64" s="3641"/>
      <c r="X64" s="3641"/>
      <c r="Y64" s="3641"/>
      <c r="Z64" s="3641"/>
      <c r="AA64" s="3641"/>
      <c r="AB64" s="3641"/>
      <c r="AC64" s="3641"/>
    </row>
    <row r="65" spans="1:29" ht="15.75">
      <c r="A65" s="7264"/>
      <c r="B65" s="3796"/>
      <c r="C65" s="7692" t="s">
        <v>5460</v>
      </c>
      <c r="D65" s="7692"/>
      <c r="E65" s="7692"/>
      <c r="F65" s="7692"/>
      <c r="G65" s="7692"/>
      <c r="H65" s="7692"/>
      <c r="I65" s="7692"/>
      <c r="J65" s="7692"/>
      <c r="K65" s="7692"/>
      <c r="L65" s="7692"/>
      <c r="M65" s="7692"/>
      <c r="N65" s="7693"/>
      <c r="O65" s="3641"/>
      <c r="P65" s="3641"/>
      <c r="Q65" s="3641"/>
      <c r="R65" s="3641"/>
      <c r="S65" s="3641"/>
      <c r="T65" s="3641"/>
      <c r="U65" s="3641"/>
      <c r="V65" s="3641"/>
      <c r="W65" s="3641"/>
      <c r="X65" s="3641"/>
      <c r="Y65" s="3641"/>
      <c r="Z65" s="3641"/>
      <c r="AA65" s="3641"/>
      <c r="AB65" s="3641"/>
      <c r="AC65" s="3641"/>
    </row>
    <row r="66" spans="1:29" ht="15.75">
      <c r="A66" s="7264"/>
      <c r="B66" s="3796"/>
      <c r="C66" s="7692"/>
      <c r="D66" s="7692"/>
      <c r="E66" s="7692"/>
      <c r="F66" s="7692"/>
      <c r="G66" s="7692"/>
      <c r="H66" s="7692"/>
      <c r="I66" s="7692"/>
      <c r="J66" s="7692"/>
      <c r="K66" s="7692"/>
      <c r="L66" s="7692"/>
      <c r="M66" s="7692"/>
      <c r="N66" s="7693"/>
      <c r="O66" s="3641"/>
      <c r="P66" s="3641"/>
      <c r="Q66" s="3641"/>
      <c r="R66" s="3641"/>
      <c r="S66" s="3641"/>
      <c r="T66" s="3641"/>
      <c r="U66" s="3641"/>
      <c r="V66" s="3641"/>
      <c r="W66" s="3641"/>
      <c r="X66" s="3641"/>
      <c r="Y66" s="3641"/>
      <c r="Z66" s="3641"/>
      <c r="AA66" s="3641"/>
      <c r="AB66" s="3641"/>
      <c r="AC66" s="3641"/>
    </row>
    <row r="67" spans="1:29" ht="15.75">
      <c r="A67" s="7264"/>
      <c r="B67" s="3796"/>
      <c r="C67" s="7692" t="s">
        <v>5461</v>
      </c>
      <c r="D67" s="7692"/>
      <c r="E67" s="7692"/>
      <c r="F67" s="7692"/>
      <c r="G67" s="7692"/>
      <c r="H67" s="7692"/>
      <c r="I67" s="7692"/>
      <c r="J67" s="7692"/>
      <c r="K67" s="7692"/>
      <c r="L67" s="7692"/>
      <c r="M67" s="7692"/>
      <c r="N67" s="7693"/>
      <c r="O67" s="3641"/>
      <c r="P67" s="3641"/>
      <c r="Q67" s="3641"/>
      <c r="R67" s="3641"/>
      <c r="S67" s="3641"/>
      <c r="T67" s="3641"/>
      <c r="U67" s="3641"/>
      <c r="V67" s="3641"/>
      <c r="W67" s="3641"/>
      <c r="X67" s="3641"/>
      <c r="Y67" s="3641"/>
      <c r="Z67" s="3641"/>
      <c r="AA67" s="3641"/>
      <c r="AB67" s="3641"/>
      <c r="AC67" s="3641"/>
    </row>
    <row r="68" spans="1:29" ht="15.75">
      <c r="A68" s="7264"/>
      <c r="B68" s="3796"/>
      <c r="C68" s="7692"/>
      <c r="D68" s="7692"/>
      <c r="E68" s="7692"/>
      <c r="F68" s="7692"/>
      <c r="G68" s="7692"/>
      <c r="H68" s="7692"/>
      <c r="I68" s="7692"/>
      <c r="J68" s="7692"/>
      <c r="K68" s="7692"/>
      <c r="L68" s="7692"/>
      <c r="M68" s="7692"/>
      <c r="N68" s="7693"/>
      <c r="O68" s="3641"/>
      <c r="P68" s="3641"/>
      <c r="Q68" s="3641"/>
      <c r="R68" s="3641"/>
      <c r="S68" s="3641"/>
      <c r="T68" s="3641"/>
      <c r="U68" s="3641"/>
      <c r="V68" s="3641"/>
      <c r="W68" s="3641"/>
      <c r="X68" s="3641"/>
      <c r="Y68" s="3641"/>
      <c r="Z68" s="3641"/>
      <c r="AA68" s="3641"/>
      <c r="AB68" s="3641"/>
      <c r="AC68" s="3641"/>
    </row>
    <row r="69" spans="1:29" ht="15.75">
      <c r="A69" s="7264"/>
      <c r="B69" s="3796"/>
      <c r="C69" s="7692" t="s">
        <v>5462</v>
      </c>
      <c r="D69" s="7692"/>
      <c r="E69" s="7692"/>
      <c r="F69" s="7692"/>
      <c r="G69" s="7692"/>
      <c r="H69" s="7692"/>
      <c r="I69" s="7692"/>
      <c r="J69" s="7692"/>
      <c r="K69" s="7692"/>
      <c r="L69" s="7692"/>
      <c r="M69" s="7692"/>
      <c r="N69" s="7693"/>
      <c r="O69" s="3641"/>
      <c r="P69" s="3641"/>
      <c r="Q69" s="3641"/>
      <c r="R69" s="3641"/>
      <c r="S69" s="3641"/>
      <c r="T69" s="3641"/>
      <c r="U69" s="3641"/>
      <c r="V69" s="3641"/>
      <c r="W69" s="3641"/>
      <c r="X69" s="3641"/>
      <c r="Y69" s="3641"/>
      <c r="Z69" s="3641"/>
      <c r="AA69" s="3641"/>
      <c r="AB69" s="3641"/>
      <c r="AC69" s="3641"/>
    </row>
    <row r="70" spans="1:29" ht="15.75">
      <c r="A70" s="7264"/>
      <c r="B70" s="3796"/>
      <c r="C70" s="7692"/>
      <c r="D70" s="7692"/>
      <c r="E70" s="7692"/>
      <c r="F70" s="7692"/>
      <c r="G70" s="7692"/>
      <c r="H70" s="7692"/>
      <c r="I70" s="7692"/>
      <c r="J70" s="7692"/>
      <c r="K70" s="7692"/>
      <c r="L70" s="7692"/>
      <c r="M70" s="7692"/>
      <c r="N70" s="7693"/>
      <c r="O70" s="3641"/>
      <c r="P70" s="3641"/>
      <c r="Q70" s="3641"/>
      <c r="R70" s="3641"/>
      <c r="S70" s="3641"/>
      <c r="T70" s="3641"/>
      <c r="U70" s="3641"/>
      <c r="V70" s="3641"/>
      <c r="W70" s="3641"/>
      <c r="X70" s="3641"/>
      <c r="Y70" s="3641"/>
      <c r="Z70" s="3641"/>
      <c r="AA70" s="3641"/>
      <c r="AB70" s="3641"/>
      <c r="AC70" s="3641"/>
    </row>
    <row r="71" spans="1:29" ht="15.75">
      <c r="A71" s="7264"/>
      <c r="B71" s="3796"/>
      <c r="C71" s="7692" t="s">
        <v>5463</v>
      </c>
      <c r="D71" s="7692"/>
      <c r="E71" s="7692"/>
      <c r="F71" s="7692"/>
      <c r="G71" s="7692"/>
      <c r="H71" s="7692"/>
      <c r="I71" s="7692"/>
      <c r="J71" s="7692"/>
      <c r="K71" s="7692"/>
      <c r="L71" s="7692"/>
      <c r="M71" s="7692"/>
      <c r="N71" s="7693"/>
      <c r="O71" s="3641"/>
      <c r="P71" s="3641"/>
      <c r="Q71" s="3641"/>
      <c r="R71" s="3641"/>
      <c r="S71" s="3641"/>
      <c r="T71" s="3641"/>
      <c r="U71" s="3641"/>
      <c r="V71" s="3641"/>
      <c r="W71" s="3641"/>
      <c r="X71" s="3641"/>
      <c r="Y71" s="3641"/>
      <c r="Z71" s="3641"/>
      <c r="AA71" s="3641"/>
      <c r="AB71" s="3641"/>
      <c r="AC71" s="3641"/>
    </row>
    <row r="72" spans="1:29" ht="15.75">
      <c r="A72" s="7264"/>
      <c r="B72" s="3796"/>
      <c r="C72" s="7692"/>
      <c r="D72" s="7692"/>
      <c r="E72" s="7692"/>
      <c r="F72" s="7692"/>
      <c r="G72" s="7692"/>
      <c r="H72" s="7692"/>
      <c r="I72" s="7692"/>
      <c r="J72" s="7692"/>
      <c r="K72" s="7692"/>
      <c r="L72" s="7692"/>
      <c r="M72" s="7692"/>
      <c r="N72" s="7693"/>
      <c r="O72" s="3641"/>
      <c r="P72" s="3641"/>
      <c r="Q72" s="3641"/>
      <c r="R72" s="3641"/>
      <c r="S72" s="3641"/>
      <c r="T72" s="3641"/>
      <c r="U72" s="3641"/>
      <c r="V72" s="3641"/>
      <c r="W72" s="3641"/>
      <c r="X72" s="3641"/>
      <c r="Y72" s="3641"/>
      <c r="Z72" s="3641"/>
      <c r="AA72" s="3641"/>
      <c r="AB72" s="3641"/>
      <c r="AC72" s="3641"/>
    </row>
    <row r="73" spans="1:29" ht="15.75">
      <c r="A73" s="7264"/>
      <c r="B73" s="3796"/>
      <c r="C73" s="7692" t="s">
        <v>5464</v>
      </c>
      <c r="D73" s="7692"/>
      <c r="E73" s="7692"/>
      <c r="F73" s="7692"/>
      <c r="G73" s="7692"/>
      <c r="H73" s="7692"/>
      <c r="I73" s="7692"/>
      <c r="J73" s="7692"/>
      <c r="K73" s="7692"/>
      <c r="L73" s="7692"/>
      <c r="M73" s="7692"/>
      <c r="N73" s="7693"/>
      <c r="O73" s="3641"/>
      <c r="P73" s="3641"/>
      <c r="Q73" s="3641"/>
      <c r="R73" s="3641"/>
      <c r="S73" s="3641"/>
      <c r="T73" s="3641"/>
      <c r="U73" s="3641"/>
      <c r="V73" s="3641"/>
      <c r="W73" s="3641"/>
      <c r="X73" s="3641"/>
      <c r="Y73" s="3641"/>
      <c r="Z73" s="3641"/>
      <c r="AA73" s="3641"/>
      <c r="AB73" s="3641"/>
      <c r="AC73" s="3641"/>
    </row>
    <row r="74" spans="1:29" ht="15.75">
      <c r="A74" s="7264"/>
      <c r="B74" s="3796"/>
      <c r="C74" s="7692"/>
      <c r="D74" s="7692"/>
      <c r="E74" s="7692"/>
      <c r="F74" s="7692"/>
      <c r="G74" s="7692"/>
      <c r="H74" s="7692"/>
      <c r="I74" s="7692"/>
      <c r="J74" s="7692"/>
      <c r="K74" s="7692"/>
      <c r="L74" s="7692"/>
      <c r="M74" s="7692"/>
      <c r="N74" s="7693"/>
      <c r="O74" s="3641"/>
      <c r="P74" s="3641"/>
      <c r="Q74" s="3641"/>
      <c r="R74" s="3641"/>
      <c r="S74" s="3641"/>
      <c r="T74" s="3641"/>
      <c r="U74" s="3641"/>
      <c r="V74" s="3641"/>
      <c r="W74" s="3641"/>
      <c r="X74" s="3641"/>
      <c r="Y74" s="3641"/>
      <c r="Z74" s="3641"/>
      <c r="AA74" s="3641"/>
      <c r="AB74" s="3641"/>
      <c r="AC74" s="3641"/>
    </row>
    <row r="75" spans="1:29" ht="15.75">
      <c r="A75" s="7264"/>
      <c r="B75" s="3796"/>
      <c r="C75" s="3797" t="s">
        <v>5465</v>
      </c>
      <c r="D75" s="3797"/>
      <c r="E75" s="3797"/>
      <c r="F75" s="3797"/>
      <c r="G75" s="3797"/>
      <c r="H75" s="3797"/>
      <c r="I75" s="3797"/>
      <c r="J75" s="3797"/>
      <c r="K75" s="3797"/>
      <c r="L75" s="3797"/>
      <c r="M75" s="3797"/>
      <c r="N75" s="3798"/>
      <c r="O75" s="3641"/>
      <c r="P75" s="3641"/>
      <c r="Q75" s="3641"/>
      <c r="R75" s="3641"/>
      <c r="S75" s="3641"/>
      <c r="T75" s="3641"/>
      <c r="U75" s="3641"/>
      <c r="V75" s="3641"/>
      <c r="W75" s="3641"/>
      <c r="X75" s="3641"/>
      <c r="Y75" s="3641"/>
      <c r="Z75" s="3641"/>
      <c r="AA75" s="3641"/>
      <c r="AB75" s="3641"/>
      <c r="AC75" s="3641"/>
    </row>
    <row r="76" spans="1:29" ht="15.75">
      <c r="A76" s="7264"/>
      <c r="B76" s="3796"/>
      <c r="C76" s="7692" t="s">
        <v>5466</v>
      </c>
      <c r="D76" s="7692"/>
      <c r="E76" s="7692"/>
      <c r="F76" s="7692"/>
      <c r="G76" s="7692"/>
      <c r="H76" s="7692"/>
      <c r="I76" s="7692"/>
      <c r="J76" s="7692"/>
      <c r="K76" s="7692"/>
      <c r="L76" s="7692"/>
      <c r="M76" s="7692"/>
      <c r="N76" s="7693"/>
      <c r="O76" s="3641"/>
      <c r="P76" s="3641"/>
      <c r="Q76" s="3641"/>
      <c r="R76" s="3641"/>
      <c r="S76" s="3641"/>
      <c r="T76" s="3641"/>
      <c r="U76" s="3641"/>
      <c r="V76" s="3641"/>
      <c r="W76" s="3641"/>
      <c r="X76" s="3641"/>
      <c r="Y76" s="3641"/>
      <c r="Z76" s="3641"/>
      <c r="AA76" s="3641"/>
      <c r="AB76" s="3641"/>
      <c r="AC76" s="3641"/>
    </row>
    <row r="77" spans="1:29" ht="15.75">
      <c r="A77" s="7264"/>
      <c r="B77" s="3796"/>
      <c r="C77" s="7692"/>
      <c r="D77" s="7692"/>
      <c r="E77" s="7692"/>
      <c r="F77" s="7692"/>
      <c r="G77" s="7692"/>
      <c r="H77" s="7692"/>
      <c r="I77" s="7692"/>
      <c r="J77" s="7692"/>
      <c r="K77" s="7692"/>
      <c r="L77" s="7692"/>
      <c r="M77" s="7692"/>
      <c r="N77" s="7693"/>
      <c r="O77" s="3641"/>
      <c r="P77" s="3641"/>
      <c r="Q77" s="3641"/>
      <c r="R77" s="3641"/>
      <c r="S77" s="3641"/>
      <c r="T77" s="3641"/>
      <c r="U77" s="3641"/>
      <c r="V77" s="3641"/>
      <c r="W77" s="3641"/>
      <c r="X77" s="3641"/>
      <c r="Y77" s="3641"/>
      <c r="Z77" s="3641"/>
      <c r="AA77" s="3641"/>
      <c r="AB77" s="3641"/>
      <c r="AC77" s="3641"/>
    </row>
    <row r="78" spans="1:29" ht="15.75">
      <c r="A78" s="7264"/>
      <c r="B78" s="3796"/>
      <c r="C78" s="3797" t="s">
        <v>5467</v>
      </c>
      <c r="D78" s="3797"/>
      <c r="E78" s="3797"/>
      <c r="F78" s="3797"/>
      <c r="G78" s="3797"/>
      <c r="H78" s="3797"/>
      <c r="I78" s="3797"/>
      <c r="J78" s="3797"/>
      <c r="K78" s="3797"/>
      <c r="L78" s="3797"/>
      <c r="M78" s="3797"/>
      <c r="N78" s="3798"/>
      <c r="O78" s="3641"/>
      <c r="P78" s="3641"/>
      <c r="Q78" s="3641"/>
      <c r="R78" s="3641"/>
      <c r="S78" s="3641"/>
      <c r="T78" s="3641"/>
      <c r="U78" s="3641"/>
      <c r="V78" s="3641"/>
      <c r="W78" s="3641"/>
      <c r="X78" s="3641"/>
      <c r="Y78" s="3641"/>
      <c r="Z78" s="3641"/>
      <c r="AA78" s="3641"/>
      <c r="AB78" s="3641"/>
      <c r="AC78" s="3641"/>
    </row>
    <row r="79" spans="1:29" ht="15.75">
      <c r="A79" s="7264"/>
      <c r="B79" s="3796"/>
      <c r="C79" s="3797" t="s">
        <v>5468</v>
      </c>
      <c r="D79" s="3797"/>
      <c r="E79" s="3797"/>
      <c r="F79" s="3797"/>
      <c r="G79" s="3797"/>
      <c r="H79" s="3797"/>
      <c r="I79" s="3797"/>
      <c r="J79" s="3797"/>
      <c r="K79" s="3797"/>
      <c r="L79" s="3797"/>
      <c r="M79" s="3797"/>
      <c r="N79" s="3798"/>
      <c r="O79" s="3641"/>
      <c r="P79" s="3641"/>
      <c r="Q79" s="3641"/>
      <c r="R79" s="3641"/>
      <c r="S79" s="3641"/>
      <c r="T79" s="3641"/>
      <c r="U79" s="3641"/>
      <c r="V79" s="3641"/>
      <c r="W79" s="3641"/>
      <c r="X79" s="3641"/>
      <c r="Y79" s="3641"/>
      <c r="Z79" s="3641"/>
      <c r="AA79" s="3641"/>
      <c r="AB79" s="3641"/>
      <c r="AC79" s="3641"/>
    </row>
    <row r="80" spans="1:29" ht="15.75">
      <c r="A80" s="7264"/>
      <c r="B80" s="3796"/>
      <c r="C80" s="3797" t="s">
        <v>5469</v>
      </c>
      <c r="D80" s="3797"/>
      <c r="E80" s="3797"/>
      <c r="F80" s="3797"/>
      <c r="G80" s="3797"/>
      <c r="H80" s="3797"/>
      <c r="I80" s="3797"/>
      <c r="J80" s="3797"/>
      <c r="K80" s="3797"/>
      <c r="L80" s="3797"/>
      <c r="M80" s="3797"/>
      <c r="N80" s="3798"/>
      <c r="O80" s="3641"/>
      <c r="P80" s="3641"/>
      <c r="Q80" s="3641"/>
      <c r="R80" s="3641"/>
      <c r="S80" s="3641"/>
      <c r="T80" s="3641"/>
      <c r="U80" s="3641"/>
      <c r="V80" s="3641"/>
      <c r="W80" s="3641"/>
      <c r="X80" s="3641"/>
      <c r="Y80" s="3641"/>
      <c r="Z80" s="3641"/>
      <c r="AA80" s="3641"/>
      <c r="AB80" s="3641"/>
      <c r="AC80" s="3641"/>
    </row>
    <row r="81" spans="1:29" ht="15.75">
      <c r="A81" s="7264"/>
      <c r="B81" s="3796"/>
      <c r="C81" s="3797"/>
      <c r="D81" s="3797"/>
      <c r="E81" s="3797"/>
      <c r="F81" s="3797"/>
      <c r="G81" s="3797"/>
      <c r="H81" s="3797"/>
      <c r="I81" s="3797"/>
      <c r="J81" s="3797"/>
      <c r="K81" s="3797"/>
      <c r="L81" s="3797"/>
      <c r="M81" s="3797"/>
      <c r="N81" s="3798"/>
      <c r="O81" s="3641"/>
      <c r="P81" s="3641"/>
      <c r="Q81" s="3641"/>
      <c r="R81" s="3641"/>
      <c r="S81" s="3641"/>
      <c r="T81" s="3641"/>
      <c r="U81" s="3641"/>
      <c r="V81" s="3641"/>
      <c r="W81" s="3641"/>
      <c r="X81" s="3641"/>
      <c r="Y81" s="3641"/>
      <c r="Z81" s="3641"/>
      <c r="AA81" s="3641"/>
      <c r="AB81" s="3641"/>
      <c r="AC81" s="3641"/>
    </row>
    <row r="82" spans="1:29" ht="15.75">
      <c r="A82" s="7264"/>
      <c r="B82" s="3796"/>
      <c r="C82" s="3797" t="s">
        <v>5470</v>
      </c>
      <c r="D82" s="3797"/>
      <c r="E82" s="3797"/>
      <c r="F82" s="3797"/>
      <c r="G82" s="3797"/>
      <c r="H82" s="3797"/>
      <c r="I82" s="3797"/>
      <c r="J82" s="3797"/>
      <c r="K82" s="3797"/>
      <c r="L82" s="3797"/>
      <c r="M82" s="3797"/>
      <c r="N82" s="3798"/>
      <c r="O82" s="3641"/>
      <c r="P82" s="3641"/>
      <c r="Q82" s="3641"/>
      <c r="R82" s="3641"/>
      <c r="S82" s="3641"/>
      <c r="T82" s="3641"/>
      <c r="U82" s="3641"/>
      <c r="V82" s="3641"/>
      <c r="W82" s="3641"/>
      <c r="X82" s="3641"/>
      <c r="Y82" s="3641"/>
      <c r="Z82" s="3641"/>
      <c r="AA82" s="3641"/>
      <c r="AB82" s="3641"/>
      <c r="AC82" s="3641"/>
    </row>
    <row r="83" spans="1:29" ht="15.75">
      <c r="A83" s="7264"/>
      <c r="B83" s="3796"/>
      <c r="C83" s="3797"/>
      <c r="D83" s="3797"/>
      <c r="E83" s="3797"/>
      <c r="F83" s="3797"/>
      <c r="G83" s="3797"/>
      <c r="H83" s="3797"/>
      <c r="I83" s="3797"/>
      <c r="J83" s="3797"/>
      <c r="K83" s="3797"/>
      <c r="L83" s="3797"/>
      <c r="M83" s="3797"/>
      <c r="N83" s="3798"/>
      <c r="O83" s="3641"/>
      <c r="P83" s="3641"/>
      <c r="Q83" s="3641"/>
      <c r="R83" s="3641"/>
      <c r="S83" s="3641"/>
      <c r="T83" s="3641"/>
      <c r="U83" s="3641"/>
      <c r="V83" s="3641"/>
      <c r="W83" s="3641"/>
      <c r="X83" s="3641"/>
      <c r="Y83" s="3641"/>
      <c r="Z83" s="3641"/>
      <c r="AA83" s="3641"/>
      <c r="AB83" s="3641"/>
      <c r="AC83" s="3641"/>
    </row>
    <row r="84" spans="1:29" ht="15.75">
      <c r="A84" s="7264"/>
      <c r="B84" s="3796"/>
      <c r="C84" s="3797" t="s">
        <v>5471</v>
      </c>
      <c r="D84" s="3797"/>
      <c r="E84" s="3797"/>
      <c r="F84" s="3797"/>
      <c r="G84" s="3797"/>
      <c r="H84" s="3797"/>
      <c r="I84" s="3797"/>
      <c r="J84" s="3797"/>
      <c r="K84" s="3797"/>
      <c r="L84" s="3797"/>
      <c r="M84" s="3797"/>
      <c r="N84" s="3798"/>
      <c r="O84" s="3641"/>
      <c r="P84" s="3641"/>
      <c r="Q84" s="3641"/>
      <c r="R84" s="3641"/>
      <c r="S84" s="3641"/>
      <c r="T84" s="3641"/>
      <c r="U84" s="3641"/>
      <c r="V84" s="3641"/>
      <c r="W84" s="3641"/>
      <c r="X84" s="3641"/>
      <c r="Y84" s="3641"/>
      <c r="Z84" s="3641"/>
      <c r="AA84" s="3641"/>
      <c r="AB84" s="3641"/>
      <c r="AC84" s="3641"/>
    </row>
    <row r="85" spans="1:29" ht="15.75">
      <c r="A85" s="7264"/>
      <c r="B85" s="3796"/>
      <c r="C85" s="3797"/>
      <c r="D85" s="3797"/>
      <c r="E85" s="3797"/>
      <c r="F85" s="3797"/>
      <c r="G85" s="3797"/>
      <c r="H85" s="3797"/>
      <c r="I85" s="3797"/>
      <c r="J85" s="3797"/>
      <c r="K85" s="3797"/>
      <c r="L85" s="3797"/>
      <c r="M85" s="3797"/>
      <c r="N85" s="3798"/>
      <c r="O85" s="3641"/>
      <c r="P85" s="3641"/>
      <c r="Q85" s="3641"/>
      <c r="R85" s="3641"/>
      <c r="S85" s="3641"/>
      <c r="T85" s="3641"/>
      <c r="U85" s="3641"/>
      <c r="V85" s="3641"/>
      <c r="W85" s="3641"/>
      <c r="X85" s="3641"/>
      <c r="Y85" s="3641"/>
      <c r="Z85" s="3641"/>
      <c r="AA85" s="3641"/>
      <c r="AB85" s="3641"/>
      <c r="AC85" s="3641"/>
    </row>
    <row r="86" spans="1:29" ht="15.75">
      <c r="A86" s="7264"/>
      <c r="B86" s="3796"/>
      <c r="C86" s="7692" t="s">
        <v>5472</v>
      </c>
      <c r="D86" s="7692"/>
      <c r="E86" s="7692"/>
      <c r="F86" s="7692"/>
      <c r="G86" s="7692"/>
      <c r="H86" s="7692"/>
      <c r="I86" s="7692"/>
      <c r="J86" s="7692"/>
      <c r="K86" s="7692"/>
      <c r="L86" s="7692"/>
      <c r="M86" s="7692"/>
      <c r="N86" s="7693"/>
      <c r="O86" s="3641"/>
      <c r="P86" s="3641"/>
      <c r="Q86" s="3641"/>
      <c r="R86" s="3641"/>
      <c r="S86" s="3641"/>
      <c r="T86" s="3641"/>
      <c r="U86" s="3641"/>
      <c r="V86" s="3641"/>
      <c r="W86" s="3641"/>
      <c r="X86" s="3641"/>
      <c r="Y86" s="3641"/>
      <c r="Z86" s="3641"/>
      <c r="AA86" s="3641"/>
      <c r="AB86" s="3641"/>
      <c r="AC86" s="3641"/>
    </row>
    <row r="87" spans="1:29" ht="15.75">
      <c r="A87" s="7264"/>
      <c r="B87" s="3796"/>
      <c r="C87" s="7692"/>
      <c r="D87" s="7692"/>
      <c r="E87" s="7692"/>
      <c r="F87" s="7692"/>
      <c r="G87" s="7692"/>
      <c r="H87" s="7692"/>
      <c r="I87" s="7692"/>
      <c r="J87" s="7692"/>
      <c r="K87" s="7692"/>
      <c r="L87" s="7692"/>
      <c r="M87" s="7692"/>
      <c r="N87" s="7693"/>
      <c r="O87" s="3641"/>
      <c r="P87" s="3641"/>
      <c r="Q87" s="3641"/>
      <c r="R87" s="3641"/>
      <c r="S87" s="3641"/>
      <c r="T87" s="3641"/>
      <c r="U87" s="3641"/>
      <c r="V87" s="3641"/>
      <c r="W87" s="3641"/>
      <c r="X87" s="3641"/>
      <c r="Y87" s="3641"/>
      <c r="Z87" s="3641"/>
      <c r="AA87" s="3641"/>
      <c r="AB87" s="3641"/>
      <c r="AC87" s="3641"/>
    </row>
    <row r="88" spans="1:29" ht="15.75">
      <c r="A88" s="7264"/>
      <c r="B88" s="3796"/>
      <c r="C88" s="7692" t="s">
        <v>5473</v>
      </c>
      <c r="D88" s="7692"/>
      <c r="E88" s="7692"/>
      <c r="F88" s="7692"/>
      <c r="G88" s="7692"/>
      <c r="H88" s="7692"/>
      <c r="I88" s="7692"/>
      <c r="J88" s="7692"/>
      <c r="K88" s="7692"/>
      <c r="L88" s="7692"/>
      <c r="M88" s="7692"/>
      <c r="N88" s="7693"/>
      <c r="O88" s="3641"/>
      <c r="P88" s="3641"/>
      <c r="Q88" s="3641"/>
      <c r="R88" s="3641"/>
      <c r="S88" s="3641"/>
      <c r="T88" s="3641"/>
      <c r="U88" s="3641"/>
      <c r="V88" s="3641"/>
      <c r="W88" s="3641"/>
      <c r="X88" s="3641"/>
      <c r="Y88" s="3641"/>
      <c r="Z88" s="3641"/>
      <c r="AA88" s="3641"/>
      <c r="AB88" s="3641"/>
      <c r="AC88" s="3641"/>
    </row>
    <row r="89" spans="1:29" ht="15.75">
      <c r="A89" s="7264"/>
      <c r="B89" s="3796"/>
      <c r="C89" s="7692"/>
      <c r="D89" s="7692"/>
      <c r="E89" s="7692"/>
      <c r="F89" s="7692"/>
      <c r="G89" s="7692"/>
      <c r="H89" s="7692"/>
      <c r="I89" s="7692"/>
      <c r="J89" s="7692"/>
      <c r="K89" s="7692"/>
      <c r="L89" s="7692"/>
      <c r="M89" s="7692"/>
      <c r="N89" s="7693"/>
      <c r="O89" s="3641"/>
      <c r="P89" s="3641"/>
      <c r="Q89" s="3641"/>
      <c r="R89" s="3641"/>
      <c r="S89" s="3641"/>
      <c r="T89" s="3641"/>
      <c r="U89" s="3641"/>
      <c r="V89" s="3641"/>
      <c r="W89" s="3641"/>
      <c r="X89" s="3641"/>
      <c r="Y89" s="3641"/>
      <c r="Z89" s="3641"/>
      <c r="AA89" s="3641"/>
      <c r="AB89" s="3641"/>
      <c r="AC89" s="3641"/>
    </row>
    <row r="90" spans="1:29" ht="15.75">
      <c r="A90" s="7264"/>
      <c r="B90" s="3796"/>
      <c r="C90" s="7692" t="s">
        <v>5474</v>
      </c>
      <c r="D90" s="7692"/>
      <c r="E90" s="7692"/>
      <c r="F90" s="7692"/>
      <c r="G90" s="7692"/>
      <c r="H90" s="7692"/>
      <c r="I90" s="7692"/>
      <c r="J90" s="7692"/>
      <c r="K90" s="7692"/>
      <c r="L90" s="7692"/>
      <c r="M90" s="7692"/>
      <c r="N90" s="7693"/>
      <c r="O90" s="3641"/>
      <c r="P90" s="3641"/>
      <c r="Q90" s="3641"/>
      <c r="R90" s="3641"/>
      <c r="S90" s="3641"/>
      <c r="T90" s="3641"/>
      <c r="U90" s="3641"/>
      <c r="V90" s="3641"/>
      <c r="W90" s="3641"/>
      <c r="X90" s="3641"/>
      <c r="Y90" s="3641"/>
      <c r="Z90" s="3641"/>
      <c r="AA90" s="3641"/>
      <c r="AB90" s="3641"/>
      <c r="AC90" s="3641"/>
    </row>
    <row r="91" spans="1:29" ht="15.75">
      <c r="A91" s="7264"/>
      <c r="B91" s="3796"/>
      <c r="C91" s="7692"/>
      <c r="D91" s="7692"/>
      <c r="E91" s="7692"/>
      <c r="F91" s="7692"/>
      <c r="G91" s="7692"/>
      <c r="H91" s="7692"/>
      <c r="I91" s="7692"/>
      <c r="J91" s="7692"/>
      <c r="K91" s="7692"/>
      <c r="L91" s="7692"/>
      <c r="M91" s="7692"/>
      <c r="N91" s="7693"/>
      <c r="O91" s="3641"/>
      <c r="P91" s="3641"/>
      <c r="Q91" s="3641"/>
      <c r="R91" s="3641"/>
      <c r="S91" s="3641"/>
      <c r="T91" s="3641"/>
      <c r="U91" s="3641"/>
      <c r="V91" s="3641"/>
      <c r="W91" s="3641"/>
      <c r="X91" s="3641"/>
      <c r="Y91" s="3641"/>
      <c r="Z91" s="3641"/>
      <c r="AA91" s="3641"/>
      <c r="AB91" s="3641"/>
      <c r="AC91" s="3641"/>
    </row>
    <row r="92" spans="1:29" ht="15.75">
      <c r="A92" s="7264"/>
      <c r="B92" s="3796"/>
      <c r="C92" s="7692" t="s">
        <v>5475</v>
      </c>
      <c r="D92" s="7692"/>
      <c r="E92" s="7692"/>
      <c r="F92" s="7692"/>
      <c r="G92" s="7692"/>
      <c r="H92" s="7692"/>
      <c r="I92" s="7692"/>
      <c r="J92" s="7692"/>
      <c r="K92" s="7692"/>
      <c r="L92" s="7692"/>
      <c r="M92" s="7692"/>
      <c r="N92" s="7693"/>
      <c r="O92" s="3641"/>
      <c r="P92" s="3641"/>
      <c r="Q92" s="3641"/>
      <c r="R92" s="3641"/>
      <c r="S92" s="3641"/>
      <c r="T92" s="3641"/>
      <c r="U92" s="3641"/>
      <c r="V92" s="3641"/>
      <c r="W92" s="3641"/>
      <c r="X92" s="3641"/>
      <c r="Y92" s="3641"/>
      <c r="Z92" s="3641"/>
      <c r="AA92" s="3641"/>
      <c r="AB92" s="3641"/>
      <c r="AC92" s="3641"/>
    </row>
    <row r="93" spans="1:29" ht="15.75">
      <c r="A93" s="7264"/>
      <c r="B93" s="3796"/>
      <c r="C93" s="7692"/>
      <c r="D93" s="7692"/>
      <c r="E93" s="7692"/>
      <c r="F93" s="7692"/>
      <c r="G93" s="7692"/>
      <c r="H93" s="7692"/>
      <c r="I93" s="7692"/>
      <c r="J93" s="7692"/>
      <c r="K93" s="7692"/>
      <c r="L93" s="7692"/>
      <c r="M93" s="7692"/>
      <c r="N93" s="7693"/>
      <c r="O93" s="3641"/>
      <c r="P93" s="3641"/>
      <c r="Q93" s="3641"/>
      <c r="R93" s="3641"/>
      <c r="S93" s="3641"/>
      <c r="T93" s="3641"/>
      <c r="U93" s="3641"/>
      <c r="V93" s="3641"/>
      <c r="W93" s="3641"/>
      <c r="X93" s="3641"/>
      <c r="Y93" s="3641"/>
      <c r="Z93" s="3641"/>
      <c r="AA93" s="3641"/>
      <c r="AB93" s="3641"/>
      <c r="AC93" s="3641"/>
    </row>
    <row r="94" spans="1:29" ht="15.75">
      <c r="A94" s="7264"/>
      <c r="B94" s="3796"/>
      <c r="C94" s="7692" t="s">
        <v>5476</v>
      </c>
      <c r="D94" s="7692"/>
      <c r="E94" s="7692"/>
      <c r="F94" s="7692"/>
      <c r="G94" s="7692"/>
      <c r="H94" s="7692"/>
      <c r="I94" s="7692"/>
      <c r="J94" s="7692"/>
      <c r="K94" s="7692"/>
      <c r="L94" s="7692"/>
      <c r="M94" s="7692"/>
      <c r="N94" s="7693"/>
      <c r="O94" s="3641"/>
      <c r="P94" s="3641"/>
      <c r="Q94" s="3641"/>
      <c r="R94" s="3641"/>
      <c r="S94" s="3641"/>
      <c r="T94" s="3641"/>
      <c r="U94" s="3641"/>
      <c r="V94" s="3641"/>
      <c r="W94" s="3641"/>
      <c r="X94" s="3641"/>
      <c r="Y94" s="3641"/>
      <c r="Z94" s="3641"/>
      <c r="AA94" s="3641"/>
      <c r="AB94" s="3641"/>
      <c r="AC94" s="3641"/>
    </row>
    <row r="95" spans="1:29" ht="15.75">
      <c r="A95" s="7264"/>
      <c r="B95" s="3796"/>
      <c r="C95" s="7692"/>
      <c r="D95" s="7692"/>
      <c r="E95" s="7692"/>
      <c r="F95" s="7692"/>
      <c r="G95" s="7692"/>
      <c r="H95" s="7692"/>
      <c r="I95" s="7692"/>
      <c r="J95" s="7692"/>
      <c r="K95" s="7692"/>
      <c r="L95" s="7692"/>
      <c r="M95" s="7692"/>
      <c r="N95" s="7693"/>
      <c r="O95" s="3641"/>
      <c r="P95" s="3641"/>
      <c r="Q95" s="3641"/>
      <c r="R95" s="3641"/>
      <c r="S95" s="3641"/>
      <c r="T95" s="3641"/>
      <c r="U95" s="3641"/>
      <c r="V95" s="3641"/>
      <c r="W95" s="3641"/>
      <c r="X95" s="3641"/>
      <c r="Y95" s="3641"/>
      <c r="Z95" s="3641"/>
      <c r="AA95" s="3641"/>
      <c r="AB95" s="3641"/>
      <c r="AC95" s="3641"/>
    </row>
    <row r="96" spans="1:29" ht="15.75">
      <c r="A96" s="7264"/>
      <c r="B96" s="3796"/>
      <c r="C96" s="3797"/>
      <c r="D96" s="3797"/>
      <c r="E96" s="3797"/>
      <c r="F96" s="3797"/>
      <c r="G96" s="3797"/>
      <c r="H96" s="3797"/>
      <c r="I96" s="3797"/>
      <c r="J96" s="3797"/>
      <c r="K96" s="3797"/>
      <c r="L96" s="3797"/>
      <c r="M96" s="3797"/>
      <c r="N96" s="3798"/>
      <c r="O96" s="3641"/>
      <c r="P96" s="3641"/>
      <c r="Q96" s="3641"/>
      <c r="R96" s="3641"/>
      <c r="S96" s="3641"/>
      <c r="T96" s="3641"/>
      <c r="U96" s="3641"/>
      <c r="V96" s="3641"/>
      <c r="W96" s="3641"/>
      <c r="X96" s="3641"/>
      <c r="Y96" s="3641"/>
      <c r="Z96" s="3641"/>
      <c r="AA96" s="3641"/>
      <c r="AB96" s="3641"/>
      <c r="AC96" s="3641"/>
    </row>
    <row r="97" spans="1:29" ht="15.75">
      <c r="A97" s="7264"/>
      <c r="B97" s="3796"/>
      <c r="C97" s="3797"/>
      <c r="D97" s="3797"/>
      <c r="E97" s="3797"/>
      <c r="F97" s="3797"/>
      <c r="G97" s="3797"/>
      <c r="H97" s="3797"/>
      <c r="I97" s="3797"/>
      <c r="J97" s="3797"/>
      <c r="K97" s="3797"/>
      <c r="L97" s="3797"/>
      <c r="M97" s="3797"/>
      <c r="N97" s="3798"/>
      <c r="O97" s="3641"/>
      <c r="P97" s="3641"/>
      <c r="Q97" s="3641"/>
      <c r="R97" s="3641"/>
      <c r="S97" s="3641"/>
      <c r="T97" s="3641"/>
      <c r="U97" s="3641"/>
      <c r="V97" s="3641"/>
      <c r="W97" s="3641"/>
      <c r="X97" s="3641"/>
      <c r="Y97" s="3641"/>
      <c r="Z97" s="3641"/>
      <c r="AA97" s="3641"/>
      <c r="AB97" s="3641"/>
      <c r="AC97" s="3641"/>
    </row>
    <row r="98" spans="1:29" ht="15.75">
      <c r="A98" s="7264"/>
      <c r="B98" s="3796"/>
      <c r="C98" s="3797"/>
      <c r="D98" s="3797"/>
      <c r="E98" s="3797"/>
      <c r="F98" s="3797"/>
      <c r="G98" s="3797"/>
      <c r="H98" s="3797"/>
      <c r="I98" s="3797"/>
      <c r="J98" s="3797"/>
      <c r="K98" s="3797"/>
      <c r="L98" s="3797"/>
      <c r="M98" s="3797"/>
      <c r="N98" s="3798"/>
      <c r="O98" s="3641"/>
      <c r="P98" s="3641"/>
      <c r="Q98" s="3641"/>
      <c r="R98" s="3641"/>
      <c r="S98" s="3641"/>
      <c r="T98" s="3641"/>
      <c r="U98" s="3641"/>
      <c r="V98" s="3641"/>
      <c r="W98" s="3641"/>
      <c r="X98" s="3641"/>
      <c r="Y98" s="3641"/>
      <c r="Z98" s="3641"/>
      <c r="AA98" s="3641"/>
      <c r="AB98" s="3641"/>
      <c r="AC98" s="3641"/>
    </row>
    <row r="99" spans="1:29" ht="15.75">
      <c r="A99" s="7264"/>
      <c r="B99" s="3796"/>
      <c r="C99" s="3797"/>
      <c r="D99" s="3797"/>
      <c r="E99" s="3797"/>
      <c r="F99" s="3797"/>
      <c r="G99" s="3797"/>
      <c r="H99" s="3797"/>
      <c r="I99" s="3797"/>
      <c r="J99" s="3797"/>
      <c r="K99" s="3797"/>
      <c r="L99" s="3797"/>
      <c r="M99" s="3797"/>
      <c r="N99" s="3798"/>
      <c r="O99" s="3641"/>
      <c r="P99" s="3641"/>
      <c r="Q99" s="3641"/>
      <c r="R99" s="3641"/>
      <c r="S99" s="3641"/>
      <c r="T99" s="3641"/>
      <c r="U99" s="3641"/>
      <c r="V99" s="3641"/>
      <c r="W99" s="3641"/>
      <c r="X99" s="3641"/>
      <c r="Y99" s="3641"/>
      <c r="Z99" s="3641"/>
      <c r="AA99" s="3641"/>
      <c r="AB99" s="3641"/>
      <c r="AC99" s="3641"/>
    </row>
    <row r="100" spans="1:29" ht="15.75">
      <c r="A100" s="7264"/>
      <c r="B100" s="3796"/>
      <c r="C100" s="3797"/>
      <c r="D100" s="3797"/>
      <c r="E100" s="3797"/>
      <c r="F100" s="3797"/>
      <c r="G100" s="3797"/>
      <c r="H100" s="3797"/>
      <c r="I100" s="3797"/>
      <c r="J100" s="3797"/>
      <c r="K100" s="3797"/>
      <c r="L100" s="3797"/>
      <c r="M100" s="3797"/>
      <c r="N100" s="3798"/>
      <c r="O100" s="3641"/>
      <c r="P100" s="3641"/>
      <c r="Q100" s="3641"/>
      <c r="R100" s="3641"/>
      <c r="S100" s="3641"/>
      <c r="T100" s="3641"/>
      <c r="U100" s="3641"/>
      <c r="V100" s="3641"/>
      <c r="W100" s="3641"/>
      <c r="X100" s="3641"/>
      <c r="Y100" s="3641"/>
      <c r="Z100" s="3641"/>
      <c r="AA100" s="3641"/>
      <c r="AB100" s="3641"/>
      <c r="AC100" s="3641"/>
    </row>
    <row r="101" spans="1:29" ht="15.75">
      <c r="A101" s="7264"/>
      <c r="B101" s="3796"/>
      <c r="C101" s="3797"/>
      <c r="D101" s="3797"/>
      <c r="E101" s="3797"/>
      <c r="F101" s="3797"/>
      <c r="G101" s="3797"/>
      <c r="H101" s="3797"/>
      <c r="I101" s="3797"/>
      <c r="J101" s="3797"/>
      <c r="K101" s="3797"/>
      <c r="L101" s="3797"/>
      <c r="M101" s="3797"/>
      <c r="N101" s="3798"/>
      <c r="O101" s="3641"/>
      <c r="P101" s="3641"/>
      <c r="Q101" s="3641"/>
      <c r="R101" s="3641"/>
      <c r="S101" s="3641"/>
      <c r="T101" s="3641"/>
      <c r="U101" s="3641"/>
      <c r="V101" s="3641"/>
      <c r="W101" s="3641"/>
      <c r="X101" s="3641"/>
      <c r="Y101" s="3641"/>
      <c r="Z101" s="3641"/>
      <c r="AA101" s="3641"/>
      <c r="AB101" s="3641"/>
      <c r="AC101" s="3641"/>
    </row>
    <row r="102" spans="1:29" ht="15.75">
      <c r="A102" s="7264"/>
      <c r="B102" s="3796"/>
      <c r="C102" s="3797"/>
      <c r="D102" s="3797"/>
      <c r="E102" s="3797"/>
      <c r="F102" s="3797"/>
      <c r="G102" s="3797"/>
      <c r="H102" s="3797"/>
      <c r="I102" s="3797"/>
      <c r="J102" s="3797"/>
      <c r="K102" s="3797"/>
      <c r="L102" s="3797"/>
      <c r="M102" s="3797"/>
      <c r="N102" s="3798"/>
      <c r="O102" s="3641"/>
      <c r="P102" s="3641"/>
      <c r="Q102" s="3641"/>
      <c r="R102" s="3641"/>
      <c r="S102" s="3641"/>
      <c r="T102" s="3641"/>
      <c r="U102" s="3641"/>
      <c r="V102" s="3641"/>
      <c r="W102" s="3641"/>
      <c r="X102" s="3641"/>
      <c r="Y102" s="3641"/>
      <c r="Z102" s="3641"/>
      <c r="AA102" s="3641"/>
      <c r="AB102" s="3641"/>
      <c r="AC102" s="3641"/>
    </row>
    <row r="103" spans="1:29" ht="15.75">
      <c r="A103" s="7264"/>
      <c r="B103" s="3796"/>
      <c r="C103" s="3797"/>
      <c r="D103" s="3797"/>
      <c r="E103" s="3797"/>
      <c r="F103" s="3797"/>
      <c r="G103" s="3797"/>
      <c r="H103" s="3797"/>
      <c r="I103" s="3797"/>
      <c r="J103" s="3797"/>
      <c r="K103" s="3797"/>
      <c r="L103" s="3797"/>
      <c r="M103" s="3797"/>
      <c r="N103" s="3798"/>
      <c r="O103" s="3641"/>
      <c r="P103" s="3641"/>
      <c r="Q103" s="3641"/>
      <c r="R103" s="3641"/>
      <c r="S103" s="3641"/>
      <c r="T103" s="3641"/>
      <c r="U103" s="3641"/>
      <c r="V103" s="3641"/>
      <c r="W103" s="3641"/>
      <c r="X103" s="3641"/>
      <c r="Y103" s="3641"/>
      <c r="Z103" s="3641"/>
      <c r="AA103" s="3641"/>
      <c r="AB103" s="3641"/>
      <c r="AC103" s="3641"/>
    </row>
    <row r="104" spans="1:29" ht="15.75">
      <c r="A104" s="7264"/>
      <c r="B104" s="3796"/>
      <c r="C104" s="3797"/>
      <c r="D104" s="3797"/>
      <c r="E104" s="3797"/>
      <c r="F104" s="3797"/>
      <c r="G104" s="3797"/>
      <c r="H104" s="3797"/>
      <c r="I104" s="3797"/>
      <c r="J104" s="3797"/>
      <c r="K104" s="3797"/>
      <c r="L104" s="3797"/>
      <c r="M104" s="3797"/>
      <c r="N104" s="3798"/>
      <c r="O104" s="3641"/>
      <c r="P104" s="3641"/>
      <c r="Q104" s="3641"/>
      <c r="R104" s="3641"/>
      <c r="S104" s="3641"/>
      <c r="T104" s="3641"/>
      <c r="U104" s="3641"/>
      <c r="V104" s="3641"/>
      <c r="W104" s="3641"/>
      <c r="X104" s="3641"/>
      <c r="Y104" s="3641"/>
      <c r="Z104" s="3641"/>
      <c r="AA104" s="3641"/>
      <c r="AB104" s="3641"/>
      <c r="AC104" s="3641"/>
    </row>
    <row r="105" spans="1:29" ht="15.75">
      <c r="A105" s="7264"/>
      <c r="B105" s="3796"/>
      <c r="C105" s="3797"/>
      <c r="D105" s="3797"/>
      <c r="E105" s="3797"/>
      <c r="F105" s="3797"/>
      <c r="G105" s="3797"/>
      <c r="H105" s="3797"/>
      <c r="I105" s="3797"/>
      <c r="J105" s="3797"/>
      <c r="K105" s="3797"/>
      <c r="L105" s="3797"/>
      <c r="M105" s="3797"/>
      <c r="N105" s="3798"/>
      <c r="O105" s="3641"/>
      <c r="P105" s="3641"/>
      <c r="Q105" s="3641"/>
      <c r="R105" s="3641"/>
      <c r="S105" s="3641"/>
      <c r="T105" s="3641"/>
      <c r="U105" s="3641"/>
      <c r="V105" s="3641"/>
      <c r="W105" s="3641"/>
      <c r="X105" s="3641"/>
      <c r="Y105" s="3641"/>
      <c r="Z105" s="3641"/>
      <c r="AA105" s="3641"/>
      <c r="AB105" s="3641"/>
      <c r="AC105" s="3641"/>
    </row>
    <row r="106" spans="1:29" ht="15.75">
      <c r="A106" s="7264"/>
      <c r="B106" s="3796"/>
      <c r="C106" s="3797"/>
      <c r="D106" s="3797"/>
      <c r="E106" s="3797"/>
      <c r="F106" s="3797"/>
      <c r="G106" s="3797"/>
      <c r="H106" s="3797"/>
      <c r="I106" s="3797"/>
      <c r="J106" s="3797"/>
      <c r="K106" s="3797"/>
      <c r="L106" s="3797"/>
      <c r="M106" s="3797"/>
      <c r="N106" s="3798"/>
      <c r="O106" s="3641"/>
      <c r="P106" s="3641"/>
      <c r="Q106" s="3641"/>
      <c r="R106" s="3641"/>
      <c r="S106" s="3641"/>
      <c r="T106" s="3641"/>
      <c r="U106" s="3641"/>
      <c r="V106" s="3641"/>
      <c r="W106" s="3641"/>
      <c r="X106" s="3641"/>
      <c r="Y106" s="3641"/>
      <c r="Z106" s="3641"/>
      <c r="AA106" s="3641"/>
      <c r="AB106" s="3641"/>
      <c r="AC106" s="3641"/>
    </row>
    <row r="107" spans="1:29" ht="15.75">
      <c r="A107" s="7264"/>
      <c r="B107" s="3796"/>
      <c r="C107" s="3797"/>
      <c r="D107" s="3797"/>
      <c r="E107" s="3797"/>
      <c r="F107" s="3797"/>
      <c r="G107" s="3797"/>
      <c r="H107" s="3797"/>
      <c r="I107" s="3797"/>
      <c r="J107" s="3797"/>
      <c r="K107" s="3797"/>
      <c r="L107" s="3797"/>
      <c r="M107" s="3797"/>
      <c r="N107" s="3798"/>
      <c r="O107" s="3641"/>
      <c r="P107" s="3641"/>
      <c r="Q107" s="3641"/>
      <c r="R107" s="3641"/>
      <c r="S107" s="3641"/>
      <c r="T107" s="3641"/>
      <c r="U107" s="3641"/>
      <c r="V107" s="3641"/>
      <c r="W107" s="3641"/>
      <c r="X107" s="3641"/>
      <c r="Y107" s="3641"/>
      <c r="Z107" s="3641"/>
      <c r="AA107" s="3641"/>
      <c r="AB107" s="3641"/>
      <c r="AC107" s="3641"/>
    </row>
    <row r="108" spans="1:29" ht="15.75">
      <c r="A108" s="7264"/>
      <c r="B108" s="3796"/>
      <c r="C108" s="3797"/>
      <c r="D108" s="3797"/>
      <c r="E108" s="3797"/>
      <c r="F108" s="3797"/>
      <c r="G108" s="3797"/>
      <c r="H108" s="3797"/>
      <c r="I108" s="3797"/>
      <c r="J108" s="3797"/>
      <c r="K108" s="3797"/>
      <c r="L108" s="3797"/>
      <c r="M108" s="3797"/>
      <c r="N108" s="3798"/>
      <c r="O108" s="3641"/>
      <c r="P108" s="3641"/>
      <c r="Q108" s="3641"/>
      <c r="R108" s="3641"/>
      <c r="S108" s="3641"/>
      <c r="T108" s="3641"/>
      <c r="U108" s="3641"/>
      <c r="V108" s="3641"/>
      <c r="W108" s="3641"/>
      <c r="X108" s="3641"/>
      <c r="Y108" s="3641"/>
      <c r="Z108" s="3641"/>
      <c r="AA108" s="3641"/>
      <c r="AB108" s="3641"/>
      <c r="AC108" s="3641"/>
    </row>
    <row r="109" spans="1:29" ht="15.75">
      <c r="A109" s="7264"/>
      <c r="B109" s="3796"/>
      <c r="C109" s="3797"/>
      <c r="D109" s="3797"/>
      <c r="E109" s="3797"/>
      <c r="F109" s="3797"/>
      <c r="G109" s="3797"/>
      <c r="H109" s="3797"/>
      <c r="I109" s="3797"/>
      <c r="J109" s="3797"/>
      <c r="K109" s="3797"/>
      <c r="L109" s="3797"/>
      <c r="M109" s="3797"/>
      <c r="N109" s="3798"/>
      <c r="O109" s="3641"/>
      <c r="P109" s="3641"/>
      <c r="Q109" s="3641"/>
      <c r="R109" s="3641"/>
      <c r="S109" s="3641"/>
      <c r="T109" s="3641"/>
      <c r="U109" s="3641"/>
      <c r="V109" s="3641"/>
      <c r="W109" s="3641"/>
      <c r="X109" s="3641"/>
      <c r="Y109" s="3641"/>
      <c r="Z109" s="3641"/>
      <c r="AA109" s="3641"/>
      <c r="AB109" s="3641"/>
      <c r="AC109" s="3641"/>
    </row>
    <row r="110" spans="1:29" ht="15.75">
      <c r="A110" s="7264"/>
      <c r="B110" s="3796"/>
      <c r="C110" s="3797"/>
      <c r="D110" s="3797"/>
      <c r="E110" s="3797"/>
      <c r="F110" s="3797"/>
      <c r="G110" s="3797"/>
      <c r="H110" s="3797"/>
      <c r="I110" s="3797"/>
      <c r="J110" s="3797"/>
      <c r="K110" s="3797"/>
      <c r="L110" s="3797"/>
      <c r="M110" s="3797"/>
      <c r="N110" s="3798"/>
      <c r="O110" s="3641"/>
      <c r="P110" s="3641"/>
      <c r="Q110" s="3641"/>
      <c r="R110" s="3641"/>
      <c r="S110" s="3641"/>
      <c r="T110" s="3641"/>
      <c r="U110" s="3641"/>
      <c r="V110" s="3641"/>
      <c r="W110" s="3641"/>
      <c r="X110" s="3641"/>
      <c r="Y110" s="3641"/>
      <c r="Z110" s="3641"/>
      <c r="AA110" s="3641"/>
      <c r="AB110" s="3641"/>
      <c r="AC110" s="3641"/>
    </row>
    <row r="111" spans="1:29" ht="15.75">
      <c r="A111" s="7264"/>
      <c r="B111" s="3796"/>
      <c r="C111" s="3797"/>
      <c r="D111" s="3797"/>
      <c r="E111" s="3797"/>
      <c r="F111" s="3797"/>
      <c r="G111" s="3797"/>
      <c r="H111" s="3797"/>
      <c r="I111" s="3797"/>
      <c r="J111" s="3797"/>
      <c r="K111" s="3797"/>
      <c r="L111" s="3797"/>
      <c r="M111" s="3797"/>
      <c r="N111" s="3798"/>
      <c r="O111" s="3641"/>
      <c r="P111" s="3641"/>
      <c r="Q111" s="3641"/>
      <c r="R111" s="3641"/>
      <c r="S111" s="3641"/>
      <c r="T111" s="3641"/>
      <c r="U111" s="3641"/>
      <c r="V111" s="3641"/>
      <c r="W111" s="3641"/>
      <c r="X111" s="3641"/>
      <c r="Y111" s="3641"/>
      <c r="Z111" s="3641"/>
      <c r="AA111" s="3641"/>
      <c r="AB111" s="3641"/>
      <c r="AC111" s="3641"/>
    </row>
    <row r="112" spans="1:29" ht="15.75">
      <c r="A112" s="7264"/>
      <c r="B112" s="3796"/>
      <c r="C112" s="3797"/>
      <c r="D112" s="3797"/>
      <c r="E112" s="3797"/>
      <c r="F112" s="3797"/>
      <c r="G112" s="3797"/>
      <c r="H112" s="3797"/>
      <c r="I112" s="3797"/>
      <c r="J112" s="3797"/>
      <c r="K112" s="3797"/>
      <c r="L112" s="3797"/>
      <c r="M112" s="3797"/>
      <c r="N112" s="3798"/>
      <c r="O112" s="3641"/>
      <c r="P112" s="3641"/>
      <c r="Q112" s="3641"/>
      <c r="R112" s="3641"/>
      <c r="S112" s="3641"/>
      <c r="T112" s="3641"/>
      <c r="U112" s="3641"/>
      <c r="V112" s="3641"/>
      <c r="W112" s="3641"/>
      <c r="X112" s="3641"/>
      <c r="Y112" s="3641"/>
      <c r="Z112" s="3641"/>
      <c r="AA112" s="3641"/>
      <c r="AB112" s="3641"/>
      <c r="AC112" s="3641"/>
    </row>
    <row r="113" spans="1:29" ht="15.75">
      <c r="A113" s="7264"/>
      <c r="B113" s="3796"/>
      <c r="C113" s="3797"/>
      <c r="D113" s="3797"/>
      <c r="E113" s="3797"/>
      <c r="F113" s="3797"/>
      <c r="G113" s="3797"/>
      <c r="H113" s="3797"/>
      <c r="I113" s="3797"/>
      <c r="J113" s="3797"/>
      <c r="K113" s="3797"/>
      <c r="L113" s="3797"/>
      <c r="M113" s="3797"/>
      <c r="N113" s="3798"/>
      <c r="O113" s="3641"/>
      <c r="P113" s="3641"/>
      <c r="Q113" s="3641"/>
      <c r="R113" s="3641"/>
      <c r="S113" s="3641"/>
      <c r="T113" s="3641"/>
      <c r="U113" s="3641"/>
      <c r="V113" s="3641"/>
      <c r="W113" s="3641"/>
      <c r="X113" s="3641"/>
      <c r="Y113" s="3641"/>
      <c r="Z113" s="3641"/>
      <c r="AA113" s="3641"/>
      <c r="AB113" s="3641"/>
      <c r="AC113" s="3641"/>
    </row>
    <row r="114" spans="1:29" ht="15.75">
      <c r="A114" s="7264"/>
      <c r="B114" s="3796"/>
      <c r="C114" s="3797"/>
      <c r="D114" s="3797"/>
      <c r="E114" s="3797"/>
      <c r="F114" s="3797"/>
      <c r="G114" s="3797"/>
      <c r="H114" s="3797"/>
      <c r="I114" s="3797"/>
      <c r="J114" s="3797"/>
      <c r="K114" s="3797"/>
      <c r="L114" s="3797"/>
      <c r="M114" s="3797"/>
      <c r="N114" s="3798"/>
      <c r="O114" s="3641"/>
      <c r="P114" s="3641"/>
      <c r="Q114" s="3641"/>
      <c r="R114" s="3641"/>
      <c r="S114" s="3641"/>
      <c r="T114" s="3641"/>
      <c r="U114" s="3641"/>
      <c r="V114" s="3641"/>
      <c r="W114" s="3641"/>
      <c r="X114" s="3641"/>
      <c r="Y114" s="3641"/>
      <c r="Z114" s="3641"/>
      <c r="AA114" s="3641"/>
      <c r="AB114" s="3641"/>
      <c r="AC114" s="3641"/>
    </row>
    <row r="115" spans="1:29" ht="15.75">
      <c r="A115" s="7264"/>
      <c r="B115" s="3796"/>
      <c r="C115" s="3797"/>
      <c r="D115" s="3797"/>
      <c r="E115" s="3797"/>
      <c r="F115" s="3797"/>
      <c r="G115" s="3797"/>
      <c r="H115" s="3797"/>
      <c r="I115" s="3797"/>
      <c r="J115" s="3797"/>
      <c r="K115" s="3797"/>
      <c r="L115" s="3797"/>
      <c r="M115" s="3797"/>
      <c r="N115" s="3798"/>
      <c r="O115" s="3641"/>
      <c r="P115" s="3641"/>
      <c r="Q115" s="3641"/>
      <c r="R115" s="3641"/>
      <c r="S115" s="3641"/>
      <c r="T115" s="3641"/>
      <c r="U115" s="3641"/>
      <c r="V115" s="3641"/>
      <c r="W115" s="3641"/>
      <c r="X115" s="3641"/>
      <c r="Y115" s="3641"/>
      <c r="Z115" s="3641"/>
      <c r="AA115" s="3641"/>
      <c r="AB115" s="3641"/>
      <c r="AC115" s="3641"/>
    </row>
    <row r="116" spans="1:29" ht="15.75">
      <c r="A116" s="7264"/>
      <c r="B116" s="3796"/>
      <c r="C116" s="3797"/>
      <c r="D116" s="3797"/>
      <c r="E116" s="3797"/>
      <c r="F116" s="3797"/>
      <c r="G116" s="3797"/>
      <c r="H116" s="3797"/>
      <c r="I116" s="3797"/>
      <c r="J116" s="3797"/>
      <c r="K116" s="3797"/>
      <c r="L116" s="3797"/>
      <c r="M116" s="3797"/>
      <c r="N116" s="3798"/>
      <c r="O116" s="3641"/>
      <c r="P116" s="3641"/>
      <c r="Q116" s="3641"/>
      <c r="R116" s="3641"/>
      <c r="S116" s="3641"/>
      <c r="T116" s="3641"/>
      <c r="U116" s="3641"/>
      <c r="V116" s="3641"/>
      <c r="W116" s="3641"/>
      <c r="X116" s="3641"/>
      <c r="Y116" s="3641"/>
      <c r="Z116" s="3641"/>
      <c r="AA116" s="3641"/>
      <c r="AB116" s="3641"/>
      <c r="AC116" s="3641"/>
    </row>
    <row r="117" spans="1:29" ht="15.75">
      <c r="A117" s="7264"/>
      <c r="B117" s="3796"/>
      <c r="C117" s="3797"/>
      <c r="D117" s="3797"/>
      <c r="E117" s="3797"/>
      <c r="F117" s="3797"/>
      <c r="G117" s="3797"/>
      <c r="H117" s="3797"/>
      <c r="I117" s="3797"/>
      <c r="J117" s="3797"/>
      <c r="K117" s="3797"/>
      <c r="L117" s="3797"/>
      <c r="M117" s="3797"/>
      <c r="N117" s="3798"/>
      <c r="O117" s="3641"/>
      <c r="P117" s="3641"/>
      <c r="Q117" s="3641"/>
      <c r="R117" s="3641"/>
      <c r="S117" s="3641"/>
      <c r="T117" s="3641"/>
      <c r="U117" s="3641"/>
      <c r="V117" s="3641"/>
      <c r="W117" s="3641"/>
      <c r="X117" s="3641"/>
      <c r="Y117" s="3641"/>
      <c r="Z117" s="3641"/>
      <c r="AA117" s="3641"/>
      <c r="AB117" s="3641"/>
      <c r="AC117" s="3641"/>
    </row>
    <row r="118" spans="1:29" ht="15.75">
      <c r="A118" s="7264"/>
      <c r="B118" s="3796"/>
      <c r="C118" s="3797"/>
      <c r="D118" s="3797"/>
      <c r="E118" s="3797"/>
      <c r="F118" s="3797"/>
      <c r="G118" s="3797"/>
      <c r="H118" s="3797"/>
      <c r="I118" s="3797"/>
      <c r="J118" s="3797"/>
      <c r="K118" s="3797"/>
      <c r="L118" s="3797"/>
      <c r="M118" s="3797"/>
      <c r="N118" s="3798"/>
      <c r="O118" s="3641"/>
      <c r="P118" s="3641"/>
      <c r="Q118" s="3641"/>
      <c r="R118" s="3641"/>
      <c r="S118" s="3641"/>
      <c r="T118" s="3641"/>
      <c r="U118" s="3641"/>
      <c r="V118" s="3641"/>
      <c r="W118" s="3641"/>
      <c r="X118" s="3641"/>
      <c r="Y118" s="3641"/>
      <c r="Z118" s="3641"/>
      <c r="AA118" s="3641"/>
      <c r="AB118" s="3641"/>
      <c r="AC118" s="3641"/>
    </row>
    <row r="119" spans="1:29" ht="15.75">
      <c r="A119" s="7264"/>
      <c r="B119" s="3796"/>
      <c r="C119" s="3797"/>
      <c r="D119" s="3797"/>
      <c r="E119" s="3797"/>
      <c r="F119" s="3797"/>
      <c r="G119" s="3797"/>
      <c r="H119" s="3797"/>
      <c r="I119" s="3797"/>
      <c r="J119" s="3797"/>
      <c r="K119" s="3797"/>
      <c r="L119" s="3797"/>
      <c r="M119" s="3797"/>
      <c r="N119" s="3798"/>
      <c r="O119" s="3641"/>
      <c r="P119" s="3641"/>
      <c r="Q119" s="3641"/>
      <c r="R119" s="3641"/>
      <c r="S119" s="3641"/>
      <c r="T119" s="3641"/>
      <c r="U119" s="3641"/>
      <c r="V119" s="3641"/>
      <c r="W119" s="3641"/>
      <c r="X119" s="3641"/>
      <c r="Y119" s="3641"/>
      <c r="Z119" s="3641"/>
      <c r="AA119" s="3641"/>
      <c r="AB119" s="3641"/>
      <c r="AC119" s="3641"/>
    </row>
    <row r="120" spans="1:29" ht="15.75">
      <c r="A120" s="7264"/>
      <c r="B120" s="3796"/>
      <c r="C120" s="3797" t="s">
        <v>5477</v>
      </c>
      <c r="D120" s="3797"/>
      <c r="E120" s="3797"/>
      <c r="F120" s="3797"/>
      <c r="G120" s="3797"/>
      <c r="H120" s="3797"/>
      <c r="I120" s="3797"/>
      <c r="J120" s="3797"/>
      <c r="K120" s="3797"/>
      <c r="L120" s="3797"/>
      <c r="M120" s="3797"/>
      <c r="N120" s="3798"/>
      <c r="O120" s="3641"/>
      <c r="P120" s="3641"/>
      <c r="Q120" s="3641"/>
      <c r="R120" s="3641"/>
      <c r="S120" s="3641"/>
      <c r="T120" s="3641"/>
      <c r="U120" s="3641"/>
      <c r="V120" s="3641"/>
      <c r="W120" s="3641"/>
      <c r="X120" s="3641"/>
      <c r="Y120" s="3641"/>
      <c r="Z120" s="3641"/>
      <c r="AA120" s="3641"/>
      <c r="AB120" s="3641"/>
      <c r="AC120" s="3641"/>
    </row>
    <row r="121" spans="1:29" ht="15.75">
      <c r="A121" s="7264"/>
      <c r="B121" s="3796"/>
      <c r="C121" s="3797"/>
      <c r="D121" s="3797"/>
      <c r="E121" s="3797"/>
      <c r="F121" s="3797"/>
      <c r="G121" s="3797"/>
      <c r="H121" s="3797"/>
      <c r="I121" s="3797"/>
      <c r="J121" s="3797"/>
      <c r="K121" s="3797"/>
      <c r="L121" s="3797"/>
      <c r="M121" s="3797"/>
      <c r="N121" s="3798"/>
      <c r="O121" s="3641"/>
      <c r="P121" s="3641"/>
      <c r="Q121" s="3641"/>
      <c r="R121" s="3641"/>
      <c r="S121" s="3641"/>
      <c r="T121" s="3641"/>
      <c r="U121" s="3641"/>
      <c r="V121" s="3641"/>
      <c r="W121" s="3641"/>
      <c r="X121" s="3641"/>
      <c r="Y121" s="3641"/>
      <c r="Z121" s="3641"/>
      <c r="AA121" s="3641"/>
      <c r="AB121" s="3641"/>
      <c r="AC121" s="3641"/>
    </row>
    <row r="122" spans="1:29" ht="15.75">
      <c r="A122" s="7264"/>
      <c r="B122" s="3796"/>
      <c r="C122" s="3797"/>
      <c r="D122" s="3797"/>
      <c r="E122" s="3797"/>
      <c r="F122" s="3797"/>
      <c r="G122" s="3797"/>
      <c r="H122" s="3797"/>
      <c r="I122" s="3797"/>
      <c r="J122" s="3797"/>
      <c r="K122" s="3797"/>
      <c r="L122" s="3797"/>
      <c r="M122" s="3797"/>
      <c r="N122" s="3798"/>
      <c r="O122" s="3641"/>
      <c r="P122" s="3641"/>
      <c r="Q122" s="3641"/>
      <c r="R122" s="3641"/>
      <c r="S122" s="3641"/>
      <c r="T122" s="3641"/>
      <c r="U122" s="3641"/>
      <c r="V122" s="3641"/>
      <c r="W122" s="3641"/>
      <c r="X122" s="3641"/>
      <c r="Y122" s="3641"/>
      <c r="Z122" s="3641"/>
      <c r="AA122" s="3641"/>
      <c r="AB122" s="3641"/>
      <c r="AC122" s="3641"/>
    </row>
    <row r="123" spans="1:29" ht="15.75">
      <c r="A123" s="7264"/>
      <c r="B123" s="3796"/>
      <c r="C123" s="3797"/>
      <c r="D123" s="3797"/>
      <c r="E123" s="3797"/>
      <c r="F123" s="3797"/>
      <c r="G123" s="3797"/>
      <c r="H123" s="3797"/>
      <c r="I123" s="3797"/>
      <c r="J123" s="3797"/>
      <c r="K123" s="3797"/>
      <c r="L123" s="3797"/>
      <c r="M123" s="3797"/>
      <c r="N123" s="3798"/>
      <c r="O123" s="3641"/>
      <c r="P123" s="3641"/>
      <c r="Q123" s="3641"/>
      <c r="R123" s="3641"/>
      <c r="S123" s="3641"/>
      <c r="T123" s="3641"/>
      <c r="U123" s="3641"/>
      <c r="V123" s="3641"/>
      <c r="W123" s="3641"/>
      <c r="X123" s="3641"/>
      <c r="Y123" s="3641"/>
      <c r="Z123" s="3641"/>
      <c r="AA123" s="3641"/>
      <c r="AB123" s="3641"/>
      <c r="AC123" s="3641"/>
    </row>
    <row r="124" spans="1:29" ht="15.75">
      <c r="A124" s="7264"/>
      <c r="B124" s="3796"/>
      <c r="C124" s="3797"/>
      <c r="D124" s="3797"/>
      <c r="E124" s="3797"/>
      <c r="F124" s="3797"/>
      <c r="G124" s="3797"/>
      <c r="H124" s="3797"/>
      <c r="I124" s="3797"/>
      <c r="J124" s="3797"/>
      <c r="K124" s="3797"/>
      <c r="L124" s="3797"/>
      <c r="M124" s="3797"/>
      <c r="N124" s="3798"/>
      <c r="O124" s="3641"/>
      <c r="P124" s="3641"/>
      <c r="Q124" s="3641"/>
      <c r="R124" s="3641"/>
      <c r="S124" s="3641"/>
      <c r="T124" s="3641"/>
      <c r="U124" s="3641"/>
      <c r="V124" s="3641"/>
      <c r="W124" s="3641"/>
      <c r="X124" s="3641"/>
      <c r="Y124" s="3641"/>
      <c r="Z124" s="3641"/>
      <c r="AA124" s="3641"/>
      <c r="AB124" s="3641"/>
      <c r="AC124" s="3641"/>
    </row>
    <row r="125" spans="1:29" ht="15.75">
      <c r="A125" s="7264"/>
      <c r="B125" s="3796"/>
      <c r="C125" s="3797"/>
      <c r="D125" s="3797"/>
      <c r="E125" s="3797"/>
      <c r="F125" s="3797"/>
      <c r="G125" s="3797"/>
      <c r="H125" s="3797"/>
      <c r="I125" s="3797"/>
      <c r="J125" s="3797"/>
      <c r="K125" s="3797"/>
      <c r="L125" s="3797"/>
      <c r="M125" s="3797"/>
      <c r="N125" s="3798"/>
      <c r="O125" s="3641"/>
      <c r="P125" s="3641"/>
      <c r="Q125" s="3641"/>
      <c r="R125" s="3641"/>
      <c r="S125" s="3641"/>
      <c r="T125" s="3641"/>
      <c r="U125" s="3641"/>
      <c r="V125" s="3641"/>
      <c r="W125" s="3641"/>
      <c r="X125" s="3641"/>
      <c r="Y125" s="3641"/>
      <c r="Z125" s="3641"/>
      <c r="AA125" s="3641"/>
      <c r="AB125" s="3641"/>
      <c r="AC125" s="3641"/>
    </row>
    <row r="126" spans="1:29" ht="15.75">
      <c r="A126" s="7264"/>
      <c r="B126" s="3796"/>
      <c r="C126" s="3797"/>
      <c r="D126" s="3797"/>
      <c r="E126" s="3797"/>
      <c r="F126" s="3797"/>
      <c r="G126" s="3797"/>
      <c r="H126" s="3797"/>
      <c r="I126" s="3797"/>
      <c r="J126" s="3797"/>
      <c r="K126" s="3797"/>
      <c r="L126" s="3797"/>
      <c r="M126" s="3797"/>
      <c r="N126" s="3798"/>
      <c r="O126" s="3641"/>
      <c r="P126" s="3641"/>
      <c r="Q126" s="3641"/>
      <c r="R126" s="3641"/>
      <c r="S126" s="3641"/>
      <c r="T126" s="3641"/>
      <c r="U126" s="3641"/>
      <c r="V126" s="3641"/>
      <c r="W126" s="3641"/>
      <c r="X126" s="3641"/>
      <c r="Y126" s="3641"/>
      <c r="Z126" s="3641"/>
      <c r="AA126" s="3641"/>
      <c r="AB126" s="3641"/>
      <c r="AC126" s="3641"/>
    </row>
    <row r="127" spans="1:29" ht="15.75">
      <c r="A127" s="7264"/>
      <c r="B127" s="3796"/>
      <c r="C127" s="3797"/>
      <c r="D127" s="3797"/>
      <c r="E127" s="3797"/>
      <c r="F127" s="3797"/>
      <c r="G127" s="3797"/>
      <c r="H127" s="3797"/>
      <c r="I127" s="3797"/>
      <c r="J127" s="3797"/>
      <c r="K127" s="3797"/>
      <c r="L127" s="3797"/>
      <c r="M127" s="3797"/>
      <c r="N127" s="3798"/>
      <c r="O127" s="3641"/>
      <c r="P127" s="3641"/>
      <c r="Q127" s="3641"/>
      <c r="R127" s="3641"/>
      <c r="S127" s="3641"/>
      <c r="T127" s="3641"/>
      <c r="U127" s="3641"/>
      <c r="V127" s="3641"/>
      <c r="W127" s="3641"/>
      <c r="X127" s="3641"/>
      <c r="Y127" s="3641"/>
      <c r="Z127" s="3641"/>
      <c r="AA127" s="3641"/>
      <c r="AB127" s="3641"/>
      <c r="AC127" s="3641"/>
    </row>
    <row r="128" spans="1:29" ht="15.75">
      <c r="A128" s="7264"/>
      <c r="B128" s="3796"/>
      <c r="C128" s="3797"/>
      <c r="D128" s="3797"/>
      <c r="E128" s="3797"/>
      <c r="F128" s="3797"/>
      <c r="G128" s="3797"/>
      <c r="H128" s="3797"/>
      <c r="I128" s="3797"/>
      <c r="J128" s="3797"/>
      <c r="K128" s="3797"/>
      <c r="L128" s="3797"/>
      <c r="M128" s="3797"/>
      <c r="N128" s="3798"/>
      <c r="O128" s="3641"/>
      <c r="P128" s="3641"/>
      <c r="Q128" s="3641"/>
      <c r="R128" s="3641"/>
      <c r="S128" s="3641"/>
      <c r="T128" s="3641"/>
      <c r="U128" s="3641"/>
      <c r="V128" s="3641"/>
      <c r="W128" s="3641"/>
      <c r="X128" s="3641"/>
      <c r="Y128" s="3641"/>
      <c r="Z128" s="3641"/>
      <c r="AA128" s="3641"/>
      <c r="AB128" s="3641"/>
      <c r="AC128" s="3641"/>
    </row>
    <row r="129" spans="1:29" ht="15.75">
      <c r="A129" s="7264"/>
      <c r="B129" s="3796"/>
      <c r="C129" s="3797"/>
      <c r="D129" s="3797"/>
      <c r="E129" s="3797"/>
      <c r="F129" s="3797"/>
      <c r="G129" s="3797"/>
      <c r="H129" s="3797"/>
      <c r="I129" s="3797"/>
      <c r="J129" s="3797"/>
      <c r="K129" s="3797"/>
      <c r="L129" s="3797"/>
      <c r="M129" s="3797"/>
      <c r="N129" s="3798"/>
      <c r="O129" s="3641"/>
      <c r="P129" s="3641"/>
      <c r="Q129" s="3641"/>
      <c r="R129" s="3641"/>
      <c r="S129" s="3641"/>
      <c r="T129" s="3641"/>
      <c r="U129" s="3641"/>
      <c r="V129" s="3641"/>
      <c r="W129" s="3641"/>
      <c r="X129" s="3641"/>
      <c r="Y129" s="3641"/>
      <c r="Z129" s="3641"/>
      <c r="AA129" s="3641"/>
      <c r="AB129" s="3641"/>
      <c r="AC129" s="3641"/>
    </row>
    <row r="130" spans="1:29" ht="15.75">
      <c r="A130" s="7264"/>
      <c r="B130" s="3796"/>
      <c r="C130" s="3797"/>
      <c r="D130" s="3797"/>
      <c r="E130" s="3797"/>
      <c r="F130" s="3797"/>
      <c r="G130" s="3797"/>
      <c r="H130" s="3797"/>
      <c r="I130" s="3797"/>
      <c r="J130" s="3797"/>
      <c r="K130" s="3797"/>
      <c r="L130" s="3797"/>
      <c r="M130" s="3797"/>
      <c r="N130" s="3798"/>
      <c r="O130" s="3641"/>
      <c r="P130" s="3641"/>
      <c r="Q130" s="3641"/>
      <c r="R130" s="3641"/>
      <c r="S130" s="3641"/>
      <c r="T130" s="3641"/>
      <c r="U130" s="3641"/>
      <c r="V130" s="3641"/>
      <c r="W130" s="3641"/>
      <c r="X130" s="3641"/>
      <c r="Y130" s="3641"/>
      <c r="Z130" s="3641"/>
      <c r="AA130" s="3641"/>
      <c r="AB130" s="3641"/>
      <c r="AC130" s="3641"/>
    </row>
    <row r="131" spans="1:29" ht="15.75">
      <c r="A131" s="7264"/>
      <c r="B131" s="3796"/>
      <c r="C131" s="3797"/>
      <c r="D131" s="3797"/>
      <c r="E131" s="3797"/>
      <c r="F131" s="3797"/>
      <c r="G131" s="3797"/>
      <c r="H131" s="3797"/>
      <c r="I131" s="3797"/>
      <c r="J131" s="3797"/>
      <c r="K131" s="3797"/>
      <c r="L131" s="3797"/>
      <c r="M131" s="3797"/>
      <c r="N131" s="3798"/>
      <c r="O131" s="3641"/>
      <c r="P131" s="3641"/>
      <c r="Q131" s="3641"/>
      <c r="R131" s="3641"/>
      <c r="S131" s="3641"/>
      <c r="T131" s="3641"/>
      <c r="U131" s="3641"/>
      <c r="V131" s="3641"/>
      <c r="W131" s="3641"/>
      <c r="X131" s="3641"/>
      <c r="Y131" s="3641"/>
      <c r="Z131" s="3641"/>
      <c r="AA131" s="3641"/>
      <c r="AB131" s="3641"/>
      <c r="AC131" s="3641"/>
    </row>
    <row r="132" spans="1:29" ht="15.75">
      <c r="A132" s="7264"/>
      <c r="B132" s="3796"/>
      <c r="C132" s="3797" t="s">
        <v>5478</v>
      </c>
      <c r="D132" s="3797"/>
      <c r="E132" s="3797"/>
      <c r="F132" s="3797"/>
      <c r="G132" s="3797"/>
      <c r="H132" s="3797"/>
      <c r="I132" s="3797"/>
      <c r="J132" s="3797"/>
      <c r="K132" s="3797"/>
      <c r="L132" s="3797"/>
      <c r="M132" s="3797"/>
      <c r="N132" s="3798"/>
      <c r="O132" s="3641"/>
      <c r="P132" s="3641"/>
      <c r="Q132" s="3641"/>
      <c r="R132" s="3641"/>
      <c r="S132" s="3641"/>
      <c r="T132" s="3641"/>
      <c r="U132" s="3641"/>
      <c r="V132" s="3641"/>
      <c r="W132" s="3641"/>
      <c r="X132" s="3641"/>
      <c r="Y132" s="3641"/>
      <c r="Z132" s="3641"/>
      <c r="AA132" s="3641"/>
      <c r="AB132" s="3641"/>
      <c r="AC132" s="3641"/>
    </row>
    <row r="133" spans="1:29" ht="15.75">
      <c r="A133" s="7264"/>
      <c r="B133" s="3796"/>
      <c r="C133" s="3797" t="s">
        <v>5479</v>
      </c>
      <c r="D133" s="3797"/>
      <c r="E133" s="3797"/>
      <c r="F133" s="3797"/>
      <c r="G133" s="3797"/>
      <c r="H133" s="3797"/>
      <c r="I133" s="3797"/>
      <c r="J133" s="3797"/>
      <c r="K133" s="3797"/>
      <c r="L133" s="3797"/>
      <c r="M133" s="3797"/>
      <c r="N133" s="3798"/>
      <c r="O133" s="3641"/>
      <c r="P133" s="3641"/>
      <c r="Q133" s="3641"/>
      <c r="R133" s="3641"/>
      <c r="S133" s="3641"/>
      <c r="T133" s="3641"/>
      <c r="U133" s="3641"/>
      <c r="V133" s="3641"/>
      <c r="W133" s="3641"/>
      <c r="X133" s="3641"/>
      <c r="Y133" s="3641"/>
      <c r="Z133" s="3641"/>
      <c r="AA133" s="3641"/>
      <c r="AB133" s="3641"/>
      <c r="AC133" s="3641"/>
    </row>
    <row r="134" spans="1:29" ht="15.75">
      <c r="A134" s="7264"/>
      <c r="B134" s="3796"/>
      <c r="C134" s="3797"/>
      <c r="D134" s="3797"/>
      <c r="E134" s="3797"/>
      <c r="F134" s="3797"/>
      <c r="G134" s="3797"/>
      <c r="H134" s="3797"/>
      <c r="I134" s="3797"/>
      <c r="J134" s="3797"/>
      <c r="K134" s="3797"/>
      <c r="L134" s="3797"/>
      <c r="M134" s="3797"/>
      <c r="N134" s="3798"/>
      <c r="O134" s="3641"/>
      <c r="P134" s="3641"/>
      <c r="Q134" s="3641"/>
      <c r="R134" s="3641"/>
      <c r="S134" s="3641"/>
      <c r="T134" s="3641"/>
      <c r="U134" s="3641"/>
      <c r="V134" s="3641"/>
      <c r="W134" s="3641"/>
      <c r="X134" s="3641"/>
      <c r="Y134" s="3641"/>
      <c r="Z134" s="3641"/>
      <c r="AA134" s="3641"/>
      <c r="AB134" s="3641"/>
      <c r="AC134" s="3641"/>
    </row>
    <row r="135" spans="1:29" ht="15.75">
      <c r="A135" s="7264"/>
      <c r="B135" s="3796"/>
      <c r="C135" s="3797"/>
      <c r="D135" s="3797"/>
      <c r="E135" s="3797"/>
      <c r="F135" s="3797"/>
      <c r="G135" s="3797"/>
      <c r="H135" s="3797"/>
      <c r="I135" s="3797"/>
      <c r="J135" s="3797"/>
      <c r="K135" s="3797"/>
      <c r="L135" s="3797"/>
      <c r="M135" s="3797"/>
      <c r="N135" s="3798"/>
      <c r="O135" s="3641"/>
      <c r="P135" s="3641"/>
      <c r="Q135" s="3641"/>
      <c r="R135" s="3641"/>
      <c r="S135" s="3641"/>
      <c r="T135" s="3641"/>
      <c r="U135" s="3641"/>
      <c r="V135" s="3641"/>
      <c r="W135" s="3641"/>
      <c r="X135" s="3641"/>
      <c r="Y135" s="3641"/>
      <c r="Z135" s="3641"/>
      <c r="AA135" s="3641"/>
      <c r="AB135" s="3641"/>
      <c r="AC135" s="3641"/>
    </row>
    <row r="136" spans="1:29" ht="15.75">
      <c r="A136" s="7264"/>
      <c r="B136" s="3796"/>
      <c r="C136" s="3797"/>
      <c r="D136" s="3797"/>
      <c r="E136" s="3797"/>
      <c r="F136" s="3797"/>
      <c r="G136" s="3797"/>
      <c r="H136" s="3797"/>
      <c r="I136" s="3797"/>
      <c r="J136" s="3797"/>
      <c r="K136" s="3797"/>
      <c r="L136" s="3797"/>
      <c r="M136" s="3797"/>
      <c r="N136" s="3798"/>
      <c r="O136" s="3641"/>
      <c r="P136" s="3641"/>
      <c r="Q136" s="3641"/>
      <c r="R136" s="3641"/>
      <c r="S136" s="3641"/>
      <c r="T136" s="3641"/>
      <c r="U136" s="3641"/>
      <c r="V136" s="3641"/>
      <c r="W136" s="3641"/>
      <c r="X136" s="3641"/>
      <c r="Y136" s="3641"/>
      <c r="Z136" s="3641"/>
      <c r="AA136" s="3641"/>
      <c r="AB136" s="3641"/>
      <c r="AC136" s="3641"/>
    </row>
    <row r="137" spans="1:29" ht="15.75">
      <c r="A137" s="7264"/>
      <c r="B137" s="3796"/>
      <c r="C137" s="3797"/>
      <c r="D137" s="3797"/>
      <c r="E137" s="3797"/>
      <c r="F137" s="3797"/>
      <c r="G137" s="3797"/>
      <c r="H137" s="3797"/>
      <c r="I137" s="3797"/>
      <c r="J137" s="3797"/>
      <c r="K137" s="3797"/>
      <c r="L137" s="3797"/>
      <c r="M137" s="3797"/>
      <c r="N137" s="3798"/>
      <c r="O137" s="3641"/>
      <c r="P137" s="3641"/>
      <c r="Q137" s="3641"/>
      <c r="R137" s="3641"/>
      <c r="S137" s="3641"/>
      <c r="T137" s="3641"/>
      <c r="U137" s="3641"/>
      <c r="V137" s="3641"/>
      <c r="W137" s="3641"/>
      <c r="X137" s="3641"/>
      <c r="Y137" s="3641"/>
      <c r="Z137" s="3641"/>
      <c r="AA137" s="3641"/>
      <c r="AB137" s="3641"/>
      <c r="AC137" s="3641"/>
    </row>
    <row r="138" spans="1:29" ht="15.75">
      <c r="A138" s="7264"/>
      <c r="B138" s="3796"/>
      <c r="C138" s="3797"/>
      <c r="D138" s="3797"/>
      <c r="E138" s="3797"/>
      <c r="F138" s="3797"/>
      <c r="G138" s="3797"/>
      <c r="H138" s="3797"/>
      <c r="I138" s="3797"/>
      <c r="J138" s="3797"/>
      <c r="K138" s="3797"/>
      <c r="L138" s="3797"/>
      <c r="M138" s="3797"/>
      <c r="N138" s="3798"/>
      <c r="O138" s="3641"/>
      <c r="P138" s="3641"/>
      <c r="Q138" s="3641"/>
      <c r="R138" s="3641"/>
      <c r="S138" s="3641"/>
      <c r="T138" s="3641"/>
      <c r="U138" s="3641"/>
      <c r="V138" s="3641"/>
      <c r="W138" s="3641"/>
      <c r="X138" s="3641"/>
      <c r="Y138" s="3641"/>
      <c r="Z138" s="3641"/>
      <c r="AA138" s="3641"/>
      <c r="AB138" s="3641"/>
      <c r="AC138" s="3641"/>
    </row>
    <row r="139" spans="1:29" ht="15.75">
      <c r="A139" s="7264"/>
      <c r="B139" s="3796"/>
      <c r="C139" s="3797"/>
      <c r="D139" s="3797"/>
      <c r="E139" s="3797"/>
      <c r="F139" s="3797"/>
      <c r="G139" s="3797"/>
      <c r="H139" s="3797"/>
      <c r="I139" s="3797"/>
      <c r="J139" s="3797"/>
      <c r="K139" s="3797"/>
      <c r="L139" s="3797"/>
      <c r="M139" s="3797"/>
      <c r="N139" s="3798"/>
      <c r="O139" s="3641"/>
      <c r="P139" s="3641"/>
      <c r="Q139" s="3641"/>
      <c r="R139" s="3641"/>
      <c r="S139" s="3641"/>
      <c r="T139" s="3641"/>
      <c r="U139" s="3641"/>
      <c r="V139" s="3641"/>
      <c r="W139" s="3641"/>
      <c r="X139" s="3641"/>
      <c r="Y139" s="3641"/>
      <c r="Z139" s="3641"/>
      <c r="AA139" s="3641"/>
      <c r="AB139" s="3641"/>
      <c r="AC139" s="3641"/>
    </row>
    <row r="140" spans="1:29" ht="15.75">
      <c r="A140" s="7264"/>
      <c r="B140" s="3796"/>
      <c r="C140" s="3797"/>
      <c r="D140" s="3797"/>
      <c r="E140" s="3797"/>
      <c r="F140" s="3797"/>
      <c r="G140" s="3797"/>
      <c r="H140" s="3797"/>
      <c r="I140" s="3797"/>
      <c r="J140" s="3797"/>
      <c r="K140" s="3797"/>
      <c r="L140" s="3797"/>
      <c r="M140" s="3797"/>
      <c r="N140" s="3798"/>
      <c r="O140" s="3641"/>
      <c r="P140" s="3641"/>
      <c r="Q140" s="3641"/>
      <c r="R140" s="3641"/>
      <c r="S140" s="3641"/>
      <c r="T140" s="3641"/>
      <c r="U140" s="3641"/>
      <c r="V140" s="3641"/>
      <c r="W140" s="3641"/>
      <c r="X140" s="3641"/>
      <c r="Y140" s="3641"/>
      <c r="Z140" s="3641"/>
      <c r="AA140" s="3641"/>
      <c r="AB140" s="3641"/>
      <c r="AC140" s="3641"/>
    </row>
    <row r="141" spans="1:29" ht="15" customHeight="1">
      <c r="A141" s="7264"/>
      <c r="B141" s="3796"/>
      <c r="C141" s="3797"/>
      <c r="D141" s="3797"/>
      <c r="E141" s="3797"/>
      <c r="F141" s="3797"/>
      <c r="G141" s="3797"/>
      <c r="H141" s="3797"/>
      <c r="I141" s="3797"/>
      <c r="J141" s="3797"/>
      <c r="K141" s="3797"/>
      <c r="L141" s="3797"/>
      <c r="M141" s="3797"/>
      <c r="N141" s="3798"/>
      <c r="O141" s="3641"/>
      <c r="P141" s="3641"/>
      <c r="Q141" s="3641"/>
      <c r="R141" s="3641"/>
      <c r="S141" s="3641"/>
      <c r="T141" s="3641"/>
      <c r="U141" s="3641"/>
      <c r="V141" s="3641"/>
      <c r="W141" s="3641"/>
      <c r="X141" s="3641"/>
      <c r="Y141" s="3641"/>
      <c r="Z141" s="3641"/>
      <c r="AA141" s="3641"/>
      <c r="AB141" s="3641"/>
      <c r="AC141" s="3641"/>
    </row>
    <row r="142" spans="1:29" ht="15.75">
      <c r="A142" s="7264"/>
      <c r="B142" s="3796"/>
      <c r="C142" s="3797"/>
      <c r="D142" s="3797"/>
      <c r="E142" s="3797"/>
      <c r="F142" s="3797"/>
      <c r="G142" s="3797"/>
      <c r="H142" s="3797"/>
      <c r="I142" s="3797"/>
      <c r="J142" s="3797"/>
      <c r="K142" s="3797"/>
      <c r="L142" s="3797"/>
      <c r="M142" s="3797"/>
      <c r="N142" s="3798"/>
      <c r="O142" s="3641"/>
      <c r="P142" s="3641"/>
      <c r="Q142" s="3641"/>
      <c r="R142" s="3641"/>
      <c r="S142" s="3641"/>
      <c r="T142" s="3641"/>
      <c r="U142" s="3641"/>
      <c r="V142" s="3641"/>
      <c r="W142" s="3641"/>
      <c r="X142" s="3641"/>
      <c r="Y142" s="3641"/>
      <c r="Z142" s="3641"/>
      <c r="AA142" s="3641"/>
      <c r="AB142" s="3641"/>
      <c r="AC142" s="3641"/>
    </row>
    <row r="143" spans="1:29" ht="15.75">
      <c r="A143" s="7264"/>
      <c r="B143" s="3796"/>
      <c r="C143" s="3797"/>
      <c r="D143" s="3797"/>
      <c r="E143" s="3797"/>
      <c r="F143" s="3797"/>
      <c r="G143" s="3797"/>
      <c r="H143" s="3797"/>
      <c r="I143" s="3797"/>
      <c r="J143" s="3797"/>
      <c r="K143" s="3797"/>
      <c r="L143" s="3797"/>
      <c r="M143" s="3797"/>
      <c r="N143" s="3798"/>
      <c r="O143" s="3641"/>
      <c r="P143" s="3641"/>
      <c r="Q143" s="3641"/>
      <c r="R143" s="3641"/>
      <c r="S143" s="3641"/>
      <c r="T143" s="3641"/>
      <c r="U143" s="3641"/>
      <c r="V143" s="3641"/>
      <c r="W143" s="3641"/>
      <c r="X143" s="3641"/>
      <c r="Y143" s="3641"/>
      <c r="Z143" s="3641"/>
      <c r="AA143" s="3641"/>
      <c r="AB143" s="3641"/>
      <c r="AC143" s="3641"/>
    </row>
    <row r="144" spans="1:29" ht="15.75">
      <c r="A144" s="7264"/>
      <c r="B144" s="3796"/>
      <c r="C144" s="3797"/>
      <c r="D144" s="3797"/>
      <c r="E144" s="3797"/>
      <c r="F144" s="3797"/>
      <c r="G144" s="3797"/>
      <c r="H144" s="3797"/>
      <c r="I144" s="3797"/>
      <c r="J144" s="3797"/>
      <c r="K144" s="3797"/>
      <c r="L144" s="3797"/>
      <c r="M144" s="3797"/>
      <c r="N144" s="3798"/>
      <c r="O144" s="3641"/>
      <c r="P144" s="3641"/>
      <c r="Q144" s="3641"/>
      <c r="R144" s="3641"/>
      <c r="S144" s="3641"/>
      <c r="T144" s="3641"/>
      <c r="U144" s="3641"/>
      <c r="V144" s="3641"/>
      <c r="W144" s="3641"/>
      <c r="X144" s="3641"/>
      <c r="Y144" s="3641"/>
      <c r="Z144" s="3641"/>
      <c r="AA144" s="3641"/>
      <c r="AB144" s="3641"/>
      <c r="AC144" s="3641"/>
    </row>
    <row r="145" spans="1:29" ht="15.75">
      <c r="A145" s="7264"/>
      <c r="B145" s="3796"/>
      <c r="C145" s="3797"/>
      <c r="D145" s="3797"/>
      <c r="E145" s="3797"/>
      <c r="F145" s="3797"/>
      <c r="G145" s="3797"/>
      <c r="H145" s="3797"/>
      <c r="I145" s="3797"/>
      <c r="J145" s="3797"/>
      <c r="K145" s="3797"/>
      <c r="L145" s="3797"/>
      <c r="M145" s="3797"/>
      <c r="N145" s="3798"/>
      <c r="O145" s="3641"/>
      <c r="P145" s="3641"/>
      <c r="Q145" s="3641"/>
      <c r="R145" s="3641"/>
      <c r="S145" s="3641"/>
      <c r="T145" s="3641"/>
      <c r="U145" s="3641"/>
      <c r="V145" s="3641"/>
      <c r="W145" s="3641"/>
      <c r="X145" s="3641"/>
      <c r="Y145" s="3641"/>
      <c r="Z145" s="3641"/>
      <c r="AA145" s="3641"/>
      <c r="AB145" s="3641"/>
      <c r="AC145" s="3641"/>
    </row>
    <row r="146" spans="1:29" ht="15.75">
      <c r="A146" s="7264"/>
      <c r="B146" s="3796"/>
      <c r="C146" s="3797"/>
      <c r="D146" s="3797"/>
      <c r="E146" s="3797"/>
      <c r="F146" s="3797"/>
      <c r="G146" s="3797"/>
      <c r="H146" s="3797"/>
      <c r="I146" s="3797"/>
      <c r="J146" s="3797"/>
      <c r="K146" s="3797"/>
      <c r="L146" s="3797"/>
      <c r="M146" s="3797"/>
      <c r="N146" s="3798"/>
      <c r="O146" s="3641"/>
      <c r="P146" s="3641"/>
      <c r="Q146" s="3641"/>
      <c r="R146" s="3641"/>
      <c r="S146" s="3641"/>
      <c r="T146" s="3641"/>
      <c r="U146" s="3641"/>
      <c r="V146" s="3641"/>
      <c r="W146" s="3641"/>
      <c r="X146" s="3641"/>
      <c r="Y146" s="3641"/>
      <c r="Z146" s="3641"/>
      <c r="AA146" s="3641"/>
      <c r="AB146" s="3641"/>
      <c r="AC146" s="3641"/>
    </row>
    <row r="147" spans="1:29" ht="15" customHeight="1">
      <c r="A147" s="7264"/>
      <c r="B147" s="3796"/>
      <c r="C147" s="3797"/>
      <c r="D147" s="3797"/>
      <c r="E147" s="3797"/>
      <c r="F147" s="3797"/>
      <c r="G147" s="3797"/>
      <c r="H147" s="3797"/>
      <c r="I147" s="3797"/>
      <c r="J147" s="3797"/>
      <c r="K147" s="3797"/>
      <c r="L147" s="3797"/>
      <c r="M147" s="3797"/>
      <c r="N147" s="3798"/>
      <c r="O147" s="3641"/>
      <c r="P147" s="3641"/>
      <c r="Q147" s="3641"/>
      <c r="R147" s="3641"/>
      <c r="S147" s="3641"/>
      <c r="T147" s="3641"/>
      <c r="U147" s="3641"/>
      <c r="V147" s="3641"/>
      <c r="W147" s="3641"/>
      <c r="X147" s="3641"/>
      <c r="Y147" s="3641"/>
      <c r="Z147" s="3641"/>
      <c r="AA147" s="3641"/>
      <c r="AB147" s="3641"/>
      <c r="AC147" s="3641"/>
    </row>
    <row r="148" spans="1:29" ht="15.75" customHeight="1">
      <c r="A148" s="7264"/>
      <c r="B148" s="3796"/>
      <c r="C148" s="3797" t="s">
        <v>5480</v>
      </c>
      <c r="D148" s="3797"/>
      <c r="E148" s="3797"/>
      <c r="F148" s="3797"/>
      <c r="G148" s="3797"/>
      <c r="H148" s="3797"/>
      <c r="I148" s="3797"/>
      <c r="J148" s="3797"/>
      <c r="K148" s="3797"/>
      <c r="L148" s="3797"/>
      <c r="M148" s="3797"/>
      <c r="N148" s="3798"/>
      <c r="O148" s="3641"/>
      <c r="P148" s="3641"/>
      <c r="Q148" s="3641"/>
      <c r="R148" s="3641"/>
      <c r="S148" s="3641"/>
      <c r="T148" s="3641"/>
      <c r="U148" s="3641"/>
      <c r="V148" s="3641"/>
      <c r="W148" s="3641"/>
      <c r="X148" s="3641"/>
      <c r="Y148" s="3641"/>
      <c r="Z148" s="3641"/>
      <c r="AA148" s="3641"/>
      <c r="AB148" s="3641"/>
      <c r="AC148" s="3641"/>
    </row>
    <row r="149" spans="1:29" ht="15" customHeight="1">
      <c r="A149" s="7264"/>
      <c r="B149" s="3796"/>
      <c r="C149" s="3797"/>
      <c r="D149" s="3797"/>
      <c r="E149" s="3797"/>
      <c r="F149" s="3797"/>
      <c r="G149" s="3797"/>
      <c r="H149" s="3797"/>
      <c r="I149" s="3797"/>
      <c r="J149" s="3797"/>
      <c r="K149" s="3797"/>
      <c r="L149" s="3797"/>
      <c r="M149" s="3797"/>
      <c r="N149" s="3798"/>
      <c r="O149" s="3641"/>
      <c r="P149" s="3641"/>
      <c r="Q149" s="3641"/>
      <c r="R149" s="3641"/>
      <c r="S149" s="3641"/>
      <c r="T149" s="3641"/>
      <c r="U149" s="3641"/>
      <c r="V149" s="3641"/>
      <c r="W149" s="3641"/>
      <c r="X149" s="3641"/>
      <c r="Y149" s="3641"/>
      <c r="Z149" s="3641"/>
      <c r="AA149" s="3641"/>
      <c r="AB149" s="3641"/>
      <c r="AC149" s="3641"/>
    </row>
    <row r="150" spans="1:29" ht="15.75" customHeight="1">
      <c r="A150" s="7264"/>
      <c r="B150" s="3796"/>
      <c r="C150" s="3797"/>
      <c r="D150" s="3797"/>
      <c r="E150" s="3797"/>
      <c r="F150" s="3797"/>
      <c r="G150" s="3797"/>
      <c r="H150" s="3797"/>
      <c r="I150" s="3797"/>
      <c r="J150" s="3797"/>
      <c r="K150" s="3797"/>
      <c r="L150" s="3797"/>
      <c r="M150" s="3797"/>
      <c r="N150" s="3798"/>
      <c r="O150" s="3641"/>
      <c r="P150" s="3641"/>
      <c r="Q150" s="3641"/>
      <c r="R150" s="3641"/>
      <c r="S150" s="3641"/>
      <c r="T150" s="3641"/>
      <c r="U150" s="3641"/>
      <c r="V150" s="3641"/>
      <c r="W150" s="3641"/>
      <c r="X150" s="3641"/>
      <c r="Y150" s="3641"/>
      <c r="Z150" s="3641"/>
      <c r="AA150" s="3641"/>
      <c r="AB150" s="3641"/>
      <c r="AC150" s="3641"/>
    </row>
    <row r="151" spans="1:29" ht="15.75">
      <c r="A151" s="7264"/>
      <c r="B151" s="3796"/>
      <c r="C151" s="3797"/>
      <c r="D151" s="3797"/>
      <c r="E151" s="3797"/>
      <c r="F151" s="3797"/>
      <c r="G151" s="3797"/>
      <c r="H151" s="3797"/>
      <c r="I151" s="3797"/>
      <c r="J151" s="3797"/>
      <c r="K151" s="3797"/>
      <c r="L151" s="3797"/>
      <c r="M151" s="3797"/>
      <c r="N151" s="3798"/>
      <c r="O151" s="3641"/>
      <c r="P151" s="3641"/>
      <c r="Q151" s="3641"/>
      <c r="R151" s="3641"/>
      <c r="S151" s="3641"/>
      <c r="T151" s="3641"/>
      <c r="U151" s="3641"/>
      <c r="V151" s="3641"/>
      <c r="W151" s="3641"/>
      <c r="X151" s="3641"/>
      <c r="Y151" s="3641"/>
      <c r="Z151" s="3641"/>
      <c r="AA151" s="3641"/>
      <c r="AB151" s="3641"/>
      <c r="AC151" s="3641"/>
    </row>
    <row r="152" spans="1:29" ht="15.75">
      <c r="A152" s="7264"/>
      <c r="B152" s="3796"/>
      <c r="C152" s="3797"/>
      <c r="D152" s="3797"/>
      <c r="E152" s="3797"/>
      <c r="F152" s="3797"/>
      <c r="G152" s="3797"/>
      <c r="H152" s="3797"/>
      <c r="I152" s="3797"/>
      <c r="J152" s="3797"/>
      <c r="K152" s="3797"/>
      <c r="L152" s="3797"/>
      <c r="M152" s="3797"/>
      <c r="N152" s="3798"/>
      <c r="O152" s="3641"/>
      <c r="P152" s="3641"/>
      <c r="Q152" s="3641"/>
      <c r="R152" s="3641"/>
      <c r="S152" s="3641"/>
      <c r="T152" s="3641"/>
      <c r="U152" s="3641"/>
      <c r="V152" s="3641"/>
      <c r="W152" s="3641"/>
      <c r="X152" s="3641"/>
      <c r="Y152" s="3641"/>
      <c r="Z152" s="3641"/>
      <c r="AA152" s="3641"/>
      <c r="AB152" s="3641"/>
      <c r="AC152" s="3641"/>
    </row>
    <row r="153" spans="1:29" ht="15" customHeight="1">
      <c r="A153" s="7264"/>
      <c r="B153" s="3796"/>
      <c r="C153" s="3797"/>
      <c r="D153" s="3797"/>
      <c r="E153" s="3797"/>
      <c r="F153" s="3797"/>
      <c r="G153" s="3797"/>
      <c r="H153" s="3797"/>
      <c r="I153" s="3797"/>
      <c r="J153" s="3797"/>
      <c r="K153" s="3797"/>
      <c r="L153" s="3797"/>
      <c r="M153" s="3797"/>
      <c r="N153" s="3798"/>
      <c r="O153" s="3641"/>
      <c r="P153" s="3641"/>
      <c r="Q153" s="3641"/>
      <c r="R153" s="3641"/>
      <c r="S153" s="3641"/>
      <c r="T153" s="3641"/>
      <c r="U153" s="3641"/>
      <c r="V153" s="3641"/>
      <c r="W153" s="3641"/>
      <c r="X153" s="3641"/>
      <c r="Y153" s="3641"/>
      <c r="Z153" s="3641"/>
      <c r="AA153" s="3641"/>
      <c r="AB153" s="3641"/>
      <c r="AC153" s="3641"/>
    </row>
    <row r="154" spans="1:29" ht="15" customHeight="1">
      <c r="A154" s="7264"/>
      <c r="B154" s="3796"/>
      <c r="C154" s="3797"/>
      <c r="D154" s="3797"/>
      <c r="E154" s="3797"/>
      <c r="F154" s="3797"/>
      <c r="G154" s="3797"/>
      <c r="H154" s="3797"/>
      <c r="I154" s="3797"/>
      <c r="J154" s="3797"/>
      <c r="K154" s="3797"/>
      <c r="L154" s="3797"/>
      <c r="M154" s="3797"/>
      <c r="N154" s="3798"/>
      <c r="O154" s="3641"/>
      <c r="P154" s="3641"/>
      <c r="Q154" s="3641"/>
      <c r="R154" s="3641"/>
      <c r="S154" s="3641"/>
      <c r="T154" s="3641"/>
      <c r="U154" s="3641"/>
      <c r="V154" s="3641"/>
      <c r="W154" s="3641"/>
      <c r="X154" s="3641"/>
      <c r="Y154" s="3641"/>
      <c r="Z154" s="3641"/>
      <c r="AA154" s="3641"/>
      <c r="AB154" s="3641"/>
      <c r="AC154" s="3641"/>
    </row>
    <row r="155" spans="1:29" ht="15" customHeight="1">
      <c r="A155" s="7264"/>
      <c r="B155" s="3796"/>
      <c r="C155" s="3797"/>
      <c r="D155" s="3797"/>
      <c r="E155" s="3797"/>
      <c r="F155" s="3797"/>
      <c r="G155" s="3797"/>
      <c r="H155" s="3797"/>
      <c r="I155" s="3797"/>
      <c r="J155" s="3797"/>
      <c r="K155" s="3797"/>
      <c r="L155" s="3797"/>
      <c r="M155" s="3797"/>
      <c r="N155" s="3798"/>
      <c r="O155" s="3641"/>
      <c r="P155" s="3641"/>
      <c r="Q155" s="3641"/>
      <c r="R155" s="3641"/>
      <c r="S155" s="3641"/>
      <c r="T155" s="3641"/>
      <c r="U155" s="3641"/>
      <c r="V155" s="3641"/>
      <c r="W155" s="3641"/>
      <c r="X155" s="3641"/>
      <c r="Y155" s="3641"/>
      <c r="Z155" s="3641"/>
      <c r="AA155" s="3641"/>
      <c r="AB155" s="3641"/>
      <c r="AC155" s="3641"/>
    </row>
    <row r="156" spans="1:29" ht="15.75">
      <c r="A156" s="7264"/>
      <c r="B156" s="3796"/>
      <c r="C156" s="3797"/>
      <c r="D156" s="3797"/>
      <c r="E156" s="3797"/>
      <c r="F156" s="3797"/>
      <c r="G156" s="3797"/>
      <c r="H156" s="3797"/>
      <c r="I156" s="3797"/>
      <c r="J156" s="3797"/>
      <c r="K156" s="3797"/>
      <c r="L156" s="3797"/>
      <c r="M156" s="3797"/>
      <c r="N156" s="3798"/>
      <c r="O156" s="3641"/>
      <c r="P156" s="3641"/>
      <c r="Q156" s="3641"/>
      <c r="R156" s="3641"/>
      <c r="S156" s="3641"/>
      <c r="T156" s="3641"/>
      <c r="U156" s="3641"/>
      <c r="V156" s="3641"/>
      <c r="W156" s="3641"/>
      <c r="X156" s="3641"/>
      <c r="Y156" s="3641"/>
      <c r="Z156" s="3641"/>
      <c r="AA156" s="3641"/>
      <c r="AB156" s="3641"/>
      <c r="AC156" s="3641"/>
    </row>
    <row r="157" spans="1:29" ht="15.75">
      <c r="A157" s="7264"/>
      <c r="B157" s="3796"/>
      <c r="C157" s="3797"/>
      <c r="D157" s="3797"/>
      <c r="E157" s="3797"/>
      <c r="F157" s="3797"/>
      <c r="G157" s="3797"/>
      <c r="H157" s="3797"/>
      <c r="I157" s="3797"/>
      <c r="J157" s="3797"/>
      <c r="K157" s="3797"/>
      <c r="L157" s="3797"/>
      <c r="M157" s="3797"/>
      <c r="N157" s="3798"/>
      <c r="O157" s="3641"/>
      <c r="P157" s="3641"/>
      <c r="Q157" s="3641"/>
      <c r="R157" s="3641"/>
      <c r="S157" s="3641"/>
      <c r="T157" s="3641"/>
      <c r="U157" s="3641"/>
      <c r="V157" s="3641"/>
      <c r="W157" s="3641"/>
      <c r="X157" s="3641"/>
      <c r="Y157" s="3641"/>
      <c r="Z157" s="3641"/>
      <c r="AA157" s="3641"/>
      <c r="AB157" s="3641"/>
      <c r="AC157" s="3641"/>
    </row>
    <row r="158" spans="1:29" ht="15.75">
      <c r="A158" s="7264"/>
      <c r="B158" s="3796"/>
      <c r="C158" s="3797"/>
      <c r="D158" s="3797"/>
      <c r="E158" s="3797"/>
      <c r="F158" s="3797"/>
      <c r="G158" s="3797"/>
      <c r="H158" s="3797"/>
      <c r="I158" s="3797"/>
      <c r="J158" s="3797"/>
      <c r="K158" s="3797"/>
      <c r="L158" s="3797"/>
      <c r="M158" s="3797"/>
      <c r="N158" s="3798"/>
      <c r="O158" s="3641"/>
      <c r="P158" s="3641"/>
      <c r="Q158" s="3641"/>
      <c r="R158" s="3641"/>
      <c r="S158" s="3641"/>
      <c r="T158" s="3641"/>
      <c r="U158" s="3641"/>
      <c r="V158" s="3641"/>
      <c r="W158" s="3641"/>
      <c r="X158" s="3641"/>
      <c r="Y158" s="3641"/>
      <c r="Z158" s="3641"/>
      <c r="AA158" s="3641"/>
      <c r="AB158" s="3641"/>
      <c r="AC158" s="3641"/>
    </row>
    <row r="159" spans="1:29" ht="15.75">
      <c r="A159" s="7264"/>
      <c r="B159" s="3796"/>
      <c r="C159" s="3797"/>
      <c r="D159" s="3797"/>
      <c r="E159" s="3797"/>
      <c r="F159" s="3797"/>
      <c r="G159" s="3797"/>
      <c r="H159" s="3797"/>
      <c r="I159" s="3797"/>
      <c r="J159" s="3797"/>
      <c r="K159" s="3797"/>
      <c r="L159" s="3797"/>
      <c r="M159" s="3797"/>
      <c r="N159" s="3798"/>
      <c r="O159" s="3641"/>
      <c r="P159" s="3641"/>
      <c r="Q159" s="3641"/>
      <c r="R159" s="3641"/>
      <c r="S159" s="3641"/>
      <c r="T159" s="3641"/>
      <c r="U159" s="3641"/>
      <c r="V159" s="3641"/>
      <c r="W159" s="3641"/>
      <c r="X159" s="3641"/>
      <c r="Y159" s="3641"/>
      <c r="Z159" s="3641"/>
      <c r="AA159" s="3641"/>
      <c r="AB159" s="3641"/>
      <c r="AC159" s="3641"/>
    </row>
    <row r="160" spans="1:29" ht="15.75">
      <c r="A160" s="7264"/>
      <c r="B160" s="3796"/>
      <c r="C160" s="3797"/>
      <c r="D160" s="3797"/>
      <c r="E160" s="3797"/>
      <c r="F160" s="3797"/>
      <c r="G160" s="3797"/>
      <c r="H160" s="3797"/>
      <c r="I160" s="3797"/>
      <c r="J160" s="3797"/>
      <c r="K160" s="3797"/>
      <c r="L160" s="3797"/>
      <c r="M160" s="3797"/>
      <c r="N160" s="3798"/>
      <c r="O160" s="3641"/>
      <c r="P160" s="3641"/>
      <c r="Q160" s="3641"/>
      <c r="R160" s="3641"/>
      <c r="S160" s="3641"/>
      <c r="T160" s="3641"/>
      <c r="U160" s="3641"/>
      <c r="V160" s="3641"/>
      <c r="W160" s="3641"/>
      <c r="X160" s="3641"/>
      <c r="Y160" s="3641"/>
      <c r="Z160" s="3641"/>
      <c r="AA160" s="3641"/>
      <c r="AB160" s="3641"/>
      <c r="AC160" s="3641"/>
    </row>
    <row r="161" spans="1:29" ht="15.75">
      <c r="A161" s="7264"/>
      <c r="B161" s="3796"/>
      <c r="C161" s="3797"/>
      <c r="D161" s="3797"/>
      <c r="E161" s="3797"/>
      <c r="F161" s="3797"/>
      <c r="G161" s="3797"/>
      <c r="H161" s="3797"/>
      <c r="I161" s="3797"/>
      <c r="J161" s="3797"/>
      <c r="K161" s="3797"/>
      <c r="L161" s="3797"/>
      <c r="M161" s="3797"/>
      <c r="N161" s="3798"/>
      <c r="O161" s="3641"/>
      <c r="P161" s="3641"/>
      <c r="Q161" s="3641"/>
      <c r="R161" s="3641"/>
      <c r="S161" s="3641"/>
      <c r="T161" s="3641"/>
      <c r="U161" s="3641"/>
      <c r="V161" s="3641"/>
      <c r="W161" s="3641"/>
      <c r="X161" s="3641"/>
      <c r="Y161" s="3641"/>
      <c r="Z161" s="3641"/>
      <c r="AA161" s="3641"/>
      <c r="AB161" s="3641"/>
      <c r="AC161" s="3641"/>
    </row>
    <row r="162" spans="1:29" ht="15.75">
      <c r="A162" s="7264"/>
      <c r="B162" s="3796"/>
      <c r="C162" s="3797" t="s">
        <v>5481</v>
      </c>
      <c r="D162" s="3797"/>
      <c r="E162" s="3797"/>
      <c r="F162" s="3797"/>
      <c r="G162" s="3797"/>
      <c r="H162" s="3797"/>
      <c r="I162" s="3797"/>
      <c r="J162" s="3797"/>
      <c r="K162" s="3797"/>
      <c r="L162" s="3797"/>
      <c r="M162" s="3797"/>
      <c r="N162" s="3798"/>
      <c r="O162" s="3641"/>
      <c r="P162" s="3641"/>
      <c r="Q162" s="3641"/>
      <c r="R162" s="3641"/>
      <c r="S162" s="3641"/>
      <c r="T162" s="3641"/>
      <c r="U162" s="3641"/>
      <c r="V162" s="3641"/>
      <c r="W162" s="3641"/>
      <c r="X162" s="3641"/>
      <c r="Y162" s="3641"/>
      <c r="Z162" s="3641"/>
      <c r="AA162" s="3641"/>
      <c r="AB162" s="3641"/>
      <c r="AC162" s="3641"/>
    </row>
    <row r="163" spans="1:29" ht="15.75">
      <c r="A163" s="7264"/>
      <c r="B163" s="3796"/>
      <c r="C163" s="3797"/>
      <c r="D163" s="3797"/>
      <c r="E163" s="3797"/>
      <c r="F163" s="3797"/>
      <c r="G163" s="3797"/>
      <c r="H163" s="3797"/>
      <c r="I163" s="3797"/>
      <c r="J163" s="3797"/>
      <c r="K163" s="3797"/>
      <c r="L163" s="3797"/>
      <c r="M163" s="3797"/>
      <c r="N163" s="3798"/>
      <c r="O163" s="3641"/>
      <c r="P163" s="3641"/>
      <c r="Q163" s="3641"/>
      <c r="R163" s="3641"/>
      <c r="S163" s="3641"/>
      <c r="T163" s="3641"/>
      <c r="U163" s="3641"/>
      <c r="V163" s="3641"/>
      <c r="W163" s="3641"/>
      <c r="X163" s="3641"/>
      <c r="Y163" s="3641"/>
      <c r="Z163" s="3641"/>
      <c r="AA163" s="3641"/>
      <c r="AB163" s="3641"/>
      <c r="AC163" s="3641"/>
    </row>
    <row r="164" spans="1:29" ht="15.75">
      <c r="A164" s="7264"/>
      <c r="B164" s="3796"/>
      <c r="C164" s="3797" t="s">
        <v>5482</v>
      </c>
      <c r="D164" s="3797"/>
      <c r="E164" s="3797"/>
      <c r="F164" s="3797"/>
      <c r="G164" s="3797"/>
      <c r="H164" s="3797"/>
      <c r="I164" s="3797"/>
      <c r="J164" s="3797"/>
      <c r="K164" s="3797"/>
      <c r="L164" s="3797"/>
      <c r="M164" s="3797"/>
      <c r="N164" s="3798"/>
      <c r="O164" s="3641"/>
      <c r="P164" s="3641"/>
      <c r="Q164" s="3641"/>
      <c r="R164" s="3641"/>
      <c r="S164" s="3641"/>
      <c r="T164" s="3641"/>
      <c r="U164" s="3641"/>
      <c r="V164" s="3641"/>
      <c r="W164" s="3641"/>
      <c r="X164" s="3641"/>
      <c r="Y164" s="3641"/>
      <c r="Z164" s="3641"/>
      <c r="AA164" s="3641"/>
      <c r="AB164" s="3641"/>
      <c r="AC164" s="3641"/>
    </row>
    <row r="165" spans="1:29" ht="15.75">
      <c r="A165" s="7264"/>
      <c r="B165" s="3796"/>
      <c r="C165" s="3797"/>
      <c r="D165" s="3797"/>
      <c r="E165" s="3797"/>
      <c r="F165" s="3797"/>
      <c r="G165" s="3797"/>
      <c r="H165" s="3797"/>
      <c r="I165" s="3797"/>
      <c r="J165" s="3797"/>
      <c r="K165" s="3797"/>
      <c r="L165" s="3797"/>
      <c r="M165" s="3797"/>
      <c r="N165" s="3798"/>
      <c r="O165" s="3641"/>
      <c r="P165" s="3641"/>
      <c r="Q165" s="3641"/>
      <c r="R165" s="3641"/>
      <c r="S165" s="3641"/>
      <c r="T165" s="3641"/>
      <c r="U165" s="3641"/>
      <c r="V165" s="3641"/>
      <c r="W165" s="3641"/>
      <c r="X165" s="3641"/>
      <c r="Y165" s="3641"/>
      <c r="Z165" s="3641"/>
      <c r="AA165" s="3641"/>
      <c r="AB165" s="3641"/>
      <c r="AC165" s="3641"/>
    </row>
    <row r="166" spans="1:29" ht="15.75">
      <c r="A166" s="7264"/>
      <c r="B166" s="3796"/>
      <c r="C166" s="7692" t="s">
        <v>5483</v>
      </c>
      <c r="D166" s="7692"/>
      <c r="E166" s="7692"/>
      <c r="F166" s="7692"/>
      <c r="G166" s="7692"/>
      <c r="H166" s="7692"/>
      <c r="I166" s="7692"/>
      <c r="J166" s="7692"/>
      <c r="K166" s="7692"/>
      <c r="L166" s="7692"/>
      <c r="M166" s="7692"/>
      <c r="N166" s="7693"/>
      <c r="O166" s="3641"/>
      <c r="P166" s="3641"/>
      <c r="Q166" s="3641"/>
      <c r="R166" s="3641"/>
      <c r="S166" s="3641"/>
      <c r="T166" s="3641"/>
      <c r="U166" s="3641"/>
      <c r="V166" s="3641"/>
      <c r="W166" s="3641"/>
      <c r="X166" s="3641"/>
      <c r="Y166" s="3641"/>
      <c r="Z166" s="3641"/>
      <c r="AA166" s="3641"/>
      <c r="AB166" s="3641"/>
      <c r="AC166" s="3641"/>
    </row>
    <row r="167" spans="1:29" ht="15.75">
      <c r="A167" s="7264"/>
      <c r="B167" s="3796"/>
      <c r="C167" s="7692"/>
      <c r="D167" s="7692"/>
      <c r="E167" s="7692"/>
      <c r="F167" s="7692"/>
      <c r="G167" s="7692"/>
      <c r="H167" s="7692"/>
      <c r="I167" s="7692"/>
      <c r="J167" s="7692"/>
      <c r="K167" s="7692"/>
      <c r="L167" s="7692"/>
      <c r="M167" s="7692"/>
      <c r="N167" s="7693"/>
      <c r="O167" s="3641"/>
      <c r="P167" s="3641"/>
      <c r="Q167" s="3641"/>
      <c r="R167" s="3641"/>
      <c r="S167" s="3641"/>
      <c r="T167" s="3641"/>
      <c r="U167" s="3641"/>
      <c r="V167" s="3641"/>
      <c r="W167" s="3641"/>
      <c r="X167" s="3641"/>
      <c r="Y167" s="3641"/>
      <c r="Z167" s="3641"/>
      <c r="AA167" s="3641"/>
      <c r="AB167" s="3641"/>
      <c r="AC167" s="3641"/>
    </row>
    <row r="168" spans="1:29" ht="15.75">
      <c r="A168" s="7264"/>
      <c r="B168" s="3796"/>
      <c r="C168" s="7692"/>
      <c r="D168" s="7692"/>
      <c r="E168" s="7692"/>
      <c r="F168" s="7692"/>
      <c r="G168" s="7692"/>
      <c r="H168" s="7692"/>
      <c r="I168" s="7692"/>
      <c r="J168" s="7692"/>
      <c r="K168" s="7692"/>
      <c r="L168" s="7692"/>
      <c r="M168" s="7692"/>
      <c r="N168" s="7693"/>
      <c r="O168" s="3641"/>
      <c r="P168" s="3641"/>
      <c r="Q168" s="3641"/>
      <c r="R168" s="3641"/>
      <c r="S168" s="3641"/>
      <c r="T168" s="3641"/>
      <c r="U168" s="3641"/>
      <c r="V168" s="3641"/>
      <c r="W168" s="3641"/>
      <c r="X168" s="3641"/>
      <c r="Y168" s="3641"/>
      <c r="Z168" s="3641"/>
      <c r="AA168" s="3641"/>
      <c r="AB168" s="3641"/>
      <c r="AC168" s="3641"/>
    </row>
    <row r="169" spans="1:29" ht="15.75">
      <c r="A169" s="7264"/>
      <c r="B169" s="3796"/>
      <c r="C169" s="3797"/>
      <c r="D169" s="3797"/>
      <c r="E169" s="3797"/>
      <c r="F169" s="3797"/>
      <c r="G169" s="3797"/>
      <c r="H169" s="3797"/>
      <c r="I169" s="3797"/>
      <c r="J169" s="3797"/>
      <c r="K169" s="3797"/>
      <c r="L169" s="3797"/>
      <c r="M169" s="3797"/>
      <c r="N169" s="3798"/>
      <c r="O169" s="3641"/>
      <c r="P169" s="3641"/>
      <c r="Q169" s="3641"/>
      <c r="R169" s="3641"/>
      <c r="S169" s="3641"/>
      <c r="T169" s="3641"/>
      <c r="U169" s="3641"/>
      <c r="V169" s="3641"/>
      <c r="W169" s="3641"/>
      <c r="X169" s="3641"/>
      <c r="Y169" s="3641"/>
      <c r="Z169" s="3641"/>
      <c r="AA169" s="3641"/>
      <c r="AB169" s="3641"/>
      <c r="AC169" s="3641"/>
    </row>
    <row r="170" spans="1:29" ht="15.75">
      <c r="A170" s="7264"/>
      <c r="B170" s="3796"/>
      <c r="C170" s="3801" t="s">
        <v>5484</v>
      </c>
      <c r="D170" s="3801"/>
      <c r="E170" s="3801"/>
      <c r="F170" s="3801"/>
      <c r="G170" s="3801"/>
      <c r="H170" s="3801"/>
      <c r="I170" s="3801"/>
      <c r="J170" s="3801"/>
      <c r="K170" s="3801"/>
      <c r="L170" s="3801"/>
      <c r="M170" s="3801"/>
      <c r="N170" s="3802"/>
      <c r="O170" s="3803"/>
      <c r="P170" s="3803"/>
      <c r="Q170" s="3803"/>
      <c r="R170" s="3803"/>
      <c r="S170" s="3641"/>
      <c r="T170" s="3641"/>
      <c r="U170" s="3641"/>
      <c r="V170" s="3641"/>
      <c r="W170" s="3641"/>
      <c r="X170" s="3641"/>
      <c r="Y170" s="3641"/>
      <c r="Z170" s="3641"/>
      <c r="AA170" s="3641"/>
      <c r="AB170" s="3641"/>
      <c r="AC170" s="3641"/>
    </row>
    <row r="171" spans="1:29" ht="15.75">
      <c r="A171" s="7264"/>
      <c r="B171" s="3796"/>
      <c r="C171" s="3801"/>
      <c r="D171" s="3801"/>
      <c r="E171" s="3801"/>
      <c r="F171" s="3801"/>
      <c r="G171" s="3801"/>
      <c r="H171" s="3801"/>
      <c r="I171" s="3801"/>
      <c r="J171" s="3801"/>
      <c r="K171" s="3801"/>
      <c r="L171" s="3801"/>
      <c r="M171" s="3801"/>
      <c r="N171" s="3802"/>
      <c r="O171" s="3803"/>
      <c r="P171" s="3803"/>
      <c r="Q171" s="3803"/>
      <c r="R171" s="3803"/>
      <c r="S171" s="3641"/>
      <c r="T171" s="3641"/>
      <c r="U171" s="3641"/>
      <c r="V171" s="3641"/>
      <c r="W171" s="3641"/>
      <c r="X171" s="3641"/>
      <c r="Y171" s="3641"/>
      <c r="Z171" s="3641"/>
      <c r="AA171" s="3641"/>
      <c r="AB171" s="3641"/>
      <c r="AC171" s="3641"/>
    </row>
    <row r="172" spans="1:29" ht="15.75">
      <c r="A172" s="7264"/>
      <c r="B172" s="3796"/>
      <c r="C172" s="7692" t="s">
        <v>5485</v>
      </c>
      <c r="D172" s="7692"/>
      <c r="E172" s="7692"/>
      <c r="F172" s="7692"/>
      <c r="G172" s="7692"/>
      <c r="H172" s="7692"/>
      <c r="I172" s="7692"/>
      <c r="J172" s="7692"/>
      <c r="K172" s="7692"/>
      <c r="L172" s="7692"/>
      <c r="M172" s="7692"/>
      <c r="N172" s="7693"/>
      <c r="O172" s="3641"/>
      <c r="P172" s="3641"/>
      <c r="Q172" s="3641"/>
      <c r="R172" s="3641"/>
      <c r="S172" s="3641"/>
      <c r="T172" s="3641"/>
      <c r="U172" s="3641"/>
      <c r="V172" s="3641"/>
      <c r="W172" s="3641"/>
      <c r="X172" s="3641"/>
      <c r="Y172" s="3641"/>
      <c r="Z172" s="3641"/>
      <c r="AA172" s="3641"/>
      <c r="AB172" s="3641"/>
      <c r="AC172" s="3641"/>
    </row>
    <row r="173" spans="1:29" ht="15.75">
      <c r="A173" s="7264"/>
      <c r="B173" s="3796"/>
      <c r="C173" s="7692"/>
      <c r="D173" s="7692"/>
      <c r="E173" s="7692"/>
      <c r="F173" s="7692"/>
      <c r="G173" s="7692"/>
      <c r="H173" s="7692"/>
      <c r="I173" s="7692"/>
      <c r="J173" s="7692"/>
      <c r="K173" s="7692"/>
      <c r="L173" s="7692"/>
      <c r="M173" s="7692"/>
      <c r="N173" s="7693"/>
      <c r="O173" s="3641"/>
      <c r="P173" s="3641"/>
      <c r="Q173" s="3641"/>
      <c r="R173" s="3641"/>
      <c r="S173" s="3641"/>
      <c r="T173" s="3641"/>
      <c r="U173" s="3641"/>
      <c r="V173" s="3641"/>
      <c r="W173" s="3641"/>
      <c r="X173" s="3641"/>
      <c r="Y173" s="3641"/>
      <c r="Z173" s="3641"/>
      <c r="AA173" s="3641"/>
      <c r="AB173" s="3641"/>
      <c r="AC173" s="3641"/>
    </row>
    <row r="174" spans="1:29" ht="15.75">
      <c r="A174" s="7264"/>
      <c r="B174" s="3796"/>
      <c r="C174" s="7692"/>
      <c r="D174" s="7692"/>
      <c r="E174" s="7692"/>
      <c r="F174" s="7692"/>
      <c r="G174" s="7692"/>
      <c r="H174" s="7692"/>
      <c r="I174" s="7692"/>
      <c r="J174" s="7692"/>
      <c r="K174" s="7692"/>
      <c r="L174" s="7692"/>
      <c r="M174" s="7692"/>
      <c r="N174" s="7693"/>
      <c r="O174" s="3641"/>
      <c r="P174" s="3641"/>
      <c r="Q174" s="3641"/>
      <c r="R174" s="3641"/>
      <c r="S174" s="3641"/>
      <c r="T174" s="3641"/>
      <c r="U174" s="3641"/>
      <c r="V174" s="3641"/>
      <c r="W174" s="3641"/>
      <c r="X174" s="3641"/>
      <c r="Y174" s="3641"/>
      <c r="Z174" s="3641"/>
      <c r="AA174" s="3641"/>
      <c r="AB174" s="3641"/>
      <c r="AC174" s="3641"/>
    </row>
    <row r="175" spans="1:29" ht="15.75">
      <c r="A175" s="7264"/>
      <c r="B175" s="3796"/>
      <c r="C175" s="3799"/>
      <c r="D175" s="3799"/>
      <c r="E175" s="3799"/>
      <c r="F175" s="3799"/>
      <c r="G175" s="3799"/>
      <c r="H175" s="3799"/>
      <c r="I175" s="3799"/>
      <c r="J175" s="3799"/>
      <c r="K175" s="3799"/>
      <c r="L175" s="3799"/>
      <c r="M175" s="3799"/>
      <c r="N175" s="3800"/>
      <c r="O175" s="3641"/>
      <c r="P175" s="3641"/>
      <c r="Q175" s="3641"/>
      <c r="R175" s="3641"/>
      <c r="S175" s="3641"/>
      <c r="T175" s="3641"/>
      <c r="U175" s="3641"/>
      <c r="V175" s="3641"/>
      <c r="W175" s="3641"/>
      <c r="X175" s="3641"/>
      <c r="Y175" s="3641"/>
      <c r="Z175" s="3641"/>
      <c r="AA175" s="3641"/>
      <c r="AB175" s="3641"/>
      <c r="AC175" s="3641"/>
    </row>
    <row r="176" spans="1:29" ht="15.75">
      <c r="A176" s="7264"/>
      <c r="B176" s="3796"/>
      <c r="C176" s="7692" t="s">
        <v>5486</v>
      </c>
      <c r="D176" s="7692"/>
      <c r="E176" s="7692"/>
      <c r="F176" s="7692"/>
      <c r="G176" s="7692"/>
      <c r="H176" s="7692"/>
      <c r="I176" s="7692"/>
      <c r="J176" s="7692"/>
      <c r="K176" s="7692"/>
      <c r="L176" s="7692"/>
      <c r="M176" s="7692"/>
      <c r="N176" s="7693"/>
      <c r="O176" s="3641"/>
      <c r="P176" s="3641"/>
      <c r="Q176" s="3641"/>
      <c r="R176" s="3641"/>
      <c r="S176" s="3641"/>
      <c r="T176" s="3641"/>
      <c r="U176" s="3641"/>
      <c r="V176" s="3641"/>
      <c r="W176" s="3641"/>
      <c r="X176" s="3641"/>
      <c r="Y176" s="3641"/>
      <c r="Z176" s="3641"/>
      <c r="AA176" s="3641"/>
      <c r="AB176" s="3641"/>
      <c r="AC176" s="3641"/>
    </row>
    <row r="177" spans="1:29" ht="15.75">
      <c r="A177" s="7264"/>
      <c r="B177" s="3796"/>
      <c r="C177" s="7692"/>
      <c r="D177" s="7692"/>
      <c r="E177" s="7692"/>
      <c r="F177" s="7692"/>
      <c r="G177" s="7692"/>
      <c r="H177" s="7692"/>
      <c r="I177" s="7692"/>
      <c r="J177" s="7692"/>
      <c r="K177" s="7692"/>
      <c r="L177" s="7692"/>
      <c r="M177" s="7692"/>
      <c r="N177" s="7693"/>
      <c r="O177" s="3641"/>
      <c r="P177" s="3641"/>
      <c r="Q177" s="3641"/>
      <c r="R177" s="3641"/>
      <c r="S177" s="3641"/>
      <c r="T177" s="3641"/>
      <c r="U177" s="3641"/>
      <c r="V177" s="3641"/>
      <c r="W177" s="3641"/>
      <c r="X177" s="3641"/>
      <c r="Y177" s="3641"/>
      <c r="Z177" s="3641"/>
      <c r="AA177" s="3641"/>
      <c r="AB177" s="3641"/>
      <c r="AC177" s="3641"/>
    </row>
    <row r="178" spans="1:29" ht="15.75">
      <c r="A178" s="7264"/>
      <c r="B178" s="3796"/>
      <c r="C178" s="3799"/>
      <c r="D178" s="3799"/>
      <c r="E178" s="3799"/>
      <c r="F178" s="3799"/>
      <c r="G178" s="3799"/>
      <c r="H178" s="3799"/>
      <c r="I178" s="3799"/>
      <c r="J178" s="3799"/>
      <c r="K178" s="3799"/>
      <c r="L178" s="3799"/>
      <c r="M178" s="3799"/>
      <c r="N178" s="3800"/>
      <c r="O178" s="3641"/>
      <c r="P178" s="3641"/>
      <c r="Q178" s="3641"/>
      <c r="R178" s="3641"/>
      <c r="S178" s="3641"/>
      <c r="T178" s="3641"/>
      <c r="U178" s="3641"/>
      <c r="V178" s="3641"/>
      <c r="W178" s="3641"/>
      <c r="X178" s="3641"/>
      <c r="Y178" s="3641"/>
      <c r="Z178" s="3641"/>
      <c r="AA178" s="3641"/>
      <c r="AB178" s="3641"/>
      <c r="AC178" s="3641"/>
    </row>
    <row r="179" spans="1:29" ht="15.75">
      <c r="A179" s="7264"/>
      <c r="B179" s="3796"/>
      <c r="C179" s="7692" t="s">
        <v>5487</v>
      </c>
      <c r="D179" s="7692"/>
      <c r="E179" s="7692"/>
      <c r="F179" s="7692"/>
      <c r="G179" s="7692"/>
      <c r="H179" s="7692"/>
      <c r="I179" s="7692"/>
      <c r="J179" s="7692"/>
      <c r="K179" s="7692"/>
      <c r="L179" s="7692"/>
      <c r="M179" s="7692"/>
      <c r="N179" s="7693"/>
      <c r="O179" s="3641"/>
      <c r="P179" s="3641"/>
      <c r="Q179" s="3641"/>
      <c r="R179" s="3641"/>
      <c r="S179" s="3641"/>
      <c r="T179" s="3641"/>
      <c r="U179" s="3641"/>
      <c r="V179" s="3641"/>
      <c r="W179" s="3641"/>
      <c r="X179" s="3641"/>
      <c r="Y179" s="3641"/>
      <c r="Z179" s="3641"/>
      <c r="AA179" s="3641"/>
      <c r="AB179" s="3641"/>
      <c r="AC179" s="3641"/>
    </row>
    <row r="180" spans="1:29" ht="15.75">
      <c r="A180" s="7264"/>
      <c r="B180" s="3796"/>
      <c r="C180" s="7692"/>
      <c r="D180" s="7692"/>
      <c r="E180" s="7692"/>
      <c r="F180" s="7692"/>
      <c r="G180" s="7692"/>
      <c r="H180" s="7692"/>
      <c r="I180" s="7692"/>
      <c r="J180" s="7692"/>
      <c r="K180" s="7692"/>
      <c r="L180" s="7692"/>
      <c r="M180" s="7692"/>
      <c r="N180" s="7693"/>
      <c r="O180" s="3641"/>
      <c r="P180" s="3641"/>
      <c r="Q180" s="3641"/>
      <c r="R180" s="3641"/>
      <c r="S180" s="3641"/>
      <c r="T180" s="3641"/>
      <c r="U180" s="3641"/>
      <c r="V180" s="3641"/>
      <c r="W180" s="3641"/>
      <c r="X180" s="3641"/>
      <c r="Y180" s="3641"/>
      <c r="Z180" s="3641"/>
      <c r="AA180" s="3641"/>
      <c r="AB180" s="3641"/>
      <c r="AC180" s="3641"/>
    </row>
    <row r="181" spans="1:29" ht="15.75">
      <c r="A181" s="7264"/>
      <c r="B181" s="3796"/>
      <c r="C181" s="3797"/>
      <c r="D181" s="3797"/>
      <c r="E181" s="3797"/>
      <c r="F181" s="3797"/>
      <c r="G181" s="3797"/>
      <c r="H181" s="3797"/>
      <c r="I181" s="3797"/>
      <c r="J181" s="3797"/>
      <c r="K181" s="3797"/>
      <c r="L181" s="3797"/>
      <c r="M181" s="3797"/>
      <c r="N181" s="3798"/>
      <c r="O181" s="3641"/>
      <c r="P181" s="3641"/>
      <c r="Q181" s="3641"/>
      <c r="R181" s="3641"/>
      <c r="S181" s="3641"/>
      <c r="T181" s="3641"/>
      <c r="U181" s="3641"/>
      <c r="V181" s="3641"/>
      <c r="W181" s="3641"/>
      <c r="X181" s="3641"/>
      <c r="Y181" s="3641"/>
      <c r="Z181" s="3641"/>
      <c r="AA181" s="3641"/>
      <c r="AB181" s="3641"/>
      <c r="AC181" s="3641"/>
    </row>
    <row r="182" spans="1:29" ht="15.75">
      <c r="A182" s="7264"/>
      <c r="B182" s="3796"/>
      <c r="C182" s="3797"/>
      <c r="D182" s="3797"/>
      <c r="E182" s="3797"/>
      <c r="F182" s="3797"/>
      <c r="G182" s="3797"/>
      <c r="H182" s="3797"/>
      <c r="I182" s="3797"/>
      <c r="J182" s="3797"/>
      <c r="K182" s="3797"/>
      <c r="L182" s="3797"/>
      <c r="M182" s="3797"/>
      <c r="N182" s="3798"/>
      <c r="O182" s="3641"/>
      <c r="P182" s="3641"/>
      <c r="Q182" s="3641"/>
      <c r="R182" s="3641"/>
      <c r="S182" s="3641"/>
      <c r="T182" s="3641"/>
      <c r="U182" s="3641"/>
      <c r="V182" s="3641"/>
      <c r="W182" s="3641"/>
      <c r="X182" s="3641"/>
      <c r="Y182" s="3641"/>
      <c r="Z182" s="3641"/>
      <c r="AA182" s="3641"/>
      <c r="AB182" s="3641"/>
      <c r="AC182" s="3641"/>
    </row>
    <row r="183" spans="1:29" ht="15.75">
      <c r="A183" s="7264"/>
      <c r="B183" s="3796"/>
      <c r="C183" s="3797" t="s">
        <v>5488</v>
      </c>
      <c r="D183" s="3797"/>
      <c r="E183" s="3797"/>
      <c r="F183" s="3797"/>
      <c r="G183" s="3797"/>
      <c r="H183" s="3797"/>
      <c r="I183" s="3797"/>
      <c r="J183" s="3797"/>
      <c r="K183" s="3797"/>
      <c r="L183" s="3797"/>
      <c r="M183" s="3797"/>
      <c r="N183" s="3798"/>
      <c r="O183" s="3641"/>
      <c r="P183" s="3641"/>
      <c r="Q183" s="3641"/>
      <c r="R183" s="3641"/>
      <c r="S183" s="3641"/>
      <c r="T183" s="3641"/>
      <c r="U183" s="3641"/>
      <c r="V183" s="3641"/>
      <c r="W183" s="3641"/>
      <c r="X183" s="3641"/>
      <c r="Y183" s="3641"/>
      <c r="Z183" s="3641"/>
      <c r="AA183" s="3641"/>
      <c r="AB183" s="3641"/>
      <c r="AC183" s="3641"/>
    </row>
    <row r="184" spans="1:29" ht="15.75">
      <c r="A184" s="7264"/>
      <c r="B184" s="3796"/>
      <c r="C184" s="3804" t="s">
        <v>5489</v>
      </c>
      <c r="D184" s="3797"/>
      <c r="E184" s="3797"/>
      <c r="F184" s="3797"/>
      <c r="G184" s="3797"/>
      <c r="H184" s="3797"/>
      <c r="I184" s="3797"/>
      <c r="J184" s="3797"/>
      <c r="K184" s="3797"/>
      <c r="L184" s="3797"/>
      <c r="M184" s="3797"/>
      <c r="N184" s="3798"/>
      <c r="O184" s="3641"/>
      <c r="P184" s="3641"/>
      <c r="Q184" s="3641"/>
      <c r="R184" s="3641"/>
      <c r="S184" s="3641"/>
      <c r="T184" s="3641"/>
      <c r="U184" s="3641"/>
      <c r="V184" s="3641"/>
      <c r="W184" s="3641"/>
      <c r="X184" s="3641"/>
      <c r="Y184" s="3641"/>
      <c r="Z184" s="3641"/>
      <c r="AA184" s="3641"/>
      <c r="AB184" s="3641"/>
      <c r="AC184" s="3641"/>
    </row>
    <row r="185" spans="1:29" ht="15.75">
      <c r="A185" s="7264"/>
      <c r="B185" s="3796"/>
      <c r="C185" s="3797" t="s">
        <v>5490</v>
      </c>
      <c r="D185" s="3797"/>
      <c r="E185" s="3797"/>
      <c r="F185" s="3797"/>
      <c r="G185" s="3797"/>
      <c r="H185" s="3797"/>
      <c r="I185" s="3797"/>
      <c r="J185" s="3797"/>
      <c r="K185" s="3797"/>
      <c r="L185" s="3797"/>
      <c r="M185" s="3797"/>
      <c r="N185" s="3798"/>
      <c r="O185" s="3641"/>
      <c r="P185" s="3641"/>
      <c r="Q185" s="3641"/>
      <c r="R185" s="3641"/>
      <c r="S185" s="3641"/>
      <c r="T185" s="3641"/>
      <c r="U185" s="3641"/>
      <c r="V185" s="3641"/>
      <c r="W185" s="3641"/>
      <c r="X185" s="3641"/>
      <c r="Y185" s="3641"/>
      <c r="Z185" s="3641"/>
      <c r="AA185" s="3641"/>
      <c r="AB185" s="3641"/>
      <c r="AC185" s="3641"/>
    </row>
    <row r="186" spans="1:29" ht="15.75">
      <c r="A186" s="7264"/>
      <c r="B186" s="3796"/>
      <c r="C186" s="3797" t="s">
        <v>5491</v>
      </c>
      <c r="D186" s="3797"/>
      <c r="E186" s="3797"/>
      <c r="F186" s="3797"/>
      <c r="G186" s="3797"/>
      <c r="H186" s="3797"/>
      <c r="I186" s="3797"/>
      <c r="J186" s="3797"/>
      <c r="K186" s="3797"/>
      <c r="L186" s="3797"/>
      <c r="M186" s="3797"/>
      <c r="N186" s="3798"/>
      <c r="O186" s="3641"/>
      <c r="P186" s="3641"/>
      <c r="Q186" s="3641"/>
      <c r="R186" s="3641"/>
      <c r="S186" s="3641"/>
      <c r="T186" s="3641"/>
      <c r="U186" s="3641"/>
      <c r="V186" s="3641"/>
      <c r="W186" s="3641"/>
      <c r="X186" s="3641"/>
      <c r="Y186" s="3641"/>
      <c r="Z186" s="3641"/>
      <c r="AA186" s="3641"/>
      <c r="AB186" s="3641"/>
      <c r="AC186" s="3641"/>
    </row>
    <row r="187" spans="1:29" ht="15.75">
      <c r="A187" s="7264"/>
      <c r="B187" s="3796"/>
      <c r="C187" s="3797" t="s">
        <v>5492</v>
      </c>
      <c r="D187" s="3797"/>
      <c r="E187" s="3797"/>
      <c r="F187" s="3797"/>
      <c r="G187" s="3797"/>
      <c r="H187" s="3797"/>
      <c r="I187" s="3797"/>
      <c r="J187" s="3797"/>
      <c r="K187" s="3797"/>
      <c r="L187" s="3797"/>
      <c r="M187" s="3797"/>
      <c r="N187" s="3798"/>
      <c r="O187" s="3641"/>
      <c r="P187" s="3641"/>
      <c r="Q187" s="3641"/>
      <c r="R187" s="3641"/>
      <c r="S187" s="3641"/>
      <c r="T187" s="3641"/>
      <c r="U187" s="3641"/>
      <c r="V187" s="3641"/>
      <c r="W187" s="3641"/>
      <c r="X187" s="3641"/>
      <c r="Y187" s="3641"/>
      <c r="Z187" s="3641"/>
      <c r="AA187" s="3641"/>
      <c r="AB187" s="3641"/>
      <c r="AC187" s="3641"/>
    </row>
    <row r="188" spans="1:29" ht="15.75">
      <c r="A188" s="7264"/>
      <c r="B188" s="3796"/>
      <c r="C188" s="3797" t="s">
        <v>5493</v>
      </c>
      <c r="D188" s="3797"/>
      <c r="E188" s="3797"/>
      <c r="F188" s="3797"/>
      <c r="G188" s="3797"/>
      <c r="H188" s="3797"/>
      <c r="I188" s="3797"/>
      <c r="J188" s="3797"/>
      <c r="K188" s="3797"/>
      <c r="L188" s="3797"/>
      <c r="M188" s="3797"/>
      <c r="N188" s="3798"/>
      <c r="O188" s="3641"/>
      <c r="P188" s="3641"/>
      <c r="Q188" s="3641"/>
      <c r="R188" s="3641"/>
      <c r="S188" s="3641"/>
      <c r="T188" s="3641"/>
      <c r="U188" s="3641"/>
      <c r="V188" s="3641"/>
      <c r="W188" s="3641"/>
      <c r="X188" s="3641"/>
      <c r="Y188" s="3641"/>
      <c r="Z188" s="3641"/>
      <c r="AA188" s="3641"/>
      <c r="AB188" s="3641"/>
      <c r="AC188" s="3641"/>
    </row>
    <row r="189" spans="1:29" ht="15.75">
      <c r="A189" s="7264"/>
      <c r="B189" s="3796"/>
      <c r="C189" s="3797" t="s">
        <v>5494</v>
      </c>
      <c r="D189" s="3797"/>
      <c r="E189" s="3797"/>
      <c r="F189" s="3797"/>
      <c r="G189" s="3797"/>
      <c r="H189" s="3797"/>
      <c r="I189" s="3797"/>
      <c r="J189" s="3797"/>
      <c r="K189" s="3797"/>
      <c r="L189" s="3797"/>
      <c r="M189" s="3797"/>
      <c r="N189" s="3798"/>
      <c r="O189" s="3803"/>
      <c r="P189" s="3803"/>
      <c r="Q189" s="3803"/>
      <c r="R189" s="3641"/>
      <c r="S189" s="3641"/>
      <c r="T189" s="3641"/>
      <c r="U189" s="3641"/>
      <c r="V189" s="3641"/>
      <c r="W189" s="3641"/>
      <c r="X189" s="3641"/>
      <c r="Y189" s="3641"/>
      <c r="Z189" s="3641"/>
      <c r="AA189" s="3641"/>
      <c r="AB189" s="3641"/>
      <c r="AC189" s="3641"/>
    </row>
    <row r="190" spans="1:29" ht="15.75">
      <c r="A190" s="7264"/>
      <c r="B190" s="3796"/>
      <c r="C190" s="3804" t="s">
        <v>5495</v>
      </c>
      <c r="D190" s="3797"/>
      <c r="E190" s="3797"/>
      <c r="F190" s="3797"/>
      <c r="G190" s="3797"/>
      <c r="H190" s="3797"/>
      <c r="I190" s="3797"/>
      <c r="J190" s="3797"/>
      <c r="K190" s="3797"/>
      <c r="L190" s="3797"/>
      <c r="M190" s="3797"/>
      <c r="N190" s="3798"/>
      <c r="O190" s="3803"/>
      <c r="P190" s="3803"/>
      <c r="Q190" s="3803"/>
      <c r="R190" s="3641"/>
      <c r="S190" s="3641"/>
      <c r="T190" s="3641"/>
      <c r="U190" s="3641"/>
      <c r="V190" s="3641"/>
      <c r="W190" s="3641"/>
      <c r="X190" s="3641"/>
      <c r="Y190" s="3641"/>
      <c r="Z190" s="3641"/>
      <c r="AA190" s="3641"/>
      <c r="AB190" s="3641"/>
      <c r="AC190" s="3641"/>
    </row>
    <row r="191" spans="1:29">
      <c r="A191" s="7691"/>
      <c r="B191" s="7619" t="s">
        <v>5430</v>
      </c>
      <c r="C191" s="7620"/>
      <c r="D191" s="7620"/>
      <c r="E191" s="7620"/>
      <c r="F191" s="7620"/>
      <c r="G191" s="7620"/>
      <c r="H191" s="7620"/>
      <c r="I191" s="7620"/>
      <c r="J191" s="7620"/>
      <c r="K191" s="7620"/>
      <c r="L191" s="7620"/>
      <c r="M191" s="7620"/>
      <c r="N191" s="7621"/>
      <c r="O191" s="3641"/>
      <c r="P191" s="3641"/>
      <c r="Q191" s="3641"/>
      <c r="R191" s="3641"/>
      <c r="S191" s="3641"/>
      <c r="T191" s="3641"/>
      <c r="U191" s="3641"/>
      <c r="V191" s="3641"/>
      <c r="W191" s="3641"/>
      <c r="X191" s="3641"/>
      <c r="Y191" s="3641"/>
      <c r="Z191" s="3641"/>
      <c r="AA191" s="3641"/>
      <c r="AB191" s="3641"/>
      <c r="AC191" s="3641"/>
    </row>
    <row r="192" spans="1:29">
      <c r="A192" s="7691"/>
      <c r="B192" s="7619"/>
      <c r="C192" s="7620"/>
      <c r="D192" s="7620"/>
      <c r="E192" s="7620"/>
      <c r="F192" s="7620"/>
      <c r="G192" s="7620"/>
      <c r="H192" s="7620"/>
      <c r="I192" s="7620"/>
      <c r="J192" s="7620"/>
      <c r="K192" s="7620"/>
      <c r="L192" s="7620"/>
      <c r="M192" s="7620"/>
      <c r="N192" s="7621"/>
      <c r="O192" s="3641"/>
      <c r="P192" s="3641"/>
      <c r="Q192" s="3641"/>
      <c r="R192" s="3641"/>
      <c r="S192" s="3641"/>
      <c r="T192" s="3641"/>
      <c r="U192" s="3641"/>
      <c r="V192" s="3641"/>
      <c r="W192" s="3641"/>
      <c r="X192" s="3641"/>
      <c r="Y192" s="3641"/>
      <c r="Z192" s="3641"/>
      <c r="AA192" s="3641"/>
      <c r="AB192" s="3641"/>
      <c r="AC192" s="3641"/>
    </row>
    <row r="193" spans="1:29" ht="15.75">
      <c r="A193" s="7264"/>
      <c r="B193" s="3796"/>
      <c r="C193" s="3805" t="s">
        <v>5496</v>
      </c>
      <c r="D193" s="3797"/>
      <c r="E193" s="3797"/>
      <c r="F193" s="3797"/>
      <c r="G193" s="3797"/>
      <c r="H193" s="3797"/>
      <c r="I193" s="3797"/>
      <c r="J193" s="3797"/>
      <c r="K193" s="3797"/>
      <c r="L193" s="3797"/>
      <c r="M193" s="3797"/>
      <c r="N193" s="3798"/>
      <c r="O193" s="3641"/>
      <c r="P193" s="3641"/>
      <c r="Q193" s="3641"/>
      <c r="R193" s="3641"/>
      <c r="S193" s="3641"/>
      <c r="T193" s="3641"/>
      <c r="U193" s="3641"/>
      <c r="V193" s="3641"/>
      <c r="W193" s="3641"/>
      <c r="X193" s="3641"/>
      <c r="Y193" s="3641"/>
      <c r="Z193" s="3641"/>
      <c r="AA193" s="3641"/>
      <c r="AB193" s="3641"/>
      <c r="AC193" s="3641"/>
    </row>
    <row r="194" spans="1:29" ht="28.5">
      <c r="A194" s="7264"/>
      <c r="B194" s="3796"/>
      <c r="C194" s="7694" t="s">
        <v>5497</v>
      </c>
      <c r="D194" s="7694"/>
      <c r="E194" s="3797"/>
      <c r="F194" s="3797"/>
      <c r="G194" s="3797"/>
      <c r="H194" s="3797"/>
      <c r="I194" s="3797"/>
      <c r="J194" s="3797"/>
      <c r="K194" s="3797"/>
      <c r="L194" s="3797"/>
      <c r="M194" s="3797"/>
      <c r="N194" s="3798"/>
      <c r="O194" s="3641"/>
      <c r="P194" s="3641"/>
      <c r="Q194" s="3641"/>
      <c r="R194" s="3641"/>
      <c r="S194" s="3641"/>
      <c r="T194" s="3641"/>
      <c r="U194" s="3641"/>
      <c r="V194" s="3641"/>
      <c r="W194" s="3641"/>
      <c r="X194" s="3641"/>
      <c r="Y194" s="3641"/>
      <c r="Z194" s="3641"/>
      <c r="AA194" s="3641"/>
      <c r="AB194" s="3641"/>
      <c r="AC194" s="3641"/>
    </row>
    <row r="195" spans="1:29" ht="15.75">
      <c r="A195" s="7264"/>
      <c r="B195" s="3796"/>
      <c r="C195" s="3797"/>
      <c r="D195" s="3797"/>
      <c r="E195" s="3797"/>
      <c r="F195" s="3797"/>
      <c r="G195" s="3797"/>
      <c r="H195" s="3797"/>
      <c r="I195" s="3797"/>
      <c r="J195" s="3797"/>
      <c r="K195" s="3797"/>
      <c r="L195" s="3797"/>
      <c r="M195" s="3797"/>
      <c r="N195" s="3798"/>
      <c r="O195" s="3641"/>
      <c r="P195" s="3641"/>
      <c r="Q195" s="3641"/>
      <c r="R195" s="3641"/>
      <c r="S195" s="3641"/>
      <c r="T195" s="3641"/>
      <c r="U195" s="3641"/>
      <c r="V195" s="3641"/>
      <c r="W195" s="3641"/>
      <c r="X195" s="3641"/>
      <c r="Y195" s="3641"/>
      <c r="Z195" s="3641"/>
      <c r="AA195" s="3641"/>
      <c r="AB195" s="3641"/>
      <c r="AC195" s="3641"/>
    </row>
    <row r="196" spans="1:29" ht="15.75">
      <c r="A196" s="7264"/>
      <c r="B196" s="3796"/>
      <c r="C196" s="3806" t="s">
        <v>5498</v>
      </c>
      <c r="D196" s="3797"/>
      <c r="E196" s="3797"/>
      <c r="F196" s="3797"/>
      <c r="G196" s="3797"/>
      <c r="H196" s="3797"/>
      <c r="I196" s="3797"/>
      <c r="J196" s="3797"/>
      <c r="K196" s="3797"/>
      <c r="L196" s="3797"/>
      <c r="M196" s="3797"/>
      <c r="N196" s="3798"/>
      <c r="O196" s="3641"/>
      <c r="P196" s="3641"/>
      <c r="Q196" s="3641"/>
      <c r="R196" s="3641"/>
      <c r="S196" s="3641"/>
      <c r="T196" s="3641"/>
      <c r="U196" s="3641"/>
      <c r="V196" s="3641"/>
      <c r="W196" s="3641"/>
      <c r="X196" s="3641"/>
      <c r="Y196" s="3641"/>
      <c r="Z196" s="3641"/>
      <c r="AA196" s="3641"/>
      <c r="AB196" s="3641"/>
      <c r="AC196" s="3641"/>
    </row>
    <row r="197" spans="1:29" ht="15.75">
      <c r="A197" s="7264"/>
      <c r="B197" s="3796"/>
      <c r="C197" s="3807" t="s">
        <v>5499</v>
      </c>
      <c r="D197" s="3797"/>
      <c r="E197" s="3797"/>
      <c r="F197" s="3797"/>
      <c r="G197" s="3797"/>
      <c r="H197" s="3797"/>
      <c r="I197" s="3797"/>
      <c r="J197" s="3797"/>
      <c r="K197" s="3797"/>
      <c r="L197" s="3797"/>
      <c r="M197" s="3797"/>
      <c r="N197" s="3798"/>
      <c r="O197" s="3641"/>
      <c r="P197" s="3641"/>
      <c r="Q197" s="3641"/>
      <c r="R197" s="3641"/>
      <c r="S197" s="3641"/>
      <c r="T197" s="3641"/>
      <c r="U197" s="3641"/>
      <c r="V197" s="3641"/>
      <c r="W197" s="3641"/>
      <c r="X197" s="3641"/>
      <c r="Y197" s="3641"/>
      <c r="Z197" s="3641"/>
      <c r="AA197" s="3641"/>
      <c r="AB197" s="3641"/>
      <c r="AC197" s="3641"/>
    </row>
    <row r="198" spans="1:29" ht="15.75">
      <c r="A198" s="7264"/>
      <c r="B198" s="3796"/>
      <c r="C198" s="3797"/>
      <c r="D198" s="3797"/>
      <c r="E198" s="3797"/>
      <c r="F198" s="3797"/>
      <c r="G198" s="3797"/>
      <c r="H198" s="3797"/>
      <c r="I198" s="3797"/>
      <c r="J198" s="3797"/>
      <c r="K198" s="3797"/>
      <c r="L198" s="3797"/>
      <c r="M198" s="3797"/>
      <c r="N198" s="3798"/>
      <c r="O198" s="3641"/>
      <c r="P198" s="3641"/>
      <c r="Q198" s="3641"/>
      <c r="R198" s="3641"/>
      <c r="S198" s="3641"/>
      <c r="T198" s="3641"/>
      <c r="U198" s="3641"/>
      <c r="V198" s="3641"/>
      <c r="W198" s="3641"/>
      <c r="X198" s="3641"/>
      <c r="Y198" s="3641"/>
      <c r="Z198" s="3641"/>
      <c r="AA198" s="3641"/>
      <c r="AB198" s="3641"/>
      <c r="AC198" s="3641"/>
    </row>
    <row r="199" spans="1:29" ht="15.75">
      <c r="A199" s="7264"/>
      <c r="B199" s="3796" t="s">
        <v>52</v>
      </c>
      <c r="C199" s="3797" t="s">
        <v>5457</v>
      </c>
      <c r="D199" s="3797"/>
      <c r="E199" s="3797"/>
      <c r="F199" s="3797"/>
      <c r="G199" s="3797"/>
      <c r="H199" s="3797"/>
      <c r="I199" s="3797"/>
      <c r="J199" s="3797"/>
      <c r="K199" s="3797"/>
      <c r="L199" s="3797"/>
      <c r="M199" s="3797"/>
      <c r="N199" s="3798"/>
      <c r="O199" s="3641"/>
      <c r="P199" s="3641"/>
      <c r="Q199" s="3641"/>
      <c r="R199" s="3641"/>
      <c r="S199" s="3641"/>
      <c r="T199" s="3641"/>
      <c r="U199" s="3641"/>
      <c r="V199" s="3641"/>
      <c r="W199" s="3641"/>
      <c r="X199" s="3641"/>
      <c r="Y199" s="3641"/>
      <c r="Z199" s="3641"/>
      <c r="AA199" s="3641"/>
      <c r="AB199" s="3641"/>
      <c r="AC199" s="3641"/>
    </row>
    <row r="200" spans="1:29" ht="16.5" thickBot="1">
      <c r="A200" s="7264"/>
      <c r="B200" s="3808"/>
      <c r="C200" s="3809"/>
      <c r="D200" s="3809"/>
      <c r="E200" s="3809"/>
      <c r="F200" s="3809"/>
      <c r="G200" s="3809"/>
      <c r="H200" s="3809"/>
      <c r="I200" s="3809"/>
      <c r="J200" s="3809"/>
      <c r="K200" s="3809"/>
      <c r="L200" s="3809"/>
      <c r="M200" s="3809"/>
      <c r="N200" s="3810"/>
      <c r="O200" s="3641"/>
      <c r="P200" s="3641"/>
      <c r="Q200" s="3641"/>
      <c r="R200" s="3641"/>
      <c r="S200" s="3641"/>
      <c r="T200" s="3641"/>
      <c r="U200" s="3641"/>
      <c r="V200" s="3641"/>
      <c r="W200" s="3641"/>
      <c r="X200" s="3641"/>
      <c r="Y200" s="3641"/>
      <c r="Z200" s="3641"/>
      <c r="AA200" s="3641"/>
      <c r="AB200" s="3641"/>
      <c r="AC200" s="3641"/>
    </row>
    <row r="201" spans="1:29">
      <c r="A201" s="3641"/>
      <c r="B201" s="3641"/>
      <c r="C201" s="3641"/>
      <c r="D201" s="3641"/>
      <c r="E201" s="3641"/>
      <c r="F201" s="3641"/>
      <c r="G201" s="3641"/>
      <c r="H201" s="3641"/>
      <c r="I201" s="3641"/>
      <c r="J201" s="3641"/>
      <c r="K201" s="3641"/>
      <c r="L201" s="3641"/>
      <c r="M201" s="3641"/>
      <c r="N201" s="3641"/>
      <c r="O201" s="3641"/>
      <c r="P201" s="3641"/>
      <c r="Q201" s="3641"/>
      <c r="R201" s="3641"/>
      <c r="S201" s="3641"/>
      <c r="T201" s="3641"/>
      <c r="U201" s="3641"/>
      <c r="V201" s="3641"/>
      <c r="W201" s="3641"/>
      <c r="X201" s="3641"/>
      <c r="Y201" s="3641"/>
      <c r="Z201" s="3641"/>
      <c r="AA201" s="3641"/>
      <c r="AB201" s="3641"/>
      <c r="AC201" s="3641"/>
    </row>
    <row r="202" spans="1:29">
      <c r="A202" s="3734" t="s">
        <v>884</v>
      </c>
      <c r="B202" s="7151" t="str">
        <f>B203</f>
        <v>G A L E T T E    B E R R I C H O N N E   * * *</v>
      </c>
      <c r="C202" s="7151"/>
      <c r="D202" s="7151"/>
      <c r="E202" s="7151"/>
      <c r="F202" s="7151"/>
      <c r="G202" s="7151"/>
      <c r="H202" s="7151"/>
      <c r="I202" s="7151"/>
      <c r="J202" s="7151"/>
      <c r="K202" s="7151"/>
      <c r="L202" s="7151"/>
      <c r="M202" s="7151"/>
      <c r="N202" s="7151"/>
      <c r="O202" s="3641"/>
      <c r="P202" s="3641"/>
      <c r="Q202" s="3641"/>
      <c r="R202" s="3641"/>
      <c r="S202" s="3641"/>
      <c r="T202" s="3641"/>
      <c r="U202" s="3641"/>
      <c r="V202" s="3641"/>
      <c r="W202" s="3641"/>
      <c r="X202" s="3641"/>
      <c r="Y202" s="3641"/>
      <c r="Z202" s="3641"/>
      <c r="AA202" s="3641"/>
      <c r="AB202" s="3641"/>
      <c r="AC202" s="3641"/>
    </row>
    <row r="203" spans="1:29">
      <c r="A203" s="7264" t="str">
        <f>B203</f>
        <v>G A L E T T E    B E R R I C H O N N E   * * *</v>
      </c>
      <c r="B203" s="7695" t="s">
        <v>5500</v>
      </c>
      <c r="C203" s="7696"/>
      <c r="D203" s="7696"/>
      <c r="E203" s="7696"/>
      <c r="F203" s="7696"/>
      <c r="G203" s="7696"/>
      <c r="H203" s="7696"/>
      <c r="I203" s="7696"/>
      <c r="J203" s="7696"/>
      <c r="K203" s="7696"/>
      <c r="L203" s="7696"/>
      <c r="M203" s="7696"/>
      <c r="N203" s="7697"/>
      <c r="O203" s="3641"/>
      <c r="P203" s="3641"/>
      <c r="Q203" s="3641"/>
      <c r="R203" s="3641"/>
      <c r="S203" s="3641"/>
      <c r="T203" s="3641"/>
      <c r="U203" s="3641"/>
      <c r="V203" s="3641"/>
      <c r="W203" s="3641"/>
      <c r="X203" s="3641"/>
      <c r="Y203" s="3641"/>
      <c r="Z203" s="3641"/>
      <c r="AA203" s="3641"/>
      <c r="AB203" s="3641"/>
      <c r="AC203" s="3641"/>
    </row>
    <row r="204" spans="1:29">
      <c r="A204" s="7264"/>
      <c r="B204" s="7695"/>
      <c r="C204" s="7696"/>
      <c r="D204" s="7696"/>
      <c r="E204" s="7696"/>
      <c r="F204" s="7696"/>
      <c r="G204" s="7696"/>
      <c r="H204" s="7696"/>
      <c r="I204" s="7696"/>
      <c r="J204" s="7696"/>
      <c r="K204" s="7696"/>
      <c r="L204" s="7696"/>
      <c r="M204" s="7696"/>
      <c r="N204" s="7697"/>
      <c r="O204" s="3641"/>
      <c r="P204" s="3641"/>
      <c r="Q204" s="3641"/>
      <c r="R204" s="3641"/>
      <c r="S204" s="3641"/>
      <c r="T204" s="3641"/>
      <c r="U204" s="3641"/>
      <c r="V204" s="3641"/>
      <c r="W204" s="3641"/>
      <c r="X204" s="3641"/>
      <c r="Y204" s="3641"/>
      <c r="Z204" s="3641"/>
      <c r="AA204" s="3641"/>
      <c r="AB204" s="3641"/>
      <c r="AC204" s="3641"/>
    </row>
    <row r="205" spans="1:29">
      <c r="A205" s="7264"/>
      <c r="B205" s="7698" t="s">
        <v>5501</v>
      </c>
      <c r="C205" s="7699"/>
      <c r="D205" s="7699"/>
      <c r="E205" s="7699"/>
      <c r="F205" s="7699"/>
      <c r="G205" s="7699"/>
      <c r="H205" s="7699"/>
      <c r="I205" s="7699"/>
      <c r="J205" s="7699"/>
      <c r="K205" s="7699"/>
      <c r="L205" s="7699"/>
      <c r="M205" s="7699"/>
      <c r="N205" s="7700"/>
      <c r="O205" s="3641"/>
      <c r="P205" s="3641"/>
      <c r="Q205" s="3641"/>
      <c r="R205" s="3641"/>
      <c r="S205" s="3641"/>
      <c r="T205" s="3641"/>
      <c r="U205" s="3641"/>
      <c r="V205" s="3641"/>
      <c r="W205" s="3641"/>
      <c r="X205" s="3641"/>
      <c r="Y205" s="3641"/>
      <c r="Z205" s="3641"/>
      <c r="AA205" s="3641"/>
      <c r="AB205" s="3641"/>
      <c r="AC205" s="3641"/>
    </row>
    <row r="206" spans="1:29">
      <c r="A206" s="7264"/>
      <c r="B206" s="7698"/>
      <c r="C206" s="7699"/>
      <c r="D206" s="7699"/>
      <c r="E206" s="7699"/>
      <c r="F206" s="7699"/>
      <c r="G206" s="7699"/>
      <c r="H206" s="7699"/>
      <c r="I206" s="7699"/>
      <c r="J206" s="7699"/>
      <c r="K206" s="7699"/>
      <c r="L206" s="7699"/>
      <c r="M206" s="7699"/>
      <c r="N206" s="7700"/>
      <c r="O206" s="3641"/>
      <c r="P206" s="3641"/>
      <c r="Q206" s="3641"/>
      <c r="R206" s="3641"/>
      <c r="S206" s="3641"/>
      <c r="T206" s="3641"/>
      <c r="U206" s="3641"/>
      <c r="V206" s="3641"/>
      <c r="W206" s="3641"/>
      <c r="X206" s="3641"/>
      <c r="Y206" s="3641"/>
      <c r="Z206" s="3641"/>
      <c r="AA206" s="3641"/>
      <c r="AB206" s="3641"/>
      <c r="AC206" s="3641"/>
    </row>
    <row r="207" spans="1:29">
      <c r="A207" s="7264"/>
      <c r="B207" s="7701" t="s">
        <v>5502</v>
      </c>
      <c r="C207" s="7702"/>
      <c r="D207" s="7702"/>
      <c r="E207" s="7702"/>
      <c r="F207" s="7702"/>
      <c r="G207" s="7702"/>
      <c r="H207" s="7702"/>
      <c r="I207" s="7702"/>
      <c r="J207" s="7702"/>
      <c r="K207" s="7702"/>
      <c r="L207" s="7702"/>
      <c r="M207" s="7702"/>
      <c r="N207" s="7703"/>
      <c r="O207" s="3641"/>
      <c r="P207" s="3641"/>
      <c r="Q207" s="3641"/>
      <c r="R207" s="3641"/>
      <c r="S207" s="3641"/>
      <c r="T207" s="3641"/>
      <c r="U207" s="3641"/>
      <c r="V207" s="3641"/>
      <c r="W207" s="3641"/>
      <c r="X207" s="3641"/>
      <c r="Y207" s="3641"/>
      <c r="Z207" s="3641"/>
      <c r="AA207" s="3641"/>
      <c r="AB207" s="3641"/>
      <c r="AC207" s="3641"/>
    </row>
    <row r="208" spans="1:29" ht="15.75" thickBot="1">
      <c r="A208" s="7264"/>
      <c r="B208" s="7704"/>
      <c r="C208" s="7705"/>
      <c r="D208" s="7705"/>
      <c r="E208" s="7705"/>
      <c r="F208" s="7705"/>
      <c r="G208" s="7705"/>
      <c r="H208" s="7705"/>
      <c r="I208" s="7705"/>
      <c r="J208" s="7705"/>
      <c r="K208" s="7705"/>
      <c r="L208" s="7705"/>
      <c r="M208" s="7705"/>
      <c r="N208" s="7706"/>
      <c r="O208" s="3641"/>
      <c r="P208" s="3641"/>
      <c r="Q208" s="3641"/>
      <c r="R208" s="3641"/>
      <c r="S208" s="3641"/>
      <c r="T208" s="3641"/>
      <c r="U208" s="3641"/>
      <c r="V208" s="3641"/>
      <c r="W208" s="3641"/>
      <c r="X208" s="3641"/>
      <c r="Y208" s="3641"/>
      <c r="Z208" s="3641"/>
      <c r="AA208" s="3641"/>
      <c r="AB208" s="3641"/>
      <c r="AC208" s="3641"/>
    </row>
    <row r="209" spans="1:29">
      <c r="A209" s="7264"/>
      <c r="B209" s="7630" t="s">
        <v>913</v>
      </c>
      <c r="C209" s="7598"/>
      <c r="D209" s="7598"/>
      <c r="E209" s="7598"/>
      <c r="F209" s="7598"/>
      <c r="G209" s="7598"/>
      <c r="H209" s="7598"/>
      <c r="I209" s="7598"/>
      <c r="J209" s="7598"/>
      <c r="K209" s="7598"/>
      <c r="L209" s="7598"/>
      <c r="M209" s="7598"/>
      <c r="N209" s="7631"/>
      <c r="O209" s="3641"/>
      <c r="P209" s="3641"/>
      <c r="Q209" s="3641"/>
      <c r="R209" s="3641"/>
      <c r="S209" s="3641"/>
      <c r="T209" s="3641"/>
      <c r="U209" s="3641"/>
      <c r="V209" s="3641"/>
      <c r="W209" s="3641"/>
      <c r="X209" s="3641"/>
      <c r="Y209" s="3641"/>
      <c r="Z209" s="3641"/>
      <c r="AA209" s="3641"/>
      <c r="AB209" s="3641"/>
      <c r="AC209" s="3641"/>
    </row>
    <row r="210" spans="1:29" ht="15.75" thickBot="1">
      <c r="A210" s="7264"/>
      <c r="B210" s="7632"/>
      <c r="C210" s="7601"/>
      <c r="D210" s="7601"/>
      <c r="E210" s="7601"/>
      <c r="F210" s="7601"/>
      <c r="G210" s="7601"/>
      <c r="H210" s="7601"/>
      <c r="I210" s="7601"/>
      <c r="J210" s="7601"/>
      <c r="K210" s="7601"/>
      <c r="L210" s="7601"/>
      <c r="M210" s="7601"/>
      <c r="N210" s="7633"/>
      <c r="O210" s="3641"/>
      <c r="P210" s="3641"/>
      <c r="Q210" s="3641"/>
      <c r="R210" s="3641"/>
      <c r="S210" s="3641"/>
      <c r="T210" s="3641"/>
      <c r="U210" s="3641"/>
      <c r="V210" s="3641"/>
      <c r="W210" s="3641"/>
      <c r="X210" s="3641"/>
      <c r="Y210" s="3641"/>
      <c r="Z210" s="3641"/>
      <c r="AA210" s="3641"/>
      <c r="AB210" s="3641"/>
      <c r="AC210" s="3641"/>
    </row>
    <row r="211" spans="1:29">
      <c r="A211" s="7264"/>
      <c r="B211" s="3737"/>
      <c r="C211" s="864"/>
      <c r="D211" s="864"/>
      <c r="E211" s="864"/>
      <c r="F211" s="864"/>
      <c r="G211" s="864"/>
      <c r="H211" s="864"/>
      <c r="I211" s="864"/>
      <c r="J211" s="864"/>
      <c r="K211" s="864"/>
      <c r="L211" s="864"/>
      <c r="M211" s="864"/>
      <c r="N211" s="1024"/>
      <c r="O211" s="3641"/>
      <c r="P211" s="3641"/>
      <c r="Q211" s="3641"/>
      <c r="R211" s="3641"/>
      <c r="S211" s="3641"/>
      <c r="T211" s="3641"/>
      <c r="U211" s="3641"/>
      <c r="V211" s="3641"/>
      <c r="W211" s="3641"/>
      <c r="X211" s="3641"/>
      <c r="Y211" s="3641"/>
      <c r="Z211" s="3641"/>
      <c r="AA211" s="3641"/>
      <c r="AB211" s="3641"/>
      <c r="AC211" s="3641"/>
    </row>
    <row r="212" spans="1:29" ht="15.75">
      <c r="A212" s="7264"/>
      <c r="B212" s="3796"/>
      <c r="C212" s="3797" t="s">
        <v>5503</v>
      </c>
      <c r="D212" s="3797"/>
      <c r="E212" s="3797"/>
      <c r="F212" s="3797"/>
      <c r="G212" s="3797"/>
      <c r="H212" s="3797"/>
      <c r="I212" s="3797"/>
      <c r="J212" s="3797"/>
      <c r="K212" s="3797"/>
      <c r="L212" s="3797"/>
      <c r="M212" s="3797"/>
      <c r="N212" s="3798"/>
      <c r="O212" s="3641"/>
      <c r="P212" s="3641"/>
      <c r="Q212" s="3641"/>
      <c r="R212" s="3641"/>
      <c r="S212" s="3641"/>
      <c r="T212" s="3641"/>
      <c r="U212" s="3641"/>
      <c r="V212" s="3641"/>
      <c r="W212" s="3641"/>
      <c r="X212" s="3641"/>
      <c r="Y212" s="3641"/>
      <c r="Z212" s="3641"/>
      <c r="AA212" s="3641"/>
      <c r="AB212" s="3641"/>
      <c r="AC212" s="3641"/>
    </row>
    <row r="213" spans="1:29" ht="15.75">
      <c r="A213" s="7264"/>
      <c r="B213" s="3796"/>
      <c r="C213" s="3797" t="s">
        <v>5504</v>
      </c>
      <c r="D213" s="3797"/>
      <c r="E213" s="3797"/>
      <c r="F213" s="3797"/>
      <c r="G213" s="3797"/>
      <c r="H213" s="3797"/>
      <c r="I213" s="3797"/>
      <c r="J213" s="3797"/>
      <c r="K213" s="3797"/>
      <c r="L213" s="3797"/>
      <c r="M213" s="3797"/>
      <c r="N213" s="3798"/>
      <c r="O213" s="3641"/>
      <c r="P213" s="3641"/>
      <c r="Q213" s="3641"/>
      <c r="R213" s="3641"/>
      <c r="S213" s="3641"/>
      <c r="T213" s="3641"/>
      <c r="U213" s="3641"/>
      <c r="V213" s="3641"/>
      <c r="W213" s="3641"/>
      <c r="X213" s="3641"/>
      <c r="Y213" s="3641"/>
      <c r="Z213" s="3641"/>
      <c r="AA213" s="3641"/>
      <c r="AB213" s="3641"/>
      <c r="AC213" s="3641"/>
    </row>
    <row r="214" spans="1:29" ht="15.75">
      <c r="A214" s="7264"/>
      <c r="B214" s="3796"/>
      <c r="C214" s="3797" t="s">
        <v>5505</v>
      </c>
      <c r="D214" s="3797"/>
      <c r="E214" s="3797"/>
      <c r="F214" s="3797"/>
      <c r="G214" s="3797"/>
      <c r="H214" s="3797"/>
      <c r="I214" s="3797"/>
      <c r="J214" s="3797"/>
      <c r="K214" s="3797"/>
      <c r="L214" s="3797"/>
      <c r="M214" s="3797"/>
      <c r="N214" s="3798"/>
      <c r="O214" s="3641"/>
      <c r="P214" s="3641"/>
      <c r="Q214" s="3641"/>
      <c r="R214" s="3641"/>
      <c r="S214" s="3641"/>
      <c r="T214" s="3641"/>
      <c r="U214" s="3641"/>
      <c r="V214" s="3641"/>
      <c r="W214" s="3641"/>
      <c r="X214" s="3641"/>
      <c r="Y214" s="3641"/>
      <c r="Z214" s="3641"/>
      <c r="AA214" s="3641"/>
      <c r="AB214" s="3641"/>
      <c r="AC214" s="3641"/>
    </row>
    <row r="215" spans="1:29" ht="15.75">
      <c r="A215" s="7264"/>
      <c r="B215" s="3796"/>
      <c r="C215" s="3797" t="s">
        <v>5506</v>
      </c>
      <c r="D215" s="3797"/>
      <c r="E215" s="3797"/>
      <c r="F215" s="3797"/>
      <c r="G215" s="3797"/>
      <c r="H215" s="3797"/>
      <c r="I215" s="3797"/>
      <c r="J215" s="3797"/>
      <c r="K215" s="3797"/>
      <c r="L215" s="3797"/>
      <c r="M215" s="3797"/>
      <c r="N215" s="3798"/>
      <c r="O215" s="3641"/>
      <c r="P215" s="3641"/>
      <c r="Q215" s="3641"/>
      <c r="R215" s="3641"/>
      <c r="S215" s="3641"/>
      <c r="T215" s="3641"/>
      <c r="U215" s="3641"/>
      <c r="V215" s="3641"/>
      <c r="W215" s="3641"/>
      <c r="X215" s="3641"/>
      <c r="Y215" s="3641"/>
      <c r="Z215" s="3641"/>
      <c r="AA215" s="3641"/>
      <c r="AB215" s="3641"/>
      <c r="AC215" s="3641"/>
    </row>
    <row r="216" spans="1:29" ht="15.75">
      <c r="A216" s="7264"/>
      <c r="B216" s="3796"/>
      <c r="C216" s="3797" t="s">
        <v>5507</v>
      </c>
      <c r="D216" s="3797"/>
      <c r="E216" s="3797"/>
      <c r="F216" s="3797"/>
      <c r="G216" s="3797"/>
      <c r="H216" s="3797"/>
      <c r="I216" s="3797"/>
      <c r="J216" s="3797"/>
      <c r="K216" s="3797"/>
      <c r="L216" s="3797"/>
      <c r="M216" s="3797"/>
      <c r="N216" s="3798"/>
      <c r="O216" s="3641"/>
      <c r="P216" s="3641"/>
      <c r="Q216" s="3641"/>
      <c r="R216" s="3641"/>
      <c r="S216" s="3641"/>
      <c r="T216" s="3641"/>
      <c r="U216" s="3641"/>
      <c r="V216" s="3641"/>
      <c r="W216" s="3641"/>
      <c r="X216" s="3641"/>
      <c r="Y216" s="3641"/>
      <c r="Z216" s="3641"/>
      <c r="AA216" s="3641"/>
      <c r="AB216" s="3641"/>
      <c r="AC216" s="3641"/>
    </row>
    <row r="217" spans="1:29" ht="15.75">
      <c r="A217" s="7264"/>
      <c r="B217" s="3796"/>
      <c r="C217" s="3797" t="s">
        <v>5508</v>
      </c>
      <c r="D217" s="3797"/>
      <c r="E217" s="3797"/>
      <c r="F217" s="3797"/>
      <c r="G217" s="3797"/>
      <c r="H217" s="3797"/>
      <c r="I217" s="3797"/>
      <c r="J217" s="3797"/>
      <c r="K217" s="3797"/>
      <c r="L217" s="3797"/>
      <c r="M217" s="3797"/>
      <c r="N217" s="3798"/>
      <c r="O217" s="3641"/>
      <c r="P217" s="3641"/>
      <c r="Q217" s="3641"/>
      <c r="R217" s="3641"/>
      <c r="S217" s="3641"/>
      <c r="T217" s="3641"/>
      <c r="U217" s="3641"/>
      <c r="V217" s="3641"/>
      <c r="W217" s="3641"/>
      <c r="X217" s="3641"/>
      <c r="Y217" s="3641"/>
      <c r="Z217" s="3641"/>
      <c r="AA217" s="3641"/>
      <c r="AB217" s="3641"/>
      <c r="AC217" s="3641"/>
    </row>
    <row r="218" spans="1:29" ht="15.75">
      <c r="A218" s="7264"/>
      <c r="B218" s="3796"/>
      <c r="C218" s="3797" t="s">
        <v>5509</v>
      </c>
      <c r="D218" s="3797"/>
      <c r="E218" s="3797"/>
      <c r="F218" s="3797"/>
      <c r="G218" s="3797"/>
      <c r="H218" s="3797"/>
      <c r="I218" s="3797"/>
      <c r="J218" s="3797"/>
      <c r="K218" s="3797"/>
      <c r="L218" s="3797"/>
      <c r="M218" s="3797"/>
      <c r="N218" s="3798"/>
      <c r="O218" s="3641"/>
      <c r="P218" s="3641"/>
      <c r="Q218" s="3641"/>
      <c r="R218" s="3641"/>
      <c r="S218" s="3641"/>
      <c r="T218" s="3641"/>
      <c r="U218" s="3641"/>
      <c r="V218" s="3641"/>
      <c r="W218" s="3641"/>
      <c r="X218" s="3641"/>
      <c r="Y218" s="3641"/>
      <c r="Z218" s="3641"/>
      <c r="AA218" s="3641"/>
      <c r="AB218" s="3641"/>
      <c r="AC218" s="3641"/>
    </row>
    <row r="219" spans="1:29" ht="15.75">
      <c r="A219" s="7264"/>
      <c r="B219" s="3796"/>
      <c r="C219" s="3797" t="s">
        <v>5510</v>
      </c>
      <c r="D219" s="3797"/>
      <c r="E219" s="3797"/>
      <c r="F219" s="3797"/>
      <c r="G219" s="3797"/>
      <c r="H219" s="3797"/>
      <c r="I219" s="3797"/>
      <c r="J219" s="3797"/>
      <c r="K219" s="3797"/>
      <c r="L219" s="3797"/>
      <c r="M219" s="3797"/>
      <c r="N219" s="3798"/>
      <c r="O219" s="3641"/>
      <c r="P219" s="3641"/>
      <c r="Q219" s="3641"/>
      <c r="R219" s="3641"/>
      <c r="S219" s="3641"/>
      <c r="T219" s="3641"/>
      <c r="U219" s="3641"/>
      <c r="V219" s="3641"/>
      <c r="W219" s="3641"/>
      <c r="X219" s="3641"/>
      <c r="Y219" s="3641"/>
      <c r="Z219" s="3641"/>
      <c r="AA219" s="3641"/>
      <c r="AB219" s="3641"/>
      <c r="AC219" s="3641"/>
    </row>
    <row r="220" spans="1:29" ht="15.75">
      <c r="A220" s="7264"/>
      <c r="B220" s="3796"/>
      <c r="C220" s="3797" t="s">
        <v>5511</v>
      </c>
      <c r="D220" s="3797"/>
      <c r="E220" s="3797"/>
      <c r="F220" s="3797"/>
      <c r="G220" s="3797"/>
      <c r="H220" s="3797"/>
      <c r="I220" s="3797"/>
      <c r="J220" s="3797"/>
      <c r="K220" s="3797"/>
      <c r="L220" s="3797"/>
      <c r="M220" s="3797"/>
      <c r="N220" s="3798"/>
      <c r="O220" s="3641"/>
      <c r="P220" s="3641"/>
      <c r="Q220" s="3641"/>
      <c r="R220" s="3641"/>
      <c r="S220" s="3641"/>
      <c r="T220" s="3641"/>
      <c r="U220" s="3641"/>
      <c r="V220" s="3641"/>
      <c r="W220" s="3641"/>
      <c r="X220" s="3641"/>
      <c r="Y220" s="3641"/>
      <c r="Z220" s="3641"/>
      <c r="AA220" s="3641"/>
      <c r="AB220" s="3641"/>
      <c r="AC220" s="3641"/>
    </row>
    <row r="221" spans="1:29" ht="15.75">
      <c r="A221" s="7264"/>
      <c r="B221" s="3796"/>
      <c r="C221" s="3797"/>
      <c r="D221" s="3797"/>
      <c r="E221" s="3797"/>
      <c r="F221" s="3797"/>
      <c r="G221" s="3797"/>
      <c r="H221" s="3797"/>
      <c r="I221" s="3797"/>
      <c r="J221" s="3797"/>
      <c r="K221" s="3797"/>
      <c r="L221" s="3797"/>
      <c r="M221" s="3797"/>
      <c r="N221" s="3798"/>
      <c r="O221" s="3641"/>
      <c r="P221" s="3641"/>
      <c r="Q221" s="3641"/>
      <c r="R221" s="3641"/>
      <c r="S221" s="3641"/>
      <c r="T221" s="3641"/>
      <c r="U221" s="3641"/>
      <c r="V221" s="3641"/>
      <c r="W221" s="3641"/>
      <c r="X221" s="3641"/>
      <c r="Y221" s="3641"/>
      <c r="Z221" s="3641"/>
      <c r="AA221" s="3641"/>
      <c r="AB221" s="3641"/>
      <c r="AC221" s="3641"/>
    </row>
    <row r="222" spans="1:29" ht="15.75">
      <c r="A222" s="7264"/>
      <c r="B222" s="3796"/>
      <c r="C222" s="3797"/>
      <c r="D222" s="3797"/>
      <c r="E222" s="3797"/>
      <c r="F222" s="3797"/>
      <c r="G222" s="3797"/>
      <c r="H222" s="3797"/>
      <c r="I222" s="3797"/>
      <c r="J222" s="3797"/>
      <c r="K222" s="3797"/>
      <c r="L222" s="3797"/>
      <c r="M222" s="3797"/>
      <c r="N222" s="3798"/>
      <c r="O222" s="3641"/>
      <c r="P222" s="3641"/>
      <c r="Q222" s="3641"/>
      <c r="R222" s="3641"/>
      <c r="S222" s="3641"/>
      <c r="T222" s="3641"/>
      <c r="U222" s="3641"/>
      <c r="V222" s="3641"/>
      <c r="W222" s="3641"/>
      <c r="X222" s="3641"/>
      <c r="Y222" s="3641"/>
      <c r="Z222" s="3641"/>
      <c r="AA222" s="3641"/>
      <c r="AB222" s="3641"/>
      <c r="AC222" s="3641"/>
    </row>
    <row r="223" spans="1:29" ht="15.75">
      <c r="A223" s="7264"/>
      <c r="B223" s="3796"/>
      <c r="C223" s="3797"/>
      <c r="D223" s="3797"/>
      <c r="E223" s="3797"/>
      <c r="F223" s="3797"/>
      <c r="G223" s="3797"/>
      <c r="H223" s="3797"/>
      <c r="I223" s="3797"/>
      <c r="J223" s="3797"/>
      <c r="K223" s="3797"/>
      <c r="L223" s="3797"/>
      <c r="M223" s="3797"/>
      <c r="N223" s="3798"/>
      <c r="O223" s="3641"/>
      <c r="P223" s="3641"/>
      <c r="Q223" s="3641"/>
      <c r="R223" s="3641"/>
      <c r="S223" s="3641"/>
      <c r="T223" s="3641"/>
      <c r="U223" s="3641"/>
      <c r="V223" s="3641"/>
      <c r="W223" s="3641"/>
      <c r="X223" s="3641"/>
      <c r="Y223" s="3641"/>
      <c r="Z223" s="3641"/>
      <c r="AA223" s="3641"/>
      <c r="AB223" s="3641"/>
      <c r="AC223" s="3641"/>
    </row>
    <row r="224" spans="1:29" ht="15.75">
      <c r="A224" s="7264"/>
      <c r="B224" s="3796"/>
      <c r="C224" s="3797"/>
      <c r="D224" s="3797"/>
      <c r="E224" s="3797"/>
      <c r="F224" s="3797"/>
      <c r="G224" s="3797"/>
      <c r="H224" s="3797"/>
      <c r="I224" s="3797"/>
      <c r="J224" s="3797"/>
      <c r="K224" s="3797"/>
      <c r="L224" s="3797"/>
      <c r="M224" s="3797"/>
      <c r="N224" s="3798"/>
      <c r="O224" s="3641"/>
      <c r="P224" s="3641"/>
      <c r="Q224" s="3641"/>
      <c r="R224" s="3641"/>
      <c r="S224" s="3641"/>
      <c r="T224" s="3641"/>
      <c r="U224" s="3641"/>
      <c r="V224" s="3641"/>
      <c r="W224" s="3641"/>
      <c r="X224" s="3641"/>
      <c r="Y224" s="3641"/>
      <c r="Z224" s="3641"/>
      <c r="AA224" s="3641"/>
      <c r="AB224" s="3641"/>
      <c r="AC224" s="3641"/>
    </row>
    <row r="225" spans="1:29" ht="15.75">
      <c r="A225" s="7264"/>
      <c r="B225" s="3796"/>
      <c r="C225" s="3797"/>
      <c r="D225" s="3797"/>
      <c r="E225" s="3797"/>
      <c r="F225" s="3797"/>
      <c r="G225" s="3797"/>
      <c r="H225" s="3797"/>
      <c r="I225" s="3797"/>
      <c r="J225" s="3797"/>
      <c r="K225" s="3797"/>
      <c r="L225" s="3797"/>
      <c r="M225" s="3797"/>
      <c r="N225" s="3798"/>
      <c r="O225" s="3641"/>
      <c r="P225" s="3641"/>
      <c r="Q225" s="3641"/>
      <c r="R225" s="3641"/>
      <c r="S225" s="3641"/>
      <c r="T225" s="3641"/>
      <c r="U225" s="3641"/>
      <c r="V225" s="3641"/>
      <c r="W225" s="3641"/>
      <c r="X225" s="3641"/>
      <c r="Y225" s="3641"/>
      <c r="Z225" s="3641"/>
      <c r="AA225" s="3641"/>
      <c r="AB225" s="3641"/>
      <c r="AC225" s="3641"/>
    </row>
    <row r="226" spans="1:29" ht="15.75">
      <c r="A226" s="7264"/>
      <c r="B226" s="3796"/>
      <c r="C226" s="3797"/>
      <c r="D226" s="3797"/>
      <c r="E226" s="3797"/>
      <c r="F226" s="3797"/>
      <c r="G226" s="3797"/>
      <c r="H226" s="3797"/>
      <c r="I226" s="3797"/>
      <c r="J226" s="3797"/>
      <c r="K226" s="3797"/>
      <c r="L226" s="3797"/>
      <c r="M226" s="3797"/>
      <c r="N226" s="3798"/>
      <c r="O226" s="3641"/>
      <c r="P226" s="3641"/>
      <c r="Q226" s="3641"/>
      <c r="R226" s="3641"/>
      <c r="S226" s="3641"/>
      <c r="T226" s="3641"/>
      <c r="U226" s="3641"/>
      <c r="V226" s="3641"/>
      <c r="W226" s="3641"/>
      <c r="X226" s="3641"/>
      <c r="Y226" s="3641"/>
      <c r="Z226" s="3641"/>
      <c r="AA226" s="3641"/>
      <c r="AB226" s="3641"/>
      <c r="AC226" s="3641"/>
    </row>
    <row r="227" spans="1:29" ht="15.75">
      <c r="A227" s="7264"/>
      <c r="B227" s="3796"/>
      <c r="C227" s="3797"/>
      <c r="D227" s="3797"/>
      <c r="E227" s="3797"/>
      <c r="F227" s="3797"/>
      <c r="G227" s="3797"/>
      <c r="H227" s="3797"/>
      <c r="I227" s="3797"/>
      <c r="J227" s="3797"/>
      <c r="K227" s="3797"/>
      <c r="L227" s="3797"/>
      <c r="M227" s="3797"/>
      <c r="N227" s="3798"/>
      <c r="O227" s="3641"/>
      <c r="P227" s="3641"/>
      <c r="Q227" s="3641"/>
      <c r="R227" s="3641"/>
      <c r="S227" s="3641"/>
      <c r="T227" s="3641"/>
      <c r="U227" s="3641"/>
      <c r="V227" s="3641"/>
      <c r="W227" s="3641"/>
      <c r="X227" s="3641"/>
      <c r="Y227" s="3641"/>
      <c r="Z227" s="3641"/>
      <c r="AA227" s="3641"/>
      <c r="AB227" s="3641"/>
      <c r="AC227" s="3641"/>
    </row>
    <row r="228" spans="1:29" ht="15.75">
      <c r="A228" s="7264"/>
      <c r="B228" s="3796"/>
      <c r="C228" s="3797"/>
      <c r="D228" s="3797"/>
      <c r="E228" s="3797"/>
      <c r="F228" s="3797"/>
      <c r="G228" s="3797"/>
      <c r="H228" s="3797"/>
      <c r="I228" s="3797"/>
      <c r="J228" s="3797"/>
      <c r="K228" s="3797"/>
      <c r="L228" s="3797"/>
      <c r="M228" s="3797"/>
      <c r="N228" s="3798"/>
      <c r="O228" s="3641"/>
      <c r="P228" s="3641"/>
      <c r="Q228" s="3641"/>
      <c r="R228" s="3641"/>
      <c r="S228" s="3641"/>
      <c r="T228" s="3641"/>
      <c r="U228" s="3641"/>
      <c r="V228" s="3641"/>
      <c r="W228" s="3641"/>
      <c r="X228" s="3641"/>
      <c r="Y228" s="3641"/>
      <c r="Z228" s="3641"/>
      <c r="AA228" s="3641"/>
      <c r="AB228" s="3641"/>
      <c r="AC228" s="3641"/>
    </row>
    <row r="229" spans="1:29" ht="15.75">
      <c r="A229" s="7264"/>
      <c r="B229" s="3796"/>
      <c r="C229" s="3797" t="s">
        <v>5512</v>
      </c>
      <c r="D229" s="3797"/>
      <c r="E229" s="3797"/>
      <c r="F229" s="3797"/>
      <c r="G229" s="3797"/>
      <c r="H229" s="3797"/>
      <c r="I229" s="3797"/>
      <c r="J229" s="3797"/>
      <c r="K229" s="3797"/>
      <c r="L229" s="3797"/>
      <c r="M229" s="3797"/>
      <c r="N229" s="3798"/>
      <c r="O229" s="3641"/>
      <c r="P229" s="3641"/>
      <c r="Q229" s="3641"/>
      <c r="R229" s="3641"/>
      <c r="S229" s="3641"/>
      <c r="T229" s="3641"/>
      <c r="U229" s="3641"/>
      <c r="V229" s="3641"/>
      <c r="W229" s="3641"/>
      <c r="X229" s="3641"/>
      <c r="Y229" s="3641"/>
      <c r="Z229" s="3641"/>
      <c r="AA229" s="3641"/>
      <c r="AB229" s="3641"/>
      <c r="AC229" s="3641"/>
    </row>
    <row r="230" spans="1:29" ht="15.75">
      <c r="A230" s="7264"/>
      <c r="B230" s="3796"/>
      <c r="C230" s="3797" t="s">
        <v>5513</v>
      </c>
      <c r="D230" s="3797"/>
      <c r="E230" s="3797"/>
      <c r="F230" s="3797"/>
      <c r="G230" s="3797"/>
      <c r="H230" s="3797"/>
      <c r="I230" s="3797"/>
      <c r="J230" s="3797"/>
      <c r="K230" s="3797"/>
      <c r="L230" s="3797"/>
      <c r="M230" s="3797"/>
      <c r="N230" s="3798"/>
      <c r="O230" s="3641"/>
      <c r="P230" s="3641"/>
      <c r="Q230" s="3641"/>
      <c r="R230" s="3641"/>
      <c r="S230" s="3641"/>
      <c r="T230" s="3641"/>
      <c r="U230" s="3641"/>
      <c r="V230" s="3641"/>
      <c r="W230" s="3641"/>
      <c r="X230" s="3641"/>
      <c r="Y230" s="3641"/>
      <c r="Z230" s="3641"/>
      <c r="AA230" s="3641"/>
      <c r="AB230" s="3641"/>
      <c r="AC230" s="3641"/>
    </row>
    <row r="231" spans="1:29" ht="15.75">
      <c r="A231" s="7264"/>
      <c r="B231" s="3796"/>
      <c r="C231" s="3797" t="s">
        <v>5514</v>
      </c>
      <c r="D231" s="3797"/>
      <c r="E231" s="3797"/>
      <c r="F231" s="3797"/>
      <c r="G231" s="3797"/>
      <c r="H231" s="3797"/>
      <c r="I231" s="3797"/>
      <c r="J231" s="3797"/>
      <c r="K231" s="3797"/>
      <c r="L231" s="3797"/>
      <c r="M231" s="3797"/>
      <c r="N231" s="3798"/>
      <c r="O231" s="3641"/>
      <c r="P231" s="3641"/>
      <c r="Q231" s="3641"/>
      <c r="R231" s="3641"/>
      <c r="S231" s="3641"/>
      <c r="T231" s="3641"/>
      <c r="U231" s="3641"/>
      <c r="V231" s="3641"/>
      <c r="W231" s="3641"/>
      <c r="X231" s="3641"/>
      <c r="Y231" s="3641"/>
      <c r="Z231" s="3641"/>
      <c r="AA231" s="3641"/>
      <c r="AB231" s="3641"/>
      <c r="AC231" s="3641"/>
    </row>
    <row r="232" spans="1:29" ht="15.75">
      <c r="A232" s="7264"/>
      <c r="B232" s="3796"/>
      <c r="C232" s="3797" t="s">
        <v>5515</v>
      </c>
      <c r="D232" s="3797"/>
      <c r="E232" s="3797"/>
      <c r="F232" s="3797"/>
      <c r="G232" s="3797"/>
      <c r="H232" s="3797"/>
      <c r="I232" s="3797"/>
      <c r="J232" s="3797"/>
      <c r="K232" s="3797"/>
      <c r="L232" s="3797"/>
      <c r="M232" s="3797"/>
      <c r="N232" s="3798"/>
      <c r="O232" s="3641"/>
      <c r="P232" s="3641"/>
      <c r="Q232" s="3641"/>
      <c r="R232" s="3641"/>
      <c r="S232" s="3641"/>
      <c r="T232" s="3641"/>
      <c r="U232" s="3641"/>
      <c r="V232" s="3641"/>
      <c r="W232" s="3641"/>
      <c r="X232" s="3641"/>
      <c r="Y232" s="3641"/>
      <c r="Z232" s="3641"/>
      <c r="AA232" s="3641"/>
      <c r="AB232" s="3641"/>
      <c r="AC232" s="3641"/>
    </row>
    <row r="233" spans="1:29" ht="15.75">
      <c r="A233" s="7264"/>
      <c r="B233" s="3796"/>
      <c r="C233" s="3797" t="s">
        <v>5516</v>
      </c>
      <c r="D233" s="3797"/>
      <c r="E233" s="3797"/>
      <c r="F233" s="3797"/>
      <c r="G233" s="3797"/>
      <c r="H233" s="3797"/>
      <c r="I233" s="3797"/>
      <c r="J233" s="3797"/>
      <c r="K233" s="3797"/>
      <c r="L233" s="3797"/>
      <c r="M233" s="3797"/>
      <c r="N233" s="3798"/>
      <c r="O233" s="3641"/>
      <c r="P233" s="3641"/>
      <c r="Q233" s="3641"/>
      <c r="R233" s="3641"/>
      <c r="S233" s="3641"/>
      <c r="T233" s="3641"/>
      <c r="U233" s="3641"/>
      <c r="V233" s="3641"/>
      <c r="W233" s="3641"/>
      <c r="X233" s="3641"/>
      <c r="Y233" s="3641"/>
      <c r="Z233" s="3641"/>
      <c r="AA233" s="3641"/>
      <c r="AB233" s="3641"/>
      <c r="AC233" s="3641"/>
    </row>
    <row r="234" spans="1:29" ht="15.75">
      <c r="A234" s="7264"/>
      <c r="B234" s="3796"/>
      <c r="C234" s="3797"/>
      <c r="D234" s="3797"/>
      <c r="E234" s="3797"/>
      <c r="F234" s="3797"/>
      <c r="G234" s="3797"/>
      <c r="H234" s="3797"/>
      <c r="I234" s="3797"/>
      <c r="J234" s="3797"/>
      <c r="K234" s="3797"/>
      <c r="L234" s="3797"/>
      <c r="M234" s="3797"/>
      <c r="N234" s="3798"/>
      <c r="O234" s="3641"/>
      <c r="P234" s="3641"/>
      <c r="Q234" s="3641"/>
      <c r="R234" s="3641"/>
      <c r="S234" s="3641"/>
      <c r="T234" s="3641"/>
      <c r="U234" s="3641"/>
      <c r="V234" s="3641"/>
      <c r="W234" s="3641"/>
      <c r="X234" s="3641"/>
      <c r="Y234" s="3641"/>
      <c r="Z234" s="3641"/>
      <c r="AA234" s="3641"/>
      <c r="AB234" s="3641"/>
      <c r="AC234" s="3641"/>
    </row>
    <row r="235" spans="1:29" ht="15.75">
      <c r="A235" s="7264"/>
      <c r="B235" s="3796"/>
      <c r="C235" s="3797"/>
      <c r="D235" s="3797"/>
      <c r="E235" s="3797"/>
      <c r="F235" s="3797"/>
      <c r="G235" s="3797"/>
      <c r="H235" s="3797"/>
      <c r="I235" s="3797"/>
      <c r="J235" s="3797"/>
      <c r="K235" s="3797"/>
      <c r="L235" s="3797"/>
      <c r="M235" s="3797"/>
      <c r="N235" s="3798"/>
      <c r="O235" s="3641"/>
      <c r="P235" s="3641"/>
      <c r="Q235" s="3641"/>
      <c r="R235" s="3641"/>
      <c r="S235" s="3641"/>
      <c r="T235" s="3641"/>
      <c r="U235" s="3641"/>
      <c r="V235" s="3641"/>
      <c r="W235" s="3641"/>
      <c r="X235" s="3641"/>
      <c r="Y235" s="3641"/>
      <c r="Z235" s="3641"/>
      <c r="AA235" s="3641"/>
      <c r="AB235" s="3641"/>
      <c r="AC235" s="3641"/>
    </row>
    <row r="236" spans="1:29" ht="15.75">
      <c r="A236" s="7264"/>
      <c r="B236" s="3796"/>
      <c r="C236" s="3797"/>
      <c r="D236" s="3797"/>
      <c r="E236" s="3797"/>
      <c r="F236" s="3797"/>
      <c r="G236" s="3797"/>
      <c r="H236" s="3797"/>
      <c r="I236" s="3797"/>
      <c r="J236" s="3797"/>
      <c r="K236" s="3797"/>
      <c r="L236" s="3797"/>
      <c r="M236" s="3797"/>
      <c r="N236" s="3798"/>
      <c r="O236" s="3641"/>
      <c r="P236" s="3641"/>
      <c r="Q236" s="3641"/>
      <c r="R236" s="3641"/>
      <c r="S236" s="3641"/>
      <c r="T236" s="3641"/>
      <c r="U236" s="3641"/>
      <c r="V236" s="3641"/>
      <c r="W236" s="3641"/>
      <c r="X236" s="3641"/>
      <c r="Y236" s="3641"/>
      <c r="Z236" s="3641"/>
      <c r="AA236" s="3641"/>
      <c r="AB236" s="3641"/>
      <c r="AC236" s="3641"/>
    </row>
    <row r="237" spans="1:29" ht="15.75">
      <c r="A237" s="7264"/>
      <c r="B237" s="3796"/>
      <c r="C237" s="3797"/>
      <c r="D237" s="3797"/>
      <c r="E237" s="3797"/>
      <c r="F237" s="3797"/>
      <c r="G237" s="3797"/>
      <c r="H237" s="3797"/>
      <c r="I237" s="3797"/>
      <c r="J237" s="3797"/>
      <c r="K237" s="3797"/>
      <c r="L237" s="3797"/>
      <c r="M237" s="3797"/>
      <c r="N237" s="3798"/>
      <c r="O237" s="3641"/>
      <c r="P237" s="3641"/>
      <c r="Q237" s="3641"/>
      <c r="R237" s="3641"/>
      <c r="S237" s="3641"/>
      <c r="T237" s="3641"/>
      <c r="U237" s="3641"/>
      <c r="V237" s="3641"/>
      <c r="W237" s="3641"/>
      <c r="X237" s="3641"/>
      <c r="Y237" s="3641"/>
      <c r="Z237" s="3641"/>
      <c r="AA237" s="3641"/>
      <c r="AB237" s="3641"/>
      <c r="AC237" s="3641"/>
    </row>
    <row r="238" spans="1:29" ht="15.75">
      <c r="A238" s="7264"/>
      <c r="B238" s="3796"/>
      <c r="C238" s="3797"/>
      <c r="D238" s="3797"/>
      <c r="E238" s="3797"/>
      <c r="F238" s="3797"/>
      <c r="G238" s="3797"/>
      <c r="H238" s="3797"/>
      <c r="I238" s="3797"/>
      <c r="J238" s="3797"/>
      <c r="K238" s="3797"/>
      <c r="L238" s="3797"/>
      <c r="M238" s="3797"/>
      <c r="N238" s="3798"/>
      <c r="O238" s="3641"/>
      <c r="P238" s="3641"/>
      <c r="Q238" s="3641"/>
      <c r="R238" s="3641"/>
      <c r="S238" s="3641"/>
      <c r="T238" s="3641"/>
      <c r="U238" s="3641"/>
      <c r="V238" s="3641"/>
      <c r="W238" s="3641"/>
      <c r="X238" s="3641"/>
      <c r="Y238" s="3641"/>
      <c r="Z238" s="3641"/>
      <c r="AA238" s="3641"/>
      <c r="AB238" s="3641"/>
      <c r="AC238" s="3641"/>
    </row>
    <row r="239" spans="1:29" ht="15.75">
      <c r="A239" s="7264"/>
      <c r="B239" s="3796"/>
      <c r="C239" s="3797"/>
      <c r="D239" s="3797"/>
      <c r="E239" s="3797"/>
      <c r="F239" s="3797"/>
      <c r="G239" s="3797"/>
      <c r="H239" s="3797"/>
      <c r="I239" s="3797"/>
      <c r="J239" s="3797"/>
      <c r="K239" s="3797"/>
      <c r="L239" s="3797"/>
      <c r="M239" s="3797"/>
      <c r="N239" s="3798"/>
      <c r="O239" s="3641"/>
      <c r="P239" s="3641"/>
      <c r="Q239" s="3641"/>
      <c r="R239" s="3641"/>
      <c r="S239" s="3641"/>
      <c r="T239" s="3641"/>
      <c r="U239" s="3641"/>
      <c r="V239" s="3641"/>
      <c r="W239" s="3641"/>
      <c r="X239" s="3641"/>
      <c r="Y239" s="3641"/>
      <c r="Z239" s="3641"/>
      <c r="AA239" s="3641"/>
      <c r="AB239" s="3641"/>
      <c r="AC239" s="3641"/>
    </row>
    <row r="240" spans="1:29" ht="15.75">
      <c r="A240" s="7264"/>
      <c r="B240" s="3796"/>
      <c r="C240" s="3797"/>
      <c r="D240" s="3797"/>
      <c r="E240" s="3797"/>
      <c r="F240" s="3797"/>
      <c r="G240" s="3797"/>
      <c r="H240" s="3797"/>
      <c r="I240" s="3797"/>
      <c r="J240" s="3797"/>
      <c r="K240" s="3797"/>
      <c r="L240" s="3797"/>
      <c r="M240" s="3797"/>
      <c r="N240" s="3798"/>
      <c r="O240" s="3641"/>
      <c r="P240" s="3641"/>
      <c r="Q240" s="3641"/>
      <c r="R240" s="3641"/>
      <c r="S240" s="3641"/>
      <c r="T240" s="3641"/>
      <c r="U240" s="3641"/>
      <c r="V240" s="3641"/>
      <c r="W240" s="3641"/>
      <c r="X240" s="3641"/>
      <c r="Y240" s="3641"/>
      <c r="Z240" s="3641"/>
      <c r="AA240" s="3641"/>
      <c r="AB240" s="3641"/>
      <c r="AC240" s="3641"/>
    </row>
    <row r="241" spans="1:29" ht="15.75">
      <c r="A241" s="7264"/>
      <c r="B241" s="3796"/>
      <c r="C241" s="3797"/>
      <c r="D241" s="3797"/>
      <c r="E241" s="3797"/>
      <c r="F241" s="3797"/>
      <c r="G241" s="3797"/>
      <c r="H241" s="3797"/>
      <c r="I241" s="3797"/>
      <c r="J241" s="3797"/>
      <c r="K241" s="3797"/>
      <c r="L241" s="3797"/>
      <c r="M241" s="3797"/>
      <c r="N241" s="3798"/>
      <c r="O241" s="3641"/>
      <c r="P241" s="3641"/>
      <c r="Q241" s="3641"/>
      <c r="R241" s="3641"/>
      <c r="S241" s="3641"/>
      <c r="T241" s="3641"/>
      <c r="U241" s="3641"/>
      <c r="V241" s="3641"/>
      <c r="W241" s="3641"/>
      <c r="X241" s="3641"/>
      <c r="Y241" s="3641"/>
      <c r="Z241" s="3641"/>
      <c r="AA241" s="3641"/>
      <c r="AB241" s="3641"/>
      <c r="AC241" s="3641"/>
    </row>
    <row r="242" spans="1:29" ht="15.75">
      <c r="A242" s="7264"/>
      <c r="B242" s="3796"/>
      <c r="C242" s="3797" t="s">
        <v>5517</v>
      </c>
      <c r="D242" s="3797"/>
      <c r="E242" s="3797"/>
      <c r="F242" s="3797"/>
      <c r="G242" s="3797"/>
      <c r="H242" s="3797"/>
      <c r="I242" s="3797"/>
      <c r="J242" s="3797"/>
      <c r="K242" s="3797"/>
      <c r="L242" s="3797"/>
      <c r="M242" s="3797"/>
      <c r="N242" s="3798"/>
      <c r="O242" s="3641"/>
      <c r="P242" s="3641"/>
      <c r="Q242" s="3641"/>
      <c r="R242" s="3641"/>
      <c r="S242" s="3641"/>
      <c r="T242" s="3641"/>
      <c r="U242" s="3641"/>
      <c r="V242" s="3641"/>
      <c r="W242" s="3641"/>
      <c r="X242" s="3641"/>
      <c r="Y242" s="3641"/>
      <c r="Z242" s="3641"/>
      <c r="AA242" s="3641"/>
      <c r="AB242" s="3641"/>
      <c r="AC242" s="3641"/>
    </row>
    <row r="243" spans="1:29" ht="15.75">
      <c r="A243" s="7264"/>
      <c r="B243" s="3796"/>
      <c r="C243" s="3797" t="s">
        <v>5518</v>
      </c>
      <c r="D243" s="3797"/>
      <c r="E243" s="3797"/>
      <c r="F243" s="3797"/>
      <c r="G243" s="3797"/>
      <c r="H243" s="3797"/>
      <c r="I243" s="3797"/>
      <c r="J243" s="3797"/>
      <c r="K243" s="3797"/>
      <c r="L243" s="3797"/>
      <c r="M243" s="3797"/>
      <c r="N243" s="3798"/>
      <c r="O243" s="3641"/>
      <c r="P243" s="3641"/>
      <c r="Q243" s="3641"/>
      <c r="R243" s="3641"/>
      <c r="S243" s="3641"/>
      <c r="T243" s="3641"/>
      <c r="U243" s="3641"/>
      <c r="V243" s="3641"/>
      <c r="W243" s="3641"/>
      <c r="X243" s="3641"/>
      <c r="Y243" s="3641"/>
      <c r="Z243" s="3641"/>
      <c r="AA243" s="3641"/>
      <c r="AB243" s="3641"/>
      <c r="AC243" s="3641"/>
    </row>
    <row r="244" spans="1:29" ht="15.75">
      <c r="A244" s="7264"/>
      <c r="B244" s="3796"/>
      <c r="C244" s="3797"/>
      <c r="D244" s="3797"/>
      <c r="E244" s="3797"/>
      <c r="F244" s="3797"/>
      <c r="G244" s="3797"/>
      <c r="H244" s="3797"/>
      <c r="I244" s="3797"/>
      <c r="J244" s="3797"/>
      <c r="K244" s="3797"/>
      <c r="L244" s="3797"/>
      <c r="M244" s="3797"/>
      <c r="N244" s="3798"/>
      <c r="O244" s="3641"/>
      <c r="P244" s="3641"/>
      <c r="Q244" s="3641"/>
      <c r="R244" s="3641"/>
      <c r="S244" s="3641"/>
      <c r="T244" s="3641"/>
      <c r="U244" s="3641"/>
      <c r="V244" s="3641"/>
      <c r="W244" s="3641"/>
      <c r="X244" s="3641"/>
      <c r="Y244" s="3641"/>
      <c r="Z244" s="3641"/>
      <c r="AA244" s="3641"/>
      <c r="AB244" s="3641"/>
      <c r="AC244" s="3641"/>
    </row>
    <row r="245" spans="1:29" ht="15.75">
      <c r="A245" s="7264"/>
      <c r="B245" s="3796"/>
      <c r="C245" s="3797"/>
      <c r="D245" s="3797"/>
      <c r="E245" s="3797"/>
      <c r="F245" s="3797"/>
      <c r="G245" s="3797"/>
      <c r="H245" s="3797"/>
      <c r="I245" s="3797"/>
      <c r="J245" s="3797"/>
      <c r="K245" s="3797"/>
      <c r="L245" s="3797"/>
      <c r="M245" s="3797"/>
      <c r="N245" s="3798"/>
      <c r="O245" s="3641"/>
      <c r="P245" s="3641"/>
      <c r="Q245" s="3641"/>
      <c r="R245" s="3641"/>
      <c r="S245" s="3641"/>
      <c r="T245" s="3641"/>
      <c r="U245" s="3641"/>
      <c r="V245" s="3641"/>
      <c r="W245" s="3641"/>
      <c r="X245" s="3641"/>
      <c r="Y245" s="3641"/>
      <c r="Z245" s="3641"/>
      <c r="AA245" s="3641"/>
      <c r="AB245" s="3641"/>
      <c r="AC245" s="3641"/>
    </row>
    <row r="246" spans="1:29" ht="15.75" customHeight="1">
      <c r="A246" s="7264"/>
      <c r="B246" s="3796"/>
      <c r="C246" s="3797"/>
      <c r="D246" s="3797"/>
      <c r="E246" s="3797"/>
      <c r="F246" s="3797"/>
      <c r="G246" s="3797"/>
      <c r="H246" s="3797"/>
      <c r="I246" s="3797"/>
      <c r="J246" s="3797"/>
      <c r="K246" s="3797"/>
      <c r="L246" s="3797"/>
      <c r="M246" s="3797"/>
      <c r="N246" s="3798"/>
      <c r="O246" s="3641"/>
      <c r="P246" s="3641"/>
      <c r="Q246" s="3641"/>
      <c r="R246" s="3641"/>
      <c r="S246" s="3641"/>
      <c r="T246" s="3641"/>
      <c r="U246" s="3641"/>
      <c r="V246" s="3641"/>
      <c r="W246" s="3641"/>
      <c r="X246" s="3641"/>
      <c r="Y246" s="3641"/>
      <c r="Z246" s="3641"/>
      <c r="AA246" s="3641"/>
      <c r="AB246" s="3641"/>
      <c r="AC246" s="3641"/>
    </row>
    <row r="247" spans="1:29" ht="15.75">
      <c r="A247" s="7264"/>
      <c r="B247" s="3796"/>
      <c r="C247" s="3797"/>
      <c r="D247" s="3797"/>
      <c r="E247" s="3797"/>
      <c r="F247" s="3797"/>
      <c r="G247" s="3797"/>
      <c r="H247" s="3797"/>
      <c r="I247" s="3797"/>
      <c r="J247" s="3797"/>
      <c r="K247" s="3797"/>
      <c r="L247" s="3797"/>
      <c r="M247" s="3797"/>
      <c r="N247" s="3798"/>
      <c r="O247" s="3641"/>
      <c r="P247" s="3641"/>
      <c r="Q247" s="3641"/>
      <c r="R247" s="3641"/>
      <c r="S247" s="3641"/>
      <c r="T247" s="3641"/>
      <c r="U247" s="3641"/>
      <c r="V247" s="3641"/>
      <c r="W247" s="3641"/>
      <c r="X247" s="3641"/>
      <c r="Y247" s="3641"/>
      <c r="Z247" s="3641"/>
      <c r="AA247" s="3641"/>
      <c r="AB247" s="3641"/>
      <c r="AC247" s="3641"/>
    </row>
    <row r="248" spans="1:29" ht="15.75">
      <c r="A248" s="7264"/>
      <c r="B248" s="3796"/>
      <c r="C248" s="3797"/>
      <c r="D248" s="3797"/>
      <c r="E248" s="3797"/>
      <c r="F248" s="3797"/>
      <c r="G248" s="3797"/>
      <c r="H248" s="3797"/>
      <c r="I248" s="3797"/>
      <c r="J248" s="3797"/>
      <c r="K248" s="3797"/>
      <c r="L248" s="3797"/>
      <c r="M248" s="3797"/>
      <c r="N248" s="3798"/>
      <c r="O248" s="3641"/>
      <c r="P248" s="3641"/>
      <c r="Q248" s="3641"/>
      <c r="R248" s="3641"/>
      <c r="S248" s="3641"/>
      <c r="T248" s="3641"/>
      <c r="U248" s="3641"/>
      <c r="V248" s="3641"/>
      <c r="W248" s="3641"/>
      <c r="X248" s="3641"/>
      <c r="Y248" s="3641"/>
      <c r="Z248" s="3641"/>
      <c r="AA248" s="3641"/>
      <c r="AB248" s="3641"/>
      <c r="AC248" s="3641"/>
    </row>
    <row r="249" spans="1:29" ht="15.75">
      <c r="A249" s="7264"/>
      <c r="B249" s="3796"/>
      <c r="C249" s="3797"/>
      <c r="D249" s="3797"/>
      <c r="E249" s="3797"/>
      <c r="F249" s="3797"/>
      <c r="G249" s="3797"/>
      <c r="H249" s="3797"/>
      <c r="I249" s="3797"/>
      <c r="J249" s="3797"/>
      <c r="K249" s="3797"/>
      <c r="L249" s="3797"/>
      <c r="M249" s="3797"/>
      <c r="N249" s="3798"/>
      <c r="O249" s="3641"/>
      <c r="P249" s="3641"/>
      <c r="Q249" s="3641"/>
      <c r="R249" s="3641"/>
      <c r="S249" s="3641"/>
      <c r="T249" s="3641"/>
      <c r="U249" s="3641"/>
      <c r="V249" s="3641"/>
      <c r="W249" s="3641"/>
      <c r="X249" s="3641"/>
      <c r="Y249" s="3641"/>
      <c r="Z249" s="3641"/>
      <c r="AA249" s="3641"/>
      <c r="AB249" s="3641"/>
      <c r="AC249" s="3641"/>
    </row>
    <row r="250" spans="1:29" ht="15.75" customHeight="1">
      <c r="A250" s="7264"/>
      <c r="B250" s="3796"/>
      <c r="C250" s="3797"/>
      <c r="D250" s="3797"/>
      <c r="E250" s="3797"/>
      <c r="F250" s="3797"/>
      <c r="G250" s="3797"/>
      <c r="H250" s="3797"/>
      <c r="I250" s="3797"/>
      <c r="J250" s="3797"/>
      <c r="K250" s="3797"/>
      <c r="L250" s="3797"/>
      <c r="M250" s="3797"/>
      <c r="N250" s="3798"/>
      <c r="O250" s="3641"/>
      <c r="P250" s="3641"/>
      <c r="Q250" s="3641"/>
      <c r="R250" s="3641"/>
      <c r="S250" s="3641"/>
      <c r="T250" s="3641"/>
      <c r="U250" s="3641"/>
      <c r="V250" s="3641"/>
      <c r="W250" s="3641"/>
      <c r="X250" s="3641"/>
      <c r="Y250" s="3641"/>
      <c r="Z250" s="3641"/>
      <c r="AA250" s="3641"/>
      <c r="AB250" s="3641"/>
      <c r="AC250" s="3641"/>
    </row>
    <row r="251" spans="1:29" ht="15.75">
      <c r="A251" s="7264"/>
      <c r="B251" s="3796"/>
      <c r="C251" s="3797"/>
      <c r="D251" s="3797"/>
      <c r="E251" s="3797"/>
      <c r="F251" s="3797"/>
      <c r="G251" s="3797"/>
      <c r="H251" s="3797"/>
      <c r="I251" s="3797"/>
      <c r="J251" s="3797"/>
      <c r="K251" s="3797"/>
      <c r="L251" s="3797"/>
      <c r="M251" s="3797"/>
      <c r="N251" s="3798"/>
      <c r="O251" s="3641"/>
      <c r="P251" s="3641"/>
      <c r="Q251" s="3641"/>
      <c r="R251" s="3641"/>
      <c r="S251" s="3641"/>
      <c r="T251" s="3641"/>
      <c r="U251" s="3641"/>
      <c r="V251" s="3641"/>
      <c r="W251" s="3641"/>
      <c r="X251" s="3641"/>
      <c r="Y251" s="3641"/>
      <c r="Z251" s="3641"/>
      <c r="AA251" s="3641"/>
      <c r="AB251" s="3641"/>
      <c r="AC251" s="3641"/>
    </row>
    <row r="252" spans="1:29" ht="15.75" customHeight="1">
      <c r="A252" s="7264"/>
      <c r="B252" s="3796"/>
      <c r="C252" s="3797" t="s">
        <v>5519</v>
      </c>
      <c r="D252" s="3797"/>
      <c r="E252" s="3797"/>
      <c r="F252" s="3797"/>
      <c r="G252" s="3797"/>
      <c r="H252" s="3797"/>
      <c r="I252" s="3797"/>
      <c r="J252" s="3797"/>
      <c r="K252" s="3797"/>
      <c r="L252" s="3797"/>
      <c r="M252" s="3797"/>
      <c r="N252" s="3798"/>
      <c r="O252" s="3641"/>
      <c r="P252" s="3641"/>
      <c r="Q252" s="3641"/>
      <c r="R252" s="3641"/>
      <c r="S252" s="3641"/>
      <c r="T252" s="3641"/>
      <c r="U252" s="3641"/>
      <c r="V252" s="3641"/>
      <c r="W252" s="3641"/>
      <c r="X252" s="3641"/>
      <c r="Y252" s="3641"/>
      <c r="Z252" s="3641"/>
      <c r="AA252" s="3641"/>
      <c r="AB252" s="3641"/>
      <c r="AC252" s="3641"/>
    </row>
    <row r="253" spans="1:29" ht="15.75">
      <c r="A253" s="7264"/>
      <c r="B253" s="3796"/>
      <c r="C253" s="3797" t="s">
        <v>5520</v>
      </c>
      <c r="D253" s="3797"/>
      <c r="E253" s="3797"/>
      <c r="F253" s="3797"/>
      <c r="G253" s="3797"/>
      <c r="H253" s="3797"/>
      <c r="I253" s="3797"/>
      <c r="J253" s="3797"/>
      <c r="K253" s="3797"/>
      <c r="L253" s="3797"/>
      <c r="M253" s="3797"/>
      <c r="N253" s="3798"/>
      <c r="O253" s="3641"/>
      <c r="P253" s="3641"/>
      <c r="Q253" s="3641"/>
      <c r="R253" s="3641"/>
      <c r="S253" s="3641"/>
      <c r="T253" s="3641"/>
      <c r="U253" s="3641"/>
      <c r="V253" s="3641"/>
      <c r="W253" s="3641"/>
      <c r="X253" s="3641"/>
      <c r="Y253" s="3641"/>
      <c r="Z253" s="3641"/>
      <c r="AA253" s="3641"/>
      <c r="AB253" s="3641"/>
      <c r="AC253" s="3641"/>
    </row>
    <row r="254" spans="1:29" ht="15.75">
      <c r="A254" s="7264"/>
      <c r="B254" s="3796"/>
      <c r="C254" s="3797" t="s">
        <v>5521</v>
      </c>
      <c r="D254" s="3797"/>
      <c r="E254" s="3797"/>
      <c r="F254" s="3797"/>
      <c r="G254" s="3797"/>
      <c r="H254" s="3797"/>
      <c r="I254" s="3797"/>
      <c r="J254" s="3797"/>
      <c r="K254" s="3797"/>
      <c r="L254" s="3797"/>
      <c r="M254" s="3797"/>
      <c r="N254" s="3798"/>
      <c r="O254" s="3641"/>
      <c r="P254" s="3641"/>
      <c r="Q254" s="3641"/>
      <c r="R254" s="3641"/>
      <c r="S254" s="3641"/>
      <c r="T254" s="3641"/>
      <c r="U254" s="3641"/>
      <c r="V254" s="3641"/>
      <c r="W254" s="3641"/>
      <c r="X254" s="3641"/>
      <c r="Y254" s="3641"/>
      <c r="Z254" s="3641"/>
      <c r="AA254" s="3641"/>
      <c r="AB254" s="3641"/>
      <c r="AC254" s="3641"/>
    </row>
    <row r="255" spans="1:29" ht="15.75">
      <c r="A255" s="7264"/>
      <c r="B255" s="3796"/>
      <c r="C255" s="3797"/>
      <c r="D255" s="3797"/>
      <c r="E255" s="3797"/>
      <c r="F255" s="3797"/>
      <c r="G255" s="3797"/>
      <c r="H255" s="3797"/>
      <c r="I255" s="3797"/>
      <c r="J255" s="3797"/>
      <c r="K255" s="3797"/>
      <c r="L255" s="3797"/>
      <c r="M255" s="3797"/>
      <c r="N255" s="3798"/>
      <c r="O255" s="3641"/>
      <c r="P255" s="3641"/>
      <c r="Q255" s="3641"/>
      <c r="R255" s="3641"/>
      <c r="S255" s="3641"/>
      <c r="T255" s="3641"/>
      <c r="U255" s="3641"/>
      <c r="V255" s="3641"/>
      <c r="W255" s="3641"/>
      <c r="X255" s="3641"/>
      <c r="Y255" s="3641"/>
      <c r="Z255" s="3641"/>
      <c r="AA255" s="3641"/>
      <c r="AB255" s="3641"/>
      <c r="AC255" s="3641"/>
    </row>
    <row r="256" spans="1:29" ht="15.75">
      <c r="A256" s="7264"/>
      <c r="B256" s="3796"/>
      <c r="C256" s="3797"/>
      <c r="D256" s="3797"/>
      <c r="E256" s="3797"/>
      <c r="F256" s="3797"/>
      <c r="G256" s="3797"/>
      <c r="H256" s="3797"/>
      <c r="I256" s="3797"/>
      <c r="J256" s="3797"/>
      <c r="K256" s="3797"/>
      <c r="L256" s="3797"/>
      <c r="M256" s="3797"/>
      <c r="N256" s="3798"/>
      <c r="O256" s="3641"/>
      <c r="P256" s="3641"/>
      <c r="Q256" s="3641"/>
      <c r="R256" s="3641"/>
      <c r="S256" s="3641"/>
      <c r="T256" s="3641"/>
      <c r="U256" s="3641"/>
      <c r="V256" s="3641"/>
      <c r="W256" s="3641"/>
      <c r="X256" s="3641"/>
      <c r="Y256" s="3641"/>
      <c r="Z256" s="3641"/>
      <c r="AA256" s="3641"/>
      <c r="AB256" s="3641"/>
      <c r="AC256" s="3641"/>
    </row>
    <row r="257" spans="1:29" ht="15.75">
      <c r="A257" s="7264"/>
      <c r="B257" s="3796"/>
      <c r="C257" s="3797"/>
      <c r="D257" s="3797"/>
      <c r="E257" s="3797"/>
      <c r="F257" s="3797"/>
      <c r="G257" s="3797"/>
      <c r="H257" s="3797"/>
      <c r="I257" s="3797"/>
      <c r="J257" s="3797"/>
      <c r="K257" s="3797"/>
      <c r="L257" s="3797"/>
      <c r="M257" s="3797"/>
      <c r="N257" s="3798"/>
      <c r="O257" s="3641"/>
      <c r="P257" s="3641"/>
      <c r="Q257" s="3641"/>
      <c r="R257" s="3641"/>
      <c r="S257" s="3641"/>
      <c r="T257" s="3641"/>
      <c r="U257" s="3641"/>
      <c r="V257" s="3641"/>
      <c r="W257" s="3641"/>
      <c r="X257" s="3641"/>
      <c r="Y257" s="3641"/>
      <c r="Z257" s="3641"/>
      <c r="AA257" s="3641"/>
      <c r="AB257" s="3641"/>
      <c r="AC257" s="3641"/>
    </row>
    <row r="258" spans="1:29" ht="15.75">
      <c r="A258" s="7264"/>
      <c r="B258" s="3796"/>
      <c r="C258" s="3797"/>
      <c r="D258" s="3797"/>
      <c r="E258" s="3797"/>
      <c r="F258" s="3797"/>
      <c r="G258" s="3797"/>
      <c r="H258" s="3797"/>
      <c r="I258" s="3797"/>
      <c r="J258" s="3797"/>
      <c r="K258" s="3797"/>
      <c r="L258" s="3797"/>
      <c r="M258" s="3797"/>
      <c r="N258" s="3798"/>
      <c r="O258" s="3641"/>
      <c r="P258" s="3641"/>
      <c r="Q258" s="3641"/>
      <c r="R258" s="3641"/>
      <c r="S258" s="3641"/>
      <c r="T258" s="3641"/>
      <c r="U258" s="3641"/>
      <c r="V258" s="3641"/>
      <c r="W258" s="3641"/>
      <c r="X258" s="3641"/>
      <c r="Y258" s="3641"/>
      <c r="Z258" s="3641"/>
      <c r="AA258" s="3641"/>
      <c r="AB258" s="3641"/>
      <c r="AC258" s="3641"/>
    </row>
    <row r="259" spans="1:29" ht="15.75">
      <c r="A259" s="7264"/>
      <c r="B259" s="3796"/>
      <c r="C259" s="3797"/>
      <c r="D259" s="3797"/>
      <c r="E259" s="3797"/>
      <c r="F259" s="3797"/>
      <c r="G259" s="3797"/>
      <c r="H259" s="3797"/>
      <c r="I259" s="3797"/>
      <c r="J259" s="3797"/>
      <c r="K259" s="3797"/>
      <c r="L259" s="3797"/>
      <c r="M259" s="3797"/>
      <c r="N259" s="3798"/>
      <c r="O259" s="3641"/>
      <c r="P259" s="3641"/>
      <c r="Q259" s="3641"/>
      <c r="R259" s="3641"/>
      <c r="S259" s="3641"/>
      <c r="T259" s="3641"/>
      <c r="U259" s="3641"/>
      <c r="V259" s="3641"/>
      <c r="W259" s="3641"/>
      <c r="X259" s="3641"/>
      <c r="Y259" s="3641"/>
      <c r="Z259" s="3641"/>
      <c r="AA259" s="3641"/>
      <c r="AB259" s="3641"/>
      <c r="AC259" s="3641"/>
    </row>
    <row r="260" spans="1:29" ht="15.75">
      <c r="A260" s="7264"/>
      <c r="B260" s="3796"/>
      <c r="C260" s="3797"/>
      <c r="D260" s="3797"/>
      <c r="E260" s="3797"/>
      <c r="F260" s="3797"/>
      <c r="G260" s="3797"/>
      <c r="H260" s="3797"/>
      <c r="I260" s="3797"/>
      <c r="J260" s="3797"/>
      <c r="K260" s="3797"/>
      <c r="L260" s="3797"/>
      <c r="M260" s="3797"/>
      <c r="N260" s="3798"/>
      <c r="O260" s="3641"/>
      <c r="P260" s="3641"/>
      <c r="Q260" s="3641"/>
      <c r="R260" s="3641"/>
      <c r="S260" s="3641"/>
      <c r="T260" s="3641"/>
      <c r="U260" s="3641"/>
      <c r="V260" s="3641"/>
      <c r="W260" s="3641"/>
      <c r="X260" s="3641"/>
      <c r="Y260" s="3641"/>
      <c r="Z260" s="3641"/>
      <c r="AA260" s="3641"/>
      <c r="AB260" s="3641"/>
      <c r="AC260" s="3641"/>
    </row>
    <row r="261" spans="1:29" ht="15.75">
      <c r="A261" s="7264"/>
      <c r="B261" s="3796"/>
      <c r="C261" s="3797"/>
      <c r="D261" s="3797"/>
      <c r="E261" s="3797"/>
      <c r="F261" s="3797"/>
      <c r="G261" s="3797"/>
      <c r="H261" s="3797"/>
      <c r="I261" s="3797"/>
      <c r="J261" s="3797"/>
      <c r="K261" s="3797"/>
      <c r="L261" s="3797"/>
      <c r="M261" s="3797"/>
      <c r="N261" s="3798"/>
      <c r="O261" s="3641"/>
      <c r="P261" s="3641"/>
      <c r="Q261" s="3641"/>
      <c r="R261" s="3641"/>
      <c r="S261" s="3641"/>
      <c r="T261" s="3641"/>
      <c r="U261" s="3641"/>
      <c r="V261" s="3641"/>
      <c r="W261" s="3641"/>
      <c r="X261" s="3641"/>
      <c r="Y261" s="3641"/>
      <c r="Z261" s="3641"/>
      <c r="AA261" s="3641"/>
      <c r="AB261" s="3641"/>
      <c r="AC261" s="3641"/>
    </row>
    <row r="262" spans="1:29" ht="15.75">
      <c r="A262" s="7264"/>
      <c r="B262" s="3796"/>
      <c r="C262" s="3797"/>
      <c r="D262" s="3797"/>
      <c r="E262" s="3797"/>
      <c r="F262" s="3797"/>
      <c r="G262" s="3797"/>
      <c r="H262" s="3797"/>
      <c r="I262" s="3797"/>
      <c r="J262" s="3797"/>
      <c r="K262" s="3797"/>
      <c r="L262" s="3797"/>
      <c r="M262" s="3797"/>
      <c r="N262" s="3798"/>
      <c r="O262" s="3641"/>
      <c r="P262" s="3641"/>
      <c r="Q262" s="3641"/>
      <c r="R262" s="3641"/>
      <c r="S262" s="3641"/>
      <c r="T262" s="3641"/>
      <c r="U262" s="3641"/>
      <c r="V262" s="3641"/>
      <c r="W262" s="3641"/>
      <c r="X262" s="3641"/>
      <c r="Y262" s="3641"/>
      <c r="Z262" s="3641"/>
      <c r="AA262" s="3641"/>
      <c r="AB262" s="3641"/>
      <c r="AC262" s="3641"/>
    </row>
    <row r="263" spans="1:29" ht="15.75">
      <c r="A263" s="7264"/>
      <c r="B263" s="3796"/>
      <c r="C263" s="3797" t="s">
        <v>5522</v>
      </c>
      <c r="D263" s="3797"/>
      <c r="E263" s="3797"/>
      <c r="F263" s="3797"/>
      <c r="G263" s="3797"/>
      <c r="H263" s="3797"/>
      <c r="I263" s="3797"/>
      <c r="J263" s="3797"/>
      <c r="K263" s="3797"/>
      <c r="L263" s="3797"/>
      <c r="M263" s="3797"/>
      <c r="N263" s="3798"/>
      <c r="O263" s="3641"/>
      <c r="P263" s="3641"/>
      <c r="Q263" s="3641"/>
      <c r="R263" s="3641"/>
      <c r="S263" s="3641"/>
      <c r="T263" s="3641"/>
      <c r="U263" s="3641"/>
      <c r="V263" s="3641"/>
      <c r="W263" s="3641"/>
      <c r="X263" s="3641"/>
      <c r="Y263" s="3641"/>
      <c r="Z263" s="3641"/>
      <c r="AA263" s="3641"/>
      <c r="AB263" s="3641"/>
      <c r="AC263" s="3641"/>
    </row>
    <row r="264" spans="1:29" ht="15.75">
      <c r="A264" s="7264"/>
      <c r="B264" s="3796"/>
      <c r="C264" s="3797" t="s">
        <v>5523</v>
      </c>
      <c r="D264" s="3797"/>
      <c r="E264" s="3797"/>
      <c r="F264" s="3797"/>
      <c r="G264" s="3797"/>
      <c r="H264" s="3797"/>
      <c r="I264" s="3797"/>
      <c r="J264" s="3797"/>
      <c r="K264" s="3797"/>
      <c r="L264" s="3797"/>
      <c r="M264" s="3797"/>
      <c r="N264" s="3798"/>
      <c r="O264" s="3641"/>
      <c r="P264" s="3641"/>
      <c r="Q264" s="3641"/>
      <c r="R264" s="3641"/>
      <c r="S264" s="3641"/>
      <c r="T264" s="3641"/>
      <c r="U264" s="3641"/>
      <c r="V264" s="3641"/>
      <c r="W264" s="3641"/>
      <c r="X264" s="3641"/>
      <c r="Y264" s="3641"/>
      <c r="Z264" s="3641"/>
      <c r="AA264" s="3641"/>
      <c r="AB264" s="3641"/>
      <c r="AC264" s="3641"/>
    </row>
    <row r="265" spans="1:29" ht="15.75">
      <c r="A265" s="7264"/>
      <c r="B265" s="3796"/>
      <c r="C265" s="3797" t="s">
        <v>5524</v>
      </c>
      <c r="D265" s="3797"/>
      <c r="E265" s="3797"/>
      <c r="F265" s="3797"/>
      <c r="G265" s="3797"/>
      <c r="H265" s="3797"/>
      <c r="I265" s="3797"/>
      <c r="J265" s="3797"/>
      <c r="K265" s="3797"/>
      <c r="L265" s="3797"/>
      <c r="M265" s="3797"/>
      <c r="N265" s="3798"/>
      <c r="O265" s="3641"/>
      <c r="P265" s="3641"/>
      <c r="Q265" s="3641"/>
      <c r="R265" s="3641"/>
      <c r="S265" s="3641"/>
      <c r="T265" s="3641"/>
      <c r="U265" s="3641"/>
      <c r="V265" s="3641"/>
      <c r="W265" s="3641"/>
      <c r="X265" s="3641"/>
      <c r="Y265" s="3641"/>
      <c r="Z265" s="3641"/>
      <c r="AA265" s="3641"/>
      <c r="AB265" s="3641"/>
      <c r="AC265" s="3641"/>
    </row>
    <row r="266" spans="1:29" ht="15.75">
      <c r="A266" s="7264"/>
      <c r="B266" s="3796"/>
      <c r="C266" s="3797"/>
      <c r="D266" s="3797"/>
      <c r="E266" s="3797"/>
      <c r="F266" s="3797"/>
      <c r="G266" s="3797"/>
      <c r="H266" s="3797"/>
      <c r="I266" s="3797"/>
      <c r="J266" s="3797"/>
      <c r="K266" s="3797"/>
      <c r="L266" s="3797"/>
      <c r="M266" s="3797"/>
      <c r="N266" s="3798"/>
      <c r="O266" s="3641"/>
      <c r="P266" s="3641"/>
      <c r="Q266" s="3641"/>
      <c r="R266" s="3641"/>
      <c r="S266" s="3641"/>
      <c r="T266" s="3641"/>
      <c r="U266" s="3641"/>
      <c r="V266" s="3641"/>
      <c r="W266" s="3641"/>
      <c r="X266" s="3641"/>
      <c r="Y266" s="3641"/>
      <c r="Z266" s="3641"/>
      <c r="AA266" s="3641"/>
      <c r="AB266" s="3641"/>
      <c r="AC266" s="3641"/>
    </row>
    <row r="267" spans="1:29" ht="15.75">
      <c r="A267" s="7264"/>
      <c r="B267" s="3796"/>
      <c r="C267" s="3797" t="s">
        <v>5525</v>
      </c>
      <c r="D267" s="3797"/>
      <c r="E267" s="3797"/>
      <c r="F267" s="3797"/>
      <c r="G267" s="3797"/>
      <c r="H267" s="3797"/>
      <c r="I267" s="3797"/>
      <c r="J267" s="3797"/>
      <c r="K267" s="3797"/>
      <c r="L267" s="3797"/>
      <c r="M267" s="3797"/>
      <c r="N267" s="3798"/>
      <c r="O267" s="3641"/>
      <c r="P267" s="3641"/>
      <c r="Q267" s="3641"/>
      <c r="R267" s="3641"/>
      <c r="S267" s="3641"/>
      <c r="T267" s="3641"/>
      <c r="U267" s="3641"/>
      <c r="V267" s="3641"/>
      <c r="W267" s="3641"/>
      <c r="X267" s="3641"/>
      <c r="Y267" s="3641"/>
      <c r="Z267" s="3641"/>
      <c r="AA267" s="3641"/>
      <c r="AB267" s="3641"/>
      <c r="AC267" s="3641"/>
    </row>
    <row r="268" spans="1:29" ht="15.75">
      <c r="A268" s="7264"/>
      <c r="B268" s="3796"/>
      <c r="C268" s="3797" t="s">
        <v>5526</v>
      </c>
      <c r="D268" s="3797"/>
      <c r="E268" s="3797"/>
      <c r="F268" s="3797"/>
      <c r="G268" s="3797"/>
      <c r="H268" s="3797"/>
      <c r="I268" s="3797"/>
      <c r="J268" s="3797"/>
      <c r="K268" s="3797"/>
      <c r="L268" s="3797"/>
      <c r="M268" s="3797"/>
      <c r="N268" s="3798"/>
      <c r="O268" s="3641"/>
      <c r="P268" s="3641"/>
      <c r="Q268" s="3641"/>
      <c r="R268" s="3641"/>
      <c r="S268" s="3641"/>
      <c r="T268" s="3641"/>
      <c r="U268" s="3641"/>
      <c r="V268" s="3641"/>
      <c r="W268" s="3641"/>
      <c r="X268" s="3641"/>
      <c r="Y268" s="3641"/>
      <c r="Z268" s="3641"/>
      <c r="AA268" s="3641"/>
      <c r="AB268" s="3641"/>
      <c r="AC268" s="3641"/>
    </row>
    <row r="269" spans="1:29" ht="15.75">
      <c r="A269" s="7264"/>
      <c r="B269" s="3796"/>
      <c r="C269" s="3797" t="s">
        <v>5527</v>
      </c>
      <c r="D269" s="3797"/>
      <c r="E269" s="3797"/>
      <c r="F269" s="3797"/>
      <c r="G269" s="3797"/>
      <c r="H269" s="3797"/>
      <c r="I269" s="3797"/>
      <c r="J269" s="3797"/>
      <c r="K269" s="3797"/>
      <c r="L269" s="3797"/>
      <c r="M269" s="3797"/>
      <c r="N269" s="3798"/>
      <c r="O269" s="3641"/>
      <c r="P269" s="3641"/>
      <c r="Q269" s="3641"/>
      <c r="R269" s="3641"/>
      <c r="S269" s="3641"/>
      <c r="T269" s="3641"/>
      <c r="U269" s="3641"/>
      <c r="V269" s="3641"/>
      <c r="W269" s="3641"/>
      <c r="X269" s="3641"/>
      <c r="Y269" s="3641"/>
      <c r="Z269" s="3641"/>
      <c r="AA269" s="3641"/>
      <c r="AB269" s="3641"/>
      <c r="AC269" s="3641"/>
    </row>
    <row r="270" spans="1:29" ht="15.75">
      <c r="A270" s="7264"/>
      <c r="B270" s="3796"/>
      <c r="C270" s="3797" t="s">
        <v>5528</v>
      </c>
      <c r="D270" s="3797"/>
      <c r="E270" s="3797"/>
      <c r="F270" s="3797"/>
      <c r="G270" s="3797"/>
      <c r="H270" s="3797"/>
      <c r="I270" s="3797"/>
      <c r="J270" s="3797"/>
      <c r="K270" s="3797"/>
      <c r="L270" s="3797"/>
      <c r="M270" s="3797"/>
      <c r="N270" s="3798"/>
      <c r="O270" s="3641"/>
      <c r="P270" s="3641"/>
      <c r="Q270" s="3641"/>
      <c r="R270" s="3641"/>
      <c r="S270" s="3641"/>
      <c r="T270" s="3641"/>
      <c r="U270" s="3641"/>
      <c r="V270" s="3641"/>
      <c r="W270" s="3641"/>
      <c r="X270" s="3641"/>
      <c r="Y270" s="3641"/>
      <c r="Z270" s="3641"/>
      <c r="AA270" s="3641"/>
      <c r="AB270" s="3641"/>
      <c r="AC270" s="3641"/>
    </row>
    <row r="271" spans="1:29" ht="15.75">
      <c r="A271" s="7264"/>
      <c r="B271" s="3796"/>
      <c r="C271" s="3797" t="s">
        <v>5529</v>
      </c>
      <c r="D271" s="3797"/>
      <c r="E271" s="3797"/>
      <c r="F271" s="3797"/>
      <c r="G271" s="3797"/>
      <c r="H271" s="3797"/>
      <c r="I271" s="3797"/>
      <c r="J271" s="3797"/>
      <c r="K271" s="3797"/>
      <c r="L271" s="3797"/>
      <c r="M271" s="3797"/>
      <c r="N271" s="3798"/>
      <c r="O271" s="3641"/>
      <c r="P271" s="3641"/>
      <c r="Q271" s="3641"/>
      <c r="R271" s="3641"/>
      <c r="S271" s="3641"/>
      <c r="T271" s="3641"/>
      <c r="U271" s="3641"/>
      <c r="V271" s="3641"/>
      <c r="W271" s="3641"/>
      <c r="X271" s="3641"/>
      <c r="Y271" s="3641"/>
      <c r="Z271" s="3641"/>
      <c r="AA271" s="3641"/>
      <c r="AB271" s="3641"/>
      <c r="AC271" s="3641"/>
    </row>
    <row r="272" spans="1:29" ht="15.75">
      <c r="A272" s="7264"/>
      <c r="B272" s="3796"/>
      <c r="C272" s="3797" t="s">
        <v>5530</v>
      </c>
      <c r="D272" s="3797"/>
      <c r="E272" s="3797"/>
      <c r="F272" s="3797"/>
      <c r="G272" s="3797"/>
      <c r="H272" s="3797"/>
      <c r="I272" s="3797"/>
      <c r="J272" s="3797"/>
      <c r="K272" s="3797"/>
      <c r="L272" s="3797"/>
      <c r="M272" s="3797"/>
      <c r="N272" s="3798"/>
      <c r="O272" s="3641"/>
      <c r="P272" s="3641"/>
      <c r="Q272" s="3641"/>
      <c r="R272" s="3641"/>
      <c r="S272" s="3641"/>
      <c r="T272" s="3641"/>
      <c r="U272" s="3641"/>
      <c r="V272" s="3641"/>
      <c r="W272" s="3641"/>
      <c r="X272" s="3641"/>
      <c r="Y272" s="3641"/>
      <c r="Z272" s="3641"/>
      <c r="AA272" s="3641"/>
      <c r="AB272" s="3641"/>
      <c r="AC272" s="3641"/>
    </row>
    <row r="273" spans="1:29" ht="15.75">
      <c r="A273" s="7264"/>
      <c r="B273" s="3796"/>
      <c r="C273" s="3797"/>
      <c r="D273" s="3797"/>
      <c r="E273" s="3797"/>
      <c r="F273" s="3797"/>
      <c r="G273" s="3797"/>
      <c r="H273" s="3797"/>
      <c r="I273" s="3797"/>
      <c r="J273" s="3797"/>
      <c r="K273" s="3797"/>
      <c r="L273" s="3797"/>
      <c r="M273" s="3797"/>
      <c r="N273" s="3798"/>
      <c r="O273" s="3641"/>
      <c r="P273" s="3641"/>
      <c r="Q273" s="3641"/>
      <c r="R273" s="3641"/>
      <c r="S273" s="3641"/>
      <c r="T273" s="3641"/>
      <c r="U273" s="3641"/>
      <c r="V273" s="3641"/>
      <c r="W273" s="3641"/>
      <c r="X273" s="3641"/>
      <c r="Y273" s="3641"/>
      <c r="Z273" s="3641"/>
      <c r="AA273" s="3641"/>
      <c r="AB273" s="3641"/>
      <c r="AC273" s="3641"/>
    </row>
    <row r="274" spans="1:29" ht="15.75">
      <c r="A274" s="7264"/>
      <c r="B274" s="3796"/>
      <c r="C274" s="3797"/>
      <c r="D274" s="3797"/>
      <c r="E274" s="3797"/>
      <c r="F274" s="3797"/>
      <c r="G274" s="3797"/>
      <c r="H274" s="3797"/>
      <c r="I274" s="3797"/>
      <c r="J274" s="3797"/>
      <c r="K274" s="3797"/>
      <c r="L274" s="3797"/>
      <c r="M274" s="3797"/>
      <c r="N274" s="3798"/>
      <c r="O274" s="3641"/>
      <c r="P274" s="3641"/>
      <c r="Q274" s="3641"/>
      <c r="R274" s="3641"/>
      <c r="S274" s="3641"/>
      <c r="T274" s="3641"/>
      <c r="U274" s="3641"/>
      <c r="V274" s="3641"/>
      <c r="W274" s="3641"/>
      <c r="X274" s="3641"/>
      <c r="Y274" s="3641"/>
      <c r="Z274" s="3641"/>
      <c r="AA274" s="3641"/>
      <c r="AB274" s="3641"/>
      <c r="AC274" s="3641"/>
    </row>
    <row r="275" spans="1:29" ht="18.75">
      <c r="A275" s="7264"/>
      <c r="B275" s="3811"/>
      <c r="C275" s="3812"/>
      <c r="D275" s="3813" t="s">
        <v>5531</v>
      </c>
      <c r="E275" s="3814"/>
      <c r="F275" s="3814"/>
      <c r="G275" s="3814"/>
      <c r="H275" s="3797"/>
      <c r="I275" s="3797"/>
      <c r="J275" s="3797"/>
      <c r="K275" s="3797"/>
      <c r="L275" s="3797"/>
      <c r="M275" s="3797"/>
      <c r="N275" s="3798"/>
      <c r="O275" s="3641"/>
      <c r="P275" s="3641"/>
      <c r="Q275" s="3641"/>
      <c r="R275" s="3641"/>
      <c r="S275" s="3641"/>
      <c r="T275" s="3641"/>
      <c r="U275" s="3641"/>
      <c r="V275" s="3641"/>
      <c r="W275" s="3641"/>
      <c r="X275" s="3641"/>
      <c r="Y275" s="3641"/>
      <c r="Z275" s="3641"/>
      <c r="AA275" s="3641"/>
      <c r="AB275" s="3641"/>
      <c r="AC275" s="3641"/>
    </row>
    <row r="276" spans="1:29" ht="15.75">
      <c r="A276" s="7264"/>
      <c r="B276" s="3796"/>
      <c r="C276" s="3797"/>
      <c r="D276" s="3797"/>
      <c r="E276" s="3797"/>
      <c r="F276" s="3797"/>
      <c r="G276" s="3797"/>
      <c r="H276" s="3797"/>
      <c r="I276" s="3797"/>
      <c r="J276" s="3797"/>
      <c r="K276" s="3797"/>
      <c r="L276" s="3797"/>
      <c r="M276" s="3797"/>
      <c r="N276" s="3798"/>
      <c r="O276" s="3641"/>
      <c r="P276" s="3641"/>
      <c r="Q276" s="3641"/>
      <c r="R276" s="3641"/>
      <c r="S276" s="3641"/>
      <c r="T276" s="3641"/>
      <c r="U276" s="3641"/>
      <c r="V276" s="3641"/>
      <c r="W276" s="3641"/>
      <c r="X276" s="3641"/>
      <c r="Y276" s="3641"/>
      <c r="Z276" s="3641"/>
      <c r="AA276" s="3641"/>
      <c r="AB276" s="3641"/>
      <c r="AC276" s="3641"/>
    </row>
    <row r="277" spans="1:29" ht="15.75">
      <c r="A277" s="7264"/>
      <c r="B277" s="3796"/>
      <c r="C277" s="7692" t="s">
        <v>5532</v>
      </c>
      <c r="D277" s="7692"/>
      <c r="E277" s="7692"/>
      <c r="F277" s="7692"/>
      <c r="G277" s="7692"/>
      <c r="H277" s="7692"/>
      <c r="I277" s="7692"/>
      <c r="J277" s="7692"/>
      <c r="K277" s="7692"/>
      <c r="L277" s="7692"/>
      <c r="M277" s="7692"/>
      <c r="N277" s="3798"/>
      <c r="O277" s="3641"/>
      <c r="P277" s="3641"/>
      <c r="Q277" s="3641"/>
      <c r="R277" s="3641"/>
      <c r="S277" s="3641"/>
      <c r="T277" s="3641"/>
      <c r="U277" s="3641"/>
      <c r="V277" s="3641"/>
      <c r="W277" s="3641"/>
      <c r="X277" s="3641"/>
      <c r="Y277" s="3641"/>
      <c r="Z277" s="3641"/>
      <c r="AA277" s="3641"/>
      <c r="AB277" s="3641"/>
      <c r="AC277" s="3641"/>
    </row>
    <row r="278" spans="1:29" ht="15.75">
      <c r="A278" s="7264"/>
      <c r="B278" s="3796"/>
      <c r="C278" s="7692"/>
      <c r="D278" s="7692"/>
      <c r="E278" s="7692"/>
      <c r="F278" s="7692"/>
      <c r="G278" s="7692"/>
      <c r="H278" s="7692"/>
      <c r="I278" s="7692"/>
      <c r="J278" s="7692"/>
      <c r="K278" s="7692"/>
      <c r="L278" s="7692"/>
      <c r="M278" s="7692"/>
      <c r="N278" s="3798"/>
      <c r="O278" s="3641"/>
      <c r="P278" s="3641"/>
      <c r="Q278" s="3641"/>
      <c r="R278" s="3641"/>
      <c r="S278" s="3641"/>
      <c r="T278" s="3641"/>
      <c r="U278" s="3641"/>
      <c r="V278" s="3641"/>
      <c r="W278" s="3641"/>
      <c r="X278" s="3641"/>
      <c r="Y278" s="3641"/>
      <c r="Z278" s="3641"/>
      <c r="AA278" s="3641"/>
      <c r="AB278" s="3641"/>
      <c r="AC278" s="3641"/>
    </row>
    <row r="279" spans="1:29" ht="15.75">
      <c r="A279" s="7264"/>
      <c r="B279" s="3796"/>
      <c r="C279" s="7692" t="s">
        <v>5533</v>
      </c>
      <c r="D279" s="7692"/>
      <c r="E279" s="7692"/>
      <c r="F279" s="7692"/>
      <c r="G279" s="7692"/>
      <c r="H279" s="7692"/>
      <c r="I279" s="7692"/>
      <c r="J279" s="7692"/>
      <c r="K279" s="7692"/>
      <c r="L279" s="7692"/>
      <c r="M279" s="7692"/>
      <c r="N279" s="3798"/>
      <c r="O279" s="3641"/>
      <c r="P279" s="3641"/>
      <c r="Q279" s="3641"/>
      <c r="R279" s="3641"/>
      <c r="S279" s="3641"/>
      <c r="T279" s="3641"/>
      <c r="U279" s="3641"/>
      <c r="V279" s="3641"/>
      <c r="W279" s="3641"/>
      <c r="X279" s="3641"/>
      <c r="Y279" s="3641"/>
      <c r="Z279" s="3641"/>
      <c r="AA279" s="3641"/>
      <c r="AB279" s="3641"/>
      <c r="AC279" s="3641"/>
    </row>
    <row r="280" spans="1:29" ht="15.75">
      <c r="A280" s="7264"/>
      <c r="B280" s="3796"/>
      <c r="C280" s="7692"/>
      <c r="D280" s="7692"/>
      <c r="E280" s="7692"/>
      <c r="F280" s="7692"/>
      <c r="G280" s="7692"/>
      <c r="H280" s="7692"/>
      <c r="I280" s="7692"/>
      <c r="J280" s="7692"/>
      <c r="K280" s="7692"/>
      <c r="L280" s="7692"/>
      <c r="M280" s="7692"/>
      <c r="N280" s="3798"/>
      <c r="O280" s="3641"/>
      <c r="P280" s="3641"/>
      <c r="Q280" s="3641"/>
      <c r="R280" s="3641"/>
      <c r="S280" s="3641"/>
      <c r="T280" s="3641"/>
      <c r="U280" s="3641"/>
      <c r="V280" s="3641"/>
      <c r="W280" s="3641"/>
      <c r="X280" s="3641"/>
      <c r="Y280" s="3641"/>
      <c r="Z280" s="3641"/>
      <c r="AA280" s="3641"/>
      <c r="AB280" s="3641"/>
      <c r="AC280" s="3641"/>
    </row>
    <row r="281" spans="1:29" ht="15.75">
      <c r="A281" s="7264"/>
      <c r="B281" s="3796"/>
      <c r="C281" s="3797" t="s">
        <v>5534</v>
      </c>
      <c r="D281" s="3797"/>
      <c r="E281" s="3797"/>
      <c r="F281" s="3797"/>
      <c r="G281" s="3797"/>
      <c r="H281" s="3797"/>
      <c r="I281" s="3797"/>
      <c r="J281" s="3797"/>
      <c r="K281" s="3797"/>
      <c r="L281" s="3797"/>
      <c r="M281" s="3797"/>
      <c r="N281" s="3798"/>
      <c r="O281" s="3641"/>
      <c r="P281" s="3641"/>
      <c r="Q281" s="3641"/>
      <c r="R281" s="3641"/>
      <c r="S281" s="3641"/>
      <c r="T281" s="3641"/>
      <c r="U281" s="3641"/>
      <c r="V281" s="3641"/>
      <c r="W281" s="3641"/>
      <c r="X281" s="3641"/>
      <c r="Y281" s="3641"/>
      <c r="Z281" s="3641"/>
      <c r="AA281" s="3641"/>
      <c r="AB281" s="3641"/>
      <c r="AC281" s="3641"/>
    </row>
    <row r="282" spans="1:29" ht="15.75">
      <c r="A282" s="7264"/>
      <c r="B282" s="3796"/>
      <c r="C282" s="3797" t="s">
        <v>5535</v>
      </c>
      <c r="D282" s="3797"/>
      <c r="E282" s="3797"/>
      <c r="F282" s="3797"/>
      <c r="G282" s="3797"/>
      <c r="H282" s="3797"/>
      <c r="I282" s="3797"/>
      <c r="J282" s="3797"/>
      <c r="K282" s="3797"/>
      <c r="L282" s="3797"/>
      <c r="M282" s="3797"/>
      <c r="N282" s="3798"/>
      <c r="O282" s="3641"/>
      <c r="P282" s="3641"/>
      <c r="Q282" s="3641"/>
      <c r="R282" s="3641"/>
      <c r="S282" s="3641"/>
      <c r="T282" s="3641"/>
      <c r="U282" s="3641"/>
      <c r="V282" s="3641"/>
      <c r="W282" s="3641"/>
      <c r="X282" s="3641"/>
      <c r="Y282" s="3641"/>
      <c r="Z282" s="3641"/>
      <c r="AA282" s="3641"/>
      <c r="AB282" s="3641"/>
      <c r="AC282" s="3641"/>
    </row>
    <row r="283" spans="1:29" ht="15.75">
      <c r="A283" s="7264"/>
      <c r="B283" s="3796"/>
      <c r="C283" s="3797"/>
      <c r="D283" s="3797"/>
      <c r="E283" s="3797"/>
      <c r="F283" s="3797"/>
      <c r="G283" s="3797"/>
      <c r="H283" s="3797"/>
      <c r="I283" s="3797"/>
      <c r="J283" s="3797"/>
      <c r="K283" s="3797"/>
      <c r="L283" s="3797"/>
      <c r="M283" s="3797"/>
      <c r="N283" s="3798"/>
      <c r="O283" s="3641"/>
      <c r="P283" s="3641"/>
      <c r="Q283" s="3641"/>
      <c r="R283" s="3641"/>
      <c r="S283" s="3641"/>
      <c r="T283" s="3641"/>
      <c r="U283" s="3641"/>
      <c r="V283" s="3641"/>
      <c r="W283" s="3641"/>
      <c r="X283" s="3641"/>
      <c r="Y283" s="3641"/>
      <c r="Z283" s="3641"/>
      <c r="AA283" s="3641"/>
      <c r="AB283" s="3641"/>
      <c r="AC283" s="3641"/>
    </row>
    <row r="284" spans="1:29" ht="15.75">
      <c r="A284" s="7264"/>
      <c r="B284" s="3796" t="s">
        <v>52</v>
      </c>
      <c r="C284" s="3797" t="s">
        <v>5457</v>
      </c>
      <c r="D284" s="3815"/>
      <c r="E284" s="3815"/>
      <c r="F284" s="3815"/>
      <c r="G284" s="3815"/>
      <c r="H284" s="3815"/>
      <c r="I284" s="3815"/>
      <c r="J284" s="3815"/>
      <c r="K284" s="3815"/>
      <c r="L284" s="3815"/>
      <c r="M284" s="3815"/>
      <c r="N284" s="3816"/>
      <c r="O284" s="3641"/>
      <c r="P284" s="3641"/>
      <c r="Q284" s="3641"/>
      <c r="R284" s="3641"/>
      <c r="S284" s="3641"/>
      <c r="T284" s="3641"/>
      <c r="U284" s="3641"/>
      <c r="V284" s="3641"/>
      <c r="W284" s="3641"/>
      <c r="X284" s="3641"/>
      <c r="Y284" s="3641"/>
      <c r="Z284" s="3641"/>
      <c r="AA284" s="3641"/>
      <c r="AB284" s="3641"/>
      <c r="AC284" s="3641"/>
    </row>
    <row r="285" spans="1:29" ht="15.75" thickBot="1">
      <c r="A285" s="7264"/>
      <c r="B285" s="3817"/>
      <c r="C285" s="3818"/>
      <c r="D285" s="3818"/>
      <c r="E285" s="3818"/>
      <c r="F285" s="3818"/>
      <c r="G285" s="3818"/>
      <c r="H285" s="3818"/>
      <c r="I285" s="3818"/>
      <c r="J285" s="3818"/>
      <c r="K285" s="3818"/>
      <c r="L285" s="3818"/>
      <c r="M285" s="3818"/>
      <c r="N285" s="3819"/>
      <c r="O285" s="3641"/>
      <c r="P285" s="3641"/>
      <c r="Q285" s="3641"/>
      <c r="R285" s="3641"/>
      <c r="S285" s="3641"/>
      <c r="T285" s="3641"/>
      <c r="U285" s="3641"/>
      <c r="V285" s="3641"/>
      <c r="W285" s="3641"/>
      <c r="X285" s="3641"/>
      <c r="Y285" s="3641"/>
      <c r="Z285" s="3641"/>
      <c r="AA285" s="3641"/>
      <c r="AB285" s="3641"/>
      <c r="AC285" s="3641"/>
    </row>
    <row r="286" spans="1:29">
      <c r="A286" s="3641"/>
      <c r="B286" s="3641"/>
      <c r="C286" s="3641"/>
      <c r="D286" s="3641"/>
      <c r="E286" s="3641"/>
      <c r="F286" s="3641"/>
      <c r="G286" s="3641"/>
      <c r="H286" s="3641"/>
      <c r="I286" s="3641"/>
      <c r="J286" s="3641"/>
      <c r="K286" s="3641"/>
      <c r="L286" s="3641"/>
      <c r="M286" s="3641"/>
      <c r="N286" s="3641"/>
      <c r="O286" s="3641"/>
      <c r="P286" s="3641"/>
      <c r="Q286" s="3641"/>
      <c r="R286" s="3641"/>
      <c r="S286" s="3641"/>
      <c r="T286" s="3641"/>
      <c r="U286" s="3641"/>
      <c r="V286" s="3641"/>
      <c r="W286" s="3641"/>
      <c r="X286" s="3641"/>
      <c r="Y286" s="3641"/>
      <c r="Z286" s="3641"/>
      <c r="AA286" s="3641"/>
      <c r="AB286" s="3641"/>
      <c r="AC286" s="3641"/>
    </row>
    <row r="287" spans="1:29" ht="15.75" thickBot="1">
      <c r="A287" s="3734" t="s">
        <v>884</v>
      </c>
      <c r="B287" s="7707" t="str">
        <f>B288</f>
        <v>Galette aux pommes de terre inspiration galette du Berry</v>
      </c>
      <c r="C287" s="7707"/>
      <c r="D287" s="7707"/>
      <c r="E287" s="7707"/>
      <c r="F287" s="7707"/>
      <c r="G287" s="7707"/>
      <c r="H287" s="7707"/>
      <c r="I287" s="7707"/>
      <c r="J287" s="7707"/>
      <c r="K287" s="7707"/>
      <c r="L287" s="7707"/>
      <c r="M287" s="7707"/>
      <c r="N287" s="7707"/>
      <c r="O287" s="3641"/>
      <c r="P287" s="3734" t="s">
        <v>884</v>
      </c>
      <c r="Q287" s="7707" t="str">
        <f>Q288</f>
        <v>Galette aux pommes de terre inspiration galette du Berry</v>
      </c>
      <c r="R287" s="7707"/>
      <c r="S287" s="7707"/>
      <c r="T287" s="7707"/>
      <c r="U287" s="7707"/>
      <c r="V287" s="7707"/>
      <c r="W287" s="7707"/>
      <c r="X287" s="7707"/>
      <c r="Y287" s="7707"/>
      <c r="Z287" s="7707"/>
      <c r="AA287" s="7707"/>
      <c r="AB287" s="7707"/>
      <c r="AC287" s="7707"/>
    </row>
    <row r="288" spans="1:29" ht="23.25" customHeight="1">
      <c r="A288" s="7264" t="str">
        <f>B288</f>
        <v>Galette aux pommes de terre inspiration galette du Berry</v>
      </c>
      <c r="B288" s="7610" t="s">
        <v>5536</v>
      </c>
      <c r="C288" s="7611"/>
      <c r="D288" s="7611"/>
      <c r="E288" s="7611"/>
      <c r="F288" s="7611"/>
      <c r="G288" s="7611"/>
      <c r="H288" s="7611"/>
      <c r="I288" s="7611"/>
      <c r="J288" s="7611"/>
      <c r="K288" s="7611"/>
      <c r="L288" s="7611"/>
      <c r="M288" s="7611"/>
      <c r="N288" s="7612"/>
      <c r="O288" s="3641"/>
      <c r="P288" s="7264" t="str">
        <f>Q288</f>
        <v>Galette aux pommes de terre inspiration galette du Berry</v>
      </c>
      <c r="Q288" s="7615" t="s">
        <v>5536</v>
      </c>
      <c r="R288" s="7616"/>
      <c r="S288" s="7616"/>
      <c r="T288" s="7616"/>
      <c r="U288" s="7616"/>
      <c r="V288" s="7616"/>
      <c r="W288" s="7616"/>
      <c r="X288" s="7616"/>
      <c r="Y288" s="7616"/>
      <c r="Z288" s="7616"/>
      <c r="AA288" s="7616"/>
      <c r="AB288" s="7616"/>
      <c r="AC288" s="7617"/>
    </row>
    <row r="289" spans="1:29" ht="20.100000000000001" customHeight="1">
      <c r="A289" s="7264"/>
      <c r="B289" s="7613"/>
      <c r="C289" s="7270"/>
      <c r="D289" s="7270"/>
      <c r="E289" s="7270"/>
      <c r="F289" s="7270"/>
      <c r="G289" s="7270"/>
      <c r="H289" s="7270"/>
      <c r="I289" s="7270"/>
      <c r="J289" s="7270"/>
      <c r="K289" s="7270"/>
      <c r="L289" s="7270"/>
      <c r="M289" s="7270"/>
      <c r="N289" s="7614"/>
      <c r="O289" s="3641"/>
      <c r="P289" s="7264"/>
      <c r="Q289" s="7618"/>
      <c r="R289" s="7157"/>
      <c r="S289" s="7157"/>
      <c r="T289" s="7157"/>
      <c r="U289" s="7157"/>
      <c r="V289" s="7157"/>
      <c r="W289" s="7157"/>
      <c r="X289" s="7157"/>
      <c r="Y289" s="7157"/>
      <c r="Z289" s="7157"/>
      <c r="AA289" s="7157"/>
      <c r="AB289" s="7157"/>
      <c r="AC289" s="7282"/>
    </row>
    <row r="290" spans="1:29" ht="20.100000000000001" customHeight="1">
      <c r="A290" s="7264"/>
      <c r="B290" s="7625" t="s">
        <v>885</v>
      </c>
      <c r="C290" s="7160"/>
      <c r="D290" s="7160"/>
      <c r="E290" s="7160"/>
      <c r="F290" s="7160"/>
      <c r="G290" s="7160"/>
      <c r="H290" s="7160"/>
      <c r="I290" s="7160"/>
      <c r="J290" s="7160"/>
      <c r="K290" s="7160"/>
      <c r="L290" s="7160"/>
      <c r="M290" s="7160"/>
      <c r="N290" s="7357"/>
      <c r="O290" s="3641"/>
      <c r="P290" s="7264"/>
      <c r="Q290" s="7625" t="s">
        <v>885</v>
      </c>
      <c r="R290" s="7160"/>
      <c r="S290" s="7160"/>
      <c r="T290" s="7160"/>
      <c r="U290" s="7160"/>
      <c r="V290" s="7160"/>
      <c r="W290" s="7160"/>
      <c r="X290" s="7160"/>
      <c r="Y290" s="7160"/>
      <c r="Z290" s="7160"/>
      <c r="AA290" s="7160"/>
      <c r="AB290" s="7160"/>
      <c r="AC290" s="7357"/>
    </row>
    <row r="291" spans="1:29" ht="20.100000000000001" customHeight="1" thickBot="1">
      <c r="A291" s="7264"/>
      <c r="B291" s="7162"/>
      <c r="C291" s="7163"/>
      <c r="D291" s="7163"/>
      <c r="E291" s="7163"/>
      <c r="F291" s="7163"/>
      <c r="G291" s="7163"/>
      <c r="H291" s="7163"/>
      <c r="I291" s="7163"/>
      <c r="J291" s="7163"/>
      <c r="K291" s="7163"/>
      <c r="L291" s="7163"/>
      <c r="M291" s="7163"/>
      <c r="N291" s="7164"/>
      <c r="O291" s="3641"/>
      <c r="P291" s="7264"/>
      <c r="Q291" s="7708"/>
      <c r="R291" s="7709"/>
      <c r="S291" s="7709"/>
      <c r="T291" s="7709"/>
      <c r="U291" s="7709"/>
      <c r="V291" s="7709"/>
      <c r="W291" s="7709"/>
      <c r="X291" s="7709"/>
      <c r="Y291" s="7709"/>
      <c r="Z291" s="7709"/>
      <c r="AA291" s="7709"/>
      <c r="AB291" s="7709"/>
      <c r="AC291" s="7710"/>
    </row>
    <row r="292" spans="1:29" ht="20.100000000000001" customHeight="1">
      <c r="A292" s="7264"/>
      <c r="B292" s="864"/>
      <c r="C292" s="864"/>
      <c r="D292" s="3769"/>
      <c r="E292" s="3769"/>
      <c r="F292" s="7711" t="s">
        <v>5431</v>
      </c>
      <c r="G292" s="7711"/>
      <c r="H292" s="7711"/>
      <c r="I292" s="7713" t="s">
        <v>5432</v>
      </c>
      <c r="J292" s="7713"/>
      <c r="K292" s="3820"/>
      <c r="L292" s="3769"/>
      <c r="M292" s="3769"/>
      <c r="N292" s="3821"/>
      <c r="O292" s="3641"/>
      <c r="P292" s="7264"/>
      <c r="Q292" s="7630" t="s">
        <v>1104</v>
      </c>
      <c r="R292" s="7598"/>
      <c r="S292" s="7598"/>
      <c r="T292" s="7598"/>
      <c r="U292" s="7598"/>
      <c r="V292" s="7598"/>
      <c r="W292" s="7598"/>
      <c r="X292" s="7598"/>
      <c r="Y292" s="7598"/>
      <c r="Z292" s="7598"/>
      <c r="AA292" s="7598"/>
      <c r="AB292" s="7598"/>
      <c r="AC292" s="7631"/>
    </row>
    <row r="293" spans="1:29" ht="20.100000000000001" customHeight="1" thickBot="1">
      <c r="A293" s="7264"/>
      <c r="B293" s="864"/>
      <c r="C293" s="864"/>
      <c r="D293" s="3769"/>
      <c r="E293" s="3769"/>
      <c r="F293" s="7712"/>
      <c r="G293" s="7712"/>
      <c r="H293" s="7712"/>
      <c r="I293" s="7714"/>
      <c r="J293" s="7714"/>
      <c r="K293" s="3822"/>
      <c r="L293" s="3769"/>
      <c r="M293" s="3769"/>
      <c r="N293" s="3821"/>
      <c r="O293" s="3641"/>
      <c r="P293" s="7264"/>
      <c r="Q293" s="7632"/>
      <c r="R293" s="7601"/>
      <c r="S293" s="7601"/>
      <c r="T293" s="7601"/>
      <c r="U293" s="7601"/>
      <c r="V293" s="7601"/>
      <c r="W293" s="7601"/>
      <c r="X293" s="7601"/>
      <c r="Y293" s="7601"/>
      <c r="Z293" s="7601"/>
      <c r="AA293" s="7601"/>
      <c r="AB293" s="7601"/>
      <c r="AC293" s="7633"/>
    </row>
    <row r="294" spans="1:29" ht="20.100000000000001" customHeight="1">
      <c r="A294" s="7264"/>
      <c r="B294" s="864"/>
      <c r="C294" s="864"/>
      <c r="D294" s="3769"/>
      <c r="E294" s="3769"/>
      <c r="F294" s="7712"/>
      <c r="G294" s="7712"/>
      <c r="H294" s="7712"/>
      <c r="I294" s="7714"/>
      <c r="J294" s="7714"/>
      <c r="K294" s="3822"/>
      <c r="L294" s="3769"/>
      <c r="M294" s="3769"/>
      <c r="N294" s="3821"/>
      <c r="O294" s="3641"/>
      <c r="P294" s="7264"/>
      <c r="Q294" s="3737"/>
      <c r="R294" s="864"/>
      <c r="S294" s="864"/>
      <c r="T294" s="864"/>
      <c r="U294" s="864"/>
      <c r="V294" s="864"/>
      <c r="W294" s="864"/>
      <c r="X294" s="864"/>
      <c r="Y294" s="864"/>
      <c r="Z294" s="864"/>
      <c r="AA294" s="864"/>
      <c r="AB294" s="864"/>
      <c r="AC294" s="1024"/>
    </row>
    <row r="295" spans="1:29" ht="20.100000000000001" customHeight="1">
      <c r="A295" s="7264"/>
      <c r="B295" s="864"/>
      <c r="C295" s="864"/>
      <c r="D295" s="3769"/>
      <c r="E295" s="3769"/>
      <c r="F295" s="3823"/>
      <c r="G295" s="7718">
        <v>1</v>
      </c>
      <c r="H295" s="7635"/>
      <c r="I295" s="7719">
        <v>10</v>
      </c>
      <c r="J295" s="7720"/>
      <c r="K295" s="3769"/>
      <c r="L295" s="3769"/>
      <c r="M295" s="3769"/>
      <c r="N295" s="3821"/>
      <c r="O295" s="3641"/>
      <c r="P295" s="7264"/>
      <c r="Q295" s="3737"/>
      <c r="R295" s="864"/>
      <c r="S295" s="864"/>
      <c r="T295" s="864"/>
      <c r="U295" s="864"/>
      <c r="V295" s="864"/>
      <c r="W295" s="864"/>
      <c r="X295" s="864"/>
      <c r="Y295" s="864"/>
      <c r="Z295" s="864"/>
      <c r="AA295" s="864"/>
      <c r="AB295" s="864"/>
      <c r="AC295" s="1024"/>
    </row>
    <row r="296" spans="1:29" ht="20.100000000000001" customHeight="1">
      <c r="A296" s="7264"/>
      <c r="B296" s="3738"/>
      <c r="C296" s="3739"/>
      <c r="D296" s="3769"/>
      <c r="E296" s="3769"/>
      <c r="F296" s="3823"/>
      <c r="G296" s="7721" t="s">
        <v>763</v>
      </c>
      <c r="H296" s="7722"/>
      <c r="I296" s="7723" t="s">
        <v>766</v>
      </c>
      <c r="J296" s="7724"/>
      <c r="K296" s="3769"/>
      <c r="L296" s="3769"/>
      <c r="M296" s="3769"/>
      <c r="N296" s="3821"/>
      <c r="O296" s="3641"/>
      <c r="P296" s="7264"/>
      <c r="Q296" s="3737"/>
      <c r="R296" s="7184" t="s">
        <v>5433</v>
      </c>
      <c r="S296" s="7184"/>
      <c r="T296" s="7184"/>
      <c r="U296" s="7184"/>
      <c r="V296" s="7184"/>
      <c r="W296" s="7184"/>
      <c r="X296" s="7184"/>
      <c r="Y296" s="7184"/>
      <c r="Z296" s="7184"/>
      <c r="AA296" s="7184"/>
      <c r="AB296" s="7184"/>
      <c r="AC296" s="1024"/>
    </row>
    <row r="297" spans="1:29" ht="20.100000000000001" customHeight="1">
      <c r="A297" s="7264"/>
      <c r="B297" s="879" t="s">
        <v>761</v>
      </c>
      <c r="C297" s="1439" t="s">
        <v>1631</v>
      </c>
      <c r="D297" s="3769"/>
      <c r="E297" s="3769"/>
      <c r="F297" s="3769"/>
      <c r="G297" s="7725"/>
      <c r="H297" s="7726"/>
      <c r="I297" s="7725"/>
      <c r="J297" s="7727"/>
      <c r="K297" s="7608" t="s">
        <v>913</v>
      </c>
      <c r="L297" s="7608"/>
      <c r="M297" s="7608"/>
      <c r="N297" s="7609"/>
      <c r="O297" s="3641"/>
      <c r="P297" s="7264"/>
      <c r="Q297" s="3737"/>
      <c r="R297" s="7184"/>
      <c r="S297" s="7184"/>
      <c r="T297" s="7184"/>
      <c r="U297" s="7184"/>
      <c r="V297" s="7184"/>
      <c r="W297" s="7184"/>
      <c r="X297" s="7184"/>
      <c r="Y297" s="7184"/>
      <c r="Z297" s="7184"/>
      <c r="AA297" s="7184"/>
      <c r="AB297" s="7184"/>
      <c r="AC297" s="1024"/>
    </row>
    <row r="298" spans="1:29" ht="20.100000000000001" customHeight="1">
      <c r="A298" s="7264"/>
      <c r="B298" s="3741">
        <v>0.5</v>
      </c>
      <c r="C298" s="7654" t="s">
        <v>5537</v>
      </c>
      <c r="D298" s="7654"/>
      <c r="E298" s="7654"/>
      <c r="F298" s="7731"/>
      <c r="G298" s="7732">
        <f>IF(ISTEXT(B298),0,(B298/B308)*G295)</f>
        <v>0.19685039370078738</v>
      </c>
      <c r="H298" s="7657"/>
      <c r="I298" s="7732">
        <f>IF(ISTEXT(B298),0,(B298/B311)*I295)</f>
        <v>5</v>
      </c>
      <c r="J298" s="7733"/>
      <c r="K298" s="7636" t="s">
        <v>5435</v>
      </c>
      <c r="L298" s="7636"/>
      <c r="M298" s="7636"/>
      <c r="N298" s="7637"/>
      <c r="O298" s="3641"/>
      <c r="P298" s="7264"/>
      <c r="Q298" s="3737"/>
      <c r="R298" s="7184"/>
      <c r="S298" s="7184"/>
      <c r="T298" s="7184"/>
      <c r="U298" s="7184"/>
      <c r="V298" s="7184"/>
      <c r="W298" s="7184"/>
      <c r="X298" s="7184"/>
      <c r="Y298" s="7184"/>
      <c r="Z298" s="7184"/>
      <c r="AA298" s="7184"/>
      <c r="AB298" s="7184"/>
      <c r="AC298" s="1024"/>
    </row>
    <row r="299" spans="1:29" ht="20.100000000000001" customHeight="1">
      <c r="A299" s="7264"/>
      <c r="B299" s="3741">
        <v>0.5</v>
      </c>
      <c r="C299" s="7652" t="s">
        <v>1135</v>
      </c>
      <c r="D299" s="7652"/>
      <c r="E299" s="7652"/>
      <c r="F299" s="7715"/>
      <c r="G299" s="7716">
        <f>IF(ISTEXT(B299),0,(B299/B308)*G295)</f>
        <v>0.19685039370078738</v>
      </c>
      <c r="H299" s="7644"/>
      <c r="I299" s="7716">
        <f>IF(ISTEXT(B299),0,(B299/B311)*I295)</f>
        <v>5</v>
      </c>
      <c r="J299" s="7717"/>
      <c r="K299" s="7638"/>
      <c r="L299" s="7638"/>
      <c r="M299" s="7638"/>
      <c r="N299" s="7639"/>
      <c r="O299" s="3641"/>
      <c r="P299" s="7264"/>
      <c r="Q299" s="3737"/>
      <c r="R299" s="864"/>
      <c r="S299" s="864"/>
      <c r="T299" s="864"/>
      <c r="U299" s="864"/>
      <c r="V299" s="864"/>
      <c r="W299" s="864"/>
      <c r="X299" s="864"/>
      <c r="Y299" s="864"/>
      <c r="Z299" s="864"/>
      <c r="AA299" s="864"/>
      <c r="AB299" s="864"/>
      <c r="AC299" s="1024"/>
    </row>
    <row r="300" spans="1:29" ht="20.100000000000001" customHeight="1">
      <c r="A300" s="7264"/>
      <c r="B300" s="3741">
        <v>0.04</v>
      </c>
      <c r="C300" s="7652" t="s">
        <v>965</v>
      </c>
      <c r="D300" s="7652"/>
      <c r="E300" s="7652"/>
      <c r="F300" s="7715"/>
      <c r="G300" s="7716">
        <f>IF(ISTEXT(B300),0,(B300/B308)*G295)</f>
        <v>1.5748031496062992E-2</v>
      </c>
      <c r="H300" s="7644"/>
      <c r="I300" s="7716">
        <f>IF(ISTEXT(B300),0,(B300/B311)*I295)</f>
        <v>0.4</v>
      </c>
      <c r="J300" s="7717"/>
      <c r="K300" s="7638"/>
      <c r="L300" s="7638"/>
      <c r="M300" s="7638"/>
      <c r="N300" s="7639"/>
      <c r="O300" s="3641"/>
      <c r="P300" s="7264"/>
      <c r="Q300" s="3737"/>
      <c r="R300" s="864"/>
      <c r="S300" s="864"/>
      <c r="T300" s="864"/>
      <c r="U300" s="864"/>
      <c r="V300" s="3641"/>
      <c r="W300" s="864"/>
      <c r="X300" s="864"/>
      <c r="Y300" s="864"/>
      <c r="Z300" s="864"/>
      <c r="AA300" s="864"/>
      <c r="AB300" s="864"/>
      <c r="AC300" s="1024"/>
    </row>
    <row r="301" spans="1:29" ht="20.100000000000001" customHeight="1">
      <c r="A301" s="7264"/>
      <c r="B301" s="3741">
        <v>1</v>
      </c>
      <c r="C301" s="7652" t="s">
        <v>186</v>
      </c>
      <c r="D301" s="7652"/>
      <c r="E301" s="7652"/>
      <c r="F301" s="7715"/>
      <c r="G301" s="7716">
        <f>IF(ISTEXT(B301),0,(B301/B308)*G295)</f>
        <v>0.39370078740157477</v>
      </c>
      <c r="H301" s="7644"/>
      <c r="I301" s="7716">
        <f>IF(ISTEXT(B301),0,(B301/B311)*I295)</f>
        <v>10</v>
      </c>
      <c r="J301" s="7717"/>
      <c r="K301" s="7638"/>
      <c r="L301" s="7638"/>
      <c r="M301" s="7638"/>
      <c r="N301" s="7639"/>
      <c r="O301" s="3641"/>
      <c r="P301" s="7264"/>
      <c r="Q301" s="3737"/>
      <c r="R301" s="864"/>
      <c r="S301" s="864"/>
      <c r="T301" s="864"/>
      <c r="U301" s="864"/>
      <c r="V301" s="864"/>
      <c r="W301" s="864"/>
      <c r="X301" s="864"/>
      <c r="Y301" s="864"/>
      <c r="Z301" s="864"/>
      <c r="AA301" s="864"/>
      <c r="AB301" s="864"/>
      <c r="AC301" s="1024"/>
    </row>
    <row r="302" spans="1:29" ht="20.100000000000001" customHeight="1">
      <c r="A302" s="7264"/>
      <c r="B302" s="3741"/>
      <c r="C302" s="7660" t="s">
        <v>5538</v>
      </c>
      <c r="D302" s="7660"/>
      <c r="E302" s="7660"/>
      <c r="F302" s="7728"/>
      <c r="G302" s="7729">
        <f>IF(ISTEXT(B302),0,(B302/B308)*G295)</f>
        <v>0</v>
      </c>
      <c r="H302" s="7659"/>
      <c r="I302" s="7729">
        <f>IF(ISTEXT(B302),0,(B302/B311)*I295)</f>
        <v>0</v>
      </c>
      <c r="J302" s="7730"/>
      <c r="K302" s="7640"/>
      <c r="L302" s="7640"/>
      <c r="M302" s="7640"/>
      <c r="N302" s="7641"/>
      <c r="O302" s="3641"/>
      <c r="P302" s="7264"/>
      <c r="Q302" s="3737"/>
      <c r="R302" s="864"/>
      <c r="S302" s="864"/>
      <c r="T302" s="864"/>
      <c r="U302" s="864"/>
      <c r="V302" s="864"/>
      <c r="W302" s="864"/>
      <c r="X302" s="864"/>
      <c r="Y302" s="864"/>
      <c r="Z302" s="864"/>
      <c r="AA302" s="864"/>
      <c r="AB302" s="864"/>
      <c r="AC302" s="1024"/>
    </row>
    <row r="303" spans="1:29" ht="20.100000000000001" customHeight="1" thickBot="1">
      <c r="A303" s="7264"/>
      <c r="B303" s="3752"/>
      <c r="C303" s="3824">
        <v>1</v>
      </c>
      <c r="D303" s="3825" t="s">
        <v>5539</v>
      </c>
      <c r="E303" s="3826"/>
      <c r="F303" s="3827"/>
      <c r="G303" s="3744"/>
      <c r="H303" s="3744"/>
      <c r="I303" s="3744"/>
      <c r="J303" s="3744"/>
      <c r="K303" s="3828"/>
      <c r="L303" s="3829"/>
      <c r="M303" s="3829"/>
      <c r="N303" s="3830"/>
      <c r="O303" s="3641"/>
      <c r="P303" s="7264"/>
      <c r="Q303" s="3737"/>
      <c r="R303" s="864"/>
      <c r="S303" s="864"/>
      <c r="T303" s="864"/>
      <c r="U303" s="864"/>
      <c r="V303" s="864"/>
      <c r="W303" s="864"/>
      <c r="X303" s="864"/>
      <c r="Y303" s="3748"/>
      <c r="Z303" s="3748"/>
      <c r="AA303" s="3748"/>
      <c r="AB303" s="3748"/>
      <c r="AC303" s="3749"/>
    </row>
    <row r="304" spans="1:29" ht="20.100000000000001" customHeight="1">
      <c r="A304" s="7264"/>
      <c r="B304" s="837">
        <f>SUM(B298:B302)</f>
        <v>2.04</v>
      </c>
      <c r="C304" s="1075" t="s">
        <v>5442</v>
      </c>
      <c r="D304" s="3769"/>
      <c r="E304" s="3768"/>
      <c r="F304" s="3827"/>
      <c r="G304" s="7644">
        <v>2.04</v>
      </c>
      <c r="H304" s="7644"/>
      <c r="I304" s="7644">
        <v>2.04</v>
      </c>
      <c r="J304" s="7644"/>
      <c r="K304" s="3828"/>
      <c r="L304" s="3829"/>
      <c r="M304" s="3829"/>
      <c r="N304" s="3830"/>
      <c r="O304" s="3641"/>
      <c r="P304" s="7264"/>
      <c r="Q304" s="3737"/>
      <c r="R304" s="864"/>
      <c r="S304" s="864"/>
      <c r="T304" s="864"/>
      <c r="U304" s="864"/>
      <c r="V304" s="864"/>
      <c r="W304" s="864"/>
      <c r="X304" s="864"/>
      <c r="Y304" s="864"/>
      <c r="Z304" s="864"/>
      <c r="AA304" s="864"/>
      <c r="AB304" s="864"/>
      <c r="AC304" s="1024"/>
    </row>
    <row r="305" spans="1:29" ht="20.100000000000001" customHeight="1">
      <c r="A305" s="7264"/>
      <c r="B305" s="3752"/>
      <c r="C305" s="1075"/>
      <c r="D305" s="3769"/>
      <c r="E305" s="3768"/>
      <c r="F305" s="3827"/>
      <c r="G305" s="3744"/>
      <c r="H305" s="3744"/>
      <c r="I305" s="3744"/>
      <c r="J305" s="3744"/>
      <c r="K305" s="3828"/>
      <c r="L305" s="3829"/>
      <c r="M305" s="3829"/>
      <c r="N305" s="3830"/>
      <c r="O305" s="3641"/>
      <c r="P305" s="7264"/>
      <c r="Q305" s="3737"/>
      <c r="R305" s="864"/>
      <c r="S305" s="864"/>
      <c r="T305" s="864"/>
      <c r="U305" s="864"/>
      <c r="V305" s="864"/>
      <c r="W305" s="864"/>
      <c r="X305" s="864"/>
      <c r="Y305" s="864"/>
      <c r="Z305" s="864"/>
      <c r="AA305" s="864"/>
      <c r="AB305" s="864"/>
      <c r="AC305" s="1024"/>
    </row>
    <row r="306" spans="1:29" ht="20.100000000000001" customHeight="1">
      <c r="A306" s="7264"/>
      <c r="B306" s="3741">
        <v>0.5</v>
      </c>
      <c r="C306" s="3831" t="s">
        <v>135</v>
      </c>
      <c r="D306" s="3832"/>
      <c r="E306" s="3833"/>
      <c r="F306" s="3834"/>
      <c r="G306" s="7741">
        <f>IF(ISTEXT(B306),0,(B306/B308)*G295)</f>
        <v>0.19685039370078738</v>
      </c>
      <c r="H306" s="7742"/>
      <c r="I306" s="7741">
        <f>IF(ISTEXT(B306),0,(B306/B311)*I295)</f>
        <v>5</v>
      </c>
      <c r="J306" s="7743"/>
      <c r="K306" s="3835" t="s">
        <v>5445</v>
      </c>
      <c r="L306" s="3836"/>
      <c r="M306" s="3836"/>
      <c r="N306" s="3837"/>
      <c r="O306" s="3641"/>
      <c r="P306" s="7264"/>
      <c r="Q306" s="3737"/>
      <c r="R306" s="1052" t="s">
        <v>5440</v>
      </c>
      <c r="S306" s="3758" t="s">
        <v>832</v>
      </c>
      <c r="T306" s="1437" t="s">
        <v>5441</v>
      </c>
      <c r="U306" s="864"/>
      <c r="V306" s="864"/>
      <c r="W306" s="864"/>
      <c r="X306" s="864"/>
      <c r="Y306" s="864"/>
      <c r="Z306" s="864"/>
      <c r="AA306" s="864"/>
      <c r="AB306" s="864"/>
      <c r="AC306" s="1024"/>
    </row>
    <row r="307" spans="1:29" ht="20.100000000000001" customHeight="1">
      <c r="A307" s="7264"/>
      <c r="B307" s="3763"/>
      <c r="C307" s="864"/>
      <c r="D307" s="3769"/>
      <c r="E307" s="3769"/>
      <c r="F307" s="3769"/>
      <c r="G307" s="3838"/>
      <c r="H307" s="3768"/>
      <c r="I307" s="3838"/>
      <c r="J307" s="3768"/>
      <c r="K307" s="3768"/>
      <c r="L307" s="3769"/>
      <c r="M307" s="3769"/>
      <c r="N307" s="3770"/>
      <c r="O307" s="3641"/>
      <c r="P307" s="7264"/>
      <c r="Q307" s="3737"/>
      <c r="R307" s="864"/>
      <c r="S307" s="864"/>
      <c r="T307" s="1437" t="s">
        <v>5443</v>
      </c>
      <c r="U307" s="864"/>
      <c r="V307" s="864"/>
      <c r="W307" s="864"/>
      <c r="X307" s="864"/>
      <c r="Y307" s="864"/>
      <c r="Z307" s="864"/>
      <c r="AA307" s="864"/>
      <c r="AB307" s="864"/>
      <c r="AC307" s="1024"/>
    </row>
    <row r="308" spans="1:29" ht="20.100000000000001" customHeight="1">
      <c r="A308" s="7264"/>
      <c r="B308" s="843">
        <f>SUM(B298:B302,B306)</f>
        <v>2.54</v>
      </c>
      <c r="C308" s="843"/>
      <c r="D308" s="7684" t="s">
        <v>1638</v>
      </c>
      <c r="E308" s="7684"/>
      <c r="F308" s="7684"/>
      <c r="G308" s="7644">
        <f>SUM(G298:H302,G306)</f>
        <v>0.99999999999999989</v>
      </c>
      <c r="H308" s="7644">
        <f>SUM(H298:H306)</f>
        <v>0</v>
      </c>
      <c r="I308" s="7644">
        <f>SUM(I298:J302,I306)</f>
        <v>25.4</v>
      </c>
      <c r="J308" s="7644">
        <f>SUM(J298:J306)</f>
        <v>0</v>
      </c>
      <c r="K308" s="3773"/>
      <c r="L308" s="3769"/>
      <c r="M308" s="3769"/>
      <c r="N308" s="3770"/>
      <c r="O308" s="3641"/>
      <c r="P308" s="7264"/>
      <c r="Q308" s="3737"/>
      <c r="R308" s="864"/>
      <c r="S308" s="864"/>
      <c r="T308" s="1075"/>
      <c r="U308" s="864"/>
      <c r="V308" s="864"/>
      <c r="W308" s="864"/>
      <c r="X308" s="864"/>
      <c r="Y308" s="864"/>
      <c r="Z308" s="864"/>
      <c r="AA308" s="864"/>
      <c r="AB308" s="864"/>
      <c r="AC308" s="1024"/>
    </row>
    <row r="309" spans="1:29" ht="20.100000000000001" customHeight="1">
      <c r="A309" s="7264"/>
      <c r="B309" s="843"/>
      <c r="C309" s="843"/>
      <c r="D309" s="3772"/>
      <c r="E309" s="3772"/>
      <c r="F309" s="3772"/>
      <c r="G309" s="3744"/>
      <c r="H309" s="3744"/>
      <c r="I309" s="3744"/>
      <c r="J309" s="3744"/>
      <c r="K309" s="3773"/>
      <c r="L309" s="3769"/>
      <c r="M309" s="3769"/>
      <c r="N309" s="3770"/>
      <c r="O309" s="3641"/>
      <c r="P309" s="7264"/>
      <c r="Q309" s="3737"/>
      <c r="R309" s="845"/>
      <c r="S309" s="845"/>
      <c r="T309" s="1437" t="s">
        <v>5443</v>
      </c>
      <c r="U309" s="845"/>
      <c r="V309" s="864"/>
      <c r="W309" s="864"/>
      <c r="X309" s="864"/>
      <c r="Y309" s="864"/>
      <c r="Z309" s="864"/>
      <c r="AA309" s="864"/>
      <c r="AB309" s="864"/>
      <c r="AC309" s="1024"/>
    </row>
    <row r="310" spans="1:29" ht="20.100000000000001" customHeight="1">
      <c r="A310" s="7264"/>
      <c r="B310" s="843"/>
      <c r="C310" s="843"/>
      <c r="D310" s="3772"/>
      <c r="E310" s="3772"/>
      <c r="F310" s="3772"/>
      <c r="G310" s="3744"/>
      <c r="H310" s="3744"/>
      <c r="I310" s="7734" t="s">
        <v>761</v>
      </c>
      <c r="J310" s="7734"/>
      <c r="K310" s="3773"/>
      <c r="L310" s="3769"/>
      <c r="M310" s="3769"/>
      <c r="N310" s="3770"/>
      <c r="O310" s="3641"/>
      <c r="P310" s="7264"/>
      <c r="Q310" s="3737"/>
      <c r="R310" s="845"/>
      <c r="S310" s="845"/>
      <c r="T310" s="1075" t="s">
        <v>5540</v>
      </c>
      <c r="U310" s="845"/>
      <c r="V310" s="864"/>
      <c r="W310" s="864"/>
      <c r="X310" s="864"/>
      <c r="Y310" s="864"/>
      <c r="Z310" s="864"/>
      <c r="AA310" s="864"/>
      <c r="AB310" s="864"/>
      <c r="AC310" s="1024"/>
    </row>
    <row r="311" spans="1:29" ht="20.100000000000001" customHeight="1">
      <c r="A311" s="7264"/>
      <c r="B311" s="3775">
        <f>B308/I311</f>
        <v>1</v>
      </c>
      <c r="C311" s="1073" t="s">
        <v>5447</v>
      </c>
      <c r="D311" s="3772"/>
      <c r="E311" s="3823"/>
      <c r="F311" s="3772"/>
      <c r="G311" s="3839" t="s">
        <v>5440</v>
      </c>
      <c r="H311" s="3840" t="s">
        <v>832</v>
      </c>
      <c r="I311" s="7735">
        <f>B308</f>
        <v>2.54</v>
      </c>
      <c r="J311" s="7735"/>
      <c r="K311" s="3773"/>
      <c r="L311" s="3769"/>
      <c r="M311" s="3769"/>
      <c r="N311" s="3770"/>
      <c r="O311" s="3641"/>
      <c r="P311" s="7264"/>
      <c r="Q311" s="3737"/>
      <c r="R311" s="3640"/>
      <c r="S311" s="3640"/>
      <c r="T311" s="3640"/>
      <c r="U311" s="3640"/>
      <c r="V311" s="864"/>
      <c r="W311" s="864"/>
      <c r="X311" s="864"/>
      <c r="Y311" s="864"/>
      <c r="Z311" s="864"/>
      <c r="AA311" s="864"/>
      <c r="AB311" s="864"/>
      <c r="AC311" s="1024"/>
    </row>
    <row r="312" spans="1:29" ht="20.100000000000001" customHeight="1">
      <c r="A312" s="7264"/>
      <c r="B312" s="843"/>
      <c r="C312" s="1073"/>
      <c r="D312" s="3772"/>
      <c r="E312" s="3841"/>
      <c r="F312" s="3772"/>
      <c r="G312" s="3744"/>
      <c r="H312" s="3744"/>
      <c r="I312" s="3842"/>
      <c r="J312" s="3744"/>
      <c r="K312" s="3773"/>
      <c r="L312" s="3769"/>
      <c r="M312" s="3769"/>
      <c r="N312" s="3770"/>
      <c r="O312" s="3641"/>
      <c r="P312" s="7264"/>
      <c r="Q312" s="3737"/>
      <c r="R312" s="3640"/>
      <c r="S312" s="3640"/>
      <c r="T312" s="3640"/>
      <c r="U312" s="3640"/>
      <c r="V312" s="864"/>
      <c r="W312" s="864"/>
      <c r="X312" s="864"/>
      <c r="Y312" s="864"/>
      <c r="Z312" s="864"/>
      <c r="AA312" s="864"/>
      <c r="AB312" s="864"/>
      <c r="AC312" s="1024"/>
    </row>
    <row r="313" spans="1:29" ht="20.100000000000001" customHeight="1">
      <c r="A313" s="7264"/>
      <c r="B313" s="1075"/>
      <c r="C313" s="843"/>
      <c r="D313" s="1449"/>
      <c r="E313" s="1449"/>
      <c r="F313" s="1449"/>
      <c r="G313" s="845"/>
      <c r="H313" s="845"/>
      <c r="I313" s="845"/>
      <c r="J313" s="845"/>
      <c r="K313" s="885"/>
      <c r="L313" s="864"/>
      <c r="M313" s="864"/>
      <c r="N313" s="834"/>
      <c r="O313" s="3641"/>
      <c r="P313" s="7264"/>
      <c r="Q313" s="1433"/>
      <c r="R313" s="864"/>
      <c r="S313" s="864"/>
      <c r="T313" s="864"/>
      <c r="U313" s="864"/>
      <c r="V313" s="864"/>
      <c r="W313" s="864"/>
      <c r="X313" s="864"/>
      <c r="Y313" s="864"/>
      <c r="Z313" s="864"/>
      <c r="AA313" s="864"/>
      <c r="AB313" s="864"/>
      <c r="AC313" s="1024"/>
    </row>
    <row r="314" spans="1:29" ht="15.75">
      <c r="A314" s="7264"/>
      <c r="B314" s="3780" t="s">
        <v>5448</v>
      </c>
      <c r="C314" s="3781"/>
      <c r="D314" s="3781"/>
      <c r="E314" s="3781"/>
      <c r="F314" s="3781"/>
      <c r="G314" s="3781"/>
      <c r="H314" s="3781"/>
      <c r="I314" s="3781"/>
      <c r="J314" s="3781"/>
      <c r="K314" s="3781"/>
      <c r="L314" s="3781"/>
      <c r="M314" s="3781"/>
      <c r="N314" s="3782"/>
      <c r="O314" s="3641"/>
      <c r="P314" s="7264"/>
      <c r="Q314" s="3774" t="s">
        <v>1628</v>
      </c>
      <c r="R314" s="864"/>
      <c r="S314" s="864"/>
      <c r="T314" s="864"/>
      <c r="U314" s="864"/>
      <c r="V314" s="864"/>
      <c r="W314" s="864"/>
      <c r="X314" s="864"/>
      <c r="Y314" s="864"/>
      <c r="Z314" s="864"/>
      <c r="AA314" s="864"/>
      <c r="AB314" s="864"/>
      <c r="AC314" s="1024"/>
    </row>
    <row r="315" spans="1:29">
      <c r="A315" s="7264"/>
      <c r="B315" s="3784" t="s">
        <v>5453</v>
      </c>
      <c r="C315" s="7736" t="s">
        <v>5541</v>
      </c>
      <c r="D315" s="7736"/>
      <c r="E315" s="7736"/>
      <c r="F315" s="7736"/>
      <c r="G315" s="7736"/>
      <c r="H315" s="7736"/>
      <c r="I315" s="7736"/>
      <c r="J315" s="7736"/>
      <c r="K315" s="7736"/>
      <c r="L315" s="7736"/>
      <c r="M315" s="7736"/>
      <c r="N315" s="7737"/>
      <c r="O315" s="3641"/>
      <c r="P315" s="7264"/>
      <c r="Q315" s="1433" t="str">
        <f ca="1">CELL("nomfichier",P308)</f>
        <v>D:\Données\1.UPRT\0-UPRT.fait\1-UPRT.FR-SITE-WEB\ff-fiches-fabrications\ff.fiches.fabrication.2023\ffr.restaurant.2023\[S_SOYEZ.CREATIFS.xlsx]galette PT</v>
      </c>
      <c r="R315" s="864"/>
      <c r="S315" s="864"/>
      <c r="T315" s="864"/>
      <c r="U315" s="864"/>
      <c r="V315" s="864"/>
      <c r="W315" s="864"/>
      <c r="X315" s="864"/>
      <c r="Y315" s="864"/>
      <c r="Z315" s="864"/>
      <c r="AA315" s="864"/>
      <c r="AB315" s="864"/>
      <c r="AC315" s="1024"/>
    </row>
    <row r="316" spans="1:29" ht="16.5" thickBot="1">
      <c r="A316" s="7264"/>
      <c r="B316" s="7738"/>
      <c r="C316" s="7739"/>
      <c r="D316" s="7739"/>
      <c r="E316" s="7739"/>
      <c r="F316" s="7739"/>
      <c r="G316" s="7739"/>
      <c r="H316" s="7739"/>
      <c r="I316" s="7739"/>
      <c r="J316" s="7739"/>
      <c r="K316" s="7739"/>
      <c r="L316" s="7739"/>
      <c r="M316" s="7739"/>
      <c r="N316" s="7740"/>
      <c r="O316" s="3641"/>
      <c r="P316" s="7264"/>
      <c r="Q316" s="1433"/>
      <c r="R316" s="864"/>
      <c r="S316" s="864"/>
      <c r="T316" s="864"/>
      <c r="U316" s="864"/>
      <c r="V316" s="864"/>
      <c r="W316" s="864"/>
      <c r="X316" s="864"/>
      <c r="Y316" s="864"/>
      <c r="Z316" s="864"/>
      <c r="AA316" s="864"/>
      <c r="AB316" s="864"/>
      <c r="AC316" s="1024"/>
    </row>
    <row r="317" spans="1:29">
      <c r="A317" s="7264"/>
      <c r="B317" s="894" t="s">
        <v>761</v>
      </c>
      <c r="C317" s="1462" t="s">
        <v>5455</v>
      </c>
      <c r="D317" s="896"/>
      <c r="E317" s="896"/>
      <c r="F317" s="896"/>
      <c r="G317" s="896"/>
      <c r="H317" s="896"/>
      <c r="I317" s="896"/>
      <c r="J317" s="896"/>
      <c r="K317" s="896"/>
      <c r="L317" s="896"/>
      <c r="M317" s="896"/>
      <c r="N317" s="897"/>
      <c r="O317" s="3641"/>
      <c r="P317" s="7264"/>
      <c r="Q317" s="1460"/>
      <c r="R317" s="1461"/>
      <c r="S317" s="1461"/>
      <c r="T317" s="1461"/>
      <c r="U317" s="896"/>
      <c r="V317" s="896"/>
      <c r="W317" s="896"/>
      <c r="X317" s="896"/>
      <c r="Y317" s="896"/>
      <c r="Z317" s="896"/>
      <c r="AA317" s="896"/>
      <c r="AB317" s="896"/>
      <c r="AC317" s="897"/>
    </row>
    <row r="318" spans="1:29">
      <c r="A318" s="7264"/>
      <c r="B318" s="881" t="s">
        <v>763</v>
      </c>
      <c r="C318" s="1465" t="s">
        <v>1652</v>
      </c>
      <c r="D318" s="859"/>
      <c r="E318" s="859"/>
      <c r="F318" s="859"/>
      <c r="G318" s="859"/>
      <c r="H318" s="859"/>
      <c r="I318" s="859"/>
      <c r="J318" s="859"/>
      <c r="K318" s="859"/>
      <c r="L318" s="859"/>
      <c r="M318" s="864"/>
      <c r="N318" s="860"/>
      <c r="O318" s="3641"/>
      <c r="P318" s="7264"/>
      <c r="Q318" s="3737"/>
      <c r="R318" s="864" t="s">
        <v>904</v>
      </c>
      <c r="S318" s="1463" t="s">
        <v>1650</v>
      </c>
      <c r="T318" s="864"/>
      <c r="U318" s="864"/>
      <c r="V318" s="7176" t="s">
        <v>5449</v>
      </c>
      <c r="W318" s="7176"/>
      <c r="X318" s="7176"/>
      <c r="Y318" s="7176"/>
      <c r="Z318" s="7176"/>
      <c r="AA318" s="7176"/>
      <c r="AB318" s="7176"/>
      <c r="AC318" s="7668"/>
    </row>
    <row r="319" spans="1:29">
      <c r="A319" s="7264"/>
      <c r="B319" s="3843" t="s">
        <v>766</v>
      </c>
      <c r="C319" s="3788" t="s">
        <v>5456</v>
      </c>
      <c r="D319" s="859"/>
      <c r="E319" s="859"/>
      <c r="F319" s="859"/>
      <c r="G319" s="859"/>
      <c r="H319" s="859"/>
      <c r="I319" s="859"/>
      <c r="J319" s="859"/>
      <c r="K319" s="859"/>
      <c r="L319" s="859"/>
      <c r="M319" s="864"/>
      <c r="N319" s="860"/>
      <c r="O319" s="3641"/>
      <c r="P319" s="7264"/>
      <c r="Q319" s="864"/>
      <c r="R319" s="864"/>
      <c r="S319" s="864"/>
      <c r="T319" s="864"/>
      <c r="U319" s="864"/>
      <c r="V319" s="1467"/>
      <c r="W319" s="1467" t="s">
        <v>1653</v>
      </c>
      <c r="X319" s="1467"/>
      <c r="Y319" s="1467"/>
      <c r="Z319" s="1467"/>
      <c r="AA319" s="1467"/>
      <c r="AB319" s="1467"/>
      <c r="AC319" s="3783"/>
    </row>
    <row r="320" spans="1:29" ht="18" customHeight="1">
      <c r="A320" s="7264"/>
      <c r="B320" s="3789" t="s">
        <v>52</v>
      </c>
      <c r="C320" s="3790" t="s">
        <v>5457</v>
      </c>
      <c r="D320" s="3791"/>
      <c r="E320" s="3791"/>
      <c r="F320" s="3791"/>
      <c r="G320" s="3791"/>
      <c r="H320" s="3791"/>
      <c r="I320" s="3791"/>
      <c r="J320" s="3791"/>
      <c r="K320" s="3791"/>
      <c r="L320" s="3791"/>
      <c r="M320" s="3791"/>
      <c r="N320" s="3792"/>
      <c r="O320" s="3641"/>
      <c r="P320" s="7264"/>
      <c r="Q320" s="7672" t="s">
        <v>1654</v>
      </c>
      <c r="R320" s="7673"/>
      <c r="S320" s="7673"/>
      <c r="T320" s="7673"/>
      <c r="U320" s="7673"/>
      <c r="V320" s="7673"/>
      <c r="W320" s="7673"/>
      <c r="X320" s="7673"/>
      <c r="Y320" s="7673"/>
      <c r="Z320" s="7673"/>
      <c r="AA320" s="7673"/>
      <c r="AB320" s="7673"/>
      <c r="AC320" s="7674"/>
    </row>
    <row r="321" spans="1:29" ht="15.75" thickBot="1">
      <c r="A321" s="7264"/>
      <c r="B321" s="7688" t="s">
        <v>1654</v>
      </c>
      <c r="C321" s="7689"/>
      <c r="D321" s="7689"/>
      <c r="E321" s="7689"/>
      <c r="F321" s="7689"/>
      <c r="G321" s="7689"/>
      <c r="H321" s="7689"/>
      <c r="I321" s="7689"/>
      <c r="J321" s="7689"/>
      <c r="K321" s="7689"/>
      <c r="L321" s="7689"/>
      <c r="M321" s="7689"/>
      <c r="N321" s="7690"/>
      <c r="O321" s="3641"/>
      <c r="P321" s="7264"/>
      <c r="Q321" s="7675"/>
      <c r="R321" s="7676"/>
      <c r="S321" s="7676"/>
      <c r="T321" s="7676"/>
      <c r="U321" s="7676"/>
      <c r="V321" s="7676"/>
      <c r="W321" s="7676"/>
      <c r="X321" s="7676"/>
      <c r="Y321" s="7676"/>
      <c r="Z321" s="7676"/>
      <c r="AA321" s="7676"/>
      <c r="AB321" s="7676"/>
      <c r="AC321" s="7677"/>
    </row>
    <row r="322" spans="1:29">
      <c r="A322" s="3641"/>
      <c r="B322" s="3641"/>
      <c r="C322" s="3641"/>
      <c r="D322" s="3641"/>
      <c r="E322" s="3641"/>
      <c r="F322" s="3641"/>
      <c r="G322" s="3641"/>
      <c r="H322" s="3641"/>
      <c r="I322" s="3641"/>
      <c r="J322" s="3641"/>
      <c r="K322" s="3641"/>
      <c r="L322" s="3641"/>
      <c r="M322" s="3641"/>
      <c r="N322" s="3641"/>
      <c r="O322" s="3641"/>
      <c r="P322" s="3641"/>
      <c r="Q322" s="3641"/>
      <c r="R322" s="3641"/>
      <c r="S322" s="3641"/>
      <c r="T322" s="3641"/>
      <c r="U322" s="3641"/>
      <c r="V322" s="3641"/>
      <c r="W322" s="3641"/>
      <c r="X322" s="3641"/>
      <c r="Y322" s="3641"/>
      <c r="Z322" s="3641"/>
      <c r="AA322" s="3641"/>
      <c r="AB322" s="3641"/>
      <c r="AC322" s="3641"/>
    </row>
    <row r="323" spans="1:29">
      <c r="A323" s="3641"/>
      <c r="B323" s="3641"/>
      <c r="C323" s="3641"/>
      <c r="D323" s="3641"/>
      <c r="E323" s="3641"/>
      <c r="F323" s="3641"/>
      <c r="G323" s="3641"/>
      <c r="H323" s="3641"/>
      <c r="I323" s="3641"/>
      <c r="J323" s="3641"/>
      <c r="K323" s="3641"/>
      <c r="L323" s="3641"/>
      <c r="M323" s="3641"/>
      <c r="N323" s="3641"/>
      <c r="O323" s="3641"/>
      <c r="P323" s="3641"/>
      <c r="Q323" s="3641"/>
      <c r="R323" s="3641"/>
      <c r="S323" s="3641"/>
      <c r="T323" s="3641"/>
      <c r="U323" s="3641"/>
      <c r="V323" s="3641"/>
      <c r="W323" s="3641"/>
      <c r="X323" s="3641"/>
      <c r="Y323" s="3641"/>
      <c r="Z323" s="3641"/>
      <c r="AA323" s="3641"/>
      <c r="AB323" s="3641"/>
      <c r="AC323" s="3641"/>
    </row>
    <row r="324" spans="1:29">
      <c r="A324" s="3641"/>
      <c r="B324" s="3641"/>
      <c r="C324" s="3641"/>
      <c r="D324" s="3641"/>
      <c r="E324" s="3641"/>
      <c r="F324" s="3641"/>
      <c r="G324" s="3641"/>
      <c r="H324" s="3641"/>
      <c r="I324" s="3641"/>
      <c r="J324" s="3641"/>
      <c r="K324" s="3641"/>
      <c r="L324" s="3641"/>
      <c r="M324" s="3641"/>
      <c r="N324" s="3641"/>
      <c r="O324" s="3641"/>
      <c r="P324" s="3641"/>
      <c r="Q324" s="3641"/>
      <c r="R324" s="3641"/>
      <c r="S324" s="3641"/>
      <c r="T324" s="3641"/>
      <c r="U324" s="3641"/>
      <c r="V324" s="3641"/>
      <c r="W324" s="3641"/>
      <c r="X324" s="3641"/>
      <c r="Y324" s="3641"/>
      <c r="Z324" s="3641"/>
      <c r="AA324" s="3641"/>
      <c r="AB324" s="3641"/>
      <c r="AC324" s="3641"/>
    </row>
    <row r="325" spans="1:29">
      <c r="A325" s="3641"/>
      <c r="B325" s="3641"/>
      <c r="C325" s="3641"/>
      <c r="D325" s="3641"/>
      <c r="E325" s="3641"/>
      <c r="F325" s="3641"/>
      <c r="G325" s="3641"/>
      <c r="H325" s="3641"/>
      <c r="I325" s="3641"/>
      <c r="J325" s="3641"/>
      <c r="K325" s="3641"/>
      <c r="L325" s="3641"/>
      <c r="M325" s="3641"/>
      <c r="N325" s="3641"/>
      <c r="O325" s="3641"/>
      <c r="P325" s="3641"/>
      <c r="Q325" s="3641"/>
      <c r="R325" s="3641"/>
      <c r="S325" s="3641"/>
      <c r="T325" s="3641"/>
      <c r="U325" s="3641"/>
      <c r="V325" s="3641"/>
      <c r="W325" s="3641"/>
      <c r="X325" s="3641"/>
      <c r="Y325" s="3641"/>
      <c r="Z325" s="3641"/>
      <c r="AA325" s="3641"/>
      <c r="AB325" s="3641"/>
      <c r="AC325" s="3641"/>
    </row>
    <row r="326" spans="1:29">
      <c r="A326" s="3641"/>
      <c r="B326" s="3641"/>
      <c r="C326" s="3641"/>
      <c r="D326" s="3641"/>
      <c r="E326" s="3641"/>
      <c r="F326" s="3641"/>
      <c r="G326" s="3641"/>
      <c r="H326" s="3641"/>
      <c r="I326" s="3641"/>
      <c r="J326" s="3641"/>
      <c r="K326" s="3641"/>
      <c r="L326" s="3641"/>
      <c r="M326" s="3641"/>
      <c r="N326" s="3641"/>
      <c r="O326" s="3641"/>
      <c r="P326" s="3641"/>
      <c r="Q326" s="3641"/>
      <c r="R326" s="3641"/>
      <c r="S326" s="3641"/>
      <c r="T326" s="3641"/>
      <c r="U326" s="3641"/>
      <c r="V326" s="3641"/>
      <c r="W326" s="3641"/>
      <c r="X326" s="3641"/>
      <c r="Y326" s="3641"/>
      <c r="Z326" s="3641"/>
      <c r="AA326" s="3641"/>
      <c r="AB326" s="3641"/>
      <c r="AC326" s="3641"/>
    </row>
    <row r="327" spans="1:29">
      <c r="A327" s="3641"/>
      <c r="B327" s="3641"/>
      <c r="C327" s="3641"/>
      <c r="D327" s="3641"/>
      <c r="E327" s="3641"/>
      <c r="F327" s="3641"/>
      <c r="G327" s="3641"/>
      <c r="H327" s="3641"/>
      <c r="I327" s="3641"/>
      <c r="J327" s="3641"/>
      <c r="K327" s="3641"/>
      <c r="L327" s="3641"/>
      <c r="M327" s="3641"/>
      <c r="N327" s="3641"/>
      <c r="O327" s="3641"/>
      <c r="P327" s="3641"/>
      <c r="Q327" s="3641"/>
      <c r="R327" s="3641"/>
      <c r="S327" s="3641"/>
      <c r="T327" s="3641"/>
      <c r="U327" s="3641"/>
      <c r="V327" s="3641"/>
      <c r="W327" s="3641"/>
      <c r="X327" s="3641"/>
      <c r="Y327" s="3641"/>
      <c r="Z327" s="3641"/>
      <c r="AA327" s="3641"/>
      <c r="AB327" s="3641"/>
      <c r="AC327" s="3641"/>
    </row>
    <row r="328" spans="1:29">
      <c r="A328" s="3641"/>
      <c r="B328" s="3641"/>
      <c r="C328" s="3641"/>
      <c r="D328" s="3641"/>
      <c r="E328" s="3641"/>
      <c r="F328" s="3641"/>
      <c r="G328" s="3641"/>
      <c r="H328" s="3641"/>
      <c r="I328" s="3641"/>
      <c r="J328" s="3641"/>
      <c r="K328" s="3641"/>
      <c r="L328" s="3641"/>
      <c r="M328" s="3641"/>
      <c r="N328" s="3641"/>
      <c r="O328" s="3641"/>
      <c r="P328" s="3641"/>
      <c r="Q328" s="3641"/>
      <c r="R328" s="3641"/>
      <c r="S328" s="3641"/>
      <c r="T328" s="3641"/>
      <c r="U328" s="3641"/>
      <c r="V328" s="3641"/>
      <c r="W328" s="3641"/>
      <c r="X328" s="3641"/>
      <c r="Y328" s="3641"/>
      <c r="Z328" s="3641"/>
      <c r="AA328" s="3641"/>
      <c r="AB328" s="3641"/>
      <c r="AC328" s="3641"/>
    </row>
    <row r="329" spans="1:29">
      <c r="A329" s="3641"/>
      <c r="B329" s="3641"/>
      <c r="C329" s="3641"/>
      <c r="D329" s="3641"/>
      <c r="E329" s="3641"/>
      <c r="F329" s="3641"/>
      <c r="G329" s="3641"/>
      <c r="H329" s="3641"/>
      <c r="I329" s="3641"/>
      <c r="J329" s="3641"/>
      <c r="K329" s="3641"/>
      <c r="L329" s="3641"/>
      <c r="M329" s="3641"/>
      <c r="N329" s="3641"/>
      <c r="O329" s="3641"/>
      <c r="P329" s="3641"/>
      <c r="Q329" s="3641"/>
      <c r="R329" s="3641"/>
      <c r="S329" s="3641"/>
      <c r="T329" s="3641"/>
      <c r="U329" s="3641"/>
      <c r="V329" s="3641"/>
      <c r="W329" s="3641"/>
      <c r="X329" s="3641"/>
      <c r="Y329" s="3641"/>
      <c r="Z329" s="3641"/>
      <c r="AA329" s="3641"/>
      <c r="AB329" s="3641"/>
      <c r="AC329" s="3641"/>
    </row>
    <row r="330" spans="1:29">
      <c r="A330" s="3641"/>
      <c r="B330" s="3641"/>
      <c r="C330" s="3641"/>
      <c r="D330" s="3641"/>
      <c r="E330" s="3641"/>
      <c r="F330" s="3641"/>
      <c r="G330" s="3641"/>
      <c r="H330" s="3641"/>
      <c r="I330" s="3641"/>
      <c r="J330" s="3641"/>
      <c r="K330" s="3641"/>
      <c r="L330" s="3641"/>
      <c r="M330" s="3641"/>
      <c r="N330" s="3641"/>
      <c r="O330" s="3641"/>
      <c r="P330" s="3641"/>
      <c r="Q330" s="3641"/>
      <c r="R330" s="3641"/>
      <c r="S330" s="3641"/>
      <c r="T330" s="3641"/>
      <c r="U330" s="3641"/>
      <c r="V330" s="3641"/>
      <c r="W330" s="3641"/>
      <c r="X330" s="3641"/>
      <c r="Y330" s="3641"/>
      <c r="Z330" s="3641"/>
      <c r="AA330" s="3641"/>
      <c r="AB330" s="3641"/>
      <c r="AC330" s="3641"/>
    </row>
    <row r="331" spans="1:29">
      <c r="A331" s="3641"/>
      <c r="B331" s="3641"/>
      <c r="C331" s="3641"/>
      <c r="D331" s="3641"/>
      <c r="E331" s="3641"/>
      <c r="F331" s="3641"/>
      <c r="G331" s="3641"/>
      <c r="H331" s="3641"/>
      <c r="I331" s="3641"/>
      <c r="J331" s="3641"/>
      <c r="K331" s="3641"/>
      <c r="L331" s="3641"/>
      <c r="M331" s="3641"/>
      <c r="N331" s="3641"/>
      <c r="O331" s="3641"/>
      <c r="P331" s="3641"/>
      <c r="Q331" s="3641"/>
      <c r="R331" s="3641"/>
      <c r="S331" s="3641"/>
      <c r="T331" s="3641"/>
      <c r="U331" s="3641"/>
      <c r="V331" s="3641"/>
      <c r="W331" s="3641"/>
      <c r="X331" s="3641"/>
      <c r="Y331" s="3641"/>
      <c r="Z331" s="3641"/>
      <c r="AA331" s="3641"/>
      <c r="AB331" s="3641"/>
      <c r="AC331" s="3641"/>
    </row>
    <row r="332" spans="1:29">
      <c r="A332" s="3641"/>
      <c r="B332" s="3641"/>
      <c r="C332" s="3641"/>
      <c r="D332" s="3641"/>
      <c r="E332" s="3641"/>
      <c r="F332" s="3641"/>
      <c r="G332" s="3641"/>
      <c r="H332" s="3641"/>
      <c r="I332" s="3641"/>
      <c r="J332" s="3641"/>
      <c r="K332" s="3641"/>
      <c r="L332" s="3641"/>
      <c r="M332" s="3641"/>
      <c r="N332" s="3641"/>
      <c r="O332" s="3641"/>
      <c r="P332" s="3641"/>
      <c r="Q332" s="3641"/>
      <c r="R332" s="3641"/>
      <c r="S332" s="3641"/>
      <c r="T332" s="3641"/>
      <c r="U332" s="3641"/>
      <c r="V332" s="3641"/>
      <c r="W332" s="3641"/>
      <c r="X332" s="3641"/>
      <c r="Y332" s="3641"/>
      <c r="Z332" s="3641"/>
      <c r="AA332" s="3641"/>
      <c r="AB332" s="3641"/>
      <c r="AC332" s="3641"/>
    </row>
    <row r="333" spans="1:29">
      <c r="A333" s="3641"/>
      <c r="B333" s="3641"/>
      <c r="C333" s="3641"/>
      <c r="D333" s="3641"/>
      <c r="E333" s="3641"/>
      <c r="F333" s="3641"/>
      <c r="G333" s="3641"/>
      <c r="H333" s="3641"/>
      <c r="I333" s="3641"/>
      <c r="J333" s="3641"/>
      <c r="K333" s="3641"/>
      <c r="L333" s="3641"/>
      <c r="M333" s="3641"/>
      <c r="N333" s="3641"/>
      <c r="O333" s="3641"/>
      <c r="P333" s="3641"/>
      <c r="Q333" s="3641"/>
      <c r="R333" s="3641"/>
      <c r="S333" s="3641"/>
      <c r="T333" s="3641"/>
      <c r="U333" s="3641"/>
      <c r="V333" s="3641"/>
      <c r="W333" s="3641"/>
      <c r="X333" s="3641"/>
      <c r="Y333" s="3641"/>
      <c r="Z333" s="3641"/>
      <c r="AA333" s="3641"/>
      <c r="AB333" s="3641"/>
      <c r="AC333" s="3641"/>
    </row>
    <row r="334" spans="1:29">
      <c r="A334" s="3641"/>
      <c r="B334" s="3641"/>
      <c r="C334" s="3641"/>
      <c r="D334" s="3641"/>
      <c r="E334" s="3641"/>
      <c r="F334" s="3641"/>
      <c r="G334" s="3641"/>
      <c r="H334" s="3641"/>
      <c r="I334" s="3641"/>
      <c r="J334" s="3641"/>
      <c r="K334" s="3641"/>
      <c r="L334" s="3641"/>
      <c r="M334" s="3641"/>
      <c r="N334" s="3641"/>
      <c r="O334" s="3641"/>
      <c r="P334" s="3641"/>
      <c r="Q334" s="3641"/>
      <c r="R334" s="3641"/>
      <c r="S334" s="3641"/>
      <c r="T334" s="3641"/>
      <c r="U334" s="3641"/>
      <c r="V334" s="3641"/>
      <c r="W334" s="3641"/>
      <c r="X334" s="3641"/>
      <c r="Y334" s="3641"/>
      <c r="Z334" s="3641"/>
      <c r="AA334" s="3641"/>
      <c r="AB334" s="3641"/>
      <c r="AC334" s="3641"/>
    </row>
    <row r="335" spans="1:29">
      <c r="A335" s="3641"/>
      <c r="B335" s="3641"/>
      <c r="C335" s="3641"/>
      <c r="D335" s="3641"/>
      <c r="E335" s="3641"/>
      <c r="F335" s="3641"/>
      <c r="G335" s="3641"/>
      <c r="H335" s="3641"/>
      <c r="I335" s="3641"/>
      <c r="J335" s="3641"/>
      <c r="K335" s="3641"/>
      <c r="L335" s="3641"/>
      <c r="M335" s="3641"/>
      <c r="N335" s="3641"/>
      <c r="O335" s="3641"/>
      <c r="P335" s="3641"/>
      <c r="Q335" s="3641"/>
      <c r="R335" s="3641"/>
      <c r="S335" s="3641"/>
      <c r="T335" s="3641"/>
      <c r="U335" s="3641"/>
      <c r="V335" s="3641"/>
      <c r="W335" s="3641"/>
      <c r="X335" s="3641"/>
      <c r="Y335" s="3641"/>
      <c r="Z335" s="3641"/>
      <c r="AA335" s="3641"/>
      <c r="AB335" s="3641"/>
      <c r="AC335" s="3641"/>
    </row>
    <row r="336" spans="1:29">
      <c r="A336" s="3641"/>
      <c r="B336" s="3641"/>
      <c r="C336" s="3641"/>
      <c r="D336" s="3641"/>
      <c r="E336" s="3641"/>
      <c r="F336" s="3641"/>
      <c r="G336" s="3641"/>
      <c r="H336" s="3641"/>
      <c r="I336" s="3641"/>
      <c r="J336" s="3641"/>
      <c r="K336" s="3641"/>
      <c r="L336" s="3641"/>
      <c r="M336" s="3641"/>
      <c r="N336" s="3641"/>
      <c r="O336" s="3641"/>
      <c r="P336" s="3641"/>
      <c r="Q336" s="3641"/>
      <c r="R336" s="3641"/>
      <c r="S336" s="3641"/>
      <c r="T336" s="3641"/>
      <c r="U336" s="3641"/>
      <c r="V336" s="3641"/>
      <c r="W336" s="3641"/>
      <c r="X336" s="3641"/>
      <c r="Y336" s="3641"/>
      <c r="Z336" s="3641"/>
      <c r="AA336" s="3641"/>
      <c r="AB336" s="3641"/>
      <c r="AC336" s="3641"/>
    </row>
    <row r="337" spans="1:29">
      <c r="A337" s="3641"/>
      <c r="B337" s="3641"/>
      <c r="C337" s="3641"/>
      <c r="D337" s="3641"/>
      <c r="E337" s="3641"/>
      <c r="F337" s="3641"/>
      <c r="G337" s="3641"/>
      <c r="H337" s="3641"/>
      <c r="I337" s="3641"/>
      <c r="J337" s="3641"/>
      <c r="K337" s="3641"/>
      <c r="L337" s="3641"/>
      <c r="M337" s="3641"/>
      <c r="N337" s="3641"/>
      <c r="O337" s="3641"/>
      <c r="P337" s="3641"/>
      <c r="Q337" s="3641"/>
      <c r="R337" s="3641"/>
      <c r="S337" s="3641"/>
      <c r="T337" s="3641"/>
      <c r="U337" s="3641"/>
      <c r="V337" s="3641"/>
      <c r="W337" s="3641"/>
      <c r="X337" s="3641"/>
      <c r="Y337" s="3641"/>
      <c r="Z337" s="3641"/>
      <c r="AA337" s="3641"/>
      <c r="AB337" s="3641"/>
      <c r="AC337" s="3641"/>
    </row>
    <row r="338" spans="1:29">
      <c r="A338" s="3641"/>
      <c r="B338" s="3641"/>
      <c r="C338" s="3641"/>
      <c r="D338" s="3641"/>
      <c r="E338" s="3641"/>
      <c r="F338" s="3641"/>
      <c r="G338" s="3641"/>
      <c r="H338" s="3641"/>
      <c r="I338" s="3641"/>
      <c r="J338" s="3641"/>
      <c r="K338" s="3641"/>
      <c r="L338" s="3641"/>
      <c r="M338" s="3641"/>
      <c r="N338" s="3641"/>
      <c r="O338" s="3641"/>
      <c r="P338" s="3641"/>
      <c r="Q338" s="3641"/>
      <c r="R338" s="3641"/>
      <c r="S338" s="3641"/>
      <c r="T338" s="3641"/>
      <c r="U338" s="3641"/>
      <c r="V338" s="3641"/>
      <c r="W338" s="3641"/>
      <c r="X338" s="3641"/>
      <c r="Y338" s="3641"/>
      <c r="Z338" s="3641"/>
      <c r="AA338" s="3641"/>
      <c r="AB338" s="3641"/>
      <c r="AC338" s="3641"/>
    </row>
    <row r="339" spans="1:29">
      <c r="A339" s="3641"/>
      <c r="B339" s="3641"/>
      <c r="C339" s="3641"/>
      <c r="D339" s="3641"/>
      <c r="E339" s="3641"/>
      <c r="F339" s="3641"/>
      <c r="G339" s="3641"/>
      <c r="H339" s="3641"/>
      <c r="I339" s="3641"/>
      <c r="J339" s="3641"/>
      <c r="K339" s="3641"/>
      <c r="L339" s="3641"/>
      <c r="M339" s="3641"/>
      <c r="N339" s="3641"/>
      <c r="O339" s="3641"/>
      <c r="P339" s="3641"/>
      <c r="Q339" s="3641"/>
      <c r="R339" s="3641"/>
      <c r="S339" s="3641"/>
      <c r="T339" s="3641"/>
      <c r="U339" s="3641"/>
      <c r="V339" s="3641"/>
      <c r="W339" s="3641"/>
      <c r="X339" s="3641"/>
      <c r="Y339" s="3641"/>
      <c r="Z339" s="3641"/>
      <c r="AA339" s="3641"/>
      <c r="AB339" s="3641"/>
      <c r="AC339" s="3641"/>
    </row>
    <row r="340" spans="1:29">
      <c r="A340" s="3641"/>
      <c r="B340" s="3641"/>
      <c r="C340" s="3641"/>
      <c r="D340" s="3641"/>
      <c r="E340" s="3641"/>
      <c r="F340" s="3641"/>
      <c r="G340" s="3641"/>
      <c r="H340" s="3641"/>
      <c r="I340" s="3641"/>
      <c r="J340" s="3641"/>
      <c r="K340" s="3641"/>
      <c r="L340" s="3641"/>
      <c r="M340" s="3641"/>
      <c r="N340" s="3641"/>
      <c r="O340" s="3641"/>
      <c r="P340" s="3641"/>
      <c r="Q340" s="3641"/>
      <c r="R340" s="3641"/>
      <c r="S340" s="3641"/>
      <c r="T340" s="3641"/>
      <c r="U340" s="3641"/>
      <c r="V340" s="3641"/>
      <c r="W340" s="3641"/>
      <c r="X340" s="3641"/>
      <c r="Y340" s="3641"/>
      <c r="Z340" s="3641"/>
      <c r="AA340" s="3641"/>
      <c r="AB340" s="3641"/>
      <c r="AC340" s="3641"/>
    </row>
    <row r="341" spans="1:29">
      <c r="A341" s="3641"/>
      <c r="B341" s="3641"/>
      <c r="C341" s="3641"/>
      <c r="D341" s="3641"/>
      <c r="E341" s="3641"/>
      <c r="F341" s="3641"/>
      <c r="G341" s="3641"/>
      <c r="H341" s="3641"/>
      <c r="I341" s="3641"/>
      <c r="J341" s="3641"/>
      <c r="K341" s="3641"/>
      <c r="L341" s="3641"/>
      <c r="M341" s="3641"/>
      <c r="N341" s="3641"/>
      <c r="O341" s="3641"/>
      <c r="P341" s="3641"/>
      <c r="Q341" s="3641"/>
      <c r="R341" s="3641"/>
      <c r="S341" s="3641"/>
      <c r="T341" s="3641"/>
      <c r="U341" s="3641"/>
      <c r="V341" s="3641"/>
      <c r="W341" s="3641"/>
      <c r="X341" s="3641"/>
      <c r="Y341" s="3641"/>
      <c r="Z341" s="3641"/>
      <c r="AA341" s="3641"/>
      <c r="AB341" s="3641"/>
      <c r="AC341" s="3641"/>
    </row>
    <row r="342" spans="1:29">
      <c r="A342" s="3641"/>
      <c r="B342" s="3641"/>
      <c r="C342" s="3641"/>
      <c r="D342" s="3641"/>
      <c r="E342" s="3641"/>
      <c r="F342" s="3641"/>
      <c r="G342" s="3641"/>
      <c r="H342" s="3641"/>
      <c r="I342" s="3641"/>
      <c r="J342" s="3641"/>
      <c r="K342" s="3641"/>
      <c r="L342" s="3641"/>
      <c r="M342" s="3641"/>
      <c r="N342" s="3641"/>
      <c r="O342" s="3641"/>
      <c r="P342" s="3641"/>
      <c r="Q342" s="3641"/>
      <c r="R342" s="3641"/>
      <c r="S342" s="3641"/>
      <c r="T342" s="3641"/>
      <c r="U342" s="3641"/>
      <c r="V342" s="3641"/>
      <c r="W342" s="3641"/>
      <c r="X342" s="3641"/>
      <c r="Y342" s="3641"/>
      <c r="Z342" s="3641"/>
      <c r="AA342" s="3641"/>
      <c r="AB342" s="3641"/>
      <c r="AC342" s="3641"/>
    </row>
    <row r="343" spans="1:29">
      <c r="A343" s="3641"/>
      <c r="B343" s="3641"/>
      <c r="C343" s="3641"/>
      <c r="D343" s="3641"/>
      <c r="E343" s="3641"/>
      <c r="F343" s="3641"/>
      <c r="G343" s="3641"/>
      <c r="H343" s="3641"/>
      <c r="I343" s="3641"/>
      <c r="J343" s="3641"/>
      <c r="K343" s="3641"/>
      <c r="L343" s="3641"/>
      <c r="M343" s="3641"/>
      <c r="N343" s="3641"/>
      <c r="O343" s="3641"/>
      <c r="P343" s="3641"/>
      <c r="Q343" s="3641"/>
      <c r="R343" s="3641"/>
      <c r="S343" s="3641"/>
      <c r="T343" s="3641"/>
      <c r="U343" s="3641"/>
      <c r="V343" s="3641"/>
      <c r="W343" s="3641"/>
      <c r="X343" s="3641"/>
      <c r="Y343" s="3641"/>
      <c r="Z343" s="3641"/>
      <c r="AA343" s="3641"/>
      <c r="AB343" s="3641"/>
      <c r="AC343" s="3641"/>
    </row>
    <row r="344" spans="1:29">
      <c r="A344" s="3641"/>
      <c r="B344" s="3641"/>
      <c r="C344" s="3641"/>
      <c r="D344" s="3641"/>
      <c r="E344" s="3641"/>
      <c r="F344" s="3641"/>
      <c r="G344" s="3641"/>
      <c r="H344" s="3641"/>
      <c r="I344" s="3641"/>
      <c r="J344" s="3641"/>
      <c r="K344" s="3641"/>
      <c r="L344" s="3641"/>
      <c r="M344" s="3641"/>
      <c r="N344" s="3641"/>
      <c r="O344" s="3641"/>
      <c r="P344" s="3641"/>
      <c r="Q344" s="3641"/>
      <c r="R344" s="3641"/>
      <c r="S344" s="3641"/>
      <c r="T344" s="3641"/>
      <c r="U344" s="3641"/>
      <c r="V344" s="3641"/>
      <c r="W344" s="3641"/>
      <c r="X344" s="3641"/>
      <c r="Y344" s="3641"/>
      <c r="Z344" s="3641"/>
      <c r="AA344" s="3641"/>
      <c r="AB344" s="3641"/>
      <c r="AC344" s="3641"/>
    </row>
    <row r="345" spans="1:29">
      <c r="A345" s="3641"/>
      <c r="B345" s="3641"/>
      <c r="C345" s="3641"/>
      <c r="D345" s="3641"/>
      <c r="E345" s="3641"/>
      <c r="F345" s="3641"/>
      <c r="G345" s="3641"/>
      <c r="H345" s="3641"/>
      <c r="I345" s="3641"/>
      <c r="J345" s="3641"/>
      <c r="K345" s="3641"/>
      <c r="L345" s="3641"/>
      <c r="M345" s="3641"/>
      <c r="N345" s="3641"/>
      <c r="O345" s="3641"/>
      <c r="P345" s="3641"/>
      <c r="Q345" s="3641"/>
      <c r="R345" s="3641"/>
      <c r="S345" s="3641"/>
      <c r="T345" s="3641"/>
      <c r="U345" s="3641"/>
      <c r="V345" s="3641"/>
      <c r="W345" s="3641"/>
      <c r="X345" s="3641"/>
      <c r="Y345" s="3641"/>
      <c r="Z345" s="3641"/>
      <c r="AA345" s="3641"/>
      <c r="AB345" s="3641"/>
      <c r="AC345" s="3641"/>
    </row>
    <row r="346" spans="1:29">
      <c r="A346" s="3641"/>
      <c r="B346" s="3641"/>
      <c r="C346" s="3641"/>
      <c r="D346" s="3641"/>
      <c r="E346" s="3641"/>
      <c r="F346" s="3641"/>
      <c r="G346" s="3641"/>
      <c r="H346" s="3641"/>
      <c r="I346" s="3641"/>
      <c r="J346" s="3641"/>
      <c r="K346" s="3641"/>
      <c r="L346" s="3641"/>
      <c r="M346" s="3641"/>
      <c r="N346" s="3641"/>
      <c r="O346" s="3641"/>
      <c r="P346" s="3641"/>
      <c r="Q346" s="3641"/>
      <c r="R346" s="3641"/>
      <c r="S346" s="3641"/>
      <c r="T346" s="3641"/>
      <c r="U346" s="3641"/>
      <c r="V346" s="3641"/>
      <c r="W346" s="3641"/>
      <c r="X346" s="3641"/>
      <c r="Y346" s="3641"/>
      <c r="Z346" s="3641"/>
      <c r="AA346" s="3641"/>
      <c r="AB346" s="3641"/>
      <c r="AC346" s="3641"/>
    </row>
    <row r="347" spans="1:29">
      <c r="A347" s="3641"/>
      <c r="B347" s="3641"/>
      <c r="C347" s="3641"/>
      <c r="D347" s="3641"/>
      <c r="E347" s="3641"/>
      <c r="F347" s="3641"/>
      <c r="G347" s="3641"/>
      <c r="H347" s="3641"/>
      <c r="I347" s="3641"/>
      <c r="J347" s="3641"/>
      <c r="K347" s="3641"/>
      <c r="L347" s="3641"/>
      <c r="M347" s="3641"/>
      <c r="N347" s="3641"/>
      <c r="O347" s="3641"/>
      <c r="P347" s="3641"/>
      <c r="Q347" s="3641"/>
      <c r="R347" s="3641"/>
      <c r="S347" s="3641"/>
      <c r="T347" s="3641"/>
      <c r="U347" s="3641"/>
      <c r="V347" s="3641"/>
      <c r="W347" s="3641"/>
      <c r="X347" s="3641"/>
      <c r="Y347" s="3641"/>
      <c r="Z347" s="3641"/>
      <c r="AA347" s="3641"/>
      <c r="AB347" s="3641"/>
      <c r="AC347" s="3641"/>
    </row>
    <row r="348" spans="1:29">
      <c r="A348" s="3641"/>
      <c r="B348" s="3641"/>
      <c r="C348" s="3641"/>
      <c r="D348" s="3641"/>
      <c r="E348" s="3641"/>
      <c r="F348" s="3641"/>
      <c r="G348" s="3641"/>
      <c r="H348" s="3641"/>
      <c r="I348" s="3641"/>
      <c r="J348" s="3641"/>
      <c r="K348" s="3641"/>
      <c r="L348" s="3641"/>
      <c r="M348" s="3641"/>
      <c r="N348" s="3641"/>
      <c r="O348" s="3641"/>
      <c r="P348" s="3641"/>
      <c r="Q348" s="3641"/>
      <c r="R348" s="3641"/>
      <c r="S348" s="3641"/>
      <c r="T348" s="3641"/>
      <c r="U348" s="3641"/>
      <c r="V348" s="3641"/>
      <c r="W348" s="3641"/>
      <c r="X348" s="3641"/>
      <c r="Y348" s="3641"/>
      <c r="Z348" s="3641"/>
      <c r="AA348" s="3641"/>
      <c r="AB348" s="3641"/>
      <c r="AC348" s="3641"/>
    </row>
    <row r="349" spans="1:29">
      <c r="A349" s="3641"/>
      <c r="B349" s="3641"/>
      <c r="C349" s="3641"/>
      <c r="D349" s="3641"/>
      <c r="E349" s="3641"/>
      <c r="F349" s="3641"/>
      <c r="G349" s="3641"/>
      <c r="H349" s="3641"/>
      <c r="I349" s="3641"/>
      <c r="J349" s="3641"/>
      <c r="K349" s="3641"/>
      <c r="L349" s="3641"/>
      <c r="M349" s="3641"/>
      <c r="N349" s="3641"/>
      <c r="O349" s="3641"/>
      <c r="P349" s="3641"/>
      <c r="Q349" s="3641"/>
      <c r="R349" s="3641"/>
      <c r="S349" s="3641"/>
      <c r="T349" s="3641"/>
      <c r="U349" s="3641"/>
      <c r="V349" s="3641"/>
      <c r="W349" s="3641"/>
      <c r="X349" s="3641"/>
      <c r="Y349" s="3641"/>
      <c r="Z349" s="3641"/>
      <c r="AA349" s="3641"/>
      <c r="AB349" s="3641"/>
      <c r="AC349" s="3641"/>
    </row>
    <row r="350" spans="1:29">
      <c r="A350" s="3641"/>
      <c r="B350" s="3641"/>
      <c r="C350" s="3641"/>
      <c r="D350" s="3641"/>
      <c r="E350" s="3641"/>
      <c r="F350" s="3641"/>
      <c r="G350" s="3641"/>
      <c r="H350" s="3641"/>
      <c r="I350" s="3641"/>
      <c r="J350" s="3641"/>
      <c r="K350" s="3641"/>
      <c r="L350" s="3641"/>
      <c r="M350" s="3641"/>
      <c r="N350" s="3641"/>
      <c r="O350" s="3641"/>
      <c r="P350" s="3641"/>
      <c r="Q350" s="3641"/>
      <c r="R350" s="3641"/>
      <c r="S350" s="3641"/>
      <c r="T350" s="3641"/>
      <c r="U350" s="3641"/>
      <c r="V350" s="3641"/>
      <c r="W350" s="3641"/>
      <c r="X350" s="3641"/>
      <c r="Y350" s="3641"/>
      <c r="Z350" s="3641"/>
      <c r="AA350" s="3641"/>
      <c r="AB350" s="3641"/>
      <c r="AC350" s="3641"/>
    </row>
    <row r="351" spans="1:29">
      <c r="A351" s="3641"/>
      <c r="B351" s="3641"/>
      <c r="C351" s="3641"/>
      <c r="D351" s="3641"/>
      <c r="E351" s="3641"/>
      <c r="F351" s="3641"/>
      <c r="G351" s="3641"/>
      <c r="H351" s="3641"/>
      <c r="I351" s="3641"/>
      <c r="J351" s="3641"/>
      <c r="K351" s="3641"/>
      <c r="L351" s="3641"/>
      <c r="M351" s="3641"/>
      <c r="N351" s="3641"/>
      <c r="O351" s="3641"/>
      <c r="P351" s="3641"/>
      <c r="Q351" s="3641"/>
      <c r="R351" s="3641"/>
      <c r="S351" s="3641"/>
      <c r="T351" s="3641"/>
      <c r="U351" s="3641"/>
      <c r="V351" s="3641"/>
      <c r="W351" s="3641"/>
      <c r="X351" s="3641"/>
      <c r="Y351" s="3641"/>
      <c r="Z351" s="3641"/>
      <c r="AA351" s="3641"/>
      <c r="AB351" s="3641"/>
      <c r="AC351" s="3641"/>
    </row>
    <row r="352" spans="1:29">
      <c r="A352" s="3641"/>
      <c r="B352" s="3641"/>
      <c r="C352" s="3641"/>
      <c r="D352" s="3641"/>
      <c r="E352" s="3641"/>
      <c r="F352" s="3641"/>
      <c r="G352" s="3641"/>
      <c r="H352" s="3641"/>
      <c r="I352" s="3641"/>
      <c r="J352" s="3641"/>
      <c r="K352" s="3641"/>
      <c r="L352" s="3641"/>
      <c r="M352" s="3641"/>
      <c r="N352" s="3641"/>
      <c r="O352" s="3641"/>
      <c r="P352" s="3641"/>
      <c r="Q352" s="3641"/>
      <c r="R352" s="3641"/>
      <c r="S352" s="3641"/>
      <c r="T352" s="3641"/>
      <c r="U352" s="3641"/>
      <c r="V352" s="3641"/>
      <c r="W352" s="3641"/>
      <c r="X352" s="3641"/>
      <c r="Y352" s="3641"/>
      <c r="Z352" s="3641"/>
      <c r="AA352" s="3641"/>
      <c r="AB352" s="3641"/>
      <c r="AC352" s="3641"/>
    </row>
    <row r="353" spans="1:29">
      <c r="A353" s="3641"/>
      <c r="B353" s="3641"/>
      <c r="C353" s="3641"/>
      <c r="D353" s="3641"/>
      <c r="E353" s="3641"/>
      <c r="F353" s="3641"/>
      <c r="G353" s="3641"/>
      <c r="H353" s="3641"/>
      <c r="I353" s="3641"/>
      <c r="J353" s="3641"/>
      <c r="K353" s="3641"/>
      <c r="L353" s="3641"/>
      <c r="M353" s="3641"/>
      <c r="N353" s="3641"/>
      <c r="O353" s="3641"/>
      <c r="P353" s="3641"/>
      <c r="Q353" s="3641"/>
      <c r="R353" s="3641"/>
      <c r="S353" s="3641"/>
      <c r="T353" s="3641"/>
      <c r="U353" s="3641"/>
      <c r="V353" s="3641"/>
      <c r="W353" s="3641"/>
      <c r="X353" s="3641"/>
      <c r="Y353" s="3641"/>
      <c r="Z353" s="3641"/>
      <c r="AA353" s="3641"/>
      <c r="AB353" s="3641"/>
      <c r="AC353" s="3641"/>
    </row>
    <row r="354" spans="1:29">
      <c r="A354" s="3641"/>
      <c r="B354" s="3641"/>
      <c r="C354" s="3641"/>
      <c r="D354" s="3641"/>
      <c r="E354" s="3641"/>
      <c r="F354" s="3641"/>
      <c r="G354" s="3641"/>
      <c r="H354" s="3641"/>
      <c r="I354" s="3641"/>
      <c r="J354" s="3641"/>
      <c r="K354" s="3641"/>
      <c r="L354" s="3641"/>
      <c r="M354" s="3641"/>
      <c r="N354" s="3641"/>
      <c r="O354" s="3641"/>
      <c r="P354" s="3641"/>
      <c r="Q354" s="3641"/>
      <c r="R354" s="3641"/>
      <c r="S354" s="3641"/>
      <c r="T354" s="3641"/>
      <c r="U354" s="3641"/>
      <c r="V354" s="3641"/>
      <c r="W354" s="3641"/>
      <c r="X354" s="3641"/>
      <c r="Y354" s="3641"/>
      <c r="Z354" s="3641"/>
      <c r="AA354" s="3641"/>
      <c r="AB354" s="3641"/>
      <c r="AC354" s="3641"/>
    </row>
    <row r="355" spans="1:29">
      <c r="A355" s="3641"/>
      <c r="B355" s="3641"/>
      <c r="C355" s="3641"/>
      <c r="D355" s="3641"/>
      <c r="E355" s="3641"/>
      <c r="F355" s="3641"/>
      <c r="G355" s="3641"/>
      <c r="H355" s="3641"/>
      <c r="I355" s="3641"/>
      <c r="J355" s="3641"/>
      <c r="K355" s="3641"/>
      <c r="L355" s="3641"/>
      <c r="M355" s="3641"/>
      <c r="N355" s="3641"/>
      <c r="O355" s="3641"/>
      <c r="P355" s="3641"/>
      <c r="Q355" s="3641"/>
      <c r="R355" s="3641"/>
      <c r="S355" s="3641"/>
      <c r="T355" s="3641"/>
      <c r="U355" s="3641"/>
      <c r="V355" s="3641"/>
      <c r="W355" s="3641"/>
      <c r="X355" s="3641"/>
      <c r="Y355" s="3641"/>
      <c r="Z355" s="3641"/>
      <c r="AA355" s="3641"/>
      <c r="AB355" s="3641"/>
      <c r="AC355" s="3641"/>
    </row>
    <row r="356" spans="1:29">
      <c r="A356" s="3641"/>
      <c r="B356" s="3641"/>
      <c r="C356" s="3641"/>
      <c r="D356" s="3641"/>
      <c r="E356" s="3641"/>
      <c r="F356" s="3641"/>
      <c r="G356" s="3641"/>
      <c r="H356" s="3641"/>
      <c r="I356" s="3641"/>
      <c r="J356" s="3641"/>
      <c r="K356" s="3641"/>
      <c r="L356" s="3641"/>
      <c r="M356" s="3641"/>
      <c r="N356" s="3641"/>
      <c r="O356" s="3641"/>
      <c r="P356" s="3641"/>
      <c r="Q356" s="3641"/>
      <c r="R356" s="3641"/>
      <c r="S356" s="3641"/>
      <c r="T356" s="3641"/>
      <c r="U356" s="3641"/>
      <c r="V356" s="3641"/>
      <c r="W356" s="3641"/>
      <c r="X356" s="3641"/>
      <c r="Y356" s="3641"/>
      <c r="Z356" s="3641"/>
      <c r="AA356" s="3641"/>
      <c r="AB356" s="3641"/>
      <c r="AC356" s="3641"/>
    </row>
    <row r="357" spans="1:29">
      <c r="A357" s="3641"/>
      <c r="B357" s="3641"/>
      <c r="C357" s="3641"/>
      <c r="D357" s="3641"/>
      <c r="E357" s="3641"/>
      <c r="F357" s="3641"/>
      <c r="G357" s="3641"/>
      <c r="H357" s="3641"/>
      <c r="I357" s="3641"/>
      <c r="J357" s="3641"/>
      <c r="K357" s="3641"/>
      <c r="L357" s="3641"/>
      <c r="M357" s="3641"/>
      <c r="N357" s="3641"/>
      <c r="O357" s="3641"/>
      <c r="P357" s="3641"/>
      <c r="Q357" s="3641"/>
      <c r="R357" s="3641"/>
      <c r="S357" s="3641"/>
      <c r="T357" s="3641"/>
      <c r="U357" s="3641"/>
      <c r="V357" s="3641"/>
      <c r="W357" s="3641"/>
      <c r="X357" s="3641"/>
      <c r="Y357" s="3641"/>
      <c r="Z357" s="3641"/>
      <c r="AA357" s="3641"/>
      <c r="AB357" s="3641"/>
      <c r="AC357" s="3641"/>
    </row>
    <row r="358" spans="1:29">
      <c r="A358" s="3641"/>
      <c r="B358" s="3641"/>
      <c r="C358" s="3641"/>
      <c r="D358" s="3641"/>
      <c r="E358" s="3641"/>
      <c r="F358" s="3641"/>
      <c r="G358" s="3641"/>
      <c r="H358" s="3641"/>
      <c r="I358" s="3641"/>
      <c r="J358" s="3641"/>
      <c r="K358" s="3641"/>
      <c r="L358" s="3641"/>
      <c r="M358" s="3641"/>
      <c r="N358" s="3641"/>
      <c r="O358" s="3641"/>
      <c r="P358" s="3641"/>
      <c r="Q358" s="3641"/>
      <c r="R358" s="3641"/>
      <c r="S358" s="3641"/>
      <c r="T358" s="3641"/>
      <c r="U358" s="3641"/>
      <c r="V358" s="3641"/>
      <c r="W358" s="3641"/>
      <c r="X358" s="3641"/>
      <c r="Y358" s="3641"/>
      <c r="Z358" s="3641"/>
      <c r="AA358" s="3641"/>
      <c r="AB358" s="3641"/>
      <c r="AC358" s="3641"/>
    </row>
    <row r="359" spans="1:29">
      <c r="A359" s="3641"/>
      <c r="B359" s="3641"/>
      <c r="C359" s="3641"/>
      <c r="D359" s="3641"/>
      <c r="E359" s="3641"/>
      <c r="F359" s="3641"/>
      <c r="G359" s="3641"/>
      <c r="H359" s="3641"/>
      <c r="I359" s="3641"/>
      <c r="J359" s="3641"/>
      <c r="K359" s="3641"/>
      <c r="L359" s="3641"/>
      <c r="M359" s="3641"/>
      <c r="N359" s="3641"/>
      <c r="O359" s="3641"/>
      <c r="P359" s="3641"/>
      <c r="Q359" s="3641"/>
      <c r="R359" s="3641"/>
      <c r="S359" s="3641"/>
      <c r="T359" s="3641"/>
      <c r="U359" s="3641"/>
      <c r="V359" s="3641"/>
      <c r="W359" s="3641"/>
      <c r="X359" s="3641"/>
      <c r="Y359" s="3641"/>
      <c r="Z359" s="3641"/>
      <c r="AA359" s="3641"/>
      <c r="AB359" s="3641"/>
      <c r="AC359" s="3641"/>
    </row>
    <row r="360" spans="1:29">
      <c r="A360" s="3641"/>
      <c r="B360" s="3641"/>
      <c r="C360" s="3641"/>
      <c r="D360" s="3641"/>
      <c r="E360" s="3641"/>
      <c r="F360" s="3641"/>
      <c r="G360" s="3641"/>
      <c r="H360" s="3641"/>
      <c r="I360" s="3641"/>
      <c r="J360" s="3641"/>
      <c r="K360" s="3641"/>
      <c r="L360" s="3641"/>
      <c r="M360" s="3641"/>
      <c r="N360" s="3641"/>
      <c r="O360" s="3641"/>
      <c r="P360" s="3641"/>
      <c r="Q360" s="3641"/>
      <c r="R360" s="3641"/>
      <c r="S360" s="3641"/>
      <c r="T360" s="3641"/>
      <c r="U360" s="3641"/>
      <c r="V360" s="3641"/>
      <c r="W360" s="3641"/>
      <c r="X360" s="3641"/>
      <c r="Y360" s="3641"/>
      <c r="Z360" s="3641"/>
      <c r="AA360" s="3641"/>
      <c r="AB360" s="3641"/>
      <c r="AC360" s="3641"/>
    </row>
    <row r="361" spans="1:29">
      <c r="A361" s="3641"/>
      <c r="B361" s="3641"/>
      <c r="C361" s="3641"/>
      <c r="D361" s="3641"/>
      <c r="E361" s="3641"/>
      <c r="F361" s="3641"/>
      <c r="G361" s="3641"/>
      <c r="H361" s="3641"/>
      <c r="I361" s="3641"/>
      <c r="J361" s="3641"/>
      <c r="K361" s="3641"/>
      <c r="L361" s="3641"/>
      <c r="M361" s="3641"/>
      <c r="N361" s="3641"/>
      <c r="O361" s="3641"/>
      <c r="P361" s="3641"/>
      <c r="Q361" s="3641"/>
      <c r="R361" s="3641"/>
      <c r="S361" s="3641"/>
      <c r="T361" s="3641"/>
      <c r="U361" s="3641"/>
      <c r="V361" s="3641"/>
      <c r="W361" s="3641"/>
      <c r="X361" s="3641"/>
      <c r="Y361" s="3641"/>
      <c r="Z361" s="3641"/>
      <c r="AA361" s="3641"/>
      <c r="AB361" s="3641"/>
      <c r="AC361" s="3641"/>
    </row>
    <row r="362" spans="1:29">
      <c r="A362" s="3641"/>
      <c r="B362" s="3641"/>
      <c r="C362" s="3641"/>
      <c r="D362" s="3641"/>
      <c r="E362" s="3641"/>
      <c r="F362" s="3641"/>
      <c r="G362" s="3641"/>
      <c r="H362" s="3641"/>
      <c r="I362" s="3641"/>
      <c r="J362" s="3641"/>
      <c r="K362" s="3641"/>
      <c r="L362" s="3641"/>
      <c r="M362" s="3641"/>
      <c r="N362" s="3641"/>
      <c r="O362" s="3641"/>
      <c r="P362" s="3641"/>
      <c r="Q362" s="3641"/>
      <c r="R362" s="3641"/>
      <c r="S362" s="3641"/>
      <c r="T362" s="3641"/>
      <c r="U362" s="3641"/>
      <c r="V362" s="3641"/>
      <c r="W362" s="3641"/>
      <c r="X362" s="3641"/>
      <c r="Y362" s="3641"/>
      <c r="Z362" s="3641"/>
      <c r="AA362" s="3641"/>
      <c r="AB362" s="3641"/>
      <c r="AC362" s="3641"/>
    </row>
    <row r="363" spans="1:29">
      <c r="A363" s="3641"/>
      <c r="B363" s="3641"/>
      <c r="C363" s="3641"/>
      <c r="D363" s="3641"/>
      <c r="E363" s="3641"/>
      <c r="F363" s="3641"/>
      <c r="G363" s="3641"/>
      <c r="H363" s="3641"/>
      <c r="I363" s="3641"/>
      <c r="J363" s="3641"/>
      <c r="K363" s="3641"/>
      <c r="L363" s="3641"/>
      <c r="M363" s="3641"/>
      <c r="N363" s="3641"/>
      <c r="O363" s="3641"/>
      <c r="P363" s="3641"/>
      <c r="Q363" s="3641"/>
      <c r="R363" s="3641"/>
      <c r="S363" s="3641"/>
      <c r="T363" s="3641"/>
      <c r="U363" s="3641"/>
      <c r="V363" s="3641"/>
      <c r="W363" s="3641"/>
      <c r="X363" s="3641"/>
      <c r="Y363" s="3641"/>
      <c r="Z363" s="3641"/>
      <c r="AA363" s="3641"/>
      <c r="AB363" s="3641"/>
      <c r="AC363" s="3641"/>
    </row>
    <row r="364" spans="1:29">
      <c r="A364" s="3641"/>
      <c r="B364" s="3641"/>
      <c r="C364" s="3641"/>
      <c r="D364" s="3641"/>
      <c r="E364" s="3641"/>
      <c r="F364" s="3641"/>
      <c r="G364" s="3641"/>
      <c r="H364" s="3641"/>
      <c r="I364" s="3641"/>
      <c r="J364" s="3641"/>
      <c r="K364" s="3641"/>
      <c r="L364" s="3641"/>
      <c r="M364" s="3641"/>
      <c r="N364" s="3641"/>
      <c r="O364" s="3641"/>
      <c r="P364" s="3641"/>
      <c r="Q364" s="3641"/>
      <c r="R364" s="3641"/>
      <c r="S364" s="3641"/>
      <c r="T364" s="3641"/>
      <c r="U364" s="3641"/>
      <c r="V364" s="3641"/>
      <c r="W364" s="3641"/>
      <c r="X364" s="3641"/>
      <c r="Y364" s="3641"/>
      <c r="Z364" s="3641"/>
      <c r="AA364" s="3641"/>
      <c r="AB364" s="3641"/>
      <c r="AC364" s="3641"/>
    </row>
    <row r="365" spans="1:29">
      <c r="A365" s="3641"/>
      <c r="B365" s="3641"/>
      <c r="C365" s="3641"/>
      <c r="D365" s="3641"/>
      <c r="E365" s="3641"/>
      <c r="F365" s="3641"/>
      <c r="G365" s="3641"/>
      <c r="H365" s="3641"/>
      <c r="I365" s="3641"/>
      <c r="J365" s="3641"/>
      <c r="K365" s="3641"/>
      <c r="L365" s="3641"/>
      <c r="M365" s="3641"/>
      <c r="N365" s="3641"/>
      <c r="O365" s="3641"/>
      <c r="P365" s="3641"/>
      <c r="Q365" s="3641"/>
      <c r="R365" s="3641"/>
      <c r="S365" s="3641"/>
      <c r="T365" s="3641"/>
      <c r="U365" s="3641"/>
      <c r="V365" s="3641"/>
      <c r="W365" s="3641"/>
      <c r="X365" s="3641"/>
      <c r="Y365" s="3641"/>
      <c r="Z365" s="3641"/>
      <c r="AA365" s="3641"/>
      <c r="AB365" s="3641"/>
      <c r="AC365" s="3641"/>
    </row>
    <row r="366" spans="1:29">
      <c r="A366" s="3641"/>
      <c r="B366" s="3641"/>
      <c r="C366" s="3641"/>
      <c r="D366" s="3641"/>
      <c r="E366" s="3641"/>
      <c r="F366" s="3641"/>
      <c r="G366" s="3641"/>
      <c r="H366" s="3641"/>
      <c r="I366" s="3641"/>
      <c r="J366" s="3641"/>
      <c r="K366" s="3641"/>
      <c r="L366" s="3641"/>
      <c r="M366" s="3641"/>
      <c r="N366" s="3641"/>
      <c r="O366" s="3641"/>
      <c r="P366" s="3641"/>
      <c r="Q366" s="3641"/>
      <c r="R366" s="3641"/>
      <c r="S366" s="3641"/>
      <c r="T366" s="3641"/>
      <c r="U366" s="3641"/>
      <c r="V366" s="3641"/>
      <c r="W366" s="3641"/>
      <c r="X366" s="3641"/>
      <c r="Y366" s="3641"/>
      <c r="Z366" s="3641"/>
      <c r="AA366" s="3641"/>
      <c r="AB366" s="3641"/>
      <c r="AC366" s="3641"/>
    </row>
    <row r="367" spans="1:29">
      <c r="A367" s="3641"/>
      <c r="B367" s="3641"/>
      <c r="C367" s="3641"/>
      <c r="D367" s="3641"/>
      <c r="E367" s="3641"/>
      <c r="F367" s="3641"/>
      <c r="G367" s="3641"/>
      <c r="H367" s="3641"/>
      <c r="I367" s="3641"/>
      <c r="J367" s="3641"/>
      <c r="K367" s="3641"/>
      <c r="L367" s="3641"/>
      <c r="M367" s="3641"/>
      <c r="N367" s="3641"/>
      <c r="O367" s="3641"/>
      <c r="P367" s="3641"/>
      <c r="Q367" s="3641"/>
      <c r="R367" s="3641"/>
      <c r="S367" s="3641"/>
      <c r="T367" s="3641"/>
      <c r="U367" s="3641"/>
      <c r="V367" s="3641"/>
      <c r="W367" s="3641"/>
      <c r="X367" s="3641"/>
      <c r="Y367" s="3641"/>
      <c r="Z367" s="3641"/>
      <c r="AA367" s="3641"/>
      <c r="AB367" s="3641"/>
      <c r="AC367" s="3641"/>
    </row>
    <row r="368" spans="1:29">
      <c r="A368" s="3641"/>
      <c r="B368" s="3641"/>
      <c r="C368" s="3641"/>
      <c r="D368" s="3641"/>
      <c r="E368" s="3641"/>
      <c r="F368" s="3641"/>
      <c r="G368" s="3641"/>
      <c r="H368" s="3641"/>
      <c r="I368" s="3641"/>
      <c r="J368" s="3641"/>
      <c r="K368" s="3641"/>
      <c r="L368" s="3641"/>
      <c r="M368" s="3641"/>
      <c r="N368" s="3641"/>
      <c r="O368" s="3641"/>
      <c r="P368" s="3641"/>
      <c r="Q368" s="3641"/>
      <c r="R368" s="3641"/>
      <c r="S368" s="3641"/>
      <c r="T368" s="3641"/>
      <c r="U368" s="3641"/>
      <c r="V368" s="3641"/>
      <c r="W368" s="3641"/>
      <c r="X368" s="3641"/>
      <c r="Y368" s="3641"/>
      <c r="Z368" s="3641"/>
      <c r="AA368" s="3641"/>
      <c r="AB368" s="3641"/>
      <c r="AC368" s="3641"/>
    </row>
    <row r="369" spans="1:29">
      <c r="A369" s="3641"/>
      <c r="B369" s="3641"/>
      <c r="C369" s="3641"/>
      <c r="D369" s="3641"/>
      <c r="E369" s="3641"/>
      <c r="F369" s="3641"/>
      <c r="G369" s="3641"/>
      <c r="H369" s="3641"/>
      <c r="I369" s="3641"/>
      <c r="J369" s="3641"/>
      <c r="K369" s="3641"/>
      <c r="L369" s="3641"/>
      <c r="M369" s="3641"/>
      <c r="N369" s="3641"/>
      <c r="O369" s="3641"/>
      <c r="P369" s="3641"/>
      <c r="Q369" s="3641"/>
      <c r="R369" s="3641"/>
      <c r="S369" s="3641"/>
      <c r="T369" s="3641"/>
      <c r="U369" s="3641"/>
      <c r="V369" s="3641"/>
      <c r="W369" s="3641"/>
      <c r="X369" s="3641"/>
      <c r="Y369" s="3641"/>
      <c r="Z369" s="3641"/>
      <c r="AA369" s="3641"/>
      <c r="AB369" s="3641"/>
      <c r="AC369" s="3641"/>
    </row>
    <row r="370" spans="1:29">
      <c r="A370" s="3641"/>
      <c r="B370" s="3641"/>
      <c r="C370" s="3641"/>
      <c r="D370" s="3641"/>
      <c r="E370" s="3641"/>
      <c r="F370" s="3641"/>
      <c r="G370" s="3641"/>
      <c r="H370" s="3641"/>
      <c r="I370" s="3641"/>
      <c r="J370" s="3641"/>
      <c r="K370" s="3641"/>
      <c r="L370" s="3641"/>
      <c r="M370" s="3641"/>
      <c r="N370" s="3641"/>
      <c r="O370" s="3641"/>
      <c r="P370" s="3641"/>
      <c r="Q370" s="3641"/>
      <c r="R370" s="3641"/>
      <c r="S370" s="3641"/>
      <c r="T370" s="3641"/>
      <c r="U370" s="3641"/>
      <c r="V370" s="3641"/>
      <c r="W370" s="3641"/>
      <c r="X370" s="3641"/>
      <c r="Y370" s="3641"/>
      <c r="Z370" s="3641"/>
      <c r="AA370" s="3641"/>
      <c r="AB370" s="3641"/>
      <c r="AC370" s="3641"/>
    </row>
    <row r="371" spans="1:29">
      <c r="A371" s="3641"/>
      <c r="B371" s="3641"/>
      <c r="C371" s="3641"/>
      <c r="D371" s="3641"/>
      <c r="E371" s="3641"/>
      <c r="F371" s="3641"/>
      <c r="G371" s="3641"/>
      <c r="H371" s="3641"/>
      <c r="I371" s="3641"/>
      <c r="J371" s="3641"/>
      <c r="K371" s="3641"/>
      <c r="L371" s="3641"/>
      <c r="M371" s="3641"/>
      <c r="N371" s="3641"/>
      <c r="O371" s="3641"/>
      <c r="P371" s="3641"/>
      <c r="Q371" s="3641"/>
      <c r="R371" s="3641"/>
      <c r="S371" s="3641"/>
      <c r="T371" s="3641"/>
      <c r="U371" s="3641"/>
      <c r="V371" s="3641"/>
      <c r="W371" s="3641"/>
      <c r="X371" s="3641"/>
      <c r="Y371" s="3641"/>
      <c r="Z371" s="3641"/>
      <c r="AA371" s="3641"/>
      <c r="AB371" s="3641"/>
      <c r="AC371" s="3641"/>
    </row>
    <row r="372" spans="1:29">
      <c r="A372" s="3641"/>
      <c r="B372" s="3641"/>
      <c r="C372" s="3641"/>
      <c r="D372" s="3641"/>
      <c r="E372" s="3641"/>
      <c r="F372" s="3641"/>
      <c r="G372" s="3641"/>
      <c r="H372" s="3641"/>
      <c r="I372" s="3641"/>
      <c r="J372" s="3641"/>
      <c r="K372" s="3641"/>
      <c r="L372" s="3641"/>
      <c r="M372" s="3641"/>
      <c r="N372" s="3641"/>
      <c r="O372" s="3641"/>
      <c r="P372" s="3641"/>
      <c r="Q372" s="3641"/>
      <c r="R372" s="3641"/>
      <c r="S372" s="3641"/>
      <c r="T372" s="3641"/>
      <c r="U372" s="3641"/>
      <c r="V372" s="3641"/>
      <c r="W372" s="3641"/>
      <c r="X372" s="3641"/>
      <c r="Y372" s="3641"/>
      <c r="Z372" s="3641"/>
      <c r="AA372" s="3641"/>
      <c r="AB372" s="3641"/>
      <c r="AC372" s="3641"/>
    </row>
    <row r="373" spans="1:29">
      <c r="A373" s="3641"/>
      <c r="B373" s="3641"/>
      <c r="C373" s="3641"/>
      <c r="D373" s="3641"/>
      <c r="E373" s="3641"/>
      <c r="F373" s="3641"/>
      <c r="G373" s="3641"/>
      <c r="H373" s="3641"/>
      <c r="I373" s="3641"/>
      <c r="J373" s="3641"/>
      <c r="K373" s="3641"/>
      <c r="L373" s="3641"/>
      <c r="M373" s="3641"/>
      <c r="N373" s="3641"/>
      <c r="O373" s="3641"/>
      <c r="P373" s="3641"/>
      <c r="Q373" s="3641"/>
      <c r="R373" s="3641"/>
      <c r="S373" s="3641"/>
      <c r="T373" s="3641"/>
      <c r="U373" s="3641"/>
      <c r="V373" s="3641"/>
      <c r="W373" s="3641"/>
      <c r="X373" s="3641"/>
      <c r="Y373" s="3641"/>
      <c r="Z373" s="3641"/>
      <c r="AA373" s="3641"/>
      <c r="AB373" s="3641"/>
      <c r="AC373" s="3641"/>
    </row>
    <row r="374" spans="1:29">
      <c r="A374" s="3641"/>
      <c r="B374" s="3641"/>
      <c r="C374" s="3641"/>
      <c r="D374" s="3641"/>
      <c r="E374" s="3641"/>
      <c r="F374" s="3641"/>
      <c r="G374" s="3641"/>
      <c r="H374" s="3641"/>
      <c r="I374" s="3641"/>
      <c r="J374" s="3641"/>
      <c r="K374" s="3641"/>
      <c r="L374" s="3641"/>
      <c r="M374" s="3641"/>
      <c r="N374" s="3641"/>
      <c r="O374" s="3641"/>
      <c r="P374" s="3641"/>
      <c r="Q374" s="3641"/>
      <c r="R374" s="3641"/>
      <c r="S374" s="3641"/>
      <c r="T374" s="3641"/>
      <c r="U374" s="3641"/>
      <c r="V374" s="3641"/>
      <c r="W374" s="3641"/>
      <c r="X374" s="3641"/>
      <c r="Y374" s="3641"/>
      <c r="Z374" s="3641"/>
      <c r="AA374" s="3641"/>
      <c r="AB374" s="3641"/>
      <c r="AC374" s="3641"/>
    </row>
    <row r="375" spans="1:29">
      <c r="A375" s="3641"/>
      <c r="B375" s="3641"/>
      <c r="C375" s="3641"/>
      <c r="D375" s="3641"/>
      <c r="E375" s="3641"/>
      <c r="F375" s="3641"/>
      <c r="G375" s="3641"/>
      <c r="H375" s="3641"/>
      <c r="I375" s="3641"/>
      <c r="J375" s="3641"/>
      <c r="K375" s="3641"/>
      <c r="L375" s="3641"/>
      <c r="M375" s="3641"/>
      <c r="N375" s="3641"/>
      <c r="O375" s="3641"/>
      <c r="P375" s="3641"/>
      <c r="Q375" s="3641"/>
      <c r="R375" s="3641"/>
      <c r="S375" s="3641"/>
      <c r="T375" s="3641"/>
      <c r="U375" s="3641"/>
      <c r="V375" s="3641"/>
      <c r="W375" s="3641"/>
      <c r="X375" s="3641"/>
      <c r="Y375" s="3641"/>
      <c r="Z375" s="3641"/>
      <c r="AA375" s="3641"/>
      <c r="AB375" s="3641"/>
      <c r="AC375" s="3641"/>
    </row>
    <row r="376" spans="1:29">
      <c r="A376" s="3641"/>
      <c r="B376" s="3641"/>
      <c r="C376" s="3641"/>
      <c r="D376" s="3641"/>
      <c r="E376" s="3641"/>
      <c r="F376" s="3641"/>
      <c r="G376" s="3641"/>
      <c r="H376" s="3641"/>
      <c r="I376" s="3641"/>
      <c r="J376" s="3641"/>
      <c r="K376" s="3641"/>
      <c r="L376" s="3641"/>
      <c r="M376" s="3641"/>
      <c r="N376" s="3641"/>
      <c r="O376" s="3641"/>
      <c r="P376" s="3641"/>
      <c r="Q376" s="3641"/>
      <c r="R376" s="3641"/>
      <c r="S376" s="3641"/>
      <c r="T376" s="3641"/>
      <c r="U376" s="3641"/>
      <c r="V376" s="3641"/>
      <c r="W376" s="3641"/>
      <c r="X376" s="3641"/>
      <c r="Y376" s="3641"/>
      <c r="Z376" s="3641"/>
      <c r="AA376" s="3641"/>
      <c r="AB376" s="3641"/>
      <c r="AC376" s="3641"/>
    </row>
    <row r="377" spans="1:29">
      <c r="A377" s="3641"/>
      <c r="B377" s="3641"/>
      <c r="C377" s="3641"/>
      <c r="D377" s="3641"/>
      <c r="E377" s="3641"/>
      <c r="F377" s="3641"/>
      <c r="G377" s="3641"/>
      <c r="H377" s="3641"/>
      <c r="I377" s="3641"/>
      <c r="J377" s="3641"/>
      <c r="K377" s="3641"/>
      <c r="L377" s="3641"/>
      <c r="M377" s="3641"/>
      <c r="N377" s="3641"/>
      <c r="O377" s="3641"/>
      <c r="P377" s="3641"/>
      <c r="Q377" s="3641"/>
      <c r="R377" s="3641"/>
      <c r="S377" s="3641"/>
      <c r="T377" s="3641"/>
      <c r="U377" s="3641"/>
      <c r="V377" s="3641"/>
      <c r="W377" s="3641"/>
      <c r="X377" s="3641"/>
      <c r="Y377" s="3641"/>
      <c r="Z377" s="3641"/>
      <c r="AA377" s="3641"/>
      <c r="AB377" s="3641"/>
      <c r="AC377" s="3641"/>
    </row>
    <row r="378" spans="1:29">
      <c r="A378" s="3641"/>
      <c r="B378" s="3641"/>
      <c r="C378" s="3641"/>
      <c r="D378" s="3641"/>
      <c r="E378" s="3641"/>
      <c r="F378" s="3641"/>
      <c r="G378" s="3641"/>
      <c r="H378" s="3641"/>
      <c r="I378" s="3641"/>
      <c r="J378" s="3641"/>
      <c r="K378" s="3641"/>
      <c r="L378" s="3641"/>
      <c r="M378" s="3641"/>
      <c r="N378" s="3641"/>
      <c r="O378" s="3641"/>
      <c r="P378" s="3641"/>
      <c r="Q378" s="3641"/>
      <c r="R378" s="3641"/>
      <c r="S378" s="3641"/>
      <c r="T378" s="3641"/>
      <c r="U378" s="3641"/>
      <c r="V378" s="3641"/>
      <c r="W378" s="3641"/>
      <c r="X378" s="3641"/>
      <c r="Y378" s="3641"/>
      <c r="Z378" s="3641"/>
      <c r="AA378" s="3641"/>
      <c r="AB378" s="3641"/>
      <c r="AC378" s="3641"/>
    </row>
    <row r="379" spans="1:29">
      <c r="A379" s="3641"/>
      <c r="B379" s="3641"/>
      <c r="C379" s="3641"/>
      <c r="D379" s="3641"/>
      <c r="E379" s="3641"/>
      <c r="F379" s="3641"/>
      <c r="G379" s="3641"/>
      <c r="H379" s="3641"/>
      <c r="I379" s="3641"/>
      <c r="J379" s="3641"/>
      <c r="K379" s="3641"/>
      <c r="L379" s="3641"/>
      <c r="M379" s="3641"/>
      <c r="N379" s="3641"/>
      <c r="O379" s="3641"/>
      <c r="P379" s="3641"/>
      <c r="Q379" s="3641"/>
      <c r="R379" s="3641"/>
      <c r="S379" s="3641"/>
      <c r="T379" s="3641"/>
      <c r="U379" s="3641"/>
      <c r="V379" s="3641"/>
      <c r="W379" s="3641"/>
      <c r="X379" s="3641"/>
      <c r="Y379" s="3641"/>
      <c r="Z379" s="3641"/>
      <c r="AA379" s="3641"/>
      <c r="AB379" s="3641"/>
      <c r="AC379" s="3641"/>
    </row>
    <row r="380" spans="1:29">
      <c r="A380" s="3641"/>
      <c r="B380" s="3641"/>
      <c r="C380" s="3641"/>
      <c r="D380" s="3641"/>
      <c r="E380" s="3641"/>
      <c r="F380" s="3641"/>
      <c r="G380" s="3641"/>
      <c r="H380" s="3641"/>
      <c r="I380" s="3641"/>
      <c r="J380" s="3641"/>
      <c r="K380" s="3641"/>
      <c r="L380" s="3641"/>
      <c r="M380" s="3641"/>
      <c r="N380" s="3641"/>
      <c r="O380" s="3641"/>
      <c r="P380" s="3641"/>
      <c r="Q380" s="3641"/>
      <c r="R380" s="3641"/>
      <c r="S380" s="3641"/>
      <c r="T380" s="3641"/>
      <c r="U380" s="3641"/>
      <c r="V380" s="3641"/>
      <c r="W380" s="3641"/>
      <c r="X380" s="3641"/>
      <c r="Y380" s="3641"/>
      <c r="Z380" s="3641"/>
      <c r="AA380" s="3641"/>
      <c r="AB380" s="3641"/>
      <c r="AC380" s="3641"/>
    </row>
    <row r="381" spans="1:29">
      <c r="A381" s="3641"/>
      <c r="B381" s="3641"/>
      <c r="C381" s="3641"/>
      <c r="D381" s="3641"/>
      <c r="E381" s="3641"/>
      <c r="F381" s="3641"/>
      <c r="G381" s="3641"/>
      <c r="H381" s="3641"/>
      <c r="I381" s="3641"/>
      <c r="J381" s="3641"/>
      <c r="K381" s="3641"/>
      <c r="L381" s="3641"/>
      <c r="M381" s="3641"/>
      <c r="N381" s="3641"/>
      <c r="O381" s="3641"/>
      <c r="P381" s="3641"/>
      <c r="Q381" s="3641"/>
      <c r="R381" s="3641"/>
      <c r="S381" s="3641"/>
      <c r="T381" s="3641"/>
      <c r="U381" s="3641"/>
      <c r="V381" s="3641"/>
      <c r="W381" s="3641"/>
      <c r="X381" s="3641"/>
      <c r="Y381" s="3641"/>
      <c r="Z381" s="3641"/>
      <c r="AA381" s="3641"/>
      <c r="AB381" s="3641"/>
      <c r="AC381" s="3641"/>
    </row>
    <row r="382" spans="1:29">
      <c r="A382" s="3641"/>
      <c r="B382" s="3641"/>
      <c r="C382" s="3641"/>
      <c r="D382" s="3641"/>
      <c r="E382" s="3641"/>
      <c r="F382" s="3641"/>
      <c r="G382" s="3641"/>
      <c r="H382" s="3641"/>
      <c r="I382" s="3641"/>
      <c r="J382" s="3641"/>
      <c r="K382" s="3641"/>
      <c r="L382" s="3641"/>
      <c r="M382" s="3641"/>
      <c r="N382" s="3641"/>
      <c r="O382" s="3641"/>
      <c r="P382" s="3641"/>
      <c r="Q382" s="3641"/>
      <c r="R382" s="3641"/>
      <c r="S382" s="3641"/>
      <c r="T382" s="3641"/>
      <c r="U382" s="3641"/>
      <c r="V382" s="3641"/>
      <c r="W382" s="3641"/>
      <c r="X382" s="3641"/>
      <c r="Y382" s="3641"/>
      <c r="Z382" s="3641"/>
      <c r="AA382" s="3641"/>
      <c r="AB382" s="3641"/>
      <c r="AC382" s="3641"/>
    </row>
    <row r="383" spans="1:29">
      <c r="A383" s="3641"/>
      <c r="B383" s="3641"/>
      <c r="C383" s="3641"/>
      <c r="D383" s="3641"/>
      <c r="E383" s="3641"/>
      <c r="F383" s="3641"/>
      <c r="G383" s="3641"/>
      <c r="H383" s="3641"/>
      <c r="I383" s="3641"/>
      <c r="J383" s="3641"/>
      <c r="K383" s="3641"/>
      <c r="L383" s="3641"/>
      <c r="M383" s="3641"/>
      <c r="N383" s="3641"/>
      <c r="O383" s="3641"/>
      <c r="P383" s="3641"/>
      <c r="Q383" s="3641"/>
      <c r="R383" s="3641"/>
      <c r="S383" s="3641"/>
      <c r="T383" s="3641"/>
      <c r="U383" s="3641"/>
      <c r="V383" s="3641"/>
      <c r="W383" s="3641"/>
      <c r="X383" s="3641"/>
      <c r="Y383" s="3641"/>
      <c r="Z383" s="3641"/>
      <c r="AA383" s="3641"/>
      <c r="AB383" s="3641"/>
      <c r="AC383" s="3641"/>
    </row>
    <row r="384" spans="1:29">
      <c r="A384" s="3641"/>
      <c r="B384" s="3641"/>
      <c r="C384" s="3641"/>
      <c r="D384" s="3641"/>
      <c r="E384" s="3641"/>
      <c r="F384" s="3641"/>
      <c r="G384" s="3641"/>
      <c r="H384" s="3641"/>
      <c r="I384" s="3641"/>
      <c r="J384" s="3641"/>
      <c r="K384" s="3641"/>
      <c r="L384" s="3641"/>
      <c r="M384" s="3641"/>
      <c r="N384" s="3641"/>
      <c r="O384" s="3641"/>
      <c r="P384" s="3641"/>
      <c r="Q384" s="3641"/>
      <c r="R384" s="3641"/>
      <c r="S384" s="3641"/>
      <c r="T384" s="3641"/>
      <c r="U384" s="3641"/>
      <c r="V384" s="3641"/>
      <c r="W384" s="3641"/>
      <c r="X384" s="3641"/>
      <c r="Y384" s="3641"/>
      <c r="Z384" s="3641"/>
      <c r="AA384" s="3641"/>
      <c r="AB384" s="3641"/>
      <c r="AC384" s="3641"/>
    </row>
    <row r="385" spans="1:29">
      <c r="A385" s="3641"/>
      <c r="B385" s="3641"/>
      <c r="C385" s="3641"/>
      <c r="D385" s="3641"/>
      <c r="E385" s="3641"/>
      <c r="F385" s="3641"/>
      <c r="G385" s="3641"/>
      <c r="H385" s="3641"/>
      <c r="I385" s="3641"/>
      <c r="J385" s="3641"/>
      <c r="K385" s="3641"/>
      <c r="L385" s="3641"/>
      <c r="M385" s="3641"/>
      <c r="N385" s="3641"/>
      <c r="O385" s="3641"/>
      <c r="P385" s="3641"/>
      <c r="Q385" s="3641"/>
      <c r="R385" s="3641"/>
      <c r="S385" s="3641"/>
      <c r="T385" s="3641"/>
      <c r="U385" s="3641"/>
      <c r="V385" s="3641"/>
      <c r="W385" s="3641"/>
      <c r="X385" s="3641"/>
      <c r="Y385" s="3641"/>
      <c r="Z385" s="3641"/>
      <c r="AA385" s="3641"/>
      <c r="AB385" s="3641"/>
      <c r="AC385" s="3641"/>
    </row>
    <row r="386" spans="1:29">
      <c r="A386" s="3641"/>
      <c r="B386" s="3641"/>
      <c r="C386" s="3641"/>
      <c r="D386" s="3641"/>
      <c r="E386" s="3641"/>
      <c r="F386" s="3641"/>
      <c r="G386" s="3641"/>
      <c r="H386" s="3641"/>
      <c r="I386" s="3641"/>
      <c r="J386" s="3641"/>
      <c r="K386" s="3641"/>
      <c r="L386" s="3641"/>
      <c r="M386" s="3641"/>
      <c r="N386" s="3641"/>
      <c r="O386" s="3641"/>
      <c r="P386" s="3641"/>
      <c r="Q386" s="3641"/>
      <c r="R386" s="3641"/>
      <c r="S386" s="3641"/>
      <c r="T386" s="3641"/>
      <c r="U386" s="3641"/>
      <c r="V386" s="3641"/>
      <c r="W386" s="3641"/>
      <c r="X386" s="3641"/>
      <c r="Y386" s="3641"/>
      <c r="Z386" s="3641"/>
      <c r="AA386" s="3641"/>
      <c r="AB386" s="3641"/>
      <c r="AC386" s="3641"/>
    </row>
    <row r="387" spans="1:29">
      <c r="A387" s="3641"/>
      <c r="B387" s="3641"/>
      <c r="C387" s="3641"/>
      <c r="D387" s="3641"/>
      <c r="E387" s="3641"/>
      <c r="F387" s="3641"/>
      <c r="G387" s="3641"/>
      <c r="H387" s="3641"/>
      <c r="I387" s="3641"/>
      <c r="J387" s="3641"/>
      <c r="K387" s="3641"/>
      <c r="L387" s="3641"/>
      <c r="M387" s="3641"/>
      <c r="N387" s="3641"/>
      <c r="O387" s="3641"/>
      <c r="P387" s="3641"/>
      <c r="Q387" s="3641"/>
      <c r="R387" s="3641"/>
      <c r="S387" s="3641"/>
      <c r="T387" s="3641"/>
      <c r="U387" s="3641"/>
      <c r="V387" s="3641"/>
      <c r="W387" s="3641"/>
      <c r="X387" s="3641"/>
      <c r="Y387" s="3641"/>
      <c r="Z387" s="3641"/>
      <c r="AA387" s="3641"/>
      <c r="AB387" s="3641"/>
      <c r="AC387" s="3641"/>
    </row>
    <row r="388" spans="1:29">
      <c r="A388" s="3641"/>
      <c r="B388" s="3641"/>
      <c r="C388" s="3641"/>
      <c r="D388" s="3641"/>
      <c r="E388" s="3641"/>
      <c r="F388" s="3641"/>
      <c r="G388" s="3641"/>
      <c r="H388" s="3641"/>
      <c r="I388" s="3641"/>
      <c r="J388" s="3641"/>
      <c r="K388" s="3641"/>
      <c r="L388" s="3641"/>
      <c r="M388" s="3641"/>
      <c r="N388" s="3641"/>
      <c r="O388" s="3641"/>
      <c r="P388" s="3641"/>
      <c r="Q388" s="3641"/>
      <c r="R388" s="3641"/>
      <c r="S388" s="3641"/>
      <c r="T388" s="3641"/>
      <c r="U388" s="3641"/>
      <c r="V388" s="3641"/>
      <c r="W388" s="3641"/>
      <c r="X388" s="3641"/>
      <c r="Y388" s="3641"/>
      <c r="Z388" s="3641"/>
      <c r="AA388" s="3641"/>
      <c r="AB388" s="3641"/>
      <c r="AC388" s="3641"/>
    </row>
    <row r="389" spans="1:29">
      <c r="A389" s="3641"/>
      <c r="B389" s="3641"/>
      <c r="C389" s="3641"/>
      <c r="D389" s="3641"/>
      <c r="E389" s="3641"/>
      <c r="F389" s="3641"/>
      <c r="G389" s="3641"/>
      <c r="H389" s="3641"/>
      <c r="I389" s="3641"/>
      <c r="J389" s="3641"/>
      <c r="K389" s="3641"/>
      <c r="L389" s="3641"/>
      <c r="M389" s="3641"/>
      <c r="N389" s="3641"/>
      <c r="O389" s="3641"/>
      <c r="P389" s="3641"/>
      <c r="Q389" s="3641"/>
      <c r="R389" s="3641"/>
      <c r="S389" s="3641"/>
      <c r="T389" s="3641"/>
      <c r="U389" s="3641"/>
      <c r="V389" s="3641"/>
      <c r="W389" s="3641"/>
      <c r="X389" s="3641"/>
      <c r="Y389" s="3641"/>
      <c r="Z389" s="3641"/>
      <c r="AA389" s="3641"/>
      <c r="AB389" s="3641"/>
      <c r="AC389" s="3641"/>
    </row>
    <row r="390" spans="1:29">
      <c r="A390" s="3641"/>
      <c r="B390" s="3641"/>
      <c r="C390" s="3641"/>
      <c r="D390" s="3641"/>
      <c r="E390" s="3641"/>
      <c r="F390" s="3641"/>
      <c r="G390" s="3641"/>
      <c r="H390" s="3641"/>
      <c r="I390" s="3641"/>
      <c r="J390" s="3641"/>
      <c r="K390" s="3641"/>
      <c r="L390" s="3641"/>
      <c r="M390" s="3641"/>
      <c r="N390" s="3641"/>
      <c r="O390" s="3641"/>
      <c r="P390" s="3641"/>
      <c r="Q390" s="3641"/>
      <c r="R390" s="3641"/>
      <c r="S390" s="3641"/>
      <c r="T390" s="3641"/>
      <c r="U390" s="3641"/>
      <c r="V390" s="3641"/>
      <c r="W390" s="3641"/>
      <c r="X390" s="3641"/>
      <c r="Y390" s="3641"/>
      <c r="Z390" s="3641"/>
      <c r="AA390" s="3641"/>
      <c r="AB390" s="3641"/>
      <c r="AC390" s="3641"/>
    </row>
    <row r="391" spans="1:29">
      <c r="A391" s="3641"/>
      <c r="B391" s="3641"/>
      <c r="C391" s="3641"/>
      <c r="D391" s="3641"/>
      <c r="E391" s="3641"/>
      <c r="F391" s="3641"/>
      <c r="G391" s="3641"/>
      <c r="H391" s="3641"/>
      <c r="I391" s="3641"/>
      <c r="J391" s="3641"/>
      <c r="K391" s="3641"/>
      <c r="L391" s="3641"/>
      <c r="M391" s="3641"/>
      <c r="N391" s="3641"/>
      <c r="O391" s="3641"/>
      <c r="P391" s="3641"/>
      <c r="Q391" s="3641"/>
      <c r="R391" s="3641"/>
      <c r="S391" s="3641"/>
      <c r="T391" s="3641"/>
      <c r="U391" s="3641"/>
      <c r="V391" s="3641"/>
      <c r="W391" s="3641"/>
      <c r="X391" s="3641"/>
      <c r="Y391" s="3641"/>
      <c r="Z391" s="3641"/>
      <c r="AA391" s="3641"/>
      <c r="AB391" s="3641"/>
      <c r="AC391" s="3641"/>
    </row>
    <row r="392" spans="1:29">
      <c r="A392" s="3641"/>
      <c r="B392" s="3641"/>
      <c r="C392" s="3641"/>
      <c r="D392" s="3641"/>
      <c r="E392" s="3641"/>
      <c r="F392" s="3641"/>
      <c r="G392" s="3641"/>
      <c r="H392" s="3641"/>
      <c r="I392" s="3641"/>
      <c r="J392" s="3641"/>
      <c r="K392" s="3641"/>
      <c r="L392" s="3641"/>
      <c r="M392" s="3641"/>
      <c r="N392" s="3641"/>
      <c r="O392" s="3641"/>
      <c r="P392" s="3641"/>
      <c r="Q392" s="3641"/>
      <c r="R392" s="3641"/>
      <c r="S392" s="3641"/>
      <c r="T392" s="3641"/>
      <c r="U392" s="3641"/>
      <c r="V392" s="3641"/>
      <c r="W392" s="3641"/>
      <c r="X392" s="3641"/>
      <c r="Y392" s="3641"/>
      <c r="Z392" s="3641"/>
      <c r="AA392" s="3641"/>
      <c r="AB392" s="3641"/>
      <c r="AC392" s="3641"/>
    </row>
    <row r="393" spans="1:29">
      <c r="A393" s="3641"/>
      <c r="B393" s="3641"/>
      <c r="C393" s="3641"/>
      <c r="D393" s="3641"/>
      <c r="E393" s="3641"/>
      <c r="F393" s="3641"/>
      <c r="G393" s="3641"/>
      <c r="H393" s="3641"/>
      <c r="I393" s="3641"/>
      <c r="J393" s="3641"/>
      <c r="K393" s="3641"/>
      <c r="L393" s="3641"/>
      <c r="M393" s="3641"/>
      <c r="N393" s="3641"/>
      <c r="O393" s="3641"/>
      <c r="P393" s="3641"/>
      <c r="Q393" s="3641"/>
      <c r="R393" s="3641"/>
      <c r="S393" s="3641"/>
      <c r="T393" s="3641"/>
      <c r="U393" s="3641"/>
      <c r="V393" s="3641"/>
      <c r="W393" s="3641"/>
      <c r="X393" s="3641"/>
      <c r="Y393" s="3641"/>
      <c r="Z393" s="3641"/>
      <c r="AA393" s="3641"/>
      <c r="AB393" s="3641"/>
      <c r="AC393" s="3641"/>
    </row>
    <row r="394" spans="1:29">
      <c r="A394" s="3641"/>
      <c r="B394" s="3641"/>
      <c r="C394" s="3641"/>
      <c r="D394" s="3641"/>
      <c r="E394" s="3641"/>
      <c r="F394" s="3641"/>
      <c r="G394" s="3641"/>
      <c r="H394" s="3641"/>
      <c r="I394" s="3641"/>
      <c r="J394" s="3641"/>
      <c r="K394" s="3641"/>
      <c r="L394" s="3641"/>
      <c r="M394" s="3641"/>
      <c r="N394" s="3641"/>
      <c r="O394" s="3641"/>
      <c r="P394" s="3641"/>
      <c r="Q394" s="3641"/>
      <c r="R394" s="3641"/>
      <c r="S394" s="3641"/>
      <c r="T394" s="3641"/>
      <c r="U394" s="3641"/>
      <c r="V394" s="3641"/>
      <c r="W394" s="3641"/>
      <c r="X394" s="3641"/>
      <c r="Y394" s="3641"/>
      <c r="Z394" s="3641"/>
      <c r="AA394" s="3641"/>
      <c r="AB394" s="3641"/>
      <c r="AC394" s="3641"/>
    </row>
    <row r="395" spans="1:29">
      <c r="A395" s="3641"/>
      <c r="B395" s="3641"/>
      <c r="C395" s="3641"/>
      <c r="D395" s="3641"/>
      <c r="E395" s="3641"/>
      <c r="F395" s="3641"/>
      <c r="G395" s="3641"/>
      <c r="H395" s="3641"/>
      <c r="I395" s="3641"/>
      <c r="J395" s="3641"/>
      <c r="K395" s="3641"/>
      <c r="L395" s="3641"/>
      <c r="M395" s="3641"/>
      <c r="N395" s="3641"/>
      <c r="O395" s="3641"/>
      <c r="P395" s="3641"/>
      <c r="Q395" s="3641"/>
      <c r="R395" s="3641"/>
      <c r="S395" s="3641"/>
      <c r="T395" s="3641"/>
      <c r="U395" s="3641"/>
      <c r="V395" s="3641"/>
      <c r="W395" s="3641"/>
      <c r="X395" s="3641"/>
      <c r="Y395" s="3641"/>
      <c r="Z395" s="3641"/>
      <c r="AA395" s="3641"/>
      <c r="AB395" s="3641"/>
      <c r="AC395" s="3641"/>
    </row>
    <row r="396" spans="1:29">
      <c r="A396" s="3641"/>
      <c r="B396" s="3641"/>
      <c r="C396" s="3641"/>
      <c r="D396" s="3641"/>
      <c r="E396" s="3641"/>
      <c r="F396" s="3641"/>
      <c r="G396" s="3641"/>
      <c r="H396" s="3641"/>
      <c r="I396" s="3641"/>
      <c r="J396" s="3641"/>
      <c r="K396" s="3641"/>
      <c r="L396" s="3641"/>
      <c r="M396" s="3641"/>
      <c r="N396" s="3641"/>
      <c r="O396" s="3641"/>
      <c r="P396" s="3641"/>
      <c r="Q396" s="3641"/>
      <c r="R396" s="3641"/>
      <c r="S396" s="3641"/>
      <c r="T396" s="3641"/>
      <c r="U396" s="3641"/>
      <c r="V396" s="3641"/>
      <c r="W396" s="3641"/>
      <c r="X396" s="3641"/>
      <c r="Y396" s="3641"/>
      <c r="Z396" s="3641"/>
      <c r="AA396" s="3641"/>
      <c r="AB396" s="3641"/>
      <c r="AC396" s="3641"/>
    </row>
    <row r="397" spans="1:29">
      <c r="A397" s="3641"/>
      <c r="B397" s="3641"/>
      <c r="C397" s="3641"/>
      <c r="D397" s="3641"/>
      <c r="E397" s="3641"/>
      <c r="F397" s="3641"/>
      <c r="G397" s="3641"/>
      <c r="H397" s="3641"/>
      <c r="I397" s="3641"/>
      <c r="J397" s="3641"/>
      <c r="K397" s="3641"/>
      <c r="L397" s="3641"/>
      <c r="M397" s="3641"/>
      <c r="N397" s="3641"/>
      <c r="O397" s="3641"/>
      <c r="P397" s="3641"/>
      <c r="Q397" s="3641"/>
      <c r="R397" s="3641"/>
      <c r="S397" s="3641"/>
      <c r="T397" s="3641"/>
      <c r="U397" s="3641"/>
      <c r="V397" s="3641"/>
      <c r="W397" s="3641"/>
      <c r="X397" s="3641"/>
      <c r="Y397" s="3641"/>
      <c r="Z397" s="3641"/>
      <c r="AA397" s="3641"/>
      <c r="AB397" s="3641"/>
      <c r="AC397" s="3641"/>
    </row>
    <row r="398" spans="1:29">
      <c r="A398" s="3641"/>
      <c r="B398" s="3641"/>
      <c r="C398" s="3641"/>
      <c r="D398" s="3641"/>
      <c r="E398" s="3641"/>
      <c r="F398" s="3641"/>
      <c r="G398" s="3641"/>
      <c r="H398" s="3641"/>
      <c r="I398" s="3641"/>
      <c r="J398" s="3641"/>
      <c r="K398" s="3641"/>
      <c r="L398" s="3641"/>
      <c r="M398" s="3641"/>
      <c r="N398" s="3641"/>
      <c r="O398" s="3641"/>
      <c r="P398" s="3641"/>
      <c r="Q398" s="3641"/>
      <c r="R398" s="3641"/>
      <c r="S398" s="3641"/>
      <c r="T398" s="3641"/>
      <c r="U398" s="3641"/>
      <c r="V398" s="3641"/>
      <c r="W398" s="3641"/>
      <c r="X398" s="3641"/>
      <c r="Y398" s="3641"/>
      <c r="Z398" s="3641"/>
      <c r="AA398" s="3641"/>
      <c r="AB398" s="3641"/>
      <c r="AC398" s="3641"/>
    </row>
    <row r="399" spans="1:29">
      <c r="A399" s="3641"/>
      <c r="B399" s="3641"/>
      <c r="C399" s="3641"/>
      <c r="D399" s="3641"/>
      <c r="E399" s="3641"/>
      <c r="F399" s="3641"/>
      <c r="G399" s="3641"/>
      <c r="H399" s="3641"/>
      <c r="I399" s="3641"/>
      <c r="J399" s="3641"/>
      <c r="K399" s="3641"/>
      <c r="L399" s="3641"/>
      <c r="M399" s="3641"/>
      <c r="N399" s="3641"/>
      <c r="O399" s="3641"/>
      <c r="P399" s="3641"/>
      <c r="Q399" s="3641"/>
      <c r="R399" s="3641"/>
      <c r="S399" s="3641"/>
      <c r="T399" s="3641"/>
      <c r="U399" s="3641"/>
      <c r="V399" s="3641"/>
      <c r="W399" s="3641"/>
      <c r="X399" s="3641"/>
      <c r="Y399" s="3641"/>
      <c r="Z399" s="3641"/>
      <c r="AA399" s="3641"/>
      <c r="AB399" s="3641"/>
      <c r="AC399" s="3641"/>
    </row>
    <row r="400" spans="1:29">
      <c r="A400" s="3641"/>
      <c r="B400" s="3641"/>
      <c r="C400" s="3641"/>
      <c r="D400" s="3641"/>
      <c r="E400" s="3641"/>
      <c r="F400" s="3641"/>
      <c r="G400" s="3641"/>
      <c r="H400" s="3641"/>
      <c r="I400" s="3641"/>
      <c r="J400" s="3641"/>
      <c r="K400" s="3641"/>
      <c r="L400" s="3641"/>
      <c r="M400" s="3641"/>
      <c r="N400" s="3641"/>
      <c r="O400" s="3641"/>
      <c r="P400" s="3641"/>
      <c r="Q400" s="3641"/>
      <c r="R400" s="3641"/>
      <c r="S400" s="3641"/>
      <c r="T400" s="3641"/>
      <c r="U400" s="3641"/>
      <c r="V400" s="3641"/>
      <c r="W400" s="3641"/>
      <c r="X400" s="3641"/>
      <c r="Y400" s="3641"/>
      <c r="Z400" s="3641"/>
      <c r="AA400" s="3641"/>
      <c r="AB400" s="3641"/>
      <c r="AC400" s="3641"/>
    </row>
    <row r="401" spans="1:29">
      <c r="A401" s="3641"/>
      <c r="B401" s="3641"/>
      <c r="C401" s="3641"/>
      <c r="D401" s="3641"/>
      <c r="E401" s="3641"/>
      <c r="F401" s="3641"/>
      <c r="G401" s="3641"/>
      <c r="H401" s="3641"/>
      <c r="I401" s="3641"/>
      <c r="J401" s="3641"/>
      <c r="K401" s="3641"/>
      <c r="L401" s="3641"/>
      <c r="M401" s="3641"/>
      <c r="N401" s="3641"/>
      <c r="O401" s="3641"/>
      <c r="P401" s="3641"/>
      <c r="Q401" s="3641"/>
      <c r="R401" s="3641"/>
      <c r="S401" s="3641"/>
      <c r="T401" s="3641"/>
      <c r="U401" s="3641"/>
      <c r="V401" s="3641"/>
      <c r="W401" s="3641"/>
      <c r="X401" s="3641"/>
      <c r="Y401" s="3641"/>
      <c r="Z401" s="3641"/>
      <c r="AA401" s="3641"/>
      <c r="AB401" s="3641"/>
      <c r="AC401" s="3641"/>
    </row>
    <row r="402" spans="1:29">
      <c r="A402" s="3641"/>
      <c r="B402" s="3641"/>
      <c r="C402" s="3641"/>
      <c r="D402" s="3641"/>
      <c r="E402" s="3641"/>
      <c r="F402" s="3641"/>
      <c r="G402" s="3641"/>
      <c r="H402" s="3641"/>
      <c r="I402" s="3641"/>
      <c r="J402" s="3641"/>
      <c r="K402" s="3641"/>
      <c r="L402" s="3641"/>
      <c r="M402" s="3641"/>
      <c r="N402" s="3641"/>
      <c r="O402" s="3641"/>
      <c r="P402" s="3641"/>
      <c r="Q402" s="3641"/>
      <c r="R402" s="3641"/>
      <c r="S402" s="3641"/>
      <c r="T402" s="3641"/>
      <c r="U402" s="3641"/>
      <c r="V402" s="3641"/>
      <c r="W402" s="3641"/>
      <c r="X402" s="3641"/>
      <c r="Y402" s="3641"/>
      <c r="Z402" s="3641"/>
      <c r="AA402" s="3641"/>
      <c r="AB402" s="3641"/>
      <c r="AC402" s="3641"/>
    </row>
    <row r="403" spans="1:29">
      <c r="A403" s="3641"/>
      <c r="B403" s="3641"/>
      <c r="C403" s="3641"/>
      <c r="D403" s="3641"/>
      <c r="E403" s="3641"/>
      <c r="F403" s="3641"/>
      <c r="G403" s="3641"/>
      <c r="H403" s="3641"/>
      <c r="I403" s="3641"/>
      <c r="J403" s="3641"/>
      <c r="K403" s="3641"/>
      <c r="L403" s="3641"/>
      <c r="M403" s="3641"/>
      <c r="N403" s="3641"/>
      <c r="O403" s="3641"/>
      <c r="P403" s="3641"/>
      <c r="Q403" s="3641"/>
      <c r="R403" s="3641"/>
      <c r="S403" s="3641"/>
      <c r="T403" s="3641"/>
      <c r="U403" s="3641"/>
      <c r="V403" s="3641"/>
      <c r="W403" s="3641"/>
      <c r="X403" s="3641"/>
      <c r="Y403" s="3641"/>
      <c r="Z403" s="3641"/>
      <c r="AA403" s="3641"/>
      <c r="AB403" s="3641"/>
      <c r="AC403" s="3641"/>
    </row>
    <row r="404" spans="1:29">
      <c r="A404" s="3641"/>
      <c r="B404" s="3641"/>
      <c r="C404" s="3641"/>
      <c r="D404" s="3641"/>
      <c r="E404" s="3641"/>
      <c r="F404" s="3641"/>
      <c r="G404" s="3641"/>
      <c r="H404" s="3641"/>
      <c r="I404" s="3641"/>
      <c r="J404" s="3641"/>
      <c r="K404" s="3641"/>
      <c r="L404" s="3641"/>
      <c r="M404" s="3641"/>
      <c r="N404" s="3641"/>
      <c r="O404" s="3641"/>
      <c r="P404" s="3641"/>
      <c r="Q404" s="3641"/>
      <c r="R404" s="3641"/>
      <c r="S404" s="3641"/>
      <c r="T404" s="3641"/>
      <c r="U404" s="3641"/>
      <c r="V404" s="3641"/>
      <c r="W404" s="3641"/>
      <c r="X404" s="3641"/>
      <c r="Y404" s="3641"/>
      <c r="Z404" s="3641"/>
      <c r="AA404" s="3641"/>
      <c r="AB404" s="3641"/>
      <c r="AC404" s="3641"/>
    </row>
    <row r="405" spans="1:29">
      <c r="A405" s="3641"/>
      <c r="B405" s="3641"/>
      <c r="C405" s="3641"/>
      <c r="D405" s="3641"/>
      <c r="E405" s="3641"/>
      <c r="F405" s="3641"/>
      <c r="G405" s="3641"/>
      <c r="H405" s="3641"/>
      <c r="I405" s="3641"/>
      <c r="J405" s="3641"/>
      <c r="K405" s="3641"/>
      <c r="L405" s="3641"/>
      <c r="M405" s="3641"/>
      <c r="N405" s="3641"/>
      <c r="O405" s="3641"/>
      <c r="P405" s="3641"/>
      <c r="Q405" s="3641"/>
      <c r="R405" s="3641"/>
      <c r="S405" s="3641"/>
      <c r="T405" s="3641"/>
      <c r="U405" s="3641"/>
      <c r="V405" s="3641"/>
      <c r="W405" s="3641"/>
      <c r="X405" s="3641"/>
      <c r="Y405" s="3641"/>
      <c r="Z405" s="3641"/>
      <c r="AA405" s="3641"/>
      <c r="AB405" s="3641"/>
      <c r="AC405" s="3641"/>
    </row>
    <row r="406" spans="1:29">
      <c r="A406" s="3641"/>
      <c r="B406" s="3641"/>
      <c r="C406" s="3641"/>
      <c r="D406" s="3641"/>
      <c r="E406" s="3641"/>
      <c r="F406" s="3641"/>
      <c r="G406" s="3641"/>
      <c r="H406" s="3641"/>
      <c r="I406" s="3641"/>
      <c r="J406" s="3641"/>
      <c r="K406" s="3641"/>
      <c r="L406" s="3641"/>
      <c r="M406" s="3641"/>
      <c r="N406" s="3641"/>
      <c r="O406" s="3641"/>
      <c r="P406" s="3641"/>
      <c r="Q406" s="3641"/>
      <c r="R406" s="3641"/>
      <c r="S406" s="3641"/>
      <c r="T406" s="3641"/>
      <c r="U406" s="3641"/>
      <c r="V406" s="3641"/>
      <c r="W406" s="3641"/>
      <c r="X406" s="3641"/>
      <c r="Y406" s="3641"/>
      <c r="Z406" s="3641"/>
      <c r="AA406" s="3641"/>
      <c r="AB406" s="3641"/>
      <c r="AC406" s="3641"/>
    </row>
    <row r="407" spans="1:29">
      <c r="A407" s="3641"/>
      <c r="B407" s="3641"/>
      <c r="C407" s="3641"/>
      <c r="D407" s="3641"/>
      <c r="E407" s="3641"/>
      <c r="F407" s="3641"/>
      <c r="G407" s="3641"/>
      <c r="H407" s="3641"/>
      <c r="I407" s="3641"/>
      <c r="J407" s="3641"/>
      <c r="K407" s="3641"/>
      <c r="L407" s="3641"/>
      <c r="M407" s="3641"/>
      <c r="N407" s="3641"/>
      <c r="O407" s="3641"/>
      <c r="P407" s="3641"/>
      <c r="Q407" s="3641"/>
      <c r="R407" s="3641"/>
      <c r="S407" s="3641"/>
      <c r="T407" s="3641"/>
      <c r="U407" s="3641"/>
      <c r="V407" s="3641"/>
      <c r="W407" s="3641"/>
      <c r="X407" s="3641"/>
      <c r="Y407" s="3641"/>
      <c r="Z407" s="3641"/>
      <c r="AA407" s="3641"/>
      <c r="AB407" s="3641"/>
      <c r="AC407" s="3641"/>
    </row>
    <row r="408" spans="1:29">
      <c r="A408" s="3641"/>
      <c r="B408" s="3641"/>
      <c r="C408" s="3641"/>
      <c r="D408" s="3641"/>
      <c r="E408" s="3641"/>
      <c r="F408" s="3641"/>
      <c r="G408" s="3641"/>
      <c r="H408" s="3641"/>
      <c r="I408" s="3641"/>
      <c r="J408" s="3641"/>
      <c r="K408" s="3641"/>
      <c r="L408" s="3641"/>
      <c r="M408" s="3641"/>
      <c r="N408" s="3641"/>
      <c r="O408" s="3641"/>
      <c r="P408" s="3641"/>
      <c r="Q408" s="3641"/>
      <c r="R408" s="3641"/>
      <c r="S408" s="3641"/>
      <c r="T408" s="3641"/>
      <c r="U408" s="3641"/>
      <c r="V408" s="3641"/>
      <c r="W408" s="3641"/>
      <c r="X408" s="3641"/>
      <c r="Y408" s="3641"/>
      <c r="Z408" s="3641"/>
      <c r="AA408" s="3641"/>
      <c r="AB408" s="3641"/>
      <c r="AC408" s="3641"/>
    </row>
    <row r="409" spans="1:29">
      <c r="A409" s="3641"/>
      <c r="B409" s="3641"/>
      <c r="C409" s="3641"/>
      <c r="D409" s="3641"/>
      <c r="E409" s="3641"/>
      <c r="F409" s="3641"/>
      <c r="G409" s="3641"/>
      <c r="H409" s="3641"/>
      <c r="I409" s="3641"/>
      <c r="J409" s="3641"/>
      <c r="K409" s="3641"/>
      <c r="L409" s="3641"/>
      <c r="M409" s="3641"/>
      <c r="N409" s="3641"/>
      <c r="O409" s="3641"/>
      <c r="P409" s="3641"/>
      <c r="Q409" s="3641"/>
      <c r="R409" s="3641"/>
      <c r="S409" s="3641"/>
      <c r="T409" s="3641"/>
      <c r="U409" s="3641"/>
      <c r="V409" s="3641"/>
      <c r="W409" s="3641"/>
      <c r="X409" s="3641"/>
      <c r="Y409" s="3641"/>
      <c r="Z409" s="3641"/>
      <c r="AA409" s="3641"/>
      <c r="AB409" s="3641"/>
      <c r="AC409" s="3641"/>
    </row>
    <row r="410" spans="1:29">
      <c r="A410" s="3641"/>
      <c r="B410" s="3641"/>
      <c r="C410" s="3641"/>
      <c r="D410" s="3641"/>
      <c r="E410" s="3641"/>
      <c r="F410" s="3641"/>
      <c r="G410" s="3641"/>
      <c r="H410" s="3641"/>
      <c r="I410" s="3641"/>
      <c r="J410" s="3641"/>
      <c r="K410" s="3641"/>
      <c r="L410" s="3641"/>
      <c r="M410" s="3641"/>
      <c r="N410" s="3641"/>
      <c r="O410" s="3641"/>
      <c r="P410" s="3641"/>
      <c r="Q410" s="3641"/>
      <c r="R410" s="3641"/>
      <c r="S410" s="3641"/>
      <c r="T410" s="3641"/>
      <c r="U410" s="3641"/>
      <c r="V410" s="3641"/>
      <c r="W410" s="3641"/>
      <c r="X410" s="3641"/>
      <c r="Y410" s="3641"/>
      <c r="Z410" s="3641"/>
      <c r="AA410" s="3641"/>
      <c r="AB410" s="3641"/>
      <c r="AC410" s="3641"/>
    </row>
    <row r="411" spans="1:29">
      <c r="A411" s="3641"/>
      <c r="B411" s="3641"/>
      <c r="C411" s="3641"/>
      <c r="D411" s="3641"/>
      <c r="E411" s="3641"/>
      <c r="F411" s="3641"/>
      <c r="G411" s="3641"/>
      <c r="H411" s="3641"/>
      <c r="I411" s="3641"/>
      <c r="J411" s="3641"/>
      <c r="K411" s="3641"/>
      <c r="L411" s="3641"/>
      <c r="M411" s="3641"/>
      <c r="N411" s="3641"/>
      <c r="O411" s="3641"/>
      <c r="P411" s="3641"/>
      <c r="Q411" s="3641"/>
      <c r="R411" s="3641"/>
      <c r="S411" s="3641"/>
      <c r="T411" s="3641"/>
      <c r="U411" s="3641"/>
      <c r="V411" s="3641"/>
      <c r="W411" s="3641"/>
      <c r="X411" s="3641"/>
      <c r="Y411" s="3641"/>
      <c r="Z411" s="3641"/>
      <c r="AA411" s="3641"/>
      <c r="AB411" s="3641"/>
      <c r="AC411" s="3641"/>
    </row>
    <row r="412" spans="1:29">
      <c r="A412" s="3641"/>
      <c r="B412" s="3641"/>
      <c r="C412" s="3641"/>
      <c r="D412" s="3641"/>
      <c r="E412" s="3641"/>
      <c r="F412" s="3641"/>
      <c r="G412" s="3641"/>
      <c r="H412" s="3641"/>
      <c r="I412" s="3641"/>
      <c r="J412" s="3641"/>
      <c r="K412" s="3641"/>
      <c r="L412" s="3641"/>
      <c r="M412" s="3641"/>
      <c r="N412" s="3641"/>
      <c r="O412" s="3641"/>
      <c r="P412" s="3641"/>
      <c r="Q412" s="3641"/>
      <c r="R412" s="3641"/>
      <c r="S412" s="3641"/>
      <c r="T412" s="3641"/>
      <c r="U412" s="3641"/>
      <c r="V412" s="3641"/>
      <c r="W412" s="3641"/>
      <c r="X412" s="3641"/>
      <c r="Y412" s="3641"/>
      <c r="Z412" s="3641"/>
      <c r="AA412" s="3641"/>
      <c r="AB412" s="3641"/>
      <c r="AC412" s="3641"/>
    </row>
    <row r="413" spans="1:29">
      <c r="A413" s="3641"/>
      <c r="B413" s="3641"/>
      <c r="C413" s="3641"/>
      <c r="D413" s="3641"/>
      <c r="E413" s="3641"/>
      <c r="F413" s="3641"/>
      <c r="G413" s="3641"/>
      <c r="H413" s="3641"/>
      <c r="I413" s="3641"/>
      <c r="J413" s="3641"/>
      <c r="K413" s="3641"/>
      <c r="L413" s="3641"/>
      <c r="M413" s="3641"/>
      <c r="N413" s="3641"/>
      <c r="O413" s="3641"/>
      <c r="P413" s="3641"/>
      <c r="Q413" s="3641"/>
      <c r="R413" s="3641"/>
      <c r="S413" s="3641"/>
      <c r="T413" s="3641"/>
      <c r="U413" s="3641"/>
      <c r="V413" s="3641"/>
      <c r="W413" s="3641"/>
      <c r="X413" s="3641"/>
      <c r="Y413" s="3641"/>
      <c r="Z413" s="3641"/>
      <c r="AA413" s="3641"/>
      <c r="AB413" s="3641"/>
      <c r="AC413" s="3641"/>
    </row>
    <row r="414" spans="1:29">
      <c r="A414" s="3641"/>
      <c r="B414" s="3641"/>
      <c r="C414" s="3641"/>
      <c r="D414" s="3641"/>
      <c r="E414" s="3641"/>
      <c r="F414" s="3641"/>
      <c r="G414" s="3641"/>
      <c r="H414" s="3641"/>
      <c r="I414" s="3641"/>
      <c r="J414" s="3641"/>
      <c r="K414" s="3641"/>
      <c r="L414" s="3641"/>
      <c r="M414" s="3641"/>
      <c r="N414" s="3641"/>
      <c r="O414" s="3641"/>
      <c r="P414" s="3641"/>
      <c r="Q414" s="3641"/>
      <c r="R414" s="3641"/>
      <c r="S414" s="3641"/>
      <c r="T414" s="3641"/>
      <c r="U414" s="3641"/>
      <c r="V414" s="3641"/>
      <c r="W414" s="3641"/>
      <c r="X414" s="3641"/>
      <c r="Y414" s="3641"/>
      <c r="Z414" s="3641"/>
      <c r="AA414" s="3641"/>
      <c r="AB414" s="3641"/>
      <c r="AC414" s="3641"/>
    </row>
    <row r="415" spans="1:29">
      <c r="A415" s="3641"/>
      <c r="B415" s="3641"/>
      <c r="C415" s="3641"/>
      <c r="D415" s="3641"/>
      <c r="E415" s="3641"/>
      <c r="F415" s="3641"/>
      <c r="G415" s="3641"/>
      <c r="H415" s="3641"/>
      <c r="I415" s="3641"/>
      <c r="J415" s="3641"/>
      <c r="K415" s="3641"/>
      <c r="L415" s="3641"/>
      <c r="M415" s="3641"/>
      <c r="N415" s="3641"/>
      <c r="O415" s="3641"/>
      <c r="P415" s="3641"/>
      <c r="Q415" s="3641"/>
      <c r="R415" s="3641"/>
      <c r="S415" s="3641"/>
      <c r="T415" s="3641"/>
      <c r="U415" s="3641"/>
      <c r="V415" s="3641"/>
      <c r="W415" s="3641"/>
      <c r="X415" s="3641"/>
      <c r="Y415" s="3641"/>
      <c r="Z415" s="3641"/>
      <c r="AA415" s="3641"/>
      <c r="AB415" s="3641"/>
      <c r="AC415" s="3641"/>
    </row>
    <row r="416" spans="1:29">
      <c r="A416" s="3641"/>
      <c r="B416" s="3641"/>
      <c r="C416" s="3641"/>
      <c r="D416" s="3641"/>
      <c r="E416" s="3641"/>
      <c r="F416" s="3641"/>
      <c r="G416" s="3641"/>
      <c r="H416" s="3641"/>
      <c r="I416" s="3641"/>
      <c r="J416" s="3641"/>
      <c r="K416" s="3641"/>
      <c r="L416" s="3641"/>
      <c r="M416" s="3641"/>
      <c r="N416" s="3641"/>
      <c r="O416" s="3641"/>
      <c r="P416" s="3641"/>
      <c r="Q416" s="3641"/>
      <c r="R416" s="3641"/>
      <c r="S416" s="3641"/>
      <c r="T416" s="3641"/>
      <c r="U416" s="3641"/>
      <c r="V416" s="3641"/>
      <c r="W416" s="3641"/>
      <c r="X416" s="3641"/>
      <c r="Y416" s="3641"/>
      <c r="Z416" s="3641"/>
      <c r="AA416" s="3641"/>
      <c r="AB416" s="3641"/>
      <c r="AC416" s="3641"/>
    </row>
    <row r="417" spans="1:29">
      <c r="A417" s="3641"/>
      <c r="B417" s="3641"/>
      <c r="C417" s="3641"/>
      <c r="D417" s="3641"/>
      <c r="E417" s="3641"/>
      <c r="F417" s="3641"/>
      <c r="G417" s="3641"/>
      <c r="H417" s="3641"/>
      <c r="I417" s="3641"/>
      <c r="J417" s="3641"/>
      <c r="K417" s="3641"/>
      <c r="L417" s="3641"/>
      <c r="M417" s="3641"/>
      <c r="N417" s="3641"/>
      <c r="O417" s="3641"/>
      <c r="P417" s="3641"/>
      <c r="Q417" s="3641"/>
      <c r="R417" s="3641"/>
      <c r="S417" s="3641"/>
      <c r="T417" s="3641"/>
      <c r="U417" s="3641"/>
      <c r="V417" s="3641"/>
      <c r="W417" s="3641"/>
      <c r="X417" s="3641"/>
      <c r="Y417" s="3641"/>
      <c r="Z417" s="3641"/>
      <c r="AA417" s="3641"/>
      <c r="AB417" s="3641"/>
      <c r="AC417" s="3641"/>
    </row>
    <row r="418" spans="1:29">
      <c r="A418" s="3641"/>
      <c r="B418" s="3641"/>
      <c r="C418" s="3641"/>
      <c r="D418" s="3641"/>
      <c r="E418" s="3641"/>
      <c r="F418" s="3641"/>
      <c r="G418" s="3641"/>
      <c r="H418" s="3641"/>
      <c r="I418" s="3641"/>
      <c r="J418" s="3641"/>
      <c r="K418" s="3641"/>
      <c r="L418" s="3641"/>
      <c r="M418" s="3641"/>
      <c r="N418" s="3641"/>
      <c r="O418" s="3641"/>
      <c r="P418" s="3641"/>
      <c r="Q418" s="3641"/>
      <c r="R418" s="3641"/>
      <c r="S418" s="3641"/>
      <c r="T418" s="3641"/>
      <c r="U418" s="3641"/>
      <c r="V418" s="3641"/>
      <c r="W418" s="3641"/>
      <c r="X418" s="3641"/>
      <c r="Y418" s="3641"/>
      <c r="Z418" s="3641"/>
      <c r="AA418" s="3641"/>
      <c r="AB418" s="3641"/>
      <c r="AC418" s="3641"/>
    </row>
    <row r="419" spans="1:29">
      <c r="A419" s="3641"/>
      <c r="B419" s="3641"/>
      <c r="C419" s="3641"/>
      <c r="D419" s="3641"/>
      <c r="E419" s="3641"/>
      <c r="F419" s="3641"/>
      <c r="G419" s="3641"/>
      <c r="H419" s="3641"/>
      <c r="I419" s="3641"/>
      <c r="J419" s="3641"/>
      <c r="K419" s="3641"/>
      <c r="L419" s="3641"/>
      <c r="M419" s="3641"/>
      <c r="N419" s="3641"/>
      <c r="O419" s="3641"/>
      <c r="P419" s="3641"/>
      <c r="Q419" s="3641"/>
      <c r="R419" s="3641"/>
      <c r="S419" s="3641"/>
      <c r="T419" s="3641"/>
      <c r="U419" s="3641"/>
      <c r="V419" s="3641"/>
      <c r="W419" s="3641"/>
      <c r="X419" s="3641"/>
      <c r="Y419" s="3641"/>
      <c r="Z419" s="3641"/>
      <c r="AA419" s="3641"/>
      <c r="AB419" s="3641"/>
      <c r="AC419" s="3641"/>
    </row>
    <row r="420" spans="1:29">
      <c r="A420" s="3641"/>
      <c r="B420" s="3641"/>
      <c r="C420" s="3641"/>
      <c r="D420" s="3641"/>
      <c r="E420" s="3641"/>
      <c r="F420" s="3641"/>
      <c r="G420" s="3641"/>
      <c r="H420" s="3641"/>
      <c r="I420" s="3641"/>
      <c r="J420" s="3641"/>
      <c r="K420" s="3641"/>
      <c r="L420" s="3641"/>
      <c r="M420" s="3641"/>
      <c r="N420" s="3641"/>
      <c r="O420" s="3641"/>
      <c r="P420" s="3641"/>
      <c r="Q420" s="3641"/>
      <c r="R420" s="3641"/>
      <c r="S420" s="3641"/>
      <c r="T420" s="3641"/>
      <c r="U420" s="3641"/>
      <c r="V420" s="3641"/>
      <c r="W420" s="3641"/>
      <c r="X420" s="3641"/>
      <c r="Y420" s="3641"/>
      <c r="Z420" s="3641"/>
      <c r="AA420" s="3641"/>
      <c r="AB420" s="3641"/>
      <c r="AC420" s="3641"/>
    </row>
    <row r="421" spans="1:29">
      <c r="A421" s="3641"/>
      <c r="B421" s="3641"/>
      <c r="C421" s="3641"/>
      <c r="D421" s="3641"/>
      <c r="E421" s="3641"/>
      <c r="F421" s="3641"/>
      <c r="G421" s="3641"/>
      <c r="H421" s="3641"/>
      <c r="I421" s="3641"/>
      <c r="J421" s="3641"/>
      <c r="K421" s="3641"/>
      <c r="L421" s="3641"/>
      <c r="M421" s="3641"/>
      <c r="N421" s="3641"/>
      <c r="O421" s="3641"/>
      <c r="P421" s="3641"/>
      <c r="Q421" s="3641"/>
      <c r="R421" s="3641"/>
      <c r="S421" s="3641"/>
      <c r="T421" s="3641"/>
      <c r="U421" s="3641"/>
      <c r="V421" s="3641"/>
      <c r="W421" s="3641"/>
      <c r="X421" s="3641"/>
      <c r="Y421" s="3641"/>
      <c r="Z421" s="3641"/>
      <c r="AA421" s="3641"/>
      <c r="AB421" s="3641"/>
      <c r="AC421" s="3641"/>
    </row>
    <row r="422" spans="1:29">
      <c r="A422" s="3641"/>
      <c r="B422" s="3641"/>
      <c r="C422" s="3641"/>
      <c r="D422" s="3641"/>
      <c r="E422" s="3641"/>
      <c r="F422" s="3641"/>
      <c r="G422" s="3641"/>
      <c r="H422" s="3641"/>
      <c r="I422" s="3641"/>
      <c r="J422" s="3641"/>
      <c r="K422" s="3641"/>
      <c r="L422" s="3641"/>
      <c r="M422" s="3641"/>
      <c r="N422" s="3641"/>
      <c r="O422" s="3641"/>
      <c r="P422" s="3641"/>
      <c r="Q422" s="3641"/>
      <c r="R422" s="3641"/>
      <c r="S422" s="3641"/>
      <c r="T422" s="3641"/>
      <c r="U422" s="3641"/>
      <c r="V422" s="3641"/>
      <c r="W422" s="3641"/>
      <c r="X422" s="3641"/>
      <c r="Y422" s="3641"/>
      <c r="Z422" s="3641"/>
      <c r="AA422" s="3641"/>
      <c r="AB422" s="3641"/>
      <c r="AC422" s="3641"/>
    </row>
    <row r="423" spans="1:29">
      <c r="A423" s="3641"/>
      <c r="B423" s="3641"/>
      <c r="C423" s="3641"/>
      <c r="D423" s="3641"/>
      <c r="E423" s="3641"/>
      <c r="F423" s="3641"/>
      <c r="G423" s="3641"/>
      <c r="H423" s="3641"/>
      <c r="I423" s="3641"/>
      <c r="J423" s="3641"/>
      <c r="K423" s="3641"/>
      <c r="L423" s="3641"/>
      <c r="M423" s="3641"/>
      <c r="N423" s="3641"/>
      <c r="O423" s="3641"/>
      <c r="P423" s="3641"/>
      <c r="Q423" s="3641"/>
      <c r="R423" s="3641"/>
      <c r="S423" s="3641"/>
      <c r="T423" s="3641"/>
      <c r="U423" s="3641"/>
      <c r="V423" s="3641"/>
      <c r="W423" s="3641"/>
      <c r="X423" s="3641"/>
      <c r="Y423" s="3641"/>
      <c r="Z423" s="3641"/>
      <c r="AA423" s="3641"/>
      <c r="AB423" s="3641"/>
      <c r="AC423" s="3641"/>
    </row>
    <row r="424" spans="1:29">
      <c r="A424" s="3641"/>
      <c r="B424" s="3641"/>
      <c r="C424" s="3641"/>
      <c r="D424" s="3641"/>
      <c r="E424" s="3641"/>
      <c r="F424" s="3641"/>
      <c r="G424" s="3641"/>
      <c r="H424" s="3641"/>
      <c r="I424" s="3641"/>
      <c r="J424" s="3641"/>
      <c r="K424" s="3641"/>
      <c r="L424" s="3641"/>
      <c r="M424" s="3641"/>
      <c r="N424" s="3641"/>
      <c r="O424" s="3641"/>
      <c r="P424" s="3641"/>
      <c r="Q424" s="3641"/>
      <c r="R424" s="3641"/>
      <c r="S424" s="3641"/>
      <c r="T424" s="3641"/>
      <c r="U424" s="3641"/>
      <c r="V424" s="3641"/>
      <c r="W424" s="3641"/>
      <c r="X424" s="3641"/>
      <c r="Y424" s="3641"/>
      <c r="Z424" s="3641"/>
      <c r="AA424" s="3641"/>
      <c r="AB424" s="3641"/>
      <c r="AC424" s="3641"/>
    </row>
    <row r="425" spans="1:29">
      <c r="A425" s="3641"/>
      <c r="B425" s="3641"/>
      <c r="C425" s="3641"/>
      <c r="D425" s="3641"/>
      <c r="E425" s="3641"/>
      <c r="F425" s="3641"/>
      <c r="G425" s="3641"/>
      <c r="H425" s="3641"/>
      <c r="I425" s="3641"/>
      <c r="J425" s="3641"/>
      <c r="K425" s="3641"/>
      <c r="L425" s="3641"/>
      <c r="M425" s="3641"/>
      <c r="N425" s="3641"/>
      <c r="O425" s="3641"/>
      <c r="P425" s="3641"/>
      <c r="Q425" s="3641"/>
      <c r="R425" s="3641"/>
      <c r="S425" s="3641"/>
      <c r="T425" s="3641"/>
      <c r="U425" s="3641"/>
      <c r="V425" s="3641"/>
      <c r="W425" s="3641"/>
      <c r="X425" s="3641"/>
      <c r="Y425" s="3641"/>
      <c r="Z425" s="3641"/>
      <c r="AA425" s="3641"/>
      <c r="AB425" s="3641"/>
      <c r="AC425" s="3641"/>
    </row>
    <row r="426" spans="1:29">
      <c r="A426" s="3641"/>
      <c r="B426" s="3641"/>
      <c r="C426" s="3641"/>
      <c r="D426" s="3641"/>
      <c r="E426" s="3641"/>
      <c r="F426" s="3641"/>
      <c r="G426" s="3641"/>
      <c r="H426" s="3641"/>
      <c r="I426" s="3641"/>
      <c r="J426" s="3641"/>
      <c r="K426" s="3641"/>
      <c r="L426" s="3641"/>
      <c r="M426" s="3641"/>
      <c r="N426" s="3641"/>
      <c r="O426" s="3641"/>
      <c r="P426" s="3641"/>
      <c r="Q426" s="3641"/>
      <c r="R426" s="3641"/>
      <c r="S426" s="3641"/>
      <c r="T426" s="3641"/>
      <c r="U426" s="3641"/>
      <c r="V426" s="3641"/>
      <c r="W426" s="3641"/>
      <c r="X426" s="3641"/>
      <c r="Y426" s="3641"/>
      <c r="Z426" s="3641"/>
      <c r="AA426" s="3641"/>
      <c r="AB426" s="3641"/>
      <c r="AC426" s="3641"/>
    </row>
    <row r="427" spans="1:29">
      <c r="A427" s="3641"/>
      <c r="B427" s="3641"/>
      <c r="C427" s="3641"/>
      <c r="D427" s="3641"/>
      <c r="E427" s="3641"/>
      <c r="F427" s="3641"/>
      <c r="G427" s="3641"/>
      <c r="H427" s="3641"/>
      <c r="I427" s="3641"/>
      <c r="J427" s="3641"/>
      <c r="K427" s="3641"/>
      <c r="L427" s="3641"/>
      <c r="M427" s="3641"/>
      <c r="N427" s="3641"/>
      <c r="O427" s="3641"/>
      <c r="P427" s="3641"/>
      <c r="Q427" s="3641"/>
      <c r="R427" s="3641"/>
      <c r="S427" s="3641"/>
      <c r="T427" s="3641"/>
      <c r="U427" s="3641"/>
      <c r="V427" s="3641"/>
      <c r="W427" s="3641"/>
      <c r="X427" s="3641"/>
      <c r="Y427" s="3641"/>
      <c r="Z427" s="3641"/>
      <c r="AA427" s="3641"/>
      <c r="AB427" s="3641"/>
      <c r="AC427" s="3641"/>
    </row>
    <row r="428" spans="1:29">
      <c r="A428" s="3641"/>
      <c r="B428" s="3641"/>
      <c r="C428" s="3641"/>
      <c r="D428" s="3641"/>
      <c r="E428" s="3641"/>
      <c r="F428" s="3641"/>
      <c r="G428" s="3641"/>
      <c r="H428" s="3641"/>
      <c r="I428" s="3641"/>
      <c r="J428" s="3641"/>
      <c r="K428" s="3641"/>
      <c r="L428" s="3641"/>
      <c r="M428" s="3641"/>
      <c r="N428" s="3641"/>
      <c r="O428" s="3641"/>
      <c r="P428" s="3641"/>
      <c r="Q428" s="3641"/>
      <c r="R428" s="3641"/>
      <c r="S428" s="3641"/>
      <c r="T428" s="3641"/>
      <c r="U428" s="3641"/>
      <c r="V428" s="3641"/>
      <c r="W428" s="3641"/>
      <c r="X428" s="3641"/>
      <c r="Y428" s="3641"/>
      <c r="Z428" s="3641"/>
      <c r="AA428" s="3641"/>
      <c r="AB428" s="3641"/>
      <c r="AC428" s="3641"/>
    </row>
    <row r="429" spans="1:29">
      <c r="A429" s="3641"/>
      <c r="B429" s="3641"/>
      <c r="C429" s="3641"/>
      <c r="D429" s="3641"/>
      <c r="E429" s="3641"/>
      <c r="F429" s="3641"/>
      <c r="G429" s="3641"/>
      <c r="H429" s="3641"/>
      <c r="I429" s="3641"/>
      <c r="J429" s="3641"/>
      <c r="K429" s="3641"/>
      <c r="L429" s="3641"/>
      <c r="M429" s="3641"/>
      <c r="N429" s="3641"/>
      <c r="O429" s="3641"/>
      <c r="P429" s="3641"/>
      <c r="Q429" s="3641"/>
      <c r="R429" s="3641"/>
      <c r="S429" s="3641"/>
      <c r="T429" s="3641"/>
      <c r="U429" s="3641"/>
      <c r="V429" s="3641"/>
      <c r="W429" s="3641"/>
      <c r="X429" s="3641"/>
      <c r="Y429" s="3641"/>
      <c r="Z429" s="3641"/>
      <c r="AA429" s="3641"/>
      <c r="AB429" s="3641"/>
      <c r="AC429" s="3641"/>
    </row>
    <row r="430" spans="1:29">
      <c r="A430" s="3641"/>
      <c r="B430" s="3641"/>
      <c r="C430" s="3641"/>
      <c r="D430" s="3641"/>
      <c r="E430" s="3641"/>
      <c r="F430" s="3641"/>
      <c r="G430" s="3641"/>
      <c r="H430" s="3641"/>
      <c r="I430" s="3641"/>
      <c r="J430" s="3641"/>
      <c r="K430" s="3641"/>
      <c r="L430" s="3641"/>
      <c r="M430" s="3641"/>
      <c r="N430" s="3641"/>
      <c r="O430" s="3641"/>
      <c r="P430" s="3641"/>
      <c r="Q430" s="3641"/>
      <c r="R430" s="3641"/>
      <c r="S430" s="3641"/>
      <c r="T430" s="3641"/>
      <c r="U430" s="3641"/>
      <c r="V430" s="3641"/>
      <c r="W430" s="3641"/>
      <c r="X430" s="3641"/>
      <c r="Y430" s="3641"/>
      <c r="Z430" s="3641"/>
      <c r="AA430" s="3641"/>
      <c r="AB430" s="3641"/>
      <c r="AC430" s="3641"/>
    </row>
    <row r="431" spans="1:29">
      <c r="A431" s="3641"/>
      <c r="B431" s="3641"/>
      <c r="C431" s="3641"/>
      <c r="D431" s="3641"/>
      <c r="E431" s="3641"/>
      <c r="F431" s="3641"/>
      <c r="G431" s="3641"/>
      <c r="H431" s="3641"/>
      <c r="I431" s="3641"/>
      <c r="J431" s="3641"/>
      <c r="K431" s="3641"/>
      <c r="L431" s="3641"/>
      <c r="M431" s="3641"/>
      <c r="N431" s="3641"/>
      <c r="O431" s="3641"/>
      <c r="P431" s="3641"/>
      <c r="Q431" s="3641"/>
      <c r="R431" s="3641"/>
      <c r="S431" s="3641"/>
      <c r="T431" s="3641"/>
      <c r="U431" s="3641"/>
      <c r="V431" s="3641"/>
      <c r="W431" s="3641"/>
      <c r="X431" s="3641"/>
      <c r="Y431" s="3641"/>
      <c r="Z431" s="3641"/>
      <c r="AA431" s="3641"/>
      <c r="AB431" s="3641"/>
      <c r="AC431" s="3641"/>
    </row>
    <row r="432" spans="1:29">
      <c r="A432" s="3641"/>
      <c r="B432" s="3641"/>
      <c r="C432" s="3641"/>
      <c r="D432" s="3641"/>
      <c r="E432" s="3641"/>
      <c r="F432" s="3641"/>
      <c r="G432" s="3641"/>
      <c r="H432" s="3641"/>
      <c r="I432" s="3641"/>
      <c r="J432" s="3641"/>
      <c r="K432" s="3641"/>
      <c r="L432" s="3641"/>
      <c r="M432" s="3641"/>
      <c r="N432" s="3641"/>
      <c r="O432" s="3641"/>
      <c r="P432" s="3641"/>
      <c r="Q432" s="3641"/>
      <c r="R432" s="3641"/>
      <c r="S432" s="3641"/>
      <c r="T432" s="3641"/>
      <c r="U432" s="3641"/>
      <c r="V432" s="3641"/>
      <c r="W432" s="3641"/>
      <c r="X432" s="3641"/>
      <c r="Y432" s="3641"/>
      <c r="Z432" s="3641"/>
      <c r="AA432" s="3641"/>
      <c r="AB432" s="3641"/>
      <c r="AC432" s="3641"/>
    </row>
    <row r="433" spans="1:29">
      <c r="A433" s="3641"/>
      <c r="B433" s="3641"/>
      <c r="C433" s="3641"/>
      <c r="D433" s="3641"/>
      <c r="E433" s="3641"/>
      <c r="F433" s="3641"/>
      <c r="G433" s="3641"/>
      <c r="H433" s="3641"/>
      <c r="I433" s="3641"/>
      <c r="J433" s="3641"/>
      <c r="K433" s="3641"/>
      <c r="L433" s="3641"/>
      <c r="M433" s="3641"/>
      <c r="N433" s="3641"/>
      <c r="O433" s="3641"/>
      <c r="P433" s="3641"/>
      <c r="Q433" s="3641"/>
      <c r="R433" s="3641"/>
      <c r="S433" s="3641"/>
      <c r="T433" s="3641"/>
      <c r="U433" s="3641"/>
      <c r="V433" s="3641"/>
      <c r="W433" s="3641"/>
      <c r="X433" s="3641"/>
      <c r="Y433" s="3641"/>
      <c r="Z433" s="3641"/>
      <c r="AA433" s="3641"/>
      <c r="AB433" s="3641"/>
      <c r="AC433" s="3641"/>
    </row>
    <row r="434" spans="1:29">
      <c r="A434" s="3641"/>
      <c r="B434" s="3641"/>
      <c r="C434" s="3641"/>
      <c r="D434" s="3641"/>
      <c r="E434" s="3641"/>
      <c r="F434" s="3641"/>
      <c r="G434" s="3641"/>
      <c r="H434" s="3641"/>
      <c r="I434" s="3641"/>
      <c r="J434" s="3641"/>
      <c r="K434" s="3641"/>
      <c r="L434" s="3641"/>
      <c r="M434" s="3641"/>
      <c r="N434" s="3641"/>
      <c r="O434" s="3641"/>
      <c r="P434" s="3641"/>
      <c r="Q434" s="3641"/>
      <c r="R434" s="3641"/>
      <c r="S434" s="3641"/>
      <c r="T434" s="3641"/>
      <c r="U434" s="3641"/>
      <c r="V434" s="3641"/>
      <c r="W434" s="3641"/>
      <c r="X434" s="3641"/>
      <c r="Y434" s="3641"/>
      <c r="Z434" s="3641"/>
      <c r="AA434" s="3641"/>
      <c r="AB434" s="3641"/>
      <c r="AC434" s="3641"/>
    </row>
    <row r="435" spans="1:29">
      <c r="A435" s="3641"/>
      <c r="B435" s="3641"/>
      <c r="C435" s="3641"/>
      <c r="D435" s="3641"/>
      <c r="E435" s="3641"/>
      <c r="F435" s="3641"/>
      <c r="G435" s="3641"/>
      <c r="H435" s="3641"/>
      <c r="I435" s="3641"/>
      <c r="J435" s="3641"/>
      <c r="K435" s="3641"/>
      <c r="L435" s="3641"/>
      <c r="M435" s="3641"/>
      <c r="N435" s="3641"/>
      <c r="O435" s="3641"/>
      <c r="P435" s="3641"/>
      <c r="Q435" s="3641"/>
      <c r="R435" s="3641"/>
      <c r="S435" s="3641"/>
      <c r="T435" s="3641"/>
      <c r="U435" s="3641"/>
      <c r="V435" s="3641"/>
      <c r="W435" s="3641"/>
      <c r="X435" s="3641"/>
      <c r="Y435" s="3641"/>
      <c r="Z435" s="3641"/>
      <c r="AA435" s="3641"/>
      <c r="AB435" s="3641"/>
      <c r="AC435" s="3641"/>
    </row>
    <row r="436" spans="1:29">
      <c r="A436" s="3641"/>
      <c r="B436" s="3641"/>
      <c r="C436" s="3641"/>
      <c r="D436" s="3641"/>
      <c r="E436" s="3641"/>
      <c r="F436" s="3641"/>
      <c r="G436" s="3641"/>
      <c r="H436" s="3641"/>
      <c r="I436" s="3641"/>
      <c r="J436" s="3641"/>
      <c r="K436" s="3641"/>
      <c r="L436" s="3641"/>
      <c r="M436" s="3641"/>
      <c r="N436" s="3641"/>
      <c r="O436" s="3641"/>
      <c r="P436" s="3641"/>
      <c r="Q436" s="3641"/>
      <c r="R436" s="3641"/>
      <c r="S436" s="3641"/>
      <c r="T436" s="3641"/>
      <c r="U436" s="3641"/>
      <c r="V436" s="3641"/>
      <c r="W436" s="3641"/>
      <c r="X436" s="3641"/>
      <c r="Y436" s="3641"/>
      <c r="Z436" s="3641"/>
      <c r="AA436" s="3641"/>
      <c r="AB436" s="3641"/>
      <c r="AC436" s="3641"/>
    </row>
    <row r="437" spans="1:29">
      <c r="A437" s="3641"/>
      <c r="B437" s="3641"/>
      <c r="C437" s="3641"/>
      <c r="D437" s="3641"/>
      <c r="E437" s="3641"/>
      <c r="F437" s="3641"/>
      <c r="G437" s="3641"/>
      <c r="H437" s="3641"/>
      <c r="I437" s="3641"/>
      <c r="J437" s="3641"/>
      <c r="K437" s="3641"/>
      <c r="L437" s="3641"/>
      <c r="M437" s="3641"/>
      <c r="N437" s="3641"/>
      <c r="O437" s="3641"/>
      <c r="P437" s="3641"/>
      <c r="Q437" s="3641"/>
      <c r="R437" s="3641"/>
      <c r="S437" s="3641"/>
      <c r="T437" s="3641"/>
      <c r="U437" s="3641"/>
      <c r="V437" s="3641"/>
      <c r="W437" s="3641"/>
      <c r="X437" s="3641"/>
      <c r="Y437" s="3641"/>
      <c r="Z437" s="3641"/>
      <c r="AA437" s="3641"/>
      <c r="AB437" s="3641"/>
      <c r="AC437" s="3641"/>
    </row>
    <row r="438" spans="1:29">
      <c r="A438" s="3641"/>
      <c r="B438" s="3641"/>
      <c r="C438" s="3641"/>
      <c r="D438" s="3641"/>
      <c r="E438" s="3641"/>
      <c r="F438" s="3641"/>
      <c r="G438" s="3641"/>
      <c r="H438" s="3641"/>
      <c r="I438" s="3641"/>
      <c r="J438" s="3641"/>
      <c r="K438" s="3641"/>
      <c r="L438" s="3641"/>
      <c r="M438" s="3641"/>
      <c r="N438" s="3641"/>
      <c r="O438" s="3641"/>
      <c r="P438" s="3641"/>
      <c r="Q438" s="3641"/>
      <c r="R438" s="3641"/>
      <c r="S438" s="3641"/>
      <c r="T438" s="3641"/>
      <c r="U438" s="3641"/>
      <c r="V438" s="3641"/>
      <c r="W438" s="3641"/>
      <c r="X438" s="3641"/>
      <c r="Y438" s="3641"/>
      <c r="Z438" s="3641"/>
      <c r="AA438" s="3641"/>
      <c r="AB438" s="3641"/>
      <c r="AC438" s="3641"/>
    </row>
    <row r="439" spans="1:29">
      <c r="A439" s="3641"/>
      <c r="B439" s="3641"/>
      <c r="C439" s="3641"/>
      <c r="D439" s="3641"/>
      <c r="E439" s="3641"/>
      <c r="F439" s="3641"/>
      <c r="G439" s="3641"/>
      <c r="H439" s="3641"/>
      <c r="I439" s="3641"/>
      <c r="J439" s="3641"/>
      <c r="K439" s="3641"/>
      <c r="L439" s="3641"/>
      <c r="M439" s="3641"/>
      <c r="N439" s="3641"/>
      <c r="O439" s="3641"/>
      <c r="P439" s="3641"/>
      <c r="Q439" s="3641"/>
      <c r="R439" s="3641"/>
      <c r="S439" s="3641"/>
      <c r="T439" s="3641"/>
      <c r="U439" s="3641"/>
      <c r="V439" s="3641"/>
      <c r="W439" s="3641"/>
      <c r="X439" s="3641"/>
      <c r="Y439" s="3641"/>
      <c r="Z439" s="3641"/>
      <c r="AA439" s="3641"/>
      <c r="AB439" s="3641"/>
      <c r="AC439" s="3641"/>
    </row>
    <row r="440" spans="1:29">
      <c r="A440" s="3641"/>
      <c r="B440" s="3641"/>
      <c r="C440" s="3641"/>
      <c r="D440" s="3641"/>
      <c r="E440" s="3641"/>
      <c r="F440" s="3641"/>
      <c r="G440" s="3641"/>
      <c r="H440" s="3641"/>
      <c r="I440" s="3641"/>
      <c r="J440" s="3641"/>
      <c r="K440" s="3641"/>
      <c r="L440" s="3641"/>
      <c r="M440" s="3641"/>
      <c r="N440" s="3641"/>
      <c r="O440" s="3641"/>
      <c r="P440" s="3641"/>
      <c r="Q440" s="3641"/>
      <c r="R440" s="3641"/>
      <c r="S440" s="3641"/>
      <c r="T440" s="3641"/>
      <c r="U440" s="3641"/>
      <c r="V440" s="3641"/>
      <c r="W440" s="3641"/>
      <c r="X440" s="3641"/>
      <c r="Y440" s="3641"/>
      <c r="Z440" s="3641"/>
      <c r="AA440" s="3641"/>
      <c r="AB440" s="3641"/>
      <c r="AC440" s="3641"/>
    </row>
    <row r="441" spans="1:29">
      <c r="A441" s="3641"/>
      <c r="B441" s="3641"/>
      <c r="C441" s="3641"/>
      <c r="D441" s="3641"/>
      <c r="E441" s="3641"/>
      <c r="F441" s="3641"/>
      <c r="G441" s="3641"/>
      <c r="H441" s="3641"/>
      <c r="I441" s="3641"/>
      <c r="J441" s="3641"/>
      <c r="K441" s="3641"/>
      <c r="L441" s="3641"/>
      <c r="M441" s="3641"/>
      <c r="N441" s="3641"/>
      <c r="O441" s="3641"/>
      <c r="P441" s="3641"/>
      <c r="Q441" s="3641"/>
      <c r="R441" s="3641"/>
      <c r="S441" s="3641"/>
      <c r="T441" s="3641"/>
      <c r="U441" s="3641"/>
      <c r="V441" s="3641"/>
      <c r="W441" s="3641"/>
      <c r="X441" s="3641"/>
      <c r="Y441" s="3641"/>
      <c r="Z441" s="3641"/>
      <c r="AA441" s="3641"/>
      <c r="AB441" s="3641"/>
      <c r="AC441" s="3641"/>
    </row>
    <row r="442" spans="1:29">
      <c r="A442" s="3641"/>
      <c r="B442" s="3641"/>
      <c r="C442" s="3641"/>
      <c r="D442" s="3641"/>
      <c r="E442" s="3641"/>
      <c r="F442" s="3641"/>
      <c r="G442" s="3641"/>
      <c r="H442" s="3641"/>
      <c r="I442" s="3641"/>
      <c r="J442" s="3641"/>
      <c r="K442" s="3641"/>
      <c r="L442" s="3641"/>
      <c r="M442" s="3641"/>
      <c r="N442" s="3641"/>
      <c r="O442" s="3641"/>
      <c r="P442" s="3641"/>
      <c r="Q442" s="3641"/>
      <c r="R442" s="3641"/>
      <c r="S442" s="3641"/>
      <c r="T442" s="3641"/>
      <c r="U442" s="3641"/>
      <c r="V442" s="3641"/>
      <c r="W442" s="3641"/>
      <c r="X442" s="3641"/>
      <c r="Y442" s="3641"/>
      <c r="Z442" s="3641"/>
      <c r="AA442" s="3641"/>
      <c r="AB442" s="3641"/>
      <c r="AC442" s="3641"/>
    </row>
    <row r="443" spans="1:29">
      <c r="A443" s="3641"/>
      <c r="B443" s="3641"/>
      <c r="C443" s="3641"/>
      <c r="D443" s="3641"/>
      <c r="E443" s="3641"/>
      <c r="F443" s="3641"/>
      <c r="G443" s="3641"/>
      <c r="H443" s="3641"/>
      <c r="I443" s="3641"/>
      <c r="J443" s="3641"/>
      <c r="K443" s="3641"/>
      <c r="L443" s="3641"/>
      <c r="M443" s="3641"/>
      <c r="N443" s="3641"/>
      <c r="O443" s="3641"/>
      <c r="P443" s="3641"/>
      <c r="Q443" s="3641"/>
      <c r="R443" s="3641"/>
      <c r="S443" s="3641"/>
      <c r="T443" s="3641"/>
      <c r="U443" s="3641"/>
      <c r="V443" s="3641"/>
      <c r="W443" s="3641"/>
      <c r="X443" s="3641"/>
      <c r="Y443" s="3641"/>
      <c r="Z443" s="3641"/>
      <c r="AA443" s="3641"/>
      <c r="AB443" s="3641"/>
      <c r="AC443" s="3641"/>
    </row>
    <row r="444" spans="1:29">
      <c r="A444" s="3641"/>
      <c r="B444" s="3641"/>
      <c r="C444" s="3641"/>
      <c r="D444" s="3641"/>
      <c r="E444" s="3641"/>
      <c r="F444" s="3641"/>
      <c r="G444" s="3641"/>
      <c r="H444" s="3641"/>
      <c r="I444" s="3641"/>
      <c r="J444" s="3641"/>
      <c r="K444" s="3641"/>
      <c r="L444" s="3641"/>
      <c r="M444" s="3641"/>
      <c r="N444" s="3641"/>
      <c r="O444" s="3641"/>
      <c r="P444" s="3641"/>
      <c r="Q444" s="3641"/>
      <c r="R444" s="3641"/>
      <c r="S444" s="3641"/>
      <c r="T444" s="3641"/>
      <c r="U444" s="3641"/>
      <c r="V444" s="3641"/>
      <c r="W444" s="3641"/>
      <c r="X444" s="3641"/>
      <c r="Y444" s="3641"/>
      <c r="Z444" s="3641"/>
      <c r="AA444" s="3641"/>
      <c r="AB444" s="3641"/>
      <c r="AC444" s="3641"/>
    </row>
    <row r="445" spans="1:29">
      <c r="A445" s="3641"/>
      <c r="B445" s="3641"/>
      <c r="C445" s="3641"/>
      <c r="D445" s="3641"/>
      <c r="E445" s="3641"/>
      <c r="F445" s="3641"/>
      <c r="G445" s="3641"/>
      <c r="H445" s="3641"/>
      <c r="I445" s="3641"/>
      <c r="J445" s="3641"/>
      <c r="K445" s="3641"/>
      <c r="L445" s="3641"/>
      <c r="M445" s="3641"/>
      <c r="N445" s="3641"/>
      <c r="O445" s="3641"/>
      <c r="P445" s="3641"/>
      <c r="Q445" s="3641"/>
      <c r="R445" s="3641"/>
      <c r="S445" s="3641"/>
      <c r="T445" s="3641"/>
      <c r="U445" s="3641"/>
      <c r="V445" s="3641"/>
      <c r="W445" s="3641"/>
      <c r="X445" s="3641"/>
      <c r="Y445" s="3641"/>
      <c r="Z445" s="3641"/>
      <c r="AA445" s="3641"/>
      <c r="AB445" s="3641"/>
      <c r="AC445" s="3641"/>
    </row>
    <row r="446" spans="1:29">
      <c r="A446" s="3641"/>
      <c r="B446" s="3641"/>
      <c r="C446" s="3641"/>
      <c r="D446" s="3641"/>
      <c r="E446" s="3641"/>
      <c r="F446" s="3641"/>
      <c r="G446" s="3641"/>
      <c r="H446" s="3641"/>
      <c r="I446" s="3641"/>
      <c r="J446" s="3641"/>
      <c r="K446" s="3641"/>
      <c r="L446" s="3641"/>
      <c r="M446" s="3641"/>
      <c r="N446" s="3641"/>
      <c r="O446" s="3641"/>
      <c r="P446" s="3641"/>
      <c r="Q446" s="3641"/>
      <c r="R446" s="3641"/>
      <c r="S446" s="3641"/>
      <c r="T446" s="3641"/>
      <c r="U446" s="3641"/>
      <c r="V446" s="3641"/>
      <c r="W446" s="3641"/>
      <c r="X446" s="3641"/>
      <c r="Y446" s="3641"/>
      <c r="Z446" s="3641"/>
      <c r="AA446" s="3641"/>
      <c r="AB446" s="3641"/>
      <c r="AC446" s="3641"/>
    </row>
    <row r="447" spans="1:29">
      <c r="A447" s="3641"/>
      <c r="B447" s="3641"/>
      <c r="C447" s="3641"/>
      <c r="D447" s="3641"/>
      <c r="E447" s="3641"/>
      <c r="F447" s="3641"/>
      <c r="G447" s="3641"/>
      <c r="H447" s="3641"/>
      <c r="I447" s="3641"/>
      <c r="J447" s="3641"/>
      <c r="K447" s="3641"/>
      <c r="L447" s="3641"/>
      <c r="M447" s="3641"/>
      <c r="N447" s="3641"/>
      <c r="O447" s="3641"/>
      <c r="P447" s="3641"/>
      <c r="Q447" s="3641"/>
      <c r="R447" s="3641"/>
      <c r="S447" s="3641"/>
      <c r="T447" s="3641"/>
      <c r="U447" s="3641"/>
      <c r="V447" s="3641"/>
      <c r="W447" s="3641"/>
      <c r="X447" s="3641"/>
      <c r="Y447" s="3641"/>
      <c r="Z447" s="3641"/>
      <c r="AA447" s="3641"/>
      <c r="AB447" s="3641"/>
      <c r="AC447" s="3641"/>
    </row>
    <row r="448" spans="1:29">
      <c r="A448" s="3641"/>
      <c r="B448" s="3641"/>
      <c r="C448" s="3641"/>
      <c r="D448" s="3641"/>
      <c r="E448" s="3641"/>
      <c r="F448" s="3641"/>
      <c r="G448" s="3641"/>
      <c r="H448" s="3641"/>
      <c r="I448" s="3641"/>
      <c r="J448" s="3641"/>
      <c r="K448" s="3641"/>
      <c r="L448" s="3641"/>
      <c r="M448" s="3641"/>
      <c r="N448" s="3641"/>
      <c r="O448" s="3641"/>
      <c r="P448" s="3641"/>
      <c r="Q448" s="3641"/>
      <c r="R448" s="3641"/>
      <c r="S448" s="3641"/>
      <c r="T448" s="3641"/>
      <c r="U448" s="3641"/>
      <c r="V448" s="3641"/>
      <c r="W448" s="3641"/>
      <c r="X448" s="3641"/>
      <c r="Y448" s="3641"/>
      <c r="Z448" s="3641"/>
      <c r="AA448" s="3641"/>
      <c r="AB448" s="3641"/>
      <c r="AC448" s="3641"/>
    </row>
    <row r="449" spans="1:29">
      <c r="A449" s="3641"/>
      <c r="B449" s="3641"/>
      <c r="C449" s="3641"/>
      <c r="D449" s="3641"/>
      <c r="E449" s="3641"/>
      <c r="F449" s="3641"/>
      <c r="G449" s="3641"/>
      <c r="H449" s="3641"/>
      <c r="I449" s="3641"/>
      <c r="J449" s="3641"/>
      <c r="K449" s="3641"/>
      <c r="L449" s="3641"/>
      <c r="M449" s="3641"/>
      <c r="N449" s="3641"/>
      <c r="O449" s="3641"/>
      <c r="P449" s="3641"/>
      <c r="Q449" s="3641"/>
      <c r="R449" s="3641"/>
      <c r="S449" s="3641"/>
      <c r="T449" s="3641"/>
      <c r="U449" s="3641"/>
      <c r="V449" s="3641"/>
      <c r="W449" s="3641"/>
      <c r="X449" s="3641"/>
      <c r="Y449" s="3641"/>
      <c r="Z449" s="3641"/>
      <c r="AA449" s="3641"/>
      <c r="AB449" s="3641"/>
      <c r="AC449" s="3641"/>
    </row>
    <row r="450" spans="1:29">
      <c r="A450" s="3641"/>
      <c r="B450" s="3641"/>
      <c r="C450" s="3641"/>
      <c r="D450" s="3641"/>
      <c r="E450" s="3641"/>
      <c r="F450" s="3641"/>
      <c r="G450" s="3641"/>
      <c r="H450" s="3641"/>
      <c r="I450" s="3641"/>
      <c r="J450" s="3641"/>
      <c r="K450" s="3641"/>
      <c r="L450" s="3641"/>
      <c r="M450" s="3641"/>
      <c r="N450" s="3641"/>
      <c r="O450" s="3641"/>
      <c r="P450" s="3641"/>
      <c r="Q450" s="3641"/>
      <c r="R450" s="3641"/>
      <c r="S450" s="3641"/>
      <c r="T450" s="3641"/>
      <c r="U450" s="3641"/>
      <c r="V450" s="3641"/>
      <c r="W450" s="3641"/>
      <c r="X450" s="3641"/>
      <c r="Y450" s="3641"/>
      <c r="Z450" s="3641"/>
      <c r="AA450" s="3641"/>
      <c r="AB450" s="3641"/>
      <c r="AC450" s="3641"/>
    </row>
    <row r="451" spans="1:29">
      <c r="A451" s="3641"/>
      <c r="B451" s="3641"/>
      <c r="C451" s="3641"/>
      <c r="D451" s="3641"/>
      <c r="E451" s="3641"/>
      <c r="F451" s="3641"/>
      <c r="G451" s="3641"/>
      <c r="H451" s="3641"/>
      <c r="I451" s="3641"/>
      <c r="J451" s="3641"/>
      <c r="K451" s="3641"/>
      <c r="L451" s="3641"/>
      <c r="M451" s="3641"/>
      <c r="N451" s="3641"/>
      <c r="O451" s="3641"/>
      <c r="P451" s="3641"/>
      <c r="Q451" s="3641"/>
      <c r="R451" s="3641"/>
      <c r="S451" s="3641"/>
      <c r="T451" s="3641"/>
      <c r="U451" s="3641"/>
      <c r="V451" s="3641"/>
      <c r="W451" s="3641"/>
      <c r="X451" s="3641"/>
      <c r="Y451" s="3641"/>
      <c r="Z451" s="3641"/>
      <c r="AA451" s="3641"/>
      <c r="AB451" s="3641"/>
      <c r="AC451" s="3641"/>
    </row>
    <row r="452" spans="1:29">
      <c r="A452" s="3641"/>
      <c r="B452" s="3641"/>
      <c r="C452" s="3641"/>
      <c r="D452" s="3641"/>
      <c r="E452" s="3641"/>
      <c r="F452" s="3641"/>
      <c r="G452" s="3641"/>
      <c r="H452" s="3641"/>
      <c r="I452" s="3641"/>
      <c r="J452" s="3641"/>
      <c r="K452" s="3641"/>
      <c r="L452" s="3641"/>
      <c r="M452" s="3641"/>
      <c r="N452" s="3641"/>
      <c r="O452" s="3641"/>
      <c r="P452" s="3641"/>
      <c r="Q452" s="3641"/>
      <c r="R452" s="3641"/>
      <c r="S452" s="3641"/>
      <c r="T452" s="3641"/>
      <c r="U452" s="3641"/>
      <c r="V452" s="3641"/>
      <c r="W452" s="3641"/>
      <c r="X452" s="3641"/>
      <c r="Y452" s="3641"/>
      <c r="Z452" s="3641"/>
      <c r="AA452" s="3641"/>
      <c r="AB452" s="3641"/>
      <c r="AC452" s="3641"/>
    </row>
    <row r="453" spans="1:29">
      <c r="A453" s="3641"/>
      <c r="B453" s="3641"/>
      <c r="C453" s="3641"/>
      <c r="D453" s="3641"/>
      <c r="E453" s="3641"/>
      <c r="F453" s="3641"/>
      <c r="G453" s="3641"/>
      <c r="H453" s="3641"/>
      <c r="I453" s="3641"/>
      <c r="J453" s="3641"/>
      <c r="K453" s="3641"/>
      <c r="L453" s="3641"/>
      <c r="M453" s="3641"/>
      <c r="N453" s="3641"/>
      <c r="O453" s="3641"/>
      <c r="P453" s="3641"/>
      <c r="Q453" s="3641"/>
      <c r="R453" s="3641"/>
      <c r="S453" s="3641"/>
      <c r="T453" s="3641"/>
      <c r="U453" s="3641"/>
      <c r="V453" s="3641"/>
      <c r="W453" s="3641"/>
      <c r="X453" s="3641"/>
      <c r="Y453" s="3641"/>
      <c r="Z453" s="3641"/>
      <c r="AA453" s="3641"/>
      <c r="AB453" s="3641"/>
      <c r="AC453" s="3641"/>
    </row>
    <row r="454" spans="1:29">
      <c r="A454" s="3641"/>
      <c r="B454" s="3641"/>
      <c r="C454" s="3641"/>
      <c r="D454" s="3641"/>
      <c r="E454" s="3641"/>
      <c r="F454" s="3641"/>
      <c r="G454" s="3641"/>
      <c r="H454" s="3641"/>
      <c r="I454" s="3641"/>
      <c r="J454" s="3641"/>
      <c r="K454" s="3641"/>
      <c r="L454" s="3641"/>
      <c r="M454" s="3641"/>
      <c r="N454" s="3641"/>
      <c r="O454" s="3641"/>
      <c r="P454" s="3641"/>
      <c r="Q454" s="3641"/>
      <c r="R454" s="3641"/>
      <c r="S454" s="3641"/>
      <c r="T454" s="3641"/>
      <c r="U454" s="3641"/>
      <c r="V454" s="3641"/>
      <c r="W454" s="3641"/>
      <c r="X454" s="3641"/>
      <c r="Y454" s="3641"/>
      <c r="Z454" s="3641"/>
      <c r="AA454" s="3641"/>
      <c r="AB454" s="3641"/>
      <c r="AC454" s="3641"/>
    </row>
    <row r="455" spans="1:29">
      <c r="A455" s="3641"/>
      <c r="B455" s="3641"/>
      <c r="C455" s="3641"/>
      <c r="D455" s="3641"/>
      <c r="E455" s="3641"/>
      <c r="F455" s="3641"/>
      <c r="G455" s="3641"/>
      <c r="H455" s="3641"/>
      <c r="I455" s="3641"/>
      <c r="J455" s="3641"/>
      <c r="K455" s="3641"/>
      <c r="L455" s="3641"/>
      <c r="M455" s="3641"/>
      <c r="N455" s="3641"/>
      <c r="O455" s="3641"/>
      <c r="P455" s="3641"/>
      <c r="Q455" s="3641"/>
      <c r="R455" s="3641"/>
      <c r="S455" s="3641"/>
      <c r="T455" s="3641"/>
      <c r="U455" s="3641"/>
      <c r="V455" s="3641"/>
      <c r="W455" s="3641"/>
      <c r="X455" s="3641"/>
      <c r="Y455" s="3641"/>
      <c r="Z455" s="3641"/>
      <c r="AA455" s="3641"/>
      <c r="AB455" s="3641"/>
      <c r="AC455" s="3641"/>
    </row>
    <row r="456" spans="1:29">
      <c r="A456" s="3641"/>
      <c r="B456" s="3641"/>
      <c r="C456" s="3641"/>
      <c r="D456" s="3641"/>
      <c r="E456" s="3641"/>
      <c r="F456" s="3641"/>
      <c r="G456" s="3641"/>
      <c r="H456" s="3641"/>
      <c r="I456" s="3641"/>
      <c r="J456" s="3641"/>
      <c r="K456" s="3641"/>
      <c r="L456" s="3641"/>
      <c r="M456" s="3641"/>
      <c r="N456" s="3641"/>
      <c r="O456" s="3641"/>
      <c r="P456" s="3641"/>
      <c r="Q456" s="3641"/>
      <c r="R456" s="3641"/>
      <c r="S456" s="3641"/>
      <c r="T456" s="3641"/>
      <c r="U456" s="3641"/>
      <c r="V456" s="3641"/>
      <c r="W456" s="3641"/>
      <c r="X456" s="3641"/>
      <c r="Y456" s="3641"/>
      <c r="Z456" s="3641"/>
      <c r="AA456" s="3641"/>
      <c r="AB456" s="3641"/>
      <c r="AC456" s="3641"/>
    </row>
    <row r="457" spans="1:29">
      <c r="A457" s="3641"/>
      <c r="B457" s="3641"/>
      <c r="C457" s="3641"/>
      <c r="D457" s="3641"/>
      <c r="E457" s="3641"/>
      <c r="F457" s="3641"/>
      <c r="G457" s="3641"/>
      <c r="H457" s="3641"/>
      <c r="I457" s="3641"/>
      <c r="J457" s="3641"/>
      <c r="K457" s="3641"/>
      <c r="L457" s="3641"/>
      <c r="M457" s="3641"/>
      <c r="N457" s="3641"/>
      <c r="O457" s="3641"/>
      <c r="P457" s="3641"/>
      <c r="Q457" s="3641"/>
      <c r="R457" s="3641"/>
      <c r="S457" s="3641"/>
      <c r="T457" s="3641"/>
      <c r="U457" s="3641"/>
      <c r="V457" s="3641"/>
      <c r="W457" s="3641"/>
      <c r="X457" s="3641"/>
      <c r="Y457" s="3641"/>
      <c r="Z457" s="3641"/>
      <c r="AA457" s="3641"/>
      <c r="AB457" s="3641"/>
      <c r="AC457" s="3641"/>
    </row>
    <row r="458" spans="1:29">
      <c r="A458" s="3641"/>
      <c r="B458" s="3641"/>
      <c r="C458" s="3641"/>
      <c r="D458" s="3641"/>
      <c r="E458" s="3641"/>
      <c r="F458" s="3641"/>
      <c r="G458" s="3641"/>
      <c r="H458" s="3641"/>
      <c r="I458" s="3641"/>
      <c r="J458" s="3641"/>
      <c r="K458" s="3641"/>
      <c r="L458" s="3641"/>
      <c r="M458" s="3641"/>
      <c r="N458" s="3641"/>
      <c r="O458" s="3641"/>
      <c r="P458" s="3641"/>
      <c r="Q458" s="3641"/>
      <c r="R458" s="3641"/>
      <c r="S458" s="3641"/>
      <c r="T458" s="3641"/>
      <c r="U458" s="3641"/>
      <c r="V458" s="3641"/>
      <c r="W458" s="3641"/>
      <c r="X458" s="3641"/>
      <c r="Y458" s="3641"/>
      <c r="Z458" s="3641"/>
      <c r="AA458" s="3641"/>
      <c r="AB458" s="3641"/>
      <c r="AC458" s="3641"/>
    </row>
    <row r="459" spans="1:29">
      <c r="A459" s="3641"/>
      <c r="B459" s="3641"/>
      <c r="C459" s="3641"/>
      <c r="D459" s="3641"/>
      <c r="E459" s="3641"/>
      <c r="F459" s="3641"/>
      <c r="G459" s="3641"/>
      <c r="H459" s="3641"/>
      <c r="I459" s="3641"/>
      <c r="J459" s="3641"/>
      <c r="K459" s="3641"/>
      <c r="L459" s="3641"/>
      <c r="M459" s="3641"/>
      <c r="N459" s="3641"/>
      <c r="O459" s="3641"/>
      <c r="P459" s="3641"/>
      <c r="Q459" s="3641"/>
      <c r="R459" s="3641"/>
      <c r="S459" s="3641"/>
      <c r="T459" s="3641"/>
      <c r="U459" s="3641"/>
      <c r="V459" s="3641"/>
      <c r="W459" s="3641"/>
      <c r="X459" s="3641"/>
      <c r="Y459" s="3641"/>
      <c r="Z459" s="3641"/>
      <c r="AA459" s="3641"/>
      <c r="AB459" s="3641"/>
      <c r="AC459" s="3641"/>
    </row>
    <row r="460" spans="1:29">
      <c r="A460" s="3641"/>
      <c r="B460" s="3641"/>
      <c r="C460" s="3641"/>
      <c r="D460" s="3641"/>
      <c r="E460" s="3641"/>
      <c r="F460" s="3641"/>
      <c r="G460" s="3641"/>
      <c r="H460" s="3641"/>
      <c r="I460" s="3641"/>
      <c r="J460" s="3641"/>
      <c r="K460" s="3641"/>
      <c r="L460" s="3641"/>
      <c r="M460" s="3641"/>
      <c r="N460" s="3641"/>
      <c r="O460" s="3641"/>
      <c r="P460" s="3641"/>
      <c r="Q460" s="3641"/>
      <c r="R460" s="3641"/>
      <c r="S460" s="3641"/>
      <c r="T460" s="3641"/>
      <c r="U460" s="3641"/>
      <c r="V460" s="3641"/>
      <c r="W460" s="3641"/>
      <c r="X460" s="3641"/>
      <c r="Y460" s="3641"/>
      <c r="Z460" s="3641"/>
      <c r="AA460" s="3641"/>
      <c r="AB460" s="3641"/>
      <c r="AC460" s="3641"/>
    </row>
    <row r="461" spans="1:29">
      <c r="A461" s="3641"/>
      <c r="B461" s="3641"/>
      <c r="C461" s="3641"/>
      <c r="D461" s="3641"/>
      <c r="E461" s="3641"/>
      <c r="F461" s="3641"/>
      <c r="G461" s="3641"/>
      <c r="H461" s="3641"/>
      <c r="I461" s="3641"/>
      <c r="J461" s="3641"/>
      <c r="K461" s="3641"/>
      <c r="L461" s="3641"/>
      <c r="M461" s="3641"/>
      <c r="N461" s="3641"/>
      <c r="O461" s="3641"/>
      <c r="P461" s="3641"/>
      <c r="Q461" s="3641"/>
      <c r="R461" s="3641"/>
      <c r="S461" s="3641"/>
      <c r="T461" s="3641"/>
      <c r="U461" s="3641"/>
      <c r="V461" s="3641"/>
      <c r="W461" s="3641"/>
      <c r="X461" s="3641"/>
      <c r="Y461" s="3641"/>
      <c r="Z461" s="3641"/>
      <c r="AA461" s="3641"/>
      <c r="AB461" s="3641"/>
      <c r="AC461" s="3641"/>
    </row>
    <row r="462" spans="1:29">
      <c r="A462" s="3641"/>
      <c r="B462" s="3641"/>
      <c r="C462" s="3641"/>
      <c r="D462" s="3641"/>
      <c r="E462" s="3641"/>
      <c r="F462" s="3641"/>
      <c r="G462" s="3641"/>
      <c r="H462" s="3641"/>
      <c r="I462" s="3641"/>
      <c r="J462" s="3641"/>
      <c r="K462" s="3641"/>
      <c r="L462" s="3641"/>
      <c r="M462" s="3641"/>
      <c r="N462" s="3641"/>
      <c r="O462" s="3641"/>
      <c r="P462" s="3641"/>
      <c r="Q462" s="3641"/>
      <c r="R462" s="3641"/>
      <c r="S462" s="3641"/>
      <c r="T462" s="3641"/>
      <c r="U462" s="3641"/>
      <c r="V462" s="3641"/>
      <c r="W462" s="3641"/>
      <c r="X462" s="3641"/>
      <c r="Y462" s="3641"/>
      <c r="Z462" s="3641"/>
      <c r="AA462" s="3641"/>
      <c r="AB462" s="3641"/>
      <c r="AC462" s="3641"/>
    </row>
    <row r="463" spans="1:29">
      <c r="A463" s="3641"/>
      <c r="B463" s="3641"/>
      <c r="C463" s="3641"/>
      <c r="D463" s="3641"/>
      <c r="E463" s="3641"/>
      <c r="F463" s="3641"/>
      <c r="G463" s="3641"/>
      <c r="H463" s="3641"/>
      <c r="I463" s="3641"/>
      <c r="J463" s="3641"/>
      <c r="K463" s="3641"/>
      <c r="L463" s="3641"/>
      <c r="M463" s="3641"/>
      <c r="N463" s="3641"/>
      <c r="O463" s="3641"/>
      <c r="P463" s="3641"/>
      <c r="Q463" s="3641"/>
      <c r="R463" s="3641"/>
      <c r="S463" s="3641"/>
      <c r="T463" s="3641"/>
      <c r="U463" s="3641"/>
      <c r="V463" s="3641"/>
      <c r="W463" s="3641"/>
      <c r="X463" s="3641"/>
      <c r="Y463" s="3641"/>
      <c r="Z463" s="3641"/>
      <c r="AA463" s="3641"/>
      <c r="AB463" s="3641"/>
      <c r="AC463" s="3641"/>
    </row>
    <row r="464" spans="1:29">
      <c r="A464" s="3641"/>
      <c r="B464" s="3641"/>
      <c r="C464" s="3641"/>
      <c r="D464" s="3641"/>
      <c r="E464" s="3641"/>
      <c r="F464" s="3641"/>
      <c r="G464" s="3641"/>
      <c r="H464" s="3641"/>
      <c r="I464" s="3641"/>
      <c r="J464" s="3641"/>
      <c r="K464" s="3641"/>
      <c r="L464" s="3641"/>
      <c r="M464" s="3641"/>
      <c r="N464" s="3641"/>
      <c r="O464" s="3641"/>
      <c r="P464" s="3641"/>
      <c r="Q464" s="3641"/>
      <c r="R464" s="3641"/>
      <c r="S464" s="3641"/>
      <c r="T464" s="3641"/>
      <c r="U464" s="3641"/>
      <c r="V464" s="3641"/>
      <c r="W464" s="3641"/>
      <c r="X464" s="3641"/>
      <c r="Y464" s="3641"/>
      <c r="Z464" s="3641"/>
      <c r="AA464" s="3641"/>
      <c r="AB464" s="3641"/>
      <c r="AC464" s="3641"/>
    </row>
  </sheetData>
  <mergeCells count="150">
    <mergeCell ref="I310:J310"/>
    <mergeCell ref="I311:J311"/>
    <mergeCell ref="C315:N315"/>
    <mergeCell ref="B316:N316"/>
    <mergeCell ref="V318:AC318"/>
    <mergeCell ref="Q320:AC321"/>
    <mergeCell ref="B321:N321"/>
    <mergeCell ref="G304:H304"/>
    <mergeCell ref="I304:J304"/>
    <mergeCell ref="G306:H306"/>
    <mergeCell ref="I306:J306"/>
    <mergeCell ref="D308:F308"/>
    <mergeCell ref="G308:H308"/>
    <mergeCell ref="I308:J308"/>
    <mergeCell ref="K297:N297"/>
    <mergeCell ref="C301:F301"/>
    <mergeCell ref="G301:H301"/>
    <mergeCell ref="I301:J301"/>
    <mergeCell ref="C302:F302"/>
    <mergeCell ref="G302:H302"/>
    <mergeCell ref="I302:J302"/>
    <mergeCell ref="C298:F298"/>
    <mergeCell ref="G298:H298"/>
    <mergeCell ref="I298:J298"/>
    <mergeCell ref="Q287:AC287"/>
    <mergeCell ref="A288:A321"/>
    <mergeCell ref="B288:N289"/>
    <mergeCell ref="P288:P321"/>
    <mergeCell ref="Q288:AC289"/>
    <mergeCell ref="B290:N291"/>
    <mergeCell ref="Q290:AC291"/>
    <mergeCell ref="F292:H294"/>
    <mergeCell ref="I292:J294"/>
    <mergeCell ref="K298:N302"/>
    <mergeCell ref="C299:F299"/>
    <mergeCell ref="G299:H299"/>
    <mergeCell ref="I299:J299"/>
    <mergeCell ref="C300:F300"/>
    <mergeCell ref="G300:H300"/>
    <mergeCell ref="I300:J300"/>
    <mergeCell ref="Q292:AC293"/>
    <mergeCell ref="G295:H295"/>
    <mergeCell ref="I295:J295"/>
    <mergeCell ref="G296:H296"/>
    <mergeCell ref="I296:J296"/>
    <mergeCell ref="R296:AB298"/>
    <mergeCell ref="G297:H297"/>
    <mergeCell ref="I297:J297"/>
    <mergeCell ref="B202:N202"/>
    <mergeCell ref="A203:A285"/>
    <mergeCell ref="B203:N204"/>
    <mergeCell ref="B205:N206"/>
    <mergeCell ref="B207:N208"/>
    <mergeCell ref="B209:N210"/>
    <mergeCell ref="C277:M278"/>
    <mergeCell ref="C279:M280"/>
    <mergeCell ref="B287:N287"/>
    <mergeCell ref="B48:N48"/>
    <mergeCell ref="B53:N53"/>
    <mergeCell ref="B55:N55"/>
    <mergeCell ref="A56:A200"/>
    <mergeCell ref="B56:N57"/>
    <mergeCell ref="B58:N59"/>
    <mergeCell ref="B60:N61"/>
    <mergeCell ref="C65:N66"/>
    <mergeCell ref="C67:N68"/>
    <mergeCell ref="C69:N70"/>
    <mergeCell ref="C92:N93"/>
    <mergeCell ref="C94:N95"/>
    <mergeCell ref="C166:N168"/>
    <mergeCell ref="C172:N174"/>
    <mergeCell ref="C176:N177"/>
    <mergeCell ref="C179:N180"/>
    <mergeCell ref="C71:N72"/>
    <mergeCell ref="C73:N74"/>
    <mergeCell ref="C76:N77"/>
    <mergeCell ref="C86:N87"/>
    <mergeCell ref="C88:N89"/>
    <mergeCell ref="C90:N91"/>
    <mergeCell ref="B191:N192"/>
    <mergeCell ref="C194:D194"/>
    <mergeCell ref="I41:J41"/>
    <mergeCell ref="V44:AC44"/>
    <mergeCell ref="B45:B46"/>
    <mergeCell ref="C45:N45"/>
    <mergeCell ref="C46:N46"/>
    <mergeCell ref="Q46:AC47"/>
    <mergeCell ref="C47:N47"/>
    <mergeCell ref="C35:F35"/>
    <mergeCell ref="G35:H36"/>
    <mergeCell ref="I35:J36"/>
    <mergeCell ref="K35:N36"/>
    <mergeCell ref="C36:F36"/>
    <mergeCell ref="D38:F38"/>
    <mergeCell ref="G38:H38"/>
    <mergeCell ref="I38:J38"/>
    <mergeCell ref="G34:H34"/>
    <mergeCell ref="I34:J34"/>
    <mergeCell ref="C29:F29"/>
    <mergeCell ref="G29:H29"/>
    <mergeCell ref="I29:J29"/>
    <mergeCell ref="C31:F31"/>
    <mergeCell ref="G31:H31"/>
    <mergeCell ref="I31:J31"/>
    <mergeCell ref="I40:J40"/>
    <mergeCell ref="C28:F28"/>
    <mergeCell ref="G28:H28"/>
    <mergeCell ref="I28:J28"/>
    <mergeCell ref="C22:F22"/>
    <mergeCell ref="G22:H22"/>
    <mergeCell ref="I22:J22"/>
    <mergeCell ref="G32:H32"/>
    <mergeCell ref="I32:J32"/>
    <mergeCell ref="C33:F33"/>
    <mergeCell ref="G33:H33"/>
    <mergeCell ref="I33:J33"/>
    <mergeCell ref="A12:A53"/>
    <mergeCell ref="B12:N13"/>
    <mergeCell ref="P12:P47"/>
    <mergeCell ref="Q12:AC13"/>
    <mergeCell ref="B14:N15"/>
    <mergeCell ref="Q14:AC15"/>
    <mergeCell ref="F16:H18"/>
    <mergeCell ref="I16:J18"/>
    <mergeCell ref="Q16:AC17"/>
    <mergeCell ref="G19:H19"/>
    <mergeCell ref="K22:N31"/>
    <mergeCell ref="C23:F26"/>
    <mergeCell ref="G23:H23"/>
    <mergeCell ref="I23:J23"/>
    <mergeCell ref="G25:H25"/>
    <mergeCell ref="I25:J25"/>
    <mergeCell ref="G26:H26"/>
    <mergeCell ref="I19:J19"/>
    <mergeCell ref="G20:H20"/>
    <mergeCell ref="I20:J20"/>
    <mergeCell ref="I26:J26"/>
    <mergeCell ref="C27:F27"/>
    <mergeCell ref="G27:H27"/>
    <mergeCell ref="I27:J27"/>
    <mergeCell ref="B2:N3"/>
    <mergeCell ref="Q2:AC3"/>
    <mergeCell ref="Q6:AC8"/>
    <mergeCell ref="B7:N8"/>
    <mergeCell ref="B11:N11"/>
    <mergeCell ref="Q11:AC11"/>
    <mergeCell ref="R20:AB22"/>
    <mergeCell ref="G21:H21"/>
    <mergeCell ref="I21:J21"/>
    <mergeCell ref="K21:N21"/>
  </mergeCells>
  <hyperlinks>
    <hyperlink ref="C45" r:id="rId1" xr:uid="{8F87E4B1-99FD-4EEA-8453-9D71DE7A8AB7}"/>
    <hyperlink ref="C46" r:id="rId2" xr:uid="{8BAADDBE-19A5-4FEE-B323-2FC169E443B7}"/>
    <hyperlink ref="C47" r:id="rId3" xr:uid="{E627F87D-BD25-4E1B-B518-2CCC6FA50DD7}"/>
    <hyperlink ref="B207" r:id="rId4" xr:uid="{B0EA063C-23E2-4027-BDA0-A5CA83C2295C}"/>
    <hyperlink ref="D275" r:id="rId5" xr:uid="{A60C68B1-586B-4F0A-B9B4-2E5BC16E6991}"/>
    <hyperlink ref="C196" r:id="rId6" display="http://www.cuisine-campagne.com/index.php?" xr:uid="{1C2BDD52-AA29-45B2-9799-DE5AD13F3E70}"/>
    <hyperlink ref="B58" r:id="rId7" xr:uid="{16573810-CDEF-4F03-B1D1-D5D4790B67F4}"/>
    <hyperlink ref="C194" r:id="rId8" xr:uid="{021623EA-7A64-4BA0-84DD-F886350DFFFF}"/>
    <hyperlink ref="C315" r:id="rId9" location="q=galette+de+pomme+de+terre+du+berry&amp;tbm=vid" xr:uid="{1A65751E-3419-4B8A-B604-D0F8C19072C8}"/>
    <hyperlink ref="B14" r:id="rId10" xr:uid="{5B7E2C26-89DD-4B17-B98A-C175FB4AEC6E}"/>
    <hyperlink ref="B191" r:id="rId11" xr:uid="{1B9131F1-A686-4994-9929-FA5DCE06AE7C}"/>
  </hyperlinks>
  <printOptions horizontalCentered="1"/>
  <pageMargins left="0.25" right="0.25" top="0.75" bottom="0.75" header="0.3" footer="0.3"/>
  <pageSetup paperSize="9" scale="61" orientation="portrait" r:id="rId12"/>
  <rowBreaks count="5" manualBreakCount="5">
    <brk id="53" max="13" man="1"/>
    <brk id="133" max="13" man="1"/>
    <brk id="200" max="13" man="1"/>
    <brk id="273" max="13" man="1"/>
    <brk id="285" max="13" man="1"/>
  </rowBreaks>
  <drawing r:id="rId1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93DB6D-A6C5-4923-9EE4-9E44FAE3B4B1}">
  <sheetPr>
    <tabColor theme="5"/>
  </sheetPr>
  <dimension ref="A1:AU327"/>
  <sheetViews>
    <sheetView showZeros="0" topLeftCell="D1" zoomScaleNormal="100" zoomScalePageLayoutView="50" workbookViewId="0">
      <selection activeCell="R3" sqref="R3"/>
    </sheetView>
  </sheetViews>
  <sheetFormatPr baseColWidth="10" defaultRowHeight="18.75"/>
  <cols>
    <col min="1" max="1" width="6.5703125" style="1178" customWidth="1"/>
    <col min="2" max="2" width="7.28515625" style="1178" customWidth="1"/>
    <col min="3" max="3" width="49.5703125" style="1178" customWidth="1"/>
    <col min="4" max="5" width="14.7109375" style="1178" customWidth="1"/>
    <col min="6" max="9" width="12.7109375" style="1178" customWidth="1"/>
    <col min="10" max="10" width="3.42578125" style="1178" customWidth="1"/>
    <col min="11" max="11" width="8" style="1178" customWidth="1"/>
    <col min="12" max="12" width="49.5703125" style="1178" customWidth="1"/>
    <col min="13" max="14" width="14.7109375" style="1178" customWidth="1"/>
    <col min="15" max="18" width="12.7109375" style="1178" customWidth="1"/>
    <col min="19" max="19" width="8.140625" style="1178" customWidth="1"/>
    <col min="20" max="20" width="14.7109375" style="1178" customWidth="1"/>
    <col min="21" max="21" width="49.5703125" style="1178" customWidth="1"/>
    <col min="22" max="22" width="48.7109375" style="1178" customWidth="1"/>
    <col min="23" max="23" width="14.7109375" style="1178" customWidth="1"/>
    <col min="24" max="24" width="49.5703125" style="1178" customWidth="1"/>
    <col min="25" max="25" width="48.7109375" style="1178" customWidth="1"/>
    <col min="26" max="26" width="11.42578125" style="1178" customWidth="1"/>
    <col min="27" max="27" width="14.7109375" style="1178" customWidth="1"/>
    <col min="28" max="28" width="49.140625" style="1178" customWidth="1"/>
    <col min="29" max="29" width="48.7109375" style="1178" customWidth="1"/>
    <col min="30" max="30" width="14.7109375" style="1178" customWidth="1"/>
    <col min="31" max="31" width="49.140625" style="1178" customWidth="1"/>
    <col min="32" max="32" width="48.7109375" style="1178" customWidth="1"/>
    <col min="33" max="33" width="11.42578125" style="1178" customWidth="1"/>
    <col min="34" max="35" width="12.7109375" style="1178" customWidth="1"/>
    <col min="36" max="36" width="12.7109375" style="1324" customWidth="1"/>
    <col min="37" max="38" width="12.7109375" style="1178" customWidth="1"/>
    <col min="39" max="39" width="15.5703125" style="1178" customWidth="1"/>
    <col min="40" max="41" width="12.7109375" style="1178" customWidth="1"/>
    <col min="42" max="42" width="17.85546875" style="1178" customWidth="1"/>
    <col min="43" max="43" width="14.42578125" style="1178" bestFit="1" customWidth="1"/>
    <col min="44" max="16384" width="11.42578125" style="1178"/>
  </cols>
  <sheetData>
    <row r="1" spans="1:43" ht="18" customHeight="1">
      <c r="A1" s="7754" t="s">
        <v>1170</v>
      </c>
      <c r="B1" s="7754"/>
      <c r="C1" s="7754"/>
      <c r="D1" s="7754"/>
      <c r="E1" s="7754"/>
      <c r="F1" s="7754"/>
      <c r="G1" s="7754"/>
      <c r="H1" s="7754"/>
      <c r="I1" s="7754"/>
      <c r="J1" s="7754"/>
      <c r="K1" s="7754"/>
      <c r="L1" s="7754"/>
      <c r="M1" s="7754"/>
      <c r="N1" s="7754"/>
      <c r="O1" s="7754"/>
      <c r="P1" s="7754"/>
      <c r="Q1" s="7754"/>
      <c r="R1" s="7754"/>
      <c r="S1" s="1176"/>
      <c r="T1" s="1176"/>
      <c r="U1" s="1176"/>
      <c r="V1" s="1176"/>
      <c r="W1" s="1176"/>
      <c r="X1" s="1176"/>
      <c r="Y1" s="1176"/>
      <c r="Z1" s="1176"/>
      <c r="AA1" s="1176"/>
      <c r="AB1" s="1176"/>
      <c r="AC1" s="1176"/>
      <c r="AD1" s="1176"/>
      <c r="AE1" s="1176"/>
      <c r="AF1" s="1176"/>
      <c r="AG1" s="1176"/>
      <c r="AH1" s="1176"/>
      <c r="AI1" s="1176"/>
      <c r="AJ1" s="1177"/>
      <c r="AK1" s="1176"/>
      <c r="AL1" s="1176"/>
      <c r="AM1" s="1176"/>
      <c r="AN1" s="1176"/>
      <c r="AO1" s="1176"/>
      <c r="AP1" s="1176"/>
      <c r="AQ1" s="1176"/>
    </row>
    <row r="2" spans="1:43" ht="18" customHeight="1">
      <c r="A2" s="7754"/>
      <c r="B2" s="7754"/>
      <c r="C2" s="7754"/>
      <c r="D2" s="7754"/>
      <c r="E2" s="7754"/>
      <c r="F2" s="7754"/>
      <c r="G2" s="7754"/>
      <c r="H2" s="7754"/>
      <c r="I2" s="7754"/>
      <c r="J2" s="7754"/>
      <c r="K2" s="7754"/>
      <c r="L2" s="7754"/>
      <c r="M2" s="7754"/>
      <c r="N2" s="7754"/>
      <c r="O2" s="7754"/>
      <c r="P2" s="7754"/>
      <c r="Q2" s="7754"/>
      <c r="R2" s="7754"/>
      <c r="S2" s="1176"/>
      <c r="T2" s="1176"/>
      <c r="U2" s="1176"/>
      <c r="V2" s="1176"/>
      <c r="W2" s="1176"/>
      <c r="X2" s="1176"/>
      <c r="Y2" s="1176"/>
      <c r="Z2" s="1176"/>
      <c r="AA2" s="1176"/>
      <c r="AB2" s="1176"/>
      <c r="AC2" s="1176"/>
      <c r="AD2" s="1176"/>
      <c r="AE2" s="1176"/>
      <c r="AF2" s="1176"/>
      <c r="AG2" s="1176"/>
      <c r="AH2" s="1176"/>
      <c r="AI2" s="1176"/>
      <c r="AJ2" s="1177"/>
      <c r="AK2" s="1176"/>
      <c r="AL2" s="1176"/>
      <c r="AM2" s="1176"/>
      <c r="AN2" s="1176"/>
      <c r="AO2" s="1176"/>
      <c r="AP2" s="1176"/>
      <c r="AQ2" s="1176"/>
    </row>
    <row r="3" spans="1:43" ht="18" customHeight="1">
      <c r="A3" s="1179"/>
      <c r="B3" s="1180"/>
      <c r="C3" s="1181"/>
      <c r="D3" s="1181"/>
      <c r="E3" s="1181"/>
      <c r="F3" s="1181"/>
      <c r="G3" s="1181"/>
      <c r="H3" s="1181"/>
      <c r="I3" s="1179"/>
      <c r="J3" s="1179"/>
      <c r="K3" s="1179"/>
      <c r="L3" s="1179"/>
      <c r="M3" s="1179"/>
      <c r="N3" s="1179"/>
      <c r="O3" s="1179"/>
      <c r="P3" s="1179"/>
      <c r="Q3" s="1179"/>
      <c r="R3" s="1179"/>
      <c r="S3" s="1176"/>
      <c r="T3" s="5091" t="s">
        <v>6538</v>
      </c>
      <c r="U3" s="1176"/>
      <c r="V3" s="1176"/>
      <c r="W3" s="1176"/>
      <c r="X3" s="1176"/>
      <c r="Y3" s="1176"/>
      <c r="Z3" s="1176"/>
      <c r="AA3" s="1176"/>
      <c r="AB3" s="1176"/>
      <c r="AC3" s="1176"/>
      <c r="AD3" s="1176"/>
      <c r="AE3" s="1176"/>
      <c r="AF3" s="1176"/>
      <c r="AG3" s="1176"/>
      <c r="AH3" s="1176"/>
      <c r="AI3" s="1176"/>
      <c r="AJ3" s="1177"/>
      <c r="AK3" s="1176"/>
      <c r="AL3" s="1176"/>
      <c r="AM3" s="1176"/>
      <c r="AN3" s="1176"/>
      <c r="AO3" s="1176"/>
      <c r="AP3" s="1176"/>
      <c r="AQ3" s="1176"/>
    </row>
    <row r="4" spans="1:43" ht="18" customHeight="1">
      <c r="A4" s="1179"/>
      <c r="B4" s="1179"/>
      <c r="C4" s="1179"/>
      <c r="D4" s="1179"/>
      <c r="E4" s="1179"/>
      <c r="F4" s="1179"/>
      <c r="G4" s="1179"/>
      <c r="H4" s="1179"/>
      <c r="I4" s="1179"/>
      <c r="J4" s="1179"/>
      <c r="K4" s="1179"/>
      <c r="L4" s="1179"/>
      <c r="M4" s="1179"/>
      <c r="N4" s="1179"/>
      <c r="O4" s="1179"/>
      <c r="P4" s="1179"/>
      <c r="Q4" s="1179"/>
      <c r="R4" s="1179"/>
      <c r="S4" s="1176"/>
      <c r="T4" s="1176"/>
      <c r="U4" s="1176"/>
      <c r="V4" s="1176"/>
      <c r="W4" s="1176"/>
      <c r="X4" s="1176"/>
      <c r="Y4" s="1176"/>
      <c r="Z4" s="1182"/>
      <c r="AA4" s="1182"/>
      <c r="AB4" s="1182"/>
      <c r="AC4" s="1182"/>
      <c r="AD4" s="1182"/>
      <c r="AE4" s="1182"/>
      <c r="AF4" s="1182"/>
      <c r="AG4" s="1182"/>
      <c r="AH4" s="1176"/>
      <c r="AI4" s="1176"/>
      <c r="AJ4" s="1176"/>
      <c r="AK4" s="1176"/>
      <c r="AL4" s="1176"/>
      <c r="AM4" s="1176"/>
      <c r="AN4" s="1176"/>
      <c r="AO4" s="1176"/>
      <c r="AP4" s="1176"/>
      <c r="AQ4" s="1176"/>
    </row>
    <row r="5" spans="1:43" ht="18" customHeight="1">
      <c r="A5" s="1179"/>
      <c r="B5" s="7755" t="s">
        <v>1171</v>
      </c>
      <c r="C5" s="7755"/>
      <c r="D5" s="7755"/>
      <c r="E5" s="7755"/>
      <c r="F5" s="7755"/>
      <c r="G5" s="7755"/>
      <c r="H5" s="7755"/>
      <c r="I5" s="7755"/>
      <c r="J5" s="1183"/>
      <c r="K5" s="7755" t="s">
        <v>1172</v>
      </c>
      <c r="L5" s="7755"/>
      <c r="M5" s="7755"/>
      <c r="N5" s="7755"/>
      <c r="O5" s="7755"/>
      <c r="P5" s="7755"/>
      <c r="Q5" s="7755"/>
      <c r="R5" s="7755"/>
      <c r="S5" s="1176"/>
      <c r="T5" s="7755" t="s">
        <v>1173</v>
      </c>
      <c r="U5" s="7755"/>
      <c r="V5" s="7755"/>
      <c r="W5" s="7755"/>
      <c r="X5" s="7755"/>
      <c r="Y5" s="7755"/>
      <c r="Z5" s="7755"/>
      <c r="AA5" s="7755"/>
      <c r="AB5" s="7755"/>
      <c r="AC5" s="7755"/>
      <c r="AD5" s="7755"/>
      <c r="AE5" s="7755"/>
      <c r="AF5" s="7755"/>
      <c r="AG5" s="1182"/>
      <c r="AH5" s="7755" t="s">
        <v>1174</v>
      </c>
      <c r="AI5" s="7755"/>
      <c r="AJ5" s="7755"/>
      <c r="AK5" s="7755"/>
      <c r="AL5" s="7755"/>
      <c r="AM5" s="7755"/>
      <c r="AN5" s="7755"/>
      <c r="AO5" s="7755"/>
      <c r="AP5" s="7755"/>
      <c r="AQ5" s="1176"/>
    </row>
    <row r="6" spans="1:43" ht="18" customHeight="1">
      <c r="A6" s="1179"/>
      <c r="B6" s="7755"/>
      <c r="C6" s="7755"/>
      <c r="D6" s="7755"/>
      <c r="E6" s="7755"/>
      <c r="F6" s="7755"/>
      <c r="G6" s="7755"/>
      <c r="H6" s="7755"/>
      <c r="I6" s="7755"/>
      <c r="J6" s="1183"/>
      <c r="K6" s="7755"/>
      <c r="L6" s="7755"/>
      <c r="M6" s="7755"/>
      <c r="N6" s="7755"/>
      <c r="O6" s="7755"/>
      <c r="P6" s="7755"/>
      <c r="Q6" s="7755"/>
      <c r="R6" s="7755"/>
      <c r="S6" s="1176"/>
      <c r="T6" s="7755"/>
      <c r="U6" s="7755"/>
      <c r="V6" s="7755"/>
      <c r="W6" s="7755"/>
      <c r="X6" s="7755"/>
      <c r="Y6" s="7755"/>
      <c r="Z6" s="7755"/>
      <c r="AA6" s="7755"/>
      <c r="AB6" s="7755"/>
      <c r="AC6" s="7755"/>
      <c r="AD6" s="7755"/>
      <c r="AE6" s="7755"/>
      <c r="AF6" s="7755"/>
      <c r="AG6" s="1182"/>
      <c r="AH6" s="7755"/>
      <c r="AI6" s="7755"/>
      <c r="AJ6" s="7755"/>
      <c r="AK6" s="7755"/>
      <c r="AL6" s="7755"/>
      <c r="AM6" s="7755"/>
      <c r="AN6" s="7755"/>
      <c r="AO6" s="7755"/>
      <c r="AP6" s="7755"/>
      <c r="AQ6" s="1176"/>
    </row>
    <row r="7" spans="1:43" ht="18" customHeight="1" thickBot="1">
      <c r="A7" s="1179"/>
      <c r="B7" s="1179" t="s">
        <v>1175</v>
      </c>
      <c r="C7" s="1179"/>
      <c r="D7" s="1179"/>
      <c r="E7" s="1179" t="s">
        <v>1176</v>
      </c>
      <c r="F7" s="1179"/>
      <c r="G7" s="1179"/>
      <c r="H7" s="1179"/>
      <c r="I7" s="1179"/>
      <c r="J7" s="1179"/>
      <c r="K7" s="1179" t="s">
        <v>1175</v>
      </c>
      <c r="L7" s="1179"/>
      <c r="M7" s="1179"/>
      <c r="N7" s="1179" t="s">
        <v>1176</v>
      </c>
      <c r="O7" s="1179"/>
      <c r="P7" s="1179"/>
      <c r="Q7" s="1179"/>
      <c r="R7" s="1179"/>
      <c r="S7" s="1176"/>
      <c r="T7" s="1179"/>
      <c r="U7" s="1179"/>
      <c r="V7" s="1184"/>
      <c r="W7" s="1176"/>
      <c r="X7" s="1176"/>
      <c r="Y7" s="1176"/>
      <c r="Z7" s="1182"/>
      <c r="AA7" s="1182"/>
      <c r="AB7" s="1182"/>
      <c r="AC7" s="1182"/>
      <c r="AD7" s="1182"/>
      <c r="AE7" s="1182"/>
      <c r="AF7" s="1182"/>
      <c r="AG7" s="1182"/>
      <c r="AH7" s="1176"/>
      <c r="AI7" s="1176"/>
      <c r="AJ7" s="1176"/>
      <c r="AK7" s="1176"/>
      <c r="AL7" s="1176"/>
      <c r="AM7" s="1176"/>
      <c r="AN7" s="1176"/>
      <c r="AO7" s="1176"/>
      <c r="AP7" s="1176"/>
      <c r="AQ7" s="1176"/>
    </row>
    <row r="8" spans="1:43" ht="18" customHeight="1">
      <c r="A8" s="1179"/>
      <c r="B8" s="7756"/>
      <c r="C8" s="7757"/>
      <c r="D8" s="7757"/>
      <c r="E8" s="7756"/>
      <c r="F8" s="7757"/>
      <c r="G8" s="7757"/>
      <c r="H8" s="7757"/>
      <c r="I8" s="7760"/>
      <c r="J8" s="1179"/>
      <c r="K8" s="7756"/>
      <c r="L8" s="7757"/>
      <c r="M8" s="7757"/>
      <c r="N8" s="7756"/>
      <c r="O8" s="7757"/>
      <c r="P8" s="7757"/>
      <c r="Q8" s="7757"/>
      <c r="R8" s="7760"/>
      <c r="S8" s="1176"/>
      <c r="T8" s="1185" t="str">
        <f>ADDRESS(ROW(),COLUMN(),4)</f>
        <v>T8</v>
      </c>
      <c r="U8" s="7744" t="s">
        <v>1177</v>
      </c>
      <c r="V8" s="7744" t="s">
        <v>1178</v>
      </c>
      <c r="W8" s="7744"/>
      <c r="X8" s="7744"/>
      <c r="Y8" s="1186"/>
      <c r="Z8" s="1182"/>
      <c r="AA8" s="1185" t="str">
        <f>ADDRESS(ROW(),COLUMN(),4)</f>
        <v>AA8</v>
      </c>
      <c r="AB8" s="7746" t="s">
        <v>1177</v>
      </c>
      <c r="AC8" s="7746" t="s">
        <v>1179</v>
      </c>
      <c r="AD8" s="7746"/>
      <c r="AE8" s="7746"/>
      <c r="AF8" s="1187"/>
      <c r="AG8" s="1182"/>
      <c r="AH8" s="1188" t="str">
        <f>LEFT(ADDRESS(1,COLUMN(),4),LEN(ADDRESS(1,COLUMN(),4))-1)</f>
        <v>AH</v>
      </c>
      <c r="AI8" s="7748" t="s">
        <v>1180</v>
      </c>
      <c r="AJ8" s="7748"/>
      <c r="AK8" s="7748"/>
      <c r="AL8" s="7748"/>
      <c r="AM8" s="7748"/>
      <c r="AN8" s="7748"/>
      <c r="AO8" s="7748"/>
      <c r="AP8" s="7749"/>
      <c r="AQ8" s="1176"/>
    </row>
    <row r="9" spans="1:43" ht="18" customHeight="1">
      <c r="A9" s="1179"/>
      <c r="B9" s="7758"/>
      <c r="C9" s="7759"/>
      <c r="D9" s="7759"/>
      <c r="E9" s="7758"/>
      <c r="F9" s="7759"/>
      <c r="G9" s="7759"/>
      <c r="H9" s="7759"/>
      <c r="I9" s="7761"/>
      <c r="J9" s="1179"/>
      <c r="K9" s="7758"/>
      <c r="L9" s="7759"/>
      <c r="M9" s="7759"/>
      <c r="N9" s="7758"/>
      <c r="O9" s="7759"/>
      <c r="P9" s="7759"/>
      <c r="Q9" s="7759"/>
      <c r="R9" s="7761"/>
      <c r="S9" s="1176"/>
      <c r="T9" s="1189"/>
      <c r="U9" s="7745"/>
      <c r="V9" s="7745"/>
      <c r="W9" s="7745"/>
      <c r="X9" s="7745"/>
      <c r="Y9" s="1190"/>
      <c r="Z9" s="1182"/>
      <c r="AA9" s="1189"/>
      <c r="AB9" s="7747"/>
      <c r="AC9" s="7747"/>
      <c r="AD9" s="7747"/>
      <c r="AE9" s="7747"/>
      <c r="AF9" s="1191"/>
      <c r="AG9" s="1182"/>
      <c r="AH9" s="1192"/>
      <c r="AI9" s="1176"/>
      <c r="AJ9" s="1176"/>
      <c r="AK9" s="1176"/>
      <c r="AL9" s="1176"/>
      <c r="AM9" s="1176"/>
      <c r="AN9" s="1176"/>
      <c r="AO9" s="1176"/>
      <c r="AP9" s="1193"/>
      <c r="AQ9" s="1176"/>
    </row>
    <row r="10" spans="1:43" ht="18" customHeight="1">
      <c r="A10" s="1179"/>
      <c r="B10" s="1179"/>
      <c r="C10" s="1179"/>
      <c r="D10" s="1179"/>
      <c r="E10" s="1179"/>
      <c r="F10" s="7750">
        <f ca="1">TODAY()</f>
        <v>46167</v>
      </c>
      <c r="G10" s="7750"/>
      <c r="H10" s="7750"/>
      <c r="I10" s="7750"/>
      <c r="J10" s="1179"/>
      <c r="K10" s="1179"/>
      <c r="L10" s="1179"/>
      <c r="M10" s="1179"/>
      <c r="N10" s="1179"/>
      <c r="O10" s="7750">
        <f ca="1">TODAY()</f>
        <v>46167</v>
      </c>
      <c r="P10" s="7750"/>
      <c r="Q10" s="7750"/>
      <c r="R10" s="7750"/>
      <c r="S10" s="1176"/>
      <c r="T10" s="1192"/>
      <c r="U10" s="1176"/>
      <c r="V10" s="1176"/>
      <c r="W10" s="1176"/>
      <c r="X10" s="1176"/>
      <c r="Y10" s="1193"/>
      <c r="Z10" s="1176"/>
      <c r="AA10" s="1192"/>
      <c r="AB10" s="1176"/>
      <c r="AC10" s="1176"/>
      <c r="AD10" s="1176"/>
      <c r="AE10" s="1176"/>
      <c r="AF10" s="1193"/>
      <c r="AG10" s="1176"/>
      <c r="AH10" s="1192"/>
      <c r="AI10" s="1176"/>
      <c r="AJ10" s="1176"/>
      <c r="AK10" s="1176"/>
      <c r="AL10" s="7751" t="s">
        <v>1181</v>
      </c>
      <c r="AM10" s="7752"/>
      <c r="AN10" s="7753"/>
      <c r="AO10" s="1176"/>
      <c r="AP10" s="1193"/>
      <c r="AQ10" s="1176"/>
    </row>
    <row r="11" spans="1:43" ht="18" customHeight="1" thickBot="1">
      <c r="A11" s="1179"/>
      <c r="B11" s="1195" t="s">
        <v>1182</v>
      </c>
      <c r="C11" s="1196" t="s">
        <v>1183</v>
      </c>
      <c r="D11" s="1197"/>
      <c r="E11" s="1198"/>
      <c r="F11" s="1198"/>
      <c r="G11" s="1198"/>
      <c r="H11" s="1199">
        <f>AI13</f>
        <v>20</v>
      </c>
      <c r="I11" s="1200">
        <f>AJ13</f>
        <v>0.88888888888888884</v>
      </c>
      <c r="J11" s="1201"/>
      <c r="K11" s="1202" t="s">
        <v>1184</v>
      </c>
      <c r="L11" s="1196" t="s">
        <v>1185</v>
      </c>
      <c r="M11" s="1197"/>
      <c r="N11" s="1198"/>
      <c r="O11" s="1198"/>
      <c r="P11" s="1198"/>
      <c r="Q11" s="1199">
        <f>AI14</f>
        <v>19</v>
      </c>
      <c r="R11" s="1203">
        <f>AJ14</f>
        <v>0.94117647058823528</v>
      </c>
      <c r="S11" s="1176"/>
      <c r="T11" s="1204"/>
      <c r="U11" s="1205"/>
      <c r="V11" s="1205"/>
      <c r="W11" s="1205"/>
      <c r="X11" s="1205"/>
      <c r="Y11" s="1206"/>
      <c r="Z11" s="1176"/>
      <c r="AA11" s="1204"/>
      <c r="AB11" s="1205"/>
      <c r="AC11" s="1205"/>
      <c r="AD11" s="1205"/>
      <c r="AE11" s="1205"/>
      <c r="AF11" s="1206"/>
      <c r="AG11" s="1176"/>
      <c r="AH11" s="1207"/>
      <c r="AI11" s="1179"/>
      <c r="AJ11" s="1208"/>
      <c r="AK11" s="1209" t="s">
        <v>1186</v>
      </c>
      <c r="AL11" s="7765" t="e">
        <f>#REF!</f>
        <v>#REF!</v>
      </c>
      <c r="AM11" s="7766" t="e">
        <f>#REF!</f>
        <v>#REF!</v>
      </c>
      <c r="AN11" s="7767"/>
      <c r="AO11" s="1210"/>
      <c r="AP11" s="1211"/>
      <c r="AQ11" s="1176"/>
    </row>
    <row r="12" spans="1:43" ht="18" customHeight="1" thickBot="1">
      <c r="A12" s="1179"/>
      <c r="B12" s="1212" t="str">
        <f>B11</f>
        <v>A-01</v>
      </c>
      <c r="C12" s="1213" t="s">
        <v>1187</v>
      </c>
      <c r="D12" s="1214" t="s">
        <v>1178</v>
      </c>
      <c r="E12" s="1215" t="s">
        <v>1179</v>
      </c>
      <c r="F12" s="7768" t="s">
        <v>1188</v>
      </c>
      <c r="G12" s="7768"/>
      <c r="H12" s="7768"/>
      <c r="I12" s="7769"/>
      <c r="J12" s="1216"/>
      <c r="K12" s="1212" t="str">
        <f>K11</f>
        <v>A-02</v>
      </c>
      <c r="L12" s="1213" t="s">
        <v>1187</v>
      </c>
      <c r="M12" s="1214" t="s">
        <v>1178</v>
      </c>
      <c r="N12" s="1215" t="s">
        <v>1179</v>
      </c>
      <c r="O12" s="7768" t="s">
        <v>1188</v>
      </c>
      <c r="P12" s="7768"/>
      <c r="Q12" s="7768"/>
      <c r="R12" s="7769"/>
      <c r="S12" s="1176"/>
      <c r="T12" s="1217" t="str">
        <f>C11</f>
        <v>ZONE DE LIVRAISON</v>
      </c>
      <c r="U12" s="1218"/>
      <c r="V12" s="1218"/>
      <c r="W12" s="1217" t="str">
        <f>L11</f>
        <v>RESERVES SECHES</v>
      </c>
      <c r="X12" s="1218"/>
      <c r="Y12" s="1219"/>
      <c r="Z12" s="1176"/>
      <c r="AA12" s="1217" t="str">
        <f>C11</f>
        <v>ZONE DE LIVRAISON</v>
      </c>
      <c r="AB12" s="1218"/>
      <c r="AC12" s="1218"/>
      <c r="AD12" s="1217" t="str">
        <f>L11</f>
        <v>RESERVES SECHES</v>
      </c>
      <c r="AE12" s="1218"/>
      <c r="AF12" s="1219"/>
      <c r="AG12" s="1176"/>
      <c r="AH12" s="1220" t="s">
        <v>1189</v>
      </c>
      <c r="AI12" s="1221" t="s">
        <v>1190</v>
      </c>
      <c r="AJ12" s="1221" t="s">
        <v>1191</v>
      </c>
      <c r="AK12" s="1209" t="s">
        <v>1192</v>
      </c>
      <c r="AL12" s="7765"/>
      <c r="AM12" s="7766"/>
      <c r="AN12" s="7767"/>
      <c r="AO12" s="1222"/>
      <c r="AP12" s="1223"/>
      <c r="AQ12" s="1176"/>
    </row>
    <row r="13" spans="1:43" ht="18" customHeight="1">
      <c r="A13" s="1179"/>
      <c r="B13" s="1212" t="str">
        <f>B11</f>
        <v>A-01</v>
      </c>
      <c r="C13" s="1224" t="s">
        <v>1193</v>
      </c>
      <c r="D13" s="1225"/>
      <c r="E13" s="1226"/>
      <c r="F13" s="7762"/>
      <c r="G13" s="7763"/>
      <c r="H13" s="7763"/>
      <c r="I13" s="7764"/>
      <c r="J13" s="1227"/>
      <c r="K13" s="1212" t="str">
        <f>K11</f>
        <v>A-02</v>
      </c>
      <c r="L13" s="1224" t="s">
        <v>1193</v>
      </c>
      <c r="M13" s="1225" t="s">
        <v>416</v>
      </c>
      <c r="N13" s="1226"/>
      <c r="O13" s="7762" t="s">
        <v>1194</v>
      </c>
      <c r="P13" s="7763"/>
      <c r="Q13" s="7763"/>
      <c r="R13" s="7764"/>
      <c r="S13" s="1176"/>
      <c r="T13" s="1228" t="str">
        <f>IF(ISBLANK(D13),"",B13)</f>
        <v/>
      </c>
      <c r="U13" s="1229" t="str">
        <f>IF(ISBLANK(D13),"",C13)</f>
        <v/>
      </c>
      <c r="V13" s="1229" t="str">
        <f>IF(ISBLANK(D13),"",F13)</f>
        <v/>
      </c>
      <c r="W13" s="1230" t="str">
        <f>IF(ISBLANK(M13),"",K13)</f>
        <v>A-02</v>
      </c>
      <c r="X13" s="1229" t="str">
        <f>IF(ISBLANK(M13),"",L13)</f>
        <v>Propreté (sol, mur, plafond)</v>
      </c>
      <c r="Y13" s="1231" t="str">
        <f>IF(ISBLANK(M13),"",O13)</f>
        <v>bien entretenu selon protocole</v>
      </c>
      <c r="Z13" s="1176"/>
      <c r="AA13" s="1228" t="str">
        <f>IF(ISBLANK(E13),"",B13)</f>
        <v/>
      </c>
      <c r="AB13" s="1229" t="str">
        <f>IF(ISBLANK(E13),"",L13)</f>
        <v/>
      </c>
      <c r="AC13" s="1229" t="str">
        <f>IF(ISBLANK(E13),"",F13)</f>
        <v/>
      </c>
      <c r="AD13" s="1230" t="str">
        <f>IF(ISBLANK(N13),"",K13)</f>
        <v/>
      </c>
      <c r="AE13" s="1229" t="str">
        <f>IF(ISBLANK(N13),"",L13)</f>
        <v/>
      </c>
      <c r="AF13" s="1231" t="str">
        <f>IF(ISBLANK(N13),"",O13)</f>
        <v/>
      </c>
      <c r="AG13" s="1176"/>
      <c r="AH13" s="1232" t="str">
        <f>B11</f>
        <v>A-01</v>
      </c>
      <c r="AI13" s="1233">
        <f>RANK(AJ13,AJ13:AJ32)</f>
        <v>20</v>
      </c>
      <c r="AJ13" s="1234">
        <f>100%-AN13</f>
        <v>0.88888888888888884</v>
      </c>
      <c r="AK13" s="1235">
        <f>COUNTA(C13:C30)</f>
        <v>9</v>
      </c>
      <c r="AL13" s="1236">
        <f>(COUNTA(D13:D30))</f>
        <v>1</v>
      </c>
      <c r="AM13" s="1237">
        <f>(COUNTA(E13:E30))</f>
        <v>1</v>
      </c>
      <c r="AN13" s="1238">
        <f t="shared" ref="AN13:AN25" si="0">IF(AK13=0,0,AM13/AK13)</f>
        <v>0.1111111111111111</v>
      </c>
      <c r="AO13" s="1194" t="str">
        <f>IF(AL13+AM13&gt;AK13,"Erreur",IF(AL13+AM13&lt;AK13,"manque",""))</f>
        <v>manque</v>
      </c>
      <c r="AP13" s="1239">
        <f>IF(AL13+AM13&lt;AK13,AK13-(AL13+AM13),"")</f>
        <v>7</v>
      </c>
      <c r="AQ13" s="1176"/>
    </row>
    <row r="14" spans="1:43" ht="18" customHeight="1">
      <c r="A14" s="1179"/>
      <c r="B14" s="1212" t="str">
        <f>B11</f>
        <v>A-01</v>
      </c>
      <c r="C14" s="1240" t="s">
        <v>1195</v>
      </c>
      <c r="D14" s="1241" t="s">
        <v>1196</v>
      </c>
      <c r="E14" s="1242"/>
      <c r="F14" s="7762" t="s">
        <v>1194</v>
      </c>
      <c r="G14" s="7763"/>
      <c r="H14" s="7763"/>
      <c r="I14" s="7764"/>
      <c r="J14" s="1227"/>
      <c r="K14" s="1212" t="str">
        <f>K11</f>
        <v>A-02</v>
      </c>
      <c r="L14" s="1240" t="s">
        <v>1197</v>
      </c>
      <c r="M14" s="1241"/>
      <c r="N14" s="1242"/>
      <c r="O14" s="7762"/>
      <c r="P14" s="7763"/>
      <c r="Q14" s="7763"/>
      <c r="R14" s="7764"/>
      <c r="S14" s="1176"/>
      <c r="T14" s="1228" t="str">
        <f>IF(ISBLANK(D14),"",B14)</f>
        <v>A-01</v>
      </c>
      <c r="U14" s="1229" t="str">
        <f>IF(ISBLANK(D14),"",C14)</f>
        <v>Propreté des chariots ou matériel de transport</v>
      </c>
      <c r="V14" s="1229" t="str">
        <f>IF(ISBLANK(D14),"",F14)</f>
        <v>bien entretenu selon protocole</v>
      </c>
      <c r="W14" s="1230" t="str">
        <f t="shared" ref="W14:W30" si="1">IF(ISBLANK(M14),"",K14)</f>
        <v/>
      </c>
      <c r="X14" s="1229" t="str">
        <f t="shared" ref="X14:X30" si="2">IF(ISBLANK(M14),"",L14)</f>
        <v/>
      </c>
      <c r="Y14" s="1231" t="str">
        <f t="shared" ref="Y14:Y30" si="3">IF(ISBLANK(M14),"",O14)</f>
        <v/>
      </c>
      <c r="Z14" s="1176"/>
      <c r="AA14" s="1228" t="str">
        <f>IF(ISBLANK(E14),"",B14)</f>
        <v/>
      </c>
      <c r="AB14" s="1229" t="str">
        <f>IF(ISBLANK(E14),"",L14)</f>
        <v/>
      </c>
      <c r="AC14" s="1229" t="str">
        <f>IF(ISBLANK(E14),"",F14)</f>
        <v/>
      </c>
      <c r="AD14" s="1230" t="str">
        <f>IF(ISBLANK(N14),"",K14)</f>
        <v/>
      </c>
      <c r="AE14" s="1229" t="str">
        <f>IF(ISBLANK(N14),"",L14)</f>
        <v/>
      </c>
      <c r="AF14" s="1231" t="str">
        <f>IF(ISBLANK(N14),"",O14)</f>
        <v/>
      </c>
      <c r="AG14" s="1176"/>
      <c r="AH14" s="1232" t="str">
        <f>K11</f>
        <v>A-02</v>
      </c>
      <c r="AI14" s="1233">
        <f>RANK(AJ14,AJ13:AJ32)</f>
        <v>19</v>
      </c>
      <c r="AJ14" s="1234">
        <f t="shared" ref="AJ14:AJ32" si="4">100%-AN14</f>
        <v>0.94117647058823528</v>
      </c>
      <c r="AK14" s="1235">
        <f>COUNTA(L13:L30)</f>
        <v>17</v>
      </c>
      <c r="AL14" s="1236">
        <f>(COUNTA(M13:M30))</f>
        <v>1</v>
      </c>
      <c r="AM14" s="1237">
        <f>(COUNTA(N13:N30))</f>
        <v>1</v>
      </c>
      <c r="AN14" s="1238">
        <f t="shared" si="0"/>
        <v>5.8823529411764705E-2</v>
      </c>
      <c r="AO14" s="1194" t="str">
        <f>IF(AL14+AM14&gt;AK14,"Erreur",IF(AL14+AM14&lt;AK14,"manque",""))</f>
        <v>manque</v>
      </c>
      <c r="AP14" s="1239">
        <f t="shared" ref="AP14:AP32" si="5">IF(AL14+AM14&lt;AK14,AK14-(AL14+AM14),"")</f>
        <v>15</v>
      </c>
      <c r="AQ14" s="1176"/>
    </row>
    <row r="15" spans="1:43" ht="18" customHeight="1">
      <c r="A15" s="1179"/>
      <c r="B15" s="1212" t="str">
        <f>B11</f>
        <v>A-01</v>
      </c>
      <c r="C15" s="1240" t="s">
        <v>1198</v>
      </c>
      <c r="D15" s="1241"/>
      <c r="E15" s="1242" t="s">
        <v>1199</v>
      </c>
      <c r="F15" s="7762" t="s">
        <v>1200</v>
      </c>
      <c r="G15" s="7763"/>
      <c r="H15" s="7763"/>
      <c r="I15" s="7764"/>
      <c r="J15" s="1227"/>
      <c r="K15" s="1212" t="str">
        <f>K11</f>
        <v>A-02</v>
      </c>
      <c r="L15" s="1240" t="s">
        <v>1201</v>
      </c>
      <c r="M15" s="1241"/>
      <c r="N15" s="1242" t="s">
        <v>623</v>
      </c>
      <c r="O15" s="7762" t="s">
        <v>1200</v>
      </c>
      <c r="P15" s="7763"/>
      <c r="Q15" s="7763"/>
      <c r="R15" s="7764"/>
      <c r="S15" s="1176"/>
      <c r="T15" s="1228" t="str">
        <f>IF(ISBLANK(D15),"",B15)</f>
        <v/>
      </c>
      <c r="U15" s="1229" t="str">
        <f t="shared" ref="U15:U30" si="6">IF(ISBLANK(D15),"",C15)</f>
        <v/>
      </c>
      <c r="V15" s="1229" t="str">
        <f t="shared" ref="V15:V30" si="7">IF(ISBLANK(D15),"",F15)</f>
        <v/>
      </c>
      <c r="W15" s="1230" t="str">
        <f t="shared" si="1"/>
        <v/>
      </c>
      <c r="X15" s="1229" t="str">
        <f t="shared" si="2"/>
        <v/>
      </c>
      <c r="Y15" s="1231" t="str">
        <f t="shared" si="3"/>
        <v/>
      </c>
      <c r="Z15" s="1176"/>
      <c r="AA15" s="1228" t="str">
        <f>IF(ISBLANK(E15),"",B15)</f>
        <v>A-01</v>
      </c>
      <c r="AB15" s="1229" t="str">
        <f>IF(ISBLANK(E15),"",L15)</f>
        <v>Qualité des conditionnements</v>
      </c>
      <c r="AC15" s="1229" t="str">
        <f>IF(ISBLANK(E15),"",F15)</f>
        <v>à revoir</v>
      </c>
      <c r="AD15" s="1230" t="str">
        <f>IF(ISBLANK(N15),"",K15)</f>
        <v>A-02</v>
      </c>
      <c r="AE15" s="1229" t="str">
        <f>IF(ISBLANK(N15),"",L15)</f>
        <v>Qualité des conditionnements</v>
      </c>
      <c r="AF15" s="1231" t="str">
        <f>IF(ISBLANK(N15),"",O15)</f>
        <v>à revoir</v>
      </c>
      <c r="AG15" s="1176"/>
      <c r="AH15" s="1232" t="str">
        <f>B31</f>
        <v>A-03</v>
      </c>
      <c r="AI15" s="1233">
        <f>RANK(AJ15,AJ13:AJ32)</f>
        <v>1</v>
      </c>
      <c r="AJ15" s="1234">
        <f t="shared" si="4"/>
        <v>1</v>
      </c>
      <c r="AK15" s="1235">
        <f>COUNTA(C33:C50)</f>
        <v>11</v>
      </c>
      <c r="AL15" s="1236">
        <f>(COUNTA(D33:D50))</f>
        <v>0</v>
      </c>
      <c r="AM15" s="1237">
        <f>(COUNTA(E33:E50))</f>
        <v>0</v>
      </c>
      <c r="AN15" s="1238">
        <f t="shared" si="0"/>
        <v>0</v>
      </c>
      <c r="AO15" s="1194" t="str">
        <f>IF(AL15+AM15&gt;AK15,"Erreur",IF(AL15+AM15&lt;AK15,"manque",""))</f>
        <v>manque</v>
      </c>
      <c r="AP15" s="1239">
        <f t="shared" si="5"/>
        <v>11</v>
      </c>
      <c r="AQ15" s="1176"/>
    </row>
    <row r="16" spans="1:43" ht="18" customHeight="1">
      <c r="A16" s="1179"/>
      <c r="B16" s="1212" t="str">
        <f>B11</f>
        <v>A-01</v>
      </c>
      <c r="C16" s="1240" t="s">
        <v>1202</v>
      </c>
      <c r="D16" s="1241"/>
      <c r="E16" s="1242"/>
      <c r="F16" s="7762"/>
      <c r="G16" s="7763"/>
      <c r="H16" s="7763"/>
      <c r="I16" s="7764"/>
      <c r="J16" s="1227"/>
      <c r="K16" s="1212" t="str">
        <f>K11</f>
        <v>A-02</v>
      </c>
      <c r="L16" s="1240" t="s">
        <v>1203</v>
      </c>
      <c r="M16" s="1241"/>
      <c r="N16" s="1242"/>
      <c r="O16" s="7762"/>
      <c r="P16" s="7763"/>
      <c r="Q16" s="7763"/>
      <c r="R16" s="7764"/>
      <c r="S16" s="1176"/>
      <c r="T16" s="1228" t="str">
        <f>IF(ISBLANK(D16),"",B16)</f>
        <v/>
      </c>
      <c r="U16" s="1229" t="str">
        <f t="shared" si="6"/>
        <v/>
      </c>
      <c r="V16" s="1229" t="str">
        <f t="shared" si="7"/>
        <v/>
      </c>
      <c r="W16" s="1230" t="str">
        <f t="shared" si="1"/>
        <v/>
      </c>
      <c r="X16" s="1229" t="str">
        <f t="shared" si="2"/>
        <v/>
      </c>
      <c r="Y16" s="1231" t="str">
        <f t="shared" si="3"/>
        <v/>
      </c>
      <c r="Z16" s="1176"/>
      <c r="AA16" s="1228" t="str">
        <f t="shared" ref="AA16:AA30" si="8">IF(ISBLANK(E16),"",B16)</f>
        <v/>
      </c>
      <c r="AB16" s="1229" t="str">
        <f t="shared" ref="AB16:AB30" si="9">IF(ISBLANK(E16),"",L16)</f>
        <v/>
      </c>
      <c r="AC16" s="1229" t="str">
        <f t="shared" ref="AC16:AC30" si="10">IF(ISBLANK(E16),"",F16)</f>
        <v/>
      </c>
      <c r="AD16" s="1230" t="str">
        <f t="shared" ref="AD16:AD30" si="11">IF(ISBLANK(N16),"",K16)</f>
        <v/>
      </c>
      <c r="AE16" s="1229" t="str">
        <f t="shared" ref="AE16:AE30" si="12">IF(ISBLANK(N16),"",L16)</f>
        <v/>
      </c>
      <c r="AF16" s="1231" t="str">
        <f t="shared" ref="AF16:AF30" si="13">IF(ISBLANK(N16),"",O16)</f>
        <v/>
      </c>
      <c r="AG16" s="1176"/>
      <c r="AH16" s="1232" t="str">
        <f>K31</f>
        <v>A-04</v>
      </c>
      <c r="AI16" s="1233">
        <f>RANK(AJ16,AJ13:AJ32)</f>
        <v>1</v>
      </c>
      <c r="AJ16" s="1234">
        <f t="shared" si="4"/>
        <v>1</v>
      </c>
      <c r="AK16" s="1235">
        <f>COUNTA(L33:L50)</f>
        <v>9</v>
      </c>
      <c r="AL16" s="1236">
        <f>(COUNTA(M33:M50))</f>
        <v>0</v>
      </c>
      <c r="AM16" s="1237">
        <f>(COUNTA(N33:N50))</f>
        <v>0</v>
      </c>
      <c r="AN16" s="1238">
        <f t="shared" si="0"/>
        <v>0</v>
      </c>
      <c r="AO16" s="1194" t="str">
        <f>IF(AL16+AM16&gt;AK16,"Erreur",IF(AL16+AM16&lt;AK16,"manque",""))</f>
        <v>manque</v>
      </c>
      <c r="AP16" s="1239">
        <f t="shared" si="5"/>
        <v>9</v>
      </c>
      <c r="AQ16" s="1176"/>
    </row>
    <row r="17" spans="1:43" ht="18" customHeight="1">
      <c r="A17" s="1179"/>
      <c r="B17" s="1212" t="str">
        <f>B11</f>
        <v>A-01</v>
      </c>
      <c r="C17" s="1240" t="s">
        <v>1204</v>
      </c>
      <c r="D17" s="1241"/>
      <c r="E17" s="1242"/>
      <c r="F17" s="7762"/>
      <c r="G17" s="7763"/>
      <c r="H17" s="7763"/>
      <c r="I17" s="7764"/>
      <c r="J17" s="1227"/>
      <c r="K17" s="1212" t="str">
        <f>K11</f>
        <v>A-02</v>
      </c>
      <c r="L17" s="1240" t="s">
        <v>1205</v>
      </c>
      <c r="M17" s="1241"/>
      <c r="N17" s="1242"/>
      <c r="O17" s="7762"/>
      <c r="P17" s="7763"/>
      <c r="Q17" s="7763"/>
      <c r="R17" s="7764"/>
      <c r="S17" s="1176"/>
      <c r="T17" s="1228" t="str">
        <f>IF(ISBLANK(D17),"",B17)</f>
        <v/>
      </c>
      <c r="U17" s="1229" t="str">
        <f t="shared" si="6"/>
        <v/>
      </c>
      <c r="V17" s="1229" t="str">
        <f t="shared" si="7"/>
        <v/>
      </c>
      <c r="W17" s="1230" t="str">
        <f t="shared" si="1"/>
        <v/>
      </c>
      <c r="X17" s="1229" t="str">
        <f t="shared" si="2"/>
        <v/>
      </c>
      <c r="Y17" s="1231" t="str">
        <f t="shared" si="3"/>
        <v/>
      </c>
      <c r="Z17" s="1176"/>
      <c r="AA17" s="1228" t="str">
        <f t="shared" si="8"/>
        <v/>
      </c>
      <c r="AB17" s="1229" t="str">
        <f t="shared" si="9"/>
        <v/>
      </c>
      <c r="AC17" s="1229" t="str">
        <f t="shared" si="10"/>
        <v/>
      </c>
      <c r="AD17" s="1230" t="str">
        <f t="shared" si="11"/>
        <v/>
      </c>
      <c r="AE17" s="1229" t="str">
        <f t="shared" si="12"/>
        <v/>
      </c>
      <c r="AF17" s="1231" t="str">
        <f t="shared" si="13"/>
        <v/>
      </c>
      <c r="AG17" s="1176"/>
      <c r="AH17" s="1232" t="str">
        <f>B51</f>
        <v>A-05</v>
      </c>
      <c r="AI17" s="1233">
        <f>RANK(AJ17,AJ13:AJ32)</f>
        <v>1</v>
      </c>
      <c r="AJ17" s="1234">
        <f t="shared" si="4"/>
        <v>1</v>
      </c>
      <c r="AK17" s="1235">
        <f>COUNTA(C53:C70)</f>
        <v>17</v>
      </c>
      <c r="AL17" s="1236">
        <f>(COUNTA(D53:D70))</f>
        <v>0</v>
      </c>
      <c r="AM17" s="1237">
        <f>(COUNTA(E53:E70))</f>
        <v>0</v>
      </c>
      <c r="AN17" s="1238">
        <f t="shared" si="0"/>
        <v>0</v>
      </c>
      <c r="AO17" s="1194" t="str">
        <f>IF(AL17+AM17&gt;AK17,"Erreur",IF(AL17+AM17&lt;AK17,"manque",""))</f>
        <v>manque</v>
      </c>
      <c r="AP17" s="1239">
        <f t="shared" si="5"/>
        <v>17</v>
      </c>
      <c r="AQ17" s="1176"/>
    </row>
    <row r="18" spans="1:43" ht="18" customHeight="1">
      <c r="A18" s="1179"/>
      <c r="B18" s="1212" t="str">
        <f>B11</f>
        <v>A-01</v>
      </c>
      <c r="C18" s="1240" t="s">
        <v>1206</v>
      </c>
      <c r="D18" s="1241"/>
      <c r="E18" s="1242"/>
      <c r="F18" s="7762"/>
      <c r="G18" s="7763"/>
      <c r="H18" s="7763"/>
      <c r="I18" s="7764"/>
      <c r="J18" s="1227"/>
      <c r="K18" s="1212" t="str">
        <f t="shared" ref="K18:K30" si="14">K12</f>
        <v>A-02</v>
      </c>
      <c r="L18" s="1240" t="s">
        <v>1207</v>
      </c>
      <c r="M18" s="1241"/>
      <c r="N18" s="1242"/>
      <c r="O18" s="7762"/>
      <c r="P18" s="7763"/>
      <c r="Q18" s="7763"/>
      <c r="R18" s="7764"/>
      <c r="S18" s="1176"/>
      <c r="T18" s="1228"/>
      <c r="U18" s="1229" t="str">
        <f t="shared" si="6"/>
        <v/>
      </c>
      <c r="V18" s="1229" t="str">
        <f t="shared" si="7"/>
        <v/>
      </c>
      <c r="W18" s="1230" t="str">
        <f t="shared" si="1"/>
        <v/>
      </c>
      <c r="X18" s="1229" t="str">
        <f t="shared" si="2"/>
        <v/>
      </c>
      <c r="Y18" s="1231" t="str">
        <f t="shared" si="3"/>
        <v/>
      </c>
      <c r="Z18" s="1176"/>
      <c r="AA18" s="1228" t="str">
        <f t="shared" si="8"/>
        <v/>
      </c>
      <c r="AB18" s="1229" t="str">
        <f t="shared" si="9"/>
        <v/>
      </c>
      <c r="AC18" s="1229" t="str">
        <f t="shared" si="10"/>
        <v/>
      </c>
      <c r="AD18" s="1230" t="str">
        <f t="shared" si="11"/>
        <v/>
      </c>
      <c r="AE18" s="1229" t="str">
        <f t="shared" si="12"/>
        <v/>
      </c>
      <c r="AF18" s="1231" t="str">
        <f t="shared" si="13"/>
        <v/>
      </c>
      <c r="AG18" s="1176"/>
      <c r="AH18" s="1232" t="str">
        <f>K51</f>
        <v>A-06</v>
      </c>
      <c r="AI18" s="1233">
        <f>RANK(AJ18,AJ13:AJ32)</f>
        <v>1</v>
      </c>
      <c r="AJ18" s="1234">
        <f t="shared" si="4"/>
        <v>1</v>
      </c>
      <c r="AK18" s="1235">
        <f>COUNTA(L53:L70)</f>
        <v>12</v>
      </c>
      <c r="AL18" s="1236">
        <f>(COUNTA(M53:M70))</f>
        <v>0</v>
      </c>
      <c r="AM18" s="1237">
        <f>(COUNTA(N53:N70))</f>
        <v>0</v>
      </c>
      <c r="AN18" s="1238">
        <f t="shared" si="0"/>
        <v>0</v>
      </c>
      <c r="AO18" s="1194" t="str">
        <f t="shared" ref="AO18:AO32" si="15">IF(AL18+AM18&gt;AK18,"Erreur",IF(AL18+AM18&lt;AK18,"manque",""))</f>
        <v>manque</v>
      </c>
      <c r="AP18" s="1239">
        <f t="shared" si="5"/>
        <v>12</v>
      </c>
      <c r="AQ18" s="1176"/>
    </row>
    <row r="19" spans="1:43" ht="18" customHeight="1">
      <c r="A19" s="1179"/>
      <c r="B19" s="1212" t="str">
        <f>B11</f>
        <v>A-01</v>
      </c>
      <c r="C19" s="1240" t="s">
        <v>1208</v>
      </c>
      <c r="D19" s="1241"/>
      <c r="E19" s="1242"/>
      <c r="F19" s="7762"/>
      <c r="G19" s="7763"/>
      <c r="H19" s="7763"/>
      <c r="I19" s="7764"/>
      <c r="J19" s="1227"/>
      <c r="K19" s="1212" t="str">
        <f t="shared" si="14"/>
        <v>A-02</v>
      </c>
      <c r="L19" s="1240" t="s">
        <v>1204</v>
      </c>
      <c r="M19" s="1241"/>
      <c r="N19" s="1242"/>
      <c r="O19" s="7762"/>
      <c r="P19" s="7763"/>
      <c r="Q19" s="7763"/>
      <c r="R19" s="7764"/>
      <c r="S19" s="1176"/>
      <c r="T19" s="1228"/>
      <c r="U19" s="1229" t="str">
        <f t="shared" si="6"/>
        <v/>
      </c>
      <c r="V19" s="1229" t="str">
        <f t="shared" si="7"/>
        <v/>
      </c>
      <c r="W19" s="1230" t="str">
        <f t="shared" si="1"/>
        <v/>
      </c>
      <c r="X19" s="1229" t="str">
        <f t="shared" si="2"/>
        <v/>
      </c>
      <c r="Y19" s="1231" t="str">
        <f t="shared" si="3"/>
        <v/>
      </c>
      <c r="Z19" s="1176"/>
      <c r="AA19" s="1228" t="str">
        <f t="shared" si="8"/>
        <v/>
      </c>
      <c r="AB19" s="1229" t="str">
        <f t="shared" si="9"/>
        <v/>
      </c>
      <c r="AC19" s="1229" t="str">
        <f t="shared" si="10"/>
        <v/>
      </c>
      <c r="AD19" s="1230" t="str">
        <f t="shared" si="11"/>
        <v/>
      </c>
      <c r="AE19" s="1229" t="str">
        <f t="shared" si="12"/>
        <v/>
      </c>
      <c r="AF19" s="1231" t="str">
        <f t="shared" si="13"/>
        <v/>
      </c>
      <c r="AG19" s="1176"/>
      <c r="AH19" s="1232" t="str">
        <f>B71</f>
        <v>A-07</v>
      </c>
      <c r="AI19" s="1233">
        <f>RANK(AJ19,AJ13:AJ32)</f>
        <v>1</v>
      </c>
      <c r="AJ19" s="1234">
        <f t="shared" si="4"/>
        <v>1</v>
      </c>
      <c r="AK19" s="1235">
        <f>COUNTA(C73:C90)</f>
        <v>9</v>
      </c>
      <c r="AL19" s="1236">
        <f>(COUNTA(D73:D90))</f>
        <v>0</v>
      </c>
      <c r="AM19" s="1237">
        <f>(COUNTA(E73:E90))</f>
        <v>0</v>
      </c>
      <c r="AN19" s="1238">
        <f t="shared" si="0"/>
        <v>0</v>
      </c>
      <c r="AO19" s="1194" t="str">
        <f t="shared" si="15"/>
        <v>manque</v>
      </c>
      <c r="AP19" s="1239">
        <f t="shared" si="5"/>
        <v>9</v>
      </c>
      <c r="AQ19" s="1176"/>
    </row>
    <row r="20" spans="1:43" ht="18" customHeight="1">
      <c r="A20" s="1179"/>
      <c r="B20" s="1212" t="str">
        <f>B11</f>
        <v>A-01</v>
      </c>
      <c r="C20" s="1240" t="s">
        <v>1209</v>
      </c>
      <c r="D20" s="1241"/>
      <c r="E20" s="1242"/>
      <c r="F20" s="7762"/>
      <c r="G20" s="7763"/>
      <c r="H20" s="7763"/>
      <c r="I20" s="7764"/>
      <c r="J20" s="1227"/>
      <c r="K20" s="1212" t="str">
        <f t="shared" si="14"/>
        <v>A-02</v>
      </c>
      <c r="L20" s="1240" t="s">
        <v>1210</v>
      </c>
      <c r="M20" s="1241"/>
      <c r="N20" s="1242"/>
      <c r="O20" s="7762"/>
      <c r="P20" s="7763"/>
      <c r="Q20" s="7763"/>
      <c r="R20" s="7764"/>
      <c r="S20" s="1176"/>
      <c r="T20" s="1228"/>
      <c r="U20" s="1229" t="str">
        <f t="shared" si="6"/>
        <v/>
      </c>
      <c r="V20" s="1229" t="str">
        <f t="shared" si="7"/>
        <v/>
      </c>
      <c r="W20" s="1230" t="str">
        <f t="shared" si="1"/>
        <v/>
      </c>
      <c r="X20" s="1229" t="str">
        <f t="shared" si="2"/>
        <v/>
      </c>
      <c r="Y20" s="1231" t="str">
        <f t="shared" si="3"/>
        <v/>
      </c>
      <c r="Z20" s="1176"/>
      <c r="AA20" s="1228" t="str">
        <f t="shared" si="8"/>
        <v/>
      </c>
      <c r="AB20" s="1229" t="str">
        <f t="shared" si="9"/>
        <v/>
      </c>
      <c r="AC20" s="1229" t="str">
        <f t="shared" si="10"/>
        <v/>
      </c>
      <c r="AD20" s="1230" t="str">
        <f t="shared" si="11"/>
        <v/>
      </c>
      <c r="AE20" s="1229" t="str">
        <f t="shared" si="12"/>
        <v/>
      </c>
      <c r="AF20" s="1231" t="str">
        <f t="shared" si="13"/>
        <v/>
      </c>
      <c r="AG20" s="1176"/>
      <c r="AH20" s="1232" t="str">
        <f>K71</f>
        <v>A-08</v>
      </c>
      <c r="AI20" s="1233">
        <f>RANK(AJ20,AJ13:AJ32)</f>
        <v>1</v>
      </c>
      <c r="AJ20" s="1234">
        <f t="shared" si="4"/>
        <v>1</v>
      </c>
      <c r="AK20" s="1235">
        <f>COUNTA(L73:L90)</f>
        <v>11</v>
      </c>
      <c r="AL20" s="1236">
        <f>(COUNTA(M73:M90))</f>
        <v>0</v>
      </c>
      <c r="AM20" s="1237">
        <f>(COUNTA(N73:N90))</f>
        <v>0</v>
      </c>
      <c r="AN20" s="1238">
        <f t="shared" si="0"/>
        <v>0</v>
      </c>
      <c r="AO20" s="1194" t="str">
        <f t="shared" si="15"/>
        <v>manque</v>
      </c>
      <c r="AP20" s="1239">
        <f t="shared" si="5"/>
        <v>11</v>
      </c>
      <c r="AQ20" s="1176"/>
    </row>
    <row r="21" spans="1:43" ht="18" customHeight="1">
      <c r="A21" s="1179"/>
      <c r="B21" s="1212" t="str">
        <f>B11</f>
        <v>A-01</v>
      </c>
      <c r="C21" s="1240" t="s">
        <v>1211</v>
      </c>
      <c r="D21" s="1241"/>
      <c r="E21" s="1242"/>
      <c r="F21" s="7762"/>
      <c r="G21" s="7763"/>
      <c r="H21" s="7763"/>
      <c r="I21" s="7764"/>
      <c r="J21" s="1227"/>
      <c r="K21" s="1212" t="str">
        <f t="shared" si="14"/>
        <v>A-02</v>
      </c>
      <c r="L21" s="1240" t="s">
        <v>1212</v>
      </c>
      <c r="M21" s="1241"/>
      <c r="N21" s="1242"/>
      <c r="O21" s="7762"/>
      <c r="P21" s="7763"/>
      <c r="Q21" s="7763"/>
      <c r="R21" s="7764"/>
      <c r="S21" s="1176"/>
      <c r="T21" s="1228"/>
      <c r="U21" s="1229" t="str">
        <f t="shared" si="6"/>
        <v/>
      </c>
      <c r="V21" s="1229" t="str">
        <f t="shared" si="7"/>
        <v/>
      </c>
      <c r="W21" s="1230" t="str">
        <f t="shared" si="1"/>
        <v/>
      </c>
      <c r="X21" s="1229" t="str">
        <f t="shared" si="2"/>
        <v/>
      </c>
      <c r="Y21" s="1231" t="str">
        <f t="shared" si="3"/>
        <v/>
      </c>
      <c r="Z21" s="1176"/>
      <c r="AA21" s="1228" t="str">
        <f t="shared" si="8"/>
        <v/>
      </c>
      <c r="AB21" s="1229" t="str">
        <f t="shared" si="9"/>
        <v/>
      </c>
      <c r="AC21" s="1229" t="str">
        <f t="shared" si="10"/>
        <v/>
      </c>
      <c r="AD21" s="1230" t="str">
        <f t="shared" si="11"/>
        <v/>
      </c>
      <c r="AE21" s="1229" t="str">
        <f t="shared" si="12"/>
        <v/>
      </c>
      <c r="AF21" s="1231" t="str">
        <f t="shared" si="13"/>
        <v/>
      </c>
      <c r="AG21" s="1176"/>
      <c r="AH21" s="1232" t="str">
        <f>B91</f>
        <v>A-09</v>
      </c>
      <c r="AI21" s="1233">
        <f>RANK(AJ21,AJ13:AJ32)</f>
        <v>1</v>
      </c>
      <c r="AJ21" s="1234">
        <f t="shared" si="4"/>
        <v>1</v>
      </c>
      <c r="AK21" s="1235">
        <f>COUNTA(C93:C110)</f>
        <v>11</v>
      </c>
      <c r="AL21" s="1236">
        <f>(COUNTA(D93:D110))</f>
        <v>0</v>
      </c>
      <c r="AM21" s="1237">
        <f>(COUNTA(E93:E110))</f>
        <v>0</v>
      </c>
      <c r="AN21" s="1238">
        <f t="shared" si="0"/>
        <v>0</v>
      </c>
      <c r="AO21" s="1194" t="str">
        <f t="shared" si="15"/>
        <v>manque</v>
      </c>
      <c r="AP21" s="1239">
        <f t="shared" si="5"/>
        <v>11</v>
      </c>
      <c r="AQ21" s="1176"/>
    </row>
    <row r="22" spans="1:43" ht="18" customHeight="1">
      <c r="A22" s="1179"/>
      <c r="B22" s="1212" t="str">
        <f>B11</f>
        <v>A-01</v>
      </c>
      <c r="C22" s="1240"/>
      <c r="D22" s="1241"/>
      <c r="E22" s="1242"/>
      <c r="F22" s="7762"/>
      <c r="G22" s="7763"/>
      <c r="H22" s="7763"/>
      <c r="I22" s="7764"/>
      <c r="J22" s="1227"/>
      <c r="K22" s="1212" t="str">
        <f t="shared" si="14"/>
        <v>A-02</v>
      </c>
      <c r="L22" s="1240" t="s">
        <v>1213</v>
      </c>
      <c r="M22" s="1241"/>
      <c r="N22" s="1242"/>
      <c r="O22" s="7762"/>
      <c r="P22" s="7763"/>
      <c r="Q22" s="7763"/>
      <c r="R22" s="7764"/>
      <c r="S22" s="1176"/>
      <c r="T22" s="1228"/>
      <c r="U22" s="1229" t="str">
        <f t="shared" si="6"/>
        <v/>
      </c>
      <c r="V22" s="1229" t="str">
        <f t="shared" si="7"/>
        <v/>
      </c>
      <c r="W22" s="1230" t="str">
        <f t="shared" si="1"/>
        <v/>
      </c>
      <c r="X22" s="1229" t="str">
        <f t="shared" si="2"/>
        <v/>
      </c>
      <c r="Y22" s="1231" t="str">
        <f t="shared" si="3"/>
        <v/>
      </c>
      <c r="Z22" s="1176"/>
      <c r="AA22" s="1228" t="str">
        <f t="shared" si="8"/>
        <v/>
      </c>
      <c r="AB22" s="1229" t="str">
        <f t="shared" si="9"/>
        <v/>
      </c>
      <c r="AC22" s="1229" t="str">
        <f t="shared" si="10"/>
        <v/>
      </c>
      <c r="AD22" s="1230" t="str">
        <f t="shared" si="11"/>
        <v/>
      </c>
      <c r="AE22" s="1229" t="str">
        <f t="shared" si="12"/>
        <v/>
      </c>
      <c r="AF22" s="1231" t="str">
        <f t="shared" si="13"/>
        <v/>
      </c>
      <c r="AG22" s="1176"/>
      <c r="AH22" s="1232" t="str">
        <f>K91</f>
        <v>A-10</v>
      </c>
      <c r="AI22" s="1233">
        <f>RANK(AJ22,AJ13:AJ32)</f>
        <v>1</v>
      </c>
      <c r="AJ22" s="1234">
        <f t="shared" si="4"/>
        <v>1</v>
      </c>
      <c r="AK22" s="1235">
        <f>COUNTA(L93:L110)</f>
        <v>13</v>
      </c>
      <c r="AL22" s="1236">
        <f>(COUNTA(M93:M110))</f>
        <v>0</v>
      </c>
      <c r="AM22" s="1237">
        <f>(COUNTA(N93:N110))</f>
        <v>0</v>
      </c>
      <c r="AN22" s="1238">
        <f t="shared" si="0"/>
        <v>0</v>
      </c>
      <c r="AO22" s="1194" t="str">
        <f t="shared" si="15"/>
        <v>manque</v>
      </c>
      <c r="AP22" s="1239">
        <f t="shared" si="5"/>
        <v>13</v>
      </c>
      <c r="AQ22" s="1176"/>
    </row>
    <row r="23" spans="1:43" ht="18" customHeight="1">
      <c r="A23" s="1179"/>
      <c r="B23" s="1212" t="str">
        <f>B11</f>
        <v>A-01</v>
      </c>
      <c r="C23" s="1240"/>
      <c r="D23" s="1241"/>
      <c r="E23" s="1242"/>
      <c r="F23" s="7762"/>
      <c r="G23" s="7763"/>
      <c r="H23" s="7763"/>
      <c r="I23" s="7764"/>
      <c r="J23" s="1227"/>
      <c r="K23" s="1212" t="str">
        <f t="shared" si="14"/>
        <v>A-02</v>
      </c>
      <c r="L23" s="1240" t="s">
        <v>1214</v>
      </c>
      <c r="M23" s="1241"/>
      <c r="N23" s="1242"/>
      <c r="O23" s="7762"/>
      <c r="P23" s="7763"/>
      <c r="Q23" s="7763"/>
      <c r="R23" s="7764"/>
      <c r="S23" s="1176"/>
      <c r="T23" s="1228"/>
      <c r="U23" s="1229" t="str">
        <f t="shared" si="6"/>
        <v/>
      </c>
      <c r="V23" s="1229" t="str">
        <f t="shared" si="7"/>
        <v/>
      </c>
      <c r="W23" s="1230" t="str">
        <f t="shared" si="1"/>
        <v/>
      </c>
      <c r="X23" s="1229" t="str">
        <f t="shared" si="2"/>
        <v/>
      </c>
      <c r="Y23" s="1231" t="str">
        <f t="shared" si="3"/>
        <v/>
      </c>
      <c r="Z23" s="1176"/>
      <c r="AA23" s="1228" t="str">
        <f t="shared" si="8"/>
        <v/>
      </c>
      <c r="AB23" s="1229" t="str">
        <f t="shared" si="9"/>
        <v/>
      </c>
      <c r="AC23" s="1229" t="str">
        <f t="shared" si="10"/>
        <v/>
      </c>
      <c r="AD23" s="1230" t="str">
        <f t="shared" si="11"/>
        <v/>
      </c>
      <c r="AE23" s="1229" t="str">
        <f t="shared" si="12"/>
        <v/>
      </c>
      <c r="AF23" s="1231" t="str">
        <f t="shared" si="13"/>
        <v/>
      </c>
      <c r="AG23" s="1176"/>
      <c r="AH23" s="1232" t="str">
        <f>B111</f>
        <v>A-11</v>
      </c>
      <c r="AI23" s="1233">
        <f>RANK(AJ23,AJ13:AJ32)</f>
        <v>1</v>
      </c>
      <c r="AJ23" s="1234">
        <f t="shared" si="4"/>
        <v>1</v>
      </c>
      <c r="AK23" s="1235">
        <f>COUNTA(C113:C130)</f>
        <v>18</v>
      </c>
      <c r="AL23" s="1236">
        <f>(COUNTA(D113:D130))</f>
        <v>0</v>
      </c>
      <c r="AM23" s="1237">
        <f>(COUNTA(E113:E130))</f>
        <v>0</v>
      </c>
      <c r="AN23" s="1238">
        <f t="shared" si="0"/>
        <v>0</v>
      </c>
      <c r="AO23" s="1194" t="str">
        <f t="shared" si="15"/>
        <v>manque</v>
      </c>
      <c r="AP23" s="1239">
        <f t="shared" si="5"/>
        <v>18</v>
      </c>
      <c r="AQ23" s="1176"/>
    </row>
    <row r="24" spans="1:43" ht="18" customHeight="1">
      <c r="A24" s="1179"/>
      <c r="B24" s="1212" t="str">
        <f>B11</f>
        <v>A-01</v>
      </c>
      <c r="C24" s="1240"/>
      <c r="D24" s="1241"/>
      <c r="E24" s="1242"/>
      <c r="F24" s="7762"/>
      <c r="G24" s="7763"/>
      <c r="H24" s="7763"/>
      <c r="I24" s="7764"/>
      <c r="J24" s="1227"/>
      <c r="K24" s="1212" t="str">
        <f t="shared" si="14"/>
        <v>A-02</v>
      </c>
      <c r="L24" s="1240" t="s">
        <v>1215</v>
      </c>
      <c r="M24" s="1241"/>
      <c r="N24" s="1242"/>
      <c r="O24" s="7762"/>
      <c r="P24" s="7763"/>
      <c r="Q24" s="7763"/>
      <c r="R24" s="7764"/>
      <c r="S24" s="1176"/>
      <c r="T24" s="1228"/>
      <c r="U24" s="1229" t="str">
        <f t="shared" si="6"/>
        <v/>
      </c>
      <c r="V24" s="1229" t="str">
        <f t="shared" si="7"/>
        <v/>
      </c>
      <c r="W24" s="1230" t="str">
        <f t="shared" si="1"/>
        <v/>
      </c>
      <c r="X24" s="1229" t="str">
        <f t="shared" si="2"/>
        <v/>
      </c>
      <c r="Y24" s="1231" t="str">
        <f t="shared" si="3"/>
        <v/>
      </c>
      <c r="Z24" s="1176"/>
      <c r="AA24" s="1228" t="str">
        <f t="shared" si="8"/>
        <v/>
      </c>
      <c r="AB24" s="1229" t="str">
        <f t="shared" si="9"/>
        <v/>
      </c>
      <c r="AC24" s="1229" t="str">
        <f t="shared" si="10"/>
        <v/>
      </c>
      <c r="AD24" s="1230" t="str">
        <f t="shared" si="11"/>
        <v/>
      </c>
      <c r="AE24" s="1229" t="str">
        <f t="shared" si="12"/>
        <v/>
      </c>
      <c r="AF24" s="1231" t="str">
        <f t="shared" si="13"/>
        <v/>
      </c>
      <c r="AG24" s="1176"/>
      <c r="AH24" s="1232" t="str">
        <f>K111</f>
        <v>A-12</v>
      </c>
      <c r="AI24" s="1233">
        <f>RANK(AJ24,AJ13:AJ32)</f>
        <v>1</v>
      </c>
      <c r="AJ24" s="1234">
        <f t="shared" si="4"/>
        <v>1</v>
      </c>
      <c r="AK24" s="1235">
        <f>COUNTA(L113:L130)</f>
        <v>14</v>
      </c>
      <c r="AL24" s="1236">
        <f>(COUNTA(M113:M130))</f>
        <v>0</v>
      </c>
      <c r="AM24" s="1237">
        <f>(COUNTA(N113:N130))</f>
        <v>0</v>
      </c>
      <c r="AN24" s="1238">
        <f t="shared" si="0"/>
        <v>0</v>
      </c>
      <c r="AO24" s="1194" t="str">
        <f t="shared" si="15"/>
        <v>manque</v>
      </c>
      <c r="AP24" s="1239">
        <f t="shared" si="5"/>
        <v>14</v>
      </c>
      <c r="AQ24" s="1176"/>
    </row>
    <row r="25" spans="1:43" ht="18" customHeight="1">
      <c r="A25" s="1179"/>
      <c r="B25" s="1212" t="str">
        <f>B11</f>
        <v>A-01</v>
      </c>
      <c r="C25" s="1240"/>
      <c r="D25" s="1241"/>
      <c r="E25" s="1242"/>
      <c r="F25" s="7762"/>
      <c r="G25" s="7763"/>
      <c r="H25" s="7763"/>
      <c r="I25" s="7764"/>
      <c r="J25" s="1227"/>
      <c r="K25" s="1212" t="str">
        <f t="shared" si="14"/>
        <v>A-02</v>
      </c>
      <c r="L25" s="1240" t="s">
        <v>1216</v>
      </c>
      <c r="M25" s="1241"/>
      <c r="N25" s="1242"/>
      <c r="O25" s="7762"/>
      <c r="P25" s="7763"/>
      <c r="Q25" s="7763"/>
      <c r="R25" s="7764"/>
      <c r="S25" s="1176"/>
      <c r="T25" s="1228"/>
      <c r="U25" s="1229" t="str">
        <f t="shared" si="6"/>
        <v/>
      </c>
      <c r="V25" s="1229" t="str">
        <f t="shared" si="7"/>
        <v/>
      </c>
      <c r="W25" s="1230" t="str">
        <f t="shared" si="1"/>
        <v/>
      </c>
      <c r="X25" s="1229" t="str">
        <f t="shared" si="2"/>
        <v/>
      </c>
      <c r="Y25" s="1231" t="str">
        <f t="shared" si="3"/>
        <v/>
      </c>
      <c r="Z25" s="1176"/>
      <c r="AA25" s="1228" t="str">
        <f t="shared" si="8"/>
        <v/>
      </c>
      <c r="AB25" s="1229" t="str">
        <f t="shared" si="9"/>
        <v/>
      </c>
      <c r="AC25" s="1229" t="str">
        <f t="shared" si="10"/>
        <v/>
      </c>
      <c r="AD25" s="1230" t="str">
        <f t="shared" si="11"/>
        <v/>
      </c>
      <c r="AE25" s="1229" t="str">
        <f t="shared" si="12"/>
        <v/>
      </c>
      <c r="AF25" s="1231" t="str">
        <f t="shared" si="13"/>
        <v/>
      </c>
      <c r="AG25" s="1176"/>
      <c r="AH25" s="1232" t="str">
        <f>B131</f>
        <v>A-13</v>
      </c>
      <c r="AI25" s="1233">
        <f>RANK(AJ25,AJ13:AJ32)</f>
        <v>1</v>
      </c>
      <c r="AJ25" s="1234">
        <f t="shared" si="4"/>
        <v>1</v>
      </c>
      <c r="AK25" s="1235">
        <f>COUNTA(C133:C150)</f>
        <v>11</v>
      </c>
      <c r="AL25" s="1236">
        <f>(COUNTA(D133:D150))</f>
        <v>0</v>
      </c>
      <c r="AM25" s="1237">
        <f>(COUNTA(E133:E150))</f>
        <v>0</v>
      </c>
      <c r="AN25" s="1238">
        <f t="shared" si="0"/>
        <v>0</v>
      </c>
      <c r="AO25" s="1194" t="str">
        <f t="shared" si="15"/>
        <v>manque</v>
      </c>
      <c r="AP25" s="1239">
        <f t="shared" si="5"/>
        <v>11</v>
      </c>
      <c r="AQ25" s="1176"/>
    </row>
    <row r="26" spans="1:43" ht="18" customHeight="1">
      <c r="A26" s="1179"/>
      <c r="B26" s="1212" t="str">
        <f>B11</f>
        <v>A-01</v>
      </c>
      <c r="C26" s="1240"/>
      <c r="D26" s="1241"/>
      <c r="E26" s="1242"/>
      <c r="F26" s="7762"/>
      <c r="G26" s="7763"/>
      <c r="H26" s="7763"/>
      <c r="I26" s="7764"/>
      <c r="J26" s="1227"/>
      <c r="K26" s="1212" t="str">
        <f t="shared" si="14"/>
        <v>A-02</v>
      </c>
      <c r="L26" s="1240" t="s">
        <v>1217</v>
      </c>
      <c r="M26" s="1241"/>
      <c r="N26" s="1242"/>
      <c r="O26" s="7762"/>
      <c r="P26" s="7763"/>
      <c r="Q26" s="7763"/>
      <c r="R26" s="7764"/>
      <c r="S26" s="1176"/>
      <c r="T26" s="1228"/>
      <c r="U26" s="1229" t="str">
        <f t="shared" si="6"/>
        <v/>
      </c>
      <c r="V26" s="1229" t="str">
        <f t="shared" si="7"/>
        <v/>
      </c>
      <c r="W26" s="1230" t="str">
        <f t="shared" si="1"/>
        <v/>
      </c>
      <c r="X26" s="1229" t="str">
        <f t="shared" si="2"/>
        <v/>
      </c>
      <c r="Y26" s="1231" t="str">
        <f t="shared" si="3"/>
        <v/>
      </c>
      <c r="Z26" s="1176"/>
      <c r="AA26" s="1228" t="str">
        <f t="shared" si="8"/>
        <v/>
      </c>
      <c r="AB26" s="1229" t="str">
        <f t="shared" si="9"/>
        <v/>
      </c>
      <c r="AC26" s="1229" t="str">
        <f t="shared" si="10"/>
        <v/>
      </c>
      <c r="AD26" s="1230" t="str">
        <f t="shared" si="11"/>
        <v/>
      </c>
      <c r="AE26" s="1229" t="str">
        <f t="shared" si="12"/>
        <v/>
      </c>
      <c r="AF26" s="1231" t="str">
        <f t="shared" si="13"/>
        <v/>
      </c>
      <c r="AG26" s="1176"/>
      <c r="AH26" s="1232" t="str">
        <f>K131</f>
        <v>A-14</v>
      </c>
      <c r="AI26" s="1233">
        <f>RANK(AJ26,AJ13:AJ32)</f>
        <v>1</v>
      </c>
      <c r="AJ26" s="1234">
        <f t="shared" si="4"/>
        <v>1</v>
      </c>
      <c r="AK26" s="1235">
        <f>COUNTA(L133:L150)</f>
        <v>0</v>
      </c>
      <c r="AL26" s="1236">
        <f>(COUNTA(M133:M150))</f>
        <v>0</v>
      </c>
      <c r="AM26" s="1237">
        <f>(COUNTA(N133:N150))</f>
        <v>0</v>
      </c>
      <c r="AN26" s="1238">
        <f>IF(AK26=0,0,AM26/AK26)</f>
        <v>0</v>
      </c>
      <c r="AO26" s="1194" t="str">
        <f t="shared" si="15"/>
        <v/>
      </c>
      <c r="AP26" s="1239" t="str">
        <f t="shared" si="5"/>
        <v/>
      </c>
      <c r="AQ26" s="1176"/>
    </row>
    <row r="27" spans="1:43" ht="18" customHeight="1">
      <c r="A27" s="1179"/>
      <c r="B27" s="1212" t="str">
        <f>B11</f>
        <v>A-01</v>
      </c>
      <c r="C27" s="1240"/>
      <c r="D27" s="1241"/>
      <c r="E27" s="1242"/>
      <c r="F27" s="7762"/>
      <c r="G27" s="7763"/>
      <c r="H27" s="7763"/>
      <c r="I27" s="7764"/>
      <c r="J27" s="1227"/>
      <c r="K27" s="1212" t="str">
        <f t="shared" si="14"/>
        <v>A-02</v>
      </c>
      <c r="L27" s="1240" t="s">
        <v>1218</v>
      </c>
      <c r="M27" s="1241"/>
      <c r="N27" s="1242"/>
      <c r="O27" s="7762"/>
      <c r="P27" s="7763"/>
      <c r="Q27" s="7763"/>
      <c r="R27" s="7764"/>
      <c r="S27" s="1176"/>
      <c r="T27" s="1228"/>
      <c r="U27" s="1229" t="str">
        <f t="shared" si="6"/>
        <v/>
      </c>
      <c r="V27" s="1229" t="str">
        <f t="shared" si="7"/>
        <v/>
      </c>
      <c r="W27" s="1230" t="str">
        <f t="shared" si="1"/>
        <v/>
      </c>
      <c r="X27" s="1229" t="str">
        <f t="shared" si="2"/>
        <v/>
      </c>
      <c r="Y27" s="1231" t="str">
        <f t="shared" si="3"/>
        <v/>
      </c>
      <c r="Z27" s="1176"/>
      <c r="AA27" s="1228" t="str">
        <f t="shared" si="8"/>
        <v/>
      </c>
      <c r="AB27" s="1229" t="str">
        <f t="shared" si="9"/>
        <v/>
      </c>
      <c r="AC27" s="1229" t="str">
        <f t="shared" si="10"/>
        <v/>
      </c>
      <c r="AD27" s="1230" t="str">
        <f t="shared" si="11"/>
        <v/>
      </c>
      <c r="AE27" s="1229" t="str">
        <f t="shared" si="12"/>
        <v/>
      </c>
      <c r="AF27" s="1231" t="str">
        <f t="shared" si="13"/>
        <v/>
      </c>
      <c r="AG27" s="1176"/>
      <c r="AH27" s="1232" t="str">
        <f>B151</f>
        <v>A-15</v>
      </c>
      <c r="AI27" s="1233">
        <f>RANK(AJ27,AJ13:AJ32)</f>
        <v>1</v>
      </c>
      <c r="AJ27" s="1234">
        <f t="shared" si="4"/>
        <v>1</v>
      </c>
      <c r="AK27" s="1235">
        <f>COUNTA(C153:C170)</f>
        <v>0</v>
      </c>
      <c r="AL27" s="1236">
        <f>(COUNTA(D153:D170))</f>
        <v>0</v>
      </c>
      <c r="AM27" s="1237">
        <f>(COUNTA(E153:E170))</f>
        <v>0</v>
      </c>
      <c r="AN27" s="1238">
        <f t="shared" ref="AN27:AN32" si="16">IF(AK27=0,0,AM27/AK27)</f>
        <v>0</v>
      </c>
      <c r="AO27" s="1194" t="str">
        <f t="shared" si="15"/>
        <v/>
      </c>
      <c r="AP27" s="1239" t="str">
        <f t="shared" si="5"/>
        <v/>
      </c>
      <c r="AQ27" s="1176"/>
    </row>
    <row r="28" spans="1:43" ht="18" customHeight="1">
      <c r="A28" s="1179"/>
      <c r="B28" s="1212" t="str">
        <f>B11</f>
        <v>A-01</v>
      </c>
      <c r="C28" s="1240"/>
      <c r="D28" s="1241"/>
      <c r="E28" s="1242"/>
      <c r="F28" s="7762"/>
      <c r="G28" s="7763"/>
      <c r="H28" s="7763"/>
      <c r="I28" s="7764"/>
      <c r="J28" s="1227"/>
      <c r="K28" s="1212" t="str">
        <f t="shared" si="14"/>
        <v>A-02</v>
      </c>
      <c r="L28" s="1240" t="s">
        <v>1219</v>
      </c>
      <c r="M28" s="1241"/>
      <c r="N28" s="1242"/>
      <c r="O28" s="7762"/>
      <c r="P28" s="7763"/>
      <c r="Q28" s="7763"/>
      <c r="R28" s="7764"/>
      <c r="S28" s="1176"/>
      <c r="T28" s="1228"/>
      <c r="U28" s="1229" t="str">
        <f t="shared" si="6"/>
        <v/>
      </c>
      <c r="V28" s="1229" t="str">
        <f t="shared" si="7"/>
        <v/>
      </c>
      <c r="W28" s="1230" t="str">
        <f t="shared" si="1"/>
        <v/>
      </c>
      <c r="X28" s="1229" t="str">
        <f t="shared" si="2"/>
        <v/>
      </c>
      <c r="Y28" s="1231" t="str">
        <f t="shared" si="3"/>
        <v/>
      </c>
      <c r="Z28" s="1176"/>
      <c r="AA28" s="1228" t="str">
        <f t="shared" si="8"/>
        <v/>
      </c>
      <c r="AB28" s="1229" t="str">
        <f t="shared" si="9"/>
        <v/>
      </c>
      <c r="AC28" s="1229" t="str">
        <f t="shared" si="10"/>
        <v/>
      </c>
      <c r="AD28" s="1230" t="str">
        <f t="shared" si="11"/>
        <v/>
      </c>
      <c r="AE28" s="1229" t="str">
        <f t="shared" si="12"/>
        <v/>
      </c>
      <c r="AF28" s="1231" t="str">
        <f t="shared" si="13"/>
        <v/>
      </c>
      <c r="AG28" s="1176"/>
      <c r="AH28" s="1232" t="str">
        <f>K151</f>
        <v>A-16</v>
      </c>
      <c r="AI28" s="1233">
        <f>RANK(AJ28,AJ13:AJ32)</f>
        <v>1</v>
      </c>
      <c r="AJ28" s="1234">
        <f t="shared" si="4"/>
        <v>1</v>
      </c>
      <c r="AK28" s="1235">
        <f>COUNTA(L153:L170)</f>
        <v>0</v>
      </c>
      <c r="AL28" s="1236">
        <f>(COUNTA(M153:M170))</f>
        <v>0</v>
      </c>
      <c r="AM28" s="1237">
        <f>(COUNTA(N153:N170))</f>
        <v>0</v>
      </c>
      <c r="AN28" s="1238">
        <f t="shared" si="16"/>
        <v>0</v>
      </c>
      <c r="AO28" s="1194" t="str">
        <f t="shared" si="15"/>
        <v/>
      </c>
      <c r="AP28" s="1239" t="str">
        <f t="shared" si="5"/>
        <v/>
      </c>
      <c r="AQ28" s="1176"/>
    </row>
    <row r="29" spans="1:43" ht="18" customHeight="1">
      <c r="A29" s="1179"/>
      <c r="B29" s="1212" t="str">
        <f>B11</f>
        <v>A-01</v>
      </c>
      <c r="C29" s="1240"/>
      <c r="D29" s="1241"/>
      <c r="E29" s="1242"/>
      <c r="F29" s="7762"/>
      <c r="G29" s="7763"/>
      <c r="H29" s="7763"/>
      <c r="I29" s="7764"/>
      <c r="J29" s="1227"/>
      <c r="K29" s="1212" t="str">
        <f t="shared" si="14"/>
        <v>A-02</v>
      </c>
      <c r="L29" s="1240" t="s">
        <v>1220</v>
      </c>
      <c r="M29" s="1241"/>
      <c r="N29" s="1242"/>
      <c r="O29" s="7762"/>
      <c r="P29" s="7763"/>
      <c r="Q29" s="7763"/>
      <c r="R29" s="7764"/>
      <c r="S29" s="1176"/>
      <c r="T29" s="1228"/>
      <c r="U29" s="1229" t="str">
        <f t="shared" si="6"/>
        <v/>
      </c>
      <c r="V29" s="1229" t="str">
        <f t="shared" si="7"/>
        <v/>
      </c>
      <c r="W29" s="1230" t="str">
        <f t="shared" si="1"/>
        <v/>
      </c>
      <c r="X29" s="1229" t="str">
        <f t="shared" si="2"/>
        <v/>
      </c>
      <c r="Y29" s="1231" t="str">
        <f t="shared" si="3"/>
        <v/>
      </c>
      <c r="Z29" s="1176"/>
      <c r="AA29" s="1228" t="str">
        <f t="shared" si="8"/>
        <v/>
      </c>
      <c r="AB29" s="1229" t="str">
        <f t="shared" si="9"/>
        <v/>
      </c>
      <c r="AC29" s="1229" t="str">
        <f t="shared" si="10"/>
        <v/>
      </c>
      <c r="AD29" s="1230" t="str">
        <f t="shared" si="11"/>
        <v/>
      </c>
      <c r="AE29" s="1229" t="str">
        <f t="shared" si="12"/>
        <v/>
      </c>
      <c r="AF29" s="1231" t="str">
        <f t="shared" si="13"/>
        <v/>
      </c>
      <c r="AG29" s="1176"/>
      <c r="AH29" s="1232" t="str">
        <f>B171</f>
        <v>A-17</v>
      </c>
      <c r="AI29" s="1233">
        <f>RANK(AJ29,AJ13:AJ32)</f>
        <v>1</v>
      </c>
      <c r="AJ29" s="1234">
        <f t="shared" si="4"/>
        <v>1</v>
      </c>
      <c r="AK29" s="1235">
        <f>COUNTA(C173:C190)</f>
        <v>0</v>
      </c>
      <c r="AL29" s="1236">
        <f>(COUNTA(D173:D190))</f>
        <v>0</v>
      </c>
      <c r="AM29" s="1237">
        <f>(COUNTA(E173:E190))</f>
        <v>0</v>
      </c>
      <c r="AN29" s="1238">
        <f t="shared" si="16"/>
        <v>0</v>
      </c>
      <c r="AO29" s="1194" t="str">
        <f t="shared" si="15"/>
        <v/>
      </c>
      <c r="AP29" s="1239" t="str">
        <f t="shared" si="5"/>
        <v/>
      </c>
      <c r="AQ29" s="1176"/>
    </row>
    <row r="30" spans="1:43" ht="18" customHeight="1">
      <c r="A30" s="1179"/>
      <c r="B30" s="1212" t="str">
        <f>B11</f>
        <v>A-01</v>
      </c>
      <c r="C30" s="1240"/>
      <c r="D30" s="1241"/>
      <c r="E30" s="1242"/>
      <c r="F30" s="7762"/>
      <c r="G30" s="7763"/>
      <c r="H30" s="7763"/>
      <c r="I30" s="7764"/>
      <c r="J30" s="1227"/>
      <c r="K30" s="1212" t="str">
        <f t="shared" si="14"/>
        <v>A-02</v>
      </c>
      <c r="L30" s="1243"/>
      <c r="M30" s="1241"/>
      <c r="N30" s="1242"/>
      <c r="O30" s="7762"/>
      <c r="P30" s="7763"/>
      <c r="Q30" s="7763"/>
      <c r="R30" s="7764"/>
      <c r="S30" s="1176"/>
      <c r="T30" s="1228"/>
      <c r="U30" s="1229" t="str">
        <f t="shared" si="6"/>
        <v/>
      </c>
      <c r="V30" s="1229" t="str">
        <f t="shared" si="7"/>
        <v/>
      </c>
      <c r="W30" s="1230" t="str">
        <f t="shared" si="1"/>
        <v/>
      </c>
      <c r="X30" s="1229" t="str">
        <f t="shared" si="2"/>
        <v/>
      </c>
      <c r="Y30" s="1231" t="str">
        <f t="shared" si="3"/>
        <v/>
      </c>
      <c r="Z30" s="1176"/>
      <c r="AA30" s="1228" t="str">
        <f t="shared" si="8"/>
        <v/>
      </c>
      <c r="AB30" s="1229" t="str">
        <f t="shared" si="9"/>
        <v/>
      </c>
      <c r="AC30" s="1229" t="str">
        <f t="shared" si="10"/>
        <v/>
      </c>
      <c r="AD30" s="1230" t="str">
        <f t="shared" si="11"/>
        <v/>
      </c>
      <c r="AE30" s="1229" t="str">
        <f t="shared" si="12"/>
        <v/>
      </c>
      <c r="AF30" s="1231" t="str">
        <f t="shared" si="13"/>
        <v/>
      </c>
      <c r="AG30" s="1176"/>
      <c r="AH30" s="1232" t="str">
        <f>K171</f>
        <v>A-18</v>
      </c>
      <c r="AI30" s="1233">
        <f>RANK(AJ30,AJ13:AJ32)</f>
        <v>1</v>
      </c>
      <c r="AJ30" s="1234">
        <f t="shared" si="4"/>
        <v>1</v>
      </c>
      <c r="AK30" s="1235">
        <f>COUNTA(L173:L190)</f>
        <v>0</v>
      </c>
      <c r="AL30" s="1236">
        <f>(COUNTA(M173:M190))</f>
        <v>0</v>
      </c>
      <c r="AM30" s="1237">
        <f>(COUNTA(N173:N190))</f>
        <v>0</v>
      </c>
      <c r="AN30" s="1238">
        <f t="shared" si="16"/>
        <v>0</v>
      </c>
      <c r="AO30" s="1194" t="str">
        <f t="shared" si="15"/>
        <v/>
      </c>
      <c r="AP30" s="1239" t="str">
        <f t="shared" si="5"/>
        <v/>
      </c>
      <c r="AQ30" s="1176"/>
    </row>
    <row r="31" spans="1:43" ht="18" customHeight="1" thickBot="1">
      <c r="A31" s="1179"/>
      <c r="B31" s="1195" t="s">
        <v>1221</v>
      </c>
      <c r="C31" s="1196" t="s">
        <v>1222</v>
      </c>
      <c r="D31" s="1197"/>
      <c r="E31" s="1198"/>
      <c r="F31" s="1198"/>
      <c r="G31" s="1198"/>
      <c r="H31" s="1199">
        <f>AI15</f>
        <v>1</v>
      </c>
      <c r="I31" s="1200">
        <f>AJ15</f>
        <v>1</v>
      </c>
      <c r="J31" s="1201"/>
      <c r="K31" s="1202" t="s">
        <v>1223</v>
      </c>
      <c r="L31" s="1196" t="s">
        <v>1224</v>
      </c>
      <c r="M31" s="1197"/>
      <c r="N31" s="1198"/>
      <c r="O31" s="1198"/>
      <c r="P31" s="1198"/>
      <c r="Q31" s="1199">
        <f>AI16</f>
        <v>1</v>
      </c>
      <c r="R31" s="1200">
        <f>AJ16</f>
        <v>1</v>
      </c>
      <c r="S31" s="1176"/>
      <c r="T31" s="1244"/>
      <c r="U31" s="1245"/>
      <c r="V31" s="1246"/>
      <c r="W31" s="1245"/>
      <c r="X31" s="1245"/>
      <c r="Y31" s="1247"/>
      <c r="Z31" s="1176"/>
      <c r="AA31" s="1244"/>
      <c r="AB31" s="1245"/>
      <c r="AC31" s="1246"/>
      <c r="AD31" s="1245"/>
      <c r="AE31" s="1245"/>
      <c r="AF31" s="1247"/>
      <c r="AG31" s="1176"/>
      <c r="AH31" s="1232" t="str">
        <f>B191</f>
        <v>A-19</v>
      </c>
      <c r="AI31" s="1233">
        <f>RANK(AJ31,AJ13:AJ32)</f>
        <v>1</v>
      </c>
      <c r="AJ31" s="1234">
        <f t="shared" si="4"/>
        <v>1</v>
      </c>
      <c r="AK31" s="1235">
        <f>COUNTA(C193:C210)</f>
        <v>0</v>
      </c>
      <c r="AL31" s="1236">
        <f>(COUNTA(D193:D210))</f>
        <v>0</v>
      </c>
      <c r="AM31" s="1237">
        <f>(COUNTA(E193:E210))</f>
        <v>0</v>
      </c>
      <c r="AN31" s="1238">
        <f t="shared" si="16"/>
        <v>0</v>
      </c>
      <c r="AO31" s="1194" t="str">
        <f t="shared" si="15"/>
        <v/>
      </c>
      <c r="AP31" s="1239" t="str">
        <f t="shared" si="5"/>
        <v/>
      </c>
      <c r="AQ31" s="1176"/>
    </row>
    <row r="32" spans="1:43" ht="18" customHeight="1" thickBot="1">
      <c r="A32" s="1179"/>
      <c r="B32" s="1212" t="str">
        <f>B31</f>
        <v>A-03</v>
      </c>
      <c r="C32" s="1213" t="s">
        <v>1187</v>
      </c>
      <c r="D32" s="1214" t="s">
        <v>1178</v>
      </c>
      <c r="E32" s="1215" t="s">
        <v>1179</v>
      </c>
      <c r="F32" s="7768" t="s">
        <v>1188</v>
      </c>
      <c r="G32" s="7768"/>
      <c r="H32" s="7768"/>
      <c r="I32" s="7769"/>
      <c r="J32" s="1216"/>
      <c r="K32" s="1212" t="str">
        <f>K31</f>
        <v>A-04</v>
      </c>
      <c r="L32" s="1213" t="s">
        <v>1187</v>
      </c>
      <c r="M32" s="1214" t="s">
        <v>1178</v>
      </c>
      <c r="N32" s="1215" t="s">
        <v>1179</v>
      </c>
      <c r="O32" s="7768" t="s">
        <v>1188</v>
      </c>
      <c r="P32" s="7768"/>
      <c r="Q32" s="7768"/>
      <c r="R32" s="7769"/>
      <c r="S32" s="1176"/>
      <c r="T32" s="1217" t="str">
        <f>C31</f>
        <v>VESTIAIRES – SANITAIRES</v>
      </c>
      <c r="U32" s="1218"/>
      <c r="V32" s="1218"/>
      <c r="W32" s="1217" t="str">
        <f>L31</f>
        <v>LOCAL TECHNIQUE – PRODUITS D’ENTRETIEN</v>
      </c>
      <c r="X32" s="1218"/>
      <c r="Y32" s="1219"/>
      <c r="Z32" s="1176"/>
      <c r="AA32" s="1217" t="str">
        <f>C31</f>
        <v>VESTIAIRES – SANITAIRES</v>
      </c>
      <c r="AB32" s="1218"/>
      <c r="AC32" s="1218"/>
      <c r="AD32" s="1217" t="str">
        <f>L31</f>
        <v>LOCAL TECHNIQUE – PRODUITS D’ENTRETIEN</v>
      </c>
      <c r="AE32" s="1218"/>
      <c r="AF32" s="1219"/>
      <c r="AG32" s="1176"/>
      <c r="AH32" s="1232" t="str">
        <f>K191</f>
        <v>A-20</v>
      </c>
      <c r="AI32" s="1233">
        <f>RANK(AJ32,AJ13:AJ32)</f>
        <v>1</v>
      </c>
      <c r="AJ32" s="1234">
        <f t="shared" si="4"/>
        <v>1</v>
      </c>
      <c r="AK32" s="1235">
        <f>COUNTA(L193:L210)</f>
        <v>0</v>
      </c>
      <c r="AL32" s="1236">
        <f>(COUNTA(M193:M210))</f>
        <v>0</v>
      </c>
      <c r="AM32" s="1237">
        <f>(COUNTA(N193:N210))</f>
        <v>0</v>
      </c>
      <c r="AN32" s="1238">
        <f t="shared" si="16"/>
        <v>0</v>
      </c>
      <c r="AO32" s="1194" t="str">
        <f t="shared" si="15"/>
        <v/>
      </c>
      <c r="AP32" s="1239" t="str">
        <f t="shared" si="5"/>
        <v/>
      </c>
      <c r="AQ32" s="1176"/>
    </row>
    <row r="33" spans="1:43" ht="18" customHeight="1" thickBot="1">
      <c r="A33" s="1179"/>
      <c r="B33" s="1212" t="str">
        <f>B31</f>
        <v>A-03</v>
      </c>
      <c r="C33" s="1224" t="s">
        <v>1193</v>
      </c>
      <c r="D33" s="1225"/>
      <c r="E33" s="1226"/>
      <c r="F33" s="7770"/>
      <c r="G33" s="7771"/>
      <c r="H33" s="7771"/>
      <c r="I33" s="7772"/>
      <c r="J33" s="1227"/>
      <c r="K33" s="1212" t="str">
        <f>K31</f>
        <v>A-04</v>
      </c>
      <c r="L33" s="1224" t="s">
        <v>1193</v>
      </c>
      <c r="M33" s="1225"/>
      <c r="N33" s="1226"/>
      <c r="O33" s="7770"/>
      <c r="P33" s="7771"/>
      <c r="Q33" s="7771"/>
      <c r="R33" s="7772"/>
      <c r="S33" s="1176"/>
      <c r="T33" s="1228" t="str">
        <f>IF(ISBLANK(D33),"",B33)</f>
        <v/>
      </c>
      <c r="U33" s="1229" t="str">
        <f>IF(ISBLANK(D33),"",C33)</f>
        <v/>
      </c>
      <c r="V33" s="1229" t="str">
        <f>IF(ISBLANK(D33),"",F33)</f>
        <v/>
      </c>
      <c r="W33" s="1230" t="str">
        <f>IF(ISBLANK(M33),"",K33)</f>
        <v/>
      </c>
      <c r="X33" s="1229" t="str">
        <f>IF(ISBLANK(M33),"",L33)</f>
        <v/>
      </c>
      <c r="Y33" s="1231" t="str">
        <f>IF(ISBLANK(M33),"",O33)</f>
        <v/>
      </c>
      <c r="Z33" s="1176"/>
      <c r="AA33" s="1228" t="str">
        <f>IF(ISBLANK(E33),"",B33)</f>
        <v/>
      </c>
      <c r="AB33" s="1229" t="str">
        <f>IF(ISBLANK(E33),"",L33)</f>
        <v/>
      </c>
      <c r="AC33" s="1229" t="str">
        <f>IF(ISBLANK(E33),"",F33)</f>
        <v/>
      </c>
      <c r="AD33" s="1230" t="str">
        <f>IF(ISBLANK(N33),"",K33)</f>
        <v/>
      </c>
      <c r="AE33" s="1229" t="str">
        <f>IF(ISBLANK(N33),"",L33)</f>
        <v/>
      </c>
      <c r="AF33" s="1231" t="str">
        <f>IF(ISBLANK(N33),"",O33)</f>
        <v/>
      </c>
      <c r="AG33" s="1176"/>
      <c r="AH33" s="1248"/>
      <c r="AI33" s="1249"/>
      <c r="AJ33" s="1250"/>
      <c r="AK33" s="1249"/>
      <c r="AL33" s="1249"/>
      <c r="AM33" s="1249"/>
      <c r="AN33" s="1249"/>
      <c r="AO33" s="1249"/>
      <c r="AP33" s="1251"/>
      <c r="AQ33" s="1176"/>
    </row>
    <row r="34" spans="1:43" ht="18" customHeight="1">
      <c r="A34" s="1179"/>
      <c r="B34" s="1212" t="str">
        <f>B31</f>
        <v>A-03</v>
      </c>
      <c r="C34" s="1240" t="s">
        <v>1225</v>
      </c>
      <c r="D34" s="1241"/>
      <c r="E34" s="1242"/>
      <c r="F34" s="7762"/>
      <c r="G34" s="7763"/>
      <c r="H34" s="7763"/>
      <c r="I34" s="7764"/>
      <c r="J34" s="1227"/>
      <c r="K34" s="1212" t="str">
        <f>K31</f>
        <v>A-04</v>
      </c>
      <c r="L34" s="1240" t="s">
        <v>1226</v>
      </c>
      <c r="M34" s="1241"/>
      <c r="N34" s="1242"/>
      <c r="O34" s="7762"/>
      <c r="P34" s="7763"/>
      <c r="Q34" s="7763"/>
      <c r="R34" s="7764"/>
      <c r="S34" s="1176"/>
      <c r="T34" s="1228" t="str">
        <f>IF(ISBLANK(D34),"",B34)</f>
        <v/>
      </c>
      <c r="U34" s="1229" t="str">
        <f>IF(ISBLANK(D34),"",C34)</f>
        <v/>
      </c>
      <c r="V34" s="1229" t="str">
        <f>IF(ISBLANK(D34),"",F34)</f>
        <v/>
      </c>
      <c r="W34" s="1230" t="str">
        <f t="shared" ref="W34:W50" si="17">IF(ISBLANK(M34),"",K34)</f>
        <v/>
      </c>
      <c r="X34" s="1229" t="str">
        <f t="shared" ref="X34:X50" si="18">IF(ISBLANK(M34),"",L34)</f>
        <v/>
      </c>
      <c r="Y34" s="1231" t="str">
        <f t="shared" ref="Y34:Y50" si="19">IF(ISBLANK(M34),"",O34)</f>
        <v/>
      </c>
      <c r="Z34" s="1176"/>
      <c r="AA34" s="1228" t="str">
        <f>IF(ISBLANK(E34),"",B34)</f>
        <v/>
      </c>
      <c r="AB34" s="1229" t="str">
        <f>IF(ISBLANK(E34),"",L34)</f>
        <v/>
      </c>
      <c r="AC34" s="1229" t="str">
        <f>IF(ISBLANK(E34),"",F34)</f>
        <v/>
      </c>
      <c r="AD34" s="1230" t="str">
        <f>IF(ISBLANK(N34),"",K34)</f>
        <v/>
      </c>
      <c r="AE34" s="1229" t="str">
        <f>IF(ISBLANK(N34),"",L34)</f>
        <v/>
      </c>
      <c r="AF34" s="1231" t="str">
        <f>IF(ISBLANK(N34),"",O34)</f>
        <v/>
      </c>
      <c r="AG34" s="1176"/>
      <c r="AH34" s="1176"/>
      <c r="AI34" s="1176"/>
      <c r="AJ34" s="1177"/>
      <c r="AK34" s="1176"/>
      <c r="AL34" s="1176"/>
      <c r="AM34" s="1176"/>
      <c r="AN34" s="1176"/>
      <c r="AO34" s="1176"/>
      <c r="AP34" s="1176"/>
      <c r="AQ34" s="1176"/>
    </row>
    <row r="35" spans="1:43" ht="18" customHeight="1">
      <c r="A35" s="1179"/>
      <c r="B35" s="1212" t="str">
        <f>B31</f>
        <v>A-03</v>
      </c>
      <c r="C35" s="1240" t="s">
        <v>1227</v>
      </c>
      <c r="D35" s="1241"/>
      <c r="E35" s="1242"/>
      <c r="F35" s="7762"/>
      <c r="G35" s="7763"/>
      <c r="H35" s="7763"/>
      <c r="I35" s="7764"/>
      <c r="J35" s="1227"/>
      <c r="K35" s="1212" t="str">
        <f>K31</f>
        <v>A-04</v>
      </c>
      <c r="L35" s="1240" t="s">
        <v>1228</v>
      </c>
      <c r="M35" s="1241"/>
      <c r="N35" s="1242"/>
      <c r="O35" s="7762"/>
      <c r="P35" s="7763"/>
      <c r="Q35" s="7763"/>
      <c r="R35" s="7764"/>
      <c r="S35" s="1176"/>
      <c r="T35" s="1228" t="str">
        <f>IF(ISBLANK(D35),"",B35)</f>
        <v/>
      </c>
      <c r="U35" s="1229" t="str">
        <f t="shared" ref="U35:U50" si="20">IF(ISBLANK(D35),"",C35)</f>
        <v/>
      </c>
      <c r="V35" s="1229" t="str">
        <f t="shared" ref="V35:V50" si="21">IF(ISBLANK(D35),"",F35)</f>
        <v/>
      </c>
      <c r="W35" s="1230" t="str">
        <f t="shared" si="17"/>
        <v/>
      </c>
      <c r="X35" s="1229" t="str">
        <f t="shared" si="18"/>
        <v/>
      </c>
      <c r="Y35" s="1231" t="str">
        <f t="shared" si="19"/>
        <v/>
      </c>
      <c r="Z35" s="1176"/>
      <c r="AA35" s="1228" t="str">
        <f>IF(ISBLANK(E35),"",B35)</f>
        <v/>
      </c>
      <c r="AB35" s="1229" t="str">
        <f>IF(ISBLANK(E35),"",L35)</f>
        <v/>
      </c>
      <c r="AC35" s="1229" t="str">
        <f>IF(ISBLANK(E35),"",F35)</f>
        <v/>
      </c>
      <c r="AD35" s="1230" t="str">
        <f>IF(ISBLANK(N35),"",K35)</f>
        <v/>
      </c>
      <c r="AE35" s="1229" t="str">
        <f>IF(ISBLANK(N35),"",L35)</f>
        <v/>
      </c>
      <c r="AF35" s="1231" t="str">
        <f>IF(ISBLANK(N35),"",O35)</f>
        <v/>
      </c>
      <c r="AG35" s="1176"/>
      <c r="AH35" s="1176"/>
      <c r="AI35" s="1176"/>
      <c r="AJ35" s="1177"/>
      <c r="AK35" s="1176"/>
      <c r="AL35" s="1176"/>
      <c r="AM35" s="1176"/>
      <c r="AN35" s="1176"/>
      <c r="AO35" s="1176"/>
      <c r="AP35" s="1176"/>
      <c r="AQ35" s="1176"/>
    </row>
    <row r="36" spans="1:43" ht="18" customHeight="1">
      <c r="A36" s="1179"/>
      <c r="B36" s="1212" t="str">
        <f>B31</f>
        <v>A-03</v>
      </c>
      <c r="C36" s="1240" t="s">
        <v>1214</v>
      </c>
      <c r="D36" s="1241"/>
      <c r="E36" s="1242"/>
      <c r="F36" s="7762"/>
      <c r="G36" s="7763"/>
      <c r="H36" s="7763"/>
      <c r="I36" s="7764"/>
      <c r="J36" s="1227"/>
      <c r="K36" s="1212" t="str">
        <f>K31</f>
        <v>A-04</v>
      </c>
      <c r="L36" s="1240" t="s">
        <v>1229</v>
      </c>
      <c r="M36" s="1241"/>
      <c r="N36" s="1242"/>
      <c r="O36" s="7762"/>
      <c r="P36" s="7763"/>
      <c r="Q36" s="7763"/>
      <c r="R36" s="7764"/>
      <c r="S36" s="1176"/>
      <c r="T36" s="1228" t="str">
        <f>IF(ISBLANK(D36),"",B36)</f>
        <v/>
      </c>
      <c r="U36" s="1229" t="str">
        <f t="shared" si="20"/>
        <v/>
      </c>
      <c r="V36" s="1229" t="str">
        <f t="shared" si="21"/>
        <v/>
      </c>
      <c r="W36" s="1230" t="str">
        <f t="shared" si="17"/>
        <v/>
      </c>
      <c r="X36" s="1229" t="str">
        <f t="shared" si="18"/>
        <v/>
      </c>
      <c r="Y36" s="1231" t="str">
        <f t="shared" si="19"/>
        <v/>
      </c>
      <c r="Z36" s="1176"/>
      <c r="AA36" s="1228" t="str">
        <f t="shared" ref="AA36:AA50" si="22">IF(ISBLANK(E36),"",B36)</f>
        <v/>
      </c>
      <c r="AB36" s="1229" t="str">
        <f t="shared" ref="AB36:AB50" si="23">IF(ISBLANK(E36),"",L36)</f>
        <v/>
      </c>
      <c r="AC36" s="1229" t="str">
        <f t="shared" ref="AC36:AC50" si="24">IF(ISBLANK(E36),"",F36)</f>
        <v/>
      </c>
      <c r="AD36" s="1230" t="str">
        <f t="shared" ref="AD36:AD50" si="25">IF(ISBLANK(N36),"",K36)</f>
        <v/>
      </c>
      <c r="AE36" s="1229" t="str">
        <f t="shared" ref="AE36:AE50" si="26">IF(ISBLANK(N36),"",L36)</f>
        <v/>
      </c>
      <c r="AF36" s="1231" t="str">
        <f t="shared" ref="AF36:AF50" si="27">IF(ISBLANK(N36),"",O36)</f>
        <v/>
      </c>
      <c r="AG36" s="1176"/>
      <c r="AH36" s="1176"/>
      <c r="AI36" s="1176"/>
      <c r="AJ36" s="1177"/>
      <c r="AK36" s="1176"/>
      <c r="AL36" s="1176"/>
      <c r="AM36" s="1176"/>
      <c r="AN36" s="1176"/>
      <c r="AO36" s="1176"/>
      <c r="AP36" s="1176"/>
      <c r="AQ36" s="1176"/>
    </row>
    <row r="37" spans="1:43" ht="18" customHeight="1">
      <c r="A37" s="1179"/>
      <c r="B37" s="1212" t="str">
        <f>B31</f>
        <v>A-03</v>
      </c>
      <c r="C37" s="1240" t="s">
        <v>1204</v>
      </c>
      <c r="D37" s="1241"/>
      <c r="E37" s="1242"/>
      <c r="F37" s="7762"/>
      <c r="G37" s="7763"/>
      <c r="H37" s="7763"/>
      <c r="I37" s="7764"/>
      <c r="J37" s="1227"/>
      <c r="K37" s="1212" t="str">
        <f>K31</f>
        <v>A-04</v>
      </c>
      <c r="L37" s="1240" t="s">
        <v>1230</v>
      </c>
      <c r="M37" s="1241"/>
      <c r="N37" s="1242"/>
      <c r="O37" s="7762"/>
      <c r="P37" s="7763"/>
      <c r="Q37" s="7763"/>
      <c r="R37" s="7764"/>
      <c r="S37" s="1176"/>
      <c r="T37" s="1228" t="str">
        <f>IF(ISBLANK(D37),"",B37)</f>
        <v/>
      </c>
      <c r="U37" s="1229" t="str">
        <f t="shared" si="20"/>
        <v/>
      </c>
      <c r="V37" s="1229" t="str">
        <f t="shared" si="21"/>
        <v/>
      </c>
      <c r="W37" s="1230" t="str">
        <f t="shared" si="17"/>
        <v/>
      </c>
      <c r="X37" s="1229" t="str">
        <f t="shared" si="18"/>
        <v/>
      </c>
      <c r="Y37" s="1231" t="str">
        <f t="shared" si="19"/>
        <v/>
      </c>
      <c r="Z37" s="1176"/>
      <c r="AA37" s="1228" t="str">
        <f t="shared" si="22"/>
        <v/>
      </c>
      <c r="AB37" s="1229" t="str">
        <f t="shared" si="23"/>
        <v/>
      </c>
      <c r="AC37" s="1229" t="str">
        <f t="shared" si="24"/>
        <v/>
      </c>
      <c r="AD37" s="1230" t="str">
        <f t="shared" si="25"/>
        <v/>
      </c>
      <c r="AE37" s="1229" t="str">
        <f t="shared" si="26"/>
        <v/>
      </c>
      <c r="AF37" s="1231" t="str">
        <f t="shared" si="27"/>
        <v/>
      </c>
      <c r="AG37" s="1176"/>
      <c r="AH37" s="1176"/>
      <c r="AI37" s="1176"/>
      <c r="AJ37" s="1177"/>
      <c r="AK37" s="1176"/>
      <c r="AL37" s="1176"/>
      <c r="AM37" s="1176"/>
      <c r="AN37" s="1176"/>
      <c r="AO37" s="1176"/>
      <c r="AP37" s="1176"/>
      <c r="AQ37" s="1176"/>
    </row>
    <row r="38" spans="1:43" ht="18" customHeight="1">
      <c r="A38" s="1179"/>
      <c r="B38" s="1212" t="str">
        <f>B31</f>
        <v>A-03</v>
      </c>
      <c r="C38" s="1240" t="s">
        <v>1231</v>
      </c>
      <c r="D38" s="1241"/>
      <c r="E38" s="1242"/>
      <c r="F38" s="7762"/>
      <c r="G38" s="7763"/>
      <c r="H38" s="7763"/>
      <c r="I38" s="7764"/>
      <c r="J38" s="1227"/>
      <c r="K38" s="1212" t="str">
        <f>K31</f>
        <v>A-04</v>
      </c>
      <c r="L38" s="1240" t="s">
        <v>1232</v>
      </c>
      <c r="M38" s="1241"/>
      <c r="N38" s="1242"/>
      <c r="O38" s="7762"/>
      <c r="P38" s="7763"/>
      <c r="Q38" s="7763"/>
      <c r="R38" s="7764"/>
      <c r="S38" s="1176"/>
      <c r="T38" s="1228"/>
      <c r="U38" s="1229" t="str">
        <f t="shared" si="20"/>
        <v/>
      </c>
      <c r="V38" s="1229" t="str">
        <f t="shared" si="21"/>
        <v/>
      </c>
      <c r="W38" s="1230" t="str">
        <f t="shared" si="17"/>
        <v/>
      </c>
      <c r="X38" s="1229" t="str">
        <f t="shared" si="18"/>
        <v/>
      </c>
      <c r="Y38" s="1231" t="str">
        <f t="shared" si="19"/>
        <v/>
      </c>
      <c r="Z38" s="1176"/>
      <c r="AA38" s="1228" t="str">
        <f t="shared" si="22"/>
        <v/>
      </c>
      <c r="AB38" s="1229" t="str">
        <f t="shared" si="23"/>
        <v/>
      </c>
      <c r="AC38" s="1229" t="str">
        <f t="shared" si="24"/>
        <v/>
      </c>
      <c r="AD38" s="1230" t="str">
        <f t="shared" si="25"/>
        <v/>
      </c>
      <c r="AE38" s="1229" t="str">
        <f t="shared" si="26"/>
        <v/>
      </c>
      <c r="AF38" s="1231" t="str">
        <f t="shared" si="27"/>
        <v/>
      </c>
      <c r="AG38" s="1176"/>
      <c r="AH38" s="1176"/>
      <c r="AI38" s="1176"/>
      <c r="AJ38" s="1177"/>
      <c r="AK38" s="1176"/>
      <c r="AL38" s="1176"/>
      <c r="AM38" s="1176"/>
      <c r="AN38" s="1176"/>
      <c r="AO38" s="1176"/>
      <c r="AP38" s="1176"/>
      <c r="AQ38" s="1176"/>
    </row>
    <row r="39" spans="1:43" ht="18" customHeight="1">
      <c r="A39" s="1179"/>
      <c r="B39" s="1212" t="str">
        <f>B31</f>
        <v>A-03</v>
      </c>
      <c r="C39" s="1240" t="s">
        <v>1233</v>
      </c>
      <c r="D39" s="1241"/>
      <c r="E39" s="1242"/>
      <c r="F39" s="7762"/>
      <c r="G39" s="7763"/>
      <c r="H39" s="7763"/>
      <c r="I39" s="7764"/>
      <c r="J39" s="1227"/>
      <c r="K39" s="1212" t="str">
        <f>K31</f>
        <v>A-04</v>
      </c>
      <c r="L39" s="1240" t="s">
        <v>1234</v>
      </c>
      <c r="M39" s="1241"/>
      <c r="N39" s="1242"/>
      <c r="O39" s="7762"/>
      <c r="P39" s="7763"/>
      <c r="Q39" s="7763"/>
      <c r="R39" s="7764"/>
      <c r="S39" s="1176"/>
      <c r="T39" s="1228"/>
      <c r="U39" s="1229" t="str">
        <f t="shared" si="20"/>
        <v/>
      </c>
      <c r="V39" s="1229" t="str">
        <f t="shared" si="21"/>
        <v/>
      </c>
      <c r="W39" s="1230" t="str">
        <f t="shared" si="17"/>
        <v/>
      </c>
      <c r="X39" s="1229" t="str">
        <f t="shared" si="18"/>
        <v/>
      </c>
      <c r="Y39" s="1231" t="str">
        <f t="shared" si="19"/>
        <v/>
      </c>
      <c r="Z39" s="1176"/>
      <c r="AA39" s="1228" t="str">
        <f t="shared" si="22"/>
        <v/>
      </c>
      <c r="AB39" s="1229" t="str">
        <f t="shared" si="23"/>
        <v/>
      </c>
      <c r="AC39" s="1229" t="str">
        <f t="shared" si="24"/>
        <v/>
      </c>
      <c r="AD39" s="1230" t="str">
        <f t="shared" si="25"/>
        <v/>
      </c>
      <c r="AE39" s="1229" t="str">
        <f t="shared" si="26"/>
        <v/>
      </c>
      <c r="AF39" s="1231" t="str">
        <f t="shared" si="27"/>
        <v/>
      </c>
      <c r="AG39" s="1176"/>
      <c r="AH39" s="1176"/>
      <c r="AI39" s="1176"/>
      <c r="AJ39" s="1177"/>
      <c r="AK39" s="1176"/>
      <c r="AL39" s="1176"/>
      <c r="AM39" s="1176"/>
      <c r="AN39" s="1176"/>
      <c r="AO39" s="1176"/>
      <c r="AP39" s="1176"/>
      <c r="AQ39" s="1176"/>
    </row>
    <row r="40" spans="1:43" ht="18" customHeight="1">
      <c r="A40" s="1179"/>
      <c r="B40" s="1212" t="str">
        <f>B31</f>
        <v>A-03</v>
      </c>
      <c r="C40" s="1240" t="s">
        <v>1235</v>
      </c>
      <c r="D40" s="1241"/>
      <c r="E40" s="1242"/>
      <c r="F40" s="7762"/>
      <c r="G40" s="7763"/>
      <c r="H40" s="7763"/>
      <c r="I40" s="7764"/>
      <c r="J40" s="1227"/>
      <c r="K40" s="1212" t="str">
        <f>K31</f>
        <v>A-04</v>
      </c>
      <c r="L40" s="1240" t="s">
        <v>1236</v>
      </c>
      <c r="M40" s="1241"/>
      <c r="N40" s="1242"/>
      <c r="O40" s="7762"/>
      <c r="P40" s="7763"/>
      <c r="Q40" s="7763"/>
      <c r="R40" s="7764"/>
      <c r="S40" s="1176"/>
      <c r="T40" s="1228"/>
      <c r="U40" s="1229" t="str">
        <f t="shared" si="20"/>
        <v/>
      </c>
      <c r="V40" s="1229" t="str">
        <f t="shared" si="21"/>
        <v/>
      </c>
      <c r="W40" s="1230" t="str">
        <f t="shared" si="17"/>
        <v/>
      </c>
      <c r="X40" s="1229" t="str">
        <f t="shared" si="18"/>
        <v/>
      </c>
      <c r="Y40" s="1231" t="str">
        <f t="shared" si="19"/>
        <v/>
      </c>
      <c r="Z40" s="1176"/>
      <c r="AA40" s="1228" t="str">
        <f t="shared" si="22"/>
        <v/>
      </c>
      <c r="AB40" s="1229" t="str">
        <f t="shared" si="23"/>
        <v/>
      </c>
      <c r="AC40" s="1229" t="str">
        <f t="shared" si="24"/>
        <v/>
      </c>
      <c r="AD40" s="1230" t="str">
        <f t="shared" si="25"/>
        <v/>
      </c>
      <c r="AE40" s="1229" t="str">
        <f t="shared" si="26"/>
        <v/>
      </c>
      <c r="AF40" s="1231" t="str">
        <f t="shared" si="27"/>
        <v/>
      </c>
      <c r="AG40" s="1176"/>
      <c r="AH40" s="1176"/>
      <c r="AI40" s="1176"/>
      <c r="AJ40" s="1177"/>
      <c r="AK40" s="1176"/>
      <c r="AL40" s="1176"/>
      <c r="AM40" s="1176"/>
      <c r="AN40" s="1176"/>
      <c r="AO40" s="1176"/>
      <c r="AP40" s="1176"/>
      <c r="AQ40" s="1176"/>
    </row>
    <row r="41" spans="1:43" ht="18" customHeight="1">
      <c r="A41" s="1179"/>
      <c r="B41" s="1212" t="str">
        <f>B31</f>
        <v>A-03</v>
      </c>
      <c r="C41" s="1240" t="s">
        <v>1237</v>
      </c>
      <c r="D41" s="1241"/>
      <c r="E41" s="1242"/>
      <c r="F41" s="7762"/>
      <c r="G41" s="7763"/>
      <c r="H41" s="7763"/>
      <c r="I41" s="7764"/>
      <c r="J41" s="1227"/>
      <c r="K41" s="1212" t="str">
        <f>K31</f>
        <v>A-04</v>
      </c>
      <c r="L41" s="1240"/>
      <c r="M41" s="1241"/>
      <c r="N41" s="1242"/>
      <c r="O41" s="7762"/>
      <c r="P41" s="7763"/>
      <c r="Q41" s="7763"/>
      <c r="R41" s="7764"/>
      <c r="S41" s="1176"/>
      <c r="T41" s="1228"/>
      <c r="U41" s="1229" t="str">
        <f t="shared" si="20"/>
        <v/>
      </c>
      <c r="V41" s="1229" t="str">
        <f t="shared" si="21"/>
        <v/>
      </c>
      <c r="W41" s="1230" t="str">
        <f t="shared" si="17"/>
        <v/>
      </c>
      <c r="X41" s="1229" t="str">
        <f t="shared" si="18"/>
        <v/>
      </c>
      <c r="Y41" s="1231" t="str">
        <f t="shared" si="19"/>
        <v/>
      </c>
      <c r="Z41" s="1176"/>
      <c r="AA41" s="1228" t="str">
        <f t="shared" si="22"/>
        <v/>
      </c>
      <c r="AB41" s="1229" t="str">
        <f t="shared" si="23"/>
        <v/>
      </c>
      <c r="AC41" s="1229" t="str">
        <f t="shared" si="24"/>
        <v/>
      </c>
      <c r="AD41" s="1230" t="str">
        <f t="shared" si="25"/>
        <v/>
      </c>
      <c r="AE41" s="1229" t="str">
        <f t="shared" si="26"/>
        <v/>
      </c>
      <c r="AF41" s="1231" t="str">
        <f t="shared" si="27"/>
        <v/>
      </c>
      <c r="AG41" s="1176"/>
      <c r="AH41" s="1176"/>
      <c r="AI41" s="1176"/>
      <c r="AJ41" s="1177"/>
      <c r="AK41" s="1176"/>
      <c r="AL41" s="1176"/>
      <c r="AM41" s="1176"/>
      <c r="AN41" s="1176"/>
      <c r="AO41" s="1176"/>
      <c r="AP41" s="1176"/>
      <c r="AQ41" s="1176"/>
    </row>
    <row r="42" spans="1:43" ht="18" customHeight="1">
      <c r="A42" s="1179"/>
      <c r="B42" s="1212" t="str">
        <f>B31</f>
        <v>A-03</v>
      </c>
      <c r="C42" s="1240" t="s">
        <v>1238</v>
      </c>
      <c r="D42" s="1241"/>
      <c r="E42" s="1242"/>
      <c r="F42" s="7762"/>
      <c r="G42" s="7763"/>
      <c r="H42" s="7763"/>
      <c r="I42" s="7764"/>
      <c r="J42" s="1227"/>
      <c r="K42" s="1212" t="str">
        <f>K31</f>
        <v>A-04</v>
      </c>
      <c r="L42" s="1240"/>
      <c r="M42" s="1241"/>
      <c r="N42" s="1242"/>
      <c r="O42" s="7762"/>
      <c r="P42" s="7763"/>
      <c r="Q42" s="7763"/>
      <c r="R42" s="7764"/>
      <c r="S42" s="1176"/>
      <c r="T42" s="1228"/>
      <c r="U42" s="1229" t="str">
        <f t="shared" si="20"/>
        <v/>
      </c>
      <c r="V42" s="1229" t="str">
        <f t="shared" si="21"/>
        <v/>
      </c>
      <c r="W42" s="1230" t="str">
        <f t="shared" si="17"/>
        <v/>
      </c>
      <c r="X42" s="1229" t="str">
        <f t="shared" si="18"/>
        <v/>
      </c>
      <c r="Y42" s="1231" t="str">
        <f t="shared" si="19"/>
        <v/>
      </c>
      <c r="Z42" s="1176"/>
      <c r="AA42" s="1228" t="str">
        <f t="shared" si="22"/>
        <v/>
      </c>
      <c r="AB42" s="1229" t="str">
        <f t="shared" si="23"/>
        <v/>
      </c>
      <c r="AC42" s="1229" t="str">
        <f t="shared" si="24"/>
        <v/>
      </c>
      <c r="AD42" s="1230" t="str">
        <f t="shared" si="25"/>
        <v/>
      </c>
      <c r="AE42" s="1229" t="str">
        <f t="shared" si="26"/>
        <v/>
      </c>
      <c r="AF42" s="1231" t="str">
        <f t="shared" si="27"/>
        <v/>
      </c>
      <c r="AG42" s="1176"/>
      <c r="AH42" s="1176"/>
      <c r="AI42" s="1176"/>
      <c r="AJ42" s="1177"/>
      <c r="AK42" s="1176"/>
      <c r="AL42" s="1176"/>
      <c r="AM42" s="1176"/>
      <c r="AN42" s="1176"/>
      <c r="AO42" s="1176"/>
      <c r="AP42" s="1176"/>
      <c r="AQ42" s="1176"/>
    </row>
    <row r="43" spans="1:43" ht="18" customHeight="1">
      <c r="A43" s="1179"/>
      <c r="B43" s="1212" t="str">
        <f>B31</f>
        <v>A-03</v>
      </c>
      <c r="C43" s="1240" t="s">
        <v>1239</v>
      </c>
      <c r="D43" s="1241"/>
      <c r="E43" s="1242"/>
      <c r="F43" s="7762"/>
      <c r="G43" s="7763"/>
      <c r="H43" s="7763"/>
      <c r="I43" s="7764"/>
      <c r="J43" s="1227"/>
      <c r="K43" s="1212" t="str">
        <f>K31</f>
        <v>A-04</v>
      </c>
      <c r="L43" s="1240"/>
      <c r="M43" s="1241"/>
      <c r="N43" s="1242"/>
      <c r="O43" s="7762"/>
      <c r="P43" s="7763"/>
      <c r="Q43" s="7763"/>
      <c r="R43" s="7764"/>
      <c r="S43" s="1176"/>
      <c r="T43" s="1228"/>
      <c r="U43" s="1229" t="str">
        <f t="shared" si="20"/>
        <v/>
      </c>
      <c r="V43" s="1229" t="str">
        <f t="shared" si="21"/>
        <v/>
      </c>
      <c r="W43" s="1230" t="str">
        <f t="shared" si="17"/>
        <v/>
      </c>
      <c r="X43" s="1229" t="str">
        <f t="shared" si="18"/>
        <v/>
      </c>
      <c r="Y43" s="1231" t="str">
        <f t="shared" si="19"/>
        <v/>
      </c>
      <c r="Z43" s="1176"/>
      <c r="AA43" s="1228" t="str">
        <f t="shared" si="22"/>
        <v/>
      </c>
      <c r="AB43" s="1229" t="str">
        <f t="shared" si="23"/>
        <v/>
      </c>
      <c r="AC43" s="1229" t="str">
        <f t="shared" si="24"/>
        <v/>
      </c>
      <c r="AD43" s="1230" t="str">
        <f t="shared" si="25"/>
        <v/>
      </c>
      <c r="AE43" s="1229" t="str">
        <f t="shared" si="26"/>
        <v/>
      </c>
      <c r="AF43" s="1231" t="str">
        <f t="shared" si="27"/>
        <v/>
      </c>
      <c r="AG43" s="1176"/>
      <c r="AH43" s="1176"/>
      <c r="AI43" s="1176"/>
      <c r="AJ43" s="1177"/>
      <c r="AK43" s="1176"/>
      <c r="AL43" s="1176"/>
      <c r="AM43" s="1176"/>
      <c r="AN43" s="1176"/>
      <c r="AO43" s="1176"/>
      <c r="AP43" s="1176"/>
      <c r="AQ43" s="1176"/>
    </row>
    <row r="44" spans="1:43" ht="18" customHeight="1">
      <c r="A44" s="1179"/>
      <c r="B44" s="1212" t="str">
        <f>B31</f>
        <v>A-03</v>
      </c>
      <c r="C44" s="1240"/>
      <c r="D44" s="1241"/>
      <c r="E44" s="1242"/>
      <c r="F44" s="7762"/>
      <c r="G44" s="7763"/>
      <c r="H44" s="7763"/>
      <c r="I44" s="7764"/>
      <c r="J44" s="1227"/>
      <c r="K44" s="1212" t="str">
        <f>K31</f>
        <v>A-04</v>
      </c>
      <c r="L44" s="1240"/>
      <c r="M44" s="1241"/>
      <c r="N44" s="1242"/>
      <c r="O44" s="7762"/>
      <c r="P44" s="7763"/>
      <c r="Q44" s="7763"/>
      <c r="R44" s="7764"/>
      <c r="S44" s="1176"/>
      <c r="T44" s="1228"/>
      <c r="U44" s="1229" t="str">
        <f t="shared" si="20"/>
        <v/>
      </c>
      <c r="V44" s="1229" t="str">
        <f t="shared" si="21"/>
        <v/>
      </c>
      <c r="W44" s="1230" t="str">
        <f t="shared" si="17"/>
        <v/>
      </c>
      <c r="X44" s="1229" t="str">
        <f t="shared" si="18"/>
        <v/>
      </c>
      <c r="Y44" s="1231" t="str">
        <f t="shared" si="19"/>
        <v/>
      </c>
      <c r="Z44" s="1176"/>
      <c r="AA44" s="1228" t="str">
        <f t="shared" si="22"/>
        <v/>
      </c>
      <c r="AB44" s="1229" t="str">
        <f t="shared" si="23"/>
        <v/>
      </c>
      <c r="AC44" s="1229" t="str">
        <f t="shared" si="24"/>
        <v/>
      </c>
      <c r="AD44" s="1230" t="str">
        <f t="shared" si="25"/>
        <v/>
      </c>
      <c r="AE44" s="1229" t="str">
        <f t="shared" si="26"/>
        <v/>
      </c>
      <c r="AF44" s="1231" t="str">
        <f t="shared" si="27"/>
        <v/>
      </c>
      <c r="AG44" s="1176"/>
      <c r="AH44" s="1176"/>
      <c r="AI44" s="1176"/>
      <c r="AJ44" s="1177"/>
      <c r="AK44" s="1176"/>
      <c r="AL44" s="1176"/>
      <c r="AM44" s="1176"/>
      <c r="AN44" s="1176"/>
      <c r="AO44" s="1176"/>
      <c r="AP44" s="1176"/>
      <c r="AQ44" s="1176"/>
    </row>
    <row r="45" spans="1:43" ht="18" customHeight="1">
      <c r="A45" s="1179"/>
      <c r="B45" s="1212" t="str">
        <f>B31</f>
        <v>A-03</v>
      </c>
      <c r="C45" s="1240"/>
      <c r="D45" s="1241"/>
      <c r="E45" s="1242"/>
      <c r="F45" s="7762"/>
      <c r="G45" s="7763"/>
      <c r="H45" s="7763"/>
      <c r="I45" s="7764"/>
      <c r="J45" s="1227"/>
      <c r="K45" s="1212" t="str">
        <f>K31</f>
        <v>A-04</v>
      </c>
      <c r="L45" s="1240"/>
      <c r="M45" s="1241"/>
      <c r="N45" s="1242"/>
      <c r="O45" s="7762"/>
      <c r="P45" s="7763"/>
      <c r="Q45" s="7763"/>
      <c r="R45" s="7764"/>
      <c r="S45" s="1176"/>
      <c r="T45" s="1228"/>
      <c r="U45" s="1229" t="str">
        <f t="shared" si="20"/>
        <v/>
      </c>
      <c r="V45" s="1229" t="str">
        <f t="shared" si="21"/>
        <v/>
      </c>
      <c r="W45" s="1230" t="str">
        <f t="shared" si="17"/>
        <v/>
      </c>
      <c r="X45" s="1229" t="str">
        <f t="shared" si="18"/>
        <v/>
      </c>
      <c r="Y45" s="1231" t="str">
        <f t="shared" si="19"/>
        <v/>
      </c>
      <c r="Z45" s="1176"/>
      <c r="AA45" s="1228" t="str">
        <f t="shared" si="22"/>
        <v/>
      </c>
      <c r="AB45" s="1229" t="str">
        <f t="shared" si="23"/>
        <v/>
      </c>
      <c r="AC45" s="1229" t="str">
        <f t="shared" si="24"/>
        <v/>
      </c>
      <c r="AD45" s="1230" t="str">
        <f t="shared" si="25"/>
        <v/>
      </c>
      <c r="AE45" s="1229" t="str">
        <f t="shared" si="26"/>
        <v/>
      </c>
      <c r="AF45" s="1231" t="str">
        <f t="shared" si="27"/>
        <v/>
      </c>
      <c r="AG45" s="1176"/>
      <c r="AH45" s="1176"/>
      <c r="AI45" s="1176"/>
      <c r="AJ45" s="1177"/>
      <c r="AK45" s="1176"/>
      <c r="AL45" s="1176"/>
      <c r="AM45" s="1176"/>
      <c r="AN45" s="1176"/>
      <c r="AO45" s="1176"/>
      <c r="AP45" s="1176"/>
      <c r="AQ45" s="1176"/>
    </row>
    <row r="46" spans="1:43" ht="18" customHeight="1">
      <c r="A46" s="1179"/>
      <c r="B46" s="1212" t="str">
        <f>B31</f>
        <v>A-03</v>
      </c>
      <c r="C46" s="1240"/>
      <c r="D46" s="1241"/>
      <c r="E46" s="1242"/>
      <c r="F46" s="7762"/>
      <c r="G46" s="7763"/>
      <c r="H46" s="7763"/>
      <c r="I46" s="7764"/>
      <c r="J46" s="1227"/>
      <c r="K46" s="1212" t="str">
        <f>K31</f>
        <v>A-04</v>
      </c>
      <c r="L46" s="1240"/>
      <c r="M46" s="1241"/>
      <c r="N46" s="1242"/>
      <c r="O46" s="7762"/>
      <c r="P46" s="7763"/>
      <c r="Q46" s="7763"/>
      <c r="R46" s="7764"/>
      <c r="S46" s="1176"/>
      <c r="T46" s="1228"/>
      <c r="U46" s="1229" t="str">
        <f t="shared" si="20"/>
        <v/>
      </c>
      <c r="V46" s="1229" t="str">
        <f t="shared" si="21"/>
        <v/>
      </c>
      <c r="W46" s="1230" t="str">
        <f t="shared" si="17"/>
        <v/>
      </c>
      <c r="X46" s="1229" t="str">
        <f t="shared" si="18"/>
        <v/>
      </c>
      <c r="Y46" s="1231" t="str">
        <f t="shared" si="19"/>
        <v/>
      </c>
      <c r="Z46" s="1176"/>
      <c r="AA46" s="1228" t="str">
        <f t="shared" si="22"/>
        <v/>
      </c>
      <c r="AB46" s="1229" t="str">
        <f t="shared" si="23"/>
        <v/>
      </c>
      <c r="AC46" s="1229" t="str">
        <f t="shared" si="24"/>
        <v/>
      </c>
      <c r="AD46" s="1230" t="str">
        <f t="shared" si="25"/>
        <v/>
      </c>
      <c r="AE46" s="1229" t="str">
        <f t="shared" si="26"/>
        <v/>
      </c>
      <c r="AF46" s="1231" t="str">
        <f t="shared" si="27"/>
        <v/>
      </c>
      <c r="AG46" s="1176"/>
      <c r="AH46" s="1176"/>
      <c r="AI46" s="1176"/>
      <c r="AJ46" s="1177"/>
      <c r="AK46" s="1176"/>
      <c r="AL46" s="1176"/>
      <c r="AM46" s="1176"/>
      <c r="AN46" s="1176"/>
      <c r="AO46" s="1176"/>
      <c r="AP46" s="1176"/>
      <c r="AQ46" s="1176"/>
    </row>
    <row r="47" spans="1:43" ht="18" customHeight="1">
      <c r="A47" s="1179"/>
      <c r="B47" s="1212" t="str">
        <f>B31</f>
        <v>A-03</v>
      </c>
      <c r="C47" s="1240"/>
      <c r="D47" s="1241"/>
      <c r="E47" s="1242"/>
      <c r="F47" s="7762"/>
      <c r="G47" s="7763"/>
      <c r="H47" s="7763"/>
      <c r="I47" s="7764"/>
      <c r="J47" s="1227"/>
      <c r="K47" s="1212" t="str">
        <f>K31</f>
        <v>A-04</v>
      </c>
      <c r="L47" s="1240"/>
      <c r="M47" s="1241"/>
      <c r="N47" s="1242"/>
      <c r="O47" s="7762"/>
      <c r="P47" s="7763"/>
      <c r="Q47" s="7763"/>
      <c r="R47" s="7764"/>
      <c r="S47" s="1176"/>
      <c r="T47" s="1228"/>
      <c r="U47" s="1229" t="str">
        <f t="shared" si="20"/>
        <v/>
      </c>
      <c r="V47" s="1229" t="str">
        <f t="shared" si="21"/>
        <v/>
      </c>
      <c r="W47" s="1230" t="str">
        <f t="shared" si="17"/>
        <v/>
      </c>
      <c r="X47" s="1229" t="str">
        <f t="shared" si="18"/>
        <v/>
      </c>
      <c r="Y47" s="1231" t="str">
        <f t="shared" si="19"/>
        <v/>
      </c>
      <c r="Z47" s="1176"/>
      <c r="AA47" s="1228" t="str">
        <f t="shared" si="22"/>
        <v/>
      </c>
      <c r="AB47" s="1229" t="str">
        <f t="shared" si="23"/>
        <v/>
      </c>
      <c r="AC47" s="1229" t="str">
        <f t="shared" si="24"/>
        <v/>
      </c>
      <c r="AD47" s="1230" t="str">
        <f t="shared" si="25"/>
        <v/>
      </c>
      <c r="AE47" s="1229" t="str">
        <f t="shared" si="26"/>
        <v/>
      </c>
      <c r="AF47" s="1231" t="str">
        <f t="shared" si="27"/>
        <v/>
      </c>
      <c r="AG47" s="1176"/>
      <c r="AH47" s="1176"/>
      <c r="AI47" s="1176"/>
      <c r="AJ47" s="1177"/>
      <c r="AK47" s="1176"/>
      <c r="AL47" s="1176"/>
      <c r="AM47" s="1176"/>
      <c r="AN47" s="1176"/>
      <c r="AO47" s="1176"/>
      <c r="AP47" s="1176"/>
      <c r="AQ47" s="1176"/>
    </row>
    <row r="48" spans="1:43" ht="18" customHeight="1">
      <c r="A48" s="1179"/>
      <c r="B48" s="1212" t="str">
        <f>B31</f>
        <v>A-03</v>
      </c>
      <c r="C48" s="1240"/>
      <c r="D48" s="1241"/>
      <c r="E48" s="1242"/>
      <c r="F48" s="7762"/>
      <c r="G48" s="7763"/>
      <c r="H48" s="7763"/>
      <c r="I48" s="7764"/>
      <c r="J48" s="1227"/>
      <c r="K48" s="1212" t="str">
        <f>K31</f>
        <v>A-04</v>
      </c>
      <c r="L48" s="1240"/>
      <c r="M48" s="1241"/>
      <c r="N48" s="1242"/>
      <c r="O48" s="7762"/>
      <c r="P48" s="7763"/>
      <c r="Q48" s="7763"/>
      <c r="R48" s="7764"/>
      <c r="S48" s="1176"/>
      <c r="T48" s="1228"/>
      <c r="U48" s="1229" t="str">
        <f t="shared" si="20"/>
        <v/>
      </c>
      <c r="V48" s="1229" t="str">
        <f t="shared" si="21"/>
        <v/>
      </c>
      <c r="W48" s="1230" t="str">
        <f t="shared" si="17"/>
        <v/>
      </c>
      <c r="X48" s="1229" t="str">
        <f t="shared" si="18"/>
        <v/>
      </c>
      <c r="Y48" s="1231" t="str">
        <f t="shared" si="19"/>
        <v/>
      </c>
      <c r="Z48" s="1176"/>
      <c r="AA48" s="1228" t="str">
        <f t="shared" si="22"/>
        <v/>
      </c>
      <c r="AB48" s="1229" t="str">
        <f t="shared" si="23"/>
        <v/>
      </c>
      <c r="AC48" s="1229" t="str">
        <f t="shared" si="24"/>
        <v/>
      </c>
      <c r="AD48" s="1230" t="str">
        <f t="shared" si="25"/>
        <v/>
      </c>
      <c r="AE48" s="1229" t="str">
        <f t="shared" si="26"/>
        <v/>
      </c>
      <c r="AF48" s="1231" t="str">
        <f t="shared" si="27"/>
        <v/>
      </c>
      <c r="AG48" s="1176"/>
      <c r="AH48" s="1176"/>
      <c r="AI48" s="1176"/>
      <c r="AJ48" s="1177"/>
      <c r="AK48" s="1176"/>
      <c r="AL48" s="1176"/>
      <c r="AM48" s="1176"/>
      <c r="AN48" s="1176"/>
      <c r="AO48" s="1176"/>
      <c r="AP48" s="1176"/>
      <c r="AQ48" s="1176"/>
    </row>
    <row r="49" spans="1:43" ht="18" customHeight="1">
      <c r="A49" s="1179"/>
      <c r="B49" s="1212" t="str">
        <f>B31</f>
        <v>A-03</v>
      </c>
      <c r="C49" s="1240"/>
      <c r="D49" s="1241"/>
      <c r="E49" s="1242"/>
      <c r="F49" s="7762"/>
      <c r="G49" s="7763"/>
      <c r="H49" s="7763"/>
      <c r="I49" s="7764"/>
      <c r="J49" s="1227"/>
      <c r="K49" s="1212" t="str">
        <f>K31</f>
        <v>A-04</v>
      </c>
      <c r="L49" s="1240"/>
      <c r="M49" s="1241"/>
      <c r="N49" s="1242"/>
      <c r="O49" s="7762"/>
      <c r="P49" s="7763"/>
      <c r="Q49" s="7763"/>
      <c r="R49" s="7764"/>
      <c r="S49" s="1176"/>
      <c r="T49" s="1228"/>
      <c r="U49" s="1229" t="str">
        <f t="shared" si="20"/>
        <v/>
      </c>
      <c r="V49" s="1229" t="str">
        <f t="shared" si="21"/>
        <v/>
      </c>
      <c r="W49" s="1230" t="str">
        <f t="shared" si="17"/>
        <v/>
      </c>
      <c r="X49" s="1229" t="str">
        <f t="shared" si="18"/>
        <v/>
      </c>
      <c r="Y49" s="1231" t="str">
        <f t="shared" si="19"/>
        <v/>
      </c>
      <c r="Z49" s="1176"/>
      <c r="AA49" s="1228" t="str">
        <f t="shared" si="22"/>
        <v/>
      </c>
      <c r="AB49" s="1229" t="str">
        <f t="shared" si="23"/>
        <v/>
      </c>
      <c r="AC49" s="1229" t="str">
        <f t="shared" si="24"/>
        <v/>
      </c>
      <c r="AD49" s="1230" t="str">
        <f t="shared" si="25"/>
        <v/>
      </c>
      <c r="AE49" s="1229" t="str">
        <f t="shared" si="26"/>
        <v/>
      </c>
      <c r="AF49" s="1231" t="str">
        <f t="shared" si="27"/>
        <v/>
      </c>
      <c r="AG49" s="1176"/>
      <c r="AH49" s="1176"/>
      <c r="AI49" s="1176"/>
      <c r="AJ49" s="1177"/>
      <c r="AK49" s="1176"/>
      <c r="AL49" s="1176"/>
      <c r="AM49" s="1176"/>
      <c r="AN49" s="1176"/>
      <c r="AO49" s="1176"/>
      <c r="AP49" s="1176"/>
      <c r="AQ49" s="1176"/>
    </row>
    <row r="50" spans="1:43" ht="18" customHeight="1">
      <c r="A50" s="1179"/>
      <c r="B50" s="1212" t="str">
        <f>B31</f>
        <v>A-03</v>
      </c>
      <c r="C50" s="1243"/>
      <c r="D50" s="1252"/>
      <c r="E50" s="1253"/>
      <c r="F50" s="7773"/>
      <c r="G50" s="7774"/>
      <c r="H50" s="7774"/>
      <c r="I50" s="7775"/>
      <c r="J50" s="1227"/>
      <c r="K50" s="1212" t="str">
        <f>K31</f>
        <v>A-04</v>
      </c>
      <c r="L50" s="1243" t="e">
        <f>#REF!</f>
        <v>#REF!</v>
      </c>
      <c r="M50" s="1252"/>
      <c r="N50" s="1253"/>
      <c r="O50" s="7773"/>
      <c r="P50" s="7774"/>
      <c r="Q50" s="7774"/>
      <c r="R50" s="7775"/>
      <c r="S50" s="1176"/>
      <c r="T50" s="1228"/>
      <c r="U50" s="1229" t="str">
        <f t="shared" si="20"/>
        <v/>
      </c>
      <c r="V50" s="1229" t="str">
        <f t="shared" si="21"/>
        <v/>
      </c>
      <c r="W50" s="1230" t="str">
        <f t="shared" si="17"/>
        <v/>
      </c>
      <c r="X50" s="1229" t="str">
        <f t="shared" si="18"/>
        <v/>
      </c>
      <c r="Y50" s="1231" t="str">
        <f t="shared" si="19"/>
        <v/>
      </c>
      <c r="Z50" s="1176"/>
      <c r="AA50" s="1228" t="str">
        <f t="shared" si="22"/>
        <v/>
      </c>
      <c r="AB50" s="1229" t="str">
        <f t="shared" si="23"/>
        <v/>
      </c>
      <c r="AC50" s="1229" t="str">
        <f t="shared" si="24"/>
        <v/>
      </c>
      <c r="AD50" s="1230" t="str">
        <f t="shared" si="25"/>
        <v/>
      </c>
      <c r="AE50" s="1229" t="str">
        <f t="shared" si="26"/>
        <v/>
      </c>
      <c r="AF50" s="1231" t="str">
        <f t="shared" si="27"/>
        <v/>
      </c>
      <c r="AG50" s="1176"/>
      <c r="AH50" s="1176"/>
      <c r="AI50" s="1176"/>
      <c r="AJ50" s="1177"/>
      <c r="AK50" s="1176"/>
      <c r="AL50" s="1176"/>
      <c r="AM50" s="1176"/>
      <c r="AN50" s="1176"/>
      <c r="AO50" s="1176"/>
      <c r="AP50" s="1176"/>
      <c r="AQ50" s="1176"/>
    </row>
    <row r="51" spans="1:43" ht="18" customHeight="1" thickBot="1">
      <c r="A51" s="1179"/>
      <c r="B51" s="1195" t="s">
        <v>1240</v>
      </c>
      <c r="C51" s="1196" t="s">
        <v>1185</v>
      </c>
      <c r="D51" s="1197"/>
      <c r="E51" s="1198"/>
      <c r="F51" s="1198"/>
      <c r="G51" s="1198"/>
      <c r="H51" s="1199">
        <f>AI17</f>
        <v>1</v>
      </c>
      <c r="I51" s="1200">
        <f>AJ17</f>
        <v>1</v>
      </c>
      <c r="J51" s="1201"/>
      <c r="K51" s="1202" t="s">
        <v>1241</v>
      </c>
      <c r="L51" s="1196" t="s">
        <v>1242</v>
      </c>
      <c r="M51" s="1197"/>
      <c r="N51" s="1198"/>
      <c r="O51" s="1198"/>
      <c r="P51" s="1198"/>
      <c r="Q51" s="1199">
        <f>AI18</f>
        <v>1</v>
      </c>
      <c r="R51" s="1200">
        <f>AJ18</f>
        <v>1</v>
      </c>
      <c r="S51" s="1176"/>
      <c r="T51" s="1244"/>
      <c r="U51" s="1245"/>
      <c r="V51" s="1246"/>
      <c r="W51" s="1245"/>
      <c r="X51" s="1245"/>
      <c r="Y51" s="1247"/>
      <c r="Z51" s="1176"/>
      <c r="AA51" s="1244"/>
      <c r="AB51" s="1245"/>
      <c r="AC51" s="1246"/>
      <c r="AD51" s="1245"/>
      <c r="AE51" s="1245"/>
      <c r="AF51" s="1247"/>
      <c r="AG51" s="1176"/>
      <c r="AH51" s="1176"/>
      <c r="AI51" s="1176"/>
      <c r="AJ51" s="1177"/>
      <c r="AK51" s="1176"/>
      <c r="AL51" s="1176"/>
      <c r="AM51" s="1176"/>
      <c r="AN51" s="1176"/>
      <c r="AO51" s="1176"/>
      <c r="AP51" s="1176"/>
      <c r="AQ51" s="1176"/>
    </row>
    <row r="52" spans="1:43" ht="18" customHeight="1" thickBot="1">
      <c r="A52" s="1179"/>
      <c r="B52" s="1212" t="str">
        <f>B51</f>
        <v>A-05</v>
      </c>
      <c r="C52" s="1213" t="s">
        <v>1187</v>
      </c>
      <c r="D52" s="1214" t="s">
        <v>1178</v>
      </c>
      <c r="E52" s="1215" t="s">
        <v>1179</v>
      </c>
      <c r="F52" s="7768" t="s">
        <v>1188</v>
      </c>
      <c r="G52" s="7768"/>
      <c r="H52" s="7768"/>
      <c r="I52" s="7769"/>
      <c r="J52" s="1216"/>
      <c r="K52" s="1212" t="str">
        <f>K51</f>
        <v>A-06</v>
      </c>
      <c r="L52" s="1213" t="s">
        <v>1187</v>
      </c>
      <c r="M52" s="1214" t="s">
        <v>1178</v>
      </c>
      <c r="N52" s="1215" t="s">
        <v>1179</v>
      </c>
      <c r="O52" s="7768" t="s">
        <v>1188</v>
      </c>
      <c r="P52" s="7768"/>
      <c r="Q52" s="7768"/>
      <c r="R52" s="7769"/>
      <c r="S52" s="1176"/>
      <c r="T52" s="1217" t="str">
        <f>C51</f>
        <v>RESERVES SECHES</v>
      </c>
      <c r="U52" s="1218"/>
      <c r="V52" s="1218"/>
      <c r="W52" s="1217" t="str">
        <f>L51</f>
        <v>CHAMBRES FROIDES POSITIVES</v>
      </c>
      <c r="X52" s="1218"/>
      <c r="Y52" s="1219"/>
      <c r="Z52" s="1176"/>
      <c r="AA52" s="1217" t="str">
        <f>C51</f>
        <v>RESERVES SECHES</v>
      </c>
      <c r="AB52" s="1218"/>
      <c r="AC52" s="1218"/>
      <c r="AD52" s="1217" t="str">
        <f>L51</f>
        <v>CHAMBRES FROIDES POSITIVES</v>
      </c>
      <c r="AE52" s="1218"/>
      <c r="AF52" s="1219"/>
      <c r="AG52" s="1176"/>
      <c r="AH52" s="1176"/>
      <c r="AI52" s="1176"/>
      <c r="AJ52" s="1177"/>
      <c r="AK52" s="1176"/>
      <c r="AL52" s="1176"/>
      <c r="AM52" s="1176"/>
      <c r="AN52" s="1176"/>
      <c r="AO52" s="1176"/>
      <c r="AP52" s="1176"/>
      <c r="AQ52" s="1176"/>
    </row>
    <row r="53" spans="1:43" ht="18" customHeight="1">
      <c r="A53" s="1179"/>
      <c r="B53" s="1212" t="str">
        <f>B51</f>
        <v>A-05</v>
      </c>
      <c r="C53" s="1224" t="s">
        <v>1193</v>
      </c>
      <c r="D53" s="1225"/>
      <c r="E53" s="1226"/>
      <c r="F53" s="7770"/>
      <c r="G53" s="7771"/>
      <c r="H53" s="7771"/>
      <c r="I53" s="7772"/>
      <c r="J53" s="1227"/>
      <c r="K53" s="1212" t="str">
        <f>K51</f>
        <v>A-06</v>
      </c>
      <c r="L53" s="1224" t="s">
        <v>1193</v>
      </c>
      <c r="M53" s="1225"/>
      <c r="N53" s="1226"/>
      <c r="O53" s="7770"/>
      <c r="P53" s="7771"/>
      <c r="Q53" s="7771"/>
      <c r="R53" s="7772"/>
      <c r="S53" s="1176"/>
      <c r="T53" s="1228" t="str">
        <f>IF(ISBLANK(D53),"",B53)</f>
        <v/>
      </c>
      <c r="U53" s="1229" t="str">
        <f>IF(ISBLANK(D53),"",C53)</f>
        <v/>
      </c>
      <c r="V53" s="1229" t="str">
        <f>IF(ISBLANK(D53),"",F53)</f>
        <v/>
      </c>
      <c r="W53" s="1230" t="str">
        <f>IF(ISBLANK(M53),"",K53)</f>
        <v/>
      </c>
      <c r="X53" s="1229" t="str">
        <f>IF(ISBLANK(M53),"",L53)</f>
        <v/>
      </c>
      <c r="Y53" s="1231" t="str">
        <f>IF(ISBLANK(M53),"",O53)</f>
        <v/>
      </c>
      <c r="Z53" s="1176"/>
      <c r="AA53" s="1228" t="str">
        <f>IF(ISBLANK(E53),"",B53)</f>
        <v/>
      </c>
      <c r="AB53" s="1229" t="str">
        <f>IF(ISBLANK(E53),"",L53)</f>
        <v/>
      </c>
      <c r="AC53" s="1229" t="str">
        <f>IF(ISBLANK(E53),"",F53)</f>
        <v/>
      </c>
      <c r="AD53" s="1230" t="str">
        <f>IF(ISBLANK(N53),"",K53)</f>
        <v/>
      </c>
      <c r="AE53" s="1229" t="str">
        <f>IF(ISBLANK(N53),"",L53)</f>
        <v/>
      </c>
      <c r="AF53" s="1231" t="str">
        <f>IF(ISBLANK(N53),"",O53)</f>
        <v/>
      </c>
      <c r="AG53" s="1176"/>
      <c r="AH53" s="1176"/>
      <c r="AI53" s="1176"/>
      <c r="AJ53" s="1177"/>
      <c r="AK53" s="1176"/>
      <c r="AL53" s="1176"/>
      <c r="AM53" s="1176"/>
      <c r="AN53" s="1176"/>
      <c r="AO53" s="1176"/>
      <c r="AP53" s="1176"/>
      <c r="AQ53" s="1176"/>
    </row>
    <row r="54" spans="1:43" ht="18" customHeight="1">
      <c r="A54" s="1179"/>
      <c r="B54" s="1212" t="str">
        <f>B51</f>
        <v>A-05</v>
      </c>
      <c r="C54" s="1240" t="s">
        <v>1197</v>
      </c>
      <c r="D54" s="1241"/>
      <c r="E54" s="1242"/>
      <c r="F54" s="7762"/>
      <c r="G54" s="7763"/>
      <c r="H54" s="7763"/>
      <c r="I54" s="7764"/>
      <c r="J54" s="1227"/>
      <c r="K54" s="1212" t="str">
        <f>K51</f>
        <v>A-06</v>
      </c>
      <c r="L54" s="1240" t="s">
        <v>1220</v>
      </c>
      <c r="M54" s="1241"/>
      <c r="N54" s="1242"/>
      <c r="O54" s="7762"/>
      <c r="P54" s="7763"/>
      <c r="Q54" s="7763"/>
      <c r="R54" s="7764"/>
      <c r="S54" s="1176"/>
      <c r="T54" s="1228" t="str">
        <f>IF(ISBLANK(D54),"",B54)</f>
        <v/>
      </c>
      <c r="U54" s="1229" t="str">
        <f>IF(ISBLANK(D54),"",C54)</f>
        <v/>
      </c>
      <c r="V54" s="1229" t="str">
        <f>IF(ISBLANK(D54),"",F54)</f>
        <v/>
      </c>
      <c r="W54" s="1230" t="str">
        <f t="shared" ref="W54:W70" si="28">IF(ISBLANK(M54),"",K54)</f>
        <v/>
      </c>
      <c r="X54" s="1229" t="str">
        <f t="shared" ref="X54:X70" si="29">IF(ISBLANK(M54),"",L54)</f>
        <v/>
      </c>
      <c r="Y54" s="1231" t="str">
        <f t="shared" ref="Y54:Y70" si="30">IF(ISBLANK(M54),"",O54)</f>
        <v/>
      </c>
      <c r="Z54" s="1176"/>
      <c r="AA54" s="1228" t="str">
        <f>IF(ISBLANK(E54),"",B54)</f>
        <v/>
      </c>
      <c r="AB54" s="1229" t="str">
        <f>IF(ISBLANK(E54),"",L54)</f>
        <v/>
      </c>
      <c r="AC54" s="1229" t="str">
        <f>IF(ISBLANK(E54),"",F54)</f>
        <v/>
      </c>
      <c r="AD54" s="1230" t="str">
        <f>IF(ISBLANK(N54),"",K54)</f>
        <v/>
      </c>
      <c r="AE54" s="1229" t="str">
        <f>IF(ISBLANK(N54),"",L54)</f>
        <v/>
      </c>
      <c r="AF54" s="1231" t="str">
        <f>IF(ISBLANK(N54),"",O54)</f>
        <v/>
      </c>
      <c r="AG54" s="1176"/>
      <c r="AH54" s="1176"/>
      <c r="AI54" s="1176"/>
      <c r="AJ54" s="1177"/>
      <c r="AK54" s="1176"/>
      <c r="AL54" s="1176"/>
      <c r="AM54" s="1176"/>
      <c r="AN54" s="1176"/>
      <c r="AO54" s="1176"/>
      <c r="AP54" s="1176"/>
      <c r="AQ54" s="1176"/>
    </row>
    <row r="55" spans="1:43" ht="18" customHeight="1">
      <c r="A55" s="1179"/>
      <c r="B55" s="1212" t="str">
        <f>B51</f>
        <v>A-05</v>
      </c>
      <c r="C55" s="1240" t="s">
        <v>1201</v>
      </c>
      <c r="D55" s="1241"/>
      <c r="E55" s="1242"/>
      <c r="F55" s="7762"/>
      <c r="G55" s="7763"/>
      <c r="H55" s="7763"/>
      <c r="I55" s="7764"/>
      <c r="J55" s="1227"/>
      <c r="K55" s="1212" t="str">
        <f>K51</f>
        <v>A-06</v>
      </c>
      <c r="L55" s="1240" t="s">
        <v>1203</v>
      </c>
      <c r="M55" s="1241"/>
      <c r="N55" s="1242"/>
      <c r="O55" s="7762"/>
      <c r="P55" s="7763"/>
      <c r="Q55" s="7763"/>
      <c r="R55" s="7764"/>
      <c r="S55" s="1176"/>
      <c r="T55" s="1228" t="str">
        <f>IF(ISBLANK(D55),"",B55)</f>
        <v/>
      </c>
      <c r="U55" s="1229" t="str">
        <f t="shared" ref="U55:U70" si="31">IF(ISBLANK(D55),"",C55)</f>
        <v/>
      </c>
      <c r="V55" s="1229" t="str">
        <f t="shared" ref="V55:V70" si="32">IF(ISBLANK(D55),"",F55)</f>
        <v/>
      </c>
      <c r="W55" s="1230" t="str">
        <f t="shared" si="28"/>
        <v/>
      </c>
      <c r="X55" s="1229" t="str">
        <f t="shared" si="29"/>
        <v/>
      </c>
      <c r="Y55" s="1231" t="str">
        <f t="shared" si="30"/>
        <v/>
      </c>
      <c r="Z55" s="1176"/>
      <c r="AA55" s="1228" t="str">
        <f>IF(ISBLANK(E55),"",B55)</f>
        <v/>
      </c>
      <c r="AB55" s="1229" t="str">
        <f>IF(ISBLANK(E55),"",L55)</f>
        <v/>
      </c>
      <c r="AC55" s="1229" t="str">
        <f>IF(ISBLANK(E55),"",F55)</f>
        <v/>
      </c>
      <c r="AD55" s="1230" t="str">
        <f>IF(ISBLANK(N55),"",K55)</f>
        <v/>
      </c>
      <c r="AE55" s="1229" t="str">
        <f>IF(ISBLANK(N55),"",L55)</f>
        <v/>
      </c>
      <c r="AF55" s="1231" t="str">
        <f>IF(ISBLANK(N55),"",O55)</f>
        <v/>
      </c>
      <c r="AG55" s="1176"/>
      <c r="AH55" s="1176"/>
      <c r="AI55" s="1176"/>
      <c r="AJ55" s="1177"/>
      <c r="AK55" s="1176"/>
      <c r="AL55" s="1176"/>
      <c r="AM55" s="1176"/>
      <c r="AN55" s="1176"/>
      <c r="AO55" s="1176"/>
      <c r="AP55" s="1176"/>
      <c r="AQ55" s="1176"/>
    </row>
    <row r="56" spans="1:43" ht="18" customHeight="1">
      <c r="A56" s="1179"/>
      <c r="B56" s="1212" t="str">
        <f>B51</f>
        <v>A-05</v>
      </c>
      <c r="C56" s="1240" t="s">
        <v>1203</v>
      </c>
      <c r="D56" s="1241"/>
      <c r="E56" s="1242"/>
      <c r="F56" s="7762"/>
      <c r="G56" s="7763"/>
      <c r="H56" s="7763"/>
      <c r="I56" s="7764"/>
      <c r="J56" s="1227"/>
      <c r="K56" s="1212" t="str">
        <f>K51</f>
        <v>A-06</v>
      </c>
      <c r="L56" s="1240" t="s">
        <v>1243</v>
      </c>
      <c r="M56" s="1241"/>
      <c r="N56" s="1242"/>
      <c r="O56" s="7762"/>
      <c r="P56" s="7763"/>
      <c r="Q56" s="7763"/>
      <c r="R56" s="7764"/>
      <c r="S56" s="1176"/>
      <c r="T56" s="1228" t="str">
        <f>IF(ISBLANK(D56),"",B56)</f>
        <v/>
      </c>
      <c r="U56" s="1229" t="str">
        <f t="shared" si="31"/>
        <v/>
      </c>
      <c r="V56" s="1229" t="str">
        <f t="shared" si="32"/>
        <v/>
      </c>
      <c r="W56" s="1230" t="str">
        <f t="shared" si="28"/>
        <v/>
      </c>
      <c r="X56" s="1229" t="str">
        <f t="shared" si="29"/>
        <v/>
      </c>
      <c r="Y56" s="1231" t="str">
        <f t="shared" si="30"/>
        <v/>
      </c>
      <c r="Z56" s="1176"/>
      <c r="AA56" s="1228" t="str">
        <f t="shared" ref="AA56:AA70" si="33">IF(ISBLANK(E56),"",B56)</f>
        <v/>
      </c>
      <c r="AB56" s="1229" t="str">
        <f t="shared" ref="AB56:AB70" si="34">IF(ISBLANK(E56),"",L56)</f>
        <v/>
      </c>
      <c r="AC56" s="1229" t="str">
        <f t="shared" ref="AC56:AC70" si="35">IF(ISBLANK(E56),"",F56)</f>
        <v/>
      </c>
      <c r="AD56" s="1230" t="str">
        <f t="shared" ref="AD56:AD70" si="36">IF(ISBLANK(N56),"",K56)</f>
        <v/>
      </c>
      <c r="AE56" s="1229" t="str">
        <f t="shared" ref="AE56:AE70" si="37">IF(ISBLANK(N56),"",L56)</f>
        <v/>
      </c>
      <c r="AF56" s="1231" t="str">
        <f t="shared" ref="AF56:AF70" si="38">IF(ISBLANK(N56),"",O56)</f>
        <v/>
      </c>
      <c r="AG56" s="1176"/>
      <c r="AH56" s="1176"/>
      <c r="AI56" s="1176"/>
      <c r="AJ56" s="1177"/>
      <c r="AK56" s="1176"/>
      <c r="AL56" s="1176"/>
      <c r="AM56" s="1176"/>
      <c r="AN56" s="1176"/>
      <c r="AO56" s="1176"/>
      <c r="AP56" s="1176"/>
      <c r="AQ56" s="1176"/>
    </row>
    <row r="57" spans="1:43" ht="18" customHeight="1">
      <c r="A57" s="1179"/>
      <c r="B57" s="1212" t="str">
        <f>B51</f>
        <v>A-05</v>
      </c>
      <c r="C57" s="1240" t="s">
        <v>1205</v>
      </c>
      <c r="D57" s="1241"/>
      <c r="E57" s="1242"/>
      <c r="F57" s="7762"/>
      <c r="G57" s="7763"/>
      <c r="H57" s="7763"/>
      <c r="I57" s="7764"/>
      <c r="J57" s="1227"/>
      <c r="K57" s="1212" t="str">
        <f>K51</f>
        <v>A-06</v>
      </c>
      <c r="L57" s="1240" t="s">
        <v>1204</v>
      </c>
      <c r="M57" s="1241"/>
      <c r="N57" s="1242"/>
      <c r="O57" s="7762"/>
      <c r="P57" s="7763"/>
      <c r="Q57" s="7763"/>
      <c r="R57" s="7764"/>
      <c r="S57" s="1176"/>
      <c r="T57" s="1228" t="str">
        <f>IF(ISBLANK(D57),"",B57)</f>
        <v/>
      </c>
      <c r="U57" s="1229" t="str">
        <f t="shared" si="31"/>
        <v/>
      </c>
      <c r="V57" s="1229" t="str">
        <f t="shared" si="32"/>
        <v/>
      </c>
      <c r="W57" s="1230" t="str">
        <f t="shared" si="28"/>
        <v/>
      </c>
      <c r="X57" s="1229" t="str">
        <f t="shared" si="29"/>
        <v/>
      </c>
      <c r="Y57" s="1231" t="str">
        <f t="shared" si="30"/>
        <v/>
      </c>
      <c r="Z57" s="1176"/>
      <c r="AA57" s="1228" t="str">
        <f t="shared" si="33"/>
        <v/>
      </c>
      <c r="AB57" s="1229" t="str">
        <f t="shared" si="34"/>
        <v/>
      </c>
      <c r="AC57" s="1229" t="str">
        <f t="shared" si="35"/>
        <v/>
      </c>
      <c r="AD57" s="1230" t="str">
        <f t="shared" si="36"/>
        <v/>
      </c>
      <c r="AE57" s="1229" t="str">
        <f t="shared" si="37"/>
        <v/>
      </c>
      <c r="AF57" s="1231" t="str">
        <f t="shared" si="38"/>
        <v/>
      </c>
      <c r="AG57" s="1176"/>
      <c r="AH57" s="1176"/>
      <c r="AI57" s="1176"/>
      <c r="AJ57" s="1177"/>
      <c r="AK57" s="1176"/>
      <c r="AL57" s="1176"/>
      <c r="AM57" s="1176"/>
      <c r="AN57" s="1176"/>
      <c r="AO57" s="1176"/>
      <c r="AP57" s="1176"/>
      <c r="AQ57" s="1176"/>
    </row>
    <row r="58" spans="1:43" ht="18" customHeight="1">
      <c r="A58" s="1179"/>
      <c r="B58" s="1212" t="str">
        <f>B51</f>
        <v>A-05</v>
      </c>
      <c r="C58" s="1240" t="s">
        <v>1207</v>
      </c>
      <c r="D58" s="1241"/>
      <c r="E58" s="1242"/>
      <c r="F58" s="7762"/>
      <c r="G58" s="7763"/>
      <c r="H58" s="7763"/>
      <c r="I58" s="7764"/>
      <c r="J58" s="1227"/>
      <c r="K58" s="1212" t="str">
        <f>K51</f>
        <v>A-06</v>
      </c>
      <c r="L58" s="1240" t="s">
        <v>1244</v>
      </c>
      <c r="M58" s="1241"/>
      <c r="N58" s="1242"/>
      <c r="O58" s="7762"/>
      <c r="P58" s="7763"/>
      <c r="Q58" s="7763"/>
      <c r="R58" s="7764"/>
      <c r="S58" s="1176"/>
      <c r="T58" s="1228"/>
      <c r="U58" s="1229" t="str">
        <f t="shared" si="31"/>
        <v/>
      </c>
      <c r="V58" s="1229" t="str">
        <f t="shared" si="32"/>
        <v/>
      </c>
      <c r="W58" s="1230" t="str">
        <f t="shared" si="28"/>
        <v/>
      </c>
      <c r="X58" s="1229" t="str">
        <f t="shared" si="29"/>
        <v/>
      </c>
      <c r="Y58" s="1231" t="str">
        <f t="shared" si="30"/>
        <v/>
      </c>
      <c r="Z58" s="1176"/>
      <c r="AA58" s="1228" t="str">
        <f t="shared" si="33"/>
        <v/>
      </c>
      <c r="AB58" s="1229" t="str">
        <f t="shared" si="34"/>
        <v/>
      </c>
      <c r="AC58" s="1229" t="str">
        <f t="shared" si="35"/>
        <v/>
      </c>
      <c r="AD58" s="1230" t="str">
        <f t="shared" si="36"/>
        <v/>
      </c>
      <c r="AE58" s="1229" t="str">
        <f t="shared" si="37"/>
        <v/>
      </c>
      <c r="AF58" s="1231" t="str">
        <f t="shared" si="38"/>
        <v/>
      </c>
      <c r="AG58" s="1176"/>
      <c r="AH58" s="1176"/>
      <c r="AI58" s="1176"/>
      <c r="AJ58" s="1177"/>
      <c r="AK58" s="1176"/>
      <c r="AL58" s="1176"/>
      <c r="AM58" s="1176"/>
      <c r="AN58" s="1176"/>
      <c r="AO58" s="1176"/>
      <c r="AP58" s="1176"/>
      <c r="AQ58" s="1176"/>
    </row>
    <row r="59" spans="1:43" ht="18" customHeight="1">
      <c r="A59" s="1179"/>
      <c r="B59" s="1212" t="str">
        <f>B51</f>
        <v>A-05</v>
      </c>
      <c r="C59" s="1240" t="s">
        <v>1204</v>
      </c>
      <c r="D59" s="1241"/>
      <c r="E59" s="1242"/>
      <c r="F59" s="7762"/>
      <c r="G59" s="7763"/>
      <c r="H59" s="7763"/>
      <c r="I59" s="7764"/>
      <c r="J59" s="1227"/>
      <c r="K59" s="1212" t="str">
        <f>K51</f>
        <v>A-06</v>
      </c>
      <c r="L59" s="1240" t="s">
        <v>1245</v>
      </c>
      <c r="M59" s="1241"/>
      <c r="N59" s="1242"/>
      <c r="O59" s="7762"/>
      <c r="P59" s="7763"/>
      <c r="Q59" s="7763"/>
      <c r="R59" s="7764"/>
      <c r="S59" s="1176"/>
      <c r="T59" s="1228"/>
      <c r="U59" s="1229" t="str">
        <f t="shared" si="31"/>
        <v/>
      </c>
      <c r="V59" s="1229" t="str">
        <f t="shared" si="32"/>
        <v/>
      </c>
      <c r="W59" s="1230" t="str">
        <f t="shared" si="28"/>
        <v/>
      </c>
      <c r="X59" s="1229" t="str">
        <f t="shared" si="29"/>
        <v/>
      </c>
      <c r="Y59" s="1231" t="str">
        <f t="shared" si="30"/>
        <v/>
      </c>
      <c r="Z59" s="1176"/>
      <c r="AA59" s="1228" t="str">
        <f t="shared" si="33"/>
        <v/>
      </c>
      <c r="AB59" s="1229" t="str">
        <f t="shared" si="34"/>
        <v/>
      </c>
      <c r="AC59" s="1229" t="str">
        <f t="shared" si="35"/>
        <v/>
      </c>
      <c r="AD59" s="1230" t="str">
        <f t="shared" si="36"/>
        <v/>
      </c>
      <c r="AE59" s="1229" t="str">
        <f t="shared" si="37"/>
        <v/>
      </c>
      <c r="AF59" s="1231" t="str">
        <f t="shared" si="38"/>
        <v/>
      </c>
      <c r="AG59" s="1176"/>
      <c r="AH59" s="1176"/>
      <c r="AI59" s="1176"/>
      <c r="AJ59" s="1177"/>
      <c r="AK59" s="1176"/>
      <c r="AL59" s="1176"/>
      <c r="AM59" s="1176"/>
      <c r="AN59" s="1176"/>
      <c r="AO59" s="1176"/>
      <c r="AP59" s="1176"/>
      <c r="AQ59" s="1176"/>
    </row>
    <row r="60" spans="1:43" ht="18" customHeight="1">
      <c r="A60" s="1179"/>
      <c r="B60" s="1212" t="str">
        <f>B51</f>
        <v>A-05</v>
      </c>
      <c r="C60" s="1240" t="s">
        <v>1210</v>
      </c>
      <c r="D60" s="1241"/>
      <c r="E60" s="1242"/>
      <c r="F60" s="7762"/>
      <c r="G60" s="7763"/>
      <c r="H60" s="7763"/>
      <c r="I60" s="7764"/>
      <c r="J60" s="1227"/>
      <c r="K60" s="1212" t="str">
        <f>K51</f>
        <v>A-06</v>
      </c>
      <c r="L60" s="1240" t="s">
        <v>1246</v>
      </c>
      <c r="M60" s="1241"/>
      <c r="N60" s="1242"/>
      <c r="O60" s="7762"/>
      <c r="P60" s="7763"/>
      <c r="Q60" s="7763"/>
      <c r="R60" s="7764"/>
      <c r="S60" s="1176"/>
      <c r="T60" s="1228"/>
      <c r="U60" s="1229" t="str">
        <f t="shared" si="31"/>
        <v/>
      </c>
      <c r="V60" s="1229" t="str">
        <f t="shared" si="32"/>
        <v/>
      </c>
      <c r="W60" s="1230" t="str">
        <f t="shared" si="28"/>
        <v/>
      </c>
      <c r="X60" s="1229" t="str">
        <f t="shared" si="29"/>
        <v/>
      </c>
      <c r="Y60" s="1231" t="str">
        <f t="shared" si="30"/>
        <v/>
      </c>
      <c r="Z60" s="1176"/>
      <c r="AA60" s="1228" t="str">
        <f t="shared" si="33"/>
        <v/>
      </c>
      <c r="AB60" s="1229" t="str">
        <f t="shared" si="34"/>
        <v/>
      </c>
      <c r="AC60" s="1229" t="str">
        <f t="shared" si="35"/>
        <v/>
      </c>
      <c r="AD60" s="1230" t="str">
        <f t="shared" si="36"/>
        <v/>
      </c>
      <c r="AE60" s="1229" t="str">
        <f t="shared" si="37"/>
        <v/>
      </c>
      <c r="AF60" s="1231" t="str">
        <f t="shared" si="38"/>
        <v/>
      </c>
      <c r="AG60" s="1176"/>
      <c r="AH60" s="1176"/>
      <c r="AI60" s="1176"/>
      <c r="AJ60" s="1177"/>
      <c r="AK60" s="1176"/>
      <c r="AL60" s="1176"/>
      <c r="AM60" s="1176"/>
      <c r="AN60" s="1176"/>
      <c r="AO60" s="1176"/>
      <c r="AP60" s="1176"/>
      <c r="AQ60" s="1176"/>
    </row>
    <row r="61" spans="1:43" ht="18" customHeight="1">
      <c r="A61" s="1179"/>
      <c r="B61" s="1212" t="str">
        <f>B51</f>
        <v>A-05</v>
      </c>
      <c r="C61" s="1240" t="s">
        <v>1212</v>
      </c>
      <c r="D61" s="1241"/>
      <c r="E61" s="1242"/>
      <c r="F61" s="7762"/>
      <c r="G61" s="7763"/>
      <c r="H61" s="7763"/>
      <c r="I61" s="7764"/>
      <c r="J61" s="1227"/>
      <c r="K61" s="1212" t="str">
        <f>K51</f>
        <v>A-06</v>
      </c>
      <c r="L61" s="1240" t="s">
        <v>1247</v>
      </c>
      <c r="M61" s="1241"/>
      <c r="N61" s="1242"/>
      <c r="O61" s="7762"/>
      <c r="P61" s="7763"/>
      <c r="Q61" s="7763"/>
      <c r="R61" s="7764"/>
      <c r="S61" s="1176"/>
      <c r="T61" s="1228"/>
      <c r="U61" s="1229" t="str">
        <f t="shared" si="31"/>
        <v/>
      </c>
      <c r="V61" s="1229" t="str">
        <f t="shared" si="32"/>
        <v/>
      </c>
      <c r="W61" s="1230" t="str">
        <f t="shared" si="28"/>
        <v/>
      </c>
      <c r="X61" s="1229" t="str">
        <f t="shared" si="29"/>
        <v/>
      </c>
      <c r="Y61" s="1231" t="str">
        <f t="shared" si="30"/>
        <v/>
      </c>
      <c r="Z61" s="1176"/>
      <c r="AA61" s="1228" t="str">
        <f t="shared" si="33"/>
        <v/>
      </c>
      <c r="AB61" s="1229" t="str">
        <f t="shared" si="34"/>
        <v/>
      </c>
      <c r="AC61" s="1229" t="str">
        <f t="shared" si="35"/>
        <v/>
      </c>
      <c r="AD61" s="1230" t="str">
        <f t="shared" si="36"/>
        <v/>
      </c>
      <c r="AE61" s="1229" t="str">
        <f t="shared" si="37"/>
        <v/>
      </c>
      <c r="AF61" s="1231" t="str">
        <f t="shared" si="38"/>
        <v/>
      </c>
      <c r="AG61" s="1176"/>
      <c r="AH61" s="1176"/>
      <c r="AI61" s="1176"/>
      <c r="AJ61" s="1177"/>
      <c r="AK61" s="1176"/>
      <c r="AL61" s="1176"/>
      <c r="AM61" s="1176"/>
      <c r="AN61" s="1176"/>
      <c r="AO61" s="1176"/>
      <c r="AP61" s="1176"/>
      <c r="AQ61" s="1176"/>
    </row>
    <row r="62" spans="1:43" ht="18" customHeight="1">
      <c r="A62" s="1179"/>
      <c r="B62" s="1212" t="str">
        <f>B51</f>
        <v>A-05</v>
      </c>
      <c r="C62" s="1240" t="s">
        <v>1213</v>
      </c>
      <c r="D62" s="1241"/>
      <c r="E62" s="1242"/>
      <c r="F62" s="7762"/>
      <c r="G62" s="7763"/>
      <c r="H62" s="7763"/>
      <c r="I62" s="7764"/>
      <c r="J62" s="1227"/>
      <c r="K62" s="1212" t="str">
        <f>K51</f>
        <v>A-06</v>
      </c>
      <c r="L62" s="1240" t="s">
        <v>1219</v>
      </c>
      <c r="M62" s="1241"/>
      <c r="N62" s="1242"/>
      <c r="O62" s="7762"/>
      <c r="P62" s="7763"/>
      <c r="Q62" s="7763"/>
      <c r="R62" s="7764"/>
      <c r="S62" s="1176"/>
      <c r="T62" s="1228"/>
      <c r="U62" s="1229" t="str">
        <f t="shared" si="31"/>
        <v/>
      </c>
      <c r="V62" s="1229" t="str">
        <f t="shared" si="32"/>
        <v/>
      </c>
      <c r="W62" s="1230" t="str">
        <f t="shared" si="28"/>
        <v/>
      </c>
      <c r="X62" s="1229" t="str">
        <f t="shared" si="29"/>
        <v/>
      </c>
      <c r="Y62" s="1231" t="str">
        <f t="shared" si="30"/>
        <v/>
      </c>
      <c r="Z62" s="1176"/>
      <c r="AA62" s="1228" t="str">
        <f t="shared" si="33"/>
        <v/>
      </c>
      <c r="AB62" s="1229" t="str">
        <f t="shared" si="34"/>
        <v/>
      </c>
      <c r="AC62" s="1229" t="str">
        <f t="shared" si="35"/>
        <v/>
      </c>
      <c r="AD62" s="1230" t="str">
        <f t="shared" si="36"/>
        <v/>
      </c>
      <c r="AE62" s="1229" t="str">
        <f t="shared" si="37"/>
        <v/>
      </c>
      <c r="AF62" s="1231" t="str">
        <f t="shared" si="38"/>
        <v/>
      </c>
      <c r="AG62" s="1176"/>
      <c r="AH62" s="1176"/>
      <c r="AI62" s="1176"/>
      <c r="AJ62" s="1177"/>
      <c r="AK62" s="1176"/>
      <c r="AL62" s="1176"/>
      <c r="AM62" s="1176"/>
      <c r="AN62" s="1176"/>
      <c r="AO62" s="1176"/>
      <c r="AP62" s="1176"/>
      <c r="AQ62" s="1176"/>
    </row>
    <row r="63" spans="1:43" ht="18" customHeight="1">
      <c r="A63" s="1179"/>
      <c r="B63" s="1212" t="str">
        <f>B51</f>
        <v>A-05</v>
      </c>
      <c r="C63" s="1240" t="s">
        <v>1214</v>
      </c>
      <c r="D63" s="1241"/>
      <c r="E63" s="1242"/>
      <c r="F63" s="7762"/>
      <c r="G63" s="7763"/>
      <c r="H63" s="7763"/>
      <c r="I63" s="7764"/>
      <c r="J63" s="1227"/>
      <c r="K63" s="1212" t="str">
        <f>K51</f>
        <v>A-06</v>
      </c>
      <c r="L63" s="1240" t="s">
        <v>1248</v>
      </c>
      <c r="M63" s="1241"/>
      <c r="N63" s="1242"/>
      <c r="O63" s="7762"/>
      <c r="P63" s="7763"/>
      <c r="Q63" s="7763"/>
      <c r="R63" s="7764"/>
      <c r="S63" s="1176"/>
      <c r="T63" s="1228"/>
      <c r="U63" s="1229" t="str">
        <f t="shared" si="31"/>
        <v/>
      </c>
      <c r="V63" s="1229" t="str">
        <f t="shared" si="32"/>
        <v/>
      </c>
      <c r="W63" s="1230" t="str">
        <f t="shared" si="28"/>
        <v/>
      </c>
      <c r="X63" s="1229" t="str">
        <f t="shared" si="29"/>
        <v/>
      </c>
      <c r="Y63" s="1231" t="str">
        <f t="shared" si="30"/>
        <v/>
      </c>
      <c r="Z63" s="1176"/>
      <c r="AA63" s="1228" t="str">
        <f t="shared" si="33"/>
        <v/>
      </c>
      <c r="AB63" s="1229" t="str">
        <f t="shared" si="34"/>
        <v/>
      </c>
      <c r="AC63" s="1229" t="str">
        <f t="shared" si="35"/>
        <v/>
      </c>
      <c r="AD63" s="1230" t="str">
        <f t="shared" si="36"/>
        <v/>
      </c>
      <c r="AE63" s="1229" t="str">
        <f t="shared" si="37"/>
        <v/>
      </c>
      <c r="AF63" s="1231" t="str">
        <f t="shared" si="38"/>
        <v/>
      </c>
      <c r="AG63" s="1176"/>
      <c r="AH63" s="1176"/>
      <c r="AI63" s="1176"/>
      <c r="AJ63" s="1177"/>
      <c r="AK63" s="1176"/>
      <c r="AL63" s="1176"/>
      <c r="AM63" s="1176"/>
      <c r="AN63" s="1176"/>
      <c r="AO63" s="1176"/>
      <c r="AP63" s="1176"/>
      <c r="AQ63" s="1176"/>
    </row>
    <row r="64" spans="1:43" ht="18" customHeight="1">
      <c r="A64" s="1179"/>
      <c r="B64" s="1212" t="str">
        <f>B51</f>
        <v>A-05</v>
      </c>
      <c r="C64" s="1240" t="s">
        <v>1215</v>
      </c>
      <c r="D64" s="1241"/>
      <c r="E64" s="1242"/>
      <c r="F64" s="7762"/>
      <c r="G64" s="7763"/>
      <c r="H64" s="7763"/>
      <c r="I64" s="7764"/>
      <c r="J64" s="1227"/>
      <c r="K64" s="1212" t="str">
        <f>K51</f>
        <v>A-06</v>
      </c>
      <c r="L64" s="1240"/>
      <c r="M64" s="1241"/>
      <c r="N64" s="1242"/>
      <c r="O64" s="7762"/>
      <c r="P64" s="7763"/>
      <c r="Q64" s="7763"/>
      <c r="R64" s="7764"/>
      <c r="S64" s="1176"/>
      <c r="T64" s="1228"/>
      <c r="U64" s="1229" t="str">
        <f t="shared" si="31"/>
        <v/>
      </c>
      <c r="V64" s="1229" t="str">
        <f t="shared" si="32"/>
        <v/>
      </c>
      <c r="W64" s="1230" t="str">
        <f t="shared" si="28"/>
        <v/>
      </c>
      <c r="X64" s="1229" t="str">
        <f t="shared" si="29"/>
        <v/>
      </c>
      <c r="Y64" s="1231" t="str">
        <f t="shared" si="30"/>
        <v/>
      </c>
      <c r="Z64" s="1176"/>
      <c r="AA64" s="1228" t="str">
        <f t="shared" si="33"/>
        <v/>
      </c>
      <c r="AB64" s="1229" t="str">
        <f t="shared" si="34"/>
        <v/>
      </c>
      <c r="AC64" s="1229" t="str">
        <f t="shared" si="35"/>
        <v/>
      </c>
      <c r="AD64" s="1230" t="str">
        <f t="shared" si="36"/>
        <v/>
      </c>
      <c r="AE64" s="1229" t="str">
        <f t="shared" si="37"/>
        <v/>
      </c>
      <c r="AF64" s="1231" t="str">
        <f t="shared" si="38"/>
        <v/>
      </c>
      <c r="AG64" s="1176"/>
      <c r="AH64" s="1176"/>
      <c r="AI64" s="1176"/>
      <c r="AJ64" s="1177"/>
      <c r="AK64" s="1176"/>
      <c r="AL64" s="1176"/>
      <c r="AM64" s="1176"/>
      <c r="AN64" s="1176"/>
      <c r="AO64" s="1176"/>
      <c r="AP64" s="1176"/>
      <c r="AQ64" s="1176"/>
    </row>
    <row r="65" spans="1:43" ht="18" customHeight="1">
      <c r="A65" s="1179"/>
      <c r="B65" s="1212" t="str">
        <f>B51</f>
        <v>A-05</v>
      </c>
      <c r="C65" s="1240" t="s">
        <v>1216</v>
      </c>
      <c r="D65" s="1241"/>
      <c r="E65" s="1242"/>
      <c r="F65" s="7762"/>
      <c r="G65" s="7763"/>
      <c r="H65" s="7763"/>
      <c r="I65" s="7764"/>
      <c r="J65" s="1227"/>
      <c r="K65" s="1212" t="str">
        <f>K51</f>
        <v>A-06</v>
      </c>
      <c r="L65" s="1240"/>
      <c r="M65" s="1241"/>
      <c r="N65" s="1242"/>
      <c r="O65" s="7762"/>
      <c r="P65" s="7763"/>
      <c r="Q65" s="7763"/>
      <c r="R65" s="7764"/>
      <c r="S65" s="1176"/>
      <c r="T65" s="1228"/>
      <c r="U65" s="1229" t="str">
        <f t="shared" si="31"/>
        <v/>
      </c>
      <c r="V65" s="1229" t="str">
        <f t="shared" si="32"/>
        <v/>
      </c>
      <c r="W65" s="1230" t="str">
        <f t="shared" si="28"/>
        <v/>
      </c>
      <c r="X65" s="1229" t="str">
        <f t="shared" si="29"/>
        <v/>
      </c>
      <c r="Y65" s="1231" t="str">
        <f t="shared" si="30"/>
        <v/>
      </c>
      <c r="Z65" s="1176"/>
      <c r="AA65" s="1228" t="str">
        <f t="shared" si="33"/>
        <v/>
      </c>
      <c r="AB65" s="1229" t="str">
        <f t="shared" si="34"/>
        <v/>
      </c>
      <c r="AC65" s="1229" t="str">
        <f t="shared" si="35"/>
        <v/>
      </c>
      <c r="AD65" s="1230" t="str">
        <f t="shared" si="36"/>
        <v/>
      </c>
      <c r="AE65" s="1229" t="str">
        <f t="shared" si="37"/>
        <v/>
      </c>
      <c r="AF65" s="1231" t="str">
        <f t="shared" si="38"/>
        <v/>
      </c>
      <c r="AG65" s="1176"/>
      <c r="AH65" s="1176"/>
      <c r="AI65" s="1176"/>
      <c r="AJ65" s="1177"/>
      <c r="AK65" s="1176"/>
      <c r="AL65" s="1176"/>
      <c r="AM65" s="1176"/>
      <c r="AN65" s="1176"/>
      <c r="AO65" s="1176"/>
      <c r="AP65" s="1176"/>
      <c r="AQ65" s="1176"/>
    </row>
    <row r="66" spans="1:43" ht="18" customHeight="1">
      <c r="A66" s="1179"/>
      <c r="B66" s="1212" t="str">
        <f>B51</f>
        <v>A-05</v>
      </c>
      <c r="C66" s="1240" t="s">
        <v>1217</v>
      </c>
      <c r="D66" s="1241"/>
      <c r="E66" s="1242"/>
      <c r="F66" s="7762"/>
      <c r="G66" s="7763"/>
      <c r="H66" s="7763"/>
      <c r="I66" s="7764"/>
      <c r="J66" s="1227"/>
      <c r="K66" s="1212" t="str">
        <f>K51</f>
        <v>A-06</v>
      </c>
      <c r="L66" s="1240"/>
      <c r="M66" s="1241"/>
      <c r="N66" s="1242"/>
      <c r="O66" s="7762"/>
      <c r="P66" s="7763"/>
      <c r="Q66" s="7763"/>
      <c r="R66" s="7764"/>
      <c r="S66" s="1176"/>
      <c r="T66" s="1228"/>
      <c r="U66" s="1229" t="str">
        <f t="shared" si="31"/>
        <v/>
      </c>
      <c r="V66" s="1229" t="str">
        <f t="shared" si="32"/>
        <v/>
      </c>
      <c r="W66" s="1230" t="str">
        <f t="shared" si="28"/>
        <v/>
      </c>
      <c r="X66" s="1229" t="str">
        <f t="shared" si="29"/>
        <v/>
      </c>
      <c r="Y66" s="1231" t="str">
        <f t="shared" si="30"/>
        <v/>
      </c>
      <c r="Z66" s="1176"/>
      <c r="AA66" s="1228" t="str">
        <f t="shared" si="33"/>
        <v/>
      </c>
      <c r="AB66" s="1229" t="str">
        <f t="shared" si="34"/>
        <v/>
      </c>
      <c r="AC66" s="1229" t="str">
        <f t="shared" si="35"/>
        <v/>
      </c>
      <c r="AD66" s="1230" t="str">
        <f t="shared" si="36"/>
        <v/>
      </c>
      <c r="AE66" s="1229" t="str">
        <f t="shared" si="37"/>
        <v/>
      </c>
      <c r="AF66" s="1231" t="str">
        <f t="shared" si="38"/>
        <v/>
      </c>
      <c r="AG66" s="1176"/>
      <c r="AH66" s="1176"/>
      <c r="AI66" s="1176"/>
      <c r="AJ66" s="1177"/>
      <c r="AK66" s="1176"/>
      <c r="AL66" s="1176"/>
      <c r="AM66" s="1176"/>
      <c r="AN66" s="1176"/>
      <c r="AO66" s="1176"/>
      <c r="AP66" s="1176"/>
      <c r="AQ66" s="1176"/>
    </row>
    <row r="67" spans="1:43" ht="18" customHeight="1">
      <c r="A67" s="1179"/>
      <c r="B67" s="1212" t="str">
        <f>B51</f>
        <v>A-05</v>
      </c>
      <c r="C67" s="1240" t="s">
        <v>1218</v>
      </c>
      <c r="D67" s="1241"/>
      <c r="E67" s="1242"/>
      <c r="F67" s="7762"/>
      <c r="G67" s="7763"/>
      <c r="H67" s="7763"/>
      <c r="I67" s="7764"/>
      <c r="J67" s="1227"/>
      <c r="K67" s="1212" t="str">
        <f>K51</f>
        <v>A-06</v>
      </c>
      <c r="L67" s="1240"/>
      <c r="M67" s="1241"/>
      <c r="N67" s="1242"/>
      <c r="O67" s="7762"/>
      <c r="P67" s="7763"/>
      <c r="Q67" s="7763"/>
      <c r="R67" s="7764"/>
      <c r="S67" s="1176"/>
      <c r="T67" s="1228"/>
      <c r="U67" s="1229" t="str">
        <f t="shared" si="31"/>
        <v/>
      </c>
      <c r="V67" s="1229" t="str">
        <f t="shared" si="32"/>
        <v/>
      </c>
      <c r="W67" s="1230" t="str">
        <f t="shared" si="28"/>
        <v/>
      </c>
      <c r="X67" s="1229" t="str">
        <f t="shared" si="29"/>
        <v/>
      </c>
      <c r="Y67" s="1231" t="str">
        <f t="shared" si="30"/>
        <v/>
      </c>
      <c r="Z67" s="1176"/>
      <c r="AA67" s="1228" t="str">
        <f t="shared" si="33"/>
        <v/>
      </c>
      <c r="AB67" s="1229" t="str">
        <f t="shared" si="34"/>
        <v/>
      </c>
      <c r="AC67" s="1229" t="str">
        <f t="shared" si="35"/>
        <v/>
      </c>
      <c r="AD67" s="1230" t="str">
        <f t="shared" si="36"/>
        <v/>
      </c>
      <c r="AE67" s="1229" t="str">
        <f t="shared" si="37"/>
        <v/>
      </c>
      <c r="AF67" s="1231" t="str">
        <f t="shared" si="38"/>
        <v/>
      </c>
      <c r="AG67" s="1176"/>
      <c r="AH67" s="1176"/>
      <c r="AI67" s="1176"/>
      <c r="AJ67" s="1177"/>
      <c r="AK67" s="1176"/>
      <c r="AL67" s="1176"/>
      <c r="AM67" s="1176"/>
      <c r="AN67" s="1176"/>
      <c r="AO67" s="1176"/>
      <c r="AP67" s="1176"/>
      <c r="AQ67" s="1176"/>
    </row>
    <row r="68" spans="1:43" ht="18" customHeight="1">
      <c r="A68" s="1179"/>
      <c r="B68" s="1212" t="str">
        <f>B51</f>
        <v>A-05</v>
      </c>
      <c r="C68" s="1240" t="s">
        <v>1219</v>
      </c>
      <c r="D68" s="1241"/>
      <c r="E68" s="1242"/>
      <c r="F68" s="7762"/>
      <c r="G68" s="7763"/>
      <c r="H68" s="7763"/>
      <c r="I68" s="7764"/>
      <c r="J68" s="1227"/>
      <c r="K68" s="1212" t="str">
        <f>K51</f>
        <v>A-06</v>
      </c>
      <c r="L68" s="1240"/>
      <c r="M68" s="1241"/>
      <c r="N68" s="1242"/>
      <c r="O68" s="7762"/>
      <c r="P68" s="7763"/>
      <c r="Q68" s="7763"/>
      <c r="R68" s="7764"/>
      <c r="S68" s="1176"/>
      <c r="T68" s="1228"/>
      <c r="U68" s="1229" t="str">
        <f t="shared" si="31"/>
        <v/>
      </c>
      <c r="V68" s="1229" t="str">
        <f t="shared" si="32"/>
        <v/>
      </c>
      <c r="W68" s="1230" t="str">
        <f t="shared" si="28"/>
        <v/>
      </c>
      <c r="X68" s="1229" t="str">
        <f t="shared" si="29"/>
        <v/>
      </c>
      <c r="Y68" s="1231" t="str">
        <f t="shared" si="30"/>
        <v/>
      </c>
      <c r="Z68" s="1176"/>
      <c r="AA68" s="1228" t="str">
        <f t="shared" si="33"/>
        <v/>
      </c>
      <c r="AB68" s="1229" t="str">
        <f t="shared" si="34"/>
        <v/>
      </c>
      <c r="AC68" s="1229" t="str">
        <f t="shared" si="35"/>
        <v/>
      </c>
      <c r="AD68" s="1230" t="str">
        <f t="shared" si="36"/>
        <v/>
      </c>
      <c r="AE68" s="1229" t="str">
        <f t="shared" si="37"/>
        <v/>
      </c>
      <c r="AF68" s="1231" t="str">
        <f t="shared" si="38"/>
        <v/>
      </c>
      <c r="AG68" s="1176"/>
      <c r="AH68" s="1176"/>
      <c r="AI68" s="1176"/>
      <c r="AJ68" s="1177"/>
      <c r="AK68" s="1176"/>
      <c r="AL68" s="1176"/>
      <c r="AM68" s="1176"/>
      <c r="AN68" s="1176"/>
      <c r="AO68" s="1176"/>
      <c r="AP68" s="1176"/>
      <c r="AQ68" s="1176"/>
    </row>
    <row r="69" spans="1:43" ht="18" customHeight="1">
      <c r="A69" s="1179"/>
      <c r="B69" s="1212" t="str">
        <f>B51</f>
        <v>A-05</v>
      </c>
      <c r="C69" s="1240" t="s">
        <v>1220</v>
      </c>
      <c r="D69" s="1241"/>
      <c r="E69" s="1242"/>
      <c r="F69" s="7762"/>
      <c r="G69" s="7763"/>
      <c r="H69" s="7763"/>
      <c r="I69" s="7764"/>
      <c r="J69" s="1227"/>
      <c r="K69" s="1212" t="str">
        <f>K51</f>
        <v>A-06</v>
      </c>
      <c r="L69" s="1240"/>
      <c r="M69" s="1241"/>
      <c r="N69" s="1242"/>
      <c r="O69" s="7762"/>
      <c r="P69" s="7763"/>
      <c r="Q69" s="7763"/>
      <c r="R69" s="7764"/>
      <c r="S69" s="1176"/>
      <c r="T69" s="1228"/>
      <c r="U69" s="1229" t="str">
        <f t="shared" si="31"/>
        <v/>
      </c>
      <c r="V69" s="1229" t="str">
        <f t="shared" si="32"/>
        <v/>
      </c>
      <c r="W69" s="1230" t="str">
        <f t="shared" si="28"/>
        <v/>
      </c>
      <c r="X69" s="1229" t="str">
        <f t="shared" si="29"/>
        <v/>
      </c>
      <c r="Y69" s="1231" t="str">
        <f t="shared" si="30"/>
        <v/>
      </c>
      <c r="Z69" s="1176"/>
      <c r="AA69" s="1228" t="str">
        <f t="shared" si="33"/>
        <v/>
      </c>
      <c r="AB69" s="1229" t="str">
        <f t="shared" si="34"/>
        <v/>
      </c>
      <c r="AC69" s="1229" t="str">
        <f t="shared" si="35"/>
        <v/>
      </c>
      <c r="AD69" s="1230" t="str">
        <f t="shared" si="36"/>
        <v/>
      </c>
      <c r="AE69" s="1229" t="str">
        <f t="shared" si="37"/>
        <v/>
      </c>
      <c r="AF69" s="1231" t="str">
        <f t="shared" si="38"/>
        <v/>
      </c>
      <c r="AG69" s="1176"/>
      <c r="AH69" s="1176"/>
      <c r="AI69" s="1176"/>
      <c r="AJ69" s="1177"/>
      <c r="AK69" s="1176"/>
      <c r="AL69" s="1176"/>
      <c r="AM69" s="1176"/>
      <c r="AN69" s="1176"/>
      <c r="AO69" s="1176"/>
      <c r="AP69" s="1176"/>
      <c r="AQ69" s="1176"/>
    </row>
    <row r="70" spans="1:43" ht="18" customHeight="1">
      <c r="A70" s="1179"/>
      <c r="B70" s="1212" t="str">
        <f>B51</f>
        <v>A-05</v>
      </c>
      <c r="C70" s="1243"/>
      <c r="D70" s="1252"/>
      <c r="E70" s="1253"/>
      <c r="F70" s="7773"/>
      <c r="G70" s="7774"/>
      <c r="H70" s="7774"/>
      <c r="I70" s="7775"/>
      <c r="J70" s="1227"/>
      <c r="K70" s="1212" t="str">
        <f>K51</f>
        <v>A-06</v>
      </c>
      <c r="L70" s="1243" t="e">
        <f>#REF!</f>
        <v>#REF!</v>
      </c>
      <c r="M70" s="1252"/>
      <c r="N70" s="1253"/>
      <c r="O70" s="7773"/>
      <c r="P70" s="7774"/>
      <c r="Q70" s="7774"/>
      <c r="R70" s="7775"/>
      <c r="S70" s="1176"/>
      <c r="T70" s="1228"/>
      <c r="U70" s="1229" t="str">
        <f t="shared" si="31"/>
        <v/>
      </c>
      <c r="V70" s="1229" t="str">
        <f t="shared" si="32"/>
        <v/>
      </c>
      <c r="W70" s="1230" t="str">
        <f t="shared" si="28"/>
        <v/>
      </c>
      <c r="X70" s="1229" t="str">
        <f t="shared" si="29"/>
        <v/>
      </c>
      <c r="Y70" s="1231" t="str">
        <f t="shared" si="30"/>
        <v/>
      </c>
      <c r="Z70" s="1176"/>
      <c r="AA70" s="1228" t="str">
        <f t="shared" si="33"/>
        <v/>
      </c>
      <c r="AB70" s="1229" t="str">
        <f t="shared" si="34"/>
        <v/>
      </c>
      <c r="AC70" s="1229" t="str">
        <f t="shared" si="35"/>
        <v/>
      </c>
      <c r="AD70" s="1230" t="str">
        <f t="shared" si="36"/>
        <v/>
      </c>
      <c r="AE70" s="1229" t="str">
        <f t="shared" si="37"/>
        <v/>
      </c>
      <c r="AF70" s="1231" t="str">
        <f t="shared" si="38"/>
        <v/>
      </c>
      <c r="AG70" s="1176"/>
      <c r="AH70" s="1176"/>
      <c r="AI70" s="1176"/>
      <c r="AJ70" s="1177"/>
      <c r="AK70" s="1176"/>
      <c r="AL70" s="1176"/>
      <c r="AM70" s="1176"/>
      <c r="AN70" s="1176"/>
      <c r="AO70" s="1176"/>
      <c r="AP70" s="1176"/>
      <c r="AQ70" s="1176"/>
    </row>
    <row r="71" spans="1:43" ht="18" customHeight="1" thickBot="1">
      <c r="A71" s="1179"/>
      <c r="B71" s="1195" t="s">
        <v>1249</v>
      </c>
      <c r="C71" s="1196" t="s">
        <v>1250</v>
      </c>
      <c r="D71" s="1197"/>
      <c r="E71" s="1198"/>
      <c r="F71" s="1198"/>
      <c r="G71" s="1198"/>
      <c r="H71" s="1199">
        <f>AI19</f>
        <v>1</v>
      </c>
      <c r="I71" s="1200">
        <f>AJ19</f>
        <v>1</v>
      </c>
      <c r="J71" s="1201"/>
      <c r="K71" s="1202" t="s">
        <v>1251</v>
      </c>
      <c r="L71" s="1196" t="s">
        <v>1252</v>
      </c>
      <c r="M71" s="1197"/>
      <c r="N71" s="1198"/>
      <c r="O71" s="1198"/>
      <c r="P71" s="1198"/>
      <c r="Q71" s="1199">
        <f>AI20</f>
        <v>1</v>
      </c>
      <c r="R71" s="1200">
        <f>AJ20</f>
        <v>1</v>
      </c>
      <c r="S71" s="1176"/>
      <c r="T71" s="1244"/>
      <c r="U71" s="1245"/>
      <c r="V71" s="1246"/>
      <c r="W71" s="1245"/>
      <c r="X71" s="1245"/>
      <c r="Y71" s="1247"/>
      <c r="Z71" s="1176"/>
      <c r="AA71" s="1244"/>
      <c r="AB71" s="1245"/>
      <c r="AC71" s="1246"/>
      <c r="AD71" s="1245"/>
      <c r="AE71" s="1245"/>
      <c r="AF71" s="1247"/>
      <c r="AG71" s="1176"/>
      <c r="AH71" s="1176"/>
      <c r="AI71" s="1176"/>
      <c r="AJ71" s="1177"/>
      <c r="AK71" s="1176"/>
      <c r="AL71" s="1176"/>
      <c r="AM71" s="1176"/>
      <c r="AN71" s="1176"/>
      <c r="AO71" s="1176"/>
      <c r="AP71" s="1176"/>
      <c r="AQ71" s="1176"/>
    </row>
    <row r="72" spans="1:43" ht="18" customHeight="1" thickBot="1">
      <c r="A72" s="1179"/>
      <c r="B72" s="1212" t="str">
        <f>B71</f>
        <v>A-07</v>
      </c>
      <c r="C72" s="1213" t="s">
        <v>1187</v>
      </c>
      <c r="D72" s="1214" t="s">
        <v>1178</v>
      </c>
      <c r="E72" s="1215" t="s">
        <v>1179</v>
      </c>
      <c r="F72" s="7768" t="s">
        <v>1188</v>
      </c>
      <c r="G72" s="7768"/>
      <c r="H72" s="7768"/>
      <c r="I72" s="7769"/>
      <c r="J72" s="1216"/>
      <c r="K72" s="1212" t="str">
        <f>K71</f>
        <v>A-08</v>
      </c>
      <c r="L72" s="1213" t="s">
        <v>1187</v>
      </c>
      <c r="M72" s="1214" t="s">
        <v>1178</v>
      </c>
      <c r="N72" s="1215" t="s">
        <v>1179</v>
      </c>
      <c r="O72" s="7768" t="s">
        <v>1188</v>
      </c>
      <c r="P72" s="7768"/>
      <c r="Q72" s="7768"/>
      <c r="R72" s="7769"/>
      <c r="S72" s="1176"/>
      <c r="T72" s="1217" t="str">
        <f>C71</f>
        <v>CHAMBRES FROIDES NÉGATIVES</v>
      </c>
      <c r="U72" s="1218"/>
      <c r="V72" s="1218"/>
      <c r="W72" s="1217" t="str">
        <f>L71</f>
        <v>ZONE DE DÉBOITAGE - LÉGUMERIE</v>
      </c>
      <c r="X72" s="1218"/>
      <c r="Y72" s="1219"/>
      <c r="Z72" s="1176"/>
      <c r="AA72" s="1217" t="str">
        <f>C71</f>
        <v>CHAMBRES FROIDES NÉGATIVES</v>
      </c>
      <c r="AB72" s="1218"/>
      <c r="AC72" s="1218"/>
      <c r="AD72" s="1217" t="str">
        <f>L71</f>
        <v>ZONE DE DÉBOITAGE - LÉGUMERIE</v>
      </c>
      <c r="AE72" s="1218"/>
      <c r="AF72" s="1219"/>
      <c r="AG72" s="1176"/>
      <c r="AH72" s="1176"/>
      <c r="AI72" s="1176"/>
      <c r="AJ72" s="1177"/>
      <c r="AK72" s="1176"/>
      <c r="AL72" s="1176"/>
      <c r="AM72" s="1176"/>
      <c r="AN72" s="1176"/>
      <c r="AO72" s="1176"/>
      <c r="AP72" s="1176"/>
      <c r="AQ72" s="1176"/>
    </row>
    <row r="73" spans="1:43" ht="18" customHeight="1">
      <c r="A73" s="1179"/>
      <c r="B73" s="1212" t="str">
        <f>B71</f>
        <v>A-07</v>
      </c>
      <c r="C73" s="1224" t="s">
        <v>1193</v>
      </c>
      <c r="D73" s="1225"/>
      <c r="E73" s="1226"/>
      <c r="F73" s="7770"/>
      <c r="G73" s="7771"/>
      <c r="H73" s="7771"/>
      <c r="I73" s="7772"/>
      <c r="J73" s="1227"/>
      <c r="K73" s="1212" t="str">
        <f>K71</f>
        <v>A-08</v>
      </c>
      <c r="L73" s="1224" t="s">
        <v>1193</v>
      </c>
      <c r="M73" s="1225"/>
      <c r="N73" s="1226"/>
      <c r="O73" s="7770"/>
      <c r="P73" s="7771"/>
      <c r="Q73" s="7771"/>
      <c r="R73" s="7772"/>
      <c r="S73" s="1176"/>
      <c r="T73" s="1228" t="str">
        <f>IF(ISBLANK(D73),"",B73)</f>
        <v/>
      </c>
      <c r="U73" s="1229" t="str">
        <f>IF(ISBLANK(D73),"",C73)</f>
        <v/>
      </c>
      <c r="V73" s="1229" t="str">
        <f>IF(ISBLANK(D73),"",F73)</f>
        <v/>
      </c>
      <c r="W73" s="1230" t="str">
        <f>IF(ISBLANK(M73),"",K73)</f>
        <v/>
      </c>
      <c r="X73" s="1229" t="str">
        <f>IF(ISBLANK(M73),"",L73)</f>
        <v/>
      </c>
      <c r="Y73" s="1231" t="str">
        <f>IF(ISBLANK(M73),"",O73)</f>
        <v/>
      </c>
      <c r="Z73" s="1176"/>
      <c r="AA73" s="1228" t="str">
        <f>IF(ISBLANK(E73),"",B73)</f>
        <v/>
      </c>
      <c r="AB73" s="1229" t="str">
        <f>IF(ISBLANK(E73),"",L73)</f>
        <v/>
      </c>
      <c r="AC73" s="1229" t="str">
        <f>IF(ISBLANK(E73),"",F73)</f>
        <v/>
      </c>
      <c r="AD73" s="1230" t="str">
        <f>IF(ISBLANK(N73),"",K73)</f>
        <v/>
      </c>
      <c r="AE73" s="1229" t="str">
        <f>IF(ISBLANK(N73),"",L73)</f>
        <v/>
      </c>
      <c r="AF73" s="1231" t="str">
        <f>IF(ISBLANK(N73),"",O73)</f>
        <v/>
      </c>
      <c r="AG73" s="1176"/>
      <c r="AH73" s="1176"/>
      <c r="AI73" s="1176"/>
      <c r="AJ73" s="1176"/>
      <c r="AK73" s="1176"/>
      <c r="AL73" s="1176"/>
      <c r="AM73" s="1176"/>
      <c r="AN73" s="1176"/>
      <c r="AO73" s="1176"/>
      <c r="AP73" s="1176"/>
      <c r="AQ73" s="1176"/>
    </row>
    <row r="74" spans="1:43" ht="18" customHeight="1">
      <c r="A74" s="1179"/>
      <c r="B74" s="1212" t="str">
        <f>B71</f>
        <v>A-07</v>
      </c>
      <c r="C74" s="1240" t="s">
        <v>1220</v>
      </c>
      <c r="D74" s="1241"/>
      <c r="E74" s="1242"/>
      <c r="F74" s="7762"/>
      <c r="G74" s="7763"/>
      <c r="H74" s="7763"/>
      <c r="I74" s="7764"/>
      <c r="J74" s="1227"/>
      <c r="K74" s="1212" t="str">
        <f>K71</f>
        <v>A-08</v>
      </c>
      <c r="L74" s="1240" t="s">
        <v>1253</v>
      </c>
      <c r="M74" s="1241"/>
      <c r="N74" s="1242"/>
      <c r="O74" s="7762"/>
      <c r="P74" s="7763"/>
      <c r="Q74" s="7763"/>
      <c r="R74" s="7764"/>
      <c r="S74" s="1176"/>
      <c r="T74" s="1228" t="str">
        <f>IF(ISBLANK(D74),"",B74)</f>
        <v/>
      </c>
      <c r="U74" s="1229" t="str">
        <f>IF(ISBLANK(D74),"",C74)</f>
        <v/>
      </c>
      <c r="V74" s="1229" t="str">
        <f>IF(ISBLANK(D74),"",F74)</f>
        <v/>
      </c>
      <c r="W74" s="1230" t="str">
        <f t="shared" ref="W74:W90" si="39">IF(ISBLANK(M74),"",K74)</f>
        <v/>
      </c>
      <c r="X74" s="1229" t="str">
        <f t="shared" ref="X74:X90" si="40">IF(ISBLANK(M74),"",L74)</f>
        <v/>
      </c>
      <c r="Y74" s="1231" t="str">
        <f t="shared" ref="Y74:Y90" si="41">IF(ISBLANK(M74),"",O74)</f>
        <v/>
      </c>
      <c r="Z74" s="1176"/>
      <c r="AA74" s="1228" t="str">
        <f>IF(ISBLANK(E74),"",B74)</f>
        <v/>
      </c>
      <c r="AB74" s="1229" t="str">
        <f>IF(ISBLANK(E74),"",L74)</f>
        <v/>
      </c>
      <c r="AC74" s="1229" t="str">
        <f>IF(ISBLANK(E74),"",F74)</f>
        <v/>
      </c>
      <c r="AD74" s="1230" t="str">
        <f>IF(ISBLANK(N74),"",K74)</f>
        <v/>
      </c>
      <c r="AE74" s="1229" t="str">
        <f>IF(ISBLANK(N74),"",L74)</f>
        <v/>
      </c>
      <c r="AF74" s="1231" t="str">
        <f>IF(ISBLANK(N74),"",O74)</f>
        <v/>
      </c>
      <c r="AG74" s="1176"/>
      <c r="AH74" s="1176"/>
      <c r="AI74" s="1176"/>
      <c r="AJ74" s="1177"/>
      <c r="AK74" s="1176"/>
      <c r="AL74" s="1176"/>
      <c r="AM74" s="1176"/>
      <c r="AN74" s="1176"/>
      <c r="AO74" s="1176"/>
      <c r="AP74" s="1176"/>
      <c r="AQ74" s="1176"/>
    </row>
    <row r="75" spans="1:43" ht="18" customHeight="1">
      <c r="A75" s="1179"/>
      <c r="B75" s="1212" t="str">
        <f>B71</f>
        <v>A-07</v>
      </c>
      <c r="C75" s="1240" t="s">
        <v>1203</v>
      </c>
      <c r="D75" s="1241"/>
      <c r="E75" s="1242"/>
      <c r="F75" s="7762"/>
      <c r="G75" s="7763"/>
      <c r="H75" s="7763"/>
      <c r="I75" s="7764"/>
      <c r="J75" s="1227"/>
      <c r="K75" s="1212" t="str">
        <f>K71</f>
        <v>A-08</v>
      </c>
      <c r="L75" s="1240" t="s">
        <v>1254</v>
      </c>
      <c r="M75" s="1241"/>
      <c r="N75" s="1242"/>
      <c r="O75" s="7762"/>
      <c r="P75" s="7763"/>
      <c r="Q75" s="7763"/>
      <c r="R75" s="7764"/>
      <c r="S75" s="1176"/>
      <c r="T75" s="1228" t="str">
        <f>IF(ISBLANK(D75),"",B75)</f>
        <v/>
      </c>
      <c r="U75" s="1229" t="str">
        <f t="shared" ref="U75:U90" si="42">IF(ISBLANK(D75),"",C75)</f>
        <v/>
      </c>
      <c r="V75" s="1229" t="str">
        <f t="shared" ref="V75:V90" si="43">IF(ISBLANK(D75),"",F75)</f>
        <v/>
      </c>
      <c r="W75" s="1230" t="str">
        <f t="shared" si="39"/>
        <v/>
      </c>
      <c r="X75" s="1229" t="str">
        <f t="shared" si="40"/>
        <v/>
      </c>
      <c r="Y75" s="1231" t="str">
        <f t="shared" si="41"/>
        <v/>
      </c>
      <c r="Z75" s="1176"/>
      <c r="AA75" s="1228" t="str">
        <f>IF(ISBLANK(E75),"",B75)</f>
        <v/>
      </c>
      <c r="AB75" s="1229" t="str">
        <f>IF(ISBLANK(E75),"",L75)</f>
        <v/>
      </c>
      <c r="AC75" s="1229" t="str">
        <f>IF(ISBLANK(E75),"",F75)</f>
        <v/>
      </c>
      <c r="AD75" s="1230" t="str">
        <f>IF(ISBLANK(N75),"",K75)</f>
        <v/>
      </c>
      <c r="AE75" s="1229" t="str">
        <f>IF(ISBLANK(N75),"",L75)</f>
        <v/>
      </c>
      <c r="AF75" s="1231" t="str">
        <f>IF(ISBLANK(N75),"",O75)</f>
        <v/>
      </c>
      <c r="AG75" s="1176"/>
      <c r="AH75" s="1176"/>
      <c r="AI75" s="1176"/>
      <c r="AJ75" s="1176"/>
      <c r="AK75" s="1176"/>
      <c r="AL75" s="1176"/>
      <c r="AM75" s="1176"/>
      <c r="AN75" s="1176"/>
      <c r="AO75" s="1176"/>
      <c r="AP75" s="1176"/>
      <c r="AQ75" s="1176"/>
    </row>
    <row r="76" spans="1:43" ht="18" customHeight="1">
      <c r="A76" s="1179"/>
      <c r="B76" s="1212" t="str">
        <f>B71</f>
        <v>A-07</v>
      </c>
      <c r="C76" s="1240" t="s">
        <v>1243</v>
      </c>
      <c r="D76" s="1241"/>
      <c r="E76" s="1242"/>
      <c r="F76" s="7762"/>
      <c r="G76" s="7763"/>
      <c r="H76" s="7763"/>
      <c r="I76" s="7764"/>
      <c r="J76" s="1227"/>
      <c r="K76" s="1212" t="str">
        <f>K71</f>
        <v>A-08</v>
      </c>
      <c r="L76" s="1240" t="s">
        <v>1255</v>
      </c>
      <c r="M76" s="1241"/>
      <c r="N76" s="1242"/>
      <c r="O76" s="7762"/>
      <c r="P76" s="7763"/>
      <c r="Q76" s="7763"/>
      <c r="R76" s="7764"/>
      <c r="S76" s="1176"/>
      <c r="T76" s="1228" t="str">
        <f>IF(ISBLANK(D76),"",B76)</f>
        <v/>
      </c>
      <c r="U76" s="1229" t="str">
        <f t="shared" si="42"/>
        <v/>
      </c>
      <c r="V76" s="1229" t="str">
        <f t="shared" si="43"/>
        <v/>
      </c>
      <c r="W76" s="1230" t="str">
        <f t="shared" si="39"/>
        <v/>
      </c>
      <c r="X76" s="1229" t="str">
        <f t="shared" si="40"/>
        <v/>
      </c>
      <c r="Y76" s="1231" t="str">
        <f t="shared" si="41"/>
        <v/>
      </c>
      <c r="Z76" s="1176"/>
      <c r="AA76" s="1228" t="str">
        <f t="shared" ref="AA76:AA90" si="44">IF(ISBLANK(E76),"",B76)</f>
        <v/>
      </c>
      <c r="AB76" s="1229" t="str">
        <f t="shared" ref="AB76:AB90" si="45">IF(ISBLANK(E76),"",L76)</f>
        <v/>
      </c>
      <c r="AC76" s="1229" t="str">
        <f t="shared" ref="AC76:AC90" si="46">IF(ISBLANK(E76),"",F76)</f>
        <v/>
      </c>
      <c r="AD76" s="1230" t="str">
        <f t="shared" ref="AD76:AD90" si="47">IF(ISBLANK(N76),"",K76)</f>
        <v/>
      </c>
      <c r="AE76" s="1229" t="str">
        <f t="shared" ref="AE76:AE90" si="48">IF(ISBLANK(N76),"",L76)</f>
        <v/>
      </c>
      <c r="AF76" s="1231" t="str">
        <f t="shared" ref="AF76:AF90" si="49">IF(ISBLANK(N76),"",O76)</f>
        <v/>
      </c>
      <c r="AG76" s="1176"/>
      <c r="AH76" s="1176"/>
      <c r="AI76" s="1176"/>
      <c r="AJ76" s="1176"/>
      <c r="AK76" s="1176"/>
      <c r="AL76" s="1176"/>
      <c r="AM76" s="1176"/>
      <c r="AN76" s="1176"/>
      <c r="AO76" s="1176"/>
      <c r="AP76" s="1176"/>
      <c r="AQ76" s="1176"/>
    </row>
    <row r="77" spans="1:43" ht="18" customHeight="1">
      <c r="A77" s="1179"/>
      <c r="B77" s="1212" t="str">
        <f>B71</f>
        <v>A-07</v>
      </c>
      <c r="C77" s="1240" t="s">
        <v>1204</v>
      </c>
      <c r="D77" s="1241"/>
      <c r="E77" s="1242"/>
      <c r="F77" s="7762"/>
      <c r="G77" s="7763"/>
      <c r="H77" s="7763"/>
      <c r="I77" s="7764"/>
      <c r="J77" s="1227"/>
      <c r="K77" s="1212" t="str">
        <f>K71</f>
        <v>A-08</v>
      </c>
      <c r="L77" s="1240" t="s">
        <v>1204</v>
      </c>
      <c r="M77" s="1241"/>
      <c r="N77" s="1242"/>
      <c r="O77" s="7762"/>
      <c r="P77" s="7763"/>
      <c r="Q77" s="7763"/>
      <c r="R77" s="7764"/>
      <c r="S77" s="1176"/>
      <c r="T77" s="1228" t="str">
        <f>IF(ISBLANK(D77),"",B77)</f>
        <v/>
      </c>
      <c r="U77" s="1229" t="str">
        <f t="shared" si="42"/>
        <v/>
      </c>
      <c r="V77" s="1229" t="str">
        <f t="shared" si="43"/>
        <v/>
      </c>
      <c r="W77" s="1230" t="str">
        <f t="shared" si="39"/>
        <v/>
      </c>
      <c r="X77" s="1229" t="str">
        <f t="shared" si="40"/>
        <v/>
      </c>
      <c r="Y77" s="1231" t="str">
        <f t="shared" si="41"/>
        <v/>
      </c>
      <c r="Z77" s="1176"/>
      <c r="AA77" s="1228" t="str">
        <f t="shared" si="44"/>
        <v/>
      </c>
      <c r="AB77" s="1229" t="str">
        <f t="shared" si="45"/>
        <v/>
      </c>
      <c r="AC77" s="1229" t="str">
        <f t="shared" si="46"/>
        <v/>
      </c>
      <c r="AD77" s="1230" t="str">
        <f t="shared" si="47"/>
        <v/>
      </c>
      <c r="AE77" s="1229" t="str">
        <f t="shared" si="48"/>
        <v/>
      </c>
      <c r="AF77" s="1231" t="str">
        <f t="shared" si="49"/>
        <v/>
      </c>
      <c r="AG77" s="1176"/>
      <c r="AH77" s="1176"/>
      <c r="AI77" s="1176"/>
      <c r="AJ77" s="1176"/>
      <c r="AK77" s="1176"/>
      <c r="AL77" s="1176"/>
      <c r="AM77" s="1176"/>
      <c r="AN77" s="1176"/>
      <c r="AO77" s="1176"/>
      <c r="AP77" s="1176"/>
      <c r="AQ77" s="1176"/>
    </row>
    <row r="78" spans="1:43" ht="18" customHeight="1">
      <c r="A78" s="1179"/>
      <c r="B78" s="1212" t="str">
        <f>B71</f>
        <v>A-07</v>
      </c>
      <c r="C78" s="1240" t="s">
        <v>1245</v>
      </c>
      <c r="D78" s="1241"/>
      <c r="E78" s="1242"/>
      <c r="F78" s="7762"/>
      <c r="G78" s="7763"/>
      <c r="H78" s="7763"/>
      <c r="I78" s="7764"/>
      <c r="J78" s="1227"/>
      <c r="K78" s="1212" t="str">
        <f>K71</f>
        <v>A-08</v>
      </c>
      <c r="L78" s="1240" t="s">
        <v>1256</v>
      </c>
      <c r="M78" s="1241"/>
      <c r="N78" s="1242"/>
      <c r="O78" s="7762"/>
      <c r="P78" s="7763"/>
      <c r="Q78" s="7763"/>
      <c r="R78" s="7764"/>
      <c r="S78" s="1176"/>
      <c r="T78" s="1228"/>
      <c r="U78" s="1229" t="str">
        <f t="shared" si="42"/>
        <v/>
      </c>
      <c r="V78" s="1229" t="str">
        <f t="shared" si="43"/>
        <v/>
      </c>
      <c r="W78" s="1230" t="str">
        <f t="shared" si="39"/>
        <v/>
      </c>
      <c r="X78" s="1229" t="str">
        <f t="shared" si="40"/>
        <v/>
      </c>
      <c r="Y78" s="1231" t="str">
        <f t="shared" si="41"/>
        <v/>
      </c>
      <c r="Z78" s="1176"/>
      <c r="AA78" s="1228" t="str">
        <f t="shared" si="44"/>
        <v/>
      </c>
      <c r="AB78" s="1229" t="str">
        <f t="shared" si="45"/>
        <v/>
      </c>
      <c r="AC78" s="1229" t="str">
        <f t="shared" si="46"/>
        <v/>
      </c>
      <c r="AD78" s="1230" t="str">
        <f t="shared" si="47"/>
        <v/>
      </c>
      <c r="AE78" s="1229" t="str">
        <f t="shared" si="48"/>
        <v/>
      </c>
      <c r="AF78" s="1231" t="str">
        <f t="shared" si="49"/>
        <v/>
      </c>
      <c r="AG78" s="1176"/>
      <c r="AH78" s="1176"/>
      <c r="AI78" s="1176"/>
      <c r="AJ78" s="1176"/>
      <c r="AK78" s="1176"/>
      <c r="AL78" s="1176"/>
      <c r="AM78" s="1176"/>
      <c r="AN78" s="1176"/>
      <c r="AO78" s="1176"/>
      <c r="AP78" s="1176"/>
      <c r="AQ78" s="1176"/>
    </row>
    <row r="79" spans="1:43" ht="18" customHeight="1">
      <c r="A79" s="1179"/>
      <c r="B79" s="1212" t="str">
        <f>B71</f>
        <v>A-07</v>
      </c>
      <c r="C79" s="1240" t="s">
        <v>1246</v>
      </c>
      <c r="D79" s="1241"/>
      <c r="E79" s="1242"/>
      <c r="F79" s="7762"/>
      <c r="G79" s="7763"/>
      <c r="H79" s="7763"/>
      <c r="I79" s="7764"/>
      <c r="J79" s="1227"/>
      <c r="K79" s="1212" t="str">
        <f>K71</f>
        <v>A-08</v>
      </c>
      <c r="L79" s="1240" t="s">
        <v>1257</v>
      </c>
      <c r="M79" s="1241"/>
      <c r="N79" s="1242"/>
      <c r="O79" s="7762"/>
      <c r="P79" s="7763"/>
      <c r="Q79" s="7763"/>
      <c r="R79" s="7764"/>
      <c r="S79" s="1176"/>
      <c r="T79" s="1228"/>
      <c r="U79" s="1229" t="str">
        <f t="shared" si="42"/>
        <v/>
      </c>
      <c r="V79" s="1229" t="str">
        <f t="shared" si="43"/>
        <v/>
      </c>
      <c r="W79" s="1230" t="str">
        <f t="shared" si="39"/>
        <v/>
      </c>
      <c r="X79" s="1229" t="str">
        <f t="shared" si="40"/>
        <v/>
      </c>
      <c r="Y79" s="1231" t="str">
        <f t="shared" si="41"/>
        <v/>
      </c>
      <c r="Z79" s="1176"/>
      <c r="AA79" s="1228" t="str">
        <f t="shared" si="44"/>
        <v/>
      </c>
      <c r="AB79" s="1229" t="str">
        <f t="shared" si="45"/>
        <v/>
      </c>
      <c r="AC79" s="1229" t="str">
        <f t="shared" si="46"/>
        <v/>
      </c>
      <c r="AD79" s="1230" t="str">
        <f t="shared" si="47"/>
        <v/>
      </c>
      <c r="AE79" s="1229" t="str">
        <f t="shared" si="48"/>
        <v/>
      </c>
      <c r="AF79" s="1231" t="str">
        <f t="shared" si="49"/>
        <v/>
      </c>
      <c r="AG79" s="1176"/>
      <c r="AH79" s="1176"/>
      <c r="AI79" s="1176"/>
      <c r="AJ79" s="1176"/>
      <c r="AK79" s="1176"/>
      <c r="AL79" s="1176"/>
      <c r="AM79" s="1176"/>
      <c r="AN79" s="1176"/>
      <c r="AO79" s="1176"/>
      <c r="AP79" s="1176"/>
      <c r="AQ79" s="1176"/>
    </row>
    <row r="80" spans="1:43" ht="18" customHeight="1">
      <c r="A80" s="1179"/>
      <c r="B80" s="1212" t="str">
        <f>B71</f>
        <v>A-07</v>
      </c>
      <c r="C80" s="1240" t="s">
        <v>1247</v>
      </c>
      <c r="D80" s="1241"/>
      <c r="E80" s="1242"/>
      <c r="F80" s="7762"/>
      <c r="G80" s="7763"/>
      <c r="H80" s="7763"/>
      <c r="I80" s="7764"/>
      <c r="J80" s="1227"/>
      <c r="K80" s="1212" t="str">
        <f>K71</f>
        <v>A-08</v>
      </c>
      <c r="L80" s="1240" t="s">
        <v>1258</v>
      </c>
      <c r="M80" s="1241"/>
      <c r="N80" s="1242"/>
      <c r="O80" s="7762"/>
      <c r="P80" s="7763"/>
      <c r="Q80" s="7763"/>
      <c r="R80" s="7764"/>
      <c r="S80" s="1176"/>
      <c r="T80" s="1228"/>
      <c r="U80" s="1229" t="str">
        <f t="shared" si="42"/>
        <v/>
      </c>
      <c r="V80" s="1229" t="str">
        <f t="shared" si="43"/>
        <v/>
      </c>
      <c r="W80" s="1230" t="str">
        <f t="shared" si="39"/>
        <v/>
      </c>
      <c r="X80" s="1229" t="str">
        <f t="shared" si="40"/>
        <v/>
      </c>
      <c r="Y80" s="1231" t="str">
        <f t="shared" si="41"/>
        <v/>
      </c>
      <c r="Z80" s="1176"/>
      <c r="AA80" s="1228" t="str">
        <f t="shared" si="44"/>
        <v/>
      </c>
      <c r="AB80" s="1229" t="str">
        <f t="shared" si="45"/>
        <v/>
      </c>
      <c r="AC80" s="1229" t="str">
        <f t="shared" si="46"/>
        <v/>
      </c>
      <c r="AD80" s="1230" t="str">
        <f t="shared" si="47"/>
        <v/>
      </c>
      <c r="AE80" s="1229" t="str">
        <f t="shared" si="48"/>
        <v/>
      </c>
      <c r="AF80" s="1231" t="str">
        <f t="shared" si="49"/>
        <v/>
      </c>
      <c r="AG80" s="1176"/>
      <c r="AH80" s="1176"/>
      <c r="AI80" s="1176"/>
      <c r="AJ80" s="1176"/>
      <c r="AK80" s="1176"/>
      <c r="AL80" s="1176"/>
      <c r="AM80" s="1176"/>
      <c r="AN80" s="1176"/>
      <c r="AO80" s="1176"/>
      <c r="AP80" s="1176"/>
      <c r="AQ80" s="1176"/>
    </row>
    <row r="81" spans="1:43" ht="18" customHeight="1">
      <c r="A81" s="1179"/>
      <c r="B81" s="1212" t="str">
        <f>B71</f>
        <v>A-07</v>
      </c>
      <c r="C81" s="1240" t="s">
        <v>1219</v>
      </c>
      <c r="D81" s="1241"/>
      <c r="E81" s="1242"/>
      <c r="F81" s="7762"/>
      <c r="G81" s="7763"/>
      <c r="H81" s="7763"/>
      <c r="I81" s="7764"/>
      <c r="J81" s="1227"/>
      <c r="K81" s="1212" t="str">
        <f>K71</f>
        <v>A-08</v>
      </c>
      <c r="L81" s="1240" t="s">
        <v>1259</v>
      </c>
      <c r="M81" s="1241"/>
      <c r="N81" s="1242"/>
      <c r="O81" s="7762"/>
      <c r="P81" s="7763"/>
      <c r="Q81" s="7763"/>
      <c r="R81" s="7764"/>
      <c r="S81" s="1176"/>
      <c r="T81" s="1228"/>
      <c r="U81" s="1229" t="str">
        <f t="shared" si="42"/>
        <v/>
      </c>
      <c r="V81" s="1229" t="str">
        <f t="shared" si="43"/>
        <v/>
      </c>
      <c r="W81" s="1230" t="str">
        <f t="shared" si="39"/>
        <v/>
      </c>
      <c r="X81" s="1229" t="str">
        <f t="shared" si="40"/>
        <v/>
      </c>
      <c r="Y81" s="1231" t="str">
        <f t="shared" si="41"/>
        <v/>
      </c>
      <c r="Z81" s="1176"/>
      <c r="AA81" s="1228" t="str">
        <f t="shared" si="44"/>
        <v/>
      </c>
      <c r="AB81" s="1229" t="str">
        <f t="shared" si="45"/>
        <v/>
      </c>
      <c r="AC81" s="1229" t="str">
        <f t="shared" si="46"/>
        <v/>
      </c>
      <c r="AD81" s="1230" t="str">
        <f t="shared" si="47"/>
        <v/>
      </c>
      <c r="AE81" s="1229" t="str">
        <f t="shared" si="48"/>
        <v/>
      </c>
      <c r="AF81" s="1231" t="str">
        <f t="shared" si="49"/>
        <v/>
      </c>
      <c r="AG81" s="1176"/>
      <c r="AH81" s="1176"/>
      <c r="AI81" s="1176"/>
      <c r="AJ81" s="1176"/>
      <c r="AK81" s="1176"/>
      <c r="AL81" s="1176"/>
      <c r="AM81" s="1176"/>
      <c r="AN81" s="1176"/>
      <c r="AO81" s="1176"/>
      <c r="AP81" s="1176"/>
      <c r="AQ81" s="1176"/>
    </row>
    <row r="82" spans="1:43" ht="18" customHeight="1">
      <c r="A82" s="1179"/>
      <c r="B82" s="1212" t="str">
        <f>B71</f>
        <v>A-07</v>
      </c>
      <c r="C82" s="1240"/>
      <c r="D82" s="1241"/>
      <c r="E82" s="1242"/>
      <c r="F82" s="7762"/>
      <c r="G82" s="7763"/>
      <c r="H82" s="7763"/>
      <c r="I82" s="7764"/>
      <c r="J82" s="1227"/>
      <c r="K82" s="1212" t="str">
        <f>K71</f>
        <v>A-08</v>
      </c>
      <c r="L82" s="1240" t="s">
        <v>1260</v>
      </c>
      <c r="M82" s="1241"/>
      <c r="N82" s="1242"/>
      <c r="O82" s="7762"/>
      <c r="P82" s="7763"/>
      <c r="Q82" s="7763"/>
      <c r="R82" s="7764"/>
      <c r="S82" s="1176"/>
      <c r="T82" s="1228"/>
      <c r="U82" s="1229" t="str">
        <f t="shared" si="42"/>
        <v/>
      </c>
      <c r="V82" s="1229" t="str">
        <f t="shared" si="43"/>
        <v/>
      </c>
      <c r="W82" s="1230" t="str">
        <f t="shared" si="39"/>
        <v/>
      </c>
      <c r="X82" s="1229" t="str">
        <f t="shared" si="40"/>
        <v/>
      </c>
      <c r="Y82" s="1231" t="str">
        <f t="shared" si="41"/>
        <v/>
      </c>
      <c r="Z82" s="1176"/>
      <c r="AA82" s="1228" t="str">
        <f t="shared" si="44"/>
        <v/>
      </c>
      <c r="AB82" s="1229" t="str">
        <f t="shared" si="45"/>
        <v/>
      </c>
      <c r="AC82" s="1229" t="str">
        <f t="shared" si="46"/>
        <v/>
      </c>
      <c r="AD82" s="1230" t="str">
        <f t="shared" si="47"/>
        <v/>
      </c>
      <c r="AE82" s="1229" t="str">
        <f t="shared" si="48"/>
        <v/>
      </c>
      <c r="AF82" s="1231" t="str">
        <f t="shared" si="49"/>
        <v/>
      </c>
      <c r="AG82" s="1176"/>
      <c r="AH82" s="1176"/>
      <c r="AI82" s="1176"/>
      <c r="AJ82" s="1176"/>
      <c r="AK82" s="1176"/>
      <c r="AL82" s="1176"/>
      <c r="AM82" s="1176"/>
      <c r="AN82" s="1176"/>
      <c r="AO82" s="1176"/>
      <c r="AP82" s="1176"/>
      <c r="AQ82" s="1176"/>
    </row>
    <row r="83" spans="1:43" ht="18" customHeight="1">
      <c r="A83" s="1179"/>
      <c r="B83" s="1212" t="str">
        <f>B71</f>
        <v>A-07</v>
      </c>
      <c r="C83" s="1240"/>
      <c r="D83" s="1241"/>
      <c r="E83" s="1242"/>
      <c r="F83" s="7762"/>
      <c r="G83" s="7763"/>
      <c r="H83" s="7763"/>
      <c r="I83" s="7764"/>
      <c r="J83" s="1227"/>
      <c r="K83" s="1212" t="str">
        <f>K71</f>
        <v>A-08</v>
      </c>
      <c r="L83" s="1240"/>
      <c r="M83" s="1241"/>
      <c r="N83" s="1242"/>
      <c r="O83" s="7762"/>
      <c r="P83" s="7763"/>
      <c r="Q83" s="7763"/>
      <c r="R83" s="7764"/>
      <c r="S83" s="1176"/>
      <c r="T83" s="1228"/>
      <c r="U83" s="1229" t="str">
        <f t="shared" si="42"/>
        <v/>
      </c>
      <c r="V83" s="1229" t="str">
        <f t="shared" si="43"/>
        <v/>
      </c>
      <c r="W83" s="1230" t="str">
        <f t="shared" si="39"/>
        <v/>
      </c>
      <c r="X83" s="1229" t="str">
        <f t="shared" si="40"/>
        <v/>
      </c>
      <c r="Y83" s="1231" t="str">
        <f t="shared" si="41"/>
        <v/>
      </c>
      <c r="Z83" s="1176"/>
      <c r="AA83" s="1228" t="str">
        <f t="shared" si="44"/>
        <v/>
      </c>
      <c r="AB83" s="1229" t="str">
        <f t="shared" si="45"/>
        <v/>
      </c>
      <c r="AC83" s="1229" t="str">
        <f t="shared" si="46"/>
        <v/>
      </c>
      <c r="AD83" s="1230" t="str">
        <f t="shared" si="47"/>
        <v/>
      </c>
      <c r="AE83" s="1229" t="str">
        <f t="shared" si="48"/>
        <v/>
      </c>
      <c r="AF83" s="1231" t="str">
        <f t="shared" si="49"/>
        <v/>
      </c>
      <c r="AG83" s="1176"/>
      <c r="AH83" s="1176"/>
      <c r="AI83" s="1176"/>
      <c r="AJ83" s="1176"/>
      <c r="AK83" s="1176"/>
      <c r="AL83" s="1176"/>
      <c r="AM83" s="1176"/>
      <c r="AN83" s="1176"/>
      <c r="AO83" s="1176"/>
      <c r="AP83" s="1176"/>
      <c r="AQ83" s="1176"/>
    </row>
    <row r="84" spans="1:43" ht="18" customHeight="1">
      <c r="A84" s="1179"/>
      <c r="B84" s="1212" t="str">
        <f>B71</f>
        <v>A-07</v>
      </c>
      <c r="C84" s="1240"/>
      <c r="D84" s="1241"/>
      <c r="E84" s="1242"/>
      <c r="F84" s="7762"/>
      <c r="G84" s="7763"/>
      <c r="H84" s="7763"/>
      <c r="I84" s="7764"/>
      <c r="J84" s="1227"/>
      <c r="K84" s="1212" t="str">
        <f>K71</f>
        <v>A-08</v>
      </c>
      <c r="L84" s="1240"/>
      <c r="M84" s="1241"/>
      <c r="N84" s="1242"/>
      <c r="O84" s="7762"/>
      <c r="P84" s="7763"/>
      <c r="Q84" s="7763"/>
      <c r="R84" s="7764"/>
      <c r="S84" s="1176"/>
      <c r="T84" s="1228"/>
      <c r="U84" s="1229" t="str">
        <f t="shared" si="42"/>
        <v/>
      </c>
      <c r="V84" s="1229" t="str">
        <f t="shared" si="43"/>
        <v/>
      </c>
      <c r="W84" s="1230" t="str">
        <f t="shared" si="39"/>
        <v/>
      </c>
      <c r="X84" s="1229" t="str">
        <f t="shared" si="40"/>
        <v/>
      </c>
      <c r="Y84" s="1231" t="str">
        <f t="shared" si="41"/>
        <v/>
      </c>
      <c r="Z84" s="1176"/>
      <c r="AA84" s="1228" t="str">
        <f t="shared" si="44"/>
        <v/>
      </c>
      <c r="AB84" s="1229" t="str">
        <f t="shared" si="45"/>
        <v/>
      </c>
      <c r="AC84" s="1229" t="str">
        <f t="shared" si="46"/>
        <v/>
      </c>
      <c r="AD84" s="1230" t="str">
        <f t="shared" si="47"/>
        <v/>
      </c>
      <c r="AE84" s="1229" t="str">
        <f t="shared" si="48"/>
        <v/>
      </c>
      <c r="AF84" s="1231" t="str">
        <f t="shared" si="49"/>
        <v/>
      </c>
      <c r="AG84" s="1176"/>
      <c r="AH84" s="1176"/>
      <c r="AI84" s="1176"/>
      <c r="AJ84" s="1176"/>
      <c r="AK84" s="1176"/>
      <c r="AL84" s="1176"/>
      <c r="AM84" s="1176"/>
      <c r="AN84" s="1176"/>
      <c r="AO84" s="1176"/>
      <c r="AP84" s="1176"/>
      <c r="AQ84" s="1176"/>
    </row>
    <row r="85" spans="1:43" ht="18" customHeight="1">
      <c r="A85" s="1179"/>
      <c r="B85" s="1212" t="str">
        <f>B71</f>
        <v>A-07</v>
      </c>
      <c r="C85" s="1240"/>
      <c r="D85" s="1241"/>
      <c r="E85" s="1242"/>
      <c r="F85" s="7762"/>
      <c r="G85" s="7763"/>
      <c r="H85" s="7763"/>
      <c r="I85" s="7764"/>
      <c r="J85" s="1227"/>
      <c r="K85" s="1212" t="str">
        <f>K71</f>
        <v>A-08</v>
      </c>
      <c r="L85" s="1240"/>
      <c r="M85" s="1241"/>
      <c r="N85" s="1242"/>
      <c r="O85" s="7762"/>
      <c r="P85" s="7763"/>
      <c r="Q85" s="7763"/>
      <c r="R85" s="7764"/>
      <c r="S85" s="1176"/>
      <c r="T85" s="1228"/>
      <c r="U85" s="1229" t="str">
        <f t="shared" si="42"/>
        <v/>
      </c>
      <c r="V85" s="1229" t="str">
        <f t="shared" si="43"/>
        <v/>
      </c>
      <c r="W85" s="1230" t="str">
        <f t="shared" si="39"/>
        <v/>
      </c>
      <c r="X85" s="1229" t="str">
        <f t="shared" si="40"/>
        <v/>
      </c>
      <c r="Y85" s="1231" t="str">
        <f t="shared" si="41"/>
        <v/>
      </c>
      <c r="Z85" s="1176"/>
      <c r="AA85" s="1228" t="str">
        <f t="shared" si="44"/>
        <v/>
      </c>
      <c r="AB85" s="1229" t="str">
        <f t="shared" si="45"/>
        <v/>
      </c>
      <c r="AC85" s="1229" t="str">
        <f t="shared" si="46"/>
        <v/>
      </c>
      <c r="AD85" s="1230" t="str">
        <f t="shared" si="47"/>
        <v/>
      </c>
      <c r="AE85" s="1229" t="str">
        <f t="shared" si="48"/>
        <v/>
      </c>
      <c r="AF85" s="1231" t="str">
        <f t="shared" si="49"/>
        <v/>
      </c>
      <c r="AG85" s="1176"/>
      <c r="AH85" s="1176"/>
      <c r="AI85" s="1176"/>
      <c r="AJ85" s="1176"/>
      <c r="AK85" s="1176"/>
      <c r="AL85" s="1176"/>
      <c r="AM85" s="1176"/>
      <c r="AN85" s="1176"/>
      <c r="AO85" s="1176"/>
      <c r="AP85" s="1176"/>
      <c r="AQ85" s="1176"/>
    </row>
    <row r="86" spans="1:43" ht="18" customHeight="1">
      <c r="A86" s="1179"/>
      <c r="B86" s="1212" t="str">
        <f>B71</f>
        <v>A-07</v>
      </c>
      <c r="C86" s="1240"/>
      <c r="D86" s="1241"/>
      <c r="E86" s="1242"/>
      <c r="F86" s="7762"/>
      <c r="G86" s="7763"/>
      <c r="H86" s="7763"/>
      <c r="I86" s="7764"/>
      <c r="J86" s="1227"/>
      <c r="K86" s="1212" t="str">
        <f>K71</f>
        <v>A-08</v>
      </c>
      <c r="L86" s="1240"/>
      <c r="M86" s="1241"/>
      <c r="N86" s="1242"/>
      <c r="O86" s="7762"/>
      <c r="P86" s="7763"/>
      <c r="Q86" s="7763"/>
      <c r="R86" s="7764"/>
      <c r="S86" s="1176"/>
      <c r="T86" s="1228"/>
      <c r="U86" s="1229" t="str">
        <f t="shared" si="42"/>
        <v/>
      </c>
      <c r="V86" s="1229" t="str">
        <f t="shared" si="43"/>
        <v/>
      </c>
      <c r="W86" s="1230" t="str">
        <f t="shared" si="39"/>
        <v/>
      </c>
      <c r="X86" s="1229" t="str">
        <f t="shared" si="40"/>
        <v/>
      </c>
      <c r="Y86" s="1231" t="str">
        <f t="shared" si="41"/>
        <v/>
      </c>
      <c r="Z86" s="1176"/>
      <c r="AA86" s="1228" t="str">
        <f t="shared" si="44"/>
        <v/>
      </c>
      <c r="AB86" s="1229" t="str">
        <f t="shared" si="45"/>
        <v/>
      </c>
      <c r="AC86" s="1229" t="str">
        <f t="shared" si="46"/>
        <v/>
      </c>
      <c r="AD86" s="1230" t="str">
        <f t="shared" si="47"/>
        <v/>
      </c>
      <c r="AE86" s="1229" t="str">
        <f t="shared" si="48"/>
        <v/>
      </c>
      <c r="AF86" s="1231" t="str">
        <f t="shared" si="49"/>
        <v/>
      </c>
      <c r="AG86" s="1176"/>
      <c r="AH86" s="1176"/>
      <c r="AI86" s="1176"/>
      <c r="AJ86" s="1176"/>
      <c r="AK86" s="1176"/>
      <c r="AL86" s="1176"/>
      <c r="AM86" s="1176"/>
      <c r="AN86" s="1176"/>
      <c r="AO86" s="1176"/>
      <c r="AP86" s="1176"/>
      <c r="AQ86" s="1176"/>
    </row>
    <row r="87" spans="1:43" ht="18" customHeight="1">
      <c r="A87" s="1179"/>
      <c r="B87" s="1212" t="str">
        <f>B71</f>
        <v>A-07</v>
      </c>
      <c r="C87" s="1240"/>
      <c r="D87" s="1241"/>
      <c r="E87" s="1242"/>
      <c r="F87" s="7762"/>
      <c r="G87" s="7763"/>
      <c r="H87" s="7763"/>
      <c r="I87" s="7764"/>
      <c r="J87" s="1227"/>
      <c r="K87" s="1212" t="str">
        <f>K71</f>
        <v>A-08</v>
      </c>
      <c r="L87" s="1240"/>
      <c r="M87" s="1241"/>
      <c r="N87" s="1242"/>
      <c r="O87" s="7762"/>
      <c r="P87" s="7763"/>
      <c r="Q87" s="7763"/>
      <c r="R87" s="7764"/>
      <c r="S87" s="1176"/>
      <c r="T87" s="1228"/>
      <c r="U87" s="1229" t="str">
        <f t="shared" si="42"/>
        <v/>
      </c>
      <c r="V87" s="1229" t="str">
        <f t="shared" si="43"/>
        <v/>
      </c>
      <c r="W87" s="1230" t="str">
        <f t="shared" si="39"/>
        <v/>
      </c>
      <c r="X87" s="1229" t="str">
        <f t="shared" si="40"/>
        <v/>
      </c>
      <c r="Y87" s="1231" t="str">
        <f t="shared" si="41"/>
        <v/>
      </c>
      <c r="Z87" s="1176"/>
      <c r="AA87" s="1228" t="str">
        <f t="shared" si="44"/>
        <v/>
      </c>
      <c r="AB87" s="1229" t="str">
        <f t="shared" si="45"/>
        <v/>
      </c>
      <c r="AC87" s="1229" t="str">
        <f t="shared" si="46"/>
        <v/>
      </c>
      <c r="AD87" s="1230" t="str">
        <f t="shared" si="47"/>
        <v/>
      </c>
      <c r="AE87" s="1229" t="str">
        <f t="shared" si="48"/>
        <v/>
      </c>
      <c r="AF87" s="1231" t="str">
        <f t="shared" si="49"/>
        <v/>
      </c>
      <c r="AG87" s="1176"/>
      <c r="AH87" s="1176"/>
      <c r="AI87" s="1176"/>
      <c r="AJ87" s="1176"/>
      <c r="AK87" s="1176"/>
      <c r="AL87" s="1176"/>
      <c r="AM87" s="1176"/>
      <c r="AN87" s="1176"/>
      <c r="AO87" s="1176"/>
      <c r="AP87" s="1176"/>
      <c r="AQ87" s="1176"/>
    </row>
    <row r="88" spans="1:43" ht="18" customHeight="1">
      <c r="A88" s="1179"/>
      <c r="B88" s="1212" t="str">
        <f>B71</f>
        <v>A-07</v>
      </c>
      <c r="C88" s="1240"/>
      <c r="D88" s="1241"/>
      <c r="E88" s="1242"/>
      <c r="F88" s="7762"/>
      <c r="G88" s="7763"/>
      <c r="H88" s="7763"/>
      <c r="I88" s="7764"/>
      <c r="J88" s="1227"/>
      <c r="K88" s="1212" t="str">
        <f>K71</f>
        <v>A-08</v>
      </c>
      <c r="L88" s="1240"/>
      <c r="M88" s="1241"/>
      <c r="N88" s="1242"/>
      <c r="O88" s="7762"/>
      <c r="P88" s="7763"/>
      <c r="Q88" s="7763"/>
      <c r="R88" s="7764"/>
      <c r="S88" s="1176"/>
      <c r="T88" s="1228"/>
      <c r="U88" s="1229" t="str">
        <f t="shared" si="42"/>
        <v/>
      </c>
      <c r="V88" s="1229" t="str">
        <f t="shared" si="43"/>
        <v/>
      </c>
      <c r="W88" s="1230" t="str">
        <f t="shared" si="39"/>
        <v/>
      </c>
      <c r="X88" s="1229" t="str">
        <f t="shared" si="40"/>
        <v/>
      </c>
      <c r="Y88" s="1231" t="str">
        <f t="shared" si="41"/>
        <v/>
      </c>
      <c r="Z88" s="1176"/>
      <c r="AA88" s="1228" t="str">
        <f t="shared" si="44"/>
        <v/>
      </c>
      <c r="AB88" s="1229" t="str">
        <f t="shared" si="45"/>
        <v/>
      </c>
      <c r="AC88" s="1229" t="str">
        <f t="shared" si="46"/>
        <v/>
      </c>
      <c r="AD88" s="1230" t="str">
        <f t="shared" si="47"/>
        <v/>
      </c>
      <c r="AE88" s="1229" t="str">
        <f t="shared" si="48"/>
        <v/>
      </c>
      <c r="AF88" s="1231" t="str">
        <f t="shared" si="49"/>
        <v/>
      </c>
      <c r="AG88" s="1176"/>
      <c r="AH88" s="1176"/>
      <c r="AI88" s="1176"/>
      <c r="AJ88" s="1176"/>
      <c r="AK88" s="1176"/>
      <c r="AL88" s="1176"/>
      <c r="AM88" s="1176"/>
      <c r="AN88" s="1176"/>
      <c r="AO88" s="1176"/>
      <c r="AP88" s="1176"/>
      <c r="AQ88" s="1176"/>
    </row>
    <row r="89" spans="1:43" ht="18" customHeight="1">
      <c r="A89" s="1179"/>
      <c r="B89" s="1212" t="str">
        <f>B71</f>
        <v>A-07</v>
      </c>
      <c r="C89" s="1240"/>
      <c r="D89" s="1241"/>
      <c r="E89" s="1242"/>
      <c r="F89" s="7762"/>
      <c r="G89" s="7763"/>
      <c r="H89" s="7763"/>
      <c r="I89" s="7764"/>
      <c r="J89" s="1227"/>
      <c r="K89" s="1212" t="str">
        <f>K71</f>
        <v>A-08</v>
      </c>
      <c r="L89" s="1240"/>
      <c r="M89" s="1241"/>
      <c r="N89" s="1242"/>
      <c r="O89" s="7762"/>
      <c r="P89" s="7763"/>
      <c r="Q89" s="7763"/>
      <c r="R89" s="7764"/>
      <c r="S89" s="1176"/>
      <c r="T89" s="1228"/>
      <c r="U89" s="1229" t="str">
        <f t="shared" si="42"/>
        <v/>
      </c>
      <c r="V89" s="1229" t="str">
        <f t="shared" si="43"/>
        <v/>
      </c>
      <c r="W89" s="1230" t="str">
        <f t="shared" si="39"/>
        <v/>
      </c>
      <c r="X89" s="1229" t="str">
        <f t="shared" si="40"/>
        <v/>
      </c>
      <c r="Y89" s="1231" t="str">
        <f t="shared" si="41"/>
        <v/>
      </c>
      <c r="Z89" s="1176"/>
      <c r="AA89" s="1228" t="str">
        <f t="shared" si="44"/>
        <v/>
      </c>
      <c r="AB89" s="1229" t="str">
        <f t="shared" si="45"/>
        <v/>
      </c>
      <c r="AC89" s="1229" t="str">
        <f t="shared" si="46"/>
        <v/>
      </c>
      <c r="AD89" s="1230" t="str">
        <f t="shared" si="47"/>
        <v/>
      </c>
      <c r="AE89" s="1229" t="str">
        <f t="shared" si="48"/>
        <v/>
      </c>
      <c r="AF89" s="1231" t="str">
        <f t="shared" si="49"/>
        <v/>
      </c>
      <c r="AG89" s="1176"/>
      <c r="AH89" s="1176"/>
      <c r="AI89" s="1176"/>
      <c r="AJ89" s="1176"/>
      <c r="AK89" s="1176"/>
      <c r="AL89" s="1176"/>
      <c r="AM89" s="1176"/>
      <c r="AN89" s="1176"/>
      <c r="AO89" s="1176"/>
      <c r="AP89" s="1176"/>
      <c r="AQ89" s="1176"/>
    </row>
    <row r="90" spans="1:43" ht="18" customHeight="1">
      <c r="A90" s="1179"/>
      <c r="B90" s="1212" t="str">
        <f>B71</f>
        <v>A-07</v>
      </c>
      <c r="C90" s="1243"/>
      <c r="D90" s="1252"/>
      <c r="E90" s="1253"/>
      <c r="F90" s="7773"/>
      <c r="G90" s="7774"/>
      <c r="H90" s="7774"/>
      <c r="I90" s="7775"/>
      <c r="J90" s="1227"/>
      <c r="K90" s="1212" t="str">
        <f>K71</f>
        <v>A-08</v>
      </c>
      <c r="L90" s="1243" t="e">
        <f>#REF!</f>
        <v>#REF!</v>
      </c>
      <c r="M90" s="1252"/>
      <c r="N90" s="1253"/>
      <c r="O90" s="7773"/>
      <c r="P90" s="7774"/>
      <c r="Q90" s="7774"/>
      <c r="R90" s="7775"/>
      <c r="S90" s="1176"/>
      <c r="T90" s="1228"/>
      <c r="U90" s="1229" t="str">
        <f t="shared" si="42"/>
        <v/>
      </c>
      <c r="V90" s="1229" t="str">
        <f t="shared" si="43"/>
        <v/>
      </c>
      <c r="W90" s="1230" t="str">
        <f t="shared" si="39"/>
        <v/>
      </c>
      <c r="X90" s="1229" t="str">
        <f t="shared" si="40"/>
        <v/>
      </c>
      <c r="Y90" s="1231" t="str">
        <f t="shared" si="41"/>
        <v/>
      </c>
      <c r="Z90" s="1176"/>
      <c r="AA90" s="1228" t="str">
        <f t="shared" si="44"/>
        <v/>
      </c>
      <c r="AB90" s="1229" t="str">
        <f t="shared" si="45"/>
        <v/>
      </c>
      <c r="AC90" s="1229" t="str">
        <f t="shared" si="46"/>
        <v/>
      </c>
      <c r="AD90" s="1230" t="str">
        <f t="shared" si="47"/>
        <v/>
      </c>
      <c r="AE90" s="1229" t="str">
        <f t="shared" si="48"/>
        <v/>
      </c>
      <c r="AF90" s="1231" t="str">
        <f t="shared" si="49"/>
        <v/>
      </c>
      <c r="AG90" s="1176"/>
      <c r="AH90" s="1176"/>
      <c r="AI90" s="1176"/>
      <c r="AJ90" s="1176"/>
      <c r="AK90" s="1176"/>
      <c r="AL90" s="1176"/>
      <c r="AM90" s="1176"/>
      <c r="AN90" s="1176"/>
      <c r="AO90" s="1176"/>
      <c r="AP90" s="1176"/>
      <c r="AQ90" s="1176"/>
    </row>
    <row r="91" spans="1:43" ht="18" customHeight="1" thickBot="1">
      <c r="A91" s="1179"/>
      <c r="B91" s="1195" t="s">
        <v>1261</v>
      </c>
      <c r="C91" s="1196" t="s">
        <v>1262</v>
      </c>
      <c r="D91" s="1197"/>
      <c r="E91" s="1198"/>
      <c r="F91" s="1198"/>
      <c r="G91" s="1198"/>
      <c r="H91" s="1199">
        <f>AI21</f>
        <v>1</v>
      </c>
      <c r="I91" s="1200">
        <f>AJ21</f>
        <v>1</v>
      </c>
      <c r="J91" s="1201"/>
      <c r="K91" s="1202" t="s">
        <v>1263</v>
      </c>
      <c r="L91" s="1196" t="s">
        <v>1264</v>
      </c>
      <c r="M91" s="1197"/>
      <c r="N91" s="1198"/>
      <c r="O91" s="1198"/>
      <c r="P91" s="1198"/>
      <c r="Q91" s="1199">
        <f>AI22</f>
        <v>1</v>
      </c>
      <c r="R91" s="1200">
        <f>AJ22</f>
        <v>1</v>
      </c>
      <c r="S91" s="1176"/>
      <c r="T91" s="1244"/>
      <c r="U91" s="1245"/>
      <c r="V91" s="1246"/>
      <c r="W91" s="1245"/>
      <c r="X91" s="1245"/>
      <c r="Y91" s="1247"/>
      <c r="Z91" s="1176"/>
      <c r="AA91" s="1244"/>
      <c r="AB91" s="1245"/>
      <c r="AC91" s="1246"/>
      <c r="AD91" s="1245"/>
      <c r="AE91" s="1245"/>
      <c r="AF91" s="1247"/>
      <c r="AG91" s="1176"/>
      <c r="AH91" s="1176"/>
      <c r="AI91" s="1176"/>
      <c r="AJ91" s="1176"/>
      <c r="AK91" s="1176"/>
      <c r="AL91" s="1176"/>
      <c r="AM91" s="1176"/>
      <c r="AN91" s="1176"/>
      <c r="AO91" s="1176"/>
      <c r="AP91" s="1176"/>
      <c r="AQ91" s="1176"/>
    </row>
    <row r="92" spans="1:43" ht="18" customHeight="1" thickBot="1">
      <c r="A92" s="1179"/>
      <c r="B92" s="1212" t="str">
        <f>B91</f>
        <v>A-09</v>
      </c>
      <c r="C92" s="1213" t="s">
        <v>1187</v>
      </c>
      <c r="D92" s="1214" t="s">
        <v>1178</v>
      </c>
      <c r="E92" s="1215" t="s">
        <v>1179</v>
      </c>
      <c r="F92" s="7768" t="s">
        <v>1188</v>
      </c>
      <c r="G92" s="7768"/>
      <c r="H92" s="7768"/>
      <c r="I92" s="7769"/>
      <c r="J92" s="1216"/>
      <c r="K92" s="1212" t="str">
        <f>K91</f>
        <v>A-10</v>
      </c>
      <c r="L92" s="1213" t="s">
        <v>1187</v>
      </c>
      <c r="M92" s="1214" t="s">
        <v>1178</v>
      </c>
      <c r="N92" s="1215" t="s">
        <v>1179</v>
      </c>
      <c r="O92" s="7768" t="s">
        <v>1188</v>
      </c>
      <c r="P92" s="7768"/>
      <c r="Q92" s="7768"/>
      <c r="R92" s="7769"/>
      <c r="S92" s="1176"/>
      <c r="T92" s="1217" t="str">
        <f>C91</f>
        <v>LOCAUX PREPARATIONS PRIMAIRES</v>
      </c>
      <c r="U92" s="1218"/>
      <c r="V92" s="1218"/>
      <c r="W92" s="1217" t="str">
        <f>L91</f>
        <v>PREPARATIONS FROIDES</v>
      </c>
      <c r="X92" s="1218"/>
      <c r="Y92" s="1219"/>
      <c r="Z92" s="1176"/>
      <c r="AA92" s="1217" t="str">
        <f>C91</f>
        <v>LOCAUX PREPARATIONS PRIMAIRES</v>
      </c>
      <c r="AB92" s="1218"/>
      <c r="AC92" s="1218"/>
      <c r="AD92" s="1217" t="str">
        <f>L91</f>
        <v>PREPARATIONS FROIDES</v>
      </c>
      <c r="AE92" s="1218"/>
      <c r="AF92" s="1219"/>
      <c r="AG92" s="1176"/>
      <c r="AH92" s="1176"/>
      <c r="AI92" s="1176"/>
      <c r="AJ92" s="1176"/>
      <c r="AK92" s="1176"/>
      <c r="AL92" s="1176"/>
      <c r="AM92" s="1176"/>
      <c r="AN92" s="1176"/>
      <c r="AO92" s="1176"/>
      <c r="AP92" s="1176"/>
      <c r="AQ92" s="1176"/>
    </row>
    <row r="93" spans="1:43" ht="18" customHeight="1">
      <c r="A93" s="1179"/>
      <c r="B93" s="1212" t="str">
        <f>B91</f>
        <v>A-09</v>
      </c>
      <c r="C93" s="1224" t="s">
        <v>1193</v>
      </c>
      <c r="D93" s="1225"/>
      <c r="E93" s="1226"/>
      <c r="F93" s="7770"/>
      <c r="G93" s="7771"/>
      <c r="H93" s="7771"/>
      <c r="I93" s="7772"/>
      <c r="J93" s="1227"/>
      <c r="K93" s="1212" t="str">
        <f>K91</f>
        <v>A-10</v>
      </c>
      <c r="L93" s="1224" t="s">
        <v>1193</v>
      </c>
      <c r="M93" s="1225"/>
      <c r="N93" s="1226"/>
      <c r="O93" s="7770"/>
      <c r="P93" s="7771"/>
      <c r="Q93" s="7771"/>
      <c r="R93" s="7772"/>
      <c r="S93" s="1176"/>
      <c r="T93" s="1228" t="str">
        <f>IF(ISBLANK(D93),"",B93)</f>
        <v/>
      </c>
      <c r="U93" s="1229" t="str">
        <f>IF(ISBLANK(D93),"",C93)</f>
        <v/>
      </c>
      <c r="V93" s="1229" t="str">
        <f>IF(ISBLANK(D93),"",F93)</f>
        <v/>
      </c>
      <c r="W93" s="1230" t="str">
        <f>IF(ISBLANK(M93),"",K93)</f>
        <v/>
      </c>
      <c r="X93" s="1229" t="str">
        <f>IF(ISBLANK(M93),"",L93)</f>
        <v/>
      </c>
      <c r="Y93" s="1231" t="str">
        <f>IF(ISBLANK(M93),"",O93)</f>
        <v/>
      </c>
      <c r="Z93" s="1176"/>
      <c r="AA93" s="1228" t="str">
        <f>IF(ISBLANK(E93),"",B93)</f>
        <v/>
      </c>
      <c r="AB93" s="1229" t="str">
        <f>IF(ISBLANK(E93),"",L93)</f>
        <v/>
      </c>
      <c r="AC93" s="1229" t="str">
        <f>IF(ISBLANK(E93),"",F93)</f>
        <v/>
      </c>
      <c r="AD93" s="1230" t="str">
        <f>IF(ISBLANK(N93),"",K93)</f>
        <v/>
      </c>
      <c r="AE93" s="1229" t="str">
        <f>IF(ISBLANK(N93),"",L93)</f>
        <v/>
      </c>
      <c r="AF93" s="1231" t="str">
        <f>IF(ISBLANK(N93),"",O93)</f>
        <v/>
      </c>
      <c r="AG93" s="1176"/>
      <c r="AH93" s="1176"/>
      <c r="AI93" s="1176"/>
      <c r="AJ93" s="1176"/>
      <c r="AK93" s="1176"/>
      <c r="AL93" s="1176"/>
      <c r="AM93" s="1176"/>
      <c r="AN93" s="1176"/>
      <c r="AO93" s="1176"/>
      <c r="AP93" s="1176"/>
      <c r="AQ93" s="1176"/>
    </row>
    <row r="94" spans="1:43" ht="18" customHeight="1">
      <c r="A94" s="1179"/>
      <c r="B94" s="1212" t="str">
        <f>B91</f>
        <v>A-09</v>
      </c>
      <c r="C94" s="1240" t="s">
        <v>1265</v>
      </c>
      <c r="D94" s="1241"/>
      <c r="E94" s="1242"/>
      <c r="F94" s="7762"/>
      <c r="G94" s="7763"/>
      <c r="H94" s="7763"/>
      <c r="I94" s="7764"/>
      <c r="J94" s="1227"/>
      <c r="K94" s="1212" t="str">
        <f>K91</f>
        <v>A-10</v>
      </c>
      <c r="L94" s="1240" t="s">
        <v>1253</v>
      </c>
      <c r="M94" s="1241"/>
      <c r="N94" s="1242"/>
      <c r="O94" s="7762"/>
      <c r="P94" s="7763"/>
      <c r="Q94" s="7763"/>
      <c r="R94" s="7764"/>
      <c r="S94" s="1176"/>
      <c r="T94" s="1228" t="str">
        <f>IF(ISBLANK(D94),"",B94)</f>
        <v/>
      </c>
      <c r="U94" s="1229" t="str">
        <f>IF(ISBLANK(D94),"",C94)</f>
        <v/>
      </c>
      <c r="V94" s="1229" t="str">
        <f>IF(ISBLANK(D94),"",F94)</f>
        <v/>
      </c>
      <c r="W94" s="1230" t="str">
        <f t="shared" ref="W94:W110" si="50">IF(ISBLANK(M94),"",K94)</f>
        <v/>
      </c>
      <c r="X94" s="1229" t="str">
        <f t="shared" ref="X94:X110" si="51">IF(ISBLANK(M94),"",L94)</f>
        <v/>
      </c>
      <c r="Y94" s="1231" t="str">
        <f t="shared" ref="Y94:Y110" si="52">IF(ISBLANK(M94),"",O94)</f>
        <v/>
      </c>
      <c r="Z94" s="1176"/>
      <c r="AA94" s="1228" t="str">
        <f>IF(ISBLANK(E94),"",B94)</f>
        <v/>
      </c>
      <c r="AB94" s="1229" t="str">
        <f>IF(ISBLANK(E94),"",L94)</f>
        <v/>
      </c>
      <c r="AC94" s="1229" t="str">
        <f>IF(ISBLANK(E94),"",F94)</f>
        <v/>
      </c>
      <c r="AD94" s="1230" t="str">
        <f>IF(ISBLANK(N94),"",K94)</f>
        <v/>
      </c>
      <c r="AE94" s="1229" t="str">
        <f>IF(ISBLANK(N94),"",L94)</f>
        <v/>
      </c>
      <c r="AF94" s="1231" t="str">
        <f>IF(ISBLANK(N94),"",O94)</f>
        <v/>
      </c>
      <c r="AG94" s="1176"/>
      <c r="AH94" s="1176"/>
      <c r="AI94" s="1176"/>
      <c r="AJ94" s="1176"/>
      <c r="AK94" s="1176"/>
      <c r="AL94" s="1176"/>
      <c r="AM94" s="1176"/>
      <c r="AN94" s="1176"/>
      <c r="AO94" s="1176"/>
      <c r="AP94" s="1176"/>
      <c r="AQ94" s="1176"/>
    </row>
    <row r="95" spans="1:43" ht="18" customHeight="1">
      <c r="A95" s="1179"/>
      <c r="B95" s="1212" t="str">
        <f>B91</f>
        <v>A-09</v>
      </c>
      <c r="C95" s="1240" t="s">
        <v>1266</v>
      </c>
      <c r="D95" s="1241"/>
      <c r="E95" s="1242"/>
      <c r="F95" s="7762"/>
      <c r="G95" s="7763"/>
      <c r="H95" s="7763"/>
      <c r="I95" s="7764"/>
      <c r="J95" s="1227"/>
      <c r="K95" s="1212" t="str">
        <f>K91</f>
        <v>A-10</v>
      </c>
      <c r="L95" s="1240" t="s">
        <v>1266</v>
      </c>
      <c r="M95" s="1241"/>
      <c r="N95" s="1242"/>
      <c r="O95" s="7762"/>
      <c r="P95" s="7763"/>
      <c r="Q95" s="7763"/>
      <c r="R95" s="7764"/>
      <c r="S95" s="1176"/>
      <c r="T95" s="1228" t="str">
        <f>IF(ISBLANK(D95),"",B95)</f>
        <v/>
      </c>
      <c r="U95" s="1229" t="str">
        <f t="shared" ref="U95:U110" si="53">IF(ISBLANK(D95),"",C95)</f>
        <v/>
      </c>
      <c r="V95" s="1229" t="str">
        <f t="shared" ref="V95:V110" si="54">IF(ISBLANK(D95),"",F95)</f>
        <v/>
      </c>
      <c r="W95" s="1230" t="str">
        <f t="shared" si="50"/>
        <v/>
      </c>
      <c r="X95" s="1229" t="str">
        <f t="shared" si="51"/>
        <v/>
      </c>
      <c r="Y95" s="1231" t="str">
        <f t="shared" si="52"/>
        <v/>
      </c>
      <c r="Z95" s="1176"/>
      <c r="AA95" s="1228" t="str">
        <f>IF(ISBLANK(E95),"",B95)</f>
        <v/>
      </c>
      <c r="AB95" s="1229" t="str">
        <f>IF(ISBLANK(E95),"",L95)</f>
        <v/>
      </c>
      <c r="AC95" s="1229" t="str">
        <f>IF(ISBLANK(E95),"",F95)</f>
        <v/>
      </c>
      <c r="AD95" s="1230" t="str">
        <f>IF(ISBLANK(N95),"",K95)</f>
        <v/>
      </c>
      <c r="AE95" s="1229" t="str">
        <f>IF(ISBLANK(N95),"",L95)</f>
        <v/>
      </c>
      <c r="AF95" s="1231" t="str">
        <f>IF(ISBLANK(N95),"",O95)</f>
        <v/>
      </c>
      <c r="AG95" s="1176"/>
      <c r="AH95" s="1176"/>
      <c r="AI95" s="1176"/>
      <c r="AJ95" s="1176"/>
      <c r="AK95" s="1176"/>
      <c r="AL95" s="1176"/>
      <c r="AM95" s="1176"/>
      <c r="AN95" s="1176"/>
      <c r="AO95" s="1176"/>
      <c r="AP95" s="1176"/>
      <c r="AQ95" s="1176"/>
    </row>
    <row r="96" spans="1:43" ht="18" customHeight="1">
      <c r="A96" s="1179"/>
      <c r="B96" s="1212" t="str">
        <f>B91</f>
        <v>A-09</v>
      </c>
      <c r="C96" s="1240" t="s">
        <v>1267</v>
      </c>
      <c r="D96" s="1241"/>
      <c r="E96" s="1242"/>
      <c r="F96" s="7762"/>
      <c r="G96" s="7763"/>
      <c r="H96" s="7763"/>
      <c r="I96" s="7764"/>
      <c r="J96" s="1227"/>
      <c r="K96" s="1212" t="str">
        <f>K91</f>
        <v>A-10</v>
      </c>
      <c r="L96" s="1240" t="s">
        <v>1267</v>
      </c>
      <c r="M96" s="1241"/>
      <c r="N96" s="1242"/>
      <c r="O96" s="7762"/>
      <c r="P96" s="7763"/>
      <c r="Q96" s="7763"/>
      <c r="R96" s="7764"/>
      <c r="S96" s="1176"/>
      <c r="T96" s="1228" t="str">
        <f>IF(ISBLANK(D96),"",B96)</f>
        <v/>
      </c>
      <c r="U96" s="1229" t="str">
        <f t="shared" si="53"/>
        <v/>
      </c>
      <c r="V96" s="1229" t="str">
        <f t="shared" si="54"/>
        <v/>
      </c>
      <c r="W96" s="1230" t="str">
        <f t="shared" si="50"/>
        <v/>
      </c>
      <c r="X96" s="1229" t="str">
        <f t="shared" si="51"/>
        <v/>
      </c>
      <c r="Y96" s="1231" t="str">
        <f t="shared" si="52"/>
        <v/>
      </c>
      <c r="Z96" s="1176"/>
      <c r="AA96" s="1228" t="str">
        <f t="shared" ref="AA96:AA110" si="55">IF(ISBLANK(E96),"",B96)</f>
        <v/>
      </c>
      <c r="AB96" s="1229" t="str">
        <f t="shared" ref="AB96:AB110" si="56">IF(ISBLANK(E96),"",L96)</f>
        <v/>
      </c>
      <c r="AC96" s="1229" t="str">
        <f t="shared" ref="AC96:AC110" si="57">IF(ISBLANK(E96),"",F96)</f>
        <v/>
      </c>
      <c r="AD96" s="1230" t="str">
        <f t="shared" ref="AD96:AD110" si="58">IF(ISBLANK(N96),"",K96)</f>
        <v/>
      </c>
      <c r="AE96" s="1229" t="str">
        <f t="shared" ref="AE96:AE110" si="59">IF(ISBLANK(N96),"",L96)</f>
        <v/>
      </c>
      <c r="AF96" s="1231" t="str">
        <f t="shared" ref="AF96:AF110" si="60">IF(ISBLANK(N96),"",O96)</f>
        <v/>
      </c>
      <c r="AG96" s="1176"/>
      <c r="AH96" s="1176"/>
      <c r="AI96" s="1176"/>
      <c r="AJ96" s="1176"/>
      <c r="AK96" s="1176"/>
      <c r="AL96" s="1176"/>
      <c r="AM96" s="1176"/>
      <c r="AN96" s="1176"/>
      <c r="AO96" s="1176"/>
      <c r="AP96" s="1176"/>
      <c r="AQ96" s="1176"/>
    </row>
    <row r="97" spans="1:43" ht="18" customHeight="1">
      <c r="A97" s="1179"/>
      <c r="B97" s="1212" t="str">
        <f>B91</f>
        <v>A-09</v>
      </c>
      <c r="C97" s="1240" t="s">
        <v>1204</v>
      </c>
      <c r="D97" s="1241"/>
      <c r="E97" s="1242"/>
      <c r="F97" s="7762"/>
      <c r="G97" s="7763"/>
      <c r="H97" s="7763"/>
      <c r="I97" s="7764"/>
      <c r="J97" s="1227"/>
      <c r="K97" s="1212" t="str">
        <f>K91</f>
        <v>A-10</v>
      </c>
      <c r="L97" s="1240" t="s">
        <v>1268</v>
      </c>
      <c r="M97" s="1241"/>
      <c r="N97" s="1242"/>
      <c r="O97" s="7762"/>
      <c r="P97" s="7763"/>
      <c r="Q97" s="7763"/>
      <c r="R97" s="7764"/>
      <c r="S97" s="1176"/>
      <c r="T97" s="1228" t="str">
        <f>IF(ISBLANK(D97),"",B97)</f>
        <v/>
      </c>
      <c r="U97" s="1229" t="str">
        <f t="shared" si="53"/>
        <v/>
      </c>
      <c r="V97" s="1229" t="str">
        <f t="shared" si="54"/>
        <v/>
      </c>
      <c r="W97" s="1230" t="str">
        <f t="shared" si="50"/>
        <v/>
      </c>
      <c r="X97" s="1229" t="str">
        <f t="shared" si="51"/>
        <v/>
      </c>
      <c r="Y97" s="1231" t="str">
        <f t="shared" si="52"/>
        <v/>
      </c>
      <c r="Z97" s="1176"/>
      <c r="AA97" s="1228" t="str">
        <f t="shared" si="55"/>
        <v/>
      </c>
      <c r="AB97" s="1229" t="str">
        <f t="shared" si="56"/>
        <v/>
      </c>
      <c r="AC97" s="1229" t="str">
        <f t="shared" si="57"/>
        <v/>
      </c>
      <c r="AD97" s="1230" t="str">
        <f t="shared" si="58"/>
        <v/>
      </c>
      <c r="AE97" s="1229" t="str">
        <f t="shared" si="59"/>
        <v/>
      </c>
      <c r="AF97" s="1231" t="str">
        <f t="shared" si="60"/>
        <v/>
      </c>
      <c r="AG97" s="1176"/>
      <c r="AH97" s="1176"/>
      <c r="AI97" s="1176"/>
      <c r="AJ97" s="1176"/>
      <c r="AK97" s="1176"/>
      <c r="AL97" s="1176"/>
      <c r="AM97" s="1176"/>
      <c r="AN97" s="1176"/>
      <c r="AO97" s="1176"/>
      <c r="AP97" s="1176"/>
      <c r="AQ97" s="1176"/>
    </row>
    <row r="98" spans="1:43" ht="18" customHeight="1">
      <c r="A98" s="1179"/>
      <c r="B98" s="1212" t="str">
        <f>B91</f>
        <v>A-09</v>
      </c>
      <c r="C98" s="1240" t="s">
        <v>1256</v>
      </c>
      <c r="D98" s="1241"/>
      <c r="E98" s="1242"/>
      <c r="F98" s="7762"/>
      <c r="G98" s="7763"/>
      <c r="H98" s="7763"/>
      <c r="I98" s="7764"/>
      <c r="J98" s="1227"/>
      <c r="K98" s="1212" t="str">
        <f>K91</f>
        <v>A-10</v>
      </c>
      <c r="L98" s="1240" t="s">
        <v>1204</v>
      </c>
      <c r="M98" s="1241"/>
      <c r="N98" s="1242"/>
      <c r="O98" s="7762"/>
      <c r="P98" s="7763"/>
      <c r="Q98" s="7763"/>
      <c r="R98" s="7764"/>
      <c r="S98" s="1176"/>
      <c r="T98" s="1228"/>
      <c r="U98" s="1229" t="str">
        <f t="shared" si="53"/>
        <v/>
      </c>
      <c r="V98" s="1229" t="str">
        <f t="shared" si="54"/>
        <v/>
      </c>
      <c r="W98" s="1230" t="str">
        <f t="shared" si="50"/>
        <v/>
      </c>
      <c r="X98" s="1229" t="str">
        <f t="shared" si="51"/>
        <v/>
      </c>
      <c r="Y98" s="1231" t="str">
        <f t="shared" si="52"/>
        <v/>
      </c>
      <c r="Z98" s="1176"/>
      <c r="AA98" s="1228" t="str">
        <f t="shared" si="55"/>
        <v/>
      </c>
      <c r="AB98" s="1229" t="str">
        <f t="shared" si="56"/>
        <v/>
      </c>
      <c r="AC98" s="1229" t="str">
        <f t="shared" si="57"/>
        <v/>
      </c>
      <c r="AD98" s="1230" t="str">
        <f t="shared" si="58"/>
        <v/>
      </c>
      <c r="AE98" s="1229" t="str">
        <f t="shared" si="59"/>
        <v/>
      </c>
      <c r="AF98" s="1231" t="str">
        <f t="shared" si="60"/>
        <v/>
      </c>
      <c r="AG98" s="1176"/>
      <c r="AH98" s="1176"/>
      <c r="AI98" s="1176"/>
      <c r="AJ98" s="1176"/>
      <c r="AK98" s="1176"/>
      <c r="AL98" s="1176"/>
      <c r="AM98" s="1176"/>
      <c r="AN98" s="1176"/>
      <c r="AO98" s="1176"/>
      <c r="AP98" s="1176"/>
      <c r="AQ98" s="1176"/>
    </row>
    <row r="99" spans="1:43" ht="18" customHeight="1">
      <c r="A99" s="1179"/>
      <c r="B99" s="1212" t="str">
        <f>B91</f>
        <v>A-09</v>
      </c>
      <c r="C99" s="1240" t="s">
        <v>1269</v>
      </c>
      <c r="D99" s="1241"/>
      <c r="E99" s="1242"/>
      <c r="F99" s="7762"/>
      <c r="G99" s="7763"/>
      <c r="H99" s="7763"/>
      <c r="I99" s="7764"/>
      <c r="J99" s="1227"/>
      <c r="K99" s="1212" t="str">
        <f>K91</f>
        <v>A-10</v>
      </c>
      <c r="L99" s="1240" t="s">
        <v>1270</v>
      </c>
      <c r="M99" s="1241"/>
      <c r="N99" s="1242"/>
      <c r="O99" s="7762"/>
      <c r="P99" s="7763"/>
      <c r="Q99" s="7763"/>
      <c r="R99" s="7764"/>
      <c r="S99" s="1176"/>
      <c r="T99" s="1228"/>
      <c r="U99" s="1229" t="str">
        <f t="shared" si="53"/>
        <v/>
      </c>
      <c r="V99" s="1229" t="str">
        <f t="shared" si="54"/>
        <v/>
      </c>
      <c r="W99" s="1230" t="str">
        <f t="shared" si="50"/>
        <v/>
      </c>
      <c r="X99" s="1229" t="str">
        <f t="shared" si="51"/>
        <v/>
      </c>
      <c r="Y99" s="1231" t="str">
        <f t="shared" si="52"/>
        <v/>
      </c>
      <c r="Z99" s="1176"/>
      <c r="AA99" s="1228" t="str">
        <f t="shared" si="55"/>
        <v/>
      </c>
      <c r="AB99" s="1229" t="str">
        <f t="shared" si="56"/>
        <v/>
      </c>
      <c r="AC99" s="1229" t="str">
        <f t="shared" si="57"/>
        <v/>
      </c>
      <c r="AD99" s="1230" t="str">
        <f t="shared" si="58"/>
        <v/>
      </c>
      <c r="AE99" s="1229" t="str">
        <f t="shared" si="59"/>
        <v/>
      </c>
      <c r="AF99" s="1231" t="str">
        <f t="shared" si="60"/>
        <v/>
      </c>
      <c r="AG99" s="1176"/>
      <c r="AH99" s="1176"/>
      <c r="AI99" s="1176"/>
      <c r="AJ99" s="1176"/>
      <c r="AK99" s="1176"/>
      <c r="AL99" s="1176"/>
      <c r="AM99" s="1176"/>
      <c r="AN99" s="1176"/>
      <c r="AO99" s="1176"/>
      <c r="AP99" s="1176"/>
      <c r="AQ99" s="1176"/>
    </row>
    <row r="100" spans="1:43" ht="18" customHeight="1">
      <c r="A100" s="1179"/>
      <c r="B100" s="1212" t="str">
        <f>B91</f>
        <v>A-09</v>
      </c>
      <c r="C100" s="1240" t="s">
        <v>1257</v>
      </c>
      <c r="D100" s="1241"/>
      <c r="E100" s="1242"/>
      <c r="F100" s="7762"/>
      <c r="G100" s="7763"/>
      <c r="H100" s="7763"/>
      <c r="I100" s="7764"/>
      <c r="J100" s="1227"/>
      <c r="K100" s="1212" t="str">
        <f>K91</f>
        <v>A-10</v>
      </c>
      <c r="L100" s="1240" t="s">
        <v>1269</v>
      </c>
      <c r="M100" s="1241"/>
      <c r="N100" s="1242"/>
      <c r="O100" s="7762"/>
      <c r="P100" s="7763"/>
      <c r="Q100" s="7763"/>
      <c r="R100" s="7764"/>
      <c r="S100" s="1176"/>
      <c r="T100" s="1228"/>
      <c r="U100" s="1229" t="str">
        <f t="shared" si="53"/>
        <v/>
      </c>
      <c r="V100" s="1229" t="str">
        <f t="shared" si="54"/>
        <v/>
      </c>
      <c r="W100" s="1230" t="str">
        <f t="shared" si="50"/>
        <v/>
      </c>
      <c r="X100" s="1229" t="str">
        <f t="shared" si="51"/>
        <v/>
      </c>
      <c r="Y100" s="1231" t="str">
        <f t="shared" si="52"/>
        <v/>
      </c>
      <c r="Z100" s="1176"/>
      <c r="AA100" s="1228" t="str">
        <f t="shared" si="55"/>
        <v/>
      </c>
      <c r="AB100" s="1229" t="str">
        <f t="shared" si="56"/>
        <v/>
      </c>
      <c r="AC100" s="1229" t="str">
        <f t="shared" si="57"/>
        <v/>
      </c>
      <c r="AD100" s="1230" t="str">
        <f t="shared" si="58"/>
        <v/>
      </c>
      <c r="AE100" s="1229" t="str">
        <f t="shared" si="59"/>
        <v/>
      </c>
      <c r="AF100" s="1231" t="str">
        <f t="shared" si="60"/>
        <v/>
      </c>
      <c r="AG100" s="1176"/>
      <c r="AH100" s="1176"/>
      <c r="AI100" s="1176"/>
      <c r="AJ100" s="1176"/>
      <c r="AK100" s="1176"/>
      <c r="AL100" s="1176"/>
      <c r="AM100" s="1176"/>
      <c r="AN100" s="1176"/>
      <c r="AO100" s="1176"/>
      <c r="AP100" s="1176"/>
      <c r="AQ100" s="1176"/>
    </row>
    <row r="101" spans="1:43" ht="18" customHeight="1">
      <c r="A101" s="1179"/>
      <c r="B101" s="1212" t="str">
        <f>B91</f>
        <v>A-09</v>
      </c>
      <c r="C101" s="1240" t="s">
        <v>1271</v>
      </c>
      <c r="D101" s="1241"/>
      <c r="E101" s="1242"/>
      <c r="F101" s="7762"/>
      <c r="G101" s="7763"/>
      <c r="H101" s="7763"/>
      <c r="I101" s="7764"/>
      <c r="J101" s="1227"/>
      <c r="K101" s="1212" t="str">
        <f>K91</f>
        <v>A-10</v>
      </c>
      <c r="L101" s="1240" t="s">
        <v>1257</v>
      </c>
      <c r="M101" s="1241"/>
      <c r="N101" s="1242"/>
      <c r="O101" s="7762"/>
      <c r="P101" s="7763"/>
      <c r="Q101" s="7763"/>
      <c r="R101" s="7764"/>
      <c r="S101" s="1176"/>
      <c r="T101" s="1228"/>
      <c r="U101" s="1229" t="str">
        <f t="shared" si="53"/>
        <v/>
      </c>
      <c r="V101" s="1229" t="str">
        <f t="shared" si="54"/>
        <v/>
      </c>
      <c r="W101" s="1230" t="str">
        <f t="shared" si="50"/>
        <v/>
      </c>
      <c r="X101" s="1229" t="str">
        <f t="shared" si="51"/>
        <v/>
      </c>
      <c r="Y101" s="1231" t="str">
        <f t="shared" si="52"/>
        <v/>
      </c>
      <c r="Z101" s="1176"/>
      <c r="AA101" s="1228" t="str">
        <f t="shared" si="55"/>
        <v/>
      </c>
      <c r="AB101" s="1229" t="str">
        <f t="shared" si="56"/>
        <v/>
      </c>
      <c r="AC101" s="1229" t="str">
        <f t="shared" si="57"/>
        <v/>
      </c>
      <c r="AD101" s="1230" t="str">
        <f t="shared" si="58"/>
        <v/>
      </c>
      <c r="AE101" s="1229" t="str">
        <f t="shared" si="59"/>
        <v/>
      </c>
      <c r="AF101" s="1231" t="str">
        <f t="shared" si="60"/>
        <v/>
      </c>
      <c r="AG101" s="1176"/>
      <c r="AH101" s="1176"/>
      <c r="AI101" s="1176"/>
      <c r="AJ101" s="1176"/>
      <c r="AK101" s="1176"/>
      <c r="AL101" s="1176"/>
      <c r="AM101" s="1176"/>
      <c r="AN101" s="1176"/>
      <c r="AO101" s="1176"/>
      <c r="AP101" s="1176"/>
      <c r="AQ101" s="1176"/>
    </row>
    <row r="102" spans="1:43" ht="18" customHeight="1">
      <c r="A102" s="1179"/>
      <c r="B102" s="1212" t="str">
        <f>B91</f>
        <v>A-09</v>
      </c>
      <c r="C102" s="1240" t="s">
        <v>1272</v>
      </c>
      <c r="D102" s="1241"/>
      <c r="E102" s="1242"/>
      <c r="F102" s="7762"/>
      <c r="G102" s="7763"/>
      <c r="H102" s="7763"/>
      <c r="I102" s="7764"/>
      <c r="J102" s="1227"/>
      <c r="K102" s="1212" t="str">
        <f>K91</f>
        <v>A-10</v>
      </c>
      <c r="L102" s="1240" t="s">
        <v>1271</v>
      </c>
      <c r="M102" s="1241"/>
      <c r="N102" s="1242"/>
      <c r="O102" s="7762"/>
      <c r="P102" s="7763"/>
      <c r="Q102" s="7763"/>
      <c r="R102" s="7764"/>
      <c r="S102" s="1176"/>
      <c r="T102" s="1228"/>
      <c r="U102" s="1229" t="str">
        <f t="shared" si="53"/>
        <v/>
      </c>
      <c r="V102" s="1229" t="str">
        <f t="shared" si="54"/>
        <v/>
      </c>
      <c r="W102" s="1230" t="str">
        <f t="shared" si="50"/>
        <v/>
      </c>
      <c r="X102" s="1229" t="str">
        <f t="shared" si="51"/>
        <v/>
      </c>
      <c r="Y102" s="1231" t="str">
        <f t="shared" si="52"/>
        <v/>
      </c>
      <c r="Z102" s="1176"/>
      <c r="AA102" s="1228" t="str">
        <f t="shared" si="55"/>
        <v/>
      </c>
      <c r="AB102" s="1229" t="str">
        <f t="shared" si="56"/>
        <v/>
      </c>
      <c r="AC102" s="1229" t="str">
        <f t="shared" si="57"/>
        <v/>
      </c>
      <c r="AD102" s="1230" t="str">
        <f t="shared" si="58"/>
        <v/>
      </c>
      <c r="AE102" s="1229" t="str">
        <f t="shared" si="59"/>
        <v/>
      </c>
      <c r="AF102" s="1231" t="str">
        <f t="shared" si="60"/>
        <v/>
      </c>
      <c r="AG102" s="1176"/>
      <c r="AH102" s="1176"/>
      <c r="AI102" s="1176"/>
      <c r="AJ102" s="1176"/>
      <c r="AK102" s="1176"/>
      <c r="AL102" s="1176"/>
      <c r="AM102" s="1176"/>
      <c r="AN102" s="1176"/>
      <c r="AO102" s="1176"/>
      <c r="AP102" s="1176"/>
      <c r="AQ102" s="1176"/>
    </row>
    <row r="103" spans="1:43" ht="18" customHeight="1">
      <c r="A103" s="1179"/>
      <c r="B103" s="1212" t="str">
        <f>B91</f>
        <v>A-09</v>
      </c>
      <c r="C103" s="1240" t="s">
        <v>1259</v>
      </c>
      <c r="D103" s="1241"/>
      <c r="E103" s="1242"/>
      <c r="F103" s="7762"/>
      <c r="G103" s="7763"/>
      <c r="H103" s="7763"/>
      <c r="I103" s="7764"/>
      <c r="J103" s="1227"/>
      <c r="K103" s="1212" t="str">
        <f>K91</f>
        <v>A-10</v>
      </c>
      <c r="L103" s="1240" t="s">
        <v>1272</v>
      </c>
      <c r="M103" s="1241"/>
      <c r="N103" s="1242"/>
      <c r="O103" s="7762"/>
      <c r="P103" s="7763"/>
      <c r="Q103" s="7763"/>
      <c r="R103" s="7764"/>
      <c r="S103" s="1176"/>
      <c r="T103" s="1228"/>
      <c r="U103" s="1229" t="str">
        <f t="shared" si="53"/>
        <v/>
      </c>
      <c r="V103" s="1229" t="str">
        <f t="shared" si="54"/>
        <v/>
      </c>
      <c r="W103" s="1230" t="str">
        <f t="shared" si="50"/>
        <v/>
      </c>
      <c r="X103" s="1229" t="str">
        <f t="shared" si="51"/>
        <v/>
      </c>
      <c r="Y103" s="1231" t="str">
        <f t="shared" si="52"/>
        <v/>
      </c>
      <c r="Z103" s="1176"/>
      <c r="AA103" s="1228" t="str">
        <f t="shared" si="55"/>
        <v/>
      </c>
      <c r="AB103" s="1229" t="str">
        <f t="shared" si="56"/>
        <v/>
      </c>
      <c r="AC103" s="1229" t="str">
        <f t="shared" si="57"/>
        <v/>
      </c>
      <c r="AD103" s="1230" t="str">
        <f t="shared" si="58"/>
        <v/>
      </c>
      <c r="AE103" s="1229" t="str">
        <f t="shared" si="59"/>
        <v/>
      </c>
      <c r="AF103" s="1231" t="str">
        <f t="shared" si="60"/>
        <v/>
      </c>
      <c r="AG103" s="1176"/>
      <c r="AH103" s="1176"/>
      <c r="AI103" s="1176"/>
      <c r="AJ103" s="1176"/>
      <c r="AK103" s="1176"/>
      <c r="AL103" s="1176"/>
      <c r="AM103" s="1176"/>
      <c r="AN103" s="1176"/>
      <c r="AO103" s="1176"/>
      <c r="AP103" s="1176"/>
      <c r="AQ103" s="1176"/>
    </row>
    <row r="104" spans="1:43" ht="18" customHeight="1">
      <c r="A104" s="1179"/>
      <c r="B104" s="1212" t="str">
        <f>B91</f>
        <v>A-09</v>
      </c>
      <c r="C104" s="1240"/>
      <c r="D104" s="1241"/>
      <c r="E104" s="1242"/>
      <c r="F104" s="7762"/>
      <c r="G104" s="7763"/>
      <c r="H104" s="7763"/>
      <c r="I104" s="7764"/>
      <c r="J104" s="1227"/>
      <c r="K104" s="1212" t="str">
        <f>K91</f>
        <v>A-10</v>
      </c>
      <c r="L104" s="1240" t="s">
        <v>1259</v>
      </c>
      <c r="M104" s="1241"/>
      <c r="N104" s="1242"/>
      <c r="O104" s="7762"/>
      <c r="P104" s="7763"/>
      <c r="Q104" s="7763"/>
      <c r="R104" s="7764"/>
      <c r="S104" s="1176"/>
      <c r="T104" s="1228"/>
      <c r="U104" s="1229" t="str">
        <f t="shared" si="53"/>
        <v/>
      </c>
      <c r="V104" s="1229" t="str">
        <f t="shared" si="54"/>
        <v/>
      </c>
      <c r="W104" s="1230" t="str">
        <f t="shared" si="50"/>
        <v/>
      </c>
      <c r="X104" s="1229" t="str">
        <f t="shared" si="51"/>
        <v/>
      </c>
      <c r="Y104" s="1231" t="str">
        <f t="shared" si="52"/>
        <v/>
      </c>
      <c r="Z104" s="1176"/>
      <c r="AA104" s="1228" t="str">
        <f t="shared" si="55"/>
        <v/>
      </c>
      <c r="AB104" s="1229" t="str">
        <f t="shared" si="56"/>
        <v/>
      </c>
      <c r="AC104" s="1229" t="str">
        <f t="shared" si="57"/>
        <v/>
      </c>
      <c r="AD104" s="1230" t="str">
        <f t="shared" si="58"/>
        <v/>
      </c>
      <c r="AE104" s="1229" t="str">
        <f t="shared" si="59"/>
        <v/>
      </c>
      <c r="AF104" s="1231" t="str">
        <f t="shared" si="60"/>
        <v/>
      </c>
      <c r="AG104" s="1176"/>
      <c r="AH104" s="1176"/>
      <c r="AI104" s="1176"/>
      <c r="AJ104" s="1176"/>
      <c r="AK104" s="1176"/>
      <c r="AL104" s="1176"/>
      <c r="AM104" s="1176"/>
      <c r="AN104" s="1176"/>
      <c r="AO104" s="1176"/>
      <c r="AP104" s="1176"/>
      <c r="AQ104" s="1176"/>
    </row>
    <row r="105" spans="1:43" ht="18" customHeight="1">
      <c r="A105" s="1179"/>
      <c r="B105" s="1212" t="str">
        <f>B91</f>
        <v>A-09</v>
      </c>
      <c r="C105" s="1240"/>
      <c r="D105" s="1241"/>
      <c r="E105" s="1242"/>
      <c r="F105" s="7762"/>
      <c r="G105" s="7763"/>
      <c r="H105" s="7763"/>
      <c r="I105" s="7764"/>
      <c r="J105" s="1227"/>
      <c r="K105" s="1212" t="str">
        <f>K91</f>
        <v>A-10</v>
      </c>
      <c r="L105" s="1240"/>
      <c r="M105" s="1241"/>
      <c r="N105" s="1242"/>
      <c r="O105" s="7762"/>
      <c r="P105" s="7763"/>
      <c r="Q105" s="7763"/>
      <c r="R105" s="7764"/>
      <c r="S105" s="1176"/>
      <c r="T105" s="1228"/>
      <c r="U105" s="1229" t="str">
        <f t="shared" si="53"/>
        <v/>
      </c>
      <c r="V105" s="1229" t="str">
        <f t="shared" si="54"/>
        <v/>
      </c>
      <c r="W105" s="1230" t="str">
        <f t="shared" si="50"/>
        <v/>
      </c>
      <c r="X105" s="1229" t="str">
        <f t="shared" si="51"/>
        <v/>
      </c>
      <c r="Y105" s="1231" t="str">
        <f t="shared" si="52"/>
        <v/>
      </c>
      <c r="Z105" s="1176"/>
      <c r="AA105" s="1228" t="str">
        <f t="shared" si="55"/>
        <v/>
      </c>
      <c r="AB105" s="1229" t="str">
        <f t="shared" si="56"/>
        <v/>
      </c>
      <c r="AC105" s="1229" t="str">
        <f t="shared" si="57"/>
        <v/>
      </c>
      <c r="AD105" s="1230" t="str">
        <f t="shared" si="58"/>
        <v/>
      </c>
      <c r="AE105" s="1229" t="str">
        <f t="shared" si="59"/>
        <v/>
      </c>
      <c r="AF105" s="1231" t="str">
        <f t="shared" si="60"/>
        <v/>
      </c>
      <c r="AG105" s="1176"/>
      <c r="AH105" s="1176"/>
      <c r="AI105" s="1176"/>
      <c r="AJ105" s="1176"/>
      <c r="AK105" s="1176"/>
      <c r="AL105" s="1176"/>
      <c r="AM105" s="1176"/>
      <c r="AN105" s="1176"/>
      <c r="AO105" s="1176"/>
      <c r="AP105" s="1176"/>
      <c r="AQ105" s="1176"/>
    </row>
    <row r="106" spans="1:43" ht="18" customHeight="1">
      <c r="A106" s="1179"/>
      <c r="B106" s="1212" t="str">
        <f>B91</f>
        <v>A-09</v>
      </c>
      <c r="C106" s="1240"/>
      <c r="D106" s="1241"/>
      <c r="E106" s="1242"/>
      <c r="F106" s="7762"/>
      <c r="G106" s="7763"/>
      <c r="H106" s="7763"/>
      <c r="I106" s="7764"/>
      <c r="J106" s="1227"/>
      <c r="K106" s="1212" t="str">
        <f>K91</f>
        <v>A-10</v>
      </c>
      <c r="L106" s="1240"/>
      <c r="M106" s="1241"/>
      <c r="N106" s="1242"/>
      <c r="O106" s="7762"/>
      <c r="P106" s="7763"/>
      <c r="Q106" s="7763"/>
      <c r="R106" s="7764"/>
      <c r="S106" s="1176"/>
      <c r="T106" s="1228"/>
      <c r="U106" s="1229" t="str">
        <f t="shared" si="53"/>
        <v/>
      </c>
      <c r="V106" s="1229" t="str">
        <f t="shared" si="54"/>
        <v/>
      </c>
      <c r="W106" s="1230" t="str">
        <f t="shared" si="50"/>
        <v/>
      </c>
      <c r="X106" s="1229" t="str">
        <f t="shared" si="51"/>
        <v/>
      </c>
      <c r="Y106" s="1231" t="str">
        <f t="shared" si="52"/>
        <v/>
      </c>
      <c r="Z106" s="1176"/>
      <c r="AA106" s="1228" t="str">
        <f t="shared" si="55"/>
        <v/>
      </c>
      <c r="AB106" s="1229" t="str">
        <f t="shared" si="56"/>
        <v/>
      </c>
      <c r="AC106" s="1229" t="str">
        <f t="shared" si="57"/>
        <v/>
      </c>
      <c r="AD106" s="1230" t="str">
        <f t="shared" si="58"/>
        <v/>
      </c>
      <c r="AE106" s="1229" t="str">
        <f t="shared" si="59"/>
        <v/>
      </c>
      <c r="AF106" s="1231" t="str">
        <f t="shared" si="60"/>
        <v/>
      </c>
      <c r="AG106" s="1176"/>
      <c r="AH106" s="1176"/>
      <c r="AI106" s="1176"/>
      <c r="AJ106" s="1176"/>
      <c r="AK106" s="1176"/>
      <c r="AL106" s="1176"/>
      <c r="AM106" s="1176"/>
      <c r="AN106" s="1176"/>
      <c r="AO106" s="1176"/>
      <c r="AP106" s="1176"/>
      <c r="AQ106" s="1176"/>
    </row>
    <row r="107" spans="1:43" ht="18" customHeight="1">
      <c r="A107" s="1179"/>
      <c r="B107" s="1212" t="str">
        <f>B91</f>
        <v>A-09</v>
      </c>
      <c r="C107" s="1240"/>
      <c r="D107" s="1241"/>
      <c r="E107" s="1242"/>
      <c r="F107" s="7762"/>
      <c r="G107" s="7763"/>
      <c r="H107" s="7763"/>
      <c r="I107" s="7764"/>
      <c r="J107" s="1227"/>
      <c r="K107" s="1212" t="str">
        <f>K91</f>
        <v>A-10</v>
      </c>
      <c r="L107" s="1240"/>
      <c r="M107" s="1241"/>
      <c r="N107" s="1242"/>
      <c r="O107" s="7762"/>
      <c r="P107" s="7763"/>
      <c r="Q107" s="7763"/>
      <c r="R107" s="7764"/>
      <c r="S107" s="1176"/>
      <c r="T107" s="1228"/>
      <c r="U107" s="1229" t="str">
        <f t="shared" si="53"/>
        <v/>
      </c>
      <c r="V107" s="1229" t="str">
        <f t="shared" si="54"/>
        <v/>
      </c>
      <c r="W107" s="1230" t="str">
        <f t="shared" si="50"/>
        <v/>
      </c>
      <c r="X107" s="1229" t="str">
        <f t="shared" si="51"/>
        <v/>
      </c>
      <c r="Y107" s="1231" t="str">
        <f t="shared" si="52"/>
        <v/>
      </c>
      <c r="Z107" s="1176"/>
      <c r="AA107" s="1228" t="str">
        <f t="shared" si="55"/>
        <v/>
      </c>
      <c r="AB107" s="1229" t="str">
        <f t="shared" si="56"/>
        <v/>
      </c>
      <c r="AC107" s="1229" t="str">
        <f t="shared" si="57"/>
        <v/>
      </c>
      <c r="AD107" s="1230" t="str">
        <f t="shared" si="58"/>
        <v/>
      </c>
      <c r="AE107" s="1229" t="str">
        <f t="shared" si="59"/>
        <v/>
      </c>
      <c r="AF107" s="1231" t="str">
        <f t="shared" si="60"/>
        <v/>
      </c>
      <c r="AG107" s="1176"/>
      <c r="AH107" s="1176"/>
      <c r="AI107" s="1176"/>
      <c r="AJ107" s="1176"/>
      <c r="AK107" s="1176"/>
      <c r="AL107" s="1176"/>
      <c r="AM107" s="1176"/>
      <c r="AN107" s="1176"/>
      <c r="AO107" s="1176"/>
      <c r="AP107" s="1176"/>
      <c r="AQ107" s="1176"/>
    </row>
    <row r="108" spans="1:43" ht="18" customHeight="1">
      <c r="A108" s="1179"/>
      <c r="B108" s="1212" t="str">
        <f>B91</f>
        <v>A-09</v>
      </c>
      <c r="C108" s="1240"/>
      <c r="D108" s="1241"/>
      <c r="E108" s="1242"/>
      <c r="F108" s="7762"/>
      <c r="G108" s="7763"/>
      <c r="H108" s="7763"/>
      <c r="I108" s="7764"/>
      <c r="J108" s="1227"/>
      <c r="K108" s="1212" t="str">
        <f>K91</f>
        <v>A-10</v>
      </c>
      <c r="L108" s="1240"/>
      <c r="M108" s="1241"/>
      <c r="N108" s="1242"/>
      <c r="O108" s="7762"/>
      <c r="P108" s="7763"/>
      <c r="Q108" s="7763"/>
      <c r="R108" s="7764"/>
      <c r="S108" s="1176"/>
      <c r="T108" s="1228"/>
      <c r="U108" s="1229" t="str">
        <f t="shared" si="53"/>
        <v/>
      </c>
      <c r="V108" s="1229" t="str">
        <f t="shared" si="54"/>
        <v/>
      </c>
      <c r="W108" s="1230" t="str">
        <f t="shared" si="50"/>
        <v/>
      </c>
      <c r="X108" s="1229" t="str">
        <f t="shared" si="51"/>
        <v/>
      </c>
      <c r="Y108" s="1231" t="str">
        <f t="shared" si="52"/>
        <v/>
      </c>
      <c r="Z108" s="1176"/>
      <c r="AA108" s="1228" t="str">
        <f t="shared" si="55"/>
        <v/>
      </c>
      <c r="AB108" s="1229" t="str">
        <f t="shared" si="56"/>
        <v/>
      </c>
      <c r="AC108" s="1229" t="str">
        <f t="shared" si="57"/>
        <v/>
      </c>
      <c r="AD108" s="1230" t="str">
        <f t="shared" si="58"/>
        <v/>
      </c>
      <c r="AE108" s="1229" t="str">
        <f t="shared" si="59"/>
        <v/>
      </c>
      <c r="AF108" s="1231" t="str">
        <f t="shared" si="60"/>
        <v/>
      </c>
      <c r="AG108" s="1176"/>
      <c r="AH108" s="1176"/>
      <c r="AI108" s="1176"/>
      <c r="AJ108" s="1176"/>
      <c r="AK108" s="1176"/>
      <c r="AL108" s="1176"/>
      <c r="AM108" s="1176"/>
      <c r="AN108" s="1176"/>
      <c r="AO108" s="1176"/>
      <c r="AP108" s="1176"/>
      <c r="AQ108" s="1176"/>
    </row>
    <row r="109" spans="1:43" ht="18" customHeight="1">
      <c r="A109" s="1179"/>
      <c r="B109" s="1212" t="str">
        <f>B91</f>
        <v>A-09</v>
      </c>
      <c r="C109" s="1240"/>
      <c r="D109" s="1241"/>
      <c r="E109" s="1242"/>
      <c r="F109" s="7762"/>
      <c r="G109" s="7763"/>
      <c r="H109" s="7763"/>
      <c r="I109" s="7764"/>
      <c r="J109" s="1227"/>
      <c r="K109" s="1212" t="str">
        <f>K91</f>
        <v>A-10</v>
      </c>
      <c r="L109" s="1240"/>
      <c r="M109" s="1241"/>
      <c r="N109" s="1242"/>
      <c r="O109" s="7762"/>
      <c r="P109" s="7763"/>
      <c r="Q109" s="7763"/>
      <c r="R109" s="7764"/>
      <c r="S109" s="1176"/>
      <c r="T109" s="1228"/>
      <c r="U109" s="1229" t="str">
        <f t="shared" si="53"/>
        <v/>
      </c>
      <c r="V109" s="1229" t="str">
        <f t="shared" si="54"/>
        <v/>
      </c>
      <c r="W109" s="1230" t="str">
        <f t="shared" si="50"/>
        <v/>
      </c>
      <c r="X109" s="1229" t="str">
        <f t="shared" si="51"/>
        <v/>
      </c>
      <c r="Y109" s="1231" t="str">
        <f t="shared" si="52"/>
        <v/>
      </c>
      <c r="Z109" s="1176"/>
      <c r="AA109" s="1228" t="str">
        <f t="shared" si="55"/>
        <v/>
      </c>
      <c r="AB109" s="1229" t="str">
        <f t="shared" si="56"/>
        <v/>
      </c>
      <c r="AC109" s="1229" t="str">
        <f t="shared" si="57"/>
        <v/>
      </c>
      <c r="AD109" s="1230" t="str">
        <f t="shared" si="58"/>
        <v/>
      </c>
      <c r="AE109" s="1229" t="str">
        <f t="shared" si="59"/>
        <v/>
      </c>
      <c r="AF109" s="1231" t="str">
        <f t="shared" si="60"/>
        <v/>
      </c>
      <c r="AG109" s="1176"/>
      <c r="AH109" s="1176"/>
      <c r="AI109" s="1176"/>
      <c r="AJ109" s="1176"/>
      <c r="AK109" s="1176"/>
      <c r="AL109" s="1176"/>
      <c r="AM109" s="1176"/>
      <c r="AN109" s="1176"/>
      <c r="AO109" s="1176"/>
      <c r="AP109" s="1176"/>
      <c r="AQ109" s="1176"/>
    </row>
    <row r="110" spans="1:43" ht="18" customHeight="1">
      <c r="A110" s="1179"/>
      <c r="B110" s="1212" t="str">
        <f>B91</f>
        <v>A-09</v>
      </c>
      <c r="C110" s="1243"/>
      <c r="D110" s="1252"/>
      <c r="E110" s="1253"/>
      <c r="F110" s="7773"/>
      <c r="G110" s="7774"/>
      <c r="H110" s="7774"/>
      <c r="I110" s="7775"/>
      <c r="J110" s="1227"/>
      <c r="K110" s="1212" t="str">
        <f>K91</f>
        <v>A-10</v>
      </c>
      <c r="L110" s="1243" t="e">
        <f>#REF!</f>
        <v>#REF!</v>
      </c>
      <c r="M110" s="1252"/>
      <c r="N110" s="1253"/>
      <c r="O110" s="7773"/>
      <c r="P110" s="7774"/>
      <c r="Q110" s="7774"/>
      <c r="R110" s="7775"/>
      <c r="S110" s="1176"/>
      <c r="T110" s="1228"/>
      <c r="U110" s="1229" t="str">
        <f t="shared" si="53"/>
        <v/>
      </c>
      <c r="V110" s="1229" t="str">
        <f t="shared" si="54"/>
        <v/>
      </c>
      <c r="W110" s="1230" t="str">
        <f t="shared" si="50"/>
        <v/>
      </c>
      <c r="X110" s="1229" t="str">
        <f t="shared" si="51"/>
        <v/>
      </c>
      <c r="Y110" s="1231" t="str">
        <f t="shared" si="52"/>
        <v/>
      </c>
      <c r="Z110" s="1176"/>
      <c r="AA110" s="1228" t="str">
        <f t="shared" si="55"/>
        <v/>
      </c>
      <c r="AB110" s="1229" t="str">
        <f t="shared" si="56"/>
        <v/>
      </c>
      <c r="AC110" s="1229" t="str">
        <f t="shared" si="57"/>
        <v/>
      </c>
      <c r="AD110" s="1230" t="str">
        <f t="shared" si="58"/>
        <v/>
      </c>
      <c r="AE110" s="1229" t="str">
        <f t="shared" si="59"/>
        <v/>
      </c>
      <c r="AF110" s="1231" t="str">
        <f t="shared" si="60"/>
        <v/>
      </c>
      <c r="AG110" s="1176"/>
      <c r="AH110" s="1176"/>
      <c r="AI110" s="1176"/>
      <c r="AJ110" s="1176"/>
      <c r="AK110" s="1176"/>
      <c r="AL110" s="1176"/>
      <c r="AM110" s="1176"/>
      <c r="AN110" s="1176"/>
      <c r="AO110" s="1176"/>
      <c r="AP110" s="1176"/>
      <c r="AQ110" s="1176"/>
    </row>
    <row r="111" spans="1:43" ht="18" customHeight="1" thickBot="1">
      <c r="A111" s="1179"/>
      <c r="B111" s="1195" t="s">
        <v>1273</v>
      </c>
      <c r="C111" s="1196" t="s">
        <v>567</v>
      </c>
      <c r="D111" s="1197"/>
      <c r="E111" s="1198"/>
      <c r="F111" s="1198"/>
      <c r="G111" s="1198"/>
      <c r="H111" s="1199">
        <f>AI23</f>
        <v>1</v>
      </c>
      <c r="I111" s="1200">
        <f>AJ23</f>
        <v>1</v>
      </c>
      <c r="J111" s="1201"/>
      <c r="K111" s="1202" t="s">
        <v>1274</v>
      </c>
      <c r="L111" s="1196" t="s">
        <v>1275</v>
      </c>
      <c r="M111" s="1197"/>
      <c r="N111" s="1198"/>
      <c r="O111" s="1198"/>
      <c r="P111" s="1198"/>
      <c r="Q111" s="1199">
        <f>AI24</f>
        <v>1</v>
      </c>
      <c r="R111" s="1200">
        <f>AJ24</f>
        <v>1</v>
      </c>
      <c r="S111" s="1176"/>
      <c r="T111" s="1244"/>
      <c r="U111" s="1245"/>
      <c r="V111" s="1246"/>
      <c r="W111" s="1245"/>
      <c r="X111" s="1245"/>
      <c r="Y111" s="1247"/>
      <c r="Z111" s="1176"/>
      <c r="AA111" s="1244"/>
      <c r="AB111" s="1245"/>
      <c r="AC111" s="1246"/>
      <c r="AD111" s="1245"/>
      <c r="AE111" s="1245"/>
      <c r="AF111" s="1247"/>
      <c r="AG111" s="1176"/>
      <c r="AH111" s="1176"/>
      <c r="AI111" s="1176"/>
      <c r="AJ111" s="1176"/>
      <c r="AK111" s="1176"/>
      <c r="AL111" s="1176"/>
      <c r="AM111" s="1176"/>
      <c r="AN111" s="1176"/>
      <c r="AO111" s="1176"/>
      <c r="AP111" s="1176"/>
      <c r="AQ111" s="1176"/>
    </row>
    <row r="112" spans="1:43" ht="18" customHeight="1" thickBot="1">
      <c r="A112" s="1179"/>
      <c r="B112" s="1212" t="str">
        <f>B111</f>
        <v>A-11</v>
      </c>
      <c r="C112" s="1213" t="s">
        <v>1187</v>
      </c>
      <c r="D112" s="1214" t="s">
        <v>1178</v>
      </c>
      <c r="E112" s="1215" t="s">
        <v>1179</v>
      </c>
      <c r="F112" s="7768" t="s">
        <v>1188</v>
      </c>
      <c r="G112" s="7768"/>
      <c r="H112" s="7768"/>
      <c r="I112" s="7769"/>
      <c r="J112" s="1216"/>
      <c r="K112" s="1212" t="str">
        <f>K111</f>
        <v>A-12</v>
      </c>
      <c r="L112" s="1213" t="s">
        <v>1187</v>
      </c>
      <c r="M112" s="1214" t="s">
        <v>1178</v>
      </c>
      <c r="N112" s="1215" t="s">
        <v>1179</v>
      </c>
      <c r="O112" s="7768" t="s">
        <v>1188</v>
      </c>
      <c r="P112" s="7768"/>
      <c r="Q112" s="7768"/>
      <c r="R112" s="7769"/>
      <c r="S112" s="1176"/>
      <c r="T112" s="1217" t="str">
        <f>C111</f>
        <v>PREPARATIONS CHAUDES</v>
      </c>
      <c r="U112" s="1218"/>
      <c r="V112" s="1218"/>
      <c r="W112" s="1217" t="str">
        <f>L111</f>
        <v>OPERCULAGE – MISE EN BARQUETTES</v>
      </c>
      <c r="X112" s="1218"/>
      <c r="Y112" s="1219"/>
      <c r="Z112" s="1176"/>
      <c r="AA112" s="1217" t="str">
        <f>C111</f>
        <v>PREPARATIONS CHAUDES</v>
      </c>
      <c r="AB112" s="1218"/>
      <c r="AC112" s="1218"/>
      <c r="AD112" s="1217" t="str">
        <f>L111</f>
        <v>OPERCULAGE – MISE EN BARQUETTES</v>
      </c>
      <c r="AE112" s="1218"/>
      <c r="AF112" s="1219"/>
      <c r="AG112" s="1176"/>
      <c r="AH112" s="1176"/>
      <c r="AI112" s="1176"/>
      <c r="AJ112" s="1176"/>
      <c r="AK112" s="1176"/>
      <c r="AL112" s="1176"/>
      <c r="AM112" s="1176"/>
      <c r="AN112" s="1176"/>
      <c r="AO112" s="1176"/>
      <c r="AP112" s="1176"/>
      <c r="AQ112" s="1176"/>
    </row>
    <row r="113" spans="1:43" ht="18" customHeight="1">
      <c r="A113" s="1179"/>
      <c r="B113" s="1212" t="str">
        <f>B111</f>
        <v>A-11</v>
      </c>
      <c r="C113" s="1224" t="s">
        <v>1193</v>
      </c>
      <c r="D113" s="1225"/>
      <c r="E113" s="1226"/>
      <c r="F113" s="7770"/>
      <c r="G113" s="7771"/>
      <c r="H113" s="7771"/>
      <c r="I113" s="7772"/>
      <c r="J113" s="1227"/>
      <c r="K113" s="1212" t="str">
        <f>K111</f>
        <v>A-12</v>
      </c>
      <c r="L113" s="1224" t="s">
        <v>1193</v>
      </c>
      <c r="M113" s="1225"/>
      <c r="N113" s="1226"/>
      <c r="O113" s="7770"/>
      <c r="P113" s="7771"/>
      <c r="Q113" s="7771"/>
      <c r="R113" s="7772"/>
      <c r="S113" s="1176"/>
      <c r="T113" s="1228" t="str">
        <f>IF(ISBLANK(D113),"",B113)</f>
        <v/>
      </c>
      <c r="U113" s="1229" t="str">
        <f>IF(ISBLANK(D113),"",C113)</f>
        <v/>
      </c>
      <c r="V113" s="1229" t="str">
        <f>IF(ISBLANK(D113),"",F113)</f>
        <v/>
      </c>
      <c r="W113" s="1230" t="str">
        <f>IF(ISBLANK(M113),"",K113)</f>
        <v/>
      </c>
      <c r="X113" s="1229" t="str">
        <f>IF(ISBLANK(M113),"",L113)</f>
        <v/>
      </c>
      <c r="Y113" s="1231" t="str">
        <f>IF(ISBLANK(M113),"",O113)</f>
        <v/>
      </c>
      <c r="Z113" s="1176"/>
      <c r="AA113" s="1228" t="str">
        <f>IF(ISBLANK(E113),"",B113)</f>
        <v/>
      </c>
      <c r="AB113" s="1229" t="str">
        <f>IF(ISBLANK(E113),"",L113)</f>
        <v/>
      </c>
      <c r="AC113" s="1229" t="str">
        <f>IF(ISBLANK(E113),"",F113)</f>
        <v/>
      </c>
      <c r="AD113" s="1230" t="str">
        <f>IF(ISBLANK(N113),"",K113)</f>
        <v/>
      </c>
      <c r="AE113" s="1229" t="str">
        <f>IF(ISBLANK(N113),"",L113)</f>
        <v/>
      </c>
      <c r="AF113" s="1231" t="str">
        <f>IF(ISBLANK(N113),"",O113)</f>
        <v/>
      </c>
      <c r="AG113" s="1176"/>
      <c r="AH113" s="1176"/>
      <c r="AI113" s="1176"/>
      <c r="AJ113" s="1176"/>
      <c r="AK113" s="1176"/>
      <c r="AL113" s="1176"/>
      <c r="AM113" s="1176"/>
      <c r="AN113" s="1176"/>
      <c r="AO113" s="1176"/>
      <c r="AP113" s="1176"/>
      <c r="AQ113" s="1176"/>
    </row>
    <row r="114" spans="1:43" ht="18" customHeight="1">
      <c r="A114" s="1179"/>
      <c r="B114" s="1212" t="str">
        <f>B111</f>
        <v>A-11</v>
      </c>
      <c r="C114" s="1240" t="s">
        <v>1276</v>
      </c>
      <c r="D114" s="1241"/>
      <c r="E114" s="1242"/>
      <c r="F114" s="7762"/>
      <c r="G114" s="7763"/>
      <c r="H114" s="7763"/>
      <c r="I114" s="7764"/>
      <c r="J114" s="1227"/>
      <c r="K114" s="1212" t="str">
        <f>K111</f>
        <v>A-12</v>
      </c>
      <c r="L114" s="1240" t="s">
        <v>1277</v>
      </c>
      <c r="M114" s="1241"/>
      <c r="N114" s="1242"/>
      <c r="O114" s="7762"/>
      <c r="P114" s="7763"/>
      <c r="Q114" s="7763"/>
      <c r="R114" s="7764"/>
      <c r="S114" s="1176"/>
      <c r="T114" s="1228" t="str">
        <f>IF(ISBLANK(D114),"",B114)</f>
        <v/>
      </c>
      <c r="U114" s="1229" t="str">
        <f>IF(ISBLANK(D114),"",C114)</f>
        <v/>
      </c>
      <c r="V114" s="1229" t="str">
        <f>IF(ISBLANK(D114),"",F114)</f>
        <v/>
      </c>
      <c r="W114" s="1230" t="str">
        <f t="shared" ref="W114:W130" si="61">IF(ISBLANK(M114),"",K114)</f>
        <v/>
      </c>
      <c r="X114" s="1229" t="str">
        <f t="shared" ref="X114:X130" si="62">IF(ISBLANK(M114),"",L114)</f>
        <v/>
      </c>
      <c r="Y114" s="1231" t="str">
        <f t="shared" ref="Y114:Y130" si="63">IF(ISBLANK(M114),"",O114)</f>
        <v/>
      </c>
      <c r="Z114" s="1176"/>
      <c r="AA114" s="1228" t="str">
        <f>IF(ISBLANK(E114),"",B114)</f>
        <v/>
      </c>
      <c r="AB114" s="1229" t="str">
        <f>IF(ISBLANK(E114),"",L114)</f>
        <v/>
      </c>
      <c r="AC114" s="1229" t="str">
        <f>IF(ISBLANK(E114),"",F114)</f>
        <v/>
      </c>
      <c r="AD114" s="1230" t="str">
        <f>IF(ISBLANK(N114),"",K114)</f>
        <v/>
      </c>
      <c r="AE114" s="1229" t="str">
        <f>IF(ISBLANK(N114),"",L114)</f>
        <v/>
      </c>
      <c r="AF114" s="1231" t="str">
        <f>IF(ISBLANK(N114),"",O114)</f>
        <v/>
      </c>
      <c r="AG114" s="1176"/>
      <c r="AH114" s="1176"/>
      <c r="AI114" s="1176"/>
      <c r="AJ114" s="1176"/>
      <c r="AK114" s="1176"/>
      <c r="AL114" s="1176"/>
      <c r="AM114" s="1176"/>
      <c r="AN114" s="1176"/>
      <c r="AO114" s="1176"/>
      <c r="AP114" s="1176"/>
      <c r="AQ114" s="1176"/>
    </row>
    <row r="115" spans="1:43" ht="18" customHeight="1">
      <c r="A115" s="1179"/>
      <c r="B115" s="1212" t="str">
        <f>B111</f>
        <v>A-11</v>
      </c>
      <c r="C115" s="1240" t="s">
        <v>1278</v>
      </c>
      <c r="D115" s="1241"/>
      <c r="E115" s="1242"/>
      <c r="F115" s="7762"/>
      <c r="G115" s="7763"/>
      <c r="H115" s="7763"/>
      <c r="I115" s="7764"/>
      <c r="J115" s="1227"/>
      <c r="K115" s="1212" t="str">
        <f>K111</f>
        <v>A-12</v>
      </c>
      <c r="L115" s="1240" t="s">
        <v>1278</v>
      </c>
      <c r="M115" s="1241"/>
      <c r="N115" s="1242"/>
      <c r="O115" s="7762"/>
      <c r="P115" s="7763"/>
      <c r="Q115" s="7763"/>
      <c r="R115" s="7764"/>
      <c r="S115" s="1176"/>
      <c r="T115" s="1228" t="str">
        <f>IF(ISBLANK(D115),"",B115)</f>
        <v/>
      </c>
      <c r="U115" s="1229" t="str">
        <f t="shared" ref="U115:U130" si="64">IF(ISBLANK(D115),"",C115)</f>
        <v/>
      </c>
      <c r="V115" s="1229" t="str">
        <f t="shared" ref="V115:V130" si="65">IF(ISBLANK(D115),"",F115)</f>
        <v/>
      </c>
      <c r="W115" s="1230" t="str">
        <f t="shared" si="61"/>
        <v/>
      </c>
      <c r="X115" s="1229" t="str">
        <f t="shared" si="62"/>
        <v/>
      </c>
      <c r="Y115" s="1231" t="str">
        <f t="shared" si="63"/>
        <v/>
      </c>
      <c r="Z115" s="1176"/>
      <c r="AA115" s="1228" t="str">
        <f>IF(ISBLANK(E115),"",B115)</f>
        <v/>
      </c>
      <c r="AB115" s="1229" t="str">
        <f>IF(ISBLANK(E115),"",L115)</f>
        <v/>
      </c>
      <c r="AC115" s="1229" t="str">
        <f>IF(ISBLANK(E115),"",F115)</f>
        <v/>
      </c>
      <c r="AD115" s="1230" t="str">
        <f>IF(ISBLANK(N115),"",K115)</f>
        <v/>
      </c>
      <c r="AE115" s="1229" t="str">
        <f>IF(ISBLANK(N115),"",L115)</f>
        <v/>
      </c>
      <c r="AF115" s="1231" t="str">
        <f>IF(ISBLANK(N115),"",O115)</f>
        <v/>
      </c>
      <c r="AG115" s="1176"/>
      <c r="AH115" s="1176"/>
      <c r="AI115" s="1176"/>
      <c r="AJ115" s="1176"/>
      <c r="AK115" s="1176"/>
      <c r="AL115" s="1176"/>
      <c r="AM115" s="1176"/>
      <c r="AN115" s="1176"/>
      <c r="AO115" s="1176"/>
      <c r="AP115" s="1176"/>
      <c r="AQ115" s="1176"/>
    </row>
    <row r="116" spans="1:43" ht="18" customHeight="1">
      <c r="A116" s="1179"/>
      <c r="B116" s="1212" t="str">
        <f>B111</f>
        <v>A-11</v>
      </c>
      <c r="C116" s="1240" t="s">
        <v>1279</v>
      </c>
      <c r="D116" s="1241"/>
      <c r="E116" s="1242"/>
      <c r="F116" s="7762"/>
      <c r="G116" s="7763"/>
      <c r="H116" s="7763"/>
      <c r="I116" s="7764"/>
      <c r="J116" s="1227"/>
      <c r="K116" s="1212" t="str">
        <f>K111</f>
        <v>A-12</v>
      </c>
      <c r="L116" s="1240" t="s">
        <v>1279</v>
      </c>
      <c r="M116" s="1241"/>
      <c r="N116" s="1242"/>
      <c r="O116" s="7762"/>
      <c r="P116" s="7763"/>
      <c r="Q116" s="7763"/>
      <c r="R116" s="7764"/>
      <c r="S116" s="1176"/>
      <c r="T116" s="1228" t="str">
        <f>IF(ISBLANK(D116),"",B116)</f>
        <v/>
      </c>
      <c r="U116" s="1229" t="str">
        <f t="shared" si="64"/>
        <v/>
      </c>
      <c r="V116" s="1229" t="str">
        <f t="shared" si="65"/>
        <v/>
      </c>
      <c r="W116" s="1230" t="str">
        <f t="shared" si="61"/>
        <v/>
      </c>
      <c r="X116" s="1229" t="str">
        <f t="shared" si="62"/>
        <v/>
      </c>
      <c r="Y116" s="1231" t="str">
        <f t="shared" si="63"/>
        <v/>
      </c>
      <c r="Z116" s="1176"/>
      <c r="AA116" s="1228" t="str">
        <f t="shared" ref="AA116:AA130" si="66">IF(ISBLANK(E116),"",B116)</f>
        <v/>
      </c>
      <c r="AB116" s="1229" t="str">
        <f t="shared" ref="AB116:AB130" si="67">IF(ISBLANK(E116),"",L116)</f>
        <v/>
      </c>
      <c r="AC116" s="1229" t="str">
        <f t="shared" ref="AC116:AC130" si="68">IF(ISBLANK(E116),"",F116)</f>
        <v/>
      </c>
      <c r="AD116" s="1230" t="str">
        <f t="shared" ref="AD116:AD130" si="69">IF(ISBLANK(N116),"",K116)</f>
        <v/>
      </c>
      <c r="AE116" s="1229" t="str">
        <f t="shared" ref="AE116:AE130" si="70">IF(ISBLANK(N116),"",L116)</f>
        <v/>
      </c>
      <c r="AF116" s="1231" t="str">
        <f t="shared" ref="AF116:AF130" si="71">IF(ISBLANK(N116),"",O116)</f>
        <v/>
      </c>
      <c r="AG116" s="1176"/>
      <c r="AH116" s="1176"/>
      <c r="AI116" s="1176"/>
      <c r="AJ116" s="1176"/>
      <c r="AK116" s="1176"/>
      <c r="AL116" s="1176"/>
      <c r="AM116" s="1176"/>
      <c r="AN116" s="1176"/>
      <c r="AO116" s="1176"/>
      <c r="AP116" s="1176"/>
      <c r="AQ116" s="1176"/>
    </row>
    <row r="117" spans="1:43" ht="18" customHeight="1">
      <c r="A117" s="1179"/>
      <c r="B117" s="1212" t="str">
        <f>B111</f>
        <v>A-11</v>
      </c>
      <c r="C117" s="1240" t="s">
        <v>1270</v>
      </c>
      <c r="D117" s="1241"/>
      <c r="E117" s="1242"/>
      <c r="F117" s="7762"/>
      <c r="G117" s="7763"/>
      <c r="H117" s="7763"/>
      <c r="I117" s="7764"/>
      <c r="J117" s="1227"/>
      <c r="K117" s="1212" t="str">
        <f>K111</f>
        <v>A-12</v>
      </c>
      <c r="L117" s="1240" t="s">
        <v>1270</v>
      </c>
      <c r="M117" s="1241"/>
      <c r="N117" s="1242"/>
      <c r="O117" s="7762"/>
      <c r="P117" s="7763"/>
      <c r="Q117" s="7763"/>
      <c r="R117" s="7764"/>
      <c r="S117" s="1176"/>
      <c r="T117" s="1228" t="str">
        <f>IF(ISBLANK(D117),"",B117)</f>
        <v/>
      </c>
      <c r="U117" s="1229" t="str">
        <f t="shared" si="64"/>
        <v/>
      </c>
      <c r="V117" s="1229" t="str">
        <f t="shared" si="65"/>
        <v/>
      </c>
      <c r="W117" s="1230" t="str">
        <f t="shared" si="61"/>
        <v/>
      </c>
      <c r="X117" s="1229" t="str">
        <f t="shared" si="62"/>
        <v/>
      </c>
      <c r="Y117" s="1231" t="str">
        <f t="shared" si="63"/>
        <v/>
      </c>
      <c r="Z117" s="1176"/>
      <c r="AA117" s="1228" t="str">
        <f t="shared" si="66"/>
        <v/>
      </c>
      <c r="AB117" s="1229" t="str">
        <f t="shared" si="67"/>
        <v/>
      </c>
      <c r="AC117" s="1229" t="str">
        <f t="shared" si="68"/>
        <v/>
      </c>
      <c r="AD117" s="1230" t="str">
        <f t="shared" si="69"/>
        <v/>
      </c>
      <c r="AE117" s="1229" t="str">
        <f t="shared" si="70"/>
        <v/>
      </c>
      <c r="AF117" s="1231" t="str">
        <f t="shared" si="71"/>
        <v/>
      </c>
      <c r="AG117" s="1176"/>
      <c r="AH117" s="1176"/>
      <c r="AI117" s="1176"/>
      <c r="AJ117" s="1176"/>
      <c r="AK117" s="1176"/>
      <c r="AL117" s="1176"/>
      <c r="AM117" s="1176"/>
      <c r="AN117" s="1176"/>
      <c r="AO117" s="1176"/>
      <c r="AP117" s="1176"/>
      <c r="AQ117" s="1176"/>
    </row>
    <row r="118" spans="1:43" ht="18" customHeight="1">
      <c r="A118" s="1179"/>
      <c r="B118" s="1212" t="str">
        <f>B111</f>
        <v>A-11</v>
      </c>
      <c r="C118" s="1240" t="s">
        <v>1280</v>
      </c>
      <c r="D118" s="1241"/>
      <c r="E118" s="1242"/>
      <c r="F118" s="7762"/>
      <c r="G118" s="7763"/>
      <c r="H118" s="7763"/>
      <c r="I118" s="7764"/>
      <c r="J118" s="1227"/>
      <c r="K118" s="1212" t="str">
        <f>K111</f>
        <v>A-12</v>
      </c>
      <c r="L118" s="1240" t="s">
        <v>1280</v>
      </c>
      <c r="M118" s="1241"/>
      <c r="N118" s="1242"/>
      <c r="O118" s="7762"/>
      <c r="P118" s="7763"/>
      <c r="Q118" s="7763"/>
      <c r="R118" s="7764"/>
      <c r="S118" s="1176"/>
      <c r="T118" s="1228"/>
      <c r="U118" s="1229" t="str">
        <f t="shared" si="64"/>
        <v/>
      </c>
      <c r="V118" s="1229" t="str">
        <f t="shared" si="65"/>
        <v/>
      </c>
      <c r="W118" s="1230" t="str">
        <f t="shared" si="61"/>
        <v/>
      </c>
      <c r="X118" s="1229" t="str">
        <f t="shared" si="62"/>
        <v/>
      </c>
      <c r="Y118" s="1231" t="str">
        <f t="shared" si="63"/>
        <v/>
      </c>
      <c r="Z118" s="1176"/>
      <c r="AA118" s="1228" t="str">
        <f t="shared" si="66"/>
        <v/>
      </c>
      <c r="AB118" s="1229" t="str">
        <f t="shared" si="67"/>
        <v/>
      </c>
      <c r="AC118" s="1229" t="str">
        <f t="shared" si="68"/>
        <v/>
      </c>
      <c r="AD118" s="1230" t="str">
        <f t="shared" si="69"/>
        <v/>
      </c>
      <c r="AE118" s="1229" t="str">
        <f t="shared" si="70"/>
        <v/>
      </c>
      <c r="AF118" s="1231" t="str">
        <f t="shared" si="71"/>
        <v/>
      </c>
      <c r="AG118" s="1176"/>
      <c r="AH118" s="1176"/>
      <c r="AI118" s="1176"/>
      <c r="AJ118" s="1176"/>
      <c r="AK118" s="1176"/>
      <c r="AL118" s="1176"/>
      <c r="AM118" s="1176"/>
      <c r="AN118" s="1176"/>
      <c r="AO118" s="1176"/>
      <c r="AP118" s="1176"/>
      <c r="AQ118" s="1176"/>
    </row>
    <row r="119" spans="1:43" ht="18" customHeight="1">
      <c r="A119" s="1179"/>
      <c r="B119" s="1212" t="str">
        <f>B111</f>
        <v>A-11</v>
      </c>
      <c r="C119" s="1240" t="s">
        <v>1281</v>
      </c>
      <c r="D119" s="1241"/>
      <c r="E119" s="1242"/>
      <c r="F119" s="7762"/>
      <c r="G119" s="7763"/>
      <c r="H119" s="7763"/>
      <c r="I119" s="7764"/>
      <c r="J119" s="1227"/>
      <c r="K119" s="1212" t="str">
        <f>K111</f>
        <v>A-12</v>
      </c>
      <c r="L119" s="1240" t="s">
        <v>1282</v>
      </c>
      <c r="M119" s="1241"/>
      <c r="N119" s="1242"/>
      <c r="O119" s="7762"/>
      <c r="P119" s="7763"/>
      <c r="Q119" s="7763"/>
      <c r="R119" s="7764"/>
      <c r="S119" s="1176"/>
      <c r="T119" s="1228"/>
      <c r="U119" s="1229" t="str">
        <f t="shared" si="64"/>
        <v/>
      </c>
      <c r="V119" s="1229" t="str">
        <f t="shared" si="65"/>
        <v/>
      </c>
      <c r="W119" s="1230" t="str">
        <f t="shared" si="61"/>
        <v/>
      </c>
      <c r="X119" s="1229" t="str">
        <f t="shared" si="62"/>
        <v/>
      </c>
      <c r="Y119" s="1231" t="str">
        <f t="shared" si="63"/>
        <v/>
      </c>
      <c r="Z119" s="1176"/>
      <c r="AA119" s="1228" t="str">
        <f t="shared" si="66"/>
        <v/>
      </c>
      <c r="AB119" s="1229" t="str">
        <f t="shared" si="67"/>
        <v/>
      </c>
      <c r="AC119" s="1229" t="str">
        <f t="shared" si="68"/>
        <v/>
      </c>
      <c r="AD119" s="1230" t="str">
        <f t="shared" si="69"/>
        <v/>
      </c>
      <c r="AE119" s="1229" t="str">
        <f t="shared" si="70"/>
        <v/>
      </c>
      <c r="AF119" s="1231" t="str">
        <f t="shared" si="71"/>
        <v/>
      </c>
      <c r="AG119" s="1176"/>
      <c r="AH119" s="1176"/>
      <c r="AI119" s="1176"/>
      <c r="AJ119" s="1176"/>
      <c r="AK119" s="1176"/>
      <c r="AL119" s="1176"/>
      <c r="AM119" s="1176"/>
      <c r="AN119" s="1176"/>
      <c r="AO119" s="1176"/>
      <c r="AP119" s="1176"/>
      <c r="AQ119" s="1176"/>
    </row>
    <row r="120" spans="1:43" ht="18" customHeight="1">
      <c r="A120" s="1179"/>
      <c r="B120" s="1212" t="str">
        <f>B111</f>
        <v>A-11</v>
      </c>
      <c r="C120" s="1240" t="s">
        <v>1283</v>
      </c>
      <c r="D120" s="1241"/>
      <c r="E120" s="1242"/>
      <c r="F120" s="7762"/>
      <c r="G120" s="7763"/>
      <c r="H120" s="7763"/>
      <c r="I120" s="7764"/>
      <c r="J120" s="1227"/>
      <c r="K120" s="1212" t="str">
        <f>K111</f>
        <v>A-12</v>
      </c>
      <c r="L120" s="1240" t="s">
        <v>1284</v>
      </c>
      <c r="M120" s="1241"/>
      <c r="N120" s="1242"/>
      <c r="O120" s="7762"/>
      <c r="P120" s="7763"/>
      <c r="Q120" s="7763"/>
      <c r="R120" s="7764"/>
      <c r="S120" s="1176"/>
      <c r="T120" s="1228"/>
      <c r="U120" s="1229" t="str">
        <f t="shared" si="64"/>
        <v/>
      </c>
      <c r="V120" s="1229" t="str">
        <f t="shared" si="65"/>
        <v/>
      </c>
      <c r="W120" s="1230" t="str">
        <f t="shared" si="61"/>
        <v/>
      </c>
      <c r="X120" s="1229" t="str">
        <f t="shared" si="62"/>
        <v/>
      </c>
      <c r="Y120" s="1231" t="str">
        <f t="shared" si="63"/>
        <v/>
      </c>
      <c r="Z120" s="1176"/>
      <c r="AA120" s="1228" t="str">
        <f t="shared" si="66"/>
        <v/>
      </c>
      <c r="AB120" s="1229" t="str">
        <f t="shared" si="67"/>
        <v/>
      </c>
      <c r="AC120" s="1229" t="str">
        <f t="shared" si="68"/>
        <v/>
      </c>
      <c r="AD120" s="1230" t="str">
        <f t="shared" si="69"/>
        <v/>
      </c>
      <c r="AE120" s="1229" t="str">
        <f t="shared" si="70"/>
        <v/>
      </c>
      <c r="AF120" s="1231" t="str">
        <f t="shared" si="71"/>
        <v/>
      </c>
      <c r="AG120" s="1176"/>
      <c r="AH120" s="1176"/>
      <c r="AI120" s="1176"/>
      <c r="AJ120" s="1176"/>
      <c r="AK120" s="1176"/>
      <c r="AL120" s="1176"/>
      <c r="AM120" s="1176"/>
      <c r="AN120" s="1176"/>
      <c r="AO120" s="1176"/>
      <c r="AP120" s="1176"/>
      <c r="AQ120" s="1176"/>
    </row>
    <row r="121" spans="1:43" ht="18" customHeight="1">
      <c r="A121" s="1179"/>
      <c r="B121" s="1212" t="str">
        <f>B111</f>
        <v>A-11</v>
      </c>
      <c r="C121" s="1240" t="s">
        <v>1282</v>
      </c>
      <c r="D121" s="1241"/>
      <c r="E121" s="1242"/>
      <c r="F121" s="7762"/>
      <c r="G121" s="7763"/>
      <c r="H121" s="7763"/>
      <c r="I121" s="7764"/>
      <c r="J121" s="1227"/>
      <c r="K121" s="1212" t="str">
        <f>K111</f>
        <v>A-12</v>
      </c>
      <c r="L121" s="1240" t="s">
        <v>1285</v>
      </c>
      <c r="M121" s="1241"/>
      <c r="N121" s="1242"/>
      <c r="O121" s="7762"/>
      <c r="P121" s="7763"/>
      <c r="Q121" s="7763"/>
      <c r="R121" s="7764"/>
      <c r="S121" s="1176"/>
      <c r="T121" s="1228"/>
      <c r="U121" s="1229" t="str">
        <f t="shared" si="64"/>
        <v/>
      </c>
      <c r="V121" s="1229" t="str">
        <f t="shared" si="65"/>
        <v/>
      </c>
      <c r="W121" s="1230" t="str">
        <f t="shared" si="61"/>
        <v/>
      </c>
      <c r="X121" s="1229" t="str">
        <f t="shared" si="62"/>
        <v/>
      </c>
      <c r="Y121" s="1231" t="str">
        <f t="shared" si="63"/>
        <v/>
      </c>
      <c r="Z121" s="1176"/>
      <c r="AA121" s="1228" t="str">
        <f t="shared" si="66"/>
        <v/>
      </c>
      <c r="AB121" s="1229" t="str">
        <f t="shared" si="67"/>
        <v/>
      </c>
      <c r="AC121" s="1229" t="str">
        <f t="shared" si="68"/>
        <v/>
      </c>
      <c r="AD121" s="1230" t="str">
        <f t="shared" si="69"/>
        <v/>
      </c>
      <c r="AE121" s="1229" t="str">
        <f t="shared" si="70"/>
        <v/>
      </c>
      <c r="AF121" s="1231" t="str">
        <f t="shared" si="71"/>
        <v/>
      </c>
      <c r="AG121" s="1176"/>
      <c r="AH121" s="1176"/>
      <c r="AI121" s="1176"/>
      <c r="AJ121" s="1176"/>
      <c r="AK121" s="1176"/>
      <c r="AL121" s="1176"/>
      <c r="AM121" s="1176"/>
      <c r="AN121" s="1176"/>
      <c r="AO121" s="1176"/>
      <c r="AP121" s="1176"/>
      <c r="AQ121" s="1176"/>
    </row>
    <row r="122" spans="1:43" ht="18" customHeight="1">
      <c r="A122" s="1179"/>
      <c r="B122" s="1212" t="str">
        <f>B111</f>
        <v>A-11</v>
      </c>
      <c r="C122" s="1240" t="s">
        <v>1284</v>
      </c>
      <c r="D122" s="1241"/>
      <c r="E122" s="1242"/>
      <c r="F122" s="7762"/>
      <c r="G122" s="7763"/>
      <c r="H122" s="7763"/>
      <c r="I122" s="7764"/>
      <c r="J122" s="1227"/>
      <c r="K122" s="1212" t="str">
        <f>K111</f>
        <v>A-12</v>
      </c>
      <c r="L122" s="1240" t="s">
        <v>1286</v>
      </c>
      <c r="M122" s="1241"/>
      <c r="N122" s="1242"/>
      <c r="O122" s="7762"/>
      <c r="P122" s="7763"/>
      <c r="Q122" s="7763"/>
      <c r="R122" s="7764"/>
      <c r="S122" s="1176"/>
      <c r="T122" s="1228"/>
      <c r="U122" s="1229" t="str">
        <f t="shared" si="64"/>
        <v/>
      </c>
      <c r="V122" s="1229" t="str">
        <f t="shared" si="65"/>
        <v/>
      </c>
      <c r="W122" s="1230" t="str">
        <f t="shared" si="61"/>
        <v/>
      </c>
      <c r="X122" s="1229" t="str">
        <f t="shared" si="62"/>
        <v/>
      </c>
      <c r="Y122" s="1231" t="str">
        <f t="shared" si="63"/>
        <v/>
      </c>
      <c r="Z122" s="1176"/>
      <c r="AA122" s="1228" t="str">
        <f t="shared" si="66"/>
        <v/>
      </c>
      <c r="AB122" s="1229" t="str">
        <f t="shared" si="67"/>
        <v/>
      </c>
      <c r="AC122" s="1229" t="str">
        <f t="shared" si="68"/>
        <v/>
      </c>
      <c r="AD122" s="1230" t="str">
        <f t="shared" si="69"/>
        <v/>
      </c>
      <c r="AE122" s="1229" t="str">
        <f t="shared" si="70"/>
        <v/>
      </c>
      <c r="AF122" s="1231" t="str">
        <f t="shared" si="71"/>
        <v/>
      </c>
      <c r="AG122" s="1176"/>
      <c r="AH122" s="1176"/>
      <c r="AI122" s="1176"/>
      <c r="AJ122" s="1176"/>
      <c r="AK122" s="1176"/>
      <c r="AL122" s="1176"/>
      <c r="AM122" s="1176"/>
      <c r="AN122" s="1176"/>
      <c r="AO122" s="1176"/>
      <c r="AP122" s="1176"/>
      <c r="AQ122" s="1176"/>
    </row>
    <row r="123" spans="1:43" ht="18" customHeight="1">
      <c r="A123" s="1179"/>
      <c r="B123" s="1212" t="str">
        <f>B111</f>
        <v>A-11</v>
      </c>
      <c r="C123" s="1240" t="s">
        <v>1285</v>
      </c>
      <c r="D123" s="1241"/>
      <c r="E123" s="1242"/>
      <c r="F123" s="7762"/>
      <c r="G123" s="7763"/>
      <c r="H123" s="7763"/>
      <c r="I123" s="7764"/>
      <c r="J123" s="1227"/>
      <c r="K123" s="1212" t="str">
        <f>K111</f>
        <v>A-12</v>
      </c>
      <c r="L123" s="1240" t="s">
        <v>1287</v>
      </c>
      <c r="M123" s="1241"/>
      <c r="N123" s="1242"/>
      <c r="O123" s="7762"/>
      <c r="P123" s="7763"/>
      <c r="Q123" s="7763"/>
      <c r="R123" s="7764"/>
      <c r="S123" s="1176"/>
      <c r="T123" s="1228"/>
      <c r="U123" s="1229" t="str">
        <f t="shared" si="64"/>
        <v/>
      </c>
      <c r="V123" s="1229" t="str">
        <f t="shared" si="65"/>
        <v/>
      </c>
      <c r="W123" s="1230" t="str">
        <f t="shared" si="61"/>
        <v/>
      </c>
      <c r="X123" s="1229" t="str">
        <f t="shared" si="62"/>
        <v/>
      </c>
      <c r="Y123" s="1231" t="str">
        <f t="shared" si="63"/>
        <v/>
      </c>
      <c r="Z123" s="1176"/>
      <c r="AA123" s="1228" t="str">
        <f t="shared" si="66"/>
        <v/>
      </c>
      <c r="AB123" s="1229" t="str">
        <f t="shared" si="67"/>
        <v/>
      </c>
      <c r="AC123" s="1229" t="str">
        <f t="shared" si="68"/>
        <v/>
      </c>
      <c r="AD123" s="1230" t="str">
        <f t="shared" si="69"/>
        <v/>
      </c>
      <c r="AE123" s="1229" t="str">
        <f t="shared" si="70"/>
        <v/>
      </c>
      <c r="AF123" s="1231" t="str">
        <f t="shared" si="71"/>
        <v/>
      </c>
      <c r="AG123" s="1176"/>
      <c r="AH123" s="1176"/>
      <c r="AI123" s="1176"/>
      <c r="AJ123" s="1176"/>
      <c r="AK123" s="1176"/>
      <c r="AL123" s="1176"/>
      <c r="AM123" s="1176"/>
      <c r="AN123" s="1176"/>
      <c r="AO123" s="1176"/>
      <c r="AP123" s="1176"/>
      <c r="AQ123" s="1176"/>
    </row>
    <row r="124" spans="1:43" ht="18" customHeight="1">
      <c r="A124" s="1179"/>
      <c r="B124" s="1212" t="str">
        <f>B111</f>
        <v>A-11</v>
      </c>
      <c r="C124" s="1240" t="s">
        <v>1288</v>
      </c>
      <c r="D124" s="1241"/>
      <c r="E124" s="1242"/>
      <c r="F124" s="7762"/>
      <c r="G124" s="7763"/>
      <c r="H124" s="7763"/>
      <c r="I124" s="7764"/>
      <c r="J124" s="1227"/>
      <c r="K124" s="1212" t="str">
        <f>K111</f>
        <v>A-12</v>
      </c>
      <c r="L124" s="1240" t="s">
        <v>1289</v>
      </c>
      <c r="M124" s="1241"/>
      <c r="N124" s="1242"/>
      <c r="O124" s="7762"/>
      <c r="P124" s="7763"/>
      <c r="Q124" s="7763"/>
      <c r="R124" s="7764"/>
      <c r="S124" s="1176"/>
      <c r="T124" s="1228"/>
      <c r="U124" s="1229" t="str">
        <f t="shared" si="64"/>
        <v/>
      </c>
      <c r="V124" s="1229" t="str">
        <f t="shared" si="65"/>
        <v/>
      </c>
      <c r="W124" s="1230" t="str">
        <f t="shared" si="61"/>
        <v/>
      </c>
      <c r="X124" s="1229" t="str">
        <f t="shared" si="62"/>
        <v/>
      </c>
      <c r="Y124" s="1231" t="str">
        <f t="shared" si="63"/>
        <v/>
      </c>
      <c r="Z124" s="1176"/>
      <c r="AA124" s="1228" t="str">
        <f t="shared" si="66"/>
        <v/>
      </c>
      <c r="AB124" s="1229" t="str">
        <f t="shared" si="67"/>
        <v/>
      </c>
      <c r="AC124" s="1229" t="str">
        <f t="shared" si="68"/>
        <v/>
      </c>
      <c r="AD124" s="1230" t="str">
        <f t="shared" si="69"/>
        <v/>
      </c>
      <c r="AE124" s="1229" t="str">
        <f t="shared" si="70"/>
        <v/>
      </c>
      <c r="AF124" s="1231" t="str">
        <f t="shared" si="71"/>
        <v/>
      </c>
      <c r="AG124" s="1176"/>
      <c r="AH124" s="1176"/>
      <c r="AI124" s="1176"/>
      <c r="AJ124" s="1176"/>
      <c r="AK124" s="1176"/>
      <c r="AL124" s="1176"/>
      <c r="AM124" s="1176"/>
      <c r="AN124" s="1176"/>
      <c r="AO124" s="1176"/>
      <c r="AP124" s="1176"/>
      <c r="AQ124" s="1176"/>
    </row>
    <row r="125" spans="1:43" ht="18" customHeight="1">
      <c r="A125" s="1179"/>
      <c r="B125" s="1212" t="str">
        <f>B111</f>
        <v>A-11</v>
      </c>
      <c r="C125" s="1240" t="s">
        <v>1286</v>
      </c>
      <c r="D125" s="1241"/>
      <c r="E125" s="1242"/>
      <c r="F125" s="7762"/>
      <c r="G125" s="7763"/>
      <c r="H125" s="7763"/>
      <c r="I125" s="7764"/>
      <c r="J125" s="1227"/>
      <c r="K125" s="1212" t="str">
        <f>K111</f>
        <v>A-12</v>
      </c>
      <c r="L125" s="1240" t="s">
        <v>1290</v>
      </c>
      <c r="M125" s="1241"/>
      <c r="N125" s="1242"/>
      <c r="O125" s="7762"/>
      <c r="P125" s="7763"/>
      <c r="Q125" s="7763"/>
      <c r="R125" s="7764"/>
      <c r="S125" s="1176"/>
      <c r="T125" s="1228"/>
      <c r="U125" s="1229" t="str">
        <f t="shared" si="64"/>
        <v/>
      </c>
      <c r="V125" s="1229" t="str">
        <f t="shared" si="65"/>
        <v/>
      </c>
      <c r="W125" s="1230" t="str">
        <f t="shared" si="61"/>
        <v/>
      </c>
      <c r="X125" s="1229" t="str">
        <f t="shared" si="62"/>
        <v/>
      </c>
      <c r="Y125" s="1231" t="str">
        <f t="shared" si="63"/>
        <v/>
      </c>
      <c r="Z125" s="1176"/>
      <c r="AA125" s="1228" t="str">
        <f t="shared" si="66"/>
        <v/>
      </c>
      <c r="AB125" s="1229" t="str">
        <f t="shared" si="67"/>
        <v/>
      </c>
      <c r="AC125" s="1229" t="str">
        <f t="shared" si="68"/>
        <v/>
      </c>
      <c r="AD125" s="1230" t="str">
        <f t="shared" si="69"/>
        <v/>
      </c>
      <c r="AE125" s="1229" t="str">
        <f t="shared" si="70"/>
        <v/>
      </c>
      <c r="AF125" s="1231" t="str">
        <f t="shared" si="71"/>
        <v/>
      </c>
      <c r="AG125" s="1176"/>
      <c r="AH125" s="1176"/>
      <c r="AI125" s="1176"/>
      <c r="AJ125" s="1176"/>
      <c r="AK125" s="1176"/>
      <c r="AL125" s="1176"/>
      <c r="AM125" s="1176"/>
      <c r="AN125" s="1176"/>
      <c r="AO125" s="1176"/>
      <c r="AP125" s="1176"/>
      <c r="AQ125" s="1176"/>
    </row>
    <row r="126" spans="1:43" ht="18" customHeight="1">
      <c r="A126" s="1179"/>
      <c r="B126" s="1212" t="str">
        <f>B111</f>
        <v>A-11</v>
      </c>
      <c r="C126" s="1240" t="s">
        <v>1287</v>
      </c>
      <c r="D126" s="1241"/>
      <c r="E126" s="1242"/>
      <c r="F126" s="7762"/>
      <c r="G126" s="7763"/>
      <c r="H126" s="7763"/>
      <c r="I126" s="7764"/>
      <c r="J126" s="1227"/>
      <c r="K126" s="1212" t="str">
        <f>K111</f>
        <v>A-12</v>
      </c>
      <c r="L126" s="1240"/>
      <c r="M126" s="1241"/>
      <c r="N126" s="1242"/>
      <c r="O126" s="7762"/>
      <c r="P126" s="7763"/>
      <c r="Q126" s="7763"/>
      <c r="R126" s="7764"/>
      <c r="S126" s="1176"/>
      <c r="T126" s="1228"/>
      <c r="U126" s="1229" t="str">
        <f t="shared" si="64"/>
        <v/>
      </c>
      <c r="V126" s="1229" t="str">
        <f t="shared" si="65"/>
        <v/>
      </c>
      <c r="W126" s="1230" t="str">
        <f t="shared" si="61"/>
        <v/>
      </c>
      <c r="X126" s="1229" t="str">
        <f t="shared" si="62"/>
        <v/>
      </c>
      <c r="Y126" s="1231" t="str">
        <f t="shared" si="63"/>
        <v/>
      </c>
      <c r="Z126" s="1176"/>
      <c r="AA126" s="1228" t="str">
        <f t="shared" si="66"/>
        <v/>
      </c>
      <c r="AB126" s="1229" t="str">
        <f t="shared" si="67"/>
        <v/>
      </c>
      <c r="AC126" s="1229" t="str">
        <f t="shared" si="68"/>
        <v/>
      </c>
      <c r="AD126" s="1230" t="str">
        <f t="shared" si="69"/>
        <v/>
      </c>
      <c r="AE126" s="1229" t="str">
        <f t="shared" si="70"/>
        <v/>
      </c>
      <c r="AF126" s="1231" t="str">
        <f t="shared" si="71"/>
        <v/>
      </c>
      <c r="AG126" s="1176"/>
      <c r="AH126" s="1176"/>
      <c r="AI126" s="1176"/>
      <c r="AJ126" s="1176"/>
      <c r="AK126" s="1176"/>
      <c r="AL126" s="1176"/>
      <c r="AM126" s="1176"/>
      <c r="AN126" s="1176"/>
      <c r="AO126" s="1176"/>
      <c r="AP126" s="1176"/>
      <c r="AQ126" s="1176"/>
    </row>
    <row r="127" spans="1:43" ht="18" customHeight="1">
      <c r="A127" s="1179"/>
      <c r="B127" s="1212" t="str">
        <f>B111</f>
        <v>A-11</v>
      </c>
      <c r="C127" s="1240" t="s">
        <v>1291</v>
      </c>
      <c r="D127" s="1241"/>
      <c r="E127" s="1242"/>
      <c r="F127" s="7762"/>
      <c r="G127" s="7763"/>
      <c r="H127" s="7763"/>
      <c r="I127" s="7764"/>
      <c r="J127" s="1227"/>
      <c r="K127" s="1212" t="str">
        <f>K111</f>
        <v>A-12</v>
      </c>
      <c r="L127" s="1240"/>
      <c r="M127" s="1241"/>
      <c r="N127" s="1242"/>
      <c r="O127" s="7762"/>
      <c r="P127" s="7763"/>
      <c r="Q127" s="7763"/>
      <c r="R127" s="7764"/>
      <c r="S127" s="1176"/>
      <c r="T127" s="1228"/>
      <c r="U127" s="1229" t="str">
        <f t="shared" si="64"/>
        <v/>
      </c>
      <c r="V127" s="1229" t="str">
        <f t="shared" si="65"/>
        <v/>
      </c>
      <c r="W127" s="1230" t="str">
        <f t="shared" si="61"/>
        <v/>
      </c>
      <c r="X127" s="1229" t="str">
        <f t="shared" si="62"/>
        <v/>
      </c>
      <c r="Y127" s="1231" t="str">
        <f t="shared" si="63"/>
        <v/>
      </c>
      <c r="Z127" s="1176"/>
      <c r="AA127" s="1228" t="str">
        <f t="shared" si="66"/>
        <v/>
      </c>
      <c r="AB127" s="1229" t="str">
        <f t="shared" si="67"/>
        <v/>
      </c>
      <c r="AC127" s="1229" t="str">
        <f t="shared" si="68"/>
        <v/>
      </c>
      <c r="AD127" s="1230" t="str">
        <f t="shared" si="69"/>
        <v/>
      </c>
      <c r="AE127" s="1229" t="str">
        <f t="shared" si="70"/>
        <v/>
      </c>
      <c r="AF127" s="1231" t="str">
        <f t="shared" si="71"/>
        <v/>
      </c>
      <c r="AG127" s="1176"/>
      <c r="AH127" s="1176"/>
      <c r="AI127" s="1176"/>
      <c r="AJ127" s="1176"/>
      <c r="AK127" s="1176"/>
      <c r="AL127" s="1176"/>
      <c r="AM127" s="1176"/>
      <c r="AN127" s="1176"/>
      <c r="AO127" s="1176"/>
      <c r="AP127" s="1176"/>
      <c r="AQ127" s="1176"/>
    </row>
    <row r="128" spans="1:43" ht="18" customHeight="1">
      <c r="A128" s="1179"/>
      <c r="B128" s="1212" t="str">
        <f>B111</f>
        <v>A-11</v>
      </c>
      <c r="C128" s="1240" t="s">
        <v>1292</v>
      </c>
      <c r="D128" s="1241"/>
      <c r="E128" s="1242"/>
      <c r="F128" s="7762"/>
      <c r="G128" s="7763"/>
      <c r="H128" s="7763"/>
      <c r="I128" s="7764"/>
      <c r="J128" s="1227"/>
      <c r="K128" s="1212" t="str">
        <f>K111</f>
        <v>A-12</v>
      </c>
      <c r="L128" s="1240"/>
      <c r="M128" s="1241"/>
      <c r="N128" s="1242"/>
      <c r="O128" s="7762"/>
      <c r="P128" s="7763"/>
      <c r="Q128" s="7763"/>
      <c r="R128" s="7764"/>
      <c r="S128" s="1176"/>
      <c r="T128" s="1228"/>
      <c r="U128" s="1229" t="str">
        <f t="shared" si="64"/>
        <v/>
      </c>
      <c r="V128" s="1229" t="str">
        <f t="shared" si="65"/>
        <v/>
      </c>
      <c r="W128" s="1230" t="str">
        <f t="shared" si="61"/>
        <v/>
      </c>
      <c r="X128" s="1229" t="str">
        <f t="shared" si="62"/>
        <v/>
      </c>
      <c r="Y128" s="1231" t="str">
        <f t="shared" si="63"/>
        <v/>
      </c>
      <c r="Z128" s="1176"/>
      <c r="AA128" s="1228" t="str">
        <f t="shared" si="66"/>
        <v/>
      </c>
      <c r="AB128" s="1229" t="str">
        <f t="shared" si="67"/>
        <v/>
      </c>
      <c r="AC128" s="1229" t="str">
        <f t="shared" si="68"/>
        <v/>
      </c>
      <c r="AD128" s="1230" t="str">
        <f t="shared" si="69"/>
        <v/>
      </c>
      <c r="AE128" s="1229" t="str">
        <f t="shared" si="70"/>
        <v/>
      </c>
      <c r="AF128" s="1231" t="str">
        <f t="shared" si="71"/>
        <v/>
      </c>
      <c r="AG128" s="1176"/>
      <c r="AH128" s="1176"/>
      <c r="AI128" s="1176"/>
      <c r="AJ128" s="1176"/>
      <c r="AK128" s="1176"/>
      <c r="AL128" s="1176"/>
      <c r="AM128" s="1176"/>
      <c r="AN128" s="1176"/>
      <c r="AO128" s="1176"/>
      <c r="AP128" s="1176"/>
      <c r="AQ128" s="1176"/>
    </row>
    <row r="129" spans="1:43" ht="18" customHeight="1">
      <c r="A129" s="1179"/>
      <c r="B129" s="1212" t="str">
        <f>B111</f>
        <v>A-11</v>
      </c>
      <c r="C129" s="1240" t="s">
        <v>1293</v>
      </c>
      <c r="D129" s="1241"/>
      <c r="E129" s="1242"/>
      <c r="F129" s="7762"/>
      <c r="G129" s="7763"/>
      <c r="H129" s="7763"/>
      <c r="I129" s="7764"/>
      <c r="J129" s="1227"/>
      <c r="K129" s="1212" t="str">
        <f>K111</f>
        <v>A-12</v>
      </c>
      <c r="L129" s="1240"/>
      <c r="M129" s="1241"/>
      <c r="N129" s="1242"/>
      <c r="O129" s="7762"/>
      <c r="P129" s="7763"/>
      <c r="Q129" s="7763"/>
      <c r="R129" s="7764"/>
      <c r="S129" s="1176"/>
      <c r="T129" s="1228"/>
      <c r="U129" s="1229" t="str">
        <f t="shared" si="64"/>
        <v/>
      </c>
      <c r="V129" s="1229" t="str">
        <f t="shared" si="65"/>
        <v/>
      </c>
      <c r="W129" s="1230" t="str">
        <f t="shared" si="61"/>
        <v/>
      </c>
      <c r="X129" s="1229" t="str">
        <f t="shared" si="62"/>
        <v/>
      </c>
      <c r="Y129" s="1231" t="str">
        <f t="shared" si="63"/>
        <v/>
      </c>
      <c r="Z129" s="1176"/>
      <c r="AA129" s="1228" t="str">
        <f t="shared" si="66"/>
        <v/>
      </c>
      <c r="AB129" s="1229" t="str">
        <f t="shared" si="67"/>
        <v/>
      </c>
      <c r="AC129" s="1229" t="str">
        <f t="shared" si="68"/>
        <v/>
      </c>
      <c r="AD129" s="1230" t="str">
        <f t="shared" si="69"/>
        <v/>
      </c>
      <c r="AE129" s="1229" t="str">
        <f t="shared" si="70"/>
        <v/>
      </c>
      <c r="AF129" s="1231" t="str">
        <f t="shared" si="71"/>
        <v/>
      </c>
      <c r="AG129" s="1176"/>
      <c r="AH129" s="1176"/>
      <c r="AI129" s="1176"/>
      <c r="AJ129" s="1176"/>
      <c r="AK129" s="1176"/>
      <c r="AL129" s="1176"/>
      <c r="AM129" s="1176"/>
      <c r="AN129" s="1176"/>
      <c r="AO129" s="1176"/>
      <c r="AP129" s="1176"/>
      <c r="AQ129" s="1176"/>
    </row>
    <row r="130" spans="1:43" ht="18" customHeight="1">
      <c r="A130" s="1179"/>
      <c r="B130" s="1212" t="str">
        <f>B111</f>
        <v>A-11</v>
      </c>
      <c r="C130" s="1243" t="s">
        <v>1266</v>
      </c>
      <c r="D130" s="1252"/>
      <c r="E130" s="1253"/>
      <c r="F130" s="7773"/>
      <c r="G130" s="7774"/>
      <c r="H130" s="7774"/>
      <c r="I130" s="7775"/>
      <c r="J130" s="1227"/>
      <c r="K130" s="1212" t="str">
        <f>K111</f>
        <v>A-12</v>
      </c>
      <c r="L130" s="1243" t="e">
        <f>#REF!</f>
        <v>#REF!</v>
      </c>
      <c r="M130" s="1252"/>
      <c r="N130" s="1253"/>
      <c r="O130" s="7773"/>
      <c r="P130" s="7774"/>
      <c r="Q130" s="7774"/>
      <c r="R130" s="7775"/>
      <c r="S130" s="1176"/>
      <c r="T130" s="1228"/>
      <c r="U130" s="1229" t="str">
        <f t="shared" si="64"/>
        <v/>
      </c>
      <c r="V130" s="1229" t="str">
        <f t="shared" si="65"/>
        <v/>
      </c>
      <c r="W130" s="1230" t="str">
        <f t="shared" si="61"/>
        <v/>
      </c>
      <c r="X130" s="1229" t="str">
        <f t="shared" si="62"/>
        <v/>
      </c>
      <c r="Y130" s="1231" t="str">
        <f t="shared" si="63"/>
        <v/>
      </c>
      <c r="Z130" s="1176"/>
      <c r="AA130" s="1228" t="str">
        <f t="shared" si="66"/>
        <v/>
      </c>
      <c r="AB130" s="1229" t="str">
        <f t="shared" si="67"/>
        <v/>
      </c>
      <c r="AC130" s="1229" t="str">
        <f t="shared" si="68"/>
        <v/>
      </c>
      <c r="AD130" s="1230" t="str">
        <f t="shared" si="69"/>
        <v/>
      </c>
      <c r="AE130" s="1229" t="str">
        <f t="shared" si="70"/>
        <v/>
      </c>
      <c r="AF130" s="1231" t="str">
        <f t="shared" si="71"/>
        <v/>
      </c>
      <c r="AG130" s="1176"/>
      <c r="AH130" s="1176"/>
      <c r="AI130" s="1176"/>
      <c r="AJ130" s="1176"/>
      <c r="AK130" s="1176"/>
      <c r="AL130" s="1176"/>
      <c r="AM130" s="1176"/>
      <c r="AN130" s="1176"/>
      <c r="AO130" s="1176"/>
      <c r="AP130" s="1176"/>
      <c r="AQ130" s="1176"/>
    </row>
    <row r="131" spans="1:43" ht="18" customHeight="1" thickBot="1">
      <c r="A131" s="1179"/>
      <c r="B131" s="1195" t="s">
        <v>1294</v>
      </c>
      <c r="C131" s="1196" t="s">
        <v>1295</v>
      </c>
      <c r="D131" s="1197"/>
      <c r="E131" s="1198"/>
      <c r="F131" s="1198"/>
      <c r="G131" s="1198"/>
      <c r="H131" s="1199">
        <f>AI25</f>
        <v>1</v>
      </c>
      <c r="I131" s="1234">
        <f>AJ25</f>
        <v>1</v>
      </c>
      <c r="J131" s="1201"/>
      <c r="K131" s="1202" t="s">
        <v>1296</v>
      </c>
      <c r="L131" s="1196" t="s">
        <v>1296</v>
      </c>
      <c r="M131" s="1197"/>
      <c r="N131" s="1198"/>
      <c r="O131" s="1198"/>
      <c r="P131" s="1198"/>
      <c r="Q131" s="1199">
        <f>AI26</f>
        <v>1</v>
      </c>
      <c r="R131" s="1200">
        <f>AJ26</f>
        <v>1</v>
      </c>
      <c r="S131" s="1176"/>
      <c r="T131" s="1244"/>
      <c r="U131" s="1245"/>
      <c r="V131" s="1246"/>
      <c r="W131" s="1245"/>
      <c r="X131" s="1245"/>
      <c r="Y131" s="1247"/>
      <c r="Z131" s="1176"/>
      <c r="AA131" s="1244"/>
      <c r="AB131" s="1245"/>
      <c r="AC131" s="1246"/>
      <c r="AD131" s="1245"/>
      <c r="AE131" s="1245"/>
      <c r="AF131" s="1247"/>
      <c r="AG131" s="1176"/>
      <c r="AH131" s="1176"/>
      <c r="AI131" s="1176"/>
      <c r="AJ131" s="1176"/>
      <c r="AK131" s="1176"/>
      <c r="AL131" s="1176"/>
      <c r="AM131" s="1176"/>
      <c r="AN131" s="1176"/>
      <c r="AO131" s="1176"/>
      <c r="AP131" s="1176"/>
      <c r="AQ131" s="1176"/>
    </row>
    <row r="132" spans="1:43" ht="18" customHeight="1" thickBot="1">
      <c r="A132" s="1179"/>
      <c r="B132" s="1212" t="str">
        <f>B131</f>
        <v>A-13</v>
      </c>
      <c r="C132" s="1213" t="s">
        <v>1187</v>
      </c>
      <c r="D132" s="1214" t="s">
        <v>1178</v>
      </c>
      <c r="E132" s="1215" t="s">
        <v>1179</v>
      </c>
      <c r="F132" s="7768" t="s">
        <v>1188</v>
      </c>
      <c r="G132" s="7768"/>
      <c r="H132" s="7768"/>
      <c r="I132" s="7769"/>
      <c r="J132" s="1216"/>
      <c r="K132" s="1212" t="str">
        <f>K131</f>
        <v>A-14</v>
      </c>
      <c r="L132" s="1213" t="s">
        <v>1187</v>
      </c>
      <c r="M132" s="1214" t="s">
        <v>1178</v>
      </c>
      <c r="N132" s="1215" t="s">
        <v>1179</v>
      </c>
      <c r="O132" s="7768" t="s">
        <v>1188</v>
      </c>
      <c r="P132" s="7768"/>
      <c r="Q132" s="7768"/>
      <c r="R132" s="7769"/>
      <c r="S132" s="1176"/>
      <c r="T132" s="1217" t="str">
        <f>C131</f>
        <v>PLONGE</v>
      </c>
      <c r="U132" s="1218"/>
      <c r="V132" s="1218"/>
      <c r="W132" s="1217" t="str">
        <f>L131</f>
        <v>A-14</v>
      </c>
      <c r="X132" s="1218"/>
      <c r="Y132" s="1219"/>
      <c r="Z132" s="1176"/>
      <c r="AA132" s="1217" t="str">
        <f>C131</f>
        <v>PLONGE</v>
      </c>
      <c r="AB132" s="1218"/>
      <c r="AC132" s="1218"/>
      <c r="AD132" s="1217" t="str">
        <f>L131</f>
        <v>A-14</v>
      </c>
      <c r="AE132" s="1218"/>
      <c r="AF132" s="1219"/>
      <c r="AG132" s="1176"/>
      <c r="AH132" s="1176"/>
      <c r="AI132" s="1176"/>
      <c r="AJ132" s="1176"/>
      <c r="AK132" s="1176"/>
      <c r="AL132" s="1176"/>
      <c r="AM132" s="1176"/>
      <c r="AN132" s="1176"/>
      <c r="AO132" s="1176"/>
      <c r="AP132" s="1176"/>
      <c r="AQ132" s="1176"/>
    </row>
    <row r="133" spans="1:43" ht="18" customHeight="1">
      <c r="A133" s="1179"/>
      <c r="B133" s="1212" t="str">
        <f>B131</f>
        <v>A-13</v>
      </c>
      <c r="C133" s="1224" t="s">
        <v>1193</v>
      </c>
      <c r="D133" s="1225"/>
      <c r="E133" s="1226"/>
      <c r="F133" s="7770"/>
      <c r="G133" s="7771"/>
      <c r="H133" s="7771"/>
      <c r="I133" s="7772"/>
      <c r="J133" s="1227"/>
      <c r="K133" s="1212" t="str">
        <f>K131</f>
        <v>A-14</v>
      </c>
      <c r="L133" s="1224"/>
      <c r="M133" s="1225"/>
      <c r="N133" s="1226"/>
      <c r="O133" s="7770"/>
      <c r="P133" s="7771"/>
      <c r="Q133" s="7771"/>
      <c r="R133" s="7772"/>
      <c r="S133" s="1176"/>
      <c r="T133" s="1228" t="str">
        <f>IF(ISBLANK(D133),"",B133)</f>
        <v/>
      </c>
      <c r="U133" s="1229" t="str">
        <f>IF(ISBLANK(D133),"",C133)</f>
        <v/>
      </c>
      <c r="V133" s="1229" t="str">
        <f>IF(ISBLANK(D133),"",F133)</f>
        <v/>
      </c>
      <c r="W133" s="1230" t="str">
        <f>IF(ISBLANK(M133),"",K133)</f>
        <v/>
      </c>
      <c r="X133" s="1229" t="str">
        <f>IF(ISBLANK(M133),"",L133)</f>
        <v/>
      </c>
      <c r="Y133" s="1231" t="str">
        <f>IF(ISBLANK(M133),"",O133)</f>
        <v/>
      </c>
      <c r="Z133" s="1176"/>
      <c r="AA133" s="1228" t="str">
        <f>IF(ISBLANK(E133),"",B133)</f>
        <v/>
      </c>
      <c r="AB133" s="1229" t="str">
        <f>IF(ISBLANK(E133),"",L133)</f>
        <v/>
      </c>
      <c r="AC133" s="1229" t="str">
        <f>IF(ISBLANK(E133),"",F133)</f>
        <v/>
      </c>
      <c r="AD133" s="1230" t="str">
        <f>IF(ISBLANK(N133),"",K133)</f>
        <v/>
      </c>
      <c r="AE133" s="1229" t="str">
        <f>IF(ISBLANK(N133),"",L133)</f>
        <v/>
      </c>
      <c r="AF133" s="1231" t="str">
        <f>IF(ISBLANK(N133),"",O133)</f>
        <v/>
      </c>
      <c r="AG133" s="1176"/>
      <c r="AH133" s="1176"/>
      <c r="AI133" s="1176"/>
      <c r="AJ133" s="1176"/>
      <c r="AK133" s="1176"/>
      <c r="AL133" s="1176"/>
      <c r="AM133" s="1176"/>
      <c r="AN133" s="1176"/>
      <c r="AO133" s="1176"/>
      <c r="AP133" s="1176"/>
      <c r="AQ133" s="1176"/>
    </row>
    <row r="134" spans="1:43" ht="18" customHeight="1">
      <c r="A134" s="1179"/>
      <c r="B134" s="1212" t="str">
        <f>B131</f>
        <v>A-13</v>
      </c>
      <c r="C134" s="1240" t="s">
        <v>1297</v>
      </c>
      <c r="D134" s="1241"/>
      <c r="E134" s="1242"/>
      <c r="F134" s="7762"/>
      <c r="G134" s="7763"/>
      <c r="H134" s="7763"/>
      <c r="I134" s="7764"/>
      <c r="J134" s="1227"/>
      <c r="K134" s="1212" t="str">
        <f>K131</f>
        <v>A-14</v>
      </c>
      <c r="L134" s="1240"/>
      <c r="M134" s="1241"/>
      <c r="N134" s="1242"/>
      <c r="O134" s="7762"/>
      <c r="P134" s="7763"/>
      <c r="Q134" s="7763"/>
      <c r="R134" s="7764"/>
      <c r="S134" s="1176"/>
      <c r="T134" s="1228" t="str">
        <f>IF(ISBLANK(D134),"",B134)</f>
        <v/>
      </c>
      <c r="U134" s="1229" t="str">
        <f>IF(ISBLANK(D134),"",C134)</f>
        <v/>
      </c>
      <c r="V134" s="1229" t="str">
        <f>IF(ISBLANK(D134),"",F134)</f>
        <v/>
      </c>
      <c r="W134" s="1230" t="str">
        <f t="shared" ref="W134:W150" si="72">IF(ISBLANK(M134),"",K134)</f>
        <v/>
      </c>
      <c r="X134" s="1229" t="str">
        <f t="shared" ref="X134:X150" si="73">IF(ISBLANK(M134),"",L134)</f>
        <v/>
      </c>
      <c r="Y134" s="1231" t="str">
        <f t="shared" ref="Y134:Y150" si="74">IF(ISBLANK(M134),"",O134)</f>
        <v/>
      </c>
      <c r="Z134" s="1176"/>
      <c r="AA134" s="1228" t="str">
        <f>IF(ISBLANK(E134),"",B134)</f>
        <v/>
      </c>
      <c r="AB134" s="1229" t="str">
        <f>IF(ISBLANK(E134),"",L134)</f>
        <v/>
      </c>
      <c r="AC134" s="1229" t="str">
        <f>IF(ISBLANK(E134),"",F134)</f>
        <v/>
      </c>
      <c r="AD134" s="1230" t="str">
        <f>IF(ISBLANK(N134),"",K134)</f>
        <v/>
      </c>
      <c r="AE134" s="1229" t="str">
        <f>IF(ISBLANK(N134),"",L134)</f>
        <v/>
      </c>
      <c r="AF134" s="1231" t="str">
        <f>IF(ISBLANK(N134),"",O134)</f>
        <v/>
      </c>
      <c r="AG134" s="1176"/>
      <c r="AH134" s="1176"/>
      <c r="AI134" s="1176"/>
      <c r="AJ134" s="1176"/>
      <c r="AK134" s="1176"/>
      <c r="AL134" s="1176"/>
      <c r="AM134" s="1176"/>
      <c r="AN134" s="1176"/>
      <c r="AO134" s="1176"/>
      <c r="AP134" s="1176"/>
      <c r="AQ134" s="1176"/>
    </row>
    <row r="135" spans="1:43" ht="18" customHeight="1">
      <c r="A135" s="1179"/>
      <c r="B135" s="1212" t="str">
        <f>B131</f>
        <v>A-13</v>
      </c>
      <c r="C135" s="1240" t="s">
        <v>1266</v>
      </c>
      <c r="D135" s="1241"/>
      <c r="E135" s="1242"/>
      <c r="F135" s="7762"/>
      <c r="G135" s="7763"/>
      <c r="H135" s="7763"/>
      <c r="I135" s="7764"/>
      <c r="J135" s="1227"/>
      <c r="K135" s="1212" t="str">
        <f>K131</f>
        <v>A-14</v>
      </c>
      <c r="L135" s="1240"/>
      <c r="M135" s="1241"/>
      <c r="N135" s="1242"/>
      <c r="O135" s="7762"/>
      <c r="P135" s="7763"/>
      <c r="Q135" s="7763"/>
      <c r="R135" s="7764"/>
      <c r="S135" s="1176"/>
      <c r="T135" s="1228" t="str">
        <f>IF(ISBLANK(D135),"",B135)</f>
        <v/>
      </c>
      <c r="U135" s="1229" t="str">
        <f t="shared" ref="U135:U150" si="75">IF(ISBLANK(D135),"",C135)</f>
        <v/>
      </c>
      <c r="V135" s="1229" t="str">
        <f t="shared" ref="V135:V150" si="76">IF(ISBLANK(D135),"",F135)</f>
        <v/>
      </c>
      <c r="W135" s="1230" t="str">
        <f t="shared" si="72"/>
        <v/>
      </c>
      <c r="X135" s="1229" t="str">
        <f t="shared" si="73"/>
        <v/>
      </c>
      <c r="Y135" s="1231" t="str">
        <f t="shared" si="74"/>
        <v/>
      </c>
      <c r="Z135" s="1176"/>
      <c r="AA135" s="1228" t="str">
        <f>IF(ISBLANK(E135),"",B135)</f>
        <v/>
      </c>
      <c r="AB135" s="1229" t="str">
        <f>IF(ISBLANK(E135),"",L135)</f>
        <v/>
      </c>
      <c r="AC135" s="1229" t="str">
        <f>IF(ISBLANK(E135),"",F135)</f>
        <v/>
      </c>
      <c r="AD135" s="1230" t="str">
        <f>IF(ISBLANK(N135),"",K135)</f>
        <v/>
      </c>
      <c r="AE135" s="1229" t="str">
        <f>IF(ISBLANK(N135),"",L135)</f>
        <v/>
      </c>
      <c r="AF135" s="1231" t="str">
        <f>IF(ISBLANK(N135),"",O135)</f>
        <v/>
      </c>
      <c r="AG135" s="1176"/>
      <c r="AH135" s="1176"/>
      <c r="AI135" s="1176"/>
      <c r="AJ135" s="1176"/>
      <c r="AK135" s="1176"/>
      <c r="AL135" s="1176"/>
      <c r="AM135" s="1176"/>
      <c r="AN135" s="1176"/>
      <c r="AO135" s="1176"/>
      <c r="AP135" s="1176"/>
      <c r="AQ135" s="1176"/>
    </row>
    <row r="136" spans="1:43" ht="18" customHeight="1">
      <c r="A136" s="1179"/>
      <c r="B136" s="1212" t="str">
        <f>B131</f>
        <v>A-13</v>
      </c>
      <c r="C136" s="1240" t="s">
        <v>1204</v>
      </c>
      <c r="D136" s="1241"/>
      <c r="E136" s="1242"/>
      <c r="F136" s="7762"/>
      <c r="G136" s="7763"/>
      <c r="H136" s="7763"/>
      <c r="I136" s="7764"/>
      <c r="J136" s="1227"/>
      <c r="K136" s="1212" t="str">
        <f>K131</f>
        <v>A-14</v>
      </c>
      <c r="L136" s="1240"/>
      <c r="M136" s="1241"/>
      <c r="N136" s="1242"/>
      <c r="O136" s="7762"/>
      <c r="P136" s="7763"/>
      <c r="Q136" s="7763"/>
      <c r="R136" s="7764"/>
      <c r="S136" s="1176"/>
      <c r="T136" s="1228" t="str">
        <f>IF(ISBLANK(D136),"",B136)</f>
        <v/>
      </c>
      <c r="U136" s="1229" t="str">
        <f t="shared" si="75"/>
        <v/>
      </c>
      <c r="V136" s="1229" t="str">
        <f t="shared" si="76"/>
        <v/>
      </c>
      <c r="W136" s="1230" t="str">
        <f t="shared" si="72"/>
        <v/>
      </c>
      <c r="X136" s="1229" t="str">
        <f t="shared" si="73"/>
        <v/>
      </c>
      <c r="Y136" s="1231" t="str">
        <f t="shared" si="74"/>
        <v/>
      </c>
      <c r="Z136" s="1176"/>
      <c r="AA136" s="1228" t="str">
        <f t="shared" ref="AA136:AA150" si="77">IF(ISBLANK(E136),"",B136)</f>
        <v/>
      </c>
      <c r="AB136" s="1229" t="str">
        <f t="shared" ref="AB136:AB150" si="78">IF(ISBLANK(E136),"",L136)</f>
        <v/>
      </c>
      <c r="AC136" s="1229" t="str">
        <f t="shared" ref="AC136:AC150" si="79">IF(ISBLANK(E136),"",F136)</f>
        <v/>
      </c>
      <c r="AD136" s="1230" t="str">
        <f t="shared" ref="AD136:AD150" si="80">IF(ISBLANK(N136),"",K136)</f>
        <v/>
      </c>
      <c r="AE136" s="1229" t="str">
        <f t="shared" ref="AE136:AE150" si="81">IF(ISBLANK(N136),"",L136)</f>
        <v/>
      </c>
      <c r="AF136" s="1231" t="str">
        <f t="shared" ref="AF136:AF150" si="82">IF(ISBLANK(N136),"",O136)</f>
        <v/>
      </c>
      <c r="AG136" s="1176"/>
      <c r="AH136" s="1176"/>
      <c r="AI136" s="1176"/>
      <c r="AJ136" s="1176"/>
      <c r="AK136" s="1176"/>
      <c r="AL136" s="1176"/>
      <c r="AM136" s="1176"/>
      <c r="AN136" s="1176"/>
      <c r="AO136" s="1176"/>
      <c r="AP136" s="1176"/>
      <c r="AQ136" s="1176"/>
    </row>
    <row r="137" spans="1:43" ht="18" customHeight="1">
      <c r="A137" s="1179"/>
      <c r="B137" s="1212" t="str">
        <f>B131</f>
        <v>A-13</v>
      </c>
      <c r="C137" s="1240" t="s">
        <v>1270</v>
      </c>
      <c r="D137" s="1241"/>
      <c r="E137" s="1242"/>
      <c r="F137" s="7762"/>
      <c r="G137" s="7763"/>
      <c r="H137" s="7763"/>
      <c r="I137" s="7764"/>
      <c r="J137" s="1227"/>
      <c r="K137" s="1212" t="str">
        <f>K131</f>
        <v>A-14</v>
      </c>
      <c r="L137" s="1240"/>
      <c r="M137" s="1241"/>
      <c r="N137" s="1242"/>
      <c r="O137" s="7762"/>
      <c r="P137" s="7763"/>
      <c r="Q137" s="7763"/>
      <c r="R137" s="7764"/>
      <c r="S137" s="1176"/>
      <c r="T137" s="1228" t="str">
        <f>IF(ISBLANK(D137),"",B137)</f>
        <v/>
      </c>
      <c r="U137" s="1229" t="str">
        <f t="shared" si="75"/>
        <v/>
      </c>
      <c r="V137" s="1229" t="str">
        <f t="shared" si="76"/>
        <v/>
      </c>
      <c r="W137" s="1230" t="str">
        <f t="shared" si="72"/>
        <v/>
      </c>
      <c r="X137" s="1229" t="str">
        <f t="shared" si="73"/>
        <v/>
      </c>
      <c r="Y137" s="1231" t="str">
        <f t="shared" si="74"/>
        <v/>
      </c>
      <c r="Z137" s="1176"/>
      <c r="AA137" s="1228" t="str">
        <f t="shared" si="77"/>
        <v/>
      </c>
      <c r="AB137" s="1229" t="str">
        <f t="shared" si="78"/>
        <v/>
      </c>
      <c r="AC137" s="1229" t="str">
        <f t="shared" si="79"/>
        <v/>
      </c>
      <c r="AD137" s="1230" t="str">
        <f t="shared" si="80"/>
        <v/>
      </c>
      <c r="AE137" s="1229" t="str">
        <f t="shared" si="81"/>
        <v/>
      </c>
      <c r="AF137" s="1231" t="str">
        <f t="shared" si="82"/>
        <v/>
      </c>
      <c r="AG137" s="1176"/>
      <c r="AH137" s="1176"/>
      <c r="AI137" s="1176"/>
      <c r="AJ137" s="1176"/>
      <c r="AK137" s="1176"/>
      <c r="AL137" s="1176"/>
      <c r="AM137" s="1176"/>
      <c r="AN137" s="1176"/>
      <c r="AO137" s="1176"/>
      <c r="AP137" s="1176"/>
      <c r="AQ137" s="1176"/>
    </row>
    <row r="138" spans="1:43" ht="18" customHeight="1">
      <c r="A138" s="1179"/>
      <c r="B138" s="1212" t="str">
        <f>B131</f>
        <v>A-13</v>
      </c>
      <c r="C138" s="1240" t="s">
        <v>1298</v>
      </c>
      <c r="D138" s="1241"/>
      <c r="E138" s="1242"/>
      <c r="F138" s="7762"/>
      <c r="G138" s="7763"/>
      <c r="H138" s="7763"/>
      <c r="I138" s="7764"/>
      <c r="J138" s="1227"/>
      <c r="K138" s="1212" t="str">
        <f>K131</f>
        <v>A-14</v>
      </c>
      <c r="L138" s="1240"/>
      <c r="M138" s="1241"/>
      <c r="N138" s="1242"/>
      <c r="O138" s="7762"/>
      <c r="P138" s="7763"/>
      <c r="Q138" s="7763"/>
      <c r="R138" s="7764"/>
      <c r="S138" s="1176"/>
      <c r="T138" s="1228"/>
      <c r="U138" s="1229" t="str">
        <f t="shared" si="75"/>
        <v/>
      </c>
      <c r="V138" s="1229" t="str">
        <f t="shared" si="76"/>
        <v/>
      </c>
      <c r="W138" s="1230" t="str">
        <f t="shared" si="72"/>
        <v/>
      </c>
      <c r="X138" s="1229" t="str">
        <f t="shared" si="73"/>
        <v/>
      </c>
      <c r="Y138" s="1231" t="str">
        <f t="shared" si="74"/>
        <v/>
      </c>
      <c r="Z138" s="1176"/>
      <c r="AA138" s="1228" t="str">
        <f t="shared" si="77"/>
        <v/>
      </c>
      <c r="AB138" s="1229" t="str">
        <f t="shared" si="78"/>
        <v/>
      </c>
      <c r="AC138" s="1229" t="str">
        <f t="shared" si="79"/>
        <v/>
      </c>
      <c r="AD138" s="1230" t="str">
        <f t="shared" si="80"/>
        <v/>
      </c>
      <c r="AE138" s="1229" t="str">
        <f t="shared" si="81"/>
        <v/>
      </c>
      <c r="AF138" s="1231" t="str">
        <f t="shared" si="82"/>
        <v/>
      </c>
      <c r="AG138" s="1176"/>
      <c r="AH138" s="1176"/>
      <c r="AI138" s="1176"/>
      <c r="AJ138" s="1176"/>
      <c r="AK138" s="1176"/>
      <c r="AL138" s="1176"/>
      <c r="AM138" s="1176"/>
      <c r="AN138" s="1176"/>
      <c r="AO138" s="1176"/>
      <c r="AP138" s="1176"/>
      <c r="AQ138" s="1176"/>
    </row>
    <row r="139" spans="1:43" ht="18" customHeight="1">
      <c r="A139" s="1179"/>
      <c r="B139" s="1212" t="str">
        <f>B131</f>
        <v>A-13</v>
      </c>
      <c r="C139" s="1240" t="s">
        <v>1299</v>
      </c>
      <c r="D139" s="1241"/>
      <c r="E139" s="1242"/>
      <c r="F139" s="7762"/>
      <c r="G139" s="7763"/>
      <c r="H139" s="7763"/>
      <c r="I139" s="7764"/>
      <c r="J139" s="1227"/>
      <c r="K139" s="1212" t="str">
        <f>K131</f>
        <v>A-14</v>
      </c>
      <c r="L139" s="1240"/>
      <c r="M139" s="1241"/>
      <c r="N139" s="1242"/>
      <c r="O139" s="7762"/>
      <c r="P139" s="7763"/>
      <c r="Q139" s="7763"/>
      <c r="R139" s="7764"/>
      <c r="S139" s="1176"/>
      <c r="T139" s="1228"/>
      <c r="U139" s="1229" t="str">
        <f t="shared" si="75"/>
        <v/>
      </c>
      <c r="V139" s="1229" t="str">
        <f t="shared" si="76"/>
        <v/>
      </c>
      <c r="W139" s="1230" t="str">
        <f t="shared" si="72"/>
        <v/>
      </c>
      <c r="X139" s="1229" t="str">
        <f t="shared" si="73"/>
        <v/>
      </c>
      <c r="Y139" s="1231" t="str">
        <f t="shared" si="74"/>
        <v/>
      </c>
      <c r="Z139" s="1176"/>
      <c r="AA139" s="1228" t="str">
        <f t="shared" si="77"/>
        <v/>
      </c>
      <c r="AB139" s="1229" t="str">
        <f t="shared" si="78"/>
        <v/>
      </c>
      <c r="AC139" s="1229" t="str">
        <f t="shared" si="79"/>
        <v/>
      </c>
      <c r="AD139" s="1230" t="str">
        <f t="shared" si="80"/>
        <v/>
      </c>
      <c r="AE139" s="1229" t="str">
        <f t="shared" si="81"/>
        <v/>
      </c>
      <c r="AF139" s="1231" t="str">
        <f t="shared" si="82"/>
        <v/>
      </c>
      <c r="AG139" s="1176"/>
      <c r="AH139" s="1176"/>
      <c r="AI139" s="1176"/>
      <c r="AJ139" s="1176"/>
      <c r="AK139" s="1176"/>
      <c r="AL139" s="1176"/>
      <c r="AM139" s="1176"/>
      <c r="AN139" s="1176"/>
      <c r="AO139" s="1176"/>
      <c r="AP139" s="1176"/>
      <c r="AQ139" s="1176"/>
    </row>
    <row r="140" spans="1:43" ht="18" customHeight="1">
      <c r="A140" s="1179"/>
      <c r="B140" s="1212" t="str">
        <f>B131</f>
        <v>A-13</v>
      </c>
      <c r="C140" s="1240" t="s">
        <v>1300</v>
      </c>
      <c r="D140" s="1241"/>
      <c r="E140" s="1242"/>
      <c r="F140" s="7762"/>
      <c r="G140" s="7763"/>
      <c r="H140" s="7763"/>
      <c r="I140" s="7764"/>
      <c r="J140" s="1227"/>
      <c r="K140" s="1212" t="str">
        <f>K131</f>
        <v>A-14</v>
      </c>
      <c r="L140" s="1240"/>
      <c r="M140" s="1241"/>
      <c r="N140" s="1242"/>
      <c r="O140" s="7762"/>
      <c r="P140" s="7763"/>
      <c r="Q140" s="7763"/>
      <c r="R140" s="7764"/>
      <c r="S140" s="1176"/>
      <c r="T140" s="1228"/>
      <c r="U140" s="1229" t="str">
        <f t="shared" si="75"/>
        <v/>
      </c>
      <c r="V140" s="1229" t="str">
        <f t="shared" si="76"/>
        <v/>
      </c>
      <c r="W140" s="1230" t="str">
        <f t="shared" si="72"/>
        <v/>
      </c>
      <c r="X140" s="1229" t="str">
        <f t="shared" si="73"/>
        <v/>
      </c>
      <c r="Y140" s="1231" t="str">
        <f t="shared" si="74"/>
        <v/>
      </c>
      <c r="Z140" s="1176"/>
      <c r="AA140" s="1228" t="str">
        <f t="shared" si="77"/>
        <v/>
      </c>
      <c r="AB140" s="1229" t="str">
        <f t="shared" si="78"/>
        <v/>
      </c>
      <c r="AC140" s="1229" t="str">
        <f t="shared" si="79"/>
        <v/>
      </c>
      <c r="AD140" s="1230" t="str">
        <f t="shared" si="80"/>
        <v/>
      </c>
      <c r="AE140" s="1229" t="str">
        <f t="shared" si="81"/>
        <v/>
      </c>
      <c r="AF140" s="1231" t="str">
        <f t="shared" si="82"/>
        <v/>
      </c>
      <c r="AG140" s="1176"/>
      <c r="AH140" s="1176"/>
      <c r="AI140" s="1176"/>
      <c r="AJ140" s="1176"/>
      <c r="AK140" s="1176"/>
      <c r="AL140" s="1176"/>
      <c r="AM140" s="1176"/>
      <c r="AN140" s="1176"/>
      <c r="AO140" s="1176"/>
      <c r="AP140" s="1176"/>
      <c r="AQ140" s="1176"/>
    </row>
    <row r="141" spans="1:43" ht="18" customHeight="1">
      <c r="A141" s="1179"/>
      <c r="B141" s="1212" t="str">
        <f>B131</f>
        <v>A-13</v>
      </c>
      <c r="C141" s="1240" t="s">
        <v>1301</v>
      </c>
      <c r="D141" s="1241"/>
      <c r="E141" s="1242"/>
      <c r="F141" s="7762"/>
      <c r="G141" s="7763"/>
      <c r="H141" s="7763"/>
      <c r="I141" s="7764"/>
      <c r="J141" s="1227"/>
      <c r="K141" s="1212" t="str">
        <f>K131</f>
        <v>A-14</v>
      </c>
      <c r="L141" s="1240"/>
      <c r="M141" s="1241"/>
      <c r="N141" s="1242"/>
      <c r="O141" s="7762"/>
      <c r="P141" s="7763"/>
      <c r="Q141" s="7763"/>
      <c r="R141" s="7764"/>
      <c r="S141" s="1176"/>
      <c r="T141" s="1228"/>
      <c r="U141" s="1229" t="str">
        <f t="shared" si="75"/>
        <v/>
      </c>
      <c r="V141" s="1229" t="str">
        <f t="shared" si="76"/>
        <v/>
      </c>
      <c r="W141" s="1230" t="str">
        <f t="shared" si="72"/>
        <v/>
      </c>
      <c r="X141" s="1229" t="str">
        <f t="shared" si="73"/>
        <v/>
      </c>
      <c r="Y141" s="1231" t="str">
        <f t="shared" si="74"/>
        <v/>
      </c>
      <c r="Z141" s="1176"/>
      <c r="AA141" s="1228" t="str">
        <f t="shared" si="77"/>
        <v/>
      </c>
      <c r="AB141" s="1229" t="str">
        <f t="shared" si="78"/>
        <v/>
      </c>
      <c r="AC141" s="1229" t="str">
        <f t="shared" si="79"/>
        <v/>
      </c>
      <c r="AD141" s="1230" t="str">
        <f t="shared" si="80"/>
        <v/>
      </c>
      <c r="AE141" s="1229" t="str">
        <f t="shared" si="81"/>
        <v/>
      </c>
      <c r="AF141" s="1231" t="str">
        <f t="shared" si="82"/>
        <v/>
      </c>
      <c r="AG141" s="1176"/>
      <c r="AH141" s="1176"/>
      <c r="AI141" s="1176"/>
      <c r="AJ141" s="1176"/>
      <c r="AK141" s="1176"/>
      <c r="AL141" s="1176"/>
      <c r="AM141" s="1176"/>
      <c r="AN141" s="1176"/>
      <c r="AO141" s="1176"/>
      <c r="AP141" s="1176"/>
      <c r="AQ141" s="1176"/>
    </row>
    <row r="142" spans="1:43" ht="18" customHeight="1">
      <c r="A142" s="1179"/>
      <c r="B142" s="1212" t="str">
        <f>B131</f>
        <v>A-13</v>
      </c>
      <c r="C142" s="1240" t="s">
        <v>1302</v>
      </c>
      <c r="D142" s="1241"/>
      <c r="E142" s="1242"/>
      <c r="F142" s="7762"/>
      <c r="G142" s="7763"/>
      <c r="H142" s="7763"/>
      <c r="I142" s="7764"/>
      <c r="J142" s="1227"/>
      <c r="K142" s="1212" t="str">
        <f>K131</f>
        <v>A-14</v>
      </c>
      <c r="L142" s="1240"/>
      <c r="M142" s="1241"/>
      <c r="N142" s="1242"/>
      <c r="O142" s="7762"/>
      <c r="P142" s="7763"/>
      <c r="Q142" s="7763"/>
      <c r="R142" s="7764"/>
      <c r="S142" s="1176"/>
      <c r="T142" s="1228"/>
      <c r="U142" s="1229" t="str">
        <f t="shared" si="75"/>
        <v/>
      </c>
      <c r="V142" s="1229" t="str">
        <f t="shared" si="76"/>
        <v/>
      </c>
      <c r="W142" s="1230" t="str">
        <f t="shared" si="72"/>
        <v/>
      </c>
      <c r="X142" s="1229" t="str">
        <f t="shared" si="73"/>
        <v/>
      </c>
      <c r="Y142" s="1231" t="str">
        <f t="shared" si="74"/>
        <v/>
      </c>
      <c r="Z142" s="1176"/>
      <c r="AA142" s="1228" t="str">
        <f t="shared" si="77"/>
        <v/>
      </c>
      <c r="AB142" s="1229" t="str">
        <f t="shared" si="78"/>
        <v/>
      </c>
      <c r="AC142" s="1229" t="str">
        <f t="shared" si="79"/>
        <v/>
      </c>
      <c r="AD142" s="1230" t="str">
        <f t="shared" si="80"/>
        <v/>
      </c>
      <c r="AE142" s="1229" t="str">
        <f t="shared" si="81"/>
        <v/>
      </c>
      <c r="AF142" s="1231" t="str">
        <f t="shared" si="82"/>
        <v/>
      </c>
      <c r="AG142" s="1176"/>
      <c r="AH142" s="1176"/>
      <c r="AI142" s="1176"/>
      <c r="AJ142" s="1176"/>
      <c r="AK142" s="1176"/>
      <c r="AL142" s="1176"/>
      <c r="AM142" s="1176"/>
      <c r="AN142" s="1176"/>
      <c r="AO142" s="1176"/>
      <c r="AP142" s="1176"/>
      <c r="AQ142" s="1176"/>
    </row>
    <row r="143" spans="1:43" ht="18" customHeight="1">
      <c r="A143" s="1179"/>
      <c r="B143" s="1212" t="str">
        <f>B131</f>
        <v>A-13</v>
      </c>
      <c r="C143" s="1240" t="s">
        <v>1303</v>
      </c>
      <c r="D143" s="1241"/>
      <c r="E143" s="1242"/>
      <c r="F143" s="7762"/>
      <c r="G143" s="7763"/>
      <c r="H143" s="7763"/>
      <c r="I143" s="7764"/>
      <c r="J143" s="1227"/>
      <c r="K143" s="1212" t="str">
        <f>K131</f>
        <v>A-14</v>
      </c>
      <c r="L143" s="1240"/>
      <c r="M143" s="1241"/>
      <c r="N143" s="1242"/>
      <c r="O143" s="7762"/>
      <c r="P143" s="7763"/>
      <c r="Q143" s="7763"/>
      <c r="R143" s="7764"/>
      <c r="S143" s="1176"/>
      <c r="T143" s="1228"/>
      <c r="U143" s="1229" t="str">
        <f t="shared" si="75"/>
        <v/>
      </c>
      <c r="V143" s="1229" t="str">
        <f t="shared" si="76"/>
        <v/>
      </c>
      <c r="W143" s="1230" t="str">
        <f t="shared" si="72"/>
        <v/>
      </c>
      <c r="X143" s="1229" t="str">
        <f t="shared" si="73"/>
        <v/>
      </c>
      <c r="Y143" s="1231" t="str">
        <f t="shared" si="74"/>
        <v/>
      </c>
      <c r="Z143" s="1176"/>
      <c r="AA143" s="1228" t="str">
        <f t="shared" si="77"/>
        <v/>
      </c>
      <c r="AB143" s="1229" t="str">
        <f t="shared" si="78"/>
        <v/>
      </c>
      <c r="AC143" s="1229" t="str">
        <f t="shared" si="79"/>
        <v/>
      </c>
      <c r="AD143" s="1230" t="str">
        <f t="shared" si="80"/>
        <v/>
      </c>
      <c r="AE143" s="1229" t="str">
        <f t="shared" si="81"/>
        <v/>
      </c>
      <c r="AF143" s="1231" t="str">
        <f t="shared" si="82"/>
        <v/>
      </c>
      <c r="AG143" s="1176"/>
      <c r="AH143" s="1176"/>
      <c r="AI143" s="1176"/>
      <c r="AJ143" s="1176"/>
      <c r="AK143" s="1176"/>
      <c r="AL143" s="1176"/>
      <c r="AM143" s="1176"/>
      <c r="AN143" s="1176"/>
      <c r="AO143" s="1176"/>
      <c r="AP143" s="1176"/>
      <c r="AQ143" s="1176"/>
    </row>
    <row r="144" spans="1:43" ht="18" customHeight="1">
      <c r="A144" s="1179"/>
      <c r="B144" s="1212" t="str">
        <f>B131</f>
        <v>A-13</v>
      </c>
      <c r="C144" s="1240"/>
      <c r="D144" s="1241"/>
      <c r="E144" s="1242"/>
      <c r="F144" s="7762"/>
      <c r="G144" s="7763"/>
      <c r="H144" s="7763"/>
      <c r="I144" s="7764"/>
      <c r="J144" s="1227"/>
      <c r="K144" s="1212" t="str">
        <f>K131</f>
        <v>A-14</v>
      </c>
      <c r="L144" s="1240"/>
      <c r="M144" s="1241"/>
      <c r="N144" s="1242"/>
      <c r="O144" s="7762"/>
      <c r="P144" s="7763"/>
      <c r="Q144" s="7763"/>
      <c r="R144" s="7764"/>
      <c r="S144" s="1176"/>
      <c r="T144" s="1228"/>
      <c r="U144" s="1229" t="str">
        <f t="shared" si="75"/>
        <v/>
      </c>
      <c r="V144" s="1229" t="str">
        <f t="shared" si="76"/>
        <v/>
      </c>
      <c r="W144" s="1230" t="str">
        <f t="shared" si="72"/>
        <v/>
      </c>
      <c r="X144" s="1229" t="str">
        <f t="shared" si="73"/>
        <v/>
      </c>
      <c r="Y144" s="1231" t="str">
        <f t="shared" si="74"/>
        <v/>
      </c>
      <c r="Z144" s="1176"/>
      <c r="AA144" s="1228" t="str">
        <f t="shared" si="77"/>
        <v/>
      </c>
      <c r="AB144" s="1229" t="str">
        <f t="shared" si="78"/>
        <v/>
      </c>
      <c r="AC144" s="1229" t="str">
        <f t="shared" si="79"/>
        <v/>
      </c>
      <c r="AD144" s="1230" t="str">
        <f t="shared" si="80"/>
        <v/>
      </c>
      <c r="AE144" s="1229" t="str">
        <f t="shared" si="81"/>
        <v/>
      </c>
      <c r="AF144" s="1231" t="str">
        <f t="shared" si="82"/>
        <v/>
      </c>
      <c r="AG144" s="1176"/>
      <c r="AH144" s="1176"/>
      <c r="AI144" s="1176"/>
      <c r="AJ144" s="1176"/>
      <c r="AK144" s="1176"/>
      <c r="AL144" s="1176"/>
      <c r="AM144" s="1176"/>
      <c r="AN144" s="1176"/>
      <c r="AO144" s="1176"/>
      <c r="AP144" s="1176"/>
      <c r="AQ144" s="1176"/>
    </row>
    <row r="145" spans="1:43" ht="18" customHeight="1">
      <c r="A145" s="1179"/>
      <c r="B145" s="1212" t="str">
        <f>B131</f>
        <v>A-13</v>
      </c>
      <c r="C145" s="1240"/>
      <c r="D145" s="1241"/>
      <c r="E145" s="1242"/>
      <c r="F145" s="7762"/>
      <c r="G145" s="7763"/>
      <c r="H145" s="7763"/>
      <c r="I145" s="7764"/>
      <c r="J145" s="1227"/>
      <c r="K145" s="1212" t="str">
        <f>K131</f>
        <v>A-14</v>
      </c>
      <c r="L145" s="1240"/>
      <c r="M145" s="1241"/>
      <c r="N145" s="1242"/>
      <c r="O145" s="7762"/>
      <c r="P145" s="7763"/>
      <c r="Q145" s="7763"/>
      <c r="R145" s="7764"/>
      <c r="S145" s="1176"/>
      <c r="T145" s="1228"/>
      <c r="U145" s="1229" t="str">
        <f t="shared" si="75"/>
        <v/>
      </c>
      <c r="V145" s="1229" t="str">
        <f t="shared" si="76"/>
        <v/>
      </c>
      <c r="W145" s="1230" t="str">
        <f t="shared" si="72"/>
        <v/>
      </c>
      <c r="X145" s="1229" t="str">
        <f t="shared" si="73"/>
        <v/>
      </c>
      <c r="Y145" s="1231" t="str">
        <f t="shared" si="74"/>
        <v/>
      </c>
      <c r="Z145" s="1176"/>
      <c r="AA145" s="1228" t="str">
        <f t="shared" si="77"/>
        <v/>
      </c>
      <c r="AB145" s="1229" t="str">
        <f t="shared" si="78"/>
        <v/>
      </c>
      <c r="AC145" s="1229" t="str">
        <f t="shared" si="79"/>
        <v/>
      </c>
      <c r="AD145" s="1230" t="str">
        <f t="shared" si="80"/>
        <v/>
      </c>
      <c r="AE145" s="1229" t="str">
        <f t="shared" si="81"/>
        <v/>
      </c>
      <c r="AF145" s="1231" t="str">
        <f t="shared" si="82"/>
        <v/>
      </c>
      <c r="AG145" s="1176"/>
      <c r="AH145" s="1176"/>
      <c r="AI145" s="1176"/>
      <c r="AJ145" s="1176"/>
      <c r="AK145" s="1176"/>
      <c r="AL145" s="1176"/>
      <c r="AM145" s="1176"/>
      <c r="AN145" s="1176"/>
      <c r="AO145" s="1176"/>
      <c r="AP145" s="1176"/>
      <c r="AQ145" s="1176"/>
    </row>
    <row r="146" spans="1:43" ht="18" customHeight="1">
      <c r="A146" s="1179"/>
      <c r="B146" s="1212" t="str">
        <f>B131</f>
        <v>A-13</v>
      </c>
      <c r="C146" s="1240"/>
      <c r="D146" s="1241"/>
      <c r="E146" s="1242"/>
      <c r="F146" s="7762"/>
      <c r="G146" s="7763"/>
      <c r="H146" s="7763"/>
      <c r="I146" s="7764"/>
      <c r="J146" s="1227"/>
      <c r="K146" s="1212" t="str">
        <f>K131</f>
        <v>A-14</v>
      </c>
      <c r="L146" s="1240"/>
      <c r="M146" s="1241"/>
      <c r="N146" s="1242"/>
      <c r="O146" s="7762"/>
      <c r="P146" s="7763"/>
      <c r="Q146" s="7763"/>
      <c r="R146" s="7764"/>
      <c r="S146" s="1176"/>
      <c r="T146" s="1228"/>
      <c r="U146" s="1229" t="str">
        <f t="shared" si="75"/>
        <v/>
      </c>
      <c r="V146" s="1229" t="str">
        <f t="shared" si="76"/>
        <v/>
      </c>
      <c r="W146" s="1230" t="str">
        <f t="shared" si="72"/>
        <v/>
      </c>
      <c r="X146" s="1229" t="str">
        <f t="shared" si="73"/>
        <v/>
      </c>
      <c r="Y146" s="1231" t="str">
        <f t="shared" si="74"/>
        <v/>
      </c>
      <c r="Z146" s="1176"/>
      <c r="AA146" s="1228" t="str">
        <f t="shared" si="77"/>
        <v/>
      </c>
      <c r="AB146" s="1229" t="str">
        <f t="shared" si="78"/>
        <v/>
      </c>
      <c r="AC146" s="1229" t="str">
        <f t="shared" si="79"/>
        <v/>
      </c>
      <c r="AD146" s="1230" t="str">
        <f t="shared" si="80"/>
        <v/>
      </c>
      <c r="AE146" s="1229" t="str">
        <f t="shared" si="81"/>
        <v/>
      </c>
      <c r="AF146" s="1231" t="str">
        <f t="shared" si="82"/>
        <v/>
      </c>
      <c r="AG146" s="1176"/>
      <c r="AH146" s="1176"/>
      <c r="AI146" s="1176"/>
      <c r="AJ146" s="1176"/>
      <c r="AK146" s="1176"/>
      <c r="AL146" s="1176"/>
      <c r="AM146" s="1176"/>
      <c r="AN146" s="1176"/>
      <c r="AO146" s="1176"/>
      <c r="AP146" s="1176"/>
      <c r="AQ146" s="1176"/>
    </row>
    <row r="147" spans="1:43" ht="18" customHeight="1">
      <c r="A147" s="1179"/>
      <c r="B147" s="1212" t="str">
        <f>B131</f>
        <v>A-13</v>
      </c>
      <c r="C147" s="1240"/>
      <c r="D147" s="1241"/>
      <c r="E147" s="1242"/>
      <c r="F147" s="7762"/>
      <c r="G147" s="7763"/>
      <c r="H147" s="7763"/>
      <c r="I147" s="7764"/>
      <c r="J147" s="1227"/>
      <c r="K147" s="1212" t="str">
        <f>K131</f>
        <v>A-14</v>
      </c>
      <c r="L147" s="1240"/>
      <c r="M147" s="1241"/>
      <c r="N147" s="1242"/>
      <c r="O147" s="7762"/>
      <c r="P147" s="7763"/>
      <c r="Q147" s="7763"/>
      <c r="R147" s="7764"/>
      <c r="S147" s="1176"/>
      <c r="T147" s="1228"/>
      <c r="U147" s="1229" t="str">
        <f t="shared" si="75"/>
        <v/>
      </c>
      <c r="V147" s="1229" t="str">
        <f t="shared" si="76"/>
        <v/>
      </c>
      <c r="W147" s="1230" t="str">
        <f t="shared" si="72"/>
        <v/>
      </c>
      <c r="X147" s="1229" t="str">
        <f t="shared" si="73"/>
        <v/>
      </c>
      <c r="Y147" s="1231" t="str">
        <f t="shared" si="74"/>
        <v/>
      </c>
      <c r="Z147" s="1176"/>
      <c r="AA147" s="1228" t="str">
        <f t="shared" si="77"/>
        <v/>
      </c>
      <c r="AB147" s="1229" t="str">
        <f t="shared" si="78"/>
        <v/>
      </c>
      <c r="AC147" s="1229" t="str">
        <f t="shared" si="79"/>
        <v/>
      </c>
      <c r="AD147" s="1230" t="str">
        <f t="shared" si="80"/>
        <v/>
      </c>
      <c r="AE147" s="1229" t="str">
        <f t="shared" si="81"/>
        <v/>
      </c>
      <c r="AF147" s="1231" t="str">
        <f t="shared" si="82"/>
        <v/>
      </c>
      <c r="AG147" s="1176"/>
      <c r="AH147" s="1176"/>
      <c r="AI147" s="1176"/>
      <c r="AJ147" s="1176"/>
      <c r="AK147" s="1176"/>
      <c r="AL147" s="1176"/>
      <c r="AM147" s="1176"/>
      <c r="AN147" s="1176"/>
      <c r="AO147" s="1176"/>
      <c r="AP147" s="1176"/>
      <c r="AQ147" s="1176"/>
    </row>
    <row r="148" spans="1:43" ht="18" customHeight="1">
      <c r="A148" s="1179"/>
      <c r="B148" s="1212" t="str">
        <f>B131</f>
        <v>A-13</v>
      </c>
      <c r="C148" s="1240"/>
      <c r="D148" s="1241"/>
      <c r="E148" s="1242"/>
      <c r="F148" s="7762"/>
      <c r="G148" s="7763"/>
      <c r="H148" s="7763"/>
      <c r="I148" s="7764"/>
      <c r="J148" s="1227"/>
      <c r="K148" s="1212" t="str">
        <f>K131</f>
        <v>A-14</v>
      </c>
      <c r="L148" s="1240"/>
      <c r="M148" s="1241"/>
      <c r="N148" s="1242"/>
      <c r="O148" s="7762"/>
      <c r="P148" s="7763"/>
      <c r="Q148" s="7763"/>
      <c r="R148" s="7764"/>
      <c r="S148" s="1176"/>
      <c r="T148" s="1228"/>
      <c r="U148" s="1229" t="str">
        <f t="shared" si="75"/>
        <v/>
      </c>
      <c r="V148" s="1229" t="str">
        <f t="shared" si="76"/>
        <v/>
      </c>
      <c r="W148" s="1230" t="str">
        <f t="shared" si="72"/>
        <v/>
      </c>
      <c r="X148" s="1229" t="str">
        <f t="shared" si="73"/>
        <v/>
      </c>
      <c r="Y148" s="1231" t="str">
        <f t="shared" si="74"/>
        <v/>
      </c>
      <c r="Z148" s="1176"/>
      <c r="AA148" s="1228" t="str">
        <f t="shared" si="77"/>
        <v/>
      </c>
      <c r="AB148" s="1229" t="str">
        <f t="shared" si="78"/>
        <v/>
      </c>
      <c r="AC148" s="1229" t="str">
        <f t="shared" si="79"/>
        <v/>
      </c>
      <c r="AD148" s="1230" t="str">
        <f t="shared" si="80"/>
        <v/>
      </c>
      <c r="AE148" s="1229" t="str">
        <f t="shared" si="81"/>
        <v/>
      </c>
      <c r="AF148" s="1231" t="str">
        <f t="shared" si="82"/>
        <v/>
      </c>
      <c r="AG148" s="1176"/>
      <c r="AH148" s="1176"/>
      <c r="AI148" s="1176"/>
      <c r="AJ148" s="1176"/>
      <c r="AK148" s="1176"/>
      <c r="AL148" s="1176"/>
      <c r="AM148" s="1176"/>
      <c r="AN148" s="1176"/>
      <c r="AO148" s="1176"/>
      <c r="AP148" s="1176"/>
      <c r="AQ148" s="1176"/>
    </row>
    <row r="149" spans="1:43" ht="18" customHeight="1">
      <c r="A149" s="1179"/>
      <c r="B149" s="1212" t="str">
        <f>B131</f>
        <v>A-13</v>
      </c>
      <c r="C149" s="1240"/>
      <c r="D149" s="1241"/>
      <c r="E149" s="1242"/>
      <c r="F149" s="7762"/>
      <c r="G149" s="7763"/>
      <c r="H149" s="7763"/>
      <c r="I149" s="7764"/>
      <c r="J149" s="1227"/>
      <c r="K149" s="1212" t="str">
        <f>K131</f>
        <v>A-14</v>
      </c>
      <c r="L149" s="1240"/>
      <c r="M149" s="1241"/>
      <c r="N149" s="1242"/>
      <c r="O149" s="7762"/>
      <c r="P149" s="7763"/>
      <c r="Q149" s="7763"/>
      <c r="R149" s="7764"/>
      <c r="S149" s="1176"/>
      <c r="T149" s="1228"/>
      <c r="U149" s="1229" t="str">
        <f t="shared" si="75"/>
        <v/>
      </c>
      <c r="V149" s="1229" t="str">
        <f t="shared" si="76"/>
        <v/>
      </c>
      <c r="W149" s="1230" t="str">
        <f t="shared" si="72"/>
        <v/>
      </c>
      <c r="X149" s="1229" t="str">
        <f t="shared" si="73"/>
        <v/>
      </c>
      <c r="Y149" s="1231" t="str">
        <f t="shared" si="74"/>
        <v/>
      </c>
      <c r="Z149" s="1176"/>
      <c r="AA149" s="1228" t="str">
        <f t="shared" si="77"/>
        <v/>
      </c>
      <c r="AB149" s="1229" t="str">
        <f t="shared" si="78"/>
        <v/>
      </c>
      <c r="AC149" s="1229" t="str">
        <f t="shared" si="79"/>
        <v/>
      </c>
      <c r="AD149" s="1230" t="str">
        <f t="shared" si="80"/>
        <v/>
      </c>
      <c r="AE149" s="1229" t="str">
        <f t="shared" si="81"/>
        <v/>
      </c>
      <c r="AF149" s="1231" t="str">
        <f t="shared" si="82"/>
        <v/>
      </c>
      <c r="AG149" s="1176"/>
      <c r="AH149" s="1176"/>
      <c r="AI149" s="1176"/>
      <c r="AJ149" s="1176"/>
      <c r="AK149" s="1176"/>
      <c r="AL149" s="1176"/>
      <c r="AM149" s="1176"/>
      <c r="AN149" s="1176"/>
      <c r="AO149" s="1176"/>
      <c r="AP149" s="1176"/>
      <c r="AQ149" s="1176"/>
    </row>
    <row r="150" spans="1:43" ht="18" customHeight="1">
      <c r="A150" s="1179"/>
      <c r="B150" s="1212" t="str">
        <f>B131</f>
        <v>A-13</v>
      </c>
      <c r="C150" s="1243"/>
      <c r="D150" s="1252"/>
      <c r="E150" s="1253"/>
      <c r="F150" s="7773"/>
      <c r="G150" s="7774"/>
      <c r="H150" s="7774"/>
      <c r="I150" s="7775"/>
      <c r="J150" s="1227"/>
      <c r="K150" s="1212" t="str">
        <f>K131</f>
        <v>A-14</v>
      </c>
      <c r="L150" s="1243"/>
      <c r="M150" s="1252"/>
      <c r="N150" s="1253"/>
      <c r="O150" s="7773"/>
      <c r="P150" s="7774"/>
      <c r="Q150" s="7774"/>
      <c r="R150" s="7775"/>
      <c r="S150" s="1176"/>
      <c r="T150" s="1228"/>
      <c r="U150" s="1229" t="str">
        <f t="shared" si="75"/>
        <v/>
      </c>
      <c r="V150" s="1229" t="str">
        <f t="shared" si="76"/>
        <v/>
      </c>
      <c r="W150" s="1230" t="str">
        <f t="shared" si="72"/>
        <v/>
      </c>
      <c r="X150" s="1229" t="str">
        <f t="shared" si="73"/>
        <v/>
      </c>
      <c r="Y150" s="1231" t="str">
        <f t="shared" si="74"/>
        <v/>
      </c>
      <c r="Z150" s="1176"/>
      <c r="AA150" s="1228" t="str">
        <f t="shared" si="77"/>
        <v/>
      </c>
      <c r="AB150" s="1229" t="str">
        <f t="shared" si="78"/>
        <v/>
      </c>
      <c r="AC150" s="1229" t="str">
        <f t="shared" si="79"/>
        <v/>
      </c>
      <c r="AD150" s="1230" t="str">
        <f t="shared" si="80"/>
        <v/>
      </c>
      <c r="AE150" s="1229" t="str">
        <f t="shared" si="81"/>
        <v/>
      </c>
      <c r="AF150" s="1231" t="str">
        <f t="shared" si="82"/>
        <v/>
      </c>
      <c r="AG150" s="1176"/>
      <c r="AH150" s="1176"/>
      <c r="AI150" s="1176"/>
      <c r="AJ150" s="1176"/>
      <c r="AK150" s="1176"/>
      <c r="AL150" s="1176"/>
      <c r="AM150" s="1176"/>
      <c r="AN150" s="1176"/>
      <c r="AO150" s="1176"/>
      <c r="AP150" s="1176"/>
      <c r="AQ150" s="1176"/>
    </row>
    <row r="151" spans="1:43" ht="18" customHeight="1" thickBot="1">
      <c r="A151" s="1179"/>
      <c r="B151" s="1195" t="s">
        <v>1304</v>
      </c>
      <c r="C151" s="1196" t="s">
        <v>1304</v>
      </c>
      <c r="D151" s="1197"/>
      <c r="E151" s="1198"/>
      <c r="F151" s="1198"/>
      <c r="G151" s="1198"/>
      <c r="H151" s="1199">
        <f>AI27</f>
        <v>1</v>
      </c>
      <c r="I151" s="1200">
        <f>AJ27</f>
        <v>1</v>
      </c>
      <c r="J151" s="1201"/>
      <c r="K151" s="1202" t="s">
        <v>1305</v>
      </c>
      <c r="L151" s="1196" t="s">
        <v>1305</v>
      </c>
      <c r="M151" s="1197"/>
      <c r="N151" s="1198"/>
      <c r="O151" s="1198"/>
      <c r="P151" s="1198"/>
      <c r="Q151" s="1199">
        <f>AI28</f>
        <v>1</v>
      </c>
      <c r="R151" s="1200">
        <f>AJ28</f>
        <v>1</v>
      </c>
      <c r="S151" s="1176"/>
      <c r="T151" s="1244"/>
      <c r="U151" s="1245"/>
      <c r="V151" s="1246"/>
      <c r="W151" s="1245"/>
      <c r="X151" s="1245"/>
      <c r="Y151" s="1247"/>
      <c r="Z151" s="1176"/>
      <c r="AA151" s="1244"/>
      <c r="AB151" s="1245"/>
      <c r="AC151" s="1246"/>
      <c r="AD151" s="1245"/>
      <c r="AE151" s="1245"/>
      <c r="AF151" s="1247"/>
      <c r="AG151" s="1176"/>
      <c r="AH151" s="1176"/>
      <c r="AI151" s="1176"/>
      <c r="AJ151" s="1176"/>
      <c r="AK151" s="1176"/>
      <c r="AL151" s="1176"/>
      <c r="AM151" s="1176"/>
      <c r="AN151" s="1176"/>
      <c r="AO151" s="1176"/>
      <c r="AP151" s="1176"/>
      <c r="AQ151" s="1176"/>
    </row>
    <row r="152" spans="1:43" ht="18" customHeight="1" thickBot="1">
      <c r="A152" s="1179"/>
      <c r="B152" s="1212" t="str">
        <f>B151</f>
        <v>A-15</v>
      </c>
      <c r="C152" s="1213" t="s">
        <v>1187</v>
      </c>
      <c r="D152" s="1214" t="s">
        <v>1178</v>
      </c>
      <c r="E152" s="1215" t="s">
        <v>1179</v>
      </c>
      <c r="F152" s="7768" t="s">
        <v>1188</v>
      </c>
      <c r="G152" s="7768"/>
      <c r="H152" s="7768"/>
      <c r="I152" s="7769"/>
      <c r="J152" s="1216"/>
      <c r="K152" s="1212" t="str">
        <f>K151</f>
        <v>A-16</v>
      </c>
      <c r="L152" s="1213" t="s">
        <v>1187</v>
      </c>
      <c r="M152" s="1214" t="s">
        <v>1178</v>
      </c>
      <c r="N152" s="1215" t="s">
        <v>1179</v>
      </c>
      <c r="O152" s="7768" t="s">
        <v>1188</v>
      </c>
      <c r="P152" s="7768"/>
      <c r="Q152" s="7768"/>
      <c r="R152" s="7769"/>
      <c r="S152" s="1176"/>
      <c r="T152" s="1217" t="str">
        <f>C151</f>
        <v>A-15</v>
      </c>
      <c r="U152" s="1218"/>
      <c r="V152" s="1218"/>
      <c r="W152" s="1217" t="str">
        <f>L151</f>
        <v>A-16</v>
      </c>
      <c r="X152" s="1218"/>
      <c r="Y152" s="1219"/>
      <c r="Z152" s="1176"/>
      <c r="AA152" s="1217" t="str">
        <f>C151</f>
        <v>A-15</v>
      </c>
      <c r="AB152" s="1218"/>
      <c r="AC152" s="1218"/>
      <c r="AD152" s="1217" t="str">
        <f>L151</f>
        <v>A-16</v>
      </c>
      <c r="AE152" s="1218"/>
      <c r="AF152" s="1219"/>
      <c r="AG152" s="1176"/>
      <c r="AH152" s="1176"/>
      <c r="AI152" s="1176"/>
      <c r="AJ152" s="1176"/>
      <c r="AK152" s="1176"/>
      <c r="AL152" s="1176"/>
      <c r="AM152" s="1176"/>
      <c r="AN152" s="1176"/>
      <c r="AO152" s="1176"/>
      <c r="AP152" s="1176"/>
      <c r="AQ152" s="1176"/>
    </row>
    <row r="153" spans="1:43" ht="18" customHeight="1">
      <c r="A153" s="1179"/>
      <c r="B153" s="1212" t="str">
        <f>B151</f>
        <v>A-15</v>
      </c>
      <c r="C153" s="1224"/>
      <c r="D153" s="1225"/>
      <c r="E153" s="1226"/>
      <c r="F153" s="7770"/>
      <c r="G153" s="7771"/>
      <c r="H153" s="7771"/>
      <c r="I153" s="7772"/>
      <c r="J153" s="1227"/>
      <c r="K153" s="1212" t="str">
        <f>K151</f>
        <v>A-16</v>
      </c>
      <c r="L153" s="1224"/>
      <c r="M153" s="1225"/>
      <c r="N153" s="1226"/>
      <c r="O153" s="7770"/>
      <c r="P153" s="7771"/>
      <c r="Q153" s="7771"/>
      <c r="R153" s="7772"/>
      <c r="S153" s="1176"/>
      <c r="T153" s="1228" t="str">
        <f>IF(ISBLANK(D153),"",B153)</f>
        <v/>
      </c>
      <c r="U153" s="1229" t="str">
        <f>IF(ISBLANK(D153),"",C153)</f>
        <v/>
      </c>
      <c r="V153" s="1229" t="str">
        <f>IF(ISBLANK(D153),"",F153)</f>
        <v/>
      </c>
      <c r="W153" s="1230" t="str">
        <f>IF(ISBLANK(M153),"",K153)</f>
        <v/>
      </c>
      <c r="X153" s="1229" t="str">
        <f>IF(ISBLANK(M153),"",L153)</f>
        <v/>
      </c>
      <c r="Y153" s="1231" t="str">
        <f>IF(ISBLANK(M153),"",O153)</f>
        <v/>
      </c>
      <c r="Z153" s="1176"/>
      <c r="AA153" s="1228" t="str">
        <f>IF(ISBLANK(E153),"",B153)</f>
        <v/>
      </c>
      <c r="AB153" s="1229" t="str">
        <f>IF(ISBLANK(E153),"",L153)</f>
        <v/>
      </c>
      <c r="AC153" s="1229" t="str">
        <f>IF(ISBLANK(E153),"",F153)</f>
        <v/>
      </c>
      <c r="AD153" s="1230" t="str">
        <f>IF(ISBLANK(N153),"",K153)</f>
        <v/>
      </c>
      <c r="AE153" s="1229" t="str">
        <f>IF(ISBLANK(N153),"",L153)</f>
        <v/>
      </c>
      <c r="AF153" s="1231" t="str">
        <f>IF(ISBLANK(N153),"",O153)</f>
        <v/>
      </c>
      <c r="AG153" s="1176"/>
      <c r="AH153" s="1176"/>
      <c r="AI153" s="1176"/>
      <c r="AJ153" s="1176"/>
      <c r="AK153" s="1176"/>
      <c r="AL153" s="1176"/>
      <c r="AM153" s="1176"/>
      <c r="AN153" s="1176"/>
      <c r="AO153" s="1176"/>
      <c r="AP153" s="1176"/>
      <c r="AQ153" s="1176"/>
    </row>
    <row r="154" spans="1:43" ht="18" customHeight="1">
      <c r="A154" s="1179"/>
      <c r="B154" s="1212" t="str">
        <f>B151</f>
        <v>A-15</v>
      </c>
      <c r="C154" s="1240"/>
      <c r="D154" s="1241"/>
      <c r="E154" s="1242"/>
      <c r="F154" s="7762"/>
      <c r="G154" s="7763"/>
      <c r="H154" s="7763"/>
      <c r="I154" s="7764"/>
      <c r="J154" s="1227"/>
      <c r="K154" s="1212" t="str">
        <f>K151</f>
        <v>A-16</v>
      </c>
      <c r="L154" s="1240"/>
      <c r="M154" s="1241"/>
      <c r="N154" s="1242"/>
      <c r="O154" s="7762"/>
      <c r="P154" s="7763"/>
      <c r="Q154" s="7763"/>
      <c r="R154" s="7764"/>
      <c r="S154" s="1176"/>
      <c r="T154" s="1228" t="str">
        <f>IF(ISBLANK(D154),"",B154)</f>
        <v/>
      </c>
      <c r="U154" s="1229" t="str">
        <f>IF(ISBLANK(D154),"",C154)</f>
        <v/>
      </c>
      <c r="V154" s="1229" t="str">
        <f>IF(ISBLANK(D154),"",F154)</f>
        <v/>
      </c>
      <c r="W154" s="1230" t="str">
        <f t="shared" ref="W154:W170" si="83">IF(ISBLANK(M154),"",K154)</f>
        <v/>
      </c>
      <c r="X154" s="1229" t="str">
        <f t="shared" ref="X154:X170" si="84">IF(ISBLANK(M154),"",L154)</f>
        <v/>
      </c>
      <c r="Y154" s="1231" t="str">
        <f t="shared" ref="Y154:Y170" si="85">IF(ISBLANK(M154),"",O154)</f>
        <v/>
      </c>
      <c r="Z154" s="1176"/>
      <c r="AA154" s="1228" t="str">
        <f>IF(ISBLANK(E154),"",B154)</f>
        <v/>
      </c>
      <c r="AB154" s="1229" t="str">
        <f>IF(ISBLANK(E154),"",L154)</f>
        <v/>
      </c>
      <c r="AC154" s="1229" t="str">
        <f>IF(ISBLANK(E154),"",F154)</f>
        <v/>
      </c>
      <c r="AD154" s="1230" t="str">
        <f>IF(ISBLANK(N154),"",K154)</f>
        <v/>
      </c>
      <c r="AE154" s="1229" t="str">
        <f>IF(ISBLANK(N154),"",L154)</f>
        <v/>
      </c>
      <c r="AF154" s="1231" t="str">
        <f>IF(ISBLANK(N154),"",O154)</f>
        <v/>
      </c>
      <c r="AG154" s="1176"/>
      <c r="AH154" s="1176"/>
      <c r="AI154" s="1176"/>
      <c r="AJ154" s="1176"/>
      <c r="AK154" s="1176"/>
      <c r="AL154" s="1176"/>
      <c r="AM154" s="1176"/>
      <c r="AN154" s="1176"/>
      <c r="AO154" s="1176"/>
      <c r="AP154" s="1176"/>
      <c r="AQ154" s="1176"/>
    </row>
    <row r="155" spans="1:43" ht="18" customHeight="1">
      <c r="A155" s="1179"/>
      <c r="B155" s="1212" t="str">
        <f>B151</f>
        <v>A-15</v>
      </c>
      <c r="C155" s="1240"/>
      <c r="D155" s="1241"/>
      <c r="E155" s="1242"/>
      <c r="F155" s="7762"/>
      <c r="G155" s="7763"/>
      <c r="H155" s="7763"/>
      <c r="I155" s="7764"/>
      <c r="J155" s="1227"/>
      <c r="K155" s="1212" t="str">
        <f>K151</f>
        <v>A-16</v>
      </c>
      <c r="L155" s="1240"/>
      <c r="M155" s="1241"/>
      <c r="N155" s="1242"/>
      <c r="O155" s="7762"/>
      <c r="P155" s="7763"/>
      <c r="Q155" s="7763"/>
      <c r="R155" s="7764"/>
      <c r="S155" s="1176"/>
      <c r="T155" s="1228" t="str">
        <f>IF(ISBLANK(D155),"",B155)</f>
        <v/>
      </c>
      <c r="U155" s="1229" t="str">
        <f t="shared" ref="U155:U170" si="86">IF(ISBLANK(D155),"",C155)</f>
        <v/>
      </c>
      <c r="V155" s="1229" t="str">
        <f t="shared" ref="V155:V170" si="87">IF(ISBLANK(D155),"",F155)</f>
        <v/>
      </c>
      <c r="W155" s="1230" t="str">
        <f t="shared" si="83"/>
        <v/>
      </c>
      <c r="X155" s="1229" t="str">
        <f t="shared" si="84"/>
        <v/>
      </c>
      <c r="Y155" s="1231" t="str">
        <f t="shared" si="85"/>
        <v/>
      </c>
      <c r="Z155" s="1176"/>
      <c r="AA155" s="1228" t="str">
        <f>IF(ISBLANK(E155),"",B155)</f>
        <v/>
      </c>
      <c r="AB155" s="1229" t="str">
        <f>IF(ISBLANK(E155),"",L155)</f>
        <v/>
      </c>
      <c r="AC155" s="1229" t="str">
        <f>IF(ISBLANK(E155),"",F155)</f>
        <v/>
      </c>
      <c r="AD155" s="1230" t="str">
        <f>IF(ISBLANK(N155),"",K155)</f>
        <v/>
      </c>
      <c r="AE155" s="1229" t="str">
        <f>IF(ISBLANK(N155),"",L155)</f>
        <v/>
      </c>
      <c r="AF155" s="1231" t="str">
        <f>IF(ISBLANK(N155),"",O155)</f>
        <v/>
      </c>
      <c r="AG155" s="1176"/>
      <c r="AH155" s="1176"/>
      <c r="AI155" s="1176"/>
      <c r="AJ155" s="1176"/>
      <c r="AK155" s="1176"/>
      <c r="AL155" s="1176"/>
      <c r="AM155" s="1176"/>
      <c r="AN155" s="1176"/>
      <c r="AO155" s="1176"/>
      <c r="AP155" s="1176"/>
      <c r="AQ155" s="1176"/>
    </row>
    <row r="156" spans="1:43" ht="18" customHeight="1">
      <c r="A156" s="1179"/>
      <c r="B156" s="1212" t="str">
        <f>B151</f>
        <v>A-15</v>
      </c>
      <c r="C156" s="1240"/>
      <c r="D156" s="1241"/>
      <c r="E156" s="1242"/>
      <c r="F156" s="7762"/>
      <c r="G156" s="7763"/>
      <c r="H156" s="7763"/>
      <c r="I156" s="7764"/>
      <c r="J156" s="1227"/>
      <c r="K156" s="1212" t="str">
        <f>K151</f>
        <v>A-16</v>
      </c>
      <c r="L156" s="1240"/>
      <c r="M156" s="1241"/>
      <c r="N156" s="1242"/>
      <c r="O156" s="7762"/>
      <c r="P156" s="7763"/>
      <c r="Q156" s="7763"/>
      <c r="R156" s="7764"/>
      <c r="S156" s="1176"/>
      <c r="T156" s="1228" t="str">
        <f>IF(ISBLANK(D156),"",B156)</f>
        <v/>
      </c>
      <c r="U156" s="1229" t="str">
        <f t="shared" si="86"/>
        <v/>
      </c>
      <c r="V156" s="1229" t="str">
        <f t="shared" si="87"/>
        <v/>
      </c>
      <c r="W156" s="1230" t="str">
        <f t="shared" si="83"/>
        <v/>
      </c>
      <c r="X156" s="1229" t="str">
        <f t="shared" si="84"/>
        <v/>
      </c>
      <c r="Y156" s="1231" t="str">
        <f t="shared" si="85"/>
        <v/>
      </c>
      <c r="Z156" s="1176"/>
      <c r="AA156" s="1228" t="str">
        <f t="shared" ref="AA156:AA170" si="88">IF(ISBLANK(E156),"",B156)</f>
        <v/>
      </c>
      <c r="AB156" s="1229" t="str">
        <f t="shared" ref="AB156:AB170" si="89">IF(ISBLANK(E156),"",L156)</f>
        <v/>
      </c>
      <c r="AC156" s="1229" t="str">
        <f t="shared" ref="AC156:AC170" si="90">IF(ISBLANK(E156),"",F156)</f>
        <v/>
      </c>
      <c r="AD156" s="1230" t="str">
        <f t="shared" ref="AD156:AD170" si="91">IF(ISBLANK(N156),"",K156)</f>
        <v/>
      </c>
      <c r="AE156" s="1229" t="str">
        <f t="shared" ref="AE156:AE170" si="92">IF(ISBLANK(N156),"",L156)</f>
        <v/>
      </c>
      <c r="AF156" s="1231" t="str">
        <f t="shared" ref="AF156:AF170" si="93">IF(ISBLANK(N156),"",O156)</f>
        <v/>
      </c>
      <c r="AG156" s="1176"/>
      <c r="AH156" s="1176"/>
      <c r="AI156" s="1176"/>
      <c r="AJ156" s="1176"/>
      <c r="AK156" s="1176"/>
      <c r="AL156" s="1176"/>
      <c r="AM156" s="1176"/>
      <c r="AN156" s="1176"/>
      <c r="AO156" s="1176"/>
      <c r="AP156" s="1176"/>
      <c r="AQ156" s="1176"/>
    </row>
    <row r="157" spans="1:43" ht="18" customHeight="1">
      <c r="A157" s="1179"/>
      <c r="B157" s="1212" t="str">
        <f>B151</f>
        <v>A-15</v>
      </c>
      <c r="C157" s="1240"/>
      <c r="D157" s="1241"/>
      <c r="E157" s="1242"/>
      <c r="F157" s="7762"/>
      <c r="G157" s="7763"/>
      <c r="H157" s="7763"/>
      <c r="I157" s="7764"/>
      <c r="J157" s="1227"/>
      <c r="K157" s="1212" t="str">
        <f>K151</f>
        <v>A-16</v>
      </c>
      <c r="L157" s="1240"/>
      <c r="M157" s="1241"/>
      <c r="N157" s="1242"/>
      <c r="O157" s="7762"/>
      <c r="P157" s="7763"/>
      <c r="Q157" s="7763"/>
      <c r="R157" s="7764"/>
      <c r="S157" s="1176"/>
      <c r="T157" s="1228" t="str">
        <f>IF(ISBLANK(D157),"",B157)</f>
        <v/>
      </c>
      <c r="U157" s="1229" t="str">
        <f t="shared" si="86"/>
        <v/>
      </c>
      <c r="V157" s="1229" t="str">
        <f t="shared" si="87"/>
        <v/>
      </c>
      <c r="W157" s="1230" t="str">
        <f t="shared" si="83"/>
        <v/>
      </c>
      <c r="X157" s="1229" t="str">
        <f t="shared" si="84"/>
        <v/>
      </c>
      <c r="Y157" s="1231" t="str">
        <f t="shared" si="85"/>
        <v/>
      </c>
      <c r="Z157" s="1176"/>
      <c r="AA157" s="1228" t="str">
        <f t="shared" si="88"/>
        <v/>
      </c>
      <c r="AB157" s="1229" t="str">
        <f t="shared" si="89"/>
        <v/>
      </c>
      <c r="AC157" s="1229" t="str">
        <f t="shared" si="90"/>
        <v/>
      </c>
      <c r="AD157" s="1230" t="str">
        <f t="shared" si="91"/>
        <v/>
      </c>
      <c r="AE157" s="1229" t="str">
        <f t="shared" si="92"/>
        <v/>
      </c>
      <c r="AF157" s="1231" t="str">
        <f t="shared" si="93"/>
        <v/>
      </c>
      <c r="AG157" s="1176"/>
      <c r="AH157" s="1176"/>
      <c r="AI157" s="1176"/>
      <c r="AJ157" s="1176"/>
      <c r="AK157" s="1176"/>
      <c r="AL157" s="1176"/>
      <c r="AM157" s="1176"/>
      <c r="AN157" s="1176"/>
      <c r="AO157" s="1176"/>
      <c r="AP157" s="1176"/>
      <c r="AQ157" s="1176"/>
    </row>
    <row r="158" spans="1:43" ht="18" customHeight="1">
      <c r="A158" s="1179"/>
      <c r="B158" s="1212" t="str">
        <f>B151</f>
        <v>A-15</v>
      </c>
      <c r="C158" s="1240"/>
      <c r="D158" s="1241"/>
      <c r="E158" s="1242"/>
      <c r="F158" s="7762"/>
      <c r="G158" s="7763"/>
      <c r="H158" s="7763"/>
      <c r="I158" s="7764"/>
      <c r="J158" s="1227"/>
      <c r="K158" s="1212" t="str">
        <f>K151</f>
        <v>A-16</v>
      </c>
      <c r="L158" s="1240"/>
      <c r="M158" s="1241"/>
      <c r="N158" s="1242"/>
      <c r="O158" s="7762"/>
      <c r="P158" s="7763"/>
      <c r="Q158" s="7763"/>
      <c r="R158" s="7764"/>
      <c r="S158" s="1176"/>
      <c r="T158" s="1228"/>
      <c r="U158" s="1229" t="str">
        <f t="shared" si="86"/>
        <v/>
      </c>
      <c r="V158" s="1229" t="str">
        <f t="shared" si="87"/>
        <v/>
      </c>
      <c r="W158" s="1230" t="str">
        <f t="shared" si="83"/>
        <v/>
      </c>
      <c r="X158" s="1229" t="str">
        <f t="shared" si="84"/>
        <v/>
      </c>
      <c r="Y158" s="1231" t="str">
        <f t="shared" si="85"/>
        <v/>
      </c>
      <c r="Z158" s="1176"/>
      <c r="AA158" s="1228" t="str">
        <f t="shared" si="88"/>
        <v/>
      </c>
      <c r="AB158" s="1229" t="str">
        <f t="shared" si="89"/>
        <v/>
      </c>
      <c r="AC158" s="1229" t="str">
        <f t="shared" si="90"/>
        <v/>
      </c>
      <c r="AD158" s="1230" t="str">
        <f t="shared" si="91"/>
        <v/>
      </c>
      <c r="AE158" s="1229" t="str">
        <f t="shared" si="92"/>
        <v/>
      </c>
      <c r="AF158" s="1231" t="str">
        <f t="shared" si="93"/>
        <v/>
      </c>
      <c r="AG158" s="1176"/>
      <c r="AH158" s="1176"/>
      <c r="AI158" s="1176"/>
      <c r="AJ158" s="1176"/>
      <c r="AK158" s="1176"/>
      <c r="AL158" s="1176"/>
      <c r="AM158" s="1176"/>
      <c r="AN158" s="1176"/>
      <c r="AO158" s="1176"/>
      <c r="AP158" s="1176"/>
      <c r="AQ158" s="1176"/>
    </row>
    <row r="159" spans="1:43" ht="18" customHeight="1">
      <c r="A159" s="1179"/>
      <c r="B159" s="1212" t="str">
        <f>B151</f>
        <v>A-15</v>
      </c>
      <c r="C159" s="1240"/>
      <c r="D159" s="1241"/>
      <c r="E159" s="1242"/>
      <c r="F159" s="7762"/>
      <c r="G159" s="7763"/>
      <c r="H159" s="7763"/>
      <c r="I159" s="7764"/>
      <c r="J159" s="1227"/>
      <c r="K159" s="1212" t="str">
        <f>K151</f>
        <v>A-16</v>
      </c>
      <c r="L159" s="1240"/>
      <c r="M159" s="1241"/>
      <c r="N159" s="1242"/>
      <c r="O159" s="7762"/>
      <c r="P159" s="7763"/>
      <c r="Q159" s="7763"/>
      <c r="R159" s="7764"/>
      <c r="S159" s="1176"/>
      <c r="T159" s="1228"/>
      <c r="U159" s="1229" t="str">
        <f t="shared" si="86"/>
        <v/>
      </c>
      <c r="V159" s="1229" t="str">
        <f t="shared" si="87"/>
        <v/>
      </c>
      <c r="W159" s="1230" t="str">
        <f t="shared" si="83"/>
        <v/>
      </c>
      <c r="X159" s="1229" t="str">
        <f t="shared" si="84"/>
        <v/>
      </c>
      <c r="Y159" s="1231" t="str">
        <f t="shared" si="85"/>
        <v/>
      </c>
      <c r="Z159" s="1176"/>
      <c r="AA159" s="1228" t="str">
        <f t="shared" si="88"/>
        <v/>
      </c>
      <c r="AB159" s="1229" t="str">
        <f t="shared" si="89"/>
        <v/>
      </c>
      <c r="AC159" s="1229" t="str">
        <f t="shared" si="90"/>
        <v/>
      </c>
      <c r="AD159" s="1230" t="str">
        <f t="shared" si="91"/>
        <v/>
      </c>
      <c r="AE159" s="1229" t="str">
        <f t="shared" si="92"/>
        <v/>
      </c>
      <c r="AF159" s="1231" t="str">
        <f t="shared" si="93"/>
        <v/>
      </c>
      <c r="AG159" s="1176"/>
      <c r="AH159" s="1176"/>
      <c r="AI159" s="1176"/>
      <c r="AJ159" s="1176"/>
      <c r="AK159" s="1176"/>
      <c r="AL159" s="1176"/>
      <c r="AM159" s="1176"/>
      <c r="AN159" s="1176"/>
      <c r="AO159" s="1176"/>
      <c r="AP159" s="1176"/>
      <c r="AQ159" s="1176"/>
    </row>
    <row r="160" spans="1:43" ht="18" customHeight="1">
      <c r="A160" s="1179"/>
      <c r="B160" s="1212" t="str">
        <f>B151</f>
        <v>A-15</v>
      </c>
      <c r="C160" s="1240"/>
      <c r="D160" s="1241"/>
      <c r="E160" s="1242"/>
      <c r="F160" s="7762"/>
      <c r="G160" s="7763"/>
      <c r="H160" s="7763"/>
      <c r="I160" s="7764"/>
      <c r="J160" s="1227"/>
      <c r="K160" s="1212" t="str">
        <f>K151</f>
        <v>A-16</v>
      </c>
      <c r="L160" s="1240"/>
      <c r="M160" s="1241"/>
      <c r="N160" s="1242"/>
      <c r="O160" s="7762"/>
      <c r="P160" s="7763"/>
      <c r="Q160" s="7763"/>
      <c r="R160" s="7764"/>
      <c r="S160" s="1176"/>
      <c r="T160" s="1228"/>
      <c r="U160" s="1229" t="str">
        <f t="shared" si="86"/>
        <v/>
      </c>
      <c r="V160" s="1229" t="str">
        <f t="shared" si="87"/>
        <v/>
      </c>
      <c r="W160" s="1230" t="str">
        <f t="shared" si="83"/>
        <v/>
      </c>
      <c r="X160" s="1229" t="str">
        <f t="shared" si="84"/>
        <v/>
      </c>
      <c r="Y160" s="1231" t="str">
        <f t="shared" si="85"/>
        <v/>
      </c>
      <c r="Z160" s="1176"/>
      <c r="AA160" s="1228" t="str">
        <f t="shared" si="88"/>
        <v/>
      </c>
      <c r="AB160" s="1229" t="str">
        <f t="shared" si="89"/>
        <v/>
      </c>
      <c r="AC160" s="1229" t="str">
        <f t="shared" si="90"/>
        <v/>
      </c>
      <c r="AD160" s="1230" t="str">
        <f t="shared" si="91"/>
        <v/>
      </c>
      <c r="AE160" s="1229" t="str">
        <f t="shared" si="92"/>
        <v/>
      </c>
      <c r="AF160" s="1231" t="str">
        <f t="shared" si="93"/>
        <v/>
      </c>
      <c r="AG160" s="1176"/>
      <c r="AH160" s="1176"/>
      <c r="AI160" s="1176"/>
      <c r="AJ160" s="1176"/>
      <c r="AK160" s="1176"/>
      <c r="AL160" s="1176"/>
      <c r="AM160" s="1176"/>
      <c r="AN160" s="1176"/>
      <c r="AO160" s="1176"/>
      <c r="AP160" s="1176"/>
      <c r="AQ160" s="1176"/>
    </row>
    <row r="161" spans="1:43" ht="18" customHeight="1">
      <c r="A161" s="1179"/>
      <c r="B161" s="1212" t="str">
        <f>B151</f>
        <v>A-15</v>
      </c>
      <c r="C161" s="1240"/>
      <c r="D161" s="1241"/>
      <c r="E161" s="1242"/>
      <c r="F161" s="7762"/>
      <c r="G161" s="7763"/>
      <c r="H161" s="7763"/>
      <c r="I161" s="7764"/>
      <c r="J161" s="1227"/>
      <c r="K161" s="1212" t="str">
        <f>K151</f>
        <v>A-16</v>
      </c>
      <c r="L161" s="1240"/>
      <c r="M161" s="1241"/>
      <c r="N161" s="1242"/>
      <c r="O161" s="7762"/>
      <c r="P161" s="7763"/>
      <c r="Q161" s="7763"/>
      <c r="R161" s="7764"/>
      <c r="S161" s="1176"/>
      <c r="T161" s="1228"/>
      <c r="U161" s="1229" t="str">
        <f t="shared" si="86"/>
        <v/>
      </c>
      <c r="V161" s="1229" t="str">
        <f t="shared" si="87"/>
        <v/>
      </c>
      <c r="W161" s="1230" t="str">
        <f t="shared" si="83"/>
        <v/>
      </c>
      <c r="X161" s="1229" t="str">
        <f t="shared" si="84"/>
        <v/>
      </c>
      <c r="Y161" s="1231" t="str">
        <f t="shared" si="85"/>
        <v/>
      </c>
      <c r="Z161" s="1176"/>
      <c r="AA161" s="1228" t="str">
        <f t="shared" si="88"/>
        <v/>
      </c>
      <c r="AB161" s="1229" t="str">
        <f t="shared" si="89"/>
        <v/>
      </c>
      <c r="AC161" s="1229" t="str">
        <f t="shared" si="90"/>
        <v/>
      </c>
      <c r="AD161" s="1230" t="str">
        <f t="shared" si="91"/>
        <v/>
      </c>
      <c r="AE161" s="1229" t="str">
        <f t="shared" si="92"/>
        <v/>
      </c>
      <c r="AF161" s="1231" t="str">
        <f t="shared" si="93"/>
        <v/>
      </c>
      <c r="AG161" s="1176"/>
      <c r="AH161" s="1176"/>
      <c r="AI161" s="1176"/>
      <c r="AJ161" s="1176"/>
      <c r="AK161" s="1176"/>
      <c r="AL161" s="1176"/>
      <c r="AM161" s="1176"/>
      <c r="AN161" s="1176"/>
      <c r="AO161" s="1176"/>
      <c r="AP161" s="1176"/>
      <c r="AQ161" s="1176"/>
    </row>
    <row r="162" spans="1:43" ht="18" customHeight="1">
      <c r="A162" s="1179"/>
      <c r="B162" s="1212" t="str">
        <f>B151</f>
        <v>A-15</v>
      </c>
      <c r="C162" s="1240"/>
      <c r="D162" s="1241"/>
      <c r="E162" s="1242"/>
      <c r="F162" s="7762"/>
      <c r="G162" s="7763"/>
      <c r="H162" s="7763"/>
      <c r="I162" s="7764"/>
      <c r="J162" s="1227"/>
      <c r="K162" s="1212" t="str">
        <f>K151</f>
        <v>A-16</v>
      </c>
      <c r="L162" s="1240"/>
      <c r="M162" s="1241"/>
      <c r="N162" s="1242"/>
      <c r="O162" s="7762"/>
      <c r="P162" s="7763"/>
      <c r="Q162" s="7763"/>
      <c r="R162" s="7764"/>
      <c r="S162" s="1176"/>
      <c r="T162" s="1228"/>
      <c r="U162" s="1229" t="str">
        <f t="shared" si="86"/>
        <v/>
      </c>
      <c r="V162" s="1229" t="str">
        <f t="shared" si="87"/>
        <v/>
      </c>
      <c r="W162" s="1230" t="str">
        <f t="shared" si="83"/>
        <v/>
      </c>
      <c r="X162" s="1229" t="str">
        <f t="shared" si="84"/>
        <v/>
      </c>
      <c r="Y162" s="1231" t="str">
        <f t="shared" si="85"/>
        <v/>
      </c>
      <c r="Z162" s="1176"/>
      <c r="AA162" s="1228" t="str">
        <f t="shared" si="88"/>
        <v/>
      </c>
      <c r="AB162" s="1229" t="str">
        <f t="shared" si="89"/>
        <v/>
      </c>
      <c r="AC162" s="1229" t="str">
        <f t="shared" si="90"/>
        <v/>
      </c>
      <c r="AD162" s="1230" t="str">
        <f t="shared" si="91"/>
        <v/>
      </c>
      <c r="AE162" s="1229" t="str">
        <f t="shared" si="92"/>
        <v/>
      </c>
      <c r="AF162" s="1231" t="str">
        <f t="shared" si="93"/>
        <v/>
      </c>
      <c r="AG162" s="1176"/>
      <c r="AH162" s="1176"/>
      <c r="AI162" s="1176"/>
      <c r="AJ162" s="1176"/>
      <c r="AK162" s="1176"/>
      <c r="AL162" s="1176"/>
      <c r="AM162" s="1176"/>
      <c r="AN162" s="1176"/>
      <c r="AO162" s="1176"/>
      <c r="AP162" s="1176"/>
      <c r="AQ162" s="1176"/>
    </row>
    <row r="163" spans="1:43" ht="18" customHeight="1">
      <c r="A163" s="1179"/>
      <c r="B163" s="1212" t="str">
        <f>B151</f>
        <v>A-15</v>
      </c>
      <c r="C163" s="1240"/>
      <c r="D163" s="1241"/>
      <c r="E163" s="1242"/>
      <c r="F163" s="7762"/>
      <c r="G163" s="7763"/>
      <c r="H163" s="7763"/>
      <c r="I163" s="7764"/>
      <c r="J163" s="1227"/>
      <c r="K163" s="1212" t="str">
        <f>K151</f>
        <v>A-16</v>
      </c>
      <c r="L163" s="1240"/>
      <c r="M163" s="1241"/>
      <c r="N163" s="1242"/>
      <c r="O163" s="7762"/>
      <c r="P163" s="7763"/>
      <c r="Q163" s="7763"/>
      <c r="R163" s="7764"/>
      <c r="S163" s="1176"/>
      <c r="T163" s="1228"/>
      <c r="U163" s="1229" t="str">
        <f t="shared" si="86"/>
        <v/>
      </c>
      <c r="V163" s="1229" t="str">
        <f t="shared" si="87"/>
        <v/>
      </c>
      <c r="W163" s="1230" t="str">
        <f t="shared" si="83"/>
        <v/>
      </c>
      <c r="X163" s="1229" t="str">
        <f t="shared" si="84"/>
        <v/>
      </c>
      <c r="Y163" s="1231" t="str">
        <f t="shared" si="85"/>
        <v/>
      </c>
      <c r="Z163" s="1176"/>
      <c r="AA163" s="1228" t="str">
        <f t="shared" si="88"/>
        <v/>
      </c>
      <c r="AB163" s="1229" t="str">
        <f t="shared" si="89"/>
        <v/>
      </c>
      <c r="AC163" s="1229" t="str">
        <f t="shared" si="90"/>
        <v/>
      </c>
      <c r="AD163" s="1230" t="str">
        <f t="shared" si="91"/>
        <v/>
      </c>
      <c r="AE163" s="1229" t="str">
        <f t="shared" si="92"/>
        <v/>
      </c>
      <c r="AF163" s="1231" t="str">
        <f t="shared" si="93"/>
        <v/>
      </c>
      <c r="AG163" s="1176"/>
      <c r="AH163" s="1176"/>
      <c r="AI163" s="1176"/>
      <c r="AJ163" s="1176"/>
      <c r="AK163" s="1176"/>
      <c r="AL163" s="1176"/>
      <c r="AM163" s="1176"/>
      <c r="AN163" s="1176"/>
      <c r="AO163" s="1176"/>
      <c r="AP163" s="1176"/>
      <c r="AQ163" s="1176"/>
    </row>
    <row r="164" spans="1:43" ht="18" customHeight="1">
      <c r="A164" s="1179"/>
      <c r="B164" s="1212" t="str">
        <f>B151</f>
        <v>A-15</v>
      </c>
      <c r="C164" s="1240"/>
      <c r="D164" s="1241"/>
      <c r="E164" s="1242"/>
      <c r="F164" s="7762"/>
      <c r="G164" s="7763"/>
      <c r="H164" s="7763"/>
      <c r="I164" s="7764"/>
      <c r="J164" s="1227"/>
      <c r="K164" s="1212" t="str">
        <f>K151</f>
        <v>A-16</v>
      </c>
      <c r="L164" s="1240"/>
      <c r="M164" s="1241"/>
      <c r="N164" s="1242"/>
      <c r="O164" s="7762"/>
      <c r="P164" s="7763"/>
      <c r="Q164" s="7763"/>
      <c r="R164" s="7764"/>
      <c r="S164" s="1176"/>
      <c r="T164" s="1228"/>
      <c r="U164" s="1229" t="str">
        <f t="shared" si="86"/>
        <v/>
      </c>
      <c r="V164" s="1229" t="str">
        <f t="shared" si="87"/>
        <v/>
      </c>
      <c r="W164" s="1230" t="str">
        <f t="shared" si="83"/>
        <v/>
      </c>
      <c r="X164" s="1229" t="str">
        <f t="shared" si="84"/>
        <v/>
      </c>
      <c r="Y164" s="1231" t="str">
        <f t="shared" si="85"/>
        <v/>
      </c>
      <c r="Z164" s="1176"/>
      <c r="AA164" s="1228" t="str">
        <f t="shared" si="88"/>
        <v/>
      </c>
      <c r="AB164" s="1229" t="str">
        <f t="shared" si="89"/>
        <v/>
      </c>
      <c r="AC164" s="1229" t="str">
        <f t="shared" si="90"/>
        <v/>
      </c>
      <c r="AD164" s="1230" t="str">
        <f t="shared" si="91"/>
        <v/>
      </c>
      <c r="AE164" s="1229" t="str">
        <f t="shared" si="92"/>
        <v/>
      </c>
      <c r="AF164" s="1231" t="str">
        <f t="shared" si="93"/>
        <v/>
      </c>
      <c r="AG164" s="1176"/>
      <c r="AH164" s="1176"/>
      <c r="AI164" s="1176"/>
      <c r="AJ164" s="1176"/>
      <c r="AK164" s="1176"/>
      <c r="AL164" s="1176"/>
      <c r="AM164" s="1176"/>
      <c r="AN164" s="1176"/>
      <c r="AO164" s="1176"/>
      <c r="AP164" s="1176"/>
      <c r="AQ164" s="1176"/>
    </row>
    <row r="165" spans="1:43" ht="18" customHeight="1">
      <c r="A165" s="1179"/>
      <c r="B165" s="1212" t="str">
        <f>B151</f>
        <v>A-15</v>
      </c>
      <c r="C165" s="1240"/>
      <c r="D165" s="1241"/>
      <c r="E165" s="1242"/>
      <c r="F165" s="7762"/>
      <c r="G165" s="7763"/>
      <c r="H165" s="7763"/>
      <c r="I165" s="7764"/>
      <c r="J165" s="1227"/>
      <c r="K165" s="1212" t="str">
        <f>K151</f>
        <v>A-16</v>
      </c>
      <c r="L165" s="1240"/>
      <c r="M165" s="1241"/>
      <c r="N165" s="1242"/>
      <c r="O165" s="7762"/>
      <c r="P165" s="7763"/>
      <c r="Q165" s="7763"/>
      <c r="R165" s="7764"/>
      <c r="S165" s="1176"/>
      <c r="T165" s="1228"/>
      <c r="U165" s="1229" t="str">
        <f t="shared" si="86"/>
        <v/>
      </c>
      <c r="V165" s="1229" t="str">
        <f t="shared" si="87"/>
        <v/>
      </c>
      <c r="W165" s="1230" t="str">
        <f t="shared" si="83"/>
        <v/>
      </c>
      <c r="X165" s="1229" t="str">
        <f t="shared" si="84"/>
        <v/>
      </c>
      <c r="Y165" s="1231" t="str">
        <f t="shared" si="85"/>
        <v/>
      </c>
      <c r="Z165" s="1176"/>
      <c r="AA165" s="1228" t="str">
        <f t="shared" si="88"/>
        <v/>
      </c>
      <c r="AB165" s="1229" t="str">
        <f t="shared" si="89"/>
        <v/>
      </c>
      <c r="AC165" s="1229" t="str">
        <f t="shared" si="90"/>
        <v/>
      </c>
      <c r="AD165" s="1230" t="str">
        <f t="shared" si="91"/>
        <v/>
      </c>
      <c r="AE165" s="1229" t="str">
        <f t="shared" si="92"/>
        <v/>
      </c>
      <c r="AF165" s="1231" t="str">
        <f t="shared" si="93"/>
        <v/>
      </c>
      <c r="AG165" s="1176"/>
      <c r="AH165" s="1176"/>
      <c r="AI165" s="1176"/>
      <c r="AJ165" s="1176"/>
      <c r="AK165" s="1176"/>
      <c r="AL165" s="1176"/>
      <c r="AM165" s="1176"/>
      <c r="AN165" s="1176"/>
      <c r="AO165" s="1176"/>
      <c r="AP165" s="1176"/>
      <c r="AQ165" s="1176"/>
    </row>
    <row r="166" spans="1:43" ht="18" customHeight="1">
      <c r="A166" s="1179"/>
      <c r="B166" s="1212" t="str">
        <f>B151</f>
        <v>A-15</v>
      </c>
      <c r="C166" s="1240"/>
      <c r="D166" s="1241"/>
      <c r="E166" s="1242"/>
      <c r="F166" s="7762"/>
      <c r="G166" s="7763"/>
      <c r="H166" s="7763"/>
      <c r="I166" s="7764"/>
      <c r="J166" s="1227"/>
      <c r="K166" s="1212" t="str">
        <f>K151</f>
        <v>A-16</v>
      </c>
      <c r="L166" s="1240"/>
      <c r="M166" s="1241"/>
      <c r="N166" s="1242"/>
      <c r="O166" s="7762"/>
      <c r="P166" s="7763"/>
      <c r="Q166" s="7763"/>
      <c r="R166" s="7764"/>
      <c r="S166" s="1176"/>
      <c r="T166" s="1228"/>
      <c r="U166" s="1229" t="str">
        <f t="shared" si="86"/>
        <v/>
      </c>
      <c r="V166" s="1229" t="str">
        <f t="shared" si="87"/>
        <v/>
      </c>
      <c r="W166" s="1230" t="str">
        <f t="shared" si="83"/>
        <v/>
      </c>
      <c r="X166" s="1229" t="str">
        <f t="shared" si="84"/>
        <v/>
      </c>
      <c r="Y166" s="1231" t="str">
        <f t="shared" si="85"/>
        <v/>
      </c>
      <c r="Z166" s="1176"/>
      <c r="AA166" s="1228" t="str">
        <f t="shared" si="88"/>
        <v/>
      </c>
      <c r="AB166" s="1229" t="str">
        <f t="shared" si="89"/>
        <v/>
      </c>
      <c r="AC166" s="1229" t="str">
        <f t="shared" si="90"/>
        <v/>
      </c>
      <c r="AD166" s="1230" t="str">
        <f t="shared" si="91"/>
        <v/>
      </c>
      <c r="AE166" s="1229" t="str">
        <f t="shared" si="92"/>
        <v/>
      </c>
      <c r="AF166" s="1231" t="str">
        <f t="shared" si="93"/>
        <v/>
      </c>
      <c r="AG166" s="1176"/>
      <c r="AH166" s="1176"/>
      <c r="AI166" s="1176"/>
      <c r="AJ166" s="1176"/>
      <c r="AK166" s="1176"/>
      <c r="AL166" s="1176"/>
      <c r="AM166" s="1176"/>
      <c r="AN166" s="1176"/>
      <c r="AO166" s="1176"/>
      <c r="AP166" s="1176"/>
      <c r="AQ166" s="1176"/>
    </row>
    <row r="167" spans="1:43" ht="18" customHeight="1">
      <c r="A167" s="1179"/>
      <c r="B167" s="1212" t="str">
        <f>B151</f>
        <v>A-15</v>
      </c>
      <c r="C167" s="1240"/>
      <c r="D167" s="1241"/>
      <c r="E167" s="1242"/>
      <c r="F167" s="7762"/>
      <c r="G167" s="7763"/>
      <c r="H167" s="7763"/>
      <c r="I167" s="7764"/>
      <c r="J167" s="1227"/>
      <c r="K167" s="1212" t="str">
        <f>K151</f>
        <v>A-16</v>
      </c>
      <c r="L167" s="1240"/>
      <c r="M167" s="1241"/>
      <c r="N167" s="1242"/>
      <c r="O167" s="7762"/>
      <c r="P167" s="7763"/>
      <c r="Q167" s="7763"/>
      <c r="R167" s="7764"/>
      <c r="S167" s="1176"/>
      <c r="T167" s="1228"/>
      <c r="U167" s="1229" t="str">
        <f t="shared" si="86"/>
        <v/>
      </c>
      <c r="V167" s="1229" t="str">
        <f t="shared" si="87"/>
        <v/>
      </c>
      <c r="W167" s="1230" t="str">
        <f t="shared" si="83"/>
        <v/>
      </c>
      <c r="X167" s="1229" t="str">
        <f t="shared" si="84"/>
        <v/>
      </c>
      <c r="Y167" s="1231" t="str">
        <f t="shared" si="85"/>
        <v/>
      </c>
      <c r="Z167" s="1176"/>
      <c r="AA167" s="1228" t="str">
        <f t="shared" si="88"/>
        <v/>
      </c>
      <c r="AB167" s="1229" t="str">
        <f t="shared" si="89"/>
        <v/>
      </c>
      <c r="AC167" s="1229" t="str">
        <f t="shared" si="90"/>
        <v/>
      </c>
      <c r="AD167" s="1230" t="str">
        <f t="shared" si="91"/>
        <v/>
      </c>
      <c r="AE167" s="1229" t="str">
        <f t="shared" si="92"/>
        <v/>
      </c>
      <c r="AF167" s="1231" t="str">
        <f t="shared" si="93"/>
        <v/>
      </c>
      <c r="AG167" s="1176"/>
      <c r="AH167" s="1176"/>
      <c r="AI167" s="1176"/>
      <c r="AJ167" s="1176"/>
      <c r="AK167" s="1176"/>
      <c r="AL167" s="1176"/>
      <c r="AM167" s="1176"/>
      <c r="AN167" s="1176"/>
      <c r="AO167" s="1176"/>
      <c r="AP167" s="1176"/>
      <c r="AQ167" s="1176"/>
    </row>
    <row r="168" spans="1:43" ht="18" customHeight="1">
      <c r="A168" s="1179"/>
      <c r="B168" s="1212" t="str">
        <f>B151</f>
        <v>A-15</v>
      </c>
      <c r="C168" s="1240"/>
      <c r="D168" s="1241"/>
      <c r="E168" s="1242"/>
      <c r="F168" s="7762"/>
      <c r="G168" s="7763"/>
      <c r="H168" s="7763"/>
      <c r="I168" s="7764"/>
      <c r="J168" s="1227"/>
      <c r="K168" s="1212" t="str">
        <f>K151</f>
        <v>A-16</v>
      </c>
      <c r="L168" s="1240"/>
      <c r="M168" s="1241"/>
      <c r="N168" s="1242"/>
      <c r="O168" s="7762"/>
      <c r="P168" s="7763"/>
      <c r="Q168" s="7763"/>
      <c r="R168" s="7764"/>
      <c r="S168" s="1176"/>
      <c r="T168" s="1228"/>
      <c r="U168" s="1229" t="str">
        <f t="shared" si="86"/>
        <v/>
      </c>
      <c r="V168" s="1229" t="str">
        <f t="shared" si="87"/>
        <v/>
      </c>
      <c r="W168" s="1230" t="str">
        <f t="shared" si="83"/>
        <v/>
      </c>
      <c r="X168" s="1229" t="str">
        <f t="shared" si="84"/>
        <v/>
      </c>
      <c r="Y168" s="1231" t="str">
        <f t="shared" si="85"/>
        <v/>
      </c>
      <c r="Z168" s="1176"/>
      <c r="AA168" s="1228" t="str">
        <f t="shared" si="88"/>
        <v/>
      </c>
      <c r="AB168" s="1229" t="str">
        <f t="shared" si="89"/>
        <v/>
      </c>
      <c r="AC168" s="1229" t="str">
        <f t="shared" si="90"/>
        <v/>
      </c>
      <c r="AD168" s="1230" t="str">
        <f t="shared" si="91"/>
        <v/>
      </c>
      <c r="AE168" s="1229" t="str">
        <f t="shared" si="92"/>
        <v/>
      </c>
      <c r="AF168" s="1231" t="str">
        <f t="shared" si="93"/>
        <v/>
      </c>
      <c r="AG168" s="1176"/>
      <c r="AH168" s="1176"/>
      <c r="AI168" s="1176"/>
      <c r="AJ168" s="1176"/>
      <c r="AK168" s="1176"/>
      <c r="AL168" s="1176"/>
      <c r="AM168" s="1176"/>
      <c r="AN168" s="1176"/>
      <c r="AO168" s="1176"/>
      <c r="AP168" s="1176"/>
      <c r="AQ168" s="1176"/>
    </row>
    <row r="169" spans="1:43" ht="18" customHeight="1">
      <c r="A169" s="1179"/>
      <c r="B169" s="1212" t="str">
        <f>B151</f>
        <v>A-15</v>
      </c>
      <c r="C169" s="1240"/>
      <c r="D169" s="1241"/>
      <c r="E169" s="1242"/>
      <c r="F169" s="7762"/>
      <c r="G169" s="7763"/>
      <c r="H169" s="7763"/>
      <c r="I169" s="7764"/>
      <c r="J169" s="1227"/>
      <c r="K169" s="1212" t="str">
        <f>K151</f>
        <v>A-16</v>
      </c>
      <c r="L169" s="1240"/>
      <c r="M169" s="1241"/>
      <c r="N169" s="1242"/>
      <c r="O169" s="7762"/>
      <c r="P169" s="7763"/>
      <c r="Q169" s="7763"/>
      <c r="R169" s="7764"/>
      <c r="S169" s="1176"/>
      <c r="T169" s="1228"/>
      <c r="U169" s="1229" t="str">
        <f t="shared" si="86"/>
        <v/>
      </c>
      <c r="V169" s="1229" t="str">
        <f t="shared" si="87"/>
        <v/>
      </c>
      <c r="W169" s="1230" t="str">
        <f t="shared" si="83"/>
        <v/>
      </c>
      <c r="X169" s="1229" t="str">
        <f t="shared" si="84"/>
        <v/>
      </c>
      <c r="Y169" s="1231" t="str">
        <f t="shared" si="85"/>
        <v/>
      </c>
      <c r="Z169" s="1176"/>
      <c r="AA169" s="1228" t="str">
        <f t="shared" si="88"/>
        <v/>
      </c>
      <c r="AB169" s="1229" t="str">
        <f t="shared" si="89"/>
        <v/>
      </c>
      <c r="AC169" s="1229" t="str">
        <f t="shared" si="90"/>
        <v/>
      </c>
      <c r="AD169" s="1230" t="str">
        <f t="shared" si="91"/>
        <v/>
      </c>
      <c r="AE169" s="1229" t="str">
        <f t="shared" si="92"/>
        <v/>
      </c>
      <c r="AF169" s="1231" t="str">
        <f t="shared" si="93"/>
        <v/>
      </c>
      <c r="AG169" s="1176"/>
      <c r="AH169" s="1176"/>
      <c r="AI169" s="1176"/>
      <c r="AJ169" s="1176"/>
      <c r="AK169" s="1176"/>
      <c r="AL169" s="1176"/>
      <c r="AM169" s="1176"/>
      <c r="AN169" s="1176"/>
      <c r="AO169" s="1176"/>
      <c r="AP169" s="1176"/>
      <c r="AQ169" s="1176"/>
    </row>
    <row r="170" spans="1:43" ht="18" customHeight="1">
      <c r="A170" s="1179"/>
      <c r="B170" s="1212" t="str">
        <f>B151</f>
        <v>A-15</v>
      </c>
      <c r="C170" s="1243"/>
      <c r="D170" s="1252"/>
      <c r="E170" s="1253"/>
      <c r="F170" s="7773"/>
      <c r="G170" s="7774"/>
      <c r="H170" s="7774"/>
      <c r="I170" s="7775"/>
      <c r="J170" s="1227"/>
      <c r="K170" s="1212" t="str">
        <f>K151</f>
        <v>A-16</v>
      </c>
      <c r="L170" s="1243"/>
      <c r="M170" s="1252"/>
      <c r="N170" s="1253"/>
      <c r="O170" s="7773"/>
      <c r="P170" s="7774"/>
      <c r="Q170" s="7774"/>
      <c r="R170" s="7775"/>
      <c r="S170" s="1176"/>
      <c r="T170" s="1228"/>
      <c r="U170" s="1229" t="str">
        <f t="shared" si="86"/>
        <v/>
      </c>
      <c r="V170" s="1229" t="str">
        <f t="shared" si="87"/>
        <v/>
      </c>
      <c r="W170" s="1230" t="str">
        <f t="shared" si="83"/>
        <v/>
      </c>
      <c r="X170" s="1229" t="str">
        <f t="shared" si="84"/>
        <v/>
      </c>
      <c r="Y170" s="1231" t="str">
        <f t="shared" si="85"/>
        <v/>
      </c>
      <c r="Z170" s="1176"/>
      <c r="AA170" s="1228" t="str">
        <f t="shared" si="88"/>
        <v/>
      </c>
      <c r="AB170" s="1229" t="str">
        <f t="shared" si="89"/>
        <v/>
      </c>
      <c r="AC170" s="1229" t="str">
        <f t="shared" si="90"/>
        <v/>
      </c>
      <c r="AD170" s="1230" t="str">
        <f t="shared" si="91"/>
        <v/>
      </c>
      <c r="AE170" s="1229" t="str">
        <f t="shared" si="92"/>
        <v/>
      </c>
      <c r="AF170" s="1231" t="str">
        <f t="shared" si="93"/>
        <v/>
      </c>
      <c r="AG170" s="1176"/>
      <c r="AH170" s="1176"/>
      <c r="AI170" s="1176"/>
      <c r="AJ170" s="1176"/>
      <c r="AK170" s="1176"/>
      <c r="AL170" s="1176"/>
      <c r="AM170" s="1176"/>
      <c r="AN170" s="1176"/>
      <c r="AO170" s="1176"/>
      <c r="AP170" s="1176"/>
      <c r="AQ170" s="1176"/>
    </row>
    <row r="171" spans="1:43" ht="18" customHeight="1" thickBot="1">
      <c r="A171" s="1179"/>
      <c r="B171" s="1195" t="s">
        <v>1306</v>
      </c>
      <c r="C171" s="1196" t="s">
        <v>1306</v>
      </c>
      <c r="D171" s="1197"/>
      <c r="E171" s="1198"/>
      <c r="F171" s="1198"/>
      <c r="G171" s="1198"/>
      <c r="H171" s="1199">
        <f>AI29</f>
        <v>1</v>
      </c>
      <c r="I171" s="1200">
        <f>AJ29</f>
        <v>1</v>
      </c>
      <c r="J171" s="1201"/>
      <c r="K171" s="1202" t="s">
        <v>1307</v>
      </c>
      <c r="L171" s="1196" t="s">
        <v>1307</v>
      </c>
      <c r="M171" s="1197"/>
      <c r="N171" s="1198"/>
      <c r="O171" s="1198"/>
      <c r="P171" s="1198"/>
      <c r="Q171" s="1199">
        <f>AI30</f>
        <v>1</v>
      </c>
      <c r="R171" s="1200">
        <f>AJ30</f>
        <v>1</v>
      </c>
      <c r="S171" s="1176"/>
      <c r="T171" s="1244"/>
      <c r="U171" s="1245"/>
      <c r="V171" s="1246"/>
      <c r="W171" s="1245"/>
      <c r="X171" s="1245"/>
      <c r="Y171" s="1247"/>
      <c r="Z171" s="1176"/>
      <c r="AA171" s="1244"/>
      <c r="AB171" s="1245"/>
      <c r="AC171" s="1246"/>
      <c r="AD171" s="1245"/>
      <c r="AE171" s="1245"/>
      <c r="AF171" s="1247"/>
      <c r="AG171" s="1176"/>
      <c r="AH171" s="1176"/>
      <c r="AI171" s="1176"/>
      <c r="AJ171" s="1176"/>
      <c r="AK171" s="1176"/>
      <c r="AL171" s="1176"/>
      <c r="AM171" s="1176"/>
      <c r="AN171" s="1176"/>
      <c r="AO171" s="1176"/>
      <c r="AP171" s="1176"/>
      <c r="AQ171" s="1176"/>
    </row>
    <row r="172" spans="1:43" ht="18" customHeight="1" thickBot="1">
      <c r="A172" s="1179"/>
      <c r="B172" s="1212" t="str">
        <f>B171</f>
        <v>A-17</v>
      </c>
      <c r="C172" s="1213" t="s">
        <v>1187</v>
      </c>
      <c r="D172" s="1214" t="s">
        <v>1178</v>
      </c>
      <c r="E172" s="1215" t="s">
        <v>1179</v>
      </c>
      <c r="F172" s="7768" t="s">
        <v>1188</v>
      </c>
      <c r="G172" s="7768"/>
      <c r="H172" s="7768"/>
      <c r="I172" s="7769"/>
      <c r="J172" s="1216"/>
      <c r="K172" s="1212" t="str">
        <f>K171</f>
        <v>A-18</v>
      </c>
      <c r="L172" s="1213" t="s">
        <v>1187</v>
      </c>
      <c r="M172" s="1214" t="s">
        <v>1178</v>
      </c>
      <c r="N172" s="1215" t="s">
        <v>1179</v>
      </c>
      <c r="O172" s="7768" t="s">
        <v>1188</v>
      </c>
      <c r="P172" s="7768"/>
      <c r="Q172" s="7768"/>
      <c r="R172" s="7769"/>
      <c r="S172" s="1176"/>
      <c r="T172" s="1217" t="str">
        <f>C171</f>
        <v>A-17</v>
      </c>
      <c r="U172" s="1218"/>
      <c r="V172" s="1218"/>
      <c r="W172" s="1217" t="str">
        <f>L171</f>
        <v>A-18</v>
      </c>
      <c r="X172" s="1218"/>
      <c r="Y172" s="1219"/>
      <c r="Z172" s="1176"/>
      <c r="AA172" s="1217" t="str">
        <f>C171</f>
        <v>A-17</v>
      </c>
      <c r="AB172" s="1218"/>
      <c r="AC172" s="1218"/>
      <c r="AD172" s="1217" t="str">
        <f>L171</f>
        <v>A-18</v>
      </c>
      <c r="AE172" s="1218"/>
      <c r="AF172" s="1219"/>
      <c r="AG172" s="1176"/>
      <c r="AH172" s="1176"/>
      <c r="AI172" s="1176"/>
      <c r="AJ172" s="1176"/>
      <c r="AK172" s="1176"/>
      <c r="AL172" s="1176"/>
      <c r="AM172" s="1176"/>
      <c r="AN172" s="1176"/>
      <c r="AO172" s="1176"/>
      <c r="AP172" s="1176"/>
      <c r="AQ172" s="1176"/>
    </row>
    <row r="173" spans="1:43" ht="18" customHeight="1">
      <c r="A173" s="1179"/>
      <c r="B173" s="1212" t="str">
        <f>B171</f>
        <v>A-17</v>
      </c>
      <c r="C173" s="1224"/>
      <c r="D173" s="1225"/>
      <c r="E173" s="1226"/>
      <c r="F173" s="7770"/>
      <c r="G173" s="7771"/>
      <c r="H173" s="7771"/>
      <c r="I173" s="7772"/>
      <c r="J173" s="1227"/>
      <c r="K173" s="1212" t="str">
        <f>K171</f>
        <v>A-18</v>
      </c>
      <c r="L173" s="1224"/>
      <c r="M173" s="1225"/>
      <c r="N173" s="1226"/>
      <c r="O173" s="7770"/>
      <c r="P173" s="7771"/>
      <c r="Q173" s="7771"/>
      <c r="R173" s="7772"/>
      <c r="S173" s="1176"/>
      <c r="T173" s="1228" t="str">
        <f>IF(ISBLANK(D173),"",B173)</f>
        <v/>
      </c>
      <c r="U173" s="1229" t="str">
        <f>IF(ISBLANK(D173),"",C173)</f>
        <v/>
      </c>
      <c r="V173" s="1229" t="str">
        <f>IF(ISBLANK(D173),"",F173)</f>
        <v/>
      </c>
      <c r="W173" s="1230" t="str">
        <f>IF(ISBLANK(M173),"",K173)</f>
        <v/>
      </c>
      <c r="X173" s="1229" t="str">
        <f>IF(ISBLANK(M173),"",L173)</f>
        <v/>
      </c>
      <c r="Y173" s="1231" t="str">
        <f>IF(ISBLANK(M173),"",O173)</f>
        <v/>
      </c>
      <c r="Z173" s="1176"/>
      <c r="AA173" s="1228" t="str">
        <f>IF(ISBLANK(E173),"",B173)</f>
        <v/>
      </c>
      <c r="AB173" s="1229" t="str">
        <f>IF(ISBLANK(E173),"",L173)</f>
        <v/>
      </c>
      <c r="AC173" s="1229" t="str">
        <f>IF(ISBLANK(E173),"",F173)</f>
        <v/>
      </c>
      <c r="AD173" s="1230" t="str">
        <f>IF(ISBLANK(N173),"",K173)</f>
        <v/>
      </c>
      <c r="AE173" s="1229" t="str">
        <f>IF(ISBLANK(N173),"",L173)</f>
        <v/>
      </c>
      <c r="AF173" s="1231" t="str">
        <f>IF(ISBLANK(N173),"",O173)</f>
        <v/>
      </c>
      <c r="AG173" s="1176"/>
      <c r="AH173" s="1176"/>
      <c r="AI173" s="1176"/>
      <c r="AJ173" s="1176"/>
      <c r="AK173" s="1176"/>
      <c r="AL173" s="1176"/>
      <c r="AM173" s="1176"/>
      <c r="AN173" s="1176"/>
      <c r="AO173" s="1176"/>
      <c r="AP173" s="1176"/>
      <c r="AQ173" s="1176"/>
    </row>
    <row r="174" spans="1:43" ht="18" customHeight="1">
      <c r="A174" s="1179"/>
      <c r="B174" s="1212" t="str">
        <f>B171</f>
        <v>A-17</v>
      </c>
      <c r="C174" s="1240"/>
      <c r="D174" s="1241"/>
      <c r="E174" s="1242"/>
      <c r="F174" s="7762"/>
      <c r="G174" s="7763"/>
      <c r="H174" s="7763"/>
      <c r="I174" s="7764"/>
      <c r="J174" s="1227"/>
      <c r="K174" s="1212" t="str">
        <f>K171</f>
        <v>A-18</v>
      </c>
      <c r="L174" s="1240"/>
      <c r="M174" s="1241"/>
      <c r="N174" s="1242"/>
      <c r="O174" s="7762"/>
      <c r="P174" s="7763"/>
      <c r="Q174" s="7763"/>
      <c r="R174" s="7764"/>
      <c r="S174" s="1176"/>
      <c r="T174" s="1228" t="str">
        <f>IF(ISBLANK(D174),"",B174)</f>
        <v/>
      </c>
      <c r="U174" s="1229" t="str">
        <f>IF(ISBLANK(D174),"",C174)</f>
        <v/>
      </c>
      <c r="V174" s="1229" t="str">
        <f>IF(ISBLANK(D174),"",F174)</f>
        <v/>
      </c>
      <c r="W174" s="1230" t="str">
        <f t="shared" ref="W174:W190" si="94">IF(ISBLANK(M174),"",K174)</f>
        <v/>
      </c>
      <c r="X174" s="1229" t="str">
        <f t="shared" ref="X174:X190" si="95">IF(ISBLANK(M174),"",L174)</f>
        <v/>
      </c>
      <c r="Y174" s="1231" t="str">
        <f t="shared" ref="Y174:Y190" si="96">IF(ISBLANK(M174),"",O174)</f>
        <v/>
      </c>
      <c r="Z174" s="1176"/>
      <c r="AA174" s="1228" t="str">
        <f>IF(ISBLANK(E174),"",B174)</f>
        <v/>
      </c>
      <c r="AB174" s="1229" t="str">
        <f>IF(ISBLANK(E174),"",L174)</f>
        <v/>
      </c>
      <c r="AC174" s="1229" t="str">
        <f>IF(ISBLANK(E174),"",F174)</f>
        <v/>
      </c>
      <c r="AD174" s="1230" t="str">
        <f>IF(ISBLANK(N174),"",K174)</f>
        <v/>
      </c>
      <c r="AE174" s="1229" t="str">
        <f>IF(ISBLANK(N174),"",L174)</f>
        <v/>
      </c>
      <c r="AF174" s="1231" t="str">
        <f>IF(ISBLANK(N174),"",O174)</f>
        <v/>
      </c>
      <c r="AG174" s="1176"/>
      <c r="AH174" s="1176"/>
      <c r="AI174" s="1176"/>
      <c r="AJ174" s="1176"/>
      <c r="AK174" s="1176"/>
      <c r="AL174" s="1176"/>
      <c r="AM174" s="1176"/>
      <c r="AN174" s="1176"/>
      <c r="AO174" s="1176"/>
      <c r="AP174" s="1176"/>
      <c r="AQ174" s="1176"/>
    </row>
    <row r="175" spans="1:43" ht="18" customHeight="1">
      <c r="A175" s="1179"/>
      <c r="B175" s="1212" t="str">
        <f>B171</f>
        <v>A-17</v>
      </c>
      <c r="C175" s="1240"/>
      <c r="D175" s="1241"/>
      <c r="E175" s="1242"/>
      <c r="F175" s="7762"/>
      <c r="G175" s="7763"/>
      <c r="H175" s="7763"/>
      <c r="I175" s="7764"/>
      <c r="J175" s="1227"/>
      <c r="K175" s="1212" t="str">
        <f>K171</f>
        <v>A-18</v>
      </c>
      <c r="L175" s="1240"/>
      <c r="M175" s="1241"/>
      <c r="N175" s="1242"/>
      <c r="O175" s="7762"/>
      <c r="P175" s="7763"/>
      <c r="Q175" s="7763"/>
      <c r="R175" s="7764"/>
      <c r="S175" s="1176"/>
      <c r="T175" s="1228" t="str">
        <f>IF(ISBLANK(D175),"",B175)</f>
        <v/>
      </c>
      <c r="U175" s="1229" t="str">
        <f t="shared" ref="U175:U190" si="97">IF(ISBLANK(D175),"",C175)</f>
        <v/>
      </c>
      <c r="V175" s="1229" t="str">
        <f t="shared" ref="V175:V190" si="98">IF(ISBLANK(D175),"",F175)</f>
        <v/>
      </c>
      <c r="W175" s="1230" t="str">
        <f t="shared" si="94"/>
        <v/>
      </c>
      <c r="X175" s="1229" t="str">
        <f t="shared" si="95"/>
        <v/>
      </c>
      <c r="Y175" s="1231" t="str">
        <f t="shared" si="96"/>
        <v/>
      </c>
      <c r="Z175" s="1176"/>
      <c r="AA175" s="1228" t="str">
        <f>IF(ISBLANK(E175),"",B175)</f>
        <v/>
      </c>
      <c r="AB175" s="1229" t="str">
        <f>IF(ISBLANK(E175),"",L175)</f>
        <v/>
      </c>
      <c r="AC175" s="1229" t="str">
        <f>IF(ISBLANK(E175),"",F175)</f>
        <v/>
      </c>
      <c r="AD175" s="1230" t="str">
        <f>IF(ISBLANK(N175),"",K175)</f>
        <v/>
      </c>
      <c r="AE175" s="1229" t="str">
        <f>IF(ISBLANK(N175),"",L175)</f>
        <v/>
      </c>
      <c r="AF175" s="1231" t="str">
        <f>IF(ISBLANK(N175),"",O175)</f>
        <v/>
      </c>
      <c r="AG175" s="1176"/>
      <c r="AH175" s="1176"/>
      <c r="AI175" s="1176"/>
      <c r="AJ175" s="1176"/>
      <c r="AK175" s="1176"/>
      <c r="AL175" s="1176"/>
      <c r="AM175" s="1176"/>
      <c r="AN175" s="1176"/>
      <c r="AO175" s="1176"/>
      <c r="AP175" s="1176"/>
      <c r="AQ175" s="1176"/>
    </row>
    <row r="176" spans="1:43" ht="18" customHeight="1">
      <c r="A176" s="1179"/>
      <c r="B176" s="1212" t="str">
        <f>B171</f>
        <v>A-17</v>
      </c>
      <c r="C176" s="1240"/>
      <c r="D176" s="1241"/>
      <c r="E176" s="1242"/>
      <c r="F176" s="7762"/>
      <c r="G176" s="7763"/>
      <c r="H176" s="7763"/>
      <c r="I176" s="7764"/>
      <c r="J176" s="1227"/>
      <c r="K176" s="1212" t="str">
        <f>K171</f>
        <v>A-18</v>
      </c>
      <c r="L176" s="1240"/>
      <c r="M176" s="1241"/>
      <c r="N176" s="1242"/>
      <c r="O176" s="7762"/>
      <c r="P176" s="7763"/>
      <c r="Q176" s="7763"/>
      <c r="R176" s="7764"/>
      <c r="S176" s="1176"/>
      <c r="T176" s="1228" t="str">
        <f>IF(ISBLANK(D176),"",B176)</f>
        <v/>
      </c>
      <c r="U176" s="1229" t="str">
        <f t="shared" si="97"/>
        <v/>
      </c>
      <c r="V176" s="1229" t="str">
        <f t="shared" si="98"/>
        <v/>
      </c>
      <c r="W176" s="1230" t="str">
        <f t="shared" si="94"/>
        <v/>
      </c>
      <c r="X176" s="1229" t="str">
        <f t="shared" si="95"/>
        <v/>
      </c>
      <c r="Y176" s="1231" t="str">
        <f t="shared" si="96"/>
        <v/>
      </c>
      <c r="Z176" s="1176"/>
      <c r="AA176" s="1228" t="str">
        <f t="shared" ref="AA176:AA190" si="99">IF(ISBLANK(E176),"",B176)</f>
        <v/>
      </c>
      <c r="AB176" s="1229" t="str">
        <f t="shared" ref="AB176:AB190" si="100">IF(ISBLANK(E176),"",L176)</f>
        <v/>
      </c>
      <c r="AC176" s="1229" t="str">
        <f t="shared" ref="AC176:AC190" si="101">IF(ISBLANK(E176),"",F176)</f>
        <v/>
      </c>
      <c r="AD176" s="1230" t="str">
        <f t="shared" ref="AD176:AD190" si="102">IF(ISBLANK(N176),"",K176)</f>
        <v/>
      </c>
      <c r="AE176" s="1229" t="str">
        <f t="shared" ref="AE176:AE190" si="103">IF(ISBLANK(N176),"",L176)</f>
        <v/>
      </c>
      <c r="AF176" s="1231" t="str">
        <f t="shared" ref="AF176:AF190" si="104">IF(ISBLANK(N176),"",O176)</f>
        <v/>
      </c>
      <c r="AG176" s="1176"/>
      <c r="AH176" s="1176"/>
      <c r="AI176" s="1176"/>
      <c r="AJ176" s="1176"/>
      <c r="AK176" s="1176"/>
      <c r="AL176" s="1176"/>
      <c r="AM176" s="1176"/>
      <c r="AN176" s="1176"/>
      <c r="AO176" s="1176"/>
      <c r="AP176" s="1176"/>
      <c r="AQ176" s="1176"/>
    </row>
    <row r="177" spans="1:43" ht="18" customHeight="1">
      <c r="A177" s="1179"/>
      <c r="B177" s="1212" t="str">
        <f>B171</f>
        <v>A-17</v>
      </c>
      <c r="C177" s="1240"/>
      <c r="D177" s="1241"/>
      <c r="E177" s="1242"/>
      <c r="F177" s="7762"/>
      <c r="G177" s="7763"/>
      <c r="H177" s="7763"/>
      <c r="I177" s="7764"/>
      <c r="J177" s="1227"/>
      <c r="K177" s="1212" t="str">
        <f>K171</f>
        <v>A-18</v>
      </c>
      <c r="L177" s="1240"/>
      <c r="M177" s="1241"/>
      <c r="N177" s="1242"/>
      <c r="O177" s="7762"/>
      <c r="P177" s="7763"/>
      <c r="Q177" s="7763"/>
      <c r="R177" s="7764"/>
      <c r="S177" s="1176"/>
      <c r="T177" s="1228" t="str">
        <f>IF(ISBLANK(D177),"",B177)</f>
        <v/>
      </c>
      <c r="U177" s="1229" t="str">
        <f t="shared" si="97"/>
        <v/>
      </c>
      <c r="V177" s="1229" t="str">
        <f t="shared" si="98"/>
        <v/>
      </c>
      <c r="W177" s="1230" t="str">
        <f t="shared" si="94"/>
        <v/>
      </c>
      <c r="X177" s="1229" t="str">
        <f t="shared" si="95"/>
        <v/>
      </c>
      <c r="Y177" s="1231" t="str">
        <f t="shared" si="96"/>
        <v/>
      </c>
      <c r="Z177" s="1176"/>
      <c r="AA177" s="1228" t="str">
        <f t="shared" si="99"/>
        <v/>
      </c>
      <c r="AB177" s="1229" t="str">
        <f t="shared" si="100"/>
        <v/>
      </c>
      <c r="AC177" s="1229" t="str">
        <f t="shared" si="101"/>
        <v/>
      </c>
      <c r="AD177" s="1230" t="str">
        <f t="shared" si="102"/>
        <v/>
      </c>
      <c r="AE177" s="1229" t="str">
        <f t="shared" si="103"/>
        <v/>
      </c>
      <c r="AF177" s="1231" t="str">
        <f t="shared" si="104"/>
        <v/>
      </c>
      <c r="AG177" s="1176"/>
      <c r="AH177" s="1176"/>
      <c r="AI177" s="1176"/>
      <c r="AJ177" s="1176"/>
      <c r="AK177" s="1176"/>
      <c r="AL177" s="1176"/>
      <c r="AM177" s="1176"/>
      <c r="AN177" s="1176"/>
      <c r="AO177" s="1176"/>
      <c r="AP177" s="1176"/>
      <c r="AQ177" s="1176"/>
    </row>
    <row r="178" spans="1:43" ht="18" customHeight="1">
      <c r="A178" s="1179"/>
      <c r="B178" s="1212" t="str">
        <f>B171</f>
        <v>A-17</v>
      </c>
      <c r="C178" s="1240"/>
      <c r="D178" s="1241"/>
      <c r="E178" s="1242"/>
      <c r="F178" s="7762"/>
      <c r="G178" s="7763"/>
      <c r="H178" s="7763"/>
      <c r="I178" s="7764"/>
      <c r="J178" s="1227"/>
      <c r="K178" s="1212" t="str">
        <f>K171</f>
        <v>A-18</v>
      </c>
      <c r="L178" s="1240"/>
      <c r="M178" s="1241"/>
      <c r="N178" s="1242"/>
      <c r="O178" s="7762"/>
      <c r="P178" s="7763"/>
      <c r="Q178" s="7763"/>
      <c r="R178" s="7764"/>
      <c r="S178" s="1176"/>
      <c r="T178" s="1228"/>
      <c r="U178" s="1229" t="str">
        <f t="shared" si="97"/>
        <v/>
      </c>
      <c r="V178" s="1229" t="str">
        <f t="shared" si="98"/>
        <v/>
      </c>
      <c r="W178" s="1230" t="str">
        <f t="shared" si="94"/>
        <v/>
      </c>
      <c r="X178" s="1229" t="str">
        <f t="shared" si="95"/>
        <v/>
      </c>
      <c r="Y178" s="1231" t="str">
        <f t="shared" si="96"/>
        <v/>
      </c>
      <c r="Z178" s="1176"/>
      <c r="AA178" s="1228" t="str">
        <f t="shared" si="99"/>
        <v/>
      </c>
      <c r="AB178" s="1229" t="str">
        <f t="shared" si="100"/>
        <v/>
      </c>
      <c r="AC178" s="1229" t="str">
        <f t="shared" si="101"/>
        <v/>
      </c>
      <c r="AD178" s="1230" t="str">
        <f t="shared" si="102"/>
        <v/>
      </c>
      <c r="AE178" s="1229" t="str">
        <f t="shared" si="103"/>
        <v/>
      </c>
      <c r="AF178" s="1231" t="str">
        <f t="shared" si="104"/>
        <v/>
      </c>
      <c r="AG178" s="1176"/>
      <c r="AH178" s="1176"/>
      <c r="AI178" s="1176"/>
      <c r="AJ178" s="1176"/>
      <c r="AK178" s="1176"/>
      <c r="AL178" s="1176"/>
      <c r="AM178" s="1176"/>
      <c r="AN178" s="1176"/>
      <c r="AO178" s="1176"/>
      <c r="AP178" s="1176"/>
      <c r="AQ178" s="1176"/>
    </row>
    <row r="179" spans="1:43" ht="18" customHeight="1">
      <c r="A179" s="1179"/>
      <c r="B179" s="1212" t="str">
        <f>B171</f>
        <v>A-17</v>
      </c>
      <c r="C179" s="1240"/>
      <c r="D179" s="1241"/>
      <c r="E179" s="1242"/>
      <c r="F179" s="7762"/>
      <c r="G179" s="7763"/>
      <c r="H179" s="7763"/>
      <c r="I179" s="7764"/>
      <c r="J179" s="1227"/>
      <c r="K179" s="1212" t="str">
        <f>K171</f>
        <v>A-18</v>
      </c>
      <c r="L179" s="1240"/>
      <c r="M179" s="1241"/>
      <c r="N179" s="1242"/>
      <c r="O179" s="7762"/>
      <c r="P179" s="7763"/>
      <c r="Q179" s="7763"/>
      <c r="R179" s="7764"/>
      <c r="S179" s="1176"/>
      <c r="T179" s="1228"/>
      <c r="U179" s="1229" t="str">
        <f t="shared" si="97"/>
        <v/>
      </c>
      <c r="V179" s="1229" t="str">
        <f t="shared" si="98"/>
        <v/>
      </c>
      <c r="W179" s="1230" t="str">
        <f t="shared" si="94"/>
        <v/>
      </c>
      <c r="X179" s="1229" t="str">
        <f t="shared" si="95"/>
        <v/>
      </c>
      <c r="Y179" s="1231" t="str">
        <f t="shared" si="96"/>
        <v/>
      </c>
      <c r="Z179" s="1176"/>
      <c r="AA179" s="1228" t="str">
        <f t="shared" si="99"/>
        <v/>
      </c>
      <c r="AB179" s="1229" t="str">
        <f t="shared" si="100"/>
        <v/>
      </c>
      <c r="AC179" s="1229" t="str">
        <f t="shared" si="101"/>
        <v/>
      </c>
      <c r="AD179" s="1230" t="str">
        <f t="shared" si="102"/>
        <v/>
      </c>
      <c r="AE179" s="1229" t="str">
        <f t="shared" si="103"/>
        <v/>
      </c>
      <c r="AF179" s="1231" t="str">
        <f t="shared" si="104"/>
        <v/>
      </c>
      <c r="AG179" s="1176"/>
      <c r="AH179" s="1176"/>
      <c r="AI179" s="1176"/>
      <c r="AJ179" s="1176"/>
      <c r="AK179" s="1176"/>
      <c r="AL179" s="1176"/>
      <c r="AM179" s="1176"/>
      <c r="AN179" s="1176"/>
      <c r="AO179" s="1176"/>
      <c r="AP179" s="1176"/>
      <c r="AQ179" s="1176"/>
    </row>
    <row r="180" spans="1:43" ht="18" customHeight="1">
      <c r="A180" s="1179"/>
      <c r="B180" s="1212" t="str">
        <f>B171</f>
        <v>A-17</v>
      </c>
      <c r="C180" s="1240"/>
      <c r="D180" s="1241"/>
      <c r="E180" s="1242"/>
      <c r="F180" s="7762"/>
      <c r="G180" s="7763"/>
      <c r="H180" s="7763"/>
      <c r="I180" s="7764"/>
      <c r="J180" s="1227"/>
      <c r="K180" s="1212" t="str">
        <f>K171</f>
        <v>A-18</v>
      </c>
      <c r="L180" s="1240"/>
      <c r="M180" s="1241"/>
      <c r="N180" s="1242"/>
      <c r="O180" s="7762"/>
      <c r="P180" s="7763"/>
      <c r="Q180" s="7763"/>
      <c r="R180" s="7764"/>
      <c r="S180" s="1176"/>
      <c r="T180" s="1228"/>
      <c r="U180" s="1229" t="str">
        <f t="shared" si="97"/>
        <v/>
      </c>
      <c r="V180" s="1229" t="str">
        <f t="shared" si="98"/>
        <v/>
      </c>
      <c r="W180" s="1230" t="str">
        <f t="shared" si="94"/>
        <v/>
      </c>
      <c r="X180" s="1229" t="str">
        <f t="shared" si="95"/>
        <v/>
      </c>
      <c r="Y180" s="1231" t="str">
        <f t="shared" si="96"/>
        <v/>
      </c>
      <c r="Z180" s="1176"/>
      <c r="AA180" s="1228" t="str">
        <f t="shared" si="99"/>
        <v/>
      </c>
      <c r="AB180" s="1229" t="str">
        <f t="shared" si="100"/>
        <v/>
      </c>
      <c r="AC180" s="1229" t="str">
        <f t="shared" si="101"/>
        <v/>
      </c>
      <c r="AD180" s="1230" t="str">
        <f t="shared" si="102"/>
        <v/>
      </c>
      <c r="AE180" s="1229" t="str">
        <f t="shared" si="103"/>
        <v/>
      </c>
      <c r="AF180" s="1231" t="str">
        <f t="shared" si="104"/>
        <v/>
      </c>
      <c r="AG180" s="1176"/>
      <c r="AH180" s="1176"/>
      <c r="AI180" s="1176"/>
      <c r="AJ180" s="1176"/>
      <c r="AK180" s="1176"/>
      <c r="AL180" s="1176"/>
      <c r="AM180" s="1176"/>
      <c r="AN180" s="1176"/>
      <c r="AO180" s="1176"/>
      <c r="AP180" s="1176"/>
      <c r="AQ180" s="1176"/>
    </row>
    <row r="181" spans="1:43" ht="18" customHeight="1">
      <c r="A181" s="1179"/>
      <c r="B181" s="1212" t="str">
        <f>B171</f>
        <v>A-17</v>
      </c>
      <c r="C181" s="1240"/>
      <c r="D181" s="1241"/>
      <c r="E181" s="1242"/>
      <c r="F181" s="7762"/>
      <c r="G181" s="7763"/>
      <c r="H181" s="7763"/>
      <c r="I181" s="7764"/>
      <c r="J181" s="1227"/>
      <c r="K181" s="1212" t="str">
        <f>K171</f>
        <v>A-18</v>
      </c>
      <c r="L181" s="1240"/>
      <c r="M181" s="1241"/>
      <c r="N181" s="1242"/>
      <c r="O181" s="7762"/>
      <c r="P181" s="7763"/>
      <c r="Q181" s="7763"/>
      <c r="R181" s="7764"/>
      <c r="S181" s="1176"/>
      <c r="T181" s="1228"/>
      <c r="U181" s="1229" t="str">
        <f t="shared" si="97"/>
        <v/>
      </c>
      <c r="V181" s="1229" t="str">
        <f t="shared" si="98"/>
        <v/>
      </c>
      <c r="W181" s="1230" t="str">
        <f t="shared" si="94"/>
        <v/>
      </c>
      <c r="X181" s="1229" t="str">
        <f t="shared" si="95"/>
        <v/>
      </c>
      <c r="Y181" s="1231" t="str">
        <f t="shared" si="96"/>
        <v/>
      </c>
      <c r="Z181" s="1176"/>
      <c r="AA181" s="1228" t="str">
        <f t="shared" si="99"/>
        <v/>
      </c>
      <c r="AB181" s="1229" t="str">
        <f t="shared" si="100"/>
        <v/>
      </c>
      <c r="AC181" s="1229" t="str">
        <f t="shared" si="101"/>
        <v/>
      </c>
      <c r="AD181" s="1230" t="str">
        <f t="shared" si="102"/>
        <v/>
      </c>
      <c r="AE181" s="1229" t="str">
        <f t="shared" si="103"/>
        <v/>
      </c>
      <c r="AF181" s="1231" t="str">
        <f t="shared" si="104"/>
        <v/>
      </c>
      <c r="AG181" s="1176"/>
      <c r="AH181" s="1176"/>
      <c r="AI181" s="1176"/>
      <c r="AJ181" s="1176"/>
      <c r="AK181" s="1176"/>
      <c r="AL181" s="1176"/>
      <c r="AM181" s="1176"/>
      <c r="AN181" s="1176"/>
      <c r="AO181" s="1176"/>
      <c r="AP181" s="1176"/>
      <c r="AQ181" s="1176"/>
    </row>
    <row r="182" spans="1:43" ht="18" customHeight="1">
      <c r="A182" s="1179"/>
      <c r="B182" s="1212" t="str">
        <f>B171</f>
        <v>A-17</v>
      </c>
      <c r="C182" s="1240"/>
      <c r="D182" s="1241"/>
      <c r="E182" s="1242"/>
      <c r="F182" s="7762"/>
      <c r="G182" s="7763"/>
      <c r="H182" s="7763"/>
      <c r="I182" s="7764"/>
      <c r="J182" s="1227"/>
      <c r="K182" s="1212" t="str">
        <f>K171</f>
        <v>A-18</v>
      </c>
      <c r="L182" s="1240"/>
      <c r="M182" s="1241"/>
      <c r="N182" s="1242"/>
      <c r="O182" s="7762"/>
      <c r="P182" s="7763"/>
      <c r="Q182" s="7763"/>
      <c r="R182" s="7764"/>
      <c r="S182" s="1176"/>
      <c r="T182" s="1228"/>
      <c r="U182" s="1229" t="str">
        <f t="shared" si="97"/>
        <v/>
      </c>
      <c r="V182" s="1229" t="str">
        <f t="shared" si="98"/>
        <v/>
      </c>
      <c r="W182" s="1230" t="str">
        <f t="shared" si="94"/>
        <v/>
      </c>
      <c r="X182" s="1229" t="str">
        <f t="shared" si="95"/>
        <v/>
      </c>
      <c r="Y182" s="1231" t="str">
        <f t="shared" si="96"/>
        <v/>
      </c>
      <c r="Z182" s="1176"/>
      <c r="AA182" s="1228" t="str">
        <f t="shared" si="99"/>
        <v/>
      </c>
      <c r="AB182" s="1229" t="str">
        <f t="shared" si="100"/>
        <v/>
      </c>
      <c r="AC182" s="1229" t="str">
        <f t="shared" si="101"/>
        <v/>
      </c>
      <c r="AD182" s="1230" t="str">
        <f t="shared" si="102"/>
        <v/>
      </c>
      <c r="AE182" s="1229" t="str">
        <f t="shared" si="103"/>
        <v/>
      </c>
      <c r="AF182" s="1231" t="str">
        <f t="shared" si="104"/>
        <v/>
      </c>
      <c r="AG182" s="1176"/>
      <c r="AH182" s="1176"/>
      <c r="AI182" s="1176"/>
      <c r="AJ182" s="1176"/>
      <c r="AK182" s="1176"/>
      <c r="AL182" s="1176"/>
      <c r="AM182" s="1176"/>
      <c r="AN182" s="1176"/>
      <c r="AO182" s="1176"/>
      <c r="AP182" s="1176"/>
      <c r="AQ182" s="1176"/>
    </row>
    <row r="183" spans="1:43" ht="18" customHeight="1">
      <c r="A183" s="1179"/>
      <c r="B183" s="1212" t="str">
        <f>B171</f>
        <v>A-17</v>
      </c>
      <c r="C183" s="1240"/>
      <c r="D183" s="1241"/>
      <c r="E183" s="1242"/>
      <c r="F183" s="7762"/>
      <c r="G183" s="7763"/>
      <c r="H183" s="7763"/>
      <c r="I183" s="7764"/>
      <c r="J183" s="1227"/>
      <c r="K183" s="1212" t="str">
        <f>K171</f>
        <v>A-18</v>
      </c>
      <c r="L183" s="1240"/>
      <c r="M183" s="1241"/>
      <c r="N183" s="1242"/>
      <c r="O183" s="7762"/>
      <c r="P183" s="7763"/>
      <c r="Q183" s="7763"/>
      <c r="R183" s="7764"/>
      <c r="S183" s="1176"/>
      <c r="T183" s="1228"/>
      <c r="U183" s="1229" t="str">
        <f t="shared" si="97"/>
        <v/>
      </c>
      <c r="V183" s="1229" t="str">
        <f t="shared" si="98"/>
        <v/>
      </c>
      <c r="W183" s="1230" t="str">
        <f t="shared" si="94"/>
        <v/>
      </c>
      <c r="X183" s="1229" t="str">
        <f t="shared" si="95"/>
        <v/>
      </c>
      <c r="Y183" s="1231" t="str">
        <f t="shared" si="96"/>
        <v/>
      </c>
      <c r="Z183" s="1176"/>
      <c r="AA183" s="1228" t="str">
        <f t="shared" si="99"/>
        <v/>
      </c>
      <c r="AB183" s="1229" t="str">
        <f t="shared" si="100"/>
        <v/>
      </c>
      <c r="AC183" s="1229" t="str">
        <f t="shared" si="101"/>
        <v/>
      </c>
      <c r="AD183" s="1230" t="str">
        <f t="shared" si="102"/>
        <v/>
      </c>
      <c r="AE183" s="1229" t="str">
        <f t="shared" si="103"/>
        <v/>
      </c>
      <c r="AF183" s="1231" t="str">
        <f t="shared" si="104"/>
        <v/>
      </c>
      <c r="AG183" s="1176"/>
      <c r="AH183" s="1176"/>
      <c r="AI183" s="1176"/>
      <c r="AJ183" s="1176"/>
      <c r="AK183" s="1176"/>
      <c r="AL183" s="1176"/>
      <c r="AM183" s="1176"/>
      <c r="AN183" s="1176"/>
      <c r="AO183" s="1176"/>
      <c r="AP183" s="1176"/>
      <c r="AQ183" s="1176"/>
    </row>
    <row r="184" spans="1:43" ht="18" customHeight="1">
      <c r="A184" s="1179"/>
      <c r="B184" s="1212" t="str">
        <f>B171</f>
        <v>A-17</v>
      </c>
      <c r="C184" s="1240"/>
      <c r="D184" s="1241"/>
      <c r="E184" s="1242"/>
      <c r="F184" s="7762"/>
      <c r="G184" s="7763"/>
      <c r="H184" s="7763"/>
      <c r="I184" s="7764"/>
      <c r="J184" s="1227"/>
      <c r="K184" s="1212" t="str">
        <f>K171</f>
        <v>A-18</v>
      </c>
      <c r="L184" s="1240"/>
      <c r="M184" s="1241"/>
      <c r="N184" s="1242"/>
      <c r="O184" s="7762"/>
      <c r="P184" s="7763"/>
      <c r="Q184" s="7763"/>
      <c r="R184" s="7764"/>
      <c r="S184" s="1176"/>
      <c r="T184" s="1228"/>
      <c r="U184" s="1229" t="str">
        <f t="shared" si="97"/>
        <v/>
      </c>
      <c r="V184" s="1229" t="str">
        <f t="shared" si="98"/>
        <v/>
      </c>
      <c r="W184" s="1230" t="str">
        <f t="shared" si="94"/>
        <v/>
      </c>
      <c r="X184" s="1229" t="str">
        <f t="shared" si="95"/>
        <v/>
      </c>
      <c r="Y184" s="1231" t="str">
        <f t="shared" si="96"/>
        <v/>
      </c>
      <c r="Z184" s="1176"/>
      <c r="AA184" s="1228" t="str">
        <f t="shared" si="99"/>
        <v/>
      </c>
      <c r="AB184" s="1229" t="str">
        <f t="shared" si="100"/>
        <v/>
      </c>
      <c r="AC184" s="1229" t="str">
        <f t="shared" si="101"/>
        <v/>
      </c>
      <c r="AD184" s="1230" t="str">
        <f t="shared" si="102"/>
        <v/>
      </c>
      <c r="AE184" s="1229" t="str">
        <f t="shared" si="103"/>
        <v/>
      </c>
      <c r="AF184" s="1231" t="str">
        <f t="shared" si="104"/>
        <v/>
      </c>
      <c r="AG184" s="1176"/>
      <c r="AH184" s="1176"/>
      <c r="AI184" s="1176"/>
      <c r="AJ184" s="1176"/>
      <c r="AK184" s="1176"/>
      <c r="AL184" s="1176"/>
      <c r="AM184" s="1176"/>
      <c r="AN184" s="1176"/>
      <c r="AO184" s="1176"/>
      <c r="AP184" s="1176"/>
      <c r="AQ184" s="1176"/>
    </row>
    <row r="185" spans="1:43" ht="18" customHeight="1">
      <c r="A185" s="1179"/>
      <c r="B185" s="1212" t="str">
        <f>B171</f>
        <v>A-17</v>
      </c>
      <c r="C185" s="1240"/>
      <c r="D185" s="1241"/>
      <c r="E185" s="1242"/>
      <c r="F185" s="7762"/>
      <c r="G185" s="7763"/>
      <c r="H185" s="7763"/>
      <c r="I185" s="7764"/>
      <c r="J185" s="1227"/>
      <c r="K185" s="1212" t="str">
        <f>K171</f>
        <v>A-18</v>
      </c>
      <c r="L185" s="1240"/>
      <c r="M185" s="1241"/>
      <c r="N185" s="1242"/>
      <c r="O185" s="7762"/>
      <c r="P185" s="7763"/>
      <c r="Q185" s="7763"/>
      <c r="R185" s="7764"/>
      <c r="S185" s="1176"/>
      <c r="T185" s="1228"/>
      <c r="U185" s="1229" t="str">
        <f t="shared" si="97"/>
        <v/>
      </c>
      <c r="V185" s="1229" t="str">
        <f t="shared" si="98"/>
        <v/>
      </c>
      <c r="W185" s="1230" t="str">
        <f t="shared" si="94"/>
        <v/>
      </c>
      <c r="X185" s="1229" t="str">
        <f t="shared" si="95"/>
        <v/>
      </c>
      <c r="Y185" s="1231" t="str">
        <f t="shared" si="96"/>
        <v/>
      </c>
      <c r="Z185" s="1176"/>
      <c r="AA185" s="1228" t="str">
        <f t="shared" si="99"/>
        <v/>
      </c>
      <c r="AB185" s="1229" t="str">
        <f t="shared" si="100"/>
        <v/>
      </c>
      <c r="AC185" s="1229" t="str">
        <f t="shared" si="101"/>
        <v/>
      </c>
      <c r="AD185" s="1230" t="str">
        <f t="shared" si="102"/>
        <v/>
      </c>
      <c r="AE185" s="1229" t="str">
        <f t="shared" si="103"/>
        <v/>
      </c>
      <c r="AF185" s="1231" t="str">
        <f t="shared" si="104"/>
        <v/>
      </c>
      <c r="AG185" s="1176"/>
      <c r="AH185" s="1176"/>
      <c r="AI185" s="1176"/>
      <c r="AJ185" s="1176"/>
      <c r="AK185" s="1176"/>
      <c r="AL185" s="1176"/>
      <c r="AM185" s="1176"/>
      <c r="AN185" s="1176"/>
      <c r="AO185" s="1176"/>
      <c r="AP185" s="1176"/>
      <c r="AQ185" s="1176"/>
    </row>
    <row r="186" spans="1:43" ht="18" customHeight="1">
      <c r="A186" s="1179"/>
      <c r="B186" s="1212" t="str">
        <f>B171</f>
        <v>A-17</v>
      </c>
      <c r="C186" s="1240"/>
      <c r="D186" s="1241"/>
      <c r="E186" s="1242"/>
      <c r="F186" s="7762"/>
      <c r="G186" s="7763"/>
      <c r="H186" s="7763"/>
      <c r="I186" s="7764"/>
      <c r="J186" s="1227"/>
      <c r="K186" s="1212" t="str">
        <f>K171</f>
        <v>A-18</v>
      </c>
      <c r="L186" s="1240"/>
      <c r="M186" s="1241"/>
      <c r="N186" s="1242"/>
      <c r="O186" s="7762"/>
      <c r="P186" s="7763"/>
      <c r="Q186" s="7763"/>
      <c r="R186" s="7764"/>
      <c r="S186" s="1176"/>
      <c r="T186" s="1228"/>
      <c r="U186" s="1229" t="str">
        <f t="shared" si="97"/>
        <v/>
      </c>
      <c r="V186" s="1229" t="str">
        <f t="shared" si="98"/>
        <v/>
      </c>
      <c r="W186" s="1230" t="str">
        <f t="shared" si="94"/>
        <v/>
      </c>
      <c r="X186" s="1229" t="str">
        <f t="shared" si="95"/>
        <v/>
      </c>
      <c r="Y186" s="1231" t="str">
        <f t="shared" si="96"/>
        <v/>
      </c>
      <c r="Z186" s="1176"/>
      <c r="AA186" s="1228" t="str">
        <f t="shared" si="99"/>
        <v/>
      </c>
      <c r="AB186" s="1229" t="str">
        <f t="shared" si="100"/>
        <v/>
      </c>
      <c r="AC186" s="1229" t="str">
        <f t="shared" si="101"/>
        <v/>
      </c>
      <c r="AD186" s="1230" t="str">
        <f t="shared" si="102"/>
        <v/>
      </c>
      <c r="AE186" s="1229" t="str">
        <f t="shared" si="103"/>
        <v/>
      </c>
      <c r="AF186" s="1231" t="str">
        <f t="shared" si="104"/>
        <v/>
      </c>
      <c r="AG186" s="1176"/>
      <c r="AH186" s="1176"/>
      <c r="AI186" s="1176"/>
      <c r="AJ186" s="1176"/>
      <c r="AK186" s="1176"/>
      <c r="AL186" s="1176"/>
      <c r="AM186" s="1176"/>
      <c r="AN186" s="1176"/>
      <c r="AO186" s="1176"/>
      <c r="AP186" s="1176"/>
      <c r="AQ186" s="1176"/>
    </row>
    <row r="187" spans="1:43" ht="18" customHeight="1">
      <c r="A187" s="1179"/>
      <c r="B187" s="1212" t="str">
        <f>B171</f>
        <v>A-17</v>
      </c>
      <c r="C187" s="1240"/>
      <c r="D187" s="1241"/>
      <c r="E187" s="1242"/>
      <c r="F187" s="7762"/>
      <c r="G187" s="7763"/>
      <c r="H187" s="7763"/>
      <c r="I187" s="7764"/>
      <c r="J187" s="1227"/>
      <c r="K187" s="1212" t="str">
        <f>K171</f>
        <v>A-18</v>
      </c>
      <c r="L187" s="1240"/>
      <c r="M187" s="1241"/>
      <c r="N187" s="1242"/>
      <c r="O187" s="7762"/>
      <c r="P187" s="7763"/>
      <c r="Q187" s="7763"/>
      <c r="R187" s="7764"/>
      <c r="S187" s="1176"/>
      <c r="T187" s="1228"/>
      <c r="U187" s="1229" t="str">
        <f t="shared" si="97"/>
        <v/>
      </c>
      <c r="V187" s="1229" t="str">
        <f t="shared" si="98"/>
        <v/>
      </c>
      <c r="W187" s="1230" t="str">
        <f t="shared" si="94"/>
        <v/>
      </c>
      <c r="X187" s="1229" t="str">
        <f t="shared" si="95"/>
        <v/>
      </c>
      <c r="Y187" s="1231" t="str">
        <f t="shared" si="96"/>
        <v/>
      </c>
      <c r="Z187" s="1176"/>
      <c r="AA187" s="1228" t="str">
        <f t="shared" si="99"/>
        <v/>
      </c>
      <c r="AB187" s="1229" t="str">
        <f t="shared" si="100"/>
        <v/>
      </c>
      <c r="AC187" s="1229" t="str">
        <f t="shared" si="101"/>
        <v/>
      </c>
      <c r="AD187" s="1230" t="str">
        <f t="shared" si="102"/>
        <v/>
      </c>
      <c r="AE187" s="1229" t="str">
        <f t="shared" si="103"/>
        <v/>
      </c>
      <c r="AF187" s="1231" t="str">
        <f t="shared" si="104"/>
        <v/>
      </c>
      <c r="AG187" s="1176"/>
      <c r="AH187" s="1176"/>
      <c r="AI187" s="1176"/>
      <c r="AJ187" s="1176"/>
      <c r="AK187" s="1176"/>
      <c r="AL187" s="1176"/>
      <c r="AM187" s="1176"/>
      <c r="AN187" s="1176"/>
      <c r="AO187" s="1176"/>
      <c r="AP187" s="1176"/>
      <c r="AQ187" s="1176"/>
    </row>
    <row r="188" spans="1:43" ht="18" customHeight="1">
      <c r="A188" s="1179"/>
      <c r="B188" s="1212" t="str">
        <f>B171</f>
        <v>A-17</v>
      </c>
      <c r="C188" s="1240"/>
      <c r="D188" s="1241"/>
      <c r="E188" s="1242"/>
      <c r="F188" s="7762"/>
      <c r="G188" s="7763"/>
      <c r="H188" s="7763"/>
      <c r="I188" s="7764"/>
      <c r="J188" s="1227"/>
      <c r="K188" s="1212" t="str">
        <f>K171</f>
        <v>A-18</v>
      </c>
      <c r="L188" s="1240"/>
      <c r="M188" s="1241"/>
      <c r="N188" s="1242"/>
      <c r="O188" s="7762"/>
      <c r="P188" s="7763"/>
      <c r="Q188" s="7763"/>
      <c r="R188" s="7764"/>
      <c r="S188" s="1176"/>
      <c r="T188" s="1228"/>
      <c r="U188" s="1229" t="str">
        <f t="shared" si="97"/>
        <v/>
      </c>
      <c r="V188" s="1229" t="str">
        <f t="shared" si="98"/>
        <v/>
      </c>
      <c r="W188" s="1230" t="str">
        <f t="shared" si="94"/>
        <v/>
      </c>
      <c r="X188" s="1229" t="str">
        <f t="shared" si="95"/>
        <v/>
      </c>
      <c r="Y188" s="1231" t="str">
        <f t="shared" si="96"/>
        <v/>
      </c>
      <c r="Z188" s="1176"/>
      <c r="AA188" s="1228" t="str">
        <f t="shared" si="99"/>
        <v/>
      </c>
      <c r="AB188" s="1229" t="str">
        <f t="shared" si="100"/>
        <v/>
      </c>
      <c r="AC188" s="1229" t="str">
        <f t="shared" si="101"/>
        <v/>
      </c>
      <c r="AD188" s="1230" t="str">
        <f t="shared" si="102"/>
        <v/>
      </c>
      <c r="AE188" s="1229" t="str">
        <f t="shared" si="103"/>
        <v/>
      </c>
      <c r="AF188" s="1231" t="str">
        <f t="shared" si="104"/>
        <v/>
      </c>
      <c r="AG188" s="1176"/>
      <c r="AH188" s="1176"/>
      <c r="AI188" s="1176"/>
      <c r="AJ188" s="1176"/>
      <c r="AK188" s="1176"/>
      <c r="AL188" s="1176"/>
      <c r="AM188" s="1176"/>
      <c r="AN188" s="1176"/>
      <c r="AO188" s="1176"/>
      <c r="AP188" s="1176"/>
      <c r="AQ188" s="1176"/>
    </row>
    <row r="189" spans="1:43" ht="18" customHeight="1">
      <c r="A189" s="1179"/>
      <c r="B189" s="1212" t="str">
        <f>B171</f>
        <v>A-17</v>
      </c>
      <c r="C189" s="1240"/>
      <c r="D189" s="1241"/>
      <c r="E189" s="1242"/>
      <c r="F189" s="7762"/>
      <c r="G189" s="7763"/>
      <c r="H189" s="7763"/>
      <c r="I189" s="7764"/>
      <c r="J189" s="1227"/>
      <c r="K189" s="1212" t="str">
        <f>K171</f>
        <v>A-18</v>
      </c>
      <c r="L189" s="1240"/>
      <c r="M189" s="1241"/>
      <c r="N189" s="1242"/>
      <c r="O189" s="7762"/>
      <c r="P189" s="7763"/>
      <c r="Q189" s="7763"/>
      <c r="R189" s="7764"/>
      <c r="S189" s="1176"/>
      <c r="T189" s="1228"/>
      <c r="U189" s="1229" t="str">
        <f t="shared" si="97"/>
        <v/>
      </c>
      <c r="V189" s="1229" t="str">
        <f t="shared" si="98"/>
        <v/>
      </c>
      <c r="W189" s="1230" t="str">
        <f t="shared" si="94"/>
        <v/>
      </c>
      <c r="X189" s="1229" t="str">
        <f t="shared" si="95"/>
        <v/>
      </c>
      <c r="Y189" s="1231" t="str">
        <f t="shared" si="96"/>
        <v/>
      </c>
      <c r="Z189" s="1176"/>
      <c r="AA189" s="1228" t="str">
        <f t="shared" si="99"/>
        <v/>
      </c>
      <c r="AB189" s="1229" t="str">
        <f t="shared" si="100"/>
        <v/>
      </c>
      <c r="AC189" s="1229" t="str">
        <f t="shared" si="101"/>
        <v/>
      </c>
      <c r="AD189" s="1230" t="str">
        <f t="shared" si="102"/>
        <v/>
      </c>
      <c r="AE189" s="1229" t="str">
        <f t="shared" si="103"/>
        <v/>
      </c>
      <c r="AF189" s="1231" t="str">
        <f t="shared" si="104"/>
        <v/>
      </c>
      <c r="AG189" s="1176"/>
      <c r="AH189" s="1176"/>
      <c r="AI189" s="1176"/>
      <c r="AJ189" s="1176"/>
      <c r="AK189" s="1176"/>
      <c r="AL189" s="1176"/>
      <c r="AM189" s="1176"/>
      <c r="AN189" s="1176"/>
      <c r="AO189" s="1176"/>
      <c r="AP189" s="1176"/>
      <c r="AQ189" s="1176"/>
    </row>
    <row r="190" spans="1:43" ht="18" customHeight="1">
      <c r="A190" s="1179"/>
      <c r="B190" s="1212" t="str">
        <f>B171</f>
        <v>A-17</v>
      </c>
      <c r="C190" s="1243"/>
      <c r="D190" s="1252"/>
      <c r="E190" s="1253"/>
      <c r="F190" s="7773"/>
      <c r="G190" s="7774"/>
      <c r="H190" s="7774"/>
      <c r="I190" s="7775"/>
      <c r="J190" s="1227"/>
      <c r="K190" s="1212" t="str">
        <f>K171</f>
        <v>A-18</v>
      </c>
      <c r="L190" s="1243"/>
      <c r="M190" s="1252"/>
      <c r="N190" s="1253"/>
      <c r="O190" s="7773"/>
      <c r="P190" s="7774"/>
      <c r="Q190" s="7774"/>
      <c r="R190" s="7775"/>
      <c r="S190" s="1176"/>
      <c r="T190" s="1228"/>
      <c r="U190" s="1229" t="str">
        <f t="shared" si="97"/>
        <v/>
      </c>
      <c r="V190" s="1229" t="str">
        <f t="shared" si="98"/>
        <v/>
      </c>
      <c r="W190" s="1230" t="str">
        <f t="shared" si="94"/>
        <v/>
      </c>
      <c r="X190" s="1229" t="str">
        <f t="shared" si="95"/>
        <v/>
      </c>
      <c r="Y190" s="1231" t="str">
        <f t="shared" si="96"/>
        <v/>
      </c>
      <c r="Z190" s="1176"/>
      <c r="AA190" s="1228" t="str">
        <f t="shared" si="99"/>
        <v/>
      </c>
      <c r="AB190" s="1229" t="str">
        <f t="shared" si="100"/>
        <v/>
      </c>
      <c r="AC190" s="1229" t="str">
        <f t="shared" si="101"/>
        <v/>
      </c>
      <c r="AD190" s="1230" t="str">
        <f t="shared" si="102"/>
        <v/>
      </c>
      <c r="AE190" s="1229" t="str">
        <f t="shared" si="103"/>
        <v/>
      </c>
      <c r="AF190" s="1231" t="str">
        <f t="shared" si="104"/>
        <v/>
      </c>
      <c r="AG190" s="1176"/>
      <c r="AH190" s="1176"/>
      <c r="AI190" s="1176"/>
      <c r="AJ190" s="1176"/>
      <c r="AK190" s="1176"/>
      <c r="AL190" s="1176"/>
      <c r="AM190" s="1176"/>
      <c r="AN190" s="1176"/>
      <c r="AO190" s="1176"/>
      <c r="AP190" s="1176"/>
      <c r="AQ190" s="1176"/>
    </row>
    <row r="191" spans="1:43" ht="18" customHeight="1" thickBot="1">
      <c r="A191" s="1179"/>
      <c r="B191" s="1254" t="s">
        <v>1308</v>
      </c>
      <c r="C191" s="1196" t="s">
        <v>1308</v>
      </c>
      <c r="D191" s="1197"/>
      <c r="E191" s="1198"/>
      <c r="F191" s="1198"/>
      <c r="G191" s="1198"/>
      <c r="H191" s="1199">
        <f>AI31</f>
        <v>1</v>
      </c>
      <c r="I191" s="1200">
        <f>AJ31</f>
        <v>1</v>
      </c>
      <c r="J191" s="1201"/>
      <c r="K191" s="1202" t="s">
        <v>1309</v>
      </c>
      <c r="L191" s="1196" t="s">
        <v>1309</v>
      </c>
      <c r="M191" s="1197"/>
      <c r="N191" s="1198"/>
      <c r="O191" s="1198"/>
      <c r="P191" s="1198"/>
      <c r="Q191" s="1199">
        <f>AI32</f>
        <v>1</v>
      </c>
      <c r="R191" s="1200">
        <f>AJ32</f>
        <v>1</v>
      </c>
      <c r="S191" s="1176"/>
      <c r="T191" s="1244"/>
      <c r="U191" s="1245"/>
      <c r="V191" s="1246"/>
      <c r="W191" s="1245"/>
      <c r="X191" s="1245"/>
      <c r="Y191" s="1247"/>
      <c r="Z191" s="1176"/>
      <c r="AA191" s="1244"/>
      <c r="AB191" s="1245"/>
      <c r="AC191" s="1246"/>
      <c r="AD191" s="1245"/>
      <c r="AE191" s="1245"/>
      <c r="AF191" s="1247"/>
      <c r="AG191" s="1176"/>
      <c r="AH191" s="1176"/>
      <c r="AI191" s="1176"/>
      <c r="AJ191" s="1176"/>
      <c r="AK191" s="1176"/>
      <c r="AL191" s="1176"/>
      <c r="AM191" s="1176"/>
      <c r="AN191" s="1176"/>
      <c r="AO191" s="1176"/>
      <c r="AP191" s="1176"/>
      <c r="AQ191" s="1176"/>
    </row>
    <row r="192" spans="1:43" ht="18" customHeight="1" thickBot="1">
      <c r="A192" s="1179"/>
      <c r="B192" s="1212" t="str">
        <f>B191</f>
        <v>A-19</v>
      </c>
      <c r="C192" s="1213" t="s">
        <v>1187</v>
      </c>
      <c r="D192" s="1214" t="s">
        <v>1178</v>
      </c>
      <c r="E192" s="1215" t="s">
        <v>1179</v>
      </c>
      <c r="F192" s="7768" t="s">
        <v>1188</v>
      </c>
      <c r="G192" s="7768"/>
      <c r="H192" s="7768"/>
      <c r="I192" s="7769"/>
      <c r="J192" s="1216"/>
      <c r="K192" s="1212" t="str">
        <f>K191</f>
        <v>A-20</v>
      </c>
      <c r="L192" s="1213" t="s">
        <v>1187</v>
      </c>
      <c r="M192" s="1214" t="s">
        <v>1178</v>
      </c>
      <c r="N192" s="1215" t="s">
        <v>1179</v>
      </c>
      <c r="O192" s="7768" t="s">
        <v>1188</v>
      </c>
      <c r="P192" s="7768"/>
      <c r="Q192" s="7768"/>
      <c r="R192" s="7769"/>
      <c r="S192" s="1176"/>
      <c r="T192" s="1217" t="str">
        <f>C191</f>
        <v>A-19</v>
      </c>
      <c r="U192" s="1218"/>
      <c r="V192" s="1218"/>
      <c r="W192" s="1217" t="str">
        <f>L191</f>
        <v>A-20</v>
      </c>
      <c r="X192" s="1218"/>
      <c r="Y192" s="1219"/>
      <c r="Z192" s="1176"/>
      <c r="AA192" s="1217" t="str">
        <f>C191</f>
        <v>A-19</v>
      </c>
      <c r="AB192" s="1218"/>
      <c r="AC192" s="1218"/>
      <c r="AD192" s="1217" t="str">
        <f>L191</f>
        <v>A-20</v>
      </c>
      <c r="AE192" s="1218"/>
      <c r="AF192" s="1219"/>
      <c r="AG192" s="1176"/>
      <c r="AH192" s="1176"/>
      <c r="AI192" s="1176"/>
      <c r="AJ192" s="1176"/>
      <c r="AK192" s="1176"/>
      <c r="AL192" s="1176"/>
      <c r="AM192" s="1176"/>
      <c r="AN192" s="1176"/>
      <c r="AO192" s="1176"/>
      <c r="AP192" s="1176"/>
      <c r="AQ192" s="1176"/>
    </row>
    <row r="193" spans="1:43" ht="18" customHeight="1">
      <c r="A193" s="1179"/>
      <c r="B193" s="1212" t="str">
        <f>B191</f>
        <v>A-19</v>
      </c>
      <c r="C193" s="1224"/>
      <c r="D193" s="1225"/>
      <c r="E193" s="1226"/>
      <c r="F193" s="7770"/>
      <c r="G193" s="7771"/>
      <c r="H193" s="7771"/>
      <c r="I193" s="7772"/>
      <c r="J193" s="1227"/>
      <c r="K193" s="1212" t="str">
        <f>K191</f>
        <v>A-20</v>
      </c>
      <c r="L193" s="1224"/>
      <c r="M193" s="1225"/>
      <c r="N193" s="1226"/>
      <c r="O193" s="7770"/>
      <c r="P193" s="7771"/>
      <c r="Q193" s="7771"/>
      <c r="R193" s="7772"/>
      <c r="S193" s="1176"/>
      <c r="T193" s="1228" t="str">
        <f>IF(ISBLANK(D193),"",B193)</f>
        <v/>
      </c>
      <c r="U193" s="1229" t="str">
        <f>IF(ISBLANK(D193),"",C193)</f>
        <v/>
      </c>
      <c r="V193" s="1229" t="str">
        <f>IF(ISBLANK(D193),"",F193)</f>
        <v/>
      </c>
      <c r="W193" s="1230" t="str">
        <f>IF(ISBLANK(M193),"",K193)</f>
        <v/>
      </c>
      <c r="X193" s="1229" t="str">
        <f>IF(ISBLANK(M193),"",L193)</f>
        <v/>
      </c>
      <c r="Y193" s="1231" t="str">
        <f>IF(ISBLANK(M193),"",O193)</f>
        <v/>
      </c>
      <c r="Z193" s="1176"/>
      <c r="AA193" s="1228" t="str">
        <f>IF(ISBLANK(E193),"",B193)</f>
        <v/>
      </c>
      <c r="AB193" s="1229" t="str">
        <f>IF(ISBLANK(E193),"",L193)</f>
        <v/>
      </c>
      <c r="AC193" s="1229" t="str">
        <f>IF(ISBLANK(E193),"",F193)</f>
        <v/>
      </c>
      <c r="AD193" s="1230" t="str">
        <f>IF(ISBLANK(N193),"",K193)</f>
        <v/>
      </c>
      <c r="AE193" s="1229" t="str">
        <f>IF(ISBLANK(N193),"",L193)</f>
        <v/>
      </c>
      <c r="AF193" s="1231" t="str">
        <f>IF(ISBLANK(N193),"",O193)</f>
        <v/>
      </c>
      <c r="AG193" s="1176"/>
      <c r="AH193" s="1176"/>
      <c r="AI193" s="1176"/>
      <c r="AJ193" s="1176"/>
      <c r="AK193" s="1176"/>
      <c r="AL193" s="1176"/>
      <c r="AM193" s="1176"/>
      <c r="AN193" s="1176"/>
      <c r="AO193" s="1176"/>
      <c r="AP193" s="1176"/>
      <c r="AQ193" s="1176"/>
    </row>
    <row r="194" spans="1:43" ht="18" customHeight="1">
      <c r="A194" s="1179"/>
      <c r="B194" s="1212" t="str">
        <f>B191</f>
        <v>A-19</v>
      </c>
      <c r="C194" s="1240"/>
      <c r="D194" s="1241"/>
      <c r="E194" s="1242"/>
      <c r="F194" s="7762"/>
      <c r="G194" s="7763"/>
      <c r="H194" s="7763"/>
      <c r="I194" s="7764"/>
      <c r="J194" s="1227"/>
      <c r="K194" s="1212" t="str">
        <f>K191</f>
        <v>A-20</v>
      </c>
      <c r="L194" s="1240"/>
      <c r="M194" s="1241"/>
      <c r="N194" s="1242"/>
      <c r="O194" s="7762"/>
      <c r="P194" s="7763"/>
      <c r="Q194" s="7763"/>
      <c r="R194" s="7764"/>
      <c r="S194" s="1176"/>
      <c r="T194" s="1228" t="str">
        <f>IF(ISBLANK(D194),"",B194)</f>
        <v/>
      </c>
      <c r="U194" s="1229" t="str">
        <f>IF(ISBLANK(D194),"",C194)</f>
        <v/>
      </c>
      <c r="V194" s="1229" t="str">
        <f>IF(ISBLANK(D194),"",F194)</f>
        <v/>
      </c>
      <c r="W194" s="1230" t="str">
        <f t="shared" ref="W194:W210" si="105">IF(ISBLANK(M194),"",K194)</f>
        <v/>
      </c>
      <c r="X194" s="1229" t="str">
        <f t="shared" ref="X194:X210" si="106">IF(ISBLANK(M194),"",L194)</f>
        <v/>
      </c>
      <c r="Y194" s="1231" t="str">
        <f t="shared" ref="Y194:Y210" si="107">IF(ISBLANK(M194),"",O194)</f>
        <v/>
      </c>
      <c r="Z194" s="1176"/>
      <c r="AA194" s="1228" t="str">
        <f>IF(ISBLANK(E194),"",B194)</f>
        <v/>
      </c>
      <c r="AB194" s="1229" t="str">
        <f>IF(ISBLANK(E194),"",L194)</f>
        <v/>
      </c>
      <c r="AC194" s="1229" t="str">
        <f>IF(ISBLANK(E194),"",F194)</f>
        <v/>
      </c>
      <c r="AD194" s="1230" t="str">
        <f>IF(ISBLANK(N194),"",K194)</f>
        <v/>
      </c>
      <c r="AE194" s="1229" t="str">
        <f>IF(ISBLANK(N194),"",L194)</f>
        <v/>
      </c>
      <c r="AF194" s="1231" t="str">
        <f>IF(ISBLANK(N194),"",O194)</f>
        <v/>
      </c>
      <c r="AG194" s="1176"/>
      <c r="AH194" s="1176"/>
      <c r="AI194" s="1176"/>
      <c r="AJ194" s="1176"/>
      <c r="AK194" s="1176"/>
      <c r="AL194" s="1176"/>
      <c r="AM194" s="1176"/>
      <c r="AN194" s="1176"/>
      <c r="AO194" s="1176"/>
      <c r="AP194" s="1176"/>
      <c r="AQ194" s="1176"/>
    </row>
    <row r="195" spans="1:43" ht="18" customHeight="1">
      <c r="A195" s="1179"/>
      <c r="B195" s="1212" t="str">
        <f>B191</f>
        <v>A-19</v>
      </c>
      <c r="C195" s="1240"/>
      <c r="D195" s="1241"/>
      <c r="E195" s="1242"/>
      <c r="F195" s="7762"/>
      <c r="G195" s="7763"/>
      <c r="H195" s="7763"/>
      <c r="I195" s="7764"/>
      <c r="J195" s="1227"/>
      <c r="K195" s="1212" t="str">
        <f>K191</f>
        <v>A-20</v>
      </c>
      <c r="L195" s="1240"/>
      <c r="M195" s="1241"/>
      <c r="N195" s="1242"/>
      <c r="O195" s="7762"/>
      <c r="P195" s="7763"/>
      <c r="Q195" s="7763"/>
      <c r="R195" s="7764"/>
      <c r="S195" s="1176"/>
      <c r="T195" s="1228" t="str">
        <f>IF(ISBLANK(D195),"",B195)</f>
        <v/>
      </c>
      <c r="U195" s="1229" t="str">
        <f t="shared" ref="U195:U210" si="108">IF(ISBLANK(D195),"",C195)</f>
        <v/>
      </c>
      <c r="V195" s="1229" t="str">
        <f t="shared" ref="V195:V210" si="109">IF(ISBLANK(D195),"",F195)</f>
        <v/>
      </c>
      <c r="W195" s="1230" t="str">
        <f t="shared" si="105"/>
        <v/>
      </c>
      <c r="X195" s="1229" t="str">
        <f t="shared" si="106"/>
        <v/>
      </c>
      <c r="Y195" s="1231" t="str">
        <f t="shared" si="107"/>
        <v/>
      </c>
      <c r="Z195" s="1176"/>
      <c r="AA195" s="1228" t="str">
        <f>IF(ISBLANK(E195),"",B195)</f>
        <v/>
      </c>
      <c r="AB195" s="1229" t="str">
        <f>IF(ISBLANK(E195),"",L195)</f>
        <v/>
      </c>
      <c r="AC195" s="1229" t="str">
        <f>IF(ISBLANK(E195),"",F195)</f>
        <v/>
      </c>
      <c r="AD195" s="1230" t="str">
        <f>IF(ISBLANK(N195),"",K195)</f>
        <v/>
      </c>
      <c r="AE195" s="1229" t="str">
        <f>IF(ISBLANK(N195),"",L195)</f>
        <v/>
      </c>
      <c r="AF195" s="1231" t="str">
        <f>IF(ISBLANK(N195),"",O195)</f>
        <v/>
      </c>
      <c r="AG195" s="1176"/>
      <c r="AH195" s="1176"/>
      <c r="AI195" s="1176"/>
      <c r="AJ195" s="1176"/>
      <c r="AK195" s="1176"/>
      <c r="AL195" s="1176"/>
      <c r="AM195" s="1176"/>
      <c r="AN195" s="1176"/>
      <c r="AO195" s="1176"/>
      <c r="AP195" s="1176"/>
      <c r="AQ195" s="1176"/>
    </row>
    <row r="196" spans="1:43" ht="18" customHeight="1">
      <c r="A196" s="1179"/>
      <c r="B196" s="1212" t="str">
        <f>B191</f>
        <v>A-19</v>
      </c>
      <c r="C196" s="1240"/>
      <c r="D196" s="1241"/>
      <c r="E196" s="1242"/>
      <c r="F196" s="7762"/>
      <c r="G196" s="7763"/>
      <c r="H196" s="7763"/>
      <c r="I196" s="7764"/>
      <c r="J196" s="1227"/>
      <c r="K196" s="1212" t="str">
        <f>K191</f>
        <v>A-20</v>
      </c>
      <c r="L196" s="1240"/>
      <c r="M196" s="1241"/>
      <c r="N196" s="1242"/>
      <c r="O196" s="7762"/>
      <c r="P196" s="7763"/>
      <c r="Q196" s="7763"/>
      <c r="R196" s="7764"/>
      <c r="S196" s="1176"/>
      <c r="T196" s="1228" t="str">
        <f>IF(ISBLANK(D196),"",B196)</f>
        <v/>
      </c>
      <c r="U196" s="1229" t="str">
        <f t="shared" si="108"/>
        <v/>
      </c>
      <c r="V196" s="1229" t="str">
        <f t="shared" si="109"/>
        <v/>
      </c>
      <c r="W196" s="1230" t="str">
        <f t="shared" si="105"/>
        <v/>
      </c>
      <c r="X196" s="1229" t="str">
        <f t="shared" si="106"/>
        <v/>
      </c>
      <c r="Y196" s="1231" t="str">
        <f t="shared" si="107"/>
        <v/>
      </c>
      <c r="Z196" s="1176"/>
      <c r="AA196" s="1228" t="str">
        <f t="shared" ref="AA196:AA210" si="110">IF(ISBLANK(E196),"",B196)</f>
        <v/>
      </c>
      <c r="AB196" s="1229" t="str">
        <f t="shared" ref="AB196:AB210" si="111">IF(ISBLANK(E196),"",L196)</f>
        <v/>
      </c>
      <c r="AC196" s="1229" t="str">
        <f t="shared" ref="AC196:AC210" si="112">IF(ISBLANK(E196),"",F196)</f>
        <v/>
      </c>
      <c r="AD196" s="1230" t="str">
        <f t="shared" ref="AD196:AD210" si="113">IF(ISBLANK(N196),"",K196)</f>
        <v/>
      </c>
      <c r="AE196" s="1229" t="str">
        <f t="shared" ref="AE196:AE210" si="114">IF(ISBLANK(N196),"",L196)</f>
        <v/>
      </c>
      <c r="AF196" s="1231" t="str">
        <f t="shared" ref="AF196:AF210" si="115">IF(ISBLANK(N196),"",O196)</f>
        <v/>
      </c>
      <c r="AG196" s="1176"/>
      <c r="AH196" s="1176"/>
      <c r="AI196" s="1176"/>
      <c r="AJ196" s="1176"/>
      <c r="AK196" s="1176"/>
      <c r="AL196" s="1176"/>
      <c r="AM196" s="1176"/>
      <c r="AN196" s="1176"/>
      <c r="AO196" s="1176"/>
      <c r="AP196" s="1176"/>
      <c r="AQ196" s="1176"/>
    </row>
    <row r="197" spans="1:43" ht="18" customHeight="1">
      <c r="A197" s="1179"/>
      <c r="B197" s="1212" t="str">
        <f>B191</f>
        <v>A-19</v>
      </c>
      <c r="C197" s="1240"/>
      <c r="D197" s="1241"/>
      <c r="E197" s="1242"/>
      <c r="F197" s="7762"/>
      <c r="G197" s="7763"/>
      <c r="H197" s="7763"/>
      <c r="I197" s="7764"/>
      <c r="J197" s="1227"/>
      <c r="K197" s="1212" t="str">
        <f>K191</f>
        <v>A-20</v>
      </c>
      <c r="L197" s="1240"/>
      <c r="M197" s="1241"/>
      <c r="N197" s="1242"/>
      <c r="O197" s="7762"/>
      <c r="P197" s="7763"/>
      <c r="Q197" s="7763"/>
      <c r="R197" s="7764"/>
      <c r="S197" s="1176"/>
      <c r="T197" s="1228" t="str">
        <f>IF(ISBLANK(D197),"",B197)</f>
        <v/>
      </c>
      <c r="U197" s="1229" t="str">
        <f t="shared" si="108"/>
        <v/>
      </c>
      <c r="V197" s="1229" t="str">
        <f t="shared" si="109"/>
        <v/>
      </c>
      <c r="W197" s="1230" t="str">
        <f t="shared" si="105"/>
        <v/>
      </c>
      <c r="X197" s="1229" t="str">
        <f t="shared" si="106"/>
        <v/>
      </c>
      <c r="Y197" s="1231" t="str">
        <f t="shared" si="107"/>
        <v/>
      </c>
      <c r="Z197" s="1176"/>
      <c r="AA197" s="1228" t="str">
        <f t="shared" si="110"/>
        <v/>
      </c>
      <c r="AB197" s="1229" t="str">
        <f t="shared" si="111"/>
        <v/>
      </c>
      <c r="AC197" s="1229" t="str">
        <f t="shared" si="112"/>
        <v/>
      </c>
      <c r="AD197" s="1230" t="str">
        <f t="shared" si="113"/>
        <v/>
      </c>
      <c r="AE197" s="1229" t="str">
        <f t="shared" si="114"/>
        <v/>
      </c>
      <c r="AF197" s="1231" t="str">
        <f t="shared" si="115"/>
        <v/>
      </c>
      <c r="AG197" s="1176"/>
      <c r="AH197" s="1176"/>
      <c r="AI197" s="1176"/>
      <c r="AJ197" s="1176"/>
      <c r="AK197" s="1176"/>
      <c r="AL197" s="1176"/>
      <c r="AM197" s="1176"/>
      <c r="AN197" s="1176"/>
      <c r="AO197" s="1176"/>
      <c r="AP197" s="1176"/>
      <c r="AQ197" s="1176"/>
    </row>
    <row r="198" spans="1:43" ht="18" customHeight="1">
      <c r="A198" s="1179"/>
      <c r="B198" s="1212" t="str">
        <f>B191</f>
        <v>A-19</v>
      </c>
      <c r="C198" s="1240"/>
      <c r="D198" s="1241"/>
      <c r="E198" s="1242"/>
      <c r="F198" s="7762"/>
      <c r="G198" s="7763"/>
      <c r="H198" s="7763"/>
      <c r="I198" s="7764"/>
      <c r="J198" s="1227"/>
      <c r="K198" s="1212" t="str">
        <f>K191</f>
        <v>A-20</v>
      </c>
      <c r="L198" s="1240"/>
      <c r="M198" s="1241"/>
      <c r="N198" s="1242"/>
      <c r="O198" s="7762"/>
      <c r="P198" s="7763"/>
      <c r="Q198" s="7763"/>
      <c r="R198" s="7764"/>
      <c r="S198" s="1176"/>
      <c r="T198" s="1228"/>
      <c r="U198" s="1229" t="str">
        <f t="shared" si="108"/>
        <v/>
      </c>
      <c r="V198" s="1229" t="str">
        <f t="shared" si="109"/>
        <v/>
      </c>
      <c r="W198" s="1230" t="str">
        <f t="shared" si="105"/>
        <v/>
      </c>
      <c r="X198" s="1229" t="str">
        <f t="shared" si="106"/>
        <v/>
      </c>
      <c r="Y198" s="1231" t="str">
        <f t="shared" si="107"/>
        <v/>
      </c>
      <c r="Z198" s="1176"/>
      <c r="AA198" s="1228" t="str">
        <f t="shared" si="110"/>
        <v/>
      </c>
      <c r="AB198" s="1229" t="str">
        <f t="shared" si="111"/>
        <v/>
      </c>
      <c r="AC198" s="1229" t="str">
        <f t="shared" si="112"/>
        <v/>
      </c>
      <c r="AD198" s="1230" t="str">
        <f t="shared" si="113"/>
        <v/>
      </c>
      <c r="AE198" s="1229" t="str">
        <f t="shared" si="114"/>
        <v/>
      </c>
      <c r="AF198" s="1231" t="str">
        <f t="shared" si="115"/>
        <v/>
      </c>
      <c r="AG198" s="1176"/>
      <c r="AH198" s="1176"/>
      <c r="AI198" s="1176"/>
      <c r="AJ198" s="1176"/>
      <c r="AK198" s="1176"/>
      <c r="AL198" s="1176"/>
      <c r="AM198" s="1176"/>
      <c r="AN198" s="1176"/>
      <c r="AO198" s="1176"/>
      <c r="AP198" s="1176"/>
      <c r="AQ198" s="1176"/>
    </row>
    <row r="199" spans="1:43" ht="18" customHeight="1">
      <c r="A199" s="1179"/>
      <c r="B199" s="1212" t="str">
        <f>B191</f>
        <v>A-19</v>
      </c>
      <c r="C199" s="1240"/>
      <c r="D199" s="1241"/>
      <c r="E199" s="1242"/>
      <c r="F199" s="7762"/>
      <c r="G199" s="7763"/>
      <c r="H199" s="7763"/>
      <c r="I199" s="7764"/>
      <c r="J199" s="1227"/>
      <c r="K199" s="1212" t="str">
        <f>K191</f>
        <v>A-20</v>
      </c>
      <c r="L199" s="1240"/>
      <c r="M199" s="1241"/>
      <c r="N199" s="1242"/>
      <c r="O199" s="7762"/>
      <c r="P199" s="7763"/>
      <c r="Q199" s="7763"/>
      <c r="R199" s="7764"/>
      <c r="S199" s="1176"/>
      <c r="T199" s="1228"/>
      <c r="U199" s="1229" t="str">
        <f t="shared" si="108"/>
        <v/>
      </c>
      <c r="V199" s="1229" t="str">
        <f t="shared" si="109"/>
        <v/>
      </c>
      <c r="W199" s="1230" t="str">
        <f t="shared" si="105"/>
        <v/>
      </c>
      <c r="X199" s="1229" t="str">
        <f t="shared" si="106"/>
        <v/>
      </c>
      <c r="Y199" s="1231" t="str">
        <f t="shared" si="107"/>
        <v/>
      </c>
      <c r="Z199" s="1176"/>
      <c r="AA199" s="1228" t="str">
        <f t="shared" si="110"/>
        <v/>
      </c>
      <c r="AB199" s="1229" t="str">
        <f t="shared" si="111"/>
        <v/>
      </c>
      <c r="AC199" s="1229" t="str">
        <f t="shared" si="112"/>
        <v/>
      </c>
      <c r="AD199" s="1230" t="str">
        <f t="shared" si="113"/>
        <v/>
      </c>
      <c r="AE199" s="1229" t="str">
        <f t="shared" si="114"/>
        <v/>
      </c>
      <c r="AF199" s="1231" t="str">
        <f t="shared" si="115"/>
        <v/>
      </c>
      <c r="AG199" s="1176"/>
      <c r="AH199" s="1176"/>
      <c r="AI199" s="1176"/>
      <c r="AJ199" s="1176"/>
      <c r="AK199" s="1176"/>
      <c r="AL199" s="1176"/>
      <c r="AM199" s="1176"/>
      <c r="AN199" s="1176"/>
      <c r="AO199" s="1176"/>
      <c r="AP199" s="1176"/>
      <c r="AQ199" s="1176"/>
    </row>
    <row r="200" spans="1:43" ht="18" customHeight="1">
      <c r="A200" s="1179"/>
      <c r="B200" s="1212" t="str">
        <f>B191</f>
        <v>A-19</v>
      </c>
      <c r="C200" s="1240"/>
      <c r="D200" s="1241"/>
      <c r="E200" s="1242"/>
      <c r="F200" s="7762"/>
      <c r="G200" s="7763"/>
      <c r="H200" s="7763"/>
      <c r="I200" s="7764"/>
      <c r="J200" s="1227"/>
      <c r="K200" s="1212" t="str">
        <f>K191</f>
        <v>A-20</v>
      </c>
      <c r="L200" s="1240"/>
      <c r="M200" s="1241"/>
      <c r="N200" s="1242"/>
      <c r="O200" s="7762"/>
      <c r="P200" s="7763"/>
      <c r="Q200" s="7763"/>
      <c r="R200" s="7764"/>
      <c r="S200" s="1176"/>
      <c r="T200" s="1228"/>
      <c r="U200" s="1229" t="str">
        <f t="shared" si="108"/>
        <v/>
      </c>
      <c r="V200" s="1229" t="str">
        <f t="shared" si="109"/>
        <v/>
      </c>
      <c r="W200" s="1230" t="str">
        <f t="shared" si="105"/>
        <v/>
      </c>
      <c r="X200" s="1229" t="str">
        <f t="shared" si="106"/>
        <v/>
      </c>
      <c r="Y200" s="1231" t="str">
        <f t="shared" si="107"/>
        <v/>
      </c>
      <c r="Z200" s="1176"/>
      <c r="AA200" s="1228" t="str">
        <f t="shared" si="110"/>
        <v/>
      </c>
      <c r="AB200" s="1229" t="str">
        <f t="shared" si="111"/>
        <v/>
      </c>
      <c r="AC200" s="1229" t="str">
        <f t="shared" si="112"/>
        <v/>
      </c>
      <c r="AD200" s="1230" t="str">
        <f t="shared" si="113"/>
        <v/>
      </c>
      <c r="AE200" s="1229" t="str">
        <f t="shared" si="114"/>
        <v/>
      </c>
      <c r="AF200" s="1231" t="str">
        <f t="shared" si="115"/>
        <v/>
      </c>
      <c r="AG200" s="1176"/>
      <c r="AH200" s="1176"/>
      <c r="AI200" s="1176"/>
      <c r="AJ200" s="1176"/>
      <c r="AK200" s="1176"/>
      <c r="AL200" s="1176"/>
      <c r="AM200" s="1176"/>
      <c r="AN200" s="1176"/>
      <c r="AO200" s="1176"/>
      <c r="AP200" s="1176"/>
      <c r="AQ200" s="1176"/>
    </row>
    <row r="201" spans="1:43" ht="18" customHeight="1">
      <c r="A201" s="1179"/>
      <c r="B201" s="1212" t="str">
        <f>B191</f>
        <v>A-19</v>
      </c>
      <c r="C201" s="1240"/>
      <c r="D201" s="1241"/>
      <c r="E201" s="1242"/>
      <c r="F201" s="7762"/>
      <c r="G201" s="7763"/>
      <c r="H201" s="7763"/>
      <c r="I201" s="7764"/>
      <c r="J201" s="1227"/>
      <c r="K201" s="1212" t="str">
        <f>K191</f>
        <v>A-20</v>
      </c>
      <c r="L201" s="1240"/>
      <c r="M201" s="1241"/>
      <c r="N201" s="1242"/>
      <c r="O201" s="7762"/>
      <c r="P201" s="7763"/>
      <c r="Q201" s="7763"/>
      <c r="R201" s="7764"/>
      <c r="S201" s="1176"/>
      <c r="T201" s="1228"/>
      <c r="U201" s="1229" t="str">
        <f t="shared" si="108"/>
        <v/>
      </c>
      <c r="V201" s="1229" t="str">
        <f t="shared" si="109"/>
        <v/>
      </c>
      <c r="W201" s="1230" t="str">
        <f t="shared" si="105"/>
        <v/>
      </c>
      <c r="X201" s="1229" t="str">
        <f t="shared" si="106"/>
        <v/>
      </c>
      <c r="Y201" s="1231" t="str">
        <f t="shared" si="107"/>
        <v/>
      </c>
      <c r="Z201" s="1176"/>
      <c r="AA201" s="1228" t="str">
        <f t="shared" si="110"/>
        <v/>
      </c>
      <c r="AB201" s="1229" t="str">
        <f t="shared" si="111"/>
        <v/>
      </c>
      <c r="AC201" s="1229" t="str">
        <f t="shared" si="112"/>
        <v/>
      </c>
      <c r="AD201" s="1230" t="str">
        <f t="shared" si="113"/>
        <v/>
      </c>
      <c r="AE201" s="1229" t="str">
        <f t="shared" si="114"/>
        <v/>
      </c>
      <c r="AF201" s="1231" t="str">
        <f t="shared" si="115"/>
        <v/>
      </c>
      <c r="AG201" s="1176"/>
      <c r="AH201" s="1176"/>
      <c r="AI201" s="1176"/>
      <c r="AJ201" s="1176"/>
      <c r="AK201" s="1176"/>
      <c r="AL201" s="1176"/>
      <c r="AM201" s="1176"/>
      <c r="AN201" s="1176"/>
      <c r="AO201" s="1176"/>
      <c r="AP201" s="1176"/>
      <c r="AQ201" s="1176"/>
    </row>
    <row r="202" spans="1:43" ht="18" customHeight="1">
      <c r="A202" s="1179"/>
      <c r="B202" s="1212" t="str">
        <f>B191</f>
        <v>A-19</v>
      </c>
      <c r="C202" s="1240"/>
      <c r="D202" s="1241"/>
      <c r="E202" s="1242"/>
      <c r="F202" s="7762"/>
      <c r="G202" s="7763"/>
      <c r="H202" s="7763"/>
      <c r="I202" s="7764"/>
      <c r="J202" s="1227"/>
      <c r="K202" s="1212" t="str">
        <f>K191</f>
        <v>A-20</v>
      </c>
      <c r="L202" s="1240"/>
      <c r="M202" s="1241"/>
      <c r="N202" s="1242"/>
      <c r="O202" s="7762"/>
      <c r="P202" s="7763"/>
      <c r="Q202" s="7763"/>
      <c r="R202" s="7764"/>
      <c r="S202" s="1176"/>
      <c r="T202" s="1228"/>
      <c r="U202" s="1229" t="str">
        <f t="shared" si="108"/>
        <v/>
      </c>
      <c r="V202" s="1229" t="str">
        <f t="shared" si="109"/>
        <v/>
      </c>
      <c r="W202" s="1230" t="str">
        <f t="shared" si="105"/>
        <v/>
      </c>
      <c r="X202" s="1229" t="str">
        <f t="shared" si="106"/>
        <v/>
      </c>
      <c r="Y202" s="1231" t="str">
        <f t="shared" si="107"/>
        <v/>
      </c>
      <c r="Z202" s="1176"/>
      <c r="AA202" s="1228" t="str">
        <f t="shared" si="110"/>
        <v/>
      </c>
      <c r="AB202" s="1229" t="str">
        <f t="shared" si="111"/>
        <v/>
      </c>
      <c r="AC202" s="1229" t="str">
        <f t="shared" si="112"/>
        <v/>
      </c>
      <c r="AD202" s="1230" t="str">
        <f t="shared" si="113"/>
        <v/>
      </c>
      <c r="AE202" s="1229" t="str">
        <f t="shared" si="114"/>
        <v/>
      </c>
      <c r="AF202" s="1231" t="str">
        <f t="shared" si="115"/>
        <v/>
      </c>
      <c r="AG202" s="1176"/>
      <c r="AH202" s="1176"/>
      <c r="AI202" s="1176"/>
      <c r="AJ202" s="1176"/>
      <c r="AK202" s="1176"/>
      <c r="AL202" s="1176"/>
      <c r="AM202" s="1176"/>
      <c r="AN202" s="1176"/>
      <c r="AO202" s="1176"/>
      <c r="AP202" s="1176"/>
      <c r="AQ202" s="1176"/>
    </row>
    <row r="203" spans="1:43" ht="18" customHeight="1">
      <c r="A203" s="1179"/>
      <c r="B203" s="1212" t="str">
        <f>B191</f>
        <v>A-19</v>
      </c>
      <c r="C203" s="1240"/>
      <c r="D203" s="1241"/>
      <c r="E203" s="1242"/>
      <c r="F203" s="7762"/>
      <c r="G203" s="7763"/>
      <c r="H203" s="7763"/>
      <c r="I203" s="7764"/>
      <c r="J203" s="1227"/>
      <c r="K203" s="1212" t="str">
        <f>K191</f>
        <v>A-20</v>
      </c>
      <c r="L203" s="1240"/>
      <c r="M203" s="1241"/>
      <c r="N203" s="1242"/>
      <c r="O203" s="7762"/>
      <c r="P203" s="7763"/>
      <c r="Q203" s="7763"/>
      <c r="R203" s="7764"/>
      <c r="S203" s="1176"/>
      <c r="T203" s="1228"/>
      <c r="U203" s="1229" t="str">
        <f t="shared" si="108"/>
        <v/>
      </c>
      <c r="V203" s="1229" t="str">
        <f t="shared" si="109"/>
        <v/>
      </c>
      <c r="W203" s="1230" t="str">
        <f t="shared" si="105"/>
        <v/>
      </c>
      <c r="X203" s="1229" t="str">
        <f t="shared" si="106"/>
        <v/>
      </c>
      <c r="Y203" s="1231" t="str">
        <f t="shared" si="107"/>
        <v/>
      </c>
      <c r="Z203" s="1176"/>
      <c r="AA203" s="1228" t="str">
        <f t="shared" si="110"/>
        <v/>
      </c>
      <c r="AB203" s="1229" t="str">
        <f t="shared" si="111"/>
        <v/>
      </c>
      <c r="AC203" s="1229" t="str">
        <f t="shared" si="112"/>
        <v/>
      </c>
      <c r="AD203" s="1230" t="str">
        <f t="shared" si="113"/>
        <v/>
      </c>
      <c r="AE203" s="1229" t="str">
        <f t="shared" si="114"/>
        <v/>
      </c>
      <c r="AF203" s="1231" t="str">
        <f t="shared" si="115"/>
        <v/>
      </c>
      <c r="AG203" s="1176"/>
      <c r="AH203" s="1176"/>
      <c r="AI203" s="1176"/>
      <c r="AJ203" s="1176"/>
      <c r="AK203" s="1176"/>
      <c r="AL203" s="1176"/>
      <c r="AM203" s="1176"/>
      <c r="AN203" s="1176"/>
      <c r="AO203" s="1176"/>
      <c r="AP203" s="1176"/>
      <c r="AQ203" s="1176"/>
    </row>
    <row r="204" spans="1:43" ht="18" customHeight="1">
      <c r="A204" s="1179"/>
      <c r="B204" s="1212" t="str">
        <f>B191</f>
        <v>A-19</v>
      </c>
      <c r="C204" s="1240"/>
      <c r="D204" s="1241"/>
      <c r="E204" s="1242"/>
      <c r="F204" s="7762"/>
      <c r="G204" s="7763"/>
      <c r="H204" s="7763"/>
      <c r="I204" s="7764"/>
      <c r="J204" s="1227"/>
      <c r="K204" s="1212" t="str">
        <f>K191</f>
        <v>A-20</v>
      </c>
      <c r="L204" s="1240"/>
      <c r="M204" s="1241"/>
      <c r="N204" s="1242"/>
      <c r="O204" s="7762"/>
      <c r="P204" s="7763"/>
      <c r="Q204" s="7763"/>
      <c r="R204" s="7764"/>
      <c r="S204" s="1176"/>
      <c r="T204" s="1228"/>
      <c r="U204" s="1229" t="str">
        <f t="shared" si="108"/>
        <v/>
      </c>
      <c r="V204" s="1229" t="str">
        <f t="shared" si="109"/>
        <v/>
      </c>
      <c r="W204" s="1230" t="str">
        <f t="shared" si="105"/>
        <v/>
      </c>
      <c r="X204" s="1229" t="str">
        <f t="shared" si="106"/>
        <v/>
      </c>
      <c r="Y204" s="1231" t="str">
        <f t="shared" si="107"/>
        <v/>
      </c>
      <c r="Z204" s="1176"/>
      <c r="AA204" s="1228" t="str">
        <f t="shared" si="110"/>
        <v/>
      </c>
      <c r="AB204" s="1229" t="str">
        <f t="shared" si="111"/>
        <v/>
      </c>
      <c r="AC204" s="1229" t="str">
        <f t="shared" si="112"/>
        <v/>
      </c>
      <c r="AD204" s="1230" t="str">
        <f t="shared" si="113"/>
        <v/>
      </c>
      <c r="AE204" s="1229" t="str">
        <f t="shared" si="114"/>
        <v/>
      </c>
      <c r="AF204" s="1231" t="str">
        <f t="shared" si="115"/>
        <v/>
      </c>
      <c r="AG204" s="1176"/>
      <c r="AH204" s="1176"/>
      <c r="AI204" s="1176"/>
      <c r="AJ204" s="1176"/>
      <c r="AK204" s="1176"/>
      <c r="AL204" s="1176"/>
      <c r="AM204" s="1176"/>
      <c r="AN204" s="1176"/>
      <c r="AO204" s="1176"/>
      <c r="AP204" s="1176"/>
      <c r="AQ204" s="1176"/>
    </row>
    <row r="205" spans="1:43" ht="18" customHeight="1">
      <c r="A205" s="1179"/>
      <c r="B205" s="1212" t="str">
        <f>B191</f>
        <v>A-19</v>
      </c>
      <c r="C205" s="1240"/>
      <c r="D205" s="1241"/>
      <c r="E205" s="1242"/>
      <c r="F205" s="7762"/>
      <c r="G205" s="7763"/>
      <c r="H205" s="7763"/>
      <c r="I205" s="7764"/>
      <c r="J205" s="1227"/>
      <c r="K205" s="1212" t="str">
        <f>K191</f>
        <v>A-20</v>
      </c>
      <c r="L205" s="1240"/>
      <c r="M205" s="1241"/>
      <c r="N205" s="1242"/>
      <c r="O205" s="7762"/>
      <c r="P205" s="7763"/>
      <c r="Q205" s="7763"/>
      <c r="R205" s="7764"/>
      <c r="S205" s="1176"/>
      <c r="T205" s="1228"/>
      <c r="U205" s="1229" t="str">
        <f t="shared" si="108"/>
        <v/>
      </c>
      <c r="V205" s="1229" t="str">
        <f t="shared" si="109"/>
        <v/>
      </c>
      <c r="W205" s="1230" t="str">
        <f t="shared" si="105"/>
        <v/>
      </c>
      <c r="X205" s="1229" t="str">
        <f t="shared" si="106"/>
        <v/>
      </c>
      <c r="Y205" s="1231" t="str">
        <f t="shared" si="107"/>
        <v/>
      </c>
      <c r="Z205" s="1176"/>
      <c r="AA205" s="1228" t="str">
        <f t="shared" si="110"/>
        <v/>
      </c>
      <c r="AB205" s="1229" t="str">
        <f t="shared" si="111"/>
        <v/>
      </c>
      <c r="AC205" s="1229" t="str">
        <f t="shared" si="112"/>
        <v/>
      </c>
      <c r="AD205" s="1230" t="str">
        <f t="shared" si="113"/>
        <v/>
      </c>
      <c r="AE205" s="1229" t="str">
        <f t="shared" si="114"/>
        <v/>
      </c>
      <c r="AF205" s="1231" t="str">
        <f t="shared" si="115"/>
        <v/>
      </c>
      <c r="AG205" s="1176"/>
      <c r="AH205" s="1176"/>
      <c r="AI205" s="1176"/>
      <c r="AJ205" s="1176"/>
      <c r="AK205" s="1176"/>
      <c r="AL205" s="1176"/>
      <c r="AM205" s="1176"/>
      <c r="AN205" s="1176"/>
      <c r="AO205" s="1176"/>
      <c r="AP205" s="1176"/>
      <c r="AQ205" s="1176"/>
    </row>
    <row r="206" spans="1:43" ht="18" customHeight="1">
      <c r="A206" s="1179"/>
      <c r="B206" s="1212" t="str">
        <f>B191</f>
        <v>A-19</v>
      </c>
      <c r="C206" s="1240"/>
      <c r="D206" s="1241"/>
      <c r="E206" s="1242"/>
      <c r="F206" s="7762"/>
      <c r="G206" s="7763"/>
      <c r="H206" s="7763"/>
      <c r="I206" s="7764"/>
      <c r="J206" s="1227"/>
      <c r="K206" s="1212" t="str">
        <f>K191</f>
        <v>A-20</v>
      </c>
      <c r="L206" s="1240"/>
      <c r="M206" s="1241"/>
      <c r="N206" s="1242"/>
      <c r="O206" s="7762"/>
      <c r="P206" s="7763"/>
      <c r="Q206" s="7763"/>
      <c r="R206" s="7764"/>
      <c r="S206" s="1176"/>
      <c r="T206" s="1228"/>
      <c r="U206" s="1229" t="str">
        <f t="shared" si="108"/>
        <v/>
      </c>
      <c r="V206" s="1229" t="str">
        <f t="shared" si="109"/>
        <v/>
      </c>
      <c r="W206" s="1230" t="str">
        <f t="shared" si="105"/>
        <v/>
      </c>
      <c r="X206" s="1229" t="str">
        <f t="shared" si="106"/>
        <v/>
      </c>
      <c r="Y206" s="1231" t="str">
        <f t="shared" si="107"/>
        <v/>
      </c>
      <c r="Z206" s="1176"/>
      <c r="AA206" s="1228" t="str">
        <f t="shared" si="110"/>
        <v/>
      </c>
      <c r="AB206" s="1229" t="str">
        <f t="shared" si="111"/>
        <v/>
      </c>
      <c r="AC206" s="1229" t="str">
        <f t="shared" si="112"/>
        <v/>
      </c>
      <c r="AD206" s="1230" t="str">
        <f t="shared" si="113"/>
        <v/>
      </c>
      <c r="AE206" s="1229" t="str">
        <f t="shared" si="114"/>
        <v/>
      </c>
      <c r="AF206" s="1231" t="str">
        <f t="shared" si="115"/>
        <v/>
      </c>
      <c r="AG206" s="1176"/>
      <c r="AH206" s="1176"/>
      <c r="AI206" s="1176"/>
      <c r="AJ206" s="1176"/>
      <c r="AK206" s="1176"/>
      <c r="AL206" s="1176"/>
      <c r="AM206" s="1176"/>
      <c r="AN206" s="1176"/>
      <c r="AO206" s="1176"/>
      <c r="AP206" s="1176"/>
      <c r="AQ206" s="1176"/>
    </row>
    <row r="207" spans="1:43" ht="18" customHeight="1">
      <c r="A207" s="1179"/>
      <c r="B207" s="1212" t="str">
        <f>B191</f>
        <v>A-19</v>
      </c>
      <c r="C207" s="1240"/>
      <c r="D207" s="1241"/>
      <c r="E207" s="1242"/>
      <c r="F207" s="7762"/>
      <c r="G207" s="7763"/>
      <c r="H207" s="7763"/>
      <c r="I207" s="7764"/>
      <c r="J207" s="1227"/>
      <c r="K207" s="1212" t="str">
        <f>K191</f>
        <v>A-20</v>
      </c>
      <c r="L207" s="1240"/>
      <c r="M207" s="1241"/>
      <c r="N207" s="1242"/>
      <c r="O207" s="7762"/>
      <c r="P207" s="7763"/>
      <c r="Q207" s="7763"/>
      <c r="R207" s="7764"/>
      <c r="S207" s="1176"/>
      <c r="T207" s="1228"/>
      <c r="U207" s="1229" t="str">
        <f t="shared" si="108"/>
        <v/>
      </c>
      <c r="V207" s="1229" t="str">
        <f t="shared" si="109"/>
        <v/>
      </c>
      <c r="W207" s="1230" t="str">
        <f t="shared" si="105"/>
        <v/>
      </c>
      <c r="X207" s="1229" t="str">
        <f t="shared" si="106"/>
        <v/>
      </c>
      <c r="Y207" s="1231" t="str">
        <f t="shared" si="107"/>
        <v/>
      </c>
      <c r="Z207" s="1176"/>
      <c r="AA207" s="1228" t="str">
        <f t="shared" si="110"/>
        <v/>
      </c>
      <c r="AB207" s="1229" t="str">
        <f t="shared" si="111"/>
        <v/>
      </c>
      <c r="AC207" s="1229" t="str">
        <f t="shared" si="112"/>
        <v/>
      </c>
      <c r="AD207" s="1230" t="str">
        <f t="shared" si="113"/>
        <v/>
      </c>
      <c r="AE207" s="1229" t="str">
        <f t="shared" si="114"/>
        <v/>
      </c>
      <c r="AF207" s="1231" t="str">
        <f t="shared" si="115"/>
        <v/>
      </c>
      <c r="AG207" s="1176"/>
      <c r="AH207" s="1176"/>
      <c r="AI207" s="1176"/>
      <c r="AJ207" s="1176"/>
      <c r="AK207" s="1176"/>
      <c r="AL207" s="1176"/>
      <c r="AM207" s="1176"/>
      <c r="AN207" s="1176"/>
      <c r="AO207" s="1176"/>
      <c r="AP207" s="1176"/>
      <c r="AQ207" s="1176"/>
    </row>
    <row r="208" spans="1:43" ht="18" customHeight="1">
      <c r="A208" s="1179"/>
      <c r="B208" s="1212" t="str">
        <f>B191</f>
        <v>A-19</v>
      </c>
      <c r="C208" s="1240"/>
      <c r="D208" s="1241"/>
      <c r="E208" s="1242"/>
      <c r="F208" s="7762"/>
      <c r="G208" s="7763"/>
      <c r="H208" s="7763"/>
      <c r="I208" s="7764"/>
      <c r="J208" s="1227"/>
      <c r="K208" s="1212" t="str">
        <f>K191</f>
        <v>A-20</v>
      </c>
      <c r="L208" s="1240"/>
      <c r="M208" s="1241"/>
      <c r="N208" s="1242"/>
      <c r="O208" s="7762"/>
      <c r="P208" s="7763"/>
      <c r="Q208" s="7763"/>
      <c r="R208" s="7764"/>
      <c r="S208" s="1176"/>
      <c r="T208" s="1228"/>
      <c r="U208" s="1229" t="str">
        <f t="shared" si="108"/>
        <v/>
      </c>
      <c r="V208" s="1229" t="str">
        <f t="shared" si="109"/>
        <v/>
      </c>
      <c r="W208" s="1230" t="str">
        <f t="shared" si="105"/>
        <v/>
      </c>
      <c r="X208" s="1229" t="str">
        <f t="shared" si="106"/>
        <v/>
      </c>
      <c r="Y208" s="1231" t="str">
        <f t="shared" si="107"/>
        <v/>
      </c>
      <c r="Z208" s="1176"/>
      <c r="AA208" s="1228" t="str">
        <f t="shared" si="110"/>
        <v/>
      </c>
      <c r="AB208" s="1229" t="str">
        <f t="shared" si="111"/>
        <v/>
      </c>
      <c r="AC208" s="1229" t="str">
        <f t="shared" si="112"/>
        <v/>
      </c>
      <c r="AD208" s="1230" t="str">
        <f t="shared" si="113"/>
        <v/>
      </c>
      <c r="AE208" s="1229" t="str">
        <f t="shared" si="114"/>
        <v/>
      </c>
      <c r="AF208" s="1231" t="str">
        <f t="shared" si="115"/>
        <v/>
      </c>
      <c r="AG208" s="1176"/>
      <c r="AH208" s="1176"/>
      <c r="AI208" s="1176"/>
      <c r="AJ208" s="1176"/>
      <c r="AK208" s="1176"/>
      <c r="AL208" s="1176"/>
      <c r="AM208" s="1176"/>
      <c r="AN208" s="1176"/>
      <c r="AO208" s="1176"/>
      <c r="AP208" s="1176"/>
      <c r="AQ208" s="1176"/>
    </row>
    <row r="209" spans="1:43" ht="18" customHeight="1">
      <c r="A209" s="1179"/>
      <c r="B209" s="1212" t="str">
        <f>B191</f>
        <v>A-19</v>
      </c>
      <c r="C209" s="1240"/>
      <c r="D209" s="1241"/>
      <c r="E209" s="1242"/>
      <c r="F209" s="7762"/>
      <c r="G209" s="7763"/>
      <c r="H209" s="7763"/>
      <c r="I209" s="7764"/>
      <c r="J209" s="1227"/>
      <c r="K209" s="1212" t="str">
        <f>K191</f>
        <v>A-20</v>
      </c>
      <c r="L209" s="1240"/>
      <c r="M209" s="1241"/>
      <c r="N209" s="1242"/>
      <c r="O209" s="7762"/>
      <c r="P209" s="7763"/>
      <c r="Q209" s="7763"/>
      <c r="R209" s="7764"/>
      <c r="S209" s="1176"/>
      <c r="T209" s="1228"/>
      <c r="U209" s="1229" t="str">
        <f t="shared" si="108"/>
        <v/>
      </c>
      <c r="V209" s="1229" t="str">
        <f t="shared" si="109"/>
        <v/>
      </c>
      <c r="W209" s="1230" t="str">
        <f t="shared" si="105"/>
        <v/>
      </c>
      <c r="X209" s="1229" t="str">
        <f t="shared" si="106"/>
        <v/>
      </c>
      <c r="Y209" s="1231" t="str">
        <f t="shared" si="107"/>
        <v/>
      </c>
      <c r="Z209" s="1176"/>
      <c r="AA209" s="1228" t="str">
        <f t="shared" si="110"/>
        <v/>
      </c>
      <c r="AB209" s="1229" t="str">
        <f t="shared" si="111"/>
        <v/>
      </c>
      <c r="AC209" s="1229" t="str">
        <f t="shared" si="112"/>
        <v/>
      </c>
      <c r="AD209" s="1230" t="str">
        <f t="shared" si="113"/>
        <v/>
      </c>
      <c r="AE209" s="1229" t="str">
        <f t="shared" si="114"/>
        <v/>
      </c>
      <c r="AF209" s="1231" t="str">
        <f t="shared" si="115"/>
        <v/>
      </c>
      <c r="AG209" s="1176"/>
      <c r="AH209" s="1176"/>
      <c r="AI209" s="1176"/>
      <c r="AJ209" s="1176"/>
      <c r="AK209" s="1176"/>
      <c r="AL209" s="1176"/>
      <c r="AM209" s="1176"/>
      <c r="AN209" s="1176"/>
      <c r="AO209" s="1176"/>
      <c r="AP209" s="1176"/>
      <c r="AQ209" s="1176"/>
    </row>
    <row r="210" spans="1:43" ht="18" customHeight="1">
      <c r="A210" s="1179"/>
      <c r="B210" s="1212" t="str">
        <f>B191</f>
        <v>A-19</v>
      </c>
      <c r="C210" s="1243"/>
      <c r="D210" s="1252"/>
      <c r="E210" s="1253"/>
      <c r="F210" s="7773"/>
      <c r="G210" s="7774"/>
      <c r="H210" s="7774"/>
      <c r="I210" s="7775"/>
      <c r="J210" s="1227"/>
      <c r="K210" s="1212" t="str">
        <f>K191</f>
        <v>A-20</v>
      </c>
      <c r="L210" s="1243"/>
      <c r="M210" s="1252"/>
      <c r="N210" s="1253"/>
      <c r="O210" s="7773"/>
      <c r="P210" s="7774"/>
      <c r="Q210" s="7774"/>
      <c r="R210" s="7775"/>
      <c r="S210" s="1176"/>
      <c r="T210" s="1228"/>
      <c r="U210" s="1229" t="str">
        <f t="shared" si="108"/>
        <v/>
      </c>
      <c r="V210" s="1229" t="str">
        <f t="shared" si="109"/>
        <v/>
      </c>
      <c r="W210" s="1230" t="str">
        <f t="shared" si="105"/>
        <v/>
      </c>
      <c r="X210" s="1229" t="str">
        <f t="shared" si="106"/>
        <v/>
      </c>
      <c r="Y210" s="1231" t="str">
        <f t="shared" si="107"/>
        <v/>
      </c>
      <c r="Z210" s="1176"/>
      <c r="AA210" s="1228" t="str">
        <f t="shared" si="110"/>
        <v/>
      </c>
      <c r="AB210" s="1229" t="str">
        <f t="shared" si="111"/>
        <v/>
      </c>
      <c r="AC210" s="1229" t="str">
        <f t="shared" si="112"/>
        <v/>
      </c>
      <c r="AD210" s="1230" t="str">
        <f t="shared" si="113"/>
        <v/>
      </c>
      <c r="AE210" s="1229" t="str">
        <f t="shared" si="114"/>
        <v/>
      </c>
      <c r="AF210" s="1231" t="str">
        <f t="shared" si="115"/>
        <v/>
      </c>
      <c r="AG210" s="1176"/>
      <c r="AH210" s="1176"/>
      <c r="AI210" s="1176"/>
      <c r="AJ210" s="1176"/>
      <c r="AK210" s="1176"/>
      <c r="AL210" s="1176"/>
      <c r="AM210" s="1176"/>
      <c r="AN210" s="1176"/>
      <c r="AO210" s="1176"/>
      <c r="AP210" s="1176"/>
      <c r="AQ210" s="1176"/>
    </row>
    <row r="211" spans="1:43" ht="18" customHeight="1">
      <c r="A211" s="1179"/>
      <c r="B211" s="1255" t="str">
        <f ca="1">CELL("nomfichier")</f>
        <v>D:\Données\1.UPRT\0-UPRT.fait\1-UPRT.FR-SITE-WEB\ff-fiches-fabrications\ff.fiches.fabrication.2023\ffr.restaurant.2023\[S_SOYEZ.CREATIFS.xlsx]Divers</v>
      </c>
      <c r="C211" s="1212"/>
      <c r="D211" s="1212"/>
      <c r="E211" s="1212"/>
      <c r="F211" s="1212"/>
      <c r="G211" s="1212"/>
      <c r="H211" s="1212"/>
      <c r="I211" s="1212"/>
      <c r="J211" s="1212"/>
      <c r="K211" s="1212"/>
      <c r="L211" s="1212"/>
      <c r="M211" s="1212"/>
      <c r="N211" s="1212"/>
      <c r="O211" s="1212"/>
      <c r="P211" s="1212"/>
      <c r="Q211" s="1212"/>
      <c r="R211" s="1212"/>
      <c r="S211" s="1176"/>
      <c r="T211" s="1256"/>
      <c r="U211" s="1256"/>
      <c r="V211" s="1257"/>
      <c r="W211" s="1256"/>
      <c r="X211" s="1256"/>
      <c r="Y211" s="1258"/>
      <c r="Z211" s="1176"/>
      <c r="AA211" s="1256"/>
      <c r="AB211" s="1256"/>
      <c r="AC211" s="1256"/>
      <c r="AD211" s="1256"/>
      <c r="AE211" s="1256"/>
      <c r="AF211" s="1256"/>
      <c r="AG211" s="1256"/>
      <c r="AH211" s="1176"/>
      <c r="AI211" s="1176"/>
      <c r="AJ211" s="1176"/>
      <c r="AK211" s="1176"/>
      <c r="AL211" s="1176"/>
      <c r="AM211" s="1176"/>
      <c r="AN211" s="1176"/>
      <c r="AO211" s="1176"/>
      <c r="AP211" s="1176"/>
      <c r="AQ211" s="1176"/>
    </row>
    <row r="212" spans="1:43" ht="18" customHeight="1">
      <c r="A212" s="1176"/>
      <c r="B212" s="1176"/>
      <c r="C212" s="1176"/>
      <c r="D212" s="1176"/>
      <c r="E212" s="1176"/>
      <c r="F212" s="1176"/>
      <c r="G212" s="1176"/>
      <c r="H212" s="1176"/>
      <c r="I212" s="1176"/>
      <c r="J212" s="1176"/>
      <c r="K212" s="1176"/>
      <c r="L212" s="1176"/>
      <c r="M212" s="1176"/>
      <c r="N212" s="1176"/>
      <c r="O212" s="1176"/>
      <c r="P212" s="1176"/>
      <c r="Q212" s="1176"/>
      <c r="R212" s="1176"/>
      <c r="S212" s="1176"/>
      <c r="T212" s="1176"/>
      <c r="U212" s="1176"/>
      <c r="V212" s="1176"/>
      <c r="W212" s="1176"/>
      <c r="X212" s="1176"/>
      <c r="Y212" s="1176"/>
      <c r="Z212" s="1176"/>
      <c r="AA212" s="1176"/>
      <c r="AB212" s="1176"/>
      <c r="AC212" s="1176"/>
      <c r="AD212" s="1176"/>
      <c r="AE212" s="1176"/>
      <c r="AF212" s="1176"/>
      <c r="AG212" s="1176"/>
      <c r="AH212" s="1176"/>
      <c r="AI212" s="1176"/>
      <c r="AJ212" s="1176"/>
      <c r="AK212" s="1176"/>
      <c r="AL212" s="1176"/>
      <c r="AM212" s="1176"/>
      <c r="AN212" s="1176"/>
      <c r="AO212" s="1176"/>
      <c r="AP212" s="1176"/>
      <c r="AQ212" s="1176"/>
    </row>
    <row r="213" spans="1:43" ht="18" customHeight="1">
      <c r="A213" s="1176"/>
      <c r="B213" s="1176"/>
      <c r="C213" s="1176"/>
      <c r="D213" s="1176"/>
      <c r="E213" s="1176"/>
      <c r="F213" s="1176"/>
      <c r="G213" s="1176"/>
      <c r="H213" s="1176"/>
      <c r="I213" s="1176"/>
      <c r="J213" s="1176"/>
      <c r="K213" s="1176"/>
      <c r="L213" s="1176"/>
      <c r="M213" s="1176"/>
      <c r="N213" s="1176"/>
      <c r="O213" s="1176"/>
      <c r="P213" s="1176"/>
      <c r="Q213" s="1176"/>
      <c r="R213" s="1176"/>
      <c r="S213" s="1176"/>
      <c r="T213" s="1176"/>
      <c r="U213" s="1176"/>
      <c r="V213" s="1176"/>
      <c r="W213" s="1176"/>
      <c r="X213" s="1176"/>
      <c r="Y213" s="1176"/>
      <c r="Z213" s="1176"/>
      <c r="AA213" s="1176"/>
      <c r="AB213" s="1176"/>
      <c r="AC213" s="1176"/>
      <c r="AD213" s="1176"/>
      <c r="AE213" s="1176"/>
      <c r="AF213" s="1176"/>
      <c r="AG213" s="1176"/>
      <c r="AH213" s="1176"/>
      <c r="AI213" s="1176"/>
      <c r="AJ213" s="1176"/>
      <c r="AK213" s="1176"/>
      <c r="AL213" s="1176"/>
      <c r="AM213" s="1176"/>
      <c r="AN213" s="1176"/>
      <c r="AO213" s="1176"/>
      <c r="AP213" s="1176"/>
      <c r="AQ213" s="1176"/>
    </row>
    <row r="214" spans="1:43" ht="18" customHeight="1">
      <c r="A214" s="1176"/>
      <c r="B214" s="1176"/>
      <c r="C214" s="1176"/>
      <c r="D214" s="1176"/>
      <c r="E214" s="1176"/>
      <c r="F214" s="1176"/>
      <c r="G214" s="1176"/>
      <c r="H214" s="1176"/>
      <c r="I214" s="1176"/>
      <c r="J214" s="1176"/>
      <c r="K214" s="1176"/>
      <c r="L214" s="1176"/>
      <c r="M214" s="1176"/>
      <c r="N214" s="1176"/>
      <c r="O214" s="1176"/>
      <c r="P214" s="1176"/>
      <c r="Q214" s="1176"/>
      <c r="R214" s="1176"/>
      <c r="S214" s="1176"/>
      <c r="T214" s="1176"/>
      <c r="U214" s="1176"/>
      <c r="V214" s="1176"/>
      <c r="W214" s="1176"/>
      <c r="X214" s="1176"/>
      <c r="Y214" s="1176"/>
      <c r="Z214" s="1176"/>
      <c r="AA214" s="1176"/>
      <c r="AB214" s="1176"/>
      <c r="AC214" s="1176"/>
      <c r="AD214" s="1176"/>
      <c r="AE214" s="1176"/>
      <c r="AF214" s="1176"/>
      <c r="AG214" s="1176"/>
      <c r="AH214" s="1176"/>
      <c r="AI214" s="1176"/>
      <c r="AJ214" s="1176"/>
      <c r="AK214" s="1176"/>
      <c r="AL214" s="1176"/>
      <c r="AM214" s="1176"/>
      <c r="AN214" s="1176"/>
      <c r="AO214" s="1176"/>
      <c r="AP214" s="1176"/>
      <c r="AQ214" s="1176"/>
    </row>
    <row r="215" spans="1:43" ht="18" customHeight="1">
      <c r="A215" s="1259"/>
      <c r="B215" s="1259"/>
      <c r="C215" s="1259"/>
      <c r="D215" s="1259"/>
      <c r="E215" s="1259"/>
      <c r="F215" s="1259"/>
      <c r="G215" s="1259"/>
      <c r="H215" s="1259"/>
      <c r="I215" s="1259"/>
      <c r="J215" s="1259"/>
      <c r="K215" s="1259"/>
      <c r="L215" s="1259"/>
      <c r="M215" s="1259"/>
      <c r="N215" s="1259"/>
      <c r="O215" s="1259"/>
      <c r="P215" s="1259"/>
      <c r="Q215" s="1259"/>
      <c r="R215" s="1259"/>
      <c r="S215" s="1259"/>
      <c r="T215" s="1259"/>
      <c r="U215" s="1259"/>
      <c r="V215" s="1259"/>
      <c r="W215" s="1259"/>
      <c r="X215" s="1259"/>
      <c r="Y215" s="1259"/>
      <c r="Z215" s="1259"/>
      <c r="AA215" s="1259"/>
      <c r="AB215" s="1259"/>
      <c r="AC215" s="1259"/>
      <c r="AD215" s="1259"/>
      <c r="AE215" s="1259"/>
      <c r="AF215" s="1259"/>
      <c r="AG215" s="1259"/>
      <c r="AH215" s="1259"/>
      <c r="AI215" s="1259"/>
      <c r="AJ215" s="1260"/>
      <c r="AK215" s="1259"/>
      <c r="AL215" s="1259"/>
      <c r="AM215" s="1259"/>
      <c r="AN215" s="1259"/>
      <c r="AO215" s="1259"/>
      <c r="AP215" s="1259"/>
      <c r="AQ215" s="1259"/>
    </row>
    <row r="216" spans="1:43" ht="18" customHeight="1">
      <c r="A216" s="1179"/>
      <c r="B216" s="1179"/>
      <c r="C216" s="1179"/>
      <c r="D216" s="1179"/>
      <c r="E216" s="1179"/>
      <c r="F216" s="1179"/>
      <c r="G216" s="1179"/>
      <c r="H216" s="1179"/>
      <c r="I216" s="1179"/>
      <c r="J216" s="1179"/>
      <c r="K216" s="1179"/>
      <c r="L216" s="1179"/>
      <c r="M216" s="1179"/>
      <c r="N216" s="1179"/>
      <c r="O216" s="1179"/>
      <c r="P216" s="1179"/>
      <c r="Q216" s="1179"/>
      <c r="R216" s="1179"/>
      <c r="S216" s="1179"/>
      <c r="T216" s="1179"/>
      <c r="U216" s="1179"/>
      <c r="V216" s="1179"/>
      <c r="W216" s="1179"/>
      <c r="X216" s="1179"/>
      <c r="Y216" s="1179"/>
      <c r="Z216" s="1179"/>
      <c r="AA216" s="1179"/>
      <c r="AB216" s="1179"/>
      <c r="AC216" s="1179"/>
      <c r="AD216" s="1179"/>
      <c r="AE216" s="1179"/>
      <c r="AF216" s="1179"/>
      <c r="AJ216" s="1178"/>
    </row>
    <row r="217" spans="1:43" ht="18" customHeight="1" thickBot="1">
      <c r="A217" s="1179"/>
      <c r="B217" s="1179"/>
      <c r="C217" s="1179"/>
      <c r="D217" s="1179"/>
      <c r="E217" s="1179"/>
      <c r="F217" s="1179"/>
      <c r="G217" s="1179"/>
      <c r="H217" s="1179"/>
      <c r="I217" s="1179"/>
      <c r="J217" s="1179"/>
      <c r="K217" s="1179"/>
      <c r="L217" s="1179"/>
      <c r="M217" s="1179"/>
      <c r="N217" s="1179"/>
      <c r="O217" s="1179"/>
      <c r="P217" s="1179"/>
      <c r="Q217" s="1179"/>
      <c r="R217" s="1179"/>
      <c r="S217" s="1179"/>
      <c r="T217" s="1179"/>
      <c r="U217" s="1179"/>
      <c r="V217" s="1179"/>
      <c r="W217" s="1179"/>
      <c r="X217" s="1179"/>
      <c r="Y217" s="1179"/>
      <c r="Z217" s="1179"/>
      <c r="AA217" s="1179"/>
      <c r="AB217" s="1179"/>
      <c r="AC217" s="1179"/>
      <c r="AD217" s="1179"/>
      <c r="AE217" s="1179"/>
      <c r="AF217" s="1179"/>
      <c r="AJ217" s="1178"/>
    </row>
    <row r="218" spans="1:43" ht="18" customHeight="1">
      <c r="A218" s="1179"/>
      <c r="B218" s="7785" t="s">
        <v>1310</v>
      </c>
      <c r="C218" s="7786"/>
      <c r="D218" s="7786"/>
      <c r="E218" s="7786"/>
      <c r="F218" s="7786"/>
      <c r="G218" s="7786"/>
      <c r="H218" s="7786"/>
      <c r="I218" s="7786"/>
      <c r="J218" s="7786"/>
      <c r="K218" s="7786"/>
      <c r="L218" s="1186"/>
      <c r="M218" s="1179"/>
      <c r="N218" s="1179"/>
      <c r="O218" s="1179"/>
      <c r="P218" s="1179"/>
      <c r="Q218" s="1179"/>
      <c r="R218" s="1179"/>
      <c r="S218" s="1179"/>
      <c r="T218" s="1179"/>
      <c r="U218" s="1179"/>
      <c r="V218" s="1179"/>
      <c r="W218" s="1179"/>
      <c r="X218" s="1179"/>
      <c r="Y218" s="1179"/>
      <c r="Z218" s="1179"/>
      <c r="AA218" s="1179"/>
      <c r="AB218" s="1179"/>
      <c r="AC218" s="1179"/>
      <c r="AD218" s="1179"/>
      <c r="AE218" s="1179"/>
      <c r="AF218" s="1179"/>
      <c r="AJ218" s="1178"/>
    </row>
    <row r="219" spans="1:43" ht="18" customHeight="1">
      <c r="A219" s="1179"/>
      <c r="B219" s="1207"/>
      <c r="C219" s="1179"/>
      <c r="D219" s="1179"/>
      <c r="E219" s="1179"/>
      <c r="F219" s="1179"/>
      <c r="G219" s="1179"/>
      <c r="H219" s="1179"/>
      <c r="I219" s="1261" t="s">
        <v>1311</v>
      </c>
      <c r="J219" s="1179"/>
      <c r="K219" s="1179"/>
      <c r="L219" s="1190"/>
      <c r="M219" s="1179"/>
      <c r="N219" s="1179"/>
      <c r="O219" s="1179"/>
      <c r="P219" s="1179"/>
      <c r="Q219" s="1179"/>
      <c r="R219" s="1179"/>
      <c r="S219" s="1179"/>
      <c r="T219" s="1179"/>
      <c r="U219" s="1179"/>
      <c r="V219" s="1179"/>
      <c r="W219" s="1179"/>
      <c r="X219" s="1179"/>
      <c r="Y219" s="1179"/>
      <c r="Z219" s="1179"/>
      <c r="AA219" s="1179"/>
      <c r="AB219" s="1179"/>
      <c r="AC219" s="1179"/>
      <c r="AD219" s="1179"/>
      <c r="AE219" s="1179"/>
      <c r="AF219" s="1179"/>
      <c r="AJ219" s="1178"/>
    </row>
    <row r="220" spans="1:43" ht="18" customHeight="1">
      <c r="A220" s="1179"/>
      <c r="B220" s="1262">
        <f>(COUNTA(M193:M210,"&lt;&gt;0"))</f>
        <v>1</v>
      </c>
      <c r="C220" s="1263" t="s">
        <v>1312</v>
      </c>
      <c r="D220" s="1179"/>
      <c r="E220" s="1179"/>
      <c r="F220" s="1179"/>
      <c r="G220" s="1179"/>
      <c r="H220" s="1179"/>
      <c r="I220" s="1261" t="s">
        <v>1313</v>
      </c>
      <c r="J220" s="1179"/>
      <c r="K220" s="1179"/>
      <c r="L220" s="1190"/>
      <c r="M220" s="1179"/>
      <c r="N220" s="1179"/>
      <c r="O220" s="1179"/>
      <c r="P220" s="1179"/>
      <c r="Q220" s="1179"/>
      <c r="R220" s="1179"/>
      <c r="S220" s="1179"/>
      <c r="T220" s="1179"/>
      <c r="U220" s="1179"/>
      <c r="V220" s="1179"/>
      <c r="W220" s="1179"/>
      <c r="X220" s="1179"/>
      <c r="Y220" s="1179"/>
      <c r="Z220" s="1179"/>
      <c r="AA220" s="1179"/>
      <c r="AB220" s="1179"/>
      <c r="AC220" s="1179"/>
      <c r="AD220" s="1179"/>
      <c r="AE220" s="1179"/>
      <c r="AF220" s="1179"/>
      <c r="AJ220" s="1178"/>
    </row>
    <row r="221" spans="1:43" ht="18" customHeight="1">
      <c r="A221" s="1179"/>
      <c r="B221" s="1262">
        <f>COUNTIF(M193:M210,""&lt;&gt;0)</f>
        <v>0</v>
      </c>
      <c r="C221" s="1263" t="s">
        <v>1314</v>
      </c>
      <c r="D221" s="1179"/>
      <c r="E221" s="1179"/>
      <c r="F221" s="1179"/>
      <c r="G221" s="1179"/>
      <c r="H221" s="1179"/>
      <c r="I221" s="1264" t="s">
        <v>1315</v>
      </c>
      <c r="J221" s="1265">
        <f>COUNTIF(I222:I228,I221)</f>
        <v>3</v>
      </c>
      <c r="K221" s="1265" t="str">
        <f>I221</f>
        <v>pommes</v>
      </c>
      <c r="L221" s="1190"/>
      <c r="M221" s="1179"/>
      <c r="N221" s="1179"/>
      <c r="O221" s="1179"/>
      <c r="P221" s="1179"/>
      <c r="Q221" s="1179"/>
      <c r="R221" s="1179"/>
      <c r="S221" s="1179"/>
      <c r="T221" s="1179"/>
      <c r="U221" s="1179"/>
      <c r="V221" s="1179"/>
      <c r="W221" s="1179"/>
      <c r="X221" s="1179"/>
      <c r="Y221" s="1179"/>
      <c r="Z221" s="1179"/>
      <c r="AA221" s="1179"/>
      <c r="AB221" s="1179"/>
      <c r="AC221" s="1179"/>
      <c r="AD221" s="1179"/>
      <c r="AE221" s="1179"/>
      <c r="AF221" s="1179"/>
      <c r="AJ221" s="1178"/>
    </row>
    <row r="222" spans="1:43" ht="18" customHeight="1">
      <c r="A222" s="1179"/>
      <c r="B222" s="1262">
        <f>COUNTIF(M193:M210,""&lt;&gt;0)</f>
        <v>0</v>
      </c>
      <c r="C222" s="1263" t="s">
        <v>1314</v>
      </c>
      <c r="D222" s="1179"/>
      <c r="E222" s="1179"/>
      <c r="F222" s="1179"/>
      <c r="G222" s="1179"/>
      <c r="H222" s="1179"/>
      <c r="I222" s="1266" t="s">
        <v>1315</v>
      </c>
      <c r="J222" s="1263" t="s">
        <v>1316</v>
      </c>
      <c r="K222" s="1179"/>
      <c r="L222" s="1190"/>
      <c r="M222" s="1179"/>
      <c r="N222" s="1179"/>
      <c r="O222" s="1179"/>
      <c r="P222" s="1179"/>
      <c r="Q222" s="1179"/>
      <c r="R222" s="1179"/>
      <c r="S222" s="1179"/>
      <c r="T222" s="1179"/>
      <c r="U222" s="1179"/>
      <c r="V222" s="1179"/>
      <c r="W222" s="1179"/>
      <c r="X222" s="1179"/>
      <c r="Y222" s="1179"/>
      <c r="Z222" s="1179"/>
      <c r="AA222" s="1179"/>
      <c r="AB222" s="1179"/>
      <c r="AC222" s="1179"/>
      <c r="AD222" s="1179"/>
      <c r="AE222" s="1179"/>
      <c r="AF222" s="1179"/>
      <c r="AJ222" s="1178"/>
    </row>
    <row r="223" spans="1:43" ht="18" customHeight="1">
      <c r="A223" s="1179"/>
      <c r="B223" s="1262">
        <f>SUMPRODUCT((M193:M210&lt;&gt;0)*1)</f>
        <v>0</v>
      </c>
      <c r="C223" s="1263" t="s">
        <v>1317</v>
      </c>
      <c r="D223" s="1179"/>
      <c r="E223" s="1179"/>
      <c r="F223" s="1179"/>
      <c r="G223" s="1179"/>
      <c r="H223" s="1179"/>
      <c r="I223" s="1266" t="s">
        <v>1318</v>
      </c>
      <c r="J223" s="1179"/>
      <c r="K223" s="1179"/>
      <c r="L223" s="1190"/>
      <c r="M223" s="1179"/>
      <c r="N223" s="1179"/>
      <c r="O223" s="1179"/>
      <c r="P223" s="1179"/>
      <c r="Q223" s="1179"/>
      <c r="R223" s="1179"/>
      <c r="S223" s="1179"/>
      <c r="T223" s="1179"/>
      <c r="U223" s="1179"/>
      <c r="V223" s="1179"/>
      <c r="W223" s="1179"/>
      <c r="X223" s="1179"/>
      <c r="Y223" s="1179"/>
      <c r="Z223" s="1179"/>
      <c r="AA223" s="1179"/>
      <c r="AB223" s="1179"/>
      <c r="AC223" s="1179"/>
      <c r="AD223" s="1179"/>
      <c r="AE223" s="1179"/>
      <c r="AF223" s="1179"/>
      <c r="AJ223" s="1178"/>
    </row>
    <row r="224" spans="1:43" ht="18" customHeight="1">
      <c r="A224" s="1179"/>
      <c r="B224" s="1262">
        <f>COUNTIF(M193:M210,"&gt;0")</f>
        <v>0</v>
      </c>
      <c r="C224" s="1263" t="s">
        <v>1319</v>
      </c>
      <c r="D224" s="1179"/>
      <c r="E224" s="1179"/>
      <c r="F224" s="1179"/>
      <c r="G224" s="1179"/>
      <c r="H224" s="1179"/>
      <c r="I224" s="1266" t="s">
        <v>1320</v>
      </c>
      <c r="J224" s="1179"/>
      <c r="K224" s="1179"/>
      <c r="L224" s="1190"/>
      <c r="M224" s="1179"/>
      <c r="N224" s="1179"/>
      <c r="O224" s="1179"/>
      <c r="P224" s="1179"/>
      <c r="Q224" s="1179"/>
      <c r="R224" s="1179"/>
      <c r="S224" s="1179"/>
      <c r="T224" s="1179"/>
      <c r="U224" s="1179"/>
      <c r="V224" s="1179"/>
      <c r="W224" s="1179"/>
      <c r="X224" s="1179"/>
      <c r="Y224" s="1179"/>
      <c r="Z224" s="1179"/>
      <c r="AA224" s="1179"/>
      <c r="AB224" s="1179"/>
      <c r="AC224" s="1179"/>
      <c r="AD224" s="1179"/>
      <c r="AE224" s="1179"/>
      <c r="AF224" s="1179"/>
      <c r="AJ224" s="1178"/>
    </row>
    <row r="225" spans="1:36" ht="18" customHeight="1">
      <c r="A225" s="1179"/>
      <c r="B225" s="1262">
        <f>SUMPRODUCT((M193:M210&lt;&gt;0)*(M193:M210&lt;&gt;""))</f>
        <v>0</v>
      </c>
      <c r="C225" s="1263" t="s">
        <v>1321</v>
      </c>
      <c r="D225" s="1179"/>
      <c r="E225" s="1179"/>
      <c r="F225" s="1179"/>
      <c r="G225" s="1179"/>
      <c r="H225" s="1179"/>
      <c r="I225" s="1266" t="s">
        <v>1315</v>
      </c>
      <c r="J225" s="1179"/>
      <c r="K225" s="1179"/>
      <c r="L225" s="1190"/>
      <c r="M225" s="1179"/>
      <c r="N225" s="1179"/>
      <c r="O225" s="1179"/>
      <c r="P225" s="1179"/>
      <c r="Q225" s="1179"/>
      <c r="R225" s="1179"/>
      <c r="S225" s="1179"/>
      <c r="T225" s="1179"/>
      <c r="U225" s="1179"/>
      <c r="V225" s="1179"/>
      <c r="W225" s="1179"/>
      <c r="X225" s="1179"/>
      <c r="Y225" s="1179"/>
      <c r="Z225" s="1179"/>
      <c r="AA225" s="1179"/>
      <c r="AB225" s="1179"/>
      <c r="AC225" s="1179"/>
      <c r="AD225" s="1179"/>
      <c r="AE225" s="1179"/>
      <c r="AF225" s="1179"/>
      <c r="AJ225" s="1178"/>
    </row>
    <row r="226" spans="1:36" ht="18" customHeight="1">
      <c r="A226" s="1179"/>
      <c r="B226" s="1262">
        <f>IF(AL71=0,0,SUM(COUNTIF(M193:M210,"&gt;"&amp;0)))</f>
        <v>0</v>
      </c>
      <c r="C226" s="1263" t="s">
        <v>1322</v>
      </c>
      <c r="D226" s="1179"/>
      <c r="E226" s="1179"/>
      <c r="F226" s="1179"/>
      <c r="G226" s="1179"/>
      <c r="H226" s="1179"/>
      <c r="I226" s="1266" t="s">
        <v>1323</v>
      </c>
      <c r="J226" s="1179"/>
      <c r="K226" s="1179"/>
      <c r="L226" s="1190"/>
      <c r="M226" s="1179"/>
      <c r="N226" s="1179"/>
      <c r="O226" s="1179"/>
      <c r="P226" s="1179"/>
      <c r="Q226" s="1179"/>
      <c r="R226" s="1179"/>
      <c r="S226" s="1179"/>
      <c r="T226" s="1179"/>
      <c r="U226" s="1179"/>
      <c r="V226" s="1179"/>
      <c r="W226" s="1179"/>
      <c r="X226" s="1179"/>
      <c r="Y226" s="1179"/>
      <c r="Z226" s="1179"/>
      <c r="AA226" s="1179"/>
      <c r="AB226" s="1179"/>
      <c r="AC226" s="1179"/>
      <c r="AD226" s="1179"/>
      <c r="AE226" s="1179"/>
      <c r="AF226" s="1179"/>
      <c r="AJ226" s="1178"/>
    </row>
    <row r="227" spans="1:36" ht="18" customHeight="1">
      <c r="A227" s="1179"/>
      <c r="B227" s="1262" t="e">
        <f>IF(AL71&lt;&gt;AM71,#REF!+1,#REF!)</f>
        <v>#REF!</v>
      </c>
      <c r="C227" s="1263" t="s">
        <v>1324</v>
      </c>
      <c r="D227" s="1179"/>
      <c r="E227" s="1179"/>
      <c r="F227" s="1179"/>
      <c r="G227" s="1179"/>
      <c r="H227" s="1179"/>
      <c r="I227" s="1266" t="s">
        <v>1315</v>
      </c>
      <c r="J227" s="1179"/>
      <c r="K227" s="1179"/>
      <c r="L227" s="1190"/>
      <c r="M227" s="1179"/>
      <c r="N227" s="1179"/>
      <c r="O227" s="1179"/>
      <c r="P227" s="1179"/>
      <c r="Q227" s="1179"/>
      <c r="R227" s="1179"/>
      <c r="S227" s="1179"/>
      <c r="T227" s="1179"/>
      <c r="U227" s="1179"/>
      <c r="V227" s="1179"/>
      <c r="W227" s="1179"/>
      <c r="X227" s="1179"/>
      <c r="Y227" s="1179"/>
      <c r="Z227" s="1179"/>
      <c r="AA227" s="1179"/>
      <c r="AB227" s="1179"/>
      <c r="AC227" s="1179"/>
      <c r="AD227" s="1179"/>
      <c r="AE227" s="1179"/>
      <c r="AF227" s="1179"/>
      <c r="AJ227" s="1178"/>
    </row>
    <row r="228" spans="1:36" ht="18" customHeight="1">
      <c r="A228" s="1179"/>
      <c r="B228" s="1267" t="e">
        <f>RANK(AJ71,AJ13:AJ71)</f>
        <v>#N/A</v>
      </c>
      <c r="C228" s="1263" t="s">
        <v>1325</v>
      </c>
      <c r="D228" s="1179"/>
      <c r="E228" s="1179"/>
      <c r="F228" s="1179"/>
      <c r="G228" s="1179"/>
      <c r="H228" s="1179"/>
      <c r="I228" s="1266" t="s">
        <v>1318</v>
      </c>
      <c r="J228" s="1179"/>
      <c r="K228" s="1179"/>
      <c r="L228" s="1190"/>
      <c r="M228" s="1179"/>
      <c r="N228" s="1179"/>
      <c r="O228" s="1179"/>
      <c r="P228" s="1179"/>
      <c r="Q228" s="1179"/>
      <c r="R228" s="1179"/>
      <c r="S228" s="1179"/>
      <c r="T228" s="1179"/>
      <c r="U228" s="1179"/>
      <c r="V228" s="1179"/>
      <c r="W228" s="1179"/>
      <c r="X228" s="1179"/>
      <c r="Y228" s="1179"/>
      <c r="Z228" s="1179"/>
      <c r="AA228" s="1179"/>
      <c r="AB228" s="1179"/>
      <c r="AC228" s="1179"/>
      <c r="AD228" s="1179"/>
      <c r="AE228" s="1179"/>
      <c r="AF228" s="1179"/>
      <c r="AJ228" s="1178"/>
    </row>
    <row r="229" spans="1:36" ht="18" customHeight="1">
      <c r="A229" s="1179"/>
      <c r="B229" s="1268" t="str">
        <f>IF(AL71+AM71&gt;AK71,"Erreur",IF(AL71+AM71&lt;AK71,"manque",""))</f>
        <v/>
      </c>
      <c r="C229" s="1263" t="s">
        <v>1326</v>
      </c>
      <c r="D229" s="1179"/>
      <c r="E229" s="1179"/>
      <c r="F229" s="1179"/>
      <c r="G229" s="1179"/>
      <c r="H229" s="1179"/>
      <c r="I229" s="1179"/>
      <c r="J229" s="1179"/>
      <c r="K229" s="1179"/>
      <c r="L229" s="1190"/>
      <c r="M229" s="1179"/>
      <c r="N229" s="1179"/>
      <c r="O229" s="1179"/>
      <c r="P229" s="1179"/>
      <c r="Q229" s="1179"/>
      <c r="R229" s="1179"/>
      <c r="S229" s="1179"/>
      <c r="T229" s="1179"/>
      <c r="U229" s="1179"/>
      <c r="V229" s="1179"/>
      <c r="W229" s="1179"/>
      <c r="X229" s="1179"/>
      <c r="Y229" s="1179"/>
      <c r="Z229" s="1179"/>
      <c r="AA229" s="1179"/>
      <c r="AB229" s="1179"/>
      <c r="AC229" s="1179"/>
      <c r="AD229" s="1179"/>
      <c r="AE229" s="1179"/>
      <c r="AF229" s="1179"/>
      <c r="AJ229" s="1178"/>
    </row>
    <row r="230" spans="1:36" ht="18" customHeight="1">
      <c r="A230" s="1179"/>
      <c r="B230" s="1269" t="str">
        <f>IF(AL71+AM71&lt;AK71,AK71-(AL71+AM71),"")</f>
        <v/>
      </c>
      <c r="C230" s="1270" t="s">
        <v>1327</v>
      </c>
      <c r="D230" s="1179"/>
      <c r="E230" s="1179"/>
      <c r="F230" s="1179"/>
      <c r="G230" s="1179"/>
      <c r="H230" s="1179"/>
      <c r="I230" s="1179"/>
      <c r="J230" s="1179"/>
      <c r="K230" s="1179"/>
      <c r="L230" s="1190"/>
      <c r="M230" s="1179"/>
      <c r="N230" s="1179"/>
      <c r="O230" s="1179"/>
      <c r="P230" s="1179"/>
      <c r="Q230" s="1179"/>
      <c r="R230" s="1179"/>
      <c r="S230" s="1179"/>
      <c r="T230" s="1179"/>
      <c r="U230" s="1179"/>
      <c r="V230" s="1179"/>
      <c r="W230" s="1179"/>
      <c r="X230" s="1179"/>
      <c r="Y230" s="1179"/>
      <c r="Z230" s="1179"/>
      <c r="AA230" s="1179"/>
      <c r="AB230" s="1179"/>
      <c r="AC230" s="1179"/>
      <c r="AD230" s="1179"/>
      <c r="AE230" s="1179"/>
      <c r="AF230" s="1179"/>
      <c r="AJ230" s="1178"/>
    </row>
    <row r="231" spans="1:36" ht="18" customHeight="1">
      <c r="A231" s="1179"/>
      <c r="B231" s="1271">
        <f>(COUNTA(N193:N210))</f>
        <v>0</v>
      </c>
      <c r="C231" s="1270" t="s">
        <v>1328</v>
      </c>
      <c r="D231" s="1179"/>
      <c r="E231" s="1179"/>
      <c r="F231" s="1179"/>
      <c r="G231" s="1179"/>
      <c r="H231" s="1179"/>
      <c r="I231" s="1179"/>
      <c r="J231" s="1179"/>
      <c r="K231" s="1179"/>
      <c r="L231" s="1190"/>
      <c r="M231" s="1179"/>
      <c r="N231" s="1179"/>
      <c r="O231" s="1179"/>
      <c r="P231" s="1179"/>
      <c r="Q231" s="1179"/>
      <c r="R231" s="1179"/>
      <c r="S231" s="1179"/>
      <c r="T231" s="1179"/>
      <c r="U231" s="1179"/>
      <c r="V231" s="1179"/>
      <c r="W231" s="1179"/>
      <c r="X231" s="1179"/>
      <c r="Y231" s="1179"/>
      <c r="Z231" s="1179"/>
      <c r="AA231" s="1179"/>
      <c r="AB231" s="1179"/>
      <c r="AC231" s="1179"/>
      <c r="AD231" s="1179"/>
      <c r="AE231" s="1179"/>
      <c r="AF231" s="1179"/>
      <c r="AJ231" s="1178"/>
    </row>
    <row r="232" spans="1:36" ht="18" customHeight="1">
      <c r="A232" s="1179"/>
      <c r="B232" s="1272">
        <f>COUNTIF(L193:L210,"&lt;&gt;0")</f>
        <v>18</v>
      </c>
      <c r="C232" s="1273" t="s">
        <v>1329</v>
      </c>
      <c r="D232" s="1179"/>
      <c r="E232" s="1179"/>
      <c r="F232" s="1179"/>
      <c r="G232" s="1179"/>
      <c r="H232" s="1179"/>
      <c r="I232" s="1179"/>
      <c r="J232" s="1179"/>
      <c r="K232" s="1179"/>
      <c r="L232" s="1190"/>
      <c r="M232" s="1179"/>
      <c r="N232" s="1179"/>
      <c r="O232" s="1179"/>
      <c r="P232" s="1179"/>
      <c r="Q232" s="1179"/>
      <c r="R232" s="1179"/>
      <c r="S232" s="1179"/>
      <c r="T232" s="1179"/>
      <c r="U232" s="1179"/>
      <c r="V232" s="1179"/>
      <c r="W232" s="1179"/>
      <c r="X232" s="1179"/>
      <c r="Y232" s="1179"/>
      <c r="Z232" s="1179"/>
      <c r="AA232" s="1179"/>
      <c r="AB232" s="1179"/>
      <c r="AC232" s="1179"/>
      <c r="AD232" s="1179"/>
      <c r="AE232" s="1179"/>
      <c r="AF232" s="1179"/>
      <c r="AJ232" s="1178"/>
    </row>
    <row r="233" spans="1:36" ht="18" customHeight="1">
      <c r="A233" s="1179"/>
      <c r="B233" s="1274" t="e">
        <f>(COUNTA(N193:N210)/AK71)</f>
        <v>#DIV/0!</v>
      </c>
      <c r="C233" s="1273" t="s">
        <v>1330</v>
      </c>
      <c r="D233" s="1179"/>
      <c r="E233" s="1179"/>
      <c r="F233" s="1179"/>
      <c r="G233" s="1179"/>
      <c r="H233" s="1179"/>
      <c r="I233" s="1179"/>
      <c r="J233" s="1179"/>
      <c r="K233" s="1179"/>
      <c r="L233" s="1190"/>
      <c r="M233" s="1179"/>
      <c r="N233" s="1179"/>
      <c r="O233" s="1179"/>
      <c r="P233" s="1179"/>
      <c r="Q233" s="1179"/>
      <c r="R233" s="1179"/>
      <c r="S233" s="1179"/>
      <c r="T233" s="1179"/>
      <c r="U233" s="1179"/>
      <c r="V233" s="1179"/>
      <c r="W233" s="1179"/>
      <c r="X233" s="1179"/>
      <c r="Y233" s="1179"/>
      <c r="Z233" s="1179"/>
      <c r="AA233" s="1179"/>
      <c r="AB233" s="1179"/>
      <c r="AC233" s="1179"/>
      <c r="AD233" s="1179"/>
      <c r="AE233" s="1179"/>
      <c r="AF233" s="1179"/>
      <c r="AJ233" s="1178"/>
    </row>
    <row r="234" spans="1:36" ht="18" customHeight="1">
      <c r="A234" s="1179"/>
      <c r="B234" s="1275" t="e">
        <f>(COUNTA(M193:M210)/AK71)</f>
        <v>#DIV/0!</v>
      </c>
      <c r="C234" s="1273" t="s">
        <v>1331</v>
      </c>
      <c r="D234" s="1179"/>
      <c r="E234" s="1179"/>
      <c r="F234" s="1179"/>
      <c r="G234" s="1179"/>
      <c r="H234" s="1179"/>
      <c r="I234" s="1179"/>
      <c r="J234" s="1179"/>
      <c r="K234" s="1179"/>
      <c r="L234" s="1190"/>
      <c r="M234" s="1179"/>
      <c r="N234" s="1179"/>
      <c r="O234" s="1179"/>
      <c r="P234" s="1179"/>
      <c r="Q234" s="1179"/>
      <c r="R234" s="1179"/>
      <c r="S234" s="1179"/>
      <c r="T234" s="1179"/>
      <c r="U234" s="1179"/>
      <c r="V234" s="1179"/>
      <c r="W234" s="1179"/>
      <c r="X234" s="1179"/>
      <c r="Y234" s="1179"/>
      <c r="Z234" s="1179"/>
      <c r="AA234" s="1179"/>
      <c r="AB234" s="1179"/>
      <c r="AC234" s="1179"/>
      <c r="AD234" s="1179"/>
      <c r="AE234" s="1179"/>
      <c r="AF234" s="1179"/>
      <c r="AJ234" s="1178"/>
    </row>
    <row r="235" spans="1:36" ht="18" customHeight="1">
      <c r="A235" s="1179"/>
      <c r="B235" s="1276">
        <f>100%-AN71</f>
        <v>1</v>
      </c>
      <c r="C235" s="1273" t="s">
        <v>1332</v>
      </c>
      <c r="D235" s="1179"/>
      <c r="E235" s="1179"/>
      <c r="F235" s="1179"/>
      <c r="G235" s="1179"/>
      <c r="H235" s="1179"/>
      <c r="I235" s="1179"/>
      <c r="J235" s="1179"/>
      <c r="K235" s="1179"/>
      <c r="L235" s="1190"/>
      <c r="M235" s="1179"/>
      <c r="N235" s="1179"/>
      <c r="O235" s="1179"/>
      <c r="P235" s="1179"/>
      <c r="Q235" s="1179"/>
      <c r="R235" s="1179"/>
      <c r="S235" s="1179"/>
      <c r="T235" s="1179"/>
      <c r="U235" s="1179"/>
      <c r="V235" s="1179"/>
      <c r="W235" s="1179"/>
      <c r="X235" s="1179"/>
      <c r="Y235" s="1179"/>
      <c r="Z235" s="1179"/>
      <c r="AA235" s="1179"/>
      <c r="AB235" s="1179"/>
      <c r="AC235" s="1179"/>
      <c r="AD235" s="1179"/>
      <c r="AE235" s="1179"/>
      <c r="AF235" s="1179"/>
      <c r="AJ235" s="1178"/>
    </row>
    <row r="236" spans="1:36" ht="18" customHeight="1">
      <c r="A236" s="1179"/>
      <c r="B236" s="1277">
        <f>AH71</f>
        <v>0</v>
      </c>
      <c r="C236" s="1179"/>
      <c r="D236" s="1179"/>
      <c r="E236" s="1179"/>
      <c r="F236" s="1179"/>
      <c r="G236" s="1179"/>
      <c r="H236" s="1179"/>
      <c r="I236" s="1179"/>
      <c r="J236" s="1179"/>
      <c r="K236" s="1179"/>
      <c r="L236" s="1190"/>
      <c r="M236" s="1179"/>
      <c r="N236" s="1179"/>
      <c r="O236" s="1179"/>
      <c r="P236" s="1179"/>
      <c r="Q236" s="1179"/>
      <c r="R236" s="1179"/>
      <c r="S236" s="1179"/>
      <c r="T236" s="1179"/>
      <c r="U236" s="1179"/>
      <c r="V236" s="1179"/>
      <c r="W236" s="1179"/>
      <c r="X236" s="1179"/>
      <c r="Y236" s="1179"/>
      <c r="Z236" s="1179"/>
      <c r="AA236" s="1179"/>
      <c r="AB236" s="1179"/>
      <c r="AC236" s="1179"/>
      <c r="AD236" s="1179"/>
      <c r="AE236" s="1179"/>
      <c r="AF236" s="1179"/>
      <c r="AJ236" s="1178"/>
    </row>
    <row r="237" spans="1:36" ht="18" customHeight="1">
      <c r="A237" s="1179"/>
      <c r="B237" s="1278" t="s">
        <v>1333</v>
      </c>
      <c r="C237" s="1179"/>
      <c r="D237" s="1179"/>
      <c r="E237" s="1179"/>
      <c r="F237" s="1179"/>
      <c r="G237" s="1179"/>
      <c r="H237" s="1179"/>
      <c r="I237" s="1179"/>
      <c r="J237" s="1179"/>
      <c r="K237" s="1179"/>
      <c r="L237" s="1190"/>
      <c r="M237" s="1179"/>
      <c r="N237" s="1179"/>
      <c r="O237" s="1179"/>
      <c r="P237" s="1179"/>
      <c r="Q237" s="1179"/>
      <c r="R237" s="1179"/>
      <c r="S237" s="1179"/>
      <c r="T237" s="1179"/>
      <c r="U237" s="1179"/>
      <c r="V237" s="1179"/>
      <c r="W237" s="1179"/>
      <c r="X237" s="1179"/>
      <c r="Y237" s="1179"/>
      <c r="Z237" s="1179"/>
      <c r="AA237" s="1179"/>
      <c r="AB237" s="1179"/>
      <c r="AC237" s="1179"/>
      <c r="AD237" s="1179"/>
      <c r="AE237" s="1179"/>
      <c r="AF237" s="1179"/>
      <c r="AJ237" s="1178"/>
    </row>
    <row r="238" spans="1:36" ht="18" customHeight="1">
      <c r="A238" s="1179"/>
      <c r="B238" s="1279" t="s">
        <v>1334</v>
      </c>
      <c r="C238" s="1179"/>
      <c r="D238" s="1179"/>
      <c r="E238" s="1179"/>
      <c r="F238" s="1179"/>
      <c r="G238" s="1179"/>
      <c r="H238" s="1179"/>
      <c r="I238" s="1179"/>
      <c r="J238" s="1179"/>
      <c r="K238" s="1179"/>
      <c r="L238" s="1190"/>
      <c r="M238" s="1179"/>
      <c r="N238" s="1179"/>
      <c r="O238" s="1179"/>
      <c r="P238" s="1179"/>
      <c r="Q238" s="1179"/>
      <c r="R238" s="1179"/>
      <c r="S238" s="1179"/>
      <c r="T238" s="1179"/>
      <c r="U238" s="1179"/>
      <c r="V238" s="1179"/>
      <c r="W238" s="1179"/>
      <c r="X238" s="1179"/>
      <c r="Y238" s="1179"/>
      <c r="Z238" s="1179"/>
      <c r="AA238" s="1179"/>
      <c r="AB238" s="1179"/>
      <c r="AC238" s="1179"/>
      <c r="AD238" s="1179"/>
      <c r="AE238" s="1179"/>
      <c r="AF238" s="1179"/>
      <c r="AJ238" s="1178"/>
    </row>
    <row r="239" spans="1:36" ht="18" customHeight="1">
      <c r="A239" s="1179"/>
      <c r="B239" s="1280" t="s">
        <v>1335</v>
      </c>
      <c r="C239" s="1179"/>
      <c r="D239" s="1179"/>
      <c r="E239" s="1179"/>
      <c r="F239" s="1179"/>
      <c r="G239" s="1179"/>
      <c r="H239" s="1179"/>
      <c r="I239" s="1179"/>
      <c r="J239" s="1179"/>
      <c r="K239" s="1179"/>
      <c r="L239" s="1190"/>
      <c r="M239" s="1179"/>
      <c r="N239" s="1179"/>
      <c r="O239" s="1179"/>
      <c r="P239" s="1179"/>
      <c r="Q239" s="1179"/>
      <c r="R239" s="1179"/>
      <c r="S239" s="1179"/>
      <c r="T239" s="1179"/>
      <c r="U239" s="1179"/>
      <c r="V239" s="1179"/>
      <c r="W239" s="1179"/>
      <c r="X239" s="1179"/>
      <c r="Y239" s="1179"/>
      <c r="Z239" s="1179"/>
      <c r="AA239" s="1179"/>
      <c r="AB239" s="1179"/>
      <c r="AC239" s="1179"/>
      <c r="AD239" s="1179"/>
      <c r="AE239" s="1179"/>
      <c r="AF239" s="1179"/>
      <c r="AJ239" s="1178"/>
    </row>
    <row r="240" spans="1:36" ht="18" customHeight="1" thickBot="1">
      <c r="A240" s="1179"/>
      <c r="B240" s="1281"/>
      <c r="C240" s="1282"/>
      <c r="D240" s="1282"/>
      <c r="E240" s="1282"/>
      <c r="F240" s="1282"/>
      <c r="G240" s="1282"/>
      <c r="H240" s="1282"/>
      <c r="I240" s="1282"/>
      <c r="J240" s="1282"/>
      <c r="K240" s="1282"/>
      <c r="L240" s="1283"/>
      <c r="M240" s="1179"/>
      <c r="N240" s="1179"/>
      <c r="O240" s="1179"/>
      <c r="P240" s="1179"/>
      <c r="Q240" s="1179"/>
      <c r="R240" s="1179"/>
      <c r="S240" s="1179"/>
      <c r="T240" s="1179"/>
      <c r="U240" s="1179"/>
      <c r="V240" s="1179"/>
      <c r="W240" s="1179"/>
      <c r="X240" s="1179"/>
      <c r="Y240" s="1179"/>
      <c r="Z240" s="1179"/>
      <c r="AA240" s="1179"/>
      <c r="AB240" s="1179"/>
      <c r="AC240" s="1179"/>
      <c r="AD240" s="1179"/>
      <c r="AE240" s="1179"/>
      <c r="AF240" s="1179"/>
      <c r="AJ240" s="1178"/>
    </row>
    <row r="241" spans="1:43" ht="18" customHeight="1">
      <c r="A241" s="1179"/>
      <c r="B241" s="1179"/>
      <c r="C241" s="1179"/>
      <c r="D241" s="1179"/>
      <c r="E241" s="1179"/>
      <c r="F241" s="1179"/>
      <c r="G241" s="1179"/>
      <c r="H241" s="1179"/>
      <c r="I241" s="1179"/>
      <c r="J241" s="1179"/>
      <c r="K241" s="1179"/>
      <c r="L241" s="1179"/>
      <c r="M241" s="1179"/>
      <c r="N241" s="1179"/>
      <c r="O241" s="1179"/>
      <c r="P241" s="1179"/>
      <c r="Q241" s="1179"/>
      <c r="R241" s="1179"/>
      <c r="S241" s="1179"/>
      <c r="T241" s="1179"/>
      <c r="U241" s="1179"/>
      <c r="V241" s="1179"/>
      <c r="W241" s="1179"/>
      <c r="X241" s="1179"/>
      <c r="Y241" s="1179"/>
      <c r="Z241" s="1179"/>
      <c r="AA241" s="1179"/>
      <c r="AB241" s="1179"/>
      <c r="AC241" s="1179"/>
      <c r="AD241" s="1179"/>
      <c r="AE241" s="1179"/>
      <c r="AF241" s="1179"/>
      <c r="AJ241" s="1178"/>
    </row>
    <row r="242" spans="1:43" ht="18" customHeight="1">
      <c r="A242" s="7754" t="s">
        <v>1336</v>
      </c>
      <c r="B242" s="7754"/>
      <c r="C242" s="7754"/>
      <c r="D242" s="7754"/>
      <c r="E242" s="7754"/>
      <c r="F242" s="7754"/>
      <c r="G242" s="7754"/>
      <c r="H242" s="7754"/>
      <c r="I242" s="7754"/>
      <c r="J242" s="7754"/>
      <c r="K242" s="7754"/>
      <c r="L242" s="7754"/>
      <c r="M242" s="7754"/>
      <c r="N242" s="7754"/>
      <c r="O242" s="7754"/>
      <c r="P242" s="7754"/>
      <c r="Q242" s="7754"/>
      <c r="R242" s="7754"/>
      <c r="S242" s="1176"/>
      <c r="T242" s="1176"/>
      <c r="U242" s="1176"/>
      <c r="V242" s="1176"/>
      <c r="W242" s="1176"/>
      <c r="X242" s="1176"/>
      <c r="Y242" s="1176"/>
      <c r="Z242" s="1176"/>
      <c r="AA242" s="1176"/>
      <c r="AB242" s="1176"/>
      <c r="AC242" s="1176"/>
      <c r="AD242" s="1176"/>
      <c r="AE242" s="1176"/>
      <c r="AF242" s="1176"/>
      <c r="AG242" s="1176"/>
      <c r="AH242" s="1176"/>
      <c r="AI242" s="1176"/>
      <c r="AJ242" s="1177"/>
      <c r="AK242" s="1176"/>
      <c r="AL242" s="1176"/>
      <c r="AM242" s="1176"/>
      <c r="AN242" s="1176"/>
      <c r="AO242" s="1176"/>
      <c r="AP242" s="1176"/>
      <c r="AQ242" s="1176"/>
    </row>
    <row r="243" spans="1:43" ht="18" customHeight="1">
      <c r="A243" s="7754"/>
      <c r="B243" s="7754"/>
      <c r="C243" s="7754"/>
      <c r="D243" s="7754"/>
      <c r="E243" s="7754"/>
      <c r="F243" s="7754"/>
      <c r="G243" s="7754"/>
      <c r="H243" s="7754"/>
      <c r="I243" s="7754"/>
      <c r="J243" s="7754"/>
      <c r="K243" s="7754"/>
      <c r="L243" s="7754"/>
      <c r="M243" s="7754"/>
      <c r="N243" s="7754"/>
      <c r="O243" s="7754"/>
      <c r="P243" s="7754"/>
      <c r="Q243" s="7754"/>
      <c r="R243" s="7754"/>
      <c r="S243" s="1176"/>
      <c r="T243" s="1176"/>
      <c r="U243" s="1176"/>
      <c r="V243" s="1176"/>
      <c r="W243" s="1176"/>
      <c r="X243" s="1176"/>
      <c r="Y243" s="1176"/>
      <c r="Z243" s="1176"/>
      <c r="AA243" s="1176"/>
      <c r="AB243" s="1176"/>
      <c r="AC243" s="1176"/>
      <c r="AD243" s="1176"/>
      <c r="AE243" s="1176"/>
      <c r="AF243" s="1176"/>
      <c r="AG243" s="1176"/>
      <c r="AH243" s="1176"/>
      <c r="AI243" s="1176"/>
      <c r="AJ243" s="1177"/>
      <c r="AK243" s="1176"/>
      <c r="AL243" s="1176"/>
      <c r="AM243" s="1176"/>
      <c r="AN243" s="1176"/>
      <c r="AO243" s="1176"/>
      <c r="AP243" s="1176"/>
      <c r="AQ243" s="1176"/>
    </row>
    <row r="244" spans="1:43" ht="18" customHeight="1">
      <c r="A244" s="1179"/>
      <c r="B244" s="1180"/>
      <c r="C244" s="1181"/>
      <c r="D244" s="1181"/>
      <c r="E244" s="1181"/>
      <c r="F244" s="1181"/>
      <c r="G244" s="1181"/>
      <c r="H244" s="1181"/>
      <c r="I244" s="1179"/>
      <c r="J244" s="1179"/>
      <c r="K244" s="1179"/>
      <c r="L244" s="1179"/>
      <c r="M244" s="1179"/>
      <c r="N244" s="1179"/>
      <c r="O244" s="1179"/>
      <c r="P244" s="1179"/>
      <c r="Q244" s="1179"/>
      <c r="R244" s="1179"/>
      <c r="S244" s="1176"/>
      <c r="T244" s="1176"/>
      <c r="U244" s="1176"/>
      <c r="V244" s="1176"/>
      <c r="W244" s="1176"/>
      <c r="X244" s="1176"/>
      <c r="Y244" s="1176"/>
      <c r="Z244" s="1176"/>
      <c r="AA244" s="1176"/>
      <c r="AB244" s="1176"/>
      <c r="AC244" s="1176"/>
      <c r="AD244" s="1176"/>
      <c r="AE244" s="1176"/>
      <c r="AF244" s="1176"/>
      <c r="AG244" s="1176"/>
      <c r="AH244" s="1176"/>
      <c r="AI244" s="1176"/>
      <c r="AJ244" s="1177"/>
      <c r="AK244" s="1176"/>
      <c r="AL244" s="1176"/>
      <c r="AM244" s="1176"/>
      <c r="AN244" s="1176"/>
      <c r="AO244" s="1176"/>
      <c r="AP244" s="1176"/>
      <c r="AQ244" s="1176"/>
    </row>
    <row r="245" spans="1:43" ht="18" customHeight="1">
      <c r="A245" s="1179"/>
      <c r="B245" s="1284" t="s">
        <v>1337</v>
      </c>
      <c r="C245" s="1181"/>
      <c r="D245" s="1181"/>
      <c r="E245" s="1181"/>
      <c r="F245" s="1181"/>
      <c r="G245" s="1181"/>
      <c r="H245" s="1181"/>
      <c r="I245" s="1179"/>
      <c r="J245" s="1179"/>
      <c r="K245" s="1179"/>
      <c r="L245" s="1179"/>
      <c r="M245" s="1179"/>
      <c r="N245" s="1179"/>
      <c r="O245" s="1179"/>
      <c r="P245" s="1179"/>
      <c r="Q245" s="1179"/>
      <c r="R245" s="1179"/>
      <c r="S245" s="1176"/>
      <c r="T245" s="1176"/>
      <c r="U245" s="1176"/>
      <c r="V245" s="1176"/>
      <c r="W245" s="1176"/>
      <c r="X245" s="1176"/>
      <c r="Y245" s="1176"/>
      <c r="Z245" s="1176"/>
      <c r="AA245" s="1176"/>
      <c r="AB245" s="1176"/>
      <c r="AC245" s="1176"/>
      <c r="AD245" s="1176"/>
      <c r="AE245" s="1176"/>
      <c r="AF245" s="1176"/>
      <c r="AG245" s="1176"/>
      <c r="AH245" s="1176"/>
      <c r="AI245" s="1176"/>
      <c r="AJ245" s="1177"/>
      <c r="AK245" s="1176"/>
      <c r="AL245" s="1176"/>
      <c r="AM245" s="1176"/>
      <c r="AN245" s="1176"/>
      <c r="AO245" s="1176"/>
      <c r="AP245" s="1176"/>
      <c r="AQ245" s="1176"/>
    </row>
    <row r="246" spans="1:43" ht="18" customHeight="1">
      <c r="A246" s="1179"/>
      <c r="B246" s="1284"/>
      <c r="C246" s="1181"/>
      <c r="D246" s="1181"/>
      <c r="E246" s="1181"/>
      <c r="F246" s="1181"/>
      <c r="G246" s="1181"/>
      <c r="H246" s="1181"/>
      <c r="I246" s="1179"/>
      <c r="J246" s="1179"/>
      <c r="K246" s="1179"/>
      <c r="L246" s="1179"/>
      <c r="M246" s="1179"/>
      <c r="N246" s="7776" t="s">
        <v>1338</v>
      </c>
      <c r="O246" s="7777"/>
      <c r="P246" s="7777"/>
      <c r="Q246" s="7778"/>
      <c r="R246" s="1179"/>
      <c r="S246" s="1176"/>
      <c r="T246" s="1176"/>
      <c r="U246" s="1176"/>
      <c r="V246" s="1176"/>
      <c r="W246" s="1176"/>
      <c r="X246" s="1176"/>
      <c r="Y246" s="1176"/>
      <c r="Z246" s="1176"/>
      <c r="AA246" s="1176"/>
      <c r="AB246" s="1176"/>
      <c r="AC246" s="1176"/>
      <c r="AD246" s="1176"/>
      <c r="AE246" s="1176"/>
      <c r="AF246" s="1176"/>
      <c r="AG246" s="1176"/>
      <c r="AH246" s="1176"/>
      <c r="AI246" s="1176"/>
      <c r="AJ246" s="1177"/>
      <c r="AK246" s="1176"/>
      <c r="AL246" s="1176"/>
      <c r="AM246" s="1176"/>
      <c r="AN246" s="1176"/>
      <c r="AO246" s="1176"/>
      <c r="AP246" s="1176"/>
      <c r="AQ246" s="1176"/>
    </row>
    <row r="247" spans="1:43" ht="18" customHeight="1">
      <c r="A247" s="1179"/>
      <c r="B247" s="1179"/>
      <c r="C247" s="1284" t="s">
        <v>1339</v>
      </c>
      <c r="D247" s="1181"/>
      <c r="E247" s="1181"/>
      <c r="F247" s="1181"/>
      <c r="G247" s="1181"/>
      <c r="H247" s="1181"/>
      <c r="I247" s="1179"/>
      <c r="J247" s="1179"/>
      <c r="K247" s="1179"/>
      <c r="L247" s="1179"/>
      <c r="M247" s="1179"/>
      <c r="N247" s="7779"/>
      <c r="O247" s="7780"/>
      <c r="P247" s="7780"/>
      <c r="Q247" s="7781"/>
      <c r="R247" s="1179"/>
      <c r="S247" s="1176"/>
      <c r="T247" s="1176"/>
      <c r="U247" s="1176"/>
      <c r="V247" s="1176"/>
      <c r="W247" s="1176"/>
      <c r="X247" s="1176"/>
      <c r="Y247" s="1176"/>
      <c r="Z247" s="1176"/>
      <c r="AA247" s="1176"/>
      <c r="AB247" s="1176"/>
      <c r="AC247" s="1176"/>
      <c r="AD247" s="1176"/>
      <c r="AE247" s="1176"/>
      <c r="AF247" s="1176"/>
      <c r="AG247" s="1176"/>
      <c r="AH247" s="1176"/>
      <c r="AI247" s="1176"/>
      <c r="AJ247" s="1177"/>
      <c r="AK247" s="1176"/>
      <c r="AL247" s="1176"/>
      <c r="AM247" s="1176"/>
      <c r="AN247" s="1176"/>
      <c r="AO247" s="1176"/>
      <c r="AP247" s="1176"/>
      <c r="AQ247" s="1176"/>
    </row>
    <row r="248" spans="1:43" ht="18" customHeight="1">
      <c r="A248" s="1179"/>
      <c r="B248" s="1179"/>
      <c r="C248" s="1284"/>
      <c r="D248" s="1181"/>
      <c r="E248" s="1181"/>
      <c r="F248" s="1181"/>
      <c r="G248" s="1181"/>
      <c r="H248" s="1181"/>
      <c r="I248" s="1179"/>
      <c r="J248" s="1179"/>
      <c r="K248" s="1179"/>
      <c r="L248" s="1179"/>
      <c r="M248" s="1179"/>
      <c r="N248" s="7779"/>
      <c r="O248" s="7780"/>
      <c r="P248" s="7780"/>
      <c r="Q248" s="7781"/>
      <c r="R248" s="1179"/>
      <c r="S248" s="1176"/>
      <c r="T248" s="1176"/>
      <c r="U248" s="1176"/>
      <c r="V248" s="1176"/>
      <c r="W248" s="1176"/>
      <c r="X248" s="1176"/>
      <c r="Y248" s="1176"/>
      <c r="Z248" s="1176"/>
      <c r="AA248" s="1176"/>
      <c r="AB248" s="1176"/>
      <c r="AC248" s="1176"/>
      <c r="AD248" s="1176"/>
      <c r="AE248" s="1176"/>
      <c r="AF248" s="1176"/>
      <c r="AG248" s="1176"/>
      <c r="AH248" s="1176"/>
      <c r="AI248" s="1176"/>
      <c r="AJ248" s="1177"/>
      <c r="AK248" s="1176"/>
      <c r="AL248" s="1176"/>
      <c r="AM248" s="1176"/>
      <c r="AN248" s="1176"/>
      <c r="AO248" s="1176"/>
      <c r="AP248" s="1176"/>
      <c r="AQ248" s="1176"/>
    </row>
    <row r="249" spans="1:43" ht="18" customHeight="1">
      <c r="A249" s="1179"/>
      <c r="B249" s="1180"/>
      <c r="C249" s="1181"/>
      <c r="D249" s="1181"/>
      <c r="E249" s="1181"/>
      <c r="F249" s="1179"/>
      <c r="G249" s="1285" t="s">
        <v>1340</v>
      </c>
      <c r="H249" s="1286" t="str">
        <f>D286</f>
        <v xml:space="preserve">Conforme </v>
      </c>
      <c r="I249" s="1179"/>
      <c r="J249" s="1179"/>
      <c r="K249" s="1287" t="str">
        <f>E286</f>
        <v>Non Conforme</v>
      </c>
      <c r="L249" s="1179"/>
      <c r="M249" s="1179"/>
      <c r="N249" s="7779"/>
      <c r="O249" s="7780"/>
      <c r="P249" s="7780"/>
      <c r="Q249" s="7781"/>
      <c r="R249" s="1179"/>
      <c r="S249" s="1176"/>
      <c r="T249" s="1176"/>
      <c r="U249" s="1176"/>
      <c r="V249" s="1176"/>
      <c r="W249" s="1176"/>
      <c r="X249" s="1176"/>
      <c r="Y249" s="1176"/>
      <c r="Z249" s="1176"/>
      <c r="AA249" s="1176"/>
      <c r="AB249" s="1176"/>
      <c r="AC249" s="1176"/>
      <c r="AD249" s="1176"/>
      <c r="AE249" s="1176"/>
      <c r="AF249" s="1176"/>
      <c r="AG249" s="1176"/>
      <c r="AH249" s="1176"/>
      <c r="AI249" s="1176"/>
      <c r="AJ249" s="1177"/>
      <c r="AK249" s="1176"/>
      <c r="AL249" s="1176"/>
      <c r="AM249" s="1176"/>
      <c r="AN249" s="1176"/>
      <c r="AO249" s="1176"/>
      <c r="AP249" s="1176"/>
      <c r="AQ249" s="1176"/>
    </row>
    <row r="250" spans="1:43" ht="18" customHeight="1">
      <c r="A250" s="1179"/>
      <c r="B250" s="1180"/>
      <c r="C250" s="1179"/>
      <c r="D250" s="1181"/>
      <c r="E250" s="1181"/>
      <c r="F250" s="1179"/>
      <c r="G250" s="1288" t="s">
        <v>1341</v>
      </c>
      <c r="H250" s="1289">
        <f>T297</f>
        <v>0</v>
      </c>
      <c r="I250" s="1179"/>
      <c r="J250" s="1179"/>
      <c r="K250" s="1289">
        <f>AA297</f>
        <v>0</v>
      </c>
      <c r="L250" s="1179"/>
      <c r="M250" s="1179"/>
      <c r="N250" s="7779"/>
      <c r="O250" s="7780"/>
      <c r="P250" s="7780"/>
      <c r="Q250" s="7781"/>
      <c r="R250" s="1179"/>
      <c r="S250" s="1176"/>
      <c r="T250" s="1176"/>
      <c r="U250" s="1176"/>
      <c r="V250" s="1176"/>
      <c r="W250" s="1176"/>
      <c r="X250" s="1176"/>
      <c r="Y250" s="1176"/>
      <c r="Z250" s="1176"/>
      <c r="AA250" s="1176"/>
      <c r="AB250" s="1176"/>
      <c r="AC250" s="1176"/>
      <c r="AD250" s="1176"/>
      <c r="AE250" s="1176"/>
      <c r="AF250" s="1176"/>
      <c r="AG250" s="1176"/>
      <c r="AH250" s="1176"/>
      <c r="AI250" s="1176"/>
      <c r="AJ250" s="1177"/>
      <c r="AK250" s="1176"/>
      <c r="AL250" s="1176"/>
      <c r="AM250" s="1176"/>
      <c r="AN250" s="1176"/>
      <c r="AO250" s="1176"/>
      <c r="AP250" s="1176"/>
      <c r="AQ250" s="1176"/>
    </row>
    <row r="251" spans="1:43" ht="18" customHeight="1">
      <c r="A251" s="1179"/>
      <c r="B251" s="1180"/>
      <c r="C251" s="1179"/>
      <c r="D251" s="1181"/>
      <c r="E251" s="1181"/>
      <c r="F251" s="1179"/>
      <c r="G251" s="1179"/>
      <c r="H251" s="1179"/>
      <c r="I251" s="1179"/>
      <c r="J251" s="1179"/>
      <c r="K251" s="1179"/>
      <c r="L251" s="1179"/>
      <c r="M251" s="1179"/>
      <c r="N251" s="7782"/>
      <c r="O251" s="7783"/>
      <c r="P251" s="7783"/>
      <c r="Q251" s="7784"/>
      <c r="R251" s="1179"/>
      <c r="S251" s="1176"/>
      <c r="T251" s="1176"/>
      <c r="U251" s="1176"/>
      <c r="V251" s="1176"/>
      <c r="W251" s="1176"/>
      <c r="X251" s="1176"/>
      <c r="Y251" s="1176"/>
      <c r="Z251" s="1176"/>
      <c r="AA251" s="1176"/>
      <c r="AB251" s="1176"/>
      <c r="AC251" s="1176"/>
      <c r="AD251" s="1176"/>
      <c r="AE251" s="1176"/>
      <c r="AF251" s="1176"/>
      <c r="AG251" s="1176"/>
      <c r="AH251" s="1176"/>
      <c r="AI251" s="1176"/>
      <c r="AJ251" s="1177"/>
      <c r="AK251" s="1176"/>
      <c r="AL251" s="1176"/>
      <c r="AM251" s="1176"/>
      <c r="AN251" s="1176"/>
      <c r="AO251" s="1176"/>
      <c r="AP251" s="1176"/>
      <c r="AQ251" s="1176"/>
    </row>
    <row r="252" spans="1:43" ht="18" customHeight="1">
      <c r="A252" s="1179"/>
      <c r="B252" s="1179"/>
      <c r="C252" s="1179"/>
      <c r="D252" s="1179"/>
      <c r="E252" s="1179"/>
      <c r="F252" s="1210"/>
      <c r="G252" s="1290" t="s">
        <v>1342</v>
      </c>
      <c r="H252" s="1291">
        <f>AH297</f>
        <v>0</v>
      </c>
      <c r="I252" s="1179"/>
      <c r="J252" s="1179"/>
      <c r="K252" s="1179"/>
      <c r="L252" s="1179"/>
      <c r="M252" s="1179"/>
      <c r="N252" s="1179"/>
      <c r="O252" s="1179"/>
      <c r="P252" s="1179"/>
      <c r="Q252" s="1179"/>
      <c r="R252" s="1179"/>
      <c r="S252" s="1176"/>
      <c r="T252" s="1176"/>
      <c r="U252" s="1176"/>
      <c r="V252" s="1176"/>
      <c r="W252" s="1176"/>
      <c r="X252" s="1176"/>
      <c r="Y252" s="1176"/>
      <c r="Z252" s="1176"/>
      <c r="AA252" s="1176"/>
      <c r="AB252" s="1176"/>
      <c r="AC252" s="1176"/>
      <c r="AD252" s="1176"/>
      <c r="AE252" s="1176"/>
      <c r="AF252" s="1176"/>
      <c r="AG252" s="1176"/>
      <c r="AH252" s="1176"/>
      <c r="AI252" s="1176"/>
      <c r="AJ252" s="1177"/>
      <c r="AK252" s="1176"/>
      <c r="AL252" s="1176"/>
      <c r="AM252" s="1176"/>
      <c r="AN252" s="1176"/>
      <c r="AO252" s="1176"/>
      <c r="AP252" s="1176"/>
      <c r="AQ252" s="1176"/>
    </row>
    <row r="253" spans="1:43" ht="18" customHeight="1">
      <c r="A253" s="1179"/>
      <c r="B253" s="1180"/>
      <c r="C253" s="1181"/>
      <c r="D253" s="1181"/>
      <c r="E253" s="1181"/>
      <c r="F253" s="1181"/>
      <c r="G253" s="1181"/>
      <c r="H253" s="1181"/>
      <c r="I253" s="1179"/>
      <c r="J253" s="1179"/>
      <c r="K253" s="1179"/>
      <c r="L253" s="1179"/>
      <c r="M253" s="1179"/>
      <c r="N253" s="1179"/>
      <c r="O253" s="1179"/>
      <c r="P253" s="1179"/>
      <c r="Q253" s="1179"/>
      <c r="R253" s="1179"/>
      <c r="S253" s="1176"/>
      <c r="T253" s="1176"/>
      <c r="U253" s="1176"/>
      <c r="V253" s="1176"/>
      <c r="W253" s="1176"/>
      <c r="X253" s="1176"/>
      <c r="Y253" s="1176"/>
      <c r="Z253" s="1176"/>
      <c r="AA253" s="1176"/>
      <c r="AB253" s="1176"/>
      <c r="AC253" s="1176"/>
      <c r="AD253" s="1176"/>
      <c r="AE253" s="1176"/>
      <c r="AF253" s="1176"/>
      <c r="AG253" s="1176"/>
      <c r="AH253" s="1176"/>
      <c r="AI253" s="1176"/>
      <c r="AJ253" s="1177"/>
      <c r="AK253" s="1176"/>
      <c r="AL253" s="1176"/>
      <c r="AM253" s="1176"/>
      <c r="AN253" s="1176"/>
      <c r="AO253" s="1176"/>
      <c r="AP253" s="1176"/>
      <c r="AQ253" s="1176"/>
    </row>
    <row r="254" spans="1:43" ht="18" customHeight="1" thickBot="1">
      <c r="A254" s="1179"/>
      <c r="B254" s="1179"/>
      <c r="C254" s="1181"/>
      <c r="D254" s="1181"/>
      <c r="E254" s="1181"/>
      <c r="F254" s="1181"/>
      <c r="G254" s="1181"/>
      <c r="H254" s="1179"/>
      <c r="I254" s="1179"/>
      <c r="J254" s="1179"/>
      <c r="K254" s="1179"/>
      <c r="L254" s="1179"/>
      <c r="M254" s="1179"/>
      <c r="N254" s="1179"/>
      <c r="O254" s="1179"/>
      <c r="P254" s="1179"/>
      <c r="Q254" s="1179"/>
      <c r="R254" s="1179"/>
      <c r="S254" s="1176"/>
      <c r="T254" s="1176"/>
      <c r="U254" s="1176"/>
      <c r="V254" s="1176"/>
      <c r="W254" s="1176"/>
      <c r="X254" s="1176"/>
      <c r="Y254" s="1176"/>
      <c r="Z254" s="1176"/>
      <c r="AA254" s="1176"/>
      <c r="AB254" s="1176"/>
      <c r="AC254" s="1176"/>
      <c r="AD254" s="1176"/>
      <c r="AE254" s="1176"/>
      <c r="AF254" s="1176"/>
      <c r="AG254" s="1176"/>
      <c r="AH254" s="1176"/>
      <c r="AI254" s="1176"/>
      <c r="AJ254" s="1177"/>
      <c r="AK254" s="1176"/>
      <c r="AL254" s="1176"/>
      <c r="AM254" s="1176"/>
      <c r="AN254" s="1176"/>
      <c r="AO254" s="1176"/>
      <c r="AP254" s="1176"/>
      <c r="AQ254" s="1176"/>
    </row>
    <row r="255" spans="1:43" ht="18" customHeight="1">
      <c r="A255" s="1179"/>
      <c r="B255" s="1292"/>
      <c r="C255" s="1293"/>
      <c r="D255" s="1293"/>
      <c r="E255" s="1293"/>
      <c r="F255" s="1293"/>
      <c r="G255" s="1293"/>
      <c r="H255" s="1294"/>
      <c r="I255" s="1294"/>
      <c r="J255" s="1294"/>
      <c r="K255" s="1294"/>
      <c r="L255" s="1294"/>
      <c r="M255" s="1294"/>
      <c r="N255" s="1294"/>
      <c r="O255" s="1294"/>
      <c r="P255" s="1294"/>
      <c r="Q255" s="1294"/>
      <c r="R255" s="1186"/>
      <c r="S255" s="1176"/>
      <c r="T255" s="1176"/>
      <c r="U255" s="1176"/>
      <c r="V255" s="1176"/>
      <c r="W255" s="1176"/>
      <c r="X255" s="1176"/>
      <c r="Y255" s="1176"/>
      <c r="Z255" s="1176"/>
      <c r="AA255" s="1176"/>
      <c r="AB255" s="1176"/>
      <c r="AC255" s="1176"/>
      <c r="AD255" s="1176"/>
      <c r="AE255" s="1176"/>
      <c r="AF255" s="1176"/>
      <c r="AG255" s="1176"/>
      <c r="AH255" s="1176"/>
      <c r="AI255" s="1176"/>
      <c r="AJ255" s="1177"/>
      <c r="AK255" s="1176"/>
      <c r="AL255" s="1176"/>
      <c r="AM255" s="1176"/>
      <c r="AN255" s="1176"/>
      <c r="AO255" s="1176"/>
      <c r="AP255" s="1176"/>
      <c r="AQ255" s="1176"/>
    </row>
    <row r="256" spans="1:43" ht="18" customHeight="1">
      <c r="A256" s="1179"/>
      <c r="B256" s="1207"/>
      <c r="C256" s="1295" t="s">
        <v>1343</v>
      </c>
      <c r="D256" s="1181"/>
      <c r="E256" s="1181"/>
      <c r="F256" s="1181"/>
      <c r="G256" s="1181"/>
      <c r="H256" s="1179"/>
      <c r="I256" s="1179"/>
      <c r="J256" s="1179"/>
      <c r="K256" s="1179"/>
      <c r="L256" s="1179"/>
      <c r="M256" s="1179"/>
      <c r="N256" s="1179"/>
      <c r="O256" s="1179"/>
      <c r="P256" s="1179"/>
      <c r="Q256" s="1179"/>
      <c r="R256" s="1190"/>
      <c r="S256" s="1176"/>
      <c r="T256" s="1176"/>
      <c r="U256" s="1176"/>
      <c r="V256" s="1176"/>
      <c r="W256" s="1176"/>
      <c r="X256" s="1176"/>
      <c r="Y256" s="1176"/>
      <c r="Z256" s="1176"/>
      <c r="AA256" s="1176"/>
      <c r="AB256" s="1176"/>
      <c r="AC256" s="1176"/>
      <c r="AD256" s="1176"/>
      <c r="AE256" s="1176"/>
      <c r="AF256" s="1176"/>
      <c r="AG256" s="1176"/>
      <c r="AH256" s="1176"/>
      <c r="AI256" s="1176"/>
      <c r="AJ256" s="1177"/>
      <c r="AK256" s="1176"/>
      <c r="AL256" s="1176"/>
      <c r="AM256" s="1176"/>
      <c r="AN256" s="1176"/>
      <c r="AO256" s="1176"/>
      <c r="AP256" s="1176"/>
      <c r="AQ256" s="1176"/>
    </row>
    <row r="257" spans="1:43" ht="18" customHeight="1">
      <c r="A257" s="1179"/>
      <c r="B257" s="1207"/>
      <c r="C257" s="1201" t="s">
        <v>1344</v>
      </c>
      <c r="D257" s="1181"/>
      <c r="E257" s="1181"/>
      <c r="F257" s="1181"/>
      <c r="G257" s="1181"/>
      <c r="H257" s="1179"/>
      <c r="I257" s="1179"/>
      <c r="J257" s="1179"/>
      <c r="K257" s="1179"/>
      <c r="L257" s="1179"/>
      <c r="M257" s="1179"/>
      <c r="N257" s="1179"/>
      <c r="O257" s="1179"/>
      <c r="P257" s="1179"/>
      <c r="Q257" s="1179"/>
      <c r="R257" s="1190"/>
      <c r="S257" s="1176"/>
      <c r="T257" s="1176"/>
      <c r="U257" s="1176"/>
      <c r="V257" s="1176"/>
      <c r="W257" s="1176"/>
      <c r="X257" s="1176"/>
      <c r="Y257" s="1176"/>
      <c r="Z257" s="1176"/>
      <c r="AA257" s="1176"/>
      <c r="AB257" s="1176"/>
      <c r="AC257" s="1176"/>
      <c r="AD257" s="1176"/>
      <c r="AE257" s="1176"/>
      <c r="AF257" s="1176"/>
      <c r="AG257" s="1176"/>
      <c r="AH257" s="1176"/>
      <c r="AI257" s="1176"/>
      <c r="AJ257" s="1177"/>
      <c r="AK257" s="1176"/>
      <c r="AL257" s="1176"/>
      <c r="AM257" s="1176"/>
      <c r="AN257" s="1176"/>
      <c r="AO257" s="1176"/>
      <c r="AP257" s="1176"/>
      <c r="AQ257" s="1176"/>
    </row>
    <row r="258" spans="1:43" ht="18" customHeight="1">
      <c r="A258" s="1179"/>
      <c r="B258" s="1207"/>
      <c r="C258" s="1295"/>
      <c r="D258" s="1181"/>
      <c r="E258" s="1181"/>
      <c r="F258" s="1181"/>
      <c r="G258" s="1181"/>
      <c r="H258" s="1179"/>
      <c r="I258" s="1179"/>
      <c r="J258" s="1179"/>
      <c r="K258" s="1179"/>
      <c r="L258" s="1179"/>
      <c r="M258" s="1179"/>
      <c r="N258" s="1179"/>
      <c r="O258" s="1179"/>
      <c r="P258" s="1179"/>
      <c r="Q258" s="1179"/>
      <c r="R258" s="1190"/>
      <c r="S258" s="1176"/>
      <c r="T258" s="1176"/>
      <c r="U258" s="1176"/>
      <c r="V258" s="1176"/>
      <c r="W258" s="1176"/>
      <c r="X258" s="1176"/>
      <c r="Y258" s="1176"/>
      <c r="Z258" s="1176"/>
      <c r="AA258" s="1176"/>
      <c r="AB258" s="1176"/>
      <c r="AC258" s="1176"/>
      <c r="AD258" s="1176"/>
      <c r="AE258" s="1176"/>
      <c r="AF258" s="1176"/>
      <c r="AG258" s="1176"/>
      <c r="AH258" s="1176"/>
      <c r="AI258" s="1176"/>
      <c r="AJ258" s="1177"/>
      <c r="AK258" s="1176"/>
      <c r="AL258" s="1176"/>
      <c r="AM258" s="1176"/>
      <c r="AN258" s="1176"/>
      <c r="AO258" s="1176"/>
      <c r="AP258" s="1176"/>
      <c r="AQ258" s="1176"/>
    </row>
    <row r="259" spans="1:43" ht="18" customHeight="1">
      <c r="A259" s="1179"/>
      <c r="B259" s="1296" t="s">
        <v>1182</v>
      </c>
      <c r="C259" s="1297" t="s">
        <v>1345</v>
      </c>
      <c r="D259" s="1181"/>
      <c r="E259" s="1202" t="s">
        <v>1184</v>
      </c>
      <c r="F259" s="1297" t="s">
        <v>1346</v>
      </c>
      <c r="G259" s="1297"/>
      <c r="H259" s="1179"/>
      <c r="I259" s="1202" t="s">
        <v>1240</v>
      </c>
      <c r="J259" s="1298" t="s">
        <v>1183</v>
      </c>
      <c r="K259" s="1299"/>
      <c r="L259" s="1299"/>
      <c r="M259" s="1179"/>
      <c r="N259" s="1300" t="s">
        <v>1241</v>
      </c>
      <c r="O259" s="1298" t="s">
        <v>1222</v>
      </c>
      <c r="P259" s="1299"/>
      <c r="Q259" s="1299"/>
      <c r="R259" s="1301"/>
      <c r="S259" s="1176"/>
      <c r="T259" s="1176"/>
      <c r="U259" s="1176"/>
      <c r="V259" s="1176"/>
      <c r="W259" s="1176"/>
      <c r="X259" s="1176"/>
      <c r="Y259" s="1176"/>
      <c r="Z259" s="1176"/>
      <c r="AA259" s="1176"/>
      <c r="AB259" s="1176"/>
      <c r="AC259" s="1176"/>
      <c r="AD259" s="1176"/>
      <c r="AE259" s="1176"/>
      <c r="AF259" s="1176"/>
      <c r="AG259" s="1176"/>
      <c r="AH259" s="1176"/>
      <c r="AI259" s="1176"/>
      <c r="AJ259" s="1177"/>
      <c r="AK259" s="1176"/>
      <c r="AL259" s="1176"/>
      <c r="AM259" s="1176"/>
      <c r="AN259" s="1176"/>
      <c r="AO259" s="1176"/>
      <c r="AP259" s="1176"/>
      <c r="AQ259" s="1176"/>
    </row>
    <row r="260" spans="1:43" ht="18" customHeight="1">
      <c r="A260" s="1179"/>
      <c r="B260" s="1296" t="s">
        <v>1221</v>
      </c>
      <c r="C260" s="1297" t="s">
        <v>1347</v>
      </c>
      <c r="D260" s="1181"/>
      <c r="E260" s="1202" t="s">
        <v>1223</v>
      </c>
      <c r="F260" s="1297" t="s">
        <v>1348</v>
      </c>
      <c r="G260" s="1297"/>
      <c r="H260" s="1179"/>
      <c r="I260" s="1202" t="s">
        <v>1249</v>
      </c>
      <c r="J260" s="1298" t="s">
        <v>1349</v>
      </c>
      <c r="K260" s="1299"/>
      <c r="L260" s="1299"/>
      <c r="M260" s="1179"/>
      <c r="N260" s="1202" t="s">
        <v>1261</v>
      </c>
      <c r="O260" s="1298" t="s">
        <v>1224</v>
      </c>
      <c r="P260" s="1299"/>
      <c r="Q260" s="1299"/>
      <c r="R260" s="1301"/>
      <c r="S260" s="1176"/>
      <c r="T260" s="1176"/>
      <c r="U260" s="1176"/>
      <c r="V260" s="1176"/>
      <c r="W260" s="1176"/>
      <c r="X260" s="1176"/>
      <c r="Y260" s="1176"/>
      <c r="Z260" s="1176"/>
      <c r="AA260" s="1176"/>
      <c r="AB260" s="1176"/>
      <c r="AC260" s="1176"/>
      <c r="AD260" s="1176"/>
      <c r="AE260" s="1176"/>
      <c r="AF260" s="1176"/>
      <c r="AG260" s="1176"/>
      <c r="AH260" s="1176"/>
      <c r="AI260" s="1176"/>
      <c r="AJ260" s="1177"/>
      <c r="AK260" s="1176"/>
      <c r="AL260" s="1176"/>
      <c r="AM260" s="1176"/>
      <c r="AN260" s="1176"/>
      <c r="AO260" s="1176"/>
      <c r="AP260" s="1176"/>
      <c r="AQ260" s="1176"/>
    </row>
    <row r="261" spans="1:43" ht="18" customHeight="1" thickBot="1">
      <c r="A261" s="1179"/>
      <c r="B261" s="1302"/>
      <c r="C261" s="1282"/>
      <c r="D261" s="1303"/>
      <c r="E261" s="1303"/>
      <c r="F261" s="1304"/>
      <c r="G261" s="1282"/>
      <c r="H261" s="1282"/>
      <c r="I261" s="1282"/>
      <c r="J261" s="1282"/>
      <c r="K261" s="1304"/>
      <c r="L261" s="1282"/>
      <c r="M261" s="1282"/>
      <c r="N261" s="1282"/>
      <c r="O261" s="1304"/>
      <c r="P261" s="1282"/>
      <c r="Q261" s="1282"/>
      <c r="R261" s="1283"/>
      <c r="S261" s="1176"/>
      <c r="T261" s="1176"/>
      <c r="U261" s="1176"/>
      <c r="V261" s="1176"/>
      <c r="W261" s="1176"/>
      <c r="X261" s="1176"/>
      <c r="Y261" s="1176"/>
      <c r="Z261" s="1176"/>
      <c r="AA261" s="1176"/>
      <c r="AB261" s="1176"/>
      <c r="AC261" s="1176"/>
      <c r="AD261" s="1176"/>
      <c r="AE261" s="1176"/>
      <c r="AF261" s="1176"/>
      <c r="AG261" s="1176"/>
      <c r="AH261" s="1176"/>
      <c r="AI261" s="1176"/>
      <c r="AJ261" s="1177"/>
      <c r="AK261" s="1176"/>
      <c r="AL261" s="1176"/>
      <c r="AM261" s="1176"/>
      <c r="AN261" s="1176"/>
      <c r="AO261" s="1176"/>
      <c r="AP261" s="1176"/>
      <c r="AQ261" s="1176"/>
    </row>
    <row r="262" spans="1:43" ht="18" customHeight="1" thickBot="1">
      <c r="A262" s="1179"/>
      <c r="B262" s="1179"/>
      <c r="C262" s="1179"/>
      <c r="D262" s="1179"/>
      <c r="E262" s="1181"/>
      <c r="F262" s="1179"/>
      <c r="G262" s="1179"/>
      <c r="H262" s="1179"/>
      <c r="I262" s="1179"/>
      <c r="J262" s="1179"/>
      <c r="K262" s="1179"/>
      <c r="L262" s="1179"/>
      <c r="M262" s="1179"/>
      <c r="N262" s="1179"/>
      <c r="O262" s="1179"/>
      <c r="P262" s="1179"/>
      <c r="Q262" s="1179"/>
      <c r="R262" s="1179"/>
      <c r="S262" s="1176"/>
      <c r="T262" s="1176"/>
      <c r="U262" s="1176"/>
      <c r="V262" s="1176"/>
      <c r="W262" s="1176"/>
      <c r="X262" s="1176"/>
      <c r="Y262" s="1176"/>
      <c r="Z262" s="1176"/>
      <c r="AA262" s="1176"/>
      <c r="AB262" s="1176"/>
      <c r="AC262" s="1176"/>
      <c r="AD262" s="1176"/>
      <c r="AE262" s="1176"/>
      <c r="AF262" s="1176"/>
      <c r="AG262" s="1176"/>
      <c r="AH262" s="1176"/>
      <c r="AI262" s="1176"/>
      <c r="AJ262" s="1177"/>
      <c r="AK262" s="1176"/>
      <c r="AL262" s="1176"/>
      <c r="AM262" s="1176"/>
      <c r="AN262" s="1176"/>
      <c r="AO262" s="1176"/>
      <c r="AP262" s="1176"/>
      <c r="AQ262" s="1176"/>
    </row>
    <row r="263" spans="1:43" ht="18" customHeight="1">
      <c r="A263" s="1179"/>
      <c r="B263" s="1292"/>
      <c r="C263" s="1294"/>
      <c r="D263" s="1294"/>
      <c r="E263" s="1293"/>
      <c r="F263" s="1294"/>
      <c r="G263" s="1294"/>
      <c r="H263" s="1294"/>
      <c r="I263" s="1294"/>
      <c r="J263" s="1294"/>
      <c r="K263" s="1294"/>
      <c r="L263" s="1294"/>
      <c r="M263" s="1294"/>
      <c r="N263" s="1294"/>
      <c r="O263" s="1294"/>
      <c r="P263" s="1294"/>
      <c r="Q263" s="1294"/>
      <c r="R263" s="1186"/>
      <c r="S263" s="1176"/>
      <c r="T263" s="1176"/>
      <c r="U263" s="1176"/>
      <c r="V263" s="1176"/>
      <c r="W263" s="1176"/>
      <c r="X263" s="1176"/>
      <c r="Y263" s="1176"/>
      <c r="Z263" s="1176"/>
      <c r="AA263" s="1176"/>
      <c r="AB263" s="1176"/>
      <c r="AC263" s="1176"/>
      <c r="AD263" s="1176"/>
      <c r="AE263" s="1176"/>
      <c r="AF263" s="1176"/>
      <c r="AG263" s="1176"/>
      <c r="AH263" s="1176"/>
      <c r="AI263" s="1176"/>
      <c r="AJ263" s="1177"/>
      <c r="AK263" s="1176"/>
      <c r="AL263" s="1176"/>
      <c r="AM263" s="1176"/>
      <c r="AN263" s="1176"/>
      <c r="AO263" s="1176"/>
      <c r="AP263" s="1176"/>
      <c r="AQ263" s="1176"/>
    </row>
    <row r="264" spans="1:43" ht="18" customHeight="1">
      <c r="A264" s="1179"/>
      <c r="B264" s="1207"/>
      <c r="C264" s="1305" t="s">
        <v>1350</v>
      </c>
      <c r="D264" s="1179"/>
      <c r="E264" s="1181"/>
      <c r="F264" s="1179"/>
      <c r="G264" s="1179"/>
      <c r="H264" s="1179"/>
      <c r="I264" s="1179"/>
      <c r="J264" s="1179"/>
      <c r="K264" s="1179"/>
      <c r="L264" s="1179"/>
      <c r="M264" s="1179"/>
      <c r="N264" s="1179"/>
      <c r="O264" s="1179"/>
      <c r="P264" s="1179"/>
      <c r="Q264" s="1179"/>
      <c r="R264" s="1190"/>
      <c r="S264" s="1176"/>
      <c r="T264" s="1176"/>
      <c r="U264" s="1176"/>
      <c r="V264" s="1176"/>
      <c r="W264" s="1176"/>
      <c r="X264" s="1176"/>
      <c r="Y264" s="1176"/>
      <c r="Z264" s="1176"/>
      <c r="AA264" s="1176"/>
      <c r="AB264" s="1176"/>
      <c r="AC264" s="1176"/>
      <c r="AD264" s="1176"/>
      <c r="AE264" s="1176"/>
      <c r="AF264" s="1176"/>
      <c r="AG264" s="1176"/>
      <c r="AH264" s="1176"/>
      <c r="AI264" s="1176"/>
      <c r="AJ264" s="1177"/>
      <c r="AK264" s="1176"/>
      <c r="AL264" s="1176"/>
      <c r="AM264" s="1176"/>
      <c r="AN264" s="1176"/>
      <c r="AO264" s="1176"/>
      <c r="AP264" s="1176"/>
      <c r="AQ264" s="1176"/>
    </row>
    <row r="265" spans="1:43" ht="18" customHeight="1">
      <c r="A265" s="1179"/>
      <c r="B265" s="1207"/>
      <c r="C265" s="1306" t="s">
        <v>1351</v>
      </c>
      <c r="D265" s="1179"/>
      <c r="E265" s="1181"/>
      <c r="F265" s="1179"/>
      <c r="G265" s="1179"/>
      <c r="H265" s="1179"/>
      <c r="I265" s="1179"/>
      <c r="J265" s="1179"/>
      <c r="K265" s="1179"/>
      <c r="L265" s="1179"/>
      <c r="M265" s="1179"/>
      <c r="N265" s="1179"/>
      <c r="O265" s="1179"/>
      <c r="P265" s="1179"/>
      <c r="Q265" s="1179"/>
      <c r="R265" s="1190"/>
      <c r="S265" s="1176"/>
      <c r="T265" s="1176"/>
      <c r="U265" s="1176"/>
      <c r="V265" s="1176"/>
      <c r="W265" s="1176"/>
      <c r="X265" s="1176"/>
      <c r="Y265" s="1176"/>
      <c r="Z265" s="1176"/>
      <c r="AA265" s="1176"/>
      <c r="AB265" s="1176"/>
      <c r="AC265" s="1176"/>
      <c r="AD265" s="1176"/>
      <c r="AE265" s="1176"/>
      <c r="AF265" s="1176"/>
      <c r="AG265" s="1176"/>
      <c r="AH265" s="1176"/>
      <c r="AI265" s="1176"/>
      <c r="AJ265" s="1177"/>
      <c r="AK265" s="1176"/>
      <c r="AL265" s="1176"/>
      <c r="AM265" s="1176"/>
      <c r="AN265" s="1176"/>
      <c r="AO265" s="1176"/>
      <c r="AP265" s="1176"/>
      <c r="AQ265" s="1176"/>
    </row>
    <row r="266" spans="1:43" ht="18" customHeight="1" thickBot="1">
      <c r="A266" s="1179"/>
      <c r="B266" s="1207"/>
      <c r="C266" s="1179"/>
      <c r="D266" s="1179"/>
      <c r="E266" s="1181"/>
      <c r="F266" s="1179"/>
      <c r="G266" s="1179"/>
      <c r="H266" s="1179"/>
      <c r="I266" s="1179"/>
      <c r="J266" s="1179"/>
      <c r="K266" s="1179"/>
      <c r="L266" s="1179"/>
      <c r="M266" s="1179"/>
      <c r="N266" s="1179"/>
      <c r="O266" s="1179"/>
      <c r="P266" s="1179"/>
      <c r="Q266" s="1179"/>
      <c r="R266" s="1190"/>
      <c r="S266" s="1176"/>
      <c r="T266" s="1176"/>
      <c r="U266" s="1176"/>
      <c r="V266" s="1176"/>
      <c r="W266" s="1176"/>
      <c r="X266" s="1176"/>
      <c r="Y266" s="1176"/>
      <c r="Z266" s="1176"/>
      <c r="AA266" s="1176"/>
      <c r="AB266" s="1176"/>
      <c r="AC266" s="1176"/>
      <c r="AD266" s="1176"/>
      <c r="AE266" s="1176"/>
      <c r="AF266" s="1176"/>
      <c r="AG266" s="1176"/>
      <c r="AH266" s="1176"/>
      <c r="AI266" s="1176"/>
      <c r="AJ266" s="1177"/>
      <c r="AK266" s="1176"/>
      <c r="AL266" s="1176"/>
      <c r="AM266" s="1176"/>
      <c r="AN266" s="1176"/>
      <c r="AO266" s="1176"/>
      <c r="AP266" s="1176"/>
      <c r="AQ266" s="1176"/>
    </row>
    <row r="267" spans="1:43" ht="18" customHeight="1">
      <c r="A267" s="1179"/>
      <c r="B267" s="1207"/>
      <c r="C267" s="1179"/>
      <c r="D267" s="1307" t="s">
        <v>1193</v>
      </c>
      <c r="E267" s="1308"/>
      <c r="F267" s="1308"/>
      <c r="G267" s="1309"/>
      <c r="H267" s="1179"/>
      <c r="I267" s="1179"/>
      <c r="J267" s="1179"/>
      <c r="K267" s="1179"/>
      <c r="L267" s="1179"/>
      <c r="M267" s="1179"/>
      <c r="N267" s="1179"/>
      <c r="O267" s="1179"/>
      <c r="P267" s="1179"/>
      <c r="Q267" s="1179"/>
      <c r="R267" s="1190"/>
      <c r="S267" s="1176"/>
      <c r="T267" s="1176"/>
      <c r="U267" s="1176"/>
      <c r="V267" s="1176"/>
      <c r="W267" s="1176"/>
      <c r="X267" s="1176"/>
      <c r="Y267" s="1176"/>
      <c r="Z267" s="1176"/>
      <c r="AA267" s="1176"/>
      <c r="AB267" s="1176"/>
      <c r="AC267" s="1176"/>
      <c r="AD267" s="1176"/>
      <c r="AE267" s="1176"/>
      <c r="AF267" s="1176"/>
      <c r="AG267" s="1176"/>
      <c r="AH267" s="1176"/>
      <c r="AI267" s="1176"/>
      <c r="AJ267" s="1177"/>
      <c r="AK267" s="1176"/>
      <c r="AL267" s="1176"/>
      <c r="AM267" s="1176"/>
      <c r="AN267" s="1176"/>
      <c r="AO267" s="1176"/>
      <c r="AP267" s="1176"/>
      <c r="AQ267" s="1176"/>
    </row>
    <row r="268" spans="1:43" ht="18" customHeight="1">
      <c r="A268" s="1179"/>
      <c r="B268" s="1207"/>
      <c r="C268" s="1179"/>
      <c r="D268" s="1310" t="s">
        <v>1195</v>
      </c>
      <c r="E268" s="1311"/>
      <c r="F268" s="1311"/>
      <c r="G268" s="1312"/>
      <c r="H268" s="1179"/>
      <c r="I268" s="1179"/>
      <c r="J268" s="1179"/>
      <c r="K268" s="1179"/>
      <c r="L268" s="1179"/>
      <c r="M268" s="1179"/>
      <c r="N268" s="1179"/>
      <c r="O268" s="1179"/>
      <c r="P268" s="1179"/>
      <c r="Q268" s="1179"/>
      <c r="R268" s="1313"/>
      <c r="S268" s="1176"/>
      <c r="T268" s="1176"/>
      <c r="U268" s="1176"/>
      <c r="V268" s="1176"/>
      <c r="W268" s="1176"/>
      <c r="X268" s="1176"/>
      <c r="Y268" s="1176"/>
      <c r="Z268" s="1176"/>
      <c r="AA268" s="1176"/>
      <c r="AB268" s="1176"/>
      <c r="AC268" s="1176"/>
      <c r="AD268" s="1176"/>
      <c r="AE268" s="1176"/>
      <c r="AF268" s="1176"/>
      <c r="AG268" s="1176"/>
      <c r="AH268" s="1176"/>
      <c r="AI268" s="1176"/>
      <c r="AJ268" s="1177"/>
      <c r="AK268" s="1176"/>
      <c r="AL268" s="1176"/>
      <c r="AM268" s="1176"/>
      <c r="AN268" s="1176"/>
      <c r="AO268" s="1176"/>
      <c r="AP268" s="1176"/>
      <c r="AQ268" s="1176"/>
    </row>
    <row r="269" spans="1:43" ht="18" customHeight="1">
      <c r="A269" s="1179"/>
      <c r="B269" s="1207"/>
      <c r="C269" s="1179"/>
      <c r="D269" s="1310" t="s">
        <v>1198</v>
      </c>
      <c r="E269" s="1311"/>
      <c r="F269" s="1311"/>
      <c r="G269" s="1312"/>
      <c r="H269" s="1179"/>
      <c r="I269" s="1179"/>
      <c r="J269" s="1179"/>
      <c r="K269" s="1179"/>
      <c r="L269" s="1179"/>
      <c r="M269" s="1179"/>
      <c r="N269" s="1179"/>
      <c r="O269" s="1179"/>
      <c r="P269" s="1179"/>
      <c r="Q269" s="1179"/>
      <c r="R269" s="1313"/>
      <c r="S269" s="1176"/>
      <c r="T269" s="1176"/>
      <c r="U269" s="1176"/>
      <c r="V269" s="1176"/>
      <c r="W269" s="1176"/>
      <c r="X269" s="1176"/>
      <c r="Y269" s="1176"/>
      <c r="Z269" s="1176"/>
      <c r="AA269" s="1176"/>
      <c r="AB269" s="1176"/>
      <c r="AC269" s="1176"/>
      <c r="AD269" s="1176"/>
      <c r="AE269" s="1176"/>
      <c r="AF269" s="1176"/>
      <c r="AG269" s="1176"/>
      <c r="AH269" s="1176"/>
      <c r="AI269" s="1176"/>
      <c r="AJ269" s="1177"/>
      <c r="AK269" s="1176"/>
      <c r="AL269" s="1176"/>
      <c r="AM269" s="1176"/>
      <c r="AN269" s="1176"/>
      <c r="AO269" s="1176"/>
      <c r="AP269" s="1176"/>
      <c r="AQ269" s="1176"/>
    </row>
    <row r="270" spans="1:43" ht="18" customHeight="1">
      <c r="A270" s="1179"/>
      <c r="B270" s="1207"/>
      <c r="C270" s="1179"/>
      <c r="D270" s="1310" t="s">
        <v>1202</v>
      </c>
      <c r="E270" s="1311"/>
      <c r="F270" s="1311"/>
      <c r="G270" s="1312"/>
      <c r="H270" s="1179"/>
      <c r="I270" s="1179"/>
      <c r="J270" s="1179"/>
      <c r="K270" s="1179"/>
      <c r="L270" s="1179"/>
      <c r="M270" s="1179"/>
      <c r="N270" s="1179"/>
      <c r="O270" s="1179"/>
      <c r="P270" s="1179"/>
      <c r="Q270" s="1179"/>
      <c r="R270" s="1313"/>
      <c r="S270" s="1176"/>
      <c r="T270" s="1176"/>
      <c r="U270" s="1176"/>
      <c r="V270" s="1176"/>
      <c r="W270" s="1176"/>
      <c r="X270" s="1176"/>
      <c r="Y270" s="1176"/>
      <c r="Z270" s="1176"/>
      <c r="AA270" s="1176"/>
      <c r="AB270" s="1176"/>
      <c r="AC270" s="1176"/>
      <c r="AD270" s="1176"/>
      <c r="AE270" s="1176"/>
      <c r="AF270" s="1176"/>
      <c r="AG270" s="1176"/>
      <c r="AH270" s="1176"/>
      <c r="AI270" s="1176"/>
      <c r="AJ270" s="1177"/>
      <c r="AK270" s="1176"/>
      <c r="AL270" s="1176"/>
      <c r="AM270" s="1176"/>
      <c r="AN270" s="1176"/>
      <c r="AO270" s="1176"/>
      <c r="AP270" s="1176"/>
      <c r="AQ270" s="1176"/>
    </row>
    <row r="271" spans="1:43" ht="18" customHeight="1">
      <c r="A271" s="1179"/>
      <c r="B271" s="1207"/>
      <c r="C271" s="1179"/>
      <c r="D271" s="1310" t="s">
        <v>1204</v>
      </c>
      <c r="E271" s="1314"/>
      <c r="F271" s="1314"/>
      <c r="G271" s="1315"/>
      <c r="H271" s="1179"/>
      <c r="I271" s="1179"/>
      <c r="J271" s="1179"/>
      <c r="K271" s="1179"/>
      <c r="L271" s="1179"/>
      <c r="M271" s="1179"/>
      <c r="N271" s="1179"/>
      <c r="O271" s="1179"/>
      <c r="P271" s="1179"/>
      <c r="Q271" s="1179"/>
      <c r="R271" s="1313"/>
      <c r="S271" s="1176"/>
      <c r="T271" s="1176"/>
      <c r="U271" s="1176"/>
      <c r="V271" s="1176"/>
      <c r="W271" s="1176"/>
      <c r="X271" s="1176"/>
      <c r="Y271" s="1176"/>
      <c r="Z271" s="1176"/>
      <c r="AA271" s="1176"/>
      <c r="AB271" s="1176"/>
      <c r="AC271" s="1176"/>
      <c r="AD271" s="1176"/>
      <c r="AE271" s="1176"/>
      <c r="AF271" s="1176"/>
      <c r="AG271" s="1176"/>
      <c r="AH271" s="1176"/>
      <c r="AI271" s="1176"/>
      <c r="AJ271" s="1177"/>
      <c r="AK271" s="1176"/>
      <c r="AL271" s="1176"/>
      <c r="AM271" s="1176"/>
      <c r="AN271" s="1176"/>
      <c r="AO271" s="1176"/>
      <c r="AP271" s="1176"/>
      <c r="AQ271" s="1176"/>
    </row>
    <row r="272" spans="1:43" ht="18" customHeight="1">
      <c r="A272" s="1179"/>
      <c r="B272" s="1207"/>
      <c r="C272" s="1179"/>
      <c r="D272" s="1310" t="s">
        <v>1206</v>
      </c>
      <c r="E272" s="1314"/>
      <c r="F272" s="1314"/>
      <c r="G272" s="1315"/>
      <c r="H272" s="1179"/>
      <c r="I272" s="1179"/>
      <c r="J272" s="1179"/>
      <c r="K272" s="1179"/>
      <c r="L272" s="1179"/>
      <c r="M272" s="1179"/>
      <c r="N272" s="1179"/>
      <c r="O272" s="1179"/>
      <c r="P272" s="1179"/>
      <c r="Q272" s="1179"/>
      <c r="R272" s="1313"/>
      <c r="S272" s="1176"/>
      <c r="T272" s="1176"/>
      <c r="U272" s="1176"/>
      <c r="V272" s="1176"/>
      <c r="W272" s="1176"/>
      <c r="X272" s="1176"/>
      <c r="Y272" s="1176"/>
      <c r="Z272" s="1176"/>
      <c r="AA272" s="1176"/>
      <c r="AB272" s="1176"/>
      <c r="AC272" s="1176"/>
      <c r="AD272" s="1176"/>
      <c r="AE272" s="1176"/>
      <c r="AF272" s="1176"/>
      <c r="AG272" s="1176"/>
      <c r="AH272" s="1176"/>
      <c r="AI272" s="1176"/>
      <c r="AJ272" s="1177"/>
      <c r="AK272" s="1176"/>
      <c r="AL272" s="1176"/>
      <c r="AM272" s="1176"/>
      <c r="AN272" s="1176"/>
      <c r="AO272" s="1176"/>
      <c r="AP272" s="1176"/>
      <c r="AQ272" s="1176"/>
    </row>
    <row r="273" spans="1:43" ht="18" customHeight="1">
      <c r="A273" s="1179"/>
      <c r="B273" s="1207"/>
      <c r="C273" s="1179"/>
      <c r="D273" s="1310" t="s">
        <v>1208</v>
      </c>
      <c r="E273" s="1314"/>
      <c r="F273" s="1314"/>
      <c r="G273" s="1315"/>
      <c r="H273" s="1179"/>
      <c r="I273" s="1179"/>
      <c r="J273" s="1179"/>
      <c r="K273" s="1179"/>
      <c r="L273" s="1179"/>
      <c r="M273" s="1179"/>
      <c r="N273" s="1179"/>
      <c r="O273" s="1179"/>
      <c r="P273" s="1179"/>
      <c r="Q273" s="1179"/>
      <c r="R273" s="1313"/>
      <c r="S273" s="1176"/>
      <c r="T273" s="1176"/>
      <c r="U273" s="1176"/>
      <c r="V273" s="1176"/>
      <c r="W273" s="1176"/>
      <c r="X273" s="1176"/>
      <c r="Y273" s="1176"/>
      <c r="Z273" s="1176"/>
      <c r="AA273" s="1176"/>
      <c r="AB273" s="1176"/>
      <c r="AC273" s="1176"/>
      <c r="AD273" s="1176"/>
      <c r="AE273" s="1176"/>
      <c r="AF273" s="1176"/>
      <c r="AG273" s="1176"/>
      <c r="AH273" s="1176"/>
      <c r="AI273" s="1176"/>
      <c r="AJ273" s="1177"/>
      <c r="AK273" s="1176"/>
      <c r="AL273" s="1176"/>
      <c r="AM273" s="1176"/>
      <c r="AN273" s="1176"/>
      <c r="AO273" s="1176"/>
      <c r="AP273" s="1176"/>
      <c r="AQ273" s="1176"/>
    </row>
    <row r="274" spans="1:43" ht="18" customHeight="1">
      <c r="A274" s="1179"/>
      <c r="B274" s="1207"/>
      <c r="C274" s="1179"/>
      <c r="D274" s="1310" t="s">
        <v>1209</v>
      </c>
      <c r="E274" s="1314"/>
      <c r="F274" s="1314"/>
      <c r="G274" s="1315"/>
      <c r="H274" s="1179"/>
      <c r="I274" s="1179"/>
      <c r="J274" s="1179"/>
      <c r="K274" s="1179"/>
      <c r="L274" s="1179"/>
      <c r="M274" s="1179"/>
      <c r="N274" s="1179"/>
      <c r="O274" s="1179"/>
      <c r="P274" s="1179"/>
      <c r="Q274" s="1179"/>
      <c r="R274" s="1313"/>
      <c r="S274" s="1176"/>
      <c r="T274" s="1176"/>
      <c r="U274" s="1176"/>
      <c r="V274" s="1176"/>
      <c r="W274" s="1176"/>
      <c r="X274" s="1176"/>
      <c r="Y274" s="1176"/>
      <c r="Z274" s="1176"/>
      <c r="AA274" s="1176"/>
      <c r="AB274" s="1176"/>
      <c r="AC274" s="1176"/>
      <c r="AD274" s="1176"/>
      <c r="AE274" s="1176"/>
      <c r="AF274" s="1176"/>
      <c r="AG274" s="1176"/>
      <c r="AH274" s="1176"/>
      <c r="AI274" s="1176"/>
      <c r="AJ274" s="1177"/>
      <c r="AK274" s="1176"/>
      <c r="AL274" s="1176"/>
      <c r="AM274" s="1176"/>
      <c r="AN274" s="1176"/>
      <c r="AO274" s="1176"/>
      <c r="AP274" s="1176"/>
      <c r="AQ274" s="1176"/>
    </row>
    <row r="275" spans="1:43" ht="18" customHeight="1">
      <c r="A275" s="1179"/>
      <c r="B275" s="1207"/>
      <c r="C275" s="1179"/>
      <c r="D275" s="1310" t="s">
        <v>1211</v>
      </c>
      <c r="E275" s="1314"/>
      <c r="F275" s="1314"/>
      <c r="G275" s="1315"/>
      <c r="H275" s="1179"/>
      <c r="I275" s="1179"/>
      <c r="J275" s="1179"/>
      <c r="K275" s="1179"/>
      <c r="L275" s="1179"/>
      <c r="M275" s="1179"/>
      <c r="N275" s="1179"/>
      <c r="O275" s="1179"/>
      <c r="P275" s="1179"/>
      <c r="Q275" s="1179"/>
      <c r="R275" s="1313"/>
      <c r="S275" s="1176"/>
      <c r="T275" s="1176"/>
      <c r="U275" s="1176"/>
      <c r="V275" s="1176"/>
      <c r="W275" s="1176"/>
      <c r="X275" s="1176"/>
      <c r="Y275" s="1176"/>
      <c r="Z275" s="1176"/>
      <c r="AA275" s="1176"/>
      <c r="AB275" s="1176"/>
      <c r="AC275" s="1176"/>
      <c r="AD275" s="1176"/>
      <c r="AE275" s="1176"/>
      <c r="AF275" s="1176"/>
      <c r="AG275" s="1176"/>
      <c r="AH275" s="1176"/>
      <c r="AI275" s="1176"/>
      <c r="AJ275" s="1177"/>
      <c r="AK275" s="1176"/>
      <c r="AL275" s="1176"/>
      <c r="AM275" s="1176"/>
      <c r="AN275" s="1176"/>
      <c r="AO275" s="1176"/>
      <c r="AP275" s="1176"/>
      <c r="AQ275" s="1176"/>
    </row>
    <row r="276" spans="1:43" ht="18" customHeight="1">
      <c r="A276" s="1179"/>
      <c r="B276" s="1207"/>
      <c r="C276" s="1179"/>
      <c r="D276" s="1316"/>
      <c r="E276" s="1314"/>
      <c r="F276" s="1314"/>
      <c r="G276" s="1315"/>
      <c r="H276" s="1179"/>
      <c r="I276" s="1179"/>
      <c r="J276" s="1179"/>
      <c r="K276" s="1179"/>
      <c r="L276" s="1179"/>
      <c r="M276" s="1179"/>
      <c r="N276" s="1179"/>
      <c r="O276" s="1179"/>
      <c r="P276" s="1179"/>
      <c r="Q276" s="1179"/>
      <c r="R276" s="1313"/>
      <c r="S276" s="1176"/>
      <c r="T276" s="1176"/>
      <c r="U276" s="1176"/>
      <c r="V276" s="1176"/>
      <c r="W276" s="1176"/>
      <c r="X276" s="1176"/>
      <c r="Y276" s="1176"/>
      <c r="Z276" s="1176"/>
      <c r="AA276" s="1176"/>
      <c r="AB276" s="1176"/>
      <c r="AC276" s="1176"/>
      <c r="AD276" s="1176"/>
      <c r="AE276" s="1176"/>
      <c r="AF276" s="1176"/>
      <c r="AG276" s="1176"/>
      <c r="AH276" s="1176"/>
      <c r="AI276" s="1176"/>
      <c r="AJ276" s="1177"/>
      <c r="AK276" s="1176"/>
      <c r="AL276" s="1176"/>
      <c r="AM276" s="1176"/>
      <c r="AN276" s="1176"/>
      <c r="AO276" s="1176"/>
      <c r="AP276" s="1176"/>
      <c r="AQ276" s="1176"/>
    </row>
    <row r="277" spans="1:43" ht="18" customHeight="1">
      <c r="A277" s="1179"/>
      <c r="B277" s="1207"/>
      <c r="C277" s="1179"/>
      <c r="D277" s="1316"/>
      <c r="E277" s="1314"/>
      <c r="F277" s="1314"/>
      <c r="G277" s="1315"/>
      <c r="H277" s="1179"/>
      <c r="I277" s="1179"/>
      <c r="J277" s="1179"/>
      <c r="K277" s="1179"/>
      <c r="L277" s="1179"/>
      <c r="M277" s="1179"/>
      <c r="N277" s="1179"/>
      <c r="O277" s="1179"/>
      <c r="P277" s="1179"/>
      <c r="Q277" s="1179"/>
      <c r="R277" s="1313"/>
      <c r="S277" s="1176"/>
      <c r="T277" s="1176"/>
      <c r="U277" s="1176"/>
      <c r="V277" s="1176"/>
      <c r="W277" s="1176"/>
      <c r="X277" s="1176"/>
      <c r="Y277" s="1176"/>
      <c r="Z277" s="1176"/>
      <c r="AA277" s="1176"/>
      <c r="AB277" s="1176"/>
      <c r="AC277" s="1176"/>
      <c r="AD277" s="1176"/>
      <c r="AE277" s="1176"/>
      <c r="AF277" s="1176"/>
      <c r="AG277" s="1176"/>
      <c r="AH277" s="1176"/>
      <c r="AI277" s="1176"/>
      <c r="AJ277" s="1177"/>
      <c r="AK277" s="1176"/>
      <c r="AL277" s="1176"/>
      <c r="AM277" s="1176"/>
      <c r="AN277" s="1176"/>
      <c r="AO277" s="1176"/>
      <c r="AP277" s="1176"/>
      <c r="AQ277" s="1176"/>
    </row>
    <row r="278" spans="1:43" ht="18" customHeight="1" thickBot="1">
      <c r="A278" s="1179"/>
      <c r="B278" s="1207"/>
      <c r="C278" s="1179"/>
      <c r="D278" s="1317"/>
      <c r="E278" s="1318"/>
      <c r="F278" s="1318"/>
      <c r="G278" s="1319"/>
      <c r="H278" s="1285"/>
      <c r="I278" s="1179"/>
      <c r="J278" s="1179"/>
      <c r="K278" s="1179"/>
      <c r="L278" s="1179"/>
      <c r="M278" s="1179"/>
      <c r="N278" s="1179"/>
      <c r="O278" s="1179"/>
      <c r="P278" s="1179"/>
      <c r="Q278" s="1179"/>
      <c r="R278" s="1313"/>
      <c r="S278" s="1176"/>
      <c r="T278" s="1176"/>
      <c r="U278" s="1176"/>
      <c r="V278" s="1176"/>
      <c r="W278" s="1176"/>
      <c r="X278" s="1176"/>
      <c r="Y278" s="1176"/>
      <c r="Z278" s="1176"/>
      <c r="AA278" s="1176"/>
      <c r="AB278" s="1176"/>
      <c r="AC278" s="1176"/>
      <c r="AD278" s="1176"/>
      <c r="AE278" s="1176"/>
      <c r="AF278" s="1176"/>
      <c r="AG278" s="1176"/>
      <c r="AH278" s="1176"/>
      <c r="AI278" s="1176"/>
      <c r="AJ278" s="1176"/>
      <c r="AK278" s="1176"/>
      <c r="AL278" s="1176"/>
      <c r="AM278" s="1176"/>
      <c r="AN278" s="1176"/>
      <c r="AO278" s="1176"/>
      <c r="AP278" s="1176"/>
      <c r="AQ278" s="1176"/>
    </row>
    <row r="279" spans="1:43" ht="18" customHeight="1" thickBot="1">
      <c r="A279" s="1179"/>
      <c r="B279" s="1320"/>
      <c r="C279" s="1282"/>
      <c r="D279" s="1282"/>
      <c r="E279" s="1282"/>
      <c r="F279" s="1282"/>
      <c r="G279" s="1282"/>
      <c r="H279" s="1282"/>
      <c r="I279" s="1282"/>
      <c r="J279" s="1282"/>
      <c r="K279" s="1282"/>
      <c r="L279" s="1282"/>
      <c r="M279" s="1282"/>
      <c r="N279" s="1282"/>
      <c r="O279" s="1282"/>
      <c r="P279" s="1282"/>
      <c r="Q279" s="1282"/>
      <c r="R279" s="1283"/>
      <c r="S279" s="1176"/>
      <c r="T279" s="1176"/>
      <c r="U279" s="1176"/>
      <c r="V279" s="1176"/>
      <c r="W279" s="1176"/>
      <c r="X279" s="1176"/>
      <c r="Y279" s="1176"/>
      <c r="Z279" s="1176"/>
      <c r="AA279" s="1176"/>
      <c r="AB279" s="1176"/>
      <c r="AC279" s="1176"/>
      <c r="AD279" s="1176"/>
      <c r="AE279" s="1176"/>
      <c r="AF279" s="1176"/>
      <c r="AG279" s="1176"/>
      <c r="AH279" s="1176"/>
      <c r="AI279" s="1176"/>
      <c r="AJ279" s="1176"/>
      <c r="AK279" s="1176"/>
      <c r="AL279" s="1176"/>
      <c r="AM279" s="1176"/>
      <c r="AN279" s="1176"/>
      <c r="AO279" s="1176"/>
      <c r="AP279" s="1176"/>
      <c r="AQ279" s="1176"/>
    </row>
    <row r="280" spans="1:43" ht="18" customHeight="1">
      <c r="A280" s="1179"/>
      <c r="B280" s="1179"/>
      <c r="C280" s="1179"/>
      <c r="D280" s="1179"/>
      <c r="E280" s="1179"/>
      <c r="F280" s="1179"/>
      <c r="G280" s="1179"/>
      <c r="H280" s="1179"/>
      <c r="I280" s="1179"/>
      <c r="J280" s="1179"/>
      <c r="K280" s="1179"/>
      <c r="L280" s="1179"/>
      <c r="M280" s="1179"/>
      <c r="N280" s="1179"/>
      <c r="O280" s="1179"/>
      <c r="P280" s="1179"/>
      <c r="Q280" s="1179"/>
      <c r="R280" s="1179"/>
      <c r="S280" s="1176"/>
      <c r="T280" s="1176"/>
      <c r="U280" s="1176"/>
      <c r="V280" s="1176"/>
      <c r="W280" s="1176"/>
      <c r="X280" s="1176"/>
      <c r="Y280" s="1176"/>
      <c r="Z280" s="1176"/>
      <c r="AA280" s="1176"/>
      <c r="AB280" s="1176"/>
      <c r="AC280" s="1176"/>
      <c r="AD280" s="1176"/>
      <c r="AE280" s="1176"/>
      <c r="AF280" s="1176"/>
      <c r="AG280" s="1176"/>
      <c r="AH280" s="1176"/>
      <c r="AI280" s="1176"/>
      <c r="AJ280" s="1176"/>
      <c r="AK280" s="1176"/>
      <c r="AL280" s="1176"/>
      <c r="AM280" s="1176"/>
      <c r="AN280" s="1176"/>
      <c r="AO280" s="1176"/>
      <c r="AP280" s="1176"/>
      <c r="AQ280" s="1176"/>
    </row>
    <row r="281" spans="1:43" ht="18" customHeight="1" thickBot="1">
      <c r="A281" s="1179"/>
      <c r="B281" s="1179"/>
      <c r="C281" s="1179"/>
      <c r="D281" s="1179"/>
      <c r="E281" s="1179"/>
      <c r="F281" s="1179"/>
      <c r="G281" s="1179"/>
      <c r="H281" s="1179"/>
      <c r="I281" s="1179"/>
      <c r="J281" s="1179"/>
      <c r="K281" s="1179"/>
      <c r="L281" s="1179"/>
      <c r="M281" s="1179"/>
      <c r="N281" s="1179"/>
      <c r="O281" s="1179"/>
      <c r="P281" s="1179"/>
      <c r="Q281" s="1179"/>
      <c r="R281" s="1179"/>
      <c r="S281" s="1176"/>
      <c r="T281" s="1176"/>
      <c r="U281" s="1176"/>
      <c r="V281" s="1176"/>
      <c r="W281" s="1176"/>
      <c r="X281" s="1176"/>
      <c r="Y281" s="1176"/>
      <c r="Z281" s="1176"/>
      <c r="AA281" s="1176"/>
      <c r="AB281" s="1176"/>
      <c r="AC281" s="1176"/>
      <c r="AD281" s="1176"/>
      <c r="AE281" s="1176"/>
      <c r="AF281" s="1176"/>
      <c r="AG281" s="1176"/>
      <c r="AH281" s="1176"/>
      <c r="AI281" s="1176"/>
      <c r="AJ281" s="1176"/>
      <c r="AK281" s="1176"/>
      <c r="AL281" s="1176"/>
      <c r="AM281" s="1176"/>
      <c r="AN281" s="1176"/>
      <c r="AO281" s="1176"/>
      <c r="AP281" s="1176"/>
      <c r="AQ281" s="1176"/>
    </row>
    <row r="282" spans="1:43" ht="18" customHeight="1">
      <c r="A282" s="1179"/>
      <c r="B282" s="1292"/>
      <c r="C282" s="1294"/>
      <c r="D282" s="1294"/>
      <c r="E282" s="1294"/>
      <c r="F282" s="1294"/>
      <c r="G282" s="1294"/>
      <c r="H282" s="1294"/>
      <c r="I282" s="1294"/>
      <c r="J282" s="1294"/>
      <c r="K282" s="1294"/>
      <c r="L282" s="1294"/>
      <c r="M282" s="1294"/>
      <c r="N282" s="1294"/>
      <c r="O282" s="1294"/>
      <c r="P282" s="1294"/>
      <c r="Q282" s="1294"/>
      <c r="R282" s="1186"/>
      <c r="S282" s="1176"/>
      <c r="T282" s="1176"/>
      <c r="U282" s="1176"/>
      <c r="V282" s="1176"/>
      <c r="W282" s="1176"/>
      <c r="X282" s="1176"/>
      <c r="Y282" s="1176"/>
      <c r="Z282" s="1182"/>
      <c r="AA282" s="1182"/>
      <c r="AB282" s="1182"/>
      <c r="AC282" s="1182"/>
      <c r="AD282" s="1182"/>
      <c r="AE282" s="1182"/>
      <c r="AF282" s="1182"/>
      <c r="AG282" s="1182"/>
      <c r="AH282" s="1176"/>
      <c r="AI282" s="1176"/>
      <c r="AJ282" s="1176"/>
      <c r="AK282" s="1176"/>
      <c r="AL282" s="1176"/>
      <c r="AM282" s="1176"/>
      <c r="AN282" s="1176"/>
      <c r="AO282" s="1176"/>
      <c r="AP282" s="1176"/>
      <c r="AQ282" s="1176"/>
    </row>
    <row r="283" spans="1:43" ht="18" customHeight="1">
      <c r="A283" s="1179"/>
      <c r="B283" s="1207"/>
      <c r="C283" s="1305" t="s">
        <v>1352</v>
      </c>
      <c r="D283" s="1179"/>
      <c r="E283" s="1179"/>
      <c r="F283" s="1179"/>
      <c r="G283" s="1179"/>
      <c r="H283" s="1179"/>
      <c r="I283" s="1179"/>
      <c r="J283" s="1179"/>
      <c r="K283" s="1179"/>
      <c r="L283" s="1179"/>
      <c r="M283" s="1179"/>
      <c r="N283" s="1179"/>
      <c r="O283" s="1179"/>
      <c r="P283" s="1179"/>
      <c r="Q283" s="1179"/>
      <c r="R283" s="1313"/>
      <c r="S283" s="1176"/>
      <c r="T283" s="1176"/>
      <c r="U283" s="1176"/>
      <c r="V283" s="1176"/>
      <c r="W283" s="1176"/>
      <c r="X283" s="1176"/>
      <c r="Y283" s="1176"/>
      <c r="Z283" s="1182"/>
      <c r="AA283" s="1182"/>
      <c r="AB283" s="1182"/>
      <c r="AC283" s="1182"/>
      <c r="AD283" s="1182"/>
      <c r="AE283" s="1182"/>
      <c r="AF283" s="1182"/>
      <c r="AG283" s="1182"/>
      <c r="AH283" s="1176"/>
      <c r="AI283" s="1176"/>
      <c r="AJ283" s="1176"/>
      <c r="AK283" s="1176"/>
      <c r="AL283" s="1176"/>
      <c r="AM283" s="1176"/>
      <c r="AN283" s="1176"/>
      <c r="AO283" s="1176"/>
      <c r="AP283" s="1176"/>
      <c r="AQ283" s="1176"/>
    </row>
    <row r="284" spans="1:43" ht="18" customHeight="1">
      <c r="A284" s="1179"/>
      <c r="B284" s="1207"/>
      <c r="C284" s="1265" t="s">
        <v>1353</v>
      </c>
      <c r="D284" s="1179"/>
      <c r="E284" s="1179"/>
      <c r="F284" s="1179"/>
      <c r="G284" s="1179"/>
      <c r="H284" s="1179"/>
      <c r="I284" s="1179"/>
      <c r="J284" s="1179"/>
      <c r="K284" s="1179"/>
      <c r="L284" s="1179"/>
      <c r="M284" s="1179"/>
      <c r="N284" s="1179"/>
      <c r="O284" s="1179"/>
      <c r="P284" s="1179"/>
      <c r="Q284" s="1179"/>
      <c r="R284" s="1313"/>
      <c r="S284" s="1176"/>
      <c r="T284" s="1176"/>
      <c r="U284" s="1176"/>
      <c r="V284" s="1176"/>
      <c r="W284" s="1176"/>
      <c r="X284" s="1176"/>
      <c r="Y284" s="1176"/>
      <c r="Z284" s="1182"/>
      <c r="AA284" s="1182"/>
      <c r="AB284" s="1182"/>
      <c r="AC284" s="1182"/>
      <c r="AD284" s="1182"/>
      <c r="AE284" s="1182"/>
      <c r="AF284" s="1182"/>
      <c r="AG284" s="1182"/>
      <c r="AH284" s="1176"/>
      <c r="AI284" s="1176"/>
      <c r="AJ284" s="1176"/>
      <c r="AK284" s="1176"/>
      <c r="AL284" s="1176"/>
      <c r="AM284" s="1176"/>
      <c r="AN284" s="1176"/>
      <c r="AO284" s="1176"/>
      <c r="AP284" s="1176"/>
      <c r="AQ284" s="1176"/>
    </row>
    <row r="285" spans="1:43" ht="18" customHeight="1" thickBot="1">
      <c r="A285" s="1179"/>
      <c r="B285" s="1207"/>
      <c r="C285" s="1179"/>
      <c r="D285" s="1179"/>
      <c r="E285" s="1179"/>
      <c r="F285" s="1179"/>
      <c r="G285" s="1179"/>
      <c r="H285" s="1179"/>
      <c r="I285" s="1179"/>
      <c r="J285" s="1179"/>
      <c r="K285" s="1179"/>
      <c r="L285" s="1179"/>
      <c r="M285" s="1179"/>
      <c r="N285" s="1179"/>
      <c r="O285" s="1179"/>
      <c r="P285" s="1179"/>
      <c r="Q285" s="1179"/>
      <c r="R285" s="1313"/>
      <c r="S285" s="1176"/>
      <c r="T285" s="1176"/>
      <c r="U285" s="1176"/>
      <c r="V285" s="1176"/>
      <c r="W285" s="1176"/>
      <c r="X285" s="1176"/>
      <c r="Y285" s="1176"/>
      <c r="Z285" s="1182"/>
      <c r="AA285" s="1182"/>
      <c r="AB285" s="1182"/>
      <c r="AC285" s="1182"/>
      <c r="AD285" s="1182"/>
      <c r="AE285" s="1182"/>
      <c r="AF285" s="1182"/>
      <c r="AG285" s="1182"/>
      <c r="AH285" s="1176"/>
      <c r="AI285" s="1176"/>
      <c r="AJ285" s="1176"/>
      <c r="AK285" s="1176"/>
      <c r="AL285" s="1176"/>
      <c r="AM285" s="1176"/>
      <c r="AN285" s="1176"/>
      <c r="AO285" s="1176"/>
      <c r="AP285" s="1176"/>
      <c r="AQ285" s="1176"/>
    </row>
    <row r="286" spans="1:43" ht="18" customHeight="1" thickBot="1">
      <c r="A286" s="1179"/>
      <c r="B286" s="1207"/>
      <c r="C286" s="1179"/>
      <c r="D286" s="1214" t="s">
        <v>1178</v>
      </c>
      <c r="E286" s="1215" t="s">
        <v>1179</v>
      </c>
      <c r="F286" s="1179"/>
      <c r="G286" s="1321" t="s">
        <v>1354</v>
      </c>
      <c r="H286" s="1179"/>
      <c r="I286" s="1179"/>
      <c r="J286" s="1179"/>
      <c r="K286" s="1179"/>
      <c r="L286" s="1179"/>
      <c r="M286" s="1179"/>
      <c r="N286" s="1179"/>
      <c r="O286" s="1179"/>
      <c r="P286" s="1179"/>
      <c r="Q286" s="1179"/>
      <c r="R286" s="1313"/>
      <c r="S286" s="1176"/>
      <c r="T286" s="1176"/>
      <c r="U286" s="1176"/>
      <c r="V286" s="1176"/>
      <c r="W286" s="1176"/>
      <c r="X286" s="1176"/>
      <c r="Y286" s="1176"/>
      <c r="Z286" s="1182"/>
      <c r="AA286" s="1182"/>
      <c r="AB286" s="1182"/>
      <c r="AC286" s="1182"/>
      <c r="AD286" s="1182"/>
      <c r="AE286" s="1182"/>
      <c r="AF286" s="1182"/>
      <c r="AG286" s="1182"/>
      <c r="AH286" s="1176"/>
      <c r="AI286" s="1176"/>
      <c r="AJ286" s="1176"/>
      <c r="AK286" s="1176"/>
      <c r="AL286" s="1176"/>
      <c r="AM286" s="1176"/>
      <c r="AN286" s="1176"/>
      <c r="AO286" s="1176"/>
      <c r="AP286" s="1176"/>
      <c r="AQ286" s="1176"/>
    </row>
    <row r="287" spans="1:43" ht="18" customHeight="1">
      <c r="A287" s="1179"/>
      <c r="B287" s="1207"/>
      <c r="C287" s="1179"/>
      <c r="D287" s="1179"/>
      <c r="E287" s="1179"/>
      <c r="F287" s="1179"/>
      <c r="G287" s="1322" t="s">
        <v>1355</v>
      </c>
      <c r="H287" s="1323" t="s">
        <v>1356</v>
      </c>
      <c r="I287" s="1179"/>
      <c r="J287" s="1179"/>
      <c r="K287" s="1179"/>
      <c r="L287" s="1179"/>
      <c r="M287" s="1179"/>
      <c r="N287" s="1179"/>
      <c r="O287" s="1179"/>
      <c r="P287" s="1179"/>
      <c r="Q287" s="1179"/>
      <c r="R287" s="1313"/>
      <c r="S287" s="1176"/>
      <c r="T287" s="1176"/>
      <c r="U287" s="1176"/>
      <c r="V287" s="1176"/>
      <c r="W287" s="1176"/>
      <c r="X287" s="1176"/>
      <c r="Y287" s="1176"/>
      <c r="Z287" s="1182"/>
      <c r="AA287" s="1182"/>
      <c r="AB287" s="1182"/>
      <c r="AC287" s="1182"/>
      <c r="AD287" s="1182"/>
      <c r="AE287" s="1182"/>
      <c r="AF287" s="1182"/>
      <c r="AG287" s="1182"/>
      <c r="AH287" s="1176"/>
      <c r="AI287" s="1176"/>
      <c r="AJ287" s="1176"/>
      <c r="AK287" s="1176"/>
      <c r="AL287" s="1176"/>
      <c r="AM287" s="1176"/>
      <c r="AN287" s="1176"/>
      <c r="AO287" s="1176"/>
      <c r="AP287" s="1176"/>
      <c r="AQ287" s="1176"/>
    </row>
    <row r="288" spans="1:43" ht="18" customHeight="1">
      <c r="A288" s="1179"/>
      <c r="B288" s="1207"/>
      <c r="C288" s="1179"/>
      <c r="D288" s="1179"/>
      <c r="E288" s="1179"/>
      <c r="F288" s="1179"/>
      <c r="G288" s="1322" t="s">
        <v>1357</v>
      </c>
      <c r="H288" s="1323" t="s">
        <v>1358</v>
      </c>
      <c r="I288" s="1179"/>
      <c r="J288" s="1179"/>
      <c r="K288" s="1179"/>
      <c r="L288" s="1179"/>
      <c r="M288" s="1179"/>
      <c r="N288" s="1179"/>
      <c r="O288" s="1179"/>
      <c r="P288" s="1179"/>
      <c r="Q288" s="1179"/>
      <c r="R288" s="1313"/>
      <c r="S288" s="1176"/>
      <c r="T288" s="1176"/>
      <c r="U288" s="1176"/>
      <c r="V288" s="1176"/>
      <c r="W288" s="1176"/>
      <c r="X288" s="1176"/>
      <c r="Y288" s="1176"/>
      <c r="Z288" s="1182"/>
      <c r="AA288" s="1182"/>
      <c r="AB288" s="1182"/>
      <c r="AC288" s="1182"/>
      <c r="AD288" s="1182"/>
      <c r="AE288" s="1182"/>
      <c r="AF288" s="1182"/>
      <c r="AG288" s="1182"/>
      <c r="AH288" s="1176"/>
      <c r="AI288" s="1176"/>
      <c r="AJ288" s="1176"/>
      <c r="AK288" s="1176"/>
      <c r="AL288" s="1176"/>
      <c r="AM288" s="1176"/>
      <c r="AN288" s="1176"/>
      <c r="AO288" s="1176"/>
      <c r="AP288" s="1176"/>
      <c r="AQ288" s="1176"/>
    </row>
    <row r="289" spans="1:47" ht="18" customHeight="1">
      <c r="A289" s="1179"/>
      <c r="B289" s="1207"/>
      <c r="C289" s="1179"/>
      <c r="D289" s="1179"/>
      <c r="E289" s="1179"/>
      <c r="F289" s="1179"/>
      <c r="G289" s="1322" t="s">
        <v>1359</v>
      </c>
      <c r="H289" s="1323" t="s">
        <v>1200</v>
      </c>
      <c r="I289" s="1179"/>
      <c r="J289" s="1179"/>
      <c r="K289" s="1179"/>
      <c r="L289" s="1179"/>
      <c r="M289" s="1179"/>
      <c r="N289" s="1179"/>
      <c r="O289" s="1179"/>
      <c r="P289" s="1179"/>
      <c r="Q289" s="1179"/>
      <c r="R289" s="1313"/>
      <c r="S289" s="1176"/>
      <c r="T289" s="1176"/>
      <c r="U289" s="1176"/>
      <c r="V289" s="1176"/>
      <c r="W289" s="1176"/>
      <c r="X289" s="1176"/>
      <c r="Y289" s="1176"/>
      <c r="Z289" s="1182"/>
      <c r="AA289" s="1182"/>
      <c r="AB289" s="1182"/>
      <c r="AC289" s="1182"/>
      <c r="AD289" s="1182"/>
      <c r="AE289" s="1182"/>
      <c r="AF289" s="1182"/>
      <c r="AG289" s="1182"/>
      <c r="AH289" s="1176"/>
      <c r="AI289" s="1176"/>
      <c r="AJ289" s="1176"/>
      <c r="AK289" s="1176"/>
      <c r="AL289" s="1176"/>
      <c r="AM289" s="1176"/>
      <c r="AN289" s="1176"/>
      <c r="AO289" s="1176"/>
      <c r="AP289" s="1176"/>
      <c r="AQ289" s="1176"/>
    </row>
    <row r="290" spans="1:47" ht="18" customHeight="1">
      <c r="A290" s="1179"/>
      <c r="B290" s="1207"/>
      <c r="C290" s="1179"/>
      <c r="D290" s="1179"/>
      <c r="E290" s="1179"/>
      <c r="F290" s="1179"/>
      <c r="G290" s="1322" t="s">
        <v>1360</v>
      </c>
      <c r="H290" s="1323" t="s">
        <v>1361</v>
      </c>
      <c r="I290" s="1285" t="s">
        <v>1362</v>
      </c>
      <c r="J290" s="1179"/>
      <c r="K290" s="1179"/>
      <c r="L290" s="1179"/>
      <c r="M290" s="1179"/>
      <c r="N290" s="1179"/>
      <c r="O290" s="1179"/>
      <c r="P290" s="1179"/>
      <c r="Q290" s="1179"/>
      <c r="R290" s="1313"/>
      <c r="S290" s="1176"/>
      <c r="T290" s="1176"/>
      <c r="U290" s="1176"/>
      <c r="V290" s="1176"/>
      <c r="W290" s="1176"/>
      <c r="X290" s="1176"/>
      <c r="Y290" s="1176"/>
      <c r="Z290" s="1182"/>
      <c r="AA290" s="1182"/>
      <c r="AB290" s="1182"/>
      <c r="AC290" s="1182"/>
      <c r="AD290" s="1182"/>
      <c r="AE290" s="1182"/>
      <c r="AF290" s="1182"/>
      <c r="AG290" s="1182"/>
      <c r="AH290" s="1176"/>
      <c r="AI290" s="1176"/>
      <c r="AJ290" s="1176"/>
      <c r="AK290" s="1176"/>
      <c r="AL290" s="1176"/>
      <c r="AM290" s="1176"/>
      <c r="AN290" s="1176"/>
      <c r="AO290" s="1176"/>
      <c r="AP290" s="1176"/>
      <c r="AQ290" s="1176"/>
    </row>
    <row r="291" spans="1:47" ht="18" customHeight="1" thickBot="1">
      <c r="A291" s="1179"/>
      <c r="B291" s="1320"/>
      <c r="C291" s="1282"/>
      <c r="D291" s="1282"/>
      <c r="E291" s="1282"/>
      <c r="F291" s="1282"/>
      <c r="G291" s="1282"/>
      <c r="H291" s="1282"/>
      <c r="I291" s="1282"/>
      <c r="J291" s="1282"/>
      <c r="K291" s="1282"/>
      <c r="L291" s="1282"/>
      <c r="M291" s="1282"/>
      <c r="N291" s="1282"/>
      <c r="O291" s="1282"/>
      <c r="P291" s="1282"/>
      <c r="Q291" s="1282"/>
      <c r="R291" s="1283"/>
      <c r="S291" s="1176"/>
      <c r="T291" s="1176"/>
      <c r="U291" s="1176"/>
      <c r="V291" s="1176"/>
      <c r="W291" s="1176"/>
      <c r="X291" s="1176"/>
      <c r="Y291" s="1176"/>
      <c r="Z291" s="1182"/>
      <c r="AA291" s="1182"/>
      <c r="AB291" s="1182"/>
      <c r="AC291" s="1182"/>
      <c r="AD291" s="1182"/>
      <c r="AE291" s="1182"/>
      <c r="AF291" s="1182"/>
      <c r="AG291" s="1182"/>
      <c r="AH291" s="1176"/>
      <c r="AI291" s="1176"/>
      <c r="AJ291" s="1176"/>
      <c r="AK291" s="1176"/>
      <c r="AL291" s="1176"/>
      <c r="AM291" s="1176"/>
      <c r="AN291" s="1176"/>
      <c r="AO291" s="1176"/>
      <c r="AP291" s="1176"/>
      <c r="AQ291" s="1176"/>
    </row>
    <row r="292" spans="1:47" s="1324" customFormat="1" ht="18.75" customHeight="1">
      <c r="A292" s="1178"/>
      <c r="B292" s="1178"/>
      <c r="C292" s="1178"/>
      <c r="D292" s="1178"/>
      <c r="E292" s="1178"/>
      <c r="F292" s="1178"/>
      <c r="G292" s="1178"/>
      <c r="H292" s="1178"/>
      <c r="I292" s="1178"/>
      <c r="J292" s="1178"/>
      <c r="K292" s="1178"/>
      <c r="L292" s="1178"/>
      <c r="M292" s="1178"/>
      <c r="N292" s="1178"/>
      <c r="O292" s="1178"/>
      <c r="P292" s="1178"/>
      <c r="Q292" s="1178"/>
      <c r="R292" s="1178"/>
      <c r="S292" s="1178"/>
      <c r="T292" s="1178"/>
      <c r="U292" s="1178"/>
      <c r="V292" s="1178"/>
      <c r="W292" s="1178"/>
      <c r="X292" s="1178"/>
      <c r="Y292" s="1178"/>
      <c r="Z292" s="1178"/>
      <c r="AA292" s="1178"/>
      <c r="AB292" s="1178"/>
      <c r="AC292" s="1178"/>
      <c r="AD292" s="1178"/>
      <c r="AE292" s="1178"/>
      <c r="AF292" s="1178"/>
      <c r="AG292" s="1178"/>
      <c r="AH292" s="1178"/>
      <c r="AI292" s="1178"/>
      <c r="AJ292" s="1178"/>
      <c r="AK292" s="1178"/>
      <c r="AL292" s="1178"/>
      <c r="AM292" s="1178"/>
      <c r="AN292" s="1178"/>
      <c r="AO292" s="1178"/>
      <c r="AP292" s="1178"/>
      <c r="AQ292" s="1178"/>
      <c r="AR292" s="1178"/>
      <c r="AS292" s="1178"/>
      <c r="AT292" s="1178"/>
      <c r="AU292" s="1178"/>
    </row>
    <row r="293" spans="1:47" s="1324" customFormat="1">
      <c r="A293" s="1178"/>
      <c r="B293" s="1178"/>
      <c r="C293" s="1178"/>
      <c r="D293" s="1178"/>
      <c r="E293" s="1178"/>
      <c r="F293" s="1178"/>
      <c r="G293" s="1178"/>
      <c r="H293" s="1178"/>
      <c r="I293" s="1178"/>
      <c r="J293" s="1178"/>
      <c r="K293" s="1178"/>
      <c r="L293" s="1178"/>
      <c r="M293" s="1178"/>
      <c r="N293" s="1178"/>
      <c r="O293" s="1178"/>
      <c r="P293" s="1178"/>
      <c r="Q293" s="1178"/>
      <c r="R293" s="1178"/>
      <c r="S293" s="1178"/>
      <c r="T293" s="1178"/>
      <c r="U293" s="1178"/>
      <c r="V293" s="1178"/>
      <c r="W293" s="1178"/>
      <c r="X293" s="1178"/>
      <c r="Y293" s="1178"/>
      <c r="Z293" s="1178"/>
      <c r="AA293" s="1178"/>
      <c r="AB293" s="1178"/>
      <c r="AC293" s="1178"/>
      <c r="AD293" s="1178"/>
      <c r="AE293" s="1178"/>
      <c r="AF293" s="1178"/>
      <c r="AG293" s="1178"/>
      <c r="AH293" s="1178"/>
      <c r="AI293" s="1178"/>
      <c r="AJ293" s="1178"/>
      <c r="AK293" s="1178"/>
      <c r="AL293" s="1178"/>
      <c r="AM293" s="1178"/>
      <c r="AN293" s="1178"/>
      <c r="AO293" s="1178"/>
      <c r="AP293" s="1178"/>
      <c r="AQ293" s="1178"/>
      <c r="AR293" s="1178"/>
      <c r="AS293" s="1178"/>
      <c r="AT293" s="1178"/>
      <c r="AU293" s="1178"/>
    </row>
    <row r="294" spans="1:47" s="1324" customFormat="1">
      <c r="A294" s="1178"/>
      <c r="B294" s="1178"/>
      <c r="C294" s="1178"/>
      <c r="D294" s="1178"/>
      <c r="E294" s="1178"/>
      <c r="F294" s="1178"/>
      <c r="G294" s="1178"/>
      <c r="H294" s="1178"/>
      <c r="I294" s="1178"/>
      <c r="J294" s="1178"/>
      <c r="K294" s="1178"/>
      <c r="L294" s="1178"/>
      <c r="M294" s="1178"/>
      <c r="N294" s="1178"/>
      <c r="O294" s="1178"/>
      <c r="P294" s="1178"/>
      <c r="Q294" s="1178"/>
      <c r="R294" s="1178"/>
      <c r="S294" s="1178"/>
      <c r="T294" s="1178"/>
      <c r="U294" s="1178"/>
      <c r="V294" s="1178"/>
      <c r="W294" s="1178"/>
      <c r="X294" s="1178"/>
      <c r="Y294" s="1178"/>
      <c r="Z294" s="1178"/>
      <c r="AA294" s="1178"/>
      <c r="AB294" s="1178"/>
      <c r="AC294" s="1178"/>
      <c r="AD294" s="1178"/>
      <c r="AE294" s="1178"/>
      <c r="AF294" s="1178"/>
      <c r="AG294" s="1178"/>
      <c r="AH294" s="1178"/>
      <c r="AI294" s="1178"/>
      <c r="AJ294" s="1178"/>
      <c r="AK294" s="1178"/>
      <c r="AL294" s="1178"/>
      <c r="AM294" s="1178"/>
      <c r="AN294" s="1178"/>
      <c r="AO294" s="1178"/>
      <c r="AP294" s="1178"/>
      <c r="AQ294" s="1178"/>
      <c r="AR294" s="1178"/>
      <c r="AS294" s="1178"/>
      <c r="AT294" s="1178"/>
      <c r="AU294" s="1178"/>
    </row>
    <row r="295" spans="1:47" s="1324" customFormat="1">
      <c r="A295" s="1178"/>
      <c r="B295" s="1178"/>
      <c r="C295" s="1178"/>
      <c r="D295" s="1178"/>
      <c r="E295" s="1178"/>
      <c r="F295" s="1178"/>
      <c r="G295" s="1178"/>
      <c r="H295" s="1178"/>
      <c r="I295" s="1178"/>
      <c r="J295" s="1178"/>
      <c r="K295" s="1178"/>
      <c r="L295" s="1178"/>
      <c r="M295" s="1178"/>
      <c r="N295" s="1178"/>
      <c r="O295" s="1178"/>
      <c r="P295" s="1178"/>
      <c r="Q295" s="1178"/>
      <c r="R295" s="1178"/>
      <c r="S295" s="1178"/>
      <c r="T295" s="1178"/>
      <c r="U295" s="1178"/>
      <c r="V295" s="1178"/>
      <c r="W295" s="1178"/>
      <c r="X295" s="1178"/>
      <c r="Y295" s="1178"/>
      <c r="Z295" s="1178"/>
      <c r="AA295" s="1178"/>
      <c r="AB295" s="1178"/>
      <c r="AC295" s="1178"/>
      <c r="AD295" s="1178"/>
      <c r="AE295" s="1178"/>
      <c r="AF295" s="1178"/>
      <c r="AG295" s="1178"/>
      <c r="AH295" s="1178"/>
      <c r="AI295" s="1178"/>
      <c r="AJ295" s="1178"/>
      <c r="AK295" s="1178"/>
      <c r="AL295" s="1178"/>
      <c r="AM295" s="1178"/>
      <c r="AN295" s="1178"/>
      <c r="AO295" s="1178"/>
      <c r="AP295" s="1178"/>
      <c r="AQ295" s="1178"/>
      <c r="AR295" s="1178"/>
      <c r="AS295" s="1178"/>
      <c r="AT295" s="1178"/>
      <c r="AU295" s="1178"/>
    </row>
    <row r="296" spans="1:47">
      <c r="AJ296" s="1178"/>
    </row>
    <row r="297" spans="1:47" s="1324" customFormat="1" ht="23.25" customHeight="1">
      <c r="A297" s="1178"/>
      <c r="B297" s="1178"/>
      <c r="C297" s="1178"/>
      <c r="D297" s="1178"/>
      <c r="E297" s="1178"/>
      <c r="F297" s="1178"/>
      <c r="G297" s="1178"/>
      <c r="H297" s="1178"/>
      <c r="I297" s="1178"/>
      <c r="J297" s="1178"/>
      <c r="K297" s="1178"/>
      <c r="L297" s="1178"/>
      <c r="M297" s="1178"/>
      <c r="N297" s="1178"/>
      <c r="O297" s="1178"/>
      <c r="P297" s="1178"/>
      <c r="Q297" s="1178"/>
      <c r="R297" s="1178"/>
      <c r="S297" s="1178"/>
      <c r="T297" s="1178"/>
      <c r="U297" s="1178"/>
      <c r="V297" s="1178"/>
      <c r="W297" s="1178"/>
      <c r="X297" s="1178"/>
      <c r="Y297" s="1178"/>
      <c r="Z297" s="1178"/>
      <c r="AA297" s="1178"/>
      <c r="AB297" s="1178"/>
      <c r="AC297" s="1178"/>
      <c r="AD297" s="1178"/>
      <c r="AE297" s="1178"/>
      <c r="AF297" s="1178"/>
      <c r="AG297" s="1178"/>
      <c r="AH297" s="1178"/>
      <c r="AI297" s="1178"/>
      <c r="AJ297" s="1178"/>
      <c r="AK297" s="1178"/>
      <c r="AL297" s="1178"/>
      <c r="AM297" s="1178"/>
      <c r="AN297" s="1178"/>
      <c r="AO297" s="1178"/>
      <c r="AP297" s="1178"/>
      <c r="AQ297" s="1178"/>
      <c r="AR297" s="1178"/>
      <c r="AS297" s="1178"/>
      <c r="AT297" s="1178"/>
      <c r="AU297" s="1178"/>
    </row>
    <row r="298" spans="1:47" s="1324" customFormat="1">
      <c r="A298" s="1178"/>
      <c r="B298" s="1178"/>
      <c r="C298" s="1178"/>
      <c r="D298" s="1178"/>
      <c r="E298" s="1178"/>
      <c r="F298" s="1178"/>
      <c r="G298" s="1178"/>
      <c r="H298" s="1178"/>
      <c r="I298" s="1178"/>
      <c r="J298" s="1178"/>
      <c r="K298" s="1178"/>
      <c r="L298" s="1178"/>
      <c r="M298" s="1178"/>
      <c r="N298" s="1178"/>
      <c r="O298" s="1178"/>
      <c r="P298" s="1178"/>
      <c r="Q298" s="1178"/>
      <c r="R298" s="1178"/>
      <c r="S298" s="1178"/>
      <c r="T298" s="1178"/>
      <c r="U298" s="1178"/>
      <c r="V298" s="1178"/>
      <c r="W298" s="1178"/>
      <c r="X298" s="1178"/>
      <c r="Y298" s="1178"/>
      <c r="Z298" s="1178"/>
      <c r="AA298" s="1178"/>
      <c r="AB298" s="1178"/>
      <c r="AC298" s="1178"/>
      <c r="AD298" s="1178"/>
      <c r="AE298" s="1178"/>
      <c r="AF298" s="1178"/>
      <c r="AG298" s="1178"/>
      <c r="AH298" s="1178"/>
      <c r="AI298" s="1178"/>
      <c r="AJ298" s="1178"/>
      <c r="AK298" s="1178"/>
      <c r="AL298" s="1178"/>
      <c r="AM298" s="1178"/>
      <c r="AN298" s="1178"/>
      <c r="AO298" s="1178"/>
      <c r="AP298" s="1178"/>
      <c r="AQ298" s="1178"/>
      <c r="AR298" s="1178"/>
      <c r="AS298" s="1178"/>
      <c r="AT298" s="1178"/>
      <c r="AU298" s="1178"/>
    </row>
    <row r="299" spans="1:47" s="1324" customFormat="1">
      <c r="A299" s="1178"/>
      <c r="B299" s="1178"/>
      <c r="C299" s="1178"/>
      <c r="D299" s="1178"/>
      <c r="E299" s="1178"/>
      <c r="F299" s="1178"/>
      <c r="G299" s="1178"/>
      <c r="H299" s="1178"/>
      <c r="I299" s="1178"/>
      <c r="J299" s="1178"/>
      <c r="K299" s="1178"/>
      <c r="L299" s="1178"/>
      <c r="M299" s="1178"/>
      <c r="N299" s="1178"/>
      <c r="O299" s="1178"/>
      <c r="P299" s="1178"/>
      <c r="Q299" s="1178"/>
      <c r="R299" s="1178"/>
      <c r="S299" s="1178"/>
      <c r="T299" s="1178"/>
      <c r="U299" s="1178"/>
      <c r="V299" s="1178"/>
      <c r="W299" s="1178"/>
      <c r="X299" s="1178"/>
      <c r="Y299" s="1178"/>
      <c r="Z299" s="1178"/>
      <c r="AA299" s="1178"/>
      <c r="AB299" s="1178"/>
      <c r="AC299" s="1178"/>
      <c r="AD299" s="1178"/>
      <c r="AE299" s="1178"/>
      <c r="AF299" s="1178"/>
      <c r="AG299" s="1178"/>
      <c r="AH299" s="1178"/>
      <c r="AI299" s="1178"/>
      <c r="AJ299" s="1178"/>
      <c r="AK299" s="1178"/>
      <c r="AL299" s="1178"/>
      <c r="AM299" s="1178"/>
      <c r="AN299" s="1178"/>
      <c r="AO299" s="1178"/>
      <c r="AP299" s="1178"/>
      <c r="AQ299" s="1178"/>
      <c r="AR299" s="1178"/>
      <c r="AS299" s="1178"/>
      <c r="AT299" s="1178"/>
      <c r="AU299" s="1178"/>
    </row>
    <row r="300" spans="1:47" s="1324" customFormat="1">
      <c r="A300" s="1178"/>
      <c r="B300" s="1178"/>
      <c r="C300" s="1178"/>
      <c r="D300" s="1178"/>
      <c r="E300" s="1178"/>
      <c r="F300" s="1178"/>
      <c r="G300" s="1178"/>
      <c r="H300" s="1178"/>
      <c r="I300" s="1178"/>
      <c r="J300" s="1178"/>
      <c r="K300" s="1178"/>
      <c r="L300" s="1178"/>
      <c r="M300" s="1178"/>
      <c r="N300" s="1178"/>
      <c r="O300" s="1178"/>
      <c r="P300" s="1178"/>
      <c r="Q300" s="1178"/>
      <c r="R300" s="1178"/>
      <c r="S300" s="1178"/>
      <c r="T300" s="1178"/>
      <c r="U300" s="1178"/>
      <c r="V300" s="1178"/>
      <c r="W300" s="1178"/>
      <c r="X300" s="1178"/>
      <c r="Y300" s="1178"/>
      <c r="Z300" s="1178"/>
      <c r="AA300" s="1178"/>
      <c r="AB300" s="1178"/>
      <c r="AC300" s="1178"/>
      <c r="AD300" s="1178"/>
      <c r="AE300" s="1178"/>
      <c r="AF300" s="1178"/>
      <c r="AG300" s="1178"/>
      <c r="AH300" s="1178"/>
      <c r="AI300" s="1178"/>
      <c r="AJ300" s="1178"/>
      <c r="AK300" s="1178"/>
      <c r="AL300" s="1178"/>
      <c r="AM300" s="1178"/>
      <c r="AN300" s="1178"/>
      <c r="AO300" s="1178"/>
      <c r="AP300" s="1178"/>
      <c r="AQ300" s="1178"/>
      <c r="AR300" s="1178"/>
      <c r="AS300" s="1178"/>
      <c r="AT300" s="1178"/>
      <c r="AU300" s="1178"/>
    </row>
    <row r="301" spans="1:47" s="1324" customFormat="1">
      <c r="A301" s="1178"/>
      <c r="B301" s="1178"/>
      <c r="C301" s="1178"/>
      <c r="D301" s="1178"/>
      <c r="E301" s="1178"/>
      <c r="F301" s="1178"/>
      <c r="G301" s="1178"/>
      <c r="H301" s="1178"/>
      <c r="I301" s="1178"/>
      <c r="J301" s="1178"/>
      <c r="K301" s="1178"/>
      <c r="L301" s="1178"/>
      <c r="M301" s="1178"/>
      <c r="N301" s="1178"/>
      <c r="O301" s="1178"/>
      <c r="P301" s="1178"/>
      <c r="Q301" s="1178"/>
      <c r="R301" s="1178"/>
      <c r="S301" s="1178"/>
      <c r="T301" s="1178"/>
      <c r="U301" s="1178"/>
      <c r="V301" s="1178"/>
      <c r="W301" s="1178"/>
      <c r="X301" s="1178"/>
      <c r="Y301" s="1178"/>
      <c r="Z301" s="1178"/>
      <c r="AA301" s="1178"/>
      <c r="AB301" s="1178"/>
      <c r="AC301" s="1178"/>
      <c r="AD301" s="1178"/>
      <c r="AE301" s="1178"/>
      <c r="AF301" s="1178"/>
      <c r="AG301" s="1178"/>
      <c r="AH301" s="1178"/>
      <c r="AI301" s="1178"/>
      <c r="AJ301" s="1178"/>
      <c r="AK301" s="1178"/>
      <c r="AL301" s="1178"/>
      <c r="AM301" s="1178"/>
      <c r="AN301" s="1178"/>
      <c r="AO301" s="1178"/>
      <c r="AP301" s="1178"/>
      <c r="AQ301" s="1178"/>
      <c r="AR301" s="1178"/>
      <c r="AS301" s="1178"/>
      <c r="AT301" s="1178"/>
      <c r="AU301" s="1178"/>
    </row>
    <row r="302" spans="1:47" s="1324" customFormat="1">
      <c r="A302" s="1178"/>
      <c r="B302" s="1178"/>
      <c r="C302" s="1178"/>
      <c r="D302" s="1178"/>
      <c r="E302" s="1178"/>
      <c r="F302" s="1178"/>
      <c r="G302" s="1178"/>
      <c r="H302" s="1178"/>
      <c r="I302" s="1178"/>
      <c r="J302" s="1178"/>
      <c r="K302" s="1178"/>
      <c r="L302" s="1178"/>
      <c r="M302" s="1178"/>
      <c r="N302" s="1178"/>
      <c r="O302" s="1178"/>
      <c r="P302" s="1178"/>
      <c r="Q302" s="1178"/>
      <c r="R302" s="1178"/>
      <c r="S302" s="1178"/>
      <c r="T302" s="1178"/>
      <c r="U302" s="1178"/>
      <c r="V302" s="1178"/>
      <c r="W302" s="1178"/>
      <c r="X302" s="1178"/>
      <c r="Y302" s="1178"/>
      <c r="Z302" s="1178"/>
      <c r="AA302" s="1178"/>
      <c r="AB302" s="1178"/>
      <c r="AC302" s="1178"/>
      <c r="AD302" s="1178"/>
      <c r="AE302" s="1178"/>
      <c r="AF302" s="1178"/>
      <c r="AG302" s="1178"/>
      <c r="AH302" s="1178"/>
      <c r="AI302" s="1178"/>
      <c r="AJ302" s="1178"/>
      <c r="AK302" s="1178"/>
      <c r="AL302" s="1178"/>
      <c r="AM302" s="1178"/>
      <c r="AN302" s="1178"/>
      <c r="AO302" s="1178"/>
      <c r="AP302" s="1178"/>
      <c r="AQ302" s="1178"/>
      <c r="AR302" s="1178"/>
      <c r="AS302" s="1178"/>
      <c r="AT302" s="1178"/>
      <c r="AU302" s="1178"/>
    </row>
    <row r="303" spans="1:47">
      <c r="AJ303" s="1178"/>
    </row>
    <row r="304" spans="1:47">
      <c r="AJ304" s="1178"/>
    </row>
    <row r="305" spans="1:47" s="1324" customFormat="1">
      <c r="A305" s="1178"/>
      <c r="B305" s="1178"/>
      <c r="C305" s="1178"/>
      <c r="D305" s="1178"/>
      <c r="E305" s="1178"/>
      <c r="F305" s="1178"/>
      <c r="G305" s="1178"/>
      <c r="H305" s="1178"/>
      <c r="I305" s="1178"/>
      <c r="J305" s="1178"/>
      <c r="K305" s="1178"/>
      <c r="L305" s="1178"/>
      <c r="M305" s="1178"/>
      <c r="N305" s="1178"/>
      <c r="O305" s="1178"/>
      <c r="P305" s="1178"/>
      <c r="Q305" s="1178"/>
      <c r="R305" s="1178"/>
      <c r="S305" s="1178"/>
      <c r="T305" s="1178"/>
      <c r="U305" s="1178"/>
      <c r="V305" s="1178"/>
      <c r="W305" s="1178"/>
      <c r="X305" s="1178"/>
      <c r="Y305" s="1178"/>
      <c r="Z305" s="1178"/>
      <c r="AA305" s="1178"/>
      <c r="AB305" s="1178"/>
      <c r="AC305" s="1178"/>
      <c r="AD305" s="1178"/>
      <c r="AE305" s="1178"/>
      <c r="AF305" s="1178"/>
      <c r="AG305" s="1178"/>
      <c r="AH305" s="1178"/>
      <c r="AI305" s="1178"/>
      <c r="AJ305" s="1178"/>
      <c r="AK305" s="1178"/>
      <c r="AL305" s="1178"/>
      <c r="AM305" s="1178"/>
      <c r="AN305" s="1178"/>
      <c r="AO305" s="1178"/>
      <c r="AP305" s="1178"/>
      <c r="AQ305" s="1178"/>
      <c r="AR305" s="1178"/>
      <c r="AS305" s="1178"/>
      <c r="AT305" s="1178"/>
      <c r="AU305" s="1178"/>
    </row>
    <row r="306" spans="1:47">
      <c r="AJ306" s="1178"/>
    </row>
    <row r="307" spans="1:47">
      <c r="AJ307" s="1178"/>
    </row>
    <row r="308" spans="1:47" s="1324" customFormat="1">
      <c r="A308" s="1178"/>
      <c r="B308" s="1178"/>
      <c r="C308" s="1178"/>
      <c r="D308" s="1178"/>
      <c r="E308" s="1178"/>
      <c r="F308" s="1178"/>
      <c r="G308" s="1178"/>
      <c r="H308" s="1178"/>
      <c r="I308" s="1178"/>
      <c r="J308" s="1178"/>
      <c r="K308" s="1178"/>
      <c r="L308" s="1178"/>
      <c r="M308" s="1178"/>
      <c r="N308" s="1178"/>
      <c r="O308" s="1178"/>
      <c r="P308" s="1178"/>
      <c r="Q308" s="1178"/>
      <c r="R308" s="1178"/>
      <c r="S308" s="1178"/>
      <c r="T308" s="1178"/>
      <c r="U308" s="1178"/>
      <c r="V308" s="1178"/>
      <c r="W308" s="1178"/>
      <c r="X308" s="1178"/>
      <c r="Y308" s="1178"/>
      <c r="Z308" s="1178"/>
      <c r="AA308" s="1178"/>
      <c r="AB308" s="1178"/>
      <c r="AC308" s="1178"/>
      <c r="AD308" s="1178"/>
      <c r="AE308" s="1178"/>
      <c r="AF308" s="1178"/>
      <c r="AG308" s="1178"/>
      <c r="AH308" s="1178"/>
      <c r="AI308" s="1178"/>
      <c r="AJ308" s="1178"/>
      <c r="AK308" s="1178"/>
      <c r="AL308" s="1178"/>
      <c r="AM308" s="1178"/>
      <c r="AN308" s="1178"/>
      <c r="AO308" s="1178"/>
      <c r="AP308" s="1178"/>
      <c r="AQ308" s="1178"/>
      <c r="AR308" s="1178"/>
      <c r="AS308" s="1178"/>
      <c r="AT308" s="1178"/>
      <c r="AU308" s="1178"/>
    </row>
    <row r="309" spans="1:47" s="1324" customFormat="1">
      <c r="A309" s="1178"/>
      <c r="B309" s="1178"/>
      <c r="C309" s="1178"/>
      <c r="D309" s="1178"/>
      <c r="E309" s="1178"/>
      <c r="F309" s="1178"/>
      <c r="G309" s="1178"/>
      <c r="H309" s="1178"/>
      <c r="I309" s="1178"/>
      <c r="J309" s="1178"/>
      <c r="K309" s="1178"/>
      <c r="L309" s="1178"/>
      <c r="M309" s="1178"/>
      <c r="N309" s="1178"/>
      <c r="O309" s="1178"/>
      <c r="P309" s="1178"/>
      <c r="Q309" s="1178"/>
      <c r="R309" s="1178"/>
      <c r="S309" s="1178"/>
      <c r="T309" s="1178"/>
      <c r="U309" s="1178"/>
      <c r="V309" s="1178"/>
      <c r="W309" s="1178"/>
      <c r="X309" s="1178"/>
      <c r="Y309" s="1178"/>
      <c r="Z309" s="1178"/>
      <c r="AA309" s="1178"/>
      <c r="AB309" s="1178"/>
      <c r="AC309" s="1178"/>
      <c r="AD309" s="1178"/>
      <c r="AE309" s="1178"/>
      <c r="AF309" s="1178"/>
      <c r="AG309" s="1178"/>
      <c r="AH309" s="1178"/>
      <c r="AI309" s="1178"/>
      <c r="AJ309" s="1178"/>
      <c r="AK309" s="1178"/>
      <c r="AL309" s="1178"/>
      <c r="AM309" s="1178"/>
      <c r="AN309" s="1178"/>
      <c r="AO309" s="1178"/>
      <c r="AP309" s="1178"/>
      <c r="AQ309" s="1178"/>
      <c r="AR309" s="1178"/>
      <c r="AS309" s="1178"/>
      <c r="AT309" s="1178"/>
      <c r="AU309" s="1178"/>
    </row>
    <row r="310" spans="1:47" s="1324" customFormat="1">
      <c r="A310" s="1178"/>
      <c r="B310" s="1178"/>
      <c r="C310" s="1178"/>
      <c r="D310" s="1178"/>
      <c r="E310" s="1178"/>
      <c r="F310" s="1178"/>
      <c r="G310" s="1178"/>
      <c r="H310" s="1178"/>
      <c r="I310" s="1178"/>
      <c r="J310" s="1178"/>
      <c r="K310" s="1178"/>
      <c r="L310" s="1178"/>
      <c r="M310" s="1178"/>
      <c r="N310" s="1178"/>
      <c r="O310" s="1178"/>
      <c r="P310" s="1178"/>
      <c r="Q310" s="1178"/>
      <c r="R310" s="1178"/>
      <c r="S310" s="1178"/>
      <c r="T310" s="1178"/>
      <c r="U310" s="1178"/>
      <c r="V310" s="1178"/>
      <c r="W310" s="1178"/>
      <c r="X310" s="1178"/>
      <c r="Y310" s="1178"/>
      <c r="Z310" s="1178"/>
      <c r="AA310" s="1178"/>
      <c r="AB310" s="1178"/>
      <c r="AC310" s="1178"/>
      <c r="AD310" s="1178"/>
      <c r="AE310" s="1178"/>
      <c r="AF310" s="1178"/>
      <c r="AG310" s="1178"/>
      <c r="AH310" s="1178"/>
      <c r="AI310" s="1178"/>
      <c r="AJ310" s="1178"/>
      <c r="AK310" s="1178"/>
      <c r="AL310" s="1178"/>
      <c r="AM310" s="1178"/>
      <c r="AN310" s="1178"/>
      <c r="AO310" s="1178"/>
      <c r="AP310" s="1178"/>
      <c r="AQ310" s="1178"/>
      <c r="AR310" s="1178"/>
      <c r="AS310" s="1178"/>
      <c r="AT310" s="1178"/>
      <c r="AU310" s="1178"/>
    </row>
    <row r="311" spans="1:47" s="1324" customFormat="1">
      <c r="A311" s="1178"/>
      <c r="B311" s="1178"/>
      <c r="C311" s="1178"/>
      <c r="D311" s="1178"/>
      <c r="E311" s="1178"/>
      <c r="F311" s="1178"/>
      <c r="G311" s="1178"/>
      <c r="H311" s="1178"/>
      <c r="I311" s="1178"/>
      <c r="J311" s="1178"/>
      <c r="K311" s="1178"/>
      <c r="L311" s="1178"/>
      <c r="M311" s="1178"/>
      <c r="N311" s="1178"/>
      <c r="O311" s="1178"/>
      <c r="P311" s="1178"/>
      <c r="Q311" s="1178"/>
      <c r="R311" s="1178"/>
      <c r="S311" s="1178"/>
      <c r="T311" s="1178"/>
      <c r="U311" s="1178"/>
      <c r="V311" s="1178"/>
      <c r="W311" s="1178"/>
      <c r="X311" s="1178"/>
      <c r="Y311" s="1178"/>
      <c r="Z311" s="1178"/>
      <c r="AA311" s="1178"/>
      <c r="AB311" s="1178"/>
      <c r="AC311" s="1178"/>
      <c r="AD311" s="1178"/>
      <c r="AE311" s="1178"/>
      <c r="AF311" s="1178"/>
      <c r="AG311" s="1178"/>
      <c r="AH311" s="1178"/>
      <c r="AI311" s="1178"/>
      <c r="AJ311" s="1178"/>
      <c r="AK311" s="1178"/>
      <c r="AL311" s="1178"/>
      <c r="AM311" s="1178"/>
      <c r="AN311" s="1178"/>
      <c r="AO311" s="1178"/>
      <c r="AP311" s="1178"/>
      <c r="AQ311" s="1178"/>
      <c r="AR311" s="1178"/>
      <c r="AS311" s="1178"/>
      <c r="AT311" s="1178"/>
      <c r="AU311" s="1178"/>
    </row>
    <row r="312" spans="1:47" s="1324" customFormat="1">
      <c r="A312" s="1178"/>
      <c r="B312" s="1178"/>
      <c r="C312" s="1178"/>
      <c r="D312" s="1178"/>
      <c r="E312" s="1178"/>
      <c r="F312" s="1178"/>
      <c r="G312" s="1178"/>
      <c r="H312" s="1178"/>
      <c r="I312" s="1178"/>
      <c r="J312" s="1178"/>
      <c r="K312" s="1178"/>
      <c r="L312" s="1178"/>
      <c r="M312" s="1178"/>
      <c r="N312" s="1178"/>
      <c r="O312" s="1178"/>
      <c r="P312" s="1178"/>
      <c r="Q312" s="1178"/>
      <c r="R312" s="1178"/>
      <c r="S312" s="1178"/>
      <c r="T312" s="1178"/>
      <c r="U312" s="1178"/>
      <c r="V312" s="1178"/>
      <c r="W312" s="1178"/>
      <c r="X312" s="1178"/>
      <c r="Y312" s="1178"/>
      <c r="Z312" s="1178"/>
      <c r="AA312" s="1178"/>
      <c r="AB312" s="1178"/>
      <c r="AC312" s="1178"/>
      <c r="AD312" s="1178"/>
      <c r="AE312" s="1178"/>
      <c r="AF312" s="1178"/>
      <c r="AG312" s="1178"/>
      <c r="AH312" s="1178"/>
      <c r="AI312" s="1178"/>
      <c r="AJ312" s="1178"/>
      <c r="AK312" s="1178"/>
      <c r="AL312" s="1178"/>
      <c r="AM312" s="1178"/>
      <c r="AN312" s="1178"/>
      <c r="AO312" s="1178"/>
      <c r="AP312" s="1178"/>
      <c r="AQ312" s="1178"/>
      <c r="AR312" s="1178"/>
      <c r="AS312" s="1178"/>
      <c r="AT312" s="1178"/>
      <c r="AU312" s="1178"/>
    </row>
    <row r="313" spans="1:47" s="1324" customFormat="1">
      <c r="A313" s="1178"/>
      <c r="B313" s="1178"/>
      <c r="C313" s="1178"/>
      <c r="D313" s="1178"/>
      <c r="E313" s="1178"/>
      <c r="F313" s="1178"/>
      <c r="G313" s="1178"/>
      <c r="H313" s="1178"/>
      <c r="I313" s="1178"/>
      <c r="J313" s="1178"/>
      <c r="K313" s="1178"/>
      <c r="L313" s="1178"/>
      <c r="M313" s="1178"/>
      <c r="N313" s="1178"/>
      <c r="O313" s="1178"/>
      <c r="P313" s="1178"/>
      <c r="Q313" s="1178"/>
      <c r="R313" s="1178"/>
      <c r="S313" s="1178"/>
      <c r="T313" s="1178"/>
      <c r="U313" s="1178"/>
      <c r="V313" s="1178"/>
      <c r="W313" s="1178"/>
      <c r="X313" s="1178"/>
      <c r="Y313" s="1178"/>
      <c r="Z313" s="1178"/>
      <c r="AA313" s="1178"/>
      <c r="AB313" s="1178"/>
      <c r="AC313" s="1178"/>
      <c r="AD313" s="1178"/>
      <c r="AE313" s="1178"/>
      <c r="AF313" s="1178"/>
      <c r="AG313" s="1178"/>
      <c r="AH313" s="1178"/>
      <c r="AI313" s="1178"/>
      <c r="AJ313" s="1178"/>
      <c r="AK313" s="1178"/>
      <c r="AL313" s="1178"/>
      <c r="AM313" s="1178"/>
      <c r="AN313" s="1178"/>
      <c r="AO313" s="1178"/>
      <c r="AP313" s="1178"/>
      <c r="AQ313" s="1178"/>
      <c r="AR313" s="1178"/>
      <c r="AS313" s="1178"/>
      <c r="AT313" s="1178"/>
      <c r="AU313" s="1178"/>
    </row>
    <row r="314" spans="1:47" s="1324" customFormat="1">
      <c r="A314" s="1178"/>
      <c r="B314" s="1178"/>
      <c r="C314" s="1178"/>
      <c r="D314" s="1178"/>
      <c r="E314" s="1178"/>
      <c r="F314" s="1178"/>
      <c r="G314" s="1178"/>
      <c r="H314" s="1178"/>
      <c r="I314" s="1178"/>
      <c r="J314" s="1178"/>
      <c r="K314" s="1178"/>
      <c r="L314" s="1178"/>
      <c r="M314" s="1178"/>
      <c r="N314" s="1178"/>
      <c r="O314" s="1178"/>
      <c r="P314" s="1178"/>
      <c r="Q314" s="1178"/>
      <c r="R314" s="1178"/>
      <c r="S314" s="1178"/>
      <c r="T314" s="1178"/>
      <c r="U314" s="1178"/>
      <c r="V314" s="1178"/>
      <c r="W314" s="1178"/>
      <c r="X314" s="1178"/>
      <c r="Y314" s="1178"/>
      <c r="Z314" s="1178"/>
      <c r="AA314" s="1178"/>
      <c r="AB314" s="1178"/>
      <c r="AC314" s="1178"/>
      <c r="AD314" s="1178"/>
      <c r="AE314" s="1178"/>
      <c r="AF314" s="1178"/>
      <c r="AG314" s="1178"/>
      <c r="AH314" s="1178"/>
      <c r="AI314" s="1178"/>
      <c r="AJ314" s="1178"/>
      <c r="AK314" s="1178"/>
      <c r="AL314" s="1178"/>
      <c r="AM314" s="1178"/>
      <c r="AN314" s="1178"/>
      <c r="AO314" s="1178"/>
      <c r="AP314" s="1178"/>
      <c r="AQ314" s="1178"/>
      <c r="AR314" s="1178"/>
      <c r="AS314" s="1178"/>
      <c r="AT314" s="1178"/>
      <c r="AU314" s="1178"/>
    </row>
    <row r="315" spans="1:47" s="1324" customFormat="1">
      <c r="A315" s="1178"/>
      <c r="B315" s="1178"/>
      <c r="C315" s="1178"/>
      <c r="D315" s="1178"/>
      <c r="E315" s="1178"/>
      <c r="F315" s="1178"/>
      <c r="G315" s="1178"/>
      <c r="H315" s="1178"/>
      <c r="I315" s="1178"/>
      <c r="J315" s="1178"/>
      <c r="K315" s="1178"/>
      <c r="L315" s="1178"/>
      <c r="M315" s="1178"/>
      <c r="N315" s="1178"/>
      <c r="O315" s="1178"/>
      <c r="P315" s="1178"/>
      <c r="Q315" s="1178"/>
      <c r="R315" s="1178"/>
      <c r="S315" s="1178"/>
      <c r="T315" s="1178"/>
      <c r="U315" s="1178"/>
      <c r="V315" s="1178"/>
      <c r="W315" s="1178"/>
      <c r="X315" s="1178"/>
      <c r="Y315" s="1178"/>
      <c r="Z315" s="1178"/>
      <c r="AA315" s="1178"/>
      <c r="AB315" s="1178"/>
      <c r="AC315" s="1178"/>
      <c r="AD315" s="1178"/>
      <c r="AE315" s="1178"/>
      <c r="AF315" s="1178"/>
      <c r="AG315" s="1178"/>
      <c r="AH315" s="1178"/>
      <c r="AI315" s="1178"/>
      <c r="AJ315" s="1178"/>
      <c r="AK315" s="1178"/>
      <c r="AL315" s="1178"/>
      <c r="AM315" s="1178"/>
      <c r="AN315" s="1178"/>
      <c r="AO315" s="1178"/>
      <c r="AP315" s="1178"/>
      <c r="AQ315" s="1178"/>
      <c r="AR315" s="1178"/>
      <c r="AS315" s="1178"/>
      <c r="AT315" s="1178"/>
      <c r="AU315" s="1178"/>
    </row>
    <row r="316" spans="1:47" s="1324" customFormat="1">
      <c r="A316" s="1178"/>
      <c r="B316" s="1178"/>
      <c r="C316" s="1178"/>
      <c r="D316" s="1178"/>
      <c r="E316" s="1178"/>
      <c r="F316" s="1178"/>
      <c r="G316" s="1178"/>
      <c r="H316" s="1178"/>
      <c r="I316" s="1178"/>
      <c r="J316" s="1178"/>
      <c r="K316" s="1178"/>
      <c r="L316" s="1178"/>
      <c r="M316" s="1178"/>
      <c r="N316" s="1178"/>
      <c r="O316" s="1178"/>
      <c r="P316" s="1178"/>
      <c r="Q316" s="1178"/>
      <c r="R316" s="1178"/>
      <c r="S316" s="1178"/>
      <c r="T316" s="1178"/>
      <c r="U316" s="1178"/>
      <c r="V316" s="1178"/>
      <c r="W316" s="1178"/>
      <c r="X316" s="1178"/>
      <c r="Y316" s="1178"/>
      <c r="Z316" s="1178"/>
      <c r="AA316" s="1178"/>
      <c r="AB316" s="1178"/>
      <c r="AC316" s="1178"/>
      <c r="AD316" s="1178"/>
      <c r="AE316" s="1178"/>
      <c r="AF316" s="1178"/>
      <c r="AG316" s="1178"/>
      <c r="AH316" s="1178"/>
      <c r="AI316" s="1178"/>
      <c r="AJ316" s="1178"/>
      <c r="AK316" s="1178"/>
      <c r="AL316" s="1178"/>
      <c r="AM316" s="1178"/>
      <c r="AN316" s="1178"/>
      <c r="AO316" s="1178"/>
      <c r="AP316" s="1178"/>
      <c r="AQ316" s="1178"/>
      <c r="AR316" s="1178"/>
      <c r="AS316" s="1178"/>
      <c r="AT316" s="1178"/>
      <c r="AU316" s="1178"/>
    </row>
    <row r="317" spans="1:47" s="1324" customFormat="1">
      <c r="A317" s="1178"/>
      <c r="B317" s="1178"/>
      <c r="C317" s="1178"/>
      <c r="D317" s="1178"/>
      <c r="E317" s="1178"/>
      <c r="F317" s="1178"/>
      <c r="G317" s="1178"/>
      <c r="H317" s="1178"/>
      <c r="I317" s="1178"/>
      <c r="J317" s="1178"/>
      <c r="K317" s="1178"/>
      <c r="L317" s="1178"/>
      <c r="M317" s="1178"/>
      <c r="N317" s="1178"/>
      <c r="O317" s="1178"/>
      <c r="P317" s="1178"/>
      <c r="Q317" s="1178"/>
      <c r="R317" s="1178"/>
      <c r="S317" s="1178"/>
      <c r="T317" s="1178"/>
      <c r="U317" s="1178"/>
      <c r="V317" s="1178"/>
      <c r="W317" s="1178"/>
      <c r="X317" s="1178"/>
      <c r="Y317" s="1178"/>
      <c r="Z317" s="1178"/>
      <c r="AA317" s="1178"/>
      <c r="AB317" s="1178"/>
      <c r="AC317" s="1178"/>
      <c r="AD317" s="1178"/>
      <c r="AE317" s="1178"/>
      <c r="AF317" s="1178"/>
      <c r="AG317" s="1178"/>
      <c r="AH317" s="1178"/>
      <c r="AI317" s="1178"/>
      <c r="AJ317" s="1178"/>
      <c r="AK317" s="1178"/>
      <c r="AL317" s="1178"/>
      <c r="AM317" s="1178"/>
      <c r="AN317" s="1178"/>
      <c r="AO317" s="1178"/>
      <c r="AP317" s="1178"/>
      <c r="AQ317" s="1178"/>
      <c r="AR317" s="1178"/>
      <c r="AS317" s="1178"/>
      <c r="AT317" s="1178"/>
      <c r="AU317" s="1178"/>
    </row>
    <row r="318" spans="1:47" s="1324" customFormat="1">
      <c r="A318" s="1178"/>
      <c r="B318" s="1178"/>
      <c r="C318" s="1178"/>
      <c r="D318" s="1178"/>
      <c r="E318" s="1178"/>
      <c r="F318" s="1178"/>
      <c r="G318" s="1178"/>
      <c r="H318" s="1178"/>
      <c r="I318" s="1178"/>
      <c r="J318" s="1178"/>
      <c r="K318" s="1178"/>
      <c r="L318" s="1178"/>
      <c r="M318" s="1178"/>
      <c r="N318" s="1178"/>
      <c r="O318" s="1178"/>
      <c r="P318" s="1178"/>
      <c r="Q318" s="1178"/>
      <c r="R318" s="1178"/>
      <c r="S318" s="1178"/>
      <c r="T318" s="1178"/>
      <c r="U318" s="1178"/>
      <c r="V318" s="1178"/>
      <c r="W318" s="1178"/>
      <c r="X318" s="1178"/>
      <c r="Y318" s="1178"/>
      <c r="Z318" s="1178"/>
      <c r="AA318" s="1178"/>
      <c r="AB318" s="1178"/>
      <c r="AC318" s="1178"/>
      <c r="AD318" s="1178"/>
      <c r="AE318" s="1178"/>
      <c r="AF318" s="1178"/>
      <c r="AG318" s="1178"/>
      <c r="AH318" s="1178"/>
      <c r="AI318" s="1178"/>
      <c r="AJ318" s="1178"/>
      <c r="AK318" s="1178"/>
      <c r="AL318" s="1178"/>
      <c r="AM318" s="1178"/>
      <c r="AN318" s="1178"/>
      <c r="AO318" s="1178"/>
      <c r="AP318" s="1178"/>
      <c r="AQ318" s="1178"/>
      <c r="AR318" s="1178"/>
      <c r="AS318" s="1178"/>
      <c r="AT318" s="1178"/>
      <c r="AU318" s="1178"/>
    </row>
    <row r="319" spans="1:47" s="1324" customFormat="1">
      <c r="A319" s="1178"/>
      <c r="B319" s="1178"/>
      <c r="C319" s="1178"/>
      <c r="D319" s="1178"/>
      <c r="E319" s="1178"/>
      <c r="F319" s="1178"/>
      <c r="G319" s="1178"/>
      <c r="H319" s="1178"/>
      <c r="I319" s="1178"/>
      <c r="J319" s="1178"/>
      <c r="K319" s="1178"/>
      <c r="L319" s="1178"/>
      <c r="M319" s="1178"/>
      <c r="N319" s="1178"/>
      <c r="O319" s="1178"/>
      <c r="P319" s="1178"/>
      <c r="Q319" s="1178"/>
      <c r="R319" s="1178"/>
      <c r="S319" s="1178"/>
      <c r="T319" s="1178"/>
      <c r="U319" s="1178"/>
      <c r="V319" s="1178"/>
      <c r="W319" s="1178"/>
      <c r="X319" s="1178"/>
      <c r="Y319" s="1178"/>
      <c r="Z319" s="1178"/>
      <c r="AA319" s="1178"/>
      <c r="AB319" s="1178"/>
      <c r="AC319" s="1178"/>
      <c r="AD319" s="1178"/>
      <c r="AE319" s="1178"/>
      <c r="AF319" s="1178"/>
      <c r="AG319" s="1178"/>
      <c r="AH319" s="1178"/>
      <c r="AI319" s="1178"/>
      <c r="AJ319" s="1178"/>
      <c r="AK319" s="1178"/>
      <c r="AL319" s="1178"/>
      <c r="AM319" s="1178"/>
      <c r="AN319" s="1178"/>
      <c r="AO319" s="1178"/>
      <c r="AP319" s="1178"/>
      <c r="AQ319" s="1178"/>
      <c r="AR319" s="1178"/>
      <c r="AS319" s="1178"/>
      <c r="AT319" s="1178"/>
      <c r="AU319" s="1178"/>
    </row>
    <row r="320" spans="1:47" s="1324" customFormat="1">
      <c r="A320" s="1178"/>
      <c r="B320" s="1178"/>
      <c r="C320" s="1178"/>
      <c r="D320" s="1178"/>
      <c r="E320" s="1178"/>
      <c r="F320" s="1178"/>
      <c r="G320" s="1178"/>
      <c r="H320" s="1178"/>
      <c r="I320" s="1178"/>
      <c r="J320" s="1178"/>
      <c r="K320" s="1178"/>
      <c r="L320" s="1178"/>
      <c r="M320" s="1178"/>
      <c r="N320" s="1178"/>
      <c r="O320" s="1178"/>
      <c r="P320" s="1178"/>
      <c r="Q320" s="1178"/>
      <c r="R320" s="1178"/>
      <c r="S320" s="1178"/>
      <c r="T320" s="1178"/>
      <c r="U320" s="1178"/>
      <c r="V320" s="1178"/>
      <c r="W320" s="1178"/>
      <c r="X320" s="1178"/>
      <c r="Y320" s="1178"/>
      <c r="Z320" s="1178"/>
      <c r="AA320" s="1178"/>
      <c r="AB320" s="1178"/>
      <c r="AC320" s="1178"/>
      <c r="AD320" s="1178"/>
      <c r="AE320" s="1178"/>
      <c r="AF320" s="1178"/>
      <c r="AG320" s="1178"/>
      <c r="AH320" s="1178"/>
      <c r="AI320" s="1178"/>
      <c r="AJ320" s="1178"/>
      <c r="AK320" s="1178"/>
      <c r="AL320" s="1178"/>
      <c r="AM320" s="1178"/>
      <c r="AN320" s="1178"/>
      <c r="AO320" s="1178"/>
      <c r="AP320" s="1178"/>
      <c r="AQ320" s="1178"/>
      <c r="AR320" s="1178"/>
      <c r="AS320" s="1178"/>
      <c r="AT320" s="1178"/>
      <c r="AU320" s="1178"/>
    </row>
    <row r="321" spans="1:47" s="1324" customFormat="1">
      <c r="A321" s="1178"/>
      <c r="B321" s="1178"/>
      <c r="C321" s="1178"/>
      <c r="D321" s="1178"/>
      <c r="E321" s="1178"/>
      <c r="F321" s="1178"/>
      <c r="G321" s="1178"/>
      <c r="H321" s="1178"/>
      <c r="I321" s="1178"/>
      <c r="J321" s="1178"/>
      <c r="K321" s="1178"/>
      <c r="L321" s="1178"/>
      <c r="M321" s="1178"/>
      <c r="N321" s="1178"/>
      <c r="O321" s="1178"/>
      <c r="P321" s="1178"/>
      <c r="Q321" s="1178"/>
      <c r="R321" s="1178"/>
      <c r="S321" s="1178"/>
      <c r="T321" s="1178"/>
      <c r="U321" s="1178"/>
      <c r="V321" s="1178"/>
      <c r="W321" s="1178"/>
      <c r="X321" s="1178"/>
      <c r="Y321" s="1178"/>
      <c r="Z321" s="1178"/>
      <c r="AA321" s="1178"/>
      <c r="AB321" s="1178"/>
      <c r="AC321" s="1178"/>
      <c r="AD321" s="1178"/>
      <c r="AE321" s="1178"/>
      <c r="AF321" s="1178"/>
      <c r="AG321" s="1178"/>
      <c r="AH321" s="1178"/>
      <c r="AI321" s="1178"/>
      <c r="AJ321" s="1178"/>
      <c r="AK321" s="1178"/>
      <c r="AL321" s="1178"/>
      <c r="AM321" s="1178"/>
      <c r="AN321" s="1178"/>
      <c r="AO321" s="1178"/>
      <c r="AP321" s="1178"/>
      <c r="AQ321" s="1178"/>
      <c r="AR321" s="1178"/>
      <c r="AS321" s="1178"/>
      <c r="AT321" s="1178"/>
      <c r="AU321" s="1178"/>
    </row>
    <row r="322" spans="1:47" s="1324" customFormat="1">
      <c r="A322" s="1178"/>
      <c r="B322" s="1178"/>
      <c r="C322" s="1178"/>
      <c r="D322" s="1178"/>
      <c r="E322" s="1178"/>
      <c r="F322" s="1178"/>
      <c r="G322" s="1178"/>
      <c r="H322" s="1178"/>
      <c r="I322" s="1178"/>
      <c r="J322" s="1178"/>
      <c r="K322" s="1178"/>
      <c r="L322" s="1178"/>
      <c r="M322" s="1178"/>
      <c r="N322" s="1178"/>
      <c r="O322" s="1178"/>
      <c r="P322" s="1178"/>
      <c r="Q322" s="1178"/>
      <c r="R322" s="1178"/>
      <c r="S322" s="1178"/>
      <c r="T322" s="1178"/>
      <c r="U322" s="1178"/>
      <c r="V322" s="1178"/>
      <c r="W322" s="1178"/>
      <c r="X322" s="1178"/>
      <c r="Y322" s="1178"/>
      <c r="Z322" s="1178"/>
      <c r="AA322" s="1178"/>
      <c r="AB322" s="1178"/>
      <c r="AC322" s="1178"/>
      <c r="AD322" s="1178"/>
      <c r="AE322" s="1178"/>
      <c r="AF322" s="1178"/>
      <c r="AG322" s="1178"/>
      <c r="AH322" s="1178"/>
      <c r="AI322" s="1178"/>
      <c r="AJ322" s="1178"/>
      <c r="AK322" s="1178"/>
      <c r="AL322" s="1178"/>
      <c r="AM322" s="1178"/>
      <c r="AN322" s="1178"/>
      <c r="AO322" s="1178"/>
      <c r="AP322" s="1178"/>
      <c r="AQ322" s="1178"/>
      <c r="AR322" s="1178"/>
      <c r="AS322" s="1178"/>
      <c r="AT322" s="1178"/>
      <c r="AU322" s="1178"/>
    </row>
    <row r="323" spans="1:47" s="1324" customFormat="1">
      <c r="A323" s="1178"/>
      <c r="B323" s="1178"/>
      <c r="C323" s="1178"/>
      <c r="D323" s="1178"/>
      <c r="E323" s="1178"/>
      <c r="F323" s="1178"/>
      <c r="G323" s="1178"/>
      <c r="H323" s="1178"/>
      <c r="I323" s="1178"/>
      <c r="J323" s="1178"/>
      <c r="K323" s="1178"/>
      <c r="L323" s="1178"/>
      <c r="M323" s="1178"/>
      <c r="N323" s="1178"/>
      <c r="O323" s="1178"/>
      <c r="P323" s="1178"/>
      <c r="Q323" s="1178"/>
      <c r="R323" s="1178"/>
      <c r="S323" s="1178"/>
      <c r="T323" s="1178"/>
      <c r="U323" s="1178"/>
      <c r="V323" s="1178"/>
      <c r="W323" s="1178"/>
      <c r="X323" s="1178"/>
      <c r="Y323" s="1178"/>
      <c r="Z323" s="1178"/>
      <c r="AA323" s="1178"/>
      <c r="AB323" s="1178"/>
      <c r="AC323" s="1178"/>
      <c r="AD323" s="1178"/>
      <c r="AE323" s="1178"/>
      <c r="AF323" s="1178"/>
      <c r="AG323" s="1178"/>
      <c r="AH323" s="1178"/>
      <c r="AI323" s="1178"/>
      <c r="AJ323" s="1178"/>
      <c r="AK323" s="1178"/>
      <c r="AL323" s="1178"/>
      <c r="AM323" s="1178"/>
      <c r="AN323" s="1178"/>
      <c r="AO323" s="1178"/>
      <c r="AP323" s="1178"/>
      <c r="AQ323" s="1178"/>
      <c r="AR323" s="1178"/>
      <c r="AS323" s="1178"/>
      <c r="AT323" s="1178"/>
      <c r="AU323" s="1178"/>
    </row>
    <row r="324" spans="1:47" s="1324" customFormat="1">
      <c r="A324" s="1178"/>
      <c r="B324" s="1178"/>
      <c r="C324" s="1178"/>
      <c r="D324" s="1178"/>
      <c r="E324" s="1178"/>
      <c r="F324" s="1178"/>
      <c r="G324" s="1178"/>
      <c r="H324" s="1178"/>
      <c r="I324" s="1178"/>
      <c r="J324" s="1178"/>
      <c r="K324" s="1178"/>
      <c r="L324" s="1178"/>
      <c r="M324" s="1178"/>
      <c r="N324" s="1178"/>
      <c r="O324" s="1178"/>
      <c r="P324" s="1178"/>
      <c r="Q324" s="1178"/>
      <c r="R324" s="1178"/>
      <c r="S324" s="1178"/>
      <c r="T324" s="1178"/>
      <c r="U324" s="1178"/>
      <c r="V324" s="1178"/>
      <c r="W324" s="1178"/>
      <c r="X324" s="1178"/>
      <c r="Y324" s="1178"/>
      <c r="Z324" s="1178"/>
      <c r="AA324" s="1178"/>
      <c r="AB324" s="1178"/>
      <c r="AC324" s="1178"/>
      <c r="AD324" s="1178"/>
      <c r="AE324" s="1178"/>
      <c r="AF324" s="1178"/>
      <c r="AG324" s="1178"/>
      <c r="AH324" s="1178"/>
      <c r="AI324" s="1178"/>
      <c r="AJ324" s="1178"/>
      <c r="AK324" s="1178"/>
      <c r="AL324" s="1178"/>
      <c r="AM324" s="1178"/>
      <c r="AN324" s="1178"/>
      <c r="AO324" s="1178"/>
      <c r="AP324" s="1178"/>
      <c r="AQ324" s="1178"/>
      <c r="AR324" s="1178"/>
      <c r="AS324" s="1178"/>
      <c r="AT324" s="1178"/>
      <c r="AU324" s="1178"/>
    </row>
    <row r="325" spans="1:47" s="1324" customFormat="1">
      <c r="A325" s="1178"/>
      <c r="B325" s="1178"/>
      <c r="C325" s="1178"/>
      <c r="D325" s="1178"/>
      <c r="E325" s="1178"/>
      <c r="F325" s="1178"/>
      <c r="G325" s="1178"/>
      <c r="H325" s="1178"/>
      <c r="I325" s="1178"/>
      <c r="J325" s="1178"/>
      <c r="K325" s="1178"/>
      <c r="L325" s="1178"/>
      <c r="M325" s="1178"/>
      <c r="N325" s="1178"/>
      <c r="O325" s="1178"/>
      <c r="P325" s="1178"/>
      <c r="Q325" s="1178"/>
      <c r="R325" s="1178"/>
      <c r="S325" s="1178"/>
      <c r="T325" s="1178"/>
      <c r="U325" s="1178"/>
      <c r="V325" s="1178"/>
      <c r="W325" s="1178"/>
      <c r="X325" s="1178"/>
      <c r="Y325" s="1178"/>
      <c r="Z325" s="1178"/>
      <c r="AA325" s="1178"/>
      <c r="AB325" s="1178"/>
      <c r="AC325" s="1178"/>
      <c r="AD325" s="1178"/>
      <c r="AE325" s="1178"/>
      <c r="AF325" s="1178"/>
      <c r="AG325" s="1178"/>
      <c r="AH325" s="1178"/>
      <c r="AI325" s="1178"/>
      <c r="AJ325" s="1178"/>
      <c r="AK325" s="1178"/>
      <c r="AL325" s="1178"/>
      <c r="AM325" s="1178"/>
      <c r="AN325" s="1178"/>
      <c r="AO325" s="1178"/>
      <c r="AP325" s="1178"/>
      <c r="AQ325" s="1178"/>
      <c r="AR325" s="1178"/>
      <c r="AS325" s="1178"/>
      <c r="AT325" s="1178"/>
      <c r="AU325" s="1178"/>
    </row>
    <row r="326" spans="1:47">
      <c r="AJ326" s="1178"/>
    </row>
    <row r="327" spans="1:47">
      <c r="AJ327" s="1178"/>
    </row>
  </sheetData>
  <mergeCells count="402">
    <mergeCell ref="N246:Q251"/>
    <mergeCell ref="F209:I209"/>
    <mergeCell ref="O209:R209"/>
    <mergeCell ref="F210:I210"/>
    <mergeCell ref="O210:R210"/>
    <mergeCell ref="B218:K218"/>
    <mergeCell ref="A242:R243"/>
    <mergeCell ref="F206:I206"/>
    <mergeCell ref="O206:R206"/>
    <mergeCell ref="F207:I207"/>
    <mergeCell ref="O207:R207"/>
    <mergeCell ref="F208:I208"/>
    <mergeCell ref="O208:R208"/>
    <mergeCell ref="F203:I203"/>
    <mergeCell ref="O203:R203"/>
    <mergeCell ref="F204:I204"/>
    <mergeCell ref="O204:R204"/>
    <mergeCell ref="F205:I205"/>
    <mergeCell ref="O205:R205"/>
    <mergeCell ref="F200:I200"/>
    <mergeCell ref="O200:R200"/>
    <mergeCell ref="F201:I201"/>
    <mergeCell ref="O201:R201"/>
    <mergeCell ref="F202:I202"/>
    <mergeCell ref="O202:R202"/>
    <mergeCell ref="F197:I197"/>
    <mergeCell ref="O197:R197"/>
    <mergeCell ref="F198:I198"/>
    <mergeCell ref="O198:R198"/>
    <mergeCell ref="F199:I199"/>
    <mergeCell ref="O199:R199"/>
    <mergeCell ref="F194:I194"/>
    <mergeCell ref="O194:R194"/>
    <mergeCell ref="F195:I195"/>
    <mergeCell ref="O195:R195"/>
    <mergeCell ref="F196:I196"/>
    <mergeCell ref="O196:R196"/>
    <mergeCell ref="F190:I190"/>
    <mergeCell ref="O190:R190"/>
    <mergeCell ref="F192:I192"/>
    <mergeCell ref="O192:R192"/>
    <mergeCell ref="F193:I193"/>
    <mergeCell ref="O193:R193"/>
    <mergeCell ref="F187:I187"/>
    <mergeCell ref="O187:R187"/>
    <mergeCell ref="F188:I188"/>
    <mergeCell ref="O188:R188"/>
    <mergeCell ref="F189:I189"/>
    <mergeCell ref="O189:R189"/>
    <mergeCell ref="F184:I184"/>
    <mergeCell ref="O184:R184"/>
    <mergeCell ref="F185:I185"/>
    <mergeCell ref="O185:R185"/>
    <mergeCell ref="F186:I186"/>
    <mergeCell ref="O186:R186"/>
    <mergeCell ref="F181:I181"/>
    <mergeCell ref="O181:R181"/>
    <mergeCell ref="F182:I182"/>
    <mergeCell ref="O182:R182"/>
    <mergeCell ref="F183:I183"/>
    <mergeCell ref="O183:R183"/>
    <mergeCell ref="F178:I178"/>
    <mergeCell ref="O178:R178"/>
    <mergeCell ref="F179:I179"/>
    <mergeCell ref="O179:R179"/>
    <mergeCell ref="F180:I180"/>
    <mergeCell ref="O180:R180"/>
    <mergeCell ref="F175:I175"/>
    <mergeCell ref="O175:R175"/>
    <mergeCell ref="F176:I176"/>
    <mergeCell ref="O176:R176"/>
    <mergeCell ref="F177:I177"/>
    <mergeCell ref="O177:R177"/>
    <mergeCell ref="F172:I172"/>
    <mergeCell ref="O172:R172"/>
    <mergeCell ref="F173:I173"/>
    <mergeCell ref="O173:R173"/>
    <mergeCell ref="F174:I174"/>
    <mergeCell ref="O174:R174"/>
    <mergeCell ref="F168:I168"/>
    <mergeCell ref="O168:R168"/>
    <mergeCell ref="F169:I169"/>
    <mergeCell ref="O169:R169"/>
    <mergeCell ref="F170:I170"/>
    <mergeCell ref="O170:R170"/>
    <mergeCell ref="F165:I165"/>
    <mergeCell ref="O165:R165"/>
    <mergeCell ref="F166:I166"/>
    <mergeCell ref="O166:R166"/>
    <mergeCell ref="F167:I167"/>
    <mergeCell ref="O167:R167"/>
    <mergeCell ref="F162:I162"/>
    <mergeCell ref="O162:R162"/>
    <mergeCell ref="F163:I163"/>
    <mergeCell ref="O163:R163"/>
    <mergeCell ref="F164:I164"/>
    <mergeCell ref="O164:R164"/>
    <mergeCell ref="F159:I159"/>
    <mergeCell ref="O159:R159"/>
    <mergeCell ref="F160:I160"/>
    <mergeCell ref="O160:R160"/>
    <mergeCell ref="F161:I161"/>
    <mergeCell ref="O161:R161"/>
    <mergeCell ref="F156:I156"/>
    <mergeCell ref="O156:R156"/>
    <mergeCell ref="F157:I157"/>
    <mergeCell ref="O157:R157"/>
    <mergeCell ref="F158:I158"/>
    <mergeCell ref="O158:R158"/>
    <mergeCell ref="F153:I153"/>
    <mergeCell ref="O153:R153"/>
    <mergeCell ref="F154:I154"/>
    <mergeCell ref="O154:R154"/>
    <mergeCell ref="F155:I155"/>
    <mergeCell ref="O155:R155"/>
    <mergeCell ref="F149:I149"/>
    <mergeCell ref="O149:R149"/>
    <mergeCell ref="F150:I150"/>
    <mergeCell ref="O150:R150"/>
    <mergeCell ref="F152:I152"/>
    <mergeCell ref="O152:R152"/>
    <mergeCell ref="F146:I146"/>
    <mergeCell ref="O146:R146"/>
    <mergeCell ref="F147:I147"/>
    <mergeCell ref="O147:R147"/>
    <mergeCell ref="F148:I148"/>
    <mergeCell ref="O148:R148"/>
    <mergeCell ref="F143:I143"/>
    <mergeCell ref="O143:R143"/>
    <mergeCell ref="F144:I144"/>
    <mergeCell ref="O144:R144"/>
    <mergeCell ref="F145:I145"/>
    <mergeCell ref="O145:R145"/>
    <mergeCell ref="F140:I140"/>
    <mergeCell ref="O140:R140"/>
    <mergeCell ref="F141:I141"/>
    <mergeCell ref="O141:R141"/>
    <mergeCell ref="F142:I142"/>
    <mergeCell ref="O142:R142"/>
    <mergeCell ref="F137:I137"/>
    <mergeCell ref="O137:R137"/>
    <mergeCell ref="F138:I138"/>
    <mergeCell ref="O138:R138"/>
    <mergeCell ref="F139:I139"/>
    <mergeCell ref="O139:R139"/>
    <mergeCell ref="F134:I134"/>
    <mergeCell ref="O134:R134"/>
    <mergeCell ref="F135:I135"/>
    <mergeCell ref="O135:R135"/>
    <mergeCell ref="F136:I136"/>
    <mergeCell ref="O136:R136"/>
    <mergeCell ref="F130:I130"/>
    <mergeCell ref="O130:R130"/>
    <mergeCell ref="F132:I132"/>
    <mergeCell ref="O132:R132"/>
    <mergeCell ref="F133:I133"/>
    <mergeCell ref="O133:R133"/>
    <mergeCell ref="F127:I127"/>
    <mergeCell ref="O127:R127"/>
    <mergeCell ref="F128:I128"/>
    <mergeCell ref="O128:R128"/>
    <mergeCell ref="F129:I129"/>
    <mergeCell ref="O129:R129"/>
    <mergeCell ref="F124:I124"/>
    <mergeCell ref="O124:R124"/>
    <mergeCell ref="F125:I125"/>
    <mergeCell ref="O125:R125"/>
    <mergeCell ref="F126:I126"/>
    <mergeCell ref="O126:R126"/>
    <mergeCell ref="F121:I121"/>
    <mergeCell ref="O121:R121"/>
    <mergeCell ref="F122:I122"/>
    <mergeCell ref="O122:R122"/>
    <mergeCell ref="F123:I123"/>
    <mergeCell ref="O123:R123"/>
    <mergeCell ref="F118:I118"/>
    <mergeCell ref="O118:R118"/>
    <mergeCell ref="F119:I119"/>
    <mergeCell ref="O119:R119"/>
    <mergeCell ref="F120:I120"/>
    <mergeCell ref="O120:R120"/>
    <mergeCell ref="F115:I115"/>
    <mergeCell ref="O115:R115"/>
    <mergeCell ref="F116:I116"/>
    <mergeCell ref="O116:R116"/>
    <mergeCell ref="F117:I117"/>
    <mergeCell ref="O117:R117"/>
    <mergeCell ref="F112:I112"/>
    <mergeCell ref="O112:R112"/>
    <mergeCell ref="F113:I113"/>
    <mergeCell ref="O113:R113"/>
    <mergeCell ref="F114:I114"/>
    <mergeCell ref="O114:R114"/>
    <mergeCell ref="F108:I108"/>
    <mergeCell ref="O108:R108"/>
    <mergeCell ref="F109:I109"/>
    <mergeCell ref="O109:R109"/>
    <mergeCell ref="F110:I110"/>
    <mergeCell ref="O110:R110"/>
    <mergeCell ref="F105:I105"/>
    <mergeCell ref="O105:R105"/>
    <mergeCell ref="F106:I106"/>
    <mergeCell ref="O106:R106"/>
    <mergeCell ref="F107:I107"/>
    <mergeCell ref="O107:R107"/>
    <mergeCell ref="F102:I102"/>
    <mergeCell ref="O102:R102"/>
    <mergeCell ref="F103:I103"/>
    <mergeCell ref="O103:R103"/>
    <mergeCell ref="F104:I104"/>
    <mergeCell ref="O104:R104"/>
    <mergeCell ref="F99:I99"/>
    <mergeCell ref="O99:R99"/>
    <mergeCell ref="F100:I100"/>
    <mergeCell ref="O100:R100"/>
    <mergeCell ref="F101:I101"/>
    <mergeCell ref="O101:R101"/>
    <mergeCell ref="F96:I96"/>
    <mergeCell ref="O96:R96"/>
    <mergeCell ref="F97:I97"/>
    <mergeCell ref="O97:R97"/>
    <mergeCell ref="F98:I98"/>
    <mergeCell ref="O98:R98"/>
    <mergeCell ref="F93:I93"/>
    <mergeCell ref="O93:R93"/>
    <mergeCell ref="F94:I94"/>
    <mergeCell ref="O94:R94"/>
    <mergeCell ref="F95:I95"/>
    <mergeCell ref="O95:R95"/>
    <mergeCell ref="F89:I89"/>
    <mergeCell ref="O89:R89"/>
    <mergeCell ref="F90:I90"/>
    <mergeCell ref="O90:R90"/>
    <mergeCell ref="F92:I92"/>
    <mergeCell ref="O92:R92"/>
    <mergeCell ref="F86:I86"/>
    <mergeCell ref="O86:R86"/>
    <mergeCell ref="F87:I87"/>
    <mergeCell ref="O87:R87"/>
    <mergeCell ref="F88:I88"/>
    <mergeCell ref="O88:R88"/>
    <mergeCell ref="F83:I83"/>
    <mergeCell ref="O83:R83"/>
    <mergeCell ref="F84:I84"/>
    <mergeCell ref="O84:R84"/>
    <mergeCell ref="F85:I85"/>
    <mergeCell ref="O85:R85"/>
    <mergeCell ref="F80:I80"/>
    <mergeCell ref="O80:R80"/>
    <mergeCell ref="F81:I81"/>
    <mergeCell ref="O81:R81"/>
    <mergeCell ref="F82:I82"/>
    <mergeCell ref="O82:R82"/>
    <mergeCell ref="F77:I77"/>
    <mergeCell ref="O77:R77"/>
    <mergeCell ref="F78:I78"/>
    <mergeCell ref="O78:R78"/>
    <mergeCell ref="F79:I79"/>
    <mergeCell ref="O79:R79"/>
    <mergeCell ref="F74:I74"/>
    <mergeCell ref="O74:R74"/>
    <mergeCell ref="F75:I75"/>
    <mergeCell ref="O75:R75"/>
    <mergeCell ref="F76:I76"/>
    <mergeCell ref="O76:R76"/>
    <mergeCell ref="F70:I70"/>
    <mergeCell ref="O70:R70"/>
    <mergeCell ref="F72:I72"/>
    <mergeCell ref="O72:R72"/>
    <mergeCell ref="F73:I73"/>
    <mergeCell ref="O73:R73"/>
    <mergeCell ref="F67:I67"/>
    <mergeCell ref="O67:R67"/>
    <mergeCell ref="F68:I68"/>
    <mergeCell ref="O68:R68"/>
    <mergeCell ref="F69:I69"/>
    <mergeCell ref="O69:R69"/>
    <mergeCell ref="F64:I64"/>
    <mergeCell ref="O64:R64"/>
    <mergeCell ref="F65:I65"/>
    <mergeCell ref="O65:R65"/>
    <mergeCell ref="F66:I66"/>
    <mergeCell ref="O66:R66"/>
    <mergeCell ref="F61:I61"/>
    <mergeCell ref="O61:R61"/>
    <mergeCell ref="F62:I62"/>
    <mergeCell ref="O62:R62"/>
    <mergeCell ref="F63:I63"/>
    <mergeCell ref="O63:R63"/>
    <mergeCell ref="F58:I58"/>
    <mergeCell ref="O58:R58"/>
    <mergeCell ref="F59:I59"/>
    <mergeCell ref="O59:R59"/>
    <mergeCell ref="F60:I60"/>
    <mergeCell ref="O60:R60"/>
    <mergeCell ref="F55:I55"/>
    <mergeCell ref="O55:R55"/>
    <mergeCell ref="F56:I56"/>
    <mergeCell ref="O56:R56"/>
    <mergeCell ref="F57:I57"/>
    <mergeCell ref="O57:R57"/>
    <mergeCell ref="F52:I52"/>
    <mergeCell ref="O52:R52"/>
    <mergeCell ref="F53:I53"/>
    <mergeCell ref="O53:R53"/>
    <mergeCell ref="F54:I54"/>
    <mergeCell ref="O54:R54"/>
    <mergeCell ref="F48:I48"/>
    <mergeCell ref="O48:R48"/>
    <mergeCell ref="F49:I49"/>
    <mergeCell ref="O49:R49"/>
    <mergeCell ref="F50:I50"/>
    <mergeCell ref="O50:R50"/>
    <mergeCell ref="F45:I45"/>
    <mergeCell ref="O45:R45"/>
    <mergeCell ref="F46:I46"/>
    <mergeCell ref="O46:R46"/>
    <mergeCell ref="F47:I47"/>
    <mergeCell ref="O47:R47"/>
    <mergeCell ref="F42:I42"/>
    <mergeCell ref="O42:R42"/>
    <mergeCell ref="F43:I43"/>
    <mergeCell ref="O43:R43"/>
    <mergeCell ref="F44:I44"/>
    <mergeCell ref="O44:R44"/>
    <mergeCell ref="F39:I39"/>
    <mergeCell ref="O39:R39"/>
    <mergeCell ref="F40:I40"/>
    <mergeCell ref="O40:R40"/>
    <mergeCell ref="F41:I41"/>
    <mergeCell ref="O41:R41"/>
    <mergeCell ref="F36:I36"/>
    <mergeCell ref="O36:R36"/>
    <mergeCell ref="F37:I37"/>
    <mergeCell ref="O37:R37"/>
    <mergeCell ref="F38:I38"/>
    <mergeCell ref="O38:R38"/>
    <mergeCell ref="F33:I33"/>
    <mergeCell ref="O33:R33"/>
    <mergeCell ref="F34:I34"/>
    <mergeCell ref="O34:R34"/>
    <mergeCell ref="F35:I35"/>
    <mergeCell ref="O35:R35"/>
    <mergeCell ref="F29:I29"/>
    <mergeCell ref="O29:R29"/>
    <mergeCell ref="F30:I30"/>
    <mergeCell ref="O30:R30"/>
    <mergeCell ref="F32:I32"/>
    <mergeCell ref="O32:R32"/>
    <mergeCell ref="F26:I26"/>
    <mergeCell ref="O26:R26"/>
    <mergeCell ref="F27:I27"/>
    <mergeCell ref="O27:R27"/>
    <mergeCell ref="F28:I28"/>
    <mergeCell ref="O28:R28"/>
    <mergeCell ref="F23:I23"/>
    <mergeCell ref="O23:R23"/>
    <mergeCell ref="F24:I24"/>
    <mergeCell ref="O24:R24"/>
    <mergeCell ref="F25:I25"/>
    <mergeCell ref="O25:R25"/>
    <mergeCell ref="F20:I20"/>
    <mergeCell ref="O20:R20"/>
    <mergeCell ref="F21:I21"/>
    <mergeCell ref="O21:R21"/>
    <mergeCell ref="F22:I22"/>
    <mergeCell ref="O22:R22"/>
    <mergeCell ref="F17:I17"/>
    <mergeCell ref="O17:R17"/>
    <mergeCell ref="F18:I18"/>
    <mergeCell ref="O18:R18"/>
    <mergeCell ref="F19:I19"/>
    <mergeCell ref="O19:R19"/>
    <mergeCell ref="F14:I14"/>
    <mergeCell ref="O14:R14"/>
    <mergeCell ref="F15:I15"/>
    <mergeCell ref="O15:R15"/>
    <mergeCell ref="F16:I16"/>
    <mergeCell ref="O16:R16"/>
    <mergeCell ref="AL11:AL12"/>
    <mergeCell ref="AM11:AN12"/>
    <mergeCell ref="F12:I12"/>
    <mergeCell ref="O12:R12"/>
    <mergeCell ref="F13:I13"/>
    <mergeCell ref="O13:R13"/>
    <mergeCell ref="V8:X9"/>
    <mergeCell ref="AB8:AB9"/>
    <mergeCell ref="AC8:AE9"/>
    <mergeCell ref="AI8:AP8"/>
    <mergeCell ref="F10:I10"/>
    <mergeCell ref="O10:R10"/>
    <mergeCell ref="AL10:AN10"/>
    <mergeCell ref="A1:R2"/>
    <mergeCell ref="B5:I6"/>
    <mergeCell ref="K5:R6"/>
    <mergeCell ref="T5:AF6"/>
    <mergeCell ref="AH5:AP6"/>
    <mergeCell ref="B8:D9"/>
    <mergeCell ref="E8:I9"/>
    <mergeCell ref="K8:M9"/>
    <mergeCell ref="N8:R9"/>
    <mergeCell ref="U8:U9"/>
  </mergeCells>
  <conditionalFormatting sqref="I11">
    <cfRule type="cellIs" dxfId="330" priority="30" stopIfTrue="1" operator="greaterThan">
      <formula>0.75</formula>
    </cfRule>
    <cfRule type="cellIs" dxfId="329" priority="31" stopIfTrue="1" operator="greaterThanOrEqual">
      <formula>0.45</formula>
    </cfRule>
    <cfRule type="cellIs" dxfId="328" priority="32" stopIfTrue="1" operator="lessThan">
      <formula>0.45</formula>
    </cfRule>
  </conditionalFormatting>
  <conditionalFormatting sqref="I31">
    <cfRule type="cellIs" dxfId="327" priority="28" stopIfTrue="1" operator="greaterThanOrEqual">
      <formula>0.45</formula>
    </cfRule>
    <cfRule type="cellIs" dxfId="326" priority="27" stopIfTrue="1" operator="greaterThan">
      <formula>0.75</formula>
    </cfRule>
    <cfRule type="cellIs" dxfId="325" priority="29" stopIfTrue="1" operator="lessThan">
      <formula>0.45</formula>
    </cfRule>
  </conditionalFormatting>
  <conditionalFormatting sqref="I51">
    <cfRule type="cellIs" dxfId="324" priority="26" stopIfTrue="1" operator="lessThan">
      <formula>0.45</formula>
    </cfRule>
    <cfRule type="cellIs" dxfId="323" priority="25" stopIfTrue="1" operator="greaterThanOrEqual">
      <formula>0.45</formula>
    </cfRule>
    <cfRule type="cellIs" dxfId="322" priority="24" stopIfTrue="1" operator="greaterThan">
      <formula>0.75</formula>
    </cfRule>
  </conditionalFormatting>
  <conditionalFormatting sqref="I71">
    <cfRule type="cellIs" dxfId="321" priority="23" stopIfTrue="1" operator="lessThan">
      <formula>0.45</formula>
    </cfRule>
    <cfRule type="cellIs" dxfId="320" priority="22" stopIfTrue="1" operator="greaterThanOrEqual">
      <formula>0.45</formula>
    </cfRule>
    <cfRule type="cellIs" dxfId="319" priority="21" stopIfTrue="1" operator="greaterThan">
      <formula>0.75</formula>
    </cfRule>
  </conditionalFormatting>
  <conditionalFormatting sqref="I91">
    <cfRule type="cellIs" dxfId="318" priority="20" stopIfTrue="1" operator="lessThan">
      <formula>0.45</formula>
    </cfRule>
    <cfRule type="cellIs" dxfId="317" priority="19" stopIfTrue="1" operator="greaterThanOrEqual">
      <formula>0.45</formula>
    </cfRule>
    <cfRule type="cellIs" dxfId="316" priority="18" stopIfTrue="1" operator="greaterThan">
      <formula>0.75</formula>
    </cfRule>
  </conditionalFormatting>
  <conditionalFormatting sqref="I111">
    <cfRule type="cellIs" dxfId="315" priority="17" stopIfTrue="1" operator="lessThan">
      <formula>0.45</formula>
    </cfRule>
    <cfRule type="cellIs" dxfId="314" priority="15" stopIfTrue="1" operator="greaterThan">
      <formula>0.75</formula>
    </cfRule>
    <cfRule type="cellIs" dxfId="313" priority="16" stopIfTrue="1" operator="greaterThanOrEqual">
      <formula>0.45</formula>
    </cfRule>
  </conditionalFormatting>
  <conditionalFormatting sqref="I131">
    <cfRule type="cellIs" dxfId="312" priority="64" stopIfTrue="1" operator="greaterThanOrEqual">
      <formula>0.45</formula>
    </cfRule>
    <cfRule type="cellIs" dxfId="311" priority="63" stopIfTrue="1" operator="greaterThan">
      <formula>0.75</formula>
    </cfRule>
    <cfRule type="cellIs" dxfId="310" priority="65" stopIfTrue="1" operator="lessThan">
      <formula>0.45</formula>
    </cfRule>
  </conditionalFormatting>
  <conditionalFormatting sqref="I151">
    <cfRule type="cellIs" dxfId="309" priority="14" stopIfTrue="1" operator="lessThan">
      <formula>0.45</formula>
    </cfRule>
    <cfRule type="cellIs" dxfId="308" priority="13" stopIfTrue="1" operator="greaterThanOrEqual">
      <formula>0.45</formula>
    </cfRule>
    <cfRule type="cellIs" dxfId="307" priority="12" stopIfTrue="1" operator="greaterThan">
      <formula>0.75</formula>
    </cfRule>
  </conditionalFormatting>
  <conditionalFormatting sqref="I171">
    <cfRule type="cellIs" dxfId="306" priority="10" stopIfTrue="1" operator="greaterThanOrEqual">
      <formula>0.45</formula>
    </cfRule>
    <cfRule type="cellIs" dxfId="305" priority="9" stopIfTrue="1" operator="greaterThan">
      <formula>0.75</formula>
    </cfRule>
    <cfRule type="cellIs" dxfId="304" priority="11" stopIfTrue="1" operator="lessThan">
      <formula>0.45</formula>
    </cfRule>
  </conditionalFormatting>
  <conditionalFormatting sqref="I191">
    <cfRule type="cellIs" dxfId="303" priority="8" stopIfTrue="1" operator="lessThan">
      <formula>0.45</formula>
    </cfRule>
    <cfRule type="cellIs" dxfId="302" priority="7" stopIfTrue="1" operator="greaterThanOrEqual">
      <formula>0.45</formula>
    </cfRule>
    <cfRule type="cellIs" dxfId="301" priority="6" stopIfTrue="1" operator="greaterThan">
      <formula>0.75</formula>
    </cfRule>
  </conditionalFormatting>
  <conditionalFormatting sqref="R11">
    <cfRule type="cellIs" dxfId="300" priority="35" stopIfTrue="1" operator="lessThan">
      <formula>0.45</formula>
    </cfRule>
    <cfRule type="cellIs" dxfId="299" priority="34" stopIfTrue="1" operator="greaterThanOrEqual">
      <formula>0.45</formula>
    </cfRule>
    <cfRule type="cellIs" dxfId="298" priority="33" stopIfTrue="1" operator="greaterThan">
      <formula>0.75</formula>
    </cfRule>
  </conditionalFormatting>
  <conditionalFormatting sqref="R31">
    <cfRule type="cellIs" dxfId="297" priority="37" stopIfTrue="1" operator="greaterThanOrEqual">
      <formula>0.45</formula>
    </cfRule>
    <cfRule type="cellIs" dxfId="296" priority="38" stopIfTrue="1" operator="lessThan">
      <formula>0.45</formula>
    </cfRule>
    <cfRule type="cellIs" dxfId="295" priority="36" stopIfTrue="1" operator="greaterThan">
      <formula>0.75</formula>
    </cfRule>
  </conditionalFormatting>
  <conditionalFormatting sqref="R51">
    <cfRule type="cellIs" dxfId="294" priority="39" stopIfTrue="1" operator="greaterThan">
      <formula>0.75</formula>
    </cfRule>
    <cfRule type="cellIs" dxfId="293" priority="40" stopIfTrue="1" operator="greaterThanOrEqual">
      <formula>0.45</formula>
    </cfRule>
    <cfRule type="cellIs" dxfId="292" priority="41" stopIfTrue="1" operator="lessThan">
      <formula>0.45</formula>
    </cfRule>
  </conditionalFormatting>
  <conditionalFormatting sqref="R71">
    <cfRule type="cellIs" dxfId="291" priority="42" stopIfTrue="1" operator="greaterThan">
      <formula>0.75</formula>
    </cfRule>
    <cfRule type="cellIs" dxfId="290" priority="43" stopIfTrue="1" operator="greaterThanOrEqual">
      <formula>0.45</formula>
    </cfRule>
    <cfRule type="cellIs" dxfId="289" priority="44" stopIfTrue="1" operator="lessThan">
      <formula>0.45</formula>
    </cfRule>
  </conditionalFormatting>
  <conditionalFormatting sqref="R91">
    <cfRule type="cellIs" dxfId="288" priority="45" stopIfTrue="1" operator="greaterThan">
      <formula>0.75</formula>
    </cfRule>
    <cfRule type="cellIs" dxfId="287" priority="46" stopIfTrue="1" operator="greaterThanOrEqual">
      <formula>0.45</formula>
    </cfRule>
    <cfRule type="cellIs" dxfId="286" priority="47" stopIfTrue="1" operator="lessThan">
      <formula>0.45</formula>
    </cfRule>
  </conditionalFormatting>
  <conditionalFormatting sqref="R111">
    <cfRule type="cellIs" dxfId="285" priority="48" stopIfTrue="1" operator="greaterThan">
      <formula>0.75</formula>
    </cfRule>
    <cfRule type="cellIs" dxfId="284" priority="49" stopIfTrue="1" operator="greaterThanOrEqual">
      <formula>0.45</formula>
    </cfRule>
    <cfRule type="cellIs" dxfId="283" priority="50" stopIfTrue="1" operator="lessThan">
      <formula>0.45</formula>
    </cfRule>
  </conditionalFormatting>
  <conditionalFormatting sqref="R131">
    <cfRule type="cellIs" dxfId="282" priority="51" stopIfTrue="1" operator="greaterThan">
      <formula>0.75</formula>
    </cfRule>
    <cfRule type="cellIs" dxfId="281" priority="52" stopIfTrue="1" operator="greaterThanOrEqual">
      <formula>0.45</formula>
    </cfRule>
    <cfRule type="cellIs" dxfId="280" priority="53" stopIfTrue="1" operator="lessThan">
      <formula>0.45</formula>
    </cfRule>
  </conditionalFormatting>
  <conditionalFormatting sqref="R151">
    <cfRule type="cellIs" dxfId="279" priority="54" stopIfTrue="1" operator="greaterThan">
      <formula>0.75</formula>
    </cfRule>
    <cfRule type="cellIs" dxfId="278" priority="56" stopIfTrue="1" operator="lessThan">
      <formula>0.45</formula>
    </cfRule>
    <cfRule type="cellIs" dxfId="277" priority="55" stopIfTrue="1" operator="greaterThanOrEqual">
      <formula>0.45</formula>
    </cfRule>
  </conditionalFormatting>
  <conditionalFormatting sqref="R171">
    <cfRule type="cellIs" dxfId="276" priority="57" stopIfTrue="1" operator="greaterThan">
      <formula>0.75</formula>
    </cfRule>
    <cfRule type="cellIs" dxfId="275" priority="58" stopIfTrue="1" operator="greaterThanOrEqual">
      <formula>0.45</formula>
    </cfRule>
    <cfRule type="cellIs" dxfId="274" priority="59" stopIfTrue="1" operator="lessThan">
      <formula>0.45</formula>
    </cfRule>
  </conditionalFormatting>
  <conditionalFormatting sqref="R191">
    <cfRule type="cellIs" dxfId="273" priority="60" stopIfTrue="1" operator="greaterThan">
      <formula>0.75</formula>
    </cfRule>
    <cfRule type="cellIs" dxfId="272" priority="61" stopIfTrue="1" operator="greaterThanOrEqual">
      <formula>0.45</formula>
    </cfRule>
    <cfRule type="cellIs" dxfId="271" priority="62" stopIfTrue="1" operator="lessThan">
      <formula>0.45</formula>
    </cfRule>
  </conditionalFormatting>
  <conditionalFormatting sqref="AJ13">
    <cfRule type="cellIs" dxfId="270" priority="71" stopIfTrue="1" operator="lessThan">
      <formula>0.45</formula>
    </cfRule>
    <cfRule type="cellIs" dxfId="269" priority="69" stopIfTrue="1" operator="greaterThan">
      <formula>0.75</formula>
    </cfRule>
    <cfRule type="cellIs" dxfId="268" priority="70" stopIfTrue="1" operator="greaterThanOrEqual">
      <formula>0.45</formula>
    </cfRule>
  </conditionalFormatting>
  <conditionalFormatting sqref="AJ13:AJ32">
    <cfRule type="cellIs" dxfId="267" priority="4" operator="lessThan">
      <formula>1</formula>
    </cfRule>
    <cfRule type="cellIs" dxfId="266" priority="66" stopIfTrue="1" operator="greaterThan">
      <formula>0.75</formula>
    </cfRule>
    <cfRule type="cellIs" dxfId="265" priority="67" stopIfTrue="1" operator="greaterThanOrEqual">
      <formula>0.45</formula>
    </cfRule>
    <cfRule type="cellIs" dxfId="264" priority="68" stopIfTrue="1" operator="lessThan">
      <formula>0.45</formula>
    </cfRule>
  </conditionalFormatting>
  <conditionalFormatting sqref="AJ14:AJ32">
    <cfRule type="cellIs" dxfId="263" priority="3" stopIfTrue="1" operator="lessThan">
      <formula>0.45</formula>
    </cfRule>
    <cfRule type="cellIs" dxfId="262" priority="1" stopIfTrue="1" operator="greaterThan">
      <formula>0.75</formula>
    </cfRule>
    <cfRule type="cellIs" dxfId="261" priority="2" stopIfTrue="1" operator="greaterThanOrEqual">
      <formula>0.45</formula>
    </cfRule>
  </conditionalFormatting>
  <conditionalFormatting sqref="AP13:AP32">
    <cfRule type="cellIs" dxfId="260" priority="5" operator="lessThan">
      <formula>$AK$13</formula>
    </cfRule>
  </conditionalFormatting>
  <hyperlinks>
    <hyperlink ref="B238" r:id="rId1" xr:uid="{7211AD85-E1E6-4FAD-A797-0C55F9660B84}"/>
    <hyperlink ref="B239" r:id="rId2" xr:uid="{3D382800-2C4D-4BF2-8E87-5EBDC2E9D34A}"/>
  </hyperlinks>
  <pageMargins left="4.1666666666666664E-2" right="1.6666666666666666E-2" top="3.3333333333333333E-2" bottom="1.6666666666666666E-2" header="0.3" footer="0.3"/>
  <pageSetup paperSize="9" scale="99" orientation="portrait" r:id="rId3"/>
  <drawing r:id="rId4"/>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60CB8E-B485-4179-BC17-FCB762CF9239}">
  <dimension ref="B1:GT170"/>
  <sheetViews>
    <sheetView showZeros="0" zoomScaleNormal="100" workbookViewId="0">
      <selection activeCell="N23" sqref="N23"/>
    </sheetView>
  </sheetViews>
  <sheetFormatPr baseColWidth="10" defaultColWidth="12.42578125" defaultRowHeight="15.75"/>
  <cols>
    <col min="1" max="1" width="4" style="1327" customWidth="1"/>
    <col min="2" max="2" width="19.7109375" style="1325" customWidth="1"/>
    <col min="3" max="3" width="30.7109375" style="1326" customWidth="1"/>
    <col min="4" max="4" width="39" style="1326" customWidth="1"/>
    <col min="5" max="5" width="30.7109375" style="1326" customWidth="1"/>
    <col min="6" max="6" width="12.140625" style="1326" customWidth="1"/>
    <col min="7" max="7" width="1.28515625" style="1327" customWidth="1"/>
    <col min="8" max="11" width="4.140625" style="1327" customWidth="1"/>
    <col min="12" max="12" width="2" style="1328" customWidth="1"/>
    <col min="13" max="13" width="8.140625" style="1329" customWidth="1"/>
    <col min="14" max="14" width="37.42578125" style="1329" customWidth="1"/>
    <col min="15" max="15" width="38.28515625" style="1330" customWidth="1"/>
    <col min="16" max="16" width="19.85546875" style="1330" customWidth="1"/>
    <col min="17" max="16384" width="12.42578125" style="1327"/>
  </cols>
  <sheetData>
    <row r="1" spans="2:202" ht="15" customHeight="1"/>
    <row r="2" spans="2:202" s="1331" customFormat="1" ht="15" customHeight="1">
      <c r="B2" s="7794" t="s">
        <v>45</v>
      </c>
      <c r="C2" s="7795"/>
      <c r="D2" s="7798" t="s">
        <v>1363</v>
      </c>
      <c r="E2" s="7799"/>
      <c r="F2" s="7799"/>
      <c r="G2" s="7799"/>
      <c r="H2" s="7799"/>
      <c r="I2" s="7799"/>
      <c r="J2" s="7799"/>
      <c r="K2" s="7799"/>
      <c r="L2" s="7799"/>
      <c r="M2" s="7800"/>
      <c r="N2" s="7804" t="s">
        <v>1364</v>
      </c>
      <c r="O2" s="7805"/>
      <c r="FW2" s="1332"/>
      <c r="FX2" s="1332"/>
      <c r="FY2" s="1332"/>
      <c r="FZ2" s="1332"/>
      <c r="GA2" s="1332"/>
      <c r="GB2" s="1332"/>
      <c r="GC2" s="1332"/>
      <c r="GD2" s="1332"/>
      <c r="GE2" s="1332"/>
      <c r="GF2" s="1332"/>
      <c r="GG2" s="1332"/>
      <c r="GH2" s="1332"/>
      <c r="GI2" s="1332"/>
      <c r="GJ2" s="1332"/>
      <c r="GK2" s="1332"/>
      <c r="GL2" s="1332"/>
      <c r="GM2" s="1332"/>
      <c r="GN2" s="1332"/>
      <c r="GO2" s="1332"/>
      <c r="GP2" s="1332"/>
      <c r="GQ2" s="1332"/>
      <c r="GR2" s="1332"/>
      <c r="GS2" s="1332"/>
      <c r="GT2" s="1332"/>
    </row>
    <row r="3" spans="2:202" s="1331" customFormat="1" ht="15" customHeight="1">
      <c r="B3" s="7794"/>
      <c r="C3" s="7795"/>
      <c r="D3" s="7801"/>
      <c r="E3" s="7802"/>
      <c r="F3" s="7802"/>
      <c r="G3" s="7802"/>
      <c r="H3" s="7802"/>
      <c r="I3" s="7802"/>
      <c r="J3" s="7802"/>
      <c r="K3" s="7802"/>
      <c r="L3" s="7802"/>
      <c r="M3" s="7803"/>
      <c r="N3" s="7806" t="s">
        <v>1365</v>
      </c>
      <c r="O3" s="7807"/>
      <c r="FW3" s="1332"/>
      <c r="FX3" s="1332"/>
      <c r="FY3" s="1332"/>
      <c r="FZ3" s="1332"/>
      <c r="GA3" s="1332"/>
      <c r="GB3" s="1332"/>
      <c r="GC3" s="1332"/>
      <c r="GD3" s="1332"/>
      <c r="GE3" s="1332"/>
      <c r="GF3" s="1332"/>
      <c r="GG3" s="1332"/>
      <c r="GH3" s="1332"/>
      <c r="GI3" s="1332"/>
      <c r="GJ3" s="1332"/>
      <c r="GK3" s="1332"/>
      <c r="GL3" s="1332"/>
      <c r="GM3" s="1332"/>
      <c r="GN3" s="1332"/>
      <c r="GO3" s="1332"/>
      <c r="GP3" s="1332"/>
      <c r="GQ3" s="1332"/>
      <c r="GR3" s="1332"/>
      <c r="GS3" s="1332"/>
      <c r="GT3" s="1332"/>
    </row>
    <row r="4" spans="2:202" s="1331" customFormat="1" ht="15" customHeight="1">
      <c r="B4" s="7794"/>
      <c r="C4" s="7795"/>
      <c r="D4" s="7801"/>
      <c r="E4" s="7802"/>
      <c r="F4" s="7802"/>
      <c r="G4" s="7802"/>
      <c r="H4" s="7802"/>
      <c r="I4" s="7802"/>
      <c r="J4" s="7802"/>
      <c r="K4" s="7802"/>
      <c r="L4" s="7802"/>
      <c r="M4" s="7803"/>
      <c r="N4" s="1333" t="s">
        <v>1755</v>
      </c>
      <c r="O4" s="1334"/>
      <c r="Q4" s="1335" t="s">
        <v>1366</v>
      </c>
      <c r="R4" s="1336"/>
      <c r="FW4" s="1332"/>
      <c r="FX4" s="1332"/>
      <c r="FY4" s="1332"/>
      <c r="FZ4" s="1332"/>
      <c r="GA4" s="1332"/>
      <c r="GB4" s="1332"/>
      <c r="GC4" s="1332"/>
      <c r="GD4" s="1332"/>
      <c r="GE4" s="1332"/>
      <c r="GF4" s="1332"/>
      <c r="GG4" s="1332"/>
      <c r="GH4" s="1332"/>
      <c r="GI4" s="1332"/>
      <c r="GJ4" s="1332"/>
      <c r="GK4" s="1332"/>
      <c r="GL4" s="1332"/>
      <c r="GM4" s="1332"/>
      <c r="GN4" s="1332"/>
      <c r="GO4" s="1332"/>
      <c r="GP4" s="1332"/>
      <c r="GQ4" s="1332"/>
      <c r="GR4" s="1332"/>
      <c r="GS4" s="1332"/>
      <c r="GT4" s="1332"/>
    </row>
    <row r="5" spans="2:202" s="1331" customFormat="1" ht="15" customHeight="1">
      <c r="B5" s="7794"/>
      <c r="C5" s="7795"/>
      <c r="D5" s="7808" t="s">
        <v>1367</v>
      </c>
      <c r="E5" s="7809"/>
      <c r="F5" s="7809"/>
      <c r="G5" s="7809"/>
      <c r="H5" s="7809"/>
      <c r="I5" s="7809"/>
      <c r="J5" s="7809"/>
      <c r="K5" s="7809"/>
      <c r="L5" s="7809"/>
      <c r="M5" s="7810"/>
      <c r="N5" s="1333" t="s">
        <v>50</v>
      </c>
      <c r="O5" s="1334"/>
      <c r="FW5" s="1332"/>
      <c r="FX5" s="1332"/>
      <c r="FY5" s="1332"/>
      <c r="FZ5" s="1332"/>
      <c r="GA5" s="1332"/>
      <c r="GB5" s="1332"/>
      <c r="GC5" s="1332"/>
      <c r="GD5" s="1332"/>
      <c r="GE5" s="1332"/>
      <c r="GF5" s="1332"/>
      <c r="GG5" s="1332"/>
      <c r="GH5" s="1332"/>
      <c r="GI5" s="1332"/>
      <c r="GJ5" s="1332"/>
      <c r="GK5" s="1332"/>
      <c r="GL5" s="1332"/>
      <c r="GM5" s="1332"/>
      <c r="GN5" s="1332"/>
      <c r="GO5" s="1332"/>
      <c r="GP5" s="1332"/>
      <c r="GQ5" s="1332"/>
      <c r="GR5" s="1332"/>
      <c r="GS5" s="1332"/>
      <c r="GT5" s="1332"/>
    </row>
    <row r="6" spans="2:202" s="1331" customFormat="1" ht="15" customHeight="1">
      <c r="B6" s="7796"/>
      <c r="C6" s="7797"/>
      <c r="D6" s="7808"/>
      <c r="E6" s="7809"/>
      <c r="F6" s="7809"/>
      <c r="G6" s="7809"/>
      <c r="H6" s="7809"/>
      <c r="I6" s="7809"/>
      <c r="J6" s="7809"/>
      <c r="K6" s="7809"/>
      <c r="L6" s="7809"/>
      <c r="M6" s="7810"/>
      <c r="N6" s="1337" t="s">
        <v>1368</v>
      </c>
      <c r="O6" s="1338"/>
      <c r="FW6" s="1332"/>
      <c r="FX6" s="1332"/>
      <c r="FY6" s="1332"/>
      <c r="FZ6" s="1332"/>
      <c r="GA6" s="1332"/>
      <c r="GB6" s="1332"/>
      <c r="GC6" s="1332"/>
      <c r="GD6" s="1332"/>
      <c r="GE6" s="1332"/>
      <c r="GF6" s="1332"/>
      <c r="GG6" s="1332"/>
      <c r="GH6" s="1332"/>
      <c r="GI6" s="1332"/>
      <c r="GJ6" s="1332"/>
      <c r="GK6" s="1332"/>
      <c r="GL6" s="1332"/>
      <c r="GM6" s="1332"/>
      <c r="GN6" s="1332"/>
      <c r="GO6" s="1332"/>
      <c r="GP6" s="1332"/>
      <c r="GQ6" s="1332"/>
      <c r="GR6" s="1332"/>
      <c r="GS6" s="1332"/>
      <c r="GT6" s="1332"/>
    </row>
    <row r="7" spans="2:202" s="1331" customFormat="1" ht="15" customHeight="1">
      <c r="B7" s="1339" t="s">
        <v>1369</v>
      </c>
      <c r="C7" s="1340" t="s">
        <v>1370</v>
      </c>
      <c r="D7" s="1340"/>
      <c r="E7" s="1340"/>
      <c r="F7" s="1340"/>
      <c r="G7" s="1340"/>
      <c r="H7" s="1340"/>
      <c r="I7" s="1340"/>
      <c r="J7" s="1341"/>
      <c r="K7" s="1342"/>
      <c r="L7" s="1341"/>
      <c r="M7" s="1341"/>
      <c r="N7" s="1343" t="str">
        <f ca="1">MID(CELL("filename",N7),FIND("[",CELL("filename",N7)),300)</f>
        <v>[S_SOYEZ.CREATIFS.xlsx]Gilles TIXIER Amplitude</v>
      </c>
      <c r="O7" s="1344"/>
      <c r="FW7" s="1332"/>
      <c r="FX7" s="1332"/>
      <c r="FY7" s="1332"/>
      <c r="FZ7" s="1332"/>
      <c r="GA7" s="1332"/>
      <c r="GB7" s="1332"/>
      <c r="GC7" s="1332"/>
      <c r="GD7" s="1332"/>
      <c r="GE7" s="1332"/>
      <c r="GF7" s="1332"/>
      <c r="GG7" s="1332"/>
      <c r="GH7" s="1332"/>
      <c r="GI7" s="1332"/>
      <c r="GJ7" s="1332"/>
      <c r="GK7" s="1332"/>
      <c r="GL7" s="1332"/>
      <c r="GM7" s="1332"/>
      <c r="GN7" s="1332"/>
      <c r="GO7" s="1332"/>
      <c r="GP7" s="1332"/>
      <c r="GQ7" s="1332"/>
      <c r="GR7" s="1332"/>
      <c r="GS7" s="1332"/>
      <c r="GT7" s="1332"/>
    </row>
    <row r="8" spans="2:202" s="1331" customFormat="1" ht="15" customHeight="1">
      <c r="B8" s="1345" t="s">
        <v>52</v>
      </c>
      <c r="C8" s="1346" t="str">
        <f ca="1">CELL("nomfichier")</f>
        <v>D:\Données\1.UPRT\0-UPRT.fait\1-UPRT.FR-SITE-WEB\ff-fiches-fabrications\ff.fiches.fabrication.2023\ffr.restaurant.2023\[S_SOYEZ.CREATIFS.xlsx]Divers</v>
      </c>
      <c r="D8" s="1347"/>
      <c r="E8" s="1347"/>
      <c r="F8" s="1347"/>
      <c r="G8" s="1347"/>
      <c r="H8" s="1347"/>
      <c r="I8" s="1347"/>
      <c r="J8" s="1347"/>
      <c r="K8" s="1348" t="s">
        <v>53</v>
      </c>
      <c r="L8" s="1347"/>
      <c r="M8" s="1347"/>
      <c r="N8" s="1347"/>
      <c r="O8" s="1349"/>
      <c r="FW8" s="1332"/>
      <c r="FX8" s="1332"/>
      <c r="FY8" s="1332"/>
      <c r="FZ8" s="1332"/>
      <c r="GA8" s="1332"/>
      <c r="GB8" s="1332"/>
      <c r="GC8" s="1332"/>
      <c r="GD8" s="1332"/>
      <c r="GE8" s="1332"/>
      <c r="GF8" s="1332"/>
      <c r="GG8" s="1332"/>
      <c r="GH8" s="1332"/>
      <c r="GI8" s="1332"/>
      <c r="GJ8" s="1332"/>
      <c r="GK8" s="1332"/>
      <c r="GL8" s="1332"/>
      <c r="GM8" s="1332"/>
      <c r="GN8" s="1332"/>
      <c r="GO8" s="1332"/>
      <c r="GP8" s="1332"/>
      <c r="GQ8" s="1332"/>
      <c r="GR8" s="1332"/>
      <c r="GS8" s="1332"/>
      <c r="GT8" s="1332"/>
    </row>
    <row r="9" spans="2:202" ht="15">
      <c r="B9" s="1350"/>
    </row>
    <row r="10" spans="2:202" ht="16.5" customHeight="1">
      <c r="B10" s="1351" t="s">
        <v>1371</v>
      </c>
      <c r="C10" s="1352"/>
      <c r="D10" s="1352"/>
      <c r="E10" s="1352"/>
      <c r="F10" s="1353"/>
      <c r="H10" s="7811" t="s">
        <v>1372</v>
      </c>
      <c r="I10" s="7812"/>
      <c r="J10" s="7812"/>
      <c r="K10" s="7813"/>
      <c r="N10" s="1354" t="s">
        <v>1373</v>
      </c>
      <c r="O10" s="1355"/>
    </row>
    <row r="11" spans="2:202" ht="18.75" customHeight="1">
      <c r="B11" s="1356"/>
      <c r="F11" s="1357"/>
      <c r="H11" s="7814"/>
      <c r="I11" s="7815"/>
      <c r="J11" s="7815"/>
      <c r="K11" s="7816"/>
      <c r="M11" s="1358" t="s">
        <v>1374</v>
      </c>
      <c r="N11" s="1359"/>
      <c r="O11" s="1360"/>
    </row>
    <row r="12" spans="2:202" ht="18.75">
      <c r="B12" s="1356"/>
      <c r="F12" s="1357"/>
      <c r="H12" s="7787" t="s">
        <v>1375</v>
      </c>
      <c r="I12" s="7788"/>
      <c r="J12" s="7789" t="s">
        <v>1376</v>
      </c>
      <c r="K12" s="7790"/>
      <c r="L12" s="1325"/>
      <c r="N12" s="1361">
        <v>37635</v>
      </c>
      <c r="O12" s="1362"/>
    </row>
    <row r="13" spans="2:202" ht="33.75" customHeight="1">
      <c r="B13" s="1363"/>
      <c r="C13" s="1364"/>
      <c r="D13" s="1364"/>
      <c r="E13" s="1364"/>
      <c r="F13" s="1365"/>
      <c r="H13" s="1366" t="s">
        <v>1377</v>
      </c>
      <c r="I13" s="1367" t="s">
        <v>1378</v>
      </c>
      <c r="J13" s="1368" t="s">
        <v>1379</v>
      </c>
      <c r="K13" s="1369" t="s">
        <v>1380</v>
      </c>
      <c r="L13" s="1325"/>
      <c r="M13" s="1325" t="s">
        <v>1381</v>
      </c>
      <c r="O13" s="1370"/>
    </row>
    <row r="14" spans="2:202" ht="29.25" customHeight="1">
      <c r="B14" s="1371" t="s">
        <v>1382</v>
      </c>
      <c r="C14" s="1372"/>
      <c r="D14" s="1373"/>
      <c r="E14" s="1373"/>
      <c r="F14" s="1373"/>
      <c r="G14" s="1374"/>
      <c r="H14" s="1375"/>
      <c r="I14" s="1376"/>
      <c r="J14" s="1377"/>
      <c r="K14" s="1378"/>
      <c r="M14" s="7791" t="str">
        <f>B14</f>
        <v>1. RESPONSABILITÉ DE LA DIRECTION / DÉFINITION &amp; CONTRÔLE DES RÈGLES D’HYGIÈNE</v>
      </c>
      <c r="N14" s="7791"/>
      <c r="O14" s="7791"/>
    </row>
    <row r="15" spans="2:202" ht="19.5" customHeight="1">
      <c r="B15" s="1379" t="s">
        <v>1383</v>
      </c>
      <c r="C15" s="7792" t="s">
        <v>1384</v>
      </c>
      <c r="D15" s="7792"/>
      <c r="E15" s="7792"/>
      <c r="F15" s="7793"/>
      <c r="H15" s="1380"/>
      <c r="I15" s="1381"/>
      <c r="J15" s="1382"/>
      <c r="K15" s="1383"/>
      <c r="L15" s="1384"/>
      <c r="M15" s="1385"/>
      <c r="N15" s="1386"/>
      <c r="O15" s="1386"/>
    </row>
    <row r="16" spans="2:202" ht="19.5" customHeight="1">
      <c r="B16" s="1387" t="s">
        <v>1385</v>
      </c>
      <c r="C16" s="7792" t="s">
        <v>1386</v>
      </c>
      <c r="D16" s="7792"/>
      <c r="E16" s="7792"/>
      <c r="F16" s="7793"/>
      <c r="H16" s="1388"/>
      <c r="I16" s="1389"/>
      <c r="J16" s="1390"/>
      <c r="K16" s="1391"/>
      <c r="L16" s="1384"/>
      <c r="M16" s="1385"/>
      <c r="N16" s="1386"/>
      <c r="O16" s="1386"/>
    </row>
    <row r="17" spans="2:16" ht="19.5" customHeight="1">
      <c r="B17" s="1387" t="s">
        <v>1387</v>
      </c>
      <c r="C17" s="7792" t="s">
        <v>1388</v>
      </c>
      <c r="D17" s="7792"/>
      <c r="E17" s="7792"/>
      <c r="F17" s="7793"/>
      <c r="H17" s="1388"/>
      <c r="I17" s="1389"/>
      <c r="J17" s="1390"/>
      <c r="K17" s="1391"/>
      <c r="L17" s="1384"/>
      <c r="M17" s="1385"/>
      <c r="N17" s="1386"/>
      <c r="O17" s="1386"/>
    </row>
    <row r="18" spans="2:16" ht="19.5" customHeight="1">
      <c r="B18" s="1387" t="s">
        <v>1389</v>
      </c>
      <c r="C18" s="1392" t="s">
        <v>1390</v>
      </c>
      <c r="D18" s="1392"/>
      <c r="E18" s="1392"/>
      <c r="F18" s="1393"/>
      <c r="H18" s="1388"/>
      <c r="I18" s="1389"/>
      <c r="J18" s="1390"/>
      <c r="K18" s="1391"/>
      <c r="L18" s="1384"/>
      <c r="M18" s="1385"/>
      <c r="N18" s="1386"/>
      <c r="O18" s="1386"/>
    </row>
    <row r="19" spans="2:16" ht="19.5" customHeight="1">
      <c r="B19" s="1387" t="s">
        <v>1391</v>
      </c>
      <c r="C19" s="1392" t="s">
        <v>1392</v>
      </c>
      <c r="D19" s="1392"/>
      <c r="E19" s="1392"/>
      <c r="F19" s="1393"/>
      <c r="H19" s="1388"/>
      <c r="I19" s="1389"/>
      <c r="J19" s="1390"/>
      <c r="K19" s="1391"/>
      <c r="L19" s="1384"/>
      <c r="M19" s="1385"/>
      <c r="N19" s="1386"/>
      <c r="O19" s="1386"/>
    </row>
    <row r="20" spans="2:16" ht="19.5" customHeight="1">
      <c r="B20" s="1387" t="s">
        <v>1393</v>
      </c>
      <c r="C20" s="1392" t="s">
        <v>1394</v>
      </c>
      <c r="D20" s="1392"/>
      <c r="E20" s="1392"/>
      <c r="F20" s="1393"/>
      <c r="H20" s="1388"/>
      <c r="I20" s="1389"/>
      <c r="J20" s="1390"/>
      <c r="K20" s="1391"/>
      <c r="L20" s="1384"/>
      <c r="M20" s="1385"/>
      <c r="N20" s="1386"/>
      <c r="O20" s="1386"/>
    </row>
    <row r="21" spans="2:16" ht="19.5" customHeight="1">
      <c r="B21" s="1387" t="s">
        <v>1395</v>
      </c>
      <c r="C21" s="1392" t="s">
        <v>1396</v>
      </c>
      <c r="D21" s="1392"/>
      <c r="E21" s="1392"/>
      <c r="F21" s="1393"/>
      <c r="H21" s="1388"/>
      <c r="I21" s="1389"/>
      <c r="J21" s="1390"/>
      <c r="K21" s="1391"/>
      <c r="L21" s="1384"/>
      <c r="M21" s="1385"/>
      <c r="N21" s="1386"/>
      <c r="O21" s="1386"/>
    </row>
    <row r="22" spans="2:16" ht="19.5" customHeight="1">
      <c r="B22" s="1387" t="s">
        <v>1397</v>
      </c>
      <c r="C22" s="1392" t="s">
        <v>1398</v>
      </c>
      <c r="D22" s="1392"/>
      <c r="E22" s="1392"/>
      <c r="F22" s="1393"/>
      <c r="H22" s="1388"/>
      <c r="I22" s="1389"/>
      <c r="J22" s="1390"/>
      <c r="K22" s="1391"/>
      <c r="L22" s="1384"/>
      <c r="M22" s="1385"/>
      <c r="N22" s="1386"/>
      <c r="O22" s="1386"/>
    </row>
    <row r="23" spans="2:16" ht="19.5" customHeight="1">
      <c r="B23" s="1394" t="s">
        <v>1399</v>
      </c>
      <c r="C23" s="7817" t="s">
        <v>1400</v>
      </c>
      <c r="D23" s="7817"/>
      <c r="E23" s="7817"/>
      <c r="F23" s="7818"/>
      <c r="H23" s="1395"/>
      <c r="I23" s="1396"/>
      <c r="J23" s="1397"/>
      <c r="K23" s="1398"/>
      <c r="L23" s="1384"/>
      <c r="M23" s="1385"/>
      <c r="N23" s="1386"/>
      <c r="O23" s="1386"/>
    </row>
    <row r="24" spans="2:16" s="1401" customFormat="1" ht="9.9499999999999993" customHeight="1">
      <c r="B24" s="1399"/>
      <c r="C24" s="1400"/>
      <c r="D24" s="1400"/>
      <c r="E24" s="1400"/>
      <c r="F24" s="1400"/>
      <c r="H24" s="1402"/>
      <c r="I24" s="1403"/>
      <c r="J24" s="1404"/>
      <c r="K24" s="1405"/>
      <c r="L24" s="1406"/>
      <c r="M24" s="1407">
        <f>L24</f>
        <v>0</v>
      </c>
      <c r="N24" s="1407"/>
      <c r="O24" s="1408"/>
      <c r="P24" s="1409"/>
    </row>
    <row r="25" spans="2:16" ht="20.100000000000001" customHeight="1">
      <c r="B25" s="1410" t="s">
        <v>1401</v>
      </c>
      <c r="C25" s="1411"/>
      <c r="D25" s="1412"/>
      <c r="E25" s="1412"/>
      <c r="F25" s="1412"/>
      <c r="G25" s="1374"/>
      <c r="H25" s="1413"/>
      <c r="I25" s="1414"/>
      <c r="J25" s="1415"/>
      <c r="K25" s="1416"/>
      <c r="L25" s="1384"/>
      <c r="M25" s="7791" t="str">
        <f>B25</f>
        <v>2. HYGIÈNE DES LOCAUX</v>
      </c>
      <c r="N25" s="7791"/>
      <c r="O25" s="7791"/>
    </row>
    <row r="26" spans="2:16" s="1417" customFormat="1" ht="19.5" customHeight="1">
      <c r="B26" s="1387" t="s">
        <v>1402</v>
      </c>
      <c r="C26" s="7792" t="s">
        <v>1403</v>
      </c>
      <c r="D26" s="7792"/>
      <c r="E26" s="7792"/>
      <c r="F26" s="7793"/>
      <c r="H26" s="1388"/>
      <c r="I26" s="1389"/>
      <c r="J26" s="1390"/>
      <c r="K26" s="1391"/>
      <c r="L26" s="1406"/>
      <c r="M26" s="1385"/>
      <c r="N26" s="1386"/>
      <c r="O26" s="1386"/>
      <c r="P26" s="1409"/>
    </row>
    <row r="27" spans="2:16" s="1417" customFormat="1" ht="19.5" customHeight="1">
      <c r="B27" s="1387" t="s">
        <v>1404</v>
      </c>
      <c r="C27" s="7792" t="s">
        <v>1405</v>
      </c>
      <c r="D27" s="7792"/>
      <c r="E27" s="7792"/>
      <c r="F27" s="7793"/>
      <c r="H27" s="1388"/>
      <c r="I27" s="1389"/>
      <c r="J27" s="1390"/>
      <c r="K27" s="1391"/>
      <c r="L27" s="1406"/>
      <c r="M27" s="1385"/>
      <c r="N27" s="1386"/>
      <c r="O27" s="1386"/>
      <c r="P27" s="1409"/>
    </row>
    <row r="28" spans="2:16" s="1417" customFormat="1" ht="19.5" customHeight="1">
      <c r="B28" s="1387" t="s">
        <v>1406</v>
      </c>
      <c r="C28" s="7792" t="s">
        <v>1407</v>
      </c>
      <c r="D28" s="7792"/>
      <c r="E28" s="7792"/>
      <c r="F28" s="7793"/>
      <c r="H28" s="1388"/>
      <c r="I28" s="1389"/>
      <c r="J28" s="1390"/>
      <c r="K28" s="1391"/>
      <c r="L28" s="1406"/>
      <c r="M28" s="1385"/>
      <c r="N28" s="1386"/>
      <c r="O28" s="1386"/>
      <c r="P28" s="1409"/>
    </row>
    <row r="29" spans="2:16" s="1417" customFormat="1" ht="19.5" customHeight="1">
      <c r="B29" s="1387" t="s">
        <v>1408</v>
      </c>
      <c r="C29" s="7792" t="s">
        <v>1409</v>
      </c>
      <c r="D29" s="7792"/>
      <c r="E29" s="7792"/>
      <c r="F29" s="7793"/>
      <c r="H29" s="1388"/>
      <c r="I29" s="1389"/>
      <c r="J29" s="1390"/>
      <c r="K29" s="1391"/>
      <c r="L29" s="1406"/>
      <c r="M29" s="1385"/>
      <c r="N29" s="1386"/>
      <c r="O29" s="1386"/>
      <c r="P29" s="1409"/>
    </row>
    <row r="30" spans="2:16" s="1417" customFormat="1" ht="33" customHeight="1">
      <c r="B30" s="1387" t="s">
        <v>1410</v>
      </c>
      <c r="C30" s="7792" t="s">
        <v>1411</v>
      </c>
      <c r="D30" s="7792"/>
      <c r="E30" s="7792"/>
      <c r="F30" s="7793"/>
      <c r="H30" s="1388"/>
      <c r="I30" s="1389"/>
      <c r="J30" s="1390"/>
      <c r="K30" s="1391"/>
      <c r="L30" s="1406"/>
      <c r="M30" s="1385"/>
      <c r="N30" s="1386"/>
      <c r="O30" s="1386"/>
      <c r="P30" s="1409"/>
    </row>
    <row r="31" spans="2:16" s="1417" customFormat="1" ht="19.5" customHeight="1">
      <c r="B31" s="1387" t="s">
        <v>1412</v>
      </c>
      <c r="C31" s="7792" t="s">
        <v>1413</v>
      </c>
      <c r="D31" s="7792"/>
      <c r="E31" s="7792"/>
      <c r="F31" s="7793"/>
      <c r="H31" s="1388"/>
      <c r="I31" s="1389"/>
      <c r="J31" s="1390"/>
      <c r="K31" s="1391"/>
      <c r="L31" s="1406"/>
      <c r="M31" s="1385"/>
      <c r="N31" s="1386"/>
      <c r="O31" s="1386"/>
      <c r="P31" s="1409"/>
    </row>
    <row r="32" spans="2:16" s="1417" customFormat="1" ht="19.5" customHeight="1">
      <c r="B32" s="1387" t="s">
        <v>1414</v>
      </c>
      <c r="C32" s="7792" t="s">
        <v>1415</v>
      </c>
      <c r="D32" s="7792"/>
      <c r="E32" s="7792"/>
      <c r="F32" s="7793"/>
      <c r="H32" s="1388"/>
      <c r="I32" s="1389"/>
      <c r="J32" s="1390"/>
      <c r="K32" s="1391"/>
      <c r="L32" s="1406"/>
      <c r="M32" s="1385"/>
      <c r="N32" s="1386"/>
      <c r="O32" s="1386"/>
      <c r="P32" s="1409"/>
    </row>
    <row r="33" spans="2:16" s="1417" customFormat="1" ht="19.5" customHeight="1">
      <c r="B33" s="1387" t="s">
        <v>1416</v>
      </c>
      <c r="C33" s="7792" t="s">
        <v>1417</v>
      </c>
      <c r="D33" s="7792"/>
      <c r="E33" s="7792"/>
      <c r="F33" s="7793"/>
      <c r="H33" s="1388"/>
      <c r="I33" s="1389"/>
      <c r="J33" s="1390"/>
      <c r="K33" s="1391"/>
      <c r="L33" s="1406"/>
      <c r="M33" s="1385"/>
      <c r="N33" s="1386"/>
      <c r="O33" s="1386"/>
      <c r="P33" s="1409"/>
    </row>
    <row r="34" spans="2:16" s="1417" customFormat="1" ht="19.5" customHeight="1">
      <c r="B34" s="1394" t="s">
        <v>1418</v>
      </c>
      <c r="C34" s="7817" t="s">
        <v>1419</v>
      </c>
      <c r="D34" s="7817"/>
      <c r="E34" s="7817"/>
      <c r="F34" s="7818"/>
      <c r="H34" s="1395"/>
      <c r="I34" s="1396"/>
      <c r="J34" s="1397"/>
      <c r="K34" s="1398"/>
      <c r="L34" s="1406"/>
      <c r="M34" s="1385"/>
      <c r="N34" s="1386"/>
      <c r="O34" s="1386"/>
      <c r="P34" s="1409"/>
    </row>
    <row r="35" spans="2:16" s="1401" customFormat="1" ht="9.9499999999999993" customHeight="1">
      <c r="B35" s="1399"/>
      <c r="C35" s="1400"/>
      <c r="D35" s="1400"/>
      <c r="E35" s="1400"/>
      <c r="F35" s="1400"/>
      <c r="H35" s="1402"/>
      <c r="I35" s="1403"/>
      <c r="J35" s="1404"/>
      <c r="K35" s="1405"/>
      <c r="L35" s="1406"/>
      <c r="M35" s="1407">
        <f>L35</f>
        <v>0</v>
      </c>
      <c r="N35" s="1407"/>
      <c r="O35" s="1408"/>
      <c r="P35" s="1409"/>
    </row>
    <row r="36" spans="2:16" s="1401" customFormat="1" ht="20.25" customHeight="1">
      <c r="B36" s="1410" t="s">
        <v>1420</v>
      </c>
      <c r="C36" s="1411"/>
      <c r="D36" s="1412"/>
      <c r="E36" s="1412"/>
      <c r="F36" s="1412"/>
      <c r="G36" s="1374"/>
      <c r="H36" s="1413"/>
      <c r="I36" s="1414"/>
      <c r="J36" s="1415"/>
      <c r="K36" s="1416"/>
      <c r="L36" s="1406"/>
      <c r="M36" s="7791" t="str">
        <f>B36</f>
        <v>3.  HYGIÈNE DES ÉQUIPEMENTS ET DES USTENSILES</v>
      </c>
      <c r="N36" s="7791"/>
      <c r="O36" s="7791"/>
      <c r="P36" s="1409"/>
    </row>
    <row r="37" spans="2:16" s="1417" customFormat="1" ht="20.100000000000001" customHeight="1">
      <c r="B37" s="1387" t="s">
        <v>1421</v>
      </c>
      <c r="C37" s="7792" t="s">
        <v>1422</v>
      </c>
      <c r="D37" s="7792"/>
      <c r="E37" s="7792"/>
      <c r="F37" s="7793"/>
      <c r="H37" s="1388"/>
      <c r="I37" s="1389"/>
      <c r="J37" s="1390"/>
      <c r="K37" s="1391"/>
      <c r="L37" s="1406"/>
      <c r="M37" s="1385"/>
      <c r="N37" s="1386"/>
      <c r="O37" s="1386"/>
      <c r="P37" s="1409"/>
    </row>
    <row r="38" spans="2:16" s="1417" customFormat="1" ht="20.100000000000001" customHeight="1">
      <c r="B38" s="1387" t="s">
        <v>1423</v>
      </c>
      <c r="C38" s="7792" t="s">
        <v>1424</v>
      </c>
      <c r="D38" s="7792"/>
      <c r="E38" s="7792"/>
      <c r="F38" s="7793"/>
      <c r="H38" s="1388"/>
      <c r="I38" s="1389"/>
      <c r="J38" s="1390"/>
      <c r="K38" s="1391"/>
      <c r="L38" s="1406"/>
      <c r="M38" s="1385"/>
      <c r="N38" s="1386"/>
      <c r="O38" s="1386"/>
      <c r="P38" s="1409"/>
    </row>
    <row r="39" spans="2:16" s="1417" customFormat="1" ht="20.100000000000001" customHeight="1">
      <c r="B39" s="1387" t="s">
        <v>1425</v>
      </c>
      <c r="C39" s="7792" t="s">
        <v>1426</v>
      </c>
      <c r="D39" s="7792"/>
      <c r="E39" s="7792"/>
      <c r="F39" s="7793"/>
      <c r="H39" s="1388"/>
      <c r="I39" s="1389"/>
      <c r="J39" s="1390"/>
      <c r="K39" s="1391"/>
      <c r="L39" s="1406"/>
      <c r="M39" s="1385"/>
      <c r="N39" s="1386"/>
      <c r="O39" s="1386"/>
      <c r="P39" s="1409"/>
    </row>
    <row r="40" spans="2:16" s="1417" customFormat="1" ht="20.100000000000001" customHeight="1">
      <c r="B40" s="1387" t="s">
        <v>1427</v>
      </c>
      <c r="C40" s="7792" t="s">
        <v>1428</v>
      </c>
      <c r="D40" s="7792"/>
      <c r="E40" s="7792"/>
      <c r="F40" s="7793"/>
      <c r="H40" s="1388"/>
      <c r="I40" s="1389"/>
      <c r="J40" s="1390"/>
      <c r="K40" s="1391"/>
      <c r="L40" s="1406"/>
      <c r="M40" s="1385"/>
      <c r="N40" s="1386"/>
      <c r="O40" s="1386"/>
      <c r="P40" s="1409"/>
    </row>
    <row r="41" spans="2:16" s="1417" customFormat="1" ht="20.100000000000001" customHeight="1">
      <c r="B41" s="1394" t="s">
        <v>1429</v>
      </c>
      <c r="C41" s="7817" t="s">
        <v>1430</v>
      </c>
      <c r="D41" s="7817"/>
      <c r="E41" s="7817"/>
      <c r="F41" s="7818"/>
      <c r="H41" s="1395"/>
      <c r="I41" s="1396"/>
      <c r="J41" s="1397"/>
      <c r="K41" s="1398"/>
      <c r="L41" s="1406"/>
      <c r="M41" s="1385"/>
      <c r="N41" s="1386"/>
      <c r="O41" s="1386"/>
      <c r="P41" s="1409"/>
    </row>
    <row r="42" spans="2:16" s="1401" customFormat="1" ht="9.9499999999999993" customHeight="1">
      <c r="B42" s="1399"/>
      <c r="C42" s="1400"/>
      <c r="D42" s="1400"/>
      <c r="E42" s="1400"/>
      <c r="F42" s="1400"/>
      <c r="H42" s="1402"/>
      <c r="I42" s="1403"/>
      <c r="J42" s="1404"/>
      <c r="K42" s="1405"/>
      <c r="L42" s="1406"/>
      <c r="M42" s="1407">
        <f>L42</f>
        <v>0</v>
      </c>
      <c r="N42" s="1407"/>
      <c r="O42" s="1408"/>
      <c r="P42" s="1409"/>
    </row>
    <row r="43" spans="2:16" s="1417" customFormat="1" ht="20.100000000000001" customHeight="1">
      <c r="B43" s="1410" t="s">
        <v>1431</v>
      </c>
      <c r="C43" s="1411"/>
      <c r="D43" s="1412"/>
      <c r="E43" s="1412"/>
      <c r="F43" s="1412"/>
      <c r="G43" s="1374"/>
      <c r="H43" s="1413"/>
      <c r="I43" s="1414"/>
      <c r="J43" s="1415"/>
      <c r="K43" s="1416"/>
      <c r="L43" s="1406"/>
      <c r="M43" s="7791" t="str">
        <f>B43</f>
        <v>4.  MOYENS POUR L’HYGIÈNE DU PERSONNEL &amp; CONSTAT</v>
      </c>
      <c r="N43" s="7791"/>
      <c r="O43" s="7791"/>
      <c r="P43" s="1409"/>
    </row>
    <row r="44" spans="2:16" s="1417" customFormat="1" ht="20.100000000000001" customHeight="1">
      <c r="B44" s="1387" t="s">
        <v>1432</v>
      </c>
      <c r="C44" s="7792" t="s">
        <v>1433</v>
      </c>
      <c r="D44" s="7792"/>
      <c r="E44" s="7792"/>
      <c r="F44" s="7793"/>
      <c r="H44" s="1388"/>
      <c r="I44" s="1389"/>
      <c r="J44" s="1390"/>
      <c r="K44" s="1391"/>
      <c r="L44" s="1406"/>
      <c r="M44" s="1385"/>
      <c r="N44" s="1386"/>
      <c r="O44" s="1386"/>
      <c r="P44" s="1409"/>
    </row>
    <row r="45" spans="2:16" s="1417" customFormat="1" ht="20.100000000000001" customHeight="1">
      <c r="B45" s="1387" t="s">
        <v>1434</v>
      </c>
      <c r="C45" s="7792" t="s">
        <v>1435</v>
      </c>
      <c r="D45" s="7792"/>
      <c r="E45" s="7792"/>
      <c r="F45" s="7793"/>
      <c r="H45" s="1388"/>
      <c r="I45" s="1389"/>
      <c r="J45" s="1390"/>
      <c r="K45" s="1391"/>
      <c r="L45" s="1406"/>
      <c r="M45" s="1385"/>
      <c r="N45" s="1386"/>
      <c r="O45" s="1386"/>
      <c r="P45" s="1409"/>
    </row>
    <row r="46" spans="2:16" s="1417" customFormat="1" ht="20.100000000000001" customHeight="1">
      <c r="B46" s="1387" t="s">
        <v>1436</v>
      </c>
      <c r="C46" s="7792" t="s">
        <v>1437</v>
      </c>
      <c r="D46" s="7792"/>
      <c r="E46" s="7792"/>
      <c r="F46" s="7793"/>
      <c r="H46" s="1388"/>
      <c r="I46" s="1389"/>
      <c r="J46" s="1390"/>
      <c r="K46" s="1391"/>
      <c r="L46" s="1406"/>
      <c r="M46" s="1385"/>
      <c r="N46" s="1386"/>
      <c r="O46" s="1386"/>
      <c r="P46" s="1409"/>
    </row>
    <row r="47" spans="2:16" s="1417" customFormat="1" ht="20.100000000000001" customHeight="1">
      <c r="B47" s="1387" t="s">
        <v>1438</v>
      </c>
      <c r="C47" s="7792" t="s">
        <v>1439</v>
      </c>
      <c r="D47" s="7792"/>
      <c r="E47" s="7792"/>
      <c r="F47" s="7793"/>
      <c r="H47" s="1388"/>
      <c r="I47" s="1389"/>
      <c r="J47" s="1390"/>
      <c r="K47" s="1391"/>
      <c r="L47" s="1406"/>
      <c r="M47" s="1385"/>
      <c r="N47" s="1386"/>
      <c r="O47" s="1386"/>
      <c r="P47" s="1409"/>
    </row>
    <row r="48" spans="2:16" s="1417" customFormat="1" ht="20.100000000000001" customHeight="1">
      <c r="B48" s="1387" t="s">
        <v>1440</v>
      </c>
      <c r="C48" s="7792" t="s">
        <v>1441</v>
      </c>
      <c r="D48" s="7792"/>
      <c r="E48" s="7792"/>
      <c r="F48" s="7793"/>
      <c r="H48" s="1388"/>
      <c r="I48" s="1389"/>
      <c r="J48" s="1390"/>
      <c r="K48" s="1391"/>
      <c r="L48" s="1406"/>
      <c r="M48" s="1385"/>
      <c r="N48" s="1386"/>
      <c r="O48" s="1386"/>
      <c r="P48" s="1409"/>
    </row>
    <row r="49" spans="2:16" s="1417" customFormat="1" ht="20.100000000000001" customHeight="1">
      <c r="B49" s="1387" t="s">
        <v>1442</v>
      </c>
      <c r="C49" s="7792" t="s">
        <v>1443</v>
      </c>
      <c r="D49" s="7792"/>
      <c r="E49" s="7792"/>
      <c r="F49" s="7793"/>
      <c r="H49" s="1388"/>
      <c r="I49" s="1389"/>
      <c r="J49" s="1390"/>
      <c r="K49" s="1391"/>
      <c r="L49" s="1406"/>
      <c r="M49" s="1385"/>
      <c r="N49" s="1386"/>
      <c r="O49" s="1386"/>
      <c r="P49" s="1409"/>
    </row>
    <row r="50" spans="2:16" s="1417" customFormat="1" ht="20.100000000000001" customHeight="1">
      <c r="B50" s="1387" t="s">
        <v>1444</v>
      </c>
      <c r="C50" s="7792" t="s">
        <v>1445</v>
      </c>
      <c r="D50" s="7792"/>
      <c r="E50" s="7792"/>
      <c r="F50" s="7793"/>
      <c r="H50" s="1388"/>
      <c r="I50" s="1389"/>
      <c r="J50" s="1390"/>
      <c r="K50" s="1391"/>
      <c r="L50" s="1406"/>
      <c r="M50" s="1385"/>
      <c r="N50" s="1386"/>
      <c r="O50" s="1386"/>
      <c r="P50" s="1409"/>
    </row>
    <row r="51" spans="2:16" s="1417" customFormat="1" ht="20.100000000000001" customHeight="1">
      <c r="B51" s="1387" t="s">
        <v>1446</v>
      </c>
      <c r="C51" s="7792" t="s">
        <v>1447</v>
      </c>
      <c r="D51" s="7792"/>
      <c r="E51" s="7792"/>
      <c r="F51" s="7793"/>
      <c r="H51" s="1388"/>
      <c r="I51" s="1389"/>
      <c r="J51" s="1390"/>
      <c r="K51" s="1391"/>
      <c r="L51" s="1406"/>
      <c r="M51" s="1385"/>
      <c r="N51" s="1386"/>
      <c r="O51" s="1386"/>
      <c r="P51" s="1409"/>
    </row>
    <row r="52" spans="2:16" s="1417" customFormat="1" ht="20.100000000000001" customHeight="1">
      <c r="B52" s="1387" t="s">
        <v>1448</v>
      </c>
      <c r="C52" s="7792" t="s">
        <v>1449</v>
      </c>
      <c r="D52" s="7792"/>
      <c r="E52" s="7792"/>
      <c r="F52" s="7793"/>
      <c r="H52" s="1388"/>
      <c r="I52" s="1389"/>
      <c r="J52" s="1390"/>
      <c r="K52" s="1391"/>
      <c r="L52" s="1406"/>
      <c r="M52" s="1385"/>
      <c r="N52" s="1386"/>
      <c r="O52" s="1386"/>
      <c r="P52" s="1409"/>
    </row>
    <row r="53" spans="2:16" s="1417" customFormat="1" ht="20.100000000000001" customHeight="1">
      <c r="B53" s="1394" t="s">
        <v>1450</v>
      </c>
      <c r="C53" s="7817" t="s">
        <v>1451</v>
      </c>
      <c r="D53" s="7817"/>
      <c r="E53" s="7817"/>
      <c r="F53" s="7818"/>
      <c r="H53" s="1395"/>
      <c r="I53" s="1396"/>
      <c r="J53" s="1397"/>
      <c r="K53" s="1398"/>
      <c r="L53" s="1406"/>
      <c r="M53" s="1385"/>
      <c r="N53" s="1386"/>
      <c r="O53" s="1386"/>
      <c r="P53" s="1409"/>
    </row>
    <row r="54" spans="2:16" s="1417" customFormat="1" ht="9.9499999999999993" customHeight="1">
      <c r="B54" s="1418"/>
      <c r="C54" s="1419"/>
      <c r="D54" s="1419"/>
      <c r="E54" s="1419"/>
      <c r="F54" s="1419"/>
      <c r="H54" s="1420"/>
      <c r="I54" s="1421"/>
      <c r="J54" s="1422"/>
      <c r="K54" s="1423"/>
      <c r="L54" s="1406"/>
      <c r="M54" s="1407">
        <f>L54</f>
        <v>0</v>
      </c>
      <c r="N54" s="1407"/>
      <c r="O54" s="1424"/>
      <c r="P54" s="1409"/>
    </row>
    <row r="55" spans="2:16" s="1417" customFormat="1" ht="20.100000000000001" customHeight="1">
      <c r="B55" s="1410" t="s">
        <v>1452</v>
      </c>
      <c r="C55" s="1411"/>
      <c r="D55" s="1412"/>
      <c r="E55" s="1412"/>
      <c r="F55" s="1412"/>
      <c r="G55" s="1374"/>
      <c r="H55" s="1413"/>
      <c r="I55" s="1414"/>
      <c r="J55" s="1415"/>
      <c r="K55" s="1416"/>
      <c r="L55" s="1406"/>
      <c r="M55" s="7791" t="str">
        <f>B55</f>
        <v>5. NETTOYAGE ET DÉSINFECTION</v>
      </c>
      <c r="N55" s="7791"/>
      <c r="O55" s="7791"/>
      <c r="P55" s="1409"/>
    </row>
    <row r="56" spans="2:16" s="1417" customFormat="1" ht="20.100000000000001" customHeight="1">
      <c r="B56" s="1387" t="s">
        <v>1453</v>
      </c>
      <c r="C56" s="7792" t="s">
        <v>1454</v>
      </c>
      <c r="D56" s="7792"/>
      <c r="E56" s="7792"/>
      <c r="F56" s="7793"/>
      <c r="H56" s="1388"/>
      <c r="I56" s="1389"/>
      <c r="J56" s="1390"/>
      <c r="K56" s="1391"/>
      <c r="L56" s="1406"/>
      <c r="M56" s="1385"/>
      <c r="N56" s="1386"/>
      <c r="O56" s="1386"/>
      <c r="P56" s="1409"/>
    </row>
    <row r="57" spans="2:16" s="1417" customFormat="1" ht="20.100000000000001" customHeight="1">
      <c r="B57" s="1387" t="s">
        <v>1455</v>
      </c>
      <c r="C57" s="7792" t="s">
        <v>1456</v>
      </c>
      <c r="D57" s="7792"/>
      <c r="E57" s="7792"/>
      <c r="F57" s="7793"/>
      <c r="H57" s="1388"/>
      <c r="I57" s="1389"/>
      <c r="J57" s="1390"/>
      <c r="K57" s="1391"/>
      <c r="L57" s="1406"/>
      <c r="M57" s="1385"/>
      <c r="N57" s="1386"/>
      <c r="O57" s="1386"/>
      <c r="P57" s="1409"/>
    </row>
    <row r="58" spans="2:16" s="1417" customFormat="1" ht="20.100000000000001" customHeight="1">
      <c r="B58" s="1387" t="s">
        <v>1457</v>
      </c>
      <c r="C58" s="7792" t="s">
        <v>1458</v>
      </c>
      <c r="D58" s="7792"/>
      <c r="E58" s="7792"/>
      <c r="F58" s="7793"/>
      <c r="H58" s="1388"/>
      <c r="I58" s="1389"/>
      <c r="J58" s="1390"/>
      <c r="K58" s="1391"/>
      <c r="L58" s="1406"/>
      <c r="M58" s="1385"/>
      <c r="N58" s="1386"/>
      <c r="O58" s="1386"/>
      <c r="P58" s="1409"/>
    </row>
    <row r="59" spans="2:16" s="1417" customFormat="1" ht="20.100000000000001" customHeight="1">
      <c r="B59" s="1387" t="s">
        <v>1459</v>
      </c>
      <c r="C59" s="7792" t="s">
        <v>1460</v>
      </c>
      <c r="D59" s="7792"/>
      <c r="E59" s="7792"/>
      <c r="F59" s="7793"/>
      <c r="H59" s="1388"/>
      <c r="I59" s="1389"/>
      <c r="J59" s="1390"/>
      <c r="K59" s="1391"/>
      <c r="L59" s="1406"/>
      <c r="M59" s="1385"/>
      <c r="N59" s="1386"/>
      <c r="O59" s="1386"/>
      <c r="P59" s="1409"/>
    </row>
    <row r="60" spans="2:16" s="1417" customFormat="1" ht="20.100000000000001" customHeight="1">
      <c r="B60" s="1387" t="s">
        <v>1461</v>
      </c>
      <c r="C60" s="7792" t="s">
        <v>1462</v>
      </c>
      <c r="D60" s="7792"/>
      <c r="E60" s="7792"/>
      <c r="F60" s="7793"/>
      <c r="H60" s="1388"/>
      <c r="I60" s="1389"/>
      <c r="J60" s="1390"/>
      <c r="K60" s="1391"/>
      <c r="L60" s="1406"/>
      <c r="M60" s="1385"/>
      <c r="N60" s="1386"/>
      <c r="O60" s="1386"/>
      <c r="P60" s="1409"/>
    </row>
    <row r="61" spans="2:16" s="1417" customFormat="1" ht="20.100000000000001" customHeight="1">
      <c r="B61" s="1387" t="s">
        <v>1463</v>
      </c>
      <c r="C61" s="7792" t="s">
        <v>1464</v>
      </c>
      <c r="D61" s="7792"/>
      <c r="E61" s="7792"/>
      <c r="F61" s="7793"/>
      <c r="H61" s="1388"/>
      <c r="I61" s="1389"/>
      <c r="J61" s="1390"/>
      <c r="K61" s="1391"/>
      <c r="L61" s="1406"/>
      <c r="M61" s="1385"/>
      <c r="N61" s="1386"/>
      <c r="O61" s="1386"/>
      <c r="P61" s="1409"/>
    </row>
    <row r="62" spans="2:16" s="1417" customFormat="1" ht="20.100000000000001" customHeight="1">
      <c r="B62" s="1387" t="s">
        <v>1465</v>
      </c>
      <c r="C62" s="7792" t="s">
        <v>1466</v>
      </c>
      <c r="D62" s="7792"/>
      <c r="E62" s="7792"/>
      <c r="F62" s="7793"/>
      <c r="H62" s="1388"/>
      <c r="I62" s="1389"/>
      <c r="J62" s="1390"/>
      <c r="K62" s="1391"/>
      <c r="L62" s="1406"/>
      <c r="M62" s="1385"/>
      <c r="N62" s="1386"/>
      <c r="O62" s="1386"/>
      <c r="P62" s="1409"/>
    </row>
    <row r="63" spans="2:16" s="1417" customFormat="1" ht="20.100000000000001" customHeight="1">
      <c r="B63" s="1387" t="s">
        <v>1467</v>
      </c>
      <c r="C63" s="7792" t="s">
        <v>1468</v>
      </c>
      <c r="D63" s="7792"/>
      <c r="E63" s="7792"/>
      <c r="F63" s="7793"/>
      <c r="H63" s="1388"/>
      <c r="I63" s="1389"/>
      <c r="J63" s="1390"/>
      <c r="K63" s="1391"/>
      <c r="L63" s="1406"/>
      <c r="M63" s="1385"/>
      <c r="N63" s="1386"/>
      <c r="O63" s="1386"/>
      <c r="P63" s="1409"/>
    </row>
    <row r="64" spans="2:16" s="1417" customFormat="1" ht="20.100000000000001" customHeight="1">
      <c r="B64" s="1387" t="s">
        <v>1469</v>
      </c>
      <c r="C64" s="7792" t="s">
        <v>1470</v>
      </c>
      <c r="D64" s="7792"/>
      <c r="E64" s="7792"/>
      <c r="F64" s="7793"/>
      <c r="H64" s="1388"/>
      <c r="I64" s="1389"/>
      <c r="J64" s="1390"/>
      <c r="K64" s="1391"/>
      <c r="L64" s="1406"/>
      <c r="M64" s="1385"/>
      <c r="N64" s="1386"/>
      <c r="O64" s="1386"/>
      <c r="P64" s="1409"/>
    </row>
    <row r="65" spans="2:16" s="1417" customFormat="1" ht="20.100000000000001" customHeight="1">
      <c r="B65" s="1394" t="s">
        <v>1471</v>
      </c>
      <c r="C65" s="7817" t="s">
        <v>1472</v>
      </c>
      <c r="D65" s="7817"/>
      <c r="E65" s="7817"/>
      <c r="F65" s="7818"/>
      <c r="H65" s="1395"/>
      <c r="I65" s="1396"/>
      <c r="J65" s="1397"/>
      <c r="K65" s="1398"/>
      <c r="L65" s="1406"/>
      <c r="M65" s="1385"/>
      <c r="N65" s="1386"/>
      <c r="O65" s="1386"/>
      <c r="P65" s="1409"/>
    </row>
    <row r="66" spans="2:16" s="1417" customFormat="1" ht="9.9499999999999993" customHeight="1">
      <c r="B66" s="1418"/>
      <c r="C66" s="1419"/>
      <c r="D66" s="1419"/>
      <c r="E66" s="1419"/>
      <c r="F66" s="1419"/>
      <c r="H66" s="1402"/>
      <c r="I66" s="1403"/>
      <c r="J66" s="1404"/>
      <c r="K66" s="1405"/>
      <c r="L66" s="1406"/>
      <c r="M66" s="1407">
        <f>L66</f>
        <v>0</v>
      </c>
      <c r="N66" s="1407"/>
      <c r="O66" s="1424"/>
      <c r="P66" s="1409"/>
    </row>
    <row r="67" spans="2:16" s="1417" customFormat="1" ht="20.100000000000001" customHeight="1">
      <c r="B67" s="1410" t="s">
        <v>1473</v>
      </c>
      <c r="C67" s="1411"/>
      <c r="D67" s="1412"/>
      <c r="E67" s="1412"/>
      <c r="F67" s="1412"/>
      <c r="G67" s="1374"/>
      <c r="H67" s="1413"/>
      <c r="I67" s="1414"/>
      <c r="J67" s="1415"/>
      <c r="K67" s="1416"/>
      <c r="L67" s="1406"/>
      <c r="M67" s="7791" t="str">
        <f>B67</f>
        <v>6.  ACHATS &amp; RÉCEPTION DES MATIÈRES PREMIÈRES</v>
      </c>
      <c r="N67" s="7791"/>
      <c r="O67" s="7791"/>
      <c r="P67" s="1409"/>
    </row>
    <row r="68" spans="2:16" s="1417" customFormat="1" ht="20.100000000000001" customHeight="1">
      <c r="B68" s="1387" t="s">
        <v>1474</v>
      </c>
      <c r="C68" s="7792" t="s">
        <v>1475</v>
      </c>
      <c r="D68" s="7792"/>
      <c r="E68" s="7792"/>
      <c r="F68" s="7793"/>
      <c r="H68" s="1388"/>
      <c r="I68" s="1389"/>
      <c r="J68" s="1390"/>
      <c r="K68" s="1391"/>
      <c r="L68" s="1406"/>
      <c r="M68" s="1385"/>
      <c r="N68" s="1386"/>
      <c r="O68" s="1386"/>
      <c r="P68" s="1409"/>
    </row>
    <row r="69" spans="2:16" s="1417" customFormat="1" ht="20.100000000000001" customHeight="1">
      <c r="B69" s="1387" t="s">
        <v>1476</v>
      </c>
      <c r="C69" s="7792" t="s">
        <v>1477</v>
      </c>
      <c r="D69" s="7792"/>
      <c r="E69" s="7792"/>
      <c r="F69" s="7793"/>
      <c r="H69" s="1388"/>
      <c r="I69" s="1389"/>
      <c r="J69" s="1390"/>
      <c r="K69" s="1391"/>
      <c r="L69" s="1406"/>
      <c r="M69" s="1385"/>
      <c r="N69" s="1386"/>
      <c r="O69" s="1386"/>
      <c r="P69" s="1409"/>
    </row>
    <row r="70" spans="2:16" s="1417" customFormat="1" ht="20.100000000000001" customHeight="1">
      <c r="B70" s="1387" t="s">
        <v>1478</v>
      </c>
      <c r="C70" s="7792" t="s">
        <v>1479</v>
      </c>
      <c r="D70" s="7792"/>
      <c r="E70" s="7792"/>
      <c r="F70" s="7793"/>
      <c r="H70" s="1388"/>
      <c r="I70" s="1389"/>
      <c r="J70" s="1390"/>
      <c r="K70" s="1391"/>
      <c r="L70" s="1406"/>
      <c r="M70" s="1385"/>
      <c r="N70" s="1386"/>
      <c r="O70" s="1386"/>
      <c r="P70" s="1409"/>
    </row>
    <row r="71" spans="2:16" s="1417" customFormat="1" ht="20.100000000000001" customHeight="1">
      <c r="B71" s="1387" t="s">
        <v>1480</v>
      </c>
      <c r="C71" s="7792" t="s">
        <v>1481</v>
      </c>
      <c r="D71" s="7792"/>
      <c r="E71" s="7792"/>
      <c r="F71" s="7793"/>
      <c r="H71" s="1388"/>
      <c r="I71" s="1389"/>
      <c r="J71" s="1390"/>
      <c r="K71" s="1391"/>
      <c r="L71" s="1406"/>
      <c r="M71" s="1385"/>
      <c r="N71" s="1386"/>
      <c r="O71" s="1386"/>
      <c r="P71" s="1409"/>
    </row>
    <row r="72" spans="2:16" s="1417" customFormat="1" ht="20.100000000000001" customHeight="1">
      <c r="B72" s="1387" t="s">
        <v>1482</v>
      </c>
      <c r="C72" s="7792" t="s">
        <v>1483</v>
      </c>
      <c r="D72" s="7792"/>
      <c r="E72" s="7792"/>
      <c r="F72" s="7793"/>
      <c r="H72" s="1388"/>
      <c r="I72" s="1389"/>
      <c r="J72" s="1390"/>
      <c r="K72" s="1391"/>
      <c r="L72" s="1406"/>
      <c r="M72" s="1385"/>
      <c r="N72" s="1386"/>
      <c r="O72" s="1386"/>
      <c r="P72" s="1409"/>
    </row>
    <row r="73" spans="2:16" s="1417" customFormat="1" ht="20.100000000000001" customHeight="1">
      <c r="B73" s="1394" t="s">
        <v>1484</v>
      </c>
      <c r="C73" s="7817" t="s">
        <v>1485</v>
      </c>
      <c r="D73" s="7817"/>
      <c r="E73" s="7817"/>
      <c r="F73" s="7818"/>
      <c r="H73" s="1395"/>
      <c r="I73" s="1396"/>
      <c r="J73" s="1397"/>
      <c r="K73" s="1398"/>
      <c r="L73" s="1406"/>
      <c r="M73" s="1385"/>
      <c r="N73" s="1386"/>
      <c r="O73" s="1386"/>
      <c r="P73" s="1409"/>
    </row>
    <row r="74" spans="2:16" s="1417" customFormat="1" ht="9.9499999999999993" customHeight="1">
      <c r="B74" s="1418"/>
      <c r="C74" s="1419"/>
      <c r="D74" s="1419"/>
      <c r="E74" s="1419"/>
      <c r="F74" s="1419"/>
      <c r="H74" s="1420"/>
      <c r="I74" s="1421"/>
      <c r="J74" s="1422"/>
      <c r="K74" s="1423"/>
      <c r="L74" s="1406"/>
      <c r="M74" s="1407">
        <f>L74</f>
        <v>0</v>
      </c>
      <c r="N74" s="1407"/>
      <c r="O74" s="1424"/>
      <c r="P74" s="1409"/>
    </row>
    <row r="75" spans="2:16" s="1417" customFormat="1" ht="26.25" customHeight="1">
      <c r="B75" s="1410" t="s">
        <v>1486</v>
      </c>
      <c r="C75" s="1411"/>
      <c r="D75" s="1412"/>
      <c r="E75" s="1412"/>
      <c r="F75" s="1412"/>
      <c r="G75" s="1374"/>
      <c r="H75" s="1413"/>
      <c r="I75" s="1414"/>
      <c r="J75" s="1415"/>
      <c r="K75" s="1416"/>
      <c r="L75" s="1406"/>
      <c r="M75" s="7791" t="str">
        <f>B75</f>
        <v>7.  STOCKAGE DES MATIÈRES PREMIÈRES  EN CHAMBRE(S) FROIDE(S) POSITIVE(S) NÉGATIVE(S)</v>
      </c>
      <c r="N75" s="7791"/>
      <c r="O75" s="7791"/>
      <c r="P75" s="1409"/>
    </row>
    <row r="76" spans="2:16" s="1417" customFormat="1" ht="20.25" customHeight="1">
      <c r="B76" s="1387" t="s">
        <v>1487</v>
      </c>
      <c r="C76" s="7792" t="s">
        <v>1488</v>
      </c>
      <c r="D76" s="7792"/>
      <c r="E76" s="7792"/>
      <c r="F76" s="7793"/>
      <c r="H76" s="1388"/>
      <c r="I76" s="1389"/>
      <c r="J76" s="1390"/>
      <c r="K76" s="1391"/>
      <c r="L76" s="1406"/>
      <c r="M76" s="1385"/>
      <c r="N76" s="1386"/>
      <c r="O76" s="1386"/>
      <c r="P76" s="1409"/>
    </row>
    <row r="77" spans="2:16" s="1417" customFormat="1" ht="20.25" customHeight="1">
      <c r="B77" s="1387" t="s">
        <v>1489</v>
      </c>
      <c r="C77" s="7792" t="s">
        <v>1490</v>
      </c>
      <c r="D77" s="7792"/>
      <c r="E77" s="7792"/>
      <c r="F77" s="7793"/>
      <c r="H77" s="1388"/>
      <c r="I77" s="1389"/>
      <c r="J77" s="1390"/>
      <c r="K77" s="1391"/>
      <c r="L77" s="1406"/>
      <c r="M77" s="1385"/>
      <c r="N77" s="1386"/>
      <c r="O77" s="1386"/>
      <c r="P77" s="1409"/>
    </row>
    <row r="78" spans="2:16" s="1417" customFormat="1" ht="30.75" customHeight="1">
      <c r="B78" s="1387" t="s">
        <v>1491</v>
      </c>
      <c r="C78" s="7792" t="s">
        <v>1492</v>
      </c>
      <c r="D78" s="7792"/>
      <c r="E78" s="7792"/>
      <c r="F78" s="7793"/>
      <c r="H78" s="1388"/>
      <c r="I78" s="1389"/>
      <c r="J78" s="1390"/>
      <c r="K78" s="1391"/>
      <c r="L78" s="1406"/>
      <c r="M78" s="1385"/>
      <c r="N78" s="1386"/>
      <c r="O78" s="1386"/>
      <c r="P78" s="1409"/>
    </row>
    <row r="79" spans="2:16" s="1417" customFormat="1" ht="20.25" customHeight="1">
      <c r="B79" s="1387" t="s">
        <v>1493</v>
      </c>
      <c r="C79" s="7792" t="s">
        <v>1494</v>
      </c>
      <c r="D79" s="7792"/>
      <c r="E79" s="7792"/>
      <c r="F79" s="7793"/>
      <c r="H79" s="1388"/>
      <c r="I79" s="1389"/>
      <c r="J79" s="1390"/>
      <c r="K79" s="1391"/>
      <c r="L79" s="1406"/>
      <c r="M79" s="1385"/>
      <c r="N79" s="1386"/>
      <c r="O79" s="1386"/>
      <c r="P79" s="1409"/>
    </row>
    <row r="80" spans="2:16" s="1417" customFormat="1" ht="20.25" customHeight="1">
      <c r="B80" s="1387" t="s">
        <v>1495</v>
      </c>
      <c r="C80" s="7792" t="s">
        <v>1496</v>
      </c>
      <c r="D80" s="7792"/>
      <c r="E80" s="7792"/>
      <c r="F80" s="7793"/>
      <c r="H80" s="1388"/>
      <c r="I80" s="1389"/>
      <c r="J80" s="1390"/>
      <c r="K80" s="1391"/>
      <c r="L80" s="1406"/>
      <c r="M80" s="1385"/>
      <c r="N80" s="1386"/>
      <c r="O80" s="1386"/>
      <c r="P80" s="1409"/>
    </row>
    <row r="81" spans="2:16" s="1417" customFormat="1" ht="20.25" customHeight="1">
      <c r="B81" s="1387" t="s">
        <v>1497</v>
      </c>
      <c r="C81" s="7792" t="s">
        <v>1498</v>
      </c>
      <c r="D81" s="7792"/>
      <c r="E81" s="7792"/>
      <c r="F81" s="7793"/>
      <c r="H81" s="1388"/>
      <c r="I81" s="1389"/>
      <c r="J81" s="1390"/>
      <c r="K81" s="1391"/>
      <c r="L81" s="1406"/>
      <c r="M81" s="1385"/>
      <c r="N81" s="1386"/>
      <c r="O81" s="1386"/>
      <c r="P81" s="1409"/>
    </row>
    <row r="82" spans="2:16" s="1417" customFormat="1" ht="20.25" customHeight="1">
      <c r="B82" s="1387" t="s">
        <v>1499</v>
      </c>
      <c r="C82" s="7792" t="s">
        <v>1500</v>
      </c>
      <c r="D82" s="7792"/>
      <c r="E82" s="7792"/>
      <c r="F82" s="7793"/>
      <c r="H82" s="1388"/>
      <c r="I82" s="1389"/>
      <c r="J82" s="1390"/>
      <c r="K82" s="1391"/>
      <c r="L82" s="1406"/>
      <c r="M82" s="1385"/>
      <c r="N82" s="1386"/>
      <c r="O82" s="1386"/>
      <c r="P82" s="1409"/>
    </row>
    <row r="83" spans="2:16" s="1417" customFormat="1" ht="20.25" customHeight="1">
      <c r="B83" s="1394" t="s">
        <v>1501</v>
      </c>
      <c r="C83" s="7817" t="s">
        <v>1485</v>
      </c>
      <c r="D83" s="7817"/>
      <c r="E83" s="7817"/>
      <c r="F83" s="7818"/>
      <c r="H83" s="1395"/>
      <c r="I83" s="1396"/>
      <c r="J83" s="1397"/>
      <c r="K83" s="1398"/>
      <c r="L83" s="1406"/>
      <c r="M83" s="1385"/>
      <c r="N83" s="1386"/>
      <c r="O83" s="1386"/>
      <c r="P83" s="1409"/>
    </row>
    <row r="84" spans="2:16" s="1417" customFormat="1" ht="9.9499999999999993" customHeight="1">
      <c r="B84" s="1418"/>
      <c r="C84" s="1419"/>
      <c r="D84" s="1419"/>
      <c r="E84" s="1419"/>
      <c r="F84" s="1419"/>
      <c r="H84" s="1420"/>
      <c r="I84" s="1421"/>
      <c r="J84" s="1422"/>
      <c r="K84" s="1423"/>
      <c r="L84" s="1406"/>
      <c r="M84" s="1407">
        <f>L84</f>
        <v>0</v>
      </c>
      <c r="N84" s="1407"/>
      <c r="O84" s="1424"/>
      <c r="P84" s="1409"/>
    </row>
    <row r="85" spans="2:16" s="1417" customFormat="1" ht="20.25" customHeight="1">
      <c r="B85" s="1410" t="s">
        <v>1502</v>
      </c>
      <c r="C85" s="1411"/>
      <c r="D85" s="1412"/>
      <c r="E85" s="1412"/>
      <c r="F85" s="1412"/>
      <c r="G85" s="1374"/>
      <c r="H85" s="1413"/>
      <c r="I85" s="1414"/>
      <c r="J85" s="1415"/>
      <c r="K85" s="1416"/>
      <c r="L85" s="1406"/>
      <c r="M85" s="7791" t="str">
        <f>B85</f>
        <v>8.  STOCKAGE DES MATIÈRES PREMIÈRES  EN RÉSERVE(S) SÈCHE(S)</v>
      </c>
      <c r="N85" s="7791"/>
      <c r="O85" s="7791"/>
      <c r="P85" s="1409"/>
    </row>
    <row r="86" spans="2:16" s="1417" customFormat="1" ht="20.25" customHeight="1">
      <c r="B86" s="1387" t="s">
        <v>1503</v>
      </c>
      <c r="C86" s="7792" t="s">
        <v>1504</v>
      </c>
      <c r="D86" s="7792"/>
      <c r="E86" s="7792"/>
      <c r="F86" s="7793"/>
      <c r="H86" s="1388"/>
      <c r="I86" s="1389"/>
      <c r="J86" s="1390"/>
      <c r="K86" s="1391"/>
      <c r="L86" s="1406"/>
      <c r="M86" s="1385"/>
      <c r="N86" s="1386"/>
      <c r="O86" s="1386"/>
      <c r="P86" s="1409"/>
    </row>
    <row r="87" spans="2:16" s="1417" customFormat="1" ht="20.25" customHeight="1">
      <c r="B87" s="1387" t="s">
        <v>1505</v>
      </c>
      <c r="C87" s="7792" t="s">
        <v>1506</v>
      </c>
      <c r="D87" s="7792"/>
      <c r="E87" s="7792"/>
      <c r="F87" s="7793"/>
      <c r="H87" s="1388"/>
      <c r="I87" s="1389"/>
      <c r="J87" s="1390"/>
      <c r="K87" s="1391"/>
      <c r="L87" s="1406"/>
      <c r="M87" s="1385"/>
      <c r="N87" s="1386"/>
      <c r="O87" s="1386"/>
      <c r="P87" s="1409"/>
    </row>
    <row r="88" spans="2:16" s="1417" customFormat="1" ht="20.25" customHeight="1">
      <c r="B88" s="1387" t="s">
        <v>1507</v>
      </c>
      <c r="C88" s="7792" t="s">
        <v>1508</v>
      </c>
      <c r="D88" s="7792"/>
      <c r="E88" s="7792"/>
      <c r="F88" s="7793"/>
      <c r="H88" s="1388"/>
      <c r="I88" s="1389"/>
      <c r="J88" s="1390"/>
      <c r="K88" s="1391"/>
      <c r="L88" s="1406"/>
      <c r="M88" s="1385"/>
      <c r="N88" s="1386"/>
      <c r="O88" s="1386"/>
      <c r="P88" s="1409"/>
    </row>
    <row r="89" spans="2:16" s="1417" customFormat="1" ht="20.25" customHeight="1">
      <c r="B89" s="1387" t="s">
        <v>1509</v>
      </c>
      <c r="C89" s="7792" t="s">
        <v>1510</v>
      </c>
      <c r="D89" s="7792"/>
      <c r="E89" s="7792"/>
      <c r="F89" s="7793"/>
      <c r="H89" s="1388"/>
      <c r="I89" s="1389"/>
      <c r="J89" s="1390"/>
      <c r="K89" s="1391"/>
      <c r="L89" s="1406"/>
      <c r="M89" s="1385"/>
      <c r="N89" s="1386"/>
      <c r="O89" s="1386"/>
      <c r="P89" s="1409"/>
    </row>
    <row r="90" spans="2:16" s="1417" customFormat="1" ht="20.25" customHeight="1">
      <c r="B90" s="1387" t="s">
        <v>1511</v>
      </c>
      <c r="C90" s="7792" t="s">
        <v>1512</v>
      </c>
      <c r="D90" s="7792"/>
      <c r="E90" s="7792"/>
      <c r="F90" s="7793"/>
      <c r="H90" s="1388"/>
      <c r="I90" s="1389"/>
      <c r="J90" s="1390"/>
      <c r="K90" s="1391"/>
      <c r="L90" s="1406"/>
      <c r="M90" s="1385"/>
      <c r="N90" s="1386"/>
      <c r="O90" s="1386"/>
      <c r="P90" s="1409"/>
    </row>
    <row r="91" spans="2:16" s="1417" customFormat="1" ht="20.25" customHeight="1">
      <c r="B91" s="1387" t="s">
        <v>1513</v>
      </c>
      <c r="C91" s="7792" t="s">
        <v>1514</v>
      </c>
      <c r="D91" s="7792"/>
      <c r="E91" s="7792"/>
      <c r="F91" s="7793"/>
      <c r="H91" s="1388"/>
      <c r="I91" s="1389"/>
      <c r="J91" s="1390"/>
      <c r="K91" s="1391"/>
      <c r="L91" s="1406"/>
      <c r="M91" s="1385"/>
      <c r="N91" s="1386"/>
      <c r="O91" s="1386"/>
      <c r="P91" s="1409"/>
    </row>
    <row r="92" spans="2:16" s="1417" customFormat="1" ht="20.25" customHeight="1">
      <c r="B92" s="1394" t="s">
        <v>1515</v>
      </c>
      <c r="C92" s="7817" t="s">
        <v>1516</v>
      </c>
      <c r="D92" s="7817"/>
      <c r="E92" s="7817"/>
      <c r="F92" s="7818"/>
      <c r="H92" s="1395"/>
      <c r="I92" s="1396"/>
      <c r="J92" s="1397"/>
      <c r="K92" s="1398"/>
      <c r="L92" s="1406"/>
      <c r="M92" s="1385"/>
      <c r="N92" s="1386"/>
      <c r="O92" s="1386"/>
      <c r="P92" s="1409"/>
    </row>
    <row r="93" spans="2:16" s="1417" customFormat="1" ht="9.9499999999999993" customHeight="1">
      <c r="B93" s="1418"/>
      <c r="C93" s="1419"/>
      <c r="D93" s="1419"/>
      <c r="E93" s="1419"/>
      <c r="F93" s="1419"/>
      <c r="H93" s="1420"/>
      <c r="I93" s="1421"/>
      <c r="J93" s="1422"/>
      <c r="K93" s="1423"/>
      <c r="L93" s="1406"/>
      <c r="M93" s="1407">
        <f>L93</f>
        <v>0</v>
      </c>
      <c r="N93" s="1407"/>
      <c r="O93" s="1424"/>
      <c r="P93" s="1409"/>
    </row>
    <row r="94" spans="2:16" s="1417" customFormat="1" ht="20.25" customHeight="1">
      <c r="B94" s="1410" t="s">
        <v>1517</v>
      </c>
      <c r="C94" s="1411"/>
      <c r="D94" s="1412"/>
      <c r="E94" s="1412"/>
      <c r="F94" s="1412"/>
      <c r="G94" s="1374"/>
      <c r="H94" s="1413"/>
      <c r="I94" s="1414"/>
      <c r="J94" s="1415"/>
      <c r="K94" s="1416"/>
      <c r="L94" s="1406"/>
      <c r="M94" s="7791" t="str">
        <f>B94</f>
        <v>9.  STOCKAGE DES PRODUITS NON ALIMENTAIRES</v>
      </c>
      <c r="N94" s="7791"/>
      <c r="O94" s="7791"/>
      <c r="P94" s="1409"/>
    </row>
    <row r="95" spans="2:16" s="1417" customFormat="1" ht="20.25" customHeight="1">
      <c r="B95" s="1387" t="s">
        <v>1518</v>
      </c>
      <c r="C95" s="7792" t="s">
        <v>1519</v>
      </c>
      <c r="D95" s="7792"/>
      <c r="E95" s="7792"/>
      <c r="F95" s="7793"/>
      <c r="H95" s="1388"/>
      <c r="I95" s="1389"/>
      <c r="J95" s="1390"/>
      <c r="K95" s="1391"/>
      <c r="L95" s="1406"/>
      <c r="M95" s="1385"/>
      <c r="N95" s="1407"/>
      <c r="O95" s="1424"/>
      <c r="P95" s="1409"/>
    </row>
    <row r="96" spans="2:16" s="1417" customFormat="1" ht="20.25" customHeight="1">
      <c r="B96" s="1387" t="s">
        <v>1520</v>
      </c>
      <c r="C96" s="7792" t="s">
        <v>1521</v>
      </c>
      <c r="D96" s="7792"/>
      <c r="E96" s="7792"/>
      <c r="F96" s="7793"/>
      <c r="H96" s="1388"/>
      <c r="I96" s="1389"/>
      <c r="J96" s="1390"/>
      <c r="K96" s="1391"/>
      <c r="L96" s="1406"/>
      <c r="M96" s="1385"/>
      <c r="N96" s="1386"/>
      <c r="O96" s="1386"/>
      <c r="P96" s="1409"/>
    </row>
    <row r="97" spans="2:16" s="1417" customFormat="1" ht="20.25" customHeight="1">
      <c r="B97" s="1394" t="s">
        <v>1522</v>
      </c>
      <c r="C97" s="7817" t="s">
        <v>1516</v>
      </c>
      <c r="D97" s="7817"/>
      <c r="E97" s="7817"/>
      <c r="F97" s="7818"/>
      <c r="H97" s="1395"/>
      <c r="I97" s="1396"/>
      <c r="J97" s="1397"/>
      <c r="K97" s="1398"/>
      <c r="L97" s="1406"/>
      <c r="M97" s="1385"/>
      <c r="N97" s="1386"/>
      <c r="O97" s="1386"/>
      <c r="P97" s="1409"/>
    </row>
    <row r="98" spans="2:16" s="1417" customFormat="1" ht="9.9499999999999993" customHeight="1">
      <c r="B98" s="1418"/>
      <c r="C98" s="1419"/>
      <c r="D98" s="1419"/>
      <c r="E98" s="1419"/>
      <c r="F98" s="1419"/>
      <c r="H98" s="1420"/>
      <c r="I98" s="1421"/>
      <c r="J98" s="1422"/>
      <c r="K98" s="1423"/>
      <c r="L98" s="1406"/>
      <c r="M98" s="1407">
        <f>L98</f>
        <v>0</v>
      </c>
      <c r="N98" s="1407"/>
      <c r="O98" s="1424"/>
      <c r="P98" s="1409"/>
    </row>
    <row r="99" spans="2:16" s="1417" customFormat="1" ht="20.25" customHeight="1">
      <c r="B99" s="1410" t="s">
        <v>1523</v>
      </c>
      <c r="C99" s="1411"/>
      <c r="D99" s="1412"/>
      <c r="E99" s="1412"/>
      <c r="F99" s="1412"/>
      <c r="G99" s="1374"/>
      <c r="H99" s="1413"/>
      <c r="I99" s="1414"/>
      <c r="J99" s="1415"/>
      <c r="K99" s="1416"/>
      <c r="L99" s="1406"/>
      <c r="M99" s="7791" t="str">
        <f>B99</f>
        <v>10.  POSTE BOISSON</v>
      </c>
      <c r="N99" s="7791"/>
      <c r="O99" s="7791"/>
      <c r="P99" s="1409"/>
    </row>
    <row r="100" spans="2:16" s="1417" customFormat="1" ht="20.25" customHeight="1">
      <c r="B100" s="1387" t="s">
        <v>1524</v>
      </c>
      <c r="C100" s="7792" t="s">
        <v>1525</v>
      </c>
      <c r="D100" s="7792"/>
      <c r="E100" s="7792"/>
      <c r="F100" s="7793"/>
      <c r="H100" s="1388"/>
      <c r="I100" s="1389"/>
      <c r="J100" s="1390"/>
      <c r="K100" s="1391"/>
      <c r="L100" s="1406"/>
      <c r="M100" s="1385"/>
      <c r="N100" s="1386"/>
      <c r="O100" s="1386"/>
      <c r="P100" s="1409"/>
    </row>
    <row r="101" spans="2:16" s="1417" customFormat="1" ht="20.25" customHeight="1">
      <c r="B101" s="1394" t="s">
        <v>1526</v>
      </c>
      <c r="C101" s="7817" t="s">
        <v>1512</v>
      </c>
      <c r="D101" s="7817"/>
      <c r="E101" s="7817"/>
      <c r="F101" s="7818"/>
      <c r="H101" s="1395"/>
      <c r="I101" s="1396"/>
      <c r="J101" s="1397"/>
      <c r="K101" s="1398"/>
      <c r="L101" s="1406"/>
      <c r="M101" s="1385"/>
      <c r="N101" s="1386"/>
      <c r="O101" s="1386"/>
      <c r="P101" s="1409"/>
    </row>
    <row r="102" spans="2:16" s="1417" customFormat="1" ht="9.9499999999999993" customHeight="1">
      <c r="B102" s="1418"/>
      <c r="C102" s="1419"/>
      <c r="D102" s="1419"/>
      <c r="E102" s="1419"/>
      <c r="F102" s="1419"/>
      <c r="H102" s="1420"/>
      <c r="I102" s="1421"/>
      <c r="J102" s="1422"/>
      <c r="K102" s="1423"/>
      <c r="L102" s="1406"/>
      <c r="M102" s="1407">
        <f>L102</f>
        <v>0</v>
      </c>
      <c r="N102" s="1407"/>
      <c r="O102" s="1424"/>
      <c r="P102" s="1409"/>
    </row>
    <row r="103" spans="2:16" s="1417" customFormat="1" ht="20.25" customHeight="1">
      <c r="B103" s="1410" t="s">
        <v>1527</v>
      </c>
      <c r="C103" s="1411"/>
      <c r="D103" s="1412"/>
      <c r="E103" s="1412"/>
      <c r="F103" s="1412"/>
      <c r="G103" s="1374"/>
      <c r="H103" s="1413"/>
      <c r="I103" s="1414"/>
      <c r="J103" s="1415"/>
      <c r="K103" s="1416"/>
      <c r="L103" s="1406"/>
      <c r="M103" s="7791" t="str">
        <f>B103</f>
        <v>11.  PRÉPARATION DES VIANDES (DÉCOUPE) ET VOLAILLES (PLUMAGE)</v>
      </c>
      <c r="N103" s="7791"/>
      <c r="O103" s="7791"/>
      <c r="P103" s="1409"/>
    </row>
    <row r="104" spans="2:16" s="1417" customFormat="1" ht="20.25" customHeight="1">
      <c r="B104" s="1387" t="s">
        <v>1528</v>
      </c>
      <c r="C104" s="7792" t="s">
        <v>1529</v>
      </c>
      <c r="D104" s="7792"/>
      <c r="E104" s="7792"/>
      <c r="F104" s="7793"/>
      <c r="H104" s="1388"/>
      <c r="I104" s="1389"/>
      <c r="J104" s="1390"/>
      <c r="K104" s="1391"/>
      <c r="L104" s="1406"/>
      <c r="M104" s="1385"/>
      <c r="N104" s="1386"/>
      <c r="O104" s="1386"/>
      <c r="P104" s="1409"/>
    </row>
    <row r="105" spans="2:16" s="1417" customFormat="1" ht="20.25" customHeight="1">
      <c r="B105" s="1394" t="s">
        <v>1530</v>
      </c>
      <c r="C105" s="7817" t="s">
        <v>1531</v>
      </c>
      <c r="D105" s="7817"/>
      <c r="E105" s="7817"/>
      <c r="F105" s="7818"/>
      <c r="H105" s="1395"/>
      <c r="I105" s="1396"/>
      <c r="J105" s="1397"/>
      <c r="K105" s="1398"/>
      <c r="L105" s="1406"/>
      <c r="M105" s="1385"/>
      <c r="N105" s="1386"/>
      <c r="O105" s="1386"/>
      <c r="P105" s="1409"/>
    </row>
    <row r="106" spans="2:16" s="1417" customFormat="1" ht="9.9499999999999993" customHeight="1">
      <c r="B106" s="1418"/>
      <c r="C106" s="1419"/>
      <c r="D106" s="1419"/>
      <c r="E106" s="1419"/>
      <c r="F106" s="1419"/>
      <c r="H106" s="1420"/>
      <c r="I106" s="1421"/>
      <c r="J106" s="1422"/>
      <c r="K106" s="1423"/>
      <c r="L106" s="1406"/>
      <c r="M106" s="1407">
        <f>L106</f>
        <v>0</v>
      </c>
      <c r="N106" s="1407"/>
      <c r="O106" s="1424"/>
      <c r="P106" s="1409"/>
    </row>
    <row r="107" spans="2:16" s="1417" customFormat="1" ht="20.25" customHeight="1">
      <c r="B107" s="1410" t="s">
        <v>1532</v>
      </c>
      <c r="C107" s="1411"/>
      <c r="D107" s="1412"/>
      <c r="E107" s="1412"/>
      <c r="F107" s="1412"/>
      <c r="G107" s="1374"/>
      <c r="H107" s="1413"/>
      <c r="I107" s="1414"/>
      <c r="J107" s="1415"/>
      <c r="K107" s="1416"/>
      <c r="L107" s="1406"/>
      <c r="M107" s="7791" t="str">
        <f>B107</f>
        <v>12.  LÉGUMERIE, DÉBOITAGE, DÉCONGÉLATION</v>
      </c>
      <c r="N107" s="7791"/>
      <c r="O107" s="7791"/>
      <c r="P107" s="1409"/>
    </row>
    <row r="108" spans="2:16" s="1417" customFormat="1" ht="20.25" customHeight="1">
      <c r="B108" s="1387" t="s">
        <v>1533</v>
      </c>
      <c r="C108" s="7792" t="s">
        <v>1534</v>
      </c>
      <c r="D108" s="7792"/>
      <c r="E108" s="7792"/>
      <c r="F108" s="7793"/>
      <c r="H108" s="1388"/>
      <c r="I108" s="1389"/>
      <c r="J108" s="1390"/>
      <c r="K108" s="1391"/>
      <c r="L108" s="1406"/>
      <c r="M108" s="1385"/>
      <c r="N108" s="1386"/>
      <c r="O108" s="1386"/>
      <c r="P108" s="1409"/>
    </row>
    <row r="109" spans="2:16" s="1417" customFormat="1" ht="20.25" customHeight="1">
      <c r="B109" s="1387" t="s">
        <v>1535</v>
      </c>
      <c r="C109" s="7792" t="s">
        <v>1536</v>
      </c>
      <c r="D109" s="7792"/>
      <c r="E109" s="7792"/>
      <c r="F109" s="7793"/>
      <c r="H109" s="1388"/>
      <c r="I109" s="1389"/>
      <c r="J109" s="1390"/>
      <c r="K109" s="1391"/>
      <c r="L109" s="1406"/>
      <c r="M109" s="1385"/>
      <c r="N109" s="1386"/>
      <c r="O109" s="1386"/>
      <c r="P109" s="1409"/>
    </row>
    <row r="110" spans="2:16" s="1417" customFormat="1" ht="20.25" customHeight="1">
      <c r="B110" s="1387" t="s">
        <v>1537</v>
      </c>
      <c r="C110" s="7792" t="s">
        <v>1538</v>
      </c>
      <c r="D110" s="7792"/>
      <c r="E110" s="7792"/>
      <c r="F110" s="7793"/>
      <c r="H110" s="1388"/>
      <c r="I110" s="1389"/>
      <c r="J110" s="1390"/>
      <c r="K110" s="1391"/>
      <c r="L110" s="1406"/>
      <c r="M110" s="1385"/>
      <c r="N110" s="1386"/>
      <c r="O110" s="1386"/>
      <c r="P110" s="1409"/>
    </row>
    <row r="111" spans="2:16" s="1417" customFormat="1" ht="20.25" customHeight="1">
      <c r="B111" s="1387" t="s">
        <v>1539</v>
      </c>
      <c r="C111" s="7792" t="s">
        <v>1540</v>
      </c>
      <c r="D111" s="7792"/>
      <c r="E111" s="7792"/>
      <c r="F111" s="7793"/>
      <c r="H111" s="1388"/>
      <c r="I111" s="1389"/>
      <c r="J111" s="1390"/>
      <c r="K111" s="1391"/>
      <c r="L111" s="1406"/>
      <c r="M111" s="1385"/>
      <c r="N111" s="1386"/>
      <c r="O111" s="1386"/>
      <c r="P111" s="1409"/>
    </row>
    <row r="112" spans="2:16" s="1417" customFormat="1" ht="20.25" customHeight="1">
      <c r="B112" s="1387" t="s">
        <v>1541</v>
      </c>
      <c r="C112" s="7792" t="s">
        <v>1542</v>
      </c>
      <c r="D112" s="7792"/>
      <c r="E112" s="7792"/>
      <c r="F112" s="7793"/>
      <c r="H112" s="1388"/>
      <c r="I112" s="1389"/>
      <c r="J112" s="1390"/>
      <c r="K112" s="1391"/>
      <c r="L112" s="1406"/>
      <c r="M112" s="1385"/>
      <c r="N112" s="1386"/>
      <c r="O112" s="1386"/>
      <c r="P112" s="1409"/>
    </row>
    <row r="113" spans="2:16" s="1417" customFormat="1" ht="20.25" customHeight="1">
      <c r="B113" s="1394" t="s">
        <v>1543</v>
      </c>
      <c r="C113" s="7817" t="s">
        <v>1516</v>
      </c>
      <c r="D113" s="7817"/>
      <c r="E113" s="7817"/>
      <c r="F113" s="7818"/>
      <c r="H113" s="1395"/>
      <c r="I113" s="1396"/>
      <c r="J113" s="1397"/>
      <c r="K113" s="1398"/>
      <c r="L113" s="1406"/>
      <c r="M113" s="1385"/>
      <c r="N113" s="1386"/>
      <c r="O113" s="1386"/>
      <c r="P113" s="1409"/>
    </row>
    <row r="114" spans="2:16" s="1417" customFormat="1" ht="9.9499999999999993" customHeight="1">
      <c r="B114" s="1418"/>
      <c r="C114" s="1419"/>
      <c r="D114" s="1419"/>
      <c r="E114" s="1419"/>
      <c r="F114" s="1419"/>
      <c r="H114" s="1420"/>
      <c r="I114" s="1421"/>
      <c r="J114" s="1422"/>
      <c r="K114" s="1423"/>
      <c r="L114" s="1406"/>
      <c r="M114" s="1407">
        <f>L114</f>
        <v>0</v>
      </c>
      <c r="N114" s="1407"/>
      <c r="O114" s="1424"/>
      <c r="P114" s="1409"/>
    </row>
    <row r="115" spans="2:16" s="1417" customFormat="1" ht="20.25" customHeight="1">
      <c r="B115" s="1410" t="s">
        <v>1544</v>
      </c>
      <c r="C115" s="1411"/>
      <c r="D115" s="1412"/>
      <c r="E115" s="1412"/>
      <c r="F115" s="1412"/>
      <c r="G115" s="1374"/>
      <c r="H115" s="1413"/>
      <c r="I115" s="1414"/>
      <c r="J115" s="1415"/>
      <c r="K115" s="1416"/>
      <c r="L115" s="1406"/>
      <c r="M115" s="7791" t="str">
        <f>B115</f>
        <v>13.  PRÉPARATIONS FROIDES ET DESSERTS</v>
      </c>
      <c r="N115" s="7791"/>
      <c r="O115" s="7791"/>
      <c r="P115" s="1409"/>
    </row>
    <row r="116" spans="2:16" s="1417" customFormat="1" ht="20.25" customHeight="1">
      <c r="B116" s="1387" t="s">
        <v>1545</v>
      </c>
      <c r="C116" s="7792" t="s">
        <v>1546</v>
      </c>
      <c r="D116" s="7792"/>
      <c r="E116" s="7792"/>
      <c r="F116" s="7793"/>
      <c r="H116" s="1388"/>
      <c r="I116" s="1389"/>
      <c r="J116" s="1390"/>
      <c r="K116" s="1391"/>
      <c r="L116" s="1406"/>
      <c r="M116" s="1385"/>
      <c r="N116" s="1386"/>
      <c r="O116" s="1386"/>
      <c r="P116" s="1409"/>
    </row>
    <row r="117" spans="2:16" s="1417" customFormat="1" ht="20.25" customHeight="1">
      <c r="B117" s="1387" t="s">
        <v>1547</v>
      </c>
      <c r="C117" s="7792" t="s">
        <v>1534</v>
      </c>
      <c r="D117" s="7792"/>
      <c r="E117" s="7792"/>
      <c r="F117" s="7793"/>
      <c r="H117" s="1388"/>
      <c r="I117" s="1389"/>
      <c r="J117" s="1390"/>
      <c r="K117" s="1391"/>
      <c r="L117" s="1406"/>
      <c r="M117" s="1385"/>
      <c r="N117" s="1386"/>
      <c r="O117" s="1386"/>
      <c r="P117" s="1409"/>
    </row>
    <row r="118" spans="2:16" s="1417" customFormat="1" ht="20.25" customHeight="1">
      <c r="B118" s="1387" t="s">
        <v>1548</v>
      </c>
      <c r="C118" s="7792" t="s">
        <v>1549</v>
      </c>
      <c r="D118" s="7792"/>
      <c r="E118" s="7792"/>
      <c r="F118" s="7793"/>
      <c r="H118" s="1388"/>
      <c r="I118" s="1389"/>
      <c r="J118" s="1390"/>
      <c r="K118" s="1391"/>
      <c r="L118" s="1406"/>
      <c r="M118" s="1385"/>
      <c r="N118" s="1386"/>
      <c r="O118" s="1386"/>
      <c r="P118" s="1409"/>
    </row>
    <row r="119" spans="2:16" s="1417" customFormat="1" ht="20.25" customHeight="1">
      <c r="B119" s="1387" t="s">
        <v>1550</v>
      </c>
      <c r="C119" s="7792" t="s">
        <v>1551</v>
      </c>
      <c r="D119" s="7792"/>
      <c r="E119" s="7792"/>
      <c r="F119" s="7793"/>
      <c r="H119" s="1388"/>
      <c r="I119" s="1389"/>
      <c r="J119" s="1390"/>
      <c r="K119" s="1391"/>
      <c r="L119" s="1406"/>
      <c r="M119" s="1385"/>
      <c r="N119" s="1386"/>
      <c r="O119" s="1386"/>
      <c r="P119" s="1409"/>
    </row>
    <row r="120" spans="2:16" s="1417" customFormat="1" ht="20.25" customHeight="1">
      <c r="B120" s="1387" t="s">
        <v>1552</v>
      </c>
      <c r="C120" s="7792" t="s">
        <v>1538</v>
      </c>
      <c r="D120" s="7792"/>
      <c r="E120" s="7792"/>
      <c r="F120" s="7793"/>
      <c r="H120" s="1388"/>
      <c r="I120" s="1389"/>
      <c r="J120" s="1390"/>
      <c r="K120" s="1391"/>
      <c r="L120" s="1406"/>
      <c r="M120" s="1385"/>
      <c r="N120" s="1386"/>
      <c r="O120" s="1386"/>
      <c r="P120" s="1409"/>
    </row>
    <row r="121" spans="2:16" s="1417" customFormat="1" ht="20.25" customHeight="1">
      <c r="B121" s="1387" t="s">
        <v>1553</v>
      </c>
      <c r="C121" s="7792" t="s">
        <v>1554</v>
      </c>
      <c r="D121" s="7792"/>
      <c r="E121" s="7792"/>
      <c r="F121" s="7793"/>
      <c r="H121" s="1388"/>
      <c r="I121" s="1389"/>
      <c r="J121" s="1390"/>
      <c r="K121" s="1391"/>
      <c r="L121" s="1406"/>
      <c r="M121" s="1385"/>
      <c r="N121" s="1386"/>
      <c r="O121" s="1386"/>
      <c r="P121" s="1409"/>
    </row>
    <row r="122" spans="2:16" s="1417" customFormat="1" ht="20.25" customHeight="1">
      <c r="B122" s="1394" t="s">
        <v>1555</v>
      </c>
      <c r="C122" s="7817" t="s">
        <v>1516</v>
      </c>
      <c r="D122" s="7817"/>
      <c r="E122" s="7817"/>
      <c r="F122" s="7818"/>
      <c r="H122" s="1395"/>
      <c r="I122" s="1396"/>
      <c r="J122" s="1397"/>
      <c r="K122" s="1398"/>
      <c r="L122" s="1406"/>
      <c r="M122" s="1385"/>
      <c r="N122" s="1386"/>
      <c r="O122" s="1386"/>
      <c r="P122" s="1409"/>
    </row>
    <row r="123" spans="2:16" s="1417" customFormat="1" ht="9.9499999999999993" customHeight="1">
      <c r="B123" s="1418"/>
      <c r="C123" s="1419"/>
      <c r="D123" s="1419"/>
      <c r="E123" s="1419"/>
      <c r="F123" s="1419"/>
      <c r="H123" s="1420"/>
      <c r="I123" s="1421"/>
      <c r="J123" s="1422"/>
      <c r="K123" s="1423"/>
      <c r="L123" s="1406"/>
      <c r="M123" s="1407">
        <f>L123</f>
        <v>0</v>
      </c>
      <c r="N123" s="1407"/>
      <c r="O123" s="1424"/>
      <c r="P123" s="1409"/>
    </row>
    <row r="124" spans="2:16" s="1417" customFormat="1" ht="20.25" customHeight="1">
      <c r="B124" s="1410" t="s">
        <v>1556</v>
      </c>
      <c r="C124" s="1411"/>
      <c r="D124" s="1412"/>
      <c r="E124" s="1412"/>
      <c r="F124" s="1412"/>
      <c r="G124" s="1374"/>
      <c r="H124" s="1413"/>
      <c r="I124" s="1414"/>
      <c r="J124" s="1415"/>
      <c r="K124" s="1416"/>
      <c r="L124" s="1406"/>
      <c r="M124" s="7791" t="str">
        <f>B124</f>
        <v>14.  PRÉPARATIONS CHAUDES</v>
      </c>
      <c r="N124" s="7791"/>
      <c r="O124" s="7791"/>
      <c r="P124" s="1409"/>
    </row>
    <row r="125" spans="2:16" s="1417" customFormat="1" ht="35.25" customHeight="1">
      <c r="B125" s="1387" t="s">
        <v>1557</v>
      </c>
      <c r="C125" s="7792" t="s">
        <v>1558</v>
      </c>
      <c r="D125" s="7792"/>
      <c r="E125" s="7792"/>
      <c r="F125" s="7793"/>
      <c r="H125" s="1388"/>
      <c r="I125" s="1389"/>
      <c r="J125" s="1390"/>
      <c r="K125" s="1391"/>
      <c r="L125" s="1406"/>
      <c r="M125" s="1385"/>
      <c r="N125" s="1386"/>
      <c r="O125" s="1386"/>
      <c r="P125" s="1409"/>
    </row>
    <row r="126" spans="2:16" s="1417" customFormat="1" ht="20.25" customHeight="1">
      <c r="B126" s="1387" t="s">
        <v>1559</v>
      </c>
      <c r="C126" s="7792" t="s">
        <v>1560</v>
      </c>
      <c r="D126" s="7792"/>
      <c r="E126" s="7792"/>
      <c r="F126" s="7793"/>
      <c r="H126" s="1388"/>
      <c r="I126" s="1389"/>
      <c r="J126" s="1390"/>
      <c r="K126" s="1391"/>
      <c r="L126" s="1406"/>
      <c r="M126" s="1385"/>
      <c r="N126" s="1386"/>
      <c r="O126" s="1386"/>
      <c r="P126" s="1409"/>
    </row>
    <row r="127" spans="2:16" s="1417" customFormat="1" ht="20.25" customHeight="1">
      <c r="B127" s="1387" t="s">
        <v>1561</v>
      </c>
      <c r="C127" s="7792" t="s">
        <v>1538</v>
      </c>
      <c r="D127" s="7792"/>
      <c r="E127" s="7792"/>
      <c r="F127" s="7793"/>
      <c r="H127" s="1388"/>
      <c r="I127" s="1389"/>
      <c r="J127" s="1390"/>
      <c r="K127" s="1391"/>
      <c r="L127" s="1406"/>
      <c r="M127" s="1385"/>
      <c r="N127" s="1386"/>
      <c r="O127" s="1386"/>
      <c r="P127" s="1409"/>
    </row>
    <row r="128" spans="2:16" s="1417" customFormat="1" ht="20.25" customHeight="1">
      <c r="B128" s="1387" t="s">
        <v>1562</v>
      </c>
      <c r="C128" s="7792" t="s">
        <v>1563</v>
      </c>
      <c r="D128" s="7792"/>
      <c r="E128" s="7792"/>
      <c r="F128" s="7793"/>
      <c r="H128" s="1388"/>
      <c r="I128" s="1389"/>
      <c r="J128" s="1390"/>
      <c r="K128" s="1391"/>
      <c r="L128" s="1406"/>
      <c r="M128" s="1385"/>
      <c r="N128" s="1386"/>
      <c r="O128" s="1386"/>
      <c r="P128" s="1409"/>
    </row>
    <row r="129" spans="2:16" s="1417" customFormat="1" ht="20.25" customHeight="1">
      <c r="B129" s="1394" t="s">
        <v>1564</v>
      </c>
      <c r="C129" s="7817" t="s">
        <v>1516</v>
      </c>
      <c r="D129" s="7817"/>
      <c r="E129" s="7817"/>
      <c r="F129" s="7818"/>
      <c r="H129" s="1395"/>
      <c r="I129" s="1396"/>
      <c r="J129" s="1397"/>
      <c r="K129" s="1398"/>
      <c r="L129" s="1406"/>
      <c r="M129" s="1385"/>
      <c r="N129" s="1386"/>
      <c r="O129" s="1386"/>
      <c r="P129" s="1409"/>
    </row>
    <row r="130" spans="2:16" s="1417" customFormat="1" ht="9.9499999999999993" customHeight="1">
      <c r="B130" s="1418"/>
      <c r="C130" s="1419"/>
      <c r="D130" s="1419"/>
      <c r="E130" s="1419"/>
      <c r="F130" s="1419"/>
      <c r="H130" s="1420"/>
      <c r="I130" s="1421"/>
      <c r="J130" s="1422"/>
      <c r="K130" s="1423"/>
      <c r="L130" s="1406"/>
      <c r="M130" s="1407">
        <f>L130</f>
        <v>0</v>
      </c>
      <c r="N130" s="1407"/>
      <c r="O130" s="1424"/>
      <c r="P130" s="1409"/>
    </row>
    <row r="131" spans="2:16" s="1417" customFormat="1" ht="20.25" customHeight="1">
      <c r="B131" s="1410" t="s">
        <v>1565</v>
      </c>
      <c r="C131" s="1411"/>
      <c r="D131" s="1412"/>
      <c r="E131" s="1412"/>
      <c r="F131" s="1412"/>
      <c r="G131" s="1374"/>
      <c r="H131" s="1413"/>
      <c r="I131" s="1414"/>
      <c r="J131" s="1415"/>
      <c r="K131" s="1416"/>
      <c r="L131" s="1406"/>
      <c r="M131" s="7791" t="str">
        <f>B131</f>
        <v>15.  PRÉPARATIONS À L’AVANCE, CONSERVÉES AU FROID</v>
      </c>
      <c r="N131" s="7791"/>
      <c r="O131" s="7791"/>
      <c r="P131" s="1409"/>
    </row>
    <row r="132" spans="2:16" s="1417" customFormat="1" ht="20.25" customHeight="1">
      <c r="B132" s="1387" t="s">
        <v>1566</v>
      </c>
      <c r="C132" s="7792" t="s">
        <v>1567</v>
      </c>
      <c r="D132" s="7792"/>
      <c r="E132" s="7792"/>
      <c r="F132" s="7793"/>
      <c r="H132" s="1388"/>
      <c r="I132" s="1389"/>
      <c r="J132" s="1390"/>
      <c r="K132" s="1391"/>
      <c r="L132" s="1406"/>
      <c r="M132" s="1385"/>
      <c r="N132" s="1386"/>
      <c r="O132" s="1386"/>
      <c r="P132" s="1409"/>
    </row>
    <row r="133" spans="2:16" s="1417" customFormat="1" ht="20.25" customHeight="1">
      <c r="B133" s="1387" t="s">
        <v>1568</v>
      </c>
      <c r="C133" s="7792" t="s">
        <v>1569</v>
      </c>
      <c r="D133" s="7792"/>
      <c r="E133" s="7792"/>
      <c r="F133" s="7793"/>
      <c r="H133" s="1388"/>
      <c r="I133" s="1389"/>
      <c r="J133" s="1390"/>
      <c r="K133" s="1391"/>
      <c r="L133" s="1406"/>
      <c r="M133" s="1385"/>
      <c r="N133" s="1386"/>
      <c r="O133" s="1386"/>
      <c r="P133" s="1409"/>
    </row>
    <row r="134" spans="2:16" s="1417" customFormat="1" ht="20.25" customHeight="1">
      <c r="B134" s="1387" t="s">
        <v>1570</v>
      </c>
      <c r="C134" s="7792" t="s">
        <v>1571</v>
      </c>
      <c r="D134" s="7792"/>
      <c r="E134" s="7792"/>
      <c r="F134" s="7793"/>
      <c r="H134" s="1388"/>
      <c r="I134" s="1389"/>
      <c r="J134" s="1390"/>
      <c r="K134" s="1391"/>
      <c r="L134" s="1406"/>
      <c r="M134" s="1385"/>
      <c r="N134" s="1386"/>
      <c r="O134" s="1386"/>
      <c r="P134" s="1409"/>
    </row>
    <row r="135" spans="2:16" s="1417" customFormat="1" ht="20.25" customHeight="1">
      <c r="B135" s="1387" t="s">
        <v>1572</v>
      </c>
      <c r="C135" s="7792" t="s">
        <v>1573</v>
      </c>
      <c r="D135" s="7792"/>
      <c r="E135" s="7792"/>
      <c r="F135" s="7793"/>
      <c r="H135" s="1388"/>
      <c r="I135" s="1389"/>
      <c r="J135" s="1390"/>
      <c r="K135" s="1391"/>
      <c r="L135" s="1406"/>
      <c r="M135" s="1385"/>
      <c r="N135" s="1386"/>
      <c r="O135" s="1386"/>
      <c r="P135" s="1409"/>
    </row>
    <row r="136" spans="2:16" s="1417" customFormat="1" ht="20.25" customHeight="1">
      <c r="B136" s="1387" t="s">
        <v>1574</v>
      </c>
      <c r="C136" s="7792" t="s">
        <v>1575</v>
      </c>
      <c r="D136" s="7792"/>
      <c r="E136" s="7792"/>
      <c r="F136" s="7793"/>
      <c r="H136" s="1388"/>
      <c r="I136" s="1389"/>
      <c r="J136" s="1390"/>
      <c r="K136" s="1391"/>
      <c r="L136" s="1406"/>
      <c r="M136" s="1385"/>
      <c r="N136" s="1386"/>
      <c r="O136" s="1386"/>
      <c r="P136" s="1409"/>
    </row>
    <row r="137" spans="2:16" s="1417" customFormat="1" ht="20.25" customHeight="1">
      <c r="B137" s="1387" t="s">
        <v>1576</v>
      </c>
      <c r="C137" s="7792" t="s">
        <v>1577</v>
      </c>
      <c r="D137" s="7792"/>
      <c r="E137" s="7792"/>
      <c r="F137" s="7793"/>
      <c r="H137" s="1388"/>
      <c r="I137" s="1389"/>
      <c r="J137" s="1390"/>
      <c r="K137" s="1391"/>
      <c r="L137" s="1406"/>
      <c r="M137" s="1385"/>
      <c r="N137" s="1386"/>
      <c r="O137" s="1386"/>
      <c r="P137" s="1409"/>
    </row>
    <row r="138" spans="2:16" s="1417" customFormat="1" ht="20.25" customHeight="1">
      <c r="B138" s="1387" t="s">
        <v>1578</v>
      </c>
      <c r="C138" s="7792" t="s">
        <v>1579</v>
      </c>
      <c r="D138" s="7792"/>
      <c r="E138" s="7792"/>
      <c r="F138" s="7793"/>
      <c r="H138" s="1388"/>
      <c r="I138" s="1389"/>
      <c r="J138" s="1390"/>
      <c r="K138" s="1391"/>
      <c r="L138" s="1406"/>
      <c r="M138" s="1385"/>
      <c r="N138" s="1386"/>
      <c r="O138" s="1386"/>
      <c r="P138" s="1409"/>
    </row>
    <row r="139" spans="2:16" s="1417" customFormat="1" ht="20.25" customHeight="1">
      <c r="B139" s="1394" t="s">
        <v>1580</v>
      </c>
      <c r="C139" s="7817" t="s">
        <v>1516</v>
      </c>
      <c r="D139" s="7817"/>
      <c r="E139" s="7817"/>
      <c r="F139" s="7818"/>
      <c r="H139" s="1395"/>
      <c r="I139" s="1396"/>
      <c r="J139" s="1397"/>
      <c r="K139" s="1398"/>
      <c r="L139" s="1406"/>
      <c r="M139" s="1385"/>
      <c r="N139" s="1386"/>
      <c r="O139" s="1386"/>
      <c r="P139" s="1409"/>
    </row>
    <row r="140" spans="2:16" s="1417" customFormat="1" ht="9.9499999999999993" customHeight="1">
      <c r="B140" s="1418"/>
      <c r="C140" s="1419"/>
      <c r="D140" s="1419"/>
      <c r="E140" s="1419"/>
      <c r="F140" s="1419"/>
      <c r="H140" s="1420"/>
      <c r="I140" s="1421"/>
      <c r="J140" s="1422"/>
      <c r="K140" s="1423"/>
      <c r="L140" s="1406"/>
      <c r="M140" s="1407">
        <f>L140</f>
        <v>0</v>
      </c>
      <c r="N140" s="1407"/>
      <c r="O140" s="1424"/>
      <c r="P140" s="1409"/>
    </row>
    <row r="141" spans="2:16" s="1417" customFormat="1" ht="20.25" customHeight="1">
      <c r="B141" s="1410" t="s">
        <v>1581</v>
      </c>
      <c r="C141" s="1411"/>
      <c r="D141" s="1412"/>
      <c r="E141" s="1412"/>
      <c r="F141" s="1412"/>
      <c r="G141" s="1374"/>
      <c r="H141" s="1413"/>
      <c r="I141" s="1414"/>
      <c r="J141" s="1415"/>
      <c r="K141" s="1416"/>
      <c r="L141" s="1406"/>
      <c r="M141" s="7791" t="str">
        <f>B141</f>
        <v>16.  SERVICE DES REPAS (LIBRE-SERVICE, SERVICE À TABLE, …)</v>
      </c>
      <c r="N141" s="7791"/>
      <c r="O141" s="7791"/>
      <c r="P141" s="1409"/>
    </row>
    <row r="142" spans="2:16" s="1417" customFormat="1" ht="20.25" customHeight="1">
      <c r="B142" s="1387" t="s">
        <v>1582</v>
      </c>
      <c r="C142" s="7792" t="s">
        <v>1583</v>
      </c>
      <c r="D142" s="7792"/>
      <c r="E142" s="7792"/>
      <c r="F142" s="7793"/>
      <c r="H142" s="1388"/>
      <c r="I142" s="1389"/>
      <c r="J142" s="1390"/>
      <c r="K142" s="1391"/>
      <c r="L142" s="1406"/>
      <c r="M142" s="1385"/>
      <c r="N142" s="1386"/>
      <c r="O142" s="1386"/>
      <c r="P142" s="1409"/>
    </row>
    <row r="143" spans="2:16" s="1417" customFormat="1" ht="19.5" customHeight="1">
      <c r="B143" s="1387" t="s">
        <v>1584</v>
      </c>
      <c r="C143" s="7792" t="s">
        <v>1585</v>
      </c>
      <c r="D143" s="7792"/>
      <c r="E143" s="7792"/>
      <c r="F143" s="7793"/>
      <c r="H143" s="1388"/>
      <c r="I143" s="1389"/>
      <c r="J143" s="1390"/>
      <c r="K143" s="1391"/>
      <c r="L143" s="1406"/>
      <c r="M143" s="1385"/>
      <c r="N143" s="1386"/>
      <c r="O143" s="1386"/>
      <c r="P143" s="1409"/>
    </row>
    <row r="144" spans="2:16" s="1417" customFormat="1" ht="20.25" customHeight="1">
      <c r="B144" s="1387" t="s">
        <v>1586</v>
      </c>
      <c r="C144" s="7792" t="s">
        <v>1587</v>
      </c>
      <c r="D144" s="7792"/>
      <c r="E144" s="7792"/>
      <c r="F144" s="7793"/>
      <c r="H144" s="1388"/>
      <c r="I144" s="1389"/>
      <c r="J144" s="1390"/>
      <c r="K144" s="1391"/>
      <c r="L144" s="1406"/>
      <c r="M144" s="1385"/>
      <c r="N144" s="1386"/>
      <c r="O144" s="1386"/>
      <c r="P144" s="1409"/>
    </row>
    <row r="145" spans="2:16" s="1417" customFormat="1" ht="20.25" customHeight="1">
      <c r="B145" s="1387" t="s">
        <v>1588</v>
      </c>
      <c r="C145" s="7792" t="s">
        <v>1589</v>
      </c>
      <c r="D145" s="7792"/>
      <c r="E145" s="7792"/>
      <c r="F145" s="7793"/>
      <c r="H145" s="1388"/>
      <c r="I145" s="1389"/>
      <c r="J145" s="1390"/>
      <c r="K145" s="1391"/>
      <c r="L145" s="1406"/>
      <c r="M145" s="1385"/>
      <c r="N145" s="1386"/>
      <c r="O145" s="1386"/>
      <c r="P145" s="1409"/>
    </row>
    <row r="146" spans="2:16" s="1417" customFormat="1" ht="20.25" customHeight="1">
      <c r="B146" s="1387" t="s">
        <v>1590</v>
      </c>
      <c r="C146" s="7792" t="s">
        <v>1591</v>
      </c>
      <c r="D146" s="7792"/>
      <c r="E146" s="7792"/>
      <c r="F146" s="7793"/>
      <c r="H146" s="1388"/>
      <c r="I146" s="1389"/>
      <c r="J146" s="1390"/>
      <c r="K146" s="1391"/>
      <c r="L146" s="1406"/>
      <c r="M146" s="1385"/>
      <c r="N146" s="1386"/>
      <c r="O146" s="1386"/>
      <c r="P146" s="1409"/>
    </row>
    <row r="147" spans="2:16" s="1417" customFormat="1" ht="20.25" customHeight="1">
      <c r="B147" s="1387" t="s">
        <v>1592</v>
      </c>
      <c r="C147" s="7792" t="s">
        <v>1593</v>
      </c>
      <c r="D147" s="7792"/>
      <c r="E147" s="7792"/>
      <c r="F147" s="7793"/>
      <c r="H147" s="1388"/>
      <c r="I147" s="1389"/>
      <c r="J147" s="1390"/>
      <c r="K147" s="1391"/>
      <c r="L147" s="1406"/>
      <c r="M147" s="1385"/>
      <c r="N147" s="1386"/>
      <c r="O147" s="1386"/>
      <c r="P147" s="1409"/>
    </row>
    <row r="148" spans="2:16" s="1417" customFormat="1" ht="20.25" customHeight="1">
      <c r="B148" s="1387" t="s">
        <v>1594</v>
      </c>
      <c r="C148" s="7792" t="s">
        <v>1595</v>
      </c>
      <c r="D148" s="7792"/>
      <c r="E148" s="7792"/>
      <c r="F148" s="7793"/>
      <c r="H148" s="1388"/>
      <c r="I148" s="1389"/>
      <c r="J148" s="1390"/>
      <c r="K148" s="1391"/>
      <c r="L148" s="1406"/>
      <c r="M148" s="1385"/>
      <c r="N148" s="1386"/>
      <c r="O148" s="1386"/>
      <c r="P148" s="1409"/>
    </row>
    <row r="149" spans="2:16" s="1417" customFormat="1" ht="20.25" customHeight="1">
      <c r="B149" s="1394" t="s">
        <v>1596</v>
      </c>
      <c r="C149" s="7817" t="s">
        <v>1516</v>
      </c>
      <c r="D149" s="7817"/>
      <c r="E149" s="7817"/>
      <c r="F149" s="7818"/>
      <c r="H149" s="1395"/>
      <c r="I149" s="1396"/>
      <c r="J149" s="1397"/>
      <c r="K149" s="1398"/>
      <c r="L149" s="1406"/>
      <c r="M149" s="1385"/>
      <c r="N149" s="1386"/>
      <c r="O149" s="1386"/>
      <c r="P149" s="1409"/>
    </row>
    <row r="150" spans="2:16" s="1417" customFormat="1" ht="9.9499999999999993" customHeight="1">
      <c r="B150" s="1418"/>
      <c r="C150" s="1419"/>
      <c r="D150" s="1419"/>
      <c r="E150" s="1419"/>
      <c r="F150" s="1419"/>
      <c r="H150" s="1420"/>
      <c r="I150" s="1421"/>
      <c r="J150" s="1422"/>
      <c r="K150" s="1423"/>
      <c r="L150" s="1406"/>
      <c r="M150" s="1407">
        <f>L150</f>
        <v>0</v>
      </c>
      <c r="N150" s="1407"/>
      <c r="O150" s="1424"/>
      <c r="P150" s="1409"/>
    </row>
    <row r="151" spans="2:16" s="1417" customFormat="1" ht="20.25" customHeight="1">
      <c r="B151" s="1410" t="s">
        <v>1597</v>
      </c>
      <c r="C151" s="1411"/>
      <c r="D151" s="1412"/>
      <c r="E151" s="1412"/>
      <c r="F151" s="1412"/>
      <c r="G151" s="1374"/>
      <c r="H151" s="1413"/>
      <c r="I151" s="1414"/>
      <c r="J151" s="1415"/>
      <c r="K151" s="1416"/>
      <c r="L151" s="1406"/>
      <c r="M151" s="7791" t="str">
        <f>B151</f>
        <v>17.  TRANSPORT DES REPAS</v>
      </c>
      <c r="N151" s="7791"/>
      <c r="O151" s="7791"/>
      <c r="P151" s="1409"/>
    </row>
    <row r="152" spans="2:16" s="1417" customFormat="1" ht="20.25" customHeight="1">
      <c r="B152" s="1387" t="s">
        <v>1598</v>
      </c>
      <c r="C152" s="7792" t="s">
        <v>1599</v>
      </c>
      <c r="D152" s="7792"/>
      <c r="E152" s="7792"/>
      <c r="F152" s="7793"/>
      <c r="H152" s="1388"/>
      <c r="I152" s="1389"/>
      <c r="J152" s="1390"/>
      <c r="K152" s="1391"/>
      <c r="L152" s="1406"/>
      <c r="M152" s="1385"/>
      <c r="N152" s="1386"/>
      <c r="O152" s="1386"/>
      <c r="P152" s="1409"/>
    </row>
    <row r="153" spans="2:16" s="1417" customFormat="1" ht="37.5" customHeight="1">
      <c r="B153" s="1387" t="s">
        <v>1600</v>
      </c>
      <c r="C153" s="7792" t="s">
        <v>1601</v>
      </c>
      <c r="D153" s="7792"/>
      <c r="E153" s="7792"/>
      <c r="F153" s="7793"/>
      <c r="H153" s="1388"/>
      <c r="I153" s="1389"/>
      <c r="J153" s="1390"/>
      <c r="K153" s="1391"/>
      <c r="L153" s="1406"/>
      <c r="M153" s="1385"/>
      <c r="N153" s="1386"/>
      <c r="O153" s="1386"/>
      <c r="P153" s="1409"/>
    </row>
    <row r="154" spans="2:16" s="1417" customFormat="1" ht="27.75" customHeight="1">
      <c r="B154" s="1387" t="s">
        <v>1602</v>
      </c>
      <c r="C154" s="7792" t="s">
        <v>1603</v>
      </c>
      <c r="D154" s="7792"/>
      <c r="E154" s="7792"/>
      <c r="F154" s="7793"/>
      <c r="H154" s="1388"/>
      <c r="I154" s="1389"/>
      <c r="J154" s="1390"/>
      <c r="K154" s="1391"/>
      <c r="L154" s="1406"/>
      <c r="M154" s="1385"/>
      <c r="N154" s="1386"/>
      <c r="O154" s="1386"/>
      <c r="P154" s="1409"/>
    </row>
    <row r="155" spans="2:16" s="1417" customFormat="1" ht="31.5" customHeight="1">
      <c r="B155" s="1387" t="s">
        <v>1604</v>
      </c>
      <c r="C155" s="7792" t="s">
        <v>1605</v>
      </c>
      <c r="D155" s="7792"/>
      <c r="E155" s="7792"/>
      <c r="F155" s="7793"/>
      <c r="H155" s="1388"/>
      <c r="I155" s="1389"/>
      <c r="J155" s="1390"/>
      <c r="K155" s="1391"/>
      <c r="L155" s="1406"/>
      <c r="M155" s="1385"/>
      <c r="N155" s="1386"/>
      <c r="O155" s="1386"/>
      <c r="P155" s="1409"/>
    </row>
    <row r="156" spans="2:16" s="1417" customFormat="1" ht="20.25" customHeight="1">
      <c r="B156" s="1387" t="s">
        <v>1606</v>
      </c>
      <c r="C156" s="7792" t="s">
        <v>1607</v>
      </c>
      <c r="D156" s="7792"/>
      <c r="E156" s="7792"/>
      <c r="F156" s="7793"/>
      <c r="H156" s="1388"/>
      <c r="I156" s="1389"/>
      <c r="J156" s="1390"/>
      <c r="K156" s="1391"/>
      <c r="L156" s="1406"/>
      <c r="M156" s="1385"/>
      <c r="N156" s="1386"/>
      <c r="O156" s="1386"/>
      <c r="P156" s="1409"/>
    </row>
    <row r="157" spans="2:16" s="1417" customFormat="1" ht="20.25" customHeight="1">
      <c r="B157" s="1394" t="s">
        <v>1608</v>
      </c>
      <c r="C157" s="7817" t="s">
        <v>1516</v>
      </c>
      <c r="D157" s="7817"/>
      <c r="E157" s="7817"/>
      <c r="F157" s="7818"/>
      <c r="H157" s="1395"/>
      <c r="I157" s="1396"/>
      <c r="J157" s="1397"/>
      <c r="K157" s="1398"/>
      <c r="L157" s="1406"/>
      <c r="M157" s="1385"/>
      <c r="N157" s="1386"/>
      <c r="O157" s="1386"/>
      <c r="P157" s="1409"/>
    </row>
    <row r="158" spans="2:16" s="1417" customFormat="1" ht="9.9499999999999993" customHeight="1">
      <c r="B158" s="1418"/>
      <c r="C158" s="1419"/>
      <c r="D158" s="1419"/>
      <c r="E158" s="1419"/>
      <c r="F158" s="1419"/>
      <c r="H158" s="1420"/>
      <c r="I158" s="1421"/>
      <c r="J158" s="1422"/>
      <c r="K158" s="1423"/>
      <c r="L158" s="1406"/>
      <c r="M158" s="1407">
        <f>L158</f>
        <v>0</v>
      </c>
      <c r="N158" s="1407"/>
      <c r="O158" s="1424"/>
      <c r="P158" s="1409"/>
    </row>
    <row r="159" spans="2:16" s="1417" customFormat="1" ht="20.25" customHeight="1">
      <c r="B159" s="1410" t="s">
        <v>1609</v>
      </c>
      <c r="C159" s="1411"/>
      <c r="D159" s="1412"/>
      <c r="E159" s="1412"/>
      <c r="F159" s="1412"/>
      <c r="G159" s="1374"/>
      <c r="H159" s="1413"/>
      <c r="I159" s="1414"/>
      <c r="J159" s="1415"/>
      <c r="K159" s="1416"/>
      <c r="L159" s="1406"/>
      <c r="M159" s="7791" t="str">
        <f>B159</f>
        <v>18.  PLONGE BATTERIE ET COUVERTS</v>
      </c>
      <c r="N159" s="7791"/>
      <c r="O159" s="7791"/>
      <c r="P159" s="1409"/>
    </row>
    <row r="160" spans="2:16" s="1417" customFormat="1" ht="20.25" customHeight="1">
      <c r="B160" s="1387" t="s">
        <v>1610</v>
      </c>
      <c r="C160" s="7792" t="s">
        <v>1611</v>
      </c>
      <c r="D160" s="7792"/>
      <c r="E160" s="7792"/>
      <c r="F160" s="7793"/>
      <c r="H160" s="1388"/>
      <c r="I160" s="1389"/>
      <c r="J160" s="1390"/>
      <c r="K160" s="1391"/>
      <c r="L160" s="1406"/>
      <c r="M160" s="1385"/>
      <c r="N160" s="1386"/>
      <c r="O160" s="1386"/>
      <c r="P160" s="1409"/>
    </row>
    <row r="161" spans="2:16" s="1417" customFormat="1" ht="20.25" customHeight="1">
      <c r="B161" s="1387" t="s">
        <v>1612</v>
      </c>
      <c r="C161" s="7792" t="s">
        <v>1613</v>
      </c>
      <c r="D161" s="7792"/>
      <c r="E161" s="7792"/>
      <c r="F161" s="7793"/>
      <c r="H161" s="1388"/>
      <c r="I161" s="1389"/>
      <c r="J161" s="1390"/>
      <c r="K161" s="1391"/>
      <c r="L161" s="1406"/>
      <c r="M161" s="1385"/>
      <c r="N161" s="1386"/>
      <c r="O161" s="1386"/>
      <c r="P161" s="1409"/>
    </row>
    <row r="162" spans="2:16" s="1417" customFormat="1" ht="20.25" customHeight="1">
      <c r="B162" s="1387" t="s">
        <v>1614</v>
      </c>
      <c r="C162" s="7792" t="s">
        <v>1615</v>
      </c>
      <c r="D162" s="7792"/>
      <c r="E162" s="7792"/>
      <c r="F162" s="7793"/>
      <c r="H162" s="1388"/>
      <c r="I162" s="1389"/>
      <c r="J162" s="1390"/>
      <c r="K162" s="1391"/>
      <c r="L162" s="1406"/>
      <c r="M162" s="1385"/>
      <c r="N162" s="1386"/>
      <c r="O162" s="1386"/>
      <c r="P162" s="1409"/>
    </row>
    <row r="163" spans="2:16" s="1417" customFormat="1" ht="20.25" customHeight="1">
      <c r="B163" s="1394" t="s">
        <v>1616</v>
      </c>
      <c r="C163" s="7817" t="s">
        <v>1516</v>
      </c>
      <c r="D163" s="7817"/>
      <c r="E163" s="7817"/>
      <c r="F163" s="7818"/>
      <c r="H163" s="1395"/>
      <c r="I163" s="1396"/>
      <c r="J163" s="1397"/>
      <c r="K163" s="1398"/>
      <c r="L163" s="1406"/>
      <c r="M163" s="1385"/>
      <c r="N163" s="1386"/>
      <c r="O163" s="1386"/>
      <c r="P163" s="1409"/>
    </row>
    <row r="164" spans="2:16" s="1417" customFormat="1" ht="9.9499999999999993" customHeight="1">
      <c r="B164" s="1418"/>
      <c r="C164" s="1419"/>
      <c r="D164" s="1419"/>
      <c r="E164" s="1419"/>
      <c r="F164" s="1419"/>
      <c r="H164" s="1420"/>
      <c r="I164" s="1421"/>
      <c r="J164" s="1422"/>
      <c r="K164" s="1423"/>
      <c r="L164" s="1406"/>
      <c r="M164" s="1407">
        <f>L164</f>
        <v>0</v>
      </c>
      <c r="N164" s="1407"/>
      <c r="O164" s="1424"/>
      <c r="P164" s="1409"/>
    </row>
    <row r="165" spans="2:16" s="1417" customFormat="1" ht="20.25" customHeight="1">
      <c r="B165" s="1410" t="s">
        <v>1617</v>
      </c>
      <c r="C165" s="1411"/>
      <c r="D165" s="1412"/>
      <c r="E165" s="1412"/>
      <c r="F165" s="1412"/>
      <c r="G165" s="1374"/>
      <c r="H165" s="1413"/>
      <c r="I165" s="1414"/>
      <c r="J165" s="1415"/>
      <c r="K165" s="1416"/>
      <c r="L165" s="1406"/>
      <c r="M165" s="7791" t="str">
        <f>B165</f>
        <v>19.  GESTION ET ÉLIMINATION DES DÉCHETS</v>
      </c>
      <c r="N165" s="7791"/>
      <c r="O165" s="7791"/>
      <c r="P165" s="1409"/>
    </row>
    <row r="166" spans="2:16" s="1417" customFormat="1" ht="20.25" customHeight="1">
      <c r="B166" s="1387" t="s">
        <v>1618</v>
      </c>
      <c r="C166" s="7792" t="s">
        <v>1619</v>
      </c>
      <c r="D166" s="7792"/>
      <c r="E166" s="7792"/>
      <c r="F166" s="7793"/>
      <c r="H166" s="1388"/>
      <c r="I166" s="1389"/>
      <c r="J166" s="1390"/>
      <c r="K166" s="1391"/>
      <c r="L166" s="1406"/>
      <c r="M166" s="1385"/>
      <c r="N166" s="1386"/>
      <c r="O166" s="1386"/>
      <c r="P166" s="1409"/>
    </row>
    <row r="167" spans="2:16" s="1417" customFormat="1" ht="20.25" customHeight="1">
      <c r="B167" s="1387" t="s">
        <v>1620</v>
      </c>
      <c r="C167" s="7792" t="s">
        <v>1621</v>
      </c>
      <c r="D167" s="7792"/>
      <c r="E167" s="7792"/>
      <c r="F167" s="7793"/>
      <c r="H167" s="1388"/>
      <c r="I167" s="1389"/>
      <c r="J167" s="1390"/>
      <c r="K167" s="1391"/>
      <c r="L167" s="1406"/>
      <c r="M167" s="1385"/>
      <c r="N167" s="1386"/>
      <c r="O167" s="1386"/>
      <c r="P167" s="1409"/>
    </row>
    <row r="168" spans="2:16" s="1417" customFormat="1" ht="18" customHeight="1">
      <c r="B168" s="1387" t="s">
        <v>1622</v>
      </c>
      <c r="C168" s="7792" t="s">
        <v>1623</v>
      </c>
      <c r="D168" s="7792"/>
      <c r="E168" s="7792"/>
      <c r="F168" s="7793"/>
      <c r="H168" s="1388"/>
      <c r="I168" s="1389"/>
      <c r="J168" s="1390"/>
      <c r="K168" s="1391"/>
      <c r="L168" s="1406"/>
      <c r="M168" s="1385"/>
      <c r="N168" s="1386"/>
      <c r="O168" s="1386"/>
      <c r="P168" s="1409"/>
    </row>
    <row r="169" spans="2:16" s="1417" customFormat="1" ht="24" customHeight="1">
      <c r="B169" s="1394" t="s">
        <v>1624</v>
      </c>
      <c r="C169" s="7817" t="s">
        <v>1516</v>
      </c>
      <c r="D169" s="7817"/>
      <c r="E169" s="7817"/>
      <c r="F169" s="7818"/>
      <c r="H169" s="1395"/>
      <c r="I169" s="1396"/>
      <c r="J169" s="1397"/>
      <c r="K169" s="1398"/>
      <c r="L169" s="1406"/>
      <c r="M169" s="1385"/>
      <c r="N169" s="1386"/>
      <c r="O169" s="1386"/>
      <c r="P169" s="1409"/>
    </row>
    <row r="170" spans="2:16" ht="18.75">
      <c r="H170" s="1425"/>
      <c r="I170" s="1425"/>
      <c r="J170" s="1425"/>
      <c r="K170" s="1425"/>
    </row>
  </sheetData>
  <mergeCells count="141">
    <mergeCell ref="C167:F167"/>
    <mergeCell ref="C168:F168"/>
    <mergeCell ref="C169:F169"/>
    <mergeCell ref="C160:F160"/>
    <mergeCell ref="C161:F161"/>
    <mergeCell ref="C162:F162"/>
    <mergeCell ref="C163:F163"/>
    <mergeCell ref="M165:O165"/>
    <mergeCell ref="C166:F166"/>
    <mergeCell ref="C153:F153"/>
    <mergeCell ref="C154:F154"/>
    <mergeCell ref="C155:F155"/>
    <mergeCell ref="C156:F156"/>
    <mergeCell ref="C157:F157"/>
    <mergeCell ref="M159:O159"/>
    <mergeCell ref="C146:F146"/>
    <mergeCell ref="C147:F147"/>
    <mergeCell ref="C148:F148"/>
    <mergeCell ref="C149:F149"/>
    <mergeCell ref="M151:O151"/>
    <mergeCell ref="C152:F152"/>
    <mergeCell ref="C139:F139"/>
    <mergeCell ref="M141:O141"/>
    <mergeCell ref="C142:F142"/>
    <mergeCell ref="C143:F143"/>
    <mergeCell ref="C144:F144"/>
    <mergeCell ref="C145:F145"/>
    <mergeCell ref="C133:F133"/>
    <mergeCell ref="C134:F134"/>
    <mergeCell ref="C135:F135"/>
    <mergeCell ref="C136:F136"/>
    <mergeCell ref="C137:F137"/>
    <mergeCell ref="C138:F138"/>
    <mergeCell ref="C126:F126"/>
    <mergeCell ref="C127:F127"/>
    <mergeCell ref="C128:F128"/>
    <mergeCell ref="C129:F129"/>
    <mergeCell ref="M131:O131"/>
    <mergeCell ref="C132:F132"/>
    <mergeCell ref="C119:F119"/>
    <mergeCell ref="C120:F120"/>
    <mergeCell ref="C121:F121"/>
    <mergeCell ref="C122:F122"/>
    <mergeCell ref="M124:O124"/>
    <mergeCell ref="C125:F125"/>
    <mergeCell ref="C112:F112"/>
    <mergeCell ref="C113:F113"/>
    <mergeCell ref="M115:O115"/>
    <mergeCell ref="C116:F116"/>
    <mergeCell ref="C117:F117"/>
    <mergeCell ref="C118:F118"/>
    <mergeCell ref="C105:F105"/>
    <mergeCell ref="M107:O107"/>
    <mergeCell ref="C108:F108"/>
    <mergeCell ref="C109:F109"/>
    <mergeCell ref="C110:F110"/>
    <mergeCell ref="C111:F111"/>
    <mergeCell ref="C97:F97"/>
    <mergeCell ref="M99:O99"/>
    <mergeCell ref="C100:F100"/>
    <mergeCell ref="C101:F101"/>
    <mergeCell ref="M103:O103"/>
    <mergeCell ref="C104:F104"/>
    <mergeCell ref="C90:F90"/>
    <mergeCell ref="C91:F91"/>
    <mergeCell ref="C92:F92"/>
    <mergeCell ref="M94:O94"/>
    <mergeCell ref="C95:F95"/>
    <mergeCell ref="C96:F96"/>
    <mergeCell ref="C83:F83"/>
    <mergeCell ref="M85:O85"/>
    <mergeCell ref="C86:F86"/>
    <mergeCell ref="C87:F87"/>
    <mergeCell ref="C88:F88"/>
    <mergeCell ref="C89:F89"/>
    <mergeCell ref="C77:F77"/>
    <mergeCell ref="C78:F78"/>
    <mergeCell ref="C79:F79"/>
    <mergeCell ref="C80:F80"/>
    <mergeCell ref="C81:F81"/>
    <mergeCell ref="C82:F82"/>
    <mergeCell ref="C70:F70"/>
    <mergeCell ref="C71:F71"/>
    <mergeCell ref="C72:F72"/>
    <mergeCell ref="C73:F73"/>
    <mergeCell ref="M75:O75"/>
    <mergeCell ref="C76:F76"/>
    <mergeCell ref="C63:F63"/>
    <mergeCell ref="C64:F64"/>
    <mergeCell ref="C65:F65"/>
    <mergeCell ref="M67:O67"/>
    <mergeCell ref="C68:F68"/>
    <mergeCell ref="C69:F69"/>
    <mergeCell ref="C57:F57"/>
    <mergeCell ref="C58:F58"/>
    <mergeCell ref="C59:F59"/>
    <mergeCell ref="C60:F60"/>
    <mergeCell ref="C61:F61"/>
    <mergeCell ref="C62:F62"/>
    <mergeCell ref="C50:F50"/>
    <mergeCell ref="C51:F51"/>
    <mergeCell ref="C52:F52"/>
    <mergeCell ref="C53:F53"/>
    <mergeCell ref="M55:O55"/>
    <mergeCell ref="C56:F56"/>
    <mergeCell ref="C44:F44"/>
    <mergeCell ref="C45:F45"/>
    <mergeCell ref="C46:F46"/>
    <mergeCell ref="C47:F47"/>
    <mergeCell ref="C48:F48"/>
    <mergeCell ref="C49:F49"/>
    <mergeCell ref="C37:F37"/>
    <mergeCell ref="C38:F38"/>
    <mergeCell ref="C39:F39"/>
    <mergeCell ref="C40:F40"/>
    <mergeCell ref="C41:F41"/>
    <mergeCell ref="M43:O43"/>
    <mergeCell ref="C30:F30"/>
    <mergeCell ref="C31:F31"/>
    <mergeCell ref="C32:F32"/>
    <mergeCell ref="C33:F33"/>
    <mergeCell ref="C34:F34"/>
    <mergeCell ref="M36:O36"/>
    <mergeCell ref="C23:F23"/>
    <mergeCell ref="M25:O25"/>
    <mergeCell ref="C26:F26"/>
    <mergeCell ref="C27:F27"/>
    <mergeCell ref="C28:F28"/>
    <mergeCell ref="C29:F29"/>
    <mergeCell ref="H12:I12"/>
    <mergeCell ref="J12:K12"/>
    <mergeCell ref="M14:O14"/>
    <mergeCell ref="C15:F15"/>
    <mergeCell ref="C16:F16"/>
    <mergeCell ref="C17:F17"/>
    <mergeCell ref="B2:C6"/>
    <mergeCell ref="D2:M4"/>
    <mergeCell ref="N2:O2"/>
    <mergeCell ref="N3:O3"/>
    <mergeCell ref="D5:M6"/>
    <mergeCell ref="H10:K11"/>
  </mergeCells>
  <printOptions horizontalCentered="1"/>
  <pageMargins left="0.19685039370078741" right="0" top="0.39370078740157483" bottom="0" header="0" footer="0"/>
  <pageSetup paperSize="9" scale="59" orientation="landscape" horizontalDpi="4294967293" verticalDpi="300" r:id="rId1"/>
  <headerFooter alignWithMargins="0"/>
  <rowBreaks count="5" manualBreakCount="5">
    <brk id="34" max="14" man="1"/>
    <brk id="65" max="14" man="1"/>
    <brk id="92" max="16383" man="1"/>
    <brk id="122" max="14" man="1"/>
    <brk id="149" max="14" man="1"/>
  </rowBreaks>
  <legacy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71A8E-FDA3-49A2-9A55-E5FD796DF088}">
  <dimension ref="B1:M62"/>
  <sheetViews>
    <sheetView zoomScaleNormal="100" workbookViewId="0">
      <selection activeCell="O29" sqref="O29:O30"/>
    </sheetView>
  </sheetViews>
  <sheetFormatPr baseColWidth="10" defaultRowHeight="12.75"/>
  <cols>
    <col min="1" max="1" width="3.7109375" style="2527" customWidth="1"/>
    <col min="2" max="7" width="11.42578125" style="2527"/>
    <col min="8" max="8" width="10.7109375" style="2527" customWidth="1"/>
    <col min="9" max="16384" width="11.42578125" style="2527"/>
  </cols>
  <sheetData>
    <row r="1" spans="2:13" ht="13.5" thickBot="1"/>
    <row r="2" spans="2:13" ht="12.75" customHeight="1">
      <c r="B2" s="3844"/>
      <c r="C2" s="3845"/>
      <c r="D2" s="7827" t="s">
        <v>5542</v>
      </c>
      <c r="E2" s="7828"/>
      <c r="F2" s="7829"/>
      <c r="G2" s="3844"/>
      <c r="H2" s="3844"/>
      <c r="I2" s="3845"/>
      <c r="J2" s="3846"/>
      <c r="K2" s="7827" t="s">
        <v>5543</v>
      </c>
      <c r="L2" s="7828"/>
      <c r="M2" s="7829"/>
    </row>
    <row r="3" spans="2:13" ht="13.5" customHeight="1" thickBot="1">
      <c r="B3" s="3844"/>
      <c r="C3" s="3845"/>
      <c r="D3" s="7830"/>
      <c r="E3" s="7831"/>
      <c r="F3" s="7832"/>
      <c r="G3" s="3844"/>
      <c r="H3" s="3844"/>
      <c r="I3" s="3846"/>
      <c r="J3" s="3846"/>
      <c r="K3" s="7830"/>
      <c r="L3" s="7831"/>
      <c r="M3" s="7832"/>
    </row>
    <row r="4" spans="2:13" ht="5.0999999999999996" customHeight="1">
      <c r="B4" s="3844"/>
      <c r="C4" s="3844"/>
      <c r="D4" s="3844"/>
      <c r="E4" s="3844"/>
      <c r="F4" s="3844"/>
      <c r="G4" s="3844"/>
      <c r="H4" s="3844"/>
      <c r="I4" s="3844"/>
      <c r="J4" s="3844"/>
      <c r="K4" s="3844"/>
      <c r="L4" s="3844"/>
      <c r="M4" s="3844"/>
    </row>
    <row r="5" spans="2:13" ht="5.0999999999999996" customHeight="1">
      <c r="B5" s="3844"/>
      <c r="C5" s="3844"/>
      <c r="D5" s="3844"/>
      <c r="E5" s="3844"/>
      <c r="F5" s="3844"/>
      <c r="G5" s="3844"/>
      <c r="H5" s="3844"/>
      <c r="I5" s="3844"/>
      <c r="J5" s="3844"/>
      <c r="K5" s="3844"/>
      <c r="L5" s="3844"/>
      <c r="M5" s="3844"/>
    </row>
    <row r="6" spans="2:13" ht="5.0999999999999996" customHeight="1" thickBot="1">
      <c r="B6" s="3844"/>
      <c r="C6" s="3844"/>
      <c r="D6" s="3844"/>
      <c r="E6" s="3844"/>
      <c r="F6" s="3844"/>
      <c r="G6" s="3844"/>
      <c r="H6" s="3844"/>
      <c r="I6" s="3844"/>
      <c r="J6" s="3844"/>
      <c r="K6" s="3844"/>
      <c r="L6" s="3844"/>
      <c r="M6" s="3844"/>
    </row>
    <row r="7" spans="2:13" ht="13.5" thickBot="1">
      <c r="B7" s="3844"/>
      <c r="C7" s="7833" t="s">
        <v>5544</v>
      </c>
      <c r="D7" s="7834"/>
      <c r="E7" s="3844"/>
      <c r="F7" s="7833" t="s">
        <v>5545</v>
      </c>
      <c r="G7" s="7839"/>
      <c r="H7" s="7834"/>
      <c r="I7" s="3844"/>
      <c r="J7" s="3844"/>
      <c r="K7" s="3847" t="s">
        <v>5546</v>
      </c>
      <c r="L7" s="3848" t="s">
        <v>5547</v>
      </c>
      <c r="M7" s="3849" t="s">
        <v>5548</v>
      </c>
    </row>
    <row r="8" spans="2:13" ht="13.5" thickBot="1">
      <c r="B8" s="3844"/>
      <c r="C8" s="7835"/>
      <c r="D8" s="7836"/>
      <c r="E8" s="3844"/>
      <c r="F8" s="7837"/>
      <c r="G8" s="7840"/>
      <c r="H8" s="7838"/>
      <c r="I8" s="3844"/>
      <c r="J8" s="3844"/>
      <c r="K8" s="3844"/>
      <c r="L8" s="3844"/>
      <c r="M8" s="3844"/>
    </row>
    <row r="9" spans="2:13" ht="13.5" thickBot="1">
      <c r="B9" s="3844"/>
      <c r="C9" s="7837"/>
      <c r="D9" s="7838"/>
      <c r="E9" s="3850"/>
      <c r="F9" s="3844"/>
      <c r="G9" s="3844"/>
      <c r="H9" s="3844"/>
      <c r="I9" s="3850"/>
      <c r="J9" s="3844"/>
      <c r="K9" s="7833" t="s">
        <v>5549</v>
      </c>
      <c r="L9" s="7839"/>
      <c r="M9" s="7834"/>
    </row>
    <row r="10" spans="2:13">
      <c r="B10" s="3844"/>
      <c r="C10" s="3851"/>
      <c r="D10" s="3852"/>
      <c r="E10" s="3844"/>
      <c r="F10" s="3844"/>
      <c r="G10" s="3844"/>
      <c r="H10" s="3844"/>
      <c r="I10" s="3844"/>
      <c r="J10" s="3844"/>
      <c r="K10" s="7835"/>
      <c r="L10" s="7841"/>
      <c r="M10" s="7836"/>
    </row>
    <row r="11" spans="2:13" ht="13.5" thickBot="1">
      <c r="B11" s="3844"/>
      <c r="C11" s="3846"/>
      <c r="D11" s="3846"/>
      <c r="E11" s="3844"/>
      <c r="F11" s="3844"/>
      <c r="G11" s="3844"/>
      <c r="H11" s="3844"/>
      <c r="I11" s="3844"/>
      <c r="J11" s="3844"/>
      <c r="K11" s="7837"/>
      <c r="L11" s="7840"/>
      <c r="M11" s="7838"/>
    </row>
    <row r="12" spans="2:13">
      <c r="B12" s="3844"/>
      <c r="C12" s="7819" t="s">
        <v>5550</v>
      </c>
      <c r="D12" s="7820"/>
      <c r="E12" s="3844"/>
      <c r="F12" s="7823" t="s">
        <v>5551</v>
      </c>
      <c r="G12" s="7824"/>
      <c r="H12" s="3844"/>
      <c r="I12" s="3844"/>
      <c r="J12" s="3844"/>
      <c r="K12" s="3853"/>
      <c r="L12" s="3853"/>
      <c r="M12" s="3853"/>
    </row>
    <row r="13" spans="2:13" ht="13.5" thickBot="1">
      <c r="B13" s="3844"/>
      <c r="C13" s="7821"/>
      <c r="D13" s="7822"/>
      <c r="E13" s="3844"/>
      <c r="F13" s="7825"/>
      <c r="G13" s="7826"/>
      <c r="H13" s="3844"/>
      <c r="I13" s="3844"/>
      <c r="J13" s="3844"/>
      <c r="K13" s="3844"/>
      <c r="L13" s="3844"/>
      <c r="M13" s="3844"/>
    </row>
    <row r="14" spans="2:13" ht="13.5" thickBot="1">
      <c r="B14" s="3844"/>
      <c r="C14" s="3844" t="s">
        <v>5552</v>
      </c>
      <c r="D14" s="3844"/>
      <c r="E14" s="3844"/>
      <c r="F14" s="3844"/>
      <c r="G14" s="3844"/>
      <c r="H14" s="3844"/>
      <c r="I14" s="3844"/>
      <c r="J14" s="3844"/>
      <c r="K14" s="7846" t="s">
        <v>5553</v>
      </c>
      <c r="L14" s="7847"/>
      <c r="M14" s="7848"/>
    </row>
    <row r="15" spans="2:13" ht="13.5" thickBot="1">
      <c r="B15" s="3844"/>
      <c r="C15" s="3844" t="s">
        <v>5554</v>
      </c>
      <c r="D15" s="3844"/>
      <c r="E15" s="3844"/>
      <c r="F15" s="3844"/>
      <c r="G15" s="3844"/>
      <c r="H15" s="3844"/>
      <c r="I15" s="3844"/>
      <c r="J15" s="3844"/>
      <c r="K15" s="3844"/>
      <c r="L15" s="3844"/>
      <c r="M15" s="3844"/>
    </row>
    <row r="16" spans="2:13" s="2566" customFormat="1" ht="15.95" customHeight="1" thickBot="1">
      <c r="B16" s="3854"/>
      <c r="C16" s="3854" t="s">
        <v>5555</v>
      </c>
      <c r="D16" s="3854"/>
      <c r="E16" s="3854"/>
      <c r="F16" s="3855" t="s">
        <v>5556</v>
      </c>
      <c r="G16" s="3856" t="s">
        <v>5557</v>
      </c>
      <c r="H16" s="3854"/>
      <c r="I16" s="3854"/>
      <c r="J16" s="3854"/>
      <c r="K16" s="3854"/>
      <c r="L16" s="3854"/>
      <c r="M16" s="3854"/>
    </row>
    <row r="17" spans="2:13" ht="13.5" thickBot="1">
      <c r="B17" s="3844"/>
      <c r="C17" s="3844"/>
      <c r="D17" s="3844"/>
      <c r="E17" s="3844"/>
      <c r="F17" s="3844"/>
      <c r="G17" s="3853"/>
      <c r="H17" s="3844"/>
      <c r="I17" s="3844"/>
      <c r="J17" s="3844"/>
      <c r="K17" s="7842" t="s">
        <v>5558</v>
      </c>
      <c r="L17" s="7849"/>
      <c r="M17" s="7843"/>
    </row>
    <row r="18" spans="2:13" ht="15.95" customHeight="1" thickBot="1">
      <c r="B18" s="3844"/>
      <c r="C18" s="3858" t="s">
        <v>5557</v>
      </c>
      <c r="D18" s="3859" t="s">
        <v>5556</v>
      </c>
      <c r="E18" s="3844"/>
      <c r="F18" s="3844"/>
      <c r="G18" s="3844"/>
      <c r="H18" s="3844"/>
      <c r="I18" s="3844"/>
      <c r="J18" s="3844"/>
      <c r="K18" s="3844"/>
      <c r="L18" s="3844"/>
      <c r="M18" s="3844"/>
    </row>
    <row r="19" spans="2:13" ht="13.5" thickBot="1">
      <c r="B19" s="3844"/>
      <c r="C19" s="3846"/>
      <c r="D19" s="3844"/>
      <c r="E19" s="3844"/>
      <c r="F19" s="3844"/>
      <c r="G19" s="7850"/>
      <c r="H19" s="7850"/>
      <c r="I19" s="3844"/>
      <c r="J19" s="3844"/>
      <c r="K19" s="3844"/>
      <c r="L19" s="3844"/>
      <c r="M19" s="3844"/>
    </row>
    <row r="20" spans="2:13" ht="15.95" customHeight="1" thickBot="1">
      <c r="B20" s="7844" t="s">
        <v>5559</v>
      </c>
      <c r="C20" s="7845"/>
      <c r="D20" s="3844"/>
      <c r="E20" s="3844"/>
      <c r="F20" s="3844"/>
      <c r="G20" s="3844"/>
      <c r="H20" s="7844" t="s">
        <v>5559</v>
      </c>
      <c r="I20" s="7845"/>
      <c r="J20" s="3844"/>
      <c r="K20" s="3858" t="s">
        <v>5557</v>
      </c>
      <c r="L20" s="3859" t="s">
        <v>5556</v>
      </c>
      <c r="M20" s="3844"/>
    </row>
    <row r="21" spans="2:13" ht="15.95" customHeight="1" thickBot="1">
      <c r="B21" s="3844"/>
      <c r="C21" s="3846"/>
      <c r="D21" s="3844"/>
      <c r="E21" s="3844"/>
      <c r="F21" s="3844"/>
      <c r="G21" s="3844"/>
      <c r="H21" s="3844"/>
      <c r="I21" s="3844"/>
      <c r="J21" s="3844"/>
      <c r="K21" s="3844"/>
      <c r="L21" s="3844"/>
      <c r="M21" s="3844"/>
    </row>
    <row r="22" spans="2:13" ht="12.75" customHeight="1" thickBot="1">
      <c r="B22" s="3844"/>
      <c r="C22" s="7851" t="s">
        <v>5560</v>
      </c>
      <c r="D22" s="7852"/>
      <c r="E22" s="7852"/>
      <c r="F22" s="7853"/>
      <c r="G22" s="3850"/>
      <c r="H22" s="3844"/>
      <c r="I22" s="3844"/>
      <c r="J22" s="3844"/>
      <c r="K22" s="3844"/>
      <c r="L22" s="3844"/>
      <c r="M22" s="3844"/>
    </row>
    <row r="23" spans="2:13" ht="13.5" thickBot="1">
      <c r="B23" s="3844"/>
      <c r="C23" s="7837"/>
      <c r="D23" s="7840"/>
      <c r="E23" s="7840"/>
      <c r="F23" s="7838"/>
      <c r="G23" s="3844"/>
      <c r="H23" s="3844"/>
      <c r="I23" s="3844"/>
      <c r="J23" s="7851" t="s">
        <v>5560</v>
      </c>
      <c r="K23" s="7852"/>
      <c r="L23" s="7852"/>
      <c r="M23" s="7853"/>
    </row>
    <row r="24" spans="2:13" ht="13.5" thickBot="1">
      <c r="B24" s="3844"/>
      <c r="C24" s="3844"/>
      <c r="D24" s="3844"/>
      <c r="E24" s="3844"/>
      <c r="F24" s="3853"/>
      <c r="G24" s="3844"/>
      <c r="H24" s="3844"/>
      <c r="I24" s="3860"/>
      <c r="J24" s="7837"/>
      <c r="K24" s="7840"/>
      <c r="L24" s="7840"/>
      <c r="M24" s="7838"/>
    </row>
    <row r="25" spans="2:13" ht="15.95" customHeight="1" thickBot="1">
      <c r="B25" s="7844" t="s">
        <v>5559</v>
      </c>
      <c r="C25" s="7845"/>
      <c r="D25" s="3844"/>
      <c r="E25" s="3858" t="s">
        <v>5557</v>
      </c>
      <c r="F25" s="3859" t="s">
        <v>5556</v>
      </c>
      <c r="G25" s="3844"/>
      <c r="H25" s="3844"/>
      <c r="I25" s="3844"/>
      <c r="J25" s="3844"/>
      <c r="K25" s="3844"/>
      <c r="L25" s="3861"/>
      <c r="M25" s="3844"/>
    </row>
    <row r="26" spans="2:13" ht="15.95" customHeight="1" thickBot="1">
      <c r="B26" s="3844"/>
      <c r="C26" s="3844"/>
      <c r="D26" s="3844"/>
      <c r="E26" s="3844"/>
      <c r="F26" s="3844"/>
      <c r="G26" s="3853"/>
      <c r="H26" s="7844" t="s">
        <v>5559</v>
      </c>
      <c r="I26" s="7845"/>
      <c r="J26" s="3844"/>
      <c r="K26" s="3858" t="s">
        <v>5557</v>
      </c>
      <c r="L26" s="3857" t="s">
        <v>5556</v>
      </c>
      <c r="M26" s="3844"/>
    </row>
    <row r="27" spans="2:13" ht="16.5" thickBot="1">
      <c r="B27" s="3844"/>
      <c r="C27" s="7842" t="s">
        <v>5561</v>
      </c>
      <c r="D27" s="7849"/>
      <c r="E27" s="7843"/>
      <c r="F27" s="7854"/>
      <c r="G27" s="7854"/>
      <c r="H27" s="7854"/>
      <c r="I27" s="3862"/>
      <c r="J27" s="3844"/>
      <c r="K27" s="3844"/>
      <c r="L27" s="3844"/>
      <c r="M27" s="3844"/>
    </row>
    <row r="28" spans="2:13" ht="13.5" thickBot="1">
      <c r="B28" s="3844"/>
      <c r="C28" s="3844"/>
      <c r="D28" s="3844"/>
      <c r="E28" s="3844"/>
      <c r="F28" s="3846"/>
      <c r="G28" s="3863"/>
      <c r="H28" s="3844"/>
      <c r="I28" s="3844"/>
      <c r="J28" s="3844"/>
      <c r="K28" s="7842" t="s">
        <v>5562</v>
      </c>
      <c r="L28" s="7849"/>
      <c r="M28" s="7843"/>
    </row>
    <row r="29" spans="2:13" ht="13.5" thickBot="1">
      <c r="B29" s="3844"/>
      <c r="C29" s="3844"/>
      <c r="D29" s="3844"/>
      <c r="E29" s="3844"/>
      <c r="F29" s="3844"/>
      <c r="G29" s="3844"/>
      <c r="H29" s="3844"/>
      <c r="I29" s="3844"/>
      <c r="J29" s="3844"/>
      <c r="K29" s="3844"/>
      <c r="L29" s="3844"/>
      <c r="M29" s="3844"/>
    </row>
    <row r="30" spans="2:13" ht="15.95" customHeight="1" thickBot="1">
      <c r="B30" s="3844"/>
      <c r="C30" s="7842" t="s">
        <v>5563</v>
      </c>
      <c r="D30" s="7843"/>
      <c r="E30" s="7842" t="s">
        <v>5564</v>
      </c>
      <c r="F30" s="7843"/>
      <c r="G30" s="3844"/>
      <c r="H30" s="7844" t="s">
        <v>5559</v>
      </c>
      <c r="I30" s="7845"/>
      <c r="J30" s="3844"/>
      <c r="K30" s="3858" t="s">
        <v>5557</v>
      </c>
      <c r="L30" s="3859" t="s">
        <v>5556</v>
      </c>
      <c r="M30" s="3844"/>
    </row>
    <row r="31" spans="2:13" ht="13.5" thickBot="1">
      <c r="B31" s="3844"/>
      <c r="C31" s="3846"/>
      <c r="D31" s="3846"/>
      <c r="E31" s="3846"/>
      <c r="F31" s="3846"/>
      <c r="G31" s="3844"/>
      <c r="H31" s="3844"/>
      <c r="I31" s="3844"/>
      <c r="J31" s="3844"/>
      <c r="K31" s="3844"/>
      <c r="L31" s="3844"/>
      <c r="M31" s="3844"/>
    </row>
    <row r="32" spans="2:13" ht="13.5" thickBot="1">
      <c r="B32" s="3844"/>
      <c r="C32" s="7842" t="s">
        <v>5565</v>
      </c>
      <c r="D32" s="7843"/>
      <c r="E32" s="7842" t="s">
        <v>5566</v>
      </c>
      <c r="F32" s="7843"/>
      <c r="G32" s="3844"/>
      <c r="H32" s="3844"/>
      <c r="I32" s="3844"/>
      <c r="J32" s="3844"/>
      <c r="K32" s="7842" t="s">
        <v>5566</v>
      </c>
      <c r="L32" s="7843"/>
      <c r="M32" s="3844"/>
    </row>
    <row r="33" spans="2:13">
      <c r="B33" s="3844"/>
      <c r="C33" s="3844"/>
      <c r="D33" s="3846"/>
      <c r="E33" s="3844"/>
      <c r="F33" s="3844"/>
      <c r="G33" s="3844"/>
      <c r="H33" s="3844"/>
      <c r="I33" s="3844"/>
      <c r="J33" s="3844"/>
      <c r="K33" s="3844"/>
      <c r="L33" s="3844"/>
      <c r="M33" s="3844"/>
    </row>
    <row r="34" spans="2:13" ht="13.5" thickBot="1">
      <c r="B34" s="3844"/>
      <c r="C34" s="3844"/>
      <c r="D34" s="3846"/>
      <c r="E34" s="3844"/>
      <c r="F34" s="3844"/>
      <c r="G34" s="3844"/>
      <c r="H34" s="3844"/>
      <c r="I34" s="3844"/>
      <c r="J34" s="3844"/>
      <c r="K34" s="3844"/>
      <c r="L34" s="3844"/>
      <c r="M34" s="3844"/>
    </row>
    <row r="35" spans="2:13" ht="15.95" customHeight="1" thickBot="1">
      <c r="B35" s="7844" t="s">
        <v>5559</v>
      </c>
      <c r="C35" s="7845"/>
      <c r="D35" s="3846"/>
      <c r="E35" s="3858" t="s">
        <v>5557</v>
      </c>
      <c r="F35" s="3859" t="s">
        <v>5556</v>
      </c>
      <c r="G35" s="3844"/>
      <c r="H35" s="7844" t="s">
        <v>5559</v>
      </c>
      <c r="I35" s="7845"/>
      <c r="J35" s="3844"/>
      <c r="K35" s="3858" t="s">
        <v>5557</v>
      </c>
      <c r="L35" s="3859" t="s">
        <v>5556</v>
      </c>
      <c r="M35" s="3844"/>
    </row>
    <row r="36" spans="2:13" ht="13.5" thickBot="1">
      <c r="B36" s="3844"/>
      <c r="C36" s="3844"/>
      <c r="D36" s="3844"/>
      <c r="E36" s="3844"/>
      <c r="F36" s="3844"/>
      <c r="G36" s="3844"/>
      <c r="H36" s="3844"/>
      <c r="I36" s="3844"/>
      <c r="J36" s="3844"/>
      <c r="K36" s="3844"/>
      <c r="L36" s="3844"/>
      <c r="M36" s="3844"/>
    </row>
    <row r="37" spans="2:13" ht="13.5" thickBot="1">
      <c r="B37" s="3844"/>
      <c r="C37" s="3844"/>
      <c r="D37" s="3846"/>
      <c r="E37" s="3846"/>
      <c r="F37" s="3844"/>
      <c r="G37" s="3844"/>
      <c r="H37" s="7842" t="s">
        <v>5567</v>
      </c>
      <c r="I37" s="7843"/>
      <c r="J37" s="3844"/>
      <c r="K37" s="3844"/>
      <c r="L37" s="3844"/>
      <c r="M37" s="3844"/>
    </row>
    <row r="38" spans="2:13" ht="13.5" thickBot="1">
      <c r="B38" s="3844"/>
      <c r="C38" s="3844"/>
      <c r="D38" s="3844"/>
      <c r="E38" s="3844"/>
      <c r="F38" s="3844"/>
      <c r="G38" s="3844"/>
      <c r="H38" s="3844"/>
      <c r="I38" s="3844"/>
      <c r="J38" s="3844"/>
      <c r="K38" s="3844"/>
      <c r="L38" s="3844"/>
      <c r="M38" s="3844"/>
    </row>
    <row r="39" spans="2:13" ht="15.95" customHeight="1" thickBot="1">
      <c r="B39" s="3864"/>
      <c r="C39" s="7844" t="s">
        <v>5559</v>
      </c>
      <c r="D39" s="7845"/>
      <c r="E39" s="3844"/>
      <c r="F39" s="3844"/>
      <c r="G39" s="3844"/>
      <c r="H39" s="3858" t="s">
        <v>5557</v>
      </c>
      <c r="I39" s="3859" t="s">
        <v>5556</v>
      </c>
      <c r="J39" s="3844"/>
      <c r="K39" s="3844"/>
      <c r="L39" s="3844"/>
      <c r="M39" s="3844"/>
    </row>
    <row r="40" spans="2:13" ht="13.5" thickBot="1">
      <c r="B40" s="3844"/>
      <c r="C40" s="3844"/>
      <c r="D40" s="3844"/>
      <c r="E40" s="3844"/>
      <c r="F40" s="3844"/>
      <c r="G40" s="3844"/>
      <c r="H40" s="3844"/>
      <c r="I40" s="3844"/>
      <c r="J40" s="3844"/>
      <c r="K40" s="3844"/>
      <c r="L40" s="3844"/>
      <c r="M40" s="3844"/>
    </row>
    <row r="41" spans="2:13">
      <c r="B41" s="3844"/>
      <c r="C41" s="3844"/>
      <c r="D41" s="3844"/>
      <c r="E41" s="3844"/>
      <c r="F41" s="3844"/>
      <c r="G41" s="7851" t="s">
        <v>5568</v>
      </c>
      <c r="H41" s="7855"/>
      <c r="I41" s="7855"/>
      <c r="J41" s="7855"/>
      <c r="K41" s="7856"/>
      <c r="L41" s="3844"/>
      <c r="M41" s="3844"/>
    </row>
    <row r="42" spans="2:13" ht="13.5" thickBot="1">
      <c r="B42" s="3844"/>
      <c r="C42" s="3844"/>
      <c r="D42" s="3844"/>
      <c r="E42" s="3844"/>
      <c r="F42" s="3844"/>
      <c r="G42" s="7857"/>
      <c r="H42" s="7858"/>
      <c r="I42" s="7858"/>
      <c r="J42" s="7858"/>
      <c r="K42" s="7859"/>
      <c r="L42" s="3844"/>
      <c r="M42" s="3844"/>
    </row>
    <row r="43" spans="2:13" ht="15.75">
      <c r="B43" s="3865" t="s">
        <v>5569</v>
      </c>
      <c r="C43" s="3865"/>
      <c r="D43" s="3844"/>
      <c r="E43" s="3844"/>
      <c r="F43" s="3844"/>
      <c r="G43" s="3844"/>
      <c r="H43" s="3844"/>
      <c r="I43" s="3844"/>
      <c r="J43" s="3844"/>
      <c r="K43" s="3844"/>
      <c r="L43" s="3844"/>
      <c r="M43" s="3844"/>
    </row>
    <row r="44" spans="2:13" ht="15.75">
      <c r="B44" s="3865" t="s">
        <v>5570</v>
      </c>
      <c r="C44" s="3865" t="s">
        <v>5571</v>
      </c>
      <c r="D44" s="3844"/>
      <c r="E44" s="3844"/>
      <c r="F44" s="3844"/>
      <c r="G44" s="3844"/>
      <c r="H44" s="3844"/>
      <c r="I44" s="3846"/>
      <c r="J44" s="3844"/>
      <c r="K44" s="3844"/>
      <c r="L44" s="3844"/>
      <c r="M44" s="3844"/>
    </row>
    <row r="45" spans="2:13" ht="15.75">
      <c r="B45" s="3865"/>
      <c r="C45" s="3865" t="s">
        <v>5572</v>
      </c>
      <c r="D45" s="3844"/>
      <c r="E45" s="3844"/>
      <c r="F45" s="3844"/>
      <c r="G45" s="3844"/>
      <c r="H45" s="3844"/>
      <c r="I45" s="3844"/>
      <c r="J45" s="3844"/>
      <c r="K45" s="3844"/>
      <c r="L45" s="3844"/>
      <c r="M45" s="3844"/>
    </row>
    <row r="46" spans="2:13" ht="15.75">
      <c r="B46" s="3865" t="s">
        <v>5573</v>
      </c>
      <c r="C46" s="3865" t="s">
        <v>5574</v>
      </c>
      <c r="D46" s="3844"/>
      <c r="E46" s="3844"/>
      <c r="F46" s="3844"/>
      <c r="G46" s="3844"/>
      <c r="H46" s="3844"/>
      <c r="I46" s="3844"/>
      <c r="J46" s="3844"/>
      <c r="K46" s="3844"/>
      <c r="L46" s="3844"/>
      <c r="M46" s="3844"/>
    </row>
    <row r="47" spans="2:13" ht="15.75">
      <c r="B47" s="3865"/>
      <c r="C47" s="3865" t="s">
        <v>5575</v>
      </c>
      <c r="D47" s="3844"/>
      <c r="E47" s="3844"/>
      <c r="F47" s="3844"/>
      <c r="G47" s="3844"/>
      <c r="H47" s="3844"/>
      <c r="I47" s="3846"/>
      <c r="J47" s="3844"/>
      <c r="K47" s="3844"/>
      <c r="L47" s="3844"/>
      <c r="M47" s="3844"/>
    </row>
    <row r="48" spans="2:13" ht="15.75">
      <c r="B48" s="3844"/>
      <c r="C48" s="3865" t="s">
        <v>5576</v>
      </c>
      <c r="D48" s="3844"/>
      <c r="E48" s="3844"/>
      <c r="F48" s="3844"/>
      <c r="G48" s="3844"/>
      <c r="H48" s="3844"/>
      <c r="I48" s="3844"/>
      <c r="J48" s="3844"/>
      <c r="K48" s="3844"/>
      <c r="L48" s="3844"/>
      <c r="M48" s="3844"/>
    </row>
    <row r="49" spans="2:13" ht="19.5" customHeight="1">
      <c r="B49" s="3844"/>
      <c r="C49" s="3844"/>
      <c r="D49" s="3844"/>
      <c r="E49" s="3844"/>
      <c r="F49" s="3844"/>
      <c r="G49" s="3844"/>
      <c r="H49" s="3844"/>
      <c r="I49" s="3844"/>
      <c r="J49" s="3844"/>
      <c r="K49" s="3844"/>
      <c r="L49" s="3844"/>
      <c r="M49" s="3844"/>
    </row>
    <row r="50" spans="2:13" ht="19.5" customHeight="1">
      <c r="B50" s="3865" t="s">
        <v>5577</v>
      </c>
      <c r="C50" s="3844"/>
      <c r="D50" s="3865" t="s">
        <v>5578</v>
      </c>
      <c r="E50" s="3853"/>
      <c r="F50" s="3844"/>
      <c r="G50" s="3844"/>
      <c r="H50" s="3844"/>
      <c r="I50" s="3844"/>
      <c r="J50" s="3844"/>
      <c r="K50" s="3844"/>
      <c r="L50" s="3844"/>
      <c r="M50" s="3844"/>
    </row>
    <row r="51" spans="2:13" ht="15.75">
      <c r="B51" s="3844"/>
      <c r="C51" s="3844"/>
      <c r="D51" s="3865" t="s">
        <v>5579</v>
      </c>
      <c r="E51" s="3853"/>
      <c r="F51" s="3844"/>
      <c r="G51" s="3844"/>
      <c r="H51" s="3844"/>
      <c r="I51" s="3844"/>
      <c r="J51" s="3844"/>
      <c r="K51" s="3844"/>
      <c r="L51" s="3844"/>
      <c r="M51" s="3844"/>
    </row>
    <row r="52" spans="2:13" ht="15.75">
      <c r="B52" s="3844"/>
      <c r="C52" s="3853"/>
      <c r="D52" s="3866" t="s">
        <v>5580</v>
      </c>
      <c r="E52" s="3844"/>
      <c r="F52" s="3844"/>
      <c r="G52" s="3844"/>
      <c r="H52" s="3844"/>
      <c r="I52" s="3844"/>
      <c r="J52" s="3844"/>
      <c r="K52" s="3844"/>
      <c r="L52" s="3844"/>
      <c r="M52" s="3844"/>
    </row>
    <row r="53" spans="2:13">
      <c r="B53" s="3844"/>
      <c r="C53" s="3844"/>
      <c r="D53" s="3844"/>
      <c r="E53" s="3844"/>
      <c r="F53" s="3844"/>
      <c r="G53" s="3844"/>
      <c r="H53" s="3844"/>
      <c r="I53" s="3844"/>
      <c r="J53" s="3844"/>
      <c r="K53" s="3844"/>
      <c r="L53" s="3844"/>
      <c r="M53" s="3844"/>
    </row>
    <row r="54" spans="2:13" ht="15.75">
      <c r="B54" s="3865" t="s">
        <v>5581</v>
      </c>
      <c r="C54" s="3844"/>
      <c r="D54" s="3844"/>
      <c r="E54" s="3844"/>
      <c r="F54" s="3844"/>
      <c r="G54" s="3844"/>
      <c r="H54" s="3844"/>
      <c r="I54" s="3844"/>
      <c r="J54" s="3844"/>
      <c r="K54" s="3844"/>
      <c r="L54" s="3844"/>
      <c r="M54" s="3844"/>
    </row>
    <row r="55" spans="2:13">
      <c r="B55" s="3844"/>
      <c r="C55" s="3844"/>
      <c r="D55" s="3844"/>
      <c r="E55" s="3844"/>
      <c r="F55" s="3844"/>
      <c r="G55" s="3844"/>
      <c r="H55" s="3844"/>
      <c r="I55" s="3844"/>
      <c r="J55" s="3844"/>
      <c r="K55" s="3844"/>
      <c r="L55" s="3844"/>
      <c r="M55" s="3844"/>
    </row>
    <row r="56" spans="2:13" ht="15.75">
      <c r="B56" s="3865" t="s">
        <v>5582</v>
      </c>
      <c r="C56" s="3844"/>
      <c r="D56" s="3844"/>
      <c r="E56" s="3844"/>
      <c r="F56" s="3844"/>
      <c r="G56" s="3844"/>
      <c r="H56" s="3844"/>
      <c r="I56" s="3844"/>
      <c r="J56" s="3844"/>
      <c r="K56" s="3844"/>
      <c r="L56" s="3844"/>
      <c r="M56" s="3844"/>
    </row>
    <row r="59" spans="2:13">
      <c r="C59" s="3867" t="s">
        <v>5583</v>
      </c>
    </row>
    <row r="60" spans="2:13">
      <c r="C60" s="3867" t="s">
        <v>5584</v>
      </c>
    </row>
    <row r="61" spans="2:13">
      <c r="C61" s="3867" t="s">
        <v>5585</v>
      </c>
    </row>
    <row r="62" spans="2:13" ht="18.75">
      <c r="C62" s="3868"/>
      <c r="D62" s="2550"/>
      <c r="E62" s="2550"/>
    </row>
  </sheetData>
  <mergeCells count="30">
    <mergeCell ref="C39:D39"/>
    <mergeCell ref="G41:K42"/>
    <mergeCell ref="C32:D32"/>
    <mergeCell ref="E32:F32"/>
    <mergeCell ref="K32:L32"/>
    <mergeCell ref="B35:C35"/>
    <mergeCell ref="H35:I35"/>
    <mergeCell ref="H37:I37"/>
    <mergeCell ref="C30:D30"/>
    <mergeCell ref="E30:F30"/>
    <mergeCell ref="H30:I30"/>
    <mergeCell ref="K14:M14"/>
    <mergeCell ref="K17:M17"/>
    <mergeCell ref="G19:H19"/>
    <mergeCell ref="B20:C20"/>
    <mergeCell ref="H20:I20"/>
    <mergeCell ref="C22:F23"/>
    <mergeCell ref="J23:M24"/>
    <mergeCell ref="B25:C25"/>
    <mergeCell ref="H26:I26"/>
    <mergeCell ref="C27:E27"/>
    <mergeCell ref="F27:H27"/>
    <mergeCell ref="K28:M28"/>
    <mergeCell ref="C12:D13"/>
    <mergeCell ref="F12:G13"/>
    <mergeCell ref="D2:F3"/>
    <mergeCell ref="K2:M3"/>
    <mergeCell ref="C7:D9"/>
    <mergeCell ref="F7:H8"/>
    <mergeCell ref="K9:M11"/>
  </mergeCells>
  <pageMargins left="0.17" right="0.17" top="0.66" bottom="0.14000000000000001" header="0.17" footer="0.12"/>
  <pageSetup paperSize="9" orientation="landscape" r:id="rId1"/>
  <headerFooter alignWithMargins="0">
    <oddHeader>&amp;C&amp;"Comic Sans MS,Normal"&amp;18ARBRE DECISIONNEL POUR LE REMPLACEMENT DU PERSONNEL SOIGNANT</oddHeader>
    <oddFooter>&amp;R&amp;D</oddFooter>
  </headerFooter>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0AA955-8563-4BE7-AE82-8993EDBAA312}">
  <dimension ref="A1:IV244"/>
  <sheetViews>
    <sheetView zoomScaleNormal="100" workbookViewId="0">
      <selection activeCell="M13" sqref="M13"/>
    </sheetView>
  </sheetViews>
  <sheetFormatPr baseColWidth="10" defaultRowHeight="18.75"/>
  <cols>
    <col min="1" max="1" width="1.42578125" style="2522" customWidth="1"/>
    <col min="2" max="2" width="24.140625" style="3156" customWidth="1"/>
    <col min="3" max="3" width="21.85546875" style="2522" customWidth="1"/>
    <col min="4" max="4" width="12.85546875" style="3157" customWidth="1"/>
    <col min="5" max="5" width="20.140625" style="2522" customWidth="1"/>
    <col min="6" max="6" width="15.7109375" style="2522" customWidth="1"/>
    <col min="7" max="7" width="16" style="2522" customWidth="1"/>
    <col min="8" max="8" width="22.5703125" style="2522" customWidth="1"/>
    <col min="9" max="9" width="25" style="2522" customWidth="1"/>
    <col min="10" max="10" width="23.85546875" style="2522" customWidth="1"/>
    <col min="11" max="16384" width="11.42578125" style="2522"/>
  </cols>
  <sheetData>
    <row r="1" spans="1:256" ht="9.75" customHeight="1" thickBot="1"/>
    <row r="2" spans="1:256" ht="15" customHeight="1">
      <c r="B2" s="7860" t="s">
        <v>2013</v>
      </c>
      <c r="C2" s="7861"/>
      <c r="D2" s="7864" t="s">
        <v>4777</v>
      </c>
      <c r="E2" s="7865"/>
      <c r="F2" s="7865"/>
      <c r="G2" s="7865"/>
      <c r="H2" s="7866"/>
      <c r="I2" s="7870" t="s">
        <v>2</v>
      </c>
      <c r="J2" s="7871"/>
      <c r="K2" s="2527"/>
      <c r="FR2" s="2527"/>
      <c r="FS2" s="2527"/>
      <c r="FT2" s="2527"/>
      <c r="FU2" s="2527"/>
      <c r="FV2" s="2527"/>
      <c r="FW2" s="2527"/>
      <c r="FX2" s="2527"/>
      <c r="FY2" s="2527"/>
      <c r="FZ2" s="2527"/>
      <c r="GA2" s="2527"/>
      <c r="GB2" s="2527"/>
      <c r="GC2" s="2527"/>
      <c r="GD2" s="2527"/>
      <c r="GE2" s="2527"/>
      <c r="GF2" s="2527"/>
      <c r="GG2" s="2527"/>
      <c r="GH2" s="2527"/>
      <c r="GI2" s="2527"/>
      <c r="GJ2" s="2527"/>
      <c r="GK2" s="2527"/>
      <c r="GL2" s="2527"/>
      <c r="GM2" s="2527"/>
      <c r="GN2" s="2527"/>
      <c r="GO2" s="2527"/>
    </row>
    <row r="3" spans="1:256" ht="15" customHeight="1">
      <c r="B3" s="7862"/>
      <c r="C3" s="7863"/>
      <c r="D3" s="7867"/>
      <c r="E3" s="7868"/>
      <c r="F3" s="7868"/>
      <c r="G3" s="7868"/>
      <c r="H3" s="7869"/>
      <c r="I3" s="7872" t="s">
        <v>4778</v>
      </c>
      <c r="J3" s="7873"/>
      <c r="K3" s="2527"/>
      <c r="L3" s="5091" t="s">
        <v>6538</v>
      </c>
      <c r="FR3" s="2527"/>
      <c r="FS3" s="2527"/>
      <c r="FT3" s="2527"/>
      <c r="FU3" s="2527"/>
      <c r="FV3" s="2527"/>
      <c r="FW3" s="2527"/>
      <c r="FX3" s="2527"/>
      <c r="FY3" s="2527"/>
      <c r="FZ3" s="2527"/>
      <c r="GA3" s="2527"/>
      <c r="GB3" s="2527"/>
      <c r="GC3" s="2527"/>
      <c r="GD3" s="2527"/>
      <c r="GE3" s="2527"/>
      <c r="GF3" s="2527"/>
      <c r="GG3" s="2527"/>
      <c r="GH3" s="2527"/>
      <c r="GI3" s="2527"/>
      <c r="GJ3" s="2527"/>
      <c r="GK3" s="2527"/>
      <c r="GL3" s="2527"/>
      <c r="GM3" s="2527"/>
      <c r="GN3" s="2527"/>
      <c r="GO3" s="2527"/>
    </row>
    <row r="4" spans="1:256" ht="15" customHeight="1">
      <c r="B4" s="7862"/>
      <c r="C4" s="7863"/>
      <c r="D4" s="7867"/>
      <c r="E4" s="7868"/>
      <c r="F4" s="7868"/>
      <c r="G4" s="7868"/>
      <c r="H4" s="7869"/>
      <c r="I4" s="7874" t="s">
        <v>4779</v>
      </c>
      <c r="J4" s="7875"/>
      <c r="K4" s="2527"/>
      <c r="FR4" s="2527"/>
      <c r="FS4" s="2527"/>
      <c r="FT4" s="2527"/>
      <c r="FU4" s="2527"/>
      <c r="FV4" s="2527"/>
      <c r="FW4" s="2527"/>
      <c r="FX4" s="2527"/>
      <c r="FY4" s="2527"/>
      <c r="FZ4" s="2527"/>
      <c r="GA4" s="2527"/>
      <c r="GB4" s="2527"/>
      <c r="GC4" s="2527"/>
      <c r="GD4" s="2527"/>
      <c r="GE4" s="2527"/>
      <c r="GF4" s="2527"/>
      <c r="GG4" s="2527"/>
      <c r="GH4" s="2527"/>
      <c r="GI4" s="2527"/>
      <c r="GJ4" s="2527"/>
      <c r="GK4" s="2527"/>
      <c r="GL4" s="2527"/>
      <c r="GM4" s="2527"/>
      <c r="GN4" s="2527"/>
      <c r="GO4" s="2527"/>
    </row>
    <row r="5" spans="1:256" ht="15" customHeight="1">
      <c r="B5" s="7862"/>
      <c r="C5" s="7863"/>
      <c r="D5" s="7867" t="s">
        <v>4780</v>
      </c>
      <c r="E5" s="7868"/>
      <c r="F5" s="7868"/>
      <c r="G5" s="7868"/>
      <c r="H5" s="7869"/>
      <c r="I5" s="7879" t="s">
        <v>50</v>
      </c>
      <c r="J5" s="7880"/>
      <c r="K5" s="2527"/>
      <c r="FR5" s="2527"/>
      <c r="FS5" s="2527"/>
      <c r="FT5" s="2527"/>
      <c r="FU5" s="2527"/>
      <c r="FV5" s="2527"/>
      <c r="FW5" s="2527"/>
      <c r="FX5" s="2527"/>
      <c r="FY5" s="2527"/>
      <c r="FZ5" s="2527"/>
      <c r="GA5" s="2527"/>
      <c r="GB5" s="2527"/>
      <c r="GC5" s="2527"/>
      <c r="GD5" s="2527"/>
      <c r="GE5" s="2527"/>
      <c r="GF5" s="2527"/>
      <c r="GG5" s="2527"/>
      <c r="GH5" s="2527"/>
      <c r="GI5" s="2527"/>
      <c r="GJ5" s="2527"/>
      <c r="GK5" s="2527"/>
      <c r="GL5" s="2527"/>
      <c r="GM5" s="2527"/>
      <c r="GN5" s="2527"/>
      <c r="GO5" s="2527"/>
    </row>
    <row r="6" spans="1:256" ht="15" customHeight="1">
      <c r="B6" s="7862"/>
      <c r="C6" s="7863"/>
      <c r="D6" s="7876"/>
      <c r="E6" s="7877"/>
      <c r="F6" s="7877"/>
      <c r="G6" s="7877"/>
      <c r="H6" s="7878"/>
      <c r="I6" s="7881" t="s">
        <v>51</v>
      </c>
      <c r="J6" s="7882"/>
      <c r="K6" s="2527"/>
      <c r="FR6" s="2527"/>
      <c r="FS6" s="2527"/>
      <c r="FT6" s="2527"/>
      <c r="FU6" s="2527"/>
      <c r="FV6" s="2527"/>
      <c r="FW6" s="2527"/>
      <c r="FX6" s="2527"/>
      <c r="FY6" s="2527"/>
      <c r="FZ6" s="2527"/>
      <c r="GA6" s="2527"/>
      <c r="GB6" s="2527"/>
      <c r="GC6" s="2527"/>
      <c r="GD6" s="2527"/>
      <c r="GE6" s="2527"/>
      <c r="GF6" s="2527"/>
      <c r="GG6" s="2527"/>
      <c r="GH6" s="2527"/>
      <c r="GI6" s="2527"/>
      <c r="GJ6" s="2527"/>
      <c r="GK6" s="2527"/>
      <c r="GL6" s="2527"/>
      <c r="GM6" s="2527"/>
      <c r="GN6" s="2527"/>
      <c r="GO6" s="2527"/>
    </row>
    <row r="7" spans="1:256" ht="15" customHeight="1">
      <c r="B7" s="3158" t="s">
        <v>1369</v>
      </c>
      <c r="C7" s="3159" t="s">
        <v>4781</v>
      </c>
      <c r="D7" s="3159"/>
      <c r="E7" s="3159"/>
      <c r="F7" s="3159"/>
      <c r="G7" s="3159"/>
      <c r="H7" s="3159"/>
      <c r="I7" s="3159"/>
      <c r="J7" s="3160"/>
      <c r="K7" s="2527"/>
      <c r="FR7" s="2527"/>
      <c r="FS7" s="2527"/>
      <c r="FT7" s="2527"/>
      <c r="FU7" s="2527"/>
      <c r="FV7" s="2527"/>
      <c r="FW7" s="2527"/>
      <c r="FX7" s="2527"/>
      <c r="FY7" s="2527"/>
      <c r="FZ7" s="2527"/>
      <c r="GA7" s="2527"/>
      <c r="GB7" s="2527"/>
      <c r="GC7" s="2527"/>
      <c r="GD7" s="2527"/>
      <c r="GE7" s="2527"/>
      <c r="GF7" s="2527"/>
      <c r="GG7" s="2527"/>
      <c r="GH7" s="2527"/>
      <c r="GI7" s="2527"/>
      <c r="GJ7" s="2527"/>
      <c r="GK7" s="2527"/>
      <c r="GL7" s="2527"/>
      <c r="GM7" s="2527"/>
      <c r="GN7" s="2527"/>
      <c r="GO7" s="2527"/>
    </row>
    <row r="8" spans="1:256" ht="15" customHeight="1" thickBot="1">
      <c r="B8" s="3161" t="s">
        <v>52</v>
      </c>
      <c r="C8" s="3162" t="str">
        <f ca="1">CELL("nomfichier")</f>
        <v>D:\Données\1.UPRT\0-UPRT.fait\1-UPRT.FR-SITE-WEB\ff-fiches-fabrications\ff.fiches.fabrication.2023\ffr.restaurant.2023\[S_SOYEZ.CREATIFS.xlsx]Divers</v>
      </c>
      <c r="D8" s="3163"/>
      <c r="E8" s="3163"/>
      <c r="F8" s="3163"/>
      <c r="G8" s="3163"/>
      <c r="H8" s="3163"/>
      <c r="I8" s="3163"/>
      <c r="J8" s="3164"/>
      <c r="K8" s="2527" t="s">
        <v>53</v>
      </c>
      <c r="FR8" s="2527"/>
      <c r="FS8" s="2527"/>
      <c r="FT8" s="2527"/>
      <c r="FU8" s="2527"/>
      <c r="FV8" s="2527"/>
      <c r="FW8" s="2527"/>
      <c r="FX8" s="2527"/>
      <c r="FY8" s="2527"/>
      <c r="FZ8" s="2527"/>
      <c r="GA8" s="2527"/>
      <c r="GB8" s="2527"/>
      <c r="GC8" s="2527"/>
      <c r="GD8" s="2527"/>
      <c r="GE8" s="2527"/>
      <c r="GF8" s="2527"/>
      <c r="GG8" s="2527"/>
      <c r="GH8" s="2527"/>
      <c r="GI8" s="2527"/>
      <c r="GJ8" s="2527"/>
      <c r="GK8" s="2527"/>
      <c r="GL8" s="2527"/>
      <c r="GM8" s="2527"/>
      <c r="GN8" s="2527"/>
      <c r="GO8" s="2527"/>
    </row>
    <row r="9" spans="1:256" s="2527" customFormat="1" ht="13.5" customHeight="1">
      <c r="A9" s="2522"/>
      <c r="B9" s="3165" t="s">
        <v>4782</v>
      </c>
      <c r="C9" s="2883"/>
      <c r="D9" s="2883"/>
      <c r="E9" s="3166"/>
      <c r="F9" s="3166"/>
      <c r="G9" s="3166"/>
      <c r="H9" s="3166"/>
      <c r="I9" s="3166"/>
      <c r="J9" s="3166"/>
      <c r="L9" s="2522"/>
      <c r="M9" s="2522"/>
      <c r="N9" s="2522"/>
      <c r="O9" s="2522"/>
      <c r="P9" s="2522"/>
      <c r="Q9" s="2522"/>
      <c r="R9" s="2522"/>
      <c r="S9" s="2522"/>
      <c r="T9" s="2522"/>
      <c r="U9" s="2522"/>
      <c r="V9" s="2522"/>
      <c r="W9" s="2522"/>
      <c r="X9" s="2522"/>
      <c r="Y9" s="2522"/>
      <c r="Z9" s="2522"/>
      <c r="AA9" s="2522"/>
      <c r="AB9" s="2522"/>
      <c r="AC9" s="2522"/>
      <c r="AD9" s="2522"/>
      <c r="AE9" s="2522"/>
      <c r="AF9" s="2522"/>
      <c r="AG9" s="2522"/>
      <c r="AH9" s="2522"/>
      <c r="AI9" s="2522"/>
      <c r="AJ9" s="2522"/>
      <c r="AK9" s="2522"/>
      <c r="AL9" s="2522"/>
      <c r="AM9" s="2522"/>
      <c r="AN9" s="2522"/>
      <c r="AO9" s="2522"/>
      <c r="AP9" s="2522"/>
      <c r="AQ9" s="2522"/>
      <c r="AR9" s="2522"/>
      <c r="AS9" s="2522"/>
      <c r="AT9" s="2522"/>
      <c r="AU9" s="2522"/>
      <c r="AV9" s="2522"/>
      <c r="AW9" s="2522"/>
      <c r="AX9" s="2522"/>
      <c r="AY9" s="2522"/>
      <c r="AZ9" s="2522"/>
      <c r="BA9" s="2522"/>
      <c r="BB9" s="2522"/>
      <c r="BC9" s="2522"/>
      <c r="BD9" s="2522"/>
      <c r="BE9" s="2522"/>
      <c r="BF9" s="2522"/>
      <c r="BG9" s="2522"/>
      <c r="BH9" s="2522"/>
      <c r="BI9" s="2522"/>
      <c r="BJ9" s="2522"/>
      <c r="BK9" s="2522"/>
      <c r="BL9" s="2522"/>
      <c r="BM9" s="2522"/>
      <c r="BN9" s="2522"/>
      <c r="BO9" s="2522"/>
      <c r="BP9" s="2522"/>
      <c r="BQ9" s="2522"/>
      <c r="BR9" s="2522"/>
      <c r="BS9" s="2522"/>
      <c r="BT9" s="2522"/>
      <c r="BU9" s="2522"/>
      <c r="BV9" s="2522"/>
      <c r="BW9" s="2522"/>
      <c r="BX9" s="2522"/>
      <c r="BY9" s="2522"/>
      <c r="BZ9" s="2522"/>
      <c r="CA9" s="2522"/>
      <c r="CB9" s="2522"/>
      <c r="CC9" s="2522"/>
      <c r="CD9" s="2522"/>
      <c r="CE9" s="2522"/>
      <c r="CF9" s="2522"/>
      <c r="CG9" s="2522"/>
      <c r="CH9" s="2522"/>
      <c r="CI9" s="2522"/>
      <c r="CJ9" s="2522"/>
      <c r="CK9" s="2522"/>
      <c r="CL9" s="2522"/>
      <c r="CM9" s="2522"/>
      <c r="CN9" s="2522"/>
      <c r="CO9" s="2522"/>
      <c r="CP9" s="2522"/>
      <c r="CQ9" s="2522"/>
      <c r="CR9" s="2522"/>
      <c r="CS9" s="2522"/>
      <c r="CT9" s="2522"/>
      <c r="CU9" s="2522"/>
      <c r="CV9" s="2522"/>
      <c r="CW9" s="2522"/>
      <c r="CX9" s="2522"/>
      <c r="CY9" s="2522"/>
      <c r="CZ9" s="2522"/>
      <c r="DA9" s="2522"/>
      <c r="DB9" s="2522"/>
      <c r="DC9" s="2522"/>
      <c r="DD9" s="2522"/>
      <c r="DE9" s="2522"/>
      <c r="DF9" s="2522"/>
      <c r="DG9" s="2522"/>
      <c r="DH9" s="2522"/>
      <c r="DI9" s="2522"/>
      <c r="DJ9" s="2522"/>
      <c r="DK9" s="2522"/>
      <c r="DL9" s="2522"/>
      <c r="DM9" s="2522"/>
      <c r="DN9" s="2522"/>
      <c r="DO9" s="2522"/>
      <c r="DP9" s="2522"/>
      <c r="DQ9" s="2522"/>
      <c r="DR9" s="2522"/>
      <c r="DS9" s="2522"/>
      <c r="DT9" s="2522"/>
      <c r="DU9" s="2522"/>
      <c r="DV9" s="2522"/>
      <c r="DW9" s="2522"/>
      <c r="DX9" s="2522"/>
      <c r="DY9" s="2522"/>
      <c r="DZ9" s="2522"/>
      <c r="EA9" s="2522"/>
      <c r="EB9" s="2522"/>
      <c r="EC9" s="2522"/>
      <c r="ED9" s="2522"/>
      <c r="EE9" s="2522"/>
      <c r="EF9" s="2522"/>
      <c r="EG9" s="2522"/>
      <c r="EH9" s="2522"/>
      <c r="EI9" s="2522"/>
      <c r="EJ9" s="2522"/>
      <c r="EK9" s="2522"/>
      <c r="EL9" s="2522"/>
      <c r="EM9" s="2522"/>
      <c r="EN9" s="2522"/>
      <c r="EO9" s="2522"/>
      <c r="EP9" s="2522"/>
      <c r="EQ9" s="2522"/>
      <c r="ER9" s="2522"/>
      <c r="ES9" s="2522"/>
      <c r="ET9" s="2522"/>
      <c r="EU9" s="2522"/>
      <c r="EV9" s="2522"/>
      <c r="EW9" s="2522"/>
      <c r="EX9" s="2522"/>
      <c r="EY9" s="2522"/>
      <c r="EZ9" s="2522"/>
      <c r="FA9" s="2522"/>
      <c r="FB9" s="2522"/>
      <c r="FC9" s="2522"/>
      <c r="FD9" s="2522"/>
      <c r="FE9" s="2522"/>
      <c r="FF9" s="2522"/>
      <c r="FG9" s="2522"/>
      <c r="FH9" s="2522"/>
      <c r="FI9" s="2522"/>
      <c r="FJ9" s="2522"/>
      <c r="FK9" s="2522"/>
      <c r="FL9" s="2522"/>
      <c r="FM9" s="2522"/>
      <c r="FN9" s="2522"/>
      <c r="FO9" s="2522"/>
      <c r="FP9" s="2522"/>
      <c r="FQ9" s="2522"/>
      <c r="FR9" s="2522"/>
      <c r="FS9" s="2522"/>
      <c r="FT9" s="2522"/>
      <c r="FU9" s="2522"/>
      <c r="FV9" s="2522"/>
      <c r="FW9" s="2522"/>
      <c r="FX9" s="2522"/>
      <c r="FY9" s="2522"/>
      <c r="FZ9" s="2522"/>
      <c r="GA9" s="2522"/>
      <c r="GB9" s="2522"/>
      <c r="GC9" s="2522"/>
      <c r="GD9" s="2522"/>
      <c r="GE9" s="2522"/>
      <c r="GF9" s="2522"/>
      <c r="GG9" s="2522"/>
      <c r="GH9" s="2522"/>
      <c r="GI9" s="2522"/>
      <c r="GJ9" s="2522"/>
      <c r="GK9" s="2522"/>
      <c r="GL9" s="2522"/>
      <c r="GM9" s="2522"/>
      <c r="GN9" s="2522"/>
      <c r="GO9" s="2522"/>
      <c r="GP9" s="2522"/>
      <c r="GQ9" s="2522"/>
      <c r="GR9" s="2522"/>
      <c r="GS9" s="2522"/>
      <c r="GT9" s="2522"/>
      <c r="GU9" s="2522"/>
      <c r="GV9" s="2522"/>
      <c r="GW9" s="2522"/>
      <c r="GX9" s="2522"/>
      <c r="GY9" s="2522"/>
      <c r="GZ9" s="2522"/>
      <c r="HA9" s="2522"/>
      <c r="HB9" s="2522"/>
      <c r="HC9" s="2522"/>
      <c r="HD9" s="2522"/>
      <c r="HE9" s="2522"/>
      <c r="HF9" s="2522"/>
      <c r="HG9" s="2522"/>
      <c r="HH9" s="2522"/>
      <c r="HI9" s="2522"/>
      <c r="HJ9" s="2522"/>
      <c r="HK9" s="2522"/>
      <c r="HL9" s="2522"/>
      <c r="HM9" s="2522"/>
      <c r="HN9" s="2522"/>
      <c r="HO9" s="2522"/>
      <c r="HP9" s="2522"/>
      <c r="HQ9" s="2522"/>
      <c r="HR9" s="2522"/>
      <c r="HS9" s="2522"/>
      <c r="HT9" s="2522"/>
      <c r="HU9" s="2522"/>
      <c r="HV9" s="2522"/>
      <c r="HW9" s="2522"/>
      <c r="HX9" s="2522"/>
      <c r="HY9" s="2522"/>
      <c r="HZ9" s="2522"/>
      <c r="IA9" s="2522"/>
      <c r="IB9" s="2522"/>
      <c r="IC9" s="2522"/>
      <c r="ID9" s="2522"/>
      <c r="IE9" s="2522"/>
      <c r="IF9" s="2522"/>
      <c r="IG9" s="2522"/>
      <c r="IH9" s="2522"/>
      <c r="II9" s="2522"/>
      <c r="IJ9" s="2522"/>
      <c r="IK9" s="2522"/>
      <c r="IL9" s="2522"/>
      <c r="IM9" s="2522"/>
      <c r="IN9" s="2522"/>
      <c r="IO9" s="2522"/>
      <c r="IP9" s="2522"/>
      <c r="IQ9" s="2522"/>
      <c r="IR9" s="2522"/>
      <c r="IS9" s="2522"/>
      <c r="IT9" s="2522"/>
    </row>
    <row r="10" spans="1:256" ht="9.75" customHeight="1"/>
    <row r="11" spans="1:256" ht="26.1" customHeight="1">
      <c r="B11" s="3167" t="s">
        <v>4783</v>
      </c>
      <c r="C11" s="2527"/>
      <c r="D11" s="3168"/>
      <c r="E11" s="2527"/>
      <c r="F11" s="2527"/>
      <c r="G11" s="2527"/>
      <c r="H11" s="2527"/>
      <c r="I11" s="2527"/>
      <c r="J11" s="3169" t="s">
        <v>4784</v>
      </c>
    </row>
    <row r="12" spans="1:256" s="2527" customFormat="1" ht="13.5" customHeight="1">
      <c r="B12" s="3156"/>
      <c r="C12" s="2522"/>
      <c r="D12" s="3157"/>
      <c r="E12" s="2522"/>
      <c r="F12" s="2522"/>
      <c r="G12" s="2522"/>
      <c r="H12" s="2522"/>
      <c r="I12" s="2522"/>
      <c r="J12" s="2522"/>
    </row>
    <row r="13" spans="1:256" ht="30" customHeight="1">
      <c r="A13" s="2527"/>
      <c r="B13" s="3170" t="s">
        <v>4785</v>
      </c>
      <c r="C13" s="3170" t="s">
        <v>4786</v>
      </c>
      <c r="D13" s="3170" t="s">
        <v>4787</v>
      </c>
      <c r="E13" s="3170" t="s">
        <v>4788</v>
      </c>
      <c r="F13" s="3170" t="s">
        <v>4789</v>
      </c>
      <c r="G13" s="3170" t="s">
        <v>4790</v>
      </c>
      <c r="H13" s="3170" t="s">
        <v>4791</v>
      </c>
      <c r="I13" s="3170" t="s">
        <v>4792</v>
      </c>
      <c r="J13" s="3170" t="s">
        <v>4793</v>
      </c>
      <c r="K13" s="2527"/>
      <c r="L13" s="2527"/>
      <c r="M13" s="2527"/>
      <c r="N13" s="2527"/>
      <c r="O13" s="2527"/>
      <c r="P13" s="2527"/>
      <c r="Q13" s="2527"/>
      <c r="R13" s="2527"/>
      <c r="S13" s="2527"/>
      <c r="T13" s="2527"/>
      <c r="U13" s="2527"/>
      <c r="V13" s="2527"/>
      <c r="W13" s="2527"/>
      <c r="X13" s="2527"/>
      <c r="Y13" s="2527"/>
      <c r="Z13" s="2527"/>
      <c r="AA13" s="2527"/>
      <c r="AB13" s="2527"/>
      <c r="AC13" s="2527"/>
      <c r="AD13" s="2527"/>
      <c r="AE13" s="2527"/>
      <c r="AF13" s="2527"/>
      <c r="AG13" s="2527"/>
      <c r="AH13" s="2527"/>
      <c r="AI13" s="2527"/>
      <c r="AJ13" s="2527"/>
      <c r="AK13" s="2527"/>
      <c r="AL13" s="2527"/>
      <c r="AM13" s="2527"/>
      <c r="AN13" s="2527"/>
      <c r="AO13" s="2527"/>
      <c r="AP13" s="2527"/>
      <c r="AQ13" s="2527"/>
      <c r="AR13" s="2527"/>
      <c r="AS13" s="2527"/>
      <c r="AT13" s="2527"/>
      <c r="AU13" s="2527"/>
      <c r="AV13" s="2527"/>
      <c r="AW13" s="2527"/>
      <c r="AX13" s="2527"/>
      <c r="AY13" s="2527"/>
      <c r="AZ13" s="2527"/>
      <c r="BA13" s="2527"/>
      <c r="BB13" s="2527"/>
      <c r="BC13" s="2527"/>
      <c r="BD13" s="2527"/>
      <c r="BE13" s="2527"/>
      <c r="BF13" s="2527"/>
      <c r="BG13" s="2527"/>
      <c r="BH13" s="2527"/>
      <c r="BI13" s="2527"/>
      <c r="BJ13" s="2527"/>
      <c r="BK13" s="2527"/>
      <c r="BL13" s="2527"/>
      <c r="BM13" s="2527"/>
      <c r="BN13" s="2527"/>
      <c r="BO13" s="2527"/>
      <c r="BP13" s="2527"/>
      <c r="BQ13" s="2527"/>
      <c r="BR13" s="2527"/>
      <c r="BS13" s="2527"/>
      <c r="BT13" s="2527"/>
      <c r="BU13" s="2527"/>
      <c r="BV13" s="2527"/>
      <c r="BW13" s="2527"/>
      <c r="BX13" s="2527"/>
      <c r="BY13" s="2527"/>
      <c r="BZ13" s="2527"/>
      <c r="CA13" s="2527"/>
      <c r="CB13" s="2527"/>
      <c r="CC13" s="2527"/>
      <c r="CD13" s="2527"/>
      <c r="CE13" s="2527"/>
      <c r="CF13" s="2527"/>
      <c r="CG13" s="2527"/>
      <c r="CH13" s="2527"/>
      <c r="CI13" s="2527"/>
      <c r="CJ13" s="2527"/>
      <c r="CK13" s="2527"/>
      <c r="CL13" s="2527"/>
      <c r="CM13" s="2527"/>
      <c r="CN13" s="2527"/>
      <c r="CO13" s="2527"/>
      <c r="CP13" s="2527"/>
      <c r="CQ13" s="2527"/>
      <c r="CR13" s="2527"/>
      <c r="CS13" s="2527"/>
      <c r="CT13" s="2527"/>
      <c r="CU13" s="2527"/>
      <c r="CV13" s="2527"/>
      <c r="CW13" s="2527"/>
      <c r="CX13" s="2527"/>
      <c r="CY13" s="2527"/>
      <c r="CZ13" s="2527"/>
      <c r="DA13" s="2527"/>
      <c r="DB13" s="2527"/>
      <c r="DC13" s="2527"/>
      <c r="DD13" s="2527"/>
      <c r="DE13" s="2527"/>
      <c r="DF13" s="2527"/>
      <c r="DG13" s="2527"/>
      <c r="DH13" s="2527"/>
      <c r="DI13" s="2527"/>
      <c r="DJ13" s="2527"/>
      <c r="DK13" s="2527"/>
      <c r="DL13" s="2527"/>
      <c r="DM13" s="2527"/>
      <c r="DN13" s="2527"/>
      <c r="DO13" s="2527"/>
      <c r="DP13" s="2527"/>
      <c r="DQ13" s="2527"/>
      <c r="DR13" s="2527"/>
      <c r="DS13" s="2527"/>
      <c r="DT13" s="2527"/>
      <c r="DU13" s="2527"/>
      <c r="DV13" s="2527"/>
      <c r="DW13" s="2527"/>
      <c r="DX13" s="2527"/>
      <c r="DY13" s="2527"/>
      <c r="DZ13" s="2527"/>
      <c r="EA13" s="2527"/>
      <c r="EB13" s="2527"/>
      <c r="EC13" s="2527"/>
      <c r="ED13" s="2527"/>
      <c r="EE13" s="2527"/>
      <c r="EF13" s="2527"/>
      <c r="EG13" s="2527"/>
      <c r="EH13" s="2527"/>
      <c r="EI13" s="2527"/>
      <c r="EJ13" s="2527"/>
      <c r="EK13" s="2527"/>
      <c r="EL13" s="2527"/>
      <c r="EM13" s="2527"/>
      <c r="EN13" s="2527"/>
      <c r="EO13" s="2527"/>
      <c r="EP13" s="2527"/>
      <c r="EQ13" s="2527"/>
      <c r="ER13" s="2527"/>
      <c r="ES13" s="2527"/>
      <c r="ET13" s="2527"/>
      <c r="EU13" s="2527"/>
      <c r="EV13" s="2527"/>
      <c r="EW13" s="2527"/>
      <c r="EX13" s="2527"/>
      <c r="EY13" s="2527"/>
      <c r="EZ13" s="2527"/>
      <c r="FA13" s="2527"/>
      <c r="FB13" s="2527"/>
      <c r="FC13" s="2527"/>
      <c r="FD13" s="2527"/>
      <c r="FE13" s="2527"/>
      <c r="FF13" s="2527"/>
      <c r="FG13" s="2527"/>
      <c r="FH13" s="2527"/>
      <c r="FI13" s="2527"/>
      <c r="FJ13" s="2527"/>
      <c r="FK13" s="2527"/>
      <c r="FL13" s="2527"/>
      <c r="FM13" s="2527"/>
      <c r="FN13" s="2527"/>
      <c r="FO13" s="2527"/>
      <c r="FP13" s="2527"/>
      <c r="FQ13" s="2527"/>
      <c r="FR13" s="2527"/>
      <c r="FS13" s="2527"/>
      <c r="FT13" s="2527"/>
      <c r="FU13" s="2527"/>
      <c r="FV13" s="2527"/>
      <c r="FW13" s="2527"/>
      <c r="FX13" s="2527"/>
      <c r="FY13" s="2527"/>
      <c r="FZ13" s="2527"/>
      <c r="GA13" s="2527"/>
      <c r="GB13" s="2527"/>
      <c r="GC13" s="2527"/>
      <c r="GD13" s="2527"/>
      <c r="GE13" s="2527"/>
      <c r="GF13" s="2527"/>
      <c r="GG13" s="2527"/>
      <c r="GH13" s="2527"/>
      <c r="GI13" s="2527"/>
      <c r="GJ13" s="2527"/>
      <c r="GK13" s="2527"/>
      <c r="GL13" s="2527"/>
      <c r="GM13" s="2527"/>
      <c r="GN13" s="2527"/>
      <c r="GO13" s="2527"/>
      <c r="GP13" s="2527"/>
      <c r="GQ13" s="2527"/>
      <c r="GR13" s="2527"/>
      <c r="GS13" s="2527"/>
      <c r="GT13" s="2527"/>
      <c r="GU13" s="2527"/>
      <c r="GV13" s="2527"/>
      <c r="GW13" s="2527"/>
      <c r="GX13" s="2527"/>
      <c r="GY13" s="2527"/>
      <c r="GZ13" s="2527"/>
      <c r="HA13" s="2527"/>
      <c r="HB13" s="2527"/>
      <c r="HC13" s="2527"/>
      <c r="HD13" s="2527"/>
      <c r="HE13" s="2527"/>
      <c r="HF13" s="2527"/>
      <c r="HG13" s="2527"/>
      <c r="HH13" s="2527"/>
      <c r="HI13" s="2527"/>
      <c r="HJ13" s="2527"/>
      <c r="HK13" s="2527"/>
      <c r="HL13" s="2527"/>
      <c r="HM13" s="2527"/>
      <c r="HN13" s="2527"/>
      <c r="HO13" s="2527"/>
      <c r="HP13" s="2527"/>
      <c r="HQ13" s="2527"/>
      <c r="HR13" s="2527"/>
      <c r="HS13" s="2527"/>
      <c r="HT13" s="2527"/>
      <c r="HU13" s="2527"/>
      <c r="HV13" s="2527"/>
      <c r="HW13" s="2527"/>
      <c r="HX13" s="2527"/>
      <c r="HY13" s="2527"/>
      <c r="HZ13" s="2527"/>
      <c r="IA13" s="2527"/>
      <c r="IB13" s="2527"/>
      <c r="IC13" s="2527"/>
      <c r="ID13" s="2527"/>
      <c r="IE13" s="2527"/>
      <c r="IF13" s="2527"/>
      <c r="IG13" s="2527"/>
      <c r="IH13" s="2527"/>
      <c r="II13" s="2527"/>
      <c r="IJ13" s="2527"/>
      <c r="IK13" s="2527"/>
      <c r="IL13" s="2527"/>
      <c r="IM13" s="2527"/>
      <c r="IN13" s="2527"/>
      <c r="IO13" s="2527"/>
      <c r="IP13" s="2527"/>
      <c r="IQ13" s="2527"/>
      <c r="IR13" s="2527"/>
      <c r="IS13" s="2527"/>
      <c r="IT13" s="2527"/>
      <c r="IU13" s="2527"/>
      <c r="IV13" s="2527"/>
    </row>
    <row r="14" spans="1:256" s="2527" customFormat="1" ht="12.4" customHeight="1">
      <c r="B14" s="3171"/>
      <c r="D14" s="3168"/>
      <c r="K14" s="2522"/>
    </row>
    <row r="15" spans="1:256" s="2527" customFormat="1" ht="60.95" customHeight="1">
      <c r="B15" s="3172" t="s">
        <v>4794</v>
      </c>
      <c r="C15" s="3173" t="s">
        <v>4795</v>
      </c>
      <c r="D15" s="3174" t="s">
        <v>1376</v>
      </c>
      <c r="E15" s="3173" t="s">
        <v>4796</v>
      </c>
      <c r="F15" s="3173" t="s">
        <v>4797</v>
      </c>
      <c r="G15" s="3173" t="s">
        <v>4798</v>
      </c>
      <c r="H15" s="3173" t="s">
        <v>4799</v>
      </c>
      <c r="I15" s="3173" t="s">
        <v>4800</v>
      </c>
      <c r="J15" s="3173" t="s">
        <v>4801</v>
      </c>
      <c r="K15" s="2522"/>
    </row>
    <row r="16" spans="1:256" s="2527" customFormat="1" ht="16.149999999999999" customHeight="1">
      <c r="B16" s="2566"/>
      <c r="C16" s="2566"/>
      <c r="D16" s="2566"/>
      <c r="E16" s="2566"/>
      <c r="F16" s="2566"/>
      <c r="G16" s="2566"/>
      <c r="H16" s="2566"/>
      <c r="I16" s="2566"/>
      <c r="J16" s="2566"/>
      <c r="K16" s="2522"/>
    </row>
    <row r="17" spans="1:256" s="2527" customFormat="1" ht="26.1" customHeight="1">
      <c r="B17" s="3167" t="s">
        <v>4802</v>
      </c>
      <c r="D17" s="3168"/>
      <c r="J17" s="3175" t="s">
        <v>4787</v>
      </c>
      <c r="K17" s="2522"/>
    </row>
    <row r="18" spans="1:256" s="2527" customFormat="1" ht="13.5" customHeight="1">
      <c r="B18" s="3156"/>
      <c r="C18" s="2522"/>
      <c r="D18" s="3157"/>
      <c r="E18" s="2522"/>
      <c r="F18" s="2522"/>
      <c r="G18" s="2522"/>
      <c r="H18" s="2522"/>
      <c r="I18" s="2522"/>
      <c r="J18" s="2522"/>
    </row>
    <row r="19" spans="1:256" ht="30" customHeight="1">
      <c r="A19" s="2527"/>
      <c r="B19" s="3170" t="s">
        <v>4785</v>
      </c>
      <c r="C19" s="3170" t="s">
        <v>4786</v>
      </c>
      <c r="D19" s="3170" t="s">
        <v>4787</v>
      </c>
      <c r="E19" s="3170" t="s">
        <v>4788</v>
      </c>
      <c r="F19" s="3170" t="s">
        <v>4789</v>
      </c>
      <c r="G19" s="3170" t="s">
        <v>4790</v>
      </c>
      <c r="H19" s="3170" t="s">
        <v>4791</v>
      </c>
      <c r="I19" s="3170" t="s">
        <v>4792</v>
      </c>
      <c r="J19" s="3170" t="s">
        <v>4793</v>
      </c>
      <c r="K19" s="2527"/>
      <c r="L19" s="2527"/>
      <c r="M19" s="2527"/>
      <c r="N19" s="2527"/>
      <c r="O19" s="2527"/>
      <c r="P19" s="2527"/>
      <c r="Q19" s="2527"/>
      <c r="R19" s="2527"/>
      <c r="S19" s="2527"/>
      <c r="T19" s="2527"/>
      <c r="U19" s="2527"/>
      <c r="V19" s="2527"/>
      <c r="W19" s="2527"/>
      <c r="X19" s="2527"/>
      <c r="Y19" s="2527"/>
      <c r="Z19" s="2527"/>
      <c r="AA19" s="2527"/>
      <c r="AB19" s="2527"/>
      <c r="AC19" s="2527"/>
      <c r="AD19" s="2527"/>
      <c r="AE19" s="2527"/>
      <c r="AF19" s="2527"/>
      <c r="AG19" s="2527"/>
      <c r="AH19" s="2527"/>
      <c r="AI19" s="2527"/>
      <c r="AJ19" s="2527"/>
      <c r="AK19" s="2527"/>
      <c r="AL19" s="2527"/>
      <c r="AM19" s="2527"/>
      <c r="AN19" s="2527"/>
      <c r="AO19" s="2527"/>
      <c r="AP19" s="2527"/>
      <c r="AQ19" s="2527"/>
      <c r="AR19" s="2527"/>
      <c r="AS19" s="2527"/>
      <c r="AT19" s="2527"/>
      <c r="AU19" s="2527"/>
      <c r="AV19" s="2527"/>
      <c r="AW19" s="2527"/>
      <c r="AX19" s="2527"/>
      <c r="AY19" s="2527"/>
      <c r="AZ19" s="2527"/>
      <c r="BA19" s="2527"/>
      <c r="BB19" s="2527"/>
      <c r="BC19" s="2527"/>
      <c r="BD19" s="2527"/>
      <c r="BE19" s="2527"/>
      <c r="BF19" s="2527"/>
      <c r="BG19" s="2527"/>
      <c r="BH19" s="2527"/>
      <c r="BI19" s="2527"/>
      <c r="BJ19" s="2527"/>
      <c r="BK19" s="2527"/>
      <c r="BL19" s="2527"/>
      <c r="BM19" s="2527"/>
      <c r="BN19" s="2527"/>
      <c r="BO19" s="2527"/>
      <c r="BP19" s="2527"/>
      <c r="BQ19" s="2527"/>
      <c r="BR19" s="2527"/>
      <c r="BS19" s="2527"/>
      <c r="BT19" s="2527"/>
      <c r="BU19" s="2527"/>
      <c r="BV19" s="2527"/>
      <c r="BW19" s="2527"/>
      <c r="BX19" s="2527"/>
      <c r="BY19" s="2527"/>
      <c r="BZ19" s="2527"/>
      <c r="CA19" s="2527"/>
      <c r="CB19" s="2527"/>
      <c r="CC19" s="2527"/>
      <c r="CD19" s="2527"/>
      <c r="CE19" s="2527"/>
      <c r="CF19" s="2527"/>
      <c r="CG19" s="2527"/>
      <c r="CH19" s="2527"/>
      <c r="CI19" s="2527"/>
      <c r="CJ19" s="2527"/>
      <c r="CK19" s="2527"/>
      <c r="CL19" s="2527"/>
      <c r="CM19" s="2527"/>
      <c r="CN19" s="2527"/>
      <c r="CO19" s="2527"/>
      <c r="CP19" s="2527"/>
      <c r="CQ19" s="2527"/>
      <c r="CR19" s="2527"/>
      <c r="CS19" s="2527"/>
      <c r="CT19" s="2527"/>
      <c r="CU19" s="2527"/>
      <c r="CV19" s="2527"/>
      <c r="CW19" s="2527"/>
      <c r="CX19" s="2527"/>
      <c r="CY19" s="2527"/>
      <c r="CZ19" s="2527"/>
      <c r="DA19" s="2527"/>
      <c r="DB19" s="2527"/>
      <c r="DC19" s="2527"/>
      <c r="DD19" s="2527"/>
      <c r="DE19" s="2527"/>
      <c r="DF19" s="2527"/>
      <c r="DG19" s="2527"/>
      <c r="DH19" s="2527"/>
      <c r="DI19" s="2527"/>
      <c r="DJ19" s="2527"/>
      <c r="DK19" s="2527"/>
      <c r="DL19" s="2527"/>
      <c r="DM19" s="2527"/>
      <c r="DN19" s="2527"/>
      <c r="DO19" s="2527"/>
      <c r="DP19" s="2527"/>
      <c r="DQ19" s="2527"/>
      <c r="DR19" s="2527"/>
      <c r="DS19" s="2527"/>
      <c r="DT19" s="2527"/>
      <c r="DU19" s="2527"/>
      <c r="DV19" s="2527"/>
      <c r="DW19" s="2527"/>
      <c r="DX19" s="2527"/>
      <c r="DY19" s="2527"/>
      <c r="DZ19" s="2527"/>
      <c r="EA19" s="2527"/>
      <c r="EB19" s="2527"/>
      <c r="EC19" s="2527"/>
      <c r="ED19" s="2527"/>
      <c r="EE19" s="2527"/>
      <c r="EF19" s="2527"/>
      <c r="EG19" s="2527"/>
      <c r="EH19" s="2527"/>
      <c r="EI19" s="2527"/>
      <c r="EJ19" s="2527"/>
      <c r="EK19" s="2527"/>
      <c r="EL19" s="2527"/>
      <c r="EM19" s="2527"/>
      <c r="EN19" s="2527"/>
      <c r="EO19" s="2527"/>
      <c r="EP19" s="2527"/>
      <c r="EQ19" s="2527"/>
      <c r="ER19" s="2527"/>
      <c r="ES19" s="2527"/>
      <c r="ET19" s="2527"/>
      <c r="EU19" s="2527"/>
      <c r="EV19" s="2527"/>
      <c r="EW19" s="2527"/>
      <c r="EX19" s="2527"/>
      <c r="EY19" s="2527"/>
      <c r="EZ19" s="2527"/>
      <c r="FA19" s="2527"/>
      <c r="FB19" s="2527"/>
      <c r="FC19" s="2527"/>
      <c r="FD19" s="2527"/>
      <c r="FE19" s="2527"/>
      <c r="FF19" s="2527"/>
      <c r="FG19" s="2527"/>
      <c r="FH19" s="2527"/>
      <c r="FI19" s="2527"/>
      <c r="FJ19" s="2527"/>
      <c r="FK19" s="2527"/>
      <c r="FL19" s="2527"/>
      <c r="FM19" s="2527"/>
      <c r="FN19" s="2527"/>
      <c r="FO19" s="2527"/>
      <c r="FP19" s="2527"/>
      <c r="FQ19" s="2527"/>
      <c r="FR19" s="2527"/>
      <c r="FS19" s="2527"/>
      <c r="FT19" s="2527"/>
      <c r="FU19" s="2527"/>
      <c r="FV19" s="2527"/>
      <c r="FW19" s="2527"/>
      <c r="FX19" s="2527"/>
      <c r="FY19" s="2527"/>
      <c r="FZ19" s="2527"/>
      <c r="GA19" s="2527"/>
      <c r="GB19" s="2527"/>
      <c r="GC19" s="2527"/>
      <c r="GD19" s="2527"/>
      <c r="GE19" s="2527"/>
      <c r="GF19" s="2527"/>
      <c r="GG19" s="2527"/>
      <c r="GH19" s="2527"/>
      <c r="GI19" s="2527"/>
      <c r="GJ19" s="2527"/>
      <c r="GK19" s="2527"/>
      <c r="GL19" s="2527"/>
      <c r="GM19" s="2527"/>
      <c r="GN19" s="2527"/>
      <c r="GO19" s="2527"/>
      <c r="GP19" s="2527"/>
      <c r="GQ19" s="2527"/>
      <c r="GR19" s="2527"/>
      <c r="GS19" s="2527"/>
      <c r="GT19" s="2527"/>
      <c r="GU19" s="2527"/>
      <c r="GV19" s="2527"/>
      <c r="GW19" s="2527"/>
      <c r="GX19" s="2527"/>
      <c r="GY19" s="2527"/>
      <c r="GZ19" s="2527"/>
      <c r="HA19" s="2527"/>
      <c r="HB19" s="2527"/>
      <c r="HC19" s="2527"/>
      <c r="HD19" s="2527"/>
      <c r="HE19" s="2527"/>
      <c r="HF19" s="2527"/>
      <c r="HG19" s="2527"/>
      <c r="HH19" s="2527"/>
      <c r="HI19" s="2527"/>
      <c r="HJ19" s="2527"/>
      <c r="HK19" s="2527"/>
      <c r="HL19" s="2527"/>
      <c r="HM19" s="2527"/>
      <c r="HN19" s="2527"/>
      <c r="HO19" s="2527"/>
      <c r="HP19" s="2527"/>
      <c r="HQ19" s="2527"/>
      <c r="HR19" s="2527"/>
      <c r="HS19" s="2527"/>
      <c r="HT19" s="2527"/>
      <c r="HU19" s="2527"/>
      <c r="HV19" s="2527"/>
      <c r="HW19" s="2527"/>
      <c r="HX19" s="2527"/>
      <c r="HY19" s="2527"/>
      <c r="HZ19" s="2527"/>
      <c r="IA19" s="2527"/>
      <c r="IB19" s="2527"/>
      <c r="IC19" s="2527"/>
      <c r="ID19" s="2527"/>
      <c r="IE19" s="2527"/>
      <c r="IF19" s="2527"/>
      <c r="IG19" s="2527"/>
      <c r="IH19" s="2527"/>
      <c r="II19" s="2527"/>
      <c r="IJ19" s="2527"/>
      <c r="IK19" s="2527"/>
      <c r="IL19" s="2527"/>
      <c r="IM19" s="2527"/>
      <c r="IN19" s="2527"/>
      <c r="IO19" s="2527"/>
      <c r="IP19" s="2527"/>
      <c r="IQ19" s="2527"/>
      <c r="IR19" s="2527"/>
      <c r="IS19" s="2527"/>
      <c r="IT19" s="2527"/>
      <c r="IU19" s="2527"/>
      <c r="IV19" s="2527"/>
    </row>
    <row r="20" spans="1:256" s="2527" customFormat="1" ht="12.4" customHeight="1">
      <c r="B20" s="3171"/>
      <c r="D20" s="3168"/>
    </row>
    <row r="21" spans="1:256" s="2527" customFormat="1" ht="26.1" customHeight="1">
      <c r="B21" s="7884" t="s">
        <v>4794</v>
      </c>
      <c r="C21" s="7883" t="s">
        <v>4795</v>
      </c>
      <c r="D21" s="7886" t="s">
        <v>1376</v>
      </c>
      <c r="E21" s="7883" t="s">
        <v>4803</v>
      </c>
      <c r="F21" s="7885" t="s">
        <v>4804</v>
      </c>
      <c r="G21" s="7885" t="s">
        <v>4805</v>
      </c>
      <c r="H21" s="7883" t="s">
        <v>4806</v>
      </c>
      <c r="I21" s="7883" t="s">
        <v>4807</v>
      </c>
      <c r="J21" s="3176" t="s">
        <v>4808</v>
      </c>
    </row>
    <row r="22" spans="1:256" s="2527" customFormat="1" ht="29.85" customHeight="1">
      <c r="B22" s="7884"/>
      <c r="C22" s="7883"/>
      <c r="D22" s="7886"/>
      <c r="E22" s="7883"/>
      <c r="F22" s="7885"/>
      <c r="G22" s="7885"/>
      <c r="H22" s="7883"/>
      <c r="I22" s="7883"/>
      <c r="J22" s="3176" t="s">
        <v>4809</v>
      </c>
    </row>
    <row r="23" spans="1:256" s="2527" customFormat="1" ht="15.95" customHeight="1">
      <c r="B23" s="2566"/>
      <c r="C23" s="2566"/>
      <c r="D23" s="2566"/>
      <c r="E23" s="2566"/>
      <c r="F23" s="2566"/>
      <c r="G23" s="2566"/>
      <c r="H23" s="2566"/>
      <c r="I23" s="2566"/>
      <c r="J23" s="2566"/>
    </row>
    <row r="24" spans="1:256" s="2527" customFormat="1" ht="26.1" customHeight="1">
      <c r="B24" s="3167" t="s">
        <v>4810</v>
      </c>
      <c r="D24" s="3168"/>
      <c r="J24" s="3175" t="s">
        <v>4787</v>
      </c>
    </row>
    <row r="25" spans="1:256" s="2527" customFormat="1" ht="13.5" customHeight="1">
      <c r="B25" s="3156"/>
      <c r="C25" s="2522"/>
      <c r="D25" s="3157"/>
      <c r="E25" s="2522"/>
      <c r="F25" s="2522"/>
      <c r="G25" s="2522"/>
      <c r="H25" s="2522"/>
      <c r="I25" s="2522"/>
      <c r="J25" s="2522"/>
    </row>
    <row r="26" spans="1:256" ht="30" customHeight="1">
      <c r="A26" s="2527"/>
      <c r="B26" s="3170" t="s">
        <v>4785</v>
      </c>
      <c r="C26" s="3170" t="s">
        <v>4786</v>
      </c>
      <c r="D26" s="3170" t="s">
        <v>4787</v>
      </c>
      <c r="E26" s="3170" t="s">
        <v>4788</v>
      </c>
      <c r="F26" s="3170" t="s">
        <v>4789</v>
      </c>
      <c r="G26" s="3170" t="s">
        <v>4790</v>
      </c>
      <c r="H26" s="3170" t="s">
        <v>4791</v>
      </c>
      <c r="I26" s="3170" t="s">
        <v>4792</v>
      </c>
      <c r="J26" s="3170" t="s">
        <v>4793</v>
      </c>
      <c r="K26" s="2527"/>
      <c r="L26" s="2527"/>
      <c r="M26" s="2527"/>
      <c r="N26" s="2527"/>
      <c r="O26" s="2527"/>
      <c r="P26" s="2527"/>
      <c r="Q26" s="2527"/>
      <c r="R26" s="2527"/>
      <c r="S26" s="2527"/>
      <c r="T26" s="2527"/>
      <c r="U26" s="2527"/>
      <c r="V26" s="2527"/>
      <c r="W26" s="2527"/>
      <c r="X26" s="2527"/>
      <c r="Y26" s="2527"/>
      <c r="Z26" s="2527"/>
      <c r="AA26" s="2527"/>
      <c r="AB26" s="2527"/>
      <c r="AC26" s="2527"/>
      <c r="AD26" s="2527"/>
      <c r="AE26" s="2527"/>
      <c r="AF26" s="2527"/>
      <c r="AG26" s="2527"/>
      <c r="AH26" s="2527"/>
      <c r="AI26" s="2527"/>
      <c r="AJ26" s="2527"/>
      <c r="AK26" s="2527"/>
      <c r="AL26" s="2527"/>
      <c r="AM26" s="2527"/>
      <c r="AN26" s="2527"/>
      <c r="AO26" s="2527"/>
      <c r="AP26" s="2527"/>
      <c r="AQ26" s="2527"/>
      <c r="AR26" s="2527"/>
      <c r="AS26" s="2527"/>
      <c r="AT26" s="2527"/>
      <c r="AU26" s="2527"/>
      <c r="AV26" s="2527"/>
      <c r="AW26" s="2527"/>
      <c r="AX26" s="2527"/>
      <c r="AY26" s="2527"/>
      <c r="AZ26" s="2527"/>
      <c r="BA26" s="2527"/>
      <c r="BB26" s="2527"/>
      <c r="BC26" s="2527"/>
      <c r="BD26" s="2527"/>
      <c r="BE26" s="2527"/>
      <c r="BF26" s="2527"/>
      <c r="BG26" s="2527"/>
      <c r="BH26" s="2527"/>
      <c r="BI26" s="2527"/>
      <c r="BJ26" s="2527"/>
      <c r="BK26" s="2527"/>
      <c r="BL26" s="2527"/>
      <c r="BM26" s="2527"/>
      <c r="BN26" s="2527"/>
      <c r="BO26" s="2527"/>
      <c r="BP26" s="2527"/>
      <c r="BQ26" s="2527"/>
      <c r="BR26" s="2527"/>
      <c r="BS26" s="2527"/>
      <c r="BT26" s="2527"/>
      <c r="BU26" s="2527"/>
      <c r="BV26" s="2527"/>
      <c r="BW26" s="2527"/>
      <c r="BX26" s="2527"/>
      <c r="BY26" s="2527"/>
      <c r="BZ26" s="2527"/>
      <c r="CA26" s="2527"/>
      <c r="CB26" s="2527"/>
      <c r="CC26" s="2527"/>
      <c r="CD26" s="2527"/>
      <c r="CE26" s="2527"/>
      <c r="CF26" s="2527"/>
      <c r="CG26" s="2527"/>
      <c r="CH26" s="2527"/>
      <c r="CI26" s="2527"/>
      <c r="CJ26" s="2527"/>
      <c r="CK26" s="2527"/>
      <c r="CL26" s="2527"/>
      <c r="CM26" s="2527"/>
      <c r="CN26" s="2527"/>
      <c r="CO26" s="2527"/>
      <c r="CP26" s="2527"/>
      <c r="CQ26" s="2527"/>
      <c r="CR26" s="2527"/>
      <c r="CS26" s="2527"/>
      <c r="CT26" s="2527"/>
      <c r="CU26" s="2527"/>
      <c r="CV26" s="2527"/>
      <c r="CW26" s="2527"/>
      <c r="CX26" s="2527"/>
      <c r="CY26" s="2527"/>
      <c r="CZ26" s="2527"/>
      <c r="DA26" s="2527"/>
      <c r="DB26" s="2527"/>
      <c r="DC26" s="2527"/>
      <c r="DD26" s="2527"/>
      <c r="DE26" s="2527"/>
      <c r="DF26" s="2527"/>
      <c r="DG26" s="2527"/>
      <c r="DH26" s="2527"/>
      <c r="DI26" s="2527"/>
      <c r="DJ26" s="2527"/>
      <c r="DK26" s="2527"/>
      <c r="DL26" s="2527"/>
      <c r="DM26" s="2527"/>
      <c r="DN26" s="2527"/>
      <c r="DO26" s="2527"/>
      <c r="DP26" s="2527"/>
      <c r="DQ26" s="2527"/>
      <c r="DR26" s="2527"/>
      <c r="DS26" s="2527"/>
      <c r="DT26" s="2527"/>
      <c r="DU26" s="2527"/>
      <c r="DV26" s="2527"/>
      <c r="DW26" s="2527"/>
      <c r="DX26" s="2527"/>
      <c r="DY26" s="2527"/>
      <c r="DZ26" s="2527"/>
      <c r="EA26" s="2527"/>
      <c r="EB26" s="2527"/>
      <c r="EC26" s="2527"/>
      <c r="ED26" s="2527"/>
      <c r="EE26" s="2527"/>
      <c r="EF26" s="2527"/>
      <c r="EG26" s="2527"/>
      <c r="EH26" s="2527"/>
      <c r="EI26" s="2527"/>
      <c r="EJ26" s="2527"/>
      <c r="EK26" s="2527"/>
      <c r="EL26" s="2527"/>
      <c r="EM26" s="2527"/>
      <c r="EN26" s="2527"/>
      <c r="EO26" s="2527"/>
      <c r="EP26" s="2527"/>
      <c r="EQ26" s="2527"/>
      <c r="ER26" s="2527"/>
      <c r="ES26" s="2527"/>
      <c r="ET26" s="2527"/>
      <c r="EU26" s="2527"/>
      <c r="EV26" s="2527"/>
      <c r="EW26" s="2527"/>
      <c r="EX26" s="2527"/>
      <c r="EY26" s="2527"/>
      <c r="EZ26" s="2527"/>
      <c r="FA26" s="2527"/>
      <c r="FB26" s="2527"/>
      <c r="FC26" s="2527"/>
      <c r="FD26" s="2527"/>
      <c r="FE26" s="2527"/>
      <c r="FF26" s="2527"/>
      <c r="FG26" s="2527"/>
      <c r="FH26" s="2527"/>
      <c r="FI26" s="2527"/>
      <c r="FJ26" s="2527"/>
      <c r="FK26" s="2527"/>
      <c r="FL26" s="2527"/>
      <c r="FM26" s="2527"/>
      <c r="FN26" s="2527"/>
      <c r="FO26" s="2527"/>
      <c r="FP26" s="2527"/>
      <c r="FQ26" s="2527"/>
      <c r="FR26" s="2527"/>
      <c r="FS26" s="2527"/>
      <c r="FT26" s="2527"/>
      <c r="FU26" s="2527"/>
      <c r="FV26" s="2527"/>
      <c r="FW26" s="2527"/>
      <c r="FX26" s="2527"/>
      <c r="FY26" s="2527"/>
      <c r="FZ26" s="2527"/>
      <c r="GA26" s="2527"/>
      <c r="GB26" s="2527"/>
      <c r="GC26" s="2527"/>
      <c r="GD26" s="2527"/>
      <c r="GE26" s="2527"/>
      <c r="GF26" s="2527"/>
      <c r="GG26" s="2527"/>
      <c r="GH26" s="2527"/>
      <c r="GI26" s="2527"/>
      <c r="GJ26" s="2527"/>
      <c r="GK26" s="2527"/>
      <c r="GL26" s="2527"/>
      <c r="GM26" s="2527"/>
      <c r="GN26" s="2527"/>
      <c r="GO26" s="2527"/>
      <c r="GP26" s="2527"/>
      <c r="GQ26" s="2527"/>
      <c r="GR26" s="2527"/>
      <c r="GS26" s="2527"/>
      <c r="GT26" s="2527"/>
      <c r="GU26" s="2527"/>
      <c r="GV26" s="2527"/>
      <c r="GW26" s="2527"/>
      <c r="GX26" s="2527"/>
      <c r="GY26" s="2527"/>
      <c r="GZ26" s="2527"/>
      <c r="HA26" s="2527"/>
      <c r="HB26" s="2527"/>
      <c r="HC26" s="2527"/>
      <c r="HD26" s="2527"/>
      <c r="HE26" s="2527"/>
      <c r="HF26" s="2527"/>
      <c r="HG26" s="2527"/>
      <c r="HH26" s="2527"/>
      <c r="HI26" s="2527"/>
      <c r="HJ26" s="2527"/>
      <c r="HK26" s="2527"/>
      <c r="HL26" s="2527"/>
      <c r="HM26" s="2527"/>
      <c r="HN26" s="2527"/>
      <c r="HO26" s="2527"/>
      <c r="HP26" s="2527"/>
      <c r="HQ26" s="2527"/>
      <c r="HR26" s="2527"/>
      <c r="HS26" s="2527"/>
      <c r="HT26" s="2527"/>
      <c r="HU26" s="2527"/>
      <c r="HV26" s="2527"/>
      <c r="HW26" s="2527"/>
      <c r="HX26" s="2527"/>
      <c r="HY26" s="2527"/>
      <c r="HZ26" s="2527"/>
      <c r="IA26" s="2527"/>
      <c r="IB26" s="2527"/>
      <c r="IC26" s="2527"/>
      <c r="ID26" s="2527"/>
      <c r="IE26" s="2527"/>
      <c r="IF26" s="2527"/>
      <c r="IG26" s="2527"/>
      <c r="IH26" s="2527"/>
      <c r="II26" s="2527"/>
      <c r="IJ26" s="2527"/>
      <c r="IK26" s="2527"/>
      <c r="IL26" s="2527"/>
      <c r="IM26" s="2527"/>
      <c r="IN26" s="2527"/>
      <c r="IO26" s="2527"/>
      <c r="IP26" s="2527"/>
      <c r="IQ26" s="2527"/>
      <c r="IR26" s="2527"/>
      <c r="IS26" s="2527"/>
      <c r="IT26" s="2527"/>
      <c r="IU26" s="2527"/>
      <c r="IV26" s="2527"/>
    </row>
    <row r="27" spans="1:256" s="2527" customFormat="1" ht="12.4" customHeight="1">
      <c r="B27" s="3171"/>
      <c r="D27" s="3168"/>
    </row>
    <row r="28" spans="1:256" s="2527" customFormat="1" ht="56.85" customHeight="1">
      <c r="B28" s="3172" t="s">
        <v>4794</v>
      </c>
      <c r="C28" s="3177" t="s">
        <v>4811</v>
      </c>
      <c r="D28" s="3174" t="s">
        <v>1376</v>
      </c>
      <c r="E28" s="3177" t="s">
        <v>4812</v>
      </c>
      <c r="F28" s="3177"/>
      <c r="G28" s="3177"/>
      <c r="H28" s="3177" t="s">
        <v>4813</v>
      </c>
      <c r="I28" s="3177" t="s">
        <v>4814</v>
      </c>
      <c r="J28" s="3177"/>
    </row>
    <row r="29" spans="1:256" s="3178" customFormat="1" ht="15.95" customHeight="1">
      <c r="B29" s="2566"/>
      <c r="C29" s="2566"/>
      <c r="D29" s="2566"/>
      <c r="E29" s="2566"/>
      <c r="F29" s="2566"/>
      <c r="G29" s="2566"/>
      <c r="H29" s="2566"/>
      <c r="I29" s="2566"/>
      <c r="J29" s="2566"/>
      <c r="K29" s="2527"/>
    </row>
    <row r="30" spans="1:256" s="2527" customFormat="1" ht="26.1" customHeight="1">
      <c r="B30" s="3167" t="s">
        <v>4815</v>
      </c>
      <c r="D30" s="3168"/>
      <c r="J30" s="3175" t="s">
        <v>4787</v>
      </c>
    </row>
    <row r="31" spans="1:256" s="2527" customFormat="1" ht="13.5" customHeight="1">
      <c r="B31" s="3156"/>
      <c r="C31" s="2522"/>
      <c r="D31" s="3157"/>
      <c r="E31" s="2522"/>
      <c r="F31" s="2522"/>
      <c r="G31" s="2522"/>
      <c r="H31" s="2522"/>
      <c r="I31" s="2522"/>
      <c r="J31" s="2522"/>
    </row>
    <row r="32" spans="1:256" ht="30" customHeight="1">
      <c r="A32" s="2527"/>
      <c r="B32" s="3170" t="s">
        <v>4785</v>
      </c>
      <c r="C32" s="3170" t="s">
        <v>4786</v>
      </c>
      <c r="D32" s="3170" t="s">
        <v>4787</v>
      </c>
      <c r="E32" s="3170" t="s">
        <v>4788</v>
      </c>
      <c r="F32" s="3170" t="s">
        <v>4789</v>
      </c>
      <c r="G32" s="3170" t="s">
        <v>4790</v>
      </c>
      <c r="H32" s="3170" t="s">
        <v>4791</v>
      </c>
      <c r="I32" s="3170" t="s">
        <v>4792</v>
      </c>
      <c r="J32" s="3170" t="s">
        <v>4793</v>
      </c>
      <c r="K32" s="2527"/>
      <c r="L32" s="2527"/>
      <c r="M32" s="2527"/>
      <c r="N32" s="2527"/>
      <c r="O32" s="2527"/>
      <c r="P32" s="2527"/>
      <c r="Q32" s="2527"/>
      <c r="R32" s="2527"/>
      <c r="S32" s="2527"/>
      <c r="T32" s="2527"/>
      <c r="U32" s="2527"/>
      <c r="V32" s="2527"/>
      <c r="W32" s="2527"/>
      <c r="X32" s="2527"/>
      <c r="Y32" s="2527"/>
      <c r="Z32" s="2527"/>
      <c r="AA32" s="2527"/>
      <c r="AB32" s="2527"/>
      <c r="AC32" s="2527"/>
      <c r="AD32" s="2527"/>
      <c r="AE32" s="2527"/>
      <c r="AF32" s="2527"/>
      <c r="AG32" s="2527"/>
      <c r="AH32" s="2527"/>
      <c r="AI32" s="2527"/>
      <c r="AJ32" s="2527"/>
      <c r="AK32" s="2527"/>
      <c r="AL32" s="2527"/>
      <c r="AM32" s="2527"/>
      <c r="AN32" s="2527"/>
      <c r="AO32" s="2527"/>
      <c r="AP32" s="2527"/>
      <c r="AQ32" s="2527"/>
      <c r="AR32" s="2527"/>
      <c r="AS32" s="2527"/>
      <c r="AT32" s="2527"/>
      <c r="AU32" s="2527"/>
      <c r="AV32" s="2527"/>
      <c r="AW32" s="2527"/>
      <c r="AX32" s="2527"/>
      <c r="AY32" s="2527"/>
      <c r="AZ32" s="2527"/>
      <c r="BA32" s="2527"/>
      <c r="BB32" s="2527"/>
      <c r="BC32" s="2527"/>
      <c r="BD32" s="2527"/>
      <c r="BE32" s="2527"/>
      <c r="BF32" s="2527"/>
      <c r="BG32" s="2527"/>
      <c r="BH32" s="2527"/>
      <c r="BI32" s="2527"/>
      <c r="BJ32" s="2527"/>
      <c r="BK32" s="2527"/>
      <c r="BL32" s="2527"/>
      <c r="BM32" s="2527"/>
      <c r="BN32" s="2527"/>
      <c r="BO32" s="2527"/>
      <c r="BP32" s="2527"/>
      <c r="BQ32" s="2527"/>
      <c r="BR32" s="2527"/>
      <c r="BS32" s="2527"/>
      <c r="BT32" s="2527"/>
      <c r="BU32" s="2527"/>
      <c r="BV32" s="2527"/>
      <c r="BW32" s="2527"/>
      <c r="BX32" s="2527"/>
      <c r="BY32" s="2527"/>
      <c r="BZ32" s="2527"/>
      <c r="CA32" s="2527"/>
      <c r="CB32" s="2527"/>
      <c r="CC32" s="2527"/>
      <c r="CD32" s="2527"/>
      <c r="CE32" s="2527"/>
      <c r="CF32" s="2527"/>
      <c r="CG32" s="2527"/>
      <c r="CH32" s="2527"/>
      <c r="CI32" s="2527"/>
      <c r="CJ32" s="2527"/>
      <c r="CK32" s="2527"/>
      <c r="CL32" s="2527"/>
      <c r="CM32" s="2527"/>
      <c r="CN32" s="2527"/>
      <c r="CO32" s="2527"/>
      <c r="CP32" s="2527"/>
      <c r="CQ32" s="2527"/>
      <c r="CR32" s="2527"/>
      <c r="CS32" s="2527"/>
      <c r="CT32" s="2527"/>
      <c r="CU32" s="2527"/>
      <c r="CV32" s="2527"/>
      <c r="CW32" s="2527"/>
      <c r="CX32" s="2527"/>
      <c r="CY32" s="2527"/>
      <c r="CZ32" s="2527"/>
      <c r="DA32" s="2527"/>
      <c r="DB32" s="2527"/>
      <c r="DC32" s="2527"/>
      <c r="DD32" s="2527"/>
      <c r="DE32" s="2527"/>
      <c r="DF32" s="2527"/>
      <c r="DG32" s="2527"/>
      <c r="DH32" s="2527"/>
      <c r="DI32" s="2527"/>
      <c r="DJ32" s="2527"/>
      <c r="DK32" s="2527"/>
      <c r="DL32" s="2527"/>
      <c r="DM32" s="2527"/>
      <c r="DN32" s="2527"/>
      <c r="DO32" s="2527"/>
      <c r="DP32" s="2527"/>
      <c r="DQ32" s="2527"/>
      <c r="DR32" s="2527"/>
      <c r="DS32" s="2527"/>
      <c r="DT32" s="2527"/>
      <c r="DU32" s="2527"/>
      <c r="DV32" s="2527"/>
      <c r="DW32" s="2527"/>
      <c r="DX32" s="2527"/>
      <c r="DY32" s="2527"/>
      <c r="DZ32" s="2527"/>
      <c r="EA32" s="2527"/>
      <c r="EB32" s="2527"/>
      <c r="EC32" s="2527"/>
      <c r="ED32" s="2527"/>
      <c r="EE32" s="2527"/>
      <c r="EF32" s="2527"/>
      <c r="EG32" s="2527"/>
      <c r="EH32" s="2527"/>
      <c r="EI32" s="2527"/>
      <c r="EJ32" s="2527"/>
      <c r="EK32" s="2527"/>
      <c r="EL32" s="2527"/>
      <c r="EM32" s="2527"/>
      <c r="EN32" s="2527"/>
      <c r="EO32" s="2527"/>
      <c r="EP32" s="2527"/>
      <c r="EQ32" s="2527"/>
      <c r="ER32" s="2527"/>
      <c r="ES32" s="2527"/>
      <c r="ET32" s="2527"/>
      <c r="EU32" s="2527"/>
      <c r="EV32" s="2527"/>
      <c r="EW32" s="2527"/>
      <c r="EX32" s="2527"/>
      <c r="EY32" s="2527"/>
      <c r="EZ32" s="2527"/>
      <c r="FA32" s="2527"/>
      <c r="FB32" s="2527"/>
      <c r="FC32" s="2527"/>
      <c r="FD32" s="2527"/>
      <c r="FE32" s="2527"/>
      <c r="FF32" s="2527"/>
      <c r="FG32" s="2527"/>
      <c r="FH32" s="2527"/>
      <c r="FI32" s="2527"/>
      <c r="FJ32" s="2527"/>
      <c r="FK32" s="2527"/>
      <c r="FL32" s="2527"/>
      <c r="FM32" s="2527"/>
      <c r="FN32" s="2527"/>
      <c r="FO32" s="2527"/>
      <c r="FP32" s="2527"/>
      <c r="FQ32" s="2527"/>
      <c r="FR32" s="2527"/>
      <c r="FS32" s="2527"/>
      <c r="FT32" s="2527"/>
      <c r="FU32" s="2527"/>
      <c r="FV32" s="2527"/>
      <c r="FW32" s="2527"/>
      <c r="FX32" s="2527"/>
      <c r="FY32" s="2527"/>
      <c r="FZ32" s="2527"/>
      <c r="GA32" s="2527"/>
      <c r="GB32" s="2527"/>
      <c r="GC32" s="2527"/>
      <c r="GD32" s="2527"/>
      <c r="GE32" s="2527"/>
      <c r="GF32" s="2527"/>
      <c r="GG32" s="2527"/>
      <c r="GH32" s="2527"/>
      <c r="GI32" s="2527"/>
      <c r="GJ32" s="2527"/>
      <c r="GK32" s="2527"/>
      <c r="GL32" s="2527"/>
      <c r="GM32" s="2527"/>
      <c r="GN32" s="2527"/>
      <c r="GO32" s="2527"/>
      <c r="GP32" s="2527"/>
      <c r="GQ32" s="2527"/>
      <c r="GR32" s="2527"/>
      <c r="GS32" s="2527"/>
      <c r="GT32" s="2527"/>
      <c r="GU32" s="2527"/>
      <c r="GV32" s="2527"/>
      <c r="GW32" s="2527"/>
      <c r="GX32" s="2527"/>
      <c r="GY32" s="2527"/>
      <c r="GZ32" s="2527"/>
      <c r="HA32" s="2527"/>
      <c r="HB32" s="2527"/>
      <c r="HC32" s="2527"/>
      <c r="HD32" s="2527"/>
      <c r="HE32" s="2527"/>
      <c r="HF32" s="2527"/>
      <c r="HG32" s="2527"/>
      <c r="HH32" s="2527"/>
      <c r="HI32" s="2527"/>
      <c r="HJ32" s="2527"/>
      <c r="HK32" s="2527"/>
      <c r="HL32" s="2527"/>
      <c r="HM32" s="2527"/>
      <c r="HN32" s="2527"/>
      <c r="HO32" s="2527"/>
      <c r="HP32" s="2527"/>
      <c r="HQ32" s="2527"/>
      <c r="HR32" s="2527"/>
      <c r="HS32" s="2527"/>
      <c r="HT32" s="2527"/>
      <c r="HU32" s="2527"/>
      <c r="HV32" s="2527"/>
      <c r="HW32" s="2527"/>
      <c r="HX32" s="2527"/>
      <c r="HY32" s="2527"/>
      <c r="HZ32" s="2527"/>
      <c r="IA32" s="2527"/>
      <c r="IB32" s="2527"/>
      <c r="IC32" s="2527"/>
      <c r="ID32" s="2527"/>
      <c r="IE32" s="2527"/>
      <c r="IF32" s="2527"/>
      <c r="IG32" s="2527"/>
      <c r="IH32" s="2527"/>
      <c r="II32" s="2527"/>
      <c r="IJ32" s="2527"/>
      <c r="IK32" s="2527"/>
      <c r="IL32" s="2527"/>
      <c r="IM32" s="2527"/>
      <c r="IN32" s="2527"/>
      <c r="IO32" s="2527"/>
      <c r="IP32" s="2527"/>
      <c r="IQ32" s="2527"/>
      <c r="IR32" s="2527"/>
      <c r="IS32" s="2527"/>
      <c r="IT32" s="2527"/>
      <c r="IU32" s="2527"/>
      <c r="IV32" s="2527"/>
    </row>
    <row r="33" spans="1:256" s="2527" customFormat="1" ht="10.35" customHeight="1">
      <c r="B33" s="3171"/>
      <c r="D33" s="3168"/>
    </row>
    <row r="34" spans="1:256" s="2527" customFormat="1" ht="24.6" customHeight="1">
      <c r="B34" s="7884" t="s">
        <v>4794</v>
      </c>
      <c r="C34" s="7885" t="s">
        <v>4816</v>
      </c>
      <c r="D34" s="7886" t="s">
        <v>1376</v>
      </c>
      <c r="E34" s="7885" t="s">
        <v>4817</v>
      </c>
      <c r="F34" s="7887" t="s">
        <v>4818</v>
      </c>
      <c r="G34" s="7887" t="s">
        <v>4819</v>
      </c>
      <c r="H34" s="7887" t="s">
        <v>4820</v>
      </c>
      <c r="I34" s="7885" t="s">
        <v>4821</v>
      </c>
      <c r="J34" s="3179" t="s">
        <v>4822</v>
      </c>
    </row>
    <row r="35" spans="1:256" s="2527" customFormat="1" ht="29.85" customHeight="1">
      <c r="B35" s="7884"/>
      <c r="C35" s="7885" t="s">
        <v>4816</v>
      </c>
      <c r="D35" s="7886" t="s">
        <v>1376</v>
      </c>
      <c r="E35" s="7885" t="s">
        <v>4817</v>
      </c>
      <c r="F35" s="7887"/>
      <c r="G35" s="7887" t="s">
        <v>4819</v>
      </c>
      <c r="H35" s="7887"/>
      <c r="I35" s="7885"/>
      <c r="J35" s="3179" t="s">
        <v>4823</v>
      </c>
    </row>
    <row r="36" spans="1:256" s="2527" customFormat="1" ht="15.95" customHeight="1">
      <c r="B36" s="2566"/>
      <c r="C36" s="2566"/>
      <c r="D36" s="2566"/>
      <c r="E36" s="2566"/>
      <c r="F36" s="2566"/>
      <c r="G36" s="2566"/>
      <c r="H36" s="2566"/>
      <c r="I36" s="2566"/>
      <c r="J36" s="2566"/>
    </row>
    <row r="37" spans="1:256" s="2527" customFormat="1" ht="26.1" customHeight="1">
      <c r="B37" s="3167" t="s">
        <v>4824</v>
      </c>
      <c r="D37" s="3168"/>
      <c r="J37" s="3175" t="s">
        <v>4787</v>
      </c>
    </row>
    <row r="38" spans="1:256" s="2527" customFormat="1" ht="13.5" customHeight="1">
      <c r="B38" s="3156"/>
      <c r="C38" s="2522"/>
      <c r="D38" s="3157"/>
      <c r="E38" s="2522"/>
      <c r="F38" s="2522"/>
      <c r="G38" s="2522"/>
      <c r="H38" s="2522"/>
      <c r="I38" s="2522"/>
      <c r="J38" s="2522"/>
    </row>
    <row r="39" spans="1:256" ht="30" customHeight="1">
      <c r="A39" s="2527"/>
      <c r="B39" s="3170" t="s">
        <v>4785</v>
      </c>
      <c r="C39" s="3170" t="s">
        <v>4786</v>
      </c>
      <c r="D39" s="3170" t="s">
        <v>4787</v>
      </c>
      <c r="E39" s="3170" t="s">
        <v>4788</v>
      </c>
      <c r="F39" s="3170" t="s">
        <v>4789</v>
      </c>
      <c r="G39" s="3170" t="s">
        <v>4790</v>
      </c>
      <c r="H39" s="3170" t="s">
        <v>4791</v>
      </c>
      <c r="I39" s="3170" t="s">
        <v>4792</v>
      </c>
      <c r="J39" s="3170" t="s">
        <v>4793</v>
      </c>
      <c r="K39" s="2527"/>
      <c r="L39" s="2527"/>
      <c r="M39" s="2527"/>
      <c r="N39" s="2527"/>
      <c r="O39" s="2527"/>
      <c r="P39" s="2527"/>
      <c r="Q39" s="2527"/>
      <c r="R39" s="2527"/>
      <c r="S39" s="2527"/>
      <c r="T39" s="2527"/>
      <c r="U39" s="2527"/>
      <c r="V39" s="2527"/>
      <c r="W39" s="2527"/>
      <c r="X39" s="2527"/>
      <c r="Y39" s="2527"/>
      <c r="Z39" s="2527"/>
      <c r="AA39" s="2527"/>
      <c r="AB39" s="2527"/>
      <c r="AC39" s="2527"/>
      <c r="AD39" s="2527"/>
      <c r="AE39" s="2527"/>
      <c r="AF39" s="2527"/>
      <c r="AG39" s="2527"/>
      <c r="AH39" s="2527"/>
      <c r="AI39" s="2527"/>
      <c r="AJ39" s="2527"/>
      <c r="AK39" s="2527"/>
      <c r="AL39" s="2527"/>
      <c r="AM39" s="2527"/>
      <c r="AN39" s="2527"/>
      <c r="AO39" s="2527"/>
      <c r="AP39" s="2527"/>
      <c r="AQ39" s="2527"/>
      <c r="AR39" s="2527"/>
      <c r="AS39" s="2527"/>
      <c r="AT39" s="2527"/>
      <c r="AU39" s="2527"/>
      <c r="AV39" s="2527"/>
      <c r="AW39" s="2527"/>
      <c r="AX39" s="2527"/>
      <c r="AY39" s="2527"/>
      <c r="AZ39" s="2527"/>
      <c r="BA39" s="2527"/>
      <c r="BB39" s="2527"/>
      <c r="BC39" s="2527"/>
      <c r="BD39" s="2527"/>
      <c r="BE39" s="2527"/>
      <c r="BF39" s="2527"/>
      <c r="BG39" s="2527"/>
      <c r="BH39" s="2527"/>
      <c r="BI39" s="2527"/>
      <c r="BJ39" s="2527"/>
      <c r="BK39" s="2527"/>
      <c r="BL39" s="2527"/>
      <c r="BM39" s="2527"/>
      <c r="BN39" s="2527"/>
      <c r="BO39" s="2527"/>
      <c r="BP39" s="2527"/>
      <c r="BQ39" s="2527"/>
      <c r="BR39" s="2527"/>
      <c r="BS39" s="2527"/>
      <c r="BT39" s="2527"/>
      <c r="BU39" s="2527"/>
      <c r="BV39" s="2527"/>
      <c r="BW39" s="2527"/>
      <c r="BX39" s="2527"/>
      <c r="BY39" s="2527"/>
      <c r="BZ39" s="2527"/>
      <c r="CA39" s="2527"/>
      <c r="CB39" s="2527"/>
      <c r="CC39" s="2527"/>
      <c r="CD39" s="2527"/>
      <c r="CE39" s="2527"/>
      <c r="CF39" s="2527"/>
      <c r="CG39" s="2527"/>
      <c r="CH39" s="2527"/>
      <c r="CI39" s="2527"/>
      <c r="CJ39" s="2527"/>
      <c r="CK39" s="2527"/>
      <c r="CL39" s="2527"/>
      <c r="CM39" s="2527"/>
      <c r="CN39" s="2527"/>
      <c r="CO39" s="2527"/>
      <c r="CP39" s="2527"/>
      <c r="CQ39" s="2527"/>
      <c r="CR39" s="2527"/>
      <c r="CS39" s="2527"/>
      <c r="CT39" s="2527"/>
      <c r="CU39" s="2527"/>
      <c r="CV39" s="2527"/>
      <c r="CW39" s="2527"/>
      <c r="CX39" s="2527"/>
      <c r="CY39" s="2527"/>
      <c r="CZ39" s="2527"/>
      <c r="DA39" s="2527"/>
      <c r="DB39" s="2527"/>
      <c r="DC39" s="2527"/>
      <c r="DD39" s="2527"/>
      <c r="DE39" s="2527"/>
      <c r="DF39" s="2527"/>
      <c r="DG39" s="2527"/>
      <c r="DH39" s="2527"/>
      <c r="DI39" s="2527"/>
      <c r="DJ39" s="2527"/>
      <c r="DK39" s="2527"/>
      <c r="DL39" s="2527"/>
      <c r="DM39" s="2527"/>
      <c r="DN39" s="2527"/>
      <c r="DO39" s="2527"/>
      <c r="DP39" s="2527"/>
      <c r="DQ39" s="2527"/>
      <c r="DR39" s="2527"/>
      <c r="DS39" s="2527"/>
      <c r="DT39" s="2527"/>
      <c r="DU39" s="2527"/>
      <c r="DV39" s="2527"/>
      <c r="DW39" s="2527"/>
      <c r="DX39" s="2527"/>
      <c r="DY39" s="2527"/>
      <c r="DZ39" s="2527"/>
      <c r="EA39" s="2527"/>
      <c r="EB39" s="2527"/>
      <c r="EC39" s="2527"/>
      <c r="ED39" s="2527"/>
      <c r="EE39" s="2527"/>
      <c r="EF39" s="2527"/>
      <c r="EG39" s="2527"/>
      <c r="EH39" s="2527"/>
      <c r="EI39" s="2527"/>
      <c r="EJ39" s="2527"/>
      <c r="EK39" s="2527"/>
      <c r="EL39" s="2527"/>
      <c r="EM39" s="2527"/>
      <c r="EN39" s="2527"/>
      <c r="EO39" s="2527"/>
      <c r="EP39" s="2527"/>
      <c r="EQ39" s="2527"/>
      <c r="ER39" s="2527"/>
      <c r="ES39" s="2527"/>
      <c r="ET39" s="2527"/>
      <c r="EU39" s="2527"/>
      <c r="EV39" s="2527"/>
      <c r="EW39" s="2527"/>
      <c r="EX39" s="2527"/>
      <c r="EY39" s="2527"/>
      <c r="EZ39" s="2527"/>
      <c r="FA39" s="2527"/>
      <c r="FB39" s="2527"/>
      <c r="FC39" s="2527"/>
      <c r="FD39" s="2527"/>
      <c r="FE39" s="2527"/>
      <c r="FF39" s="2527"/>
      <c r="FG39" s="2527"/>
      <c r="FH39" s="2527"/>
      <c r="FI39" s="2527"/>
      <c r="FJ39" s="2527"/>
      <c r="FK39" s="2527"/>
      <c r="FL39" s="2527"/>
      <c r="FM39" s="2527"/>
      <c r="FN39" s="2527"/>
      <c r="FO39" s="2527"/>
      <c r="FP39" s="2527"/>
      <c r="FQ39" s="2527"/>
      <c r="FR39" s="2527"/>
      <c r="FS39" s="2527"/>
      <c r="FT39" s="2527"/>
      <c r="FU39" s="2527"/>
      <c r="FV39" s="2527"/>
      <c r="FW39" s="2527"/>
      <c r="FX39" s="2527"/>
      <c r="FY39" s="2527"/>
      <c r="FZ39" s="2527"/>
      <c r="GA39" s="2527"/>
      <c r="GB39" s="2527"/>
      <c r="GC39" s="2527"/>
      <c r="GD39" s="2527"/>
      <c r="GE39" s="2527"/>
      <c r="GF39" s="2527"/>
      <c r="GG39" s="2527"/>
      <c r="GH39" s="2527"/>
      <c r="GI39" s="2527"/>
      <c r="GJ39" s="2527"/>
      <c r="GK39" s="2527"/>
      <c r="GL39" s="2527"/>
      <c r="GM39" s="2527"/>
      <c r="GN39" s="2527"/>
      <c r="GO39" s="2527"/>
      <c r="GP39" s="2527"/>
      <c r="GQ39" s="2527"/>
      <c r="GR39" s="2527"/>
      <c r="GS39" s="2527"/>
      <c r="GT39" s="2527"/>
      <c r="GU39" s="2527"/>
      <c r="GV39" s="2527"/>
      <c r="GW39" s="2527"/>
      <c r="GX39" s="2527"/>
      <c r="GY39" s="2527"/>
      <c r="GZ39" s="2527"/>
      <c r="HA39" s="2527"/>
      <c r="HB39" s="2527"/>
      <c r="HC39" s="2527"/>
      <c r="HD39" s="2527"/>
      <c r="HE39" s="2527"/>
      <c r="HF39" s="2527"/>
      <c r="HG39" s="2527"/>
      <c r="HH39" s="2527"/>
      <c r="HI39" s="2527"/>
      <c r="HJ39" s="2527"/>
      <c r="HK39" s="2527"/>
      <c r="HL39" s="2527"/>
      <c r="HM39" s="2527"/>
      <c r="HN39" s="2527"/>
      <c r="HO39" s="2527"/>
      <c r="HP39" s="2527"/>
      <c r="HQ39" s="2527"/>
      <c r="HR39" s="2527"/>
      <c r="HS39" s="2527"/>
      <c r="HT39" s="2527"/>
      <c r="HU39" s="2527"/>
      <c r="HV39" s="2527"/>
      <c r="HW39" s="2527"/>
      <c r="HX39" s="2527"/>
      <c r="HY39" s="2527"/>
      <c r="HZ39" s="2527"/>
      <c r="IA39" s="2527"/>
      <c r="IB39" s="2527"/>
      <c r="IC39" s="2527"/>
      <c r="ID39" s="2527"/>
      <c r="IE39" s="2527"/>
      <c r="IF39" s="2527"/>
      <c r="IG39" s="2527"/>
      <c r="IH39" s="2527"/>
      <c r="II39" s="2527"/>
      <c r="IJ39" s="2527"/>
      <c r="IK39" s="2527"/>
      <c r="IL39" s="2527"/>
      <c r="IM39" s="2527"/>
      <c r="IN39" s="2527"/>
      <c r="IO39" s="2527"/>
      <c r="IP39" s="2527"/>
      <c r="IQ39" s="2527"/>
      <c r="IR39" s="2527"/>
      <c r="IS39" s="2527"/>
      <c r="IT39" s="2527"/>
      <c r="IU39" s="2527"/>
      <c r="IV39" s="2527"/>
    </row>
    <row r="40" spans="1:256" s="2527" customFormat="1" ht="12.4" customHeight="1">
      <c r="B40" s="3171"/>
      <c r="D40" s="3168"/>
    </row>
    <row r="41" spans="1:256" s="2527" customFormat="1" ht="19.5" customHeight="1">
      <c r="B41" s="7884" t="s">
        <v>4794</v>
      </c>
      <c r="C41" s="7885" t="s">
        <v>4825</v>
      </c>
      <c r="D41" s="7886" t="s">
        <v>1376</v>
      </c>
      <c r="E41" s="7885" t="s">
        <v>4826</v>
      </c>
      <c r="F41" s="7885" t="s">
        <v>4827</v>
      </c>
      <c r="G41" s="7885" t="s">
        <v>4828</v>
      </c>
      <c r="H41" s="7885" t="s">
        <v>4829</v>
      </c>
      <c r="I41" s="7883" t="s">
        <v>4807</v>
      </c>
      <c r="J41" s="3179" t="s">
        <v>4830</v>
      </c>
    </row>
    <row r="42" spans="1:256" s="2527" customFormat="1" ht="16.7" customHeight="1">
      <c r="B42" s="7884"/>
      <c r="C42" s="7885"/>
      <c r="D42" s="7886"/>
      <c r="E42" s="7885"/>
      <c r="F42" s="7885"/>
      <c r="G42" s="7885"/>
      <c r="H42" s="7885"/>
      <c r="I42" s="7885"/>
      <c r="J42" s="3179" t="s">
        <v>4823</v>
      </c>
    </row>
    <row r="43" spans="1:256" s="2527" customFormat="1" ht="15.95" customHeight="1">
      <c r="B43" s="2566"/>
      <c r="C43" s="2566"/>
      <c r="D43" s="2566"/>
      <c r="E43" s="2566"/>
      <c r="F43" s="2566"/>
      <c r="G43" s="2566"/>
      <c r="H43" s="2566"/>
      <c r="I43" s="2566"/>
      <c r="J43" s="2566"/>
    </row>
    <row r="44" spans="1:256" s="2527" customFormat="1" ht="26.1" customHeight="1">
      <c r="B44" s="3167" t="s">
        <v>4831</v>
      </c>
      <c r="D44" s="3168"/>
      <c r="J44" s="3175" t="s">
        <v>4787</v>
      </c>
    </row>
    <row r="45" spans="1:256" s="2527" customFormat="1" ht="13.5" customHeight="1">
      <c r="B45" s="3156"/>
      <c r="C45" s="2522"/>
      <c r="D45" s="3157"/>
      <c r="E45" s="2522"/>
      <c r="F45" s="2522"/>
      <c r="G45" s="2522"/>
      <c r="H45" s="2522"/>
      <c r="I45" s="2522"/>
      <c r="J45" s="2522"/>
    </row>
    <row r="46" spans="1:256" ht="30" customHeight="1">
      <c r="A46" s="2527"/>
      <c r="B46" s="3170" t="s">
        <v>4785</v>
      </c>
      <c r="C46" s="3170" t="s">
        <v>4786</v>
      </c>
      <c r="D46" s="3170" t="s">
        <v>4787</v>
      </c>
      <c r="E46" s="3170" t="s">
        <v>4788</v>
      </c>
      <c r="F46" s="3170" t="s">
        <v>4789</v>
      </c>
      <c r="G46" s="3170" t="s">
        <v>4790</v>
      </c>
      <c r="H46" s="3170" t="s">
        <v>4791</v>
      </c>
      <c r="I46" s="3170" t="s">
        <v>4792</v>
      </c>
      <c r="J46" s="3170" t="s">
        <v>4793</v>
      </c>
      <c r="K46" s="2527"/>
      <c r="L46" s="2527"/>
      <c r="M46" s="2527"/>
      <c r="N46" s="2527"/>
      <c r="O46" s="2527"/>
      <c r="P46" s="2527"/>
      <c r="Q46" s="2527"/>
      <c r="R46" s="2527"/>
      <c r="S46" s="2527"/>
      <c r="T46" s="2527"/>
      <c r="U46" s="2527"/>
      <c r="V46" s="2527"/>
      <c r="W46" s="2527"/>
      <c r="X46" s="2527"/>
      <c r="Y46" s="2527"/>
      <c r="Z46" s="2527"/>
      <c r="AA46" s="2527"/>
      <c r="AB46" s="2527"/>
      <c r="AC46" s="2527"/>
      <c r="AD46" s="2527"/>
      <c r="AE46" s="2527"/>
      <c r="AF46" s="2527"/>
      <c r="AG46" s="2527"/>
      <c r="AH46" s="2527"/>
      <c r="AI46" s="2527"/>
      <c r="AJ46" s="2527"/>
      <c r="AK46" s="2527"/>
      <c r="AL46" s="2527"/>
      <c r="AM46" s="2527"/>
      <c r="AN46" s="2527"/>
      <c r="AO46" s="2527"/>
      <c r="AP46" s="2527"/>
      <c r="AQ46" s="2527"/>
      <c r="AR46" s="2527"/>
      <c r="AS46" s="2527"/>
      <c r="AT46" s="2527"/>
      <c r="AU46" s="2527"/>
      <c r="AV46" s="2527"/>
      <c r="AW46" s="2527"/>
      <c r="AX46" s="2527"/>
      <c r="AY46" s="2527"/>
      <c r="AZ46" s="2527"/>
      <c r="BA46" s="2527"/>
      <c r="BB46" s="2527"/>
      <c r="BC46" s="2527"/>
      <c r="BD46" s="2527"/>
      <c r="BE46" s="2527"/>
      <c r="BF46" s="2527"/>
      <c r="BG46" s="2527"/>
      <c r="BH46" s="2527"/>
      <c r="BI46" s="2527"/>
      <c r="BJ46" s="2527"/>
      <c r="BK46" s="2527"/>
      <c r="BL46" s="2527"/>
      <c r="BM46" s="2527"/>
      <c r="BN46" s="2527"/>
      <c r="BO46" s="2527"/>
      <c r="BP46" s="2527"/>
      <c r="BQ46" s="2527"/>
      <c r="BR46" s="2527"/>
      <c r="BS46" s="2527"/>
      <c r="BT46" s="2527"/>
      <c r="BU46" s="2527"/>
      <c r="BV46" s="2527"/>
      <c r="BW46" s="2527"/>
      <c r="BX46" s="2527"/>
      <c r="BY46" s="2527"/>
      <c r="BZ46" s="2527"/>
      <c r="CA46" s="2527"/>
      <c r="CB46" s="2527"/>
      <c r="CC46" s="2527"/>
      <c r="CD46" s="2527"/>
      <c r="CE46" s="2527"/>
      <c r="CF46" s="2527"/>
      <c r="CG46" s="2527"/>
      <c r="CH46" s="2527"/>
      <c r="CI46" s="2527"/>
      <c r="CJ46" s="2527"/>
      <c r="CK46" s="2527"/>
      <c r="CL46" s="2527"/>
      <c r="CM46" s="2527"/>
      <c r="CN46" s="2527"/>
      <c r="CO46" s="2527"/>
      <c r="CP46" s="2527"/>
      <c r="CQ46" s="2527"/>
      <c r="CR46" s="2527"/>
      <c r="CS46" s="2527"/>
      <c r="CT46" s="2527"/>
      <c r="CU46" s="2527"/>
      <c r="CV46" s="2527"/>
      <c r="CW46" s="2527"/>
      <c r="CX46" s="2527"/>
      <c r="CY46" s="2527"/>
      <c r="CZ46" s="2527"/>
      <c r="DA46" s="2527"/>
      <c r="DB46" s="2527"/>
      <c r="DC46" s="2527"/>
      <c r="DD46" s="2527"/>
      <c r="DE46" s="2527"/>
      <c r="DF46" s="2527"/>
      <c r="DG46" s="2527"/>
      <c r="DH46" s="2527"/>
      <c r="DI46" s="2527"/>
      <c r="DJ46" s="2527"/>
      <c r="DK46" s="2527"/>
      <c r="DL46" s="2527"/>
      <c r="DM46" s="2527"/>
      <c r="DN46" s="2527"/>
      <c r="DO46" s="2527"/>
      <c r="DP46" s="2527"/>
      <c r="DQ46" s="2527"/>
      <c r="DR46" s="2527"/>
      <c r="DS46" s="2527"/>
      <c r="DT46" s="2527"/>
      <c r="DU46" s="2527"/>
      <c r="DV46" s="2527"/>
      <c r="DW46" s="2527"/>
      <c r="DX46" s="2527"/>
      <c r="DY46" s="2527"/>
      <c r="DZ46" s="2527"/>
      <c r="EA46" s="2527"/>
      <c r="EB46" s="2527"/>
      <c r="EC46" s="2527"/>
      <c r="ED46" s="2527"/>
      <c r="EE46" s="2527"/>
      <c r="EF46" s="2527"/>
      <c r="EG46" s="2527"/>
      <c r="EH46" s="2527"/>
      <c r="EI46" s="2527"/>
      <c r="EJ46" s="2527"/>
      <c r="EK46" s="2527"/>
      <c r="EL46" s="2527"/>
      <c r="EM46" s="2527"/>
      <c r="EN46" s="2527"/>
      <c r="EO46" s="2527"/>
      <c r="EP46" s="2527"/>
      <c r="EQ46" s="2527"/>
      <c r="ER46" s="2527"/>
      <c r="ES46" s="2527"/>
      <c r="ET46" s="2527"/>
      <c r="EU46" s="2527"/>
      <c r="EV46" s="2527"/>
      <c r="EW46" s="2527"/>
      <c r="EX46" s="2527"/>
      <c r="EY46" s="2527"/>
      <c r="EZ46" s="2527"/>
      <c r="FA46" s="2527"/>
      <c r="FB46" s="2527"/>
      <c r="FC46" s="2527"/>
      <c r="FD46" s="2527"/>
      <c r="FE46" s="2527"/>
      <c r="FF46" s="2527"/>
      <c r="FG46" s="2527"/>
      <c r="FH46" s="2527"/>
      <c r="FI46" s="2527"/>
      <c r="FJ46" s="2527"/>
      <c r="FK46" s="2527"/>
      <c r="FL46" s="2527"/>
      <c r="FM46" s="2527"/>
      <c r="FN46" s="2527"/>
      <c r="FO46" s="2527"/>
      <c r="FP46" s="2527"/>
      <c r="FQ46" s="2527"/>
      <c r="FR46" s="2527"/>
      <c r="FS46" s="2527"/>
      <c r="FT46" s="2527"/>
      <c r="FU46" s="2527"/>
      <c r="FV46" s="2527"/>
      <c r="FW46" s="2527"/>
      <c r="FX46" s="2527"/>
      <c r="FY46" s="2527"/>
      <c r="FZ46" s="2527"/>
      <c r="GA46" s="2527"/>
      <c r="GB46" s="2527"/>
      <c r="GC46" s="2527"/>
      <c r="GD46" s="2527"/>
      <c r="GE46" s="2527"/>
      <c r="GF46" s="2527"/>
      <c r="GG46" s="2527"/>
      <c r="GH46" s="2527"/>
      <c r="GI46" s="2527"/>
      <c r="GJ46" s="2527"/>
      <c r="GK46" s="2527"/>
      <c r="GL46" s="2527"/>
      <c r="GM46" s="2527"/>
      <c r="GN46" s="2527"/>
      <c r="GO46" s="2527"/>
      <c r="GP46" s="2527"/>
      <c r="GQ46" s="2527"/>
      <c r="GR46" s="2527"/>
      <c r="GS46" s="2527"/>
      <c r="GT46" s="2527"/>
      <c r="GU46" s="2527"/>
      <c r="GV46" s="2527"/>
      <c r="GW46" s="2527"/>
      <c r="GX46" s="2527"/>
      <c r="GY46" s="2527"/>
      <c r="GZ46" s="2527"/>
      <c r="HA46" s="2527"/>
      <c r="HB46" s="2527"/>
      <c r="HC46" s="2527"/>
      <c r="HD46" s="2527"/>
      <c r="HE46" s="2527"/>
      <c r="HF46" s="2527"/>
      <c r="HG46" s="2527"/>
      <c r="HH46" s="2527"/>
      <c r="HI46" s="2527"/>
      <c r="HJ46" s="2527"/>
      <c r="HK46" s="2527"/>
      <c r="HL46" s="2527"/>
      <c r="HM46" s="2527"/>
      <c r="HN46" s="2527"/>
      <c r="HO46" s="2527"/>
      <c r="HP46" s="2527"/>
      <c r="HQ46" s="2527"/>
      <c r="HR46" s="2527"/>
      <c r="HS46" s="2527"/>
      <c r="HT46" s="2527"/>
      <c r="HU46" s="2527"/>
      <c r="HV46" s="2527"/>
      <c r="HW46" s="2527"/>
      <c r="HX46" s="2527"/>
      <c r="HY46" s="2527"/>
      <c r="HZ46" s="2527"/>
      <c r="IA46" s="2527"/>
      <c r="IB46" s="2527"/>
      <c r="IC46" s="2527"/>
      <c r="ID46" s="2527"/>
      <c r="IE46" s="2527"/>
      <c r="IF46" s="2527"/>
      <c r="IG46" s="2527"/>
      <c r="IH46" s="2527"/>
      <c r="II46" s="2527"/>
      <c r="IJ46" s="2527"/>
      <c r="IK46" s="2527"/>
      <c r="IL46" s="2527"/>
      <c r="IM46" s="2527"/>
      <c r="IN46" s="2527"/>
      <c r="IO46" s="2527"/>
      <c r="IP46" s="2527"/>
      <c r="IQ46" s="2527"/>
      <c r="IR46" s="2527"/>
      <c r="IS46" s="2527"/>
      <c r="IT46" s="2527"/>
      <c r="IU46" s="2527"/>
      <c r="IV46" s="2527"/>
    </row>
    <row r="47" spans="1:256" s="2527" customFormat="1" ht="12.4" customHeight="1">
      <c r="B47" s="3171"/>
      <c r="D47" s="3168"/>
    </row>
    <row r="48" spans="1:256" s="2527" customFormat="1" ht="21.4" customHeight="1">
      <c r="B48" s="7884" t="s">
        <v>4832</v>
      </c>
      <c r="C48" s="7888" t="s">
        <v>4833</v>
      </c>
      <c r="D48" s="7889" t="s">
        <v>1376</v>
      </c>
      <c r="E48" s="7887" t="s">
        <v>4834</v>
      </c>
      <c r="F48" s="7888" t="s">
        <v>4835</v>
      </c>
      <c r="G48" s="7887"/>
      <c r="H48" s="7888" t="s">
        <v>4836</v>
      </c>
      <c r="I48" s="7887" t="s">
        <v>4837</v>
      </c>
      <c r="J48" s="3179" t="s">
        <v>4838</v>
      </c>
    </row>
    <row r="49" spans="1:256" s="2527" customFormat="1" ht="18.600000000000001" customHeight="1">
      <c r="B49" s="7884"/>
      <c r="C49" s="7888"/>
      <c r="D49" s="7889"/>
      <c r="E49" s="7887"/>
      <c r="F49" s="7887"/>
      <c r="G49" s="7887"/>
      <c r="H49" s="7888"/>
      <c r="I49" s="7887"/>
      <c r="J49" s="3179" t="s">
        <v>4839</v>
      </c>
    </row>
    <row r="50" spans="1:256" s="2527" customFormat="1" ht="18.600000000000001" customHeight="1">
      <c r="B50" s="7884"/>
      <c r="C50" s="7888"/>
      <c r="D50" s="7889"/>
      <c r="E50" s="7887"/>
      <c r="F50" s="7887"/>
      <c r="G50" s="7887"/>
      <c r="H50" s="7887" t="s">
        <v>4840</v>
      </c>
      <c r="I50" s="7887"/>
      <c r="J50" s="3173" t="s">
        <v>4822</v>
      </c>
    </row>
    <row r="51" spans="1:256" s="2527" customFormat="1" ht="21.4" customHeight="1">
      <c r="B51" s="7884"/>
      <c r="C51" s="7888"/>
      <c r="D51" s="7889"/>
      <c r="E51" s="7887"/>
      <c r="F51" s="7887"/>
      <c r="G51" s="7887"/>
      <c r="H51" s="7887"/>
      <c r="I51" s="7887"/>
      <c r="J51" s="3179" t="s">
        <v>4841</v>
      </c>
    </row>
    <row r="52" spans="1:256" s="3178" customFormat="1" ht="15.95" customHeight="1">
      <c r="B52" s="2566"/>
      <c r="C52" s="2566"/>
      <c r="D52" s="2566"/>
      <c r="E52" s="2566"/>
      <c r="F52" s="2566"/>
      <c r="G52" s="2566"/>
      <c r="H52" s="2566"/>
      <c r="I52" s="2566"/>
      <c r="J52" s="2566"/>
      <c r="K52" s="2527"/>
    </row>
    <row r="53" spans="1:256" s="3178" customFormat="1" ht="26.1" customHeight="1">
      <c r="B53" s="3167" t="s">
        <v>4842</v>
      </c>
      <c r="C53" s="2527"/>
      <c r="D53" s="3168"/>
      <c r="E53" s="2527"/>
      <c r="F53" s="2527"/>
      <c r="G53" s="2527"/>
      <c r="H53" s="2527"/>
      <c r="I53" s="2527"/>
      <c r="J53" s="3175" t="s">
        <v>4787</v>
      </c>
      <c r="K53" s="2527"/>
    </row>
    <row r="54" spans="1:256" s="2527" customFormat="1" ht="13.5" customHeight="1">
      <c r="B54" s="3156"/>
      <c r="C54" s="2522"/>
      <c r="D54" s="3157"/>
      <c r="E54" s="2522"/>
      <c r="F54" s="2522"/>
      <c r="G54" s="2522"/>
      <c r="H54" s="2522"/>
      <c r="I54" s="2522"/>
      <c r="J54" s="2522"/>
    </row>
    <row r="55" spans="1:256" ht="30" customHeight="1">
      <c r="A55" s="2527"/>
      <c r="B55" s="3170" t="s">
        <v>4785</v>
      </c>
      <c r="C55" s="3170" t="s">
        <v>4786</v>
      </c>
      <c r="D55" s="3170" t="s">
        <v>4787</v>
      </c>
      <c r="E55" s="3170" t="s">
        <v>4788</v>
      </c>
      <c r="F55" s="3170" t="s">
        <v>4789</v>
      </c>
      <c r="G55" s="3170" t="s">
        <v>4790</v>
      </c>
      <c r="H55" s="3170" t="s">
        <v>4791</v>
      </c>
      <c r="I55" s="3170" t="s">
        <v>4792</v>
      </c>
      <c r="J55" s="3170" t="s">
        <v>4793</v>
      </c>
      <c r="K55" s="2527"/>
      <c r="L55" s="2527"/>
      <c r="M55" s="2527"/>
      <c r="N55" s="2527"/>
      <c r="O55" s="2527"/>
      <c r="P55" s="2527"/>
      <c r="Q55" s="2527"/>
      <c r="R55" s="2527"/>
      <c r="S55" s="2527"/>
      <c r="T55" s="2527"/>
      <c r="U55" s="2527"/>
      <c r="V55" s="2527"/>
      <c r="W55" s="2527"/>
      <c r="X55" s="2527"/>
      <c r="Y55" s="2527"/>
      <c r="Z55" s="2527"/>
      <c r="AA55" s="2527"/>
      <c r="AB55" s="2527"/>
      <c r="AC55" s="2527"/>
      <c r="AD55" s="2527"/>
      <c r="AE55" s="2527"/>
      <c r="AF55" s="2527"/>
      <c r="AG55" s="2527"/>
      <c r="AH55" s="2527"/>
      <c r="AI55" s="2527"/>
      <c r="AJ55" s="2527"/>
      <c r="AK55" s="2527"/>
      <c r="AL55" s="2527"/>
      <c r="AM55" s="2527"/>
      <c r="AN55" s="2527"/>
      <c r="AO55" s="2527"/>
      <c r="AP55" s="2527"/>
      <c r="AQ55" s="2527"/>
      <c r="AR55" s="2527"/>
      <c r="AS55" s="2527"/>
      <c r="AT55" s="2527"/>
      <c r="AU55" s="2527"/>
      <c r="AV55" s="2527"/>
      <c r="AW55" s="2527"/>
      <c r="AX55" s="2527"/>
      <c r="AY55" s="2527"/>
      <c r="AZ55" s="2527"/>
      <c r="BA55" s="2527"/>
      <c r="BB55" s="2527"/>
      <c r="BC55" s="2527"/>
      <c r="BD55" s="2527"/>
      <c r="BE55" s="2527"/>
      <c r="BF55" s="2527"/>
      <c r="BG55" s="2527"/>
      <c r="BH55" s="2527"/>
      <c r="BI55" s="2527"/>
      <c r="BJ55" s="2527"/>
      <c r="BK55" s="2527"/>
      <c r="BL55" s="2527"/>
      <c r="BM55" s="2527"/>
      <c r="BN55" s="2527"/>
      <c r="BO55" s="2527"/>
      <c r="BP55" s="2527"/>
      <c r="BQ55" s="2527"/>
      <c r="BR55" s="2527"/>
      <c r="BS55" s="2527"/>
      <c r="BT55" s="2527"/>
      <c r="BU55" s="2527"/>
      <c r="BV55" s="2527"/>
      <c r="BW55" s="2527"/>
      <c r="BX55" s="2527"/>
      <c r="BY55" s="2527"/>
      <c r="BZ55" s="2527"/>
      <c r="CA55" s="2527"/>
      <c r="CB55" s="2527"/>
      <c r="CC55" s="2527"/>
      <c r="CD55" s="2527"/>
      <c r="CE55" s="2527"/>
      <c r="CF55" s="2527"/>
      <c r="CG55" s="2527"/>
      <c r="CH55" s="2527"/>
      <c r="CI55" s="2527"/>
      <c r="CJ55" s="2527"/>
      <c r="CK55" s="2527"/>
      <c r="CL55" s="2527"/>
      <c r="CM55" s="2527"/>
      <c r="CN55" s="2527"/>
      <c r="CO55" s="2527"/>
      <c r="CP55" s="2527"/>
      <c r="CQ55" s="2527"/>
      <c r="CR55" s="2527"/>
      <c r="CS55" s="2527"/>
      <c r="CT55" s="2527"/>
      <c r="CU55" s="2527"/>
      <c r="CV55" s="2527"/>
      <c r="CW55" s="2527"/>
      <c r="CX55" s="2527"/>
      <c r="CY55" s="2527"/>
      <c r="CZ55" s="2527"/>
      <c r="DA55" s="2527"/>
      <c r="DB55" s="2527"/>
      <c r="DC55" s="2527"/>
      <c r="DD55" s="2527"/>
      <c r="DE55" s="2527"/>
      <c r="DF55" s="2527"/>
      <c r="DG55" s="2527"/>
      <c r="DH55" s="2527"/>
      <c r="DI55" s="2527"/>
      <c r="DJ55" s="2527"/>
      <c r="DK55" s="2527"/>
      <c r="DL55" s="2527"/>
      <c r="DM55" s="2527"/>
      <c r="DN55" s="2527"/>
      <c r="DO55" s="2527"/>
      <c r="DP55" s="2527"/>
      <c r="DQ55" s="2527"/>
      <c r="DR55" s="2527"/>
      <c r="DS55" s="2527"/>
      <c r="DT55" s="2527"/>
      <c r="DU55" s="2527"/>
      <c r="DV55" s="2527"/>
      <c r="DW55" s="2527"/>
      <c r="DX55" s="2527"/>
      <c r="DY55" s="2527"/>
      <c r="DZ55" s="2527"/>
      <c r="EA55" s="2527"/>
      <c r="EB55" s="2527"/>
      <c r="EC55" s="2527"/>
      <c r="ED55" s="2527"/>
      <c r="EE55" s="2527"/>
      <c r="EF55" s="2527"/>
      <c r="EG55" s="2527"/>
      <c r="EH55" s="2527"/>
      <c r="EI55" s="2527"/>
      <c r="EJ55" s="2527"/>
      <c r="EK55" s="2527"/>
      <c r="EL55" s="2527"/>
      <c r="EM55" s="2527"/>
      <c r="EN55" s="2527"/>
      <c r="EO55" s="2527"/>
      <c r="EP55" s="2527"/>
      <c r="EQ55" s="2527"/>
      <c r="ER55" s="2527"/>
      <c r="ES55" s="2527"/>
      <c r="ET55" s="2527"/>
      <c r="EU55" s="2527"/>
      <c r="EV55" s="2527"/>
      <c r="EW55" s="2527"/>
      <c r="EX55" s="2527"/>
      <c r="EY55" s="2527"/>
      <c r="EZ55" s="2527"/>
      <c r="FA55" s="2527"/>
      <c r="FB55" s="2527"/>
      <c r="FC55" s="2527"/>
      <c r="FD55" s="2527"/>
      <c r="FE55" s="2527"/>
      <c r="FF55" s="2527"/>
      <c r="FG55" s="2527"/>
      <c r="FH55" s="2527"/>
      <c r="FI55" s="2527"/>
      <c r="FJ55" s="2527"/>
      <c r="FK55" s="2527"/>
      <c r="FL55" s="2527"/>
      <c r="FM55" s="2527"/>
      <c r="FN55" s="2527"/>
      <c r="FO55" s="2527"/>
      <c r="FP55" s="2527"/>
      <c r="FQ55" s="2527"/>
      <c r="FR55" s="2527"/>
      <c r="FS55" s="2527"/>
      <c r="FT55" s="2527"/>
      <c r="FU55" s="2527"/>
      <c r="FV55" s="2527"/>
      <c r="FW55" s="2527"/>
      <c r="FX55" s="2527"/>
      <c r="FY55" s="2527"/>
      <c r="FZ55" s="2527"/>
      <c r="GA55" s="2527"/>
      <c r="GB55" s="2527"/>
      <c r="GC55" s="2527"/>
      <c r="GD55" s="2527"/>
      <c r="GE55" s="2527"/>
      <c r="GF55" s="2527"/>
      <c r="GG55" s="2527"/>
      <c r="GH55" s="2527"/>
      <c r="GI55" s="2527"/>
      <c r="GJ55" s="2527"/>
      <c r="GK55" s="2527"/>
      <c r="GL55" s="2527"/>
      <c r="GM55" s="2527"/>
      <c r="GN55" s="2527"/>
      <c r="GO55" s="2527"/>
      <c r="GP55" s="2527"/>
      <c r="GQ55" s="2527"/>
      <c r="GR55" s="2527"/>
      <c r="GS55" s="2527"/>
      <c r="GT55" s="2527"/>
      <c r="GU55" s="2527"/>
      <c r="GV55" s="2527"/>
      <c r="GW55" s="2527"/>
      <c r="GX55" s="2527"/>
      <c r="GY55" s="2527"/>
      <c r="GZ55" s="2527"/>
      <c r="HA55" s="2527"/>
      <c r="HB55" s="2527"/>
      <c r="HC55" s="2527"/>
      <c r="HD55" s="2527"/>
      <c r="HE55" s="2527"/>
      <c r="HF55" s="2527"/>
      <c r="HG55" s="2527"/>
      <c r="HH55" s="2527"/>
      <c r="HI55" s="2527"/>
      <c r="HJ55" s="2527"/>
      <c r="HK55" s="2527"/>
      <c r="HL55" s="2527"/>
      <c r="HM55" s="2527"/>
      <c r="HN55" s="2527"/>
      <c r="HO55" s="2527"/>
      <c r="HP55" s="2527"/>
      <c r="HQ55" s="2527"/>
      <c r="HR55" s="2527"/>
      <c r="HS55" s="2527"/>
      <c r="HT55" s="2527"/>
      <c r="HU55" s="2527"/>
      <c r="HV55" s="2527"/>
      <c r="HW55" s="2527"/>
      <c r="HX55" s="2527"/>
      <c r="HY55" s="2527"/>
      <c r="HZ55" s="2527"/>
      <c r="IA55" s="2527"/>
      <c r="IB55" s="2527"/>
      <c r="IC55" s="2527"/>
      <c r="ID55" s="2527"/>
      <c r="IE55" s="2527"/>
      <c r="IF55" s="2527"/>
      <c r="IG55" s="2527"/>
      <c r="IH55" s="2527"/>
      <c r="II55" s="2527"/>
      <c r="IJ55" s="2527"/>
      <c r="IK55" s="2527"/>
      <c r="IL55" s="2527"/>
      <c r="IM55" s="2527"/>
      <c r="IN55" s="2527"/>
      <c r="IO55" s="2527"/>
      <c r="IP55" s="2527"/>
      <c r="IQ55" s="2527"/>
      <c r="IR55" s="2527"/>
      <c r="IS55" s="2527"/>
      <c r="IT55" s="2527"/>
      <c r="IU55" s="2527"/>
      <c r="IV55" s="2527"/>
    </row>
    <row r="56" spans="1:256" s="2527" customFormat="1" ht="10.35" customHeight="1">
      <c r="B56" s="3171"/>
      <c r="D56" s="3168"/>
    </row>
    <row r="57" spans="1:256" s="2527" customFormat="1" ht="53.1" customHeight="1">
      <c r="B57" s="7884" t="s">
        <v>4794</v>
      </c>
      <c r="C57" s="7883" t="s">
        <v>4843</v>
      </c>
      <c r="D57" s="7886" t="s">
        <v>1376</v>
      </c>
      <c r="E57" s="7883" t="s">
        <v>4844</v>
      </c>
      <c r="F57" s="7885" t="s">
        <v>4845</v>
      </c>
      <c r="G57" s="7885"/>
      <c r="H57" s="7883" t="s">
        <v>4846</v>
      </c>
      <c r="I57" s="7883" t="s">
        <v>4847</v>
      </c>
      <c r="J57" s="3179"/>
    </row>
    <row r="58" spans="1:256" s="2527" customFormat="1" ht="79.5" customHeight="1">
      <c r="B58" s="7884"/>
      <c r="C58" s="7883"/>
      <c r="D58" s="7883"/>
      <c r="E58" s="7883"/>
      <c r="F58" s="7883"/>
      <c r="G58" s="7883"/>
      <c r="H58" s="7883"/>
      <c r="I58" s="7883"/>
      <c r="J58" s="3179"/>
    </row>
    <row r="59" spans="1:256" s="2527" customFormat="1" ht="13.9" customHeight="1">
      <c r="B59" s="2566"/>
      <c r="C59" s="2566"/>
      <c r="D59" s="2566"/>
      <c r="E59" s="2566"/>
      <c r="F59" s="2566"/>
      <c r="G59" s="2566"/>
      <c r="H59" s="2566"/>
      <c r="I59" s="2566"/>
      <c r="J59" s="2566"/>
    </row>
    <row r="60" spans="1:256" s="2527" customFormat="1" ht="26.1" customHeight="1">
      <c r="B60" s="3167" t="s">
        <v>4848</v>
      </c>
      <c r="D60" s="3168"/>
      <c r="J60" s="3175" t="s">
        <v>4787</v>
      </c>
    </row>
    <row r="61" spans="1:256" s="2527" customFormat="1" ht="13.5" customHeight="1">
      <c r="B61" s="3156"/>
      <c r="C61" s="2522"/>
      <c r="D61" s="3157"/>
      <c r="E61" s="2522"/>
      <c r="F61" s="2522"/>
      <c r="G61" s="2522"/>
      <c r="H61" s="2522"/>
      <c r="I61" s="2522"/>
      <c r="J61" s="2522"/>
    </row>
    <row r="62" spans="1:256" ht="30" customHeight="1">
      <c r="A62" s="2527"/>
      <c r="B62" s="3170" t="s">
        <v>4785</v>
      </c>
      <c r="C62" s="3170" t="s">
        <v>4786</v>
      </c>
      <c r="D62" s="3170" t="s">
        <v>4787</v>
      </c>
      <c r="E62" s="3170" t="s">
        <v>4788</v>
      </c>
      <c r="F62" s="3170" t="s">
        <v>4789</v>
      </c>
      <c r="G62" s="3170" t="s">
        <v>4790</v>
      </c>
      <c r="H62" s="3170" t="s">
        <v>4791</v>
      </c>
      <c r="I62" s="3170" t="s">
        <v>4792</v>
      </c>
      <c r="J62" s="3170" t="s">
        <v>4793</v>
      </c>
      <c r="K62" s="2527"/>
      <c r="L62" s="2527"/>
      <c r="M62" s="2527"/>
      <c r="N62" s="2527"/>
      <c r="O62" s="2527"/>
      <c r="P62" s="2527"/>
      <c r="Q62" s="2527"/>
      <c r="R62" s="2527"/>
      <c r="S62" s="2527"/>
      <c r="T62" s="2527"/>
      <c r="U62" s="2527"/>
      <c r="V62" s="2527"/>
      <c r="W62" s="2527"/>
      <c r="X62" s="2527"/>
      <c r="Y62" s="2527"/>
      <c r="Z62" s="2527"/>
      <c r="AA62" s="2527"/>
      <c r="AB62" s="2527"/>
      <c r="AC62" s="2527"/>
      <c r="AD62" s="2527"/>
      <c r="AE62" s="2527"/>
      <c r="AF62" s="2527"/>
      <c r="AG62" s="2527"/>
      <c r="AH62" s="2527"/>
      <c r="AI62" s="2527"/>
      <c r="AJ62" s="2527"/>
      <c r="AK62" s="2527"/>
      <c r="AL62" s="2527"/>
      <c r="AM62" s="2527"/>
      <c r="AN62" s="2527"/>
      <c r="AO62" s="2527"/>
      <c r="AP62" s="2527"/>
      <c r="AQ62" s="2527"/>
      <c r="AR62" s="2527"/>
      <c r="AS62" s="2527"/>
      <c r="AT62" s="2527"/>
      <c r="AU62" s="2527"/>
      <c r="AV62" s="2527"/>
      <c r="AW62" s="2527"/>
      <c r="AX62" s="2527"/>
      <c r="AY62" s="2527"/>
      <c r="AZ62" s="2527"/>
      <c r="BA62" s="2527"/>
      <c r="BB62" s="2527"/>
      <c r="BC62" s="2527"/>
      <c r="BD62" s="2527"/>
      <c r="BE62" s="2527"/>
      <c r="BF62" s="2527"/>
      <c r="BG62" s="2527"/>
      <c r="BH62" s="2527"/>
      <c r="BI62" s="2527"/>
      <c r="BJ62" s="2527"/>
      <c r="BK62" s="2527"/>
      <c r="BL62" s="2527"/>
      <c r="BM62" s="2527"/>
      <c r="BN62" s="2527"/>
      <c r="BO62" s="2527"/>
      <c r="BP62" s="2527"/>
      <c r="BQ62" s="2527"/>
      <c r="BR62" s="2527"/>
      <c r="BS62" s="2527"/>
      <c r="BT62" s="2527"/>
      <c r="BU62" s="2527"/>
      <c r="BV62" s="2527"/>
      <c r="BW62" s="2527"/>
      <c r="BX62" s="2527"/>
      <c r="BY62" s="2527"/>
      <c r="BZ62" s="2527"/>
      <c r="CA62" s="2527"/>
      <c r="CB62" s="2527"/>
      <c r="CC62" s="2527"/>
      <c r="CD62" s="2527"/>
      <c r="CE62" s="2527"/>
      <c r="CF62" s="2527"/>
      <c r="CG62" s="2527"/>
      <c r="CH62" s="2527"/>
      <c r="CI62" s="2527"/>
      <c r="CJ62" s="2527"/>
      <c r="CK62" s="2527"/>
      <c r="CL62" s="2527"/>
      <c r="CM62" s="2527"/>
      <c r="CN62" s="2527"/>
      <c r="CO62" s="2527"/>
      <c r="CP62" s="2527"/>
      <c r="CQ62" s="2527"/>
      <c r="CR62" s="2527"/>
      <c r="CS62" s="2527"/>
      <c r="CT62" s="2527"/>
      <c r="CU62" s="2527"/>
      <c r="CV62" s="2527"/>
      <c r="CW62" s="2527"/>
      <c r="CX62" s="2527"/>
      <c r="CY62" s="2527"/>
      <c r="CZ62" s="2527"/>
      <c r="DA62" s="2527"/>
      <c r="DB62" s="2527"/>
      <c r="DC62" s="2527"/>
      <c r="DD62" s="2527"/>
      <c r="DE62" s="2527"/>
      <c r="DF62" s="2527"/>
      <c r="DG62" s="2527"/>
      <c r="DH62" s="2527"/>
      <c r="DI62" s="2527"/>
      <c r="DJ62" s="2527"/>
      <c r="DK62" s="2527"/>
      <c r="DL62" s="2527"/>
      <c r="DM62" s="2527"/>
      <c r="DN62" s="2527"/>
      <c r="DO62" s="2527"/>
      <c r="DP62" s="2527"/>
      <c r="DQ62" s="2527"/>
      <c r="DR62" s="2527"/>
      <c r="DS62" s="2527"/>
      <c r="DT62" s="2527"/>
      <c r="DU62" s="2527"/>
      <c r="DV62" s="2527"/>
      <c r="DW62" s="2527"/>
      <c r="DX62" s="2527"/>
      <c r="DY62" s="2527"/>
      <c r="DZ62" s="2527"/>
      <c r="EA62" s="2527"/>
      <c r="EB62" s="2527"/>
      <c r="EC62" s="2527"/>
      <c r="ED62" s="2527"/>
      <c r="EE62" s="2527"/>
      <c r="EF62" s="2527"/>
      <c r="EG62" s="2527"/>
      <c r="EH62" s="2527"/>
      <c r="EI62" s="2527"/>
      <c r="EJ62" s="2527"/>
      <c r="EK62" s="2527"/>
      <c r="EL62" s="2527"/>
      <c r="EM62" s="2527"/>
      <c r="EN62" s="2527"/>
      <c r="EO62" s="2527"/>
      <c r="EP62" s="2527"/>
      <c r="EQ62" s="2527"/>
      <c r="ER62" s="2527"/>
      <c r="ES62" s="2527"/>
      <c r="ET62" s="2527"/>
      <c r="EU62" s="2527"/>
      <c r="EV62" s="2527"/>
      <c r="EW62" s="2527"/>
      <c r="EX62" s="2527"/>
      <c r="EY62" s="2527"/>
      <c r="EZ62" s="2527"/>
      <c r="FA62" s="2527"/>
      <c r="FB62" s="2527"/>
      <c r="FC62" s="2527"/>
      <c r="FD62" s="2527"/>
      <c r="FE62" s="2527"/>
      <c r="FF62" s="2527"/>
      <c r="FG62" s="2527"/>
      <c r="FH62" s="2527"/>
      <c r="FI62" s="2527"/>
      <c r="FJ62" s="2527"/>
      <c r="FK62" s="2527"/>
      <c r="FL62" s="2527"/>
      <c r="FM62" s="2527"/>
      <c r="FN62" s="2527"/>
      <c r="FO62" s="2527"/>
      <c r="FP62" s="2527"/>
      <c r="FQ62" s="2527"/>
      <c r="FR62" s="2527"/>
      <c r="FS62" s="2527"/>
      <c r="FT62" s="2527"/>
      <c r="FU62" s="2527"/>
      <c r="FV62" s="2527"/>
      <c r="FW62" s="2527"/>
      <c r="FX62" s="2527"/>
      <c r="FY62" s="2527"/>
      <c r="FZ62" s="2527"/>
      <c r="GA62" s="2527"/>
      <c r="GB62" s="2527"/>
      <c r="GC62" s="2527"/>
      <c r="GD62" s="2527"/>
      <c r="GE62" s="2527"/>
      <c r="GF62" s="2527"/>
      <c r="GG62" s="2527"/>
      <c r="GH62" s="2527"/>
      <c r="GI62" s="2527"/>
      <c r="GJ62" s="2527"/>
      <c r="GK62" s="2527"/>
      <c r="GL62" s="2527"/>
      <c r="GM62" s="2527"/>
      <c r="GN62" s="2527"/>
      <c r="GO62" s="2527"/>
      <c r="GP62" s="2527"/>
      <c r="GQ62" s="2527"/>
      <c r="GR62" s="2527"/>
      <c r="GS62" s="2527"/>
      <c r="GT62" s="2527"/>
      <c r="GU62" s="2527"/>
      <c r="GV62" s="2527"/>
      <c r="GW62" s="2527"/>
      <c r="GX62" s="2527"/>
      <c r="GY62" s="2527"/>
      <c r="GZ62" s="2527"/>
      <c r="HA62" s="2527"/>
      <c r="HB62" s="2527"/>
      <c r="HC62" s="2527"/>
      <c r="HD62" s="2527"/>
      <c r="HE62" s="2527"/>
      <c r="HF62" s="2527"/>
      <c r="HG62" s="2527"/>
      <c r="HH62" s="2527"/>
      <c r="HI62" s="2527"/>
      <c r="HJ62" s="2527"/>
      <c r="HK62" s="2527"/>
      <c r="HL62" s="2527"/>
      <c r="HM62" s="2527"/>
      <c r="HN62" s="2527"/>
      <c r="HO62" s="2527"/>
      <c r="HP62" s="2527"/>
      <c r="HQ62" s="2527"/>
      <c r="HR62" s="2527"/>
      <c r="HS62" s="2527"/>
      <c r="HT62" s="2527"/>
      <c r="HU62" s="2527"/>
      <c r="HV62" s="2527"/>
      <c r="HW62" s="2527"/>
      <c r="HX62" s="2527"/>
      <c r="HY62" s="2527"/>
      <c r="HZ62" s="2527"/>
      <c r="IA62" s="2527"/>
      <c r="IB62" s="2527"/>
      <c r="IC62" s="2527"/>
      <c r="ID62" s="2527"/>
      <c r="IE62" s="2527"/>
      <c r="IF62" s="2527"/>
      <c r="IG62" s="2527"/>
      <c r="IH62" s="2527"/>
      <c r="II62" s="2527"/>
      <c r="IJ62" s="2527"/>
      <c r="IK62" s="2527"/>
      <c r="IL62" s="2527"/>
      <c r="IM62" s="2527"/>
      <c r="IN62" s="2527"/>
      <c r="IO62" s="2527"/>
      <c r="IP62" s="2527"/>
      <c r="IQ62" s="2527"/>
      <c r="IR62" s="2527"/>
      <c r="IS62" s="2527"/>
      <c r="IT62" s="2527"/>
      <c r="IU62" s="2527"/>
      <c r="IV62" s="2527"/>
    </row>
    <row r="63" spans="1:256" s="2527" customFormat="1" ht="12.4" customHeight="1">
      <c r="B63" s="3171"/>
      <c r="D63" s="3168"/>
    </row>
    <row r="64" spans="1:256" s="2527" customFormat="1" ht="39.200000000000003" customHeight="1">
      <c r="B64" s="7884" t="s">
        <v>4794</v>
      </c>
      <c r="C64" s="7885" t="s">
        <v>4849</v>
      </c>
      <c r="D64" s="7886" t="s">
        <v>1376</v>
      </c>
      <c r="E64" s="7885" t="s">
        <v>4850</v>
      </c>
      <c r="F64" s="7885" t="s">
        <v>4851</v>
      </c>
      <c r="G64" s="7885" t="s">
        <v>4852</v>
      </c>
      <c r="H64" s="7885" t="s">
        <v>4853</v>
      </c>
      <c r="I64" s="7883" t="s">
        <v>4837</v>
      </c>
      <c r="J64" s="3179" t="s">
        <v>4830</v>
      </c>
    </row>
    <row r="65" spans="1:256" s="2527" customFormat="1" ht="42" customHeight="1">
      <c r="B65" s="7884"/>
      <c r="C65" s="7885"/>
      <c r="D65" s="7886"/>
      <c r="E65" s="7885"/>
      <c r="F65" s="7885"/>
      <c r="G65" s="7885"/>
      <c r="H65" s="7885"/>
      <c r="I65" s="7885"/>
      <c r="J65" s="3179" t="s">
        <v>4839</v>
      </c>
    </row>
    <row r="66" spans="1:256" s="2527" customFormat="1" ht="13.9" customHeight="1">
      <c r="B66" s="3182"/>
      <c r="C66" s="3183"/>
      <c r="D66" s="3184"/>
      <c r="E66" s="3183"/>
      <c r="F66" s="3183"/>
      <c r="G66" s="3183"/>
      <c r="H66" s="3183"/>
      <c r="I66" s="3183"/>
      <c r="J66" s="2929"/>
    </row>
    <row r="67" spans="1:256" s="2527" customFormat="1" ht="26.1" customHeight="1">
      <c r="B67" s="3167" t="s">
        <v>4854</v>
      </c>
      <c r="D67" s="3168"/>
      <c r="J67" s="3175" t="s">
        <v>4787</v>
      </c>
    </row>
    <row r="68" spans="1:256" s="2527" customFormat="1" ht="13.5" customHeight="1">
      <c r="B68" s="3156"/>
      <c r="C68" s="2522"/>
      <c r="D68" s="3157"/>
      <c r="E68" s="2522"/>
      <c r="F68" s="2522"/>
      <c r="G68" s="2522"/>
      <c r="H68" s="2522"/>
      <c r="I68" s="2522"/>
      <c r="J68" s="2522"/>
    </row>
    <row r="69" spans="1:256" ht="30" customHeight="1">
      <c r="A69" s="2527"/>
      <c r="B69" s="3170" t="s">
        <v>4785</v>
      </c>
      <c r="C69" s="3170" t="s">
        <v>4786</v>
      </c>
      <c r="D69" s="3170" t="s">
        <v>4787</v>
      </c>
      <c r="E69" s="3170" t="s">
        <v>4788</v>
      </c>
      <c r="F69" s="3170" t="s">
        <v>4789</v>
      </c>
      <c r="G69" s="3170" t="s">
        <v>4790</v>
      </c>
      <c r="H69" s="3170" t="s">
        <v>4791</v>
      </c>
      <c r="I69" s="3170" t="s">
        <v>4792</v>
      </c>
      <c r="J69" s="3170" t="s">
        <v>4793</v>
      </c>
      <c r="K69" s="2527"/>
      <c r="L69" s="2527"/>
      <c r="M69" s="2527"/>
      <c r="N69" s="2527"/>
      <c r="O69" s="2527"/>
      <c r="P69" s="2527"/>
      <c r="Q69" s="2527"/>
      <c r="R69" s="2527"/>
      <c r="S69" s="2527"/>
      <c r="T69" s="2527"/>
      <c r="U69" s="2527"/>
      <c r="V69" s="2527"/>
      <c r="W69" s="2527"/>
      <c r="X69" s="2527"/>
      <c r="Y69" s="2527"/>
      <c r="Z69" s="2527"/>
      <c r="AA69" s="2527"/>
      <c r="AB69" s="2527"/>
      <c r="AC69" s="2527"/>
      <c r="AD69" s="2527"/>
      <c r="AE69" s="2527"/>
      <c r="AF69" s="2527"/>
      <c r="AG69" s="2527"/>
      <c r="AH69" s="2527"/>
      <c r="AI69" s="2527"/>
      <c r="AJ69" s="2527"/>
      <c r="AK69" s="2527"/>
      <c r="AL69" s="2527"/>
      <c r="AM69" s="2527"/>
      <c r="AN69" s="2527"/>
      <c r="AO69" s="2527"/>
      <c r="AP69" s="2527"/>
      <c r="AQ69" s="2527"/>
      <c r="AR69" s="2527"/>
      <c r="AS69" s="2527"/>
      <c r="AT69" s="2527"/>
      <c r="AU69" s="2527"/>
      <c r="AV69" s="2527"/>
      <c r="AW69" s="2527"/>
      <c r="AX69" s="2527"/>
      <c r="AY69" s="2527"/>
      <c r="AZ69" s="2527"/>
      <c r="BA69" s="2527"/>
      <c r="BB69" s="2527"/>
      <c r="BC69" s="2527"/>
      <c r="BD69" s="2527"/>
      <c r="BE69" s="2527"/>
      <c r="BF69" s="2527"/>
      <c r="BG69" s="2527"/>
      <c r="BH69" s="2527"/>
      <c r="BI69" s="2527"/>
      <c r="BJ69" s="2527"/>
      <c r="BK69" s="2527"/>
      <c r="BL69" s="2527"/>
      <c r="BM69" s="2527"/>
      <c r="BN69" s="2527"/>
      <c r="BO69" s="2527"/>
      <c r="BP69" s="2527"/>
      <c r="BQ69" s="2527"/>
      <c r="BR69" s="2527"/>
      <c r="BS69" s="2527"/>
      <c r="BT69" s="2527"/>
      <c r="BU69" s="2527"/>
      <c r="BV69" s="2527"/>
      <c r="BW69" s="2527"/>
      <c r="BX69" s="2527"/>
      <c r="BY69" s="2527"/>
      <c r="BZ69" s="2527"/>
      <c r="CA69" s="2527"/>
      <c r="CB69" s="2527"/>
      <c r="CC69" s="2527"/>
      <c r="CD69" s="2527"/>
      <c r="CE69" s="2527"/>
      <c r="CF69" s="2527"/>
      <c r="CG69" s="2527"/>
      <c r="CH69" s="2527"/>
      <c r="CI69" s="2527"/>
      <c r="CJ69" s="2527"/>
      <c r="CK69" s="2527"/>
      <c r="CL69" s="2527"/>
      <c r="CM69" s="2527"/>
      <c r="CN69" s="2527"/>
      <c r="CO69" s="2527"/>
      <c r="CP69" s="2527"/>
      <c r="CQ69" s="2527"/>
      <c r="CR69" s="2527"/>
      <c r="CS69" s="2527"/>
      <c r="CT69" s="2527"/>
      <c r="CU69" s="2527"/>
      <c r="CV69" s="2527"/>
      <c r="CW69" s="2527"/>
      <c r="CX69" s="2527"/>
      <c r="CY69" s="2527"/>
      <c r="CZ69" s="2527"/>
      <c r="DA69" s="2527"/>
      <c r="DB69" s="2527"/>
      <c r="DC69" s="2527"/>
      <c r="DD69" s="2527"/>
      <c r="DE69" s="2527"/>
      <c r="DF69" s="2527"/>
      <c r="DG69" s="2527"/>
      <c r="DH69" s="2527"/>
      <c r="DI69" s="2527"/>
      <c r="DJ69" s="2527"/>
      <c r="DK69" s="2527"/>
      <c r="DL69" s="2527"/>
      <c r="DM69" s="2527"/>
      <c r="DN69" s="2527"/>
      <c r="DO69" s="2527"/>
      <c r="DP69" s="2527"/>
      <c r="DQ69" s="2527"/>
      <c r="DR69" s="2527"/>
      <c r="DS69" s="2527"/>
      <c r="DT69" s="2527"/>
      <c r="DU69" s="2527"/>
      <c r="DV69" s="2527"/>
      <c r="DW69" s="2527"/>
      <c r="DX69" s="2527"/>
      <c r="DY69" s="2527"/>
      <c r="DZ69" s="2527"/>
      <c r="EA69" s="2527"/>
      <c r="EB69" s="2527"/>
      <c r="EC69" s="2527"/>
      <c r="ED69" s="2527"/>
      <c r="EE69" s="2527"/>
      <c r="EF69" s="2527"/>
      <c r="EG69" s="2527"/>
      <c r="EH69" s="2527"/>
      <c r="EI69" s="2527"/>
      <c r="EJ69" s="2527"/>
      <c r="EK69" s="2527"/>
      <c r="EL69" s="2527"/>
      <c r="EM69" s="2527"/>
      <c r="EN69" s="2527"/>
      <c r="EO69" s="2527"/>
      <c r="EP69" s="2527"/>
      <c r="EQ69" s="2527"/>
      <c r="ER69" s="2527"/>
      <c r="ES69" s="2527"/>
      <c r="ET69" s="2527"/>
      <c r="EU69" s="2527"/>
      <c r="EV69" s="2527"/>
      <c r="EW69" s="2527"/>
      <c r="EX69" s="2527"/>
      <c r="EY69" s="2527"/>
      <c r="EZ69" s="2527"/>
      <c r="FA69" s="2527"/>
      <c r="FB69" s="2527"/>
      <c r="FC69" s="2527"/>
      <c r="FD69" s="2527"/>
      <c r="FE69" s="2527"/>
      <c r="FF69" s="2527"/>
      <c r="FG69" s="2527"/>
      <c r="FH69" s="2527"/>
      <c r="FI69" s="2527"/>
      <c r="FJ69" s="2527"/>
      <c r="FK69" s="2527"/>
      <c r="FL69" s="2527"/>
      <c r="FM69" s="2527"/>
      <c r="FN69" s="2527"/>
      <c r="FO69" s="2527"/>
      <c r="FP69" s="2527"/>
      <c r="FQ69" s="2527"/>
      <c r="FR69" s="2527"/>
      <c r="FS69" s="2527"/>
      <c r="FT69" s="2527"/>
      <c r="FU69" s="2527"/>
      <c r="FV69" s="2527"/>
      <c r="FW69" s="2527"/>
      <c r="FX69" s="2527"/>
      <c r="FY69" s="2527"/>
      <c r="FZ69" s="2527"/>
      <c r="GA69" s="2527"/>
      <c r="GB69" s="2527"/>
      <c r="GC69" s="2527"/>
      <c r="GD69" s="2527"/>
      <c r="GE69" s="2527"/>
      <c r="GF69" s="2527"/>
      <c r="GG69" s="2527"/>
      <c r="GH69" s="2527"/>
      <c r="GI69" s="2527"/>
      <c r="GJ69" s="2527"/>
      <c r="GK69" s="2527"/>
      <c r="GL69" s="2527"/>
      <c r="GM69" s="2527"/>
      <c r="GN69" s="2527"/>
      <c r="GO69" s="2527"/>
      <c r="GP69" s="2527"/>
      <c r="GQ69" s="2527"/>
      <c r="GR69" s="2527"/>
      <c r="GS69" s="2527"/>
      <c r="GT69" s="2527"/>
      <c r="GU69" s="2527"/>
      <c r="GV69" s="2527"/>
      <c r="GW69" s="2527"/>
      <c r="GX69" s="2527"/>
      <c r="GY69" s="2527"/>
      <c r="GZ69" s="2527"/>
      <c r="HA69" s="2527"/>
      <c r="HB69" s="2527"/>
      <c r="HC69" s="2527"/>
      <c r="HD69" s="2527"/>
      <c r="HE69" s="2527"/>
      <c r="HF69" s="2527"/>
      <c r="HG69" s="2527"/>
      <c r="HH69" s="2527"/>
      <c r="HI69" s="2527"/>
      <c r="HJ69" s="2527"/>
      <c r="HK69" s="2527"/>
      <c r="HL69" s="2527"/>
      <c r="HM69" s="2527"/>
      <c r="HN69" s="2527"/>
      <c r="HO69" s="2527"/>
      <c r="HP69" s="2527"/>
      <c r="HQ69" s="2527"/>
      <c r="HR69" s="2527"/>
      <c r="HS69" s="2527"/>
      <c r="HT69" s="2527"/>
      <c r="HU69" s="2527"/>
      <c r="HV69" s="2527"/>
      <c r="HW69" s="2527"/>
      <c r="HX69" s="2527"/>
      <c r="HY69" s="2527"/>
      <c r="HZ69" s="2527"/>
      <c r="IA69" s="2527"/>
      <c r="IB69" s="2527"/>
      <c r="IC69" s="2527"/>
      <c r="ID69" s="2527"/>
      <c r="IE69" s="2527"/>
      <c r="IF69" s="2527"/>
      <c r="IG69" s="2527"/>
      <c r="IH69" s="2527"/>
      <c r="II69" s="2527"/>
      <c r="IJ69" s="2527"/>
      <c r="IK69" s="2527"/>
      <c r="IL69" s="2527"/>
      <c r="IM69" s="2527"/>
      <c r="IN69" s="2527"/>
      <c r="IO69" s="2527"/>
      <c r="IP69" s="2527"/>
      <c r="IQ69" s="2527"/>
      <c r="IR69" s="2527"/>
      <c r="IS69" s="2527"/>
      <c r="IT69" s="2527"/>
      <c r="IU69" s="2527"/>
      <c r="IV69" s="2527"/>
    </row>
    <row r="70" spans="1:256" s="2527" customFormat="1" ht="12.4" customHeight="1">
      <c r="B70" s="3171"/>
      <c r="D70" s="3168"/>
    </row>
    <row r="71" spans="1:256" s="2527" customFormat="1" ht="55.35" customHeight="1">
      <c r="B71" s="3172" t="s">
        <v>4794</v>
      </c>
      <c r="C71" s="3180" t="s">
        <v>4855</v>
      </c>
      <c r="D71" s="3181" t="s">
        <v>1376</v>
      </c>
      <c r="E71" s="3180" t="s">
        <v>4856</v>
      </c>
      <c r="F71" s="3180" t="s">
        <v>4857</v>
      </c>
      <c r="G71" s="3180" t="s">
        <v>4828</v>
      </c>
      <c r="H71" s="3180" t="s">
        <v>4806</v>
      </c>
      <c r="I71" s="3180" t="s">
        <v>4858</v>
      </c>
      <c r="J71" s="3176" t="s">
        <v>4859</v>
      </c>
    </row>
    <row r="72" spans="1:256" s="3178" customFormat="1" ht="15.95" customHeight="1">
      <c r="B72" s="2566"/>
      <c r="C72" s="2566"/>
      <c r="D72" s="2566"/>
      <c r="E72" s="2566"/>
      <c r="F72" s="2566"/>
      <c r="G72" s="2566"/>
      <c r="H72" s="2566"/>
      <c r="I72" s="2566"/>
      <c r="J72" s="2566"/>
      <c r="K72" s="2527"/>
    </row>
    <row r="73" spans="1:256" s="3178" customFormat="1" ht="26.1" customHeight="1">
      <c r="B73" s="3167" t="s">
        <v>4860</v>
      </c>
      <c r="C73" s="2527"/>
      <c r="D73" s="3168"/>
      <c r="E73" s="2527"/>
      <c r="F73" s="2527"/>
      <c r="G73" s="2527"/>
      <c r="H73" s="2527"/>
      <c r="I73" s="2527"/>
      <c r="J73" s="3175" t="s">
        <v>4787</v>
      </c>
      <c r="K73" s="2527"/>
    </row>
    <row r="74" spans="1:256" s="2527" customFormat="1" ht="13.5" customHeight="1">
      <c r="B74" s="3156"/>
      <c r="C74" s="2522"/>
      <c r="D74" s="3157"/>
      <c r="E74" s="2522"/>
      <c r="F74" s="2522"/>
      <c r="G74" s="2522"/>
      <c r="H74" s="2522"/>
      <c r="I74" s="2522"/>
      <c r="J74" s="2522"/>
    </row>
    <row r="75" spans="1:256" ht="30" customHeight="1">
      <c r="A75" s="2527"/>
      <c r="B75" s="3170" t="s">
        <v>4785</v>
      </c>
      <c r="C75" s="3170" t="s">
        <v>4786</v>
      </c>
      <c r="D75" s="3170" t="s">
        <v>4787</v>
      </c>
      <c r="E75" s="3170" t="s">
        <v>4788</v>
      </c>
      <c r="F75" s="3170" t="s">
        <v>4789</v>
      </c>
      <c r="G75" s="3170" t="s">
        <v>4790</v>
      </c>
      <c r="H75" s="3170" t="s">
        <v>4791</v>
      </c>
      <c r="I75" s="3170" t="s">
        <v>4792</v>
      </c>
      <c r="J75" s="3170" t="s">
        <v>4793</v>
      </c>
      <c r="K75" s="2527"/>
      <c r="L75" s="2527"/>
      <c r="M75" s="2527"/>
      <c r="N75" s="2527"/>
      <c r="O75" s="2527"/>
      <c r="P75" s="2527"/>
      <c r="Q75" s="2527"/>
      <c r="R75" s="2527"/>
      <c r="S75" s="2527"/>
      <c r="T75" s="2527"/>
      <c r="U75" s="2527"/>
      <c r="V75" s="2527"/>
      <c r="W75" s="2527"/>
      <c r="X75" s="2527"/>
      <c r="Y75" s="2527"/>
      <c r="Z75" s="2527"/>
      <c r="AA75" s="2527"/>
      <c r="AB75" s="2527"/>
      <c r="AC75" s="2527"/>
      <c r="AD75" s="2527"/>
      <c r="AE75" s="2527"/>
      <c r="AF75" s="2527"/>
      <c r="AG75" s="2527"/>
      <c r="AH75" s="2527"/>
      <c r="AI75" s="2527"/>
      <c r="AJ75" s="2527"/>
      <c r="AK75" s="2527"/>
      <c r="AL75" s="2527"/>
      <c r="AM75" s="2527"/>
      <c r="AN75" s="2527"/>
      <c r="AO75" s="2527"/>
      <c r="AP75" s="2527"/>
      <c r="AQ75" s="2527"/>
      <c r="AR75" s="2527"/>
      <c r="AS75" s="2527"/>
      <c r="AT75" s="2527"/>
      <c r="AU75" s="2527"/>
      <c r="AV75" s="2527"/>
      <c r="AW75" s="2527"/>
      <c r="AX75" s="2527"/>
      <c r="AY75" s="2527"/>
      <c r="AZ75" s="2527"/>
      <c r="BA75" s="2527"/>
      <c r="BB75" s="2527"/>
      <c r="BC75" s="2527"/>
      <c r="BD75" s="2527"/>
      <c r="BE75" s="2527"/>
      <c r="BF75" s="2527"/>
      <c r="BG75" s="2527"/>
      <c r="BH75" s="2527"/>
      <c r="BI75" s="2527"/>
      <c r="BJ75" s="2527"/>
      <c r="BK75" s="2527"/>
      <c r="BL75" s="2527"/>
      <c r="BM75" s="2527"/>
      <c r="BN75" s="2527"/>
      <c r="BO75" s="2527"/>
      <c r="BP75" s="2527"/>
      <c r="BQ75" s="2527"/>
      <c r="BR75" s="2527"/>
      <c r="BS75" s="2527"/>
      <c r="BT75" s="2527"/>
      <c r="BU75" s="2527"/>
      <c r="BV75" s="2527"/>
      <c r="BW75" s="2527"/>
      <c r="BX75" s="2527"/>
      <c r="BY75" s="2527"/>
      <c r="BZ75" s="2527"/>
      <c r="CA75" s="2527"/>
      <c r="CB75" s="2527"/>
      <c r="CC75" s="2527"/>
      <c r="CD75" s="2527"/>
      <c r="CE75" s="2527"/>
      <c r="CF75" s="2527"/>
      <c r="CG75" s="2527"/>
      <c r="CH75" s="2527"/>
      <c r="CI75" s="2527"/>
      <c r="CJ75" s="2527"/>
      <c r="CK75" s="2527"/>
      <c r="CL75" s="2527"/>
      <c r="CM75" s="2527"/>
      <c r="CN75" s="2527"/>
      <c r="CO75" s="2527"/>
      <c r="CP75" s="2527"/>
      <c r="CQ75" s="2527"/>
      <c r="CR75" s="2527"/>
      <c r="CS75" s="2527"/>
      <c r="CT75" s="2527"/>
      <c r="CU75" s="2527"/>
      <c r="CV75" s="2527"/>
      <c r="CW75" s="2527"/>
      <c r="CX75" s="2527"/>
      <c r="CY75" s="2527"/>
      <c r="CZ75" s="2527"/>
      <c r="DA75" s="2527"/>
      <c r="DB75" s="2527"/>
      <c r="DC75" s="2527"/>
      <c r="DD75" s="2527"/>
      <c r="DE75" s="2527"/>
      <c r="DF75" s="2527"/>
      <c r="DG75" s="2527"/>
      <c r="DH75" s="2527"/>
      <c r="DI75" s="2527"/>
      <c r="DJ75" s="2527"/>
      <c r="DK75" s="2527"/>
      <c r="DL75" s="2527"/>
      <c r="DM75" s="2527"/>
      <c r="DN75" s="2527"/>
      <c r="DO75" s="2527"/>
      <c r="DP75" s="2527"/>
      <c r="DQ75" s="2527"/>
      <c r="DR75" s="2527"/>
      <c r="DS75" s="2527"/>
      <c r="DT75" s="2527"/>
      <c r="DU75" s="2527"/>
      <c r="DV75" s="2527"/>
      <c r="DW75" s="2527"/>
      <c r="DX75" s="2527"/>
      <c r="DY75" s="2527"/>
      <c r="DZ75" s="2527"/>
      <c r="EA75" s="2527"/>
      <c r="EB75" s="2527"/>
      <c r="EC75" s="2527"/>
      <c r="ED75" s="2527"/>
      <c r="EE75" s="2527"/>
      <c r="EF75" s="2527"/>
      <c r="EG75" s="2527"/>
      <c r="EH75" s="2527"/>
      <c r="EI75" s="2527"/>
      <c r="EJ75" s="2527"/>
      <c r="EK75" s="2527"/>
      <c r="EL75" s="2527"/>
      <c r="EM75" s="2527"/>
      <c r="EN75" s="2527"/>
      <c r="EO75" s="2527"/>
      <c r="EP75" s="2527"/>
      <c r="EQ75" s="2527"/>
      <c r="ER75" s="2527"/>
      <c r="ES75" s="2527"/>
      <c r="ET75" s="2527"/>
      <c r="EU75" s="2527"/>
      <c r="EV75" s="2527"/>
      <c r="EW75" s="2527"/>
      <c r="EX75" s="2527"/>
      <c r="EY75" s="2527"/>
      <c r="EZ75" s="2527"/>
      <c r="FA75" s="2527"/>
      <c r="FB75" s="2527"/>
      <c r="FC75" s="2527"/>
      <c r="FD75" s="2527"/>
      <c r="FE75" s="2527"/>
      <c r="FF75" s="2527"/>
      <c r="FG75" s="2527"/>
      <c r="FH75" s="2527"/>
      <c r="FI75" s="2527"/>
      <c r="FJ75" s="2527"/>
      <c r="FK75" s="2527"/>
      <c r="FL75" s="2527"/>
      <c r="FM75" s="2527"/>
      <c r="FN75" s="2527"/>
      <c r="FO75" s="2527"/>
      <c r="FP75" s="2527"/>
      <c r="FQ75" s="2527"/>
      <c r="FR75" s="2527"/>
      <c r="FS75" s="2527"/>
      <c r="FT75" s="2527"/>
      <c r="FU75" s="2527"/>
      <c r="FV75" s="2527"/>
      <c r="FW75" s="2527"/>
      <c r="FX75" s="2527"/>
      <c r="FY75" s="2527"/>
      <c r="FZ75" s="2527"/>
      <c r="GA75" s="2527"/>
      <c r="GB75" s="2527"/>
      <c r="GC75" s="2527"/>
      <c r="GD75" s="2527"/>
      <c r="GE75" s="2527"/>
      <c r="GF75" s="2527"/>
      <c r="GG75" s="2527"/>
      <c r="GH75" s="2527"/>
      <c r="GI75" s="2527"/>
      <c r="GJ75" s="2527"/>
      <c r="GK75" s="2527"/>
      <c r="GL75" s="2527"/>
      <c r="GM75" s="2527"/>
      <c r="GN75" s="2527"/>
      <c r="GO75" s="2527"/>
      <c r="GP75" s="2527"/>
      <c r="GQ75" s="2527"/>
      <c r="GR75" s="2527"/>
      <c r="GS75" s="2527"/>
      <c r="GT75" s="2527"/>
      <c r="GU75" s="2527"/>
      <c r="GV75" s="2527"/>
      <c r="GW75" s="2527"/>
      <c r="GX75" s="2527"/>
      <c r="GY75" s="2527"/>
      <c r="GZ75" s="2527"/>
      <c r="HA75" s="2527"/>
      <c r="HB75" s="2527"/>
      <c r="HC75" s="2527"/>
      <c r="HD75" s="2527"/>
      <c r="HE75" s="2527"/>
      <c r="HF75" s="2527"/>
      <c r="HG75" s="2527"/>
      <c r="HH75" s="2527"/>
      <c r="HI75" s="2527"/>
      <c r="HJ75" s="2527"/>
      <c r="HK75" s="2527"/>
      <c r="HL75" s="2527"/>
      <c r="HM75" s="2527"/>
      <c r="HN75" s="2527"/>
      <c r="HO75" s="2527"/>
      <c r="HP75" s="2527"/>
      <c r="HQ75" s="2527"/>
      <c r="HR75" s="2527"/>
      <c r="HS75" s="2527"/>
      <c r="HT75" s="2527"/>
      <c r="HU75" s="2527"/>
      <c r="HV75" s="2527"/>
      <c r="HW75" s="2527"/>
      <c r="HX75" s="2527"/>
      <c r="HY75" s="2527"/>
      <c r="HZ75" s="2527"/>
      <c r="IA75" s="2527"/>
      <c r="IB75" s="2527"/>
      <c r="IC75" s="2527"/>
      <c r="ID75" s="2527"/>
      <c r="IE75" s="2527"/>
      <c r="IF75" s="2527"/>
      <c r="IG75" s="2527"/>
      <c r="IH75" s="2527"/>
      <c r="II75" s="2527"/>
      <c r="IJ75" s="2527"/>
      <c r="IK75" s="2527"/>
      <c r="IL75" s="2527"/>
      <c r="IM75" s="2527"/>
      <c r="IN75" s="2527"/>
      <c r="IO75" s="2527"/>
      <c r="IP75" s="2527"/>
      <c r="IQ75" s="2527"/>
      <c r="IR75" s="2527"/>
      <c r="IS75" s="2527"/>
      <c r="IT75" s="2527"/>
      <c r="IU75" s="2527"/>
      <c r="IV75" s="2527"/>
    </row>
    <row r="76" spans="1:256" s="2527" customFormat="1" ht="10.35" customHeight="1">
      <c r="B76" s="3171"/>
      <c r="D76" s="3168"/>
    </row>
    <row r="77" spans="1:256" s="2527" customFormat="1" ht="41.65" customHeight="1">
      <c r="B77" s="7884" t="s">
        <v>4794</v>
      </c>
      <c r="C77" s="7883" t="s">
        <v>4855</v>
      </c>
      <c r="D77" s="7886" t="s">
        <v>1376</v>
      </c>
      <c r="E77" s="7883" t="s">
        <v>4861</v>
      </c>
      <c r="F77" s="7888" t="s">
        <v>4857</v>
      </c>
      <c r="G77" s="7888" t="s">
        <v>4828</v>
      </c>
      <c r="H77" s="7883" t="s">
        <v>4862</v>
      </c>
      <c r="I77" s="7883" t="s">
        <v>4858</v>
      </c>
      <c r="J77" s="3176" t="s">
        <v>4859</v>
      </c>
    </row>
    <row r="78" spans="1:256" s="2527" customFormat="1" ht="29.85" customHeight="1">
      <c r="B78" s="7884"/>
      <c r="C78" s="7883"/>
      <c r="D78" s="7883"/>
      <c r="E78" s="7883"/>
      <c r="F78" s="7883"/>
      <c r="G78" s="7883"/>
      <c r="H78" s="7883"/>
      <c r="I78" s="7883"/>
      <c r="J78" s="3176" t="s">
        <v>4838</v>
      </c>
    </row>
    <row r="79" spans="1:256" s="2527" customFormat="1" ht="15.95" customHeight="1">
      <c r="B79" s="2566"/>
      <c r="C79" s="2566"/>
      <c r="D79" s="2566"/>
      <c r="E79" s="2566"/>
      <c r="F79" s="2566"/>
      <c r="G79" s="2566"/>
      <c r="H79" s="2566"/>
      <c r="I79" s="2566"/>
      <c r="J79" s="2566"/>
    </row>
    <row r="80" spans="1:256" s="2527" customFormat="1" ht="28.35" customHeight="1"/>
    <row r="81" spans="2:11" s="2527" customFormat="1" ht="12.95" customHeight="1"/>
    <row r="82" spans="2:11" s="2527" customFormat="1" ht="12.75"/>
    <row r="83" spans="2:11" s="2527" customFormat="1" ht="12.75"/>
    <row r="84" spans="2:11" s="2527" customFormat="1" ht="12.75"/>
    <row r="85" spans="2:11" s="2527" customFormat="1" ht="12.75"/>
    <row r="86" spans="2:11" ht="12.75">
      <c r="B86" s="2527"/>
      <c r="C86" s="2527"/>
      <c r="D86" s="2527"/>
      <c r="E86" s="2527"/>
      <c r="F86" s="2527"/>
      <c r="G86" s="2527"/>
      <c r="H86" s="2527"/>
      <c r="I86" s="2527"/>
      <c r="J86" s="2527"/>
      <c r="K86" s="2527"/>
    </row>
    <row r="87" spans="2:11" s="2527" customFormat="1" ht="12.75"/>
    <row r="88" spans="2:11" ht="12.75">
      <c r="B88" s="2527"/>
      <c r="C88" s="2527"/>
      <c r="D88" s="2527"/>
      <c r="E88" s="2527"/>
      <c r="F88" s="2527"/>
      <c r="G88" s="2527"/>
      <c r="H88" s="2527"/>
      <c r="I88" s="2527"/>
      <c r="J88" s="2527"/>
      <c r="K88" s="2527"/>
    </row>
    <row r="89" spans="2:11" s="2527" customFormat="1" ht="12.95" customHeight="1"/>
    <row r="90" spans="2:11" s="2527" customFormat="1" ht="12.75"/>
    <row r="91" spans="2:11" s="2527" customFormat="1" ht="15.6" customHeight="1"/>
    <row r="92" spans="2:11" s="2527" customFormat="1" ht="12.75"/>
    <row r="93" spans="2:11" s="2527" customFormat="1" ht="15.2" customHeight="1"/>
    <row r="94" spans="2:11" s="2527" customFormat="1" ht="12.75"/>
    <row r="95" spans="2:11" s="2527" customFormat="1" ht="15.6" customHeight="1"/>
    <row r="96" spans="2:11" s="2527" customFormat="1" ht="12.75"/>
    <row r="97" s="2527" customFormat="1" ht="12.95" customHeight="1"/>
    <row r="98" s="2527" customFormat="1" ht="12.75"/>
    <row r="99" s="2527" customFormat="1" ht="12.95" customHeight="1"/>
    <row r="100" s="2527" customFormat="1" ht="12.75"/>
    <row r="101" s="2527" customFormat="1" ht="12.95" customHeight="1"/>
    <row r="102" s="2527" customFormat="1" ht="12.75"/>
    <row r="103" s="2527" customFormat="1" ht="12.75"/>
    <row r="104" s="2527" customFormat="1" ht="12.75"/>
    <row r="105" s="2527" customFormat="1" ht="12.75"/>
    <row r="106" s="2527" customFormat="1" ht="12.95" customHeight="1"/>
    <row r="107" s="2527" customFormat="1" ht="12.75"/>
    <row r="108" s="2527" customFormat="1" ht="12.95" customHeight="1"/>
    <row r="109" s="2527" customFormat="1" ht="19.350000000000001" customHeight="1"/>
    <row r="110" s="2527" customFormat="1" ht="12.95" customHeight="1"/>
    <row r="111" s="2527" customFormat="1" ht="12.75"/>
    <row r="112" s="2527" customFormat="1" ht="12.95" customHeight="1"/>
    <row r="113" spans="2:11" s="2527" customFormat="1" ht="12.75"/>
    <row r="114" spans="2:11" ht="12.75">
      <c r="B114" s="2527"/>
      <c r="C114" s="2527"/>
      <c r="D114" s="2527"/>
      <c r="E114" s="2527"/>
      <c r="F114" s="2527"/>
      <c r="G114" s="2527"/>
      <c r="H114" s="2527"/>
      <c r="I114" s="2527"/>
      <c r="J114" s="2527"/>
      <c r="K114" s="2527"/>
    </row>
    <row r="115" spans="2:11" s="2527" customFormat="1" ht="12.75"/>
    <row r="116" spans="2:11" ht="12.75">
      <c r="B116" s="2527"/>
      <c r="C116" s="2527"/>
      <c r="D116" s="2527"/>
      <c r="E116" s="2527"/>
      <c r="F116" s="2527"/>
      <c r="G116" s="2527"/>
      <c r="H116" s="2527"/>
      <c r="I116" s="2527"/>
      <c r="J116" s="2527"/>
      <c r="K116" s="2527"/>
    </row>
    <row r="117" spans="2:11" ht="19.350000000000001" customHeight="1"/>
    <row r="119" spans="2:11" ht="12.95" customHeight="1"/>
    <row r="123" spans="2:11" ht="12.95" customHeight="1"/>
    <row r="125" spans="2:11" ht="20.100000000000001" customHeight="1"/>
    <row r="130" ht="12.95" customHeight="1"/>
    <row r="132" ht="15.6" customHeight="1"/>
    <row r="134" ht="15.2" customHeight="1"/>
    <row r="136" ht="12.95" customHeight="1"/>
    <row r="138" ht="15.2" customHeight="1"/>
    <row r="140" ht="12.95" customHeight="1"/>
    <row r="142" ht="12.95" customHeight="1"/>
    <row r="144" ht="12.95" customHeight="1"/>
    <row r="146" ht="12.95" customHeight="1"/>
    <row r="152" ht="12.95" customHeight="1"/>
    <row r="154" ht="12.95" customHeight="1"/>
    <row r="156" ht="12.95" customHeight="1"/>
    <row r="158" ht="12.95" customHeight="1"/>
    <row r="160" ht="12.95" customHeight="1"/>
    <row r="162" ht="94.5" customHeight="1"/>
    <row r="163" ht="96.95" customHeight="1"/>
    <row r="167" ht="12.95" customHeight="1"/>
    <row r="168" ht="22.35" customHeight="1"/>
    <row r="169" ht="12.95" customHeight="1"/>
    <row r="173" ht="12.95" customHeight="1"/>
    <row r="175" ht="14.1" customHeight="1"/>
    <row r="176" ht="33.6" customHeight="1"/>
    <row r="177" ht="12.95" customHeight="1"/>
    <row r="180" ht="26.85" customHeight="1"/>
    <row r="181" ht="12.95" customHeight="1"/>
    <row r="184" ht="66.400000000000006" customHeight="1"/>
    <row r="188" ht="12.95" customHeight="1"/>
    <row r="190" ht="12.95" customHeight="1"/>
    <row r="191" ht="23.85" customHeight="1"/>
    <row r="192" ht="9.75" customHeight="1"/>
    <row r="193" ht="27.6" customHeight="1"/>
    <row r="194" ht="12.95" customHeight="1"/>
    <row r="196" ht="12.95" customHeight="1"/>
    <row r="197" ht="21.6" customHeight="1"/>
    <row r="199" ht="12.95" customHeight="1"/>
    <row r="201" ht="12.95" customHeight="1"/>
    <row r="202" ht="22.35" customHeight="1"/>
    <row r="203" ht="12.95" customHeight="1"/>
    <row r="205" ht="12.95" customHeight="1"/>
    <row r="206" ht="21.6" customHeight="1"/>
    <row r="210" ht="12.95" customHeight="1"/>
    <row r="212" ht="15.6" customHeight="1"/>
    <row r="214" ht="12.95" customHeight="1"/>
    <row r="216" ht="12.95" customHeight="1"/>
    <row r="217" ht="25.35" customHeight="1"/>
    <row r="218" ht="15.2" customHeight="1"/>
    <row r="220" ht="12.95" customHeight="1"/>
    <row r="221" ht="20.100000000000001" customHeight="1"/>
    <row r="222" ht="12.95" customHeight="1"/>
    <row r="224" ht="12.95" customHeight="1"/>
    <row r="226" ht="12.95" customHeight="1"/>
    <row r="227" ht="22.35" customHeight="1"/>
    <row r="231" ht="12.95" customHeight="1"/>
    <row r="233" ht="12.95" customHeight="1"/>
    <row r="235" ht="12.95" customHeight="1"/>
    <row r="237" ht="15.6" customHeight="1"/>
    <row r="239" ht="12.95" customHeight="1"/>
    <row r="240" ht="30.6" customHeight="1"/>
    <row r="241" ht="12.95" customHeight="1"/>
    <row r="242" ht="18.600000000000001" customHeight="1"/>
    <row r="243" ht="12.95" customHeight="1"/>
    <row r="244" ht="32.85" customHeight="1"/>
  </sheetData>
  <mergeCells count="65">
    <mergeCell ref="H77:H78"/>
    <mergeCell ref="I77:I78"/>
    <mergeCell ref="B77:B78"/>
    <mergeCell ref="C77:C78"/>
    <mergeCell ref="D77:D78"/>
    <mergeCell ref="E77:E78"/>
    <mergeCell ref="F77:F78"/>
    <mergeCell ref="G77:G78"/>
    <mergeCell ref="I57:I58"/>
    <mergeCell ref="B64:B65"/>
    <mergeCell ref="C64:C65"/>
    <mergeCell ref="D64:D65"/>
    <mergeCell ref="E64:E65"/>
    <mergeCell ref="F64:F65"/>
    <mergeCell ref="G64:G65"/>
    <mergeCell ref="H64:H65"/>
    <mergeCell ref="I64:I65"/>
    <mergeCell ref="H50:H51"/>
    <mergeCell ref="B57:B58"/>
    <mergeCell ref="C57:C58"/>
    <mergeCell ref="D57:D58"/>
    <mergeCell ref="E57:E58"/>
    <mergeCell ref="F57:F58"/>
    <mergeCell ref="G57:G58"/>
    <mergeCell ref="H57:H58"/>
    <mergeCell ref="H41:H42"/>
    <mergeCell ref="I41:I42"/>
    <mergeCell ref="B48:B51"/>
    <mergeCell ref="C48:C51"/>
    <mergeCell ref="D48:D51"/>
    <mergeCell ref="E48:E51"/>
    <mergeCell ref="F48:F51"/>
    <mergeCell ref="G48:G51"/>
    <mergeCell ref="H48:H49"/>
    <mergeCell ref="I48:I51"/>
    <mergeCell ref="B41:B42"/>
    <mergeCell ref="C41:C42"/>
    <mergeCell ref="D41:D42"/>
    <mergeCell ref="E41:E42"/>
    <mergeCell ref="F41:F42"/>
    <mergeCell ref="G41:G42"/>
    <mergeCell ref="H21:H22"/>
    <mergeCell ref="I21:I22"/>
    <mergeCell ref="B34:B35"/>
    <mergeCell ref="C34:C35"/>
    <mergeCell ref="D34:D35"/>
    <mergeCell ref="E34:E35"/>
    <mergeCell ref="F34:F35"/>
    <mergeCell ref="G34:G35"/>
    <mergeCell ref="H34:H35"/>
    <mergeCell ref="I34:I35"/>
    <mergeCell ref="B21:B22"/>
    <mergeCell ref="C21:C22"/>
    <mergeCell ref="D21:D22"/>
    <mergeCell ref="E21:E22"/>
    <mergeCell ref="F21:F22"/>
    <mergeCell ref="G21:G22"/>
    <mergeCell ref="B2:C6"/>
    <mergeCell ref="D2:H4"/>
    <mergeCell ref="I2:J2"/>
    <mergeCell ref="I3:J3"/>
    <mergeCell ref="I4:J4"/>
    <mergeCell ref="D5:H6"/>
    <mergeCell ref="I5:J5"/>
    <mergeCell ref="I6:J6"/>
  </mergeCells>
  <pageMargins left="0.78749999999999998" right="0.78749999999999998" top="0.78749999999999998" bottom="0.78749999999999998" header="0.51180555555555562" footer="0.51180555555555562"/>
  <pageSetup paperSize="9" scale="71" firstPageNumber="0" orientation="landscape" horizontalDpi="300" verticalDpi="300" r:id="rId1"/>
  <headerFooter alignWithMargins="0"/>
  <rowBreaks count="2" manualBreakCount="2">
    <brk id="29" max="9" man="1"/>
    <brk id="58" max="9" man="1"/>
  </rowBreaks>
  <colBreaks count="1" manualBreakCount="1">
    <brk id="10" max="1048575" man="1"/>
  </colBreak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F4FF96-D91B-4CCD-BC5B-3DF99602F519}">
  <sheetPr>
    <outlinePr summaryBelow="0" summaryRight="0"/>
  </sheetPr>
  <dimension ref="A1:FW37"/>
  <sheetViews>
    <sheetView zoomScaleNormal="100" workbookViewId="0">
      <selection activeCell="S15" sqref="S15"/>
    </sheetView>
  </sheetViews>
  <sheetFormatPr baseColWidth="10" defaultColWidth="9.140625" defaultRowHeight="12.75"/>
  <cols>
    <col min="1" max="1" width="2.42578125" style="3188" customWidth="1"/>
    <col min="2" max="2" width="21.7109375" style="3187" customWidth="1"/>
    <col min="3" max="11" width="3.7109375" style="3187" customWidth="1"/>
    <col min="12" max="12" width="34.7109375" style="3187" customWidth="1"/>
    <col min="13" max="15" width="13.7109375" style="3187" customWidth="1"/>
    <col min="16" max="16" width="2.28515625" style="3187" customWidth="1"/>
    <col min="17" max="37" width="9.140625" style="3187" customWidth="1"/>
    <col min="38" max="16384" width="9.140625" style="3187"/>
  </cols>
  <sheetData>
    <row r="1" spans="1:179">
      <c r="A1" s="3185">
        <v>2.86</v>
      </c>
      <c r="B1" s="3185">
        <v>21</v>
      </c>
      <c r="C1" s="3186">
        <v>3</v>
      </c>
      <c r="D1" s="3186">
        <v>3</v>
      </c>
      <c r="E1" s="3186">
        <v>3</v>
      </c>
      <c r="F1" s="3186">
        <v>3</v>
      </c>
      <c r="G1" s="3186">
        <v>3</v>
      </c>
      <c r="H1" s="3186">
        <v>3</v>
      </c>
      <c r="I1" s="3186">
        <v>3</v>
      </c>
      <c r="J1" s="3186">
        <v>3</v>
      </c>
      <c r="K1" s="3186">
        <v>3</v>
      </c>
      <c r="L1" s="3185">
        <v>34</v>
      </c>
      <c r="M1" s="3185">
        <v>13</v>
      </c>
      <c r="N1" s="3185">
        <v>13</v>
      </c>
      <c r="O1" s="3185">
        <v>13</v>
      </c>
      <c r="P1" s="3187" t="s">
        <v>344</v>
      </c>
    </row>
    <row r="2" spans="1:179" ht="15.75" customHeight="1">
      <c r="A2" s="3187"/>
      <c r="B2" s="7890" t="s">
        <v>2013</v>
      </c>
      <c r="C2" s="7891"/>
      <c r="D2" s="7892" t="s">
        <v>4863</v>
      </c>
      <c r="E2" s="7893"/>
      <c r="F2" s="7893"/>
      <c r="G2" s="7893"/>
      <c r="H2" s="7893"/>
      <c r="I2" s="7893"/>
      <c r="J2" s="7893"/>
      <c r="K2" s="7893"/>
      <c r="L2" s="7894"/>
      <c r="M2" s="7898" t="s">
        <v>4864</v>
      </c>
      <c r="N2" s="7899"/>
      <c r="O2" s="7900"/>
      <c r="EZ2" s="3188"/>
      <c r="FA2" s="3188"/>
      <c r="FB2" s="3188"/>
      <c r="FC2" s="3188"/>
      <c r="FD2" s="3188"/>
      <c r="FE2" s="3188"/>
      <c r="FF2" s="3188"/>
      <c r="FG2" s="3188"/>
      <c r="FH2" s="3188"/>
      <c r="FI2" s="3188"/>
      <c r="FJ2" s="3188"/>
      <c r="FK2" s="3188"/>
      <c r="FL2" s="3188"/>
      <c r="FM2" s="3188"/>
      <c r="FN2" s="3188"/>
      <c r="FO2" s="3188"/>
      <c r="FP2" s="3188"/>
      <c r="FQ2" s="3188"/>
      <c r="FR2" s="3188"/>
      <c r="FS2" s="3188"/>
      <c r="FT2" s="3188"/>
      <c r="FU2" s="3188"/>
      <c r="FV2" s="3188"/>
      <c r="FW2" s="3188"/>
    </row>
    <row r="3" spans="1:179" ht="15.75" customHeight="1">
      <c r="A3" s="3187"/>
      <c r="B3" s="7890"/>
      <c r="C3" s="7891"/>
      <c r="D3" s="7895"/>
      <c r="E3" s="7896"/>
      <c r="F3" s="7896"/>
      <c r="G3" s="7896"/>
      <c r="H3" s="7896"/>
      <c r="I3" s="7896"/>
      <c r="J3" s="7896"/>
      <c r="K3" s="7896"/>
      <c r="L3" s="7897"/>
      <c r="M3" s="7901" t="s">
        <v>4865</v>
      </c>
      <c r="N3" s="7902"/>
      <c r="O3" s="7903"/>
      <c r="R3" s="5091" t="s">
        <v>6538</v>
      </c>
      <c r="EZ3" s="3188"/>
      <c r="FA3" s="3188"/>
      <c r="FB3" s="3188"/>
      <c r="FC3" s="3188"/>
      <c r="FD3" s="3188"/>
      <c r="FE3" s="3188"/>
      <c r="FF3" s="3188"/>
      <c r="FG3" s="3188"/>
      <c r="FH3" s="3188"/>
      <c r="FI3" s="3188"/>
      <c r="FJ3" s="3188"/>
      <c r="FK3" s="3188"/>
      <c r="FL3" s="3188"/>
      <c r="FM3" s="3188"/>
      <c r="FN3" s="3188"/>
      <c r="FO3" s="3188"/>
      <c r="FP3" s="3188"/>
      <c r="FQ3" s="3188"/>
      <c r="FR3" s="3188"/>
      <c r="FS3" s="3188"/>
      <c r="FT3" s="3188"/>
      <c r="FU3" s="3188"/>
      <c r="FV3" s="3188"/>
      <c r="FW3" s="3188"/>
    </row>
    <row r="4" spans="1:179" ht="12.75" customHeight="1">
      <c r="A4" s="3187"/>
      <c r="B4" s="7890"/>
      <c r="C4" s="7891"/>
      <c r="D4" s="7895"/>
      <c r="E4" s="7896"/>
      <c r="F4" s="7896"/>
      <c r="G4" s="7896"/>
      <c r="H4" s="7896"/>
      <c r="I4" s="7896"/>
      <c r="J4" s="7896"/>
      <c r="K4" s="7896"/>
      <c r="L4" s="7897"/>
      <c r="M4" s="7904" t="s">
        <v>4866</v>
      </c>
      <c r="N4" s="7905"/>
      <c r="O4" s="7906"/>
      <c r="EZ4" s="3188"/>
      <c r="FA4" s="3188"/>
      <c r="FB4" s="3188"/>
      <c r="FC4" s="3188"/>
      <c r="FD4" s="3188"/>
      <c r="FE4" s="3188"/>
      <c r="FF4" s="3188"/>
      <c r="FG4" s="3188"/>
      <c r="FH4" s="3188"/>
      <c r="FI4" s="3188"/>
      <c r="FJ4" s="3188"/>
      <c r="FK4" s="3188"/>
      <c r="FL4" s="3188"/>
      <c r="FM4" s="3188"/>
      <c r="FN4" s="3188"/>
      <c r="FO4" s="3188"/>
      <c r="FP4" s="3188"/>
      <c r="FQ4" s="3188"/>
      <c r="FR4" s="3188"/>
      <c r="FS4" s="3188"/>
      <c r="FT4" s="3188"/>
      <c r="FU4" s="3188"/>
      <c r="FV4" s="3188"/>
      <c r="FW4" s="3188"/>
    </row>
    <row r="5" spans="1:179" ht="12.75" customHeight="1">
      <c r="A5" s="3187"/>
      <c r="B5" s="7890"/>
      <c r="C5" s="7891"/>
      <c r="D5" s="7895" t="s">
        <v>4867</v>
      </c>
      <c r="E5" s="7896"/>
      <c r="F5" s="7896"/>
      <c r="G5" s="7896"/>
      <c r="H5" s="7896"/>
      <c r="I5" s="7896"/>
      <c r="J5" s="7896"/>
      <c r="K5" s="7896"/>
      <c r="L5" s="7897"/>
      <c r="M5" s="7904" t="s">
        <v>4868</v>
      </c>
      <c r="N5" s="7905"/>
      <c r="O5" s="7906"/>
      <c r="EZ5" s="3188"/>
      <c r="FA5" s="3188"/>
      <c r="FB5" s="3188"/>
      <c r="FC5" s="3188"/>
      <c r="FD5" s="3188"/>
      <c r="FE5" s="3188"/>
      <c r="FF5" s="3188"/>
      <c r="FG5" s="3188"/>
      <c r="FH5" s="3188"/>
      <c r="FI5" s="3188"/>
      <c r="FJ5" s="3188"/>
      <c r="FK5" s="3188"/>
      <c r="FL5" s="3188"/>
      <c r="FM5" s="3188"/>
      <c r="FN5" s="3188"/>
      <c r="FO5" s="3188"/>
      <c r="FP5" s="3188"/>
      <c r="FQ5" s="3188"/>
      <c r="FR5" s="3188"/>
      <c r="FS5" s="3188"/>
      <c r="FT5" s="3188"/>
      <c r="FU5" s="3188"/>
      <c r="FV5" s="3188"/>
      <c r="FW5" s="3188"/>
    </row>
    <row r="6" spans="1:179" ht="12.75" customHeight="1">
      <c r="A6" s="3187"/>
      <c r="B6" s="7890"/>
      <c r="C6" s="7891"/>
      <c r="D6" s="7907"/>
      <c r="E6" s="7908"/>
      <c r="F6" s="7908"/>
      <c r="G6" s="7908"/>
      <c r="H6" s="7908"/>
      <c r="I6" s="7908"/>
      <c r="J6" s="7908"/>
      <c r="K6" s="7908"/>
      <c r="L6" s="7909"/>
      <c r="M6" s="7910" t="s">
        <v>4869</v>
      </c>
      <c r="N6" s="7911"/>
      <c r="O6" s="7912"/>
      <c r="EZ6" s="3188"/>
      <c r="FA6" s="3188"/>
      <c r="FB6" s="3188"/>
      <c r="FC6" s="3188"/>
      <c r="FD6" s="3188"/>
      <c r="FE6" s="3188"/>
      <c r="FF6" s="3188"/>
      <c r="FG6" s="3188"/>
      <c r="FH6" s="3188"/>
      <c r="FI6" s="3188"/>
      <c r="FJ6" s="3188"/>
      <c r="FK6" s="3188"/>
      <c r="FL6" s="3188"/>
      <c r="FM6" s="3188"/>
      <c r="FN6" s="3188"/>
      <c r="FO6" s="3188"/>
      <c r="FP6" s="3188"/>
      <c r="FQ6" s="3188"/>
      <c r="FR6" s="3188"/>
      <c r="FS6" s="3188"/>
      <c r="FT6" s="3188"/>
      <c r="FU6" s="3188"/>
      <c r="FV6" s="3188"/>
      <c r="FW6" s="3188"/>
    </row>
    <row r="7" spans="1:179">
      <c r="A7" s="3187"/>
      <c r="B7" s="3190" t="s">
        <v>52</v>
      </c>
      <c r="C7" s="3191" t="str">
        <f ca="1">CELL("nomfichier")</f>
        <v>D:\Données\1.UPRT\0-UPRT.fait\1-UPRT.FR-SITE-WEB\ff-fiches-fabrications\ff.fiches.fabrication.2023\ffr.restaurant.2023\[S_SOYEZ.CREATIFS.xlsx]Divers</v>
      </c>
      <c r="D7" s="3192"/>
      <c r="E7" s="3192"/>
      <c r="F7" s="3192"/>
      <c r="G7" s="3192"/>
      <c r="H7" s="3193"/>
      <c r="I7" s="3193"/>
      <c r="J7" s="3193"/>
      <c r="K7" s="3194"/>
      <c r="L7" s="3193"/>
      <c r="M7" s="3192"/>
      <c r="N7" s="3192"/>
      <c r="O7" s="3195"/>
      <c r="P7" s="3187" t="s">
        <v>53</v>
      </c>
      <c r="EZ7" s="3188"/>
      <c r="FA7" s="3188"/>
      <c r="FB7" s="3188"/>
      <c r="FC7" s="3188"/>
      <c r="FD7" s="3188"/>
      <c r="FE7" s="3188"/>
      <c r="FF7" s="3188"/>
      <c r="FG7" s="3188"/>
      <c r="FH7" s="3188"/>
      <c r="FI7" s="3188"/>
      <c r="FJ7" s="3188"/>
      <c r="FK7" s="3188"/>
      <c r="FL7" s="3188"/>
      <c r="FM7" s="3188"/>
      <c r="FN7" s="3188"/>
      <c r="FO7" s="3188"/>
      <c r="FP7" s="3188"/>
      <c r="FQ7" s="3188"/>
      <c r="FR7" s="3188"/>
      <c r="FS7" s="3188"/>
      <c r="FT7" s="3188"/>
      <c r="FU7" s="3188"/>
      <c r="FV7" s="3188"/>
      <c r="FW7" s="3188"/>
    </row>
    <row r="8" spans="1:179" s="3199" customFormat="1" ht="14.25" customHeight="1">
      <c r="A8" s="3196"/>
      <c r="B8" s="7913" t="s">
        <v>4870</v>
      </c>
      <c r="C8" s="3197" t="s">
        <v>4871</v>
      </c>
      <c r="D8" s="3198"/>
      <c r="E8" s="3198"/>
      <c r="F8" s="3198"/>
      <c r="G8" s="3198"/>
      <c r="H8" s="3198"/>
      <c r="I8" s="3198"/>
      <c r="J8" s="7915" t="s">
        <v>4872</v>
      </c>
      <c r="K8" s="7915"/>
      <c r="L8" s="7917" t="s">
        <v>4873</v>
      </c>
      <c r="M8" s="7917"/>
      <c r="N8" s="7917"/>
      <c r="O8" s="7918"/>
      <c r="P8" s="3187"/>
    </row>
    <row r="9" spans="1:179" s="3199" customFormat="1" ht="22.5" customHeight="1">
      <c r="A9" s="3196"/>
      <c r="B9" s="7914"/>
      <c r="C9" s="3200" t="s">
        <v>2080</v>
      </c>
      <c r="D9" s="3201" t="s">
        <v>360</v>
      </c>
      <c r="E9" s="3201" t="s">
        <v>4278</v>
      </c>
      <c r="F9" s="3201" t="s">
        <v>2078</v>
      </c>
      <c r="G9" s="3201" t="s">
        <v>434</v>
      </c>
      <c r="H9" s="3201" t="s">
        <v>264</v>
      </c>
      <c r="I9" s="3202" t="s">
        <v>320</v>
      </c>
      <c r="J9" s="7916"/>
      <c r="K9" s="7916"/>
      <c r="L9" s="7919"/>
      <c r="M9" s="7919"/>
      <c r="N9" s="7919"/>
      <c r="O9" s="7920"/>
      <c r="P9" s="3187"/>
    </row>
    <row r="10" spans="1:179" s="3199" customFormat="1" ht="15.75" customHeight="1">
      <c r="A10" s="3196"/>
      <c r="B10" s="3203" t="s">
        <v>4874</v>
      </c>
      <c r="C10" s="3204"/>
      <c r="D10" s="3204"/>
      <c r="E10" s="3204"/>
      <c r="F10" s="3204"/>
      <c r="G10" s="3204"/>
      <c r="H10" s="3204"/>
      <c r="I10" s="3204"/>
      <c r="J10" s="3204"/>
      <c r="K10" s="3205"/>
      <c r="L10" s="3205"/>
      <c r="M10" s="3205"/>
      <c r="N10" s="3205"/>
      <c r="O10" s="3206"/>
      <c r="P10" s="3187"/>
    </row>
    <row r="11" spans="1:179" ht="31.5" customHeight="1">
      <c r="B11" s="7921" t="s">
        <v>4875</v>
      </c>
      <c r="C11" s="7921"/>
      <c r="D11" s="7921"/>
      <c r="E11" s="7921"/>
      <c r="F11" s="7921"/>
      <c r="G11" s="7921"/>
      <c r="H11" s="7921"/>
      <c r="I11" s="7921"/>
      <c r="J11" s="7921"/>
      <c r="K11" s="7921"/>
      <c r="L11" s="7921"/>
      <c r="M11" s="7921"/>
      <c r="N11" s="7921"/>
      <c r="O11" s="7921"/>
    </row>
    <row r="12" spans="1:179" s="3199" customFormat="1" ht="20.25" customHeight="1">
      <c r="B12" s="7922" t="s">
        <v>4876</v>
      </c>
      <c r="C12" s="7923"/>
      <c r="D12" s="7923"/>
      <c r="E12" s="7924"/>
      <c r="F12" s="3207" t="s">
        <v>4877</v>
      </c>
      <c r="G12" s="3208"/>
      <c r="H12" s="3208"/>
      <c r="I12" s="3208"/>
      <c r="J12" s="3208"/>
      <c r="K12" s="3208"/>
      <c r="L12" s="3208"/>
      <c r="M12" s="3208"/>
      <c r="N12" s="3208"/>
      <c r="O12" s="3209"/>
      <c r="P12" s="3187"/>
      <c r="Q12" s="3187"/>
    </row>
    <row r="13" spans="1:179" s="3199" customFormat="1" ht="43.5" customHeight="1">
      <c r="B13" s="7925"/>
      <c r="C13" s="7926"/>
      <c r="D13" s="7926"/>
      <c r="E13" s="7927"/>
      <c r="F13" s="7931" t="s">
        <v>4878</v>
      </c>
      <c r="G13" s="7932"/>
      <c r="H13" s="7932"/>
      <c r="I13" s="7932"/>
      <c r="J13" s="7932"/>
      <c r="K13" s="7932"/>
      <c r="L13" s="7932"/>
      <c r="M13" s="7932"/>
      <c r="N13" s="7932"/>
      <c r="O13" s="7933"/>
      <c r="P13" s="3187"/>
      <c r="Q13" s="3187"/>
    </row>
    <row r="14" spans="1:179" s="3199" customFormat="1" ht="52.5" customHeight="1">
      <c r="B14" s="7925"/>
      <c r="C14" s="7926"/>
      <c r="D14" s="7926"/>
      <c r="E14" s="7927"/>
      <c r="F14" s="7931"/>
      <c r="G14" s="7932"/>
      <c r="H14" s="7932"/>
      <c r="I14" s="7932"/>
      <c r="J14" s="7932"/>
      <c r="K14" s="7932"/>
      <c r="L14" s="7932"/>
      <c r="M14" s="7932"/>
      <c r="N14" s="7932"/>
      <c r="O14" s="7933"/>
    </row>
    <row r="15" spans="1:179" s="3199" customFormat="1" ht="52.5" customHeight="1">
      <c r="B15" s="7928"/>
      <c r="C15" s="7929"/>
      <c r="D15" s="7929"/>
      <c r="E15" s="7930"/>
      <c r="F15" s="7934"/>
      <c r="G15" s="7935"/>
      <c r="H15" s="7935"/>
      <c r="I15" s="7935"/>
      <c r="J15" s="7935"/>
      <c r="K15" s="7935"/>
      <c r="L15" s="7935"/>
      <c r="M15" s="7935"/>
      <c r="N15" s="7935"/>
      <c r="O15" s="7936"/>
    </row>
    <row r="16" spans="1:179" s="3199" customFormat="1" ht="15" customHeight="1">
      <c r="B16" s="3210"/>
      <c r="C16" s="3211"/>
      <c r="D16" s="3211"/>
      <c r="E16" s="3211"/>
      <c r="F16" s="3211"/>
      <c r="G16" s="3211"/>
      <c r="H16" s="3212"/>
      <c r="I16" s="3212"/>
      <c r="J16" s="3212"/>
      <c r="K16" s="3212"/>
      <c r="L16" s="3213"/>
      <c r="M16" s="3213"/>
      <c r="N16" s="3213"/>
      <c r="O16" s="3214"/>
    </row>
    <row r="17" spans="2:17" s="3199" customFormat="1" ht="20.25" customHeight="1">
      <c r="B17" s="7952" t="s">
        <v>4879</v>
      </c>
      <c r="C17" s="7953"/>
      <c r="D17" s="7953"/>
      <c r="E17" s="7954"/>
      <c r="F17" s="3207" t="s">
        <v>4877</v>
      </c>
      <c r="G17" s="3208"/>
      <c r="H17" s="3208"/>
      <c r="I17" s="3208"/>
      <c r="J17" s="3208"/>
      <c r="K17" s="3208"/>
      <c r="L17" s="3208"/>
      <c r="M17" s="3208"/>
      <c r="N17" s="3208"/>
      <c r="O17" s="3209"/>
      <c r="P17" s="3187"/>
      <c r="Q17" s="3187"/>
    </row>
    <row r="18" spans="2:17" s="3199" customFormat="1" ht="43.5" customHeight="1">
      <c r="B18" s="7955"/>
      <c r="C18" s="7956"/>
      <c r="D18" s="7956"/>
      <c r="E18" s="7957"/>
      <c r="F18" s="7961" t="s">
        <v>4880</v>
      </c>
      <c r="G18" s="7962"/>
      <c r="H18" s="7962"/>
      <c r="I18" s="7962"/>
      <c r="J18" s="7962"/>
      <c r="K18" s="7962"/>
      <c r="L18" s="7962"/>
      <c r="M18" s="7962"/>
      <c r="N18" s="7962"/>
      <c r="O18" s="7963"/>
      <c r="P18" s="3187"/>
      <c r="Q18" s="3187"/>
    </row>
    <row r="19" spans="2:17" s="3199" customFormat="1" ht="52.5" customHeight="1">
      <c r="B19" s="7955"/>
      <c r="C19" s="7956"/>
      <c r="D19" s="7956"/>
      <c r="E19" s="7957"/>
      <c r="F19" s="7961"/>
      <c r="G19" s="7962"/>
      <c r="H19" s="7962"/>
      <c r="I19" s="7962"/>
      <c r="J19" s="7962"/>
      <c r="K19" s="7962"/>
      <c r="L19" s="7962"/>
      <c r="M19" s="7962"/>
      <c r="N19" s="7962"/>
      <c r="O19" s="7963"/>
    </row>
    <row r="20" spans="2:17" s="3199" customFormat="1" ht="52.5" customHeight="1">
      <c r="B20" s="7958"/>
      <c r="C20" s="7959"/>
      <c r="D20" s="7959"/>
      <c r="E20" s="7960"/>
      <c r="F20" s="7964"/>
      <c r="G20" s="7965"/>
      <c r="H20" s="7965"/>
      <c r="I20" s="7965"/>
      <c r="J20" s="7965"/>
      <c r="K20" s="7965"/>
      <c r="L20" s="7965"/>
      <c r="M20" s="7965"/>
      <c r="N20" s="7965"/>
      <c r="O20" s="7966"/>
    </row>
    <row r="21" spans="2:17" s="3199" customFormat="1" ht="15" customHeight="1">
      <c r="B21" s="3210"/>
      <c r="C21" s="3211"/>
      <c r="D21" s="3211"/>
      <c r="E21" s="3211"/>
      <c r="F21" s="3211"/>
      <c r="G21" s="3211"/>
      <c r="H21" s="3212"/>
      <c r="I21" s="3212"/>
      <c r="J21" s="3212"/>
      <c r="K21" s="3212"/>
      <c r="L21" s="3213"/>
      <c r="M21" s="3213"/>
      <c r="N21" s="3213"/>
      <c r="O21" s="3214"/>
    </row>
    <row r="22" spans="2:17" s="3199" customFormat="1" ht="20.25" customHeight="1">
      <c r="B22" s="7967" t="s">
        <v>4881</v>
      </c>
      <c r="C22" s="7968"/>
      <c r="D22" s="7968"/>
      <c r="E22" s="7969"/>
      <c r="F22" s="3207" t="s">
        <v>4877</v>
      </c>
      <c r="G22" s="3208"/>
      <c r="H22" s="3208"/>
      <c r="I22" s="3208"/>
      <c r="J22" s="3208"/>
      <c r="K22" s="3208"/>
      <c r="L22" s="3208"/>
      <c r="M22" s="3208"/>
      <c r="N22" s="3208"/>
      <c r="O22" s="3209"/>
      <c r="P22" s="3187"/>
      <c r="Q22" s="3187"/>
    </row>
    <row r="23" spans="2:17" s="3199" customFormat="1" ht="43.5" customHeight="1">
      <c r="B23" s="7970"/>
      <c r="C23" s="7971"/>
      <c r="D23" s="7971"/>
      <c r="E23" s="7972"/>
      <c r="F23" s="7976" t="s">
        <v>4882</v>
      </c>
      <c r="G23" s="7977"/>
      <c r="H23" s="7977"/>
      <c r="I23" s="7977"/>
      <c r="J23" s="7977"/>
      <c r="K23" s="7977"/>
      <c r="L23" s="7977"/>
      <c r="M23" s="7977"/>
      <c r="N23" s="7977"/>
      <c r="O23" s="7978"/>
      <c r="P23" s="3187"/>
      <c r="Q23" s="3187"/>
    </row>
    <row r="24" spans="2:17" s="3199" customFormat="1" ht="52.5" customHeight="1">
      <c r="B24" s="7970"/>
      <c r="C24" s="7971"/>
      <c r="D24" s="7971"/>
      <c r="E24" s="7972"/>
      <c r="F24" s="7976"/>
      <c r="G24" s="7977"/>
      <c r="H24" s="7977"/>
      <c r="I24" s="7977"/>
      <c r="J24" s="7977"/>
      <c r="K24" s="7977"/>
      <c r="L24" s="7977"/>
      <c r="M24" s="7977"/>
      <c r="N24" s="7977"/>
      <c r="O24" s="7978"/>
    </row>
    <row r="25" spans="2:17" s="3199" customFormat="1" ht="52.5" customHeight="1">
      <c r="B25" s="7973"/>
      <c r="C25" s="7974"/>
      <c r="D25" s="7974"/>
      <c r="E25" s="7975"/>
      <c r="F25" s="7979"/>
      <c r="G25" s="7980"/>
      <c r="H25" s="7980"/>
      <c r="I25" s="7980"/>
      <c r="J25" s="7980"/>
      <c r="K25" s="7980"/>
      <c r="L25" s="7980"/>
      <c r="M25" s="7980"/>
      <c r="N25" s="7980"/>
      <c r="O25" s="7981"/>
    </row>
    <row r="26" spans="2:17" s="3199" customFormat="1" ht="15" customHeight="1">
      <c r="B26" s="3210"/>
      <c r="C26" s="3211"/>
      <c r="D26" s="3211"/>
      <c r="E26" s="3211"/>
      <c r="F26" s="3211"/>
      <c r="G26" s="3211"/>
      <c r="H26" s="3212"/>
      <c r="I26" s="3212"/>
      <c r="J26" s="3212"/>
      <c r="K26" s="3212"/>
      <c r="L26" s="3213"/>
      <c r="M26" s="3213"/>
      <c r="N26" s="3213"/>
      <c r="O26" s="3214"/>
    </row>
    <row r="27" spans="2:17" s="3199" customFormat="1" ht="20.25" customHeight="1">
      <c r="B27" s="7982" t="s">
        <v>4883</v>
      </c>
      <c r="C27" s="7983"/>
      <c r="D27" s="7983"/>
      <c r="E27" s="7984"/>
      <c r="F27" s="3207" t="s">
        <v>4877</v>
      </c>
      <c r="G27" s="3208"/>
      <c r="H27" s="3208"/>
      <c r="I27" s="3208"/>
      <c r="J27" s="3208"/>
      <c r="K27" s="3208"/>
      <c r="L27" s="3208"/>
      <c r="M27" s="3208"/>
      <c r="N27" s="3208"/>
      <c r="O27" s="3209"/>
      <c r="P27" s="3187"/>
      <c r="Q27" s="3187"/>
    </row>
    <row r="28" spans="2:17" s="3199" customFormat="1" ht="43.5" customHeight="1">
      <c r="B28" s="7985"/>
      <c r="C28" s="7986"/>
      <c r="D28" s="7986"/>
      <c r="E28" s="7987"/>
      <c r="F28" s="7991" t="s">
        <v>4884</v>
      </c>
      <c r="G28" s="7992"/>
      <c r="H28" s="7992"/>
      <c r="I28" s="7992"/>
      <c r="J28" s="7992"/>
      <c r="K28" s="7992"/>
      <c r="L28" s="7992"/>
      <c r="M28" s="7992"/>
      <c r="N28" s="7992"/>
      <c r="O28" s="7993"/>
      <c r="P28" s="3187"/>
      <c r="Q28" s="3187"/>
    </row>
    <row r="29" spans="2:17" s="3199" customFormat="1" ht="52.5" customHeight="1">
      <c r="B29" s="7985"/>
      <c r="C29" s="7986"/>
      <c r="D29" s="7986"/>
      <c r="E29" s="7987"/>
      <c r="F29" s="7991"/>
      <c r="G29" s="7992"/>
      <c r="H29" s="7992"/>
      <c r="I29" s="7992"/>
      <c r="J29" s="7992"/>
      <c r="K29" s="7992"/>
      <c r="L29" s="7992"/>
      <c r="M29" s="7992"/>
      <c r="N29" s="7992"/>
      <c r="O29" s="7993"/>
    </row>
    <row r="30" spans="2:17" s="3199" customFormat="1" ht="52.5" customHeight="1">
      <c r="B30" s="7988"/>
      <c r="C30" s="7989"/>
      <c r="D30" s="7989"/>
      <c r="E30" s="7990"/>
      <c r="F30" s="7994"/>
      <c r="G30" s="7995"/>
      <c r="H30" s="7995"/>
      <c r="I30" s="7995"/>
      <c r="J30" s="7995"/>
      <c r="K30" s="7995"/>
      <c r="L30" s="7995"/>
      <c r="M30" s="7995"/>
      <c r="N30" s="7995"/>
      <c r="O30" s="7996"/>
    </row>
    <row r="31" spans="2:17" s="3199" customFormat="1" ht="15" customHeight="1">
      <c r="B31" s="3210"/>
      <c r="C31" s="3211"/>
      <c r="D31" s="3211"/>
      <c r="E31" s="3211"/>
      <c r="F31" s="3211"/>
      <c r="G31" s="3211"/>
      <c r="H31" s="3212"/>
      <c r="I31" s="3212"/>
      <c r="J31" s="3212"/>
      <c r="K31" s="3212"/>
      <c r="L31" s="3213"/>
      <c r="M31" s="3213"/>
      <c r="N31" s="3213"/>
      <c r="O31" s="3214"/>
    </row>
    <row r="32" spans="2:17" s="3199" customFormat="1" ht="20.25" customHeight="1">
      <c r="B32" s="7937" t="s">
        <v>4885</v>
      </c>
      <c r="C32" s="7938"/>
      <c r="D32" s="7938"/>
      <c r="E32" s="7939"/>
      <c r="F32" s="3207" t="s">
        <v>4877</v>
      </c>
      <c r="G32" s="3208"/>
      <c r="H32" s="3208"/>
      <c r="I32" s="3208"/>
      <c r="J32" s="3208"/>
      <c r="K32" s="3208"/>
      <c r="L32" s="3208"/>
      <c r="M32" s="3208"/>
      <c r="N32" s="3208"/>
      <c r="O32" s="3209"/>
      <c r="P32" s="3187"/>
      <c r="Q32" s="3187"/>
    </row>
    <row r="33" spans="2:17" s="3199" customFormat="1" ht="43.5" customHeight="1">
      <c r="B33" s="7940"/>
      <c r="C33" s="7941"/>
      <c r="D33" s="7941"/>
      <c r="E33" s="7942"/>
      <c r="F33" s="7946" t="s">
        <v>4886</v>
      </c>
      <c r="G33" s="7947"/>
      <c r="H33" s="7947"/>
      <c r="I33" s="7947"/>
      <c r="J33" s="7947"/>
      <c r="K33" s="7947"/>
      <c r="L33" s="7947"/>
      <c r="M33" s="7947"/>
      <c r="N33" s="7947"/>
      <c r="O33" s="7948"/>
      <c r="P33" s="3187"/>
      <c r="Q33" s="3187"/>
    </row>
    <row r="34" spans="2:17" s="3199" customFormat="1" ht="52.5" customHeight="1">
      <c r="B34" s="7940"/>
      <c r="C34" s="7941"/>
      <c r="D34" s="7941"/>
      <c r="E34" s="7942"/>
      <c r="F34" s="7946"/>
      <c r="G34" s="7947"/>
      <c r="H34" s="7947"/>
      <c r="I34" s="7947"/>
      <c r="J34" s="7947"/>
      <c r="K34" s="7947"/>
      <c r="L34" s="7947"/>
      <c r="M34" s="7947"/>
      <c r="N34" s="7947"/>
      <c r="O34" s="7948"/>
    </row>
    <row r="35" spans="2:17" s="3199" customFormat="1" ht="52.5" customHeight="1">
      <c r="B35" s="7943"/>
      <c r="C35" s="7944"/>
      <c r="D35" s="7944"/>
      <c r="E35" s="7945"/>
      <c r="F35" s="7949"/>
      <c r="G35" s="7950"/>
      <c r="H35" s="7950"/>
      <c r="I35" s="7950"/>
      <c r="J35" s="7950"/>
      <c r="K35" s="7950"/>
      <c r="L35" s="7950"/>
      <c r="M35" s="7950"/>
      <c r="N35" s="7950"/>
      <c r="O35" s="7951"/>
    </row>
    <row r="36" spans="2:17" s="3199" customFormat="1" ht="15" customHeight="1">
      <c r="B36" s="3215"/>
      <c r="C36" s="3216"/>
      <c r="D36" s="3216"/>
      <c r="E36" s="3216"/>
      <c r="F36" s="3216"/>
      <c r="G36" s="3216"/>
      <c r="H36" s="3217"/>
      <c r="I36" s="3217"/>
      <c r="J36" s="3217"/>
      <c r="K36" s="3217"/>
      <c r="L36" s="3218"/>
      <c r="M36" s="3218"/>
      <c r="N36" s="3218"/>
      <c r="O36" s="3219"/>
    </row>
    <row r="37" spans="2:17">
      <c r="P37" s="3220"/>
    </row>
  </sheetData>
  <mergeCells count="22">
    <mergeCell ref="B32:E35"/>
    <mergeCell ref="F33:O35"/>
    <mergeCell ref="B17:E20"/>
    <mergeCell ref="F18:O20"/>
    <mergeCell ref="B22:E25"/>
    <mergeCell ref="F23:O25"/>
    <mergeCell ref="B27:E30"/>
    <mergeCell ref="F28:O30"/>
    <mergeCell ref="B8:B9"/>
    <mergeCell ref="J8:K9"/>
    <mergeCell ref="L8:O9"/>
    <mergeCell ref="B11:O11"/>
    <mergeCell ref="B12:E15"/>
    <mergeCell ref="F13:O15"/>
    <mergeCell ref="B2:C6"/>
    <mergeCell ref="D2:L4"/>
    <mergeCell ref="M2:O2"/>
    <mergeCell ref="M3:O3"/>
    <mergeCell ref="M4:O4"/>
    <mergeCell ref="D5:L6"/>
    <mergeCell ref="M5:O5"/>
    <mergeCell ref="M6:O6"/>
  </mergeCells>
  <printOptions horizontalCentered="1"/>
  <pageMargins left="0.59055118110236227" right="0.19685039370078741" top="0.19685039370078741" bottom="0.19685039370078741" header="0.19685039370078741" footer="0.19685039370078741"/>
  <pageSetup paperSize="9" scale="69" orientation="portrait" r:id="rId1"/>
  <headerFooter alignWithMargins="0"/>
  <rowBreaks count="1" manualBreakCount="1">
    <brk id="1" max="15" man="1"/>
  </rowBreak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E6CDFC-547B-45BA-ADF7-871BB75F245C}">
  <sheetPr>
    <outlinePr summaryBelow="0" summaryRight="0"/>
  </sheetPr>
  <dimension ref="A1:CP647"/>
  <sheetViews>
    <sheetView zoomScaleNormal="100" workbookViewId="0">
      <selection activeCell="V7" sqref="V7"/>
    </sheetView>
  </sheetViews>
  <sheetFormatPr baseColWidth="10" defaultColWidth="9.140625" defaultRowHeight="12.75"/>
  <cols>
    <col min="1" max="1" width="3.5703125" style="3278" bestFit="1" customWidth="1"/>
    <col min="2" max="2" width="21.7109375" style="3187" customWidth="1"/>
    <col min="3" max="7" width="3.28515625" style="3187" customWidth="1"/>
    <col min="8" max="8" width="3.5703125" style="3187" customWidth="1"/>
    <col min="9" max="10" width="3.7109375" style="3187" customWidth="1"/>
    <col min="11" max="11" width="4.140625" style="3187" customWidth="1"/>
    <col min="12" max="12" width="34.7109375" style="3187" customWidth="1"/>
    <col min="13" max="15" width="13.7109375" style="3187" customWidth="1"/>
    <col min="16" max="16" width="9.140625" style="3187" customWidth="1"/>
    <col min="17" max="16384" width="9.140625" style="3187"/>
  </cols>
  <sheetData>
    <row r="1" spans="1:94">
      <c r="A1" s="3185">
        <v>2.86</v>
      </c>
      <c r="B1" s="3185">
        <v>21</v>
      </c>
      <c r="C1" s="3186">
        <v>3</v>
      </c>
      <c r="D1" s="3186">
        <v>3</v>
      </c>
      <c r="E1" s="3186">
        <v>3</v>
      </c>
      <c r="F1" s="3186">
        <v>3</v>
      </c>
      <c r="G1" s="3186">
        <v>3</v>
      </c>
      <c r="H1" s="3186">
        <v>3</v>
      </c>
      <c r="I1" s="3186">
        <v>3</v>
      </c>
      <c r="J1" s="3186">
        <v>3</v>
      </c>
      <c r="K1" s="3186">
        <v>3</v>
      </c>
      <c r="L1" s="3185">
        <v>34</v>
      </c>
      <c r="M1" s="3185">
        <v>13</v>
      </c>
      <c r="N1" s="3185">
        <v>13</v>
      </c>
      <c r="O1" s="3185">
        <v>13</v>
      </c>
      <c r="P1" s="3187" t="s">
        <v>344</v>
      </c>
    </row>
    <row r="2" spans="1:94" s="3270" customFormat="1" ht="15.75" customHeight="1">
      <c r="A2" s="3269"/>
      <c r="B2" s="7890" t="s">
        <v>2013</v>
      </c>
      <c r="C2" s="7891"/>
      <c r="D2" s="7892" t="s">
        <v>4863</v>
      </c>
      <c r="E2" s="7893"/>
      <c r="F2" s="7893"/>
      <c r="G2" s="7893"/>
      <c r="H2" s="7893"/>
      <c r="I2" s="7893"/>
      <c r="J2" s="7893"/>
      <c r="K2" s="7893"/>
      <c r="L2" s="7894"/>
      <c r="M2" s="7898" t="s">
        <v>4864</v>
      </c>
      <c r="N2" s="7899"/>
      <c r="O2" s="7900"/>
      <c r="BS2" s="3271"/>
      <c r="BT2" s="3271"/>
      <c r="BU2" s="3271"/>
      <c r="BV2" s="3271"/>
      <c r="BW2" s="3271"/>
      <c r="BX2" s="3271"/>
      <c r="BY2" s="3271"/>
      <c r="BZ2" s="3271"/>
      <c r="CA2" s="3271"/>
      <c r="CB2" s="3271"/>
      <c r="CC2" s="3271"/>
      <c r="CD2" s="3271"/>
      <c r="CE2" s="3271"/>
      <c r="CF2" s="3271"/>
      <c r="CG2" s="3271"/>
      <c r="CH2" s="3271"/>
      <c r="CI2" s="3271"/>
      <c r="CJ2" s="3271"/>
      <c r="CK2" s="3271"/>
      <c r="CL2" s="3271"/>
      <c r="CM2" s="3271"/>
      <c r="CN2" s="3271"/>
      <c r="CO2" s="3271"/>
      <c r="CP2" s="3271"/>
    </row>
    <row r="3" spans="1:94" s="3270" customFormat="1" ht="15.75" customHeight="1">
      <c r="A3" s="3269"/>
      <c r="B3" s="7890"/>
      <c r="C3" s="7891"/>
      <c r="D3" s="7895"/>
      <c r="E3" s="7896"/>
      <c r="F3" s="7896"/>
      <c r="G3" s="7896"/>
      <c r="H3" s="7896"/>
      <c r="I3" s="7896"/>
      <c r="J3" s="7896"/>
      <c r="K3" s="7896"/>
      <c r="L3" s="7897"/>
      <c r="M3" s="7901" t="s">
        <v>4865</v>
      </c>
      <c r="N3" s="7902"/>
      <c r="O3" s="7903"/>
      <c r="Q3" s="5091" t="s">
        <v>6538</v>
      </c>
      <c r="BS3" s="3271"/>
      <c r="BT3" s="3271"/>
      <c r="BU3" s="3271"/>
      <c r="BV3" s="3271"/>
      <c r="BW3" s="3271"/>
      <c r="BX3" s="3271"/>
      <c r="BY3" s="3271"/>
      <c r="BZ3" s="3271"/>
      <c r="CA3" s="3271"/>
      <c r="CB3" s="3271"/>
      <c r="CC3" s="3271"/>
      <c r="CD3" s="3271"/>
      <c r="CE3" s="3271"/>
      <c r="CF3" s="3271"/>
      <c r="CG3" s="3271"/>
      <c r="CH3" s="3271"/>
      <c r="CI3" s="3271"/>
      <c r="CJ3" s="3271"/>
      <c r="CK3" s="3271"/>
      <c r="CL3" s="3271"/>
      <c r="CM3" s="3271"/>
      <c r="CN3" s="3271"/>
      <c r="CO3" s="3271"/>
      <c r="CP3" s="3271"/>
    </row>
    <row r="4" spans="1:94" s="3270" customFormat="1" ht="12.75" customHeight="1">
      <c r="A4" s="3269"/>
      <c r="B4" s="7890"/>
      <c r="C4" s="7891"/>
      <c r="D4" s="7895"/>
      <c r="E4" s="7896"/>
      <c r="F4" s="7896"/>
      <c r="G4" s="7896"/>
      <c r="H4" s="7896"/>
      <c r="I4" s="7896"/>
      <c r="J4" s="7896"/>
      <c r="K4" s="7896"/>
      <c r="L4" s="7897"/>
      <c r="M4" s="8006" t="s">
        <v>4866</v>
      </c>
      <c r="N4" s="8007"/>
      <c r="O4" s="8008"/>
      <c r="BS4" s="3271"/>
      <c r="BT4" s="3271"/>
      <c r="BU4" s="3271"/>
      <c r="BV4" s="3271"/>
      <c r="BW4" s="3271"/>
      <c r="BX4" s="3271"/>
      <c r="BY4" s="3271"/>
      <c r="BZ4" s="3271"/>
      <c r="CA4" s="3271"/>
      <c r="CB4" s="3271"/>
      <c r="CC4" s="3271"/>
      <c r="CD4" s="3271"/>
      <c r="CE4" s="3271"/>
      <c r="CF4" s="3271"/>
      <c r="CG4" s="3271"/>
      <c r="CH4" s="3271"/>
      <c r="CI4" s="3271"/>
      <c r="CJ4" s="3271"/>
      <c r="CK4" s="3271"/>
      <c r="CL4" s="3271"/>
      <c r="CM4" s="3271"/>
      <c r="CN4" s="3271"/>
      <c r="CO4" s="3271"/>
      <c r="CP4" s="3271"/>
    </row>
    <row r="5" spans="1:94" s="3270" customFormat="1" ht="12.75" customHeight="1">
      <c r="A5" s="3269"/>
      <c r="B5" s="7890"/>
      <c r="C5" s="7891"/>
      <c r="D5" s="7895" t="s">
        <v>4925</v>
      </c>
      <c r="E5" s="7896"/>
      <c r="F5" s="7896"/>
      <c r="G5" s="7896"/>
      <c r="H5" s="7896"/>
      <c r="I5" s="7896"/>
      <c r="J5" s="7896"/>
      <c r="K5" s="7896"/>
      <c r="L5" s="7897"/>
      <c r="M5" s="8006" t="s">
        <v>4926</v>
      </c>
      <c r="N5" s="8007"/>
      <c r="O5" s="8008"/>
      <c r="BS5" s="3271"/>
      <c r="BT5" s="3271"/>
      <c r="BU5" s="3271"/>
      <c r="BV5" s="3271"/>
      <c r="BW5" s="3271"/>
      <c r="BX5" s="3271"/>
      <c r="BY5" s="3271"/>
      <c r="BZ5" s="3271"/>
      <c r="CA5" s="3271"/>
      <c r="CB5" s="3271"/>
      <c r="CC5" s="3271"/>
      <c r="CD5" s="3271"/>
      <c r="CE5" s="3271"/>
      <c r="CF5" s="3271"/>
      <c r="CG5" s="3271"/>
      <c r="CH5" s="3271"/>
      <c r="CI5" s="3271"/>
      <c r="CJ5" s="3271"/>
      <c r="CK5" s="3271"/>
      <c r="CL5" s="3271"/>
      <c r="CM5" s="3271"/>
      <c r="CN5" s="3271"/>
      <c r="CO5" s="3271"/>
      <c r="CP5" s="3271"/>
    </row>
    <row r="6" spans="1:94" s="3270" customFormat="1" ht="12.75" customHeight="1">
      <c r="A6" s="3269"/>
      <c r="B6" s="7890"/>
      <c r="C6" s="7891"/>
      <c r="D6" s="7907"/>
      <c r="E6" s="7908"/>
      <c r="F6" s="7908"/>
      <c r="G6" s="7908"/>
      <c r="H6" s="7908"/>
      <c r="I6" s="7908"/>
      <c r="J6" s="7908"/>
      <c r="K6" s="7908"/>
      <c r="L6" s="7909"/>
      <c r="M6" s="8009" t="s">
        <v>4869</v>
      </c>
      <c r="N6" s="8010"/>
      <c r="O6" s="8011"/>
      <c r="BS6" s="3271"/>
      <c r="BT6" s="3271"/>
      <c r="BU6" s="3271"/>
      <c r="BV6" s="3271"/>
      <c r="BW6" s="3271"/>
      <c r="BX6" s="3271"/>
      <c r="BY6" s="3271"/>
      <c r="BZ6" s="3271"/>
      <c r="CA6" s="3271"/>
      <c r="CB6" s="3271"/>
      <c r="CC6" s="3271"/>
      <c r="CD6" s="3271"/>
      <c r="CE6" s="3271"/>
      <c r="CF6" s="3271"/>
      <c r="CG6" s="3271"/>
      <c r="CH6" s="3271"/>
      <c r="CI6" s="3271"/>
      <c r="CJ6" s="3271"/>
      <c r="CK6" s="3271"/>
      <c r="CL6" s="3271"/>
      <c r="CM6" s="3271"/>
      <c r="CN6" s="3271"/>
      <c r="CO6" s="3271"/>
      <c r="CP6" s="3271"/>
    </row>
    <row r="7" spans="1:94" s="3270" customFormat="1">
      <c r="A7" s="3269"/>
      <c r="B7" s="3272" t="s">
        <v>52</v>
      </c>
      <c r="C7" s="3273" t="str">
        <f ca="1">CELL("nomfichier")</f>
        <v>D:\Données\1.UPRT\0-UPRT.fait\1-UPRT.FR-SITE-WEB\ff-fiches-fabrications\ff.fiches.fabrication.2023\ffr.restaurant.2023\[S_SOYEZ.CREATIFS.xlsx]Divers</v>
      </c>
      <c r="D7" s="3274"/>
      <c r="E7" s="3274"/>
      <c r="F7" s="3274"/>
      <c r="G7" s="3274"/>
      <c r="H7" s="3275"/>
      <c r="I7" s="3275"/>
      <c r="J7" s="3275"/>
      <c r="K7" s="3276"/>
      <c r="L7" s="3275"/>
      <c r="M7" s="3274"/>
      <c r="N7" s="3274"/>
      <c r="O7" s="3277"/>
      <c r="P7" s="3270" t="s">
        <v>53</v>
      </c>
      <c r="BS7" s="3271"/>
      <c r="BT7" s="3271"/>
      <c r="BU7" s="3271"/>
      <c r="BV7" s="3271"/>
      <c r="BW7" s="3271"/>
      <c r="BX7" s="3271"/>
      <c r="BY7" s="3271"/>
      <c r="BZ7" s="3271"/>
      <c r="CA7" s="3271"/>
      <c r="CB7" s="3271"/>
      <c r="CC7" s="3271"/>
      <c r="CD7" s="3271"/>
      <c r="CE7" s="3271"/>
      <c r="CF7" s="3271"/>
      <c r="CG7" s="3271"/>
      <c r="CH7" s="3271"/>
      <c r="CI7" s="3271"/>
      <c r="CJ7" s="3271"/>
      <c r="CK7" s="3271"/>
      <c r="CL7" s="3271"/>
      <c r="CM7" s="3271"/>
      <c r="CN7" s="3271"/>
      <c r="CO7" s="3271"/>
      <c r="CP7" s="3271"/>
    </row>
    <row r="8" spans="1:94" s="3199" customFormat="1" ht="14.25" customHeight="1">
      <c r="A8" s="3278"/>
      <c r="B8" s="7913" t="s">
        <v>4870</v>
      </c>
      <c r="C8" s="7997" t="s">
        <v>4927</v>
      </c>
      <c r="D8" s="7998"/>
      <c r="E8" s="7998"/>
      <c r="F8" s="7998"/>
      <c r="G8" s="7999"/>
      <c r="H8" s="8000" t="s">
        <v>4928</v>
      </c>
      <c r="I8" s="7915"/>
      <c r="J8" s="7915"/>
      <c r="K8" s="7915"/>
      <c r="L8" s="7917" t="s">
        <v>4873</v>
      </c>
      <c r="M8" s="7917"/>
      <c r="N8" s="7917"/>
      <c r="O8" s="7918"/>
      <c r="P8" s="3187"/>
    </row>
    <row r="9" spans="1:94" s="3199" customFormat="1" ht="22.5" customHeight="1">
      <c r="A9" s="3278"/>
      <c r="B9" s="7914"/>
      <c r="C9" s="3279" t="s">
        <v>4929</v>
      </c>
      <c r="D9" s="3279" t="s">
        <v>2078</v>
      </c>
      <c r="E9" s="3279" t="s">
        <v>4906</v>
      </c>
      <c r="F9" s="3279" t="s">
        <v>360</v>
      </c>
      <c r="G9" s="3279" t="s">
        <v>264</v>
      </c>
      <c r="H9" s="8001"/>
      <c r="I9" s="7916"/>
      <c r="J9" s="7916"/>
      <c r="K9" s="7916"/>
      <c r="L9" s="7919"/>
      <c r="M9" s="7919"/>
      <c r="N9" s="7919"/>
      <c r="O9" s="7920"/>
      <c r="P9" s="3187"/>
    </row>
    <row r="10" spans="1:94" s="3199" customFormat="1" ht="15.75" customHeight="1">
      <c r="A10" s="3278"/>
      <c r="B10" s="3203" t="s">
        <v>4874</v>
      </c>
      <c r="C10" s="3204"/>
      <c r="D10" s="3204"/>
      <c r="E10" s="3204"/>
      <c r="F10" s="3204"/>
      <c r="G10" s="3204"/>
      <c r="H10" s="3204"/>
      <c r="I10" s="3204"/>
      <c r="J10" s="3204"/>
      <c r="K10" s="3205"/>
      <c r="L10" s="3205"/>
      <c r="M10" s="3205"/>
      <c r="N10" s="3205"/>
      <c r="O10" s="3206"/>
      <c r="P10" s="3187"/>
    </row>
    <row r="11" spans="1:94" ht="15.75">
      <c r="A11" s="3280">
        <f>ROW()</f>
        <v>11</v>
      </c>
      <c r="B11" s="3281"/>
      <c r="C11" s="3282"/>
      <c r="D11" s="3282"/>
      <c r="E11" s="3282"/>
      <c r="F11" s="3282"/>
      <c r="G11" s="3282"/>
      <c r="H11" s="3282"/>
      <c r="I11" s="3282"/>
      <c r="J11" s="3282"/>
      <c r="K11" s="3282"/>
      <c r="L11" s="3282"/>
      <c r="M11" s="3282"/>
      <c r="N11" s="3282"/>
      <c r="O11" s="3283"/>
      <c r="Q11" s="8002" t="s">
        <v>4930</v>
      </c>
      <c r="R11" s="8003"/>
      <c r="S11" s="8003"/>
      <c r="T11" s="8003"/>
      <c r="U11" s="8003"/>
      <c r="V11" s="8003"/>
      <c r="W11" s="8003"/>
      <c r="X11" s="8003"/>
      <c r="Y11" s="8003"/>
      <c r="Z11" s="8003"/>
      <c r="AA11" s="8003"/>
      <c r="AB11" s="8003"/>
      <c r="AC11" s="8003"/>
      <c r="AD11" s="8003"/>
      <c r="AE11" s="8003"/>
      <c r="AF11" s="8004"/>
    </row>
    <row r="12" spans="1:94">
      <c r="A12" s="3278" t="s">
        <v>4931</v>
      </c>
      <c r="B12" s="3284" t="s">
        <v>53</v>
      </c>
      <c r="C12" s="3285"/>
      <c r="D12" s="3285"/>
      <c r="E12" s="3285"/>
      <c r="F12" s="3285"/>
      <c r="G12" s="3285"/>
      <c r="H12" s="3285"/>
      <c r="I12" s="3285"/>
      <c r="J12" s="3285"/>
      <c r="K12" s="3285"/>
      <c r="L12" s="3285"/>
      <c r="M12" s="3285"/>
      <c r="N12" s="3285"/>
      <c r="O12" s="3286"/>
      <c r="Q12" s="3284"/>
      <c r="R12" s="3287" t="s">
        <v>4932</v>
      </c>
      <c r="S12" s="3285"/>
      <c r="T12" s="3285"/>
      <c r="U12" s="3285"/>
      <c r="V12" s="3285"/>
      <c r="W12" s="3285"/>
      <c r="X12" s="3285"/>
      <c r="Y12" s="3285"/>
      <c r="Z12" s="3287" t="s">
        <v>4932</v>
      </c>
      <c r="AA12" s="3285"/>
      <c r="AB12" s="3285"/>
      <c r="AC12" s="3285"/>
      <c r="AD12" s="3285"/>
      <c r="AE12" s="3285"/>
      <c r="AF12" s="3286"/>
    </row>
    <row r="13" spans="1:94" ht="15.75">
      <c r="A13" s="3278" t="s">
        <v>4931</v>
      </c>
      <c r="B13" s="3284" t="s">
        <v>53</v>
      </c>
      <c r="C13" s="3285"/>
      <c r="D13" s="3285"/>
      <c r="E13" s="3285"/>
      <c r="F13" s="3285"/>
      <c r="G13" s="3285"/>
      <c r="H13" s="3285"/>
      <c r="I13" s="3285"/>
      <c r="J13" s="3285"/>
      <c r="K13" s="3285"/>
      <c r="L13" s="3285"/>
      <c r="M13" s="3285"/>
      <c r="N13" s="3285"/>
      <c r="O13" s="3286"/>
      <c r="Q13" s="3288" t="s">
        <v>4933</v>
      </c>
      <c r="R13" s="3289">
        <v>46</v>
      </c>
      <c r="S13" s="3285" t="s">
        <v>4934</v>
      </c>
      <c r="T13" s="3285"/>
      <c r="U13" s="3285"/>
      <c r="V13" s="3285"/>
      <c r="W13" s="3285"/>
      <c r="X13" s="3285"/>
      <c r="Y13" s="3290" t="s">
        <v>4935</v>
      </c>
      <c r="Z13" s="3291">
        <v>402</v>
      </c>
      <c r="AA13" s="3285" t="s">
        <v>4936</v>
      </c>
      <c r="AB13" s="3285"/>
      <c r="AC13" s="3285"/>
      <c r="AD13" s="3285"/>
      <c r="AE13" s="3285"/>
      <c r="AF13" s="3286"/>
    </row>
    <row r="14" spans="1:94" ht="15.75">
      <c r="A14" s="3278" t="s">
        <v>4931</v>
      </c>
      <c r="B14" s="3284" t="s">
        <v>53</v>
      </c>
      <c r="C14" s="3285"/>
      <c r="D14" s="3285"/>
      <c r="E14" s="3285"/>
      <c r="F14" s="3285"/>
      <c r="G14" s="3285"/>
      <c r="H14" s="3285"/>
      <c r="I14" s="3285"/>
      <c r="J14" s="3285"/>
      <c r="K14" s="3285"/>
      <c r="L14" s="3285"/>
      <c r="M14" s="3285"/>
      <c r="N14" s="3285"/>
      <c r="O14" s="3286"/>
      <c r="Q14" s="3284"/>
      <c r="R14" s="3291">
        <v>60</v>
      </c>
      <c r="S14" s="3285" t="s">
        <v>4937</v>
      </c>
      <c r="T14" s="3285"/>
      <c r="U14" s="3285"/>
      <c r="V14" s="3285"/>
      <c r="W14" s="3285"/>
      <c r="X14" s="3285"/>
      <c r="Y14" s="3292"/>
      <c r="Z14" s="3291">
        <v>416</v>
      </c>
      <c r="AA14" s="3285" t="s">
        <v>4938</v>
      </c>
      <c r="AB14" s="3285"/>
      <c r="AC14" s="3285"/>
      <c r="AD14" s="3285"/>
      <c r="AE14" s="3285"/>
      <c r="AF14" s="3286"/>
    </row>
    <row r="15" spans="1:94" ht="15.75">
      <c r="A15" s="3278" t="s">
        <v>4931</v>
      </c>
      <c r="B15" s="3284" t="s">
        <v>53</v>
      </c>
      <c r="C15" s="3285"/>
      <c r="D15" s="3285"/>
      <c r="E15" s="3285"/>
      <c r="F15" s="3285"/>
      <c r="G15" s="3285"/>
      <c r="H15" s="3285"/>
      <c r="I15" s="3285"/>
      <c r="J15" s="3285"/>
      <c r="K15" s="3285"/>
      <c r="L15" s="3285"/>
      <c r="M15" s="3285"/>
      <c r="N15" s="3285"/>
      <c r="O15" s="3286"/>
      <c r="Q15" s="3284"/>
      <c r="R15" s="3291">
        <v>74</v>
      </c>
      <c r="S15" s="3285" t="s">
        <v>4939</v>
      </c>
      <c r="T15" s="3285"/>
      <c r="U15" s="3285"/>
      <c r="V15" s="3285"/>
      <c r="W15" s="3285"/>
      <c r="X15" s="3285"/>
      <c r="Y15" s="3292"/>
      <c r="Z15" s="3291">
        <v>431</v>
      </c>
      <c r="AA15" s="3285" t="s">
        <v>4940</v>
      </c>
      <c r="AB15" s="3285"/>
      <c r="AC15" s="3285"/>
      <c r="AD15" s="3285"/>
      <c r="AE15" s="3285"/>
      <c r="AF15" s="3286"/>
    </row>
    <row r="16" spans="1:94" ht="15.75">
      <c r="A16" s="3278" t="s">
        <v>4931</v>
      </c>
      <c r="B16" s="3284" t="s">
        <v>53</v>
      </c>
      <c r="C16" s="3285"/>
      <c r="D16" s="3285"/>
      <c r="E16" s="3285"/>
      <c r="F16" s="3285"/>
      <c r="G16" s="3285"/>
      <c r="H16" s="3285"/>
      <c r="I16" s="3285"/>
      <c r="J16" s="3285"/>
      <c r="K16" s="3285"/>
      <c r="L16" s="3285"/>
      <c r="M16" s="3285"/>
      <c r="N16" s="3285"/>
      <c r="O16" s="3286"/>
      <c r="Q16" s="3284"/>
      <c r="R16" s="3291">
        <v>89</v>
      </c>
      <c r="S16" s="3285" t="s">
        <v>4941</v>
      </c>
      <c r="T16" s="3285"/>
      <c r="U16" s="3285"/>
      <c r="V16" s="3285"/>
      <c r="W16" s="3285"/>
      <c r="X16" s="3285"/>
      <c r="Y16" s="3292"/>
      <c r="Z16" s="3291">
        <v>448</v>
      </c>
      <c r="AA16" s="3285" t="s">
        <v>4942</v>
      </c>
      <c r="AB16" s="3285"/>
      <c r="AC16" s="3285"/>
      <c r="AD16" s="3285"/>
      <c r="AE16" s="3285"/>
      <c r="AF16" s="3286"/>
    </row>
    <row r="17" spans="1:32" ht="15.75">
      <c r="A17" s="3278" t="s">
        <v>4931</v>
      </c>
      <c r="B17" s="3284" t="s">
        <v>53</v>
      </c>
      <c r="C17" s="3285"/>
      <c r="D17" s="3285"/>
      <c r="E17" s="3285"/>
      <c r="F17" s="3285"/>
      <c r="G17" s="3285"/>
      <c r="H17" s="3285"/>
      <c r="I17" s="3285"/>
      <c r="J17" s="3285"/>
      <c r="K17" s="3285"/>
      <c r="L17" s="3285"/>
      <c r="M17" s="3285"/>
      <c r="N17" s="3285"/>
      <c r="O17" s="3286"/>
      <c r="Q17" s="3284"/>
      <c r="R17" s="3293"/>
      <c r="S17" s="3285"/>
      <c r="T17" s="3285"/>
      <c r="U17" s="3285"/>
      <c r="V17" s="3285"/>
      <c r="W17" s="3285"/>
      <c r="X17" s="3285"/>
      <c r="Y17" s="3292"/>
      <c r="Z17" s="3291">
        <v>468</v>
      </c>
      <c r="AA17" s="3285" t="s">
        <v>4904</v>
      </c>
      <c r="AB17" s="3285"/>
      <c r="AC17" s="3285"/>
      <c r="AD17" s="3285"/>
      <c r="AE17" s="3285"/>
      <c r="AF17" s="3286"/>
    </row>
    <row r="18" spans="1:32" ht="15.75">
      <c r="A18" s="3278" t="s">
        <v>4931</v>
      </c>
      <c r="B18" s="3284" t="s">
        <v>53</v>
      </c>
      <c r="C18" s="3285"/>
      <c r="D18" s="3285"/>
      <c r="E18" s="3285"/>
      <c r="F18" s="3285"/>
      <c r="G18" s="3285"/>
      <c r="H18" s="3285"/>
      <c r="I18" s="3285"/>
      <c r="J18" s="3285"/>
      <c r="K18" s="3285"/>
      <c r="L18" s="3285"/>
      <c r="M18" s="3285"/>
      <c r="N18" s="3285"/>
      <c r="O18" s="3286"/>
      <c r="Q18" s="3288" t="s">
        <v>4943</v>
      </c>
      <c r="R18" s="3289">
        <v>105</v>
      </c>
      <c r="S18" s="3285" t="s">
        <v>4944</v>
      </c>
      <c r="T18" s="3285"/>
      <c r="U18" s="3285"/>
      <c r="V18" s="3285"/>
      <c r="W18" s="3285"/>
      <c r="X18" s="3285"/>
      <c r="Y18" s="3292"/>
      <c r="Z18" s="3291">
        <v>482</v>
      </c>
      <c r="AA18" s="3285" t="s">
        <v>4945</v>
      </c>
      <c r="AB18" s="3285"/>
      <c r="AC18" s="3285"/>
      <c r="AD18" s="3285"/>
      <c r="AE18" s="3285"/>
      <c r="AF18" s="3286"/>
    </row>
    <row r="19" spans="1:32" ht="15.75">
      <c r="A19" s="3278" t="s">
        <v>4931</v>
      </c>
      <c r="B19" s="3284" t="s">
        <v>53</v>
      </c>
      <c r="C19" s="3285"/>
      <c r="D19" s="3285"/>
      <c r="E19" s="3285"/>
      <c r="F19" s="3285"/>
      <c r="G19" s="3285"/>
      <c r="H19" s="3285"/>
      <c r="I19" s="3285"/>
      <c r="J19" s="3285"/>
      <c r="K19" s="3285"/>
      <c r="L19" s="3285"/>
      <c r="M19" s="3285"/>
      <c r="N19" s="3285"/>
      <c r="O19" s="3286"/>
      <c r="Q19" s="3284"/>
      <c r="R19" s="3291">
        <v>121</v>
      </c>
      <c r="S19" s="3285" t="s">
        <v>4946</v>
      </c>
      <c r="T19" s="3285"/>
      <c r="U19" s="3285"/>
      <c r="V19" s="3285"/>
      <c r="W19" s="3285"/>
      <c r="X19" s="3285"/>
      <c r="Y19" s="3292"/>
      <c r="Z19" s="3291">
        <v>496</v>
      </c>
      <c r="AA19" s="3285" t="s">
        <v>4947</v>
      </c>
      <c r="AB19" s="3285"/>
      <c r="AC19" s="3285"/>
      <c r="AD19" s="3285"/>
      <c r="AE19" s="3285"/>
      <c r="AF19" s="3286"/>
    </row>
    <row r="20" spans="1:32" ht="15.75">
      <c r="A20" s="3278" t="s">
        <v>4931</v>
      </c>
      <c r="B20" s="3284" t="s">
        <v>53</v>
      </c>
      <c r="C20" s="3285"/>
      <c r="D20" s="3285"/>
      <c r="E20" s="3285"/>
      <c r="F20" s="3285"/>
      <c r="G20" s="3285"/>
      <c r="H20" s="3285"/>
      <c r="I20" s="3285"/>
      <c r="J20" s="3285"/>
      <c r="K20" s="3285"/>
      <c r="L20" s="3285"/>
      <c r="M20" s="3285"/>
      <c r="N20" s="3285"/>
      <c r="O20" s="3286"/>
      <c r="Q20" s="3284"/>
      <c r="R20" s="3291">
        <v>139</v>
      </c>
      <c r="S20" s="3285" t="s">
        <v>4948</v>
      </c>
      <c r="T20" s="3285"/>
      <c r="U20" s="3285"/>
      <c r="V20" s="3285"/>
      <c r="W20" s="3285"/>
      <c r="X20" s="3285"/>
      <c r="Y20" s="3292"/>
      <c r="Z20" s="3291">
        <v>510</v>
      </c>
      <c r="AA20" s="3285" t="s">
        <v>4949</v>
      </c>
      <c r="AB20" s="3285"/>
      <c r="AC20" s="3285"/>
      <c r="AD20" s="3285"/>
      <c r="AE20" s="3285"/>
      <c r="AF20" s="3286"/>
    </row>
    <row r="21" spans="1:32" ht="15.75">
      <c r="A21" s="3278" t="s">
        <v>4931</v>
      </c>
      <c r="B21" s="3284" t="s">
        <v>53</v>
      </c>
      <c r="C21" s="3285"/>
      <c r="D21" s="3285"/>
      <c r="E21" s="3285"/>
      <c r="F21" s="3285"/>
      <c r="G21" s="3285"/>
      <c r="H21" s="3285"/>
      <c r="I21" s="3285"/>
      <c r="J21" s="3285"/>
      <c r="K21" s="3285"/>
      <c r="L21" s="3285"/>
      <c r="M21" s="3285"/>
      <c r="N21" s="3285"/>
      <c r="O21" s="3286"/>
      <c r="Q21" s="3284"/>
      <c r="R21" s="3291"/>
      <c r="S21" s="3285"/>
      <c r="T21" s="3285"/>
      <c r="U21" s="3285"/>
      <c r="V21" s="3285"/>
      <c r="W21" s="3285"/>
      <c r="X21" s="3285"/>
      <c r="Y21" s="3292"/>
      <c r="Z21" s="3291">
        <v>526</v>
      </c>
      <c r="AA21" s="3285" t="s">
        <v>4950</v>
      </c>
      <c r="AB21" s="3285"/>
      <c r="AC21" s="3285"/>
      <c r="AD21" s="3285"/>
      <c r="AE21" s="3285"/>
      <c r="AF21" s="3286"/>
    </row>
    <row r="22" spans="1:32" ht="15.75">
      <c r="A22" s="3278" t="s">
        <v>4931</v>
      </c>
      <c r="B22" s="3284" t="s">
        <v>53</v>
      </c>
      <c r="C22" s="3285"/>
      <c r="D22" s="3285"/>
      <c r="E22" s="3285"/>
      <c r="F22" s="3285"/>
      <c r="G22" s="3285"/>
      <c r="H22" s="3285"/>
      <c r="I22" s="3285"/>
      <c r="J22" s="3285"/>
      <c r="K22" s="3285"/>
      <c r="L22" s="3285"/>
      <c r="M22" s="3285"/>
      <c r="N22" s="3285"/>
      <c r="O22" s="3286"/>
      <c r="Q22" s="3288" t="s">
        <v>4951</v>
      </c>
      <c r="R22" s="3291">
        <v>154</v>
      </c>
      <c r="S22" s="3285" t="s">
        <v>4952</v>
      </c>
      <c r="T22" s="3285"/>
      <c r="U22" s="3285"/>
      <c r="V22" s="3285"/>
      <c r="W22" s="3285"/>
      <c r="X22" s="3285"/>
      <c r="Y22" s="3292"/>
      <c r="Z22" s="3294"/>
      <c r="AA22" s="3292"/>
      <c r="AB22" s="3285"/>
      <c r="AC22" s="3285"/>
      <c r="AD22" s="3285"/>
      <c r="AE22" s="3285"/>
      <c r="AF22" s="3286"/>
    </row>
    <row r="23" spans="1:32" ht="15.75">
      <c r="A23" s="3278" t="s">
        <v>4931</v>
      </c>
      <c r="B23" s="3284" t="s">
        <v>53</v>
      </c>
      <c r="C23" s="3285"/>
      <c r="D23" s="3285"/>
      <c r="E23" s="3285"/>
      <c r="F23" s="3285"/>
      <c r="G23" s="3285"/>
      <c r="H23" s="3285"/>
      <c r="I23" s="3285"/>
      <c r="J23" s="3285"/>
      <c r="K23" s="3285"/>
      <c r="L23" s="3285"/>
      <c r="M23" s="3285"/>
      <c r="N23" s="3285"/>
      <c r="O23" s="3286"/>
      <c r="Q23" s="3284"/>
      <c r="R23" s="3291"/>
      <c r="S23" s="3285"/>
      <c r="T23" s="3285"/>
      <c r="U23" s="3285"/>
      <c r="V23" s="3285"/>
      <c r="W23" s="3285"/>
      <c r="X23" s="3285"/>
      <c r="Y23" s="3290" t="s">
        <v>4953</v>
      </c>
      <c r="Z23" s="3291">
        <v>544</v>
      </c>
      <c r="AA23" s="3285" t="s">
        <v>4954</v>
      </c>
      <c r="AB23" s="3285"/>
      <c r="AC23" s="3285"/>
      <c r="AD23" s="3285"/>
      <c r="AE23" s="3285"/>
      <c r="AF23" s="3286"/>
    </row>
    <row r="24" spans="1:32" ht="15.75">
      <c r="A24" s="3278" t="s">
        <v>4931</v>
      </c>
      <c r="B24" s="3284" t="s">
        <v>53</v>
      </c>
      <c r="C24" s="3285"/>
      <c r="D24" s="3285"/>
      <c r="E24" s="3285"/>
      <c r="F24" s="3285"/>
      <c r="G24" s="3285"/>
      <c r="H24" s="3285"/>
      <c r="I24" s="3285"/>
      <c r="J24" s="3285"/>
      <c r="K24" s="3285"/>
      <c r="L24" s="3285"/>
      <c r="M24" s="3285"/>
      <c r="N24" s="3285"/>
      <c r="O24" s="3286"/>
      <c r="Q24" s="3288" t="s">
        <v>4955</v>
      </c>
      <c r="R24" s="3291">
        <v>168</v>
      </c>
      <c r="S24" s="3285" t="s">
        <v>4956</v>
      </c>
      <c r="T24" s="3285"/>
      <c r="U24" s="3285"/>
      <c r="V24" s="3285"/>
      <c r="W24" s="3285"/>
      <c r="X24" s="3285"/>
      <c r="Y24" s="3292"/>
      <c r="Z24" s="3294"/>
      <c r="AA24" s="3292"/>
      <c r="AB24" s="3285"/>
      <c r="AC24" s="3285"/>
      <c r="AD24" s="3285"/>
      <c r="AE24" s="3285"/>
      <c r="AF24" s="3286"/>
    </row>
    <row r="25" spans="1:32" ht="15.75">
      <c r="A25" s="3278" t="s">
        <v>4931</v>
      </c>
      <c r="B25" s="3284" t="s">
        <v>53</v>
      </c>
      <c r="C25" s="3285"/>
      <c r="D25" s="3285"/>
      <c r="E25" s="3285"/>
      <c r="F25" s="3285"/>
      <c r="G25" s="3285"/>
      <c r="H25" s="3285"/>
      <c r="I25" s="3285"/>
      <c r="J25" s="3285"/>
      <c r="K25" s="3285"/>
      <c r="L25" s="3285"/>
      <c r="M25" s="3285"/>
      <c r="N25" s="3285"/>
      <c r="O25" s="3286"/>
      <c r="Q25" s="3284"/>
      <c r="R25" s="3291">
        <v>183</v>
      </c>
      <c r="S25" s="3285" t="s">
        <v>4957</v>
      </c>
      <c r="T25" s="3285"/>
      <c r="U25" s="3285"/>
      <c r="V25" s="3285"/>
      <c r="W25" s="3285"/>
      <c r="X25" s="3285"/>
      <c r="Y25" s="3290" t="s">
        <v>4958</v>
      </c>
      <c r="Z25" s="3291">
        <v>558</v>
      </c>
      <c r="AA25" s="3285" t="s">
        <v>4959</v>
      </c>
      <c r="AB25" s="3285"/>
      <c r="AC25" s="3285"/>
      <c r="AD25" s="3285"/>
      <c r="AE25" s="3285"/>
      <c r="AF25" s="3286"/>
    </row>
    <row r="26" spans="1:32" ht="15.75">
      <c r="A26" s="3278" t="s">
        <v>4931</v>
      </c>
      <c r="B26" s="3284" t="s">
        <v>53</v>
      </c>
      <c r="C26" s="3285"/>
      <c r="D26" s="3285"/>
      <c r="E26" s="3285"/>
      <c r="F26" s="3285"/>
      <c r="G26" s="3285"/>
      <c r="H26" s="3285"/>
      <c r="I26" s="3285"/>
      <c r="J26" s="3285"/>
      <c r="K26" s="3285"/>
      <c r="L26" s="3285"/>
      <c r="M26" s="3285"/>
      <c r="N26" s="3285"/>
      <c r="O26" s="3286"/>
      <c r="Q26" s="3284"/>
      <c r="R26" s="3291"/>
      <c r="S26" s="3285"/>
      <c r="T26" s="3285"/>
      <c r="U26" s="3285"/>
      <c r="V26" s="3285"/>
      <c r="W26" s="3285"/>
      <c r="X26" s="3285"/>
      <c r="Y26" s="3292"/>
      <c r="Z26" s="3291">
        <v>573</v>
      </c>
      <c r="AA26" s="3285" t="s">
        <v>4960</v>
      </c>
      <c r="AB26" s="3285"/>
      <c r="AC26" s="3285"/>
      <c r="AD26" s="3285"/>
      <c r="AE26" s="3285"/>
      <c r="AF26" s="3286"/>
    </row>
    <row r="27" spans="1:32" ht="15.75">
      <c r="A27" s="3278" t="s">
        <v>4931</v>
      </c>
      <c r="B27" s="3284" t="s">
        <v>53</v>
      </c>
      <c r="C27" s="3285"/>
      <c r="D27" s="3285"/>
      <c r="E27" s="3285"/>
      <c r="F27" s="3285"/>
      <c r="G27" s="3285"/>
      <c r="H27" s="3285"/>
      <c r="I27" s="3295" t="s">
        <v>4961</v>
      </c>
      <c r="J27" s="3296"/>
      <c r="K27" s="3296"/>
      <c r="L27" s="3296"/>
      <c r="M27" s="3296"/>
      <c r="N27" s="3296"/>
      <c r="O27" s="3286"/>
      <c r="Q27" s="3288" t="s">
        <v>4962</v>
      </c>
      <c r="R27" s="3291">
        <v>198</v>
      </c>
      <c r="S27" s="3285" t="s">
        <v>4894</v>
      </c>
      <c r="T27" s="3285"/>
      <c r="U27" s="3285"/>
      <c r="V27" s="3285"/>
      <c r="W27" s="3285"/>
      <c r="X27" s="3285"/>
      <c r="Y27" s="3292"/>
      <c r="Z27" s="3294"/>
      <c r="AA27" s="3292"/>
      <c r="AB27" s="3285"/>
      <c r="AC27" s="3285"/>
      <c r="AD27" s="3285"/>
      <c r="AE27" s="3285"/>
      <c r="AF27" s="3286"/>
    </row>
    <row r="28" spans="1:32" ht="15.75">
      <c r="A28" s="3278" t="s">
        <v>4931</v>
      </c>
      <c r="B28" s="3284" t="s">
        <v>53</v>
      </c>
      <c r="C28" s="3285"/>
      <c r="D28" s="3285"/>
      <c r="E28" s="3285"/>
      <c r="F28" s="3285"/>
      <c r="G28" s="3285"/>
      <c r="H28" s="3285"/>
      <c r="I28" s="3295"/>
      <c r="J28" s="3296"/>
      <c r="K28" s="3296"/>
      <c r="L28" s="3296"/>
      <c r="M28" s="3296"/>
      <c r="N28" s="3296"/>
      <c r="O28" s="3286"/>
      <c r="Q28" s="3284"/>
      <c r="R28" s="3291"/>
      <c r="S28" s="3285"/>
      <c r="T28" s="3285"/>
      <c r="U28" s="3285"/>
      <c r="V28" s="3285"/>
      <c r="W28" s="3285"/>
      <c r="X28" s="3285"/>
      <c r="Y28" s="3290" t="s">
        <v>4963</v>
      </c>
      <c r="Z28" s="3291">
        <v>588</v>
      </c>
      <c r="AA28" s="3285" t="s">
        <v>4964</v>
      </c>
      <c r="AB28" s="3285"/>
      <c r="AC28" s="3285"/>
      <c r="AD28" s="3285"/>
      <c r="AE28" s="3285"/>
      <c r="AF28" s="3286"/>
    </row>
    <row r="29" spans="1:32" ht="15.75">
      <c r="A29" s="3278" t="s">
        <v>4931</v>
      </c>
      <c r="B29" s="3284" t="s">
        <v>53</v>
      </c>
      <c r="C29" s="3285"/>
      <c r="D29" s="3285"/>
      <c r="E29" s="3285"/>
      <c r="F29" s="3285"/>
      <c r="G29" s="3285"/>
      <c r="H29" s="3285"/>
      <c r="I29" s="3285"/>
      <c r="J29" s="3285"/>
      <c r="K29" s="3285"/>
      <c r="L29" s="3285"/>
      <c r="M29" s="3285"/>
      <c r="N29" s="3285"/>
      <c r="O29" s="3286"/>
      <c r="Q29" s="3288" t="s">
        <v>4965</v>
      </c>
      <c r="R29" s="3291">
        <v>212</v>
      </c>
      <c r="S29" s="3285" t="s">
        <v>4966</v>
      </c>
      <c r="T29" s="3285"/>
      <c r="U29" s="3285"/>
      <c r="V29" s="3285"/>
      <c r="W29" s="3285"/>
      <c r="X29" s="3285"/>
      <c r="Y29" s="3285"/>
      <c r="Z29" s="3291">
        <v>603</v>
      </c>
      <c r="AA29" s="3285" t="s">
        <v>4967</v>
      </c>
      <c r="AB29" s="3285"/>
      <c r="AC29" s="3285"/>
      <c r="AD29" s="3285"/>
      <c r="AE29" s="3285"/>
      <c r="AF29" s="3286"/>
    </row>
    <row r="30" spans="1:32" ht="15.75">
      <c r="A30" s="3278" t="s">
        <v>4931</v>
      </c>
      <c r="B30" s="3297" t="s">
        <v>4968</v>
      </c>
      <c r="C30" s="3298"/>
      <c r="D30" s="3285"/>
      <c r="E30" s="3285"/>
      <c r="F30" s="3285"/>
      <c r="G30" s="3285"/>
      <c r="H30" s="3285"/>
      <c r="I30" s="3285"/>
      <c r="J30" s="3285"/>
      <c r="K30" s="3285"/>
      <c r="L30" s="3285"/>
      <c r="M30" s="3285"/>
      <c r="N30" s="3285"/>
      <c r="O30" s="3286"/>
      <c r="Q30" s="3284"/>
      <c r="R30" s="3291"/>
      <c r="S30" s="3285"/>
      <c r="T30" s="3285"/>
      <c r="U30" s="3285"/>
      <c r="V30" s="3285"/>
      <c r="W30" s="3285"/>
      <c r="X30" s="3285"/>
      <c r="Y30" s="3285"/>
      <c r="Z30" s="3291">
        <v>617</v>
      </c>
      <c r="AA30" s="3285" t="s">
        <v>4969</v>
      </c>
      <c r="AB30" s="3285"/>
      <c r="AC30" s="3285"/>
      <c r="AD30" s="3285"/>
      <c r="AE30" s="3285"/>
      <c r="AF30" s="3286"/>
    </row>
    <row r="31" spans="1:32" ht="15.75">
      <c r="A31" s="3278" t="s">
        <v>4931</v>
      </c>
      <c r="B31" s="3297" t="s">
        <v>4970</v>
      </c>
      <c r="C31" s="3298"/>
      <c r="D31" s="3285"/>
      <c r="E31" s="3285"/>
      <c r="F31" s="3285"/>
      <c r="G31" s="3285"/>
      <c r="H31" s="3285"/>
      <c r="I31" s="3285"/>
      <c r="J31" s="3285"/>
      <c r="K31" s="3285"/>
      <c r="L31" s="3285"/>
      <c r="M31" s="3285"/>
      <c r="N31" s="3285"/>
      <c r="O31" s="3286"/>
      <c r="Q31" s="3288" t="s">
        <v>4935</v>
      </c>
      <c r="R31" s="3291">
        <v>226</v>
      </c>
      <c r="S31" s="3285" t="s">
        <v>4971</v>
      </c>
      <c r="T31" s="3285"/>
      <c r="U31" s="3285"/>
      <c r="V31" s="3285"/>
      <c r="W31" s="3285"/>
      <c r="X31" s="3285"/>
      <c r="Y31" s="3285"/>
      <c r="Z31" s="3293"/>
      <c r="AA31" s="3285"/>
      <c r="AB31" s="3285"/>
      <c r="AC31" s="3285"/>
      <c r="AD31" s="3285"/>
      <c r="AE31" s="3285"/>
      <c r="AF31" s="3286"/>
    </row>
    <row r="32" spans="1:32" ht="15.75">
      <c r="A32" s="3278" t="s">
        <v>4931</v>
      </c>
      <c r="B32" s="3299" t="s">
        <v>53</v>
      </c>
      <c r="C32" s="3300"/>
      <c r="D32" s="3300"/>
      <c r="E32" s="3300"/>
      <c r="F32" s="3300"/>
      <c r="G32" s="3300"/>
      <c r="H32" s="3300"/>
      <c r="I32" s="3300"/>
      <c r="J32" s="3300"/>
      <c r="K32" s="3300"/>
      <c r="L32" s="3300"/>
      <c r="M32" s="3300"/>
      <c r="N32" s="3300"/>
      <c r="O32" s="3301"/>
      <c r="Q32" s="3284"/>
      <c r="R32" s="3291"/>
      <c r="S32" s="3285"/>
      <c r="T32" s="3285"/>
      <c r="U32" s="3285"/>
      <c r="V32" s="3285"/>
      <c r="W32" s="3285"/>
      <c r="X32" s="3285"/>
      <c r="Y32" s="3290" t="s">
        <v>4953</v>
      </c>
      <c r="Z32" s="3291">
        <v>632</v>
      </c>
      <c r="AA32" s="3285" t="s">
        <v>4972</v>
      </c>
      <c r="AB32" s="3285"/>
      <c r="AC32" s="3285"/>
      <c r="AD32" s="3285"/>
      <c r="AE32" s="3285"/>
      <c r="AF32" s="3286"/>
    </row>
    <row r="33" spans="1:32" ht="15.75">
      <c r="A33" s="3278">
        <v>0</v>
      </c>
      <c r="Q33" s="3288" t="s">
        <v>4973</v>
      </c>
      <c r="R33" s="3291">
        <v>244</v>
      </c>
      <c r="S33" s="3285" t="s">
        <v>4974</v>
      </c>
      <c r="T33" s="3285"/>
      <c r="U33" s="3285"/>
      <c r="V33" s="3285"/>
      <c r="W33" s="3285"/>
      <c r="X33" s="3285"/>
      <c r="Y33" s="3285"/>
      <c r="Z33" s="3285"/>
      <c r="AA33" s="3285"/>
      <c r="AB33" s="3285"/>
      <c r="AC33" s="3285"/>
      <c r="AD33" s="3285"/>
      <c r="AE33" s="3285"/>
      <c r="AF33" s="3286"/>
    </row>
    <row r="34" spans="1:32" ht="15.75">
      <c r="A34" s="3280">
        <f>ROW()</f>
        <v>34</v>
      </c>
      <c r="B34" s="3281"/>
      <c r="C34" s="3282"/>
      <c r="D34" s="3282"/>
      <c r="E34" s="3282"/>
      <c r="F34" s="3282"/>
      <c r="G34" s="3282"/>
      <c r="H34" s="3282"/>
      <c r="I34" s="3282"/>
      <c r="J34" s="3282"/>
      <c r="K34" s="3282"/>
      <c r="L34" s="3282"/>
      <c r="M34" s="3282"/>
      <c r="N34" s="3282"/>
      <c r="O34" s="3283"/>
      <c r="Q34" s="3284"/>
      <c r="R34" s="3291"/>
      <c r="S34" s="3285"/>
      <c r="T34" s="3285"/>
      <c r="U34" s="3285"/>
      <c r="V34" s="3285"/>
      <c r="W34" s="3285"/>
      <c r="X34" s="3285"/>
      <c r="Y34" s="3285"/>
      <c r="Z34" s="3285"/>
      <c r="AA34" s="3285"/>
      <c r="AB34" s="3285"/>
      <c r="AC34" s="3285"/>
      <c r="AD34" s="3285"/>
      <c r="AE34" s="3285"/>
      <c r="AF34" s="3286"/>
    </row>
    <row r="35" spans="1:32" ht="12.75" customHeight="1">
      <c r="A35" s="3278" t="s">
        <v>4975</v>
      </c>
      <c r="B35" s="3302" t="s">
        <v>4976</v>
      </c>
      <c r="C35" s="3285"/>
      <c r="D35" s="3285"/>
      <c r="E35" s="3285"/>
      <c r="F35" s="3285"/>
      <c r="G35" s="3285"/>
      <c r="H35" s="3285"/>
      <c r="I35" s="3285"/>
      <c r="J35" s="3285"/>
      <c r="K35" s="3285"/>
      <c r="L35" s="3285"/>
      <c r="M35" s="3285"/>
      <c r="N35" s="3285"/>
      <c r="O35" s="3286"/>
      <c r="Q35" s="3288" t="s">
        <v>4977</v>
      </c>
      <c r="R35" s="3291">
        <v>278</v>
      </c>
      <c r="S35" s="3285" t="s">
        <v>4978</v>
      </c>
      <c r="T35" s="3285"/>
      <c r="U35" s="3285"/>
      <c r="V35" s="3285"/>
      <c r="W35" s="3285"/>
      <c r="X35" s="3285"/>
      <c r="Y35" s="3285"/>
      <c r="Z35" s="3285"/>
      <c r="AA35" s="3285"/>
      <c r="AB35" s="3285"/>
      <c r="AC35" s="3285"/>
      <c r="AD35" s="3285"/>
      <c r="AE35" s="3285"/>
      <c r="AF35" s="3286"/>
    </row>
    <row r="36" spans="1:32" ht="15.75">
      <c r="A36" s="3278" t="s">
        <v>4975</v>
      </c>
      <c r="B36" s="3302" t="s">
        <v>4979</v>
      </c>
      <c r="C36" s="3285"/>
      <c r="D36" s="3285"/>
      <c r="E36" s="3285"/>
      <c r="F36" s="3285"/>
      <c r="G36" s="3285"/>
      <c r="H36" s="3285"/>
      <c r="I36" s="3285"/>
      <c r="J36" s="3285"/>
      <c r="K36" s="3285"/>
      <c r="L36" s="3285"/>
      <c r="M36" s="3285"/>
      <c r="N36" s="3285"/>
      <c r="O36" s="3286"/>
      <c r="Q36" s="3303"/>
      <c r="R36" s="3291">
        <v>292</v>
      </c>
      <c r="S36" s="3285" t="s">
        <v>4980</v>
      </c>
      <c r="T36" s="3285"/>
      <c r="U36" s="3285"/>
      <c r="V36" s="3285"/>
      <c r="W36" s="3285"/>
      <c r="X36" s="3285"/>
      <c r="Y36" s="3285"/>
      <c r="Z36" s="3285"/>
      <c r="AA36" s="3285"/>
      <c r="AB36" s="3285"/>
      <c r="AC36" s="3285"/>
      <c r="AD36" s="3285"/>
      <c r="AE36" s="3285"/>
      <c r="AF36" s="3286"/>
    </row>
    <row r="37" spans="1:32" ht="15.75">
      <c r="A37" s="3278" t="s">
        <v>4975</v>
      </c>
      <c r="B37" s="3299" t="s">
        <v>53</v>
      </c>
      <c r="C37" s="3300"/>
      <c r="D37" s="3300"/>
      <c r="E37" s="3300"/>
      <c r="F37" s="3300"/>
      <c r="G37" s="3300"/>
      <c r="H37" s="3300"/>
      <c r="I37" s="3300"/>
      <c r="J37" s="3300"/>
      <c r="K37" s="3300"/>
      <c r="L37" s="3300"/>
      <c r="M37" s="3300"/>
      <c r="N37" s="3300"/>
      <c r="O37" s="3301"/>
      <c r="Q37" s="3303"/>
      <c r="R37" s="3291">
        <v>306</v>
      </c>
      <c r="S37" s="3285" t="s">
        <v>4899</v>
      </c>
      <c r="T37" s="3285"/>
      <c r="U37" s="3285"/>
      <c r="V37" s="3285"/>
      <c r="W37" s="3285"/>
      <c r="X37" s="3285"/>
      <c r="Y37" s="3285"/>
      <c r="Z37" s="3285"/>
      <c r="AA37" s="3285"/>
      <c r="AB37" s="3285"/>
      <c r="AC37" s="3285"/>
      <c r="AD37" s="3285"/>
      <c r="AE37" s="3285"/>
      <c r="AF37" s="3286"/>
    </row>
    <row r="38" spans="1:32" ht="15.75">
      <c r="A38" s="3278">
        <v>0</v>
      </c>
      <c r="Q38" s="3303"/>
      <c r="R38" s="3291">
        <v>323</v>
      </c>
      <c r="S38" s="3285" t="s">
        <v>4918</v>
      </c>
      <c r="T38" s="3285"/>
      <c r="U38" s="3285"/>
      <c r="V38" s="3285"/>
      <c r="W38" s="3285"/>
      <c r="X38" s="3285"/>
      <c r="Y38" s="3285"/>
      <c r="Z38" s="3285"/>
      <c r="AA38" s="3285"/>
      <c r="AB38" s="3285"/>
      <c r="AC38" s="3285"/>
      <c r="AD38" s="3285"/>
      <c r="AE38" s="3285"/>
      <c r="AF38" s="3286"/>
    </row>
    <row r="39" spans="1:32" ht="15.75">
      <c r="A39" s="3280">
        <f>ROW()</f>
        <v>39</v>
      </c>
      <c r="B39" s="3304"/>
      <c r="C39" s="3305" t="s">
        <v>4981</v>
      </c>
      <c r="D39" s="3305"/>
      <c r="E39" s="3282"/>
      <c r="F39" s="3282"/>
      <c r="G39" s="3282"/>
      <c r="H39" s="3282"/>
      <c r="I39" s="3282"/>
      <c r="J39" s="3282"/>
      <c r="K39" s="3282"/>
      <c r="L39" s="3282"/>
      <c r="M39" s="3282"/>
      <c r="N39" s="3282"/>
      <c r="O39" s="3283"/>
      <c r="Q39" s="3303"/>
      <c r="R39" s="3291">
        <v>338</v>
      </c>
      <c r="S39" s="3285" t="s">
        <v>4982</v>
      </c>
      <c r="T39" s="3285"/>
      <c r="U39" s="3285"/>
      <c r="V39" s="3285"/>
      <c r="W39" s="3285"/>
      <c r="X39" s="3285"/>
      <c r="Y39" s="3285"/>
      <c r="Z39" s="3285"/>
      <c r="AA39" s="3285"/>
      <c r="AB39" s="3285"/>
      <c r="AC39" s="3285"/>
      <c r="AD39" s="3285"/>
      <c r="AE39" s="3285"/>
      <c r="AF39" s="3286"/>
    </row>
    <row r="40" spans="1:32" ht="15" customHeight="1">
      <c r="A40" s="3278" t="s">
        <v>4983</v>
      </c>
      <c r="B40" s="8005" t="s">
        <v>4983</v>
      </c>
      <c r="C40" s="3306" t="s">
        <v>4984</v>
      </c>
      <c r="D40" s="3306"/>
      <c r="E40" s="3307"/>
      <c r="F40" s="3307"/>
      <c r="G40" s="3307"/>
      <c r="H40" s="3307"/>
      <c r="I40" s="3307"/>
      <c r="J40" s="3307"/>
      <c r="K40" s="3307"/>
      <c r="L40" s="3307"/>
      <c r="M40" s="3308"/>
      <c r="N40" s="3308"/>
      <c r="O40" s="3309"/>
      <c r="Q40" s="3303"/>
      <c r="R40" s="3291">
        <v>354</v>
      </c>
      <c r="S40" s="3285" t="s">
        <v>4985</v>
      </c>
      <c r="T40" s="3285"/>
      <c r="U40" s="3285"/>
      <c r="V40" s="3285"/>
      <c r="W40" s="3285"/>
      <c r="X40" s="3285"/>
      <c r="Y40" s="3285"/>
      <c r="Z40" s="3285"/>
      <c r="AA40" s="3285"/>
      <c r="AB40" s="3285"/>
      <c r="AC40" s="3285"/>
      <c r="AD40" s="3285"/>
      <c r="AE40" s="3285"/>
      <c r="AF40" s="3286"/>
    </row>
    <row r="41" spans="1:32" ht="15" customHeight="1">
      <c r="A41" s="3278" t="s">
        <v>4983</v>
      </c>
      <c r="B41" s="8005"/>
      <c r="C41" s="3306" t="s">
        <v>4986</v>
      </c>
      <c r="D41" s="3310"/>
      <c r="E41" s="3307"/>
      <c r="F41" s="3307"/>
      <c r="G41" s="3307"/>
      <c r="H41" s="3307"/>
      <c r="I41" s="3307"/>
      <c r="J41" s="3307"/>
      <c r="K41" s="3307"/>
      <c r="L41" s="3307"/>
      <c r="M41" s="3308"/>
      <c r="N41" s="3308"/>
      <c r="O41" s="3309"/>
      <c r="Q41" s="3303"/>
      <c r="R41" s="3291">
        <v>378</v>
      </c>
      <c r="S41" s="3285" t="s">
        <v>4987</v>
      </c>
      <c r="T41" s="3285"/>
      <c r="U41" s="3285"/>
      <c r="V41" s="3285"/>
      <c r="W41" s="3285"/>
      <c r="X41" s="3285"/>
      <c r="Y41" s="3285"/>
      <c r="Z41" s="3285"/>
      <c r="AA41" s="3285"/>
      <c r="AB41" s="3285"/>
      <c r="AC41" s="3285"/>
      <c r="AD41" s="3285"/>
      <c r="AE41" s="3285"/>
      <c r="AF41" s="3286"/>
    </row>
    <row r="42" spans="1:32" ht="15.75">
      <c r="A42" s="3278" t="s">
        <v>4983</v>
      </c>
      <c r="B42" s="8005"/>
      <c r="C42" s="3306" t="s">
        <v>4988</v>
      </c>
      <c r="D42" s="3306"/>
      <c r="E42" s="3308"/>
      <c r="F42" s="3308"/>
      <c r="G42" s="3308"/>
      <c r="H42" s="3308"/>
      <c r="I42" s="3308"/>
      <c r="J42" s="3308"/>
      <c r="K42" s="3308"/>
      <c r="L42" s="3308"/>
      <c r="M42" s="3308"/>
      <c r="N42" s="3308"/>
      <c r="O42" s="3309"/>
      <c r="Q42" s="3303"/>
      <c r="R42" s="3291">
        <v>388</v>
      </c>
      <c r="S42" s="3285" t="s">
        <v>4989</v>
      </c>
      <c r="T42" s="3285"/>
      <c r="U42" s="3285"/>
      <c r="V42" s="3285"/>
      <c r="W42" s="3285"/>
      <c r="X42" s="3285"/>
      <c r="Y42" s="3285"/>
      <c r="Z42" s="3285"/>
      <c r="AA42" s="3285"/>
      <c r="AB42" s="3285"/>
      <c r="AC42" s="3285"/>
      <c r="AD42" s="3285"/>
      <c r="AE42" s="3285"/>
      <c r="AF42" s="3286"/>
    </row>
    <row r="43" spans="1:32" ht="15" customHeight="1">
      <c r="A43" s="3278" t="s">
        <v>4983</v>
      </c>
      <c r="B43" s="8005"/>
      <c r="C43" s="3311" t="s">
        <v>4990</v>
      </c>
      <c r="D43" s="3306"/>
      <c r="E43" s="3307"/>
      <c r="F43" s="3307"/>
      <c r="G43" s="3307"/>
      <c r="H43" s="3307"/>
      <c r="I43" s="3307"/>
      <c r="J43" s="3307"/>
      <c r="K43" s="3307"/>
      <c r="L43" s="3307"/>
      <c r="M43" s="3308"/>
      <c r="N43" s="3308"/>
      <c r="O43" s="3309"/>
      <c r="Q43" s="3299"/>
      <c r="R43" s="3300"/>
      <c r="S43" s="3300"/>
      <c r="T43" s="3300"/>
      <c r="U43" s="3300"/>
      <c r="V43" s="3300"/>
      <c r="W43" s="3300"/>
      <c r="X43" s="3300"/>
      <c r="Y43" s="3300"/>
      <c r="Z43" s="3300"/>
      <c r="AA43" s="3300"/>
      <c r="AB43" s="3300"/>
      <c r="AC43" s="3300"/>
      <c r="AD43" s="3300"/>
      <c r="AE43" s="3300"/>
      <c r="AF43" s="3301"/>
    </row>
    <row r="44" spans="1:32" ht="15" customHeight="1">
      <c r="A44" s="3278" t="s">
        <v>4983</v>
      </c>
      <c r="B44" s="3312" t="s">
        <v>53</v>
      </c>
      <c r="C44" s="3313"/>
      <c r="D44" s="3313"/>
      <c r="E44" s="3313" t="s">
        <v>4991</v>
      </c>
      <c r="F44" s="3314"/>
      <c r="G44" s="3315" t="s">
        <v>4992</v>
      </c>
      <c r="H44" s="3313"/>
      <c r="I44" s="3313"/>
      <c r="J44" s="3313"/>
      <c r="K44" s="3313"/>
      <c r="L44" s="3313"/>
      <c r="M44" s="3316"/>
      <c r="N44" s="3316"/>
      <c r="O44" s="3317"/>
    </row>
    <row r="45" spans="1:32">
      <c r="A45" s="3278">
        <v>0</v>
      </c>
    </row>
    <row r="46" spans="1:32" s="3199" customFormat="1" ht="17.100000000000001" customHeight="1">
      <c r="A46" s="3280">
        <f>ROW()</f>
        <v>46</v>
      </c>
      <c r="B46" s="3227"/>
      <c r="C46" s="3228"/>
      <c r="D46" s="3229"/>
      <c r="E46" s="3229"/>
      <c r="F46" s="3229"/>
      <c r="G46" s="3229"/>
      <c r="H46" s="3230"/>
      <c r="I46" s="3231"/>
      <c r="J46" s="3231"/>
      <c r="K46" s="3232" t="s">
        <v>4993</v>
      </c>
      <c r="L46" s="3233"/>
      <c r="M46" s="3234"/>
      <c r="N46" s="3234"/>
      <c r="O46" s="3235" t="str">
        <f>B47</f>
        <v>BAC DE LAVAGE</v>
      </c>
    </row>
    <row r="47" spans="1:32" s="3199" customFormat="1" ht="30.75" customHeight="1">
      <c r="A47" s="3278" t="s">
        <v>4934</v>
      </c>
      <c r="B47" s="8014" t="s">
        <v>4934</v>
      </c>
      <c r="C47" s="8017" t="s">
        <v>4994</v>
      </c>
      <c r="D47" s="8017"/>
      <c r="E47" s="8017"/>
      <c r="F47" s="8017"/>
      <c r="G47" s="8017"/>
      <c r="H47" s="8017"/>
      <c r="I47" s="8017"/>
      <c r="J47" s="8017"/>
      <c r="K47" s="3318">
        <v>1</v>
      </c>
      <c r="L47" s="3319" t="s">
        <v>4995</v>
      </c>
      <c r="M47" s="3319"/>
      <c r="N47" s="3319"/>
      <c r="O47" s="3320" t="str">
        <f>MID(H47,1,5)</f>
        <v/>
      </c>
    </row>
    <row r="48" spans="1:32" s="3199" customFormat="1" ht="15" customHeight="1">
      <c r="A48" s="3278" t="s">
        <v>4934</v>
      </c>
      <c r="B48" s="8015"/>
      <c r="C48" s="8018" t="s">
        <v>4871</v>
      </c>
      <c r="D48" s="8018"/>
      <c r="E48" s="8018"/>
      <c r="F48" s="8018"/>
      <c r="G48" s="8018"/>
      <c r="H48" s="8018"/>
      <c r="I48" s="8018"/>
      <c r="J48" s="8018"/>
      <c r="K48" s="3321">
        <v>2</v>
      </c>
      <c r="L48" s="8019" t="s">
        <v>4996</v>
      </c>
      <c r="M48" s="8019"/>
      <c r="N48" s="8019"/>
      <c r="O48" s="8020"/>
    </row>
    <row r="49" spans="1:15" s="3199" customFormat="1" ht="17.100000000000001" customHeight="1">
      <c r="A49" s="3278" t="s">
        <v>4934</v>
      </c>
      <c r="B49" s="8015"/>
      <c r="C49" s="3324" t="s">
        <v>2080</v>
      </c>
      <c r="D49" s="3325" t="s">
        <v>360</v>
      </c>
      <c r="E49" s="3325" t="s">
        <v>4278</v>
      </c>
      <c r="F49" s="3325" t="s">
        <v>2078</v>
      </c>
      <c r="G49" s="3325" t="s">
        <v>434</v>
      </c>
      <c r="H49" s="3325" t="s">
        <v>264</v>
      </c>
      <c r="I49" s="3202" t="s">
        <v>320</v>
      </c>
      <c r="J49" s="3326"/>
      <c r="K49" s="3321">
        <v>3</v>
      </c>
      <c r="L49" s="8019" t="s">
        <v>4997</v>
      </c>
      <c r="M49" s="8019"/>
      <c r="N49" s="8019"/>
      <c r="O49" s="8020"/>
    </row>
    <row r="50" spans="1:15" s="3199" customFormat="1" ht="24" customHeight="1">
      <c r="A50" s="3278" t="s">
        <v>4934</v>
      </c>
      <c r="B50" s="8015"/>
      <c r="C50" s="3327" t="s">
        <v>4998</v>
      </c>
      <c r="D50" s="3327" t="s">
        <v>4998</v>
      </c>
      <c r="E50" s="3327" t="s">
        <v>4998</v>
      </c>
      <c r="F50" s="3327" t="s">
        <v>4998</v>
      </c>
      <c r="G50" s="3327"/>
      <c r="H50" s="3327"/>
      <c r="I50" s="3327"/>
      <c r="J50" s="3326"/>
      <c r="K50" s="3321">
        <v>4</v>
      </c>
      <c r="L50" s="8019" t="s">
        <v>4999</v>
      </c>
      <c r="M50" s="8019"/>
      <c r="N50" s="8019"/>
      <c r="O50" s="8020"/>
    </row>
    <row r="51" spans="1:15" s="3199" customFormat="1" ht="17.100000000000001" customHeight="1">
      <c r="A51" s="3278" t="s">
        <v>4934</v>
      </c>
      <c r="B51" s="8015"/>
      <c r="C51" s="8021" t="s">
        <v>5000</v>
      </c>
      <c r="D51" s="8021"/>
      <c r="E51" s="8021"/>
      <c r="F51" s="8021"/>
      <c r="G51" s="8021"/>
      <c r="H51" s="8021"/>
      <c r="I51" s="8021"/>
      <c r="J51" s="8021"/>
      <c r="K51" s="3321">
        <v>5</v>
      </c>
      <c r="L51" s="8019" t="s">
        <v>5001</v>
      </c>
      <c r="M51" s="8019"/>
      <c r="N51" s="8019"/>
      <c r="O51" s="8020"/>
    </row>
    <row r="52" spans="1:15" s="3199" customFormat="1" ht="17.100000000000001" customHeight="1">
      <c r="A52" s="3278" t="s">
        <v>4934</v>
      </c>
      <c r="B52" s="8015"/>
      <c r="C52" s="8018" t="s">
        <v>4871</v>
      </c>
      <c r="D52" s="8018"/>
      <c r="E52" s="8018"/>
      <c r="F52" s="8018"/>
      <c r="G52" s="8018"/>
      <c r="H52" s="8018"/>
      <c r="I52" s="8018"/>
      <c r="J52" s="8018"/>
      <c r="K52" s="3321">
        <v>6</v>
      </c>
      <c r="L52" s="8019" t="s">
        <v>5002</v>
      </c>
      <c r="M52" s="8019"/>
      <c r="N52" s="8019"/>
      <c r="O52" s="8020"/>
    </row>
    <row r="53" spans="1:15" s="3199" customFormat="1" ht="17.100000000000001" customHeight="1">
      <c r="A53" s="3278" t="s">
        <v>4934</v>
      </c>
      <c r="B53" s="8015"/>
      <c r="C53" s="3324" t="s">
        <v>2080</v>
      </c>
      <c r="D53" s="3325" t="s">
        <v>360</v>
      </c>
      <c r="E53" s="3325" t="s">
        <v>4278</v>
      </c>
      <c r="F53" s="3325" t="s">
        <v>2078</v>
      </c>
      <c r="G53" s="3325" t="s">
        <v>434</v>
      </c>
      <c r="H53" s="3325" t="s">
        <v>264</v>
      </c>
      <c r="I53" s="3202" t="s">
        <v>320</v>
      </c>
      <c r="J53" s="3326"/>
      <c r="K53" s="3321"/>
      <c r="L53" s="3322"/>
      <c r="M53" s="3322"/>
      <c r="N53" s="3322"/>
      <c r="O53" s="3323"/>
    </row>
    <row r="54" spans="1:15" s="3199" customFormat="1" ht="17.100000000000001" customHeight="1">
      <c r="A54" s="3278" t="s">
        <v>4934</v>
      </c>
      <c r="B54" s="8015"/>
      <c r="C54" s="3327"/>
      <c r="D54" s="3327"/>
      <c r="E54" s="3327"/>
      <c r="F54" s="3327"/>
      <c r="G54" s="3327" t="s">
        <v>4906</v>
      </c>
      <c r="H54" s="3327"/>
      <c r="I54" s="3327"/>
      <c r="J54" s="3326"/>
      <c r="K54" s="3328" t="s">
        <v>5003</v>
      </c>
      <c r="L54" s="3329"/>
      <c r="M54" s="3329"/>
      <c r="N54" s="3329"/>
      <c r="O54" s="3330"/>
    </row>
    <row r="55" spans="1:15" s="3199" customFormat="1" ht="17.100000000000001" customHeight="1">
      <c r="A55" s="3278" t="s">
        <v>4934</v>
      </c>
      <c r="B55" s="8015"/>
      <c r="C55" s="3331" t="s">
        <v>4893</v>
      </c>
      <c r="D55" s="3332"/>
      <c r="E55" s="3332"/>
      <c r="F55" s="3332"/>
      <c r="G55" s="3332"/>
      <c r="H55" s="3332"/>
      <c r="I55" s="3332"/>
      <c r="J55" s="3326"/>
      <c r="K55" s="3333" t="s">
        <v>5004</v>
      </c>
      <c r="L55" s="8012" t="s">
        <v>5005</v>
      </c>
      <c r="M55" s="8012"/>
      <c r="N55" s="8012"/>
      <c r="O55" s="8013"/>
    </row>
    <row r="56" spans="1:15" s="3199" customFormat="1" ht="17.100000000000001" customHeight="1">
      <c r="A56" s="3278" t="s">
        <v>4934</v>
      </c>
      <c r="B56" s="8015"/>
      <c r="C56" s="3334"/>
      <c r="D56" s="3196"/>
      <c r="E56" s="3335"/>
      <c r="F56" s="3196"/>
      <c r="G56" s="3336"/>
      <c r="H56" s="3196"/>
      <c r="I56" s="3336"/>
      <c r="J56" s="3336"/>
      <c r="K56" s="3337" t="s">
        <v>5006</v>
      </c>
      <c r="L56" s="3338"/>
      <c r="M56" s="3338"/>
      <c r="N56" s="3338"/>
      <c r="O56" s="3339"/>
    </row>
    <row r="57" spans="1:15" s="3199" customFormat="1" ht="17.100000000000001" customHeight="1">
      <c r="A57" s="3278" t="s">
        <v>4934</v>
      </c>
      <c r="B57" s="8015"/>
      <c r="C57" s="3340"/>
      <c r="D57" s="3341"/>
      <c r="E57" s="3341"/>
      <c r="F57" s="3341"/>
      <c r="G57" s="3341"/>
      <c r="H57" s="3341"/>
      <c r="I57" s="3341"/>
      <c r="J57" s="3341"/>
      <c r="K57" s="3329"/>
      <c r="L57" s="3329"/>
      <c r="M57" s="3329"/>
      <c r="N57" s="3329"/>
      <c r="O57" s="3330"/>
    </row>
    <row r="58" spans="1:15" s="3199" customFormat="1" ht="16.5" customHeight="1">
      <c r="A58" s="3278" t="s">
        <v>4934</v>
      </c>
      <c r="B58" s="8016"/>
      <c r="C58" s="3342" t="s">
        <v>5007</v>
      </c>
      <c r="D58" s="3343"/>
      <c r="E58" s="3343"/>
      <c r="F58" s="3343"/>
      <c r="G58" s="3343"/>
      <c r="H58" s="3343"/>
      <c r="I58" s="3343"/>
      <c r="J58" s="3343"/>
      <c r="K58" s="3344"/>
      <c r="L58" s="3345"/>
      <c r="M58" s="3345"/>
      <c r="N58" s="3345"/>
      <c r="O58" s="3346"/>
    </row>
    <row r="59" spans="1:15">
      <c r="A59" s="3278">
        <v>0</v>
      </c>
    </row>
    <row r="60" spans="1:15" ht="16.5" customHeight="1">
      <c r="A60" s="3280">
        <f>ROW()</f>
        <v>60</v>
      </c>
      <c r="B60" s="3227"/>
      <c r="C60" s="3228"/>
      <c r="D60" s="3229"/>
      <c r="E60" s="3229"/>
      <c r="F60" s="3229"/>
      <c r="G60" s="3229"/>
      <c r="H60" s="3230"/>
      <c r="I60" s="3231"/>
      <c r="J60" s="3231"/>
      <c r="K60" s="3232" t="s">
        <v>4993</v>
      </c>
      <c r="L60" s="3233"/>
      <c r="M60" s="3234"/>
      <c r="N60" s="3234"/>
      <c r="O60" s="3235" t="str">
        <f>B61</f>
        <v>BAC LAVAGE LÉGUMES</v>
      </c>
    </row>
    <row r="61" spans="1:15" ht="16.5" customHeight="1">
      <c r="A61" s="3278" t="s">
        <v>4937</v>
      </c>
      <c r="B61" s="8014" t="s">
        <v>4937</v>
      </c>
      <c r="C61" s="8017" t="s">
        <v>4994</v>
      </c>
      <c r="D61" s="8017"/>
      <c r="E61" s="8017"/>
      <c r="F61" s="8017"/>
      <c r="G61" s="8017"/>
      <c r="H61" s="8017"/>
      <c r="I61" s="8017"/>
      <c r="J61" s="8017"/>
      <c r="K61" s="3318">
        <v>1</v>
      </c>
      <c r="L61" s="3322" t="s">
        <v>4995</v>
      </c>
      <c r="M61" s="3322"/>
      <c r="N61" s="3322"/>
      <c r="O61" s="3320" t="str">
        <f>MID(H61,1,5)</f>
        <v/>
      </c>
    </row>
    <row r="62" spans="1:15" ht="16.5" customHeight="1">
      <c r="A62" s="3278" t="s">
        <v>4937</v>
      </c>
      <c r="B62" s="8015"/>
      <c r="C62" s="8018" t="s">
        <v>4871</v>
      </c>
      <c r="D62" s="8018"/>
      <c r="E62" s="8018"/>
      <c r="F62" s="8018"/>
      <c r="G62" s="8018"/>
      <c r="H62" s="8018"/>
      <c r="I62" s="8018"/>
      <c r="J62" s="8018"/>
      <c r="K62" s="3321">
        <v>2</v>
      </c>
      <c r="L62" s="8019" t="s">
        <v>4996</v>
      </c>
      <c r="M62" s="8019"/>
      <c r="N62" s="8019"/>
      <c r="O62" s="8020"/>
    </row>
    <row r="63" spans="1:15" ht="16.5" customHeight="1">
      <c r="A63" s="3278" t="s">
        <v>4937</v>
      </c>
      <c r="B63" s="8015"/>
      <c r="C63" s="3324" t="s">
        <v>2080</v>
      </c>
      <c r="D63" s="3325" t="s">
        <v>360</v>
      </c>
      <c r="E63" s="3325" t="s">
        <v>4278</v>
      </c>
      <c r="F63" s="3325" t="s">
        <v>2078</v>
      </c>
      <c r="G63" s="3325" t="s">
        <v>434</v>
      </c>
      <c r="H63" s="3325" t="s">
        <v>264</v>
      </c>
      <c r="I63" s="3202" t="s">
        <v>320</v>
      </c>
      <c r="J63" s="3326"/>
      <c r="K63" s="3321">
        <v>3</v>
      </c>
      <c r="L63" s="8019" t="s">
        <v>4997</v>
      </c>
      <c r="M63" s="8019"/>
      <c r="N63" s="8019"/>
      <c r="O63" s="8020"/>
    </row>
    <row r="64" spans="1:15" ht="16.5" customHeight="1">
      <c r="A64" s="3278" t="s">
        <v>4937</v>
      </c>
      <c r="B64" s="8015"/>
      <c r="C64" s="3327" t="s">
        <v>4929</v>
      </c>
      <c r="D64" s="3327" t="s">
        <v>4929</v>
      </c>
      <c r="E64" s="3327" t="s">
        <v>4929</v>
      </c>
      <c r="F64" s="3327" t="s">
        <v>4929</v>
      </c>
      <c r="G64" s="3327" t="s">
        <v>4929</v>
      </c>
      <c r="H64" s="3327"/>
      <c r="I64" s="3327"/>
      <c r="J64" s="3326"/>
      <c r="K64" s="3321">
        <v>4</v>
      </c>
      <c r="L64" s="8019" t="s">
        <v>4999</v>
      </c>
      <c r="M64" s="8019"/>
      <c r="N64" s="8019"/>
      <c r="O64" s="8020"/>
    </row>
    <row r="65" spans="1:15" ht="16.5" customHeight="1">
      <c r="A65" s="3278" t="s">
        <v>4937</v>
      </c>
      <c r="B65" s="8015"/>
      <c r="C65" s="8021" t="s">
        <v>5000</v>
      </c>
      <c r="D65" s="8021"/>
      <c r="E65" s="8021"/>
      <c r="F65" s="8021"/>
      <c r="G65" s="8021"/>
      <c r="H65" s="8021"/>
      <c r="I65" s="8021"/>
      <c r="J65" s="8021"/>
      <c r="K65" s="3321">
        <v>5</v>
      </c>
      <c r="L65" s="8019" t="s">
        <v>5001</v>
      </c>
      <c r="M65" s="8019"/>
      <c r="N65" s="8019"/>
      <c r="O65" s="8020"/>
    </row>
    <row r="66" spans="1:15" ht="16.5" customHeight="1">
      <c r="A66" s="3278" t="s">
        <v>4937</v>
      </c>
      <c r="B66" s="8015"/>
      <c r="C66" s="8018" t="s">
        <v>4871</v>
      </c>
      <c r="D66" s="8018"/>
      <c r="E66" s="8018"/>
      <c r="F66" s="8018"/>
      <c r="G66" s="8018"/>
      <c r="H66" s="8018"/>
      <c r="I66" s="8018"/>
      <c r="J66" s="8018"/>
      <c r="K66" s="3321">
        <v>6</v>
      </c>
      <c r="L66" s="8019" t="s">
        <v>5002</v>
      </c>
      <c r="M66" s="8019"/>
      <c r="N66" s="8019"/>
      <c r="O66" s="8020"/>
    </row>
    <row r="67" spans="1:15" ht="16.5" customHeight="1">
      <c r="A67" s="3278" t="s">
        <v>4937</v>
      </c>
      <c r="B67" s="8015"/>
      <c r="C67" s="3324" t="s">
        <v>2080</v>
      </c>
      <c r="D67" s="3325" t="s">
        <v>360</v>
      </c>
      <c r="E67" s="3325" t="s">
        <v>4278</v>
      </c>
      <c r="F67" s="3325" t="s">
        <v>2078</v>
      </c>
      <c r="G67" s="3325" t="s">
        <v>434</v>
      </c>
      <c r="H67" s="3325" t="s">
        <v>264</v>
      </c>
      <c r="I67" s="3202" t="s">
        <v>320</v>
      </c>
      <c r="J67" s="3326"/>
      <c r="K67" s="3321"/>
      <c r="L67" s="3322"/>
      <c r="M67" s="3322"/>
      <c r="N67" s="3322"/>
      <c r="O67" s="3323"/>
    </row>
    <row r="68" spans="1:15" ht="16.5" customHeight="1">
      <c r="A68" s="3278" t="s">
        <v>4937</v>
      </c>
      <c r="B68" s="8015"/>
      <c r="C68" s="3327"/>
      <c r="D68" s="3327"/>
      <c r="E68" s="3327"/>
      <c r="F68" s="3327"/>
      <c r="G68" s="3327"/>
      <c r="H68" s="3327"/>
      <c r="I68" s="3327"/>
      <c r="J68" s="3326"/>
      <c r="K68" s="3328" t="s">
        <v>5003</v>
      </c>
      <c r="L68" s="3329"/>
      <c r="M68" s="3329"/>
      <c r="N68" s="3329"/>
      <c r="O68" s="3330"/>
    </row>
    <row r="69" spans="1:15" ht="16.5" customHeight="1">
      <c r="A69" s="3278" t="s">
        <v>4937</v>
      </c>
      <c r="B69" s="8015"/>
      <c r="C69" s="3331" t="s">
        <v>4893</v>
      </c>
      <c r="D69" s="3332"/>
      <c r="E69" s="3332"/>
      <c r="F69" s="3332"/>
      <c r="G69" s="3332"/>
      <c r="H69" s="3332"/>
      <c r="I69" s="3332"/>
      <c r="J69" s="3326"/>
      <c r="K69" s="3333" t="s">
        <v>5004</v>
      </c>
      <c r="L69" s="8012" t="s">
        <v>5005</v>
      </c>
      <c r="M69" s="8012"/>
      <c r="N69" s="8012"/>
      <c r="O69" s="8013"/>
    </row>
    <row r="70" spans="1:15" ht="16.5" customHeight="1">
      <c r="A70" s="3278" t="s">
        <v>4937</v>
      </c>
      <c r="B70" s="8015"/>
      <c r="C70" s="3334"/>
      <c r="D70" s="3196"/>
      <c r="E70" s="3335"/>
      <c r="F70" s="3196"/>
      <c r="G70" s="3336"/>
      <c r="H70" s="3196"/>
      <c r="I70" s="3336"/>
      <c r="J70" s="3336"/>
      <c r="K70" s="3337" t="s">
        <v>5006</v>
      </c>
      <c r="L70" s="3322"/>
      <c r="M70" s="3322"/>
      <c r="N70" s="3322"/>
      <c r="O70" s="3323"/>
    </row>
    <row r="71" spans="1:15" ht="16.5" customHeight="1">
      <c r="A71" s="3278" t="s">
        <v>4937</v>
      </c>
      <c r="B71" s="8015"/>
      <c r="C71" s="3341"/>
      <c r="D71" s="3341"/>
      <c r="E71" s="3341"/>
      <c r="F71" s="3341"/>
      <c r="G71" s="3341"/>
      <c r="H71" s="3341"/>
      <c r="I71" s="3341"/>
      <c r="J71" s="3341"/>
      <c r="K71" s="3189"/>
      <c r="L71" s="3322"/>
      <c r="M71" s="3322"/>
      <c r="N71" s="3322"/>
      <c r="O71" s="3323"/>
    </row>
    <row r="72" spans="1:15" ht="16.5" customHeight="1">
      <c r="A72" s="3278" t="s">
        <v>4937</v>
      </c>
      <c r="B72" s="8016"/>
      <c r="C72" s="3342" t="s">
        <v>5007</v>
      </c>
      <c r="D72" s="3343"/>
      <c r="E72" s="3343"/>
      <c r="F72" s="3343"/>
      <c r="G72" s="3343"/>
      <c r="H72" s="3343"/>
      <c r="I72" s="3343"/>
      <c r="J72" s="3343"/>
      <c r="K72" s="3344"/>
      <c r="L72" s="3345"/>
      <c r="M72" s="3345"/>
      <c r="N72" s="3345"/>
      <c r="O72" s="3346"/>
    </row>
    <row r="73" spans="1:15" ht="16.5" customHeight="1">
      <c r="A73" s="3278">
        <v>0</v>
      </c>
    </row>
    <row r="74" spans="1:15" ht="16.5" customHeight="1">
      <c r="A74" s="3280">
        <f>ROW()</f>
        <v>74</v>
      </c>
      <c r="B74" s="3227"/>
      <c r="C74" s="3228"/>
      <c r="D74" s="3229"/>
      <c r="E74" s="3229"/>
      <c r="F74" s="3229"/>
      <c r="G74" s="3229"/>
      <c r="H74" s="3230"/>
      <c r="I74" s="3231"/>
      <c r="J74" s="3231"/>
      <c r="K74" s="3232" t="s">
        <v>4993</v>
      </c>
      <c r="L74" s="3233"/>
      <c r="M74" s="3234"/>
      <c r="N74" s="3234"/>
      <c r="O74" s="3235" t="str">
        <f>B75</f>
        <v>BACS DE STOCKAGE</v>
      </c>
    </row>
    <row r="75" spans="1:15" ht="16.5" customHeight="1">
      <c r="A75" s="3278" t="s">
        <v>4939</v>
      </c>
      <c r="B75" s="8014" t="s">
        <v>4939</v>
      </c>
      <c r="C75" s="8017" t="s">
        <v>4994</v>
      </c>
      <c r="D75" s="8017"/>
      <c r="E75" s="8017"/>
      <c r="F75" s="8017"/>
      <c r="G75" s="8017"/>
      <c r="H75" s="8017"/>
      <c r="I75" s="8017"/>
      <c r="J75" s="8017"/>
      <c r="K75" s="3318">
        <v>1</v>
      </c>
      <c r="L75" s="3347" t="s">
        <v>5008</v>
      </c>
      <c r="M75" s="3347"/>
      <c r="N75" s="3347"/>
      <c r="O75" s="3348" t="str">
        <f>MID(H75,1,5)</f>
        <v/>
      </c>
    </row>
    <row r="76" spans="1:15" ht="16.5" customHeight="1">
      <c r="A76" s="3278" t="s">
        <v>4939</v>
      </c>
      <c r="B76" s="8015"/>
      <c r="C76" s="8018" t="s">
        <v>4871</v>
      </c>
      <c r="D76" s="8018"/>
      <c r="E76" s="8018"/>
      <c r="F76" s="8018"/>
      <c r="G76" s="8018"/>
      <c r="H76" s="8018"/>
      <c r="I76" s="8018"/>
      <c r="J76" s="8018"/>
      <c r="K76" s="3321">
        <v>2</v>
      </c>
      <c r="L76" s="8019" t="s">
        <v>4996</v>
      </c>
      <c r="M76" s="8019"/>
      <c r="N76" s="8019"/>
      <c r="O76" s="8020"/>
    </row>
    <row r="77" spans="1:15" ht="16.5" customHeight="1">
      <c r="A77" s="3278" t="s">
        <v>4939</v>
      </c>
      <c r="B77" s="8015"/>
      <c r="C77" s="3324" t="s">
        <v>2080</v>
      </c>
      <c r="D77" s="3325" t="s">
        <v>360</v>
      </c>
      <c r="E77" s="3325" t="s">
        <v>4278</v>
      </c>
      <c r="F77" s="3325" t="s">
        <v>2078</v>
      </c>
      <c r="G77" s="3325" t="s">
        <v>434</v>
      </c>
      <c r="H77" s="3325" t="s">
        <v>264</v>
      </c>
      <c r="I77" s="3202" t="s">
        <v>320</v>
      </c>
      <c r="J77" s="3326"/>
      <c r="K77" s="3321">
        <v>3</v>
      </c>
      <c r="L77" s="8019" t="s">
        <v>5009</v>
      </c>
      <c r="M77" s="8019"/>
      <c r="N77" s="8019"/>
      <c r="O77" s="8020"/>
    </row>
    <row r="78" spans="1:15" ht="16.5" customHeight="1">
      <c r="A78" s="3278" t="s">
        <v>4939</v>
      </c>
      <c r="B78" s="8015"/>
      <c r="C78" s="3327" t="s">
        <v>4929</v>
      </c>
      <c r="D78" s="3327" t="s">
        <v>4929</v>
      </c>
      <c r="E78" s="3327" t="s">
        <v>4929</v>
      </c>
      <c r="F78" s="3327" t="s">
        <v>4929</v>
      </c>
      <c r="G78" s="3327" t="s">
        <v>4929</v>
      </c>
      <c r="H78" s="3327"/>
      <c r="I78" s="3327"/>
      <c r="J78" s="3326"/>
      <c r="K78" s="3321">
        <v>4</v>
      </c>
      <c r="L78" s="8019" t="s">
        <v>4999</v>
      </c>
      <c r="M78" s="8019"/>
      <c r="N78" s="8019"/>
      <c r="O78" s="8020"/>
    </row>
    <row r="79" spans="1:15" ht="16.5" customHeight="1">
      <c r="A79" s="3278" t="s">
        <v>4939</v>
      </c>
      <c r="B79" s="8015"/>
      <c r="C79" s="8021" t="s">
        <v>5000</v>
      </c>
      <c r="D79" s="8021"/>
      <c r="E79" s="8021"/>
      <c r="F79" s="8021"/>
      <c r="G79" s="8021"/>
      <c r="H79" s="8021"/>
      <c r="I79" s="8021"/>
      <c r="J79" s="8021"/>
      <c r="K79" s="3321">
        <v>5</v>
      </c>
      <c r="L79" s="8019" t="s">
        <v>5010</v>
      </c>
      <c r="M79" s="8019"/>
      <c r="N79" s="8019"/>
      <c r="O79" s="8020"/>
    </row>
    <row r="80" spans="1:15" ht="16.5" customHeight="1">
      <c r="A80" s="3278" t="s">
        <v>4939</v>
      </c>
      <c r="B80" s="8015"/>
      <c r="C80" s="8018" t="s">
        <v>4871</v>
      </c>
      <c r="D80" s="8018"/>
      <c r="E80" s="8018"/>
      <c r="F80" s="8018"/>
      <c r="G80" s="8018"/>
      <c r="H80" s="8018"/>
      <c r="I80" s="8018"/>
      <c r="J80" s="8018"/>
      <c r="K80" s="3321">
        <v>6</v>
      </c>
      <c r="L80" s="8019" t="s">
        <v>5011</v>
      </c>
      <c r="M80" s="8019"/>
      <c r="N80" s="8019"/>
      <c r="O80" s="8020"/>
    </row>
    <row r="81" spans="1:15" ht="16.5" customHeight="1">
      <c r="A81" s="3278" t="s">
        <v>4939</v>
      </c>
      <c r="B81" s="8015"/>
      <c r="C81" s="3324" t="s">
        <v>2080</v>
      </c>
      <c r="D81" s="3325" t="s">
        <v>360</v>
      </c>
      <c r="E81" s="3325" t="s">
        <v>4278</v>
      </c>
      <c r="F81" s="3325" t="s">
        <v>2078</v>
      </c>
      <c r="G81" s="3325" t="s">
        <v>434</v>
      </c>
      <c r="H81" s="3325" t="s">
        <v>264</v>
      </c>
      <c r="I81" s="3202" t="s">
        <v>320</v>
      </c>
      <c r="J81" s="3326"/>
      <c r="K81" s="3321">
        <v>7</v>
      </c>
      <c r="L81" s="8019" t="s">
        <v>5012</v>
      </c>
      <c r="M81" s="8019"/>
      <c r="N81" s="8019"/>
      <c r="O81" s="8020"/>
    </row>
    <row r="82" spans="1:15" ht="16.5" customHeight="1">
      <c r="A82" s="3278" t="s">
        <v>4939</v>
      </c>
      <c r="B82" s="8015"/>
      <c r="C82" s="3327"/>
      <c r="D82" s="3327"/>
      <c r="E82" s="3327"/>
      <c r="F82" s="3327"/>
      <c r="G82" s="3327"/>
      <c r="H82" s="3327"/>
      <c r="I82" s="3327"/>
      <c r="J82" s="3326"/>
      <c r="K82" s="3328" t="s">
        <v>5003</v>
      </c>
      <c r="L82" s="3349"/>
      <c r="M82" s="3349"/>
      <c r="N82" s="3349"/>
      <c r="O82" s="3330"/>
    </row>
    <row r="83" spans="1:15" ht="16.5" customHeight="1">
      <c r="A83" s="3278" t="s">
        <v>4939</v>
      </c>
      <c r="B83" s="8015"/>
      <c r="C83" s="3331" t="s">
        <v>4893</v>
      </c>
      <c r="D83" s="3332"/>
      <c r="E83" s="3332"/>
      <c r="F83" s="3332"/>
      <c r="G83" s="3332"/>
      <c r="H83" s="3332"/>
      <c r="I83" s="3332"/>
      <c r="J83" s="3326"/>
      <c r="K83" s="3350"/>
      <c r="L83" s="3349"/>
      <c r="M83" s="3349"/>
      <c r="N83" s="3349"/>
      <c r="O83" s="3330"/>
    </row>
    <row r="84" spans="1:15" ht="16.5" customHeight="1">
      <c r="A84" s="3278" t="s">
        <v>4939</v>
      </c>
      <c r="B84" s="8015"/>
      <c r="C84" s="3334"/>
      <c r="D84" s="3196"/>
      <c r="E84" s="3335"/>
      <c r="F84" s="3351"/>
      <c r="G84" s="3351"/>
      <c r="H84" s="3351"/>
      <c r="I84" s="3351"/>
      <c r="J84" s="3336"/>
      <c r="K84" s="3352" t="s">
        <v>5004</v>
      </c>
      <c r="L84" s="3347" t="s">
        <v>5005</v>
      </c>
      <c r="M84" s="3347"/>
      <c r="N84" s="3347"/>
      <c r="O84" s="3330"/>
    </row>
    <row r="85" spans="1:15" ht="16.5" customHeight="1">
      <c r="A85" s="3278" t="s">
        <v>4939</v>
      </c>
      <c r="B85" s="8015"/>
      <c r="C85" s="3340"/>
      <c r="D85" s="3351"/>
      <c r="E85" s="3351"/>
      <c r="F85" s="3351"/>
      <c r="G85" s="3351"/>
      <c r="H85" s="3351"/>
      <c r="I85" s="3351"/>
      <c r="J85" s="3351"/>
      <c r="K85" s="3333"/>
      <c r="L85" s="8012" t="s">
        <v>5013</v>
      </c>
      <c r="M85" s="8012"/>
      <c r="N85" s="8012"/>
      <c r="O85" s="8013"/>
    </row>
    <row r="86" spans="1:15" ht="16.5" customHeight="1">
      <c r="A86" s="3278" t="s">
        <v>4939</v>
      </c>
      <c r="B86" s="8015"/>
      <c r="C86" s="3340"/>
      <c r="D86" s="3351"/>
      <c r="E86" s="3351"/>
      <c r="F86" s="3351"/>
      <c r="G86" s="3351"/>
      <c r="H86" s="3351"/>
      <c r="I86" s="3351"/>
      <c r="J86" s="3351"/>
      <c r="K86" s="3353"/>
      <c r="L86" s="8012" t="s">
        <v>5014</v>
      </c>
      <c r="M86" s="8012"/>
      <c r="N86" s="8012"/>
      <c r="O86" s="8013"/>
    </row>
    <row r="87" spans="1:15" ht="16.5" customHeight="1">
      <c r="A87" s="3278" t="s">
        <v>4939</v>
      </c>
      <c r="B87" s="8016"/>
      <c r="C87" s="3342" t="s">
        <v>5007</v>
      </c>
      <c r="D87" s="3343"/>
      <c r="E87" s="3343"/>
      <c r="F87" s="3343"/>
      <c r="G87" s="3343"/>
      <c r="H87" s="3343"/>
      <c r="I87" s="3343"/>
      <c r="J87" s="3343"/>
      <c r="K87" s="3344"/>
      <c r="L87" s="3345"/>
      <c r="M87" s="3345"/>
      <c r="N87" s="3345"/>
      <c r="O87" s="3346"/>
    </row>
    <row r="88" spans="1:15" ht="16.5" customHeight="1">
      <c r="A88" s="3278">
        <v>0</v>
      </c>
    </row>
    <row r="89" spans="1:15" ht="16.5" customHeight="1">
      <c r="A89" s="3280">
        <f>ROW()</f>
        <v>89</v>
      </c>
      <c r="B89" s="3227"/>
      <c r="C89" s="3228"/>
      <c r="D89" s="3229"/>
      <c r="E89" s="3229"/>
      <c r="F89" s="3229"/>
      <c r="G89" s="3229"/>
      <c r="H89" s="3230"/>
      <c r="I89" s="3231"/>
      <c r="J89" s="3231"/>
      <c r="K89" s="3232" t="s">
        <v>4993</v>
      </c>
      <c r="L89" s="3233"/>
      <c r="M89" s="3234"/>
      <c r="N89" s="3234"/>
      <c r="O89" s="3235" t="str">
        <f>B90</f>
        <v>BALANCES surfaces de préparation - tables inox</v>
      </c>
    </row>
    <row r="90" spans="1:15" ht="16.5" customHeight="1">
      <c r="A90" s="3278" t="s">
        <v>4941</v>
      </c>
      <c r="B90" s="8014" t="s">
        <v>4941</v>
      </c>
      <c r="C90" s="8017" t="s">
        <v>4994</v>
      </c>
      <c r="D90" s="8017"/>
      <c r="E90" s="8017"/>
      <c r="F90" s="8017"/>
      <c r="G90" s="8017"/>
      <c r="H90" s="8017"/>
      <c r="I90" s="8017"/>
      <c r="J90" s="8017"/>
      <c r="K90" s="3318">
        <v>1</v>
      </c>
      <c r="L90" s="3322" t="s">
        <v>5015</v>
      </c>
      <c r="M90" s="3322"/>
      <c r="N90" s="3322"/>
      <c r="O90" s="3320" t="str">
        <f>MID(H90,1,5)</f>
        <v/>
      </c>
    </row>
    <row r="91" spans="1:15" ht="16.5" customHeight="1">
      <c r="A91" s="3278" t="s">
        <v>4941</v>
      </c>
      <c r="B91" s="8015"/>
      <c r="C91" s="8018" t="s">
        <v>4871</v>
      </c>
      <c r="D91" s="8018"/>
      <c r="E91" s="8018"/>
      <c r="F91" s="8018"/>
      <c r="G91" s="8018"/>
      <c r="H91" s="8018"/>
      <c r="I91" s="8018"/>
      <c r="J91" s="8018"/>
      <c r="K91" s="3321">
        <v>2</v>
      </c>
      <c r="L91" s="8019" t="s">
        <v>4995</v>
      </c>
      <c r="M91" s="8019"/>
      <c r="N91" s="8019"/>
      <c r="O91" s="8020"/>
    </row>
    <row r="92" spans="1:15" ht="16.5" customHeight="1">
      <c r="A92" s="3278" t="s">
        <v>4941</v>
      </c>
      <c r="B92" s="8015"/>
      <c r="C92" s="3324" t="s">
        <v>2080</v>
      </c>
      <c r="D92" s="3325" t="s">
        <v>360</v>
      </c>
      <c r="E92" s="3325" t="s">
        <v>4278</v>
      </c>
      <c r="F92" s="3325" t="s">
        <v>2078</v>
      </c>
      <c r="G92" s="3325" t="s">
        <v>434</v>
      </c>
      <c r="H92" s="3325" t="s">
        <v>264</v>
      </c>
      <c r="I92" s="3202" t="s">
        <v>320</v>
      </c>
      <c r="J92" s="3326"/>
      <c r="K92" s="3321">
        <v>3</v>
      </c>
      <c r="L92" s="8019" t="s">
        <v>4996</v>
      </c>
      <c r="M92" s="8019"/>
      <c r="N92" s="8019"/>
      <c r="O92" s="8020"/>
    </row>
    <row r="93" spans="1:15" ht="16.5" customHeight="1">
      <c r="A93" s="3278" t="s">
        <v>4941</v>
      </c>
      <c r="B93" s="8015"/>
      <c r="C93" s="3327" t="s">
        <v>4929</v>
      </c>
      <c r="D93" s="3327" t="s">
        <v>4929</v>
      </c>
      <c r="E93" s="3327" t="s">
        <v>4929</v>
      </c>
      <c r="F93" s="3327" t="s">
        <v>4929</v>
      </c>
      <c r="G93" s="3327" t="s">
        <v>4929</v>
      </c>
      <c r="H93" s="3327"/>
      <c r="I93" s="3327"/>
      <c r="J93" s="3326"/>
      <c r="K93" s="3321">
        <v>4</v>
      </c>
      <c r="L93" s="8019" t="s">
        <v>4997</v>
      </c>
      <c r="M93" s="8019"/>
      <c r="N93" s="8019"/>
      <c r="O93" s="8020"/>
    </row>
    <row r="94" spans="1:15" ht="16.5" customHeight="1">
      <c r="A94" s="3278" t="s">
        <v>4941</v>
      </c>
      <c r="B94" s="8015"/>
      <c r="C94" s="8021" t="s">
        <v>5000</v>
      </c>
      <c r="D94" s="8021"/>
      <c r="E94" s="8021"/>
      <c r="F94" s="8021"/>
      <c r="G94" s="8021"/>
      <c r="H94" s="8021"/>
      <c r="I94" s="8021"/>
      <c r="J94" s="8021"/>
      <c r="K94" s="3321">
        <v>5</v>
      </c>
      <c r="L94" s="8019" t="s">
        <v>4999</v>
      </c>
      <c r="M94" s="8019"/>
      <c r="N94" s="8019"/>
      <c r="O94" s="8020"/>
    </row>
    <row r="95" spans="1:15" ht="16.5" customHeight="1">
      <c r="A95" s="3278" t="s">
        <v>4941</v>
      </c>
      <c r="B95" s="8015"/>
      <c r="C95" s="8018" t="s">
        <v>4871</v>
      </c>
      <c r="D95" s="8018"/>
      <c r="E95" s="8018"/>
      <c r="F95" s="8018"/>
      <c r="G95" s="8018"/>
      <c r="H95" s="8018"/>
      <c r="I95" s="8018"/>
      <c r="J95" s="8018"/>
      <c r="K95" s="3321">
        <v>6</v>
      </c>
      <c r="L95" s="8019" t="s">
        <v>5001</v>
      </c>
      <c r="M95" s="8019"/>
      <c r="N95" s="8019"/>
      <c r="O95" s="8020"/>
    </row>
    <row r="96" spans="1:15" ht="16.5" customHeight="1">
      <c r="A96" s="3278" t="s">
        <v>4941</v>
      </c>
      <c r="B96" s="8015"/>
      <c r="C96" s="3324" t="s">
        <v>2080</v>
      </c>
      <c r="D96" s="3325" t="s">
        <v>360</v>
      </c>
      <c r="E96" s="3325" t="s">
        <v>4278</v>
      </c>
      <c r="F96" s="3325" t="s">
        <v>2078</v>
      </c>
      <c r="G96" s="3325" t="s">
        <v>434</v>
      </c>
      <c r="H96" s="3325" t="s">
        <v>264</v>
      </c>
      <c r="I96" s="3202" t="s">
        <v>320</v>
      </c>
      <c r="J96" s="3326"/>
      <c r="K96" s="3321">
        <v>7</v>
      </c>
      <c r="L96" s="8019" t="s">
        <v>5016</v>
      </c>
      <c r="M96" s="8019"/>
      <c r="N96" s="8019"/>
      <c r="O96" s="8020"/>
    </row>
    <row r="97" spans="1:15" ht="16.5" customHeight="1">
      <c r="A97" s="3278" t="s">
        <v>4941</v>
      </c>
      <c r="B97" s="8015"/>
      <c r="C97" s="3327"/>
      <c r="D97" s="3327"/>
      <c r="E97" s="3327"/>
      <c r="F97" s="3327"/>
      <c r="G97" s="3327"/>
      <c r="H97" s="3327"/>
      <c r="I97" s="3327"/>
      <c r="J97" s="3326"/>
      <c r="K97" s="3321">
        <v>8</v>
      </c>
      <c r="L97" s="8019" t="s">
        <v>5017</v>
      </c>
      <c r="M97" s="8019"/>
      <c r="N97" s="8019"/>
      <c r="O97" s="8020"/>
    </row>
    <row r="98" spans="1:15" ht="16.5" customHeight="1">
      <c r="A98" s="3278" t="s">
        <v>4941</v>
      </c>
      <c r="B98" s="8015"/>
      <c r="C98" s="3331" t="s">
        <v>4893</v>
      </c>
      <c r="D98" s="3332"/>
      <c r="E98" s="3332"/>
      <c r="F98" s="3332"/>
      <c r="G98" s="3332"/>
      <c r="H98" s="3332"/>
      <c r="I98" s="3332"/>
      <c r="J98" s="3326"/>
      <c r="K98" s="3328" t="s">
        <v>5003</v>
      </c>
      <c r="L98" s="3322"/>
      <c r="M98" s="3322"/>
      <c r="N98" s="3322"/>
      <c r="O98" s="3323"/>
    </row>
    <row r="99" spans="1:15" ht="16.5" customHeight="1">
      <c r="A99" s="3278" t="s">
        <v>4941</v>
      </c>
      <c r="B99" s="8015"/>
      <c r="C99" s="3334"/>
      <c r="D99" s="3196"/>
      <c r="E99" s="3335"/>
      <c r="F99" s="3351"/>
      <c r="G99" s="3351"/>
      <c r="H99" s="3351"/>
      <c r="I99" s="3351"/>
      <c r="J99" s="3336"/>
      <c r="K99" s="3337" t="s">
        <v>5018</v>
      </c>
      <c r="L99" s="3322"/>
      <c r="M99" s="3322"/>
      <c r="N99" s="3322"/>
      <c r="O99" s="3323"/>
    </row>
    <row r="100" spans="1:15" ht="16.5" customHeight="1">
      <c r="A100" s="3278" t="s">
        <v>4941</v>
      </c>
      <c r="B100" s="8015"/>
      <c r="C100" s="3340"/>
      <c r="D100" s="3351"/>
      <c r="E100" s="3351"/>
      <c r="F100" s="3351"/>
      <c r="G100" s="3351"/>
      <c r="H100" s="3351"/>
      <c r="I100" s="3351"/>
      <c r="J100" s="3351"/>
      <c r="K100" s="3354"/>
      <c r="L100" s="3322"/>
      <c r="M100" s="3322"/>
      <c r="N100" s="3322"/>
      <c r="O100" s="3323"/>
    </row>
    <row r="101" spans="1:15" ht="16.5" customHeight="1">
      <c r="A101" s="3278" t="s">
        <v>4941</v>
      </c>
      <c r="B101" s="8015"/>
      <c r="C101" s="3341"/>
      <c r="D101" s="3341"/>
      <c r="E101" s="3341"/>
      <c r="F101" s="3341"/>
      <c r="G101" s="3341"/>
      <c r="H101" s="3341"/>
      <c r="I101" s="3341"/>
      <c r="J101" s="3341"/>
      <c r="K101" s="3333" t="s">
        <v>5004</v>
      </c>
      <c r="L101" s="8012" t="s">
        <v>5005</v>
      </c>
      <c r="M101" s="8012"/>
      <c r="N101" s="8012"/>
      <c r="O101" s="8013"/>
    </row>
    <row r="102" spans="1:15" ht="16.5" customHeight="1">
      <c r="A102" s="3278" t="s">
        <v>4941</v>
      </c>
      <c r="B102" s="8015"/>
      <c r="C102" s="3341"/>
      <c r="D102" s="3341"/>
      <c r="E102" s="3341"/>
      <c r="F102" s="3341"/>
      <c r="G102" s="3341"/>
      <c r="H102" s="3341"/>
      <c r="I102" s="3341"/>
      <c r="J102" s="3341"/>
      <c r="K102" s="3355"/>
      <c r="L102" s="3322"/>
      <c r="M102" s="3322"/>
      <c r="N102" s="3322"/>
      <c r="O102" s="3323"/>
    </row>
    <row r="103" spans="1:15" ht="16.5" customHeight="1">
      <c r="A103" s="3278" t="s">
        <v>4941</v>
      </c>
      <c r="B103" s="8016"/>
      <c r="C103" s="3342" t="s">
        <v>5007</v>
      </c>
      <c r="D103" s="3343"/>
      <c r="E103" s="3343"/>
      <c r="F103" s="3343"/>
      <c r="G103" s="3343"/>
      <c r="H103" s="3343"/>
      <c r="I103" s="3343"/>
      <c r="J103" s="3343"/>
      <c r="K103" s="3344"/>
      <c r="L103" s="3345"/>
      <c r="M103" s="3345"/>
      <c r="N103" s="3345"/>
      <c r="O103" s="3346"/>
    </row>
    <row r="104" spans="1:15" ht="16.5" customHeight="1">
      <c r="A104" s="3278">
        <v>0</v>
      </c>
    </row>
    <row r="105" spans="1:15" ht="16.5" customHeight="1">
      <c r="A105" s="3280">
        <f>ROW()</f>
        <v>105</v>
      </c>
      <c r="B105" s="3227"/>
      <c r="C105" s="3228"/>
      <c r="D105" s="3229"/>
      <c r="E105" s="3229"/>
      <c r="F105" s="3229"/>
      <c r="G105" s="3229"/>
      <c r="H105" s="3230"/>
      <c r="I105" s="3231"/>
      <c r="J105" s="3231"/>
      <c r="K105" s="3232" t="s">
        <v>4993</v>
      </c>
      <c r="L105" s="3233"/>
      <c r="M105" s="3234"/>
      <c r="N105" s="3234"/>
      <c r="O105" s="3235" t="str">
        <f>B106</f>
        <v>CHARIOTS DISTRIBUTEURS  HOPITAL</v>
      </c>
    </row>
    <row r="106" spans="1:15" ht="16.5" customHeight="1">
      <c r="A106" s="3278" t="s">
        <v>4944</v>
      </c>
      <c r="B106" s="8014" t="s">
        <v>4944</v>
      </c>
      <c r="C106" s="8017" t="s">
        <v>4994</v>
      </c>
      <c r="D106" s="8017"/>
      <c r="E106" s="8017"/>
      <c r="F106" s="8017"/>
      <c r="G106" s="8017"/>
      <c r="H106" s="8017"/>
      <c r="I106" s="8017"/>
      <c r="J106" s="8017"/>
      <c r="K106" s="3356">
        <v>1</v>
      </c>
      <c r="L106" s="3319" t="s">
        <v>4995</v>
      </c>
      <c r="M106" s="3319"/>
      <c r="N106" s="3319"/>
      <c r="O106" s="3320" t="str">
        <f>MID(H106,1,5)</f>
        <v/>
      </c>
    </row>
    <row r="107" spans="1:15" ht="16.5" customHeight="1">
      <c r="A107" s="3278" t="s">
        <v>4944</v>
      </c>
      <c r="B107" s="8015"/>
      <c r="C107" s="8018" t="s">
        <v>4871</v>
      </c>
      <c r="D107" s="8018"/>
      <c r="E107" s="8018"/>
      <c r="F107" s="8018"/>
      <c r="G107" s="8018"/>
      <c r="H107" s="8018"/>
      <c r="I107" s="8018"/>
      <c r="J107" s="8018"/>
      <c r="K107" s="3354">
        <v>2</v>
      </c>
      <c r="L107" s="8019" t="s">
        <v>5019</v>
      </c>
      <c r="M107" s="8019"/>
      <c r="N107" s="8019"/>
      <c r="O107" s="8020"/>
    </row>
    <row r="108" spans="1:15" ht="16.5" customHeight="1">
      <c r="A108" s="3278" t="s">
        <v>4944</v>
      </c>
      <c r="B108" s="8015"/>
      <c r="C108" s="3324" t="s">
        <v>2080</v>
      </c>
      <c r="D108" s="3325" t="s">
        <v>360</v>
      </c>
      <c r="E108" s="3325" t="s">
        <v>4278</v>
      </c>
      <c r="F108" s="3325" t="s">
        <v>2078</v>
      </c>
      <c r="G108" s="3325" t="s">
        <v>434</v>
      </c>
      <c r="H108" s="3325" t="s">
        <v>264</v>
      </c>
      <c r="I108" s="3202" t="s">
        <v>320</v>
      </c>
      <c r="J108" s="3357"/>
      <c r="K108" s="3354">
        <v>3</v>
      </c>
      <c r="L108" s="8019" t="s">
        <v>5020</v>
      </c>
      <c r="M108" s="8019"/>
      <c r="N108" s="8019"/>
      <c r="O108" s="8020"/>
    </row>
    <row r="109" spans="1:15" ht="16.5" customHeight="1">
      <c r="A109" s="3278" t="s">
        <v>4944</v>
      </c>
      <c r="B109" s="8015"/>
      <c r="C109" s="3327" t="s">
        <v>4929</v>
      </c>
      <c r="D109" s="3327" t="s">
        <v>4929</v>
      </c>
      <c r="E109" s="3327" t="s">
        <v>4929</v>
      </c>
      <c r="F109" s="3327" t="s">
        <v>4929</v>
      </c>
      <c r="G109" s="3327" t="s">
        <v>4929</v>
      </c>
      <c r="H109" s="3327"/>
      <c r="I109" s="3327"/>
      <c r="J109" s="3357"/>
      <c r="K109" s="3354">
        <v>4</v>
      </c>
      <c r="L109" s="8019" t="s">
        <v>5021</v>
      </c>
      <c r="M109" s="8019"/>
      <c r="N109" s="8019"/>
      <c r="O109" s="8020"/>
    </row>
    <row r="110" spans="1:15" ht="16.5" customHeight="1">
      <c r="A110" s="3278" t="s">
        <v>4944</v>
      </c>
      <c r="B110" s="8015"/>
      <c r="C110" s="8021" t="s">
        <v>5000</v>
      </c>
      <c r="D110" s="8021"/>
      <c r="E110" s="8021"/>
      <c r="F110" s="8021"/>
      <c r="G110" s="8021"/>
      <c r="H110" s="8021"/>
      <c r="I110" s="8021"/>
      <c r="J110" s="8021"/>
      <c r="K110" s="3354">
        <v>5</v>
      </c>
      <c r="L110" s="8019" t="s">
        <v>4999</v>
      </c>
      <c r="M110" s="8019"/>
      <c r="N110" s="8019"/>
      <c r="O110" s="8020"/>
    </row>
    <row r="111" spans="1:15" ht="16.5" customHeight="1">
      <c r="A111" s="3278" t="s">
        <v>4944</v>
      </c>
      <c r="B111" s="8015"/>
      <c r="C111" s="8018" t="s">
        <v>4871</v>
      </c>
      <c r="D111" s="8018"/>
      <c r="E111" s="8018"/>
      <c r="F111" s="8018"/>
      <c r="G111" s="8018"/>
      <c r="H111" s="8018"/>
      <c r="I111" s="8018"/>
      <c r="J111" s="8018"/>
      <c r="K111" s="3354">
        <v>6</v>
      </c>
      <c r="L111" s="8019" t="s">
        <v>5022</v>
      </c>
      <c r="M111" s="8019"/>
      <c r="N111" s="8019"/>
      <c r="O111" s="8020"/>
    </row>
    <row r="112" spans="1:15" ht="16.5" customHeight="1">
      <c r="A112" s="3278" t="s">
        <v>4944</v>
      </c>
      <c r="B112" s="8015"/>
      <c r="C112" s="3324" t="s">
        <v>2080</v>
      </c>
      <c r="D112" s="3325" t="s">
        <v>360</v>
      </c>
      <c r="E112" s="3325" t="s">
        <v>4278</v>
      </c>
      <c r="F112" s="3325" t="s">
        <v>2078</v>
      </c>
      <c r="G112" s="3325" t="s">
        <v>434</v>
      </c>
      <c r="H112" s="3325" t="s">
        <v>264</v>
      </c>
      <c r="I112" s="3202" t="s">
        <v>320</v>
      </c>
      <c r="J112" s="3357"/>
      <c r="K112" s="3354">
        <v>7</v>
      </c>
      <c r="L112" s="8019" t="s">
        <v>5016</v>
      </c>
      <c r="M112" s="8019"/>
      <c r="N112" s="8019"/>
      <c r="O112" s="8020"/>
    </row>
    <row r="113" spans="1:15" ht="16.5" customHeight="1">
      <c r="A113" s="3278" t="s">
        <v>4944</v>
      </c>
      <c r="B113" s="8015"/>
      <c r="C113" s="3327"/>
      <c r="D113" s="3327"/>
      <c r="E113" s="3327"/>
      <c r="F113" s="3327"/>
      <c r="G113" s="3327"/>
      <c r="H113" s="3327" t="s">
        <v>4906</v>
      </c>
      <c r="I113" s="3327" t="s">
        <v>4906</v>
      </c>
      <c r="J113" s="3358"/>
      <c r="K113" s="3354">
        <v>8</v>
      </c>
      <c r="L113" s="8019" t="s">
        <v>5023</v>
      </c>
      <c r="M113" s="8019"/>
      <c r="N113" s="8019"/>
      <c r="O113" s="8020"/>
    </row>
    <row r="114" spans="1:15" ht="16.5" customHeight="1">
      <c r="A114" s="3278" t="s">
        <v>4944</v>
      </c>
      <c r="B114" s="8015"/>
      <c r="C114" s="3331" t="s">
        <v>4893</v>
      </c>
      <c r="D114" s="3332"/>
      <c r="E114" s="3332"/>
      <c r="F114" s="3332"/>
      <c r="G114" s="3332"/>
      <c r="H114" s="3332"/>
      <c r="I114" s="3332"/>
      <c r="J114" s="3326"/>
      <c r="K114" s="3359" t="s">
        <v>5003</v>
      </c>
      <c r="L114" s="3322"/>
      <c r="M114" s="3322"/>
      <c r="N114" s="3322"/>
      <c r="O114" s="3323"/>
    </row>
    <row r="115" spans="1:15" ht="16.5" customHeight="1">
      <c r="A115" s="3278" t="s">
        <v>4944</v>
      </c>
      <c r="B115" s="8015"/>
      <c r="C115" s="3334"/>
      <c r="D115" s="3196"/>
      <c r="E115" s="3335"/>
      <c r="F115" s="3196"/>
      <c r="G115" s="3360"/>
      <c r="H115" s="3351"/>
      <c r="I115" s="3351"/>
      <c r="J115" s="3336"/>
      <c r="K115" s="3361" t="s">
        <v>5024</v>
      </c>
      <c r="L115" s="3322"/>
      <c r="M115" s="3322"/>
      <c r="N115" s="3322"/>
      <c r="O115" s="3323"/>
    </row>
    <row r="116" spans="1:15" ht="16.5" customHeight="1">
      <c r="A116" s="3278" t="s">
        <v>4944</v>
      </c>
      <c r="B116" s="8015"/>
      <c r="C116" s="3340"/>
      <c r="D116" s="3351"/>
      <c r="E116" s="3351"/>
      <c r="F116" s="3351"/>
      <c r="G116" s="3351"/>
      <c r="H116" s="3351"/>
      <c r="I116" s="3351"/>
      <c r="J116" s="3351"/>
      <c r="K116" s="3361" t="s">
        <v>5025</v>
      </c>
      <c r="L116" s="3322"/>
      <c r="M116" s="3322"/>
      <c r="N116" s="3322"/>
      <c r="O116" s="3323"/>
    </row>
    <row r="117" spans="1:15" ht="16.5" customHeight="1">
      <c r="A117" s="3278" t="s">
        <v>4944</v>
      </c>
      <c r="B117" s="8015"/>
      <c r="C117" s="3341"/>
      <c r="D117" s="3341"/>
      <c r="E117" s="3341"/>
      <c r="F117" s="3341"/>
      <c r="G117" s="3341"/>
      <c r="H117" s="3341"/>
      <c r="I117" s="3341"/>
      <c r="J117" s="3341"/>
      <c r="K117" s="3333" t="s">
        <v>5004</v>
      </c>
      <c r="L117" s="8012" t="s">
        <v>5026</v>
      </c>
      <c r="M117" s="8012"/>
      <c r="N117" s="8012"/>
      <c r="O117" s="8013"/>
    </row>
    <row r="118" spans="1:15" ht="16.5" customHeight="1">
      <c r="A118" s="3278" t="s">
        <v>4944</v>
      </c>
      <c r="B118" s="8015"/>
      <c r="C118" s="3341"/>
      <c r="D118" s="3341"/>
      <c r="E118" s="3341"/>
      <c r="F118" s="3341"/>
      <c r="G118" s="3341"/>
      <c r="H118" s="3341"/>
      <c r="I118" s="3341"/>
      <c r="J118" s="3341"/>
      <c r="K118" s="3355"/>
      <c r="L118" s="3322"/>
      <c r="M118" s="3322"/>
      <c r="N118" s="3322"/>
      <c r="O118" s="3323"/>
    </row>
    <row r="119" spans="1:15" ht="16.5" customHeight="1">
      <c r="A119" s="3278" t="s">
        <v>4944</v>
      </c>
      <c r="B119" s="8016"/>
      <c r="C119" s="3342" t="s">
        <v>5007</v>
      </c>
      <c r="D119" s="3343"/>
      <c r="E119" s="3343"/>
      <c r="F119" s="3343"/>
      <c r="G119" s="3343"/>
      <c r="H119" s="3343"/>
      <c r="I119" s="3343"/>
      <c r="J119" s="3343"/>
      <c r="K119" s="3344"/>
      <c r="L119" s="3345"/>
      <c r="M119" s="3345"/>
      <c r="N119" s="3345"/>
      <c r="O119" s="3346"/>
    </row>
    <row r="120" spans="1:15" ht="16.5" customHeight="1">
      <c r="A120" s="3278">
        <v>0</v>
      </c>
    </row>
    <row r="121" spans="1:15" ht="16.5" customHeight="1">
      <c r="A121" s="3280">
        <f>ROW()</f>
        <v>121</v>
      </c>
      <c r="B121" s="3227"/>
      <c r="C121" s="3228"/>
      <c r="D121" s="3229"/>
      <c r="E121" s="3229"/>
      <c r="F121" s="3229"/>
      <c r="G121" s="3229"/>
      <c r="H121" s="3230"/>
      <c r="I121" s="3231"/>
      <c r="J121" s="3231"/>
      <c r="K121" s="3232" t="s">
        <v>4993</v>
      </c>
      <c r="L121" s="3233"/>
      <c r="M121" s="3234"/>
      <c r="N121" s="3234"/>
      <c r="O121" s="3235" t="str">
        <f>B122</f>
        <v xml:space="preserve">COUPE LÉGUMES - CUTTER . HACHOIR . MELANGEUR . BATTEUR . MIXEUR </v>
      </c>
    </row>
    <row r="122" spans="1:15" ht="16.5" customHeight="1">
      <c r="A122" s="3278" t="s">
        <v>4946</v>
      </c>
      <c r="B122" s="8014" t="s">
        <v>4946</v>
      </c>
      <c r="C122" s="8017" t="s">
        <v>4994</v>
      </c>
      <c r="D122" s="8017"/>
      <c r="E122" s="8017"/>
      <c r="F122" s="8017"/>
      <c r="G122" s="8017"/>
      <c r="H122" s="8017"/>
      <c r="I122" s="8017"/>
      <c r="J122" s="8017"/>
      <c r="K122" s="3318">
        <v>1</v>
      </c>
      <c r="L122" s="3362" t="s">
        <v>5015</v>
      </c>
      <c r="M122" s="3319"/>
      <c r="N122" s="3319"/>
      <c r="O122" s="3320" t="str">
        <f>MID(H122,1,5)</f>
        <v/>
      </c>
    </row>
    <row r="123" spans="1:15" ht="16.5" customHeight="1">
      <c r="A123" s="3278" t="s">
        <v>4946</v>
      </c>
      <c r="B123" s="8015"/>
      <c r="C123" s="8018" t="s">
        <v>4871</v>
      </c>
      <c r="D123" s="8018"/>
      <c r="E123" s="8018"/>
      <c r="F123" s="8018"/>
      <c r="G123" s="8018"/>
      <c r="H123" s="8018"/>
      <c r="I123" s="8018"/>
      <c r="J123" s="8018"/>
      <c r="K123" s="3321">
        <v>2</v>
      </c>
      <c r="L123" s="8022" t="s">
        <v>5027</v>
      </c>
      <c r="M123" s="8019"/>
      <c r="N123" s="8019"/>
      <c r="O123" s="8020"/>
    </row>
    <row r="124" spans="1:15" ht="16.5" customHeight="1">
      <c r="A124" s="3278" t="s">
        <v>4946</v>
      </c>
      <c r="B124" s="8015"/>
      <c r="C124" s="3324" t="s">
        <v>2080</v>
      </c>
      <c r="D124" s="3325" t="s">
        <v>360</v>
      </c>
      <c r="E124" s="3325" t="s">
        <v>4278</v>
      </c>
      <c r="F124" s="3325" t="s">
        <v>2078</v>
      </c>
      <c r="G124" s="3325" t="s">
        <v>434</v>
      </c>
      <c r="H124" s="3325" t="s">
        <v>264</v>
      </c>
      <c r="I124" s="3202" t="s">
        <v>320</v>
      </c>
      <c r="J124" s="3357"/>
      <c r="K124" s="3321">
        <v>3</v>
      </c>
      <c r="L124" s="8022" t="s">
        <v>5028</v>
      </c>
      <c r="M124" s="8019"/>
      <c r="N124" s="8019"/>
      <c r="O124" s="8020"/>
    </row>
    <row r="125" spans="1:15" ht="16.5" customHeight="1">
      <c r="A125" s="3278" t="s">
        <v>4946</v>
      </c>
      <c r="B125" s="8015"/>
      <c r="C125" s="3327" t="s">
        <v>4929</v>
      </c>
      <c r="D125" s="3327" t="s">
        <v>4929</v>
      </c>
      <c r="E125" s="3327" t="s">
        <v>4929</v>
      </c>
      <c r="F125" s="3327" t="s">
        <v>4929</v>
      </c>
      <c r="G125" s="3327" t="s">
        <v>4929</v>
      </c>
      <c r="H125" s="3327"/>
      <c r="I125" s="3327"/>
      <c r="J125" s="3357"/>
      <c r="K125" s="3321">
        <v>4</v>
      </c>
      <c r="L125" s="8022" t="s">
        <v>5029</v>
      </c>
      <c r="M125" s="8019"/>
      <c r="N125" s="8019"/>
      <c r="O125" s="8020"/>
    </row>
    <row r="126" spans="1:15" ht="16.5" customHeight="1">
      <c r="A126" s="3278" t="s">
        <v>4946</v>
      </c>
      <c r="B126" s="8015"/>
      <c r="C126" s="8021" t="s">
        <v>5000</v>
      </c>
      <c r="D126" s="8021"/>
      <c r="E126" s="8021"/>
      <c r="F126" s="8021"/>
      <c r="G126" s="8021"/>
      <c r="H126" s="8021"/>
      <c r="I126" s="8021"/>
      <c r="J126" s="8021"/>
      <c r="K126" s="3321">
        <v>5</v>
      </c>
      <c r="L126" s="8022" t="s">
        <v>5030</v>
      </c>
      <c r="M126" s="8019"/>
      <c r="N126" s="8019"/>
      <c r="O126" s="8020"/>
    </row>
    <row r="127" spans="1:15" ht="16.5" customHeight="1">
      <c r="A127" s="3278" t="s">
        <v>4946</v>
      </c>
      <c r="B127" s="8015"/>
      <c r="C127" s="8018" t="s">
        <v>4871</v>
      </c>
      <c r="D127" s="8018"/>
      <c r="E127" s="8018"/>
      <c r="F127" s="8018"/>
      <c r="G127" s="8018"/>
      <c r="H127" s="8018"/>
      <c r="I127" s="8018"/>
      <c r="J127" s="8018"/>
      <c r="K127" s="3321">
        <v>6</v>
      </c>
      <c r="L127" s="8022" t="s">
        <v>4999</v>
      </c>
      <c r="M127" s="8019"/>
      <c r="N127" s="8019"/>
      <c r="O127" s="8020"/>
    </row>
    <row r="128" spans="1:15" ht="16.5" customHeight="1">
      <c r="A128" s="3278" t="s">
        <v>4946</v>
      </c>
      <c r="B128" s="8015"/>
      <c r="C128" s="3324" t="s">
        <v>2080</v>
      </c>
      <c r="D128" s="3325" t="s">
        <v>360</v>
      </c>
      <c r="E128" s="3325" t="s">
        <v>4278</v>
      </c>
      <c r="F128" s="3325" t="s">
        <v>2078</v>
      </c>
      <c r="G128" s="3325" t="s">
        <v>434</v>
      </c>
      <c r="H128" s="3325" t="s">
        <v>264</v>
      </c>
      <c r="I128" s="3202" t="s">
        <v>320</v>
      </c>
      <c r="J128" s="3357"/>
      <c r="K128" s="3321">
        <v>7</v>
      </c>
      <c r="L128" s="8022" t="s">
        <v>5031</v>
      </c>
      <c r="M128" s="8019"/>
      <c r="N128" s="8019"/>
      <c r="O128" s="8020"/>
    </row>
    <row r="129" spans="1:15" ht="16.5" customHeight="1">
      <c r="A129" s="3278" t="s">
        <v>4946</v>
      </c>
      <c r="B129" s="8015"/>
      <c r="C129" s="3327"/>
      <c r="D129" s="3327"/>
      <c r="E129" s="3327"/>
      <c r="F129" s="3327"/>
      <c r="G129" s="3327"/>
      <c r="H129" s="3327"/>
      <c r="I129" s="3327"/>
      <c r="J129" s="3358"/>
      <c r="K129" s="3321">
        <v>8</v>
      </c>
      <c r="L129" s="8022" t="s">
        <v>5032</v>
      </c>
      <c r="M129" s="8019"/>
      <c r="N129" s="8019"/>
      <c r="O129" s="8020"/>
    </row>
    <row r="130" spans="1:15" ht="16.5" customHeight="1">
      <c r="A130" s="3278" t="s">
        <v>4946</v>
      </c>
      <c r="B130" s="8015"/>
      <c r="C130" s="3331" t="s">
        <v>4893</v>
      </c>
      <c r="D130" s="3332"/>
      <c r="E130" s="3332"/>
      <c r="F130" s="3332"/>
      <c r="G130" s="3332"/>
      <c r="H130" s="3332"/>
      <c r="I130" s="3332"/>
      <c r="J130" s="3326"/>
      <c r="K130" s="3321">
        <v>9</v>
      </c>
      <c r="L130" s="8022" t="s">
        <v>5016</v>
      </c>
      <c r="M130" s="8019"/>
      <c r="N130" s="8019"/>
      <c r="O130" s="8020"/>
    </row>
    <row r="131" spans="1:15" ht="16.5" customHeight="1">
      <c r="A131" s="3278" t="s">
        <v>4946</v>
      </c>
      <c r="B131" s="8015"/>
      <c r="C131" s="3334"/>
      <c r="D131" s="3196"/>
      <c r="E131" s="3335"/>
      <c r="F131" s="3351"/>
      <c r="G131" s="3351"/>
      <c r="H131" s="3351"/>
      <c r="I131" s="3351"/>
      <c r="J131" s="3336"/>
      <c r="K131" s="3321">
        <v>10</v>
      </c>
      <c r="L131" s="8022" t="s">
        <v>5017</v>
      </c>
      <c r="M131" s="8019"/>
      <c r="N131" s="8019"/>
      <c r="O131" s="8020"/>
    </row>
    <row r="132" spans="1:15" ht="16.5" customHeight="1">
      <c r="A132" s="3278" t="s">
        <v>4946</v>
      </c>
      <c r="B132" s="8015"/>
      <c r="C132" s="3341"/>
      <c r="D132" s="3341"/>
      <c r="E132" s="3341"/>
      <c r="F132" s="3341"/>
      <c r="G132" s="3341"/>
      <c r="H132" s="3341"/>
      <c r="I132" s="3341"/>
      <c r="J132" s="3341"/>
      <c r="K132" s="3321">
        <v>11</v>
      </c>
      <c r="L132" s="8022" t="s">
        <v>5033</v>
      </c>
      <c r="M132" s="8019"/>
      <c r="N132" s="8019"/>
      <c r="O132" s="8020"/>
    </row>
    <row r="133" spans="1:15" ht="16.5" customHeight="1">
      <c r="A133" s="3278" t="s">
        <v>4946</v>
      </c>
      <c r="B133" s="8015"/>
      <c r="C133" s="3285"/>
      <c r="D133" s="3351"/>
      <c r="E133" s="3351"/>
      <c r="F133" s="3351"/>
      <c r="G133" s="3351"/>
      <c r="H133" s="3351"/>
      <c r="I133" s="3351"/>
      <c r="J133" s="3351"/>
      <c r="K133" s="3359" t="s">
        <v>5003</v>
      </c>
      <c r="L133" s="3349"/>
      <c r="M133" s="3349"/>
      <c r="N133" s="3349"/>
      <c r="O133" s="3330"/>
    </row>
    <row r="134" spans="1:15" ht="16.5" customHeight="1">
      <c r="A134" s="3278" t="s">
        <v>4946</v>
      </c>
      <c r="B134" s="8015"/>
      <c r="C134" s="3340"/>
      <c r="D134" s="3351"/>
      <c r="E134" s="3351"/>
      <c r="F134" s="3351"/>
      <c r="G134" s="3351"/>
      <c r="H134" s="3351"/>
      <c r="I134" s="3351"/>
      <c r="J134" s="3351"/>
      <c r="K134" s="3350"/>
      <c r="L134" s="3340" t="s">
        <v>5034</v>
      </c>
      <c r="M134" s="3349"/>
      <c r="N134" s="3349"/>
      <c r="O134" s="3330"/>
    </row>
    <row r="135" spans="1:15" ht="16.5" customHeight="1">
      <c r="A135" s="3278" t="s">
        <v>4946</v>
      </c>
      <c r="B135" s="8015"/>
      <c r="C135" s="3340"/>
      <c r="D135" s="3351"/>
      <c r="E135" s="3351"/>
      <c r="F135" s="3351"/>
      <c r="G135" s="3351"/>
      <c r="H135" s="3351"/>
      <c r="I135" s="3351"/>
      <c r="J135" s="3351"/>
      <c r="K135" s="3363" t="s">
        <v>5004</v>
      </c>
      <c r="L135" s="8012" t="s">
        <v>5005</v>
      </c>
      <c r="M135" s="8012"/>
      <c r="N135" s="8012"/>
      <c r="O135" s="8013"/>
    </row>
    <row r="136" spans="1:15" ht="16.5" customHeight="1">
      <c r="A136" s="3278" t="s">
        <v>4946</v>
      </c>
      <c r="B136" s="8015"/>
      <c r="C136" s="3340"/>
      <c r="D136" s="3351"/>
      <c r="E136" s="3351"/>
      <c r="F136" s="3351"/>
      <c r="G136" s="3351"/>
      <c r="H136" s="3351"/>
      <c r="I136" s="3351"/>
      <c r="J136" s="3351"/>
      <c r="K136" s="3364"/>
      <c r="L136" s="3349"/>
      <c r="M136" s="3349"/>
      <c r="N136" s="3349"/>
      <c r="O136" s="3330"/>
    </row>
    <row r="137" spans="1:15" ht="16.5" customHeight="1">
      <c r="A137" s="3278" t="s">
        <v>4946</v>
      </c>
      <c r="B137" s="8016"/>
      <c r="C137" s="3342" t="s">
        <v>5007</v>
      </c>
      <c r="D137" s="3343"/>
      <c r="E137" s="3343"/>
      <c r="F137" s="3343"/>
      <c r="G137" s="3343"/>
      <c r="H137" s="3343"/>
      <c r="I137" s="3343"/>
      <c r="J137" s="3343"/>
      <c r="K137" s="3344"/>
      <c r="L137" s="3345"/>
      <c r="M137" s="3345"/>
      <c r="N137" s="3345"/>
      <c r="O137" s="3346"/>
    </row>
    <row r="138" spans="1:15" ht="16.5" customHeight="1">
      <c r="A138" s="3278">
        <v>0</v>
      </c>
    </row>
    <row r="139" spans="1:15" ht="16.5" customHeight="1">
      <c r="A139" s="3280">
        <f>ROW()</f>
        <v>139</v>
      </c>
      <c r="B139" s="3227"/>
      <c r="C139" s="3228"/>
      <c r="D139" s="3229"/>
      <c r="E139" s="3229"/>
      <c r="F139" s="3229"/>
      <c r="G139" s="3229"/>
      <c r="H139" s="3230"/>
      <c r="I139" s="3231"/>
      <c r="J139" s="3231"/>
      <c r="K139" s="3232" t="s">
        <v>4993</v>
      </c>
      <c r="L139" s="3233"/>
      <c r="M139" s="3234"/>
      <c r="N139" s="3234"/>
      <c r="O139" s="3235" t="str">
        <f>B140</f>
        <v>Coupe légumes "accessoires"</v>
      </c>
    </row>
    <row r="140" spans="1:15" ht="16.5" customHeight="1">
      <c r="A140" s="3278" t="s">
        <v>4948</v>
      </c>
      <c r="B140" s="8023" t="s">
        <v>4948</v>
      </c>
      <c r="C140" s="8017" t="s">
        <v>4994</v>
      </c>
      <c r="D140" s="8017"/>
      <c r="E140" s="8017"/>
      <c r="F140" s="8017"/>
      <c r="G140" s="8017"/>
      <c r="H140" s="8017"/>
      <c r="I140" s="8017"/>
      <c r="J140" s="8017"/>
      <c r="K140" s="3356">
        <v>1</v>
      </c>
      <c r="L140" s="3322" t="s">
        <v>5015</v>
      </c>
      <c r="M140" s="3322"/>
      <c r="N140" s="3322"/>
      <c r="O140" s="3320" t="str">
        <f>MID(H140,1,5)</f>
        <v/>
      </c>
    </row>
    <row r="141" spans="1:15" ht="16.5" customHeight="1">
      <c r="A141" s="3278" t="s">
        <v>4948</v>
      </c>
      <c r="B141" s="8024"/>
      <c r="C141" s="8018" t="s">
        <v>4871</v>
      </c>
      <c r="D141" s="8018"/>
      <c r="E141" s="8018"/>
      <c r="F141" s="8018"/>
      <c r="G141" s="8018"/>
      <c r="H141" s="8018"/>
      <c r="I141" s="8018"/>
      <c r="J141" s="8018"/>
      <c r="K141" s="3354">
        <v>2</v>
      </c>
      <c r="L141" s="8019" t="s">
        <v>5027</v>
      </c>
      <c r="M141" s="8019"/>
      <c r="N141" s="8019"/>
      <c r="O141" s="8020"/>
    </row>
    <row r="142" spans="1:15" ht="16.5" customHeight="1">
      <c r="A142" s="3278" t="s">
        <v>4948</v>
      </c>
      <c r="B142" s="8024"/>
      <c r="C142" s="3324" t="s">
        <v>2080</v>
      </c>
      <c r="D142" s="3325" t="s">
        <v>360</v>
      </c>
      <c r="E142" s="3325" t="s">
        <v>4278</v>
      </c>
      <c r="F142" s="3325" t="s">
        <v>2078</v>
      </c>
      <c r="G142" s="3325" t="s">
        <v>434</v>
      </c>
      <c r="H142" s="3325" t="s">
        <v>264</v>
      </c>
      <c r="I142" s="3202" t="s">
        <v>320</v>
      </c>
      <c r="J142" s="3357"/>
      <c r="K142" s="3354">
        <v>3</v>
      </c>
      <c r="L142" s="8019" t="s">
        <v>5028</v>
      </c>
      <c r="M142" s="8019"/>
      <c r="N142" s="8019"/>
      <c r="O142" s="8020"/>
    </row>
    <row r="143" spans="1:15" ht="16.5" customHeight="1">
      <c r="A143" s="3278" t="s">
        <v>4948</v>
      </c>
      <c r="B143" s="8024"/>
      <c r="C143" s="3327" t="s">
        <v>4929</v>
      </c>
      <c r="D143" s="3327" t="s">
        <v>4929</v>
      </c>
      <c r="E143" s="3327" t="s">
        <v>4929</v>
      </c>
      <c r="F143" s="3327" t="s">
        <v>4929</v>
      </c>
      <c r="G143" s="3327" t="s">
        <v>4929</v>
      </c>
      <c r="H143" s="3327"/>
      <c r="I143" s="3327"/>
      <c r="J143" s="3357"/>
      <c r="K143" s="3354">
        <v>4</v>
      </c>
      <c r="L143" s="8019" t="s">
        <v>5035</v>
      </c>
      <c r="M143" s="8019"/>
      <c r="N143" s="8019"/>
      <c r="O143" s="8020"/>
    </row>
    <row r="144" spans="1:15" ht="16.5" customHeight="1">
      <c r="A144" s="3278" t="s">
        <v>4948</v>
      </c>
      <c r="B144" s="8024"/>
      <c r="C144" s="8021" t="s">
        <v>5000</v>
      </c>
      <c r="D144" s="8021"/>
      <c r="E144" s="8021"/>
      <c r="F144" s="8021"/>
      <c r="G144" s="8021"/>
      <c r="H144" s="8021"/>
      <c r="I144" s="8021"/>
      <c r="J144" s="8021"/>
      <c r="K144" s="3354">
        <v>5</v>
      </c>
      <c r="L144" s="8019" t="s">
        <v>4999</v>
      </c>
      <c r="M144" s="8019"/>
      <c r="N144" s="8019"/>
      <c r="O144" s="8020"/>
    </row>
    <row r="145" spans="1:15" ht="16.5" customHeight="1">
      <c r="A145" s="3278" t="s">
        <v>4948</v>
      </c>
      <c r="B145" s="8024"/>
      <c r="C145" s="8018" t="s">
        <v>4871</v>
      </c>
      <c r="D145" s="8018"/>
      <c r="E145" s="8018"/>
      <c r="F145" s="8018"/>
      <c r="G145" s="8018"/>
      <c r="H145" s="8018"/>
      <c r="I145" s="8018"/>
      <c r="J145" s="8018"/>
      <c r="K145" s="3354">
        <v>6</v>
      </c>
      <c r="L145" s="8019" t="s">
        <v>5036</v>
      </c>
      <c r="M145" s="8019"/>
      <c r="N145" s="8019"/>
      <c r="O145" s="8020"/>
    </row>
    <row r="146" spans="1:15" ht="16.5" customHeight="1">
      <c r="A146" s="3278" t="s">
        <v>4948</v>
      </c>
      <c r="B146" s="8024"/>
      <c r="C146" s="3324" t="s">
        <v>2080</v>
      </c>
      <c r="D146" s="3325" t="s">
        <v>360</v>
      </c>
      <c r="E146" s="3325" t="s">
        <v>4278</v>
      </c>
      <c r="F146" s="3325" t="s">
        <v>2078</v>
      </c>
      <c r="G146" s="3325" t="s">
        <v>434</v>
      </c>
      <c r="H146" s="3325" t="s">
        <v>264</v>
      </c>
      <c r="I146" s="3202" t="s">
        <v>320</v>
      </c>
      <c r="J146" s="3357"/>
      <c r="K146" s="3354">
        <v>7</v>
      </c>
      <c r="L146" s="8019" t="s">
        <v>5037</v>
      </c>
      <c r="M146" s="8019"/>
      <c r="N146" s="8019"/>
      <c r="O146" s="8020"/>
    </row>
    <row r="147" spans="1:15" ht="16.5" customHeight="1">
      <c r="A147" s="3278" t="s">
        <v>4948</v>
      </c>
      <c r="B147" s="8024"/>
      <c r="C147" s="3327"/>
      <c r="D147" s="3327"/>
      <c r="E147" s="3327"/>
      <c r="F147" s="3327"/>
      <c r="G147" s="3327"/>
      <c r="H147" s="3327"/>
      <c r="I147" s="3327"/>
      <c r="J147" s="3358"/>
      <c r="K147" s="3354">
        <v>8</v>
      </c>
      <c r="L147" s="8019" t="s">
        <v>5017</v>
      </c>
      <c r="M147" s="8019"/>
      <c r="N147" s="8019"/>
      <c r="O147" s="8020"/>
    </row>
    <row r="148" spans="1:15" ht="16.5" customHeight="1">
      <c r="A148" s="3278" t="s">
        <v>4948</v>
      </c>
      <c r="B148" s="8024"/>
      <c r="C148" s="3331" t="s">
        <v>4893</v>
      </c>
      <c r="D148" s="3332"/>
      <c r="E148" s="3332"/>
      <c r="F148" s="3332"/>
      <c r="G148" s="3332"/>
      <c r="H148" s="3332"/>
      <c r="I148" s="3332"/>
      <c r="J148" s="3326"/>
      <c r="K148" s="3359" t="s">
        <v>5003</v>
      </c>
      <c r="L148" s="3322"/>
      <c r="M148" s="3322"/>
      <c r="N148" s="3322"/>
      <c r="O148" s="3323"/>
    </row>
    <row r="149" spans="1:15" ht="16.5" customHeight="1">
      <c r="A149" s="3278" t="s">
        <v>4948</v>
      </c>
      <c r="B149" s="8024"/>
      <c r="C149" s="3334"/>
      <c r="D149" s="3196"/>
      <c r="E149" s="3351"/>
      <c r="F149" s="3351"/>
      <c r="G149" s="3351"/>
      <c r="H149" s="3351"/>
      <c r="I149" s="3351"/>
      <c r="J149" s="3336"/>
      <c r="K149" s="3361" t="s">
        <v>5038</v>
      </c>
      <c r="L149" s="3322"/>
      <c r="M149" s="3322"/>
      <c r="N149" s="3322"/>
      <c r="O149" s="3323"/>
    </row>
    <row r="150" spans="1:15" ht="16.5" customHeight="1">
      <c r="A150" s="3278" t="s">
        <v>4948</v>
      </c>
      <c r="B150" s="8024"/>
      <c r="C150" s="3341"/>
      <c r="D150" s="3341"/>
      <c r="E150" s="3341"/>
      <c r="F150" s="3341"/>
      <c r="G150" s="3341"/>
      <c r="H150" s="3341"/>
      <c r="I150" s="3341"/>
      <c r="J150" s="3341"/>
      <c r="K150" s="3333" t="s">
        <v>5004</v>
      </c>
      <c r="L150" s="8012" t="s">
        <v>5005</v>
      </c>
      <c r="M150" s="8012"/>
      <c r="N150" s="8012"/>
      <c r="O150" s="8013"/>
    </row>
    <row r="151" spans="1:15" ht="16.5" customHeight="1">
      <c r="A151" s="3278" t="s">
        <v>4948</v>
      </c>
      <c r="B151" s="8024"/>
      <c r="C151" s="3285"/>
      <c r="D151" s="3351"/>
      <c r="E151" s="3351"/>
      <c r="F151" s="3351"/>
      <c r="G151" s="3351"/>
      <c r="H151" s="3351"/>
      <c r="I151" s="3351"/>
      <c r="J151" s="3351"/>
      <c r="K151" s="3349"/>
      <c r="L151" s="3349"/>
      <c r="M151" s="3349"/>
      <c r="N151" s="3349"/>
      <c r="O151" s="3330"/>
    </row>
    <row r="152" spans="1:15" ht="16.5" customHeight="1">
      <c r="A152" s="3278" t="s">
        <v>4948</v>
      </c>
      <c r="B152" s="8025"/>
      <c r="C152" s="3342" t="s">
        <v>5007</v>
      </c>
      <c r="D152" s="3343"/>
      <c r="E152" s="3343"/>
      <c r="F152" s="3343"/>
      <c r="G152" s="3343"/>
      <c r="H152" s="3343"/>
      <c r="I152" s="3343"/>
      <c r="J152" s="3343"/>
      <c r="K152" s="3344"/>
      <c r="L152" s="3345"/>
      <c r="M152" s="3345"/>
      <c r="N152" s="3345"/>
      <c r="O152" s="3346"/>
    </row>
    <row r="153" spans="1:15" ht="16.5" customHeight="1">
      <c r="A153" s="3278">
        <v>0</v>
      </c>
    </row>
    <row r="154" spans="1:15" ht="16.5" customHeight="1">
      <c r="A154" s="3280">
        <f>ROW()</f>
        <v>154</v>
      </c>
      <c r="B154" s="3227"/>
      <c r="C154" s="3228"/>
      <c r="D154" s="3229"/>
      <c r="E154" s="3229"/>
      <c r="F154" s="3229"/>
      <c r="G154" s="3229"/>
      <c r="H154" s="3230"/>
      <c r="I154" s="3231"/>
      <c r="J154" s="3231"/>
      <c r="K154" s="3232" t="s">
        <v>4993</v>
      </c>
      <c r="L154" s="3233"/>
      <c r="M154" s="3234"/>
      <c r="N154" s="3234"/>
      <c r="O154" s="3235" t="str">
        <f>B155</f>
        <v>Diables, chariots, transpalettes</v>
      </c>
    </row>
    <row r="155" spans="1:15" ht="16.5" customHeight="1">
      <c r="A155" s="3278" t="s">
        <v>4952</v>
      </c>
      <c r="B155" s="8014" t="s">
        <v>4952</v>
      </c>
      <c r="C155" s="8017" t="s">
        <v>4994</v>
      </c>
      <c r="D155" s="8017"/>
      <c r="E155" s="8017"/>
      <c r="F155" s="8017"/>
      <c r="G155" s="8017"/>
      <c r="H155" s="8017"/>
      <c r="I155" s="8017"/>
      <c r="J155" s="8017"/>
      <c r="K155" s="3356">
        <v>1</v>
      </c>
      <c r="L155" s="3347" t="s">
        <v>5039</v>
      </c>
      <c r="M155" s="3322"/>
      <c r="N155" s="3322"/>
      <c r="O155" s="3320" t="str">
        <f>MID(H155,1,5)</f>
        <v/>
      </c>
    </row>
    <row r="156" spans="1:15" ht="16.5" customHeight="1">
      <c r="A156" s="3278" t="s">
        <v>4952</v>
      </c>
      <c r="B156" s="8015"/>
      <c r="C156" s="8018" t="s">
        <v>4871</v>
      </c>
      <c r="D156" s="8018"/>
      <c r="E156" s="8018"/>
      <c r="F156" s="8018"/>
      <c r="G156" s="8018"/>
      <c r="H156" s="8018"/>
      <c r="I156" s="8018"/>
      <c r="J156" s="8018"/>
      <c r="K156" s="3354">
        <v>2</v>
      </c>
      <c r="L156" s="8019" t="s">
        <v>4996</v>
      </c>
      <c r="M156" s="8019"/>
      <c r="N156" s="8019"/>
      <c r="O156" s="8020"/>
    </row>
    <row r="157" spans="1:15" ht="16.5" customHeight="1">
      <c r="A157" s="3278" t="s">
        <v>4952</v>
      </c>
      <c r="B157" s="8015"/>
      <c r="C157" s="3324" t="s">
        <v>2080</v>
      </c>
      <c r="D157" s="3325" t="s">
        <v>360</v>
      </c>
      <c r="E157" s="3325" t="s">
        <v>4278</v>
      </c>
      <c r="F157" s="3325" t="s">
        <v>2078</v>
      </c>
      <c r="G157" s="3325" t="s">
        <v>434</v>
      </c>
      <c r="H157" s="3325" t="s">
        <v>264</v>
      </c>
      <c r="I157" s="3202" t="s">
        <v>320</v>
      </c>
      <c r="J157" s="3357"/>
      <c r="K157" s="3354">
        <v>3</v>
      </c>
      <c r="L157" s="8019" t="s">
        <v>5040</v>
      </c>
      <c r="M157" s="8019"/>
      <c r="N157" s="8019"/>
      <c r="O157" s="8020"/>
    </row>
    <row r="158" spans="1:15" ht="16.5" customHeight="1">
      <c r="A158" s="3278" t="s">
        <v>4952</v>
      </c>
      <c r="B158" s="8015"/>
      <c r="C158" s="3327" t="s">
        <v>4929</v>
      </c>
      <c r="D158" s="3327" t="s">
        <v>4929</v>
      </c>
      <c r="E158" s="3327" t="s">
        <v>4929</v>
      </c>
      <c r="F158" s="3327" t="s">
        <v>4929</v>
      </c>
      <c r="G158" s="3327" t="s">
        <v>4929</v>
      </c>
      <c r="H158" s="3327"/>
      <c r="I158" s="3327"/>
      <c r="J158" s="3357"/>
      <c r="K158" s="3354">
        <v>4</v>
      </c>
      <c r="L158" s="8019" t="s">
        <v>4999</v>
      </c>
      <c r="M158" s="8019"/>
      <c r="N158" s="8019"/>
      <c r="O158" s="8020"/>
    </row>
    <row r="159" spans="1:15" ht="16.5" customHeight="1">
      <c r="A159" s="3278" t="s">
        <v>4952</v>
      </c>
      <c r="B159" s="8015"/>
      <c r="C159" s="8021" t="s">
        <v>5000</v>
      </c>
      <c r="D159" s="8021"/>
      <c r="E159" s="8021"/>
      <c r="F159" s="8021"/>
      <c r="G159" s="8021"/>
      <c r="H159" s="8021"/>
      <c r="I159" s="8021"/>
      <c r="J159" s="8021"/>
      <c r="K159" s="3354">
        <v>5</v>
      </c>
      <c r="L159" s="8019" t="s">
        <v>5041</v>
      </c>
      <c r="M159" s="8019"/>
      <c r="N159" s="8019"/>
      <c r="O159" s="8020"/>
    </row>
    <row r="160" spans="1:15" ht="16.5" customHeight="1">
      <c r="A160" s="3278" t="s">
        <v>4952</v>
      </c>
      <c r="B160" s="8015"/>
      <c r="C160" s="8018" t="s">
        <v>4871</v>
      </c>
      <c r="D160" s="8018"/>
      <c r="E160" s="8018"/>
      <c r="F160" s="8018"/>
      <c r="G160" s="8018"/>
      <c r="H160" s="8018"/>
      <c r="I160" s="8018"/>
      <c r="J160" s="8018"/>
      <c r="K160" s="3354">
        <v>6</v>
      </c>
      <c r="L160" s="8019" t="s">
        <v>5042</v>
      </c>
      <c r="M160" s="8019"/>
      <c r="N160" s="8019"/>
      <c r="O160" s="8020"/>
    </row>
    <row r="161" spans="1:15" ht="16.5" customHeight="1">
      <c r="A161" s="3278" t="s">
        <v>4952</v>
      </c>
      <c r="B161" s="8015"/>
      <c r="C161" s="3324" t="s">
        <v>2080</v>
      </c>
      <c r="D161" s="3325" t="s">
        <v>360</v>
      </c>
      <c r="E161" s="3325" t="s">
        <v>4278</v>
      </c>
      <c r="F161" s="3325" t="s">
        <v>2078</v>
      </c>
      <c r="G161" s="3325" t="s">
        <v>434</v>
      </c>
      <c r="H161" s="3325" t="s">
        <v>264</v>
      </c>
      <c r="I161" s="3202" t="s">
        <v>320</v>
      </c>
      <c r="J161" s="3357"/>
      <c r="K161" s="3354">
        <v>7</v>
      </c>
      <c r="L161" s="8019" t="s">
        <v>5017</v>
      </c>
      <c r="M161" s="8019"/>
      <c r="N161" s="8019"/>
      <c r="O161" s="8020"/>
    </row>
    <row r="162" spans="1:15" ht="16.5" customHeight="1">
      <c r="A162" s="3278" t="s">
        <v>4952</v>
      </c>
      <c r="B162" s="8015"/>
      <c r="C162" s="3327"/>
      <c r="D162" s="3327"/>
      <c r="E162" s="3327"/>
      <c r="F162" s="3327"/>
      <c r="G162" s="3327"/>
      <c r="H162" s="3327"/>
      <c r="I162" s="3327"/>
      <c r="J162" s="3358"/>
      <c r="K162" s="3359" t="s">
        <v>5003</v>
      </c>
      <c r="L162" s="3322"/>
      <c r="M162" s="3322"/>
      <c r="N162" s="3322"/>
      <c r="O162" s="3323"/>
    </row>
    <row r="163" spans="1:15" ht="16.5" customHeight="1">
      <c r="A163" s="3278" t="s">
        <v>4952</v>
      </c>
      <c r="B163" s="8015"/>
      <c r="C163" s="3331" t="s">
        <v>4893</v>
      </c>
      <c r="D163" s="3332"/>
      <c r="E163" s="3332"/>
      <c r="F163" s="3332"/>
      <c r="G163" s="3332"/>
      <c r="H163" s="3332"/>
      <c r="I163" s="3332"/>
      <c r="J163" s="3326"/>
      <c r="K163" s="3361" t="s">
        <v>5043</v>
      </c>
      <c r="L163" s="3322"/>
      <c r="M163" s="3322"/>
      <c r="N163" s="3322"/>
      <c r="O163" s="3323"/>
    </row>
    <row r="164" spans="1:15" ht="16.5" customHeight="1">
      <c r="A164" s="3278" t="s">
        <v>4952</v>
      </c>
      <c r="B164" s="8015"/>
      <c r="C164" s="3360"/>
      <c r="D164" s="3196"/>
      <c r="E164" s="3351"/>
      <c r="F164" s="3351"/>
      <c r="G164" s="3351"/>
      <c r="H164" s="3351"/>
      <c r="I164" s="3351"/>
      <c r="J164" s="3336"/>
      <c r="K164" s="3333" t="s">
        <v>5004</v>
      </c>
      <c r="L164" s="8012" t="s">
        <v>5005</v>
      </c>
      <c r="M164" s="8012"/>
      <c r="N164" s="8012"/>
      <c r="O164" s="8013"/>
    </row>
    <row r="165" spans="1:15" ht="16.5" customHeight="1">
      <c r="A165" s="3278" t="s">
        <v>4952</v>
      </c>
      <c r="B165" s="8015"/>
      <c r="C165" s="3285"/>
      <c r="D165" s="3351"/>
      <c r="E165" s="3351"/>
      <c r="F165" s="3351"/>
      <c r="G165" s="3351"/>
      <c r="H165" s="3351"/>
      <c r="I165" s="3351"/>
      <c r="J165" s="3351"/>
      <c r="K165" s="3349"/>
      <c r="L165" s="3349"/>
      <c r="M165" s="3349"/>
      <c r="N165" s="3349"/>
      <c r="O165" s="3330"/>
    </row>
    <row r="166" spans="1:15" ht="16.5" customHeight="1">
      <c r="A166" s="3278" t="s">
        <v>4952</v>
      </c>
      <c r="B166" s="8016"/>
      <c r="C166" s="3342" t="s">
        <v>5007</v>
      </c>
      <c r="D166" s="3343"/>
      <c r="E166" s="3343"/>
      <c r="F166" s="3343"/>
      <c r="G166" s="3343"/>
      <c r="H166" s="3343"/>
      <c r="I166" s="3343"/>
      <c r="J166" s="3343"/>
      <c r="K166" s="3344"/>
      <c r="L166" s="3345"/>
      <c r="M166" s="3345"/>
      <c r="N166" s="3345"/>
      <c r="O166" s="3346"/>
    </row>
    <row r="167" spans="1:15" ht="16.5" customHeight="1">
      <c r="A167" s="3278">
        <v>0</v>
      </c>
    </row>
    <row r="168" spans="1:15" ht="16.5" customHeight="1">
      <c r="A168" s="3280">
        <f>ROW()</f>
        <v>168</v>
      </c>
      <c r="B168" s="3227"/>
      <c r="C168" s="3228"/>
      <c r="D168" s="3229"/>
      <c r="E168" s="3229"/>
      <c r="F168" s="3229"/>
      <c r="G168" s="3229"/>
      <c r="H168" s="3230"/>
      <c r="I168" s="3231"/>
      <c r="J168" s="3231"/>
      <c r="K168" s="3232" t="s">
        <v>4993</v>
      </c>
      <c r="L168" s="3233"/>
      <c r="M168" s="3234"/>
      <c r="N168" s="3234"/>
      <c r="O168" s="3235" t="str">
        <f>B169</f>
        <v>Etagères - échelles - palettes plastique</v>
      </c>
    </row>
    <row r="169" spans="1:15" ht="16.5" customHeight="1">
      <c r="A169" s="3278" t="s">
        <v>4956</v>
      </c>
      <c r="B169" s="8014" t="s">
        <v>4956</v>
      </c>
      <c r="C169" s="8017" t="s">
        <v>4994</v>
      </c>
      <c r="D169" s="8017"/>
      <c r="E169" s="8017"/>
      <c r="F169" s="8017"/>
      <c r="G169" s="8017"/>
      <c r="H169" s="8017"/>
      <c r="I169" s="8017"/>
      <c r="J169" s="8017"/>
      <c r="K169" s="3356">
        <v>1</v>
      </c>
      <c r="L169" s="8019" t="s">
        <v>5044</v>
      </c>
      <c r="M169" s="8019"/>
      <c r="N169" s="8019"/>
      <c r="O169" s="8020"/>
    </row>
    <row r="170" spans="1:15" ht="16.5" customHeight="1">
      <c r="A170" s="3278" t="s">
        <v>4956</v>
      </c>
      <c r="B170" s="8015"/>
      <c r="C170" s="8018" t="s">
        <v>4871</v>
      </c>
      <c r="D170" s="8018"/>
      <c r="E170" s="8018"/>
      <c r="F170" s="8018"/>
      <c r="G170" s="8018"/>
      <c r="H170" s="8018"/>
      <c r="I170" s="8018"/>
      <c r="J170" s="8018"/>
      <c r="K170" s="3354">
        <v>2</v>
      </c>
      <c r="L170" s="8019" t="s">
        <v>4996</v>
      </c>
      <c r="M170" s="8019"/>
      <c r="N170" s="8019"/>
      <c r="O170" s="8020"/>
    </row>
    <row r="171" spans="1:15" ht="16.5" customHeight="1">
      <c r="A171" s="3278" t="s">
        <v>4956</v>
      </c>
      <c r="B171" s="8015"/>
      <c r="C171" s="3324" t="s">
        <v>2080</v>
      </c>
      <c r="D171" s="3325" t="s">
        <v>360</v>
      </c>
      <c r="E171" s="3325" t="s">
        <v>4278</v>
      </c>
      <c r="F171" s="3325" t="s">
        <v>2078</v>
      </c>
      <c r="G171" s="3325" t="s">
        <v>434</v>
      </c>
      <c r="H171" s="3325" t="s">
        <v>264</v>
      </c>
      <c r="I171" s="3202" t="s">
        <v>320</v>
      </c>
      <c r="J171" s="3357"/>
      <c r="K171" s="3354">
        <v>3</v>
      </c>
      <c r="L171" s="8019" t="s">
        <v>5045</v>
      </c>
      <c r="M171" s="8019"/>
      <c r="N171" s="8019"/>
      <c r="O171" s="8020"/>
    </row>
    <row r="172" spans="1:15" ht="16.5" customHeight="1">
      <c r="A172" s="3278" t="s">
        <v>4956</v>
      </c>
      <c r="B172" s="8015"/>
      <c r="C172" s="3327" t="s">
        <v>4929</v>
      </c>
      <c r="D172" s="3327" t="s">
        <v>4929</v>
      </c>
      <c r="E172" s="3327" t="s">
        <v>4929</v>
      </c>
      <c r="F172" s="3327" t="s">
        <v>4929</v>
      </c>
      <c r="G172" s="3327" t="s">
        <v>4929</v>
      </c>
      <c r="H172" s="3327"/>
      <c r="I172" s="3327"/>
      <c r="J172" s="3357"/>
      <c r="K172" s="3354">
        <v>4</v>
      </c>
      <c r="L172" s="8019" t="s">
        <v>4999</v>
      </c>
      <c r="M172" s="8019"/>
      <c r="N172" s="8019"/>
      <c r="O172" s="8020"/>
    </row>
    <row r="173" spans="1:15" ht="16.5" customHeight="1">
      <c r="A173" s="3278" t="s">
        <v>4956</v>
      </c>
      <c r="B173" s="8015"/>
      <c r="C173" s="8021" t="s">
        <v>5000</v>
      </c>
      <c r="D173" s="8021"/>
      <c r="E173" s="8021"/>
      <c r="F173" s="8021"/>
      <c r="G173" s="8021"/>
      <c r="H173" s="8021"/>
      <c r="I173" s="8021"/>
      <c r="J173" s="8021"/>
      <c r="K173" s="3354">
        <v>5</v>
      </c>
      <c r="L173" s="8019" t="s">
        <v>5046</v>
      </c>
      <c r="M173" s="8019"/>
      <c r="N173" s="8019"/>
      <c r="O173" s="8020"/>
    </row>
    <row r="174" spans="1:15" ht="16.5" customHeight="1">
      <c r="A174" s="3278" t="s">
        <v>4956</v>
      </c>
      <c r="B174" s="8015"/>
      <c r="C174" s="8018" t="s">
        <v>4871</v>
      </c>
      <c r="D174" s="8018"/>
      <c r="E174" s="8018"/>
      <c r="F174" s="8018"/>
      <c r="G174" s="8018"/>
      <c r="H174" s="8018"/>
      <c r="I174" s="8018"/>
      <c r="J174" s="8018"/>
      <c r="K174" s="3354">
        <v>6</v>
      </c>
      <c r="L174" s="8019" t="s">
        <v>5047</v>
      </c>
      <c r="M174" s="8019"/>
      <c r="N174" s="8019"/>
      <c r="O174" s="8020"/>
    </row>
    <row r="175" spans="1:15" ht="16.5" customHeight="1">
      <c r="A175" s="3278" t="s">
        <v>4956</v>
      </c>
      <c r="B175" s="8015"/>
      <c r="C175" s="3324" t="s">
        <v>2080</v>
      </c>
      <c r="D175" s="3325" t="s">
        <v>360</v>
      </c>
      <c r="E175" s="3325" t="s">
        <v>4278</v>
      </c>
      <c r="F175" s="3325" t="s">
        <v>2078</v>
      </c>
      <c r="G175" s="3325" t="s">
        <v>434</v>
      </c>
      <c r="H175" s="3325" t="s">
        <v>264</v>
      </c>
      <c r="I175" s="3202" t="s">
        <v>320</v>
      </c>
      <c r="J175" s="3357"/>
      <c r="K175" s="3354">
        <v>7</v>
      </c>
      <c r="L175" s="8019" t="s">
        <v>5017</v>
      </c>
      <c r="M175" s="8019"/>
      <c r="N175" s="8019"/>
      <c r="O175" s="8020"/>
    </row>
    <row r="176" spans="1:15" ht="16.5" customHeight="1">
      <c r="A176" s="3278" t="s">
        <v>4956</v>
      </c>
      <c r="B176" s="8015"/>
      <c r="C176" s="3327"/>
      <c r="D176" s="3327"/>
      <c r="E176" s="3327"/>
      <c r="F176" s="3327"/>
      <c r="G176" s="3327"/>
      <c r="H176" s="3327"/>
      <c r="I176" s="3327"/>
      <c r="J176" s="3358"/>
      <c r="K176" s="3359" t="s">
        <v>5003</v>
      </c>
      <c r="L176" s="3322"/>
      <c r="M176" s="3322"/>
      <c r="N176" s="3322"/>
      <c r="O176" s="3323"/>
    </row>
    <row r="177" spans="1:15" ht="16.5" customHeight="1">
      <c r="A177" s="3278" t="s">
        <v>4956</v>
      </c>
      <c r="B177" s="8015"/>
      <c r="C177" s="3331" t="s">
        <v>4893</v>
      </c>
      <c r="D177" s="3332"/>
      <c r="E177" s="3332"/>
      <c r="F177" s="3332"/>
      <c r="G177" s="3332"/>
      <c r="H177" s="3332"/>
      <c r="I177" s="3332"/>
      <c r="J177" s="3326"/>
      <c r="K177" s="3361" t="s">
        <v>5048</v>
      </c>
      <c r="L177" s="3322"/>
      <c r="M177" s="3322"/>
      <c r="N177" s="3322"/>
      <c r="O177" s="3323"/>
    </row>
    <row r="178" spans="1:15" ht="16.5" customHeight="1">
      <c r="A178" s="3278" t="s">
        <v>4956</v>
      </c>
      <c r="B178" s="8015"/>
      <c r="C178" s="3360"/>
      <c r="D178" s="3196"/>
      <c r="E178" s="3335"/>
      <c r="F178" s="3351"/>
      <c r="G178" s="3351"/>
      <c r="H178" s="3351"/>
      <c r="I178" s="3351"/>
      <c r="J178" s="3336"/>
      <c r="K178" s="3365" t="s">
        <v>5004</v>
      </c>
      <c r="L178" s="3347" t="s">
        <v>5005</v>
      </c>
      <c r="M178" s="3347"/>
      <c r="N178" s="3347"/>
      <c r="O178" s="3330"/>
    </row>
    <row r="179" spans="1:15" ht="16.5" customHeight="1">
      <c r="A179" s="3278" t="s">
        <v>4956</v>
      </c>
      <c r="B179" s="8015"/>
      <c r="C179" s="3341"/>
      <c r="D179" s="3341"/>
      <c r="E179" s="3341"/>
      <c r="F179" s="3341"/>
      <c r="G179" s="3341"/>
      <c r="H179" s="3341"/>
      <c r="I179" s="3341"/>
      <c r="J179" s="3341"/>
      <c r="K179" s="3333"/>
      <c r="L179" s="8012" t="s">
        <v>5049</v>
      </c>
      <c r="M179" s="8012"/>
      <c r="N179" s="8012"/>
      <c r="O179" s="8013"/>
    </row>
    <row r="180" spans="1:15" ht="16.5" customHeight="1">
      <c r="A180" s="3278" t="s">
        <v>4956</v>
      </c>
      <c r="B180" s="8015"/>
      <c r="C180" s="3285"/>
      <c r="D180" s="3351"/>
      <c r="E180" s="3351"/>
      <c r="F180" s="3351"/>
      <c r="G180" s="3351"/>
      <c r="H180" s="3351"/>
      <c r="I180" s="3351"/>
      <c r="J180" s="3351"/>
      <c r="K180" s="3349"/>
      <c r="L180" s="3349"/>
      <c r="M180" s="3349"/>
      <c r="N180" s="3349"/>
      <c r="O180" s="3330"/>
    </row>
    <row r="181" spans="1:15" ht="16.5" customHeight="1">
      <c r="A181" s="3278" t="s">
        <v>4956</v>
      </c>
      <c r="B181" s="8016"/>
      <c r="C181" s="3342" t="s">
        <v>5007</v>
      </c>
      <c r="D181" s="3343"/>
      <c r="E181" s="3343"/>
      <c r="F181" s="3343"/>
      <c r="G181" s="3343"/>
      <c r="H181" s="3343"/>
      <c r="I181" s="3343"/>
      <c r="J181" s="3343"/>
      <c r="K181" s="3344"/>
      <c r="L181" s="3345"/>
      <c r="M181" s="3345"/>
      <c r="N181" s="3345"/>
      <c r="O181" s="3346"/>
    </row>
    <row r="182" spans="1:15" ht="16.5" customHeight="1">
      <c r="A182" s="3278">
        <v>0</v>
      </c>
    </row>
    <row r="183" spans="1:15" ht="16.5" customHeight="1">
      <c r="A183" s="3280">
        <f>ROW()</f>
        <v>183</v>
      </c>
      <c r="B183" s="3227"/>
      <c r="C183" s="3228"/>
      <c r="D183" s="3229"/>
      <c r="E183" s="3229"/>
      <c r="F183" s="3229"/>
      <c r="G183" s="3229"/>
      <c r="H183" s="3230"/>
      <c r="I183" s="3231"/>
      <c r="J183" s="3231"/>
      <c r="K183" s="3232" t="s">
        <v>4993</v>
      </c>
      <c r="L183" s="3233"/>
      <c r="M183" s="3234"/>
      <c r="N183" s="3234"/>
      <c r="O183" s="3235" t="str">
        <f>B184</f>
        <v>ESSOREUSE-OUVRE BOITES</v>
      </c>
    </row>
    <row r="184" spans="1:15" ht="16.5" customHeight="1">
      <c r="A184" s="3278" t="s">
        <v>4957</v>
      </c>
      <c r="B184" s="8014" t="s">
        <v>4957</v>
      </c>
      <c r="C184" s="8017" t="s">
        <v>4994</v>
      </c>
      <c r="D184" s="8017"/>
      <c r="E184" s="8017"/>
      <c r="F184" s="8017"/>
      <c r="G184" s="8017"/>
      <c r="H184" s="8017"/>
      <c r="I184" s="8017"/>
      <c r="J184" s="8017"/>
      <c r="K184" s="3356">
        <v>1</v>
      </c>
      <c r="L184" s="3319" t="s">
        <v>5015</v>
      </c>
      <c r="M184" s="3319"/>
      <c r="N184" s="3319"/>
      <c r="O184" s="3320"/>
    </row>
    <row r="185" spans="1:15" ht="16.5" customHeight="1">
      <c r="A185" s="3278" t="s">
        <v>4957</v>
      </c>
      <c r="B185" s="8015"/>
      <c r="C185" s="8018" t="s">
        <v>4871</v>
      </c>
      <c r="D185" s="8018"/>
      <c r="E185" s="8018"/>
      <c r="F185" s="8018"/>
      <c r="G185" s="8018"/>
      <c r="H185" s="8018"/>
      <c r="I185" s="8018"/>
      <c r="J185" s="8018"/>
      <c r="K185" s="3354">
        <v>2</v>
      </c>
      <c r="L185" s="8019" t="s">
        <v>4995</v>
      </c>
      <c r="M185" s="8019"/>
      <c r="N185" s="8019"/>
      <c r="O185" s="8020"/>
    </row>
    <row r="186" spans="1:15" ht="16.5" customHeight="1">
      <c r="A186" s="3278" t="s">
        <v>4957</v>
      </c>
      <c r="B186" s="8015"/>
      <c r="C186" s="3324" t="s">
        <v>2080</v>
      </c>
      <c r="D186" s="3325" t="s">
        <v>360</v>
      </c>
      <c r="E186" s="3325" t="s">
        <v>4278</v>
      </c>
      <c r="F186" s="3325" t="s">
        <v>2078</v>
      </c>
      <c r="G186" s="3325" t="s">
        <v>434</v>
      </c>
      <c r="H186" s="3325" t="s">
        <v>264</v>
      </c>
      <c r="I186" s="3202" t="s">
        <v>320</v>
      </c>
      <c r="J186" s="3357"/>
      <c r="K186" s="3354">
        <v>3</v>
      </c>
      <c r="L186" s="8019" t="s">
        <v>5050</v>
      </c>
      <c r="M186" s="8019"/>
      <c r="N186" s="8019"/>
      <c r="O186" s="8020"/>
    </row>
    <row r="187" spans="1:15" ht="16.5" customHeight="1">
      <c r="A187" s="3278" t="s">
        <v>4957</v>
      </c>
      <c r="B187" s="8015"/>
      <c r="C187" s="3327" t="s">
        <v>4929</v>
      </c>
      <c r="D187" s="3327" t="s">
        <v>4929</v>
      </c>
      <c r="E187" s="3327" t="s">
        <v>4929</v>
      </c>
      <c r="F187" s="3327" t="s">
        <v>4929</v>
      </c>
      <c r="G187" s="3327" t="s">
        <v>4929</v>
      </c>
      <c r="H187" s="3327"/>
      <c r="I187" s="3327"/>
      <c r="J187" s="3357"/>
      <c r="K187" s="3354">
        <v>4</v>
      </c>
      <c r="L187" s="8019" t="s">
        <v>5051</v>
      </c>
      <c r="M187" s="8019"/>
      <c r="N187" s="8019"/>
      <c r="O187" s="8020"/>
    </row>
    <row r="188" spans="1:15" ht="16.5" customHeight="1">
      <c r="A188" s="3278" t="s">
        <v>4957</v>
      </c>
      <c r="B188" s="8015"/>
      <c r="C188" s="8021" t="s">
        <v>5000</v>
      </c>
      <c r="D188" s="8021"/>
      <c r="E188" s="8021"/>
      <c r="F188" s="8021"/>
      <c r="G188" s="8021"/>
      <c r="H188" s="8021"/>
      <c r="I188" s="8021"/>
      <c r="J188" s="8021"/>
      <c r="K188" s="3354">
        <v>5</v>
      </c>
      <c r="L188" s="8019" t="s">
        <v>4999</v>
      </c>
      <c r="M188" s="8019"/>
      <c r="N188" s="8019"/>
      <c r="O188" s="8020"/>
    </row>
    <row r="189" spans="1:15" ht="16.5" customHeight="1">
      <c r="A189" s="3278" t="s">
        <v>4957</v>
      </c>
      <c r="B189" s="8015"/>
      <c r="C189" s="8018" t="s">
        <v>4871</v>
      </c>
      <c r="D189" s="8018"/>
      <c r="E189" s="8018"/>
      <c r="F189" s="8018"/>
      <c r="G189" s="8018"/>
      <c r="H189" s="8018"/>
      <c r="I189" s="8018"/>
      <c r="J189" s="8018"/>
      <c r="K189" s="3354">
        <v>6</v>
      </c>
      <c r="L189" s="8019" t="s">
        <v>5032</v>
      </c>
      <c r="M189" s="8019"/>
      <c r="N189" s="8019"/>
      <c r="O189" s="8020"/>
    </row>
    <row r="190" spans="1:15" ht="16.5" customHeight="1">
      <c r="A190" s="3278" t="s">
        <v>4957</v>
      </c>
      <c r="B190" s="8015"/>
      <c r="C190" s="3324" t="s">
        <v>2080</v>
      </c>
      <c r="D190" s="3325" t="s">
        <v>360</v>
      </c>
      <c r="E190" s="3325" t="s">
        <v>4278</v>
      </c>
      <c r="F190" s="3325" t="s">
        <v>2078</v>
      </c>
      <c r="G190" s="3325" t="s">
        <v>434</v>
      </c>
      <c r="H190" s="3325" t="s">
        <v>264</v>
      </c>
      <c r="I190" s="3202" t="s">
        <v>320</v>
      </c>
      <c r="J190" s="3357"/>
      <c r="K190" s="3354">
        <v>7</v>
      </c>
      <c r="L190" s="8019" t="s">
        <v>5052</v>
      </c>
      <c r="M190" s="8019"/>
      <c r="N190" s="8019"/>
      <c r="O190" s="8020"/>
    </row>
    <row r="191" spans="1:15" ht="16.5" customHeight="1">
      <c r="A191" s="3278" t="s">
        <v>4957</v>
      </c>
      <c r="B191" s="8015"/>
      <c r="C191" s="3327"/>
      <c r="D191" s="3327"/>
      <c r="E191" s="3327"/>
      <c r="F191" s="3327"/>
      <c r="G191" s="3327"/>
      <c r="H191" s="3327"/>
      <c r="I191" s="3327"/>
      <c r="J191" s="3358"/>
      <c r="K191" s="3354">
        <v>8</v>
      </c>
      <c r="L191" s="8019" t="s">
        <v>5017</v>
      </c>
      <c r="M191" s="8019"/>
      <c r="N191" s="8019"/>
      <c r="O191" s="8020"/>
    </row>
    <row r="192" spans="1:15" ht="16.5" customHeight="1">
      <c r="A192" s="3278" t="s">
        <v>4957</v>
      </c>
      <c r="B192" s="8015"/>
      <c r="C192" s="3331" t="s">
        <v>4893</v>
      </c>
      <c r="D192" s="3332"/>
      <c r="E192" s="3332"/>
      <c r="F192" s="3332"/>
      <c r="G192" s="3332"/>
      <c r="H192" s="3332"/>
      <c r="I192" s="3332"/>
      <c r="J192" s="3326"/>
      <c r="K192" s="3359" t="s">
        <v>5003</v>
      </c>
      <c r="L192" s="3322"/>
      <c r="M192" s="3322"/>
      <c r="N192" s="3322"/>
      <c r="O192" s="3323"/>
    </row>
    <row r="193" spans="1:15" ht="16.5" customHeight="1">
      <c r="A193" s="3278" t="s">
        <v>4957</v>
      </c>
      <c r="B193" s="8015"/>
      <c r="C193" s="3334"/>
      <c r="D193" s="3196"/>
      <c r="E193" s="3335"/>
      <c r="F193" s="3351"/>
      <c r="G193" s="3351"/>
      <c r="H193" s="3351"/>
      <c r="I193" s="3351"/>
      <c r="J193" s="3336"/>
      <c r="K193" s="3361" t="s">
        <v>5053</v>
      </c>
      <c r="L193" s="3322"/>
      <c r="M193" s="3322"/>
      <c r="N193" s="3322"/>
      <c r="O193" s="3323"/>
    </row>
    <row r="194" spans="1:15" ht="16.5" customHeight="1">
      <c r="A194" s="3278" t="s">
        <v>4957</v>
      </c>
      <c r="B194" s="8015"/>
      <c r="C194" s="3341"/>
      <c r="D194" s="3341"/>
      <c r="E194" s="3341"/>
      <c r="F194" s="3341"/>
      <c r="G194" s="3341"/>
      <c r="H194" s="3341"/>
      <c r="I194" s="3341"/>
      <c r="J194" s="3341"/>
      <c r="K194" s="3333" t="s">
        <v>5004</v>
      </c>
      <c r="L194" s="8012" t="s">
        <v>5005</v>
      </c>
      <c r="M194" s="8012"/>
      <c r="N194" s="8012"/>
      <c r="O194" s="8013"/>
    </row>
    <row r="195" spans="1:15" ht="16.5" customHeight="1">
      <c r="A195" s="3278" t="s">
        <v>4957</v>
      </c>
      <c r="B195" s="8015"/>
      <c r="C195" s="3341"/>
      <c r="D195" s="3341"/>
      <c r="E195" s="3341"/>
      <c r="F195" s="3341"/>
      <c r="G195" s="3341"/>
      <c r="H195" s="3341"/>
      <c r="I195" s="3341"/>
      <c r="J195" s="3341"/>
      <c r="K195" s="3354"/>
      <c r="L195" s="3322"/>
      <c r="M195" s="3322"/>
      <c r="N195" s="3322"/>
      <c r="O195" s="3323"/>
    </row>
    <row r="196" spans="1:15" ht="16.5" customHeight="1">
      <c r="A196" s="3278" t="s">
        <v>4957</v>
      </c>
      <c r="B196" s="8016"/>
      <c r="C196" s="3342" t="s">
        <v>5007</v>
      </c>
      <c r="D196" s="3343"/>
      <c r="E196" s="3343"/>
      <c r="F196" s="3343"/>
      <c r="G196" s="3343"/>
      <c r="H196" s="3343"/>
      <c r="I196" s="3343"/>
      <c r="J196" s="3343"/>
      <c r="K196" s="3344"/>
      <c r="L196" s="3345"/>
      <c r="M196" s="3345"/>
      <c r="N196" s="3345"/>
      <c r="O196" s="3346"/>
    </row>
    <row r="197" spans="1:15" ht="16.5" customHeight="1">
      <c r="A197" s="3278">
        <v>0</v>
      </c>
    </row>
    <row r="198" spans="1:15" ht="16.5" customHeight="1">
      <c r="A198" s="3280">
        <f>ROW()</f>
        <v>198</v>
      </c>
      <c r="B198" s="3227"/>
      <c r="C198" s="3228"/>
      <c r="D198" s="3229"/>
      <c r="E198" s="3229"/>
      <c r="F198" s="3229"/>
      <c r="G198" s="3229"/>
      <c r="H198" s="3230"/>
      <c r="I198" s="3231"/>
      <c r="J198" s="3231"/>
      <c r="K198" s="3232" t="s">
        <v>4993</v>
      </c>
      <c r="L198" s="3233"/>
      <c r="M198" s="3234"/>
      <c r="N198" s="3234"/>
      <c r="O198" s="3235" t="str">
        <f>B199</f>
        <v>FOURS</v>
      </c>
    </row>
    <row r="199" spans="1:15" ht="16.5" customHeight="1">
      <c r="A199" s="3278" t="s">
        <v>4894</v>
      </c>
      <c r="B199" s="8014" t="s">
        <v>4894</v>
      </c>
      <c r="C199" s="8017" t="s">
        <v>4994</v>
      </c>
      <c r="D199" s="8017"/>
      <c r="E199" s="8017"/>
      <c r="F199" s="8017"/>
      <c r="G199" s="8017"/>
      <c r="H199" s="8017"/>
      <c r="I199" s="8017"/>
      <c r="J199" s="8017"/>
      <c r="K199" s="3356">
        <v>1</v>
      </c>
      <c r="L199" s="3366" t="s">
        <v>5054</v>
      </c>
      <c r="M199" s="3319"/>
      <c r="N199" s="3319"/>
      <c r="O199" s="3320"/>
    </row>
    <row r="200" spans="1:15" ht="16.5" customHeight="1">
      <c r="A200" s="3278" t="s">
        <v>4894</v>
      </c>
      <c r="B200" s="8015"/>
      <c r="C200" s="8018" t="s">
        <v>4871</v>
      </c>
      <c r="D200" s="8018"/>
      <c r="E200" s="8018"/>
      <c r="F200" s="8018"/>
      <c r="G200" s="8018"/>
      <c r="H200" s="8018"/>
      <c r="I200" s="8018"/>
      <c r="J200" s="8018"/>
      <c r="K200" s="3354">
        <v>2</v>
      </c>
      <c r="L200" s="8019" t="s">
        <v>5055</v>
      </c>
      <c r="M200" s="8019"/>
      <c r="N200" s="8019"/>
      <c r="O200" s="8020"/>
    </row>
    <row r="201" spans="1:15" ht="16.5" customHeight="1">
      <c r="A201" s="3278" t="s">
        <v>4894</v>
      </c>
      <c r="B201" s="8015"/>
      <c r="C201" s="3324" t="s">
        <v>2080</v>
      </c>
      <c r="D201" s="3325" t="s">
        <v>360</v>
      </c>
      <c r="E201" s="3325" t="s">
        <v>4278</v>
      </c>
      <c r="F201" s="3325" t="s">
        <v>2078</v>
      </c>
      <c r="G201" s="3325" t="s">
        <v>434</v>
      </c>
      <c r="H201" s="3325" t="s">
        <v>264</v>
      </c>
      <c r="I201" s="3202" t="s">
        <v>320</v>
      </c>
      <c r="J201" s="3357"/>
      <c r="K201" s="3354">
        <v>3</v>
      </c>
      <c r="L201" s="8019" t="s">
        <v>5056</v>
      </c>
      <c r="M201" s="8019"/>
      <c r="N201" s="8019"/>
      <c r="O201" s="8020"/>
    </row>
    <row r="202" spans="1:15" ht="16.5" customHeight="1">
      <c r="A202" s="3278" t="s">
        <v>4894</v>
      </c>
      <c r="B202" s="8015"/>
      <c r="C202" s="3327" t="s">
        <v>4929</v>
      </c>
      <c r="D202" s="3327" t="s">
        <v>4929</v>
      </c>
      <c r="E202" s="3327" t="s">
        <v>4929</v>
      </c>
      <c r="F202" s="3327" t="s">
        <v>4929</v>
      </c>
      <c r="G202" s="3327" t="s">
        <v>4929</v>
      </c>
      <c r="H202" s="3327"/>
      <c r="I202" s="3327"/>
      <c r="J202" s="3357"/>
      <c r="K202" s="3354">
        <v>4</v>
      </c>
      <c r="L202" s="8019" t="s">
        <v>5057</v>
      </c>
      <c r="M202" s="8019"/>
      <c r="N202" s="8019"/>
      <c r="O202" s="8020"/>
    </row>
    <row r="203" spans="1:15" ht="16.5" customHeight="1">
      <c r="A203" s="3278" t="s">
        <v>4894</v>
      </c>
      <c r="B203" s="8015"/>
      <c r="C203" s="8021" t="s">
        <v>5000</v>
      </c>
      <c r="D203" s="8021"/>
      <c r="E203" s="8021"/>
      <c r="F203" s="8021"/>
      <c r="G203" s="8021"/>
      <c r="H203" s="8021"/>
      <c r="I203" s="8021"/>
      <c r="J203" s="8021"/>
      <c r="K203" s="3354">
        <v>5</v>
      </c>
      <c r="L203" s="8019" t="s">
        <v>5058</v>
      </c>
      <c r="M203" s="8019"/>
      <c r="N203" s="8019"/>
      <c r="O203" s="8020"/>
    </row>
    <row r="204" spans="1:15" ht="16.5" customHeight="1">
      <c r="A204" s="3278" t="s">
        <v>4894</v>
      </c>
      <c r="B204" s="8015"/>
      <c r="C204" s="8018" t="s">
        <v>4871</v>
      </c>
      <c r="D204" s="8018"/>
      <c r="E204" s="8018"/>
      <c r="F204" s="8018"/>
      <c r="G204" s="8018"/>
      <c r="H204" s="8018"/>
      <c r="I204" s="8018"/>
      <c r="J204" s="8018"/>
      <c r="K204" s="3354">
        <v>6</v>
      </c>
      <c r="L204" s="8019" t="s">
        <v>5059</v>
      </c>
      <c r="M204" s="8019"/>
      <c r="N204" s="8019"/>
      <c r="O204" s="8020"/>
    </row>
    <row r="205" spans="1:15" ht="16.5" customHeight="1">
      <c r="A205" s="3278" t="s">
        <v>4894</v>
      </c>
      <c r="B205" s="8015"/>
      <c r="C205" s="3324" t="s">
        <v>2080</v>
      </c>
      <c r="D205" s="3325" t="s">
        <v>360</v>
      </c>
      <c r="E205" s="3325" t="s">
        <v>4278</v>
      </c>
      <c r="F205" s="3325" t="s">
        <v>2078</v>
      </c>
      <c r="G205" s="3325" t="s">
        <v>434</v>
      </c>
      <c r="H205" s="3325" t="s">
        <v>264</v>
      </c>
      <c r="I205" s="3202" t="s">
        <v>320</v>
      </c>
      <c r="J205" s="3357"/>
      <c r="K205" s="3359" t="s">
        <v>5003</v>
      </c>
      <c r="L205" s="3322"/>
      <c r="M205" s="3322"/>
      <c r="N205" s="3322"/>
      <c r="O205" s="3323"/>
    </row>
    <row r="206" spans="1:15" ht="16.5" customHeight="1">
      <c r="A206" s="3278" t="s">
        <v>4894</v>
      </c>
      <c r="B206" s="8015"/>
      <c r="C206" s="3327"/>
      <c r="D206" s="3327"/>
      <c r="E206" s="3327"/>
      <c r="F206" s="3327"/>
      <c r="G206" s="3327"/>
      <c r="H206" s="3327"/>
      <c r="I206" s="3327"/>
      <c r="J206" s="3358"/>
      <c r="K206" s="3361" t="s">
        <v>5060</v>
      </c>
      <c r="L206" s="3322"/>
      <c r="M206" s="3322"/>
      <c r="N206" s="3322"/>
      <c r="O206" s="3323"/>
    </row>
    <row r="207" spans="1:15" ht="16.5" customHeight="1">
      <c r="A207" s="3278" t="s">
        <v>4894</v>
      </c>
      <c r="B207" s="8015"/>
      <c r="C207" s="3331" t="s">
        <v>4893</v>
      </c>
      <c r="D207" s="3332"/>
      <c r="E207" s="3332"/>
      <c r="F207" s="3332"/>
      <c r="G207" s="3332"/>
      <c r="H207" s="3332"/>
      <c r="I207" s="3332"/>
      <c r="J207" s="3326"/>
      <c r="K207" s="3333" t="s">
        <v>5004</v>
      </c>
      <c r="L207" s="8012" t="s">
        <v>5061</v>
      </c>
      <c r="M207" s="8012"/>
      <c r="N207" s="8012"/>
      <c r="O207" s="8013"/>
    </row>
    <row r="208" spans="1:15" ht="16.5" customHeight="1">
      <c r="A208" s="3278" t="s">
        <v>4894</v>
      </c>
      <c r="B208" s="8015"/>
      <c r="C208" s="3334"/>
      <c r="D208" s="3196"/>
      <c r="E208" s="3335"/>
      <c r="F208" s="3351"/>
      <c r="G208" s="3351"/>
      <c r="H208" s="3351"/>
      <c r="I208" s="3351"/>
      <c r="J208" s="3336"/>
      <c r="K208" s="3355"/>
      <c r="L208" s="3322"/>
      <c r="M208" s="3322"/>
      <c r="N208" s="3322"/>
      <c r="O208" s="3323"/>
    </row>
    <row r="209" spans="1:15" ht="16.5" customHeight="1">
      <c r="A209" s="3278" t="s">
        <v>4894</v>
      </c>
      <c r="B209" s="8015"/>
      <c r="C209" s="3341"/>
      <c r="D209" s="3341"/>
      <c r="E209" s="3341"/>
      <c r="F209" s="3341"/>
      <c r="G209" s="3341"/>
      <c r="H209" s="3341"/>
      <c r="I209" s="3341"/>
      <c r="J209" s="3341"/>
      <c r="K209" s="3355"/>
      <c r="L209" s="3322"/>
      <c r="M209" s="3322"/>
      <c r="N209" s="3322"/>
      <c r="O209" s="3323"/>
    </row>
    <row r="210" spans="1:15" ht="16.5" customHeight="1">
      <c r="A210" s="3278" t="s">
        <v>4894</v>
      </c>
      <c r="B210" s="8016"/>
      <c r="C210" s="3342" t="s">
        <v>5007</v>
      </c>
      <c r="D210" s="3343"/>
      <c r="E210" s="3343"/>
      <c r="F210" s="3343"/>
      <c r="G210" s="3343"/>
      <c r="H210" s="3343"/>
      <c r="I210" s="3343"/>
      <c r="J210" s="3343"/>
      <c r="K210" s="3344"/>
      <c r="L210" s="3345"/>
      <c r="M210" s="3345"/>
      <c r="N210" s="3345"/>
      <c r="O210" s="3346"/>
    </row>
    <row r="211" spans="1:15" ht="16.5" customHeight="1">
      <c r="A211" s="3278">
        <v>0</v>
      </c>
    </row>
    <row r="212" spans="1:15" ht="16.5" customHeight="1">
      <c r="A212" s="3280">
        <f>ROW()</f>
        <v>212</v>
      </c>
      <c r="B212" s="3227"/>
      <c r="C212" s="3228"/>
      <c r="D212" s="3229"/>
      <c r="E212" s="3229"/>
      <c r="F212" s="3229"/>
      <c r="G212" s="3229"/>
      <c r="H212" s="3230"/>
      <c r="I212" s="3231"/>
      <c r="J212" s="3231"/>
      <c r="K212" s="3232" t="s">
        <v>4993</v>
      </c>
      <c r="L212" s="3233"/>
      <c r="M212" s="3234"/>
      <c r="N212" s="3234"/>
      <c r="O212" s="3235" t="str">
        <f>B213</f>
        <v>HOTTES - (grilles de hotte)</v>
      </c>
    </row>
    <row r="213" spans="1:15" ht="16.5" customHeight="1">
      <c r="A213" s="3278" t="s">
        <v>4966</v>
      </c>
      <c r="B213" s="8014" t="s">
        <v>4966</v>
      </c>
      <c r="C213" s="8017" t="s">
        <v>4994</v>
      </c>
      <c r="D213" s="8017"/>
      <c r="E213" s="8017"/>
      <c r="F213" s="8017"/>
      <c r="G213" s="8017"/>
      <c r="H213" s="8017"/>
      <c r="I213" s="8017"/>
      <c r="J213" s="8017"/>
      <c r="K213" s="3356">
        <v>1</v>
      </c>
      <c r="L213" s="3366" t="s">
        <v>5062</v>
      </c>
      <c r="M213" s="3319"/>
      <c r="N213" s="3319"/>
      <c r="O213" s="3320"/>
    </row>
    <row r="214" spans="1:15" ht="16.5" customHeight="1">
      <c r="A214" s="3278" t="s">
        <v>4966</v>
      </c>
      <c r="B214" s="8015"/>
      <c r="C214" s="8018" t="s">
        <v>4871</v>
      </c>
      <c r="D214" s="8018"/>
      <c r="E214" s="8018"/>
      <c r="F214" s="8018"/>
      <c r="G214" s="8018"/>
      <c r="H214" s="8018"/>
      <c r="I214" s="8018"/>
      <c r="J214" s="8018"/>
      <c r="K214" s="3354">
        <v>2</v>
      </c>
      <c r="L214" s="8019" t="s">
        <v>5063</v>
      </c>
      <c r="M214" s="8019"/>
      <c r="N214" s="8019"/>
      <c r="O214" s="8020"/>
    </row>
    <row r="215" spans="1:15" ht="16.5" customHeight="1">
      <c r="A215" s="3278" t="s">
        <v>4966</v>
      </c>
      <c r="B215" s="8015"/>
      <c r="C215" s="3324" t="s">
        <v>2080</v>
      </c>
      <c r="D215" s="3325" t="s">
        <v>360</v>
      </c>
      <c r="E215" s="3325" t="s">
        <v>4278</v>
      </c>
      <c r="F215" s="3325" t="s">
        <v>2078</v>
      </c>
      <c r="G215" s="3325" t="s">
        <v>434</v>
      </c>
      <c r="H215" s="3325" t="s">
        <v>264</v>
      </c>
      <c r="I215" s="3202" t="s">
        <v>320</v>
      </c>
      <c r="J215" s="3357"/>
      <c r="K215" s="3354">
        <v>3</v>
      </c>
      <c r="L215" s="8019" t="s">
        <v>5064</v>
      </c>
      <c r="M215" s="8019"/>
      <c r="N215" s="8019"/>
      <c r="O215" s="8020"/>
    </row>
    <row r="216" spans="1:15" ht="16.5" customHeight="1">
      <c r="A216" s="3278" t="s">
        <v>4966</v>
      </c>
      <c r="B216" s="8015"/>
      <c r="C216" s="3327"/>
      <c r="D216" s="3327"/>
      <c r="E216" s="3327"/>
      <c r="F216" s="3327"/>
      <c r="G216" s="3327" t="s">
        <v>360</v>
      </c>
      <c r="H216" s="3327"/>
      <c r="I216" s="3327"/>
      <c r="J216" s="3357"/>
      <c r="K216" s="3354"/>
      <c r="L216" s="3322" t="s">
        <v>5065</v>
      </c>
      <c r="M216" s="3322"/>
      <c r="N216" s="3322"/>
      <c r="O216" s="3323"/>
    </row>
    <row r="217" spans="1:15" ht="16.5" customHeight="1">
      <c r="A217" s="3278" t="s">
        <v>4966</v>
      </c>
      <c r="B217" s="8015"/>
      <c r="C217" s="8021" t="s">
        <v>5000</v>
      </c>
      <c r="D217" s="8021"/>
      <c r="E217" s="8021"/>
      <c r="F217" s="8021"/>
      <c r="G217" s="8021"/>
      <c r="H217" s="8021"/>
      <c r="I217" s="8021"/>
      <c r="J217" s="8021"/>
      <c r="K217" s="3354">
        <v>4</v>
      </c>
      <c r="L217" s="8019" t="s">
        <v>5066</v>
      </c>
      <c r="M217" s="8019"/>
      <c r="N217" s="8019"/>
      <c r="O217" s="8020"/>
    </row>
    <row r="218" spans="1:15" ht="16.5" customHeight="1">
      <c r="A218" s="3278" t="s">
        <v>4966</v>
      </c>
      <c r="B218" s="8015"/>
      <c r="C218" s="8018" t="s">
        <v>4871</v>
      </c>
      <c r="D218" s="8018"/>
      <c r="E218" s="8018"/>
      <c r="F218" s="8018"/>
      <c r="G218" s="8018"/>
      <c r="H218" s="8018"/>
      <c r="I218" s="8018"/>
      <c r="J218" s="8018"/>
      <c r="K218" s="3354">
        <v>5</v>
      </c>
      <c r="L218" s="8019" t="s">
        <v>5067</v>
      </c>
      <c r="M218" s="8019"/>
      <c r="N218" s="8019"/>
      <c r="O218" s="8020"/>
    </row>
    <row r="219" spans="1:15" ht="16.5" customHeight="1">
      <c r="A219" s="3278" t="s">
        <v>4966</v>
      </c>
      <c r="B219" s="8015"/>
      <c r="C219" s="3324" t="s">
        <v>2080</v>
      </c>
      <c r="D219" s="3325" t="s">
        <v>360</v>
      </c>
      <c r="E219" s="3325" t="s">
        <v>4278</v>
      </c>
      <c r="F219" s="3325" t="s">
        <v>2078</v>
      </c>
      <c r="G219" s="3325" t="s">
        <v>434</v>
      </c>
      <c r="H219" s="3325" t="s">
        <v>264</v>
      </c>
      <c r="I219" s="3202" t="s">
        <v>320</v>
      </c>
      <c r="J219" s="3357"/>
      <c r="K219" s="3354">
        <v>6</v>
      </c>
      <c r="L219" s="8019" t="s">
        <v>5068</v>
      </c>
      <c r="M219" s="8019"/>
      <c r="N219" s="8019"/>
      <c r="O219" s="8020"/>
    </row>
    <row r="220" spans="1:15" ht="16.5" customHeight="1">
      <c r="A220" s="3278" t="s">
        <v>4966</v>
      </c>
      <c r="B220" s="8015"/>
      <c r="C220" s="3327"/>
      <c r="D220" s="3327"/>
      <c r="E220" s="3327"/>
      <c r="F220" s="3327"/>
      <c r="G220" s="3327"/>
      <c r="H220" s="3327"/>
      <c r="I220" s="3327"/>
      <c r="J220" s="3358"/>
      <c r="K220" s="3359" t="s">
        <v>5003</v>
      </c>
      <c r="L220" s="3322"/>
      <c r="M220" s="3322"/>
      <c r="N220" s="3322"/>
      <c r="O220" s="3323"/>
    </row>
    <row r="221" spans="1:15" ht="16.5" customHeight="1">
      <c r="A221" s="3278" t="s">
        <v>4966</v>
      </c>
      <c r="B221" s="8015"/>
      <c r="C221" s="3331" t="s">
        <v>4893</v>
      </c>
      <c r="D221" s="3332"/>
      <c r="E221" s="3332"/>
      <c r="F221" s="3332"/>
      <c r="G221" s="3332"/>
      <c r="H221" s="3332"/>
      <c r="I221" s="3332"/>
      <c r="J221" s="3326"/>
      <c r="K221" s="3361" t="s">
        <v>5069</v>
      </c>
      <c r="L221" s="3322"/>
      <c r="M221" s="3322"/>
      <c r="N221" s="3322"/>
      <c r="O221" s="3323"/>
    </row>
    <row r="222" spans="1:15" ht="16.5" customHeight="1">
      <c r="A222" s="3278" t="s">
        <v>4966</v>
      </c>
      <c r="B222" s="8015"/>
      <c r="C222" s="3334"/>
      <c r="D222" s="3196"/>
      <c r="E222" s="3335"/>
      <c r="F222" s="3351"/>
      <c r="G222" s="3351"/>
      <c r="H222" s="3351"/>
      <c r="I222" s="3351"/>
      <c r="J222" s="3336"/>
      <c r="K222" s="3354"/>
      <c r="L222" s="3322"/>
      <c r="M222" s="3322"/>
      <c r="N222" s="3322"/>
      <c r="O222" s="3323"/>
    </row>
    <row r="223" spans="1:15" ht="16.5" customHeight="1">
      <c r="A223" s="3278" t="s">
        <v>4966</v>
      </c>
      <c r="B223" s="8015"/>
      <c r="C223" s="3341"/>
      <c r="D223" s="3341"/>
      <c r="E223" s="3341"/>
      <c r="F223" s="3341"/>
      <c r="G223" s="3341"/>
      <c r="H223" s="3341"/>
      <c r="I223" s="3341"/>
      <c r="J223" s="3341"/>
      <c r="K223" s="3355"/>
      <c r="L223" s="3322"/>
      <c r="M223" s="3322"/>
      <c r="N223" s="3322"/>
      <c r="O223" s="3323"/>
    </row>
    <row r="224" spans="1:15" ht="16.5" customHeight="1">
      <c r="A224" s="3278" t="s">
        <v>4966</v>
      </c>
      <c r="B224" s="8016"/>
      <c r="C224" s="3342" t="s">
        <v>5007</v>
      </c>
      <c r="D224" s="3343"/>
      <c r="E224" s="3343"/>
      <c r="F224" s="3343"/>
      <c r="G224" s="3343"/>
      <c r="H224" s="3343"/>
      <c r="I224" s="3343"/>
      <c r="J224" s="3343"/>
      <c r="K224" s="3344"/>
      <c r="L224" s="3345"/>
      <c r="M224" s="3345"/>
      <c r="N224" s="3345"/>
      <c r="O224" s="3346"/>
    </row>
    <row r="225" spans="1:15" ht="16.5" customHeight="1">
      <c r="A225" s="3278">
        <v>0</v>
      </c>
    </row>
    <row r="226" spans="1:15" ht="16.5" customHeight="1">
      <c r="A226" s="3280">
        <f>ROW()</f>
        <v>226</v>
      </c>
      <c r="B226" s="3227"/>
      <c r="C226" s="3228"/>
      <c r="D226" s="3229"/>
      <c r="E226" s="3229"/>
      <c r="F226" s="3229"/>
      <c r="G226" s="3229"/>
      <c r="H226" s="3230"/>
      <c r="I226" s="3231"/>
      <c r="J226" s="3231"/>
      <c r="K226" s="3232" t="s">
        <v>4993</v>
      </c>
      <c r="L226" s="3233"/>
      <c r="M226" s="3234"/>
      <c r="N226" s="3234"/>
      <c r="O226" s="3235" t="str">
        <f>B227</f>
        <v>Poste d'hygiène des mains</v>
      </c>
    </row>
    <row r="227" spans="1:15" ht="16.5" customHeight="1">
      <c r="A227" s="3278" t="s">
        <v>4971</v>
      </c>
      <c r="B227" s="8014" t="s">
        <v>4971</v>
      </c>
      <c r="C227" s="8017" t="s">
        <v>4994</v>
      </c>
      <c r="D227" s="8017"/>
      <c r="E227" s="8017"/>
      <c r="F227" s="8017"/>
      <c r="G227" s="8017"/>
      <c r="H227" s="8017"/>
      <c r="I227" s="8017"/>
      <c r="J227" s="8017"/>
      <c r="K227" s="3356">
        <v>1</v>
      </c>
      <c r="L227" s="3366" t="s">
        <v>5070</v>
      </c>
      <c r="M227" s="3319"/>
      <c r="N227" s="3319"/>
      <c r="O227" s="3320"/>
    </row>
    <row r="228" spans="1:15" ht="16.5" customHeight="1">
      <c r="A228" s="3278" t="s">
        <v>4971</v>
      </c>
      <c r="B228" s="8015"/>
      <c r="C228" s="8018" t="s">
        <v>4871</v>
      </c>
      <c r="D228" s="8018"/>
      <c r="E228" s="8018"/>
      <c r="F228" s="8018"/>
      <c r="G228" s="8018"/>
      <c r="H228" s="8018"/>
      <c r="I228" s="8018"/>
      <c r="J228" s="8018"/>
      <c r="K228" s="3354">
        <v>2</v>
      </c>
      <c r="L228" s="8019" t="s">
        <v>4996</v>
      </c>
      <c r="M228" s="8019"/>
      <c r="N228" s="8019"/>
      <c r="O228" s="8020"/>
    </row>
    <row r="229" spans="1:15" ht="16.5" customHeight="1">
      <c r="A229" s="3278" t="s">
        <v>4971</v>
      </c>
      <c r="B229" s="8015"/>
      <c r="C229" s="3324" t="s">
        <v>2080</v>
      </c>
      <c r="D229" s="3325" t="s">
        <v>360</v>
      </c>
      <c r="E229" s="3325" t="s">
        <v>4278</v>
      </c>
      <c r="F229" s="3325" t="s">
        <v>2078</v>
      </c>
      <c r="G229" s="3325" t="s">
        <v>434</v>
      </c>
      <c r="H229" s="3325" t="s">
        <v>264</v>
      </c>
      <c r="I229" s="3202" t="s">
        <v>320</v>
      </c>
      <c r="J229" s="3357"/>
      <c r="K229" s="3354">
        <v>3</v>
      </c>
      <c r="L229" s="8019" t="s">
        <v>5071</v>
      </c>
      <c r="M229" s="8019"/>
      <c r="N229" s="8019"/>
      <c r="O229" s="8020"/>
    </row>
    <row r="230" spans="1:15" ht="16.5" customHeight="1">
      <c r="A230" s="3278" t="s">
        <v>4971</v>
      </c>
      <c r="B230" s="8015"/>
      <c r="C230" s="3327" t="s">
        <v>4929</v>
      </c>
      <c r="D230" s="3327" t="s">
        <v>4929</v>
      </c>
      <c r="E230" s="3327" t="s">
        <v>4929</v>
      </c>
      <c r="F230" s="3327" t="s">
        <v>4929</v>
      </c>
      <c r="G230" s="3327" t="s">
        <v>4929</v>
      </c>
      <c r="H230" s="3327" t="s">
        <v>4929</v>
      </c>
      <c r="I230" s="3327" t="s">
        <v>4929</v>
      </c>
      <c r="J230" s="3357"/>
      <c r="K230" s="3354">
        <v>4</v>
      </c>
      <c r="L230" s="8019" t="s">
        <v>5072</v>
      </c>
      <c r="M230" s="8019"/>
      <c r="N230" s="8019"/>
      <c r="O230" s="8020"/>
    </row>
    <row r="231" spans="1:15" ht="16.5" customHeight="1">
      <c r="A231" s="3278" t="s">
        <v>4971</v>
      </c>
      <c r="B231" s="8015"/>
      <c r="C231" s="8021" t="s">
        <v>5000</v>
      </c>
      <c r="D231" s="8021"/>
      <c r="E231" s="8021"/>
      <c r="F231" s="8021"/>
      <c r="G231" s="8021"/>
      <c r="H231" s="8021"/>
      <c r="I231" s="8021"/>
      <c r="J231" s="8021"/>
      <c r="K231" s="3354">
        <v>5</v>
      </c>
      <c r="L231" s="8019" t="s">
        <v>5073</v>
      </c>
      <c r="M231" s="8019"/>
      <c r="N231" s="8019"/>
      <c r="O231" s="8020"/>
    </row>
    <row r="232" spans="1:15" ht="16.5" customHeight="1">
      <c r="A232" s="3278" t="s">
        <v>4971</v>
      </c>
      <c r="B232" s="8015"/>
      <c r="C232" s="8018" t="s">
        <v>4871</v>
      </c>
      <c r="D232" s="8018"/>
      <c r="E232" s="8018"/>
      <c r="F232" s="8018"/>
      <c r="G232" s="8018"/>
      <c r="H232" s="8018"/>
      <c r="I232" s="8018"/>
      <c r="J232" s="8018"/>
      <c r="K232" s="3354">
        <v>6</v>
      </c>
      <c r="L232" s="8019" t="s">
        <v>5002</v>
      </c>
      <c r="M232" s="8019"/>
      <c r="N232" s="8019"/>
      <c r="O232" s="8020"/>
    </row>
    <row r="233" spans="1:15" ht="16.5" customHeight="1">
      <c r="A233" s="3278" t="s">
        <v>4971</v>
      </c>
      <c r="B233" s="8015"/>
      <c r="C233" s="3324" t="s">
        <v>2080</v>
      </c>
      <c r="D233" s="3325" t="s">
        <v>360</v>
      </c>
      <c r="E233" s="3325" t="s">
        <v>4278</v>
      </c>
      <c r="F233" s="3325" t="s">
        <v>2078</v>
      </c>
      <c r="G233" s="3325" t="s">
        <v>434</v>
      </c>
      <c r="H233" s="3325" t="s">
        <v>264</v>
      </c>
      <c r="I233" s="3202" t="s">
        <v>320</v>
      </c>
      <c r="J233" s="3357"/>
      <c r="K233" s="3354">
        <v>7</v>
      </c>
      <c r="L233" s="8019" t="s">
        <v>5074</v>
      </c>
      <c r="M233" s="8019"/>
      <c r="N233" s="8019"/>
      <c r="O233" s="8020"/>
    </row>
    <row r="234" spans="1:15" ht="16.5" customHeight="1">
      <c r="A234" s="3278" t="s">
        <v>4971</v>
      </c>
      <c r="B234" s="8015"/>
      <c r="C234" s="3327"/>
      <c r="D234" s="3327"/>
      <c r="E234" s="3327"/>
      <c r="F234" s="3327"/>
      <c r="G234" s="3327"/>
      <c r="H234" s="3327"/>
      <c r="I234" s="3327"/>
      <c r="J234" s="3358"/>
      <c r="K234" s="3359" t="s">
        <v>5003</v>
      </c>
      <c r="L234" s="3349"/>
      <c r="M234" s="3349"/>
      <c r="N234" s="3349"/>
      <c r="O234" s="3330"/>
    </row>
    <row r="235" spans="1:15" ht="16.5" customHeight="1">
      <c r="A235" s="3278" t="s">
        <v>4971</v>
      </c>
      <c r="B235" s="8015"/>
      <c r="C235" s="3331" t="s">
        <v>4893</v>
      </c>
      <c r="D235" s="3332"/>
      <c r="E235" s="3332"/>
      <c r="F235" s="3332"/>
      <c r="G235" s="3332"/>
      <c r="H235" s="3332"/>
      <c r="I235" s="3332"/>
      <c r="J235" s="3326"/>
      <c r="K235" s="3365" t="s">
        <v>5004</v>
      </c>
      <c r="L235" s="3347" t="s">
        <v>5075</v>
      </c>
      <c r="M235" s="3349"/>
      <c r="N235" s="3349"/>
      <c r="O235" s="3330"/>
    </row>
    <row r="236" spans="1:15" ht="16.5" customHeight="1">
      <c r="A236" s="3278" t="s">
        <v>4971</v>
      </c>
      <c r="B236" s="8015"/>
      <c r="C236" s="3334"/>
      <c r="D236" s="3196"/>
      <c r="E236" s="3335"/>
      <c r="F236" s="3351"/>
      <c r="G236" s="3351"/>
      <c r="H236" s="3351"/>
      <c r="I236" s="3351"/>
      <c r="J236" s="3336"/>
      <c r="K236" s="3367"/>
      <c r="L236" s="3368" t="s">
        <v>5076</v>
      </c>
      <c r="M236" s="3349"/>
      <c r="N236" s="3349"/>
      <c r="O236" s="3330"/>
    </row>
    <row r="237" spans="1:15" ht="16.5" customHeight="1">
      <c r="A237" s="3278" t="s">
        <v>4971</v>
      </c>
      <c r="B237" s="8015"/>
      <c r="C237" s="3340"/>
      <c r="D237" s="3351"/>
      <c r="E237" s="3351"/>
      <c r="F237" s="3351"/>
      <c r="G237" s="3351"/>
      <c r="H237" s="3351"/>
      <c r="I237" s="3351"/>
      <c r="J237" s="3351"/>
      <c r="K237" s="3353"/>
      <c r="L237" s="3368" t="s">
        <v>5077</v>
      </c>
      <c r="M237" s="3338"/>
      <c r="N237" s="3338"/>
      <c r="O237" s="3339"/>
    </row>
    <row r="238" spans="1:15" ht="16.5" customHeight="1">
      <c r="A238" s="3278" t="s">
        <v>4971</v>
      </c>
      <c r="B238" s="8015"/>
      <c r="C238" s="3340"/>
      <c r="D238" s="3351"/>
      <c r="E238" s="3351"/>
      <c r="F238" s="3351"/>
      <c r="G238" s="3351"/>
      <c r="H238" s="3351"/>
      <c r="I238" s="3351"/>
      <c r="J238" s="3351"/>
      <c r="K238" s="3353"/>
      <c r="L238" s="3368" t="s">
        <v>5078</v>
      </c>
      <c r="M238" s="3349"/>
      <c r="N238" s="3349"/>
      <c r="O238" s="3330"/>
    </row>
    <row r="239" spans="1:15" ht="16.5" customHeight="1">
      <c r="A239" s="3278" t="s">
        <v>4971</v>
      </c>
      <c r="B239" s="8015"/>
      <c r="C239" s="3340"/>
      <c r="D239" s="3351"/>
      <c r="E239" s="3351"/>
      <c r="F239" s="3351"/>
      <c r="G239" s="3351"/>
      <c r="H239" s="3351"/>
      <c r="I239" s="3351"/>
      <c r="J239" s="3351"/>
      <c r="K239" s="3353"/>
      <c r="L239" s="3368" t="s">
        <v>5079</v>
      </c>
      <c r="M239" s="3349"/>
      <c r="N239" s="3349"/>
      <c r="O239" s="3330"/>
    </row>
    <row r="240" spans="1:15" ht="16.5" customHeight="1">
      <c r="A240" s="3278" t="s">
        <v>4971</v>
      </c>
      <c r="B240" s="8015"/>
      <c r="C240" s="3340"/>
      <c r="D240" s="3351"/>
      <c r="E240" s="3351"/>
      <c r="F240" s="3351"/>
      <c r="G240" s="3351"/>
      <c r="H240" s="3351"/>
      <c r="I240" s="3351"/>
      <c r="J240" s="3351"/>
      <c r="K240" s="3353"/>
      <c r="L240" s="3368" t="s">
        <v>5080</v>
      </c>
      <c r="M240" s="3349"/>
      <c r="N240" s="3349"/>
      <c r="O240" s="3330"/>
    </row>
    <row r="241" spans="1:34" ht="16.5" customHeight="1">
      <c r="A241" s="3278" t="s">
        <v>4971</v>
      </c>
      <c r="B241" s="8015"/>
      <c r="C241" s="3340"/>
      <c r="D241" s="3351"/>
      <c r="E241" s="3351"/>
      <c r="F241" s="3351"/>
      <c r="G241" s="3351"/>
      <c r="H241" s="3351"/>
      <c r="I241" s="3351"/>
      <c r="J241" s="3351"/>
      <c r="K241" s="3361" t="s">
        <v>5081</v>
      </c>
      <c r="L241" s="3349"/>
      <c r="M241" s="3349"/>
      <c r="N241" s="3349"/>
      <c r="O241" s="3330"/>
    </row>
    <row r="242" spans="1:34" ht="16.5" customHeight="1">
      <c r="A242" s="3278" t="s">
        <v>4971</v>
      </c>
      <c r="B242" s="8016"/>
      <c r="C242" s="3342" t="s">
        <v>5007</v>
      </c>
      <c r="D242" s="3343"/>
      <c r="E242" s="3343"/>
      <c r="F242" s="3343"/>
      <c r="G242" s="3343"/>
      <c r="H242" s="3343"/>
      <c r="I242" s="3343"/>
      <c r="J242" s="3343"/>
      <c r="K242" s="3344"/>
      <c r="L242" s="3345"/>
      <c r="M242" s="3345"/>
      <c r="N242" s="3345"/>
      <c r="O242" s="3346"/>
    </row>
    <row r="243" spans="1:34" ht="16.5" customHeight="1">
      <c r="A243" s="3278">
        <v>0</v>
      </c>
    </row>
    <row r="244" spans="1:34" s="3199" customFormat="1" ht="17.100000000000001" customHeight="1">
      <c r="A244" s="3280">
        <f>ROW()</f>
        <v>244</v>
      </c>
      <c r="B244" s="3227"/>
      <c r="C244" s="3228"/>
      <c r="D244" s="3229"/>
      <c r="E244" s="3229"/>
      <c r="F244" s="3229"/>
      <c r="G244" s="3229"/>
      <c r="H244" s="3230"/>
      <c r="I244" s="3231"/>
      <c r="J244" s="3231"/>
      <c r="K244" s="3232" t="s">
        <v>4993</v>
      </c>
      <c r="L244" s="3233"/>
      <c r="M244" s="3234"/>
      <c r="N244" s="3234"/>
      <c r="O244" s="3235" t="str">
        <f>B245</f>
        <v>LAVETTES et tous accessoires de propreté</v>
      </c>
      <c r="Q244" s="3187"/>
      <c r="R244" s="3187"/>
      <c r="S244" s="3187"/>
      <c r="T244" s="3187"/>
      <c r="U244" s="3187"/>
      <c r="V244" s="3187"/>
      <c r="W244" s="3187"/>
      <c r="X244" s="3187"/>
      <c r="Y244" s="3187"/>
      <c r="Z244" s="3187"/>
      <c r="AA244" s="3187"/>
    </row>
    <row r="245" spans="1:34" s="3199" customFormat="1" ht="19.5" customHeight="1">
      <c r="A245" s="3278" t="s">
        <v>4974</v>
      </c>
      <c r="B245" s="8015" t="s">
        <v>4974</v>
      </c>
      <c r="C245" s="8017" t="s">
        <v>4994</v>
      </c>
      <c r="D245" s="8017"/>
      <c r="E245" s="8017"/>
      <c r="F245" s="8017"/>
      <c r="G245" s="8017"/>
      <c r="H245" s="8017"/>
      <c r="I245" s="8017"/>
      <c r="J245" s="8017"/>
      <c r="K245" s="3356">
        <v>1</v>
      </c>
      <c r="L245" s="3347" t="s">
        <v>4995</v>
      </c>
      <c r="M245" s="3322"/>
      <c r="N245" s="3322"/>
      <c r="O245" s="3320"/>
      <c r="P245" s="3187"/>
      <c r="Q245" s="3187"/>
      <c r="R245" s="3187"/>
      <c r="S245" s="3187"/>
      <c r="T245" s="3187"/>
      <c r="U245" s="3187"/>
      <c r="V245" s="3187"/>
      <c r="W245" s="3187"/>
      <c r="X245" s="3187"/>
      <c r="Y245" s="3187"/>
      <c r="Z245" s="3187"/>
      <c r="AA245" s="3187"/>
      <c r="AB245" s="3187"/>
      <c r="AC245" s="3187"/>
      <c r="AD245" s="3187"/>
      <c r="AE245" s="3187"/>
      <c r="AF245" s="3187"/>
      <c r="AG245" s="3187"/>
      <c r="AH245" s="3187"/>
    </row>
    <row r="246" spans="1:34" s="3199" customFormat="1" ht="19.5" customHeight="1">
      <c r="A246" s="3278" t="s">
        <v>4974</v>
      </c>
      <c r="B246" s="8015"/>
      <c r="C246" s="8018" t="s">
        <v>4871</v>
      </c>
      <c r="D246" s="8018"/>
      <c r="E246" s="8018"/>
      <c r="F246" s="8018"/>
      <c r="G246" s="8018"/>
      <c r="H246" s="8018"/>
      <c r="I246" s="8018"/>
      <c r="J246" s="8018"/>
      <c r="K246" s="3354">
        <v>2</v>
      </c>
      <c r="L246" s="8019" t="s">
        <v>4996</v>
      </c>
      <c r="M246" s="8019"/>
      <c r="N246" s="8019"/>
      <c r="O246" s="8020"/>
      <c r="P246" s="3187"/>
      <c r="Q246" s="3187"/>
      <c r="R246" s="3187"/>
      <c r="S246" s="3187"/>
      <c r="T246" s="3187"/>
      <c r="U246" s="3369"/>
      <c r="V246" s="3369"/>
      <c r="W246" s="3369"/>
      <c r="X246" s="3369"/>
      <c r="Y246" s="3369"/>
      <c r="Z246" s="3187"/>
      <c r="AA246" s="3187"/>
      <c r="AB246" s="3187"/>
      <c r="AC246" s="3187"/>
      <c r="AD246" s="3187"/>
      <c r="AE246" s="3187"/>
      <c r="AF246" s="3187"/>
      <c r="AG246" s="3187"/>
      <c r="AH246" s="3187"/>
    </row>
    <row r="247" spans="1:34" s="3199" customFormat="1" ht="19.5" customHeight="1">
      <c r="A247" s="3278" t="s">
        <v>4974</v>
      </c>
      <c r="B247" s="8015"/>
      <c r="C247" s="3324" t="s">
        <v>2080</v>
      </c>
      <c r="D247" s="3325" t="s">
        <v>360</v>
      </c>
      <c r="E247" s="3325" t="s">
        <v>4278</v>
      </c>
      <c r="F247" s="3325" t="s">
        <v>2078</v>
      </c>
      <c r="G247" s="3325" t="s">
        <v>434</v>
      </c>
      <c r="H247" s="3325" t="s">
        <v>264</v>
      </c>
      <c r="I247" s="3202" t="s">
        <v>320</v>
      </c>
      <c r="J247" s="3357"/>
      <c r="K247" s="3354">
        <v>3</v>
      </c>
      <c r="L247" s="8019" t="s">
        <v>5082</v>
      </c>
      <c r="M247" s="8019"/>
      <c r="N247" s="8019"/>
      <c r="O247" s="8020"/>
      <c r="P247" s="3187"/>
      <c r="Q247" s="3187"/>
      <c r="R247" s="3187"/>
      <c r="S247" s="3187"/>
      <c r="T247" s="3187"/>
      <c r="U247" s="3187"/>
      <c r="V247" s="3187"/>
      <c r="W247" s="3187"/>
      <c r="X247" s="3187"/>
      <c r="Y247" s="3187"/>
      <c r="Z247" s="3187"/>
      <c r="AA247" s="3187"/>
      <c r="AB247" s="3187"/>
      <c r="AC247" s="3187"/>
      <c r="AD247" s="3187"/>
      <c r="AE247" s="3187"/>
      <c r="AF247" s="3187"/>
      <c r="AG247" s="3187"/>
      <c r="AH247" s="3187"/>
    </row>
    <row r="248" spans="1:34" s="3199" customFormat="1" ht="19.5" customHeight="1">
      <c r="A248" s="3278" t="s">
        <v>4974</v>
      </c>
      <c r="B248" s="8015"/>
      <c r="C248" s="3327" t="s">
        <v>4929</v>
      </c>
      <c r="D248" s="3327" t="s">
        <v>4929</v>
      </c>
      <c r="E248" s="3327" t="s">
        <v>4929</v>
      </c>
      <c r="F248" s="3327" t="s">
        <v>4929</v>
      </c>
      <c r="G248" s="3327"/>
      <c r="H248" s="3327"/>
      <c r="I248" s="3327"/>
      <c r="J248" s="3357"/>
      <c r="K248" s="3354">
        <v>4</v>
      </c>
      <c r="L248" s="8019" t="s">
        <v>5083</v>
      </c>
      <c r="M248" s="8019"/>
      <c r="N248" s="8019"/>
      <c r="O248" s="8020"/>
      <c r="P248" s="3187"/>
      <c r="Q248" s="3187"/>
      <c r="R248" s="3187"/>
      <c r="S248" s="3187"/>
      <c r="T248" s="3187"/>
      <c r="U248" s="3187"/>
      <c r="V248" s="3187"/>
      <c r="W248" s="3187"/>
      <c r="X248" s="3187"/>
      <c r="Y248" s="3187"/>
      <c r="Z248" s="3187"/>
      <c r="AA248" s="3187"/>
      <c r="AB248" s="3187"/>
      <c r="AC248" s="3187"/>
      <c r="AD248" s="3187"/>
      <c r="AE248" s="3187"/>
      <c r="AF248" s="3187"/>
      <c r="AG248" s="3187"/>
      <c r="AH248" s="3187"/>
    </row>
    <row r="249" spans="1:34" s="3199" customFormat="1" ht="19.5" customHeight="1">
      <c r="A249" s="3278" t="s">
        <v>4974</v>
      </c>
      <c r="B249" s="8015"/>
      <c r="C249" s="8021" t="s">
        <v>5000</v>
      </c>
      <c r="D249" s="8021"/>
      <c r="E249" s="8021"/>
      <c r="F249" s="8021"/>
      <c r="G249" s="8021"/>
      <c r="H249" s="8021"/>
      <c r="I249" s="8021"/>
      <c r="J249" s="8021"/>
      <c r="K249" s="3354">
        <v>5</v>
      </c>
      <c r="L249" s="8019" t="s">
        <v>5084</v>
      </c>
      <c r="M249" s="8019"/>
      <c r="N249" s="8019"/>
      <c r="O249" s="8020"/>
      <c r="P249" s="3187"/>
      <c r="Q249" s="3187"/>
      <c r="R249" s="3187"/>
      <c r="S249" s="3187"/>
      <c r="T249" s="3187"/>
      <c r="U249" s="3187"/>
      <c r="V249" s="3187"/>
      <c r="W249" s="3187"/>
      <c r="X249" s="3187"/>
      <c r="Y249" s="3187"/>
      <c r="Z249" s="3187"/>
      <c r="AA249" s="3187"/>
      <c r="AB249" s="3187"/>
      <c r="AC249" s="3187"/>
      <c r="AD249" s="3187"/>
      <c r="AE249" s="3187"/>
      <c r="AF249" s="3187"/>
      <c r="AG249" s="3187"/>
      <c r="AH249" s="3187"/>
    </row>
    <row r="250" spans="1:34" s="3199" customFormat="1" ht="19.5" customHeight="1">
      <c r="A250" s="3278" t="s">
        <v>4974</v>
      </c>
      <c r="B250" s="8015"/>
      <c r="C250" s="8018" t="s">
        <v>4871</v>
      </c>
      <c r="D250" s="8018"/>
      <c r="E250" s="8018"/>
      <c r="F250" s="8018"/>
      <c r="G250" s="8018"/>
      <c r="H250" s="8018"/>
      <c r="I250" s="8018"/>
      <c r="J250" s="8018"/>
      <c r="K250" s="3354">
        <v>6</v>
      </c>
      <c r="L250" s="8019" t="s">
        <v>5085</v>
      </c>
      <c r="M250" s="8019"/>
      <c r="N250" s="8019"/>
      <c r="O250" s="8020"/>
      <c r="P250" s="3187"/>
      <c r="Q250" s="3187"/>
      <c r="R250" s="3187"/>
      <c r="S250" s="3187"/>
      <c r="T250" s="3187"/>
      <c r="U250" s="3187"/>
      <c r="V250" s="3187"/>
      <c r="W250" s="3187"/>
      <c r="X250" s="3187"/>
      <c r="Y250" s="3187"/>
      <c r="Z250" s="3187"/>
      <c r="AA250" s="3187"/>
      <c r="AB250" s="3187"/>
      <c r="AC250" s="3187"/>
      <c r="AD250" s="3187"/>
      <c r="AE250" s="3187"/>
      <c r="AF250" s="3187"/>
      <c r="AG250" s="3187"/>
      <c r="AH250" s="3187"/>
    </row>
    <row r="251" spans="1:34" s="3199" customFormat="1" ht="19.5" customHeight="1">
      <c r="A251" s="3278" t="s">
        <v>4974</v>
      </c>
      <c r="B251" s="8015"/>
      <c r="C251" s="3324" t="s">
        <v>2080</v>
      </c>
      <c r="D251" s="3325" t="s">
        <v>360</v>
      </c>
      <c r="E251" s="3325" t="s">
        <v>4278</v>
      </c>
      <c r="F251" s="3325" t="s">
        <v>2078</v>
      </c>
      <c r="G251" s="3325" t="s">
        <v>434</v>
      </c>
      <c r="H251" s="3325" t="s">
        <v>264</v>
      </c>
      <c r="I251" s="3202" t="s">
        <v>320</v>
      </c>
      <c r="J251" s="3357"/>
      <c r="K251" s="3354">
        <v>7</v>
      </c>
      <c r="L251" s="8019" t="s">
        <v>5086</v>
      </c>
      <c r="M251" s="8019"/>
      <c r="N251" s="8019"/>
      <c r="O251" s="8020"/>
      <c r="P251" s="3187"/>
      <c r="Q251" s="3187"/>
      <c r="R251" s="3187"/>
      <c r="S251" s="3187"/>
      <c r="T251" s="3187"/>
      <c r="U251" s="3187"/>
      <c r="V251" s="3187"/>
      <c r="W251" s="3187"/>
      <c r="X251" s="3187"/>
      <c r="Y251" s="3187"/>
      <c r="Z251" s="3187"/>
      <c r="AA251" s="3187"/>
      <c r="AB251" s="3187"/>
      <c r="AC251" s="3187"/>
      <c r="AD251" s="3187"/>
      <c r="AE251" s="3187"/>
      <c r="AF251" s="3187"/>
      <c r="AG251" s="3187"/>
      <c r="AH251" s="3187"/>
    </row>
    <row r="252" spans="1:34" s="3199" customFormat="1" ht="19.5" customHeight="1">
      <c r="A252" s="3278" t="s">
        <v>4974</v>
      </c>
      <c r="B252" s="8015"/>
      <c r="C252" s="3327"/>
      <c r="D252" s="3327"/>
      <c r="E252" s="3327"/>
      <c r="F252" s="3327"/>
      <c r="G252" s="3327" t="s">
        <v>4906</v>
      </c>
      <c r="H252" s="3327"/>
      <c r="I252" s="3327"/>
      <c r="J252" s="3358"/>
      <c r="K252" s="3354"/>
      <c r="L252" s="3322"/>
      <c r="M252" s="3322"/>
      <c r="N252" s="3322"/>
      <c r="O252" s="3323"/>
      <c r="P252" s="3187"/>
      <c r="Q252" s="3187"/>
      <c r="R252" s="3187"/>
      <c r="S252" s="3187"/>
      <c r="T252" s="3187"/>
      <c r="U252" s="3187"/>
      <c r="V252" s="3187"/>
      <c r="W252" s="3187"/>
      <c r="X252" s="3187"/>
      <c r="Y252" s="3187"/>
      <c r="Z252" s="3187"/>
      <c r="AA252" s="3187"/>
      <c r="AB252" s="3187"/>
      <c r="AC252" s="3187"/>
      <c r="AD252" s="3187"/>
      <c r="AE252" s="3187"/>
      <c r="AF252" s="3187"/>
      <c r="AG252" s="3187"/>
      <c r="AH252" s="3187"/>
    </row>
    <row r="253" spans="1:34" s="3199" customFormat="1" ht="19.5" customHeight="1">
      <c r="A253" s="3278" t="s">
        <v>4974</v>
      </c>
      <c r="B253" s="8015"/>
      <c r="C253" s="3331" t="s">
        <v>4893</v>
      </c>
      <c r="D253" s="3332"/>
      <c r="E253" s="3332"/>
      <c r="F253" s="3332"/>
      <c r="G253" s="3332"/>
      <c r="H253" s="3332"/>
      <c r="I253" s="3332"/>
      <c r="J253" s="3326"/>
      <c r="K253" s="3354"/>
      <c r="L253" s="3322"/>
      <c r="M253" s="3322"/>
      <c r="N253" s="3322"/>
      <c r="O253" s="3323"/>
      <c r="P253" s="3187"/>
      <c r="Q253" s="3187"/>
      <c r="R253" s="3187"/>
      <c r="S253" s="3187"/>
      <c r="T253" s="3187"/>
      <c r="U253" s="3187"/>
      <c r="V253" s="3187"/>
      <c r="W253" s="3187"/>
      <c r="X253" s="3187"/>
      <c r="Y253" s="3187"/>
      <c r="Z253" s="3187"/>
      <c r="AA253" s="3187"/>
      <c r="AB253" s="3187"/>
      <c r="AC253" s="3187"/>
      <c r="AD253" s="3187"/>
      <c r="AE253" s="3187"/>
      <c r="AF253" s="3187"/>
      <c r="AG253" s="3187"/>
      <c r="AH253" s="3187"/>
    </row>
    <row r="254" spans="1:34" s="3199" customFormat="1" ht="19.5" customHeight="1">
      <c r="A254" s="3278" t="s">
        <v>4974</v>
      </c>
      <c r="B254" s="8015"/>
      <c r="C254" s="3334"/>
      <c r="D254" s="3196"/>
      <c r="E254" s="3335"/>
      <c r="F254" s="3351"/>
      <c r="G254" s="3360"/>
      <c r="H254" s="3351"/>
      <c r="I254" s="3370"/>
      <c r="J254" s="3336"/>
      <c r="K254" s="3354"/>
      <c r="L254" s="3322"/>
      <c r="M254" s="3322"/>
      <c r="N254" s="3322"/>
      <c r="O254" s="3323"/>
      <c r="P254" s="3187"/>
      <c r="Q254" s="3187"/>
      <c r="R254" s="3187"/>
      <c r="S254" s="3187"/>
      <c r="T254" s="3187"/>
      <c r="U254" s="3187"/>
      <c r="V254" s="3187"/>
      <c r="W254" s="3187"/>
      <c r="X254" s="3187"/>
      <c r="Y254" s="3187"/>
      <c r="Z254" s="3187"/>
      <c r="AA254" s="3187"/>
      <c r="AB254" s="3187"/>
      <c r="AC254" s="3187"/>
      <c r="AD254" s="3187"/>
      <c r="AE254" s="3187"/>
      <c r="AF254" s="3187"/>
      <c r="AG254" s="3187"/>
      <c r="AH254" s="3187"/>
    </row>
    <row r="255" spans="1:34" s="3199" customFormat="1" ht="19.5" customHeight="1">
      <c r="A255" s="3278" t="s">
        <v>4974</v>
      </c>
      <c r="B255" s="8015"/>
      <c r="C255" s="3341"/>
      <c r="D255" s="3341"/>
      <c r="E255" s="3341"/>
      <c r="F255" s="3341"/>
      <c r="G255" s="3341"/>
      <c r="H255" s="3341"/>
      <c r="I255" s="3341"/>
      <c r="J255" s="3341"/>
      <c r="K255" s="3355"/>
      <c r="L255" s="3322"/>
      <c r="M255" s="3322"/>
      <c r="N255" s="3322"/>
      <c r="O255" s="3323"/>
      <c r="P255" s="3187"/>
      <c r="Q255" s="3187"/>
      <c r="R255" s="3187"/>
      <c r="S255" s="3187"/>
      <c r="T255" s="3187"/>
      <c r="U255" s="3187"/>
      <c r="V255" s="3187"/>
      <c r="W255" s="3187"/>
      <c r="X255" s="3187"/>
      <c r="Y255" s="3187"/>
      <c r="Z255" s="3187"/>
      <c r="AA255" s="3187"/>
      <c r="AB255" s="3187"/>
      <c r="AC255" s="3187"/>
      <c r="AD255" s="3187"/>
      <c r="AE255" s="3187"/>
      <c r="AF255" s="3187"/>
      <c r="AG255" s="3187"/>
      <c r="AH255" s="3187"/>
    </row>
    <row r="256" spans="1:34" s="3199" customFormat="1" ht="19.5" customHeight="1">
      <c r="A256" s="3278" t="s">
        <v>4974</v>
      </c>
      <c r="B256" s="8015"/>
      <c r="C256" s="8026" t="s">
        <v>5087</v>
      </c>
      <c r="D256" s="8026"/>
      <c r="E256" s="8026"/>
      <c r="F256" s="8026"/>
      <c r="G256" s="8026"/>
      <c r="H256" s="3371" t="s">
        <v>5088</v>
      </c>
      <c r="I256" s="3371"/>
      <c r="J256" s="3371"/>
      <c r="K256" s="3371"/>
      <c r="L256" s="3371"/>
      <c r="M256" s="3371"/>
      <c r="N256" s="3371"/>
      <c r="O256" s="3372"/>
      <c r="P256" s="3187"/>
      <c r="Q256" s="3187"/>
      <c r="R256" s="3187"/>
      <c r="S256" s="3187"/>
      <c r="T256" s="3187"/>
      <c r="U256" s="3187"/>
      <c r="V256" s="3187"/>
      <c r="W256" s="3187"/>
      <c r="X256" s="3187"/>
      <c r="Y256" s="3187"/>
      <c r="Z256" s="3187"/>
      <c r="AA256" s="3187"/>
      <c r="AB256" s="3187"/>
      <c r="AC256" s="3187"/>
      <c r="AD256" s="3187"/>
      <c r="AE256" s="3187"/>
      <c r="AF256" s="3187"/>
      <c r="AG256" s="3187"/>
      <c r="AH256" s="3187"/>
    </row>
    <row r="257" spans="1:34" s="3199" customFormat="1" ht="19.5" customHeight="1">
      <c r="A257" s="3278" t="s">
        <v>4974</v>
      </c>
      <c r="B257" s="8015"/>
      <c r="C257" s="8026"/>
      <c r="D257" s="8026"/>
      <c r="E257" s="8026"/>
      <c r="F257" s="8026"/>
      <c r="G257" s="8026"/>
      <c r="H257" s="3373" t="s">
        <v>5089</v>
      </c>
      <c r="I257" s="3374"/>
      <c r="J257" s="3374"/>
      <c r="K257" s="3374"/>
      <c r="L257" s="3374"/>
      <c r="M257" s="3374"/>
      <c r="N257" s="3374"/>
      <c r="O257" s="3375"/>
      <c r="P257" s="3187"/>
      <c r="Q257" s="3187"/>
      <c r="R257" s="3187"/>
      <c r="S257" s="3187"/>
      <c r="T257" s="3187"/>
      <c r="U257" s="3187"/>
      <c r="V257" s="3187"/>
      <c r="W257" s="3187"/>
      <c r="X257" s="3187"/>
      <c r="Y257" s="3187"/>
      <c r="Z257" s="3187"/>
      <c r="AA257" s="3187"/>
      <c r="AB257" s="3187"/>
      <c r="AC257" s="3187"/>
      <c r="AD257" s="3187"/>
      <c r="AE257" s="3187"/>
      <c r="AF257" s="3187"/>
      <c r="AG257" s="3187"/>
      <c r="AH257" s="3187"/>
    </row>
    <row r="258" spans="1:34" s="3199" customFormat="1" ht="19.5" customHeight="1">
      <c r="A258" s="3278" t="s">
        <v>4974</v>
      </c>
      <c r="B258" s="8015"/>
      <c r="C258" s="8026"/>
      <c r="D258" s="8026"/>
      <c r="E258" s="8026"/>
      <c r="F258" s="8026"/>
      <c r="G258" s="8026"/>
      <c r="H258" s="3371" t="s">
        <v>5090</v>
      </c>
      <c r="I258" s="3371"/>
      <c r="J258" s="3371"/>
      <c r="K258" s="3371"/>
      <c r="L258" s="3371"/>
      <c r="M258" s="3371"/>
      <c r="N258" s="3371"/>
      <c r="O258" s="3372"/>
      <c r="P258" s="3187"/>
      <c r="Q258" s="3187"/>
      <c r="R258" s="3187"/>
      <c r="S258" s="3187"/>
      <c r="T258" s="3187"/>
      <c r="U258" s="3187"/>
      <c r="V258" s="3187"/>
      <c r="W258" s="3187"/>
      <c r="X258" s="3187"/>
      <c r="Y258" s="3187"/>
      <c r="Z258" s="3187"/>
      <c r="AA258" s="3187"/>
      <c r="AB258" s="3187"/>
      <c r="AC258" s="3187"/>
      <c r="AD258" s="3187"/>
      <c r="AE258" s="3187"/>
      <c r="AF258" s="3187"/>
      <c r="AG258" s="3187"/>
      <c r="AH258" s="3187"/>
    </row>
    <row r="259" spans="1:34" s="3199" customFormat="1" ht="19.5" customHeight="1">
      <c r="A259" s="3278" t="s">
        <v>4974</v>
      </c>
      <c r="B259" s="8015"/>
      <c r="C259" s="8026"/>
      <c r="D259" s="8026"/>
      <c r="E259" s="8026"/>
      <c r="F259" s="8026"/>
      <c r="G259" s="8026"/>
      <c r="H259" s="3371" t="s">
        <v>5091</v>
      </c>
      <c r="I259" s="3371"/>
      <c r="J259" s="3371"/>
      <c r="K259" s="3371"/>
      <c r="L259" s="3371"/>
      <c r="M259" s="3371"/>
      <c r="N259" s="3371"/>
      <c r="O259" s="3372"/>
      <c r="P259" s="3187"/>
      <c r="Q259" s="3187"/>
      <c r="R259" s="3187"/>
      <c r="S259" s="3187"/>
      <c r="T259" s="3187"/>
      <c r="U259" s="3187"/>
      <c r="V259" s="3187"/>
      <c r="W259" s="3187"/>
      <c r="X259" s="3187"/>
      <c r="Y259" s="3187"/>
      <c r="Z259" s="3187"/>
      <c r="AA259" s="3187"/>
      <c r="AB259" s="3187"/>
      <c r="AC259" s="3187"/>
      <c r="AD259" s="3187"/>
      <c r="AE259" s="3187"/>
      <c r="AF259" s="3187"/>
      <c r="AG259" s="3187"/>
      <c r="AH259" s="3187"/>
    </row>
    <row r="260" spans="1:34" s="3199" customFormat="1" ht="19.5" customHeight="1">
      <c r="A260" s="3278" t="s">
        <v>4974</v>
      </c>
      <c r="B260" s="8015"/>
      <c r="C260" s="8026"/>
      <c r="D260" s="8026"/>
      <c r="E260" s="8026"/>
      <c r="F260" s="8026"/>
      <c r="G260" s="8026"/>
      <c r="H260" s="3371" t="s">
        <v>5092</v>
      </c>
      <c r="I260" s="3371"/>
      <c r="J260" s="3371"/>
      <c r="K260" s="3371"/>
      <c r="L260" s="3371"/>
      <c r="M260" s="3371"/>
      <c r="N260" s="3371"/>
      <c r="O260" s="3372"/>
      <c r="P260" s="3187"/>
      <c r="Q260" s="3187"/>
      <c r="R260" s="3187"/>
      <c r="S260" s="3187"/>
      <c r="T260" s="3187"/>
      <c r="U260" s="3187"/>
      <c r="V260" s="3187"/>
      <c r="W260" s="3187"/>
      <c r="X260" s="3187"/>
      <c r="Y260" s="3187"/>
      <c r="Z260" s="3187"/>
      <c r="AA260" s="3187"/>
      <c r="AB260" s="3187"/>
      <c r="AC260" s="3187"/>
      <c r="AD260" s="3187"/>
      <c r="AE260" s="3187"/>
      <c r="AF260" s="3187"/>
      <c r="AG260" s="3187"/>
      <c r="AH260" s="3187"/>
    </row>
    <row r="261" spans="1:34" s="3199" customFormat="1" ht="19.5" customHeight="1">
      <c r="A261" s="3278" t="s">
        <v>4974</v>
      </c>
      <c r="B261" s="8015"/>
      <c r="C261" s="8026"/>
      <c r="D261" s="8026"/>
      <c r="E261" s="8026"/>
      <c r="F261" s="8026"/>
      <c r="G261" s="8026"/>
      <c r="H261" s="3371" t="s">
        <v>5093</v>
      </c>
      <c r="I261" s="3371"/>
      <c r="J261" s="3371"/>
      <c r="K261" s="3371"/>
      <c r="L261" s="3371"/>
      <c r="M261" s="3371"/>
      <c r="N261" s="3371"/>
      <c r="O261" s="3372"/>
      <c r="P261" s="3187"/>
      <c r="Q261" s="3187"/>
      <c r="R261" s="3187"/>
      <c r="S261" s="3187"/>
      <c r="T261" s="3187"/>
      <c r="U261" s="3187"/>
      <c r="V261" s="3187"/>
      <c r="W261" s="3187"/>
      <c r="X261" s="3187"/>
      <c r="Y261" s="3187"/>
      <c r="Z261" s="3187"/>
      <c r="AA261" s="3187"/>
      <c r="AB261" s="3187"/>
      <c r="AC261" s="3187"/>
      <c r="AD261" s="3187"/>
      <c r="AE261" s="3187"/>
      <c r="AF261" s="3187"/>
      <c r="AG261" s="3187"/>
      <c r="AH261" s="3187"/>
    </row>
    <row r="262" spans="1:34" s="3199" customFormat="1" ht="19.5" customHeight="1">
      <c r="A262" s="3278" t="s">
        <v>4974</v>
      </c>
      <c r="B262" s="8015"/>
      <c r="C262" s="8026"/>
      <c r="D262" s="8026"/>
      <c r="E262" s="8026"/>
      <c r="F262" s="8026"/>
      <c r="G262" s="8026"/>
      <c r="H262" s="3371" t="s">
        <v>5094</v>
      </c>
      <c r="I262" s="3371"/>
      <c r="J262" s="3371"/>
      <c r="K262" s="3371"/>
      <c r="L262" s="3371"/>
      <c r="M262" s="3371"/>
      <c r="N262" s="3371"/>
      <c r="O262" s="3372"/>
      <c r="P262" s="3187"/>
      <c r="Q262" s="3187"/>
      <c r="R262" s="3187"/>
      <c r="S262" s="3187"/>
      <c r="T262" s="3187"/>
      <c r="U262" s="3187"/>
      <c r="V262" s="3187"/>
      <c r="W262" s="3187"/>
      <c r="X262" s="3187"/>
      <c r="Y262" s="3187"/>
      <c r="Z262" s="3187"/>
      <c r="AA262" s="3187"/>
      <c r="AB262" s="3187"/>
      <c r="AC262" s="3187"/>
      <c r="AD262" s="3187"/>
      <c r="AE262" s="3187"/>
      <c r="AF262" s="3187"/>
      <c r="AG262" s="3187"/>
      <c r="AH262" s="3187"/>
    </row>
    <row r="263" spans="1:34" s="3199" customFormat="1" ht="19.5" customHeight="1">
      <c r="A263" s="3278" t="s">
        <v>4974</v>
      </c>
      <c r="B263" s="8015"/>
      <c r="C263" s="8026"/>
      <c r="D263" s="8026"/>
      <c r="E263" s="8026"/>
      <c r="F263" s="8026"/>
      <c r="G263" s="8026"/>
      <c r="H263" s="3371" t="s">
        <v>5095</v>
      </c>
      <c r="I263" s="3371"/>
      <c r="J263" s="3371"/>
      <c r="K263" s="3371"/>
      <c r="L263" s="3371"/>
      <c r="M263" s="3371"/>
      <c r="N263" s="3371"/>
      <c r="O263" s="3372"/>
      <c r="P263" s="3187"/>
      <c r="Q263" s="3187"/>
      <c r="R263" s="3187"/>
      <c r="S263" s="3187"/>
      <c r="T263" s="3187"/>
      <c r="U263" s="3187"/>
      <c r="V263" s="3187"/>
      <c r="W263" s="3187"/>
      <c r="X263" s="3187"/>
      <c r="Y263" s="3187"/>
      <c r="Z263" s="3187"/>
      <c r="AA263" s="3187"/>
      <c r="AB263" s="3187"/>
      <c r="AC263" s="3187"/>
      <c r="AD263" s="3187"/>
      <c r="AE263" s="3187"/>
      <c r="AF263" s="3187"/>
      <c r="AG263" s="3187"/>
      <c r="AH263" s="3187"/>
    </row>
    <row r="264" spans="1:34" s="3199" customFormat="1" ht="19.5" customHeight="1">
      <c r="A264" s="3278" t="s">
        <v>4974</v>
      </c>
      <c r="B264" s="8015"/>
      <c r="C264" s="8026"/>
      <c r="D264" s="8026"/>
      <c r="E264" s="8026"/>
      <c r="F264" s="8026"/>
      <c r="G264" s="8026"/>
      <c r="H264" s="3371" t="s">
        <v>5096</v>
      </c>
      <c r="I264" s="3371"/>
      <c r="J264" s="3371"/>
      <c r="K264" s="3371"/>
      <c r="L264" s="3371"/>
      <c r="M264" s="3371"/>
      <c r="N264" s="3371"/>
      <c r="O264" s="3372"/>
      <c r="P264" s="3187"/>
      <c r="Q264" s="3187"/>
      <c r="R264" s="3187"/>
      <c r="S264" s="3187"/>
      <c r="T264" s="3187"/>
      <c r="U264" s="3187"/>
      <c r="V264" s="3187"/>
      <c r="W264" s="3187"/>
      <c r="X264" s="3187"/>
      <c r="Y264" s="3187"/>
      <c r="Z264" s="3187"/>
      <c r="AA264" s="3187"/>
      <c r="AB264" s="3187"/>
      <c r="AC264" s="3187"/>
      <c r="AD264" s="3187"/>
      <c r="AE264" s="3187"/>
      <c r="AF264" s="3187"/>
      <c r="AG264" s="3187"/>
      <c r="AH264" s="3187"/>
    </row>
    <row r="265" spans="1:34" s="3199" customFormat="1" ht="19.5" customHeight="1">
      <c r="A265" s="3278" t="s">
        <v>4974</v>
      </c>
      <c r="B265" s="8015"/>
      <c r="C265" s="8026"/>
      <c r="D265" s="8026"/>
      <c r="E265" s="8026"/>
      <c r="F265" s="8026"/>
      <c r="G265" s="8026"/>
      <c r="H265" s="3373" t="s">
        <v>5097</v>
      </c>
      <c r="I265" s="3374"/>
      <c r="J265" s="3374"/>
      <c r="K265" s="3374"/>
      <c r="L265" s="3374"/>
      <c r="M265" s="3374"/>
      <c r="N265" s="3374"/>
      <c r="O265" s="3375"/>
      <c r="P265" s="3187"/>
      <c r="Q265" s="3187"/>
      <c r="R265" s="3187"/>
      <c r="S265" s="3187"/>
      <c r="T265" s="3187"/>
      <c r="U265" s="3187"/>
      <c r="V265" s="3187"/>
      <c r="W265" s="3187"/>
      <c r="X265" s="3187"/>
      <c r="Y265" s="3187"/>
      <c r="Z265" s="3187"/>
      <c r="AA265" s="3187"/>
      <c r="AB265" s="3187"/>
      <c r="AC265" s="3187"/>
      <c r="AD265" s="3187"/>
      <c r="AE265" s="3187"/>
      <c r="AF265" s="3187"/>
      <c r="AG265" s="3187"/>
      <c r="AH265" s="3187"/>
    </row>
    <row r="266" spans="1:34" s="3199" customFormat="1" ht="19.5" customHeight="1">
      <c r="A266" s="3278" t="s">
        <v>4974</v>
      </c>
      <c r="B266" s="8015"/>
      <c r="C266" s="8026" t="s">
        <v>5098</v>
      </c>
      <c r="D266" s="8026"/>
      <c r="E266" s="8026"/>
      <c r="F266" s="8026"/>
      <c r="G266" s="8026"/>
      <c r="H266" s="3371" t="s">
        <v>5099</v>
      </c>
      <c r="I266" s="3371"/>
      <c r="J266" s="3371"/>
      <c r="K266" s="3371"/>
      <c r="L266" s="3371"/>
      <c r="M266" s="3371"/>
      <c r="N266" s="3371"/>
      <c r="O266" s="3372"/>
      <c r="P266" s="3187"/>
      <c r="Q266" s="3187"/>
      <c r="R266" s="3187"/>
      <c r="S266" s="3187"/>
      <c r="T266" s="3187"/>
      <c r="U266" s="3187"/>
      <c r="V266" s="3187"/>
      <c r="W266" s="3187"/>
      <c r="X266" s="3187"/>
      <c r="Y266" s="3187"/>
      <c r="Z266" s="3187"/>
      <c r="AA266" s="3187"/>
      <c r="AB266" s="3187"/>
      <c r="AC266" s="3187"/>
      <c r="AD266" s="3187"/>
      <c r="AE266" s="3187"/>
      <c r="AF266" s="3187"/>
      <c r="AG266" s="3187"/>
      <c r="AH266" s="3187"/>
    </row>
    <row r="267" spans="1:34" s="3199" customFormat="1" ht="19.5" customHeight="1">
      <c r="A267" s="3278" t="s">
        <v>4974</v>
      </c>
      <c r="B267" s="8015"/>
      <c r="C267" s="8026"/>
      <c r="D267" s="8026"/>
      <c r="E267" s="8026"/>
      <c r="F267" s="8026"/>
      <c r="G267" s="8026"/>
      <c r="H267" s="3373" t="s">
        <v>5100</v>
      </c>
      <c r="I267" s="3374"/>
      <c r="J267" s="3374"/>
      <c r="K267" s="3374"/>
      <c r="L267" s="3374"/>
      <c r="M267" s="3374"/>
      <c r="N267" s="3374"/>
      <c r="O267" s="3375"/>
      <c r="P267" s="3187"/>
      <c r="Q267" s="3187"/>
      <c r="R267" s="3187"/>
      <c r="S267" s="3187"/>
      <c r="T267" s="3187"/>
      <c r="U267" s="3187"/>
      <c r="V267" s="3187"/>
      <c r="W267" s="3187"/>
      <c r="X267" s="3187"/>
      <c r="Y267" s="3187"/>
      <c r="Z267" s="3187"/>
      <c r="AA267" s="3187"/>
      <c r="AB267" s="3187"/>
      <c r="AC267" s="3187"/>
      <c r="AD267" s="3187"/>
      <c r="AE267" s="3187"/>
      <c r="AF267" s="3187"/>
      <c r="AG267" s="3187"/>
      <c r="AH267" s="3187"/>
    </row>
    <row r="268" spans="1:34" s="3199" customFormat="1" ht="19.5" customHeight="1">
      <c r="A268" s="3278" t="s">
        <v>4974</v>
      </c>
      <c r="B268" s="8015"/>
      <c r="C268" s="8026"/>
      <c r="D268" s="8026"/>
      <c r="E268" s="8026"/>
      <c r="F268" s="8026"/>
      <c r="G268" s="8026"/>
      <c r="H268" s="3371" t="s">
        <v>5101</v>
      </c>
      <c r="I268" s="3371"/>
      <c r="J268" s="3371"/>
      <c r="K268" s="3371"/>
      <c r="L268" s="3371"/>
      <c r="M268" s="3371"/>
      <c r="N268" s="3371"/>
      <c r="O268" s="3372"/>
      <c r="P268" s="3187"/>
      <c r="Q268" s="3187"/>
      <c r="R268" s="3187"/>
      <c r="S268" s="3187"/>
      <c r="T268" s="3187"/>
      <c r="U268" s="3187"/>
      <c r="V268" s="3187"/>
      <c r="W268" s="3187"/>
      <c r="X268" s="3187"/>
      <c r="Y268" s="3187"/>
      <c r="Z268" s="3187"/>
      <c r="AA268" s="3187"/>
      <c r="AB268" s="3187"/>
      <c r="AC268" s="3187"/>
      <c r="AD268" s="3187"/>
      <c r="AE268" s="3187"/>
      <c r="AF268" s="3187"/>
      <c r="AG268" s="3187"/>
      <c r="AH268" s="3187"/>
    </row>
    <row r="269" spans="1:34" s="3199" customFormat="1" ht="19.5" customHeight="1">
      <c r="A269" s="3278" t="s">
        <v>4974</v>
      </c>
      <c r="B269" s="8015"/>
      <c r="C269" s="8026"/>
      <c r="D269" s="8026"/>
      <c r="E269" s="8026"/>
      <c r="F269" s="8026"/>
      <c r="G269" s="8026"/>
      <c r="H269" s="3373" t="s">
        <v>5102</v>
      </c>
      <c r="I269" s="3374"/>
      <c r="J269" s="3374"/>
      <c r="K269" s="3374"/>
      <c r="L269" s="3374"/>
      <c r="M269" s="3374"/>
      <c r="N269" s="3374"/>
      <c r="O269" s="3375"/>
      <c r="P269" s="3187"/>
      <c r="Q269" s="3187"/>
      <c r="R269" s="3187"/>
      <c r="S269" s="3187"/>
      <c r="T269" s="3187"/>
      <c r="U269" s="3187"/>
      <c r="V269" s="3187"/>
      <c r="W269" s="3187"/>
      <c r="X269" s="3187"/>
      <c r="Y269" s="3187"/>
      <c r="Z269" s="3187"/>
      <c r="AA269" s="3187"/>
      <c r="AB269" s="3187"/>
      <c r="AC269" s="3187"/>
      <c r="AD269" s="3187"/>
      <c r="AE269" s="3187"/>
      <c r="AF269" s="3187"/>
      <c r="AG269" s="3187"/>
      <c r="AH269" s="3187"/>
    </row>
    <row r="270" spans="1:34" s="3199" customFormat="1" ht="19.5" customHeight="1">
      <c r="A270" s="3278" t="s">
        <v>4974</v>
      </c>
      <c r="B270" s="8015"/>
      <c r="C270" s="8026"/>
      <c r="D270" s="8026"/>
      <c r="E270" s="8026"/>
      <c r="F270" s="8026"/>
      <c r="G270" s="8026"/>
      <c r="H270" s="8027" t="s">
        <v>5103</v>
      </c>
      <c r="I270" s="8027"/>
      <c r="J270" s="8027"/>
      <c r="K270" s="8027"/>
      <c r="L270" s="8027"/>
      <c r="M270" s="8027"/>
      <c r="N270" s="8027"/>
      <c r="O270" s="8028"/>
      <c r="P270" s="3187"/>
      <c r="Q270" s="3187"/>
      <c r="R270" s="3187"/>
      <c r="S270" s="3187"/>
      <c r="T270" s="3187"/>
      <c r="U270" s="3187"/>
      <c r="V270" s="3187"/>
      <c r="W270" s="3187"/>
      <c r="X270" s="3187"/>
      <c r="Y270" s="3187"/>
      <c r="Z270" s="3187"/>
      <c r="AA270" s="3187"/>
      <c r="AB270" s="3187"/>
      <c r="AC270" s="3187"/>
      <c r="AD270" s="3187"/>
      <c r="AE270" s="3187"/>
      <c r="AF270" s="3187"/>
      <c r="AG270" s="3187"/>
      <c r="AH270" s="3187"/>
    </row>
    <row r="271" spans="1:34" s="3199" customFormat="1" ht="19.5" customHeight="1">
      <c r="A271" s="3278" t="s">
        <v>4974</v>
      </c>
      <c r="B271" s="8015"/>
      <c r="C271" s="8026"/>
      <c r="D271" s="8026"/>
      <c r="E271" s="8026"/>
      <c r="F271" s="8026"/>
      <c r="G271" s="8026"/>
      <c r="H271" s="8027" t="s">
        <v>5104</v>
      </c>
      <c r="I271" s="8027"/>
      <c r="J271" s="8027"/>
      <c r="K271" s="8027"/>
      <c r="L271" s="8027"/>
      <c r="M271" s="8027"/>
      <c r="N271" s="8027"/>
      <c r="O271" s="8028"/>
      <c r="P271" s="3187"/>
      <c r="Q271" s="3187"/>
      <c r="R271" s="3187"/>
      <c r="S271" s="3187"/>
      <c r="T271" s="3187"/>
      <c r="U271" s="3187"/>
      <c r="V271" s="3187"/>
      <c r="W271" s="3187"/>
      <c r="X271" s="3187"/>
      <c r="Y271" s="3187"/>
      <c r="Z271" s="3187"/>
      <c r="AA271" s="3187"/>
      <c r="AB271" s="3187"/>
      <c r="AC271" s="3187"/>
      <c r="AD271" s="3187"/>
      <c r="AE271" s="3187"/>
      <c r="AF271" s="3187"/>
      <c r="AG271" s="3187"/>
      <c r="AH271" s="3187"/>
    </row>
    <row r="272" spans="1:34" s="3199" customFormat="1" ht="19.5" customHeight="1">
      <c r="A272" s="3278" t="s">
        <v>4974</v>
      </c>
      <c r="B272" s="8015"/>
      <c r="C272" s="8026"/>
      <c r="D272" s="8026"/>
      <c r="E272" s="8026"/>
      <c r="F272" s="8026"/>
      <c r="G272" s="8026"/>
      <c r="H272" s="3376" t="s">
        <v>5105</v>
      </c>
      <c r="I272" s="3376"/>
      <c r="J272" s="3376"/>
      <c r="K272" s="3376"/>
      <c r="L272" s="3376"/>
      <c r="M272" s="3376"/>
      <c r="N272" s="3376"/>
      <c r="O272" s="3377"/>
      <c r="P272" s="3187"/>
      <c r="Q272" s="3187"/>
      <c r="R272" s="3187"/>
      <c r="S272" s="3187"/>
      <c r="T272" s="3187"/>
      <c r="U272" s="3187"/>
      <c r="V272" s="3187"/>
      <c r="W272" s="3187"/>
      <c r="X272" s="3187"/>
      <c r="Y272" s="3187"/>
      <c r="Z272" s="3187"/>
      <c r="AA272" s="3187"/>
      <c r="AB272" s="3187"/>
      <c r="AC272" s="3187"/>
      <c r="AD272" s="3187"/>
      <c r="AE272" s="3187"/>
      <c r="AF272" s="3187"/>
      <c r="AG272" s="3187"/>
      <c r="AH272" s="3187"/>
    </row>
    <row r="273" spans="1:34" s="3199" customFormat="1" ht="19.5" customHeight="1">
      <c r="A273" s="3278" t="s">
        <v>4974</v>
      </c>
      <c r="B273" s="8015"/>
      <c r="C273" s="8026"/>
      <c r="D273" s="8026"/>
      <c r="E273" s="8026"/>
      <c r="F273" s="8026"/>
      <c r="G273" s="8026"/>
      <c r="H273" s="3376" t="s">
        <v>5106</v>
      </c>
      <c r="I273" s="3376"/>
      <c r="J273" s="3376"/>
      <c r="K273" s="3376"/>
      <c r="L273" s="3376"/>
      <c r="M273" s="3376"/>
      <c r="N273" s="3376"/>
      <c r="O273" s="3377"/>
      <c r="P273" s="3187"/>
      <c r="Q273" s="3187"/>
      <c r="R273" s="3187"/>
      <c r="S273" s="3187"/>
      <c r="T273" s="3187"/>
      <c r="U273" s="3187"/>
      <c r="V273" s="3187"/>
      <c r="W273" s="3187"/>
      <c r="X273" s="3187"/>
      <c r="Y273" s="3187"/>
      <c r="Z273" s="3187"/>
      <c r="AA273" s="3187"/>
      <c r="AB273" s="3187"/>
      <c r="AC273" s="3187"/>
      <c r="AD273" s="3187"/>
      <c r="AE273" s="3187"/>
      <c r="AF273" s="3187"/>
      <c r="AG273" s="3187"/>
      <c r="AH273" s="3187"/>
    </row>
    <row r="274" spans="1:34" s="3199" customFormat="1" ht="19.5" customHeight="1">
      <c r="A274" s="3278" t="s">
        <v>4974</v>
      </c>
      <c r="B274" s="8015"/>
      <c r="C274" s="8026"/>
      <c r="D274" s="8026"/>
      <c r="E274" s="8026"/>
      <c r="F274" s="8026"/>
      <c r="G274" s="8026"/>
      <c r="H274" s="3376" t="s">
        <v>5107</v>
      </c>
      <c r="I274" s="3376"/>
      <c r="J274" s="3376"/>
      <c r="K274" s="3376"/>
      <c r="L274" s="3376"/>
      <c r="M274" s="3376"/>
      <c r="N274" s="3376"/>
      <c r="O274" s="3377"/>
      <c r="P274" s="3187"/>
      <c r="Q274" s="3187"/>
      <c r="R274" s="3187"/>
      <c r="S274" s="3187"/>
      <c r="T274" s="3187"/>
      <c r="U274" s="3187"/>
      <c r="V274" s="3187"/>
      <c r="W274" s="3187"/>
      <c r="X274" s="3187"/>
      <c r="Y274" s="3187"/>
      <c r="Z274" s="3187"/>
      <c r="AA274" s="3187"/>
      <c r="AB274" s="3187"/>
      <c r="AC274" s="3187"/>
      <c r="AD274" s="3187"/>
      <c r="AE274" s="3187"/>
      <c r="AF274" s="3187"/>
      <c r="AG274" s="3187"/>
      <c r="AH274" s="3187"/>
    </row>
    <row r="275" spans="1:34" s="3199" customFormat="1" ht="19.5" customHeight="1">
      <c r="A275" s="3278" t="s">
        <v>4974</v>
      </c>
      <c r="B275" s="8015"/>
      <c r="C275" s="8029" t="s">
        <v>1814</v>
      </c>
      <c r="D275" s="8029"/>
      <c r="E275" s="8029"/>
      <c r="F275" s="8029"/>
      <c r="G275" s="8029"/>
      <c r="H275" s="3378" t="s">
        <v>5108</v>
      </c>
      <c r="I275" s="3378"/>
      <c r="J275" s="3378"/>
      <c r="K275" s="3378"/>
      <c r="L275" s="3378"/>
      <c r="M275" s="3378"/>
      <c r="N275" s="3378"/>
      <c r="O275" s="3379"/>
      <c r="P275" s="3187" t="s">
        <v>53</v>
      </c>
      <c r="Q275" s="3187"/>
      <c r="R275" s="3187"/>
      <c r="S275" s="3187"/>
      <c r="T275" s="3187"/>
      <c r="U275" s="3187"/>
      <c r="V275" s="3187"/>
      <c r="W275" s="3187"/>
      <c r="X275" s="3187"/>
      <c r="Y275" s="3187"/>
      <c r="Z275" s="3187"/>
      <c r="AA275" s="3187"/>
      <c r="AB275" s="3187"/>
      <c r="AC275" s="3187"/>
      <c r="AD275" s="3187"/>
      <c r="AE275" s="3187"/>
      <c r="AF275" s="3187"/>
      <c r="AG275" s="3187"/>
      <c r="AH275" s="3187"/>
    </row>
    <row r="276" spans="1:34" s="3199" customFormat="1" ht="19.5" customHeight="1">
      <c r="A276" s="3278" t="s">
        <v>4974</v>
      </c>
      <c r="B276" s="8016"/>
      <c r="C276" s="3342" t="s">
        <v>5007</v>
      </c>
      <c r="D276" s="3343"/>
      <c r="E276" s="3343"/>
      <c r="F276" s="3343"/>
      <c r="G276" s="3343"/>
      <c r="H276" s="3343"/>
      <c r="I276" s="3343"/>
      <c r="J276" s="3343"/>
      <c r="K276" s="3344"/>
      <c r="L276" s="3345"/>
      <c r="M276" s="3345"/>
      <c r="N276" s="3345"/>
      <c r="O276" s="3346"/>
      <c r="P276" s="3187"/>
      <c r="Q276" s="3187"/>
      <c r="R276" s="3187"/>
      <c r="S276" s="3187"/>
      <c r="T276" s="3187"/>
      <c r="U276" s="3187"/>
      <c r="V276" s="3187"/>
      <c r="W276" s="3187"/>
      <c r="X276" s="3187"/>
      <c r="Y276" s="3187"/>
      <c r="Z276" s="3187"/>
      <c r="AA276" s="3187"/>
      <c r="AB276" s="3187"/>
      <c r="AC276" s="3187"/>
      <c r="AD276" s="3187"/>
      <c r="AE276" s="3187"/>
      <c r="AF276" s="3187"/>
      <c r="AG276" s="3187"/>
      <c r="AH276" s="3187"/>
    </row>
    <row r="277" spans="1:34" ht="16.5" customHeight="1">
      <c r="A277" s="3278">
        <v>0</v>
      </c>
    </row>
    <row r="278" spans="1:34" ht="16.5" customHeight="1">
      <c r="A278" s="3280">
        <f>ROW()</f>
        <v>278</v>
      </c>
      <c r="B278" s="3227"/>
      <c r="C278" s="3228"/>
      <c r="D278" s="3229"/>
      <c r="E278" s="3229"/>
      <c r="F278" s="3229"/>
      <c r="G278" s="3229"/>
      <c r="H278" s="3230"/>
      <c r="I278" s="3231"/>
      <c r="J278" s="3231"/>
      <c r="K278" s="3232" t="s">
        <v>4993</v>
      </c>
      <c r="L278" s="3233"/>
      <c r="M278" s="3234"/>
      <c r="N278" s="3234"/>
      <c r="O278" s="3235" t="str">
        <f>B279</f>
        <v>MACHINE A LAVER la vaisselle INTERIEUR</v>
      </c>
    </row>
    <row r="279" spans="1:34" ht="16.5" customHeight="1">
      <c r="A279" s="3278" t="s">
        <v>4978</v>
      </c>
      <c r="B279" s="8014" t="s">
        <v>4978</v>
      </c>
      <c r="C279" s="8017" t="s">
        <v>4994</v>
      </c>
      <c r="D279" s="8017"/>
      <c r="E279" s="8017"/>
      <c r="F279" s="8017"/>
      <c r="G279" s="8017"/>
      <c r="H279" s="8017"/>
      <c r="I279" s="8017"/>
      <c r="J279" s="8017"/>
      <c r="K279" s="3356">
        <v>1</v>
      </c>
      <c r="L279" s="3366" t="s">
        <v>5109</v>
      </c>
      <c r="M279" s="3319"/>
      <c r="N279" s="3319"/>
      <c r="O279" s="3320"/>
    </row>
    <row r="280" spans="1:34" ht="16.5" customHeight="1">
      <c r="A280" s="3278" t="s">
        <v>4978</v>
      </c>
      <c r="B280" s="8015"/>
      <c r="C280" s="8018" t="s">
        <v>4871</v>
      </c>
      <c r="D280" s="8018"/>
      <c r="E280" s="8018"/>
      <c r="F280" s="8018"/>
      <c r="G280" s="8018"/>
      <c r="H280" s="8018"/>
      <c r="I280" s="8018"/>
      <c r="J280" s="8018"/>
      <c r="K280" s="3354"/>
      <c r="L280" s="3347" t="s">
        <v>5110</v>
      </c>
      <c r="M280" s="3322"/>
      <c r="N280" s="3322"/>
      <c r="O280" s="3380"/>
    </row>
    <row r="281" spans="1:34" ht="16.5" customHeight="1">
      <c r="A281" s="3278" t="s">
        <v>4978</v>
      </c>
      <c r="B281" s="8015"/>
      <c r="C281" s="3324" t="s">
        <v>2080</v>
      </c>
      <c r="D281" s="3325" t="s">
        <v>360</v>
      </c>
      <c r="E281" s="3325" t="s">
        <v>4278</v>
      </c>
      <c r="F281" s="3325" t="s">
        <v>2078</v>
      </c>
      <c r="G281" s="3325" t="s">
        <v>434</v>
      </c>
      <c r="H281" s="3325" t="s">
        <v>264</v>
      </c>
      <c r="I281" s="3202" t="s">
        <v>320</v>
      </c>
      <c r="J281" s="3357"/>
      <c r="K281" s="3354">
        <v>2</v>
      </c>
      <c r="L281" s="8019" t="s">
        <v>5111</v>
      </c>
      <c r="M281" s="8019"/>
      <c r="N281" s="8019"/>
      <c r="O281" s="8020"/>
    </row>
    <row r="282" spans="1:34" ht="16.5" customHeight="1">
      <c r="A282" s="3278" t="s">
        <v>4978</v>
      </c>
      <c r="B282" s="8015"/>
      <c r="C282" s="3327" t="s">
        <v>4929</v>
      </c>
      <c r="D282" s="3327" t="s">
        <v>4929</v>
      </c>
      <c r="E282" s="3327" t="s">
        <v>4929</v>
      </c>
      <c r="F282" s="3327" t="s">
        <v>4929</v>
      </c>
      <c r="G282" s="3327"/>
      <c r="H282" s="3327"/>
      <c r="I282" s="3327"/>
      <c r="J282" s="3357"/>
      <c r="K282" s="3354">
        <v>3</v>
      </c>
      <c r="L282" s="8019" t="s">
        <v>5112</v>
      </c>
      <c r="M282" s="8019"/>
      <c r="N282" s="8019"/>
      <c r="O282" s="8020"/>
    </row>
    <row r="283" spans="1:34" ht="16.5" customHeight="1">
      <c r="A283" s="3278" t="s">
        <v>4978</v>
      </c>
      <c r="B283" s="8015"/>
      <c r="C283" s="8021" t="s">
        <v>5000</v>
      </c>
      <c r="D283" s="8021"/>
      <c r="E283" s="8021"/>
      <c r="F283" s="8021"/>
      <c r="G283" s="8021"/>
      <c r="H283" s="8021"/>
      <c r="I283" s="8021"/>
      <c r="J283" s="8021"/>
      <c r="K283" s="3354">
        <v>4</v>
      </c>
      <c r="L283" s="8019" t="s">
        <v>5113</v>
      </c>
      <c r="M283" s="8019"/>
      <c r="N283" s="8019"/>
      <c r="O283" s="8020"/>
    </row>
    <row r="284" spans="1:34" ht="16.5" customHeight="1">
      <c r="A284" s="3278" t="s">
        <v>4978</v>
      </c>
      <c r="B284" s="8015"/>
      <c r="C284" s="8018" t="s">
        <v>4871</v>
      </c>
      <c r="D284" s="8018"/>
      <c r="E284" s="8018"/>
      <c r="F284" s="8018"/>
      <c r="G284" s="8018"/>
      <c r="H284" s="8018"/>
      <c r="I284" s="8018"/>
      <c r="J284" s="8018"/>
      <c r="K284" s="3354">
        <v>5</v>
      </c>
      <c r="L284" s="8019" t="s">
        <v>5114</v>
      </c>
      <c r="M284" s="8019"/>
      <c r="N284" s="8019"/>
      <c r="O284" s="8020"/>
    </row>
    <row r="285" spans="1:34" ht="16.5" customHeight="1">
      <c r="A285" s="3278" t="s">
        <v>4978</v>
      </c>
      <c r="B285" s="8015"/>
      <c r="C285" s="3324" t="s">
        <v>2080</v>
      </c>
      <c r="D285" s="3325" t="s">
        <v>360</v>
      </c>
      <c r="E285" s="3325" t="s">
        <v>4278</v>
      </c>
      <c r="F285" s="3325" t="s">
        <v>2078</v>
      </c>
      <c r="G285" s="3325" t="s">
        <v>434</v>
      </c>
      <c r="H285" s="3325" t="s">
        <v>264</v>
      </c>
      <c r="I285" s="3202" t="s">
        <v>320</v>
      </c>
      <c r="J285" s="3357"/>
      <c r="K285" s="3354">
        <v>6</v>
      </c>
      <c r="L285" s="8019" t="s">
        <v>5115</v>
      </c>
      <c r="M285" s="8019"/>
      <c r="N285" s="8019"/>
      <c r="O285" s="8020"/>
    </row>
    <row r="286" spans="1:34" ht="16.5" customHeight="1">
      <c r="A286" s="3278" t="s">
        <v>4978</v>
      </c>
      <c r="B286" s="8015"/>
      <c r="C286" s="3327"/>
      <c r="D286" s="3327"/>
      <c r="E286" s="3327"/>
      <c r="F286" s="3327"/>
      <c r="G286" s="3327" t="s">
        <v>4906</v>
      </c>
      <c r="H286" s="3327"/>
      <c r="I286" s="3327"/>
      <c r="J286" s="3358"/>
      <c r="K286" s="3359" t="s">
        <v>5003</v>
      </c>
      <c r="L286" s="3322"/>
      <c r="M286" s="3322"/>
      <c r="N286" s="3322"/>
      <c r="O286" s="3323"/>
    </row>
    <row r="287" spans="1:34" ht="16.5" customHeight="1">
      <c r="A287" s="3278" t="s">
        <v>4978</v>
      </c>
      <c r="B287" s="8015"/>
      <c r="C287" s="3331" t="s">
        <v>4893</v>
      </c>
      <c r="D287" s="3332"/>
      <c r="E287" s="3332"/>
      <c r="F287" s="3332"/>
      <c r="G287" s="3332"/>
      <c r="H287" s="3332"/>
      <c r="I287" s="3332"/>
      <c r="J287" s="3326"/>
      <c r="K287" s="3381" t="s">
        <v>5116</v>
      </c>
      <c r="L287" s="3322"/>
      <c r="M287" s="3322"/>
      <c r="N287" s="3322"/>
      <c r="O287" s="3323"/>
    </row>
    <row r="288" spans="1:34" ht="16.5" customHeight="1">
      <c r="A288" s="3278" t="s">
        <v>4978</v>
      </c>
      <c r="B288" s="8015"/>
      <c r="C288" s="3334"/>
      <c r="D288" s="3196"/>
      <c r="E288" s="3335"/>
      <c r="F288" s="3351"/>
      <c r="G288" s="3351"/>
      <c r="H288" s="3351"/>
      <c r="I288" s="3351"/>
      <c r="J288" s="3336"/>
      <c r="K288" s="3333" t="s">
        <v>5004</v>
      </c>
      <c r="L288" s="8012" t="s">
        <v>5026</v>
      </c>
      <c r="M288" s="8012"/>
      <c r="N288" s="8012"/>
      <c r="O288" s="8013"/>
    </row>
    <row r="289" spans="1:15" ht="16.5" customHeight="1">
      <c r="A289" s="3278" t="s">
        <v>4978</v>
      </c>
      <c r="B289" s="8015"/>
      <c r="C289" s="3340"/>
      <c r="D289" s="3351"/>
      <c r="E289" s="3351"/>
      <c r="F289" s="3351"/>
      <c r="G289" s="3351"/>
      <c r="H289" s="3351"/>
      <c r="I289" s="3351"/>
      <c r="J289" s="3347"/>
      <c r="K289" s="3322"/>
      <c r="L289" s="3322"/>
      <c r="M289" s="3322"/>
      <c r="N289" s="3322"/>
      <c r="O289" s="3323"/>
    </row>
    <row r="290" spans="1:15" ht="16.5" customHeight="1">
      <c r="A290" s="3278" t="s">
        <v>4978</v>
      </c>
      <c r="B290" s="8016"/>
      <c r="C290" s="3342" t="s">
        <v>5007</v>
      </c>
      <c r="D290" s="3343"/>
      <c r="E290" s="3343"/>
      <c r="F290" s="3343"/>
      <c r="G290" s="3343"/>
      <c r="H290" s="3343"/>
      <c r="I290" s="3343"/>
      <c r="J290" s="3343"/>
      <c r="K290" s="3344"/>
      <c r="L290" s="3345"/>
      <c r="M290" s="3345"/>
      <c r="N290" s="3345"/>
      <c r="O290" s="3346"/>
    </row>
    <row r="291" spans="1:15" ht="16.5" customHeight="1">
      <c r="A291" s="3278">
        <v>0</v>
      </c>
    </row>
    <row r="292" spans="1:15" ht="16.5" customHeight="1">
      <c r="A292" s="3280">
        <f>ROW()</f>
        <v>292</v>
      </c>
      <c r="B292" s="3227"/>
      <c r="C292" s="3228"/>
      <c r="D292" s="3229"/>
      <c r="E292" s="3229"/>
      <c r="F292" s="3229"/>
      <c r="G292" s="3229"/>
      <c r="H292" s="3230"/>
      <c r="I292" s="3231"/>
      <c r="J292" s="3231"/>
      <c r="K292" s="3232" t="s">
        <v>4993</v>
      </c>
      <c r="L292" s="3233"/>
      <c r="M292" s="3234"/>
      <c r="N292" s="3234"/>
      <c r="O292" s="3235" t="str">
        <f>B293</f>
        <v>MACHINE A LAVER la vaisselle  AIRE DE DÉROCHAGE . SURFACE DE TRAVAIL</v>
      </c>
    </row>
    <row r="293" spans="1:15" ht="16.5" customHeight="1">
      <c r="A293" s="3278" t="s">
        <v>4980</v>
      </c>
      <c r="B293" s="8014" t="s">
        <v>4980</v>
      </c>
      <c r="C293" s="8017" t="s">
        <v>4994</v>
      </c>
      <c r="D293" s="8017"/>
      <c r="E293" s="8017"/>
      <c r="F293" s="8017"/>
      <c r="G293" s="8017"/>
      <c r="H293" s="8017"/>
      <c r="I293" s="8017"/>
      <c r="J293" s="8017"/>
      <c r="K293" s="3356">
        <v>1</v>
      </c>
      <c r="L293" s="3366" t="s">
        <v>4995</v>
      </c>
      <c r="M293" s="3319"/>
      <c r="N293" s="3319"/>
      <c r="O293" s="3320"/>
    </row>
    <row r="294" spans="1:15" ht="16.5" customHeight="1">
      <c r="A294" s="3278" t="s">
        <v>4980</v>
      </c>
      <c r="B294" s="8015"/>
      <c r="C294" s="8018" t="s">
        <v>4871</v>
      </c>
      <c r="D294" s="8018"/>
      <c r="E294" s="8018"/>
      <c r="F294" s="8018"/>
      <c r="G294" s="8018"/>
      <c r="H294" s="8018"/>
      <c r="I294" s="8018"/>
      <c r="J294" s="8018"/>
      <c r="K294" s="3354">
        <v>2</v>
      </c>
      <c r="L294" s="8030" t="s">
        <v>5117</v>
      </c>
      <c r="M294" s="8030"/>
      <c r="N294" s="8030"/>
      <c r="O294" s="8031"/>
    </row>
    <row r="295" spans="1:15" ht="16.5" customHeight="1">
      <c r="A295" s="3278" t="s">
        <v>4980</v>
      </c>
      <c r="B295" s="8015"/>
      <c r="C295" s="3324" t="s">
        <v>2080</v>
      </c>
      <c r="D295" s="3325" t="s">
        <v>360</v>
      </c>
      <c r="E295" s="3325" t="s">
        <v>4278</v>
      </c>
      <c r="F295" s="3325" t="s">
        <v>2078</v>
      </c>
      <c r="G295" s="3325" t="s">
        <v>434</v>
      </c>
      <c r="H295" s="3325" t="s">
        <v>264</v>
      </c>
      <c r="I295" s="3202" t="s">
        <v>320</v>
      </c>
      <c r="J295" s="3357"/>
      <c r="K295" s="3354"/>
      <c r="L295" s="3347" t="s">
        <v>5118</v>
      </c>
      <c r="M295" s="3322"/>
      <c r="N295" s="3322"/>
      <c r="O295" s="3323"/>
    </row>
    <row r="296" spans="1:15" ht="16.5" customHeight="1">
      <c r="A296" s="3278" t="s">
        <v>4980</v>
      </c>
      <c r="B296" s="8015"/>
      <c r="C296" s="3327" t="s">
        <v>4929</v>
      </c>
      <c r="D296" s="3327" t="s">
        <v>4929</v>
      </c>
      <c r="E296" s="3327" t="s">
        <v>4929</v>
      </c>
      <c r="F296" s="3327" t="s">
        <v>4929</v>
      </c>
      <c r="G296" s="3327"/>
      <c r="H296" s="3327"/>
      <c r="I296" s="3327"/>
      <c r="J296" s="3357"/>
      <c r="K296" s="3354">
        <v>4</v>
      </c>
      <c r="L296" s="8019" t="s">
        <v>5119</v>
      </c>
      <c r="M296" s="8019"/>
      <c r="N296" s="8019"/>
      <c r="O296" s="8020"/>
    </row>
    <row r="297" spans="1:15" ht="16.5" customHeight="1">
      <c r="A297" s="3278" t="s">
        <v>4980</v>
      </c>
      <c r="B297" s="8015"/>
      <c r="C297" s="8021" t="s">
        <v>5000</v>
      </c>
      <c r="D297" s="8021"/>
      <c r="E297" s="8021"/>
      <c r="F297" s="8021"/>
      <c r="G297" s="8021"/>
      <c r="H297" s="8021"/>
      <c r="I297" s="8021"/>
      <c r="J297" s="8021"/>
      <c r="K297" s="3354">
        <v>5</v>
      </c>
      <c r="L297" s="8019" t="s">
        <v>5072</v>
      </c>
      <c r="M297" s="8019"/>
      <c r="N297" s="8019"/>
      <c r="O297" s="8020"/>
    </row>
    <row r="298" spans="1:15" ht="16.5" customHeight="1">
      <c r="A298" s="3278" t="s">
        <v>4980</v>
      </c>
      <c r="B298" s="8015"/>
      <c r="C298" s="8018" t="s">
        <v>4871</v>
      </c>
      <c r="D298" s="8018"/>
      <c r="E298" s="8018"/>
      <c r="F298" s="8018"/>
      <c r="G298" s="8018"/>
      <c r="H298" s="8018"/>
      <c r="I298" s="8018"/>
      <c r="J298" s="8018"/>
      <c r="K298" s="3354">
        <v>6</v>
      </c>
      <c r="L298" s="8019" t="s">
        <v>5120</v>
      </c>
      <c r="M298" s="8019"/>
      <c r="N298" s="8019"/>
      <c r="O298" s="8020"/>
    </row>
    <row r="299" spans="1:15" ht="16.5" customHeight="1">
      <c r="A299" s="3278" t="s">
        <v>4980</v>
      </c>
      <c r="B299" s="8015"/>
      <c r="C299" s="3324" t="s">
        <v>2080</v>
      </c>
      <c r="D299" s="3325" t="s">
        <v>360</v>
      </c>
      <c r="E299" s="3325" t="s">
        <v>4278</v>
      </c>
      <c r="F299" s="3325" t="s">
        <v>2078</v>
      </c>
      <c r="G299" s="3325" t="s">
        <v>434</v>
      </c>
      <c r="H299" s="3325" t="s">
        <v>264</v>
      </c>
      <c r="I299" s="3202" t="s">
        <v>320</v>
      </c>
      <c r="J299" s="3357"/>
      <c r="K299" s="3354">
        <v>7</v>
      </c>
      <c r="L299" s="8019" t="s">
        <v>5121</v>
      </c>
      <c r="M299" s="8019"/>
      <c r="N299" s="8019"/>
      <c r="O299" s="8020"/>
    </row>
    <row r="300" spans="1:15" ht="16.5" customHeight="1">
      <c r="A300" s="3278" t="s">
        <v>4980</v>
      </c>
      <c r="B300" s="8015"/>
      <c r="C300" s="3327"/>
      <c r="D300" s="3327"/>
      <c r="E300" s="3327"/>
      <c r="F300" s="3327"/>
      <c r="G300" s="3327" t="s">
        <v>4906</v>
      </c>
      <c r="H300" s="3327"/>
      <c r="I300" s="3327"/>
      <c r="J300" s="3358"/>
      <c r="K300" s="3354"/>
      <c r="L300" s="8019" t="s">
        <v>5122</v>
      </c>
      <c r="M300" s="8019"/>
      <c r="N300" s="8019"/>
      <c r="O300" s="8020"/>
    </row>
    <row r="301" spans="1:15" ht="16.5" customHeight="1">
      <c r="A301" s="3278" t="s">
        <v>4980</v>
      </c>
      <c r="B301" s="8015"/>
      <c r="C301" s="3331" t="s">
        <v>4893</v>
      </c>
      <c r="D301" s="3332"/>
      <c r="E301" s="3332"/>
      <c r="F301" s="3332"/>
      <c r="G301" s="3332"/>
      <c r="H301" s="3332"/>
      <c r="I301" s="3332"/>
      <c r="J301" s="3326"/>
      <c r="K301" s="3359" t="s">
        <v>5003</v>
      </c>
      <c r="L301" s="3322"/>
      <c r="M301" s="3322"/>
      <c r="N301" s="3322"/>
      <c r="O301" s="3323"/>
    </row>
    <row r="302" spans="1:15" ht="16.5" customHeight="1">
      <c r="A302" s="3278" t="s">
        <v>4980</v>
      </c>
      <c r="B302" s="8015"/>
      <c r="C302" s="3334"/>
      <c r="D302" s="3196"/>
      <c r="E302" s="3335"/>
      <c r="F302" s="3351"/>
      <c r="G302" s="3351"/>
      <c r="H302" s="3351"/>
      <c r="I302" s="3351"/>
      <c r="J302" s="3336"/>
      <c r="K302" s="3361" t="s">
        <v>5123</v>
      </c>
      <c r="L302" s="3322"/>
      <c r="M302" s="3322"/>
      <c r="N302" s="3322"/>
      <c r="O302" s="3323"/>
    </row>
    <row r="303" spans="1:15" ht="16.5" customHeight="1">
      <c r="A303" s="3278" t="s">
        <v>4980</v>
      </c>
      <c r="B303" s="8015"/>
      <c r="C303" s="3285"/>
      <c r="D303" s="3383"/>
      <c r="E303" s="3383"/>
      <c r="F303" s="3383"/>
      <c r="G303" s="3383"/>
      <c r="H303" s="3383"/>
      <c r="I303" s="3383"/>
      <c r="J303" s="3383"/>
      <c r="K303" s="3347"/>
      <c r="L303" s="3347"/>
      <c r="M303" s="3347"/>
      <c r="N303" s="3384"/>
      <c r="O303" s="3385"/>
    </row>
    <row r="304" spans="1:15" ht="16.5" customHeight="1">
      <c r="A304" s="3278" t="s">
        <v>4980</v>
      </c>
      <c r="B304" s="8016"/>
      <c r="C304" s="3342" t="s">
        <v>5007</v>
      </c>
      <c r="D304" s="3343"/>
      <c r="E304" s="3343"/>
      <c r="F304" s="3343"/>
      <c r="G304" s="3343"/>
      <c r="H304" s="3343"/>
      <c r="I304" s="3343"/>
      <c r="J304" s="3343"/>
      <c r="K304" s="3344"/>
      <c r="L304" s="3345"/>
      <c r="M304" s="3345"/>
      <c r="N304" s="3345"/>
      <c r="O304" s="3346"/>
    </row>
    <row r="305" spans="1:15" ht="16.5" customHeight="1">
      <c r="A305" s="3278">
        <v>0</v>
      </c>
    </row>
    <row r="306" spans="1:15" ht="16.5" customHeight="1">
      <c r="A306" s="3280">
        <f>ROW()</f>
        <v>306</v>
      </c>
      <c r="B306" s="3227"/>
      <c r="C306" s="3228"/>
      <c r="D306" s="3229"/>
      <c r="E306" s="3229"/>
      <c r="F306" s="3229"/>
      <c r="G306" s="3229"/>
      <c r="H306" s="3230"/>
      <c r="I306" s="3231"/>
      <c r="J306" s="3231"/>
      <c r="K306" s="3232" t="s">
        <v>4993</v>
      </c>
      <c r="L306" s="3233"/>
      <c r="M306" s="3234"/>
      <c r="N306" s="3234"/>
      <c r="O306" s="3235" t="str">
        <f>B307</f>
        <v>MARMITES . SAUTEUSES</v>
      </c>
    </row>
    <row r="307" spans="1:15" ht="16.5" customHeight="1">
      <c r="A307" s="3278" t="s">
        <v>4899</v>
      </c>
      <c r="B307" s="8014" t="s">
        <v>4899</v>
      </c>
      <c r="C307" s="8017" t="s">
        <v>4994</v>
      </c>
      <c r="D307" s="8017"/>
      <c r="E307" s="8017"/>
      <c r="F307" s="8017"/>
      <c r="G307" s="8017"/>
      <c r="H307" s="8017"/>
      <c r="I307" s="8017"/>
      <c r="J307" s="8017"/>
      <c r="K307" s="3356">
        <v>1</v>
      </c>
      <c r="L307" s="3366" t="s">
        <v>5054</v>
      </c>
      <c r="M307" s="3319"/>
      <c r="N307" s="3319"/>
      <c r="O307" s="3320"/>
    </row>
    <row r="308" spans="1:15" ht="16.5" customHeight="1">
      <c r="A308" s="3278" t="s">
        <v>4899</v>
      </c>
      <c r="B308" s="8015"/>
      <c r="C308" s="8018" t="s">
        <v>4871</v>
      </c>
      <c r="D308" s="8018"/>
      <c r="E308" s="8018"/>
      <c r="F308" s="8018"/>
      <c r="G308" s="8018"/>
      <c r="H308" s="8018"/>
      <c r="I308" s="8018"/>
      <c r="J308" s="8018"/>
      <c r="K308" s="3354">
        <v>2</v>
      </c>
      <c r="L308" s="8019" t="s">
        <v>4995</v>
      </c>
      <c r="M308" s="8019"/>
      <c r="N308" s="8019"/>
      <c r="O308" s="8020"/>
    </row>
    <row r="309" spans="1:15" ht="16.5" customHeight="1">
      <c r="A309" s="3278" t="s">
        <v>4899</v>
      </c>
      <c r="B309" s="8015"/>
      <c r="C309" s="3324" t="s">
        <v>2080</v>
      </c>
      <c r="D309" s="3325" t="s">
        <v>360</v>
      </c>
      <c r="E309" s="3325" t="s">
        <v>4278</v>
      </c>
      <c r="F309" s="3325" t="s">
        <v>2078</v>
      </c>
      <c r="G309" s="3325" t="s">
        <v>434</v>
      </c>
      <c r="H309" s="3325" t="s">
        <v>264</v>
      </c>
      <c r="I309" s="3202" t="s">
        <v>320</v>
      </c>
      <c r="J309" s="3357"/>
      <c r="K309" s="3354">
        <v>3</v>
      </c>
      <c r="L309" s="8019" t="s">
        <v>5124</v>
      </c>
      <c r="M309" s="8019"/>
      <c r="N309" s="8019"/>
      <c r="O309" s="8020"/>
    </row>
    <row r="310" spans="1:15" ht="16.5" customHeight="1">
      <c r="A310" s="3278" t="s">
        <v>4899</v>
      </c>
      <c r="B310" s="8015"/>
      <c r="C310" s="3327" t="s">
        <v>4929</v>
      </c>
      <c r="D310" s="3327" t="s">
        <v>4929</v>
      </c>
      <c r="E310" s="3327" t="s">
        <v>4929</v>
      </c>
      <c r="F310" s="3327" t="s">
        <v>4929</v>
      </c>
      <c r="G310" s="3327"/>
      <c r="H310" s="3327"/>
      <c r="I310" s="3327"/>
      <c r="J310" s="3357"/>
      <c r="K310" s="3354">
        <v>4</v>
      </c>
      <c r="L310" s="8019" t="s">
        <v>5125</v>
      </c>
      <c r="M310" s="8019"/>
      <c r="N310" s="8019"/>
      <c r="O310" s="8020"/>
    </row>
    <row r="311" spans="1:15" ht="16.5" customHeight="1">
      <c r="A311" s="3278" t="s">
        <v>4899</v>
      </c>
      <c r="B311" s="8015"/>
      <c r="C311" s="8021" t="s">
        <v>5000</v>
      </c>
      <c r="D311" s="8021"/>
      <c r="E311" s="8021"/>
      <c r="F311" s="8021"/>
      <c r="G311" s="8021"/>
      <c r="H311" s="8021"/>
      <c r="I311" s="8021"/>
      <c r="J311" s="8021"/>
      <c r="K311" s="3354">
        <v>5</v>
      </c>
      <c r="L311" s="8019" t="s">
        <v>4997</v>
      </c>
      <c r="M311" s="8019"/>
      <c r="N311" s="8019"/>
      <c r="O311" s="8020"/>
    </row>
    <row r="312" spans="1:15" ht="16.5" customHeight="1">
      <c r="A312" s="3278" t="s">
        <v>4899</v>
      </c>
      <c r="B312" s="8015"/>
      <c r="C312" s="8018" t="s">
        <v>4871</v>
      </c>
      <c r="D312" s="8018"/>
      <c r="E312" s="8018"/>
      <c r="F312" s="8018"/>
      <c r="G312" s="8018"/>
      <c r="H312" s="8018"/>
      <c r="I312" s="8018"/>
      <c r="J312" s="8018"/>
      <c r="K312" s="3354">
        <v>6</v>
      </c>
      <c r="L312" s="8019" t="s">
        <v>4999</v>
      </c>
      <c r="M312" s="8019"/>
      <c r="N312" s="8019"/>
      <c r="O312" s="8020"/>
    </row>
    <row r="313" spans="1:15" ht="16.5" customHeight="1">
      <c r="A313" s="3278" t="s">
        <v>4899</v>
      </c>
      <c r="B313" s="8015"/>
      <c r="C313" s="3324" t="s">
        <v>2080</v>
      </c>
      <c r="D313" s="3325" t="s">
        <v>360</v>
      </c>
      <c r="E313" s="3325" t="s">
        <v>4278</v>
      </c>
      <c r="F313" s="3325" t="s">
        <v>2078</v>
      </c>
      <c r="G313" s="3325" t="s">
        <v>434</v>
      </c>
      <c r="H313" s="3325" t="s">
        <v>264</v>
      </c>
      <c r="I313" s="3202" t="s">
        <v>320</v>
      </c>
      <c r="J313" s="3357"/>
      <c r="K313" s="3354">
        <v>7</v>
      </c>
      <c r="L313" s="8019" t="s">
        <v>5126</v>
      </c>
      <c r="M313" s="8019"/>
      <c r="N313" s="8019"/>
      <c r="O313" s="8020"/>
    </row>
    <row r="314" spans="1:15" ht="16.5" customHeight="1">
      <c r="A314" s="3278" t="s">
        <v>4899</v>
      </c>
      <c r="B314" s="8015"/>
      <c r="C314" s="3327"/>
      <c r="D314" s="3327"/>
      <c r="E314" s="3327"/>
      <c r="F314" s="3327"/>
      <c r="G314" s="3327" t="s">
        <v>4906</v>
      </c>
      <c r="H314" s="3327"/>
      <c r="I314" s="3327"/>
      <c r="J314" s="3358"/>
      <c r="K314" s="3354">
        <v>8</v>
      </c>
      <c r="L314" s="8019" t="s">
        <v>5127</v>
      </c>
      <c r="M314" s="8019"/>
      <c r="N314" s="8019"/>
      <c r="O314" s="8020"/>
    </row>
    <row r="315" spans="1:15" ht="16.5" customHeight="1">
      <c r="A315" s="3278" t="s">
        <v>4899</v>
      </c>
      <c r="B315" s="8015"/>
      <c r="C315" s="3331" t="s">
        <v>4893</v>
      </c>
      <c r="D315" s="3332"/>
      <c r="E315" s="3332"/>
      <c r="F315" s="3332"/>
      <c r="G315" s="3332"/>
      <c r="H315" s="3332"/>
      <c r="I315" s="3332"/>
      <c r="J315" s="3326"/>
      <c r="K315" s="3354">
        <v>9</v>
      </c>
      <c r="L315" s="8019" t="s">
        <v>5128</v>
      </c>
      <c r="M315" s="8019"/>
      <c r="N315" s="8019"/>
      <c r="O315" s="8020"/>
    </row>
    <row r="316" spans="1:15" ht="16.5" customHeight="1">
      <c r="A316" s="3278" t="s">
        <v>4899</v>
      </c>
      <c r="B316" s="8015"/>
      <c r="C316" s="3334"/>
      <c r="D316" s="3196"/>
      <c r="E316" s="3335"/>
      <c r="F316" s="3351"/>
      <c r="G316" s="3351"/>
      <c r="H316" s="3351"/>
      <c r="I316" s="3351"/>
      <c r="J316" s="3336"/>
      <c r="K316" s="3354">
        <v>10</v>
      </c>
      <c r="L316" s="8019" t="s">
        <v>5017</v>
      </c>
      <c r="M316" s="8019"/>
      <c r="N316" s="8019"/>
      <c r="O316" s="8020"/>
    </row>
    <row r="317" spans="1:15" ht="16.5" customHeight="1">
      <c r="A317" s="3278" t="s">
        <v>4899</v>
      </c>
      <c r="B317" s="8015"/>
      <c r="C317" s="3341"/>
      <c r="D317" s="3341"/>
      <c r="E317" s="3341"/>
      <c r="F317" s="3341"/>
      <c r="G317" s="3341"/>
      <c r="H317" s="3341"/>
      <c r="I317" s="3341"/>
      <c r="J317" s="3341"/>
      <c r="K317" s="3359" t="s">
        <v>5003</v>
      </c>
      <c r="L317" s="3322"/>
      <c r="M317" s="3322"/>
      <c r="N317" s="3322"/>
      <c r="O317" s="3323"/>
    </row>
    <row r="318" spans="1:15" ht="16.5" customHeight="1">
      <c r="A318" s="3278" t="s">
        <v>4899</v>
      </c>
      <c r="B318" s="8015"/>
      <c r="C318" s="3341"/>
      <c r="D318" s="3341"/>
      <c r="E318" s="3341"/>
      <c r="F318" s="3341"/>
      <c r="G318" s="3341"/>
      <c r="H318" s="3341"/>
      <c r="I318" s="3341"/>
      <c r="J318" s="3341"/>
      <c r="K318" s="3361" t="s">
        <v>5129</v>
      </c>
      <c r="L318" s="3322"/>
      <c r="M318" s="3322"/>
      <c r="N318" s="3322"/>
      <c r="O318" s="3323"/>
    </row>
    <row r="319" spans="1:15" ht="16.5" customHeight="1">
      <c r="A319" s="3278" t="s">
        <v>4899</v>
      </c>
      <c r="B319" s="8015"/>
      <c r="C319" s="3341"/>
      <c r="D319" s="3341"/>
      <c r="E319" s="3341"/>
      <c r="F319" s="3341"/>
      <c r="G319" s="3341"/>
      <c r="H319" s="3341"/>
      <c r="I319" s="3341"/>
      <c r="J319" s="3341"/>
      <c r="K319" s="3333" t="s">
        <v>5004</v>
      </c>
      <c r="L319" s="8012" t="s">
        <v>5005</v>
      </c>
      <c r="M319" s="8012"/>
      <c r="N319" s="8012"/>
      <c r="O319" s="8013"/>
    </row>
    <row r="320" spans="1:15" ht="16.5" customHeight="1">
      <c r="A320" s="3278" t="s">
        <v>4899</v>
      </c>
      <c r="B320" s="8015"/>
      <c r="C320" s="3341"/>
      <c r="D320" s="3341"/>
      <c r="E320" s="3341"/>
      <c r="F320" s="3341"/>
      <c r="G320" s="3341"/>
      <c r="H320" s="3341"/>
      <c r="I320" s="3341"/>
      <c r="J320" s="3341"/>
      <c r="K320" s="3355"/>
      <c r="L320" s="3322"/>
      <c r="M320" s="3322"/>
      <c r="N320" s="3322"/>
      <c r="O320" s="3323"/>
    </row>
    <row r="321" spans="1:15" ht="16.5" customHeight="1">
      <c r="A321" s="3278" t="s">
        <v>4899</v>
      </c>
      <c r="B321" s="8016"/>
      <c r="C321" s="3342" t="s">
        <v>5007</v>
      </c>
      <c r="D321" s="3343"/>
      <c r="E321" s="3343"/>
      <c r="F321" s="3343"/>
      <c r="G321" s="3343"/>
      <c r="H321" s="3343"/>
      <c r="I321" s="3343"/>
      <c r="J321" s="3343"/>
      <c r="K321" s="3344"/>
      <c r="L321" s="3345"/>
      <c r="M321" s="3345"/>
      <c r="N321" s="3345"/>
      <c r="O321" s="3346"/>
    </row>
    <row r="322" spans="1:15" ht="16.5" customHeight="1">
      <c r="A322" s="3278">
        <v>0</v>
      </c>
    </row>
    <row r="323" spans="1:15" ht="16.5" customHeight="1">
      <c r="A323" s="3280">
        <f>ROW()</f>
        <v>323</v>
      </c>
      <c r="B323" s="3227"/>
      <c r="C323" s="3228"/>
      <c r="D323" s="3229"/>
      <c r="E323" s="3229"/>
      <c r="F323" s="3229"/>
      <c r="G323" s="3229"/>
      <c r="H323" s="3230"/>
      <c r="I323" s="3231"/>
      <c r="J323" s="3231"/>
      <c r="K323" s="3232" t="s">
        <v>4993</v>
      </c>
      <c r="L323" s="3233"/>
      <c r="M323" s="3234"/>
      <c r="N323" s="3234"/>
      <c r="O323" s="3235" t="str">
        <f>B324</f>
        <v>MURS</v>
      </c>
    </row>
    <row r="324" spans="1:15" ht="16.5" customHeight="1">
      <c r="A324" s="3278" t="s">
        <v>4918</v>
      </c>
      <c r="B324" s="8014" t="s">
        <v>4918</v>
      </c>
      <c r="C324" s="8017" t="s">
        <v>4994</v>
      </c>
      <c r="D324" s="8017"/>
      <c r="E324" s="8017"/>
      <c r="F324" s="8017"/>
      <c r="G324" s="8017"/>
      <c r="H324" s="8017"/>
      <c r="I324" s="8017"/>
      <c r="J324" s="8017"/>
      <c r="K324" s="3356">
        <v>1</v>
      </c>
      <c r="L324" s="3366" t="s">
        <v>5130</v>
      </c>
      <c r="M324" s="3319"/>
      <c r="N324" s="3319"/>
      <c r="O324" s="3320"/>
    </row>
    <row r="325" spans="1:15" ht="16.5" customHeight="1">
      <c r="A325" s="3278" t="s">
        <v>4918</v>
      </c>
      <c r="B325" s="8015"/>
      <c r="C325" s="8018" t="s">
        <v>4871</v>
      </c>
      <c r="D325" s="8018"/>
      <c r="E325" s="8018"/>
      <c r="F325" s="8018"/>
      <c r="G325" s="8018"/>
      <c r="H325" s="8018"/>
      <c r="I325" s="8018"/>
      <c r="J325" s="8018"/>
      <c r="K325" s="3354"/>
      <c r="L325" s="3347" t="s">
        <v>5131</v>
      </c>
      <c r="M325" s="3322"/>
      <c r="N325" s="3322"/>
      <c r="O325" s="3380"/>
    </row>
    <row r="326" spans="1:15" ht="16.5" customHeight="1">
      <c r="A326" s="3278" t="s">
        <v>4918</v>
      </c>
      <c r="B326" s="8015"/>
      <c r="C326" s="3324" t="s">
        <v>2080</v>
      </c>
      <c r="D326" s="3325" t="s">
        <v>360</v>
      </c>
      <c r="E326" s="3325" t="s">
        <v>4278</v>
      </c>
      <c r="F326" s="3325" t="s">
        <v>2078</v>
      </c>
      <c r="G326" s="3325" t="s">
        <v>434</v>
      </c>
      <c r="H326" s="3325" t="s">
        <v>264</v>
      </c>
      <c r="I326" s="3202" t="s">
        <v>320</v>
      </c>
      <c r="J326" s="3357"/>
      <c r="K326" s="3354">
        <v>2</v>
      </c>
      <c r="L326" s="8019" t="s">
        <v>5132</v>
      </c>
      <c r="M326" s="8019"/>
      <c r="N326" s="8019"/>
      <c r="O326" s="8020"/>
    </row>
    <row r="327" spans="1:15" ht="16.5" customHeight="1">
      <c r="A327" s="3278" t="s">
        <v>4918</v>
      </c>
      <c r="B327" s="8015"/>
      <c r="C327" s="3327"/>
      <c r="D327" s="3327"/>
      <c r="E327" s="3327"/>
      <c r="F327" s="3327"/>
      <c r="G327" s="3327" t="s">
        <v>4906</v>
      </c>
      <c r="H327" s="3327"/>
      <c r="I327" s="3327"/>
      <c r="J327" s="3357"/>
      <c r="K327" s="3354">
        <v>3</v>
      </c>
      <c r="L327" s="8019" t="s">
        <v>5072</v>
      </c>
      <c r="M327" s="8019"/>
      <c r="N327" s="8019"/>
      <c r="O327" s="8020"/>
    </row>
    <row r="328" spans="1:15" ht="16.5" customHeight="1">
      <c r="A328" s="3278" t="s">
        <v>4918</v>
      </c>
      <c r="B328" s="8015"/>
      <c r="C328" s="8021" t="s">
        <v>5000</v>
      </c>
      <c r="D328" s="8021"/>
      <c r="E328" s="8021"/>
      <c r="F328" s="8021"/>
      <c r="G328" s="8021"/>
      <c r="H328" s="8021"/>
      <c r="I328" s="8021"/>
      <c r="J328" s="8021"/>
      <c r="K328" s="3354">
        <v>4</v>
      </c>
      <c r="L328" s="8019" t="s">
        <v>5133</v>
      </c>
      <c r="M328" s="8019"/>
      <c r="N328" s="8019"/>
      <c r="O328" s="8020"/>
    </row>
    <row r="329" spans="1:15" ht="16.5" customHeight="1">
      <c r="A329" s="3278" t="s">
        <v>4918</v>
      </c>
      <c r="B329" s="8015"/>
      <c r="C329" s="8018" t="s">
        <v>4871</v>
      </c>
      <c r="D329" s="8018"/>
      <c r="E329" s="8018"/>
      <c r="F329" s="8018"/>
      <c r="G329" s="8018"/>
      <c r="H329" s="8018"/>
      <c r="I329" s="8018"/>
      <c r="J329" s="8018"/>
      <c r="K329" s="3354">
        <v>5</v>
      </c>
      <c r="L329" s="8019" t="s">
        <v>5134</v>
      </c>
      <c r="M329" s="8019"/>
      <c r="N329" s="8019"/>
      <c r="O329" s="8020"/>
    </row>
    <row r="330" spans="1:15" ht="16.5" customHeight="1">
      <c r="A330" s="3278" t="s">
        <v>4918</v>
      </c>
      <c r="B330" s="8015"/>
      <c r="C330" s="3324" t="s">
        <v>2080</v>
      </c>
      <c r="D330" s="3325" t="s">
        <v>360</v>
      </c>
      <c r="E330" s="3325" t="s">
        <v>4278</v>
      </c>
      <c r="F330" s="3325" t="s">
        <v>2078</v>
      </c>
      <c r="G330" s="3325" t="s">
        <v>434</v>
      </c>
      <c r="H330" s="3325" t="s">
        <v>264</v>
      </c>
      <c r="I330" s="3202" t="s">
        <v>320</v>
      </c>
      <c r="J330" s="3357"/>
      <c r="K330" s="3354">
        <v>6</v>
      </c>
      <c r="L330" s="8019" t="s">
        <v>5135</v>
      </c>
      <c r="M330" s="8019"/>
      <c r="N330" s="8019"/>
      <c r="O330" s="8020"/>
    </row>
    <row r="331" spans="1:15" ht="16.5" customHeight="1">
      <c r="A331" s="3278" t="s">
        <v>4918</v>
      </c>
      <c r="B331" s="8015"/>
      <c r="C331" s="3327"/>
      <c r="D331" s="3327"/>
      <c r="E331" s="3327"/>
      <c r="F331" s="3327"/>
      <c r="G331" s="3327"/>
      <c r="H331" s="3327"/>
      <c r="I331" s="3327"/>
      <c r="J331" s="3358"/>
      <c r="K331" s="3354">
        <v>7</v>
      </c>
      <c r="L331" s="8019" t="s">
        <v>5074</v>
      </c>
      <c r="M331" s="8019"/>
      <c r="N331" s="8019"/>
      <c r="O331" s="8020"/>
    </row>
    <row r="332" spans="1:15" ht="16.5" customHeight="1">
      <c r="A332" s="3278" t="s">
        <v>4918</v>
      </c>
      <c r="B332" s="8015"/>
      <c r="C332" s="3331" t="s">
        <v>4893</v>
      </c>
      <c r="D332" s="3332"/>
      <c r="E332" s="3332"/>
      <c r="F332" s="3332"/>
      <c r="G332" s="3332"/>
      <c r="H332" s="3332"/>
      <c r="I332" s="3332"/>
      <c r="J332" s="3326"/>
      <c r="K332" s="3354"/>
      <c r="L332" s="3386" t="s">
        <v>5136</v>
      </c>
      <c r="M332" s="3322"/>
      <c r="N332" s="3322"/>
      <c r="O332" s="3323"/>
    </row>
    <row r="333" spans="1:15" ht="16.5" customHeight="1">
      <c r="A333" s="3278" t="s">
        <v>4918</v>
      </c>
      <c r="B333" s="8015"/>
      <c r="C333" s="3387"/>
      <c r="D333" s="3387"/>
      <c r="E333" s="3387"/>
      <c r="F333" s="3387"/>
      <c r="G333" s="3387"/>
      <c r="H333" s="3387"/>
      <c r="I333" s="3387"/>
      <c r="J333" s="3326"/>
      <c r="K333" s="3359" t="s">
        <v>5003</v>
      </c>
      <c r="L333" s="3322"/>
      <c r="M333" s="3322"/>
      <c r="N333" s="3322"/>
      <c r="O333" s="3323"/>
    </row>
    <row r="334" spans="1:15" ht="16.5" customHeight="1">
      <c r="A334" s="3278" t="s">
        <v>4918</v>
      </c>
      <c r="B334" s="8015"/>
      <c r="C334" s="3357"/>
      <c r="D334" s="3357"/>
      <c r="E334" s="3357"/>
      <c r="F334" s="3357"/>
      <c r="G334" s="3357"/>
      <c r="H334" s="3357"/>
      <c r="I334" s="3357"/>
      <c r="J334" s="3357"/>
      <c r="K334" s="3361" t="s">
        <v>5137</v>
      </c>
      <c r="L334" s="3322"/>
      <c r="M334" s="3322"/>
      <c r="N334" s="3322"/>
      <c r="O334" s="3323"/>
    </row>
    <row r="335" spans="1:15" ht="16.5" customHeight="1">
      <c r="A335" s="3278" t="s">
        <v>4918</v>
      </c>
      <c r="B335" s="8015"/>
      <c r="C335" s="3357"/>
      <c r="D335" s="3357"/>
      <c r="E335" s="3357"/>
      <c r="F335" s="3357"/>
      <c r="G335" s="3357"/>
      <c r="H335" s="3357"/>
      <c r="I335" s="3357"/>
      <c r="J335" s="3357"/>
      <c r="K335" s="3388" t="s">
        <v>5004</v>
      </c>
      <c r="L335" s="8012" t="s">
        <v>5005</v>
      </c>
      <c r="M335" s="8012"/>
      <c r="N335" s="8012"/>
      <c r="O335" s="8013"/>
    </row>
    <row r="336" spans="1:15" ht="16.5" customHeight="1">
      <c r="A336" s="3278" t="s">
        <v>4918</v>
      </c>
      <c r="B336" s="8016"/>
      <c r="C336" s="3342" t="s">
        <v>5007</v>
      </c>
      <c r="D336" s="3343"/>
      <c r="E336" s="3343"/>
      <c r="F336" s="3343"/>
      <c r="G336" s="3343"/>
      <c r="H336" s="3343"/>
      <c r="I336" s="3343"/>
      <c r="J336" s="3343"/>
      <c r="K336" s="3344"/>
      <c r="L336" s="3345"/>
      <c r="M336" s="3345"/>
      <c r="N336" s="3345"/>
      <c r="O336" s="3346"/>
    </row>
    <row r="337" spans="1:15" ht="16.5" customHeight="1">
      <c r="A337" s="3278">
        <v>0</v>
      </c>
    </row>
    <row r="338" spans="1:15" ht="16.5" customHeight="1">
      <c r="A338" s="3280">
        <f>ROW()</f>
        <v>338</v>
      </c>
      <c r="B338" s="3227"/>
      <c r="C338" s="3228"/>
      <c r="D338" s="3229"/>
      <c r="E338" s="3229"/>
      <c r="F338" s="3229"/>
      <c r="G338" s="3229"/>
      <c r="H338" s="3230"/>
      <c r="I338" s="3231"/>
      <c r="J338" s="3231"/>
      <c r="K338" s="3232" t="s">
        <v>4993</v>
      </c>
      <c r="L338" s="3233"/>
      <c r="M338" s="3234"/>
      <c r="N338" s="3234"/>
      <c r="O338" s="3235" t="str">
        <f>B339</f>
        <v>MURS chambres froides positives</v>
      </c>
    </row>
    <row r="339" spans="1:15" ht="16.5" customHeight="1">
      <c r="A339" s="3278" t="s">
        <v>4982</v>
      </c>
      <c r="B339" s="8014" t="s">
        <v>4982</v>
      </c>
      <c r="C339" s="8017" t="s">
        <v>4994</v>
      </c>
      <c r="D339" s="8017"/>
      <c r="E339" s="8017"/>
      <c r="F339" s="8017"/>
      <c r="G339" s="8017"/>
      <c r="H339" s="8017"/>
      <c r="I339" s="8017"/>
      <c r="J339" s="8017"/>
      <c r="K339" s="3356">
        <v>1</v>
      </c>
      <c r="L339" s="3389" t="s">
        <v>5138</v>
      </c>
      <c r="M339" s="3389"/>
      <c r="N339" s="3389"/>
      <c r="O339" s="3390"/>
    </row>
    <row r="340" spans="1:15" ht="16.5" customHeight="1">
      <c r="A340" s="3278" t="s">
        <v>4982</v>
      </c>
      <c r="B340" s="8015"/>
      <c r="C340" s="8018" t="s">
        <v>4871</v>
      </c>
      <c r="D340" s="8018"/>
      <c r="E340" s="8018"/>
      <c r="F340" s="8018"/>
      <c r="G340" s="8018"/>
      <c r="H340" s="8018"/>
      <c r="I340" s="8018"/>
      <c r="J340" s="8018"/>
      <c r="K340" s="3354">
        <v>2</v>
      </c>
      <c r="L340" s="8019" t="s">
        <v>5139</v>
      </c>
      <c r="M340" s="8019"/>
      <c r="N340" s="8019"/>
      <c r="O340" s="8020"/>
    </row>
    <row r="341" spans="1:15" ht="16.5" customHeight="1">
      <c r="A341" s="3278" t="s">
        <v>4982</v>
      </c>
      <c r="B341" s="8015"/>
      <c r="C341" s="3324" t="s">
        <v>2080</v>
      </c>
      <c r="D341" s="3325" t="s">
        <v>360</v>
      </c>
      <c r="E341" s="3325" t="s">
        <v>4278</v>
      </c>
      <c r="F341" s="3325" t="s">
        <v>2078</v>
      </c>
      <c r="G341" s="3325" t="s">
        <v>434</v>
      </c>
      <c r="H341" s="3325" t="s">
        <v>264</v>
      </c>
      <c r="I341" s="3202" t="s">
        <v>320</v>
      </c>
      <c r="J341" s="3357"/>
      <c r="K341" s="3391">
        <v>3</v>
      </c>
      <c r="L341" s="3392" t="s">
        <v>5140</v>
      </c>
      <c r="M341" s="3392"/>
      <c r="N341" s="3392"/>
      <c r="O341" s="3393"/>
    </row>
    <row r="342" spans="1:15" ht="16.5" customHeight="1">
      <c r="A342" s="3278" t="s">
        <v>4982</v>
      </c>
      <c r="B342" s="8015"/>
      <c r="C342" s="3327"/>
      <c r="D342" s="3327"/>
      <c r="E342" s="3327"/>
      <c r="F342" s="3327"/>
      <c r="G342" s="3327" t="s">
        <v>4906</v>
      </c>
      <c r="H342" s="3327"/>
      <c r="I342" s="3327"/>
      <c r="J342" s="3357"/>
      <c r="K342" s="3391"/>
      <c r="L342" s="3392" t="s">
        <v>5141</v>
      </c>
      <c r="M342" s="3392"/>
      <c r="N342" s="3392"/>
      <c r="O342" s="3393"/>
    </row>
    <row r="343" spans="1:15" ht="16.5" customHeight="1">
      <c r="A343" s="3278" t="s">
        <v>4982</v>
      </c>
      <c r="B343" s="8015"/>
      <c r="C343" s="8021" t="s">
        <v>5000</v>
      </c>
      <c r="D343" s="8021"/>
      <c r="E343" s="8021"/>
      <c r="F343" s="8021"/>
      <c r="G343" s="8021"/>
      <c r="H343" s="8021"/>
      <c r="I343" s="8021"/>
      <c r="J343" s="8021"/>
      <c r="K343" s="3391">
        <v>4</v>
      </c>
      <c r="L343" s="3392" t="s">
        <v>5142</v>
      </c>
      <c r="M343" s="3392"/>
      <c r="N343" s="3392"/>
      <c r="O343" s="3393"/>
    </row>
    <row r="344" spans="1:15" ht="16.5" customHeight="1">
      <c r="A344" s="3278" t="s">
        <v>4982</v>
      </c>
      <c r="B344" s="8015"/>
      <c r="C344" s="8018" t="s">
        <v>4871</v>
      </c>
      <c r="D344" s="8018"/>
      <c r="E344" s="8018"/>
      <c r="F344" s="8018"/>
      <c r="G344" s="8018"/>
      <c r="H344" s="8018"/>
      <c r="I344" s="8018"/>
      <c r="J344" s="8018"/>
      <c r="K344" s="3391">
        <v>5</v>
      </c>
      <c r="L344" s="3392" t="s">
        <v>5072</v>
      </c>
      <c r="M344" s="3392"/>
      <c r="N344" s="3392"/>
      <c r="O344" s="3393"/>
    </row>
    <row r="345" spans="1:15" ht="16.5" customHeight="1">
      <c r="A345" s="3278" t="s">
        <v>4982</v>
      </c>
      <c r="B345" s="8015"/>
      <c r="C345" s="3324" t="s">
        <v>2080</v>
      </c>
      <c r="D345" s="3325" t="s">
        <v>360</v>
      </c>
      <c r="E345" s="3325" t="s">
        <v>4278</v>
      </c>
      <c r="F345" s="3325" t="s">
        <v>2078</v>
      </c>
      <c r="G345" s="3325" t="s">
        <v>434</v>
      </c>
      <c r="H345" s="3325" t="s">
        <v>264</v>
      </c>
      <c r="I345" s="3202" t="s">
        <v>320</v>
      </c>
      <c r="J345" s="3357"/>
      <c r="K345" s="3391">
        <v>6</v>
      </c>
      <c r="L345" s="3392" t="s">
        <v>5143</v>
      </c>
      <c r="M345" s="3392"/>
      <c r="N345" s="3392"/>
      <c r="O345" s="3393"/>
    </row>
    <row r="346" spans="1:15" ht="16.5" customHeight="1">
      <c r="A346" s="3278" t="s">
        <v>4982</v>
      </c>
      <c r="B346" s="8015"/>
      <c r="C346" s="3327"/>
      <c r="D346" s="3327"/>
      <c r="E346" s="3327"/>
      <c r="F346" s="3327"/>
      <c r="G346" s="3327"/>
      <c r="H346" s="3327"/>
      <c r="I346" s="3327"/>
      <c r="J346" s="3358"/>
      <c r="K346" s="3391"/>
      <c r="L346" s="3347" t="s">
        <v>5144</v>
      </c>
      <c r="M346" s="3347"/>
      <c r="N346" s="3347"/>
      <c r="O346" s="3382"/>
    </row>
    <row r="347" spans="1:15" ht="16.5" customHeight="1">
      <c r="A347" s="3278" t="s">
        <v>4982</v>
      </c>
      <c r="B347" s="8015"/>
      <c r="C347" s="3331" t="s">
        <v>4893</v>
      </c>
      <c r="D347" s="3332"/>
      <c r="E347" s="3332"/>
      <c r="F347" s="3332"/>
      <c r="G347" s="3332"/>
      <c r="H347" s="3332"/>
      <c r="I347" s="3332"/>
      <c r="J347" s="3326"/>
      <c r="K347" s="3391">
        <v>7</v>
      </c>
      <c r="L347" s="3392" t="s">
        <v>5145</v>
      </c>
      <c r="M347" s="3392"/>
      <c r="N347" s="3392"/>
      <c r="O347" s="3393"/>
    </row>
    <row r="348" spans="1:15" ht="16.5" customHeight="1">
      <c r="A348" s="3278" t="s">
        <v>4982</v>
      </c>
      <c r="B348" s="8015"/>
      <c r="C348" s="3334"/>
      <c r="D348" s="3196"/>
      <c r="E348" s="3335"/>
      <c r="F348" s="3351"/>
      <c r="G348" s="3351"/>
      <c r="H348" s="3351"/>
      <c r="I348" s="3351"/>
      <c r="J348" s="3336"/>
      <c r="K348" s="3359" t="s">
        <v>5003</v>
      </c>
      <c r="L348" s="3322"/>
      <c r="M348" s="3322"/>
      <c r="N348" s="3322"/>
      <c r="O348" s="3323"/>
    </row>
    <row r="349" spans="1:15" ht="16.5" customHeight="1">
      <c r="A349" s="3278" t="s">
        <v>4982</v>
      </c>
      <c r="B349" s="8015"/>
      <c r="C349" s="3341"/>
      <c r="D349" s="3341"/>
      <c r="E349" s="3341"/>
      <c r="F349" s="3341"/>
      <c r="G349" s="3341"/>
      <c r="H349" s="3341"/>
      <c r="I349" s="3341"/>
      <c r="J349" s="3341"/>
      <c r="K349" s="3361" t="s">
        <v>5146</v>
      </c>
      <c r="L349" s="3322"/>
      <c r="M349" s="3322"/>
      <c r="N349" s="3322"/>
      <c r="O349" s="3323"/>
    </row>
    <row r="350" spans="1:15" ht="16.5" customHeight="1">
      <c r="A350" s="3278" t="s">
        <v>4982</v>
      </c>
      <c r="B350" s="8015"/>
      <c r="C350" s="3341"/>
      <c r="D350" s="3341"/>
      <c r="E350" s="3341"/>
      <c r="F350" s="3341"/>
      <c r="G350" s="3341"/>
      <c r="H350" s="3341"/>
      <c r="I350" s="3341"/>
      <c r="J350" s="3341"/>
      <c r="K350" s="3333" t="s">
        <v>5004</v>
      </c>
      <c r="L350" s="3338" t="s">
        <v>5005</v>
      </c>
      <c r="M350" s="3338"/>
      <c r="N350" s="3338"/>
      <c r="O350" s="3339"/>
    </row>
    <row r="351" spans="1:15" ht="16.5" customHeight="1">
      <c r="A351" s="3278" t="s">
        <v>4982</v>
      </c>
      <c r="B351" s="8015"/>
      <c r="C351" s="3285"/>
      <c r="D351" s="3351"/>
      <c r="E351" s="3351"/>
      <c r="F351" s="3351"/>
      <c r="G351" s="3351"/>
      <c r="H351" s="3351"/>
      <c r="I351" s="3351"/>
      <c r="J351" s="3351"/>
      <c r="K351" s="3349"/>
      <c r="L351" s="3364"/>
      <c r="M351" s="3364"/>
      <c r="N351" s="3364"/>
      <c r="O351" s="3385"/>
    </row>
    <row r="352" spans="1:15" ht="16.5" customHeight="1">
      <c r="A352" s="3278" t="s">
        <v>4982</v>
      </c>
      <c r="B352" s="8016"/>
      <c r="C352" s="3342" t="s">
        <v>5007</v>
      </c>
      <c r="D352" s="3343"/>
      <c r="E352" s="3343"/>
      <c r="F352" s="3343"/>
      <c r="G352" s="3343"/>
      <c r="H352" s="3343"/>
      <c r="I352" s="3343"/>
      <c r="J352" s="3343"/>
      <c r="K352" s="3344"/>
      <c r="L352" s="3345"/>
      <c r="M352" s="3345"/>
      <c r="N352" s="3345"/>
      <c r="O352" s="3346"/>
    </row>
    <row r="353" spans="1:15" ht="16.5" customHeight="1">
      <c r="A353" s="3278">
        <v>0</v>
      </c>
    </row>
    <row r="354" spans="1:15" ht="16.5" customHeight="1">
      <c r="A354" s="3280">
        <f>ROW()</f>
        <v>354</v>
      </c>
      <c r="B354" s="3227"/>
      <c r="C354" s="3228"/>
      <c r="D354" s="3229"/>
      <c r="E354" s="3229"/>
      <c r="F354" s="3229"/>
      <c r="G354" s="3229"/>
      <c r="H354" s="3230"/>
      <c r="I354" s="3231"/>
      <c r="J354" s="3231"/>
      <c r="K354" s="3232" t="s">
        <v>4993</v>
      </c>
      <c r="L354" s="3233"/>
      <c r="M354" s="3234"/>
      <c r="N354" s="3234"/>
      <c r="O354" s="3235" t="str">
        <f>B355</f>
        <v>MURS... chambres froides négatives</v>
      </c>
    </row>
    <row r="355" spans="1:15" ht="16.5" customHeight="1">
      <c r="A355" s="3278" t="s">
        <v>4985</v>
      </c>
      <c r="B355" s="8014" t="s">
        <v>4985</v>
      </c>
      <c r="C355" s="8017" t="s">
        <v>4994</v>
      </c>
      <c r="D355" s="8017"/>
      <c r="E355" s="8017"/>
      <c r="F355" s="8017"/>
      <c r="G355" s="8017"/>
      <c r="H355" s="8017"/>
      <c r="I355" s="8017"/>
      <c r="J355" s="8017"/>
      <c r="K355" s="3394">
        <v>1</v>
      </c>
      <c r="L355" s="3389" t="s">
        <v>5147</v>
      </c>
      <c r="M355" s="3389"/>
      <c r="N355" s="3389"/>
      <c r="O355" s="3348"/>
    </row>
    <row r="356" spans="1:15" ht="16.5" customHeight="1">
      <c r="A356" s="3278" t="s">
        <v>4985</v>
      </c>
      <c r="B356" s="8015"/>
      <c r="C356" s="8018" t="s">
        <v>4871</v>
      </c>
      <c r="D356" s="8018"/>
      <c r="E356" s="8018"/>
      <c r="F356" s="8018"/>
      <c r="G356" s="8018"/>
      <c r="H356" s="8018"/>
      <c r="I356" s="8018"/>
      <c r="J356" s="8018"/>
      <c r="K356" s="3391"/>
      <c r="L356" s="3392" t="s">
        <v>5148</v>
      </c>
      <c r="M356" s="3392"/>
      <c r="N356" s="3392"/>
      <c r="O356" s="3393"/>
    </row>
    <row r="357" spans="1:15" ht="16.5" customHeight="1">
      <c r="A357" s="3278" t="s">
        <v>4985</v>
      </c>
      <c r="B357" s="8015"/>
      <c r="C357" s="3324" t="s">
        <v>2080</v>
      </c>
      <c r="D357" s="3325" t="s">
        <v>360</v>
      </c>
      <c r="E357" s="3325" t="s">
        <v>4278</v>
      </c>
      <c r="F357" s="3325" t="s">
        <v>2078</v>
      </c>
      <c r="G357" s="3325" t="s">
        <v>434</v>
      </c>
      <c r="H357" s="3325" t="s">
        <v>264</v>
      </c>
      <c r="I357" s="3202" t="s">
        <v>320</v>
      </c>
      <c r="J357" s="3357"/>
      <c r="K357" s="3391">
        <v>2</v>
      </c>
      <c r="L357" s="3392" t="s">
        <v>5139</v>
      </c>
      <c r="M357" s="3392"/>
      <c r="N357" s="3392"/>
      <c r="O357" s="3393"/>
    </row>
    <row r="358" spans="1:15" ht="16.5" customHeight="1">
      <c r="A358" s="3278" t="s">
        <v>4985</v>
      </c>
      <c r="B358" s="8015"/>
      <c r="C358" s="3327"/>
      <c r="D358" s="3327"/>
      <c r="E358" s="3327"/>
      <c r="F358" s="3327"/>
      <c r="G358" s="3327" t="s">
        <v>360</v>
      </c>
      <c r="H358" s="3327"/>
      <c r="I358" s="3327"/>
      <c r="J358" s="3357"/>
      <c r="K358" s="3391">
        <v>3</v>
      </c>
      <c r="L358" s="3392" t="s">
        <v>5140</v>
      </c>
      <c r="M358" s="3392"/>
      <c r="N358" s="3392"/>
      <c r="O358" s="3393"/>
    </row>
    <row r="359" spans="1:15" ht="16.5" customHeight="1">
      <c r="A359" s="3278" t="s">
        <v>4985</v>
      </c>
      <c r="B359" s="8015"/>
      <c r="C359" s="8021" t="s">
        <v>5000</v>
      </c>
      <c r="D359" s="8021"/>
      <c r="E359" s="8021"/>
      <c r="F359" s="8021"/>
      <c r="G359" s="8021"/>
      <c r="H359" s="8021"/>
      <c r="I359" s="8021"/>
      <c r="J359" s="8021"/>
      <c r="K359" s="3391"/>
      <c r="L359" s="3392" t="s">
        <v>5141</v>
      </c>
      <c r="M359" s="3392"/>
      <c r="N359" s="3392"/>
      <c r="O359" s="3393"/>
    </row>
    <row r="360" spans="1:15" ht="16.5" customHeight="1">
      <c r="A360" s="3278" t="s">
        <v>4985</v>
      </c>
      <c r="B360" s="8015"/>
      <c r="C360" s="8018" t="s">
        <v>4871</v>
      </c>
      <c r="D360" s="8018"/>
      <c r="E360" s="8018"/>
      <c r="F360" s="8018"/>
      <c r="G360" s="8018"/>
      <c r="H360" s="8018"/>
      <c r="I360" s="8018"/>
      <c r="J360" s="8018"/>
      <c r="K360" s="3391">
        <v>4</v>
      </c>
      <c r="L360" s="3392" t="s">
        <v>5149</v>
      </c>
      <c r="M360" s="3392"/>
      <c r="N360" s="3392"/>
      <c r="O360" s="3393"/>
    </row>
    <row r="361" spans="1:15" ht="16.5" customHeight="1">
      <c r="A361" s="3278" t="s">
        <v>4985</v>
      </c>
      <c r="B361" s="8015"/>
      <c r="C361" s="3324" t="s">
        <v>2080</v>
      </c>
      <c r="D361" s="3325" t="s">
        <v>360</v>
      </c>
      <c r="E361" s="3325" t="s">
        <v>4278</v>
      </c>
      <c r="F361" s="3325" t="s">
        <v>2078</v>
      </c>
      <c r="G361" s="3325" t="s">
        <v>434</v>
      </c>
      <c r="H361" s="3325" t="s">
        <v>264</v>
      </c>
      <c r="I361" s="3202" t="s">
        <v>320</v>
      </c>
      <c r="J361" s="3357"/>
      <c r="K361" s="3391">
        <v>5</v>
      </c>
      <c r="L361" s="3392" t="s">
        <v>5072</v>
      </c>
      <c r="M361" s="3392"/>
      <c r="N361" s="3392"/>
      <c r="O361" s="3393"/>
    </row>
    <row r="362" spans="1:15" ht="16.5" customHeight="1">
      <c r="A362" s="3278" t="s">
        <v>4985</v>
      </c>
      <c r="B362" s="8015"/>
      <c r="C362" s="3327"/>
      <c r="D362" s="3327"/>
      <c r="E362" s="3327"/>
      <c r="F362" s="3327"/>
      <c r="G362" s="3327"/>
      <c r="H362" s="3327"/>
      <c r="I362" s="3327"/>
      <c r="J362" s="3358"/>
      <c r="K362" s="3391">
        <v>6</v>
      </c>
      <c r="L362" s="3392" t="s">
        <v>5150</v>
      </c>
      <c r="M362" s="3392"/>
      <c r="N362" s="3392"/>
      <c r="O362" s="3393"/>
    </row>
    <row r="363" spans="1:15" ht="16.5" customHeight="1">
      <c r="A363" s="3278" t="s">
        <v>4985</v>
      </c>
      <c r="B363" s="8015"/>
      <c r="C363" s="3331" t="s">
        <v>4893</v>
      </c>
      <c r="D363" s="3332"/>
      <c r="E363" s="3332"/>
      <c r="F363" s="3332"/>
      <c r="G363" s="3332"/>
      <c r="H363" s="3332"/>
      <c r="I363" s="3332"/>
      <c r="J363" s="3326"/>
      <c r="K363" s="3391">
        <v>7</v>
      </c>
      <c r="L363" s="3392" t="s">
        <v>5151</v>
      </c>
      <c r="M363" s="3392"/>
      <c r="N363" s="3392"/>
      <c r="O363" s="3393"/>
    </row>
    <row r="364" spans="1:15" ht="16.5" customHeight="1">
      <c r="A364" s="3278" t="s">
        <v>4985</v>
      </c>
      <c r="B364" s="8015"/>
      <c r="C364" s="3334"/>
      <c r="D364" s="3196"/>
      <c r="E364" s="3335"/>
      <c r="F364" s="3351"/>
      <c r="G364" s="3351"/>
      <c r="H364" s="3351"/>
      <c r="I364" s="3351"/>
      <c r="J364" s="3336"/>
      <c r="K364" s="3391">
        <v>8</v>
      </c>
      <c r="L364" s="3392" t="s">
        <v>5152</v>
      </c>
      <c r="M364" s="3392"/>
      <c r="N364" s="3392"/>
      <c r="O364" s="3393"/>
    </row>
    <row r="365" spans="1:15" ht="16.5" customHeight="1">
      <c r="A365" s="3278" t="s">
        <v>4985</v>
      </c>
      <c r="B365" s="8015"/>
      <c r="C365" s="3341"/>
      <c r="D365" s="3341"/>
      <c r="E365" s="3341"/>
      <c r="F365" s="3341"/>
      <c r="G365" s="3341"/>
      <c r="H365" s="3341"/>
      <c r="I365" s="3341"/>
      <c r="J365" s="3341"/>
      <c r="K365" s="3391">
        <v>9</v>
      </c>
      <c r="L365" s="3392" t="s">
        <v>5153</v>
      </c>
      <c r="M365" s="3392"/>
      <c r="N365" s="3392"/>
      <c r="O365" s="3382"/>
    </row>
    <row r="366" spans="1:15" ht="16.5" customHeight="1">
      <c r="A366" s="3278" t="s">
        <v>4985</v>
      </c>
      <c r="B366" s="8015"/>
      <c r="C366" s="3341"/>
      <c r="D366" s="3341"/>
      <c r="E366" s="3341"/>
      <c r="F366" s="3341"/>
      <c r="G366" s="3341"/>
      <c r="H366" s="3341"/>
      <c r="I366" s="3341"/>
      <c r="J366" s="3341"/>
      <c r="K366" s="3391">
        <v>10</v>
      </c>
      <c r="L366" s="3392" t="s">
        <v>5154</v>
      </c>
      <c r="M366" s="3392"/>
      <c r="N366" s="3392"/>
      <c r="O366" s="3382"/>
    </row>
    <row r="367" spans="1:15" ht="16.5" customHeight="1">
      <c r="A367" s="3278" t="s">
        <v>4985</v>
      </c>
      <c r="B367" s="8015"/>
      <c r="C367" s="3341"/>
      <c r="D367" s="3341"/>
      <c r="E367" s="3341"/>
      <c r="F367" s="3341"/>
      <c r="G367" s="3341"/>
      <c r="H367" s="3341"/>
      <c r="I367" s="3341"/>
      <c r="J367" s="3341"/>
      <c r="K367" s="3359" t="s">
        <v>5003</v>
      </c>
      <c r="L367" s="3322"/>
      <c r="M367" s="3322"/>
      <c r="N367" s="3322"/>
      <c r="O367" s="3323"/>
    </row>
    <row r="368" spans="1:15" ht="16.5" customHeight="1">
      <c r="A368" s="3278" t="s">
        <v>4985</v>
      </c>
      <c r="B368" s="8015"/>
      <c r="C368" s="3341"/>
      <c r="D368" s="3341"/>
      <c r="E368" s="3341"/>
      <c r="F368" s="3341"/>
      <c r="G368" s="3341"/>
      <c r="H368" s="3341"/>
      <c r="I368" s="3341"/>
      <c r="J368" s="3341"/>
      <c r="K368" s="3361" t="s">
        <v>5155</v>
      </c>
      <c r="L368" s="3322"/>
      <c r="M368" s="3322"/>
      <c r="N368" s="3322"/>
      <c r="O368" s="3323"/>
    </row>
    <row r="369" spans="1:15" ht="16.5" customHeight="1">
      <c r="A369" s="3278" t="s">
        <v>4985</v>
      </c>
      <c r="B369" s="8015"/>
      <c r="C369" s="3341"/>
      <c r="D369" s="3341"/>
      <c r="E369" s="3341"/>
      <c r="F369" s="3341"/>
      <c r="G369" s="3341"/>
      <c r="H369" s="3341"/>
      <c r="I369" s="3341"/>
      <c r="J369" s="3341"/>
      <c r="K369" s="3333" t="s">
        <v>5004</v>
      </c>
      <c r="L369" s="3338" t="s">
        <v>5005</v>
      </c>
      <c r="M369" s="3322"/>
      <c r="N369" s="3322"/>
      <c r="O369" s="3323"/>
    </row>
    <row r="370" spans="1:15" ht="16.5" customHeight="1">
      <c r="A370" s="3278" t="s">
        <v>4985</v>
      </c>
      <c r="B370" s="8015"/>
      <c r="C370" s="3285"/>
      <c r="D370" s="3351"/>
      <c r="E370" s="3351"/>
      <c r="F370" s="3351"/>
      <c r="G370" s="3351"/>
      <c r="H370" s="3351"/>
      <c r="I370" s="3351"/>
      <c r="J370" s="3351"/>
      <c r="K370" s="3364"/>
      <c r="L370" s="3364"/>
      <c r="M370" s="3364"/>
      <c r="N370" s="3364"/>
      <c r="O370" s="3385"/>
    </row>
    <row r="371" spans="1:15" ht="16.5" customHeight="1">
      <c r="A371" s="3278" t="s">
        <v>4985</v>
      </c>
      <c r="B371" s="8016"/>
      <c r="C371" s="3342" t="s">
        <v>5007</v>
      </c>
      <c r="D371" s="3343"/>
      <c r="E371" s="3343"/>
      <c r="F371" s="3343"/>
      <c r="G371" s="3343"/>
      <c r="H371" s="3343"/>
      <c r="I371" s="3343"/>
      <c r="J371" s="3343"/>
      <c r="K371" s="3344"/>
      <c r="L371" s="3345"/>
      <c r="M371" s="3345"/>
      <c r="N371" s="3345"/>
      <c r="O371" s="3346"/>
    </row>
    <row r="372" spans="1:15" ht="16.5" customHeight="1">
      <c r="A372" s="3278">
        <v>0</v>
      </c>
    </row>
    <row r="373" spans="1:15" ht="16.5" customHeight="1">
      <c r="A373" s="3280">
        <f>ROW()</f>
        <v>373</v>
      </c>
      <c r="B373" s="3227"/>
      <c r="C373" s="3228"/>
      <c r="D373" s="3229"/>
      <c r="E373" s="3229"/>
      <c r="F373" s="3229"/>
      <c r="G373" s="3229"/>
      <c r="H373" s="3230"/>
      <c r="I373" s="3231"/>
      <c r="J373" s="3231"/>
      <c r="K373" s="3232" t="s">
        <v>4993</v>
      </c>
      <c r="L373" s="3233"/>
      <c r="M373" s="3234"/>
      <c r="N373" s="3234"/>
      <c r="O373" s="3235" t="str">
        <f>B374</f>
        <v>MURS…. des locaux et couloirs  AU PULVERISATEUR</v>
      </c>
    </row>
    <row r="374" spans="1:15" ht="16.5" customHeight="1">
      <c r="A374" s="3278" t="s">
        <v>4987</v>
      </c>
      <c r="B374" s="8014" t="s">
        <v>4987</v>
      </c>
      <c r="C374" s="8017" t="s">
        <v>4994</v>
      </c>
      <c r="D374" s="8017"/>
      <c r="E374" s="8017"/>
      <c r="F374" s="8017"/>
      <c r="G374" s="8017"/>
      <c r="H374" s="8017"/>
      <c r="I374" s="8017"/>
      <c r="J374" s="8017"/>
      <c r="K374" s="3356">
        <v>1</v>
      </c>
      <c r="L374" s="3389" t="s">
        <v>5156</v>
      </c>
      <c r="M374" s="3389"/>
      <c r="N374" s="3389"/>
      <c r="O374" s="3348"/>
    </row>
    <row r="375" spans="1:15" ht="16.5" customHeight="1">
      <c r="A375" s="3278" t="s">
        <v>4987</v>
      </c>
      <c r="B375" s="8015"/>
      <c r="C375" s="8018" t="s">
        <v>4871</v>
      </c>
      <c r="D375" s="8018"/>
      <c r="E375" s="8018"/>
      <c r="F375" s="8018"/>
      <c r="G375" s="8018"/>
      <c r="H375" s="8018"/>
      <c r="I375" s="8018"/>
      <c r="J375" s="8018"/>
      <c r="K375" s="3354"/>
      <c r="L375" s="3392" t="s">
        <v>5157</v>
      </c>
      <c r="M375" s="3392"/>
      <c r="N375" s="3392"/>
      <c r="O375" s="3393"/>
    </row>
    <row r="376" spans="1:15" ht="16.5" customHeight="1">
      <c r="A376" s="3278" t="s">
        <v>4987</v>
      </c>
      <c r="B376" s="8015"/>
      <c r="C376" s="3324" t="s">
        <v>2080</v>
      </c>
      <c r="D376" s="3325" t="s">
        <v>360</v>
      </c>
      <c r="E376" s="3325" t="s">
        <v>4278</v>
      </c>
      <c r="F376" s="3325" t="s">
        <v>2078</v>
      </c>
      <c r="G376" s="3325" t="s">
        <v>434</v>
      </c>
      <c r="H376" s="3325" t="s">
        <v>264</v>
      </c>
      <c r="I376" s="3202" t="s">
        <v>320</v>
      </c>
      <c r="J376" s="3357"/>
      <c r="K376" s="3354">
        <v>2</v>
      </c>
      <c r="L376" s="3392" t="s">
        <v>5158</v>
      </c>
      <c r="M376" s="3392"/>
      <c r="N376" s="3392"/>
      <c r="O376" s="3393"/>
    </row>
    <row r="377" spans="1:15" ht="16.5" customHeight="1">
      <c r="A377" s="3278" t="s">
        <v>4987</v>
      </c>
      <c r="B377" s="8015"/>
      <c r="C377" s="3327"/>
      <c r="D377" s="3327"/>
      <c r="E377" s="3327"/>
      <c r="F377" s="3327"/>
      <c r="G377" s="3327" t="s">
        <v>4906</v>
      </c>
      <c r="H377" s="3327"/>
      <c r="I377" s="3327"/>
      <c r="J377" s="3357"/>
      <c r="K377" s="3354">
        <v>3</v>
      </c>
      <c r="L377" s="3392" t="s">
        <v>5072</v>
      </c>
      <c r="M377" s="3392"/>
      <c r="N377" s="3392"/>
      <c r="O377" s="3393"/>
    </row>
    <row r="378" spans="1:15" ht="16.5" customHeight="1">
      <c r="A378" s="3278" t="s">
        <v>4987</v>
      </c>
      <c r="B378" s="8015"/>
      <c r="C378" s="8021" t="s">
        <v>5000</v>
      </c>
      <c r="D378" s="8021"/>
      <c r="E378" s="8021"/>
      <c r="F378" s="8021"/>
      <c r="G378" s="8021"/>
      <c r="H378" s="8021"/>
      <c r="I378" s="8021"/>
      <c r="J378" s="8021"/>
      <c r="K378" s="3354">
        <v>4</v>
      </c>
      <c r="L378" s="3392" t="s">
        <v>5159</v>
      </c>
      <c r="M378" s="3392"/>
      <c r="N378" s="3392"/>
      <c r="O378" s="3393"/>
    </row>
    <row r="379" spans="1:15" ht="16.5" customHeight="1">
      <c r="A379" s="3278" t="s">
        <v>4987</v>
      </c>
      <c r="B379" s="8015"/>
      <c r="C379" s="8018" t="s">
        <v>4871</v>
      </c>
      <c r="D379" s="8018"/>
      <c r="E379" s="8018"/>
      <c r="F379" s="8018"/>
      <c r="G379" s="8018"/>
      <c r="H379" s="8018"/>
      <c r="I379" s="8018"/>
      <c r="J379" s="8018"/>
      <c r="K379" s="3354">
        <v>5</v>
      </c>
      <c r="L379" s="3392" t="s">
        <v>5160</v>
      </c>
      <c r="M379" s="3392"/>
      <c r="N379" s="3392"/>
      <c r="O379" s="3393"/>
    </row>
    <row r="380" spans="1:15" ht="16.5" customHeight="1">
      <c r="A380" s="3278" t="s">
        <v>4987</v>
      </c>
      <c r="B380" s="8015"/>
      <c r="C380" s="3324" t="s">
        <v>2080</v>
      </c>
      <c r="D380" s="3325" t="s">
        <v>360</v>
      </c>
      <c r="E380" s="3325" t="s">
        <v>4278</v>
      </c>
      <c r="F380" s="3325" t="s">
        <v>2078</v>
      </c>
      <c r="G380" s="3325" t="s">
        <v>434</v>
      </c>
      <c r="H380" s="3325" t="s">
        <v>264</v>
      </c>
      <c r="I380" s="3202" t="s">
        <v>320</v>
      </c>
      <c r="J380" s="3357"/>
      <c r="K380" s="3354">
        <v>6</v>
      </c>
      <c r="L380" s="3392" t="s">
        <v>5161</v>
      </c>
      <c r="M380" s="3322"/>
      <c r="N380" s="3322"/>
      <c r="O380" s="3323"/>
    </row>
    <row r="381" spans="1:15" ht="16.5" customHeight="1">
      <c r="A381" s="3278" t="s">
        <v>4987</v>
      </c>
      <c r="B381" s="8015"/>
      <c r="C381" s="3327"/>
      <c r="D381" s="3327"/>
      <c r="E381" s="3327"/>
      <c r="F381" s="3327"/>
      <c r="G381" s="3327"/>
      <c r="H381" s="3327"/>
      <c r="I381" s="3327"/>
      <c r="J381" s="3358"/>
      <c r="K381" s="3359" t="s">
        <v>5003</v>
      </c>
      <c r="L381" s="3349"/>
      <c r="M381" s="3349"/>
      <c r="N381" s="3349"/>
      <c r="O381" s="3330"/>
    </row>
    <row r="382" spans="1:15" ht="16.5" customHeight="1">
      <c r="A382" s="3278" t="s">
        <v>4987</v>
      </c>
      <c r="B382" s="8015"/>
      <c r="C382" s="3331" t="s">
        <v>4893</v>
      </c>
      <c r="D382" s="3332"/>
      <c r="E382" s="3332"/>
      <c r="F382" s="3332"/>
      <c r="G382" s="3332"/>
      <c r="H382" s="3332"/>
      <c r="I382" s="3332"/>
      <c r="J382" s="3326"/>
      <c r="K382" s="3361" t="s">
        <v>5162</v>
      </c>
      <c r="L382" s="3349"/>
      <c r="M382" s="3349"/>
      <c r="N382" s="3349"/>
      <c r="O382" s="3330"/>
    </row>
    <row r="383" spans="1:15" ht="16.5" customHeight="1">
      <c r="A383" s="3278" t="s">
        <v>4987</v>
      </c>
      <c r="B383" s="8015"/>
      <c r="C383" s="3334"/>
      <c r="D383" s="3196"/>
      <c r="E383" s="3335"/>
      <c r="F383" s="3351"/>
      <c r="G383" s="3351"/>
      <c r="H383" s="3351"/>
      <c r="I383" s="3351"/>
      <c r="J383" s="3336"/>
      <c r="K383" s="3361" t="s">
        <v>5163</v>
      </c>
      <c r="L383" s="3349"/>
      <c r="M383" s="3349"/>
      <c r="N383" s="3349"/>
      <c r="O383" s="3330"/>
    </row>
    <row r="384" spans="1:15" ht="16.5" customHeight="1">
      <c r="A384" s="3278" t="s">
        <v>4987</v>
      </c>
      <c r="B384" s="8015"/>
      <c r="C384" s="3341"/>
      <c r="D384" s="3341"/>
      <c r="E384" s="3341"/>
      <c r="F384" s="3341"/>
      <c r="G384" s="3341"/>
      <c r="H384" s="3341"/>
      <c r="I384" s="3341"/>
      <c r="J384" s="3341"/>
      <c r="K384" s="3333" t="s">
        <v>5004</v>
      </c>
      <c r="L384" s="3338" t="s">
        <v>5005</v>
      </c>
      <c r="M384" s="3349"/>
      <c r="N384" s="3349"/>
      <c r="O384" s="3330"/>
    </row>
    <row r="385" spans="1:15" ht="16.5" customHeight="1">
      <c r="A385" s="3278" t="s">
        <v>4987</v>
      </c>
      <c r="B385" s="8015"/>
      <c r="C385" s="3341"/>
      <c r="D385" s="3341"/>
      <c r="E385" s="3341"/>
      <c r="F385" s="3341"/>
      <c r="G385" s="3341"/>
      <c r="H385" s="3341"/>
      <c r="I385" s="3341"/>
      <c r="J385" s="3341"/>
      <c r="K385" s="3364"/>
      <c r="L385" s="3364"/>
      <c r="M385" s="3364"/>
      <c r="N385" s="3364"/>
      <c r="O385" s="3385"/>
    </row>
    <row r="386" spans="1:15" ht="16.5" customHeight="1">
      <c r="A386" s="3278" t="s">
        <v>4987</v>
      </c>
      <c r="B386" s="8016"/>
      <c r="C386" s="3342" t="s">
        <v>5007</v>
      </c>
      <c r="D386" s="3343"/>
      <c r="E386" s="3343"/>
      <c r="F386" s="3343"/>
      <c r="G386" s="3343"/>
      <c r="H386" s="3343"/>
      <c r="I386" s="3343"/>
      <c r="J386" s="3343"/>
      <c r="K386" s="3344"/>
      <c r="L386" s="3345"/>
      <c r="M386" s="3345"/>
      <c r="N386" s="3345"/>
      <c r="O386" s="3346"/>
    </row>
    <row r="387" spans="1:15" ht="16.5" customHeight="1">
      <c r="A387" s="3278">
        <v>0</v>
      </c>
    </row>
    <row r="388" spans="1:15" ht="16.5" customHeight="1">
      <c r="A388" s="3280">
        <f>ROW()</f>
        <v>388</v>
      </c>
      <c r="B388" s="3227"/>
      <c r="C388" s="3228"/>
      <c r="D388" s="3229"/>
      <c r="E388" s="3229"/>
      <c r="F388" s="3229"/>
      <c r="G388" s="3229"/>
      <c r="H388" s="3230"/>
      <c r="I388" s="3231"/>
      <c r="J388" s="3231"/>
      <c r="K388" s="3232" t="s">
        <v>4993</v>
      </c>
      <c r="L388" s="3233"/>
      <c r="M388" s="3234"/>
      <c r="N388" s="3234"/>
      <c r="O388" s="3235" t="str">
        <f>B389</f>
        <v>MURS…. des locaux et couloirs A LA BROSSE</v>
      </c>
    </row>
    <row r="389" spans="1:15" ht="16.5" customHeight="1">
      <c r="A389" s="3278" t="s">
        <v>4989</v>
      </c>
      <c r="B389" s="8014" t="s">
        <v>4989</v>
      </c>
      <c r="C389" s="8017" t="s">
        <v>4994</v>
      </c>
      <c r="D389" s="8017"/>
      <c r="E389" s="8017"/>
      <c r="F389" s="8017"/>
      <c r="G389" s="8017"/>
      <c r="H389" s="8017"/>
      <c r="I389" s="8017"/>
      <c r="J389" s="8017"/>
      <c r="K389" s="3356">
        <v>1</v>
      </c>
      <c r="L389" s="3389" t="s">
        <v>4996</v>
      </c>
      <c r="M389" s="3389"/>
      <c r="N389" s="3389"/>
      <c r="O389" s="3320"/>
    </row>
    <row r="390" spans="1:15" ht="16.5" customHeight="1">
      <c r="A390" s="3278" t="s">
        <v>4989</v>
      </c>
      <c r="B390" s="8015"/>
      <c r="C390" s="8018" t="s">
        <v>4871</v>
      </c>
      <c r="D390" s="8018"/>
      <c r="E390" s="8018"/>
      <c r="F390" s="8018"/>
      <c r="G390" s="8018"/>
      <c r="H390" s="8018"/>
      <c r="I390" s="8018"/>
      <c r="J390" s="8018"/>
      <c r="K390" s="3354">
        <v>2</v>
      </c>
      <c r="L390" s="3392" t="s">
        <v>5164</v>
      </c>
      <c r="M390" s="3392"/>
      <c r="N390" s="3392"/>
      <c r="O390" s="3393"/>
    </row>
    <row r="391" spans="1:15" ht="16.5" customHeight="1">
      <c r="A391" s="3278" t="s">
        <v>4989</v>
      </c>
      <c r="B391" s="8015"/>
      <c r="C391" s="3324" t="s">
        <v>2080</v>
      </c>
      <c r="D391" s="3325" t="s">
        <v>360</v>
      </c>
      <c r="E391" s="3325" t="s">
        <v>4278</v>
      </c>
      <c r="F391" s="3325" t="s">
        <v>2078</v>
      </c>
      <c r="G391" s="3325" t="s">
        <v>434</v>
      </c>
      <c r="H391" s="3325" t="s">
        <v>264</v>
      </c>
      <c r="I391" s="3202" t="s">
        <v>320</v>
      </c>
      <c r="J391" s="3357"/>
      <c r="K391" s="3354">
        <v>3</v>
      </c>
      <c r="L391" s="3395" t="s">
        <v>5072</v>
      </c>
      <c r="M391" s="3395"/>
      <c r="N391" s="3395"/>
      <c r="O391" s="3330"/>
    </row>
    <row r="392" spans="1:15" ht="16.5" customHeight="1">
      <c r="A392" s="3278" t="s">
        <v>4989</v>
      </c>
      <c r="B392" s="8015"/>
      <c r="C392" s="3327"/>
      <c r="D392" s="3327"/>
      <c r="E392" s="3327"/>
      <c r="F392" s="3327"/>
      <c r="G392" s="3327" t="s">
        <v>360</v>
      </c>
      <c r="H392" s="3327"/>
      <c r="I392" s="3327"/>
      <c r="J392" s="3357"/>
      <c r="K392" s="3354">
        <v>4</v>
      </c>
      <c r="L392" s="3395" t="s">
        <v>5133</v>
      </c>
      <c r="M392" s="3395"/>
      <c r="N392" s="3395"/>
      <c r="O392" s="3330"/>
    </row>
    <row r="393" spans="1:15" ht="16.5" customHeight="1">
      <c r="A393" s="3278" t="s">
        <v>4989</v>
      </c>
      <c r="B393" s="8015"/>
      <c r="C393" s="8021" t="s">
        <v>5000</v>
      </c>
      <c r="D393" s="8021"/>
      <c r="E393" s="8021"/>
      <c r="F393" s="8021"/>
      <c r="G393" s="8021"/>
      <c r="H393" s="8021"/>
      <c r="I393" s="8021"/>
      <c r="J393" s="8021"/>
      <c r="K393" s="3354">
        <v>5</v>
      </c>
      <c r="L393" s="3395" t="s">
        <v>5134</v>
      </c>
      <c r="M393" s="3395"/>
      <c r="N393" s="3395"/>
      <c r="O393" s="3330"/>
    </row>
    <row r="394" spans="1:15" ht="16.5" customHeight="1">
      <c r="A394" s="3278" t="s">
        <v>4989</v>
      </c>
      <c r="B394" s="8015"/>
      <c r="C394" s="8018" t="s">
        <v>4871</v>
      </c>
      <c r="D394" s="8018"/>
      <c r="E394" s="8018"/>
      <c r="F394" s="8018"/>
      <c r="G394" s="8018"/>
      <c r="H394" s="8018"/>
      <c r="I394" s="8018"/>
      <c r="J394" s="8018"/>
      <c r="K394" s="3354">
        <v>6</v>
      </c>
      <c r="L394" s="3395" t="s">
        <v>5135</v>
      </c>
      <c r="M394" s="3395"/>
      <c r="N394" s="3395"/>
      <c r="O394" s="3330"/>
    </row>
    <row r="395" spans="1:15" ht="16.5" customHeight="1">
      <c r="A395" s="3278" t="s">
        <v>4989</v>
      </c>
      <c r="B395" s="8015"/>
      <c r="C395" s="3324" t="s">
        <v>2080</v>
      </c>
      <c r="D395" s="3325" t="s">
        <v>360</v>
      </c>
      <c r="E395" s="3325" t="s">
        <v>4278</v>
      </c>
      <c r="F395" s="3325" t="s">
        <v>2078</v>
      </c>
      <c r="G395" s="3325" t="s">
        <v>434</v>
      </c>
      <c r="H395" s="3325" t="s">
        <v>264</v>
      </c>
      <c r="I395" s="3202" t="s">
        <v>320</v>
      </c>
      <c r="J395" s="3357"/>
      <c r="K395" s="3354">
        <v>7</v>
      </c>
      <c r="L395" s="3395" t="s">
        <v>5074</v>
      </c>
      <c r="M395" s="3395"/>
      <c r="N395" s="3395"/>
      <c r="O395" s="3330"/>
    </row>
    <row r="396" spans="1:15" ht="16.5" customHeight="1">
      <c r="A396" s="3278" t="s">
        <v>4989</v>
      </c>
      <c r="B396" s="8015"/>
      <c r="C396" s="3327"/>
      <c r="D396" s="3327"/>
      <c r="E396" s="3327"/>
      <c r="F396" s="3327"/>
      <c r="G396" s="3327"/>
      <c r="H396" s="3327"/>
      <c r="I396" s="3327"/>
      <c r="J396" s="3358"/>
      <c r="K396" s="3359" t="s">
        <v>5003</v>
      </c>
      <c r="L396" s="3322"/>
      <c r="M396" s="3322"/>
      <c r="N396" s="3322"/>
      <c r="O396" s="3323"/>
    </row>
    <row r="397" spans="1:15" ht="16.5" customHeight="1">
      <c r="A397" s="3278" t="s">
        <v>4989</v>
      </c>
      <c r="B397" s="8015"/>
      <c r="C397" s="3331" t="s">
        <v>4893</v>
      </c>
      <c r="D397" s="3332"/>
      <c r="E397" s="3332"/>
      <c r="F397" s="3332"/>
      <c r="G397" s="3332"/>
      <c r="H397" s="3332"/>
      <c r="I397" s="3332"/>
      <c r="J397" s="3326"/>
      <c r="K397" s="3361" t="s">
        <v>5165</v>
      </c>
      <c r="L397" s="3322"/>
      <c r="M397" s="3322"/>
      <c r="N397" s="3322"/>
      <c r="O397" s="3323"/>
    </row>
    <row r="398" spans="1:15" ht="16.5" customHeight="1">
      <c r="A398" s="3278" t="s">
        <v>4989</v>
      </c>
      <c r="B398" s="8015"/>
      <c r="C398" s="3334"/>
      <c r="D398" s="3196"/>
      <c r="E398" s="3351"/>
      <c r="F398" s="3351"/>
      <c r="G398" s="3351"/>
      <c r="H398" s="3351"/>
      <c r="I398" s="3351"/>
      <c r="J398" s="3336"/>
      <c r="K398" s="3333" t="s">
        <v>5004</v>
      </c>
      <c r="L398" s="3338" t="s">
        <v>5005</v>
      </c>
      <c r="M398" s="3338"/>
      <c r="N398" s="3338"/>
      <c r="O398" s="3339"/>
    </row>
    <row r="399" spans="1:15" ht="16.5" customHeight="1">
      <c r="A399" s="3278" t="s">
        <v>4989</v>
      </c>
      <c r="B399" s="8015"/>
      <c r="C399" s="3285"/>
      <c r="D399" s="3351"/>
      <c r="E399" s="3351"/>
      <c r="F399" s="3351"/>
      <c r="G399" s="3351"/>
      <c r="H399" s="3351"/>
      <c r="I399" s="3351"/>
      <c r="J399" s="3351"/>
      <c r="K399" s="3349"/>
      <c r="L399" s="3349"/>
      <c r="M399" s="3349"/>
      <c r="N399" s="3349"/>
      <c r="O399" s="3330"/>
    </row>
    <row r="400" spans="1:15" ht="16.5" customHeight="1">
      <c r="A400" s="3278" t="s">
        <v>4989</v>
      </c>
      <c r="B400" s="8016"/>
      <c r="C400" s="3342" t="s">
        <v>5007</v>
      </c>
      <c r="D400" s="3343"/>
      <c r="E400" s="3343"/>
      <c r="F400" s="3343"/>
      <c r="G400" s="3343"/>
      <c r="H400" s="3343"/>
      <c r="I400" s="3343"/>
      <c r="J400" s="3343"/>
      <c r="K400" s="3344"/>
      <c r="L400" s="3345"/>
      <c r="M400" s="3345"/>
      <c r="N400" s="3345"/>
      <c r="O400" s="3346"/>
    </row>
    <row r="401" spans="1:15" ht="16.5" customHeight="1">
      <c r="A401" s="3278">
        <v>0</v>
      </c>
    </row>
    <row r="402" spans="1:15" ht="16.5" customHeight="1">
      <c r="A402" s="3280">
        <f>ROW()</f>
        <v>402</v>
      </c>
      <c r="B402" s="3227"/>
      <c r="C402" s="3228"/>
      <c r="D402" s="3229"/>
      <c r="E402" s="3229"/>
      <c r="F402" s="3229"/>
      <c r="G402" s="3229"/>
      <c r="H402" s="3230"/>
      <c r="I402" s="3231"/>
      <c r="J402" s="3231"/>
      <c r="K402" s="3232" t="s">
        <v>4993</v>
      </c>
      <c r="L402" s="3233"/>
      <c r="M402" s="3234"/>
      <c r="N402" s="3234"/>
      <c r="O402" s="3235" t="str">
        <f>B403</f>
        <v>PETITS MATÉRIELS</v>
      </c>
    </row>
    <row r="403" spans="1:15" ht="16.5" customHeight="1">
      <c r="A403" s="3278" t="s">
        <v>4936</v>
      </c>
      <c r="B403" s="8014" t="s">
        <v>4936</v>
      </c>
      <c r="C403" s="8017" t="s">
        <v>4994</v>
      </c>
      <c r="D403" s="8017"/>
      <c r="E403" s="8017"/>
      <c r="F403" s="8017"/>
      <c r="G403" s="8017"/>
      <c r="H403" s="8017"/>
      <c r="I403" s="8017"/>
      <c r="J403" s="8017"/>
      <c r="K403" s="3356">
        <v>1</v>
      </c>
      <c r="L403" s="3389" t="s">
        <v>4995</v>
      </c>
      <c r="M403" s="3389"/>
      <c r="N403" s="3389"/>
      <c r="O403" s="3320"/>
    </row>
    <row r="404" spans="1:15" ht="16.5" customHeight="1">
      <c r="A404" s="3278" t="s">
        <v>4936</v>
      </c>
      <c r="B404" s="8015"/>
      <c r="C404" s="8018" t="s">
        <v>4871</v>
      </c>
      <c r="D404" s="8018"/>
      <c r="E404" s="8018"/>
      <c r="F404" s="8018"/>
      <c r="G404" s="8018"/>
      <c r="H404" s="8018"/>
      <c r="I404" s="8018"/>
      <c r="J404" s="8018"/>
      <c r="K404" s="3354">
        <v>2</v>
      </c>
      <c r="L404" s="8019" t="s">
        <v>4996</v>
      </c>
      <c r="M404" s="8019"/>
      <c r="N404" s="8019"/>
      <c r="O404" s="8020"/>
    </row>
    <row r="405" spans="1:15" ht="16.5" customHeight="1">
      <c r="A405" s="3278" t="s">
        <v>4936</v>
      </c>
      <c r="B405" s="8015"/>
      <c r="C405" s="3324" t="s">
        <v>2080</v>
      </c>
      <c r="D405" s="3325" t="s">
        <v>360</v>
      </c>
      <c r="E405" s="3325" t="s">
        <v>4278</v>
      </c>
      <c r="F405" s="3325" t="s">
        <v>2078</v>
      </c>
      <c r="G405" s="3325" t="s">
        <v>434</v>
      </c>
      <c r="H405" s="3325" t="s">
        <v>264</v>
      </c>
      <c r="I405" s="3202" t="s">
        <v>320</v>
      </c>
      <c r="J405" s="3357"/>
      <c r="K405" s="3354">
        <v>3</v>
      </c>
      <c r="L405" s="8019" t="s">
        <v>4997</v>
      </c>
      <c r="M405" s="8019"/>
      <c r="N405" s="8019"/>
      <c r="O405" s="8020"/>
    </row>
    <row r="406" spans="1:15" ht="16.5" customHeight="1">
      <c r="A406" s="3278" t="s">
        <v>4936</v>
      </c>
      <c r="B406" s="8015"/>
      <c r="C406" s="3327" t="s">
        <v>4929</v>
      </c>
      <c r="D406" s="3327" t="s">
        <v>4929</v>
      </c>
      <c r="E406" s="3327" t="s">
        <v>4929</v>
      </c>
      <c r="F406" s="3327" t="s">
        <v>4929</v>
      </c>
      <c r="G406" s="3327"/>
      <c r="H406" s="3327"/>
      <c r="I406" s="3327"/>
      <c r="J406" s="3357"/>
      <c r="K406" s="3354">
        <v>4</v>
      </c>
      <c r="L406" s="8019" t="s">
        <v>4999</v>
      </c>
      <c r="M406" s="8019"/>
      <c r="N406" s="8019"/>
      <c r="O406" s="8020"/>
    </row>
    <row r="407" spans="1:15" ht="16.5" customHeight="1">
      <c r="A407" s="3278" t="s">
        <v>4936</v>
      </c>
      <c r="B407" s="8015"/>
      <c r="C407" s="8021" t="s">
        <v>5000</v>
      </c>
      <c r="D407" s="8021"/>
      <c r="E407" s="8021"/>
      <c r="F407" s="8021"/>
      <c r="G407" s="8021"/>
      <c r="H407" s="8021"/>
      <c r="I407" s="8021"/>
      <c r="J407" s="8021"/>
      <c r="K407" s="3354">
        <v>5</v>
      </c>
      <c r="L407" s="8019" t="s">
        <v>5036</v>
      </c>
      <c r="M407" s="8019"/>
      <c r="N407" s="8019"/>
      <c r="O407" s="8020"/>
    </row>
    <row r="408" spans="1:15" ht="16.5" customHeight="1">
      <c r="A408" s="3278" t="s">
        <v>4936</v>
      </c>
      <c r="B408" s="8015"/>
      <c r="C408" s="8018" t="s">
        <v>4871</v>
      </c>
      <c r="D408" s="8018"/>
      <c r="E408" s="8018"/>
      <c r="F408" s="8018"/>
      <c r="G408" s="8018"/>
      <c r="H408" s="8018"/>
      <c r="I408" s="8018"/>
      <c r="J408" s="8018"/>
      <c r="K408" s="3354">
        <v>6</v>
      </c>
      <c r="L408" s="8019" t="s">
        <v>5037</v>
      </c>
      <c r="M408" s="8019"/>
      <c r="N408" s="8019"/>
      <c r="O408" s="8020"/>
    </row>
    <row r="409" spans="1:15" ht="16.5" customHeight="1">
      <c r="A409" s="3278" t="s">
        <v>4936</v>
      </c>
      <c r="B409" s="8015"/>
      <c r="C409" s="3324" t="s">
        <v>2080</v>
      </c>
      <c r="D409" s="3325" t="s">
        <v>360</v>
      </c>
      <c r="E409" s="3325" t="s">
        <v>4278</v>
      </c>
      <c r="F409" s="3325" t="s">
        <v>2078</v>
      </c>
      <c r="G409" s="3325" t="s">
        <v>434</v>
      </c>
      <c r="H409" s="3325" t="s">
        <v>264</v>
      </c>
      <c r="I409" s="3202" t="s">
        <v>320</v>
      </c>
      <c r="J409" s="3357"/>
      <c r="K409" s="3354">
        <v>7</v>
      </c>
      <c r="L409" s="8019" t="s">
        <v>5017</v>
      </c>
      <c r="M409" s="8019"/>
      <c r="N409" s="8019"/>
      <c r="O409" s="8020"/>
    </row>
    <row r="410" spans="1:15" ht="16.5" customHeight="1">
      <c r="A410" s="3278" t="s">
        <v>4936</v>
      </c>
      <c r="B410" s="8015"/>
      <c r="C410" s="3327"/>
      <c r="D410" s="3327"/>
      <c r="E410" s="3327"/>
      <c r="F410" s="3327"/>
      <c r="G410" s="3327" t="s">
        <v>4929</v>
      </c>
      <c r="H410" s="3327"/>
      <c r="I410" s="3327"/>
      <c r="J410" s="3358"/>
      <c r="K410" s="3359" t="s">
        <v>5003</v>
      </c>
      <c r="L410" s="3322"/>
      <c r="M410" s="3322"/>
      <c r="N410" s="3322"/>
      <c r="O410" s="3323"/>
    </row>
    <row r="411" spans="1:15" ht="16.5" customHeight="1">
      <c r="A411" s="3278" t="s">
        <v>4936</v>
      </c>
      <c r="B411" s="8015"/>
      <c r="C411" s="3331" t="s">
        <v>4893</v>
      </c>
      <c r="D411" s="3332"/>
      <c r="E411" s="3332"/>
      <c r="F411" s="3332"/>
      <c r="G411" s="3332"/>
      <c r="H411" s="3332"/>
      <c r="I411" s="3332"/>
      <c r="J411" s="3326"/>
      <c r="K411" s="3361" t="s">
        <v>5166</v>
      </c>
      <c r="L411" s="3322"/>
      <c r="M411" s="3322"/>
      <c r="N411" s="3322"/>
      <c r="O411" s="3323"/>
    </row>
    <row r="412" spans="1:15" ht="16.5" customHeight="1">
      <c r="A412" s="3278" t="s">
        <v>4936</v>
      </c>
      <c r="B412" s="8015"/>
      <c r="C412" s="3334"/>
      <c r="D412" s="3196"/>
      <c r="E412" s="3335"/>
      <c r="F412" s="3351"/>
      <c r="G412" s="3351"/>
      <c r="H412" s="3351"/>
      <c r="I412" s="3351"/>
      <c r="J412" s="3336"/>
      <c r="K412" s="3333" t="s">
        <v>5004</v>
      </c>
      <c r="L412" s="3338" t="s">
        <v>5005</v>
      </c>
      <c r="M412" s="3338"/>
      <c r="N412" s="3338"/>
      <c r="O412" s="3339"/>
    </row>
    <row r="413" spans="1:15" ht="16.5" customHeight="1">
      <c r="A413" s="3278" t="s">
        <v>4936</v>
      </c>
      <c r="B413" s="8015"/>
      <c r="C413" s="3341"/>
      <c r="D413" s="3341"/>
      <c r="E413" s="3341"/>
      <c r="F413" s="3341"/>
      <c r="G413" s="3341"/>
      <c r="H413" s="3341"/>
      <c r="I413" s="3341"/>
      <c r="J413" s="3341"/>
      <c r="K413" s="3355"/>
      <c r="L413" s="3322"/>
      <c r="M413" s="3322"/>
      <c r="N413" s="3322"/>
      <c r="O413" s="3323"/>
    </row>
    <row r="414" spans="1:15" ht="16.5" customHeight="1">
      <c r="A414" s="3278" t="s">
        <v>4936</v>
      </c>
      <c r="B414" s="8016"/>
      <c r="C414" s="3342" t="s">
        <v>5007</v>
      </c>
      <c r="D414" s="3343"/>
      <c r="E414" s="3343"/>
      <c r="F414" s="3343"/>
      <c r="G414" s="3343"/>
      <c r="H414" s="3343"/>
      <c r="I414" s="3343"/>
      <c r="J414" s="3343"/>
      <c r="K414" s="3344"/>
      <c r="L414" s="3345"/>
      <c r="M414" s="3345"/>
      <c r="N414" s="3345"/>
      <c r="O414" s="3346"/>
    </row>
    <row r="415" spans="1:15" ht="16.5" customHeight="1">
      <c r="A415" s="3278">
        <v>0</v>
      </c>
    </row>
    <row r="416" spans="1:15" ht="16.5" customHeight="1">
      <c r="A416" s="3280">
        <f>ROW()</f>
        <v>416</v>
      </c>
      <c r="B416" s="3227"/>
      <c r="C416" s="3228"/>
      <c r="D416" s="3229"/>
      <c r="E416" s="3229"/>
      <c r="F416" s="3229"/>
      <c r="G416" s="3229"/>
      <c r="H416" s="3230"/>
      <c r="I416" s="3231"/>
      <c r="J416" s="3231"/>
      <c r="K416" s="3232" t="s">
        <v>4993</v>
      </c>
      <c r="L416" s="3233"/>
      <c r="M416" s="3234"/>
      <c r="N416" s="3234"/>
      <c r="O416" s="3235" t="str">
        <f>B417</f>
        <v>PLAFONDS locaux et couloirs</v>
      </c>
    </row>
    <row r="417" spans="1:15" ht="16.5" customHeight="1">
      <c r="A417" s="3278" t="s">
        <v>4938</v>
      </c>
      <c r="B417" s="8014" t="s">
        <v>4938</v>
      </c>
      <c r="C417" s="8017" t="s">
        <v>4994</v>
      </c>
      <c r="D417" s="8017"/>
      <c r="E417" s="8017"/>
      <c r="F417" s="8017"/>
      <c r="G417" s="8017"/>
      <c r="H417" s="8017"/>
      <c r="I417" s="8017"/>
      <c r="J417" s="8017"/>
      <c r="K417" s="3356">
        <v>1</v>
      </c>
      <c r="L417" s="3389" t="s">
        <v>5140</v>
      </c>
      <c r="M417" s="3389"/>
      <c r="N417" s="3389"/>
      <c r="O417" s="3320"/>
    </row>
    <row r="418" spans="1:15" ht="16.5" customHeight="1">
      <c r="A418" s="3278" t="s">
        <v>4938</v>
      </c>
      <c r="B418" s="8015"/>
      <c r="C418" s="8018" t="s">
        <v>4871</v>
      </c>
      <c r="D418" s="8018"/>
      <c r="E418" s="8018"/>
      <c r="F418" s="8018"/>
      <c r="G418" s="8018"/>
      <c r="H418" s="8018"/>
      <c r="I418" s="8018"/>
      <c r="J418" s="8018"/>
      <c r="K418" s="3354"/>
      <c r="L418" s="3392" t="s">
        <v>5141</v>
      </c>
      <c r="M418" s="3392"/>
      <c r="N418" s="3392"/>
      <c r="O418" s="3393"/>
    </row>
    <row r="419" spans="1:15" ht="16.5" customHeight="1">
      <c r="A419" s="3278" t="s">
        <v>4938</v>
      </c>
      <c r="B419" s="8015"/>
      <c r="C419" s="3324" t="s">
        <v>2080</v>
      </c>
      <c r="D419" s="3325" t="s">
        <v>360</v>
      </c>
      <c r="E419" s="3325" t="s">
        <v>4278</v>
      </c>
      <c r="F419" s="3325" t="s">
        <v>2078</v>
      </c>
      <c r="G419" s="3325" t="s">
        <v>434</v>
      </c>
      <c r="H419" s="3325" t="s">
        <v>264</v>
      </c>
      <c r="I419" s="3202" t="s">
        <v>320</v>
      </c>
      <c r="J419" s="3357"/>
      <c r="K419" s="3354">
        <v>2</v>
      </c>
      <c r="L419" s="3392" t="s">
        <v>5167</v>
      </c>
      <c r="M419" s="3392"/>
      <c r="N419" s="3392"/>
      <c r="O419" s="3393"/>
    </row>
    <row r="420" spans="1:15" ht="16.5" customHeight="1">
      <c r="A420" s="3278" t="s">
        <v>4938</v>
      </c>
      <c r="B420" s="8015"/>
      <c r="C420" s="3327"/>
      <c r="D420" s="3327"/>
      <c r="E420" s="3327"/>
      <c r="F420" s="3327"/>
      <c r="G420" s="3327" t="s">
        <v>360</v>
      </c>
      <c r="H420" s="3327"/>
      <c r="I420" s="3327"/>
      <c r="J420" s="3357"/>
      <c r="K420" s="3354">
        <v>3</v>
      </c>
      <c r="L420" s="3392" t="s">
        <v>5072</v>
      </c>
      <c r="M420" s="3392"/>
      <c r="N420" s="3392"/>
      <c r="O420" s="3393"/>
    </row>
    <row r="421" spans="1:15" ht="16.5" customHeight="1">
      <c r="A421" s="3278" t="s">
        <v>4938</v>
      </c>
      <c r="B421" s="8015"/>
      <c r="C421" s="8021" t="s">
        <v>5000</v>
      </c>
      <c r="D421" s="8021"/>
      <c r="E421" s="8021"/>
      <c r="F421" s="8021"/>
      <c r="G421" s="8021"/>
      <c r="H421" s="8021"/>
      <c r="I421" s="8021"/>
      <c r="J421" s="8021"/>
      <c r="K421" s="3354">
        <v>4</v>
      </c>
      <c r="L421" s="3392" t="s">
        <v>5133</v>
      </c>
      <c r="M421" s="3392"/>
      <c r="N421" s="3392"/>
      <c r="O421" s="3393"/>
    </row>
    <row r="422" spans="1:15" ht="16.5" customHeight="1">
      <c r="A422" s="3278" t="s">
        <v>4938</v>
      </c>
      <c r="B422" s="8015"/>
      <c r="C422" s="8018" t="s">
        <v>4871</v>
      </c>
      <c r="D422" s="8018"/>
      <c r="E422" s="8018"/>
      <c r="F422" s="8018"/>
      <c r="G422" s="8018"/>
      <c r="H422" s="8018"/>
      <c r="I422" s="8018"/>
      <c r="J422" s="8018"/>
      <c r="K422" s="3354">
        <v>5</v>
      </c>
      <c r="L422" s="3392" t="s">
        <v>5134</v>
      </c>
      <c r="M422" s="3392"/>
      <c r="N422" s="3392"/>
      <c r="O422" s="3393"/>
    </row>
    <row r="423" spans="1:15" ht="16.5" customHeight="1">
      <c r="A423" s="3278" t="s">
        <v>4938</v>
      </c>
      <c r="B423" s="8015"/>
      <c r="C423" s="3324" t="s">
        <v>2080</v>
      </c>
      <c r="D423" s="3325" t="s">
        <v>360</v>
      </c>
      <c r="E423" s="3325" t="s">
        <v>4278</v>
      </c>
      <c r="F423" s="3325" t="s">
        <v>2078</v>
      </c>
      <c r="G423" s="3325" t="s">
        <v>434</v>
      </c>
      <c r="H423" s="3325" t="s">
        <v>264</v>
      </c>
      <c r="I423" s="3202" t="s">
        <v>320</v>
      </c>
      <c r="J423" s="3357"/>
      <c r="K423" s="3354">
        <v>6</v>
      </c>
      <c r="L423" s="3392" t="s">
        <v>5168</v>
      </c>
      <c r="M423" s="3392"/>
      <c r="N423" s="3392"/>
      <c r="O423" s="3393"/>
    </row>
    <row r="424" spans="1:15" ht="16.5" customHeight="1">
      <c r="A424" s="3278" t="s">
        <v>4938</v>
      </c>
      <c r="B424" s="8015"/>
      <c r="C424" s="3327"/>
      <c r="D424" s="3327"/>
      <c r="E424" s="3327"/>
      <c r="F424" s="3327"/>
      <c r="G424" s="3327"/>
      <c r="H424" s="3327"/>
      <c r="I424" s="3327"/>
      <c r="J424" s="3358"/>
      <c r="K424" s="3354">
        <v>7</v>
      </c>
      <c r="L424" s="3392" t="s">
        <v>5074</v>
      </c>
      <c r="M424" s="3322"/>
      <c r="N424" s="3322"/>
      <c r="O424" s="3323"/>
    </row>
    <row r="425" spans="1:15" ht="16.5" customHeight="1">
      <c r="A425" s="3278" t="s">
        <v>4938</v>
      </c>
      <c r="B425" s="8015"/>
      <c r="C425" s="3331" t="s">
        <v>4893</v>
      </c>
      <c r="D425" s="3332"/>
      <c r="E425" s="3332"/>
      <c r="F425" s="3332"/>
      <c r="G425" s="3332"/>
      <c r="H425" s="3332"/>
      <c r="I425" s="3332"/>
      <c r="J425" s="3326"/>
      <c r="K425" s="3359" t="s">
        <v>5003</v>
      </c>
      <c r="L425" s="3322"/>
      <c r="M425" s="3322"/>
      <c r="N425" s="3322"/>
      <c r="O425" s="3323"/>
    </row>
    <row r="426" spans="1:15" ht="16.5" customHeight="1">
      <c r="A426" s="3278" t="s">
        <v>4938</v>
      </c>
      <c r="B426" s="8015"/>
      <c r="C426" s="3334"/>
      <c r="D426" s="3196"/>
      <c r="E426" s="3351"/>
      <c r="F426" s="3351"/>
      <c r="G426" s="3351"/>
      <c r="H426" s="3351"/>
      <c r="I426" s="3351"/>
      <c r="J426" s="3336"/>
      <c r="K426" s="3361" t="s">
        <v>5169</v>
      </c>
      <c r="L426" s="3322"/>
      <c r="M426" s="3322"/>
      <c r="N426" s="3322"/>
      <c r="O426" s="3323"/>
    </row>
    <row r="427" spans="1:15" ht="15.75">
      <c r="A427" s="3278" t="s">
        <v>4938</v>
      </c>
      <c r="B427" s="8015"/>
      <c r="C427" s="3341"/>
      <c r="D427" s="3341"/>
      <c r="E427" s="3341"/>
      <c r="F427" s="3341"/>
      <c r="G427" s="3341"/>
      <c r="H427" s="3341"/>
      <c r="I427" s="3341"/>
      <c r="J427" s="3341"/>
      <c r="K427" s="3333" t="s">
        <v>5004</v>
      </c>
      <c r="L427" s="3338" t="s">
        <v>5005</v>
      </c>
      <c r="M427" s="3322"/>
      <c r="N427" s="3322"/>
      <c r="O427" s="3323"/>
    </row>
    <row r="428" spans="1:15" ht="15.75">
      <c r="A428" s="3278" t="s">
        <v>4938</v>
      </c>
      <c r="B428" s="8015"/>
      <c r="C428" s="3285"/>
      <c r="D428" s="3351"/>
      <c r="E428" s="3351"/>
      <c r="F428" s="3351"/>
      <c r="G428" s="3351"/>
      <c r="H428" s="3351"/>
      <c r="I428" s="3351"/>
      <c r="J428" s="3351"/>
      <c r="K428" s="3349"/>
      <c r="L428" s="3349"/>
      <c r="M428" s="3349"/>
      <c r="N428" s="3349"/>
      <c r="O428" s="3330"/>
    </row>
    <row r="429" spans="1:15" ht="15.75">
      <c r="A429" s="3278" t="s">
        <v>4938</v>
      </c>
      <c r="B429" s="8016"/>
      <c r="C429" s="3342" t="s">
        <v>5007</v>
      </c>
      <c r="D429" s="3343"/>
      <c r="E429" s="3343"/>
      <c r="F429" s="3343"/>
      <c r="G429" s="3343"/>
      <c r="H429" s="3343"/>
      <c r="I429" s="3343"/>
      <c r="J429" s="3343"/>
      <c r="K429" s="3344"/>
      <c r="L429" s="3345"/>
      <c r="M429" s="3345"/>
      <c r="N429" s="3345"/>
      <c r="O429" s="3346"/>
    </row>
    <row r="430" spans="1:15">
      <c r="A430" s="3278">
        <v>0</v>
      </c>
    </row>
    <row r="431" spans="1:15" ht="15.75">
      <c r="A431" s="3280">
        <f>ROW()</f>
        <v>431</v>
      </c>
      <c r="B431" s="3227"/>
      <c r="C431" s="3228"/>
      <c r="D431" s="3229"/>
      <c r="E431" s="3229"/>
      <c r="F431" s="3229"/>
      <c r="G431" s="3229"/>
      <c r="H431" s="3230"/>
      <c r="I431" s="3231"/>
      <c r="J431" s="3231"/>
      <c r="K431" s="3232" t="s">
        <v>4993</v>
      </c>
      <c r="L431" s="3233"/>
      <c r="M431" s="3234"/>
      <c r="N431" s="3234"/>
      <c r="O431" s="3235" t="str">
        <f>B432</f>
        <v>PLAFONDS chambres froides positives</v>
      </c>
    </row>
    <row r="432" spans="1:15" ht="15.75">
      <c r="A432" s="3278" t="s">
        <v>4940</v>
      </c>
      <c r="B432" s="8014" t="s">
        <v>4940</v>
      </c>
      <c r="C432" s="8017" t="s">
        <v>4994</v>
      </c>
      <c r="D432" s="8017"/>
      <c r="E432" s="8017"/>
      <c r="F432" s="8017"/>
      <c r="G432" s="8017"/>
      <c r="H432" s="8017"/>
      <c r="I432" s="8017"/>
      <c r="J432" s="8017"/>
      <c r="K432" s="3394">
        <v>1</v>
      </c>
      <c r="L432" s="3389" t="s">
        <v>5170</v>
      </c>
      <c r="M432" s="3389"/>
      <c r="N432" s="3389"/>
      <c r="O432" s="3348"/>
    </row>
    <row r="433" spans="1:15" ht="15.75">
      <c r="A433" s="3278" t="s">
        <v>4940</v>
      </c>
      <c r="B433" s="8015"/>
      <c r="C433" s="8018" t="s">
        <v>4871</v>
      </c>
      <c r="D433" s="8018"/>
      <c r="E433" s="8018"/>
      <c r="F433" s="8018"/>
      <c r="G433" s="8018"/>
      <c r="H433" s="8018"/>
      <c r="I433" s="8018"/>
      <c r="J433" s="8018"/>
      <c r="K433" s="3391">
        <v>2</v>
      </c>
      <c r="L433" s="3392" t="s">
        <v>5139</v>
      </c>
      <c r="M433" s="3392"/>
      <c r="N433" s="3392"/>
      <c r="O433" s="3393"/>
    </row>
    <row r="434" spans="1:15" ht="15.75">
      <c r="A434" s="3278" t="s">
        <v>4940</v>
      </c>
      <c r="B434" s="8015"/>
      <c r="C434" s="3324" t="s">
        <v>2080</v>
      </c>
      <c r="D434" s="3325" t="s">
        <v>360</v>
      </c>
      <c r="E434" s="3325" t="s">
        <v>4278</v>
      </c>
      <c r="F434" s="3325" t="s">
        <v>2078</v>
      </c>
      <c r="G434" s="3325" t="s">
        <v>434</v>
      </c>
      <c r="H434" s="3325" t="s">
        <v>264</v>
      </c>
      <c r="I434" s="3202" t="s">
        <v>320</v>
      </c>
      <c r="J434" s="3357"/>
      <c r="K434" s="3391">
        <v>3</v>
      </c>
      <c r="L434" s="3392" t="s">
        <v>5140</v>
      </c>
      <c r="M434" s="3392"/>
      <c r="N434" s="3392"/>
      <c r="O434" s="3393"/>
    </row>
    <row r="435" spans="1:15" ht="15.75">
      <c r="A435" s="3278" t="s">
        <v>4940</v>
      </c>
      <c r="B435" s="8015"/>
      <c r="C435" s="3327"/>
      <c r="D435" s="3327"/>
      <c r="E435" s="3327"/>
      <c r="F435" s="3327"/>
      <c r="G435" s="3327" t="s">
        <v>360</v>
      </c>
      <c r="H435" s="3327"/>
      <c r="I435" s="3327"/>
      <c r="J435" s="3357"/>
      <c r="K435" s="3391"/>
      <c r="L435" s="3392" t="s">
        <v>5141</v>
      </c>
      <c r="M435" s="3392"/>
      <c r="N435" s="3392"/>
      <c r="O435" s="3393"/>
    </row>
    <row r="436" spans="1:15" ht="15.75">
      <c r="A436" s="3278" t="s">
        <v>4940</v>
      </c>
      <c r="B436" s="8015"/>
      <c r="C436" s="8021" t="s">
        <v>5000</v>
      </c>
      <c r="D436" s="8021"/>
      <c r="E436" s="8021"/>
      <c r="F436" s="8021"/>
      <c r="G436" s="8021"/>
      <c r="H436" s="8021"/>
      <c r="I436" s="8021"/>
      <c r="J436" s="8021"/>
      <c r="K436" s="3391">
        <v>4</v>
      </c>
      <c r="L436" s="3392" t="s">
        <v>5171</v>
      </c>
      <c r="M436" s="3392"/>
      <c r="N436" s="3392"/>
      <c r="O436" s="3393"/>
    </row>
    <row r="437" spans="1:15" ht="15.75">
      <c r="A437" s="3278" t="s">
        <v>4940</v>
      </c>
      <c r="B437" s="8015"/>
      <c r="C437" s="8018" t="s">
        <v>4871</v>
      </c>
      <c r="D437" s="8018"/>
      <c r="E437" s="8018"/>
      <c r="F437" s="8018"/>
      <c r="G437" s="8018"/>
      <c r="H437" s="8018"/>
      <c r="I437" s="8018"/>
      <c r="J437" s="8018"/>
      <c r="K437" s="3391">
        <v>5</v>
      </c>
      <c r="L437" s="3392" t="s">
        <v>5072</v>
      </c>
      <c r="M437" s="3392"/>
      <c r="N437" s="3392"/>
      <c r="O437" s="3393"/>
    </row>
    <row r="438" spans="1:15" ht="15.75">
      <c r="A438" s="3278" t="s">
        <v>4940</v>
      </c>
      <c r="B438" s="8015"/>
      <c r="C438" s="3324" t="s">
        <v>2080</v>
      </c>
      <c r="D438" s="3325" t="s">
        <v>360</v>
      </c>
      <c r="E438" s="3325" t="s">
        <v>4278</v>
      </c>
      <c r="F438" s="3325" t="s">
        <v>2078</v>
      </c>
      <c r="G438" s="3325" t="s">
        <v>434</v>
      </c>
      <c r="H438" s="3325" t="s">
        <v>264</v>
      </c>
      <c r="I438" s="3202" t="s">
        <v>320</v>
      </c>
      <c r="J438" s="3357"/>
      <c r="K438" s="3391">
        <v>6</v>
      </c>
      <c r="L438" s="3392" t="s">
        <v>5172</v>
      </c>
      <c r="M438" s="3392"/>
      <c r="N438" s="3392"/>
      <c r="O438" s="3393"/>
    </row>
    <row r="439" spans="1:15" ht="15.75">
      <c r="A439" s="3278" t="s">
        <v>4940</v>
      </c>
      <c r="B439" s="8015"/>
      <c r="C439" s="3327"/>
      <c r="D439" s="3327"/>
      <c r="E439" s="3327"/>
      <c r="F439" s="3327"/>
      <c r="G439" s="3327"/>
      <c r="H439" s="3327"/>
      <c r="I439" s="3327"/>
      <c r="J439" s="3358"/>
      <c r="K439" s="3391">
        <v>7</v>
      </c>
      <c r="L439" s="3392" t="s">
        <v>5168</v>
      </c>
      <c r="M439" s="3392"/>
      <c r="N439" s="3392"/>
      <c r="O439" s="3393"/>
    </row>
    <row r="440" spans="1:15" ht="15.75">
      <c r="A440" s="3278" t="s">
        <v>4940</v>
      </c>
      <c r="B440" s="8015"/>
      <c r="C440" s="3331" t="s">
        <v>4893</v>
      </c>
      <c r="D440" s="3332"/>
      <c r="E440" s="3332"/>
      <c r="F440" s="3332"/>
      <c r="G440" s="3332"/>
      <c r="H440" s="3332"/>
      <c r="I440" s="3332"/>
      <c r="J440" s="3326"/>
      <c r="K440" s="3391">
        <v>8</v>
      </c>
      <c r="L440" s="3392" t="s">
        <v>5173</v>
      </c>
      <c r="M440" s="3392"/>
      <c r="N440" s="3392"/>
      <c r="O440" s="3393"/>
    </row>
    <row r="441" spans="1:15" ht="16.5" customHeight="1">
      <c r="A441" s="3278" t="s">
        <v>4940</v>
      </c>
      <c r="B441" s="8015"/>
      <c r="C441" s="3334"/>
      <c r="D441" s="3196"/>
      <c r="E441" s="3351"/>
      <c r="F441" s="3351"/>
      <c r="G441" s="3351"/>
      <c r="H441" s="3351"/>
      <c r="I441" s="3351"/>
      <c r="J441" s="3336"/>
      <c r="K441" s="3391">
        <v>9</v>
      </c>
      <c r="L441" s="3392" t="s">
        <v>5145</v>
      </c>
      <c r="M441" s="3322"/>
      <c r="N441" s="3322"/>
      <c r="O441" s="3323"/>
    </row>
    <row r="442" spans="1:15" ht="15.75">
      <c r="A442" s="3278" t="s">
        <v>4940</v>
      </c>
      <c r="B442" s="8015"/>
      <c r="C442" s="3341"/>
      <c r="D442" s="3341"/>
      <c r="E442" s="3341"/>
      <c r="F442" s="3341"/>
      <c r="G442" s="3341"/>
      <c r="H442" s="3341"/>
      <c r="I442" s="3341"/>
      <c r="J442" s="3341"/>
      <c r="K442" s="3359" t="s">
        <v>5003</v>
      </c>
      <c r="L442" s="3322"/>
      <c r="M442" s="3322"/>
      <c r="N442" s="3322"/>
      <c r="O442" s="3323"/>
    </row>
    <row r="443" spans="1:15" ht="15.75">
      <c r="A443" s="3278" t="s">
        <v>4940</v>
      </c>
      <c r="B443" s="8015"/>
      <c r="C443" s="3341"/>
      <c r="D443" s="3341"/>
      <c r="E443" s="3341"/>
      <c r="F443" s="3341"/>
      <c r="G443" s="3341"/>
      <c r="H443" s="3341"/>
      <c r="I443" s="3341"/>
      <c r="J443" s="3341"/>
      <c r="K443" s="3361" t="s">
        <v>5169</v>
      </c>
      <c r="L443" s="3322"/>
      <c r="M443" s="3322"/>
      <c r="N443" s="3322"/>
      <c r="O443" s="3323"/>
    </row>
    <row r="444" spans="1:15" ht="15.75">
      <c r="A444" s="3278" t="s">
        <v>4940</v>
      </c>
      <c r="B444" s="8015"/>
      <c r="C444" s="3341"/>
      <c r="D444" s="3341"/>
      <c r="E444" s="3341"/>
      <c r="F444" s="3341"/>
      <c r="G444" s="3341"/>
      <c r="H444" s="3341"/>
      <c r="I444" s="3341"/>
      <c r="J444" s="3341"/>
      <c r="K444" s="3333" t="s">
        <v>5004</v>
      </c>
      <c r="L444" s="3338" t="s">
        <v>5005</v>
      </c>
      <c r="M444" s="3322"/>
      <c r="N444" s="3322"/>
      <c r="O444" s="3323"/>
    </row>
    <row r="445" spans="1:15" ht="15.75">
      <c r="A445" s="3278" t="s">
        <v>4940</v>
      </c>
      <c r="B445" s="8015"/>
      <c r="C445" s="3285"/>
      <c r="D445" s="3351"/>
      <c r="E445" s="3351"/>
      <c r="F445" s="3351"/>
      <c r="G445" s="3351"/>
      <c r="H445" s="3351"/>
      <c r="I445" s="3351"/>
      <c r="J445" s="3351"/>
      <c r="K445" s="3364"/>
      <c r="L445" s="3364"/>
      <c r="M445" s="3364"/>
      <c r="N445" s="3364"/>
      <c r="O445" s="3385"/>
    </row>
    <row r="446" spans="1:15" ht="15.75">
      <c r="A446" s="3278" t="s">
        <v>4940</v>
      </c>
      <c r="B446" s="8016"/>
      <c r="C446" s="3342" t="s">
        <v>5007</v>
      </c>
      <c r="D446" s="3343"/>
      <c r="E446" s="3343"/>
      <c r="F446" s="3343"/>
      <c r="G446" s="3343"/>
      <c r="H446" s="3343"/>
      <c r="I446" s="3343"/>
      <c r="J446" s="3343"/>
      <c r="K446" s="3344"/>
      <c r="L446" s="3345"/>
      <c r="M446" s="3345"/>
      <c r="N446" s="3345"/>
      <c r="O446" s="3346"/>
    </row>
    <row r="447" spans="1:15">
      <c r="A447" s="3278">
        <v>0</v>
      </c>
    </row>
    <row r="448" spans="1:15" ht="15.75">
      <c r="A448" s="3280">
        <f>ROW()</f>
        <v>448</v>
      </c>
      <c r="B448" s="3227"/>
      <c r="C448" s="3228"/>
      <c r="D448" s="3229"/>
      <c r="E448" s="3229"/>
      <c r="F448" s="3229"/>
      <c r="G448" s="3229"/>
      <c r="H448" s="3230"/>
      <c r="I448" s="3231"/>
      <c r="J448" s="3231"/>
      <c r="K448" s="3232" t="s">
        <v>4993</v>
      </c>
      <c r="L448" s="3233"/>
      <c r="M448" s="3234"/>
      <c r="N448" s="3234"/>
      <c r="O448" s="3235" t="str">
        <f>B449</f>
        <v>PLAFONDS chambres froides négative</v>
      </c>
    </row>
    <row r="449" spans="1:15" ht="15.75">
      <c r="A449" s="3278" t="s">
        <v>4942</v>
      </c>
      <c r="B449" s="8014" t="s">
        <v>4942</v>
      </c>
      <c r="C449" s="8017" t="s">
        <v>4994</v>
      </c>
      <c r="D449" s="8017"/>
      <c r="E449" s="8017"/>
      <c r="F449" s="8017"/>
      <c r="G449" s="8017"/>
      <c r="H449" s="8017"/>
      <c r="I449" s="8017"/>
      <c r="J449" s="8017"/>
      <c r="K449" s="3356">
        <v>1</v>
      </c>
      <c r="L449" s="3389" t="s">
        <v>5147</v>
      </c>
      <c r="M449" s="3389"/>
      <c r="N449" s="3389"/>
      <c r="O449" s="3348"/>
    </row>
    <row r="450" spans="1:15" ht="15.75">
      <c r="A450" s="3278" t="s">
        <v>4942</v>
      </c>
      <c r="B450" s="8015"/>
      <c r="C450" s="8018" t="s">
        <v>4871</v>
      </c>
      <c r="D450" s="8018"/>
      <c r="E450" s="8018"/>
      <c r="F450" s="8018"/>
      <c r="G450" s="8018"/>
      <c r="H450" s="8018"/>
      <c r="I450" s="8018"/>
      <c r="J450" s="8018"/>
      <c r="K450" s="3354"/>
      <c r="L450" s="3392" t="s">
        <v>5174</v>
      </c>
      <c r="M450" s="3392"/>
      <c r="N450" s="3392"/>
      <c r="O450" s="3393"/>
    </row>
    <row r="451" spans="1:15" ht="15.75">
      <c r="A451" s="3278" t="s">
        <v>4942</v>
      </c>
      <c r="B451" s="8015"/>
      <c r="C451" s="3324" t="s">
        <v>2080</v>
      </c>
      <c r="D451" s="3325" t="s">
        <v>360</v>
      </c>
      <c r="E451" s="3325" t="s">
        <v>4278</v>
      </c>
      <c r="F451" s="3325" t="s">
        <v>2078</v>
      </c>
      <c r="G451" s="3325" t="s">
        <v>434</v>
      </c>
      <c r="H451" s="3325" t="s">
        <v>264</v>
      </c>
      <c r="I451" s="3202" t="s">
        <v>320</v>
      </c>
      <c r="J451" s="3357"/>
      <c r="K451" s="3354">
        <v>2</v>
      </c>
      <c r="L451" s="3392" t="s">
        <v>5139</v>
      </c>
      <c r="M451" s="3392"/>
      <c r="N451" s="3392"/>
      <c r="O451" s="3393"/>
    </row>
    <row r="452" spans="1:15" ht="15.75">
      <c r="A452" s="3278" t="s">
        <v>4942</v>
      </c>
      <c r="B452" s="8015"/>
      <c r="C452" s="3327"/>
      <c r="D452" s="3327"/>
      <c r="E452" s="3327"/>
      <c r="F452" s="3327"/>
      <c r="G452" s="3327" t="s">
        <v>317</v>
      </c>
      <c r="H452" s="3327"/>
      <c r="I452" s="3327"/>
      <c r="J452" s="3357"/>
      <c r="K452" s="3354">
        <v>3</v>
      </c>
      <c r="L452" s="3392" t="s">
        <v>5140</v>
      </c>
      <c r="M452" s="3392"/>
      <c r="N452" s="3392"/>
      <c r="O452" s="3393"/>
    </row>
    <row r="453" spans="1:15" ht="15.75">
      <c r="A453" s="3278" t="s">
        <v>4942</v>
      </c>
      <c r="B453" s="8015"/>
      <c r="C453" s="8021" t="s">
        <v>5000</v>
      </c>
      <c r="D453" s="8021"/>
      <c r="E453" s="8021"/>
      <c r="F453" s="8021"/>
      <c r="G453" s="8021"/>
      <c r="H453" s="8021"/>
      <c r="I453" s="8021"/>
      <c r="J453" s="8021"/>
      <c r="K453" s="3354"/>
      <c r="L453" s="3392" t="s">
        <v>5141</v>
      </c>
      <c r="M453" s="3392"/>
      <c r="N453" s="3392"/>
      <c r="O453" s="3393"/>
    </row>
    <row r="454" spans="1:15" ht="15.75">
      <c r="A454" s="3278" t="s">
        <v>4942</v>
      </c>
      <c r="B454" s="8015"/>
      <c r="C454" s="8018" t="s">
        <v>4871</v>
      </c>
      <c r="D454" s="8018"/>
      <c r="E454" s="8018"/>
      <c r="F454" s="8018"/>
      <c r="G454" s="8018"/>
      <c r="H454" s="8018"/>
      <c r="I454" s="8018"/>
      <c r="J454" s="8018"/>
      <c r="K454" s="3354">
        <v>4</v>
      </c>
      <c r="L454" s="3392" t="s">
        <v>5171</v>
      </c>
      <c r="M454" s="3392"/>
      <c r="N454" s="3392"/>
      <c r="O454" s="3393"/>
    </row>
    <row r="455" spans="1:15" ht="15.75">
      <c r="A455" s="3278" t="s">
        <v>4942</v>
      </c>
      <c r="B455" s="8015"/>
      <c r="C455" s="3324" t="s">
        <v>2080</v>
      </c>
      <c r="D455" s="3325" t="s">
        <v>360</v>
      </c>
      <c r="E455" s="3325" t="s">
        <v>4278</v>
      </c>
      <c r="F455" s="3325" t="s">
        <v>2078</v>
      </c>
      <c r="G455" s="3325" t="s">
        <v>434</v>
      </c>
      <c r="H455" s="3325" t="s">
        <v>264</v>
      </c>
      <c r="I455" s="3202" t="s">
        <v>320</v>
      </c>
      <c r="J455" s="3357"/>
      <c r="K455" s="3354">
        <v>5</v>
      </c>
      <c r="L455" s="3392" t="s">
        <v>5072</v>
      </c>
      <c r="M455" s="3392"/>
      <c r="N455" s="3392"/>
      <c r="O455" s="3393"/>
    </row>
    <row r="456" spans="1:15" ht="15.75">
      <c r="A456" s="3278" t="s">
        <v>4942</v>
      </c>
      <c r="B456" s="8015"/>
      <c r="C456" s="3327"/>
      <c r="D456" s="3327"/>
      <c r="E456" s="3327"/>
      <c r="F456" s="3327"/>
      <c r="G456" s="3327"/>
      <c r="H456" s="3327"/>
      <c r="I456" s="3327"/>
      <c r="J456" s="3358"/>
      <c r="K456" s="3354">
        <v>6</v>
      </c>
      <c r="L456" s="3392" t="s">
        <v>5172</v>
      </c>
      <c r="M456" s="3392"/>
      <c r="N456" s="3392"/>
      <c r="O456" s="3393"/>
    </row>
    <row r="457" spans="1:15" ht="15.75">
      <c r="A457" s="3278" t="s">
        <v>4942</v>
      </c>
      <c r="B457" s="8015"/>
      <c r="C457" s="3331" t="s">
        <v>4893</v>
      </c>
      <c r="D457" s="3332"/>
      <c r="E457" s="3332"/>
      <c r="F457" s="3332"/>
      <c r="G457" s="3332"/>
      <c r="H457" s="3332"/>
      <c r="I457" s="3332"/>
      <c r="J457" s="3326"/>
      <c r="K457" s="3354">
        <v>7</v>
      </c>
      <c r="L457" s="3392" t="s">
        <v>5175</v>
      </c>
      <c r="M457" s="3392"/>
      <c r="N457" s="3392"/>
      <c r="O457" s="3393"/>
    </row>
    <row r="458" spans="1:15" ht="20.25" customHeight="1">
      <c r="A458" s="3278" t="s">
        <v>4942</v>
      </c>
      <c r="B458" s="8015"/>
      <c r="C458" s="3334"/>
      <c r="D458" s="3196"/>
      <c r="E458" s="3351"/>
      <c r="F458" s="3351"/>
      <c r="G458" s="3351"/>
      <c r="H458" s="3351"/>
      <c r="I458" s="3351"/>
      <c r="J458" s="3336"/>
      <c r="K458" s="3354">
        <v>8</v>
      </c>
      <c r="L458" s="3392" t="s">
        <v>5176</v>
      </c>
      <c r="M458" s="3392"/>
      <c r="N458" s="3392"/>
      <c r="O458" s="3393"/>
    </row>
    <row r="459" spans="1:15" ht="15.75">
      <c r="A459" s="3278" t="s">
        <v>4942</v>
      </c>
      <c r="B459" s="8015"/>
      <c r="C459" s="3341"/>
      <c r="D459" s="3341"/>
      <c r="E459" s="3341"/>
      <c r="F459" s="3341"/>
      <c r="G459" s="3341"/>
      <c r="H459" s="3341"/>
      <c r="I459" s="3341"/>
      <c r="J459" s="3341"/>
      <c r="K459" s="3354">
        <v>9</v>
      </c>
      <c r="L459" s="3392" t="s">
        <v>5177</v>
      </c>
      <c r="M459" s="3392"/>
      <c r="N459" s="3392"/>
      <c r="O459" s="3393"/>
    </row>
    <row r="460" spans="1:15" ht="15.75">
      <c r="A460" s="3278" t="s">
        <v>4942</v>
      </c>
      <c r="B460" s="8015"/>
      <c r="C460" s="3341"/>
      <c r="D460" s="3341"/>
      <c r="E460" s="3341"/>
      <c r="F460" s="3341"/>
      <c r="G460" s="3341"/>
      <c r="H460" s="3341"/>
      <c r="I460" s="3341"/>
      <c r="J460" s="3341"/>
      <c r="K460" s="3354">
        <v>10</v>
      </c>
      <c r="L460" s="3392" t="s">
        <v>5145</v>
      </c>
      <c r="M460" s="3392"/>
      <c r="N460" s="3392"/>
      <c r="O460" s="3393"/>
    </row>
    <row r="461" spans="1:15" ht="15.75">
      <c r="A461" s="3278" t="s">
        <v>4942</v>
      </c>
      <c r="B461" s="8015"/>
      <c r="C461" s="3341"/>
      <c r="D461" s="3341"/>
      <c r="E461" s="3341"/>
      <c r="F461" s="3341"/>
      <c r="G461" s="3341"/>
      <c r="H461" s="3341"/>
      <c r="I461" s="3341"/>
      <c r="J461" s="3341"/>
      <c r="K461" s="3354">
        <v>11</v>
      </c>
      <c r="L461" s="3392" t="s">
        <v>5154</v>
      </c>
      <c r="M461" s="3392"/>
      <c r="N461" s="3392"/>
      <c r="O461" s="3393"/>
    </row>
    <row r="462" spans="1:15" ht="15.75">
      <c r="A462" s="3278" t="s">
        <v>4942</v>
      </c>
      <c r="B462" s="8015"/>
      <c r="C462" s="3341"/>
      <c r="D462" s="3341"/>
      <c r="E462" s="3341"/>
      <c r="F462" s="3341"/>
      <c r="G462" s="3341"/>
      <c r="H462" s="3341"/>
      <c r="I462" s="3341"/>
      <c r="J462" s="3341"/>
      <c r="K462" s="3359" t="s">
        <v>5003</v>
      </c>
      <c r="L462" s="3392"/>
      <c r="M462" s="3392"/>
      <c r="N462" s="3392"/>
      <c r="O462" s="3393"/>
    </row>
    <row r="463" spans="1:15" ht="15.75">
      <c r="A463" s="3278" t="s">
        <v>4942</v>
      </c>
      <c r="B463" s="8015"/>
      <c r="C463" s="3341"/>
      <c r="D463" s="3341"/>
      <c r="E463" s="3341"/>
      <c r="F463" s="3341"/>
      <c r="G463" s="3341"/>
      <c r="H463" s="3341"/>
      <c r="I463" s="3341"/>
      <c r="J463" s="3341"/>
      <c r="K463" s="3361" t="s">
        <v>5169</v>
      </c>
      <c r="L463" s="3392"/>
      <c r="M463" s="3392"/>
      <c r="N463" s="3392"/>
      <c r="O463" s="3393"/>
    </row>
    <row r="464" spans="1:15" ht="15.75">
      <c r="A464" s="3278" t="s">
        <v>4942</v>
      </c>
      <c r="B464" s="8015"/>
      <c r="C464" s="3341"/>
      <c r="D464" s="3341"/>
      <c r="E464" s="3341"/>
      <c r="F464" s="3341"/>
      <c r="G464" s="3341"/>
      <c r="H464" s="3341"/>
      <c r="I464" s="3341"/>
      <c r="J464" s="3341"/>
      <c r="K464" s="3333" t="s">
        <v>5004</v>
      </c>
      <c r="L464" s="3338" t="s">
        <v>5005</v>
      </c>
      <c r="M464" s="3392"/>
      <c r="N464" s="3392"/>
      <c r="O464" s="3393"/>
    </row>
    <row r="465" spans="1:15" ht="15.75">
      <c r="A465" s="3278" t="s">
        <v>4942</v>
      </c>
      <c r="B465" s="8015"/>
      <c r="C465" s="3341"/>
      <c r="D465" s="3341"/>
      <c r="E465" s="3341"/>
      <c r="F465" s="3341"/>
      <c r="G465" s="3341"/>
      <c r="H465" s="3341"/>
      <c r="I465" s="3341"/>
      <c r="J465" s="3341"/>
      <c r="K465" s="3355"/>
      <c r="L465" s="3392"/>
      <c r="M465" s="3392"/>
      <c r="N465" s="3392"/>
      <c r="O465" s="3393"/>
    </row>
    <row r="466" spans="1:15" ht="15.75">
      <c r="A466" s="3278" t="s">
        <v>4942</v>
      </c>
      <c r="B466" s="8016"/>
      <c r="C466" s="3342" t="s">
        <v>5178</v>
      </c>
      <c r="D466" s="3343"/>
      <c r="E466" s="3343"/>
      <c r="F466" s="3343"/>
      <c r="G466" s="3343"/>
      <c r="H466" s="3343"/>
      <c r="I466" s="3343"/>
      <c r="J466" s="3343"/>
      <c r="K466" s="3344"/>
      <c r="L466" s="3345"/>
      <c r="M466" s="3345"/>
      <c r="N466" s="3345"/>
      <c r="O466" s="3346"/>
    </row>
    <row r="467" spans="1:15">
      <c r="A467" s="3278">
        <v>0</v>
      </c>
    </row>
    <row r="468" spans="1:15" ht="15.75">
      <c r="A468" s="3280">
        <f>ROW()</f>
        <v>468</v>
      </c>
      <c r="B468" s="3227"/>
      <c r="C468" s="3228"/>
      <c r="D468" s="3229"/>
      <c r="E468" s="3229"/>
      <c r="F468" s="3229"/>
      <c r="G468" s="3229"/>
      <c r="H468" s="3230"/>
      <c r="I468" s="3231"/>
      <c r="J468" s="3231"/>
      <c r="K468" s="3232" t="s">
        <v>4993</v>
      </c>
      <c r="L468" s="3233"/>
      <c r="M468" s="3234"/>
      <c r="N468" s="3234"/>
      <c r="O468" s="3235" t="str">
        <f>B469</f>
        <v>PLANS DE TRAVAIL….TABLES</v>
      </c>
    </row>
    <row r="469" spans="1:15" ht="15.75">
      <c r="A469" s="3278" t="s">
        <v>4904</v>
      </c>
      <c r="B469" s="8014" t="s">
        <v>4904</v>
      </c>
      <c r="C469" s="8017" t="s">
        <v>4994</v>
      </c>
      <c r="D469" s="8017"/>
      <c r="E469" s="8017"/>
      <c r="F469" s="8017"/>
      <c r="G469" s="8017"/>
      <c r="H469" s="8017"/>
      <c r="I469" s="8017"/>
      <c r="J469" s="8017"/>
      <c r="K469" s="3356">
        <v>1</v>
      </c>
      <c r="L469" s="3389" t="s">
        <v>4995</v>
      </c>
      <c r="M469" s="3389"/>
      <c r="N469" s="3389"/>
      <c r="O469" s="3348"/>
    </row>
    <row r="470" spans="1:15" ht="15.75">
      <c r="A470" s="3278" t="s">
        <v>4904</v>
      </c>
      <c r="B470" s="8015"/>
      <c r="C470" s="8018" t="s">
        <v>4871</v>
      </c>
      <c r="D470" s="8018"/>
      <c r="E470" s="8018"/>
      <c r="F470" s="8018"/>
      <c r="G470" s="8018"/>
      <c r="H470" s="8018"/>
      <c r="I470" s="8018"/>
      <c r="J470" s="8018"/>
      <c r="K470" s="3354">
        <v>2</v>
      </c>
      <c r="L470" s="3392" t="s">
        <v>4996</v>
      </c>
      <c r="M470" s="3392"/>
      <c r="N470" s="3392"/>
      <c r="O470" s="3393"/>
    </row>
    <row r="471" spans="1:15" ht="15.75">
      <c r="A471" s="3278" t="s">
        <v>4904</v>
      </c>
      <c r="B471" s="8015"/>
      <c r="C471" s="3324" t="s">
        <v>2080</v>
      </c>
      <c r="D471" s="3325" t="s">
        <v>360</v>
      </c>
      <c r="E471" s="3325" t="s">
        <v>4278</v>
      </c>
      <c r="F471" s="3325" t="s">
        <v>2078</v>
      </c>
      <c r="G471" s="3325" t="s">
        <v>434</v>
      </c>
      <c r="H471" s="3325" t="s">
        <v>264</v>
      </c>
      <c r="I471" s="3202" t="s">
        <v>320</v>
      </c>
      <c r="J471" s="3357"/>
      <c r="K471" s="3354">
        <v>3</v>
      </c>
      <c r="L471" s="3392" t="s">
        <v>4997</v>
      </c>
      <c r="M471" s="3392"/>
      <c r="N471" s="3392"/>
      <c r="O471" s="3393"/>
    </row>
    <row r="472" spans="1:15" ht="15.75">
      <c r="A472" s="3278" t="s">
        <v>4904</v>
      </c>
      <c r="B472" s="8015"/>
      <c r="C472" s="3327" t="s">
        <v>4929</v>
      </c>
      <c r="D472" s="3327" t="s">
        <v>4929</v>
      </c>
      <c r="E472" s="3327" t="s">
        <v>4929</v>
      </c>
      <c r="F472" s="3327" t="s">
        <v>4929</v>
      </c>
      <c r="G472" s="3327"/>
      <c r="H472" s="3327"/>
      <c r="I472" s="3327"/>
      <c r="J472" s="3357"/>
      <c r="K472" s="3354">
        <v>4</v>
      </c>
      <c r="L472" s="3392" t="s">
        <v>4999</v>
      </c>
      <c r="M472" s="3392"/>
      <c r="N472" s="3392"/>
      <c r="O472" s="3393"/>
    </row>
    <row r="473" spans="1:15" ht="15.75">
      <c r="A473" s="3278" t="s">
        <v>4904</v>
      </c>
      <c r="B473" s="8015"/>
      <c r="C473" s="8021" t="s">
        <v>5000</v>
      </c>
      <c r="D473" s="8021"/>
      <c r="E473" s="8021"/>
      <c r="F473" s="8021"/>
      <c r="G473" s="8021"/>
      <c r="H473" s="8021"/>
      <c r="I473" s="8021"/>
      <c r="J473" s="8021"/>
      <c r="K473" s="3354">
        <v>5</v>
      </c>
      <c r="L473" s="3392" t="s">
        <v>5001</v>
      </c>
      <c r="M473" s="3392"/>
      <c r="N473" s="3392"/>
      <c r="O473" s="3393"/>
    </row>
    <row r="474" spans="1:15" ht="15.75">
      <c r="A474" s="3278" t="s">
        <v>4904</v>
      </c>
      <c r="B474" s="8015"/>
      <c r="C474" s="8018" t="s">
        <v>4871</v>
      </c>
      <c r="D474" s="8018"/>
      <c r="E474" s="8018"/>
      <c r="F474" s="8018"/>
      <c r="G474" s="8018"/>
      <c r="H474" s="8018"/>
      <c r="I474" s="8018"/>
      <c r="J474" s="8018"/>
      <c r="K474" s="3354">
        <v>6</v>
      </c>
      <c r="L474" s="3392" t="s">
        <v>5002</v>
      </c>
      <c r="M474" s="3392"/>
      <c r="N474" s="3392"/>
      <c r="O474" s="3393"/>
    </row>
    <row r="475" spans="1:15" ht="15.75">
      <c r="A475" s="3278" t="s">
        <v>4904</v>
      </c>
      <c r="B475" s="8015"/>
      <c r="C475" s="3324" t="s">
        <v>2080</v>
      </c>
      <c r="D475" s="3325" t="s">
        <v>360</v>
      </c>
      <c r="E475" s="3325" t="s">
        <v>4278</v>
      </c>
      <c r="F475" s="3325" t="s">
        <v>2078</v>
      </c>
      <c r="G475" s="3325" t="s">
        <v>434</v>
      </c>
      <c r="H475" s="3325" t="s">
        <v>264</v>
      </c>
      <c r="I475" s="3202" t="s">
        <v>320</v>
      </c>
      <c r="J475" s="3357"/>
      <c r="K475" s="3354">
        <v>7</v>
      </c>
      <c r="L475" s="3392" t="s">
        <v>5017</v>
      </c>
      <c r="M475" s="3392"/>
      <c r="N475" s="3392"/>
      <c r="O475" s="3393"/>
    </row>
    <row r="476" spans="1:15" ht="15.75">
      <c r="A476" s="3278" t="s">
        <v>4904</v>
      </c>
      <c r="B476" s="8015"/>
      <c r="C476" s="3327"/>
      <c r="D476" s="3327"/>
      <c r="E476" s="3327"/>
      <c r="F476" s="3327"/>
      <c r="G476" s="3327" t="s">
        <v>4929</v>
      </c>
      <c r="H476" s="3327"/>
      <c r="I476" s="3327"/>
      <c r="J476" s="3358"/>
      <c r="K476" s="3359" t="s">
        <v>5003</v>
      </c>
      <c r="L476" s="3396"/>
      <c r="M476" s="3396"/>
      <c r="N476" s="3396"/>
      <c r="O476" s="3393"/>
    </row>
    <row r="477" spans="1:15" ht="15.75">
      <c r="A477" s="3278" t="s">
        <v>4904</v>
      </c>
      <c r="B477" s="8015"/>
      <c r="C477" s="3331" t="s">
        <v>4893</v>
      </c>
      <c r="D477" s="3332"/>
      <c r="E477" s="3332"/>
      <c r="F477" s="3332"/>
      <c r="G477" s="3332"/>
      <c r="H477" s="3332"/>
      <c r="I477" s="3332"/>
      <c r="J477" s="3326"/>
      <c r="K477" s="3361" t="s">
        <v>5179</v>
      </c>
      <c r="L477" s="3349"/>
      <c r="M477" s="3349"/>
      <c r="N477" s="3349"/>
      <c r="O477" s="3330"/>
    </row>
    <row r="478" spans="1:15" ht="15" customHeight="1">
      <c r="A478" s="3278" t="s">
        <v>4904</v>
      </c>
      <c r="B478" s="8015"/>
      <c r="C478" s="3334"/>
      <c r="D478" s="3196"/>
      <c r="E478" s="3335"/>
      <c r="F478" s="3351"/>
      <c r="G478" s="3351"/>
      <c r="H478" s="3351"/>
      <c r="I478" s="3351"/>
      <c r="J478" s="3326"/>
      <c r="K478" s="3333" t="s">
        <v>5004</v>
      </c>
      <c r="L478" s="3338" t="s">
        <v>5005</v>
      </c>
      <c r="M478" s="3338"/>
      <c r="N478" s="3338"/>
      <c r="O478" s="3339"/>
    </row>
    <row r="479" spans="1:15" ht="15.75">
      <c r="A479" s="3278" t="s">
        <v>4904</v>
      </c>
      <c r="B479" s="8015"/>
      <c r="C479" s="3341"/>
      <c r="D479" s="3341"/>
      <c r="E479" s="3341"/>
      <c r="F479" s="3341"/>
      <c r="G479" s="3341"/>
      <c r="H479" s="3341"/>
      <c r="I479" s="3341"/>
      <c r="J479" s="3357"/>
      <c r="K479" s="3349"/>
      <c r="L479" s="3349"/>
      <c r="M479" s="3349"/>
      <c r="N479" s="3349"/>
      <c r="O479" s="3330"/>
    </row>
    <row r="480" spans="1:15" ht="15.75">
      <c r="A480" s="3278" t="s">
        <v>4904</v>
      </c>
      <c r="B480" s="8016"/>
      <c r="C480" s="3342" t="s">
        <v>5178</v>
      </c>
      <c r="D480" s="3343"/>
      <c r="E480" s="3343"/>
      <c r="F480" s="3343"/>
      <c r="G480" s="3343"/>
      <c r="H480" s="3343"/>
      <c r="I480" s="3343"/>
      <c r="J480" s="3343"/>
      <c r="K480" s="3344"/>
      <c r="L480" s="3345"/>
      <c r="M480" s="3345"/>
      <c r="N480" s="3345"/>
      <c r="O480" s="3346"/>
    </row>
    <row r="481" spans="1:15">
      <c r="A481" s="3278">
        <v>0</v>
      </c>
    </row>
    <row r="482" spans="1:15" ht="15.75">
      <c r="A482" s="3280">
        <f>ROW()</f>
        <v>482</v>
      </c>
      <c r="B482" s="3227"/>
      <c r="C482" s="3228"/>
      <c r="D482" s="3229"/>
      <c r="E482" s="3229"/>
      <c r="F482" s="3229"/>
      <c r="G482" s="3229"/>
      <c r="H482" s="3230"/>
      <c r="I482" s="3231"/>
      <c r="J482" s="3231"/>
      <c r="K482" s="3232" t="s">
        <v>4993</v>
      </c>
      <c r="L482" s="3233"/>
      <c r="M482" s="3234"/>
      <c r="N482" s="3234"/>
      <c r="O482" s="3235" t="str">
        <f>B483</f>
        <v>PLANCHE A DÉCOUPER</v>
      </c>
    </row>
    <row r="483" spans="1:15" ht="15.75">
      <c r="A483" s="3278" t="s">
        <v>4945</v>
      </c>
      <c r="B483" s="8014" t="s">
        <v>4945</v>
      </c>
      <c r="C483" s="8017" t="s">
        <v>4994</v>
      </c>
      <c r="D483" s="8017"/>
      <c r="E483" s="8017"/>
      <c r="F483" s="8017"/>
      <c r="G483" s="8017"/>
      <c r="H483" s="8017"/>
      <c r="I483" s="8017"/>
      <c r="J483" s="8017"/>
      <c r="K483" s="3394">
        <v>1</v>
      </c>
      <c r="L483" s="3389" t="s">
        <v>4995</v>
      </c>
      <c r="M483" s="3389"/>
      <c r="N483" s="3389"/>
      <c r="O483" s="3348"/>
    </row>
    <row r="484" spans="1:15" ht="15.75">
      <c r="A484" s="3278" t="s">
        <v>4945</v>
      </c>
      <c r="B484" s="8015"/>
      <c r="C484" s="8018" t="s">
        <v>4871</v>
      </c>
      <c r="D484" s="8018"/>
      <c r="E484" s="8018"/>
      <c r="F484" s="8018"/>
      <c r="G484" s="8018"/>
      <c r="H484" s="8018"/>
      <c r="I484" s="8018"/>
      <c r="J484" s="8018"/>
      <c r="K484" s="3391">
        <v>2</v>
      </c>
      <c r="L484" s="3392" t="s">
        <v>4996</v>
      </c>
      <c r="M484" s="3392"/>
      <c r="N484" s="3392"/>
      <c r="O484" s="3393"/>
    </row>
    <row r="485" spans="1:15" ht="15.75">
      <c r="A485" s="3278" t="s">
        <v>4945</v>
      </c>
      <c r="B485" s="8015"/>
      <c r="C485" s="3324" t="s">
        <v>2080</v>
      </c>
      <c r="D485" s="3325" t="s">
        <v>360</v>
      </c>
      <c r="E485" s="3325" t="s">
        <v>4278</v>
      </c>
      <c r="F485" s="3325" t="s">
        <v>2078</v>
      </c>
      <c r="G485" s="3325" t="s">
        <v>434</v>
      </c>
      <c r="H485" s="3325" t="s">
        <v>264</v>
      </c>
      <c r="I485" s="3202" t="s">
        <v>320</v>
      </c>
      <c r="J485" s="3357"/>
      <c r="K485" s="3391">
        <v>3</v>
      </c>
      <c r="L485" s="3392" t="s">
        <v>4997</v>
      </c>
      <c r="M485" s="3392"/>
      <c r="N485" s="3392"/>
      <c r="O485" s="3393"/>
    </row>
    <row r="486" spans="1:15" ht="15.75">
      <c r="A486" s="3278" t="s">
        <v>4945</v>
      </c>
      <c r="B486" s="8015"/>
      <c r="C486" s="3327" t="s">
        <v>4929</v>
      </c>
      <c r="D486" s="3327" t="s">
        <v>4929</v>
      </c>
      <c r="E486" s="3327" t="s">
        <v>4929</v>
      </c>
      <c r="F486" s="3327" t="s">
        <v>4929</v>
      </c>
      <c r="G486" s="3327"/>
      <c r="H486" s="3327"/>
      <c r="I486" s="3327"/>
      <c r="J486" s="3357"/>
      <c r="K486" s="3391">
        <v>4</v>
      </c>
      <c r="L486" s="3392" t="s">
        <v>4999</v>
      </c>
      <c r="M486" s="3392"/>
      <c r="N486" s="3392"/>
      <c r="O486" s="3393"/>
    </row>
    <row r="487" spans="1:15" ht="15.75">
      <c r="A487" s="3278" t="s">
        <v>4945</v>
      </c>
      <c r="B487" s="8015"/>
      <c r="C487" s="8021" t="s">
        <v>5000</v>
      </c>
      <c r="D487" s="8021"/>
      <c r="E487" s="8021"/>
      <c r="F487" s="8021"/>
      <c r="G487" s="8021"/>
      <c r="H487" s="8021"/>
      <c r="I487" s="8021"/>
      <c r="J487" s="8021"/>
      <c r="K487" s="3391">
        <v>5</v>
      </c>
      <c r="L487" s="3392" t="s">
        <v>5036</v>
      </c>
      <c r="M487" s="3392"/>
      <c r="N487" s="3392"/>
      <c r="O487" s="3393"/>
    </row>
    <row r="488" spans="1:15" ht="15.75">
      <c r="A488" s="3278" t="s">
        <v>4945</v>
      </c>
      <c r="B488" s="8015"/>
      <c r="C488" s="8018" t="s">
        <v>4871</v>
      </c>
      <c r="D488" s="8018"/>
      <c r="E488" s="8018"/>
      <c r="F488" s="8018"/>
      <c r="G488" s="8018"/>
      <c r="H488" s="8018"/>
      <c r="I488" s="8018"/>
      <c r="J488" s="8018"/>
      <c r="K488" s="3391">
        <v>6</v>
      </c>
      <c r="L488" s="3392" t="s">
        <v>5037</v>
      </c>
      <c r="M488" s="3392"/>
      <c r="N488" s="3392"/>
      <c r="O488" s="3393"/>
    </row>
    <row r="489" spans="1:15" ht="15.75">
      <c r="A489" s="3278" t="s">
        <v>4945</v>
      </c>
      <c r="B489" s="8015"/>
      <c r="C489" s="3324" t="s">
        <v>2080</v>
      </c>
      <c r="D489" s="3325" t="s">
        <v>360</v>
      </c>
      <c r="E489" s="3325" t="s">
        <v>4278</v>
      </c>
      <c r="F489" s="3325" t="s">
        <v>2078</v>
      </c>
      <c r="G489" s="3325" t="s">
        <v>434</v>
      </c>
      <c r="H489" s="3325" t="s">
        <v>264</v>
      </c>
      <c r="I489" s="3202" t="s">
        <v>320</v>
      </c>
      <c r="J489" s="3357"/>
      <c r="K489" s="3391">
        <v>7</v>
      </c>
      <c r="L489" s="3392" t="s">
        <v>5017</v>
      </c>
      <c r="M489" s="3392"/>
      <c r="N489" s="3392"/>
      <c r="O489" s="3393"/>
    </row>
    <row r="490" spans="1:15" ht="15.75">
      <c r="A490" s="3278" t="s">
        <v>4945</v>
      </c>
      <c r="B490" s="8015"/>
      <c r="C490" s="3327"/>
      <c r="D490" s="3327"/>
      <c r="E490" s="3327"/>
      <c r="F490" s="3327"/>
      <c r="G490" s="3327" t="s">
        <v>4929</v>
      </c>
      <c r="H490" s="3327"/>
      <c r="I490" s="3327"/>
      <c r="J490" s="3358"/>
      <c r="K490" s="3359" t="s">
        <v>5003</v>
      </c>
      <c r="L490" s="3392"/>
      <c r="M490" s="3392"/>
      <c r="N490" s="3392"/>
      <c r="O490" s="3393"/>
    </row>
    <row r="491" spans="1:15" ht="15.75">
      <c r="A491" s="3278" t="s">
        <v>4945</v>
      </c>
      <c r="B491" s="8015"/>
      <c r="C491" s="3331" t="s">
        <v>4893</v>
      </c>
      <c r="D491" s="3332"/>
      <c r="E491" s="3332"/>
      <c r="F491" s="3332"/>
      <c r="G491" s="3332"/>
      <c r="H491" s="3332"/>
      <c r="I491" s="3332"/>
      <c r="J491" s="3326"/>
      <c r="K491" s="3361" t="s">
        <v>5180</v>
      </c>
      <c r="L491" s="3392"/>
      <c r="M491" s="3392"/>
      <c r="N491" s="3392"/>
      <c r="O491" s="3393"/>
    </row>
    <row r="492" spans="1:15" ht="15.75" customHeight="1">
      <c r="A492" s="3278" t="s">
        <v>4945</v>
      </c>
      <c r="B492" s="8015"/>
      <c r="C492" s="3334"/>
      <c r="D492" s="3196"/>
      <c r="E492" s="3351"/>
      <c r="F492" s="3351"/>
      <c r="G492" s="3351"/>
      <c r="H492" s="3351"/>
      <c r="I492" s="3351"/>
      <c r="J492" s="3336"/>
      <c r="K492" s="3333" t="s">
        <v>5004</v>
      </c>
      <c r="L492" s="3338" t="s">
        <v>5005</v>
      </c>
      <c r="M492" s="3392"/>
      <c r="N492" s="3392"/>
      <c r="O492" s="3393"/>
    </row>
    <row r="493" spans="1:15" ht="15.75">
      <c r="A493" s="3278" t="s">
        <v>4945</v>
      </c>
      <c r="B493" s="8015"/>
      <c r="C493" s="3285"/>
      <c r="D493" s="3351"/>
      <c r="E493" s="3351"/>
      <c r="F493" s="3351"/>
      <c r="G493" s="3351"/>
      <c r="H493" s="3351"/>
      <c r="I493" s="3351"/>
      <c r="J493" s="3351"/>
      <c r="K493" s="3396"/>
      <c r="L493" s="3396"/>
      <c r="M493" s="3396"/>
      <c r="N493" s="3396"/>
      <c r="O493" s="3393"/>
    </row>
    <row r="494" spans="1:15" ht="15.75">
      <c r="A494" s="3278" t="s">
        <v>4945</v>
      </c>
      <c r="B494" s="8016"/>
      <c r="C494" s="3342" t="s">
        <v>5178</v>
      </c>
      <c r="D494" s="3343"/>
      <c r="E494" s="3343"/>
      <c r="F494" s="3343"/>
      <c r="G494" s="3343"/>
      <c r="H494" s="3343"/>
      <c r="I494" s="3343"/>
      <c r="J494" s="3343"/>
      <c r="K494" s="3344"/>
      <c r="L494" s="3345"/>
      <c r="M494" s="3345"/>
      <c r="N494" s="3345"/>
      <c r="O494" s="3346"/>
    </row>
    <row r="495" spans="1:15">
      <c r="A495" s="3278">
        <v>0</v>
      </c>
    </row>
    <row r="496" spans="1:15" ht="15.75">
      <c r="A496" s="3280">
        <f>ROW()</f>
        <v>496</v>
      </c>
      <c r="B496" s="3227"/>
      <c r="C496" s="3228"/>
      <c r="D496" s="3229"/>
      <c r="E496" s="3229"/>
      <c r="F496" s="3229"/>
      <c r="G496" s="3229"/>
      <c r="H496" s="3230"/>
      <c r="I496" s="3231"/>
      <c r="J496" s="3231"/>
      <c r="K496" s="3232" t="s">
        <v>4993</v>
      </c>
      <c r="L496" s="3233"/>
      <c r="M496" s="3234"/>
      <c r="N496" s="3234"/>
      <c r="O496" s="3235" t="str">
        <f>B497</f>
        <v>PORTES ET POIGNÉES DE PORTES</v>
      </c>
    </row>
    <row r="497" spans="1:15" ht="15.75">
      <c r="A497" s="3278" t="s">
        <v>4947</v>
      </c>
      <c r="B497" s="8014" t="s">
        <v>4947</v>
      </c>
      <c r="C497" s="8017" t="s">
        <v>4994</v>
      </c>
      <c r="D497" s="8017"/>
      <c r="E497" s="8017"/>
      <c r="F497" s="8017"/>
      <c r="G497" s="8017"/>
      <c r="H497" s="8017"/>
      <c r="I497" s="8017"/>
      <c r="J497" s="8017"/>
      <c r="K497" s="3356">
        <v>1</v>
      </c>
      <c r="L497" s="3389" t="s">
        <v>4996</v>
      </c>
      <c r="M497" s="3389"/>
      <c r="N497" s="3389"/>
      <c r="O497" s="3348"/>
    </row>
    <row r="498" spans="1:15" ht="15.75">
      <c r="A498" s="3278" t="s">
        <v>4947</v>
      </c>
      <c r="B498" s="8015"/>
      <c r="C498" s="8018" t="s">
        <v>4871</v>
      </c>
      <c r="D498" s="8018"/>
      <c r="E498" s="8018"/>
      <c r="F498" s="8018"/>
      <c r="G498" s="8018"/>
      <c r="H498" s="8018"/>
      <c r="I498" s="8018"/>
      <c r="J498" s="8018"/>
      <c r="K498" s="3354">
        <v>2</v>
      </c>
      <c r="L498" s="3392" t="s">
        <v>5181</v>
      </c>
      <c r="M498" s="3392"/>
      <c r="N498" s="3392"/>
      <c r="O498" s="3393"/>
    </row>
    <row r="499" spans="1:15" ht="15.75">
      <c r="A499" s="3278" t="s">
        <v>4947</v>
      </c>
      <c r="B499" s="8015"/>
      <c r="C499" s="3324" t="s">
        <v>2080</v>
      </c>
      <c r="D499" s="3325" t="s">
        <v>360</v>
      </c>
      <c r="E499" s="3325" t="s">
        <v>4278</v>
      </c>
      <c r="F499" s="3325" t="s">
        <v>2078</v>
      </c>
      <c r="G499" s="3325" t="s">
        <v>434</v>
      </c>
      <c r="H499" s="3325" t="s">
        <v>264</v>
      </c>
      <c r="I499" s="3202" t="s">
        <v>320</v>
      </c>
      <c r="J499" s="3357"/>
      <c r="K499" s="3354"/>
      <c r="L499" s="3392" t="s">
        <v>5182</v>
      </c>
      <c r="M499" s="3392"/>
      <c r="N499" s="3392"/>
      <c r="O499" s="3393"/>
    </row>
    <row r="500" spans="1:15" ht="15.75">
      <c r="A500" s="3278" t="s">
        <v>4947</v>
      </c>
      <c r="B500" s="8015"/>
      <c r="C500" s="3327" t="s">
        <v>4929</v>
      </c>
      <c r="D500" s="3327" t="s">
        <v>4929</v>
      </c>
      <c r="E500" s="3327" t="s">
        <v>4929</v>
      </c>
      <c r="F500" s="3327" t="s">
        <v>4929</v>
      </c>
      <c r="G500" s="3327"/>
      <c r="H500" s="3327"/>
      <c r="I500" s="3327"/>
      <c r="J500" s="3357"/>
      <c r="K500" s="3354">
        <v>3</v>
      </c>
      <c r="L500" s="3392" t="s">
        <v>5072</v>
      </c>
      <c r="M500" s="3392"/>
      <c r="N500" s="3392"/>
      <c r="O500" s="3393"/>
    </row>
    <row r="501" spans="1:15" ht="15.75">
      <c r="A501" s="3278" t="s">
        <v>4947</v>
      </c>
      <c r="B501" s="8015"/>
      <c r="C501" s="8021" t="s">
        <v>5000</v>
      </c>
      <c r="D501" s="8021"/>
      <c r="E501" s="8021"/>
      <c r="F501" s="8021"/>
      <c r="G501" s="8021"/>
      <c r="H501" s="8021"/>
      <c r="I501" s="8021"/>
      <c r="J501" s="8021"/>
      <c r="K501" s="3354">
        <v>4</v>
      </c>
      <c r="L501" s="3392" t="s">
        <v>5183</v>
      </c>
      <c r="M501" s="3347"/>
      <c r="N501" s="3347"/>
      <c r="O501" s="3382"/>
    </row>
    <row r="502" spans="1:15" ht="15.75">
      <c r="A502" s="3278" t="s">
        <v>4947</v>
      </c>
      <c r="B502" s="8015"/>
      <c r="C502" s="8018" t="s">
        <v>4871</v>
      </c>
      <c r="D502" s="8018"/>
      <c r="E502" s="8018"/>
      <c r="F502" s="8018"/>
      <c r="G502" s="8018"/>
      <c r="H502" s="8018"/>
      <c r="I502" s="8018"/>
      <c r="J502" s="8018"/>
      <c r="K502" s="3359" t="s">
        <v>5003</v>
      </c>
      <c r="L502" s="3347"/>
      <c r="M502" s="3347"/>
      <c r="N502" s="3347"/>
      <c r="O502" s="3382"/>
    </row>
    <row r="503" spans="1:15" ht="15.75">
      <c r="A503" s="3278" t="s">
        <v>4947</v>
      </c>
      <c r="B503" s="8015"/>
      <c r="C503" s="3324" t="s">
        <v>2080</v>
      </c>
      <c r="D503" s="3325" t="s">
        <v>360</v>
      </c>
      <c r="E503" s="3325" t="s">
        <v>4278</v>
      </c>
      <c r="F503" s="3325" t="s">
        <v>2078</v>
      </c>
      <c r="G503" s="3325" t="s">
        <v>434</v>
      </c>
      <c r="H503" s="3325" t="s">
        <v>264</v>
      </c>
      <c r="I503" s="3202" t="s">
        <v>320</v>
      </c>
      <c r="J503" s="3357"/>
      <c r="K503" s="3361" t="s">
        <v>5184</v>
      </c>
      <c r="L503" s="3347"/>
      <c r="M503" s="3347"/>
      <c r="N503" s="3347"/>
      <c r="O503" s="3382"/>
    </row>
    <row r="504" spans="1:15" ht="15.75">
      <c r="A504" s="3278" t="s">
        <v>4947</v>
      </c>
      <c r="B504" s="8015"/>
      <c r="C504" s="3327"/>
      <c r="D504" s="3327"/>
      <c r="E504" s="3327"/>
      <c r="F504" s="3327"/>
      <c r="G504" s="3327" t="s">
        <v>4929</v>
      </c>
      <c r="H504" s="3327"/>
      <c r="I504" s="3327"/>
      <c r="J504" s="3358"/>
      <c r="K504" s="3361" t="s">
        <v>5185</v>
      </c>
      <c r="L504" s="3347"/>
      <c r="M504" s="3347"/>
      <c r="N504" s="3347"/>
      <c r="O504" s="3382"/>
    </row>
    <row r="505" spans="1:15" ht="15.75">
      <c r="A505" s="3278" t="s">
        <v>4947</v>
      </c>
      <c r="B505" s="8015"/>
      <c r="C505" s="3331" t="s">
        <v>4893</v>
      </c>
      <c r="D505" s="3332"/>
      <c r="E505" s="3332"/>
      <c r="F505" s="3332"/>
      <c r="G505" s="3332"/>
      <c r="H505" s="3332"/>
      <c r="I505" s="3332"/>
      <c r="J505" s="3326"/>
      <c r="K505" s="3333" t="s">
        <v>5004</v>
      </c>
      <c r="L505" s="3338" t="s">
        <v>5005</v>
      </c>
      <c r="M505" s="3347"/>
      <c r="N505" s="3347"/>
      <c r="O505" s="3382"/>
    </row>
    <row r="506" spans="1:15" ht="19.5" customHeight="1">
      <c r="A506" s="3278" t="s">
        <v>4947</v>
      </c>
      <c r="B506" s="8015"/>
      <c r="C506" s="3334"/>
      <c r="D506" s="3196"/>
      <c r="E506" s="3335"/>
      <c r="F506" s="3351"/>
      <c r="G506" s="3351"/>
      <c r="H506" s="3351"/>
      <c r="I506" s="3351"/>
      <c r="J506" s="3336"/>
      <c r="K506" s="3355"/>
      <c r="L506" s="3347"/>
      <c r="M506" s="3347"/>
      <c r="N506" s="3347"/>
      <c r="O506" s="3382"/>
    </row>
    <row r="507" spans="1:15" ht="15.75">
      <c r="A507" s="3278" t="s">
        <v>4947</v>
      </c>
      <c r="B507" s="8015"/>
      <c r="C507" s="3341"/>
      <c r="D507" s="3341"/>
      <c r="E507" s="3341"/>
      <c r="F507" s="3341"/>
      <c r="G507" s="3341"/>
      <c r="H507" s="3341"/>
      <c r="I507" s="3341"/>
      <c r="J507" s="3341"/>
      <c r="K507" s="3355"/>
      <c r="L507" s="3322"/>
      <c r="M507" s="3322"/>
      <c r="N507" s="3322"/>
      <c r="O507" s="3323"/>
    </row>
    <row r="508" spans="1:15" ht="15.75">
      <c r="A508" s="3278" t="s">
        <v>4947</v>
      </c>
      <c r="B508" s="8016"/>
      <c r="C508" s="3342" t="s">
        <v>5178</v>
      </c>
      <c r="D508" s="3343"/>
      <c r="E508" s="3343"/>
      <c r="F508" s="3343"/>
      <c r="G508" s="3343"/>
      <c r="H508" s="3343"/>
      <c r="I508" s="3343"/>
      <c r="J508" s="3343"/>
      <c r="K508" s="3344"/>
      <c r="L508" s="3345"/>
      <c r="M508" s="3345"/>
      <c r="N508" s="3345"/>
      <c r="O508" s="3346"/>
    </row>
    <row r="509" spans="1:15">
      <c r="A509" s="3278">
        <v>0</v>
      </c>
    </row>
    <row r="510" spans="1:15" ht="15.75">
      <c r="A510" s="3280">
        <f>ROW()</f>
        <v>510</v>
      </c>
      <c r="B510" s="3227"/>
      <c r="C510" s="3228"/>
      <c r="D510" s="3229"/>
      <c r="E510" s="3229"/>
      <c r="F510" s="3229"/>
      <c r="G510" s="3229"/>
      <c r="H510" s="3230"/>
      <c r="I510" s="3231"/>
      <c r="J510" s="3231"/>
      <c r="K510" s="3232" t="s">
        <v>4993</v>
      </c>
      <c r="L510" s="3233"/>
      <c r="M510" s="3234"/>
      <c r="N510" s="3234"/>
      <c r="O510" s="3235" t="str">
        <f>B511</f>
        <v>POUBELLES . LOCAL poubelles</v>
      </c>
    </row>
    <row r="511" spans="1:15" ht="15.75">
      <c r="A511" s="3278" t="s">
        <v>4949</v>
      </c>
      <c r="B511" s="8014" t="s">
        <v>4949</v>
      </c>
      <c r="C511" s="8017" t="s">
        <v>4994</v>
      </c>
      <c r="D511" s="8017"/>
      <c r="E511" s="8017"/>
      <c r="F511" s="8017"/>
      <c r="G511" s="8017"/>
      <c r="H511" s="8017"/>
      <c r="I511" s="8017"/>
      <c r="J511" s="8017"/>
      <c r="K511" s="3356">
        <v>1</v>
      </c>
      <c r="L511" s="3389" t="s">
        <v>5186</v>
      </c>
      <c r="M511" s="3389"/>
      <c r="N511" s="3389"/>
      <c r="O511" s="3348"/>
    </row>
    <row r="512" spans="1:15" ht="15.75">
      <c r="A512" s="3278" t="s">
        <v>4949</v>
      </c>
      <c r="B512" s="8015"/>
      <c r="C512" s="8018" t="s">
        <v>4871</v>
      </c>
      <c r="D512" s="8018"/>
      <c r="E512" s="8018"/>
      <c r="F512" s="8018"/>
      <c r="G512" s="8018"/>
      <c r="H512" s="8018"/>
      <c r="I512" s="8018"/>
      <c r="J512" s="8018"/>
      <c r="K512" s="3354">
        <v>2</v>
      </c>
      <c r="L512" s="3392" t="s">
        <v>4996</v>
      </c>
      <c r="M512" s="3392"/>
      <c r="N512" s="3392"/>
      <c r="O512" s="3393"/>
    </row>
    <row r="513" spans="1:15" ht="15.75">
      <c r="A513" s="3278" t="s">
        <v>4949</v>
      </c>
      <c r="B513" s="8015"/>
      <c r="C513" s="3324" t="s">
        <v>2080</v>
      </c>
      <c r="D513" s="3325" t="s">
        <v>360</v>
      </c>
      <c r="E513" s="3325" t="s">
        <v>4278</v>
      </c>
      <c r="F513" s="3325" t="s">
        <v>2078</v>
      </c>
      <c r="G513" s="3325" t="s">
        <v>434</v>
      </c>
      <c r="H513" s="3325" t="s">
        <v>264</v>
      </c>
      <c r="I513" s="3202" t="s">
        <v>320</v>
      </c>
      <c r="J513" s="3357"/>
      <c r="K513" s="3354">
        <v>3</v>
      </c>
      <c r="L513" s="3392" t="s">
        <v>5187</v>
      </c>
      <c r="M513" s="3392"/>
      <c r="N513" s="3392"/>
      <c r="O513" s="3393"/>
    </row>
    <row r="514" spans="1:15" ht="15.75">
      <c r="A514" s="3278" t="s">
        <v>4949</v>
      </c>
      <c r="B514" s="8015"/>
      <c r="C514" s="3327" t="s">
        <v>4929</v>
      </c>
      <c r="D514" s="3327" t="s">
        <v>4929</v>
      </c>
      <c r="E514" s="3327" t="s">
        <v>4929</v>
      </c>
      <c r="F514" s="3327" t="s">
        <v>4929</v>
      </c>
      <c r="G514" s="3327"/>
      <c r="H514" s="3327"/>
      <c r="I514" s="3327"/>
      <c r="J514" s="3357"/>
      <c r="K514" s="3354"/>
      <c r="L514" s="3392" t="s">
        <v>5188</v>
      </c>
      <c r="M514" s="3392"/>
      <c r="N514" s="3392"/>
      <c r="O514" s="3393"/>
    </row>
    <row r="515" spans="1:15" ht="15.75">
      <c r="A515" s="3278" t="s">
        <v>4949</v>
      </c>
      <c r="B515" s="8015"/>
      <c r="C515" s="8021" t="s">
        <v>5000</v>
      </c>
      <c r="D515" s="8021"/>
      <c r="E515" s="8021"/>
      <c r="F515" s="8021"/>
      <c r="G515" s="8021"/>
      <c r="H515" s="8021"/>
      <c r="I515" s="8021"/>
      <c r="J515" s="8021"/>
      <c r="K515" s="3354">
        <v>4</v>
      </c>
      <c r="L515" s="3392" t="s">
        <v>5072</v>
      </c>
      <c r="M515" s="3392"/>
      <c r="N515" s="3392"/>
      <c r="O515" s="3393"/>
    </row>
    <row r="516" spans="1:15" ht="15.75">
      <c r="A516" s="3278" t="s">
        <v>4949</v>
      </c>
      <c r="B516" s="8015"/>
      <c r="C516" s="8018" t="s">
        <v>4871</v>
      </c>
      <c r="D516" s="8018"/>
      <c r="E516" s="8018"/>
      <c r="F516" s="8018"/>
      <c r="G516" s="8018"/>
      <c r="H516" s="8018"/>
      <c r="I516" s="8018"/>
      <c r="J516" s="8018"/>
      <c r="K516" s="3354">
        <v>5</v>
      </c>
      <c r="L516" s="3392" t="s">
        <v>5189</v>
      </c>
      <c r="M516" s="3392"/>
      <c r="N516" s="3392"/>
      <c r="O516" s="3393"/>
    </row>
    <row r="517" spans="1:15" ht="15.75">
      <c r="A517" s="3278" t="s">
        <v>4949</v>
      </c>
      <c r="B517" s="8015"/>
      <c r="C517" s="3324" t="s">
        <v>2080</v>
      </c>
      <c r="D517" s="3325" t="s">
        <v>360</v>
      </c>
      <c r="E517" s="3325" t="s">
        <v>4278</v>
      </c>
      <c r="F517" s="3325" t="s">
        <v>2078</v>
      </c>
      <c r="G517" s="3325" t="s">
        <v>434</v>
      </c>
      <c r="H517" s="3325" t="s">
        <v>264</v>
      </c>
      <c r="I517" s="3202" t="s">
        <v>320</v>
      </c>
      <c r="J517" s="3357"/>
      <c r="K517" s="3354">
        <v>6</v>
      </c>
      <c r="L517" s="3392" t="s">
        <v>5190</v>
      </c>
      <c r="M517" s="3392"/>
      <c r="N517" s="3392"/>
      <c r="O517" s="3393"/>
    </row>
    <row r="518" spans="1:15" ht="15.75">
      <c r="A518" s="3278" t="s">
        <v>4949</v>
      </c>
      <c r="B518" s="8015"/>
      <c r="C518" s="3327"/>
      <c r="D518" s="3327"/>
      <c r="E518" s="3327"/>
      <c r="F518" s="3327"/>
      <c r="G518" s="3327" t="s">
        <v>4929</v>
      </c>
      <c r="H518" s="3327"/>
      <c r="I518" s="3327"/>
      <c r="J518" s="3358"/>
      <c r="K518" s="3354">
        <v>7</v>
      </c>
      <c r="L518" s="3392" t="s">
        <v>5191</v>
      </c>
      <c r="M518" s="3392"/>
      <c r="N518" s="3392"/>
      <c r="O518" s="3393"/>
    </row>
    <row r="519" spans="1:15" ht="15.75">
      <c r="A519" s="3278" t="s">
        <v>4949</v>
      </c>
      <c r="B519" s="8015"/>
      <c r="C519" s="3397" t="s">
        <v>5192</v>
      </c>
      <c r="D519" s="3398"/>
      <c r="E519" s="3398"/>
      <c r="F519" s="3398"/>
      <c r="G519" s="3398"/>
      <c r="H519" s="3398"/>
      <c r="I519" s="3398"/>
      <c r="J519" s="3357"/>
      <c r="K519" s="3354">
        <v>8</v>
      </c>
      <c r="L519" s="3392" t="s">
        <v>5074</v>
      </c>
      <c r="M519" s="3322"/>
      <c r="N519" s="3322"/>
      <c r="O519" s="3323"/>
    </row>
    <row r="520" spans="1:15" ht="15.75">
      <c r="A520" s="3278" t="s">
        <v>4949</v>
      </c>
      <c r="B520" s="8015"/>
      <c r="C520" s="3386" t="s">
        <v>5193</v>
      </c>
      <c r="D520" s="3357"/>
      <c r="E520" s="3357"/>
      <c r="F520" s="3357"/>
      <c r="G520" s="3357"/>
      <c r="H520" s="3357"/>
      <c r="I520" s="3357"/>
      <c r="J520" s="3357"/>
      <c r="K520" s="3359" t="s">
        <v>5003</v>
      </c>
      <c r="L520" s="3322"/>
      <c r="M520" s="3322"/>
      <c r="N520" s="3322"/>
      <c r="O520" s="3323"/>
    </row>
    <row r="521" spans="1:15" ht="15.75">
      <c r="A521" s="3278" t="s">
        <v>4949</v>
      </c>
      <c r="B521" s="8015"/>
      <c r="C521" s="3357"/>
      <c r="D521" s="3357"/>
      <c r="E521" s="3357"/>
      <c r="F521" s="3357"/>
      <c r="G521" s="3357"/>
      <c r="H521" s="3357"/>
      <c r="I521" s="3357"/>
      <c r="J521" s="3357"/>
      <c r="K521" s="3361" t="s">
        <v>5194</v>
      </c>
      <c r="L521" s="3322"/>
      <c r="M521" s="3322"/>
      <c r="N521" s="3322"/>
      <c r="O521" s="3323"/>
    </row>
    <row r="522" spans="1:15" ht="15.75">
      <c r="A522" s="3278" t="s">
        <v>4949</v>
      </c>
      <c r="B522" s="8015"/>
      <c r="C522" s="3357"/>
      <c r="D522" s="3357"/>
      <c r="E522" s="3357"/>
      <c r="F522" s="3357"/>
      <c r="G522" s="3357"/>
      <c r="H522" s="3357"/>
      <c r="I522" s="3357"/>
      <c r="J522" s="3357"/>
      <c r="K522" s="3333" t="s">
        <v>5004</v>
      </c>
      <c r="L522" s="3338" t="s">
        <v>5005</v>
      </c>
      <c r="M522" s="3322"/>
      <c r="N522" s="3322"/>
      <c r="O522" s="3323"/>
    </row>
    <row r="523" spans="1:15" ht="15.75">
      <c r="A523" s="3278" t="s">
        <v>4949</v>
      </c>
      <c r="B523" s="8015"/>
      <c r="C523" s="3357"/>
      <c r="D523" s="3357"/>
      <c r="E523" s="3357"/>
      <c r="F523" s="3357"/>
      <c r="G523" s="3357"/>
      <c r="H523" s="3357"/>
      <c r="I523" s="3357"/>
      <c r="J523" s="3357"/>
      <c r="K523" s="3355"/>
      <c r="L523" s="3322"/>
      <c r="M523" s="3322"/>
      <c r="N523" s="3322"/>
      <c r="O523" s="3323"/>
    </row>
    <row r="524" spans="1:15" ht="15.75">
      <c r="A524" s="3278" t="s">
        <v>4949</v>
      </c>
      <c r="B524" s="8016"/>
      <c r="C524" s="3342" t="s">
        <v>5178</v>
      </c>
      <c r="D524" s="3343"/>
      <c r="E524" s="3343"/>
      <c r="F524" s="3343"/>
      <c r="G524" s="3343"/>
      <c r="H524" s="3343"/>
      <c r="I524" s="3343"/>
      <c r="J524" s="3343"/>
      <c r="K524" s="3344"/>
      <c r="L524" s="3345"/>
      <c r="M524" s="3345"/>
      <c r="N524" s="3345"/>
      <c r="O524" s="3346"/>
    </row>
    <row r="525" spans="1:15">
      <c r="A525" s="3278">
        <v>0</v>
      </c>
    </row>
    <row r="526" spans="1:15" ht="15.75">
      <c r="A526" s="3280">
        <f>ROW()</f>
        <v>526</v>
      </c>
      <c r="B526" s="3227"/>
      <c r="C526" s="3228"/>
      <c r="D526" s="3229"/>
      <c r="E526" s="3229"/>
      <c r="F526" s="3229"/>
      <c r="G526" s="3229"/>
      <c r="H526" s="3230"/>
      <c r="I526" s="3231"/>
      <c r="J526" s="3231"/>
      <c r="K526" s="3232" t="s">
        <v>4993</v>
      </c>
      <c r="L526" s="3233"/>
      <c r="M526" s="3234"/>
      <c r="N526" s="3234"/>
      <c r="O526" s="3235" t="str">
        <f>B527</f>
        <v>POUBELLES…SUPPORT SACS</v>
      </c>
    </row>
    <row r="527" spans="1:15" ht="15.75">
      <c r="A527" s="3278" t="s">
        <v>4950</v>
      </c>
      <c r="B527" s="8014" t="s">
        <v>4950</v>
      </c>
      <c r="C527" s="8017" t="s">
        <v>4994</v>
      </c>
      <c r="D527" s="8017"/>
      <c r="E527" s="8017"/>
      <c r="F527" s="8017"/>
      <c r="G527" s="8017"/>
      <c r="H527" s="8017"/>
      <c r="I527" s="8017"/>
      <c r="J527" s="8017"/>
      <c r="K527" s="3356">
        <v>1</v>
      </c>
      <c r="L527" s="3389" t="s">
        <v>5195</v>
      </c>
      <c r="M527" s="3389"/>
      <c r="N527" s="3389"/>
      <c r="O527" s="3348"/>
    </row>
    <row r="528" spans="1:15" ht="15.75">
      <c r="A528" s="3278" t="s">
        <v>4950</v>
      </c>
      <c r="B528" s="8015"/>
      <c r="C528" s="8018" t="s">
        <v>4871</v>
      </c>
      <c r="D528" s="8018"/>
      <c r="E528" s="8018"/>
      <c r="F528" s="8018"/>
      <c r="G528" s="8018"/>
      <c r="H528" s="8018"/>
      <c r="I528" s="8018"/>
      <c r="J528" s="8018"/>
      <c r="K528" s="3354">
        <v>2</v>
      </c>
      <c r="L528" s="3392" t="s">
        <v>4996</v>
      </c>
      <c r="M528" s="3392"/>
      <c r="N528" s="3392"/>
      <c r="O528" s="3393"/>
    </row>
    <row r="529" spans="1:15" ht="15.75">
      <c r="A529" s="3278" t="s">
        <v>4950</v>
      </c>
      <c r="B529" s="8015"/>
      <c r="C529" s="3324" t="s">
        <v>2080</v>
      </c>
      <c r="D529" s="3325" t="s">
        <v>360</v>
      </c>
      <c r="E529" s="3325" t="s">
        <v>4278</v>
      </c>
      <c r="F529" s="3325" t="s">
        <v>2078</v>
      </c>
      <c r="G529" s="3325" t="s">
        <v>434</v>
      </c>
      <c r="H529" s="3325" t="s">
        <v>264</v>
      </c>
      <c r="I529" s="3202" t="s">
        <v>320</v>
      </c>
      <c r="J529" s="3357"/>
      <c r="K529" s="3354">
        <v>3</v>
      </c>
      <c r="L529" s="3392" t="s">
        <v>5196</v>
      </c>
      <c r="M529" s="3392"/>
      <c r="N529" s="3392"/>
      <c r="O529" s="3393"/>
    </row>
    <row r="530" spans="1:15" ht="15.75">
      <c r="A530" s="3278" t="s">
        <v>4950</v>
      </c>
      <c r="B530" s="8015"/>
      <c r="C530" s="3327" t="s">
        <v>4929</v>
      </c>
      <c r="D530" s="3327" t="s">
        <v>4929</v>
      </c>
      <c r="E530" s="3327" t="s">
        <v>4929</v>
      </c>
      <c r="F530" s="3327" t="s">
        <v>4929</v>
      </c>
      <c r="G530" s="3327"/>
      <c r="H530" s="3327"/>
      <c r="I530" s="3327"/>
      <c r="J530" s="3357"/>
      <c r="K530" s="3354">
        <v>4</v>
      </c>
      <c r="L530" s="3392" t="s">
        <v>5072</v>
      </c>
      <c r="M530" s="3392"/>
      <c r="N530" s="3392"/>
      <c r="O530" s="3393"/>
    </row>
    <row r="531" spans="1:15" ht="15.75">
      <c r="A531" s="3278" t="s">
        <v>4950</v>
      </c>
      <c r="B531" s="8015"/>
      <c r="C531" s="8021" t="s">
        <v>5000</v>
      </c>
      <c r="D531" s="8021"/>
      <c r="E531" s="8021"/>
      <c r="F531" s="8021"/>
      <c r="G531" s="8021"/>
      <c r="H531" s="8021"/>
      <c r="I531" s="8021"/>
      <c r="J531" s="8021"/>
      <c r="K531" s="3354">
        <v>5</v>
      </c>
      <c r="L531" s="3392" t="s">
        <v>5197</v>
      </c>
      <c r="M531" s="3392"/>
      <c r="N531" s="3392"/>
      <c r="O531" s="3393"/>
    </row>
    <row r="532" spans="1:15" ht="15.75">
      <c r="A532" s="3278" t="s">
        <v>4950</v>
      </c>
      <c r="B532" s="8015"/>
      <c r="C532" s="8018" t="s">
        <v>4871</v>
      </c>
      <c r="D532" s="8018"/>
      <c r="E532" s="8018"/>
      <c r="F532" s="8018"/>
      <c r="G532" s="8018"/>
      <c r="H532" s="8018"/>
      <c r="I532" s="8018"/>
      <c r="J532" s="8018"/>
      <c r="K532" s="3354">
        <v>6</v>
      </c>
      <c r="L532" s="3392" t="s">
        <v>5198</v>
      </c>
      <c r="M532" s="3392"/>
      <c r="N532" s="3392"/>
      <c r="O532" s="3393"/>
    </row>
    <row r="533" spans="1:15" ht="15.75">
      <c r="A533" s="3278" t="s">
        <v>4950</v>
      </c>
      <c r="B533" s="8015"/>
      <c r="C533" s="3324" t="s">
        <v>2080</v>
      </c>
      <c r="D533" s="3325" t="s">
        <v>360</v>
      </c>
      <c r="E533" s="3325" t="s">
        <v>4278</v>
      </c>
      <c r="F533" s="3325" t="s">
        <v>2078</v>
      </c>
      <c r="G533" s="3325" t="s">
        <v>434</v>
      </c>
      <c r="H533" s="3325" t="s">
        <v>264</v>
      </c>
      <c r="I533" s="3202" t="s">
        <v>320</v>
      </c>
      <c r="J533" s="3357"/>
      <c r="K533" s="3354">
        <v>7</v>
      </c>
      <c r="L533" s="3392" t="s">
        <v>5074</v>
      </c>
      <c r="M533" s="3392"/>
      <c r="N533" s="3392"/>
      <c r="O533" s="3393"/>
    </row>
    <row r="534" spans="1:15" ht="15.75">
      <c r="A534" s="3278" t="s">
        <v>4950</v>
      </c>
      <c r="B534" s="8015"/>
      <c r="C534" s="3327"/>
      <c r="D534" s="3327"/>
      <c r="E534" s="3327"/>
      <c r="F534" s="3327"/>
      <c r="G534" s="3327" t="s">
        <v>4929</v>
      </c>
      <c r="H534" s="3327"/>
      <c r="I534" s="3327"/>
      <c r="J534" s="3358"/>
      <c r="K534" s="3359" t="s">
        <v>5003</v>
      </c>
      <c r="L534" s="3396"/>
      <c r="M534" s="3396"/>
      <c r="N534" s="3396"/>
      <c r="O534" s="3393"/>
    </row>
    <row r="535" spans="1:15" ht="15.75">
      <c r="A535" s="3278" t="s">
        <v>4950</v>
      </c>
      <c r="B535" s="8015"/>
      <c r="C535" s="3399" t="s">
        <v>5199</v>
      </c>
      <c r="D535" s="3358"/>
      <c r="E535" s="3358"/>
      <c r="F535" s="3358"/>
      <c r="G535" s="3358"/>
      <c r="H535" s="3358"/>
      <c r="I535" s="3358"/>
      <c r="J535" s="3358"/>
      <c r="K535" s="3361" t="s">
        <v>5200</v>
      </c>
      <c r="L535" s="3396"/>
      <c r="M535" s="3396"/>
      <c r="N535" s="3396"/>
      <c r="O535" s="3393"/>
    </row>
    <row r="536" spans="1:15" ht="15.75">
      <c r="A536" s="3278" t="s">
        <v>4950</v>
      </c>
      <c r="B536" s="8015"/>
      <c r="C536" s="3340"/>
      <c r="D536" s="3387"/>
      <c r="E536" s="3387"/>
      <c r="F536" s="3387"/>
      <c r="G536" s="3387"/>
      <c r="H536" s="3387"/>
      <c r="I536" s="3387"/>
      <c r="J536" s="3387"/>
      <c r="K536" s="3333" t="s">
        <v>5004</v>
      </c>
      <c r="L536" s="3338" t="s">
        <v>5201</v>
      </c>
      <c r="M536" s="3396"/>
      <c r="N536" s="3396"/>
      <c r="O536" s="3393"/>
    </row>
    <row r="537" spans="1:15" ht="15.75">
      <c r="A537" s="3278" t="s">
        <v>4950</v>
      </c>
      <c r="B537" s="8015"/>
      <c r="C537" s="3340"/>
      <c r="D537" s="3387"/>
      <c r="E537" s="3387"/>
      <c r="F537" s="3387"/>
      <c r="G537" s="3387"/>
      <c r="H537" s="3387"/>
      <c r="I537" s="3387"/>
      <c r="J537" s="3387"/>
      <c r="K537" s="3353"/>
      <c r="L537" s="3338" t="s">
        <v>5202</v>
      </c>
      <c r="M537" s="3396"/>
      <c r="N537" s="3396"/>
      <c r="O537" s="3393"/>
    </row>
    <row r="538" spans="1:15" ht="15.75">
      <c r="A538" s="3278" t="s">
        <v>4950</v>
      </c>
      <c r="B538" s="8015"/>
      <c r="C538" s="3340"/>
      <c r="D538" s="3387"/>
      <c r="E538" s="3387"/>
      <c r="F538" s="3387"/>
      <c r="G538" s="3387"/>
      <c r="H538" s="3387"/>
      <c r="I538" s="3387"/>
      <c r="J538" s="3387"/>
      <c r="K538" s="3353"/>
      <c r="L538" s="3338" t="s">
        <v>5203</v>
      </c>
      <c r="M538" s="3396"/>
      <c r="N538" s="3396"/>
      <c r="O538" s="3393"/>
    </row>
    <row r="539" spans="1:15" ht="15.75">
      <c r="A539" s="3278" t="s">
        <v>4950</v>
      </c>
      <c r="B539" s="8015"/>
      <c r="C539" s="3340"/>
      <c r="D539" s="3387"/>
      <c r="E539" s="3387"/>
      <c r="F539" s="3387"/>
      <c r="G539" s="3387"/>
      <c r="H539" s="3387"/>
      <c r="I539" s="3387"/>
      <c r="J539" s="3387"/>
      <c r="K539" s="3353"/>
      <c r="L539" s="3338" t="s">
        <v>5204</v>
      </c>
      <c r="M539" s="3396"/>
      <c r="N539" s="3396"/>
      <c r="O539" s="3393"/>
    </row>
    <row r="540" spans="1:15" ht="15.75">
      <c r="A540" s="3278" t="s">
        <v>4950</v>
      </c>
      <c r="B540" s="8015"/>
      <c r="C540" s="3340"/>
      <c r="D540" s="3387"/>
      <c r="E540" s="3387"/>
      <c r="F540" s="3387"/>
      <c r="G540" s="3387"/>
      <c r="H540" s="3387"/>
      <c r="I540" s="3387"/>
      <c r="J540" s="3387"/>
      <c r="K540" s="3353"/>
      <c r="L540" s="3338" t="s">
        <v>5205</v>
      </c>
      <c r="M540" s="3396"/>
      <c r="N540" s="3396"/>
      <c r="O540" s="3393"/>
    </row>
    <row r="541" spans="1:15" ht="15.75">
      <c r="A541" s="3278" t="s">
        <v>4950</v>
      </c>
      <c r="B541" s="8015"/>
      <c r="C541" s="3340"/>
      <c r="D541" s="3387"/>
      <c r="E541" s="3387"/>
      <c r="F541" s="3387"/>
      <c r="G541" s="3387"/>
      <c r="H541" s="3387"/>
      <c r="I541" s="3387"/>
      <c r="J541" s="3387"/>
      <c r="K541" s="3349"/>
      <c r="L541" s="3396"/>
      <c r="M541" s="3396"/>
      <c r="N541" s="3396"/>
      <c r="O541" s="3393"/>
    </row>
    <row r="542" spans="1:15" ht="15.75">
      <c r="A542" s="3278" t="s">
        <v>4950</v>
      </c>
      <c r="B542" s="8016"/>
      <c r="C542" s="3342" t="s">
        <v>5178</v>
      </c>
      <c r="D542" s="3343"/>
      <c r="E542" s="3343"/>
      <c r="F542" s="3343"/>
      <c r="G542" s="3343"/>
      <c r="H542" s="3343"/>
      <c r="I542" s="3343"/>
      <c r="J542" s="3343"/>
      <c r="K542" s="3344"/>
      <c r="L542" s="3345"/>
      <c r="M542" s="3345"/>
      <c r="N542" s="3345"/>
      <c r="O542" s="3346"/>
    </row>
    <row r="543" spans="1:15">
      <c r="A543" s="3278">
        <v>0</v>
      </c>
    </row>
    <row r="544" spans="1:15" ht="15.75">
      <c r="A544" s="3280">
        <f>ROW()</f>
        <v>544</v>
      </c>
      <c r="B544" s="3227"/>
      <c r="C544" s="3228"/>
      <c r="D544" s="3229"/>
      <c r="E544" s="3229"/>
      <c r="F544" s="3229"/>
      <c r="G544" s="3229"/>
      <c r="H544" s="3230"/>
      <c r="I544" s="3231"/>
      <c r="J544" s="3231"/>
      <c r="K544" s="3232" t="s">
        <v>4993</v>
      </c>
      <c r="L544" s="3233"/>
      <c r="M544" s="3234"/>
      <c r="N544" s="3234"/>
      <c r="O544" s="3235" t="str">
        <f>B545</f>
        <v>SOL …..avant de nettoyer :  remonter cloche et syphon</v>
      </c>
    </row>
    <row r="545" spans="1:15" ht="15.75">
      <c r="A545" s="3278" t="s">
        <v>4954</v>
      </c>
      <c r="B545" s="8014" t="s">
        <v>4954</v>
      </c>
      <c r="C545" s="8017" t="s">
        <v>4994</v>
      </c>
      <c r="D545" s="8017"/>
      <c r="E545" s="8017"/>
      <c r="F545" s="8017"/>
      <c r="G545" s="8017"/>
      <c r="H545" s="8017"/>
      <c r="I545" s="8017"/>
      <c r="J545" s="8017"/>
      <c r="K545" s="3356">
        <v>1</v>
      </c>
      <c r="L545" s="3389" t="s">
        <v>5206</v>
      </c>
      <c r="M545" s="3389"/>
      <c r="N545" s="3389"/>
      <c r="O545" s="3348"/>
    </row>
    <row r="546" spans="1:15" ht="15.75">
      <c r="A546" s="3278" t="s">
        <v>4954</v>
      </c>
      <c r="B546" s="8015"/>
      <c r="C546" s="8018" t="s">
        <v>4871</v>
      </c>
      <c r="D546" s="8018"/>
      <c r="E546" s="8018"/>
      <c r="F546" s="8018"/>
      <c r="G546" s="8018"/>
      <c r="H546" s="8018"/>
      <c r="I546" s="8018"/>
      <c r="J546" s="8018"/>
      <c r="K546" s="3354">
        <v>2</v>
      </c>
      <c r="L546" s="3392" t="s">
        <v>5050</v>
      </c>
      <c r="M546" s="3392"/>
      <c r="N546" s="3392"/>
      <c r="O546" s="3393"/>
    </row>
    <row r="547" spans="1:15" ht="15.75">
      <c r="A547" s="3278" t="s">
        <v>4954</v>
      </c>
      <c r="B547" s="8015"/>
      <c r="C547" s="3324" t="s">
        <v>2080</v>
      </c>
      <c r="D547" s="3325" t="s">
        <v>360</v>
      </c>
      <c r="E547" s="3325" t="s">
        <v>4278</v>
      </c>
      <c r="F547" s="3325" t="s">
        <v>2078</v>
      </c>
      <c r="G547" s="3325" t="s">
        <v>434</v>
      </c>
      <c r="H547" s="3325" t="s">
        <v>264</v>
      </c>
      <c r="I547" s="3202" t="s">
        <v>320</v>
      </c>
      <c r="J547" s="3357"/>
      <c r="K547" s="3354">
        <v>3</v>
      </c>
      <c r="L547" s="3392" t="s">
        <v>5040</v>
      </c>
      <c r="M547" s="3392"/>
      <c r="N547" s="3392"/>
      <c r="O547" s="3393"/>
    </row>
    <row r="548" spans="1:15" ht="15.75">
      <c r="A548" s="3278" t="s">
        <v>4954</v>
      </c>
      <c r="B548" s="8015"/>
      <c r="C548" s="3327" t="s">
        <v>2078</v>
      </c>
      <c r="D548" s="3327" t="s">
        <v>2078</v>
      </c>
      <c r="E548" s="3327" t="s">
        <v>2078</v>
      </c>
      <c r="F548" s="3327" t="s">
        <v>2078</v>
      </c>
      <c r="G548" s="3327"/>
      <c r="H548" s="3327"/>
      <c r="I548" s="3327"/>
      <c r="J548" s="3357"/>
      <c r="K548" s="3354">
        <v>4</v>
      </c>
      <c r="L548" s="3392" t="s">
        <v>4999</v>
      </c>
      <c r="M548" s="3392"/>
      <c r="N548" s="3392"/>
      <c r="O548" s="3393"/>
    </row>
    <row r="549" spans="1:15" ht="15.75">
      <c r="A549" s="3278" t="s">
        <v>4954</v>
      </c>
      <c r="B549" s="8015"/>
      <c r="C549" s="8021" t="s">
        <v>5000</v>
      </c>
      <c r="D549" s="8021"/>
      <c r="E549" s="8021"/>
      <c r="F549" s="8021"/>
      <c r="G549" s="8021"/>
      <c r="H549" s="8021"/>
      <c r="I549" s="8021"/>
      <c r="J549" s="8021"/>
      <c r="K549" s="3354">
        <v>5</v>
      </c>
      <c r="L549" s="3392" t="s">
        <v>5207</v>
      </c>
      <c r="M549" s="3392"/>
      <c r="N549" s="3392"/>
      <c r="O549" s="3393"/>
    </row>
    <row r="550" spans="1:15" ht="15.75">
      <c r="A550" s="3278" t="s">
        <v>4954</v>
      </c>
      <c r="B550" s="8015"/>
      <c r="C550" s="8018" t="s">
        <v>4871</v>
      </c>
      <c r="D550" s="8018"/>
      <c r="E550" s="8018"/>
      <c r="F550" s="8018"/>
      <c r="G550" s="8018"/>
      <c r="H550" s="8018"/>
      <c r="I550" s="8018"/>
      <c r="J550" s="8018"/>
      <c r="K550" s="3354">
        <v>6</v>
      </c>
      <c r="L550" s="3392" t="s">
        <v>5208</v>
      </c>
      <c r="M550" s="3392"/>
      <c r="N550" s="3392"/>
      <c r="O550" s="3393"/>
    </row>
    <row r="551" spans="1:15" ht="15.75">
      <c r="A551" s="3278" t="s">
        <v>4954</v>
      </c>
      <c r="B551" s="8015"/>
      <c r="C551" s="3324" t="s">
        <v>2080</v>
      </c>
      <c r="D551" s="3325" t="s">
        <v>360</v>
      </c>
      <c r="E551" s="3325" t="s">
        <v>4278</v>
      </c>
      <c r="F551" s="3325" t="s">
        <v>2078</v>
      </c>
      <c r="G551" s="3325" t="s">
        <v>434</v>
      </c>
      <c r="H551" s="3325" t="s">
        <v>264</v>
      </c>
      <c r="I551" s="3202" t="s">
        <v>320</v>
      </c>
      <c r="J551" s="3357"/>
      <c r="K551" s="3354">
        <v>7</v>
      </c>
      <c r="L551" s="3392" t="s">
        <v>5209</v>
      </c>
      <c r="M551" s="3392"/>
      <c r="N551" s="3392"/>
      <c r="O551" s="3393"/>
    </row>
    <row r="552" spans="1:15" ht="15.75">
      <c r="A552" s="3278" t="s">
        <v>4954</v>
      </c>
      <c r="B552" s="8015"/>
      <c r="C552" s="3327"/>
      <c r="D552" s="3327"/>
      <c r="E552" s="3327"/>
      <c r="F552" s="3327"/>
      <c r="G552" s="3327" t="s">
        <v>2078</v>
      </c>
      <c r="H552" s="3327"/>
      <c r="I552" s="3327"/>
      <c r="J552" s="3358"/>
      <c r="K552" s="3359" t="s">
        <v>5003</v>
      </c>
      <c r="L552" s="3322"/>
      <c r="M552" s="3322"/>
      <c r="N552" s="3322"/>
      <c r="O552" s="3323"/>
    </row>
    <row r="553" spans="1:15" ht="15.75">
      <c r="A553" s="3278" t="s">
        <v>4954</v>
      </c>
      <c r="B553" s="8015"/>
      <c r="C553" s="3399" t="s">
        <v>5199</v>
      </c>
      <c r="D553" s="3358"/>
      <c r="E553" s="3358"/>
      <c r="F553" s="3358"/>
      <c r="G553" s="3358"/>
      <c r="H553" s="3358"/>
      <c r="I553" s="3358"/>
      <c r="J553" s="3358"/>
      <c r="K553" s="3361" t="s">
        <v>5210</v>
      </c>
      <c r="L553" s="3322"/>
      <c r="M553" s="3322"/>
      <c r="N553" s="3322"/>
      <c r="O553" s="3323"/>
    </row>
    <row r="554" spans="1:15" ht="15.75">
      <c r="A554" s="3278" t="s">
        <v>4954</v>
      </c>
      <c r="B554" s="8015"/>
      <c r="C554" s="3357"/>
      <c r="D554" s="3357"/>
      <c r="E554" s="3357"/>
      <c r="F554" s="3357"/>
      <c r="G554" s="3357"/>
      <c r="H554" s="3357"/>
      <c r="I554" s="3357"/>
      <c r="J554" s="3357"/>
      <c r="K554" s="3333" t="s">
        <v>5004</v>
      </c>
      <c r="L554" s="3338" t="s">
        <v>5005</v>
      </c>
      <c r="M554" s="3322"/>
      <c r="N554" s="3322"/>
      <c r="O554" s="3323"/>
    </row>
    <row r="555" spans="1:15" ht="15.75">
      <c r="A555" s="3278" t="s">
        <v>4954</v>
      </c>
      <c r="B555" s="8015"/>
      <c r="C555" s="3285"/>
      <c r="D555" s="3383"/>
      <c r="E555" s="3383"/>
      <c r="F555" s="3383"/>
      <c r="G555" s="3383"/>
      <c r="H555" s="3383"/>
      <c r="I555" s="3383"/>
      <c r="J555" s="3383"/>
      <c r="K555" s="3347"/>
      <c r="L555" s="3347"/>
      <c r="M555" s="3347"/>
      <c r="N555" s="3347"/>
      <c r="O555" s="3330"/>
    </row>
    <row r="556" spans="1:15" ht="15.75">
      <c r="A556" s="3278" t="s">
        <v>4954</v>
      </c>
      <c r="B556" s="8016"/>
      <c r="C556" s="3342" t="s">
        <v>5178</v>
      </c>
      <c r="D556" s="3343"/>
      <c r="E556" s="3343"/>
      <c r="F556" s="3343"/>
      <c r="G556" s="3343"/>
      <c r="H556" s="3343"/>
      <c r="I556" s="3343"/>
      <c r="J556" s="3343"/>
      <c r="K556" s="3344"/>
      <c r="L556" s="3345"/>
      <c r="M556" s="3345"/>
      <c r="N556" s="3345"/>
      <c r="O556" s="3346"/>
    </row>
    <row r="557" spans="1:15">
      <c r="A557" s="3278">
        <v>0</v>
      </c>
    </row>
    <row r="558" spans="1:15" ht="15.75">
      <c r="A558" s="3280">
        <f>ROW()</f>
        <v>558</v>
      </c>
      <c r="B558" s="3227"/>
      <c r="C558" s="3228"/>
      <c r="D558" s="3229"/>
      <c r="E558" s="3229"/>
      <c r="F558" s="3229"/>
      <c r="G558" s="3229"/>
      <c r="H558" s="3230"/>
      <c r="I558" s="3231"/>
      <c r="J558" s="3231"/>
      <c r="K558" s="3232" t="s">
        <v>4993</v>
      </c>
      <c r="L558" s="3233"/>
      <c r="M558" s="3234"/>
      <c r="N558" s="3234"/>
      <c r="O558" s="3235" t="str">
        <f>B559</f>
        <v>TABLES . BAINS MARIE . MICRO-ONDES . MEUBLES PRÉSENTOIRS</v>
      </c>
    </row>
    <row r="559" spans="1:15" ht="15.75">
      <c r="A559" s="3278" t="s">
        <v>4959</v>
      </c>
      <c r="B559" s="8014" t="s">
        <v>4959</v>
      </c>
      <c r="C559" s="8017" t="s">
        <v>4994</v>
      </c>
      <c r="D559" s="8017"/>
      <c r="E559" s="8017"/>
      <c r="F559" s="8017"/>
      <c r="G559" s="8017"/>
      <c r="H559" s="8017"/>
      <c r="I559" s="8017"/>
      <c r="J559" s="8017"/>
      <c r="K559" s="3356">
        <v>1</v>
      </c>
      <c r="L559" s="3389" t="s">
        <v>4995</v>
      </c>
      <c r="M559" s="3389"/>
      <c r="N559" s="3389"/>
      <c r="O559" s="3348"/>
    </row>
    <row r="560" spans="1:15" ht="15.75">
      <c r="A560" s="3278" t="s">
        <v>4959</v>
      </c>
      <c r="B560" s="8015"/>
      <c r="C560" s="8018" t="s">
        <v>4871</v>
      </c>
      <c r="D560" s="8018"/>
      <c r="E560" s="8018"/>
      <c r="F560" s="8018"/>
      <c r="G560" s="8018"/>
      <c r="H560" s="8018"/>
      <c r="I560" s="8018"/>
      <c r="J560" s="8018"/>
      <c r="K560" s="3354">
        <v>2</v>
      </c>
      <c r="L560" s="3392" t="s">
        <v>5211</v>
      </c>
      <c r="M560" s="3392"/>
      <c r="N560" s="3392"/>
      <c r="O560" s="3393"/>
    </row>
    <row r="561" spans="1:15" ht="15.75">
      <c r="A561" s="3278" t="s">
        <v>4959</v>
      </c>
      <c r="B561" s="8015"/>
      <c r="C561" s="3324" t="s">
        <v>2080</v>
      </c>
      <c r="D561" s="3325" t="s">
        <v>360</v>
      </c>
      <c r="E561" s="3325" t="s">
        <v>4278</v>
      </c>
      <c r="F561" s="3325" t="s">
        <v>2078</v>
      </c>
      <c r="G561" s="3325" t="s">
        <v>434</v>
      </c>
      <c r="H561" s="3325" t="s">
        <v>264</v>
      </c>
      <c r="I561" s="3202" t="s">
        <v>320</v>
      </c>
      <c r="J561" s="3357"/>
      <c r="K561" s="3354"/>
      <c r="L561" s="3392" t="s">
        <v>5212</v>
      </c>
      <c r="M561" s="3392"/>
      <c r="N561" s="3392"/>
      <c r="O561" s="3393"/>
    </row>
    <row r="562" spans="1:15" ht="15.75">
      <c r="A562" s="3278" t="s">
        <v>4959</v>
      </c>
      <c r="B562" s="8015"/>
      <c r="C562" s="3327" t="s">
        <v>4929</v>
      </c>
      <c r="D562" s="3327" t="s">
        <v>4929</v>
      </c>
      <c r="E562" s="3327" t="s">
        <v>4929</v>
      </c>
      <c r="F562" s="3327" t="s">
        <v>4929</v>
      </c>
      <c r="G562" s="3327"/>
      <c r="H562" s="3327"/>
      <c r="I562" s="3327"/>
      <c r="J562" s="3357"/>
      <c r="K562" s="3354">
        <v>3</v>
      </c>
      <c r="L562" s="3392" t="s">
        <v>4997</v>
      </c>
      <c r="M562" s="3392"/>
      <c r="N562" s="3392"/>
      <c r="O562" s="3393"/>
    </row>
    <row r="563" spans="1:15" ht="15.75">
      <c r="A563" s="3278" t="s">
        <v>4959</v>
      </c>
      <c r="B563" s="8015"/>
      <c r="C563" s="8021" t="s">
        <v>5000</v>
      </c>
      <c r="D563" s="8021"/>
      <c r="E563" s="8021"/>
      <c r="F563" s="8021"/>
      <c r="G563" s="8021"/>
      <c r="H563" s="8021"/>
      <c r="I563" s="8021"/>
      <c r="J563" s="8021"/>
      <c r="K563" s="3354">
        <v>4</v>
      </c>
      <c r="L563" s="3392" t="s">
        <v>4999</v>
      </c>
      <c r="M563" s="3392"/>
      <c r="N563" s="3392"/>
      <c r="O563" s="3393"/>
    </row>
    <row r="564" spans="1:15" ht="15.75">
      <c r="A564" s="3278" t="s">
        <v>4959</v>
      </c>
      <c r="B564" s="8015"/>
      <c r="C564" s="8018" t="s">
        <v>4871</v>
      </c>
      <c r="D564" s="8018"/>
      <c r="E564" s="8018"/>
      <c r="F564" s="8018"/>
      <c r="G564" s="8018"/>
      <c r="H564" s="8018"/>
      <c r="I564" s="8018"/>
      <c r="J564" s="8018"/>
      <c r="K564" s="3354">
        <v>5</v>
      </c>
      <c r="L564" s="3392" t="s">
        <v>5213</v>
      </c>
      <c r="M564" s="3392"/>
      <c r="N564" s="3392"/>
      <c r="O564" s="3393"/>
    </row>
    <row r="565" spans="1:15" ht="15.75">
      <c r="A565" s="3278" t="s">
        <v>4959</v>
      </c>
      <c r="B565" s="8015"/>
      <c r="C565" s="3324" t="s">
        <v>2080</v>
      </c>
      <c r="D565" s="3325" t="s">
        <v>360</v>
      </c>
      <c r="E565" s="3325" t="s">
        <v>4278</v>
      </c>
      <c r="F565" s="3325" t="s">
        <v>2078</v>
      </c>
      <c r="G565" s="3325" t="s">
        <v>434</v>
      </c>
      <c r="H565" s="3325" t="s">
        <v>264</v>
      </c>
      <c r="I565" s="3202" t="s">
        <v>320</v>
      </c>
      <c r="J565" s="3357"/>
      <c r="K565" s="3354">
        <v>6</v>
      </c>
      <c r="L565" s="3392" t="s">
        <v>5183</v>
      </c>
      <c r="M565" s="3392"/>
      <c r="N565" s="3392"/>
      <c r="O565" s="3393"/>
    </row>
    <row r="566" spans="1:15" ht="15.75">
      <c r="A566" s="3278" t="s">
        <v>4959</v>
      </c>
      <c r="B566" s="8015"/>
      <c r="C566" s="3327"/>
      <c r="D566" s="3327"/>
      <c r="E566" s="3327"/>
      <c r="F566" s="3327"/>
      <c r="G566" s="3327" t="s">
        <v>4929</v>
      </c>
      <c r="H566" s="3327"/>
      <c r="I566" s="3327"/>
      <c r="J566" s="3358"/>
      <c r="K566" s="3354">
        <v>7</v>
      </c>
      <c r="L566" s="3392" t="s">
        <v>5017</v>
      </c>
      <c r="M566" s="3392"/>
      <c r="N566" s="3392"/>
      <c r="O566" s="3393"/>
    </row>
    <row r="567" spans="1:15" ht="15.75">
      <c r="A567" s="3278" t="s">
        <v>4959</v>
      </c>
      <c r="B567" s="8015"/>
      <c r="C567" s="3399" t="s">
        <v>5214</v>
      </c>
      <c r="D567" s="3400"/>
      <c r="E567" s="3400"/>
      <c r="F567" s="3400"/>
      <c r="G567" s="3400"/>
      <c r="H567" s="3400"/>
      <c r="I567" s="3400"/>
      <c r="J567" s="3400"/>
      <c r="K567" s="3359" t="s">
        <v>5003</v>
      </c>
      <c r="L567" s="3322"/>
      <c r="M567" s="3322"/>
      <c r="N567" s="3322"/>
      <c r="O567" s="3323"/>
    </row>
    <row r="568" spans="1:15" ht="15.75">
      <c r="A568" s="3278" t="s">
        <v>4959</v>
      </c>
      <c r="B568" s="8015"/>
      <c r="C568" s="3331" t="s">
        <v>4893</v>
      </c>
      <c r="D568" s="3332"/>
      <c r="E568" s="3332"/>
      <c r="F568" s="3332"/>
      <c r="G568" s="3332"/>
      <c r="H568" s="3332"/>
      <c r="I568" s="3332"/>
      <c r="J568" s="3400"/>
      <c r="K568" s="3361" t="s">
        <v>5215</v>
      </c>
      <c r="L568" s="3322"/>
      <c r="M568" s="3322"/>
      <c r="N568" s="3322"/>
      <c r="O568" s="3323"/>
    </row>
    <row r="569" spans="1:15" ht="20.25" customHeight="1">
      <c r="A569" s="3278" t="s">
        <v>4959</v>
      </c>
      <c r="B569" s="8015"/>
      <c r="C569" s="3334"/>
      <c r="D569" s="3196"/>
      <c r="E569" s="3335"/>
      <c r="F569" s="3351"/>
      <c r="G569" s="3387"/>
      <c r="H569" s="3387"/>
      <c r="I569" s="3387"/>
      <c r="J569" s="3400"/>
      <c r="K569" s="3333" t="s">
        <v>5004</v>
      </c>
      <c r="L569" s="3338" t="s">
        <v>5026</v>
      </c>
      <c r="M569" s="3338"/>
      <c r="N569" s="3338"/>
      <c r="O569" s="3339"/>
    </row>
    <row r="570" spans="1:15" ht="15.75">
      <c r="A570" s="3278" t="s">
        <v>4959</v>
      </c>
      <c r="B570" s="8015"/>
      <c r="C570" s="3285"/>
      <c r="D570" s="3387"/>
      <c r="E570" s="3387"/>
      <c r="F570" s="3387"/>
      <c r="G570" s="3387"/>
      <c r="H570" s="3387"/>
      <c r="I570" s="3387"/>
      <c r="J570" s="3387"/>
      <c r="K570" s="3349"/>
      <c r="L570" s="3349"/>
      <c r="M570" s="3349"/>
      <c r="N570" s="3349"/>
      <c r="O570" s="3330"/>
    </row>
    <row r="571" spans="1:15" ht="15.75">
      <c r="A571" s="3278" t="s">
        <v>4959</v>
      </c>
      <c r="B571" s="8016"/>
      <c r="C571" s="3342" t="s">
        <v>5178</v>
      </c>
      <c r="D571" s="3343"/>
      <c r="E571" s="3343"/>
      <c r="F571" s="3343"/>
      <c r="G571" s="3343"/>
      <c r="H571" s="3343"/>
      <c r="I571" s="3343"/>
      <c r="J571" s="3343"/>
      <c r="K571" s="3344"/>
      <c r="L571" s="3345"/>
      <c r="M571" s="3345"/>
      <c r="N571" s="3345"/>
      <c r="O571" s="3346"/>
    </row>
    <row r="572" spans="1:15">
      <c r="A572" s="3278">
        <v>0</v>
      </c>
    </row>
    <row r="573" spans="1:15" ht="15.75">
      <c r="A573" s="3280">
        <f>ROW()</f>
        <v>573</v>
      </c>
      <c r="B573" s="3227"/>
      <c r="C573" s="3228"/>
      <c r="D573" s="3229"/>
      <c r="E573" s="3229"/>
      <c r="F573" s="3229"/>
      <c r="G573" s="3229"/>
      <c r="H573" s="3230"/>
      <c r="I573" s="3231"/>
      <c r="J573" s="3231"/>
      <c r="K573" s="3232" t="s">
        <v>4993</v>
      </c>
      <c r="L573" s="3233"/>
      <c r="M573" s="3234"/>
      <c r="N573" s="3234"/>
      <c r="O573" s="3235" t="str">
        <f>B574</f>
        <v>TABLES DE TRAVAIL INOX</v>
      </c>
    </row>
    <row r="574" spans="1:15" ht="15.75">
      <c r="A574" s="3278" t="s">
        <v>4960</v>
      </c>
      <c r="B574" s="8014" t="s">
        <v>4960</v>
      </c>
      <c r="C574" s="8017" t="s">
        <v>4994</v>
      </c>
      <c r="D574" s="8017"/>
      <c r="E574" s="8017"/>
      <c r="F574" s="8017"/>
      <c r="G574" s="8017"/>
      <c r="H574" s="8017"/>
      <c r="I574" s="8017"/>
      <c r="J574" s="8017"/>
      <c r="K574" s="3356">
        <v>1</v>
      </c>
      <c r="L574" s="3389" t="s">
        <v>4995</v>
      </c>
      <c r="M574" s="3389"/>
      <c r="N574" s="3389"/>
      <c r="O574" s="3348"/>
    </row>
    <row r="575" spans="1:15" ht="15.75">
      <c r="A575" s="3278" t="s">
        <v>4960</v>
      </c>
      <c r="B575" s="8015"/>
      <c r="C575" s="8018" t="s">
        <v>4871</v>
      </c>
      <c r="D575" s="8018"/>
      <c r="E575" s="8018"/>
      <c r="F575" s="8018"/>
      <c r="G575" s="8018"/>
      <c r="H575" s="8018"/>
      <c r="I575" s="8018"/>
      <c r="J575" s="8018"/>
      <c r="K575" s="3354">
        <v>2</v>
      </c>
      <c r="L575" s="3392" t="s">
        <v>4996</v>
      </c>
      <c r="M575" s="3392"/>
      <c r="N575" s="3392"/>
      <c r="O575" s="3393"/>
    </row>
    <row r="576" spans="1:15" ht="15.75">
      <c r="A576" s="3278" t="s">
        <v>4960</v>
      </c>
      <c r="B576" s="8015"/>
      <c r="C576" s="3324" t="s">
        <v>2080</v>
      </c>
      <c r="D576" s="3325" t="s">
        <v>360</v>
      </c>
      <c r="E576" s="3325" t="s">
        <v>4278</v>
      </c>
      <c r="F576" s="3325" t="s">
        <v>2078</v>
      </c>
      <c r="G576" s="3325" t="s">
        <v>434</v>
      </c>
      <c r="H576" s="3325" t="s">
        <v>264</v>
      </c>
      <c r="I576" s="3202" t="s">
        <v>320</v>
      </c>
      <c r="J576" s="3357"/>
      <c r="K576" s="3354">
        <v>3</v>
      </c>
      <c r="L576" s="3392" t="s">
        <v>4997</v>
      </c>
      <c r="M576" s="3392"/>
      <c r="N576" s="3392"/>
      <c r="O576" s="3393"/>
    </row>
    <row r="577" spans="1:15" ht="15.75">
      <c r="A577" s="3278" t="s">
        <v>4960</v>
      </c>
      <c r="B577" s="8015"/>
      <c r="C577" s="3327" t="s">
        <v>4929</v>
      </c>
      <c r="D577" s="3327" t="s">
        <v>4929</v>
      </c>
      <c r="E577" s="3327" t="s">
        <v>4929</v>
      </c>
      <c r="F577" s="3327" t="s">
        <v>4929</v>
      </c>
      <c r="G577" s="3327"/>
      <c r="H577" s="3327"/>
      <c r="I577" s="3327"/>
      <c r="J577" s="3357"/>
      <c r="K577" s="3354">
        <v>4</v>
      </c>
      <c r="L577" s="3392" t="s">
        <v>4999</v>
      </c>
      <c r="M577" s="3392"/>
      <c r="N577" s="3392"/>
      <c r="O577" s="3393"/>
    </row>
    <row r="578" spans="1:15" ht="15.75">
      <c r="A578" s="3278" t="s">
        <v>4960</v>
      </c>
      <c r="B578" s="8015"/>
      <c r="C578" s="8021" t="s">
        <v>5000</v>
      </c>
      <c r="D578" s="8021"/>
      <c r="E578" s="8021"/>
      <c r="F578" s="8021"/>
      <c r="G578" s="8021"/>
      <c r="H578" s="8021"/>
      <c r="I578" s="8021"/>
      <c r="J578" s="8021"/>
      <c r="K578" s="3354">
        <v>5</v>
      </c>
      <c r="L578" s="3392" t="s">
        <v>5001</v>
      </c>
      <c r="M578" s="3392"/>
      <c r="N578" s="3392"/>
      <c r="O578" s="3393"/>
    </row>
    <row r="579" spans="1:15" ht="15.75">
      <c r="A579" s="3278" t="s">
        <v>4960</v>
      </c>
      <c r="B579" s="8015"/>
      <c r="C579" s="8018" t="s">
        <v>4871</v>
      </c>
      <c r="D579" s="8018"/>
      <c r="E579" s="8018"/>
      <c r="F579" s="8018"/>
      <c r="G579" s="8018"/>
      <c r="H579" s="8018"/>
      <c r="I579" s="8018"/>
      <c r="J579" s="8018"/>
      <c r="K579" s="3354">
        <v>6</v>
      </c>
      <c r="L579" s="3392" t="s">
        <v>5216</v>
      </c>
      <c r="M579" s="3392"/>
      <c r="N579" s="3392"/>
      <c r="O579" s="3393"/>
    </row>
    <row r="580" spans="1:15" ht="15.75">
      <c r="A580" s="3278" t="s">
        <v>4960</v>
      </c>
      <c r="B580" s="8015"/>
      <c r="C580" s="3324" t="s">
        <v>2080</v>
      </c>
      <c r="D580" s="3325" t="s">
        <v>360</v>
      </c>
      <c r="E580" s="3325" t="s">
        <v>4278</v>
      </c>
      <c r="F580" s="3325" t="s">
        <v>2078</v>
      </c>
      <c r="G580" s="3325" t="s">
        <v>434</v>
      </c>
      <c r="H580" s="3325" t="s">
        <v>264</v>
      </c>
      <c r="I580" s="3202" t="s">
        <v>320</v>
      </c>
      <c r="J580" s="3357"/>
      <c r="K580" s="3354">
        <v>7</v>
      </c>
      <c r="L580" s="3392" t="s">
        <v>5017</v>
      </c>
      <c r="M580" s="3392"/>
      <c r="N580" s="3392"/>
      <c r="O580" s="3393"/>
    </row>
    <row r="581" spans="1:15" ht="15.75">
      <c r="A581" s="3278" t="s">
        <v>4960</v>
      </c>
      <c r="B581" s="8015"/>
      <c r="C581" s="3327"/>
      <c r="D581" s="3327"/>
      <c r="E581" s="3327"/>
      <c r="F581" s="3327"/>
      <c r="G581" s="3327" t="s">
        <v>4929</v>
      </c>
      <c r="H581" s="3327"/>
      <c r="I581" s="3327"/>
      <c r="J581" s="3358"/>
      <c r="K581" s="3359" t="s">
        <v>5003</v>
      </c>
      <c r="L581" s="3347"/>
      <c r="M581" s="3347"/>
      <c r="N581" s="3347"/>
      <c r="O581" s="3382"/>
    </row>
    <row r="582" spans="1:15" ht="15.75">
      <c r="A582" s="3278" t="s">
        <v>4960</v>
      </c>
      <c r="B582" s="8015"/>
      <c r="C582" s="3399" t="s">
        <v>5214</v>
      </c>
      <c r="D582" s="3400"/>
      <c r="E582" s="3400"/>
      <c r="F582" s="3400"/>
      <c r="G582" s="3400"/>
      <c r="H582" s="3400"/>
      <c r="I582" s="3400"/>
      <c r="J582" s="3400"/>
      <c r="K582" s="3361" t="s">
        <v>5200</v>
      </c>
      <c r="L582" s="3347"/>
      <c r="M582" s="3347"/>
      <c r="N582" s="3347"/>
      <c r="O582" s="3382"/>
    </row>
    <row r="583" spans="1:15" ht="15.75">
      <c r="A583" s="3278" t="s">
        <v>4960</v>
      </c>
      <c r="B583" s="8015"/>
      <c r="C583" s="3331" t="s">
        <v>4893</v>
      </c>
      <c r="D583" s="3332"/>
      <c r="E583" s="3332"/>
      <c r="F583" s="3332"/>
      <c r="G583" s="3332"/>
      <c r="H583" s="3332"/>
      <c r="I583" s="3332"/>
      <c r="J583" s="3400"/>
      <c r="K583" s="3333" t="s">
        <v>5004</v>
      </c>
      <c r="L583" s="3338" t="s">
        <v>5005</v>
      </c>
      <c r="M583" s="3347"/>
      <c r="N583" s="3347"/>
      <c r="O583" s="3382"/>
    </row>
    <row r="584" spans="1:15" ht="15.75">
      <c r="A584" s="3278" t="s">
        <v>4960</v>
      </c>
      <c r="B584" s="8015"/>
      <c r="C584" s="3334"/>
      <c r="D584" s="3196"/>
      <c r="E584" s="3335"/>
      <c r="F584" s="3387"/>
      <c r="G584" s="3387"/>
      <c r="H584" s="3387"/>
      <c r="I584" s="3387"/>
      <c r="J584" s="3357"/>
      <c r="K584" s="3355"/>
      <c r="L584" s="3347"/>
      <c r="M584" s="3347"/>
      <c r="N584" s="3347"/>
      <c r="O584" s="3382"/>
    </row>
    <row r="585" spans="1:15" ht="15.75">
      <c r="A585" s="3278" t="s">
        <v>4960</v>
      </c>
      <c r="B585" s="8015"/>
      <c r="C585" s="3357"/>
      <c r="D585" s="3357"/>
      <c r="E585" s="3357"/>
      <c r="F585" s="3357"/>
      <c r="G585" s="3357"/>
      <c r="H585" s="3357"/>
      <c r="I585" s="3357"/>
      <c r="J585" s="3357"/>
      <c r="K585" s="3355"/>
      <c r="L585" s="3347"/>
      <c r="M585" s="3347"/>
      <c r="N585" s="3347"/>
      <c r="O585" s="3382"/>
    </row>
    <row r="586" spans="1:15" ht="15.75">
      <c r="A586" s="3278" t="s">
        <v>4960</v>
      </c>
      <c r="B586" s="8016"/>
      <c r="C586" s="3342" t="s">
        <v>5178</v>
      </c>
      <c r="D586" s="3343"/>
      <c r="E586" s="3343"/>
      <c r="F586" s="3343"/>
      <c r="G586" s="3343"/>
      <c r="H586" s="3343"/>
      <c r="I586" s="3343"/>
      <c r="J586" s="3343"/>
      <c r="K586" s="3344"/>
      <c r="L586" s="3345"/>
      <c r="M586" s="3345"/>
      <c r="N586" s="3345"/>
      <c r="O586" s="3346"/>
    </row>
    <row r="587" spans="1:15">
      <c r="A587" s="3278">
        <v>0</v>
      </c>
    </row>
    <row r="588" spans="1:15" ht="15.75">
      <c r="A588" s="3280">
        <f>ROW()</f>
        <v>588</v>
      </c>
      <c r="B588" s="3227"/>
      <c r="C588" s="3228"/>
      <c r="D588" s="3229"/>
      <c r="E588" s="3229"/>
      <c r="F588" s="3229"/>
      <c r="G588" s="3229"/>
      <c r="H588" s="3230"/>
      <c r="I588" s="3231"/>
      <c r="J588" s="3231"/>
      <c r="K588" s="3232" t="s">
        <v>4993</v>
      </c>
      <c r="L588" s="3233"/>
      <c r="M588" s="3234"/>
      <c r="N588" s="3234"/>
      <c r="O588" s="3235" t="str">
        <f>B589</f>
        <v>VAISSELLE  LAVAGE</v>
      </c>
    </row>
    <row r="589" spans="1:15" ht="15.75">
      <c r="A589" s="3278" t="s">
        <v>4964</v>
      </c>
      <c r="B589" s="8014" t="s">
        <v>4964</v>
      </c>
      <c r="C589" s="8017" t="s">
        <v>4994</v>
      </c>
      <c r="D589" s="8017"/>
      <c r="E589" s="8017"/>
      <c r="F589" s="8017"/>
      <c r="G589" s="8017"/>
      <c r="H589" s="8017"/>
      <c r="I589" s="8017"/>
      <c r="J589" s="8017"/>
      <c r="K589" s="3356">
        <v>1</v>
      </c>
      <c r="L589" s="3389" t="s">
        <v>5217</v>
      </c>
      <c r="M589" s="3401"/>
      <c r="N589" s="3401"/>
      <c r="O589" s="3320"/>
    </row>
    <row r="590" spans="1:15" ht="15.75">
      <c r="A590" s="3278" t="s">
        <v>4964</v>
      </c>
      <c r="B590" s="8015"/>
      <c r="C590" s="8018" t="s">
        <v>4871</v>
      </c>
      <c r="D590" s="8018"/>
      <c r="E590" s="8018"/>
      <c r="F590" s="8018"/>
      <c r="G590" s="8018"/>
      <c r="H590" s="8018"/>
      <c r="I590" s="8018"/>
      <c r="J590" s="8018"/>
      <c r="K590" s="3354">
        <v>2</v>
      </c>
      <c r="L590" s="3392" t="s">
        <v>5218</v>
      </c>
      <c r="M590" s="3395"/>
      <c r="N590" s="3395"/>
      <c r="O590" s="3330"/>
    </row>
    <row r="591" spans="1:15" ht="15.75">
      <c r="A591" s="3278" t="s">
        <v>4964</v>
      </c>
      <c r="B591" s="8015"/>
      <c r="C591" s="3324" t="s">
        <v>2080</v>
      </c>
      <c r="D591" s="3325" t="s">
        <v>360</v>
      </c>
      <c r="E591" s="3325" t="s">
        <v>4278</v>
      </c>
      <c r="F591" s="3325" t="s">
        <v>2078</v>
      </c>
      <c r="G591" s="3325" t="s">
        <v>434</v>
      </c>
      <c r="H591" s="3325" t="s">
        <v>264</v>
      </c>
      <c r="I591" s="3202" t="s">
        <v>320</v>
      </c>
      <c r="J591" s="3357"/>
      <c r="K591" s="3354">
        <v>3</v>
      </c>
      <c r="L591" s="3392" t="s">
        <v>5219</v>
      </c>
      <c r="M591" s="3395"/>
      <c r="N591" s="3395"/>
      <c r="O591" s="3330"/>
    </row>
    <row r="592" spans="1:15" ht="15.75">
      <c r="A592" s="3278" t="s">
        <v>4964</v>
      </c>
      <c r="B592" s="8015"/>
      <c r="C592" s="3327" t="s">
        <v>4929</v>
      </c>
      <c r="D592" s="3327" t="s">
        <v>4929</v>
      </c>
      <c r="E592" s="3327" t="s">
        <v>4929</v>
      </c>
      <c r="F592" s="3327" t="s">
        <v>4929</v>
      </c>
      <c r="G592" s="3327"/>
      <c r="H592" s="3327"/>
      <c r="I592" s="3327"/>
      <c r="J592" s="3357"/>
      <c r="K592" s="3354">
        <v>4</v>
      </c>
      <c r="L592" s="3392" t="s">
        <v>5220</v>
      </c>
      <c r="M592" s="3395"/>
      <c r="N592" s="3395"/>
      <c r="O592" s="3330"/>
    </row>
    <row r="593" spans="1:15" ht="15.75">
      <c r="A593" s="3278" t="s">
        <v>4964</v>
      </c>
      <c r="B593" s="8015"/>
      <c r="C593" s="8021" t="s">
        <v>5000</v>
      </c>
      <c r="D593" s="8021"/>
      <c r="E593" s="8021"/>
      <c r="F593" s="8021"/>
      <c r="G593" s="8021"/>
      <c r="H593" s="8021"/>
      <c r="I593" s="8021"/>
      <c r="J593" s="8021"/>
      <c r="K593" s="3354">
        <v>5</v>
      </c>
      <c r="L593" s="3392" t="s">
        <v>5122</v>
      </c>
      <c r="M593" s="3395"/>
      <c r="N593" s="3395"/>
      <c r="O593" s="3330"/>
    </row>
    <row r="594" spans="1:15" ht="15.75">
      <c r="A594" s="3278" t="s">
        <v>4964</v>
      </c>
      <c r="B594" s="8015"/>
      <c r="C594" s="8018" t="s">
        <v>4871</v>
      </c>
      <c r="D594" s="8018"/>
      <c r="E594" s="8018"/>
      <c r="F594" s="8018"/>
      <c r="G594" s="8018"/>
      <c r="H594" s="8018"/>
      <c r="I594" s="8018"/>
      <c r="J594" s="8018"/>
      <c r="K594" s="3354">
        <v>6</v>
      </c>
      <c r="L594" s="3392" t="s">
        <v>5221</v>
      </c>
      <c r="M594" s="3395"/>
      <c r="N594" s="3395"/>
      <c r="O594" s="3330"/>
    </row>
    <row r="595" spans="1:15" ht="15.75">
      <c r="A595" s="3278" t="s">
        <v>4964</v>
      </c>
      <c r="B595" s="8015"/>
      <c r="C595" s="3324" t="s">
        <v>2080</v>
      </c>
      <c r="D595" s="3325" t="s">
        <v>360</v>
      </c>
      <c r="E595" s="3325" t="s">
        <v>4278</v>
      </c>
      <c r="F595" s="3325" t="s">
        <v>2078</v>
      </c>
      <c r="G595" s="3325" t="s">
        <v>434</v>
      </c>
      <c r="H595" s="3325" t="s">
        <v>264</v>
      </c>
      <c r="I595" s="3202" t="s">
        <v>320</v>
      </c>
      <c r="J595" s="3357"/>
      <c r="K595" s="3359" t="s">
        <v>5003</v>
      </c>
      <c r="L595" s="3392"/>
      <c r="M595" s="3395"/>
      <c r="N595" s="3395"/>
      <c r="O595" s="3330"/>
    </row>
    <row r="596" spans="1:15" ht="15.75">
      <c r="A596" s="3278" t="s">
        <v>4964</v>
      </c>
      <c r="B596" s="8015"/>
      <c r="C596" s="3327"/>
      <c r="D596" s="3327"/>
      <c r="E596" s="3327"/>
      <c r="F596" s="3327"/>
      <c r="G596" s="3327" t="s">
        <v>4929</v>
      </c>
      <c r="H596" s="3327"/>
      <c r="I596" s="3327"/>
      <c r="J596" s="3358"/>
      <c r="K596" s="3361" t="s">
        <v>5222</v>
      </c>
      <c r="L596" s="3392"/>
      <c r="M596" s="3395"/>
      <c r="N596" s="3395"/>
      <c r="O596" s="3330"/>
    </row>
    <row r="597" spans="1:15" ht="15.75">
      <c r="A597" s="3278" t="s">
        <v>4964</v>
      </c>
      <c r="B597" s="8015"/>
      <c r="C597" s="3399" t="s">
        <v>5214</v>
      </c>
      <c r="D597" s="3400"/>
      <c r="E597" s="3400"/>
      <c r="F597" s="3400"/>
      <c r="G597" s="3400"/>
      <c r="H597" s="3357"/>
      <c r="I597" s="3357"/>
      <c r="J597" s="3357"/>
      <c r="K597" s="3333" t="s">
        <v>5004</v>
      </c>
      <c r="L597" s="3338" t="s">
        <v>5005</v>
      </c>
      <c r="M597" s="3395"/>
      <c r="N597" s="3395"/>
      <c r="O597" s="3330"/>
    </row>
    <row r="598" spans="1:15" ht="15.75">
      <c r="A598" s="3278" t="s">
        <v>4964</v>
      </c>
      <c r="B598" s="8015"/>
      <c r="C598" s="3331" t="s">
        <v>4893</v>
      </c>
      <c r="D598" s="3332"/>
      <c r="E598" s="3332"/>
      <c r="F598" s="3332"/>
      <c r="G598" s="3332"/>
      <c r="H598" s="3332"/>
      <c r="I598" s="3332"/>
      <c r="J598" s="3357"/>
      <c r="K598" s="3355"/>
      <c r="L598" s="3392"/>
      <c r="M598" s="3395"/>
      <c r="N598" s="3395"/>
      <c r="O598" s="3330"/>
    </row>
    <row r="599" spans="1:15" ht="20.25" customHeight="1">
      <c r="A599" s="3278" t="s">
        <v>4964</v>
      </c>
      <c r="B599" s="8015"/>
      <c r="C599" s="3334"/>
      <c r="D599" s="3196"/>
      <c r="E599" s="3335"/>
      <c r="F599" s="3387"/>
      <c r="G599" s="3387"/>
      <c r="H599" s="3387"/>
      <c r="I599" s="3387"/>
      <c r="J599" s="3357"/>
      <c r="K599" s="3355"/>
      <c r="L599" s="3392"/>
      <c r="M599" s="3395"/>
      <c r="N599" s="3395"/>
      <c r="O599" s="3330"/>
    </row>
    <row r="600" spans="1:15" ht="15.75">
      <c r="A600" s="3278" t="s">
        <v>4964</v>
      </c>
      <c r="B600" s="8015"/>
      <c r="C600" s="3402"/>
      <c r="D600" s="3402"/>
      <c r="E600" s="3402"/>
      <c r="F600" s="3402"/>
      <c r="G600" s="3402"/>
      <c r="H600" s="3403"/>
      <c r="I600" s="3402"/>
      <c r="J600" s="3402"/>
      <c r="K600" s="3355"/>
      <c r="L600" s="3392"/>
      <c r="M600" s="3395"/>
      <c r="N600" s="3395"/>
      <c r="O600" s="3330"/>
    </row>
    <row r="601" spans="1:15" ht="15.75">
      <c r="A601" s="3278" t="s">
        <v>4964</v>
      </c>
      <c r="B601" s="8016"/>
      <c r="C601" s="3342" t="s">
        <v>5178</v>
      </c>
      <c r="D601" s="3343"/>
      <c r="E601" s="3343"/>
      <c r="F601" s="3343"/>
      <c r="G601" s="3343"/>
      <c r="H601" s="3343"/>
      <c r="I601" s="3343"/>
      <c r="J601" s="3343"/>
      <c r="K601" s="3344"/>
      <c r="L601" s="3345"/>
      <c r="M601" s="3345"/>
      <c r="N601" s="3345"/>
      <c r="O601" s="3346"/>
    </row>
    <row r="602" spans="1:15">
      <c r="A602" s="3278">
        <v>0</v>
      </c>
    </row>
    <row r="603" spans="1:15" ht="15.75">
      <c r="A603" s="3280">
        <f>ROW()</f>
        <v>603</v>
      </c>
      <c r="B603" s="3227"/>
      <c r="C603" s="3228"/>
      <c r="D603" s="3229"/>
      <c r="E603" s="3229"/>
      <c r="F603" s="3229"/>
      <c r="G603" s="3229"/>
      <c r="H603" s="3230"/>
      <c r="I603" s="3231"/>
      <c r="J603" s="3231"/>
      <c r="K603" s="3232" t="s">
        <v>4993</v>
      </c>
      <c r="L603" s="3233"/>
      <c r="M603" s="3234"/>
      <c r="N603" s="3234"/>
      <c r="O603" s="3235" t="str">
        <f>B604</f>
        <v>VAISSELLE  LAVAGE DES COUVERTS</v>
      </c>
    </row>
    <row r="604" spans="1:15" ht="15.75">
      <c r="A604" s="3278" t="s">
        <v>4967</v>
      </c>
      <c r="B604" s="8014" t="s">
        <v>4967</v>
      </c>
      <c r="C604" s="8017" t="s">
        <v>4994</v>
      </c>
      <c r="D604" s="8017"/>
      <c r="E604" s="8017"/>
      <c r="F604" s="8017"/>
      <c r="G604" s="8017"/>
      <c r="H604" s="8017"/>
      <c r="I604" s="8017"/>
      <c r="J604" s="8017"/>
      <c r="K604" s="3356">
        <v>1</v>
      </c>
      <c r="L604" s="3389" t="s">
        <v>5223</v>
      </c>
      <c r="M604" s="3389"/>
      <c r="N604" s="3389"/>
      <c r="O604" s="3320"/>
    </row>
    <row r="605" spans="1:15" ht="15.75">
      <c r="A605" s="3278" t="s">
        <v>4967</v>
      </c>
      <c r="B605" s="8015"/>
      <c r="C605" s="8018" t="s">
        <v>4871</v>
      </c>
      <c r="D605" s="8018"/>
      <c r="E605" s="8018"/>
      <c r="F605" s="8018"/>
      <c r="G605" s="8018"/>
      <c r="H605" s="8018"/>
      <c r="I605" s="8018"/>
      <c r="J605" s="8018"/>
      <c r="K605" s="3354">
        <v>2</v>
      </c>
      <c r="L605" s="3395" t="s">
        <v>5224</v>
      </c>
      <c r="M605" s="3395"/>
      <c r="N605" s="3395"/>
      <c r="O605" s="3330"/>
    </row>
    <row r="606" spans="1:15" ht="31.5">
      <c r="A606" s="3278" t="s">
        <v>4967</v>
      </c>
      <c r="B606" s="8015"/>
      <c r="C606" s="3324" t="s">
        <v>2080</v>
      </c>
      <c r="D606" s="3325" t="s">
        <v>360</v>
      </c>
      <c r="E606" s="3325" t="s">
        <v>4278</v>
      </c>
      <c r="F606" s="3325" t="s">
        <v>2078</v>
      </c>
      <c r="G606" s="3325" t="s">
        <v>434</v>
      </c>
      <c r="H606" s="3325" t="s">
        <v>264</v>
      </c>
      <c r="I606" s="3202" t="s">
        <v>320</v>
      </c>
      <c r="J606" s="3357"/>
      <c r="K606" s="3354">
        <v>3</v>
      </c>
      <c r="L606" s="3395" t="s">
        <v>5225</v>
      </c>
      <c r="M606" s="3395"/>
      <c r="N606" s="3395"/>
      <c r="O606" s="3330"/>
    </row>
    <row r="607" spans="1:15" ht="15.75">
      <c r="A607" s="3278" t="s">
        <v>4967</v>
      </c>
      <c r="B607" s="8015"/>
      <c r="C607" s="3327" t="s">
        <v>4929</v>
      </c>
      <c r="D607" s="3327" t="s">
        <v>4929</v>
      </c>
      <c r="E607" s="3327" t="s">
        <v>4929</v>
      </c>
      <c r="F607" s="3327" t="s">
        <v>4929</v>
      </c>
      <c r="G607" s="3327"/>
      <c r="H607" s="3327"/>
      <c r="I607" s="3327"/>
      <c r="J607" s="3357"/>
      <c r="K607" s="3354">
        <v>4</v>
      </c>
      <c r="L607" s="3395" t="s">
        <v>5220</v>
      </c>
      <c r="M607" s="3395"/>
      <c r="N607" s="3395"/>
      <c r="O607" s="3330"/>
    </row>
    <row r="608" spans="1:15" ht="15.75">
      <c r="A608" s="3278" t="s">
        <v>4967</v>
      </c>
      <c r="B608" s="8015"/>
      <c r="C608" s="8021" t="s">
        <v>5000</v>
      </c>
      <c r="D608" s="8021"/>
      <c r="E608" s="8021"/>
      <c r="F608" s="8021"/>
      <c r="G608" s="8021"/>
      <c r="H608" s="8021"/>
      <c r="I608" s="8021"/>
      <c r="J608" s="8021"/>
      <c r="K608" s="3354">
        <v>5</v>
      </c>
      <c r="L608" s="3395" t="s">
        <v>5226</v>
      </c>
      <c r="M608" s="3395"/>
      <c r="N608" s="3395"/>
      <c r="O608" s="3330"/>
    </row>
    <row r="609" spans="1:15" ht="15.75">
      <c r="A609" s="3278" t="s">
        <v>4967</v>
      </c>
      <c r="B609" s="8015"/>
      <c r="C609" s="8018" t="s">
        <v>4871</v>
      </c>
      <c r="D609" s="8018"/>
      <c r="E609" s="8018"/>
      <c r="F609" s="8018"/>
      <c r="G609" s="8018"/>
      <c r="H609" s="8018"/>
      <c r="I609" s="8018"/>
      <c r="J609" s="8018"/>
      <c r="K609" s="3354">
        <v>6</v>
      </c>
      <c r="L609" s="3395" t="s">
        <v>5221</v>
      </c>
      <c r="M609" s="3395"/>
      <c r="N609" s="3395"/>
      <c r="O609" s="3330"/>
    </row>
    <row r="610" spans="1:15" ht="15.75">
      <c r="A610" s="3278" t="s">
        <v>4967</v>
      </c>
      <c r="B610" s="8015"/>
      <c r="C610" s="3324" t="s">
        <v>2080</v>
      </c>
      <c r="D610" s="3325" t="s">
        <v>360</v>
      </c>
      <c r="E610" s="3325" t="s">
        <v>4278</v>
      </c>
      <c r="F610" s="3325" t="s">
        <v>2078</v>
      </c>
      <c r="G610" s="3325" t="s">
        <v>434</v>
      </c>
      <c r="H610" s="3325" t="s">
        <v>264</v>
      </c>
      <c r="I610" s="3202" t="s">
        <v>320</v>
      </c>
      <c r="J610" s="3357"/>
      <c r="K610" s="3359" t="s">
        <v>5003</v>
      </c>
      <c r="L610" s="3322"/>
      <c r="M610" s="3322"/>
      <c r="N610" s="3322"/>
      <c r="O610" s="3323"/>
    </row>
    <row r="611" spans="1:15" ht="15.75">
      <c r="A611" s="3278" t="s">
        <v>4967</v>
      </c>
      <c r="B611" s="8015"/>
      <c r="C611" s="3327"/>
      <c r="D611" s="3327"/>
      <c r="E611" s="3327"/>
      <c r="F611" s="3327"/>
      <c r="G611" s="3327" t="s">
        <v>4929</v>
      </c>
      <c r="H611" s="3327"/>
      <c r="I611" s="3327"/>
      <c r="J611" s="3358"/>
      <c r="K611" s="3361" t="s">
        <v>5222</v>
      </c>
      <c r="L611" s="3322"/>
      <c r="M611" s="3322"/>
      <c r="N611" s="3322"/>
      <c r="O611" s="3323"/>
    </row>
    <row r="612" spans="1:15" ht="15.75">
      <c r="A612" s="3278" t="s">
        <v>4967</v>
      </c>
      <c r="B612" s="8015"/>
      <c r="C612" s="3397" t="s">
        <v>5227</v>
      </c>
      <c r="D612" s="3357"/>
      <c r="E612" s="3357"/>
      <c r="F612" s="3357"/>
      <c r="G612" s="3357"/>
      <c r="H612" s="3357"/>
      <c r="I612" s="3357"/>
      <c r="J612" s="3357"/>
      <c r="K612" s="3333" t="s">
        <v>5004</v>
      </c>
      <c r="L612" s="3338" t="s">
        <v>5005</v>
      </c>
      <c r="M612" s="3322"/>
      <c r="N612" s="3322"/>
      <c r="O612" s="3323"/>
    </row>
    <row r="613" spans="1:15" ht="15.75">
      <c r="A613" s="3278" t="s">
        <v>4967</v>
      </c>
      <c r="B613" s="8015"/>
      <c r="C613" s="3397" t="s">
        <v>5228</v>
      </c>
      <c r="D613" s="3357"/>
      <c r="E613" s="3357"/>
      <c r="F613" s="3357"/>
      <c r="G613" s="3357"/>
      <c r="H613" s="3357"/>
      <c r="I613" s="3357"/>
      <c r="J613" s="3357"/>
      <c r="K613" s="3355"/>
      <c r="L613" s="3322"/>
      <c r="M613" s="3322"/>
      <c r="N613" s="3322"/>
      <c r="O613" s="3323"/>
    </row>
    <row r="614" spans="1:15" ht="15.75">
      <c r="A614" s="3278" t="s">
        <v>4967</v>
      </c>
      <c r="B614" s="8015"/>
      <c r="C614" s="3357"/>
      <c r="D614" s="3357"/>
      <c r="E614" s="3357"/>
      <c r="F614" s="3357"/>
      <c r="G614" s="3357"/>
      <c r="H614" s="3357"/>
      <c r="I614" s="3357"/>
      <c r="J614" s="3357"/>
      <c r="K614" s="3355"/>
      <c r="L614" s="3322"/>
      <c r="M614" s="3322"/>
      <c r="N614" s="3322"/>
      <c r="O614" s="3323"/>
    </row>
    <row r="615" spans="1:15" ht="15.75">
      <c r="A615" s="3278" t="s">
        <v>4967</v>
      </c>
      <c r="B615" s="8016"/>
      <c r="C615" s="3342" t="s">
        <v>5178</v>
      </c>
      <c r="D615" s="3343"/>
      <c r="E615" s="3343"/>
      <c r="F615" s="3343"/>
      <c r="G615" s="3343"/>
      <c r="H615" s="3343"/>
      <c r="I615" s="3343"/>
      <c r="J615" s="3343"/>
      <c r="K615" s="3344"/>
      <c r="L615" s="3345"/>
      <c r="M615" s="3345"/>
      <c r="N615" s="3345"/>
      <c r="O615" s="3346"/>
    </row>
    <row r="616" spans="1:15">
      <c r="A616" s="3278">
        <v>0</v>
      </c>
    </row>
    <row r="617" spans="1:15" ht="15.75">
      <c r="A617" s="3280">
        <f>ROW()</f>
        <v>617</v>
      </c>
      <c r="B617" s="3227"/>
      <c r="C617" s="3228"/>
      <c r="D617" s="3229"/>
      <c r="E617" s="3229"/>
      <c r="F617" s="3229"/>
      <c r="G617" s="3229"/>
      <c r="H617" s="3230"/>
      <c r="I617" s="3231"/>
      <c r="J617" s="3231"/>
      <c r="K617" s="3232" t="s">
        <v>4993</v>
      </c>
      <c r="L617" s="3233"/>
      <c r="M617" s="3234"/>
      <c r="N617" s="3234"/>
      <c r="O617" s="3235" t="str">
        <f>B618</f>
        <v>VAISSELLE  RÉNOVATION de la vaisselle</v>
      </c>
    </row>
    <row r="618" spans="1:15" ht="15.75">
      <c r="A618" s="3278" t="s">
        <v>5229</v>
      </c>
      <c r="B618" s="8014" t="s">
        <v>4969</v>
      </c>
      <c r="C618" s="8017" t="s">
        <v>4994</v>
      </c>
      <c r="D618" s="8017"/>
      <c r="E618" s="8017"/>
      <c r="F618" s="8017"/>
      <c r="G618" s="8017"/>
      <c r="H618" s="8017"/>
      <c r="I618" s="8017"/>
      <c r="J618" s="8017"/>
      <c r="K618" s="3394">
        <v>1</v>
      </c>
      <c r="L618" s="3389" t="s">
        <v>5230</v>
      </c>
      <c r="M618" s="3389"/>
      <c r="N618" s="3389"/>
      <c r="O618" s="3404"/>
    </row>
    <row r="619" spans="1:15" ht="15.75">
      <c r="A619" s="3278" t="s">
        <v>5229</v>
      </c>
      <c r="B619" s="8015"/>
      <c r="C619" s="8018" t="s">
        <v>4871</v>
      </c>
      <c r="D619" s="8018"/>
      <c r="E619" s="8018"/>
      <c r="F619" s="8018"/>
      <c r="G619" s="8018"/>
      <c r="H619" s="8018"/>
      <c r="I619" s="8018"/>
      <c r="J619" s="8018"/>
      <c r="K619" s="3391">
        <v>2</v>
      </c>
      <c r="L619" s="3392" t="s">
        <v>5231</v>
      </c>
      <c r="M619" s="3392"/>
      <c r="N619" s="3392"/>
      <c r="O619" s="3393"/>
    </row>
    <row r="620" spans="1:15" ht="15.75">
      <c r="A620" s="3278" t="s">
        <v>5229</v>
      </c>
      <c r="B620" s="8015"/>
      <c r="C620" s="3324" t="s">
        <v>2080</v>
      </c>
      <c r="D620" s="3325" t="s">
        <v>360</v>
      </c>
      <c r="E620" s="3325" t="s">
        <v>4278</v>
      </c>
      <c r="F620" s="3325" t="s">
        <v>2078</v>
      </c>
      <c r="G620" s="3325" t="s">
        <v>434</v>
      </c>
      <c r="H620" s="3325" t="s">
        <v>264</v>
      </c>
      <c r="I620" s="3202" t="s">
        <v>320</v>
      </c>
      <c r="J620" s="3357"/>
      <c r="K620" s="3391">
        <v>3</v>
      </c>
      <c r="L620" s="3392" t="s">
        <v>5232</v>
      </c>
      <c r="M620" s="3392"/>
      <c r="N620" s="3392"/>
      <c r="O620" s="3393"/>
    </row>
    <row r="621" spans="1:15" ht="15.75">
      <c r="A621" s="3278" t="s">
        <v>5229</v>
      </c>
      <c r="B621" s="8015"/>
      <c r="C621" s="3327"/>
      <c r="D621" s="3327"/>
      <c r="E621" s="3327" t="s">
        <v>264</v>
      </c>
      <c r="F621" s="3327"/>
      <c r="G621" s="3327"/>
      <c r="H621" s="3327"/>
      <c r="I621" s="3327"/>
      <c r="J621" s="3357"/>
      <c r="K621" s="3391">
        <v>4</v>
      </c>
      <c r="L621" s="3392" t="s">
        <v>5233</v>
      </c>
      <c r="M621" s="3392"/>
      <c r="N621" s="3392"/>
      <c r="O621" s="3393"/>
    </row>
    <row r="622" spans="1:15" ht="15.75">
      <c r="A622" s="3278" t="s">
        <v>5229</v>
      </c>
      <c r="B622" s="8015"/>
      <c r="C622" s="8021" t="s">
        <v>5000</v>
      </c>
      <c r="D622" s="8021"/>
      <c r="E622" s="8021"/>
      <c r="F622" s="8021"/>
      <c r="G622" s="8021"/>
      <c r="H622" s="8021"/>
      <c r="I622" s="8021"/>
      <c r="J622" s="8021"/>
      <c r="K622" s="3391"/>
      <c r="L622" s="3392" t="s">
        <v>5234</v>
      </c>
      <c r="M622" s="3392"/>
      <c r="N622" s="3392"/>
      <c r="O622" s="3393"/>
    </row>
    <row r="623" spans="1:15" ht="15.75">
      <c r="A623" s="3278" t="s">
        <v>5229</v>
      </c>
      <c r="B623" s="8015"/>
      <c r="C623" s="8018" t="s">
        <v>4871</v>
      </c>
      <c r="D623" s="8018"/>
      <c r="E623" s="8018"/>
      <c r="F623" s="8018"/>
      <c r="G623" s="8018"/>
      <c r="H623" s="8018"/>
      <c r="I623" s="8018"/>
      <c r="J623" s="8018"/>
      <c r="K623" s="3391">
        <v>5</v>
      </c>
      <c r="L623" s="3392" t="s">
        <v>5235</v>
      </c>
      <c r="M623" s="3392"/>
      <c r="N623" s="3392"/>
      <c r="O623" s="3393"/>
    </row>
    <row r="624" spans="1:15" ht="15.75">
      <c r="A624" s="3278" t="s">
        <v>5229</v>
      </c>
      <c r="B624" s="8015"/>
      <c r="C624" s="3324" t="s">
        <v>2080</v>
      </c>
      <c r="D624" s="3325" t="s">
        <v>360</v>
      </c>
      <c r="E624" s="3325" t="s">
        <v>4278</v>
      </c>
      <c r="F624" s="3325" t="s">
        <v>2078</v>
      </c>
      <c r="G624" s="3325" t="s">
        <v>434</v>
      </c>
      <c r="H624" s="3325" t="s">
        <v>264</v>
      </c>
      <c r="I624" s="3202" t="s">
        <v>320</v>
      </c>
      <c r="J624" s="3357"/>
      <c r="K624" s="3391">
        <v>6</v>
      </c>
      <c r="L624" s="3392" t="s">
        <v>5122</v>
      </c>
      <c r="M624" s="3392"/>
      <c r="N624" s="3392"/>
      <c r="O624" s="3393"/>
    </row>
    <row r="625" spans="1:15" ht="15.75">
      <c r="A625" s="3278" t="s">
        <v>5229</v>
      </c>
      <c r="B625" s="8015"/>
      <c r="C625" s="3327"/>
      <c r="D625" s="3327"/>
      <c r="E625" s="3327"/>
      <c r="F625" s="3327"/>
      <c r="G625" s="3327"/>
      <c r="H625" s="3327"/>
      <c r="I625" s="3327"/>
      <c r="J625" s="3358"/>
      <c r="K625" s="3391">
        <v>7</v>
      </c>
      <c r="L625" s="3392" t="s">
        <v>5221</v>
      </c>
      <c r="M625" s="3392"/>
      <c r="N625" s="3392"/>
      <c r="O625" s="3393"/>
    </row>
    <row r="626" spans="1:15" ht="15.75">
      <c r="A626" s="3278" t="s">
        <v>5229</v>
      </c>
      <c r="B626" s="8015"/>
      <c r="C626" s="8032" t="s">
        <v>5236</v>
      </c>
      <c r="D626" s="8032"/>
      <c r="E626" s="8032"/>
      <c r="F626" s="8032"/>
      <c r="G626" s="8032"/>
      <c r="H626" s="8032"/>
      <c r="I626" s="8032"/>
      <c r="J626" s="8032"/>
      <c r="K626" s="3359" t="s">
        <v>5003</v>
      </c>
      <c r="L626" s="3322"/>
      <c r="M626" s="3322"/>
      <c r="N626" s="3322"/>
      <c r="O626" s="3323"/>
    </row>
    <row r="627" spans="1:15" ht="15.75">
      <c r="A627" s="3278" t="s">
        <v>5229</v>
      </c>
      <c r="B627" s="8015"/>
      <c r="C627" s="3357"/>
      <c r="D627" s="3357"/>
      <c r="E627" s="3357"/>
      <c r="F627" s="3357"/>
      <c r="G627" s="3357"/>
      <c r="H627" s="3357"/>
      <c r="I627" s="3357"/>
      <c r="J627" s="3357"/>
      <c r="K627" s="3361" t="s">
        <v>5222</v>
      </c>
      <c r="L627" s="3322"/>
      <c r="M627" s="3322"/>
      <c r="N627" s="3322"/>
      <c r="O627" s="3323"/>
    </row>
    <row r="628" spans="1:15" ht="15.75">
      <c r="A628" s="3278" t="s">
        <v>5229</v>
      </c>
      <c r="B628" s="8015"/>
      <c r="C628" s="3357"/>
      <c r="D628" s="3357"/>
      <c r="E628" s="3357"/>
      <c r="F628" s="3357"/>
      <c r="G628" s="3357"/>
      <c r="H628" s="3357"/>
      <c r="I628" s="3357"/>
      <c r="J628" s="3357"/>
      <c r="K628" s="3333" t="s">
        <v>5004</v>
      </c>
      <c r="L628" s="3338" t="s">
        <v>5005</v>
      </c>
      <c r="M628" s="3322"/>
      <c r="N628" s="3322"/>
      <c r="O628" s="3323"/>
    </row>
    <row r="629" spans="1:15">
      <c r="A629" s="3278" t="s">
        <v>5229</v>
      </c>
      <c r="B629" s="8015"/>
      <c r="C629" s="3285"/>
      <c r="D629" s="3383"/>
      <c r="E629" s="3383"/>
      <c r="F629" s="3383"/>
      <c r="G629" s="3383"/>
      <c r="H629" s="3383"/>
      <c r="I629" s="3383"/>
      <c r="J629" s="3383"/>
      <c r="K629" s="3383"/>
      <c r="L629" s="3383"/>
      <c r="M629" s="3383"/>
      <c r="N629" s="3383"/>
      <c r="O629" s="3309"/>
    </row>
    <row r="630" spans="1:15" ht="15.75">
      <c r="A630" s="3278" t="s">
        <v>5229</v>
      </c>
      <c r="B630" s="8016"/>
      <c r="C630" s="3342" t="s">
        <v>5178</v>
      </c>
      <c r="D630" s="3343"/>
      <c r="E630" s="3343"/>
      <c r="F630" s="3343"/>
      <c r="G630" s="3343"/>
      <c r="H630" s="3343"/>
      <c r="I630" s="3343"/>
      <c r="J630" s="3343"/>
      <c r="K630" s="3344"/>
      <c r="L630" s="3345"/>
      <c r="M630" s="3345"/>
      <c r="N630" s="3345"/>
      <c r="O630" s="3346"/>
    </row>
    <row r="631" spans="1:15">
      <c r="A631" s="3278">
        <v>0</v>
      </c>
    </row>
    <row r="632" spans="1:15" ht="15.75">
      <c r="A632" s="3280">
        <f>ROW()</f>
        <v>632</v>
      </c>
      <c r="B632" s="3227"/>
      <c r="C632" s="3228"/>
      <c r="D632" s="3229"/>
      <c r="E632" s="3229"/>
      <c r="F632" s="3229"/>
      <c r="G632" s="3229"/>
      <c r="H632" s="3230"/>
      <c r="I632" s="3231"/>
      <c r="J632" s="3231"/>
      <c r="K632" s="3232" t="s">
        <v>4993</v>
      </c>
      <c r="L632" s="3233"/>
      <c r="M632" s="3234"/>
      <c r="N632" s="3234"/>
      <c r="O632" s="3235" t="str">
        <f>B633</f>
        <v xml:space="preserve"> SANITAIRES</v>
      </c>
    </row>
    <row r="633" spans="1:15" ht="15.75">
      <c r="A633" s="3278" t="s">
        <v>4972</v>
      </c>
      <c r="B633" s="8014" t="s">
        <v>4972</v>
      </c>
      <c r="C633" s="8017" t="s">
        <v>4994</v>
      </c>
      <c r="D633" s="8017"/>
      <c r="E633" s="8017"/>
      <c r="F633" s="8017"/>
      <c r="G633" s="8017"/>
      <c r="H633" s="8017"/>
      <c r="I633" s="8017"/>
      <c r="J633" s="8017"/>
      <c r="K633" s="3356">
        <v>1</v>
      </c>
      <c r="L633" s="3389" t="s">
        <v>5186</v>
      </c>
      <c r="M633" s="3389"/>
      <c r="N633" s="3389"/>
      <c r="O633" s="3348"/>
    </row>
    <row r="634" spans="1:15" ht="15.75">
      <c r="A634" s="3278" t="s">
        <v>4972</v>
      </c>
      <c r="B634" s="8015"/>
      <c r="C634" s="8018" t="s">
        <v>4871</v>
      </c>
      <c r="D634" s="8018"/>
      <c r="E634" s="8018"/>
      <c r="F634" s="8018"/>
      <c r="G634" s="8018"/>
      <c r="H634" s="8018"/>
      <c r="I634" s="8018"/>
      <c r="J634" s="8018"/>
      <c r="K634" s="3354">
        <v>2</v>
      </c>
      <c r="L634" s="3392" t="s">
        <v>5237</v>
      </c>
      <c r="M634" s="3392"/>
      <c r="N634" s="3392"/>
      <c r="O634" s="3393"/>
    </row>
    <row r="635" spans="1:15" ht="15.75">
      <c r="A635" s="3278" t="s">
        <v>4972</v>
      </c>
      <c r="B635" s="8015"/>
      <c r="C635" s="3324" t="s">
        <v>2080</v>
      </c>
      <c r="D635" s="3325" t="s">
        <v>360</v>
      </c>
      <c r="E635" s="3325" t="s">
        <v>4278</v>
      </c>
      <c r="F635" s="3325" t="s">
        <v>2078</v>
      </c>
      <c r="G635" s="3325" t="s">
        <v>434</v>
      </c>
      <c r="H635" s="3325" t="s">
        <v>264</v>
      </c>
      <c r="I635" s="3202" t="s">
        <v>320</v>
      </c>
      <c r="J635" s="3357"/>
      <c r="K635" s="3354">
        <v>3</v>
      </c>
      <c r="L635" s="3392" t="s">
        <v>5238</v>
      </c>
      <c r="M635" s="3392"/>
      <c r="N635" s="3392"/>
      <c r="O635" s="3393"/>
    </row>
    <row r="636" spans="1:15" ht="15.75">
      <c r="A636" s="3278" t="s">
        <v>4972</v>
      </c>
      <c r="B636" s="8015"/>
      <c r="C636" s="3327" t="s">
        <v>4929</v>
      </c>
      <c r="D636" s="3327" t="s">
        <v>4929</v>
      </c>
      <c r="E636" s="3327" t="s">
        <v>4929</v>
      </c>
      <c r="F636" s="3327" t="s">
        <v>4929</v>
      </c>
      <c r="G636" s="3327"/>
      <c r="H636" s="3327"/>
      <c r="I636" s="3327"/>
      <c r="J636" s="3357"/>
      <c r="K636" s="3354"/>
      <c r="L636" s="3392" t="s">
        <v>5239</v>
      </c>
      <c r="M636" s="3392"/>
      <c r="N636" s="3392"/>
      <c r="O636" s="3393"/>
    </row>
    <row r="637" spans="1:15" ht="15.75">
      <c r="A637" s="3278" t="s">
        <v>4972</v>
      </c>
      <c r="B637" s="8015"/>
      <c r="C637" s="8021" t="s">
        <v>5000</v>
      </c>
      <c r="D637" s="8021"/>
      <c r="E637" s="8021"/>
      <c r="F637" s="8021"/>
      <c r="G637" s="8021"/>
      <c r="H637" s="8021"/>
      <c r="I637" s="8021"/>
      <c r="J637" s="8021"/>
      <c r="K637" s="3354">
        <v>4</v>
      </c>
      <c r="L637" s="3392" t="s">
        <v>5072</v>
      </c>
      <c r="M637" s="3392"/>
      <c r="N637" s="3392"/>
      <c r="O637" s="3393"/>
    </row>
    <row r="638" spans="1:15" ht="15.75">
      <c r="A638" s="3278" t="s">
        <v>4972</v>
      </c>
      <c r="B638" s="8015"/>
      <c r="C638" s="8018" t="s">
        <v>4871</v>
      </c>
      <c r="D638" s="8018"/>
      <c r="E638" s="8018"/>
      <c r="F638" s="8018"/>
      <c r="G638" s="8018"/>
      <c r="H638" s="8018"/>
      <c r="I638" s="8018"/>
      <c r="J638" s="8018"/>
      <c r="K638" s="3354">
        <v>5</v>
      </c>
      <c r="L638" s="3392" t="s">
        <v>5240</v>
      </c>
      <c r="M638" s="3392"/>
      <c r="N638" s="3392"/>
      <c r="O638" s="3393"/>
    </row>
    <row r="639" spans="1:15" ht="15.75">
      <c r="A639" s="3278" t="s">
        <v>4972</v>
      </c>
      <c r="B639" s="8015"/>
      <c r="C639" s="3324" t="s">
        <v>2080</v>
      </c>
      <c r="D639" s="3325" t="s">
        <v>360</v>
      </c>
      <c r="E639" s="3325" t="s">
        <v>4278</v>
      </c>
      <c r="F639" s="3325" t="s">
        <v>2078</v>
      </c>
      <c r="G639" s="3325" t="s">
        <v>434</v>
      </c>
      <c r="H639" s="3325" t="s">
        <v>264</v>
      </c>
      <c r="I639" s="3202" t="s">
        <v>320</v>
      </c>
      <c r="J639" s="3357"/>
      <c r="K639" s="3354">
        <v>6</v>
      </c>
      <c r="L639" s="3392" t="s">
        <v>5241</v>
      </c>
      <c r="M639" s="3392"/>
      <c r="N639" s="3392"/>
      <c r="O639" s="3393"/>
    </row>
    <row r="640" spans="1:15" ht="15.75">
      <c r="A640" s="3278" t="s">
        <v>4972</v>
      </c>
      <c r="B640" s="8015"/>
      <c r="C640" s="3327"/>
      <c r="D640" s="3327"/>
      <c r="E640" s="3327"/>
      <c r="F640" s="3327"/>
      <c r="G640" s="3327" t="s">
        <v>4929</v>
      </c>
      <c r="H640" s="3327"/>
      <c r="I640" s="3327"/>
      <c r="J640" s="3358"/>
      <c r="K640" s="3354">
        <v>7</v>
      </c>
      <c r="L640" s="3392" t="s">
        <v>5242</v>
      </c>
      <c r="M640" s="3392"/>
      <c r="N640" s="3392"/>
      <c r="O640" s="3393"/>
    </row>
    <row r="641" spans="1:15" ht="15.75">
      <c r="A641" s="3278" t="s">
        <v>4972</v>
      </c>
      <c r="B641" s="8015"/>
      <c r="C641" s="8032" t="s">
        <v>5243</v>
      </c>
      <c r="D641" s="8032"/>
      <c r="E641" s="8032"/>
      <c r="F641" s="8032"/>
      <c r="G641" s="8032"/>
      <c r="H641" s="8032"/>
      <c r="I641" s="8032"/>
      <c r="J641" s="8032"/>
      <c r="K641" s="3359" t="s">
        <v>5003</v>
      </c>
      <c r="L641" s="3322"/>
      <c r="M641" s="3322"/>
      <c r="N641" s="3322"/>
      <c r="O641" s="3323"/>
    </row>
    <row r="642" spans="1:15" ht="15.75">
      <c r="A642" s="3278" t="s">
        <v>4972</v>
      </c>
      <c r="B642" s="8015"/>
      <c r="C642" s="3331" t="s">
        <v>4893</v>
      </c>
      <c r="D642" s="3332"/>
      <c r="E642" s="3332"/>
      <c r="F642" s="3400"/>
      <c r="G642" s="3357"/>
      <c r="H642" s="3357"/>
      <c r="I642" s="3357"/>
      <c r="J642" s="3357"/>
      <c r="K642" s="3361" t="s">
        <v>5244</v>
      </c>
      <c r="L642" s="3322"/>
      <c r="M642" s="3322"/>
      <c r="N642" s="3322"/>
      <c r="O642" s="3323"/>
    </row>
    <row r="643" spans="1:15" ht="15.75">
      <c r="A643" s="3278" t="s">
        <v>4972</v>
      </c>
      <c r="B643" s="8015"/>
      <c r="C643" s="3360"/>
      <c r="D643" s="3196"/>
      <c r="E643" s="3405"/>
      <c r="F643" s="3341"/>
      <c r="G643" s="3341"/>
      <c r="H643" s="3341"/>
      <c r="I643" s="3341"/>
      <c r="J643" s="3341"/>
      <c r="K643" s="3361" t="s">
        <v>5245</v>
      </c>
      <c r="L643" s="3322"/>
      <c r="M643" s="3322"/>
      <c r="N643" s="3322"/>
      <c r="O643" s="3323"/>
    </row>
    <row r="644" spans="1:15" ht="15.75">
      <c r="A644" s="3278" t="s">
        <v>4972</v>
      </c>
      <c r="B644" s="8015"/>
      <c r="C644" s="3341"/>
      <c r="D644" s="3341"/>
      <c r="E644" s="3341"/>
      <c r="F644" s="3341"/>
      <c r="G644" s="3341"/>
      <c r="H644" s="3341"/>
      <c r="I644" s="3341"/>
      <c r="J644" s="3341"/>
      <c r="K644" s="3333" t="s">
        <v>5004</v>
      </c>
      <c r="L644" s="3338" t="s">
        <v>5246</v>
      </c>
      <c r="M644" s="3322"/>
      <c r="N644" s="3322"/>
      <c r="O644" s="3323"/>
    </row>
    <row r="645" spans="1:15" ht="15.75">
      <c r="A645" s="3278" t="s">
        <v>4972</v>
      </c>
      <c r="B645" s="8015"/>
      <c r="C645" s="3285"/>
      <c r="D645" s="3383"/>
      <c r="E645" s="3383"/>
      <c r="F645" s="3383"/>
      <c r="G645" s="3383"/>
      <c r="H645" s="3383"/>
      <c r="I645" s="3383"/>
      <c r="J645" s="3383"/>
      <c r="K645" s="3406"/>
      <c r="L645" s="3338" t="s">
        <v>5247</v>
      </c>
      <c r="M645" s="3383"/>
      <c r="N645" s="3383"/>
      <c r="O645" s="3309"/>
    </row>
    <row r="646" spans="1:15" ht="15.75">
      <c r="A646" s="3278" t="s">
        <v>4972</v>
      </c>
      <c r="B646" s="8015"/>
      <c r="C646" s="3285"/>
      <c r="D646" s="3383"/>
      <c r="E646" s="3383"/>
      <c r="F646" s="3383"/>
      <c r="G646" s="3383"/>
      <c r="H646" s="3383"/>
      <c r="I646" s="3383"/>
      <c r="J646" s="3383"/>
      <c r="K646" s="3278"/>
      <c r="L646" s="3338"/>
      <c r="M646" s="3278"/>
      <c r="N646" s="3278"/>
      <c r="O646" s="3407"/>
    </row>
    <row r="647" spans="1:15" ht="15.75">
      <c r="A647" s="3278" t="s">
        <v>4972</v>
      </c>
      <c r="B647" s="8016"/>
      <c r="C647" s="3342" t="s">
        <v>5178</v>
      </c>
      <c r="D647" s="3343"/>
      <c r="E647" s="3343"/>
      <c r="F647" s="3343"/>
      <c r="G647" s="3343"/>
      <c r="H647" s="3343"/>
      <c r="I647" s="3343"/>
      <c r="J647" s="3343"/>
      <c r="K647" s="3344"/>
      <c r="L647" s="3345"/>
      <c r="M647" s="3345"/>
      <c r="N647" s="3345"/>
      <c r="O647" s="3346"/>
    </row>
  </sheetData>
  <mergeCells count="348">
    <mergeCell ref="B633:B647"/>
    <mergeCell ref="C633:J633"/>
    <mergeCell ref="C634:J634"/>
    <mergeCell ref="C637:J637"/>
    <mergeCell ref="C638:J638"/>
    <mergeCell ref="C641:J641"/>
    <mergeCell ref="B618:B630"/>
    <mergeCell ref="C618:J618"/>
    <mergeCell ref="C619:J619"/>
    <mergeCell ref="C622:J622"/>
    <mergeCell ref="C623:J623"/>
    <mergeCell ref="C626:J626"/>
    <mergeCell ref="B589:B601"/>
    <mergeCell ref="C589:J589"/>
    <mergeCell ref="C590:J590"/>
    <mergeCell ref="C593:J593"/>
    <mergeCell ref="C594:J594"/>
    <mergeCell ref="B604:B615"/>
    <mergeCell ref="C604:J604"/>
    <mergeCell ref="C605:J605"/>
    <mergeCell ref="C608:J608"/>
    <mergeCell ref="C609:J609"/>
    <mergeCell ref="B559:B571"/>
    <mergeCell ref="C559:J559"/>
    <mergeCell ref="C560:J560"/>
    <mergeCell ref="C563:J563"/>
    <mergeCell ref="C564:J564"/>
    <mergeCell ref="B574:B586"/>
    <mergeCell ref="C574:J574"/>
    <mergeCell ref="C575:J575"/>
    <mergeCell ref="C578:J578"/>
    <mergeCell ref="C579:J579"/>
    <mergeCell ref="B527:B542"/>
    <mergeCell ref="C527:J527"/>
    <mergeCell ref="C528:J528"/>
    <mergeCell ref="C531:J531"/>
    <mergeCell ref="C532:J532"/>
    <mergeCell ref="B545:B556"/>
    <mergeCell ref="C545:J545"/>
    <mergeCell ref="C546:J546"/>
    <mergeCell ref="C549:J549"/>
    <mergeCell ref="C550:J550"/>
    <mergeCell ref="B497:B508"/>
    <mergeCell ref="C497:J497"/>
    <mergeCell ref="C498:J498"/>
    <mergeCell ref="C501:J501"/>
    <mergeCell ref="C502:J502"/>
    <mergeCell ref="B511:B524"/>
    <mergeCell ref="C511:J511"/>
    <mergeCell ref="C512:J512"/>
    <mergeCell ref="C515:J515"/>
    <mergeCell ref="C516:J516"/>
    <mergeCell ref="B469:B480"/>
    <mergeCell ref="C469:J469"/>
    <mergeCell ref="C470:J470"/>
    <mergeCell ref="C473:J473"/>
    <mergeCell ref="C474:J474"/>
    <mergeCell ref="B483:B494"/>
    <mergeCell ref="C483:J483"/>
    <mergeCell ref="C484:J484"/>
    <mergeCell ref="C487:J487"/>
    <mergeCell ref="C488:J488"/>
    <mergeCell ref="B432:B446"/>
    <mergeCell ref="C432:J432"/>
    <mergeCell ref="C433:J433"/>
    <mergeCell ref="C436:J436"/>
    <mergeCell ref="C437:J437"/>
    <mergeCell ref="B449:B466"/>
    <mergeCell ref="C449:J449"/>
    <mergeCell ref="C450:J450"/>
    <mergeCell ref="C453:J453"/>
    <mergeCell ref="C454:J454"/>
    <mergeCell ref="L409:O409"/>
    <mergeCell ref="B417:B429"/>
    <mergeCell ref="C417:J417"/>
    <mergeCell ref="C418:J418"/>
    <mergeCell ref="C421:J421"/>
    <mergeCell ref="C422:J422"/>
    <mergeCell ref="L404:O404"/>
    <mergeCell ref="L405:O405"/>
    <mergeCell ref="L406:O406"/>
    <mergeCell ref="C407:J407"/>
    <mergeCell ref="L407:O407"/>
    <mergeCell ref="C408:J408"/>
    <mergeCell ref="L408:O408"/>
    <mergeCell ref="B403:B414"/>
    <mergeCell ref="C403:J403"/>
    <mergeCell ref="C404:J404"/>
    <mergeCell ref="B339:B352"/>
    <mergeCell ref="C339:J339"/>
    <mergeCell ref="C340:J340"/>
    <mergeCell ref="L340:O340"/>
    <mergeCell ref="C343:J343"/>
    <mergeCell ref="C344:J344"/>
    <mergeCell ref="B389:B400"/>
    <mergeCell ref="C389:J389"/>
    <mergeCell ref="C390:J390"/>
    <mergeCell ref="C393:J393"/>
    <mergeCell ref="C394:J394"/>
    <mergeCell ref="B355:B371"/>
    <mergeCell ref="C355:J355"/>
    <mergeCell ref="C356:J356"/>
    <mergeCell ref="C359:J359"/>
    <mergeCell ref="C360:J360"/>
    <mergeCell ref="B374:B386"/>
    <mergeCell ref="C374:J374"/>
    <mergeCell ref="C375:J375"/>
    <mergeCell ref="C378:J378"/>
    <mergeCell ref="C379:J379"/>
    <mergeCell ref="B324:B336"/>
    <mergeCell ref="C324:J324"/>
    <mergeCell ref="C325:J325"/>
    <mergeCell ref="L326:O326"/>
    <mergeCell ref="L327:O327"/>
    <mergeCell ref="C328:J328"/>
    <mergeCell ref="L328:O328"/>
    <mergeCell ref="C329:J329"/>
    <mergeCell ref="L329:O329"/>
    <mergeCell ref="L330:O330"/>
    <mergeCell ref="L331:O331"/>
    <mergeCell ref="L335:O335"/>
    <mergeCell ref="C312:J312"/>
    <mergeCell ref="L312:O312"/>
    <mergeCell ref="L313:O313"/>
    <mergeCell ref="L314:O314"/>
    <mergeCell ref="L315:O315"/>
    <mergeCell ref="L316:O316"/>
    <mergeCell ref="L299:O299"/>
    <mergeCell ref="L300:O300"/>
    <mergeCell ref="B307:B321"/>
    <mergeCell ref="C307:J307"/>
    <mergeCell ref="C308:J308"/>
    <mergeCell ref="L308:O308"/>
    <mergeCell ref="L309:O309"/>
    <mergeCell ref="L310:O310"/>
    <mergeCell ref="C311:J311"/>
    <mergeCell ref="L311:O311"/>
    <mergeCell ref="L319:O319"/>
    <mergeCell ref="L288:O288"/>
    <mergeCell ref="B293:B304"/>
    <mergeCell ref="C293:J293"/>
    <mergeCell ref="C294:J294"/>
    <mergeCell ref="L294:O294"/>
    <mergeCell ref="L296:O296"/>
    <mergeCell ref="C297:J297"/>
    <mergeCell ref="L297:O297"/>
    <mergeCell ref="C298:J298"/>
    <mergeCell ref="L298:O298"/>
    <mergeCell ref="B279:B290"/>
    <mergeCell ref="C279:J279"/>
    <mergeCell ref="C280:J280"/>
    <mergeCell ref="L281:O281"/>
    <mergeCell ref="L282:O282"/>
    <mergeCell ref="C283:J283"/>
    <mergeCell ref="L283:O283"/>
    <mergeCell ref="C284:J284"/>
    <mergeCell ref="L284:O284"/>
    <mergeCell ref="L285:O285"/>
    <mergeCell ref="L251:O251"/>
    <mergeCell ref="C256:G265"/>
    <mergeCell ref="C266:G274"/>
    <mergeCell ref="H270:O270"/>
    <mergeCell ref="H271:O271"/>
    <mergeCell ref="C275:G275"/>
    <mergeCell ref="B245:B276"/>
    <mergeCell ref="C245:J245"/>
    <mergeCell ref="C246:J246"/>
    <mergeCell ref="L246:O246"/>
    <mergeCell ref="L247:O247"/>
    <mergeCell ref="L248:O248"/>
    <mergeCell ref="C249:J249"/>
    <mergeCell ref="L249:O249"/>
    <mergeCell ref="C250:J250"/>
    <mergeCell ref="L250:O250"/>
    <mergeCell ref="C231:J231"/>
    <mergeCell ref="L231:O231"/>
    <mergeCell ref="C232:J232"/>
    <mergeCell ref="L232:O232"/>
    <mergeCell ref="L233:O233"/>
    <mergeCell ref="C217:J217"/>
    <mergeCell ref="L217:O217"/>
    <mergeCell ref="C218:J218"/>
    <mergeCell ref="L218:O218"/>
    <mergeCell ref="L219:O219"/>
    <mergeCell ref="L174:O174"/>
    <mergeCell ref="L175:O175"/>
    <mergeCell ref="B199:B210"/>
    <mergeCell ref="C199:J199"/>
    <mergeCell ref="C200:J200"/>
    <mergeCell ref="L200:O200"/>
    <mergeCell ref="L201:O201"/>
    <mergeCell ref="L202:O202"/>
    <mergeCell ref="B227:B242"/>
    <mergeCell ref="C227:J227"/>
    <mergeCell ref="C228:J228"/>
    <mergeCell ref="L228:O228"/>
    <mergeCell ref="L229:O229"/>
    <mergeCell ref="C203:J203"/>
    <mergeCell ref="L203:O203"/>
    <mergeCell ref="C204:J204"/>
    <mergeCell ref="L204:O204"/>
    <mergeCell ref="L207:O207"/>
    <mergeCell ref="B213:B224"/>
    <mergeCell ref="C213:J213"/>
    <mergeCell ref="C214:J214"/>
    <mergeCell ref="L214:O214"/>
    <mergeCell ref="L215:O215"/>
    <mergeCell ref="L230:O230"/>
    <mergeCell ref="C169:J169"/>
    <mergeCell ref="L169:O169"/>
    <mergeCell ref="C170:J170"/>
    <mergeCell ref="L170:O170"/>
    <mergeCell ref="L171:O171"/>
    <mergeCell ref="L179:O179"/>
    <mergeCell ref="B184:B196"/>
    <mergeCell ref="C184:J184"/>
    <mergeCell ref="C185:J185"/>
    <mergeCell ref="L185:O185"/>
    <mergeCell ref="L186:O186"/>
    <mergeCell ref="L187:O187"/>
    <mergeCell ref="C188:J188"/>
    <mergeCell ref="L188:O188"/>
    <mergeCell ref="C189:J189"/>
    <mergeCell ref="B169:B181"/>
    <mergeCell ref="L189:O189"/>
    <mergeCell ref="L190:O190"/>
    <mergeCell ref="L191:O191"/>
    <mergeCell ref="L194:O194"/>
    <mergeCell ref="L172:O172"/>
    <mergeCell ref="C173:J173"/>
    <mergeCell ref="L173:O173"/>
    <mergeCell ref="C174:J174"/>
    <mergeCell ref="L147:O147"/>
    <mergeCell ref="L150:O150"/>
    <mergeCell ref="B155:B166"/>
    <mergeCell ref="C155:J155"/>
    <mergeCell ref="C156:J156"/>
    <mergeCell ref="L156:O156"/>
    <mergeCell ref="L157:O157"/>
    <mergeCell ref="L158:O158"/>
    <mergeCell ref="C159:J159"/>
    <mergeCell ref="L159:O159"/>
    <mergeCell ref="B140:B152"/>
    <mergeCell ref="C160:J160"/>
    <mergeCell ref="L160:O160"/>
    <mergeCell ref="L161:O161"/>
    <mergeCell ref="L164:O164"/>
    <mergeCell ref="L112:O112"/>
    <mergeCell ref="L113:O113"/>
    <mergeCell ref="L117:O117"/>
    <mergeCell ref="L143:O143"/>
    <mergeCell ref="C144:J144"/>
    <mergeCell ref="L144:O144"/>
    <mergeCell ref="C145:J145"/>
    <mergeCell ref="L145:O145"/>
    <mergeCell ref="L146:O146"/>
    <mergeCell ref="L129:O129"/>
    <mergeCell ref="L130:O130"/>
    <mergeCell ref="L131:O131"/>
    <mergeCell ref="L132:O132"/>
    <mergeCell ref="L135:O135"/>
    <mergeCell ref="C140:J140"/>
    <mergeCell ref="C141:J141"/>
    <mergeCell ref="L141:O141"/>
    <mergeCell ref="L142:O142"/>
    <mergeCell ref="B122:B137"/>
    <mergeCell ref="C122:J122"/>
    <mergeCell ref="C123:J123"/>
    <mergeCell ref="L123:O123"/>
    <mergeCell ref="L124:O124"/>
    <mergeCell ref="L97:O97"/>
    <mergeCell ref="L101:O101"/>
    <mergeCell ref="B106:B119"/>
    <mergeCell ref="C106:J106"/>
    <mergeCell ref="C107:J107"/>
    <mergeCell ref="L107:O107"/>
    <mergeCell ref="L108:O108"/>
    <mergeCell ref="L109:O109"/>
    <mergeCell ref="C110:J110"/>
    <mergeCell ref="L110:O110"/>
    <mergeCell ref="B90:B103"/>
    <mergeCell ref="L125:O125"/>
    <mergeCell ref="C126:J126"/>
    <mergeCell ref="L126:O126"/>
    <mergeCell ref="C127:J127"/>
    <mergeCell ref="L127:O127"/>
    <mergeCell ref="L128:O128"/>
    <mergeCell ref="C111:J111"/>
    <mergeCell ref="L111:O111"/>
    <mergeCell ref="C94:J94"/>
    <mergeCell ref="L94:O94"/>
    <mergeCell ref="C95:J95"/>
    <mergeCell ref="L95:O95"/>
    <mergeCell ref="L96:O96"/>
    <mergeCell ref="C80:J80"/>
    <mergeCell ref="L80:O80"/>
    <mergeCell ref="L81:O81"/>
    <mergeCell ref="L85:O85"/>
    <mergeCell ref="L86:O86"/>
    <mergeCell ref="C90:J90"/>
    <mergeCell ref="C91:J91"/>
    <mergeCell ref="L91:O91"/>
    <mergeCell ref="L92:O92"/>
    <mergeCell ref="B75:B87"/>
    <mergeCell ref="C75:J75"/>
    <mergeCell ref="C76:J76"/>
    <mergeCell ref="L76:O76"/>
    <mergeCell ref="L77:O77"/>
    <mergeCell ref="L78:O78"/>
    <mergeCell ref="C79:J79"/>
    <mergeCell ref="L79:O79"/>
    <mergeCell ref="L93:O93"/>
    <mergeCell ref="L55:O55"/>
    <mergeCell ref="B61:B72"/>
    <mergeCell ref="C61:J61"/>
    <mergeCell ref="C62:J62"/>
    <mergeCell ref="L62:O62"/>
    <mergeCell ref="L63:O63"/>
    <mergeCell ref="L64:O64"/>
    <mergeCell ref="C65:J65"/>
    <mergeCell ref="L65:O65"/>
    <mergeCell ref="C66:J66"/>
    <mergeCell ref="B47:B58"/>
    <mergeCell ref="C47:J47"/>
    <mergeCell ref="C48:J48"/>
    <mergeCell ref="L48:O48"/>
    <mergeCell ref="L49:O49"/>
    <mergeCell ref="L50:O50"/>
    <mergeCell ref="C51:J51"/>
    <mergeCell ref="L51:O51"/>
    <mergeCell ref="C52:J52"/>
    <mergeCell ref="L52:O52"/>
    <mergeCell ref="L66:O66"/>
    <mergeCell ref="L69:O69"/>
    <mergeCell ref="B8:B9"/>
    <mergeCell ref="C8:G8"/>
    <mergeCell ref="H8:K9"/>
    <mergeCell ref="L8:O9"/>
    <mergeCell ref="Q11:AF11"/>
    <mergeCell ref="B40:B43"/>
    <mergeCell ref="B2:C6"/>
    <mergeCell ref="D2:L4"/>
    <mergeCell ref="M2:O2"/>
    <mergeCell ref="M3:O3"/>
    <mergeCell ref="M4:O4"/>
    <mergeCell ref="D5:L6"/>
    <mergeCell ref="M5:O5"/>
    <mergeCell ref="M6:O6"/>
  </mergeCells>
  <hyperlinks>
    <hyperlink ref="H272" r:id="rId1" xr:uid="{F481C352-DAA2-46F3-957C-21C45DC54367}"/>
    <hyperlink ref="H273" r:id="rId2" xr:uid="{BC358FC7-C676-44B4-9B4E-D088756FBBBF}"/>
    <hyperlink ref="H274" r:id="rId3" xr:uid="{132A8216-1010-4CF5-83BB-44899E1A8704}"/>
    <hyperlink ref="H275" r:id="rId4" xr:uid="{2CE17401-0B40-4818-A843-2EF4E8A47CCA}"/>
    <hyperlink ref="Q48" r:id="rId5" display="FICHES DE DANGERS" xr:uid="{0ECC11CA-98E0-435B-B026-6AA388ED1086}"/>
    <hyperlink ref="G44" r:id="rId6" xr:uid="{DF5D2046-DBEB-4CB8-AE86-999D707FC92B}"/>
  </hyperlinks>
  <printOptions horizontalCentered="1"/>
  <pageMargins left="0.59055118110236227" right="0.19685039370078741" top="0.19685039370078741" bottom="0.19685039370078741" header="0.19685039370078741" footer="0.19685039370078741"/>
  <pageSetup paperSize="9" scale="69" orientation="portrait" r:id="rId7"/>
  <headerFooter alignWithMargins="0"/>
  <drawing r:id="rId8"/>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EFDEC7-E8B9-4480-BF0B-214ED9FE83B7}">
  <sheetPr>
    <outlinePr summaryBelow="0" summaryRight="0"/>
  </sheetPr>
  <dimension ref="A1:GB102"/>
  <sheetViews>
    <sheetView zoomScaleNormal="100" workbookViewId="0">
      <selection activeCell="Y11" sqref="Y11"/>
    </sheetView>
  </sheetViews>
  <sheetFormatPr baseColWidth="10" defaultColWidth="9.140625" defaultRowHeight="12.75"/>
  <cols>
    <col min="1" max="1" width="3.5703125" style="3188" customWidth="1"/>
    <col min="2" max="2" width="21.7109375" style="3187" customWidth="1"/>
    <col min="3" max="11" width="3.7109375" style="3187" customWidth="1"/>
    <col min="12" max="12" width="34.7109375" style="3187" customWidth="1"/>
    <col min="13" max="15" width="13.7109375" style="3187" customWidth="1"/>
    <col min="16" max="16" width="2.5703125" style="3187" customWidth="1"/>
    <col min="17" max="16384" width="9.140625" style="3187"/>
  </cols>
  <sheetData>
    <row r="1" spans="1:184">
      <c r="A1" s="3185">
        <v>2.86</v>
      </c>
      <c r="B1" s="3185">
        <v>21</v>
      </c>
      <c r="C1" s="3186">
        <v>3</v>
      </c>
      <c r="D1" s="3186">
        <v>3</v>
      </c>
      <c r="E1" s="3186">
        <v>3</v>
      </c>
      <c r="F1" s="3186">
        <v>3</v>
      </c>
      <c r="G1" s="3186">
        <v>3</v>
      </c>
      <c r="H1" s="3186">
        <v>3</v>
      </c>
      <c r="I1" s="3186">
        <v>3</v>
      </c>
      <c r="J1" s="3186">
        <v>3</v>
      </c>
      <c r="K1" s="3186">
        <v>3</v>
      </c>
      <c r="L1" s="3185">
        <v>34</v>
      </c>
      <c r="M1" s="3185">
        <v>13</v>
      </c>
      <c r="N1" s="3185">
        <v>13</v>
      </c>
      <c r="O1" s="3185">
        <v>13</v>
      </c>
      <c r="P1" s="3187" t="s">
        <v>344</v>
      </c>
    </row>
    <row r="2" spans="1:184" ht="15.75" customHeight="1">
      <c r="A2" s="3187"/>
      <c r="B2" s="7890" t="s">
        <v>2013</v>
      </c>
      <c r="C2" s="7891"/>
      <c r="D2" s="7892" t="s">
        <v>4887</v>
      </c>
      <c r="E2" s="7893"/>
      <c r="F2" s="7893"/>
      <c r="G2" s="7893"/>
      <c r="H2" s="7893"/>
      <c r="I2" s="7893"/>
      <c r="J2" s="7893"/>
      <c r="K2" s="7893"/>
      <c r="L2" s="7894"/>
      <c r="M2" s="7898" t="s">
        <v>4864</v>
      </c>
      <c r="N2" s="7899"/>
      <c r="O2" s="7900"/>
      <c r="Q2" s="3199"/>
      <c r="R2" s="3199"/>
      <c r="S2" s="3199"/>
      <c r="T2" s="3199"/>
      <c r="U2" s="3199"/>
      <c r="V2" s="3199"/>
      <c r="W2" s="3199"/>
      <c r="FE2" s="3188"/>
      <c r="FF2" s="3188"/>
      <c r="FG2" s="3188"/>
      <c r="FH2" s="3188"/>
      <c r="FI2" s="3188"/>
      <c r="FJ2" s="3188"/>
      <c r="FK2" s="3188"/>
      <c r="FL2" s="3188"/>
      <c r="FM2" s="3188"/>
      <c r="FN2" s="3188"/>
      <c r="FO2" s="3188"/>
      <c r="FP2" s="3188"/>
      <c r="FQ2" s="3188"/>
      <c r="FR2" s="3188"/>
      <c r="FS2" s="3188"/>
      <c r="FT2" s="3188"/>
      <c r="FU2" s="3188"/>
      <c r="FV2" s="3188"/>
      <c r="FW2" s="3188"/>
      <c r="FX2" s="3188"/>
      <c r="FY2" s="3188"/>
      <c r="FZ2" s="3188"/>
      <c r="GA2" s="3188"/>
      <c r="GB2" s="3188"/>
    </row>
    <row r="3" spans="1:184" ht="15.75" customHeight="1">
      <c r="A3" s="3187"/>
      <c r="B3" s="7890"/>
      <c r="C3" s="7891"/>
      <c r="D3" s="7895"/>
      <c r="E3" s="7896"/>
      <c r="F3" s="7896"/>
      <c r="G3" s="7896"/>
      <c r="H3" s="7896"/>
      <c r="I3" s="7896"/>
      <c r="J3" s="7896"/>
      <c r="K3" s="7896"/>
      <c r="L3" s="7897"/>
      <c r="M3" s="7901" t="s">
        <v>4888</v>
      </c>
      <c r="N3" s="7902"/>
      <c r="O3" s="7903"/>
      <c r="Q3" s="5091" t="s">
        <v>6538</v>
      </c>
      <c r="R3" s="3199"/>
      <c r="S3" s="3199"/>
      <c r="T3" s="3199"/>
      <c r="U3" s="3199"/>
      <c r="V3" s="3199"/>
      <c r="W3" s="3199"/>
      <c r="X3" s="3199"/>
      <c r="FE3" s="3188"/>
      <c r="FF3" s="3188"/>
      <c r="FG3" s="3188"/>
      <c r="FH3" s="3188"/>
      <c r="FI3" s="3188"/>
      <c r="FJ3" s="3188"/>
      <c r="FK3" s="3188"/>
      <c r="FL3" s="3188"/>
      <c r="FM3" s="3188"/>
      <c r="FN3" s="3188"/>
      <c r="FO3" s="3188"/>
      <c r="FP3" s="3188"/>
      <c r="FQ3" s="3188"/>
      <c r="FR3" s="3188"/>
      <c r="FS3" s="3188"/>
      <c r="FT3" s="3188"/>
      <c r="FU3" s="3188"/>
      <c r="FV3" s="3188"/>
      <c r="FW3" s="3188"/>
      <c r="FX3" s="3188"/>
      <c r="FY3" s="3188"/>
      <c r="FZ3" s="3188"/>
      <c r="GA3" s="3188"/>
      <c r="GB3" s="3188"/>
    </row>
    <row r="4" spans="1:184" ht="12.75" customHeight="1">
      <c r="A4" s="3187"/>
      <c r="B4" s="7890"/>
      <c r="C4" s="7891"/>
      <c r="D4" s="7895"/>
      <c r="E4" s="7896"/>
      <c r="F4" s="7896"/>
      <c r="G4" s="7896"/>
      <c r="H4" s="7896"/>
      <c r="I4" s="7896"/>
      <c r="J4" s="7896"/>
      <c r="K4" s="7896"/>
      <c r="L4" s="7897"/>
      <c r="M4" s="7904" t="s">
        <v>4866</v>
      </c>
      <c r="N4" s="7905"/>
      <c r="O4" s="7906"/>
      <c r="Q4" s="3199"/>
      <c r="R4" s="3199"/>
      <c r="S4" s="3199"/>
      <c r="T4" s="3199"/>
      <c r="U4" s="3199"/>
      <c r="V4" s="3199"/>
      <c r="W4" s="3199"/>
      <c r="X4" s="3199"/>
      <c r="FE4" s="3188"/>
      <c r="FF4" s="3188"/>
      <c r="FG4" s="3188"/>
      <c r="FH4" s="3188"/>
      <c r="FI4" s="3188"/>
      <c r="FJ4" s="3188"/>
      <c r="FK4" s="3188"/>
      <c r="FL4" s="3188"/>
      <c r="FM4" s="3188"/>
      <c r="FN4" s="3188"/>
      <c r="FO4" s="3188"/>
      <c r="FP4" s="3188"/>
      <c r="FQ4" s="3188"/>
      <c r="FR4" s="3188"/>
      <c r="FS4" s="3188"/>
      <c r="FT4" s="3188"/>
      <c r="FU4" s="3188"/>
      <c r="FV4" s="3188"/>
      <c r="FW4" s="3188"/>
      <c r="FX4" s="3188"/>
      <c r="FY4" s="3188"/>
      <c r="FZ4" s="3188"/>
      <c r="GA4" s="3188"/>
      <c r="GB4" s="3188"/>
    </row>
    <row r="5" spans="1:184" ht="12.75" customHeight="1">
      <c r="A5" s="3187"/>
      <c r="B5" s="7890"/>
      <c r="C5" s="7891"/>
      <c r="D5" s="7895" t="s">
        <v>4889</v>
      </c>
      <c r="E5" s="7896"/>
      <c r="F5" s="7896"/>
      <c r="G5" s="7896"/>
      <c r="H5" s="7896"/>
      <c r="I5" s="7896"/>
      <c r="J5" s="7896"/>
      <c r="K5" s="7896"/>
      <c r="L5" s="7897"/>
      <c r="M5" s="7904" t="s">
        <v>4868</v>
      </c>
      <c r="N5" s="7905"/>
      <c r="O5" s="7906"/>
      <c r="Q5" s="3199"/>
      <c r="R5" s="3199"/>
      <c r="S5" s="3199"/>
      <c r="T5" s="3199"/>
      <c r="U5" s="3199"/>
      <c r="V5" s="3199"/>
      <c r="W5" s="3199"/>
      <c r="X5" s="3199"/>
      <c r="FE5" s="3188"/>
      <c r="FF5" s="3188"/>
      <c r="FG5" s="3188"/>
      <c r="FH5" s="3188"/>
      <c r="FI5" s="3188"/>
      <c r="FJ5" s="3188"/>
      <c r="FK5" s="3188"/>
      <c r="FL5" s="3188"/>
      <c r="FM5" s="3188"/>
      <c r="FN5" s="3188"/>
      <c r="FO5" s="3188"/>
      <c r="FP5" s="3188"/>
      <c r="FQ5" s="3188"/>
      <c r="FR5" s="3188"/>
      <c r="FS5" s="3188"/>
      <c r="FT5" s="3188"/>
      <c r="FU5" s="3188"/>
      <c r="FV5" s="3188"/>
      <c r="FW5" s="3188"/>
      <c r="FX5" s="3188"/>
      <c r="FY5" s="3188"/>
      <c r="FZ5" s="3188"/>
      <c r="GA5" s="3188"/>
      <c r="GB5" s="3188"/>
    </row>
    <row r="6" spans="1:184" ht="12.75" customHeight="1">
      <c r="A6" s="3187"/>
      <c r="B6" s="7890"/>
      <c r="C6" s="7891"/>
      <c r="D6" s="7907"/>
      <c r="E6" s="7908"/>
      <c r="F6" s="7908"/>
      <c r="G6" s="7908"/>
      <c r="H6" s="7908"/>
      <c r="I6" s="7908"/>
      <c r="J6" s="7908"/>
      <c r="K6" s="7908"/>
      <c r="L6" s="7909"/>
      <c r="M6" s="7910" t="s">
        <v>4869</v>
      </c>
      <c r="N6" s="7911"/>
      <c r="O6" s="7912"/>
      <c r="Q6" s="3199"/>
      <c r="R6" s="3199"/>
      <c r="S6" s="3199"/>
      <c r="T6" s="3199"/>
      <c r="U6" s="3199"/>
      <c r="V6" s="3199"/>
      <c r="W6" s="3199"/>
      <c r="X6" s="3199"/>
      <c r="FE6" s="3188"/>
      <c r="FF6" s="3188"/>
      <c r="FG6" s="3188"/>
      <c r="FH6" s="3188"/>
      <c r="FI6" s="3188"/>
      <c r="FJ6" s="3188"/>
      <c r="FK6" s="3188"/>
      <c r="FL6" s="3188"/>
      <c r="FM6" s="3188"/>
      <c r="FN6" s="3188"/>
      <c r="FO6" s="3188"/>
      <c r="FP6" s="3188"/>
      <c r="FQ6" s="3188"/>
      <c r="FR6" s="3188"/>
      <c r="FS6" s="3188"/>
      <c r="FT6" s="3188"/>
      <c r="FU6" s="3188"/>
      <c r="FV6" s="3188"/>
      <c r="FW6" s="3188"/>
      <c r="FX6" s="3188"/>
      <c r="FY6" s="3188"/>
      <c r="FZ6" s="3188"/>
      <c r="GA6" s="3188"/>
      <c r="GB6" s="3188"/>
    </row>
    <row r="7" spans="1:184">
      <c r="A7" s="3187"/>
      <c r="B7" s="3190" t="s">
        <v>52</v>
      </c>
      <c r="C7" s="3191" t="str">
        <f ca="1">CELL("nomfichier")</f>
        <v>D:\Données\1.UPRT\0-UPRT.fait\1-UPRT.FR-SITE-WEB\ff-fiches-fabrications\ff.fiches.fabrication.2023\ffr.restaurant.2023\[S_SOYEZ.CREATIFS.xlsx]Divers</v>
      </c>
      <c r="D7" s="3192"/>
      <c r="E7" s="3192"/>
      <c r="F7" s="3192"/>
      <c r="G7" s="3192"/>
      <c r="H7" s="3193"/>
      <c r="I7" s="3193"/>
      <c r="J7" s="3193"/>
      <c r="K7" s="3194"/>
      <c r="L7" s="3193"/>
      <c r="M7" s="3192"/>
      <c r="N7" s="3192"/>
      <c r="O7" s="3195"/>
      <c r="P7" s="3187" t="s">
        <v>53</v>
      </c>
      <c r="Q7" s="3199"/>
      <c r="R7" s="3199"/>
      <c r="S7" s="3199"/>
      <c r="T7" s="3199"/>
      <c r="U7" s="3199"/>
      <c r="V7" s="3199"/>
      <c r="W7" s="3199"/>
      <c r="FE7" s="3188"/>
      <c r="FF7" s="3188"/>
      <c r="FG7" s="3188"/>
      <c r="FH7" s="3188"/>
      <c r="FI7" s="3188"/>
      <c r="FJ7" s="3188"/>
      <c r="FK7" s="3188"/>
      <c r="FL7" s="3188"/>
      <c r="FM7" s="3188"/>
      <c r="FN7" s="3188"/>
      <c r="FO7" s="3188"/>
      <c r="FP7" s="3188"/>
      <c r="FQ7" s="3188"/>
      <c r="FR7" s="3188"/>
      <c r="FS7" s="3188"/>
      <c r="FT7" s="3188"/>
      <c r="FU7" s="3188"/>
      <c r="FV7" s="3188"/>
      <c r="FW7" s="3188"/>
      <c r="FX7" s="3188"/>
      <c r="FY7" s="3188"/>
      <c r="FZ7" s="3188"/>
      <c r="GA7" s="3188"/>
      <c r="GB7" s="3188"/>
    </row>
    <row r="8" spans="1:184" s="3199" customFormat="1" ht="14.25" customHeight="1">
      <c r="A8" s="3196"/>
      <c r="B8" s="7913" t="s">
        <v>4870</v>
      </c>
      <c r="C8" s="3197" t="s">
        <v>4871</v>
      </c>
      <c r="D8" s="3198"/>
      <c r="E8" s="3198"/>
      <c r="F8" s="3198"/>
      <c r="G8" s="3198"/>
      <c r="H8" s="3198"/>
      <c r="I8" s="3198"/>
      <c r="J8" s="7915" t="s">
        <v>4872</v>
      </c>
      <c r="K8" s="7915"/>
      <c r="L8" s="7917" t="s">
        <v>4873</v>
      </c>
      <c r="M8" s="7917"/>
      <c r="N8" s="7917"/>
      <c r="O8" s="7918"/>
      <c r="P8" s="3187"/>
    </row>
    <row r="9" spans="1:184" s="3199" customFormat="1" ht="22.5" customHeight="1">
      <c r="A9" s="3196"/>
      <c r="B9" s="7914"/>
      <c r="C9" s="3200" t="s">
        <v>2080</v>
      </c>
      <c r="D9" s="3201" t="s">
        <v>360</v>
      </c>
      <c r="E9" s="3201" t="s">
        <v>4278</v>
      </c>
      <c r="F9" s="3201" t="s">
        <v>2078</v>
      </c>
      <c r="G9" s="3201" t="s">
        <v>434</v>
      </c>
      <c r="H9" s="3201" t="s">
        <v>264</v>
      </c>
      <c r="I9" s="3202" t="s">
        <v>320</v>
      </c>
      <c r="J9" s="7916"/>
      <c r="K9" s="7916"/>
      <c r="L9" s="7919"/>
      <c r="M9" s="7919"/>
      <c r="N9" s="7919"/>
      <c r="O9" s="7920"/>
      <c r="P9" s="3187"/>
    </row>
    <row r="10" spans="1:184" s="3199" customFormat="1" ht="15.75" customHeight="1">
      <c r="A10" s="3196"/>
      <c r="B10" s="3203" t="s">
        <v>4874</v>
      </c>
      <c r="C10" s="3204"/>
      <c r="D10" s="3204"/>
      <c r="E10" s="3204"/>
      <c r="F10" s="3204"/>
      <c r="G10" s="3204"/>
      <c r="H10" s="3204"/>
      <c r="I10" s="3204"/>
      <c r="J10" s="3204"/>
      <c r="K10" s="3205"/>
      <c r="L10" s="3205"/>
      <c r="M10" s="3205"/>
      <c r="N10" s="3205"/>
      <c r="O10" s="3206"/>
      <c r="P10" s="3187"/>
    </row>
    <row r="11" spans="1:184" ht="31.5" customHeight="1">
      <c r="B11" s="8039" t="s">
        <v>4890</v>
      </c>
      <c r="C11" s="8040"/>
      <c r="D11" s="8040"/>
      <c r="E11" s="8040"/>
      <c r="F11" s="8040"/>
      <c r="G11" s="8040"/>
      <c r="H11" s="8040"/>
      <c r="I11" s="3193"/>
      <c r="J11" s="3221" t="s">
        <v>4891</v>
      </c>
      <c r="K11" s="3222"/>
      <c r="L11" s="8041"/>
      <c r="M11" s="8041"/>
      <c r="N11" s="8041"/>
      <c r="O11" s="8042"/>
      <c r="Q11" s="3223" t="s">
        <v>4892</v>
      </c>
    </row>
    <row r="12" spans="1:184">
      <c r="A12" s="3224"/>
      <c r="B12" s="3225"/>
      <c r="C12" s="3225"/>
      <c r="D12" s="3225"/>
      <c r="E12" s="3225"/>
      <c r="F12" s="3225"/>
      <c r="G12" s="3225"/>
      <c r="H12" s="3225"/>
      <c r="I12" s="3225"/>
      <c r="J12" s="3225"/>
      <c r="K12" s="3225"/>
      <c r="L12" s="3225"/>
      <c r="M12" s="3225"/>
      <c r="N12" s="3225"/>
      <c r="O12" s="3225"/>
    </row>
    <row r="13" spans="1:184" s="51" customFormat="1" ht="15.75">
      <c r="A13" s="3226">
        <f>ROW()</f>
        <v>13</v>
      </c>
      <c r="B13" s="3227"/>
      <c r="C13" s="3228"/>
      <c r="D13" s="3229"/>
      <c r="E13" s="3229"/>
      <c r="F13" s="3229"/>
      <c r="G13" s="3229"/>
      <c r="H13" s="3230"/>
      <c r="I13" s="3231"/>
      <c r="J13" s="3231"/>
      <c r="K13" s="3232" t="s">
        <v>4893</v>
      </c>
      <c r="L13" s="3233"/>
      <c r="M13" s="3234"/>
      <c r="N13" s="3234"/>
      <c r="O13" s="3235" t="str">
        <f>B14</f>
        <v>FOURS</v>
      </c>
    </row>
    <row r="14" spans="1:184" s="3242" customFormat="1" ht="45.75" customHeight="1">
      <c r="A14" s="38" t="s">
        <v>354</v>
      </c>
      <c r="B14" s="8033" t="s">
        <v>4894</v>
      </c>
      <c r="C14" s="8034"/>
      <c r="D14" s="8034"/>
      <c r="E14" s="8034"/>
      <c r="F14" s="8034"/>
      <c r="G14" s="8034"/>
      <c r="H14" s="8035"/>
      <c r="I14" s="3236"/>
      <c r="J14" s="3237"/>
      <c r="K14" s="3238"/>
      <c r="L14" s="8036" t="s">
        <v>4895</v>
      </c>
      <c r="M14" s="8037"/>
      <c r="N14" s="8037"/>
      <c r="O14" s="8038" t="str">
        <f>MID(H14,1,5)</f>
        <v/>
      </c>
      <c r="P14" s="51"/>
      <c r="Q14" s="51"/>
      <c r="R14" s="51"/>
      <c r="S14" s="51"/>
      <c r="T14" s="51"/>
      <c r="U14" s="51"/>
      <c r="V14" s="51"/>
      <c r="W14" s="51"/>
      <c r="X14" s="51"/>
      <c r="Y14" s="51"/>
      <c r="Z14" s="51"/>
      <c r="AA14" s="51"/>
      <c r="AB14" s="51"/>
      <c r="AC14" s="51"/>
      <c r="AD14" s="51"/>
      <c r="AE14" s="51"/>
      <c r="AF14" s="51"/>
      <c r="AG14" s="51"/>
      <c r="AH14" s="51"/>
      <c r="AI14" s="51"/>
      <c r="AJ14" s="51"/>
      <c r="AK14" s="51"/>
    </row>
    <row r="15" spans="1:184" s="3242" customFormat="1" ht="12" customHeight="1">
      <c r="A15" s="3243"/>
      <c r="B15" s="3244" t="s">
        <v>4896</v>
      </c>
      <c r="C15" s="3245" t="s">
        <v>2080</v>
      </c>
      <c r="D15" s="3246" t="s">
        <v>360</v>
      </c>
      <c r="E15" s="3246" t="s">
        <v>4278</v>
      </c>
      <c r="F15" s="3246" t="s">
        <v>2078</v>
      </c>
      <c r="G15" s="3246" t="s">
        <v>434</v>
      </c>
      <c r="H15" s="3246" t="s">
        <v>264</v>
      </c>
      <c r="I15" s="3247" t="s">
        <v>320</v>
      </c>
      <c r="J15" s="3248" t="s">
        <v>1131</v>
      </c>
      <c r="K15" s="3249"/>
      <c r="L15" s="3250"/>
      <c r="M15" s="3250"/>
      <c r="N15" s="3250"/>
      <c r="O15" s="3251"/>
      <c r="P15" s="51"/>
      <c r="Q15" s="1836"/>
      <c r="R15" s="1836"/>
      <c r="S15" s="1836"/>
      <c r="T15" s="1836"/>
      <c r="U15" s="1836"/>
      <c r="V15" s="1836"/>
      <c r="W15" s="1836"/>
      <c r="X15" s="1836"/>
      <c r="Y15" s="51"/>
      <c r="Z15" s="51"/>
      <c r="AA15" s="51"/>
      <c r="AB15" s="51"/>
      <c r="AC15" s="51"/>
      <c r="AD15" s="51"/>
      <c r="AE15" s="51"/>
      <c r="AF15" s="51"/>
      <c r="AG15" s="51"/>
      <c r="AH15" s="51"/>
      <c r="AI15" s="51"/>
      <c r="AJ15" s="51"/>
      <c r="AK15" s="51"/>
    </row>
    <row r="16" spans="1:184" s="3242" customFormat="1" ht="12" customHeight="1">
      <c r="A16" s="3243"/>
      <c r="B16" s="3252" t="s">
        <v>4897</v>
      </c>
      <c r="C16" s="3253"/>
      <c r="D16" s="3253"/>
      <c r="E16" s="3253"/>
      <c r="F16" s="3253"/>
      <c r="G16" s="3253"/>
      <c r="H16" s="3254"/>
      <c r="I16" s="3253"/>
      <c r="J16" s="3255"/>
      <c r="K16" s="3256"/>
      <c r="L16" s="3256"/>
      <c r="M16" s="3256"/>
      <c r="N16" s="3256"/>
      <c r="O16" s="3257"/>
      <c r="P16" s="51"/>
      <c r="Q16" s="1836"/>
      <c r="R16" s="1836"/>
      <c r="S16" s="1836"/>
      <c r="T16" s="1836"/>
      <c r="U16" s="1836"/>
      <c r="V16" s="1836"/>
      <c r="W16" s="1836"/>
      <c r="X16" s="1836"/>
      <c r="Y16" s="51"/>
      <c r="Z16" s="51"/>
      <c r="AA16" s="51"/>
      <c r="AB16" s="51"/>
      <c r="AC16" s="51"/>
      <c r="AD16" s="51"/>
      <c r="AE16" s="51"/>
      <c r="AF16" s="51"/>
      <c r="AG16" s="51"/>
      <c r="AH16" s="51"/>
      <c r="AI16" s="51"/>
      <c r="AJ16" s="51"/>
      <c r="AK16" s="51"/>
    </row>
    <row r="17" spans="1:37" s="1836" customFormat="1" ht="12" customHeight="1">
      <c r="A17" s="3243"/>
      <c r="B17" s="3258" t="s">
        <v>4898</v>
      </c>
      <c r="C17" s="3259"/>
      <c r="D17" s="3259"/>
      <c r="E17" s="3259"/>
      <c r="F17" s="3259"/>
      <c r="G17" s="3259"/>
      <c r="H17" s="3260"/>
      <c r="I17" s="3259"/>
      <c r="J17" s="3261"/>
      <c r="K17" s="3262"/>
      <c r="L17" s="3262"/>
      <c r="M17" s="3262"/>
      <c r="N17" s="3262"/>
      <c r="O17" s="3263"/>
    </row>
    <row r="18" spans="1:37">
      <c r="A18" s="3224"/>
      <c r="B18" s="3225"/>
      <c r="C18" s="3225"/>
      <c r="D18" s="3225"/>
      <c r="E18" s="3225"/>
      <c r="F18" s="3225"/>
      <c r="G18" s="3225"/>
      <c r="H18" s="3225"/>
      <c r="I18" s="3225"/>
      <c r="J18" s="3225"/>
      <c r="K18" s="3225"/>
      <c r="L18" s="3225"/>
      <c r="M18" s="3225"/>
      <c r="N18" s="3225"/>
      <c r="O18" s="3225"/>
    </row>
    <row r="19" spans="1:37" s="51" customFormat="1" ht="15.75">
      <c r="A19" s="3226">
        <f>ROW()</f>
        <v>19</v>
      </c>
      <c r="B19" s="3227"/>
      <c r="C19" s="3228"/>
      <c r="D19" s="3229"/>
      <c r="E19" s="3229"/>
      <c r="F19" s="3229"/>
      <c r="G19" s="3229"/>
      <c r="H19" s="3230"/>
      <c r="I19" s="3231"/>
      <c r="J19" s="3231"/>
      <c r="K19" s="3232" t="s">
        <v>4893</v>
      </c>
      <c r="L19" s="3233"/>
      <c r="M19" s="3234"/>
      <c r="N19" s="3234"/>
      <c r="O19" s="3235" t="str">
        <f>B20</f>
        <v>MARMITES . SAUTEUSES</v>
      </c>
    </row>
    <row r="20" spans="1:37" s="3242" customFormat="1" ht="53.25" customHeight="1">
      <c r="A20" s="38" t="s">
        <v>360</v>
      </c>
      <c r="B20" s="8033" t="s">
        <v>4899</v>
      </c>
      <c r="C20" s="8034"/>
      <c r="D20" s="8034"/>
      <c r="E20" s="8034"/>
      <c r="F20" s="8034"/>
      <c r="G20" s="8034"/>
      <c r="H20" s="8035"/>
      <c r="I20" s="3236"/>
      <c r="J20" s="3237"/>
      <c r="K20" s="3238"/>
      <c r="L20" s="8036" t="s">
        <v>4900</v>
      </c>
      <c r="M20" s="8037"/>
      <c r="N20" s="8037"/>
      <c r="O20" s="8038" t="str">
        <f t="shared" ref="O20" si="0">MID(H20,1,5)</f>
        <v/>
      </c>
      <c r="P20" s="51"/>
      <c r="Q20" s="51"/>
      <c r="R20" s="51"/>
      <c r="S20" s="51"/>
      <c r="T20" s="51"/>
      <c r="U20" s="51"/>
      <c r="V20" s="51"/>
      <c r="W20" s="51"/>
      <c r="X20" s="51"/>
      <c r="Y20" s="51"/>
      <c r="Z20" s="51"/>
      <c r="AA20" s="51"/>
      <c r="AB20" s="51"/>
      <c r="AC20" s="51"/>
      <c r="AD20" s="51"/>
      <c r="AE20" s="51"/>
      <c r="AF20" s="51"/>
      <c r="AG20" s="51"/>
      <c r="AH20" s="51"/>
      <c r="AI20" s="51"/>
      <c r="AJ20" s="51"/>
      <c r="AK20" s="51"/>
    </row>
    <row r="21" spans="1:37" s="3242" customFormat="1" ht="12" customHeight="1">
      <c r="A21" s="3243"/>
      <c r="B21" s="3244" t="s">
        <v>4896</v>
      </c>
      <c r="C21" s="3245" t="s">
        <v>2080</v>
      </c>
      <c r="D21" s="3246" t="s">
        <v>360</v>
      </c>
      <c r="E21" s="3246" t="s">
        <v>4278</v>
      </c>
      <c r="F21" s="3246" t="s">
        <v>2078</v>
      </c>
      <c r="G21" s="3246" t="s">
        <v>434</v>
      </c>
      <c r="H21" s="3246" t="s">
        <v>264</v>
      </c>
      <c r="I21" s="3247" t="s">
        <v>320</v>
      </c>
      <c r="J21" s="3248" t="s">
        <v>1131</v>
      </c>
      <c r="K21" s="3249"/>
      <c r="L21" s="3250"/>
      <c r="M21" s="3250"/>
      <c r="N21" s="3250"/>
      <c r="O21" s="3251"/>
      <c r="P21" s="51"/>
      <c r="Q21" s="1836"/>
      <c r="R21" s="1836"/>
      <c r="S21" s="1836"/>
      <c r="T21" s="1836"/>
      <c r="U21" s="1836"/>
      <c r="V21" s="1836"/>
      <c r="W21" s="1836"/>
      <c r="X21" s="1836"/>
      <c r="Y21" s="51"/>
      <c r="Z21" s="51"/>
      <c r="AA21" s="51"/>
      <c r="AB21" s="51"/>
      <c r="AC21" s="51"/>
      <c r="AD21" s="51"/>
      <c r="AE21" s="51"/>
      <c r="AF21" s="51"/>
      <c r="AG21" s="51"/>
      <c r="AH21" s="51"/>
      <c r="AI21" s="51"/>
      <c r="AJ21" s="51"/>
      <c r="AK21" s="51"/>
    </row>
    <row r="22" spans="1:37" s="3242" customFormat="1" ht="12" customHeight="1">
      <c r="A22" s="3243"/>
      <c r="B22" s="3252" t="s">
        <v>4897</v>
      </c>
      <c r="C22" s="3253"/>
      <c r="D22" s="3253"/>
      <c r="E22" s="3253"/>
      <c r="F22" s="3253"/>
      <c r="G22" s="3253"/>
      <c r="H22" s="3254"/>
      <c r="I22" s="3253"/>
      <c r="J22" s="3255"/>
      <c r="K22" s="3256"/>
      <c r="L22" s="3256"/>
      <c r="M22" s="3256"/>
      <c r="N22" s="3256"/>
      <c r="O22" s="3257"/>
      <c r="P22" s="51"/>
      <c r="Q22" s="1836"/>
      <c r="R22" s="1836"/>
      <c r="S22" s="1836"/>
      <c r="T22" s="1836"/>
      <c r="U22" s="1836"/>
      <c r="V22" s="1836"/>
      <c r="W22" s="1836"/>
      <c r="X22" s="1836"/>
      <c r="Y22" s="51"/>
      <c r="Z22" s="51"/>
      <c r="AA22" s="51"/>
      <c r="AB22" s="51"/>
      <c r="AC22" s="51"/>
      <c r="AD22" s="51"/>
      <c r="AE22" s="51"/>
      <c r="AF22" s="51"/>
      <c r="AG22" s="51"/>
      <c r="AH22" s="51"/>
      <c r="AI22" s="51"/>
      <c r="AJ22" s="51"/>
      <c r="AK22" s="51"/>
    </row>
    <row r="23" spans="1:37" s="1836" customFormat="1" ht="12" customHeight="1">
      <c r="A23" s="3243"/>
      <c r="B23" s="3258" t="s">
        <v>4898</v>
      </c>
      <c r="C23" s="3259"/>
      <c r="D23" s="3259"/>
      <c r="E23" s="3259"/>
      <c r="F23" s="3259"/>
      <c r="G23" s="3259"/>
      <c r="H23" s="3260"/>
      <c r="I23" s="3259"/>
      <c r="J23" s="3261"/>
      <c r="K23" s="3262"/>
      <c r="L23" s="3262"/>
      <c r="M23" s="3262"/>
      <c r="N23" s="3262"/>
      <c r="O23" s="3263"/>
    </row>
    <row r="24" spans="1:37">
      <c r="A24" s="3224"/>
      <c r="B24" s="3225"/>
      <c r="C24" s="3225"/>
      <c r="D24" s="3225"/>
      <c r="E24" s="3225"/>
      <c r="F24" s="3225"/>
      <c r="G24" s="3225"/>
      <c r="H24" s="3225"/>
      <c r="I24" s="3225"/>
      <c r="J24" s="3225"/>
      <c r="K24" s="3225"/>
      <c r="L24" s="3225"/>
      <c r="M24" s="3225"/>
      <c r="N24" s="3225"/>
      <c r="O24" s="3225"/>
    </row>
    <row r="25" spans="1:37" s="51" customFormat="1" ht="15.75">
      <c r="A25" s="3226">
        <f>ROW()</f>
        <v>25</v>
      </c>
      <c r="B25" s="3227"/>
      <c r="C25" s="3228"/>
      <c r="D25" s="3229"/>
      <c r="E25" s="3229"/>
      <c r="F25" s="3229"/>
      <c r="G25" s="3229"/>
      <c r="H25" s="3230"/>
      <c r="I25" s="3231"/>
      <c r="J25" s="3231"/>
      <c r="K25" s="3232" t="s">
        <v>4893</v>
      </c>
      <c r="L25" s="3233"/>
      <c r="M25" s="3234"/>
      <c r="N25" s="3234"/>
      <c r="O25" s="3235" t="str">
        <f>B26</f>
        <v>PLAQUE INDUCTION</v>
      </c>
    </row>
    <row r="26" spans="1:37" s="3242" customFormat="1" ht="42" customHeight="1">
      <c r="A26" s="38" t="s">
        <v>263</v>
      </c>
      <c r="B26" s="8033" t="s">
        <v>4901</v>
      </c>
      <c r="C26" s="8034"/>
      <c r="D26" s="8034"/>
      <c r="E26" s="8034"/>
      <c r="F26" s="8034"/>
      <c r="G26" s="8034"/>
      <c r="H26" s="8035"/>
      <c r="I26" s="3236"/>
      <c r="J26" s="3237"/>
      <c r="K26" s="3238"/>
      <c r="L26" s="8036"/>
      <c r="M26" s="8037"/>
      <c r="N26" s="8037"/>
      <c r="O26" s="8038" t="str">
        <f>MID(H26,1,5)</f>
        <v/>
      </c>
      <c r="P26" s="51"/>
      <c r="Q26" s="51"/>
      <c r="R26" s="51"/>
      <c r="S26" s="51"/>
      <c r="T26" s="51"/>
      <c r="U26" s="51"/>
      <c r="V26" s="51"/>
      <c r="W26" s="51"/>
      <c r="X26" s="51"/>
      <c r="Y26" s="51"/>
      <c r="Z26" s="51"/>
      <c r="AA26" s="51"/>
      <c r="AB26" s="51"/>
      <c r="AC26" s="51"/>
      <c r="AD26" s="51"/>
      <c r="AE26" s="51"/>
      <c r="AF26" s="51"/>
      <c r="AG26" s="51"/>
      <c r="AH26" s="51"/>
      <c r="AI26" s="51"/>
      <c r="AJ26" s="51"/>
      <c r="AK26" s="51"/>
    </row>
    <row r="27" spans="1:37" s="3242" customFormat="1" ht="12" customHeight="1">
      <c r="A27" s="3243"/>
      <c r="B27" s="3244" t="s">
        <v>4896</v>
      </c>
      <c r="C27" s="3245" t="s">
        <v>2080</v>
      </c>
      <c r="D27" s="3246" t="s">
        <v>360</v>
      </c>
      <c r="E27" s="3246" t="s">
        <v>4278</v>
      </c>
      <c r="F27" s="3246" t="s">
        <v>2078</v>
      </c>
      <c r="G27" s="3246" t="s">
        <v>434</v>
      </c>
      <c r="H27" s="3246" t="s">
        <v>264</v>
      </c>
      <c r="I27" s="3247" t="s">
        <v>320</v>
      </c>
      <c r="J27" s="3248" t="s">
        <v>1131</v>
      </c>
      <c r="K27" s="3249"/>
      <c r="L27" s="3250"/>
      <c r="M27" s="3250"/>
      <c r="N27" s="3250"/>
      <c r="O27" s="3251"/>
      <c r="P27" s="51"/>
      <c r="Q27" s="1836"/>
      <c r="R27" s="1836"/>
      <c r="S27" s="1836"/>
      <c r="T27" s="1836"/>
      <c r="U27" s="1836"/>
      <c r="V27" s="1836"/>
      <c r="W27" s="1836"/>
      <c r="X27" s="1836"/>
      <c r="Y27" s="51"/>
      <c r="Z27" s="51"/>
      <c r="AA27" s="51"/>
      <c r="AB27" s="51"/>
      <c r="AC27" s="51"/>
      <c r="AD27" s="51"/>
      <c r="AE27" s="51"/>
      <c r="AF27" s="51"/>
      <c r="AG27" s="51"/>
      <c r="AH27" s="51"/>
      <c r="AI27" s="51"/>
      <c r="AJ27" s="51"/>
      <c r="AK27" s="51"/>
    </row>
    <row r="28" spans="1:37" s="3242" customFormat="1" ht="12" customHeight="1">
      <c r="A28" s="3243"/>
      <c r="B28" s="3252" t="s">
        <v>4897</v>
      </c>
      <c r="C28" s="3253"/>
      <c r="D28" s="3253"/>
      <c r="E28" s="3253"/>
      <c r="F28" s="3253"/>
      <c r="G28" s="3253"/>
      <c r="H28" s="3254"/>
      <c r="I28" s="3253"/>
      <c r="J28" s="3255"/>
      <c r="K28" s="3256"/>
      <c r="L28" s="3256"/>
      <c r="M28" s="3256"/>
      <c r="N28" s="3256"/>
      <c r="O28" s="3257"/>
      <c r="P28" s="51"/>
      <c r="Q28" s="1836"/>
      <c r="R28" s="1836"/>
      <c r="S28" s="1836"/>
      <c r="T28" s="1836"/>
      <c r="U28" s="1836"/>
      <c r="V28" s="1836"/>
      <c r="W28" s="1836"/>
      <c r="X28" s="1836"/>
      <c r="Y28" s="51"/>
      <c r="Z28" s="51"/>
      <c r="AA28" s="51"/>
      <c r="AB28" s="51"/>
      <c r="AC28" s="51"/>
      <c r="AD28" s="51"/>
      <c r="AE28" s="51"/>
      <c r="AF28" s="51"/>
      <c r="AG28" s="51"/>
      <c r="AH28" s="51"/>
      <c r="AI28" s="51"/>
      <c r="AJ28" s="51"/>
      <c r="AK28" s="51"/>
    </row>
    <row r="29" spans="1:37" s="1836" customFormat="1" ht="12" customHeight="1">
      <c r="A29" s="3243"/>
      <c r="B29" s="3258" t="s">
        <v>4898</v>
      </c>
      <c r="C29" s="3259"/>
      <c r="D29" s="3259"/>
      <c r="E29" s="3259"/>
      <c r="F29" s="3259"/>
      <c r="G29" s="3259"/>
      <c r="H29" s="3260"/>
      <c r="I29" s="3259"/>
      <c r="J29" s="3261"/>
      <c r="K29" s="3262"/>
      <c r="L29" s="3262"/>
      <c r="M29" s="3262"/>
      <c r="N29" s="3262"/>
      <c r="O29" s="3263"/>
    </row>
    <row r="30" spans="1:37">
      <c r="A30" s="3224"/>
      <c r="B30" s="3225"/>
      <c r="C30" s="3225"/>
      <c r="D30" s="3225"/>
      <c r="E30" s="3225"/>
      <c r="F30" s="3225"/>
      <c r="G30" s="3225"/>
      <c r="H30" s="3225"/>
      <c r="I30" s="3225"/>
      <c r="J30" s="3225"/>
      <c r="K30" s="3225"/>
      <c r="L30" s="3225"/>
      <c r="M30" s="3225"/>
      <c r="N30" s="3225"/>
      <c r="O30" s="3225"/>
    </row>
    <row r="31" spans="1:37" s="51" customFormat="1" ht="15.75">
      <c r="A31" s="3226">
        <f>ROW()</f>
        <v>31</v>
      </c>
      <c r="B31" s="3227"/>
      <c r="C31" s="3228"/>
      <c r="D31" s="3229"/>
      <c r="E31" s="3229"/>
      <c r="F31" s="3229"/>
      <c r="G31" s="3229"/>
      <c r="H31" s="3230"/>
      <c r="I31" s="3231"/>
      <c r="J31" s="3231"/>
      <c r="K31" s="3232" t="s">
        <v>4893</v>
      </c>
      <c r="L31" s="3233"/>
      <c r="M31" s="3234"/>
      <c r="N31" s="3234"/>
      <c r="O31" s="3235" t="str">
        <f>B32</f>
        <v>ETAGÈRES - ÉCHELLES - PALETTES PLASTIQUE</v>
      </c>
    </row>
    <row r="32" spans="1:37" s="3242" customFormat="1" ht="45" customHeight="1">
      <c r="A32" s="38" t="s">
        <v>321</v>
      </c>
      <c r="B32" s="8033" t="s">
        <v>4902</v>
      </c>
      <c r="C32" s="8034"/>
      <c r="D32" s="8034"/>
      <c r="E32" s="8034"/>
      <c r="F32" s="8034"/>
      <c r="G32" s="8034"/>
      <c r="H32" s="8035"/>
      <c r="I32" s="3236"/>
      <c r="J32" s="3237"/>
      <c r="K32" s="3238"/>
      <c r="L32" s="8036" t="s">
        <v>4903</v>
      </c>
      <c r="M32" s="8037"/>
      <c r="N32" s="8037"/>
      <c r="O32" s="8038" t="str">
        <f t="shared" ref="O32" si="1">MID(H32,1,5)</f>
        <v/>
      </c>
      <c r="P32" s="51"/>
      <c r="Q32" s="51"/>
      <c r="R32" s="51"/>
      <c r="S32" s="51"/>
      <c r="T32" s="51"/>
      <c r="U32" s="51"/>
      <c r="V32" s="51"/>
      <c r="W32" s="51"/>
      <c r="X32" s="51"/>
      <c r="Y32" s="51"/>
      <c r="Z32" s="51"/>
      <c r="AA32" s="51"/>
      <c r="AB32" s="51"/>
      <c r="AC32" s="51"/>
      <c r="AD32" s="51"/>
      <c r="AE32" s="51"/>
      <c r="AF32" s="51"/>
      <c r="AG32" s="51"/>
      <c r="AH32" s="51"/>
      <c r="AI32" s="51"/>
      <c r="AJ32" s="51"/>
      <c r="AK32" s="51"/>
    </row>
    <row r="33" spans="1:37" s="3242" customFormat="1" ht="12" customHeight="1">
      <c r="A33" s="3243"/>
      <c r="B33" s="3244" t="s">
        <v>4896</v>
      </c>
      <c r="C33" s="3245" t="s">
        <v>2080</v>
      </c>
      <c r="D33" s="3246" t="s">
        <v>360</v>
      </c>
      <c r="E33" s="3246" t="s">
        <v>4278</v>
      </c>
      <c r="F33" s="3246" t="s">
        <v>2078</v>
      </c>
      <c r="G33" s="3246" t="s">
        <v>434</v>
      </c>
      <c r="H33" s="3246" t="s">
        <v>264</v>
      </c>
      <c r="I33" s="3247" t="s">
        <v>320</v>
      </c>
      <c r="J33" s="3248" t="s">
        <v>1131</v>
      </c>
      <c r="K33" s="3249"/>
      <c r="L33" s="3250"/>
      <c r="M33" s="3250"/>
      <c r="N33" s="3250"/>
      <c r="O33" s="3251"/>
      <c r="P33" s="51"/>
      <c r="Q33" s="1836"/>
      <c r="R33" s="1836"/>
      <c r="S33" s="1836"/>
      <c r="T33" s="1836"/>
      <c r="U33" s="1836"/>
      <c r="V33" s="1836"/>
      <c r="W33" s="1836"/>
      <c r="X33" s="1836"/>
      <c r="Y33" s="51"/>
      <c r="Z33" s="51"/>
      <c r="AA33" s="51"/>
      <c r="AB33" s="51"/>
      <c r="AC33" s="51"/>
      <c r="AD33" s="51"/>
      <c r="AE33" s="51"/>
      <c r="AF33" s="51"/>
      <c r="AG33" s="51"/>
      <c r="AH33" s="51"/>
      <c r="AI33" s="51"/>
      <c r="AJ33" s="51"/>
      <c r="AK33" s="51"/>
    </row>
    <row r="34" spans="1:37" s="3242" customFormat="1" ht="12" customHeight="1">
      <c r="A34" s="3243"/>
      <c r="B34" s="3252" t="s">
        <v>4897</v>
      </c>
      <c r="C34" s="3253"/>
      <c r="D34" s="3253"/>
      <c r="E34" s="3253"/>
      <c r="F34" s="3253"/>
      <c r="G34" s="3253"/>
      <c r="H34" s="3254"/>
      <c r="I34" s="3253"/>
      <c r="J34" s="3255"/>
      <c r="K34" s="3256"/>
      <c r="L34" s="3256"/>
      <c r="M34" s="3256"/>
      <c r="N34" s="3256"/>
      <c r="O34" s="3257"/>
      <c r="P34" s="51"/>
      <c r="Q34" s="1836"/>
      <c r="R34" s="1836"/>
      <c r="S34" s="1836"/>
      <c r="T34" s="1836"/>
      <c r="U34" s="1836"/>
      <c r="V34" s="1836"/>
      <c r="W34" s="1836"/>
      <c r="X34" s="1836"/>
      <c r="Y34" s="51"/>
      <c r="Z34" s="51"/>
      <c r="AA34" s="51"/>
      <c r="AB34" s="51"/>
      <c r="AC34" s="51"/>
      <c r="AD34" s="51"/>
      <c r="AE34" s="51"/>
      <c r="AF34" s="51"/>
      <c r="AG34" s="51"/>
      <c r="AH34" s="51"/>
      <c r="AI34" s="51"/>
      <c r="AJ34" s="51"/>
      <c r="AK34" s="51"/>
    </row>
    <row r="35" spans="1:37" s="1836" customFormat="1" ht="12" customHeight="1">
      <c r="A35" s="3243"/>
      <c r="B35" s="3258" t="s">
        <v>4898</v>
      </c>
      <c r="C35" s="3259"/>
      <c r="D35" s="3259"/>
      <c r="E35" s="3259"/>
      <c r="F35" s="3259"/>
      <c r="G35" s="3259"/>
      <c r="H35" s="3260"/>
      <c r="I35" s="3259"/>
      <c r="J35" s="3261"/>
      <c r="K35" s="3262"/>
      <c r="L35" s="3262"/>
      <c r="M35" s="3262"/>
      <c r="N35" s="3262"/>
      <c r="O35" s="3263"/>
    </row>
    <row r="36" spans="1:37">
      <c r="A36" s="3224"/>
      <c r="B36" s="3225"/>
      <c r="C36" s="3225"/>
      <c r="D36" s="3225"/>
      <c r="E36" s="3225"/>
      <c r="F36" s="3225"/>
      <c r="G36" s="3225"/>
      <c r="H36" s="3225"/>
      <c r="I36" s="3225"/>
      <c r="J36" s="3225"/>
      <c r="K36" s="3225"/>
      <c r="L36" s="3225"/>
      <c r="M36" s="3225"/>
      <c r="N36" s="3225"/>
      <c r="O36" s="3225"/>
    </row>
    <row r="37" spans="1:37" s="51" customFormat="1" ht="15.75">
      <c r="A37" s="3226">
        <f>ROW()</f>
        <v>37</v>
      </c>
      <c r="B37" s="3227"/>
      <c r="C37" s="3228"/>
      <c r="D37" s="3229"/>
      <c r="E37" s="3229"/>
      <c r="F37" s="3229"/>
      <c r="G37" s="3229"/>
      <c r="H37" s="3230"/>
      <c r="I37" s="3231"/>
      <c r="J37" s="3231"/>
      <c r="K37" s="3232" t="s">
        <v>4893</v>
      </c>
      <c r="L37" s="3233"/>
      <c r="M37" s="3234"/>
      <c r="N37" s="3234"/>
      <c r="O37" s="3235" t="str">
        <f>B38</f>
        <v>PLANS DE TRAVAIL….TABLES</v>
      </c>
    </row>
    <row r="38" spans="1:37" s="3242" customFormat="1" ht="43.5" customHeight="1">
      <c r="A38" s="38" t="s">
        <v>263</v>
      </c>
      <c r="B38" s="8033" t="s">
        <v>4904</v>
      </c>
      <c r="C38" s="8034"/>
      <c r="D38" s="8034"/>
      <c r="E38" s="8034"/>
      <c r="F38" s="8034"/>
      <c r="G38" s="8034"/>
      <c r="H38" s="8035"/>
      <c r="I38" s="3236"/>
      <c r="J38" s="3237"/>
      <c r="K38" s="3238"/>
      <c r="L38" s="8036" t="s">
        <v>4905</v>
      </c>
      <c r="M38" s="8037"/>
      <c r="N38" s="8037"/>
      <c r="O38" s="8038" t="str">
        <f>MID(H38,1,5)</f>
        <v/>
      </c>
      <c r="P38" s="51"/>
      <c r="Q38" s="51"/>
      <c r="R38" s="51"/>
      <c r="S38" s="51"/>
      <c r="T38" s="51"/>
      <c r="U38" s="51"/>
      <c r="V38" s="51"/>
      <c r="W38" s="51"/>
      <c r="X38" s="51"/>
      <c r="Y38" s="51"/>
      <c r="Z38" s="51"/>
      <c r="AA38" s="51"/>
      <c r="AB38" s="51"/>
      <c r="AC38" s="51"/>
      <c r="AD38" s="51"/>
      <c r="AE38" s="51"/>
      <c r="AF38" s="51"/>
      <c r="AG38" s="51"/>
      <c r="AH38" s="51"/>
      <c r="AI38" s="51"/>
      <c r="AJ38" s="51"/>
      <c r="AK38" s="51"/>
    </row>
    <row r="39" spans="1:37" s="3242" customFormat="1" ht="12" customHeight="1">
      <c r="A39" s="3243"/>
      <c r="B39" s="3244" t="s">
        <v>4896</v>
      </c>
      <c r="C39" s="3245" t="s">
        <v>2080</v>
      </c>
      <c r="D39" s="3246" t="s">
        <v>360</v>
      </c>
      <c r="E39" s="3246" t="s">
        <v>4278</v>
      </c>
      <c r="F39" s="3246" t="s">
        <v>2078</v>
      </c>
      <c r="G39" s="3246" t="s">
        <v>434</v>
      </c>
      <c r="H39" s="3246" t="s">
        <v>264</v>
      </c>
      <c r="I39" s="3247" t="s">
        <v>320</v>
      </c>
      <c r="J39" s="3248" t="s">
        <v>1131</v>
      </c>
      <c r="K39" s="3249"/>
      <c r="L39" s="3250"/>
      <c r="M39" s="3250"/>
      <c r="N39" s="3250"/>
      <c r="O39" s="3251"/>
      <c r="P39" s="51"/>
      <c r="Q39" s="1836"/>
      <c r="R39" s="1836"/>
      <c r="S39" s="1836"/>
      <c r="T39" s="1836"/>
      <c r="U39" s="1836"/>
      <c r="V39" s="1836"/>
      <c r="W39" s="1836"/>
      <c r="X39" s="1836"/>
      <c r="Y39" s="51"/>
      <c r="Z39" s="51"/>
      <c r="AA39" s="51"/>
      <c r="AB39" s="51"/>
      <c r="AC39" s="51"/>
      <c r="AD39" s="51"/>
      <c r="AE39" s="51"/>
      <c r="AF39" s="51"/>
      <c r="AG39" s="51"/>
      <c r="AH39" s="51"/>
      <c r="AI39" s="51"/>
      <c r="AJ39" s="51"/>
      <c r="AK39" s="51"/>
    </row>
    <row r="40" spans="1:37" s="3242" customFormat="1" ht="12" customHeight="1">
      <c r="A40" s="3243"/>
      <c r="B40" s="3252" t="s">
        <v>4897</v>
      </c>
      <c r="C40" s="3253"/>
      <c r="D40" s="3253"/>
      <c r="E40" s="3253"/>
      <c r="F40" s="3253"/>
      <c r="G40" s="3253"/>
      <c r="H40" s="3254"/>
      <c r="I40" s="3253"/>
      <c r="J40" s="3255"/>
      <c r="K40" s="3256"/>
      <c r="L40" s="3256"/>
      <c r="M40" s="3256"/>
      <c r="N40" s="3256"/>
      <c r="O40" s="3257"/>
      <c r="P40" s="51"/>
      <c r="Q40" s="1836"/>
      <c r="R40" s="1836"/>
      <c r="S40" s="1836"/>
      <c r="T40" s="1836"/>
      <c r="U40" s="1836"/>
      <c r="V40" s="1836"/>
      <c r="W40" s="1836"/>
      <c r="X40" s="1836"/>
      <c r="Y40" s="51"/>
      <c r="Z40" s="51"/>
      <c r="AA40" s="51"/>
      <c r="AB40" s="51"/>
      <c r="AC40" s="51"/>
      <c r="AD40" s="51"/>
      <c r="AE40" s="51"/>
      <c r="AF40" s="51"/>
      <c r="AG40" s="51"/>
      <c r="AH40" s="51"/>
      <c r="AI40" s="51"/>
      <c r="AJ40" s="51"/>
      <c r="AK40" s="51"/>
    </row>
    <row r="41" spans="1:37" s="1836" customFormat="1" ht="12" customHeight="1">
      <c r="A41" s="3243"/>
      <c r="B41" s="3258" t="s">
        <v>4898</v>
      </c>
      <c r="C41" s="3259"/>
      <c r="D41" s="3259"/>
      <c r="E41" s="3259"/>
      <c r="F41" s="3259"/>
      <c r="G41" s="3259"/>
      <c r="H41" s="3260"/>
      <c r="I41" s="3259"/>
      <c r="J41" s="3261"/>
      <c r="K41" s="3262"/>
      <c r="L41" s="3262"/>
      <c r="M41" s="3262"/>
      <c r="N41" s="3262"/>
      <c r="O41" s="3263"/>
    </row>
    <row r="42" spans="1:37">
      <c r="A42" s="3224"/>
      <c r="B42" s="3225"/>
      <c r="C42" s="3225"/>
      <c r="D42" s="3225"/>
      <c r="E42" s="3225"/>
      <c r="F42" s="3225"/>
      <c r="G42" s="3225"/>
      <c r="H42" s="3225"/>
      <c r="I42" s="3225"/>
      <c r="J42" s="3225"/>
      <c r="K42" s="3225"/>
      <c r="L42" s="3225"/>
      <c r="M42" s="3225"/>
      <c r="N42" s="3225"/>
      <c r="O42" s="3225"/>
    </row>
    <row r="43" spans="1:37" s="51" customFormat="1" ht="15.75">
      <c r="A43" s="3226">
        <f>ROW()</f>
        <v>43</v>
      </c>
      <c r="B43" s="3227"/>
      <c r="C43" s="3228"/>
      <c r="D43" s="3229"/>
      <c r="E43" s="3229"/>
      <c r="F43" s="3229"/>
      <c r="G43" s="3229"/>
      <c r="H43" s="3230"/>
      <c r="I43" s="3231"/>
      <c r="J43" s="3231"/>
      <c r="K43" s="3232" t="s">
        <v>4893</v>
      </c>
      <c r="L43" s="3233"/>
      <c r="M43" s="3234"/>
      <c r="N43" s="3234"/>
      <c r="O43" s="3235" t="str">
        <f>B44</f>
        <v>HOTTES - (GRILLES DE HOTTE)</v>
      </c>
    </row>
    <row r="44" spans="1:37" s="3242" customFormat="1" ht="45" customHeight="1">
      <c r="A44" s="38" t="s">
        <v>4906</v>
      </c>
      <c r="B44" s="8033" t="s">
        <v>4907</v>
      </c>
      <c r="C44" s="8034"/>
      <c r="D44" s="8034"/>
      <c r="E44" s="8034"/>
      <c r="F44" s="8034"/>
      <c r="G44" s="8034"/>
      <c r="H44" s="8035"/>
      <c r="I44" s="3236"/>
      <c r="J44" s="3264"/>
      <c r="K44" s="3238"/>
      <c r="L44" s="8036" t="s">
        <v>4908</v>
      </c>
      <c r="M44" s="8037"/>
      <c r="N44" s="8037"/>
      <c r="O44" s="8038" t="str">
        <f>MID(H44,1,5)</f>
        <v/>
      </c>
      <c r="P44" s="51"/>
      <c r="Q44" s="51"/>
      <c r="R44" s="51"/>
      <c r="S44" s="51"/>
      <c r="T44" s="51"/>
      <c r="U44" s="51"/>
      <c r="V44" s="51"/>
      <c r="W44" s="51"/>
      <c r="X44" s="51"/>
      <c r="Y44" s="51"/>
      <c r="Z44" s="51"/>
      <c r="AA44" s="51"/>
      <c r="AB44" s="51"/>
      <c r="AC44" s="51"/>
      <c r="AD44" s="51"/>
      <c r="AE44" s="51"/>
      <c r="AF44" s="51"/>
      <c r="AG44" s="51"/>
      <c r="AH44" s="51"/>
      <c r="AI44" s="51"/>
      <c r="AJ44" s="51"/>
      <c r="AK44" s="51"/>
    </row>
    <row r="45" spans="1:37" s="3242" customFormat="1" ht="12" customHeight="1">
      <c r="A45" s="3243"/>
      <c r="B45" s="3244" t="s">
        <v>4896</v>
      </c>
      <c r="C45" s="3245" t="s">
        <v>2080</v>
      </c>
      <c r="D45" s="3246" t="s">
        <v>360</v>
      </c>
      <c r="E45" s="3246" t="s">
        <v>4278</v>
      </c>
      <c r="F45" s="3246" t="s">
        <v>2078</v>
      </c>
      <c r="G45" s="3246" t="s">
        <v>434</v>
      </c>
      <c r="H45" s="3246" t="s">
        <v>264</v>
      </c>
      <c r="I45" s="3247" t="s">
        <v>320</v>
      </c>
      <c r="J45" s="3248" t="s">
        <v>1131</v>
      </c>
      <c r="K45" s="3249"/>
      <c r="L45" s="3250"/>
      <c r="M45" s="3250"/>
      <c r="N45" s="3250"/>
      <c r="O45" s="3251"/>
      <c r="P45" s="51"/>
      <c r="Q45" s="1836"/>
      <c r="R45" s="1836"/>
      <c r="S45" s="1836"/>
      <c r="T45" s="1836"/>
      <c r="U45" s="1836"/>
      <c r="V45" s="1836"/>
      <c r="W45" s="1836"/>
      <c r="X45" s="1836"/>
      <c r="Y45" s="51"/>
      <c r="Z45" s="51"/>
      <c r="AA45" s="51"/>
      <c r="AB45" s="51"/>
      <c r="AC45" s="51"/>
      <c r="AD45" s="51"/>
      <c r="AE45" s="51"/>
      <c r="AF45" s="51"/>
      <c r="AG45" s="51"/>
      <c r="AH45" s="51"/>
      <c r="AI45" s="51"/>
      <c r="AJ45" s="51"/>
      <c r="AK45" s="51"/>
    </row>
    <row r="46" spans="1:37" s="3242" customFormat="1" ht="12" customHeight="1">
      <c r="A46" s="3243"/>
      <c r="B46" s="3252" t="s">
        <v>4897</v>
      </c>
      <c r="C46" s="3253"/>
      <c r="D46" s="3253"/>
      <c r="E46" s="3253"/>
      <c r="F46" s="3253"/>
      <c r="G46" s="3253"/>
      <c r="H46" s="3254"/>
      <c r="I46" s="3253"/>
      <c r="J46" s="3255"/>
      <c r="K46" s="3256"/>
      <c r="L46" s="3256"/>
      <c r="M46" s="3256"/>
      <c r="N46" s="3256"/>
      <c r="O46" s="3257"/>
      <c r="P46" s="51"/>
      <c r="Q46" s="1836"/>
      <c r="R46" s="1836"/>
      <c r="S46" s="1836"/>
      <c r="T46" s="1836"/>
      <c r="U46" s="1836"/>
      <c r="V46" s="1836"/>
      <c r="W46" s="1836"/>
      <c r="X46" s="1836"/>
      <c r="Y46" s="51"/>
      <c r="Z46" s="51"/>
      <c r="AA46" s="51"/>
      <c r="AB46" s="51"/>
      <c r="AC46" s="51"/>
      <c r="AD46" s="51"/>
      <c r="AE46" s="51"/>
      <c r="AF46" s="51"/>
      <c r="AG46" s="51"/>
      <c r="AH46" s="51"/>
      <c r="AI46" s="51"/>
      <c r="AJ46" s="51"/>
      <c r="AK46" s="51"/>
    </row>
    <row r="47" spans="1:37" s="1836" customFormat="1" ht="12" customHeight="1">
      <c r="A47" s="3243"/>
      <c r="B47" s="3258" t="s">
        <v>4898</v>
      </c>
      <c r="C47" s="3259"/>
      <c r="D47" s="3259"/>
      <c r="E47" s="3259"/>
      <c r="F47" s="3259"/>
      <c r="G47" s="3259"/>
      <c r="H47" s="3260"/>
      <c r="I47" s="3259"/>
      <c r="J47" s="3261"/>
      <c r="K47" s="3262"/>
      <c r="L47" s="3262"/>
      <c r="M47" s="3262"/>
      <c r="N47" s="3262"/>
      <c r="O47" s="3263"/>
    </row>
    <row r="48" spans="1:37">
      <c r="A48" s="3224"/>
      <c r="B48" s="3225"/>
      <c r="C48" s="3225"/>
      <c r="D48" s="3225"/>
      <c r="E48" s="3225"/>
      <c r="F48" s="3225"/>
      <c r="G48" s="3225"/>
      <c r="H48" s="3225"/>
      <c r="I48" s="3225"/>
      <c r="J48" s="3225"/>
      <c r="K48" s="3225"/>
      <c r="L48" s="3225"/>
      <c r="M48" s="3225"/>
      <c r="N48" s="3225"/>
      <c r="O48" s="3225"/>
    </row>
    <row r="49" spans="1:37" s="51" customFormat="1" ht="15.75">
      <c r="A49" s="3226">
        <f>ROW()</f>
        <v>49</v>
      </c>
      <c r="B49" s="3227"/>
      <c r="C49" s="3228"/>
      <c r="D49" s="3229"/>
      <c r="E49" s="3229"/>
      <c r="F49" s="3229"/>
      <c r="G49" s="3229"/>
      <c r="H49" s="3230"/>
      <c r="I49" s="3230"/>
      <c r="J49" s="3230"/>
      <c r="K49" s="3232" t="s">
        <v>4893</v>
      </c>
      <c r="L49" s="3233"/>
      <c r="M49" s="3234"/>
      <c r="N49" s="3234"/>
      <c r="O49" s="3235" t="str">
        <f>B50</f>
        <v>MIXEUR</v>
      </c>
    </row>
    <row r="50" spans="1:37" s="3242" customFormat="1" ht="51.75" customHeight="1">
      <c r="A50" s="38" t="s">
        <v>360</v>
      </c>
      <c r="B50" s="8033" t="s">
        <v>4909</v>
      </c>
      <c r="C50" s="8034"/>
      <c r="D50" s="8034"/>
      <c r="E50" s="8034"/>
      <c r="F50" s="8034"/>
      <c r="G50" s="8034"/>
      <c r="H50" s="8035"/>
      <c r="I50" s="3236"/>
      <c r="J50" s="3237"/>
      <c r="K50" s="3238"/>
      <c r="L50" s="3239" t="s">
        <v>4910</v>
      </c>
      <c r="M50" s="3240"/>
      <c r="N50" s="3240"/>
      <c r="O50" s="3241" t="str">
        <f t="shared" ref="O50" si="2">MID(H50,1,5)</f>
        <v/>
      </c>
      <c r="P50" s="51"/>
      <c r="Q50" s="51"/>
      <c r="R50" s="51"/>
      <c r="S50" s="51"/>
      <c r="T50" s="51"/>
      <c r="U50" s="51"/>
      <c r="V50" s="51"/>
      <c r="W50" s="51"/>
      <c r="X50" s="51"/>
      <c r="Y50" s="51"/>
      <c r="Z50" s="51"/>
      <c r="AA50" s="51"/>
      <c r="AB50" s="51"/>
      <c r="AC50" s="51"/>
      <c r="AD50" s="51"/>
      <c r="AE50" s="51"/>
      <c r="AF50" s="51"/>
      <c r="AG50" s="51"/>
      <c r="AH50" s="51"/>
      <c r="AI50" s="51"/>
      <c r="AJ50" s="51"/>
      <c r="AK50" s="51"/>
    </row>
    <row r="51" spans="1:37" s="3242" customFormat="1" ht="12" customHeight="1">
      <c r="A51" s="3243"/>
      <c r="B51" s="3244" t="s">
        <v>4896</v>
      </c>
      <c r="C51" s="3245" t="s">
        <v>2080</v>
      </c>
      <c r="D51" s="3246" t="s">
        <v>360</v>
      </c>
      <c r="E51" s="3246" t="s">
        <v>4278</v>
      </c>
      <c r="F51" s="3246" t="s">
        <v>2078</v>
      </c>
      <c r="G51" s="3246" t="s">
        <v>434</v>
      </c>
      <c r="H51" s="3246" t="s">
        <v>264</v>
      </c>
      <c r="I51" s="3247" t="s">
        <v>320</v>
      </c>
      <c r="J51" s="3248" t="s">
        <v>1131</v>
      </c>
      <c r="K51" s="3249"/>
      <c r="L51" s="3250"/>
      <c r="M51" s="3250"/>
      <c r="N51" s="3250"/>
      <c r="O51" s="3251"/>
      <c r="P51" s="51"/>
      <c r="Q51" s="1836"/>
      <c r="R51" s="1836"/>
      <c r="S51" s="1836"/>
      <c r="T51" s="1836"/>
      <c r="U51" s="1836"/>
      <c r="V51" s="1836"/>
      <c r="W51" s="1836"/>
      <c r="X51" s="1836"/>
      <c r="Y51" s="51"/>
      <c r="Z51" s="51"/>
      <c r="AA51" s="51"/>
      <c r="AB51" s="51"/>
      <c r="AC51" s="51"/>
      <c r="AD51" s="51"/>
      <c r="AE51" s="51"/>
      <c r="AF51" s="51"/>
      <c r="AG51" s="51"/>
      <c r="AH51" s="51"/>
      <c r="AI51" s="51"/>
      <c r="AJ51" s="51"/>
      <c r="AK51" s="51"/>
    </row>
    <row r="52" spans="1:37" s="3242" customFormat="1" ht="12" customHeight="1">
      <c r="A52" s="3243"/>
      <c r="B52" s="3252" t="s">
        <v>4897</v>
      </c>
      <c r="C52" s="3253"/>
      <c r="D52" s="3253"/>
      <c r="E52" s="3253"/>
      <c r="F52" s="3253"/>
      <c r="G52" s="3253"/>
      <c r="H52" s="3254"/>
      <c r="I52" s="3253"/>
      <c r="J52" s="3255"/>
      <c r="K52" s="3256"/>
      <c r="L52" s="3256"/>
      <c r="M52" s="3256"/>
      <c r="N52" s="3256"/>
      <c r="O52" s="3257"/>
      <c r="P52" s="51"/>
      <c r="Q52" s="1836"/>
      <c r="R52" s="1836"/>
      <c r="S52" s="1836"/>
      <c r="T52" s="1836"/>
      <c r="U52" s="1836"/>
      <c r="V52" s="1836"/>
      <c r="W52" s="1836"/>
      <c r="X52" s="1836"/>
      <c r="Y52" s="51"/>
      <c r="Z52" s="51"/>
      <c r="AA52" s="51"/>
      <c r="AB52" s="51"/>
      <c r="AC52" s="51"/>
      <c r="AD52" s="51"/>
      <c r="AE52" s="51"/>
      <c r="AF52" s="51"/>
      <c r="AG52" s="51"/>
      <c r="AH52" s="51"/>
      <c r="AI52" s="51"/>
      <c r="AJ52" s="51"/>
      <c r="AK52" s="51"/>
    </row>
    <row r="53" spans="1:37" s="1836" customFormat="1" ht="12" customHeight="1">
      <c r="A53" s="3243"/>
      <c r="B53" s="3258" t="s">
        <v>4898</v>
      </c>
      <c r="C53" s="3259"/>
      <c r="D53" s="3259"/>
      <c r="E53" s="3259"/>
      <c r="F53" s="3259"/>
      <c r="G53" s="3259"/>
      <c r="H53" s="3260"/>
      <c r="I53" s="3259"/>
      <c r="J53" s="3261"/>
      <c r="K53" s="3262"/>
      <c r="L53" s="3262"/>
      <c r="M53" s="3262"/>
      <c r="N53" s="3262"/>
      <c r="O53" s="3263"/>
    </row>
    <row r="54" spans="1:37">
      <c r="A54" s="3224"/>
      <c r="B54" s="3225"/>
      <c r="C54" s="3225"/>
      <c r="D54" s="3225"/>
      <c r="E54" s="3225"/>
      <c r="F54" s="3225"/>
      <c r="G54" s="3225"/>
      <c r="H54" s="3225"/>
      <c r="I54" s="3225"/>
      <c r="J54" s="3225"/>
      <c r="K54" s="3225"/>
      <c r="L54" s="3225"/>
      <c r="M54" s="3225"/>
      <c r="N54" s="3225"/>
      <c r="O54" s="3225"/>
    </row>
    <row r="55" spans="1:37" s="51" customFormat="1" ht="15.75">
      <c r="A55" s="3226">
        <f>ROW()</f>
        <v>55</v>
      </c>
      <c r="B55" s="3227"/>
      <c r="C55" s="3228"/>
      <c r="D55" s="3229"/>
      <c r="E55" s="3229"/>
      <c r="F55" s="3229"/>
      <c r="G55" s="3229"/>
      <c r="H55" s="3230"/>
      <c r="I55" s="3231"/>
      <c r="J55" s="3231"/>
      <c r="K55" s="3232" t="s">
        <v>4893</v>
      </c>
      <c r="L55" s="3233"/>
      <c r="M55" s="3234"/>
      <c r="N55" s="3234"/>
      <c r="O55" s="3235" t="str">
        <f>B56</f>
        <v>STÉRILISATEUR À
COUTEAUX</v>
      </c>
    </row>
    <row r="56" spans="1:37" s="3242" customFormat="1" ht="42" customHeight="1">
      <c r="A56" s="38" t="s">
        <v>264</v>
      </c>
      <c r="B56" s="8033" t="s">
        <v>4911</v>
      </c>
      <c r="C56" s="8034"/>
      <c r="D56" s="8034"/>
      <c r="E56" s="8034"/>
      <c r="F56" s="8034"/>
      <c r="G56" s="8034"/>
      <c r="H56" s="8035"/>
      <c r="I56" s="3236"/>
      <c r="J56" s="3237"/>
      <c r="K56" s="3238"/>
      <c r="L56" s="8036"/>
      <c r="M56" s="8037"/>
      <c r="N56" s="8037"/>
      <c r="O56" s="8038" t="str">
        <f>MID(H56,1,5)</f>
        <v/>
      </c>
      <c r="P56" s="51"/>
      <c r="Q56" s="51"/>
      <c r="R56" s="51"/>
      <c r="S56" s="51"/>
      <c r="T56" s="51"/>
      <c r="U56" s="51"/>
      <c r="V56" s="51"/>
      <c r="W56" s="51"/>
      <c r="X56" s="51"/>
      <c r="Y56" s="51"/>
      <c r="Z56" s="51"/>
      <c r="AA56" s="51"/>
      <c r="AB56" s="51"/>
      <c r="AC56" s="51"/>
      <c r="AD56" s="51"/>
      <c r="AE56" s="51"/>
      <c r="AF56" s="51"/>
      <c r="AG56" s="51"/>
      <c r="AH56" s="51"/>
      <c r="AI56" s="51"/>
      <c r="AJ56" s="51"/>
      <c r="AK56" s="51"/>
    </row>
    <row r="57" spans="1:37" s="3242" customFormat="1" ht="12" customHeight="1">
      <c r="A57" s="3243"/>
      <c r="B57" s="3244" t="s">
        <v>4896</v>
      </c>
      <c r="C57" s="3245" t="s">
        <v>2080</v>
      </c>
      <c r="D57" s="3246" t="s">
        <v>360</v>
      </c>
      <c r="E57" s="3246" t="s">
        <v>4278</v>
      </c>
      <c r="F57" s="3246" t="s">
        <v>2078</v>
      </c>
      <c r="G57" s="3246" t="s">
        <v>434</v>
      </c>
      <c r="H57" s="3246" t="s">
        <v>264</v>
      </c>
      <c r="I57" s="3247" t="s">
        <v>320</v>
      </c>
      <c r="J57" s="3248" t="s">
        <v>1131</v>
      </c>
      <c r="K57" s="3249"/>
      <c r="L57" s="3250"/>
      <c r="M57" s="3250"/>
      <c r="N57" s="3250"/>
      <c r="O57" s="3251"/>
      <c r="P57" s="51"/>
      <c r="Q57" s="1836"/>
      <c r="R57" s="1836"/>
      <c r="S57" s="1836"/>
      <c r="T57" s="1836"/>
      <c r="U57" s="1836"/>
      <c r="V57" s="1836"/>
      <c r="W57" s="1836"/>
      <c r="X57" s="1836"/>
      <c r="Y57" s="51"/>
      <c r="Z57" s="51"/>
      <c r="AA57" s="51"/>
      <c r="AB57" s="51"/>
      <c r="AC57" s="51"/>
      <c r="AD57" s="51"/>
      <c r="AE57" s="51"/>
      <c r="AF57" s="51"/>
      <c r="AG57" s="51"/>
      <c r="AH57" s="51"/>
      <c r="AI57" s="51"/>
      <c r="AJ57" s="51"/>
      <c r="AK57" s="51"/>
    </row>
    <row r="58" spans="1:37" s="3242" customFormat="1" ht="12" customHeight="1">
      <c r="A58" s="3243"/>
      <c r="B58" s="3252" t="s">
        <v>4897</v>
      </c>
      <c r="C58" s="3253"/>
      <c r="D58" s="3253"/>
      <c r="E58" s="3253"/>
      <c r="F58" s="3253"/>
      <c r="G58" s="3253"/>
      <c r="H58" s="3254"/>
      <c r="I58" s="3253"/>
      <c r="J58" s="3255"/>
      <c r="K58" s="3256"/>
      <c r="L58" s="3256"/>
      <c r="M58" s="3256"/>
      <c r="N58" s="3256"/>
      <c r="O58" s="3257"/>
      <c r="P58" s="51"/>
      <c r="Q58" s="1836"/>
      <c r="R58" s="1836"/>
      <c r="S58" s="1836"/>
      <c r="T58" s="1836"/>
      <c r="U58" s="1836"/>
      <c r="V58" s="1836"/>
      <c r="W58" s="1836"/>
      <c r="X58" s="1836"/>
      <c r="Y58" s="51"/>
      <c r="Z58" s="51"/>
      <c r="AA58" s="51"/>
      <c r="AB58" s="51"/>
      <c r="AC58" s="51"/>
      <c r="AD58" s="51"/>
      <c r="AE58" s="51"/>
      <c r="AF58" s="51"/>
      <c r="AG58" s="51"/>
      <c r="AH58" s="51"/>
      <c r="AI58" s="51"/>
      <c r="AJ58" s="51"/>
      <c r="AK58" s="51"/>
    </row>
    <row r="59" spans="1:37" s="1836" customFormat="1" ht="12" customHeight="1">
      <c r="A59" s="3243"/>
      <c r="B59" s="3258" t="s">
        <v>4898</v>
      </c>
      <c r="C59" s="3259"/>
      <c r="D59" s="3259"/>
      <c r="E59" s="3259"/>
      <c r="F59" s="3259"/>
      <c r="G59" s="3259"/>
      <c r="H59" s="3260"/>
      <c r="I59" s="3259"/>
      <c r="J59" s="3261"/>
      <c r="K59" s="3262"/>
      <c r="L59" s="3262"/>
      <c r="M59" s="3262"/>
      <c r="N59" s="3262"/>
      <c r="O59" s="3263"/>
    </row>
    <row r="60" spans="1:37">
      <c r="A60" s="3224"/>
      <c r="B60" s="3225"/>
      <c r="C60" s="3225"/>
      <c r="D60" s="3225"/>
      <c r="E60" s="3225"/>
      <c r="F60" s="3225"/>
      <c r="G60" s="3225"/>
      <c r="H60" s="3225"/>
      <c r="I60" s="3225"/>
      <c r="J60" s="3225"/>
      <c r="K60" s="3225"/>
      <c r="L60" s="3225"/>
      <c r="M60" s="3225"/>
      <c r="N60" s="3225"/>
      <c r="O60" s="3225"/>
    </row>
    <row r="61" spans="1:37" s="51" customFormat="1" ht="15.75">
      <c r="A61" s="3226">
        <f>ROW()</f>
        <v>61</v>
      </c>
      <c r="B61" s="3227"/>
      <c r="C61" s="3228"/>
      <c r="D61" s="3229"/>
      <c r="E61" s="3229"/>
      <c r="F61" s="3229"/>
      <c r="G61" s="3229"/>
      <c r="H61" s="3230"/>
      <c r="I61" s="3231"/>
      <c r="J61" s="3231"/>
      <c r="K61" s="3232" t="s">
        <v>4893</v>
      </c>
      <c r="L61" s="3233"/>
      <c r="M61" s="3234"/>
      <c r="N61" s="3234"/>
      <c r="O61" s="3235" t="str">
        <f>B62</f>
        <v>LAVE MAINS- POSTE D'HYGIÈNE DES MAINS</v>
      </c>
    </row>
    <row r="62" spans="1:37" s="3242" customFormat="1" ht="28.5" customHeight="1">
      <c r="A62" s="38" t="s">
        <v>263</v>
      </c>
      <c r="B62" s="8033" t="s">
        <v>4912</v>
      </c>
      <c r="C62" s="8034"/>
      <c r="D62" s="8034"/>
      <c r="E62" s="8034"/>
      <c r="F62" s="8034"/>
      <c r="G62" s="8034"/>
      <c r="H62" s="8035"/>
      <c r="I62" s="3236"/>
      <c r="J62" s="3264"/>
      <c r="K62" s="3238"/>
      <c r="L62" s="8036" t="s">
        <v>4913</v>
      </c>
      <c r="M62" s="8037"/>
      <c r="N62" s="8037"/>
      <c r="O62" s="8038" t="str">
        <f>MID(H62,1,5)</f>
        <v/>
      </c>
      <c r="P62" s="51"/>
      <c r="Q62" s="51"/>
      <c r="R62" s="51"/>
      <c r="S62" s="51"/>
      <c r="T62" s="51"/>
      <c r="U62" s="51"/>
      <c r="V62" s="51"/>
      <c r="W62" s="51"/>
      <c r="X62" s="51"/>
      <c r="Y62" s="51"/>
      <c r="Z62" s="51"/>
      <c r="AA62" s="51"/>
      <c r="AB62" s="51"/>
      <c r="AC62" s="51"/>
      <c r="AD62" s="51"/>
      <c r="AE62" s="51"/>
      <c r="AF62" s="51"/>
      <c r="AG62" s="51"/>
      <c r="AH62" s="51"/>
      <c r="AI62" s="51"/>
      <c r="AJ62" s="51"/>
      <c r="AK62" s="51"/>
    </row>
    <row r="63" spans="1:37" s="3242" customFormat="1" ht="12" customHeight="1">
      <c r="A63" s="3243"/>
      <c r="B63" s="3244" t="s">
        <v>4896</v>
      </c>
      <c r="C63" s="3245" t="s">
        <v>2080</v>
      </c>
      <c r="D63" s="3246" t="s">
        <v>360</v>
      </c>
      <c r="E63" s="3246" t="s">
        <v>4278</v>
      </c>
      <c r="F63" s="3246" t="s">
        <v>2078</v>
      </c>
      <c r="G63" s="3246" t="s">
        <v>434</v>
      </c>
      <c r="H63" s="3246" t="s">
        <v>264</v>
      </c>
      <c r="I63" s="3247" t="s">
        <v>320</v>
      </c>
      <c r="J63" s="3248" t="s">
        <v>1131</v>
      </c>
      <c r="K63" s="3249"/>
      <c r="L63" s="3250"/>
      <c r="M63" s="3250"/>
      <c r="N63" s="3250"/>
      <c r="O63" s="3251"/>
      <c r="P63" s="51"/>
      <c r="Q63" s="1836"/>
      <c r="R63" s="1836"/>
      <c r="S63" s="1836"/>
      <c r="T63" s="1836"/>
      <c r="U63" s="1836"/>
      <c r="V63" s="1836"/>
      <c r="W63" s="1836"/>
      <c r="X63" s="1836"/>
      <c r="Y63" s="51"/>
      <c r="Z63" s="51"/>
      <c r="AA63" s="51"/>
      <c r="AB63" s="51"/>
      <c r="AC63" s="51"/>
      <c r="AD63" s="51"/>
      <c r="AE63" s="51"/>
      <c r="AF63" s="51"/>
      <c r="AG63" s="51"/>
      <c r="AH63" s="51"/>
      <c r="AI63" s="51"/>
      <c r="AJ63" s="51"/>
      <c r="AK63" s="51"/>
    </row>
    <row r="64" spans="1:37" s="3242" customFormat="1" ht="12" customHeight="1">
      <c r="A64" s="3243"/>
      <c r="B64" s="3252" t="s">
        <v>4897</v>
      </c>
      <c r="C64" s="3253"/>
      <c r="D64" s="3253"/>
      <c r="E64" s="3253"/>
      <c r="F64" s="3253"/>
      <c r="G64" s="3253"/>
      <c r="H64" s="3254"/>
      <c r="I64" s="3253"/>
      <c r="J64" s="3255"/>
      <c r="K64" s="3256"/>
      <c r="L64" s="3256"/>
      <c r="M64" s="3256"/>
      <c r="N64" s="3256"/>
      <c r="O64" s="3257"/>
      <c r="P64" s="51"/>
      <c r="Q64" s="1836"/>
      <c r="R64" s="1836"/>
      <c r="S64" s="1836"/>
      <c r="T64" s="1836"/>
      <c r="U64" s="1836"/>
      <c r="V64" s="1836"/>
      <c r="W64" s="1836"/>
      <c r="X64" s="1836"/>
      <c r="Y64" s="51"/>
      <c r="Z64" s="51"/>
      <c r="AA64" s="51"/>
      <c r="AB64" s="51"/>
      <c r="AC64" s="51"/>
      <c r="AD64" s="51"/>
      <c r="AE64" s="51"/>
      <c r="AF64" s="51"/>
      <c r="AG64" s="51"/>
      <c r="AH64" s="51"/>
      <c r="AI64" s="51"/>
      <c r="AJ64" s="51"/>
      <c r="AK64" s="51"/>
    </row>
    <row r="65" spans="1:37" s="1836" customFormat="1" ht="12" customHeight="1">
      <c r="A65" s="3243"/>
      <c r="B65" s="3258" t="s">
        <v>4898</v>
      </c>
      <c r="C65" s="3259"/>
      <c r="D65" s="3259"/>
      <c r="E65" s="3259"/>
      <c r="F65" s="3259"/>
      <c r="G65" s="3259"/>
      <c r="H65" s="3260"/>
      <c r="I65" s="3259"/>
      <c r="J65" s="3261"/>
      <c r="K65" s="3262"/>
      <c r="L65" s="3262"/>
      <c r="M65" s="3262"/>
      <c r="N65" s="3262"/>
      <c r="O65" s="3263"/>
    </row>
    <row r="66" spans="1:37">
      <c r="A66" s="3224"/>
      <c r="B66" s="3225"/>
      <c r="C66" s="3225"/>
      <c r="D66" s="3225"/>
      <c r="E66" s="3225"/>
      <c r="F66" s="3225"/>
      <c r="G66" s="3225"/>
      <c r="H66" s="3225"/>
      <c r="I66" s="3225"/>
      <c r="J66" s="3225"/>
      <c r="K66" s="3225"/>
      <c r="L66" s="3225"/>
      <c r="M66" s="3225"/>
      <c r="N66" s="3225"/>
      <c r="O66" s="3225"/>
    </row>
    <row r="67" spans="1:37" s="51" customFormat="1" ht="15.75">
      <c r="A67" s="3226">
        <f>ROW()</f>
        <v>67</v>
      </c>
      <c r="B67" s="3227"/>
      <c r="C67" s="3228"/>
      <c r="D67" s="3229"/>
      <c r="E67" s="3229"/>
      <c r="F67" s="3229"/>
      <c r="G67" s="3229"/>
      <c r="H67" s="3230"/>
      <c r="I67" s="3231"/>
      <c r="J67" s="3231"/>
      <c r="K67" s="3232" t="s">
        <v>4893</v>
      </c>
      <c r="L67" s="3233"/>
      <c r="M67" s="3234"/>
      <c r="N67" s="3234"/>
      <c r="O67" s="3235" t="str">
        <f>B68</f>
        <v>POIGNÉES</v>
      </c>
    </row>
    <row r="68" spans="1:37" s="3242" customFormat="1" ht="42" customHeight="1">
      <c r="A68" s="38" t="s">
        <v>263</v>
      </c>
      <c r="B68" s="8033" t="s">
        <v>4914</v>
      </c>
      <c r="C68" s="8034"/>
      <c r="D68" s="8034"/>
      <c r="E68" s="8034"/>
      <c r="F68" s="8034"/>
      <c r="G68" s="8034"/>
      <c r="H68" s="8035"/>
      <c r="I68" s="3236"/>
      <c r="J68" s="3264"/>
      <c r="K68" s="3238"/>
      <c r="L68" s="8036" t="s">
        <v>4915</v>
      </c>
      <c r="M68" s="8037"/>
      <c r="N68" s="8037"/>
      <c r="O68" s="8038" t="str">
        <f>MID(H68,1,5)</f>
        <v/>
      </c>
      <c r="P68" s="51"/>
      <c r="Q68" s="51"/>
      <c r="R68" s="51"/>
      <c r="S68" s="51"/>
      <c r="T68" s="51"/>
      <c r="U68" s="51"/>
      <c r="V68" s="51"/>
      <c r="W68" s="51"/>
      <c r="X68" s="51"/>
      <c r="Y68" s="51"/>
      <c r="Z68" s="51"/>
      <c r="AA68" s="51"/>
      <c r="AB68" s="51"/>
      <c r="AC68" s="51"/>
      <c r="AD68" s="51"/>
      <c r="AE68" s="51"/>
      <c r="AF68" s="51"/>
      <c r="AG68" s="51"/>
      <c r="AH68" s="51"/>
      <c r="AI68" s="51"/>
      <c r="AJ68" s="51"/>
      <c r="AK68" s="51"/>
    </row>
    <row r="69" spans="1:37" s="3242" customFormat="1" ht="12" customHeight="1">
      <c r="A69" s="3243"/>
      <c r="B69" s="3244" t="s">
        <v>4896</v>
      </c>
      <c r="C69" s="3245" t="s">
        <v>2080</v>
      </c>
      <c r="D69" s="3246" t="s">
        <v>360</v>
      </c>
      <c r="E69" s="3246" t="s">
        <v>4278</v>
      </c>
      <c r="F69" s="3246" t="s">
        <v>2078</v>
      </c>
      <c r="G69" s="3246" t="s">
        <v>434</v>
      </c>
      <c r="H69" s="3246" t="s">
        <v>264</v>
      </c>
      <c r="I69" s="3247" t="s">
        <v>320</v>
      </c>
      <c r="J69" s="3248" t="s">
        <v>1131</v>
      </c>
      <c r="K69" s="3249"/>
      <c r="L69" s="3250"/>
      <c r="M69" s="3250"/>
      <c r="N69" s="3250"/>
      <c r="O69" s="3251"/>
      <c r="P69" s="51"/>
      <c r="Q69" s="1836"/>
      <c r="R69" s="1836"/>
      <c r="S69" s="1836"/>
      <c r="T69" s="1836"/>
      <c r="U69" s="1836"/>
      <c r="V69" s="1836"/>
      <c r="W69" s="1836"/>
      <c r="X69" s="1836"/>
      <c r="Y69" s="51"/>
      <c r="Z69" s="51"/>
      <c r="AA69" s="51"/>
      <c r="AB69" s="51"/>
      <c r="AC69" s="51"/>
      <c r="AD69" s="51"/>
      <c r="AE69" s="51"/>
      <c r="AF69" s="51"/>
      <c r="AG69" s="51"/>
      <c r="AH69" s="51"/>
      <c r="AI69" s="51"/>
      <c r="AJ69" s="51"/>
      <c r="AK69" s="51"/>
    </row>
    <row r="70" spans="1:37" s="3242" customFormat="1" ht="12" customHeight="1">
      <c r="A70" s="3243"/>
      <c r="B70" s="3252" t="s">
        <v>4897</v>
      </c>
      <c r="C70" s="3253"/>
      <c r="D70" s="3253"/>
      <c r="E70" s="3253"/>
      <c r="F70" s="3253"/>
      <c r="G70" s="3253"/>
      <c r="H70" s="3254"/>
      <c r="I70" s="3253"/>
      <c r="J70" s="3255"/>
      <c r="K70" s="3256"/>
      <c r="L70" s="3256"/>
      <c r="M70" s="3256"/>
      <c r="N70" s="3256"/>
      <c r="O70" s="3257"/>
      <c r="P70" s="51"/>
      <c r="Q70" s="1836"/>
      <c r="R70" s="1836"/>
      <c r="S70" s="1836"/>
      <c r="T70" s="1836"/>
      <c r="U70" s="1836"/>
      <c r="V70" s="1836"/>
      <c r="W70" s="1836"/>
      <c r="X70" s="1836"/>
      <c r="Y70" s="51"/>
      <c r="Z70" s="51"/>
      <c r="AA70" s="51"/>
      <c r="AB70" s="51"/>
      <c r="AC70" s="51"/>
      <c r="AD70" s="51"/>
      <c r="AE70" s="51"/>
      <c r="AF70" s="51"/>
      <c r="AG70" s="51"/>
      <c r="AH70" s="51"/>
      <c r="AI70" s="51"/>
      <c r="AJ70" s="51"/>
      <c r="AK70" s="51"/>
    </row>
    <row r="71" spans="1:37" s="1836" customFormat="1" ht="12" customHeight="1">
      <c r="A71" s="3243"/>
      <c r="B71" s="3258" t="s">
        <v>4898</v>
      </c>
      <c r="C71" s="3259"/>
      <c r="D71" s="3259"/>
      <c r="E71" s="3259"/>
      <c r="F71" s="3259"/>
      <c r="G71" s="3259"/>
      <c r="H71" s="3260"/>
      <c r="I71" s="3259"/>
      <c r="J71" s="3261"/>
      <c r="K71" s="3262"/>
      <c r="L71" s="3262"/>
      <c r="M71" s="3262"/>
      <c r="N71" s="3262"/>
      <c r="O71" s="3263"/>
    </row>
    <row r="72" spans="1:37">
      <c r="A72" s="3224"/>
      <c r="B72" s="3225"/>
      <c r="C72" s="3225"/>
      <c r="D72" s="3225"/>
      <c r="E72" s="3225"/>
      <c r="F72" s="3225"/>
      <c r="G72" s="3225"/>
      <c r="H72" s="3225"/>
      <c r="I72" s="3225"/>
      <c r="J72" s="3225"/>
      <c r="K72" s="3225"/>
      <c r="L72" s="3225"/>
      <c r="M72" s="3225"/>
      <c r="N72" s="3225"/>
      <c r="O72" s="3225"/>
    </row>
    <row r="73" spans="1:37" s="51" customFormat="1" ht="15.75">
      <c r="A73" s="3226">
        <f>ROW()</f>
        <v>73</v>
      </c>
      <c r="B73" s="3227"/>
      <c r="C73" s="3228"/>
      <c r="D73" s="3229"/>
      <c r="E73" s="3229"/>
      <c r="F73" s="3229"/>
      <c r="G73" s="3229"/>
      <c r="H73" s="3230"/>
      <c r="I73" s="3231"/>
      <c r="J73" s="3231"/>
      <c r="K73" s="3232" t="s">
        <v>4893</v>
      </c>
      <c r="L73" s="3233"/>
      <c r="M73" s="3234"/>
      <c r="N73" s="3234"/>
      <c r="O73" s="3235" t="str">
        <f>B74</f>
        <v>PORTES</v>
      </c>
    </row>
    <row r="74" spans="1:37" s="3242" customFormat="1" ht="42" customHeight="1">
      <c r="A74" s="38" t="s">
        <v>263</v>
      </c>
      <c r="B74" s="8033" t="s">
        <v>4916</v>
      </c>
      <c r="C74" s="8034"/>
      <c r="D74" s="8034"/>
      <c r="E74" s="8034"/>
      <c r="F74" s="8034"/>
      <c r="G74" s="8034"/>
      <c r="H74" s="8035"/>
      <c r="I74" s="3236"/>
      <c r="J74" s="3264"/>
      <c r="K74" s="3238"/>
      <c r="L74" s="8036" t="s">
        <v>4917</v>
      </c>
      <c r="M74" s="8037"/>
      <c r="N74" s="8037"/>
      <c r="O74" s="8038" t="str">
        <f>MID(H74,1,5)</f>
        <v/>
      </c>
      <c r="P74" s="51"/>
      <c r="Q74" s="51"/>
      <c r="R74" s="51"/>
      <c r="S74" s="51"/>
      <c r="T74" s="51"/>
      <c r="U74" s="51"/>
      <c r="V74" s="51"/>
      <c r="W74" s="51"/>
      <c r="X74" s="51"/>
      <c r="Y74" s="51"/>
      <c r="Z74" s="51"/>
      <c r="AA74" s="51"/>
      <c r="AB74" s="51"/>
      <c r="AC74" s="51"/>
      <c r="AD74" s="51"/>
      <c r="AE74" s="51"/>
      <c r="AF74" s="51"/>
      <c r="AG74" s="51"/>
      <c r="AH74" s="51"/>
      <c r="AI74" s="51"/>
      <c r="AJ74" s="51"/>
      <c r="AK74" s="51"/>
    </row>
    <row r="75" spans="1:37" s="3242" customFormat="1" ht="12" customHeight="1">
      <c r="A75" s="3243"/>
      <c r="B75" s="3244" t="s">
        <v>4896</v>
      </c>
      <c r="C75" s="3245" t="s">
        <v>2080</v>
      </c>
      <c r="D75" s="3246" t="s">
        <v>360</v>
      </c>
      <c r="E75" s="3246" t="s">
        <v>4278</v>
      </c>
      <c r="F75" s="3246" t="s">
        <v>2078</v>
      </c>
      <c r="G75" s="3246" t="s">
        <v>434</v>
      </c>
      <c r="H75" s="3246" t="s">
        <v>264</v>
      </c>
      <c r="I75" s="3247" t="s">
        <v>320</v>
      </c>
      <c r="J75" s="3248" t="s">
        <v>1131</v>
      </c>
      <c r="K75" s="3249"/>
      <c r="L75" s="3250"/>
      <c r="M75" s="3250"/>
      <c r="N75" s="3250"/>
      <c r="O75" s="3251"/>
      <c r="P75" s="51"/>
      <c r="Q75" s="1836"/>
      <c r="R75" s="1836"/>
      <c r="S75" s="1836"/>
      <c r="T75" s="1836"/>
      <c r="U75" s="1836"/>
      <c r="V75" s="1836"/>
      <c r="W75" s="1836"/>
      <c r="X75" s="1836"/>
      <c r="Y75" s="51"/>
      <c r="Z75" s="51"/>
      <c r="AA75" s="51"/>
      <c r="AB75" s="51"/>
      <c r="AC75" s="51"/>
      <c r="AD75" s="51"/>
      <c r="AE75" s="51"/>
      <c r="AF75" s="51"/>
      <c r="AG75" s="51"/>
      <c r="AH75" s="51"/>
      <c r="AI75" s="51"/>
      <c r="AJ75" s="51"/>
      <c r="AK75" s="51"/>
    </row>
    <row r="76" spans="1:37" s="3242" customFormat="1" ht="12" customHeight="1">
      <c r="A76" s="3243"/>
      <c r="B76" s="3252" t="s">
        <v>4897</v>
      </c>
      <c r="C76" s="3253"/>
      <c r="D76" s="3253"/>
      <c r="E76" s="3253"/>
      <c r="F76" s="3253"/>
      <c r="G76" s="3253"/>
      <c r="H76" s="3254"/>
      <c r="I76" s="3253"/>
      <c r="J76" s="3255"/>
      <c r="K76" s="3256"/>
      <c r="L76" s="3256"/>
      <c r="M76" s="3256"/>
      <c r="N76" s="3256"/>
      <c r="O76" s="3257"/>
      <c r="P76" s="51"/>
      <c r="Q76" s="1836"/>
      <c r="R76" s="1836"/>
      <c r="S76" s="1836"/>
      <c r="T76" s="1836"/>
      <c r="U76" s="1836"/>
      <c r="V76" s="1836"/>
      <c r="W76" s="1836"/>
      <c r="X76" s="1836"/>
      <c r="Y76" s="51"/>
      <c r="Z76" s="51"/>
      <c r="AA76" s="51"/>
      <c r="AB76" s="51"/>
      <c r="AC76" s="51"/>
      <c r="AD76" s="51"/>
      <c r="AE76" s="51"/>
      <c r="AF76" s="51"/>
      <c r="AG76" s="51"/>
      <c r="AH76" s="51"/>
      <c r="AI76" s="51"/>
      <c r="AJ76" s="51"/>
      <c r="AK76" s="51"/>
    </row>
    <row r="77" spans="1:37" s="1836" customFormat="1" ht="12" customHeight="1">
      <c r="A77" s="3243"/>
      <c r="B77" s="3258" t="s">
        <v>4898</v>
      </c>
      <c r="C77" s="3259"/>
      <c r="D77" s="3259"/>
      <c r="E77" s="3259"/>
      <c r="F77" s="3259"/>
      <c r="G77" s="3259"/>
      <c r="H77" s="3260"/>
      <c r="I77" s="3259"/>
      <c r="J77" s="3261"/>
      <c r="K77" s="3262"/>
      <c r="L77" s="3262"/>
      <c r="M77" s="3262"/>
      <c r="N77" s="3262"/>
      <c r="O77" s="3263"/>
    </row>
    <row r="78" spans="1:37">
      <c r="A78" s="3224"/>
      <c r="B78" s="3225"/>
      <c r="C78" s="3225"/>
      <c r="D78" s="3225"/>
      <c r="E78" s="3225"/>
      <c r="F78" s="3225"/>
      <c r="G78" s="3225"/>
      <c r="H78" s="3225"/>
      <c r="I78" s="3225"/>
      <c r="J78" s="3225"/>
      <c r="K78" s="3225"/>
      <c r="L78" s="3225"/>
      <c r="M78" s="3225"/>
      <c r="N78" s="3225"/>
      <c r="O78" s="3225"/>
    </row>
    <row r="79" spans="1:37" s="51" customFormat="1" ht="15.75">
      <c r="A79" s="3226">
        <f>ROW()</f>
        <v>79</v>
      </c>
      <c r="B79" s="3227"/>
      <c r="C79" s="3228"/>
      <c r="D79" s="3229"/>
      <c r="E79" s="3229"/>
      <c r="F79" s="3229"/>
      <c r="G79" s="3229"/>
      <c r="H79" s="3230"/>
      <c r="I79" s="3231"/>
      <c r="J79" s="3231"/>
      <c r="K79" s="3232" t="s">
        <v>4893</v>
      </c>
      <c r="L79" s="3233"/>
      <c r="M79" s="3234"/>
      <c r="N79" s="3234"/>
      <c r="O79" s="3235" t="str">
        <f>B80</f>
        <v>MURS</v>
      </c>
    </row>
    <row r="80" spans="1:37" s="3242" customFormat="1" ht="30.75" customHeight="1">
      <c r="A80" s="38" t="s">
        <v>360</v>
      </c>
      <c r="B80" s="8033" t="s">
        <v>4918</v>
      </c>
      <c r="C80" s="8034"/>
      <c r="D80" s="8034"/>
      <c r="E80" s="8034"/>
      <c r="F80" s="8034"/>
      <c r="G80" s="8034"/>
      <c r="H80" s="8035"/>
      <c r="I80" s="3236"/>
      <c r="J80" s="3237"/>
      <c r="K80" s="3238"/>
      <c r="L80" s="8036" t="s">
        <v>4919</v>
      </c>
      <c r="M80" s="8037"/>
      <c r="N80" s="8037"/>
      <c r="O80" s="8038" t="str">
        <f>MID(H80,1,5)</f>
        <v/>
      </c>
      <c r="P80" s="51"/>
      <c r="Q80" s="51"/>
      <c r="R80" s="51"/>
      <c r="S80" s="51"/>
      <c r="T80" s="51"/>
      <c r="U80" s="51"/>
      <c r="V80" s="51"/>
      <c r="W80" s="51"/>
      <c r="X80" s="51"/>
      <c r="Y80" s="51"/>
      <c r="Z80" s="51"/>
      <c r="AA80" s="51"/>
      <c r="AB80" s="51"/>
      <c r="AC80" s="51"/>
      <c r="AD80" s="51"/>
      <c r="AE80" s="51"/>
      <c r="AF80" s="51"/>
      <c r="AG80" s="51"/>
      <c r="AH80" s="51"/>
      <c r="AI80" s="51"/>
      <c r="AJ80" s="51"/>
      <c r="AK80" s="51"/>
    </row>
    <row r="81" spans="1:37" s="3242" customFormat="1" ht="12" customHeight="1">
      <c r="A81" s="3243"/>
      <c r="B81" s="3244" t="s">
        <v>4896</v>
      </c>
      <c r="C81" s="3245" t="s">
        <v>2080</v>
      </c>
      <c r="D81" s="3246" t="s">
        <v>360</v>
      </c>
      <c r="E81" s="3246" t="s">
        <v>4278</v>
      </c>
      <c r="F81" s="3246" t="s">
        <v>2078</v>
      </c>
      <c r="G81" s="3246" t="s">
        <v>434</v>
      </c>
      <c r="H81" s="3246" t="s">
        <v>264</v>
      </c>
      <c r="I81" s="3247" t="s">
        <v>320</v>
      </c>
      <c r="J81" s="3248" t="s">
        <v>1131</v>
      </c>
      <c r="K81" s="3249"/>
      <c r="L81" s="3250"/>
      <c r="M81" s="3250"/>
      <c r="N81" s="3250"/>
      <c r="O81" s="3251"/>
      <c r="P81" s="51"/>
      <c r="Q81" s="1836"/>
      <c r="R81" s="1836"/>
      <c r="S81" s="1836"/>
      <c r="T81" s="1836"/>
      <c r="U81" s="1836"/>
      <c r="V81" s="1836"/>
      <c r="W81" s="1836"/>
      <c r="X81" s="1836"/>
      <c r="Y81" s="51"/>
      <c r="Z81" s="51"/>
      <c r="AA81" s="51"/>
      <c r="AB81" s="51"/>
      <c r="AC81" s="51"/>
      <c r="AD81" s="51"/>
      <c r="AE81" s="51"/>
      <c r="AF81" s="51"/>
      <c r="AG81" s="51"/>
      <c r="AH81" s="51"/>
      <c r="AI81" s="51"/>
      <c r="AJ81" s="51"/>
      <c r="AK81" s="51"/>
    </row>
    <row r="82" spans="1:37" s="3242" customFormat="1" ht="12" customHeight="1">
      <c r="A82" s="3243"/>
      <c r="B82" s="3252" t="s">
        <v>4897</v>
      </c>
      <c r="C82" s="3253"/>
      <c r="D82" s="3253"/>
      <c r="E82" s="3253"/>
      <c r="F82" s="3253"/>
      <c r="G82" s="3253"/>
      <c r="H82" s="3254"/>
      <c r="I82" s="3253"/>
      <c r="J82" s="3255"/>
      <c r="K82" s="3256"/>
      <c r="L82" s="3256"/>
      <c r="M82" s="3256"/>
      <c r="N82" s="3256"/>
      <c r="O82" s="3257"/>
      <c r="P82" s="51"/>
      <c r="Q82" s="1836"/>
      <c r="R82" s="1836"/>
      <c r="S82" s="1836"/>
      <c r="T82" s="1836"/>
      <c r="U82" s="1836"/>
      <c r="V82" s="1836"/>
      <c r="W82" s="1836"/>
      <c r="X82" s="1836"/>
      <c r="Y82" s="51"/>
      <c r="Z82" s="51"/>
      <c r="AA82" s="51"/>
      <c r="AB82" s="51"/>
      <c r="AC82" s="51"/>
      <c r="AD82" s="51"/>
      <c r="AE82" s="51"/>
      <c r="AF82" s="51"/>
      <c r="AG82" s="51"/>
      <c r="AH82" s="51"/>
      <c r="AI82" s="51"/>
      <c r="AJ82" s="51"/>
      <c r="AK82" s="51"/>
    </row>
    <row r="83" spans="1:37" s="1836" customFormat="1" ht="12" customHeight="1">
      <c r="A83" s="3243"/>
      <c r="B83" s="3258" t="s">
        <v>4898</v>
      </c>
      <c r="C83" s="3259"/>
      <c r="D83" s="3259"/>
      <c r="E83" s="3259"/>
      <c r="F83" s="3259"/>
      <c r="G83" s="3259"/>
      <c r="H83" s="3260"/>
      <c r="I83" s="3259"/>
      <c r="J83" s="3261"/>
      <c r="K83" s="3262"/>
      <c r="L83" s="3262"/>
      <c r="M83" s="3262"/>
      <c r="N83" s="3262"/>
      <c r="O83" s="3263"/>
    </row>
    <row r="84" spans="1:37">
      <c r="A84" s="3224"/>
      <c r="B84" s="3225"/>
      <c r="C84" s="3225"/>
      <c r="D84" s="3225"/>
      <c r="E84" s="3225"/>
      <c r="F84" s="3225"/>
      <c r="G84" s="3225"/>
      <c r="H84" s="3225"/>
      <c r="I84" s="3225"/>
      <c r="J84" s="3225"/>
      <c r="K84" s="3225"/>
      <c r="L84" s="3225"/>
      <c r="M84" s="3225"/>
      <c r="N84" s="3225"/>
      <c r="O84" s="3225"/>
    </row>
    <row r="85" spans="1:37" s="51" customFormat="1" ht="15.75">
      <c r="A85" s="3226">
        <f>ROW()</f>
        <v>85</v>
      </c>
      <c r="B85" s="3227"/>
      <c r="C85" s="3228"/>
      <c r="D85" s="3229"/>
      <c r="E85" s="3229"/>
      <c r="F85" s="3229"/>
      <c r="G85" s="3229"/>
      <c r="H85" s="3230"/>
      <c r="I85" s="3231"/>
      <c r="J85" s="3231"/>
      <c r="K85" s="3232" t="s">
        <v>4893</v>
      </c>
      <c r="L85" s="3233"/>
      <c r="M85" s="3234"/>
      <c r="N85" s="3234"/>
      <c r="O85" s="3235" t="str">
        <f>B86</f>
        <v>SOL …..AVANT DE NETTOYER :  REMONTER CLOCHE ET SYPHON</v>
      </c>
    </row>
    <row r="86" spans="1:37" s="3242" customFormat="1" ht="70.5" customHeight="1">
      <c r="A86" s="38" t="s">
        <v>264</v>
      </c>
      <c r="B86" s="8033" t="s">
        <v>4920</v>
      </c>
      <c r="C86" s="8034"/>
      <c r="D86" s="8034"/>
      <c r="E86" s="8034"/>
      <c r="F86" s="8034"/>
      <c r="G86" s="8034"/>
      <c r="H86" s="8035"/>
      <c r="I86" s="3236"/>
      <c r="J86" s="3265"/>
      <c r="K86" s="3266"/>
      <c r="L86" s="8036" t="s">
        <v>4921</v>
      </c>
      <c r="M86" s="8037"/>
      <c r="N86" s="8037"/>
      <c r="O86" s="8038" t="str">
        <f>MID(H86,1,5)</f>
        <v/>
      </c>
      <c r="P86" s="51"/>
      <c r="Q86" s="51"/>
      <c r="R86" s="51"/>
      <c r="S86" s="51"/>
      <c r="T86" s="51"/>
      <c r="U86" s="51"/>
      <c r="V86" s="51"/>
      <c r="W86" s="51"/>
      <c r="X86" s="51"/>
      <c r="Y86" s="51"/>
      <c r="Z86" s="51"/>
      <c r="AA86" s="51"/>
      <c r="AB86" s="51"/>
      <c r="AC86" s="51"/>
      <c r="AD86" s="51"/>
      <c r="AE86" s="51"/>
      <c r="AF86" s="51"/>
      <c r="AG86" s="51"/>
      <c r="AH86" s="51"/>
      <c r="AI86" s="51"/>
      <c r="AJ86" s="51"/>
      <c r="AK86" s="51"/>
    </row>
    <row r="87" spans="1:37" s="3242" customFormat="1" ht="12" customHeight="1">
      <c r="A87" s="3243"/>
      <c r="B87" s="3244" t="s">
        <v>4896</v>
      </c>
      <c r="C87" s="3245" t="s">
        <v>2080</v>
      </c>
      <c r="D87" s="3246" t="s">
        <v>360</v>
      </c>
      <c r="E87" s="3246" t="s">
        <v>4278</v>
      </c>
      <c r="F87" s="3246" t="s">
        <v>2078</v>
      </c>
      <c r="G87" s="3246" t="s">
        <v>434</v>
      </c>
      <c r="H87" s="3246" t="s">
        <v>264</v>
      </c>
      <c r="I87" s="3247" t="s">
        <v>320</v>
      </c>
      <c r="J87" s="3248" t="s">
        <v>1131</v>
      </c>
      <c r="K87" s="3249"/>
      <c r="L87" s="3250"/>
      <c r="M87" s="3250"/>
      <c r="N87" s="3250"/>
      <c r="O87" s="3251"/>
      <c r="P87" s="51"/>
      <c r="Q87" s="1836"/>
      <c r="R87" s="1836"/>
      <c r="S87" s="1836"/>
      <c r="T87" s="1836"/>
      <c r="U87" s="1836"/>
      <c r="V87" s="1836"/>
      <c r="W87" s="1836"/>
      <c r="X87" s="1836"/>
      <c r="Y87" s="51"/>
      <c r="Z87" s="51"/>
      <c r="AA87" s="51"/>
      <c r="AB87" s="51"/>
      <c r="AC87" s="51"/>
      <c r="AD87" s="51"/>
      <c r="AE87" s="51"/>
      <c r="AF87" s="51"/>
      <c r="AG87" s="51"/>
      <c r="AH87" s="51"/>
      <c r="AI87" s="51"/>
      <c r="AJ87" s="51"/>
      <c r="AK87" s="51"/>
    </row>
    <row r="88" spans="1:37" s="3242" customFormat="1" ht="12" customHeight="1">
      <c r="A88" s="3243"/>
      <c r="B88" s="3252" t="s">
        <v>4897</v>
      </c>
      <c r="C88" s="3253"/>
      <c r="D88" s="3253"/>
      <c r="E88" s="3253"/>
      <c r="F88" s="3253"/>
      <c r="G88" s="3253"/>
      <c r="H88" s="3254"/>
      <c r="I88" s="3253"/>
      <c r="J88" s="3255"/>
      <c r="K88" s="3256"/>
      <c r="L88" s="3256"/>
      <c r="M88" s="3256"/>
      <c r="N88" s="3256"/>
      <c r="O88" s="3257"/>
      <c r="P88" s="51"/>
      <c r="Q88" s="1836"/>
      <c r="R88" s="1836"/>
      <c r="S88" s="1836"/>
      <c r="T88" s="1836"/>
      <c r="U88" s="1836"/>
      <c r="V88" s="1836"/>
      <c r="W88" s="1836"/>
      <c r="X88" s="1836"/>
      <c r="Y88" s="51"/>
      <c r="Z88" s="51"/>
      <c r="AA88" s="51"/>
      <c r="AB88" s="51"/>
      <c r="AC88" s="51"/>
      <c r="AD88" s="51"/>
      <c r="AE88" s="51"/>
      <c r="AF88" s="51"/>
      <c r="AG88" s="51"/>
      <c r="AH88" s="51"/>
      <c r="AI88" s="51"/>
      <c r="AJ88" s="51"/>
      <c r="AK88" s="51"/>
    </row>
    <row r="89" spans="1:37" s="1836" customFormat="1" ht="12" customHeight="1">
      <c r="A89" s="3243"/>
      <c r="B89" s="3258" t="s">
        <v>4898</v>
      </c>
      <c r="C89" s="3259"/>
      <c r="D89" s="3259"/>
      <c r="E89" s="3259"/>
      <c r="F89" s="3259"/>
      <c r="G89" s="3259"/>
      <c r="H89" s="3260"/>
      <c r="I89" s="3259"/>
      <c r="J89" s="3261"/>
      <c r="K89" s="3262"/>
      <c r="L89" s="3262"/>
      <c r="M89" s="3262"/>
      <c r="N89" s="3262"/>
      <c r="O89" s="3263"/>
    </row>
    <row r="90" spans="1:37">
      <c r="A90" s="3224"/>
      <c r="B90" s="3225"/>
      <c r="C90" s="3225"/>
      <c r="D90" s="3225"/>
      <c r="E90" s="3225"/>
      <c r="F90" s="3225"/>
      <c r="G90" s="3225"/>
      <c r="H90" s="3225"/>
      <c r="I90" s="3225"/>
      <c r="J90" s="3225"/>
      <c r="K90" s="3225"/>
      <c r="L90" s="3225"/>
      <c r="M90" s="3225"/>
      <c r="N90" s="3225"/>
      <c r="O90" s="3225"/>
    </row>
    <row r="91" spans="1:37" s="51" customFormat="1" ht="15.75">
      <c r="A91" s="3226">
        <f>ROW()</f>
        <v>91</v>
      </c>
      <c r="B91" s="3227"/>
      <c r="C91" s="3228"/>
      <c r="D91" s="3229"/>
      <c r="E91" s="3229"/>
      <c r="F91" s="3229"/>
      <c r="G91" s="3229"/>
      <c r="H91" s="3230"/>
      <c r="I91" s="3231"/>
      <c r="J91" s="3231"/>
      <c r="K91" s="3232" t="s">
        <v>4893</v>
      </c>
      <c r="L91" s="3233"/>
      <c r="M91" s="3234"/>
      <c r="N91" s="3234"/>
      <c r="O91" s="3235" t="str">
        <f>B92</f>
        <v>CANIVEAUX</v>
      </c>
    </row>
    <row r="92" spans="1:37" s="3242" customFormat="1" ht="42" customHeight="1">
      <c r="A92" s="38" t="s">
        <v>319</v>
      </c>
      <c r="B92" s="8033" t="s">
        <v>4922</v>
      </c>
      <c r="C92" s="8034"/>
      <c r="D92" s="8034"/>
      <c r="E92" s="8034"/>
      <c r="F92" s="8034"/>
      <c r="G92" s="8034"/>
      <c r="H92" s="8035"/>
      <c r="I92" s="3236"/>
      <c r="J92" s="3267"/>
      <c r="K92" s="3266"/>
      <c r="L92" s="8036" t="s">
        <v>4923</v>
      </c>
      <c r="M92" s="8037"/>
      <c r="N92" s="8037"/>
      <c r="O92" s="8038" t="str">
        <f>MID(H92,1,5)</f>
        <v/>
      </c>
      <c r="P92" s="51"/>
      <c r="Q92" s="51"/>
      <c r="R92" s="51"/>
      <c r="S92" s="51"/>
      <c r="T92" s="51"/>
      <c r="U92" s="51"/>
      <c r="V92" s="51"/>
      <c r="W92" s="51"/>
      <c r="X92" s="51"/>
      <c r="Y92" s="51"/>
      <c r="Z92" s="51"/>
      <c r="AA92" s="51"/>
      <c r="AB92" s="51"/>
      <c r="AC92" s="51"/>
      <c r="AD92" s="51"/>
      <c r="AE92" s="51"/>
      <c r="AF92" s="51"/>
      <c r="AG92" s="51"/>
      <c r="AH92" s="51"/>
      <c r="AI92" s="51"/>
      <c r="AJ92" s="51"/>
      <c r="AK92" s="51"/>
    </row>
    <row r="93" spans="1:37" s="3242" customFormat="1" ht="12" customHeight="1">
      <c r="A93" s="3243"/>
      <c r="B93" s="3244" t="s">
        <v>4896</v>
      </c>
      <c r="C93" s="3245" t="s">
        <v>2080</v>
      </c>
      <c r="D93" s="3246" t="s">
        <v>360</v>
      </c>
      <c r="E93" s="3246" t="s">
        <v>4278</v>
      </c>
      <c r="F93" s="3246" t="s">
        <v>2078</v>
      </c>
      <c r="G93" s="3246" t="s">
        <v>434</v>
      </c>
      <c r="H93" s="3246" t="s">
        <v>264</v>
      </c>
      <c r="I93" s="3247" t="s">
        <v>320</v>
      </c>
      <c r="J93" s="3248" t="s">
        <v>1131</v>
      </c>
      <c r="K93" s="3249"/>
      <c r="L93" s="3250"/>
      <c r="M93" s="3250"/>
      <c r="N93" s="3250"/>
      <c r="O93" s="3251"/>
      <c r="P93" s="51"/>
      <c r="Q93" s="1836"/>
      <c r="R93" s="1836"/>
      <c r="S93" s="1836"/>
      <c r="T93" s="1836"/>
      <c r="U93" s="1836"/>
      <c r="V93" s="1836"/>
      <c r="W93" s="1836"/>
      <c r="X93" s="1836"/>
      <c r="Y93" s="51"/>
      <c r="Z93" s="51"/>
      <c r="AA93" s="51"/>
      <c r="AB93" s="51"/>
      <c r="AC93" s="51"/>
      <c r="AD93" s="51"/>
      <c r="AE93" s="51"/>
      <c r="AF93" s="51"/>
      <c r="AG93" s="51"/>
      <c r="AH93" s="51"/>
      <c r="AI93" s="51"/>
      <c r="AJ93" s="51"/>
      <c r="AK93" s="51"/>
    </row>
    <row r="94" spans="1:37" s="3242" customFormat="1" ht="12" customHeight="1">
      <c r="A94" s="3243"/>
      <c r="B94" s="3252" t="s">
        <v>4897</v>
      </c>
      <c r="C94" s="3253"/>
      <c r="D94" s="3253"/>
      <c r="E94" s="3253"/>
      <c r="F94" s="3253"/>
      <c r="G94" s="3253"/>
      <c r="H94" s="3254"/>
      <c r="I94" s="3253"/>
      <c r="J94" s="3255"/>
      <c r="K94" s="3256"/>
      <c r="L94" s="3256"/>
      <c r="M94" s="3256"/>
      <c r="N94" s="3256"/>
      <c r="O94" s="3257"/>
      <c r="P94" s="51"/>
      <c r="Q94" s="1836"/>
      <c r="R94" s="1836"/>
      <c r="S94" s="1836"/>
      <c r="T94" s="1836"/>
      <c r="U94" s="1836"/>
      <c r="V94" s="1836"/>
      <c r="W94" s="1836"/>
      <c r="X94" s="1836"/>
      <c r="Y94" s="51"/>
      <c r="Z94" s="51"/>
      <c r="AA94" s="51"/>
      <c r="AB94" s="51"/>
      <c r="AC94" s="51"/>
      <c r="AD94" s="51"/>
      <c r="AE94" s="51"/>
      <c r="AF94" s="51"/>
      <c r="AG94" s="51"/>
      <c r="AH94" s="51"/>
      <c r="AI94" s="51"/>
      <c r="AJ94" s="51"/>
      <c r="AK94" s="51"/>
    </row>
    <row r="95" spans="1:37" s="1836" customFormat="1" ht="12" customHeight="1">
      <c r="A95" s="3243"/>
      <c r="B95" s="3258" t="s">
        <v>4898</v>
      </c>
      <c r="C95" s="3259"/>
      <c r="D95" s="3259"/>
      <c r="E95" s="3259"/>
      <c r="F95" s="3259"/>
      <c r="G95" s="3259"/>
      <c r="H95" s="3260"/>
      <c r="I95" s="3259"/>
      <c r="J95" s="3261"/>
      <c r="K95" s="3262"/>
      <c r="L95" s="3262"/>
      <c r="M95" s="3262"/>
      <c r="N95" s="3262"/>
      <c r="O95" s="3263"/>
    </row>
    <row r="96" spans="1:37">
      <c r="A96" s="3224"/>
      <c r="B96" s="3225"/>
      <c r="C96" s="3225"/>
      <c r="D96" s="3225"/>
      <c r="E96" s="3225"/>
      <c r="F96" s="3225"/>
      <c r="G96" s="3225"/>
      <c r="H96" s="3225"/>
      <c r="I96" s="3225"/>
      <c r="J96" s="3225"/>
      <c r="K96" s="3225"/>
      <c r="L96" s="3225"/>
      <c r="M96" s="3225"/>
      <c r="N96" s="3225"/>
      <c r="O96" s="3225"/>
    </row>
    <row r="97" spans="1:37" s="51" customFormat="1" ht="15.75">
      <c r="A97" s="3226">
        <f>ROW()</f>
        <v>97</v>
      </c>
      <c r="B97" s="3227"/>
      <c r="C97" s="3228"/>
      <c r="D97" s="3229"/>
      <c r="E97" s="3229"/>
      <c r="F97" s="3229"/>
      <c r="G97" s="3229"/>
      <c r="H97" s="3230"/>
      <c r="I97" s="3231"/>
      <c r="J97" s="3231"/>
      <c r="K97" s="3232" t="s">
        <v>4893</v>
      </c>
      <c r="L97" s="3233"/>
      <c r="M97" s="3234"/>
      <c r="N97" s="3234"/>
      <c r="O97" s="3235" t="str">
        <f>B98</f>
        <v>VITRES</v>
      </c>
    </row>
    <row r="98" spans="1:37" s="3242" customFormat="1" ht="42" customHeight="1">
      <c r="A98" s="38" t="s">
        <v>434</v>
      </c>
      <c r="B98" s="8033" t="s">
        <v>4924</v>
      </c>
      <c r="C98" s="8034"/>
      <c r="D98" s="8034"/>
      <c r="E98" s="8034"/>
      <c r="F98" s="8034"/>
      <c r="G98" s="8034"/>
      <c r="H98" s="8035"/>
      <c r="I98" s="3236"/>
      <c r="J98" s="3264"/>
      <c r="K98" s="3238"/>
      <c r="L98" s="8036"/>
      <c r="M98" s="8037"/>
      <c r="N98" s="8037"/>
      <c r="O98" s="8038" t="str">
        <f t="shared" ref="O98" si="3">MID(H98,1,5)</f>
        <v/>
      </c>
      <c r="P98" s="51"/>
      <c r="Q98" s="51"/>
      <c r="R98" s="51"/>
      <c r="S98" s="51"/>
      <c r="T98" s="51"/>
      <c r="U98" s="51"/>
      <c r="V98" s="51"/>
      <c r="W98" s="51"/>
      <c r="X98" s="51"/>
      <c r="Y98" s="51"/>
      <c r="Z98" s="51"/>
      <c r="AA98" s="51"/>
      <c r="AB98" s="51"/>
      <c r="AC98" s="51"/>
      <c r="AD98" s="51"/>
      <c r="AE98" s="51"/>
      <c r="AF98" s="51"/>
      <c r="AG98" s="51"/>
      <c r="AH98" s="51"/>
      <c r="AI98" s="51"/>
      <c r="AJ98" s="51"/>
      <c r="AK98" s="51"/>
    </row>
    <row r="99" spans="1:37" s="3242" customFormat="1" ht="12" customHeight="1">
      <c r="A99" s="3243"/>
      <c r="B99" s="3244" t="s">
        <v>4896</v>
      </c>
      <c r="C99" s="3245" t="s">
        <v>2080</v>
      </c>
      <c r="D99" s="3246" t="s">
        <v>360</v>
      </c>
      <c r="E99" s="3246" t="s">
        <v>4278</v>
      </c>
      <c r="F99" s="3246" t="s">
        <v>2078</v>
      </c>
      <c r="G99" s="3246" t="s">
        <v>434</v>
      </c>
      <c r="H99" s="3246" t="s">
        <v>264</v>
      </c>
      <c r="I99" s="3247" t="s">
        <v>320</v>
      </c>
      <c r="J99" s="3248" t="s">
        <v>1131</v>
      </c>
      <c r="K99" s="3249"/>
      <c r="L99" s="3250"/>
      <c r="M99" s="3250"/>
      <c r="N99" s="3250"/>
      <c r="O99" s="3251"/>
      <c r="P99" s="51"/>
      <c r="Q99" s="1836"/>
      <c r="R99" s="1836"/>
      <c r="S99" s="1836"/>
      <c r="T99" s="1836"/>
      <c r="U99" s="1836"/>
      <c r="V99" s="1836"/>
      <c r="W99" s="1836"/>
      <c r="X99" s="1836"/>
      <c r="Y99" s="51"/>
      <c r="Z99" s="51"/>
      <c r="AA99" s="51"/>
      <c r="AB99" s="51"/>
      <c r="AC99" s="51"/>
      <c r="AD99" s="51"/>
      <c r="AE99" s="51"/>
      <c r="AF99" s="51"/>
      <c r="AG99" s="51"/>
      <c r="AH99" s="51"/>
      <c r="AI99" s="51"/>
      <c r="AJ99" s="51"/>
      <c r="AK99" s="51"/>
    </row>
    <row r="100" spans="1:37" s="3242" customFormat="1" ht="12" customHeight="1">
      <c r="A100" s="3243"/>
      <c r="B100" s="3252" t="s">
        <v>4897</v>
      </c>
      <c r="C100" s="3253"/>
      <c r="D100" s="3253"/>
      <c r="E100" s="3253"/>
      <c r="F100" s="3253"/>
      <c r="G100" s="3253"/>
      <c r="H100" s="3254"/>
      <c r="I100" s="3253"/>
      <c r="J100" s="3255"/>
      <c r="K100" s="3256"/>
      <c r="L100" s="3256"/>
      <c r="M100" s="3256"/>
      <c r="N100" s="3256"/>
      <c r="O100" s="3257"/>
      <c r="P100" s="51"/>
      <c r="Q100" s="1836"/>
      <c r="R100" s="1836"/>
      <c r="S100" s="1836"/>
      <c r="T100" s="1836"/>
      <c r="U100" s="1836"/>
      <c r="V100" s="1836"/>
      <c r="W100" s="1836"/>
      <c r="X100" s="1836"/>
      <c r="Y100" s="51"/>
      <c r="Z100" s="51"/>
      <c r="AA100" s="51"/>
      <c r="AB100" s="51"/>
      <c r="AC100" s="51"/>
      <c r="AD100" s="51"/>
      <c r="AE100" s="51"/>
      <c r="AF100" s="51"/>
      <c r="AG100" s="51"/>
      <c r="AH100" s="51"/>
      <c r="AI100" s="51"/>
      <c r="AJ100" s="51"/>
      <c r="AK100" s="51"/>
    </row>
    <row r="101" spans="1:37" s="1836" customFormat="1" ht="12" customHeight="1">
      <c r="A101" s="3243"/>
      <c r="B101" s="3258" t="s">
        <v>4898</v>
      </c>
      <c r="C101" s="3259"/>
      <c r="D101" s="3259"/>
      <c r="E101" s="3259"/>
      <c r="F101" s="3259"/>
      <c r="G101" s="3259"/>
      <c r="H101" s="3260"/>
      <c r="I101" s="3259"/>
      <c r="J101" s="3261"/>
      <c r="K101" s="3262"/>
      <c r="L101" s="3262"/>
      <c r="M101" s="3262"/>
      <c r="N101" s="3262"/>
      <c r="O101" s="3263"/>
    </row>
    <row r="102" spans="1:37">
      <c r="A102" s="3224"/>
      <c r="B102" s="3225"/>
      <c r="C102" s="3225"/>
      <c r="D102" s="3225"/>
      <c r="E102" s="3225"/>
      <c r="F102" s="3225"/>
      <c r="G102" s="3225"/>
      <c r="H102" s="3225"/>
      <c r="I102" s="3225"/>
      <c r="J102" s="3225"/>
      <c r="K102" s="3225"/>
      <c r="L102" s="3225"/>
      <c r="M102" s="3225"/>
      <c r="N102" s="3225"/>
      <c r="O102" s="3225"/>
      <c r="P102" s="3268"/>
    </row>
  </sheetData>
  <mergeCells count="42">
    <mergeCell ref="B98:H98"/>
    <mergeCell ref="L98:O98"/>
    <mergeCell ref="B80:H80"/>
    <mergeCell ref="L80:O80"/>
    <mergeCell ref="B86:H86"/>
    <mergeCell ref="L86:O86"/>
    <mergeCell ref="B92:H92"/>
    <mergeCell ref="L92:O92"/>
    <mergeCell ref="B62:H62"/>
    <mergeCell ref="L62:O62"/>
    <mergeCell ref="B68:H68"/>
    <mergeCell ref="L68:O68"/>
    <mergeCell ref="B74:H74"/>
    <mergeCell ref="L74:O74"/>
    <mergeCell ref="B56:H56"/>
    <mergeCell ref="L56:O56"/>
    <mergeCell ref="B20:H20"/>
    <mergeCell ref="L20:O20"/>
    <mergeCell ref="B26:H26"/>
    <mergeCell ref="L26:O26"/>
    <mergeCell ref="B32:H32"/>
    <mergeCell ref="L32:O32"/>
    <mergeCell ref="B38:H38"/>
    <mergeCell ref="L38:O38"/>
    <mergeCell ref="B44:H44"/>
    <mergeCell ref="L44:O44"/>
    <mergeCell ref="B50:H50"/>
    <mergeCell ref="B14:H14"/>
    <mergeCell ref="L14:O14"/>
    <mergeCell ref="B2:C6"/>
    <mergeCell ref="D2:L4"/>
    <mergeCell ref="M2:O2"/>
    <mergeCell ref="M3:O3"/>
    <mergeCell ref="M4:O4"/>
    <mergeCell ref="D5:L6"/>
    <mergeCell ref="M5:O5"/>
    <mergeCell ref="M6:O6"/>
    <mergeCell ref="B8:B9"/>
    <mergeCell ref="J8:K9"/>
    <mergeCell ref="L8:O9"/>
    <mergeCell ref="B11:H11"/>
    <mergeCell ref="L11:O11"/>
  </mergeCells>
  <printOptions horizontalCentered="1"/>
  <pageMargins left="0.59055118110236227" right="0.19685039370078741" top="0.19685039370078741" bottom="0.19685039370078741" header="0.19685039370078741" footer="0.19685039370078741"/>
  <pageSetup paperSize="9" scale="67" orientation="portrait" r:id="rId1"/>
  <headerFooter alignWithMargins="0"/>
  <rowBreaks count="1" manualBreakCount="1">
    <brk id="66" max="15" man="1"/>
  </rowBreak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3ECC8D-A65A-40C9-AB69-C49D0CECFF40}">
  <sheetPr>
    <tabColor theme="7"/>
  </sheetPr>
  <dimension ref="A1:GC432"/>
  <sheetViews>
    <sheetView showZeros="0" zoomScale="75" zoomScaleNormal="75" workbookViewId="0">
      <selection activeCell="M6" sqref="M6"/>
    </sheetView>
  </sheetViews>
  <sheetFormatPr baseColWidth="10" defaultColWidth="10.28515625" defaultRowHeight="20.100000000000001" customHeight="1"/>
  <cols>
    <col min="1" max="1" width="5.85546875" style="2607" customWidth="1"/>
    <col min="2" max="2" width="8.85546875" style="2607" customWidth="1"/>
    <col min="3" max="3" width="7.140625" style="2607" customWidth="1"/>
    <col min="4" max="4" width="127.7109375" style="1629" customWidth="1"/>
    <col min="5" max="5" width="18.7109375" style="2607" customWidth="1"/>
    <col min="6" max="10" width="20.7109375" style="2607" customWidth="1"/>
    <col min="11" max="11" width="12" style="2607" customWidth="1"/>
    <col min="12" max="12" width="5.85546875" style="2607" customWidth="1"/>
    <col min="13" max="14" width="20.7109375" style="2607" customWidth="1"/>
    <col min="15" max="22" width="13.7109375" style="2607" customWidth="1"/>
    <col min="23" max="23" width="5.85546875" style="2607" customWidth="1"/>
    <col min="24" max="25" width="20.7109375" style="2607" customWidth="1"/>
    <col min="26" max="33" width="13.7109375" style="2607" customWidth="1"/>
    <col min="34" max="34" width="5.85546875" style="2607" customWidth="1"/>
    <col min="35" max="35" width="10.28515625" style="2607" customWidth="1"/>
    <col min="36" max="51" width="10.7109375" style="2607" customWidth="1"/>
    <col min="52" max="52" width="10.28515625" style="2607" customWidth="1"/>
    <col min="53" max="63" width="15.7109375" style="2607" customWidth="1"/>
    <col min="64" max="64" width="10.28515625" style="2607" customWidth="1"/>
    <col min="65" max="72" width="15.7109375" style="2607" customWidth="1"/>
    <col min="73" max="73" width="9.5703125" style="2607" customWidth="1"/>
    <col min="74" max="81" width="15.7109375" style="2607" customWidth="1"/>
    <col min="82" max="82" width="10.28515625" style="2607" customWidth="1"/>
    <col min="83" max="102" width="15.7109375" style="2607" customWidth="1"/>
    <col min="103" max="103" width="10.28515625" style="2607" customWidth="1"/>
    <col min="104" max="104" width="16.42578125" style="2607" customWidth="1"/>
    <col min="105" max="105" width="13.28515625" style="2607" customWidth="1"/>
    <col min="106" max="113" width="18.7109375" style="2607" customWidth="1"/>
    <col min="114" max="114" width="10.28515625" style="2607" customWidth="1"/>
    <col min="115" max="124" width="15.7109375" style="2607" customWidth="1"/>
    <col min="125" max="125" width="10.28515625" style="2607" customWidth="1"/>
    <col min="126" max="142" width="15.7109375" style="2607" customWidth="1"/>
    <col min="143" max="143" width="10.28515625" style="2607" customWidth="1"/>
    <col min="144" max="154" width="15.7109375" style="2607" customWidth="1"/>
    <col min="155" max="155" width="18" style="2607" customWidth="1"/>
    <col min="156" max="163" width="15.7109375" style="2607" customWidth="1"/>
    <col min="164" max="164" width="10.28515625" style="2607" customWidth="1"/>
    <col min="165" max="165" width="15.5703125" style="2607" customWidth="1"/>
    <col min="166" max="166" width="13.28515625" style="2607" customWidth="1"/>
    <col min="167" max="174" width="18.7109375" style="2607" customWidth="1"/>
    <col min="175" max="176" width="20.5703125" style="2607" customWidth="1"/>
    <col min="177" max="184" width="15.7109375" style="2607" customWidth="1"/>
    <col min="185" max="185" width="10.28515625" style="2607" customWidth="1"/>
    <col min="186" max="296" width="10.28515625" style="2607"/>
    <col min="297" max="297" width="5.85546875" style="2607" customWidth="1"/>
    <col min="298" max="298" width="8.85546875" style="2607" customWidth="1"/>
    <col min="299" max="299" width="7.140625" style="2607" customWidth="1"/>
    <col min="300" max="300" width="100.85546875" style="2607" customWidth="1"/>
    <col min="301" max="301" width="12" style="2607" customWidth="1"/>
    <col min="302" max="302" width="18.42578125" style="2607" customWidth="1"/>
    <col min="303" max="303" width="24.7109375" style="2607" customWidth="1"/>
    <col min="304" max="304" width="16.7109375" style="2607" customWidth="1"/>
    <col min="305" max="305" width="10.140625" style="2607" customWidth="1"/>
    <col min="306" max="306" width="24.7109375" style="2607" customWidth="1"/>
    <col min="307" max="307" width="16.7109375" style="2607" customWidth="1"/>
    <col min="308" max="308" width="10.140625" style="2607" customWidth="1"/>
    <col min="309" max="309" width="24.7109375" style="2607" customWidth="1"/>
    <col min="310" max="310" width="16.7109375" style="2607" customWidth="1"/>
    <col min="311" max="311" width="10.140625" style="2607" customWidth="1"/>
    <col min="312" max="312" width="24.7109375" style="2607" customWidth="1"/>
    <col min="313" max="313" width="16.7109375" style="2607" customWidth="1"/>
    <col min="314" max="314" width="10.140625" style="2607" customWidth="1"/>
    <col min="315" max="315" width="24.7109375" style="2607" customWidth="1"/>
    <col min="316" max="316" width="16.7109375" style="2607" customWidth="1"/>
    <col min="317" max="317" width="10.140625" style="2607" customWidth="1"/>
    <col min="318" max="318" width="24.7109375" style="2607" customWidth="1"/>
    <col min="319" max="319" width="16.7109375" style="2607" customWidth="1"/>
    <col min="320" max="320" width="10.140625" style="2607" customWidth="1"/>
    <col min="321" max="321" width="24.7109375" style="2607" customWidth="1"/>
    <col min="322" max="322" width="16.7109375" style="2607" customWidth="1"/>
    <col min="323" max="323" width="10.140625" style="2607" customWidth="1"/>
    <col min="324" max="324" width="24.7109375" style="2607" customWidth="1"/>
    <col min="325" max="325" width="16.7109375" style="2607" customWidth="1"/>
    <col min="326" max="326" width="10.140625" style="2607" customWidth="1"/>
    <col min="327" max="327" width="24.7109375" style="2607" customWidth="1"/>
    <col min="328" max="328" width="16.7109375" style="2607" customWidth="1"/>
    <col min="329" max="329" width="10.140625" style="2607" customWidth="1"/>
    <col min="330" max="330" width="24.7109375" style="2607" customWidth="1"/>
    <col min="331" max="331" width="16.7109375" style="2607" customWidth="1"/>
    <col min="332" max="332" width="10.140625" style="2607" customWidth="1"/>
    <col min="333" max="333" width="24.7109375" style="2607" customWidth="1"/>
    <col min="334" max="334" width="16.7109375" style="2607" customWidth="1"/>
    <col min="335" max="335" width="10.140625" style="2607" customWidth="1"/>
    <col min="336" max="336" width="24.7109375" style="2607" customWidth="1"/>
    <col min="337" max="337" width="16.7109375" style="2607" customWidth="1"/>
    <col min="338" max="338" width="10.140625" style="2607" customWidth="1"/>
    <col min="339" max="339" width="24.7109375" style="2607" customWidth="1"/>
    <col min="340" max="340" width="16.7109375" style="2607" customWidth="1"/>
    <col min="341" max="341" width="10.140625" style="2607" customWidth="1"/>
    <col min="342" max="342" width="24.7109375" style="2607" customWidth="1"/>
    <col min="343" max="343" width="16.7109375" style="2607" customWidth="1"/>
    <col min="344" max="344" width="12.5703125" style="2607" customWidth="1"/>
    <col min="345" max="345" width="9.85546875" style="2607" customWidth="1"/>
    <col min="346" max="346" width="10.28515625" style="2607" customWidth="1"/>
    <col min="347" max="361" width="15.28515625" style="2607" customWidth="1"/>
    <col min="362" max="362" width="7.28515625" style="2607" customWidth="1"/>
    <col min="363" max="363" width="6.28515625" style="2607" customWidth="1"/>
    <col min="364" max="364" width="6.85546875" style="2607" customWidth="1"/>
    <col min="365" max="365" width="10.28515625" style="2607" customWidth="1"/>
    <col min="366" max="552" width="10.28515625" style="2607"/>
    <col min="553" max="553" width="5.85546875" style="2607" customWidth="1"/>
    <col min="554" max="554" width="8.85546875" style="2607" customWidth="1"/>
    <col min="555" max="555" width="7.140625" style="2607" customWidth="1"/>
    <col min="556" max="556" width="100.85546875" style="2607" customWidth="1"/>
    <col min="557" max="557" width="12" style="2607" customWidth="1"/>
    <col min="558" max="558" width="18.42578125" style="2607" customWidth="1"/>
    <col min="559" max="559" width="24.7109375" style="2607" customWidth="1"/>
    <col min="560" max="560" width="16.7109375" style="2607" customWidth="1"/>
    <col min="561" max="561" width="10.140625" style="2607" customWidth="1"/>
    <col min="562" max="562" width="24.7109375" style="2607" customWidth="1"/>
    <col min="563" max="563" width="16.7109375" style="2607" customWidth="1"/>
    <col min="564" max="564" width="10.140625" style="2607" customWidth="1"/>
    <col min="565" max="565" width="24.7109375" style="2607" customWidth="1"/>
    <col min="566" max="566" width="16.7109375" style="2607" customWidth="1"/>
    <col min="567" max="567" width="10.140625" style="2607" customWidth="1"/>
    <col min="568" max="568" width="24.7109375" style="2607" customWidth="1"/>
    <col min="569" max="569" width="16.7109375" style="2607" customWidth="1"/>
    <col min="570" max="570" width="10.140625" style="2607" customWidth="1"/>
    <col min="571" max="571" width="24.7109375" style="2607" customWidth="1"/>
    <col min="572" max="572" width="16.7109375" style="2607" customWidth="1"/>
    <col min="573" max="573" width="10.140625" style="2607" customWidth="1"/>
    <col min="574" max="574" width="24.7109375" style="2607" customWidth="1"/>
    <col min="575" max="575" width="16.7109375" style="2607" customWidth="1"/>
    <col min="576" max="576" width="10.140625" style="2607" customWidth="1"/>
    <col min="577" max="577" width="24.7109375" style="2607" customWidth="1"/>
    <col min="578" max="578" width="16.7109375" style="2607" customWidth="1"/>
    <col min="579" max="579" width="10.140625" style="2607" customWidth="1"/>
    <col min="580" max="580" width="24.7109375" style="2607" customWidth="1"/>
    <col min="581" max="581" width="16.7109375" style="2607" customWidth="1"/>
    <col min="582" max="582" width="10.140625" style="2607" customWidth="1"/>
    <col min="583" max="583" width="24.7109375" style="2607" customWidth="1"/>
    <col min="584" max="584" width="16.7109375" style="2607" customWidth="1"/>
    <col min="585" max="585" width="10.140625" style="2607" customWidth="1"/>
    <col min="586" max="586" width="24.7109375" style="2607" customWidth="1"/>
    <col min="587" max="587" width="16.7109375" style="2607" customWidth="1"/>
    <col min="588" max="588" width="10.140625" style="2607" customWidth="1"/>
    <col min="589" max="589" width="24.7109375" style="2607" customWidth="1"/>
    <col min="590" max="590" width="16.7109375" style="2607" customWidth="1"/>
    <col min="591" max="591" width="10.140625" style="2607" customWidth="1"/>
    <col min="592" max="592" width="24.7109375" style="2607" customWidth="1"/>
    <col min="593" max="593" width="16.7109375" style="2607" customWidth="1"/>
    <col min="594" max="594" width="10.140625" style="2607" customWidth="1"/>
    <col min="595" max="595" width="24.7109375" style="2607" customWidth="1"/>
    <col min="596" max="596" width="16.7109375" style="2607" customWidth="1"/>
    <col min="597" max="597" width="10.140625" style="2607" customWidth="1"/>
    <col min="598" max="598" width="24.7109375" style="2607" customWidth="1"/>
    <col min="599" max="599" width="16.7109375" style="2607" customWidth="1"/>
    <col min="600" max="600" width="12.5703125" style="2607" customWidth="1"/>
    <col min="601" max="601" width="9.85546875" style="2607" customWidth="1"/>
    <col min="602" max="602" width="10.28515625" style="2607" customWidth="1"/>
    <col min="603" max="617" width="15.28515625" style="2607" customWidth="1"/>
    <col min="618" max="618" width="7.28515625" style="2607" customWidth="1"/>
    <col min="619" max="619" width="6.28515625" style="2607" customWidth="1"/>
    <col min="620" max="620" width="6.85546875" style="2607" customWidth="1"/>
    <col min="621" max="621" width="10.28515625" style="2607" customWidth="1"/>
    <col min="622" max="808" width="10.28515625" style="2607"/>
    <col min="809" max="809" width="5.85546875" style="2607" customWidth="1"/>
    <col min="810" max="810" width="8.85546875" style="2607" customWidth="1"/>
    <col min="811" max="811" width="7.140625" style="2607" customWidth="1"/>
    <col min="812" max="812" width="100.85546875" style="2607" customWidth="1"/>
    <col min="813" max="813" width="12" style="2607" customWidth="1"/>
    <col min="814" max="814" width="18.42578125" style="2607" customWidth="1"/>
    <col min="815" max="815" width="24.7109375" style="2607" customWidth="1"/>
    <col min="816" max="816" width="16.7109375" style="2607" customWidth="1"/>
    <col min="817" max="817" width="10.140625" style="2607" customWidth="1"/>
    <col min="818" max="818" width="24.7109375" style="2607" customWidth="1"/>
    <col min="819" max="819" width="16.7109375" style="2607" customWidth="1"/>
    <col min="820" max="820" width="10.140625" style="2607" customWidth="1"/>
    <col min="821" max="821" width="24.7109375" style="2607" customWidth="1"/>
    <col min="822" max="822" width="16.7109375" style="2607" customWidth="1"/>
    <col min="823" max="823" width="10.140625" style="2607" customWidth="1"/>
    <col min="824" max="824" width="24.7109375" style="2607" customWidth="1"/>
    <col min="825" max="825" width="16.7109375" style="2607" customWidth="1"/>
    <col min="826" max="826" width="10.140625" style="2607" customWidth="1"/>
    <col min="827" max="827" width="24.7109375" style="2607" customWidth="1"/>
    <col min="828" max="828" width="16.7109375" style="2607" customWidth="1"/>
    <col min="829" max="829" width="10.140625" style="2607" customWidth="1"/>
    <col min="830" max="830" width="24.7109375" style="2607" customWidth="1"/>
    <col min="831" max="831" width="16.7109375" style="2607" customWidth="1"/>
    <col min="832" max="832" width="10.140625" style="2607" customWidth="1"/>
    <col min="833" max="833" width="24.7109375" style="2607" customWidth="1"/>
    <col min="834" max="834" width="16.7109375" style="2607" customWidth="1"/>
    <col min="835" max="835" width="10.140625" style="2607" customWidth="1"/>
    <col min="836" max="836" width="24.7109375" style="2607" customWidth="1"/>
    <col min="837" max="837" width="16.7109375" style="2607" customWidth="1"/>
    <col min="838" max="838" width="10.140625" style="2607" customWidth="1"/>
    <col min="839" max="839" width="24.7109375" style="2607" customWidth="1"/>
    <col min="840" max="840" width="16.7109375" style="2607" customWidth="1"/>
    <col min="841" max="841" width="10.140625" style="2607" customWidth="1"/>
    <col min="842" max="842" width="24.7109375" style="2607" customWidth="1"/>
    <col min="843" max="843" width="16.7109375" style="2607" customWidth="1"/>
    <col min="844" max="844" width="10.140625" style="2607" customWidth="1"/>
    <col min="845" max="845" width="24.7109375" style="2607" customWidth="1"/>
    <col min="846" max="846" width="16.7109375" style="2607" customWidth="1"/>
    <col min="847" max="847" width="10.140625" style="2607" customWidth="1"/>
    <col min="848" max="848" width="24.7109375" style="2607" customWidth="1"/>
    <col min="849" max="849" width="16.7109375" style="2607" customWidth="1"/>
    <col min="850" max="850" width="10.140625" style="2607" customWidth="1"/>
    <col min="851" max="851" width="24.7109375" style="2607" customWidth="1"/>
    <col min="852" max="852" width="16.7109375" style="2607" customWidth="1"/>
    <col min="853" max="853" width="10.140625" style="2607" customWidth="1"/>
    <col min="854" max="854" width="24.7109375" style="2607" customWidth="1"/>
    <col min="855" max="855" width="16.7109375" style="2607" customWidth="1"/>
    <col min="856" max="856" width="12.5703125" style="2607" customWidth="1"/>
    <col min="857" max="857" width="9.85546875" style="2607" customWidth="1"/>
    <col min="858" max="858" width="10.28515625" style="2607" customWidth="1"/>
    <col min="859" max="873" width="15.28515625" style="2607" customWidth="1"/>
    <col min="874" max="874" width="7.28515625" style="2607" customWidth="1"/>
    <col min="875" max="875" width="6.28515625" style="2607" customWidth="1"/>
    <col min="876" max="876" width="6.85546875" style="2607" customWidth="1"/>
    <col min="877" max="877" width="10.28515625" style="2607" customWidth="1"/>
    <col min="878" max="1064" width="10.28515625" style="2607"/>
    <col min="1065" max="1065" width="5.85546875" style="2607" customWidth="1"/>
    <col min="1066" max="1066" width="8.85546875" style="2607" customWidth="1"/>
    <col min="1067" max="1067" width="7.140625" style="2607" customWidth="1"/>
    <col min="1068" max="1068" width="100.85546875" style="2607" customWidth="1"/>
    <col min="1069" max="1069" width="12" style="2607" customWidth="1"/>
    <col min="1070" max="1070" width="18.42578125" style="2607" customWidth="1"/>
    <col min="1071" max="1071" width="24.7109375" style="2607" customWidth="1"/>
    <col min="1072" max="1072" width="16.7109375" style="2607" customWidth="1"/>
    <col min="1073" max="1073" width="10.140625" style="2607" customWidth="1"/>
    <col min="1074" max="1074" width="24.7109375" style="2607" customWidth="1"/>
    <col min="1075" max="1075" width="16.7109375" style="2607" customWidth="1"/>
    <col min="1076" max="1076" width="10.140625" style="2607" customWidth="1"/>
    <col min="1077" max="1077" width="24.7109375" style="2607" customWidth="1"/>
    <col min="1078" max="1078" width="16.7109375" style="2607" customWidth="1"/>
    <col min="1079" max="1079" width="10.140625" style="2607" customWidth="1"/>
    <col min="1080" max="1080" width="24.7109375" style="2607" customWidth="1"/>
    <col min="1081" max="1081" width="16.7109375" style="2607" customWidth="1"/>
    <col min="1082" max="1082" width="10.140625" style="2607" customWidth="1"/>
    <col min="1083" max="1083" width="24.7109375" style="2607" customWidth="1"/>
    <col min="1084" max="1084" width="16.7109375" style="2607" customWidth="1"/>
    <col min="1085" max="1085" width="10.140625" style="2607" customWidth="1"/>
    <col min="1086" max="1086" width="24.7109375" style="2607" customWidth="1"/>
    <col min="1087" max="1087" width="16.7109375" style="2607" customWidth="1"/>
    <col min="1088" max="1088" width="10.140625" style="2607" customWidth="1"/>
    <col min="1089" max="1089" width="24.7109375" style="2607" customWidth="1"/>
    <col min="1090" max="1090" width="16.7109375" style="2607" customWidth="1"/>
    <col min="1091" max="1091" width="10.140625" style="2607" customWidth="1"/>
    <col min="1092" max="1092" width="24.7109375" style="2607" customWidth="1"/>
    <col min="1093" max="1093" width="16.7109375" style="2607" customWidth="1"/>
    <col min="1094" max="1094" width="10.140625" style="2607" customWidth="1"/>
    <col min="1095" max="1095" width="24.7109375" style="2607" customWidth="1"/>
    <col min="1096" max="1096" width="16.7109375" style="2607" customWidth="1"/>
    <col min="1097" max="1097" width="10.140625" style="2607" customWidth="1"/>
    <col min="1098" max="1098" width="24.7109375" style="2607" customWidth="1"/>
    <col min="1099" max="1099" width="16.7109375" style="2607" customWidth="1"/>
    <col min="1100" max="1100" width="10.140625" style="2607" customWidth="1"/>
    <col min="1101" max="1101" width="24.7109375" style="2607" customWidth="1"/>
    <col min="1102" max="1102" width="16.7109375" style="2607" customWidth="1"/>
    <col min="1103" max="1103" width="10.140625" style="2607" customWidth="1"/>
    <col min="1104" max="1104" width="24.7109375" style="2607" customWidth="1"/>
    <col min="1105" max="1105" width="16.7109375" style="2607" customWidth="1"/>
    <col min="1106" max="1106" width="10.140625" style="2607" customWidth="1"/>
    <col min="1107" max="1107" width="24.7109375" style="2607" customWidth="1"/>
    <col min="1108" max="1108" width="16.7109375" style="2607" customWidth="1"/>
    <col min="1109" max="1109" width="10.140625" style="2607" customWidth="1"/>
    <col min="1110" max="1110" width="24.7109375" style="2607" customWidth="1"/>
    <col min="1111" max="1111" width="16.7109375" style="2607" customWidth="1"/>
    <col min="1112" max="1112" width="12.5703125" style="2607" customWidth="1"/>
    <col min="1113" max="1113" width="9.85546875" style="2607" customWidth="1"/>
    <col min="1114" max="1114" width="10.28515625" style="2607" customWidth="1"/>
    <col min="1115" max="1129" width="15.28515625" style="2607" customWidth="1"/>
    <col min="1130" max="1130" width="7.28515625" style="2607" customWidth="1"/>
    <col min="1131" max="1131" width="6.28515625" style="2607" customWidth="1"/>
    <col min="1132" max="1132" width="6.85546875" style="2607" customWidth="1"/>
    <col min="1133" max="1133" width="10.28515625" style="2607" customWidth="1"/>
    <col min="1134" max="1320" width="10.28515625" style="2607"/>
    <col min="1321" max="1321" width="5.85546875" style="2607" customWidth="1"/>
    <col min="1322" max="1322" width="8.85546875" style="2607" customWidth="1"/>
    <col min="1323" max="1323" width="7.140625" style="2607" customWidth="1"/>
    <col min="1324" max="1324" width="100.85546875" style="2607" customWidth="1"/>
    <col min="1325" max="1325" width="12" style="2607" customWidth="1"/>
    <col min="1326" max="1326" width="18.42578125" style="2607" customWidth="1"/>
    <col min="1327" max="1327" width="24.7109375" style="2607" customWidth="1"/>
    <col min="1328" max="1328" width="16.7109375" style="2607" customWidth="1"/>
    <col min="1329" max="1329" width="10.140625" style="2607" customWidth="1"/>
    <col min="1330" max="1330" width="24.7109375" style="2607" customWidth="1"/>
    <col min="1331" max="1331" width="16.7109375" style="2607" customWidth="1"/>
    <col min="1332" max="1332" width="10.140625" style="2607" customWidth="1"/>
    <col min="1333" max="1333" width="24.7109375" style="2607" customWidth="1"/>
    <col min="1334" max="1334" width="16.7109375" style="2607" customWidth="1"/>
    <col min="1335" max="1335" width="10.140625" style="2607" customWidth="1"/>
    <col min="1336" max="1336" width="24.7109375" style="2607" customWidth="1"/>
    <col min="1337" max="1337" width="16.7109375" style="2607" customWidth="1"/>
    <col min="1338" max="1338" width="10.140625" style="2607" customWidth="1"/>
    <col min="1339" max="1339" width="24.7109375" style="2607" customWidth="1"/>
    <col min="1340" max="1340" width="16.7109375" style="2607" customWidth="1"/>
    <col min="1341" max="1341" width="10.140625" style="2607" customWidth="1"/>
    <col min="1342" max="1342" width="24.7109375" style="2607" customWidth="1"/>
    <col min="1343" max="1343" width="16.7109375" style="2607" customWidth="1"/>
    <col min="1344" max="1344" width="10.140625" style="2607" customWidth="1"/>
    <col min="1345" max="1345" width="24.7109375" style="2607" customWidth="1"/>
    <col min="1346" max="1346" width="16.7109375" style="2607" customWidth="1"/>
    <col min="1347" max="1347" width="10.140625" style="2607" customWidth="1"/>
    <col min="1348" max="1348" width="24.7109375" style="2607" customWidth="1"/>
    <col min="1349" max="1349" width="16.7109375" style="2607" customWidth="1"/>
    <col min="1350" max="1350" width="10.140625" style="2607" customWidth="1"/>
    <col min="1351" max="1351" width="24.7109375" style="2607" customWidth="1"/>
    <col min="1352" max="1352" width="16.7109375" style="2607" customWidth="1"/>
    <col min="1353" max="1353" width="10.140625" style="2607" customWidth="1"/>
    <col min="1354" max="1354" width="24.7109375" style="2607" customWidth="1"/>
    <col min="1355" max="1355" width="16.7109375" style="2607" customWidth="1"/>
    <col min="1356" max="1356" width="10.140625" style="2607" customWidth="1"/>
    <col min="1357" max="1357" width="24.7109375" style="2607" customWidth="1"/>
    <col min="1358" max="1358" width="16.7109375" style="2607" customWidth="1"/>
    <col min="1359" max="1359" width="10.140625" style="2607" customWidth="1"/>
    <col min="1360" max="1360" width="24.7109375" style="2607" customWidth="1"/>
    <col min="1361" max="1361" width="16.7109375" style="2607" customWidth="1"/>
    <col min="1362" max="1362" width="10.140625" style="2607" customWidth="1"/>
    <col min="1363" max="1363" width="24.7109375" style="2607" customWidth="1"/>
    <col min="1364" max="1364" width="16.7109375" style="2607" customWidth="1"/>
    <col min="1365" max="1365" width="10.140625" style="2607" customWidth="1"/>
    <col min="1366" max="1366" width="24.7109375" style="2607" customWidth="1"/>
    <col min="1367" max="1367" width="16.7109375" style="2607" customWidth="1"/>
    <col min="1368" max="1368" width="12.5703125" style="2607" customWidth="1"/>
    <col min="1369" max="1369" width="9.85546875" style="2607" customWidth="1"/>
    <col min="1370" max="1370" width="10.28515625" style="2607" customWidth="1"/>
    <col min="1371" max="1385" width="15.28515625" style="2607" customWidth="1"/>
    <col min="1386" max="1386" width="7.28515625" style="2607" customWidth="1"/>
    <col min="1387" max="1387" width="6.28515625" style="2607" customWidth="1"/>
    <col min="1388" max="1388" width="6.85546875" style="2607" customWidth="1"/>
    <col min="1389" max="1389" width="10.28515625" style="2607" customWidth="1"/>
    <col min="1390" max="1576" width="10.28515625" style="2607"/>
    <col min="1577" max="1577" width="5.85546875" style="2607" customWidth="1"/>
    <col min="1578" max="1578" width="8.85546875" style="2607" customWidth="1"/>
    <col min="1579" max="1579" width="7.140625" style="2607" customWidth="1"/>
    <col min="1580" max="1580" width="100.85546875" style="2607" customWidth="1"/>
    <col min="1581" max="1581" width="12" style="2607" customWidth="1"/>
    <col min="1582" max="1582" width="18.42578125" style="2607" customWidth="1"/>
    <col min="1583" max="1583" width="24.7109375" style="2607" customWidth="1"/>
    <col min="1584" max="1584" width="16.7109375" style="2607" customWidth="1"/>
    <col min="1585" max="1585" width="10.140625" style="2607" customWidth="1"/>
    <col min="1586" max="1586" width="24.7109375" style="2607" customWidth="1"/>
    <col min="1587" max="1587" width="16.7109375" style="2607" customWidth="1"/>
    <col min="1588" max="1588" width="10.140625" style="2607" customWidth="1"/>
    <col min="1589" max="1589" width="24.7109375" style="2607" customWidth="1"/>
    <col min="1590" max="1590" width="16.7109375" style="2607" customWidth="1"/>
    <col min="1591" max="1591" width="10.140625" style="2607" customWidth="1"/>
    <col min="1592" max="1592" width="24.7109375" style="2607" customWidth="1"/>
    <col min="1593" max="1593" width="16.7109375" style="2607" customWidth="1"/>
    <col min="1594" max="1594" width="10.140625" style="2607" customWidth="1"/>
    <col min="1595" max="1595" width="24.7109375" style="2607" customWidth="1"/>
    <col min="1596" max="1596" width="16.7109375" style="2607" customWidth="1"/>
    <col min="1597" max="1597" width="10.140625" style="2607" customWidth="1"/>
    <col min="1598" max="1598" width="24.7109375" style="2607" customWidth="1"/>
    <col min="1599" max="1599" width="16.7109375" style="2607" customWidth="1"/>
    <col min="1600" max="1600" width="10.140625" style="2607" customWidth="1"/>
    <col min="1601" max="1601" width="24.7109375" style="2607" customWidth="1"/>
    <col min="1602" max="1602" width="16.7109375" style="2607" customWidth="1"/>
    <col min="1603" max="1603" width="10.140625" style="2607" customWidth="1"/>
    <col min="1604" max="1604" width="24.7109375" style="2607" customWidth="1"/>
    <col min="1605" max="1605" width="16.7109375" style="2607" customWidth="1"/>
    <col min="1606" max="1606" width="10.140625" style="2607" customWidth="1"/>
    <col min="1607" max="1607" width="24.7109375" style="2607" customWidth="1"/>
    <col min="1608" max="1608" width="16.7109375" style="2607" customWidth="1"/>
    <col min="1609" max="1609" width="10.140625" style="2607" customWidth="1"/>
    <col min="1610" max="1610" width="24.7109375" style="2607" customWidth="1"/>
    <col min="1611" max="1611" width="16.7109375" style="2607" customWidth="1"/>
    <col min="1612" max="1612" width="10.140625" style="2607" customWidth="1"/>
    <col min="1613" max="1613" width="24.7109375" style="2607" customWidth="1"/>
    <col min="1614" max="1614" width="16.7109375" style="2607" customWidth="1"/>
    <col min="1615" max="1615" width="10.140625" style="2607" customWidth="1"/>
    <col min="1616" max="1616" width="24.7109375" style="2607" customWidth="1"/>
    <col min="1617" max="1617" width="16.7109375" style="2607" customWidth="1"/>
    <col min="1618" max="1618" width="10.140625" style="2607" customWidth="1"/>
    <col min="1619" max="1619" width="24.7109375" style="2607" customWidth="1"/>
    <col min="1620" max="1620" width="16.7109375" style="2607" customWidth="1"/>
    <col min="1621" max="1621" width="10.140625" style="2607" customWidth="1"/>
    <col min="1622" max="1622" width="24.7109375" style="2607" customWidth="1"/>
    <col min="1623" max="1623" width="16.7109375" style="2607" customWidth="1"/>
    <col min="1624" max="1624" width="12.5703125" style="2607" customWidth="1"/>
    <col min="1625" max="1625" width="9.85546875" style="2607" customWidth="1"/>
    <col min="1626" max="1626" width="10.28515625" style="2607" customWidth="1"/>
    <col min="1627" max="1641" width="15.28515625" style="2607" customWidth="1"/>
    <col min="1642" max="1642" width="7.28515625" style="2607" customWidth="1"/>
    <col min="1643" max="1643" width="6.28515625" style="2607" customWidth="1"/>
    <col min="1644" max="1644" width="6.85546875" style="2607" customWidth="1"/>
    <col min="1645" max="1645" width="10.28515625" style="2607" customWidth="1"/>
    <col min="1646" max="1832" width="10.28515625" style="2607"/>
    <col min="1833" max="1833" width="5.85546875" style="2607" customWidth="1"/>
    <col min="1834" max="1834" width="8.85546875" style="2607" customWidth="1"/>
    <col min="1835" max="1835" width="7.140625" style="2607" customWidth="1"/>
    <col min="1836" max="1836" width="100.85546875" style="2607" customWidth="1"/>
    <col min="1837" max="1837" width="12" style="2607" customWidth="1"/>
    <col min="1838" max="1838" width="18.42578125" style="2607" customWidth="1"/>
    <col min="1839" max="1839" width="24.7109375" style="2607" customWidth="1"/>
    <col min="1840" max="1840" width="16.7109375" style="2607" customWidth="1"/>
    <col min="1841" max="1841" width="10.140625" style="2607" customWidth="1"/>
    <col min="1842" max="1842" width="24.7109375" style="2607" customWidth="1"/>
    <col min="1843" max="1843" width="16.7109375" style="2607" customWidth="1"/>
    <col min="1844" max="1844" width="10.140625" style="2607" customWidth="1"/>
    <col min="1845" max="1845" width="24.7109375" style="2607" customWidth="1"/>
    <col min="1846" max="1846" width="16.7109375" style="2607" customWidth="1"/>
    <col min="1847" max="1847" width="10.140625" style="2607" customWidth="1"/>
    <col min="1848" max="1848" width="24.7109375" style="2607" customWidth="1"/>
    <col min="1849" max="1849" width="16.7109375" style="2607" customWidth="1"/>
    <col min="1850" max="1850" width="10.140625" style="2607" customWidth="1"/>
    <col min="1851" max="1851" width="24.7109375" style="2607" customWidth="1"/>
    <col min="1852" max="1852" width="16.7109375" style="2607" customWidth="1"/>
    <col min="1853" max="1853" width="10.140625" style="2607" customWidth="1"/>
    <col min="1854" max="1854" width="24.7109375" style="2607" customWidth="1"/>
    <col min="1855" max="1855" width="16.7109375" style="2607" customWidth="1"/>
    <col min="1856" max="1856" width="10.140625" style="2607" customWidth="1"/>
    <col min="1857" max="1857" width="24.7109375" style="2607" customWidth="1"/>
    <col min="1858" max="1858" width="16.7109375" style="2607" customWidth="1"/>
    <col min="1859" max="1859" width="10.140625" style="2607" customWidth="1"/>
    <col min="1860" max="1860" width="24.7109375" style="2607" customWidth="1"/>
    <col min="1861" max="1861" width="16.7109375" style="2607" customWidth="1"/>
    <col min="1862" max="1862" width="10.140625" style="2607" customWidth="1"/>
    <col min="1863" max="1863" width="24.7109375" style="2607" customWidth="1"/>
    <col min="1864" max="1864" width="16.7109375" style="2607" customWidth="1"/>
    <col min="1865" max="1865" width="10.140625" style="2607" customWidth="1"/>
    <col min="1866" max="1866" width="24.7109375" style="2607" customWidth="1"/>
    <col min="1867" max="1867" width="16.7109375" style="2607" customWidth="1"/>
    <col min="1868" max="1868" width="10.140625" style="2607" customWidth="1"/>
    <col min="1869" max="1869" width="24.7109375" style="2607" customWidth="1"/>
    <col min="1870" max="1870" width="16.7109375" style="2607" customWidth="1"/>
    <col min="1871" max="1871" width="10.140625" style="2607" customWidth="1"/>
    <col min="1872" max="1872" width="24.7109375" style="2607" customWidth="1"/>
    <col min="1873" max="1873" width="16.7109375" style="2607" customWidth="1"/>
    <col min="1874" max="1874" width="10.140625" style="2607" customWidth="1"/>
    <col min="1875" max="1875" width="24.7109375" style="2607" customWidth="1"/>
    <col min="1876" max="1876" width="16.7109375" style="2607" customWidth="1"/>
    <col min="1877" max="1877" width="10.140625" style="2607" customWidth="1"/>
    <col min="1878" max="1878" width="24.7109375" style="2607" customWidth="1"/>
    <col min="1879" max="1879" width="16.7109375" style="2607" customWidth="1"/>
    <col min="1880" max="1880" width="12.5703125" style="2607" customWidth="1"/>
    <col min="1881" max="1881" width="9.85546875" style="2607" customWidth="1"/>
    <col min="1882" max="1882" width="10.28515625" style="2607" customWidth="1"/>
    <col min="1883" max="1897" width="15.28515625" style="2607" customWidth="1"/>
    <col min="1898" max="1898" width="7.28515625" style="2607" customWidth="1"/>
    <col min="1899" max="1899" width="6.28515625" style="2607" customWidth="1"/>
    <col min="1900" max="1900" width="6.85546875" style="2607" customWidth="1"/>
    <col min="1901" max="1901" width="10.28515625" style="2607" customWidth="1"/>
    <col min="1902" max="2088" width="10.28515625" style="2607"/>
    <col min="2089" max="2089" width="5.85546875" style="2607" customWidth="1"/>
    <col min="2090" max="2090" width="8.85546875" style="2607" customWidth="1"/>
    <col min="2091" max="2091" width="7.140625" style="2607" customWidth="1"/>
    <col min="2092" max="2092" width="100.85546875" style="2607" customWidth="1"/>
    <col min="2093" max="2093" width="12" style="2607" customWidth="1"/>
    <col min="2094" max="2094" width="18.42578125" style="2607" customWidth="1"/>
    <col min="2095" max="2095" width="24.7109375" style="2607" customWidth="1"/>
    <col min="2096" max="2096" width="16.7109375" style="2607" customWidth="1"/>
    <col min="2097" max="2097" width="10.140625" style="2607" customWidth="1"/>
    <col min="2098" max="2098" width="24.7109375" style="2607" customWidth="1"/>
    <col min="2099" max="2099" width="16.7109375" style="2607" customWidth="1"/>
    <col min="2100" max="2100" width="10.140625" style="2607" customWidth="1"/>
    <col min="2101" max="2101" width="24.7109375" style="2607" customWidth="1"/>
    <col min="2102" max="2102" width="16.7109375" style="2607" customWidth="1"/>
    <col min="2103" max="2103" width="10.140625" style="2607" customWidth="1"/>
    <col min="2104" max="2104" width="24.7109375" style="2607" customWidth="1"/>
    <col min="2105" max="2105" width="16.7109375" style="2607" customWidth="1"/>
    <col min="2106" max="2106" width="10.140625" style="2607" customWidth="1"/>
    <col min="2107" max="2107" width="24.7109375" style="2607" customWidth="1"/>
    <col min="2108" max="2108" width="16.7109375" style="2607" customWidth="1"/>
    <col min="2109" max="2109" width="10.140625" style="2607" customWidth="1"/>
    <col min="2110" max="2110" width="24.7109375" style="2607" customWidth="1"/>
    <col min="2111" max="2111" width="16.7109375" style="2607" customWidth="1"/>
    <col min="2112" max="2112" width="10.140625" style="2607" customWidth="1"/>
    <col min="2113" max="2113" width="24.7109375" style="2607" customWidth="1"/>
    <col min="2114" max="2114" width="16.7109375" style="2607" customWidth="1"/>
    <col min="2115" max="2115" width="10.140625" style="2607" customWidth="1"/>
    <col min="2116" max="2116" width="24.7109375" style="2607" customWidth="1"/>
    <col min="2117" max="2117" width="16.7109375" style="2607" customWidth="1"/>
    <col min="2118" max="2118" width="10.140625" style="2607" customWidth="1"/>
    <col min="2119" max="2119" width="24.7109375" style="2607" customWidth="1"/>
    <col min="2120" max="2120" width="16.7109375" style="2607" customWidth="1"/>
    <col min="2121" max="2121" width="10.140625" style="2607" customWidth="1"/>
    <col min="2122" max="2122" width="24.7109375" style="2607" customWidth="1"/>
    <col min="2123" max="2123" width="16.7109375" style="2607" customWidth="1"/>
    <col min="2124" max="2124" width="10.140625" style="2607" customWidth="1"/>
    <col min="2125" max="2125" width="24.7109375" style="2607" customWidth="1"/>
    <col min="2126" max="2126" width="16.7109375" style="2607" customWidth="1"/>
    <col min="2127" max="2127" width="10.140625" style="2607" customWidth="1"/>
    <col min="2128" max="2128" width="24.7109375" style="2607" customWidth="1"/>
    <col min="2129" max="2129" width="16.7109375" style="2607" customWidth="1"/>
    <col min="2130" max="2130" width="10.140625" style="2607" customWidth="1"/>
    <col min="2131" max="2131" width="24.7109375" style="2607" customWidth="1"/>
    <col min="2132" max="2132" width="16.7109375" style="2607" customWidth="1"/>
    <col min="2133" max="2133" width="10.140625" style="2607" customWidth="1"/>
    <col min="2134" max="2134" width="24.7109375" style="2607" customWidth="1"/>
    <col min="2135" max="2135" width="16.7109375" style="2607" customWidth="1"/>
    <col min="2136" max="2136" width="12.5703125" style="2607" customWidth="1"/>
    <col min="2137" max="2137" width="9.85546875" style="2607" customWidth="1"/>
    <col min="2138" max="2138" width="10.28515625" style="2607" customWidth="1"/>
    <col min="2139" max="2153" width="15.28515625" style="2607" customWidth="1"/>
    <col min="2154" max="2154" width="7.28515625" style="2607" customWidth="1"/>
    <col min="2155" max="2155" width="6.28515625" style="2607" customWidth="1"/>
    <col min="2156" max="2156" width="6.85546875" style="2607" customWidth="1"/>
    <col min="2157" max="2157" width="10.28515625" style="2607" customWidth="1"/>
    <col min="2158" max="2344" width="10.28515625" style="2607"/>
    <col min="2345" max="2345" width="5.85546875" style="2607" customWidth="1"/>
    <col min="2346" max="2346" width="8.85546875" style="2607" customWidth="1"/>
    <col min="2347" max="2347" width="7.140625" style="2607" customWidth="1"/>
    <col min="2348" max="2348" width="100.85546875" style="2607" customWidth="1"/>
    <col min="2349" max="2349" width="12" style="2607" customWidth="1"/>
    <col min="2350" max="2350" width="18.42578125" style="2607" customWidth="1"/>
    <col min="2351" max="2351" width="24.7109375" style="2607" customWidth="1"/>
    <col min="2352" max="2352" width="16.7109375" style="2607" customWidth="1"/>
    <col min="2353" max="2353" width="10.140625" style="2607" customWidth="1"/>
    <col min="2354" max="2354" width="24.7109375" style="2607" customWidth="1"/>
    <col min="2355" max="2355" width="16.7109375" style="2607" customWidth="1"/>
    <col min="2356" max="2356" width="10.140625" style="2607" customWidth="1"/>
    <col min="2357" max="2357" width="24.7109375" style="2607" customWidth="1"/>
    <col min="2358" max="2358" width="16.7109375" style="2607" customWidth="1"/>
    <col min="2359" max="2359" width="10.140625" style="2607" customWidth="1"/>
    <col min="2360" max="2360" width="24.7109375" style="2607" customWidth="1"/>
    <col min="2361" max="2361" width="16.7109375" style="2607" customWidth="1"/>
    <col min="2362" max="2362" width="10.140625" style="2607" customWidth="1"/>
    <col min="2363" max="2363" width="24.7109375" style="2607" customWidth="1"/>
    <col min="2364" max="2364" width="16.7109375" style="2607" customWidth="1"/>
    <col min="2365" max="2365" width="10.140625" style="2607" customWidth="1"/>
    <col min="2366" max="2366" width="24.7109375" style="2607" customWidth="1"/>
    <col min="2367" max="2367" width="16.7109375" style="2607" customWidth="1"/>
    <col min="2368" max="2368" width="10.140625" style="2607" customWidth="1"/>
    <col min="2369" max="2369" width="24.7109375" style="2607" customWidth="1"/>
    <col min="2370" max="2370" width="16.7109375" style="2607" customWidth="1"/>
    <col min="2371" max="2371" width="10.140625" style="2607" customWidth="1"/>
    <col min="2372" max="2372" width="24.7109375" style="2607" customWidth="1"/>
    <col min="2373" max="2373" width="16.7109375" style="2607" customWidth="1"/>
    <col min="2374" max="2374" width="10.140625" style="2607" customWidth="1"/>
    <col min="2375" max="2375" width="24.7109375" style="2607" customWidth="1"/>
    <col min="2376" max="2376" width="16.7109375" style="2607" customWidth="1"/>
    <col min="2377" max="2377" width="10.140625" style="2607" customWidth="1"/>
    <col min="2378" max="2378" width="24.7109375" style="2607" customWidth="1"/>
    <col min="2379" max="2379" width="16.7109375" style="2607" customWidth="1"/>
    <col min="2380" max="2380" width="10.140625" style="2607" customWidth="1"/>
    <col min="2381" max="2381" width="24.7109375" style="2607" customWidth="1"/>
    <col min="2382" max="2382" width="16.7109375" style="2607" customWidth="1"/>
    <col min="2383" max="2383" width="10.140625" style="2607" customWidth="1"/>
    <col min="2384" max="2384" width="24.7109375" style="2607" customWidth="1"/>
    <col min="2385" max="2385" width="16.7109375" style="2607" customWidth="1"/>
    <col min="2386" max="2386" width="10.140625" style="2607" customWidth="1"/>
    <col min="2387" max="2387" width="24.7109375" style="2607" customWidth="1"/>
    <col min="2388" max="2388" width="16.7109375" style="2607" customWidth="1"/>
    <col min="2389" max="2389" width="10.140625" style="2607" customWidth="1"/>
    <col min="2390" max="2390" width="24.7109375" style="2607" customWidth="1"/>
    <col min="2391" max="2391" width="16.7109375" style="2607" customWidth="1"/>
    <col min="2392" max="2392" width="12.5703125" style="2607" customWidth="1"/>
    <col min="2393" max="2393" width="9.85546875" style="2607" customWidth="1"/>
    <col min="2394" max="2394" width="10.28515625" style="2607" customWidth="1"/>
    <col min="2395" max="2409" width="15.28515625" style="2607" customWidth="1"/>
    <col min="2410" max="2410" width="7.28515625" style="2607" customWidth="1"/>
    <col min="2411" max="2411" width="6.28515625" style="2607" customWidth="1"/>
    <col min="2412" max="2412" width="6.85546875" style="2607" customWidth="1"/>
    <col min="2413" max="2413" width="10.28515625" style="2607" customWidth="1"/>
    <col min="2414" max="2600" width="10.28515625" style="2607"/>
    <col min="2601" max="2601" width="5.85546875" style="2607" customWidth="1"/>
    <col min="2602" max="2602" width="8.85546875" style="2607" customWidth="1"/>
    <col min="2603" max="2603" width="7.140625" style="2607" customWidth="1"/>
    <col min="2604" max="2604" width="100.85546875" style="2607" customWidth="1"/>
    <col min="2605" max="2605" width="12" style="2607" customWidth="1"/>
    <col min="2606" max="2606" width="18.42578125" style="2607" customWidth="1"/>
    <col min="2607" max="2607" width="24.7109375" style="2607" customWidth="1"/>
    <col min="2608" max="2608" width="16.7109375" style="2607" customWidth="1"/>
    <col min="2609" max="2609" width="10.140625" style="2607" customWidth="1"/>
    <col min="2610" max="2610" width="24.7109375" style="2607" customWidth="1"/>
    <col min="2611" max="2611" width="16.7109375" style="2607" customWidth="1"/>
    <col min="2612" max="2612" width="10.140625" style="2607" customWidth="1"/>
    <col min="2613" max="2613" width="24.7109375" style="2607" customWidth="1"/>
    <col min="2614" max="2614" width="16.7109375" style="2607" customWidth="1"/>
    <col min="2615" max="2615" width="10.140625" style="2607" customWidth="1"/>
    <col min="2616" max="2616" width="24.7109375" style="2607" customWidth="1"/>
    <col min="2617" max="2617" width="16.7109375" style="2607" customWidth="1"/>
    <col min="2618" max="2618" width="10.140625" style="2607" customWidth="1"/>
    <col min="2619" max="2619" width="24.7109375" style="2607" customWidth="1"/>
    <col min="2620" max="2620" width="16.7109375" style="2607" customWidth="1"/>
    <col min="2621" max="2621" width="10.140625" style="2607" customWidth="1"/>
    <col min="2622" max="2622" width="24.7109375" style="2607" customWidth="1"/>
    <col min="2623" max="2623" width="16.7109375" style="2607" customWidth="1"/>
    <col min="2624" max="2624" width="10.140625" style="2607" customWidth="1"/>
    <col min="2625" max="2625" width="24.7109375" style="2607" customWidth="1"/>
    <col min="2626" max="2626" width="16.7109375" style="2607" customWidth="1"/>
    <col min="2627" max="2627" width="10.140625" style="2607" customWidth="1"/>
    <col min="2628" max="2628" width="24.7109375" style="2607" customWidth="1"/>
    <col min="2629" max="2629" width="16.7109375" style="2607" customWidth="1"/>
    <col min="2630" max="2630" width="10.140625" style="2607" customWidth="1"/>
    <col min="2631" max="2631" width="24.7109375" style="2607" customWidth="1"/>
    <col min="2632" max="2632" width="16.7109375" style="2607" customWidth="1"/>
    <col min="2633" max="2633" width="10.140625" style="2607" customWidth="1"/>
    <col min="2634" max="2634" width="24.7109375" style="2607" customWidth="1"/>
    <col min="2635" max="2635" width="16.7109375" style="2607" customWidth="1"/>
    <col min="2636" max="2636" width="10.140625" style="2607" customWidth="1"/>
    <col min="2637" max="2637" width="24.7109375" style="2607" customWidth="1"/>
    <col min="2638" max="2638" width="16.7109375" style="2607" customWidth="1"/>
    <col min="2639" max="2639" width="10.140625" style="2607" customWidth="1"/>
    <col min="2640" max="2640" width="24.7109375" style="2607" customWidth="1"/>
    <col min="2641" max="2641" width="16.7109375" style="2607" customWidth="1"/>
    <col min="2642" max="2642" width="10.140625" style="2607" customWidth="1"/>
    <col min="2643" max="2643" width="24.7109375" style="2607" customWidth="1"/>
    <col min="2644" max="2644" width="16.7109375" style="2607" customWidth="1"/>
    <col min="2645" max="2645" width="10.140625" style="2607" customWidth="1"/>
    <col min="2646" max="2646" width="24.7109375" style="2607" customWidth="1"/>
    <col min="2647" max="2647" width="16.7109375" style="2607" customWidth="1"/>
    <col min="2648" max="2648" width="12.5703125" style="2607" customWidth="1"/>
    <col min="2649" max="2649" width="9.85546875" style="2607" customWidth="1"/>
    <col min="2650" max="2650" width="10.28515625" style="2607" customWidth="1"/>
    <col min="2651" max="2665" width="15.28515625" style="2607" customWidth="1"/>
    <col min="2666" max="2666" width="7.28515625" style="2607" customWidth="1"/>
    <col min="2667" max="2667" width="6.28515625" style="2607" customWidth="1"/>
    <col min="2668" max="2668" width="6.85546875" style="2607" customWidth="1"/>
    <col min="2669" max="2669" width="10.28515625" style="2607" customWidth="1"/>
    <col min="2670" max="2856" width="10.28515625" style="2607"/>
    <col min="2857" max="2857" width="5.85546875" style="2607" customWidth="1"/>
    <col min="2858" max="2858" width="8.85546875" style="2607" customWidth="1"/>
    <col min="2859" max="2859" width="7.140625" style="2607" customWidth="1"/>
    <col min="2860" max="2860" width="100.85546875" style="2607" customWidth="1"/>
    <col min="2861" max="2861" width="12" style="2607" customWidth="1"/>
    <col min="2862" max="2862" width="18.42578125" style="2607" customWidth="1"/>
    <col min="2863" max="2863" width="24.7109375" style="2607" customWidth="1"/>
    <col min="2864" max="2864" width="16.7109375" style="2607" customWidth="1"/>
    <col min="2865" max="2865" width="10.140625" style="2607" customWidth="1"/>
    <col min="2866" max="2866" width="24.7109375" style="2607" customWidth="1"/>
    <col min="2867" max="2867" width="16.7109375" style="2607" customWidth="1"/>
    <col min="2868" max="2868" width="10.140625" style="2607" customWidth="1"/>
    <col min="2869" max="2869" width="24.7109375" style="2607" customWidth="1"/>
    <col min="2870" max="2870" width="16.7109375" style="2607" customWidth="1"/>
    <col min="2871" max="2871" width="10.140625" style="2607" customWidth="1"/>
    <col min="2872" max="2872" width="24.7109375" style="2607" customWidth="1"/>
    <col min="2873" max="2873" width="16.7109375" style="2607" customWidth="1"/>
    <col min="2874" max="2874" width="10.140625" style="2607" customWidth="1"/>
    <col min="2875" max="2875" width="24.7109375" style="2607" customWidth="1"/>
    <col min="2876" max="2876" width="16.7109375" style="2607" customWidth="1"/>
    <col min="2877" max="2877" width="10.140625" style="2607" customWidth="1"/>
    <col min="2878" max="2878" width="24.7109375" style="2607" customWidth="1"/>
    <col min="2879" max="2879" width="16.7109375" style="2607" customWidth="1"/>
    <col min="2880" max="2880" width="10.140625" style="2607" customWidth="1"/>
    <col min="2881" max="2881" width="24.7109375" style="2607" customWidth="1"/>
    <col min="2882" max="2882" width="16.7109375" style="2607" customWidth="1"/>
    <col min="2883" max="2883" width="10.140625" style="2607" customWidth="1"/>
    <col min="2884" max="2884" width="24.7109375" style="2607" customWidth="1"/>
    <col min="2885" max="2885" width="16.7109375" style="2607" customWidth="1"/>
    <col min="2886" max="2886" width="10.140625" style="2607" customWidth="1"/>
    <col min="2887" max="2887" width="24.7109375" style="2607" customWidth="1"/>
    <col min="2888" max="2888" width="16.7109375" style="2607" customWidth="1"/>
    <col min="2889" max="2889" width="10.140625" style="2607" customWidth="1"/>
    <col min="2890" max="2890" width="24.7109375" style="2607" customWidth="1"/>
    <col min="2891" max="2891" width="16.7109375" style="2607" customWidth="1"/>
    <col min="2892" max="2892" width="10.140625" style="2607" customWidth="1"/>
    <col min="2893" max="2893" width="24.7109375" style="2607" customWidth="1"/>
    <col min="2894" max="2894" width="16.7109375" style="2607" customWidth="1"/>
    <col min="2895" max="2895" width="10.140625" style="2607" customWidth="1"/>
    <col min="2896" max="2896" width="24.7109375" style="2607" customWidth="1"/>
    <col min="2897" max="2897" width="16.7109375" style="2607" customWidth="1"/>
    <col min="2898" max="2898" width="10.140625" style="2607" customWidth="1"/>
    <col min="2899" max="2899" width="24.7109375" style="2607" customWidth="1"/>
    <col min="2900" max="2900" width="16.7109375" style="2607" customWidth="1"/>
    <col min="2901" max="2901" width="10.140625" style="2607" customWidth="1"/>
    <col min="2902" max="2902" width="24.7109375" style="2607" customWidth="1"/>
    <col min="2903" max="2903" width="16.7109375" style="2607" customWidth="1"/>
    <col min="2904" max="2904" width="12.5703125" style="2607" customWidth="1"/>
    <col min="2905" max="2905" width="9.85546875" style="2607" customWidth="1"/>
    <col min="2906" max="2906" width="10.28515625" style="2607" customWidth="1"/>
    <col min="2907" max="2921" width="15.28515625" style="2607" customWidth="1"/>
    <col min="2922" max="2922" width="7.28515625" style="2607" customWidth="1"/>
    <col min="2923" max="2923" width="6.28515625" style="2607" customWidth="1"/>
    <col min="2924" max="2924" width="6.85546875" style="2607" customWidth="1"/>
    <col min="2925" max="2925" width="10.28515625" style="2607" customWidth="1"/>
    <col min="2926" max="3112" width="10.28515625" style="2607"/>
    <col min="3113" max="3113" width="5.85546875" style="2607" customWidth="1"/>
    <col min="3114" max="3114" width="8.85546875" style="2607" customWidth="1"/>
    <col min="3115" max="3115" width="7.140625" style="2607" customWidth="1"/>
    <col min="3116" max="3116" width="100.85546875" style="2607" customWidth="1"/>
    <col min="3117" max="3117" width="12" style="2607" customWidth="1"/>
    <col min="3118" max="3118" width="18.42578125" style="2607" customWidth="1"/>
    <col min="3119" max="3119" width="24.7109375" style="2607" customWidth="1"/>
    <col min="3120" max="3120" width="16.7109375" style="2607" customWidth="1"/>
    <col min="3121" max="3121" width="10.140625" style="2607" customWidth="1"/>
    <col min="3122" max="3122" width="24.7109375" style="2607" customWidth="1"/>
    <col min="3123" max="3123" width="16.7109375" style="2607" customWidth="1"/>
    <col min="3124" max="3124" width="10.140625" style="2607" customWidth="1"/>
    <col min="3125" max="3125" width="24.7109375" style="2607" customWidth="1"/>
    <col min="3126" max="3126" width="16.7109375" style="2607" customWidth="1"/>
    <col min="3127" max="3127" width="10.140625" style="2607" customWidth="1"/>
    <col min="3128" max="3128" width="24.7109375" style="2607" customWidth="1"/>
    <col min="3129" max="3129" width="16.7109375" style="2607" customWidth="1"/>
    <col min="3130" max="3130" width="10.140625" style="2607" customWidth="1"/>
    <col min="3131" max="3131" width="24.7109375" style="2607" customWidth="1"/>
    <col min="3132" max="3132" width="16.7109375" style="2607" customWidth="1"/>
    <col min="3133" max="3133" width="10.140625" style="2607" customWidth="1"/>
    <col min="3134" max="3134" width="24.7109375" style="2607" customWidth="1"/>
    <col min="3135" max="3135" width="16.7109375" style="2607" customWidth="1"/>
    <col min="3136" max="3136" width="10.140625" style="2607" customWidth="1"/>
    <col min="3137" max="3137" width="24.7109375" style="2607" customWidth="1"/>
    <col min="3138" max="3138" width="16.7109375" style="2607" customWidth="1"/>
    <col min="3139" max="3139" width="10.140625" style="2607" customWidth="1"/>
    <col min="3140" max="3140" width="24.7109375" style="2607" customWidth="1"/>
    <col min="3141" max="3141" width="16.7109375" style="2607" customWidth="1"/>
    <col min="3142" max="3142" width="10.140625" style="2607" customWidth="1"/>
    <col min="3143" max="3143" width="24.7109375" style="2607" customWidth="1"/>
    <col min="3144" max="3144" width="16.7109375" style="2607" customWidth="1"/>
    <col min="3145" max="3145" width="10.140625" style="2607" customWidth="1"/>
    <col min="3146" max="3146" width="24.7109375" style="2607" customWidth="1"/>
    <col min="3147" max="3147" width="16.7109375" style="2607" customWidth="1"/>
    <col min="3148" max="3148" width="10.140625" style="2607" customWidth="1"/>
    <col min="3149" max="3149" width="24.7109375" style="2607" customWidth="1"/>
    <col min="3150" max="3150" width="16.7109375" style="2607" customWidth="1"/>
    <col min="3151" max="3151" width="10.140625" style="2607" customWidth="1"/>
    <col min="3152" max="3152" width="24.7109375" style="2607" customWidth="1"/>
    <col min="3153" max="3153" width="16.7109375" style="2607" customWidth="1"/>
    <col min="3154" max="3154" width="10.140625" style="2607" customWidth="1"/>
    <col min="3155" max="3155" width="24.7109375" style="2607" customWidth="1"/>
    <col min="3156" max="3156" width="16.7109375" style="2607" customWidth="1"/>
    <col min="3157" max="3157" width="10.140625" style="2607" customWidth="1"/>
    <col min="3158" max="3158" width="24.7109375" style="2607" customWidth="1"/>
    <col min="3159" max="3159" width="16.7109375" style="2607" customWidth="1"/>
    <col min="3160" max="3160" width="12.5703125" style="2607" customWidth="1"/>
    <col min="3161" max="3161" width="9.85546875" style="2607" customWidth="1"/>
    <col min="3162" max="3162" width="10.28515625" style="2607" customWidth="1"/>
    <col min="3163" max="3177" width="15.28515625" style="2607" customWidth="1"/>
    <col min="3178" max="3178" width="7.28515625" style="2607" customWidth="1"/>
    <col min="3179" max="3179" width="6.28515625" style="2607" customWidth="1"/>
    <col min="3180" max="3180" width="6.85546875" style="2607" customWidth="1"/>
    <col min="3181" max="3181" width="10.28515625" style="2607" customWidth="1"/>
    <col min="3182" max="3368" width="10.28515625" style="2607"/>
    <col min="3369" max="3369" width="5.85546875" style="2607" customWidth="1"/>
    <col min="3370" max="3370" width="8.85546875" style="2607" customWidth="1"/>
    <col min="3371" max="3371" width="7.140625" style="2607" customWidth="1"/>
    <col min="3372" max="3372" width="100.85546875" style="2607" customWidth="1"/>
    <col min="3373" max="3373" width="12" style="2607" customWidth="1"/>
    <col min="3374" max="3374" width="18.42578125" style="2607" customWidth="1"/>
    <col min="3375" max="3375" width="24.7109375" style="2607" customWidth="1"/>
    <col min="3376" max="3376" width="16.7109375" style="2607" customWidth="1"/>
    <col min="3377" max="3377" width="10.140625" style="2607" customWidth="1"/>
    <col min="3378" max="3378" width="24.7109375" style="2607" customWidth="1"/>
    <col min="3379" max="3379" width="16.7109375" style="2607" customWidth="1"/>
    <col min="3380" max="3380" width="10.140625" style="2607" customWidth="1"/>
    <col min="3381" max="3381" width="24.7109375" style="2607" customWidth="1"/>
    <col min="3382" max="3382" width="16.7109375" style="2607" customWidth="1"/>
    <col min="3383" max="3383" width="10.140625" style="2607" customWidth="1"/>
    <col min="3384" max="3384" width="24.7109375" style="2607" customWidth="1"/>
    <col min="3385" max="3385" width="16.7109375" style="2607" customWidth="1"/>
    <col min="3386" max="3386" width="10.140625" style="2607" customWidth="1"/>
    <col min="3387" max="3387" width="24.7109375" style="2607" customWidth="1"/>
    <col min="3388" max="3388" width="16.7109375" style="2607" customWidth="1"/>
    <col min="3389" max="3389" width="10.140625" style="2607" customWidth="1"/>
    <col min="3390" max="3390" width="24.7109375" style="2607" customWidth="1"/>
    <col min="3391" max="3391" width="16.7109375" style="2607" customWidth="1"/>
    <col min="3392" max="3392" width="10.140625" style="2607" customWidth="1"/>
    <col min="3393" max="3393" width="24.7109375" style="2607" customWidth="1"/>
    <col min="3394" max="3394" width="16.7109375" style="2607" customWidth="1"/>
    <col min="3395" max="3395" width="10.140625" style="2607" customWidth="1"/>
    <col min="3396" max="3396" width="24.7109375" style="2607" customWidth="1"/>
    <col min="3397" max="3397" width="16.7109375" style="2607" customWidth="1"/>
    <col min="3398" max="3398" width="10.140625" style="2607" customWidth="1"/>
    <col min="3399" max="3399" width="24.7109375" style="2607" customWidth="1"/>
    <col min="3400" max="3400" width="16.7109375" style="2607" customWidth="1"/>
    <col min="3401" max="3401" width="10.140625" style="2607" customWidth="1"/>
    <col min="3402" max="3402" width="24.7109375" style="2607" customWidth="1"/>
    <col min="3403" max="3403" width="16.7109375" style="2607" customWidth="1"/>
    <col min="3404" max="3404" width="10.140625" style="2607" customWidth="1"/>
    <col min="3405" max="3405" width="24.7109375" style="2607" customWidth="1"/>
    <col min="3406" max="3406" width="16.7109375" style="2607" customWidth="1"/>
    <col min="3407" max="3407" width="10.140625" style="2607" customWidth="1"/>
    <col min="3408" max="3408" width="24.7109375" style="2607" customWidth="1"/>
    <col min="3409" max="3409" width="16.7109375" style="2607" customWidth="1"/>
    <col min="3410" max="3410" width="10.140625" style="2607" customWidth="1"/>
    <col min="3411" max="3411" width="24.7109375" style="2607" customWidth="1"/>
    <col min="3412" max="3412" width="16.7109375" style="2607" customWidth="1"/>
    <col min="3413" max="3413" width="10.140625" style="2607" customWidth="1"/>
    <col min="3414" max="3414" width="24.7109375" style="2607" customWidth="1"/>
    <col min="3415" max="3415" width="16.7109375" style="2607" customWidth="1"/>
    <col min="3416" max="3416" width="12.5703125" style="2607" customWidth="1"/>
    <col min="3417" max="3417" width="9.85546875" style="2607" customWidth="1"/>
    <col min="3418" max="3418" width="10.28515625" style="2607" customWidth="1"/>
    <col min="3419" max="3433" width="15.28515625" style="2607" customWidth="1"/>
    <col min="3434" max="3434" width="7.28515625" style="2607" customWidth="1"/>
    <col min="3435" max="3435" width="6.28515625" style="2607" customWidth="1"/>
    <col min="3436" max="3436" width="6.85546875" style="2607" customWidth="1"/>
    <col min="3437" max="3437" width="10.28515625" style="2607" customWidth="1"/>
    <col min="3438" max="3624" width="10.28515625" style="2607"/>
    <col min="3625" max="3625" width="5.85546875" style="2607" customWidth="1"/>
    <col min="3626" max="3626" width="8.85546875" style="2607" customWidth="1"/>
    <col min="3627" max="3627" width="7.140625" style="2607" customWidth="1"/>
    <col min="3628" max="3628" width="100.85546875" style="2607" customWidth="1"/>
    <col min="3629" max="3629" width="12" style="2607" customWidth="1"/>
    <col min="3630" max="3630" width="18.42578125" style="2607" customWidth="1"/>
    <col min="3631" max="3631" width="24.7109375" style="2607" customWidth="1"/>
    <col min="3632" max="3632" width="16.7109375" style="2607" customWidth="1"/>
    <col min="3633" max="3633" width="10.140625" style="2607" customWidth="1"/>
    <col min="3634" max="3634" width="24.7109375" style="2607" customWidth="1"/>
    <col min="3635" max="3635" width="16.7109375" style="2607" customWidth="1"/>
    <col min="3636" max="3636" width="10.140625" style="2607" customWidth="1"/>
    <col min="3637" max="3637" width="24.7109375" style="2607" customWidth="1"/>
    <col min="3638" max="3638" width="16.7109375" style="2607" customWidth="1"/>
    <col min="3639" max="3639" width="10.140625" style="2607" customWidth="1"/>
    <col min="3640" max="3640" width="24.7109375" style="2607" customWidth="1"/>
    <col min="3641" max="3641" width="16.7109375" style="2607" customWidth="1"/>
    <col min="3642" max="3642" width="10.140625" style="2607" customWidth="1"/>
    <col min="3643" max="3643" width="24.7109375" style="2607" customWidth="1"/>
    <col min="3644" max="3644" width="16.7109375" style="2607" customWidth="1"/>
    <col min="3645" max="3645" width="10.140625" style="2607" customWidth="1"/>
    <col min="3646" max="3646" width="24.7109375" style="2607" customWidth="1"/>
    <col min="3647" max="3647" width="16.7109375" style="2607" customWidth="1"/>
    <col min="3648" max="3648" width="10.140625" style="2607" customWidth="1"/>
    <col min="3649" max="3649" width="24.7109375" style="2607" customWidth="1"/>
    <col min="3650" max="3650" width="16.7109375" style="2607" customWidth="1"/>
    <col min="3651" max="3651" width="10.140625" style="2607" customWidth="1"/>
    <col min="3652" max="3652" width="24.7109375" style="2607" customWidth="1"/>
    <col min="3653" max="3653" width="16.7109375" style="2607" customWidth="1"/>
    <col min="3654" max="3654" width="10.140625" style="2607" customWidth="1"/>
    <col min="3655" max="3655" width="24.7109375" style="2607" customWidth="1"/>
    <col min="3656" max="3656" width="16.7109375" style="2607" customWidth="1"/>
    <col min="3657" max="3657" width="10.140625" style="2607" customWidth="1"/>
    <col min="3658" max="3658" width="24.7109375" style="2607" customWidth="1"/>
    <col min="3659" max="3659" width="16.7109375" style="2607" customWidth="1"/>
    <col min="3660" max="3660" width="10.140625" style="2607" customWidth="1"/>
    <col min="3661" max="3661" width="24.7109375" style="2607" customWidth="1"/>
    <col min="3662" max="3662" width="16.7109375" style="2607" customWidth="1"/>
    <col min="3663" max="3663" width="10.140625" style="2607" customWidth="1"/>
    <col min="3664" max="3664" width="24.7109375" style="2607" customWidth="1"/>
    <col min="3665" max="3665" width="16.7109375" style="2607" customWidth="1"/>
    <col min="3666" max="3666" width="10.140625" style="2607" customWidth="1"/>
    <col min="3667" max="3667" width="24.7109375" style="2607" customWidth="1"/>
    <col min="3668" max="3668" width="16.7109375" style="2607" customWidth="1"/>
    <col min="3669" max="3669" width="10.140625" style="2607" customWidth="1"/>
    <col min="3670" max="3670" width="24.7109375" style="2607" customWidth="1"/>
    <col min="3671" max="3671" width="16.7109375" style="2607" customWidth="1"/>
    <col min="3672" max="3672" width="12.5703125" style="2607" customWidth="1"/>
    <col min="3673" max="3673" width="9.85546875" style="2607" customWidth="1"/>
    <col min="3674" max="3674" width="10.28515625" style="2607" customWidth="1"/>
    <col min="3675" max="3689" width="15.28515625" style="2607" customWidth="1"/>
    <col min="3690" max="3690" width="7.28515625" style="2607" customWidth="1"/>
    <col min="3691" max="3691" width="6.28515625" style="2607" customWidth="1"/>
    <col min="3692" max="3692" width="6.85546875" style="2607" customWidth="1"/>
    <col min="3693" max="3693" width="10.28515625" style="2607" customWidth="1"/>
    <col min="3694" max="3880" width="10.28515625" style="2607"/>
    <col min="3881" max="3881" width="5.85546875" style="2607" customWidth="1"/>
    <col min="3882" max="3882" width="8.85546875" style="2607" customWidth="1"/>
    <col min="3883" max="3883" width="7.140625" style="2607" customWidth="1"/>
    <col min="3884" max="3884" width="100.85546875" style="2607" customWidth="1"/>
    <col min="3885" max="3885" width="12" style="2607" customWidth="1"/>
    <col min="3886" max="3886" width="18.42578125" style="2607" customWidth="1"/>
    <col min="3887" max="3887" width="24.7109375" style="2607" customWidth="1"/>
    <col min="3888" max="3888" width="16.7109375" style="2607" customWidth="1"/>
    <col min="3889" max="3889" width="10.140625" style="2607" customWidth="1"/>
    <col min="3890" max="3890" width="24.7109375" style="2607" customWidth="1"/>
    <col min="3891" max="3891" width="16.7109375" style="2607" customWidth="1"/>
    <col min="3892" max="3892" width="10.140625" style="2607" customWidth="1"/>
    <col min="3893" max="3893" width="24.7109375" style="2607" customWidth="1"/>
    <col min="3894" max="3894" width="16.7109375" style="2607" customWidth="1"/>
    <col min="3895" max="3895" width="10.140625" style="2607" customWidth="1"/>
    <col min="3896" max="3896" width="24.7109375" style="2607" customWidth="1"/>
    <col min="3897" max="3897" width="16.7109375" style="2607" customWidth="1"/>
    <col min="3898" max="3898" width="10.140625" style="2607" customWidth="1"/>
    <col min="3899" max="3899" width="24.7109375" style="2607" customWidth="1"/>
    <col min="3900" max="3900" width="16.7109375" style="2607" customWidth="1"/>
    <col min="3901" max="3901" width="10.140625" style="2607" customWidth="1"/>
    <col min="3902" max="3902" width="24.7109375" style="2607" customWidth="1"/>
    <col min="3903" max="3903" width="16.7109375" style="2607" customWidth="1"/>
    <col min="3904" max="3904" width="10.140625" style="2607" customWidth="1"/>
    <col min="3905" max="3905" width="24.7109375" style="2607" customWidth="1"/>
    <col min="3906" max="3906" width="16.7109375" style="2607" customWidth="1"/>
    <col min="3907" max="3907" width="10.140625" style="2607" customWidth="1"/>
    <col min="3908" max="3908" width="24.7109375" style="2607" customWidth="1"/>
    <col min="3909" max="3909" width="16.7109375" style="2607" customWidth="1"/>
    <col min="3910" max="3910" width="10.140625" style="2607" customWidth="1"/>
    <col min="3911" max="3911" width="24.7109375" style="2607" customWidth="1"/>
    <col min="3912" max="3912" width="16.7109375" style="2607" customWidth="1"/>
    <col min="3913" max="3913" width="10.140625" style="2607" customWidth="1"/>
    <col min="3914" max="3914" width="24.7109375" style="2607" customWidth="1"/>
    <col min="3915" max="3915" width="16.7109375" style="2607" customWidth="1"/>
    <col min="3916" max="3916" width="10.140625" style="2607" customWidth="1"/>
    <col min="3917" max="3917" width="24.7109375" style="2607" customWidth="1"/>
    <col min="3918" max="3918" width="16.7109375" style="2607" customWidth="1"/>
    <col min="3919" max="3919" width="10.140625" style="2607" customWidth="1"/>
    <col min="3920" max="3920" width="24.7109375" style="2607" customWidth="1"/>
    <col min="3921" max="3921" width="16.7109375" style="2607" customWidth="1"/>
    <col min="3922" max="3922" width="10.140625" style="2607" customWidth="1"/>
    <col min="3923" max="3923" width="24.7109375" style="2607" customWidth="1"/>
    <col min="3924" max="3924" width="16.7109375" style="2607" customWidth="1"/>
    <col min="3925" max="3925" width="10.140625" style="2607" customWidth="1"/>
    <col min="3926" max="3926" width="24.7109375" style="2607" customWidth="1"/>
    <col min="3927" max="3927" width="16.7109375" style="2607" customWidth="1"/>
    <col min="3928" max="3928" width="12.5703125" style="2607" customWidth="1"/>
    <col min="3929" max="3929" width="9.85546875" style="2607" customWidth="1"/>
    <col min="3930" max="3930" width="10.28515625" style="2607" customWidth="1"/>
    <col min="3931" max="3945" width="15.28515625" style="2607" customWidth="1"/>
    <col min="3946" max="3946" width="7.28515625" style="2607" customWidth="1"/>
    <col min="3947" max="3947" width="6.28515625" style="2607" customWidth="1"/>
    <col min="3948" max="3948" width="6.85546875" style="2607" customWidth="1"/>
    <col min="3949" max="3949" width="10.28515625" style="2607" customWidth="1"/>
    <col min="3950" max="4136" width="10.28515625" style="2607"/>
    <col min="4137" max="4137" width="5.85546875" style="2607" customWidth="1"/>
    <col min="4138" max="4138" width="8.85546875" style="2607" customWidth="1"/>
    <col min="4139" max="4139" width="7.140625" style="2607" customWidth="1"/>
    <col min="4140" max="4140" width="100.85546875" style="2607" customWidth="1"/>
    <col min="4141" max="4141" width="12" style="2607" customWidth="1"/>
    <col min="4142" max="4142" width="18.42578125" style="2607" customWidth="1"/>
    <col min="4143" max="4143" width="24.7109375" style="2607" customWidth="1"/>
    <col min="4144" max="4144" width="16.7109375" style="2607" customWidth="1"/>
    <col min="4145" max="4145" width="10.140625" style="2607" customWidth="1"/>
    <col min="4146" max="4146" width="24.7109375" style="2607" customWidth="1"/>
    <col min="4147" max="4147" width="16.7109375" style="2607" customWidth="1"/>
    <col min="4148" max="4148" width="10.140625" style="2607" customWidth="1"/>
    <col min="4149" max="4149" width="24.7109375" style="2607" customWidth="1"/>
    <col min="4150" max="4150" width="16.7109375" style="2607" customWidth="1"/>
    <col min="4151" max="4151" width="10.140625" style="2607" customWidth="1"/>
    <col min="4152" max="4152" width="24.7109375" style="2607" customWidth="1"/>
    <col min="4153" max="4153" width="16.7109375" style="2607" customWidth="1"/>
    <col min="4154" max="4154" width="10.140625" style="2607" customWidth="1"/>
    <col min="4155" max="4155" width="24.7109375" style="2607" customWidth="1"/>
    <col min="4156" max="4156" width="16.7109375" style="2607" customWidth="1"/>
    <col min="4157" max="4157" width="10.140625" style="2607" customWidth="1"/>
    <col min="4158" max="4158" width="24.7109375" style="2607" customWidth="1"/>
    <col min="4159" max="4159" width="16.7109375" style="2607" customWidth="1"/>
    <col min="4160" max="4160" width="10.140625" style="2607" customWidth="1"/>
    <col min="4161" max="4161" width="24.7109375" style="2607" customWidth="1"/>
    <col min="4162" max="4162" width="16.7109375" style="2607" customWidth="1"/>
    <col min="4163" max="4163" width="10.140625" style="2607" customWidth="1"/>
    <col min="4164" max="4164" width="24.7109375" style="2607" customWidth="1"/>
    <col min="4165" max="4165" width="16.7109375" style="2607" customWidth="1"/>
    <col min="4166" max="4166" width="10.140625" style="2607" customWidth="1"/>
    <col min="4167" max="4167" width="24.7109375" style="2607" customWidth="1"/>
    <col min="4168" max="4168" width="16.7109375" style="2607" customWidth="1"/>
    <col min="4169" max="4169" width="10.140625" style="2607" customWidth="1"/>
    <col min="4170" max="4170" width="24.7109375" style="2607" customWidth="1"/>
    <col min="4171" max="4171" width="16.7109375" style="2607" customWidth="1"/>
    <col min="4172" max="4172" width="10.140625" style="2607" customWidth="1"/>
    <col min="4173" max="4173" width="24.7109375" style="2607" customWidth="1"/>
    <col min="4174" max="4174" width="16.7109375" style="2607" customWidth="1"/>
    <col min="4175" max="4175" width="10.140625" style="2607" customWidth="1"/>
    <col min="4176" max="4176" width="24.7109375" style="2607" customWidth="1"/>
    <col min="4177" max="4177" width="16.7109375" style="2607" customWidth="1"/>
    <col min="4178" max="4178" width="10.140625" style="2607" customWidth="1"/>
    <col min="4179" max="4179" width="24.7109375" style="2607" customWidth="1"/>
    <col min="4180" max="4180" width="16.7109375" style="2607" customWidth="1"/>
    <col min="4181" max="4181" width="10.140625" style="2607" customWidth="1"/>
    <col min="4182" max="4182" width="24.7109375" style="2607" customWidth="1"/>
    <col min="4183" max="4183" width="16.7109375" style="2607" customWidth="1"/>
    <col min="4184" max="4184" width="12.5703125" style="2607" customWidth="1"/>
    <col min="4185" max="4185" width="9.85546875" style="2607" customWidth="1"/>
    <col min="4186" max="4186" width="10.28515625" style="2607" customWidth="1"/>
    <col min="4187" max="4201" width="15.28515625" style="2607" customWidth="1"/>
    <col min="4202" max="4202" width="7.28515625" style="2607" customWidth="1"/>
    <col min="4203" max="4203" width="6.28515625" style="2607" customWidth="1"/>
    <col min="4204" max="4204" width="6.85546875" style="2607" customWidth="1"/>
    <col min="4205" max="4205" width="10.28515625" style="2607" customWidth="1"/>
    <col min="4206" max="4392" width="10.28515625" style="2607"/>
    <col min="4393" max="4393" width="5.85546875" style="2607" customWidth="1"/>
    <col min="4394" max="4394" width="8.85546875" style="2607" customWidth="1"/>
    <col min="4395" max="4395" width="7.140625" style="2607" customWidth="1"/>
    <col min="4396" max="4396" width="100.85546875" style="2607" customWidth="1"/>
    <col min="4397" max="4397" width="12" style="2607" customWidth="1"/>
    <col min="4398" max="4398" width="18.42578125" style="2607" customWidth="1"/>
    <col min="4399" max="4399" width="24.7109375" style="2607" customWidth="1"/>
    <col min="4400" max="4400" width="16.7109375" style="2607" customWidth="1"/>
    <col min="4401" max="4401" width="10.140625" style="2607" customWidth="1"/>
    <col min="4402" max="4402" width="24.7109375" style="2607" customWidth="1"/>
    <col min="4403" max="4403" width="16.7109375" style="2607" customWidth="1"/>
    <col min="4404" max="4404" width="10.140625" style="2607" customWidth="1"/>
    <col min="4405" max="4405" width="24.7109375" style="2607" customWidth="1"/>
    <col min="4406" max="4406" width="16.7109375" style="2607" customWidth="1"/>
    <col min="4407" max="4407" width="10.140625" style="2607" customWidth="1"/>
    <col min="4408" max="4408" width="24.7109375" style="2607" customWidth="1"/>
    <col min="4409" max="4409" width="16.7109375" style="2607" customWidth="1"/>
    <col min="4410" max="4410" width="10.140625" style="2607" customWidth="1"/>
    <col min="4411" max="4411" width="24.7109375" style="2607" customWidth="1"/>
    <col min="4412" max="4412" width="16.7109375" style="2607" customWidth="1"/>
    <col min="4413" max="4413" width="10.140625" style="2607" customWidth="1"/>
    <col min="4414" max="4414" width="24.7109375" style="2607" customWidth="1"/>
    <col min="4415" max="4415" width="16.7109375" style="2607" customWidth="1"/>
    <col min="4416" max="4416" width="10.140625" style="2607" customWidth="1"/>
    <col min="4417" max="4417" width="24.7109375" style="2607" customWidth="1"/>
    <col min="4418" max="4418" width="16.7109375" style="2607" customWidth="1"/>
    <col min="4419" max="4419" width="10.140625" style="2607" customWidth="1"/>
    <col min="4420" max="4420" width="24.7109375" style="2607" customWidth="1"/>
    <col min="4421" max="4421" width="16.7109375" style="2607" customWidth="1"/>
    <col min="4422" max="4422" width="10.140625" style="2607" customWidth="1"/>
    <col min="4423" max="4423" width="24.7109375" style="2607" customWidth="1"/>
    <col min="4424" max="4424" width="16.7109375" style="2607" customWidth="1"/>
    <col min="4425" max="4425" width="10.140625" style="2607" customWidth="1"/>
    <col min="4426" max="4426" width="24.7109375" style="2607" customWidth="1"/>
    <col min="4427" max="4427" width="16.7109375" style="2607" customWidth="1"/>
    <col min="4428" max="4428" width="10.140625" style="2607" customWidth="1"/>
    <col min="4429" max="4429" width="24.7109375" style="2607" customWidth="1"/>
    <col min="4430" max="4430" width="16.7109375" style="2607" customWidth="1"/>
    <col min="4431" max="4431" width="10.140625" style="2607" customWidth="1"/>
    <col min="4432" max="4432" width="24.7109375" style="2607" customWidth="1"/>
    <col min="4433" max="4433" width="16.7109375" style="2607" customWidth="1"/>
    <col min="4434" max="4434" width="10.140625" style="2607" customWidth="1"/>
    <col min="4435" max="4435" width="24.7109375" style="2607" customWidth="1"/>
    <col min="4436" max="4436" width="16.7109375" style="2607" customWidth="1"/>
    <col min="4437" max="4437" width="10.140625" style="2607" customWidth="1"/>
    <col min="4438" max="4438" width="24.7109375" style="2607" customWidth="1"/>
    <col min="4439" max="4439" width="16.7109375" style="2607" customWidth="1"/>
    <col min="4440" max="4440" width="12.5703125" style="2607" customWidth="1"/>
    <col min="4441" max="4441" width="9.85546875" style="2607" customWidth="1"/>
    <col min="4442" max="4442" width="10.28515625" style="2607" customWidth="1"/>
    <col min="4443" max="4457" width="15.28515625" style="2607" customWidth="1"/>
    <col min="4458" max="4458" width="7.28515625" style="2607" customWidth="1"/>
    <col min="4459" max="4459" width="6.28515625" style="2607" customWidth="1"/>
    <col min="4460" max="4460" width="6.85546875" style="2607" customWidth="1"/>
    <col min="4461" max="4461" width="10.28515625" style="2607" customWidth="1"/>
    <col min="4462" max="4648" width="10.28515625" style="2607"/>
    <col min="4649" max="4649" width="5.85546875" style="2607" customWidth="1"/>
    <col min="4650" max="4650" width="8.85546875" style="2607" customWidth="1"/>
    <col min="4651" max="4651" width="7.140625" style="2607" customWidth="1"/>
    <col min="4652" max="4652" width="100.85546875" style="2607" customWidth="1"/>
    <col min="4653" max="4653" width="12" style="2607" customWidth="1"/>
    <col min="4654" max="4654" width="18.42578125" style="2607" customWidth="1"/>
    <col min="4655" max="4655" width="24.7109375" style="2607" customWidth="1"/>
    <col min="4656" max="4656" width="16.7109375" style="2607" customWidth="1"/>
    <col min="4657" max="4657" width="10.140625" style="2607" customWidth="1"/>
    <col min="4658" max="4658" width="24.7109375" style="2607" customWidth="1"/>
    <col min="4659" max="4659" width="16.7109375" style="2607" customWidth="1"/>
    <col min="4660" max="4660" width="10.140625" style="2607" customWidth="1"/>
    <col min="4661" max="4661" width="24.7109375" style="2607" customWidth="1"/>
    <col min="4662" max="4662" width="16.7109375" style="2607" customWidth="1"/>
    <col min="4663" max="4663" width="10.140625" style="2607" customWidth="1"/>
    <col min="4664" max="4664" width="24.7109375" style="2607" customWidth="1"/>
    <col min="4665" max="4665" width="16.7109375" style="2607" customWidth="1"/>
    <col min="4666" max="4666" width="10.140625" style="2607" customWidth="1"/>
    <col min="4667" max="4667" width="24.7109375" style="2607" customWidth="1"/>
    <col min="4668" max="4668" width="16.7109375" style="2607" customWidth="1"/>
    <col min="4669" max="4669" width="10.140625" style="2607" customWidth="1"/>
    <col min="4670" max="4670" width="24.7109375" style="2607" customWidth="1"/>
    <col min="4671" max="4671" width="16.7109375" style="2607" customWidth="1"/>
    <col min="4672" max="4672" width="10.140625" style="2607" customWidth="1"/>
    <col min="4673" max="4673" width="24.7109375" style="2607" customWidth="1"/>
    <col min="4674" max="4674" width="16.7109375" style="2607" customWidth="1"/>
    <col min="4675" max="4675" width="10.140625" style="2607" customWidth="1"/>
    <col min="4676" max="4676" width="24.7109375" style="2607" customWidth="1"/>
    <col min="4677" max="4677" width="16.7109375" style="2607" customWidth="1"/>
    <col min="4678" max="4678" width="10.140625" style="2607" customWidth="1"/>
    <col min="4679" max="4679" width="24.7109375" style="2607" customWidth="1"/>
    <col min="4680" max="4680" width="16.7109375" style="2607" customWidth="1"/>
    <col min="4681" max="4681" width="10.140625" style="2607" customWidth="1"/>
    <col min="4682" max="4682" width="24.7109375" style="2607" customWidth="1"/>
    <col min="4683" max="4683" width="16.7109375" style="2607" customWidth="1"/>
    <col min="4684" max="4684" width="10.140625" style="2607" customWidth="1"/>
    <col min="4685" max="4685" width="24.7109375" style="2607" customWidth="1"/>
    <col min="4686" max="4686" width="16.7109375" style="2607" customWidth="1"/>
    <col min="4687" max="4687" width="10.140625" style="2607" customWidth="1"/>
    <col min="4688" max="4688" width="24.7109375" style="2607" customWidth="1"/>
    <col min="4689" max="4689" width="16.7109375" style="2607" customWidth="1"/>
    <col min="4690" max="4690" width="10.140625" style="2607" customWidth="1"/>
    <col min="4691" max="4691" width="24.7109375" style="2607" customWidth="1"/>
    <col min="4692" max="4692" width="16.7109375" style="2607" customWidth="1"/>
    <col min="4693" max="4693" width="10.140625" style="2607" customWidth="1"/>
    <col min="4694" max="4694" width="24.7109375" style="2607" customWidth="1"/>
    <col min="4695" max="4695" width="16.7109375" style="2607" customWidth="1"/>
    <col min="4696" max="4696" width="12.5703125" style="2607" customWidth="1"/>
    <col min="4697" max="4697" width="9.85546875" style="2607" customWidth="1"/>
    <col min="4698" max="4698" width="10.28515625" style="2607" customWidth="1"/>
    <col min="4699" max="4713" width="15.28515625" style="2607" customWidth="1"/>
    <col min="4714" max="4714" width="7.28515625" style="2607" customWidth="1"/>
    <col min="4715" max="4715" width="6.28515625" style="2607" customWidth="1"/>
    <col min="4716" max="4716" width="6.85546875" style="2607" customWidth="1"/>
    <col min="4717" max="4717" width="10.28515625" style="2607" customWidth="1"/>
    <col min="4718" max="4904" width="10.28515625" style="2607"/>
    <col min="4905" max="4905" width="5.85546875" style="2607" customWidth="1"/>
    <col min="4906" max="4906" width="8.85546875" style="2607" customWidth="1"/>
    <col min="4907" max="4907" width="7.140625" style="2607" customWidth="1"/>
    <col min="4908" max="4908" width="100.85546875" style="2607" customWidth="1"/>
    <col min="4909" max="4909" width="12" style="2607" customWidth="1"/>
    <col min="4910" max="4910" width="18.42578125" style="2607" customWidth="1"/>
    <col min="4911" max="4911" width="24.7109375" style="2607" customWidth="1"/>
    <col min="4912" max="4912" width="16.7109375" style="2607" customWidth="1"/>
    <col min="4913" max="4913" width="10.140625" style="2607" customWidth="1"/>
    <col min="4914" max="4914" width="24.7109375" style="2607" customWidth="1"/>
    <col min="4915" max="4915" width="16.7109375" style="2607" customWidth="1"/>
    <col min="4916" max="4916" width="10.140625" style="2607" customWidth="1"/>
    <col min="4917" max="4917" width="24.7109375" style="2607" customWidth="1"/>
    <col min="4918" max="4918" width="16.7109375" style="2607" customWidth="1"/>
    <col min="4919" max="4919" width="10.140625" style="2607" customWidth="1"/>
    <col min="4920" max="4920" width="24.7109375" style="2607" customWidth="1"/>
    <col min="4921" max="4921" width="16.7109375" style="2607" customWidth="1"/>
    <col min="4922" max="4922" width="10.140625" style="2607" customWidth="1"/>
    <col min="4923" max="4923" width="24.7109375" style="2607" customWidth="1"/>
    <col min="4924" max="4924" width="16.7109375" style="2607" customWidth="1"/>
    <col min="4925" max="4925" width="10.140625" style="2607" customWidth="1"/>
    <col min="4926" max="4926" width="24.7109375" style="2607" customWidth="1"/>
    <col min="4927" max="4927" width="16.7109375" style="2607" customWidth="1"/>
    <col min="4928" max="4928" width="10.140625" style="2607" customWidth="1"/>
    <col min="4929" max="4929" width="24.7109375" style="2607" customWidth="1"/>
    <col min="4930" max="4930" width="16.7109375" style="2607" customWidth="1"/>
    <col min="4931" max="4931" width="10.140625" style="2607" customWidth="1"/>
    <col min="4932" max="4932" width="24.7109375" style="2607" customWidth="1"/>
    <col min="4933" max="4933" width="16.7109375" style="2607" customWidth="1"/>
    <col min="4934" max="4934" width="10.140625" style="2607" customWidth="1"/>
    <col min="4935" max="4935" width="24.7109375" style="2607" customWidth="1"/>
    <col min="4936" max="4936" width="16.7109375" style="2607" customWidth="1"/>
    <col min="4937" max="4937" width="10.140625" style="2607" customWidth="1"/>
    <col min="4938" max="4938" width="24.7109375" style="2607" customWidth="1"/>
    <col min="4939" max="4939" width="16.7109375" style="2607" customWidth="1"/>
    <col min="4940" max="4940" width="10.140625" style="2607" customWidth="1"/>
    <col min="4941" max="4941" width="24.7109375" style="2607" customWidth="1"/>
    <col min="4942" max="4942" width="16.7109375" style="2607" customWidth="1"/>
    <col min="4943" max="4943" width="10.140625" style="2607" customWidth="1"/>
    <col min="4944" max="4944" width="24.7109375" style="2607" customWidth="1"/>
    <col min="4945" max="4945" width="16.7109375" style="2607" customWidth="1"/>
    <col min="4946" max="4946" width="10.140625" style="2607" customWidth="1"/>
    <col min="4947" max="4947" width="24.7109375" style="2607" customWidth="1"/>
    <col min="4948" max="4948" width="16.7109375" style="2607" customWidth="1"/>
    <col min="4949" max="4949" width="10.140625" style="2607" customWidth="1"/>
    <col min="4950" max="4950" width="24.7109375" style="2607" customWidth="1"/>
    <col min="4951" max="4951" width="16.7109375" style="2607" customWidth="1"/>
    <col min="4952" max="4952" width="12.5703125" style="2607" customWidth="1"/>
    <col min="4953" max="4953" width="9.85546875" style="2607" customWidth="1"/>
    <col min="4954" max="4954" width="10.28515625" style="2607" customWidth="1"/>
    <col min="4955" max="4969" width="15.28515625" style="2607" customWidth="1"/>
    <col min="4970" max="4970" width="7.28515625" style="2607" customWidth="1"/>
    <col min="4971" max="4971" width="6.28515625" style="2607" customWidth="1"/>
    <col min="4972" max="4972" width="6.85546875" style="2607" customWidth="1"/>
    <col min="4973" max="4973" width="10.28515625" style="2607" customWidth="1"/>
    <col min="4974" max="5160" width="10.28515625" style="2607"/>
    <col min="5161" max="5161" width="5.85546875" style="2607" customWidth="1"/>
    <col min="5162" max="5162" width="8.85546875" style="2607" customWidth="1"/>
    <col min="5163" max="5163" width="7.140625" style="2607" customWidth="1"/>
    <col min="5164" max="5164" width="100.85546875" style="2607" customWidth="1"/>
    <col min="5165" max="5165" width="12" style="2607" customWidth="1"/>
    <col min="5166" max="5166" width="18.42578125" style="2607" customWidth="1"/>
    <col min="5167" max="5167" width="24.7109375" style="2607" customWidth="1"/>
    <col min="5168" max="5168" width="16.7109375" style="2607" customWidth="1"/>
    <col min="5169" max="5169" width="10.140625" style="2607" customWidth="1"/>
    <col min="5170" max="5170" width="24.7109375" style="2607" customWidth="1"/>
    <col min="5171" max="5171" width="16.7109375" style="2607" customWidth="1"/>
    <col min="5172" max="5172" width="10.140625" style="2607" customWidth="1"/>
    <col min="5173" max="5173" width="24.7109375" style="2607" customWidth="1"/>
    <col min="5174" max="5174" width="16.7109375" style="2607" customWidth="1"/>
    <col min="5175" max="5175" width="10.140625" style="2607" customWidth="1"/>
    <col min="5176" max="5176" width="24.7109375" style="2607" customWidth="1"/>
    <col min="5177" max="5177" width="16.7109375" style="2607" customWidth="1"/>
    <col min="5178" max="5178" width="10.140625" style="2607" customWidth="1"/>
    <col min="5179" max="5179" width="24.7109375" style="2607" customWidth="1"/>
    <col min="5180" max="5180" width="16.7109375" style="2607" customWidth="1"/>
    <col min="5181" max="5181" width="10.140625" style="2607" customWidth="1"/>
    <col min="5182" max="5182" width="24.7109375" style="2607" customWidth="1"/>
    <col min="5183" max="5183" width="16.7109375" style="2607" customWidth="1"/>
    <col min="5184" max="5184" width="10.140625" style="2607" customWidth="1"/>
    <col min="5185" max="5185" width="24.7109375" style="2607" customWidth="1"/>
    <col min="5186" max="5186" width="16.7109375" style="2607" customWidth="1"/>
    <col min="5187" max="5187" width="10.140625" style="2607" customWidth="1"/>
    <col min="5188" max="5188" width="24.7109375" style="2607" customWidth="1"/>
    <col min="5189" max="5189" width="16.7109375" style="2607" customWidth="1"/>
    <col min="5190" max="5190" width="10.140625" style="2607" customWidth="1"/>
    <col min="5191" max="5191" width="24.7109375" style="2607" customWidth="1"/>
    <col min="5192" max="5192" width="16.7109375" style="2607" customWidth="1"/>
    <col min="5193" max="5193" width="10.140625" style="2607" customWidth="1"/>
    <col min="5194" max="5194" width="24.7109375" style="2607" customWidth="1"/>
    <col min="5195" max="5195" width="16.7109375" style="2607" customWidth="1"/>
    <col min="5196" max="5196" width="10.140625" style="2607" customWidth="1"/>
    <col min="5197" max="5197" width="24.7109375" style="2607" customWidth="1"/>
    <col min="5198" max="5198" width="16.7109375" style="2607" customWidth="1"/>
    <col min="5199" max="5199" width="10.140625" style="2607" customWidth="1"/>
    <col min="5200" max="5200" width="24.7109375" style="2607" customWidth="1"/>
    <col min="5201" max="5201" width="16.7109375" style="2607" customWidth="1"/>
    <col min="5202" max="5202" width="10.140625" style="2607" customWidth="1"/>
    <col min="5203" max="5203" width="24.7109375" style="2607" customWidth="1"/>
    <col min="5204" max="5204" width="16.7109375" style="2607" customWidth="1"/>
    <col min="5205" max="5205" width="10.140625" style="2607" customWidth="1"/>
    <col min="5206" max="5206" width="24.7109375" style="2607" customWidth="1"/>
    <col min="5207" max="5207" width="16.7109375" style="2607" customWidth="1"/>
    <col min="5208" max="5208" width="12.5703125" style="2607" customWidth="1"/>
    <col min="5209" max="5209" width="9.85546875" style="2607" customWidth="1"/>
    <col min="5210" max="5210" width="10.28515625" style="2607" customWidth="1"/>
    <col min="5211" max="5225" width="15.28515625" style="2607" customWidth="1"/>
    <col min="5226" max="5226" width="7.28515625" style="2607" customWidth="1"/>
    <col min="5227" max="5227" width="6.28515625" style="2607" customWidth="1"/>
    <col min="5228" max="5228" width="6.85546875" style="2607" customWidth="1"/>
    <col min="5229" max="5229" width="10.28515625" style="2607" customWidth="1"/>
    <col min="5230" max="5416" width="10.28515625" style="2607"/>
    <col min="5417" max="5417" width="5.85546875" style="2607" customWidth="1"/>
    <col min="5418" max="5418" width="8.85546875" style="2607" customWidth="1"/>
    <col min="5419" max="5419" width="7.140625" style="2607" customWidth="1"/>
    <col min="5420" max="5420" width="100.85546875" style="2607" customWidth="1"/>
    <col min="5421" max="5421" width="12" style="2607" customWidth="1"/>
    <col min="5422" max="5422" width="18.42578125" style="2607" customWidth="1"/>
    <col min="5423" max="5423" width="24.7109375" style="2607" customWidth="1"/>
    <col min="5424" max="5424" width="16.7109375" style="2607" customWidth="1"/>
    <col min="5425" max="5425" width="10.140625" style="2607" customWidth="1"/>
    <col min="5426" max="5426" width="24.7109375" style="2607" customWidth="1"/>
    <col min="5427" max="5427" width="16.7109375" style="2607" customWidth="1"/>
    <col min="5428" max="5428" width="10.140625" style="2607" customWidth="1"/>
    <col min="5429" max="5429" width="24.7109375" style="2607" customWidth="1"/>
    <col min="5430" max="5430" width="16.7109375" style="2607" customWidth="1"/>
    <col min="5431" max="5431" width="10.140625" style="2607" customWidth="1"/>
    <col min="5432" max="5432" width="24.7109375" style="2607" customWidth="1"/>
    <col min="5433" max="5433" width="16.7109375" style="2607" customWidth="1"/>
    <col min="5434" max="5434" width="10.140625" style="2607" customWidth="1"/>
    <col min="5435" max="5435" width="24.7109375" style="2607" customWidth="1"/>
    <col min="5436" max="5436" width="16.7109375" style="2607" customWidth="1"/>
    <col min="5437" max="5437" width="10.140625" style="2607" customWidth="1"/>
    <col min="5438" max="5438" width="24.7109375" style="2607" customWidth="1"/>
    <col min="5439" max="5439" width="16.7109375" style="2607" customWidth="1"/>
    <col min="5440" max="5440" width="10.140625" style="2607" customWidth="1"/>
    <col min="5441" max="5441" width="24.7109375" style="2607" customWidth="1"/>
    <col min="5442" max="5442" width="16.7109375" style="2607" customWidth="1"/>
    <col min="5443" max="5443" width="10.140625" style="2607" customWidth="1"/>
    <col min="5444" max="5444" width="24.7109375" style="2607" customWidth="1"/>
    <col min="5445" max="5445" width="16.7109375" style="2607" customWidth="1"/>
    <col min="5446" max="5446" width="10.140625" style="2607" customWidth="1"/>
    <col min="5447" max="5447" width="24.7109375" style="2607" customWidth="1"/>
    <col min="5448" max="5448" width="16.7109375" style="2607" customWidth="1"/>
    <col min="5449" max="5449" width="10.140625" style="2607" customWidth="1"/>
    <col min="5450" max="5450" width="24.7109375" style="2607" customWidth="1"/>
    <col min="5451" max="5451" width="16.7109375" style="2607" customWidth="1"/>
    <col min="5452" max="5452" width="10.140625" style="2607" customWidth="1"/>
    <col min="5453" max="5453" width="24.7109375" style="2607" customWidth="1"/>
    <col min="5454" max="5454" width="16.7109375" style="2607" customWidth="1"/>
    <col min="5455" max="5455" width="10.140625" style="2607" customWidth="1"/>
    <col min="5456" max="5456" width="24.7109375" style="2607" customWidth="1"/>
    <col min="5457" max="5457" width="16.7109375" style="2607" customWidth="1"/>
    <col min="5458" max="5458" width="10.140625" style="2607" customWidth="1"/>
    <col min="5459" max="5459" width="24.7109375" style="2607" customWidth="1"/>
    <col min="5460" max="5460" width="16.7109375" style="2607" customWidth="1"/>
    <col min="5461" max="5461" width="10.140625" style="2607" customWidth="1"/>
    <col min="5462" max="5462" width="24.7109375" style="2607" customWidth="1"/>
    <col min="5463" max="5463" width="16.7109375" style="2607" customWidth="1"/>
    <col min="5464" max="5464" width="12.5703125" style="2607" customWidth="1"/>
    <col min="5465" max="5465" width="9.85546875" style="2607" customWidth="1"/>
    <col min="5466" max="5466" width="10.28515625" style="2607" customWidth="1"/>
    <col min="5467" max="5481" width="15.28515625" style="2607" customWidth="1"/>
    <col min="5482" max="5482" width="7.28515625" style="2607" customWidth="1"/>
    <col min="5483" max="5483" width="6.28515625" style="2607" customWidth="1"/>
    <col min="5484" max="5484" width="6.85546875" style="2607" customWidth="1"/>
    <col min="5485" max="5485" width="10.28515625" style="2607" customWidth="1"/>
    <col min="5486" max="5672" width="10.28515625" style="2607"/>
    <col min="5673" max="5673" width="5.85546875" style="2607" customWidth="1"/>
    <col min="5674" max="5674" width="8.85546875" style="2607" customWidth="1"/>
    <col min="5675" max="5675" width="7.140625" style="2607" customWidth="1"/>
    <col min="5676" max="5676" width="100.85546875" style="2607" customWidth="1"/>
    <col min="5677" max="5677" width="12" style="2607" customWidth="1"/>
    <col min="5678" max="5678" width="18.42578125" style="2607" customWidth="1"/>
    <col min="5679" max="5679" width="24.7109375" style="2607" customWidth="1"/>
    <col min="5680" max="5680" width="16.7109375" style="2607" customWidth="1"/>
    <col min="5681" max="5681" width="10.140625" style="2607" customWidth="1"/>
    <col min="5682" max="5682" width="24.7109375" style="2607" customWidth="1"/>
    <col min="5683" max="5683" width="16.7109375" style="2607" customWidth="1"/>
    <col min="5684" max="5684" width="10.140625" style="2607" customWidth="1"/>
    <col min="5685" max="5685" width="24.7109375" style="2607" customWidth="1"/>
    <col min="5686" max="5686" width="16.7109375" style="2607" customWidth="1"/>
    <col min="5687" max="5687" width="10.140625" style="2607" customWidth="1"/>
    <col min="5688" max="5688" width="24.7109375" style="2607" customWidth="1"/>
    <col min="5689" max="5689" width="16.7109375" style="2607" customWidth="1"/>
    <col min="5690" max="5690" width="10.140625" style="2607" customWidth="1"/>
    <col min="5691" max="5691" width="24.7109375" style="2607" customWidth="1"/>
    <col min="5692" max="5692" width="16.7109375" style="2607" customWidth="1"/>
    <col min="5693" max="5693" width="10.140625" style="2607" customWidth="1"/>
    <col min="5694" max="5694" width="24.7109375" style="2607" customWidth="1"/>
    <col min="5695" max="5695" width="16.7109375" style="2607" customWidth="1"/>
    <col min="5696" max="5696" width="10.140625" style="2607" customWidth="1"/>
    <col min="5697" max="5697" width="24.7109375" style="2607" customWidth="1"/>
    <col min="5698" max="5698" width="16.7109375" style="2607" customWidth="1"/>
    <col min="5699" max="5699" width="10.140625" style="2607" customWidth="1"/>
    <col min="5700" max="5700" width="24.7109375" style="2607" customWidth="1"/>
    <col min="5701" max="5701" width="16.7109375" style="2607" customWidth="1"/>
    <col min="5702" max="5702" width="10.140625" style="2607" customWidth="1"/>
    <col min="5703" max="5703" width="24.7109375" style="2607" customWidth="1"/>
    <col min="5704" max="5704" width="16.7109375" style="2607" customWidth="1"/>
    <col min="5705" max="5705" width="10.140625" style="2607" customWidth="1"/>
    <col min="5706" max="5706" width="24.7109375" style="2607" customWidth="1"/>
    <col min="5707" max="5707" width="16.7109375" style="2607" customWidth="1"/>
    <col min="5708" max="5708" width="10.140625" style="2607" customWidth="1"/>
    <col min="5709" max="5709" width="24.7109375" style="2607" customWidth="1"/>
    <col min="5710" max="5710" width="16.7109375" style="2607" customWidth="1"/>
    <col min="5711" max="5711" width="10.140625" style="2607" customWidth="1"/>
    <col min="5712" max="5712" width="24.7109375" style="2607" customWidth="1"/>
    <col min="5713" max="5713" width="16.7109375" style="2607" customWidth="1"/>
    <col min="5714" max="5714" width="10.140625" style="2607" customWidth="1"/>
    <col min="5715" max="5715" width="24.7109375" style="2607" customWidth="1"/>
    <col min="5716" max="5716" width="16.7109375" style="2607" customWidth="1"/>
    <col min="5717" max="5717" width="10.140625" style="2607" customWidth="1"/>
    <col min="5718" max="5718" width="24.7109375" style="2607" customWidth="1"/>
    <col min="5719" max="5719" width="16.7109375" style="2607" customWidth="1"/>
    <col min="5720" max="5720" width="12.5703125" style="2607" customWidth="1"/>
    <col min="5721" max="5721" width="9.85546875" style="2607" customWidth="1"/>
    <col min="5722" max="5722" width="10.28515625" style="2607" customWidth="1"/>
    <col min="5723" max="5737" width="15.28515625" style="2607" customWidth="1"/>
    <col min="5738" max="5738" width="7.28515625" style="2607" customWidth="1"/>
    <col min="5739" max="5739" width="6.28515625" style="2607" customWidth="1"/>
    <col min="5740" max="5740" width="6.85546875" style="2607" customWidth="1"/>
    <col min="5741" max="5741" width="10.28515625" style="2607" customWidth="1"/>
    <col min="5742" max="5928" width="10.28515625" style="2607"/>
    <col min="5929" max="5929" width="5.85546875" style="2607" customWidth="1"/>
    <col min="5930" max="5930" width="8.85546875" style="2607" customWidth="1"/>
    <col min="5931" max="5931" width="7.140625" style="2607" customWidth="1"/>
    <col min="5932" max="5932" width="100.85546875" style="2607" customWidth="1"/>
    <col min="5933" max="5933" width="12" style="2607" customWidth="1"/>
    <col min="5934" max="5934" width="18.42578125" style="2607" customWidth="1"/>
    <col min="5935" max="5935" width="24.7109375" style="2607" customWidth="1"/>
    <col min="5936" max="5936" width="16.7109375" style="2607" customWidth="1"/>
    <col min="5937" max="5937" width="10.140625" style="2607" customWidth="1"/>
    <col min="5938" max="5938" width="24.7109375" style="2607" customWidth="1"/>
    <col min="5939" max="5939" width="16.7109375" style="2607" customWidth="1"/>
    <col min="5940" max="5940" width="10.140625" style="2607" customWidth="1"/>
    <col min="5941" max="5941" width="24.7109375" style="2607" customWidth="1"/>
    <col min="5942" max="5942" width="16.7109375" style="2607" customWidth="1"/>
    <col min="5943" max="5943" width="10.140625" style="2607" customWidth="1"/>
    <col min="5944" max="5944" width="24.7109375" style="2607" customWidth="1"/>
    <col min="5945" max="5945" width="16.7109375" style="2607" customWidth="1"/>
    <col min="5946" max="5946" width="10.140625" style="2607" customWidth="1"/>
    <col min="5947" max="5947" width="24.7109375" style="2607" customWidth="1"/>
    <col min="5948" max="5948" width="16.7109375" style="2607" customWidth="1"/>
    <col min="5949" max="5949" width="10.140625" style="2607" customWidth="1"/>
    <col min="5950" max="5950" width="24.7109375" style="2607" customWidth="1"/>
    <col min="5951" max="5951" width="16.7109375" style="2607" customWidth="1"/>
    <col min="5952" max="5952" width="10.140625" style="2607" customWidth="1"/>
    <col min="5953" max="5953" width="24.7109375" style="2607" customWidth="1"/>
    <col min="5954" max="5954" width="16.7109375" style="2607" customWidth="1"/>
    <col min="5955" max="5955" width="10.140625" style="2607" customWidth="1"/>
    <col min="5956" max="5956" width="24.7109375" style="2607" customWidth="1"/>
    <col min="5957" max="5957" width="16.7109375" style="2607" customWidth="1"/>
    <col min="5958" max="5958" width="10.140625" style="2607" customWidth="1"/>
    <col min="5959" max="5959" width="24.7109375" style="2607" customWidth="1"/>
    <col min="5960" max="5960" width="16.7109375" style="2607" customWidth="1"/>
    <col min="5961" max="5961" width="10.140625" style="2607" customWidth="1"/>
    <col min="5962" max="5962" width="24.7109375" style="2607" customWidth="1"/>
    <col min="5963" max="5963" width="16.7109375" style="2607" customWidth="1"/>
    <col min="5964" max="5964" width="10.140625" style="2607" customWidth="1"/>
    <col min="5965" max="5965" width="24.7109375" style="2607" customWidth="1"/>
    <col min="5966" max="5966" width="16.7109375" style="2607" customWidth="1"/>
    <col min="5967" max="5967" width="10.140625" style="2607" customWidth="1"/>
    <col min="5968" max="5968" width="24.7109375" style="2607" customWidth="1"/>
    <col min="5969" max="5969" width="16.7109375" style="2607" customWidth="1"/>
    <col min="5970" max="5970" width="10.140625" style="2607" customWidth="1"/>
    <col min="5971" max="5971" width="24.7109375" style="2607" customWidth="1"/>
    <col min="5972" max="5972" width="16.7109375" style="2607" customWidth="1"/>
    <col min="5973" max="5973" width="10.140625" style="2607" customWidth="1"/>
    <col min="5974" max="5974" width="24.7109375" style="2607" customWidth="1"/>
    <col min="5975" max="5975" width="16.7109375" style="2607" customWidth="1"/>
    <col min="5976" max="5976" width="12.5703125" style="2607" customWidth="1"/>
    <col min="5977" max="5977" width="9.85546875" style="2607" customWidth="1"/>
    <col min="5978" max="5978" width="10.28515625" style="2607" customWidth="1"/>
    <col min="5979" max="5993" width="15.28515625" style="2607" customWidth="1"/>
    <col min="5994" max="5994" width="7.28515625" style="2607" customWidth="1"/>
    <col min="5995" max="5995" width="6.28515625" style="2607" customWidth="1"/>
    <col min="5996" max="5996" width="6.85546875" style="2607" customWidth="1"/>
    <col min="5997" max="5997" width="10.28515625" style="2607" customWidth="1"/>
    <col min="5998" max="6184" width="10.28515625" style="2607"/>
    <col min="6185" max="6185" width="5.85546875" style="2607" customWidth="1"/>
    <col min="6186" max="6186" width="8.85546875" style="2607" customWidth="1"/>
    <col min="6187" max="6187" width="7.140625" style="2607" customWidth="1"/>
    <col min="6188" max="6188" width="100.85546875" style="2607" customWidth="1"/>
    <col min="6189" max="6189" width="12" style="2607" customWidth="1"/>
    <col min="6190" max="6190" width="18.42578125" style="2607" customWidth="1"/>
    <col min="6191" max="6191" width="24.7109375" style="2607" customWidth="1"/>
    <col min="6192" max="6192" width="16.7109375" style="2607" customWidth="1"/>
    <col min="6193" max="6193" width="10.140625" style="2607" customWidth="1"/>
    <col min="6194" max="6194" width="24.7109375" style="2607" customWidth="1"/>
    <col min="6195" max="6195" width="16.7109375" style="2607" customWidth="1"/>
    <col min="6196" max="6196" width="10.140625" style="2607" customWidth="1"/>
    <col min="6197" max="6197" width="24.7109375" style="2607" customWidth="1"/>
    <col min="6198" max="6198" width="16.7109375" style="2607" customWidth="1"/>
    <col min="6199" max="6199" width="10.140625" style="2607" customWidth="1"/>
    <col min="6200" max="6200" width="24.7109375" style="2607" customWidth="1"/>
    <col min="6201" max="6201" width="16.7109375" style="2607" customWidth="1"/>
    <col min="6202" max="6202" width="10.140625" style="2607" customWidth="1"/>
    <col min="6203" max="6203" width="24.7109375" style="2607" customWidth="1"/>
    <col min="6204" max="6204" width="16.7109375" style="2607" customWidth="1"/>
    <col min="6205" max="6205" width="10.140625" style="2607" customWidth="1"/>
    <col min="6206" max="6206" width="24.7109375" style="2607" customWidth="1"/>
    <col min="6207" max="6207" width="16.7109375" style="2607" customWidth="1"/>
    <col min="6208" max="6208" width="10.140625" style="2607" customWidth="1"/>
    <col min="6209" max="6209" width="24.7109375" style="2607" customWidth="1"/>
    <col min="6210" max="6210" width="16.7109375" style="2607" customWidth="1"/>
    <col min="6211" max="6211" width="10.140625" style="2607" customWidth="1"/>
    <col min="6212" max="6212" width="24.7109375" style="2607" customWidth="1"/>
    <col min="6213" max="6213" width="16.7109375" style="2607" customWidth="1"/>
    <col min="6214" max="6214" width="10.140625" style="2607" customWidth="1"/>
    <col min="6215" max="6215" width="24.7109375" style="2607" customWidth="1"/>
    <col min="6216" max="6216" width="16.7109375" style="2607" customWidth="1"/>
    <col min="6217" max="6217" width="10.140625" style="2607" customWidth="1"/>
    <col min="6218" max="6218" width="24.7109375" style="2607" customWidth="1"/>
    <col min="6219" max="6219" width="16.7109375" style="2607" customWidth="1"/>
    <col min="6220" max="6220" width="10.140625" style="2607" customWidth="1"/>
    <col min="6221" max="6221" width="24.7109375" style="2607" customWidth="1"/>
    <col min="6222" max="6222" width="16.7109375" style="2607" customWidth="1"/>
    <col min="6223" max="6223" width="10.140625" style="2607" customWidth="1"/>
    <col min="6224" max="6224" width="24.7109375" style="2607" customWidth="1"/>
    <col min="6225" max="6225" width="16.7109375" style="2607" customWidth="1"/>
    <col min="6226" max="6226" width="10.140625" style="2607" customWidth="1"/>
    <col min="6227" max="6227" width="24.7109375" style="2607" customWidth="1"/>
    <col min="6228" max="6228" width="16.7109375" style="2607" customWidth="1"/>
    <col min="6229" max="6229" width="10.140625" style="2607" customWidth="1"/>
    <col min="6230" max="6230" width="24.7109375" style="2607" customWidth="1"/>
    <col min="6231" max="6231" width="16.7109375" style="2607" customWidth="1"/>
    <col min="6232" max="6232" width="12.5703125" style="2607" customWidth="1"/>
    <col min="6233" max="6233" width="9.85546875" style="2607" customWidth="1"/>
    <col min="6234" max="6234" width="10.28515625" style="2607" customWidth="1"/>
    <col min="6235" max="6249" width="15.28515625" style="2607" customWidth="1"/>
    <col min="6250" max="6250" width="7.28515625" style="2607" customWidth="1"/>
    <col min="6251" max="6251" width="6.28515625" style="2607" customWidth="1"/>
    <col min="6252" max="6252" width="6.85546875" style="2607" customWidth="1"/>
    <col min="6253" max="6253" width="10.28515625" style="2607" customWidth="1"/>
    <col min="6254" max="6440" width="10.28515625" style="2607"/>
    <col min="6441" max="6441" width="5.85546875" style="2607" customWidth="1"/>
    <col min="6442" max="6442" width="8.85546875" style="2607" customWidth="1"/>
    <col min="6443" max="6443" width="7.140625" style="2607" customWidth="1"/>
    <col min="6444" max="6444" width="100.85546875" style="2607" customWidth="1"/>
    <col min="6445" max="6445" width="12" style="2607" customWidth="1"/>
    <col min="6446" max="6446" width="18.42578125" style="2607" customWidth="1"/>
    <col min="6447" max="6447" width="24.7109375" style="2607" customWidth="1"/>
    <col min="6448" max="6448" width="16.7109375" style="2607" customWidth="1"/>
    <col min="6449" max="6449" width="10.140625" style="2607" customWidth="1"/>
    <col min="6450" max="6450" width="24.7109375" style="2607" customWidth="1"/>
    <col min="6451" max="6451" width="16.7109375" style="2607" customWidth="1"/>
    <col min="6452" max="6452" width="10.140625" style="2607" customWidth="1"/>
    <col min="6453" max="6453" width="24.7109375" style="2607" customWidth="1"/>
    <col min="6454" max="6454" width="16.7109375" style="2607" customWidth="1"/>
    <col min="6455" max="6455" width="10.140625" style="2607" customWidth="1"/>
    <col min="6456" max="6456" width="24.7109375" style="2607" customWidth="1"/>
    <col min="6457" max="6457" width="16.7109375" style="2607" customWidth="1"/>
    <col min="6458" max="6458" width="10.140625" style="2607" customWidth="1"/>
    <col min="6459" max="6459" width="24.7109375" style="2607" customWidth="1"/>
    <col min="6460" max="6460" width="16.7109375" style="2607" customWidth="1"/>
    <col min="6461" max="6461" width="10.140625" style="2607" customWidth="1"/>
    <col min="6462" max="6462" width="24.7109375" style="2607" customWidth="1"/>
    <col min="6463" max="6463" width="16.7109375" style="2607" customWidth="1"/>
    <col min="6464" max="6464" width="10.140625" style="2607" customWidth="1"/>
    <col min="6465" max="6465" width="24.7109375" style="2607" customWidth="1"/>
    <col min="6466" max="6466" width="16.7109375" style="2607" customWidth="1"/>
    <col min="6467" max="6467" width="10.140625" style="2607" customWidth="1"/>
    <col min="6468" max="6468" width="24.7109375" style="2607" customWidth="1"/>
    <col min="6469" max="6469" width="16.7109375" style="2607" customWidth="1"/>
    <col min="6470" max="6470" width="10.140625" style="2607" customWidth="1"/>
    <col min="6471" max="6471" width="24.7109375" style="2607" customWidth="1"/>
    <col min="6472" max="6472" width="16.7109375" style="2607" customWidth="1"/>
    <col min="6473" max="6473" width="10.140625" style="2607" customWidth="1"/>
    <col min="6474" max="6474" width="24.7109375" style="2607" customWidth="1"/>
    <col min="6475" max="6475" width="16.7109375" style="2607" customWidth="1"/>
    <col min="6476" max="6476" width="10.140625" style="2607" customWidth="1"/>
    <col min="6477" max="6477" width="24.7109375" style="2607" customWidth="1"/>
    <col min="6478" max="6478" width="16.7109375" style="2607" customWidth="1"/>
    <col min="6479" max="6479" width="10.140625" style="2607" customWidth="1"/>
    <col min="6480" max="6480" width="24.7109375" style="2607" customWidth="1"/>
    <col min="6481" max="6481" width="16.7109375" style="2607" customWidth="1"/>
    <col min="6482" max="6482" width="10.140625" style="2607" customWidth="1"/>
    <col min="6483" max="6483" width="24.7109375" style="2607" customWidth="1"/>
    <col min="6484" max="6484" width="16.7109375" style="2607" customWidth="1"/>
    <col min="6485" max="6485" width="10.140625" style="2607" customWidth="1"/>
    <col min="6486" max="6486" width="24.7109375" style="2607" customWidth="1"/>
    <col min="6487" max="6487" width="16.7109375" style="2607" customWidth="1"/>
    <col min="6488" max="6488" width="12.5703125" style="2607" customWidth="1"/>
    <col min="6489" max="6489" width="9.85546875" style="2607" customWidth="1"/>
    <col min="6490" max="6490" width="10.28515625" style="2607" customWidth="1"/>
    <col min="6491" max="6505" width="15.28515625" style="2607" customWidth="1"/>
    <col min="6506" max="6506" width="7.28515625" style="2607" customWidth="1"/>
    <col min="6507" max="6507" width="6.28515625" style="2607" customWidth="1"/>
    <col min="6508" max="6508" width="6.85546875" style="2607" customWidth="1"/>
    <col min="6509" max="6509" width="10.28515625" style="2607" customWidth="1"/>
    <col min="6510" max="6696" width="10.28515625" style="2607"/>
    <col min="6697" max="6697" width="5.85546875" style="2607" customWidth="1"/>
    <col min="6698" max="6698" width="8.85546875" style="2607" customWidth="1"/>
    <col min="6699" max="6699" width="7.140625" style="2607" customWidth="1"/>
    <col min="6700" max="6700" width="100.85546875" style="2607" customWidth="1"/>
    <col min="6701" max="6701" width="12" style="2607" customWidth="1"/>
    <col min="6702" max="6702" width="18.42578125" style="2607" customWidth="1"/>
    <col min="6703" max="6703" width="24.7109375" style="2607" customWidth="1"/>
    <col min="6704" max="6704" width="16.7109375" style="2607" customWidth="1"/>
    <col min="6705" max="6705" width="10.140625" style="2607" customWidth="1"/>
    <col min="6706" max="6706" width="24.7109375" style="2607" customWidth="1"/>
    <col min="6707" max="6707" width="16.7109375" style="2607" customWidth="1"/>
    <col min="6708" max="6708" width="10.140625" style="2607" customWidth="1"/>
    <col min="6709" max="6709" width="24.7109375" style="2607" customWidth="1"/>
    <col min="6710" max="6710" width="16.7109375" style="2607" customWidth="1"/>
    <col min="6711" max="6711" width="10.140625" style="2607" customWidth="1"/>
    <col min="6712" max="6712" width="24.7109375" style="2607" customWidth="1"/>
    <col min="6713" max="6713" width="16.7109375" style="2607" customWidth="1"/>
    <col min="6714" max="6714" width="10.140625" style="2607" customWidth="1"/>
    <col min="6715" max="6715" width="24.7109375" style="2607" customWidth="1"/>
    <col min="6716" max="6716" width="16.7109375" style="2607" customWidth="1"/>
    <col min="6717" max="6717" width="10.140625" style="2607" customWidth="1"/>
    <col min="6718" max="6718" width="24.7109375" style="2607" customWidth="1"/>
    <col min="6719" max="6719" width="16.7109375" style="2607" customWidth="1"/>
    <col min="6720" max="6720" width="10.140625" style="2607" customWidth="1"/>
    <col min="6721" max="6721" width="24.7109375" style="2607" customWidth="1"/>
    <col min="6722" max="6722" width="16.7109375" style="2607" customWidth="1"/>
    <col min="6723" max="6723" width="10.140625" style="2607" customWidth="1"/>
    <col min="6724" max="6724" width="24.7109375" style="2607" customWidth="1"/>
    <col min="6725" max="6725" width="16.7109375" style="2607" customWidth="1"/>
    <col min="6726" max="6726" width="10.140625" style="2607" customWidth="1"/>
    <col min="6727" max="6727" width="24.7109375" style="2607" customWidth="1"/>
    <col min="6728" max="6728" width="16.7109375" style="2607" customWidth="1"/>
    <col min="6729" max="6729" width="10.140625" style="2607" customWidth="1"/>
    <col min="6730" max="6730" width="24.7109375" style="2607" customWidth="1"/>
    <col min="6731" max="6731" width="16.7109375" style="2607" customWidth="1"/>
    <col min="6732" max="6732" width="10.140625" style="2607" customWidth="1"/>
    <col min="6733" max="6733" width="24.7109375" style="2607" customWidth="1"/>
    <col min="6734" max="6734" width="16.7109375" style="2607" customWidth="1"/>
    <col min="6735" max="6735" width="10.140625" style="2607" customWidth="1"/>
    <col min="6736" max="6736" width="24.7109375" style="2607" customWidth="1"/>
    <col min="6737" max="6737" width="16.7109375" style="2607" customWidth="1"/>
    <col min="6738" max="6738" width="10.140625" style="2607" customWidth="1"/>
    <col min="6739" max="6739" width="24.7109375" style="2607" customWidth="1"/>
    <col min="6740" max="6740" width="16.7109375" style="2607" customWidth="1"/>
    <col min="6741" max="6741" width="10.140625" style="2607" customWidth="1"/>
    <col min="6742" max="6742" width="24.7109375" style="2607" customWidth="1"/>
    <col min="6743" max="6743" width="16.7109375" style="2607" customWidth="1"/>
    <col min="6744" max="6744" width="12.5703125" style="2607" customWidth="1"/>
    <col min="6745" max="6745" width="9.85546875" style="2607" customWidth="1"/>
    <col min="6746" max="6746" width="10.28515625" style="2607" customWidth="1"/>
    <col min="6747" max="6761" width="15.28515625" style="2607" customWidth="1"/>
    <col min="6762" max="6762" width="7.28515625" style="2607" customWidth="1"/>
    <col min="6763" max="6763" width="6.28515625" style="2607" customWidth="1"/>
    <col min="6764" max="6764" width="6.85546875" style="2607" customWidth="1"/>
    <col min="6765" max="6765" width="10.28515625" style="2607" customWidth="1"/>
    <col min="6766" max="6952" width="10.28515625" style="2607"/>
    <col min="6953" max="6953" width="5.85546875" style="2607" customWidth="1"/>
    <col min="6954" max="6954" width="8.85546875" style="2607" customWidth="1"/>
    <col min="6955" max="6955" width="7.140625" style="2607" customWidth="1"/>
    <col min="6956" max="6956" width="100.85546875" style="2607" customWidth="1"/>
    <col min="6957" max="6957" width="12" style="2607" customWidth="1"/>
    <col min="6958" max="6958" width="18.42578125" style="2607" customWidth="1"/>
    <col min="6959" max="6959" width="24.7109375" style="2607" customWidth="1"/>
    <col min="6960" max="6960" width="16.7109375" style="2607" customWidth="1"/>
    <col min="6961" max="6961" width="10.140625" style="2607" customWidth="1"/>
    <col min="6962" max="6962" width="24.7109375" style="2607" customWidth="1"/>
    <col min="6963" max="6963" width="16.7109375" style="2607" customWidth="1"/>
    <col min="6964" max="6964" width="10.140625" style="2607" customWidth="1"/>
    <col min="6965" max="6965" width="24.7109375" style="2607" customWidth="1"/>
    <col min="6966" max="6966" width="16.7109375" style="2607" customWidth="1"/>
    <col min="6967" max="6967" width="10.140625" style="2607" customWidth="1"/>
    <col min="6968" max="6968" width="24.7109375" style="2607" customWidth="1"/>
    <col min="6969" max="6969" width="16.7109375" style="2607" customWidth="1"/>
    <col min="6970" max="6970" width="10.140625" style="2607" customWidth="1"/>
    <col min="6971" max="6971" width="24.7109375" style="2607" customWidth="1"/>
    <col min="6972" max="6972" width="16.7109375" style="2607" customWidth="1"/>
    <col min="6973" max="6973" width="10.140625" style="2607" customWidth="1"/>
    <col min="6974" max="6974" width="24.7109375" style="2607" customWidth="1"/>
    <col min="6975" max="6975" width="16.7109375" style="2607" customWidth="1"/>
    <col min="6976" max="6976" width="10.140625" style="2607" customWidth="1"/>
    <col min="6977" max="6977" width="24.7109375" style="2607" customWidth="1"/>
    <col min="6978" max="6978" width="16.7109375" style="2607" customWidth="1"/>
    <col min="6979" max="6979" width="10.140625" style="2607" customWidth="1"/>
    <col min="6980" max="6980" width="24.7109375" style="2607" customWidth="1"/>
    <col min="6981" max="6981" width="16.7109375" style="2607" customWidth="1"/>
    <col min="6982" max="6982" width="10.140625" style="2607" customWidth="1"/>
    <col min="6983" max="6983" width="24.7109375" style="2607" customWidth="1"/>
    <col min="6984" max="6984" width="16.7109375" style="2607" customWidth="1"/>
    <col min="6985" max="6985" width="10.140625" style="2607" customWidth="1"/>
    <col min="6986" max="6986" width="24.7109375" style="2607" customWidth="1"/>
    <col min="6987" max="6987" width="16.7109375" style="2607" customWidth="1"/>
    <col min="6988" max="6988" width="10.140625" style="2607" customWidth="1"/>
    <col min="6989" max="6989" width="24.7109375" style="2607" customWidth="1"/>
    <col min="6990" max="6990" width="16.7109375" style="2607" customWidth="1"/>
    <col min="6991" max="6991" width="10.140625" style="2607" customWidth="1"/>
    <col min="6992" max="6992" width="24.7109375" style="2607" customWidth="1"/>
    <col min="6993" max="6993" width="16.7109375" style="2607" customWidth="1"/>
    <col min="6994" max="6994" width="10.140625" style="2607" customWidth="1"/>
    <col min="6995" max="6995" width="24.7109375" style="2607" customWidth="1"/>
    <col min="6996" max="6996" width="16.7109375" style="2607" customWidth="1"/>
    <col min="6997" max="6997" width="10.140625" style="2607" customWidth="1"/>
    <col min="6998" max="6998" width="24.7109375" style="2607" customWidth="1"/>
    <col min="6999" max="6999" width="16.7109375" style="2607" customWidth="1"/>
    <col min="7000" max="7000" width="12.5703125" style="2607" customWidth="1"/>
    <col min="7001" max="7001" width="9.85546875" style="2607" customWidth="1"/>
    <col min="7002" max="7002" width="10.28515625" style="2607" customWidth="1"/>
    <col min="7003" max="7017" width="15.28515625" style="2607" customWidth="1"/>
    <col min="7018" max="7018" width="7.28515625" style="2607" customWidth="1"/>
    <col min="7019" max="7019" width="6.28515625" style="2607" customWidth="1"/>
    <col min="7020" max="7020" width="6.85546875" style="2607" customWidth="1"/>
    <col min="7021" max="7021" width="10.28515625" style="2607" customWidth="1"/>
    <col min="7022" max="7208" width="10.28515625" style="2607"/>
    <col min="7209" max="7209" width="5.85546875" style="2607" customWidth="1"/>
    <col min="7210" max="7210" width="8.85546875" style="2607" customWidth="1"/>
    <col min="7211" max="7211" width="7.140625" style="2607" customWidth="1"/>
    <col min="7212" max="7212" width="100.85546875" style="2607" customWidth="1"/>
    <col min="7213" max="7213" width="12" style="2607" customWidth="1"/>
    <col min="7214" max="7214" width="18.42578125" style="2607" customWidth="1"/>
    <col min="7215" max="7215" width="24.7109375" style="2607" customWidth="1"/>
    <col min="7216" max="7216" width="16.7109375" style="2607" customWidth="1"/>
    <col min="7217" max="7217" width="10.140625" style="2607" customWidth="1"/>
    <col min="7218" max="7218" width="24.7109375" style="2607" customWidth="1"/>
    <col min="7219" max="7219" width="16.7109375" style="2607" customWidth="1"/>
    <col min="7220" max="7220" width="10.140625" style="2607" customWidth="1"/>
    <col min="7221" max="7221" width="24.7109375" style="2607" customWidth="1"/>
    <col min="7222" max="7222" width="16.7109375" style="2607" customWidth="1"/>
    <col min="7223" max="7223" width="10.140625" style="2607" customWidth="1"/>
    <col min="7224" max="7224" width="24.7109375" style="2607" customWidth="1"/>
    <col min="7225" max="7225" width="16.7109375" style="2607" customWidth="1"/>
    <col min="7226" max="7226" width="10.140625" style="2607" customWidth="1"/>
    <col min="7227" max="7227" width="24.7109375" style="2607" customWidth="1"/>
    <col min="7228" max="7228" width="16.7109375" style="2607" customWidth="1"/>
    <col min="7229" max="7229" width="10.140625" style="2607" customWidth="1"/>
    <col min="7230" max="7230" width="24.7109375" style="2607" customWidth="1"/>
    <col min="7231" max="7231" width="16.7109375" style="2607" customWidth="1"/>
    <col min="7232" max="7232" width="10.140625" style="2607" customWidth="1"/>
    <col min="7233" max="7233" width="24.7109375" style="2607" customWidth="1"/>
    <col min="7234" max="7234" width="16.7109375" style="2607" customWidth="1"/>
    <col min="7235" max="7235" width="10.140625" style="2607" customWidth="1"/>
    <col min="7236" max="7236" width="24.7109375" style="2607" customWidth="1"/>
    <col min="7237" max="7237" width="16.7109375" style="2607" customWidth="1"/>
    <col min="7238" max="7238" width="10.140625" style="2607" customWidth="1"/>
    <col min="7239" max="7239" width="24.7109375" style="2607" customWidth="1"/>
    <col min="7240" max="7240" width="16.7109375" style="2607" customWidth="1"/>
    <col min="7241" max="7241" width="10.140625" style="2607" customWidth="1"/>
    <col min="7242" max="7242" width="24.7109375" style="2607" customWidth="1"/>
    <col min="7243" max="7243" width="16.7109375" style="2607" customWidth="1"/>
    <col min="7244" max="7244" width="10.140625" style="2607" customWidth="1"/>
    <col min="7245" max="7245" width="24.7109375" style="2607" customWidth="1"/>
    <col min="7246" max="7246" width="16.7109375" style="2607" customWidth="1"/>
    <col min="7247" max="7247" width="10.140625" style="2607" customWidth="1"/>
    <col min="7248" max="7248" width="24.7109375" style="2607" customWidth="1"/>
    <col min="7249" max="7249" width="16.7109375" style="2607" customWidth="1"/>
    <col min="7250" max="7250" width="10.140625" style="2607" customWidth="1"/>
    <col min="7251" max="7251" width="24.7109375" style="2607" customWidth="1"/>
    <col min="7252" max="7252" width="16.7109375" style="2607" customWidth="1"/>
    <col min="7253" max="7253" width="10.140625" style="2607" customWidth="1"/>
    <col min="7254" max="7254" width="24.7109375" style="2607" customWidth="1"/>
    <col min="7255" max="7255" width="16.7109375" style="2607" customWidth="1"/>
    <col min="7256" max="7256" width="12.5703125" style="2607" customWidth="1"/>
    <col min="7257" max="7257" width="9.85546875" style="2607" customWidth="1"/>
    <col min="7258" max="7258" width="10.28515625" style="2607" customWidth="1"/>
    <col min="7259" max="7273" width="15.28515625" style="2607" customWidth="1"/>
    <col min="7274" max="7274" width="7.28515625" style="2607" customWidth="1"/>
    <col min="7275" max="7275" width="6.28515625" style="2607" customWidth="1"/>
    <col min="7276" max="7276" width="6.85546875" style="2607" customWidth="1"/>
    <col min="7277" max="7277" width="10.28515625" style="2607" customWidth="1"/>
    <col min="7278" max="7464" width="10.28515625" style="2607"/>
    <col min="7465" max="7465" width="5.85546875" style="2607" customWidth="1"/>
    <col min="7466" max="7466" width="8.85546875" style="2607" customWidth="1"/>
    <col min="7467" max="7467" width="7.140625" style="2607" customWidth="1"/>
    <col min="7468" max="7468" width="100.85546875" style="2607" customWidth="1"/>
    <col min="7469" max="7469" width="12" style="2607" customWidth="1"/>
    <col min="7470" max="7470" width="18.42578125" style="2607" customWidth="1"/>
    <col min="7471" max="7471" width="24.7109375" style="2607" customWidth="1"/>
    <col min="7472" max="7472" width="16.7109375" style="2607" customWidth="1"/>
    <col min="7473" max="7473" width="10.140625" style="2607" customWidth="1"/>
    <col min="7474" max="7474" width="24.7109375" style="2607" customWidth="1"/>
    <col min="7475" max="7475" width="16.7109375" style="2607" customWidth="1"/>
    <col min="7476" max="7476" width="10.140625" style="2607" customWidth="1"/>
    <col min="7477" max="7477" width="24.7109375" style="2607" customWidth="1"/>
    <col min="7478" max="7478" width="16.7109375" style="2607" customWidth="1"/>
    <col min="7479" max="7479" width="10.140625" style="2607" customWidth="1"/>
    <col min="7480" max="7480" width="24.7109375" style="2607" customWidth="1"/>
    <col min="7481" max="7481" width="16.7109375" style="2607" customWidth="1"/>
    <col min="7482" max="7482" width="10.140625" style="2607" customWidth="1"/>
    <col min="7483" max="7483" width="24.7109375" style="2607" customWidth="1"/>
    <col min="7484" max="7484" width="16.7109375" style="2607" customWidth="1"/>
    <col min="7485" max="7485" width="10.140625" style="2607" customWidth="1"/>
    <col min="7486" max="7486" width="24.7109375" style="2607" customWidth="1"/>
    <col min="7487" max="7487" width="16.7109375" style="2607" customWidth="1"/>
    <col min="7488" max="7488" width="10.140625" style="2607" customWidth="1"/>
    <col min="7489" max="7489" width="24.7109375" style="2607" customWidth="1"/>
    <col min="7490" max="7490" width="16.7109375" style="2607" customWidth="1"/>
    <col min="7491" max="7491" width="10.140625" style="2607" customWidth="1"/>
    <col min="7492" max="7492" width="24.7109375" style="2607" customWidth="1"/>
    <col min="7493" max="7493" width="16.7109375" style="2607" customWidth="1"/>
    <col min="7494" max="7494" width="10.140625" style="2607" customWidth="1"/>
    <col min="7495" max="7495" width="24.7109375" style="2607" customWidth="1"/>
    <col min="7496" max="7496" width="16.7109375" style="2607" customWidth="1"/>
    <col min="7497" max="7497" width="10.140625" style="2607" customWidth="1"/>
    <col min="7498" max="7498" width="24.7109375" style="2607" customWidth="1"/>
    <col min="7499" max="7499" width="16.7109375" style="2607" customWidth="1"/>
    <col min="7500" max="7500" width="10.140625" style="2607" customWidth="1"/>
    <col min="7501" max="7501" width="24.7109375" style="2607" customWidth="1"/>
    <col min="7502" max="7502" width="16.7109375" style="2607" customWidth="1"/>
    <col min="7503" max="7503" width="10.140625" style="2607" customWidth="1"/>
    <col min="7504" max="7504" width="24.7109375" style="2607" customWidth="1"/>
    <col min="7505" max="7505" width="16.7109375" style="2607" customWidth="1"/>
    <col min="7506" max="7506" width="10.140625" style="2607" customWidth="1"/>
    <col min="7507" max="7507" width="24.7109375" style="2607" customWidth="1"/>
    <col min="7508" max="7508" width="16.7109375" style="2607" customWidth="1"/>
    <col min="7509" max="7509" width="10.140625" style="2607" customWidth="1"/>
    <col min="7510" max="7510" width="24.7109375" style="2607" customWidth="1"/>
    <col min="7511" max="7511" width="16.7109375" style="2607" customWidth="1"/>
    <col min="7512" max="7512" width="12.5703125" style="2607" customWidth="1"/>
    <col min="7513" max="7513" width="9.85546875" style="2607" customWidth="1"/>
    <col min="7514" max="7514" width="10.28515625" style="2607" customWidth="1"/>
    <col min="7515" max="7529" width="15.28515625" style="2607" customWidth="1"/>
    <col min="7530" max="7530" width="7.28515625" style="2607" customWidth="1"/>
    <col min="7531" max="7531" width="6.28515625" style="2607" customWidth="1"/>
    <col min="7532" max="7532" width="6.85546875" style="2607" customWidth="1"/>
    <col min="7533" max="7533" width="10.28515625" style="2607" customWidth="1"/>
    <col min="7534" max="7720" width="10.28515625" style="2607"/>
    <col min="7721" max="7721" width="5.85546875" style="2607" customWidth="1"/>
    <col min="7722" max="7722" width="8.85546875" style="2607" customWidth="1"/>
    <col min="7723" max="7723" width="7.140625" style="2607" customWidth="1"/>
    <col min="7724" max="7724" width="100.85546875" style="2607" customWidth="1"/>
    <col min="7725" max="7725" width="12" style="2607" customWidth="1"/>
    <col min="7726" max="7726" width="18.42578125" style="2607" customWidth="1"/>
    <col min="7727" max="7727" width="24.7109375" style="2607" customWidth="1"/>
    <col min="7728" max="7728" width="16.7109375" style="2607" customWidth="1"/>
    <col min="7729" max="7729" width="10.140625" style="2607" customWidth="1"/>
    <col min="7730" max="7730" width="24.7109375" style="2607" customWidth="1"/>
    <col min="7731" max="7731" width="16.7109375" style="2607" customWidth="1"/>
    <col min="7732" max="7732" width="10.140625" style="2607" customWidth="1"/>
    <col min="7733" max="7733" width="24.7109375" style="2607" customWidth="1"/>
    <col min="7734" max="7734" width="16.7109375" style="2607" customWidth="1"/>
    <col min="7735" max="7735" width="10.140625" style="2607" customWidth="1"/>
    <col min="7736" max="7736" width="24.7109375" style="2607" customWidth="1"/>
    <col min="7737" max="7737" width="16.7109375" style="2607" customWidth="1"/>
    <col min="7738" max="7738" width="10.140625" style="2607" customWidth="1"/>
    <col min="7739" max="7739" width="24.7109375" style="2607" customWidth="1"/>
    <col min="7740" max="7740" width="16.7109375" style="2607" customWidth="1"/>
    <col min="7741" max="7741" width="10.140625" style="2607" customWidth="1"/>
    <col min="7742" max="7742" width="24.7109375" style="2607" customWidth="1"/>
    <col min="7743" max="7743" width="16.7109375" style="2607" customWidth="1"/>
    <col min="7744" max="7744" width="10.140625" style="2607" customWidth="1"/>
    <col min="7745" max="7745" width="24.7109375" style="2607" customWidth="1"/>
    <col min="7746" max="7746" width="16.7109375" style="2607" customWidth="1"/>
    <col min="7747" max="7747" width="10.140625" style="2607" customWidth="1"/>
    <col min="7748" max="7748" width="24.7109375" style="2607" customWidth="1"/>
    <col min="7749" max="7749" width="16.7109375" style="2607" customWidth="1"/>
    <col min="7750" max="7750" width="10.140625" style="2607" customWidth="1"/>
    <col min="7751" max="7751" width="24.7109375" style="2607" customWidth="1"/>
    <col min="7752" max="7752" width="16.7109375" style="2607" customWidth="1"/>
    <col min="7753" max="7753" width="10.140625" style="2607" customWidth="1"/>
    <col min="7754" max="7754" width="24.7109375" style="2607" customWidth="1"/>
    <col min="7755" max="7755" width="16.7109375" style="2607" customWidth="1"/>
    <col min="7756" max="7756" width="10.140625" style="2607" customWidth="1"/>
    <col min="7757" max="7757" width="24.7109375" style="2607" customWidth="1"/>
    <col min="7758" max="7758" width="16.7109375" style="2607" customWidth="1"/>
    <col min="7759" max="7759" width="10.140625" style="2607" customWidth="1"/>
    <col min="7760" max="7760" width="24.7109375" style="2607" customWidth="1"/>
    <col min="7761" max="7761" width="16.7109375" style="2607" customWidth="1"/>
    <col min="7762" max="7762" width="10.140625" style="2607" customWidth="1"/>
    <col min="7763" max="7763" width="24.7109375" style="2607" customWidth="1"/>
    <col min="7764" max="7764" width="16.7109375" style="2607" customWidth="1"/>
    <col min="7765" max="7765" width="10.140625" style="2607" customWidth="1"/>
    <col min="7766" max="7766" width="24.7109375" style="2607" customWidth="1"/>
    <col min="7767" max="7767" width="16.7109375" style="2607" customWidth="1"/>
    <col min="7768" max="7768" width="12.5703125" style="2607" customWidth="1"/>
    <col min="7769" max="7769" width="9.85546875" style="2607" customWidth="1"/>
    <col min="7770" max="7770" width="10.28515625" style="2607" customWidth="1"/>
    <col min="7771" max="7785" width="15.28515625" style="2607" customWidth="1"/>
    <col min="7786" max="7786" width="7.28515625" style="2607" customWidth="1"/>
    <col min="7787" max="7787" width="6.28515625" style="2607" customWidth="1"/>
    <col min="7788" max="7788" width="6.85546875" style="2607" customWidth="1"/>
    <col min="7789" max="7789" width="10.28515625" style="2607" customWidth="1"/>
    <col min="7790" max="7976" width="10.28515625" style="2607"/>
    <col min="7977" max="7977" width="5.85546875" style="2607" customWidth="1"/>
    <col min="7978" max="7978" width="8.85546875" style="2607" customWidth="1"/>
    <col min="7979" max="7979" width="7.140625" style="2607" customWidth="1"/>
    <col min="7980" max="7980" width="100.85546875" style="2607" customWidth="1"/>
    <col min="7981" max="7981" width="12" style="2607" customWidth="1"/>
    <col min="7982" max="7982" width="18.42578125" style="2607" customWidth="1"/>
    <col min="7983" max="7983" width="24.7109375" style="2607" customWidth="1"/>
    <col min="7984" max="7984" width="16.7109375" style="2607" customWidth="1"/>
    <col min="7985" max="7985" width="10.140625" style="2607" customWidth="1"/>
    <col min="7986" max="7986" width="24.7109375" style="2607" customWidth="1"/>
    <col min="7987" max="7987" width="16.7109375" style="2607" customWidth="1"/>
    <col min="7988" max="7988" width="10.140625" style="2607" customWidth="1"/>
    <col min="7989" max="7989" width="24.7109375" style="2607" customWidth="1"/>
    <col min="7990" max="7990" width="16.7109375" style="2607" customWidth="1"/>
    <col min="7991" max="7991" width="10.140625" style="2607" customWidth="1"/>
    <col min="7992" max="7992" width="24.7109375" style="2607" customWidth="1"/>
    <col min="7993" max="7993" width="16.7109375" style="2607" customWidth="1"/>
    <col min="7994" max="7994" width="10.140625" style="2607" customWidth="1"/>
    <col min="7995" max="7995" width="24.7109375" style="2607" customWidth="1"/>
    <col min="7996" max="7996" width="16.7109375" style="2607" customWidth="1"/>
    <col min="7997" max="7997" width="10.140625" style="2607" customWidth="1"/>
    <col min="7998" max="7998" width="24.7109375" style="2607" customWidth="1"/>
    <col min="7999" max="7999" width="16.7109375" style="2607" customWidth="1"/>
    <col min="8000" max="8000" width="10.140625" style="2607" customWidth="1"/>
    <col min="8001" max="8001" width="24.7109375" style="2607" customWidth="1"/>
    <col min="8002" max="8002" width="16.7109375" style="2607" customWidth="1"/>
    <col min="8003" max="8003" width="10.140625" style="2607" customWidth="1"/>
    <col min="8004" max="8004" width="24.7109375" style="2607" customWidth="1"/>
    <col min="8005" max="8005" width="16.7109375" style="2607" customWidth="1"/>
    <col min="8006" max="8006" width="10.140625" style="2607" customWidth="1"/>
    <col min="8007" max="8007" width="24.7109375" style="2607" customWidth="1"/>
    <col min="8008" max="8008" width="16.7109375" style="2607" customWidth="1"/>
    <col min="8009" max="8009" width="10.140625" style="2607" customWidth="1"/>
    <col min="8010" max="8010" width="24.7109375" style="2607" customWidth="1"/>
    <col min="8011" max="8011" width="16.7109375" style="2607" customWidth="1"/>
    <col min="8012" max="8012" width="10.140625" style="2607" customWidth="1"/>
    <col min="8013" max="8013" width="24.7109375" style="2607" customWidth="1"/>
    <col min="8014" max="8014" width="16.7109375" style="2607" customWidth="1"/>
    <col min="8015" max="8015" width="10.140625" style="2607" customWidth="1"/>
    <col min="8016" max="8016" width="24.7109375" style="2607" customWidth="1"/>
    <col min="8017" max="8017" width="16.7109375" style="2607" customWidth="1"/>
    <col min="8018" max="8018" width="10.140625" style="2607" customWidth="1"/>
    <col min="8019" max="8019" width="24.7109375" style="2607" customWidth="1"/>
    <col min="8020" max="8020" width="16.7109375" style="2607" customWidth="1"/>
    <col min="8021" max="8021" width="10.140625" style="2607" customWidth="1"/>
    <col min="8022" max="8022" width="24.7109375" style="2607" customWidth="1"/>
    <col min="8023" max="8023" width="16.7109375" style="2607" customWidth="1"/>
    <col min="8024" max="8024" width="12.5703125" style="2607" customWidth="1"/>
    <col min="8025" max="8025" width="9.85546875" style="2607" customWidth="1"/>
    <col min="8026" max="8026" width="10.28515625" style="2607" customWidth="1"/>
    <col min="8027" max="8041" width="15.28515625" style="2607" customWidth="1"/>
    <col min="8042" max="8042" width="7.28515625" style="2607" customWidth="1"/>
    <col min="8043" max="8043" width="6.28515625" style="2607" customWidth="1"/>
    <col min="8044" max="8044" width="6.85546875" style="2607" customWidth="1"/>
    <col min="8045" max="8045" width="10.28515625" style="2607" customWidth="1"/>
    <col min="8046" max="8232" width="10.28515625" style="2607"/>
    <col min="8233" max="8233" width="5.85546875" style="2607" customWidth="1"/>
    <col min="8234" max="8234" width="8.85546875" style="2607" customWidth="1"/>
    <col min="8235" max="8235" width="7.140625" style="2607" customWidth="1"/>
    <col min="8236" max="8236" width="100.85546875" style="2607" customWidth="1"/>
    <col min="8237" max="8237" width="12" style="2607" customWidth="1"/>
    <col min="8238" max="8238" width="18.42578125" style="2607" customWidth="1"/>
    <col min="8239" max="8239" width="24.7109375" style="2607" customWidth="1"/>
    <col min="8240" max="8240" width="16.7109375" style="2607" customWidth="1"/>
    <col min="8241" max="8241" width="10.140625" style="2607" customWidth="1"/>
    <col min="8242" max="8242" width="24.7109375" style="2607" customWidth="1"/>
    <col min="8243" max="8243" width="16.7109375" style="2607" customWidth="1"/>
    <col min="8244" max="8244" width="10.140625" style="2607" customWidth="1"/>
    <col min="8245" max="8245" width="24.7109375" style="2607" customWidth="1"/>
    <col min="8246" max="8246" width="16.7109375" style="2607" customWidth="1"/>
    <col min="8247" max="8247" width="10.140625" style="2607" customWidth="1"/>
    <col min="8248" max="8248" width="24.7109375" style="2607" customWidth="1"/>
    <col min="8249" max="8249" width="16.7109375" style="2607" customWidth="1"/>
    <col min="8250" max="8250" width="10.140625" style="2607" customWidth="1"/>
    <col min="8251" max="8251" width="24.7109375" style="2607" customWidth="1"/>
    <col min="8252" max="8252" width="16.7109375" style="2607" customWidth="1"/>
    <col min="8253" max="8253" width="10.140625" style="2607" customWidth="1"/>
    <col min="8254" max="8254" width="24.7109375" style="2607" customWidth="1"/>
    <col min="8255" max="8255" width="16.7109375" style="2607" customWidth="1"/>
    <col min="8256" max="8256" width="10.140625" style="2607" customWidth="1"/>
    <col min="8257" max="8257" width="24.7109375" style="2607" customWidth="1"/>
    <col min="8258" max="8258" width="16.7109375" style="2607" customWidth="1"/>
    <col min="8259" max="8259" width="10.140625" style="2607" customWidth="1"/>
    <col min="8260" max="8260" width="24.7109375" style="2607" customWidth="1"/>
    <col min="8261" max="8261" width="16.7109375" style="2607" customWidth="1"/>
    <col min="8262" max="8262" width="10.140625" style="2607" customWidth="1"/>
    <col min="8263" max="8263" width="24.7109375" style="2607" customWidth="1"/>
    <col min="8264" max="8264" width="16.7109375" style="2607" customWidth="1"/>
    <col min="8265" max="8265" width="10.140625" style="2607" customWidth="1"/>
    <col min="8266" max="8266" width="24.7109375" style="2607" customWidth="1"/>
    <col min="8267" max="8267" width="16.7109375" style="2607" customWidth="1"/>
    <col min="8268" max="8268" width="10.140625" style="2607" customWidth="1"/>
    <col min="8269" max="8269" width="24.7109375" style="2607" customWidth="1"/>
    <col min="8270" max="8270" width="16.7109375" style="2607" customWidth="1"/>
    <col min="8271" max="8271" width="10.140625" style="2607" customWidth="1"/>
    <col min="8272" max="8272" width="24.7109375" style="2607" customWidth="1"/>
    <col min="8273" max="8273" width="16.7109375" style="2607" customWidth="1"/>
    <col min="8274" max="8274" width="10.140625" style="2607" customWidth="1"/>
    <col min="8275" max="8275" width="24.7109375" style="2607" customWidth="1"/>
    <col min="8276" max="8276" width="16.7109375" style="2607" customWidth="1"/>
    <col min="8277" max="8277" width="10.140625" style="2607" customWidth="1"/>
    <col min="8278" max="8278" width="24.7109375" style="2607" customWidth="1"/>
    <col min="8279" max="8279" width="16.7109375" style="2607" customWidth="1"/>
    <col min="8280" max="8280" width="12.5703125" style="2607" customWidth="1"/>
    <col min="8281" max="8281" width="9.85546875" style="2607" customWidth="1"/>
    <col min="8282" max="8282" width="10.28515625" style="2607" customWidth="1"/>
    <col min="8283" max="8297" width="15.28515625" style="2607" customWidth="1"/>
    <col min="8298" max="8298" width="7.28515625" style="2607" customWidth="1"/>
    <col min="8299" max="8299" width="6.28515625" style="2607" customWidth="1"/>
    <col min="8300" max="8300" width="6.85546875" style="2607" customWidth="1"/>
    <col min="8301" max="8301" width="10.28515625" style="2607" customWidth="1"/>
    <col min="8302" max="8488" width="10.28515625" style="2607"/>
    <col min="8489" max="8489" width="5.85546875" style="2607" customWidth="1"/>
    <col min="8490" max="8490" width="8.85546875" style="2607" customWidth="1"/>
    <col min="8491" max="8491" width="7.140625" style="2607" customWidth="1"/>
    <col min="8492" max="8492" width="100.85546875" style="2607" customWidth="1"/>
    <col min="8493" max="8493" width="12" style="2607" customWidth="1"/>
    <col min="8494" max="8494" width="18.42578125" style="2607" customWidth="1"/>
    <col min="8495" max="8495" width="24.7109375" style="2607" customWidth="1"/>
    <col min="8496" max="8496" width="16.7109375" style="2607" customWidth="1"/>
    <col min="8497" max="8497" width="10.140625" style="2607" customWidth="1"/>
    <col min="8498" max="8498" width="24.7109375" style="2607" customWidth="1"/>
    <col min="8499" max="8499" width="16.7109375" style="2607" customWidth="1"/>
    <col min="8500" max="8500" width="10.140625" style="2607" customWidth="1"/>
    <col min="8501" max="8501" width="24.7109375" style="2607" customWidth="1"/>
    <col min="8502" max="8502" width="16.7109375" style="2607" customWidth="1"/>
    <col min="8503" max="8503" width="10.140625" style="2607" customWidth="1"/>
    <col min="8504" max="8504" width="24.7109375" style="2607" customWidth="1"/>
    <col min="8505" max="8505" width="16.7109375" style="2607" customWidth="1"/>
    <col min="8506" max="8506" width="10.140625" style="2607" customWidth="1"/>
    <col min="8507" max="8507" width="24.7109375" style="2607" customWidth="1"/>
    <col min="8508" max="8508" width="16.7109375" style="2607" customWidth="1"/>
    <col min="8509" max="8509" width="10.140625" style="2607" customWidth="1"/>
    <col min="8510" max="8510" width="24.7109375" style="2607" customWidth="1"/>
    <col min="8511" max="8511" width="16.7109375" style="2607" customWidth="1"/>
    <col min="8512" max="8512" width="10.140625" style="2607" customWidth="1"/>
    <col min="8513" max="8513" width="24.7109375" style="2607" customWidth="1"/>
    <col min="8514" max="8514" width="16.7109375" style="2607" customWidth="1"/>
    <col min="8515" max="8515" width="10.140625" style="2607" customWidth="1"/>
    <col min="8516" max="8516" width="24.7109375" style="2607" customWidth="1"/>
    <col min="8517" max="8517" width="16.7109375" style="2607" customWidth="1"/>
    <col min="8518" max="8518" width="10.140625" style="2607" customWidth="1"/>
    <col min="8519" max="8519" width="24.7109375" style="2607" customWidth="1"/>
    <col min="8520" max="8520" width="16.7109375" style="2607" customWidth="1"/>
    <col min="8521" max="8521" width="10.140625" style="2607" customWidth="1"/>
    <col min="8522" max="8522" width="24.7109375" style="2607" customWidth="1"/>
    <col min="8523" max="8523" width="16.7109375" style="2607" customWidth="1"/>
    <col min="8524" max="8524" width="10.140625" style="2607" customWidth="1"/>
    <col min="8525" max="8525" width="24.7109375" style="2607" customWidth="1"/>
    <col min="8526" max="8526" width="16.7109375" style="2607" customWidth="1"/>
    <col min="8527" max="8527" width="10.140625" style="2607" customWidth="1"/>
    <col min="8528" max="8528" width="24.7109375" style="2607" customWidth="1"/>
    <col min="8529" max="8529" width="16.7109375" style="2607" customWidth="1"/>
    <col min="8530" max="8530" width="10.140625" style="2607" customWidth="1"/>
    <col min="8531" max="8531" width="24.7109375" style="2607" customWidth="1"/>
    <col min="8532" max="8532" width="16.7109375" style="2607" customWidth="1"/>
    <col min="8533" max="8533" width="10.140625" style="2607" customWidth="1"/>
    <col min="8534" max="8534" width="24.7109375" style="2607" customWidth="1"/>
    <col min="8535" max="8535" width="16.7109375" style="2607" customWidth="1"/>
    <col min="8536" max="8536" width="12.5703125" style="2607" customWidth="1"/>
    <col min="8537" max="8537" width="9.85546875" style="2607" customWidth="1"/>
    <col min="8538" max="8538" width="10.28515625" style="2607" customWidth="1"/>
    <col min="8539" max="8553" width="15.28515625" style="2607" customWidth="1"/>
    <col min="8554" max="8554" width="7.28515625" style="2607" customWidth="1"/>
    <col min="8555" max="8555" width="6.28515625" style="2607" customWidth="1"/>
    <col min="8556" max="8556" width="6.85546875" style="2607" customWidth="1"/>
    <col min="8557" max="8557" width="10.28515625" style="2607" customWidth="1"/>
    <col min="8558" max="8744" width="10.28515625" style="2607"/>
    <col min="8745" max="8745" width="5.85546875" style="2607" customWidth="1"/>
    <col min="8746" max="8746" width="8.85546875" style="2607" customWidth="1"/>
    <col min="8747" max="8747" width="7.140625" style="2607" customWidth="1"/>
    <col min="8748" max="8748" width="100.85546875" style="2607" customWidth="1"/>
    <col min="8749" max="8749" width="12" style="2607" customWidth="1"/>
    <col min="8750" max="8750" width="18.42578125" style="2607" customWidth="1"/>
    <col min="8751" max="8751" width="24.7109375" style="2607" customWidth="1"/>
    <col min="8752" max="8752" width="16.7109375" style="2607" customWidth="1"/>
    <col min="8753" max="8753" width="10.140625" style="2607" customWidth="1"/>
    <col min="8754" max="8754" width="24.7109375" style="2607" customWidth="1"/>
    <col min="8755" max="8755" width="16.7109375" style="2607" customWidth="1"/>
    <col min="8756" max="8756" width="10.140625" style="2607" customWidth="1"/>
    <col min="8757" max="8757" width="24.7109375" style="2607" customWidth="1"/>
    <col min="8758" max="8758" width="16.7109375" style="2607" customWidth="1"/>
    <col min="8759" max="8759" width="10.140625" style="2607" customWidth="1"/>
    <col min="8760" max="8760" width="24.7109375" style="2607" customWidth="1"/>
    <col min="8761" max="8761" width="16.7109375" style="2607" customWidth="1"/>
    <col min="8762" max="8762" width="10.140625" style="2607" customWidth="1"/>
    <col min="8763" max="8763" width="24.7109375" style="2607" customWidth="1"/>
    <col min="8764" max="8764" width="16.7109375" style="2607" customWidth="1"/>
    <col min="8765" max="8765" width="10.140625" style="2607" customWidth="1"/>
    <col min="8766" max="8766" width="24.7109375" style="2607" customWidth="1"/>
    <col min="8767" max="8767" width="16.7109375" style="2607" customWidth="1"/>
    <col min="8768" max="8768" width="10.140625" style="2607" customWidth="1"/>
    <col min="8769" max="8769" width="24.7109375" style="2607" customWidth="1"/>
    <col min="8770" max="8770" width="16.7109375" style="2607" customWidth="1"/>
    <col min="8771" max="8771" width="10.140625" style="2607" customWidth="1"/>
    <col min="8772" max="8772" width="24.7109375" style="2607" customWidth="1"/>
    <col min="8773" max="8773" width="16.7109375" style="2607" customWidth="1"/>
    <col min="8774" max="8774" width="10.140625" style="2607" customWidth="1"/>
    <col min="8775" max="8775" width="24.7109375" style="2607" customWidth="1"/>
    <col min="8776" max="8776" width="16.7109375" style="2607" customWidth="1"/>
    <col min="8777" max="8777" width="10.140625" style="2607" customWidth="1"/>
    <col min="8778" max="8778" width="24.7109375" style="2607" customWidth="1"/>
    <col min="8779" max="8779" width="16.7109375" style="2607" customWidth="1"/>
    <col min="8780" max="8780" width="10.140625" style="2607" customWidth="1"/>
    <col min="8781" max="8781" width="24.7109375" style="2607" customWidth="1"/>
    <col min="8782" max="8782" width="16.7109375" style="2607" customWidth="1"/>
    <col min="8783" max="8783" width="10.140625" style="2607" customWidth="1"/>
    <col min="8784" max="8784" width="24.7109375" style="2607" customWidth="1"/>
    <col min="8785" max="8785" width="16.7109375" style="2607" customWidth="1"/>
    <col min="8786" max="8786" width="10.140625" style="2607" customWidth="1"/>
    <col min="8787" max="8787" width="24.7109375" style="2607" customWidth="1"/>
    <col min="8788" max="8788" width="16.7109375" style="2607" customWidth="1"/>
    <col min="8789" max="8789" width="10.140625" style="2607" customWidth="1"/>
    <col min="8790" max="8790" width="24.7109375" style="2607" customWidth="1"/>
    <col min="8791" max="8791" width="16.7109375" style="2607" customWidth="1"/>
    <col min="8792" max="8792" width="12.5703125" style="2607" customWidth="1"/>
    <col min="8793" max="8793" width="9.85546875" style="2607" customWidth="1"/>
    <col min="8794" max="8794" width="10.28515625" style="2607" customWidth="1"/>
    <col min="8795" max="8809" width="15.28515625" style="2607" customWidth="1"/>
    <col min="8810" max="8810" width="7.28515625" style="2607" customWidth="1"/>
    <col min="8811" max="8811" width="6.28515625" style="2607" customWidth="1"/>
    <col min="8812" max="8812" width="6.85546875" style="2607" customWidth="1"/>
    <col min="8813" max="8813" width="10.28515625" style="2607" customWidth="1"/>
    <col min="8814" max="9000" width="10.28515625" style="2607"/>
    <col min="9001" max="9001" width="5.85546875" style="2607" customWidth="1"/>
    <col min="9002" max="9002" width="8.85546875" style="2607" customWidth="1"/>
    <col min="9003" max="9003" width="7.140625" style="2607" customWidth="1"/>
    <col min="9004" max="9004" width="100.85546875" style="2607" customWidth="1"/>
    <col min="9005" max="9005" width="12" style="2607" customWidth="1"/>
    <col min="9006" max="9006" width="18.42578125" style="2607" customWidth="1"/>
    <col min="9007" max="9007" width="24.7109375" style="2607" customWidth="1"/>
    <col min="9008" max="9008" width="16.7109375" style="2607" customWidth="1"/>
    <col min="9009" max="9009" width="10.140625" style="2607" customWidth="1"/>
    <col min="9010" max="9010" width="24.7109375" style="2607" customWidth="1"/>
    <col min="9011" max="9011" width="16.7109375" style="2607" customWidth="1"/>
    <col min="9012" max="9012" width="10.140625" style="2607" customWidth="1"/>
    <col min="9013" max="9013" width="24.7109375" style="2607" customWidth="1"/>
    <col min="9014" max="9014" width="16.7109375" style="2607" customWidth="1"/>
    <col min="9015" max="9015" width="10.140625" style="2607" customWidth="1"/>
    <col min="9016" max="9016" width="24.7109375" style="2607" customWidth="1"/>
    <col min="9017" max="9017" width="16.7109375" style="2607" customWidth="1"/>
    <col min="9018" max="9018" width="10.140625" style="2607" customWidth="1"/>
    <col min="9019" max="9019" width="24.7109375" style="2607" customWidth="1"/>
    <col min="9020" max="9020" width="16.7109375" style="2607" customWidth="1"/>
    <col min="9021" max="9021" width="10.140625" style="2607" customWidth="1"/>
    <col min="9022" max="9022" width="24.7109375" style="2607" customWidth="1"/>
    <col min="9023" max="9023" width="16.7109375" style="2607" customWidth="1"/>
    <col min="9024" max="9024" width="10.140625" style="2607" customWidth="1"/>
    <col min="9025" max="9025" width="24.7109375" style="2607" customWidth="1"/>
    <col min="9026" max="9026" width="16.7109375" style="2607" customWidth="1"/>
    <col min="9027" max="9027" width="10.140625" style="2607" customWidth="1"/>
    <col min="9028" max="9028" width="24.7109375" style="2607" customWidth="1"/>
    <col min="9029" max="9029" width="16.7109375" style="2607" customWidth="1"/>
    <col min="9030" max="9030" width="10.140625" style="2607" customWidth="1"/>
    <col min="9031" max="9031" width="24.7109375" style="2607" customWidth="1"/>
    <col min="9032" max="9032" width="16.7109375" style="2607" customWidth="1"/>
    <col min="9033" max="9033" width="10.140625" style="2607" customWidth="1"/>
    <col min="9034" max="9034" width="24.7109375" style="2607" customWidth="1"/>
    <col min="9035" max="9035" width="16.7109375" style="2607" customWidth="1"/>
    <col min="9036" max="9036" width="10.140625" style="2607" customWidth="1"/>
    <col min="9037" max="9037" width="24.7109375" style="2607" customWidth="1"/>
    <col min="9038" max="9038" width="16.7109375" style="2607" customWidth="1"/>
    <col min="9039" max="9039" width="10.140625" style="2607" customWidth="1"/>
    <col min="9040" max="9040" width="24.7109375" style="2607" customWidth="1"/>
    <col min="9041" max="9041" width="16.7109375" style="2607" customWidth="1"/>
    <col min="9042" max="9042" width="10.140625" style="2607" customWidth="1"/>
    <col min="9043" max="9043" width="24.7109375" style="2607" customWidth="1"/>
    <col min="9044" max="9044" width="16.7109375" style="2607" customWidth="1"/>
    <col min="9045" max="9045" width="10.140625" style="2607" customWidth="1"/>
    <col min="9046" max="9046" width="24.7109375" style="2607" customWidth="1"/>
    <col min="9047" max="9047" width="16.7109375" style="2607" customWidth="1"/>
    <col min="9048" max="9048" width="12.5703125" style="2607" customWidth="1"/>
    <col min="9049" max="9049" width="9.85546875" style="2607" customWidth="1"/>
    <col min="9050" max="9050" width="10.28515625" style="2607" customWidth="1"/>
    <col min="9051" max="9065" width="15.28515625" style="2607" customWidth="1"/>
    <col min="9066" max="9066" width="7.28515625" style="2607" customWidth="1"/>
    <col min="9067" max="9067" width="6.28515625" style="2607" customWidth="1"/>
    <col min="9068" max="9068" width="6.85546875" style="2607" customWidth="1"/>
    <col min="9069" max="9069" width="10.28515625" style="2607" customWidth="1"/>
    <col min="9070" max="9256" width="10.28515625" style="2607"/>
    <col min="9257" max="9257" width="5.85546875" style="2607" customWidth="1"/>
    <col min="9258" max="9258" width="8.85546875" style="2607" customWidth="1"/>
    <col min="9259" max="9259" width="7.140625" style="2607" customWidth="1"/>
    <col min="9260" max="9260" width="100.85546875" style="2607" customWidth="1"/>
    <col min="9261" max="9261" width="12" style="2607" customWidth="1"/>
    <col min="9262" max="9262" width="18.42578125" style="2607" customWidth="1"/>
    <col min="9263" max="9263" width="24.7109375" style="2607" customWidth="1"/>
    <col min="9264" max="9264" width="16.7109375" style="2607" customWidth="1"/>
    <col min="9265" max="9265" width="10.140625" style="2607" customWidth="1"/>
    <col min="9266" max="9266" width="24.7109375" style="2607" customWidth="1"/>
    <col min="9267" max="9267" width="16.7109375" style="2607" customWidth="1"/>
    <col min="9268" max="9268" width="10.140625" style="2607" customWidth="1"/>
    <col min="9269" max="9269" width="24.7109375" style="2607" customWidth="1"/>
    <col min="9270" max="9270" width="16.7109375" style="2607" customWidth="1"/>
    <col min="9271" max="9271" width="10.140625" style="2607" customWidth="1"/>
    <col min="9272" max="9272" width="24.7109375" style="2607" customWidth="1"/>
    <col min="9273" max="9273" width="16.7109375" style="2607" customWidth="1"/>
    <col min="9274" max="9274" width="10.140625" style="2607" customWidth="1"/>
    <col min="9275" max="9275" width="24.7109375" style="2607" customWidth="1"/>
    <col min="9276" max="9276" width="16.7109375" style="2607" customWidth="1"/>
    <col min="9277" max="9277" width="10.140625" style="2607" customWidth="1"/>
    <col min="9278" max="9278" width="24.7109375" style="2607" customWidth="1"/>
    <col min="9279" max="9279" width="16.7109375" style="2607" customWidth="1"/>
    <col min="9280" max="9280" width="10.140625" style="2607" customWidth="1"/>
    <col min="9281" max="9281" width="24.7109375" style="2607" customWidth="1"/>
    <col min="9282" max="9282" width="16.7109375" style="2607" customWidth="1"/>
    <col min="9283" max="9283" width="10.140625" style="2607" customWidth="1"/>
    <col min="9284" max="9284" width="24.7109375" style="2607" customWidth="1"/>
    <col min="9285" max="9285" width="16.7109375" style="2607" customWidth="1"/>
    <col min="9286" max="9286" width="10.140625" style="2607" customWidth="1"/>
    <col min="9287" max="9287" width="24.7109375" style="2607" customWidth="1"/>
    <col min="9288" max="9288" width="16.7109375" style="2607" customWidth="1"/>
    <col min="9289" max="9289" width="10.140625" style="2607" customWidth="1"/>
    <col min="9290" max="9290" width="24.7109375" style="2607" customWidth="1"/>
    <col min="9291" max="9291" width="16.7109375" style="2607" customWidth="1"/>
    <col min="9292" max="9292" width="10.140625" style="2607" customWidth="1"/>
    <col min="9293" max="9293" width="24.7109375" style="2607" customWidth="1"/>
    <col min="9294" max="9294" width="16.7109375" style="2607" customWidth="1"/>
    <col min="9295" max="9295" width="10.140625" style="2607" customWidth="1"/>
    <col min="9296" max="9296" width="24.7109375" style="2607" customWidth="1"/>
    <col min="9297" max="9297" width="16.7109375" style="2607" customWidth="1"/>
    <col min="9298" max="9298" width="10.140625" style="2607" customWidth="1"/>
    <col min="9299" max="9299" width="24.7109375" style="2607" customWidth="1"/>
    <col min="9300" max="9300" width="16.7109375" style="2607" customWidth="1"/>
    <col min="9301" max="9301" width="10.140625" style="2607" customWidth="1"/>
    <col min="9302" max="9302" width="24.7109375" style="2607" customWidth="1"/>
    <col min="9303" max="9303" width="16.7109375" style="2607" customWidth="1"/>
    <col min="9304" max="9304" width="12.5703125" style="2607" customWidth="1"/>
    <col min="9305" max="9305" width="9.85546875" style="2607" customWidth="1"/>
    <col min="9306" max="9306" width="10.28515625" style="2607" customWidth="1"/>
    <col min="9307" max="9321" width="15.28515625" style="2607" customWidth="1"/>
    <col min="9322" max="9322" width="7.28515625" style="2607" customWidth="1"/>
    <col min="9323" max="9323" width="6.28515625" style="2607" customWidth="1"/>
    <col min="9324" max="9324" width="6.85546875" style="2607" customWidth="1"/>
    <col min="9325" max="9325" width="10.28515625" style="2607" customWidth="1"/>
    <col min="9326" max="9512" width="10.28515625" style="2607"/>
    <col min="9513" max="9513" width="5.85546875" style="2607" customWidth="1"/>
    <col min="9514" max="9514" width="8.85546875" style="2607" customWidth="1"/>
    <col min="9515" max="9515" width="7.140625" style="2607" customWidth="1"/>
    <col min="9516" max="9516" width="100.85546875" style="2607" customWidth="1"/>
    <col min="9517" max="9517" width="12" style="2607" customWidth="1"/>
    <col min="9518" max="9518" width="18.42578125" style="2607" customWidth="1"/>
    <col min="9519" max="9519" width="24.7109375" style="2607" customWidth="1"/>
    <col min="9520" max="9520" width="16.7109375" style="2607" customWidth="1"/>
    <col min="9521" max="9521" width="10.140625" style="2607" customWidth="1"/>
    <col min="9522" max="9522" width="24.7109375" style="2607" customWidth="1"/>
    <col min="9523" max="9523" width="16.7109375" style="2607" customWidth="1"/>
    <col min="9524" max="9524" width="10.140625" style="2607" customWidth="1"/>
    <col min="9525" max="9525" width="24.7109375" style="2607" customWidth="1"/>
    <col min="9526" max="9526" width="16.7109375" style="2607" customWidth="1"/>
    <col min="9527" max="9527" width="10.140625" style="2607" customWidth="1"/>
    <col min="9528" max="9528" width="24.7109375" style="2607" customWidth="1"/>
    <col min="9529" max="9529" width="16.7109375" style="2607" customWidth="1"/>
    <col min="9530" max="9530" width="10.140625" style="2607" customWidth="1"/>
    <col min="9531" max="9531" width="24.7109375" style="2607" customWidth="1"/>
    <col min="9532" max="9532" width="16.7109375" style="2607" customWidth="1"/>
    <col min="9533" max="9533" width="10.140625" style="2607" customWidth="1"/>
    <col min="9534" max="9534" width="24.7109375" style="2607" customWidth="1"/>
    <col min="9535" max="9535" width="16.7109375" style="2607" customWidth="1"/>
    <col min="9536" max="9536" width="10.140625" style="2607" customWidth="1"/>
    <col min="9537" max="9537" width="24.7109375" style="2607" customWidth="1"/>
    <col min="9538" max="9538" width="16.7109375" style="2607" customWidth="1"/>
    <col min="9539" max="9539" width="10.140625" style="2607" customWidth="1"/>
    <col min="9540" max="9540" width="24.7109375" style="2607" customWidth="1"/>
    <col min="9541" max="9541" width="16.7109375" style="2607" customWidth="1"/>
    <col min="9542" max="9542" width="10.140625" style="2607" customWidth="1"/>
    <col min="9543" max="9543" width="24.7109375" style="2607" customWidth="1"/>
    <col min="9544" max="9544" width="16.7109375" style="2607" customWidth="1"/>
    <col min="9545" max="9545" width="10.140625" style="2607" customWidth="1"/>
    <col min="9546" max="9546" width="24.7109375" style="2607" customWidth="1"/>
    <col min="9547" max="9547" width="16.7109375" style="2607" customWidth="1"/>
    <col min="9548" max="9548" width="10.140625" style="2607" customWidth="1"/>
    <col min="9549" max="9549" width="24.7109375" style="2607" customWidth="1"/>
    <col min="9550" max="9550" width="16.7109375" style="2607" customWidth="1"/>
    <col min="9551" max="9551" width="10.140625" style="2607" customWidth="1"/>
    <col min="9552" max="9552" width="24.7109375" style="2607" customWidth="1"/>
    <col min="9553" max="9553" width="16.7109375" style="2607" customWidth="1"/>
    <col min="9554" max="9554" width="10.140625" style="2607" customWidth="1"/>
    <col min="9555" max="9555" width="24.7109375" style="2607" customWidth="1"/>
    <col min="9556" max="9556" width="16.7109375" style="2607" customWidth="1"/>
    <col min="9557" max="9557" width="10.140625" style="2607" customWidth="1"/>
    <col min="9558" max="9558" width="24.7109375" style="2607" customWidth="1"/>
    <col min="9559" max="9559" width="16.7109375" style="2607" customWidth="1"/>
    <col min="9560" max="9560" width="12.5703125" style="2607" customWidth="1"/>
    <col min="9561" max="9561" width="9.85546875" style="2607" customWidth="1"/>
    <col min="9562" max="9562" width="10.28515625" style="2607" customWidth="1"/>
    <col min="9563" max="9577" width="15.28515625" style="2607" customWidth="1"/>
    <col min="9578" max="9578" width="7.28515625" style="2607" customWidth="1"/>
    <col min="9579" max="9579" width="6.28515625" style="2607" customWidth="1"/>
    <col min="9580" max="9580" width="6.85546875" style="2607" customWidth="1"/>
    <col min="9581" max="9581" width="10.28515625" style="2607" customWidth="1"/>
    <col min="9582" max="9768" width="10.28515625" style="2607"/>
    <col min="9769" max="9769" width="5.85546875" style="2607" customWidth="1"/>
    <col min="9770" max="9770" width="8.85546875" style="2607" customWidth="1"/>
    <col min="9771" max="9771" width="7.140625" style="2607" customWidth="1"/>
    <col min="9772" max="9772" width="100.85546875" style="2607" customWidth="1"/>
    <col min="9773" max="9773" width="12" style="2607" customWidth="1"/>
    <col min="9774" max="9774" width="18.42578125" style="2607" customWidth="1"/>
    <col min="9775" max="9775" width="24.7109375" style="2607" customWidth="1"/>
    <col min="9776" max="9776" width="16.7109375" style="2607" customWidth="1"/>
    <col min="9777" max="9777" width="10.140625" style="2607" customWidth="1"/>
    <col min="9778" max="9778" width="24.7109375" style="2607" customWidth="1"/>
    <col min="9779" max="9779" width="16.7109375" style="2607" customWidth="1"/>
    <col min="9780" max="9780" width="10.140625" style="2607" customWidth="1"/>
    <col min="9781" max="9781" width="24.7109375" style="2607" customWidth="1"/>
    <col min="9782" max="9782" width="16.7109375" style="2607" customWidth="1"/>
    <col min="9783" max="9783" width="10.140625" style="2607" customWidth="1"/>
    <col min="9784" max="9784" width="24.7109375" style="2607" customWidth="1"/>
    <col min="9785" max="9785" width="16.7109375" style="2607" customWidth="1"/>
    <col min="9786" max="9786" width="10.140625" style="2607" customWidth="1"/>
    <col min="9787" max="9787" width="24.7109375" style="2607" customWidth="1"/>
    <col min="9788" max="9788" width="16.7109375" style="2607" customWidth="1"/>
    <col min="9789" max="9789" width="10.140625" style="2607" customWidth="1"/>
    <col min="9790" max="9790" width="24.7109375" style="2607" customWidth="1"/>
    <col min="9791" max="9791" width="16.7109375" style="2607" customWidth="1"/>
    <col min="9792" max="9792" width="10.140625" style="2607" customWidth="1"/>
    <col min="9793" max="9793" width="24.7109375" style="2607" customWidth="1"/>
    <col min="9794" max="9794" width="16.7109375" style="2607" customWidth="1"/>
    <col min="9795" max="9795" width="10.140625" style="2607" customWidth="1"/>
    <col min="9796" max="9796" width="24.7109375" style="2607" customWidth="1"/>
    <col min="9797" max="9797" width="16.7109375" style="2607" customWidth="1"/>
    <col min="9798" max="9798" width="10.140625" style="2607" customWidth="1"/>
    <col min="9799" max="9799" width="24.7109375" style="2607" customWidth="1"/>
    <col min="9800" max="9800" width="16.7109375" style="2607" customWidth="1"/>
    <col min="9801" max="9801" width="10.140625" style="2607" customWidth="1"/>
    <col min="9802" max="9802" width="24.7109375" style="2607" customWidth="1"/>
    <col min="9803" max="9803" width="16.7109375" style="2607" customWidth="1"/>
    <col min="9804" max="9804" width="10.140625" style="2607" customWidth="1"/>
    <col min="9805" max="9805" width="24.7109375" style="2607" customWidth="1"/>
    <col min="9806" max="9806" width="16.7109375" style="2607" customWidth="1"/>
    <col min="9807" max="9807" width="10.140625" style="2607" customWidth="1"/>
    <col min="9808" max="9808" width="24.7109375" style="2607" customWidth="1"/>
    <col min="9809" max="9809" width="16.7109375" style="2607" customWidth="1"/>
    <col min="9810" max="9810" width="10.140625" style="2607" customWidth="1"/>
    <col min="9811" max="9811" width="24.7109375" style="2607" customWidth="1"/>
    <col min="9812" max="9812" width="16.7109375" style="2607" customWidth="1"/>
    <col min="9813" max="9813" width="10.140625" style="2607" customWidth="1"/>
    <col min="9814" max="9814" width="24.7109375" style="2607" customWidth="1"/>
    <col min="9815" max="9815" width="16.7109375" style="2607" customWidth="1"/>
    <col min="9816" max="9816" width="12.5703125" style="2607" customWidth="1"/>
    <col min="9817" max="9817" width="9.85546875" style="2607" customWidth="1"/>
    <col min="9818" max="9818" width="10.28515625" style="2607" customWidth="1"/>
    <col min="9819" max="9833" width="15.28515625" style="2607" customWidth="1"/>
    <col min="9834" max="9834" width="7.28515625" style="2607" customWidth="1"/>
    <col min="9835" max="9835" width="6.28515625" style="2607" customWidth="1"/>
    <col min="9836" max="9836" width="6.85546875" style="2607" customWidth="1"/>
    <col min="9837" max="9837" width="10.28515625" style="2607" customWidth="1"/>
    <col min="9838" max="10024" width="10.28515625" style="2607"/>
    <col min="10025" max="10025" width="5.85546875" style="2607" customWidth="1"/>
    <col min="10026" max="10026" width="8.85546875" style="2607" customWidth="1"/>
    <col min="10027" max="10027" width="7.140625" style="2607" customWidth="1"/>
    <col min="10028" max="10028" width="100.85546875" style="2607" customWidth="1"/>
    <col min="10029" max="10029" width="12" style="2607" customWidth="1"/>
    <col min="10030" max="10030" width="18.42578125" style="2607" customWidth="1"/>
    <col min="10031" max="10031" width="24.7109375" style="2607" customWidth="1"/>
    <col min="10032" max="10032" width="16.7109375" style="2607" customWidth="1"/>
    <col min="10033" max="10033" width="10.140625" style="2607" customWidth="1"/>
    <col min="10034" max="10034" width="24.7109375" style="2607" customWidth="1"/>
    <col min="10035" max="10035" width="16.7109375" style="2607" customWidth="1"/>
    <col min="10036" max="10036" width="10.140625" style="2607" customWidth="1"/>
    <col min="10037" max="10037" width="24.7109375" style="2607" customWidth="1"/>
    <col min="10038" max="10038" width="16.7109375" style="2607" customWidth="1"/>
    <col min="10039" max="10039" width="10.140625" style="2607" customWidth="1"/>
    <col min="10040" max="10040" width="24.7109375" style="2607" customWidth="1"/>
    <col min="10041" max="10041" width="16.7109375" style="2607" customWidth="1"/>
    <col min="10042" max="10042" width="10.140625" style="2607" customWidth="1"/>
    <col min="10043" max="10043" width="24.7109375" style="2607" customWidth="1"/>
    <col min="10044" max="10044" width="16.7109375" style="2607" customWidth="1"/>
    <col min="10045" max="10045" width="10.140625" style="2607" customWidth="1"/>
    <col min="10046" max="10046" width="24.7109375" style="2607" customWidth="1"/>
    <col min="10047" max="10047" width="16.7109375" style="2607" customWidth="1"/>
    <col min="10048" max="10048" width="10.140625" style="2607" customWidth="1"/>
    <col min="10049" max="10049" width="24.7109375" style="2607" customWidth="1"/>
    <col min="10050" max="10050" width="16.7109375" style="2607" customWidth="1"/>
    <col min="10051" max="10051" width="10.140625" style="2607" customWidth="1"/>
    <col min="10052" max="10052" width="24.7109375" style="2607" customWidth="1"/>
    <col min="10053" max="10053" width="16.7109375" style="2607" customWidth="1"/>
    <col min="10054" max="10054" width="10.140625" style="2607" customWidth="1"/>
    <col min="10055" max="10055" width="24.7109375" style="2607" customWidth="1"/>
    <col min="10056" max="10056" width="16.7109375" style="2607" customWidth="1"/>
    <col min="10057" max="10057" width="10.140625" style="2607" customWidth="1"/>
    <col min="10058" max="10058" width="24.7109375" style="2607" customWidth="1"/>
    <col min="10059" max="10059" width="16.7109375" style="2607" customWidth="1"/>
    <col min="10060" max="10060" width="10.140625" style="2607" customWidth="1"/>
    <col min="10061" max="10061" width="24.7109375" style="2607" customWidth="1"/>
    <col min="10062" max="10062" width="16.7109375" style="2607" customWidth="1"/>
    <col min="10063" max="10063" width="10.140625" style="2607" customWidth="1"/>
    <col min="10064" max="10064" width="24.7109375" style="2607" customWidth="1"/>
    <col min="10065" max="10065" width="16.7109375" style="2607" customWidth="1"/>
    <col min="10066" max="10066" width="10.140625" style="2607" customWidth="1"/>
    <col min="10067" max="10067" width="24.7109375" style="2607" customWidth="1"/>
    <col min="10068" max="10068" width="16.7109375" style="2607" customWidth="1"/>
    <col min="10069" max="10069" width="10.140625" style="2607" customWidth="1"/>
    <col min="10070" max="10070" width="24.7109375" style="2607" customWidth="1"/>
    <col min="10071" max="10071" width="16.7109375" style="2607" customWidth="1"/>
    <col min="10072" max="10072" width="12.5703125" style="2607" customWidth="1"/>
    <col min="10073" max="10073" width="9.85546875" style="2607" customWidth="1"/>
    <col min="10074" max="10074" width="10.28515625" style="2607" customWidth="1"/>
    <col min="10075" max="10089" width="15.28515625" style="2607" customWidth="1"/>
    <col min="10090" max="10090" width="7.28515625" style="2607" customWidth="1"/>
    <col min="10091" max="10091" width="6.28515625" style="2607" customWidth="1"/>
    <col min="10092" max="10092" width="6.85546875" style="2607" customWidth="1"/>
    <col min="10093" max="10093" width="10.28515625" style="2607" customWidth="1"/>
    <col min="10094" max="10280" width="10.28515625" style="2607"/>
    <col min="10281" max="10281" width="5.85546875" style="2607" customWidth="1"/>
    <col min="10282" max="10282" width="8.85546875" style="2607" customWidth="1"/>
    <col min="10283" max="10283" width="7.140625" style="2607" customWidth="1"/>
    <col min="10284" max="10284" width="100.85546875" style="2607" customWidth="1"/>
    <col min="10285" max="10285" width="12" style="2607" customWidth="1"/>
    <col min="10286" max="10286" width="18.42578125" style="2607" customWidth="1"/>
    <col min="10287" max="10287" width="24.7109375" style="2607" customWidth="1"/>
    <col min="10288" max="10288" width="16.7109375" style="2607" customWidth="1"/>
    <col min="10289" max="10289" width="10.140625" style="2607" customWidth="1"/>
    <col min="10290" max="10290" width="24.7109375" style="2607" customWidth="1"/>
    <col min="10291" max="10291" width="16.7109375" style="2607" customWidth="1"/>
    <col min="10292" max="10292" width="10.140625" style="2607" customWidth="1"/>
    <col min="10293" max="10293" width="24.7109375" style="2607" customWidth="1"/>
    <col min="10294" max="10294" width="16.7109375" style="2607" customWidth="1"/>
    <col min="10295" max="10295" width="10.140625" style="2607" customWidth="1"/>
    <col min="10296" max="10296" width="24.7109375" style="2607" customWidth="1"/>
    <col min="10297" max="10297" width="16.7109375" style="2607" customWidth="1"/>
    <col min="10298" max="10298" width="10.140625" style="2607" customWidth="1"/>
    <col min="10299" max="10299" width="24.7109375" style="2607" customWidth="1"/>
    <col min="10300" max="10300" width="16.7109375" style="2607" customWidth="1"/>
    <col min="10301" max="10301" width="10.140625" style="2607" customWidth="1"/>
    <col min="10302" max="10302" width="24.7109375" style="2607" customWidth="1"/>
    <col min="10303" max="10303" width="16.7109375" style="2607" customWidth="1"/>
    <col min="10304" max="10304" width="10.140625" style="2607" customWidth="1"/>
    <col min="10305" max="10305" width="24.7109375" style="2607" customWidth="1"/>
    <col min="10306" max="10306" width="16.7109375" style="2607" customWidth="1"/>
    <col min="10307" max="10307" width="10.140625" style="2607" customWidth="1"/>
    <col min="10308" max="10308" width="24.7109375" style="2607" customWidth="1"/>
    <col min="10309" max="10309" width="16.7109375" style="2607" customWidth="1"/>
    <col min="10310" max="10310" width="10.140625" style="2607" customWidth="1"/>
    <col min="10311" max="10311" width="24.7109375" style="2607" customWidth="1"/>
    <col min="10312" max="10312" width="16.7109375" style="2607" customWidth="1"/>
    <col min="10313" max="10313" width="10.140625" style="2607" customWidth="1"/>
    <col min="10314" max="10314" width="24.7109375" style="2607" customWidth="1"/>
    <col min="10315" max="10315" width="16.7109375" style="2607" customWidth="1"/>
    <col min="10316" max="10316" width="10.140625" style="2607" customWidth="1"/>
    <col min="10317" max="10317" width="24.7109375" style="2607" customWidth="1"/>
    <col min="10318" max="10318" width="16.7109375" style="2607" customWidth="1"/>
    <col min="10319" max="10319" width="10.140625" style="2607" customWidth="1"/>
    <col min="10320" max="10320" width="24.7109375" style="2607" customWidth="1"/>
    <col min="10321" max="10321" width="16.7109375" style="2607" customWidth="1"/>
    <col min="10322" max="10322" width="10.140625" style="2607" customWidth="1"/>
    <col min="10323" max="10323" width="24.7109375" style="2607" customWidth="1"/>
    <col min="10324" max="10324" width="16.7109375" style="2607" customWidth="1"/>
    <col min="10325" max="10325" width="10.140625" style="2607" customWidth="1"/>
    <col min="10326" max="10326" width="24.7109375" style="2607" customWidth="1"/>
    <col min="10327" max="10327" width="16.7109375" style="2607" customWidth="1"/>
    <col min="10328" max="10328" width="12.5703125" style="2607" customWidth="1"/>
    <col min="10329" max="10329" width="9.85546875" style="2607" customWidth="1"/>
    <col min="10330" max="10330" width="10.28515625" style="2607" customWidth="1"/>
    <col min="10331" max="10345" width="15.28515625" style="2607" customWidth="1"/>
    <col min="10346" max="10346" width="7.28515625" style="2607" customWidth="1"/>
    <col min="10347" max="10347" width="6.28515625" style="2607" customWidth="1"/>
    <col min="10348" max="10348" width="6.85546875" style="2607" customWidth="1"/>
    <col min="10349" max="10349" width="10.28515625" style="2607" customWidth="1"/>
    <col min="10350" max="10536" width="10.28515625" style="2607"/>
    <col min="10537" max="10537" width="5.85546875" style="2607" customWidth="1"/>
    <col min="10538" max="10538" width="8.85546875" style="2607" customWidth="1"/>
    <col min="10539" max="10539" width="7.140625" style="2607" customWidth="1"/>
    <col min="10540" max="10540" width="100.85546875" style="2607" customWidth="1"/>
    <col min="10541" max="10541" width="12" style="2607" customWidth="1"/>
    <col min="10542" max="10542" width="18.42578125" style="2607" customWidth="1"/>
    <col min="10543" max="10543" width="24.7109375" style="2607" customWidth="1"/>
    <col min="10544" max="10544" width="16.7109375" style="2607" customWidth="1"/>
    <col min="10545" max="10545" width="10.140625" style="2607" customWidth="1"/>
    <col min="10546" max="10546" width="24.7109375" style="2607" customWidth="1"/>
    <col min="10547" max="10547" width="16.7109375" style="2607" customWidth="1"/>
    <col min="10548" max="10548" width="10.140625" style="2607" customWidth="1"/>
    <col min="10549" max="10549" width="24.7109375" style="2607" customWidth="1"/>
    <col min="10550" max="10550" width="16.7109375" style="2607" customWidth="1"/>
    <col min="10551" max="10551" width="10.140625" style="2607" customWidth="1"/>
    <col min="10552" max="10552" width="24.7109375" style="2607" customWidth="1"/>
    <col min="10553" max="10553" width="16.7109375" style="2607" customWidth="1"/>
    <col min="10554" max="10554" width="10.140625" style="2607" customWidth="1"/>
    <col min="10555" max="10555" width="24.7109375" style="2607" customWidth="1"/>
    <col min="10556" max="10556" width="16.7109375" style="2607" customWidth="1"/>
    <col min="10557" max="10557" width="10.140625" style="2607" customWidth="1"/>
    <col min="10558" max="10558" width="24.7109375" style="2607" customWidth="1"/>
    <col min="10559" max="10559" width="16.7109375" style="2607" customWidth="1"/>
    <col min="10560" max="10560" width="10.140625" style="2607" customWidth="1"/>
    <col min="10561" max="10561" width="24.7109375" style="2607" customWidth="1"/>
    <col min="10562" max="10562" width="16.7109375" style="2607" customWidth="1"/>
    <col min="10563" max="10563" width="10.140625" style="2607" customWidth="1"/>
    <col min="10564" max="10564" width="24.7109375" style="2607" customWidth="1"/>
    <col min="10565" max="10565" width="16.7109375" style="2607" customWidth="1"/>
    <col min="10566" max="10566" width="10.140625" style="2607" customWidth="1"/>
    <col min="10567" max="10567" width="24.7109375" style="2607" customWidth="1"/>
    <col min="10568" max="10568" width="16.7109375" style="2607" customWidth="1"/>
    <col min="10569" max="10569" width="10.140625" style="2607" customWidth="1"/>
    <col min="10570" max="10570" width="24.7109375" style="2607" customWidth="1"/>
    <col min="10571" max="10571" width="16.7109375" style="2607" customWidth="1"/>
    <col min="10572" max="10572" width="10.140625" style="2607" customWidth="1"/>
    <col min="10573" max="10573" width="24.7109375" style="2607" customWidth="1"/>
    <col min="10574" max="10574" width="16.7109375" style="2607" customWidth="1"/>
    <col min="10575" max="10575" width="10.140625" style="2607" customWidth="1"/>
    <col min="10576" max="10576" width="24.7109375" style="2607" customWidth="1"/>
    <col min="10577" max="10577" width="16.7109375" style="2607" customWidth="1"/>
    <col min="10578" max="10578" width="10.140625" style="2607" customWidth="1"/>
    <col min="10579" max="10579" width="24.7109375" style="2607" customWidth="1"/>
    <col min="10580" max="10580" width="16.7109375" style="2607" customWidth="1"/>
    <col min="10581" max="10581" width="10.140625" style="2607" customWidth="1"/>
    <col min="10582" max="10582" width="24.7109375" style="2607" customWidth="1"/>
    <col min="10583" max="10583" width="16.7109375" style="2607" customWidth="1"/>
    <col min="10584" max="10584" width="12.5703125" style="2607" customWidth="1"/>
    <col min="10585" max="10585" width="9.85546875" style="2607" customWidth="1"/>
    <col min="10586" max="10586" width="10.28515625" style="2607" customWidth="1"/>
    <col min="10587" max="10601" width="15.28515625" style="2607" customWidth="1"/>
    <col min="10602" max="10602" width="7.28515625" style="2607" customWidth="1"/>
    <col min="10603" max="10603" width="6.28515625" style="2607" customWidth="1"/>
    <col min="10604" max="10604" width="6.85546875" style="2607" customWidth="1"/>
    <col min="10605" max="10605" width="10.28515625" style="2607" customWidth="1"/>
    <col min="10606" max="10792" width="10.28515625" style="2607"/>
    <col min="10793" max="10793" width="5.85546875" style="2607" customWidth="1"/>
    <col min="10794" max="10794" width="8.85546875" style="2607" customWidth="1"/>
    <col min="10795" max="10795" width="7.140625" style="2607" customWidth="1"/>
    <col min="10796" max="10796" width="100.85546875" style="2607" customWidth="1"/>
    <col min="10797" max="10797" width="12" style="2607" customWidth="1"/>
    <col min="10798" max="10798" width="18.42578125" style="2607" customWidth="1"/>
    <col min="10799" max="10799" width="24.7109375" style="2607" customWidth="1"/>
    <col min="10800" max="10800" width="16.7109375" style="2607" customWidth="1"/>
    <col min="10801" max="10801" width="10.140625" style="2607" customWidth="1"/>
    <col min="10802" max="10802" width="24.7109375" style="2607" customWidth="1"/>
    <col min="10803" max="10803" width="16.7109375" style="2607" customWidth="1"/>
    <col min="10804" max="10804" width="10.140625" style="2607" customWidth="1"/>
    <col min="10805" max="10805" width="24.7109375" style="2607" customWidth="1"/>
    <col min="10806" max="10806" width="16.7109375" style="2607" customWidth="1"/>
    <col min="10807" max="10807" width="10.140625" style="2607" customWidth="1"/>
    <col min="10808" max="10808" width="24.7109375" style="2607" customWidth="1"/>
    <col min="10809" max="10809" width="16.7109375" style="2607" customWidth="1"/>
    <col min="10810" max="10810" width="10.140625" style="2607" customWidth="1"/>
    <col min="10811" max="10811" width="24.7109375" style="2607" customWidth="1"/>
    <col min="10812" max="10812" width="16.7109375" style="2607" customWidth="1"/>
    <col min="10813" max="10813" width="10.140625" style="2607" customWidth="1"/>
    <col min="10814" max="10814" width="24.7109375" style="2607" customWidth="1"/>
    <col min="10815" max="10815" width="16.7109375" style="2607" customWidth="1"/>
    <col min="10816" max="10816" width="10.140625" style="2607" customWidth="1"/>
    <col min="10817" max="10817" width="24.7109375" style="2607" customWidth="1"/>
    <col min="10818" max="10818" width="16.7109375" style="2607" customWidth="1"/>
    <col min="10819" max="10819" width="10.140625" style="2607" customWidth="1"/>
    <col min="10820" max="10820" width="24.7109375" style="2607" customWidth="1"/>
    <col min="10821" max="10821" width="16.7109375" style="2607" customWidth="1"/>
    <col min="10822" max="10822" width="10.140625" style="2607" customWidth="1"/>
    <col min="10823" max="10823" width="24.7109375" style="2607" customWidth="1"/>
    <col min="10824" max="10824" width="16.7109375" style="2607" customWidth="1"/>
    <col min="10825" max="10825" width="10.140625" style="2607" customWidth="1"/>
    <col min="10826" max="10826" width="24.7109375" style="2607" customWidth="1"/>
    <col min="10827" max="10827" width="16.7109375" style="2607" customWidth="1"/>
    <col min="10828" max="10828" width="10.140625" style="2607" customWidth="1"/>
    <col min="10829" max="10829" width="24.7109375" style="2607" customWidth="1"/>
    <col min="10830" max="10830" width="16.7109375" style="2607" customWidth="1"/>
    <col min="10831" max="10831" width="10.140625" style="2607" customWidth="1"/>
    <col min="10832" max="10832" width="24.7109375" style="2607" customWidth="1"/>
    <col min="10833" max="10833" width="16.7109375" style="2607" customWidth="1"/>
    <col min="10834" max="10834" width="10.140625" style="2607" customWidth="1"/>
    <col min="10835" max="10835" width="24.7109375" style="2607" customWidth="1"/>
    <col min="10836" max="10836" width="16.7109375" style="2607" customWidth="1"/>
    <col min="10837" max="10837" width="10.140625" style="2607" customWidth="1"/>
    <col min="10838" max="10838" width="24.7109375" style="2607" customWidth="1"/>
    <col min="10839" max="10839" width="16.7109375" style="2607" customWidth="1"/>
    <col min="10840" max="10840" width="12.5703125" style="2607" customWidth="1"/>
    <col min="10841" max="10841" width="9.85546875" style="2607" customWidth="1"/>
    <col min="10842" max="10842" width="10.28515625" style="2607" customWidth="1"/>
    <col min="10843" max="10857" width="15.28515625" style="2607" customWidth="1"/>
    <col min="10858" max="10858" width="7.28515625" style="2607" customWidth="1"/>
    <col min="10859" max="10859" width="6.28515625" style="2607" customWidth="1"/>
    <col min="10860" max="10860" width="6.85546875" style="2607" customWidth="1"/>
    <col min="10861" max="10861" width="10.28515625" style="2607" customWidth="1"/>
    <col min="10862" max="11048" width="10.28515625" style="2607"/>
    <col min="11049" max="11049" width="5.85546875" style="2607" customWidth="1"/>
    <col min="11050" max="11050" width="8.85546875" style="2607" customWidth="1"/>
    <col min="11051" max="11051" width="7.140625" style="2607" customWidth="1"/>
    <col min="11052" max="11052" width="100.85546875" style="2607" customWidth="1"/>
    <col min="11053" max="11053" width="12" style="2607" customWidth="1"/>
    <col min="11054" max="11054" width="18.42578125" style="2607" customWidth="1"/>
    <col min="11055" max="11055" width="24.7109375" style="2607" customWidth="1"/>
    <col min="11056" max="11056" width="16.7109375" style="2607" customWidth="1"/>
    <col min="11057" max="11057" width="10.140625" style="2607" customWidth="1"/>
    <col min="11058" max="11058" width="24.7109375" style="2607" customWidth="1"/>
    <col min="11059" max="11059" width="16.7109375" style="2607" customWidth="1"/>
    <col min="11060" max="11060" width="10.140625" style="2607" customWidth="1"/>
    <col min="11061" max="11061" width="24.7109375" style="2607" customWidth="1"/>
    <col min="11062" max="11062" width="16.7109375" style="2607" customWidth="1"/>
    <col min="11063" max="11063" width="10.140625" style="2607" customWidth="1"/>
    <col min="11064" max="11064" width="24.7109375" style="2607" customWidth="1"/>
    <col min="11065" max="11065" width="16.7109375" style="2607" customWidth="1"/>
    <col min="11066" max="11066" width="10.140625" style="2607" customWidth="1"/>
    <col min="11067" max="11067" width="24.7109375" style="2607" customWidth="1"/>
    <col min="11068" max="11068" width="16.7109375" style="2607" customWidth="1"/>
    <col min="11069" max="11069" width="10.140625" style="2607" customWidth="1"/>
    <col min="11070" max="11070" width="24.7109375" style="2607" customWidth="1"/>
    <col min="11071" max="11071" width="16.7109375" style="2607" customWidth="1"/>
    <col min="11072" max="11072" width="10.140625" style="2607" customWidth="1"/>
    <col min="11073" max="11073" width="24.7109375" style="2607" customWidth="1"/>
    <col min="11074" max="11074" width="16.7109375" style="2607" customWidth="1"/>
    <col min="11075" max="11075" width="10.140625" style="2607" customWidth="1"/>
    <col min="11076" max="11076" width="24.7109375" style="2607" customWidth="1"/>
    <col min="11077" max="11077" width="16.7109375" style="2607" customWidth="1"/>
    <col min="11078" max="11078" width="10.140625" style="2607" customWidth="1"/>
    <col min="11079" max="11079" width="24.7109375" style="2607" customWidth="1"/>
    <col min="11080" max="11080" width="16.7109375" style="2607" customWidth="1"/>
    <col min="11081" max="11081" width="10.140625" style="2607" customWidth="1"/>
    <col min="11082" max="11082" width="24.7109375" style="2607" customWidth="1"/>
    <col min="11083" max="11083" width="16.7109375" style="2607" customWidth="1"/>
    <col min="11084" max="11084" width="10.140625" style="2607" customWidth="1"/>
    <col min="11085" max="11085" width="24.7109375" style="2607" customWidth="1"/>
    <col min="11086" max="11086" width="16.7109375" style="2607" customWidth="1"/>
    <col min="11087" max="11087" width="10.140625" style="2607" customWidth="1"/>
    <col min="11088" max="11088" width="24.7109375" style="2607" customWidth="1"/>
    <col min="11089" max="11089" width="16.7109375" style="2607" customWidth="1"/>
    <col min="11090" max="11090" width="10.140625" style="2607" customWidth="1"/>
    <col min="11091" max="11091" width="24.7109375" style="2607" customWidth="1"/>
    <col min="11092" max="11092" width="16.7109375" style="2607" customWidth="1"/>
    <col min="11093" max="11093" width="10.140625" style="2607" customWidth="1"/>
    <col min="11094" max="11094" width="24.7109375" style="2607" customWidth="1"/>
    <col min="11095" max="11095" width="16.7109375" style="2607" customWidth="1"/>
    <col min="11096" max="11096" width="12.5703125" style="2607" customWidth="1"/>
    <col min="11097" max="11097" width="9.85546875" style="2607" customWidth="1"/>
    <col min="11098" max="11098" width="10.28515625" style="2607" customWidth="1"/>
    <col min="11099" max="11113" width="15.28515625" style="2607" customWidth="1"/>
    <col min="11114" max="11114" width="7.28515625" style="2607" customWidth="1"/>
    <col min="11115" max="11115" width="6.28515625" style="2607" customWidth="1"/>
    <col min="11116" max="11116" width="6.85546875" style="2607" customWidth="1"/>
    <col min="11117" max="11117" width="10.28515625" style="2607" customWidth="1"/>
    <col min="11118" max="11304" width="10.28515625" style="2607"/>
    <col min="11305" max="11305" width="5.85546875" style="2607" customWidth="1"/>
    <col min="11306" max="11306" width="8.85546875" style="2607" customWidth="1"/>
    <col min="11307" max="11307" width="7.140625" style="2607" customWidth="1"/>
    <col min="11308" max="11308" width="100.85546875" style="2607" customWidth="1"/>
    <col min="11309" max="11309" width="12" style="2607" customWidth="1"/>
    <col min="11310" max="11310" width="18.42578125" style="2607" customWidth="1"/>
    <col min="11311" max="11311" width="24.7109375" style="2607" customWidth="1"/>
    <col min="11312" max="11312" width="16.7109375" style="2607" customWidth="1"/>
    <col min="11313" max="11313" width="10.140625" style="2607" customWidth="1"/>
    <col min="11314" max="11314" width="24.7109375" style="2607" customWidth="1"/>
    <col min="11315" max="11315" width="16.7109375" style="2607" customWidth="1"/>
    <col min="11316" max="11316" width="10.140625" style="2607" customWidth="1"/>
    <col min="11317" max="11317" width="24.7109375" style="2607" customWidth="1"/>
    <col min="11318" max="11318" width="16.7109375" style="2607" customWidth="1"/>
    <col min="11319" max="11319" width="10.140625" style="2607" customWidth="1"/>
    <col min="11320" max="11320" width="24.7109375" style="2607" customWidth="1"/>
    <col min="11321" max="11321" width="16.7109375" style="2607" customWidth="1"/>
    <col min="11322" max="11322" width="10.140625" style="2607" customWidth="1"/>
    <col min="11323" max="11323" width="24.7109375" style="2607" customWidth="1"/>
    <col min="11324" max="11324" width="16.7109375" style="2607" customWidth="1"/>
    <col min="11325" max="11325" width="10.140625" style="2607" customWidth="1"/>
    <col min="11326" max="11326" width="24.7109375" style="2607" customWidth="1"/>
    <col min="11327" max="11327" width="16.7109375" style="2607" customWidth="1"/>
    <col min="11328" max="11328" width="10.140625" style="2607" customWidth="1"/>
    <col min="11329" max="11329" width="24.7109375" style="2607" customWidth="1"/>
    <col min="11330" max="11330" width="16.7109375" style="2607" customWidth="1"/>
    <col min="11331" max="11331" width="10.140625" style="2607" customWidth="1"/>
    <col min="11332" max="11332" width="24.7109375" style="2607" customWidth="1"/>
    <col min="11333" max="11333" width="16.7109375" style="2607" customWidth="1"/>
    <col min="11334" max="11334" width="10.140625" style="2607" customWidth="1"/>
    <col min="11335" max="11335" width="24.7109375" style="2607" customWidth="1"/>
    <col min="11336" max="11336" width="16.7109375" style="2607" customWidth="1"/>
    <col min="11337" max="11337" width="10.140625" style="2607" customWidth="1"/>
    <col min="11338" max="11338" width="24.7109375" style="2607" customWidth="1"/>
    <col min="11339" max="11339" width="16.7109375" style="2607" customWidth="1"/>
    <col min="11340" max="11340" width="10.140625" style="2607" customWidth="1"/>
    <col min="11341" max="11341" width="24.7109375" style="2607" customWidth="1"/>
    <col min="11342" max="11342" width="16.7109375" style="2607" customWidth="1"/>
    <col min="11343" max="11343" width="10.140625" style="2607" customWidth="1"/>
    <col min="11344" max="11344" width="24.7109375" style="2607" customWidth="1"/>
    <col min="11345" max="11345" width="16.7109375" style="2607" customWidth="1"/>
    <col min="11346" max="11346" width="10.140625" style="2607" customWidth="1"/>
    <col min="11347" max="11347" width="24.7109375" style="2607" customWidth="1"/>
    <col min="11348" max="11348" width="16.7109375" style="2607" customWidth="1"/>
    <col min="11349" max="11349" width="10.140625" style="2607" customWidth="1"/>
    <col min="11350" max="11350" width="24.7109375" style="2607" customWidth="1"/>
    <col min="11351" max="11351" width="16.7109375" style="2607" customWidth="1"/>
    <col min="11352" max="11352" width="12.5703125" style="2607" customWidth="1"/>
    <col min="11353" max="11353" width="9.85546875" style="2607" customWidth="1"/>
    <col min="11354" max="11354" width="10.28515625" style="2607" customWidth="1"/>
    <col min="11355" max="11369" width="15.28515625" style="2607" customWidth="1"/>
    <col min="11370" max="11370" width="7.28515625" style="2607" customWidth="1"/>
    <col min="11371" max="11371" width="6.28515625" style="2607" customWidth="1"/>
    <col min="11372" max="11372" width="6.85546875" style="2607" customWidth="1"/>
    <col min="11373" max="11373" width="10.28515625" style="2607" customWidth="1"/>
    <col min="11374" max="11560" width="10.28515625" style="2607"/>
    <col min="11561" max="11561" width="5.85546875" style="2607" customWidth="1"/>
    <col min="11562" max="11562" width="8.85546875" style="2607" customWidth="1"/>
    <col min="11563" max="11563" width="7.140625" style="2607" customWidth="1"/>
    <col min="11564" max="11564" width="100.85546875" style="2607" customWidth="1"/>
    <col min="11565" max="11565" width="12" style="2607" customWidth="1"/>
    <col min="11566" max="11566" width="18.42578125" style="2607" customWidth="1"/>
    <col min="11567" max="11567" width="24.7109375" style="2607" customWidth="1"/>
    <col min="11568" max="11568" width="16.7109375" style="2607" customWidth="1"/>
    <col min="11569" max="11569" width="10.140625" style="2607" customWidth="1"/>
    <col min="11570" max="11570" width="24.7109375" style="2607" customWidth="1"/>
    <col min="11571" max="11571" width="16.7109375" style="2607" customWidth="1"/>
    <col min="11572" max="11572" width="10.140625" style="2607" customWidth="1"/>
    <col min="11573" max="11573" width="24.7109375" style="2607" customWidth="1"/>
    <col min="11574" max="11574" width="16.7109375" style="2607" customWidth="1"/>
    <col min="11575" max="11575" width="10.140625" style="2607" customWidth="1"/>
    <col min="11576" max="11576" width="24.7109375" style="2607" customWidth="1"/>
    <col min="11577" max="11577" width="16.7109375" style="2607" customWidth="1"/>
    <col min="11578" max="11578" width="10.140625" style="2607" customWidth="1"/>
    <col min="11579" max="11579" width="24.7109375" style="2607" customWidth="1"/>
    <col min="11580" max="11580" width="16.7109375" style="2607" customWidth="1"/>
    <col min="11581" max="11581" width="10.140625" style="2607" customWidth="1"/>
    <col min="11582" max="11582" width="24.7109375" style="2607" customWidth="1"/>
    <col min="11583" max="11583" width="16.7109375" style="2607" customWidth="1"/>
    <col min="11584" max="11584" width="10.140625" style="2607" customWidth="1"/>
    <col min="11585" max="11585" width="24.7109375" style="2607" customWidth="1"/>
    <col min="11586" max="11586" width="16.7109375" style="2607" customWidth="1"/>
    <col min="11587" max="11587" width="10.140625" style="2607" customWidth="1"/>
    <col min="11588" max="11588" width="24.7109375" style="2607" customWidth="1"/>
    <col min="11589" max="11589" width="16.7109375" style="2607" customWidth="1"/>
    <col min="11590" max="11590" width="10.140625" style="2607" customWidth="1"/>
    <col min="11591" max="11591" width="24.7109375" style="2607" customWidth="1"/>
    <col min="11592" max="11592" width="16.7109375" style="2607" customWidth="1"/>
    <col min="11593" max="11593" width="10.140625" style="2607" customWidth="1"/>
    <col min="11594" max="11594" width="24.7109375" style="2607" customWidth="1"/>
    <col min="11595" max="11595" width="16.7109375" style="2607" customWidth="1"/>
    <col min="11596" max="11596" width="10.140625" style="2607" customWidth="1"/>
    <col min="11597" max="11597" width="24.7109375" style="2607" customWidth="1"/>
    <col min="11598" max="11598" width="16.7109375" style="2607" customWidth="1"/>
    <col min="11599" max="11599" width="10.140625" style="2607" customWidth="1"/>
    <col min="11600" max="11600" width="24.7109375" style="2607" customWidth="1"/>
    <col min="11601" max="11601" width="16.7109375" style="2607" customWidth="1"/>
    <col min="11602" max="11602" width="10.140625" style="2607" customWidth="1"/>
    <col min="11603" max="11603" width="24.7109375" style="2607" customWidth="1"/>
    <col min="11604" max="11604" width="16.7109375" style="2607" customWidth="1"/>
    <col min="11605" max="11605" width="10.140625" style="2607" customWidth="1"/>
    <col min="11606" max="11606" width="24.7109375" style="2607" customWidth="1"/>
    <col min="11607" max="11607" width="16.7109375" style="2607" customWidth="1"/>
    <col min="11608" max="11608" width="12.5703125" style="2607" customWidth="1"/>
    <col min="11609" max="11609" width="9.85546875" style="2607" customWidth="1"/>
    <col min="11610" max="11610" width="10.28515625" style="2607" customWidth="1"/>
    <col min="11611" max="11625" width="15.28515625" style="2607" customWidth="1"/>
    <col min="11626" max="11626" width="7.28515625" style="2607" customWidth="1"/>
    <col min="11627" max="11627" width="6.28515625" style="2607" customWidth="1"/>
    <col min="11628" max="11628" width="6.85546875" style="2607" customWidth="1"/>
    <col min="11629" max="11629" width="10.28515625" style="2607" customWidth="1"/>
    <col min="11630" max="11816" width="10.28515625" style="2607"/>
    <col min="11817" max="11817" width="5.85546875" style="2607" customWidth="1"/>
    <col min="11818" max="11818" width="8.85546875" style="2607" customWidth="1"/>
    <col min="11819" max="11819" width="7.140625" style="2607" customWidth="1"/>
    <col min="11820" max="11820" width="100.85546875" style="2607" customWidth="1"/>
    <col min="11821" max="11821" width="12" style="2607" customWidth="1"/>
    <col min="11822" max="11822" width="18.42578125" style="2607" customWidth="1"/>
    <col min="11823" max="11823" width="24.7109375" style="2607" customWidth="1"/>
    <col min="11824" max="11824" width="16.7109375" style="2607" customWidth="1"/>
    <col min="11825" max="11825" width="10.140625" style="2607" customWidth="1"/>
    <col min="11826" max="11826" width="24.7109375" style="2607" customWidth="1"/>
    <col min="11827" max="11827" width="16.7109375" style="2607" customWidth="1"/>
    <col min="11828" max="11828" width="10.140625" style="2607" customWidth="1"/>
    <col min="11829" max="11829" width="24.7109375" style="2607" customWidth="1"/>
    <col min="11830" max="11830" width="16.7109375" style="2607" customWidth="1"/>
    <col min="11831" max="11831" width="10.140625" style="2607" customWidth="1"/>
    <col min="11832" max="11832" width="24.7109375" style="2607" customWidth="1"/>
    <col min="11833" max="11833" width="16.7109375" style="2607" customWidth="1"/>
    <col min="11834" max="11834" width="10.140625" style="2607" customWidth="1"/>
    <col min="11835" max="11835" width="24.7109375" style="2607" customWidth="1"/>
    <col min="11836" max="11836" width="16.7109375" style="2607" customWidth="1"/>
    <col min="11837" max="11837" width="10.140625" style="2607" customWidth="1"/>
    <col min="11838" max="11838" width="24.7109375" style="2607" customWidth="1"/>
    <col min="11839" max="11839" width="16.7109375" style="2607" customWidth="1"/>
    <col min="11840" max="11840" width="10.140625" style="2607" customWidth="1"/>
    <col min="11841" max="11841" width="24.7109375" style="2607" customWidth="1"/>
    <col min="11842" max="11842" width="16.7109375" style="2607" customWidth="1"/>
    <col min="11843" max="11843" width="10.140625" style="2607" customWidth="1"/>
    <col min="11844" max="11844" width="24.7109375" style="2607" customWidth="1"/>
    <col min="11845" max="11845" width="16.7109375" style="2607" customWidth="1"/>
    <col min="11846" max="11846" width="10.140625" style="2607" customWidth="1"/>
    <col min="11847" max="11847" width="24.7109375" style="2607" customWidth="1"/>
    <col min="11848" max="11848" width="16.7109375" style="2607" customWidth="1"/>
    <col min="11849" max="11849" width="10.140625" style="2607" customWidth="1"/>
    <col min="11850" max="11850" width="24.7109375" style="2607" customWidth="1"/>
    <col min="11851" max="11851" width="16.7109375" style="2607" customWidth="1"/>
    <col min="11852" max="11852" width="10.140625" style="2607" customWidth="1"/>
    <col min="11853" max="11853" width="24.7109375" style="2607" customWidth="1"/>
    <col min="11854" max="11854" width="16.7109375" style="2607" customWidth="1"/>
    <col min="11855" max="11855" width="10.140625" style="2607" customWidth="1"/>
    <col min="11856" max="11856" width="24.7109375" style="2607" customWidth="1"/>
    <col min="11857" max="11857" width="16.7109375" style="2607" customWidth="1"/>
    <col min="11858" max="11858" width="10.140625" style="2607" customWidth="1"/>
    <col min="11859" max="11859" width="24.7109375" style="2607" customWidth="1"/>
    <col min="11860" max="11860" width="16.7109375" style="2607" customWidth="1"/>
    <col min="11861" max="11861" width="10.140625" style="2607" customWidth="1"/>
    <col min="11862" max="11862" width="24.7109375" style="2607" customWidth="1"/>
    <col min="11863" max="11863" width="16.7109375" style="2607" customWidth="1"/>
    <col min="11864" max="11864" width="12.5703125" style="2607" customWidth="1"/>
    <col min="11865" max="11865" width="9.85546875" style="2607" customWidth="1"/>
    <col min="11866" max="11866" width="10.28515625" style="2607" customWidth="1"/>
    <col min="11867" max="11881" width="15.28515625" style="2607" customWidth="1"/>
    <col min="11882" max="11882" width="7.28515625" style="2607" customWidth="1"/>
    <col min="11883" max="11883" width="6.28515625" style="2607" customWidth="1"/>
    <col min="11884" max="11884" width="6.85546875" style="2607" customWidth="1"/>
    <col min="11885" max="11885" width="10.28515625" style="2607" customWidth="1"/>
    <col min="11886" max="12072" width="10.28515625" style="2607"/>
    <col min="12073" max="12073" width="5.85546875" style="2607" customWidth="1"/>
    <col min="12074" max="12074" width="8.85546875" style="2607" customWidth="1"/>
    <col min="12075" max="12075" width="7.140625" style="2607" customWidth="1"/>
    <col min="12076" max="12076" width="100.85546875" style="2607" customWidth="1"/>
    <col min="12077" max="12077" width="12" style="2607" customWidth="1"/>
    <col min="12078" max="12078" width="18.42578125" style="2607" customWidth="1"/>
    <col min="12079" max="12079" width="24.7109375" style="2607" customWidth="1"/>
    <col min="12080" max="12080" width="16.7109375" style="2607" customWidth="1"/>
    <col min="12081" max="12081" width="10.140625" style="2607" customWidth="1"/>
    <col min="12082" max="12082" width="24.7109375" style="2607" customWidth="1"/>
    <col min="12083" max="12083" width="16.7109375" style="2607" customWidth="1"/>
    <col min="12084" max="12084" width="10.140625" style="2607" customWidth="1"/>
    <col min="12085" max="12085" width="24.7109375" style="2607" customWidth="1"/>
    <col min="12086" max="12086" width="16.7109375" style="2607" customWidth="1"/>
    <col min="12087" max="12087" width="10.140625" style="2607" customWidth="1"/>
    <col min="12088" max="12088" width="24.7109375" style="2607" customWidth="1"/>
    <col min="12089" max="12089" width="16.7109375" style="2607" customWidth="1"/>
    <col min="12090" max="12090" width="10.140625" style="2607" customWidth="1"/>
    <col min="12091" max="12091" width="24.7109375" style="2607" customWidth="1"/>
    <col min="12092" max="12092" width="16.7109375" style="2607" customWidth="1"/>
    <col min="12093" max="12093" width="10.140625" style="2607" customWidth="1"/>
    <col min="12094" max="12094" width="24.7109375" style="2607" customWidth="1"/>
    <col min="12095" max="12095" width="16.7109375" style="2607" customWidth="1"/>
    <col min="12096" max="12096" width="10.140625" style="2607" customWidth="1"/>
    <col min="12097" max="12097" width="24.7109375" style="2607" customWidth="1"/>
    <col min="12098" max="12098" width="16.7109375" style="2607" customWidth="1"/>
    <col min="12099" max="12099" width="10.140625" style="2607" customWidth="1"/>
    <col min="12100" max="12100" width="24.7109375" style="2607" customWidth="1"/>
    <col min="12101" max="12101" width="16.7109375" style="2607" customWidth="1"/>
    <col min="12102" max="12102" width="10.140625" style="2607" customWidth="1"/>
    <col min="12103" max="12103" width="24.7109375" style="2607" customWidth="1"/>
    <col min="12104" max="12104" width="16.7109375" style="2607" customWidth="1"/>
    <col min="12105" max="12105" width="10.140625" style="2607" customWidth="1"/>
    <col min="12106" max="12106" width="24.7109375" style="2607" customWidth="1"/>
    <col min="12107" max="12107" width="16.7109375" style="2607" customWidth="1"/>
    <col min="12108" max="12108" width="10.140625" style="2607" customWidth="1"/>
    <col min="12109" max="12109" width="24.7109375" style="2607" customWidth="1"/>
    <col min="12110" max="12110" width="16.7109375" style="2607" customWidth="1"/>
    <col min="12111" max="12111" width="10.140625" style="2607" customWidth="1"/>
    <col min="12112" max="12112" width="24.7109375" style="2607" customWidth="1"/>
    <col min="12113" max="12113" width="16.7109375" style="2607" customWidth="1"/>
    <col min="12114" max="12114" width="10.140625" style="2607" customWidth="1"/>
    <col min="12115" max="12115" width="24.7109375" style="2607" customWidth="1"/>
    <col min="12116" max="12116" width="16.7109375" style="2607" customWidth="1"/>
    <col min="12117" max="12117" width="10.140625" style="2607" customWidth="1"/>
    <col min="12118" max="12118" width="24.7109375" style="2607" customWidth="1"/>
    <col min="12119" max="12119" width="16.7109375" style="2607" customWidth="1"/>
    <col min="12120" max="12120" width="12.5703125" style="2607" customWidth="1"/>
    <col min="12121" max="12121" width="9.85546875" style="2607" customWidth="1"/>
    <col min="12122" max="12122" width="10.28515625" style="2607" customWidth="1"/>
    <col min="12123" max="12137" width="15.28515625" style="2607" customWidth="1"/>
    <col min="12138" max="12138" width="7.28515625" style="2607" customWidth="1"/>
    <col min="12139" max="12139" width="6.28515625" style="2607" customWidth="1"/>
    <col min="12140" max="12140" width="6.85546875" style="2607" customWidth="1"/>
    <col min="12141" max="12141" width="10.28515625" style="2607" customWidth="1"/>
    <col min="12142" max="12328" width="10.28515625" style="2607"/>
    <col min="12329" max="12329" width="5.85546875" style="2607" customWidth="1"/>
    <col min="12330" max="12330" width="8.85546875" style="2607" customWidth="1"/>
    <col min="12331" max="12331" width="7.140625" style="2607" customWidth="1"/>
    <col min="12332" max="12332" width="100.85546875" style="2607" customWidth="1"/>
    <col min="12333" max="12333" width="12" style="2607" customWidth="1"/>
    <col min="12334" max="12334" width="18.42578125" style="2607" customWidth="1"/>
    <col min="12335" max="12335" width="24.7109375" style="2607" customWidth="1"/>
    <col min="12336" max="12336" width="16.7109375" style="2607" customWidth="1"/>
    <col min="12337" max="12337" width="10.140625" style="2607" customWidth="1"/>
    <col min="12338" max="12338" width="24.7109375" style="2607" customWidth="1"/>
    <col min="12339" max="12339" width="16.7109375" style="2607" customWidth="1"/>
    <col min="12340" max="12340" width="10.140625" style="2607" customWidth="1"/>
    <col min="12341" max="12341" width="24.7109375" style="2607" customWidth="1"/>
    <col min="12342" max="12342" width="16.7109375" style="2607" customWidth="1"/>
    <col min="12343" max="12343" width="10.140625" style="2607" customWidth="1"/>
    <col min="12344" max="12344" width="24.7109375" style="2607" customWidth="1"/>
    <col min="12345" max="12345" width="16.7109375" style="2607" customWidth="1"/>
    <col min="12346" max="12346" width="10.140625" style="2607" customWidth="1"/>
    <col min="12347" max="12347" width="24.7109375" style="2607" customWidth="1"/>
    <col min="12348" max="12348" width="16.7109375" style="2607" customWidth="1"/>
    <col min="12349" max="12349" width="10.140625" style="2607" customWidth="1"/>
    <col min="12350" max="12350" width="24.7109375" style="2607" customWidth="1"/>
    <col min="12351" max="12351" width="16.7109375" style="2607" customWidth="1"/>
    <col min="12352" max="12352" width="10.140625" style="2607" customWidth="1"/>
    <col min="12353" max="12353" width="24.7109375" style="2607" customWidth="1"/>
    <col min="12354" max="12354" width="16.7109375" style="2607" customWidth="1"/>
    <col min="12355" max="12355" width="10.140625" style="2607" customWidth="1"/>
    <col min="12356" max="12356" width="24.7109375" style="2607" customWidth="1"/>
    <col min="12357" max="12357" width="16.7109375" style="2607" customWidth="1"/>
    <col min="12358" max="12358" width="10.140625" style="2607" customWidth="1"/>
    <col min="12359" max="12359" width="24.7109375" style="2607" customWidth="1"/>
    <col min="12360" max="12360" width="16.7109375" style="2607" customWidth="1"/>
    <col min="12361" max="12361" width="10.140625" style="2607" customWidth="1"/>
    <col min="12362" max="12362" width="24.7109375" style="2607" customWidth="1"/>
    <col min="12363" max="12363" width="16.7109375" style="2607" customWidth="1"/>
    <col min="12364" max="12364" width="10.140625" style="2607" customWidth="1"/>
    <col min="12365" max="12365" width="24.7109375" style="2607" customWidth="1"/>
    <col min="12366" max="12366" width="16.7109375" style="2607" customWidth="1"/>
    <col min="12367" max="12367" width="10.140625" style="2607" customWidth="1"/>
    <col min="12368" max="12368" width="24.7109375" style="2607" customWidth="1"/>
    <col min="12369" max="12369" width="16.7109375" style="2607" customWidth="1"/>
    <col min="12370" max="12370" width="10.140625" style="2607" customWidth="1"/>
    <col min="12371" max="12371" width="24.7109375" style="2607" customWidth="1"/>
    <col min="12372" max="12372" width="16.7109375" style="2607" customWidth="1"/>
    <col min="12373" max="12373" width="10.140625" style="2607" customWidth="1"/>
    <col min="12374" max="12374" width="24.7109375" style="2607" customWidth="1"/>
    <col min="12375" max="12375" width="16.7109375" style="2607" customWidth="1"/>
    <col min="12376" max="12376" width="12.5703125" style="2607" customWidth="1"/>
    <col min="12377" max="12377" width="9.85546875" style="2607" customWidth="1"/>
    <col min="12378" max="12378" width="10.28515625" style="2607" customWidth="1"/>
    <col min="12379" max="12393" width="15.28515625" style="2607" customWidth="1"/>
    <col min="12394" max="12394" width="7.28515625" style="2607" customWidth="1"/>
    <col min="12395" max="12395" width="6.28515625" style="2607" customWidth="1"/>
    <col min="12396" max="12396" width="6.85546875" style="2607" customWidth="1"/>
    <col min="12397" max="12397" width="10.28515625" style="2607" customWidth="1"/>
    <col min="12398" max="12584" width="10.28515625" style="2607"/>
    <col min="12585" max="12585" width="5.85546875" style="2607" customWidth="1"/>
    <col min="12586" max="12586" width="8.85546875" style="2607" customWidth="1"/>
    <col min="12587" max="12587" width="7.140625" style="2607" customWidth="1"/>
    <col min="12588" max="12588" width="100.85546875" style="2607" customWidth="1"/>
    <col min="12589" max="12589" width="12" style="2607" customWidth="1"/>
    <col min="12590" max="12590" width="18.42578125" style="2607" customWidth="1"/>
    <col min="12591" max="12591" width="24.7109375" style="2607" customWidth="1"/>
    <col min="12592" max="12592" width="16.7109375" style="2607" customWidth="1"/>
    <col min="12593" max="12593" width="10.140625" style="2607" customWidth="1"/>
    <col min="12594" max="12594" width="24.7109375" style="2607" customWidth="1"/>
    <col min="12595" max="12595" width="16.7109375" style="2607" customWidth="1"/>
    <col min="12596" max="12596" width="10.140625" style="2607" customWidth="1"/>
    <col min="12597" max="12597" width="24.7109375" style="2607" customWidth="1"/>
    <col min="12598" max="12598" width="16.7109375" style="2607" customWidth="1"/>
    <col min="12599" max="12599" width="10.140625" style="2607" customWidth="1"/>
    <col min="12600" max="12600" width="24.7109375" style="2607" customWidth="1"/>
    <col min="12601" max="12601" width="16.7109375" style="2607" customWidth="1"/>
    <col min="12602" max="12602" width="10.140625" style="2607" customWidth="1"/>
    <col min="12603" max="12603" width="24.7109375" style="2607" customWidth="1"/>
    <col min="12604" max="12604" width="16.7109375" style="2607" customWidth="1"/>
    <col min="12605" max="12605" width="10.140625" style="2607" customWidth="1"/>
    <col min="12606" max="12606" width="24.7109375" style="2607" customWidth="1"/>
    <col min="12607" max="12607" width="16.7109375" style="2607" customWidth="1"/>
    <col min="12608" max="12608" width="10.140625" style="2607" customWidth="1"/>
    <col min="12609" max="12609" width="24.7109375" style="2607" customWidth="1"/>
    <col min="12610" max="12610" width="16.7109375" style="2607" customWidth="1"/>
    <col min="12611" max="12611" width="10.140625" style="2607" customWidth="1"/>
    <col min="12612" max="12612" width="24.7109375" style="2607" customWidth="1"/>
    <col min="12613" max="12613" width="16.7109375" style="2607" customWidth="1"/>
    <col min="12614" max="12614" width="10.140625" style="2607" customWidth="1"/>
    <col min="12615" max="12615" width="24.7109375" style="2607" customWidth="1"/>
    <col min="12616" max="12616" width="16.7109375" style="2607" customWidth="1"/>
    <col min="12617" max="12617" width="10.140625" style="2607" customWidth="1"/>
    <col min="12618" max="12618" width="24.7109375" style="2607" customWidth="1"/>
    <col min="12619" max="12619" width="16.7109375" style="2607" customWidth="1"/>
    <col min="12620" max="12620" width="10.140625" style="2607" customWidth="1"/>
    <col min="12621" max="12621" width="24.7109375" style="2607" customWidth="1"/>
    <col min="12622" max="12622" width="16.7109375" style="2607" customWidth="1"/>
    <col min="12623" max="12623" width="10.140625" style="2607" customWidth="1"/>
    <col min="12624" max="12624" width="24.7109375" style="2607" customWidth="1"/>
    <col min="12625" max="12625" width="16.7109375" style="2607" customWidth="1"/>
    <col min="12626" max="12626" width="10.140625" style="2607" customWidth="1"/>
    <col min="12627" max="12627" width="24.7109375" style="2607" customWidth="1"/>
    <col min="12628" max="12628" width="16.7109375" style="2607" customWidth="1"/>
    <col min="12629" max="12629" width="10.140625" style="2607" customWidth="1"/>
    <col min="12630" max="12630" width="24.7109375" style="2607" customWidth="1"/>
    <col min="12631" max="12631" width="16.7109375" style="2607" customWidth="1"/>
    <col min="12632" max="12632" width="12.5703125" style="2607" customWidth="1"/>
    <col min="12633" max="12633" width="9.85546875" style="2607" customWidth="1"/>
    <col min="12634" max="12634" width="10.28515625" style="2607" customWidth="1"/>
    <col min="12635" max="12649" width="15.28515625" style="2607" customWidth="1"/>
    <col min="12650" max="12650" width="7.28515625" style="2607" customWidth="1"/>
    <col min="12651" max="12651" width="6.28515625" style="2607" customWidth="1"/>
    <col min="12652" max="12652" width="6.85546875" style="2607" customWidth="1"/>
    <col min="12653" max="12653" width="10.28515625" style="2607" customWidth="1"/>
    <col min="12654" max="12840" width="10.28515625" style="2607"/>
    <col min="12841" max="12841" width="5.85546875" style="2607" customWidth="1"/>
    <col min="12842" max="12842" width="8.85546875" style="2607" customWidth="1"/>
    <col min="12843" max="12843" width="7.140625" style="2607" customWidth="1"/>
    <col min="12844" max="12844" width="100.85546875" style="2607" customWidth="1"/>
    <col min="12845" max="12845" width="12" style="2607" customWidth="1"/>
    <col min="12846" max="12846" width="18.42578125" style="2607" customWidth="1"/>
    <col min="12847" max="12847" width="24.7109375" style="2607" customWidth="1"/>
    <col min="12848" max="12848" width="16.7109375" style="2607" customWidth="1"/>
    <col min="12849" max="12849" width="10.140625" style="2607" customWidth="1"/>
    <col min="12850" max="12850" width="24.7109375" style="2607" customWidth="1"/>
    <col min="12851" max="12851" width="16.7109375" style="2607" customWidth="1"/>
    <col min="12852" max="12852" width="10.140625" style="2607" customWidth="1"/>
    <col min="12853" max="12853" width="24.7109375" style="2607" customWidth="1"/>
    <col min="12854" max="12854" width="16.7109375" style="2607" customWidth="1"/>
    <col min="12855" max="12855" width="10.140625" style="2607" customWidth="1"/>
    <col min="12856" max="12856" width="24.7109375" style="2607" customWidth="1"/>
    <col min="12857" max="12857" width="16.7109375" style="2607" customWidth="1"/>
    <col min="12858" max="12858" width="10.140625" style="2607" customWidth="1"/>
    <col min="12859" max="12859" width="24.7109375" style="2607" customWidth="1"/>
    <col min="12860" max="12860" width="16.7109375" style="2607" customWidth="1"/>
    <col min="12861" max="12861" width="10.140625" style="2607" customWidth="1"/>
    <col min="12862" max="12862" width="24.7109375" style="2607" customWidth="1"/>
    <col min="12863" max="12863" width="16.7109375" style="2607" customWidth="1"/>
    <col min="12864" max="12864" width="10.140625" style="2607" customWidth="1"/>
    <col min="12865" max="12865" width="24.7109375" style="2607" customWidth="1"/>
    <col min="12866" max="12866" width="16.7109375" style="2607" customWidth="1"/>
    <col min="12867" max="12867" width="10.140625" style="2607" customWidth="1"/>
    <col min="12868" max="12868" width="24.7109375" style="2607" customWidth="1"/>
    <col min="12869" max="12869" width="16.7109375" style="2607" customWidth="1"/>
    <col min="12870" max="12870" width="10.140625" style="2607" customWidth="1"/>
    <col min="12871" max="12871" width="24.7109375" style="2607" customWidth="1"/>
    <col min="12872" max="12872" width="16.7109375" style="2607" customWidth="1"/>
    <col min="12873" max="12873" width="10.140625" style="2607" customWidth="1"/>
    <col min="12874" max="12874" width="24.7109375" style="2607" customWidth="1"/>
    <col min="12875" max="12875" width="16.7109375" style="2607" customWidth="1"/>
    <col min="12876" max="12876" width="10.140625" style="2607" customWidth="1"/>
    <col min="12877" max="12877" width="24.7109375" style="2607" customWidth="1"/>
    <col min="12878" max="12878" width="16.7109375" style="2607" customWidth="1"/>
    <col min="12879" max="12879" width="10.140625" style="2607" customWidth="1"/>
    <col min="12880" max="12880" width="24.7109375" style="2607" customWidth="1"/>
    <col min="12881" max="12881" width="16.7109375" style="2607" customWidth="1"/>
    <col min="12882" max="12882" width="10.140625" style="2607" customWidth="1"/>
    <col min="12883" max="12883" width="24.7109375" style="2607" customWidth="1"/>
    <col min="12884" max="12884" width="16.7109375" style="2607" customWidth="1"/>
    <col min="12885" max="12885" width="10.140625" style="2607" customWidth="1"/>
    <col min="12886" max="12886" width="24.7109375" style="2607" customWidth="1"/>
    <col min="12887" max="12887" width="16.7109375" style="2607" customWidth="1"/>
    <col min="12888" max="12888" width="12.5703125" style="2607" customWidth="1"/>
    <col min="12889" max="12889" width="9.85546875" style="2607" customWidth="1"/>
    <col min="12890" max="12890" width="10.28515625" style="2607" customWidth="1"/>
    <col min="12891" max="12905" width="15.28515625" style="2607" customWidth="1"/>
    <col min="12906" max="12906" width="7.28515625" style="2607" customWidth="1"/>
    <col min="12907" max="12907" width="6.28515625" style="2607" customWidth="1"/>
    <col min="12908" max="12908" width="6.85546875" style="2607" customWidth="1"/>
    <col min="12909" max="12909" width="10.28515625" style="2607" customWidth="1"/>
    <col min="12910" max="13096" width="10.28515625" style="2607"/>
    <col min="13097" max="13097" width="5.85546875" style="2607" customWidth="1"/>
    <col min="13098" max="13098" width="8.85546875" style="2607" customWidth="1"/>
    <col min="13099" max="13099" width="7.140625" style="2607" customWidth="1"/>
    <col min="13100" max="13100" width="100.85546875" style="2607" customWidth="1"/>
    <col min="13101" max="13101" width="12" style="2607" customWidth="1"/>
    <col min="13102" max="13102" width="18.42578125" style="2607" customWidth="1"/>
    <col min="13103" max="13103" width="24.7109375" style="2607" customWidth="1"/>
    <col min="13104" max="13104" width="16.7109375" style="2607" customWidth="1"/>
    <col min="13105" max="13105" width="10.140625" style="2607" customWidth="1"/>
    <col min="13106" max="13106" width="24.7109375" style="2607" customWidth="1"/>
    <col min="13107" max="13107" width="16.7109375" style="2607" customWidth="1"/>
    <col min="13108" max="13108" width="10.140625" style="2607" customWidth="1"/>
    <col min="13109" max="13109" width="24.7109375" style="2607" customWidth="1"/>
    <col min="13110" max="13110" width="16.7109375" style="2607" customWidth="1"/>
    <col min="13111" max="13111" width="10.140625" style="2607" customWidth="1"/>
    <col min="13112" max="13112" width="24.7109375" style="2607" customWidth="1"/>
    <col min="13113" max="13113" width="16.7109375" style="2607" customWidth="1"/>
    <col min="13114" max="13114" width="10.140625" style="2607" customWidth="1"/>
    <col min="13115" max="13115" width="24.7109375" style="2607" customWidth="1"/>
    <col min="13116" max="13116" width="16.7109375" style="2607" customWidth="1"/>
    <col min="13117" max="13117" width="10.140625" style="2607" customWidth="1"/>
    <col min="13118" max="13118" width="24.7109375" style="2607" customWidth="1"/>
    <col min="13119" max="13119" width="16.7109375" style="2607" customWidth="1"/>
    <col min="13120" max="13120" width="10.140625" style="2607" customWidth="1"/>
    <col min="13121" max="13121" width="24.7109375" style="2607" customWidth="1"/>
    <col min="13122" max="13122" width="16.7109375" style="2607" customWidth="1"/>
    <col min="13123" max="13123" width="10.140625" style="2607" customWidth="1"/>
    <col min="13124" max="13124" width="24.7109375" style="2607" customWidth="1"/>
    <col min="13125" max="13125" width="16.7109375" style="2607" customWidth="1"/>
    <col min="13126" max="13126" width="10.140625" style="2607" customWidth="1"/>
    <col min="13127" max="13127" width="24.7109375" style="2607" customWidth="1"/>
    <col min="13128" max="13128" width="16.7109375" style="2607" customWidth="1"/>
    <col min="13129" max="13129" width="10.140625" style="2607" customWidth="1"/>
    <col min="13130" max="13130" width="24.7109375" style="2607" customWidth="1"/>
    <col min="13131" max="13131" width="16.7109375" style="2607" customWidth="1"/>
    <col min="13132" max="13132" width="10.140625" style="2607" customWidth="1"/>
    <col min="13133" max="13133" width="24.7109375" style="2607" customWidth="1"/>
    <col min="13134" max="13134" width="16.7109375" style="2607" customWidth="1"/>
    <col min="13135" max="13135" width="10.140625" style="2607" customWidth="1"/>
    <col min="13136" max="13136" width="24.7109375" style="2607" customWidth="1"/>
    <col min="13137" max="13137" width="16.7109375" style="2607" customWidth="1"/>
    <col min="13138" max="13138" width="10.140625" style="2607" customWidth="1"/>
    <col min="13139" max="13139" width="24.7109375" style="2607" customWidth="1"/>
    <col min="13140" max="13140" width="16.7109375" style="2607" customWidth="1"/>
    <col min="13141" max="13141" width="10.140625" style="2607" customWidth="1"/>
    <col min="13142" max="13142" width="24.7109375" style="2607" customWidth="1"/>
    <col min="13143" max="13143" width="16.7109375" style="2607" customWidth="1"/>
    <col min="13144" max="13144" width="12.5703125" style="2607" customWidth="1"/>
    <col min="13145" max="13145" width="9.85546875" style="2607" customWidth="1"/>
    <col min="13146" max="13146" width="10.28515625" style="2607" customWidth="1"/>
    <col min="13147" max="13161" width="15.28515625" style="2607" customWidth="1"/>
    <col min="13162" max="13162" width="7.28515625" style="2607" customWidth="1"/>
    <col min="13163" max="13163" width="6.28515625" style="2607" customWidth="1"/>
    <col min="13164" max="13164" width="6.85546875" style="2607" customWidth="1"/>
    <col min="13165" max="13165" width="10.28515625" style="2607" customWidth="1"/>
    <col min="13166" max="13352" width="10.28515625" style="2607"/>
    <col min="13353" max="13353" width="5.85546875" style="2607" customWidth="1"/>
    <col min="13354" max="13354" width="8.85546875" style="2607" customWidth="1"/>
    <col min="13355" max="13355" width="7.140625" style="2607" customWidth="1"/>
    <col min="13356" max="13356" width="100.85546875" style="2607" customWidth="1"/>
    <col min="13357" max="13357" width="12" style="2607" customWidth="1"/>
    <col min="13358" max="13358" width="18.42578125" style="2607" customWidth="1"/>
    <col min="13359" max="13359" width="24.7109375" style="2607" customWidth="1"/>
    <col min="13360" max="13360" width="16.7109375" style="2607" customWidth="1"/>
    <col min="13361" max="13361" width="10.140625" style="2607" customWidth="1"/>
    <col min="13362" max="13362" width="24.7109375" style="2607" customWidth="1"/>
    <col min="13363" max="13363" width="16.7109375" style="2607" customWidth="1"/>
    <col min="13364" max="13364" width="10.140625" style="2607" customWidth="1"/>
    <col min="13365" max="13365" width="24.7109375" style="2607" customWidth="1"/>
    <col min="13366" max="13366" width="16.7109375" style="2607" customWidth="1"/>
    <col min="13367" max="13367" width="10.140625" style="2607" customWidth="1"/>
    <col min="13368" max="13368" width="24.7109375" style="2607" customWidth="1"/>
    <col min="13369" max="13369" width="16.7109375" style="2607" customWidth="1"/>
    <col min="13370" max="13370" width="10.140625" style="2607" customWidth="1"/>
    <col min="13371" max="13371" width="24.7109375" style="2607" customWidth="1"/>
    <col min="13372" max="13372" width="16.7109375" style="2607" customWidth="1"/>
    <col min="13373" max="13373" width="10.140625" style="2607" customWidth="1"/>
    <col min="13374" max="13374" width="24.7109375" style="2607" customWidth="1"/>
    <col min="13375" max="13375" width="16.7109375" style="2607" customWidth="1"/>
    <col min="13376" max="13376" width="10.140625" style="2607" customWidth="1"/>
    <col min="13377" max="13377" width="24.7109375" style="2607" customWidth="1"/>
    <col min="13378" max="13378" width="16.7109375" style="2607" customWidth="1"/>
    <col min="13379" max="13379" width="10.140625" style="2607" customWidth="1"/>
    <col min="13380" max="13380" width="24.7109375" style="2607" customWidth="1"/>
    <col min="13381" max="13381" width="16.7109375" style="2607" customWidth="1"/>
    <col min="13382" max="13382" width="10.140625" style="2607" customWidth="1"/>
    <col min="13383" max="13383" width="24.7109375" style="2607" customWidth="1"/>
    <col min="13384" max="13384" width="16.7109375" style="2607" customWidth="1"/>
    <col min="13385" max="13385" width="10.140625" style="2607" customWidth="1"/>
    <col min="13386" max="13386" width="24.7109375" style="2607" customWidth="1"/>
    <col min="13387" max="13387" width="16.7109375" style="2607" customWidth="1"/>
    <col min="13388" max="13388" width="10.140625" style="2607" customWidth="1"/>
    <col min="13389" max="13389" width="24.7109375" style="2607" customWidth="1"/>
    <col min="13390" max="13390" width="16.7109375" style="2607" customWidth="1"/>
    <col min="13391" max="13391" width="10.140625" style="2607" customWidth="1"/>
    <col min="13392" max="13392" width="24.7109375" style="2607" customWidth="1"/>
    <col min="13393" max="13393" width="16.7109375" style="2607" customWidth="1"/>
    <col min="13394" max="13394" width="10.140625" style="2607" customWidth="1"/>
    <col min="13395" max="13395" width="24.7109375" style="2607" customWidth="1"/>
    <col min="13396" max="13396" width="16.7109375" style="2607" customWidth="1"/>
    <col min="13397" max="13397" width="10.140625" style="2607" customWidth="1"/>
    <col min="13398" max="13398" width="24.7109375" style="2607" customWidth="1"/>
    <col min="13399" max="13399" width="16.7109375" style="2607" customWidth="1"/>
    <col min="13400" max="13400" width="12.5703125" style="2607" customWidth="1"/>
    <col min="13401" max="13401" width="9.85546875" style="2607" customWidth="1"/>
    <col min="13402" max="13402" width="10.28515625" style="2607" customWidth="1"/>
    <col min="13403" max="13417" width="15.28515625" style="2607" customWidth="1"/>
    <col min="13418" max="13418" width="7.28515625" style="2607" customWidth="1"/>
    <col min="13419" max="13419" width="6.28515625" style="2607" customWidth="1"/>
    <col min="13420" max="13420" width="6.85546875" style="2607" customWidth="1"/>
    <col min="13421" max="13421" width="10.28515625" style="2607" customWidth="1"/>
    <col min="13422" max="13608" width="10.28515625" style="2607"/>
    <col min="13609" max="13609" width="5.85546875" style="2607" customWidth="1"/>
    <col min="13610" max="13610" width="8.85546875" style="2607" customWidth="1"/>
    <col min="13611" max="13611" width="7.140625" style="2607" customWidth="1"/>
    <col min="13612" max="13612" width="100.85546875" style="2607" customWidth="1"/>
    <col min="13613" max="13613" width="12" style="2607" customWidth="1"/>
    <col min="13614" max="13614" width="18.42578125" style="2607" customWidth="1"/>
    <col min="13615" max="13615" width="24.7109375" style="2607" customWidth="1"/>
    <col min="13616" max="13616" width="16.7109375" style="2607" customWidth="1"/>
    <col min="13617" max="13617" width="10.140625" style="2607" customWidth="1"/>
    <col min="13618" max="13618" width="24.7109375" style="2607" customWidth="1"/>
    <col min="13619" max="13619" width="16.7109375" style="2607" customWidth="1"/>
    <col min="13620" max="13620" width="10.140625" style="2607" customWidth="1"/>
    <col min="13621" max="13621" width="24.7109375" style="2607" customWidth="1"/>
    <col min="13622" max="13622" width="16.7109375" style="2607" customWidth="1"/>
    <col min="13623" max="13623" width="10.140625" style="2607" customWidth="1"/>
    <col min="13624" max="13624" width="24.7109375" style="2607" customWidth="1"/>
    <col min="13625" max="13625" width="16.7109375" style="2607" customWidth="1"/>
    <col min="13626" max="13626" width="10.140625" style="2607" customWidth="1"/>
    <col min="13627" max="13627" width="24.7109375" style="2607" customWidth="1"/>
    <col min="13628" max="13628" width="16.7109375" style="2607" customWidth="1"/>
    <col min="13629" max="13629" width="10.140625" style="2607" customWidth="1"/>
    <col min="13630" max="13630" width="24.7109375" style="2607" customWidth="1"/>
    <col min="13631" max="13631" width="16.7109375" style="2607" customWidth="1"/>
    <col min="13632" max="13632" width="10.140625" style="2607" customWidth="1"/>
    <col min="13633" max="13633" width="24.7109375" style="2607" customWidth="1"/>
    <col min="13634" max="13634" width="16.7109375" style="2607" customWidth="1"/>
    <col min="13635" max="13635" width="10.140625" style="2607" customWidth="1"/>
    <col min="13636" max="13636" width="24.7109375" style="2607" customWidth="1"/>
    <col min="13637" max="13637" width="16.7109375" style="2607" customWidth="1"/>
    <col min="13638" max="13638" width="10.140625" style="2607" customWidth="1"/>
    <col min="13639" max="13639" width="24.7109375" style="2607" customWidth="1"/>
    <col min="13640" max="13640" width="16.7109375" style="2607" customWidth="1"/>
    <col min="13641" max="13641" width="10.140625" style="2607" customWidth="1"/>
    <col min="13642" max="13642" width="24.7109375" style="2607" customWidth="1"/>
    <col min="13643" max="13643" width="16.7109375" style="2607" customWidth="1"/>
    <col min="13644" max="13644" width="10.140625" style="2607" customWidth="1"/>
    <col min="13645" max="13645" width="24.7109375" style="2607" customWidth="1"/>
    <col min="13646" max="13646" width="16.7109375" style="2607" customWidth="1"/>
    <col min="13647" max="13647" width="10.140625" style="2607" customWidth="1"/>
    <col min="13648" max="13648" width="24.7109375" style="2607" customWidth="1"/>
    <col min="13649" max="13649" width="16.7109375" style="2607" customWidth="1"/>
    <col min="13650" max="13650" width="10.140625" style="2607" customWidth="1"/>
    <col min="13651" max="13651" width="24.7109375" style="2607" customWidth="1"/>
    <col min="13652" max="13652" width="16.7109375" style="2607" customWidth="1"/>
    <col min="13653" max="13653" width="10.140625" style="2607" customWidth="1"/>
    <col min="13654" max="13654" width="24.7109375" style="2607" customWidth="1"/>
    <col min="13655" max="13655" width="16.7109375" style="2607" customWidth="1"/>
    <col min="13656" max="13656" width="12.5703125" style="2607" customWidth="1"/>
    <col min="13657" max="13657" width="9.85546875" style="2607" customWidth="1"/>
    <col min="13658" max="13658" width="10.28515625" style="2607" customWidth="1"/>
    <col min="13659" max="13673" width="15.28515625" style="2607" customWidth="1"/>
    <col min="13674" max="13674" width="7.28515625" style="2607" customWidth="1"/>
    <col min="13675" max="13675" width="6.28515625" style="2607" customWidth="1"/>
    <col min="13676" max="13676" width="6.85546875" style="2607" customWidth="1"/>
    <col min="13677" max="13677" width="10.28515625" style="2607" customWidth="1"/>
    <col min="13678" max="13864" width="10.28515625" style="2607"/>
    <col min="13865" max="13865" width="5.85546875" style="2607" customWidth="1"/>
    <col min="13866" max="13866" width="8.85546875" style="2607" customWidth="1"/>
    <col min="13867" max="13867" width="7.140625" style="2607" customWidth="1"/>
    <col min="13868" max="13868" width="100.85546875" style="2607" customWidth="1"/>
    <col min="13869" max="13869" width="12" style="2607" customWidth="1"/>
    <col min="13870" max="13870" width="18.42578125" style="2607" customWidth="1"/>
    <col min="13871" max="13871" width="24.7109375" style="2607" customWidth="1"/>
    <col min="13872" max="13872" width="16.7109375" style="2607" customWidth="1"/>
    <col min="13873" max="13873" width="10.140625" style="2607" customWidth="1"/>
    <col min="13874" max="13874" width="24.7109375" style="2607" customWidth="1"/>
    <col min="13875" max="13875" width="16.7109375" style="2607" customWidth="1"/>
    <col min="13876" max="13876" width="10.140625" style="2607" customWidth="1"/>
    <col min="13877" max="13877" width="24.7109375" style="2607" customWidth="1"/>
    <col min="13878" max="13878" width="16.7109375" style="2607" customWidth="1"/>
    <col min="13879" max="13879" width="10.140625" style="2607" customWidth="1"/>
    <col min="13880" max="13880" width="24.7109375" style="2607" customWidth="1"/>
    <col min="13881" max="13881" width="16.7109375" style="2607" customWidth="1"/>
    <col min="13882" max="13882" width="10.140625" style="2607" customWidth="1"/>
    <col min="13883" max="13883" width="24.7109375" style="2607" customWidth="1"/>
    <col min="13884" max="13884" width="16.7109375" style="2607" customWidth="1"/>
    <col min="13885" max="13885" width="10.140625" style="2607" customWidth="1"/>
    <col min="13886" max="13886" width="24.7109375" style="2607" customWidth="1"/>
    <col min="13887" max="13887" width="16.7109375" style="2607" customWidth="1"/>
    <col min="13888" max="13888" width="10.140625" style="2607" customWidth="1"/>
    <col min="13889" max="13889" width="24.7109375" style="2607" customWidth="1"/>
    <col min="13890" max="13890" width="16.7109375" style="2607" customWidth="1"/>
    <col min="13891" max="13891" width="10.140625" style="2607" customWidth="1"/>
    <col min="13892" max="13892" width="24.7109375" style="2607" customWidth="1"/>
    <col min="13893" max="13893" width="16.7109375" style="2607" customWidth="1"/>
    <col min="13894" max="13894" width="10.140625" style="2607" customWidth="1"/>
    <col min="13895" max="13895" width="24.7109375" style="2607" customWidth="1"/>
    <col min="13896" max="13896" width="16.7109375" style="2607" customWidth="1"/>
    <col min="13897" max="13897" width="10.140625" style="2607" customWidth="1"/>
    <col min="13898" max="13898" width="24.7109375" style="2607" customWidth="1"/>
    <col min="13899" max="13899" width="16.7109375" style="2607" customWidth="1"/>
    <col min="13900" max="13900" width="10.140625" style="2607" customWidth="1"/>
    <col min="13901" max="13901" width="24.7109375" style="2607" customWidth="1"/>
    <col min="13902" max="13902" width="16.7109375" style="2607" customWidth="1"/>
    <col min="13903" max="13903" width="10.140625" style="2607" customWidth="1"/>
    <col min="13904" max="13904" width="24.7109375" style="2607" customWidth="1"/>
    <col min="13905" max="13905" width="16.7109375" style="2607" customWidth="1"/>
    <col min="13906" max="13906" width="10.140625" style="2607" customWidth="1"/>
    <col min="13907" max="13907" width="24.7109375" style="2607" customWidth="1"/>
    <col min="13908" max="13908" width="16.7109375" style="2607" customWidth="1"/>
    <col min="13909" max="13909" width="10.140625" style="2607" customWidth="1"/>
    <col min="13910" max="13910" width="24.7109375" style="2607" customWidth="1"/>
    <col min="13911" max="13911" width="16.7109375" style="2607" customWidth="1"/>
    <col min="13912" max="13912" width="12.5703125" style="2607" customWidth="1"/>
    <col min="13913" max="13913" width="9.85546875" style="2607" customWidth="1"/>
    <col min="13914" max="13914" width="10.28515625" style="2607" customWidth="1"/>
    <col min="13915" max="13929" width="15.28515625" style="2607" customWidth="1"/>
    <col min="13930" max="13930" width="7.28515625" style="2607" customWidth="1"/>
    <col min="13931" max="13931" width="6.28515625" style="2607" customWidth="1"/>
    <col min="13932" max="13932" width="6.85546875" style="2607" customWidth="1"/>
    <col min="13933" max="13933" width="10.28515625" style="2607" customWidth="1"/>
    <col min="13934" max="14120" width="10.28515625" style="2607"/>
    <col min="14121" max="14121" width="5.85546875" style="2607" customWidth="1"/>
    <col min="14122" max="14122" width="8.85546875" style="2607" customWidth="1"/>
    <col min="14123" max="14123" width="7.140625" style="2607" customWidth="1"/>
    <col min="14124" max="14124" width="100.85546875" style="2607" customWidth="1"/>
    <col min="14125" max="14125" width="12" style="2607" customWidth="1"/>
    <col min="14126" max="14126" width="18.42578125" style="2607" customWidth="1"/>
    <col min="14127" max="14127" width="24.7109375" style="2607" customWidth="1"/>
    <col min="14128" max="14128" width="16.7109375" style="2607" customWidth="1"/>
    <col min="14129" max="14129" width="10.140625" style="2607" customWidth="1"/>
    <col min="14130" max="14130" width="24.7109375" style="2607" customWidth="1"/>
    <col min="14131" max="14131" width="16.7109375" style="2607" customWidth="1"/>
    <col min="14132" max="14132" width="10.140625" style="2607" customWidth="1"/>
    <col min="14133" max="14133" width="24.7109375" style="2607" customWidth="1"/>
    <col min="14134" max="14134" width="16.7109375" style="2607" customWidth="1"/>
    <col min="14135" max="14135" width="10.140625" style="2607" customWidth="1"/>
    <col min="14136" max="14136" width="24.7109375" style="2607" customWidth="1"/>
    <col min="14137" max="14137" width="16.7109375" style="2607" customWidth="1"/>
    <col min="14138" max="14138" width="10.140625" style="2607" customWidth="1"/>
    <col min="14139" max="14139" width="24.7109375" style="2607" customWidth="1"/>
    <col min="14140" max="14140" width="16.7109375" style="2607" customWidth="1"/>
    <col min="14141" max="14141" width="10.140625" style="2607" customWidth="1"/>
    <col min="14142" max="14142" width="24.7109375" style="2607" customWidth="1"/>
    <col min="14143" max="14143" width="16.7109375" style="2607" customWidth="1"/>
    <col min="14144" max="14144" width="10.140625" style="2607" customWidth="1"/>
    <col min="14145" max="14145" width="24.7109375" style="2607" customWidth="1"/>
    <col min="14146" max="14146" width="16.7109375" style="2607" customWidth="1"/>
    <col min="14147" max="14147" width="10.140625" style="2607" customWidth="1"/>
    <col min="14148" max="14148" width="24.7109375" style="2607" customWidth="1"/>
    <col min="14149" max="14149" width="16.7109375" style="2607" customWidth="1"/>
    <col min="14150" max="14150" width="10.140625" style="2607" customWidth="1"/>
    <col min="14151" max="14151" width="24.7109375" style="2607" customWidth="1"/>
    <col min="14152" max="14152" width="16.7109375" style="2607" customWidth="1"/>
    <col min="14153" max="14153" width="10.140625" style="2607" customWidth="1"/>
    <col min="14154" max="14154" width="24.7109375" style="2607" customWidth="1"/>
    <col min="14155" max="14155" width="16.7109375" style="2607" customWidth="1"/>
    <col min="14156" max="14156" width="10.140625" style="2607" customWidth="1"/>
    <col min="14157" max="14157" width="24.7109375" style="2607" customWidth="1"/>
    <col min="14158" max="14158" width="16.7109375" style="2607" customWidth="1"/>
    <col min="14159" max="14159" width="10.140625" style="2607" customWidth="1"/>
    <col min="14160" max="14160" width="24.7109375" style="2607" customWidth="1"/>
    <col min="14161" max="14161" width="16.7109375" style="2607" customWidth="1"/>
    <col min="14162" max="14162" width="10.140625" style="2607" customWidth="1"/>
    <col min="14163" max="14163" width="24.7109375" style="2607" customWidth="1"/>
    <col min="14164" max="14164" width="16.7109375" style="2607" customWidth="1"/>
    <col min="14165" max="14165" width="10.140625" style="2607" customWidth="1"/>
    <col min="14166" max="14166" width="24.7109375" style="2607" customWidth="1"/>
    <col min="14167" max="14167" width="16.7109375" style="2607" customWidth="1"/>
    <col min="14168" max="14168" width="12.5703125" style="2607" customWidth="1"/>
    <col min="14169" max="14169" width="9.85546875" style="2607" customWidth="1"/>
    <col min="14170" max="14170" width="10.28515625" style="2607" customWidth="1"/>
    <col min="14171" max="14185" width="15.28515625" style="2607" customWidth="1"/>
    <col min="14186" max="14186" width="7.28515625" style="2607" customWidth="1"/>
    <col min="14187" max="14187" width="6.28515625" style="2607" customWidth="1"/>
    <col min="14188" max="14188" width="6.85546875" style="2607" customWidth="1"/>
    <col min="14189" max="14189" width="10.28515625" style="2607" customWidth="1"/>
    <col min="14190" max="14376" width="10.28515625" style="2607"/>
    <col min="14377" max="14377" width="5.85546875" style="2607" customWidth="1"/>
    <col min="14378" max="14378" width="8.85546875" style="2607" customWidth="1"/>
    <col min="14379" max="14379" width="7.140625" style="2607" customWidth="1"/>
    <col min="14380" max="14380" width="100.85546875" style="2607" customWidth="1"/>
    <col min="14381" max="14381" width="12" style="2607" customWidth="1"/>
    <col min="14382" max="14382" width="18.42578125" style="2607" customWidth="1"/>
    <col min="14383" max="14383" width="24.7109375" style="2607" customWidth="1"/>
    <col min="14384" max="14384" width="16.7109375" style="2607" customWidth="1"/>
    <col min="14385" max="14385" width="10.140625" style="2607" customWidth="1"/>
    <col min="14386" max="14386" width="24.7109375" style="2607" customWidth="1"/>
    <col min="14387" max="14387" width="16.7109375" style="2607" customWidth="1"/>
    <col min="14388" max="14388" width="10.140625" style="2607" customWidth="1"/>
    <col min="14389" max="14389" width="24.7109375" style="2607" customWidth="1"/>
    <col min="14390" max="14390" width="16.7109375" style="2607" customWidth="1"/>
    <col min="14391" max="14391" width="10.140625" style="2607" customWidth="1"/>
    <col min="14392" max="14392" width="24.7109375" style="2607" customWidth="1"/>
    <col min="14393" max="14393" width="16.7109375" style="2607" customWidth="1"/>
    <col min="14394" max="14394" width="10.140625" style="2607" customWidth="1"/>
    <col min="14395" max="14395" width="24.7109375" style="2607" customWidth="1"/>
    <col min="14396" max="14396" width="16.7109375" style="2607" customWidth="1"/>
    <col min="14397" max="14397" width="10.140625" style="2607" customWidth="1"/>
    <col min="14398" max="14398" width="24.7109375" style="2607" customWidth="1"/>
    <col min="14399" max="14399" width="16.7109375" style="2607" customWidth="1"/>
    <col min="14400" max="14400" width="10.140625" style="2607" customWidth="1"/>
    <col min="14401" max="14401" width="24.7109375" style="2607" customWidth="1"/>
    <col min="14402" max="14402" width="16.7109375" style="2607" customWidth="1"/>
    <col min="14403" max="14403" width="10.140625" style="2607" customWidth="1"/>
    <col min="14404" max="14404" width="24.7109375" style="2607" customWidth="1"/>
    <col min="14405" max="14405" width="16.7109375" style="2607" customWidth="1"/>
    <col min="14406" max="14406" width="10.140625" style="2607" customWidth="1"/>
    <col min="14407" max="14407" width="24.7109375" style="2607" customWidth="1"/>
    <col min="14408" max="14408" width="16.7109375" style="2607" customWidth="1"/>
    <col min="14409" max="14409" width="10.140625" style="2607" customWidth="1"/>
    <col min="14410" max="14410" width="24.7109375" style="2607" customWidth="1"/>
    <col min="14411" max="14411" width="16.7109375" style="2607" customWidth="1"/>
    <col min="14412" max="14412" width="10.140625" style="2607" customWidth="1"/>
    <col min="14413" max="14413" width="24.7109375" style="2607" customWidth="1"/>
    <col min="14414" max="14414" width="16.7109375" style="2607" customWidth="1"/>
    <col min="14415" max="14415" width="10.140625" style="2607" customWidth="1"/>
    <col min="14416" max="14416" width="24.7109375" style="2607" customWidth="1"/>
    <col min="14417" max="14417" width="16.7109375" style="2607" customWidth="1"/>
    <col min="14418" max="14418" width="10.140625" style="2607" customWidth="1"/>
    <col min="14419" max="14419" width="24.7109375" style="2607" customWidth="1"/>
    <col min="14420" max="14420" width="16.7109375" style="2607" customWidth="1"/>
    <col min="14421" max="14421" width="10.140625" style="2607" customWidth="1"/>
    <col min="14422" max="14422" width="24.7109375" style="2607" customWidth="1"/>
    <col min="14423" max="14423" width="16.7109375" style="2607" customWidth="1"/>
    <col min="14424" max="14424" width="12.5703125" style="2607" customWidth="1"/>
    <col min="14425" max="14425" width="9.85546875" style="2607" customWidth="1"/>
    <col min="14426" max="14426" width="10.28515625" style="2607" customWidth="1"/>
    <col min="14427" max="14441" width="15.28515625" style="2607" customWidth="1"/>
    <col min="14442" max="14442" width="7.28515625" style="2607" customWidth="1"/>
    <col min="14443" max="14443" width="6.28515625" style="2607" customWidth="1"/>
    <col min="14444" max="14444" width="6.85546875" style="2607" customWidth="1"/>
    <col min="14445" max="14445" width="10.28515625" style="2607" customWidth="1"/>
    <col min="14446" max="14632" width="10.28515625" style="2607"/>
    <col min="14633" max="14633" width="5.85546875" style="2607" customWidth="1"/>
    <col min="14634" max="14634" width="8.85546875" style="2607" customWidth="1"/>
    <col min="14635" max="14635" width="7.140625" style="2607" customWidth="1"/>
    <col min="14636" max="14636" width="100.85546875" style="2607" customWidth="1"/>
    <col min="14637" max="14637" width="12" style="2607" customWidth="1"/>
    <col min="14638" max="14638" width="18.42578125" style="2607" customWidth="1"/>
    <col min="14639" max="14639" width="24.7109375" style="2607" customWidth="1"/>
    <col min="14640" max="14640" width="16.7109375" style="2607" customWidth="1"/>
    <col min="14641" max="14641" width="10.140625" style="2607" customWidth="1"/>
    <col min="14642" max="14642" width="24.7109375" style="2607" customWidth="1"/>
    <col min="14643" max="14643" width="16.7109375" style="2607" customWidth="1"/>
    <col min="14644" max="14644" width="10.140625" style="2607" customWidth="1"/>
    <col min="14645" max="14645" width="24.7109375" style="2607" customWidth="1"/>
    <col min="14646" max="14646" width="16.7109375" style="2607" customWidth="1"/>
    <col min="14647" max="14647" width="10.140625" style="2607" customWidth="1"/>
    <col min="14648" max="14648" width="24.7109375" style="2607" customWidth="1"/>
    <col min="14649" max="14649" width="16.7109375" style="2607" customWidth="1"/>
    <col min="14650" max="14650" width="10.140625" style="2607" customWidth="1"/>
    <col min="14651" max="14651" width="24.7109375" style="2607" customWidth="1"/>
    <col min="14652" max="14652" width="16.7109375" style="2607" customWidth="1"/>
    <col min="14653" max="14653" width="10.140625" style="2607" customWidth="1"/>
    <col min="14654" max="14654" width="24.7109375" style="2607" customWidth="1"/>
    <col min="14655" max="14655" width="16.7109375" style="2607" customWidth="1"/>
    <col min="14656" max="14656" width="10.140625" style="2607" customWidth="1"/>
    <col min="14657" max="14657" width="24.7109375" style="2607" customWidth="1"/>
    <col min="14658" max="14658" width="16.7109375" style="2607" customWidth="1"/>
    <col min="14659" max="14659" width="10.140625" style="2607" customWidth="1"/>
    <col min="14660" max="14660" width="24.7109375" style="2607" customWidth="1"/>
    <col min="14661" max="14661" width="16.7109375" style="2607" customWidth="1"/>
    <col min="14662" max="14662" width="10.140625" style="2607" customWidth="1"/>
    <col min="14663" max="14663" width="24.7109375" style="2607" customWidth="1"/>
    <col min="14664" max="14664" width="16.7109375" style="2607" customWidth="1"/>
    <col min="14665" max="14665" width="10.140625" style="2607" customWidth="1"/>
    <col min="14666" max="14666" width="24.7109375" style="2607" customWidth="1"/>
    <col min="14667" max="14667" width="16.7109375" style="2607" customWidth="1"/>
    <col min="14668" max="14668" width="10.140625" style="2607" customWidth="1"/>
    <col min="14669" max="14669" width="24.7109375" style="2607" customWidth="1"/>
    <col min="14670" max="14670" width="16.7109375" style="2607" customWidth="1"/>
    <col min="14671" max="14671" width="10.140625" style="2607" customWidth="1"/>
    <col min="14672" max="14672" width="24.7109375" style="2607" customWidth="1"/>
    <col min="14673" max="14673" width="16.7109375" style="2607" customWidth="1"/>
    <col min="14674" max="14674" width="10.140625" style="2607" customWidth="1"/>
    <col min="14675" max="14675" width="24.7109375" style="2607" customWidth="1"/>
    <col min="14676" max="14676" width="16.7109375" style="2607" customWidth="1"/>
    <col min="14677" max="14677" width="10.140625" style="2607" customWidth="1"/>
    <col min="14678" max="14678" width="24.7109375" style="2607" customWidth="1"/>
    <col min="14679" max="14679" width="16.7109375" style="2607" customWidth="1"/>
    <col min="14680" max="14680" width="12.5703125" style="2607" customWidth="1"/>
    <col min="14681" max="14681" width="9.85546875" style="2607" customWidth="1"/>
    <col min="14682" max="14682" width="10.28515625" style="2607" customWidth="1"/>
    <col min="14683" max="14697" width="15.28515625" style="2607" customWidth="1"/>
    <col min="14698" max="14698" width="7.28515625" style="2607" customWidth="1"/>
    <col min="14699" max="14699" width="6.28515625" style="2607" customWidth="1"/>
    <col min="14700" max="14700" width="6.85546875" style="2607" customWidth="1"/>
    <col min="14701" max="14701" width="10.28515625" style="2607" customWidth="1"/>
    <col min="14702" max="14888" width="10.28515625" style="2607"/>
    <col min="14889" max="14889" width="5.85546875" style="2607" customWidth="1"/>
    <col min="14890" max="14890" width="8.85546875" style="2607" customWidth="1"/>
    <col min="14891" max="14891" width="7.140625" style="2607" customWidth="1"/>
    <col min="14892" max="14892" width="100.85546875" style="2607" customWidth="1"/>
    <col min="14893" max="14893" width="12" style="2607" customWidth="1"/>
    <col min="14894" max="14894" width="18.42578125" style="2607" customWidth="1"/>
    <col min="14895" max="14895" width="24.7109375" style="2607" customWidth="1"/>
    <col min="14896" max="14896" width="16.7109375" style="2607" customWidth="1"/>
    <col min="14897" max="14897" width="10.140625" style="2607" customWidth="1"/>
    <col min="14898" max="14898" width="24.7109375" style="2607" customWidth="1"/>
    <col min="14899" max="14899" width="16.7109375" style="2607" customWidth="1"/>
    <col min="14900" max="14900" width="10.140625" style="2607" customWidth="1"/>
    <col min="14901" max="14901" width="24.7109375" style="2607" customWidth="1"/>
    <col min="14902" max="14902" width="16.7109375" style="2607" customWidth="1"/>
    <col min="14903" max="14903" width="10.140625" style="2607" customWidth="1"/>
    <col min="14904" max="14904" width="24.7109375" style="2607" customWidth="1"/>
    <col min="14905" max="14905" width="16.7109375" style="2607" customWidth="1"/>
    <col min="14906" max="14906" width="10.140625" style="2607" customWidth="1"/>
    <col min="14907" max="14907" width="24.7109375" style="2607" customWidth="1"/>
    <col min="14908" max="14908" width="16.7109375" style="2607" customWidth="1"/>
    <col min="14909" max="14909" width="10.140625" style="2607" customWidth="1"/>
    <col min="14910" max="14910" width="24.7109375" style="2607" customWidth="1"/>
    <col min="14911" max="14911" width="16.7109375" style="2607" customWidth="1"/>
    <col min="14912" max="14912" width="10.140625" style="2607" customWidth="1"/>
    <col min="14913" max="14913" width="24.7109375" style="2607" customWidth="1"/>
    <col min="14914" max="14914" width="16.7109375" style="2607" customWidth="1"/>
    <col min="14915" max="14915" width="10.140625" style="2607" customWidth="1"/>
    <col min="14916" max="14916" width="24.7109375" style="2607" customWidth="1"/>
    <col min="14917" max="14917" width="16.7109375" style="2607" customWidth="1"/>
    <col min="14918" max="14918" width="10.140625" style="2607" customWidth="1"/>
    <col min="14919" max="14919" width="24.7109375" style="2607" customWidth="1"/>
    <col min="14920" max="14920" width="16.7109375" style="2607" customWidth="1"/>
    <col min="14921" max="14921" width="10.140625" style="2607" customWidth="1"/>
    <col min="14922" max="14922" width="24.7109375" style="2607" customWidth="1"/>
    <col min="14923" max="14923" width="16.7109375" style="2607" customWidth="1"/>
    <col min="14924" max="14924" width="10.140625" style="2607" customWidth="1"/>
    <col min="14925" max="14925" width="24.7109375" style="2607" customWidth="1"/>
    <col min="14926" max="14926" width="16.7109375" style="2607" customWidth="1"/>
    <col min="14927" max="14927" width="10.140625" style="2607" customWidth="1"/>
    <col min="14928" max="14928" width="24.7109375" style="2607" customWidth="1"/>
    <col min="14929" max="14929" width="16.7109375" style="2607" customWidth="1"/>
    <col min="14930" max="14930" width="10.140625" style="2607" customWidth="1"/>
    <col min="14931" max="14931" width="24.7109375" style="2607" customWidth="1"/>
    <col min="14932" max="14932" width="16.7109375" style="2607" customWidth="1"/>
    <col min="14933" max="14933" width="10.140625" style="2607" customWidth="1"/>
    <col min="14934" max="14934" width="24.7109375" style="2607" customWidth="1"/>
    <col min="14935" max="14935" width="16.7109375" style="2607" customWidth="1"/>
    <col min="14936" max="14936" width="12.5703125" style="2607" customWidth="1"/>
    <col min="14937" max="14937" width="9.85546875" style="2607" customWidth="1"/>
    <col min="14938" max="14938" width="10.28515625" style="2607" customWidth="1"/>
    <col min="14939" max="14953" width="15.28515625" style="2607" customWidth="1"/>
    <col min="14954" max="14954" width="7.28515625" style="2607" customWidth="1"/>
    <col min="14955" max="14955" width="6.28515625" style="2607" customWidth="1"/>
    <col min="14956" max="14956" width="6.85546875" style="2607" customWidth="1"/>
    <col min="14957" max="14957" width="10.28515625" style="2607" customWidth="1"/>
    <col min="14958" max="15144" width="10.28515625" style="2607"/>
    <col min="15145" max="15145" width="5.85546875" style="2607" customWidth="1"/>
    <col min="15146" max="15146" width="8.85546875" style="2607" customWidth="1"/>
    <col min="15147" max="15147" width="7.140625" style="2607" customWidth="1"/>
    <col min="15148" max="15148" width="100.85546875" style="2607" customWidth="1"/>
    <col min="15149" max="15149" width="12" style="2607" customWidth="1"/>
    <col min="15150" max="15150" width="18.42578125" style="2607" customWidth="1"/>
    <col min="15151" max="15151" width="24.7109375" style="2607" customWidth="1"/>
    <col min="15152" max="15152" width="16.7109375" style="2607" customWidth="1"/>
    <col min="15153" max="15153" width="10.140625" style="2607" customWidth="1"/>
    <col min="15154" max="15154" width="24.7109375" style="2607" customWidth="1"/>
    <col min="15155" max="15155" width="16.7109375" style="2607" customWidth="1"/>
    <col min="15156" max="15156" width="10.140625" style="2607" customWidth="1"/>
    <col min="15157" max="15157" width="24.7109375" style="2607" customWidth="1"/>
    <col min="15158" max="15158" width="16.7109375" style="2607" customWidth="1"/>
    <col min="15159" max="15159" width="10.140625" style="2607" customWidth="1"/>
    <col min="15160" max="15160" width="24.7109375" style="2607" customWidth="1"/>
    <col min="15161" max="15161" width="16.7109375" style="2607" customWidth="1"/>
    <col min="15162" max="15162" width="10.140625" style="2607" customWidth="1"/>
    <col min="15163" max="15163" width="24.7109375" style="2607" customWidth="1"/>
    <col min="15164" max="15164" width="16.7109375" style="2607" customWidth="1"/>
    <col min="15165" max="15165" width="10.140625" style="2607" customWidth="1"/>
    <col min="15166" max="15166" width="24.7109375" style="2607" customWidth="1"/>
    <col min="15167" max="15167" width="16.7109375" style="2607" customWidth="1"/>
    <col min="15168" max="15168" width="10.140625" style="2607" customWidth="1"/>
    <col min="15169" max="15169" width="24.7109375" style="2607" customWidth="1"/>
    <col min="15170" max="15170" width="16.7109375" style="2607" customWidth="1"/>
    <col min="15171" max="15171" width="10.140625" style="2607" customWidth="1"/>
    <col min="15172" max="15172" width="24.7109375" style="2607" customWidth="1"/>
    <col min="15173" max="15173" width="16.7109375" style="2607" customWidth="1"/>
    <col min="15174" max="15174" width="10.140625" style="2607" customWidth="1"/>
    <col min="15175" max="15175" width="24.7109375" style="2607" customWidth="1"/>
    <col min="15176" max="15176" width="16.7109375" style="2607" customWidth="1"/>
    <col min="15177" max="15177" width="10.140625" style="2607" customWidth="1"/>
    <col min="15178" max="15178" width="24.7109375" style="2607" customWidth="1"/>
    <col min="15179" max="15179" width="16.7109375" style="2607" customWidth="1"/>
    <col min="15180" max="15180" width="10.140625" style="2607" customWidth="1"/>
    <col min="15181" max="15181" width="24.7109375" style="2607" customWidth="1"/>
    <col min="15182" max="15182" width="16.7109375" style="2607" customWidth="1"/>
    <col min="15183" max="15183" width="10.140625" style="2607" customWidth="1"/>
    <col min="15184" max="15184" width="24.7109375" style="2607" customWidth="1"/>
    <col min="15185" max="15185" width="16.7109375" style="2607" customWidth="1"/>
    <col min="15186" max="15186" width="10.140625" style="2607" customWidth="1"/>
    <col min="15187" max="15187" width="24.7109375" style="2607" customWidth="1"/>
    <col min="15188" max="15188" width="16.7109375" style="2607" customWidth="1"/>
    <col min="15189" max="15189" width="10.140625" style="2607" customWidth="1"/>
    <col min="15190" max="15190" width="24.7109375" style="2607" customWidth="1"/>
    <col min="15191" max="15191" width="16.7109375" style="2607" customWidth="1"/>
    <col min="15192" max="15192" width="12.5703125" style="2607" customWidth="1"/>
    <col min="15193" max="15193" width="9.85546875" style="2607" customWidth="1"/>
    <col min="15194" max="15194" width="10.28515625" style="2607" customWidth="1"/>
    <col min="15195" max="15209" width="15.28515625" style="2607" customWidth="1"/>
    <col min="15210" max="15210" width="7.28515625" style="2607" customWidth="1"/>
    <col min="15211" max="15211" width="6.28515625" style="2607" customWidth="1"/>
    <col min="15212" max="15212" width="6.85546875" style="2607" customWidth="1"/>
    <col min="15213" max="15213" width="10.28515625" style="2607" customWidth="1"/>
    <col min="15214" max="15400" width="10.28515625" style="2607"/>
    <col min="15401" max="15401" width="5.85546875" style="2607" customWidth="1"/>
    <col min="15402" max="15402" width="8.85546875" style="2607" customWidth="1"/>
    <col min="15403" max="15403" width="7.140625" style="2607" customWidth="1"/>
    <col min="15404" max="15404" width="100.85546875" style="2607" customWidth="1"/>
    <col min="15405" max="15405" width="12" style="2607" customWidth="1"/>
    <col min="15406" max="15406" width="18.42578125" style="2607" customWidth="1"/>
    <col min="15407" max="15407" width="24.7109375" style="2607" customWidth="1"/>
    <col min="15408" max="15408" width="16.7109375" style="2607" customWidth="1"/>
    <col min="15409" max="15409" width="10.140625" style="2607" customWidth="1"/>
    <col min="15410" max="15410" width="24.7109375" style="2607" customWidth="1"/>
    <col min="15411" max="15411" width="16.7109375" style="2607" customWidth="1"/>
    <col min="15412" max="15412" width="10.140625" style="2607" customWidth="1"/>
    <col min="15413" max="15413" width="24.7109375" style="2607" customWidth="1"/>
    <col min="15414" max="15414" width="16.7109375" style="2607" customWidth="1"/>
    <col min="15415" max="15415" width="10.140625" style="2607" customWidth="1"/>
    <col min="15416" max="15416" width="24.7109375" style="2607" customWidth="1"/>
    <col min="15417" max="15417" width="16.7109375" style="2607" customWidth="1"/>
    <col min="15418" max="15418" width="10.140625" style="2607" customWidth="1"/>
    <col min="15419" max="15419" width="24.7109375" style="2607" customWidth="1"/>
    <col min="15420" max="15420" width="16.7109375" style="2607" customWidth="1"/>
    <col min="15421" max="15421" width="10.140625" style="2607" customWidth="1"/>
    <col min="15422" max="15422" width="24.7109375" style="2607" customWidth="1"/>
    <col min="15423" max="15423" width="16.7109375" style="2607" customWidth="1"/>
    <col min="15424" max="15424" width="10.140625" style="2607" customWidth="1"/>
    <col min="15425" max="15425" width="24.7109375" style="2607" customWidth="1"/>
    <col min="15426" max="15426" width="16.7109375" style="2607" customWidth="1"/>
    <col min="15427" max="15427" width="10.140625" style="2607" customWidth="1"/>
    <col min="15428" max="15428" width="24.7109375" style="2607" customWidth="1"/>
    <col min="15429" max="15429" width="16.7109375" style="2607" customWidth="1"/>
    <col min="15430" max="15430" width="10.140625" style="2607" customWidth="1"/>
    <col min="15431" max="15431" width="24.7109375" style="2607" customWidth="1"/>
    <col min="15432" max="15432" width="16.7109375" style="2607" customWidth="1"/>
    <col min="15433" max="15433" width="10.140625" style="2607" customWidth="1"/>
    <col min="15434" max="15434" width="24.7109375" style="2607" customWidth="1"/>
    <col min="15435" max="15435" width="16.7109375" style="2607" customWidth="1"/>
    <col min="15436" max="15436" width="10.140625" style="2607" customWidth="1"/>
    <col min="15437" max="15437" width="24.7109375" style="2607" customWidth="1"/>
    <col min="15438" max="15438" width="16.7109375" style="2607" customWidth="1"/>
    <col min="15439" max="15439" width="10.140625" style="2607" customWidth="1"/>
    <col min="15440" max="15440" width="24.7109375" style="2607" customWidth="1"/>
    <col min="15441" max="15441" width="16.7109375" style="2607" customWidth="1"/>
    <col min="15442" max="15442" width="10.140625" style="2607" customWidth="1"/>
    <col min="15443" max="15443" width="24.7109375" style="2607" customWidth="1"/>
    <col min="15444" max="15444" width="16.7109375" style="2607" customWidth="1"/>
    <col min="15445" max="15445" width="10.140625" style="2607" customWidth="1"/>
    <col min="15446" max="15446" width="24.7109375" style="2607" customWidth="1"/>
    <col min="15447" max="15447" width="16.7109375" style="2607" customWidth="1"/>
    <col min="15448" max="15448" width="12.5703125" style="2607" customWidth="1"/>
    <col min="15449" max="15449" width="9.85546875" style="2607" customWidth="1"/>
    <col min="15450" max="15450" width="10.28515625" style="2607" customWidth="1"/>
    <col min="15451" max="15465" width="15.28515625" style="2607" customWidth="1"/>
    <col min="15466" max="15466" width="7.28515625" style="2607" customWidth="1"/>
    <col min="15467" max="15467" width="6.28515625" style="2607" customWidth="1"/>
    <col min="15468" max="15468" width="6.85546875" style="2607" customWidth="1"/>
    <col min="15469" max="15469" width="10.28515625" style="2607" customWidth="1"/>
    <col min="15470" max="15656" width="10.28515625" style="2607"/>
    <col min="15657" max="15657" width="5.85546875" style="2607" customWidth="1"/>
    <col min="15658" max="15658" width="8.85546875" style="2607" customWidth="1"/>
    <col min="15659" max="15659" width="7.140625" style="2607" customWidth="1"/>
    <col min="15660" max="15660" width="100.85546875" style="2607" customWidth="1"/>
    <col min="15661" max="15661" width="12" style="2607" customWidth="1"/>
    <col min="15662" max="15662" width="18.42578125" style="2607" customWidth="1"/>
    <col min="15663" max="15663" width="24.7109375" style="2607" customWidth="1"/>
    <col min="15664" max="15664" width="16.7109375" style="2607" customWidth="1"/>
    <col min="15665" max="15665" width="10.140625" style="2607" customWidth="1"/>
    <col min="15666" max="15666" width="24.7109375" style="2607" customWidth="1"/>
    <col min="15667" max="15667" width="16.7109375" style="2607" customWidth="1"/>
    <col min="15668" max="15668" width="10.140625" style="2607" customWidth="1"/>
    <col min="15669" max="15669" width="24.7109375" style="2607" customWidth="1"/>
    <col min="15670" max="15670" width="16.7109375" style="2607" customWidth="1"/>
    <col min="15671" max="15671" width="10.140625" style="2607" customWidth="1"/>
    <col min="15672" max="15672" width="24.7109375" style="2607" customWidth="1"/>
    <col min="15673" max="15673" width="16.7109375" style="2607" customWidth="1"/>
    <col min="15674" max="15674" width="10.140625" style="2607" customWidth="1"/>
    <col min="15675" max="15675" width="24.7109375" style="2607" customWidth="1"/>
    <col min="15676" max="15676" width="16.7109375" style="2607" customWidth="1"/>
    <col min="15677" max="15677" width="10.140625" style="2607" customWidth="1"/>
    <col min="15678" max="15678" width="24.7109375" style="2607" customWidth="1"/>
    <col min="15679" max="15679" width="16.7109375" style="2607" customWidth="1"/>
    <col min="15680" max="15680" width="10.140625" style="2607" customWidth="1"/>
    <col min="15681" max="15681" width="24.7109375" style="2607" customWidth="1"/>
    <col min="15682" max="15682" width="16.7109375" style="2607" customWidth="1"/>
    <col min="15683" max="15683" width="10.140625" style="2607" customWidth="1"/>
    <col min="15684" max="15684" width="24.7109375" style="2607" customWidth="1"/>
    <col min="15685" max="15685" width="16.7109375" style="2607" customWidth="1"/>
    <col min="15686" max="15686" width="10.140625" style="2607" customWidth="1"/>
    <col min="15687" max="15687" width="24.7109375" style="2607" customWidth="1"/>
    <col min="15688" max="15688" width="16.7109375" style="2607" customWidth="1"/>
    <col min="15689" max="15689" width="10.140625" style="2607" customWidth="1"/>
    <col min="15690" max="15690" width="24.7109375" style="2607" customWidth="1"/>
    <col min="15691" max="15691" width="16.7109375" style="2607" customWidth="1"/>
    <col min="15692" max="15692" width="10.140625" style="2607" customWidth="1"/>
    <col min="15693" max="15693" width="24.7109375" style="2607" customWidth="1"/>
    <col min="15694" max="15694" width="16.7109375" style="2607" customWidth="1"/>
    <col min="15695" max="15695" width="10.140625" style="2607" customWidth="1"/>
    <col min="15696" max="15696" width="24.7109375" style="2607" customWidth="1"/>
    <col min="15697" max="15697" width="16.7109375" style="2607" customWidth="1"/>
    <col min="15698" max="15698" width="10.140625" style="2607" customWidth="1"/>
    <col min="15699" max="15699" width="24.7109375" style="2607" customWidth="1"/>
    <col min="15700" max="15700" width="16.7109375" style="2607" customWidth="1"/>
    <col min="15701" max="15701" width="10.140625" style="2607" customWidth="1"/>
    <col min="15702" max="15702" width="24.7109375" style="2607" customWidth="1"/>
    <col min="15703" max="15703" width="16.7109375" style="2607" customWidth="1"/>
    <col min="15704" max="15704" width="12.5703125" style="2607" customWidth="1"/>
    <col min="15705" max="15705" width="9.85546875" style="2607" customWidth="1"/>
    <col min="15706" max="15706" width="10.28515625" style="2607" customWidth="1"/>
    <col min="15707" max="15721" width="15.28515625" style="2607" customWidth="1"/>
    <col min="15722" max="15722" width="7.28515625" style="2607" customWidth="1"/>
    <col min="15723" max="15723" width="6.28515625" style="2607" customWidth="1"/>
    <col min="15724" max="15724" width="6.85546875" style="2607" customWidth="1"/>
    <col min="15725" max="15725" width="10.28515625" style="2607" customWidth="1"/>
    <col min="15726" max="16384" width="10.28515625" style="2607"/>
  </cols>
  <sheetData>
    <row r="1" spans="1:185" s="2569" customFormat="1" ht="21.95" customHeight="1" thickBot="1">
      <c r="A1" s="3976">
        <f t="shared" ref="A1:Y1" ca="1" si="0">CELL("largeur",A1)</f>
        <v>5</v>
      </c>
      <c r="B1" s="3976">
        <f t="shared" ca="1" si="0"/>
        <v>8</v>
      </c>
      <c r="C1" s="3976">
        <f t="shared" ca="1" si="0"/>
        <v>6</v>
      </c>
      <c r="D1" s="3976">
        <f t="shared" ca="1" si="0"/>
        <v>127</v>
      </c>
      <c r="E1" s="3976">
        <f t="shared" ca="1" si="0"/>
        <v>18</v>
      </c>
      <c r="F1" s="3976">
        <f t="shared" ca="1" si="0"/>
        <v>20</v>
      </c>
      <c r="G1" s="3976">
        <f t="shared" ca="1" si="0"/>
        <v>20</v>
      </c>
      <c r="H1" s="3976">
        <f t="shared" ca="1" si="0"/>
        <v>20</v>
      </c>
      <c r="I1" s="3976">
        <f t="shared" ca="1" si="0"/>
        <v>20</v>
      </c>
      <c r="J1" s="3976">
        <f t="shared" ca="1" si="0"/>
        <v>20</v>
      </c>
      <c r="K1" s="3976">
        <f t="shared" ca="1" si="0"/>
        <v>11</v>
      </c>
      <c r="L1" s="3976">
        <f t="shared" ca="1" si="0"/>
        <v>5</v>
      </c>
      <c r="M1" s="3976">
        <f t="shared" ca="1" si="0"/>
        <v>20</v>
      </c>
      <c r="N1" s="3976">
        <f t="shared" ca="1" si="0"/>
        <v>20</v>
      </c>
      <c r="O1" s="3976">
        <f t="shared" ca="1" si="0"/>
        <v>13</v>
      </c>
      <c r="P1" s="3976">
        <f t="shared" ca="1" si="0"/>
        <v>13</v>
      </c>
      <c r="Q1" s="3976">
        <f t="shared" ca="1" si="0"/>
        <v>13</v>
      </c>
      <c r="R1" s="3976">
        <f t="shared" ca="1" si="0"/>
        <v>13</v>
      </c>
      <c r="S1" s="3976">
        <f t="shared" ca="1" si="0"/>
        <v>13</v>
      </c>
      <c r="T1" s="3976">
        <f t="shared" ca="1" si="0"/>
        <v>13</v>
      </c>
      <c r="U1" s="3976">
        <f t="shared" ca="1" si="0"/>
        <v>13</v>
      </c>
      <c r="V1" s="3976">
        <f t="shared" ca="1" si="0"/>
        <v>13</v>
      </c>
      <c r="W1" s="3976">
        <f t="shared" ca="1" si="0"/>
        <v>5</v>
      </c>
      <c r="X1" s="3976">
        <f t="shared" ca="1" si="0"/>
        <v>20</v>
      </c>
      <c r="Y1" s="3976">
        <f t="shared" ca="1" si="0"/>
        <v>20</v>
      </c>
      <c r="Z1" s="4113"/>
      <c r="AA1" s="4113"/>
      <c r="AB1" s="4113"/>
      <c r="AC1" s="4113"/>
      <c r="AD1" s="4113"/>
      <c r="AE1" s="4113"/>
      <c r="AF1" s="4113"/>
      <c r="AG1" s="4113"/>
      <c r="AH1" s="3976"/>
      <c r="AI1" s="4114"/>
      <c r="AJ1" s="4114"/>
      <c r="AK1" s="4114"/>
      <c r="AL1" s="4114"/>
      <c r="AM1" s="4114"/>
      <c r="AN1" s="4114"/>
      <c r="AO1" s="4114"/>
      <c r="AP1" s="4114"/>
      <c r="AQ1" s="4114"/>
      <c r="AR1" s="4114"/>
      <c r="AS1" s="4114"/>
      <c r="AT1" s="4114"/>
      <c r="AU1" s="4114"/>
      <c r="AV1" s="4114"/>
      <c r="AW1" s="4114"/>
      <c r="AX1" s="4114"/>
      <c r="AY1" s="4114"/>
      <c r="AZ1" s="4114"/>
      <c r="BA1" s="4114"/>
      <c r="BB1" s="4114"/>
      <c r="BC1" s="4114"/>
      <c r="BD1" s="4114"/>
      <c r="BE1" s="4114"/>
      <c r="BF1" s="4114"/>
      <c r="BG1" s="4114"/>
      <c r="BH1" s="4114"/>
      <c r="BI1" s="4114"/>
      <c r="BJ1" s="4114"/>
      <c r="BK1" s="4114"/>
      <c r="BL1" s="4114"/>
      <c r="BM1" s="4114"/>
      <c r="BN1" s="4114"/>
      <c r="BO1" s="4114"/>
      <c r="BP1" s="4114"/>
      <c r="BQ1" s="4114"/>
      <c r="BR1" s="4114"/>
      <c r="BS1" s="4114"/>
      <c r="BT1" s="4114"/>
      <c r="BU1" s="4114"/>
      <c r="BV1" s="4114"/>
      <c r="BW1" s="4114"/>
      <c r="BX1" s="4114"/>
      <c r="BY1" s="4114"/>
      <c r="BZ1" s="4114"/>
      <c r="CA1" s="4114"/>
      <c r="CB1" s="4114"/>
      <c r="CC1" s="4114"/>
      <c r="CD1" s="4114"/>
      <c r="CE1" s="4114"/>
      <c r="CF1" s="4114"/>
      <c r="CG1" s="4114"/>
      <c r="CH1" s="4114"/>
      <c r="CI1" s="4114"/>
      <c r="CJ1" s="4114"/>
      <c r="CK1" s="4114"/>
      <c r="CL1" s="4114"/>
      <c r="CM1" s="4114"/>
      <c r="CN1" s="4114"/>
      <c r="CO1" s="4114"/>
      <c r="CP1" s="4114"/>
      <c r="CQ1" s="4114"/>
      <c r="CR1" s="4114"/>
      <c r="CS1" s="4114"/>
      <c r="CT1" s="4114"/>
      <c r="CU1" s="4114"/>
      <c r="CV1" s="4114"/>
      <c r="CW1" s="4114"/>
      <c r="CX1" s="4114"/>
      <c r="CY1" s="4114"/>
      <c r="DM1" s="4114"/>
      <c r="DN1" s="4114"/>
      <c r="DO1" s="4114"/>
      <c r="DP1" s="4114"/>
      <c r="DQ1" s="4114"/>
      <c r="DR1" s="4114"/>
      <c r="DS1" s="4114"/>
      <c r="DT1" s="4114"/>
      <c r="DU1" s="4114"/>
      <c r="DV1" s="4114"/>
      <c r="DW1" s="4114"/>
      <c r="DX1" s="4114"/>
      <c r="DY1" s="4114"/>
      <c r="DZ1" s="4114"/>
      <c r="EA1" s="4114"/>
      <c r="EB1" s="4114"/>
      <c r="EC1" s="4114"/>
      <c r="ED1" s="4114"/>
      <c r="EE1" s="4114"/>
      <c r="EF1" s="4114"/>
      <c r="EG1" s="4114"/>
      <c r="EH1" s="4114"/>
      <c r="EI1" s="4114"/>
      <c r="EJ1" s="4114"/>
      <c r="EK1" s="4114"/>
      <c r="EL1" s="4114"/>
      <c r="EM1" s="4114"/>
      <c r="EN1" s="4114"/>
      <c r="EO1" s="4114"/>
      <c r="EP1" s="4114"/>
      <c r="EQ1" s="4114"/>
      <c r="ER1" s="4114"/>
      <c r="ES1" s="4114"/>
      <c r="ET1" s="4114"/>
      <c r="EU1" s="4114"/>
      <c r="EV1" s="4114"/>
      <c r="EW1" s="4114"/>
      <c r="EX1" s="4114"/>
      <c r="EY1" s="4114"/>
      <c r="EZ1" s="4114"/>
      <c r="FA1" s="4114"/>
      <c r="FB1" s="4114"/>
      <c r="FC1" s="4114"/>
      <c r="FD1" s="4114"/>
      <c r="FE1" s="4114"/>
      <c r="FF1" s="4114"/>
      <c r="FG1" s="4114"/>
      <c r="FH1" s="4114"/>
      <c r="FK1" s="4115" t="str">
        <f>IF(FU10="","",IF(FU10=0,"",(FJ10/FU10)*FI10))</f>
        <v/>
      </c>
      <c r="FU1" s="4114"/>
      <c r="FV1" s="4114"/>
      <c r="FW1" s="4114"/>
      <c r="FX1" s="4114"/>
      <c r="FY1" s="4114"/>
      <c r="FZ1" s="4114"/>
      <c r="GA1" s="4114"/>
      <c r="GB1" s="4114"/>
      <c r="GC1" s="4114"/>
    </row>
    <row r="2" spans="1:185" s="2569" customFormat="1" ht="33" customHeight="1">
      <c r="A2" s="3978"/>
      <c r="B2" s="4116" t="s">
        <v>45</v>
      </c>
      <c r="C2" s="4117"/>
      <c r="D2" s="4117"/>
      <c r="E2" s="4117"/>
      <c r="F2" s="4117"/>
      <c r="G2" s="4117"/>
      <c r="H2" s="4117"/>
      <c r="I2" s="4117"/>
      <c r="J2" s="4117"/>
      <c r="K2" s="4118"/>
      <c r="L2" s="4119"/>
      <c r="M2" s="5114" t="s">
        <v>6538</v>
      </c>
      <c r="N2" s="4117"/>
      <c r="O2" s="4120"/>
      <c r="P2" s="4120"/>
      <c r="Q2" s="4120"/>
      <c r="R2" s="4120"/>
      <c r="S2" s="4120"/>
      <c r="T2" s="4120"/>
      <c r="U2" s="4120"/>
      <c r="V2" s="4120"/>
      <c r="W2" s="4119"/>
      <c r="X2" s="4121"/>
      <c r="Y2" s="4121"/>
      <c r="Z2" s="4120"/>
      <c r="AA2" s="4120"/>
      <c r="AB2" s="4120"/>
      <c r="AC2" s="4120"/>
      <c r="AD2" s="4120"/>
      <c r="AE2" s="4120"/>
      <c r="AF2" s="4120"/>
      <c r="AG2" s="4120"/>
      <c r="AH2" s="4119"/>
      <c r="AI2" s="4122"/>
      <c r="AJ2" s="4123"/>
      <c r="AK2" s="4124"/>
      <c r="AL2" s="4124"/>
      <c r="AM2" s="4124"/>
      <c r="AN2" s="4124"/>
      <c r="AO2" s="4124"/>
      <c r="AP2" s="4124"/>
      <c r="AQ2" s="4124"/>
      <c r="AR2" s="4124"/>
      <c r="AS2" s="4124"/>
      <c r="AT2" s="4124"/>
      <c r="AU2" s="4124"/>
      <c r="AV2" s="4124"/>
      <c r="AW2" s="4124"/>
      <c r="AX2" s="4124"/>
      <c r="AY2" s="4124"/>
      <c r="AZ2" s="4124"/>
      <c r="BA2" s="4124"/>
      <c r="BB2" s="4124"/>
      <c r="BC2" s="4124"/>
      <c r="BD2" s="4124"/>
      <c r="BE2" s="4124"/>
      <c r="BF2" s="4124"/>
      <c r="BG2" s="4124"/>
      <c r="BH2" s="4124"/>
      <c r="BI2" s="4124"/>
      <c r="BJ2" s="4124"/>
      <c r="BK2" s="4124"/>
      <c r="BL2" s="4122"/>
      <c r="BM2" s="4125"/>
      <c r="BN2" s="4124"/>
      <c r="BO2" s="4124"/>
      <c r="BP2" s="4124"/>
      <c r="BQ2" s="4124"/>
      <c r="BR2" s="4124"/>
      <c r="BS2" s="4124"/>
      <c r="BT2" s="4124"/>
      <c r="BU2" s="4124"/>
      <c r="BV2" s="4124"/>
      <c r="BW2" s="4124"/>
      <c r="BX2" s="4124"/>
      <c r="BY2" s="4124"/>
      <c r="BZ2" s="4124"/>
      <c r="CA2" s="4124"/>
      <c r="CB2" s="4124"/>
      <c r="CC2" s="4124"/>
      <c r="CD2" s="4124"/>
      <c r="CE2" s="4124"/>
      <c r="CF2" s="4124"/>
      <c r="CG2" s="4124"/>
      <c r="CH2" s="4124"/>
      <c r="CI2" s="4124"/>
      <c r="CJ2" s="4124"/>
      <c r="CK2" s="4124"/>
      <c r="CL2" s="4124"/>
      <c r="CM2" s="4124"/>
      <c r="CN2" s="4124"/>
      <c r="CO2" s="4124"/>
      <c r="CP2" s="4124"/>
      <c r="CQ2" s="4124"/>
      <c r="CR2" s="4124"/>
      <c r="CS2" s="4124"/>
      <c r="CT2" s="4124"/>
      <c r="CU2" s="4124"/>
      <c r="CV2" s="4124"/>
      <c r="CW2" s="4124"/>
      <c r="CX2" s="4124"/>
      <c r="CY2" s="4124"/>
      <c r="CZ2" s="4117"/>
      <c r="DA2" s="4117"/>
      <c r="DB2" s="4117"/>
      <c r="DC2" s="4117"/>
      <c r="DD2" s="4117"/>
      <c r="DE2" s="4117"/>
      <c r="DF2" s="4117"/>
      <c r="DG2" s="4117"/>
      <c r="DH2" s="4117"/>
      <c r="DI2" s="4117"/>
      <c r="DJ2" s="4117"/>
      <c r="DK2" s="4117"/>
      <c r="DL2" s="4117"/>
      <c r="DM2" s="4124"/>
      <c r="DN2" s="4124"/>
      <c r="DO2" s="4124"/>
      <c r="DP2" s="4124"/>
      <c r="DQ2" s="4124"/>
      <c r="DR2" s="4124"/>
      <c r="DS2" s="4124"/>
      <c r="DT2" s="4126"/>
      <c r="DU2" s="4122"/>
      <c r="DV2" s="4125"/>
      <c r="DW2" s="4124"/>
      <c r="DX2" s="4124"/>
      <c r="DY2" s="4124"/>
      <c r="DZ2" s="4124"/>
      <c r="EA2" s="4124"/>
      <c r="EB2" s="4124"/>
      <c r="EC2" s="4124"/>
      <c r="ED2" s="4124"/>
      <c r="EE2" s="4124"/>
      <c r="EF2" s="4124"/>
      <c r="EG2" s="4124"/>
      <c r="EH2" s="4124"/>
      <c r="EI2" s="4124"/>
      <c r="EJ2" s="4124"/>
      <c r="EK2" s="4124"/>
      <c r="EL2" s="4124"/>
      <c r="EM2" s="4124"/>
      <c r="EN2" s="4124"/>
      <c r="EO2" s="4124"/>
      <c r="EP2" s="4124"/>
      <c r="EQ2" s="4124"/>
      <c r="ER2" s="4124"/>
      <c r="ES2" s="4124"/>
      <c r="ET2" s="4124"/>
      <c r="EU2" s="4124"/>
      <c r="EV2" s="4124"/>
      <c r="EW2" s="4124"/>
      <c r="EX2" s="4124"/>
      <c r="EY2" s="4124"/>
      <c r="EZ2" s="4124"/>
      <c r="FA2" s="4124"/>
      <c r="FB2" s="4124"/>
      <c r="FC2" s="4124"/>
      <c r="FD2" s="4124"/>
      <c r="FE2" s="4124"/>
      <c r="FF2" s="4124"/>
      <c r="FG2" s="4124"/>
      <c r="FH2" s="4124"/>
      <c r="FI2" s="4127"/>
      <c r="FJ2" s="4127"/>
      <c r="FK2" s="4127"/>
      <c r="FL2" s="4127"/>
      <c r="FM2" s="4127"/>
      <c r="FN2" s="4127"/>
      <c r="FO2" s="4127"/>
      <c r="FP2" s="4127"/>
      <c r="FQ2" s="4127"/>
      <c r="FR2" s="4127"/>
      <c r="FS2" s="4127"/>
      <c r="FT2" s="4127"/>
      <c r="FU2" s="4124"/>
      <c r="FV2" s="4124"/>
      <c r="FW2" s="4124"/>
      <c r="FX2" s="4124"/>
      <c r="FY2" s="4124"/>
      <c r="FZ2" s="4124"/>
      <c r="GA2" s="4124"/>
      <c r="GB2" s="4126"/>
      <c r="GC2" s="4122"/>
    </row>
    <row r="3" spans="1:185" s="1629" customFormat="1" ht="72.95" customHeight="1" thickBot="1">
      <c r="A3" s="8043" t="s">
        <v>5766</v>
      </c>
      <c r="B3" s="4128" t="s">
        <v>6027</v>
      </c>
      <c r="C3" s="4129" t="s">
        <v>6028</v>
      </c>
      <c r="D3" s="4130" t="s">
        <v>6029</v>
      </c>
      <c r="E3" s="8044" t="s">
        <v>6030</v>
      </c>
      <c r="F3" s="8044"/>
      <c r="G3" s="8044"/>
      <c r="H3" s="8044"/>
      <c r="I3" s="8044"/>
      <c r="J3" s="8044"/>
      <c r="K3" s="8045"/>
      <c r="L3" s="4119"/>
      <c r="M3" s="8046" t="s">
        <v>6031</v>
      </c>
      <c r="N3" s="8046"/>
      <c r="O3" s="8046"/>
      <c r="P3" s="8046"/>
      <c r="Q3" s="8046"/>
      <c r="R3" s="8046"/>
      <c r="S3" s="8046"/>
      <c r="T3" s="8046"/>
      <c r="U3" s="8046"/>
      <c r="V3" s="8046"/>
      <c r="W3" s="4119"/>
      <c r="X3" s="8047" t="s">
        <v>6032</v>
      </c>
      <c r="Y3" s="8047"/>
      <c r="Z3" s="8047"/>
      <c r="AA3" s="8047"/>
      <c r="AB3" s="8047"/>
      <c r="AC3" s="8047"/>
      <c r="AD3" s="8047"/>
      <c r="AE3" s="8047"/>
      <c r="AF3" s="8047"/>
      <c r="AG3" s="8047"/>
      <c r="AH3" s="4119"/>
      <c r="AI3" s="4122"/>
      <c r="AJ3" s="4131"/>
      <c r="AK3" s="8048" t="s">
        <v>6033</v>
      </c>
      <c r="AL3" s="8048"/>
      <c r="AM3" s="8048"/>
      <c r="AN3" s="8048"/>
      <c r="AO3" s="8048"/>
      <c r="AP3" s="8048"/>
      <c r="AQ3" s="8048"/>
      <c r="AR3" s="8048"/>
      <c r="AS3" s="8048"/>
      <c r="AT3" s="8048"/>
      <c r="AU3" s="8048"/>
      <c r="AV3" s="8048"/>
      <c r="AW3" s="8048"/>
      <c r="AX3" s="8048"/>
      <c r="AY3" s="8048"/>
      <c r="AZ3" s="8048"/>
      <c r="BA3" s="8048"/>
      <c r="BB3" s="8048"/>
      <c r="BC3" s="8048"/>
      <c r="BD3" s="8048"/>
      <c r="BE3" s="8048"/>
      <c r="BF3" s="8048"/>
      <c r="BG3" s="8048"/>
      <c r="BH3" s="8048"/>
      <c r="BI3" s="8048"/>
      <c r="BJ3" s="8048"/>
      <c r="BK3" s="8048"/>
      <c r="BL3" s="4122"/>
      <c r="BM3" s="8049" t="s">
        <v>6034</v>
      </c>
      <c r="BN3" s="8050"/>
      <c r="BO3" s="8050"/>
      <c r="BP3" s="8050"/>
      <c r="BQ3" s="8050"/>
      <c r="BR3" s="8050"/>
      <c r="BS3" s="8050"/>
      <c r="BT3" s="8050"/>
      <c r="BU3" s="8050"/>
      <c r="BV3" s="8050"/>
      <c r="BW3" s="8050"/>
      <c r="BX3" s="8050"/>
      <c r="BY3" s="8050"/>
      <c r="BZ3" s="8050"/>
      <c r="CA3" s="8050"/>
      <c r="CB3" s="8050"/>
      <c r="CC3" s="8050"/>
      <c r="CD3" s="4114"/>
      <c r="CE3" s="4114"/>
      <c r="CF3" s="4114"/>
      <c r="CG3" s="4114"/>
      <c r="CH3" s="4114"/>
      <c r="CI3" s="4114"/>
      <c r="CJ3" s="4114"/>
      <c r="CK3" s="4114"/>
      <c r="CL3" s="4114"/>
      <c r="CM3" s="4114"/>
      <c r="CN3" s="4132" t="s">
        <v>6035</v>
      </c>
      <c r="CO3" s="4114"/>
      <c r="CP3" s="4114"/>
      <c r="CQ3" s="4114"/>
      <c r="CR3" s="4114"/>
      <c r="CS3" s="4114"/>
      <c r="CT3" s="4114"/>
      <c r="CU3" s="4114"/>
      <c r="CV3" s="4114"/>
      <c r="CW3" s="4114"/>
      <c r="CX3" s="4114"/>
      <c r="CY3" s="4114"/>
      <c r="CZ3" s="4133" t="s">
        <v>6036</v>
      </c>
      <c r="DA3" s="4134"/>
      <c r="DB3" s="4134"/>
      <c r="DC3" s="4134"/>
      <c r="DD3" s="4134"/>
      <c r="DE3" s="4134"/>
      <c r="DF3" s="4134"/>
      <c r="DG3" s="4134"/>
      <c r="DH3" s="4134"/>
      <c r="DI3" s="4135"/>
      <c r="DJ3" s="4136"/>
      <c r="DK3" s="4136"/>
      <c r="DL3" s="4136"/>
      <c r="DM3" s="4114"/>
      <c r="DN3" s="4114"/>
      <c r="DO3" s="4114"/>
      <c r="DP3" s="4114"/>
      <c r="DQ3" s="4114"/>
      <c r="DR3" s="4114"/>
      <c r="DS3" s="4114"/>
      <c r="DT3" s="4137"/>
      <c r="DU3" s="4122"/>
      <c r="DV3" s="8049" t="s">
        <v>6037</v>
      </c>
      <c r="DW3" s="8050"/>
      <c r="DX3" s="8050"/>
      <c r="DY3" s="8050"/>
      <c r="DZ3" s="8050"/>
      <c r="EA3" s="8050"/>
      <c r="EB3" s="8050"/>
      <c r="EC3" s="8050"/>
      <c r="ED3" s="8050"/>
      <c r="EE3" s="8050"/>
      <c r="EF3" s="8050"/>
      <c r="EG3" s="8050"/>
      <c r="EH3" s="8050"/>
      <c r="EI3" s="8050"/>
      <c r="EJ3" s="8050"/>
      <c r="EK3" s="8050"/>
      <c r="EL3" s="8050"/>
      <c r="EM3" s="4114"/>
      <c r="EN3" s="4114"/>
      <c r="EO3" s="4114"/>
      <c r="EP3" s="4114"/>
      <c r="EQ3" s="4114"/>
      <c r="ER3" s="4114"/>
      <c r="ES3" s="4114"/>
      <c r="ET3" s="4114"/>
      <c r="EU3" s="4114"/>
      <c r="EV3" s="4114"/>
      <c r="EW3" s="4132" t="s">
        <v>6035</v>
      </c>
      <c r="EX3" s="4114"/>
      <c r="EY3" s="4114"/>
      <c r="EZ3" s="4114"/>
      <c r="FA3" s="4114"/>
      <c r="FB3" s="4114"/>
      <c r="FC3" s="4114"/>
      <c r="FD3" s="4114"/>
      <c r="FE3" s="4114"/>
      <c r="FF3" s="4114"/>
      <c r="FG3" s="4114"/>
      <c r="FH3" s="4114"/>
      <c r="FI3" s="4133" t="s">
        <v>6036</v>
      </c>
      <c r="FJ3" s="4134"/>
      <c r="FK3" s="4134"/>
      <c r="FL3" s="4134"/>
      <c r="FM3" s="4134"/>
      <c r="FN3" s="4134"/>
      <c r="FO3" s="4134"/>
      <c r="FP3" s="4134"/>
      <c r="FQ3" s="4134"/>
      <c r="FR3" s="4135"/>
      <c r="FS3" s="4136"/>
      <c r="FT3" s="4136"/>
      <c r="FU3" s="4114"/>
      <c r="FV3" s="4114"/>
      <c r="FW3" s="4114"/>
      <c r="FX3" s="4114"/>
      <c r="FY3" s="4114"/>
      <c r="FZ3" s="4114"/>
      <c r="GA3" s="4114"/>
      <c r="GB3" s="4137"/>
      <c r="GC3" s="4122"/>
    </row>
    <row r="4" spans="1:185" s="1629" customFormat="1" ht="39.950000000000003" customHeight="1">
      <c r="A4" s="8043"/>
      <c r="B4" s="8105" t="s">
        <v>6038</v>
      </c>
      <c r="C4" s="4138" t="s">
        <v>6039</v>
      </c>
      <c r="D4" s="4139" t="s">
        <v>6040</v>
      </c>
      <c r="E4" s="8106" t="s">
        <v>6041</v>
      </c>
      <c r="F4" s="8108" t="s">
        <v>5790</v>
      </c>
      <c r="G4" s="4140"/>
      <c r="H4" s="4140"/>
      <c r="I4" s="4140"/>
      <c r="J4" s="4140" t="s">
        <v>6042</v>
      </c>
      <c r="K4" s="4141">
        <v>20</v>
      </c>
      <c r="L4" s="4119"/>
      <c r="M4" s="4142"/>
      <c r="N4" s="4143"/>
      <c r="O4" s="4143"/>
      <c r="P4" s="4143"/>
      <c r="Q4" s="4143"/>
      <c r="R4" s="4143"/>
      <c r="S4" s="4143"/>
      <c r="T4" s="4143"/>
      <c r="U4" s="4143"/>
      <c r="V4" s="4144"/>
      <c r="W4" s="4119"/>
      <c r="X4" s="4142"/>
      <c r="Y4" s="4143"/>
      <c r="Z4" s="4143"/>
      <c r="AA4" s="4143"/>
      <c r="AB4" s="4143"/>
      <c r="AC4" s="4143"/>
      <c r="AD4" s="4143"/>
      <c r="AE4" s="4143"/>
      <c r="AF4" s="4143"/>
      <c r="AG4" s="4144"/>
      <c r="AH4" s="4119"/>
      <c r="AI4" s="4122"/>
      <c r="AJ4" s="4131"/>
      <c r="AK4" s="8048"/>
      <c r="AL4" s="8048"/>
      <c r="AM4" s="8048"/>
      <c r="AN4" s="8048"/>
      <c r="AO4" s="8048"/>
      <c r="AP4" s="8048"/>
      <c r="AQ4" s="8048"/>
      <c r="AR4" s="8048"/>
      <c r="AS4" s="8048"/>
      <c r="AT4" s="8048"/>
      <c r="AU4" s="8048"/>
      <c r="AV4" s="8048"/>
      <c r="AW4" s="8048"/>
      <c r="AX4" s="8048"/>
      <c r="AY4" s="8048"/>
      <c r="AZ4" s="8048"/>
      <c r="BA4" s="8048"/>
      <c r="BB4" s="8048"/>
      <c r="BC4" s="8048"/>
      <c r="BD4" s="8048"/>
      <c r="BE4" s="8048"/>
      <c r="BF4" s="8048"/>
      <c r="BG4" s="8048"/>
      <c r="BH4" s="8048"/>
      <c r="BI4" s="8048"/>
      <c r="BJ4" s="8048"/>
      <c r="BK4" s="8048"/>
      <c r="BL4" s="4122"/>
      <c r="BM4" s="8049"/>
      <c r="BN4" s="8050"/>
      <c r="BO4" s="8050"/>
      <c r="BP4" s="8050"/>
      <c r="BQ4" s="8050"/>
      <c r="BR4" s="8050"/>
      <c r="BS4" s="8050"/>
      <c r="BT4" s="8050"/>
      <c r="BU4" s="8050"/>
      <c r="BV4" s="8050"/>
      <c r="BW4" s="8050"/>
      <c r="BX4" s="8050"/>
      <c r="BY4" s="8050"/>
      <c r="BZ4" s="8050"/>
      <c r="CA4" s="8050"/>
      <c r="CB4" s="8050"/>
      <c r="CC4" s="8050"/>
      <c r="CD4" s="4114"/>
      <c r="CE4" s="4114"/>
      <c r="CF4" s="4114"/>
      <c r="CG4" s="4114"/>
      <c r="CH4" s="4145" t="s">
        <v>6043</v>
      </c>
      <c r="CI4" s="4145"/>
      <c r="CJ4" s="4146" t="s">
        <v>6044</v>
      </c>
      <c r="CK4" s="4147"/>
      <c r="CL4" s="4148" t="s">
        <v>6045</v>
      </c>
      <c r="CM4" s="4147"/>
      <c r="CN4" s="4149" t="s">
        <v>6046</v>
      </c>
      <c r="CO4" s="4114"/>
      <c r="CP4" s="4114"/>
      <c r="CQ4" s="4114"/>
      <c r="CR4" s="4114"/>
      <c r="CS4" s="4114"/>
      <c r="CT4" s="4114"/>
      <c r="CU4" s="4114"/>
      <c r="CV4" s="4114"/>
      <c r="CW4" s="4114"/>
      <c r="CX4" s="4114"/>
      <c r="CY4" s="4114"/>
      <c r="CZ4" s="4136"/>
      <c r="DA4" s="4150"/>
      <c r="DB4" s="4151" t="s">
        <v>6047</v>
      </c>
      <c r="DC4" s="4152"/>
      <c r="DD4" s="4153" t="s">
        <v>6048</v>
      </c>
      <c r="DE4" s="4154"/>
      <c r="DF4" s="4155" t="s">
        <v>6049</v>
      </c>
      <c r="DG4" s="1176"/>
      <c r="DH4" s="4149" t="s">
        <v>6046</v>
      </c>
      <c r="DI4" s="4150"/>
      <c r="DJ4" s="4136"/>
      <c r="DK4" s="4156" t="s">
        <v>6050</v>
      </c>
      <c r="DL4" s="4156"/>
      <c r="DM4" s="4114"/>
      <c r="DN4" s="4114"/>
      <c r="DO4" s="4114"/>
      <c r="DP4" s="4114"/>
      <c r="DQ4" s="4114"/>
      <c r="DR4" s="4114"/>
      <c r="DS4" s="4114"/>
      <c r="DT4" s="4137"/>
      <c r="DU4" s="4122"/>
      <c r="DV4" s="8049"/>
      <c r="DW4" s="8050"/>
      <c r="DX4" s="8050"/>
      <c r="DY4" s="8050"/>
      <c r="DZ4" s="8050"/>
      <c r="EA4" s="8050"/>
      <c r="EB4" s="8050"/>
      <c r="EC4" s="8050"/>
      <c r="ED4" s="8050"/>
      <c r="EE4" s="8050"/>
      <c r="EF4" s="8050"/>
      <c r="EG4" s="8050"/>
      <c r="EH4" s="8050"/>
      <c r="EI4" s="8050"/>
      <c r="EJ4" s="8050"/>
      <c r="EK4" s="8050"/>
      <c r="EL4" s="8050"/>
      <c r="EM4" s="4114"/>
      <c r="EN4" s="4114"/>
      <c r="EO4" s="4114"/>
      <c r="EP4" s="4114"/>
      <c r="EQ4" s="4145" t="s">
        <v>6043</v>
      </c>
      <c r="ER4" s="4145"/>
      <c r="ES4" s="4146" t="s">
        <v>6044</v>
      </c>
      <c r="ET4" s="4147"/>
      <c r="EU4" s="4148" t="s">
        <v>6045</v>
      </c>
      <c r="EV4" s="4147"/>
      <c r="EW4" s="4157"/>
      <c r="EX4" s="4114"/>
      <c r="EY4" s="4114"/>
      <c r="EZ4" s="4114"/>
      <c r="FA4" s="4114"/>
      <c r="FB4" s="4114"/>
      <c r="FC4" s="4114"/>
      <c r="FD4" s="4114"/>
      <c r="FE4" s="4114"/>
      <c r="FF4" s="4114"/>
      <c r="FG4" s="4114"/>
      <c r="FH4" s="4114"/>
      <c r="FI4" s="4136"/>
      <c r="FJ4" s="4150"/>
      <c r="FK4" s="4151" t="s">
        <v>6047</v>
      </c>
      <c r="FL4" s="4152"/>
      <c r="FM4" s="4153" t="s">
        <v>6048</v>
      </c>
      <c r="FN4" s="4154"/>
      <c r="FO4" s="4155" t="s">
        <v>6049</v>
      </c>
      <c r="FP4" s="1176"/>
      <c r="FQ4" s="4149" t="s">
        <v>6051</v>
      </c>
      <c r="FR4" s="4150"/>
      <c r="FS4" s="4156" t="s">
        <v>6037</v>
      </c>
      <c r="FT4" s="4156"/>
      <c r="FU4" s="4114"/>
      <c r="FV4" s="4114"/>
      <c r="FW4" s="4114"/>
      <c r="FX4" s="4114"/>
      <c r="FY4" s="4114"/>
      <c r="FZ4" s="4114"/>
      <c r="GA4" s="4114"/>
      <c r="GB4" s="4137"/>
      <c r="GC4" s="4122"/>
    </row>
    <row r="5" spans="1:185" s="1629" customFormat="1" ht="39.950000000000003" customHeight="1" thickBot="1">
      <c r="A5" s="8043"/>
      <c r="B5" s="8105"/>
      <c r="C5" s="4158" t="s">
        <v>321</v>
      </c>
      <c r="D5" s="4159" t="s">
        <v>6052</v>
      </c>
      <c r="E5" s="8107"/>
      <c r="F5" s="8109"/>
      <c r="G5" s="4160" t="s">
        <v>6053</v>
      </c>
      <c r="H5" s="4161" t="s">
        <v>6054</v>
      </c>
      <c r="I5" s="4162">
        <f>K4/2</f>
        <v>10</v>
      </c>
      <c r="J5" s="4161" t="s">
        <v>6055</v>
      </c>
      <c r="K5" s="4163">
        <f>K4/2</f>
        <v>10</v>
      </c>
      <c r="L5" s="4119"/>
      <c r="M5" s="8110" t="s">
        <v>6056</v>
      </c>
      <c r="N5" s="8111"/>
      <c r="O5" s="8111"/>
      <c r="P5" s="8111"/>
      <c r="Q5" s="8111"/>
      <c r="R5" s="8111"/>
      <c r="S5" s="8111"/>
      <c r="T5" s="8111"/>
      <c r="U5" s="8111"/>
      <c r="V5" s="8112"/>
      <c r="W5" s="4119"/>
      <c r="X5" s="8110" t="s">
        <v>6057</v>
      </c>
      <c r="Y5" s="8111"/>
      <c r="Z5" s="8111"/>
      <c r="AA5" s="8111"/>
      <c r="AB5" s="8111"/>
      <c r="AC5" s="8111"/>
      <c r="AD5" s="8111"/>
      <c r="AE5" s="8111"/>
      <c r="AF5" s="8111"/>
      <c r="AG5" s="8112"/>
      <c r="AH5" s="4119"/>
      <c r="AI5" s="4122"/>
      <c r="AJ5" s="4131"/>
      <c r="AK5" s="8048"/>
      <c r="AL5" s="8048"/>
      <c r="AM5" s="8048"/>
      <c r="AN5" s="8048"/>
      <c r="AO5" s="8048"/>
      <c r="AP5" s="8048"/>
      <c r="AQ5" s="8048"/>
      <c r="AR5" s="8048"/>
      <c r="AS5" s="8048"/>
      <c r="AT5" s="8048"/>
      <c r="AU5" s="8048"/>
      <c r="AV5" s="8048"/>
      <c r="AW5" s="8048"/>
      <c r="AX5" s="8048"/>
      <c r="AY5" s="8048"/>
      <c r="AZ5" s="8048"/>
      <c r="BA5" s="8048"/>
      <c r="BB5" s="8048"/>
      <c r="BC5" s="8048"/>
      <c r="BD5" s="8048"/>
      <c r="BE5" s="8048"/>
      <c r="BF5" s="8048"/>
      <c r="BG5" s="8048"/>
      <c r="BH5" s="8048"/>
      <c r="BI5" s="8048"/>
      <c r="BJ5" s="8048"/>
      <c r="BK5" s="8048"/>
      <c r="BL5" s="4122"/>
      <c r="BM5" s="8049"/>
      <c r="BN5" s="8050"/>
      <c r="BO5" s="8050"/>
      <c r="BP5" s="8050"/>
      <c r="BQ5" s="8050"/>
      <c r="BR5" s="8050"/>
      <c r="BS5" s="8050"/>
      <c r="BT5" s="8050"/>
      <c r="BU5" s="8050"/>
      <c r="BV5" s="8050"/>
      <c r="BW5" s="8050"/>
      <c r="BX5" s="8050"/>
      <c r="BY5" s="8050"/>
      <c r="BZ5" s="8050"/>
      <c r="CA5" s="8050"/>
      <c r="CB5" s="8050"/>
      <c r="CC5" s="8050"/>
      <c r="CD5" s="4114"/>
      <c r="CE5" s="4164"/>
      <c r="CF5" s="4164"/>
      <c r="CG5" s="4164"/>
      <c r="CH5" s="4165">
        <f>(CJ5/CL5)*CN5</f>
        <v>3.5714285714285716</v>
      </c>
      <c r="CI5" s="4165" t="s">
        <v>6058</v>
      </c>
      <c r="CJ5" s="4166">
        <v>25</v>
      </c>
      <c r="CK5" s="4165" t="s">
        <v>6059</v>
      </c>
      <c r="CL5" s="4167">
        <v>70</v>
      </c>
      <c r="CM5" s="4165" t="s">
        <v>416</v>
      </c>
      <c r="CN5" s="4168">
        <v>10</v>
      </c>
      <c r="CO5" s="4114"/>
      <c r="CP5" s="4114"/>
      <c r="CQ5" s="4114"/>
      <c r="CR5" s="4114"/>
      <c r="CS5" s="4114"/>
      <c r="CT5" s="4114"/>
      <c r="CU5" s="4114"/>
      <c r="CV5" s="4114"/>
      <c r="CW5" s="4114"/>
      <c r="CX5" s="4114"/>
      <c r="CY5" s="4164"/>
      <c r="CZ5" s="4169"/>
      <c r="DA5" s="4170"/>
      <c r="DB5" s="4171">
        <f>(DD5/DF5)*DH5</f>
        <v>9.5</v>
      </c>
      <c r="DC5" s="4172" t="s">
        <v>6058</v>
      </c>
      <c r="DD5" s="4173">
        <v>9.5000000000000001E-2</v>
      </c>
      <c r="DE5" s="4174" t="s">
        <v>6059</v>
      </c>
      <c r="DF5" s="4175">
        <v>0.1</v>
      </c>
      <c r="DG5" s="4176" t="s">
        <v>416</v>
      </c>
      <c r="DH5" s="4177">
        <f>V7</f>
        <v>10</v>
      </c>
      <c r="DI5" s="4170"/>
      <c r="DJ5" s="4136"/>
      <c r="DK5" s="4169"/>
      <c r="DL5" s="4169"/>
      <c r="DM5" s="4164"/>
      <c r="DN5" s="4164"/>
      <c r="DO5" s="4164"/>
      <c r="DP5" s="4164"/>
      <c r="DQ5" s="4164"/>
      <c r="DR5" s="4164"/>
      <c r="DS5" s="4164"/>
      <c r="DT5" s="4178"/>
      <c r="DU5" s="4122"/>
      <c r="DV5" s="8049"/>
      <c r="DW5" s="8050"/>
      <c r="DX5" s="8050"/>
      <c r="DY5" s="8050"/>
      <c r="DZ5" s="8050"/>
      <c r="EA5" s="8050"/>
      <c r="EB5" s="8050"/>
      <c r="EC5" s="8050"/>
      <c r="ED5" s="8050"/>
      <c r="EE5" s="8050"/>
      <c r="EF5" s="8050"/>
      <c r="EG5" s="8050"/>
      <c r="EH5" s="8050"/>
      <c r="EI5" s="8050"/>
      <c r="EJ5" s="8050"/>
      <c r="EK5" s="8050"/>
      <c r="EL5" s="8050"/>
      <c r="EM5" s="4164"/>
      <c r="EN5" s="4164"/>
      <c r="EO5" s="4164"/>
      <c r="EP5" s="4164"/>
      <c r="EQ5" s="4165">
        <f>(ES5/EU5)*EW5</f>
        <v>5</v>
      </c>
      <c r="ER5" s="4165" t="s">
        <v>6058</v>
      </c>
      <c r="ES5" s="4166">
        <v>1.5</v>
      </c>
      <c r="ET5" s="4165" t="s">
        <v>6059</v>
      </c>
      <c r="EU5" s="4179">
        <v>3</v>
      </c>
      <c r="EV5" s="4165" t="s">
        <v>416</v>
      </c>
      <c r="EW5" s="4168">
        <v>10</v>
      </c>
      <c r="EX5" s="4114"/>
      <c r="EY5" s="4114"/>
      <c r="EZ5" s="4114"/>
      <c r="FA5" s="4114"/>
      <c r="FB5" s="4114"/>
      <c r="FC5" s="4114"/>
      <c r="FD5" s="4114"/>
      <c r="FE5" s="4114"/>
      <c r="FF5" s="4114"/>
      <c r="FG5" s="4114"/>
      <c r="FH5" s="4164"/>
      <c r="FI5" s="4169"/>
      <c r="FJ5" s="4170"/>
      <c r="FK5" s="4171">
        <f>(FM5/FO5)*FQ5</f>
        <v>3.333333333333333</v>
      </c>
      <c r="FL5" s="4172" t="s">
        <v>6058</v>
      </c>
      <c r="FM5" s="4173">
        <v>2</v>
      </c>
      <c r="FN5" s="4174" t="s">
        <v>6059</v>
      </c>
      <c r="FO5" s="4175">
        <v>6</v>
      </c>
      <c r="FP5" s="4176" t="s">
        <v>416</v>
      </c>
      <c r="FQ5" s="4180">
        <v>10</v>
      </c>
      <c r="FR5" s="4170"/>
      <c r="FS5" s="4169"/>
      <c r="FT5" s="4169"/>
      <c r="FU5" s="4164"/>
      <c r="FV5" s="4164"/>
      <c r="FW5" s="4164"/>
      <c r="FX5" s="4164"/>
      <c r="FY5" s="4164"/>
      <c r="FZ5" s="4164"/>
      <c r="GA5" s="4164"/>
      <c r="GB5" s="4178"/>
      <c r="GC5" s="4122"/>
    </row>
    <row r="6" spans="1:185" s="1629" customFormat="1" ht="39.950000000000003" customHeight="1">
      <c r="A6" s="3992">
        <f>ROW()</f>
        <v>6</v>
      </c>
      <c r="B6" s="8113">
        <f>MAX(B10:B329)</f>
        <v>28</v>
      </c>
      <c r="C6" s="4181">
        <f>COUNTIF(C10:C329,"E")</f>
        <v>0</v>
      </c>
      <c r="D6" s="8114" t="s">
        <v>6060</v>
      </c>
      <c r="E6" s="8114"/>
      <c r="F6" s="8114"/>
      <c r="G6" s="8116" t="s">
        <v>6061</v>
      </c>
      <c r="H6" s="8117"/>
      <c r="I6" s="8117"/>
      <c r="J6" s="8117"/>
      <c r="K6" s="8117"/>
      <c r="L6" s="4119"/>
      <c r="M6" s="4182"/>
      <c r="N6" s="4183"/>
      <c r="O6" s="4183"/>
      <c r="P6" s="4183"/>
      <c r="Q6" s="4183"/>
      <c r="R6" s="4183"/>
      <c r="S6" s="4183"/>
      <c r="T6" s="4183"/>
      <c r="U6" s="4183"/>
      <c r="V6" s="4184"/>
      <c r="W6" s="4119"/>
      <c r="X6" s="4182"/>
      <c r="Y6" s="4183"/>
      <c r="Z6" s="4183"/>
      <c r="AA6" s="4183"/>
      <c r="AB6" s="4183"/>
      <c r="AC6" s="4183"/>
      <c r="AD6" s="4183"/>
      <c r="AE6" s="4183"/>
      <c r="AF6" s="4183"/>
      <c r="AG6" s="4184"/>
      <c r="AH6" s="4119"/>
      <c r="AI6" s="4122"/>
      <c r="AJ6" s="4185"/>
      <c r="AK6" s="8118" t="s">
        <v>6062</v>
      </c>
      <c r="AL6" s="8118"/>
      <c r="AM6" s="8118"/>
      <c r="AN6" s="8118"/>
      <c r="AO6" s="8118"/>
      <c r="AP6" s="8118"/>
      <c r="AQ6" s="8118"/>
      <c r="AR6" s="8118"/>
      <c r="AS6" s="8118"/>
      <c r="AT6" s="8118"/>
      <c r="AU6" s="8118"/>
      <c r="AV6" s="8118"/>
      <c r="AW6" s="8118"/>
      <c r="AX6" s="8118"/>
      <c r="AY6" s="8119"/>
      <c r="AZ6" s="4114"/>
      <c r="BA6" s="8051" t="s">
        <v>6063</v>
      </c>
      <c r="BB6" s="8053" t="s">
        <v>6064</v>
      </c>
      <c r="BC6" s="8054" t="s">
        <v>6065</v>
      </c>
      <c r="BD6" s="8055" t="s">
        <v>6066</v>
      </c>
      <c r="BE6" s="8055"/>
      <c r="BF6" s="8055"/>
      <c r="BG6" s="8055"/>
      <c r="BH6" s="8055"/>
      <c r="BI6" s="8055"/>
      <c r="BJ6" s="8055"/>
      <c r="BK6" s="8056"/>
      <c r="BL6" s="4122"/>
      <c r="BM6" s="8049"/>
      <c r="BN6" s="8050"/>
      <c r="BO6" s="8050"/>
      <c r="BP6" s="8050"/>
      <c r="BQ6" s="8050"/>
      <c r="BR6" s="8050"/>
      <c r="BS6" s="8050"/>
      <c r="BT6" s="8050"/>
      <c r="BU6" s="8050"/>
      <c r="BV6" s="8050"/>
      <c r="BW6" s="8050"/>
      <c r="BX6" s="8050"/>
      <c r="BY6" s="8050"/>
      <c r="BZ6" s="8050"/>
      <c r="CA6" s="8050"/>
      <c r="CB6" s="8050"/>
      <c r="CC6" s="8050"/>
      <c r="CD6" s="4114"/>
      <c r="CE6" s="8124" t="s">
        <v>6065</v>
      </c>
      <c r="CF6" s="8127" t="s">
        <v>6067</v>
      </c>
      <c r="CG6" s="8130" t="s">
        <v>6068</v>
      </c>
      <c r="CH6" s="8130"/>
      <c r="CI6" s="8130"/>
      <c r="CJ6" s="8130"/>
      <c r="CK6" s="8130"/>
      <c r="CL6" s="8130"/>
      <c r="CM6" s="8130"/>
      <c r="CN6" s="8130"/>
      <c r="CO6" s="8099" t="s">
        <v>6069</v>
      </c>
      <c r="CP6" s="8100"/>
      <c r="CQ6" s="8153" t="s">
        <v>6068</v>
      </c>
      <c r="CR6" s="8138"/>
      <c r="CS6" s="8138"/>
      <c r="CT6" s="8138"/>
      <c r="CU6" s="8138"/>
      <c r="CV6" s="8138"/>
      <c r="CW6" s="8138"/>
      <c r="CX6" s="8139"/>
      <c r="CY6" s="4186"/>
      <c r="CZ6" s="8124" t="s">
        <v>6065</v>
      </c>
      <c r="DA6" s="8140" t="s">
        <v>6070</v>
      </c>
      <c r="DB6" s="8097" t="s">
        <v>6071</v>
      </c>
      <c r="DC6" s="8097"/>
      <c r="DD6" s="8097"/>
      <c r="DE6" s="8097"/>
      <c r="DF6" s="8097"/>
      <c r="DG6" s="8097"/>
      <c r="DH6" s="8097"/>
      <c r="DI6" s="8098"/>
      <c r="DJ6" s="4187"/>
      <c r="DK6" s="8099" t="s">
        <v>6069</v>
      </c>
      <c r="DL6" s="8100"/>
      <c r="DM6" s="8103" t="s">
        <v>6071</v>
      </c>
      <c r="DN6" s="8103"/>
      <c r="DO6" s="8103"/>
      <c r="DP6" s="8103"/>
      <c r="DQ6" s="8103"/>
      <c r="DR6" s="8103"/>
      <c r="DS6" s="8103"/>
      <c r="DT6" s="8104"/>
      <c r="DU6" s="4122"/>
      <c r="DV6" s="8049"/>
      <c r="DW6" s="8050"/>
      <c r="DX6" s="8050"/>
      <c r="DY6" s="8050"/>
      <c r="DZ6" s="8050"/>
      <c r="EA6" s="8050"/>
      <c r="EB6" s="8050"/>
      <c r="EC6" s="8050"/>
      <c r="ED6" s="8050"/>
      <c r="EE6" s="8050"/>
      <c r="EF6" s="8050"/>
      <c r="EG6" s="8050"/>
      <c r="EH6" s="8050"/>
      <c r="EI6" s="8050"/>
      <c r="EJ6" s="8050"/>
      <c r="EK6" s="8050"/>
      <c r="EL6" s="8050"/>
      <c r="EM6" s="4186"/>
      <c r="EN6" s="8124" t="s">
        <v>6065</v>
      </c>
      <c r="EO6" s="8127" t="s">
        <v>6067</v>
      </c>
      <c r="EP6" s="8130" t="s">
        <v>6072</v>
      </c>
      <c r="EQ6" s="8130"/>
      <c r="ER6" s="8130"/>
      <c r="ES6" s="8130"/>
      <c r="ET6" s="8130"/>
      <c r="EU6" s="8130"/>
      <c r="EV6" s="8130"/>
      <c r="EW6" s="8130"/>
      <c r="EX6" s="8099" t="s">
        <v>6069</v>
      </c>
      <c r="EY6" s="8100"/>
      <c r="EZ6" s="8138" t="s">
        <v>6072</v>
      </c>
      <c r="FA6" s="8138"/>
      <c r="FB6" s="8138"/>
      <c r="FC6" s="8138"/>
      <c r="FD6" s="8138"/>
      <c r="FE6" s="8138"/>
      <c r="FF6" s="8138"/>
      <c r="FG6" s="8139"/>
      <c r="FH6" s="4186"/>
      <c r="FI6" s="8124" t="s">
        <v>6065</v>
      </c>
      <c r="FJ6" s="8140" t="s">
        <v>6070</v>
      </c>
      <c r="FK6" s="8097" t="s">
        <v>6073</v>
      </c>
      <c r="FL6" s="8097"/>
      <c r="FM6" s="8097"/>
      <c r="FN6" s="8097"/>
      <c r="FO6" s="8097"/>
      <c r="FP6" s="8097"/>
      <c r="FQ6" s="8097"/>
      <c r="FR6" s="8097"/>
      <c r="FS6" s="8099" t="s">
        <v>6069</v>
      </c>
      <c r="FT6" s="8100"/>
      <c r="FU6" s="8103" t="s">
        <v>6073</v>
      </c>
      <c r="FV6" s="8103"/>
      <c r="FW6" s="8103"/>
      <c r="FX6" s="8103"/>
      <c r="FY6" s="8103"/>
      <c r="FZ6" s="8103"/>
      <c r="GA6" s="8103"/>
      <c r="GB6" s="8104"/>
      <c r="GC6" s="4188"/>
    </row>
    <row r="7" spans="1:185" s="1629" customFormat="1" ht="39.950000000000003" customHeight="1">
      <c r="A7" s="3992">
        <f>ROW()</f>
        <v>7</v>
      </c>
      <c r="B7" s="8113"/>
      <c r="C7" s="4189"/>
      <c r="D7" s="8115"/>
      <c r="E7" s="8115"/>
      <c r="F7" s="8115"/>
      <c r="G7" s="4190" t="s">
        <v>6074</v>
      </c>
      <c r="H7" s="4191" t="s">
        <v>6075</v>
      </c>
      <c r="I7" s="8131" t="s">
        <v>6076</v>
      </c>
      <c r="J7" s="8132"/>
      <c r="K7" s="8132"/>
      <c r="L7" s="4119"/>
      <c r="M7" s="4192" t="s">
        <v>6077</v>
      </c>
      <c r="N7" s="4193"/>
      <c r="O7" s="8133"/>
      <c r="P7" s="8133"/>
      <c r="Q7" s="4194"/>
      <c r="R7" s="4195"/>
      <c r="S7" s="4196"/>
      <c r="T7" s="4196"/>
      <c r="U7" s="4196" t="s">
        <v>6078</v>
      </c>
      <c r="V7" s="4197">
        <f>I5</f>
        <v>10</v>
      </c>
      <c r="W7" s="4119"/>
      <c r="X7" s="4192" t="s">
        <v>6079</v>
      </c>
      <c r="Y7" s="4193"/>
      <c r="Z7" s="8133"/>
      <c r="AA7" s="8133"/>
      <c r="AB7" s="4194"/>
      <c r="AC7" s="4195"/>
      <c r="AD7" s="4196"/>
      <c r="AE7" s="4196"/>
      <c r="AF7" s="4196" t="s">
        <v>6080</v>
      </c>
      <c r="AG7" s="4197">
        <f>K5</f>
        <v>10</v>
      </c>
      <c r="AH7" s="4119"/>
      <c r="AI7" s="4122"/>
      <c r="AJ7" s="4198"/>
      <c r="AK7" s="8134" t="s">
        <v>6081</v>
      </c>
      <c r="AL7" s="8134"/>
      <c r="AM7" s="8134"/>
      <c r="AN7" s="8134"/>
      <c r="AO7" s="8134"/>
      <c r="AP7" s="8134"/>
      <c r="AQ7" s="8134"/>
      <c r="AR7" s="8134"/>
      <c r="AS7" s="8134"/>
      <c r="AT7" s="8134"/>
      <c r="AU7" s="8134"/>
      <c r="AV7" s="8134"/>
      <c r="AW7" s="8134"/>
      <c r="AX7" s="8134"/>
      <c r="AY7" s="8135"/>
      <c r="AZ7" s="4114"/>
      <c r="BA7" s="8052"/>
      <c r="BB7" s="8053"/>
      <c r="BC7" s="8054"/>
      <c r="BD7" s="4199" t="s">
        <v>6082</v>
      </c>
      <c r="BE7" s="4200"/>
      <c r="BF7" s="4200"/>
      <c r="BG7" s="4200"/>
      <c r="BH7" s="4200"/>
      <c r="BI7" s="4200"/>
      <c r="BJ7" s="4200"/>
      <c r="BK7" s="4201"/>
      <c r="BL7" s="4122" t="s">
        <v>53</v>
      </c>
      <c r="BM7" s="8136" t="s">
        <v>6081</v>
      </c>
      <c r="BN7" s="8137"/>
      <c r="BO7" s="8137"/>
      <c r="BP7" s="8137"/>
      <c r="BQ7" s="8137"/>
      <c r="BR7" s="8137"/>
      <c r="BS7" s="8137"/>
      <c r="BT7" s="8137"/>
      <c r="BU7" s="4202"/>
      <c r="BV7" s="4203" t="s">
        <v>6083</v>
      </c>
      <c r="BW7" s="4204"/>
      <c r="BX7" s="4204"/>
      <c r="BY7" s="4204"/>
      <c r="BZ7" s="4204"/>
      <c r="CA7" s="4204"/>
      <c r="CB7" s="4204"/>
      <c r="CC7" s="4204"/>
      <c r="CD7" s="4114"/>
      <c r="CE7" s="8125"/>
      <c r="CF7" s="8128"/>
      <c r="CG7" s="4205" t="s">
        <v>6084</v>
      </c>
      <c r="CH7" s="4206"/>
      <c r="CI7" s="4206"/>
      <c r="CJ7" s="4206"/>
      <c r="CK7" s="4206"/>
      <c r="CL7" s="4206"/>
      <c r="CM7" s="4206"/>
      <c r="CN7" s="4207"/>
      <c r="CO7" s="8101"/>
      <c r="CP7" s="8102"/>
      <c r="CQ7" s="4208" t="s">
        <v>6085</v>
      </c>
      <c r="CR7" s="4209"/>
      <c r="CS7" s="4209"/>
      <c r="CT7" s="4209"/>
      <c r="CU7" s="4209"/>
      <c r="CV7" s="4209"/>
      <c r="CW7" s="4209"/>
      <c r="CX7" s="4210"/>
      <c r="CY7" s="4186" t="s">
        <v>53</v>
      </c>
      <c r="CZ7" s="8125"/>
      <c r="DA7" s="8141"/>
      <c r="DB7" s="4211" t="s">
        <v>6086</v>
      </c>
      <c r="DC7" s="4212"/>
      <c r="DD7" s="4212"/>
      <c r="DE7" s="4212"/>
      <c r="DF7" s="4212"/>
      <c r="DG7" s="4212"/>
      <c r="DH7" s="4212"/>
      <c r="DI7" s="4213"/>
      <c r="DJ7" s="4136"/>
      <c r="DK7" s="8101"/>
      <c r="DL7" s="8102"/>
      <c r="DM7" s="4211" t="s">
        <v>6085</v>
      </c>
      <c r="DN7" s="4212"/>
      <c r="DO7" s="4212"/>
      <c r="DP7" s="4212"/>
      <c r="DQ7" s="4212"/>
      <c r="DR7" s="4212"/>
      <c r="DS7" s="4212"/>
      <c r="DT7" s="4214"/>
      <c r="DU7" s="4122" t="s">
        <v>53</v>
      </c>
      <c r="DV7" s="8136" t="s">
        <v>6081</v>
      </c>
      <c r="DW7" s="8137"/>
      <c r="DX7" s="8137"/>
      <c r="DY7" s="8137"/>
      <c r="DZ7" s="8137"/>
      <c r="EA7" s="8137"/>
      <c r="EB7" s="8137"/>
      <c r="EC7" s="8137"/>
      <c r="ED7" s="4215"/>
      <c r="EE7" s="4203" t="s">
        <v>6083</v>
      </c>
      <c r="EF7" s="4204"/>
      <c r="EG7" s="4204"/>
      <c r="EH7" s="4204"/>
      <c r="EI7" s="4204"/>
      <c r="EJ7" s="4204"/>
      <c r="EK7" s="4204"/>
      <c r="EL7" s="4216"/>
      <c r="EM7" s="4186" t="s">
        <v>53</v>
      </c>
      <c r="EN7" s="8125"/>
      <c r="EO7" s="8128"/>
      <c r="EP7" s="4205" t="s">
        <v>6084</v>
      </c>
      <c r="EQ7" s="4206"/>
      <c r="ER7" s="4206"/>
      <c r="ES7" s="4206"/>
      <c r="ET7" s="4206"/>
      <c r="EU7" s="4206"/>
      <c r="EV7" s="4206"/>
      <c r="EW7" s="4207"/>
      <c r="EX7" s="8101"/>
      <c r="EY7" s="8102"/>
      <c r="EZ7" s="4205" t="s">
        <v>6085</v>
      </c>
      <c r="FA7" s="4209"/>
      <c r="FB7" s="4209"/>
      <c r="FC7" s="4209"/>
      <c r="FD7" s="4209"/>
      <c r="FE7" s="4209"/>
      <c r="FF7" s="4209"/>
      <c r="FG7" s="4210"/>
      <c r="FH7" s="4186" t="s">
        <v>53</v>
      </c>
      <c r="FI7" s="8125"/>
      <c r="FJ7" s="8141"/>
      <c r="FK7" s="4211" t="s">
        <v>6086</v>
      </c>
      <c r="FL7" s="4212"/>
      <c r="FM7" s="4212"/>
      <c r="FN7" s="4212"/>
      <c r="FO7" s="4212"/>
      <c r="FP7" s="4212"/>
      <c r="FQ7" s="4212"/>
      <c r="FR7" s="4217"/>
      <c r="FS7" s="8101"/>
      <c r="FT7" s="8102"/>
      <c r="FU7" s="4211" t="s">
        <v>6085</v>
      </c>
      <c r="FV7" s="4212"/>
      <c r="FW7" s="4212"/>
      <c r="FX7" s="4212"/>
      <c r="FY7" s="4212"/>
      <c r="FZ7" s="4212"/>
      <c r="GA7" s="4212"/>
      <c r="GB7" s="4214"/>
      <c r="GC7" s="4188" t="s">
        <v>53</v>
      </c>
    </row>
    <row r="8" spans="1:185" s="1629" customFormat="1" ht="45" customHeight="1" thickBot="1">
      <c r="A8" s="4016">
        <f>ROW()</f>
        <v>8</v>
      </c>
      <c r="B8" s="4017" t="s">
        <v>6087</v>
      </c>
      <c r="C8" s="4218" t="str">
        <f>C3</f>
        <v>2A</v>
      </c>
      <c r="D8" s="4219" t="s">
        <v>780</v>
      </c>
      <c r="E8" s="4220"/>
      <c r="F8" s="4220"/>
      <c r="G8" s="8077" t="s">
        <v>6079</v>
      </c>
      <c r="H8" s="8078"/>
      <c r="I8" s="8078"/>
      <c r="J8" s="8078"/>
      <c r="K8" s="8079" t="s">
        <v>6088</v>
      </c>
      <c r="L8" s="4119"/>
      <c r="M8" s="4190" t="s">
        <v>6074</v>
      </c>
      <c r="N8" s="4191" t="s">
        <v>6075</v>
      </c>
      <c r="O8" s="4221" t="s">
        <v>317</v>
      </c>
      <c r="P8" s="4222" t="s">
        <v>318</v>
      </c>
      <c r="Q8" s="4223" t="s">
        <v>319</v>
      </c>
      <c r="R8" s="4224" t="s">
        <v>320</v>
      </c>
      <c r="S8" s="4225" t="s">
        <v>321</v>
      </c>
      <c r="T8" s="4226" t="s">
        <v>354</v>
      </c>
      <c r="U8" s="4227" t="s">
        <v>355</v>
      </c>
      <c r="V8" s="4228" t="s">
        <v>4906</v>
      </c>
      <c r="W8" s="4119"/>
      <c r="X8" s="4190" t="s">
        <v>6074</v>
      </c>
      <c r="Y8" s="4191" t="s">
        <v>6075</v>
      </c>
      <c r="Z8" s="4221" t="str">
        <f t="shared" ref="Z8:AG8" si="1">O8</f>
        <v>A</v>
      </c>
      <c r="AA8" s="4222" t="str">
        <f t="shared" si="1"/>
        <v>B</v>
      </c>
      <c r="AB8" s="4223" t="str">
        <f t="shared" si="1"/>
        <v>C</v>
      </c>
      <c r="AC8" s="4224" t="str">
        <f t="shared" si="1"/>
        <v>D</v>
      </c>
      <c r="AD8" s="4225" t="str">
        <f t="shared" si="1"/>
        <v>E</v>
      </c>
      <c r="AE8" s="4226" t="str">
        <f t="shared" si="1"/>
        <v>F</v>
      </c>
      <c r="AF8" s="4227" t="str">
        <f t="shared" si="1"/>
        <v>G</v>
      </c>
      <c r="AG8" s="4228" t="str">
        <f t="shared" si="1"/>
        <v>H</v>
      </c>
      <c r="AH8" s="4119"/>
      <c r="AI8" s="4122"/>
      <c r="AJ8" s="8081" t="str">
        <f>BD8</f>
        <v>A</v>
      </c>
      <c r="AK8" s="8073"/>
      <c r="AL8" s="8083" t="str">
        <f>P8</f>
        <v>B</v>
      </c>
      <c r="AM8" s="8084"/>
      <c r="AN8" s="8087" t="str">
        <f>Q8</f>
        <v>C</v>
      </c>
      <c r="AO8" s="8088"/>
      <c r="AP8" s="8091" t="str">
        <f>R8</f>
        <v>D</v>
      </c>
      <c r="AQ8" s="8092"/>
      <c r="AR8" s="8057" t="str">
        <f>S8</f>
        <v>E</v>
      </c>
      <c r="AS8" s="8058"/>
      <c r="AT8" s="8061" t="str">
        <f>T8</f>
        <v>F</v>
      </c>
      <c r="AU8" s="8062"/>
      <c r="AV8" s="8065" t="str">
        <f>U8</f>
        <v>G</v>
      </c>
      <c r="AW8" s="8066"/>
      <c r="AX8" s="8069" t="str">
        <f>V8</f>
        <v>H</v>
      </c>
      <c r="AY8" s="8070"/>
      <c r="AZ8" s="4114"/>
      <c r="BA8" s="8052"/>
      <c r="BB8" s="8053"/>
      <c r="BC8" s="8054"/>
      <c r="BD8" s="8073" t="str">
        <f t="shared" ref="BD8:BK8" si="2">O8</f>
        <v>A</v>
      </c>
      <c r="BE8" s="8075" t="str">
        <f t="shared" si="2"/>
        <v>B</v>
      </c>
      <c r="BF8" s="8120" t="str">
        <f t="shared" si="2"/>
        <v>C</v>
      </c>
      <c r="BG8" s="8122" t="str">
        <f t="shared" si="2"/>
        <v>D</v>
      </c>
      <c r="BH8" s="8143" t="str">
        <f t="shared" si="2"/>
        <v>E</v>
      </c>
      <c r="BI8" s="8145" t="str">
        <f t="shared" si="2"/>
        <v>F</v>
      </c>
      <c r="BJ8" s="8149" t="str">
        <f t="shared" si="2"/>
        <v>G</v>
      </c>
      <c r="BK8" s="8151" t="str">
        <f t="shared" si="2"/>
        <v>H</v>
      </c>
      <c r="BL8" s="4122"/>
      <c r="BM8" s="8095" t="str">
        <f t="shared" ref="BM8:BT8" si="3">O8</f>
        <v>A</v>
      </c>
      <c r="BN8" s="8075" t="str">
        <f t="shared" si="3"/>
        <v>B</v>
      </c>
      <c r="BO8" s="8120" t="str">
        <f t="shared" si="3"/>
        <v>C</v>
      </c>
      <c r="BP8" s="8122" t="str">
        <f t="shared" si="3"/>
        <v>D</v>
      </c>
      <c r="BQ8" s="8143" t="str">
        <f t="shared" si="3"/>
        <v>E</v>
      </c>
      <c r="BR8" s="8145" t="str">
        <f t="shared" si="3"/>
        <v>F</v>
      </c>
      <c r="BS8" s="8149" t="str">
        <f t="shared" si="3"/>
        <v>G</v>
      </c>
      <c r="BT8" s="8151" t="str">
        <f t="shared" si="3"/>
        <v>H</v>
      </c>
      <c r="BU8" s="4202"/>
      <c r="BV8" s="8095" t="str">
        <f t="shared" ref="BV8:CC8" si="4">O8</f>
        <v>A</v>
      </c>
      <c r="BW8" s="8075" t="str">
        <f t="shared" si="4"/>
        <v>B</v>
      </c>
      <c r="BX8" s="8120" t="str">
        <f t="shared" si="4"/>
        <v>C</v>
      </c>
      <c r="BY8" s="8122" t="str">
        <f t="shared" si="4"/>
        <v>D</v>
      </c>
      <c r="BZ8" s="8143" t="str">
        <f t="shared" si="4"/>
        <v>E</v>
      </c>
      <c r="CA8" s="8145" t="str">
        <f t="shared" si="4"/>
        <v>F</v>
      </c>
      <c r="CB8" s="8149" t="str">
        <f t="shared" si="4"/>
        <v>G</v>
      </c>
      <c r="CC8" s="8151" t="str">
        <f t="shared" si="4"/>
        <v>H</v>
      </c>
      <c r="CD8" s="4114"/>
      <c r="CE8" s="8125"/>
      <c r="CF8" s="8128"/>
      <c r="CG8" s="8095" t="str">
        <f t="shared" ref="CG8:CN8" si="5">O8</f>
        <v>A</v>
      </c>
      <c r="CH8" s="8075" t="str">
        <f t="shared" si="5"/>
        <v>B</v>
      </c>
      <c r="CI8" s="8120" t="str">
        <f t="shared" si="5"/>
        <v>C</v>
      </c>
      <c r="CJ8" s="8122" t="str">
        <f t="shared" si="5"/>
        <v>D</v>
      </c>
      <c r="CK8" s="8143" t="str">
        <f t="shared" si="5"/>
        <v>E</v>
      </c>
      <c r="CL8" s="8145" t="str">
        <f t="shared" si="5"/>
        <v>F</v>
      </c>
      <c r="CM8" s="8149" t="str">
        <f t="shared" si="5"/>
        <v>G</v>
      </c>
      <c r="CN8" s="8151" t="str">
        <f t="shared" si="5"/>
        <v>H</v>
      </c>
      <c r="CO8" s="4229" t="s">
        <v>6074</v>
      </c>
      <c r="CP8" s="8147" t="s">
        <v>6089</v>
      </c>
      <c r="CQ8" s="8095" t="str">
        <f t="shared" ref="CQ8:CX8" si="6">O8</f>
        <v>A</v>
      </c>
      <c r="CR8" s="8075" t="str">
        <f t="shared" si="6"/>
        <v>B</v>
      </c>
      <c r="CS8" s="8120" t="str">
        <f t="shared" si="6"/>
        <v>C</v>
      </c>
      <c r="CT8" s="8122" t="str">
        <f t="shared" si="6"/>
        <v>D</v>
      </c>
      <c r="CU8" s="8143" t="str">
        <f t="shared" si="6"/>
        <v>E</v>
      </c>
      <c r="CV8" s="8145" t="str">
        <f t="shared" si="6"/>
        <v>F</v>
      </c>
      <c r="CW8" s="8149" t="str">
        <f t="shared" si="6"/>
        <v>G</v>
      </c>
      <c r="CX8" s="8151" t="str">
        <f t="shared" si="6"/>
        <v>H</v>
      </c>
      <c r="CY8" s="4186"/>
      <c r="CZ8" s="8125"/>
      <c r="DA8" s="8141"/>
      <c r="DB8" s="8095" t="str">
        <f t="shared" ref="DB8:DI8" si="7">O8</f>
        <v>A</v>
      </c>
      <c r="DC8" s="8075" t="str">
        <f t="shared" si="7"/>
        <v>B</v>
      </c>
      <c r="DD8" s="8120" t="str">
        <f t="shared" si="7"/>
        <v>C</v>
      </c>
      <c r="DE8" s="8122" t="str">
        <f t="shared" si="7"/>
        <v>D</v>
      </c>
      <c r="DF8" s="8143" t="str">
        <f t="shared" si="7"/>
        <v>E</v>
      </c>
      <c r="DG8" s="8145" t="str">
        <f t="shared" si="7"/>
        <v>F</v>
      </c>
      <c r="DH8" s="8149" t="str">
        <f t="shared" si="7"/>
        <v>G</v>
      </c>
      <c r="DI8" s="8151" t="str">
        <f t="shared" si="7"/>
        <v>H</v>
      </c>
      <c r="DJ8" s="4136"/>
      <c r="DK8" s="4230" t="s">
        <v>6075</v>
      </c>
      <c r="DL8" s="8147" t="s">
        <v>6089</v>
      </c>
      <c r="DM8" s="8095" t="str">
        <f t="shared" ref="DM8:DT8" si="8">O8</f>
        <v>A</v>
      </c>
      <c r="DN8" s="8075" t="str">
        <f t="shared" si="8"/>
        <v>B</v>
      </c>
      <c r="DO8" s="8120" t="str">
        <f t="shared" si="8"/>
        <v>C</v>
      </c>
      <c r="DP8" s="8122" t="str">
        <f t="shared" si="8"/>
        <v>D</v>
      </c>
      <c r="DQ8" s="8143" t="str">
        <f t="shared" si="8"/>
        <v>E</v>
      </c>
      <c r="DR8" s="8145" t="str">
        <f t="shared" si="8"/>
        <v>F</v>
      </c>
      <c r="DS8" s="8149" t="str">
        <f t="shared" si="8"/>
        <v>G</v>
      </c>
      <c r="DT8" s="8151" t="str">
        <f t="shared" si="8"/>
        <v>H</v>
      </c>
      <c r="DU8" s="4122"/>
      <c r="DV8" s="8095" t="str">
        <f t="shared" ref="DV8:EC8" si="9">O8</f>
        <v>A</v>
      </c>
      <c r="DW8" s="8075" t="str">
        <f t="shared" si="9"/>
        <v>B</v>
      </c>
      <c r="DX8" s="8120" t="str">
        <f t="shared" si="9"/>
        <v>C</v>
      </c>
      <c r="DY8" s="8122" t="str">
        <f t="shared" si="9"/>
        <v>D</v>
      </c>
      <c r="DZ8" s="8143" t="str">
        <f t="shared" si="9"/>
        <v>E</v>
      </c>
      <c r="EA8" s="8145" t="str">
        <f t="shared" si="9"/>
        <v>F</v>
      </c>
      <c r="EB8" s="8149" t="str">
        <f t="shared" si="9"/>
        <v>G</v>
      </c>
      <c r="EC8" s="8151" t="str">
        <f t="shared" si="9"/>
        <v>H</v>
      </c>
      <c r="ED8" s="4215"/>
      <c r="EE8" s="8095" t="str">
        <f t="shared" ref="EE8:EL8" si="10">O8</f>
        <v>A</v>
      </c>
      <c r="EF8" s="8075" t="str">
        <f t="shared" si="10"/>
        <v>B</v>
      </c>
      <c r="EG8" s="8120" t="str">
        <f t="shared" si="10"/>
        <v>C</v>
      </c>
      <c r="EH8" s="8122" t="str">
        <f t="shared" si="10"/>
        <v>D</v>
      </c>
      <c r="EI8" s="8143" t="str">
        <f t="shared" si="10"/>
        <v>E</v>
      </c>
      <c r="EJ8" s="8145" t="str">
        <f t="shared" si="10"/>
        <v>F</v>
      </c>
      <c r="EK8" s="8149" t="str">
        <f t="shared" si="10"/>
        <v>G</v>
      </c>
      <c r="EL8" s="8151" t="str">
        <f t="shared" si="10"/>
        <v>H</v>
      </c>
      <c r="EM8" s="4186"/>
      <c r="EN8" s="8125"/>
      <c r="EO8" s="8128"/>
      <c r="EP8" s="8095" t="str">
        <f t="shared" ref="EP8:EW8" si="11">O8</f>
        <v>A</v>
      </c>
      <c r="EQ8" s="8075" t="str">
        <f t="shared" si="11"/>
        <v>B</v>
      </c>
      <c r="ER8" s="8120" t="str">
        <f t="shared" si="11"/>
        <v>C</v>
      </c>
      <c r="ES8" s="8122" t="str">
        <f t="shared" si="11"/>
        <v>D</v>
      </c>
      <c r="ET8" s="8143" t="str">
        <f t="shared" si="11"/>
        <v>E</v>
      </c>
      <c r="EU8" s="8145" t="str">
        <f t="shared" si="11"/>
        <v>F</v>
      </c>
      <c r="EV8" s="8149" t="str">
        <f t="shared" si="11"/>
        <v>G</v>
      </c>
      <c r="EW8" s="8151" t="str">
        <f t="shared" si="11"/>
        <v>H</v>
      </c>
      <c r="EX8" s="4231" t="str">
        <f>X8</f>
        <v>PLUS</v>
      </c>
      <c r="EY8" s="8147" t="s">
        <v>6090</v>
      </c>
      <c r="EZ8" s="8095" t="str">
        <f t="shared" ref="EZ8:FG8" si="12">O8</f>
        <v>A</v>
      </c>
      <c r="FA8" s="8075" t="str">
        <f t="shared" si="12"/>
        <v>B</v>
      </c>
      <c r="FB8" s="8120" t="str">
        <f t="shared" si="12"/>
        <v>C</v>
      </c>
      <c r="FC8" s="8122" t="str">
        <f t="shared" si="12"/>
        <v>D</v>
      </c>
      <c r="FD8" s="8143" t="str">
        <f t="shared" si="12"/>
        <v>E</v>
      </c>
      <c r="FE8" s="8145" t="str">
        <f t="shared" si="12"/>
        <v>F</v>
      </c>
      <c r="FF8" s="8149" t="str">
        <f t="shared" si="12"/>
        <v>G</v>
      </c>
      <c r="FG8" s="8151" t="str">
        <f t="shared" si="12"/>
        <v>H</v>
      </c>
      <c r="FH8" s="4186"/>
      <c r="FI8" s="8125"/>
      <c r="FJ8" s="8141"/>
      <c r="FK8" s="8095" t="str">
        <f t="shared" ref="FK8:FR8" si="13">O8</f>
        <v>A</v>
      </c>
      <c r="FL8" s="8075" t="str">
        <f t="shared" si="13"/>
        <v>B</v>
      </c>
      <c r="FM8" s="8120" t="str">
        <f t="shared" si="13"/>
        <v>C</v>
      </c>
      <c r="FN8" s="8122" t="str">
        <f t="shared" si="13"/>
        <v>D</v>
      </c>
      <c r="FO8" s="8143" t="str">
        <f t="shared" si="13"/>
        <v>E</v>
      </c>
      <c r="FP8" s="8145" t="str">
        <f t="shared" si="13"/>
        <v>F</v>
      </c>
      <c r="FQ8" s="8149" t="str">
        <f t="shared" si="13"/>
        <v>G</v>
      </c>
      <c r="FR8" s="8151" t="str">
        <f t="shared" si="13"/>
        <v>H</v>
      </c>
      <c r="FS8" s="4232" t="str">
        <f>Y8</f>
        <v>MOINS</v>
      </c>
      <c r="FT8" s="8147" t="s">
        <v>6090</v>
      </c>
      <c r="FU8" s="8095" t="str">
        <f t="shared" ref="FU8:GB8" si="14">O8</f>
        <v>A</v>
      </c>
      <c r="FV8" s="8075" t="str">
        <f t="shared" si="14"/>
        <v>B</v>
      </c>
      <c r="FW8" s="8120" t="str">
        <f t="shared" si="14"/>
        <v>C</v>
      </c>
      <c r="FX8" s="8122" t="str">
        <f t="shared" si="14"/>
        <v>D</v>
      </c>
      <c r="FY8" s="8143" t="str">
        <f t="shared" si="14"/>
        <v>E</v>
      </c>
      <c r="FZ8" s="8145" t="str">
        <f t="shared" si="14"/>
        <v>F</v>
      </c>
      <c r="GA8" s="8149" t="str">
        <f t="shared" si="14"/>
        <v>G</v>
      </c>
      <c r="GB8" s="8151" t="str">
        <f t="shared" si="14"/>
        <v>H</v>
      </c>
      <c r="GC8" s="4122" t="s">
        <v>53</v>
      </c>
    </row>
    <row r="9" spans="1:185" s="1629" customFormat="1" ht="45" customHeight="1" thickBot="1">
      <c r="A9" s="4016">
        <f>ROW()</f>
        <v>9</v>
      </c>
      <c r="B9" s="4233">
        <v>0</v>
      </c>
      <c r="C9" s="4234"/>
      <c r="D9" s="4235"/>
      <c r="E9" s="4236"/>
      <c r="F9" s="4237"/>
      <c r="G9" s="8154" t="s">
        <v>6089</v>
      </c>
      <c r="H9" s="8155"/>
      <c r="I9" s="8156" t="s">
        <v>6090</v>
      </c>
      <c r="J9" s="8157"/>
      <c r="K9" s="8080"/>
      <c r="L9" s="4119"/>
      <c r="M9" s="8158" t="s">
        <v>6091</v>
      </c>
      <c r="N9" s="8159"/>
      <c r="O9" s="4238" t="s">
        <v>6092</v>
      </c>
      <c r="P9" s="4239" t="s">
        <v>6092</v>
      </c>
      <c r="Q9" s="4240" t="s">
        <v>6092</v>
      </c>
      <c r="R9" s="4241" t="s">
        <v>6092</v>
      </c>
      <c r="S9" s="4242" t="s">
        <v>6092</v>
      </c>
      <c r="T9" s="4243" t="s">
        <v>6092</v>
      </c>
      <c r="U9" s="4244" t="s">
        <v>6092</v>
      </c>
      <c r="V9" s="4245" t="s">
        <v>6092</v>
      </c>
      <c r="W9" s="4119"/>
      <c r="X9" s="8160" t="s">
        <v>6093</v>
      </c>
      <c r="Y9" s="8161"/>
      <c r="Z9" s="4238" t="s">
        <v>6092</v>
      </c>
      <c r="AA9" s="4239" t="s">
        <v>6092</v>
      </c>
      <c r="AB9" s="4240" t="s">
        <v>6092</v>
      </c>
      <c r="AC9" s="4241" t="s">
        <v>6092</v>
      </c>
      <c r="AD9" s="4242" t="s">
        <v>6092</v>
      </c>
      <c r="AE9" s="4243" t="s">
        <v>6092</v>
      </c>
      <c r="AF9" s="4244" t="s">
        <v>6092</v>
      </c>
      <c r="AG9" s="4245" t="s">
        <v>6092</v>
      </c>
      <c r="AH9" s="4119"/>
      <c r="AI9" s="4122"/>
      <c r="AJ9" s="8082"/>
      <c r="AK9" s="8074"/>
      <c r="AL9" s="8085"/>
      <c r="AM9" s="8086"/>
      <c r="AN9" s="8089"/>
      <c r="AO9" s="8090"/>
      <c r="AP9" s="8093"/>
      <c r="AQ9" s="8094"/>
      <c r="AR9" s="8059"/>
      <c r="AS9" s="8060"/>
      <c r="AT9" s="8063"/>
      <c r="AU9" s="8064"/>
      <c r="AV9" s="8067"/>
      <c r="AW9" s="8068"/>
      <c r="AX9" s="8071"/>
      <c r="AY9" s="8072"/>
      <c r="AZ9" s="4114"/>
      <c r="BA9" s="4246">
        <f>K4</f>
        <v>20</v>
      </c>
      <c r="BB9" s="8053"/>
      <c r="BC9" s="8054"/>
      <c r="BD9" s="8074"/>
      <c r="BE9" s="8076"/>
      <c r="BF9" s="8121"/>
      <c r="BG9" s="8123"/>
      <c r="BH9" s="8144"/>
      <c r="BI9" s="8146"/>
      <c r="BJ9" s="8150"/>
      <c r="BK9" s="8152"/>
      <c r="BL9" s="4122"/>
      <c r="BM9" s="8096"/>
      <c r="BN9" s="8076"/>
      <c r="BO9" s="8121"/>
      <c r="BP9" s="8123"/>
      <c r="BQ9" s="8144"/>
      <c r="BR9" s="8146"/>
      <c r="BS9" s="8150"/>
      <c r="BT9" s="8152"/>
      <c r="BU9" s="4202"/>
      <c r="BV9" s="8096"/>
      <c r="BW9" s="8076"/>
      <c r="BX9" s="8121"/>
      <c r="BY9" s="8123"/>
      <c r="BZ9" s="8144"/>
      <c r="CA9" s="8146"/>
      <c r="CB9" s="8150"/>
      <c r="CC9" s="8152"/>
      <c r="CD9" s="4114"/>
      <c r="CE9" s="8126"/>
      <c r="CF9" s="8129"/>
      <c r="CG9" s="8096"/>
      <c r="CH9" s="8076"/>
      <c r="CI9" s="8121"/>
      <c r="CJ9" s="8123"/>
      <c r="CK9" s="8144"/>
      <c r="CL9" s="8146"/>
      <c r="CM9" s="8150"/>
      <c r="CN9" s="8152"/>
      <c r="CO9" s="4247"/>
      <c r="CP9" s="8148"/>
      <c r="CQ9" s="8096"/>
      <c r="CR9" s="8076"/>
      <c r="CS9" s="8121"/>
      <c r="CT9" s="8123"/>
      <c r="CU9" s="8144"/>
      <c r="CV9" s="8146"/>
      <c r="CW9" s="8150"/>
      <c r="CX9" s="8152"/>
      <c r="CY9" s="4186"/>
      <c r="CZ9" s="8126"/>
      <c r="DA9" s="8142"/>
      <c r="DB9" s="8096"/>
      <c r="DC9" s="8076"/>
      <c r="DD9" s="8121"/>
      <c r="DE9" s="8123"/>
      <c r="DF9" s="8144"/>
      <c r="DG9" s="8146"/>
      <c r="DH9" s="8150"/>
      <c r="DI9" s="8152"/>
      <c r="DJ9" s="4136"/>
      <c r="DK9" s="4248"/>
      <c r="DL9" s="8148"/>
      <c r="DM9" s="8096"/>
      <c r="DN9" s="8076"/>
      <c r="DO9" s="8121"/>
      <c r="DP9" s="8123"/>
      <c r="DQ9" s="8144"/>
      <c r="DR9" s="8146"/>
      <c r="DS9" s="8150"/>
      <c r="DT9" s="8152"/>
      <c r="DU9" s="4122"/>
      <c r="DV9" s="8096"/>
      <c r="DW9" s="8076"/>
      <c r="DX9" s="8121"/>
      <c r="DY9" s="8123"/>
      <c r="DZ9" s="8144"/>
      <c r="EA9" s="8146"/>
      <c r="EB9" s="8150"/>
      <c r="EC9" s="8152"/>
      <c r="ED9" s="4215"/>
      <c r="EE9" s="8096"/>
      <c r="EF9" s="8076"/>
      <c r="EG9" s="8121"/>
      <c r="EH9" s="8123"/>
      <c r="EI9" s="8144"/>
      <c r="EJ9" s="8146"/>
      <c r="EK9" s="8150"/>
      <c r="EL9" s="8152"/>
      <c r="EM9" s="4186"/>
      <c r="EN9" s="8126"/>
      <c r="EO9" s="8129"/>
      <c r="EP9" s="8096"/>
      <c r="EQ9" s="8076"/>
      <c r="ER9" s="8121"/>
      <c r="ES9" s="8123"/>
      <c r="ET9" s="8144"/>
      <c r="EU9" s="8146"/>
      <c r="EV9" s="8150"/>
      <c r="EW9" s="8152"/>
      <c r="EX9" s="4247"/>
      <c r="EY9" s="8148"/>
      <c r="EZ9" s="8096"/>
      <c r="FA9" s="8076"/>
      <c r="FB9" s="8121"/>
      <c r="FC9" s="8123"/>
      <c r="FD9" s="8144"/>
      <c r="FE9" s="8146"/>
      <c r="FF9" s="8150"/>
      <c r="FG9" s="8152"/>
      <c r="FH9" s="4186"/>
      <c r="FI9" s="8126"/>
      <c r="FJ9" s="8142"/>
      <c r="FK9" s="8096"/>
      <c r="FL9" s="8076"/>
      <c r="FM9" s="8121"/>
      <c r="FN9" s="8123"/>
      <c r="FO9" s="8144"/>
      <c r="FP9" s="8146"/>
      <c r="FQ9" s="8150"/>
      <c r="FR9" s="8152"/>
      <c r="FS9" s="4249"/>
      <c r="FT9" s="8148"/>
      <c r="FU9" s="8096"/>
      <c r="FV9" s="8076"/>
      <c r="FW9" s="8121"/>
      <c r="FX9" s="8123"/>
      <c r="FY9" s="8144"/>
      <c r="FZ9" s="8146"/>
      <c r="GA9" s="8150"/>
      <c r="GB9" s="8152"/>
      <c r="GC9" s="4122" t="s">
        <v>53</v>
      </c>
    </row>
    <row r="10" spans="1:185" s="1629" customFormat="1" ht="45" customHeight="1">
      <c r="A10" s="4016">
        <f>ROW()</f>
        <v>10</v>
      </c>
      <c r="B10" s="4250" t="str">
        <f>IF(C10="I","",IF(ISBLANK(D10),"",IF(ISTEXT(D10),LARGE(B9:B9,1)+1,0)))</f>
        <v/>
      </c>
      <c r="C10" s="4251" t="s">
        <v>6094</v>
      </c>
      <c r="D10" s="4251"/>
      <c r="E10" s="4252"/>
      <c r="F10" s="4253"/>
      <c r="G10" s="4254"/>
      <c r="H10" s="4255"/>
      <c r="I10" s="4254"/>
      <c r="J10" s="4255"/>
      <c r="K10" s="4256">
        <f t="shared" ref="K10:K15" si="15">COUNTA(G10,I10)</f>
        <v>0</v>
      </c>
      <c r="L10" s="4119"/>
      <c r="M10" s="4257">
        <f t="shared" ref="M10:N73" si="16">G10</f>
        <v>0</v>
      </c>
      <c r="N10" s="4258">
        <f t="shared" si="16"/>
        <v>0</v>
      </c>
      <c r="O10" s="4259"/>
      <c r="P10" s="4259"/>
      <c r="Q10" s="4259"/>
      <c r="R10" s="4259"/>
      <c r="S10" s="4259"/>
      <c r="T10" s="4259"/>
      <c r="U10" s="4260"/>
      <c r="V10" s="4259"/>
      <c r="W10" s="4119"/>
      <c r="X10" s="4257">
        <f t="shared" ref="X10:Y73" si="17">I10</f>
        <v>0</v>
      </c>
      <c r="Y10" s="4258">
        <f t="shared" si="17"/>
        <v>0</v>
      </c>
      <c r="Z10" s="4260"/>
      <c r="AA10" s="4260"/>
      <c r="AB10" s="4260"/>
      <c r="AC10" s="4260"/>
      <c r="AD10" s="4260"/>
      <c r="AE10" s="4260"/>
      <c r="AF10" s="4260"/>
      <c r="AG10" s="4260"/>
      <c r="AH10" s="4119"/>
      <c r="AI10" s="4122"/>
      <c r="AJ10" s="4261">
        <f t="shared" ref="AJ10:AJ73" si="18">BD10</f>
        <v>0</v>
      </c>
      <c r="AK10" s="4262">
        <f t="shared" ref="AK10:AK73" si="19">IF(BD10=0,0,RANK(BD10,BD10:BK10))</f>
        <v>0</v>
      </c>
      <c r="AL10" s="4261">
        <f t="shared" ref="AL10:AL73" si="20">BE10</f>
        <v>0</v>
      </c>
      <c r="AM10" s="4262">
        <f t="shared" ref="AM10:AM73" si="21">IF(BE10=0,0,RANK(BE10,BD10:BK10))</f>
        <v>0</v>
      </c>
      <c r="AN10" s="4261">
        <f t="shared" ref="AN10:AN73" si="22">BF10</f>
        <v>0</v>
      </c>
      <c r="AO10" s="4262">
        <f t="shared" ref="AO10:AO73" si="23">IF(BF10=0,0,RANK(BF10,BD10:BK10))</f>
        <v>0</v>
      </c>
      <c r="AP10" s="4261">
        <f t="shared" ref="AP10:AP73" si="24">BG10</f>
        <v>0</v>
      </c>
      <c r="AQ10" s="4262">
        <f t="shared" ref="AQ10:AQ73" si="25">IF(BG10=0,0,RANK(BG10,BD10:BK10))</f>
        <v>0</v>
      </c>
      <c r="AR10" s="4261">
        <f t="shared" ref="AR10:AR73" si="26">BH10</f>
        <v>0</v>
      </c>
      <c r="AS10" s="4262">
        <f t="shared" ref="AS10:AS73" si="27">IF(BH10=0,0,RANK(BH10,BD10:BK10))</f>
        <v>0</v>
      </c>
      <c r="AT10" s="4261">
        <f t="shared" ref="AT10:AT73" si="28">BI10</f>
        <v>0</v>
      </c>
      <c r="AU10" s="4262">
        <f t="shared" ref="AU10:AU73" si="29">IF(BI10=0,0,RANK(BI10,BD10:BK10))</f>
        <v>0</v>
      </c>
      <c r="AV10" s="4261">
        <f t="shared" ref="AV10:AV73" si="30">BJ10</f>
        <v>0</v>
      </c>
      <c r="AW10" s="4262">
        <f t="shared" ref="AW10:AW73" si="31">IF(BJ10=0,0,RANK(BJ10,BD10:BK10))</f>
        <v>0</v>
      </c>
      <c r="AX10" s="4261">
        <f t="shared" ref="AX10:AX73" si="32">BK10</f>
        <v>0</v>
      </c>
      <c r="AY10" s="4262">
        <f t="shared" ref="AY10:AY73" si="33">IF(BK10=0,0,RANK(BK10,BD10:BK10))</f>
        <v>0</v>
      </c>
      <c r="AZ10" s="4263"/>
      <c r="BA10" s="4264">
        <f>BA9</f>
        <v>20</v>
      </c>
      <c r="BB10" s="4264">
        <f t="shared" ref="BB10:BB73" si="34">K10</f>
        <v>0</v>
      </c>
      <c r="BC10" s="4264" t="str">
        <f t="shared" ref="BC10:BC73" si="35">IF(BB10=0,"",BA10/BB10)</f>
        <v/>
      </c>
      <c r="BD10" s="4265">
        <f t="shared" ref="BD10:BK41" si="36">SUM(BV10,EE10)</f>
        <v>0</v>
      </c>
      <c r="BE10" s="4265">
        <f t="shared" si="36"/>
        <v>0</v>
      </c>
      <c r="BF10" s="4265">
        <f t="shared" si="36"/>
        <v>0</v>
      </c>
      <c r="BG10" s="4265">
        <f t="shared" si="36"/>
        <v>0</v>
      </c>
      <c r="BH10" s="4265">
        <f t="shared" si="36"/>
        <v>0</v>
      </c>
      <c r="BI10" s="4265">
        <f t="shared" si="36"/>
        <v>0</v>
      </c>
      <c r="BJ10" s="4265">
        <f t="shared" si="36"/>
        <v>0</v>
      </c>
      <c r="BK10" s="4265">
        <f t="shared" si="36"/>
        <v>0</v>
      </c>
      <c r="BL10" s="4122"/>
      <c r="BM10" s="4266">
        <f t="shared" ref="BM10:BM73" si="37">IF(BV10=0,0,RANK(BV10,BV10:CC10))</f>
        <v>0</v>
      </c>
      <c r="BN10" s="4267">
        <f t="shared" ref="BN10:BN73" si="38">IF(BW10=0,0,RANK(BW10,BV10:CC10))</f>
        <v>0</v>
      </c>
      <c r="BO10" s="4267">
        <f t="shared" ref="BO10:BO73" si="39">IF(BX10=0,0,RANK(BX10,BV10:CC10))</f>
        <v>0</v>
      </c>
      <c r="BP10" s="4267">
        <f t="shared" ref="BP10:BP73" si="40">IF(BY10=0,0,RANK(BY10,BV10:CC10))</f>
        <v>0</v>
      </c>
      <c r="BQ10" s="4267">
        <f t="shared" ref="BQ10:BQ73" si="41">IF(BZ10=0,0,RANK(BZ10,BV10:CC10))</f>
        <v>0</v>
      </c>
      <c r="BR10" s="4267">
        <f t="shared" ref="BR10:BR73" si="42">IF(CA10=0,0,RANK(CA10,BV10:CC10))</f>
        <v>0</v>
      </c>
      <c r="BS10" s="4267">
        <f t="shared" ref="BS10:BS73" si="43">IF(CB10=0,0,RANK(CB10,BV10:CC10))</f>
        <v>0</v>
      </c>
      <c r="BT10" s="4267">
        <f t="shared" ref="BT10:BT73" si="44">IF(CC10=0,0,RANK(CC10,BV10:CC10))</f>
        <v>0</v>
      </c>
      <c r="BU10" s="4202"/>
      <c r="BV10" s="4268">
        <f t="shared" ref="BV10:CC41" si="45">SUM(CG10,DB10)</f>
        <v>0</v>
      </c>
      <c r="BW10" s="4269">
        <f t="shared" si="45"/>
        <v>0</v>
      </c>
      <c r="BX10" s="4269">
        <f t="shared" si="45"/>
        <v>0</v>
      </c>
      <c r="BY10" s="4269">
        <f t="shared" si="45"/>
        <v>0</v>
      </c>
      <c r="BZ10" s="4269">
        <f t="shared" si="45"/>
        <v>0</v>
      </c>
      <c r="CA10" s="4269">
        <f t="shared" si="45"/>
        <v>0</v>
      </c>
      <c r="CB10" s="4269">
        <f t="shared" si="45"/>
        <v>0</v>
      </c>
      <c r="CC10" s="4270">
        <f t="shared" si="45"/>
        <v>0</v>
      </c>
      <c r="CD10" s="4114"/>
      <c r="CE10" s="4264" t="str">
        <f t="shared" ref="CE10:CE73" si="46">BC10</f>
        <v/>
      </c>
      <c r="CF10" s="4271">
        <f t="shared" ref="CF10:CF73" si="47">MAX(CQ10:CX10)</f>
        <v>0</v>
      </c>
      <c r="CG10" s="4272">
        <f t="shared" ref="CG10:CG73" si="48">IF(CF10=0,0,IF(CQ10="",0,(CQ10/CF10)*CE10))</f>
        <v>0</v>
      </c>
      <c r="CH10" s="4272">
        <f t="shared" ref="CH10:CH73" si="49">IF(CF10=0,0,IF(CR10="",0,(CR10/CF10)*CE10))</f>
        <v>0</v>
      </c>
      <c r="CI10" s="4272">
        <f t="shared" ref="CI10:CI73" si="50">IF(CF10=0,0,IF(CS10="",0,(CS10/CF10)*CE10))</f>
        <v>0</v>
      </c>
      <c r="CJ10" s="4272">
        <f t="shared" ref="CJ10:CJ73" si="51">IF(CF10=0,0,IF(CT10="",0,(CT10/CF10)*CE10))</f>
        <v>0</v>
      </c>
      <c r="CK10" s="4272">
        <f t="shared" ref="CK10:CK73" si="52">IF(CF10=0,0,IF(CU10="",0,(CU10/CF10)*CE10))</f>
        <v>0</v>
      </c>
      <c r="CL10" s="4272">
        <f t="shared" ref="CL10:CL73" si="53">IF(CF10=0,0,IF(CV10="",0,(CV10/CF10)*CE10))</f>
        <v>0</v>
      </c>
      <c r="CM10" s="4272">
        <f t="shared" ref="CM10:CM73" si="54">IF(CF10=0,0,IF(CW10="",0,(CW10/CF10)*CE10))</f>
        <v>0</v>
      </c>
      <c r="CN10" s="4272">
        <f t="shared" ref="CN10:CN73" si="55">IF(CF10=0,0,IF(CX10="",0,(CX10/CF10)*CE10))</f>
        <v>0</v>
      </c>
      <c r="CO10" s="4273">
        <f>IF(M10=CO8,M10,0)</f>
        <v>0</v>
      </c>
      <c r="CP10" s="4274" t="str">
        <f t="shared" ref="CP10:CP73" si="56">IF(ISTEXT(CO10),N10,"")</f>
        <v/>
      </c>
      <c r="CQ10" s="4261" t="str">
        <f t="shared" ref="CQ10:CQ73" si="57">IF(ISBLANK(O10),"",IF(ISTEXT(CO10),O10,""))</f>
        <v/>
      </c>
      <c r="CR10" s="4275" t="str">
        <f t="shared" ref="CR10:CR73" si="58">IF(ISBLANK(P10),"",IF(ISTEXT(CO10),P10,""))</f>
        <v/>
      </c>
      <c r="CS10" s="4275" t="str">
        <f t="shared" ref="CS10:CS73" si="59">IF(ISBLANK(Q10),"",IF(ISTEXT(CO10),Q10,""))</f>
        <v/>
      </c>
      <c r="CT10" s="4275" t="str">
        <f t="shared" ref="CT10:CT73" si="60">IF(ISBLANK(R10),"",IF(ISTEXT(CO10),R10,""))</f>
        <v/>
      </c>
      <c r="CU10" s="4275" t="str">
        <f t="shared" ref="CU10:CU73" si="61">IF(ISBLANK(S10),"",IF(ISTEXT(CO10),S10,""))</f>
        <v/>
      </c>
      <c r="CV10" s="4275" t="str">
        <f t="shared" ref="CV10:CV73" si="62">IF(ISBLANK(T10),"",IF(ISTEXT(CO10),T10,""))</f>
        <v/>
      </c>
      <c r="CW10" s="4275" t="str">
        <f t="shared" ref="CW10:CW73" si="63">IF(ISBLANK(U10),"",IF(ISTEXT(CO10),U10,""))</f>
        <v/>
      </c>
      <c r="CX10" s="4276" t="str">
        <f t="shared" ref="CX10:CX73" si="64">IF(ISBLANK(V10),"",IF(ISTEXT(CO10),V10,""))</f>
        <v/>
      </c>
      <c r="CY10" s="4186"/>
      <c r="CZ10" s="4264" t="str">
        <f t="shared" ref="CZ10:CZ73" si="65">BC10</f>
        <v/>
      </c>
      <c r="DA10" s="4277">
        <f t="shared" ref="DA10:DA73" si="66">MIN(DM10:DT10)</f>
        <v>0</v>
      </c>
      <c r="DB10" s="4115" t="str">
        <f t="shared" ref="DB10:DB73" si="67">IF(DM10="","",IF(DM10=0,"",(DA10/DM10)*CZ10))</f>
        <v/>
      </c>
      <c r="DC10" s="4115" t="str">
        <f t="shared" ref="DC10:DC73" si="68">IF(DN10="","",IF(DN10=0,"",(DA10/DN10)*CZ10))</f>
        <v/>
      </c>
      <c r="DD10" s="4115" t="str">
        <f t="shared" ref="DD10:DD73" si="69">IF(DO10="","",IF(DO10=0,"",(DA10/DO10)*CZ10))</f>
        <v/>
      </c>
      <c r="DE10" s="4115" t="str">
        <f t="shared" ref="DE10:DE73" si="70">IF(DP10="","",IF(DP10=0,"",(DA10/DP10)*CZ10))</f>
        <v/>
      </c>
      <c r="DF10" s="4115" t="str">
        <f t="shared" ref="DF10:DF73" si="71">IF(DQ10="","",IF(DQ10=0,"",(DA10/DQ10)*CZ10))</f>
        <v/>
      </c>
      <c r="DG10" s="4115" t="str">
        <f t="shared" ref="DG10:DG73" si="72">IF(DR10="","",IF(DR10=0,"",(DA10/DR10)*CZ10))</f>
        <v/>
      </c>
      <c r="DH10" s="4115" t="str">
        <f t="shared" ref="DH10:DH73" si="73">IF(DS10="","",IF(DS10=0,"",(DA10/DS10)*CZ10))</f>
        <v/>
      </c>
      <c r="DI10" s="4115" t="str">
        <f t="shared" ref="DI10:DI73" si="74">IF(DT10="","",IF(DT10=0,"",(DA10/DT10)*CZ10))</f>
        <v/>
      </c>
      <c r="DJ10" s="4136"/>
      <c r="DK10" s="4278">
        <f>IF(M10=DK8,M10,0)</f>
        <v>0</v>
      </c>
      <c r="DL10" s="4274" t="str">
        <f t="shared" ref="DL10:DL73" si="75">IF(ISTEXT(DK10),N10,"")</f>
        <v/>
      </c>
      <c r="DM10" s="4275" t="str">
        <f t="shared" ref="DM10:DM73" si="76">IF(ISBLANK(O10),"",IF(ISTEXT(DK10),O10,""))</f>
        <v/>
      </c>
      <c r="DN10" s="4275" t="str">
        <f t="shared" ref="DN10:DN73" si="77">IF(ISBLANK(P10),"",IF(ISTEXT(DK10),P10,""))</f>
        <v/>
      </c>
      <c r="DO10" s="4275" t="str">
        <f t="shared" ref="DO10:DO73" si="78">IF(ISBLANK(Q10),"",IF(ISTEXT(DK10),Q10,""))</f>
        <v/>
      </c>
      <c r="DP10" s="4275" t="str">
        <f t="shared" ref="DP10:DP73" si="79">IF(ISBLANK(R10),"",IF(ISTEXT(DK10),R10,""))</f>
        <v/>
      </c>
      <c r="DQ10" s="4275" t="str">
        <f t="shared" ref="DQ10:DQ73" si="80">IF(ISBLANK(S10),"",IF(ISTEXT(DK10),S10,""))</f>
        <v/>
      </c>
      <c r="DR10" s="4275" t="str">
        <f t="shared" ref="DR10:DR73" si="81">IF(ISBLANK(T10),"",IF(ISTEXT(DK10),T10,""))</f>
        <v/>
      </c>
      <c r="DS10" s="4275" t="str">
        <f t="shared" ref="DS10:DS73" si="82">IF(ISBLANK(U10),"",IF(ISTEXT(DK10),U10,""))</f>
        <v/>
      </c>
      <c r="DT10" s="4279" t="str">
        <f t="shared" ref="DT10:DT73" si="83">IF(ISBLANK(V10),"",IF(ISTEXT(DK10),V10,""))</f>
        <v/>
      </c>
      <c r="DU10" s="4122"/>
      <c r="DV10" s="4266">
        <f t="shared" ref="DV10:DV73" si="84">IF(EE10=0,0,RANK(EE10,EE10:EL10))</f>
        <v>0</v>
      </c>
      <c r="DW10" s="4267">
        <f t="shared" ref="DW10:DW73" si="85">IF(EF10=0,0,RANK(EF10,EE10:EL10))</f>
        <v>0</v>
      </c>
      <c r="DX10" s="4267">
        <f t="shared" ref="DX10:DX73" si="86">IF(EG10=0,0,RANK(EG10,EE10:EL10))</f>
        <v>0</v>
      </c>
      <c r="DY10" s="4267">
        <f t="shared" ref="DY10:DY73" si="87">IF(EH10=0,0,RANK(EH10,EE10:EL10))</f>
        <v>0</v>
      </c>
      <c r="DZ10" s="4267">
        <f t="shared" ref="DZ10:DZ73" si="88">IF(EI10=0,0,RANK(EI10,EE10:EL10))</f>
        <v>0</v>
      </c>
      <c r="EA10" s="4267">
        <f t="shared" ref="EA10:EA73" si="89">IF(EJ10=0,0,RANK(EJ10,EE10:EL10))</f>
        <v>0</v>
      </c>
      <c r="EB10" s="4267">
        <f t="shared" ref="EB10:EB73" si="90">IF(EK10=0,0,RANK(EK10,EE10:EL10))</f>
        <v>0</v>
      </c>
      <c r="EC10" s="4267">
        <f t="shared" ref="EC10:EC73" si="91">IF(EL10=0,0,RANK(EL10,EE10:EL10))</f>
        <v>0</v>
      </c>
      <c r="ED10" s="4215"/>
      <c r="EE10" s="4268">
        <f t="shared" ref="EE10:EL41" si="92">SUM(EP10,FK10)</f>
        <v>0</v>
      </c>
      <c r="EF10" s="4269">
        <f t="shared" si="92"/>
        <v>0</v>
      </c>
      <c r="EG10" s="4269">
        <f t="shared" si="92"/>
        <v>0</v>
      </c>
      <c r="EH10" s="4269">
        <f t="shared" si="92"/>
        <v>0</v>
      </c>
      <c r="EI10" s="4269">
        <f t="shared" si="92"/>
        <v>0</v>
      </c>
      <c r="EJ10" s="4269">
        <f t="shared" si="92"/>
        <v>0</v>
      </c>
      <c r="EK10" s="4269">
        <f t="shared" si="92"/>
        <v>0</v>
      </c>
      <c r="EL10" s="4270">
        <f t="shared" si="92"/>
        <v>0</v>
      </c>
      <c r="EM10" s="4186"/>
      <c r="EN10" s="4264" t="str">
        <f t="shared" ref="EN10:EN73" si="93">BC10</f>
        <v/>
      </c>
      <c r="EO10" s="4271">
        <f t="shared" ref="EO10:EO73" si="94">MAX(EZ10:FG10)</f>
        <v>0</v>
      </c>
      <c r="EP10" s="4272">
        <f t="shared" ref="EP10:EP73" si="95">IF(EO10=0,0,IF(EZ10="",0,(EZ10/EO10)*EN10))</f>
        <v>0</v>
      </c>
      <c r="EQ10" s="4272">
        <f t="shared" ref="EQ10:EQ73" si="96">IF(EO10=0,0,IF(FA10="",0,(FA10/EO10)*EN10))</f>
        <v>0</v>
      </c>
      <c r="ER10" s="4272">
        <f t="shared" ref="ER10:ER73" si="97">IF(EO10=0,0,IF(FB10="",0,(FB10/EO10)*EN10))</f>
        <v>0</v>
      </c>
      <c r="ES10" s="4272">
        <f t="shared" ref="ES10:ES73" si="98">IF(EO10=0,0,IF(FC10="",0,(FC10/EO10)*EN10))</f>
        <v>0</v>
      </c>
      <c r="ET10" s="4272">
        <f t="shared" ref="ET10:ET73" si="99">IF(EO10=0,0,IF(FD10="",0,(FD10/EO10)*EN10))</f>
        <v>0</v>
      </c>
      <c r="EU10" s="4272">
        <f t="shared" ref="EU10:EU73" si="100">IF(EO10=0,0,IF(FE10="",0,(FE10/EO10)*EN10))</f>
        <v>0</v>
      </c>
      <c r="EV10" s="4272">
        <f t="shared" ref="EV10:EV73" si="101">IF(EO10=0,0,IF(FF10="",0,(FF10/EO10)*EN10))</f>
        <v>0</v>
      </c>
      <c r="EW10" s="4272">
        <f t="shared" ref="EW10:EW73" si="102">IF(EO10=0,0,IF(FG10="",0,(FG10/EO10)*EN10))</f>
        <v>0</v>
      </c>
      <c r="EX10" s="4280">
        <f>IF(X10=EX8,X10,0)</f>
        <v>0</v>
      </c>
      <c r="EY10" s="4274" t="str">
        <f t="shared" ref="EY10:EY73" si="103">IF(ISTEXT(EX10),Y10,"")</f>
        <v/>
      </c>
      <c r="EZ10" s="4261" t="str">
        <f t="shared" ref="EZ10:EZ73" si="104">IF(ISBLANK(Z10),"",IF(ISTEXT(EX10),Z10,""))</f>
        <v/>
      </c>
      <c r="FA10" s="4275" t="str">
        <f t="shared" ref="FA10:FA73" si="105">IF(ISBLANK(AA10),"",IF(ISTEXT(EX10),AA10,""))</f>
        <v/>
      </c>
      <c r="FB10" s="4275" t="str">
        <f t="shared" ref="FB10:FB73" si="106">IF(ISBLANK(AB10),"",IF(ISTEXT(EX10),AB10,""))</f>
        <v/>
      </c>
      <c r="FC10" s="4275" t="str">
        <f t="shared" ref="FC10:FC73" si="107">IF(ISBLANK(AC10),"",IF(ISTEXT(EX10),AC10,""))</f>
        <v/>
      </c>
      <c r="FD10" s="4275" t="str">
        <f t="shared" ref="FD10:FD73" si="108">IF(ISBLANK(AD10),"",IF(ISTEXT(EX10),AD10,""))</f>
        <v/>
      </c>
      <c r="FE10" s="4275" t="str">
        <f t="shared" ref="FE10:FE73" si="109">IF(ISBLANK(AE10),"",IF(ISTEXT(EX10),AE10,""))</f>
        <v/>
      </c>
      <c r="FF10" s="4275" t="str">
        <f t="shared" ref="FF10:FF73" si="110">IF(ISBLANK(AF10),"",IF(ISTEXT(EX10),AF10,""))</f>
        <v/>
      </c>
      <c r="FG10" s="4275" t="str">
        <f t="shared" ref="FG10:FG73" si="111">IF(ISBLANK(AG10),"",IF(ISTEXT(EX10),AG10,""))</f>
        <v/>
      </c>
      <c r="FH10" s="4186"/>
      <c r="FI10" s="4264" t="str">
        <f t="shared" ref="FI10:FI73" si="112">BC10</f>
        <v/>
      </c>
      <c r="FJ10" s="4277">
        <f t="shared" ref="FJ10:FJ73" si="113">MIN(FU10:GB10)</f>
        <v>0</v>
      </c>
      <c r="FK10" s="4115" t="str">
        <f t="shared" ref="FK10:FK73" si="114">IF(FU10="","",IF(FU10=0,"",(FJ10/FU10)*FI10))</f>
        <v/>
      </c>
      <c r="FL10" s="4115" t="str">
        <f t="shared" ref="FL10:FL73" si="115">IF(FV10="","",IF(FV10=0,"",(FJ10/FV10)*FI10))</f>
        <v/>
      </c>
      <c r="FM10" s="4115" t="str">
        <f t="shared" ref="FM10:FM73" si="116">IF(FW10="","",IF(FW10=0,"",(FJ10/FW10)*FI10))</f>
        <v/>
      </c>
      <c r="FN10" s="4115" t="str">
        <f t="shared" ref="FN10:FN73" si="117">IF(FX10="","",IF(FX10=0,"",(FJ10/FX10)*FI10))</f>
        <v/>
      </c>
      <c r="FO10" s="4115" t="str">
        <f t="shared" ref="FO10:FO73" si="118">IF(FY10="","",IF(FY10=0,"",(FJ10/FY10)*FI10))</f>
        <v/>
      </c>
      <c r="FP10" s="4115" t="str">
        <f t="shared" ref="FP10:FP73" si="119">IF(FZ10="","",IF(FZ10=0,"",(FJ10/FZ10)*FI10))</f>
        <v/>
      </c>
      <c r="FQ10" s="4115" t="str">
        <f t="shared" ref="FQ10:FQ73" si="120">IF(GA10="","",IF(GA10=0,"",(FJ10/GA10)*FI10))</f>
        <v/>
      </c>
      <c r="FR10" s="4115" t="str">
        <f t="shared" ref="FR10:FR73" si="121">IF(GB10="","",IF(GB10=0,"",(FJ10/GB10)*FI10))</f>
        <v/>
      </c>
      <c r="FS10" s="4278">
        <f>IF(X10=FS8,X10,0)</f>
        <v>0</v>
      </c>
      <c r="FT10" s="4274" t="str">
        <f t="shared" ref="FT10:FT73" si="122">IF(ISTEXT(FS10),Y10,"")</f>
        <v/>
      </c>
      <c r="FU10" s="4275" t="str">
        <f t="shared" ref="FU10:FU73" si="123">IF(ISBLANK(Z10),"",IF(ISTEXT(FS10),Z10,""))</f>
        <v/>
      </c>
      <c r="FV10" s="4275" t="str">
        <f t="shared" ref="FV10:FV73" si="124">IF(ISBLANK(AA10),"",IF(ISTEXT(FS10),AA10,""))</f>
        <v/>
      </c>
      <c r="FW10" s="4275" t="str">
        <f t="shared" ref="FW10:FW73" si="125">IF(ISBLANK(AB10),"",IF(ISTEXT(FS10),AB10,""))</f>
        <v/>
      </c>
      <c r="FX10" s="4275" t="str">
        <f t="shared" ref="FX10:FX73" si="126">IF(ISBLANK(AC10),"",IF(ISTEXT(FS10),AC10,""))</f>
        <v/>
      </c>
      <c r="FY10" s="4275" t="str">
        <f t="shared" ref="FY10:FY73" si="127">IF(ISBLANK(AD10),"",IF(ISTEXT(FS10),AD10,""))</f>
        <v/>
      </c>
      <c r="FZ10" s="4275" t="str">
        <f t="shared" ref="FZ10:FZ73" si="128">IF(ISBLANK(AE10),"",IF(ISTEXT(FS10),AE10,""))</f>
        <v/>
      </c>
      <c r="GA10" s="4275" t="str">
        <f t="shared" ref="GA10:GA73" si="129">IF(ISBLANK(AF10),"",IF(ISTEXT(FS10),AF10,""))</f>
        <v/>
      </c>
      <c r="GB10" s="4279" t="str">
        <f t="shared" ref="GB10:GB73" si="130">IF(ISBLANK(AG10),"",IF(ISTEXT(FS10),AG10,""))</f>
        <v/>
      </c>
      <c r="GC10" s="4122"/>
    </row>
    <row r="11" spans="1:185" s="1629" customFormat="1" ht="45" customHeight="1">
      <c r="A11" s="4016">
        <f>ROW()</f>
        <v>11</v>
      </c>
      <c r="B11" s="4250">
        <f>IF(C11="I","",IF(ISBLANK(D11),"",IF(ISTEXT(D11),LARGE(B9:B10,1)+1,0)))</f>
        <v>1</v>
      </c>
      <c r="C11" s="4281"/>
      <c r="D11" s="4282" t="s">
        <v>6095</v>
      </c>
      <c r="E11" s="4252"/>
      <c r="F11" s="4253"/>
      <c r="G11" s="4283" t="s">
        <v>6075</v>
      </c>
      <c r="H11" s="4255" t="s">
        <v>6096</v>
      </c>
      <c r="I11" s="4284"/>
      <c r="J11" s="4255"/>
      <c r="K11" s="4256">
        <f t="shared" si="15"/>
        <v>1</v>
      </c>
      <c r="L11" s="4119"/>
      <c r="M11" s="4257" t="str">
        <f t="shared" si="16"/>
        <v>MOINS</v>
      </c>
      <c r="N11" s="4258" t="str">
        <f t="shared" si="16"/>
        <v xml:space="preserve">choix moins de lipides </v>
      </c>
      <c r="O11" s="4259">
        <v>1</v>
      </c>
      <c r="P11" s="4259">
        <v>2</v>
      </c>
      <c r="Q11" s="4259">
        <v>3</v>
      </c>
      <c r="R11" s="4259"/>
      <c r="S11" s="4259"/>
      <c r="T11" s="4259"/>
      <c r="U11" s="4259"/>
      <c r="V11" s="4259"/>
      <c r="W11" s="4119"/>
      <c r="X11" s="4257">
        <f t="shared" si="17"/>
        <v>0</v>
      </c>
      <c r="Y11" s="4258">
        <f t="shared" si="17"/>
        <v>0</v>
      </c>
      <c r="Z11" s="4260">
        <v>3</v>
      </c>
      <c r="AA11" s="4260">
        <v>2</v>
      </c>
      <c r="AB11" s="4260">
        <v>1</v>
      </c>
      <c r="AC11" s="4260"/>
      <c r="AD11" s="4260"/>
      <c r="AE11" s="4260"/>
      <c r="AF11" s="4260"/>
      <c r="AG11" s="4260"/>
      <c r="AH11" s="4119"/>
      <c r="AI11" s="4122"/>
      <c r="AJ11" s="4261">
        <f t="shared" si="18"/>
        <v>20</v>
      </c>
      <c r="AK11" s="4262">
        <f t="shared" si="19"/>
        <v>1</v>
      </c>
      <c r="AL11" s="4261">
        <f t="shared" si="20"/>
        <v>10</v>
      </c>
      <c r="AM11" s="4262">
        <f t="shared" si="21"/>
        <v>2</v>
      </c>
      <c r="AN11" s="4261">
        <f t="shared" si="22"/>
        <v>6.6666666666666661</v>
      </c>
      <c r="AO11" s="4262">
        <f t="shared" si="23"/>
        <v>3</v>
      </c>
      <c r="AP11" s="4261">
        <f t="shared" si="24"/>
        <v>0</v>
      </c>
      <c r="AQ11" s="4262">
        <f t="shared" si="25"/>
        <v>0</v>
      </c>
      <c r="AR11" s="4261">
        <f t="shared" si="26"/>
        <v>0</v>
      </c>
      <c r="AS11" s="4262">
        <f t="shared" si="27"/>
        <v>0</v>
      </c>
      <c r="AT11" s="4261">
        <f t="shared" si="28"/>
        <v>0</v>
      </c>
      <c r="AU11" s="4262">
        <f t="shared" si="29"/>
        <v>0</v>
      </c>
      <c r="AV11" s="4261">
        <f t="shared" si="30"/>
        <v>0</v>
      </c>
      <c r="AW11" s="4262">
        <f t="shared" si="31"/>
        <v>0</v>
      </c>
      <c r="AX11" s="4261">
        <f t="shared" si="32"/>
        <v>0</v>
      </c>
      <c r="AY11" s="4262">
        <f t="shared" si="33"/>
        <v>0</v>
      </c>
      <c r="AZ11" s="4263"/>
      <c r="BA11" s="4264">
        <f>BA9</f>
        <v>20</v>
      </c>
      <c r="BB11" s="4264">
        <f t="shared" si="34"/>
        <v>1</v>
      </c>
      <c r="BC11" s="4264">
        <f t="shared" si="35"/>
        <v>20</v>
      </c>
      <c r="BD11" s="4265">
        <f t="shared" si="36"/>
        <v>20</v>
      </c>
      <c r="BE11" s="4265">
        <f t="shared" si="36"/>
        <v>10</v>
      </c>
      <c r="BF11" s="4265">
        <f t="shared" si="36"/>
        <v>6.6666666666666661</v>
      </c>
      <c r="BG11" s="4265">
        <f t="shared" si="36"/>
        <v>0</v>
      </c>
      <c r="BH11" s="4265">
        <f t="shared" si="36"/>
        <v>0</v>
      </c>
      <c r="BI11" s="4265">
        <f t="shared" si="36"/>
        <v>0</v>
      </c>
      <c r="BJ11" s="4265">
        <f t="shared" si="36"/>
        <v>0</v>
      </c>
      <c r="BK11" s="4265">
        <f t="shared" si="36"/>
        <v>0</v>
      </c>
      <c r="BL11" s="4122"/>
      <c r="BM11" s="4266">
        <f t="shared" si="37"/>
        <v>1</v>
      </c>
      <c r="BN11" s="4267">
        <f t="shared" si="38"/>
        <v>2</v>
      </c>
      <c r="BO11" s="4267">
        <f t="shared" si="39"/>
        <v>3</v>
      </c>
      <c r="BP11" s="4267">
        <f t="shared" si="40"/>
        <v>0</v>
      </c>
      <c r="BQ11" s="4267">
        <f t="shared" si="41"/>
        <v>0</v>
      </c>
      <c r="BR11" s="4267">
        <f t="shared" si="42"/>
        <v>0</v>
      </c>
      <c r="BS11" s="4267">
        <f t="shared" si="43"/>
        <v>0</v>
      </c>
      <c r="BT11" s="4267">
        <f t="shared" si="44"/>
        <v>0</v>
      </c>
      <c r="BU11" s="4202"/>
      <c r="BV11" s="4268">
        <f t="shared" si="45"/>
        <v>20</v>
      </c>
      <c r="BW11" s="4269">
        <f t="shared" si="45"/>
        <v>10</v>
      </c>
      <c r="BX11" s="4269">
        <f t="shared" si="45"/>
        <v>6.6666666666666661</v>
      </c>
      <c r="BY11" s="4269">
        <f t="shared" si="45"/>
        <v>0</v>
      </c>
      <c r="BZ11" s="4269">
        <f t="shared" si="45"/>
        <v>0</v>
      </c>
      <c r="CA11" s="4269">
        <f t="shared" si="45"/>
        <v>0</v>
      </c>
      <c r="CB11" s="4269">
        <f t="shared" si="45"/>
        <v>0</v>
      </c>
      <c r="CC11" s="4270">
        <f t="shared" si="45"/>
        <v>0</v>
      </c>
      <c r="CD11" s="4114"/>
      <c r="CE11" s="4264">
        <f t="shared" si="46"/>
        <v>20</v>
      </c>
      <c r="CF11" s="4271">
        <f t="shared" si="47"/>
        <v>0</v>
      </c>
      <c r="CG11" s="4272">
        <f t="shared" si="48"/>
        <v>0</v>
      </c>
      <c r="CH11" s="4272">
        <f t="shared" si="49"/>
        <v>0</v>
      </c>
      <c r="CI11" s="4272">
        <f t="shared" si="50"/>
        <v>0</v>
      </c>
      <c r="CJ11" s="4272">
        <f t="shared" si="51"/>
        <v>0</v>
      </c>
      <c r="CK11" s="4272">
        <f t="shared" si="52"/>
        <v>0</v>
      </c>
      <c r="CL11" s="4272">
        <f t="shared" si="53"/>
        <v>0</v>
      </c>
      <c r="CM11" s="4272">
        <f t="shared" si="54"/>
        <v>0</v>
      </c>
      <c r="CN11" s="4272">
        <f t="shared" si="55"/>
        <v>0</v>
      </c>
      <c r="CO11" s="4285">
        <f>IF(M11=CO8,M11,0)</f>
        <v>0</v>
      </c>
      <c r="CP11" s="4286" t="str">
        <f t="shared" si="56"/>
        <v/>
      </c>
      <c r="CQ11" s="4261" t="str">
        <f t="shared" si="57"/>
        <v/>
      </c>
      <c r="CR11" s="4275" t="str">
        <f t="shared" si="58"/>
        <v/>
      </c>
      <c r="CS11" s="4275" t="str">
        <f t="shared" si="59"/>
        <v/>
      </c>
      <c r="CT11" s="4275" t="str">
        <f t="shared" si="60"/>
        <v/>
      </c>
      <c r="CU11" s="4275" t="str">
        <f t="shared" si="61"/>
        <v/>
      </c>
      <c r="CV11" s="4275" t="str">
        <f t="shared" si="62"/>
        <v/>
      </c>
      <c r="CW11" s="4275" t="str">
        <f t="shared" si="63"/>
        <v/>
      </c>
      <c r="CX11" s="4276" t="str">
        <f t="shared" si="64"/>
        <v/>
      </c>
      <c r="CY11" s="4186"/>
      <c r="CZ11" s="4264">
        <f t="shared" si="65"/>
        <v>20</v>
      </c>
      <c r="DA11" s="4277">
        <f t="shared" si="66"/>
        <v>1</v>
      </c>
      <c r="DB11" s="4115">
        <f t="shared" si="67"/>
        <v>20</v>
      </c>
      <c r="DC11" s="4115">
        <f t="shared" si="68"/>
        <v>10</v>
      </c>
      <c r="DD11" s="4115">
        <f t="shared" si="69"/>
        <v>6.6666666666666661</v>
      </c>
      <c r="DE11" s="4115" t="str">
        <f t="shared" si="70"/>
        <v/>
      </c>
      <c r="DF11" s="4115" t="str">
        <f t="shared" si="71"/>
        <v/>
      </c>
      <c r="DG11" s="4115" t="str">
        <f t="shared" si="72"/>
        <v/>
      </c>
      <c r="DH11" s="4115" t="str">
        <f t="shared" si="73"/>
        <v/>
      </c>
      <c r="DI11" s="4115" t="str">
        <f t="shared" si="74"/>
        <v/>
      </c>
      <c r="DJ11" s="4136"/>
      <c r="DK11" s="4287" t="str">
        <f>IF(M11=DK8,M11,0)</f>
        <v>MOINS</v>
      </c>
      <c r="DL11" s="4286" t="str">
        <f t="shared" si="75"/>
        <v xml:space="preserve">choix moins de lipides </v>
      </c>
      <c r="DM11" s="4275">
        <f t="shared" si="76"/>
        <v>1</v>
      </c>
      <c r="DN11" s="4275">
        <f t="shared" si="77"/>
        <v>2</v>
      </c>
      <c r="DO11" s="4275">
        <f t="shared" si="78"/>
        <v>3</v>
      </c>
      <c r="DP11" s="4275" t="str">
        <f t="shared" si="79"/>
        <v/>
      </c>
      <c r="DQ11" s="4275" t="str">
        <f t="shared" si="80"/>
        <v/>
      </c>
      <c r="DR11" s="4275" t="str">
        <f t="shared" si="81"/>
        <v/>
      </c>
      <c r="DS11" s="4275" t="str">
        <f t="shared" si="82"/>
        <v/>
      </c>
      <c r="DT11" s="4279" t="str">
        <f t="shared" si="83"/>
        <v/>
      </c>
      <c r="DU11" s="4122"/>
      <c r="DV11" s="4266">
        <f t="shared" si="84"/>
        <v>0</v>
      </c>
      <c r="DW11" s="4267">
        <f t="shared" si="85"/>
        <v>0</v>
      </c>
      <c r="DX11" s="4267">
        <f t="shared" si="86"/>
        <v>0</v>
      </c>
      <c r="DY11" s="4267">
        <f t="shared" si="87"/>
        <v>0</v>
      </c>
      <c r="DZ11" s="4267">
        <f t="shared" si="88"/>
        <v>0</v>
      </c>
      <c r="EA11" s="4267">
        <f t="shared" si="89"/>
        <v>0</v>
      </c>
      <c r="EB11" s="4267">
        <f t="shared" si="90"/>
        <v>0</v>
      </c>
      <c r="EC11" s="4267">
        <f t="shared" si="91"/>
        <v>0</v>
      </c>
      <c r="ED11" s="4215"/>
      <c r="EE11" s="4268">
        <f t="shared" si="92"/>
        <v>0</v>
      </c>
      <c r="EF11" s="4269">
        <f t="shared" si="92"/>
        <v>0</v>
      </c>
      <c r="EG11" s="4269">
        <f t="shared" si="92"/>
        <v>0</v>
      </c>
      <c r="EH11" s="4269">
        <f t="shared" si="92"/>
        <v>0</v>
      </c>
      <c r="EI11" s="4269">
        <f t="shared" si="92"/>
        <v>0</v>
      </c>
      <c r="EJ11" s="4269">
        <f t="shared" si="92"/>
        <v>0</v>
      </c>
      <c r="EK11" s="4269">
        <f t="shared" si="92"/>
        <v>0</v>
      </c>
      <c r="EL11" s="4270">
        <f t="shared" si="92"/>
        <v>0</v>
      </c>
      <c r="EM11" s="4186"/>
      <c r="EN11" s="4264">
        <f t="shared" si="93"/>
        <v>20</v>
      </c>
      <c r="EO11" s="4271">
        <f t="shared" si="94"/>
        <v>0</v>
      </c>
      <c r="EP11" s="4272">
        <f t="shared" si="95"/>
        <v>0</v>
      </c>
      <c r="EQ11" s="4272">
        <f t="shared" si="96"/>
        <v>0</v>
      </c>
      <c r="ER11" s="4272">
        <f t="shared" si="97"/>
        <v>0</v>
      </c>
      <c r="ES11" s="4272">
        <f t="shared" si="98"/>
        <v>0</v>
      </c>
      <c r="ET11" s="4272">
        <f t="shared" si="99"/>
        <v>0</v>
      </c>
      <c r="EU11" s="4272">
        <f t="shared" si="100"/>
        <v>0</v>
      </c>
      <c r="EV11" s="4272">
        <f t="shared" si="101"/>
        <v>0</v>
      </c>
      <c r="EW11" s="4272">
        <f t="shared" si="102"/>
        <v>0</v>
      </c>
      <c r="EX11" s="4288">
        <f>IF(X11=EX8,X11,0)</f>
        <v>0</v>
      </c>
      <c r="EY11" s="4286" t="str">
        <f t="shared" si="103"/>
        <v/>
      </c>
      <c r="EZ11" s="4261" t="str">
        <f t="shared" si="104"/>
        <v/>
      </c>
      <c r="FA11" s="4275" t="str">
        <f t="shared" si="105"/>
        <v/>
      </c>
      <c r="FB11" s="4275" t="str">
        <f t="shared" si="106"/>
        <v/>
      </c>
      <c r="FC11" s="4275" t="str">
        <f t="shared" si="107"/>
        <v/>
      </c>
      <c r="FD11" s="4275" t="str">
        <f t="shared" si="108"/>
        <v/>
      </c>
      <c r="FE11" s="4275" t="str">
        <f t="shared" si="109"/>
        <v/>
      </c>
      <c r="FF11" s="4275" t="str">
        <f t="shared" si="110"/>
        <v/>
      </c>
      <c r="FG11" s="4275" t="str">
        <f t="shared" si="111"/>
        <v/>
      </c>
      <c r="FH11" s="4186"/>
      <c r="FI11" s="4264">
        <f t="shared" si="112"/>
        <v>20</v>
      </c>
      <c r="FJ11" s="4277">
        <f t="shared" si="113"/>
        <v>0</v>
      </c>
      <c r="FK11" s="4115" t="str">
        <f t="shared" si="114"/>
        <v/>
      </c>
      <c r="FL11" s="4115" t="str">
        <f t="shared" si="115"/>
        <v/>
      </c>
      <c r="FM11" s="4115" t="str">
        <f t="shared" si="116"/>
        <v/>
      </c>
      <c r="FN11" s="4115" t="str">
        <f t="shared" si="117"/>
        <v/>
      </c>
      <c r="FO11" s="4115" t="str">
        <f t="shared" si="118"/>
        <v/>
      </c>
      <c r="FP11" s="4115" t="str">
        <f t="shared" si="119"/>
        <v/>
      </c>
      <c r="FQ11" s="4115" t="str">
        <f t="shared" si="120"/>
        <v/>
      </c>
      <c r="FR11" s="4115" t="str">
        <f t="shared" si="121"/>
        <v/>
      </c>
      <c r="FS11" s="4287">
        <f>IF(X11=FS8,X11,0)</f>
        <v>0</v>
      </c>
      <c r="FT11" s="4286" t="str">
        <f t="shared" si="122"/>
        <v/>
      </c>
      <c r="FU11" s="4275" t="str">
        <f t="shared" si="123"/>
        <v/>
      </c>
      <c r="FV11" s="4275" t="str">
        <f t="shared" si="124"/>
        <v/>
      </c>
      <c r="FW11" s="4275" t="str">
        <f t="shared" si="125"/>
        <v/>
      </c>
      <c r="FX11" s="4275" t="str">
        <f t="shared" si="126"/>
        <v/>
      </c>
      <c r="FY11" s="4275" t="str">
        <f t="shared" si="127"/>
        <v/>
      </c>
      <c r="FZ11" s="4275" t="str">
        <f t="shared" si="128"/>
        <v/>
      </c>
      <c r="GA11" s="4275" t="str">
        <f t="shared" si="129"/>
        <v/>
      </c>
      <c r="GB11" s="4279" t="str">
        <f t="shared" si="130"/>
        <v/>
      </c>
      <c r="GC11" s="4122"/>
    </row>
    <row r="12" spans="1:185" s="1629" customFormat="1" ht="45" customHeight="1">
      <c r="A12" s="4016">
        <f>ROW()</f>
        <v>12</v>
      </c>
      <c r="B12" s="4250">
        <f>IF(C12="I","",IF(ISBLANK(D12),"",IF(ISTEXT(D12),LARGE(B9:B11,1)+1,0)))</f>
        <v>2</v>
      </c>
      <c r="C12" s="4281"/>
      <c r="D12" s="4282" t="s">
        <v>6097</v>
      </c>
      <c r="E12" s="4252"/>
      <c r="F12" s="4253"/>
      <c r="G12" s="4284" t="s">
        <v>6074</v>
      </c>
      <c r="H12" s="4289" t="s">
        <v>6098</v>
      </c>
      <c r="I12" s="4283" t="s">
        <v>6075</v>
      </c>
      <c r="J12" s="4255" t="s">
        <v>6099</v>
      </c>
      <c r="K12" s="4256">
        <f t="shared" si="15"/>
        <v>2</v>
      </c>
      <c r="L12" s="4119"/>
      <c r="M12" s="4257" t="str">
        <f t="shared" si="16"/>
        <v>PLUS</v>
      </c>
      <c r="N12" s="4258" t="str">
        <f t="shared" si="16"/>
        <v>% Porc mis en œuvre pour 100g</v>
      </c>
      <c r="O12" s="4259">
        <v>1</v>
      </c>
      <c r="P12" s="4259">
        <v>2</v>
      </c>
      <c r="Q12" s="4259">
        <v>3</v>
      </c>
      <c r="R12" s="4259"/>
      <c r="S12" s="4259"/>
      <c r="T12" s="4259"/>
      <c r="U12" s="4259"/>
      <c r="V12" s="4259"/>
      <c r="W12" s="4119"/>
      <c r="X12" s="4257" t="str">
        <f t="shared" si="17"/>
        <v>MOINS</v>
      </c>
      <c r="Y12" s="4258" t="str">
        <f t="shared" si="17"/>
        <v>lipides</v>
      </c>
      <c r="Z12" s="4260"/>
      <c r="AA12" s="4260"/>
      <c r="AB12" s="4260"/>
      <c r="AC12" s="4260"/>
      <c r="AD12" s="4260"/>
      <c r="AE12" s="4260"/>
      <c r="AF12" s="4260"/>
      <c r="AG12" s="4260"/>
      <c r="AH12" s="4119"/>
      <c r="AI12" s="4122"/>
      <c r="AJ12" s="4261">
        <f t="shared" si="18"/>
        <v>3.333333333333333</v>
      </c>
      <c r="AK12" s="4262">
        <f t="shared" si="19"/>
        <v>3</v>
      </c>
      <c r="AL12" s="4261">
        <f t="shared" si="20"/>
        <v>6.6666666666666661</v>
      </c>
      <c r="AM12" s="4262">
        <f t="shared" si="21"/>
        <v>2</v>
      </c>
      <c r="AN12" s="4261">
        <f t="shared" si="22"/>
        <v>10</v>
      </c>
      <c r="AO12" s="4262">
        <f t="shared" si="23"/>
        <v>1</v>
      </c>
      <c r="AP12" s="4261">
        <f t="shared" si="24"/>
        <v>0</v>
      </c>
      <c r="AQ12" s="4262">
        <f t="shared" si="25"/>
        <v>0</v>
      </c>
      <c r="AR12" s="4261">
        <f t="shared" si="26"/>
        <v>0</v>
      </c>
      <c r="AS12" s="4262">
        <f t="shared" si="27"/>
        <v>0</v>
      </c>
      <c r="AT12" s="4261">
        <f t="shared" si="28"/>
        <v>0</v>
      </c>
      <c r="AU12" s="4262">
        <f t="shared" si="29"/>
        <v>0</v>
      </c>
      <c r="AV12" s="4261">
        <f t="shared" si="30"/>
        <v>0</v>
      </c>
      <c r="AW12" s="4262">
        <f t="shared" si="31"/>
        <v>0</v>
      </c>
      <c r="AX12" s="4261">
        <f t="shared" si="32"/>
        <v>0</v>
      </c>
      <c r="AY12" s="4262">
        <f t="shared" si="33"/>
        <v>0</v>
      </c>
      <c r="AZ12" s="4263"/>
      <c r="BA12" s="4264">
        <f>BA9</f>
        <v>20</v>
      </c>
      <c r="BB12" s="4264">
        <f t="shared" si="34"/>
        <v>2</v>
      </c>
      <c r="BC12" s="4264">
        <f t="shared" si="35"/>
        <v>10</v>
      </c>
      <c r="BD12" s="4265">
        <f t="shared" si="36"/>
        <v>3.333333333333333</v>
      </c>
      <c r="BE12" s="4265">
        <f t="shared" si="36"/>
        <v>6.6666666666666661</v>
      </c>
      <c r="BF12" s="4265">
        <f t="shared" si="36"/>
        <v>10</v>
      </c>
      <c r="BG12" s="4265">
        <f t="shared" si="36"/>
        <v>0</v>
      </c>
      <c r="BH12" s="4265">
        <f t="shared" si="36"/>
        <v>0</v>
      </c>
      <c r="BI12" s="4265">
        <f t="shared" si="36"/>
        <v>0</v>
      </c>
      <c r="BJ12" s="4265">
        <f t="shared" si="36"/>
        <v>0</v>
      </c>
      <c r="BK12" s="4265">
        <f t="shared" si="36"/>
        <v>0</v>
      </c>
      <c r="BL12" s="4122"/>
      <c r="BM12" s="4266">
        <f t="shared" si="37"/>
        <v>3</v>
      </c>
      <c r="BN12" s="4267">
        <f t="shared" si="38"/>
        <v>2</v>
      </c>
      <c r="BO12" s="4267">
        <f t="shared" si="39"/>
        <v>1</v>
      </c>
      <c r="BP12" s="4267">
        <f t="shared" si="40"/>
        <v>0</v>
      </c>
      <c r="BQ12" s="4267">
        <f t="shared" si="41"/>
        <v>0</v>
      </c>
      <c r="BR12" s="4267">
        <f t="shared" si="42"/>
        <v>0</v>
      </c>
      <c r="BS12" s="4267">
        <f t="shared" si="43"/>
        <v>0</v>
      </c>
      <c r="BT12" s="4267">
        <f t="shared" si="44"/>
        <v>0</v>
      </c>
      <c r="BU12" s="4202"/>
      <c r="BV12" s="4268">
        <f t="shared" si="45"/>
        <v>3.333333333333333</v>
      </c>
      <c r="BW12" s="4269">
        <f t="shared" si="45"/>
        <v>6.6666666666666661</v>
      </c>
      <c r="BX12" s="4269">
        <f t="shared" si="45"/>
        <v>10</v>
      </c>
      <c r="BY12" s="4269">
        <f t="shared" si="45"/>
        <v>0</v>
      </c>
      <c r="BZ12" s="4269">
        <f t="shared" si="45"/>
        <v>0</v>
      </c>
      <c r="CA12" s="4269">
        <f t="shared" si="45"/>
        <v>0</v>
      </c>
      <c r="CB12" s="4269">
        <f t="shared" si="45"/>
        <v>0</v>
      </c>
      <c r="CC12" s="4270">
        <f t="shared" si="45"/>
        <v>0</v>
      </c>
      <c r="CD12" s="4114"/>
      <c r="CE12" s="4264">
        <f t="shared" si="46"/>
        <v>10</v>
      </c>
      <c r="CF12" s="4271">
        <f t="shared" si="47"/>
        <v>3</v>
      </c>
      <c r="CG12" s="4272">
        <f t="shared" si="48"/>
        <v>3.333333333333333</v>
      </c>
      <c r="CH12" s="4272">
        <f t="shared" si="49"/>
        <v>6.6666666666666661</v>
      </c>
      <c r="CI12" s="4272">
        <f t="shared" si="50"/>
        <v>10</v>
      </c>
      <c r="CJ12" s="4272">
        <f t="shared" si="51"/>
        <v>0</v>
      </c>
      <c r="CK12" s="4272">
        <f t="shared" si="52"/>
        <v>0</v>
      </c>
      <c r="CL12" s="4272">
        <f t="shared" si="53"/>
        <v>0</v>
      </c>
      <c r="CM12" s="4272">
        <f t="shared" si="54"/>
        <v>0</v>
      </c>
      <c r="CN12" s="4272">
        <f t="shared" si="55"/>
        <v>0</v>
      </c>
      <c r="CO12" s="4285" t="str">
        <f>IF(M12=CO8,M12,0)</f>
        <v>PLUS</v>
      </c>
      <c r="CP12" s="4286" t="str">
        <f t="shared" si="56"/>
        <v>% Porc mis en œuvre pour 100g</v>
      </c>
      <c r="CQ12" s="4261">
        <f t="shared" si="57"/>
        <v>1</v>
      </c>
      <c r="CR12" s="4275">
        <f t="shared" si="58"/>
        <v>2</v>
      </c>
      <c r="CS12" s="4275">
        <f t="shared" si="59"/>
        <v>3</v>
      </c>
      <c r="CT12" s="4275" t="str">
        <f t="shared" si="60"/>
        <v/>
      </c>
      <c r="CU12" s="4275" t="str">
        <f t="shared" si="61"/>
        <v/>
      </c>
      <c r="CV12" s="4275" t="str">
        <f t="shared" si="62"/>
        <v/>
      </c>
      <c r="CW12" s="4275" t="str">
        <f t="shared" si="63"/>
        <v/>
      </c>
      <c r="CX12" s="4276" t="str">
        <f t="shared" si="64"/>
        <v/>
      </c>
      <c r="CY12" s="4186"/>
      <c r="CZ12" s="4264">
        <f t="shared" si="65"/>
        <v>10</v>
      </c>
      <c r="DA12" s="4277">
        <f t="shared" si="66"/>
        <v>0</v>
      </c>
      <c r="DB12" s="4115" t="str">
        <f t="shared" si="67"/>
        <v/>
      </c>
      <c r="DC12" s="4115" t="str">
        <f t="shared" si="68"/>
        <v/>
      </c>
      <c r="DD12" s="4115" t="str">
        <f t="shared" si="69"/>
        <v/>
      </c>
      <c r="DE12" s="4115" t="str">
        <f t="shared" si="70"/>
        <v/>
      </c>
      <c r="DF12" s="4115" t="str">
        <f t="shared" si="71"/>
        <v/>
      </c>
      <c r="DG12" s="4115" t="str">
        <f t="shared" si="72"/>
        <v/>
      </c>
      <c r="DH12" s="4115" t="str">
        <f t="shared" si="73"/>
        <v/>
      </c>
      <c r="DI12" s="4115" t="str">
        <f t="shared" si="74"/>
        <v/>
      </c>
      <c r="DJ12" s="4136"/>
      <c r="DK12" s="4287">
        <f>IF(M12=DK8,M12,0)</f>
        <v>0</v>
      </c>
      <c r="DL12" s="4286" t="str">
        <f t="shared" si="75"/>
        <v/>
      </c>
      <c r="DM12" s="4275" t="str">
        <f t="shared" si="76"/>
        <v/>
      </c>
      <c r="DN12" s="4275" t="str">
        <f t="shared" si="77"/>
        <v/>
      </c>
      <c r="DO12" s="4275" t="str">
        <f t="shared" si="78"/>
        <v/>
      </c>
      <c r="DP12" s="4275" t="str">
        <f t="shared" si="79"/>
        <v/>
      </c>
      <c r="DQ12" s="4275" t="str">
        <f t="shared" si="80"/>
        <v/>
      </c>
      <c r="DR12" s="4275" t="str">
        <f t="shared" si="81"/>
        <v/>
      </c>
      <c r="DS12" s="4275" t="str">
        <f t="shared" si="82"/>
        <v/>
      </c>
      <c r="DT12" s="4279" t="str">
        <f t="shared" si="83"/>
        <v/>
      </c>
      <c r="DU12" s="4122"/>
      <c r="DV12" s="4266">
        <f t="shared" si="84"/>
        <v>0</v>
      </c>
      <c r="DW12" s="4267">
        <f t="shared" si="85"/>
        <v>0</v>
      </c>
      <c r="DX12" s="4267">
        <f t="shared" si="86"/>
        <v>0</v>
      </c>
      <c r="DY12" s="4267">
        <f t="shared" si="87"/>
        <v>0</v>
      </c>
      <c r="DZ12" s="4267">
        <f t="shared" si="88"/>
        <v>0</v>
      </c>
      <c r="EA12" s="4267">
        <f t="shared" si="89"/>
        <v>0</v>
      </c>
      <c r="EB12" s="4267">
        <f t="shared" si="90"/>
        <v>0</v>
      </c>
      <c r="EC12" s="4267">
        <f t="shared" si="91"/>
        <v>0</v>
      </c>
      <c r="ED12" s="4215"/>
      <c r="EE12" s="4268">
        <f t="shared" si="92"/>
        <v>0</v>
      </c>
      <c r="EF12" s="4269">
        <f t="shared" si="92"/>
        <v>0</v>
      </c>
      <c r="EG12" s="4269">
        <f t="shared" si="92"/>
        <v>0</v>
      </c>
      <c r="EH12" s="4269">
        <f t="shared" si="92"/>
        <v>0</v>
      </c>
      <c r="EI12" s="4269">
        <f t="shared" si="92"/>
        <v>0</v>
      </c>
      <c r="EJ12" s="4269">
        <f t="shared" si="92"/>
        <v>0</v>
      </c>
      <c r="EK12" s="4269">
        <f t="shared" si="92"/>
        <v>0</v>
      </c>
      <c r="EL12" s="4270">
        <f t="shared" si="92"/>
        <v>0</v>
      </c>
      <c r="EM12" s="4186"/>
      <c r="EN12" s="4264">
        <f t="shared" si="93"/>
        <v>10</v>
      </c>
      <c r="EO12" s="4271">
        <f t="shared" si="94"/>
        <v>0</v>
      </c>
      <c r="EP12" s="4272">
        <f t="shared" si="95"/>
        <v>0</v>
      </c>
      <c r="EQ12" s="4272">
        <f t="shared" si="96"/>
        <v>0</v>
      </c>
      <c r="ER12" s="4272">
        <f t="shared" si="97"/>
        <v>0</v>
      </c>
      <c r="ES12" s="4272">
        <f t="shared" si="98"/>
        <v>0</v>
      </c>
      <c r="ET12" s="4272">
        <f t="shared" si="99"/>
        <v>0</v>
      </c>
      <c r="EU12" s="4272">
        <f t="shared" si="100"/>
        <v>0</v>
      </c>
      <c r="EV12" s="4272">
        <f t="shared" si="101"/>
        <v>0</v>
      </c>
      <c r="EW12" s="4272">
        <f t="shared" si="102"/>
        <v>0</v>
      </c>
      <c r="EX12" s="4288">
        <f>IF(X12=EX8,X12,0)</f>
        <v>0</v>
      </c>
      <c r="EY12" s="4286" t="str">
        <f t="shared" si="103"/>
        <v/>
      </c>
      <c r="EZ12" s="4261" t="str">
        <f t="shared" si="104"/>
        <v/>
      </c>
      <c r="FA12" s="4275" t="str">
        <f t="shared" si="105"/>
        <v/>
      </c>
      <c r="FB12" s="4275" t="str">
        <f t="shared" si="106"/>
        <v/>
      </c>
      <c r="FC12" s="4275" t="str">
        <f t="shared" si="107"/>
        <v/>
      </c>
      <c r="FD12" s="4275" t="str">
        <f t="shared" si="108"/>
        <v/>
      </c>
      <c r="FE12" s="4275" t="str">
        <f t="shared" si="109"/>
        <v/>
      </c>
      <c r="FF12" s="4275" t="str">
        <f t="shared" si="110"/>
        <v/>
      </c>
      <c r="FG12" s="4275" t="str">
        <f t="shared" si="111"/>
        <v/>
      </c>
      <c r="FH12" s="4186"/>
      <c r="FI12" s="4264">
        <f t="shared" si="112"/>
        <v>10</v>
      </c>
      <c r="FJ12" s="4277">
        <f t="shared" si="113"/>
        <v>0</v>
      </c>
      <c r="FK12" s="4115" t="str">
        <f t="shared" si="114"/>
        <v/>
      </c>
      <c r="FL12" s="4115" t="str">
        <f t="shared" si="115"/>
        <v/>
      </c>
      <c r="FM12" s="4115" t="str">
        <f t="shared" si="116"/>
        <v/>
      </c>
      <c r="FN12" s="4115" t="str">
        <f t="shared" si="117"/>
        <v/>
      </c>
      <c r="FO12" s="4115" t="str">
        <f t="shared" si="118"/>
        <v/>
      </c>
      <c r="FP12" s="4115" t="str">
        <f t="shared" si="119"/>
        <v/>
      </c>
      <c r="FQ12" s="4115" t="str">
        <f t="shared" si="120"/>
        <v/>
      </c>
      <c r="FR12" s="4115" t="str">
        <f t="shared" si="121"/>
        <v/>
      </c>
      <c r="FS12" s="4287" t="str">
        <f>IF(X12=FS8,X12,0)</f>
        <v>MOINS</v>
      </c>
      <c r="FT12" s="4286" t="str">
        <f t="shared" si="122"/>
        <v>lipides</v>
      </c>
      <c r="FU12" s="4275" t="str">
        <f t="shared" si="123"/>
        <v/>
      </c>
      <c r="FV12" s="4275" t="str">
        <f t="shared" si="124"/>
        <v/>
      </c>
      <c r="FW12" s="4275" t="str">
        <f t="shared" si="125"/>
        <v/>
      </c>
      <c r="FX12" s="4275" t="str">
        <f t="shared" si="126"/>
        <v/>
      </c>
      <c r="FY12" s="4275" t="str">
        <f t="shared" si="127"/>
        <v/>
      </c>
      <c r="FZ12" s="4275" t="str">
        <f t="shared" si="128"/>
        <v/>
      </c>
      <c r="GA12" s="4275" t="str">
        <f t="shared" si="129"/>
        <v/>
      </c>
      <c r="GB12" s="4279" t="str">
        <f t="shared" si="130"/>
        <v/>
      </c>
      <c r="GC12" s="4122"/>
    </row>
    <row r="13" spans="1:185" s="1629" customFormat="1" ht="45" customHeight="1">
      <c r="A13" s="4016">
        <f>ROW()</f>
        <v>13</v>
      </c>
      <c r="B13" s="4250">
        <f>IF(C13="I","",IF(ISBLANK(D13),"",IF(ISTEXT(D13),LARGE(B9:B12,1)+1,0)))</f>
        <v>3</v>
      </c>
      <c r="C13" s="4281"/>
      <c r="D13" s="4282" t="s">
        <v>6100</v>
      </c>
      <c r="E13" s="4252"/>
      <c r="F13" s="4253"/>
      <c r="G13" s="4283" t="s">
        <v>6075</v>
      </c>
      <c r="H13" s="4255" t="s">
        <v>6101</v>
      </c>
      <c r="I13" s="4284"/>
      <c r="J13" s="4255"/>
      <c r="K13" s="4256">
        <f t="shared" si="15"/>
        <v>1</v>
      </c>
      <c r="L13" s="4119"/>
      <c r="M13" s="4257" t="str">
        <f t="shared" si="16"/>
        <v>MOINS</v>
      </c>
      <c r="N13" s="4258" t="str">
        <f t="shared" si="16"/>
        <v>choix moins de lipides</v>
      </c>
      <c r="O13" s="4259"/>
      <c r="P13" s="4259"/>
      <c r="Q13" s="4259"/>
      <c r="R13" s="4259"/>
      <c r="S13" s="4259"/>
      <c r="T13" s="4259"/>
      <c r="U13" s="4259"/>
      <c r="V13" s="4259"/>
      <c r="W13" s="4119"/>
      <c r="X13" s="4257">
        <f t="shared" si="17"/>
        <v>0</v>
      </c>
      <c r="Y13" s="4258">
        <f t="shared" si="17"/>
        <v>0</v>
      </c>
      <c r="Z13" s="4260"/>
      <c r="AA13" s="4260"/>
      <c r="AB13" s="4260"/>
      <c r="AC13" s="4260"/>
      <c r="AD13" s="4260"/>
      <c r="AE13" s="4260"/>
      <c r="AF13" s="4260"/>
      <c r="AG13" s="4260"/>
      <c r="AH13" s="4119"/>
      <c r="AI13" s="4122"/>
      <c r="AJ13" s="4261">
        <f t="shared" si="18"/>
        <v>0</v>
      </c>
      <c r="AK13" s="4262">
        <f t="shared" si="19"/>
        <v>0</v>
      </c>
      <c r="AL13" s="4261">
        <f t="shared" si="20"/>
        <v>0</v>
      </c>
      <c r="AM13" s="4262">
        <f t="shared" si="21"/>
        <v>0</v>
      </c>
      <c r="AN13" s="4261">
        <f t="shared" si="22"/>
        <v>0</v>
      </c>
      <c r="AO13" s="4262">
        <f t="shared" si="23"/>
        <v>0</v>
      </c>
      <c r="AP13" s="4261">
        <f t="shared" si="24"/>
        <v>0</v>
      </c>
      <c r="AQ13" s="4262">
        <f t="shared" si="25"/>
        <v>0</v>
      </c>
      <c r="AR13" s="4261">
        <f t="shared" si="26"/>
        <v>0</v>
      </c>
      <c r="AS13" s="4262">
        <f t="shared" si="27"/>
        <v>0</v>
      </c>
      <c r="AT13" s="4261">
        <f t="shared" si="28"/>
        <v>0</v>
      </c>
      <c r="AU13" s="4262">
        <f t="shared" si="29"/>
        <v>0</v>
      </c>
      <c r="AV13" s="4261">
        <f t="shared" si="30"/>
        <v>0</v>
      </c>
      <c r="AW13" s="4262">
        <f t="shared" si="31"/>
        <v>0</v>
      </c>
      <c r="AX13" s="4261">
        <f t="shared" si="32"/>
        <v>0</v>
      </c>
      <c r="AY13" s="4262">
        <f t="shared" si="33"/>
        <v>0</v>
      </c>
      <c r="AZ13" s="4263"/>
      <c r="BA13" s="4264">
        <f>BA9</f>
        <v>20</v>
      </c>
      <c r="BB13" s="4264">
        <f t="shared" si="34"/>
        <v>1</v>
      </c>
      <c r="BC13" s="4264">
        <f t="shared" si="35"/>
        <v>20</v>
      </c>
      <c r="BD13" s="4265">
        <f t="shared" si="36"/>
        <v>0</v>
      </c>
      <c r="BE13" s="4265">
        <f t="shared" si="36"/>
        <v>0</v>
      </c>
      <c r="BF13" s="4265">
        <f t="shared" si="36"/>
        <v>0</v>
      </c>
      <c r="BG13" s="4265">
        <f t="shared" si="36"/>
        <v>0</v>
      </c>
      <c r="BH13" s="4265">
        <f t="shared" si="36"/>
        <v>0</v>
      </c>
      <c r="BI13" s="4265">
        <f t="shared" si="36"/>
        <v>0</v>
      </c>
      <c r="BJ13" s="4265">
        <f t="shared" si="36"/>
        <v>0</v>
      </c>
      <c r="BK13" s="4265">
        <f t="shared" si="36"/>
        <v>0</v>
      </c>
      <c r="BL13" s="4122"/>
      <c r="BM13" s="4266">
        <f t="shared" si="37"/>
        <v>0</v>
      </c>
      <c r="BN13" s="4267">
        <f t="shared" si="38"/>
        <v>0</v>
      </c>
      <c r="BO13" s="4267">
        <f t="shared" si="39"/>
        <v>0</v>
      </c>
      <c r="BP13" s="4267">
        <f t="shared" si="40"/>
        <v>0</v>
      </c>
      <c r="BQ13" s="4267">
        <f t="shared" si="41"/>
        <v>0</v>
      </c>
      <c r="BR13" s="4267">
        <f t="shared" si="42"/>
        <v>0</v>
      </c>
      <c r="BS13" s="4267">
        <f t="shared" si="43"/>
        <v>0</v>
      </c>
      <c r="BT13" s="4267">
        <f t="shared" si="44"/>
        <v>0</v>
      </c>
      <c r="BU13" s="4202"/>
      <c r="BV13" s="4268">
        <f t="shared" si="45"/>
        <v>0</v>
      </c>
      <c r="BW13" s="4269">
        <f t="shared" si="45"/>
        <v>0</v>
      </c>
      <c r="BX13" s="4269">
        <f t="shared" si="45"/>
        <v>0</v>
      </c>
      <c r="BY13" s="4269">
        <f t="shared" si="45"/>
        <v>0</v>
      </c>
      <c r="BZ13" s="4269">
        <f t="shared" si="45"/>
        <v>0</v>
      </c>
      <c r="CA13" s="4269">
        <f t="shared" si="45"/>
        <v>0</v>
      </c>
      <c r="CB13" s="4269">
        <f t="shared" si="45"/>
        <v>0</v>
      </c>
      <c r="CC13" s="4270">
        <f t="shared" si="45"/>
        <v>0</v>
      </c>
      <c r="CD13" s="4114"/>
      <c r="CE13" s="4264">
        <f t="shared" si="46"/>
        <v>20</v>
      </c>
      <c r="CF13" s="4271">
        <f t="shared" si="47"/>
        <v>0</v>
      </c>
      <c r="CG13" s="4272">
        <f t="shared" si="48"/>
        <v>0</v>
      </c>
      <c r="CH13" s="4272">
        <f t="shared" si="49"/>
        <v>0</v>
      </c>
      <c r="CI13" s="4272">
        <f t="shared" si="50"/>
        <v>0</v>
      </c>
      <c r="CJ13" s="4272">
        <f t="shared" si="51"/>
        <v>0</v>
      </c>
      <c r="CK13" s="4272">
        <f t="shared" si="52"/>
        <v>0</v>
      </c>
      <c r="CL13" s="4272">
        <f t="shared" si="53"/>
        <v>0</v>
      </c>
      <c r="CM13" s="4272">
        <f t="shared" si="54"/>
        <v>0</v>
      </c>
      <c r="CN13" s="4272">
        <f t="shared" si="55"/>
        <v>0</v>
      </c>
      <c r="CO13" s="4285">
        <f>IF(M13=CO8,M13,0)</f>
        <v>0</v>
      </c>
      <c r="CP13" s="4286" t="str">
        <f t="shared" si="56"/>
        <v/>
      </c>
      <c r="CQ13" s="4261" t="str">
        <f t="shared" si="57"/>
        <v/>
      </c>
      <c r="CR13" s="4275" t="str">
        <f t="shared" si="58"/>
        <v/>
      </c>
      <c r="CS13" s="4275" t="str">
        <f t="shared" si="59"/>
        <v/>
      </c>
      <c r="CT13" s="4275" t="str">
        <f t="shared" si="60"/>
        <v/>
      </c>
      <c r="CU13" s="4275" t="str">
        <f t="shared" si="61"/>
        <v/>
      </c>
      <c r="CV13" s="4275" t="str">
        <f t="shared" si="62"/>
        <v/>
      </c>
      <c r="CW13" s="4275" t="str">
        <f t="shared" si="63"/>
        <v/>
      </c>
      <c r="CX13" s="4276" t="str">
        <f t="shared" si="64"/>
        <v/>
      </c>
      <c r="CY13" s="4186"/>
      <c r="CZ13" s="4264">
        <f t="shared" si="65"/>
        <v>20</v>
      </c>
      <c r="DA13" s="4277">
        <f t="shared" si="66"/>
        <v>0</v>
      </c>
      <c r="DB13" s="4115" t="str">
        <f t="shared" si="67"/>
        <v/>
      </c>
      <c r="DC13" s="4115" t="str">
        <f t="shared" si="68"/>
        <v/>
      </c>
      <c r="DD13" s="4115" t="str">
        <f t="shared" si="69"/>
        <v/>
      </c>
      <c r="DE13" s="4115" t="str">
        <f t="shared" si="70"/>
        <v/>
      </c>
      <c r="DF13" s="4115" t="str">
        <f t="shared" si="71"/>
        <v/>
      </c>
      <c r="DG13" s="4115" t="str">
        <f t="shared" si="72"/>
        <v/>
      </c>
      <c r="DH13" s="4115" t="str">
        <f t="shared" si="73"/>
        <v/>
      </c>
      <c r="DI13" s="4115" t="str">
        <f t="shared" si="74"/>
        <v/>
      </c>
      <c r="DJ13" s="4136"/>
      <c r="DK13" s="4287" t="str">
        <f>IF(M13=DK8,M13,0)</f>
        <v>MOINS</v>
      </c>
      <c r="DL13" s="4286" t="str">
        <f t="shared" si="75"/>
        <v>choix moins de lipides</v>
      </c>
      <c r="DM13" s="4275" t="str">
        <f t="shared" si="76"/>
        <v/>
      </c>
      <c r="DN13" s="4275" t="str">
        <f t="shared" si="77"/>
        <v/>
      </c>
      <c r="DO13" s="4275" t="str">
        <f t="shared" si="78"/>
        <v/>
      </c>
      <c r="DP13" s="4275" t="str">
        <f t="shared" si="79"/>
        <v/>
      </c>
      <c r="DQ13" s="4275" t="str">
        <f t="shared" si="80"/>
        <v/>
      </c>
      <c r="DR13" s="4275" t="str">
        <f t="shared" si="81"/>
        <v/>
      </c>
      <c r="DS13" s="4275" t="str">
        <f t="shared" si="82"/>
        <v/>
      </c>
      <c r="DT13" s="4279" t="str">
        <f t="shared" si="83"/>
        <v/>
      </c>
      <c r="DU13" s="4122"/>
      <c r="DV13" s="4266">
        <f t="shared" si="84"/>
        <v>0</v>
      </c>
      <c r="DW13" s="4267">
        <f t="shared" si="85"/>
        <v>0</v>
      </c>
      <c r="DX13" s="4267">
        <f t="shared" si="86"/>
        <v>0</v>
      </c>
      <c r="DY13" s="4267">
        <f t="shared" si="87"/>
        <v>0</v>
      </c>
      <c r="DZ13" s="4267">
        <f t="shared" si="88"/>
        <v>0</v>
      </c>
      <c r="EA13" s="4267">
        <f t="shared" si="89"/>
        <v>0</v>
      </c>
      <c r="EB13" s="4267">
        <f t="shared" si="90"/>
        <v>0</v>
      </c>
      <c r="EC13" s="4267">
        <f t="shared" si="91"/>
        <v>0</v>
      </c>
      <c r="ED13" s="4215"/>
      <c r="EE13" s="4268">
        <f t="shared" si="92"/>
        <v>0</v>
      </c>
      <c r="EF13" s="4269">
        <f t="shared" si="92"/>
        <v>0</v>
      </c>
      <c r="EG13" s="4269">
        <f t="shared" si="92"/>
        <v>0</v>
      </c>
      <c r="EH13" s="4269">
        <f t="shared" si="92"/>
        <v>0</v>
      </c>
      <c r="EI13" s="4269">
        <f t="shared" si="92"/>
        <v>0</v>
      </c>
      <c r="EJ13" s="4269">
        <f t="shared" si="92"/>
        <v>0</v>
      </c>
      <c r="EK13" s="4269">
        <f t="shared" si="92"/>
        <v>0</v>
      </c>
      <c r="EL13" s="4270">
        <f t="shared" si="92"/>
        <v>0</v>
      </c>
      <c r="EM13" s="4186"/>
      <c r="EN13" s="4264">
        <f t="shared" si="93"/>
        <v>20</v>
      </c>
      <c r="EO13" s="4271">
        <f t="shared" si="94"/>
        <v>0</v>
      </c>
      <c r="EP13" s="4272">
        <f t="shared" si="95"/>
        <v>0</v>
      </c>
      <c r="EQ13" s="4272">
        <f t="shared" si="96"/>
        <v>0</v>
      </c>
      <c r="ER13" s="4272">
        <f t="shared" si="97"/>
        <v>0</v>
      </c>
      <c r="ES13" s="4272">
        <f t="shared" si="98"/>
        <v>0</v>
      </c>
      <c r="ET13" s="4272">
        <f t="shared" si="99"/>
        <v>0</v>
      </c>
      <c r="EU13" s="4272">
        <f t="shared" si="100"/>
        <v>0</v>
      </c>
      <c r="EV13" s="4272">
        <f t="shared" si="101"/>
        <v>0</v>
      </c>
      <c r="EW13" s="4272">
        <f t="shared" si="102"/>
        <v>0</v>
      </c>
      <c r="EX13" s="4288">
        <f>IF(X13=EX8,X13,0)</f>
        <v>0</v>
      </c>
      <c r="EY13" s="4286" t="str">
        <f t="shared" si="103"/>
        <v/>
      </c>
      <c r="EZ13" s="4261" t="str">
        <f t="shared" si="104"/>
        <v/>
      </c>
      <c r="FA13" s="4275" t="str">
        <f t="shared" si="105"/>
        <v/>
      </c>
      <c r="FB13" s="4275" t="str">
        <f t="shared" si="106"/>
        <v/>
      </c>
      <c r="FC13" s="4275" t="str">
        <f t="shared" si="107"/>
        <v/>
      </c>
      <c r="FD13" s="4275" t="str">
        <f t="shared" si="108"/>
        <v/>
      </c>
      <c r="FE13" s="4275" t="str">
        <f t="shared" si="109"/>
        <v/>
      </c>
      <c r="FF13" s="4275" t="str">
        <f t="shared" si="110"/>
        <v/>
      </c>
      <c r="FG13" s="4275" t="str">
        <f t="shared" si="111"/>
        <v/>
      </c>
      <c r="FH13" s="4186"/>
      <c r="FI13" s="4264">
        <f t="shared" si="112"/>
        <v>20</v>
      </c>
      <c r="FJ13" s="4277">
        <f t="shared" si="113"/>
        <v>0</v>
      </c>
      <c r="FK13" s="4115" t="str">
        <f t="shared" si="114"/>
        <v/>
      </c>
      <c r="FL13" s="4115" t="str">
        <f t="shared" si="115"/>
        <v/>
      </c>
      <c r="FM13" s="4115" t="str">
        <f t="shared" si="116"/>
        <v/>
      </c>
      <c r="FN13" s="4115" t="str">
        <f t="shared" si="117"/>
        <v/>
      </c>
      <c r="FO13" s="4115" t="str">
        <f t="shared" si="118"/>
        <v/>
      </c>
      <c r="FP13" s="4115" t="str">
        <f t="shared" si="119"/>
        <v/>
      </c>
      <c r="FQ13" s="4115" t="str">
        <f t="shared" si="120"/>
        <v/>
      </c>
      <c r="FR13" s="4115" t="str">
        <f t="shared" si="121"/>
        <v/>
      </c>
      <c r="FS13" s="4287">
        <f>IF(X13=FS8,X13,0)</f>
        <v>0</v>
      </c>
      <c r="FT13" s="4286" t="str">
        <f t="shared" si="122"/>
        <v/>
      </c>
      <c r="FU13" s="4275" t="str">
        <f t="shared" si="123"/>
        <v/>
      </c>
      <c r="FV13" s="4275" t="str">
        <f t="shared" si="124"/>
        <v/>
      </c>
      <c r="FW13" s="4275" t="str">
        <f t="shared" si="125"/>
        <v/>
      </c>
      <c r="FX13" s="4275" t="str">
        <f t="shared" si="126"/>
        <v/>
      </c>
      <c r="FY13" s="4275" t="str">
        <f t="shared" si="127"/>
        <v/>
      </c>
      <c r="FZ13" s="4275" t="str">
        <f t="shared" si="128"/>
        <v/>
      </c>
      <c r="GA13" s="4275" t="str">
        <f t="shared" si="129"/>
        <v/>
      </c>
      <c r="GB13" s="4279" t="str">
        <f t="shared" si="130"/>
        <v/>
      </c>
      <c r="GC13" s="4122"/>
    </row>
    <row r="14" spans="1:185" s="1629" customFormat="1" ht="45" customHeight="1">
      <c r="A14" s="4016">
        <f>ROW()</f>
        <v>14</v>
      </c>
      <c r="B14" s="4250">
        <f>IF(C14="I","",IF(ISBLANK(D14),"",IF(ISTEXT(D14),LARGE(B9:B13,1)+1,0)))</f>
        <v>4</v>
      </c>
      <c r="C14" s="4281"/>
      <c r="D14" s="4290" t="s">
        <v>6102</v>
      </c>
      <c r="E14" s="4252"/>
      <c r="F14" s="4253"/>
      <c r="G14" s="4283" t="s">
        <v>6075</v>
      </c>
      <c r="H14" s="4255" t="s">
        <v>6096</v>
      </c>
      <c r="I14" s="4284"/>
      <c r="J14" s="4255"/>
      <c r="K14" s="4256">
        <f t="shared" si="15"/>
        <v>1</v>
      </c>
      <c r="L14" s="4119"/>
      <c r="M14" s="4257" t="str">
        <f t="shared" si="16"/>
        <v>MOINS</v>
      </c>
      <c r="N14" s="4258" t="str">
        <f t="shared" si="16"/>
        <v xml:space="preserve">choix moins de lipides </v>
      </c>
      <c r="O14" s="4259"/>
      <c r="P14" s="4259"/>
      <c r="Q14" s="4259"/>
      <c r="R14" s="4259"/>
      <c r="S14" s="4259"/>
      <c r="T14" s="4259"/>
      <c r="U14" s="4259"/>
      <c r="V14" s="4259"/>
      <c r="W14" s="4119"/>
      <c r="X14" s="4257">
        <f t="shared" si="17"/>
        <v>0</v>
      </c>
      <c r="Y14" s="4258">
        <f t="shared" si="17"/>
        <v>0</v>
      </c>
      <c r="Z14" s="4260"/>
      <c r="AA14" s="4260"/>
      <c r="AB14" s="4260"/>
      <c r="AC14" s="4260"/>
      <c r="AD14" s="4260"/>
      <c r="AE14" s="4260"/>
      <c r="AF14" s="4260"/>
      <c r="AG14" s="4260"/>
      <c r="AH14" s="4119"/>
      <c r="AI14" s="4122"/>
      <c r="AJ14" s="4261">
        <f t="shared" si="18"/>
        <v>0</v>
      </c>
      <c r="AK14" s="4262">
        <f t="shared" si="19"/>
        <v>0</v>
      </c>
      <c r="AL14" s="4261">
        <f t="shared" si="20"/>
        <v>0</v>
      </c>
      <c r="AM14" s="4262">
        <f t="shared" si="21"/>
        <v>0</v>
      </c>
      <c r="AN14" s="4261">
        <f t="shared" si="22"/>
        <v>0</v>
      </c>
      <c r="AO14" s="4262">
        <f t="shared" si="23"/>
        <v>0</v>
      </c>
      <c r="AP14" s="4261">
        <f t="shared" si="24"/>
        <v>0</v>
      </c>
      <c r="AQ14" s="4262">
        <f t="shared" si="25"/>
        <v>0</v>
      </c>
      <c r="AR14" s="4261">
        <f t="shared" si="26"/>
        <v>0</v>
      </c>
      <c r="AS14" s="4262">
        <f t="shared" si="27"/>
        <v>0</v>
      </c>
      <c r="AT14" s="4261">
        <f t="shared" si="28"/>
        <v>0</v>
      </c>
      <c r="AU14" s="4262">
        <f t="shared" si="29"/>
        <v>0</v>
      </c>
      <c r="AV14" s="4261">
        <f t="shared" si="30"/>
        <v>0</v>
      </c>
      <c r="AW14" s="4262">
        <f t="shared" si="31"/>
        <v>0</v>
      </c>
      <c r="AX14" s="4261">
        <f t="shared" si="32"/>
        <v>0</v>
      </c>
      <c r="AY14" s="4262">
        <f t="shared" si="33"/>
        <v>0</v>
      </c>
      <c r="AZ14" s="4263"/>
      <c r="BA14" s="4264">
        <f>BA9</f>
        <v>20</v>
      </c>
      <c r="BB14" s="4264">
        <f t="shared" si="34"/>
        <v>1</v>
      </c>
      <c r="BC14" s="4264">
        <f t="shared" si="35"/>
        <v>20</v>
      </c>
      <c r="BD14" s="4265">
        <f t="shared" si="36"/>
        <v>0</v>
      </c>
      <c r="BE14" s="4265">
        <f t="shared" si="36"/>
        <v>0</v>
      </c>
      <c r="BF14" s="4265">
        <f t="shared" si="36"/>
        <v>0</v>
      </c>
      <c r="BG14" s="4265">
        <f t="shared" si="36"/>
        <v>0</v>
      </c>
      <c r="BH14" s="4265">
        <f t="shared" si="36"/>
        <v>0</v>
      </c>
      <c r="BI14" s="4265">
        <f t="shared" si="36"/>
        <v>0</v>
      </c>
      <c r="BJ14" s="4265">
        <f t="shared" si="36"/>
        <v>0</v>
      </c>
      <c r="BK14" s="4265">
        <f t="shared" si="36"/>
        <v>0</v>
      </c>
      <c r="BL14" s="4122"/>
      <c r="BM14" s="4266">
        <f t="shared" si="37"/>
        <v>0</v>
      </c>
      <c r="BN14" s="4267">
        <f t="shared" si="38"/>
        <v>0</v>
      </c>
      <c r="BO14" s="4267">
        <f t="shared" si="39"/>
        <v>0</v>
      </c>
      <c r="BP14" s="4267">
        <f t="shared" si="40"/>
        <v>0</v>
      </c>
      <c r="BQ14" s="4267">
        <f t="shared" si="41"/>
        <v>0</v>
      </c>
      <c r="BR14" s="4267">
        <f t="shared" si="42"/>
        <v>0</v>
      </c>
      <c r="BS14" s="4267">
        <f t="shared" si="43"/>
        <v>0</v>
      </c>
      <c r="BT14" s="4267">
        <f t="shared" si="44"/>
        <v>0</v>
      </c>
      <c r="BU14" s="4202"/>
      <c r="BV14" s="4268">
        <f t="shared" si="45"/>
        <v>0</v>
      </c>
      <c r="BW14" s="4269">
        <f t="shared" si="45"/>
        <v>0</v>
      </c>
      <c r="BX14" s="4269">
        <f t="shared" si="45"/>
        <v>0</v>
      </c>
      <c r="BY14" s="4269">
        <f t="shared" si="45"/>
        <v>0</v>
      </c>
      <c r="BZ14" s="4269">
        <f t="shared" si="45"/>
        <v>0</v>
      </c>
      <c r="CA14" s="4269">
        <f t="shared" si="45"/>
        <v>0</v>
      </c>
      <c r="CB14" s="4269">
        <f t="shared" si="45"/>
        <v>0</v>
      </c>
      <c r="CC14" s="4270">
        <f t="shared" si="45"/>
        <v>0</v>
      </c>
      <c r="CD14" s="4114"/>
      <c r="CE14" s="4264">
        <f t="shared" si="46"/>
        <v>20</v>
      </c>
      <c r="CF14" s="4271">
        <f t="shared" si="47"/>
        <v>0</v>
      </c>
      <c r="CG14" s="4272">
        <f t="shared" si="48"/>
        <v>0</v>
      </c>
      <c r="CH14" s="4272">
        <f t="shared" si="49"/>
        <v>0</v>
      </c>
      <c r="CI14" s="4272">
        <f t="shared" si="50"/>
        <v>0</v>
      </c>
      <c r="CJ14" s="4272">
        <f t="shared" si="51"/>
        <v>0</v>
      </c>
      <c r="CK14" s="4272">
        <f t="shared" si="52"/>
        <v>0</v>
      </c>
      <c r="CL14" s="4272">
        <f t="shared" si="53"/>
        <v>0</v>
      </c>
      <c r="CM14" s="4272">
        <f t="shared" si="54"/>
        <v>0</v>
      </c>
      <c r="CN14" s="4272">
        <f t="shared" si="55"/>
        <v>0</v>
      </c>
      <c r="CO14" s="4285">
        <f>IF(M14=CO8,M14,0)</f>
        <v>0</v>
      </c>
      <c r="CP14" s="4286" t="str">
        <f t="shared" si="56"/>
        <v/>
      </c>
      <c r="CQ14" s="4261" t="str">
        <f t="shared" si="57"/>
        <v/>
      </c>
      <c r="CR14" s="4275" t="str">
        <f t="shared" si="58"/>
        <v/>
      </c>
      <c r="CS14" s="4275" t="str">
        <f t="shared" si="59"/>
        <v/>
      </c>
      <c r="CT14" s="4275" t="str">
        <f t="shared" si="60"/>
        <v/>
      </c>
      <c r="CU14" s="4275" t="str">
        <f t="shared" si="61"/>
        <v/>
      </c>
      <c r="CV14" s="4275" t="str">
        <f t="shared" si="62"/>
        <v/>
      </c>
      <c r="CW14" s="4275" t="str">
        <f t="shared" si="63"/>
        <v/>
      </c>
      <c r="CX14" s="4276" t="str">
        <f t="shared" si="64"/>
        <v/>
      </c>
      <c r="CY14" s="4186"/>
      <c r="CZ14" s="4264">
        <f t="shared" si="65"/>
        <v>20</v>
      </c>
      <c r="DA14" s="4277">
        <f t="shared" si="66"/>
        <v>0</v>
      </c>
      <c r="DB14" s="4115" t="str">
        <f t="shared" si="67"/>
        <v/>
      </c>
      <c r="DC14" s="4115" t="str">
        <f t="shared" si="68"/>
        <v/>
      </c>
      <c r="DD14" s="4115" t="str">
        <f t="shared" si="69"/>
        <v/>
      </c>
      <c r="DE14" s="4115" t="str">
        <f t="shared" si="70"/>
        <v/>
      </c>
      <c r="DF14" s="4115" t="str">
        <f t="shared" si="71"/>
        <v/>
      </c>
      <c r="DG14" s="4115" t="str">
        <f t="shared" si="72"/>
        <v/>
      </c>
      <c r="DH14" s="4115" t="str">
        <f t="shared" si="73"/>
        <v/>
      </c>
      <c r="DI14" s="4115" t="str">
        <f t="shared" si="74"/>
        <v/>
      </c>
      <c r="DJ14" s="4136"/>
      <c r="DK14" s="4287" t="str">
        <f>IF(M14=DK8,M14,0)</f>
        <v>MOINS</v>
      </c>
      <c r="DL14" s="4286" t="str">
        <f t="shared" si="75"/>
        <v xml:space="preserve">choix moins de lipides </v>
      </c>
      <c r="DM14" s="4275" t="str">
        <f t="shared" si="76"/>
        <v/>
      </c>
      <c r="DN14" s="4275" t="str">
        <f t="shared" si="77"/>
        <v/>
      </c>
      <c r="DO14" s="4275" t="str">
        <f t="shared" si="78"/>
        <v/>
      </c>
      <c r="DP14" s="4275" t="str">
        <f t="shared" si="79"/>
        <v/>
      </c>
      <c r="DQ14" s="4275" t="str">
        <f t="shared" si="80"/>
        <v/>
      </c>
      <c r="DR14" s="4275" t="str">
        <f t="shared" si="81"/>
        <v/>
      </c>
      <c r="DS14" s="4275" t="str">
        <f t="shared" si="82"/>
        <v/>
      </c>
      <c r="DT14" s="4279" t="str">
        <f t="shared" si="83"/>
        <v/>
      </c>
      <c r="DU14" s="4122"/>
      <c r="DV14" s="4266">
        <f t="shared" si="84"/>
        <v>0</v>
      </c>
      <c r="DW14" s="4267">
        <f t="shared" si="85"/>
        <v>0</v>
      </c>
      <c r="DX14" s="4267">
        <f t="shared" si="86"/>
        <v>0</v>
      </c>
      <c r="DY14" s="4267">
        <f t="shared" si="87"/>
        <v>0</v>
      </c>
      <c r="DZ14" s="4267">
        <f t="shared" si="88"/>
        <v>0</v>
      </c>
      <c r="EA14" s="4267">
        <f t="shared" si="89"/>
        <v>0</v>
      </c>
      <c r="EB14" s="4267">
        <f t="shared" si="90"/>
        <v>0</v>
      </c>
      <c r="EC14" s="4267">
        <f t="shared" si="91"/>
        <v>0</v>
      </c>
      <c r="ED14" s="4215"/>
      <c r="EE14" s="4268">
        <f t="shared" si="92"/>
        <v>0</v>
      </c>
      <c r="EF14" s="4269">
        <f t="shared" si="92"/>
        <v>0</v>
      </c>
      <c r="EG14" s="4269">
        <f t="shared" si="92"/>
        <v>0</v>
      </c>
      <c r="EH14" s="4269">
        <f t="shared" si="92"/>
        <v>0</v>
      </c>
      <c r="EI14" s="4269">
        <f t="shared" si="92"/>
        <v>0</v>
      </c>
      <c r="EJ14" s="4269">
        <f t="shared" si="92"/>
        <v>0</v>
      </c>
      <c r="EK14" s="4269">
        <f t="shared" si="92"/>
        <v>0</v>
      </c>
      <c r="EL14" s="4270">
        <f t="shared" si="92"/>
        <v>0</v>
      </c>
      <c r="EM14" s="4186"/>
      <c r="EN14" s="4264">
        <f t="shared" si="93"/>
        <v>20</v>
      </c>
      <c r="EO14" s="4271">
        <f t="shared" si="94"/>
        <v>0</v>
      </c>
      <c r="EP14" s="4272">
        <f t="shared" si="95"/>
        <v>0</v>
      </c>
      <c r="EQ14" s="4272">
        <f t="shared" si="96"/>
        <v>0</v>
      </c>
      <c r="ER14" s="4272">
        <f t="shared" si="97"/>
        <v>0</v>
      </c>
      <c r="ES14" s="4272">
        <f t="shared" si="98"/>
        <v>0</v>
      </c>
      <c r="ET14" s="4272">
        <f t="shared" si="99"/>
        <v>0</v>
      </c>
      <c r="EU14" s="4272">
        <f t="shared" si="100"/>
        <v>0</v>
      </c>
      <c r="EV14" s="4272">
        <f t="shared" si="101"/>
        <v>0</v>
      </c>
      <c r="EW14" s="4272">
        <f t="shared" si="102"/>
        <v>0</v>
      </c>
      <c r="EX14" s="4288">
        <f>IF(X14=EX8,X14,0)</f>
        <v>0</v>
      </c>
      <c r="EY14" s="4286" t="str">
        <f t="shared" si="103"/>
        <v/>
      </c>
      <c r="EZ14" s="4261" t="str">
        <f t="shared" si="104"/>
        <v/>
      </c>
      <c r="FA14" s="4275" t="str">
        <f t="shared" si="105"/>
        <v/>
      </c>
      <c r="FB14" s="4275" t="str">
        <f t="shared" si="106"/>
        <v/>
      </c>
      <c r="FC14" s="4275" t="str">
        <f t="shared" si="107"/>
        <v/>
      </c>
      <c r="FD14" s="4275" t="str">
        <f t="shared" si="108"/>
        <v/>
      </c>
      <c r="FE14" s="4275" t="str">
        <f t="shared" si="109"/>
        <v/>
      </c>
      <c r="FF14" s="4275" t="str">
        <f t="shared" si="110"/>
        <v/>
      </c>
      <c r="FG14" s="4275" t="str">
        <f t="shared" si="111"/>
        <v/>
      </c>
      <c r="FH14" s="4186"/>
      <c r="FI14" s="4264">
        <f t="shared" si="112"/>
        <v>20</v>
      </c>
      <c r="FJ14" s="4277">
        <f t="shared" si="113"/>
        <v>0</v>
      </c>
      <c r="FK14" s="4115" t="str">
        <f t="shared" si="114"/>
        <v/>
      </c>
      <c r="FL14" s="4115" t="str">
        <f t="shared" si="115"/>
        <v/>
      </c>
      <c r="FM14" s="4115" t="str">
        <f t="shared" si="116"/>
        <v/>
      </c>
      <c r="FN14" s="4115" t="str">
        <f t="shared" si="117"/>
        <v/>
      </c>
      <c r="FO14" s="4115" t="str">
        <f t="shared" si="118"/>
        <v/>
      </c>
      <c r="FP14" s="4115" t="str">
        <f t="shared" si="119"/>
        <v/>
      </c>
      <c r="FQ14" s="4115" t="str">
        <f t="shared" si="120"/>
        <v/>
      </c>
      <c r="FR14" s="4115" t="str">
        <f t="shared" si="121"/>
        <v/>
      </c>
      <c r="FS14" s="4287">
        <f>IF(X14=FS8,X14,0)</f>
        <v>0</v>
      </c>
      <c r="FT14" s="4286" t="str">
        <f t="shared" si="122"/>
        <v/>
      </c>
      <c r="FU14" s="4275" t="str">
        <f t="shared" si="123"/>
        <v/>
      </c>
      <c r="FV14" s="4275" t="str">
        <f t="shared" si="124"/>
        <v/>
      </c>
      <c r="FW14" s="4275" t="str">
        <f t="shared" si="125"/>
        <v/>
      </c>
      <c r="FX14" s="4275" t="str">
        <f t="shared" si="126"/>
        <v/>
      </c>
      <c r="FY14" s="4275" t="str">
        <f t="shared" si="127"/>
        <v/>
      </c>
      <c r="FZ14" s="4275" t="str">
        <f t="shared" si="128"/>
        <v/>
      </c>
      <c r="GA14" s="4275" t="str">
        <f t="shared" si="129"/>
        <v/>
      </c>
      <c r="GB14" s="4279" t="str">
        <f t="shared" si="130"/>
        <v/>
      </c>
      <c r="GC14" s="4122"/>
    </row>
    <row r="15" spans="1:185" s="1629" customFormat="1" ht="45" customHeight="1">
      <c r="A15" s="4016">
        <f>ROW()</f>
        <v>15</v>
      </c>
      <c r="B15" s="4250">
        <f>IF(C15="I","",IF(ISBLANK(D15),"",IF(ISTEXT(D15),LARGE(B9:B14,1)+1,0)))</f>
        <v>5</v>
      </c>
      <c r="C15" s="4281"/>
      <c r="D15" s="4282" t="s">
        <v>6103</v>
      </c>
      <c r="E15" s="4252"/>
      <c r="F15" s="4253"/>
      <c r="G15" s="4284" t="s">
        <v>6074</v>
      </c>
      <c r="H15" s="4255" t="s">
        <v>6104</v>
      </c>
      <c r="I15" s="4284"/>
      <c r="J15" s="4255"/>
      <c r="K15" s="4256">
        <f t="shared" si="15"/>
        <v>1</v>
      </c>
      <c r="L15" s="4119"/>
      <c r="M15" s="4257" t="str">
        <f t="shared" si="16"/>
        <v>PLUS</v>
      </c>
      <c r="N15" s="4258" t="str">
        <f t="shared" si="16"/>
        <v xml:space="preserve">choix + de lapin </v>
      </c>
      <c r="O15" s="4259"/>
      <c r="P15" s="4259"/>
      <c r="Q15" s="4259"/>
      <c r="R15" s="4259"/>
      <c r="S15" s="4259"/>
      <c r="T15" s="4259"/>
      <c r="U15" s="4259"/>
      <c r="V15" s="4259"/>
      <c r="W15" s="4119"/>
      <c r="X15" s="4257">
        <f t="shared" si="17"/>
        <v>0</v>
      </c>
      <c r="Y15" s="4258">
        <f t="shared" si="17"/>
        <v>0</v>
      </c>
      <c r="Z15" s="4260"/>
      <c r="AA15" s="4260"/>
      <c r="AB15" s="4260"/>
      <c r="AC15" s="4260"/>
      <c r="AD15" s="4260"/>
      <c r="AE15" s="4260"/>
      <c r="AF15" s="4260"/>
      <c r="AG15" s="4260"/>
      <c r="AH15" s="4119"/>
      <c r="AI15" s="4122"/>
      <c r="AJ15" s="4261">
        <f t="shared" si="18"/>
        <v>0</v>
      </c>
      <c r="AK15" s="4262">
        <f t="shared" si="19"/>
        <v>0</v>
      </c>
      <c r="AL15" s="4261">
        <f t="shared" si="20"/>
        <v>0</v>
      </c>
      <c r="AM15" s="4262">
        <f t="shared" si="21"/>
        <v>0</v>
      </c>
      <c r="AN15" s="4261">
        <f t="shared" si="22"/>
        <v>0</v>
      </c>
      <c r="AO15" s="4262">
        <f t="shared" si="23"/>
        <v>0</v>
      </c>
      <c r="AP15" s="4261">
        <f t="shared" si="24"/>
        <v>0</v>
      </c>
      <c r="AQ15" s="4262">
        <f t="shared" si="25"/>
        <v>0</v>
      </c>
      <c r="AR15" s="4261">
        <f t="shared" si="26"/>
        <v>0</v>
      </c>
      <c r="AS15" s="4262">
        <f t="shared" si="27"/>
        <v>0</v>
      </c>
      <c r="AT15" s="4261">
        <f t="shared" si="28"/>
        <v>0</v>
      </c>
      <c r="AU15" s="4262">
        <f t="shared" si="29"/>
        <v>0</v>
      </c>
      <c r="AV15" s="4261">
        <f t="shared" si="30"/>
        <v>0</v>
      </c>
      <c r="AW15" s="4262">
        <f t="shared" si="31"/>
        <v>0</v>
      </c>
      <c r="AX15" s="4261">
        <f t="shared" si="32"/>
        <v>0</v>
      </c>
      <c r="AY15" s="4262">
        <f t="shared" si="33"/>
        <v>0</v>
      </c>
      <c r="AZ15" s="4263"/>
      <c r="BA15" s="4264">
        <f>BA9</f>
        <v>20</v>
      </c>
      <c r="BB15" s="4264">
        <f t="shared" si="34"/>
        <v>1</v>
      </c>
      <c r="BC15" s="4264">
        <f t="shared" si="35"/>
        <v>20</v>
      </c>
      <c r="BD15" s="4265">
        <f t="shared" si="36"/>
        <v>0</v>
      </c>
      <c r="BE15" s="4265">
        <f t="shared" si="36"/>
        <v>0</v>
      </c>
      <c r="BF15" s="4265">
        <f t="shared" si="36"/>
        <v>0</v>
      </c>
      <c r="BG15" s="4265">
        <f t="shared" si="36"/>
        <v>0</v>
      </c>
      <c r="BH15" s="4265">
        <f t="shared" si="36"/>
        <v>0</v>
      </c>
      <c r="BI15" s="4265">
        <f t="shared" si="36"/>
        <v>0</v>
      </c>
      <c r="BJ15" s="4265">
        <f t="shared" si="36"/>
        <v>0</v>
      </c>
      <c r="BK15" s="4265">
        <f t="shared" si="36"/>
        <v>0</v>
      </c>
      <c r="BL15" s="4122"/>
      <c r="BM15" s="4266">
        <f t="shared" si="37"/>
        <v>0</v>
      </c>
      <c r="BN15" s="4267">
        <f t="shared" si="38"/>
        <v>0</v>
      </c>
      <c r="BO15" s="4267">
        <f t="shared" si="39"/>
        <v>0</v>
      </c>
      <c r="BP15" s="4267">
        <f t="shared" si="40"/>
        <v>0</v>
      </c>
      <c r="BQ15" s="4267">
        <f t="shared" si="41"/>
        <v>0</v>
      </c>
      <c r="BR15" s="4267">
        <f t="shared" si="42"/>
        <v>0</v>
      </c>
      <c r="BS15" s="4267">
        <f t="shared" si="43"/>
        <v>0</v>
      </c>
      <c r="BT15" s="4267">
        <f t="shared" si="44"/>
        <v>0</v>
      </c>
      <c r="BU15" s="4202"/>
      <c r="BV15" s="4268">
        <f t="shared" si="45"/>
        <v>0</v>
      </c>
      <c r="BW15" s="4269">
        <f t="shared" si="45"/>
        <v>0</v>
      </c>
      <c r="BX15" s="4269">
        <f t="shared" si="45"/>
        <v>0</v>
      </c>
      <c r="BY15" s="4269">
        <f t="shared" si="45"/>
        <v>0</v>
      </c>
      <c r="BZ15" s="4269">
        <f t="shared" si="45"/>
        <v>0</v>
      </c>
      <c r="CA15" s="4269">
        <f t="shared" si="45"/>
        <v>0</v>
      </c>
      <c r="CB15" s="4269">
        <f t="shared" si="45"/>
        <v>0</v>
      </c>
      <c r="CC15" s="4270">
        <f t="shared" si="45"/>
        <v>0</v>
      </c>
      <c r="CD15" s="4114"/>
      <c r="CE15" s="4264">
        <f t="shared" si="46"/>
        <v>20</v>
      </c>
      <c r="CF15" s="4271">
        <f t="shared" si="47"/>
        <v>0</v>
      </c>
      <c r="CG15" s="4272">
        <f t="shared" si="48"/>
        <v>0</v>
      </c>
      <c r="CH15" s="4272">
        <f t="shared" si="49"/>
        <v>0</v>
      </c>
      <c r="CI15" s="4272">
        <f t="shared" si="50"/>
        <v>0</v>
      </c>
      <c r="CJ15" s="4272">
        <f t="shared" si="51"/>
        <v>0</v>
      </c>
      <c r="CK15" s="4272">
        <f t="shared" si="52"/>
        <v>0</v>
      </c>
      <c r="CL15" s="4272">
        <f t="shared" si="53"/>
        <v>0</v>
      </c>
      <c r="CM15" s="4272">
        <f t="shared" si="54"/>
        <v>0</v>
      </c>
      <c r="CN15" s="4272">
        <f t="shared" si="55"/>
        <v>0</v>
      </c>
      <c r="CO15" s="4285" t="str">
        <f>IF(M15=CO8,M15,0)</f>
        <v>PLUS</v>
      </c>
      <c r="CP15" s="4286" t="str">
        <f t="shared" si="56"/>
        <v xml:space="preserve">choix + de lapin </v>
      </c>
      <c r="CQ15" s="4261" t="str">
        <f t="shared" si="57"/>
        <v/>
      </c>
      <c r="CR15" s="4275" t="str">
        <f t="shared" si="58"/>
        <v/>
      </c>
      <c r="CS15" s="4275" t="str">
        <f t="shared" si="59"/>
        <v/>
      </c>
      <c r="CT15" s="4275" t="str">
        <f t="shared" si="60"/>
        <v/>
      </c>
      <c r="CU15" s="4275" t="str">
        <f t="shared" si="61"/>
        <v/>
      </c>
      <c r="CV15" s="4275" t="str">
        <f t="shared" si="62"/>
        <v/>
      </c>
      <c r="CW15" s="4275" t="str">
        <f t="shared" si="63"/>
        <v/>
      </c>
      <c r="CX15" s="4276" t="str">
        <f t="shared" si="64"/>
        <v/>
      </c>
      <c r="CY15" s="4186"/>
      <c r="CZ15" s="4264">
        <f t="shared" si="65"/>
        <v>20</v>
      </c>
      <c r="DA15" s="4277">
        <f t="shared" si="66"/>
        <v>0</v>
      </c>
      <c r="DB15" s="4115" t="str">
        <f t="shared" si="67"/>
        <v/>
      </c>
      <c r="DC15" s="4115" t="str">
        <f t="shared" si="68"/>
        <v/>
      </c>
      <c r="DD15" s="4115" t="str">
        <f t="shared" si="69"/>
        <v/>
      </c>
      <c r="DE15" s="4115" t="str">
        <f t="shared" si="70"/>
        <v/>
      </c>
      <c r="DF15" s="4115" t="str">
        <f t="shared" si="71"/>
        <v/>
      </c>
      <c r="DG15" s="4115" t="str">
        <f t="shared" si="72"/>
        <v/>
      </c>
      <c r="DH15" s="4115" t="str">
        <f t="shared" si="73"/>
        <v/>
      </c>
      <c r="DI15" s="4115" t="str">
        <f t="shared" si="74"/>
        <v/>
      </c>
      <c r="DJ15" s="4136"/>
      <c r="DK15" s="4287">
        <f>IF(M15=DK8,M15,0)</f>
        <v>0</v>
      </c>
      <c r="DL15" s="4286" t="str">
        <f t="shared" si="75"/>
        <v/>
      </c>
      <c r="DM15" s="4275" t="str">
        <f t="shared" si="76"/>
        <v/>
      </c>
      <c r="DN15" s="4275" t="str">
        <f t="shared" si="77"/>
        <v/>
      </c>
      <c r="DO15" s="4275" t="str">
        <f t="shared" si="78"/>
        <v/>
      </c>
      <c r="DP15" s="4275" t="str">
        <f t="shared" si="79"/>
        <v/>
      </c>
      <c r="DQ15" s="4275" t="str">
        <f t="shared" si="80"/>
        <v/>
      </c>
      <c r="DR15" s="4275" t="str">
        <f t="shared" si="81"/>
        <v/>
      </c>
      <c r="DS15" s="4275" t="str">
        <f t="shared" si="82"/>
        <v/>
      </c>
      <c r="DT15" s="4279" t="str">
        <f t="shared" si="83"/>
        <v/>
      </c>
      <c r="DU15" s="4122"/>
      <c r="DV15" s="4266">
        <f t="shared" si="84"/>
        <v>0</v>
      </c>
      <c r="DW15" s="4267">
        <f t="shared" si="85"/>
        <v>0</v>
      </c>
      <c r="DX15" s="4267">
        <f t="shared" si="86"/>
        <v>0</v>
      </c>
      <c r="DY15" s="4267">
        <f t="shared" si="87"/>
        <v>0</v>
      </c>
      <c r="DZ15" s="4267">
        <f t="shared" si="88"/>
        <v>0</v>
      </c>
      <c r="EA15" s="4267">
        <f t="shared" si="89"/>
        <v>0</v>
      </c>
      <c r="EB15" s="4267">
        <f t="shared" si="90"/>
        <v>0</v>
      </c>
      <c r="EC15" s="4267">
        <f t="shared" si="91"/>
        <v>0</v>
      </c>
      <c r="ED15" s="4215"/>
      <c r="EE15" s="4268">
        <f t="shared" si="92"/>
        <v>0</v>
      </c>
      <c r="EF15" s="4269">
        <f t="shared" si="92"/>
        <v>0</v>
      </c>
      <c r="EG15" s="4269">
        <f t="shared" si="92"/>
        <v>0</v>
      </c>
      <c r="EH15" s="4269">
        <f t="shared" si="92"/>
        <v>0</v>
      </c>
      <c r="EI15" s="4269">
        <f t="shared" si="92"/>
        <v>0</v>
      </c>
      <c r="EJ15" s="4269">
        <f t="shared" si="92"/>
        <v>0</v>
      </c>
      <c r="EK15" s="4269">
        <f t="shared" si="92"/>
        <v>0</v>
      </c>
      <c r="EL15" s="4270">
        <f t="shared" si="92"/>
        <v>0</v>
      </c>
      <c r="EM15" s="4186"/>
      <c r="EN15" s="4264">
        <f t="shared" si="93"/>
        <v>20</v>
      </c>
      <c r="EO15" s="4271">
        <f t="shared" si="94"/>
        <v>0</v>
      </c>
      <c r="EP15" s="4272">
        <f t="shared" si="95"/>
        <v>0</v>
      </c>
      <c r="EQ15" s="4272">
        <f t="shared" si="96"/>
        <v>0</v>
      </c>
      <c r="ER15" s="4272">
        <f t="shared" si="97"/>
        <v>0</v>
      </c>
      <c r="ES15" s="4272">
        <f t="shared" si="98"/>
        <v>0</v>
      </c>
      <c r="ET15" s="4272">
        <f t="shared" si="99"/>
        <v>0</v>
      </c>
      <c r="EU15" s="4272">
        <f t="shared" si="100"/>
        <v>0</v>
      </c>
      <c r="EV15" s="4272">
        <f t="shared" si="101"/>
        <v>0</v>
      </c>
      <c r="EW15" s="4272">
        <f t="shared" si="102"/>
        <v>0</v>
      </c>
      <c r="EX15" s="4288">
        <f>IF(X15=EX8,X15,0)</f>
        <v>0</v>
      </c>
      <c r="EY15" s="4286" t="str">
        <f t="shared" si="103"/>
        <v/>
      </c>
      <c r="EZ15" s="4261" t="str">
        <f t="shared" si="104"/>
        <v/>
      </c>
      <c r="FA15" s="4275" t="str">
        <f t="shared" si="105"/>
        <v/>
      </c>
      <c r="FB15" s="4275" t="str">
        <f t="shared" si="106"/>
        <v/>
      </c>
      <c r="FC15" s="4275" t="str">
        <f t="shared" si="107"/>
        <v/>
      </c>
      <c r="FD15" s="4275" t="str">
        <f t="shared" si="108"/>
        <v/>
      </c>
      <c r="FE15" s="4275" t="str">
        <f t="shared" si="109"/>
        <v/>
      </c>
      <c r="FF15" s="4275" t="str">
        <f t="shared" si="110"/>
        <v/>
      </c>
      <c r="FG15" s="4275" t="str">
        <f t="shared" si="111"/>
        <v/>
      </c>
      <c r="FH15" s="4186"/>
      <c r="FI15" s="4264">
        <f t="shared" si="112"/>
        <v>20</v>
      </c>
      <c r="FJ15" s="4277">
        <f t="shared" si="113"/>
        <v>0</v>
      </c>
      <c r="FK15" s="4115" t="str">
        <f t="shared" si="114"/>
        <v/>
      </c>
      <c r="FL15" s="4115" t="str">
        <f t="shared" si="115"/>
        <v/>
      </c>
      <c r="FM15" s="4115" t="str">
        <f t="shared" si="116"/>
        <v/>
      </c>
      <c r="FN15" s="4115" t="str">
        <f t="shared" si="117"/>
        <v/>
      </c>
      <c r="FO15" s="4115" t="str">
        <f t="shared" si="118"/>
        <v/>
      </c>
      <c r="FP15" s="4115" t="str">
        <f t="shared" si="119"/>
        <v/>
      </c>
      <c r="FQ15" s="4115" t="str">
        <f t="shared" si="120"/>
        <v/>
      </c>
      <c r="FR15" s="4115" t="str">
        <f t="shared" si="121"/>
        <v/>
      </c>
      <c r="FS15" s="4287">
        <f>IF(X15=FS8,X15,0)</f>
        <v>0</v>
      </c>
      <c r="FT15" s="4286" t="str">
        <f t="shared" si="122"/>
        <v/>
      </c>
      <c r="FU15" s="4275" t="str">
        <f t="shared" si="123"/>
        <v/>
      </c>
      <c r="FV15" s="4275" t="str">
        <f t="shared" si="124"/>
        <v/>
      </c>
      <c r="FW15" s="4275" t="str">
        <f t="shared" si="125"/>
        <v/>
      </c>
      <c r="FX15" s="4275" t="str">
        <f t="shared" si="126"/>
        <v/>
      </c>
      <c r="FY15" s="4275" t="str">
        <f t="shared" si="127"/>
        <v/>
      </c>
      <c r="FZ15" s="4275" t="str">
        <f t="shared" si="128"/>
        <v/>
      </c>
      <c r="GA15" s="4275" t="str">
        <f t="shared" si="129"/>
        <v/>
      </c>
      <c r="GB15" s="4279" t="str">
        <f t="shared" si="130"/>
        <v/>
      </c>
      <c r="GC15" s="4122"/>
    </row>
    <row r="16" spans="1:185" s="1629" customFormat="1" ht="45" customHeight="1">
      <c r="A16" s="4016">
        <f>ROW()</f>
        <v>16</v>
      </c>
      <c r="B16" s="4250">
        <f>IF(C16="I","",IF(ISBLANK(D16),"",IF(ISTEXT(D16),LARGE(B9:B15,1)+1,0)))</f>
        <v>6</v>
      </c>
      <c r="C16" s="4281"/>
      <c r="D16" s="4291" t="s">
        <v>6105</v>
      </c>
      <c r="E16" s="4252"/>
      <c r="F16" s="4253"/>
      <c r="G16" s="4284" t="s">
        <v>6074</v>
      </c>
      <c r="H16" s="4255" t="s">
        <v>6106</v>
      </c>
      <c r="I16" s="4284"/>
      <c r="J16" s="4255"/>
      <c r="K16" s="4292"/>
      <c r="L16" s="4119"/>
      <c r="M16" s="4257" t="str">
        <f t="shared" si="16"/>
        <v>PLUS</v>
      </c>
      <c r="N16" s="4258" t="str">
        <f t="shared" si="16"/>
        <v xml:space="preserve">choix PLUS de maigre </v>
      </c>
      <c r="O16" s="4259"/>
      <c r="P16" s="4259"/>
      <c r="Q16" s="4259"/>
      <c r="R16" s="4259"/>
      <c r="S16" s="4259"/>
      <c r="T16" s="4259"/>
      <c r="U16" s="4259"/>
      <c r="V16" s="4259"/>
      <c r="W16" s="4119"/>
      <c r="X16" s="4257">
        <f t="shared" si="17"/>
        <v>0</v>
      </c>
      <c r="Y16" s="4258">
        <f t="shared" si="17"/>
        <v>0</v>
      </c>
      <c r="Z16" s="4260"/>
      <c r="AA16" s="4260"/>
      <c r="AB16" s="4260"/>
      <c r="AC16" s="4260"/>
      <c r="AD16" s="4260"/>
      <c r="AE16" s="4260"/>
      <c r="AF16" s="4260"/>
      <c r="AG16" s="4260"/>
      <c r="AH16" s="4119"/>
      <c r="AI16" s="4122"/>
      <c r="AJ16" s="4261">
        <f t="shared" si="18"/>
        <v>0</v>
      </c>
      <c r="AK16" s="4262">
        <f t="shared" si="19"/>
        <v>0</v>
      </c>
      <c r="AL16" s="4261">
        <f t="shared" si="20"/>
        <v>0</v>
      </c>
      <c r="AM16" s="4262">
        <f t="shared" si="21"/>
        <v>0</v>
      </c>
      <c r="AN16" s="4261">
        <f t="shared" si="22"/>
        <v>0</v>
      </c>
      <c r="AO16" s="4262">
        <f t="shared" si="23"/>
        <v>0</v>
      </c>
      <c r="AP16" s="4261">
        <f t="shared" si="24"/>
        <v>0</v>
      </c>
      <c r="AQ16" s="4262">
        <f t="shared" si="25"/>
        <v>0</v>
      </c>
      <c r="AR16" s="4261">
        <f t="shared" si="26"/>
        <v>0</v>
      </c>
      <c r="AS16" s="4262">
        <f t="shared" si="27"/>
        <v>0</v>
      </c>
      <c r="AT16" s="4261">
        <f t="shared" si="28"/>
        <v>0</v>
      </c>
      <c r="AU16" s="4262">
        <f t="shared" si="29"/>
        <v>0</v>
      </c>
      <c r="AV16" s="4261">
        <f t="shared" si="30"/>
        <v>0</v>
      </c>
      <c r="AW16" s="4262">
        <f t="shared" si="31"/>
        <v>0</v>
      </c>
      <c r="AX16" s="4261">
        <f t="shared" si="32"/>
        <v>0</v>
      </c>
      <c r="AY16" s="4262">
        <f t="shared" si="33"/>
        <v>0</v>
      </c>
      <c r="AZ16" s="4263"/>
      <c r="BA16" s="4264">
        <f>BA9</f>
        <v>20</v>
      </c>
      <c r="BB16" s="4264">
        <f t="shared" si="34"/>
        <v>0</v>
      </c>
      <c r="BC16" s="4264" t="str">
        <f t="shared" si="35"/>
        <v/>
      </c>
      <c r="BD16" s="4265">
        <f t="shared" si="36"/>
        <v>0</v>
      </c>
      <c r="BE16" s="4265">
        <f t="shared" si="36"/>
        <v>0</v>
      </c>
      <c r="BF16" s="4265">
        <f t="shared" si="36"/>
        <v>0</v>
      </c>
      <c r="BG16" s="4265">
        <f t="shared" si="36"/>
        <v>0</v>
      </c>
      <c r="BH16" s="4265">
        <f t="shared" si="36"/>
        <v>0</v>
      </c>
      <c r="BI16" s="4265">
        <f t="shared" si="36"/>
        <v>0</v>
      </c>
      <c r="BJ16" s="4265">
        <f t="shared" si="36"/>
        <v>0</v>
      </c>
      <c r="BK16" s="4265">
        <f t="shared" si="36"/>
        <v>0</v>
      </c>
      <c r="BL16" s="4122"/>
      <c r="BM16" s="4266">
        <f t="shared" si="37"/>
        <v>0</v>
      </c>
      <c r="BN16" s="4267">
        <f t="shared" si="38"/>
        <v>0</v>
      </c>
      <c r="BO16" s="4267">
        <f t="shared" si="39"/>
        <v>0</v>
      </c>
      <c r="BP16" s="4267">
        <f t="shared" si="40"/>
        <v>0</v>
      </c>
      <c r="BQ16" s="4267">
        <f t="shared" si="41"/>
        <v>0</v>
      </c>
      <c r="BR16" s="4267">
        <f t="shared" si="42"/>
        <v>0</v>
      </c>
      <c r="BS16" s="4267">
        <f t="shared" si="43"/>
        <v>0</v>
      </c>
      <c r="BT16" s="4267">
        <f t="shared" si="44"/>
        <v>0</v>
      </c>
      <c r="BU16" s="4202"/>
      <c r="BV16" s="4268">
        <f t="shared" si="45"/>
        <v>0</v>
      </c>
      <c r="BW16" s="4269">
        <f t="shared" si="45"/>
        <v>0</v>
      </c>
      <c r="BX16" s="4269">
        <f t="shared" si="45"/>
        <v>0</v>
      </c>
      <c r="BY16" s="4269">
        <f t="shared" si="45"/>
        <v>0</v>
      </c>
      <c r="BZ16" s="4269">
        <f t="shared" si="45"/>
        <v>0</v>
      </c>
      <c r="CA16" s="4269">
        <f t="shared" si="45"/>
        <v>0</v>
      </c>
      <c r="CB16" s="4269">
        <f t="shared" si="45"/>
        <v>0</v>
      </c>
      <c r="CC16" s="4270">
        <f t="shared" si="45"/>
        <v>0</v>
      </c>
      <c r="CD16" s="4114"/>
      <c r="CE16" s="4264" t="str">
        <f t="shared" si="46"/>
        <v/>
      </c>
      <c r="CF16" s="4271">
        <f t="shared" si="47"/>
        <v>0</v>
      </c>
      <c r="CG16" s="4272">
        <f t="shared" si="48"/>
        <v>0</v>
      </c>
      <c r="CH16" s="4272">
        <f t="shared" si="49"/>
        <v>0</v>
      </c>
      <c r="CI16" s="4272">
        <f t="shared" si="50"/>
        <v>0</v>
      </c>
      <c r="CJ16" s="4272">
        <f t="shared" si="51"/>
        <v>0</v>
      </c>
      <c r="CK16" s="4272">
        <f t="shared" si="52"/>
        <v>0</v>
      </c>
      <c r="CL16" s="4272">
        <f t="shared" si="53"/>
        <v>0</v>
      </c>
      <c r="CM16" s="4272">
        <f t="shared" si="54"/>
        <v>0</v>
      </c>
      <c r="CN16" s="4272">
        <f t="shared" si="55"/>
        <v>0</v>
      </c>
      <c r="CO16" s="4285" t="str">
        <f>IF(M16=CO8,M16,0)</f>
        <v>PLUS</v>
      </c>
      <c r="CP16" s="4286" t="str">
        <f t="shared" si="56"/>
        <v xml:space="preserve">choix PLUS de maigre </v>
      </c>
      <c r="CQ16" s="4261" t="str">
        <f t="shared" si="57"/>
        <v/>
      </c>
      <c r="CR16" s="4275" t="str">
        <f t="shared" si="58"/>
        <v/>
      </c>
      <c r="CS16" s="4275" t="str">
        <f t="shared" si="59"/>
        <v/>
      </c>
      <c r="CT16" s="4275" t="str">
        <f t="shared" si="60"/>
        <v/>
      </c>
      <c r="CU16" s="4275" t="str">
        <f t="shared" si="61"/>
        <v/>
      </c>
      <c r="CV16" s="4275" t="str">
        <f t="shared" si="62"/>
        <v/>
      </c>
      <c r="CW16" s="4275" t="str">
        <f t="shared" si="63"/>
        <v/>
      </c>
      <c r="CX16" s="4276" t="str">
        <f t="shared" si="64"/>
        <v/>
      </c>
      <c r="CY16" s="4186"/>
      <c r="CZ16" s="4264" t="str">
        <f t="shared" si="65"/>
        <v/>
      </c>
      <c r="DA16" s="4277">
        <f t="shared" si="66"/>
        <v>0</v>
      </c>
      <c r="DB16" s="4115" t="str">
        <f t="shared" si="67"/>
        <v/>
      </c>
      <c r="DC16" s="4115" t="str">
        <f t="shared" si="68"/>
        <v/>
      </c>
      <c r="DD16" s="4115" t="str">
        <f t="shared" si="69"/>
        <v/>
      </c>
      <c r="DE16" s="4115" t="str">
        <f t="shared" si="70"/>
        <v/>
      </c>
      <c r="DF16" s="4115" t="str">
        <f t="shared" si="71"/>
        <v/>
      </c>
      <c r="DG16" s="4115" t="str">
        <f t="shared" si="72"/>
        <v/>
      </c>
      <c r="DH16" s="4115" t="str">
        <f t="shared" si="73"/>
        <v/>
      </c>
      <c r="DI16" s="4115" t="str">
        <f t="shared" si="74"/>
        <v/>
      </c>
      <c r="DJ16" s="4136"/>
      <c r="DK16" s="4287">
        <f>IF(M16=DK8,M16,0)</f>
        <v>0</v>
      </c>
      <c r="DL16" s="4286" t="str">
        <f t="shared" si="75"/>
        <v/>
      </c>
      <c r="DM16" s="4275" t="str">
        <f t="shared" si="76"/>
        <v/>
      </c>
      <c r="DN16" s="4275" t="str">
        <f t="shared" si="77"/>
        <v/>
      </c>
      <c r="DO16" s="4275" t="str">
        <f t="shared" si="78"/>
        <v/>
      </c>
      <c r="DP16" s="4275" t="str">
        <f t="shared" si="79"/>
        <v/>
      </c>
      <c r="DQ16" s="4275" t="str">
        <f t="shared" si="80"/>
        <v/>
      </c>
      <c r="DR16" s="4275" t="str">
        <f t="shared" si="81"/>
        <v/>
      </c>
      <c r="DS16" s="4275" t="str">
        <f t="shared" si="82"/>
        <v/>
      </c>
      <c r="DT16" s="4279" t="str">
        <f t="shared" si="83"/>
        <v/>
      </c>
      <c r="DU16" s="4122"/>
      <c r="DV16" s="4266">
        <f t="shared" si="84"/>
        <v>0</v>
      </c>
      <c r="DW16" s="4267">
        <f t="shared" si="85"/>
        <v>0</v>
      </c>
      <c r="DX16" s="4267">
        <f t="shared" si="86"/>
        <v>0</v>
      </c>
      <c r="DY16" s="4267">
        <f t="shared" si="87"/>
        <v>0</v>
      </c>
      <c r="DZ16" s="4267">
        <f t="shared" si="88"/>
        <v>0</v>
      </c>
      <c r="EA16" s="4267">
        <f t="shared" si="89"/>
        <v>0</v>
      </c>
      <c r="EB16" s="4267">
        <f t="shared" si="90"/>
        <v>0</v>
      </c>
      <c r="EC16" s="4267">
        <f t="shared" si="91"/>
        <v>0</v>
      </c>
      <c r="ED16" s="4215"/>
      <c r="EE16" s="4268">
        <f t="shared" si="92"/>
        <v>0</v>
      </c>
      <c r="EF16" s="4269">
        <f t="shared" si="92"/>
        <v>0</v>
      </c>
      <c r="EG16" s="4269">
        <f t="shared" si="92"/>
        <v>0</v>
      </c>
      <c r="EH16" s="4269">
        <f t="shared" si="92"/>
        <v>0</v>
      </c>
      <c r="EI16" s="4269">
        <f t="shared" si="92"/>
        <v>0</v>
      </c>
      <c r="EJ16" s="4269">
        <f t="shared" si="92"/>
        <v>0</v>
      </c>
      <c r="EK16" s="4269">
        <f t="shared" si="92"/>
        <v>0</v>
      </c>
      <c r="EL16" s="4270">
        <f t="shared" si="92"/>
        <v>0</v>
      </c>
      <c r="EM16" s="4186"/>
      <c r="EN16" s="4264" t="str">
        <f t="shared" si="93"/>
        <v/>
      </c>
      <c r="EO16" s="4271">
        <f t="shared" si="94"/>
        <v>0</v>
      </c>
      <c r="EP16" s="4272">
        <f t="shared" si="95"/>
        <v>0</v>
      </c>
      <c r="EQ16" s="4272">
        <f t="shared" si="96"/>
        <v>0</v>
      </c>
      <c r="ER16" s="4272">
        <f t="shared" si="97"/>
        <v>0</v>
      </c>
      <c r="ES16" s="4272">
        <f t="shared" si="98"/>
        <v>0</v>
      </c>
      <c r="ET16" s="4272">
        <f t="shared" si="99"/>
        <v>0</v>
      </c>
      <c r="EU16" s="4272">
        <f t="shared" si="100"/>
        <v>0</v>
      </c>
      <c r="EV16" s="4272">
        <f t="shared" si="101"/>
        <v>0</v>
      </c>
      <c r="EW16" s="4272">
        <f t="shared" si="102"/>
        <v>0</v>
      </c>
      <c r="EX16" s="4288">
        <f>IF(X16=EX8,X16,0)</f>
        <v>0</v>
      </c>
      <c r="EY16" s="4286" t="str">
        <f t="shared" si="103"/>
        <v/>
      </c>
      <c r="EZ16" s="4261" t="str">
        <f t="shared" si="104"/>
        <v/>
      </c>
      <c r="FA16" s="4275" t="str">
        <f t="shared" si="105"/>
        <v/>
      </c>
      <c r="FB16" s="4275" t="str">
        <f t="shared" si="106"/>
        <v/>
      </c>
      <c r="FC16" s="4275" t="str">
        <f t="shared" si="107"/>
        <v/>
      </c>
      <c r="FD16" s="4275" t="str">
        <f t="shared" si="108"/>
        <v/>
      </c>
      <c r="FE16" s="4275" t="str">
        <f t="shared" si="109"/>
        <v/>
      </c>
      <c r="FF16" s="4275" t="str">
        <f t="shared" si="110"/>
        <v/>
      </c>
      <c r="FG16" s="4275" t="str">
        <f t="shared" si="111"/>
        <v/>
      </c>
      <c r="FH16" s="4186"/>
      <c r="FI16" s="4264" t="str">
        <f t="shared" si="112"/>
        <v/>
      </c>
      <c r="FJ16" s="4277">
        <f t="shared" si="113"/>
        <v>0</v>
      </c>
      <c r="FK16" s="4115" t="str">
        <f t="shared" si="114"/>
        <v/>
      </c>
      <c r="FL16" s="4115" t="str">
        <f t="shared" si="115"/>
        <v/>
      </c>
      <c r="FM16" s="4115" t="str">
        <f t="shared" si="116"/>
        <v/>
      </c>
      <c r="FN16" s="4115" t="str">
        <f t="shared" si="117"/>
        <v/>
      </c>
      <c r="FO16" s="4115" t="str">
        <f t="shared" si="118"/>
        <v/>
      </c>
      <c r="FP16" s="4115" t="str">
        <f t="shared" si="119"/>
        <v/>
      </c>
      <c r="FQ16" s="4115" t="str">
        <f t="shared" si="120"/>
        <v/>
      </c>
      <c r="FR16" s="4115" t="str">
        <f t="shared" si="121"/>
        <v/>
      </c>
      <c r="FS16" s="4287">
        <f>IF(X16=FS8,X16,0)</f>
        <v>0</v>
      </c>
      <c r="FT16" s="4286" t="str">
        <f t="shared" si="122"/>
        <v/>
      </c>
      <c r="FU16" s="4275" t="str">
        <f t="shared" si="123"/>
        <v/>
      </c>
      <c r="FV16" s="4275" t="str">
        <f t="shared" si="124"/>
        <v/>
      </c>
      <c r="FW16" s="4275" t="str">
        <f t="shared" si="125"/>
        <v/>
      </c>
      <c r="FX16" s="4275" t="str">
        <f t="shared" si="126"/>
        <v/>
      </c>
      <c r="FY16" s="4275" t="str">
        <f t="shared" si="127"/>
        <v/>
      </c>
      <c r="FZ16" s="4275" t="str">
        <f t="shared" si="128"/>
        <v/>
      </c>
      <c r="GA16" s="4275" t="str">
        <f t="shared" si="129"/>
        <v/>
      </c>
      <c r="GB16" s="4279" t="str">
        <f t="shared" si="130"/>
        <v/>
      </c>
      <c r="GC16" s="4122"/>
    </row>
    <row r="17" spans="1:185" s="1629" customFormat="1" ht="45" customHeight="1">
      <c r="A17" s="4016">
        <f>ROW()</f>
        <v>17</v>
      </c>
      <c r="B17" s="4250">
        <f>IF(C17="I","",IF(ISBLANK(D17),"",IF(ISTEXT(D17),LARGE(B9:B16,1)+1,0)))</f>
        <v>7</v>
      </c>
      <c r="C17" s="4281"/>
      <c r="D17" s="4282" t="s">
        <v>6107</v>
      </c>
      <c r="E17" s="4252"/>
      <c r="F17" s="4253"/>
      <c r="G17" s="4284" t="s">
        <v>6074</v>
      </c>
      <c r="H17" s="4255" t="s">
        <v>6108</v>
      </c>
      <c r="I17" s="4284"/>
      <c r="J17" s="4255"/>
      <c r="K17" s="4256">
        <f t="shared" ref="K17:K23" si="131">COUNTA(G17,I17)</f>
        <v>1</v>
      </c>
      <c r="L17" s="4119"/>
      <c r="M17" s="4257" t="str">
        <f t="shared" si="16"/>
        <v>PLUS</v>
      </c>
      <c r="N17" s="4258" t="str">
        <f t="shared" si="16"/>
        <v xml:space="preserve">choix + de volaille </v>
      </c>
      <c r="O17" s="4259"/>
      <c r="P17" s="4259"/>
      <c r="Q17" s="4259"/>
      <c r="R17" s="4259"/>
      <c r="S17" s="4259"/>
      <c r="T17" s="4259"/>
      <c r="U17" s="4259"/>
      <c r="V17" s="4259"/>
      <c r="W17" s="4119"/>
      <c r="X17" s="4257">
        <f t="shared" si="17"/>
        <v>0</v>
      </c>
      <c r="Y17" s="4258">
        <f t="shared" si="17"/>
        <v>0</v>
      </c>
      <c r="Z17" s="4260"/>
      <c r="AA17" s="4260"/>
      <c r="AB17" s="4260"/>
      <c r="AC17" s="4260"/>
      <c r="AD17" s="4260"/>
      <c r="AE17" s="4260"/>
      <c r="AF17" s="4260"/>
      <c r="AG17" s="4260"/>
      <c r="AH17" s="4119"/>
      <c r="AI17" s="4122"/>
      <c r="AJ17" s="4261">
        <f t="shared" si="18"/>
        <v>0</v>
      </c>
      <c r="AK17" s="4262">
        <f t="shared" si="19"/>
        <v>0</v>
      </c>
      <c r="AL17" s="4261">
        <f t="shared" si="20"/>
        <v>0</v>
      </c>
      <c r="AM17" s="4262">
        <f t="shared" si="21"/>
        <v>0</v>
      </c>
      <c r="AN17" s="4261">
        <f t="shared" si="22"/>
        <v>0</v>
      </c>
      <c r="AO17" s="4262">
        <f t="shared" si="23"/>
        <v>0</v>
      </c>
      <c r="AP17" s="4261">
        <f t="shared" si="24"/>
        <v>0</v>
      </c>
      <c r="AQ17" s="4262">
        <f t="shared" si="25"/>
        <v>0</v>
      </c>
      <c r="AR17" s="4261">
        <f t="shared" si="26"/>
        <v>0</v>
      </c>
      <c r="AS17" s="4262">
        <f t="shared" si="27"/>
        <v>0</v>
      </c>
      <c r="AT17" s="4261">
        <f t="shared" si="28"/>
        <v>0</v>
      </c>
      <c r="AU17" s="4262">
        <f t="shared" si="29"/>
        <v>0</v>
      </c>
      <c r="AV17" s="4261">
        <f t="shared" si="30"/>
        <v>0</v>
      </c>
      <c r="AW17" s="4262">
        <f t="shared" si="31"/>
        <v>0</v>
      </c>
      <c r="AX17" s="4261">
        <f t="shared" si="32"/>
        <v>0</v>
      </c>
      <c r="AY17" s="4262">
        <f t="shared" si="33"/>
        <v>0</v>
      </c>
      <c r="AZ17" s="4263"/>
      <c r="BA17" s="4264">
        <f>BA9</f>
        <v>20</v>
      </c>
      <c r="BB17" s="4264">
        <f t="shared" si="34"/>
        <v>1</v>
      </c>
      <c r="BC17" s="4264">
        <f t="shared" si="35"/>
        <v>20</v>
      </c>
      <c r="BD17" s="4265">
        <f t="shared" si="36"/>
        <v>0</v>
      </c>
      <c r="BE17" s="4265">
        <f t="shared" si="36"/>
        <v>0</v>
      </c>
      <c r="BF17" s="4265">
        <f t="shared" si="36"/>
        <v>0</v>
      </c>
      <c r="BG17" s="4265">
        <f t="shared" si="36"/>
        <v>0</v>
      </c>
      <c r="BH17" s="4265">
        <f t="shared" si="36"/>
        <v>0</v>
      </c>
      <c r="BI17" s="4265">
        <f t="shared" si="36"/>
        <v>0</v>
      </c>
      <c r="BJ17" s="4265">
        <f t="shared" si="36"/>
        <v>0</v>
      </c>
      <c r="BK17" s="4265">
        <f t="shared" si="36"/>
        <v>0</v>
      </c>
      <c r="BL17" s="4122"/>
      <c r="BM17" s="4266">
        <f t="shared" si="37"/>
        <v>0</v>
      </c>
      <c r="BN17" s="4267">
        <f t="shared" si="38"/>
        <v>0</v>
      </c>
      <c r="BO17" s="4267">
        <f t="shared" si="39"/>
        <v>0</v>
      </c>
      <c r="BP17" s="4267">
        <f t="shared" si="40"/>
        <v>0</v>
      </c>
      <c r="BQ17" s="4267">
        <f t="shared" si="41"/>
        <v>0</v>
      </c>
      <c r="BR17" s="4267">
        <f t="shared" si="42"/>
        <v>0</v>
      </c>
      <c r="BS17" s="4267">
        <f t="shared" si="43"/>
        <v>0</v>
      </c>
      <c r="BT17" s="4267">
        <f t="shared" si="44"/>
        <v>0</v>
      </c>
      <c r="BU17" s="4202"/>
      <c r="BV17" s="4268">
        <f t="shared" si="45"/>
        <v>0</v>
      </c>
      <c r="BW17" s="4269">
        <f t="shared" si="45"/>
        <v>0</v>
      </c>
      <c r="BX17" s="4269">
        <f t="shared" si="45"/>
        <v>0</v>
      </c>
      <c r="BY17" s="4269">
        <f t="shared" si="45"/>
        <v>0</v>
      </c>
      <c r="BZ17" s="4269">
        <f t="shared" si="45"/>
        <v>0</v>
      </c>
      <c r="CA17" s="4269">
        <f t="shared" si="45"/>
        <v>0</v>
      </c>
      <c r="CB17" s="4269">
        <f t="shared" si="45"/>
        <v>0</v>
      </c>
      <c r="CC17" s="4270">
        <f t="shared" si="45"/>
        <v>0</v>
      </c>
      <c r="CD17" s="4114"/>
      <c r="CE17" s="4264">
        <f t="shared" si="46"/>
        <v>20</v>
      </c>
      <c r="CF17" s="4271">
        <f t="shared" si="47"/>
        <v>0</v>
      </c>
      <c r="CG17" s="4272">
        <f t="shared" si="48"/>
        <v>0</v>
      </c>
      <c r="CH17" s="4272">
        <f t="shared" si="49"/>
        <v>0</v>
      </c>
      <c r="CI17" s="4272">
        <f t="shared" si="50"/>
        <v>0</v>
      </c>
      <c r="CJ17" s="4272">
        <f t="shared" si="51"/>
        <v>0</v>
      </c>
      <c r="CK17" s="4272">
        <f t="shared" si="52"/>
        <v>0</v>
      </c>
      <c r="CL17" s="4272">
        <f t="shared" si="53"/>
        <v>0</v>
      </c>
      <c r="CM17" s="4272">
        <f t="shared" si="54"/>
        <v>0</v>
      </c>
      <c r="CN17" s="4272">
        <f t="shared" si="55"/>
        <v>0</v>
      </c>
      <c r="CO17" s="4285" t="str">
        <f>IF(M17=CO8,M17,0)</f>
        <v>PLUS</v>
      </c>
      <c r="CP17" s="4286" t="str">
        <f t="shared" si="56"/>
        <v xml:space="preserve">choix + de volaille </v>
      </c>
      <c r="CQ17" s="4261" t="str">
        <f t="shared" si="57"/>
        <v/>
      </c>
      <c r="CR17" s="4275" t="str">
        <f t="shared" si="58"/>
        <v/>
      </c>
      <c r="CS17" s="4275" t="str">
        <f t="shared" si="59"/>
        <v/>
      </c>
      <c r="CT17" s="4275" t="str">
        <f t="shared" si="60"/>
        <v/>
      </c>
      <c r="CU17" s="4275" t="str">
        <f t="shared" si="61"/>
        <v/>
      </c>
      <c r="CV17" s="4275" t="str">
        <f t="shared" si="62"/>
        <v/>
      </c>
      <c r="CW17" s="4275" t="str">
        <f t="shared" si="63"/>
        <v/>
      </c>
      <c r="CX17" s="4276" t="str">
        <f t="shared" si="64"/>
        <v/>
      </c>
      <c r="CY17" s="4186"/>
      <c r="CZ17" s="4264">
        <f t="shared" si="65"/>
        <v>20</v>
      </c>
      <c r="DA17" s="4277">
        <f t="shared" si="66"/>
        <v>0</v>
      </c>
      <c r="DB17" s="4115" t="str">
        <f t="shared" si="67"/>
        <v/>
      </c>
      <c r="DC17" s="4115" t="str">
        <f t="shared" si="68"/>
        <v/>
      </c>
      <c r="DD17" s="4115" t="str">
        <f t="shared" si="69"/>
        <v/>
      </c>
      <c r="DE17" s="4115" t="str">
        <f t="shared" si="70"/>
        <v/>
      </c>
      <c r="DF17" s="4115" t="str">
        <f t="shared" si="71"/>
        <v/>
      </c>
      <c r="DG17" s="4115" t="str">
        <f t="shared" si="72"/>
        <v/>
      </c>
      <c r="DH17" s="4115" t="str">
        <f t="shared" si="73"/>
        <v/>
      </c>
      <c r="DI17" s="4115" t="str">
        <f t="shared" si="74"/>
        <v/>
      </c>
      <c r="DJ17" s="4136"/>
      <c r="DK17" s="4287">
        <f>IF(M17=DK8,M17,0)</f>
        <v>0</v>
      </c>
      <c r="DL17" s="4286" t="str">
        <f t="shared" si="75"/>
        <v/>
      </c>
      <c r="DM17" s="4275" t="str">
        <f t="shared" si="76"/>
        <v/>
      </c>
      <c r="DN17" s="4275" t="str">
        <f t="shared" si="77"/>
        <v/>
      </c>
      <c r="DO17" s="4275" t="str">
        <f t="shared" si="78"/>
        <v/>
      </c>
      <c r="DP17" s="4275" t="str">
        <f t="shared" si="79"/>
        <v/>
      </c>
      <c r="DQ17" s="4275" t="str">
        <f t="shared" si="80"/>
        <v/>
      </c>
      <c r="DR17" s="4275" t="str">
        <f t="shared" si="81"/>
        <v/>
      </c>
      <c r="DS17" s="4275" t="str">
        <f t="shared" si="82"/>
        <v/>
      </c>
      <c r="DT17" s="4279" t="str">
        <f t="shared" si="83"/>
        <v/>
      </c>
      <c r="DU17" s="4122"/>
      <c r="DV17" s="4266">
        <f t="shared" si="84"/>
        <v>0</v>
      </c>
      <c r="DW17" s="4267">
        <f t="shared" si="85"/>
        <v>0</v>
      </c>
      <c r="DX17" s="4267">
        <f t="shared" si="86"/>
        <v>0</v>
      </c>
      <c r="DY17" s="4267">
        <f t="shared" si="87"/>
        <v>0</v>
      </c>
      <c r="DZ17" s="4267">
        <f t="shared" si="88"/>
        <v>0</v>
      </c>
      <c r="EA17" s="4267">
        <f t="shared" si="89"/>
        <v>0</v>
      </c>
      <c r="EB17" s="4267">
        <f t="shared" si="90"/>
        <v>0</v>
      </c>
      <c r="EC17" s="4267">
        <f t="shared" si="91"/>
        <v>0</v>
      </c>
      <c r="ED17" s="4215"/>
      <c r="EE17" s="4268">
        <f t="shared" si="92"/>
        <v>0</v>
      </c>
      <c r="EF17" s="4269">
        <f t="shared" si="92"/>
        <v>0</v>
      </c>
      <c r="EG17" s="4269">
        <f t="shared" si="92"/>
        <v>0</v>
      </c>
      <c r="EH17" s="4269">
        <f t="shared" si="92"/>
        <v>0</v>
      </c>
      <c r="EI17" s="4269">
        <f t="shared" si="92"/>
        <v>0</v>
      </c>
      <c r="EJ17" s="4269">
        <f t="shared" si="92"/>
        <v>0</v>
      </c>
      <c r="EK17" s="4269">
        <f t="shared" si="92"/>
        <v>0</v>
      </c>
      <c r="EL17" s="4270">
        <f t="shared" si="92"/>
        <v>0</v>
      </c>
      <c r="EM17" s="4186"/>
      <c r="EN17" s="4264">
        <f t="shared" si="93"/>
        <v>20</v>
      </c>
      <c r="EO17" s="4271">
        <f t="shared" si="94"/>
        <v>0</v>
      </c>
      <c r="EP17" s="4272">
        <f t="shared" si="95"/>
        <v>0</v>
      </c>
      <c r="EQ17" s="4272">
        <f t="shared" si="96"/>
        <v>0</v>
      </c>
      <c r="ER17" s="4272">
        <f t="shared" si="97"/>
        <v>0</v>
      </c>
      <c r="ES17" s="4272">
        <f t="shared" si="98"/>
        <v>0</v>
      </c>
      <c r="ET17" s="4272">
        <f t="shared" si="99"/>
        <v>0</v>
      </c>
      <c r="EU17" s="4272">
        <f t="shared" si="100"/>
        <v>0</v>
      </c>
      <c r="EV17" s="4272">
        <f t="shared" si="101"/>
        <v>0</v>
      </c>
      <c r="EW17" s="4272">
        <f t="shared" si="102"/>
        <v>0</v>
      </c>
      <c r="EX17" s="4288">
        <f>IF(X17=EX8,X17,0)</f>
        <v>0</v>
      </c>
      <c r="EY17" s="4286" t="str">
        <f t="shared" si="103"/>
        <v/>
      </c>
      <c r="EZ17" s="4261" t="str">
        <f t="shared" si="104"/>
        <v/>
      </c>
      <c r="FA17" s="4275" t="str">
        <f t="shared" si="105"/>
        <v/>
      </c>
      <c r="FB17" s="4275" t="str">
        <f t="shared" si="106"/>
        <v/>
      </c>
      <c r="FC17" s="4275" t="str">
        <f t="shared" si="107"/>
        <v/>
      </c>
      <c r="FD17" s="4275" t="str">
        <f t="shared" si="108"/>
        <v/>
      </c>
      <c r="FE17" s="4275" t="str">
        <f t="shared" si="109"/>
        <v/>
      </c>
      <c r="FF17" s="4275" t="str">
        <f t="shared" si="110"/>
        <v/>
      </c>
      <c r="FG17" s="4275" t="str">
        <f t="shared" si="111"/>
        <v/>
      </c>
      <c r="FH17" s="4186"/>
      <c r="FI17" s="4264">
        <f t="shared" si="112"/>
        <v>20</v>
      </c>
      <c r="FJ17" s="4277">
        <f t="shared" si="113"/>
        <v>0</v>
      </c>
      <c r="FK17" s="4115" t="str">
        <f t="shared" si="114"/>
        <v/>
      </c>
      <c r="FL17" s="4115" t="str">
        <f t="shared" si="115"/>
        <v/>
      </c>
      <c r="FM17" s="4115" t="str">
        <f t="shared" si="116"/>
        <v/>
      </c>
      <c r="FN17" s="4115" t="str">
        <f t="shared" si="117"/>
        <v/>
      </c>
      <c r="FO17" s="4115" t="str">
        <f t="shared" si="118"/>
        <v/>
      </c>
      <c r="FP17" s="4115" t="str">
        <f t="shared" si="119"/>
        <v/>
      </c>
      <c r="FQ17" s="4115" t="str">
        <f t="shared" si="120"/>
        <v/>
      </c>
      <c r="FR17" s="4115" t="str">
        <f t="shared" si="121"/>
        <v/>
      </c>
      <c r="FS17" s="4287">
        <f>IF(X17=FS8,X17,0)</f>
        <v>0</v>
      </c>
      <c r="FT17" s="4286" t="str">
        <f t="shared" si="122"/>
        <v/>
      </c>
      <c r="FU17" s="4275" t="str">
        <f t="shared" si="123"/>
        <v/>
      </c>
      <c r="FV17" s="4275" t="str">
        <f t="shared" si="124"/>
        <v/>
      </c>
      <c r="FW17" s="4275" t="str">
        <f t="shared" si="125"/>
        <v/>
      </c>
      <c r="FX17" s="4275" t="str">
        <f t="shared" si="126"/>
        <v/>
      </c>
      <c r="FY17" s="4275" t="str">
        <f t="shared" si="127"/>
        <v/>
      </c>
      <c r="FZ17" s="4275" t="str">
        <f t="shared" si="128"/>
        <v/>
      </c>
      <c r="GA17" s="4275" t="str">
        <f t="shared" si="129"/>
        <v/>
      </c>
      <c r="GB17" s="4279" t="str">
        <f t="shared" si="130"/>
        <v/>
      </c>
      <c r="GC17" s="4122"/>
    </row>
    <row r="18" spans="1:185" s="1629" customFormat="1" ht="45" customHeight="1">
      <c r="A18" s="4016">
        <f>ROW()</f>
        <v>18</v>
      </c>
      <c r="B18" s="4250">
        <f>IF(C18="I","",IF(ISBLANK(D18),"",IF(ISTEXT(D18),LARGE(B9:B17,1)+1,0)))</f>
        <v>8</v>
      </c>
      <c r="C18" s="4281"/>
      <c r="D18" s="4290" t="s">
        <v>6109</v>
      </c>
      <c r="E18" s="4252"/>
      <c r="F18" s="4253"/>
      <c r="G18" s="4284" t="s">
        <v>6074</v>
      </c>
      <c r="H18" s="4255" t="s">
        <v>6110</v>
      </c>
      <c r="I18" s="4284" t="s">
        <v>6074</v>
      </c>
      <c r="J18" s="4255" t="s">
        <v>6111</v>
      </c>
      <c r="K18" s="4256">
        <f t="shared" si="131"/>
        <v>2</v>
      </c>
      <c r="L18" s="4119"/>
      <c r="M18" s="4257" t="str">
        <f t="shared" si="16"/>
        <v>PLUS</v>
      </c>
      <c r="N18" s="4258" t="str">
        <f t="shared" si="16"/>
        <v>Gros marquants =2</v>
      </c>
      <c r="O18" s="4259"/>
      <c r="P18" s="4259"/>
      <c r="Q18" s="4259"/>
      <c r="R18" s="4259"/>
      <c r="S18" s="4259"/>
      <c r="T18" s="4259"/>
      <c r="U18" s="4259"/>
      <c r="V18" s="4259"/>
      <c r="W18" s="4119"/>
      <c r="X18" s="4257" t="str">
        <f t="shared" si="17"/>
        <v>PLUS</v>
      </c>
      <c r="Y18" s="4258" t="str">
        <f t="shared" si="17"/>
        <v>Viande de porc</v>
      </c>
      <c r="Z18" s="4260"/>
      <c r="AA18" s="4260"/>
      <c r="AB18" s="4260"/>
      <c r="AC18" s="4260"/>
      <c r="AD18" s="4260"/>
      <c r="AE18" s="4260"/>
      <c r="AF18" s="4260"/>
      <c r="AG18" s="4260"/>
      <c r="AH18" s="4119"/>
      <c r="AI18" s="4122"/>
      <c r="AJ18" s="4261">
        <f t="shared" si="18"/>
        <v>0</v>
      </c>
      <c r="AK18" s="4262">
        <f t="shared" si="19"/>
        <v>0</v>
      </c>
      <c r="AL18" s="4261">
        <f t="shared" si="20"/>
        <v>0</v>
      </c>
      <c r="AM18" s="4262">
        <f t="shared" si="21"/>
        <v>0</v>
      </c>
      <c r="AN18" s="4261">
        <f t="shared" si="22"/>
        <v>0</v>
      </c>
      <c r="AO18" s="4262">
        <f t="shared" si="23"/>
        <v>0</v>
      </c>
      <c r="AP18" s="4261">
        <f t="shared" si="24"/>
        <v>0</v>
      </c>
      <c r="AQ18" s="4262">
        <f t="shared" si="25"/>
        <v>0</v>
      </c>
      <c r="AR18" s="4261">
        <f t="shared" si="26"/>
        <v>0</v>
      </c>
      <c r="AS18" s="4262">
        <f t="shared" si="27"/>
        <v>0</v>
      </c>
      <c r="AT18" s="4261">
        <f t="shared" si="28"/>
        <v>0</v>
      </c>
      <c r="AU18" s="4262">
        <f t="shared" si="29"/>
        <v>0</v>
      </c>
      <c r="AV18" s="4261">
        <f t="shared" si="30"/>
        <v>0</v>
      </c>
      <c r="AW18" s="4262">
        <f t="shared" si="31"/>
        <v>0</v>
      </c>
      <c r="AX18" s="4261">
        <f t="shared" si="32"/>
        <v>0</v>
      </c>
      <c r="AY18" s="4262">
        <f t="shared" si="33"/>
        <v>0</v>
      </c>
      <c r="AZ18" s="4263"/>
      <c r="BA18" s="4264">
        <f>BA9</f>
        <v>20</v>
      </c>
      <c r="BB18" s="4264">
        <f t="shared" si="34"/>
        <v>2</v>
      </c>
      <c r="BC18" s="4264">
        <f t="shared" si="35"/>
        <v>10</v>
      </c>
      <c r="BD18" s="4265">
        <f t="shared" si="36"/>
        <v>0</v>
      </c>
      <c r="BE18" s="4265">
        <f t="shared" si="36"/>
        <v>0</v>
      </c>
      <c r="BF18" s="4265">
        <f t="shared" si="36"/>
        <v>0</v>
      </c>
      <c r="BG18" s="4265">
        <f t="shared" si="36"/>
        <v>0</v>
      </c>
      <c r="BH18" s="4265">
        <f t="shared" si="36"/>
        <v>0</v>
      </c>
      <c r="BI18" s="4265">
        <f t="shared" si="36"/>
        <v>0</v>
      </c>
      <c r="BJ18" s="4265">
        <f t="shared" si="36"/>
        <v>0</v>
      </c>
      <c r="BK18" s="4265">
        <f t="shared" si="36"/>
        <v>0</v>
      </c>
      <c r="BL18" s="4122"/>
      <c r="BM18" s="4266">
        <f t="shared" si="37"/>
        <v>0</v>
      </c>
      <c r="BN18" s="4267">
        <f t="shared" si="38"/>
        <v>0</v>
      </c>
      <c r="BO18" s="4267">
        <f t="shared" si="39"/>
        <v>0</v>
      </c>
      <c r="BP18" s="4267">
        <f t="shared" si="40"/>
        <v>0</v>
      </c>
      <c r="BQ18" s="4267">
        <f t="shared" si="41"/>
        <v>0</v>
      </c>
      <c r="BR18" s="4267">
        <f t="shared" si="42"/>
        <v>0</v>
      </c>
      <c r="BS18" s="4267">
        <f t="shared" si="43"/>
        <v>0</v>
      </c>
      <c r="BT18" s="4267">
        <f t="shared" si="44"/>
        <v>0</v>
      </c>
      <c r="BU18" s="4202"/>
      <c r="BV18" s="4268">
        <f t="shared" si="45"/>
        <v>0</v>
      </c>
      <c r="BW18" s="4269">
        <f t="shared" si="45"/>
        <v>0</v>
      </c>
      <c r="BX18" s="4269">
        <f t="shared" si="45"/>
        <v>0</v>
      </c>
      <c r="BY18" s="4269">
        <f t="shared" si="45"/>
        <v>0</v>
      </c>
      <c r="BZ18" s="4269">
        <f t="shared" si="45"/>
        <v>0</v>
      </c>
      <c r="CA18" s="4269">
        <f t="shared" si="45"/>
        <v>0</v>
      </c>
      <c r="CB18" s="4269">
        <f t="shared" si="45"/>
        <v>0</v>
      </c>
      <c r="CC18" s="4270">
        <f t="shared" si="45"/>
        <v>0</v>
      </c>
      <c r="CD18" s="4114"/>
      <c r="CE18" s="4264">
        <f t="shared" si="46"/>
        <v>10</v>
      </c>
      <c r="CF18" s="4271">
        <f t="shared" si="47"/>
        <v>0</v>
      </c>
      <c r="CG18" s="4272">
        <f t="shared" si="48"/>
        <v>0</v>
      </c>
      <c r="CH18" s="4272">
        <f t="shared" si="49"/>
        <v>0</v>
      </c>
      <c r="CI18" s="4272">
        <f t="shared" si="50"/>
        <v>0</v>
      </c>
      <c r="CJ18" s="4272">
        <f t="shared" si="51"/>
        <v>0</v>
      </c>
      <c r="CK18" s="4272">
        <f t="shared" si="52"/>
        <v>0</v>
      </c>
      <c r="CL18" s="4272">
        <f t="shared" si="53"/>
        <v>0</v>
      </c>
      <c r="CM18" s="4272">
        <f t="shared" si="54"/>
        <v>0</v>
      </c>
      <c r="CN18" s="4272">
        <f t="shared" si="55"/>
        <v>0</v>
      </c>
      <c r="CO18" s="4285" t="str">
        <f>IF(M18=CO8,M18,0)</f>
        <v>PLUS</v>
      </c>
      <c r="CP18" s="4286" t="str">
        <f t="shared" si="56"/>
        <v>Gros marquants =2</v>
      </c>
      <c r="CQ18" s="4261" t="str">
        <f t="shared" si="57"/>
        <v/>
      </c>
      <c r="CR18" s="4275" t="str">
        <f t="shared" si="58"/>
        <v/>
      </c>
      <c r="CS18" s="4275" t="str">
        <f t="shared" si="59"/>
        <v/>
      </c>
      <c r="CT18" s="4275" t="str">
        <f t="shared" si="60"/>
        <v/>
      </c>
      <c r="CU18" s="4275" t="str">
        <f t="shared" si="61"/>
        <v/>
      </c>
      <c r="CV18" s="4275" t="str">
        <f t="shared" si="62"/>
        <v/>
      </c>
      <c r="CW18" s="4275" t="str">
        <f t="shared" si="63"/>
        <v/>
      </c>
      <c r="CX18" s="4276" t="str">
        <f t="shared" si="64"/>
        <v/>
      </c>
      <c r="CY18" s="4186"/>
      <c r="CZ18" s="4264">
        <f t="shared" si="65"/>
        <v>10</v>
      </c>
      <c r="DA18" s="4277">
        <f t="shared" si="66"/>
        <v>0</v>
      </c>
      <c r="DB18" s="4115" t="str">
        <f t="shared" si="67"/>
        <v/>
      </c>
      <c r="DC18" s="4115" t="str">
        <f t="shared" si="68"/>
        <v/>
      </c>
      <c r="DD18" s="4115" t="str">
        <f t="shared" si="69"/>
        <v/>
      </c>
      <c r="DE18" s="4115" t="str">
        <f t="shared" si="70"/>
        <v/>
      </c>
      <c r="DF18" s="4115" t="str">
        <f t="shared" si="71"/>
        <v/>
      </c>
      <c r="DG18" s="4115" t="str">
        <f t="shared" si="72"/>
        <v/>
      </c>
      <c r="DH18" s="4115" t="str">
        <f t="shared" si="73"/>
        <v/>
      </c>
      <c r="DI18" s="4115" t="str">
        <f t="shared" si="74"/>
        <v/>
      </c>
      <c r="DJ18" s="4136"/>
      <c r="DK18" s="4287">
        <f>IF(M18=DK8,M18,0)</f>
        <v>0</v>
      </c>
      <c r="DL18" s="4286" t="str">
        <f t="shared" si="75"/>
        <v/>
      </c>
      <c r="DM18" s="4275" t="str">
        <f t="shared" si="76"/>
        <v/>
      </c>
      <c r="DN18" s="4275" t="str">
        <f t="shared" si="77"/>
        <v/>
      </c>
      <c r="DO18" s="4275" t="str">
        <f t="shared" si="78"/>
        <v/>
      </c>
      <c r="DP18" s="4275" t="str">
        <f t="shared" si="79"/>
        <v/>
      </c>
      <c r="DQ18" s="4275" t="str">
        <f t="shared" si="80"/>
        <v/>
      </c>
      <c r="DR18" s="4275" t="str">
        <f t="shared" si="81"/>
        <v/>
      </c>
      <c r="DS18" s="4275" t="str">
        <f t="shared" si="82"/>
        <v/>
      </c>
      <c r="DT18" s="4279" t="str">
        <f t="shared" si="83"/>
        <v/>
      </c>
      <c r="DU18" s="4122"/>
      <c r="DV18" s="4266">
        <f t="shared" si="84"/>
        <v>0</v>
      </c>
      <c r="DW18" s="4267">
        <f t="shared" si="85"/>
        <v>0</v>
      </c>
      <c r="DX18" s="4267">
        <f t="shared" si="86"/>
        <v>0</v>
      </c>
      <c r="DY18" s="4267">
        <f t="shared" si="87"/>
        <v>0</v>
      </c>
      <c r="DZ18" s="4267">
        <f t="shared" si="88"/>
        <v>0</v>
      </c>
      <c r="EA18" s="4267">
        <f t="shared" si="89"/>
        <v>0</v>
      </c>
      <c r="EB18" s="4267">
        <f t="shared" si="90"/>
        <v>0</v>
      </c>
      <c r="EC18" s="4267">
        <f t="shared" si="91"/>
        <v>0</v>
      </c>
      <c r="ED18" s="4215"/>
      <c r="EE18" s="4268">
        <f t="shared" si="92"/>
        <v>0</v>
      </c>
      <c r="EF18" s="4269">
        <f t="shared" si="92"/>
        <v>0</v>
      </c>
      <c r="EG18" s="4269">
        <f t="shared" si="92"/>
        <v>0</v>
      </c>
      <c r="EH18" s="4269">
        <f t="shared" si="92"/>
        <v>0</v>
      </c>
      <c r="EI18" s="4269">
        <f t="shared" si="92"/>
        <v>0</v>
      </c>
      <c r="EJ18" s="4269">
        <f t="shared" si="92"/>
        <v>0</v>
      </c>
      <c r="EK18" s="4269">
        <f t="shared" si="92"/>
        <v>0</v>
      </c>
      <c r="EL18" s="4270">
        <f t="shared" si="92"/>
        <v>0</v>
      </c>
      <c r="EM18" s="4186"/>
      <c r="EN18" s="4264">
        <f t="shared" si="93"/>
        <v>10</v>
      </c>
      <c r="EO18" s="4271">
        <f t="shared" si="94"/>
        <v>0</v>
      </c>
      <c r="EP18" s="4272">
        <f t="shared" si="95"/>
        <v>0</v>
      </c>
      <c r="EQ18" s="4272">
        <f t="shared" si="96"/>
        <v>0</v>
      </c>
      <c r="ER18" s="4272">
        <f t="shared" si="97"/>
        <v>0</v>
      </c>
      <c r="ES18" s="4272">
        <f t="shared" si="98"/>
        <v>0</v>
      </c>
      <c r="ET18" s="4272">
        <f t="shared" si="99"/>
        <v>0</v>
      </c>
      <c r="EU18" s="4272">
        <f t="shared" si="100"/>
        <v>0</v>
      </c>
      <c r="EV18" s="4272">
        <f t="shared" si="101"/>
        <v>0</v>
      </c>
      <c r="EW18" s="4272">
        <f t="shared" si="102"/>
        <v>0</v>
      </c>
      <c r="EX18" s="4288" t="str">
        <f>IF(X18=EX8,X18,0)</f>
        <v>PLUS</v>
      </c>
      <c r="EY18" s="4286" t="str">
        <f t="shared" si="103"/>
        <v>Viande de porc</v>
      </c>
      <c r="EZ18" s="4261" t="str">
        <f t="shared" si="104"/>
        <v/>
      </c>
      <c r="FA18" s="4275" t="str">
        <f t="shared" si="105"/>
        <v/>
      </c>
      <c r="FB18" s="4275" t="str">
        <f t="shared" si="106"/>
        <v/>
      </c>
      <c r="FC18" s="4275" t="str">
        <f t="shared" si="107"/>
        <v/>
      </c>
      <c r="FD18" s="4275" t="str">
        <f t="shared" si="108"/>
        <v/>
      </c>
      <c r="FE18" s="4275" t="str">
        <f t="shared" si="109"/>
        <v/>
      </c>
      <c r="FF18" s="4275" t="str">
        <f t="shared" si="110"/>
        <v/>
      </c>
      <c r="FG18" s="4275" t="str">
        <f t="shared" si="111"/>
        <v/>
      </c>
      <c r="FH18" s="4186"/>
      <c r="FI18" s="4264">
        <f t="shared" si="112"/>
        <v>10</v>
      </c>
      <c r="FJ18" s="4277">
        <f t="shared" si="113"/>
        <v>0</v>
      </c>
      <c r="FK18" s="4115" t="str">
        <f t="shared" si="114"/>
        <v/>
      </c>
      <c r="FL18" s="4115" t="str">
        <f t="shared" si="115"/>
        <v/>
      </c>
      <c r="FM18" s="4115" t="str">
        <f t="shared" si="116"/>
        <v/>
      </c>
      <c r="FN18" s="4115" t="str">
        <f t="shared" si="117"/>
        <v/>
      </c>
      <c r="FO18" s="4115" t="str">
        <f t="shared" si="118"/>
        <v/>
      </c>
      <c r="FP18" s="4115" t="str">
        <f t="shared" si="119"/>
        <v/>
      </c>
      <c r="FQ18" s="4115" t="str">
        <f t="shared" si="120"/>
        <v/>
      </c>
      <c r="FR18" s="4115" t="str">
        <f t="shared" si="121"/>
        <v/>
      </c>
      <c r="FS18" s="4287">
        <f>IF(X18=FS8,X18,0)</f>
        <v>0</v>
      </c>
      <c r="FT18" s="4286" t="str">
        <f t="shared" si="122"/>
        <v/>
      </c>
      <c r="FU18" s="4275" t="str">
        <f t="shared" si="123"/>
        <v/>
      </c>
      <c r="FV18" s="4275" t="str">
        <f t="shared" si="124"/>
        <v/>
      </c>
      <c r="FW18" s="4275" t="str">
        <f t="shared" si="125"/>
        <v/>
      </c>
      <c r="FX18" s="4275" t="str">
        <f t="shared" si="126"/>
        <v/>
      </c>
      <c r="FY18" s="4275" t="str">
        <f t="shared" si="127"/>
        <v/>
      </c>
      <c r="FZ18" s="4275" t="str">
        <f t="shared" si="128"/>
        <v/>
      </c>
      <c r="GA18" s="4275" t="str">
        <f t="shared" si="129"/>
        <v/>
      </c>
      <c r="GB18" s="4279" t="str">
        <f t="shared" si="130"/>
        <v/>
      </c>
      <c r="GC18" s="4122"/>
    </row>
    <row r="19" spans="1:185" s="1629" customFormat="1" ht="45" customHeight="1">
      <c r="A19" s="4016">
        <f>ROW()</f>
        <v>19</v>
      </c>
      <c r="B19" s="4250">
        <f>IF(C19="I","",IF(ISBLANK(D19),"",IF(ISTEXT(D19),LARGE(B9:B18,1)+1,0)))</f>
        <v>9</v>
      </c>
      <c r="C19" s="4281"/>
      <c r="D19" s="4290" t="s">
        <v>6112</v>
      </c>
      <c r="E19" s="4252"/>
      <c r="F19" s="4253"/>
      <c r="G19" s="4293" t="s">
        <v>6075</v>
      </c>
      <c r="H19" s="4255" t="s">
        <v>6113</v>
      </c>
      <c r="I19" s="4284" t="s">
        <v>6074</v>
      </c>
      <c r="J19" s="4255" t="s">
        <v>6111</v>
      </c>
      <c r="K19" s="4256">
        <f t="shared" si="131"/>
        <v>2</v>
      </c>
      <c r="L19" s="4119"/>
      <c r="M19" s="4257" t="str">
        <f t="shared" si="16"/>
        <v>MOINS</v>
      </c>
      <c r="N19" s="4258" t="str">
        <f t="shared" si="16"/>
        <v xml:space="preserve">choix MOINS de gras - lipides </v>
      </c>
      <c r="O19" s="4259"/>
      <c r="P19" s="4259"/>
      <c r="Q19" s="4259"/>
      <c r="R19" s="4259"/>
      <c r="S19" s="4259"/>
      <c r="T19" s="4259"/>
      <c r="U19" s="4259"/>
      <c r="V19" s="4259"/>
      <c r="W19" s="4119"/>
      <c r="X19" s="4257" t="str">
        <f t="shared" si="17"/>
        <v>PLUS</v>
      </c>
      <c r="Y19" s="4258" t="str">
        <f t="shared" si="17"/>
        <v>Viande de porc</v>
      </c>
      <c r="Z19" s="4260"/>
      <c r="AA19" s="4260"/>
      <c r="AB19" s="4260"/>
      <c r="AC19" s="4260"/>
      <c r="AD19" s="4260"/>
      <c r="AE19" s="4260"/>
      <c r="AF19" s="4260"/>
      <c r="AG19" s="4260"/>
      <c r="AH19" s="4119"/>
      <c r="AI19" s="4122"/>
      <c r="AJ19" s="4261">
        <f t="shared" si="18"/>
        <v>0</v>
      </c>
      <c r="AK19" s="4262">
        <f t="shared" si="19"/>
        <v>0</v>
      </c>
      <c r="AL19" s="4261">
        <f t="shared" si="20"/>
        <v>0</v>
      </c>
      <c r="AM19" s="4262">
        <f t="shared" si="21"/>
        <v>0</v>
      </c>
      <c r="AN19" s="4261">
        <f t="shared" si="22"/>
        <v>0</v>
      </c>
      <c r="AO19" s="4262">
        <f t="shared" si="23"/>
        <v>0</v>
      </c>
      <c r="AP19" s="4261">
        <f t="shared" si="24"/>
        <v>0</v>
      </c>
      <c r="AQ19" s="4262">
        <f t="shared" si="25"/>
        <v>0</v>
      </c>
      <c r="AR19" s="4261">
        <f t="shared" si="26"/>
        <v>0</v>
      </c>
      <c r="AS19" s="4262">
        <f t="shared" si="27"/>
        <v>0</v>
      </c>
      <c r="AT19" s="4261">
        <f t="shared" si="28"/>
        <v>0</v>
      </c>
      <c r="AU19" s="4262">
        <f t="shared" si="29"/>
        <v>0</v>
      </c>
      <c r="AV19" s="4261">
        <f t="shared" si="30"/>
        <v>0</v>
      </c>
      <c r="AW19" s="4262">
        <f t="shared" si="31"/>
        <v>0</v>
      </c>
      <c r="AX19" s="4261">
        <f t="shared" si="32"/>
        <v>0</v>
      </c>
      <c r="AY19" s="4262">
        <f t="shared" si="33"/>
        <v>0</v>
      </c>
      <c r="AZ19" s="4263"/>
      <c r="BA19" s="4264">
        <f>BA9</f>
        <v>20</v>
      </c>
      <c r="BB19" s="4264">
        <f t="shared" si="34"/>
        <v>2</v>
      </c>
      <c r="BC19" s="4264">
        <f t="shared" si="35"/>
        <v>10</v>
      </c>
      <c r="BD19" s="4265">
        <f t="shared" si="36"/>
        <v>0</v>
      </c>
      <c r="BE19" s="4265">
        <f t="shared" si="36"/>
        <v>0</v>
      </c>
      <c r="BF19" s="4265">
        <f t="shared" si="36"/>
        <v>0</v>
      </c>
      <c r="BG19" s="4265">
        <f t="shared" si="36"/>
        <v>0</v>
      </c>
      <c r="BH19" s="4265">
        <f t="shared" si="36"/>
        <v>0</v>
      </c>
      <c r="BI19" s="4265">
        <f t="shared" si="36"/>
        <v>0</v>
      </c>
      <c r="BJ19" s="4265">
        <f t="shared" si="36"/>
        <v>0</v>
      </c>
      <c r="BK19" s="4265">
        <f t="shared" si="36"/>
        <v>0</v>
      </c>
      <c r="BL19" s="4122"/>
      <c r="BM19" s="4266">
        <f t="shared" si="37"/>
        <v>0</v>
      </c>
      <c r="BN19" s="4267">
        <f t="shared" si="38"/>
        <v>0</v>
      </c>
      <c r="BO19" s="4267">
        <f t="shared" si="39"/>
        <v>0</v>
      </c>
      <c r="BP19" s="4267">
        <f t="shared" si="40"/>
        <v>0</v>
      </c>
      <c r="BQ19" s="4267">
        <f t="shared" si="41"/>
        <v>0</v>
      </c>
      <c r="BR19" s="4267">
        <f t="shared" si="42"/>
        <v>0</v>
      </c>
      <c r="BS19" s="4267">
        <f t="shared" si="43"/>
        <v>0</v>
      </c>
      <c r="BT19" s="4267">
        <f t="shared" si="44"/>
        <v>0</v>
      </c>
      <c r="BU19" s="4202"/>
      <c r="BV19" s="4268">
        <f t="shared" si="45"/>
        <v>0</v>
      </c>
      <c r="BW19" s="4269">
        <f t="shared" si="45"/>
        <v>0</v>
      </c>
      <c r="BX19" s="4269">
        <f t="shared" si="45"/>
        <v>0</v>
      </c>
      <c r="BY19" s="4269">
        <f t="shared" si="45"/>
        <v>0</v>
      </c>
      <c r="BZ19" s="4269">
        <f t="shared" si="45"/>
        <v>0</v>
      </c>
      <c r="CA19" s="4269">
        <f t="shared" si="45"/>
        <v>0</v>
      </c>
      <c r="CB19" s="4269">
        <f t="shared" si="45"/>
        <v>0</v>
      </c>
      <c r="CC19" s="4270">
        <f t="shared" si="45"/>
        <v>0</v>
      </c>
      <c r="CD19" s="4114"/>
      <c r="CE19" s="4264">
        <f t="shared" si="46"/>
        <v>10</v>
      </c>
      <c r="CF19" s="4271">
        <f t="shared" si="47"/>
        <v>0</v>
      </c>
      <c r="CG19" s="4272">
        <f t="shared" si="48"/>
        <v>0</v>
      </c>
      <c r="CH19" s="4272">
        <f t="shared" si="49"/>
        <v>0</v>
      </c>
      <c r="CI19" s="4272">
        <f t="shared" si="50"/>
        <v>0</v>
      </c>
      <c r="CJ19" s="4272">
        <f t="shared" si="51"/>
        <v>0</v>
      </c>
      <c r="CK19" s="4272">
        <f t="shared" si="52"/>
        <v>0</v>
      </c>
      <c r="CL19" s="4272">
        <f t="shared" si="53"/>
        <v>0</v>
      </c>
      <c r="CM19" s="4272">
        <f t="shared" si="54"/>
        <v>0</v>
      </c>
      <c r="CN19" s="4272">
        <f t="shared" si="55"/>
        <v>0</v>
      </c>
      <c r="CO19" s="4285">
        <f>IF(M19=CO8,M19,0)</f>
        <v>0</v>
      </c>
      <c r="CP19" s="4286" t="str">
        <f t="shared" si="56"/>
        <v/>
      </c>
      <c r="CQ19" s="4261" t="str">
        <f t="shared" si="57"/>
        <v/>
      </c>
      <c r="CR19" s="4275" t="str">
        <f t="shared" si="58"/>
        <v/>
      </c>
      <c r="CS19" s="4275" t="str">
        <f t="shared" si="59"/>
        <v/>
      </c>
      <c r="CT19" s="4275" t="str">
        <f t="shared" si="60"/>
        <v/>
      </c>
      <c r="CU19" s="4275" t="str">
        <f t="shared" si="61"/>
        <v/>
      </c>
      <c r="CV19" s="4275" t="str">
        <f t="shared" si="62"/>
        <v/>
      </c>
      <c r="CW19" s="4275" t="str">
        <f t="shared" si="63"/>
        <v/>
      </c>
      <c r="CX19" s="4276" t="str">
        <f t="shared" si="64"/>
        <v/>
      </c>
      <c r="CY19" s="4186"/>
      <c r="CZ19" s="4264">
        <f t="shared" si="65"/>
        <v>10</v>
      </c>
      <c r="DA19" s="4277">
        <f t="shared" si="66"/>
        <v>0</v>
      </c>
      <c r="DB19" s="4115" t="str">
        <f t="shared" si="67"/>
        <v/>
      </c>
      <c r="DC19" s="4115" t="str">
        <f t="shared" si="68"/>
        <v/>
      </c>
      <c r="DD19" s="4115" t="str">
        <f t="shared" si="69"/>
        <v/>
      </c>
      <c r="DE19" s="4115" t="str">
        <f t="shared" si="70"/>
        <v/>
      </c>
      <c r="DF19" s="4115" t="str">
        <f t="shared" si="71"/>
        <v/>
      </c>
      <c r="DG19" s="4115" t="str">
        <f t="shared" si="72"/>
        <v/>
      </c>
      <c r="DH19" s="4115" t="str">
        <f t="shared" si="73"/>
        <v/>
      </c>
      <c r="DI19" s="4115" t="str">
        <f t="shared" si="74"/>
        <v/>
      </c>
      <c r="DJ19" s="4136"/>
      <c r="DK19" s="4287" t="str">
        <f>IF(M19=DK8,M19,0)</f>
        <v>MOINS</v>
      </c>
      <c r="DL19" s="4286" t="str">
        <f t="shared" si="75"/>
        <v xml:space="preserve">choix MOINS de gras - lipides </v>
      </c>
      <c r="DM19" s="4275" t="str">
        <f t="shared" si="76"/>
        <v/>
      </c>
      <c r="DN19" s="4275" t="str">
        <f t="shared" si="77"/>
        <v/>
      </c>
      <c r="DO19" s="4275" t="str">
        <f t="shared" si="78"/>
        <v/>
      </c>
      <c r="DP19" s="4275" t="str">
        <f t="shared" si="79"/>
        <v/>
      </c>
      <c r="DQ19" s="4275" t="str">
        <f t="shared" si="80"/>
        <v/>
      </c>
      <c r="DR19" s="4275" t="str">
        <f t="shared" si="81"/>
        <v/>
      </c>
      <c r="DS19" s="4275" t="str">
        <f t="shared" si="82"/>
        <v/>
      </c>
      <c r="DT19" s="4279" t="str">
        <f t="shared" si="83"/>
        <v/>
      </c>
      <c r="DU19" s="4122"/>
      <c r="DV19" s="4266">
        <f t="shared" si="84"/>
        <v>0</v>
      </c>
      <c r="DW19" s="4267">
        <f t="shared" si="85"/>
        <v>0</v>
      </c>
      <c r="DX19" s="4267">
        <f t="shared" si="86"/>
        <v>0</v>
      </c>
      <c r="DY19" s="4267">
        <f t="shared" si="87"/>
        <v>0</v>
      </c>
      <c r="DZ19" s="4267">
        <f t="shared" si="88"/>
        <v>0</v>
      </c>
      <c r="EA19" s="4267">
        <f t="shared" si="89"/>
        <v>0</v>
      </c>
      <c r="EB19" s="4267">
        <f t="shared" si="90"/>
        <v>0</v>
      </c>
      <c r="EC19" s="4267">
        <f t="shared" si="91"/>
        <v>0</v>
      </c>
      <c r="ED19" s="4215"/>
      <c r="EE19" s="4268">
        <f t="shared" si="92"/>
        <v>0</v>
      </c>
      <c r="EF19" s="4269">
        <f t="shared" si="92"/>
        <v>0</v>
      </c>
      <c r="EG19" s="4269">
        <f t="shared" si="92"/>
        <v>0</v>
      </c>
      <c r="EH19" s="4269">
        <f t="shared" si="92"/>
        <v>0</v>
      </c>
      <c r="EI19" s="4269">
        <f t="shared" si="92"/>
        <v>0</v>
      </c>
      <c r="EJ19" s="4269">
        <f t="shared" si="92"/>
        <v>0</v>
      </c>
      <c r="EK19" s="4269">
        <f t="shared" si="92"/>
        <v>0</v>
      </c>
      <c r="EL19" s="4270">
        <f t="shared" si="92"/>
        <v>0</v>
      </c>
      <c r="EM19" s="4186"/>
      <c r="EN19" s="4264">
        <f t="shared" si="93"/>
        <v>10</v>
      </c>
      <c r="EO19" s="4271">
        <f t="shared" si="94"/>
        <v>0</v>
      </c>
      <c r="EP19" s="4272">
        <f t="shared" si="95"/>
        <v>0</v>
      </c>
      <c r="EQ19" s="4272">
        <f t="shared" si="96"/>
        <v>0</v>
      </c>
      <c r="ER19" s="4272">
        <f t="shared" si="97"/>
        <v>0</v>
      </c>
      <c r="ES19" s="4272">
        <f t="shared" si="98"/>
        <v>0</v>
      </c>
      <c r="ET19" s="4272">
        <f t="shared" si="99"/>
        <v>0</v>
      </c>
      <c r="EU19" s="4272">
        <f t="shared" si="100"/>
        <v>0</v>
      </c>
      <c r="EV19" s="4272">
        <f t="shared" si="101"/>
        <v>0</v>
      </c>
      <c r="EW19" s="4272">
        <f t="shared" si="102"/>
        <v>0</v>
      </c>
      <c r="EX19" s="4288" t="str">
        <f>IF(X19=EX8,X19,0)</f>
        <v>PLUS</v>
      </c>
      <c r="EY19" s="4286" t="str">
        <f t="shared" si="103"/>
        <v>Viande de porc</v>
      </c>
      <c r="EZ19" s="4261" t="str">
        <f t="shared" si="104"/>
        <v/>
      </c>
      <c r="FA19" s="4275" t="str">
        <f t="shared" si="105"/>
        <v/>
      </c>
      <c r="FB19" s="4275" t="str">
        <f t="shared" si="106"/>
        <v/>
      </c>
      <c r="FC19" s="4275" t="str">
        <f t="shared" si="107"/>
        <v/>
      </c>
      <c r="FD19" s="4275" t="str">
        <f t="shared" si="108"/>
        <v/>
      </c>
      <c r="FE19" s="4275" t="str">
        <f t="shared" si="109"/>
        <v/>
      </c>
      <c r="FF19" s="4275" t="str">
        <f t="shared" si="110"/>
        <v/>
      </c>
      <c r="FG19" s="4275" t="str">
        <f t="shared" si="111"/>
        <v/>
      </c>
      <c r="FH19" s="4186"/>
      <c r="FI19" s="4264">
        <f t="shared" si="112"/>
        <v>10</v>
      </c>
      <c r="FJ19" s="4277">
        <f t="shared" si="113"/>
        <v>0</v>
      </c>
      <c r="FK19" s="4115" t="str">
        <f t="shared" si="114"/>
        <v/>
      </c>
      <c r="FL19" s="4115" t="str">
        <f t="shared" si="115"/>
        <v/>
      </c>
      <c r="FM19" s="4115" t="str">
        <f t="shared" si="116"/>
        <v/>
      </c>
      <c r="FN19" s="4115" t="str">
        <f t="shared" si="117"/>
        <v/>
      </c>
      <c r="FO19" s="4115" t="str">
        <f t="shared" si="118"/>
        <v/>
      </c>
      <c r="FP19" s="4115" t="str">
        <f t="shared" si="119"/>
        <v/>
      </c>
      <c r="FQ19" s="4115" t="str">
        <f t="shared" si="120"/>
        <v/>
      </c>
      <c r="FR19" s="4115" t="str">
        <f t="shared" si="121"/>
        <v/>
      </c>
      <c r="FS19" s="4287">
        <f>IF(X19=FS8,X19,0)</f>
        <v>0</v>
      </c>
      <c r="FT19" s="4286" t="str">
        <f t="shared" si="122"/>
        <v/>
      </c>
      <c r="FU19" s="4275" t="str">
        <f t="shared" si="123"/>
        <v/>
      </c>
      <c r="FV19" s="4275" t="str">
        <f t="shared" si="124"/>
        <v/>
      </c>
      <c r="FW19" s="4275" t="str">
        <f t="shared" si="125"/>
        <v/>
      </c>
      <c r="FX19" s="4275" t="str">
        <f t="shared" si="126"/>
        <v/>
      </c>
      <c r="FY19" s="4275" t="str">
        <f t="shared" si="127"/>
        <v/>
      </c>
      <c r="FZ19" s="4275" t="str">
        <f t="shared" si="128"/>
        <v/>
      </c>
      <c r="GA19" s="4275" t="str">
        <f t="shared" si="129"/>
        <v/>
      </c>
      <c r="GB19" s="4279" t="str">
        <f t="shared" si="130"/>
        <v/>
      </c>
      <c r="GC19" s="4122"/>
    </row>
    <row r="20" spans="1:185" s="1629" customFormat="1" ht="45" customHeight="1">
      <c r="A20" s="4016">
        <f>ROW()</f>
        <v>20</v>
      </c>
      <c r="B20" s="4250">
        <f>IF(C20="I","",IF(ISBLANK(D20),"",IF(ISTEXT(D20),LARGE(B9:B19,1)+1,0)))</f>
        <v>10</v>
      </c>
      <c r="C20" s="4281"/>
      <c r="D20" s="4282" t="s">
        <v>6114</v>
      </c>
      <c r="E20" s="4252"/>
      <c r="F20" s="4253"/>
      <c r="G20" s="4293" t="s">
        <v>6075</v>
      </c>
      <c r="H20" s="4255" t="s">
        <v>6115</v>
      </c>
      <c r="I20" s="4284" t="s">
        <v>6074</v>
      </c>
      <c r="J20" s="4255" t="s">
        <v>6111</v>
      </c>
      <c r="K20" s="4256">
        <f t="shared" si="131"/>
        <v>2</v>
      </c>
      <c r="L20" s="4119"/>
      <c r="M20" s="4257" t="str">
        <f t="shared" si="16"/>
        <v>MOINS</v>
      </c>
      <c r="N20" s="4258" t="str">
        <f t="shared" si="16"/>
        <v>choix MOINS de gras - lipides</v>
      </c>
      <c r="O20" s="4259"/>
      <c r="P20" s="4259"/>
      <c r="Q20" s="4259"/>
      <c r="R20" s="4259"/>
      <c r="S20" s="4259"/>
      <c r="T20" s="4259"/>
      <c r="U20" s="4259"/>
      <c r="V20" s="4259"/>
      <c r="W20" s="4119"/>
      <c r="X20" s="4257" t="str">
        <f t="shared" si="17"/>
        <v>PLUS</v>
      </c>
      <c r="Y20" s="4258" t="str">
        <f t="shared" si="17"/>
        <v>Viande de porc</v>
      </c>
      <c r="Z20" s="4260"/>
      <c r="AA20" s="4260"/>
      <c r="AB20" s="4260"/>
      <c r="AC20" s="4260"/>
      <c r="AD20" s="4260"/>
      <c r="AE20" s="4260"/>
      <c r="AF20" s="4260"/>
      <c r="AG20" s="4260"/>
      <c r="AH20" s="4119"/>
      <c r="AI20" s="4122"/>
      <c r="AJ20" s="4261">
        <f t="shared" si="18"/>
        <v>0</v>
      </c>
      <c r="AK20" s="4262">
        <f t="shared" si="19"/>
        <v>0</v>
      </c>
      <c r="AL20" s="4261">
        <f t="shared" si="20"/>
        <v>0</v>
      </c>
      <c r="AM20" s="4262">
        <f t="shared" si="21"/>
        <v>0</v>
      </c>
      <c r="AN20" s="4261">
        <f t="shared" si="22"/>
        <v>0</v>
      </c>
      <c r="AO20" s="4262">
        <f t="shared" si="23"/>
        <v>0</v>
      </c>
      <c r="AP20" s="4261">
        <f t="shared" si="24"/>
        <v>0</v>
      </c>
      <c r="AQ20" s="4262">
        <f t="shared" si="25"/>
        <v>0</v>
      </c>
      <c r="AR20" s="4261">
        <f t="shared" si="26"/>
        <v>0</v>
      </c>
      <c r="AS20" s="4262">
        <f t="shared" si="27"/>
        <v>0</v>
      </c>
      <c r="AT20" s="4261">
        <f t="shared" si="28"/>
        <v>0</v>
      </c>
      <c r="AU20" s="4262">
        <f t="shared" si="29"/>
        <v>0</v>
      </c>
      <c r="AV20" s="4261">
        <f t="shared" si="30"/>
        <v>0</v>
      </c>
      <c r="AW20" s="4262">
        <f t="shared" si="31"/>
        <v>0</v>
      </c>
      <c r="AX20" s="4261">
        <f t="shared" si="32"/>
        <v>0</v>
      </c>
      <c r="AY20" s="4262">
        <f t="shared" si="33"/>
        <v>0</v>
      </c>
      <c r="AZ20" s="4263"/>
      <c r="BA20" s="4264">
        <f>BA9</f>
        <v>20</v>
      </c>
      <c r="BB20" s="4264">
        <f t="shared" si="34"/>
        <v>2</v>
      </c>
      <c r="BC20" s="4264">
        <f t="shared" si="35"/>
        <v>10</v>
      </c>
      <c r="BD20" s="4265">
        <f t="shared" si="36"/>
        <v>0</v>
      </c>
      <c r="BE20" s="4265">
        <f t="shared" si="36"/>
        <v>0</v>
      </c>
      <c r="BF20" s="4265">
        <f t="shared" si="36"/>
        <v>0</v>
      </c>
      <c r="BG20" s="4265">
        <f t="shared" si="36"/>
        <v>0</v>
      </c>
      <c r="BH20" s="4265">
        <f t="shared" si="36"/>
        <v>0</v>
      </c>
      <c r="BI20" s="4265">
        <f t="shared" si="36"/>
        <v>0</v>
      </c>
      <c r="BJ20" s="4265">
        <f t="shared" si="36"/>
        <v>0</v>
      </c>
      <c r="BK20" s="4265">
        <f t="shared" si="36"/>
        <v>0</v>
      </c>
      <c r="BL20" s="4122"/>
      <c r="BM20" s="4266">
        <f t="shared" si="37"/>
        <v>0</v>
      </c>
      <c r="BN20" s="4267">
        <f t="shared" si="38"/>
        <v>0</v>
      </c>
      <c r="BO20" s="4267">
        <f t="shared" si="39"/>
        <v>0</v>
      </c>
      <c r="BP20" s="4267">
        <f t="shared" si="40"/>
        <v>0</v>
      </c>
      <c r="BQ20" s="4267">
        <f t="shared" si="41"/>
        <v>0</v>
      </c>
      <c r="BR20" s="4267">
        <f t="shared" si="42"/>
        <v>0</v>
      </c>
      <c r="BS20" s="4267">
        <f t="shared" si="43"/>
        <v>0</v>
      </c>
      <c r="BT20" s="4267">
        <f t="shared" si="44"/>
        <v>0</v>
      </c>
      <c r="BU20" s="4202"/>
      <c r="BV20" s="4268">
        <f t="shared" si="45"/>
        <v>0</v>
      </c>
      <c r="BW20" s="4269">
        <f t="shared" si="45"/>
        <v>0</v>
      </c>
      <c r="BX20" s="4269">
        <f t="shared" si="45"/>
        <v>0</v>
      </c>
      <c r="BY20" s="4269">
        <f t="shared" si="45"/>
        <v>0</v>
      </c>
      <c r="BZ20" s="4269">
        <f t="shared" si="45"/>
        <v>0</v>
      </c>
      <c r="CA20" s="4269">
        <f t="shared" si="45"/>
        <v>0</v>
      </c>
      <c r="CB20" s="4269">
        <f t="shared" si="45"/>
        <v>0</v>
      </c>
      <c r="CC20" s="4270">
        <f t="shared" si="45"/>
        <v>0</v>
      </c>
      <c r="CD20" s="4114"/>
      <c r="CE20" s="4264">
        <f t="shared" si="46"/>
        <v>10</v>
      </c>
      <c r="CF20" s="4271">
        <f t="shared" si="47"/>
        <v>0</v>
      </c>
      <c r="CG20" s="4272">
        <f t="shared" si="48"/>
        <v>0</v>
      </c>
      <c r="CH20" s="4272">
        <f t="shared" si="49"/>
        <v>0</v>
      </c>
      <c r="CI20" s="4272">
        <f t="shared" si="50"/>
        <v>0</v>
      </c>
      <c r="CJ20" s="4272">
        <f t="shared" si="51"/>
        <v>0</v>
      </c>
      <c r="CK20" s="4272">
        <f t="shared" si="52"/>
        <v>0</v>
      </c>
      <c r="CL20" s="4272">
        <f t="shared" si="53"/>
        <v>0</v>
      </c>
      <c r="CM20" s="4272">
        <f t="shared" si="54"/>
        <v>0</v>
      </c>
      <c r="CN20" s="4272">
        <f t="shared" si="55"/>
        <v>0</v>
      </c>
      <c r="CO20" s="4285">
        <f>IF(M20=CO8,M20,0)</f>
        <v>0</v>
      </c>
      <c r="CP20" s="4286" t="str">
        <f t="shared" si="56"/>
        <v/>
      </c>
      <c r="CQ20" s="4261" t="str">
        <f t="shared" si="57"/>
        <v/>
      </c>
      <c r="CR20" s="4275" t="str">
        <f t="shared" si="58"/>
        <v/>
      </c>
      <c r="CS20" s="4275" t="str">
        <f t="shared" si="59"/>
        <v/>
      </c>
      <c r="CT20" s="4275" t="str">
        <f t="shared" si="60"/>
        <v/>
      </c>
      <c r="CU20" s="4275" t="str">
        <f t="shared" si="61"/>
        <v/>
      </c>
      <c r="CV20" s="4275" t="str">
        <f t="shared" si="62"/>
        <v/>
      </c>
      <c r="CW20" s="4275" t="str">
        <f t="shared" si="63"/>
        <v/>
      </c>
      <c r="CX20" s="4276" t="str">
        <f t="shared" si="64"/>
        <v/>
      </c>
      <c r="CY20" s="4186"/>
      <c r="CZ20" s="4264">
        <f t="shared" si="65"/>
        <v>10</v>
      </c>
      <c r="DA20" s="4277">
        <f t="shared" si="66"/>
        <v>0</v>
      </c>
      <c r="DB20" s="4115" t="str">
        <f t="shared" si="67"/>
        <v/>
      </c>
      <c r="DC20" s="4115" t="str">
        <f t="shared" si="68"/>
        <v/>
      </c>
      <c r="DD20" s="4115" t="str">
        <f t="shared" si="69"/>
        <v/>
      </c>
      <c r="DE20" s="4115" t="str">
        <f t="shared" si="70"/>
        <v/>
      </c>
      <c r="DF20" s="4115" t="str">
        <f t="shared" si="71"/>
        <v/>
      </c>
      <c r="DG20" s="4115" t="str">
        <f t="shared" si="72"/>
        <v/>
      </c>
      <c r="DH20" s="4115" t="str">
        <f t="shared" si="73"/>
        <v/>
      </c>
      <c r="DI20" s="4115" t="str">
        <f t="shared" si="74"/>
        <v/>
      </c>
      <c r="DJ20" s="4136"/>
      <c r="DK20" s="4287" t="str">
        <f>IF(M20=DK8,M20,0)</f>
        <v>MOINS</v>
      </c>
      <c r="DL20" s="4286" t="str">
        <f t="shared" si="75"/>
        <v>choix MOINS de gras - lipides</v>
      </c>
      <c r="DM20" s="4275" t="str">
        <f t="shared" si="76"/>
        <v/>
      </c>
      <c r="DN20" s="4275" t="str">
        <f t="shared" si="77"/>
        <v/>
      </c>
      <c r="DO20" s="4275" t="str">
        <f t="shared" si="78"/>
        <v/>
      </c>
      <c r="DP20" s="4275" t="str">
        <f t="shared" si="79"/>
        <v/>
      </c>
      <c r="DQ20" s="4275" t="str">
        <f t="shared" si="80"/>
        <v/>
      </c>
      <c r="DR20" s="4275" t="str">
        <f t="shared" si="81"/>
        <v/>
      </c>
      <c r="DS20" s="4275" t="str">
        <f t="shared" si="82"/>
        <v/>
      </c>
      <c r="DT20" s="4279" t="str">
        <f t="shared" si="83"/>
        <v/>
      </c>
      <c r="DU20" s="4122"/>
      <c r="DV20" s="4266">
        <f t="shared" si="84"/>
        <v>0</v>
      </c>
      <c r="DW20" s="4267">
        <f t="shared" si="85"/>
        <v>0</v>
      </c>
      <c r="DX20" s="4267">
        <f t="shared" si="86"/>
        <v>0</v>
      </c>
      <c r="DY20" s="4267">
        <f t="shared" si="87"/>
        <v>0</v>
      </c>
      <c r="DZ20" s="4267">
        <f t="shared" si="88"/>
        <v>0</v>
      </c>
      <c r="EA20" s="4267">
        <f t="shared" si="89"/>
        <v>0</v>
      </c>
      <c r="EB20" s="4267">
        <f t="shared" si="90"/>
        <v>0</v>
      </c>
      <c r="EC20" s="4267">
        <f t="shared" si="91"/>
        <v>0</v>
      </c>
      <c r="ED20" s="4215"/>
      <c r="EE20" s="4268">
        <f t="shared" si="92"/>
        <v>0</v>
      </c>
      <c r="EF20" s="4269">
        <f t="shared" si="92"/>
        <v>0</v>
      </c>
      <c r="EG20" s="4269">
        <f t="shared" si="92"/>
        <v>0</v>
      </c>
      <c r="EH20" s="4269">
        <f t="shared" si="92"/>
        <v>0</v>
      </c>
      <c r="EI20" s="4269">
        <f t="shared" si="92"/>
        <v>0</v>
      </c>
      <c r="EJ20" s="4269">
        <f t="shared" si="92"/>
        <v>0</v>
      </c>
      <c r="EK20" s="4269">
        <f t="shared" si="92"/>
        <v>0</v>
      </c>
      <c r="EL20" s="4270">
        <f t="shared" si="92"/>
        <v>0</v>
      </c>
      <c r="EM20" s="4186"/>
      <c r="EN20" s="4264">
        <f t="shared" si="93"/>
        <v>10</v>
      </c>
      <c r="EO20" s="4271">
        <f t="shared" si="94"/>
        <v>0</v>
      </c>
      <c r="EP20" s="4272">
        <f t="shared" si="95"/>
        <v>0</v>
      </c>
      <c r="EQ20" s="4272">
        <f t="shared" si="96"/>
        <v>0</v>
      </c>
      <c r="ER20" s="4272">
        <f t="shared" si="97"/>
        <v>0</v>
      </c>
      <c r="ES20" s="4272">
        <f t="shared" si="98"/>
        <v>0</v>
      </c>
      <c r="ET20" s="4272">
        <f t="shared" si="99"/>
        <v>0</v>
      </c>
      <c r="EU20" s="4272">
        <f t="shared" si="100"/>
        <v>0</v>
      </c>
      <c r="EV20" s="4272">
        <f t="shared" si="101"/>
        <v>0</v>
      </c>
      <c r="EW20" s="4272">
        <f t="shared" si="102"/>
        <v>0</v>
      </c>
      <c r="EX20" s="4288" t="str">
        <f>IF(X20=EX8,X20,0)</f>
        <v>PLUS</v>
      </c>
      <c r="EY20" s="4286" t="str">
        <f t="shared" si="103"/>
        <v>Viande de porc</v>
      </c>
      <c r="EZ20" s="4261" t="str">
        <f t="shared" si="104"/>
        <v/>
      </c>
      <c r="FA20" s="4275" t="str">
        <f t="shared" si="105"/>
        <v/>
      </c>
      <c r="FB20" s="4275" t="str">
        <f t="shared" si="106"/>
        <v/>
      </c>
      <c r="FC20" s="4275" t="str">
        <f t="shared" si="107"/>
        <v/>
      </c>
      <c r="FD20" s="4275" t="str">
        <f t="shared" si="108"/>
        <v/>
      </c>
      <c r="FE20" s="4275" t="str">
        <f t="shared" si="109"/>
        <v/>
      </c>
      <c r="FF20" s="4275" t="str">
        <f t="shared" si="110"/>
        <v/>
      </c>
      <c r="FG20" s="4275" t="str">
        <f t="shared" si="111"/>
        <v/>
      </c>
      <c r="FH20" s="4186"/>
      <c r="FI20" s="4264">
        <f t="shared" si="112"/>
        <v>10</v>
      </c>
      <c r="FJ20" s="4277">
        <f t="shared" si="113"/>
        <v>0</v>
      </c>
      <c r="FK20" s="4115" t="str">
        <f t="shared" si="114"/>
        <v/>
      </c>
      <c r="FL20" s="4115" t="str">
        <f t="shared" si="115"/>
        <v/>
      </c>
      <c r="FM20" s="4115" t="str">
        <f t="shared" si="116"/>
        <v/>
      </c>
      <c r="FN20" s="4115" t="str">
        <f t="shared" si="117"/>
        <v/>
      </c>
      <c r="FO20" s="4115" t="str">
        <f t="shared" si="118"/>
        <v/>
      </c>
      <c r="FP20" s="4115" t="str">
        <f t="shared" si="119"/>
        <v/>
      </c>
      <c r="FQ20" s="4115" t="str">
        <f t="shared" si="120"/>
        <v/>
      </c>
      <c r="FR20" s="4115" t="str">
        <f t="shared" si="121"/>
        <v/>
      </c>
      <c r="FS20" s="4287">
        <f>IF(X20=FS8,X20,0)</f>
        <v>0</v>
      </c>
      <c r="FT20" s="4286" t="str">
        <f t="shared" si="122"/>
        <v/>
      </c>
      <c r="FU20" s="4275" t="str">
        <f t="shared" si="123"/>
        <v/>
      </c>
      <c r="FV20" s="4275" t="str">
        <f t="shared" si="124"/>
        <v/>
      </c>
      <c r="FW20" s="4275" t="str">
        <f t="shared" si="125"/>
        <v/>
      </c>
      <c r="FX20" s="4275" t="str">
        <f t="shared" si="126"/>
        <v/>
      </c>
      <c r="FY20" s="4275" t="str">
        <f t="shared" si="127"/>
        <v/>
      </c>
      <c r="FZ20" s="4275" t="str">
        <f t="shared" si="128"/>
        <v/>
      </c>
      <c r="GA20" s="4275" t="str">
        <f t="shared" si="129"/>
        <v/>
      </c>
      <c r="GB20" s="4279" t="str">
        <f t="shared" si="130"/>
        <v/>
      </c>
      <c r="GC20" s="4122"/>
    </row>
    <row r="21" spans="1:185" s="1629" customFormat="1" ht="45" customHeight="1">
      <c r="A21" s="4016">
        <f>ROW()</f>
        <v>21</v>
      </c>
      <c r="B21" s="4250" t="str">
        <f>IF(C21="I","",IF(ISBLANK(D21),"",IF(ISTEXT(D21),LARGE(B9:B20,1)+1,0)))</f>
        <v/>
      </c>
      <c r="C21" s="4281"/>
      <c r="D21" s="4294"/>
      <c r="E21" s="4252"/>
      <c r="F21" s="4253"/>
      <c r="G21" s="4293"/>
      <c r="H21" s="4255"/>
      <c r="I21" s="4284"/>
      <c r="J21" s="4255"/>
      <c r="K21" s="4256">
        <f t="shared" si="131"/>
        <v>0</v>
      </c>
      <c r="L21" s="4119"/>
      <c r="M21" s="4257">
        <f t="shared" si="16"/>
        <v>0</v>
      </c>
      <c r="N21" s="4258">
        <f t="shared" si="16"/>
        <v>0</v>
      </c>
      <c r="O21" s="4259"/>
      <c r="P21" s="4259"/>
      <c r="Q21" s="4259"/>
      <c r="R21" s="4259"/>
      <c r="S21" s="4259"/>
      <c r="T21" s="4259"/>
      <c r="U21" s="4259"/>
      <c r="V21" s="4259"/>
      <c r="W21" s="4119"/>
      <c r="X21" s="4257">
        <f t="shared" si="17"/>
        <v>0</v>
      </c>
      <c r="Y21" s="4258">
        <f t="shared" si="17"/>
        <v>0</v>
      </c>
      <c r="Z21" s="4260"/>
      <c r="AA21" s="4260"/>
      <c r="AB21" s="4260"/>
      <c r="AC21" s="4260"/>
      <c r="AD21" s="4260"/>
      <c r="AE21" s="4260"/>
      <c r="AF21" s="4260"/>
      <c r="AG21" s="4260"/>
      <c r="AH21" s="4119"/>
      <c r="AI21" s="4122"/>
      <c r="AJ21" s="4261">
        <f t="shared" si="18"/>
        <v>0</v>
      </c>
      <c r="AK21" s="4262">
        <f t="shared" si="19"/>
        <v>0</v>
      </c>
      <c r="AL21" s="4261">
        <f t="shared" si="20"/>
        <v>0</v>
      </c>
      <c r="AM21" s="4262">
        <f t="shared" si="21"/>
        <v>0</v>
      </c>
      <c r="AN21" s="4261">
        <f t="shared" si="22"/>
        <v>0</v>
      </c>
      <c r="AO21" s="4262">
        <f t="shared" si="23"/>
        <v>0</v>
      </c>
      <c r="AP21" s="4261">
        <f t="shared" si="24"/>
        <v>0</v>
      </c>
      <c r="AQ21" s="4262">
        <f t="shared" si="25"/>
        <v>0</v>
      </c>
      <c r="AR21" s="4261">
        <f t="shared" si="26"/>
        <v>0</v>
      </c>
      <c r="AS21" s="4262">
        <f t="shared" si="27"/>
        <v>0</v>
      </c>
      <c r="AT21" s="4261">
        <f t="shared" si="28"/>
        <v>0</v>
      </c>
      <c r="AU21" s="4262">
        <f t="shared" si="29"/>
        <v>0</v>
      </c>
      <c r="AV21" s="4261">
        <f t="shared" si="30"/>
        <v>0</v>
      </c>
      <c r="AW21" s="4262">
        <f t="shared" si="31"/>
        <v>0</v>
      </c>
      <c r="AX21" s="4261">
        <f t="shared" si="32"/>
        <v>0</v>
      </c>
      <c r="AY21" s="4262">
        <f t="shared" si="33"/>
        <v>0</v>
      </c>
      <c r="AZ21" s="4263"/>
      <c r="BA21" s="4264">
        <f>BA9</f>
        <v>20</v>
      </c>
      <c r="BB21" s="4264">
        <f t="shared" si="34"/>
        <v>0</v>
      </c>
      <c r="BC21" s="4264" t="str">
        <f t="shared" si="35"/>
        <v/>
      </c>
      <c r="BD21" s="4265">
        <f t="shared" si="36"/>
        <v>0</v>
      </c>
      <c r="BE21" s="4265">
        <f t="shared" si="36"/>
        <v>0</v>
      </c>
      <c r="BF21" s="4265">
        <f t="shared" si="36"/>
        <v>0</v>
      </c>
      <c r="BG21" s="4265">
        <f t="shared" si="36"/>
        <v>0</v>
      </c>
      <c r="BH21" s="4265">
        <f t="shared" si="36"/>
        <v>0</v>
      </c>
      <c r="BI21" s="4265">
        <f t="shared" si="36"/>
        <v>0</v>
      </c>
      <c r="BJ21" s="4265">
        <f t="shared" si="36"/>
        <v>0</v>
      </c>
      <c r="BK21" s="4265">
        <f t="shared" si="36"/>
        <v>0</v>
      </c>
      <c r="BL21" s="4122"/>
      <c r="BM21" s="4266">
        <f t="shared" si="37"/>
        <v>0</v>
      </c>
      <c r="BN21" s="4267">
        <f t="shared" si="38"/>
        <v>0</v>
      </c>
      <c r="BO21" s="4267">
        <f t="shared" si="39"/>
        <v>0</v>
      </c>
      <c r="BP21" s="4267">
        <f t="shared" si="40"/>
        <v>0</v>
      </c>
      <c r="BQ21" s="4267">
        <f t="shared" si="41"/>
        <v>0</v>
      </c>
      <c r="BR21" s="4267">
        <f t="shared" si="42"/>
        <v>0</v>
      </c>
      <c r="BS21" s="4267">
        <f t="shared" si="43"/>
        <v>0</v>
      </c>
      <c r="BT21" s="4267">
        <f t="shared" si="44"/>
        <v>0</v>
      </c>
      <c r="BU21" s="4202"/>
      <c r="BV21" s="4268">
        <f t="shared" si="45"/>
        <v>0</v>
      </c>
      <c r="BW21" s="4269">
        <f t="shared" si="45"/>
        <v>0</v>
      </c>
      <c r="BX21" s="4269">
        <f t="shared" si="45"/>
        <v>0</v>
      </c>
      <c r="BY21" s="4269">
        <f t="shared" si="45"/>
        <v>0</v>
      </c>
      <c r="BZ21" s="4269">
        <f t="shared" si="45"/>
        <v>0</v>
      </c>
      <c r="CA21" s="4269">
        <f t="shared" si="45"/>
        <v>0</v>
      </c>
      <c r="CB21" s="4269">
        <f t="shared" si="45"/>
        <v>0</v>
      </c>
      <c r="CC21" s="4270">
        <f t="shared" si="45"/>
        <v>0</v>
      </c>
      <c r="CD21" s="4114"/>
      <c r="CE21" s="4264" t="str">
        <f t="shared" si="46"/>
        <v/>
      </c>
      <c r="CF21" s="4271">
        <f t="shared" si="47"/>
        <v>0</v>
      </c>
      <c r="CG21" s="4272">
        <f t="shared" si="48"/>
        <v>0</v>
      </c>
      <c r="CH21" s="4272">
        <f t="shared" si="49"/>
        <v>0</v>
      </c>
      <c r="CI21" s="4272">
        <f t="shared" si="50"/>
        <v>0</v>
      </c>
      <c r="CJ21" s="4272">
        <f t="shared" si="51"/>
        <v>0</v>
      </c>
      <c r="CK21" s="4272">
        <f t="shared" si="52"/>
        <v>0</v>
      </c>
      <c r="CL21" s="4272">
        <f t="shared" si="53"/>
        <v>0</v>
      </c>
      <c r="CM21" s="4272">
        <f t="shared" si="54"/>
        <v>0</v>
      </c>
      <c r="CN21" s="4272">
        <f t="shared" si="55"/>
        <v>0</v>
      </c>
      <c r="CO21" s="4285">
        <f>IF(M21=CO8,M21,0)</f>
        <v>0</v>
      </c>
      <c r="CP21" s="4286" t="str">
        <f t="shared" si="56"/>
        <v/>
      </c>
      <c r="CQ21" s="4261" t="str">
        <f t="shared" si="57"/>
        <v/>
      </c>
      <c r="CR21" s="4275" t="str">
        <f t="shared" si="58"/>
        <v/>
      </c>
      <c r="CS21" s="4275" t="str">
        <f t="shared" si="59"/>
        <v/>
      </c>
      <c r="CT21" s="4275" t="str">
        <f t="shared" si="60"/>
        <v/>
      </c>
      <c r="CU21" s="4275" t="str">
        <f t="shared" si="61"/>
        <v/>
      </c>
      <c r="CV21" s="4275" t="str">
        <f t="shared" si="62"/>
        <v/>
      </c>
      <c r="CW21" s="4275" t="str">
        <f t="shared" si="63"/>
        <v/>
      </c>
      <c r="CX21" s="4276" t="str">
        <f t="shared" si="64"/>
        <v/>
      </c>
      <c r="CY21" s="4186"/>
      <c r="CZ21" s="4264" t="str">
        <f t="shared" si="65"/>
        <v/>
      </c>
      <c r="DA21" s="4277">
        <f t="shared" si="66"/>
        <v>0</v>
      </c>
      <c r="DB21" s="4115" t="str">
        <f t="shared" si="67"/>
        <v/>
      </c>
      <c r="DC21" s="4115" t="str">
        <f t="shared" si="68"/>
        <v/>
      </c>
      <c r="DD21" s="4115" t="str">
        <f t="shared" si="69"/>
        <v/>
      </c>
      <c r="DE21" s="4115" t="str">
        <f t="shared" si="70"/>
        <v/>
      </c>
      <c r="DF21" s="4115" t="str">
        <f t="shared" si="71"/>
        <v/>
      </c>
      <c r="DG21" s="4115" t="str">
        <f t="shared" si="72"/>
        <v/>
      </c>
      <c r="DH21" s="4115" t="str">
        <f t="shared" si="73"/>
        <v/>
      </c>
      <c r="DI21" s="4115" t="str">
        <f t="shared" si="74"/>
        <v/>
      </c>
      <c r="DJ21" s="4136"/>
      <c r="DK21" s="4287">
        <f>IF(M21=DK8,M21,0)</f>
        <v>0</v>
      </c>
      <c r="DL21" s="4286" t="str">
        <f t="shared" si="75"/>
        <v/>
      </c>
      <c r="DM21" s="4275" t="str">
        <f t="shared" si="76"/>
        <v/>
      </c>
      <c r="DN21" s="4275" t="str">
        <f t="shared" si="77"/>
        <v/>
      </c>
      <c r="DO21" s="4275" t="str">
        <f t="shared" si="78"/>
        <v/>
      </c>
      <c r="DP21" s="4275" t="str">
        <f t="shared" si="79"/>
        <v/>
      </c>
      <c r="DQ21" s="4275" t="str">
        <f t="shared" si="80"/>
        <v/>
      </c>
      <c r="DR21" s="4275" t="str">
        <f t="shared" si="81"/>
        <v/>
      </c>
      <c r="DS21" s="4275" t="str">
        <f t="shared" si="82"/>
        <v/>
      </c>
      <c r="DT21" s="4279" t="str">
        <f t="shared" si="83"/>
        <v/>
      </c>
      <c r="DU21" s="4122"/>
      <c r="DV21" s="4266">
        <f t="shared" si="84"/>
        <v>0</v>
      </c>
      <c r="DW21" s="4267">
        <f t="shared" si="85"/>
        <v>0</v>
      </c>
      <c r="DX21" s="4267">
        <f t="shared" si="86"/>
        <v>0</v>
      </c>
      <c r="DY21" s="4267">
        <f t="shared" si="87"/>
        <v>0</v>
      </c>
      <c r="DZ21" s="4267">
        <f t="shared" si="88"/>
        <v>0</v>
      </c>
      <c r="EA21" s="4267">
        <f t="shared" si="89"/>
        <v>0</v>
      </c>
      <c r="EB21" s="4267">
        <f t="shared" si="90"/>
        <v>0</v>
      </c>
      <c r="EC21" s="4267">
        <f t="shared" si="91"/>
        <v>0</v>
      </c>
      <c r="ED21" s="4215"/>
      <c r="EE21" s="4268">
        <f t="shared" si="92"/>
        <v>0</v>
      </c>
      <c r="EF21" s="4269">
        <f t="shared" si="92"/>
        <v>0</v>
      </c>
      <c r="EG21" s="4269">
        <f t="shared" si="92"/>
        <v>0</v>
      </c>
      <c r="EH21" s="4269">
        <f t="shared" si="92"/>
        <v>0</v>
      </c>
      <c r="EI21" s="4269">
        <f t="shared" si="92"/>
        <v>0</v>
      </c>
      <c r="EJ21" s="4269">
        <f t="shared" si="92"/>
        <v>0</v>
      </c>
      <c r="EK21" s="4269">
        <f t="shared" si="92"/>
        <v>0</v>
      </c>
      <c r="EL21" s="4270">
        <f t="shared" si="92"/>
        <v>0</v>
      </c>
      <c r="EM21" s="4186"/>
      <c r="EN21" s="4264" t="str">
        <f t="shared" si="93"/>
        <v/>
      </c>
      <c r="EO21" s="4271">
        <f t="shared" si="94"/>
        <v>0</v>
      </c>
      <c r="EP21" s="4272">
        <f t="shared" si="95"/>
        <v>0</v>
      </c>
      <c r="EQ21" s="4272">
        <f t="shared" si="96"/>
        <v>0</v>
      </c>
      <c r="ER21" s="4272">
        <f t="shared" si="97"/>
        <v>0</v>
      </c>
      <c r="ES21" s="4272">
        <f t="shared" si="98"/>
        <v>0</v>
      </c>
      <c r="ET21" s="4272">
        <f t="shared" si="99"/>
        <v>0</v>
      </c>
      <c r="EU21" s="4272">
        <f t="shared" si="100"/>
        <v>0</v>
      </c>
      <c r="EV21" s="4272">
        <f t="shared" si="101"/>
        <v>0</v>
      </c>
      <c r="EW21" s="4272">
        <f t="shared" si="102"/>
        <v>0</v>
      </c>
      <c r="EX21" s="4288">
        <f>IF(X21=EX8,X21,0)</f>
        <v>0</v>
      </c>
      <c r="EY21" s="4286" t="str">
        <f t="shared" si="103"/>
        <v/>
      </c>
      <c r="EZ21" s="4261" t="str">
        <f t="shared" si="104"/>
        <v/>
      </c>
      <c r="FA21" s="4275" t="str">
        <f t="shared" si="105"/>
        <v/>
      </c>
      <c r="FB21" s="4275" t="str">
        <f t="shared" si="106"/>
        <v/>
      </c>
      <c r="FC21" s="4275" t="str">
        <f t="shared" si="107"/>
        <v/>
      </c>
      <c r="FD21" s="4275" t="str">
        <f t="shared" si="108"/>
        <v/>
      </c>
      <c r="FE21" s="4275" t="str">
        <f t="shared" si="109"/>
        <v/>
      </c>
      <c r="FF21" s="4275" t="str">
        <f t="shared" si="110"/>
        <v/>
      </c>
      <c r="FG21" s="4275" t="str">
        <f t="shared" si="111"/>
        <v/>
      </c>
      <c r="FH21" s="4186"/>
      <c r="FI21" s="4264" t="str">
        <f t="shared" si="112"/>
        <v/>
      </c>
      <c r="FJ21" s="4277">
        <f t="shared" si="113"/>
        <v>0</v>
      </c>
      <c r="FK21" s="4115" t="str">
        <f t="shared" si="114"/>
        <v/>
      </c>
      <c r="FL21" s="4115" t="str">
        <f t="shared" si="115"/>
        <v/>
      </c>
      <c r="FM21" s="4115" t="str">
        <f t="shared" si="116"/>
        <v/>
      </c>
      <c r="FN21" s="4115" t="str">
        <f t="shared" si="117"/>
        <v/>
      </c>
      <c r="FO21" s="4115" t="str">
        <f t="shared" si="118"/>
        <v/>
      </c>
      <c r="FP21" s="4115" t="str">
        <f t="shared" si="119"/>
        <v/>
      </c>
      <c r="FQ21" s="4115" t="str">
        <f t="shared" si="120"/>
        <v/>
      </c>
      <c r="FR21" s="4115" t="str">
        <f t="shared" si="121"/>
        <v/>
      </c>
      <c r="FS21" s="4287">
        <f>IF(X21=FS8,X21,0)</f>
        <v>0</v>
      </c>
      <c r="FT21" s="4286" t="str">
        <f t="shared" si="122"/>
        <v/>
      </c>
      <c r="FU21" s="4275" t="str">
        <f t="shared" si="123"/>
        <v/>
      </c>
      <c r="FV21" s="4275" t="str">
        <f t="shared" si="124"/>
        <v/>
      </c>
      <c r="FW21" s="4275" t="str">
        <f t="shared" si="125"/>
        <v/>
      </c>
      <c r="FX21" s="4275" t="str">
        <f t="shared" si="126"/>
        <v/>
      </c>
      <c r="FY21" s="4275" t="str">
        <f t="shared" si="127"/>
        <v/>
      </c>
      <c r="FZ21" s="4275" t="str">
        <f t="shared" si="128"/>
        <v/>
      </c>
      <c r="GA21" s="4275" t="str">
        <f t="shared" si="129"/>
        <v/>
      </c>
      <c r="GB21" s="4279" t="str">
        <f t="shared" si="130"/>
        <v/>
      </c>
      <c r="GC21" s="4122"/>
    </row>
    <row r="22" spans="1:185" s="1629" customFormat="1" ht="45" customHeight="1">
      <c r="A22" s="4016">
        <f>ROW()</f>
        <v>22</v>
      </c>
      <c r="B22" s="4250" t="str">
        <f>IF(C22="I","",IF(ISBLANK(D22),"",IF(ISTEXT(D22),LARGE(B9:B21,1)+1,0)))</f>
        <v/>
      </c>
      <c r="C22" s="4281" t="s">
        <v>6116</v>
      </c>
      <c r="D22" s="4251"/>
      <c r="E22" s="4252"/>
      <c r="F22" s="4253"/>
      <c r="G22" s="4254"/>
      <c r="H22" s="4255"/>
      <c r="I22" s="4254"/>
      <c r="J22" s="4255"/>
      <c r="K22" s="4256">
        <f t="shared" si="131"/>
        <v>0</v>
      </c>
      <c r="L22" s="4119"/>
      <c r="M22" s="4257">
        <f t="shared" si="16"/>
        <v>0</v>
      </c>
      <c r="N22" s="4258">
        <f t="shared" si="16"/>
        <v>0</v>
      </c>
      <c r="O22" s="4259"/>
      <c r="P22" s="4259"/>
      <c r="Q22" s="4259"/>
      <c r="R22" s="4259"/>
      <c r="S22" s="4259"/>
      <c r="T22" s="4259"/>
      <c r="U22" s="4259"/>
      <c r="V22" s="4259"/>
      <c r="W22" s="4119"/>
      <c r="X22" s="4257">
        <f t="shared" si="17"/>
        <v>0</v>
      </c>
      <c r="Y22" s="4258">
        <f t="shared" si="17"/>
        <v>0</v>
      </c>
      <c r="Z22" s="4260"/>
      <c r="AA22" s="4260"/>
      <c r="AB22" s="4260"/>
      <c r="AC22" s="4260"/>
      <c r="AD22" s="4260"/>
      <c r="AE22" s="4260"/>
      <c r="AF22" s="4260"/>
      <c r="AG22" s="4260"/>
      <c r="AH22" s="4119"/>
      <c r="AI22" s="4122"/>
      <c r="AJ22" s="4261">
        <f t="shared" si="18"/>
        <v>0</v>
      </c>
      <c r="AK22" s="4262">
        <f t="shared" si="19"/>
        <v>0</v>
      </c>
      <c r="AL22" s="4261">
        <f t="shared" si="20"/>
        <v>0</v>
      </c>
      <c r="AM22" s="4262">
        <f t="shared" si="21"/>
        <v>0</v>
      </c>
      <c r="AN22" s="4261">
        <f t="shared" si="22"/>
        <v>0</v>
      </c>
      <c r="AO22" s="4262">
        <f t="shared" si="23"/>
        <v>0</v>
      </c>
      <c r="AP22" s="4261">
        <f t="shared" si="24"/>
        <v>0</v>
      </c>
      <c r="AQ22" s="4262">
        <f t="shared" si="25"/>
        <v>0</v>
      </c>
      <c r="AR22" s="4261">
        <f t="shared" si="26"/>
        <v>0</v>
      </c>
      <c r="AS22" s="4262">
        <f t="shared" si="27"/>
        <v>0</v>
      </c>
      <c r="AT22" s="4261">
        <f t="shared" si="28"/>
        <v>0</v>
      </c>
      <c r="AU22" s="4262">
        <f t="shared" si="29"/>
        <v>0</v>
      </c>
      <c r="AV22" s="4261">
        <f t="shared" si="30"/>
        <v>0</v>
      </c>
      <c r="AW22" s="4262">
        <f t="shared" si="31"/>
        <v>0</v>
      </c>
      <c r="AX22" s="4261">
        <f t="shared" si="32"/>
        <v>0</v>
      </c>
      <c r="AY22" s="4262">
        <f t="shared" si="33"/>
        <v>0</v>
      </c>
      <c r="AZ22" s="4263"/>
      <c r="BA22" s="4264">
        <f>BA9</f>
        <v>20</v>
      </c>
      <c r="BB22" s="4264">
        <f t="shared" si="34"/>
        <v>0</v>
      </c>
      <c r="BC22" s="4264" t="str">
        <f t="shared" si="35"/>
        <v/>
      </c>
      <c r="BD22" s="4265">
        <f t="shared" si="36"/>
        <v>0</v>
      </c>
      <c r="BE22" s="4265">
        <f t="shared" si="36"/>
        <v>0</v>
      </c>
      <c r="BF22" s="4265">
        <f t="shared" si="36"/>
        <v>0</v>
      </c>
      <c r="BG22" s="4265">
        <f t="shared" si="36"/>
        <v>0</v>
      </c>
      <c r="BH22" s="4265">
        <f t="shared" si="36"/>
        <v>0</v>
      </c>
      <c r="BI22" s="4265">
        <f t="shared" si="36"/>
        <v>0</v>
      </c>
      <c r="BJ22" s="4265">
        <f t="shared" si="36"/>
        <v>0</v>
      </c>
      <c r="BK22" s="4265">
        <f t="shared" si="36"/>
        <v>0</v>
      </c>
      <c r="BL22" s="4122"/>
      <c r="BM22" s="4266">
        <f t="shared" si="37"/>
        <v>0</v>
      </c>
      <c r="BN22" s="4267">
        <f t="shared" si="38"/>
        <v>0</v>
      </c>
      <c r="BO22" s="4267">
        <f t="shared" si="39"/>
        <v>0</v>
      </c>
      <c r="BP22" s="4267">
        <f t="shared" si="40"/>
        <v>0</v>
      </c>
      <c r="BQ22" s="4267">
        <f t="shared" si="41"/>
        <v>0</v>
      </c>
      <c r="BR22" s="4267">
        <f t="shared" si="42"/>
        <v>0</v>
      </c>
      <c r="BS22" s="4267">
        <f t="shared" si="43"/>
        <v>0</v>
      </c>
      <c r="BT22" s="4267">
        <f t="shared" si="44"/>
        <v>0</v>
      </c>
      <c r="BU22" s="4202"/>
      <c r="BV22" s="4268">
        <f t="shared" si="45"/>
        <v>0</v>
      </c>
      <c r="BW22" s="4269">
        <f t="shared" si="45"/>
        <v>0</v>
      </c>
      <c r="BX22" s="4269">
        <f t="shared" si="45"/>
        <v>0</v>
      </c>
      <c r="BY22" s="4269">
        <f t="shared" si="45"/>
        <v>0</v>
      </c>
      <c r="BZ22" s="4269">
        <f t="shared" si="45"/>
        <v>0</v>
      </c>
      <c r="CA22" s="4269">
        <f t="shared" si="45"/>
        <v>0</v>
      </c>
      <c r="CB22" s="4269">
        <f t="shared" si="45"/>
        <v>0</v>
      </c>
      <c r="CC22" s="4270">
        <f t="shared" si="45"/>
        <v>0</v>
      </c>
      <c r="CD22" s="4114"/>
      <c r="CE22" s="4264" t="str">
        <f t="shared" si="46"/>
        <v/>
      </c>
      <c r="CF22" s="4271">
        <f t="shared" si="47"/>
        <v>0</v>
      </c>
      <c r="CG22" s="4272">
        <f t="shared" si="48"/>
        <v>0</v>
      </c>
      <c r="CH22" s="4272">
        <f t="shared" si="49"/>
        <v>0</v>
      </c>
      <c r="CI22" s="4272">
        <f t="shared" si="50"/>
        <v>0</v>
      </c>
      <c r="CJ22" s="4272">
        <f t="shared" si="51"/>
        <v>0</v>
      </c>
      <c r="CK22" s="4272">
        <f t="shared" si="52"/>
        <v>0</v>
      </c>
      <c r="CL22" s="4272">
        <f t="shared" si="53"/>
        <v>0</v>
      </c>
      <c r="CM22" s="4272">
        <f t="shared" si="54"/>
        <v>0</v>
      </c>
      <c r="CN22" s="4272">
        <f t="shared" si="55"/>
        <v>0</v>
      </c>
      <c r="CO22" s="4285">
        <f>IF(M22=CO8,M22,0)</f>
        <v>0</v>
      </c>
      <c r="CP22" s="4286" t="str">
        <f t="shared" si="56"/>
        <v/>
      </c>
      <c r="CQ22" s="4261" t="str">
        <f t="shared" si="57"/>
        <v/>
      </c>
      <c r="CR22" s="4275" t="str">
        <f t="shared" si="58"/>
        <v/>
      </c>
      <c r="CS22" s="4275" t="str">
        <f t="shared" si="59"/>
        <v/>
      </c>
      <c r="CT22" s="4275" t="str">
        <f t="shared" si="60"/>
        <v/>
      </c>
      <c r="CU22" s="4275" t="str">
        <f t="shared" si="61"/>
        <v/>
      </c>
      <c r="CV22" s="4275" t="str">
        <f t="shared" si="62"/>
        <v/>
      </c>
      <c r="CW22" s="4275" t="str">
        <f t="shared" si="63"/>
        <v/>
      </c>
      <c r="CX22" s="4276" t="str">
        <f t="shared" si="64"/>
        <v/>
      </c>
      <c r="CY22" s="4186"/>
      <c r="CZ22" s="4264" t="str">
        <f t="shared" si="65"/>
        <v/>
      </c>
      <c r="DA22" s="4277">
        <f t="shared" si="66"/>
        <v>0</v>
      </c>
      <c r="DB22" s="4115" t="str">
        <f t="shared" si="67"/>
        <v/>
      </c>
      <c r="DC22" s="4115" t="str">
        <f t="shared" si="68"/>
        <v/>
      </c>
      <c r="DD22" s="4115" t="str">
        <f t="shared" si="69"/>
        <v/>
      </c>
      <c r="DE22" s="4115" t="str">
        <f t="shared" si="70"/>
        <v/>
      </c>
      <c r="DF22" s="4115" t="str">
        <f t="shared" si="71"/>
        <v/>
      </c>
      <c r="DG22" s="4115" t="str">
        <f t="shared" si="72"/>
        <v/>
      </c>
      <c r="DH22" s="4115" t="str">
        <f t="shared" si="73"/>
        <v/>
      </c>
      <c r="DI22" s="4115" t="str">
        <f t="shared" si="74"/>
        <v/>
      </c>
      <c r="DJ22" s="4136"/>
      <c r="DK22" s="4287">
        <f>IF(M22=DK8,M22,0)</f>
        <v>0</v>
      </c>
      <c r="DL22" s="4286" t="str">
        <f t="shared" si="75"/>
        <v/>
      </c>
      <c r="DM22" s="4275" t="str">
        <f t="shared" si="76"/>
        <v/>
      </c>
      <c r="DN22" s="4275" t="str">
        <f t="shared" si="77"/>
        <v/>
      </c>
      <c r="DO22" s="4275" t="str">
        <f t="shared" si="78"/>
        <v/>
      </c>
      <c r="DP22" s="4275" t="str">
        <f t="shared" si="79"/>
        <v/>
      </c>
      <c r="DQ22" s="4275" t="str">
        <f t="shared" si="80"/>
        <v/>
      </c>
      <c r="DR22" s="4275" t="str">
        <f t="shared" si="81"/>
        <v/>
      </c>
      <c r="DS22" s="4275" t="str">
        <f t="shared" si="82"/>
        <v/>
      </c>
      <c r="DT22" s="4279" t="str">
        <f t="shared" si="83"/>
        <v/>
      </c>
      <c r="DU22" s="4122"/>
      <c r="DV22" s="4266">
        <f t="shared" si="84"/>
        <v>0</v>
      </c>
      <c r="DW22" s="4267">
        <f t="shared" si="85"/>
        <v>0</v>
      </c>
      <c r="DX22" s="4267">
        <f t="shared" si="86"/>
        <v>0</v>
      </c>
      <c r="DY22" s="4267">
        <f t="shared" si="87"/>
        <v>0</v>
      </c>
      <c r="DZ22" s="4267">
        <f t="shared" si="88"/>
        <v>0</v>
      </c>
      <c r="EA22" s="4267">
        <f t="shared" si="89"/>
        <v>0</v>
      </c>
      <c r="EB22" s="4267">
        <f t="shared" si="90"/>
        <v>0</v>
      </c>
      <c r="EC22" s="4267">
        <f t="shared" si="91"/>
        <v>0</v>
      </c>
      <c r="ED22" s="4215"/>
      <c r="EE22" s="4268">
        <f t="shared" si="92"/>
        <v>0</v>
      </c>
      <c r="EF22" s="4269">
        <f t="shared" si="92"/>
        <v>0</v>
      </c>
      <c r="EG22" s="4269">
        <f t="shared" si="92"/>
        <v>0</v>
      </c>
      <c r="EH22" s="4269">
        <f t="shared" si="92"/>
        <v>0</v>
      </c>
      <c r="EI22" s="4269">
        <f t="shared" si="92"/>
        <v>0</v>
      </c>
      <c r="EJ22" s="4269">
        <f t="shared" si="92"/>
        <v>0</v>
      </c>
      <c r="EK22" s="4269">
        <f t="shared" si="92"/>
        <v>0</v>
      </c>
      <c r="EL22" s="4270">
        <f t="shared" si="92"/>
        <v>0</v>
      </c>
      <c r="EM22" s="4186"/>
      <c r="EN22" s="4264" t="str">
        <f t="shared" si="93"/>
        <v/>
      </c>
      <c r="EO22" s="4271">
        <f t="shared" si="94"/>
        <v>0</v>
      </c>
      <c r="EP22" s="4272">
        <f t="shared" si="95"/>
        <v>0</v>
      </c>
      <c r="EQ22" s="4272">
        <f t="shared" si="96"/>
        <v>0</v>
      </c>
      <c r="ER22" s="4272">
        <f t="shared" si="97"/>
        <v>0</v>
      </c>
      <c r="ES22" s="4272">
        <f t="shared" si="98"/>
        <v>0</v>
      </c>
      <c r="ET22" s="4272">
        <f t="shared" si="99"/>
        <v>0</v>
      </c>
      <c r="EU22" s="4272">
        <f t="shared" si="100"/>
        <v>0</v>
      </c>
      <c r="EV22" s="4272">
        <f t="shared" si="101"/>
        <v>0</v>
      </c>
      <c r="EW22" s="4272">
        <f t="shared" si="102"/>
        <v>0</v>
      </c>
      <c r="EX22" s="4288">
        <f>IF(X22=EX8,X22,0)</f>
        <v>0</v>
      </c>
      <c r="EY22" s="4286" t="str">
        <f t="shared" si="103"/>
        <v/>
      </c>
      <c r="EZ22" s="4261" t="str">
        <f t="shared" si="104"/>
        <v/>
      </c>
      <c r="FA22" s="4275" t="str">
        <f t="shared" si="105"/>
        <v/>
      </c>
      <c r="FB22" s="4275" t="str">
        <f t="shared" si="106"/>
        <v/>
      </c>
      <c r="FC22" s="4275" t="str">
        <f t="shared" si="107"/>
        <v/>
      </c>
      <c r="FD22" s="4275" t="str">
        <f t="shared" si="108"/>
        <v/>
      </c>
      <c r="FE22" s="4275" t="str">
        <f t="shared" si="109"/>
        <v/>
      </c>
      <c r="FF22" s="4275" t="str">
        <f t="shared" si="110"/>
        <v/>
      </c>
      <c r="FG22" s="4275" t="str">
        <f t="shared" si="111"/>
        <v/>
      </c>
      <c r="FH22" s="4186"/>
      <c r="FI22" s="4264" t="str">
        <f t="shared" si="112"/>
        <v/>
      </c>
      <c r="FJ22" s="4277">
        <f t="shared" si="113"/>
        <v>0</v>
      </c>
      <c r="FK22" s="4115" t="str">
        <f t="shared" si="114"/>
        <v/>
      </c>
      <c r="FL22" s="4115" t="str">
        <f t="shared" si="115"/>
        <v/>
      </c>
      <c r="FM22" s="4115" t="str">
        <f t="shared" si="116"/>
        <v/>
      </c>
      <c r="FN22" s="4115" t="str">
        <f t="shared" si="117"/>
        <v/>
      </c>
      <c r="FO22" s="4115" t="str">
        <f t="shared" si="118"/>
        <v/>
      </c>
      <c r="FP22" s="4115" t="str">
        <f t="shared" si="119"/>
        <v/>
      </c>
      <c r="FQ22" s="4115" t="str">
        <f t="shared" si="120"/>
        <v/>
      </c>
      <c r="FR22" s="4115" t="str">
        <f t="shared" si="121"/>
        <v/>
      </c>
      <c r="FS22" s="4287">
        <f>IF(X22=FS8,X22,0)</f>
        <v>0</v>
      </c>
      <c r="FT22" s="4286" t="str">
        <f t="shared" si="122"/>
        <v/>
      </c>
      <c r="FU22" s="4275" t="str">
        <f t="shared" si="123"/>
        <v/>
      </c>
      <c r="FV22" s="4275" t="str">
        <f t="shared" si="124"/>
        <v/>
      </c>
      <c r="FW22" s="4275" t="str">
        <f t="shared" si="125"/>
        <v/>
      </c>
      <c r="FX22" s="4275" t="str">
        <f t="shared" si="126"/>
        <v/>
      </c>
      <c r="FY22" s="4275" t="str">
        <f t="shared" si="127"/>
        <v/>
      </c>
      <c r="FZ22" s="4275" t="str">
        <f t="shared" si="128"/>
        <v/>
      </c>
      <c r="GA22" s="4275" t="str">
        <f t="shared" si="129"/>
        <v/>
      </c>
      <c r="GB22" s="4279" t="str">
        <f t="shared" si="130"/>
        <v/>
      </c>
      <c r="GC22" s="4122"/>
    </row>
    <row r="23" spans="1:185" ht="45" customHeight="1">
      <c r="A23" s="4016">
        <f>ROW()</f>
        <v>23</v>
      </c>
      <c r="B23" s="4250">
        <f>IF(C23="I","",IF(ISBLANK(D23),"",IF(ISTEXT(D23),LARGE(B9:B22,1)+1,0)))</f>
        <v>11</v>
      </c>
      <c r="C23" s="4281"/>
      <c r="D23" s="4295" t="s">
        <v>6117</v>
      </c>
      <c r="E23" s="4252"/>
      <c r="F23" s="4253"/>
      <c r="G23" s="4284" t="s">
        <v>6074</v>
      </c>
      <c r="H23" s="4255" t="s">
        <v>6106</v>
      </c>
      <c r="I23" s="4284"/>
      <c r="J23" s="4255"/>
      <c r="K23" s="4256">
        <f t="shared" si="131"/>
        <v>1</v>
      </c>
      <c r="L23" s="4119"/>
      <c r="M23" s="4257" t="str">
        <f t="shared" si="16"/>
        <v>PLUS</v>
      </c>
      <c r="N23" s="4258" t="str">
        <f t="shared" si="16"/>
        <v xml:space="preserve">choix PLUS de maigre </v>
      </c>
      <c r="O23" s="4259"/>
      <c r="P23" s="4259"/>
      <c r="Q23" s="4259"/>
      <c r="R23" s="4259"/>
      <c r="S23" s="4259"/>
      <c r="T23" s="4259"/>
      <c r="U23" s="4259"/>
      <c r="V23" s="4259"/>
      <c r="W23" s="4119"/>
      <c r="X23" s="4257">
        <f t="shared" si="17"/>
        <v>0</v>
      </c>
      <c r="Y23" s="4258">
        <f t="shared" si="17"/>
        <v>0</v>
      </c>
      <c r="Z23" s="4260"/>
      <c r="AA23" s="4260"/>
      <c r="AB23" s="4260"/>
      <c r="AC23" s="4260"/>
      <c r="AD23" s="4260"/>
      <c r="AE23" s="4260"/>
      <c r="AF23" s="4260"/>
      <c r="AG23" s="4260"/>
      <c r="AH23" s="4119"/>
      <c r="AI23" s="4122"/>
      <c r="AJ23" s="4261">
        <f t="shared" si="18"/>
        <v>0</v>
      </c>
      <c r="AK23" s="4262">
        <f t="shared" si="19"/>
        <v>0</v>
      </c>
      <c r="AL23" s="4261">
        <f t="shared" si="20"/>
        <v>0</v>
      </c>
      <c r="AM23" s="4262">
        <f t="shared" si="21"/>
        <v>0</v>
      </c>
      <c r="AN23" s="4261">
        <f t="shared" si="22"/>
        <v>0</v>
      </c>
      <c r="AO23" s="4262">
        <f t="shared" si="23"/>
        <v>0</v>
      </c>
      <c r="AP23" s="4261">
        <f t="shared" si="24"/>
        <v>0</v>
      </c>
      <c r="AQ23" s="4262">
        <f t="shared" si="25"/>
        <v>0</v>
      </c>
      <c r="AR23" s="4261">
        <f t="shared" si="26"/>
        <v>0</v>
      </c>
      <c r="AS23" s="4262">
        <f t="shared" si="27"/>
        <v>0</v>
      </c>
      <c r="AT23" s="4261">
        <f t="shared" si="28"/>
        <v>0</v>
      </c>
      <c r="AU23" s="4262">
        <f t="shared" si="29"/>
        <v>0</v>
      </c>
      <c r="AV23" s="4261">
        <f t="shared" si="30"/>
        <v>0</v>
      </c>
      <c r="AW23" s="4262">
        <f t="shared" si="31"/>
        <v>0</v>
      </c>
      <c r="AX23" s="4261">
        <f t="shared" si="32"/>
        <v>0</v>
      </c>
      <c r="AY23" s="4262">
        <f t="shared" si="33"/>
        <v>0</v>
      </c>
      <c r="AZ23" s="4263"/>
      <c r="BA23" s="4264">
        <f>BA9</f>
        <v>20</v>
      </c>
      <c r="BB23" s="4264">
        <f t="shared" si="34"/>
        <v>1</v>
      </c>
      <c r="BC23" s="4264">
        <f t="shared" si="35"/>
        <v>20</v>
      </c>
      <c r="BD23" s="4265">
        <f t="shared" si="36"/>
        <v>0</v>
      </c>
      <c r="BE23" s="4265">
        <f t="shared" si="36"/>
        <v>0</v>
      </c>
      <c r="BF23" s="4265">
        <f t="shared" si="36"/>
        <v>0</v>
      </c>
      <c r="BG23" s="4265">
        <f t="shared" si="36"/>
        <v>0</v>
      </c>
      <c r="BH23" s="4265">
        <f t="shared" si="36"/>
        <v>0</v>
      </c>
      <c r="BI23" s="4265">
        <f t="shared" si="36"/>
        <v>0</v>
      </c>
      <c r="BJ23" s="4265">
        <f t="shared" si="36"/>
        <v>0</v>
      </c>
      <c r="BK23" s="4265">
        <f t="shared" si="36"/>
        <v>0</v>
      </c>
      <c r="BL23" s="4122"/>
      <c r="BM23" s="4266">
        <f t="shared" si="37"/>
        <v>0</v>
      </c>
      <c r="BN23" s="4267">
        <f t="shared" si="38"/>
        <v>0</v>
      </c>
      <c r="BO23" s="4267">
        <f t="shared" si="39"/>
        <v>0</v>
      </c>
      <c r="BP23" s="4267">
        <f t="shared" si="40"/>
        <v>0</v>
      </c>
      <c r="BQ23" s="4267">
        <f t="shared" si="41"/>
        <v>0</v>
      </c>
      <c r="BR23" s="4267">
        <f t="shared" si="42"/>
        <v>0</v>
      </c>
      <c r="BS23" s="4267">
        <f t="shared" si="43"/>
        <v>0</v>
      </c>
      <c r="BT23" s="4267">
        <f t="shared" si="44"/>
        <v>0</v>
      </c>
      <c r="BU23" s="4202"/>
      <c r="BV23" s="4268">
        <f t="shared" si="45"/>
        <v>0</v>
      </c>
      <c r="BW23" s="4269">
        <f t="shared" si="45"/>
        <v>0</v>
      </c>
      <c r="BX23" s="4269">
        <f t="shared" si="45"/>
        <v>0</v>
      </c>
      <c r="BY23" s="4269">
        <f t="shared" si="45"/>
        <v>0</v>
      </c>
      <c r="BZ23" s="4269">
        <f t="shared" si="45"/>
        <v>0</v>
      </c>
      <c r="CA23" s="4269">
        <f t="shared" si="45"/>
        <v>0</v>
      </c>
      <c r="CB23" s="4269">
        <f t="shared" si="45"/>
        <v>0</v>
      </c>
      <c r="CC23" s="4270">
        <f t="shared" si="45"/>
        <v>0</v>
      </c>
      <c r="CD23" s="4114"/>
      <c r="CE23" s="4264">
        <f t="shared" si="46"/>
        <v>20</v>
      </c>
      <c r="CF23" s="4271">
        <f t="shared" si="47"/>
        <v>0</v>
      </c>
      <c r="CG23" s="4272">
        <f t="shared" si="48"/>
        <v>0</v>
      </c>
      <c r="CH23" s="4272">
        <f t="shared" si="49"/>
        <v>0</v>
      </c>
      <c r="CI23" s="4272">
        <f t="shared" si="50"/>
        <v>0</v>
      </c>
      <c r="CJ23" s="4272">
        <f t="shared" si="51"/>
        <v>0</v>
      </c>
      <c r="CK23" s="4272">
        <f t="shared" si="52"/>
        <v>0</v>
      </c>
      <c r="CL23" s="4272">
        <f t="shared" si="53"/>
        <v>0</v>
      </c>
      <c r="CM23" s="4272">
        <f t="shared" si="54"/>
        <v>0</v>
      </c>
      <c r="CN23" s="4272">
        <f t="shared" si="55"/>
        <v>0</v>
      </c>
      <c r="CO23" s="4285" t="str">
        <f>IF(M23=CO8,M23,0)</f>
        <v>PLUS</v>
      </c>
      <c r="CP23" s="4286" t="str">
        <f t="shared" si="56"/>
        <v xml:space="preserve">choix PLUS de maigre </v>
      </c>
      <c r="CQ23" s="4261" t="str">
        <f t="shared" si="57"/>
        <v/>
      </c>
      <c r="CR23" s="4275" t="str">
        <f t="shared" si="58"/>
        <v/>
      </c>
      <c r="CS23" s="4275" t="str">
        <f t="shared" si="59"/>
        <v/>
      </c>
      <c r="CT23" s="4275" t="str">
        <f t="shared" si="60"/>
        <v/>
      </c>
      <c r="CU23" s="4275" t="str">
        <f t="shared" si="61"/>
        <v/>
      </c>
      <c r="CV23" s="4275" t="str">
        <f t="shared" si="62"/>
        <v/>
      </c>
      <c r="CW23" s="4275" t="str">
        <f t="shared" si="63"/>
        <v/>
      </c>
      <c r="CX23" s="4276" t="str">
        <f t="shared" si="64"/>
        <v/>
      </c>
      <c r="CY23" s="4186"/>
      <c r="CZ23" s="4264">
        <f t="shared" si="65"/>
        <v>20</v>
      </c>
      <c r="DA23" s="4277">
        <f t="shared" si="66"/>
        <v>0</v>
      </c>
      <c r="DB23" s="4115" t="str">
        <f t="shared" si="67"/>
        <v/>
      </c>
      <c r="DC23" s="4115" t="str">
        <f t="shared" si="68"/>
        <v/>
      </c>
      <c r="DD23" s="4115" t="str">
        <f t="shared" si="69"/>
        <v/>
      </c>
      <c r="DE23" s="4115" t="str">
        <f t="shared" si="70"/>
        <v/>
      </c>
      <c r="DF23" s="4115" t="str">
        <f t="shared" si="71"/>
        <v/>
      </c>
      <c r="DG23" s="4115" t="str">
        <f t="shared" si="72"/>
        <v/>
      </c>
      <c r="DH23" s="4115" t="str">
        <f t="shared" si="73"/>
        <v/>
      </c>
      <c r="DI23" s="4115" t="str">
        <f t="shared" si="74"/>
        <v/>
      </c>
      <c r="DJ23" s="4136"/>
      <c r="DK23" s="4287">
        <f>IF(M23=DK8,M23,0)</f>
        <v>0</v>
      </c>
      <c r="DL23" s="4286" t="str">
        <f t="shared" si="75"/>
        <v/>
      </c>
      <c r="DM23" s="4275" t="str">
        <f t="shared" si="76"/>
        <v/>
      </c>
      <c r="DN23" s="4275" t="str">
        <f t="shared" si="77"/>
        <v/>
      </c>
      <c r="DO23" s="4275" t="str">
        <f t="shared" si="78"/>
        <v/>
      </c>
      <c r="DP23" s="4275" t="str">
        <f t="shared" si="79"/>
        <v/>
      </c>
      <c r="DQ23" s="4275" t="str">
        <f t="shared" si="80"/>
        <v/>
      </c>
      <c r="DR23" s="4275" t="str">
        <f t="shared" si="81"/>
        <v/>
      </c>
      <c r="DS23" s="4275" t="str">
        <f t="shared" si="82"/>
        <v/>
      </c>
      <c r="DT23" s="4279" t="str">
        <f t="shared" si="83"/>
        <v/>
      </c>
      <c r="DU23" s="4122"/>
      <c r="DV23" s="4266">
        <f t="shared" si="84"/>
        <v>0</v>
      </c>
      <c r="DW23" s="4267">
        <f t="shared" si="85"/>
        <v>0</v>
      </c>
      <c r="DX23" s="4267">
        <f t="shared" si="86"/>
        <v>0</v>
      </c>
      <c r="DY23" s="4267">
        <f t="shared" si="87"/>
        <v>0</v>
      </c>
      <c r="DZ23" s="4267">
        <f t="shared" si="88"/>
        <v>0</v>
      </c>
      <c r="EA23" s="4267">
        <f t="shared" si="89"/>
        <v>0</v>
      </c>
      <c r="EB23" s="4267">
        <f t="shared" si="90"/>
        <v>0</v>
      </c>
      <c r="EC23" s="4267">
        <f t="shared" si="91"/>
        <v>0</v>
      </c>
      <c r="ED23" s="4215"/>
      <c r="EE23" s="4268">
        <f t="shared" si="92"/>
        <v>0</v>
      </c>
      <c r="EF23" s="4269">
        <f t="shared" si="92"/>
        <v>0</v>
      </c>
      <c r="EG23" s="4269">
        <f t="shared" si="92"/>
        <v>0</v>
      </c>
      <c r="EH23" s="4269">
        <f t="shared" si="92"/>
        <v>0</v>
      </c>
      <c r="EI23" s="4269">
        <f t="shared" si="92"/>
        <v>0</v>
      </c>
      <c r="EJ23" s="4269">
        <f t="shared" si="92"/>
        <v>0</v>
      </c>
      <c r="EK23" s="4269">
        <f t="shared" si="92"/>
        <v>0</v>
      </c>
      <c r="EL23" s="4270">
        <f t="shared" si="92"/>
        <v>0</v>
      </c>
      <c r="EM23" s="4186"/>
      <c r="EN23" s="4264">
        <f t="shared" si="93"/>
        <v>20</v>
      </c>
      <c r="EO23" s="4271">
        <f t="shared" si="94"/>
        <v>0</v>
      </c>
      <c r="EP23" s="4272">
        <f t="shared" si="95"/>
        <v>0</v>
      </c>
      <c r="EQ23" s="4272">
        <f t="shared" si="96"/>
        <v>0</v>
      </c>
      <c r="ER23" s="4272">
        <f t="shared" si="97"/>
        <v>0</v>
      </c>
      <c r="ES23" s="4272">
        <f t="shared" si="98"/>
        <v>0</v>
      </c>
      <c r="ET23" s="4272">
        <f t="shared" si="99"/>
        <v>0</v>
      </c>
      <c r="EU23" s="4272">
        <f t="shared" si="100"/>
        <v>0</v>
      </c>
      <c r="EV23" s="4272">
        <f t="shared" si="101"/>
        <v>0</v>
      </c>
      <c r="EW23" s="4272">
        <f t="shared" si="102"/>
        <v>0</v>
      </c>
      <c r="EX23" s="4288">
        <f>IF(X23=EX8,X23,0)</f>
        <v>0</v>
      </c>
      <c r="EY23" s="4286" t="str">
        <f t="shared" si="103"/>
        <v/>
      </c>
      <c r="EZ23" s="4261" t="str">
        <f t="shared" si="104"/>
        <v/>
      </c>
      <c r="FA23" s="4275" t="str">
        <f t="shared" si="105"/>
        <v/>
      </c>
      <c r="FB23" s="4275" t="str">
        <f t="shared" si="106"/>
        <v/>
      </c>
      <c r="FC23" s="4275" t="str">
        <f t="shared" si="107"/>
        <v/>
      </c>
      <c r="FD23" s="4275" t="str">
        <f t="shared" si="108"/>
        <v/>
      </c>
      <c r="FE23" s="4275" t="str">
        <f t="shared" si="109"/>
        <v/>
      </c>
      <c r="FF23" s="4275" t="str">
        <f t="shared" si="110"/>
        <v/>
      </c>
      <c r="FG23" s="4275" t="str">
        <f t="shared" si="111"/>
        <v/>
      </c>
      <c r="FH23" s="4186"/>
      <c r="FI23" s="4264">
        <f t="shared" si="112"/>
        <v>20</v>
      </c>
      <c r="FJ23" s="4277">
        <f t="shared" si="113"/>
        <v>0</v>
      </c>
      <c r="FK23" s="4115" t="str">
        <f t="shared" si="114"/>
        <v/>
      </c>
      <c r="FL23" s="4115" t="str">
        <f t="shared" si="115"/>
        <v/>
      </c>
      <c r="FM23" s="4115" t="str">
        <f t="shared" si="116"/>
        <v/>
      </c>
      <c r="FN23" s="4115" t="str">
        <f t="shared" si="117"/>
        <v/>
      </c>
      <c r="FO23" s="4115" t="str">
        <f t="shared" si="118"/>
        <v/>
      </c>
      <c r="FP23" s="4115" t="str">
        <f t="shared" si="119"/>
        <v/>
      </c>
      <c r="FQ23" s="4115" t="str">
        <f t="shared" si="120"/>
        <v/>
      </c>
      <c r="FR23" s="4115" t="str">
        <f t="shared" si="121"/>
        <v/>
      </c>
      <c r="FS23" s="4287">
        <f>IF(X23=FS8,X23,0)</f>
        <v>0</v>
      </c>
      <c r="FT23" s="4286" t="str">
        <f t="shared" si="122"/>
        <v/>
      </c>
      <c r="FU23" s="4275" t="str">
        <f t="shared" si="123"/>
        <v/>
      </c>
      <c r="FV23" s="4275" t="str">
        <f t="shared" si="124"/>
        <v/>
      </c>
      <c r="FW23" s="4275" t="str">
        <f t="shared" si="125"/>
        <v/>
      </c>
      <c r="FX23" s="4275" t="str">
        <f t="shared" si="126"/>
        <v/>
      </c>
      <c r="FY23" s="4275" t="str">
        <f t="shared" si="127"/>
        <v/>
      </c>
      <c r="FZ23" s="4275" t="str">
        <f t="shared" si="128"/>
        <v/>
      </c>
      <c r="GA23" s="4275" t="str">
        <f t="shared" si="129"/>
        <v/>
      </c>
      <c r="GB23" s="4279" t="str">
        <f t="shared" si="130"/>
        <v/>
      </c>
      <c r="GC23" s="4122"/>
    </row>
    <row r="24" spans="1:185" ht="45" customHeight="1">
      <c r="A24" s="4016">
        <f>ROW()</f>
        <v>24</v>
      </c>
      <c r="B24" s="4250">
        <f>IF(C24="I","",IF(ISBLANK(D24),"",IF(ISTEXT(D24),LARGE(B9:B23,1)+1,0)))</f>
        <v>12</v>
      </c>
      <c r="C24" s="4281"/>
      <c r="D24" s="4295" t="s">
        <v>6118</v>
      </c>
      <c r="E24" s="4252"/>
      <c r="F24" s="4253"/>
      <c r="G24" s="4293" t="s">
        <v>6075</v>
      </c>
      <c r="H24" s="4255" t="s">
        <v>6096</v>
      </c>
      <c r="I24" s="4284"/>
      <c r="J24" s="4255"/>
      <c r="K24" s="4292"/>
      <c r="L24" s="4119"/>
      <c r="M24" s="4257" t="str">
        <f t="shared" si="16"/>
        <v>MOINS</v>
      </c>
      <c r="N24" s="4258" t="str">
        <f t="shared" si="16"/>
        <v xml:space="preserve">choix moins de lipides </v>
      </c>
      <c r="O24" s="4259"/>
      <c r="P24" s="4259"/>
      <c r="Q24" s="4259"/>
      <c r="R24" s="4259"/>
      <c r="S24" s="4259"/>
      <c r="T24" s="4259"/>
      <c r="U24" s="4259"/>
      <c r="V24" s="4259"/>
      <c r="W24" s="4119"/>
      <c r="X24" s="4257">
        <f t="shared" si="17"/>
        <v>0</v>
      </c>
      <c r="Y24" s="4258">
        <f t="shared" si="17"/>
        <v>0</v>
      </c>
      <c r="Z24" s="4260"/>
      <c r="AA24" s="4260"/>
      <c r="AB24" s="4260"/>
      <c r="AC24" s="4260"/>
      <c r="AD24" s="4260"/>
      <c r="AE24" s="4260"/>
      <c r="AF24" s="4260"/>
      <c r="AG24" s="4260"/>
      <c r="AH24" s="4119"/>
      <c r="AI24" s="4122"/>
      <c r="AJ24" s="4261">
        <f t="shared" si="18"/>
        <v>0</v>
      </c>
      <c r="AK24" s="4262">
        <f t="shared" si="19"/>
        <v>0</v>
      </c>
      <c r="AL24" s="4261">
        <f t="shared" si="20"/>
        <v>0</v>
      </c>
      <c r="AM24" s="4262">
        <f t="shared" si="21"/>
        <v>0</v>
      </c>
      <c r="AN24" s="4261">
        <f t="shared" si="22"/>
        <v>0</v>
      </c>
      <c r="AO24" s="4262">
        <f t="shared" si="23"/>
        <v>0</v>
      </c>
      <c r="AP24" s="4261">
        <f t="shared" si="24"/>
        <v>0</v>
      </c>
      <c r="AQ24" s="4262">
        <f t="shared" si="25"/>
        <v>0</v>
      </c>
      <c r="AR24" s="4261">
        <f t="shared" si="26"/>
        <v>0</v>
      </c>
      <c r="AS24" s="4262">
        <f t="shared" si="27"/>
        <v>0</v>
      </c>
      <c r="AT24" s="4261">
        <f t="shared" si="28"/>
        <v>0</v>
      </c>
      <c r="AU24" s="4262">
        <f t="shared" si="29"/>
        <v>0</v>
      </c>
      <c r="AV24" s="4261">
        <f t="shared" si="30"/>
        <v>0</v>
      </c>
      <c r="AW24" s="4262">
        <f t="shared" si="31"/>
        <v>0</v>
      </c>
      <c r="AX24" s="4261">
        <f t="shared" si="32"/>
        <v>0</v>
      </c>
      <c r="AY24" s="4262">
        <f t="shared" si="33"/>
        <v>0</v>
      </c>
      <c r="AZ24" s="4263"/>
      <c r="BA24" s="4264">
        <f>BA9</f>
        <v>20</v>
      </c>
      <c r="BB24" s="4264">
        <f t="shared" si="34"/>
        <v>0</v>
      </c>
      <c r="BC24" s="4264" t="str">
        <f t="shared" si="35"/>
        <v/>
      </c>
      <c r="BD24" s="4265">
        <f t="shared" si="36"/>
        <v>0</v>
      </c>
      <c r="BE24" s="4265">
        <f t="shared" si="36"/>
        <v>0</v>
      </c>
      <c r="BF24" s="4265">
        <f t="shared" si="36"/>
        <v>0</v>
      </c>
      <c r="BG24" s="4265">
        <f t="shared" si="36"/>
        <v>0</v>
      </c>
      <c r="BH24" s="4265">
        <f t="shared" si="36"/>
        <v>0</v>
      </c>
      <c r="BI24" s="4265">
        <f t="shared" si="36"/>
        <v>0</v>
      </c>
      <c r="BJ24" s="4265">
        <f t="shared" si="36"/>
        <v>0</v>
      </c>
      <c r="BK24" s="4265">
        <f t="shared" si="36"/>
        <v>0</v>
      </c>
      <c r="BL24" s="4122"/>
      <c r="BM24" s="4266">
        <f t="shared" si="37"/>
        <v>0</v>
      </c>
      <c r="BN24" s="4267">
        <f t="shared" si="38"/>
        <v>0</v>
      </c>
      <c r="BO24" s="4267">
        <f t="shared" si="39"/>
        <v>0</v>
      </c>
      <c r="BP24" s="4267">
        <f t="shared" si="40"/>
        <v>0</v>
      </c>
      <c r="BQ24" s="4267">
        <f t="shared" si="41"/>
        <v>0</v>
      </c>
      <c r="BR24" s="4267">
        <f t="shared" si="42"/>
        <v>0</v>
      </c>
      <c r="BS24" s="4267">
        <f t="shared" si="43"/>
        <v>0</v>
      </c>
      <c r="BT24" s="4267">
        <f t="shared" si="44"/>
        <v>0</v>
      </c>
      <c r="BU24" s="4202"/>
      <c r="BV24" s="4268">
        <f t="shared" si="45"/>
        <v>0</v>
      </c>
      <c r="BW24" s="4269">
        <f t="shared" si="45"/>
        <v>0</v>
      </c>
      <c r="BX24" s="4269">
        <f t="shared" si="45"/>
        <v>0</v>
      </c>
      <c r="BY24" s="4269">
        <f t="shared" si="45"/>
        <v>0</v>
      </c>
      <c r="BZ24" s="4269">
        <f t="shared" si="45"/>
        <v>0</v>
      </c>
      <c r="CA24" s="4269">
        <f t="shared" si="45"/>
        <v>0</v>
      </c>
      <c r="CB24" s="4269">
        <f t="shared" si="45"/>
        <v>0</v>
      </c>
      <c r="CC24" s="4270">
        <f t="shared" si="45"/>
        <v>0</v>
      </c>
      <c r="CD24" s="4114"/>
      <c r="CE24" s="4264" t="str">
        <f t="shared" si="46"/>
        <v/>
      </c>
      <c r="CF24" s="4271">
        <f t="shared" si="47"/>
        <v>0</v>
      </c>
      <c r="CG24" s="4272">
        <f t="shared" si="48"/>
        <v>0</v>
      </c>
      <c r="CH24" s="4272">
        <f t="shared" si="49"/>
        <v>0</v>
      </c>
      <c r="CI24" s="4272">
        <f t="shared" si="50"/>
        <v>0</v>
      </c>
      <c r="CJ24" s="4272">
        <f t="shared" si="51"/>
        <v>0</v>
      </c>
      <c r="CK24" s="4272">
        <f t="shared" si="52"/>
        <v>0</v>
      </c>
      <c r="CL24" s="4272">
        <f t="shared" si="53"/>
        <v>0</v>
      </c>
      <c r="CM24" s="4272">
        <f t="shared" si="54"/>
        <v>0</v>
      </c>
      <c r="CN24" s="4272">
        <f t="shared" si="55"/>
        <v>0</v>
      </c>
      <c r="CO24" s="4285">
        <f>IF(M24=CO8,M24,0)</f>
        <v>0</v>
      </c>
      <c r="CP24" s="4286" t="str">
        <f t="shared" si="56"/>
        <v/>
      </c>
      <c r="CQ24" s="4261" t="str">
        <f t="shared" si="57"/>
        <v/>
      </c>
      <c r="CR24" s="4275" t="str">
        <f t="shared" si="58"/>
        <v/>
      </c>
      <c r="CS24" s="4275" t="str">
        <f t="shared" si="59"/>
        <v/>
      </c>
      <c r="CT24" s="4275" t="str">
        <f t="shared" si="60"/>
        <v/>
      </c>
      <c r="CU24" s="4275" t="str">
        <f t="shared" si="61"/>
        <v/>
      </c>
      <c r="CV24" s="4275" t="str">
        <f t="shared" si="62"/>
        <v/>
      </c>
      <c r="CW24" s="4275" t="str">
        <f t="shared" si="63"/>
        <v/>
      </c>
      <c r="CX24" s="4276" t="str">
        <f t="shared" si="64"/>
        <v/>
      </c>
      <c r="CY24" s="4186"/>
      <c r="CZ24" s="4264" t="str">
        <f t="shared" si="65"/>
        <v/>
      </c>
      <c r="DA24" s="4277">
        <f t="shared" si="66"/>
        <v>0</v>
      </c>
      <c r="DB24" s="4115" t="str">
        <f t="shared" si="67"/>
        <v/>
      </c>
      <c r="DC24" s="4115" t="str">
        <f t="shared" si="68"/>
        <v/>
      </c>
      <c r="DD24" s="4115" t="str">
        <f t="shared" si="69"/>
        <v/>
      </c>
      <c r="DE24" s="4115" t="str">
        <f t="shared" si="70"/>
        <v/>
      </c>
      <c r="DF24" s="4115" t="str">
        <f t="shared" si="71"/>
        <v/>
      </c>
      <c r="DG24" s="4115" t="str">
        <f t="shared" si="72"/>
        <v/>
      </c>
      <c r="DH24" s="4115" t="str">
        <f t="shared" si="73"/>
        <v/>
      </c>
      <c r="DI24" s="4115" t="str">
        <f t="shared" si="74"/>
        <v/>
      </c>
      <c r="DJ24" s="4136"/>
      <c r="DK24" s="4287" t="str">
        <f>IF(M24=DK8,M24,0)</f>
        <v>MOINS</v>
      </c>
      <c r="DL24" s="4286" t="str">
        <f t="shared" si="75"/>
        <v xml:space="preserve">choix moins de lipides </v>
      </c>
      <c r="DM24" s="4275" t="str">
        <f t="shared" si="76"/>
        <v/>
      </c>
      <c r="DN24" s="4275" t="str">
        <f t="shared" si="77"/>
        <v/>
      </c>
      <c r="DO24" s="4275" t="str">
        <f t="shared" si="78"/>
        <v/>
      </c>
      <c r="DP24" s="4275" t="str">
        <f t="shared" si="79"/>
        <v/>
      </c>
      <c r="DQ24" s="4275" t="str">
        <f t="shared" si="80"/>
        <v/>
      </c>
      <c r="DR24" s="4275" t="str">
        <f t="shared" si="81"/>
        <v/>
      </c>
      <c r="DS24" s="4275" t="str">
        <f t="shared" si="82"/>
        <v/>
      </c>
      <c r="DT24" s="4279" t="str">
        <f t="shared" si="83"/>
        <v/>
      </c>
      <c r="DU24" s="4122"/>
      <c r="DV24" s="4266">
        <f t="shared" si="84"/>
        <v>0</v>
      </c>
      <c r="DW24" s="4267">
        <f t="shared" si="85"/>
        <v>0</v>
      </c>
      <c r="DX24" s="4267">
        <f t="shared" si="86"/>
        <v>0</v>
      </c>
      <c r="DY24" s="4267">
        <f t="shared" si="87"/>
        <v>0</v>
      </c>
      <c r="DZ24" s="4267">
        <f t="shared" si="88"/>
        <v>0</v>
      </c>
      <c r="EA24" s="4267">
        <f t="shared" si="89"/>
        <v>0</v>
      </c>
      <c r="EB24" s="4267">
        <f t="shared" si="90"/>
        <v>0</v>
      </c>
      <c r="EC24" s="4267">
        <f t="shared" si="91"/>
        <v>0</v>
      </c>
      <c r="ED24" s="4215"/>
      <c r="EE24" s="4268">
        <f t="shared" si="92"/>
        <v>0</v>
      </c>
      <c r="EF24" s="4269">
        <f t="shared" si="92"/>
        <v>0</v>
      </c>
      <c r="EG24" s="4269">
        <f t="shared" si="92"/>
        <v>0</v>
      </c>
      <c r="EH24" s="4269">
        <f t="shared" si="92"/>
        <v>0</v>
      </c>
      <c r="EI24" s="4269">
        <f t="shared" si="92"/>
        <v>0</v>
      </c>
      <c r="EJ24" s="4269">
        <f t="shared" si="92"/>
        <v>0</v>
      </c>
      <c r="EK24" s="4269">
        <f t="shared" si="92"/>
        <v>0</v>
      </c>
      <c r="EL24" s="4270">
        <f t="shared" si="92"/>
        <v>0</v>
      </c>
      <c r="EM24" s="4186"/>
      <c r="EN24" s="4264" t="str">
        <f t="shared" si="93"/>
        <v/>
      </c>
      <c r="EO24" s="4271">
        <f t="shared" si="94"/>
        <v>0</v>
      </c>
      <c r="EP24" s="4272">
        <f t="shared" si="95"/>
        <v>0</v>
      </c>
      <c r="EQ24" s="4272">
        <f t="shared" si="96"/>
        <v>0</v>
      </c>
      <c r="ER24" s="4272">
        <f t="shared" si="97"/>
        <v>0</v>
      </c>
      <c r="ES24" s="4272">
        <f t="shared" si="98"/>
        <v>0</v>
      </c>
      <c r="ET24" s="4272">
        <f t="shared" si="99"/>
        <v>0</v>
      </c>
      <c r="EU24" s="4272">
        <f t="shared" si="100"/>
        <v>0</v>
      </c>
      <c r="EV24" s="4272">
        <f t="shared" si="101"/>
        <v>0</v>
      </c>
      <c r="EW24" s="4272">
        <f t="shared" si="102"/>
        <v>0</v>
      </c>
      <c r="EX24" s="4288">
        <f>IF(X24=EX8,X24,0)</f>
        <v>0</v>
      </c>
      <c r="EY24" s="4286" t="str">
        <f t="shared" si="103"/>
        <v/>
      </c>
      <c r="EZ24" s="4261" t="str">
        <f t="shared" si="104"/>
        <v/>
      </c>
      <c r="FA24" s="4275" t="str">
        <f t="shared" si="105"/>
        <v/>
      </c>
      <c r="FB24" s="4275" t="str">
        <f t="shared" si="106"/>
        <v/>
      </c>
      <c r="FC24" s="4275" t="str">
        <f t="shared" si="107"/>
        <v/>
      </c>
      <c r="FD24" s="4275" t="str">
        <f t="shared" si="108"/>
        <v/>
      </c>
      <c r="FE24" s="4275" t="str">
        <f t="shared" si="109"/>
        <v/>
      </c>
      <c r="FF24" s="4275" t="str">
        <f t="shared" si="110"/>
        <v/>
      </c>
      <c r="FG24" s="4275" t="str">
        <f t="shared" si="111"/>
        <v/>
      </c>
      <c r="FH24" s="4186"/>
      <c r="FI24" s="4264" t="str">
        <f t="shared" si="112"/>
        <v/>
      </c>
      <c r="FJ24" s="4277">
        <f t="shared" si="113"/>
        <v>0</v>
      </c>
      <c r="FK24" s="4115" t="str">
        <f t="shared" si="114"/>
        <v/>
      </c>
      <c r="FL24" s="4115" t="str">
        <f t="shared" si="115"/>
        <v/>
      </c>
      <c r="FM24" s="4115" t="str">
        <f t="shared" si="116"/>
        <v/>
      </c>
      <c r="FN24" s="4115" t="str">
        <f t="shared" si="117"/>
        <v/>
      </c>
      <c r="FO24" s="4115" t="str">
        <f t="shared" si="118"/>
        <v/>
      </c>
      <c r="FP24" s="4115" t="str">
        <f t="shared" si="119"/>
        <v/>
      </c>
      <c r="FQ24" s="4115" t="str">
        <f t="shared" si="120"/>
        <v/>
      </c>
      <c r="FR24" s="4115" t="str">
        <f t="shared" si="121"/>
        <v/>
      </c>
      <c r="FS24" s="4287">
        <f>IF(X24=FS8,X24,0)</f>
        <v>0</v>
      </c>
      <c r="FT24" s="4286" t="str">
        <f t="shared" si="122"/>
        <v/>
      </c>
      <c r="FU24" s="4275" t="str">
        <f t="shared" si="123"/>
        <v/>
      </c>
      <c r="FV24" s="4275" t="str">
        <f t="shared" si="124"/>
        <v/>
      </c>
      <c r="FW24" s="4275" t="str">
        <f t="shared" si="125"/>
        <v/>
      </c>
      <c r="FX24" s="4275" t="str">
        <f t="shared" si="126"/>
        <v/>
      </c>
      <c r="FY24" s="4275" t="str">
        <f t="shared" si="127"/>
        <v/>
      </c>
      <c r="FZ24" s="4275" t="str">
        <f t="shared" si="128"/>
        <v/>
      </c>
      <c r="GA24" s="4275" t="str">
        <f t="shared" si="129"/>
        <v/>
      </c>
      <c r="GB24" s="4279" t="str">
        <f t="shared" si="130"/>
        <v/>
      </c>
      <c r="GC24" s="4122"/>
    </row>
    <row r="25" spans="1:185" ht="45" customHeight="1">
      <c r="A25" s="4016">
        <f>ROW()</f>
        <v>25</v>
      </c>
      <c r="B25" s="4250" t="str">
        <f>IF(C25="I","",IF(ISBLANK(D25),"",IF(ISTEXT(D25),LARGE(B9:B24,1)+1,0)))</f>
        <v/>
      </c>
      <c r="C25" s="4281"/>
      <c r="D25" s="4295"/>
      <c r="E25" s="4252"/>
      <c r="F25" s="4253"/>
      <c r="G25" s="4293"/>
      <c r="H25" s="4255"/>
      <c r="I25" s="4284"/>
      <c r="J25" s="4255"/>
      <c r="K25" s="4256">
        <f>COUNTA(G25,I25)</f>
        <v>0</v>
      </c>
      <c r="L25" s="4119"/>
      <c r="M25" s="4257">
        <f t="shared" si="16"/>
        <v>0</v>
      </c>
      <c r="N25" s="4258">
        <f t="shared" si="16"/>
        <v>0</v>
      </c>
      <c r="O25" s="4259"/>
      <c r="P25" s="4259"/>
      <c r="Q25" s="4259"/>
      <c r="R25" s="4259"/>
      <c r="S25" s="4259"/>
      <c r="T25" s="4259"/>
      <c r="U25" s="4259"/>
      <c r="V25" s="4259"/>
      <c r="W25" s="4119"/>
      <c r="X25" s="4257">
        <f t="shared" si="17"/>
        <v>0</v>
      </c>
      <c r="Y25" s="4258">
        <f t="shared" si="17"/>
        <v>0</v>
      </c>
      <c r="Z25" s="4260"/>
      <c r="AA25" s="4260"/>
      <c r="AB25" s="4260"/>
      <c r="AC25" s="4260"/>
      <c r="AD25" s="4260"/>
      <c r="AE25" s="4260"/>
      <c r="AF25" s="4260"/>
      <c r="AG25" s="4260"/>
      <c r="AH25" s="4119"/>
      <c r="AI25" s="4122"/>
      <c r="AJ25" s="4261">
        <f t="shared" si="18"/>
        <v>0</v>
      </c>
      <c r="AK25" s="4262">
        <f t="shared" si="19"/>
        <v>0</v>
      </c>
      <c r="AL25" s="4261">
        <f t="shared" si="20"/>
        <v>0</v>
      </c>
      <c r="AM25" s="4262">
        <f t="shared" si="21"/>
        <v>0</v>
      </c>
      <c r="AN25" s="4261">
        <f t="shared" si="22"/>
        <v>0</v>
      </c>
      <c r="AO25" s="4262">
        <f t="shared" si="23"/>
        <v>0</v>
      </c>
      <c r="AP25" s="4261">
        <f t="shared" si="24"/>
        <v>0</v>
      </c>
      <c r="AQ25" s="4262">
        <f t="shared" si="25"/>
        <v>0</v>
      </c>
      <c r="AR25" s="4261">
        <f t="shared" si="26"/>
        <v>0</v>
      </c>
      <c r="AS25" s="4262">
        <f t="shared" si="27"/>
        <v>0</v>
      </c>
      <c r="AT25" s="4261">
        <f t="shared" si="28"/>
        <v>0</v>
      </c>
      <c r="AU25" s="4262">
        <f t="shared" si="29"/>
        <v>0</v>
      </c>
      <c r="AV25" s="4261">
        <f t="shared" si="30"/>
        <v>0</v>
      </c>
      <c r="AW25" s="4262">
        <f t="shared" si="31"/>
        <v>0</v>
      </c>
      <c r="AX25" s="4261">
        <f t="shared" si="32"/>
        <v>0</v>
      </c>
      <c r="AY25" s="4262">
        <f t="shared" si="33"/>
        <v>0</v>
      </c>
      <c r="AZ25" s="4263"/>
      <c r="BA25" s="4264">
        <f>BA9</f>
        <v>20</v>
      </c>
      <c r="BB25" s="4264">
        <f t="shared" si="34"/>
        <v>0</v>
      </c>
      <c r="BC25" s="4264" t="str">
        <f t="shared" si="35"/>
        <v/>
      </c>
      <c r="BD25" s="4265">
        <f t="shared" si="36"/>
        <v>0</v>
      </c>
      <c r="BE25" s="4265">
        <f t="shared" si="36"/>
        <v>0</v>
      </c>
      <c r="BF25" s="4265">
        <f t="shared" si="36"/>
        <v>0</v>
      </c>
      <c r="BG25" s="4265">
        <f t="shared" si="36"/>
        <v>0</v>
      </c>
      <c r="BH25" s="4265">
        <f t="shared" si="36"/>
        <v>0</v>
      </c>
      <c r="BI25" s="4265">
        <f t="shared" si="36"/>
        <v>0</v>
      </c>
      <c r="BJ25" s="4265">
        <f t="shared" si="36"/>
        <v>0</v>
      </c>
      <c r="BK25" s="4265">
        <f t="shared" si="36"/>
        <v>0</v>
      </c>
      <c r="BL25" s="4122"/>
      <c r="BM25" s="4266">
        <f t="shared" si="37"/>
        <v>0</v>
      </c>
      <c r="BN25" s="4267">
        <f t="shared" si="38"/>
        <v>0</v>
      </c>
      <c r="BO25" s="4267">
        <f t="shared" si="39"/>
        <v>0</v>
      </c>
      <c r="BP25" s="4267">
        <f t="shared" si="40"/>
        <v>0</v>
      </c>
      <c r="BQ25" s="4267">
        <f t="shared" si="41"/>
        <v>0</v>
      </c>
      <c r="BR25" s="4267">
        <f t="shared" si="42"/>
        <v>0</v>
      </c>
      <c r="BS25" s="4267">
        <f t="shared" si="43"/>
        <v>0</v>
      </c>
      <c r="BT25" s="4267">
        <f t="shared" si="44"/>
        <v>0</v>
      </c>
      <c r="BU25" s="4202"/>
      <c r="BV25" s="4268">
        <f t="shared" si="45"/>
        <v>0</v>
      </c>
      <c r="BW25" s="4269">
        <f t="shared" si="45"/>
        <v>0</v>
      </c>
      <c r="BX25" s="4269">
        <f t="shared" si="45"/>
        <v>0</v>
      </c>
      <c r="BY25" s="4269">
        <f t="shared" si="45"/>
        <v>0</v>
      </c>
      <c r="BZ25" s="4269">
        <f t="shared" si="45"/>
        <v>0</v>
      </c>
      <c r="CA25" s="4269">
        <f t="shared" si="45"/>
        <v>0</v>
      </c>
      <c r="CB25" s="4269">
        <f t="shared" si="45"/>
        <v>0</v>
      </c>
      <c r="CC25" s="4270">
        <f t="shared" si="45"/>
        <v>0</v>
      </c>
      <c r="CD25" s="4114"/>
      <c r="CE25" s="4264" t="str">
        <f t="shared" si="46"/>
        <v/>
      </c>
      <c r="CF25" s="4271">
        <f t="shared" si="47"/>
        <v>0</v>
      </c>
      <c r="CG25" s="4272">
        <f t="shared" si="48"/>
        <v>0</v>
      </c>
      <c r="CH25" s="4272">
        <f t="shared" si="49"/>
        <v>0</v>
      </c>
      <c r="CI25" s="4272">
        <f t="shared" si="50"/>
        <v>0</v>
      </c>
      <c r="CJ25" s="4272">
        <f t="shared" si="51"/>
        <v>0</v>
      </c>
      <c r="CK25" s="4272">
        <f t="shared" si="52"/>
        <v>0</v>
      </c>
      <c r="CL25" s="4272">
        <f t="shared" si="53"/>
        <v>0</v>
      </c>
      <c r="CM25" s="4272">
        <f t="shared" si="54"/>
        <v>0</v>
      </c>
      <c r="CN25" s="4272">
        <f t="shared" si="55"/>
        <v>0</v>
      </c>
      <c r="CO25" s="4285">
        <f>IF(M25=CO8,M25,0)</f>
        <v>0</v>
      </c>
      <c r="CP25" s="4286" t="str">
        <f t="shared" si="56"/>
        <v/>
      </c>
      <c r="CQ25" s="4261" t="str">
        <f t="shared" si="57"/>
        <v/>
      </c>
      <c r="CR25" s="4275" t="str">
        <f t="shared" si="58"/>
        <v/>
      </c>
      <c r="CS25" s="4275" t="str">
        <f t="shared" si="59"/>
        <v/>
      </c>
      <c r="CT25" s="4275" t="str">
        <f t="shared" si="60"/>
        <v/>
      </c>
      <c r="CU25" s="4275" t="str">
        <f t="shared" si="61"/>
        <v/>
      </c>
      <c r="CV25" s="4275" t="str">
        <f t="shared" si="62"/>
        <v/>
      </c>
      <c r="CW25" s="4275" t="str">
        <f t="shared" si="63"/>
        <v/>
      </c>
      <c r="CX25" s="4276" t="str">
        <f t="shared" si="64"/>
        <v/>
      </c>
      <c r="CY25" s="4186"/>
      <c r="CZ25" s="4264" t="str">
        <f t="shared" si="65"/>
        <v/>
      </c>
      <c r="DA25" s="4277">
        <f t="shared" si="66"/>
        <v>0</v>
      </c>
      <c r="DB25" s="4115" t="str">
        <f t="shared" si="67"/>
        <v/>
      </c>
      <c r="DC25" s="4115" t="str">
        <f t="shared" si="68"/>
        <v/>
      </c>
      <c r="DD25" s="4115" t="str">
        <f t="shared" si="69"/>
        <v/>
      </c>
      <c r="DE25" s="4115" t="str">
        <f t="shared" si="70"/>
        <v/>
      </c>
      <c r="DF25" s="4115" t="str">
        <f t="shared" si="71"/>
        <v/>
      </c>
      <c r="DG25" s="4115" t="str">
        <f t="shared" si="72"/>
        <v/>
      </c>
      <c r="DH25" s="4115" t="str">
        <f t="shared" si="73"/>
        <v/>
      </c>
      <c r="DI25" s="4115" t="str">
        <f t="shared" si="74"/>
        <v/>
      </c>
      <c r="DJ25" s="4136"/>
      <c r="DK25" s="4287">
        <f>IF(M25=DK8,M25,0)</f>
        <v>0</v>
      </c>
      <c r="DL25" s="4286" t="str">
        <f t="shared" si="75"/>
        <v/>
      </c>
      <c r="DM25" s="4275" t="str">
        <f t="shared" si="76"/>
        <v/>
      </c>
      <c r="DN25" s="4275" t="str">
        <f t="shared" si="77"/>
        <v/>
      </c>
      <c r="DO25" s="4275" t="str">
        <f t="shared" si="78"/>
        <v/>
      </c>
      <c r="DP25" s="4275" t="str">
        <f t="shared" si="79"/>
        <v/>
      </c>
      <c r="DQ25" s="4275" t="str">
        <f t="shared" si="80"/>
        <v/>
      </c>
      <c r="DR25" s="4275" t="str">
        <f t="shared" si="81"/>
        <v/>
      </c>
      <c r="DS25" s="4275" t="str">
        <f t="shared" si="82"/>
        <v/>
      </c>
      <c r="DT25" s="4279" t="str">
        <f t="shared" si="83"/>
        <v/>
      </c>
      <c r="DU25" s="4122"/>
      <c r="DV25" s="4266">
        <f t="shared" si="84"/>
        <v>0</v>
      </c>
      <c r="DW25" s="4267">
        <f t="shared" si="85"/>
        <v>0</v>
      </c>
      <c r="DX25" s="4267">
        <f t="shared" si="86"/>
        <v>0</v>
      </c>
      <c r="DY25" s="4267">
        <f t="shared" si="87"/>
        <v>0</v>
      </c>
      <c r="DZ25" s="4267">
        <f t="shared" si="88"/>
        <v>0</v>
      </c>
      <c r="EA25" s="4267">
        <f t="shared" si="89"/>
        <v>0</v>
      </c>
      <c r="EB25" s="4267">
        <f t="shared" si="90"/>
        <v>0</v>
      </c>
      <c r="EC25" s="4267">
        <f t="shared" si="91"/>
        <v>0</v>
      </c>
      <c r="ED25" s="4215"/>
      <c r="EE25" s="4268">
        <f t="shared" si="92"/>
        <v>0</v>
      </c>
      <c r="EF25" s="4269">
        <f t="shared" si="92"/>
        <v>0</v>
      </c>
      <c r="EG25" s="4269">
        <f t="shared" si="92"/>
        <v>0</v>
      </c>
      <c r="EH25" s="4269">
        <f t="shared" si="92"/>
        <v>0</v>
      </c>
      <c r="EI25" s="4269">
        <f t="shared" si="92"/>
        <v>0</v>
      </c>
      <c r="EJ25" s="4269">
        <f t="shared" si="92"/>
        <v>0</v>
      </c>
      <c r="EK25" s="4269">
        <f t="shared" si="92"/>
        <v>0</v>
      </c>
      <c r="EL25" s="4270">
        <f t="shared" si="92"/>
        <v>0</v>
      </c>
      <c r="EM25" s="4186"/>
      <c r="EN25" s="4264" t="str">
        <f t="shared" si="93"/>
        <v/>
      </c>
      <c r="EO25" s="4271">
        <f t="shared" si="94"/>
        <v>0</v>
      </c>
      <c r="EP25" s="4272">
        <f t="shared" si="95"/>
        <v>0</v>
      </c>
      <c r="EQ25" s="4272">
        <f t="shared" si="96"/>
        <v>0</v>
      </c>
      <c r="ER25" s="4272">
        <f t="shared" si="97"/>
        <v>0</v>
      </c>
      <c r="ES25" s="4272">
        <f t="shared" si="98"/>
        <v>0</v>
      </c>
      <c r="ET25" s="4272">
        <f t="shared" si="99"/>
        <v>0</v>
      </c>
      <c r="EU25" s="4272">
        <f t="shared" si="100"/>
        <v>0</v>
      </c>
      <c r="EV25" s="4272">
        <f t="shared" si="101"/>
        <v>0</v>
      </c>
      <c r="EW25" s="4272">
        <f t="shared" si="102"/>
        <v>0</v>
      </c>
      <c r="EX25" s="4288">
        <f>IF(X25=EX8,X25,0)</f>
        <v>0</v>
      </c>
      <c r="EY25" s="4286" t="str">
        <f t="shared" si="103"/>
        <v/>
      </c>
      <c r="EZ25" s="4261" t="str">
        <f t="shared" si="104"/>
        <v/>
      </c>
      <c r="FA25" s="4275" t="str">
        <f t="shared" si="105"/>
        <v/>
      </c>
      <c r="FB25" s="4275" t="str">
        <f t="shared" si="106"/>
        <v/>
      </c>
      <c r="FC25" s="4275" t="str">
        <f t="shared" si="107"/>
        <v/>
      </c>
      <c r="FD25" s="4275" t="str">
        <f t="shared" si="108"/>
        <v/>
      </c>
      <c r="FE25" s="4275" t="str">
        <f t="shared" si="109"/>
        <v/>
      </c>
      <c r="FF25" s="4275" t="str">
        <f t="shared" si="110"/>
        <v/>
      </c>
      <c r="FG25" s="4275" t="str">
        <f t="shared" si="111"/>
        <v/>
      </c>
      <c r="FH25" s="4186"/>
      <c r="FI25" s="4264" t="str">
        <f t="shared" si="112"/>
        <v/>
      </c>
      <c r="FJ25" s="4277">
        <f t="shared" si="113"/>
        <v>0</v>
      </c>
      <c r="FK25" s="4115" t="str">
        <f t="shared" si="114"/>
        <v/>
      </c>
      <c r="FL25" s="4115" t="str">
        <f t="shared" si="115"/>
        <v/>
      </c>
      <c r="FM25" s="4115" t="str">
        <f t="shared" si="116"/>
        <v/>
      </c>
      <c r="FN25" s="4115" t="str">
        <f t="shared" si="117"/>
        <v/>
      </c>
      <c r="FO25" s="4115" t="str">
        <f t="shared" si="118"/>
        <v/>
      </c>
      <c r="FP25" s="4115" t="str">
        <f t="shared" si="119"/>
        <v/>
      </c>
      <c r="FQ25" s="4115" t="str">
        <f t="shared" si="120"/>
        <v/>
      </c>
      <c r="FR25" s="4115" t="str">
        <f t="shared" si="121"/>
        <v/>
      </c>
      <c r="FS25" s="4287">
        <f>IF(X25=FS8,X25,0)</f>
        <v>0</v>
      </c>
      <c r="FT25" s="4286" t="str">
        <f t="shared" si="122"/>
        <v/>
      </c>
      <c r="FU25" s="4275" t="str">
        <f t="shared" si="123"/>
        <v/>
      </c>
      <c r="FV25" s="4275" t="str">
        <f t="shared" si="124"/>
        <v/>
      </c>
      <c r="FW25" s="4275" t="str">
        <f t="shared" si="125"/>
        <v/>
      </c>
      <c r="FX25" s="4275" t="str">
        <f t="shared" si="126"/>
        <v/>
      </c>
      <c r="FY25" s="4275" t="str">
        <f t="shared" si="127"/>
        <v/>
      </c>
      <c r="FZ25" s="4275" t="str">
        <f t="shared" si="128"/>
        <v/>
      </c>
      <c r="GA25" s="4275" t="str">
        <f t="shared" si="129"/>
        <v/>
      </c>
      <c r="GB25" s="4279" t="str">
        <f t="shared" si="130"/>
        <v/>
      </c>
      <c r="GC25" s="4122"/>
    </row>
    <row r="26" spans="1:185" ht="45" customHeight="1">
      <c r="A26" s="4016">
        <f>ROW()</f>
        <v>26</v>
      </c>
      <c r="B26" s="4250" t="str">
        <f>IF(C26="I","",IF(ISBLANK(D26),"",IF(ISTEXT(D26),LARGE(B9:B25,1)+1,0)))</f>
        <v/>
      </c>
      <c r="C26" s="4251" t="s">
        <v>6119</v>
      </c>
      <c r="D26" s="4251"/>
      <c r="E26" s="4252"/>
      <c r="F26" s="4253"/>
      <c r="G26" s="4254"/>
      <c r="H26" s="4255"/>
      <c r="I26" s="4254"/>
      <c r="J26" s="4255"/>
      <c r="K26" s="4256">
        <f>COUNTA(G26,I26)</f>
        <v>0</v>
      </c>
      <c r="L26" s="4119"/>
      <c r="M26" s="4257">
        <f t="shared" si="16"/>
        <v>0</v>
      </c>
      <c r="N26" s="4258">
        <f t="shared" si="16"/>
        <v>0</v>
      </c>
      <c r="O26" s="4259"/>
      <c r="P26" s="4259"/>
      <c r="Q26" s="4259"/>
      <c r="R26" s="4259"/>
      <c r="S26" s="4259"/>
      <c r="T26" s="4259"/>
      <c r="U26" s="4259"/>
      <c r="V26" s="4259"/>
      <c r="W26" s="4119"/>
      <c r="X26" s="4257">
        <f t="shared" si="17"/>
        <v>0</v>
      </c>
      <c r="Y26" s="4258">
        <f t="shared" si="17"/>
        <v>0</v>
      </c>
      <c r="Z26" s="4260"/>
      <c r="AA26" s="4260"/>
      <c r="AB26" s="4260"/>
      <c r="AC26" s="4260"/>
      <c r="AD26" s="4260"/>
      <c r="AE26" s="4260"/>
      <c r="AF26" s="4260"/>
      <c r="AG26" s="4260"/>
      <c r="AH26" s="4119"/>
      <c r="AI26" s="4122"/>
      <c r="AJ26" s="4261">
        <f t="shared" si="18"/>
        <v>0</v>
      </c>
      <c r="AK26" s="4262">
        <f t="shared" si="19"/>
        <v>0</v>
      </c>
      <c r="AL26" s="4261">
        <f t="shared" si="20"/>
        <v>0</v>
      </c>
      <c r="AM26" s="4262">
        <f t="shared" si="21"/>
        <v>0</v>
      </c>
      <c r="AN26" s="4261">
        <f t="shared" si="22"/>
        <v>0</v>
      </c>
      <c r="AO26" s="4262">
        <f t="shared" si="23"/>
        <v>0</v>
      </c>
      <c r="AP26" s="4261">
        <f t="shared" si="24"/>
        <v>0</v>
      </c>
      <c r="AQ26" s="4262">
        <f t="shared" si="25"/>
        <v>0</v>
      </c>
      <c r="AR26" s="4261">
        <f t="shared" si="26"/>
        <v>0</v>
      </c>
      <c r="AS26" s="4262">
        <f t="shared" si="27"/>
        <v>0</v>
      </c>
      <c r="AT26" s="4261">
        <f t="shared" si="28"/>
        <v>0</v>
      </c>
      <c r="AU26" s="4262">
        <f t="shared" si="29"/>
        <v>0</v>
      </c>
      <c r="AV26" s="4261">
        <f t="shared" si="30"/>
        <v>0</v>
      </c>
      <c r="AW26" s="4262">
        <f t="shared" si="31"/>
        <v>0</v>
      </c>
      <c r="AX26" s="4261">
        <f t="shared" si="32"/>
        <v>0</v>
      </c>
      <c r="AY26" s="4262">
        <f t="shared" si="33"/>
        <v>0</v>
      </c>
      <c r="AZ26" s="4263"/>
      <c r="BA26" s="4264">
        <f>BA9</f>
        <v>20</v>
      </c>
      <c r="BB26" s="4264">
        <f t="shared" si="34"/>
        <v>0</v>
      </c>
      <c r="BC26" s="4264" t="str">
        <f t="shared" si="35"/>
        <v/>
      </c>
      <c r="BD26" s="4265">
        <f t="shared" si="36"/>
        <v>0</v>
      </c>
      <c r="BE26" s="4265">
        <f t="shared" si="36"/>
        <v>0</v>
      </c>
      <c r="BF26" s="4265">
        <f t="shared" si="36"/>
        <v>0</v>
      </c>
      <c r="BG26" s="4265">
        <f t="shared" si="36"/>
        <v>0</v>
      </c>
      <c r="BH26" s="4265">
        <f t="shared" si="36"/>
        <v>0</v>
      </c>
      <c r="BI26" s="4265">
        <f t="shared" si="36"/>
        <v>0</v>
      </c>
      <c r="BJ26" s="4265">
        <f t="shared" si="36"/>
        <v>0</v>
      </c>
      <c r="BK26" s="4265">
        <f t="shared" si="36"/>
        <v>0</v>
      </c>
      <c r="BL26" s="4122"/>
      <c r="BM26" s="4266">
        <f t="shared" si="37"/>
        <v>0</v>
      </c>
      <c r="BN26" s="4267">
        <f t="shared" si="38"/>
        <v>0</v>
      </c>
      <c r="BO26" s="4267">
        <f t="shared" si="39"/>
        <v>0</v>
      </c>
      <c r="BP26" s="4267">
        <f t="shared" si="40"/>
        <v>0</v>
      </c>
      <c r="BQ26" s="4267">
        <f t="shared" si="41"/>
        <v>0</v>
      </c>
      <c r="BR26" s="4267">
        <f t="shared" si="42"/>
        <v>0</v>
      </c>
      <c r="BS26" s="4267">
        <f t="shared" si="43"/>
        <v>0</v>
      </c>
      <c r="BT26" s="4267">
        <f t="shared" si="44"/>
        <v>0</v>
      </c>
      <c r="BU26" s="4202"/>
      <c r="BV26" s="4268">
        <f t="shared" si="45"/>
        <v>0</v>
      </c>
      <c r="BW26" s="4269">
        <f t="shared" si="45"/>
        <v>0</v>
      </c>
      <c r="BX26" s="4269">
        <f t="shared" si="45"/>
        <v>0</v>
      </c>
      <c r="BY26" s="4269">
        <f t="shared" si="45"/>
        <v>0</v>
      </c>
      <c r="BZ26" s="4269">
        <f t="shared" si="45"/>
        <v>0</v>
      </c>
      <c r="CA26" s="4269">
        <f t="shared" si="45"/>
        <v>0</v>
      </c>
      <c r="CB26" s="4269">
        <f t="shared" si="45"/>
        <v>0</v>
      </c>
      <c r="CC26" s="4270">
        <f t="shared" si="45"/>
        <v>0</v>
      </c>
      <c r="CD26" s="4114"/>
      <c r="CE26" s="4264" t="str">
        <f t="shared" si="46"/>
        <v/>
      </c>
      <c r="CF26" s="4271">
        <f t="shared" si="47"/>
        <v>0</v>
      </c>
      <c r="CG26" s="4272">
        <f t="shared" si="48"/>
        <v>0</v>
      </c>
      <c r="CH26" s="4272">
        <f t="shared" si="49"/>
        <v>0</v>
      </c>
      <c r="CI26" s="4272">
        <f t="shared" si="50"/>
        <v>0</v>
      </c>
      <c r="CJ26" s="4272">
        <f t="shared" si="51"/>
        <v>0</v>
      </c>
      <c r="CK26" s="4272">
        <f t="shared" si="52"/>
        <v>0</v>
      </c>
      <c r="CL26" s="4272">
        <f t="shared" si="53"/>
        <v>0</v>
      </c>
      <c r="CM26" s="4272">
        <f t="shared" si="54"/>
        <v>0</v>
      </c>
      <c r="CN26" s="4272">
        <f t="shared" si="55"/>
        <v>0</v>
      </c>
      <c r="CO26" s="4285">
        <f>IF(M26=CO8,M26,0)</f>
        <v>0</v>
      </c>
      <c r="CP26" s="4286" t="str">
        <f t="shared" si="56"/>
        <v/>
      </c>
      <c r="CQ26" s="4261" t="str">
        <f t="shared" si="57"/>
        <v/>
      </c>
      <c r="CR26" s="4275" t="str">
        <f t="shared" si="58"/>
        <v/>
      </c>
      <c r="CS26" s="4275" t="str">
        <f t="shared" si="59"/>
        <v/>
      </c>
      <c r="CT26" s="4275" t="str">
        <f t="shared" si="60"/>
        <v/>
      </c>
      <c r="CU26" s="4275" t="str">
        <f t="shared" si="61"/>
        <v/>
      </c>
      <c r="CV26" s="4275" t="str">
        <f t="shared" si="62"/>
        <v/>
      </c>
      <c r="CW26" s="4275" t="str">
        <f t="shared" si="63"/>
        <v/>
      </c>
      <c r="CX26" s="4276" t="str">
        <f t="shared" si="64"/>
        <v/>
      </c>
      <c r="CY26" s="4186"/>
      <c r="CZ26" s="4264" t="str">
        <f t="shared" si="65"/>
        <v/>
      </c>
      <c r="DA26" s="4277">
        <f t="shared" si="66"/>
        <v>0</v>
      </c>
      <c r="DB26" s="4115" t="str">
        <f t="shared" si="67"/>
        <v/>
      </c>
      <c r="DC26" s="4115" t="str">
        <f t="shared" si="68"/>
        <v/>
      </c>
      <c r="DD26" s="4115" t="str">
        <f t="shared" si="69"/>
        <v/>
      </c>
      <c r="DE26" s="4115" t="str">
        <f t="shared" si="70"/>
        <v/>
      </c>
      <c r="DF26" s="4115" t="str">
        <f t="shared" si="71"/>
        <v/>
      </c>
      <c r="DG26" s="4115" t="str">
        <f t="shared" si="72"/>
        <v/>
      </c>
      <c r="DH26" s="4115" t="str">
        <f t="shared" si="73"/>
        <v/>
      </c>
      <c r="DI26" s="4115" t="str">
        <f t="shared" si="74"/>
        <v/>
      </c>
      <c r="DJ26" s="4136"/>
      <c r="DK26" s="4287">
        <f>IF(M26=DK8,M26,0)</f>
        <v>0</v>
      </c>
      <c r="DL26" s="4286" t="str">
        <f t="shared" si="75"/>
        <v/>
      </c>
      <c r="DM26" s="4275" t="str">
        <f t="shared" si="76"/>
        <v/>
      </c>
      <c r="DN26" s="4275" t="str">
        <f t="shared" si="77"/>
        <v/>
      </c>
      <c r="DO26" s="4275" t="str">
        <f t="shared" si="78"/>
        <v/>
      </c>
      <c r="DP26" s="4275" t="str">
        <f t="shared" si="79"/>
        <v/>
      </c>
      <c r="DQ26" s="4275" t="str">
        <f t="shared" si="80"/>
        <v/>
      </c>
      <c r="DR26" s="4275" t="str">
        <f t="shared" si="81"/>
        <v/>
      </c>
      <c r="DS26" s="4275" t="str">
        <f t="shared" si="82"/>
        <v/>
      </c>
      <c r="DT26" s="4279" t="str">
        <f t="shared" si="83"/>
        <v/>
      </c>
      <c r="DU26" s="4122"/>
      <c r="DV26" s="4266">
        <f t="shared" si="84"/>
        <v>0</v>
      </c>
      <c r="DW26" s="4267">
        <f t="shared" si="85"/>
        <v>0</v>
      </c>
      <c r="DX26" s="4267">
        <f t="shared" si="86"/>
        <v>0</v>
      </c>
      <c r="DY26" s="4267">
        <f t="shared" si="87"/>
        <v>0</v>
      </c>
      <c r="DZ26" s="4267">
        <f t="shared" si="88"/>
        <v>0</v>
      </c>
      <c r="EA26" s="4267">
        <f t="shared" si="89"/>
        <v>0</v>
      </c>
      <c r="EB26" s="4267">
        <f t="shared" si="90"/>
        <v>0</v>
      </c>
      <c r="EC26" s="4267">
        <f t="shared" si="91"/>
        <v>0</v>
      </c>
      <c r="ED26" s="4215"/>
      <c r="EE26" s="4268">
        <f t="shared" si="92"/>
        <v>0</v>
      </c>
      <c r="EF26" s="4269">
        <f t="shared" si="92"/>
        <v>0</v>
      </c>
      <c r="EG26" s="4269">
        <f t="shared" si="92"/>
        <v>0</v>
      </c>
      <c r="EH26" s="4269">
        <f t="shared" si="92"/>
        <v>0</v>
      </c>
      <c r="EI26" s="4269">
        <f t="shared" si="92"/>
        <v>0</v>
      </c>
      <c r="EJ26" s="4269">
        <f t="shared" si="92"/>
        <v>0</v>
      </c>
      <c r="EK26" s="4269">
        <f t="shared" si="92"/>
        <v>0</v>
      </c>
      <c r="EL26" s="4270">
        <f t="shared" si="92"/>
        <v>0</v>
      </c>
      <c r="EM26" s="4186"/>
      <c r="EN26" s="4264" t="str">
        <f t="shared" si="93"/>
        <v/>
      </c>
      <c r="EO26" s="4271">
        <f t="shared" si="94"/>
        <v>0</v>
      </c>
      <c r="EP26" s="4272">
        <f t="shared" si="95"/>
        <v>0</v>
      </c>
      <c r="EQ26" s="4272">
        <f t="shared" si="96"/>
        <v>0</v>
      </c>
      <c r="ER26" s="4272">
        <f t="shared" si="97"/>
        <v>0</v>
      </c>
      <c r="ES26" s="4272">
        <f t="shared" si="98"/>
        <v>0</v>
      </c>
      <c r="ET26" s="4272">
        <f t="shared" si="99"/>
        <v>0</v>
      </c>
      <c r="EU26" s="4272">
        <f t="shared" si="100"/>
        <v>0</v>
      </c>
      <c r="EV26" s="4272">
        <f t="shared" si="101"/>
        <v>0</v>
      </c>
      <c r="EW26" s="4272">
        <f t="shared" si="102"/>
        <v>0</v>
      </c>
      <c r="EX26" s="4288">
        <f>IF(X26=EX8,X26,0)</f>
        <v>0</v>
      </c>
      <c r="EY26" s="4286" t="str">
        <f t="shared" si="103"/>
        <v/>
      </c>
      <c r="EZ26" s="4261" t="str">
        <f t="shared" si="104"/>
        <v/>
      </c>
      <c r="FA26" s="4275" t="str">
        <f t="shared" si="105"/>
        <v/>
      </c>
      <c r="FB26" s="4275" t="str">
        <f t="shared" si="106"/>
        <v/>
      </c>
      <c r="FC26" s="4275" t="str">
        <f t="shared" si="107"/>
        <v/>
      </c>
      <c r="FD26" s="4275" t="str">
        <f t="shared" si="108"/>
        <v/>
      </c>
      <c r="FE26" s="4275" t="str">
        <f t="shared" si="109"/>
        <v/>
      </c>
      <c r="FF26" s="4275" t="str">
        <f t="shared" si="110"/>
        <v/>
      </c>
      <c r="FG26" s="4275" t="str">
        <f t="shared" si="111"/>
        <v/>
      </c>
      <c r="FH26" s="4186"/>
      <c r="FI26" s="4264" t="str">
        <f t="shared" si="112"/>
        <v/>
      </c>
      <c r="FJ26" s="4277">
        <f t="shared" si="113"/>
        <v>0</v>
      </c>
      <c r="FK26" s="4115" t="str">
        <f t="shared" si="114"/>
        <v/>
      </c>
      <c r="FL26" s="4115" t="str">
        <f t="shared" si="115"/>
        <v/>
      </c>
      <c r="FM26" s="4115" t="str">
        <f t="shared" si="116"/>
        <v/>
      </c>
      <c r="FN26" s="4115" t="str">
        <f t="shared" si="117"/>
        <v/>
      </c>
      <c r="FO26" s="4115" t="str">
        <f t="shared" si="118"/>
        <v/>
      </c>
      <c r="FP26" s="4115" t="str">
        <f t="shared" si="119"/>
        <v/>
      </c>
      <c r="FQ26" s="4115" t="str">
        <f t="shared" si="120"/>
        <v/>
      </c>
      <c r="FR26" s="4115" t="str">
        <f t="shared" si="121"/>
        <v/>
      </c>
      <c r="FS26" s="4287">
        <f>IF(X26=FS8,X26,0)</f>
        <v>0</v>
      </c>
      <c r="FT26" s="4286" t="str">
        <f t="shared" si="122"/>
        <v/>
      </c>
      <c r="FU26" s="4275" t="str">
        <f t="shared" si="123"/>
        <v/>
      </c>
      <c r="FV26" s="4275" t="str">
        <f t="shared" si="124"/>
        <v/>
      </c>
      <c r="FW26" s="4275" t="str">
        <f t="shared" si="125"/>
        <v/>
      </c>
      <c r="FX26" s="4275" t="str">
        <f t="shared" si="126"/>
        <v/>
      </c>
      <c r="FY26" s="4275" t="str">
        <f t="shared" si="127"/>
        <v/>
      </c>
      <c r="FZ26" s="4275" t="str">
        <f t="shared" si="128"/>
        <v/>
      </c>
      <c r="GA26" s="4275" t="str">
        <f t="shared" si="129"/>
        <v/>
      </c>
      <c r="GB26" s="4279" t="str">
        <f t="shared" si="130"/>
        <v/>
      </c>
      <c r="GC26" s="4122"/>
    </row>
    <row r="27" spans="1:185" ht="45" customHeight="1">
      <c r="A27" s="4016">
        <f>ROW()</f>
        <v>27</v>
      </c>
      <c r="B27" s="4250">
        <f>IF(C27="I","",IF(ISBLANK(D27),"",IF(ISTEXT(D27),LARGE(B9:B26,1)+1,0)))</f>
        <v>13</v>
      </c>
      <c r="C27" s="4281"/>
      <c r="D27" s="4296" t="s">
        <v>6120</v>
      </c>
      <c r="E27" s="4252"/>
      <c r="F27" s="4253"/>
      <c r="G27" s="4284" t="s">
        <v>6074</v>
      </c>
      <c r="H27" s="4255" t="s">
        <v>6121</v>
      </c>
      <c r="I27" s="4283" t="s">
        <v>6075</v>
      </c>
      <c r="J27" s="4255" t="s">
        <v>6099</v>
      </c>
      <c r="K27" s="4256">
        <f>COUNTA(G27,I27)</f>
        <v>2</v>
      </c>
      <c r="L27" s="4119"/>
      <c r="M27" s="4257" t="str">
        <f t="shared" si="16"/>
        <v>PLUS</v>
      </c>
      <c r="N27" s="4258" t="str">
        <f t="shared" si="16"/>
        <v>choix PLUS de maigre</v>
      </c>
      <c r="O27" s="4259"/>
      <c r="P27" s="4259"/>
      <c r="Q27" s="4259"/>
      <c r="R27" s="4259"/>
      <c r="S27" s="4259"/>
      <c r="T27" s="4259"/>
      <c r="U27" s="4259"/>
      <c r="V27" s="4259"/>
      <c r="W27" s="4119"/>
      <c r="X27" s="4257" t="str">
        <f t="shared" si="17"/>
        <v>MOINS</v>
      </c>
      <c r="Y27" s="4258" t="str">
        <f t="shared" si="17"/>
        <v>lipides</v>
      </c>
      <c r="Z27" s="4260"/>
      <c r="AA27" s="4260"/>
      <c r="AB27" s="4260"/>
      <c r="AC27" s="4260"/>
      <c r="AD27" s="4260"/>
      <c r="AE27" s="4260"/>
      <c r="AF27" s="4260"/>
      <c r="AG27" s="4260"/>
      <c r="AH27" s="4119"/>
      <c r="AI27" s="4122"/>
      <c r="AJ27" s="4261">
        <f t="shared" si="18"/>
        <v>0</v>
      </c>
      <c r="AK27" s="4262">
        <f t="shared" si="19"/>
        <v>0</v>
      </c>
      <c r="AL27" s="4261">
        <f t="shared" si="20"/>
        <v>0</v>
      </c>
      <c r="AM27" s="4262">
        <f t="shared" si="21"/>
        <v>0</v>
      </c>
      <c r="AN27" s="4261">
        <f t="shared" si="22"/>
        <v>0</v>
      </c>
      <c r="AO27" s="4262">
        <f t="shared" si="23"/>
        <v>0</v>
      </c>
      <c r="AP27" s="4261">
        <f t="shared" si="24"/>
        <v>0</v>
      </c>
      <c r="AQ27" s="4262">
        <f t="shared" si="25"/>
        <v>0</v>
      </c>
      <c r="AR27" s="4261">
        <f t="shared" si="26"/>
        <v>0</v>
      </c>
      <c r="AS27" s="4262">
        <f t="shared" si="27"/>
        <v>0</v>
      </c>
      <c r="AT27" s="4261">
        <f t="shared" si="28"/>
        <v>0</v>
      </c>
      <c r="AU27" s="4262">
        <f t="shared" si="29"/>
        <v>0</v>
      </c>
      <c r="AV27" s="4261">
        <f t="shared" si="30"/>
        <v>0</v>
      </c>
      <c r="AW27" s="4262">
        <f t="shared" si="31"/>
        <v>0</v>
      </c>
      <c r="AX27" s="4261">
        <f t="shared" si="32"/>
        <v>0</v>
      </c>
      <c r="AY27" s="4262">
        <f t="shared" si="33"/>
        <v>0</v>
      </c>
      <c r="AZ27" s="4263"/>
      <c r="BA27" s="4264">
        <f>BA9</f>
        <v>20</v>
      </c>
      <c r="BB27" s="4264">
        <f t="shared" si="34"/>
        <v>2</v>
      </c>
      <c r="BC27" s="4264">
        <f t="shared" si="35"/>
        <v>10</v>
      </c>
      <c r="BD27" s="4265">
        <f t="shared" si="36"/>
        <v>0</v>
      </c>
      <c r="BE27" s="4265">
        <f t="shared" si="36"/>
        <v>0</v>
      </c>
      <c r="BF27" s="4265">
        <f t="shared" si="36"/>
        <v>0</v>
      </c>
      <c r="BG27" s="4265">
        <f t="shared" si="36"/>
        <v>0</v>
      </c>
      <c r="BH27" s="4265">
        <f t="shared" si="36"/>
        <v>0</v>
      </c>
      <c r="BI27" s="4265">
        <f t="shared" si="36"/>
        <v>0</v>
      </c>
      <c r="BJ27" s="4265">
        <f t="shared" si="36"/>
        <v>0</v>
      </c>
      <c r="BK27" s="4265">
        <f t="shared" si="36"/>
        <v>0</v>
      </c>
      <c r="BL27" s="4122"/>
      <c r="BM27" s="4266">
        <f t="shared" si="37"/>
        <v>0</v>
      </c>
      <c r="BN27" s="4267">
        <f t="shared" si="38"/>
        <v>0</v>
      </c>
      <c r="BO27" s="4267">
        <f t="shared" si="39"/>
        <v>0</v>
      </c>
      <c r="BP27" s="4267">
        <f t="shared" si="40"/>
        <v>0</v>
      </c>
      <c r="BQ27" s="4267">
        <f t="shared" si="41"/>
        <v>0</v>
      </c>
      <c r="BR27" s="4267">
        <f t="shared" si="42"/>
        <v>0</v>
      </c>
      <c r="BS27" s="4267">
        <f t="shared" si="43"/>
        <v>0</v>
      </c>
      <c r="BT27" s="4267">
        <f t="shared" si="44"/>
        <v>0</v>
      </c>
      <c r="BU27" s="4202"/>
      <c r="BV27" s="4268">
        <f t="shared" si="45"/>
        <v>0</v>
      </c>
      <c r="BW27" s="4269">
        <f t="shared" si="45"/>
        <v>0</v>
      </c>
      <c r="BX27" s="4269">
        <f t="shared" si="45"/>
        <v>0</v>
      </c>
      <c r="BY27" s="4269">
        <f t="shared" si="45"/>
        <v>0</v>
      </c>
      <c r="BZ27" s="4269">
        <f t="shared" si="45"/>
        <v>0</v>
      </c>
      <c r="CA27" s="4269">
        <f t="shared" si="45"/>
        <v>0</v>
      </c>
      <c r="CB27" s="4269">
        <f t="shared" si="45"/>
        <v>0</v>
      </c>
      <c r="CC27" s="4270">
        <f t="shared" si="45"/>
        <v>0</v>
      </c>
      <c r="CD27" s="4114"/>
      <c r="CE27" s="4264">
        <f t="shared" si="46"/>
        <v>10</v>
      </c>
      <c r="CF27" s="4271">
        <f t="shared" si="47"/>
        <v>0</v>
      </c>
      <c r="CG27" s="4272">
        <f t="shared" si="48"/>
        <v>0</v>
      </c>
      <c r="CH27" s="4272">
        <f t="shared" si="49"/>
        <v>0</v>
      </c>
      <c r="CI27" s="4272">
        <f t="shared" si="50"/>
        <v>0</v>
      </c>
      <c r="CJ27" s="4272">
        <f t="shared" si="51"/>
        <v>0</v>
      </c>
      <c r="CK27" s="4272">
        <f t="shared" si="52"/>
        <v>0</v>
      </c>
      <c r="CL27" s="4272">
        <f t="shared" si="53"/>
        <v>0</v>
      </c>
      <c r="CM27" s="4272">
        <f t="shared" si="54"/>
        <v>0</v>
      </c>
      <c r="CN27" s="4272">
        <f t="shared" si="55"/>
        <v>0</v>
      </c>
      <c r="CO27" s="4285" t="str">
        <f>IF(M27=CO8,M27,0)</f>
        <v>PLUS</v>
      </c>
      <c r="CP27" s="4286" t="str">
        <f t="shared" si="56"/>
        <v>choix PLUS de maigre</v>
      </c>
      <c r="CQ27" s="4261" t="str">
        <f t="shared" si="57"/>
        <v/>
      </c>
      <c r="CR27" s="4275" t="str">
        <f t="shared" si="58"/>
        <v/>
      </c>
      <c r="CS27" s="4275" t="str">
        <f t="shared" si="59"/>
        <v/>
      </c>
      <c r="CT27" s="4275" t="str">
        <f t="shared" si="60"/>
        <v/>
      </c>
      <c r="CU27" s="4275" t="str">
        <f t="shared" si="61"/>
        <v/>
      </c>
      <c r="CV27" s="4275" t="str">
        <f t="shared" si="62"/>
        <v/>
      </c>
      <c r="CW27" s="4275" t="str">
        <f t="shared" si="63"/>
        <v/>
      </c>
      <c r="CX27" s="4276" t="str">
        <f t="shared" si="64"/>
        <v/>
      </c>
      <c r="CY27" s="4186"/>
      <c r="CZ27" s="4264">
        <f t="shared" si="65"/>
        <v>10</v>
      </c>
      <c r="DA27" s="4277">
        <f t="shared" si="66"/>
        <v>0</v>
      </c>
      <c r="DB27" s="4115" t="str">
        <f t="shared" si="67"/>
        <v/>
      </c>
      <c r="DC27" s="4115" t="str">
        <f t="shared" si="68"/>
        <v/>
      </c>
      <c r="DD27" s="4115" t="str">
        <f t="shared" si="69"/>
        <v/>
      </c>
      <c r="DE27" s="4115" t="str">
        <f t="shared" si="70"/>
        <v/>
      </c>
      <c r="DF27" s="4115" t="str">
        <f t="shared" si="71"/>
        <v/>
      </c>
      <c r="DG27" s="4115" t="str">
        <f t="shared" si="72"/>
        <v/>
      </c>
      <c r="DH27" s="4115" t="str">
        <f t="shared" si="73"/>
        <v/>
      </c>
      <c r="DI27" s="4115" t="str">
        <f t="shared" si="74"/>
        <v/>
      </c>
      <c r="DJ27" s="4136"/>
      <c r="DK27" s="4287">
        <f>IF(M27=DK8,M27,0)</f>
        <v>0</v>
      </c>
      <c r="DL27" s="4286" t="str">
        <f t="shared" si="75"/>
        <v/>
      </c>
      <c r="DM27" s="4275" t="str">
        <f t="shared" si="76"/>
        <v/>
      </c>
      <c r="DN27" s="4275" t="str">
        <f t="shared" si="77"/>
        <v/>
      </c>
      <c r="DO27" s="4275" t="str">
        <f t="shared" si="78"/>
        <v/>
      </c>
      <c r="DP27" s="4275" t="str">
        <f t="shared" si="79"/>
        <v/>
      </c>
      <c r="DQ27" s="4275" t="str">
        <f t="shared" si="80"/>
        <v/>
      </c>
      <c r="DR27" s="4275" t="str">
        <f t="shared" si="81"/>
        <v/>
      </c>
      <c r="DS27" s="4275" t="str">
        <f t="shared" si="82"/>
        <v/>
      </c>
      <c r="DT27" s="4279" t="str">
        <f t="shared" si="83"/>
        <v/>
      </c>
      <c r="DU27" s="4122"/>
      <c r="DV27" s="4266">
        <f t="shared" si="84"/>
        <v>0</v>
      </c>
      <c r="DW27" s="4267">
        <f t="shared" si="85"/>
        <v>0</v>
      </c>
      <c r="DX27" s="4267">
        <f t="shared" si="86"/>
        <v>0</v>
      </c>
      <c r="DY27" s="4267">
        <f t="shared" si="87"/>
        <v>0</v>
      </c>
      <c r="DZ27" s="4267">
        <f t="shared" si="88"/>
        <v>0</v>
      </c>
      <c r="EA27" s="4267">
        <f t="shared" si="89"/>
        <v>0</v>
      </c>
      <c r="EB27" s="4267">
        <f t="shared" si="90"/>
        <v>0</v>
      </c>
      <c r="EC27" s="4267">
        <f t="shared" si="91"/>
        <v>0</v>
      </c>
      <c r="ED27" s="4215"/>
      <c r="EE27" s="4268">
        <f t="shared" si="92"/>
        <v>0</v>
      </c>
      <c r="EF27" s="4269">
        <f t="shared" si="92"/>
        <v>0</v>
      </c>
      <c r="EG27" s="4269">
        <f t="shared" si="92"/>
        <v>0</v>
      </c>
      <c r="EH27" s="4269">
        <f t="shared" si="92"/>
        <v>0</v>
      </c>
      <c r="EI27" s="4269">
        <f t="shared" si="92"/>
        <v>0</v>
      </c>
      <c r="EJ27" s="4269">
        <f t="shared" si="92"/>
        <v>0</v>
      </c>
      <c r="EK27" s="4269">
        <f t="shared" si="92"/>
        <v>0</v>
      </c>
      <c r="EL27" s="4270">
        <f t="shared" si="92"/>
        <v>0</v>
      </c>
      <c r="EM27" s="4186"/>
      <c r="EN27" s="4264">
        <f t="shared" si="93"/>
        <v>10</v>
      </c>
      <c r="EO27" s="4271">
        <f t="shared" si="94"/>
        <v>0</v>
      </c>
      <c r="EP27" s="4272">
        <f t="shared" si="95"/>
        <v>0</v>
      </c>
      <c r="EQ27" s="4272">
        <f t="shared" si="96"/>
        <v>0</v>
      </c>
      <c r="ER27" s="4272">
        <f t="shared" si="97"/>
        <v>0</v>
      </c>
      <c r="ES27" s="4272">
        <f t="shared" si="98"/>
        <v>0</v>
      </c>
      <c r="ET27" s="4272">
        <f t="shared" si="99"/>
        <v>0</v>
      </c>
      <c r="EU27" s="4272">
        <f t="shared" si="100"/>
        <v>0</v>
      </c>
      <c r="EV27" s="4272">
        <f t="shared" si="101"/>
        <v>0</v>
      </c>
      <c r="EW27" s="4272">
        <f t="shared" si="102"/>
        <v>0</v>
      </c>
      <c r="EX27" s="4288">
        <f>IF(X27=EX8,X27,0)</f>
        <v>0</v>
      </c>
      <c r="EY27" s="4286" t="str">
        <f t="shared" si="103"/>
        <v/>
      </c>
      <c r="EZ27" s="4261" t="str">
        <f t="shared" si="104"/>
        <v/>
      </c>
      <c r="FA27" s="4275" t="str">
        <f t="shared" si="105"/>
        <v/>
      </c>
      <c r="FB27" s="4275" t="str">
        <f t="shared" si="106"/>
        <v/>
      </c>
      <c r="FC27" s="4275" t="str">
        <f t="shared" si="107"/>
        <v/>
      </c>
      <c r="FD27" s="4275" t="str">
        <f t="shared" si="108"/>
        <v/>
      </c>
      <c r="FE27" s="4275" t="str">
        <f t="shared" si="109"/>
        <v/>
      </c>
      <c r="FF27" s="4275" t="str">
        <f t="shared" si="110"/>
        <v/>
      </c>
      <c r="FG27" s="4275" t="str">
        <f t="shared" si="111"/>
        <v/>
      </c>
      <c r="FH27" s="4186"/>
      <c r="FI27" s="4264">
        <f t="shared" si="112"/>
        <v>10</v>
      </c>
      <c r="FJ27" s="4277">
        <f t="shared" si="113"/>
        <v>0</v>
      </c>
      <c r="FK27" s="4115" t="str">
        <f t="shared" si="114"/>
        <v/>
      </c>
      <c r="FL27" s="4115" t="str">
        <f t="shared" si="115"/>
        <v/>
      </c>
      <c r="FM27" s="4115" t="str">
        <f t="shared" si="116"/>
        <v/>
      </c>
      <c r="FN27" s="4115" t="str">
        <f t="shared" si="117"/>
        <v/>
      </c>
      <c r="FO27" s="4115" t="str">
        <f t="shared" si="118"/>
        <v/>
      </c>
      <c r="FP27" s="4115" t="str">
        <f t="shared" si="119"/>
        <v/>
      </c>
      <c r="FQ27" s="4115" t="str">
        <f t="shared" si="120"/>
        <v/>
      </c>
      <c r="FR27" s="4115" t="str">
        <f t="shared" si="121"/>
        <v/>
      </c>
      <c r="FS27" s="4287" t="str">
        <f>IF(X27=FS8,X27,0)</f>
        <v>MOINS</v>
      </c>
      <c r="FT27" s="4286" t="str">
        <f t="shared" si="122"/>
        <v>lipides</v>
      </c>
      <c r="FU27" s="4275" t="str">
        <f t="shared" si="123"/>
        <v/>
      </c>
      <c r="FV27" s="4275" t="str">
        <f t="shared" si="124"/>
        <v/>
      </c>
      <c r="FW27" s="4275" t="str">
        <f t="shared" si="125"/>
        <v/>
      </c>
      <c r="FX27" s="4275" t="str">
        <f t="shared" si="126"/>
        <v/>
      </c>
      <c r="FY27" s="4275" t="str">
        <f t="shared" si="127"/>
        <v/>
      </c>
      <c r="FZ27" s="4275" t="str">
        <f t="shared" si="128"/>
        <v/>
      </c>
      <c r="GA27" s="4275" t="str">
        <f t="shared" si="129"/>
        <v/>
      </c>
      <c r="GB27" s="4279" t="str">
        <f t="shared" si="130"/>
        <v/>
      </c>
      <c r="GC27" s="4122"/>
    </row>
    <row r="28" spans="1:185" ht="45" customHeight="1">
      <c r="A28" s="4016">
        <f>ROW()</f>
        <v>28</v>
      </c>
      <c r="B28" s="4250">
        <f>IF(C28="I","",IF(ISBLANK(D28),"",IF(ISTEXT(D28),LARGE(B9:B27,1)+1,0)))</f>
        <v>14</v>
      </c>
      <c r="C28" s="4281"/>
      <c r="D28" s="4295" t="s">
        <v>6122</v>
      </c>
      <c r="E28" s="4252"/>
      <c r="F28" s="4253"/>
      <c r="G28" s="4293" t="s">
        <v>6075</v>
      </c>
      <c r="H28" s="4255" t="s">
        <v>6123</v>
      </c>
      <c r="I28" s="4283" t="s">
        <v>6075</v>
      </c>
      <c r="J28" s="4255" t="s">
        <v>6099</v>
      </c>
      <c r="K28" s="4256">
        <f>COUNTA(G28,I28)</f>
        <v>2</v>
      </c>
      <c r="L28" s="4119"/>
      <c r="M28" s="4257" t="str">
        <f t="shared" si="16"/>
        <v>MOINS</v>
      </c>
      <c r="N28" s="4258" t="str">
        <f t="shared" si="16"/>
        <v xml:space="preserve">choix MOINS d'humidité - </v>
      </c>
      <c r="O28" s="4259"/>
      <c r="P28" s="4259"/>
      <c r="Q28" s="4259"/>
      <c r="R28" s="4259"/>
      <c r="S28" s="4259"/>
      <c r="T28" s="4259"/>
      <c r="U28" s="4259"/>
      <c r="V28" s="4259"/>
      <c r="W28" s="4119"/>
      <c r="X28" s="4257" t="str">
        <f t="shared" si="17"/>
        <v>MOINS</v>
      </c>
      <c r="Y28" s="4258" t="str">
        <f t="shared" si="17"/>
        <v>lipides</v>
      </c>
      <c r="Z28" s="4260"/>
      <c r="AA28" s="4260"/>
      <c r="AB28" s="4260"/>
      <c r="AC28" s="4260"/>
      <c r="AD28" s="4260"/>
      <c r="AE28" s="4260"/>
      <c r="AF28" s="4260"/>
      <c r="AG28" s="4260"/>
      <c r="AH28" s="4119"/>
      <c r="AI28" s="4122"/>
      <c r="AJ28" s="4261">
        <f t="shared" si="18"/>
        <v>0</v>
      </c>
      <c r="AK28" s="4262">
        <f t="shared" si="19"/>
        <v>0</v>
      </c>
      <c r="AL28" s="4261">
        <f t="shared" si="20"/>
        <v>0</v>
      </c>
      <c r="AM28" s="4262">
        <f t="shared" si="21"/>
        <v>0</v>
      </c>
      <c r="AN28" s="4261">
        <f t="shared" si="22"/>
        <v>0</v>
      </c>
      <c r="AO28" s="4262">
        <f t="shared" si="23"/>
        <v>0</v>
      </c>
      <c r="AP28" s="4261">
        <f t="shared" si="24"/>
        <v>0</v>
      </c>
      <c r="AQ28" s="4262">
        <f t="shared" si="25"/>
        <v>0</v>
      </c>
      <c r="AR28" s="4261">
        <f t="shared" si="26"/>
        <v>0</v>
      </c>
      <c r="AS28" s="4262">
        <f t="shared" si="27"/>
        <v>0</v>
      </c>
      <c r="AT28" s="4261">
        <f t="shared" si="28"/>
        <v>0</v>
      </c>
      <c r="AU28" s="4262">
        <f t="shared" si="29"/>
        <v>0</v>
      </c>
      <c r="AV28" s="4261">
        <f t="shared" si="30"/>
        <v>0</v>
      </c>
      <c r="AW28" s="4262">
        <f t="shared" si="31"/>
        <v>0</v>
      </c>
      <c r="AX28" s="4261">
        <f t="shared" si="32"/>
        <v>0</v>
      </c>
      <c r="AY28" s="4262">
        <f t="shared" si="33"/>
        <v>0</v>
      </c>
      <c r="AZ28" s="4263"/>
      <c r="BA28" s="4264">
        <f>BA9</f>
        <v>20</v>
      </c>
      <c r="BB28" s="4264">
        <f t="shared" si="34"/>
        <v>2</v>
      </c>
      <c r="BC28" s="4264">
        <f t="shared" si="35"/>
        <v>10</v>
      </c>
      <c r="BD28" s="4265">
        <f t="shared" si="36"/>
        <v>0</v>
      </c>
      <c r="BE28" s="4265">
        <f t="shared" si="36"/>
        <v>0</v>
      </c>
      <c r="BF28" s="4265">
        <f t="shared" si="36"/>
        <v>0</v>
      </c>
      <c r="BG28" s="4265">
        <f t="shared" si="36"/>
        <v>0</v>
      </c>
      <c r="BH28" s="4265">
        <f t="shared" si="36"/>
        <v>0</v>
      </c>
      <c r="BI28" s="4265">
        <f t="shared" si="36"/>
        <v>0</v>
      </c>
      <c r="BJ28" s="4265">
        <f t="shared" si="36"/>
        <v>0</v>
      </c>
      <c r="BK28" s="4265">
        <f t="shared" si="36"/>
        <v>0</v>
      </c>
      <c r="BL28" s="4122"/>
      <c r="BM28" s="4266">
        <f t="shared" si="37"/>
        <v>0</v>
      </c>
      <c r="BN28" s="4267">
        <f t="shared" si="38"/>
        <v>0</v>
      </c>
      <c r="BO28" s="4267">
        <f t="shared" si="39"/>
        <v>0</v>
      </c>
      <c r="BP28" s="4267">
        <f t="shared" si="40"/>
        <v>0</v>
      </c>
      <c r="BQ28" s="4267">
        <f t="shared" si="41"/>
        <v>0</v>
      </c>
      <c r="BR28" s="4267">
        <f t="shared" si="42"/>
        <v>0</v>
      </c>
      <c r="BS28" s="4267">
        <f t="shared" si="43"/>
        <v>0</v>
      </c>
      <c r="BT28" s="4267">
        <f t="shared" si="44"/>
        <v>0</v>
      </c>
      <c r="BU28" s="4202"/>
      <c r="BV28" s="4268">
        <f t="shared" si="45"/>
        <v>0</v>
      </c>
      <c r="BW28" s="4269">
        <f t="shared" si="45"/>
        <v>0</v>
      </c>
      <c r="BX28" s="4269">
        <f t="shared" si="45"/>
        <v>0</v>
      </c>
      <c r="BY28" s="4269">
        <f t="shared" si="45"/>
        <v>0</v>
      </c>
      <c r="BZ28" s="4269">
        <f t="shared" si="45"/>
        <v>0</v>
      </c>
      <c r="CA28" s="4269">
        <f t="shared" si="45"/>
        <v>0</v>
      </c>
      <c r="CB28" s="4269">
        <f t="shared" si="45"/>
        <v>0</v>
      </c>
      <c r="CC28" s="4270">
        <f t="shared" si="45"/>
        <v>0</v>
      </c>
      <c r="CD28" s="4114"/>
      <c r="CE28" s="4264">
        <f t="shared" si="46"/>
        <v>10</v>
      </c>
      <c r="CF28" s="4271">
        <f t="shared" si="47"/>
        <v>0</v>
      </c>
      <c r="CG28" s="4272">
        <f t="shared" si="48"/>
        <v>0</v>
      </c>
      <c r="CH28" s="4272">
        <f t="shared" si="49"/>
        <v>0</v>
      </c>
      <c r="CI28" s="4272">
        <f t="shared" si="50"/>
        <v>0</v>
      </c>
      <c r="CJ28" s="4272">
        <f t="shared" si="51"/>
        <v>0</v>
      </c>
      <c r="CK28" s="4272">
        <f t="shared" si="52"/>
        <v>0</v>
      </c>
      <c r="CL28" s="4272">
        <f t="shared" si="53"/>
        <v>0</v>
      </c>
      <c r="CM28" s="4272">
        <f t="shared" si="54"/>
        <v>0</v>
      </c>
      <c r="CN28" s="4272">
        <f t="shared" si="55"/>
        <v>0</v>
      </c>
      <c r="CO28" s="4285">
        <f>IF(M28=CO8,M28,0)</f>
        <v>0</v>
      </c>
      <c r="CP28" s="4286" t="str">
        <f t="shared" si="56"/>
        <v/>
      </c>
      <c r="CQ28" s="4261" t="str">
        <f t="shared" si="57"/>
        <v/>
      </c>
      <c r="CR28" s="4275" t="str">
        <f t="shared" si="58"/>
        <v/>
      </c>
      <c r="CS28" s="4275" t="str">
        <f t="shared" si="59"/>
        <v/>
      </c>
      <c r="CT28" s="4275" t="str">
        <f t="shared" si="60"/>
        <v/>
      </c>
      <c r="CU28" s="4275" t="str">
        <f t="shared" si="61"/>
        <v/>
      </c>
      <c r="CV28" s="4275" t="str">
        <f t="shared" si="62"/>
        <v/>
      </c>
      <c r="CW28" s="4275" t="str">
        <f t="shared" si="63"/>
        <v/>
      </c>
      <c r="CX28" s="4276" t="str">
        <f t="shared" si="64"/>
        <v/>
      </c>
      <c r="CY28" s="4186"/>
      <c r="CZ28" s="4264">
        <f t="shared" si="65"/>
        <v>10</v>
      </c>
      <c r="DA28" s="4277">
        <f t="shared" si="66"/>
        <v>0</v>
      </c>
      <c r="DB28" s="4115" t="str">
        <f t="shared" si="67"/>
        <v/>
      </c>
      <c r="DC28" s="4115" t="str">
        <f t="shared" si="68"/>
        <v/>
      </c>
      <c r="DD28" s="4115" t="str">
        <f t="shared" si="69"/>
        <v/>
      </c>
      <c r="DE28" s="4115" t="str">
        <f t="shared" si="70"/>
        <v/>
      </c>
      <c r="DF28" s="4115" t="str">
        <f t="shared" si="71"/>
        <v/>
      </c>
      <c r="DG28" s="4115" t="str">
        <f t="shared" si="72"/>
        <v/>
      </c>
      <c r="DH28" s="4115" t="str">
        <f t="shared" si="73"/>
        <v/>
      </c>
      <c r="DI28" s="4115" t="str">
        <f t="shared" si="74"/>
        <v/>
      </c>
      <c r="DJ28" s="4136"/>
      <c r="DK28" s="4287" t="str">
        <f>IF(M28=DK8,M28,0)</f>
        <v>MOINS</v>
      </c>
      <c r="DL28" s="4286" t="str">
        <f t="shared" si="75"/>
        <v xml:space="preserve">choix MOINS d'humidité - </v>
      </c>
      <c r="DM28" s="4275" t="str">
        <f t="shared" si="76"/>
        <v/>
      </c>
      <c r="DN28" s="4275" t="str">
        <f t="shared" si="77"/>
        <v/>
      </c>
      <c r="DO28" s="4275" t="str">
        <f t="shared" si="78"/>
        <v/>
      </c>
      <c r="DP28" s="4275" t="str">
        <f t="shared" si="79"/>
        <v/>
      </c>
      <c r="DQ28" s="4275" t="str">
        <f t="shared" si="80"/>
        <v/>
      </c>
      <c r="DR28" s="4275" t="str">
        <f t="shared" si="81"/>
        <v/>
      </c>
      <c r="DS28" s="4275" t="str">
        <f t="shared" si="82"/>
        <v/>
      </c>
      <c r="DT28" s="4279" t="str">
        <f t="shared" si="83"/>
        <v/>
      </c>
      <c r="DU28" s="4122"/>
      <c r="DV28" s="4266">
        <f t="shared" si="84"/>
        <v>0</v>
      </c>
      <c r="DW28" s="4267">
        <f t="shared" si="85"/>
        <v>0</v>
      </c>
      <c r="DX28" s="4267">
        <f t="shared" si="86"/>
        <v>0</v>
      </c>
      <c r="DY28" s="4267">
        <f t="shared" si="87"/>
        <v>0</v>
      </c>
      <c r="DZ28" s="4267">
        <f t="shared" si="88"/>
        <v>0</v>
      </c>
      <c r="EA28" s="4267">
        <f t="shared" si="89"/>
        <v>0</v>
      </c>
      <c r="EB28" s="4267">
        <f t="shared" si="90"/>
        <v>0</v>
      </c>
      <c r="EC28" s="4267">
        <f t="shared" si="91"/>
        <v>0</v>
      </c>
      <c r="ED28" s="4215"/>
      <c r="EE28" s="4268">
        <f t="shared" si="92"/>
        <v>0</v>
      </c>
      <c r="EF28" s="4269">
        <f t="shared" si="92"/>
        <v>0</v>
      </c>
      <c r="EG28" s="4269">
        <f t="shared" si="92"/>
        <v>0</v>
      </c>
      <c r="EH28" s="4269">
        <f t="shared" si="92"/>
        <v>0</v>
      </c>
      <c r="EI28" s="4269">
        <f t="shared" si="92"/>
        <v>0</v>
      </c>
      <c r="EJ28" s="4269">
        <f t="shared" si="92"/>
        <v>0</v>
      </c>
      <c r="EK28" s="4269">
        <f t="shared" si="92"/>
        <v>0</v>
      </c>
      <c r="EL28" s="4270">
        <f t="shared" si="92"/>
        <v>0</v>
      </c>
      <c r="EM28" s="4186"/>
      <c r="EN28" s="4264">
        <f t="shared" si="93"/>
        <v>10</v>
      </c>
      <c r="EO28" s="4271">
        <f t="shared" si="94"/>
        <v>0</v>
      </c>
      <c r="EP28" s="4272">
        <f t="shared" si="95"/>
        <v>0</v>
      </c>
      <c r="EQ28" s="4272">
        <f t="shared" si="96"/>
        <v>0</v>
      </c>
      <c r="ER28" s="4272">
        <f t="shared" si="97"/>
        <v>0</v>
      </c>
      <c r="ES28" s="4272">
        <f t="shared" si="98"/>
        <v>0</v>
      </c>
      <c r="ET28" s="4272">
        <f t="shared" si="99"/>
        <v>0</v>
      </c>
      <c r="EU28" s="4272">
        <f t="shared" si="100"/>
        <v>0</v>
      </c>
      <c r="EV28" s="4272">
        <f t="shared" si="101"/>
        <v>0</v>
      </c>
      <c r="EW28" s="4272">
        <f t="shared" si="102"/>
        <v>0</v>
      </c>
      <c r="EX28" s="4288">
        <f>IF(X28=EX8,X28,0)</f>
        <v>0</v>
      </c>
      <c r="EY28" s="4286" t="str">
        <f t="shared" si="103"/>
        <v/>
      </c>
      <c r="EZ28" s="4261" t="str">
        <f t="shared" si="104"/>
        <v/>
      </c>
      <c r="FA28" s="4275" t="str">
        <f t="shared" si="105"/>
        <v/>
      </c>
      <c r="FB28" s="4275" t="str">
        <f t="shared" si="106"/>
        <v/>
      </c>
      <c r="FC28" s="4275" t="str">
        <f t="shared" si="107"/>
        <v/>
      </c>
      <c r="FD28" s="4275" t="str">
        <f t="shared" si="108"/>
        <v/>
      </c>
      <c r="FE28" s="4275" t="str">
        <f t="shared" si="109"/>
        <v/>
      </c>
      <c r="FF28" s="4275" t="str">
        <f t="shared" si="110"/>
        <v/>
      </c>
      <c r="FG28" s="4275" t="str">
        <f t="shared" si="111"/>
        <v/>
      </c>
      <c r="FH28" s="4186"/>
      <c r="FI28" s="4264">
        <f t="shared" si="112"/>
        <v>10</v>
      </c>
      <c r="FJ28" s="4277">
        <f t="shared" si="113"/>
        <v>0</v>
      </c>
      <c r="FK28" s="4115" t="str">
        <f t="shared" si="114"/>
        <v/>
      </c>
      <c r="FL28" s="4115" t="str">
        <f t="shared" si="115"/>
        <v/>
      </c>
      <c r="FM28" s="4115" t="str">
        <f t="shared" si="116"/>
        <v/>
      </c>
      <c r="FN28" s="4115" t="str">
        <f t="shared" si="117"/>
        <v/>
      </c>
      <c r="FO28" s="4115" t="str">
        <f t="shared" si="118"/>
        <v/>
      </c>
      <c r="FP28" s="4115" t="str">
        <f t="shared" si="119"/>
        <v/>
      </c>
      <c r="FQ28" s="4115" t="str">
        <f t="shared" si="120"/>
        <v/>
      </c>
      <c r="FR28" s="4115" t="str">
        <f t="shared" si="121"/>
        <v/>
      </c>
      <c r="FS28" s="4287" t="str">
        <f>IF(X28=FS8,X28,0)</f>
        <v>MOINS</v>
      </c>
      <c r="FT28" s="4286" t="str">
        <f t="shared" si="122"/>
        <v>lipides</v>
      </c>
      <c r="FU28" s="4275" t="str">
        <f t="shared" si="123"/>
        <v/>
      </c>
      <c r="FV28" s="4275" t="str">
        <f t="shared" si="124"/>
        <v/>
      </c>
      <c r="FW28" s="4275" t="str">
        <f t="shared" si="125"/>
        <v/>
      </c>
      <c r="FX28" s="4275" t="str">
        <f t="shared" si="126"/>
        <v/>
      </c>
      <c r="FY28" s="4275" t="str">
        <f t="shared" si="127"/>
        <v/>
      </c>
      <c r="FZ28" s="4275" t="str">
        <f t="shared" si="128"/>
        <v/>
      </c>
      <c r="GA28" s="4275" t="str">
        <f t="shared" si="129"/>
        <v/>
      </c>
      <c r="GB28" s="4279" t="str">
        <f t="shared" si="130"/>
        <v/>
      </c>
      <c r="GC28" s="4122"/>
    </row>
    <row r="29" spans="1:185" ht="45" customHeight="1">
      <c r="A29" s="4016">
        <f>ROW()</f>
        <v>29</v>
      </c>
      <c r="B29" s="4250">
        <f>IF(C29="I","",IF(ISBLANK(D29),"",IF(ISTEXT(D29),LARGE(B9:B28,1)+1,0)))</f>
        <v>15</v>
      </c>
      <c r="C29" s="4281"/>
      <c r="D29" s="4296" t="s">
        <v>6124</v>
      </c>
      <c r="E29" s="4252"/>
      <c r="F29" s="4253"/>
      <c r="G29" s="4284" t="s">
        <v>6074</v>
      </c>
      <c r="H29" s="4255" t="s">
        <v>6125</v>
      </c>
      <c r="I29" s="4283" t="s">
        <v>6075</v>
      </c>
      <c r="J29" s="4255" t="s">
        <v>6099</v>
      </c>
      <c r="K29" s="4256">
        <f>COUNTA(G29,I29)</f>
        <v>2</v>
      </c>
      <c r="L29" s="4119"/>
      <c r="M29" s="4257" t="str">
        <f t="shared" si="16"/>
        <v>PLUS</v>
      </c>
      <c r="N29" s="4258" t="str">
        <f t="shared" si="16"/>
        <v>PLUS de maigre/eau 0</v>
      </c>
      <c r="O29" s="4259"/>
      <c r="P29" s="4259"/>
      <c r="Q29" s="4259"/>
      <c r="R29" s="4259"/>
      <c r="S29" s="4259"/>
      <c r="T29" s="4259"/>
      <c r="U29" s="4259"/>
      <c r="V29" s="4259"/>
      <c r="W29" s="4119"/>
      <c r="X29" s="4257" t="str">
        <f t="shared" si="17"/>
        <v>MOINS</v>
      </c>
      <c r="Y29" s="4258" t="str">
        <f t="shared" si="17"/>
        <v>lipides</v>
      </c>
      <c r="Z29" s="4260"/>
      <c r="AA29" s="4260"/>
      <c r="AB29" s="4260"/>
      <c r="AC29" s="4260"/>
      <c r="AD29" s="4260"/>
      <c r="AE29" s="4260"/>
      <c r="AF29" s="4260"/>
      <c r="AG29" s="4260"/>
      <c r="AH29" s="4119"/>
      <c r="AI29" s="4122"/>
      <c r="AJ29" s="4261">
        <f t="shared" si="18"/>
        <v>0</v>
      </c>
      <c r="AK29" s="4262">
        <f t="shared" si="19"/>
        <v>0</v>
      </c>
      <c r="AL29" s="4261">
        <f t="shared" si="20"/>
        <v>0</v>
      </c>
      <c r="AM29" s="4262">
        <f t="shared" si="21"/>
        <v>0</v>
      </c>
      <c r="AN29" s="4261">
        <f t="shared" si="22"/>
        <v>0</v>
      </c>
      <c r="AO29" s="4262">
        <f t="shared" si="23"/>
        <v>0</v>
      </c>
      <c r="AP29" s="4261">
        <f t="shared" si="24"/>
        <v>0</v>
      </c>
      <c r="AQ29" s="4262">
        <f t="shared" si="25"/>
        <v>0</v>
      </c>
      <c r="AR29" s="4261">
        <f t="shared" si="26"/>
        <v>0</v>
      </c>
      <c r="AS29" s="4262">
        <f t="shared" si="27"/>
        <v>0</v>
      </c>
      <c r="AT29" s="4261">
        <f t="shared" si="28"/>
        <v>0</v>
      </c>
      <c r="AU29" s="4262">
        <f t="shared" si="29"/>
        <v>0</v>
      </c>
      <c r="AV29" s="4261">
        <f t="shared" si="30"/>
        <v>0</v>
      </c>
      <c r="AW29" s="4262">
        <f t="shared" si="31"/>
        <v>0</v>
      </c>
      <c r="AX29" s="4261">
        <f t="shared" si="32"/>
        <v>0</v>
      </c>
      <c r="AY29" s="4262">
        <f t="shared" si="33"/>
        <v>0</v>
      </c>
      <c r="AZ29" s="4263"/>
      <c r="BA29" s="4264">
        <f>BA9</f>
        <v>20</v>
      </c>
      <c r="BB29" s="4264">
        <f t="shared" si="34"/>
        <v>2</v>
      </c>
      <c r="BC29" s="4264">
        <f t="shared" si="35"/>
        <v>10</v>
      </c>
      <c r="BD29" s="4265">
        <f t="shared" si="36"/>
        <v>0</v>
      </c>
      <c r="BE29" s="4265">
        <f t="shared" si="36"/>
        <v>0</v>
      </c>
      <c r="BF29" s="4265">
        <f t="shared" si="36"/>
        <v>0</v>
      </c>
      <c r="BG29" s="4265">
        <f t="shared" si="36"/>
        <v>0</v>
      </c>
      <c r="BH29" s="4265">
        <f t="shared" si="36"/>
        <v>0</v>
      </c>
      <c r="BI29" s="4265">
        <f t="shared" si="36"/>
        <v>0</v>
      </c>
      <c r="BJ29" s="4265">
        <f t="shared" si="36"/>
        <v>0</v>
      </c>
      <c r="BK29" s="4265">
        <f t="shared" si="36"/>
        <v>0</v>
      </c>
      <c r="BL29" s="4122"/>
      <c r="BM29" s="4266">
        <f t="shared" si="37"/>
        <v>0</v>
      </c>
      <c r="BN29" s="4267">
        <f t="shared" si="38"/>
        <v>0</v>
      </c>
      <c r="BO29" s="4267">
        <f t="shared" si="39"/>
        <v>0</v>
      </c>
      <c r="BP29" s="4267">
        <f t="shared" si="40"/>
        <v>0</v>
      </c>
      <c r="BQ29" s="4267">
        <f t="shared" si="41"/>
        <v>0</v>
      </c>
      <c r="BR29" s="4267">
        <f t="shared" si="42"/>
        <v>0</v>
      </c>
      <c r="BS29" s="4267">
        <f t="shared" si="43"/>
        <v>0</v>
      </c>
      <c r="BT29" s="4267">
        <f t="shared" si="44"/>
        <v>0</v>
      </c>
      <c r="BU29" s="4202"/>
      <c r="BV29" s="4268">
        <f t="shared" si="45"/>
        <v>0</v>
      </c>
      <c r="BW29" s="4269">
        <f t="shared" si="45"/>
        <v>0</v>
      </c>
      <c r="BX29" s="4269">
        <f t="shared" si="45"/>
        <v>0</v>
      </c>
      <c r="BY29" s="4269">
        <f t="shared" si="45"/>
        <v>0</v>
      </c>
      <c r="BZ29" s="4269">
        <f t="shared" si="45"/>
        <v>0</v>
      </c>
      <c r="CA29" s="4269">
        <f t="shared" si="45"/>
        <v>0</v>
      </c>
      <c r="CB29" s="4269">
        <f t="shared" si="45"/>
        <v>0</v>
      </c>
      <c r="CC29" s="4270">
        <f t="shared" si="45"/>
        <v>0</v>
      </c>
      <c r="CD29" s="4114"/>
      <c r="CE29" s="4264">
        <f t="shared" si="46"/>
        <v>10</v>
      </c>
      <c r="CF29" s="4271">
        <f t="shared" si="47"/>
        <v>0</v>
      </c>
      <c r="CG29" s="4272">
        <f t="shared" si="48"/>
        <v>0</v>
      </c>
      <c r="CH29" s="4272">
        <f t="shared" si="49"/>
        <v>0</v>
      </c>
      <c r="CI29" s="4272">
        <f t="shared" si="50"/>
        <v>0</v>
      </c>
      <c r="CJ29" s="4272">
        <f t="shared" si="51"/>
        <v>0</v>
      </c>
      <c r="CK29" s="4272">
        <f t="shared" si="52"/>
        <v>0</v>
      </c>
      <c r="CL29" s="4272">
        <f t="shared" si="53"/>
        <v>0</v>
      </c>
      <c r="CM29" s="4272">
        <f t="shared" si="54"/>
        <v>0</v>
      </c>
      <c r="CN29" s="4272">
        <f t="shared" si="55"/>
        <v>0</v>
      </c>
      <c r="CO29" s="4285" t="str">
        <f>IF(M29=CO8,M29,0)</f>
        <v>PLUS</v>
      </c>
      <c r="CP29" s="4286" t="str">
        <f t="shared" si="56"/>
        <v>PLUS de maigre/eau 0</v>
      </c>
      <c r="CQ29" s="4261" t="str">
        <f t="shared" si="57"/>
        <v/>
      </c>
      <c r="CR29" s="4275" t="str">
        <f t="shared" si="58"/>
        <v/>
      </c>
      <c r="CS29" s="4275" t="str">
        <f t="shared" si="59"/>
        <v/>
      </c>
      <c r="CT29" s="4275" t="str">
        <f t="shared" si="60"/>
        <v/>
      </c>
      <c r="CU29" s="4275" t="str">
        <f t="shared" si="61"/>
        <v/>
      </c>
      <c r="CV29" s="4275" t="str">
        <f t="shared" si="62"/>
        <v/>
      </c>
      <c r="CW29" s="4275" t="str">
        <f t="shared" si="63"/>
        <v/>
      </c>
      <c r="CX29" s="4276" t="str">
        <f t="shared" si="64"/>
        <v/>
      </c>
      <c r="CY29" s="4186"/>
      <c r="CZ29" s="4264">
        <f t="shared" si="65"/>
        <v>10</v>
      </c>
      <c r="DA29" s="4277">
        <f t="shared" si="66"/>
        <v>0</v>
      </c>
      <c r="DB29" s="4115" t="str">
        <f t="shared" si="67"/>
        <v/>
      </c>
      <c r="DC29" s="4115" t="str">
        <f t="shared" si="68"/>
        <v/>
      </c>
      <c r="DD29" s="4115" t="str">
        <f t="shared" si="69"/>
        <v/>
      </c>
      <c r="DE29" s="4115" t="str">
        <f t="shared" si="70"/>
        <v/>
      </c>
      <c r="DF29" s="4115" t="str">
        <f t="shared" si="71"/>
        <v/>
      </c>
      <c r="DG29" s="4115" t="str">
        <f t="shared" si="72"/>
        <v/>
      </c>
      <c r="DH29" s="4115" t="str">
        <f t="shared" si="73"/>
        <v/>
      </c>
      <c r="DI29" s="4115" t="str">
        <f t="shared" si="74"/>
        <v/>
      </c>
      <c r="DJ29" s="4136"/>
      <c r="DK29" s="4287">
        <f>IF(M29=DK8,M29,0)</f>
        <v>0</v>
      </c>
      <c r="DL29" s="4286" t="str">
        <f t="shared" si="75"/>
        <v/>
      </c>
      <c r="DM29" s="4275" t="str">
        <f t="shared" si="76"/>
        <v/>
      </c>
      <c r="DN29" s="4275" t="str">
        <f t="shared" si="77"/>
        <v/>
      </c>
      <c r="DO29" s="4275" t="str">
        <f t="shared" si="78"/>
        <v/>
      </c>
      <c r="DP29" s="4275" t="str">
        <f t="shared" si="79"/>
        <v/>
      </c>
      <c r="DQ29" s="4275" t="str">
        <f t="shared" si="80"/>
        <v/>
      </c>
      <c r="DR29" s="4275" t="str">
        <f t="shared" si="81"/>
        <v/>
      </c>
      <c r="DS29" s="4275" t="str">
        <f t="shared" si="82"/>
        <v/>
      </c>
      <c r="DT29" s="4279" t="str">
        <f t="shared" si="83"/>
        <v/>
      </c>
      <c r="DU29" s="4122"/>
      <c r="DV29" s="4266">
        <f t="shared" si="84"/>
        <v>0</v>
      </c>
      <c r="DW29" s="4267">
        <f t="shared" si="85"/>
        <v>0</v>
      </c>
      <c r="DX29" s="4267">
        <f t="shared" si="86"/>
        <v>0</v>
      </c>
      <c r="DY29" s="4267">
        <f t="shared" si="87"/>
        <v>0</v>
      </c>
      <c r="DZ29" s="4267">
        <f t="shared" si="88"/>
        <v>0</v>
      </c>
      <c r="EA29" s="4267">
        <f t="shared" si="89"/>
        <v>0</v>
      </c>
      <c r="EB29" s="4267">
        <f t="shared" si="90"/>
        <v>0</v>
      </c>
      <c r="EC29" s="4267">
        <f t="shared" si="91"/>
        <v>0</v>
      </c>
      <c r="ED29" s="4215"/>
      <c r="EE29" s="4268">
        <f t="shared" si="92"/>
        <v>0</v>
      </c>
      <c r="EF29" s="4269">
        <f t="shared" si="92"/>
        <v>0</v>
      </c>
      <c r="EG29" s="4269">
        <f t="shared" si="92"/>
        <v>0</v>
      </c>
      <c r="EH29" s="4269">
        <f t="shared" si="92"/>
        <v>0</v>
      </c>
      <c r="EI29" s="4269">
        <f t="shared" si="92"/>
        <v>0</v>
      </c>
      <c r="EJ29" s="4269">
        <f t="shared" si="92"/>
        <v>0</v>
      </c>
      <c r="EK29" s="4269">
        <f t="shared" si="92"/>
        <v>0</v>
      </c>
      <c r="EL29" s="4270">
        <f t="shared" si="92"/>
        <v>0</v>
      </c>
      <c r="EM29" s="4186"/>
      <c r="EN29" s="4264">
        <f t="shared" si="93"/>
        <v>10</v>
      </c>
      <c r="EO29" s="4271">
        <f t="shared" si="94"/>
        <v>0</v>
      </c>
      <c r="EP29" s="4272">
        <f t="shared" si="95"/>
        <v>0</v>
      </c>
      <c r="EQ29" s="4272">
        <f t="shared" si="96"/>
        <v>0</v>
      </c>
      <c r="ER29" s="4272">
        <f t="shared" si="97"/>
        <v>0</v>
      </c>
      <c r="ES29" s="4272">
        <f t="shared" si="98"/>
        <v>0</v>
      </c>
      <c r="ET29" s="4272">
        <f t="shared" si="99"/>
        <v>0</v>
      </c>
      <c r="EU29" s="4272">
        <f t="shared" si="100"/>
        <v>0</v>
      </c>
      <c r="EV29" s="4272">
        <f t="shared" si="101"/>
        <v>0</v>
      </c>
      <c r="EW29" s="4272">
        <f t="shared" si="102"/>
        <v>0</v>
      </c>
      <c r="EX29" s="4288">
        <f>IF(X29=EX8,X29,0)</f>
        <v>0</v>
      </c>
      <c r="EY29" s="4286" t="str">
        <f t="shared" si="103"/>
        <v/>
      </c>
      <c r="EZ29" s="4261" t="str">
        <f t="shared" si="104"/>
        <v/>
      </c>
      <c r="FA29" s="4275" t="str">
        <f t="shared" si="105"/>
        <v/>
      </c>
      <c r="FB29" s="4275" t="str">
        <f t="shared" si="106"/>
        <v/>
      </c>
      <c r="FC29" s="4275" t="str">
        <f t="shared" si="107"/>
        <v/>
      </c>
      <c r="FD29" s="4275" t="str">
        <f t="shared" si="108"/>
        <v/>
      </c>
      <c r="FE29" s="4275" t="str">
        <f t="shared" si="109"/>
        <v/>
      </c>
      <c r="FF29" s="4275" t="str">
        <f t="shared" si="110"/>
        <v/>
      </c>
      <c r="FG29" s="4275" t="str">
        <f t="shared" si="111"/>
        <v/>
      </c>
      <c r="FH29" s="4186"/>
      <c r="FI29" s="4264">
        <f t="shared" si="112"/>
        <v>10</v>
      </c>
      <c r="FJ29" s="4277">
        <f t="shared" si="113"/>
        <v>0</v>
      </c>
      <c r="FK29" s="4115" t="str">
        <f t="shared" si="114"/>
        <v/>
      </c>
      <c r="FL29" s="4115" t="str">
        <f t="shared" si="115"/>
        <v/>
      </c>
      <c r="FM29" s="4115" t="str">
        <f t="shared" si="116"/>
        <v/>
      </c>
      <c r="FN29" s="4115" t="str">
        <f t="shared" si="117"/>
        <v/>
      </c>
      <c r="FO29" s="4115" t="str">
        <f t="shared" si="118"/>
        <v/>
      </c>
      <c r="FP29" s="4115" t="str">
        <f t="shared" si="119"/>
        <v/>
      </c>
      <c r="FQ29" s="4115" t="str">
        <f t="shared" si="120"/>
        <v/>
      </c>
      <c r="FR29" s="4115" t="str">
        <f t="shared" si="121"/>
        <v/>
      </c>
      <c r="FS29" s="4287" t="str">
        <f>IF(X29=FS8,X29,0)</f>
        <v>MOINS</v>
      </c>
      <c r="FT29" s="4286" t="str">
        <f t="shared" si="122"/>
        <v>lipides</v>
      </c>
      <c r="FU29" s="4275" t="str">
        <f t="shared" si="123"/>
        <v/>
      </c>
      <c r="FV29" s="4275" t="str">
        <f t="shared" si="124"/>
        <v/>
      </c>
      <c r="FW29" s="4275" t="str">
        <f t="shared" si="125"/>
        <v/>
      </c>
      <c r="FX29" s="4275" t="str">
        <f t="shared" si="126"/>
        <v/>
      </c>
      <c r="FY29" s="4275" t="str">
        <f t="shared" si="127"/>
        <v/>
      </c>
      <c r="FZ29" s="4275" t="str">
        <f t="shared" si="128"/>
        <v/>
      </c>
      <c r="GA29" s="4275" t="str">
        <f t="shared" si="129"/>
        <v/>
      </c>
      <c r="GB29" s="4279" t="str">
        <f t="shared" si="130"/>
        <v/>
      </c>
      <c r="GC29" s="4122"/>
    </row>
    <row r="30" spans="1:185" ht="45" customHeight="1">
      <c r="A30" s="4016">
        <f>ROW()</f>
        <v>30</v>
      </c>
      <c r="B30" s="4250">
        <f>IF(C30="I","",IF(ISBLANK(D30),"",IF(ISTEXT(D30),LARGE(B9:B29,1)+1,0)))</f>
        <v>16</v>
      </c>
      <c r="C30" s="4281"/>
      <c r="D30" s="4296" t="s">
        <v>6124</v>
      </c>
      <c r="E30" s="4252"/>
      <c r="F30" s="4253"/>
      <c r="G30" s="4284" t="s">
        <v>6074</v>
      </c>
      <c r="H30" s="4255" t="s">
        <v>6106</v>
      </c>
      <c r="I30" s="4283" t="s">
        <v>6075</v>
      </c>
      <c r="J30" s="4255" t="s">
        <v>6099</v>
      </c>
      <c r="K30" s="4292"/>
      <c r="L30" s="4119"/>
      <c r="M30" s="4257" t="str">
        <f t="shared" si="16"/>
        <v>PLUS</v>
      </c>
      <c r="N30" s="4258" t="str">
        <f t="shared" si="16"/>
        <v xml:space="preserve">choix PLUS de maigre </v>
      </c>
      <c r="O30" s="4259"/>
      <c r="P30" s="4259"/>
      <c r="Q30" s="4259"/>
      <c r="R30" s="4259"/>
      <c r="S30" s="4259"/>
      <c r="T30" s="4259"/>
      <c r="U30" s="4259"/>
      <c r="V30" s="4259"/>
      <c r="W30" s="4119"/>
      <c r="X30" s="4257" t="str">
        <f t="shared" si="17"/>
        <v>MOINS</v>
      </c>
      <c r="Y30" s="4258" t="str">
        <f t="shared" si="17"/>
        <v>lipides</v>
      </c>
      <c r="Z30" s="4260"/>
      <c r="AA30" s="4260"/>
      <c r="AB30" s="4260"/>
      <c r="AC30" s="4260"/>
      <c r="AD30" s="4260"/>
      <c r="AE30" s="4260"/>
      <c r="AF30" s="4260"/>
      <c r="AG30" s="4260"/>
      <c r="AH30" s="4119"/>
      <c r="AI30" s="4122"/>
      <c r="AJ30" s="4261">
        <f t="shared" si="18"/>
        <v>0</v>
      </c>
      <c r="AK30" s="4262">
        <f t="shared" si="19"/>
        <v>0</v>
      </c>
      <c r="AL30" s="4261">
        <f t="shared" si="20"/>
        <v>0</v>
      </c>
      <c r="AM30" s="4262">
        <f t="shared" si="21"/>
        <v>0</v>
      </c>
      <c r="AN30" s="4261">
        <f t="shared" si="22"/>
        <v>0</v>
      </c>
      <c r="AO30" s="4262">
        <f t="shared" si="23"/>
        <v>0</v>
      </c>
      <c r="AP30" s="4261">
        <f t="shared" si="24"/>
        <v>0</v>
      </c>
      <c r="AQ30" s="4262">
        <f t="shared" si="25"/>
        <v>0</v>
      </c>
      <c r="AR30" s="4261">
        <f t="shared" si="26"/>
        <v>0</v>
      </c>
      <c r="AS30" s="4262">
        <f t="shared" si="27"/>
        <v>0</v>
      </c>
      <c r="AT30" s="4261">
        <f t="shared" si="28"/>
        <v>0</v>
      </c>
      <c r="AU30" s="4262">
        <f t="shared" si="29"/>
        <v>0</v>
      </c>
      <c r="AV30" s="4261">
        <f t="shared" si="30"/>
        <v>0</v>
      </c>
      <c r="AW30" s="4262">
        <f t="shared" si="31"/>
        <v>0</v>
      </c>
      <c r="AX30" s="4261">
        <f t="shared" si="32"/>
        <v>0</v>
      </c>
      <c r="AY30" s="4262">
        <f t="shared" si="33"/>
        <v>0</v>
      </c>
      <c r="AZ30" s="4263"/>
      <c r="BA30" s="4264">
        <f>BA9</f>
        <v>20</v>
      </c>
      <c r="BB30" s="4264">
        <f t="shared" si="34"/>
        <v>0</v>
      </c>
      <c r="BC30" s="4264" t="str">
        <f t="shared" si="35"/>
        <v/>
      </c>
      <c r="BD30" s="4265">
        <f t="shared" si="36"/>
        <v>0</v>
      </c>
      <c r="BE30" s="4265">
        <f t="shared" si="36"/>
        <v>0</v>
      </c>
      <c r="BF30" s="4265">
        <f t="shared" si="36"/>
        <v>0</v>
      </c>
      <c r="BG30" s="4265">
        <f t="shared" si="36"/>
        <v>0</v>
      </c>
      <c r="BH30" s="4265">
        <f t="shared" si="36"/>
        <v>0</v>
      </c>
      <c r="BI30" s="4265">
        <f t="shared" si="36"/>
        <v>0</v>
      </c>
      <c r="BJ30" s="4265">
        <f t="shared" si="36"/>
        <v>0</v>
      </c>
      <c r="BK30" s="4265">
        <f t="shared" si="36"/>
        <v>0</v>
      </c>
      <c r="BL30" s="4122"/>
      <c r="BM30" s="4266">
        <f t="shared" si="37"/>
        <v>0</v>
      </c>
      <c r="BN30" s="4267">
        <f t="shared" si="38"/>
        <v>0</v>
      </c>
      <c r="BO30" s="4267">
        <f t="shared" si="39"/>
        <v>0</v>
      </c>
      <c r="BP30" s="4267">
        <f t="shared" si="40"/>
        <v>0</v>
      </c>
      <c r="BQ30" s="4267">
        <f t="shared" si="41"/>
        <v>0</v>
      </c>
      <c r="BR30" s="4267">
        <f t="shared" si="42"/>
        <v>0</v>
      </c>
      <c r="BS30" s="4267">
        <f t="shared" si="43"/>
        <v>0</v>
      </c>
      <c r="BT30" s="4267">
        <f t="shared" si="44"/>
        <v>0</v>
      </c>
      <c r="BU30" s="4202"/>
      <c r="BV30" s="4268">
        <f t="shared" si="45"/>
        <v>0</v>
      </c>
      <c r="BW30" s="4269">
        <f t="shared" si="45"/>
        <v>0</v>
      </c>
      <c r="BX30" s="4269">
        <f t="shared" si="45"/>
        <v>0</v>
      </c>
      <c r="BY30" s="4269">
        <f t="shared" si="45"/>
        <v>0</v>
      </c>
      <c r="BZ30" s="4269">
        <f t="shared" si="45"/>
        <v>0</v>
      </c>
      <c r="CA30" s="4269">
        <f t="shared" si="45"/>
        <v>0</v>
      </c>
      <c r="CB30" s="4269">
        <f t="shared" si="45"/>
        <v>0</v>
      </c>
      <c r="CC30" s="4270">
        <f t="shared" si="45"/>
        <v>0</v>
      </c>
      <c r="CD30" s="4114"/>
      <c r="CE30" s="4264" t="str">
        <f t="shared" si="46"/>
        <v/>
      </c>
      <c r="CF30" s="4271">
        <f t="shared" si="47"/>
        <v>0</v>
      </c>
      <c r="CG30" s="4272">
        <f t="shared" si="48"/>
        <v>0</v>
      </c>
      <c r="CH30" s="4272">
        <f t="shared" si="49"/>
        <v>0</v>
      </c>
      <c r="CI30" s="4272">
        <f t="shared" si="50"/>
        <v>0</v>
      </c>
      <c r="CJ30" s="4272">
        <f t="shared" si="51"/>
        <v>0</v>
      </c>
      <c r="CK30" s="4272">
        <f t="shared" si="52"/>
        <v>0</v>
      </c>
      <c r="CL30" s="4272">
        <f t="shared" si="53"/>
        <v>0</v>
      </c>
      <c r="CM30" s="4272">
        <f t="shared" si="54"/>
        <v>0</v>
      </c>
      <c r="CN30" s="4272">
        <f t="shared" si="55"/>
        <v>0</v>
      </c>
      <c r="CO30" s="4285" t="str">
        <f>IF(M30=CO8,M30,0)</f>
        <v>PLUS</v>
      </c>
      <c r="CP30" s="4286" t="str">
        <f t="shared" si="56"/>
        <v xml:space="preserve">choix PLUS de maigre </v>
      </c>
      <c r="CQ30" s="4261" t="str">
        <f t="shared" si="57"/>
        <v/>
      </c>
      <c r="CR30" s="4275" t="str">
        <f t="shared" si="58"/>
        <v/>
      </c>
      <c r="CS30" s="4275" t="str">
        <f t="shared" si="59"/>
        <v/>
      </c>
      <c r="CT30" s="4275" t="str">
        <f t="shared" si="60"/>
        <v/>
      </c>
      <c r="CU30" s="4275" t="str">
        <f t="shared" si="61"/>
        <v/>
      </c>
      <c r="CV30" s="4275" t="str">
        <f t="shared" si="62"/>
        <v/>
      </c>
      <c r="CW30" s="4275" t="str">
        <f t="shared" si="63"/>
        <v/>
      </c>
      <c r="CX30" s="4276" t="str">
        <f t="shared" si="64"/>
        <v/>
      </c>
      <c r="CY30" s="4186"/>
      <c r="CZ30" s="4264" t="str">
        <f t="shared" si="65"/>
        <v/>
      </c>
      <c r="DA30" s="4277">
        <f t="shared" si="66"/>
        <v>0</v>
      </c>
      <c r="DB30" s="4115" t="str">
        <f t="shared" si="67"/>
        <v/>
      </c>
      <c r="DC30" s="4115" t="str">
        <f t="shared" si="68"/>
        <v/>
      </c>
      <c r="DD30" s="4115" t="str">
        <f t="shared" si="69"/>
        <v/>
      </c>
      <c r="DE30" s="4115" t="str">
        <f t="shared" si="70"/>
        <v/>
      </c>
      <c r="DF30" s="4115" t="str">
        <f t="shared" si="71"/>
        <v/>
      </c>
      <c r="DG30" s="4115" t="str">
        <f t="shared" si="72"/>
        <v/>
      </c>
      <c r="DH30" s="4115" t="str">
        <f t="shared" si="73"/>
        <v/>
      </c>
      <c r="DI30" s="4115" t="str">
        <f t="shared" si="74"/>
        <v/>
      </c>
      <c r="DJ30" s="4136"/>
      <c r="DK30" s="4287">
        <f>IF(M30=DK8,M30,0)</f>
        <v>0</v>
      </c>
      <c r="DL30" s="4286" t="str">
        <f t="shared" si="75"/>
        <v/>
      </c>
      <c r="DM30" s="4275" t="str">
        <f t="shared" si="76"/>
        <v/>
      </c>
      <c r="DN30" s="4275" t="str">
        <f t="shared" si="77"/>
        <v/>
      </c>
      <c r="DO30" s="4275" t="str">
        <f t="shared" si="78"/>
        <v/>
      </c>
      <c r="DP30" s="4275" t="str">
        <f t="shared" si="79"/>
        <v/>
      </c>
      <c r="DQ30" s="4275" t="str">
        <f t="shared" si="80"/>
        <v/>
      </c>
      <c r="DR30" s="4275" t="str">
        <f t="shared" si="81"/>
        <v/>
      </c>
      <c r="DS30" s="4275" t="str">
        <f t="shared" si="82"/>
        <v/>
      </c>
      <c r="DT30" s="4279" t="str">
        <f t="shared" si="83"/>
        <v/>
      </c>
      <c r="DU30" s="4122"/>
      <c r="DV30" s="4266">
        <f t="shared" si="84"/>
        <v>0</v>
      </c>
      <c r="DW30" s="4267">
        <f t="shared" si="85"/>
        <v>0</v>
      </c>
      <c r="DX30" s="4267">
        <f t="shared" si="86"/>
        <v>0</v>
      </c>
      <c r="DY30" s="4267">
        <f t="shared" si="87"/>
        <v>0</v>
      </c>
      <c r="DZ30" s="4267">
        <f t="shared" si="88"/>
        <v>0</v>
      </c>
      <c r="EA30" s="4267">
        <f t="shared" si="89"/>
        <v>0</v>
      </c>
      <c r="EB30" s="4267">
        <f t="shared" si="90"/>
        <v>0</v>
      </c>
      <c r="EC30" s="4267">
        <f t="shared" si="91"/>
        <v>0</v>
      </c>
      <c r="ED30" s="4215"/>
      <c r="EE30" s="4268">
        <f t="shared" si="92"/>
        <v>0</v>
      </c>
      <c r="EF30" s="4269">
        <f t="shared" si="92"/>
        <v>0</v>
      </c>
      <c r="EG30" s="4269">
        <f t="shared" si="92"/>
        <v>0</v>
      </c>
      <c r="EH30" s="4269">
        <f t="shared" si="92"/>
        <v>0</v>
      </c>
      <c r="EI30" s="4269">
        <f t="shared" si="92"/>
        <v>0</v>
      </c>
      <c r="EJ30" s="4269">
        <f t="shared" si="92"/>
        <v>0</v>
      </c>
      <c r="EK30" s="4269">
        <f t="shared" si="92"/>
        <v>0</v>
      </c>
      <c r="EL30" s="4270">
        <f t="shared" si="92"/>
        <v>0</v>
      </c>
      <c r="EM30" s="4186"/>
      <c r="EN30" s="4264" t="str">
        <f t="shared" si="93"/>
        <v/>
      </c>
      <c r="EO30" s="4271">
        <f t="shared" si="94"/>
        <v>0</v>
      </c>
      <c r="EP30" s="4272">
        <f t="shared" si="95"/>
        <v>0</v>
      </c>
      <c r="EQ30" s="4272">
        <f t="shared" si="96"/>
        <v>0</v>
      </c>
      <c r="ER30" s="4272">
        <f t="shared" si="97"/>
        <v>0</v>
      </c>
      <c r="ES30" s="4272">
        <f t="shared" si="98"/>
        <v>0</v>
      </c>
      <c r="ET30" s="4272">
        <f t="shared" si="99"/>
        <v>0</v>
      </c>
      <c r="EU30" s="4272">
        <f t="shared" si="100"/>
        <v>0</v>
      </c>
      <c r="EV30" s="4272">
        <f t="shared" si="101"/>
        <v>0</v>
      </c>
      <c r="EW30" s="4272">
        <f t="shared" si="102"/>
        <v>0</v>
      </c>
      <c r="EX30" s="4288">
        <f>IF(X30=EX8,X30,0)</f>
        <v>0</v>
      </c>
      <c r="EY30" s="4286" t="str">
        <f t="shared" si="103"/>
        <v/>
      </c>
      <c r="EZ30" s="4261" t="str">
        <f t="shared" si="104"/>
        <v/>
      </c>
      <c r="FA30" s="4275" t="str">
        <f t="shared" si="105"/>
        <v/>
      </c>
      <c r="FB30" s="4275" t="str">
        <f t="shared" si="106"/>
        <v/>
      </c>
      <c r="FC30" s="4275" t="str">
        <f t="shared" si="107"/>
        <v/>
      </c>
      <c r="FD30" s="4275" t="str">
        <f t="shared" si="108"/>
        <v/>
      </c>
      <c r="FE30" s="4275" t="str">
        <f t="shared" si="109"/>
        <v/>
      </c>
      <c r="FF30" s="4275" t="str">
        <f t="shared" si="110"/>
        <v/>
      </c>
      <c r="FG30" s="4275" t="str">
        <f t="shared" si="111"/>
        <v/>
      </c>
      <c r="FH30" s="4186"/>
      <c r="FI30" s="4264" t="str">
        <f t="shared" si="112"/>
        <v/>
      </c>
      <c r="FJ30" s="4277">
        <f t="shared" si="113"/>
        <v>0</v>
      </c>
      <c r="FK30" s="4115" t="str">
        <f t="shared" si="114"/>
        <v/>
      </c>
      <c r="FL30" s="4115" t="str">
        <f t="shared" si="115"/>
        <v/>
      </c>
      <c r="FM30" s="4115" t="str">
        <f t="shared" si="116"/>
        <v/>
      </c>
      <c r="FN30" s="4115" t="str">
        <f t="shared" si="117"/>
        <v/>
      </c>
      <c r="FO30" s="4115" t="str">
        <f t="shared" si="118"/>
        <v/>
      </c>
      <c r="FP30" s="4115" t="str">
        <f t="shared" si="119"/>
        <v/>
      </c>
      <c r="FQ30" s="4115" t="str">
        <f t="shared" si="120"/>
        <v/>
      </c>
      <c r="FR30" s="4115" t="str">
        <f t="shared" si="121"/>
        <v/>
      </c>
      <c r="FS30" s="4287" t="str">
        <f>IF(X30=FS8,X30,0)</f>
        <v>MOINS</v>
      </c>
      <c r="FT30" s="4286" t="str">
        <f t="shared" si="122"/>
        <v>lipides</v>
      </c>
      <c r="FU30" s="4275" t="str">
        <f t="shared" si="123"/>
        <v/>
      </c>
      <c r="FV30" s="4275" t="str">
        <f t="shared" si="124"/>
        <v/>
      </c>
      <c r="FW30" s="4275" t="str">
        <f t="shared" si="125"/>
        <v/>
      </c>
      <c r="FX30" s="4275" t="str">
        <f t="shared" si="126"/>
        <v/>
      </c>
      <c r="FY30" s="4275" t="str">
        <f t="shared" si="127"/>
        <v/>
      </c>
      <c r="FZ30" s="4275" t="str">
        <f t="shared" si="128"/>
        <v/>
      </c>
      <c r="GA30" s="4275" t="str">
        <f t="shared" si="129"/>
        <v/>
      </c>
      <c r="GB30" s="4279" t="str">
        <f t="shared" si="130"/>
        <v/>
      </c>
      <c r="GC30" s="4122"/>
    </row>
    <row r="31" spans="1:185" ht="45" customHeight="1">
      <c r="A31" s="4016">
        <f>ROW()</f>
        <v>31</v>
      </c>
      <c r="B31" s="4250">
        <f>IF(C31="I","",IF(ISBLANK(D31),"",IF(ISTEXT(D31),LARGE(B9:B30,1)+1,0)))</f>
        <v>17</v>
      </c>
      <c r="C31" s="4281"/>
      <c r="D31" s="4295" t="s">
        <v>6126</v>
      </c>
      <c r="E31" s="4252"/>
      <c r="F31" s="4253"/>
      <c r="G31" s="4284" t="s">
        <v>6074</v>
      </c>
      <c r="H31" s="4255" t="s">
        <v>6127</v>
      </c>
      <c r="I31" s="4284"/>
      <c r="J31" s="4255"/>
      <c r="K31" s="4256">
        <f t="shared" ref="K31:K94" si="132">COUNTA(G31,I31)</f>
        <v>1</v>
      </c>
      <c r="L31" s="4119"/>
      <c r="M31" s="4257" t="str">
        <f t="shared" si="16"/>
        <v>PLUS</v>
      </c>
      <c r="N31" s="4258" t="str">
        <f t="shared" si="16"/>
        <v>OK=2</v>
      </c>
      <c r="O31" s="4259"/>
      <c r="P31" s="4259"/>
      <c r="Q31" s="4259"/>
      <c r="R31" s="4259"/>
      <c r="S31" s="4259"/>
      <c r="T31" s="4259"/>
      <c r="U31" s="4259"/>
      <c r="V31" s="4259"/>
      <c r="W31" s="4119"/>
      <c r="X31" s="4257">
        <f t="shared" si="17"/>
        <v>0</v>
      </c>
      <c r="Y31" s="4258">
        <f t="shared" si="17"/>
        <v>0</v>
      </c>
      <c r="Z31" s="4260"/>
      <c r="AA31" s="4260"/>
      <c r="AB31" s="4260"/>
      <c r="AC31" s="4260"/>
      <c r="AD31" s="4260"/>
      <c r="AE31" s="4260"/>
      <c r="AF31" s="4260"/>
      <c r="AG31" s="4260"/>
      <c r="AH31" s="4119"/>
      <c r="AI31" s="4122"/>
      <c r="AJ31" s="4261">
        <f t="shared" si="18"/>
        <v>0</v>
      </c>
      <c r="AK31" s="4262">
        <f t="shared" si="19"/>
        <v>0</v>
      </c>
      <c r="AL31" s="4261">
        <f t="shared" si="20"/>
        <v>0</v>
      </c>
      <c r="AM31" s="4262">
        <f t="shared" si="21"/>
        <v>0</v>
      </c>
      <c r="AN31" s="4261">
        <f t="shared" si="22"/>
        <v>0</v>
      </c>
      <c r="AO31" s="4262">
        <f t="shared" si="23"/>
        <v>0</v>
      </c>
      <c r="AP31" s="4261">
        <f t="shared" si="24"/>
        <v>0</v>
      </c>
      <c r="AQ31" s="4262">
        <f t="shared" si="25"/>
        <v>0</v>
      </c>
      <c r="AR31" s="4261">
        <f t="shared" si="26"/>
        <v>0</v>
      </c>
      <c r="AS31" s="4262">
        <f t="shared" si="27"/>
        <v>0</v>
      </c>
      <c r="AT31" s="4261">
        <f t="shared" si="28"/>
        <v>0</v>
      </c>
      <c r="AU31" s="4262">
        <f t="shared" si="29"/>
        <v>0</v>
      </c>
      <c r="AV31" s="4261">
        <f t="shared" si="30"/>
        <v>0</v>
      </c>
      <c r="AW31" s="4262">
        <f t="shared" si="31"/>
        <v>0</v>
      </c>
      <c r="AX31" s="4261">
        <f t="shared" si="32"/>
        <v>0</v>
      </c>
      <c r="AY31" s="4262">
        <f t="shared" si="33"/>
        <v>0</v>
      </c>
      <c r="AZ31" s="4263"/>
      <c r="BA31" s="4264">
        <f>BA9</f>
        <v>20</v>
      </c>
      <c r="BB31" s="4264">
        <f t="shared" si="34"/>
        <v>1</v>
      </c>
      <c r="BC31" s="4264">
        <f t="shared" si="35"/>
        <v>20</v>
      </c>
      <c r="BD31" s="4265">
        <f t="shared" si="36"/>
        <v>0</v>
      </c>
      <c r="BE31" s="4265">
        <f t="shared" si="36"/>
        <v>0</v>
      </c>
      <c r="BF31" s="4265">
        <f t="shared" si="36"/>
        <v>0</v>
      </c>
      <c r="BG31" s="4265">
        <f t="shared" si="36"/>
        <v>0</v>
      </c>
      <c r="BH31" s="4265">
        <f t="shared" si="36"/>
        <v>0</v>
      </c>
      <c r="BI31" s="4265">
        <f t="shared" si="36"/>
        <v>0</v>
      </c>
      <c r="BJ31" s="4265">
        <f t="shared" si="36"/>
        <v>0</v>
      </c>
      <c r="BK31" s="4265">
        <f t="shared" si="36"/>
        <v>0</v>
      </c>
      <c r="BL31" s="4122"/>
      <c r="BM31" s="4266">
        <f t="shared" si="37"/>
        <v>0</v>
      </c>
      <c r="BN31" s="4267">
        <f t="shared" si="38"/>
        <v>0</v>
      </c>
      <c r="BO31" s="4267">
        <f t="shared" si="39"/>
        <v>0</v>
      </c>
      <c r="BP31" s="4267">
        <f t="shared" si="40"/>
        <v>0</v>
      </c>
      <c r="BQ31" s="4267">
        <f t="shared" si="41"/>
        <v>0</v>
      </c>
      <c r="BR31" s="4267">
        <f t="shared" si="42"/>
        <v>0</v>
      </c>
      <c r="BS31" s="4267">
        <f t="shared" si="43"/>
        <v>0</v>
      </c>
      <c r="BT31" s="4267">
        <f t="shared" si="44"/>
        <v>0</v>
      </c>
      <c r="BU31" s="4202"/>
      <c r="BV31" s="4268">
        <f t="shared" si="45"/>
        <v>0</v>
      </c>
      <c r="BW31" s="4269">
        <f t="shared" si="45"/>
        <v>0</v>
      </c>
      <c r="BX31" s="4269">
        <f t="shared" si="45"/>
        <v>0</v>
      </c>
      <c r="BY31" s="4269">
        <f t="shared" si="45"/>
        <v>0</v>
      </c>
      <c r="BZ31" s="4269">
        <f t="shared" si="45"/>
        <v>0</v>
      </c>
      <c r="CA31" s="4269">
        <f t="shared" si="45"/>
        <v>0</v>
      </c>
      <c r="CB31" s="4269">
        <f t="shared" si="45"/>
        <v>0</v>
      </c>
      <c r="CC31" s="4270">
        <f t="shared" si="45"/>
        <v>0</v>
      </c>
      <c r="CD31" s="4114"/>
      <c r="CE31" s="4264">
        <f t="shared" si="46"/>
        <v>20</v>
      </c>
      <c r="CF31" s="4271">
        <f t="shared" si="47"/>
        <v>0</v>
      </c>
      <c r="CG31" s="4272">
        <f t="shared" si="48"/>
        <v>0</v>
      </c>
      <c r="CH31" s="4272">
        <f t="shared" si="49"/>
        <v>0</v>
      </c>
      <c r="CI31" s="4272">
        <f t="shared" si="50"/>
        <v>0</v>
      </c>
      <c r="CJ31" s="4272">
        <f t="shared" si="51"/>
        <v>0</v>
      </c>
      <c r="CK31" s="4272">
        <f t="shared" si="52"/>
        <v>0</v>
      </c>
      <c r="CL31" s="4272">
        <f t="shared" si="53"/>
        <v>0</v>
      </c>
      <c r="CM31" s="4272">
        <f t="shared" si="54"/>
        <v>0</v>
      </c>
      <c r="CN31" s="4272">
        <f t="shared" si="55"/>
        <v>0</v>
      </c>
      <c r="CO31" s="4285" t="str">
        <f>IF(M31=CO8,M31,0)</f>
        <v>PLUS</v>
      </c>
      <c r="CP31" s="4286" t="str">
        <f t="shared" si="56"/>
        <v>OK=2</v>
      </c>
      <c r="CQ31" s="4261" t="str">
        <f t="shared" si="57"/>
        <v/>
      </c>
      <c r="CR31" s="4275" t="str">
        <f t="shared" si="58"/>
        <v/>
      </c>
      <c r="CS31" s="4275" t="str">
        <f t="shared" si="59"/>
        <v/>
      </c>
      <c r="CT31" s="4275" t="str">
        <f t="shared" si="60"/>
        <v/>
      </c>
      <c r="CU31" s="4275" t="str">
        <f t="shared" si="61"/>
        <v/>
      </c>
      <c r="CV31" s="4275" t="str">
        <f t="shared" si="62"/>
        <v/>
      </c>
      <c r="CW31" s="4275" t="str">
        <f t="shared" si="63"/>
        <v/>
      </c>
      <c r="CX31" s="4276" t="str">
        <f t="shared" si="64"/>
        <v/>
      </c>
      <c r="CY31" s="4186"/>
      <c r="CZ31" s="4264">
        <f t="shared" si="65"/>
        <v>20</v>
      </c>
      <c r="DA31" s="4277">
        <f t="shared" si="66"/>
        <v>0</v>
      </c>
      <c r="DB31" s="4115" t="str">
        <f t="shared" si="67"/>
        <v/>
      </c>
      <c r="DC31" s="4115" t="str">
        <f t="shared" si="68"/>
        <v/>
      </c>
      <c r="DD31" s="4115" t="str">
        <f t="shared" si="69"/>
        <v/>
      </c>
      <c r="DE31" s="4115" t="str">
        <f t="shared" si="70"/>
        <v/>
      </c>
      <c r="DF31" s="4115" t="str">
        <f t="shared" si="71"/>
        <v/>
      </c>
      <c r="DG31" s="4115" t="str">
        <f t="shared" si="72"/>
        <v/>
      </c>
      <c r="DH31" s="4115" t="str">
        <f t="shared" si="73"/>
        <v/>
      </c>
      <c r="DI31" s="4115" t="str">
        <f t="shared" si="74"/>
        <v/>
      </c>
      <c r="DJ31" s="4136"/>
      <c r="DK31" s="4287">
        <f>IF(M31=DK8,M31,0)</f>
        <v>0</v>
      </c>
      <c r="DL31" s="4286" t="str">
        <f t="shared" si="75"/>
        <v/>
      </c>
      <c r="DM31" s="4275" t="str">
        <f t="shared" si="76"/>
        <v/>
      </c>
      <c r="DN31" s="4275" t="str">
        <f t="shared" si="77"/>
        <v/>
      </c>
      <c r="DO31" s="4275" t="str">
        <f t="shared" si="78"/>
        <v/>
      </c>
      <c r="DP31" s="4275" t="str">
        <f t="shared" si="79"/>
        <v/>
      </c>
      <c r="DQ31" s="4275" t="str">
        <f t="shared" si="80"/>
        <v/>
      </c>
      <c r="DR31" s="4275" t="str">
        <f t="shared" si="81"/>
        <v/>
      </c>
      <c r="DS31" s="4275" t="str">
        <f t="shared" si="82"/>
        <v/>
      </c>
      <c r="DT31" s="4279" t="str">
        <f t="shared" si="83"/>
        <v/>
      </c>
      <c r="DU31" s="4122"/>
      <c r="DV31" s="4266">
        <f t="shared" si="84"/>
        <v>0</v>
      </c>
      <c r="DW31" s="4267">
        <f t="shared" si="85"/>
        <v>0</v>
      </c>
      <c r="DX31" s="4267">
        <f t="shared" si="86"/>
        <v>0</v>
      </c>
      <c r="DY31" s="4267">
        <f t="shared" si="87"/>
        <v>0</v>
      </c>
      <c r="DZ31" s="4267">
        <f t="shared" si="88"/>
        <v>0</v>
      </c>
      <c r="EA31" s="4267">
        <f t="shared" si="89"/>
        <v>0</v>
      </c>
      <c r="EB31" s="4267">
        <f t="shared" si="90"/>
        <v>0</v>
      </c>
      <c r="EC31" s="4267">
        <f t="shared" si="91"/>
        <v>0</v>
      </c>
      <c r="ED31" s="4215"/>
      <c r="EE31" s="4268">
        <f t="shared" si="92"/>
        <v>0</v>
      </c>
      <c r="EF31" s="4269">
        <f t="shared" si="92"/>
        <v>0</v>
      </c>
      <c r="EG31" s="4269">
        <f t="shared" si="92"/>
        <v>0</v>
      </c>
      <c r="EH31" s="4269">
        <f t="shared" si="92"/>
        <v>0</v>
      </c>
      <c r="EI31" s="4269">
        <f t="shared" si="92"/>
        <v>0</v>
      </c>
      <c r="EJ31" s="4269">
        <f t="shared" si="92"/>
        <v>0</v>
      </c>
      <c r="EK31" s="4269">
        <f t="shared" si="92"/>
        <v>0</v>
      </c>
      <c r="EL31" s="4270">
        <f t="shared" si="92"/>
        <v>0</v>
      </c>
      <c r="EM31" s="4186"/>
      <c r="EN31" s="4264">
        <f t="shared" si="93"/>
        <v>20</v>
      </c>
      <c r="EO31" s="4271">
        <f t="shared" si="94"/>
        <v>0</v>
      </c>
      <c r="EP31" s="4272">
        <f t="shared" si="95"/>
        <v>0</v>
      </c>
      <c r="EQ31" s="4272">
        <f t="shared" si="96"/>
        <v>0</v>
      </c>
      <c r="ER31" s="4272">
        <f t="shared" si="97"/>
        <v>0</v>
      </c>
      <c r="ES31" s="4272">
        <f t="shared" si="98"/>
        <v>0</v>
      </c>
      <c r="ET31" s="4272">
        <f t="shared" si="99"/>
        <v>0</v>
      </c>
      <c r="EU31" s="4272">
        <f t="shared" si="100"/>
        <v>0</v>
      </c>
      <c r="EV31" s="4272">
        <f t="shared" si="101"/>
        <v>0</v>
      </c>
      <c r="EW31" s="4272">
        <f t="shared" si="102"/>
        <v>0</v>
      </c>
      <c r="EX31" s="4288">
        <f>IF(X31=EX8,X31,0)</f>
        <v>0</v>
      </c>
      <c r="EY31" s="4286" t="str">
        <f t="shared" si="103"/>
        <v/>
      </c>
      <c r="EZ31" s="4261" t="str">
        <f t="shared" si="104"/>
        <v/>
      </c>
      <c r="FA31" s="4275" t="str">
        <f t="shared" si="105"/>
        <v/>
      </c>
      <c r="FB31" s="4275" t="str">
        <f t="shared" si="106"/>
        <v/>
      </c>
      <c r="FC31" s="4275" t="str">
        <f t="shared" si="107"/>
        <v/>
      </c>
      <c r="FD31" s="4275" t="str">
        <f t="shared" si="108"/>
        <v/>
      </c>
      <c r="FE31" s="4275" t="str">
        <f t="shared" si="109"/>
        <v/>
      </c>
      <c r="FF31" s="4275" t="str">
        <f t="shared" si="110"/>
        <v/>
      </c>
      <c r="FG31" s="4275" t="str">
        <f t="shared" si="111"/>
        <v/>
      </c>
      <c r="FH31" s="4186"/>
      <c r="FI31" s="4264">
        <f t="shared" si="112"/>
        <v>20</v>
      </c>
      <c r="FJ31" s="4277">
        <f t="shared" si="113"/>
        <v>0</v>
      </c>
      <c r="FK31" s="4115" t="str">
        <f t="shared" si="114"/>
        <v/>
      </c>
      <c r="FL31" s="4115" t="str">
        <f t="shared" si="115"/>
        <v/>
      </c>
      <c r="FM31" s="4115" t="str">
        <f t="shared" si="116"/>
        <v/>
      </c>
      <c r="FN31" s="4115" t="str">
        <f t="shared" si="117"/>
        <v/>
      </c>
      <c r="FO31" s="4115" t="str">
        <f t="shared" si="118"/>
        <v/>
      </c>
      <c r="FP31" s="4115" t="str">
        <f t="shared" si="119"/>
        <v/>
      </c>
      <c r="FQ31" s="4115" t="str">
        <f t="shared" si="120"/>
        <v/>
      </c>
      <c r="FR31" s="4115" t="str">
        <f t="shared" si="121"/>
        <v/>
      </c>
      <c r="FS31" s="4287">
        <f>IF(X31=FS8,X31,0)</f>
        <v>0</v>
      </c>
      <c r="FT31" s="4286" t="str">
        <f t="shared" si="122"/>
        <v/>
      </c>
      <c r="FU31" s="4275" t="str">
        <f t="shared" si="123"/>
        <v/>
      </c>
      <c r="FV31" s="4275" t="str">
        <f t="shared" si="124"/>
        <v/>
      </c>
      <c r="FW31" s="4275" t="str">
        <f t="shared" si="125"/>
        <v/>
      </c>
      <c r="FX31" s="4275" t="str">
        <f t="shared" si="126"/>
        <v/>
      </c>
      <c r="FY31" s="4275" t="str">
        <f t="shared" si="127"/>
        <v/>
      </c>
      <c r="FZ31" s="4275" t="str">
        <f t="shared" si="128"/>
        <v/>
      </c>
      <c r="GA31" s="4275" t="str">
        <f t="shared" si="129"/>
        <v/>
      </c>
      <c r="GB31" s="4279" t="str">
        <f t="shared" si="130"/>
        <v/>
      </c>
      <c r="GC31" s="4122"/>
    </row>
    <row r="32" spans="1:185" ht="45" customHeight="1">
      <c r="A32" s="4016">
        <f>ROW()</f>
        <v>32</v>
      </c>
      <c r="B32" s="4250">
        <f>IF(C32="I","",IF(ISBLANK(D32),"",IF(ISTEXT(D32),LARGE(B9:B31,1)+1,0)))</f>
        <v>18</v>
      </c>
      <c r="C32" s="4281"/>
      <c r="D32" s="4295" t="s">
        <v>6128</v>
      </c>
      <c r="E32" s="4252"/>
      <c r="F32" s="4253"/>
      <c r="G32" s="4293" t="s">
        <v>6075</v>
      </c>
      <c r="H32" s="4255" t="s">
        <v>6099</v>
      </c>
      <c r="I32" s="4284"/>
      <c r="J32" s="4255"/>
      <c r="K32" s="4256">
        <f t="shared" si="132"/>
        <v>1</v>
      </c>
      <c r="L32" s="4119"/>
      <c r="M32" s="4257" t="str">
        <f t="shared" si="16"/>
        <v>MOINS</v>
      </c>
      <c r="N32" s="4258" t="str">
        <f t="shared" si="16"/>
        <v>lipides</v>
      </c>
      <c r="O32" s="4259"/>
      <c r="P32" s="4259"/>
      <c r="Q32" s="4259"/>
      <c r="R32" s="4259"/>
      <c r="S32" s="4259"/>
      <c r="T32" s="4259"/>
      <c r="U32" s="4259"/>
      <c r="V32" s="4259"/>
      <c r="W32" s="4119"/>
      <c r="X32" s="4257">
        <f t="shared" si="17"/>
        <v>0</v>
      </c>
      <c r="Y32" s="4258">
        <f t="shared" si="17"/>
        <v>0</v>
      </c>
      <c r="Z32" s="4260"/>
      <c r="AA32" s="4260"/>
      <c r="AB32" s="4260"/>
      <c r="AC32" s="4260"/>
      <c r="AD32" s="4260"/>
      <c r="AE32" s="4260"/>
      <c r="AF32" s="4260"/>
      <c r="AG32" s="4260"/>
      <c r="AH32" s="4119"/>
      <c r="AI32" s="4122"/>
      <c r="AJ32" s="4261">
        <f t="shared" si="18"/>
        <v>0</v>
      </c>
      <c r="AK32" s="4262">
        <f t="shared" si="19"/>
        <v>0</v>
      </c>
      <c r="AL32" s="4261">
        <f t="shared" si="20"/>
        <v>0</v>
      </c>
      <c r="AM32" s="4262">
        <f t="shared" si="21"/>
        <v>0</v>
      </c>
      <c r="AN32" s="4261">
        <f t="shared" si="22"/>
        <v>0</v>
      </c>
      <c r="AO32" s="4262">
        <f t="shared" si="23"/>
        <v>0</v>
      </c>
      <c r="AP32" s="4261">
        <f t="shared" si="24"/>
        <v>0</v>
      </c>
      <c r="AQ32" s="4262">
        <f t="shared" si="25"/>
        <v>0</v>
      </c>
      <c r="AR32" s="4261">
        <f t="shared" si="26"/>
        <v>0</v>
      </c>
      <c r="AS32" s="4262">
        <f t="shared" si="27"/>
        <v>0</v>
      </c>
      <c r="AT32" s="4261">
        <f t="shared" si="28"/>
        <v>0</v>
      </c>
      <c r="AU32" s="4262">
        <f t="shared" si="29"/>
        <v>0</v>
      </c>
      <c r="AV32" s="4261">
        <f t="shared" si="30"/>
        <v>0</v>
      </c>
      <c r="AW32" s="4262">
        <f t="shared" si="31"/>
        <v>0</v>
      </c>
      <c r="AX32" s="4261">
        <f t="shared" si="32"/>
        <v>0</v>
      </c>
      <c r="AY32" s="4262">
        <f t="shared" si="33"/>
        <v>0</v>
      </c>
      <c r="AZ32" s="4263"/>
      <c r="BA32" s="4264">
        <f>BA9</f>
        <v>20</v>
      </c>
      <c r="BB32" s="4264">
        <f t="shared" si="34"/>
        <v>1</v>
      </c>
      <c r="BC32" s="4264">
        <f t="shared" si="35"/>
        <v>20</v>
      </c>
      <c r="BD32" s="4265">
        <f t="shared" si="36"/>
        <v>0</v>
      </c>
      <c r="BE32" s="4265">
        <f t="shared" si="36"/>
        <v>0</v>
      </c>
      <c r="BF32" s="4265">
        <f t="shared" si="36"/>
        <v>0</v>
      </c>
      <c r="BG32" s="4265">
        <f t="shared" si="36"/>
        <v>0</v>
      </c>
      <c r="BH32" s="4265">
        <f t="shared" si="36"/>
        <v>0</v>
      </c>
      <c r="BI32" s="4265">
        <f t="shared" si="36"/>
        <v>0</v>
      </c>
      <c r="BJ32" s="4265">
        <f t="shared" si="36"/>
        <v>0</v>
      </c>
      <c r="BK32" s="4265">
        <f t="shared" si="36"/>
        <v>0</v>
      </c>
      <c r="BL32" s="4122"/>
      <c r="BM32" s="4266">
        <f t="shared" si="37"/>
        <v>0</v>
      </c>
      <c r="BN32" s="4267">
        <f t="shared" si="38"/>
        <v>0</v>
      </c>
      <c r="BO32" s="4267">
        <f t="shared" si="39"/>
        <v>0</v>
      </c>
      <c r="BP32" s="4267">
        <f t="shared" si="40"/>
        <v>0</v>
      </c>
      <c r="BQ32" s="4267">
        <f t="shared" si="41"/>
        <v>0</v>
      </c>
      <c r="BR32" s="4267">
        <f t="shared" si="42"/>
        <v>0</v>
      </c>
      <c r="BS32" s="4267">
        <f t="shared" si="43"/>
        <v>0</v>
      </c>
      <c r="BT32" s="4267">
        <f t="shared" si="44"/>
        <v>0</v>
      </c>
      <c r="BU32" s="4202"/>
      <c r="BV32" s="4268">
        <f t="shared" si="45"/>
        <v>0</v>
      </c>
      <c r="BW32" s="4269">
        <f t="shared" si="45"/>
        <v>0</v>
      </c>
      <c r="BX32" s="4269">
        <f t="shared" si="45"/>
        <v>0</v>
      </c>
      <c r="BY32" s="4269">
        <f t="shared" si="45"/>
        <v>0</v>
      </c>
      <c r="BZ32" s="4269">
        <f t="shared" si="45"/>
        <v>0</v>
      </c>
      <c r="CA32" s="4269">
        <f t="shared" si="45"/>
        <v>0</v>
      </c>
      <c r="CB32" s="4269">
        <f t="shared" si="45"/>
        <v>0</v>
      </c>
      <c r="CC32" s="4270">
        <f t="shared" si="45"/>
        <v>0</v>
      </c>
      <c r="CD32" s="4114"/>
      <c r="CE32" s="4264">
        <f t="shared" si="46"/>
        <v>20</v>
      </c>
      <c r="CF32" s="4271">
        <f t="shared" si="47"/>
        <v>0</v>
      </c>
      <c r="CG32" s="4272">
        <f t="shared" si="48"/>
        <v>0</v>
      </c>
      <c r="CH32" s="4272">
        <f t="shared" si="49"/>
        <v>0</v>
      </c>
      <c r="CI32" s="4272">
        <f t="shared" si="50"/>
        <v>0</v>
      </c>
      <c r="CJ32" s="4272">
        <f t="shared" si="51"/>
        <v>0</v>
      </c>
      <c r="CK32" s="4272">
        <f t="shared" si="52"/>
        <v>0</v>
      </c>
      <c r="CL32" s="4272">
        <f t="shared" si="53"/>
        <v>0</v>
      </c>
      <c r="CM32" s="4272">
        <f t="shared" si="54"/>
        <v>0</v>
      </c>
      <c r="CN32" s="4272">
        <f t="shared" si="55"/>
        <v>0</v>
      </c>
      <c r="CO32" s="4285">
        <f>IF(M32=CO8,M32,0)</f>
        <v>0</v>
      </c>
      <c r="CP32" s="4286" t="str">
        <f t="shared" si="56"/>
        <v/>
      </c>
      <c r="CQ32" s="4261" t="str">
        <f t="shared" si="57"/>
        <v/>
      </c>
      <c r="CR32" s="4275" t="str">
        <f t="shared" si="58"/>
        <v/>
      </c>
      <c r="CS32" s="4275" t="str">
        <f t="shared" si="59"/>
        <v/>
      </c>
      <c r="CT32" s="4275" t="str">
        <f t="shared" si="60"/>
        <v/>
      </c>
      <c r="CU32" s="4275" t="str">
        <f t="shared" si="61"/>
        <v/>
      </c>
      <c r="CV32" s="4275" t="str">
        <f t="shared" si="62"/>
        <v/>
      </c>
      <c r="CW32" s="4275" t="str">
        <f t="shared" si="63"/>
        <v/>
      </c>
      <c r="CX32" s="4276" t="str">
        <f t="shared" si="64"/>
        <v/>
      </c>
      <c r="CY32" s="4186"/>
      <c r="CZ32" s="4264">
        <f t="shared" si="65"/>
        <v>20</v>
      </c>
      <c r="DA32" s="4277">
        <f t="shared" si="66"/>
        <v>0</v>
      </c>
      <c r="DB32" s="4115" t="str">
        <f t="shared" si="67"/>
        <v/>
      </c>
      <c r="DC32" s="4115" t="str">
        <f t="shared" si="68"/>
        <v/>
      </c>
      <c r="DD32" s="4115" t="str">
        <f t="shared" si="69"/>
        <v/>
      </c>
      <c r="DE32" s="4115" t="str">
        <f t="shared" si="70"/>
        <v/>
      </c>
      <c r="DF32" s="4115" t="str">
        <f t="shared" si="71"/>
        <v/>
      </c>
      <c r="DG32" s="4115" t="str">
        <f t="shared" si="72"/>
        <v/>
      </c>
      <c r="DH32" s="4115" t="str">
        <f t="shared" si="73"/>
        <v/>
      </c>
      <c r="DI32" s="4115" t="str">
        <f t="shared" si="74"/>
        <v/>
      </c>
      <c r="DJ32" s="4136"/>
      <c r="DK32" s="4287" t="str">
        <f>IF(M32=DK8,M32,0)</f>
        <v>MOINS</v>
      </c>
      <c r="DL32" s="4286" t="str">
        <f t="shared" si="75"/>
        <v>lipides</v>
      </c>
      <c r="DM32" s="4275" t="str">
        <f t="shared" si="76"/>
        <v/>
      </c>
      <c r="DN32" s="4275" t="str">
        <f t="shared" si="77"/>
        <v/>
      </c>
      <c r="DO32" s="4275" t="str">
        <f t="shared" si="78"/>
        <v/>
      </c>
      <c r="DP32" s="4275" t="str">
        <f t="shared" si="79"/>
        <v/>
      </c>
      <c r="DQ32" s="4275" t="str">
        <f t="shared" si="80"/>
        <v/>
      </c>
      <c r="DR32" s="4275" t="str">
        <f t="shared" si="81"/>
        <v/>
      </c>
      <c r="DS32" s="4275" t="str">
        <f t="shared" si="82"/>
        <v/>
      </c>
      <c r="DT32" s="4279" t="str">
        <f t="shared" si="83"/>
        <v/>
      </c>
      <c r="DU32" s="4122"/>
      <c r="DV32" s="4266">
        <f t="shared" si="84"/>
        <v>0</v>
      </c>
      <c r="DW32" s="4267">
        <f t="shared" si="85"/>
        <v>0</v>
      </c>
      <c r="DX32" s="4267">
        <f t="shared" si="86"/>
        <v>0</v>
      </c>
      <c r="DY32" s="4267">
        <f t="shared" si="87"/>
        <v>0</v>
      </c>
      <c r="DZ32" s="4267">
        <f t="shared" si="88"/>
        <v>0</v>
      </c>
      <c r="EA32" s="4267">
        <f t="shared" si="89"/>
        <v>0</v>
      </c>
      <c r="EB32" s="4267">
        <f t="shared" si="90"/>
        <v>0</v>
      </c>
      <c r="EC32" s="4267">
        <f t="shared" si="91"/>
        <v>0</v>
      </c>
      <c r="ED32" s="4215"/>
      <c r="EE32" s="4268">
        <f t="shared" si="92"/>
        <v>0</v>
      </c>
      <c r="EF32" s="4269">
        <f t="shared" si="92"/>
        <v>0</v>
      </c>
      <c r="EG32" s="4269">
        <f t="shared" si="92"/>
        <v>0</v>
      </c>
      <c r="EH32" s="4269">
        <f t="shared" si="92"/>
        <v>0</v>
      </c>
      <c r="EI32" s="4269">
        <f t="shared" si="92"/>
        <v>0</v>
      </c>
      <c r="EJ32" s="4269">
        <f t="shared" si="92"/>
        <v>0</v>
      </c>
      <c r="EK32" s="4269">
        <f t="shared" si="92"/>
        <v>0</v>
      </c>
      <c r="EL32" s="4270">
        <f t="shared" si="92"/>
        <v>0</v>
      </c>
      <c r="EM32" s="4186"/>
      <c r="EN32" s="4264">
        <f t="shared" si="93"/>
        <v>20</v>
      </c>
      <c r="EO32" s="4271">
        <f t="shared" si="94"/>
        <v>0</v>
      </c>
      <c r="EP32" s="4272">
        <f t="shared" si="95"/>
        <v>0</v>
      </c>
      <c r="EQ32" s="4272">
        <f t="shared" si="96"/>
        <v>0</v>
      </c>
      <c r="ER32" s="4272">
        <f t="shared" si="97"/>
        <v>0</v>
      </c>
      <c r="ES32" s="4272">
        <f t="shared" si="98"/>
        <v>0</v>
      </c>
      <c r="ET32" s="4272">
        <f t="shared" si="99"/>
        <v>0</v>
      </c>
      <c r="EU32" s="4272">
        <f t="shared" si="100"/>
        <v>0</v>
      </c>
      <c r="EV32" s="4272">
        <f t="shared" si="101"/>
        <v>0</v>
      </c>
      <c r="EW32" s="4272">
        <f t="shared" si="102"/>
        <v>0</v>
      </c>
      <c r="EX32" s="4288">
        <f>IF(X32=EX8,X32,0)</f>
        <v>0</v>
      </c>
      <c r="EY32" s="4286" t="str">
        <f t="shared" si="103"/>
        <v/>
      </c>
      <c r="EZ32" s="4261" t="str">
        <f t="shared" si="104"/>
        <v/>
      </c>
      <c r="FA32" s="4275" t="str">
        <f t="shared" si="105"/>
        <v/>
      </c>
      <c r="FB32" s="4275" t="str">
        <f t="shared" si="106"/>
        <v/>
      </c>
      <c r="FC32" s="4275" t="str">
        <f t="shared" si="107"/>
        <v/>
      </c>
      <c r="FD32" s="4275" t="str">
        <f t="shared" si="108"/>
        <v/>
      </c>
      <c r="FE32" s="4275" t="str">
        <f t="shared" si="109"/>
        <v/>
      </c>
      <c r="FF32" s="4275" t="str">
        <f t="shared" si="110"/>
        <v/>
      </c>
      <c r="FG32" s="4275" t="str">
        <f t="shared" si="111"/>
        <v/>
      </c>
      <c r="FH32" s="4186"/>
      <c r="FI32" s="4264">
        <f t="shared" si="112"/>
        <v>20</v>
      </c>
      <c r="FJ32" s="4277">
        <f t="shared" si="113"/>
        <v>0</v>
      </c>
      <c r="FK32" s="4115" t="str">
        <f t="shared" si="114"/>
        <v/>
      </c>
      <c r="FL32" s="4115" t="str">
        <f t="shared" si="115"/>
        <v/>
      </c>
      <c r="FM32" s="4115" t="str">
        <f t="shared" si="116"/>
        <v/>
      </c>
      <c r="FN32" s="4115" t="str">
        <f t="shared" si="117"/>
        <v/>
      </c>
      <c r="FO32" s="4115" t="str">
        <f t="shared" si="118"/>
        <v/>
      </c>
      <c r="FP32" s="4115" t="str">
        <f t="shared" si="119"/>
        <v/>
      </c>
      <c r="FQ32" s="4115" t="str">
        <f t="shared" si="120"/>
        <v/>
      </c>
      <c r="FR32" s="4115" t="str">
        <f t="shared" si="121"/>
        <v/>
      </c>
      <c r="FS32" s="4287">
        <f>IF(X32=FS8,X32,0)</f>
        <v>0</v>
      </c>
      <c r="FT32" s="4286" t="str">
        <f t="shared" si="122"/>
        <v/>
      </c>
      <c r="FU32" s="4275" t="str">
        <f t="shared" si="123"/>
        <v/>
      </c>
      <c r="FV32" s="4275" t="str">
        <f t="shared" si="124"/>
        <v/>
      </c>
      <c r="FW32" s="4275" t="str">
        <f t="shared" si="125"/>
        <v/>
      </c>
      <c r="FX32" s="4275" t="str">
        <f t="shared" si="126"/>
        <v/>
      </c>
      <c r="FY32" s="4275" t="str">
        <f t="shared" si="127"/>
        <v/>
      </c>
      <c r="FZ32" s="4275" t="str">
        <f t="shared" si="128"/>
        <v/>
      </c>
      <c r="GA32" s="4275" t="str">
        <f t="shared" si="129"/>
        <v/>
      </c>
      <c r="GB32" s="4279" t="str">
        <f t="shared" si="130"/>
        <v/>
      </c>
      <c r="GC32" s="4122"/>
    </row>
    <row r="33" spans="1:185" ht="45" customHeight="1">
      <c r="A33" s="4016">
        <f>ROW()</f>
        <v>33</v>
      </c>
      <c r="B33" s="4250" t="str">
        <f>IF(C33="I","",IF(ISBLANK(D33),"",IF(ISTEXT(D33),LARGE(B9:B32,1)+1,0)))</f>
        <v/>
      </c>
      <c r="C33" s="4281"/>
      <c r="D33" s="4295"/>
      <c r="E33" s="4252"/>
      <c r="F33" s="4253"/>
      <c r="G33" s="4293"/>
      <c r="H33" s="4255"/>
      <c r="I33" s="4284"/>
      <c r="J33" s="4255"/>
      <c r="K33" s="4256">
        <f t="shared" si="132"/>
        <v>0</v>
      </c>
      <c r="L33" s="4119"/>
      <c r="M33" s="4257">
        <f t="shared" si="16"/>
        <v>0</v>
      </c>
      <c r="N33" s="4258">
        <f t="shared" si="16"/>
        <v>0</v>
      </c>
      <c r="O33" s="4259"/>
      <c r="P33" s="4259"/>
      <c r="Q33" s="4259"/>
      <c r="R33" s="4259"/>
      <c r="S33" s="4259"/>
      <c r="T33" s="4259"/>
      <c r="U33" s="4259"/>
      <c r="V33" s="4259"/>
      <c r="W33" s="4119"/>
      <c r="X33" s="4257">
        <f t="shared" si="17"/>
        <v>0</v>
      </c>
      <c r="Y33" s="4258">
        <f t="shared" si="17"/>
        <v>0</v>
      </c>
      <c r="Z33" s="4260"/>
      <c r="AA33" s="4260"/>
      <c r="AB33" s="4260"/>
      <c r="AC33" s="4260"/>
      <c r="AD33" s="4260"/>
      <c r="AE33" s="4260"/>
      <c r="AF33" s="4260"/>
      <c r="AG33" s="4260"/>
      <c r="AH33" s="4119"/>
      <c r="AI33" s="4122"/>
      <c r="AJ33" s="4261">
        <f t="shared" si="18"/>
        <v>0</v>
      </c>
      <c r="AK33" s="4262">
        <f t="shared" si="19"/>
        <v>0</v>
      </c>
      <c r="AL33" s="4261">
        <f t="shared" si="20"/>
        <v>0</v>
      </c>
      <c r="AM33" s="4262">
        <f t="shared" si="21"/>
        <v>0</v>
      </c>
      <c r="AN33" s="4261">
        <f t="shared" si="22"/>
        <v>0</v>
      </c>
      <c r="AO33" s="4262">
        <f t="shared" si="23"/>
        <v>0</v>
      </c>
      <c r="AP33" s="4261">
        <f t="shared" si="24"/>
        <v>0</v>
      </c>
      <c r="AQ33" s="4262">
        <f t="shared" si="25"/>
        <v>0</v>
      </c>
      <c r="AR33" s="4261">
        <f t="shared" si="26"/>
        <v>0</v>
      </c>
      <c r="AS33" s="4262">
        <f t="shared" si="27"/>
        <v>0</v>
      </c>
      <c r="AT33" s="4261">
        <f t="shared" si="28"/>
        <v>0</v>
      </c>
      <c r="AU33" s="4262">
        <f t="shared" si="29"/>
        <v>0</v>
      </c>
      <c r="AV33" s="4261">
        <f t="shared" si="30"/>
        <v>0</v>
      </c>
      <c r="AW33" s="4262">
        <f t="shared" si="31"/>
        <v>0</v>
      </c>
      <c r="AX33" s="4261">
        <f t="shared" si="32"/>
        <v>0</v>
      </c>
      <c r="AY33" s="4262">
        <f t="shared" si="33"/>
        <v>0</v>
      </c>
      <c r="AZ33" s="4263"/>
      <c r="BA33" s="4264">
        <f>BA9</f>
        <v>20</v>
      </c>
      <c r="BB33" s="4264">
        <f t="shared" si="34"/>
        <v>0</v>
      </c>
      <c r="BC33" s="4264" t="str">
        <f t="shared" si="35"/>
        <v/>
      </c>
      <c r="BD33" s="4265">
        <f t="shared" si="36"/>
        <v>0</v>
      </c>
      <c r="BE33" s="4265">
        <f t="shared" si="36"/>
        <v>0</v>
      </c>
      <c r="BF33" s="4265">
        <f t="shared" si="36"/>
        <v>0</v>
      </c>
      <c r="BG33" s="4265">
        <f t="shared" si="36"/>
        <v>0</v>
      </c>
      <c r="BH33" s="4265">
        <f t="shared" si="36"/>
        <v>0</v>
      </c>
      <c r="BI33" s="4265">
        <f t="shared" si="36"/>
        <v>0</v>
      </c>
      <c r="BJ33" s="4265">
        <f t="shared" si="36"/>
        <v>0</v>
      </c>
      <c r="BK33" s="4265">
        <f t="shared" si="36"/>
        <v>0</v>
      </c>
      <c r="BL33" s="4122"/>
      <c r="BM33" s="4266">
        <f t="shared" si="37"/>
        <v>0</v>
      </c>
      <c r="BN33" s="4267">
        <f t="shared" si="38"/>
        <v>0</v>
      </c>
      <c r="BO33" s="4267">
        <f t="shared" si="39"/>
        <v>0</v>
      </c>
      <c r="BP33" s="4267">
        <f t="shared" si="40"/>
        <v>0</v>
      </c>
      <c r="BQ33" s="4267">
        <f t="shared" si="41"/>
        <v>0</v>
      </c>
      <c r="BR33" s="4267">
        <f t="shared" si="42"/>
        <v>0</v>
      </c>
      <c r="BS33" s="4267">
        <f t="shared" si="43"/>
        <v>0</v>
      </c>
      <c r="BT33" s="4267">
        <f t="shared" si="44"/>
        <v>0</v>
      </c>
      <c r="BU33" s="4202"/>
      <c r="BV33" s="4268">
        <f t="shared" si="45"/>
        <v>0</v>
      </c>
      <c r="BW33" s="4269">
        <f t="shared" si="45"/>
        <v>0</v>
      </c>
      <c r="BX33" s="4269">
        <f t="shared" si="45"/>
        <v>0</v>
      </c>
      <c r="BY33" s="4269">
        <f t="shared" si="45"/>
        <v>0</v>
      </c>
      <c r="BZ33" s="4269">
        <f t="shared" si="45"/>
        <v>0</v>
      </c>
      <c r="CA33" s="4269">
        <f t="shared" si="45"/>
        <v>0</v>
      </c>
      <c r="CB33" s="4269">
        <f t="shared" si="45"/>
        <v>0</v>
      </c>
      <c r="CC33" s="4270">
        <f t="shared" si="45"/>
        <v>0</v>
      </c>
      <c r="CD33" s="4114"/>
      <c r="CE33" s="4264" t="str">
        <f t="shared" si="46"/>
        <v/>
      </c>
      <c r="CF33" s="4271">
        <f t="shared" si="47"/>
        <v>0</v>
      </c>
      <c r="CG33" s="4272">
        <f t="shared" si="48"/>
        <v>0</v>
      </c>
      <c r="CH33" s="4272">
        <f t="shared" si="49"/>
        <v>0</v>
      </c>
      <c r="CI33" s="4272">
        <f t="shared" si="50"/>
        <v>0</v>
      </c>
      <c r="CJ33" s="4272">
        <f t="shared" si="51"/>
        <v>0</v>
      </c>
      <c r="CK33" s="4272">
        <f t="shared" si="52"/>
        <v>0</v>
      </c>
      <c r="CL33" s="4272">
        <f t="shared" si="53"/>
        <v>0</v>
      </c>
      <c r="CM33" s="4272">
        <f t="shared" si="54"/>
        <v>0</v>
      </c>
      <c r="CN33" s="4272">
        <f t="shared" si="55"/>
        <v>0</v>
      </c>
      <c r="CO33" s="4285">
        <f>IF(M33=CO8,M33,0)</f>
        <v>0</v>
      </c>
      <c r="CP33" s="4286" t="str">
        <f t="shared" si="56"/>
        <v/>
      </c>
      <c r="CQ33" s="4261" t="str">
        <f t="shared" si="57"/>
        <v/>
      </c>
      <c r="CR33" s="4275" t="str">
        <f t="shared" si="58"/>
        <v/>
      </c>
      <c r="CS33" s="4275" t="str">
        <f t="shared" si="59"/>
        <v/>
      </c>
      <c r="CT33" s="4275" t="str">
        <f t="shared" si="60"/>
        <v/>
      </c>
      <c r="CU33" s="4275" t="str">
        <f t="shared" si="61"/>
        <v/>
      </c>
      <c r="CV33" s="4275" t="str">
        <f t="shared" si="62"/>
        <v/>
      </c>
      <c r="CW33" s="4275" t="str">
        <f t="shared" si="63"/>
        <v/>
      </c>
      <c r="CX33" s="4276" t="str">
        <f t="shared" si="64"/>
        <v/>
      </c>
      <c r="CY33" s="4186"/>
      <c r="CZ33" s="4264" t="str">
        <f t="shared" si="65"/>
        <v/>
      </c>
      <c r="DA33" s="4277">
        <f t="shared" si="66"/>
        <v>0</v>
      </c>
      <c r="DB33" s="4115" t="str">
        <f t="shared" si="67"/>
        <v/>
      </c>
      <c r="DC33" s="4115" t="str">
        <f t="shared" si="68"/>
        <v/>
      </c>
      <c r="DD33" s="4115" t="str">
        <f t="shared" si="69"/>
        <v/>
      </c>
      <c r="DE33" s="4115" t="str">
        <f t="shared" si="70"/>
        <v/>
      </c>
      <c r="DF33" s="4115" t="str">
        <f t="shared" si="71"/>
        <v/>
      </c>
      <c r="DG33" s="4115" t="str">
        <f t="shared" si="72"/>
        <v/>
      </c>
      <c r="DH33" s="4115" t="str">
        <f t="shared" si="73"/>
        <v/>
      </c>
      <c r="DI33" s="4115" t="str">
        <f t="shared" si="74"/>
        <v/>
      </c>
      <c r="DJ33" s="4136"/>
      <c r="DK33" s="4287">
        <f>IF(M33=DK8,M33,0)</f>
        <v>0</v>
      </c>
      <c r="DL33" s="4286" t="str">
        <f t="shared" si="75"/>
        <v/>
      </c>
      <c r="DM33" s="4275" t="str">
        <f t="shared" si="76"/>
        <v/>
      </c>
      <c r="DN33" s="4275" t="str">
        <f t="shared" si="77"/>
        <v/>
      </c>
      <c r="DO33" s="4275" t="str">
        <f t="shared" si="78"/>
        <v/>
      </c>
      <c r="DP33" s="4275" t="str">
        <f t="shared" si="79"/>
        <v/>
      </c>
      <c r="DQ33" s="4275" t="str">
        <f t="shared" si="80"/>
        <v/>
      </c>
      <c r="DR33" s="4275" t="str">
        <f t="shared" si="81"/>
        <v/>
      </c>
      <c r="DS33" s="4275" t="str">
        <f t="shared" si="82"/>
        <v/>
      </c>
      <c r="DT33" s="4279" t="str">
        <f t="shared" si="83"/>
        <v/>
      </c>
      <c r="DU33" s="4122"/>
      <c r="DV33" s="4266">
        <f t="shared" si="84"/>
        <v>0</v>
      </c>
      <c r="DW33" s="4267">
        <f t="shared" si="85"/>
        <v>0</v>
      </c>
      <c r="DX33" s="4267">
        <f t="shared" si="86"/>
        <v>0</v>
      </c>
      <c r="DY33" s="4267">
        <f t="shared" si="87"/>
        <v>0</v>
      </c>
      <c r="DZ33" s="4267">
        <f t="shared" si="88"/>
        <v>0</v>
      </c>
      <c r="EA33" s="4267">
        <f t="shared" si="89"/>
        <v>0</v>
      </c>
      <c r="EB33" s="4267">
        <f t="shared" si="90"/>
        <v>0</v>
      </c>
      <c r="EC33" s="4267">
        <f t="shared" si="91"/>
        <v>0</v>
      </c>
      <c r="ED33" s="4215"/>
      <c r="EE33" s="4268">
        <f t="shared" si="92"/>
        <v>0</v>
      </c>
      <c r="EF33" s="4269">
        <f t="shared" si="92"/>
        <v>0</v>
      </c>
      <c r="EG33" s="4269">
        <f t="shared" si="92"/>
        <v>0</v>
      </c>
      <c r="EH33" s="4269">
        <f t="shared" si="92"/>
        <v>0</v>
      </c>
      <c r="EI33" s="4269">
        <f t="shared" si="92"/>
        <v>0</v>
      </c>
      <c r="EJ33" s="4269">
        <f t="shared" si="92"/>
        <v>0</v>
      </c>
      <c r="EK33" s="4269">
        <f t="shared" si="92"/>
        <v>0</v>
      </c>
      <c r="EL33" s="4270">
        <f t="shared" si="92"/>
        <v>0</v>
      </c>
      <c r="EM33" s="4186"/>
      <c r="EN33" s="4264" t="str">
        <f t="shared" si="93"/>
        <v/>
      </c>
      <c r="EO33" s="4271">
        <f t="shared" si="94"/>
        <v>0</v>
      </c>
      <c r="EP33" s="4272">
        <f t="shared" si="95"/>
        <v>0</v>
      </c>
      <c r="EQ33" s="4272">
        <f t="shared" si="96"/>
        <v>0</v>
      </c>
      <c r="ER33" s="4272">
        <f t="shared" si="97"/>
        <v>0</v>
      </c>
      <c r="ES33" s="4272">
        <f t="shared" si="98"/>
        <v>0</v>
      </c>
      <c r="ET33" s="4272">
        <f t="shared" si="99"/>
        <v>0</v>
      </c>
      <c r="EU33" s="4272">
        <f t="shared" si="100"/>
        <v>0</v>
      </c>
      <c r="EV33" s="4272">
        <f t="shared" si="101"/>
        <v>0</v>
      </c>
      <c r="EW33" s="4272">
        <f t="shared" si="102"/>
        <v>0</v>
      </c>
      <c r="EX33" s="4288">
        <f>IF(X33=EX8,X33,0)</f>
        <v>0</v>
      </c>
      <c r="EY33" s="4286" t="str">
        <f t="shared" si="103"/>
        <v/>
      </c>
      <c r="EZ33" s="4261" t="str">
        <f t="shared" si="104"/>
        <v/>
      </c>
      <c r="FA33" s="4275" t="str">
        <f t="shared" si="105"/>
        <v/>
      </c>
      <c r="FB33" s="4275" t="str">
        <f t="shared" si="106"/>
        <v/>
      </c>
      <c r="FC33" s="4275" t="str">
        <f t="shared" si="107"/>
        <v/>
      </c>
      <c r="FD33" s="4275" t="str">
        <f t="shared" si="108"/>
        <v/>
      </c>
      <c r="FE33" s="4275" t="str">
        <f t="shared" si="109"/>
        <v/>
      </c>
      <c r="FF33" s="4275" t="str">
        <f t="shared" si="110"/>
        <v/>
      </c>
      <c r="FG33" s="4275" t="str">
        <f t="shared" si="111"/>
        <v/>
      </c>
      <c r="FH33" s="4186"/>
      <c r="FI33" s="4264" t="str">
        <f t="shared" si="112"/>
        <v/>
      </c>
      <c r="FJ33" s="4277">
        <f t="shared" si="113"/>
        <v>0</v>
      </c>
      <c r="FK33" s="4115" t="str">
        <f t="shared" si="114"/>
        <v/>
      </c>
      <c r="FL33" s="4115" t="str">
        <f t="shared" si="115"/>
        <v/>
      </c>
      <c r="FM33" s="4115" t="str">
        <f t="shared" si="116"/>
        <v/>
      </c>
      <c r="FN33" s="4115" t="str">
        <f t="shared" si="117"/>
        <v/>
      </c>
      <c r="FO33" s="4115" t="str">
        <f t="shared" si="118"/>
        <v/>
      </c>
      <c r="FP33" s="4115" t="str">
        <f t="shared" si="119"/>
        <v/>
      </c>
      <c r="FQ33" s="4115" t="str">
        <f t="shared" si="120"/>
        <v/>
      </c>
      <c r="FR33" s="4115" t="str">
        <f t="shared" si="121"/>
        <v/>
      </c>
      <c r="FS33" s="4287">
        <f>IF(X33=FS8,X33,0)</f>
        <v>0</v>
      </c>
      <c r="FT33" s="4286" t="str">
        <f t="shared" si="122"/>
        <v/>
      </c>
      <c r="FU33" s="4275" t="str">
        <f t="shared" si="123"/>
        <v/>
      </c>
      <c r="FV33" s="4275" t="str">
        <f t="shared" si="124"/>
        <v/>
      </c>
      <c r="FW33" s="4275" t="str">
        <f t="shared" si="125"/>
        <v/>
      </c>
      <c r="FX33" s="4275" t="str">
        <f t="shared" si="126"/>
        <v/>
      </c>
      <c r="FY33" s="4275" t="str">
        <f t="shared" si="127"/>
        <v/>
      </c>
      <c r="FZ33" s="4275" t="str">
        <f t="shared" si="128"/>
        <v/>
      </c>
      <c r="GA33" s="4275" t="str">
        <f t="shared" si="129"/>
        <v/>
      </c>
      <c r="GB33" s="4279" t="str">
        <f t="shared" si="130"/>
        <v/>
      </c>
      <c r="GC33" s="4122"/>
    </row>
    <row r="34" spans="1:185" ht="45" customHeight="1">
      <c r="A34" s="4016">
        <f>ROW()</f>
        <v>34</v>
      </c>
      <c r="B34" s="4250" t="str">
        <f>IF(C34="I","",IF(ISBLANK(D34),"",IF(ISTEXT(D34),LARGE(B9:B33,1)+1,0)))</f>
        <v/>
      </c>
      <c r="C34" s="4251" t="s">
        <v>6129</v>
      </c>
      <c r="D34" s="4251"/>
      <c r="E34" s="4252"/>
      <c r="F34" s="4253"/>
      <c r="G34" s="4254"/>
      <c r="H34" s="4255"/>
      <c r="I34" s="4254"/>
      <c r="J34" s="4255"/>
      <c r="K34" s="4256">
        <f t="shared" si="132"/>
        <v>0</v>
      </c>
      <c r="L34" s="4119"/>
      <c r="M34" s="4257">
        <f t="shared" si="16"/>
        <v>0</v>
      </c>
      <c r="N34" s="4258">
        <f t="shared" si="16"/>
        <v>0</v>
      </c>
      <c r="O34" s="4259"/>
      <c r="P34" s="4259"/>
      <c r="Q34" s="4259"/>
      <c r="R34" s="4259"/>
      <c r="S34" s="4259"/>
      <c r="T34" s="4259"/>
      <c r="U34" s="4259"/>
      <c r="V34" s="4259"/>
      <c r="W34" s="4119"/>
      <c r="X34" s="4257">
        <f t="shared" si="17"/>
        <v>0</v>
      </c>
      <c r="Y34" s="4258">
        <f t="shared" si="17"/>
        <v>0</v>
      </c>
      <c r="Z34" s="4260"/>
      <c r="AA34" s="4260"/>
      <c r="AB34" s="4260"/>
      <c r="AC34" s="4260"/>
      <c r="AD34" s="4260"/>
      <c r="AE34" s="4260"/>
      <c r="AF34" s="4260"/>
      <c r="AG34" s="4260"/>
      <c r="AH34" s="4119"/>
      <c r="AI34" s="4122"/>
      <c r="AJ34" s="4261">
        <f t="shared" si="18"/>
        <v>0</v>
      </c>
      <c r="AK34" s="4262">
        <f t="shared" si="19"/>
        <v>0</v>
      </c>
      <c r="AL34" s="4261">
        <f t="shared" si="20"/>
        <v>0</v>
      </c>
      <c r="AM34" s="4262">
        <f t="shared" si="21"/>
        <v>0</v>
      </c>
      <c r="AN34" s="4261">
        <f t="shared" si="22"/>
        <v>0</v>
      </c>
      <c r="AO34" s="4262">
        <f t="shared" si="23"/>
        <v>0</v>
      </c>
      <c r="AP34" s="4261">
        <f t="shared" si="24"/>
        <v>0</v>
      </c>
      <c r="AQ34" s="4262">
        <f t="shared" si="25"/>
        <v>0</v>
      </c>
      <c r="AR34" s="4261">
        <f t="shared" si="26"/>
        <v>0</v>
      </c>
      <c r="AS34" s="4262">
        <f t="shared" si="27"/>
        <v>0</v>
      </c>
      <c r="AT34" s="4261">
        <f t="shared" si="28"/>
        <v>0</v>
      </c>
      <c r="AU34" s="4262">
        <f t="shared" si="29"/>
        <v>0</v>
      </c>
      <c r="AV34" s="4261">
        <f t="shared" si="30"/>
        <v>0</v>
      </c>
      <c r="AW34" s="4262">
        <f t="shared" si="31"/>
        <v>0</v>
      </c>
      <c r="AX34" s="4261">
        <f t="shared" si="32"/>
        <v>0</v>
      </c>
      <c r="AY34" s="4262">
        <f t="shared" si="33"/>
        <v>0</v>
      </c>
      <c r="AZ34" s="4263"/>
      <c r="BA34" s="4264">
        <f>BA9</f>
        <v>20</v>
      </c>
      <c r="BB34" s="4264">
        <f t="shared" si="34"/>
        <v>0</v>
      </c>
      <c r="BC34" s="4264" t="str">
        <f t="shared" si="35"/>
        <v/>
      </c>
      <c r="BD34" s="4265">
        <f t="shared" si="36"/>
        <v>0</v>
      </c>
      <c r="BE34" s="4265">
        <f t="shared" si="36"/>
        <v>0</v>
      </c>
      <c r="BF34" s="4265">
        <f t="shared" si="36"/>
        <v>0</v>
      </c>
      <c r="BG34" s="4265">
        <f t="shared" si="36"/>
        <v>0</v>
      </c>
      <c r="BH34" s="4265">
        <f t="shared" si="36"/>
        <v>0</v>
      </c>
      <c r="BI34" s="4265">
        <f t="shared" si="36"/>
        <v>0</v>
      </c>
      <c r="BJ34" s="4265">
        <f t="shared" si="36"/>
        <v>0</v>
      </c>
      <c r="BK34" s="4265">
        <f t="shared" si="36"/>
        <v>0</v>
      </c>
      <c r="BL34" s="4122"/>
      <c r="BM34" s="4266">
        <f t="shared" si="37"/>
        <v>0</v>
      </c>
      <c r="BN34" s="4267">
        <f t="shared" si="38"/>
        <v>0</v>
      </c>
      <c r="BO34" s="4267">
        <f t="shared" si="39"/>
        <v>0</v>
      </c>
      <c r="BP34" s="4267">
        <f t="shared" si="40"/>
        <v>0</v>
      </c>
      <c r="BQ34" s="4267">
        <f t="shared" si="41"/>
        <v>0</v>
      </c>
      <c r="BR34" s="4267">
        <f t="shared" si="42"/>
        <v>0</v>
      </c>
      <c r="BS34" s="4267">
        <f t="shared" si="43"/>
        <v>0</v>
      </c>
      <c r="BT34" s="4267">
        <f t="shared" si="44"/>
        <v>0</v>
      </c>
      <c r="BU34" s="4202"/>
      <c r="BV34" s="4268">
        <f t="shared" si="45"/>
        <v>0</v>
      </c>
      <c r="BW34" s="4269">
        <f t="shared" si="45"/>
        <v>0</v>
      </c>
      <c r="BX34" s="4269">
        <f t="shared" si="45"/>
        <v>0</v>
      </c>
      <c r="BY34" s="4269">
        <f t="shared" si="45"/>
        <v>0</v>
      </c>
      <c r="BZ34" s="4269">
        <f t="shared" si="45"/>
        <v>0</v>
      </c>
      <c r="CA34" s="4269">
        <f t="shared" si="45"/>
        <v>0</v>
      </c>
      <c r="CB34" s="4269">
        <f t="shared" si="45"/>
        <v>0</v>
      </c>
      <c r="CC34" s="4270">
        <f t="shared" si="45"/>
        <v>0</v>
      </c>
      <c r="CD34" s="4114"/>
      <c r="CE34" s="4264" t="str">
        <f t="shared" si="46"/>
        <v/>
      </c>
      <c r="CF34" s="4271">
        <f t="shared" si="47"/>
        <v>0</v>
      </c>
      <c r="CG34" s="4272">
        <f t="shared" si="48"/>
        <v>0</v>
      </c>
      <c r="CH34" s="4272">
        <f t="shared" si="49"/>
        <v>0</v>
      </c>
      <c r="CI34" s="4272">
        <f t="shared" si="50"/>
        <v>0</v>
      </c>
      <c r="CJ34" s="4272">
        <f t="shared" si="51"/>
        <v>0</v>
      </c>
      <c r="CK34" s="4272">
        <f t="shared" si="52"/>
        <v>0</v>
      </c>
      <c r="CL34" s="4272">
        <f t="shared" si="53"/>
        <v>0</v>
      </c>
      <c r="CM34" s="4272">
        <f t="shared" si="54"/>
        <v>0</v>
      </c>
      <c r="CN34" s="4272">
        <f t="shared" si="55"/>
        <v>0</v>
      </c>
      <c r="CO34" s="4285">
        <f>IF(M34=CO8,M34,0)</f>
        <v>0</v>
      </c>
      <c r="CP34" s="4286" t="str">
        <f t="shared" si="56"/>
        <v/>
      </c>
      <c r="CQ34" s="4261" t="str">
        <f t="shared" si="57"/>
        <v/>
      </c>
      <c r="CR34" s="4275" t="str">
        <f t="shared" si="58"/>
        <v/>
      </c>
      <c r="CS34" s="4275" t="str">
        <f t="shared" si="59"/>
        <v/>
      </c>
      <c r="CT34" s="4275" t="str">
        <f t="shared" si="60"/>
        <v/>
      </c>
      <c r="CU34" s="4275" t="str">
        <f t="shared" si="61"/>
        <v/>
      </c>
      <c r="CV34" s="4275" t="str">
        <f t="shared" si="62"/>
        <v/>
      </c>
      <c r="CW34" s="4275" t="str">
        <f t="shared" si="63"/>
        <v/>
      </c>
      <c r="CX34" s="4276" t="str">
        <f t="shared" si="64"/>
        <v/>
      </c>
      <c r="CY34" s="4186"/>
      <c r="CZ34" s="4264" t="str">
        <f t="shared" si="65"/>
        <v/>
      </c>
      <c r="DA34" s="4277">
        <f t="shared" si="66"/>
        <v>0</v>
      </c>
      <c r="DB34" s="4115" t="str">
        <f t="shared" si="67"/>
        <v/>
      </c>
      <c r="DC34" s="4115" t="str">
        <f t="shared" si="68"/>
        <v/>
      </c>
      <c r="DD34" s="4115" t="str">
        <f t="shared" si="69"/>
        <v/>
      </c>
      <c r="DE34" s="4115" t="str">
        <f t="shared" si="70"/>
        <v/>
      </c>
      <c r="DF34" s="4115" t="str">
        <f t="shared" si="71"/>
        <v/>
      </c>
      <c r="DG34" s="4115" t="str">
        <f t="shared" si="72"/>
        <v/>
      </c>
      <c r="DH34" s="4115" t="str">
        <f t="shared" si="73"/>
        <v/>
      </c>
      <c r="DI34" s="4115" t="str">
        <f t="shared" si="74"/>
        <v/>
      </c>
      <c r="DJ34" s="4136"/>
      <c r="DK34" s="4287">
        <f>IF(M34=DK8,M34,0)</f>
        <v>0</v>
      </c>
      <c r="DL34" s="4286" t="str">
        <f t="shared" si="75"/>
        <v/>
      </c>
      <c r="DM34" s="4275" t="str">
        <f t="shared" si="76"/>
        <v/>
      </c>
      <c r="DN34" s="4275" t="str">
        <f t="shared" si="77"/>
        <v/>
      </c>
      <c r="DO34" s="4275" t="str">
        <f t="shared" si="78"/>
        <v/>
      </c>
      <c r="DP34" s="4275" t="str">
        <f t="shared" si="79"/>
        <v/>
      </c>
      <c r="DQ34" s="4275" t="str">
        <f t="shared" si="80"/>
        <v/>
      </c>
      <c r="DR34" s="4275" t="str">
        <f t="shared" si="81"/>
        <v/>
      </c>
      <c r="DS34" s="4275" t="str">
        <f t="shared" si="82"/>
        <v/>
      </c>
      <c r="DT34" s="4279" t="str">
        <f t="shared" si="83"/>
        <v/>
      </c>
      <c r="DU34" s="4122"/>
      <c r="DV34" s="4266">
        <f t="shared" si="84"/>
        <v>0</v>
      </c>
      <c r="DW34" s="4267">
        <f t="shared" si="85"/>
        <v>0</v>
      </c>
      <c r="DX34" s="4267">
        <f t="shared" si="86"/>
        <v>0</v>
      </c>
      <c r="DY34" s="4267">
        <f t="shared" si="87"/>
        <v>0</v>
      </c>
      <c r="DZ34" s="4267">
        <f t="shared" si="88"/>
        <v>0</v>
      </c>
      <c r="EA34" s="4267">
        <f t="shared" si="89"/>
        <v>0</v>
      </c>
      <c r="EB34" s="4267">
        <f t="shared" si="90"/>
        <v>0</v>
      </c>
      <c r="EC34" s="4267">
        <f t="shared" si="91"/>
        <v>0</v>
      </c>
      <c r="ED34" s="4215"/>
      <c r="EE34" s="4268">
        <f t="shared" si="92"/>
        <v>0</v>
      </c>
      <c r="EF34" s="4269">
        <f t="shared" si="92"/>
        <v>0</v>
      </c>
      <c r="EG34" s="4269">
        <f t="shared" si="92"/>
        <v>0</v>
      </c>
      <c r="EH34" s="4269">
        <f t="shared" si="92"/>
        <v>0</v>
      </c>
      <c r="EI34" s="4269">
        <f t="shared" si="92"/>
        <v>0</v>
      </c>
      <c r="EJ34" s="4269">
        <f t="shared" si="92"/>
        <v>0</v>
      </c>
      <c r="EK34" s="4269">
        <f t="shared" si="92"/>
        <v>0</v>
      </c>
      <c r="EL34" s="4270">
        <f t="shared" si="92"/>
        <v>0</v>
      </c>
      <c r="EM34" s="4186"/>
      <c r="EN34" s="4264" t="str">
        <f t="shared" si="93"/>
        <v/>
      </c>
      <c r="EO34" s="4271">
        <f t="shared" si="94"/>
        <v>0</v>
      </c>
      <c r="EP34" s="4272">
        <f t="shared" si="95"/>
        <v>0</v>
      </c>
      <c r="EQ34" s="4272">
        <f t="shared" si="96"/>
        <v>0</v>
      </c>
      <c r="ER34" s="4272">
        <f t="shared" si="97"/>
        <v>0</v>
      </c>
      <c r="ES34" s="4272">
        <f t="shared" si="98"/>
        <v>0</v>
      </c>
      <c r="ET34" s="4272">
        <f t="shared" si="99"/>
        <v>0</v>
      </c>
      <c r="EU34" s="4272">
        <f t="shared" si="100"/>
        <v>0</v>
      </c>
      <c r="EV34" s="4272">
        <f t="shared" si="101"/>
        <v>0</v>
      </c>
      <c r="EW34" s="4272">
        <f t="shared" si="102"/>
        <v>0</v>
      </c>
      <c r="EX34" s="4288">
        <f>IF(X34=EX8,X34,0)</f>
        <v>0</v>
      </c>
      <c r="EY34" s="4286" t="str">
        <f t="shared" si="103"/>
        <v/>
      </c>
      <c r="EZ34" s="4261" t="str">
        <f t="shared" si="104"/>
        <v/>
      </c>
      <c r="FA34" s="4275" t="str">
        <f t="shared" si="105"/>
        <v/>
      </c>
      <c r="FB34" s="4275" t="str">
        <f t="shared" si="106"/>
        <v/>
      </c>
      <c r="FC34" s="4275" t="str">
        <f t="shared" si="107"/>
        <v/>
      </c>
      <c r="FD34" s="4275" t="str">
        <f t="shared" si="108"/>
        <v/>
      </c>
      <c r="FE34" s="4275" t="str">
        <f t="shared" si="109"/>
        <v/>
      </c>
      <c r="FF34" s="4275" t="str">
        <f t="shared" si="110"/>
        <v/>
      </c>
      <c r="FG34" s="4275" t="str">
        <f t="shared" si="111"/>
        <v/>
      </c>
      <c r="FH34" s="4186"/>
      <c r="FI34" s="4264" t="str">
        <f t="shared" si="112"/>
        <v/>
      </c>
      <c r="FJ34" s="4277">
        <f t="shared" si="113"/>
        <v>0</v>
      </c>
      <c r="FK34" s="4115" t="str">
        <f t="shared" si="114"/>
        <v/>
      </c>
      <c r="FL34" s="4115" t="str">
        <f t="shared" si="115"/>
        <v/>
      </c>
      <c r="FM34" s="4115" t="str">
        <f t="shared" si="116"/>
        <v/>
      </c>
      <c r="FN34" s="4115" t="str">
        <f t="shared" si="117"/>
        <v/>
      </c>
      <c r="FO34" s="4115" t="str">
        <f t="shared" si="118"/>
        <v/>
      </c>
      <c r="FP34" s="4115" t="str">
        <f t="shared" si="119"/>
        <v/>
      </c>
      <c r="FQ34" s="4115" t="str">
        <f t="shared" si="120"/>
        <v/>
      </c>
      <c r="FR34" s="4115" t="str">
        <f t="shared" si="121"/>
        <v/>
      </c>
      <c r="FS34" s="4287">
        <f>IF(X34=FS8,X34,0)</f>
        <v>0</v>
      </c>
      <c r="FT34" s="4286" t="str">
        <f t="shared" si="122"/>
        <v/>
      </c>
      <c r="FU34" s="4275" t="str">
        <f t="shared" si="123"/>
        <v/>
      </c>
      <c r="FV34" s="4275" t="str">
        <f t="shared" si="124"/>
        <v/>
      </c>
      <c r="FW34" s="4275" t="str">
        <f t="shared" si="125"/>
        <v/>
      </c>
      <c r="FX34" s="4275" t="str">
        <f t="shared" si="126"/>
        <v/>
      </c>
      <c r="FY34" s="4275" t="str">
        <f t="shared" si="127"/>
        <v/>
      </c>
      <c r="FZ34" s="4275" t="str">
        <f t="shared" si="128"/>
        <v/>
      </c>
      <c r="GA34" s="4275" t="str">
        <f t="shared" si="129"/>
        <v/>
      </c>
      <c r="GB34" s="4279" t="str">
        <f t="shared" si="130"/>
        <v/>
      </c>
      <c r="GC34" s="4122"/>
    </row>
    <row r="35" spans="1:185" ht="45" customHeight="1">
      <c r="A35" s="4016">
        <f>ROW()</f>
        <v>35</v>
      </c>
      <c r="B35" s="4250">
        <f>IF(C35="I","",IF(ISBLANK(D35),"",IF(ISTEXT(D35),LARGE(B9:B34,1)+1,0)))</f>
        <v>19</v>
      </c>
      <c r="C35" s="4281"/>
      <c r="D35" s="4296" t="s">
        <v>6130</v>
      </c>
      <c r="E35" s="4252"/>
      <c r="F35" s="4253"/>
      <c r="G35" s="4284" t="s">
        <v>6074</v>
      </c>
      <c r="H35" s="4255" t="s">
        <v>6131</v>
      </c>
      <c r="I35" s="4283" t="s">
        <v>6075</v>
      </c>
      <c r="J35" s="4255" t="s">
        <v>6099</v>
      </c>
      <c r="K35" s="4256">
        <f t="shared" si="132"/>
        <v>2</v>
      </c>
      <c r="L35" s="4119"/>
      <c r="M35" s="4257" t="str">
        <f t="shared" si="16"/>
        <v>PLUS</v>
      </c>
      <c r="N35" s="4258" t="str">
        <f t="shared" si="16"/>
        <v>PLUS de chaudins =2</v>
      </c>
      <c r="O35" s="4259"/>
      <c r="P35" s="4259"/>
      <c r="Q35" s="4259"/>
      <c r="R35" s="4259"/>
      <c r="S35" s="4259"/>
      <c r="T35" s="4259"/>
      <c r="U35" s="4259"/>
      <c r="V35" s="4259"/>
      <c r="W35" s="4119"/>
      <c r="X35" s="4257" t="str">
        <f t="shared" si="17"/>
        <v>MOINS</v>
      </c>
      <c r="Y35" s="4258" t="str">
        <f t="shared" si="17"/>
        <v>lipides</v>
      </c>
      <c r="Z35" s="4260"/>
      <c r="AA35" s="4260"/>
      <c r="AB35" s="4260"/>
      <c r="AC35" s="4260"/>
      <c r="AD35" s="4260"/>
      <c r="AE35" s="4260"/>
      <c r="AF35" s="4260"/>
      <c r="AG35" s="4260"/>
      <c r="AH35" s="4119"/>
      <c r="AI35" s="4122"/>
      <c r="AJ35" s="4261">
        <f t="shared" si="18"/>
        <v>0</v>
      </c>
      <c r="AK35" s="4262">
        <f t="shared" si="19"/>
        <v>0</v>
      </c>
      <c r="AL35" s="4261">
        <f t="shared" si="20"/>
        <v>0</v>
      </c>
      <c r="AM35" s="4262">
        <f t="shared" si="21"/>
        <v>0</v>
      </c>
      <c r="AN35" s="4261">
        <f t="shared" si="22"/>
        <v>0</v>
      </c>
      <c r="AO35" s="4262">
        <f t="shared" si="23"/>
        <v>0</v>
      </c>
      <c r="AP35" s="4261">
        <f t="shared" si="24"/>
        <v>0</v>
      </c>
      <c r="AQ35" s="4262">
        <f t="shared" si="25"/>
        <v>0</v>
      </c>
      <c r="AR35" s="4261">
        <f t="shared" si="26"/>
        <v>0</v>
      </c>
      <c r="AS35" s="4262">
        <f t="shared" si="27"/>
        <v>0</v>
      </c>
      <c r="AT35" s="4261">
        <f t="shared" si="28"/>
        <v>0</v>
      </c>
      <c r="AU35" s="4262">
        <f t="shared" si="29"/>
        <v>0</v>
      </c>
      <c r="AV35" s="4261">
        <f t="shared" si="30"/>
        <v>0</v>
      </c>
      <c r="AW35" s="4262">
        <f t="shared" si="31"/>
        <v>0</v>
      </c>
      <c r="AX35" s="4261">
        <f t="shared" si="32"/>
        <v>0</v>
      </c>
      <c r="AY35" s="4262">
        <f t="shared" si="33"/>
        <v>0</v>
      </c>
      <c r="AZ35" s="4263"/>
      <c r="BA35" s="4264">
        <f>BA9</f>
        <v>20</v>
      </c>
      <c r="BB35" s="4264">
        <f t="shared" si="34"/>
        <v>2</v>
      </c>
      <c r="BC35" s="4264">
        <f t="shared" si="35"/>
        <v>10</v>
      </c>
      <c r="BD35" s="4265">
        <f t="shared" si="36"/>
        <v>0</v>
      </c>
      <c r="BE35" s="4265">
        <f t="shared" si="36"/>
        <v>0</v>
      </c>
      <c r="BF35" s="4265">
        <f t="shared" si="36"/>
        <v>0</v>
      </c>
      <c r="BG35" s="4265">
        <f t="shared" si="36"/>
        <v>0</v>
      </c>
      <c r="BH35" s="4265">
        <f t="shared" si="36"/>
        <v>0</v>
      </c>
      <c r="BI35" s="4265">
        <f t="shared" si="36"/>
        <v>0</v>
      </c>
      <c r="BJ35" s="4265">
        <f t="shared" si="36"/>
        <v>0</v>
      </c>
      <c r="BK35" s="4265">
        <f t="shared" si="36"/>
        <v>0</v>
      </c>
      <c r="BL35" s="4122"/>
      <c r="BM35" s="4266">
        <f t="shared" si="37"/>
        <v>0</v>
      </c>
      <c r="BN35" s="4267">
        <f t="shared" si="38"/>
        <v>0</v>
      </c>
      <c r="BO35" s="4267">
        <f t="shared" si="39"/>
        <v>0</v>
      </c>
      <c r="BP35" s="4267">
        <f t="shared" si="40"/>
        <v>0</v>
      </c>
      <c r="BQ35" s="4267">
        <f t="shared" si="41"/>
        <v>0</v>
      </c>
      <c r="BR35" s="4267">
        <f t="shared" si="42"/>
        <v>0</v>
      </c>
      <c r="BS35" s="4267">
        <f t="shared" si="43"/>
        <v>0</v>
      </c>
      <c r="BT35" s="4267">
        <f t="shared" si="44"/>
        <v>0</v>
      </c>
      <c r="BU35" s="4202"/>
      <c r="BV35" s="4268">
        <f t="shared" si="45"/>
        <v>0</v>
      </c>
      <c r="BW35" s="4269">
        <f t="shared" si="45"/>
        <v>0</v>
      </c>
      <c r="BX35" s="4269">
        <f t="shared" si="45"/>
        <v>0</v>
      </c>
      <c r="BY35" s="4269">
        <f t="shared" si="45"/>
        <v>0</v>
      </c>
      <c r="BZ35" s="4269">
        <f t="shared" si="45"/>
        <v>0</v>
      </c>
      <c r="CA35" s="4269">
        <f t="shared" si="45"/>
        <v>0</v>
      </c>
      <c r="CB35" s="4269">
        <f t="shared" si="45"/>
        <v>0</v>
      </c>
      <c r="CC35" s="4270">
        <f t="shared" si="45"/>
        <v>0</v>
      </c>
      <c r="CD35" s="4114"/>
      <c r="CE35" s="4264">
        <f t="shared" si="46"/>
        <v>10</v>
      </c>
      <c r="CF35" s="4271">
        <f t="shared" si="47"/>
        <v>0</v>
      </c>
      <c r="CG35" s="4272">
        <f t="shared" si="48"/>
        <v>0</v>
      </c>
      <c r="CH35" s="4272">
        <f t="shared" si="49"/>
        <v>0</v>
      </c>
      <c r="CI35" s="4272">
        <f t="shared" si="50"/>
        <v>0</v>
      </c>
      <c r="CJ35" s="4272">
        <f t="shared" si="51"/>
        <v>0</v>
      </c>
      <c r="CK35" s="4272">
        <f t="shared" si="52"/>
        <v>0</v>
      </c>
      <c r="CL35" s="4272">
        <f t="shared" si="53"/>
        <v>0</v>
      </c>
      <c r="CM35" s="4272">
        <f t="shared" si="54"/>
        <v>0</v>
      </c>
      <c r="CN35" s="4272">
        <f t="shared" si="55"/>
        <v>0</v>
      </c>
      <c r="CO35" s="4285" t="str">
        <f>IF(M35=CO8,M35,0)</f>
        <v>PLUS</v>
      </c>
      <c r="CP35" s="4286" t="str">
        <f t="shared" si="56"/>
        <v>PLUS de chaudins =2</v>
      </c>
      <c r="CQ35" s="4261" t="str">
        <f t="shared" si="57"/>
        <v/>
      </c>
      <c r="CR35" s="4275" t="str">
        <f t="shared" si="58"/>
        <v/>
      </c>
      <c r="CS35" s="4275" t="str">
        <f t="shared" si="59"/>
        <v/>
      </c>
      <c r="CT35" s="4275" t="str">
        <f t="shared" si="60"/>
        <v/>
      </c>
      <c r="CU35" s="4275" t="str">
        <f t="shared" si="61"/>
        <v/>
      </c>
      <c r="CV35" s="4275" t="str">
        <f t="shared" si="62"/>
        <v/>
      </c>
      <c r="CW35" s="4275" t="str">
        <f t="shared" si="63"/>
        <v/>
      </c>
      <c r="CX35" s="4276" t="str">
        <f t="shared" si="64"/>
        <v/>
      </c>
      <c r="CY35" s="4186"/>
      <c r="CZ35" s="4264">
        <f t="shared" si="65"/>
        <v>10</v>
      </c>
      <c r="DA35" s="4277">
        <f t="shared" si="66"/>
        <v>0</v>
      </c>
      <c r="DB35" s="4115" t="str">
        <f t="shared" si="67"/>
        <v/>
      </c>
      <c r="DC35" s="4115" t="str">
        <f t="shared" si="68"/>
        <v/>
      </c>
      <c r="DD35" s="4115" t="str">
        <f t="shared" si="69"/>
        <v/>
      </c>
      <c r="DE35" s="4115" t="str">
        <f t="shared" si="70"/>
        <v/>
      </c>
      <c r="DF35" s="4115" t="str">
        <f t="shared" si="71"/>
        <v/>
      </c>
      <c r="DG35" s="4115" t="str">
        <f t="shared" si="72"/>
        <v/>
      </c>
      <c r="DH35" s="4115" t="str">
        <f t="shared" si="73"/>
        <v/>
      </c>
      <c r="DI35" s="4115" t="str">
        <f t="shared" si="74"/>
        <v/>
      </c>
      <c r="DJ35" s="4136"/>
      <c r="DK35" s="4287">
        <f>IF(M35=DK8,M35,0)</f>
        <v>0</v>
      </c>
      <c r="DL35" s="4286" t="str">
        <f t="shared" si="75"/>
        <v/>
      </c>
      <c r="DM35" s="4275" t="str">
        <f t="shared" si="76"/>
        <v/>
      </c>
      <c r="DN35" s="4275" t="str">
        <f t="shared" si="77"/>
        <v/>
      </c>
      <c r="DO35" s="4275" t="str">
        <f t="shared" si="78"/>
        <v/>
      </c>
      <c r="DP35" s="4275" t="str">
        <f t="shared" si="79"/>
        <v/>
      </c>
      <c r="DQ35" s="4275" t="str">
        <f t="shared" si="80"/>
        <v/>
      </c>
      <c r="DR35" s="4275" t="str">
        <f t="shared" si="81"/>
        <v/>
      </c>
      <c r="DS35" s="4275" t="str">
        <f t="shared" si="82"/>
        <v/>
      </c>
      <c r="DT35" s="4279" t="str">
        <f t="shared" si="83"/>
        <v/>
      </c>
      <c r="DU35" s="4122"/>
      <c r="DV35" s="4266">
        <f t="shared" si="84"/>
        <v>0</v>
      </c>
      <c r="DW35" s="4267">
        <f t="shared" si="85"/>
        <v>0</v>
      </c>
      <c r="DX35" s="4267">
        <f t="shared" si="86"/>
        <v>0</v>
      </c>
      <c r="DY35" s="4267">
        <f t="shared" si="87"/>
        <v>0</v>
      </c>
      <c r="DZ35" s="4267">
        <f t="shared" si="88"/>
        <v>0</v>
      </c>
      <c r="EA35" s="4267">
        <f t="shared" si="89"/>
        <v>0</v>
      </c>
      <c r="EB35" s="4267">
        <f t="shared" si="90"/>
        <v>0</v>
      </c>
      <c r="EC35" s="4267">
        <f t="shared" si="91"/>
        <v>0</v>
      </c>
      <c r="ED35" s="4215"/>
      <c r="EE35" s="4268">
        <f t="shared" si="92"/>
        <v>0</v>
      </c>
      <c r="EF35" s="4269">
        <f t="shared" si="92"/>
        <v>0</v>
      </c>
      <c r="EG35" s="4269">
        <f t="shared" si="92"/>
        <v>0</v>
      </c>
      <c r="EH35" s="4269">
        <f t="shared" si="92"/>
        <v>0</v>
      </c>
      <c r="EI35" s="4269">
        <f t="shared" si="92"/>
        <v>0</v>
      </c>
      <c r="EJ35" s="4269">
        <f t="shared" si="92"/>
        <v>0</v>
      </c>
      <c r="EK35" s="4269">
        <f t="shared" si="92"/>
        <v>0</v>
      </c>
      <c r="EL35" s="4270">
        <f t="shared" si="92"/>
        <v>0</v>
      </c>
      <c r="EM35" s="4186"/>
      <c r="EN35" s="4264">
        <f t="shared" si="93"/>
        <v>10</v>
      </c>
      <c r="EO35" s="4271">
        <f t="shared" si="94"/>
        <v>0</v>
      </c>
      <c r="EP35" s="4272">
        <f t="shared" si="95"/>
        <v>0</v>
      </c>
      <c r="EQ35" s="4272">
        <f t="shared" si="96"/>
        <v>0</v>
      </c>
      <c r="ER35" s="4272">
        <f t="shared" si="97"/>
        <v>0</v>
      </c>
      <c r="ES35" s="4272">
        <f t="shared" si="98"/>
        <v>0</v>
      </c>
      <c r="ET35" s="4272">
        <f t="shared" si="99"/>
        <v>0</v>
      </c>
      <c r="EU35" s="4272">
        <f t="shared" si="100"/>
        <v>0</v>
      </c>
      <c r="EV35" s="4272">
        <f t="shared" si="101"/>
        <v>0</v>
      </c>
      <c r="EW35" s="4272">
        <f t="shared" si="102"/>
        <v>0</v>
      </c>
      <c r="EX35" s="4288">
        <f>IF(X35=EX8,X35,0)</f>
        <v>0</v>
      </c>
      <c r="EY35" s="4286" t="str">
        <f t="shared" si="103"/>
        <v/>
      </c>
      <c r="EZ35" s="4261" t="str">
        <f t="shared" si="104"/>
        <v/>
      </c>
      <c r="FA35" s="4275" t="str">
        <f t="shared" si="105"/>
        <v/>
      </c>
      <c r="FB35" s="4275" t="str">
        <f t="shared" si="106"/>
        <v/>
      </c>
      <c r="FC35" s="4275" t="str">
        <f t="shared" si="107"/>
        <v/>
      </c>
      <c r="FD35" s="4275" t="str">
        <f t="shared" si="108"/>
        <v/>
      </c>
      <c r="FE35" s="4275" t="str">
        <f t="shared" si="109"/>
        <v/>
      </c>
      <c r="FF35" s="4275" t="str">
        <f t="shared" si="110"/>
        <v/>
      </c>
      <c r="FG35" s="4275" t="str">
        <f t="shared" si="111"/>
        <v/>
      </c>
      <c r="FH35" s="4186"/>
      <c r="FI35" s="4264">
        <f t="shared" si="112"/>
        <v>10</v>
      </c>
      <c r="FJ35" s="4277">
        <f t="shared" si="113"/>
        <v>0</v>
      </c>
      <c r="FK35" s="4115" t="str">
        <f t="shared" si="114"/>
        <v/>
      </c>
      <c r="FL35" s="4115" t="str">
        <f t="shared" si="115"/>
        <v/>
      </c>
      <c r="FM35" s="4115" t="str">
        <f t="shared" si="116"/>
        <v/>
      </c>
      <c r="FN35" s="4115" t="str">
        <f t="shared" si="117"/>
        <v/>
      </c>
      <c r="FO35" s="4115" t="str">
        <f t="shared" si="118"/>
        <v/>
      </c>
      <c r="FP35" s="4115" t="str">
        <f t="shared" si="119"/>
        <v/>
      </c>
      <c r="FQ35" s="4115" t="str">
        <f t="shared" si="120"/>
        <v/>
      </c>
      <c r="FR35" s="4115" t="str">
        <f t="shared" si="121"/>
        <v/>
      </c>
      <c r="FS35" s="4287" t="str">
        <f>IF(X35=FS8,X35,0)</f>
        <v>MOINS</v>
      </c>
      <c r="FT35" s="4286" t="str">
        <f t="shared" si="122"/>
        <v>lipides</v>
      </c>
      <c r="FU35" s="4275" t="str">
        <f t="shared" si="123"/>
        <v/>
      </c>
      <c r="FV35" s="4275" t="str">
        <f t="shared" si="124"/>
        <v/>
      </c>
      <c r="FW35" s="4275" t="str">
        <f t="shared" si="125"/>
        <v/>
      </c>
      <c r="FX35" s="4275" t="str">
        <f t="shared" si="126"/>
        <v/>
      </c>
      <c r="FY35" s="4275" t="str">
        <f t="shared" si="127"/>
        <v/>
      </c>
      <c r="FZ35" s="4275" t="str">
        <f t="shared" si="128"/>
        <v/>
      </c>
      <c r="GA35" s="4275" t="str">
        <f t="shared" si="129"/>
        <v/>
      </c>
      <c r="GB35" s="4279" t="str">
        <f t="shared" si="130"/>
        <v/>
      </c>
      <c r="GC35" s="4122"/>
    </row>
    <row r="36" spans="1:185" ht="45" customHeight="1">
      <c r="A36" s="4016">
        <f>ROW()</f>
        <v>36</v>
      </c>
      <c r="B36" s="4250">
        <f>IF(C36="I","",IF(ISBLANK(D36),"",IF(ISTEXT(D36),LARGE(B9:B35,1)+1,0)))</f>
        <v>20</v>
      </c>
      <c r="C36" s="4281"/>
      <c r="D36" s="4295" t="s">
        <v>6132</v>
      </c>
      <c r="E36" s="4252"/>
      <c r="F36" s="4253"/>
      <c r="G36" s="4284" t="s">
        <v>6074</v>
      </c>
      <c r="H36" s="4255" t="s">
        <v>6133</v>
      </c>
      <c r="I36" s="4284"/>
      <c r="J36" s="4255"/>
      <c r="K36" s="4256">
        <f t="shared" si="132"/>
        <v>1</v>
      </c>
      <c r="L36" s="4119"/>
      <c r="M36" s="4257" t="str">
        <f t="shared" si="16"/>
        <v>PLUS</v>
      </c>
      <c r="N36" s="4258" t="str">
        <f t="shared" si="16"/>
        <v xml:space="preserve">choix PLUS de volaille </v>
      </c>
      <c r="O36" s="4259"/>
      <c r="P36" s="4259"/>
      <c r="Q36" s="4259"/>
      <c r="R36" s="4259"/>
      <c r="S36" s="4259"/>
      <c r="T36" s="4259"/>
      <c r="U36" s="4259"/>
      <c r="V36" s="4259"/>
      <c r="W36" s="4119"/>
      <c r="X36" s="4257">
        <f t="shared" si="17"/>
        <v>0</v>
      </c>
      <c r="Y36" s="4258">
        <f t="shared" si="17"/>
        <v>0</v>
      </c>
      <c r="Z36" s="4260"/>
      <c r="AA36" s="4260"/>
      <c r="AB36" s="4260"/>
      <c r="AC36" s="4260"/>
      <c r="AD36" s="4260"/>
      <c r="AE36" s="4260"/>
      <c r="AF36" s="4260"/>
      <c r="AG36" s="4260"/>
      <c r="AH36" s="4119"/>
      <c r="AI36" s="4122"/>
      <c r="AJ36" s="4261">
        <f t="shared" si="18"/>
        <v>0</v>
      </c>
      <c r="AK36" s="4262">
        <f t="shared" si="19"/>
        <v>0</v>
      </c>
      <c r="AL36" s="4261">
        <f t="shared" si="20"/>
        <v>0</v>
      </c>
      <c r="AM36" s="4262">
        <f t="shared" si="21"/>
        <v>0</v>
      </c>
      <c r="AN36" s="4261">
        <f t="shared" si="22"/>
        <v>0</v>
      </c>
      <c r="AO36" s="4262">
        <f t="shared" si="23"/>
        <v>0</v>
      </c>
      <c r="AP36" s="4261">
        <f t="shared" si="24"/>
        <v>0</v>
      </c>
      <c r="AQ36" s="4262">
        <f t="shared" si="25"/>
        <v>0</v>
      </c>
      <c r="AR36" s="4261">
        <f t="shared" si="26"/>
        <v>0</v>
      </c>
      <c r="AS36" s="4262">
        <f t="shared" si="27"/>
        <v>0</v>
      </c>
      <c r="AT36" s="4261">
        <f t="shared" si="28"/>
        <v>0</v>
      </c>
      <c r="AU36" s="4262">
        <f t="shared" si="29"/>
        <v>0</v>
      </c>
      <c r="AV36" s="4261">
        <f t="shared" si="30"/>
        <v>0</v>
      </c>
      <c r="AW36" s="4262">
        <f t="shared" si="31"/>
        <v>0</v>
      </c>
      <c r="AX36" s="4261">
        <f t="shared" si="32"/>
        <v>0</v>
      </c>
      <c r="AY36" s="4262">
        <f t="shared" si="33"/>
        <v>0</v>
      </c>
      <c r="AZ36" s="4263"/>
      <c r="BA36" s="4264">
        <f>BA9</f>
        <v>20</v>
      </c>
      <c r="BB36" s="4264">
        <f t="shared" si="34"/>
        <v>1</v>
      </c>
      <c r="BC36" s="4264">
        <f t="shared" si="35"/>
        <v>20</v>
      </c>
      <c r="BD36" s="4265">
        <f t="shared" si="36"/>
        <v>0</v>
      </c>
      <c r="BE36" s="4265">
        <f t="shared" si="36"/>
        <v>0</v>
      </c>
      <c r="BF36" s="4265">
        <f t="shared" si="36"/>
        <v>0</v>
      </c>
      <c r="BG36" s="4265">
        <f t="shared" si="36"/>
        <v>0</v>
      </c>
      <c r="BH36" s="4265">
        <f t="shared" si="36"/>
        <v>0</v>
      </c>
      <c r="BI36" s="4265">
        <f t="shared" si="36"/>
        <v>0</v>
      </c>
      <c r="BJ36" s="4265">
        <f t="shared" si="36"/>
        <v>0</v>
      </c>
      <c r="BK36" s="4265">
        <f t="shared" si="36"/>
        <v>0</v>
      </c>
      <c r="BL36" s="4122"/>
      <c r="BM36" s="4266">
        <f t="shared" si="37"/>
        <v>0</v>
      </c>
      <c r="BN36" s="4267">
        <f t="shared" si="38"/>
        <v>0</v>
      </c>
      <c r="BO36" s="4267">
        <f t="shared" si="39"/>
        <v>0</v>
      </c>
      <c r="BP36" s="4267">
        <f t="shared" si="40"/>
        <v>0</v>
      </c>
      <c r="BQ36" s="4267">
        <f t="shared" si="41"/>
        <v>0</v>
      </c>
      <c r="BR36" s="4267">
        <f t="shared" si="42"/>
        <v>0</v>
      </c>
      <c r="BS36" s="4267">
        <f t="shared" si="43"/>
        <v>0</v>
      </c>
      <c r="BT36" s="4267">
        <f t="shared" si="44"/>
        <v>0</v>
      </c>
      <c r="BU36" s="4202"/>
      <c r="BV36" s="4268">
        <f t="shared" si="45"/>
        <v>0</v>
      </c>
      <c r="BW36" s="4269">
        <f t="shared" si="45"/>
        <v>0</v>
      </c>
      <c r="BX36" s="4269">
        <f t="shared" si="45"/>
        <v>0</v>
      </c>
      <c r="BY36" s="4269">
        <f t="shared" si="45"/>
        <v>0</v>
      </c>
      <c r="BZ36" s="4269">
        <f t="shared" si="45"/>
        <v>0</v>
      </c>
      <c r="CA36" s="4269">
        <f t="shared" si="45"/>
        <v>0</v>
      </c>
      <c r="CB36" s="4269">
        <f t="shared" si="45"/>
        <v>0</v>
      </c>
      <c r="CC36" s="4270">
        <f t="shared" si="45"/>
        <v>0</v>
      </c>
      <c r="CD36" s="4114"/>
      <c r="CE36" s="4264">
        <f t="shared" si="46"/>
        <v>20</v>
      </c>
      <c r="CF36" s="4271">
        <f t="shared" si="47"/>
        <v>0</v>
      </c>
      <c r="CG36" s="4272">
        <f t="shared" si="48"/>
        <v>0</v>
      </c>
      <c r="CH36" s="4272">
        <f t="shared" si="49"/>
        <v>0</v>
      </c>
      <c r="CI36" s="4272">
        <f t="shared" si="50"/>
        <v>0</v>
      </c>
      <c r="CJ36" s="4272">
        <f t="shared" si="51"/>
        <v>0</v>
      </c>
      <c r="CK36" s="4272">
        <f t="shared" si="52"/>
        <v>0</v>
      </c>
      <c r="CL36" s="4272">
        <f t="shared" si="53"/>
        <v>0</v>
      </c>
      <c r="CM36" s="4272">
        <f t="shared" si="54"/>
        <v>0</v>
      </c>
      <c r="CN36" s="4272">
        <f t="shared" si="55"/>
        <v>0</v>
      </c>
      <c r="CO36" s="4285" t="str">
        <f>IF(M36=CO8,M36,0)</f>
        <v>PLUS</v>
      </c>
      <c r="CP36" s="4286" t="str">
        <f t="shared" si="56"/>
        <v xml:space="preserve">choix PLUS de volaille </v>
      </c>
      <c r="CQ36" s="4261" t="str">
        <f t="shared" si="57"/>
        <v/>
      </c>
      <c r="CR36" s="4275" t="str">
        <f t="shared" si="58"/>
        <v/>
      </c>
      <c r="CS36" s="4275" t="str">
        <f t="shared" si="59"/>
        <v/>
      </c>
      <c r="CT36" s="4275" t="str">
        <f t="shared" si="60"/>
        <v/>
      </c>
      <c r="CU36" s="4275" t="str">
        <f t="shared" si="61"/>
        <v/>
      </c>
      <c r="CV36" s="4275" t="str">
        <f t="shared" si="62"/>
        <v/>
      </c>
      <c r="CW36" s="4275" t="str">
        <f t="shared" si="63"/>
        <v/>
      </c>
      <c r="CX36" s="4276" t="str">
        <f t="shared" si="64"/>
        <v/>
      </c>
      <c r="CY36" s="4186"/>
      <c r="CZ36" s="4264">
        <f t="shared" si="65"/>
        <v>20</v>
      </c>
      <c r="DA36" s="4277">
        <f t="shared" si="66"/>
        <v>0</v>
      </c>
      <c r="DB36" s="4115" t="str">
        <f t="shared" si="67"/>
        <v/>
      </c>
      <c r="DC36" s="4115" t="str">
        <f t="shared" si="68"/>
        <v/>
      </c>
      <c r="DD36" s="4115" t="str">
        <f t="shared" si="69"/>
        <v/>
      </c>
      <c r="DE36" s="4115" t="str">
        <f t="shared" si="70"/>
        <v/>
      </c>
      <c r="DF36" s="4115" t="str">
        <f t="shared" si="71"/>
        <v/>
      </c>
      <c r="DG36" s="4115" t="str">
        <f t="shared" si="72"/>
        <v/>
      </c>
      <c r="DH36" s="4115" t="str">
        <f t="shared" si="73"/>
        <v/>
      </c>
      <c r="DI36" s="4115" t="str">
        <f t="shared" si="74"/>
        <v/>
      </c>
      <c r="DJ36" s="4136"/>
      <c r="DK36" s="4287">
        <f>IF(M36=DK8,M36,0)</f>
        <v>0</v>
      </c>
      <c r="DL36" s="4286" t="str">
        <f t="shared" si="75"/>
        <v/>
      </c>
      <c r="DM36" s="4275" t="str">
        <f t="shared" si="76"/>
        <v/>
      </c>
      <c r="DN36" s="4275" t="str">
        <f t="shared" si="77"/>
        <v/>
      </c>
      <c r="DO36" s="4275" t="str">
        <f t="shared" si="78"/>
        <v/>
      </c>
      <c r="DP36" s="4275" t="str">
        <f t="shared" si="79"/>
        <v/>
      </c>
      <c r="DQ36" s="4275" t="str">
        <f t="shared" si="80"/>
        <v/>
      </c>
      <c r="DR36" s="4275" t="str">
        <f t="shared" si="81"/>
        <v/>
      </c>
      <c r="DS36" s="4275" t="str">
        <f t="shared" si="82"/>
        <v/>
      </c>
      <c r="DT36" s="4279" t="str">
        <f t="shared" si="83"/>
        <v/>
      </c>
      <c r="DU36" s="4122"/>
      <c r="DV36" s="4266">
        <f t="shared" si="84"/>
        <v>0</v>
      </c>
      <c r="DW36" s="4267">
        <f t="shared" si="85"/>
        <v>0</v>
      </c>
      <c r="DX36" s="4267">
        <f t="shared" si="86"/>
        <v>0</v>
      </c>
      <c r="DY36" s="4267">
        <f t="shared" si="87"/>
        <v>0</v>
      </c>
      <c r="DZ36" s="4267">
        <f t="shared" si="88"/>
        <v>0</v>
      </c>
      <c r="EA36" s="4267">
        <f t="shared" si="89"/>
        <v>0</v>
      </c>
      <c r="EB36" s="4267">
        <f t="shared" si="90"/>
        <v>0</v>
      </c>
      <c r="EC36" s="4267">
        <f t="shared" si="91"/>
        <v>0</v>
      </c>
      <c r="ED36" s="4215"/>
      <c r="EE36" s="4268">
        <f t="shared" si="92"/>
        <v>0</v>
      </c>
      <c r="EF36" s="4269">
        <f t="shared" si="92"/>
        <v>0</v>
      </c>
      <c r="EG36" s="4269">
        <f t="shared" si="92"/>
        <v>0</v>
      </c>
      <c r="EH36" s="4269">
        <f t="shared" si="92"/>
        <v>0</v>
      </c>
      <c r="EI36" s="4269">
        <f t="shared" si="92"/>
        <v>0</v>
      </c>
      <c r="EJ36" s="4269">
        <f t="shared" si="92"/>
        <v>0</v>
      </c>
      <c r="EK36" s="4269">
        <f t="shared" si="92"/>
        <v>0</v>
      </c>
      <c r="EL36" s="4270">
        <f t="shared" si="92"/>
        <v>0</v>
      </c>
      <c r="EM36" s="4186"/>
      <c r="EN36" s="4264">
        <f t="shared" si="93"/>
        <v>20</v>
      </c>
      <c r="EO36" s="4271">
        <f t="shared" si="94"/>
        <v>0</v>
      </c>
      <c r="EP36" s="4272">
        <f t="shared" si="95"/>
        <v>0</v>
      </c>
      <c r="EQ36" s="4272">
        <f t="shared" si="96"/>
        <v>0</v>
      </c>
      <c r="ER36" s="4272">
        <f t="shared" si="97"/>
        <v>0</v>
      </c>
      <c r="ES36" s="4272">
        <f t="shared" si="98"/>
        <v>0</v>
      </c>
      <c r="ET36" s="4272">
        <f t="shared" si="99"/>
        <v>0</v>
      </c>
      <c r="EU36" s="4272">
        <f t="shared" si="100"/>
        <v>0</v>
      </c>
      <c r="EV36" s="4272">
        <f t="shared" si="101"/>
        <v>0</v>
      </c>
      <c r="EW36" s="4272">
        <f t="shared" si="102"/>
        <v>0</v>
      </c>
      <c r="EX36" s="4288">
        <f>IF(X36=EX8,X36,0)</f>
        <v>0</v>
      </c>
      <c r="EY36" s="4286" t="str">
        <f t="shared" si="103"/>
        <v/>
      </c>
      <c r="EZ36" s="4261" t="str">
        <f t="shared" si="104"/>
        <v/>
      </c>
      <c r="FA36" s="4275" t="str">
        <f t="shared" si="105"/>
        <v/>
      </c>
      <c r="FB36" s="4275" t="str">
        <f t="shared" si="106"/>
        <v/>
      </c>
      <c r="FC36" s="4275" t="str">
        <f t="shared" si="107"/>
        <v/>
      </c>
      <c r="FD36" s="4275" t="str">
        <f t="shared" si="108"/>
        <v/>
      </c>
      <c r="FE36" s="4275" t="str">
        <f t="shared" si="109"/>
        <v/>
      </c>
      <c r="FF36" s="4275" t="str">
        <f t="shared" si="110"/>
        <v/>
      </c>
      <c r="FG36" s="4275" t="str">
        <f t="shared" si="111"/>
        <v/>
      </c>
      <c r="FH36" s="4186"/>
      <c r="FI36" s="4264">
        <f t="shared" si="112"/>
        <v>20</v>
      </c>
      <c r="FJ36" s="4277">
        <f t="shared" si="113"/>
        <v>0</v>
      </c>
      <c r="FK36" s="4115" t="str">
        <f t="shared" si="114"/>
        <v/>
      </c>
      <c r="FL36" s="4115" t="str">
        <f t="shared" si="115"/>
        <v/>
      </c>
      <c r="FM36" s="4115" t="str">
        <f t="shared" si="116"/>
        <v/>
      </c>
      <c r="FN36" s="4115" t="str">
        <f t="shared" si="117"/>
        <v/>
      </c>
      <c r="FO36" s="4115" t="str">
        <f t="shared" si="118"/>
        <v/>
      </c>
      <c r="FP36" s="4115" t="str">
        <f t="shared" si="119"/>
        <v/>
      </c>
      <c r="FQ36" s="4115" t="str">
        <f t="shared" si="120"/>
        <v/>
      </c>
      <c r="FR36" s="4115" t="str">
        <f t="shared" si="121"/>
        <v/>
      </c>
      <c r="FS36" s="4287">
        <f>IF(X36=FS8,X36,0)</f>
        <v>0</v>
      </c>
      <c r="FT36" s="4286" t="str">
        <f t="shared" si="122"/>
        <v/>
      </c>
      <c r="FU36" s="4275" t="str">
        <f t="shared" si="123"/>
        <v/>
      </c>
      <c r="FV36" s="4275" t="str">
        <f t="shared" si="124"/>
        <v/>
      </c>
      <c r="FW36" s="4275" t="str">
        <f t="shared" si="125"/>
        <v/>
      </c>
      <c r="FX36" s="4275" t="str">
        <f t="shared" si="126"/>
        <v/>
      </c>
      <c r="FY36" s="4275" t="str">
        <f t="shared" si="127"/>
        <v/>
      </c>
      <c r="FZ36" s="4275" t="str">
        <f t="shared" si="128"/>
        <v/>
      </c>
      <c r="GA36" s="4275" t="str">
        <f t="shared" si="129"/>
        <v/>
      </c>
      <c r="GB36" s="4279" t="str">
        <f t="shared" si="130"/>
        <v/>
      </c>
      <c r="GC36" s="4122"/>
    </row>
    <row r="37" spans="1:185" ht="45" customHeight="1">
      <c r="A37" s="4016">
        <f>ROW()</f>
        <v>37</v>
      </c>
      <c r="B37" s="4250">
        <f>IF(C37="I","",IF(ISBLANK(D37),"",IF(ISTEXT(D37),LARGE(B9:B36,1)+1,0)))</f>
        <v>21</v>
      </c>
      <c r="C37" s="4281"/>
      <c r="D37" s="4295" t="s">
        <v>6134</v>
      </c>
      <c r="E37" s="4252"/>
      <c r="F37" s="4253"/>
      <c r="G37" s="4284" t="s">
        <v>6074</v>
      </c>
      <c r="H37" s="4255" t="s">
        <v>6133</v>
      </c>
      <c r="I37" s="4284"/>
      <c r="J37" s="4255"/>
      <c r="K37" s="4256">
        <f t="shared" si="132"/>
        <v>1</v>
      </c>
      <c r="L37" s="4119"/>
      <c r="M37" s="4257" t="str">
        <f t="shared" si="16"/>
        <v>PLUS</v>
      </c>
      <c r="N37" s="4258" t="str">
        <f t="shared" si="16"/>
        <v xml:space="preserve">choix PLUS de volaille </v>
      </c>
      <c r="O37" s="4259"/>
      <c r="P37" s="4259"/>
      <c r="Q37" s="4259"/>
      <c r="R37" s="4259"/>
      <c r="S37" s="4259"/>
      <c r="T37" s="4259"/>
      <c r="U37" s="4259"/>
      <c r="V37" s="4259"/>
      <c r="W37" s="4119"/>
      <c r="X37" s="4257">
        <f t="shared" si="17"/>
        <v>0</v>
      </c>
      <c r="Y37" s="4258">
        <f t="shared" si="17"/>
        <v>0</v>
      </c>
      <c r="Z37" s="4260"/>
      <c r="AA37" s="4260"/>
      <c r="AB37" s="4260"/>
      <c r="AC37" s="4260"/>
      <c r="AD37" s="4260"/>
      <c r="AE37" s="4260"/>
      <c r="AF37" s="4260"/>
      <c r="AG37" s="4260"/>
      <c r="AH37" s="4119"/>
      <c r="AI37" s="4122"/>
      <c r="AJ37" s="4261">
        <f t="shared" si="18"/>
        <v>0</v>
      </c>
      <c r="AK37" s="4262">
        <f t="shared" si="19"/>
        <v>0</v>
      </c>
      <c r="AL37" s="4261">
        <f t="shared" si="20"/>
        <v>0</v>
      </c>
      <c r="AM37" s="4262">
        <f t="shared" si="21"/>
        <v>0</v>
      </c>
      <c r="AN37" s="4261">
        <f t="shared" si="22"/>
        <v>0</v>
      </c>
      <c r="AO37" s="4262">
        <f t="shared" si="23"/>
        <v>0</v>
      </c>
      <c r="AP37" s="4261">
        <f t="shared" si="24"/>
        <v>0</v>
      </c>
      <c r="AQ37" s="4262">
        <f t="shared" si="25"/>
        <v>0</v>
      </c>
      <c r="AR37" s="4261">
        <f t="shared" si="26"/>
        <v>0</v>
      </c>
      <c r="AS37" s="4262">
        <f t="shared" si="27"/>
        <v>0</v>
      </c>
      <c r="AT37" s="4261">
        <f t="shared" si="28"/>
        <v>0</v>
      </c>
      <c r="AU37" s="4262">
        <f t="shared" si="29"/>
        <v>0</v>
      </c>
      <c r="AV37" s="4261">
        <f t="shared" si="30"/>
        <v>0</v>
      </c>
      <c r="AW37" s="4262">
        <f t="shared" si="31"/>
        <v>0</v>
      </c>
      <c r="AX37" s="4261">
        <f t="shared" si="32"/>
        <v>0</v>
      </c>
      <c r="AY37" s="4262">
        <f t="shared" si="33"/>
        <v>0</v>
      </c>
      <c r="AZ37" s="4263"/>
      <c r="BA37" s="4264">
        <f>BA9</f>
        <v>20</v>
      </c>
      <c r="BB37" s="4264">
        <f t="shared" si="34"/>
        <v>1</v>
      </c>
      <c r="BC37" s="4264">
        <f t="shared" si="35"/>
        <v>20</v>
      </c>
      <c r="BD37" s="4265">
        <f t="shared" si="36"/>
        <v>0</v>
      </c>
      <c r="BE37" s="4265">
        <f t="shared" si="36"/>
        <v>0</v>
      </c>
      <c r="BF37" s="4265">
        <f t="shared" si="36"/>
        <v>0</v>
      </c>
      <c r="BG37" s="4265">
        <f t="shared" si="36"/>
        <v>0</v>
      </c>
      <c r="BH37" s="4265">
        <f t="shared" si="36"/>
        <v>0</v>
      </c>
      <c r="BI37" s="4265">
        <f t="shared" si="36"/>
        <v>0</v>
      </c>
      <c r="BJ37" s="4265">
        <f t="shared" si="36"/>
        <v>0</v>
      </c>
      <c r="BK37" s="4265">
        <f t="shared" si="36"/>
        <v>0</v>
      </c>
      <c r="BL37" s="4122"/>
      <c r="BM37" s="4266">
        <f t="shared" si="37"/>
        <v>0</v>
      </c>
      <c r="BN37" s="4267">
        <f t="shared" si="38"/>
        <v>0</v>
      </c>
      <c r="BO37" s="4267">
        <f t="shared" si="39"/>
        <v>0</v>
      </c>
      <c r="BP37" s="4267">
        <f t="shared" si="40"/>
        <v>0</v>
      </c>
      <c r="BQ37" s="4267">
        <f t="shared" si="41"/>
        <v>0</v>
      </c>
      <c r="BR37" s="4267">
        <f t="shared" si="42"/>
        <v>0</v>
      </c>
      <c r="BS37" s="4267">
        <f t="shared" si="43"/>
        <v>0</v>
      </c>
      <c r="BT37" s="4267">
        <f t="shared" si="44"/>
        <v>0</v>
      </c>
      <c r="BU37" s="4202"/>
      <c r="BV37" s="4268">
        <f t="shared" si="45"/>
        <v>0</v>
      </c>
      <c r="BW37" s="4269">
        <f t="shared" si="45"/>
        <v>0</v>
      </c>
      <c r="BX37" s="4269">
        <f t="shared" si="45"/>
        <v>0</v>
      </c>
      <c r="BY37" s="4269">
        <f t="shared" si="45"/>
        <v>0</v>
      </c>
      <c r="BZ37" s="4269">
        <f t="shared" si="45"/>
        <v>0</v>
      </c>
      <c r="CA37" s="4269">
        <f t="shared" si="45"/>
        <v>0</v>
      </c>
      <c r="CB37" s="4269">
        <f t="shared" si="45"/>
        <v>0</v>
      </c>
      <c r="CC37" s="4270">
        <f t="shared" si="45"/>
        <v>0</v>
      </c>
      <c r="CD37" s="4114"/>
      <c r="CE37" s="4264">
        <f t="shared" si="46"/>
        <v>20</v>
      </c>
      <c r="CF37" s="4271">
        <f t="shared" si="47"/>
        <v>0</v>
      </c>
      <c r="CG37" s="4272">
        <f t="shared" si="48"/>
        <v>0</v>
      </c>
      <c r="CH37" s="4272">
        <f t="shared" si="49"/>
        <v>0</v>
      </c>
      <c r="CI37" s="4272">
        <f t="shared" si="50"/>
        <v>0</v>
      </c>
      <c r="CJ37" s="4272">
        <f t="shared" si="51"/>
        <v>0</v>
      </c>
      <c r="CK37" s="4272">
        <f t="shared" si="52"/>
        <v>0</v>
      </c>
      <c r="CL37" s="4272">
        <f t="shared" si="53"/>
        <v>0</v>
      </c>
      <c r="CM37" s="4272">
        <f t="shared" si="54"/>
        <v>0</v>
      </c>
      <c r="CN37" s="4272">
        <f t="shared" si="55"/>
        <v>0</v>
      </c>
      <c r="CO37" s="4285" t="str">
        <f>IF(M37=CO8,M37,0)</f>
        <v>PLUS</v>
      </c>
      <c r="CP37" s="4286" t="str">
        <f t="shared" si="56"/>
        <v xml:space="preserve">choix PLUS de volaille </v>
      </c>
      <c r="CQ37" s="4261" t="str">
        <f t="shared" si="57"/>
        <v/>
      </c>
      <c r="CR37" s="4275" t="str">
        <f t="shared" si="58"/>
        <v/>
      </c>
      <c r="CS37" s="4275" t="str">
        <f t="shared" si="59"/>
        <v/>
      </c>
      <c r="CT37" s="4275" t="str">
        <f t="shared" si="60"/>
        <v/>
      </c>
      <c r="CU37" s="4275" t="str">
        <f t="shared" si="61"/>
        <v/>
      </c>
      <c r="CV37" s="4275" t="str">
        <f t="shared" si="62"/>
        <v/>
      </c>
      <c r="CW37" s="4275" t="str">
        <f t="shared" si="63"/>
        <v/>
      </c>
      <c r="CX37" s="4276" t="str">
        <f t="shared" si="64"/>
        <v/>
      </c>
      <c r="CY37" s="4186"/>
      <c r="CZ37" s="4264">
        <f t="shared" si="65"/>
        <v>20</v>
      </c>
      <c r="DA37" s="4277">
        <f t="shared" si="66"/>
        <v>0</v>
      </c>
      <c r="DB37" s="4115" t="str">
        <f t="shared" si="67"/>
        <v/>
      </c>
      <c r="DC37" s="4115" t="str">
        <f t="shared" si="68"/>
        <v/>
      </c>
      <c r="DD37" s="4115" t="str">
        <f t="shared" si="69"/>
        <v/>
      </c>
      <c r="DE37" s="4115" t="str">
        <f t="shared" si="70"/>
        <v/>
      </c>
      <c r="DF37" s="4115" t="str">
        <f t="shared" si="71"/>
        <v/>
      </c>
      <c r="DG37" s="4115" t="str">
        <f t="shared" si="72"/>
        <v/>
      </c>
      <c r="DH37" s="4115" t="str">
        <f t="shared" si="73"/>
        <v/>
      </c>
      <c r="DI37" s="4115" t="str">
        <f t="shared" si="74"/>
        <v/>
      </c>
      <c r="DJ37" s="4136"/>
      <c r="DK37" s="4287">
        <f>IF(M37=DK8,M37,0)</f>
        <v>0</v>
      </c>
      <c r="DL37" s="4286" t="str">
        <f t="shared" si="75"/>
        <v/>
      </c>
      <c r="DM37" s="4275" t="str">
        <f t="shared" si="76"/>
        <v/>
      </c>
      <c r="DN37" s="4275" t="str">
        <f t="shared" si="77"/>
        <v/>
      </c>
      <c r="DO37" s="4275" t="str">
        <f t="shared" si="78"/>
        <v/>
      </c>
      <c r="DP37" s="4275" t="str">
        <f t="shared" si="79"/>
        <v/>
      </c>
      <c r="DQ37" s="4275" t="str">
        <f t="shared" si="80"/>
        <v/>
      </c>
      <c r="DR37" s="4275" t="str">
        <f t="shared" si="81"/>
        <v/>
      </c>
      <c r="DS37" s="4275" t="str">
        <f t="shared" si="82"/>
        <v/>
      </c>
      <c r="DT37" s="4279" t="str">
        <f t="shared" si="83"/>
        <v/>
      </c>
      <c r="DU37" s="4122"/>
      <c r="DV37" s="4266">
        <f t="shared" si="84"/>
        <v>0</v>
      </c>
      <c r="DW37" s="4267">
        <f t="shared" si="85"/>
        <v>0</v>
      </c>
      <c r="DX37" s="4267">
        <f t="shared" si="86"/>
        <v>0</v>
      </c>
      <c r="DY37" s="4267">
        <f t="shared" si="87"/>
        <v>0</v>
      </c>
      <c r="DZ37" s="4267">
        <f t="shared" si="88"/>
        <v>0</v>
      </c>
      <c r="EA37" s="4267">
        <f t="shared" si="89"/>
        <v>0</v>
      </c>
      <c r="EB37" s="4267">
        <f t="shared" si="90"/>
        <v>0</v>
      </c>
      <c r="EC37" s="4267">
        <f t="shared" si="91"/>
        <v>0</v>
      </c>
      <c r="ED37" s="4215"/>
      <c r="EE37" s="4268">
        <f t="shared" si="92"/>
        <v>0</v>
      </c>
      <c r="EF37" s="4269">
        <f t="shared" si="92"/>
        <v>0</v>
      </c>
      <c r="EG37" s="4269">
        <f t="shared" si="92"/>
        <v>0</v>
      </c>
      <c r="EH37" s="4269">
        <f t="shared" si="92"/>
        <v>0</v>
      </c>
      <c r="EI37" s="4269">
        <f t="shared" si="92"/>
        <v>0</v>
      </c>
      <c r="EJ37" s="4269">
        <f t="shared" si="92"/>
        <v>0</v>
      </c>
      <c r="EK37" s="4269">
        <f t="shared" si="92"/>
        <v>0</v>
      </c>
      <c r="EL37" s="4270">
        <f t="shared" si="92"/>
        <v>0</v>
      </c>
      <c r="EM37" s="4186"/>
      <c r="EN37" s="4264">
        <f t="shared" si="93"/>
        <v>20</v>
      </c>
      <c r="EO37" s="4271">
        <f t="shared" si="94"/>
        <v>0</v>
      </c>
      <c r="EP37" s="4272">
        <f t="shared" si="95"/>
        <v>0</v>
      </c>
      <c r="EQ37" s="4272">
        <f t="shared" si="96"/>
        <v>0</v>
      </c>
      <c r="ER37" s="4272">
        <f t="shared" si="97"/>
        <v>0</v>
      </c>
      <c r="ES37" s="4272">
        <f t="shared" si="98"/>
        <v>0</v>
      </c>
      <c r="ET37" s="4272">
        <f t="shared" si="99"/>
        <v>0</v>
      </c>
      <c r="EU37" s="4272">
        <f t="shared" si="100"/>
        <v>0</v>
      </c>
      <c r="EV37" s="4272">
        <f t="shared" si="101"/>
        <v>0</v>
      </c>
      <c r="EW37" s="4272">
        <f t="shared" si="102"/>
        <v>0</v>
      </c>
      <c r="EX37" s="4288">
        <f>IF(X37=EX8,X37,0)</f>
        <v>0</v>
      </c>
      <c r="EY37" s="4286" t="str">
        <f t="shared" si="103"/>
        <v/>
      </c>
      <c r="EZ37" s="4261" t="str">
        <f t="shared" si="104"/>
        <v/>
      </c>
      <c r="FA37" s="4275" t="str">
        <f t="shared" si="105"/>
        <v/>
      </c>
      <c r="FB37" s="4275" t="str">
        <f t="shared" si="106"/>
        <v/>
      </c>
      <c r="FC37" s="4275" t="str">
        <f t="shared" si="107"/>
        <v/>
      </c>
      <c r="FD37" s="4275" t="str">
        <f t="shared" si="108"/>
        <v/>
      </c>
      <c r="FE37" s="4275" t="str">
        <f t="shared" si="109"/>
        <v/>
      </c>
      <c r="FF37" s="4275" t="str">
        <f t="shared" si="110"/>
        <v/>
      </c>
      <c r="FG37" s="4275" t="str">
        <f t="shared" si="111"/>
        <v/>
      </c>
      <c r="FH37" s="4186"/>
      <c r="FI37" s="4264">
        <f t="shared" si="112"/>
        <v>20</v>
      </c>
      <c r="FJ37" s="4277">
        <f t="shared" si="113"/>
        <v>0</v>
      </c>
      <c r="FK37" s="4115" t="str">
        <f t="shared" si="114"/>
        <v/>
      </c>
      <c r="FL37" s="4115" t="str">
        <f t="shared" si="115"/>
        <v/>
      </c>
      <c r="FM37" s="4115" t="str">
        <f t="shared" si="116"/>
        <v/>
      </c>
      <c r="FN37" s="4115" t="str">
        <f t="shared" si="117"/>
        <v/>
      </c>
      <c r="FO37" s="4115" t="str">
        <f t="shared" si="118"/>
        <v/>
      </c>
      <c r="FP37" s="4115" t="str">
        <f t="shared" si="119"/>
        <v/>
      </c>
      <c r="FQ37" s="4115" t="str">
        <f t="shared" si="120"/>
        <v/>
      </c>
      <c r="FR37" s="4115" t="str">
        <f t="shared" si="121"/>
        <v/>
      </c>
      <c r="FS37" s="4287">
        <f>IF(X37=FS8,X37,0)</f>
        <v>0</v>
      </c>
      <c r="FT37" s="4286" t="str">
        <f t="shared" si="122"/>
        <v/>
      </c>
      <c r="FU37" s="4275" t="str">
        <f t="shared" si="123"/>
        <v/>
      </c>
      <c r="FV37" s="4275" t="str">
        <f t="shared" si="124"/>
        <v/>
      </c>
      <c r="FW37" s="4275" t="str">
        <f t="shared" si="125"/>
        <v/>
      </c>
      <c r="FX37" s="4275" t="str">
        <f t="shared" si="126"/>
        <v/>
      </c>
      <c r="FY37" s="4275" t="str">
        <f t="shared" si="127"/>
        <v/>
      </c>
      <c r="FZ37" s="4275" t="str">
        <f t="shared" si="128"/>
        <v/>
      </c>
      <c r="GA37" s="4275" t="str">
        <f t="shared" si="129"/>
        <v/>
      </c>
      <c r="GB37" s="4279" t="str">
        <f t="shared" si="130"/>
        <v/>
      </c>
      <c r="GC37" s="4122"/>
    </row>
    <row r="38" spans="1:185" ht="45" customHeight="1">
      <c r="A38" s="4016">
        <f>ROW()</f>
        <v>38</v>
      </c>
      <c r="B38" s="4250">
        <f>IF(C38="I","",IF(ISBLANK(D38),"",IF(ISTEXT(D38),LARGE(B9:B37,1)+1,0)))</f>
        <v>22</v>
      </c>
      <c r="C38" s="4281"/>
      <c r="D38" s="4295" t="s">
        <v>6135</v>
      </c>
      <c r="E38" s="4252"/>
      <c r="F38" s="4253"/>
      <c r="G38" s="4283" t="s">
        <v>6075</v>
      </c>
      <c r="H38" s="4255" t="s">
        <v>6096</v>
      </c>
      <c r="I38" s="4284"/>
      <c r="J38" s="4255"/>
      <c r="K38" s="4256">
        <f t="shared" si="132"/>
        <v>1</v>
      </c>
      <c r="L38" s="4119"/>
      <c r="M38" s="4257" t="str">
        <f t="shared" si="16"/>
        <v>MOINS</v>
      </c>
      <c r="N38" s="4258" t="str">
        <f t="shared" si="16"/>
        <v xml:space="preserve">choix moins de lipides </v>
      </c>
      <c r="O38" s="4259"/>
      <c r="P38" s="4259"/>
      <c r="Q38" s="4259"/>
      <c r="R38" s="4259"/>
      <c r="S38" s="4259"/>
      <c r="T38" s="4259"/>
      <c r="U38" s="4259"/>
      <c r="V38" s="4259"/>
      <c r="W38" s="4119"/>
      <c r="X38" s="4257">
        <f t="shared" si="17"/>
        <v>0</v>
      </c>
      <c r="Y38" s="4258">
        <f t="shared" si="17"/>
        <v>0</v>
      </c>
      <c r="Z38" s="4260"/>
      <c r="AA38" s="4260"/>
      <c r="AB38" s="4260"/>
      <c r="AC38" s="4260"/>
      <c r="AD38" s="4260"/>
      <c r="AE38" s="4260"/>
      <c r="AF38" s="4260"/>
      <c r="AG38" s="4260"/>
      <c r="AH38" s="4119"/>
      <c r="AI38" s="4122"/>
      <c r="AJ38" s="4261">
        <f t="shared" si="18"/>
        <v>0</v>
      </c>
      <c r="AK38" s="4262">
        <f t="shared" si="19"/>
        <v>0</v>
      </c>
      <c r="AL38" s="4261">
        <f t="shared" si="20"/>
        <v>0</v>
      </c>
      <c r="AM38" s="4262">
        <f t="shared" si="21"/>
        <v>0</v>
      </c>
      <c r="AN38" s="4261">
        <f t="shared" si="22"/>
        <v>0</v>
      </c>
      <c r="AO38" s="4262">
        <f t="shared" si="23"/>
        <v>0</v>
      </c>
      <c r="AP38" s="4261">
        <f t="shared" si="24"/>
        <v>0</v>
      </c>
      <c r="AQ38" s="4262">
        <f t="shared" si="25"/>
        <v>0</v>
      </c>
      <c r="AR38" s="4261">
        <f t="shared" si="26"/>
        <v>0</v>
      </c>
      <c r="AS38" s="4262">
        <f t="shared" si="27"/>
        <v>0</v>
      </c>
      <c r="AT38" s="4261">
        <f t="shared" si="28"/>
        <v>0</v>
      </c>
      <c r="AU38" s="4262">
        <f t="shared" si="29"/>
        <v>0</v>
      </c>
      <c r="AV38" s="4261">
        <f t="shared" si="30"/>
        <v>0</v>
      </c>
      <c r="AW38" s="4262">
        <f t="shared" si="31"/>
        <v>0</v>
      </c>
      <c r="AX38" s="4261">
        <f t="shared" si="32"/>
        <v>0</v>
      </c>
      <c r="AY38" s="4262">
        <f t="shared" si="33"/>
        <v>0</v>
      </c>
      <c r="AZ38" s="4263"/>
      <c r="BA38" s="4264">
        <f>BA9</f>
        <v>20</v>
      </c>
      <c r="BB38" s="4264">
        <f t="shared" si="34"/>
        <v>1</v>
      </c>
      <c r="BC38" s="4264">
        <f t="shared" si="35"/>
        <v>20</v>
      </c>
      <c r="BD38" s="4265">
        <f t="shared" si="36"/>
        <v>0</v>
      </c>
      <c r="BE38" s="4265">
        <f t="shared" si="36"/>
        <v>0</v>
      </c>
      <c r="BF38" s="4265">
        <f t="shared" si="36"/>
        <v>0</v>
      </c>
      <c r="BG38" s="4265">
        <f t="shared" si="36"/>
        <v>0</v>
      </c>
      <c r="BH38" s="4265">
        <f t="shared" si="36"/>
        <v>0</v>
      </c>
      <c r="BI38" s="4265">
        <f t="shared" si="36"/>
        <v>0</v>
      </c>
      <c r="BJ38" s="4265">
        <f t="shared" si="36"/>
        <v>0</v>
      </c>
      <c r="BK38" s="4265">
        <f t="shared" si="36"/>
        <v>0</v>
      </c>
      <c r="BL38" s="4122"/>
      <c r="BM38" s="4266">
        <f t="shared" si="37"/>
        <v>0</v>
      </c>
      <c r="BN38" s="4267">
        <f t="shared" si="38"/>
        <v>0</v>
      </c>
      <c r="BO38" s="4267">
        <f t="shared" si="39"/>
        <v>0</v>
      </c>
      <c r="BP38" s="4267">
        <f t="shared" si="40"/>
        <v>0</v>
      </c>
      <c r="BQ38" s="4267">
        <f t="shared" si="41"/>
        <v>0</v>
      </c>
      <c r="BR38" s="4267">
        <f t="shared" si="42"/>
        <v>0</v>
      </c>
      <c r="BS38" s="4267">
        <f t="shared" si="43"/>
        <v>0</v>
      </c>
      <c r="BT38" s="4267">
        <f t="shared" si="44"/>
        <v>0</v>
      </c>
      <c r="BU38" s="4202"/>
      <c r="BV38" s="4268">
        <f t="shared" si="45"/>
        <v>0</v>
      </c>
      <c r="BW38" s="4269">
        <f t="shared" si="45"/>
        <v>0</v>
      </c>
      <c r="BX38" s="4269">
        <f t="shared" si="45"/>
        <v>0</v>
      </c>
      <c r="BY38" s="4269">
        <f t="shared" si="45"/>
        <v>0</v>
      </c>
      <c r="BZ38" s="4269">
        <f t="shared" si="45"/>
        <v>0</v>
      </c>
      <c r="CA38" s="4269">
        <f t="shared" si="45"/>
        <v>0</v>
      </c>
      <c r="CB38" s="4269">
        <f t="shared" si="45"/>
        <v>0</v>
      </c>
      <c r="CC38" s="4270">
        <f t="shared" si="45"/>
        <v>0</v>
      </c>
      <c r="CD38" s="4114"/>
      <c r="CE38" s="4264">
        <f t="shared" si="46"/>
        <v>20</v>
      </c>
      <c r="CF38" s="4271">
        <f t="shared" si="47"/>
        <v>0</v>
      </c>
      <c r="CG38" s="4272">
        <f t="shared" si="48"/>
        <v>0</v>
      </c>
      <c r="CH38" s="4272">
        <f t="shared" si="49"/>
        <v>0</v>
      </c>
      <c r="CI38" s="4272">
        <f t="shared" si="50"/>
        <v>0</v>
      </c>
      <c r="CJ38" s="4272">
        <f t="shared" si="51"/>
        <v>0</v>
      </c>
      <c r="CK38" s="4272">
        <f t="shared" si="52"/>
        <v>0</v>
      </c>
      <c r="CL38" s="4272">
        <f t="shared" si="53"/>
        <v>0</v>
      </c>
      <c r="CM38" s="4272">
        <f t="shared" si="54"/>
        <v>0</v>
      </c>
      <c r="CN38" s="4272">
        <f t="shared" si="55"/>
        <v>0</v>
      </c>
      <c r="CO38" s="4285">
        <f>IF(M38=CO8,M38,0)</f>
        <v>0</v>
      </c>
      <c r="CP38" s="4286" t="str">
        <f t="shared" si="56"/>
        <v/>
      </c>
      <c r="CQ38" s="4261" t="str">
        <f t="shared" si="57"/>
        <v/>
      </c>
      <c r="CR38" s="4275" t="str">
        <f t="shared" si="58"/>
        <v/>
      </c>
      <c r="CS38" s="4275" t="str">
        <f t="shared" si="59"/>
        <v/>
      </c>
      <c r="CT38" s="4275" t="str">
        <f t="shared" si="60"/>
        <v/>
      </c>
      <c r="CU38" s="4275" t="str">
        <f t="shared" si="61"/>
        <v/>
      </c>
      <c r="CV38" s="4275" t="str">
        <f t="shared" si="62"/>
        <v/>
      </c>
      <c r="CW38" s="4275" t="str">
        <f t="shared" si="63"/>
        <v/>
      </c>
      <c r="CX38" s="4276" t="str">
        <f t="shared" si="64"/>
        <v/>
      </c>
      <c r="CY38" s="4186"/>
      <c r="CZ38" s="4264">
        <f t="shared" si="65"/>
        <v>20</v>
      </c>
      <c r="DA38" s="4277">
        <f t="shared" si="66"/>
        <v>0</v>
      </c>
      <c r="DB38" s="4115" t="str">
        <f t="shared" si="67"/>
        <v/>
      </c>
      <c r="DC38" s="4115" t="str">
        <f t="shared" si="68"/>
        <v/>
      </c>
      <c r="DD38" s="4115" t="str">
        <f t="shared" si="69"/>
        <v/>
      </c>
      <c r="DE38" s="4115" t="str">
        <f t="shared" si="70"/>
        <v/>
      </c>
      <c r="DF38" s="4115" t="str">
        <f t="shared" si="71"/>
        <v/>
      </c>
      <c r="DG38" s="4115" t="str">
        <f t="shared" si="72"/>
        <v/>
      </c>
      <c r="DH38" s="4115" t="str">
        <f t="shared" si="73"/>
        <v/>
      </c>
      <c r="DI38" s="4115" t="str">
        <f t="shared" si="74"/>
        <v/>
      </c>
      <c r="DJ38" s="4136"/>
      <c r="DK38" s="4287" t="str">
        <f>IF(M38=DK8,M38,0)</f>
        <v>MOINS</v>
      </c>
      <c r="DL38" s="4286" t="str">
        <f t="shared" si="75"/>
        <v xml:space="preserve">choix moins de lipides </v>
      </c>
      <c r="DM38" s="4275" t="str">
        <f t="shared" si="76"/>
        <v/>
      </c>
      <c r="DN38" s="4275" t="str">
        <f t="shared" si="77"/>
        <v/>
      </c>
      <c r="DO38" s="4275" t="str">
        <f t="shared" si="78"/>
        <v/>
      </c>
      <c r="DP38" s="4275" t="str">
        <f t="shared" si="79"/>
        <v/>
      </c>
      <c r="DQ38" s="4275" t="str">
        <f t="shared" si="80"/>
        <v/>
      </c>
      <c r="DR38" s="4275" t="str">
        <f t="shared" si="81"/>
        <v/>
      </c>
      <c r="DS38" s="4275" t="str">
        <f t="shared" si="82"/>
        <v/>
      </c>
      <c r="DT38" s="4279" t="str">
        <f t="shared" si="83"/>
        <v/>
      </c>
      <c r="DU38" s="4122"/>
      <c r="DV38" s="4266">
        <f t="shared" si="84"/>
        <v>0</v>
      </c>
      <c r="DW38" s="4267">
        <f t="shared" si="85"/>
        <v>0</v>
      </c>
      <c r="DX38" s="4267">
        <f t="shared" si="86"/>
        <v>0</v>
      </c>
      <c r="DY38" s="4267">
        <f t="shared" si="87"/>
        <v>0</v>
      </c>
      <c r="DZ38" s="4267">
        <f t="shared" si="88"/>
        <v>0</v>
      </c>
      <c r="EA38" s="4267">
        <f t="shared" si="89"/>
        <v>0</v>
      </c>
      <c r="EB38" s="4267">
        <f t="shared" si="90"/>
        <v>0</v>
      </c>
      <c r="EC38" s="4267">
        <f t="shared" si="91"/>
        <v>0</v>
      </c>
      <c r="ED38" s="4215"/>
      <c r="EE38" s="4268">
        <f t="shared" si="92"/>
        <v>0</v>
      </c>
      <c r="EF38" s="4269">
        <f t="shared" si="92"/>
        <v>0</v>
      </c>
      <c r="EG38" s="4269">
        <f t="shared" si="92"/>
        <v>0</v>
      </c>
      <c r="EH38" s="4269">
        <f t="shared" si="92"/>
        <v>0</v>
      </c>
      <c r="EI38" s="4269">
        <f t="shared" si="92"/>
        <v>0</v>
      </c>
      <c r="EJ38" s="4269">
        <f t="shared" si="92"/>
        <v>0</v>
      </c>
      <c r="EK38" s="4269">
        <f t="shared" si="92"/>
        <v>0</v>
      </c>
      <c r="EL38" s="4270">
        <f t="shared" si="92"/>
        <v>0</v>
      </c>
      <c r="EM38" s="4186"/>
      <c r="EN38" s="4264">
        <f t="shared" si="93"/>
        <v>20</v>
      </c>
      <c r="EO38" s="4271">
        <f t="shared" si="94"/>
        <v>0</v>
      </c>
      <c r="EP38" s="4272">
        <f t="shared" si="95"/>
        <v>0</v>
      </c>
      <c r="EQ38" s="4272">
        <f t="shared" si="96"/>
        <v>0</v>
      </c>
      <c r="ER38" s="4272">
        <f t="shared" si="97"/>
        <v>0</v>
      </c>
      <c r="ES38" s="4272">
        <f t="shared" si="98"/>
        <v>0</v>
      </c>
      <c r="ET38" s="4272">
        <f t="shared" si="99"/>
        <v>0</v>
      </c>
      <c r="EU38" s="4272">
        <f t="shared" si="100"/>
        <v>0</v>
      </c>
      <c r="EV38" s="4272">
        <f t="shared" si="101"/>
        <v>0</v>
      </c>
      <c r="EW38" s="4272">
        <f t="shared" si="102"/>
        <v>0</v>
      </c>
      <c r="EX38" s="4288">
        <f>IF(X38=EX8,X38,0)</f>
        <v>0</v>
      </c>
      <c r="EY38" s="4286" t="str">
        <f t="shared" si="103"/>
        <v/>
      </c>
      <c r="EZ38" s="4261" t="str">
        <f t="shared" si="104"/>
        <v/>
      </c>
      <c r="FA38" s="4275" t="str">
        <f t="shared" si="105"/>
        <v/>
      </c>
      <c r="FB38" s="4275" t="str">
        <f t="shared" si="106"/>
        <v/>
      </c>
      <c r="FC38" s="4275" t="str">
        <f t="shared" si="107"/>
        <v/>
      </c>
      <c r="FD38" s="4275" t="str">
        <f t="shared" si="108"/>
        <v/>
      </c>
      <c r="FE38" s="4275" t="str">
        <f t="shared" si="109"/>
        <v/>
      </c>
      <c r="FF38" s="4275" t="str">
        <f t="shared" si="110"/>
        <v/>
      </c>
      <c r="FG38" s="4275" t="str">
        <f t="shared" si="111"/>
        <v/>
      </c>
      <c r="FH38" s="4186"/>
      <c r="FI38" s="4264">
        <f t="shared" si="112"/>
        <v>20</v>
      </c>
      <c r="FJ38" s="4277">
        <f t="shared" si="113"/>
        <v>0</v>
      </c>
      <c r="FK38" s="4115" t="str">
        <f t="shared" si="114"/>
        <v/>
      </c>
      <c r="FL38" s="4115" t="str">
        <f t="shared" si="115"/>
        <v/>
      </c>
      <c r="FM38" s="4115" t="str">
        <f t="shared" si="116"/>
        <v/>
      </c>
      <c r="FN38" s="4115" t="str">
        <f t="shared" si="117"/>
        <v/>
      </c>
      <c r="FO38" s="4115" t="str">
        <f t="shared" si="118"/>
        <v/>
      </c>
      <c r="FP38" s="4115" t="str">
        <f t="shared" si="119"/>
        <v/>
      </c>
      <c r="FQ38" s="4115" t="str">
        <f t="shared" si="120"/>
        <v/>
      </c>
      <c r="FR38" s="4115" t="str">
        <f t="shared" si="121"/>
        <v/>
      </c>
      <c r="FS38" s="4287">
        <f>IF(X38=FS8,X38,0)</f>
        <v>0</v>
      </c>
      <c r="FT38" s="4286" t="str">
        <f t="shared" si="122"/>
        <v/>
      </c>
      <c r="FU38" s="4275" t="str">
        <f t="shared" si="123"/>
        <v/>
      </c>
      <c r="FV38" s="4275" t="str">
        <f t="shared" si="124"/>
        <v/>
      </c>
      <c r="FW38" s="4275" t="str">
        <f t="shared" si="125"/>
        <v/>
      </c>
      <c r="FX38" s="4275" t="str">
        <f t="shared" si="126"/>
        <v/>
      </c>
      <c r="FY38" s="4275" t="str">
        <f t="shared" si="127"/>
        <v/>
      </c>
      <c r="FZ38" s="4275" t="str">
        <f t="shared" si="128"/>
        <v/>
      </c>
      <c r="GA38" s="4275" t="str">
        <f t="shared" si="129"/>
        <v/>
      </c>
      <c r="GB38" s="4279" t="str">
        <f t="shared" si="130"/>
        <v/>
      </c>
      <c r="GC38" s="4122"/>
    </row>
    <row r="39" spans="1:185" ht="45" customHeight="1">
      <c r="A39" s="4016">
        <f>ROW()</f>
        <v>39</v>
      </c>
      <c r="B39" s="4250">
        <f>IF(C39="I","",IF(ISBLANK(D39),"",IF(ISTEXT(D39),LARGE(B9:B38,1)+1,0)))</f>
        <v>23</v>
      </c>
      <c r="C39" s="4281"/>
      <c r="D39" s="4295" t="s">
        <v>6136</v>
      </c>
      <c r="E39" s="4252"/>
      <c r="F39" s="4253"/>
      <c r="G39" s="4283" t="s">
        <v>6075</v>
      </c>
      <c r="H39" s="4255" t="s">
        <v>6096</v>
      </c>
      <c r="I39" s="4284" t="s">
        <v>6074</v>
      </c>
      <c r="J39" s="4255" t="s">
        <v>5918</v>
      </c>
      <c r="K39" s="4256">
        <f t="shared" si="132"/>
        <v>2</v>
      </c>
      <c r="L39" s="4119"/>
      <c r="M39" s="4257" t="str">
        <f t="shared" si="16"/>
        <v>MOINS</v>
      </c>
      <c r="N39" s="4258" t="str">
        <f t="shared" si="16"/>
        <v xml:space="preserve">choix moins de lipides </v>
      </c>
      <c r="O39" s="4259"/>
      <c r="P39" s="4259"/>
      <c r="Q39" s="4259"/>
      <c r="R39" s="4259"/>
      <c r="S39" s="4259"/>
      <c r="T39" s="4259"/>
      <c r="U39" s="4259"/>
      <c r="V39" s="4259"/>
      <c r="W39" s="4119"/>
      <c r="X39" s="4257" t="str">
        <f t="shared" si="17"/>
        <v>PLUS</v>
      </c>
      <c r="Y39" s="4258" t="str">
        <f t="shared" si="17"/>
        <v>Oignon</v>
      </c>
      <c r="Z39" s="4260"/>
      <c r="AA39" s="4260"/>
      <c r="AB39" s="4260"/>
      <c r="AC39" s="4260"/>
      <c r="AD39" s="4260"/>
      <c r="AE39" s="4260"/>
      <c r="AF39" s="4260"/>
      <c r="AG39" s="4260"/>
      <c r="AH39" s="4119"/>
      <c r="AI39" s="4122"/>
      <c r="AJ39" s="4261">
        <f t="shared" si="18"/>
        <v>0</v>
      </c>
      <c r="AK39" s="4262">
        <f t="shared" si="19"/>
        <v>0</v>
      </c>
      <c r="AL39" s="4261">
        <f t="shared" si="20"/>
        <v>0</v>
      </c>
      <c r="AM39" s="4262">
        <f t="shared" si="21"/>
        <v>0</v>
      </c>
      <c r="AN39" s="4261">
        <f t="shared" si="22"/>
        <v>0</v>
      </c>
      <c r="AO39" s="4262">
        <f t="shared" si="23"/>
        <v>0</v>
      </c>
      <c r="AP39" s="4261">
        <f t="shared" si="24"/>
        <v>0</v>
      </c>
      <c r="AQ39" s="4262">
        <f t="shared" si="25"/>
        <v>0</v>
      </c>
      <c r="AR39" s="4261">
        <f t="shared" si="26"/>
        <v>0</v>
      </c>
      <c r="AS39" s="4262">
        <f t="shared" si="27"/>
        <v>0</v>
      </c>
      <c r="AT39" s="4261">
        <f t="shared" si="28"/>
        <v>0</v>
      </c>
      <c r="AU39" s="4262">
        <f t="shared" si="29"/>
        <v>0</v>
      </c>
      <c r="AV39" s="4261">
        <f t="shared" si="30"/>
        <v>0</v>
      </c>
      <c r="AW39" s="4262">
        <f t="shared" si="31"/>
        <v>0</v>
      </c>
      <c r="AX39" s="4261">
        <f t="shared" si="32"/>
        <v>0</v>
      </c>
      <c r="AY39" s="4262">
        <f t="shared" si="33"/>
        <v>0</v>
      </c>
      <c r="AZ39" s="4263"/>
      <c r="BA39" s="4264">
        <f>BA9</f>
        <v>20</v>
      </c>
      <c r="BB39" s="4264">
        <f t="shared" si="34"/>
        <v>2</v>
      </c>
      <c r="BC39" s="4264">
        <f t="shared" si="35"/>
        <v>10</v>
      </c>
      <c r="BD39" s="4265">
        <f t="shared" si="36"/>
        <v>0</v>
      </c>
      <c r="BE39" s="4265">
        <f t="shared" si="36"/>
        <v>0</v>
      </c>
      <c r="BF39" s="4265">
        <f t="shared" si="36"/>
        <v>0</v>
      </c>
      <c r="BG39" s="4265">
        <f t="shared" si="36"/>
        <v>0</v>
      </c>
      <c r="BH39" s="4265">
        <f t="shared" si="36"/>
        <v>0</v>
      </c>
      <c r="BI39" s="4265">
        <f t="shared" si="36"/>
        <v>0</v>
      </c>
      <c r="BJ39" s="4265">
        <f t="shared" si="36"/>
        <v>0</v>
      </c>
      <c r="BK39" s="4265">
        <f t="shared" si="36"/>
        <v>0</v>
      </c>
      <c r="BL39" s="4122"/>
      <c r="BM39" s="4266">
        <f t="shared" si="37"/>
        <v>0</v>
      </c>
      <c r="BN39" s="4267">
        <f t="shared" si="38"/>
        <v>0</v>
      </c>
      <c r="BO39" s="4267">
        <f t="shared" si="39"/>
        <v>0</v>
      </c>
      <c r="BP39" s="4267">
        <f t="shared" si="40"/>
        <v>0</v>
      </c>
      <c r="BQ39" s="4267">
        <f t="shared" si="41"/>
        <v>0</v>
      </c>
      <c r="BR39" s="4267">
        <f t="shared" si="42"/>
        <v>0</v>
      </c>
      <c r="BS39" s="4267">
        <f t="shared" si="43"/>
        <v>0</v>
      </c>
      <c r="BT39" s="4267">
        <f t="shared" si="44"/>
        <v>0</v>
      </c>
      <c r="BU39" s="4202"/>
      <c r="BV39" s="4268">
        <f t="shared" si="45"/>
        <v>0</v>
      </c>
      <c r="BW39" s="4269">
        <f t="shared" si="45"/>
        <v>0</v>
      </c>
      <c r="BX39" s="4269">
        <f t="shared" si="45"/>
        <v>0</v>
      </c>
      <c r="BY39" s="4269">
        <f t="shared" si="45"/>
        <v>0</v>
      </c>
      <c r="BZ39" s="4269">
        <f t="shared" si="45"/>
        <v>0</v>
      </c>
      <c r="CA39" s="4269">
        <f t="shared" si="45"/>
        <v>0</v>
      </c>
      <c r="CB39" s="4269">
        <f t="shared" si="45"/>
        <v>0</v>
      </c>
      <c r="CC39" s="4270">
        <f t="shared" si="45"/>
        <v>0</v>
      </c>
      <c r="CD39" s="4114"/>
      <c r="CE39" s="4264">
        <f t="shared" si="46"/>
        <v>10</v>
      </c>
      <c r="CF39" s="4271">
        <f t="shared" si="47"/>
        <v>0</v>
      </c>
      <c r="CG39" s="4272">
        <f t="shared" si="48"/>
        <v>0</v>
      </c>
      <c r="CH39" s="4272">
        <f t="shared" si="49"/>
        <v>0</v>
      </c>
      <c r="CI39" s="4272">
        <f t="shared" si="50"/>
        <v>0</v>
      </c>
      <c r="CJ39" s="4272">
        <f t="shared" si="51"/>
        <v>0</v>
      </c>
      <c r="CK39" s="4272">
        <f t="shared" si="52"/>
        <v>0</v>
      </c>
      <c r="CL39" s="4272">
        <f t="shared" si="53"/>
        <v>0</v>
      </c>
      <c r="CM39" s="4272">
        <f t="shared" si="54"/>
        <v>0</v>
      </c>
      <c r="CN39" s="4272">
        <f t="shared" si="55"/>
        <v>0</v>
      </c>
      <c r="CO39" s="4285">
        <f>IF(M39=CO8,M39,0)</f>
        <v>0</v>
      </c>
      <c r="CP39" s="4286" t="str">
        <f t="shared" si="56"/>
        <v/>
      </c>
      <c r="CQ39" s="4261" t="str">
        <f t="shared" si="57"/>
        <v/>
      </c>
      <c r="CR39" s="4275" t="str">
        <f t="shared" si="58"/>
        <v/>
      </c>
      <c r="CS39" s="4275" t="str">
        <f t="shared" si="59"/>
        <v/>
      </c>
      <c r="CT39" s="4275" t="str">
        <f t="shared" si="60"/>
        <v/>
      </c>
      <c r="CU39" s="4275" t="str">
        <f t="shared" si="61"/>
        <v/>
      </c>
      <c r="CV39" s="4275" t="str">
        <f t="shared" si="62"/>
        <v/>
      </c>
      <c r="CW39" s="4275" t="str">
        <f t="shared" si="63"/>
        <v/>
      </c>
      <c r="CX39" s="4276" t="str">
        <f t="shared" si="64"/>
        <v/>
      </c>
      <c r="CY39" s="4186"/>
      <c r="CZ39" s="4264">
        <f t="shared" si="65"/>
        <v>10</v>
      </c>
      <c r="DA39" s="4277">
        <f t="shared" si="66"/>
        <v>0</v>
      </c>
      <c r="DB39" s="4115" t="str">
        <f t="shared" si="67"/>
        <v/>
      </c>
      <c r="DC39" s="4115" t="str">
        <f t="shared" si="68"/>
        <v/>
      </c>
      <c r="DD39" s="4115" t="str">
        <f t="shared" si="69"/>
        <v/>
      </c>
      <c r="DE39" s="4115" t="str">
        <f t="shared" si="70"/>
        <v/>
      </c>
      <c r="DF39" s="4115" t="str">
        <f t="shared" si="71"/>
        <v/>
      </c>
      <c r="DG39" s="4115" t="str">
        <f t="shared" si="72"/>
        <v/>
      </c>
      <c r="DH39" s="4115" t="str">
        <f t="shared" si="73"/>
        <v/>
      </c>
      <c r="DI39" s="4115" t="str">
        <f t="shared" si="74"/>
        <v/>
      </c>
      <c r="DJ39" s="4136"/>
      <c r="DK39" s="4287" t="str">
        <f>IF(M39=DK8,M39,0)</f>
        <v>MOINS</v>
      </c>
      <c r="DL39" s="4286" t="str">
        <f t="shared" si="75"/>
        <v xml:space="preserve">choix moins de lipides </v>
      </c>
      <c r="DM39" s="4275" t="str">
        <f t="shared" si="76"/>
        <v/>
      </c>
      <c r="DN39" s="4275" t="str">
        <f t="shared" si="77"/>
        <v/>
      </c>
      <c r="DO39" s="4275" t="str">
        <f t="shared" si="78"/>
        <v/>
      </c>
      <c r="DP39" s="4275" t="str">
        <f t="shared" si="79"/>
        <v/>
      </c>
      <c r="DQ39" s="4275" t="str">
        <f t="shared" si="80"/>
        <v/>
      </c>
      <c r="DR39" s="4275" t="str">
        <f t="shared" si="81"/>
        <v/>
      </c>
      <c r="DS39" s="4275" t="str">
        <f t="shared" si="82"/>
        <v/>
      </c>
      <c r="DT39" s="4279" t="str">
        <f t="shared" si="83"/>
        <v/>
      </c>
      <c r="DU39" s="4122"/>
      <c r="DV39" s="4266">
        <f t="shared" si="84"/>
        <v>0</v>
      </c>
      <c r="DW39" s="4267">
        <f t="shared" si="85"/>
        <v>0</v>
      </c>
      <c r="DX39" s="4267">
        <f t="shared" si="86"/>
        <v>0</v>
      </c>
      <c r="DY39" s="4267">
        <f t="shared" si="87"/>
        <v>0</v>
      </c>
      <c r="DZ39" s="4267">
        <f t="shared" si="88"/>
        <v>0</v>
      </c>
      <c r="EA39" s="4267">
        <f t="shared" si="89"/>
        <v>0</v>
      </c>
      <c r="EB39" s="4267">
        <f t="shared" si="90"/>
        <v>0</v>
      </c>
      <c r="EC39" s="4267">
        <f t="shared" si="91"/>
        <v>0</v>
      </c>
      <c r="ED39" s="4215"/>
      <c r="EE39" s="4268">
        <f t="shared" si="92"/>
        <v>0</v>
      </c>
      <c r="EF39" s="4269">
        <f t="shared" si="92"/>
        <v>0</v>
      </c>
      <c r="EG39" s="4269">
        <f t="shared" si="92"/>
        <v>0</v>
      </c>
      <c r="EH39" s="4269">
        <f t="shared" si="92"/>
        <v>0</v>
      </c>
      <c r="EI39" s="4269">
        <f t="shared" si="92"/>
        <v>0</v>
      </c>
      <c r="EJ39" s="4269">
        <f t="shared" si="92"/>
        <v>0</v>
      </c>
      <c r="EK39" s="4269">
        <f t="shared" si="92"/>
        <v>0</v>
      </c>
      <c r="EL39" s="4270">
        <f t="shared" si="92"/>
        <v>0</v>
      </c>
      <c r="EM39" s="4186"/>
      <c r="EN39" s="4264">
        <f t="shared" si="93"/>
        <v>10</v>
      </c>
      <c r="EO39" s="4271">
        <f t="shared" si="94"/>
        <v>0</v>
      </c>
      <c r="EP39" s="4272">
        <f t="shared" si="95"/>
        <v>0</v>
      </c>
      <c r="EQ39" s="4272">
        <f t="shared" si="96"/>
        <v>0</v>
      </c>
      <c r="ER39" s="4272">
        <f t="shared" si="97"/>
        <v>0</v>
      </c>
      <c r="ES39" s="4272">
        <f t="shared" si="98"/>
        <v>0</v>
      </c>
      <c r="ET39" s="4272">
        <f t="shared" si="99"/>
        <v>0</v>
      </c>
      <c r="EU39" s="4272">
        <f t="shared" si="100"/>
        <v>0</v>
      </c>
      <c r="EV39" s="4272">
        <f t="shared" si="101"/>
        <v>0</v>
      </c>
      <c r="EW39" s="4272">
        <f t="shared" si="102"/>
        <v>0</v>
      </c>
      <c r="EX39" s="4288" t="str">
        <f>IF(X39=EX8,X39,0)</f>
        <v>PLUS</v>
      </c>
      <c r="EY39" s="4286" t="str">
        <f t="shared" si="103"/>
        <v>Oignon</v>
      </c>
      <c r="EZ39" s="4261" t="str">
        <f t="shared" si="104"/>
        <v/>
      </c>
      <c r="FA39" s="4275" t="str">
        <f t="shared" si="105"/>
        <v/>
      </c>
      <c r="FB39" s="4275" t="str">
        <f t="shared" si="106"/>
        <v/>
      </c>
      <c r="FC39" s="4275" t="str">
        <f t="shared" si="107"/>
        <v/>
      </c>
      <c r="FD39" s="4275" t="str">
        <f t="shared" si="108"/>
        <v/>
      </c>
      <c r="FE39" s="4275" t="str">
        <f t="shared" si="109"/>
        <v/>
      </c>
      <c r="FF39" s="4275" t="str">
        <f t="shared" si="110"/>
        <v/>
      </c>
      <c r="FG39" s="4275" t="str">
        <f t="shared" si="111"/>
        <v/>
      </c>
      <c r="FH39" s="4186"/>
      <c r="FI39" s="4264">
        <f t="shared" si="112"/>
        <v>10</v>
      </c>
      <c r="FJ39" s="4277">
        <f t="shared" si="113"/>
        <v>0</v>
      </c>
      <c r="FK39" s="4115" t="str">
        <f t="shared" si="114"/>
        <v/>
      </c>
      <c r="FL39" s="4115" t="str">
        <f t="shared" si="115"/>
        <v/>
      </c>
      <c r="FM39" s="4115" t="str">
        <f t="shared" si="116"/>
        <v/>
      </c>
      <c r="FN39" s="4115" t="str">
        <f t="shared" si="117"/>
        <v/>
      </c>
      <c r="FO39" s="4115" t="str">
        <f t="shared" si="118"/>
        <v/>
      </c>
      <c r="FP39" s="4115" t="str">
        <f t="shared" si="119"/>
        <v/>
      </c>
      <c r="FQ39" s="4115" t="str">
        <f t="shared" si="120"/>
        <v/>
      </c>
      <c r="FR39" s="4115" t="str">
        <f t="shared" si="121"/>
        <v/>
      </c>
      <c r="FS39" s="4287">
        <f>IF(X39=FS8,X39,0)</f>
        <v>0</v>
      </c>
      <c r="FT39" s="4286" t="str">
        <f t="shared" si="122"/>
        <v/>
      </c>
      <c r="FU39" s="4275" t="str">
        <f t="shared" si="123"/>
        <v/>
      </c>
      <c r="FV39" s="4275" t="str">
        <f t="shared" si="124"/>
        <v/>
      </c>
      <c r="FW39" s="4275" t="str">
        <f t="shared" si="125"/>
        <v/>
      </c>
      <c r="FX39" s="4275" t="str">
        <f t="shared" si="126"/>
        <v/>
      </c>
      <c r="FY39" s="4275" t="str">
        <f t="shared" si="127"/>
        <v/>
      </c>
      <c r="FZ39" s="4275" t="str">
        <f t="shared" si="128"/>
        <v/>
      </c>
      <c r="GA39" s="4275" t="str">
        <f t="shared" si="129"/>
        <v/>
      </c>
      <c r="GB39" s="4279" t="str">
        <f t="shared" si="130"/>
        <v/>
      </c>
      <c r="GC39" s="4122"/>
    </row>
    <row r="40" spans="1:185" ht="45" customHeight="1">
      <c r="A40" s="4016">
        <f>ROW()</f>
        <v>40</v>
      </c>
      <c r="B40" s="4250">
        <f>IF(C40="I","",IF(ISBLANK(D40),"",IF(ISTEXT(D40),LARGE(B9:B39,1)+1,0)))</f>
        <v>24</v>
      </c>
      <c r="C40" s="4281"/>
      <c r="D40" s="4295" t="s">
        <v>6137</v>
      </c>
      <c r="E40" s="4252"/>
      <c r="F40" s="4253"/>
      <c r="G40" s="4293"/>
      <c r="H40" s="4255"/>
      <c r="I40" s="4283" t="s">
        <v>6075</v>
      </c>
      <c r="J40" s="4255" t="s">
        <v>6099</v>
      </c>
      <c r="K40" s="4256">
        <f t="shared" si="132"/>
        <v>1</v>
      </c>
      <c r="L40" s="4119"/>
      <c r="M40" s="4257">
        <f t="shared" si="16"/>
        <v>0</v>
      </c>
      <c r="N40" s="4258">
        <f t="shared" si="16"/>
        <v>0</v>
      </c>
      <c r="O40" s="4259"/>
      <c r="P40" s="4259"/>
      <c r="Q40" s="4259"/>
      <c r="R40" s="4259"/>
      <c r="S40" s="4259"/>
      <c r="T40" s="4259"/>
      <c r="U40" s="4259"/>
      <c r="V40" s="4259"/>
      <c r="W40" s="4119"/>
      <c r="X40" s="4257" t="str">
        <f t="shared" si="17"/>
        <v>MOINS</v>
      </c>
      <c r="Y40" s="4258" t="str">
        <f t="shared" si="17"/>
        <v>lipides</v>
      </c>
      <c r="Z40" s="4260"/>
      <c r="AA40" s="4260"/>
      <c r="AB40" s="4260"/>
      <c r="AC40" s="4260"/>
      <c r="AD40" s="4260"/>
      <c r="AE40" s="4260"/>
      <c r="AF40" s="4260"/>
      <c r="AG40" s="4260"/>
      <c r="AH40" s="4119"/>
      <c r="AI40" s="4122"/>
      <c r="AJ40" s="4261">
        <f t="shared" si="18"/>
        <v>0</v>
      </c>
      <c r="AK40" s="4262">
        <f t="shared" si="19"/>
        <v>0</v>
      </c>
      <c r="AL40" s="4261">
        <f t="shared" si="20"/>
        <v>0</v>
      </c>
      <c r="AM40" s="4262">
        <f t="shared" si="21"/>
        <v>0</v>
      </c>
      <c r="AN40" s="4261">
        <f t="shared" si="22"/>
        <v>0</v>
      </c>
      <c r="AO40" s="4262">
        <f t="shared" si="23"/>
        <v>0</v>
      </c>
      <c r="AP40" s="4261">
        <f t="shared" si="24"/>
        <v>0</v>
      </c>
      <c r="AQ40" s="4262">
        <f t="shared" si="25"/>
        <v>0</v>
      </c>
      <c r="AR40" s="4261">
        <f t="shared" si="26"/>
        <v>0</v>
      </c>
      <c r="AS40" s="4262">
        <f t="shared" si="27"/>
        <v>0</v>
      </c>
      <c r="AT40" s="4261">
        <f t="shared" si="28"/>
        <v>0</v>
      </c>
      <c r="AU40" s="4262">
        <f t="shared" si="29"/>
        <v>0</v>
      </c>
      <c r="AV40" s="4261">
        <f t="shared" si="30"/>
        <v>0</v>
      </c>
      <c r="AW40" s="4262">
        <f t="shared" si="31"/>
        <v>0</v>
      </c>
      <c r="AX40" s="4261">
        <f t="shared" si="32"/>
        <v>0</v>
      </c>
      <c r="AY40" s="4262">
        <f t="shared" si="33"/>
        <v>0</v>
      </c>
      <c r="AZ40" s="4263"/>
      <c r="BA40" s="4264">
        <f>BA9</f>
        <v>20</v>
      </c>
      <c r="BB40" s="4264">
        <f t="shared" si="34"/>
        <v>1</v>
      </c>
      <c r="BC40" s="4264">
        <f t="shared" si="35"/>
        <v>20</v>
      </c>
      <c r="BD40" s="4265">
        <f t="shared" si="36"/>
        <v>0</v>
      </c>
      <c r="BE40" s="4265">
        <f t="shared" si="36"/>
        <v>0</v>
      </c>
      <c r="BF40" s="4265">
        <f t="shared" si="36"/>
        <v>0</v>
      </c>
      <c r="BG40" s="4265">
        <f t="shared" si="36"/>
        <v>0</v>
      </c>
      <c r="BH40" s="4265">
        <f t="shared" si="36"/>
        <v>0</v>
      </c>
      <c r="BI40" s="4265">
        <f t="shared" si="36"/>
        <v>0</v>
      </c>
      <c r="BJ40" s="4265">
        <f t="shared" si="36"/>
        <v>0</v>
      </c>
      <c r="BK40" s="4265">
        <f t="shared" si="36"/>
        <v>0</v>
      </c>
      <c r="BL40" s="4122"/>
      <c r="BM40" s="4266">
        <f t="shared" si="37"/>
        <v>0</v>
      </c>
      <c r="BN40" s="4267">
        <f t="shared" si="38"/>
        <v>0</v>
      </c>
      <c r="BO40" s="4267">
        <f t="shared" si="39"/>
        <v>0</v>
      </c>
      <c r="BP40" s="4267">
        <f t="shared" si="40"/>
        <v>0</v>
      </c>
      <c r="BQ40" s="4267">
        <f t="shared" si="41"/>
        <v>0</v>
      </c>
      <c r="BR40" s="4267">
        <f t="shared" si="42"/>
        <v>0</v>
      </c>
      <c r="BS40" s="4267">
        <f t="shared" si="43"/>
        <v>0</v>
      </c>
      <c r="BT40" s="4267">
        <f t="shared" si="44"/>
        <v>0</v>
      </c>
      <c r="BU40" s="4202"/>
      <c r="BV40" s="4268">
        <f t="shared" si="45"/>
        <v>0</v>
      </c>
      <c r="BW40" s="4269">
        <f t="shared" si="45"/>
        <v>0</v>
      </c>
      <c r="BX40" s="4269">
        <f t="shared" si="45"/>
        <v>0</v>
      </c>
      <c r="BY40" s="4269">
        <f t="shared" si="45"/>
        <v>0</v>
      </c>
      <c r="BZ40" s="4269">
        <f t="shared" si="45"/>
        <v>0</v>
      </c>
      <c r="CA40" s="4269">
        <f t="shared" si="45"/>
        <v>0</v>
      </c>
      <c r="CB40" s="4269">
        <f t="shared" si="45"/>
        <v>0</v>
      </c>
      <c r="CC40" s="4270">
        <f t="shared" si="45"/>
        <v>0</v>
      </c>
      <c r="CD40" s="4114"/>
      <c r="CE40" s="4264">
        <f t="shared" si="46"/>
        <v>20</v>
      </c>
      <c r="CF40" s="4271">
        <f t="shared" si="47"/>
        <v>0</v>
      </c>
      <c r="CG40" s="4272">
        <f t="shared" si="48"/>
        <v>0</v>
      </c>
      <c r="CH40" s="4272">
        <f t="shared" si="49"/>
        <v>0</v>
      </c>
      <c r="CI40" s="4272">
        <f t="shared" si="50"/>
        <v>0</v>
      </c>
      <c r="CJ40" s="4272">
        <f t="shared" si="51"/>
        <v>0</v>
      </c>
      <c r="CK40" s="4272">
        <f t="shared" si="52"/>
        <v>0</v>
      </c>
      <c r="CL40" s="4272">
        <f t="shared" si="53"/>
        <v>0</v>
      </c>
      <c r="CM40" s="4272">
        <f t="shared" si="54"/>
        <v>0</v>
      </c>
      <c r="CN40" s="4272">
        <f t="shared" si="55"/>
        <v>0</v>
      </c>
      <c r="CO40" s="4285">
        <f>IF(M40=CO8,M40,0)</f>
        <v>0</v>
      </c>
      <c r="CP40" s="4286" t="str">
        <f t="shared" si="56"/>
        <v/>
      </c>
      <c r="CQ40" s="4261" t="str">
        <f t="shared" si="57"/>
        <v/>
      </c>
      <c r="CR40" s="4275" t="str">
        <f t="shared" si="58"/>
        <v/>
      </c>
      <c r="CS40" s="4275" t="str">
        <f t="shared" si="59"/>
        <v/>
      </c>
      <c r="CT40" s="4275" t="str">
        <f t="shared" si="60"/>
        <v/>
      </c>
      <c r="CU40" s="4275" t="str">
        <f t="shared" si="61"/>
        <v/>
      </c>
      <c r="CV40" s="4275" t="str">
        <f t="shared" si="62"/>
        <v/>
      </c>
      <c r="CW40" s="4275" t="str">
        <f t="shared" si="63"/>
        <v/>
      </c>
      <c r="CX40" s="4276" t="str">
        <f t="shared" si="64"/>
        <v/>
      </c>
      <c r="CY40" s="4186"/>
      <c r="CZ40" s="4264">
        <f t="shared" si="65"/>
        <v>20</v>
      </c>
      <c r="DA40" s="4277">
        <f t="shared" si="66"/>
        <v>0</v>
      </c>
      <c r="DB40" s="4115" t="str">
        <f t="shared" si="67"/>
        <v/>
      </c>
      <c r="DC40" s="4115" t="str">
        <f t="shared" si="68"/>
        <v/>
      </c>
      <c r="DD40" s="4115" t="str">
        <f t="shared" si="69"/>
        <v/>
      </c>
      <c r="DE40" s="4115" t="str">
        <f t="shared" si="70"/>
        <v/>
      </c>
      <c r="DF40" s="4115" t="str">
        <f t="shared" si="71"/>
        <v/>
      </c>
      <c r="DG40" s="4115" t="str">
        <f t="shared" si="72"/>
        <v/>
      </c>
      <c r="DH40" s="4115" t="str">
        <f t="shared" si="73"/>
        <v/>
      </c>
      <c r="DI40" s="4115" t="str">
        <f t="shared" si="74"/>
        <v/>
      </c>
      <c r="DJ40" s="4136"/>
      <c r="DK40" s="4287">
        <f>IF(M40=DK8,M40,0)</f>
        <v>0</v>
      </c>
      <c r="DL40" s="4286" t="str">
        <f t="shared" si="75"/>
        <v/>
      </c>
      <c r="DM40" s="4275" t="str">
        <f t="shared" si="76"/>
        <v/>
      </c>
      <c r="DN40" s="4275" t="str">
        <f t="shared" si="77"/>
        <v/>
      </c>
      <c r="DO40" s="4275" t="str">
        <f t="shared" si="78"/>
        <v/>
      </c>
      <c r="DP40" s="4275" t="str">
        <f t="shared" si="79"/>
        <v/>
      </c>
      <c r="DQ40" s="4275" t="str">
        <f t="shared" si="80"/>
        <v/>
      </c>
      <c r="DR40" s="4275" t="str">
        <f t="shared" si="81"/>
        <v/>
      </c>
      <c r="DS40" s="4275" t="str">
        <f t="shared" si="82"/>
        <v/>
      </c>
      <c r="DT40" s="4279" t="str">
        <f t="shared" si="83"/>
        <v/>
      </c>
      <c r="DU40" s="4122"/>
      <c r="DV40" s="4266">
        <f t="shared" si="84"/>
        <v>0</v>
      </c>
      <c r="DW40" s="4267">
        <f t="shared" si="85"/>
        <v>0</v>
      </c>
      <c r="DX40" s="4267">
        <f t="shared" si="86"/>
        <v>0</v>
      </c>
      <c r="DY40" s="4267">
        <f t="shared" si="87"/>
        <v>0</v>
      </c>
      <c r="DZ40" s="4267">
        <f t="shared" si="88"/>
        <v>0</v>
      </c>
      <c r="EA40" s="4267">
        <f t="shared" si="89"/>
        <v>0</v>
      </c>
      <c r="EB40" s="4267">
        <f t="shared" si="90"/>
        <v>0</v>
      </c>
      <c r="EC40" s="4267">
        <f t="shared" si="91"/>
        <v>0</v>
      </c>
      <c r="ED40" s="4215"/>
      <c r="EE40" s="4268">
        <f t="shared" si="92"/>
        <v>0</v>
      </c>
      <c r="EF40" s="4269">
        <f t="shared" si="92"/>
        <v>0</v>
      </c>
      <c r="EG40" s="4269">
        <f t="shared" si="92"/>
        <v>0</v>
      </c>
      <c r="EH40" s="4269">
        <f t="shared" si="92"/>
        <v>0</v>
      </c>
      <c r="EI40" s="4269">
        <f t="shared" si="92"/>
        <v>0</v>
      </c>
      <c r="EJ40" s="4269">
        <f t="shared" si="92"/>
        <v>0</v>
      </c>
      <c r="EK40" s="4269">
        <f t="shared" si="92"/>
        <v>0</v>
      </c>
      <c r="EL40" s="4270">
        <f t="shared" si="92"/>
        <v>0</v>
      </c>
      <c r="EM40" s="4186"/>
      <c r="EN40" s="4264">
        <f t="shared" si="93"/>
        <v>20</v>
      </c>
      <c r="EO40" s="4271">
        <f t="shared" si="94"/>
        <v>0</v>
      </c>
      <c r="EP40" s="4272">
        <f t="shared" si="95"/>
        <v>0</v>
      </c>
      <c r="EQ40" s="4272">
        <f t="shared" si="96"/>
        <v>0</v>
      </c>
      <c r="ER40" s="4272">
        <f t="shared" si="97"/>
        <v>0</v>
      </c>
      <c r="ES40" s="4272">
        <f t="shared" si="98"/>
        <v>0</v>
      </c>
      <c r="ET40" s="4272">
        <f t="shared" si="99"/>
        <v>0</v>
      </c>
      <c r="EU40" s="4272">
        <f t="shared" si="100"/>
        <v>0</v>
      </c>
      <c r="EV40" s="4272">
        <f t="shared" si="101"/>
        <v>0</v>
      </c>
      <c r="EW40" s="4272">
        <f t="shared" si="102"/>
        <v>0</v>
      </c>
      <c r="EX40" s="4288">
        <f>IF(X40=EX8,X40,0)</f>
        <v>0</v>
      </c>
      <c r="EY40" s="4286" t="str">
        <f t="shared" si="103"/>
        <v/>
      </c>
      <c r="EZ40" s="4261" t="str">
        <f t="shared" si="104"/>
        <v/>
      </c>
      <c r="FA40" s="4275" t="str">
        <f t="shared" si="105"/>
        <v/>
      </c>
      <c r="FB40" s="4275" t="str">
        <f t="shared" si="106"/>
        <v/>
      </c>
      <c r="FC40" s="4275" t="str">
        <f t="shared" si="107"/>
        <v/>
      </c>
      <c r="FD40" s="4275" t="str">
        <f t="shared" si="108"/>
        <v/>
      </c>
      <c r="FE40" s="4275" t="str">
        <f t="shared" si="109"/>
        <v/>
      </c>
      <c r="FF40" s="4275" t="str">
        <f t="shared" si="110"/>
        <v/>
      </c>
      <c r="FG40" s="4275" t="str">
        <f t="shared" si="111"/>
        <v/>
      </c>
      <c r="FH40" s="4186"/>
      <c r="FI40" s="4264">
        <f t="shared" si="112"/>
        <v>20</v>
      </c>
      <c r="FJ40" s="4277">
        <f t="shared" si="113"/>
        <v>0</v>
      </c>
      <c r="FK40" s="4115" t="str">
        <f t="shared" si="114"/>
        <v/>
      </c>
      <c r="FL40" s="4115" t="str">
        <f t="shared" si="115"/>
        <v/>
      </c>
      <c r="FM40" s="4115" t="str">
        <f t="shared" si="116"/>
        <v/>
      </c>
      <c r="FN40" s="4115" t="str">
        <f t="shared" si="117"/>
        <v/>
      </c>
      <c r="FO40" s="4115" t="str">
        <f t="shared" si="118"/>
        <v/>
      </c>
      <c r="FP40" s="4115" t="str">
        <f t="shared" si="119"/>
        <v/>
      </c>
      <c r="FQ40" s="4115" t="str">
        <f t="shared" si="120"/>
        <v/>
      </c>
      <c r="FR40" s="4115" t="str">
        <f t="shared" si="121"/>
        <v/>
      </c>
      <c r="FS40" s="4287" t="str">
        <f>IF(X40=FS8,X40,0)</f>
        <v>MOINS</v>
      </c>
      <c r="FT40" s="4286" t="str">
        <f t="shared" si="122"/>
        <v>lipides</v>
      </c>
      <c r="FU40" s="4275" t="str">
        <f t="shared" si="123"/>
        <v/>
      </c>
      <c r="FV40" s="4275" t="str">
        <f t="shared" si="124"/>
        <v/>
      </c>
      <c r="FW40" s="4275" t="str">
        <f t="shared" si="125"/>
        <v/>
      </c>
      <c r="FX40" s="4275" t="str">
        <f t="shared" si="126"/>
        <v/>
      </c>
      <c r="FY40" s="4275" t="str">
        <f t="shared" si="127"/>
        <v/>
      </c>
      <c r="FZ40" s="4275" t="str">
        <f t="shared" si="128"/>
        <v/>
      </c>
      <c r="GA40" s="4275" t="str">
        <f t="shared" si="129"/>
        <v/>
      </c>
      <c r="GB40" s="4279" t="str">
        <f t="shared" si="130"/>
        <v/>
      </c>
      <c r="GC40" s="4122"/>
    </row>
    <row r="41" spans="1:185" ht="45" customHeight="1">
      <c r="A41" s="4016">
        <f>ROW()</f>
        <v>41</v>
      </c>
      <c r="B41" s="4250">
        <f>IF(C41="I","",IF(ISBLANK(D41),"",IF(ISTEXT(D41),LARGE(B9:B40,1)+1,0)))</f>
        <v>25</v>
      </c>
      <c r="C41" s="4281"/>
      <c r="D41" s="4295" t="s">
        <v>6138</v>
      </c>
      <c r="E41" s="4252"/>
      <c r="F41" s="4253"/>
      <c r="G41" s="4283" t="s">
        <v>6075</v>
      </c>
      <c r="H41" s="4255" t="s">
        <v>6139</v>
      </c>
      <c r="I41" s="4283" t="s">
        <v>6075</v>
      </c>
      <c r="J41" s="4255" t="s">
        <v>6101</v>
      </c>
      <c r="K41" s="4256">
        <f t="shared" si="132"/>
        <v>2</v>
      </c>
      <c r="L41" s="4119"/>
      <c r="M41" s="4257" t="str">
        <f t="shared" si="16"/>
        <v>MOINS</v>
      </c>
      <c r="N41" s="4258" t="str">
        <f t="shared" si="16"/>
        <v xml:space="preserve">choix moins de C/P </v>
      </c>
      <c r="O41" s="4259"/>
      <c r="P41" s="4259"/>
      <c r="Q41" s="4259"/>
      <c r="R41" s="4259"/>
      <c r="S41" s="4259"/>
      <c r="T41" s="4259"/>
      <c r="U41" s="4259"/>
      <c r="V41" s="4259"/>
      <c r="W41" s="4119"/>
      <c r="X41" s="4257" t="str">
        <f t="shared" si="17"/>
        <v>MOINS</v>
      </c>
      <c r="Y41" s="4258" t="str">
        <f t="shared" si="17"/>
        <v>choix moins de lipides</v>
      </c>
      <c r="Z41" s="4260"/>
      <c r="AA41" s="4260"/>
      <c r="AB41" s="4260"/>
      <c r="AC41" s="4260"/>
      <c r="AD41" s="4260"/>
      <c r="AE41" s="4260"/>
      <c r="AF41" s="4260"/>
      <c r="AG41" s="4260"/>
      <c r="AH41" s="4119"/>
      <c r="AI41" s="4122"/>
      <c r="AJ41" s="4261">
        <f t="shared" si="18"/>
        <v>0</v>
      </c>
      <c r="AK41" s="4262">
        <f t="shared" si="19"/>
        <v>0</v>
      </c>
      <c r="AL41" s="4261">
        <f t="shared" si="20"/>
        <v>0</v>
      </c>
      <c r="AM41" s="4262">
        <f t="shared" si="21"/>
        <v>0</v>
      </c>
      <c r="AN41" s="4261">
        <f t="shared" si="22"/>
        <v>0</v>
      </c>
      <c r="AO41" s="4262">
        <f t="shared" si="23"/>
        <v>0</v>
      </c>
      <c r="AP41" s="4261">
        <f t="shared" si="24"/>
        <v>0</v>
      </c>
      <c r="AQ41" s="4262">
        <f t="shared" si="25"/>
        <v>0</v>
      </c>
      <c r="AR41" s="4261">
        <f t="shared" si="26"/>
        <v>0</v>
      </c>
      <c r="AS41" s="4262">
        <f t="shared" si="27"/>
        <v>0</v>
      </c>
      <c r="AT41" s="4261">
        <f t="shared" si="28"/>
        <v>0</v>
      </c>
      <c r="AU41" s="4262">
        <f t="shared" si="29"/>
        <v>0</v>
      </c>
      <c r="AV41" s="4261">
        <f t="shared" si="30"/>
        <v>0</v>
      </c>
      <c r="AW41" s="4262">
        <f t="shared" si="31"/>
        <v>0</v>
      </c>
      <c r="AX41" s="4261">
        <f t="shared" si="32"/>
        <v>0</v>
      </c>
      <c r="AY41" s="4262">
        <f t="shared" si="33"/>
        <v>0</v>
      </c>
      <c r="AZ41" s="4263"/>
      <c r="BA41" s="4264">
        <f>BA9</f>
        <v>20</v>
      </c>
      <c r="BB41" s="4264">
        <f t="shared" si="34"/>
        <v>2</v>
      </c>
      <c r="BC41" s="4264">
        <f t="shared" si="35"/>
        <v>10</v>
      </c>
      <c r="BD41" s="4265">
        <f t="shared" si="36"/>
        <v>0</v>
      </c>
      <c r="BE41" s="4265">
        <f t="shared" si="36"/>
        <v>0</v>
      </c>
      <c r="BF41" s="4265">
        <f t="shared" si="36"/>
        <v>0</v>
      </c>
      <c r="BG41" s="4265">
        <f t="shared" si="36"/>
        <v>0</v>
      </c>
      <c r="BH41" s="4265">
        <f t="shared" si="36"/>
        <v>0</v>
      </c>
      <c r="BI41" s="4265">
        <f t="shared" si="36"/>
        <v>0</v>
      </c>
      <c r="BJ41" s="4265">
        <f t="shared" si="36"/>
        <v>0</v>
      </c>
      <c r="BK41" s="4265">
        <f t="shared" ref="BK41:BK104" si="133">SUM(CC41,EL41)</f>
        <v>0</v>
      </c>
      <c r="BL41" s="4122"/>
      <c r="BM41" s="4266">
        <f t="shared" si="37"/>
        <v>0</v>
      </c>
      <c r="BN41" s="4267">
        <f t="shared" si="38"/>
        <v>0</v>
      </c>
      <c r="BO41" s="4267">
        <f t="shared" si="39"/>
        <v>0</v>
      </c>
      <c r="BP41" s="4267">
        <f t="shared" si="40"/>
        <v>0</v>
      </c>
      <c r="BQ41" s="4267">
        <f t="shared" si="41"/>
        <v>0</v>
      </c>
      <c r="BR41" s="4267">
        <f t="shared" si="42"/>
        <v>0</v>
      </c>
      <c r="BS41" s="4267">
        <f t="shared" si="43"/>
        <v>0</v>
      </c>
      <c r="BT41" s="4267">
        <f t="shared" si="44"/>
        <v>0</v>
      </c>
      <c r="BU41" s="4202"/>
      <c r="BV41" s="4268">
        <f t="shared" si="45"/>
        <v>0</v>
      </c>
      <c r="BW41" s="4269">
        <f t="shared" si="45"/>
        <v>0</v>
      </c>
      <c r="BX41" s="4269">
        <f t="shared" si="45"/>
        <v>0</v>
      </c>
      <c r="BY41" s="4269">
        <f t="shared" si="45"/>
        <v>0</v>
      </c>
      <c r="BZ41" s="4269">
        <f t="shared" si="45"/>
        <v>0</v>
      </c>
      <c r="CA41" s="4269">
        <f t="shared" si="45"/>
        <v>0</v>
      </c>
      <c r="CB41" s="4269">
        <f t="shared" si="45"/>
        <v>0</v>
      </c>
      <c r="CC41" s="4270">
        <f t="shared" ref="CC41:CC104" si="134">SUM(CN41,DI41)</f>
        <v>0</v>
      </c>
      <c r="CD41" s="4114"/>
      <c r="CE41" s="4264">
        <f t="shared" si="46"/>
        <v>10</v>
      </c>
      <c r="CF41" s="4271">
        <f t="shared" si="47"/>
        <v>0</v>
      </c>
      <c r="CG41" s="4272">
        <f t="shared" si="48"/>
        <v>0</v>
      </c>
      <c r="CH41" s="4272">
        <f t="shared" si="49"/>
        <v>0</v>
      </c>
      <c r="CI41" s="4272">
        <f t="shared" si="50"/>
        <v>0</v>
      </c>
      <c r="CJ41" s="4272">
        <f t="shared" si="51"/>
        <v>0</v>
      </c>
      <c r="CK41" s="4272">
        <f t="shared" si="52"/>
        <v>0</v>
      </c>
      <c r="CL41" s="4272">
        <f t="shared" si="53"/>
        <v>0</v>
      </c>
      <c r="CM41" s="4272">
        <f t="shared" si="54"/>
        <v>0</v>
      </c>
      <c r="CN41" s="4272">
        <f t="shared" si="55"/>
        <v>0</v>
      </c>
      <c r="CO41" s="4285">
        <f>IF(M41=CO8,M41,0)</f>
        <v>0</v>
      </c>
      <c r="CP41" s="4286" t="str">
        <f t="shared" si="56"/>
        <v/>
      </c>
      <c r="CQ41" s="4261" t="str">
        <f t="shared" si="57"/>
        <v/>
      </c>
      <c r="CR41" s="4275" t="str">
        <f t="shared" si="58"/>
        <v/>
      </c>
      <c r="CS41" s="4275" t="str">
        <f t="shared" si="59"/>
        <v/>
      </c>
      <c r="CT41" s="4275" t="str">
        <f t="shared" si="60"/>
        <v/>
      </c>
      <c r="CU41" s="4275" t="str">
        <f t="shared" si="61"/>
        <v/>
      </c>
      <c r="CV41" s="4275" t="str">
        <f t="shared" si="62"/>
        <v/>
      </c>
      <c r="CW41" s="4275" t="str">
        <f t="shared" si="63"/>
        <v/>
      </c>
      <c r="CX41" s="4276" t="str">
        <f t="shared" si="64"/>
        <v/>
      </c>
      <c r="CY41" s="4186"/>
      <c r="CZ41" s="4264">
        <f t="shared" si="65"/>
        <v>10</v>
      </c>
      <c r="DA41" s="4277">
        <f t="shared" si="66"/>
        <v>0</v>
      </c>
      <c r="DB41" s="4115" t="str">
        <f t="shared" si="67"/>
        <v/>
      </c>
      <c r="DC41" s="4115" t="str">
        <f t="shared" si="68"/>
        <v/>
      </c>
      <c r="DD41" s="4115" t="str">
        <f t="shared" si="69"/>
        <v/>
      </c>
      <c r="DE41" s="4115" t="str">
        <f t="shared" si="70"/>
        <v/>
      </c>
      <c r="DF41" s="4115" t="str">
        <f t="shared" si="71"/>
        <v/>
      </c>
      <c r="DG41" s="4115" t="str">
        <f t="shared" si="72"/>
        <v/>
      </c>
      <c r="DH41" s="4115" t="str">
        <f t="shared" si="73"/>
        <v/>
      </c>
      <c r="DI41" s="4115" t="str">
        <f t="shared" si="74"/>
        <v/>
      </c>
      <c r="DJ41" s="4136"/>
      <c r="DK41" s="4287" t="str">
        <f>IF(M41=DK8,M41,0)</f>
        <v>MOINS</v>
      </c>
      <c r="DL41" s="4286" t="str">
        <f t="shared" si="75"/>
        <v xml:space="preserve">choix moins de C/P </v>
      </c>
      <c r="DM41" s="4275" t="str">
        <f t="shared" si="76"/>
        <v/>
      </c>
      <c r="DN41" s="4275" t="str">
        <f t="shared" si="77"/>
        <v/>
      </c>
      <c r="DO41" s="4275" t="str">
        <f t="shared" si="78"/>
        <v/>
      </c>
      <c r="DP41" s="4275" t="str">
        <f t="shared" si="79"/>
        <v/>
      </c>
      <c r="DQ41" s="4275" t="str">
        <f t="shared" si="80"/>
        <v/>
      </c>
      <c r="DR41" s="4275" t="str">
        <f t="shared" si="81"/>
        <v/>
      </c>
      <c r="DS41" s="4275" t="str">
        <f t="shared" si="82"/>
        <v/>
      </c>
      <c r="DT41" s="4279" t="str">
        <f t="shared" si="83"/>
        <v/>
      </c>
      <c r="DU41" s="4122"/>
      <c r="DV41" s="4266">
        <f t="shared" si="84"/>
        <v>0</v>
      </c>
      <c r="DW41" s="4267">
        <f t="shared" si="85"/>
        <v>0</v>
      </c>
      <c r="DX41" s="4267">
        <f t="shared" si="86"/>
        <v>0</v>
      </c>
      <c r="DY41" s="4267">
        <f t="shared" si="87"/>
        <v>0</v>
      </c>
      <c r="DZ41" s="4267">
        <f t="shared" si="88"/>
        <v>0</v>
      </c>
      <c r="EA41" s="4267">
        <f t="shared" si="89"/>
        <v>0</v>
      </c>
      <c r="EB41" s="4267">
        <f t="shared" si="90"/>
        <v>0</v>
      </c>
      <c r="EC41" s="4267">
        <f t="shared" si="91"/>
        <v>0</v>
      </c>
      <c r="ED41" s="4215"/>
      <c r="EE41" s="4268">
        <f t="shared" si="92"/>
        <v>0</v>
      </c>
      <c r="EF41" s="4269">
        <f t="shared" si="92"/>
        <v>0</v>
      </c>
      <c r="EG41" s="4269">
        <f t="shared" si="92"/>
        <v>0</v>
      </c>
      <c r="EH41" s="4269">
        <f t="shared" si="92"/>
        <v>0</v>
      </c>
      <c r="EI41" s="4269">
        <f t="shared" si="92"/>
        <v>0</v>
      </c>
      <c r="EJ41" s="4269">
        <f t="shared" si="92"/>
        <v>0</v>
      </c>
      <c r="EK41" s="4269">
        <f t="shared" si="92"/>
        <v>0</v>
      </c>
      <c r="EL41" s="4270">
        <f t="shared" ref="EL41:EL104" si="135">SUM(EW41,FR41)</f>
        <v>0</v>
      </c>
      <c r="EM41" s="4186"/>
      <c r="EN41" s="4264">
        <f t="shared" si="93"/>
        <v>10</v>
      </c>
      <c r="EO41" s="4271">
        <f t="shared" si="94"/>
        <v>0</v>
      </c>
      <c r="EP41" s="4272">
        <f t="shared" si="95"/>
        <v>0</v>
      </c>
      <c r="EQ41" s="4272">
        <f t="shared" si="96"/>
        <v>0</v>
      </c>
      <c r="ER41" s="4272">
        <f t="shared" si="97"/>
        <v>0</v>
      </c>
      <c r="ES41" s="4272">
        <f t="shared" si="98"/>
        <v>0</v>
      </c>
      <c r="ET41" s="4272">
        <f t="shared" si="99"/>
        <v>0</v>
      </c>
      <c r="EU41" s="4272">
        <f t="shared" si="100"/>
        <v>0</v>
      </c>
      <c r="EV41" s="4272">
        <f t="shared" si="101"/>
        <v>0</v>
      </c>
      <c r="EW41" s="4272">
        <f t="shared" si="102"/>
        <v>0</v>
      </c>
      <c r="EX41" s="4288">
        <f>IF(X41=EX8,X41,0)</f>
        <v>0</v>
      </c>
      <c r="EY41" s="4286" t="str">
        <f t="shared" si="103"/>
        <v/>
      </c>
      <c r="EZ41" s="4261" t="str">
        <f t="shared" si="104"/>
        <v/>
      </c>
      <c r="FA41" s="4275" t="str">
        <f t="shared" si="105"/>
        <v/>
      </c>
      <c r="FB41" s="4275" t="str">
        <f t="shared" si="106"/>
        <v/>
      </c>
      <c r="FC41" s="4275" t="str">
        <f t="shared" si="107"/>
        <v/>
      </c>
      <c r="FD41" s="4275" t="str">
        <f t="shared" si="108"/>
        <v/>
      </c>
      <c r="FE41" s="4275" t="str">
        <f t="shared" si="109"/>
        <v/>
      </c>
      <c r="FF41" s="4275" t="str">
        <f t="shared" si="110"/>
        <v/>
      </c>
      <c r="FG41" s="4275" t="str">
        <f t="shared" si="111"/>
        <v/>
      </c>
      <c r="FH41" s="4186"/>
      <c r="FI41" s="4264">
        <f t="shared" si="112"/>
        <v>10</v>
      </c>
      <c r="FJ41" s="4277">
        <f t="shared" si="113"/>
        <v>0</v>
      </c>
      <c r="FK41" s="4115" t="str">
        <f t="shared" si="114"/>
        <v/>
      </c>
      <c r="FL41" s="4115" t="str">
        <f t="shared" si="115"/>
        <v/>
      </c>
      <c r="FM41" s="4115" t="str">
        <f t="shared" si="116"/>
        <v/>
      </c>
      <c r="FN41" s="4115" t="str">
        <f t="shared" si="117"/>
        <v/>
      </c>
      <c r="FO41" s="4115" t="str">
        <f t="shared" si="118"/>
        <v/>
      </c>
      <c r="FP41" s="4115" t="str">
        <f t="shared" si="119"/>
        <v/>
      </c>
      <c r="FQ41" s="4115" t="str">
        <f t="shared" si="120"/>
        <v/>
      </c>
      <c r="FR41" s="4115" t="str">
        <f t="shared" si="121"/>
        <v/>
      </c>
      <c r="FS41" s="4287" t="str">
        <f>IF(X41=FS8,X41,0)</f>
        <v>MOINS</v>
      </c>
      <c r="FT41" s="4286" t="str">
        <f t="shared" si="122"/>
        <v>choix moins de lipides</v>
      </c>
      <c r="FU41" s="4275" t="str">
        <f t="shared" si="123"/>
        <v/>
      </c>
      <c r="FV41" s="4275" t="str">
        <f t="shared" si="124"/>
        <v/>
      </c>
      <c r="FW41" s="4275" t="str">
        <f t="shared" si="125"/>
        <v/>
      </c>
      <c r="FX41" s="4275" t="str">
        <f t="shared" si="126"/>
        <v/>
      </c>
      <c r="FY41" s="4275" t="str">
        <f t="shared" si="127"/>
        <v/>
      </c>
      <c r="FZ41" s="4275" t="str">
        <f t="shared" si="128"/>
        <v/>
      </c>
      <c r="GA41" s="4275" t="str">
        <f t="shared" si="129"/>
        <v/>
      </c>
      <c r="GB41" s="4279" t="str">
        <f t="shared" si="130"/>
        <v/>
      </c>
      <c r="GC41" s="4122"/>
    </row>
    <row r="42" spans="1:185" ht="45" customHeight="1">
      <c r="A42" s="4016">
        <f>ROW()</f>
        <v>42</v>
      </c>
      <c r="B42" s="4250">
        <f>IF(C42="I","",IF(ISBLANK(D42),"",IF(ISTEXT(D42),LARGE(B9:B41,1)+1,0)))</f>
        <v>26</v>
      </c>
      <c r="C42" s="4281"/>
      <c r="D42" s="4295" t="s">
        <v>6140</v>
      </c>
      <c r="E42" s="4252"/>
      <c r="F42" s="4253"/>
      <c r="G42" s="4283" t="s">
        <v>6075</v>
      </c>
      <c r="H42" s="4255" t="s">
        <v>6139</v>
      </c>
      <c r="I42" s="4283" t="s">
        <v>6075</v>
      </c>
      <c r="J42" s="4255" t="s">
        <v>6101</v>
      </c>
      <c r="K42" s="4256">
        <f t="shared" si="132"/>
        <v>2</v>
      </c>
      <c r="L42" s="4119"/>
      <c r="M42" s="4257" t="str">
        <f t="shared" si="16"/>
        <v>MOINS</v>
      </c>
      <c r="N42" s="4258" t="str">
        <f t="shared" si="16"/>
        <v xml:space="preserve">choix moins de C/P </v>
      </c>
      <c r="O42" s="4259"/>
      <c r="P42" s="4259"/>
      <c r="Q42" s="4259"/>
      <c r="R42" s="4259"/>
      <c r="S42" s="4259"/>
      <c r="T42" s="4259"/>
      <c r="U42" s="4259"/>
      <c r="V42" s="4259"/>
      <c r="W42" s="4119"/>
      <c r="X42" s="4257" t="str">
        <f t="shared" si="17"/>
        <v>MOINS</v>
      </c>
      <c r="Y42" s="4258" t="str">
        <f t="shared" si="17"/>
        <v>choix moins de lipides</v>
      </c>
      <c r="Z42" s="4260"/>
      <c r="AA42" s="4260"/>
      <c r="AB42" s="4260"/>
      <c r="AC42" s="4260"/>
      <c r="AD42" s="4260"/>
      <c r="AE42" s="4260"/>
      <c r="AF42" s="4260"/>
      <c r="AG42" s="4260"/>
      <c r="AH42" s="4119"/>
      <c r="AI42" s="4122"/>
      <c r="AJ42" s="4261">
        <f t="shared" si="18"/>
        <v>0</v>
      </c>
      <c r="AK42" s="4262">
        <f t="shared" si="19"/>
        <v>0</v>
      </c>
      <c r="AL42" s="4261">
        <f t="shared" si="20"/>
        <v>0</v>
      </c>
      <c r="AM42" s="4262">
        <f t="shared" si="21"/>
        <v>0</v>
      </c>
      <c r="AN42" s="4261">
        <f t="shared" si="22"/>
        <v>0</v>
      </c>
      <c r="AO42" s="4262">
        <f t="shared" si="23"/>
        <v>0</v>
      </c>
      <c r="AP42" s="4261">
        <f t="shared" si="24"/>
        <v>0</v>
      </c>
      <c r="AQ42" s="4262">
        <f t="shared" si="25"/>
        <v>0</v>
      </c>
      <c r="AR42" s="4261">
        <f t="shared" si="26"/>
        <v>0</v>
      </c>
      <c r="AS42" s="4262">
        <f t="shared" si="27"/>
        <v>0</v>
      </c>
      <c r="AT42" s="4261">
        <f t="shared" si="28"/>
        <v>0</v>
      </c>
      <c r="AU42" s="4262">
        <f t="shared" si="29"/>
        <v>0</v>
      </c>
      <c r="AV42" s="4261">
        <f t="shared" si="30"/>
        <v>0</v>
      </c>
      <c r="AW42" s="4262">
        <f t="shared" si="31"/>
        <v>0</v>
      </c>
      <c r="AX42" s="4261">
        <f t="shared" si="32"/>
        <v>0</v>
      </c>
      <c r="AY42" s="4262">
        <f t="shared" si="33"/>
        <v>0</v>
      </c>
      <c r="AZ42" s="4263"/>
      <c r="BA42" s="4264">
        <f>BA9</f>
        <v>20</v>
      </c>
      <c r="BB42" s="4264">
        <f t="shared" si="34"/>
        <v>2</v>
      </c>
      <c r="BC42" s="4264">
        <f t="shared" si="35"/>
        <v>10</v>
      </c>
      <c r="BD42" s="4265">
        <f t="shared" ref="BD42:BJ78" si="136">SUM(BV42,EE42)</f>
        <v>0</v>
      </c>
      <c r="BE42" s="4265">
        <f t="shared" si="136"/>
        <v>0</v>
      </c>
      <c r="BF42" s="4265">
        <f t="shared" si="136"/>
        <v>0</v>
      </c>
      <c r="BG42" s="4265">
        <f t="shared" si="136"/>
        <v>0</v>
      </c>
      <c r="BH42" s="4265">
        <f t="shared" si="136"/>
        <v>0</v>
      </c>
      <c r="BI42" s="4265">
        <f t="shared" si="136"/>
        <v>0</v>
      </c>
      <c r="BJ42" s="4265">
        <f t="shared" si="136"/>
        <v>0</v>
      </c>
      <c r="BK42" s="4265">
        <f t="shared" si="133"/>
        <v>0</v>
      </c>
      <c r="BL42" s="4122"/>
      <c r="BM42" s="4266">
        <f t="shared" si="37"/>
        <v>0</v>
      </c>
      <c r="BN42" s="4267">
        <f t="shared" si="38"/>
        <v>0</v>
      </c>
      <c r="BO42" s="4267">
        <f t="shared" si="39"/>
        <v>0</v>
      </c>
      <c r="BP42" s="4267">
        <f t="shared" si="40"/>
        <v>0</v>
      </c>
      <c r="BQ42" s="4267">
        <f t="shared" si="41"/>
        <v>0</v>
      </c>
      <c r="BR42" s="4267">
        <f t="shared" si="42"/>
        <v>0</v>
      </c>
      <c r="BS42" s="4267">
        <f t="shared" si="43"/>
        <v>0</v>
      </c>
      <c r="BT42" s="4267">
        <f t="shared" si="44"/>
        <v>0</v>
      </c>
      <c r="BU42" s="4202"/>
      <c r="BV42" s="4268">
        <f t="shared" ref="BV42:CB78" si="137">SUM(CG42,DB42)</f>
        <v>0</v>
      </c>
      <c r="BW42" s="4269">
        <f t="shared" si="137"/>
        <v>0</v>
      </c>
      <c r="BX42" s="4269">
        <f t="shared" si="137"/>
        <v>0</v>
      </c>
      <c r="BY42" s="4269">
        <f t="shared" si="137"/>
        <v>0</v>
      </c>
      <c r="BZ42" s="4269">
        <f t="shared" si="137"/>
        <v>0</v>
      </c>
      <c r="CA42" s="4269">
        <f t="shared" si="137"/>
        <v>0</v>
      </c>
      <c r="CB42" s="4269">
        <f t="shared" si="137"/>
        <v>0</v>
      </c>
      <c r="CC42" s="4270">
        <f t="shared" si="134"/>
        <v>0</v>
      </c>
      <c r="CD42" s="4114"/>
      <c r="CE42" s="4264">
        <f t="shared" si="46"/>
        <v>10</v>
      </c>
      <c r="CF42" s="4271">
        <f t="shared" si="47"/>
        <v>0</v>
      </c>
      <c r="CG42" s="4272">
        <f t="shared" si="48"/>
        <v>0</v>
      </c>
      <c r="CH42" s="4272">
        <f t="shared" si="49"/>
        <v>0</v>
      </c>
      <c r="CI42" s="4272">
        <f t="shared" si="50"/>
        <v>0</v>
      </c>
      <c r="CJ42" s="4272">
        <f t="shared" si="51"/>
        <v>0</v>
      </c>
      <c r="CK42" s="4272">
        <f t="shared" si="52"/>
        <v>0</v>
      </c>
      <c r="CL42" s="4272">
        <f t="shared" si="53"/>
        <v>0</v>
      </c>
      <c r="CM42" s="4272">
        <f t="shared" si="54"/>
        <v>0</v>
      </c>
      <c r="CN42" s="4272">
        <f t="shared" si="55"/>
        <v>0</v>
      </c>
      <c r="CO42" s="4285">
        <f>IF(M42=CO8,M42,0)</f>
        <v>0</v>
      </c>
      <c r="CP42" s="4286" t="str">
        <f t="shared" si="56"/>
        <v/>
      </c>
      <c r="CQ42" s="4261" t="str">
        <f t="shared" si="57"/>
        <v/>
      </c>
      <c r="CR42" s="4275" t="str">
        <f t="shared" si="58"/>
        <v/>
      </c>
      <c r="CS42" s="4275" t="str">
        <f t="shared" si="59"/>
        <v/>
      </c>
      <c r="CT42" s="4275" t="str">
        <f t="shared" si="60"/>
        <v/>
      </c>
      <c r="CU42" s="4275" t="str">
        <f t="shared" si="61"/>
        <v/>
      </c>
      <c r="CV42" s="4275" t="str">
        <f t="shared" si="62"/>
        <v/>
      </c>
      <c r="CW42" s="4275" t="str">
        <f t="shared" si="63"/>
        <v/>
      </c>
      <c r="CX42" s="4276" t="str">
        <f t="shared" si="64"/>
        <v/>
      </c>
      <c r="CY42" s="4186"/>
      <c r="CZ42" s="4264">
        <f t="shared" si="65"/>
        <v>10</v>
      </c>
      <c r="DA42" s="4277">
        <f t="shared" si="66"/>
        <v>0</v>
      </c>
      <c r="DB42" s="4115" t="str">
        <f t="shared" si="67"/>
        <v/>
      </c>
      <c r="DC42" s="4115" t="str">
        <f t="shared" si="68"/>
        <v/>
      </c>
      <c r="DD42" s="4115" t="str">
        <f t="shared" si="69"/>
        <v/>
      </c>
      <c r="DE42" s="4115" t="str">
        <f t="shared" si="70"/>
        <v/>
      </c>
      <c r="DF42" s="4115" t="str">
        <f t="shared" si="71"/>
        <v/>
      </c>
      <c r="DG42" s="4115" t="str">
        <f t="shared" si="72"/>
        <v/>
      </c>
      <c r="DH42" s="4115" t="str">
        <f t="shared" si="73"/>
        <v/>
      </c>
      <c r="DI42" s="4115" t="str">
        <f t="shared" si="74"/>
        <v/>
      </c>
      <c r="DJ42" s="4136"/>
      <c r="DK42" s="4287" t="str">
        <f>IF(M42=DK8,M42,0)</f>
        <v>MOINS</v>
      </c>
      <c r="DL42" s="4286" t="str">
        <f t="shared" si="75"/>
        <v xml:space="preserve">choix moins de C/P </v>
      </c>
      <c r="DM42" s="4275" t="str">
        <f t="shared" si="76"/>
        <v/>
      </c>
      <c r="DN42" s="4275" t="str">
        <f t="shared" si="77"/>
        <v/>
      </c>
      <c r="DO42" s="4275" t="str">
        <f t="shared" si="78"/>
        <v/>
      </c>
      <c r="DP42" s="4275" t="str">
        <f t="shared" si="79"/>
        <v/>
      </c>
      <c r="DQ42" s="4275" t="str">
        <f t="shared" si="80"/>
        <v/>
      </c>
      <c r="DR42" s="4275" t="str">
        <f t="shared" si="81"/>
        <v/>
      </c>
      <c r="DS42" s="4275" t="str">
        <f t="shared" si="82"/>
        <v/>
      </c>
      <c r="DT42" s="4279" t="str">
        <f t="shared" si="83"/>
        <v/>
      </c>
      <c r="DU42" s="4122"/>
      <c r="DV42" s="4266">
        <f t="shared" si="84"/>
        <v>0</v>
      </c>
      <c r="DW42" s="4267">
        <f t="shared" si="85"/>
        <v>0</v>
      </c>
      <c r="DX42" s="4267">
        <f t="shared" si="86"/>
        <v>0</v>
      </c>
      <c r="DY42" s="4267">
        <f t="shared" si="87"/>
        <v>0</v>
      </c>
      <c r="DZ42" s="4267">
        <f t="shared" si="88"/>
        <v>0</v>
      </c>
      <c r="EA42" s="4267">
        <f t="shared" si="89"/>
        <v>0</v>
      </c>
      <c r="EB42" s="4267">
        <f t="shared" si="90"/>
        <v>0</v>
      </c>
      <c r="EC42" s="4267">
        <f t="shared" si="91"/>
        <v>0</v>
      </c>
      <c r="ED42" s="4215"/>
      <c r="EE42" s="4268">
        <f t="shared" ref="EE42:EK78" si="138">SUM(EP42,FK42)</f>
        <v>0</v>
      </c>
      <c r="EF42" s="4269">
        <f t="shared" si="138"/>
        <v>0</v>
      </c>
      <c r="EG42" s="4269">
        <f t="shared" si="138"/>
        <v>0</v>
      </c>
      <c r="EH42" s="4269">
        <f t="shared" si="138"/>
        <v>0</v>
      </c>
      <c r="EI42" s="4269">
        <f t="shared" si="138"/>
        <v>0</v>
      </c>
      <c r="EJ42" s="4269">
        <f t="shared" si="138"/>
        <v>0</v>
      </c>
      <c r="EK42" s="4269">
        <f t="shared" si="138"/>
        <v>0</v>
      </c>
      <c r="EL42" s="4270">
        <f t="shared" si="135"/>
        <v>0</v>
      </c>
      <c r="EM42" s="4186"/>
      <c r="EN42" s="4264">
        <f t="shared" si="93"/>
        <v>10</v>
      </c>
      <c r="EO42" s="4271">
        <f t="shared" si="94"/>
        <v>0</v>
      </c>
      <c r="EP42" s="4272">
        <f t="shared" si="95"/>
        <v>0</v>
      </c>
      <c r="EQ42" s="4272">
        <f t="shared" si="96"/>
        <v>0</v>
      </c>
      <c r="ER42" s="4272">
        <f t="shared" si="97"/>
        <v>0</v>
      </c>
      <c r="ES42" s="4272">
        <f t="shared" si="98"/>
        <v>0</v>
      </c>
      <c r="ET42" s="4272">
        <f t="shared" si="99"/>
        <v>0</v>
      </c>
      <c r="EU42" s="4272">
        <f t="shared" si="100"/>
        <v>0</v>
      </c>
      <c r="EV42" s="4272">
        <f t="shared" si="101"/>
        <v>0</v>
      </c>
      <c r="EW42" s="4272">
        <f t="shared" si="102"/>
        <v>0</v>
      </c>
      <c r="EX42" s="4288">
        <f>IF(X42=EX8,X42,0)</f>
        <v>0</v>
      </c>
      <c r="EY42" s="4286" t="str">
        <f t="shared" si="103"/>
        <v/>
      </c>
      <c r="EZ42" s="4261" t="str">
        <f t="shared" si="104"/>
        <v/>
      </c>
      <c r="FA42" s="4275" t="str">
        <f t="shared" si="105"/>
        <v/>
      </c>
      <c r="FB42" s="4275" t="str">
        <f t="shared" si="106"/>
        <v/>
      </c>
      <c r="FC42" s="4275" t="str">
        <f t="shared" si="107"/>
        <v/>
      </c>
      <c r="FD42" s="4275" t="str">
        <f t="shared" si="108"/>
        <v/>
      </c>
      <c r="FE42" s="4275" t="str">
        <f t="shared" si="109"/>
        <v/>
      </c>
      <c r="FF42" s="4275" t="str">
        <f t="shared" si="110"/>
        <v/>
      </c>
      <c r="FG42" s="4275" t="str">
        <f t="shared" si="111"/>
        <v/>
      </c>
      <c r="FH42" s="4186"/>
      <c r="FI42" s="4264">
        <f t="shared" si="112"/>
        <v>10</v>
      </c>
      <c r="FJ42" s="4277">
        <f t="shared" si="113"/>
        <v>0</v>
      </c>
      <c r="FK42" s="4115" t="str">
        <f t="shared" si="114"/>
        <v/>
      </c>
      <c r="FL42" s="4115" t="str">
        <f t="shared" si="115"/>
        <v/>
      </c>
      <c r="FM42" s="4115" t="str">
        <f t="shared" si="116"/>
        <v/>
      </c>
      <c r="FN42" s="4115" t="str">
        <f t="shared" si="117"/>
        <v/>
      </c>
      <c r="FO42" s="4115" t="str">
        <f t="shared" si="118"/>
        <v/>
      </c>
      <c r="FP42" s="4115" t="str">
        <f t="shared" si="119"/>
        <v/>
      </c>
      <c r="FQ42" s="4115" t="str">
        <f t="shared" si="120"/>
        <v/>
      </c>
      <c r="FR42" s="4115" t="str">
        <f t="shared" si="121"/>
        <v/>
      </c>
      <c r="FS42" s="4287" t="str">
        <f>IF(X42=FS8,X42,0)</f>
        <v>MOINS</v>
      </c>
      <c r="FT42" s="4286" t="str">
        <f t="shared" si="122"/>
        <v>choix moins de lipides</v>
      </c>
      <c r="FU42" s="4275" t="str">
        <f t="shared" si="123"/>
        <v/>
      </c>
      <c r="FV42" s="4275" t="str">
        <f t="shared" si="124"/>
        <v/>
      </c>
      <c r="FW42" s="4275" t="str">
        <f t="shared" si="125"/>
        <v/>
      </c>
      <c r="FX42" s="4275" t="str">
        <f t="shared" si="126"/>
        <v/>
      </c>
      <c r="FY42" s="4275" t="str">
        <f t="shared" si="127"/>
        <v/>
      </c>
      <c r="FZ42" s="4275" t="str">
        <f t="shared" si="128"/>
        <v/>
      </c>
      <c r="GA42" s="4275" t="str">
        <f t="shared" si="129"/>
        <v/>
      </c>
      <c r="GB42" s="4279" t="str">
        <f t="shared" si="130"/>
        <v/>
      </c>
      <c r="GC42" s="4122"/>
    </row>
    <row r="43" spans="1:185" ht="45" customHeight="1">
      <c r="A43" s="4016">
        <f>ROW()</f>
        <v>43</v>
      </c>
      <c r="B43" s="4250">
        <f>IF(C43="I","",IF(ISBLANK(D43),"",IF(ISTEXT(D43),LARGE(B9:B42,1)+1,0)))</f>
        <v>27</v>
      </c>
      <c r="C43" s="4281"/>
      <c r="D43" s="4295" t="s">
        <v>6141</v>
      </c>
      <c r="E43" s="4252"/>
      <c r="F43" s="4253"/>
      <c r="G43" s="4283" t="s">
        <v>6075</v>
      </c>
      <c r="H43" s="4255" t="s">
        <v>6139</v>
      </c>
      <c r="I43" s="4283" t="s">
        <v>6075</v>
      </c>
      <c r="J43" s="4255" t="s">
        <v>6101</v>
      </c>
      <c r="K43" s="4256">
        <f t="shared" si="132"/>
        <v>2</v>
      </c>
      <c r="L43" s="4119"/>
      <c r="M43" s="4257" t="str">
        <f t="shared" si="16"/>
        <v>MOINS</v>
      </c>
      <c r="N43" s="4258" t="str">
        <f t="shared" si="16"/>
        <v xml:space="preserve">choix moins de C/P </v>
      </c>
      <c r="O43" s="4259"/>
      <c r="P43" s="4259"/>
      <c r="Q43" s="4259"/>
      <c r="R43" s="4259"/>
      <c r="S43" s="4259"/>
      <c r="T43" s="4259"/>
      <c r="U43" s="4259"/>
      <c r="V43" s="4259"/>
      <c r="W43" s="4119"/>
      <c r="X43" s="4257" t="str">
        <f t="shared" si="17"/>
        <v>MOINS</v>
      </c>
      <c r="Y43" s="4258" t="str">
        <f t="shared" si="17"/>
        <v>choix moins de lipides</v>
      </c>
      <c r="Z43" s="4260"/>
      <c r="AA43" s="4260"/>
      <c r="AB43" s="4260"/>
      <c r="AC43" s="4260"/>
      <c r="AD43" s="4260"/>
      <c r="AE43" s="4260"/>
      <c r="AF43" s="4260"/>
      <c r="AG43" s="4260"/>
      <c r="AH43" s="4119"/>
      <c r="AI43" s="4122"/>
      <c r="AJ43" s="4261">
        <f t="shared" si="18"/>
        <v>0</v>
      </c>
      <c r="AK43" s="4262">
        <f t="shared" si="19"/>
        <v>0</v>
      </c>
      <c r="AL43" s="4261">
        <f t="shared" si="20"/>
        <v>0</v>
      </c>
      <c r="AM43" s="4262">
        <f t="shared" si="21"/>
        <v>0</v>
      </c>
      <c r="AN43" s="4261">
        <f t="shared" si="22"/>
        <v>0</v>
      </c>
      <c r="AO43" s="4262">
        <f t="shared" si="23"/>
        <v>0</v>
      </c>
      <c r="AP43" s="4261">
        <f t="shared" si="24"/>
        <v>0</v>
      </c>
      <c r="AQ43" s="4262">
        <f t="shared" si="25"/>
        <v>0</v>
      </c>
      <c r="AR43" s="4261">
        <f t="shared" si="26"/>
        <v>0</v>
      </c>
      <c r="AS43" s="4262">
        <f t="shared" si="27"/>
        <v>0</v>
      </c>
      <c r="AT43" s="4261">
        <f t="shared" si="28"/>
        <v>0</v>
      </c>
      <c r="AU43" s="4262">
        <f t="shared" si="29"/>
        <v>0</v>
      </c>
      <c r="AV43" s="4261">
        <f t="shared" si="30"/>
        <v>0</v>
      </c>
      <c r="AW43" s="4262">
        <f t="shared" si="31"/>
        <v>0</v>
      </c>
      <c r="AX43" s="4261">
        <f t="shared" si="32"/>
        <v>0</v>
      </c>
      <c r="AY43" s="4262">
        <f t="shared" si="33"/>
        <v>0</v>
      </c>
      <c r="AZ43" s="4263"/>
      <c r="BA43" s="4264">
        <f>BA9</f>
        <v>20</v>
      </c>
      <c r="BB43" s="4264">
        <f t="shared" si="34"/>
        <v>2</v>
      </c>
      <c r="BC43" s="4264">
        <f t="shared" si="35"/>
        <v>10</v>
      </c>
      <c r="BD43" s="4265">
        <f t="shared" si="136"/>
        <v>0</v>
      </c>
      <c r="BE43" s="4265">
        <f t="shared" si="136"/>
        <v>0</v>
      </c>
      <c r="BF43" s="4265">
        <f t="shared" si="136"/>
        <v>0</v>
      </c>
      <c r="BG43" s="4265">
        <f t="shared" si="136"/>
        <v>0</v>
      </c>
      <c r="BH43" s="4265">
        <f t="shared" si="136"/>
        <v>0</v>
      </c>
      <c r="BI43" s="4265">
        <f t="shared" si="136"/>
        <v>0</v>
      </c>
      <c r="BJ43" s="4265">
        <f t="shared" si="136"/>
        <v>0</v>
      </c>
      <c r="BK43" s="4265">
        <f t="shared" si="133"/>
        <v>0</v>
      </c>
      <c r="BL43" s="4122"/>
      <c r="BM43" s="4266">
        <f t="shared" si="37"/>
        <v>0</v>
      </c>
      <c r="BN43" s="4267">
        <f t="shared" si="38"/>
        <v>0</v>
      </c>
      <c r="BO43" s="4267">
        <f t="shared" si="39"/>
        <v>0</v>
      </c>
      <c r="BP43" s="4267">
        <f t="shared" si="40"/>
        <v>0</v>
      </c>
      <c r="BQ43" s="4267">
        <f t="shared" si="41"/>
        <v>0</v>
      </c>
      <c r="BR43" s="4267">
        <f t="shared" si="42"/>
        <v>0</v>
      </c>
      <c r="BS43" s="4267">
        <f t="shared" si="43"/>
        <v>0</v>
      </c>
      <c r="BT43" s="4267">
        <f t="shared" si="44"/>
        <v>0</v>
      </c>
      <c r="BU43" s="4202"/>
      <c r="BV43" s="4268">
        <f t="shared" si="137"/>
        <v>0</v>
      </c>
      <c r="BW43" s="4269">
        <f t="shared" si="137"/>
        <v>0</v>
      </c>
      <c r="BX43" s="4269">
        <f t="shared" si="137"/>
        <v>0</v>
      </c>
      <c r="BY43" s="4269">
        <f t="shared" si="137"/>
        <v>0</v>
      </c>
      <c r="BZ43" s="4269">
        <f t="shared" si="137"/>
        <v>0</v>
      </c>
      <c r="CA43" s="4269">
        <f t="shared" si="137"/>
        <v>0</v>
      </c>
      <c r="CB43" s="4269">
        <f t="shared" si="137"/>
        <v>0</v>
      </c>
      <c r="CC43" s="4270">
        <f t="shared" si="134"/>
        <v>0</v>
      </c>
      <c r="CD43" s="4114"/>
      <c r="CE43" s="4264">
        <f t="shared" si="46"/>
        <v>10</v>
      </c>
      <c r="CF43" s="4271">
        <f t="shared" si="47"/>
        <v>0</v>
      </c>
      <c r="CG43" s="4272">
        <f t="shared" si="48"/>
        <v>0</v>
      </c>
      <c r="CH43" s="4272">
        <f t="shared" si="49"/>
        <v>0</v>
      </c>
      <c r="CI43" s="4272">
        <f t="shared" si="50"/>
        <v>0</v>
      </c>
      <c r="CJ43" s="4272">
        <f t="shared" si="51"/>
        <v>0</v>
      </c>
      <c r="CK43" s="4272">
        <f t="shared" si="52"/>
        <v>0</v>
      </c>
      <c r="CL43" s="4272">
        <f t="shared" si="53"/>
        <v>0</v>
      </c>
      <c r="CM43" s="4272">
        <f t="shared" si="54"/>
        <v>0</v>
      </c>
      <c r="CN43" s="4272">
        <f t="shared" si="55"/>
        <v>0</v>
      </c>
      <c r="CO43" s="4285">
        <f>IF(M43=CO8,M43,0)</f>
        <v>0</v>
      </c>
      <c r="CP43" s="4286" t="str">
        <f t="shared" si="56"/>
        <v/>
      </c>
      <c r="CQ43" s="4261" t="str">
        <f t="shared" si="57"/>
        <v/>
      </c>
      <c r="CR43" s="4275" t="str">
        <f t="shared" si="58"/>
        <v/>
      </c>
      <c r="CS43" s="4275" t="str">
        <f t="shared" si="59"/>
        <v/>
      </c>
      <c r="CT43" s="4275" t="str">
        <f t="shared" si="60"/>
        <v/>
      </c>
      <c r="CU43" s="4275" t="str">
        <f t="shared" si="61"/>
        <v/>
      </c>
      <c r="CV43" s="4275" t="str">
        <f t="shared" si="62"/>
        <v/>
      </c>
      <c r="CW43" s="4275" t="str">
        <f t="shared" si="63"/>
        <v/>
      </c>
      <c r="CX43" s="4276" t="str">
        <f t="shared" si="64"/>
        <v/>
      </c>
      <c r="CY43" s="4186"/>
      <c r="CZ43" s="4264">
        <f t="shared" si="65"/>
        <v>10</v>
      </c>
      <c r="DA43" s="4277">
        <f t="shared" si="66"/>
        <v>0</v>
      </c>
      <c r="DB43" s="4115" t="str">
        <f t="shared" si="67"/>
        <v/>
      </c>
      <c r="DC43" s="4115" t="str">
        <f t="shared" si="68"/>
        <v/>
      </c>
      <c r="DD43" s="4115" t="str">
        <f t="shared" si="69"/>
        <v/>
      </c>
      <c r="DE43" s="4115" t="str">
        <f t="shared" si="70"/>
        <v/>
      </c>
      <c r="DF43" s="4115" t="str">
        <f t="shared" si="71"/>
        <v/>
      </c>
      <c r="DG43" s="4115" t="str">
        <f t="shared" si="72"/>
        <v/>
      </c>
      <c r="DH43" s="4115" t="str">
        <f t="shared" si="73"/>
        <v/>
      </c>
      <c r="DI43" s="4115" t="str">
        <f t="shared" si="74"/>
        <v/>
      </c>
      <c r="DJ43" s="4136"/>
      <c r="DK43" s="4287" t="str">
        <f>IF(M43=DK8,M43,0)</f>
        <v>MOINS</v>
      </c>
      <c r="DL43" s="4286" t="str">
        <f t="shared" si="75"/>
        <v xml:space="preserve">choix moins de C/P </v>
      </c>
      <c r="DM43" s="4275" t="str">
        <f t="shared" si="76"/>
        <v/>
      </c>
      <c r="DN43" s="4275" t="str">
        <f t="shared" si="77"/>
        <v/>
      </c>
      <c r="DO43" s="4275" t="str">
        <f t="shared" si="78"/>
        <v/>
      </c>
      <c r="DP43" s="4275" t="str">
        <f t="shared" si="79"/>
        <v/>
      </c>
      <c r="DQ43" s="4275" t="str">
        <f t="shared" si="80"/>
        <v/>
      </c>
      <c r="DR43" s="4275" t="str">
        <f t="shared" si="81"/>
        <v/>
      </c>
      <c r="DS43" s="4275" t="str">
        <f t="shared" si="82"/>
        <v/>
      </c>
      <c r="DT43" s="4279" t="str">
        <f t="shared" si="83"/>
        <v/>
      </c>
      <c r="DU43" s="4122"/>
      <c r="DV43" s="4266">
        <f t="shared" si="84"/>
        <v>0</v>
      </c>
      <c r="DW43" s="4267">
        <f t="shared" si="85"/>
        <v>0</v>
      </c>
      <c r="DX43" s="4267">
        <f t="shared" si="86"/>
        <v>0</v>
      </c>
      <c r="DY43" s="4267">
        <f t="shared" si="87"/>
        <v>0</v>
      </c>
      <c r="DZ43" s="4267">
        <f t="shared" si="88"/>
        <v>0</v>
      </c>
      <c r="EA43" s="4267">
        <f t="shared" si="89"/>
        <v>0</v>
      </c>
      <c r="EB43" s="4267">
        <f t="shared" si="90"/>
        <v>0</v>
      </c>
      <c r="EC43" s="4267">
        <f t="shared" si="91"/>
        <v>0</v>
      </c>
      <c r="ED43" s="4215"/>
      <c r="EE43" s="4268">
        <f t="shared" si="138"/>
        <v>0</v>
      </c>
      <c r="EF43" s="4269">
        <f t="shared" si="138"/>
        <v>0</v>
      </c>
      <c r="EG43" s="4269">
        <f t="shared" si="138"/>
        <v>0</v>
      </c>
      <c r="EH43" s="4269">
        <f t="shared" si="138"/>
        <v>0</v>
      </c>
      <c r="EI43" s="4269">
        <f t="shared" si="138"/>
        <v>0</v>
      </c>
      <c r="EJ43" s="4269">
        <f t="shared" si="138"/>
        <v>0</v>
      </c>
      <c r="EK43" s="4269">
        <f t="shared" si="138"/>
        <v>0</v>
      </c>
      <c r="EL43" s="4270">
        <f t="shared" si="135"/>
        <v>0</v>
      </c>
      <c r="EM43" s="4186"/>
      <c r="EN43" s="4264">
        <f t="shared" si="93"/>
        <v>10</v>
      </c>
      <c r="EO43" s="4271">
        <f t="shared" si="94"/>
        <v>0</v>
      </c>
      <c r="EP43" s="4272">
        <f t="shared" si="95"/>
        <v>0</v>
      </c>
      <c r="EQ43" s="4272">
        <f t="shared" si="96"/>
        <v>0</v>
      </c>
      <c r="ER43" s="4272">
        <f t="shared" si="97"/>
        <v>0</v>
      </c>
      <c r="ES43" s="4272">
        <f t="shared" si="98"/>
        <v>0</v>
      </c>
      <c r="ET43" s="4272">
        <f t="shared" si="99"/>
        <v>0</v>
      </c>
      <c r="EU43" s="4272">
        <f t="shared" si="100"/>
        <v>0</v>
      </c>
      <c r="EV43" s="4272">
        <f t="shared" si="101"/>
        <v>0</v>
      </c>
      <c r="EW43" s="4272">
        <f t="shared" si="102"/>
        <v>0</v>
      </c>
      <c r="EX43" s="4288">
        <f>IF(X43=EX8,X43,0)</f>
        <v>0</v>
      </c>
      <c r="EY43" s="4286" t="str">
        <f t="shared" si="103"/>
        <v/>
      </c>
      <c r="EZ43" s="4261" t="str">
        <f t="shared" si="104"/>
        <v/>
      </c>
      <c r="FA43" s="4275" t="str">
        <f t="shared" si="105"/>
        <v/>
      </c>
      <c r="FB43" s="4275" t="str">
        <f t="shared" si="106"/>
        <v/>
      </c>
      <c r="FC43" s="4275" t="str">
        <f t="shared" si="107"/>
        <v/>
      </c>
      <c r="FD43" s="4275" t="str">
        <f t="shared" si="108"/>
        <v/>
      </c>
      <c r="FE43" s="4275" t="str">
        <f t="shared" si="109"/>
        <v/>
      </c>
      <c r="FF43" s="4275" t="str">
        <f t="shared" si="110"/>
        <v/>
      </c>
      <c r="FG43" s="4275" t="str">
        <f t="shared" si="111"/>
        <v/>
      </c>
      <c r="FH43" s="4186"/>
      <c r="FI43" s="4264">
        <f t="shared" si="112"/>
        <v>10</v>
      </c>
      <c r="FJ43" s="4277">
        <f t="shared" si="113"/>
        <v>0</v>
      </c>
      <c r="FK43" s="4115" t="str">
        <f t="shared" si="114"/>
        <v/>
      </c>
      <c r="FL43" s="4115" t="str">
        <f t="shared" si="115"/>
        <v/>
      </c>
      <c r="FM43" s="4115" t="str">
        <f t="shared" si="116"/>
        <v/>
      </c>
      <c r="FN43" s="4115" t="str">
        <f t="shared" si="117"/>
        <v/>
      </c>
      <c r="FO43" s="4115" t="str">
        <f t="shared" si="118"/>
        <v/>
      </c>
      <c r="FP43" s="4115" t="str">
        <f t="shared" si="119"/>
        <v/>
      </c>
      <c r="FQ43" s="4115" t="str">
        <f t="shared" si="120"/>
        <v/>
      </c>
      <c r="FR43" s="4115" t="str">
        <f t="shared" si="121"/>
        <v/>
      </c>
      <c r="FS43" s="4287" t="str">
        <f>IF(X43=FS8,X43,0)</f>
        <v>MOINS</v>
      </c>
      <c r="FT43" s="4286" t="str">
        <f t="shared" si="122"/>
        <v>choix moins de lipides</v>
      </c>
      <c r="FU43" s="4275" t="str">
        <f t="shared" si="123"/>
        <v/>
      </c>
      <c r="FV43" s="4275" t="str">
        <f t="shared" si="124"/>
        <v/>
      </c>
      <c r="FW43" s="4275" t="str">
        <f t="shared" si="125"/>
        <v/>
      </c>
      <c r="FX43" s="4275" t="str">
        <f t="shared" si="126"/>
        <v/>
      </c>
      <c r="FY43" s="4275" t="str">
        <f t="shared" si="127"/>
        <v/>
      </c>
      <c r="FZ43" s="4275" t="str">
        <f t="shared" si="128"/>
        <v/>
      </c>
      <c r="GA43" s="4275" t="str">
        <f t="shared" si="129"/>
        <v/>
      </c>
      <c r="GB43" s="4279" t="str">
        <f t="shared" si="130"/>
        <v/>
      </c>
      <c r="GC43" s="4122"/>
    </row>
    <row r="44" spans="1:185" ht="45" customHeight="1">
      <c r="A44" s="4016">
        <f>ROW()</f>
        <v>44</v>
      </c>
      <c r="B44" s="4250">
        <f>IF(C44="I","",IF(ISBLANK(D44),"",IF(ISTEXT(D44),LARGE(B9:B43,1)+1,0)))</f>
        <v>28</v>
      </c>
      <c r="C44" s="4281"/>
      <c r="D44" s="4295" t="s">
        <v>6142</v>
      </c>
      <c r="E44" s="4252"/>
      <c r="F44" s="4253"/>
      <c r="G44" s="4283" t="s">
        <v>6075</v>
      </c>
      <c r="H44" s="4255" t="s">
        <v>6099</v>
      </c>
      <c r="I44" s="4284" t="s">
        <v>6074</v>
      </c>
      <c r="J44" s="4255" t="s">
        <v>3607</v>
      </c>
      <c r="K44" s="4256">
        <f t="shared" si="132"/>
        <v>2</v>
      </c>
      <c r="L44" s="4119"/>
      <c r="M44" s="4257" t="str">
        <f t="shared" si="16"/>
        <v>MOINS</v>
      </c>
      <c r="N44" s="4258" t="str">
        <f t="shared" si="16"/>
        <v>lipides</v>
      </c>
      <c r="O44" s="4259"/>
      <c r="P44" s="4259"/>
      <c r="Q44" s="4259"/>
      <c r="R44" s="4259"/>
      <c r="S44" s="4259"/>
      <c r="T44" s="4259"/>
      <c r="U44" s="4259"/>
      <c r="V44" s="4259"/>
      <c r="W44" s="4119"/>
      <c r="X44" s="4257" t="str">
        <f t="shared" si="17"/>
        <v>PLUS</v>
      </c>
      <c r="Y44" s="4258" t="str">
        <f t="shared" si="17"/>
        <v>Protéines</v>
      </c>
      <c r="Z44" s="4260"/>
      <c r="AA44" s="4260"/>
      <c r="AB44" s="4260"/>
      <c r="AC44" s="4260"/>
      <c r="AD44" s="4260"/>
      <c r="AE44" s="4260"/>
      <c r="AF44" s="4260"/>
      <c r="AG44" s="4260"/>
      <c r="AH44" s="4119"/>
      <c r="AI44" s="4122"/>
      <c r="AJ44" s="4261">
        <f t="shared" si="18"/>
        <v>0</v>
      </c>
      <c r="AK44" s="4262">
        <f t="shared" si="19"/>
        <v>0</v>
      </c>
      <c r="AL44" s="4261">
        <f t="shared" si="20"/>
        <v>0</v>
      </c>
      <c r="AM44" s="4262">
        <f t="shared" si="21"/>
        <v>0</v>
      </c>
      <c r="AN44" s="4261">
        <f t="shared" si="22"/>
        <v>0</v>
      </c>
      <c r="AO44" s="4262">
        <f t="shared" si="23"/>
        <v>0</v>
      </c>
      <c r="AP44" s="4261">
        <f t="shared" si="24"/>
        <v>0</v>
      </c>
      <c r="AQ44" s="4262">
        <f t="shared" si="25"/>
        <v>0</v>
      </c>
      <c r="AR44" s="4261">
        <f t="shared" si="26"/>
        <v>0</v>
      </c>
      <c r="AS44" s="4262">
        <f t="shared" si="27"/>
        <v>0</v>
      </c>
      <c r="AT44" s="4261">
        <f t="shared" si="28"/>
        <v>0</v>
      </c>
      <c r="AU44" s="4262">
        <f t="shared" si="29"/>
        <v>0</v>
      </c>
      <c r="AV44" s="4261">
        <f t="shared" si="30"/>
        <v>0</v>
      </c>
      <c r="AW44" s="4262">
        <f t="shared" si="31"/>
        <v>0</v>
      </c>
      <c r="AX44" s="4261">
        <f t="shared" si="32"/>
        <v>0</v>
      </c>
      <c r="AY44" s="4262">
        <f t="shared" si="33"/>
        <v>0</v>
      </c>
      <c r="AZ44" s="4263"/>
      <c r="BA44" s="4264">
        <f>BA9</f>
        <v>20</v>
      </c>
      <c r="BB44" s="4264">
        <f t="shared" si="34"/>
        <v>2</v>
      </c>
      <c r="BC44" s="4264">
        <f t="shared" si="35"/>
        <v>10</v>
      </c>
      <c r="BD44" s="4265">
        <f t="shared" si="136"/>
        <v>0</v>
      </c>
      <c r="BE44" s="4265">
        <f t="shared" si="136"/>
        <v>0</v>
      </c>
      <c r="BF44" s="4265">
        <f t="shared" si="136"/>
        <v>0</v>
      </c>
      <c r="BG44" s="4265">
        <f t="shared" si="136"/>
        <v>0</v>
      </c>
      <c r="BH44" s="4265">
        <f t="shared" si="136"/>
        <v>0</v>
      </c>
      <c r="BI44" s="4265">
        <f t="shared" si="136"/>
        <v>0</v>
      </c>
      <c r="BJ44" s="4265">
        <f t="shared" si="136"/>
        <v>0</v>
      </c>
      <c r="BK44" s="4265">
        <f t="shared" si="133"/>
        <v>0</v>
      </c>
      <c r="BL44" s="4122"/>
      <c r="BM44" s="4266">
        <f t="shared" si="37"/>
        <v>0</v>
      </c>
      <c r="BN44" s="4267">
        <f t="shared" si="38"/>
        <v>0</v>
      </c>
      <c r="BO44" s="4267">
        <f t="shared" si="39"/>
        <v>0</v>
      </c>
      <c r="BP44" s="4267">
        <f t="shared" si="40"/>
        <v>0</v>
      </c>
      <c r="BQ44" s="4267">
        <f t="shared" si="41"/>
        <v>0</v>
      </c>
      <c r="BR44" s="4267">
        <f t="shared" si="42"/>
        <v>0</v>
      </c>
      <c r="BS44" s="4267">
        <f t="shared" si="43"/>
        <v>0</v>
      </c>
      <c r="BT44" s="4267">
        <f t="shared" si="44"/>
        <v>0</v>
      </c>
      <c r="BU44" s="4202"/>
      <c r="BV44" s="4268">
        <f t="shared" si="137"/>
        <v>0</v>
      </c>
      <c r="BW44" s="4269">
        <f t="shared" si="137"/>
        <v>0</v>
      </c>
      <c r="BX44" s="4269">
        <f t="shared" si="137"/>
        <v>0</v>
      </c>
      <c r="BY44" s="4269">
        <f t="shared" si="137"/>
        <v>0</v>
      </c>
      <c r="BZ44" s="4269">
        <f t="shared" si="137"/>
        <v>0</v>
      </c>
      <c r="CA44" s="4269">
        <f t="shared" si="137"/>
        <v>0</v>
      </c>
      <c r="CB44" s="4269">
        <f t="shared" si="137"/>
        <v>0</v>
      </c>
      <c r="CC44" s="4270">
        <f t="shared" si="134"/>
        <v>0</v>
      </c>
      <c r="CD44" s="4114"/>
      <c r="CE44" s="4264">
        <f t="shared" si="46"/>
        <v>10</v>
      </c>
      <c r="CF44" s="4271">
        <f t="shared" si="47"/>
        <v>0</v>
      </c>
      <c r="CG44" s="4272">
        <f t="shared" si="48"/>
        <v>0</v>
      </c>
      <c r="CH44" s="4272">
        <f t="shared" si="49"/>
        <v>0</v>
      </c>
      <c r="CI44" s="4272">
        <f t="shared" si="50"/>
        <v>0</v>
      </c>
      <c r="CJ44" s="4272">
        <f t="shared" si="51"/>
        <v>0</v>
      </c>
      <c r="CK44" s="4272">
        <f t="shared" si="52"/>
        <v>0</v>
      </c>
      <c r="CL44" s="4272">
        <f t="shared" si="53"/>
        <v>0</v>
      </c>
      <c r="CM44" s="4272">
        <f t="shared" si="54"/>
        <v>0</v>
      </c>
      <c r="CN44" s="4272">
        <f t="shared" si="55"/>
        <v>0</v>
      </c>
      <c r="CO44" s="4285">
        <f>IF(M44=CO8,M44,0)</f>
        <v>0</v>
      </c>
      <c r="CP44" s="4286" t="str">
        <f t="shared" si="56"/>
        <v/>
      </c>
      <c r="CQ44" s="4261" t="str">
        <f t="shared" si="57"/>
        <v/>
      </c>
      <c r="CR44" s="4275" t="str">
        <f t="shared" si="58"/>
        <v/>
      </c>
      <c r="CS44" s="4275" t="str">
        <f t="shared" si="59"/>
        <v/>
      </c>
      <c r="CT44" s="4275" t="str">
        <f t="shared" si="60"/>
        <v/>
      </c>
      <c r="CU44" s="4275" t="str">
        <f t="shared" si="61"/>
        <v/>
      </c>
      <c r="CV44" s="4275" t="str">
        <f t="shared" si="62"/>
        <v/>
      </c>
      <c r="CW44" s="4275" t="str">
        <f t="shared" si="63"/>
        <v/>
      </c>
      <c r="CX44" s="4276" t="str">
        <f t="shared" si="64"/>
        <v/>
      </c>
      <c r="CY44" s="4186"/>
      <c r="CZ44" s="4264">
        <f t="shared" si="65"/>
        <v>10</v>
      </c>
      <c r="DA44" s="4277">
        <f t="shared" si="66"/>
        <v>0</v>
      </c>
      <c r="DB44" s="4115" t="str">
        <f t="shared" si="67"/>
        <v/>
      </c>
      <c r="DC44" s="4115" t="str">
        <f t="shared" si="68"/>
        <v/>
      </c>
      <c r="DD44" s="4115" t="str">
        <f t="shared" si="69"/>
        <v/>
      </c>
      <c r="DE44" s="4115" t="str">
        <f t="shared" si="70"/>
        <v/>
      </c>
      <c r="DF44" s="4115" t="str">
        <f t="shared" si="71"/>
        <v/>
      </c>
      <c r="DG44" s="4115" t="str">
        <f t="shared" si="72"/>
        <v/>
      </c>
      <c r="DH44" s="4115" t="str">
        <f t="shared" si="73"/>
        <v/>
      </c>
      <c r="DI44" s="4115" t="str">
        <f t="shared" si="74"/>
        <v/>
      </c>
      <c r="DJ44" s="4136"/>
      <c r="DK44" s="4287" t="str">
        <f>IF(M44=DK8,M44,0)</f>
        <v>MOINS</v>
      </c>
      <c r="DL44" s="4286" t="str">
        <f t="shared" si="75"/>
        <v>lipides</v>
      </c>
      <c r="DM44" s="4275" t="str">
        <f t="shared" si="76"/>
        <v/>
      </c>
      <c r="DN44" s="4275" t="str">
        <f t="shared" si="77"/>
        <v/>
      </c>
      <c r="DO44" s="4275" t="str">
        <f t="shared" si="78"/>
        <v/>
      </c>
      <c r="DP44" s="4275" t="str">
        <f t="shared" si="79"/>
        <v/>
      </c>
      <c r="DQ44" s="4275" t="str">
        <f t="shared" si="80"/>
        <v/>
      </c>
      <c r="DR44" s="4275" t="str">
        <f t="shared" si="81"/>
        <v/>
      </c>
      <c r="DS44" s="4275" t="str">
        <f t="shared" si="82"/>
        <v/>
      </c>
      <c r="DT44" s="4279" t="str">
        <f t="shared" si="83"/>
        <v/>
      </c>
      <c r="DU44" s="4122"/>
      <c r="DV44" s="4266">
        <f t="shared" si="84"/>
        <v>0</v>
      </c>
      <c r="DW44" s="4267">
        <f t="shared" si="85"/>
        <v>0</v>
      </c>
      <c r="DX44" s="4267">
        <f t="shared" si="86"/>
        <v>0</v>
      </c>
      <c r="DY44" s="4267">
        <f t="shared" si="87"/>
        <v>0</v>
      </c>
      <c r="DZ44" s="4267">
        <f t="shared" si="88"/>
        <v>0</v>
      </c>
      <c r="EA44" s="4267">
        <f t="shared" si="89"/>
        <v>0</v>
      </c>
      <c r="EB44" s="4267">
        <f t="shared" si="90"/>
        <v>0</v>
      </c>
      <c r="EC44" s="4267">
        <f t="shared" si="91"/>
        <v>0</v>
      </c>
      <c r="ED44" s="4215"/>
      <c r="EE44" s="4268">
        <f t="shared" si="138"/>
        <v>0</v>
      </c>
      <c r="EF44" s="4269">
        <f t="shared" si="138"/>
        <v>0</v>
      </c>
      <c r="EG44" s="4269">
        <f t="shared" si="138"/>
        <v>0</v>
      </c>
      <c r="EH44" s="4269">
        <f t="shared" si="138"/>
        <v>0</v>
      </c>
      <c r="EI44" s="4269">
        <f t="shared" si="138"/>
        <v>0</v>
      </c>
      <c r="EJ44" s="4269">
        <f t="shared" si="138"/>
        <v>0</v>
      </c>
      <c r="EK44" s="4269">
        <f t="shared" si="138"/>
        <v>0</v>
      </c>
      <c r="EL44" s="4270">
        <f t="shared" si="135"/>
        <v>0</v>
      </c>
      <c r="EM44" s="4186"/>
      <c r="EN44" s="4264">
        <f t="shared" si="93"/>
        <v>10</v>
      </c>
      <c r="EO44" s="4271">
        <f t="shared" si="94"/>
        <v>0</v>
      </c>
      <c r="EP44" s="4272">
        <f t="shared" si="95"/>
        <v>0</v>
      </c>
      <c r="EQ44" s="4272">
        <f t="shared" si="96"/>
        <v>0</v>
      </c>
      <c r="ER44" s="4272">
        <f t="shared" si="97"/>
        <v>0</v>
      </c>
      <c r="ES44" s="4272">
        <f t="shared" si="98"/>
        <v>0</v>
      </c>
      <c r="ET44" s="4272">
        <f t="shared" si="99"/>
        <v>0</v>
      </c>
      <c r="EU44" s="4272">
        <f t="shared" si="100"/>
        <v>0</v>
      </c>
      <c r="EV44" s="4272">
        <f t="shared" si="101"/>
        <v>0</v>
      </c>
      <c r="EW44" s="4272">
        <f t="shared" si="102"/>
        <v>0</v>
      </c>
      <c r="EX44" s="4288" t="str">
        <f>IF(X44=EX8,X44,0)</f>
        <v>PLUS</v>
      </c>
      <c r="EY44" s="4286" t="str">
        <f t="shared" si="103"/>
        <v>Protéines</v>
      </c>
      <c r="EZ44" s="4261" t="str">
        <f t="shared" si="104"/>
        <v/>
      </c>
      <c r="FA44" s="4275" t="str">
        <f t="shared" si="105"/>
        <v/>
      </c>
      <c r="FB44" s="4275" t="str">
        <f t="shared" si="106"/>
        <v/>
      </c>
      <c r="FC44" s="4275" t="str">
        <f t="shared" si="107"/>
        <v/>
      </c>
      <c r="FD44" s="4275" t="str">
        <f t="shared" si="108"/>
        <v/>
      </c>
      <c r="FE44" s="4275" t="str">
        <f t="shared" si="109"/>
        <v/>
      </c>
      <c r="FF44" s="4275" t="str">
        <f t="shared" si="110"/>
        <v/>
      </c>
      <c r="FG44" s="4275" t="str">
        <f t="shared" si="111"/>
        <v/>
      </c>
      <c r="FH44" s="4186"/>
      <c r="FI44" s="4264">
        <f t="shared" si="112"/>
        <v>10</v>
      </c>
      <c r="FJ44" s="4277">
        <f t="shared" si="113"/>
        <v>0</v>
      </c>
      <c r="FK44" s="4115" t="str">
        <f t="shared" si="114"/>
        <v/>
      </c>
      <c r="FL44" s="4115" t="str">
        <f t="shared" si="115"/>
        <v/>
      </c>
      <c r="FM44" s="4115" t="str">
        <f t="shared" si="116"/>
        <v/>
      </c>
      <c r="FN44" s="4115" t="str">
        <f t="shared" si="117"/>
        <v/>
      </c>
      <c r="FO44" s="4115" t="str">
        <f t="shared" si="118"/>
        <v/>
      </c>
      <c r="FP44" s="4115" t="str">
        <f t="shared" si="119"/>
        <v/>
      </c>
      <c r="FQ44" s="4115" t="str">
        <f t="shared" si="120"/>
        <v/>
      </c>
      <c r="FR44" s="4115" t="str">
        <f t="shared" si="121"/>
        <v/>
      </c>
      <c r="FS44" s="4287">
        <f>IF(X44=FS8,X44,0)</f>
        <v>0</v>
      </c>
      <c r="FT44" s="4286" t="str">
        <f t="shared" si="122"/>
        <v/>
      </c>
      <c r="FU44" s="4275" t="str">
        <f t="shared" si="123"/>
        <v/>
      </c>
      <c r="FV44" s="4275" t="str">
        <f t="shared" si="124"/>
        <v/>
      </c>
      <c r="FW44" s="4275" t="str">
        <f t="shared" si="125"/>
        <v/>
      </c>
      <c r="FX44" s="4275" t="str">
        <f t="shared" si="126"/>
        <v/>
      </c>
      <c r="FY44" s="4275" t="str">
        <f t="shared" si="127"/>
        <v/>
      </c>
      <c r="FZ44" s="4275" t="str">
        <f t="shared" si="128"/>
        <v/>
      </c>
      <c r="GA44" s="4275" t="str">
        <f t="shared" si="129"/>
        <v/>
      </c>
      <c r="GB44" s="4279" t="str">
        <f t="shared" si="130"/>
        <v/>
      </c>
      <c r="GC44" s="4122"/>
    </row>
    <row r="45" spans="1:185" ht="45" customHeight="1">
      <c r="A45" s="4016">
        <f>ROW()</f>
        <v>45</v>
      </c>
      <c r="B45" s="4250" t="str">
        <f>IF(C45="I","",IF(ISBLANK(D45),"",IF(ISTEXT(D45),LARGE(B9:B44,1)+1,0)))</f>
        <v/>
      </c>
      <c r="C45" s="4281"/>
      <c r="D45" s="4297"/>
      <c r="E45" s="4252"/>
      <c r="F45" s="4253"/>
      <c r="G45" s="4254"/>
      <c r="H45" s="4255"/>
      <c r="I45" s="4254"/>
      <c r="J45" s="4255"/>
      <c r="K45" s="4256">
        <f t="shared" si="132"/>
        <v>0</v>
      </c>
      <c r="L45" s="4119"/>
      <c r="M45" s="4257">
        <f t="shared" si="16"/>
        <v>0</v>
      </c>
      <c r="N45" s="4258">
        <f t="shared" si="16"/>
        <v>0</v>
      </c>
      <c r="O45" s="4259"/>
      <c r="P45" s="4259"/>
      <c r="Q45" s="4259"/>
      <c r="R45" s="4259"/>
      <c r="S45" s="4259"/>
      <c r="T45" s="4259"/>
      <c r="U45" s="4259"/>
      <c r="V45" s="4259"/>
      <c r="W45" s="4119"/>
      <c r="X45" s="4257">
        <f t="shared" si="17"/>
        <v>0</v>
      </c>
      <c r="Y45" s="4258">
        <f t="shared" si="17"/>
        <v>0</v>
      </c>
      <c r="Z45" s="4260"/>
      <c r="AA45" s="4260"/>
      <c r="AB45" s="4260"/>
      <c r="AC45" s="4260"/>
      <c r="AD45" s="4260"/>
      <c r="AE45" s="4260"/>
      <c r="AF45" s="4260"/>
      <c r="AG45" s="4260"/>
      <c r="AH45" s="4119"/>
      <c r="AI45" s="4122"/>
      <c r="AJ45" s="4261">
        <f t="shared" si="18"/>
        <v>0</v>
      </c>
      <c r="AK45" s="4262">
        <f t="shared" si="19"/>
        <v>0</v>
      </c>
      <c r="AL45" s="4261">
        <f t="shared" si="20"/>
        <v>0</v>
      </c>
      <c r="AM45" s="4262">
        <f t="shared" si="21"/>
        <v>0</v>
      </c>
      <c r="AN45" s="4261">
        <f t="shared" si="22"/>
        <v>0</v>
      </c>
      <c r="AO45" s="4262">
        <f t="shared" si="23"/>
        <v>0</v>
      </c>
      <c r="AP45" s="4261">
        <f t="shared" si="24"/>
        <v>0</v>
      </c>
      <c r="AQ45" s="4262">
        <f t="shared" si="25"/>
        <v>0</v>
      </c>
      <c r="AR45" s="4261">
        <f t="shared" si="26"/>
        <v>0</v>
      </c>
      <c r="AS45" s="4262">
        <f t="shared" si="27"/>
        <v>0</v>
      </c>
      <c r="AT45" s="4261">
        <f t="shared" si="28"/>
        <v>0</v>
      </c>
      <c r="AU45" s="4262">
        <f t="shared" si="29"/>
        <v>0</v>
      </c>
      <c r="AV45" s="4261">
        <f t="shared" si="30"/>
        <v>0</v>
      </c>
      <c r="AW45" s="4262">
        <f t="shared" si="31"/>
        <v>0</v>
      </c>
      <c r="AX45" s="4261">
        <f t="shared" si="32"/>
        <v>0</v>
      </c>
      <c r="AY45" s="4262">
        <f t="shared" si="33"/>
        <v>0</v>
      </c>
      <c r="AZ45" s="4263"/>
      <c r="BA45" s="4264">
        <f>BA9</f>
        <v>20</v>
      </c>
      <c r="BB45" s="4264">
        <f t="shared" si="34"/>
        <v>0</v>
      </c>
      <c r="BC45" s="4264" t="str">
        <f t="shared" si="35"/>
        <v/>
      </c>
      <c r="BD45" s="4265">
        <f t="shared" si="136"/>
        <v>0</v>
      </c>
      <c r="BE45" s="4265">
        <f t="shared" si="136"/>
        <v>0</v>
      </c>
      <c r="BF45" s="4265">
        <f t="shared" si="136"/>
        <v>0</v>
      </c>
      <c r="BG45" s="4265">
        <f t="shared" si="136"/>
        <v>0</v>
      </c>
      <c r="BH45" s="4265">
        <f t="shared" si="136"/>
        <v>0</v>
      </c>
      <c r="BI45" s="4265">
        <f t="shared" si="136"/>
        <v>0</v>
      </c>
      <c r="BJ45" s="4265">
        <f t="shared" si="136"/>
        <v>0</v>
      </c>
      <c r="BK45" s="4265">
        <f t="shared" si="133"/>
        <v>0</v>
      </c>
      <c r="BL45" s="4122"/>
      <c r="BM45" s="4266">
        <f t="shared" si="37"/>
        <v>0</v>
      </c>
      <c r="BN45" s="4267">
        <f t="shared" si="38"/>
        <v>0</v>
      </c>
      <c r="BO45" s="4267">
        <f t="shared" si="39"/>
        <v>0</v>
      </c>
      <c r="BP45" s="4267">
        <f t="shared" si="40"/>
        <v>0</v>
      </c>
      <c r="BQ45" s="4267">
        <f t="shared" si="41"/>
        <v>0</v>
      </c>
      <c r="BR45" s="4267">
        <f t="shared" si="42"/>
        <v>0</v>
      </c>
      <c r="BS45" s="4267">
        <f t="shared" si="43"/>
        <v>0</v>
      </c>
      <c r="BT45" s="4267">
        <f t="shared" si="44"/>
        <v>0</v>
      </c>
      <c r="BU45" s="4202"/>
      <c r="BV45" s="4268">
        <f t="shared" si="137"/>
        <v>0</v>
      </c>
      <c r="BW45" s="4269">
        <f t="shared" si="137"/>
        <v>0</v>
      </c>
      <c r="BX45" s="4269">
        <f t="shared" si="137"/>
        <v>0</v>
      </c>
      <c r="BY45" s="4269">
        <f t="shared" si="137"/>
        <v>0</v>
      </c>
      <c r="BZ45" s="4269">
        <f t="shared" si="137"/>
        <v>0</v>
      </c>
      <c r="CA45" s="4269">
        <f t="shared" si="137"/>
        <v>0</v>
      </c>
      <c r="CB45" s="4269">
        <f t="shared" si="137"/>
        <v>0</v>
      </c>
      <c r="CC45" s="4270">
        <f t="shared" si="134"/>
        <v>0</v>
      </c>
      <c r="CD45" s="4114"/>
      <c r="CE45" s="4264" t="str">
        <f t="shared" si="46"/>
        <v/>
      </c>
      <c r="CF45" s="4271">
        <f t="shared" si="47"/>
        <v>0</v>
      </c>
      <c r="CG45" s="4272">
        <f t="shared" si="48"/>
        <v>0</v>
      </c>
      <c r="CH45" s="4272">
        <f t="shared" si="49"/>
        <v>0</v>
      </c>
      <c r="CI45" s="4272">
        <f t="shared" si="50"/>
        <v>0</v>
      </c>
      <c r="CJ45" s="4272">
        <f t="shared" si="51"/>
        <v>0</v>
      </c>
      <c r="CK45" s="4272">
        <f t="shared" si="52"/>
        <v>0</v>
      </c>
      <c r="CL45" s="4272">
        <f t="shared" si="53"/>
        <v>0</v>
      </c>
      <c r="CM45" s="4272">
        <f t="shared" si="54"/>
        <v>0</v>
      </c>
      <c r="CN45" s="4272">
        <f t="shared" si="55"/>
        <v>0</v>
      </c>
      <c r="CO45" s="4285">
        <f>IF(M45=CO8,M45,0)</f>
        <v>0</v>
      </c>
      <c r="CP45" s="4286" t="str">
        <f t="shared" si="56"/>
        <v/>
      </c>
      <c r="CQ45" s="4261" t="str">
        <f t="shared" si="57"/>
        <v/>
      </c>
      <c r="CR45" s="4275" t="str">
        <f t="shared" si="58"/>
        <v/>
      </c>
      <c r="CS45" s="4275" t="str">
        <f t="shared" si="59"/>
        <v/>
      </c>
      <c r="CT45" s="4275" t="str">
        <f t="shared" si="60"/>
        <v/>
      </c>
      <c r="CU45" s="4275" t="str">
        <f t="shared" si="61"/>
        <v/>
      </c>
      <c r="CV45" s="4275" t="str">
        <f t="shared" si="62"/>
        <v/>
      </c>
      <c r="CW45" s="4275" t="str">
        <f t="shared" si="63"/>
        <v/>
      </c>
      <c r="CX45" s="4276" t="str">
        <f t="shared" si="64"/>
        <v/>
      </c>
      <c r="CY45" s="4186"/>
      <c r="CZ45" s="4264" t="str">
        <f t="shared" si="65"/>
        <v/>
      </c>
      <c r="DA45" s="4277">
        <f t="shared" si="66"/>
        <v>0</v>
      </c>
      <c r="DB45" s="4115" t="str">
        <f t="shared" si="67"/>
        <v/>
      </c>
      <c r="DC45" s="4115" t="str">
        <f t="shared" si="68"/>
        <v/>
      </c>
      <c r="DD45" s="4115" t="str">
        <f t="shared" si="69"/>
        <v/>
      </c>
      <c r="DE45" s="4115" t="str">
        <f t="shared" si="70"/>
        <v/>
      </c>
      <c r="DF45" s="4115" t="str">
        <f t="shared" si="71"/>
        <v/>
      </c>
      <c r="DG45" s="4115" t="str">
        <f t="shared" si="72"/>
        <v/>
      </c>
      <c r="DH45" s="4115" t="str">
        <f t="shared" si="73"/>
        <v/>
      </c>
      <c r="DI45" s="4115" t="str">
        <f t="shared" si="74"/>
        <v/>
      </c>
      <c r="DJ45" s="4136"/>
      <c r="DK45" s="4287">
        <f>IF(M45=DK8,M45,0)</f>
        <v>0</v>
      </c>
      <c r="DL45" s="4286" t="str">
        <f t="shared" si="75"/>
        <v/>
      </c>
      <c r="DM45" s="4275" t="str">
        <f t="shared" si="76"/>
        <v/>
      </c>
      <c r="DN45" s="4275" t="str">
        <f t="shared" si="77"/>
        <v/>
      </c>
      <c r="DO45" s="4275" t="str">
        <f t="shared" si="78"/>
        <v/>
      </c>
      <c r="DP45" s="4275" t="str">
        <f t="shared" si="79"/>
        <v/>
      </c>
      <c r="DQ45" s="4275" t="str">
        <f t="shared" si="80"/>
        <v/>
      </c>
      <c r="DR45" s="4275" t="str">
        <f t="shared" si="81"/>
        <v/>
      </c>
      <c r="DS45" s="4275" t="str">
        <f t="shared" si="82"/>
        <v/>
      </c>
      <c r="DT45" s="4279" t="str">
        <f t="shared" si="83"/>
        <v/>
      </c>
      <c r="DU45" s="4122"/>
      <c r="DV45" s="4266">
        <f t="shared" si="84"/>
        <v>0</v>
      </c>
      <c r="DW45" s="4267">
        <f t="shared" si="85"/>
        <v>0</v>
      </c>
      <c r="DX45" s="4267">
        <f t="shared" si="86"/>
        <v>0</v>
      </c>
      <c r="DY45" s="4267">
        <f t="shared" si="87"/>
        <v>0</v>
      </c>
      <c r="DZ45" s="4267">
        <f t="shared" si="88"/>
        <v>0</v>
      </c>
      <c r="EA45" s="4267">
        <f t="shared" si="89"/>
        <v>0</v>
      </c>
      <c r="EB45" s="4267">
        <f t="shared" si="90"/>
        <v>0</v>
      </c>
      <c r="EC45" s="4267">
        <f t="shared" si="91"/>
        <v>0</v>
      </c>
      <c r="ED45" s="4215"/>
      <c r="EE45" s="4268">
        <f t="shared" si="138"/>
        <v>0</v>
      </c>
      <c r="EF45" s="4269">
        <f t="shared" si="138"/>
        <v>0</v>
      </c>
      <c r="EG45" s="4269">
        <f t="shared" si="138"/>
        <v>0</v>
      </c>
      <c r="EH45" s="4269">
        <f t="shared" si="138"/>
        <v>0</v>
      </c>
      <c r="EI45" s="4269">
        <f t="shared" si="138"/>
        <v>0</v>
      </c>
      <c r="EJ45" s="4269">
        <f t="shared" si="138"/>
        <v>0</v>
      </c>
      <c r="EK45" s="4269">
        <f t="shared" si="138"/>
        <v>0</v>
      </c>
      <c r="EL45" s="4270">
        <f t="shared" si="135"/>
        <v>0</v>
      </c>
      <c r="EM45" s="4186"/>
      <c r="EN45" s="4264" t="str">
        <f t="shared" si="93"/>
        <v/>
      </c>
      <c r="EO45" s="4271">
        <f t="shared" si="94"/>
        <v>0</v>
      </c>
      <c r="EP45" s="4272">
        <f t="shared" si="95"/>
        <v>0</v>
      </c>
      <c r="EQ45" s="4272">
        <f t="shared" si="96"/>
        <v>0</v>
      </c>
      <c r="ER45" s="4272">
        <f t="shared" si="97"/>
        <v>0</v>
      </c>
      <c r="ES45" s="4272">
        <f t="shared" si="98"/>
        <v>0</v>
      </c>
      <c r="ET45" s="4272">
        <f t="shared" si="99"/>
        <v>0</v>
      </c>
      <c r="EU45" s="4272">
        <f t="shared" si="100"/>
        <v>0</v>
      </c>
      <c r="EV45" s="4272">
        <f t="shared" si="101"/>
        <v>0</v>
      </c>
      <c r="EW45" s="4272">
        <f t="shared" si="102"/>
        <v>0</v>
      </c>
      <c r="EX45" s="4288">
        <f>IF(X45=EX8,X45,0)</f>
        <v>0</v>
      </c>
      <c r="EY45" s="4286" t="str">
        <f t="shared" si="103"/>
        <v/>
      </c>
      <c r="EZ45" s="4261" t="str">
        <f t="shared" si="104"/>
        <v/>
      </c>
      <c r="FA45" s="4275" t="str">
        <f t="shared" si="105"/>
        <v/>
      </c>
      <c r="FB45" s="4275" t="str">
        <f t="shared" si="106"/>
        <v/>
      </c>
      <c r="FC45" s="4275" t="str">
        <f t="shared" si="107"/>
        <v/>
      </c>
      <c r="FD45" s="4275" t="str">
        <f t="shared" si="108"/>
        <v/>
      </c>
      <c r="FE45" s="4275" t="str">
        <f t="shared" si="109"/>
        <v/>
      </c>
      <c r="FF45" s="4275" t="str">
        <f t="shared" si="110"/>
        <v/>
      </c>
      <c r="FG45" s="4275" t="str">
        <f t="shared" si="111"/>
        <v/>
      </c>
      <c r="FH45" s="4186"/>
      <c r="FI45" s="4264" t="str">
        <f t="shared" si="112"/>
        <v/>
      </c>
      <c r="FJ45" s="4277">
        <f t="shared" si="113"/>
        <v>0</v>
      </c>
      <c r="FK45" s="4115" t="str">
        <f t="shared" si="114"/>
        <v/>
      </c>
      <c r="FL45" s="4115" t="str">
        <f t="shared" si="115"/>
        <v/>
      </c>
      <c r="FM45" s="4115" t="str">
        <f t="shared" si="116"/>
        <v/>
      </c>
      <c r="FN45" s="4115" t="str">
        <f t="shared" si="117"/>
        <v/>
      </c>
      <c r="FO45" s="4115" t="str">
        <f t="shared" si="118"/>
        <v/>
      </c>
      <c r="FP45" s="4115" t="str">
        <f t="shared" si="119"/>
        <v/>
      </c>
      <c r="FQ45" s="4115" t="str">
        <f t="shared" si="120"/>
        <v/>
      </c>
      <c r="FR45" s="4115" t="str">
        <f t="shared" si="121"/>
        <v/>
      </c>
      <c r="FS45" s="4287">
        <f>IF(X45=FS8,X45,0)</f>
        <v>0</v>
      </c>
      <c r="FT45" s="4286" t="str">
        <f t="shared" si="122"/>
        <v/>
      </c>
      <c r="FU45" s="4275" t="str">
        <f t="shared" si="123"/>
        <v/>
      </c>
      <c r="FV45" s="4275" t="str">
        <f t="shared" si="124"/>
        <v/>
      </c>
      <c r="FW45" s="4275" t="str">
        <f t="shared" si="125"/>
        <v/>
      </c>
      <c r="FX45" s="4275" t="str">
        <f t="shared" si="126"/>
        <v/>
      </c>
      <c r="FY45" s="4275" t="str">
        <f t="shared" si="127"/>
        <v/>
      </c>
      <c r="FZ45" s="4275" t="str">
        <f t="shared" si="128"/>
        <v/>
      </c>
      <c r="GA45" s="4275" t="str">
        <f t="shared" si="129"/>
        <v/>
      </c>
      <c r="GB45" s="4279" t="str">
        <f t="shared" si="130"/>
        <v/>
      </c>
      <c r="GC45" s="4122"/>
    </row>
    <row r="46" spans="1:185" ht="45" customHeight="1">
      <c r="A46" s="4016">
        <f>ROW()</f>
        <v>46</v>
      </c>
      <c r="B46" s="4250" t="str">
        <f>IF(C46="I","",IF(ISBLANK(D46),"",IF(ISTEXT(D46),LARGE(B9:B45,1)+1,0)))</f>
        <v/>
      </c>
      <c r="C46" s="4281"/>
      <c r="D46" s="4297"/>
      <c r="E46" s="4252"/>
      <c r="F46" s="4253"/>
      <c r="G46" s="4254"/>
      <c r="H46" s="4255"/>
      <c r="I46" s="4254"/>
      <c r="J46" s="4255"/>
      <c r="K46" s="4256">
        <f t="shared" si="132"/>
        <v>0</v>
      </c>
      <c r="L46" s="4119"/>
      <c r="M46" s="4257">
        <f t="shared" si="16"/>
        <v>0</v>
      </c>
      <c r="N46" s="4258">
        <f t="shared" si="16"/>
        <v>0</v>
      </c>
      <c r="O46" s="4259"/>
      <c r="P46" s="4259"/>
      <c r="Q46" s="4259"/>
      <c r="R46" s="4259"/>
      <c r="S46" s="4259"/>
      <c r="T46" s="4259"/>
      <c r="U46" s="4259"/>
      <c r="V46" s="4259"/>
      <c r="W46" s="4119"/>
      <c r="X46" s="4257">
        <f t="shared" si="17"/>
        <v>0</v>
      </c>
      <c r="Y46" s="4258">
        <f t="shared" si="17"/>
        <v>0</v>
      </c>
      <c r="Z46" s="4260"/>
      <c r="AA46" s="4260"/>
      <c r="AB46" s="4260"/>
      <c r="AC46" s="4260"/>
      <c r="AD46" s="4260"/>
      <c r="AE46" s="4260"/>
      <c r="AF46" s="4260"/>
      <c r="AG46" s="4260"/>
      <c r="AH46" s="4119"/>
      <c r="AI46" s="4122"/>
      <c r="AJ46" s="4261">
        <f t="shared" si="18"/>
        <v>0</v>
      </c>
      <c r="AK46" s="4262">
        <f t="shared" si="19"/>
        <v>0</v>
      </c>
      <c r="AL46" s="4261">
        <f t="shared" si="20"/>
        <v>0</v>
      </c>
      <c r="AM46" s="4262">
        <f t="shared" si="21"/>
        <v>0</v>
      </c>
      <c r="AN46" s="4261">
        <f t="shared" si="22"/>
        <v>0</v>
      </c>
      <c r="AO46" s="4262">
        <f t="shared" si="23"/>
        <v>0</v>
      </c>
      <c r="AP46" s="4261">
        <f t="shared" si="24"/>
        <v>0</v>
      </c>
      <c r="AQ46" s="4262">
        <f t="shared" si="25"/>
        <v>0</v>
      </c>
      <c r="AR46" s="4261">
        <f t="shared" si="26"/>
        <v>0</v>
      </c>
      <c r="AS46" s="4262">
        <f t="shared" si="27"/>
        <v>0</v>
      </c>
      <c r="AT46" s="4261">
        <f t="shared" si="28"/>
        <v>0</v>
      </c>
      <c r="AU46" s="4262">
        <f t="shared" si="29"/>
        <v>0</v>
      </c>
      <c r="AV46" s="4261">
        <f t="shared" si="30"/>
        <v>0</v>
      </c>
      <c r="AW46" s="4262">
        <f t="shared" si="31"/>
        <v>0</v>
      </c>
      <c r="AX46" s="4261">
        <f t="shared" si="32"/>
        <v>0</v>
      </c>
      <c r="AY46" s="4262">
        <f t="shared" si="33"/>
        <v>0</v>
      </c>
      <c r="AZ46" s="4263"/>
      <c r="BA46" s="4264">
        <f>BA9</f>
        <v>20</v>
      </c>
      <c r="BB46" s="4264">
        <f t="shared" si="34"/>
        <v>0</v>
      </c>
      <c r="BC46" s="4264" t="str">
        <f t="shared" si="35"/>
        <v/>
      </c>
      <c r="BD46" s="4265">
        <f t="shared" si="136"/>
        <v>0</v>
      </c>
      <c r="BE46" s="4265">
        <f t="shared" si="136"/>
        <v>0</v>
      </c>
      <c r="BF46" s="4265">
        <f t="shared" si="136"/>
        <v>0</v>
      </c>
      <c r="BG46" s="4265">
        <f t="shared" si="136"/>
        <v>0</v>
      </c>
      <c r="BH46" s="4265">
        <f t="shared" si="136"/>
        <v>0</v>
      </c>
      <c r="BI46" s="4265">
        <f t="shared" si="136"/>
        <v>0</v>
      </c>
      <c r="BJ46" s="4265">
        <f t="shared" si="136"/>
        <v>0</v>
      </c>
      <c r="BK46" s="4265">
        <f t="shared" si="133"/>
        <v>0</v>
      </c>
      <c r="BL46" s="4122"/>
      <c r="BM46" s="4266">
        <f t="shared" si="37"/>
        <v>0</v>
      </c>
      <c r="BN46" s="4267">
        <f t="shared" si="38"/>
        <v>0</v>
      </c>
      <c r="BO46" s="4267">
        <f t="shared" si="39"/>
        <v>0</v>
      </c>
      <c r="BP46" s="4267">
        <f t="shared" si="40"/>
        <v>0</v>
      </c>
      <c r="BQ46" s="4267">
        <f t="shared" si="41"/>
        <v>0</v>
      </c>
      <c r="BR46" s="4267">
        <f t="shared" si="42"/>
        <v>0</v>
      </c>
      <c r="BS46" s="4267">
        <f t="shared" si="43"/>
        <v>0</v>
      </c>
      <c r="BT46" s="4267">
        <f t="shared" si="44"/>
        <v>0</v>
      </c>
      <c r="BU46" s="4202"/>
      <c r="BV46" s="4268">
        <f t="shared" si="137"/>
        <v>0</v>
      </c>
      <c r="BW46" s="4269">
        <f t="shared" si="137"/>
        <v>0</v>
      </c>
      <c r="BX46" s="4269">
        <f t="shared" si="137"/>
        <v>0</v>
      </c>
      <c r="BY46" s="4269">
        <f t="shared" si="137"/>
        <v>0</v>
      </c>
      <c r="BZ46" s="4269">
        <f t="shared" si="137"/>
        <v>0</v>
      </c>
      <c r="CA46" s="4269">
        <f t="shared" si="137"/>
        <v>0</v>
      </c>
      <c r="CB46" s="4269">
        <f t="shared" si="137"/>
        <v>0</v>
      </c>
      <c r="CC46" s="4270">
        <f t="shared" si="134"/>
        <v>0</v>
      </c>
      <c r="CD46" s="4114"/>
      <c r="CE46" s="4264" t="str">
        <f t="shared" si="46"/>
        <v/>
      </c>
      <c r="CF46" s="4271">
        <f t="shared" si="47"/>
        <v>0</v>
      </c>
      <c r="CG46" s="4272">
        <f t="shared" si="48"/>
        <v>0</v>
      </c>
      <c r="CH46" s="4272">
        <f t="shared" si="49"/>
        <v>0</v>
      </c>
      <c r="CI46" s="4272">
        <f t="shared" si="50"/>
        <v>0</v>
      </c>
      <c r="CJ46" s="4272">
        <f t="shared" si="51"/>
        <v>0</v>
      </c>
      <c r="CK46" s="4272">
        <f t="shared" si="52"/>
        <v>0</v>
      </c>
      <c r="CL46" s="4272">
        <f t="shared" si="53"/>
        <v>0</v>
      </c>
      <c r="CM46" s="4272">
        <f t="shared" si="54"/>
        <v>0</v>
      </c>
      <c r="CN46" s="4272">
        <f t="shared" si="55"/>
        <v>0</v>
      </c>
      <c r="CO46" s="4285">
        <f>IF(M46=CO8,M46,0)</f>
        <v>0</v>
      </c>
      <c r="CP46" s="4286" t="str">
        <f t="shared" si="56"/>
        <v/>
      </c>
      <c r="CQ46" s="4261" t="str">
        <f t="shared" si="57"/>
        <v/>
      </c>
      <c r="CR46" s="4275" t="str">
        <f t="shared" si="58"/>
        <v/>
      </c>
      <c r="CS46" s="4275" t="str">
        <f t="shared" si="59"/>
        <v/>
      </c>
      <c r="CT46" s="4275" t="str">
        <f t="shared" si="60"/>
        <v/>
      </c>
      <c r="CU46" s="4275" t="str">
        <f t="shared" si="61"/>
        <v/>
      </c>
      <c r="CV46" s="4275" t="str">
        <f t="shared" si="62"/>
        <v/>
      </c>
      <c r="CW46" s="4275" t="str">
        <f t="shared" si="63"/>
        <v/>
      </c>
      <c r="CX46" s="4276" t="str">
        <f t="shared" si="64"/>
        <v/>
      </c>
      <c r="CY46" s="4186"/>
      <c r="CZ46" s="4264" t="str">
        <f t="shared" si="65"/>
        <v/>
      </c>
      <c r="DA46" s="4277">
        <f t="shared" si="66"/>
        <v>0</v>
      </c>
      <c r="DB46" s="4115" t="str">
        <f t="shared" si="67"/>
        <v/>
      </c>
      <c r="DC46" s="4115" t="str">
        <f t="shared" si="68"/>
        <v/>
      </c>
      <c r="DD46" s="4115" t="str">
        <f t="shared" si="69"/>
        <v/>
      </c>
      <c r="DE46" s="4115" t="str">
        <f t="shared" si="70"/>
        <v/>
      </c>
      <c r="DF46" s="4115" t="str">
        <f t="shared" si="71"/>
        <v/>
      </c>
      <c r="DG46" s="4115" t="str">
        <f t="shared" si="72"/>
        <v/>
      </c>
      <c r="DH46" s="4115" t="str">
        <f t="shared" si="73"/>
        <v/>
      </c>
      <c r="DI46" s="4115" t="str">
        <f t="shared" si="74"/>
        <v/>
      </c>
      <c r="DJ46" s="4136"/>
      <c r="DK46" s="4287">
        <f>IF(M46=DK8,M46,0)</f>
        <v>0</v>
      </c>
      <c r="DL46" s="4286" t="str">
        <f t="shared" si="75"/>
        <v/>
      </c>
      <c r="DM46" s="4275" t="str">
        <f t="shared" si="76"/>
        <v/>
      </c>
      <c r="DN46" s="4275" t="str">
        <f t="shared" si="77"/>
        <v/>
      </c>
      <c r="DO46" s="4275" t="str">
        <f t="shared" si="78"/>
        <v/>
      </c>
      <c r="DP46" s="4275" t="str">
        <f t="shared" si="79"/>
        <v/>
      </c>
      <c r="DQ46" s="4275" t="str">
        <f t="shared" si="80"/>
        <v/>
      </c>
      <c r="DR46" s="4275" t="str">
        <f t="shared" si="81"/>
        <v/>
      </c>
      <c r="DS46" s="4275" t="str">
        <f t="shared" si="82"/>
        <v/>
      </c>
      <c r="DT46" s="4279" t="str">
        <f t="shared" si="83"/>
        <v/>
      </c>
      <c r="DU46" s="4122"/>
      <c r="DV46" s="4266">
        <f t="shared" si="84"/>
        <v>0</v>
      </c>
      <c r="DW46" s="4267">
        <f t="shared" si="85"/>
        <v>0</v>
      </c>
      <c r="DX46" s="4267">
        <f t="shared" si="86"/>
        <v>0</v>
      </c>
      <c r="DY46" s="4267">
        <f t="shared" si="87"/>
        <v>0</v>
      </c>
      <c r="DZ46" s="4267">
        <f t="shared" si="88"/>
        <v>0</v>
      </c>
      <c r="EA46" s="4267">
        <f t="shared" si="89"/>
        <v>0</v>
      </c>
      <c r="EB46" s="4267">
        <f t="shared" si="90"/>
        <v>0</v>
      </c>
      <c r="EC46" s="4267">
        <f t="shared" si="91"/>
        <v>0</v>
      </c>
      <c r="ED46" s="4215"/>
      <c r="EE46" s="4268">
        <f t="shared" si="138"/>
        <v>0</v>
      </c>
      <c r="EF46" s="4269">
        <f t="shared" si="138"/>
        <v>0</v>
      </c>
      <c r="EG46" s="4269">
        <f t="shared" si="138"/>
        <v>0</v>
      </c>
      <c r="EH46" s="4269">
        <f t="shared" si="138"/>
        <v>0</v>
      </c>
      <c r="EI46" s="4269">
        <f t="shared" si="138"/>
        <v>0</v>
      </c>
      <c r="EJ46" s="4269">
        <f t="shared" si="138"/>
        <v>0</v>
      </c>
      <c r="EK46" s="4269">
        <f t="shared" si="138"/>
        <v>0</v>
      </c>
      <c r="EL46" s="4270">
        <f t="shared" si="135"/>
        <v>0</v>
      </c>
      <c r="EM46" s="4186"/>
      <c r="EN46" s="4264" t="str">
        <f t="shared" si="93"/>
        <v/>
      </c>
      <c r="EO46" s="4271">
        <f t="shared" si="94"/>
        <v>0</v>
      </c>
      <c r="EP46" s="4272">
        <f t="shared" si="95"/>
        <v>0</v>
      </c>
      <c r="EQ46" s="4272">
        <f t="shared" si="96"/>
        <v>0</v>
      </c>
      <c r="ER46" s="4272">
        <f t="shared" si="97"/>
        <v>0</v>
      </c>
      <c r="ES46" s="4272">
        <f t="shared" si="98"/>
        <v>0</v>
      </c>
      <c r="ET46" s="4272">
        <f t="shared" si="99"/>
        <v>0</v>
      </c>
      <c r="EU46" s="4272">
        <f t="shared" si="100"/>
        <v>0</v>
      </c>
      <c r="EV46" s="4272">
        <f t="shared" si="101"/>
        <v>0</v>
      </c>
      <c r="EW46" s="4272">
        <f t="shared" si="102"/>
        <v>0</v>
      </c>
      <c r="EX46" s="4288">
        <f>IF(X46=EX8,X46,0)</f>
        <v>0</v>
      </c>
      <c r="EY46" s="4286" t="str">
        <f t="shared" si="103"/>
        <v/>
      </c>
      <c r="EZ46" s="4261" t="str">
        <f t="shared" si="104"/>
        <v/>
      </c>
      <c r="FA46" s="4275" t="str">
        <f t="shared" si="105"/>
        <v/>
      </c>
      <c r="FB46" s="4275" t="str">
        <f t="shared" si="106"/>
        <v/>
      </c>
      <c r="FC46" s="4275" t="str">
        <f t="shared" si="107"/>
        <v/>
      </c>
      <c r="FD46" s="4275" t="str">
        <f t="shared" si="108"/>
        <v/>
      </c>
      <c r="FE46" s="4275" t="str">
        <f t="shared" si="109"/>
        <v/>
      </c>
      <c r="FF46" s="4275" t="str">
        <f t="shared" si="110"/>
        <v/>
      </c>
      <c r="FG46" s="4275" t="str">
        <f t="shared" si="111"/>
        <v/>
      </c>
      <c r="FH46" s="4186"/>
      <c r="FI46" s="4264" t="str">
        <f t="shared" si="112"/>
        <v/>
      </c>
      <c r="FJ46" s="4277">
        <f t="shared" si="113"/>
        <v>0</v>
      </c>
      <c r="FK46" s="4115" t="str">
        <f t="shared" si="114"/>
        <v/>
      </c>
      <c r="FL46" s="4115" t="str">
        <f t="shared" si="115"/>
        <v/>
      </c>
      <c r="FM46" s="4115" t="str">
        <f t="shared" si="116"/>
        <v/>
      </c>
      <c r="FN46" s="4115" t="str">
        <f t="shared" si="117"/>
        <v/>
      </c>
      <c r="FO46" s="4115" t="str">
        <f t="shared" si="118"/>
        <v/>
      </c>
      <c r="FP46" s="4115" t="str">
        <f t="shared" si="119"/>
        <v/>
      </c>
      <c r="FQ46" s="4115" t="str">
        <f t="shared" si="120"/>
        <v/>
      </c>
      <c r="FR46" s="4115" t="str">
        <f t="shared" si="121"/>
        <v/>
      </c>
      <c r="FS46" s="4287">
        <f>IF(X46=FS8,X46,0)</f>
        <v>0</v>
      </c>
      <c r="FT46" s="4286" t="str">
        <f t="shared" si="122"/>
        <v/>
      </c>
      <c r="FU46" s="4275" t="str">
        <f t="shared" si="123"/>
        <v/>
      </c>
      <c r="FV46" s="4275" t="str">
        <f t="shared" si="124"/>
        <v/>
      </c>
      <c r="FW46" s="4275" t="str">
        <f t="shared" si="125"/>
        <v/>
      </c>
      <c r="FX46" s="4275" t="str">
        <f t="shared" si="126"/>
        <v/>
      </c>
      <c r="FY46" s="4275" t="str">
        <f t="shared" si="127"/>
        <v/>
      </c>
      <c r="FZ46" s="4275" t="str">
        <f t="shared" si="128"/>
        <v/>
      </c>
      <c r="GA46" s="4275" t="str">
        <f t="shared" si="129"/>
        <v/>
      </c>
      <c r="GB46" s="4279" t="str">
        <f t="shared" si="130"/>
        <v/>
      </c>
      <c r="GC46" s="4122"/>
    </row>
    <row r="47" spans="1:185" ht="45" customHeight="1">
      <c r="A47" s="4016">
        <f>ROW()</f>
        <v>47</v>
      </c>
      <c r="B47" s="4250" t="str">
        <f>IF(C47="I","",IF(ISBLANK(D47),"",IF(ISTEXT(D47),LARGE(B9:B46,1)+1,0)))</f>
        <v/>
      </c>
      <c r="C47" s="4281"/>
      <c r="D47" s="4297"/>
      <c r="E47" s="4252"/>
      <c r="F47" s="4253"/>
      <c r="G47" s="4254"/>
      <c r="H47" s="4255"/>
      <c r="I47" s="4254"/>
      <c r="J47" s="4255"/>
      <c r="K47" s="4256">
        <f t="shared" si="132"/>
        <v>0</v>
      </c>
      <c r="L47" s="4119"/>
      <c r="M47" s="4257">
        <f t="shared" si="16"/>
        <v>0</v>
      </c>
      <c r="N47" s="4258">
        <f t="shared" si="16"/>
        <v>0</v>
      </c>
      <c r="O47" s="4259"/>
      <c r="P47" s="4259"/>
      <c r="Q47" s="4259"/>
      <c r="R47" s="4259"/>
      <c r="S47" s="4259"/>
      <c r="T47" s="4259"/>
      <c r="U47" s="4259"/>
      <c r="V47" s="4259"/>
      <c r="W47" s="4119"/>
      <c r="X47" s="4257">
        <f t="shared" si="17"/>
        <v>0</v>
      </c>
      <c r="Y47" s="4258">
        <f t="shared" si="17"/>
        <v>0</v>
      </c>
      <c r="Z47" s="4260"/>
      <c r="AA47" s="4260"/>
      <c r="AB47" s="4260"/>
      <c r="AC47" s="4260"/>
      <c r="AD47" s="4260"/>
      <c r="AE47" s="4260"/>
      <c r="AF47" s="4260"/>
      <c r="AG47" s="4260"/>
      <c r="AH47" s="4119"/>
      <c r="AI47" s="4122"/>
      <c r="AJ47" s="4261">
        <f t="shared" si="18"/>
        <v>0</v>
      </c>
      <c r="AK47" s="4262">
        <f t="shared" si="19"/>
        <v>0</v>
      </c>
      <c r="AL47" s="4261">
        <f t="shared" si="20"/>
        <v>0</v>
      </c>
      <c r="AM47" s="4262">
        <f t="shared" si="21"/>
        <v>0</v>
      </c>
      <c r="AN47" s="4261">
        <f t="shared" si="22"/>
        <v>0</v>
      </c>
      <c r="AO47" s="4262">
        <f t="shared" si="23"/>
        <v>0</v>
      </c>
      <c r="AP47" s="4261">
        <f t="shared" si="24"/>
        <v>0</v>
      </c>
      <c r="AQ47" s="4262">
        <f t="shared" si="25"/>
        <v>0</v>
      </c>
      <c r="AR47" s="4261">
        <f t="shared" si="26"/>
        <v>0</v>
      </c>
      <c r="AS47" s="4262">
        <f t="shared" si="27"/>
        <v>0</v>
      </c>
      <c r="AT47" s="4261">
        <f t="shared" si="28"/>
        <v>0</v>
      </c>
      <c r="AU47" s="4262">
        <f t="shared" si="29"/>
        <v>0</v>
      </c>
      <c r="AV47" s="4261">
        <f t="shared" si="30"/>
        <v>0</v>
      </c>
      <c r="AW47" s="4262">
        <f t="shared" si="31"/>
        <v>0</v>
      </c>
      <c r="AX47" s="4261">
        <f t="shared" si="32"/>
        <v>0</v>
      </c>
      <c r="AY47" s="4262">
        <f t="shared" si="33"/>
        <v>0</v>
      </c>
      <c r="AZ47" s="4263"/>
      <c r="BA47" s="4264">
        <f>BA9</f>
        <v>20</v>
      </c>
      <c r="BB47" s="4264">
        <f t="shared" si="34"/>
        <v>0</v>
      </c>
      <c r="BC47" s="4264" t="str">
        <f t="shared" si="35"/>
        <v/>
      </c>
      <c r="BD47" s="4265">
        <f t="shared" si="136"/>
        <v>0</v>
      </c>
      <c r="BE47" s="4265">
        <f t="shared" si="136"/>
        <v>0</v>
      </c>
      <c r="BF47" s="4265">
        <f t="shared" si="136"/>
        <v>0</v>
      </c>
      <c r="BG47" s="4265">
        <f t="shared" si="136"/>
        <v>0</v>
      </c>
      <c r="BH47" s="4265">
        <f t="shared" si="136"/>
        <v>0</v>
      </c>
      <c r="BI47" s="4265">
        <f t="shared" si="136"/>
        <v>0</v>
      </c>
      <c r="BJ47" s="4265">
        <f t="shared" si="136"/>
        <v>0</v>
      </c>
      <c r="BK47" s="4265">
        <f t="shared" si="133"/>
        <v>0</v>
      </c>
      <c r="BL47" s="4122"/>
      <c r="BM47" s="4266">
        <f t="shared" si="37"/>
        <v>0</v>
      </c>
      <c r="BN47" s="4267">
        <f t="shared" si="38"/>
        <v>0</v>
      </c>
      <c r="BO47" s="4267">
        <f t="shared" si="39"/>
        <v>0</v>
      </c>
      <c r="BP47" s="4267">
        <f t="shared" si="40"/>
        <v>0</v>
      </c>
      <c r="BQ47" s="4267">
        <f t="shared" si="41"/>
        <v>0</v>
      </c>
      <c r="BR47" s="4267">
        <f t="shared" si="42"/>
        <v>0</v>
      </c>
      <c r="BS47" s="4267">
        <f t="shared" si="43"/>
        <v>0</v>
      </c>
      <c r="BT47" s="4267">
        <f t="shared" si="44"/>
        <v>0</v>
      </c>
      <c r="BU47" s="4202"/>
      <c r="BV47" s="4268">
        <f t="shared" si="137"/>
        <v>0</v>
      </c>
      <c r="BW47" s="4269">
        <f t="shared" si="137"/>
        <v>0</v>
      </c>
      <c r="BX47" s="4269">
        <f t="shared" si="137"/>
        <v>0</v>
      </c>
      <c r="BY47" s="4269">
        <f t="shared" si="137"/>
        <v>0</v>
      </c>
      <c r="BZ47" s="4269">
        <f t="shared" si="137"/>
        <v>0</v>
      </c>
      <c r="CA47" s="4269">
        <f t="shared" si="137"/>
        <v>0</v>
      </c>
      <c r="CB47" s="4269">
        <f t="shared" si="137"/>
        <v>0</v>
      </c>
      <c r="CC47" s="4270">
        <f t="shared" si="134"/>
        <v>0</v>
      </c>
      <c r="CD47" s="4114"/>
      <c r="CE47" s="4264" t="str">
        <f t="shared" si="46"/>
        <v/>
      </c>
      <c r="CF47" s="4271">
        <f t="shared" si="47"/>
        <v>0</v>
      </c>
      <c r="CG47" s="4272">
        <f t="shared" si="48"/>
        <v>0</v>
      </c>
      <c r="CH47" s="4272">
        <f t="shared" si="49"/>
        <v>0</v>
      </c>
      <c r="CI47" s="4272">
        <f t="shared" si="50"/>
        <v>0</v>
      </c>
      <c r="CJ47" s="4272">
        <f t="shared" si="51"/>
        <v>0</v>
      </c>
      <c r="CK47" s="4272">
        <f t="shared" si="52"/>
        <v>0</v>
      </c>
      <c r="CL47" s="4272">
        <f t="shared" si="53"/>
        <v>0</v>
      </c>
      <c r="CM47" s="4272">
        <f t="shared" si="54"/>
        <v>0</v>
      </c>
      <c r="CN47" s="4272">
        <f t="shared" si="55"/>
        <v>0</v>
      </c>
      <c r="CO47" s="4285">
        <f>IF(M47=CO8,M47,0)</f>
        <v>0</v>
      </c>
      <c r="CP47" s="4286" t="str">
        <f t="shared" si="56"/>
        <v/>
      </c>
      <c r="CQ47" s="4261" t="str">
        <f t="shared" si="57"/>
        <v/>
      </c>
      <c r="CR47" s="4275" t="str">
        <f t="shared" si="58"/>
        <v/>
      </c>
      <c r="CS47" s="4275" t="str">
        <f t="shared" si="59"/>
        <v/>
      </c>
      <c r="CT47" s="4275" t="str">
        <f t="shared" si="60"/>
        <v/>
      </c>
      <c r="CU47" s="4275" t="str">
        <f t="shared" si="61"/>
        <v/>
      </c>
      <c r="CV47" s="4275" t="str">
        <f t="shared" si="62"/>
        <v/>
      </c>
      <c r="CW47" s="4275" t="str">
        <f t="shared" si="63"/>
        <v/>
      </c>
      <c r="CX47" s="4276" t="str">
        <f t="shared" si="64"/>
        <v/>
      </c>
      <c r="CY47" s="4186"/>
      <c r="CZ47" s="4264" t="str">
        <f t="shared" si="65"/>
        <v/>
      </c>
      <c r="DA47" s="4277">
        <f t="shared" si="66"/>
        <v>0</v>
      </c>
      <c r="DB47" s="4115" t="str">
        <f t="shared" si="67"/>
        <v/>
      </c>
      <c r="DC47" s="4115" t="str">
        <f t="shared" si="68"/>
        <v/>
      </c>
      <c r="DD47" s="4115" t="str">
        <f t="shared" si="69"/>
        <v/>
      </c>
      <c r="DE47" s="4115" t="str">
        <f t="shared" si="70"/>
        <v/>
      </c>
      <c r="DF47" s="4115" t="str">
        <f t="shared" si="71"/>
        <v/>
      </c>
      <c r="DG47" s="4115" t="str">
        <f t="shared" si="72"/>
        <v/>
      </c>
      <c r="DH47" s="4115" t="str">
        <f t="shared" si="73"/>
        <v/>
      </c>
      <c r="DI47" s="4115" t="str">
        <f t="shared" si="74"/>
        <v/>
      </c>
      <c r="DJ47" s="4136"/>
      <c r="DK47" s="4287">
        <f>IF(M47=DK8,M47,0)</f>
        <v>0</v>
      </c>
      <c r="DL47" s="4286" t="str">
        <f t="shared" si="75"/>
        <v/>
      </c>
      <c r="DM47" s="4275" t="str">
        <f t="shared" si="76"/>
        <v/>
      </c>
      <c r="DN47" s="4275" t="str">
        <f t="shared" si="77"/>
        <v/>
      </c>
      <c r="DO47" s="4275" t="str">
        <f t="shared" si="78"/>
        <v/>
      </c>
      <c r="DP47" s="4275" t="str">
        <f t="shared" si="79"/>
        <v/>
      </c>
      <c r="DQ47" s="4275" t="str">
        <f t="shared" si="80"/>
        <v/>
      </c>
      <c r="DR47" s="4275" t="str">
        <f t="shared" si="81"/>
        <v/>
      </c>
      <c r="DS47" s="4275" t="str">
        <f t="shared" si="82"/>
        <v/>
      </c>
      <c r="DT47" s="4279" t="str">
        <f t="shared" si="83"/>
        <v/>
      </c>
      <c r="DU47" s="4122"/>
      <c r="DV47" s="4266">
        <f t="shared" si="84"/>
        <v>0</v>
      </c>
      <c r="DW47" s="4267">
        <f t="shared" si="85"/>
        <v>0</v>
      </c>
      <c r="DX47" s="4267">
        <f t="shared" si="86"/>
        <v>0</v>
      </c>
      <c r="DY47" s="4267">
        <f t="shared" si="87"/>
        <v>0</v>
      </c>
      <c r="DZ47" s="4267">
        <f t="shared" si="88"/>
        <v>0</v>
      </c>
      <c r="EA47" s="4267">
        <f t="shared" si="89"/>
        <v>0</v>
      </c>
      <c r="EB47" s="4267">
        <f t="shared" si="90"/>
        <v>0</v>
      </c>
      <c r="EC47" s="4267">
        <f t="shared" si="91"/>
        <v>0</v>
      </c>
      <c r="ED47" s="4215"/>
      <c r="EE47" s="4268">
        <f t="shared" si="138"/>
        <v>0</v>
      </c>
      <c r="EF47" s="4269">
        <f t="shared" si="138"/>
        <v>0</v>
      </c>
      <c r="EG47" s="4269">
        <f t="shared" si="138"/>
        <v>0</v>
      </c>
      <c r="EH47" s="4269">
        <f t="shared" si="138"/>
        <v>0</v>
      </c>
      <c r="EI47" s="4269">
        <f t="shared" si="138"/>
        <v>0</v>
      </c>
      <c r="EJ47" s="4269">
        <f t="shared" si="138"/>
        <v>0</v>
      </c>
      <c r="EK47" s="4269">
        <f t="shared" si="138"/>
        <v>0</v>
      </c>
      <c r="EL47" s="4270">
        <f t="shared" si="135"/>
        <v>0</v>
      </c>
      <c r="EM47" s="4186"/>
      <c r="EN47" s="4264" t="str">
        <f t="shared" si="93"/>
        <v/>
      </c>
      <c r="EO47" s="4271">
        <f t="shared" si="94"/>
        <v>0</v>
      </c>
      <c r="EP47" s="4272">
        <f t="shared" si="95"/>
        <v>0</v>
      </c>
      <c r="EQ47" s="4272">
        <f t="shared" si="96"/>
        <v>0</v>
      </c>
      <c r="ER47" s="4272">
        <f t="shared" si="97"/>
        <v>0</v>
      </c>
      <c r="ES47" s="4272">
        <f t="shared" si="98"/>
        <v>0</v>
      </c>
      <c r="ET47" s="4272">
        <f t="shared" si="99"/>
        <v>0</v>
      </c>
      <c r="EU47" s="4272">
        <f t="shared" si="100"/>
        <v>0</v>
      </c>
      <c r="EV47" s="4272">
        <f t="shared" si="101"/>
        <v>0</v>
      </c>
      <c r="EW47" s="4272">
        <f t="shared" si="102"/>
        <v>0</v>
      </c>
      <c r="EX47" s="4288">
        <f>IF(X47=EX8,X47,0)</f>
        <v>0</v>
      </c>
      <c r="EY47" s="4286" t="str">
        <f t="shared" si="103"/>
        <v/>
      </c>
      <c r="EZ47" s="4261" t="str">
        <f t="shared" si="104"/>
        <v/>
      </c>
      <c r="FA47" s="4275" t="str">
        <f t="shared" si="105"/>
        <v/>
      </c>
      <c r="FB47" s="4275" t="str">
        <f t="shared" si="106"/>
        <v/>
      </c>
      <c r="FC47" s="4275" t="str">
        <f t="shared" si="107"/>
        <v/>
      </c>
      <c r="FD47" s="4275" t="str">
        <f t="shared" si="108"/>
        <v/>
      </c>
      <c r="FE47" s="4275" t="str">
        <f t="shared" si="109"/>
        <v/>
      </c>
      <c r="FF47" s="4275" t="str">
        <f t="shared" si="110"/>
        <v/>
      </c>
      <c r="FG47" s="4275" t="str">
        <f t="shared" si="111"/>
        <v/>
      </c>
      <c r="FH47" s="4186"/>
      <c r="FI47" s="4264" t="str">
        <f t="shared" si="112"/>
        <v/>
      </c>
      <c r="FJ47" s="4277">
        <f t="shared" si="113"/>
        <v>0</v>
      </c>
      <c r="FK47" s="4115" t="str">
        <f t="shared" si="114"/>
        <v/>
      </c>
      <c r="FL47" s="4115" t="str">
        <f t="shared" si="115"/>
        <v/>
      </c>
      <c r="FM47" s="4115" t="str">
        <f t="shared" si="116"/>
        <v/>
      </c>
      <c r="FN47" s="4115" t="str">
        <f t="shared" si="117"/>
        <v/>
      </c>
      <c r="FO47" s="4115" t="str">
        <f t="shared" si="118"/>
        <v/>
      </c>
      <c r="FP47" s="4115" t="str">
        <f t="shared" si="119"/>
        <v/>
      </c>
      <c r="FQ47" s="4115" t="str">
        <f t="shared" si="120"/>
        <v/>
      </c>
      <c r="FR47" s="4115" t="str">
        <f t="shared" si="121"/>
        <v/>
      </c>
      <c r="FS47" s="4287">
        <f>IF(X47=FS8,X47,0)</f>
        <v>0</v>
      </c>
      <c r="FT47" s="4286" t="str">
        <f t="shared" si="122"/>
        <v/>
      </c>
      <c r="FU47" s="4275" t="str">
        <f t="shared" si="123"/>
        <v/>
      </c>
      <c r="FV47" s="4275" t="str">
        <f t="shared" si="124"/>
        <v/>
      </c>
      <c r="FW47" s="4275" t="str">
        <f t="shared" si="125"/>
        <v/>
      </c>
      <c r="FX47" s="4275" t="str">
        <f t="shared" si="126"/>
        <v/>
      </c>
      <c r="FY47" s="4275" t="str">
        <f t="shared" si="127"/>
        <v/>
      </c>
      <c r="FZ47" s="4275" t="str">
        <f t="shared" si="128"/>
        <v/>
      </c>
      <c r="GA47" s="4275" t="str">
        <f t="shared" si="129"/>
        <v/>
      </c>
      <c r="GB47" s="4279" t="str">
        <f t="shared" si="130"/>
        <v/>
      </c>
      <c r="GC47" s="4122"/>
    </row>
    <row r="48" spans="1:185" ht="45" customHeight="1">
      <c r="A48" s="4016">
        <f>ROW()</f>
        <v>48</v>
      </c>
      <c r="B48" s="4250" t="str">
        <f>IF(C48="I","",IF(ISBLANK(D48),"",IF(ISTEXT(D48),LARGE(B9:B47,1)+1,0)))</f>
        <v/>
      </c>
      <c r="C48" s="4281"/>
      <c r="D48" s="4297"/>
      <c r="E48" s="4252"/>
      <c r="F48" s="4253"/>
      <c r="G48" s="4254"/>
      <c r="H48" s="4255"/>
      <c r="I48" s="4254"/>
      <c r="J48" s="4255"/>
      <c r="K48" s="4256">
        <f t="shared" si="132"/>
        <v>0</v>
      </c>
      <c r="L48" s="4119"/>
      <c r="M48" s="4257">
        <f t="shared" si="16"/>
        <v>0</v>
      </c>
      <c r="N48" s="4258">
        <f t="shared" si="16"/>
        <v>0</v>
      </c>
      <c r="O48" s="4259"/>
      <c r="P48" s="4259"/>
      <c r="Q48" s="4259"/>
      <c r="R48" s="4259"/>
      <c r="S48" s="4259"/>
      <c r="T48" s="4259"/>
      <c r="U48" s="4259"/>
      <c r="V48" s="4259"/>
      <c r="W48" s="4119"/>
      <c r="X48" s="4257">
        <f t="shared" si="17"/>
        <v>0</v>
      </c>
      <c r="Y48" s="4258">
        <f t="shared" si="17"/>
        <v>0</v>
      </c>
      <c r="Z48" s="4260"/>
      <c r="AA48" s="4260"/>
      <c r="AB48" s="4260"/>
      <c r="AC48" s="4260"/>
      <c r="AD48" s="4260"/>
      <c r="AE48" s="4260"/>
      <c r="AF48" s="4260"/>
      <c r="AG48" s="4260"/>
      <c r="AH48" s="4119"/>
      <c r="AI48" s="4122"/>
      <c r="AJ48" s="4261">
        <f t="shared" si="18"/>
        <v>0</v>
      </c>
      <c r="AK48" s="4262">
        <f t="shared" si="19"/>
        <v>0</v>
      </c>
      <c r="AL48" s="4261">
        <f t="shared" si="20"/>
        <v>0</v>
      </c>
      <c r="AM48" s="4262">
        <f t="shared" si="21"/>
        <v>0</v>
      </c>
      <c r="AN48" s="4261">
        <f t="shared" si="22"/>
        <v>0</v>
      </c>
      <c r="AO48" s="4262">
        <f t="shared" si="23"/>
        <v>0</v>
      </c>
      <c r="AP48" s="4261">
        <f t="shared" si="24"/>
        <v>0</v>
      </c>
      <c r="AQ48" s="4262">
        <f t="shared" si="25"/>
        <v>0</v>
      </c>
      <c r="AR48" s="4261">
        <f t="shared" si="26"/>
        <v>0</v>
      </c>
      <c r="AS48" s="4262">
        <f t="shared" si="27"/>
        <v>0</v>
      </c>
      <c r="AT48" s="4261">
        <f t="shared" si="28"/>
        <v>0</v>
      </c>
      <c r="AU48" s="4262">
        <f t="shared" si="29"/>
        <v>0</v>
      </c>
      <c r="AV48" s="4261">
        <f t="shared" si="30"/>
        <v>0</v>
      </c>
      <c r="AW48" s="4262">
        <f t="shared" si="31"/>
        <v>0</v>
      </c>
      <c r="AX48" s="4261">
        <f t="shared" si="32"/>
        <v>0</v>
      </c>
      <c r="AY48" s="4262">
        <f t="shared" si="33"/>
        <v>0</v>
      </c>
      <c r="AZ48" s="4263"/>
      <c r="BA48" s="4264">
        <f>BA9</f>
        <v>20</v>
      </c>
      <c r="BB48" s="4264">
        <f t="shared" si="34"/>
        <v>0</v>
      </c>
      <c r="BC48" s="4264" t="str">
        <f t="shared" si="35"/>
        <v/>
      </c>
      <c r="BD48" s="4265">
        <f t="shared" si="136"/>
        <v>0</v>
      </c>
      <c r="BE48" s="4265">
        <f t="shared" si="136"/>
        <v>0</v>
      </c>
      <c r="BF48" s="4265">
        <f t="shared" si="136"/>
        <v>0</v>
      </c>
      <c r="BG48" s="4265">
        <f t="shared" si="136"/>
        <v>0</v>
      </c>
      <c r="BH48" s="4265">
        <f t="shared" si="136"/>
        <v>0</v>
      </c>
      <c r="BI48" s="4265">
        <f t="shared" si="136"/>
        <v>0</v>
      </c>
      <c r="BJ48" s="4265">
        <f t="shared" si="136"/>
        <v>0</v>
      </c>
      <c r="BK48" s="4265">
        <f t="shared" si="133"/>
        <v>0</v>
      </c>
      <c r="BL48" s="4122"/>
      <c r="BM48" s="4266">
        <f t="shared" si="37"/>
        <v>0</v>
      </c>
      <c r="BN48" s="4267">
        <f t="shared" si="38"/>
        <v>0</v>
      </c>
      <c r="BO48" s="4267">
        <f t="shared" si="39"/>
        <v>0</v>
      </c>
      <c r="BP48" s="4267">
        <f t="shared" si="40"/>
        <v>0</v>
      </c>
      <c r="BQ48" s="4267">
        <f t="shared" si="41"/>
        <v>0</v>
      </c>
      <c r="BR48" s="4267">
        <f t="shared" si="42"/>
        <v>0</v>
      </c>
      <c r="BS48" s="4267">
        <f t="shared" si="43"/>
        <v>0</v>
      </c>
      <c r="BT48" s="4267">
        <f t="shared" si="44"/>
        <v>0</v>
      </c>
      <c r="BU48" s="4202"/>
      <c r="BV48" s="4268">
        <f t="shared" si="137"/>
        <v>0</v>
      </c>
      <c r="BW48" s="4269">
        <f t="shared" si="137"/>
        <v>0</v>
      </c>
      <c r="BX48" s="4269">
        <f t="shared" si="137"/>
        <v>0</v>
      </c>
      <c r="BY48" s="4269">
        <f t="shared" si="137"/>
        <v>0</v>
      </c>
      <c r="BZ48" s="4269">
        <f t="shared" si="137"/>
        <v>0</v>
      </c>
      <c r="CA48" s="4269">
        <f t="shared" si="137"/>
        <v>0</v>
      </c>
      <c r="CB48" s="4269">
        <f t="shared" si="137"/>
        <v>0</v>
      </c>
      <c r="CC48" s="4270">
        <f t="shared" si="134"/>
        <v>0</v>
      </c>
      <c r="CD48" s="4114"/>
      <c r="CE48" s="4264" t="str">
        <f t="shared" si="46"/>
        <v/>
      </c>
      <c r="CF48" s="4271">
        <f t="shared" si="47"/>
        <v>0</v>
      </c>
      <c r="CG48" s="4272">
        <f t="shared" si="48"/>
        <v>0</v>
      </c>
      <c r="CH48" s="4272">
        <f t="shared" si="49"/>
        <v>0</v>
      </c>
      <c r="CI48" s="4272">
        <f t="shared" si="50"/>
        <v>0</v>
      </c>
      <c r="CJ48" s="4272">
        <f t="shared" si="51"/>
        <v>0</v>
      </c>
      <c r="CK48" s="4272">
        <f t="shared" si="52"/>
        <v>0</v>
      </c>
      <c r="CL48" s="4272">
        <f t="shared" si="53"/>
        <v>0</v>
      </c>
      <c r="CM48" s="4272">
        <f t="shared" si="54"/>
        <v>0</v>
      </c>
      <c r="CN48" s="4272">
        <f t="shared" si="55"/>
        <v>0</v>
      </c>
      <c r="CO48" s="4285">
        <f>IF(M48=CO8,M48,0)</f>
        <v>0</v>
      </c>
      <c r="CP48" s="4286" t="str">
        <f t="shared" si="56"/>
        <v/>
      </c>
      <c r="CQ48" s="4261" t="str">
        <f t="shared" si="57"/>
        <v/>
      </c>
      <c r="CR48" s="4275" t="str">
        <f t="shared" si="58"/>
        <v/>
      </c>
      <c r="CS48" s="4275" t="str">
        <f t="shared" si="59"/>
        <v/>
      </c>
      <c r="CT48" s="4275" t="str">
        <f t="shared" si="60"/>
        <v/>
      </c>
      <c r="CU48" s="4275" t="str">
        <f t="shared" si="61"/>
        <v/>
      </c>
      <c r="CV48" s="4275" t="str">
        <f t="shared" si="62"/>
        <v/>
      </c>
      <c r="CW48" s="4275" t="str">
        <f t="shared" si="63"/>
        <v/>
      </c>
      <c r="CX48" s="4276" t="str">
        <f t="shared" si="64"/>
        <v/>
      </c>
      <c r="CY48" s="4186"/>
      <c r="CZ48" s="4264" t="str">
        <f t="shared" si="65"/>
        <v/>
      </c>
      <c r="DA48" s="4277">
        <f t="shared" si="66"/>
        <v>0</v>
      </c>
      <c r="DB48" s="4115" t="str">
        <f t="shared" si="67"/>
        <v/>
      </c>
      <c r="DC48" s="4115" t="str">
        <f t="shared" si="68"/>
        <v/>
      </c>
      <c r="DD48" s="4115" t="str">
        <f t="shared" si="69"/>
        <v/>
      </c>
      <c r="DE48" s="4115" t="str">
        <f t="shared" si="70"/>
        <v/>
      </c>
      <c r="DF48" s="4115" t="str">
        <f t="shared" si="71"/>
        <v/>
      </c>
      <c r="DG48" s="4115" t="str">
        <f t="shared" si="72"/>
        <v/>
      </c>
      <c r="DH48" s="4115" t="str">
        <f t="shared" si="73"/>
        <v/>
      </c>
      <c r="DI48" s="4115" t="str">
        <f t="shared" si="74"/>
        <v/>
      </c>
      <c r="DJ48" s="4136"/>
      <c r="DK48" s="4287">
        <f>IF(M48=DK8,M48,0)</f>
        <v>0</v>
      </c>
      <c r="DL48" s="4286" t="str">
        <f t="shared" si="75"/>
        <v/>
      </c>
      <c r="DM48" s="4275" t="str">
        <f t="shared" si="76"/>
        <v/>
      </c>
      <c r="DN48" s="4275" t="str">
        <f t="shared" si="77"/>
        <v/>
      </c>
      <c r="DO48" s="4275" t="str">
        <f t="shared" si="78"/>
        <v/>
      </c>
      <c r="DP48" s="4275" t="str">
        <f t="shared" si="79"/>
        <v/>
      </c>
      <c r="DQ48" s="4275" t="str">
        <f t="shared" si="80"/>
        <v/>
      </c>
      <c r="DR48" s="4275" t="str">
        <f t="shared" si="81"/>
        <v/>
      </c>
      <c r="DS48" s="4275" t="str">
        <f t="shared" si="82"/>
        <v/>
      </c>
      <c r="DT48" s="4279" t="str">
        <f t="shared" si="83"/>
        <v/>
      </c>
      <c r="DU48" s="4122"/>
      <c r="DV48" s="4266">
        <f t="shared" si="84"/>
        <v>0</v>
      </c>
      <c r="DW48" s="4267">
        <f t="shared" si="85"/>
        <v>0</v>
      </c>
      <c r="DX48" s="4267">
        <f t="shared" si="86"/>
        <v>0</v>
      </c>
      <c r="DY48" s="4267">
        <f t="shared" si="87"/>
        <v>0</v>
      </c>
      <c r="DZ48" s="4267">
        <f t="shared" si="88"/>
        <v>0</v>
      </c>
      <c r="EA48" s="4267">
        <f t="shared" si="89"/>
        <v>0</v>
      </c>
      <c r="EB48" s="4267">
        <f t="shared" si="90"/>
        <v>0</v>
      </c>
      <c r="EC48" s="4267">
        <f t="shared" si="91"/>
        <v>0</v>
      </c>
      <c r="ED48" s="4215"/>
      <c r="EE48" s="4268">
        <f t="shared" si="138"/>
        <v>0</v>
      </c>
      <c r="EF48" s="4269">
        <f t="shared" si="138"/>
        <v>0</v>
      </c>
      <c r="EG48" s="4269">
        <f t="shared" si="138"/>
        <v>0</v>
      </c>
      <c r="EH48" s="4269">
        <f t="shared" si="138"/>
        <v>0</v>
      </c>
      <c r="EI48" s="4269">
        <f t="shared" si="138"/>
        <v>0</v>
      </c>
      <c r="EJ48" s="4269">
        <f t="shared" si="138"/>
        <v>0</v>
      </c>
      <c r="EK48" s="4269">
        <f t="shared" si="138"/>
        <v>0</v>
      </c>
      <c r="EL48" s="4270">
        <f t="shared" si="135"/>
        <v>0</v>
      </c>
      <c r="EM48" s="4186"/>
      <c r="EN48" s="4264" t="str">
        <f t="shared" si="93"/>
        <v/>
      </c>
      <c r="EO48" s="4271">
        <f t="shared" si="94"/>
        <v>0</v>
      </c>
      <c r="EP48" s="4272">
        <f t="shared" si="95"/>
        <v>0</v>
      </c>
      <c r="EQ48" s="4272">
        <f t="shared" si="96"/>
        <v>0</v>
      </c>
      <c r="ER48" s="4272">
        <f t="shared" si="97"/>
        <v>0</v>
      </c>
      <c r="ES48" s="4272">
        <f t="shared" si="98"/>
        <v>0</v>
      </c>
      <c r="ET48" s="4272">
        <f t="shared" si="99"/>
        <v>0</v>
      </c>
      <c r="EU48" s="4272">
        <f t="shared" si="100"/>
        <v>0</v>
      </c>
      <c r="EV48" s="4272">
        <f t="shared" si="101"/>
        <v>0</v>
      </c>
      <c r="EW48" s="4272">
        <f t="shared" si="102"/>
        <v>0</v>
      </c>
      <c r="EX48" s="4288">
        <f>IF(X48=EX8,X48,0)</f>
        <v>0</v>
      </c>
      <c r="EY48" s="4286" t="str">
        <f t="shared" si="103"/>
        <v/>
      </c>
      <c r="EZ48" s="4261" t="str">
        <f t="shared" si="104"/>
        <v/>
      </c>
      <c r="FA48" s="4275" t="str">
        <f t="shared" si="105"/>
        <v/>
      </c>
      <c r="FB48" s="4275" t="str">
        <f t="shared" si="106"/>
        <v/>
      </c>
      <c r="FC48" s="4275" t="str">
        <f t="shared" si="107"/>
        <v/>
      </c>
      <c r="FD48" s="4275" t="str">
        <f t="shared" si="108"/>
        <v/>
      </c>
      <c r="FE48" s="4275" t="str">
        <f t="shared" si="109"/>
        <v/>
      </c>
      <c r="FF48" s="4275" t="str">
        <f t="shared" si="110"/>
        <v/>
      </c>
      <c r="FG48" s="4275" t="str">
        <f t="shared" si="111"/>
        <v/>
      </c>
      <c r="FH48" s="4186"/>
      <c r="FI48" s="4264" t="str">
        <f t="shared" si="112"/>
        <v/>
      </c>
      <c r="FJ48" s="4277">
        <f t="shared" si="113"/>
        <v>0</v>
      </c>
      <c r="FK48" s="4115" t="str">
        <f t="shared" si="114"/>
        <v/>
      </c>
      <c r="FL48" s="4115" t="str">
        <f t="shared" si="115"/>
        <v/>
      </c>
      <c r="FM48" s="4115" t="str">
        <f t="shared" si="116"/>
        <v/>
      </c>
      <c r="FN48" s="4115" t="str">
        <f t="shared" si="117"/>
        <v/>
      </c>
      <c r="FO48" s="4115" t="str">
        <f t="shared" si="118"/>
        <v/>
      </c>
      <c r="FP48" s="4115" t="str">
        <f t="shared" si="119"/>
        <v/>
      </c>
      <c r="FQ48" s="4115" t="str">
        <f t="shared" si="120"/>
        <v/>
      </c>
      <c r="FR48" s="4115" t="str">
        <f t="shared" si="121"/>
        <v/>
      </c>
      <c r="FS48" s="4287">
        <f>IF(X48=FS8,X48,0)</f>
        <v>0</v>
      </c>
      <c r="FT48" s="4286" t="str">
        <f t="shared" si="122"/>
        <v/>
      </c>
      <c r="FU48" s="4275" t="str">
        <f t="shared" si="123"/>
        <v/>
      </c>
      <c r="FV48" s="4275" t="str">
        <f t="shared" si="124"/>
        <v/>
      </c>
      <c r="FW48" s="4275" t="str">
        <f t="shared" si="125"/>
        <v/>
      </c>
      <c r="FX48" s="4275" t="str">
        <f t="shared" si="126"/>
        <v/>
      </c>
      <c r="FY48" s="4275" t="str">
        <f t="shared" si="127"/>
        <v/>
      </c>
      <c r="FZ48" s="4275" t="str">
        <f t="shared" si="128"/>
        <v/>
      </c>
      <c r="GA48" s="4275" t="str">
        <f t="shared" si="129"/>
        <v/>
      </c>
      <c r="GB48" s="4279" t="str">
        <f t="shared" si="130"/>
        <v/>
      </c>
      <c r="GC48" s="4122"/>
    </row>
    <row r="49" spans="1:185" ht="45" customHeight="1">
      <c r="A49" s="4016">
        <f>ROW()</f>
        <v>49</v>
      </c>
      <c r="B49" s="4250" t="str">
        <f>IF(C49="I","",IF(ISBLANK(D49),"",IF(ISTEXT(D49),LARGE(B9:B48,1)+1,0)))</f>
        <v/>
      </c>
      <c r="C49" s="4281"/>
      <c r="D49" s="4297"/>
      <c r="E49" s="4252"/>
      <c r="F49" s="4253"/>
      <c r="G49" s="4254"/>
      <c r="H49" s="4255"/>
      <c r="I49" s="4254"/>
      <c r="J49" s="4255"/>
      <c r="K49" s="4256">
        <f t="shared" si="132"/>
        <v>0</v>
      </c>
      <c r="L49" s="4119"/>
      <c r="M49" s="4257">
        <f t="shared" si="16"/>
        <v>0</v>
      </c>
      <c r="N49" s="4258">
        <f t="shared" si="16"/>
        <v>0</v>
      </c>
      <c r="O49" s="4259"/>
      <c r="P49" s="4259"/>
      <c r="Q49" s="4259"/>
      <c r="R49" s="4259"/>
      <c r="S49" s="4259"/>
      <c r="T49" s="4259"/>
      <c r="U49" s="4259"/>
      <c r="V49" s="4259"/>
      <c r="W49" s="4119"/>
      <c r="X49" s="4257">
        <f t="shared" si="17"/>
        <v>0</v>
      </c>
      <c r="Y49" s="4258">
        <f t="shared" si="17"/>
        <v>0</v>
      </c>
      <c r="Z49" s="4260"/>
      <c r="AA49" s="4260"/>
      <c r="AB49" s="4260"/>
      <c r="AC49" s="4260"/>
      <c r="AD49" s="4260"/>
      <c r="AE49" s="4260"/>
      <c r="AF49" s="4260"/>
      <c r="AG49" s="4260"/>
      <c r="AH49" s="4119"/>
      <c r="AI49" s="4122"/>
      <c r="AJ49" s="4261">
        <f t="shared" si="18"/>
        <v>0</v>
      </c>
      <c r="AK49" s="4262">
        <f t="shared" si="19"/>
        <v>0</v>
      </c>
      <c r="AL49" s="4261">
        <f t="shared" si="20"/>
        <v>0</v>
      </c>
      <c r="AM49" s="4262">
        <f t="shared" si="21"/>
        <v>0</v>
      </c>
      <c r="AN49" s="4261">
        <f t="shared" si="22"/>
        <v>0</v>
      </c>
      <c r="AO49" s="4262">
        <f t="shared" si="23"/>
        <v>0</v>
      </c>
      <c r="AP49" s="4261">
        <f t="shared" si="24"/>
        <v>0</v>
      </c>
      <c r="AQ49" s="4262">
        <f t="shared" si="25"/>
        <v>0</v>
      </c>
      <c r="AR49" s="4261">
        <f t="shared" si="26"/>
        <v>0</v>
      </c>
      <c r="AS49" s="4262">
        <f t="shared" si="27"/>
        <v>0</v>
      </c>
      <c r="AT49" s="4261">
        <f t="shared" si="28"/>
        <v>0</v>
      </c>
      <c r="AU49" s="4262">
        <f t="shared" si="29"/>
        <v>0</v>
      </c>
      <c r="AV49" s="4261">
        <f t="shared" si="30"/>
        <v>0</v>
      </c>
      <c r="AW49" s="4262">
        <f t="shared" si="31"/>
        <v>0</v>
      </c>
      <c r="AX49" s="4261">
        <f t="shared" si="32"/>
        <v>0</v>
      </c>
      <c r="AY49" s="4262">
        <f t="shared" si="33"/>
        <v>0</v>
      </c>
      <c r="AZ49" s="4263"/>
      <c r="BA49" s="4264">
        <f>BA9</f>
        <v>20</v>
      </c>
      <c r="BB49" s="4264">
        <f t="shared" si="34"/>
        <v>0</v>
      </c>
      <c r="BC49" s="4264" t="str">
        <f t="shared" si="35"/>
        <v/>
      </c>
      <c r="BD49" s="4265">
        <f t="shared" si="136"/>
        <v>0</v>
      </c>
      <c r="BE49" s="4265">
        <f t="shared" si="136"/>
        <v>0</v>
      </c>
      <c r="BF49" s="4265">
        <f t="shared" si="136"/>
        <v>0</v>
      </c>
      <c r="BG49" s="4265">
        <f t="shared" si="136"/>
        <v>0</v>
      </c>
      <c r="BH49" s="4265">
        <f t="shared" si="136"/>
        <v>0</v>
      </c>
      <c r="BI49" s="4265">
        <f t="shared" si="136"/>
        <v>0</v>
      </c>
      <c r="BJ49" s="4265">
        <f t="shared" si="136"/>
        <v>0</v>
      </c>
      <c r="BK49" s="4265">
        <f t="shared" si="133"/>
        <v>0</v>
      </c>
      <c r="BL49" s="4122"/>
      <c r="BM49" s="4266">
        <f t="shared" si="37"/>
        <v>0</v>
      </c>
      <c r="BN49" s="4267">
        <f t="shared" si="38"/>
        <v>0</v>
      </c>
      <c r="BO49" s="4267">
        <f t="shared" si="39"/>
        <v>0</v>
      </c>
      <c r="BP49" s="4267">
        <f t="shared" si="40"/>
        <v>0</v>
      </c>
      <c r="BQ49" s="4267">
        <f t="shared" si="41"/>
        <v>0</v>
      </c>
      <c r="BR49" s="4267">
        <f t="shared" si="42"/>
        <v>0</v>
      </c>
      <c r="BS49" s="4267">
        <f t="shared" si="43"/>
        <v>0</v>
      </c>
      <c r="BT49" s="4267">
        <f t="shared" si="44"/>
        <v>0</v>
      </c>
      <c r="BU49" s="4202"/>
      <c r="BV49" s="4268">
        <f t="shared" si="137"/>
        <v>0</v>
      </c>
      <c r="BW49" s="4269">
        <f t="shared" si="137"/>
        <v>0</v>
      </c>
      <c r="BX49" s="4269">
        <f t="shared" si="137"/>
        <v>0</v>
      </c>
      <c r="BY49" s="4269">
        <f t="shared" si="137"/>
        <v>0</v>
      </c>
      <c r="BZ49" s="4269">
        <f t="shared" si="137"/>
        <v>0</v>
      </c>
      <c r="CA49" s="4269">
        <f t="shared" si="137"/>
        <v>0</v>
      </c>
      <c r="CB49" s="4269">
        <f t="shared" si="137"/>
        <v>0</v>
      </c>
      <c r="CC49" s="4270">
        <f t="shared" si="134"/>
        <v>0</v>
      </c>
      <c r="CD49" s="4114"/>
      <c r="CE49" s="4264" t="str">
        <f t="shared" si="46"/>
        <v/>
      </c>
      <c r="CF49" s="4271">
        <f t="shared" si="47"/>
        <v>0</v>
      </c>
      <c r="CG49" s="4272">
        <f t="shared" si="48"/>
        <v>0</v>
      </c>
      <c r="CH49" s="4272">
        <f t="shared" si="49"/>
        <v>0</v>
      </c>
      <c r="CI49" s="4272">
        <f t="shared" si="50"/>
        <v>0</v>
      </c>
      <c r="CJ49" s="4272">
        <f t="shared" si="51"/>
        <v>0</v>
      </c>
      <c r="CK49" s="4272">
        <f t="shared" si="52"/>
        <v>0</v>
      </c>
      <c r="CL49" s="4272">
        <f t="shared" si="53"/>
        <v>0</v>
      </c>
      <c r="CM49" s="4272">
        <f t="shared" si="54"/>
        <v>0</v>
      </c>
      <c r="CN49" s="4272">
        <f t="shared" si="55"/>
        <v>0</v>
      </c>
      <c r="CO49" s="4285">
        <f>IF(M49=CO8,M49,0)</f>
        <v>0</v>
      </c>
      <c r="CP49" s="4286" t="str">
        <f t="shared" si="56"/>
        <v/>
      </c>
      <c r="CQ49" s="4261" t="str">
        <f t="shared" si="57"/>
        <v/>
      </c>
      <c r="CR49" s="4275" t="str">
        <f t="shared" si="58"/>
        <v/>
      </c>
      <c r="CS49" s="4275" t="str">
        <f t="shared" si="59"/>
        <v/>
      </c>
      <c r="CT49" s="4275" t="str">
        <f t="shared" si="60"/>
        <v/>
      </c>
      <c r="CU49" s="4275" t="str">
        <f t="shared" si="61"/>
        <v/>
      </c>
      <c r="CV49" s="4275" t="str">
        <f t="shared" si="62"/>
        <v/>
      </c>
      <c r="CW49" s="4275" t="str">
        <f t="shared" si="63"/>
        <v/>
      </c>
      <c r="CX49" s="4276" t="str">
        <f t="shared" si="64"/>
        <v/>
      </c>
      <c r="CY49" s="4186"/>
      <c r="CZ49" s="4264" t="str">
        <f t="shared" si="65"/>
        <v/>
      </c>
      <c r="DA49" s="4277">
        <f t="shared" si="66"/>
        <v>0</v>
      </c>
      <c r="DB49" s="4115" t="str">
        <f t="shared" si="67"/>
        <v/>
      </c>
      <c r="DC49" s="4115" t="str">
        <f t="shared" si="68"/>
        <v/>
      </c>
      <c r="DD49" s="4115" t="str">
        <f t="shared" si="69"/>
        <v/>
      </c>
      <c r="DE49" s="4115" t="str">
        <f t="shared" si="70"/>
        <v/>
      </c>
      <c r="DF49" s="4115" t="str">
        <f t="shared" si="71"/>
        <v/>
      </c>
      <c r="DG49" s="4115" t="str">
        <f t="shared" si="72"/>
        <v/>
      </c>
      <c r="DH49" s="4115" t="str">
        <f t="shared" si="73"/>
        <v/>
      </c>
      <c r="DI49" s="4115" t="str">
        <f t="shared" si="74"/>
        <v/>
      </c>
      <c r="DJ49" s="4136"/>
      <c r="DK49" s="4287">
        <f>IF(M49=DK8,M49,0)</f>
        <v>0</v>
      </c>
      <c r="DL49" s="4286" t="str">
        <f t="shared" si="75"/>
        <v/>
      </c>
      <c r="DM49" s="4275" t="str">
        <f t="shared" si="76"/>
        <v/>
      </c>
      <c r="DN49" s="4275" t="str">
        <f t="shared" si="77"/>
        <v/>
      </c>
      <c r="DO49" s="4275" t="str">
        <f t="shared" si="78"/>
        <v/>
      </c>
      <c r="DP49" s="4275" t="str">
        <f t="shared" si="79"/>
        <v/>
      </c>
      <c r="DQ49" s="4275" t="str">
        <f t="shared" si="80"/>
        <v/>
      </c>
      <c r="DR49" s="4275" t="str">
        <f t="shared" si="81"/>
        <v/>
      </c>
      <c r="DS49" s="4275" t="str">
        <f t="shared" si="82"/>
        <v/>
      </c>
      <c r="DT49" s="4279" t="str">
        <f t="shared" si="83"/>
        <v/>
      </c>
      <c r="DU49" s="4122"/>
      <c r="DV49" s="4266">
        <f t="shared" si="84"/>
        <v>0</v>
      </c>
      <c r="DW49" s="4267">
        <f t="shared" si="85"/>
        <v>0</v>
      </c>
      <c r="DX49" s="4267">
        <f t="shared" si="86"/>
        <v>0</v>
      </c>
      <c r="DY49" s="4267">
        <f t="shared" si="87"/>
        <v>0</v>
      </c>
      <c r="DZ49" s="4267">
        <f t="shared" si="88"/>
        <v>0</v>
      </c>
      <c r="EA49" s="4267">
        <f t="shared" si="89"/>
        <v>0</v>
      </c>
      <c r="EB49" s="4267">
        <f t="shared" si="90"/>
        <v>0</v>
      </c>
      <c r="EC49" s="4267">
        <f t="shared" si="91"/>
        <v>0</v>
      </c>
      <c r="ED49" s="4215"/>
      <c r="EE49" s="4268">
        <f t="shared" si="138"/>
        <v>0</v>
      </c>
      <c r="EF49" s="4269">
        <f t="shared" si="138"/>
        <v>0</v>
      </c>
      <c r="EG49" s="4269">
        <f t="shared" si="138"/>
        <v>0</v>
      </c>
      <c r="EH49" s="4269">
        <f t="shared" si="138"/>
        <v>0</v>
      </c>
      <c r="EI49" s="4269">
        <f t="shared" si="138"/>
        <v>0</v>
      </c>
      <c r="EJ49" s="4269">
        <f t="shared" si="138"/>
        <v>0</v>
      </c>
      <c r="EK49" s="4269">
        <f t="shared" si="138"/>
        <v>0</v>
      </c>
      <c r="EL49" s="4270">
        <f t="shared" si="135"/>
        <v>0</v>
      </c>
      <c r="EM49" s="4186"/>
      <c r="EN49" s="4264" t="str">
        <f t="shared" si="93"/>
        <v/>
      </c>
      <c r="EO49" s="4271">
        <f t="shared" si="94"/>
        <v>0</v>
      </c>
      <c r="EP49" s="4272">
        <f t="shared" si="95"/>
        <v>0</v>
      </c>
      <c r="EQ49" s="4272">
        <f t="shared" si="96"/>
        <v>0</v>
      </c>
      <c r="ER49" s="4272">
        <f t="shared" si="97"/>
        <v>0</v>
      </c>
      <c r="ES49" s="4272">
        <f t="shared" si="98"/>
        <v>0</v>
      </c>
      <c r="ET49" s="4272">
        <f t="shared" si="99"/>
        <v>0</v>
      </c>
      <c r="EU49" s="4272">
        <f t="shared" si="100"/>
        <v>0</v>
      </c>
      <c r="EV49" s="4272">
        <f t="shared" si="101"/>
        <v>0</v>
      </c>
      <c r="EW49" s="4272">
        <f t="shared" si="102"/>
        <v>0</v>
      </c>
      <c r="EX49" s="4288">
        <f>IF(X49=EX8,X49,0)</f>
        <v>0</v>
      </c>
      <c r="EY49" s="4286" t="str">
        <f t="shared" si="103"/>
        <v/>
      </c>
      <c r="EZ49" s="4261" t="str">
        <f t="shared" si="104"/>
        <v/>
      </c>
      <c r="FA49" s="4275" t="str">
        <f t="shared" si="105"/>
        <v/>
      </c>
      <c r="FB49" s="4275" t="str">
        <f t="shared" si="106"/>
        <v/>
      </c>
      <c r="FC49" s="4275" t="str">
        <f t="shared" si="107"/>
        <v/>
      </c>
      <c r="FD49" s="4275" t="str">
        <f t="shared" si="108"/>
        <v/>
      </c>
      <c r="FE49" s="4275" t="str">
        <f t="shared" si="109"/>
        <v/>
      </c>
      <c r="FF49" s="4275" t="str">
        <f t="shared" si="110"/>
        <v/>
      </c>
      <c r="FG49" s="4275" t="str">
        <f t="shared" si="111"/>
        <v/>
      </c>
      <c r="FH49" s="4186"/>
      <c r="FI49" s="4264" t="str">
        <f t="shared" si="112"/>
        <v/>
      </c>
      <c r="FJ49" s="4277">
        <f t="shared" si="113"/>
        <v>0</v>
      </c>
      <c r="FK49" s="4115" t="str">
        <f t="shared" si="114"/>
        <v/>
      </c>
      <c r="FL49" s="4115" t="str">
        <f t="shared" si="115"/>
        <v/>
      </c>
      <c r="FM49" s="4115" t="str">
        <f t="shared" si="116"/>
        <v/>
      </c>
      <c r="FN49" s="4115" t="str">
        <f t="shared" si="117"/>
        <v/>
      </c>
      <c r="FO49" s="4115" t="str">
        <f t="shared" si="118"/>
        <v/>
      </c>
      <c r="FP49" s="4115" t="str">
        <f t="shared" si="119"/>
        <v/>
      </c>
      <c r="FQ49" s="4115" t="str">
        <f t="shared" si="120"/>
        <v/>
      </c>
      <c r="FR49" s="4115" t="str">
        <f t="shared" si="121"/>
        <v/>
      </c>
      <c r="FS49" s="4287">
        <f>IF(X49=FS8,X49,0)</f>
        <v>0</v>
      </c>
      <c r="FT49" s="4286" t="str">
        <f t="shared" si="122"/>
        <v/>
      </c>
      <c r="FU49" s="4275" t="str">
        <f t="shared" si="123"/>
        <v/>
      </c>
      <c r="FV49" s="4275" t="str">
        <f t="shared" si="124"/>
        <v/>
      </c>
      <c r="FW49" s="4275" t="str">
        <f t="shared" si="125"/>
        <v/>
      </c>
      <c r="FX49" s="4275" t="str">
        <f t="shared" si="126"/>
        <v/>
      </c>
      <c r="FY49" s="4275" t="str">
        <f t="shared" si="127"/>
        <v/>
      </c>
      <c r="FZ49" s="4275" t="str">
        <f t="shared" si="128"/>
        <v/>
      </c>
      <c r="GA49" s="4275" t="str">
        <f t="shared" si="129"/>
        <v/>
      </c>
      <c r="GB49" s="4279" t="str">
        <f t="shared" si="130"/>
        <v/>
      </c>
      <c r="GC49" s="4122"/>
    </row>
    <row r="50" spans="1:185" ht="45" customHeight="1">
      <c r="A50" s="4016">
        <f>ROW()</f>
        <v>50</v>
      </c>
      <c r="B50" s="4250" t="str">
        <f>IF(C50="I","",IF(ISBLANK(D50),"",IF(ISTEXT(D50),LARGE(B9:B49,1)+1,0)))</f>
        <v/>
      </c>
      <c r="C50" s="4281"/>
      <c r="D50" s="4297"/>
      <c r="E50" s="4252"/>
      <c r="F50" s="4253"/>
      <c r="G50" s="4254"/>
      <c r="H50" s="4255"/>
      <c r="I50" s="4254"/>
      <c r="J50" s="4255"/>
      <c r="K50" s="4256">
        <f t="shared" si="132"/>
        <v>0</v>
      </c>
      <c r="L50" s="4119"/>
      <c r="M50" s="4257">
        <f t="shared" si="16"/>
        <v>0</v>
      </c>
      <c r="N50" s="4258">
        <f t="shared" si="16"/>
        <v>0</v>
      </c>
      <c r="O50" s="4259"/>
      <c r="P50" s="4259"/>
      <c r="Q50" s="4259"/>
      <c r="R50" s="4259"/>
      <c r="S50" s="4259"/>
      <c r="T50" s="4259"/>
      <c r="U50" s="4259"/>
      <c r="V50" s="4259"/>
      <c r="W50" s="4119"/>
      <c r="X50" s="4257">
        <f t="shared" si="17"/>
        <v>0</v>
      </c>
      <c r="Y50" s="4258">
        <f t="shared" si="17"/>
        <v>0</v>
      </c>
      <c r="Z50" s="4260"/>
      <c r="AA50" s="4260"/>
      <c r="AB50" s="4260"/>
      <c r="AC50" s="4260"/>
      <c r="AD50" s="4260"/>
      <c r="AE50" s="4260"/>
      <c r="AF50" s="4260"/>
      <c r="AG50" s="4260"/>
      <c r="AH50" s="4119"/>
      <c r="AI50" s="4122"/>
      <c r="AJ50" s="4261">
        <f t="shared" si="18"/>
        <v>0</v>
      </c>
      <c r="AK50" s="4262">
        <f t="shared" si="19"/>
        <v>0</v>
      </c>
      <c r="AL50" s="4261">
        <f t="shared" si="20"/>
        <v>0</v>
      </c>
      <c r="AM50" s="4262">
        <f t="shared" si="21"/>
        <v>0</v>
      </c>
      <c r="AN50" s="4261">
        <f t="shared" si="22"/>
        <v>0</v>
      </c>
      <c r="AO50" s="4262">
        <f t="shared" si="23"/>
        <v>0</v>
      </c>
      <c r="AP50" s="4261">
        <f t="shared" si="24"/>
        <v>0</v>
      </c>
      <c r="AQ50" s="4262">
        <f t="shared" si="25"/>
        <v>0</v>
      </c>
      <c r="AR50" s="4261">
        <f t="shared" si="26"/>
        <v>0</v>
      </c>
      <c r="AS50" s="4262">
        <f t="shared" si="27"/>
        <v>0</v>
      </c>
      <c r="AT50" s="4261">
        <f t="shared" si="28"/>
        <v>0</v>
      </c>
      <c r="AU50" s="4262">
        <f t="shared" si="29"/>
        <v>0</v>
      </c>
      <c r="AV50" s="4261">
        <f t="shared" si="30"/>
        <v>0</v>
      </c>
      <c r="AW50" s="4262">
        <f t="shared" si="31"/>
        <v>0</v>
      </c>
      <c r="AX50" s="4261">
        <f t="shared" si="32"/>
        <v>0</v>
      </c>
      <c r="AY50" s="4262">
        <f t="shared" si="33"/>
        <v>0</v>
      </c>
      <c r="AZ50" s="4263"/>
      <c r="BA50" s="4264">
        <f>BA9</f>
        <v>20</v>
      </c>
      <c r="BB50" s="4264">
        <f t="shared" si="34"/>
        <v>0</v>
      </c>
      <c r="BC50" s="4264" t="str">
        <f t="shared" si="35"/>
        <v/>
      </c>
      <c r="BD50" s="4265">
        <f t="shared" si="136"/>
        <v>0</v>
      </c>
      <c r="BE50" s="4265">
        <f t="shared" si="136"/>
        <v>0</v>
      </c>
      <c r="BF50" s="4265">
        <f t="shared" si="136"/>
        <v>0</v>
      </c>
      <c r="BG50" s="4265">
        <f t="shared" si="136"/>
        <v>0</v>
      </c>
      <c r="BH50" s="4265">
        <f t="shared" si="136"/>
        <v>0</v>
      </c>
      <c r="BI50" s="4265">
        <f t="shared" si="136"/>
        <v>0</v>
      </c>
      <c r="BJ50" s="4265">
        <f t="shared" si="136"/>
        <v>0</v>
      </c>
      <c r="BK50" s="4265">
        <f t="shared" si="133"/>
        <v>0</v>
      </c>
      <c r="BL50" s="4122"/>
      <c r="BM50" s="4266">
        <f t="shared" si="37"/>
        <v>0</v>
      </c>
      <c r="BN50" s="4267">
        <f t="shared" si="38"/>
        <v>0</v>
      </c>
      <c r="BO50" s="4267">
        <f t="shared" si="39"/>
        <v>0</v>
      </c>
      <c r="BP50" s="4267">
        <f t="shared" si="40"/>
        <v>0</v>
      </c>
      <c r="BQ50" s="4267">
        <f t="shared" si="41"/>
        <v>0</v>
      </c>
      <c r="BR50" s="4267">
        <f t="shared" si="42"/>
        <v>0</v>
      </c>
      <c r="BS50" s="4267">
        <f t="shared" si="43"/>
        <v>0</v>
      </c>
      <c r="BT50" s="4267">
        <f t="shared" si="44"/>
        <v>0</v>
      </c>
      <c r="BU50" s="4202"/>
      <c r="BV50" s="4268">
        <f t="shared" si="137"/>
        <v>0</v>
      </c>
      <c r="BW50" s="4269">
        <f t="shared" si="137"/>
        <v>0</v>
      </c>
      <c r="BX50" s="4269">
        <f t="shared" si="137"/>
        <v>0</v>
      </c>
      <c r="BY50" s="4269">
        <f t="shared" si="137"/>
        <v>0</v>
      </c>
      <c r="BZ50" s="4269">
        <f t="shared" si="137"/>
        <v>0</v>
      </c>
      <c r="CA50" s="4269">
        <f t="shared" si="137"/>
        <v>0</v>
      </c>
      <c r="CB50" s="4269">
        <f t="shared" si="137"/>
        <v>0</v>
      </c>
      <c r="CC50" s="4270">
        <f t="shared" si="134"/>
        <v>0</v>
      </c>
      <c r="CD50" s="4114"/>
      <c r="CE50" s="4264" t="str">
        <f t="shared" si="46"/>
        <v/>
      </c>
      <c r="CF50" s="4271">
        <f t="shared" si="47"/>
        <v>0</v>
      </c>
      <c r="CG50" s="4272">
        <f t="shared" si="48"/>
        <v>0</v>
      </c>
      <c r="CH50" s="4272">
        <f t="shared" si="49"/>
        <v>0</v>
      </c>
      <c r="CI50" s="4272">
        <f t="shared" si="50"/>
        <v>0</v>
      </c>
      <c r="CJ50" s="4272">
        <f t="shared" si="51"/>
        <v>0</v>
      </c>
      <c r="CK50" s="4272">
        <f t="shared" si="52"/>
        <v>0</v>
      </c>
      <c r="CL50" s="4272">
        <f t="shared" si="53"/>
        <v>0</v>
      </c>
      <c r="CM50" s="4272">
        <f t="shared" si="54"/>
        <v>0</v>
      </c>
      <c r="CN50" s="4272">
        <f t="shared" si="55"/>
        <v>0</v>
      </c>
      <c r="CO50" s="4285">
        <f>IF(M50=CO8,M50,0)</f>
        <v>0</v>
      </c>
      <c r="CP50" s="4286" t="str">
        <f t="shared" si="56"/>
        <v/>
      </c>
      <c r="CQ50" s="4261" t="str">
        <f t="shared" si="57"/>
        <v/>
      </c>
      <c r="CR50" s="4275" t="str">
        <f t="shared" si="58"/>
        <v/>
      </c>
      <c r="CS50" s="4275" t="str">
        <f t="shared" si="59"/>
        <v/>
      </c>
      <c r="CT50" s="4275" t="str">
        <f t="shared" si="60"/>
        <v/>
      </c>
      <c r="CU50" s="4275" t="str">
        <f t="shared" si="61"/>
        <v/>
      </c>
      <c r="CV50" s="4275" t="str">
        <f t="shared" si="62"/>
        <v/>
      </c>
      <c r="CW50" s="4275" t="str">
        <f t="shared" si="63"/>
        <v/>
      </c>
      <c r="CX50" s="4276" t="str">
        <f t="shared" si="64"/>
        <v/>
      </c>
      <c r="CY50" s="4186"/>
      <c r="CZ50" s="4264" t="str">
        <f t="shared" si="65"/>
        <v/>
      </c>
      <c r="DA50" s="4277">
        <f t="shared" si="66"/>
        <v>0</v>
      </c>
      <c r="DB50" s="4115" t="str">
        <f t="shared" si="67"/>
        <v/>
      </c>
      <c r="DC50" s="4115" t="str">
        <f t="shared" si="68"/>
        <v/>
      </c>
      <c r="DD50" s="4115" t="str">
        <f t="shared" si="69"/>
        <v/>
      </c>
      <c r="DE50" s="4115" t="str">
        <f t="shared" si="70"/>
        <v/>
      </c>
      <c r="DF50" s="4115" t="str">
        <f t="shared" si="71"/>
        <v/>
      </c>
      <c r="DG50" s="4115" t="str">
        <f t="shared" si="72"/>
        <v/>
      </c>
      <c r="DH50" s="4115" t="str">
        <f t="shared" si="73"/>
        <v/>
      </c>
      <c r="DI50" s="4115" t="str">
        <f t="shared" si="74"/>
        <v/>
      </c>
      <c r="DJ50" s="4136"/>
      <c r="DK50" s="4287">
        <f>IF(M50=DK8,M50,0)</f>
        <v>0</v>
      </c>
      <c r="DL50" s="4286" t="str">
        <f t="shared" si="75"/>
        <v/>
      </c>
      <c r="DM50" s="4275" t="str">
        <f t="shared" si="76"/>
        <v/>
      </c>
      <c r="DN50" s="4275" t="str">
        <f t="shared" si="77"/>
        <v/>
      </c>
      <c r="DO50" s="4275" t="str">
        <f t="shared" si="78"/>
        <v/>
      </c>
      <c r="DP50" s="4275" t="str">
        <f t="shared" si="79"/>
        <v/>
      </c>
      <c r="DQ50" s="4275" t="str">
        <f t="shared" si="80"/>
        <v/>
      </c>
      <c r="DR50" s="4275" t="str">
        <f t="shared" si="81"/>
        <v/>
      </c>
      <c r="DS50" s="4275" t="str">
        <f t="shared" si="82"/>
        <v/>
      </c>
      <c r="DT50" s="4279" t="str">
        <f t="shared" si="83"/>
        <v/>
      </c>
      <c r="DU50" s="4122"/>
      <c r="DV50" s="4266">
        <f t="shared" si="84"/>
        <v>0</v>
      </c>
      <c r="DW50" s="4267">
        <f t="shared" si="85"/>
        <v>0</v>
      </c>
      <c r="DX50" s="4267">
        <f t="shared" si="86"/>
        <v>0</v>
      </c>
      <c r="DY50" s="4267">
        <f t="shared" si="87"/>
        <v>0</v>
      </c>
      <c r="DZ50" s="4267">
        <f t="shared" si="88"/>
        <v>0</v>
      </c>
      <c r="EA50" s="4267">
        <f t="shared" si="89"/>
        <v>0</v>
      </c>
      <c r="EB50" s="4267">
        <f t="shared" si="90"/>
        <v>0</v>
      </c>
      <c r="EC50" s="4267">
        <f t="shared" si="91"/>
        <v>0</v>
      </c>
      <c r="ED50" s="4215"/>
      <c r="EE50" s="4268">
        <f t="shared" si="138"/>
        <v>0</v>
      </c>
      <c r="EF50" s="4269">
        <f t="shared" si="138"/>
        <v>0</v>
      </c>
      <c r="EG50" s="4269">
        <f t="shared" si="138"/>
        <v>0</v>
      </c>
      <c r="EH50" s="4269">
        <f t="shared" si="138"/>
        <v>0</v>
      </c>
      <c r="EI50" s="4269">
        <f t="shared" si="138"/>
        <v>0</v>
      </c>
      <c r="EJ50" s="4269">
        <f t="shared" si="138"/>
        <v>0</v>
      </c>
      <c r="EK50" s="4269">
        <f t="shared" si="138"/>
        <v>0</v>
      </c>
      <c r="EL50" s="4270">
        <f t="shared" si="135"/>
        <v>0</v>
      </c>
      <c r="EM50" s="4186"/>
      <c r="EN50" s="4264" t="str">
        <f t="shared" si="93"/>
        <v/>
      </c>
      <c r="EO50" s="4271">
        <f t="shared" si="94"/>
        <v>0</v>
      </c>
      <c r="EP50" s="4272">
        <f t="shared" si="95"/>
        <v>0</v>
      </c>
      <c r="EQ50" s="4272">
        <f t="shared" si="96"/>
        <v>0</v>
      </c>
      <c r="ER50" s="4272">
        <f t="shared" si="97"/>
        <v>0</v>
      </c>
      <c r="ES50" s="4272">
        <f t="shared" si="98"/>
        <v>0</v>
      </c>
      <c r="ET50" s="4272">
        <f t="shared" si="99"/>
        <v>0</v>
      </c>
      <c r="EU50" s="4272">
        <f t="shared" si="100"/>
        <v>0</v>
      </c>
      <c r="EV50" s="4272">
        <f t="shared" si="101"/>
        <v>0</v>
      </c>
      <c r="EW50" s="4272">
        <f t="shared" si="102"/>
        <v>0</v>
      </c>
      <c r="EX50" s="4288">
        <f>IF(X50=EX8,X50,0)</f>
        <v>0</v>
      </c>
      <c r="EY50" s="4286" t="str">
        <f t="shared" si="103"/>
        <v/>
      </c>
      <c r="EZ50" s="4261" t="str">
        <f t="shared" si="104"/>
        <v/>
      </c>
      <c r="FA50" s="4275" t="str">
        <f t="shared" si="105"/>
        <v/>
      </c>
      <c r="FB50" s="4275" t="str">
        <f t="shared" si="106"/>
        <v/>
      </c>
      <c r="FC50" s="4275" t="str">
        <f t="shared" si="107"/>
        <v/>
      </c>
      <c r="FD50" s="4275" t="str">
        <f t="shared" si="108"/>
        <v/>
      </c>
      <c r="FE50" s="4275" t="str">
        <f t="shared" si="109"/>
        <v/>
      </c>
      <c r="FF50" s="4275" t="str">
        <f t="shared" si="110"/>
        <v/>
      </c>
      <c r="FG50" s="4275" t="str">
        <f t="shared" si="111"/>
        <v/>
      </c>
      <c r="FH50" s="4186"/>
      <c r="FI50" s="4264" t="str">
        <f t="shared" si="112"/>
        <v/>
      </c>
      <c r="FJ50" s="4277">
        <f t="shared" si="113"/>
        <v>0</v>
      </c>
      <c r="FK50" s="4115" t="str">
        <f t="shared" si="114"/>
        <v/>
      </c>
      <c r="FL50" s="4115" t="str">
        <f t="shared" si="115"/>
        <v/>
      </c>
      <c r="FM50" s="4115" t="str">
        <f t="shared" si="116"/>
        <v/>
      </c>
      <c r="FN50" s="4115" t="str">
        <f t="shared" si="117"/>
        <v/>
      </c>
      <c r="FO50" s="4115" t="str">
        <f t="shared" si="118"/>
        <v/>
      </c>
      <c r="FP50" s="4115" t="str">
        <f t="shared" si="119"/>
        <v/>
      </c>
      <c r="FQ50" s="4115" t="str">
        <f t="shared" si="120"/>
        <v/>
      </c>
      <c r="FR50" s="4115" t="str">
        <f t="shared" si="121"/>
        <v/>
      </c>
      <c r="FS50" s="4287">
        <f>IF(X50=FS8,X50,0)</f>
        <v>0</v>
      </c>
      <c r="FT50" s="4286" t="str">
        <f t="shared" si="122"/>
        <v/>
      </c>
      <c r="FU50" s="4275" t="str">
        <f t="shared" si="123"/>
        <v/>
      </c>
      <c r="FV50" s="4275" t="str">
        <f t="shared" si="124"/>
        <v/>
      </c>
      <c r="FW50" s="4275" t="str">
        <f t="shared" si="125"/>
        <v/>
      </c>
      <c r="FX50" s="4275" t="str">
        <f t="shared" si="126"/>
        <v/>
      </c>
      <c r="FY50" s="4275" t="str">
        <f t="shared" si="127"/>
        <v/>
      </c>
      <c r="FZ50" s="4275" t="str">
        <f t="shared" si="128"/>
        <v/>
      </c>
      <c r="GA50" s="4275" t="str">
        <f t="shared" si="129"/>
        <v/>
      </c>
      <c r="GB50" s="4279" t="str">
        <f t="shared" si="130"/>
        <v/>
      </c>
      <c r="GC50" s="4122"/>
    </row>
    <row r="51" spans="1:185" ht="45" customHeight="1">
      <c r="A51" s="4016">
        <f>ROW()</f>
        <v>51</v>
      </c>
      <c r="B51" s="4250" t="str">
        <f>IF(C51="I","",IF(ISBLANK(D51),"",IF(ISTEXT(D51),LARGE(B9:B50,1)+1,0)))</f>
        <v/>
      </c>
      <c r="C51" s="4281"/>
      <c r="D51" s="4297"/>
      <c r="E51" s="4252"/>
      <c r="F51" s="4253"/>
      <c r="G51" s="4254"/>
      <c r="H51" s="4255"/>
      <c r="I51" s="4254"/>
      <c r="J51" s="4255"/>
      <c r="K51" s="4256">
        <f t="shared" si="132"/>
        <v>0</v>
      </c>
      <c r="L51" s="4119"/>
      <c r="M51" s="4257">
        <f t="shared" si="16"/>
        <v>0</v>
      </c>
      <c r="N51" s="4258">
        <f t="shared" si="16"/>
        <v>0</v>
      </c>
      <c r="O51" s="4259"/>
      <c r="P51" s="4259"/>
      <c r="Q51" s="4259"/>
      <c r="R51" s="4259"/>
      <c r="S51" s="4259"/>
      <c r="T51" s="4259"/>
      <c r="U51" s="4259"/>
      <c r="V51" s="4259"/>
      <c r="W51" s="4119"/>
      <c r="X51" s="4257">
        <f t="shared" si="17"/>
        <v>0</v>
      </c>
      <c r="Y51" s="4258">
        <f t="shared" si="17"/>
        <v>0</v>
      </c>
      <c r="Z51" s="4260"/>
      <c r="AA51" s="4260"/>
      <c r="AB51" s="4260"/>
      <c r="AC51" s="4260"/>
      <c r="AD51" s="4260"/>
      <c r="AE51" s="4260"/>
      <c r="AF51" s="4260"/>
      <c r="AG51" s="4260"/>
      <c r="AH51" s="4119"/>
      <c r="AI51" s="4122"/>
      <c r="AJ51" s="4261">
        <f t="shared" si="18"/>
        <v>0</v>
      </c>
      <c r="AK51" s="4262">
        <f t="shared" si="19"/>
        <v>0</v>
      </c>
      <c r="AL51" s="4261">
        <f t="shared" si="20"/>
        <v>0</v>
      </c>
      <c r="AM51" s="4262">
        <f t="shared" si="21"/>
        <v>0</v>
      </c>
      <c r="AN51" s="4261">
        <f t="shared" si="22"/>
        <v>0</v>
      </c>
      <c r="AO51" s="4262">
        <f t="shared" si="23"/>
        <v>0</v>
      </c>
      <c r="AP51" s="4261">
        <f t="shared" si="24"/>
        <v>0</v>
      </c>
      <c r="AQ51" s="4262">
        <f t="shared" si="25"/>
        <v>0</v>
      </c>
      <c r="AR51" s="4261">
        <f t="shared" si="26"/>
        <v>0</v>
      </c>
      <c r="AS51" s="4262">
        <f t="shared" si="27"/>
        <v>0</v>
      </c>
      <c r="AT51" s="4261">
        <f t="shared" si="28"/>
        <v>0</v>
      </c>
      <c r="AU51" s="4262">
        <f t="shared" si="29"/>
        <v>0</v>
      </c>
      <c r="AV51" s="4261">
        <f t="shared" si="30"/>
        <v>0</v>
      </c>
      <c r="AW51" s="4262">
        <f t="shared" si="31"/>
        <v>0</v>
      </c>
      <c r="AX51" s="4261">
        <f t="shared" si="32"/>
        <v>0</v>
      </c>
      <c r="AY51" s="4262">
        <f t="shared" si="33"/>
        <v>0</v>
      </c>
      <c r="AZ51" s="4263"/>
      <c r="BA51" s="4264">
        <f>BA9</f>
        <v>20</v>
      </c>
      <c r="BB51" s="4264">
        <f t="shared" si="34"/>
        <v>0</v>
      </c>
      <c r="BC51" s="4264" t="str">
        <f t="shared" si="35"/>
        <v/>
      </c>
      <c r="BD51" s="4265">
        <f t="shared" si="136"/>
        <v>0</v>
      </c>
      <c r="BE51" s="4265">
        <f t="shared" si="136"/>
        <v>0</v>
      </c>
      <c r="BF51" s="4265">
        <f t="shared" si="136"/>
        <v>0</v>
      </c>
      <c r="BG51" s="4265">
        <f t="shared" si="136"/>
        <v>0</v>
      </c>
      <c r="BH51" s="4265">
        <f t="shared" si="136"/>
        <v>0</v>
      </c>
      <c r="BI51" s="4265">
        <f t="shared" si="136"/>
        <v>0</v>
      </c>
      <c r="BJ51" s="4265">
        <f t="shared" si="136"/>
        <v>0</v>
      </c>
      <c r="BK51" s="4265">
        <f t="shared" si="133"/>
        <v>0</v>
      </c>
      <c r="BL51" s="4122"/>
      <c r="BM51" s="4266">
        <f t="shared" si="37"/>
        <v>0</v>
      </c>
      <c r="BN51" s="4267">
        <f t="shared" si="38"/>
        <v>0</v>
      </c>
      <c r="BO51" s="4267">
        <f t="shared" si="39"/>
        <v>0</v>
      </c>
      <c r="BP51" s="4267">
        <f t="shared" si="40"/>
        <v>0</v>
      </c>
      <c r="BQ51" s="4267">
        <f t="shared" si="41"/>
        <v>0</v>
      </c>
      <c r="BR51" s="4267">
        <f t="shared" si="42"/>
        <v>0</v>
      </c>
      <c r="BS51" s="4267">
        <f t="shared" si="43"/>
        <v>0</v>
      </c>
      <c r="BT51" s="4267">
        <f t="shared" si="44"/>
        <v>0</v>
      </c>
      <c r="BU51" s="4202"/>
      <c r="BV51" s="4268">
        <f t="shared" si="137"/>
        <v>0</v>
      </c>
      <c r="BW51" s="4269">
        <f t="shared" si="137"/>
        <v>0</v>
      </c>
      <c r="BX51" s="4269">
        <f t="shared" si="137"/>
        <v>0</v>
      </c>
      <c r="BY51" s="4269">
        <f t="shared" si="137"/>
        <v>0</v>
      </c>
      <c r="BZ51" s="4269">
        <f t="shared" si="137"/>
        <v>0</v>
      </c>
      <c r="CA51" s="4269">
        <f t="shared" si="137"/>
        <v>0</v>
      </c>
      <c r="CB51" s="4269">
        <f t="shared" si="137"/>
        <v>0</v>
      </c>
      <c r="CC51" s="4270">
        <f t="shared" si="134"/>
        <v>0</v>
      </c>
      <c r="CD51" s="4114"/>
      <c r="CE51" s="4264" t="str">
        <f t="shared" si="46"/>
        <v/>
      </c>
      <c r="CF51" s="4271">
        <f t="shared" si="47"/>
        <v>0</v>
      </c>
      <c r="CG51" s="4272">
        <f t="shared" si="48"/>
        <v>0</v>
      </c>
      <c r="CH51" s="4272">
        <f t="shared" si="49"/>
        <v>0</v>
      </c>
      <c r="CI51" s="4272">
        <f t="shared" si="50"/>
        <v>0</v>
      </c>
      <c r="CJ51" s="4272">
        <f t="shared" si="51"/>
        <v>0</v>
      </c>
      <c r="CK51" s="4272">
        <f t="shared" si="52"/>
        <v>0</v>
      </c>
      <c r="CL51" s="4272">
        <f t="shared" si="53"/>
        <v>0</v>
      </c>
      <c r="CM51" s="4272">
        <f t="shared" si="54"/>
        <v>0</v>
      </c>
      <c r="CN51" s="4272">
        <f t="shared" si="55"/>
        <v>0</v>
      </c>
      <c r="CO51" s="4285">
        <f>IF(M51=CO8,M51,0)</f>
        <v>0</v>
      </c>
      <c r="CP51" s="4286" t="str">
        <f t="shared" si="56"/>
        <v/>
      </c>
      <c r="CQ51" s="4261" t="str">
        <f t="shared" si="57"/>
        <v/>
      </c>
      <c r="CR51" s="4275" t="str">
        <f t="shared" si="58"/>
        <v/>
      </c>
      <c r="CS51" s="4275" t="str">
        <f t="shared" si="59"/>
        <v/>
      </c>
      <c r="CT51" s="4275" t="str">
        <f t="shared" si="60"/>
        <v/>
      </c>
      <c r="CU51" s="4275" t="str">
        <f t="shared" si="61"/>
        <v/>
      </c>
      <c r="CV51" s="4275" t="str">
        <f t="shared" si="62"/>
        <v/>
      </c>
      <c r="CW51" s="4275" t="str">
        <f t="shared" si="63"/>
        <v/>
      </c>
      <c r="CX51" s="4276" t="str">
        <f t="shared" si="64"/>
        <v/>
      </c>
      <c r="CY51" s="4186"/>
      <c r="CZ51" s="4264" t="str">
        <f t="shared" si="65"/>
        <v/>
      </c>
      <c r="DA51" s="4277">
        <f t="shared" si="66"/>
        <v>0</v>
      </c>
      <c r="DB51" s="4115" t="str">
        <f t="shared" si="67"/>
        <v/>
      </c>
      <c r="DC51" s="4115" t="str">
        <f t="shared" si="68"/>
        <v/>
      </c>
      <c r="DD51" s="4115" t="str">
        <f t="shared" si="69"/>
        <v/>
      </c>
      <c r="DE51" s="4115" t="str">
        <f t="shared" si="70"/>
        <v/>
      </c>
      <c r="DF51" s="4115" t="str">
        <f t="shared" si="71"/>
        <v/>
      </c>
      <c r="DG51" s="4115" t="str">
        <f t="shared" si="72"/>
        <v/>
      </c>
      <c r="DH51" s="4115" t="str">
        <f t="shared" si="73"/>
        <v/>
      </c>
      <c r="DI51" s="4115" t="str">
        <f t="shared" si="74"/>
        <v/>
      </c>
      <c r="DJ51" s="4136"/>
      <c r="DK51" s="4287">
        <f>IF(M51=DK8,M51,0)</f>
        <v>0</v>
      </c>
      <c r="DL51" s="4286" t="str">
        <f t="shared" si="75"/>
        <v/>
      </c>
      <c r="DM51" s="4275" t="str">
        <f t="shared" si="76"/>
        <v/>
      </c>
      <c r="DN51" s="4275" t="str">
        <f t="shared" si="77"/>
        <v/>
      </c>
      <c r="DO51" s="4275" t="str">
        <f t="shared" si="78"/>
        <v/>
      </c>
      <c r="DP51" s="4275" t="str">
        <f t="shared" si="79"/>
        <v/>
      </c>
      <c r="DQ51" s="4275" t="str">
        <f t="shared" si="80"/>
        <v/>
      </c>
      <c r="DR51" s="4275" t="str">
        <f t="shared" si="81"/>
        <v/>
      </c>
      <c r="DS51" s="4275" t="str">
        <f t="shared" si="82"/>
        <v/>
      </c>
      <c r="DT51" s="4279" t="str">
        <f t="shared" si="83"/>
        <v/>
      </c>
      <c r="DU51" s="4122"/>
      <c r="DV51" s="4266">
        <f t="shared" si="84"/>
        <v>0</v>
      </c>
      <c r="DW51" s="4267">
        <f t="shared" si="85"/>
        <v>0</v>
      </c>
      <c r="DX51" s="4267">
        <f t="shared" si="86"/>
        <v>0</v>
      </c>
      <c r="DY51" s="4267">
        <f t="shared" si="87"/>
        <v>0</v>
      </c>
      <c r="DZ51" s="4267">
        <f t="shared" si="88"/>
        <v>0</v>
      </c>
      <c r="EA51" s="4267">
        <f t="shared" si="89"/>
        <v>0</v>
      </c>
      <c r="EB51" s="4267">
        <f t="shared" si="90"/>
        <v>0</v>
      </c>
      <c r="EC51" s="4267">
        <f t="shared" si="91"/>
        <v>0</v>
      </c>
      <c r="ED51" s="4215"/>
      <c r="EE51" s="4268">
        <f t="shared" si="138"/>
        <v>0</v>
      </c>
      <c r="EF51" s="4269">
        <f t="shared" si="138"/>
        <v>0</v>
      </c>
      <c r="EG51" s="4269">
        <f t="shared" si="138"/>
        <v>0</v>
      </c>
      <c r="EH51" s="4269">
        <f t="shared" si="138"/>
        <v>0</v>
      </c>
      <c r="EI51" s="4269">
        <f t="shared" si="138"/>
        <v>0</v>
      </c>
      <c r="EJ51" s="4269">
        <f t="shared" si="138"/>
        <v>0</v>
      </c>
      <c r="EK51" s="4269">
        <f t="shared" si="138"/>
        <v>0</v>
      </c>
      <c r="EL51" s="4270">
        <f t="shared" si="135"/>
        <v>0</v>
      </c>
      <c r="EM51" s="4186"/>
      <c r="EN51" s="4264" t="str">
        <f t="shared" si="93"/>
        <v/>
      </c>
      <c r="EO51" s="4271">
        <f t="shared" si="94"/>
        <v>0</v>
      </c>
      <c r="EP51" s="4272">
        <f t="shared" si="95"/>
        <v>0</v>
      </c>
      <c r="EQ51" s="4272">
        <f t="shared" si="96"/>
        <v>0</v>
      </c>
      <c r="ER51" s="4272">
        <f t="shared" si="97"/>
        <v>0</v>
      </c>
      <c r="ES51" s="4272">
        <f t="shared" si="98"/>
        <v>0</v>
      </c>
      <c r="ET51" s="4272">
        <f t="shared" si="99"/>
        <v>0</v>
      </c>
      <c r="EU51" s="4272">
        <f t="shared" si="100"/>
        <v>0</v>
      </c>
      <c r="EV51" s="4272">
        <f t="shared" si="101"/>
        <v>0</v>
      </c>
      <c r="EW51" s="4272">
        <f t="shared" si="102"/>
        <v>0</v>
      </c>
      <c r="EX51" s="4288">
        <f>IF(X51=EX8,X51,0)</f>
        <v>0</v>
      </c>
      <c r="EY51" s="4286" t="str">
        <f t="shared" si="103"/>
        <v/>
      </c>
      <c r="EZ51" s="4261" t="str">
        <f t="shared" si="104"/>
        <v/>
      </c>
      <c r="FA51" s="4275" t="str">
        <f t="shared" si="105"/>
        <v/>
      </c>
      <c r="FB51" s="4275" t="str">
        <f t="shared" si="106"/>
        <v/>
      </c>
      <c r="FC51" s="4275" t="str">
        <f t="shared" si="107"/>
        <v/>
      </c>
      <c r="FD51" s="4275" t="str">
        <f t="shared" si="108"/>
        <v/>
      </c>
      <c r="FE51" s="4275" t="str">
        <f t="shared" si="109"/>
        <v/>
      </c>
      <c r="FF51" s="4275" t="str">
        <f t="shared" si="110"/>
        <v/>
      </c>
      <c r="FG51" s="4275" t="str">
        <f t="shared" si="111"/>
        <v/>
      </c>
      <c r="FH51" s="4186"/>
      <c r="FI51" s="4264" t="str">
        <f t="shared" si="112"/>
        <v/>
      </c>
      <c r="FJ51" s="4277">
        <f t="shared" si="113"/>
        <v>0</v>
      </c>
      <c r="FK51" s="4115" t="str">
        <f t="shared" si="114"/>
        <v/>
      </c>
      <c r="FL51" s="4115" t="str">
        <f t="shared" si="115"/>
        <v/>
      </c>
      <c r="FM51" s="4115" t="str">
        <f t="shared" si="116"/>
        <v/>
      </c>
      <c r="FN51" s="4115" t="str">
        <f t="shared" si="117"/>
        <v/>
      </c>
      <c r="FO51" s="4115" t="str">
        <f t="shared" si="118"/>
        <v/>
      </c>
      <c r="FP51" s="4115" t="str">
        <f t="shared" si="119"/>
        <v/>
      </c>
      <c r="FQ51" s="4115" t="str">
        <f t="shared" si="120"/>
        <v/>
      </c>
      <c r="FR51" s="4115" t="str">
        <f t="shared" si="121"/>
        <v/>
      </c>
      <c r="FS51" s="4287">
        <f>IF(X51=FS8,X51,0)</f>
        <v>0</v>
      </c>
      <c r="FT51" s="4286" t="str">
        <f t="shared" si="122"/>
        <v/>
      </c>
      <c r="FU51" s="4275" t="str">
        <f t="shared" si="123"/>
        <v/>
      </c>
      <c r="FV51" s="4275" t="str">
        <f t="shared" si="124"/>
        <v/>
      </c>
      <c r="FW51" s="4275" t="str">
        <f t="shared" si="125"/>
        <v/>
      </c>
      <c r="FX51" s="4275" t="str">
        <f t="shared" si="126"/>
        <v/>
      </c>
      <c r="FY51" s="4275" t="str">
        <f t="shared" si="127"/>
        <v/>
      </c>
      <c r="FZ51" s="4275" t="str">
        <f t="shared" si="128"/>
        <v/>
      </c>
      <c r="GA51" s="4275" t="str">
        <f t="shared" si="129"/>
        <v/>
      </c>
      <c r="GB51" s="4279" t="str">
        <f t="shared" si="130"/>
        <v/>
      </c>
      <c r="GC51" s="4122"/>
    </row>
    <row r="52" spans="1:185" ht="45" customHeight="1">
      <c r="A52" s="4016">
        <f>ROW()</f>
        <v>52</v>
      </c>
      <c r="B52" s="4250" t="str">
        <f>IF(C52="I","",IF(ISBLANK(D52),"",IF(ISTEXT(D52),LARGE(B9:B51,1)+1,0)))</f>
        <v/>
      </c>
      <c r="C52" s="4281"/>
      <c r="D52" s="4297"/>
      <c r="E52" s="4252"/>
      <c r="F52" s="4253"/>
      <c r="G52" s="4254"/>
      <c r="H52" s="4255"/>
      <c r="I52" s="4254"/>
      <c r="J52" s="4255"/>
      <c r="K52" s="4256">
        <f t="shared" si="132"/>
        <v>0</v>
      </c>
      <c r="L52" s="4119"/>
      <c r="M52" s="4257">
        <f t="shared" si="16"/>
        <v>0</v>
      </c>
      <c r="N52" s="4258">
        <f t="shared" si="16"/>
        <v>0</v>
      </c>
      <c r="O52" s="4259"/>
      <c r="P52" s="4259"/>
      <c r="Q52" s="4259"/>
      <c r="R52" s="4259"/>
      <c r="S52" s="4259"/>
      <c r="T52" s="4259"/>
      <c r="U52" s="4259"/>
      <c r="V52" s="4259"/>
      <c r="W52" s="4119"/>
      <c r="X52" s="4257">
        <f t="shared" si="17"/>
        <v>0</v>
      </c>
      <c r="Y52" s="4258">
        <f t="shared" si="17"/>
        <v>0</v>
      </c>
      <c r="Z52" s="4260"/>
      <c r="AA52" s="4260"/>
      <c r="AB52" s="4260"/>
      <c r="AC52" s="4260"/>
      <c r="AD52" s="4260"/>
      <c r="AE52" s="4260"/>
      <c r="AF52" s="4260"/>
      <c r="AG52" s="4260"/>
      <c r="AH52" s="4119"/>
      <c r="AI52" s="4122"/>
      <c r="AJ52" s="4261">
        <f t="shared" si="18"/>
        <v>0</v>
      </c>
      <c r="AK52" s="4262">
        <f t="shared" si="19"/>
        <v>0</v>
      </c>
      <c r="AL52" s="4261">
        <f t="shared" si="20"/>
        <v>0</v>
      </c>
      <c r="AM52" s="4262">
        <f t="shared" si="21"/>
        <v>0</v>
      </c>
      <c r="AN52" s="4261">
        <f t="shared" si="22"/>
        <v>0</v>
      </c>
      <c r="AO52" s="4262">
        <f t="shared" si="23"/>
        <v>0</v>
      </c>
      <c r="AP52" s="4261">
        <f t="shared" si="24"/>
        <v>0</v>
      </c>
      <c r="AQ52" s="4262">
        <f t="shared" si="25"/>
        <v>0</v>
      </c>
      <c r="AR52" s="4261">
        <f t="shared" si="26"/>
        <v>0</v>
      </c>
      <c r="AS52" s="4262">
        <f t="shared" si="27"/>
        <v>0</v>
      </c>
      <c r="AT52" s="4261">
        <f t="shared" si="28"/>
        <v>0</v>
      </c>
      <c r="AU52" s="4262">
        <f t="shared" si="29"/>
        <v>0</v>
      </c>
      <c r="AV52" s="4261">
        <f t="shared" si="30"/>
        <v>0</v>
      </c>
      <c r="AW52" s="4262">
        <f t="shared" si="31"/>
        <v>0</v>
      </c>
      <c r="AX52" s="4261">
        <f t="shared" si="32"/>
        <v>0</v>
      </c>
      <c r="AY52" s="4262">
        <f t="shared" si="33"/>
        <v>0</v>
      </c>
      <c r="AZ52" s="4263"/>
      <c r="BA52" s="4264">
        <f>BA9</f>
        <v>20</v>
      </c>
      <c r="BB52" s="4264">
        <f t="shared" si="34"/>
        <v>0</v>
      </c>
      <c r="BC52" s="4264" t="str">
        <f t="shared" si="35"/>
        <v/>
      </c>
      <c r="BD52" s="4265">
        <f t="shared" si="136"/>
        <v>0</v>
      </c>
      <c r="BE52" s="4265">
        <f t="shared" si="136"/>
        <v>0</v>
      </c>
      <c r="BF52" s="4265">
        <f t="shared" si="136"/>
        <v>0</v>
      </c>
      <c r="BG52" s="4265">
        <f t="shared" si="136"/>
        <v>0</v>
      </c>
      <c r="BH52" s="4265">
        <f t="shared" si="136"/>
        <v>0</v>
      </c>
      <c r="BI52" s="4265">
        <f t="shared" si="136"/>
        <v>0</v>
      </c>
      <c r="BJ52" s="4265">
        <f t="shared" si="136"/>
        <v>0</v>
      </c>
      <c r="BK52" s="4265">
        <f t="shared" si="133"/>
        <v>0</v>
      </c>
      <c r="BL52" s="4122"/>
      <c r="BM52" s="4266">
        <f t="shared" si="37"/>
        <v>0</v>
      </c>
      <c r="BN52" s="4267">
        <f t="shared" si="38"/>
        <v>0</v>
      </c>
      <c r="BO52" s="4267">
        <f t="shared" si="39"/>
        <v>0</v>
      </c>
      <c r="BP52" s="4267">
        <f t="shared" si="40"/>
        <v>0</v>
      </c>
      <c r="BQ52" s="4267">
        <f t="shared" si="41"/>
        <v>0</v>
      </c>
      <c r="BR52" s="4267">
        <f t="shared" si="42"/>
        <v>0</v>
      </c>
      <c r="BS52" s="4267">
        <f t="shared" si="43"/>
        <v>0</v>
      </c>
      <c r="BT52" s="4267">
        <f t="shared" si="44"/>
        <v>0</v>
      </c>
      <c r="BU52" s="4202"/>
      <c r="BV52" s="4268">
        <f t="shared" si="137"/>
        <v>0</v>
      </c>
      <c r="BW52" s="4269">
        <f t="shared" si="137"/>
        <v>0</v>
      </c>
      <c r="BX52" s="4269">
        <f t="shared" si="137"/>
        <v>0</v>
      </c>
      <c r="BY52" s="4269">
        <f t="shared" si="137"/>
        <v>0</v>
      </c>
      <c r="BZ52" s="4269">
        <f t="shared" si="137"/>
        <v>0</v>
      </c>
      <c r="CA52" s="4269">
        <f t="shared" si="137"/>
        <v>0</v>
      </c>
      <c r="CB52" s="4269">
        <f t="shared" si="137"/>
        <v>0</v>
      </c>
      <c r="CC52" s="4270">
        <f t="shared" si="134"/>
        <v>0</v>
      </c>
      <c r="CD52" s="4114"/>
      <c r="CE52" s="4264" t="str">
        <f t="shared" si="46"/>
        <v/>
      </c>
      <c r="CF52" s="4271">
        <f t="shared" si="47"/>
        <v>0</v>
      </c>
      <c r="CG52" s="4272">
        <f t="shared" si="48"/>
        <v>0</v>
      </c>
      <c r="CH52" s="4272">
        <f t="shared" si="49"/>
        <v>0</v>
      </c>
      <c r="CI52" s="4272">
        <f t="shared" si="50"/>
        <v>0</v>
      </c>
      <c r="CJ52" s="4272">
        <f t="shared" si="51"/>
        <v>0</v>
      </c>
      <c r="CK52" s="4272">
        <f t="shared" si="52"/>
        <v>0</v>
      </c>
      <c r="CL52" s="4272">
        <f t="shared" si="53"/>
        <v>0</v>
      </c>
      <c r="CM52" s="4272">
        <f t="shared" si="54"/>
        <v>0</v>
      </c>
      <c r="CN52" s="4272">
        <f t="shared" si="55"/>
        <v>0</v>
      </c>
      <c r="CO52" s="4285">
        <f>IF(M52=CO8,M52,0)</f>
        <v>0</v>
      </c>
      <c r="CP52" s="4286" t="str">
        <f t="shared" si="56"/>
        <v/>
      </c>
      <c r="CQ52" s="4261" t="str">
        <f t="shared" si="57"/>
        <v/>
      </c>
      <c r="CR52" s="4275" t="str">
        <f t="shared" si="58"/>
        <v/>
      </c>
      <c r="CS52" s="4275" t="str">
        <f t="shared" si="59"/>
        <v/>
      </c>
      <c r="CT52" s="4275" t="str">
        <f t="shared" si="60"/>
        <v/>
      </c>
      <c r="CU52" s="4275" t="str">
        <f t="shared" si="61"/>
        <v/>
      </c>
      <c r="CV52" s="4275" t="str">
        <f t="shared" si="62"/>
        <v/>
      </c>
      <c r="CW52" s="4275" t="str">
        <f t="shared" si="63"/>
        <v/>
      </c>
      <c r="CX52" s="4276" t="str">
        <f t="shared" si="64"/>
        <v/>
      </c>
      <c r="CY52" s="4186"/>
      <c r="CZ52" s="4264" t="str">
        <f t="shared" si="65"/>
        <v/>
      </c>
      <c r="DA52" s="4277">
        <f t="shared" si="66"/>
        <v>0</v>
      </c>
      <c r="DB52" s="4115" t="str">
        <f t="shared" si="67"/>
        <v/>
      </c>
      <c r="DC52" s="4115" t="str">
        <f t="shared" si="68"/>
        <v/>
      </c>
      <c r="DD52" s="4115" t="str">
        <f t="shared" si="69"/>
        <v/>
      </c>
      <c r="DE52" s="4115" t="str">
        <f t="shared" si="70"/>
        <v/>
      </c>
      <c r="DF52" s="4115" t="str">
        <f t="shared" si="71"/>
        <v/>
      </c>
      <c r="DG52" s="4115" t="str">
        <f t="shared" si="72"/>
        <v/>
      </c>
      <c r="DH52" s="4115" t="str">
        <f t="shared" si="73"/>
        <v/>
      </c>
      <c r="DI52" s="4115" t="str">
        <f t="shared" si="74"/>
        <v/>
      </c>
      <c r="DJ52" s="4136"/>
      <c r="DK52" s="4287">
        <f>IF(M52=DK8,M52,0)</f>
        <v>0</v>
      </c>
      <c r="DL52" s="4286" t="str">
        <f t="shared" si="75"/>
        <v/>
      </c>
      <c r="DM52" s="4275" t="str">
        <f t="shared" si="76"/>
        <v/>
      </c>
      <c r="DN52" s="4275" t="str">
        <f t="shared" si="77"/>
        <v/>
      </c>
      <c r="DO52" s="4275" t="str">
        <f t="shared" si="78"/>
        <v/>
      </c>
      <c r="DP52" s="4275" t="str">
        <f t="shared" si="79"/>
        <v/>
      </c>
      <c r="DQ52" s="4275" t="str">
        <f t="shared" si="80"/>
        <v/>
      </c>
      <c r="DR52" s="4275" t="str">
        <f t="shared" si="81"/>
        <v/>
      </c>
      <c r="DS52" s="4275" t="str">
        <f t="shared" si="82"/>
        <v/>
      </c>
      <c r="DT52" s="4279" t="str">
        <f t="shared" si="83"/>
        <v/>
      </c>
      <c r="DU52" s="4122"/>
      <c r="DV52" s="4266">
        <f t="shared" si="84"/>
        <v>0</v>
      </c>
      <c r="DW52" s="4267">
        <f t="shared" si="85"/>
        <v>0</v>
      </c>
      <c r="DX52" s="4267">
        <f t="shared" si="86"/>
        <v>0</v>
      </c>
      <c r="DY52" s="4267">
        <f t="shared" si="87"/>
        <v>0</v>
      </c>
      <c r="DZ52" s="4267">
        <f t="shared" si="88"/>
        <v>0</v>
      </c>
      <c r="EA52" s="4267">
        <f t="shared" si="89"/>
        <v>0</v>
      </c>
      <c r="EB52" s="4267">
        <f t="shared" si="90"/>
        <v>0</v>
      </c>
      <c r="EC52" s="4267">
        <f t="shared" si="91"/>
        <v>0</v>
      </c>
      <c r="ED52" s="4215"/>
      <c r="EE52" s="4268">
        <f t="shared" si="138"/>
        <v>0</v>
      </c>
      <c r="EF52" s="4269">
        <f t="shared" si="138"/>
        <v>0</v>
      </c>
      <c r="EG52" s="4269">
        <f t="shared" si="138"/>
        <v>0</v>
      </c>
      <c r="EH52" s="4269">
        <f t="shared" si="138"/>
        <v>0</v>
      </c>
      <c r="EI52" s="4269">
        <f t="shared" si="138"/>
        <v>0</v>
      </c>
      <c r="EJ52" s="4269">
        <f t="shared" si="138"/>
        <v>0</v>
      </c>
      <c r="EK52" s="4269">
        <f t="shared" si="138"/>
        <v>0</v>
      </c>
      <c r="EL52" s="4270">
        <f t="shared" si="135"/>
        <v>0</v>
      </c>
      <c r="EM52" s="4186"/>
      <c r="EN52" s="4264" t="str">
        <f t="shared" si="93"/>
        <v/>
      </c>
      <c r="EO52" s="4271">
        <f t="shared" si="94"/>
        <v>0</v>
      </c>
      <c r="EP52" s="4272">
        <f t="shared" si="95"/>
        <v>0</v>
      </c>
      <c r="EQ52" s="4272">
        <f t="shared" si="96"/>
        <v>0</v>
      </c>
      <c r="ER52" s="4272">
        <f t="shared" si="97"/>
        <v>0</v>
      </c>
      <c r="ES52" s="4272">
        <f t="shared" si="98"/>
        <v>0</v>
      </c>
      <c r="ET52" s="4272">
        <f t="shared" si="99"/>
        <v>0</v>
      </c>
      <c r="EU52" s="4272">
        <f t="shared" si="100"/>
        <v>0</v>
      </c>
      <c r="EV52" s="4272">
        <f t="shared" si="101"/>
        <v>0</v>
      </c>
      <c r="EW52" s="4272">
        <f t="shared" si="102"/>
        <v>0</v>
      </c>
      <c r="EX52" s="4288">
        <f>IF(X52=EX8,X52,0)</f>
        <v>0</v>
      </c>
      <c r="EY52" s="4286" t="str">
        <f t="shared" si="103"/>
        <v/>
      </c>
      <c r="EZ52" s="4261" t="str">
        <f t="shared" si="104"/>
        <v/>
      </c>
      <c r="FA52" s="4275" t="str">
        <f t="shared" si="105"/>
        <v/>
      </c>
      <c r="FB52" s="4275" t="str">
        <f t="shared" si="106"/>
        <v/>
      </c>
      <c r="FC52" s="4275" t="str">
        <f t="shared" si="107"/>
        <v/>
      </c>
      <c r="FD52" s="4275" t="str">
        <f t="shared" si="108"/>
        <v/>
      </c>
      <c r="FE52" s="4275" t="str">
        <f t="shared" si="109"/>
        <v/>
      </c>
      <c r="FF52" s="4275" t="str">
        <f t="shared" si="110"/>
        <v/>
      </c>
      <c r="FG52" s="4275" t="str">
        <f t="shared" si="111"/>
        <v/>
      </c>
      <c r="FH52" s="4186"/>
      <c r="FI52" s="4264" t="str">
        <f t="shared" si="112"/>
        <v/>
      </c>
      <c r="FJ52" s="4277">
        <f t="shared" si="113"/>
        <v>0</v>
      </c>
      <c r="FK52" s="4115" t="str">
        <f t="shared" si="114"/>
        <v/>
      </c>
      <c r="FL52" s="4115" t="str">
        <f t="shared" si="115"/>
        <v/>
      </c>
      <c r="FM52" s="4115" t="str">
        <f t="shared" si="116"/>
        <v/>
      </c>
      <c r="FN52" s="4115" t="str">
        <f t="shared" si="117"/>
        <v/>
      </c>
      <c r="FO52" s="4115" t="str">
        <f t="shared" si="118"/>
        <v/>
      </c>
      <c r="FP52" s="4115" t="str">
        <f t="shared" si="119"/>
        <v/>
      </c>
      <c r="FQ52" s="4115" t="str">
        <f t="shared" si="120"/>
        <v/>
      </c>
      <c r="FR52" s="4115" t="str">
        <f t="shared" si="121"/>
        <v/>
      </c>
      <c r="FS52" s="4287">
        <f>IF(X52=FS8,X52,0)</f>
        <v>0</v>
      </c>
      <c r="FT52" s="4286" t="str">
        <f t="shared" si="122"/>
        <v/>
      </c>
      <c r="FU52" s="4275" t="str">
        <f t="shared" si="123"/>
        <v/>
      </c>
      <c r="FV52" s="4275" t="str">
        <f t="shared" si="124"/>
        <v/>
      </c>
      <c r="FW52" s="4275" t="str">
        <f t="shared" si="125"/>
        <v/>
      </c>
      <c r="FX52" s="4275" t="str">
        <f t="shared" si="126"/>
        <v/>
      </c>
      <c r="FY52" s="4275" t="str">
        <f t="shared" si="127"/>
        <v/>
      </c>
      <c r="FZ52" s="4275" t="str">
        <f t="shared" si="128"/>
        <v/>
      </c>
      <c r="GA52" s="4275" t="str">
        <f t="shared" si="129"/>
        <v/>
      </c>
      <c r="GB52" s="4279" t="str">
        <f t="shared" si="130"/>
        <v/>
      </c>
      <c r="GC52" s="4122"/>
    </row>
    <row r="53" spans="1:185" ht="45" customHeight="1">
      <c r="A53" s="4016">
        <f>ROW()</f>
        <v>53</v>
      </c>
      <c r="B53" s="4250" t="str">
        <f>IF(C53="I","",IF(ISBLANK(D53),"",IF(ISTEXT(D53),LARGE(B9:B52,1)+1,0)))</f>
        <v/>
      </c>
      <c r="C53" s="4281"/>
      <c r="D53" s="4297"/>
      <c r="E53" s="4252"/>
      <c r="F53" s="4253"/>
      <c r="G53" s="4254"/>
      <c r="H53" s="4255"/>
      <c r="I53" s="4254"/>
      <c r="J53" s="4255"/>
      <c r="K53" s="4256">
        <f t="shared" si="132"/>
        <v>0</v>
      </c>
      <c r="L53" s="4119"/>
      <c r="M53" s="4257">
        <f t="shared" si="16"/>
        <v>0</v>
      </c>
      <c r="N53" s="4258">
        <f t="shared" si="16"/>
        <v>0</v>
      </c>
      <c r="O53" s="4259"/>
      <c r="P53" s="4259"/>
      <c r="Q53" s="4259"/>
      <c r="R53" s="4259"/>
      <c r="S53" s="4259"/>
      <c r="T53" s="4259"/>
      <c r="U53" s="4259"/>
      <c r="V53" s="4259"/>
      <c r="W53" s="4119"/>
      <c r="X53" s="4257">
        <f t="shared" si="17"/>
        <v>0</v>
      </c>
      <c r="Y53" s="4258">
        <f t="shared" si="17"/>
        <v>0</v>
      </c>
      <c r="Z53" s="4260"/>
      <c r="AA53" s="4260"/>
      <c r="AB53" s="4260"/>
      <c r="AC53" s="4260"/>
      <c r="AD53" s="4260"/>
      <c r="AE53" s="4260"/>
      <c r="AF53" s="4260"/>
      <c r="AG53" s="4260"/>
      <c r="AH53" s="4119"/>
      <c r="AI53" s="4122"/>
      <c r="AJ53" s="4261">
        <f t="shared" si="18"/>
        <v>0</v>
      </c>
      <c r="AK53" s="4262">
        <f t="shared" si="19"/>
        <v>0</v>
      </c>
      <c r="AL53" s="4261">
        <f t="shared" si="20"/>
        <v>0</v>
      </c>
      <c r="AM53" s="4262">
        <f t="shared" si="21"/>
        <v>0</v>
      </c>
      <c r="AN53" s="4261">
        <f t="shared" si="22"/>
        <v>0</v>
      </c>
      <c r="AO53" s="4262">
        <f t="shared" si="23"/>
        <v>0</v>
      </c>
      <c r="AP53" s="4261">
        <f t="shared" si="24"/>
        <v>0</v>
      </c>
      <c r="AQ53" s="4262">
        <f t="shared" si="25"/>
        <v>0</v>
      </c>
      <c r="AR53" s="4261">
        <f t="shared" si="26"/>
        <v>0</v>
      </c>
      <c r="AS53" s="4262">
        <f t="shared" si="27"/>
        <v>0</v>
      </c>
      <c r="AT53" s="4261">
        <f t="shared" si="28"/>
        <v>0</v>
      </c>
      <c r="AU53" s="4262">
        <f t="shared" si="29"/>
        <v>0</v>
      </c>
      <c r="AV53" s="4261">
        <f t="shared" si="30"/>
        <v>0</v>
      </c>
      <c r="AW53" s="4262">
        <f t="shared" si="31"/>
        <v>0</v>
      </c>
      <c r="AX53" s="4261">
        <f t="shared" si="32"/>
        <v>0</v>
      </c>
      <c r="AY53" s="4262">
        <f t="shared" si="33"/>
        <v>0</v>
      </c>
      <c r="AZ53" s="4263"/>
      <c r="BA53" s="4264">
        <f>BA9</f>
        <v>20</v>
      </c>
      <c r="BB53" s="4264">
        <f t="shared" si="34"/>
        <v>0</v>
      </c>
      <c r="BC53" s="4264" t="str">
        <f t="shared" si="35"/>
        <v/>
      </c>
      <c r="BD53" s="4265">
        <f t="shared" si="136"/>
        <v>0</v>
      </c>
      <c r="BE53" s="4265">
        <f t="shared" si="136"/>
        <v>0</v>
      </c>
      <c r="BF53" s="4265">
        <f t="shared" si="136"/>
        <v>0</v>
      </c>
      <c r="BG53" s="4265">
        <f t="shared" si="136"/>
        <v>0</v>
      </c>
      <c r="BH53" s="4265">
        <f t="shared" si="136"/>
        <v>0</v>
      </c>
      <c r="BI53" s="4265">
        <f t="shared" si="136"/>
        <v>0</v>
      </c>
      <c r="BJ53" s="4265">
        <f t="shared" si="136"/>
        <v>0</v>
      </c>
      <c r="BK53" s="4265">
        <f t="shared" si="133"/>
        <v>0</v>
      </c>
      <c r="BL53" s="4122"/>
      <c r="BM53" s="4266">
        <f t="shared" si="37"/>
        <v>0</v>
      </c>
      <c r="BN53" s="4267">
        <f t="shared" si="38"/>
        <v>0</v>
      </c>
      <c r="BO53" s="4267">
        <f t="shared" si="39"/>
        <v>0</v>
      </c>
      <c r="BP53" s="4267">
        <f t="shared" si="40"/>
        <v>0</v>
      </c>
      <c r="BQ53" s="4267">
        <f t="shared" si="41"/>
        <v>0</v>
      </c>
      <c r="BR53" s="4267">
        <f t="shared" si="42"/>
        <v>0</v>
      </c>
      <c r="BS53" s="4267">
        <f t="shared" si="43"/>
        <v>0</v>
      </c>
      <c r="BT53" s="4267">
        <f t="shared" si="44"/>
        <v>0</v>
      </c>
      <c r="BU53" s="4202"/>
      <c r="BV53" s="4268">
        <f t="shared" si="137"/>
        <v>0</v>
      </c>
      <c r="BW53" s="4269">
        <f t="shared" si="137"/>
        <v>0</v>
      </c>
      <c r="BX53" s="4269">
        <f t="shared" si="137"/>
        <v>0</v>
      </c>
      <c r="BY53" s="4269">
        <f t="shared" si="137"/>
        <v>0</v>
      </c>
      <c r="BZ53" s="4269">
        <f t="shared" si="137"/>
        <v>0</v>
      </c>
      <c r="CA53" s="4269">
        <f t="shared" si="137"/>
        <v>0</v>
      </c>
      <c r="CB53" s="4269">
        <f t="shared" si="137"/>
        <v>0</v>
      </c>
      <c r="CC53" s="4270">
        <f t="shared" si="134"/>
        <v>0</v>
      </c>
      <c r="CD53" s="4114"/>
      <c r="CE53" s="4264" t="str">
        <f t="shared" si="46"/>
        <v/>
      </c>
      <c r="CF53" s="4271">
        <f t="shared" si="47"/>
        <v>0</v>
      </c>
      <c r="CG53" s="4272">
        <f t="shared" si="48"/>
        <v>0</v>
      </c>
      <c r="CH53" s="4272">
        <f t="shared" si="49"/>
        <v>0</v>
      </c>
      <c r="CI53" s="4272">
        <f t="shared" si="50"/>
        <v>0</v>
      </c>
      <c r="CJ53" s="4272">
        <f t="shared" si="51"/>
        <v>0</v>
      </c>
      <c r="CK53" s="4272">
        <f t="shared" si="52"/>
        <v>0</v>
      </c>
      <c r="CL53" s="4272">
        <f t="shared" si="53"/>
        <v>0</v>
      </c>
      <c r="CM53" s="4272">
        <f t="shared" si="54"/>
        <v>0</v>
      </c>
      <c r="CN53" s="4272">
        <f t="shared" si="55"/>
        <v>0</v>
      </c>
      <c r="CO53" s="4285">
        <f>IF(M53=CO8,M53,0)</f>
        <v>0</v>
      </c>
      <c r="CP53" s="4286" t="str">
        <f t="shared" si="56"/>
        <v/>
      </c>
      <c r="CQ53" s="4261" t="str">
        <f t="shared" si="57"/>
        <v/>
      </c>
      <c r="CR53" s="4275" t="str">
        <f t="shared" si="58"/>
        <v/>
      </c>
      <c r="CS53" s="4275" t="str">
        <f t="shared" si="59"/>
        <v/>
      </c>
      <c r="CT53" s="4275" t="str">
        <f t="shared" si="60"/>
        <v/>
      </c>
      <c r="CU53" s="4275" t="str">
        <f t="shared" si="61"/>
        <v/>
      </c>
      <c r="CV53" s="4275" t="str">
        <f t="shared" si="62"/>
        <v/>
      </c>
      <c r="CW53" s="4275" t="str">
        <f t="shared" si="63"/>
        <v/>
      </c>
      <c r="CX53" s="4276" t="str">
        <f t="shared" si="64"/>
        <v/>
      </c>
      <c r="CY53" s="4186"/>
      <c r="CZ53" s="4264" t="str">
        <f t="shared" si="65"/>
        <v/>
      </c>
      <c r="DA53" s="4277">
        <f t="shared" si="66"/>
        <v>0</v>
      </c>
      <c r="DB53" s="4115" t="str">
        <f t="shared" si="67"/>
        <v/>
      </c>
      <c r="DC53" s="4115" t="str">
        <f t="shared" si="68"/>
        <v/>
      </c>
      <c r="DD53" s="4115" t="str">
        <f t="shared" si="69"/>
        <v/>
      </c>
      <c r="DE53" s="4115" t="str">
        <f t="shared" si="70"/>
        <v/>
      </c>
      <c r="DF53" s="4115" t="str">
        <f t="shared" si="71"/>
        <v/>
      </c>
      <c r="DG53" s="4115" t="str">
        <f t="shared" si="72"/>
        <v/>
      </c>
      <c r="DH53" s="4115" t="str">
        <f t="shared" si="73"/>
        <v/>
      </c>
      <c r="DI53" s="4115" t="str">
        <f t="shared" si="74"/>
        <v/>
      </c>
      <c r="DJ53" s="4136"/>
      <c r="DK53" s="4287">
        <f>IF(M53=DK8,M53,0)</f>
        <v>0</v>
      </c>
      <c r="DL53" s="4286" t="str">
        <f t="shared" si="75"/>
        <v/>
      </c>
      <c r="DM53" s="4275" t="str">
        <f t="shared" si="76"/>
        <v/>
      </c>
      <c r="DN53" s="4275" t="str">
        <f t="shared" si="77"/>
        <v/>
      </c>
      <c r="DO53" s="4275" t="str">
        <f t="shared" si="78"/>
        <v/>
      </c>
      <c r="DP53" s="4275" t="str">
        <f t="shared" si="79"/>
        <v/>
      </c>
      <c r="DQ53" s="4275" t="str">
        <f t="shared" si="80"/>
        <v/>
      </c>
      <c r="DR53" s="4275" t="str">
        <f t="shared" si="81"/>
        <v/>
      </c>
      <c r="DS53" s="4275" t="str">
        <f t="shared" si="82"/>
        <v/>
      </c>
      <c r="DT53" s="4279" t="str">
        <f t="shared" si="83"/>
        <v/>
      </c>
      <c r="DU53" s="4122"/>
      <c r="DV53" s="4266">
        <f t="shared" si="84"/>
        <v>0</v>
      </c>
      <c r="DW53" s="4267">
        <f t="shared" si="85"/>
        <v>0</v>
      </c>
      <c r="DX53" s="4267">
        <f t="shared" si="86"/>
        <v>0</v>
      </c>
      <c r="DY53" s="4267">
        <f t="shared" si="87"/>
        <v>0</v>
      </c>
      <c r="DZ53" s="4267">
        <f t="shared" si="88"/>
        <v>0</v>
      </c>
      <c r="EA53" s="4267">
        <f t="shared" si="89"/>
        <v>0</v>
      </c>
      <c r="EB53" s="4267">
        <f t="shared" si="90"/>
        <v>0</v>
      </c>
      <c r="EC53" s="4267">
        <f t="shared" si="91"/>
        <v>0</v>
      </c>
      <c r="ED53" s="4215"/>
      <c r="EE53" s="4268">
        <f t="shared" si="138"/>
        <v>0</v>
      </c>
      <c r="EF53" s="4269">
        <f t="shared" si="138"/>
        <v>0</v>
      </c>
      <c r="EG53" s="4269">
        <f t="shared" si="138"/>
        <v>0</v>
      </c>
      <c r="EH53" s="4269">
        <f t="shared" si="138"/>
        <v>0</v>
      </c>
      <c r="EI53" s="4269">
        <f t="shared" si="138"/>
        <v>0</v>
      </c>
      <c r="EJ53" s="4269">
        <f t="shared" si="138"/>
        <v>0</v>
      </c>
      <c r="EK53" s="4269">
        <f t="shared" si="138"/>
        <v>0</v>
      </c>
      <c r="EL53" s="4270">
        <f t="shared" si="135"/>
        <v>0</v>
      </c>
      <c r="EM53" s="4186"/>
      <c r="EN53" s="4264" t="str">
        <f t="shared" si="93"/>
        <v/>
      </c>
      <c r="EO53" s="4271">
        <f t="shared" si="94"/>
        <v>0</v>
      </c>
      <c r="EP53" s="4272">
        <f t="shared" si="95"/>
        <v>0</v>
      </c>
      <c r="EQ53" s="4272">
        <f t="shared" si="96"/>
        <v>0</v>
      </c>
      <c r="ER53" s="4272">
        <f t="shared" si="97"/>
        <v>0</v>
      </c>
      <c r="ES53" s="4272">
        <f t="shared" si="98"/>
        <v>0</v>
      </c>
      <c r="ET53" s="4272">
        <f t="shared" si="99"/>
        <v>0</v>
      </c>
      <c r="EU53" s="4272">
        <f t="shared" si="100"/>
        <v>0</v>
      </c>
      <c r="EV53" s="4272">
        <f t="shared" si="101"/>
        <v>0</v>
      </c>
      <c r="EW53" s="4272">
        <f t="shared" si="102"/>
        <v>0</v>
      </c>
      <c r="EX53" s="4288">
        <f>IF(X53=EX8,X53,0)</f>
        <v>0</v>
      </c>
      <c r="EY53" s="4286" t="str">
        <f t="shared" si="103"/>
        <v/>
      </c>
      <c r="EZ53" s="4261" t="str">
        <f t="shared" si="104"/>
        <v/>
      </c>
      <c r="FA53" s="4275" t="str">
        <f t="shared" si="105"/>
        <v/>
      </c>
      <c r="FB53" s="4275" t="str">
        <f t="shared" si="106"/>
        <v/>
      </c>
      <c r="FC53" s="4275" t="str">
        <f t="shared" si="107"/>
        <v/>
      </c>
      <c r="FD53" s="4275" t="str">
        <f t="shared" si="108"/>
        <v/>
      </c>
      <c r="FE53" s="4275" t="str">
        <f t="shared" si="109"/>
        <v/>
      </c>
      <c r="FF53" s="4275" t="str">
        <f t="shared" si="110"/>
        <v/>
      </c>
      <c r="FG53" s="4275" t="str">
        <f t="shared" si="111"/>
        <v/>
      </c>
      <c r="FH53" s="4186"/>
      <c r="FI53" s="4264" t="str">
        <f t="shared" si="112"/>
        <v/>
      </c>
      <c r="FJ53" s="4277">
        <f t="shared" si="113"/>
        <v>0</v>
      </c>
      <c r="FK53" s="4115" t="str">
        <f t="shared" si="114"/>
        <v/>
      </c>
      <c r="FL53" s="4115" t="str">
        <f t="shared" si="115"/>
        <v/>
      </c>
      <c r="FM53" s="4115" t="str">
        <f t="shared" si="116"/>
        <v/>
      </c>
      <c r="FN53" s="4115" t="str">
        <f t="shared" si="117"/>
        <v/>
      </c>
      <c r="FO53" s="4115" t="str">
        <f t="shared" si="118"/>
        <v/>
      </c>
      <c r="FP53" s="4115" t="str">
        <f t="shared" si="119"/>
        <v/>
      </c>
      <c r="FQ53" s="4115" t="str">
        <f t="shared" si="120"/>
        <v/>
      </c>
      <c r="FR53" s="4115" t="str">
        <f t="shared" si="121"/>
        <v/>
      </c>
      <c r="FS53" s="4287">
        <f>IF(X53=FS8,X53,0)</f>
        <v>0</v>
      </c>
      <c r="FT53" s="4286" t="str">
        <f t="shared" si="122"/>
        <v/>
      </c>
      <c r="FU53" s="4275" t="str">
        <f t="shared" si="123"/>
        <v/>
      </c>
      <c r="FV53" s="4275" t="str">
        <f t="shared" si="124"/>
        <v/>
      </c>
      <c r="FW53" s="4275" t="str">
        <f t="shared" si="125"/>
        <v/>
      </c>
      <c r="FX53" s="4275" t="str">
        <f t="shared" si="126"/>
        <v/>
      </c>
      <c r="FY53" s="4275" t="str">
        <f t="shared" si="127"/>
        <v/>
      </c>
      <c r="FZ53" s="4275" t="str">
        <f t="shared" si="128"/>
        <v/>
      </c>
      <c r="GA53" s="4275" t="str">
        <f t="shared" si="129"/>
        <v/>
      </c>
      <c r="GB53" s="4279" t="str">
        <f t="shared" si="130"/>
        <v/>
      </c>
      <c r="GC53" s="4122"/>
    </row>
    <row r="54" spans="1:185" ht="45" customHeight="1">
      <c r="A54" s="4016">
        <f>ROW()</f>
        <v>54</v>
      </c>
      <c r="B54" s="4250" t="str">
        <f>IF(C54="I","",IF(ISBLANK(D54),"",IF(ISTEXT(D54),LARGE(B9:B53,1)+1,0)))</f>
        <v/>
      </c>
      <c r="C54" s="4281"/>
      <c r="D54" s="4297"/>
      <c r="E54" s="4252"/>
      <c r="F54" s="4253"/>
      <c r="G54" s="4254"/>
      <c r="H54" s="4255"/>
      <c r="I54" s="4254"/>
      <c r="J54" s="4255"/>
      <c r="K54" s="4256">
        <f t="shared" si="132"/>
        <v>0</v>
      </c>
      <c r="L54" s="4119"/>
      <c r="M54" s="4257">
        <f t="shared" si="16"/>
        <v>0</v>
      </c>
      <c r="N54" s="4258">
        <f t="shared" si="16"/>
        <v>0</v>
      </c>
      <c r="O54" s="4259"/>
      <c r="P54" s="4259"/>
      <c r="Q54" s="4259"/>
      <c r="R54" s="4259"/>
      <c r="S54" s="4259"/>
      <c r="T54" s="4259"/>
      <c r="U54" s="4259"/>
      <c r="V54" s="4259"/>
      <c r="W54" s="4119"/>
      <c r="X54" s="4257">
        <f t="shared" si="17"/>
        <v>0</v>
      </c>
      <c r="Y54" s="4258">
        <f t="shared" si="17"/>
        <v>0</v>
      </c>
      <c r="Z54" s="4260"/>
      <c r="AA54" s="4260"/>
      <c r="AB54" s="4260"/>
      <c r="AC54" s="4260"/>
      <c r="AD54" s="4260"/>
      <c r="AE54" s="4260"/>
      <c r="AF54" s="4260"/>
      <c r="AG54" s="4260"/>
      <c r="AH54" s="4119"/>
      <c r="AI54" s="4122"/>
      <c r="AJ54" s="4261">
        <f t="shared" si="18"/>
        <v>0</v>
      </c>
      <c r="AK54" s="4262">
        <f t="shared" si="19"/>
        <v>0</v>
      </c>
      <c r="AL54" s="4261">
        <f t="shared" si="20"/>
        <v>0</v>
      </c>
      <c r="AM54" s="4262">
        <f t="shared" si="21"/>
        <v>0</v>
      </c>
      <c r="AN54" s="4261">
        <f t="shared" si="22"/>
        <v>0</v>
      </c>
      <c r="AO54" s="4262">
        <f t="shared" si="23"/>
        <v>0</v>
      </c>
      <c r="AP54" s="4261">
        <f t="shared" si="24"/>
        <v>0</v>
      </c>
      <c r="AQ54" s="4262">
        <f t="shared" si="25"/>
        <v>0</v>
      </c>
      <c r="AR54" s="4261">
        <f t="shared" si="26"/>
        <v>0</v>
      </c>
      <c r="AS54" s="4262">
        <f t="shared" si="27"/>
        <v>0</v>
      </c>
      <c r="AT54" s="4261">
        <f t="shared" si="28"/>
        <v>0</v>
      </c>
      <c r="AU54" s="4262">
        <f t="shared" si="29"/>
        <v>0</v>
      </c>
      <c r="AV54" s="4261">
        <f t="shared" si="30"/>
        <v>0</v>
      </c>
      <c r="AW54" s="4262">
        <f t="shared" si="31"/>
        <v>0</v>
      </c>
      <c r="AX54" s="4261">
        <f t="shared" si="32"/>
        <v>0</v>
      </c>
      <c r="AY54" s="4262">
        <f t="shared" si="33"/>
        <v>0</v>
      </c>
      <c r="AZ54" s="4263"/>
      <c r="BA54" s="4264">
        <f>BA9</f>
        <v>20</v>
      </c>
      <c r="BB54" s="4264">
        <f t="shared" si="34"/>
        <v>0</v>
      </c>
      <c r="BC54" s="4264" t="str">
        <f t="shared" si="35"/>
        <v/>
      </c>
      <c r="BD54" s="4265">
        <f t="shared" si="136"/>
        <v>0</v>
      </c>
      <c r="BE54" s="4265">
        <f t="shared" si="136"/>
        <v>0</v>
      </c>
      <c r="BF54" s="4265">
        <f t="shared" si="136"/>
        <v>0</v>
      </c>
      <c r="BG54" s="4265">
        <f t="shared" si="136"/>
        <v>0</v>
      </c>
      <c r="BH54" s="4265">
        <f t="shared" si="136"/>
        <v>0</v>
      </c>
      <c r="BI54" s="4265">
        <f t="shared" si="136"/>
        <v>0</v>
      </c>
      <c r="BJ54" s="4265">
        <f t="shared" si="136"/>
        <v>0</v>
      </c>
      <c r="BK54" s="4265">
        <f t="shared" si="133"/>
        <v>0</v>
      </c>
      <c r="BL54" s="4122"/>
      <c r="BM54" s="4266">
        <f t="shared" si="37"/>
        <v>0</v>
      </c>
      <c r="BN54" s="4267">
        <f t="shared" si="38"/>
        <v>0</v>
      </c>
      <c r="BO54" s="4267">
        <f t="shared" si="39"/>
        <v>0</v>
      </c>
      <c r="BP54" s="4267">
        <f t="shared" si="40"/>
        <v>0</v>
      </c>
      <c r="BQ54" s="4267">
        <f t="shared" si="41"/>
        <v>0</v>
      </c>
      <c r="BR54" s="4267">
        <f t="shared" si="42"/>
        <v>0</v>
      </c>
      <c r="BS54" s="4267">
        <f t="shared" si="43"/>
        <v>0</v>
      </c>
      <c r="BT54" s="4267">
        <f t="shared" si="44"/>
        <v>0</v>
      </c>
      <c r="BU54" s="4202"/>
      <c r="BV54" s="4268">
        <f t="shared" si="137"/>
        <v>0</v>
      </c>
      <c r="BW54" s="4269">
        <f t="shared" si="137"/>
        <v>0</v>
      </c>
      <c r="BX54" s="4269">
        <f t="shared" si="137"/>
        <v>0</v>
      </c>
      <c r="BY54" s="4269">
        <f t="shared" si="137"/>
        <v>0</v>
      </c>
      <c r="BZ54" s="4269">
        <f t="shared" si="137"/>
        <v>0</v>
      </c>
      <c r="CA54" s="4269">
        <f t="shared" si="137"/>
        <v>0</v>
      </c>
      <c r="CB54" s="4269">
        <f t="shared" si="137"/>
        <v>0</v>
      </c>
      <c r="CC54" s="4270">
        <f t="shared" si="134"/>
        <v>0</v>
      </c>
      <c r="CD54" s="4114"/>
      <c r="CE54" s="4264" t="str">
        <f t="shared" si="46"/>
        <v/>
      </c>
      <c r="CF54" s="4271">
        <f t="shared" si="47"/>
        <v>0</v>
      </c>
      <c r="CG54" s="4272">
        <f t="shared" si="48"/>
        <v>0</v>
      </c>
      <c r="CH54" s="4272">
        <f t="shared" si="49"/>
        <v>0</v>
      </c>
      <c r="CI54" s="4272">
        <f t="shared" si="50"/>
        <v>0</v>
      </c>
      <c r="CJ54" s="4272">
        <f t="shared" si="51"/>
        <v>0</v>
      </c>
      <c r="CK54" s="4272">
        <f t="shared" si="52"/>
        <v>0</v>
      </c>
      <c r="CL54" s="4272">
        <f t="shared" si="53"/>
        <v>0</v>
      </c>
      <c r="CM54" s="4272">
        <f t="shared" si="54"/>
        <v>0</v>
      </c>
      <c r="CN54" s="4272">
        <f t="shared" si="55"/>
        <v>0</v>
      </c>
      <c r="CO54" s="4285">
        <f>IF(M54=CO8,M54,0)</f>
        <v>0</v>
      </c>
      <c r="CP54" s="4286" t="str">
        <f t="shared" si="56"/>
        <v/>
      </c>
      <c r="CQ54" s="4261" t="str">
        <f t="shared" si="57"/>
        <v/>
      </c>
      <c r="CR54" s="4275" t="str">
        <f t="shared" si="58"/>
        <v/>
      </c>
      <c r="CS54" s="4275" t="str">
        <f t="shared" si="59"/>
        <v/>
      </c>
      <c r="CT54" s="4275" t="str">
        <f t="shared" si="60"/>
        <v/>
      </c>
      <c r="CU54" s="4275" t="str">
        <f t="shared" si="61"/>
        <v/>
      </c>
      <c r="CV54" s="4275" t="str">
        <f t="shared" si="62"/>
        <v/>
      </c>
      <c r="CW54" s="4275" t="str">
        <f t="shared" si="63"/>
        <v/>
      </c>
      <c r="CX54" s="4276" t="str">
        <f t="shared" si="64"/>
        <v/>
      </c>
      <c r="CY54" s="4186"/>
      <c r="CZ54" s="4264" t="str">
        <f t="shared" si="65"/>
        <v/>
      </c>
      <c r="DA54" s="4277">
        <f t="shared" si="66"/>
        <v>0</v>
      </c>
      <c r="DB54" s="4115" t="str">
        <f t="shared" si="67"/>
        <v/>
      </c>
      <c r="DC54" s="4115" t="str">
        <f t="shared" si="68"/>
        <v/>
      </c>
      <c r="DD54" s="4115" t="str">
        <f t="shared" si="69"/>
        <v/>
      </c>
      <c r="DE54" s="4115" t="str">
        <f t="shared" si="70"/>
        <v/>
      </c>
      <c r="DF54" s="4115" t="str">
        <f t="shared" si="71"/>
        <v/>
      </c>
      <c r="DG54" s="4115" t="str">
        <f t="shared" si="72"/>
        <v/>
      </c>
      <c r="DH54" s="4115" t="str">
        <f t="shared" si="73"/>
        <v/>
      </c>
      <c r="DI54" s="4115" t="str">
        <f t="shared" si="74"/>
        <v/>
      </c>
      <c r="DJ54" s="4136"/>
      <c r="DK54" s="4287">
        <f>IF(M54=DK8,M54,0)</f>
        <v>0</v>
      </c>
      <c r="DL54" s="4286" t="str">
        <f t="shared" si="75"/>
        <v/>
      </c>
      <c r="DM54" s="4275" t="str">
        <f t="shared" si="76"/>
        <v/>
      </c>
      <c r="DN54" s="4275" t="str">
        <f t="shared" si="77"/>
        <v/>
      </c>
      <c r="DO54" s="4275" t="str">
        <f t="shared" si="78"/>
        <v/>
      </c>
      <c r="DP54" s="4275" t="str">
        <f t="shared" si="79"/>
        <v/>
      </c>
      <c r="DQ54" s="4275" t="str">
        <f t="shared" si="80"/>
        <v/>
      </c>
      <c r="DR54" s="4275" t="str">
        <f t="shared" si="81"/>
        <v/>
      </c>
      <c r="DS54" s="4275" t="str">
        <f t="shared" si="82"/>
        <v/>
      </c>
      <c r="DT54" s="4279" t="str">
        <f t="shared" si="83"/>
        <v/>
      </c>
      <c r="DU54" s="4122"/>
      <c r="DV54" s="4266">
        <f t="shared" si="84"/>
        <v>0</v>
      </c>
      <c r="DW54" s="4267">
        <f t="shared" si="85"/>
        <v>0</v>
      </c>
      <c r="DX54" s="4267">
        <f t="shared" si="86"/>
        <v>0</v>
      </c>
      <c r="DY54" s="4267">
        <f t="shared" si="87"/>
        <v>0</v>
      </c>
      <c r="DZ54" s="4267">
        <f t="shared" si="88"/>
        <v>0</v>
      </c>
      <c r="EA54" s="4267">
        <f t="shared" si="89"/>
        <v>0</v>
      </c>
      <c r="EB54" s="4267">
        <f t="shared" si="90"/>
        <v>0</v>
      </c>
      <c r="EC54" s="4267">
        <f t="shared" si="91"/>
        <v>0</v>
      </c>
      <c r="ED54" s="4215"/>
      <c r="EE54" s="4268">
        <f t="shared" si="138"/>
        <v>0</v>
      </c>
      <c r="EF54" s="4269">
        <f t="shared" si="138"/>
        <v>0</v>
      </c>
      <c r="EG54" s="4269">
        <f t="shared" si="138"/>
        <v>0</v>
      </c>
      <c r="EH54" s="4269">
        <f t="shared" si="138"/>
        <v>0</v>
      </c>
      <c r="EI54" s="4269">
        <f t="shared" si="138"/>
        <v>0</v>
      </c>
      <c r="EJ54" s="4269">
        <f t="shared" si="138"/>
        <v>0</v>
      </c>
      <c r="EK54" s="4269">
        <f t="shared" si="138"/>
        <v>0</v>
      </c>
      <c r="EL54" s="4270">
        <f t="shared" si="135"/>
        <v>0</v>
      </c>
      <c r="EM54" s="4186"/>
      <c r="EN54" s="4264" t="str">
        <f t="shared" si="93"/>
        <v/>
      </c>
      <c r="EO54" s="4271">
        <f t="shared" si="94"/>
        <v>0</v>
      </c>
      <c r="EP54" s="4272">
        <f t="shared" si="95"/>
        <v>0</v>
      </c>
      <c r="EQ54" s="4272">
        <f t="shared" si="96"/>
        <v>0</v>
      </c>
      <c r="ER54" s="4272">
        <f t="shared" si="97"/>
        <v>0</v>
      </c>
      <c r="ES54" s="4272">
        <f t="shared" si="98"/>
        <v>0</v>
      </c>
      <c r="ET54" s="4272">
        <f t="shared" si="99"/>
        <v>0</v>
      </c>
      <c r="EU54" s="4272">
        <f t="shared" si="100"/>
        <v>0</v>
      </c>
      <c r="EV54" s="4272">
        <f t="shared" si="101"/>
        <v>0</v>
      </c>
      <c r="EW54" s="4272">
        <f t="shared" si="102"/>
        <v>0</v>
      </c>
      <c r="EX54" s="4288">
        <f>IF(X54=EX8,X54,0)</f>
        <v>0</v>
      </c>
      <c r="EY54" s="4286" t="str">
        <f t="shared" si="103"/>
        <v/>
      </c>
      <c r="EZ54" s="4261" t="str">
        <f t="shared" si="104"/>
        <v/>
      </c>
      <c r="FA54" s="4275" t="str">
        <f t="shared" si="105"/>
        <v/>
      </c>
      <c r="FB54" s="4275" t="str">
        <f t="shared" si="106"/>
        <v/>
      </c>
      <c r="FC54" s="4275" t="str">
        <f t="shared" si="107"/>
        <v/>
      </c>
      <c r="FD54" s="4275" t="str">
        <f t="shared" si="108"/>
        <v/>
      </c>
      <c r="FE54" s="4275" t="str">
        <f t="shared" si="109"/>
        <v/>
      </c>
      <c r="FF54" s="4275" t="str">
        <f t="shared" si="110"/>
        <v/>
      </c>
      <c r="FG54" s="4275" t="str">
        <f t="shared" si="111"/>
        <v/>
      </c>
      <c r="FH54" s="4186"/>
      <c r="FI54" s="4264" t="str">
        <f t="shared" si="112"/>
        <v/>
      </c>
      <c r="FJ54" s="4277">
        <f t="shared" si="113"/>
        <v>0</v>
      </c>
      <c r="FK54" s="4115" t="str">
        <f t="shared" si="114"/>
        <v/>
      </c>
      <c r="FL54" s="4115" t="str">
        <f t="shared" si="115"/>
        <v/>
      </c>
      <c r="FM54" s="4115" t="str">
        <f t="shared" si="116"/>
        <v/>
      </c>
      <c r="FN54" s="4115" t="str">
        <f t="shared" si="117"/>
        <v/>
      </c>
      <c r="FO54" s="4115" t="str">
        <f t="shared" si="118"/>
        <v/>
      </c>
      <c r="FP54" s="4115" t="str">
        <f t="shared" si="119"/>
        <v/>
      </c>
      <c r="FQ54" s="4115" t="str">
        <f t="shared" si="120"/>
        <v/>
      </c>
      <c r="FR54" s="4115" t="str">
        <f t="shared" si="121"/>
        <v/>
      </c>
      <c r="FS54" s="4287">
        <f>IF(X54=FS8,X54,0)</f>
        <v>0</v>
      </c>
      <c r="FT54" s="4286" t="str">
        <f t="shared" si="122"/>
        <v/>
      </c>
      <c r="FU54" s="4275" t="str">
        <f t="shared" si="123"/>
        <v/>
      </c>
      <c r="FV54" s="4275" t="str">
        <f t="shared" si="124"/>
        <v/>
      </c>
      <c r="FW54" s="4275" t="str">
        <f t="shared" si="125"/>
        <v/>
      </c>
      <c r="FX54" s="4275" t="str">
        <f t="shared" si="126"/>
        <v/>
      </c>
      <c r="FY54" s="4275" t="str">
        <f t="shared" si="127"/>
        <v/>
      </c>
      <c r="FZ54" s="4275" t="str">
        <f t="shared" si="128"/>
        <v/>
      </c>
      <c r="GA54" s="4275" t="str">
        <f t="shared" si="129"/>
        <v/>
      </c>
      <c r="GB54" s="4279" t="str">
        <f t="shared" si="130"/>
        <v/>
      </c>
      <c r="GC54" s="4122"/>
    </row>
    <row r="55" spans="1:185" ht="45" customHeight="1">
      <c r="A55" s="4016">
        <f>ROW()</f>
        <v>55</v>
      </c>
      <c r="B55" s="4250" t="str">
        <f>IF(C55="I","",IF(ISBLANK(D55),"",IF(ISTEXT(D55),LARGE(B9:B54,1)+1,0)))</f>
        <v/>
      </c>
      <c r="C55" s="4281"/>
      <c r="D55" s="4297"/>
      <c r="E55" s="4252"/>
      <c r="F55" s="4253"/>
      <c r="G55" s="4254"/>
      <c r="H55" s="4255"/>
      <c r="I55" s="4254"/>
      <c r="J55" s="4255"/>
      <c r="K55" s="4256">
        <f t="shared" si="132"/>
        <v>0</v>
      </c>
      <c r="L55" s="4119"/>
      <c r="M55" s="4257">
        <f t="shared" si="16"/>
        <v>0</v>
      </c>
      <c r="N55" s="4258">
        <f t="shared" si="16"/>
        <v>0</v>
      </c>
      <c r="O55" s="4259"/>
      <c r="P55" s="4259"/>
      <c r="Q55" s="4259"/>
      <c r="R55" s="4259"/>
      <c r="S55" s="4259"/>
      <c r="T55" s="4259"/>
      <c r="U55" s="4259"/>
      <c r="V55" s="4259"/>
      <c r="W55" s="4119"/>
      <c r="X55" s="4257">
        <f t="shared" si="17"/>
        <v>0</v>
      </c>
      <c r="Y55" s="4258">
        <f t="shared" si="17"/>
        <v>0</v>
      </c>
      <c r="Z55" s="4260"/>
      <c r="AA55" s="4260"/>
      <c r="AB55" s="4260"/>
      <c r="AC55" s="4260"/>
      <c r="AD55" s="4260"/>
      <c r="AE55" s="4260"/>
      <c r="AF55" s="4260"/>
      <c r="AG55" s="4260"/>
      <c r="AH55" s="4119"/>
      <c r="AI55" s="4122"/>
      <c r="AJ55" s="4261">
        <f t="shared" si="18"/>
        <v>0</v>
      </c>
      <c r="AK55" s="4262">
        <f t="shared" si="19"/>
        <v>0</v>
      </c>
      <c r="AL55" s="4261">
        <f t="shared" si="20"/>
        <v>0</v>
      </c>
      <c r="AM55" s="4262">
        <f t="shared" si="21"/>
        <v>0</v>
      </c>
      <c r="AN55" s="4261">
        <f t="shared" si="22"/>
        <v>0</v>
      </c>
      <c r="AO55" s="4262">
        <f t="shared" si="23"/>
        <v>0</v>
      </c>
      <c r="AP55" s="4261">
        <f t="shared" si="24"/>
        <v>0</v>
      </c>
      <c r="AQ55" s="4262">
        <f t="shared" si="25"/>
        <v>0</v>
      </c>
      <c r="AR55" s="4261">
        <f t="shared" si="26"/>
        <v>0</v>
      </c>
      <c r="AS55" s="4262">
        <f t="shared" si="27"/>
        <v>0</v>
      </c>
      <c r="AT55" s="4261">
        <f t="shared" si="28"/>
        <v>0</v>
      </c>
      <c r="AU55" s="4262">
        <f t="shared" si="29"/>
        <v>0</v>
      </c>
      <c r="AV55" s="4261">
        <f t="shared" si="30"/>
        <v>0</v>
      </c>
      <c r="AW55" s="4262">
        <f t="shared" si="31"/>
        <v>0</v>
      </c>
      <c r="AX55" s="4261">
        <f t="shared" si="32"/>
        <v>0</v>
      </c>
      <c r="AY55" s="4262">
        <f t="shared" si="33"/>
        <v>0</v>
      </c>
      <c r="AZ55" s="4263"/>
      <c r="BA55" s="4264">
        <f>BA9</f>
        <v>20</v>
      </c>
      <c r="BB55" s="4264">
        <f t="shared" si="34"/>
        <v>0</v>
      </c>
      <c r="BC55" s="4264" t="str">
        <f t="shared" si="35"/>
        <v/>
      </c>
      <c r="BD55" s="4265">
        <f t="shared" si="136"/>
        <v>0</v>
      </c>
      <c r="BE55" s="4265">
        <f t="shared" si="136"/>
        <v>0</v>
      </c>
      <c r="BF55" s="4265">
        <f t="shared" si="136"/>
        <v>0</v>
      </c>
      <c r="BG55" s="4265">
        <f t="shared" si="136"/>
        <v>0</v>
      </c>
      <c r="BH55" s="4265">
        <f t="shared" si="136"/>
        <v>0</v>
      </c>
      <c r="BI55" s="4265">
        <f t="shared" si="136"/>
        <v>0</v>
      </c>
      <c r="BJ55" s="4265">
        <f t="shared" si="136"/>
        <v>0</v>
      </c>
      <c r="BK55" s="4265">
        <f t="shared" si="133"/>
        <v>0</v>
      </c>
      <c r="BL55" s="4122"/>
      <c r="BM55" s="4266">
        <f t="shared" si="37"/>
        <v>0</v>
      </c>
      <c r="BN55" s="4267">
        <f t="shared" si="38"/>
        <v>0</v>
      </c>
      <c r="BO55" s="4267">
        <f t="shared" si="39"/>
        <v>0</v>
      </c>
      <c r="BP55" s="4267">
        <f t="shared" si="40"/>
        <v>0</v>
      </c>
      <c r="BQ55" s="4267">
        <f t="shared" si="41"/>
        <v>0</v>
      </c>
      <c r="BR55" s="4267">
        <f t="shared" si="42"/>
        <v>0</v>
      </c>
      <c r="BS55" s="4267">
        <f t="shared" si="43"/>
        <v>0</v>
      </c>
      <c r="BT55" s="4267">
        <f t="shared" si="44"/>
        <v>0</v>
      </c>
      <c r="BU55" s="4202"/>
      <c r="BV55" s="4268">
        <f t="shared" si="137"/>
        <v>0</v>
      </c>
      <c r="BW55" s="4269">
        <f t="shared" si="137"/>
        <v>0</v>
      </c>
      <c r="BX55" s="4269">
        <f t="shared" si="137"/>
        <v>0</v>
      </c>
      <c r="BY55" s="4269">
        <f t="shared" si="137"/>
        <v>0</v>
      </c>
      <c r="BZ55" s="4269">
        <f t="shared" si="137"/>
        <v>0</v>
      </c>
      <c r="CA55" s="4269">
        <f t="shared" si="137"/>
        <v>0</v>
      </c>
      <c r="CB55" s="4269">
        <f t="shared" si="137"/>
        <v>0</v>
      </c>
      <c r="CC55" s="4270">
        <f t="shared" si="134"/>
        <v>0</v>
      </c>
      <c r="CD55" s="4114"/>
      <c r="CE55" s="4264" t="str">
        <f t="shared" si="46"/>
        <v/>
      </c>
      <c r="CF55" s="4271">
        <f t="shared" si="47"/>
        <v>0</v>
      </c>
      <c r="CG55" s="4272">
        <f t="shared" si="48"/>
        <v>0</v>
      </c>
      <c r="CH55" s="4272">
        <f t="shared" si="49"/>
        <v>0</v>
      </c>
      <c r="CI55" s="4272">
        <f t="shared" si="50"/>
        <v>0</v>
      </c>
      <c r="CJ55" s="4272">
        <f t="shared" si="51"/>
        <v>0</v>
      </c>
      <c r="CK55" s="4272">
        <f t="shared" si="52"/>
        <v>0</v>
      </c>
      <c r="CL55" s="4272">
        <f t="shared" si="53"/>
        <v>0</v>
      </c>
      <c r="CM55" s="4272">
        <f t="shared" si="54"/>
        <v>0</v>
      </c>
      <c r="CN55" s="4272">
        <f t="shared" si="55"/>
        <v>0</v>
      </c>
      <c r="CO55" s="4285">
        <f>IF(M55=CO8,M55,0)</f>
        <v>0</v>
      </c>
      <c r="CP55" s="4286" t="str">
        <f t="shared" si="56"/>
        <v/>
      </c>
      <c r="CQ55" s="4261" t="str">
        <f t="shared" si="57"/>
        <v/>
      </c>
      <c r="CR55" s="4275" t="str">
        <f t="shared" si="58"/>
        <v/>
      </c>
      <c r="CS55" s="4275" t="str">
        <f t="shared" si="59"/>
        <v/>
      </c>
      <c r="CT55" s="4275" t="str">
        <f t="shared" si="60"/>
        <v/>
      </c>
      <c r="CU55" s="4275" t="str">
        <f t="shared" si="61"/>
        <v/>
      </c>
      <c r="CV55" s="4275" t="str">
        <f t="shared" si="62"/>
        <v/>
      </c>
      <c r="CW55" s="4275" t="str">
        <f t="shared" si="63"/>
        <v/>
      </c>
      <c r="CX55" s="4276" t="str">
        <f t="shared" si="64"/>
        <v/>
      </c>
      <c r="CY55" s="4186"/>
      <c r="CZ55" s="4264" t="str">
        <f t="shared" si="65"/>
        <v/>
      </c>
      <c r="DA55" s="4277">
        <f t="shared" si="66"/>
        <v>0</v>
      </c>
      <c r="DB55" s="4115" t="str">
        <f t="shared" si="67"/>
        <v/>
      </c>
      <c r="DC55" s="4115" t="str">
        <f t="shared" si="68"/>
        <v/>
      </c>
      <c r="DD55" s="4115" t="str">
        <f t="shared" si="69"/>
        <v/>
      </c>
      <c r="DE55" s="4115" t="str">
        <f t="shared" si="70"/>
        <v/>
      </c>
      <c r="DF55" s="4115" t="str">
        <f t="shared" si="71"/>
        <v/>
      </c>
      <c r="DG55" s="4115" t="str">
        <f t="shared" si="72"/>
        <v/>
      </c>
      <c r="DH55" s="4115" t="str">
        <f t="shared" si="73"/>
        <v/>
      </c>
      <c r="DI55" s="4115" t="str">
        <f t="shared" si="74"/>
        <v/>
      </c>
      <c r="DJ55" s="4136"/>
      <c r="DK55" s="4287">
        <f>IF(M55=DK8,M55,0)</f>
        <v>0</v>
      </c>
      <c r="DL55" s="4286" t="str">
        <f t="shared" si="75"/>
        <v/>
      </c>
      <c r="DM55" s="4275" t="str">
        <f t="shared" si="76"/>
        <v/>
      </c>
      <c r="DN55" s="4275" t="str">
        <f t="shared" si="77"/>
        <v/>
      </c>
      <c r="DO55" s="4275" t="str">
        <f t="shared" si="78"/>
        <v/>
      </c>
      <c r="DP55" s="4275" t="str">
        <f t="shared" si="79"/>
        <v/>
      </c>
      <c r="DQ55" s="4275" t="str">
        <f t="shared" si="80"/>
        <v/>
      </c>
      <c r="DR55" s="4275" t="str">
        <f t="shared" si="81"/>
        <v/>
      </c>
      <c r="DS55" s="4275" t="str">
        <f t="shared" si="82"/>
        <v/>
      </c>
      <c r="DT55" s="4279" t="str">
        <f t="shared" si="83"/>
        <v/>
      </c>
      <c r="DU55" s="4122"/>
      <c r="DV55" s="4266">
        <f t="shared" si="84"/>
        <v>0</v>
      </c>
      <c r="DW55" s="4267">
        <f t="shared" si="85"/>
        <v>0</v>
      </c>
      <c r="DX55" s="4267">
        <f t="shared" si="86"/>
        <v>0</v>
      </c>
      <c r="DY55" s="4267">
        <f t="shared" si="87"/>
        <v>0</v>
      </c>
      <c r="DZ55" s="4267">
        <f t="shared" si="88"/>
        <v>0</v>
      </c>
      <c r="EA55" s="4267">
        <f t="shared" si="89"/>
        <v>0</v>
      </c>
      <c r="EB55" s="4267">
        <f t="shared" si="90"/>
        <v>0</v>
      </c>
      <c r="EC55" s="4267">
        <f t="shared" si="91"/>
        <v>0</v>
      </c>
      <c r="ED55" s="4215"/>
      <c r="EE55" s="4268">
        <f t="shared" si="138"/>
        <v>0</v>
      </c>
      <c r="EF55" s="4269">
        <f t="shared" si="138"/>
        <v>0</v>
      </c>
      <c r="EG55" s="4269">
        <f t="shared" si="138"/>
        <v>0</v>
      </c>
      <c r="EH55" s="4269">
        <f t="shared" si="138"/>
        <v>0</v>
      </c>
      <c r="EI55" s="4269">
        <f t="shared" si="138"/>
        <v>0</v>
      </c>
      <c r="EJ55" s="4269">
        <f t="shared" si="138"/>
        <v>0</v>
      </c>
      <c r="EK55" s="4269">
        <f t="shared" si="138"/>
        <v>0</v>
      </c>
      <c r="EL55" s="4270">
        <f t="shared" si="135"/>
        <v>0</v>
      </c>
      <c r="EM55" s="4186"/>
      <c r="EN55" s="4264" t="str">
        <f t="shared" si="93"/>
        <v/>
      </c>
      <c r="EO55" s="4271">
        <f t="shared" si="94"/>
        <v>0</v>
      </c>
      <c r="EP55" s="4272">
        <f t="shared" si="95"/>
        <v>0</v>
      </c>
      <c r="EQ55" s="4272">
        <f t="shared" si="96"/>
        <v>0</v>
      </c>
      <c r="ER55" s="4272">
        <f t="shared" si="97"/>
        <v>0</v>
      </c>
      <c r="ES55" s="4272">
        <f t="shared" si="98"/>
        <v>0</v>
      </c>
      <c r="ET55" s="4272">
        <f t="shared" si="99"/>
        <v>0</v>
      </c>
      <c r="EU55" s="4272">
        <f t="shared" si="100"/>
        <v>0</v>
      </c>
      <c r="EV55" s="4272">
        <f t="shared" si="101"/>
        <v>0</v>
      </c>
      <c r="EW55" s="4272">
        <f t="shared" si="102"/>
        <v>0</v>
      </c>
      <c r="EX55" s="4288">
        <f>IF(X55=EX8,X55,0)</f>
        <v>0</v>
      </c>
      <c r="EY55" s="4286" t="str">
        <f t="shared" si="103"/>
        <v/>
      </c>
      <c r="EZ55" s="4261" t="str">
        <f t="shared" si="104"/>
        <v/>
      </c>
      <c r="FA55" s="4275" t="str">
        <f t="shared" si="105"/>
        <v/>
      </c>
      <c r="FB55" s="4275" t="str">
        <f t="shared" si="106"/>
        <v/>
      </c>
      <c r="FC55" s="4275" t="str">
        <f t="shared" si="107"/>
        <v/>
      </c>
      <c r="FD55" s="4275" t="str">
        <f t="shared" si="108"/>
        <v/>
      </c>
      <c r="FE55" s="4275" t="str">
        <f t="shared" si="109"/>
        <v/>
      </c>
      <c r="FF55" s="4275" t="str">
        <f t="shared" si="110"/>
        <v/>
      </c>
      <c r="FG55" s="4275" t="str">
        <f t="shared" si="111"/>
        <v/>
      </c>
      <c r="FH55" s="4186"/>
      <c r="FI55" s="4264" t="str">
        <f t="shared" si="112"/>
        <v/>
      </c>
      <c r="FJ55" s="4277">
        <f t="shared" si="113"/>
        <v>0</v>
      </c>
      <c r="FK55" s="4115" t="str">
        <f t="shared" si="114"/>
        <v/>
      </c>
      <c r="FL55" s="4115" t="str">
        <f t="shared" si="115"/>
        <v/>
      </c>
      <c r="FM55" s="4115" t="str">
        <f t="shared" si="116"/>
        <v/>
      </c>
      <c r="FN55" s="4115" t="str">
        <f t="shared" si="117"/>
        <v/>
      </c>
      <c r="FO55" s="4115" t="str">
        <f t="shared" si="118"/>
        <v/>
      </c>
      <c r="FP55" s="4115" t="str">
        <f t="shared" si="119"/>
        <v/>
      </c>
      <c r="FQ55" s="4115" t="str">
        <f t="shared" si="120"/>
        <v/>
      </c>
      <c r="FR55" s="4115" t="str">
        <f t="shared" si="121"/>
        <v/>
      </c>
      <c r="FS55" s="4287">
        <f>IF(X55=FS8,X55,0)</f>
        <v>0</v>
      </c>
      <c r="FT55" s="4286" t="str">
        <f t="shared" si="122"/>
        <v/>
      </c>
      <c r="FU55" s="4275" t="str">
        <f t="shared" si="123"/>
        <v/>
      </c>
      <c r="FV55" s="4275" t="str">
        <f t="shared" si="124"/>
        <v/>
      </c>
      <c r="FW55" s="4275" t="str">
        <f t="shared" si="125"/>
        <v/>
      </c>
      <c r="FX55" s="4275" t="str">
        <f t="shared" si="126"/>
        <v/>
      </c>
      <c r="FY55" s="4275" t="str">
        <f t="shared" si="127"/>
        <v/>
      </c>
      <c r="FZ55" s="4275" t="str">
        <f t="shared" si="128"/>
        <v/>
      </c>
      <c r="GA55" s="4275" t="str">
        <f t="shared" si="129"/>
        <v/>
      </c>
      <c r="GB55" s="4279" t="str">
        <f t="shared" si="130"/>
        <v/>
      </c>
      <c r="GC55" s="4122"/>
    </row>
    <row r="56" spans="1:185" ht="45" customHeight="1">
      <c r="A56" s="4016">
        <f>ROW()</f>
        <v>56</v>
      </c>
      <c r="B56" s="4250" t="str">
        <f>IF(C56="I","",IF(ISBLANK(D56),"",IF(ISTEXT(D56),LARGE(B9:B55,1)+1,0)))</f>
        <v/>
      </c>
      <c r="C56" s="4281"/>
      <c r="D56" s="4297"/>
      <c r="E56" s="4252"/>
      <c r="F56" s="4253"/>
      <c r="G56" s="4254"/>
      <c r="H56" s="4255"/>
      <c r="I56" s="4254"/>
      <c r="J56" s="4255"/>
      <c r="K56" s="4256">
        <f t="shared" si="132"/>
        <v>0</v>
      </c>
      <c r="L56" s="4119"/>
      <c r="M56" s="4257">
        <f t="shared" si="16"/>
        <v>0</v>
      </c>
      <c r="N56" s="4258">
        <f t="shared" si="16"/>
        <v>0</v>
      </c>
      <c r="O56" s="4259"/>
      <c r="P56" s="4259"/>
      <c r="Q56" s="4259"/>
      <c r="R56" s="4259"/>
      <c r="S56" s="4259"/>
      <c r="T56" s="4259"/>
      <c r="U56" s="4259"/>
      <c r="V56" s="4259"/>
      <c r="W56" s="4119"/>
      <c r="X56" s="4257">
        <f t="shared" si="17"/>
        <v>0</v>
      </c>
      <c r="Y56" s="4258">
        <f t="shared" si="17"/>
        <v>0</v>
      </c>
      <c r="Z56" s="4260"/>
      <c r="AA56" s="4260"/>
      <c r="AB56" s="4260"/>
      <c r="AC56" s="4260"/>
      <c r="AD56" s="4260"/>
      <c r="AE56" s="4260"/>
      <c r="AF56" s="4260"/>
      <c r="AG56" s="4260"/>
      <c r="AH56" s="4119"/>
      <c r="AI56" s="4122"/>
      <c r="AJ56" s="4261">
        <f t="shared" si="18"/>
        <v>0</v>
      </c>
      <c r="AK56" s="4262">
        <f t="shared" si="19"/>
        <v>0</v>
      </c>
      <c r="AL56" s="4261">
        <f t="shared" si="20"/>
        <v>0</v>
      </c>
      <c r="AM56" s="4262">
        <f t="shared" si="21"/>
        <v>0</v>
      </c>
      <c r="AN56" s="4261">
        <f t="shared" si="22"/>
        <v>0</v>
      </c>
      <c r="AO56" s="4262">
        <f t="shared" si="23"/>
        <v>0</v>
      </c>
      <c r="AP56" s="4261">
        <f t="shared" si="24"/>
        <v>0</v>
      </c>
      <c r="AQ56" s="4262">
        <f t="shared" si="25"/>
        <v>0</v>
      </c>
      <c r="AR56" s="4261">
        <f t="shared" si="26"/>
        <v>0</v>
      </c>
      <c r="AS56" s="4262">
        <f t="shared" si="27"/>
        <v>0</v>
      </c>
      <c r="AT56" s="4261">
        <f t="shared" si="28"/>
        <v>0</v>
      </c>
      <c r="AU56" s="4262">
        <f t="shared" si="29"/>
        <v>0</v>
      </c>
      <c r="AV56" s="4261">
        <f t="shared" si="30"/>
        <v>0</v>
      </c>
      <c r="AW56" s="4262">
        <f t="shared" si="31"/>
        <v>0</v>
      </c>
      <c r="AX56" s="4261">
        <f t="shared" si="32"/>
        <v>0</v>
      </c>
      <c r="AY56" s="4262">
        <f t="shared" si="33"/>
        <v>0</v>
      </c>
      <c r="AZ56" s="4263"/>
      <c r="BA56" s="4264">
        <f>BA9</f>
        <v>20</v>
      </c>
      <c r="BB56" s="4264">
        <f t="shared" si="34"/>
        <v>0</v>
      </c>
      <c r="BC56" s="4264" t="str">
        <f t="shared" si="35"/>
        <v/>
      </c>
      <c r="BD56" s="4265">
        <f t="shared" si="136"/>
        <v>0</v>
      </c>
      <c r="BE56" s="4265">
        <f t="shared" si="136"/>
        <v>0</v>
      </c>
      <c r="BF56" s="4265">
        <f t="shared" si="136"/>
        <v>0</v>
      </c>
      <c r="BG56" s="4265">
        <f t="shared" si="136"/>
        <v>0</v>
      </c>
      <c r="BH56" s="4265">
        <f t="shared" si="136"/>
        <v>0</v>
      </c>
      <c r="BI56" s="4265">
        <f t="shared" si="136"/>
        <v>0</v>
      </c>
      <c r="BJ56" s="4265">
        <f t="shared" si="136"/>
        <v>0</v>
      </c>
      <c r="BK56" s="4265">
        <f t="shared" si="133"/>
        <v>0</v>
      </c>
      <c r="BL56" s="4122"/>
      <c r="BM56" s="4266">
        <f t="shared" si="37"/>
        <v>0</v>
      </c>
      <c r="BN56" s="4267">
        <f t="shared" si="38"/>
        <v>0</v>
      </c>
      <c r="BO56" s="4267">
        <f t="shared" si="39"/>
        <v>0</v>
      </c>
      <c r="BP56" s="4267">
        <f t="shared" si="40"/>
        <v>0</v>
      </c>
      <c r="BQ56" s="4267">
        <f t="shared" si="41"/>
        <v>0</v>
      </c>
      <c r="BR56" s="4267">
        <f t="shared" si="42"/>
        <v>0</v>
      </c>
      <c r="BS56" s="4267">
        <f t="shared" si="43"/>
        <v>0</v>
      </c>
      <c r="BT56" s="4267">
        <f t="shared" si="44"/>
        <v>0</v>
      </c>
      <c r="BU56" s="4202"/>
      <c r="BV56" s="4268">
        <f t="shared" si="137"/>
        <v>0</v>
      </c>
      <c r="BW56" s="4269">
        <f t="shared" si="137"/>
        <v>0</v>
      </c>
      <c r="BX56" s="4269">
        <f t="shared" si="137"/>
        <v>0</v>
      </c>
      <c r="BY56" s="4269">
        <f t="shared" si="137"/>
        <v>0</v>
      </c>
      <c r="BZ56" s="4269">
        <f t="shared" si="137"/>
        <v>0</v>
      </c>
      <c r="CA56" s="4269">
        <f t="shared" si="137"/>
        <v>0</v>
      </c>
      <c r="CB56" s="4269">
        <f t="shared" si="137"/>
        <v>0</v>
      </c>
      <c r="CC56" s="4270">
        <f t="shared" si="134"/>
        <v>0</v>
      </c>
      <c r="CD56" s="4114"/>
      <c r="CE56" s="4264" t="str">
        <f t="shared" si="46"/>
        <v/>
      </c>
      <c r="CF56" s="4271">
        <f t="shared" si="47"/>
        <v>0</v>
      </c>
      <c r="CG56" s="4272">
        <f t="shared" si="48"/>
        <v>0</v>
      </c>
      <c r="CH56" s="4272">
        <f t="shared" si="49"/>
        <v>0</v>
      </c>
      <c r="CI56" s="4272">
        <f t="shared" si="50"/>
        <v>0</v>
      </c>
      <c r="CJ56" s="4272">
        <f t="shared" si="51"/>
        <v>0</v>
      </c>
      <c r="CK56" s="4272">
        <f t="shared" si="52"/>
        <v>0</v>
      </c>
      <c r="CL56" s="4272">
        <f t="shared" si="53"/>
        <v>0</v>
      </c>
      <c r="CM56" s="4272">
        <f t="shared" si="54"/>
        <v>0</v>
      </c>
      <c r="CN56" s="4272">
        <f t="shared" si="55"/>
        <v>0</v>
      </c>
      <c r="CO56" s="4285">
        <f>IF(M56=CO8,M56,0)</f>
        <v>0</v>
      </c>
      <c r="CP56" s="4286" t="str">
        <f t="shared" si="56"/>
        <v/>
      </c>
      <c r="CQ56" s="4261" t="str">
        <f t="shared" si="57"/>
        <v/>
      </c>
      <c r="CR56" s="4275" t="str">
        <f t="shared" si="58"/>
        <v/>
      </c>
      <c r="CS56" s="4275" t="str">
        <f t="shared" si="59"/>
        <v/>
      </c>
      <c r="CT56" s="4275" t="str">
        <f t="shared" si="60"/>
        <v/>
      </c>
      <c r="CU56" s="4275" t="str">
        <f t="shared" si="61"/>
        <v/>
      </c>
      <c r="CV56" s="4275" t="str">
        <f t="shared" si="62"/>
        <v/>
      </c>
      <c r="CW56" s="4275" t="str">
        <f t="shared" si="63"/>
        <v/>
      </c>
      <c r="CX56" s="4276" t="str">
        <f t="shared" si="64"/>
        <v/>
      </c>
      <c r="CY56" s="4186"/>
      <c r="CZ56" s="4264" t="str">
        <f t="shared" si="65"/>
        <v/>
      </c>
      <c r="DA56" s="4277">
        <f t="shared" si="66"/>
        <v>0</v>
      </c>
      <c r="DB56" s="4115" t="str">
        <f t="shared" si="67"/>
        <v/>
      </c>
      <c r="DC56" s="4115" t="str">
        <f t="shared" si="68"/>
        <v/>
      </c>
      <c r="DD56" s="4115" t="str">
        <f t="shared" si="69"/>
        <v/>
      </c>
      <c r="DE56" s="4115" t="str">
        <f t="shared" si="70"/>
        <v/>
      </c>
      <c r="DF56" s="4115" t="str">
        <f t="shared" si="71"/>
        <v/>
      </c>
      <c r="DG56" s="4115" t="str">
        <f t="shared" si="72"/>
        <v/>
      </c>
      <c r="DH56" s="4115" t="str">
        <f t="shared" si="73"/>
        <v/>
      </c>
      <c r="DI56" s="4115" t="str">
        <f t="shared" si="74"/>
        <v/>
      </c>
      <c r="DJ56" s="4136"/>
      <c r="DK56" s="4287">
        <f>IF(M56=DK8,M56,0)</f>
        <v>0</v>
      </c>
      <c r="DL56" s="4286" t="str">
        <f t="shared" si="75"/>
        <v/>
      </c>
      <c r="DM56" s="4275" t="str">
        <f t="shared" si="76"/>
        <v/>
      </c>
      <c r="DN56" s="4275" t="str">
        <f t="shared" si="77"/>
        <v/>
      </c>
      <c r="DO56" s="4275" t="str">
        <f t="shared" si="78"/>
        <v/>
      </c>
      <c r="DP56" s="4275" t="str">
        <f t="shared" si="79"/>
        <v/>
      </c>
      <c r="DQ56" s="4275" t="str">
        <f t="shared" si="80"/>
        <v/>
      </c>
      <c r="DR56" s="4275" t="str">
        <f t="shared" si="81"/>
        <v/>
      </c>
      <c r="DS56" s="4275" t="str">
        <f t="shared" si="82"/>
        <v/>
      </c>
      <c r="DT56" s="4279" t="str">
        <f t="shared" si="83"/>
        <v/>
      </c>
      <c r="DU56" s="4122"/>
      <c r="DV56" s="4266">
        <f t="shared" si="84"/>
        <v>0</v>
      </c>
      <c r="DW56" s="4267">
        <f t="shared" si="85"/>
        <v>0</v>
      </c>
      <c r="DX56" s="4267">
        <f t="shared" si="86"/>
        <v>0</v>
      </c>
      <c r="DY56" s="4267">
        <f t="shared" si="87"/>
        <v>0</v>
      </c>
      <c r="DZ56" s="4267">
        <f t="shared" si="88"/>
        <v>0</v>
      </c>
      <c r="EA56" s="4267">
        <f t="shared" si="89"/>
        <v>0</v>
      </c>
      <c r="EB56" s="4267">
        <f t="shared" si="90"/>
        <v>0</v>
      </c>
      <c r="EC56" s="4267">
        <f t="shared" si="91"/>
        <v>0</v>
      </c>
      <c r="ED56" s="4215"/>
      <c r="EE56" s="4268">
        <f t="shared" si="138"/>
        <v>0</v>
      </c>
      <c r="EF56" s="4269">
        <f t="shared" si="138"/>
        <v>0</v>
      </c>
      <c r="EG56" s="4269">
        <f t="shared" si="138"/>
        <v>0</v>
      </c>
      <c r="EH56" s="4269">
        <f t="shared" si="138"/>
        <v>0</v>
      </c>
      <c r="EI56" s="4269">
        <f t="shared" si="138"/>
        <v>0</v>
      </c>
      <c r="EJ56" s="4269">
        <f t="shared" si="138"/>
        <v>0</v>
      </c>
      <c r="EK56" s="4269">
        <f t="shared" si="138"/>
        <v>0</v>
      </c>
      <c r="EL56" s="4270">
        <f t="shared" si="135"/>
        <v>0</v>
      </c>
      <c r="EM56" s="4186"/>
      <c r="EN56" s="4264" t="str">
        <f t="shared" si="93"/>
        <v/>
      </c>
      <c r="EO56" s="4271">
        <f t="shared" si="94"/>
        <v>0</v>
      </c>
      <c r="EP56" s="4272">
        <f t="shared" si="95"/>
        <v>0</v>
      </c>
      <c r="EQ56" s="4272">
        <f t="shared" si="96"/>
        <v>0</v>
      </c>
      <c r="ER56" s="4272">
        <f t="shared" si="97"/>
        <v>0</v>
      </c>
      <c r="ES56" s="4272">
        <f t="shared" si="98"/>
        <v>0</v>
      </c>
      <c r="ET56" s="4272">
        <f t="shared" si="99"/>
        <v>0</v>
      </c>
      <c r="EU56" s="4272">
        <f t="shared" si="100"/>
        <v>0</v>
      </c>
      <c r="EV56" s="4272">
        <f t="shared" si="101"/>
        <v>0</v>
      </c>
      <c r="EW56" s="4272">
        <f t="shared" si="102"/>
        <v>0</v>
      </c>
      <c r="EX56" s="4288">
        <f>IF(X56=EX8,X56,0)</f>
        <v>0</v>
      </c>
      <c r="EY56" s="4286" t="str">
        <f t="shared" si="103"/>
        <v/>
      </c>
      <c r="EZ56" s="4261" t="str">
        <f t="shared" si="104"/>
        <v/>
      </c>
      <c r="FA56" s="4275" t="str">
        <f t="shared" si="105"/>
        <v/>
      </c>
      <c r="FB56" s="4275" t="str">
        <f t="shared" si="106"/>
        <v/>
      </c>
      <c r="FC56" s="4275" t="str">
        <f t="shared" si="107"/>
        <v/>
      </c>
      <c r="FD56" s="4275" t="str">
        <f t="shared" si="108"/>
        <v/>
      </c>
      <c r="FE56" s="4275" t="str">
        <f t="shared" si="109"/>
        <v/>
      </c>
      <c r="FF56" s="4275" t="str">
        <f t="shared" si="110"/>
        <v/>
      </c>
      <c r="FG56" s="4275" t="str">
        <f t="shared" si="111"/>
        <v/>
      </c>
      <c r="FH56" s="4186"/>
      <c r="FI56" s="4264" t="str">
        <f t="shared" si="112"/>
        <v/>
      </c>
      <c r="FJ56" s="4277">
        <f t="shared" si="113"/>
        <v>0</v>
      </c>
      <c r="FK56" s="4115" t="str">
        <f t="shared" si="114"/>
        <v/>
      </c>
      <c r="FL56" s="4115" t="str">
        <f t="shared" si="115"/>
        <v/>
      </c>
      <c r="FM56" s="4115" t="str">
        <f t="shared" si="116"/>
        <v/>
      </c>
      <c r="FN56" s="4115" t="str">
        <f t="shared" si="117"/>
        <v/>
      </c>
      <c r="FO56" s="4115" t="str">
        <f t="shared" si="118"/>
        <v/>
      </c>
      <c r="FP56" s="4115" t="str">
        <f t="shared" si="119"/>
        <v/>
      </c>
      <c r="FQ56" s="4115" t="str">
        <f t="shared" si="120"/>
        <v/>
      </c>
      <c r="FR56" s="4115" t="str">
        <f t="shared" si="121"/>
        <v/>
      </c>
      <c r="FS56" s="4287">
        <f>IF(X56=FS8,X56,0)</f>
        <v>0</v>
      </c>
      <c r="FT56" s="4286" t="str">
        <f t="shared" si="122"/>
        <v/>
      </c>
      <c r="FU56" s="4275" t="str">
        <f t="shared" si="123"/>
        <v/>
      </c>
      <c r="FV56" s="4275" t="str">
        <f t="shared" si="124"/>
        <v/>
      </c>
      <c r="FW56" s="4275" t="str">
        <f t="shared" si="125"/>
        <v/>
      </c>
      <c r="FX56" s="4275" t="str">
        <f t="shared" si="126"/>
        <v/>
      </c>
      <c r="FY56" s="4275" t="str">
        <f t="shared" si="127"/>
        <v/>
      </c>
      <c r="FZ56" s="4275" t="str">
        <f t="shared" si="128"/>
        <v/>
      </c>
      <c r="GA56" s="4275" t="str">
        <f t="shared" si="129"/>
        <v/>
      </c>
      <c r="GB56" s="4279" t="str">
        <f t="shared" si="130"/>
        <v/>
      </c>
      <c r="GC56" s="4122"/>
    </row>
    <row r="57" spans="1:185" ht="45" customHeight="1">
      <c r="A57" s="4016">
        <f>ROW()</f>
        <v>57</v>
      </c>
      <c r="B57" s="4250" t="str">
        <f>IF(C57="I","",IF(ISBLANK(D57),"",IF(ISTEXT(D57),LARGE(B9:B56,1)+1,0)))</f>
        <v/>
      </c>
      <c r="C57" s="4281"/>
      <c r="D57" s="4297"/>
      <c r="E57" s="4252"/>
      <c r="F57" s="4253"/>
      <c r="G57" s="4254"/>
      <c r="H57" s="4255"/>
      <c r="I57" s="4254"/>
      <c r="J57" s="4255"/>
      <c r="K57" s="4256">
        <f t="shared" si="132"/>
        <v>0</v>
      </c>
      <c r="L57" s="4119"/>
      <c r="M57" s="4257">
        <f t="shared" si="16"/>
        <v>0</v>
      </c>
      <c r="N57" s="4258">
        <f t="shared" si="16"/>
        <v>0</v>
      </c>
      <c r="O57" s="4259"/>
      <c r="P57" s="4259"/>
      <c r="Q57" s="4259"/>
      <c r="R57" s="4259"/>
      <c r="S57" s="4259"/>
      <c r="T57" s="4259"/>
      <c r="U57" s="4259"/>
      <c r="V57" s="4259"/>
      <c r="W57" s="4119"/>
      <c r="X57" s="4257">
        <f t="shared" si="17"/>
        <v>0</v>
      </c>
      <c r="Y57" s="4258">
        <f t="shared" si="17"/>
        <v>0</v>
      </c>
      <c r="Z57" s="4260"/>
      <c r="AA57" s="4260"/>
      <c r="AB57" s="4260"/>
      <c r="AC57" s="4260"/>
      <c r="AD57" s="4260"/>
      <c r="AE57" s="4260"/>
      <c r="AF57" s="4260"/>
      <c r="AG57" s="4260"/>
      <c r="AH57" s="4119"/>
      <c r="AI57" s="4122"/>
      <c r="AJ57" s="4261">
        <f t="shared" si="18"/>
        <v>0</v>
      </c>
      <c r="AK57" s="4262">
        <f t="shared" si="19"/>
        <v>0</v>
      </c>
      <c r="AL57" s="4261">
        <f t="shared" si="20"/>
        <v>0</v>
      </c>
      <c r="AM57" s="4262">
        <f t="shared" si="21"/>
        <v>0</v>
      </c>
      <c r="AN57" s="4261">
        <f t="shared" si="22"/>
        <v>0</v>
      </c>
      <c r="AO57" s="4262">
        <f t="shared" si="23"/>
        <v>0</v>
      </c>
      <c r="AP57" s="4261">
        <f t="shared" si="24"/>
        <v>0</v>
      </c>
      <c r="AQ57" s="4262">
        <f t="shared" si="25"/>
        <v>0</v>
      </c>
      <c r="AR57" s="4261">
        <f t="shared" si="26"/>
        <v>0</v>
      </c>
      <c r="AS57" s="4262">
        <f t="shared" si="27"/>
        <v>0</v>
      </c>
      <c r="AT57" s="4261">
        <f t="shared" si="28"/>
        <v>0</v>
      </c>
      <c r="AU57" s="4262">
        <f t="shared" si="29"/>
        <v>0</v>
      </c>
      <c r="AV57" s="4261">
        <f t="shared" si="30"/>
        <v>0</v>
      </c>
      <c r="AW57" s="4262">
        <f t="shared" si="31"/>
        <v>0</v>
      </c>
      <c r="AX57" s="4261">
        <f t="shared" si="32"/>
        <v>0</v>
      </c>
      <c r="AY57" s="4262">
        <f t="shared" si="33"/>
        <v>0</v>
      </c>
      <c r="AZ57" s="4263"/>
      <c r="BA57" s="4264">
        <f>BA9</f>
        <v>20</v>
      </c>
      <c r="BB57" s="4264">
        <f t="shared" si="34"/>
        <v>0</v>
      </c>
      <c r="BC57" s="4264" t="str">
        <f t="shared" si="35"/>
        <v/>
      </c>
      <c r="BD57" s="4265">
        <f t="shared" si="136"/>
        <v>0</v>
      </c>
      <c r="BE57" s="4265">
        <f t="shared" si="136"/>
        <v>0</v>
      </c>
      <c r="BF57" s="4265">
        <f t="shared" si="136"/>
        <v>0</v>
      </c>
      <c r="BG57" s="4265">
        <f t="shared" si="136"/>
        <v>0</v>
      </c>
      <c r="BH57" s="4265">
        <f t="shared" si="136"/>
        <v>0</v>
      </c>
      <c r="BI57" s="4265">
        <f t="shared" si="136"/>
        <v>0</v>
      </c>
      <c r="BJ57" s="4265">
        <f t="shared" si="136"/>
        <v>0</v>
      </c>
      <c r="BK57" s="4265">
        <f t="shared" si="133"/>
        <v>0</v>
      </c>
      <c r="BL57" s="4122"/>
      <c r="BM57" s="4266">
        <f t="shared" si="37"/>
        <v>0</v>
      </c>
      <c r="BN57" s="4267">
        <f t="shared" si="38"/>
        <v>0</v>
      </c>
      <c r="BO57" s="4267">
        <f t="shared" si="39"/>
        <v>0</v>
      </c>
      <c r="BP57" s="4267">
        <f t="shared" si="40"/>
        <v>0</v>
      </c>
      <c r="BQ57" s="4267">
        <f t="shared" si="41"/>
        <v>0</v>
      </c>
      <c r="BR57" s="4267">
        <f t="shared" si="42"/>
        <v>0</v>
      </c>
      <c r="BS57" s="4267">
        <f t="shared" si="43"/>
        <v>0</v>
      </c>
      <c r="BT57" s="4267">
        <f t="shared" si="44"/>
        <v>0</v>
      </c>
      <c r="BU57" s="4202"/>
      <c r="BV57" s="4268">
        <f t="shared" si="137"/>
        <v>0</v>
      </c>
      <c r="BW57" s="4269">
        <f t="shared" si="137"/>
        <v>0</v>
      </c>
      <c r="BX57" s="4269">
        <f t="shared" si="137"/>
        <v>0</v>
      </c>
      <c r="BY57" s="4269">
        <f t="shared" si="137"/>
        <v>0</v>
      </c>
      <c r="BZ57" s="4269">
        <f t="shared" si="137"/>
        <v>0</v>
      </c>
      <c r="CA57" s="4269">
        <f t="shared" si="137"/>
        <v>0</v>
      </c>
      <c r="CB57" s="4269">
        <f t="shared" si="137"/>
        <v>0</v>
      </c>
      <c r="CC57" s="4270">
        <f t="shared" si="134"/>
        <v>0</v>
      </c>
      <c r="CD57" s="4114"/>
      <c r="CE57" s="4264" t="str">
        <f t="shared" si="46"/>
        <v/>
      </c>
      <c r="CF57" s="4271">
        <f t="shared" si="47"/>
        <v>0</v>
      </c>
      <c r="CG57" s="4272">
        <f t="shared" si="48"/>
        <v>0</v>
      </c>
      <c r="CH57" s="4272">
        <f t="shared" si="49"/>
        <v>0</v>
      </c>
      <c r="CI57" s="4272">
        <f t="shared" si="50"/>
        <v>0</v>
      </c>
      <c r="CJ57" s="4272">
        <f t="shared" si="51"/>
        <v>0</v>
      </c>
      <c r="CK57" s="4272">
        <f t="shared" si="52"/>
        <v>0</v>
      </c>
      <c r="CL57" s="4272">
        <f t="shared" si="53"/>
        <v>0</v>
      </c>
      <c r="CM57" s="4272">
        <f t="shared" si="54"/>
        <v>0</v>
      </c>
      <c r="CN57" s="4272">
        <f t="shared" si="55"/>
        <v>0</v>
      </c>
      <c r="CO57" s="4285">
        <f>IF(M57=CO8,M57,0)</f>
        <v>0</v>
      </c>
      <c r="CP57" s="4286" t="str">
        <f t="shared" si="56"/>
        <v/>
      </c>
      <c r="CQ57" s="4261" t="str">
        <f t="shared" si="57"/>
        <v/>
      </c>
      <c r="CR57" s="4275" t="str">
        <f t="shared" si="58"/>
        <v/>
      </c>
      <c r="CS57" s="4275" t="str">
        <f t="shared" si="59"/>
        <v/>
      </c>
      <c r="CT57" s="4275" t="str">
        <f t="shared" si="60"/>
        <v/>
      </c>
      <c r="CU57" s="4275" t="str">
        <f t="shared" si="61"/>
        <v/>
      </c>
      <c r="CV57" s="4275" t="str">
        <f t="shared" si="62"/>
        <v/>
      </c>
      <c r="CW57" s="4275" t="str">
        <f t="shared" si="63"/>
        <v/>
      </c>
      <c r="CX57" s="4276" t="str">
        <f t="shared" si="64"/>
        <v/>
      </c>
      <c r="CY57" s="4186"/>
      <c r="CZ57" s="4264" t="str">
        <f t="shared" si="65"/>
        <v/>
      </c>
      <c r="DA57" s="4277">
        <f t="shared" si="66"/>
        <v>0</v>
      </c>
      <c r="DB57" s="4115" t="str">
        <f t="shared" si="67"/>
        <v/>
      </c>
      <c r="DC57" s="4115" t="str">
        <f t="shared" si="68"/>
        <v/>
      </c>
      <c r="DD57" s="4115" t="str">
        <f t="shared" si="69"/>
        <v/>
      </c>
      <c r="DE57" s="4115" t="str">
        <f t="shared" si="70"/>
        <v/>
      </c>
      <c r="DF57" s="4115" t="str">
        <f t="shared" si="71"/>
        <v/>
      </c>
      <c r="DG57" s="4115" t="str">
        <f t="shared" si="72"/>
        <v/>
      </c>
      <c r="DH57" s="4115" t="str">
        <f t="shared" si="73"/>
        <v/>
      </c>
      <c r="DI57" s="4115" t="str">
        <f t="shared" si="74"/>
        <v/>
      </c>
      <c r="DJ57" s="4136"/>
      <c r="DK57" s="4287">
        <f>IF(M57=DK8,M57,0)</f>
        <v>0</v>
      </c>
      <c r="DL57" s="4286" t="str">
        <f t="shared" si="75"/>
        <v/>
      </c>
      <c r="DM57" s="4275" t="str">
        <f t="shared" si="76"/>
        <v/>
      </c>
      <c r="DN57" s="4275" t="str">
        <f t="shared" si="77"/>
        <v/>
      </c>
      <c r="DO57" s="4275" t="str">
        <f t="shared" si="78"/>
        <v/>
      </c>
      <c r="DP57" s="4275" t="str">
        <f t="shared" si="79"/>
        <v/>
      </c>
      <c r="DQ57" s="4275" t="str">
        <f t="shared" si="80"/>
        <v/>
      </c>
      <c r="DR57" s="4275" t="str">
        <f t="shared" si="81"/>
        <v/>
      </c>
      <c r="DS57" s="4275" t="str">
        <f t="shared" si="82"/>
        <v/>
      </c>
      <c r="DT57" s="4279" t="str">
        <f t="shared" si="83"/>
        <v/>
      </c>
      <c r="DU57" s="4122"/>
      <c r="DV57" s="4266">
        <f t="shared" si="84"/>
        <v>0</v>
      </c>
      <c r="DW57" s="4267">
        <f t="shared" si="85"/>
        <v>0</v>
      </c>
      <c r="DX57" s="4267">
        <f t="shared" si="86"/>
        <v>0</v>
      </c>
      <c r="DY57" s="4267">
        <f t="shared" si="87"/>
        <v>0</v>
      </c>
      <c r="DZ57" s="4267">
        <f t="shared" si="88"/>
        <v>0</v>
      </c>
      <c r="EA57" s="4267">
        <f t="shared" si="89"/>
        <v>0</v>
      </c>
      <c r="EB57" s="4267">
        <f t="shared" si="90"/>
        <v>0</v>
      </c>
      <c r="EC57" s="4267">
        <f t="shared" si="91"/>
        <v>0</v>
      </c>
      <c r="ED57" s="4215"/>
      <c r="EE57" s="4268">
        <f t="shared" si="138"/>
        <v>0</v>
      </c>
      <c r="EF57" s="4269">
        <f t="shared" si="138"/>
        <v>0</v>
      </c>
      <c r="EG57" s="4269">
        <f t="shared" si="138"/>
        <v>0</v>
      </c>
      <c r="EH57" s="4269">
        <f t="shared" si="138"/>
        <v>0</v>
      </c>
      <c r="EI57" s="4269">
        <f t="shared" si="138"/>
        <v>0</v>
      </c>
      <c r="EJ57" s="4269">
        <f t="shared" si="138"/>
        <v>0</v>
      </c>
      <c r="EK57" s="4269">
        <f t="shared" si="138"/>
        <v>0</v>
      </c>
      <c r="EL57" s="4270">
        <f t="shared" si="135"/>
        <v>0</v>
      </c>
      <c r="EM57" s="4186"/>
      <c r="EN57" s="4264" t="str">
        <f t="shared" si="93"/>
        <v/>
      </c>
      <c r="EO57" s="4271">
        <f t="shared" si="94"/>
        <v>0</v>
      </c>
      <c r="EP57" s="4272">
        <f t="shared" si="95"/>
        <v>0</v>
      </c>
      <c r="EQ57" s="4272">
        <f t="shared" si="96"/>
        <v>0</v>
      </c>
      <c r="ER57" s="4272">
        <f t="shared" si="97"/>
        <v>0</v>
      </c>
      <c r="ES57" s="4272">
        <f t="shared" si="98"/>
        <v>0</v>
      </c>
      <c r="ET57" s="4272">
        <f t="shared" si="99"/>
        <v>0</v>
      </c>
      <c r="EU57" s="4272">
        <f t="shared" si="100"/>
        <v>0</v>
      </c>
      <c r="EV57" s="4272">
        <f t="shared" si="101"/>
        <v>0</v>
      </c>
      <c r="EW57" s="4272">
        <f t="shared" si="102"/>
        <v>0</v>
      </c>
      <c r="EX57" s="4288">
        <f>IF(X57=EX8,X57,0)</f>
        <v>0</v>
      </c>
      <c r="EY57" s="4286" t="str">
        <f t="shared" si="103"/>
        <v/>
      </c>
      <c r="EZ57" s="4261" t="str">
        <f t="shared" si="104"/>
        <v/>
      </c>
      <c r="FA57" s="4275" t="str">
        <f t="shared" si="105"/>
        <v/>
      </c>
      <c r="FB57" s="4275" t="str">
        <f t="shared" si="106"/>
        <v/>
      </c>
      <c r="FC57" s="4275" t="str">
        <f t="shared" si="107"/>
        <v/>
      </c>
      <c r="FD57" s="4275" t="str">
        <f t="shared" si="108"/>
        <v/>
      </c>
      <c r="FE57" s="4275" t="str">
        <f t="shared" si="109"/>
        <v/>
      </c>
      <c r="FF57" s="4275" t="str">
        <f t="shared" si="110"/>
        <v/>
      </c>
      <c r="FG57" s="4275" t="str">
        <f t="shared" si="111"/>
        <v/>
      </c>
      <c r="FH57" s="4186"/>
      <c r="FI57" s="4264" t="str">
        <f t="shared" si="112"/>
        <v/>
      </c>
      <c r="FJ57" s="4277">
        <f t="shared" si="113"/>
        <v>0</v>
      </c>
      <c r="FK57" s="4115" t="str">
        <f t="shared" si="114"/>
        <v/>
      </c>
      <c r="FL57" s="4115" t="str">
        <f t="shared" si="115"/>
        <v/>
      </c>
      <c r="FM57" s="4115" t="str">
        <f t="shared" si="116"/>
        <v/>
      </c>
      <c r="FN57" s="4115" t="str">
        <f t="shared" si="117"/>
        <v/>
      </c>
      <c r="FO57" s="4115" t="str">
        <f t="shared" si="118"/>
        <v/>
      </c>
      <c r="FP57" s="4115" t="str">
        <f t="shared" si="119"/>
        <v/>
      </c>
      <c r="FQ57" s="4115" t="str">
        <f t="shared" si="120"/>
        <v/>
      </c>
      <c r="FR57" s="4115" t="str">
        <f t="shared" si="121"/>
        <v/>
      </c>
      <c r="FS57" s="4287">
        <f>IF(X57=FS8,X57,0)</f>
        <v>0</v>
      </c>
      <c r="FT57" s="4286" t="str">
        <f t="shared" si="122"/>
        <v/>
      </c>
      <c r="FU57" s="4275" t="str">
        <f t="shared" si="123"/>
        <v/>
      </c>
      <c r="FV57" s="4275" t="str">
        <f t="shared" si="124"/>
        <v/>
      </c>
      <c r="FW57" s="4275" t="str">
        <f t="shared" si="125"/>
        <v/>
      </c>
      <c r="FX57" s="4275" t="str">
        <f t="shared" si="126"/>
        <v/>
      </c>
      <c r="FY57" s="4275" t="str">
        <f t="shared" si="127"/>
        <v/>
      </c>
      <c r="FZ57" s="4275" t="str">
        <f t="shared" si="128"/>
        <v/>
      </c>
      <c r="GA57" s="4275" t="str">
        <f t="shared" si="129"/>
        <v/>
      </c>
      <c r="GB57" s="4279" t="str">
        <f t="shared" si="130"/>
        <v/>
      </c>
      <c r="GC57" s="4122"/>
    </row>
    <row r="58" spans="1:185" ht="45" customHeight="1">
      <c r="A58" s="4016">
        <f>ROW()</f>
        <v>58</v>
      </c>
      <c r="B58" s="4250" t="str">
        <f>IF(C58="I","",IF(ISBLANK(D58),"",IF(ISTEXT(D58),LARGE(B9:B57,1)+1,0)))</f>
        <v/>
      </c>
      <c r="C58" s="4281"/>
      <c r="D58" s="4297"/>
      <c r="E58" s="4252"/>
      <c r="F58" s="4253"/>
      <c r="G58" s="4254"/>
      <c r="H58" s="4255"/>
      <c r="I58" s="4254"/>
      <c r="J58" s="4255"/>
      <c r="K58" s="4256">
        <f t="shared" si="132"/>
        <v>0</v>
      </c>
      <c r="L58" s="4119"/>
      <c r="M58" s="4257">
        <f t="shared" si="16"/>
        <v>0</v>
      </c>
      <c r="N58" s="4258">
        <f t="shared" si="16"/>
        <v>0</v>
      </c>
      <c r="O58" s="4259"/>
      <c r="P58" s="4259"/>
      <c r="Q58" s="4259"/>
      <c r="R58" s="4259"/>
      <c r="S58" s="4259"/>
      <c r="T58" s="4259"/>
      <c r="U58" s="4259"/>
      <c r="V58" s="4259"/>
      <c r="W58" s="4119"/>
      <c r="X58" s="4257">
        <f t="shared" si="17"/>
        <v>0</v>
      </c>
      <c r="Y58" s="4258">
        <f t="shared" si="17"/>
        <v>0</v>
      </c>
      <c r="Z58" s="4260"/>
      <c r="AA58" s="4260"/>
      <c r="AB58" s="4260"/>
      <c r="AC58" s="4260"/>
      <c r="AD58" s="4260"/>
      <c r="AE58" s="4260"/>
      <c r="AF58" s="4260"/>
      <c r="AG58" s="4260"/>
      <c r="AH58" s="4119"/>
      <c r="AI58" s="4122"/>
      <c r="AJ58" s="4261">
        <f t="shared" si="18"/>
        <v>0</v>
      </c>
      <c r="AK58" s="4262">
        <f t="shared" si="19"/>
        <v>0</v>
      </c>
      <c r="AL58" s="4261">
        <f t="shared" si="20"/>
        <v>0</v>
      </c>
      <c r="AM58" s="4262">
        <f t="shared" si="21"/>
        <v>0</v>
      </c>
      <c r="AN58" s="4261">
        <f t="shared" si="22"/>
        <v>0</v>
      </c>
      <c r="AO58" s="4262">
        <f t="shared" si="23"/>
        <v>0</v>
      </c>
      <c r="AP58" s="4261">
        <f t="shared" si="24"/>
        <v>0</v>
      </c>
      <c r="AQ58" s="4262">
        <f t="shared" si="25"/>
        <v>0</v>
      </c>
      <c r="AR58" s="4261">
        <f t="shared" si="26"/>
        <v>0</v>
      </c>
      <c r="AS58" s="4262">
        <f t="shared" si="27"/>
        <v>0</v>
      </c>
      <c r="AT58" s="4261">
        <f t="shared" si="28"/>
        <v>0</v>
      </c>
      <c r="AU58" s="4262">
        <f t="shared" si="29"/>
        <v>0</v>
      </c>
      <c r="AV58" s="4261">
        <f t="shared" si="30"/>
        <v>0</v>
      </c>
      <c r="AW58" s="4262">
        <f t="shared" si="31"/>
        <v>0</v>
      </c>
      <c r="AX58" s="4261">
        <f t="shared" si="32"/>
        <v>0</v>
      </c>
      <c r="AY58" s="4262">
        <f t="shared" si="33"/>
        <v>0</v>
      </c>
      <c r="AZ58" s="4263"/>
      <c r="BA58" s="4264">
        <f>BA9</f>
        <v>20</v>
      </c>
      <c r="BB58" s="4264">
        <f t="shared" si="34"/>
        <v>0</v>
      </c>
      <c r="BC58" s="4264" t="str">
        <f t="shared" si="35"/>
        <v/>
      </c>
      <c r="BD58" s="4265">
        <f t="shared" si="136"/>
        <v>0</v>
      </c>
      <c r="BE58" s="4265">
        <f t="shared" si="136"/>
        <v>0</v>
      </c>
      <c r="BF58" s="4265">
        <f t="shared" si="136"/>
        <v>0</v>
      </c>
      <c r="BG58" s="4265">
        <f t="shared" si="136"/>
        <v>0</v>
      </c>
      <c r="BH58" s="4265">
        <f t="shared" si="136"/>
        <v>0</v>
      </c>
      <c r="BI58" s="4265">
        <f t="shared" si="136"/>
        <v>0</v>
      </c>
      <c r="BJ58" s="4265">
        <f t="shared" si="136"/>
        <v>0</v>
      </c>
      <c r="BK58" s="4265">
        <f t="shared" si="133"/>
        <v>0</v>
      </c>
      <c r="BL58" s="4122"/>
      <c r="BM58" s="4266">
        <f t="shared" si="37"/>
        <v>0</v>
      </c>
      <c r="BN58" s="4267">
        <f t="shared" si="38"/>
        <v>0</v>
      </c>
      <c r="BO58" s="4267">
        <f t="shared" si="39"/>
        <v>0</v>
      </c>
      <c r="BP58" s="4267">
        <f t="shared" si="40"/>
        <v>0</v>
      </c>
      <c r="BQ58" s="4267">
        <f t="shared" si="41"/>
        <v>0</v>
      </c>
      <c r="BR58" s="4267">
        <f t="shared" si="42"/>
        <v>0</v>
      </c>
      <c r="BS58" s="4267">
        <f t="shared" si="43"/>
        <v>0</v>
      </c>
      <c r="BT58" s="4267">
        <f t="shared" si="44"/>
        <v>0</v>
      </c>
      <c r="BU58" s="4202"/>
      <c r="BV58" s="4268">
        <f t="shared" si="137"/>
        <v>0</v>
      </c>
      <c r="BW58" s="4269">
        <f t="shared" si="137"/>
        <v>0</v>
      </c>
      <c r="BX58" s="4269">
        <f t="shared" si="137"/>
        <v>0</v>
      </c>
      <c r="BY58" s="4269">
        <f t="shared" si="137"/>
        <v>0</v>
      </c>
      <c r="BZ58" s="4269">
        <f t="shared" si="137"/>
        <v>0</v>
      </c>
      <c r="CA58" s="4269">
        <f t="shared" si="137"/>
        <v>0</v>
      </c>
      <c r="CB58" s="4269">
        <f t="shared" si="137"/>
        <v>0</v>
      </c>
      <c r="CC58" s="4270">
        <f t="shared" si="134"/>
        <v>0</v>
      </c>
      <c r="CD58" s="4114"/>
      <c r="CE58" s="4264" t="str">
        <f t="shared" si="46"/>
        <v/>
      </c>
      <c r="CF58" s="4271">
        <f t="shared" si="47"/>
        <v>0</v>
      </c>
      <c r="CG58" s="4272">
        <f t="shared" si="48"/>
        <v>0</v>
      </c>
      <c r="CH58" s="4272">
        <f t="shared" si="49"/>
        <v>0</v>
      </c>
      <c r="CI58" s="4272">
        <f t="shared" si="50"/>
        <v>0</v>
      </c>
      <c r="CJ58" s="4272">
        <f t="shared" si="51"/>
        <v>0</v>
      </c>
      <c r="CK58" s="4272">
        <f t="shared" si="52"/>
        <v>0</v>
      </c>
      <c r="CL58" s="4272">
        <f t="shared" si="53"/>
        <v>0</v>
      </c>
      <c r="CM58" s="4272">
        <f t="shared" si="54"/>
        <v>0</v>
      </c>
      <c r="CN58" s="4272">
        <f t="shared" si="55"/>
        <v>0</v>
      </c>
      <c r="CO58" s="4285">
        <f>IF(M58=CO8,M58,0)</f>
        <v>0</v>
      </c>
      <c r="CP58" s="4286" t="str">
        <f t="shared" si="56"/>
        <v/>
      </c>
      <c r="CQ58" s="4261" t="str">
        <f t="shared" si="57"/>
        <v/>
      </c>
      <c r="CR58" s="4275" t="str">
        <f t="shared" si="58"/>
        <v/>
      </c>
      <c r="CS58" s="4275" t="str">
        <f t="shared" si="59"/>
        <v/>
      </c>
      <c r="CT58" s="4275" t="str">
        <f t="shared" si="60"/>
        <v/>
      </c>
      <c r="CU58" s="4275" t="str">
        <f t="shared" si="61"/>
        <v/>
      </c>
      <c r="CV58" s="4275" t="str">
        <f t="shared" si="62"/>
        <v/>
      </c>
      <c r="CW58" s="4275" t="str">
        <f t="shared" si="63"/>
        <v/>
      </c>
      <c r="CX58" s="4276" t="str">
        <f t="shared" si="64"/>
        <v/>
      </c>
      <c r="CY58" s="4186"/>
      <c r="CZ58" s="4264" t="str">
        <f t="shared" si="65"/>
        <v/>
      </c>
      <c r="DA58" s="4277">
        <f t="shared" si="66"/>
        <v>0</v>
      </c>
      <c r="DB58" s="4115" t="str">
        <f t="shared" si="67"/>
        <v/>
      </c>
      <c r="DC58" s="4115" t="str">
        <f t="shared" si="68"/>
        <v/>
      </c>
      <c r="DD58" s="4115" t="str">
        <f t="shared" si="69"/>
        <v/>
      </c>
      <c r="DE58" s="4115" t="str">
        <f t="shared" si="70"/>
        <v/>
      </c>
      <c r="DF58" s="4115" t="str">
        <f t="shared" si="71"/>
        <v/>
      </c>
      <c r="DG58" s="4115" t="str">
        <f t="shared" si="72"/>
        <v/>
      </c>
      <c r="DH58" s="4115" t="str">
        <f t="shared" si="73"/>
        <v/>
      </c>
      <c r="DI58" s="4115" t="str">
        <f t="shared" si="74"/>
        <v/>
      </c>
      <c r="DJ58" s="4136"/>
      <c r="DK58" s="4287">
        <f>IF(M58=DK8,M58,0)</f>
        <v>0</v>
      </c>
      <c r="DL58" s="4286" t="str">
        <f t="shared" si="75"/>
        <v/>
      </c>
      <c r="DM58" s="4275" t="str">
        <f t="shared" si="76"/>
        <v/>
      </c>
      <c r="DN58" s="4275" t="str">
        <f t="shared" si="77"/>
        <v/>
      </c>
      <c r="DO58" s="4275" t="str">
        <f t="shared" si="78"/>
        <v/>
      </c>
      <c r="DP58" s="4275" t="str">
        <f t="shared" si="79"/>
        <v/>
      </c>
      <c r="DQ58" s="4275" t="str">
        <f t="shared" si="80"/>
        <v/>
      </c>
      <c r="DR58" s="4275" t="str">
        <f t="shared" si="81"/>
        <v/>
      </c>
      <c r="DS58" s="4275" t="str">
        <f t="shared" si="82"/>
        <v/>
      </c>
      <c r="DT58" s="4279" t="str">
        <f t="shared" si="83"/>
        <v/>
      </c>
      <c r="DU58" s="4122"/>
      <c r="DV58" s="4266">
        <f t="shared" si="84"/>
        <v>0</v>
      </c>
      <c r="DW58" s="4267">
        <f t="shared" si="85"/>
        <v>0</v>
      </c>
      <c r="DX58" s="4267">
        <f t="shared" si="86"/>
        <v>0</v>
      </c>
      <c r="DY58" s="4267">
        <f t="shared" si="87"/>
        <v>0</v>
      </c>
      <c r="DZ58" s="4267">
        <f t="shared" si="88"/>
        <v>0</v>
      </c>
      <c r="EA58" s="4267">
        <f t="shared" si="89"/>
        <v>0</v>
      </c>
      <c r="EB58" s="4267">
        <f t="shared" si="90"/>
        <v>0</v>
      </c>
      <c r="EC58" s="4267">
        <f t="shared" si="91"/>
        <v>0</v>
      </c>
      <c r="ED58" s="4215"/>
      <c r="EE58" s="4268">
        <f t="shared" si="138"/>
        <v>0</v>
      </c>
      <c r="EF58" s="4269">
        <f t="shared" si="138"/>
        <v>0</v>
      </c>
      <c r="EG58" s="4269">
        <f t="shared" si="138"/>
        <v>0</v>
      </c>
      <c r="EH58" s="4269">
        <f t="shared" si="138"/>
        <v>0</v>
      </c>
      <c r="EI58" s="4269">
        <f t="shared" si="138"/>
        <v>0</v>
      </c>
      <c r="EJ58" s="4269">
        <f t="shared" si="138"/>
        <v>0</v>
      </c>
      <c r="EK58" s="4269">
        <f t="shared" si="138"/>
        <v>0</v>
      </c>
      <c r="EL58" s="4270">
        <f t="shared" si="135"/>
        <v>0</v>
      </c>
      <c r="EM58" s="4186"/>
      <c r="EN58" s="4264" t="str">
        <f t="shared" si="93"/>
        <v/>
      </c>
      <c r="EO58" s="4271">
        <f t="shared" si="94"/>
        <v>0</v>
      </c>
      <c r="EP58" s="4272">
        <f t="shared" si="95"/>
        <v>0</v>
      </c>
      <c r="EQ58" s="4272">
        <f t="shared" si="96"/>
        <v>0</v>
      </c>
      <c r="ER58" s="4272">
        <f t="shared" si="97"/>
        <v>0</v>
      </c>
      <c r="ES58" s="4272">
        <f t="shared" si="98"/>
        <v>0</v>
      </c>
      <c r="ET58" s="4272">
        <f t="shared" si="99"/>
        <v>0</v>
      </c>
      <c r="EU58" s="4272">
        <f t="shared" si="100"/>
        <v>0</v>
      </c>
      <c r="EV58" s="4272">
        <f t="shared" si="101"/>
        <v>0</v>
      </c>
      <c r="EW58" s="4272">
        <f t="shared" si="102"/>
        <v>0</v>
      </c>
      <c r="EX58" s="4288">
        <f>IF(X58=EX8,X58,0)</f>
        <v>0</v>
      </c>
      <c r="EY58" s="4286" t="str">
        <f t="shared" si="103"/>
        <v/>
      </c>
      <c r="EZ58" s="4261" t="str">
        <f t="shared" si="104"/>
        <v/>
      </c>
      <c r="FA58" s="4275" t="str">
        <f t="shared" si="105"/>
        <v/>
      </c>
      <c r="FB58" s="4275" t="str">
        <f t="shared" si="106"/>
        <v/>
      </c>
      <c r="FC58" s="4275" t="str">
        <f t="shared" si="107"/>
        <v/>
      </c>
      <c r="FD58" s="4275" t="str">
        <f t="shared" si="108"/>
        <v/>
      </c>
      <c r="FE58" s="4275" t="str">
        <f t="shared" si="109"/>
        <v/>
      </c>
      <c r="FF58" s="4275" t="str">
        <f t="shared" si="110"/>
        <v/>
      </c>
      <c r="FG58" s="4275" t="str">
        <f t="shared" si="111"/>
        <v/>
      </c>
      <c r="FH58" s="4186"/>
      <c r="FI58" s="4264" t="str">
        <f t="shared" si="112"/>
        <v/>
      </c>
      <c r="FJ58" s="4277">
        <f t="shared" si="113"/>
        <v>0</v>
      </c>
      <c r="FK58" s="4115" t="str">
        <f t="shared" si="114"/>
        <v/>
      </c>
      <c r="FL58" s="4115" t="str">
        <f t="shared" si="115"/>
        <v/>
      </c>
      <c r="FM58" s="4115" t="str">
        <f t="shared" si="116"/>
        <v/>
      </c>
      <c r="FN58" s="4115" t="str">
        <f t="shared" si="117"/>
        <v/>
      </c>
      <c r="FO58" s="4115" t="str">
        <f t="shared" si="118"/>
        <v/>
      </c>
      <c r="FP58" s="4115" t="str">
        <f t="shared" si="119"/>
        <v/>
      </c>
      <c r="FQ58" s="4115" t="str">
        <f t="shared" si="120"/>
        <v/>
      </c>
      <c r="FR58" s="4115" t="str">
        <f t="shared" si="121"/>
        <v/>
      </c>
      <c r="FS58" s="4287">
        <f>IF(X58=FS8,X58,0)</f>
        <v>0</v>
      </c>
      <c r="FT58" s="4286" t="str">
        <f t="shared" si="122"/>
        <v/>
      </c>
      <c r="FU58" s="4275" t="str">
        <f t="shared" si="123"/>
        <v/>
      </c>
      <c r="FV58" s="4275" t="str">
        <f t="shared" si="124"/>
        <v/>
      </c>
      <c r="FW58" s="4275" t="str">
        <f t="shared" si="125"/>
        <v/>
      </c>
      <c r="FX58" s="4275" t="str">
        <f t="shared" si="126"/>
        <v/>
      </c>
      <c r="FY58" s="4275" t="str">
        <f t="shared" si="127"/>
        <v/>
      </c>
      <c r="FZ58" s="4275" t="str">
        <f t="shared" si="128"/>
        <v/>
      </c>
      <c r="GA58" s="4275" t="str">
        <f t="shared" si="129"/>
        <v/>
      </c>
      <c r="GB58" s="4279" t="str">
        <f t="shared" si="130"/>
        <v/>
      </c>
      <c r="GC58" s="4122"/>
    </row>
    <row r="59" spans="1:185" ht="45" customHeight="1">
      <c r="A59" s="4016">
        <f>ROW()</f>
        <v>59</v>
      </c>
      <c r="B59" s="4250" t="str">
        <f>IF(C59="I","",IF(ISBLANK(D59),"",IF(ISTEXT(D59),LARGE(B9:B58,1)+1,0)))</f>
        <v/>
      </c>
      <c r="C59" s="4281"/>
      <c r="D59" s="4297"/>
      <c r="E59" s="4252"/>
      <c r="F59" s="4253"/>
      <c r="G59" s="4254"/>
      <c r="H59" s="4255"/>
      <c r="I59" s="4254"/>
      <c r="J59" s="4255"/>
      <c r="K59" s="4256">
        <f t="shared" si="132"/>
        <v>0</v>
      </c>
      <c r="L59" s="4119"/>
      <c r="M59" s="4257">
        <f t="shared" si="16"/>
        <v>0</v>
      </c>
      <c r="N59" s="4258">
        <f t="shared" si="16"/>
        <v>0</v>
      </c>
      <c r="O59" s="4259"/>
      <c r="P59" s="4259"/>
      <c r="Q59" s="4259"/>
      <c r="R59" s="4259"/>
      <c r="S59" s="4259"/>
      <c r="T59" s="4259"/>
      <c r="U59" s="4259"/>
      <c r="V59" s="4259"/>
      <c r="W59" s="4119"/>
      <c r="X59" s="4257">
        <f t="shared" si="17"/>
        <v>0</v>
      </c>
      <c r="Y59" s="4258">
        <f t="shared" si="17"/>
        <v>0</v>
      </c>
      <c r="Z59" s="4260"/>
      <c r="AA59" s="4260"/>
      <c r="AB59" s="4260"/>
      <c r="AC59" s="4260"/>
      <c r="AD59" s="4260"/>
      <c r="AE59" s="4260"/>
      <c r="AF59" s="4260"/>
      <c r="AG59" s="4260"/>
      <c r="AH59" s="4119"/>
      <c r="AI59" s="4122"/>
      <c r="AJ59" s="4261">
        <f t="shared" si="18"/>
        <v>0</v>
      </c>
      <c r="AK59" s="4262">
        <f t="shared" si="19"/>
        <v>0</v>
      </c>
      <c r="AL59" s="4261">
        <f t="shared" si="20"/>
        <v>0</v>
      </c>
      <c r="AM59" s="4262">
        <f t="shared" si="21"/>
        <v>0</v>
      </c>
      <c r="AN59" s="4261">
        <f t="shared" si="22"/>
        <v>0</v>
      </c>
      <c r="AO59" s="4262">
        <f t="shared" si="23"/>
        <v>0</v>
      </c>
      <c r="AP59" s="4261">
        <f t="shared" si="24"/>
        <v>0</v>
      </c>
      <c r="AQ59" s="4262">
        <f t="shared" si="25"/>
        <v>0</v>
      </c>
      <c r="AR59" s="4261">
        <f t="shared" si="26"/>
        <v>0</v>
      </c>
      <c r="AS59" s="4262">
        <f t="shared" si="27"/>
        <v>0</v>
      </c>
      <c r="AT59" s="4261">
        <f t="shared" si="28"/>
        <v>0</v>
      </c>
      <c r="AU59" s="4262">
        <f t="shared" si="29"/>
        <v>0</v>
      </c>
      <c r="AV59" s="4261">
        <f t="shared" si="30"/>
        <v>0</v>
      </c>
      <c r="AW59" s="4262">
        <f t="shared" si="31"/>
        <v>0</v>
      </c>
      <c r="AX59" s="4261">
        <f t="shared" si="32"/>
        <v>0</v>
      </c>
      <c r="AY59" s="4262">
        <f t="shared" si="33"/>
        <v>0</v>
      </c>
      <c r="AZ59" s="4263"/>
      <c r="BA59" s="4264">
        <f>BA9</f>
        <v>20</v>
      </c>
      <c r="BB59" s="4264">
        <f t="shared" si="34"/>
        <v>0</v>
      </c>
      <c r="BC59" s="4264" t="str">
        <f t="shared" si="35"/>
        <v/>
      </c>
      <c r="BD59" s="4265">
        <f t="shared" si="136"/>
        <v>0</v>
      </c>
      <c r="BE59" s="4265">
        <f t="shared" si="136"/>
        <v>0</v>
      </c>
      <c r="BF59" s="4265">
        <f t="shared" si="136"/>
        <v>0</v>
      </c>
      <c r="BG59" s="4265">
        <f t="shared" si="136"/>
        <v>0</v>
      </c>
      <c r="BH59" s="4265">
        <f t="shared" si="136"/>
        <v>0</v>
      </c>
      <c r="BI59" s="4265">
        <f t="shared" si="136"/>
        <v>0</v>
      </c>
      <c r="BJ59" s="4265">
        <f t="shared" si="136"/>
        <v>0</v>
      </c>
      <c r="BK59" s="4265">
        <f t="shared" si="133"/>
        <v>0</v>
      </c>
      <c r="BL59" s="4122"/>
      <c r="BM59" s="4266">
        <f t="shared" si="37"/>
        <v>0</v>
      </c>
      <c r="BN59" s="4267">
        <f t="shared" si="38"/>
        <v>0</v>
      </c>
      <c r="BO59" s="4267">
        <f t="shared" si="39"/>
        <v>0</v>
      </c>
      <c r="BP59" s="4267">
        <f t="shared" si="40"/>
        <v>0</v>
      </c>
      <c r="BQ59" s="4267">
        <f t="shared" si="41"/>
        <v>0</v>
      </c>
      <c r="BR59" s="4267">
        <f t="shared" si="42"/>
        <v>0</v>
      </c>
      <c r="BS59" s="4267">
        <f t="shared" si="43"/>
        <v>0</v>
      </c>
      <c r="BT59" s="4267">
        <f t="shared" si="44"/>
        <v>0</v>
      </c>
      <c r="BU59" s="4202"/>
      <c r="BV59" s="4268">
        <f t="shared" si="137"/>
        <v>0</v>
      </c>
      <c r="BW59" s="4269">
        <f t="shared" si="137"/>
        <v>0</v>
      </c>
      <c r="BX59" s="4269">
        <f t="shared" si="137"/>
        <v>0</v>
      </c>
      <c r="BY59" s="4269">
        <f t="shared" si="137"/>
        <v>0</v>
      </c>
      <c r="BZ59" s="4269">
        <f t="shared" si="137"/>
        <v>0</v>
      </c>
      <c r="CA59" s="4269">
        <f t="shared" si="137"/>
        <v>0</v>
      </c>
      <c r="CB59" s="4269">
        <f t="shared" si="137"/>
        <v>0</v>
      </c>
      <c r="CC59" s="4270">
        <f t="shared" si="134"/>
        <v>0</v>
      </c>
      <c r="CD59" s="4114"/>
      <c r="CE59" s="4264" t="str">
        <f t="shared" si="46"/>
        <v/>
      </c>
      <c r="CF59" s="4271">
        <f t="shared" si="47"/>
        <v>0</v>
      </c>
      <c r="CG59" s="4272">
        <f t="shared" si="48"/>
        <v>0</v>
      </c>
      <c r="CH59" s="4272">
        <f t="shared" si="49"/>
        <v>0</v>
      </c>
      <c r="CI59" s="4272">
        <f t="shared" si="50"/>
        <v>0</v>
      </c>
      <c r="CJ59" s="4272">
        <f t="shared" si="51"/>
        <v>0</v>
      </c>
      <c r="CK59" s="4272">
        <f t="shared" si="52"/>
        <v>0</v>
      </c>
      <c r="CL59" s="4272">
        <f t="shared" si="53"/>
        <v>0</v>
      </c>
      <c r="CM59" s="4272">
        <f t="shared" si="54"/>
        <v>0</v>
      </c>
      <c r="CN59" s="4272">
        <f t="shared" si="55"/>
        <v>0</v>
      </c>
      <c r="CO59" s="4285">
        <f>IF(M59=CO8,M59,0)</f>
        <v>0</v>
      </c>
      <c r="CP59" s="4286" t="str">
        <f t="shared" si="56"/>
        <v/>
      </c>
      <c r="CQ59" s="4261" t="str">
        <f t="shared" si="57"/>
        <v/>
      </c>
      <c r="CR59" s="4275" t="str">
        <f t="shared" si="58"/>
        <v/>
      </c>
      <c r="CS59" s="4275" t="str">
        <f t="shared" si="59"/>
        <v/>
      </c>
      <c r="CT59" s="4275" t="str">
        <f t="shared" si="60"/>
        <v/>
      </c>
      <c r="CU59" s="4275" t="str">
        <f t="shared" si="61"/>
        <v/>
      </c>
      <c r="CV59" s="4275" t="str">
        <f t="shared" si="62"/>
        <v/>
      </c>
      <c r="CW59" s="4275" t="str">
        <f t="shared" si="63"/>
        <v/>
      </c>
      <c r="CX59" s="4276" t="str">
        <f t="shared" si="64"/>
        <v/>
      </c>
      <c r="CY59" s="4186"/>
      <c r="CZ59" s="4264" t="str">
        <f t="shared" si="65"/>
        <v/>
      </c>
      <c r="DA59" s="4277">
        <f t="shared" si="66"/>
        <v>0</v>
      </c>
      <c r="DB59" s="4115" t="str">
        <f t="shared" si="67"/>
        <v/>
      </c>
      <c r="DC59" s="4115" t="str">
        <f t="shared" si="68"/>
        <v/>
      </c>
      <c r="DD59" s="4115" t="str">
        <f t="shared" si="69"/>
        <v/>
      </c>
      <c r="DE59" s="4115" t="str">
        <f t="shared" si="70"/>
        <v/>
      </c>
      <c r="DF59" s="4115" t="str">
        <f t="shared" si="71"/>
        <v/>
      </c>
      <c r="DG59" s="4115" t="str">
        <f t="shared" si="72"/>
        <v/>
      </c>
      <c r="DH59" s="4115" t="str">
        <f t="shared" si="73"/>
        <v/>
      </c>
      <c r="DI59" s="4115" t="str">
        <f t="shared" si="74"/>
        <v/>
      </c>
      <c r="DJ59" s="4136"/>
      <c r="DK59" s="4287">
        <f>IF(M59=DK8,M59,0)</f>
        <v>0</v>
      </c>
      <c r="DL59" s="4286" t="str">
        <f t="shared" si="75"/>
        <v/>
      </c>
      <c r="DM59" s="4275" t="str">
        <f t="shared" si="76"/>
        <v/>
      </c>
      <c r="DN59" s="4275" t="str">
        <f t="shared" si="77"/>
        <v/>
      </c>
      <c r="DO59" s="4275" t="str">
        <f t="shared" si="78"/>
        <v/>
      </c>
      <c r="DP59" s="4275" t="str">
        <f t="shared" si="79"/>
        <v/>
      </c>
      <c r="DQ59" s="4275" t="str">
        <f t="shared" si="80"/>
        <v/>
      </c>
      <c r="DR59" s="4275" t="str">
        <f t="shared" si="81"/>
        <v/>
      </c>
      <c r="DS59" s="4275" t="str">
        <f t="shared" si="82"/>
        <v/>
      </c>
      <c r="DT59" s="4279" t="str">
        <f t="shared" si="83"/>
        <v/>
      </c>
      <c r="DU59" s="4122"/>
      <c r="DV59" s="4266">
        <f t="shared" si="84"/>
        <v>0</v>
      </c>
      <c r="DW59" s="4267">
        <f t="shared" si="85"/>
        <v>0</v>
      </c>
      <c r="DX59" s="4267">
        <f t="shared" si="86"/>
        <v>0</v>
      </c>
      <c r="DY59" s="4267">
        <f t="shared" si="87"/>
        <v>0</v>
      </c>
      <c r="DZ59" s="4267">
        <f t="shared" si="88"/>
        <v>0</v>
      </c>
      <c r="EA59" s="4267">
        <f t="shared" si="89"/>
        <v>0</v>
      </c>
      <c r="EB59" s="4267">
        <f t="shared" si="90"/>
        <v>0</v>
      </c>
      <c r="EC59" s="4267">
        <f t="shared" si="91"/>
        <v>0</v>
      </c>
      <c r="ED59" s="4215"/>
      <c r="EE59" s="4268">
        <f t="shared" si="138"/>
        <v>0</v>
      </c>
      <c r="EF59" s="4269">
        <f t="shared" si="138"/>
        <v>0</v>
      </c>
      <c r="EG59" s="4269">
        <f t="shared" si="138"/>
        <v>0</v>
      </c>
      <c r="EH59" s="4269">
        <f t="shared" si="138"/>
        <v>0</v>
      </c>
      <c r="EI59" s="4269">
        <f t="shared" si="138"/>
        <v>0</v>
      </c>
      <c r="EJ59" s="4269">
        <f t="shared" si="138"/>
        <v>0</v>
      </c>
      <c r="EK59" s="4269">
        <f t="shared" si="138"/>
        <v>0</v>
      </c>
      <c r="EL59" s="4270">
        <f t="shared" si="135"/>
        <v>0</v>
      </c>
      <c r="EM59" s="4186"/>
      <c r="EN59" s="4264" t="str">
        <f t="shared" si="93"/>
        <v/>
      </c>
      <c r="EO59" s="4271">
        <f t="shared" si="94"/>
        <v>0</v>
      </c>
      <c r="EP59" s="4272">
        <f t="shared" si="95"/>
        <v>0</v>
      </c>
      <c r="EQ59" s="4272">
        <f t="shared" si="96"/>
        <v>0</v>
      </c>
      <c r="ER59" s="4272">
        <f t="shared" si="97"/>
        <v>0</v>
      </c>
      <c r="ES59" s="4272">
        <f t="shared" si="98"/>
        <v>0</v>
      </c>
      <c r="ET59" s="4272">
        <f t="shared" si="99"/>
        <v>0</v>
      </c>
      <c r="EU59" s="4272">
        <f t="shared" si="100"/>
        <v>0</v>
      </c>
      <c r="EV59" s="4272">
        <f t="shared" si="101"/>
        <v>0</v>
      </c>
      <c r="EW59" s="4272">
        <f t="shared" si="102"/>
        <v>0</v>
      </c>
      <c r="EX59" s="4288">
        <f>IF(X59=EX8,X59,0)</f>
        <v>0</v>
      </c>
      <c r="EY59" s="4286" t="str">
        <f t="shared" si="103"/>
        <v/>
      </c>
      <c r="EZ59" s="4261" t="str">
        <f t="shared" si="104"/>
        <v/>
      </c>
      <c r="FA59" s="4275" t="str">
        <f t="shared" si="105"/>
        <v/>
      </c>
      <c r="FB59" s="4275" t="str">
        <f t="shared" si="106"/>
        <v/>
      </c>
      <c r="FC59" s="4275" t="str">
        <f t="shared" si="107"/>
        <v/>
      </c>
      <c r="FD59" s="4275" t="str">
        <f t="shared" si="108"/>
        <v/>
      </c>
      <c r="FE59" s="4275" t="str">
        <f t="shared" si="109"/>
        <v/>
      </c>
      <c r="FF59" s="4275" t="str">
        <f t="shared" si="110"/>
        <v/>
      </c>
      <c r="FG59" s="4275" t="str">
        <f t="shared" si="111"/>
        <v/>
      </c>
      <c r="FH59" s="4186"/>
      <c r="FI59" s="4264" t="str">
        <f t="shared" si="112"/>
        <v/>
      </c>
      <c r="FJ59" s="4277">
        <f t="shared" si="113"/>
        <v>0</v>
      </c>
      <c r="FK59" s="4115" t="str">
        <f t="shared" si="114"/>
        <v/>
      </c>
      <c r="FL59" s="4115" t="str">
        <f t="shared" si="115"/>
        <v/>
      </c>
      <c r="FM59" s="4115" t="str">
        <f t="shared" si="116"/>
        <v/>
      </c>
      <c r="FN59" s="4115" t="str">
        <f t="shared" si="117"/>
        <v/>
      </c>
      <c r="FO59" s="4115" t="str">
        <f t="shared" si="118"/>
        <v/>
      </c>
      <c r="FP59" s="4115" t="str">
        <f t="shared" si="119"/>
        <v/>
      </c>
      <c r="FQ59" s="4115" t="str">
        <f t="shared" si="120"/>
        <v/>
      </c>
      <c r="FR59" s="4115" t="str">
        <f t="shared" si="121"/>
        <v/>
      </c>
      <c r="FS59" s="4287">
        <f>IF(X59=FS8,X59,0)</f>
        <v>0</v>
      </c>
      <c r="FT59" s="4286" t="str">
        <f t="shared" si="122"/>
        <v/>
      </c>
      <c r="FU59" s="4275" t="str">
        <f t="shared" si="123"/>
        <v/>
      </c>
      <c r="FV59" s="4275" t="str">
        <f t="shared" si="124"/>
        <v/>
      </c>
      <c r="FW59" s="4275" t="str">
        <f t="shared" si="125"/>
        <v/>
      </c>
      <c r="FX59" s="4275" t="str">
        <f t="shared" si="126"/>
        <v/>
      </c>
      <c r="FY59" s="4275" t="str">
        <f t="shared" si="127"/>
        <v/>
      </c>
      <c r="FZ59" s="4275" t="str">
        <f t="shared" si="128"/>
        <v/>
      </c>
      <c r="GA59" s="4275" t="str">
        <f t="shared" si="129"/>
        <v/>
      </c>
      <c r="GB59" s="4279" t="str">
        <f t="shared" si="130"/>
        <v/>
      </c>
      <c r="GC59" s="4122"/>
    </row>
    <row r="60" spans="1:185" ht="45" customHeight="1">
      <c r="A60" s="4016">
        <f>ROW()</f>
        <v>60</v>
      </c>
      <c r="B60" s="4250" t="str">
        <f>IF(C60="I","",IF(ISBLANK(D60),"",IF(ISTEXT(D60),LARGE(B9:B59,1)+1,0)))</f>
        <v/>
      </c>
      <c r="C60" s="4281"/>
      <c r="D60" s="4297"/>
      <c r="E60" s="4252"/>
      <c r="F60" s="4253"/>
      <c r="G60" s="4254"/>
      <c r="H60" s="4255"/>
      <c r="I60" s="4254"/>
      <c r="J60" s="4255"/>
      <c r="K60" s="4256">
        <f t="shared" si="132"/>
        <v>0</v>
      </c>
      <c r="L60" s="4119"/>
      <c r="M60" s="4257">
        <f t="shared" si="16"/>
        <v>0</v>
      </c>
      <c r="N60" s="4258">
        <f t="shared" si="16"/>
        <v>0</v>
      </c>
      <c r="O60" s="4259"/>
      <c r="P60" s="4259"/>
      <c r="Q60" s="4259"/>
      <c r="R60" s="4259"/>
      <c r="S60" s="4259"/>
      <c r="T60" s="4259"/>
      <c r="U60" s="4259"/>
      <c r="V60" s="4259"/>
      <c r="W60" s="4119"/>
      <c r="X60" s="4257">
        <f t="shared" si="17"/>
        <v>0</v>
      </c>
      <c r="Y60" s="4258">
        <f t="shared" si="17"/>
        <v>0</v>
      </c>
      <c r="Z60" s="4260"/>
      <c r="AA60" s="4260"/>
      <c r="AB60" s="4260"/>
      <c r="AC60" s="4260"/>
      <c r="AD60" s="4260"/>
      <c r="AE60" s="4260"/>
      <c r="AF60" s="4260"/>
      <c r="AG60" s="4260"/>
      <c r="AH60" s="4119"/>
      <c r="AI60" s="4122"/>
      <c r="AJ60" s="4261">
        <f t="shared" si="18"/>
        <v>0</v>
      </c>
      <c r="AK60" s="4262">
        <f t="shared" si="19"/>
        <v>0</v>
      </c>
      <c r="AL60" s="4261">
        <f t="shared" si="20"/>
        <v>0</v>
      </c>
      <c r="AM60" s="4262">
        <f t="shared" si="21"/>
        <v>0</v>
      </c>
      <c r="AN60" s="4261">
        <f t="shared" si="22"/>
        <v>0</v>
      </c>
      <c r="AO60" s="4262">
        <f t="shared" si="23"/>
        <v>0</v>
      </c>
      <c r="AP60" s="4261">
        <f t="shared" si="24"/>
        <v>0</v>
      </c>
      <c r="AQ60" s="4262">
        <f t="shared" si="25"/>
        <v>0</v>
      </c>
      <c r="AR60" s="4261">
        <f t="shared" si="26"/>
        <v>0</v>
      </c>
      <c r="AS60" s="4262">
        <f t="shared" si="27"/>
        <v>0</v>
      </c>
      <c r="AT60" s="4261">
        <f t="shared" si="28"/>
        <v>0</v>
      </c>
      <c r="AU60" s="4262">
        <f t="shared" si="29"/>
        <v>0</v>
      </c>
      <c r="AV60" s="4261">
        <f t="shared" si="30"/>
        <v>0</v>
      </c>
      <c r="AW60" s="4262">
        <f t="shared" si="31"/>
        <v>0</v>
      </c>
      <c r="AX60" s="4261">
        <f t="shared" si="32"/>
        <v>0</v>
      </c>
      <c r="AY60" s="4262">
        <f t="shared" si="33"/>
        <v>0</v>
      </c>
      <c r="AZ60" s="4263"/>
      <c r="BA60" s="4264">
        <f>BA9</f>
        <v>20</v>
      </c>
      <c r="BB60" s="4264">
        <f t="shared" si="34"/>
        <v>0</v>
      </c>
      <c r="BC60" s="4264" t="str">
        <f t="shared" si="35"/>
        <v/>
      </c>
      <c r="BD60" s="4265">
        <f t="shared" si="136"/>
        <v>0</v>
      </c>
      <c r="BE60" s="4265">
        <f t="shared" si="136"/>
        <v>0</v>
      </c>
      <c r="BF60" s="4265">
        <f t="shared" si="136"/>
        <v>0</v>
      </c>
      <c r="BG60" s="4265">
        <f t="shared" si="136"/>
        <v>0</v>
      </c>
      <c r="BH60" s="4265">
        <f t="shared" si="136"/>
        <v>0</v>
      </c>
      <c r="BI60" s="4265">
        <f t="shared" si="136"/>
        <v>0</v>
      </c>
      <c r="BJ60" s="4265">
        <f t="shared" si="136"/>
        <v>0</v>
      </c>
      <c r="BK60" s="4265">
        <f t="shared" si="133"/>
        <v>0</v>
      </c>
      <c r="BL60" s="4122"/>
      <c r="BM60" s="4266">
        <f t="shared" si="37"/>
        <v>0</v>
      </c>
      <c r="BN60" s="4267">
        <f t="shared" si="38"/>
        <v>0</v>
      </c>
      <c r="BO60" s="4267">
        <f t="shared" si="39"/>
        <v>0</v>
      </c>
      <c r="BP60" s="4267">
        <f t="shared" si="40"/>
        <v>0</v>
      </c>
      <c r="BQ60" s="4267">
        <f t="shared" si="41"/>
        <v>0</v>
      </c>
      <c r="BR60" s="4267">
        <f t="shared" si="42"/>
        <v>0</v>
      </c>
      <c r="BS60" s="4267">
        <f t="shared" si="43"/>
        <v>0</v>
      </c>
      <c r="BT60" s="4267">
        <f t="shared" si="44"/>
        <v>0</v>
      </c>
      <c r="BU60" s="4202"/>
      <c r="BV60" s="4268">
        <f t="shared" si="137"/>
        <v>0</v>
      </c>
      <c r="BW60" s="4269">
        <f t="shared" si="137"/>
        <v>0</v>
      </c>
      <c r="BX60" s="4269">
        <f t="shared" si="137"/>
        <v>0</v>
      </c>
      <c r="BY60" s="4269">
        <f t="shared" si="137"/>
        <v>0</v>
      </c>
      <c r="BZ60" s="4269">
        <f t="shared" si="137"/>
        <v>0</v>
      </c>
      <c r="CA60" s="4269">
        <f t="shared" si="137"/>
        <v>0</v>
      </c>
      <c r="CB60" s="4269">
        <f t="shared" si="137"/>
        <v>0</v>
      </c>
      <c r="CC60" s="4270">
        <f t="shared" si="134"/>
        <v>0</v>
      </c>
      <c r="CD60" s="4114"/>
      <c r="CE60" s="4264" t="str">
        <f t="shared" si="46"/>
        <v/>
      </c>
      <c r="CF60" s="4271">
        <f t="shared" si="47"/>
        <v>0</v>
      </c>
      <c r="CG60" s="4272">
        <f t="shared" si="48"/>
        <v>0</v>
      </c>
      <c r="CH60" s="4272">
        <f t="shared" si="49"/>
        <v>0</v>
      </c>
      <c r="CI60" s="4272">
        <f t="shared" si="50"/>
        <v>0</v>
      </c>
      <c r="CJ60" s="4272">
        <f t="shared" si="51"/>
        <v>0</v>
      </c>
      <c r="CK60" s="4272">
        <f t="shared" si="52"/>
        <v>0</v>
      </c>
      <c r="CL60" s="4272">
        <f t="shared" si="53"/>
        <v>0</v>
      </c>
      <c r="CM60" s="4272">
        <f t="shared" si="54"/>
        <v>0</v>
      </c>
      <c r="CN60" s="4272">
        <f t="shared" si="55"/>
        <v>0</v>
      </c>
      <c r="CO60" s="4285">
        <f>IF(M60=CO8,M60,0)</f>
        <v>0</v>
      </c>
      <c r="CP60" s="4286" t="str">
        <f t="shared" si="56"/>
        <v/>
      </c>
      <c r="CQ60" s="4261" t="str">
        <f t="shared" si="57"/>
        <v/>
      </c>
      <c r="CR60" s="4275" t="str">
        <f t="shared" si="58"/>
        <v/>
      </c>
      <c r="CS60" s="4275" t="str">
        <f t="shared" si="59"/>
        <v/>
      </c>
      <c r="CT60" s="4275" t="str">
        <f t="shared" si="60"/>
        <v/>
      </c>
      <c r="CU60" s="4275" t="str">
        <f t="shared" si="61"/>
        <v/>
      </c>
      <c r="CV60" s="4275" t="str">
        <f t="shared" si="62"/>
        <v/>
      </c>
      <c r="CW60" s="4275" t="str">
        <f t="shared" si="63"/>
        <v/>
      </c>
      <c r="CX60" s="4276" t="str">
        <f t="shared" si="64"/>
        <v/>
      </c>
      <c r="CY60" s="4186"/>
      <c r="CZ60" s="4264" t="str">
        <f t="shared" si="65"/>
        <v/>
      </c>
      <c r="DA60" s="4277">
        <f t="shared" si="66"/>
        <v>0</v>
      </c>
      <c r="DB60" s="4115" t="str">
        <f t="shared" si="67"/>
        <v/>
      </c>
      <c r="DC60" s="4115" t="str">
        <f t="shared" si="68"/>
        <v/>
      </c>
      <c r="DD60" s="4115" t="str">
        <f t="shared" si="69"/>
        <v/>
      </c>
      <c r="DE60" s="4115" t="str">
        <f t="shared" si="70"/>
        <v/>
      </c>
      <c r="DF60" s="4115" t="str">
        <f t="shared" si="71"/>
        <v/>
      </c>
      <c r="DG60" s="4115" t="str">
        <f t="shared" si="72"/>
        <v/>
      </c>
      <c r="DH60" s="4115" t="str">
        <f t="shared" si="73"/>
        <v/>
      </c>
      <c r="DI60" s="4115" t="str">
        <f t="shared" si="74"/>
        <v/>
      </c>
      <c r="DJ60" s="4136"/>
      <c r="DK60" s="4287">
        <f>IF(M60=DK8,M60,0)</f>
        <v>0</v>
      </c>
      <c r="DL60" s="4286" t="str">
        <f t="shared" si="75"/>
        <v/>
      </c>
      <c r="DM60" s="4275" t="str">
        <f t="shared" si="76"/>
        <v/>
      </c>
      <c r="DN60" s="4275" t="str">
        <f t="shared" si="77"/>
        <v/>
      </c>
      <c r="DO60" s="4275" t="str">
        <f t="shared" si="78"/>
        <v/>
      </c>
      <c r="DP60" s="4275" t="str">
        <f t="shared" si="79"/>
        <v/>
      </c>
      <c r="DQ60" s="4275" t="str">
        <f t="shared" si="80"/>
        <v/>
      </c>
      <c r="DR60" s="4275" t="str">
        <f t="shared" si="81"/>
        <v/>
      </c>
      <c r="DS60" s="4275" t="str">
        <f t="shared" si="82"/>
        <v/>
      </c>
      <c r="DT60" s="4279" t="str">
        <f t="shared" si="83"/>
        <v/>
      </c>
      <c r="DU60" s="4122"/>
      <c r="DV60" s="4266">
        <f t="shared" si="84"/>
        <v>0</v>
      </c>
      <c r="DW60" s="4267">
        <f t="shared" si="85"/>
        <v>0</v>
      </c>
      <c r="DX60" s="4267">
        <f t="shared" si="86"/>
        <v>0</v>
      </c>
      <c r="DY60" s="4267">
        <f t="shared" si="87"/>
        <v>0</v>
      </c>
      <c r="DZ60" s="4267">
        <f t="shared" si="88"/>
        <v>0</v>
      </c>
      <c r="EA60" s="4267">
        <f t="shared" si="89"/>
        <v>0</v>
      </c>
      <c r="EB60" s="4267">
        <f t="shared" si="90"/>
        <v>0</v>
      </c>
      <c r="EC60" s="4267">
        <f t="shared" si="91"/>
        <v>0</v>
      </c>
      <c r="ED60" s="4215"/>
      <c r="EE60" s="4268">
        <f t="shared" si="138"/>
        <v>0</v>
      </c>
      <c r="EF60" s="4269">
        <f t="shared" si="138"/>
        <v>0</v>
      </c>
      <c r="EG60" s="4269">
        <f t="shared" si="138"/>
        <v>0</v>
      </c>
      <c r="EH60" s="4269">
        <f t="shared" si="138"/>
        <v>0</v>
      </c>
      <c r="EI60" s="4269">
        <f t="shared" si="138"/>
        <v>0</v>
      </c>
      <c r="EJ60" s="4269">
        <f t="shared" si="138"/>
        <v>0</v>
      </c>
      <c r="EK60" s="4269">
        <f t="shared" si="138"/>
        <v>0</v>
      </c>
      <c r="EL60" s="4270">
        <f t="shared" si="135"/>
        <v>0</v>
      </c>
      <c r="EM60" s="4186"/>
      <c r="EN60" s="4264" t="str">
        <f t="shared" si="93"/>
        <v/>
      </c>
      <c r="EO60" s="4271">
        <f t="shared" si="94"/>
        <v>0</v>
      </c>
      <c r="EP60" s="4272">
        <f t="shared" si="95"/>
        <v>0</v>
      </c>
      <c r="EQ60" s="4272">
        <f t="shared" si="96"/>
        <v>0</v>
      </c>
      <c r="ER60" s="4272">
        <f t="shared" si="97"/>
        <v>0</v>
      </c>
      <c r="ES60" s="4272">
        <f t="shared" si="98"/>
        <v>0</v>
      </c>
      <c r="ET60" s="4272">
        <f t="shared" si="99"/>
        <v>0</v>
      </c>
      <c r="EU60" s="4272">
        <f t="shared" si="100"/>
        <v>0</v>
      </c>
      <c r="EV60" s="4272">
        <f t="shared" si="101"/>
        <v>0</v>
      </c>
      <c r="EW60" s="4272">
        <f t="shared" si="102"/>
        <v>0</v>
      </c>
      <c r="EX60" s="4288">
        <f>IF(X60=EX8,X60,0)</f>
        <v>0</v>
      </c>
      <c r="EY60" s="4286" t="str">
        <f t="shared" si="103"/>
        <v/>
      </c>
      <c r="EZ60" s="4261" t="str">
        <f t="shared" si="104"/>
        <v/>
      </c>
      <c r="FA60" s="4275" t="str">
        <f t="shared" si="105"/>
        <v/>
      </c>
      <c r="FB60" s="4275" t="str">
        <f t="shared" si="106"/>
        <v/>
      </c>
      <c r="FC60" s="4275" t="str">
        <f t="shared" si="107"/>
        <v/>
      </c>
      <c r="FD60" s="4275" t="str">
        <f t="shared" si="108"/>
        <v/>
      </c>
      <c r="FE60" s="4275" t="str">
        <f t="shared" si="109"/>
        <v/>
      </c>
      <c r="FF60" s="4275" t="str">
        <f t="shared" si="110"/>
        <v/>
      </c>
      <c r="FG60" s="4275" t="str">
        <f t="shared" si="111"/>
        <v/>
      </c>
      <c r="FH60" s="4186"/>
      <c r="FI60" s="4264" t="str">
        <f t="shared" si="112"/>
        <v/>
      </c>
      <c r="FJ60" s="4277">
        <f t="shared" si="113"/>
        <v>0</v>
      </c>
      <c r="FK60" s="4115" t="str">
        <f t="shared" si="114"/>
        <v/>
      </c>
      <c r="FL60" s="4115" t="str">
        <f t="shared" si="115"/>
        <v/>
      </c>
      <c r="FM60" s="4115" t="str">
        <f t="shared" si="116"/>
        <v/>
      </c>
      <c r="FN60" s="4115" t="str">
        <f t="shared" si="117"/>
        <v/>
      </c>
      <c r="FO60" s="4115" t="str">
        <f t="shared" si="118"/>
        <v/>
      </c>
      <c r="FP60" s="4115" t="str">
        <f t="shared" si="119"/>
        <v/>
      </c>
      <c r="FQ60" s="4115" t="str">
        <f t="shared" si="120"/>
        <v/>
      </c>
      <c r="FR60" s="4115" t="str">
        <f t="shared" si="121"/>
        <v/>
      </c>
      <c r="FS60" s="4287">
        <f>IF(X60=FS8,X60,0)</f>
        <v>0</v>
      </c>
      <c r="FT60" s="4286" t="str">
        <f t="shared" si="122"/>
        <v/>
      </c>
      <c r="FU60" s="4275" t="str">
        <f t="shared" si="123"/>
        <v/>
      </c>
      <c r="FV60" s="4275" t="str">
        <f t="shared" si="124"/>
        <v/>
      </c>
      <c r="FW60" s="4275" t="str">
        <f t="shared" si="125"/>
        <v/>
      </c>
      <c r="FX60" s="4275" t="str">
        <f t="shared" si="126"/>
        <v/>
      </c>
      <c r="FY60" s="4275" t="str">
        <f t="shared" si="127"/>
        <v/>
      </c>
      <c r="FZ60" s="4275" t="str">
        <f t="shared" si="128"/>
        <v/>
      </c>
      <c r="GA60" s="4275" t="str">
        <f t="shared" si="129"/>
        <v/>
      </c>
      <c r="GB60" s="4279" t="str">
        <f t="shared" si="130"/>
        <v/>
      </c>
      <c r="GC60" s="4122"/>
    </row>
    <row r="61" spans="1:185" ht="45" customHeight="1">
      <c r="A61" s="4016">
        <f>ROW()</f>
        <v>61</v>
      </c>
      <c r="B61" s="4250" t="str">
        <f>IF(C61="I","",IF(ISBLANK(D61),"",IF(ISTEXT(D61),LARGE(B9:B60,1)+1,0)))</f>
        <v/>
      </c>
      <c r="C61" s="4281"/>
      <c r="D61" s="4297"/>
      <c r="E61" s="4252"/>
      <c r="F61" s="4253"/>
      <c r="G61" s="4254"/>
      <c r="H61" s="4255"/>
      <c r="I61" s="4254"/>
      <c r="J61" s="4255"/>
      <c r="K61" s="4256">
        <f t="shared" si="132"/>
        <v>0</v>
      </c>
      <c r="L61" s="4119"/>
      <c r="M61" s="4257">
        <f t="shared" si="16"/>
        <v>0</v>
      </c>
      <c r="N61" s="4258">
        <f t="shared" si="16"/>
        <v>0</v>
      </c>
      <c r="O61" s="4259"/>
      <c r="P61" s="4259"/>
      <c r="Q61" s="4259"/>
      <c r="R61" s="4259"/>
      <c r="S61" s="4259"/>
      <c r="T61" s="4259"/>
      <c r="U61" s="4259"/>
      <c r="V61" s="4259"/>
      <c r="W61" s="4119"/>
      <c r="X61" s="4257">
        <f t="shared" si="17"/>
        <v>0</v>
      </c>
      <c r="Y61" s="4258">
        <f t="shared" si="17"/>
        <v>0</v>
      </c>
      <c r="Z61" s="4260"/>
      <c r="AA61" s="4260"/>
      <c r="AB61" s="4260"/>
      <c r="AC61" s="4260"/>
      <c r="AD61" s="4260"/>
      <c r="AE61" s="4260"/>
      <c r="AF61" s="4260"/>
      <c r="AG61" s="4260"/>
      <c r="AH61" s="4119"/>
      <c r="AI61" s="4122"/>
      <c r="AJ61" s="4261">
        <f t="shared" si="18"/>
        <v>0</v>
      </c>
      <c r="AK61" s="4262">
        <f t="shared" si="19"/>
        <v>0</v>
      </c>
      <c r="AL61" s="4261">
        <f t="shared" si="20"/>
        <v>0</v>
      </c>
      <c r="AM61" s="4262">
        <f t="shared" si="21"/>
        <v>0</v>
      </c>
      <c r="AN61" s="4261">
        <f t="shared" si="22"/>
        <v>0</v>
      </c>
      <c r="AO61" s="4262">
        <f t="shared" si="23"/>
        <v>0</v>
      </c>
      <c r="AP61" s="4261">
        <f t="shared" si="24"/>
        <v>0</v>
      </c>
      <c r="AQ61" s="4262">
        <f t="shared" si="25"/>
        <v>0</v>
      </c>
      <c r="AR61" s="4261">
        <f t="shared" si="26"/>
        <v>0</v>
      </c>
      <c r="AS61" s="4262">
        <f t="shared" si="27"/>
        <v>0</v>
      </c>
      <c r="AT61" s="4261">
        <f t="shared" si="28"/>
        <v>0</v>
      </c>
      <c r="AU61" s="4262">
        <f t="shared" si="29"/>
        <v>0</v>
      </c>
      <c r="AV61" s="4261">
        <f t="shared" si="30"/>
        <v>0</v>
      </c>
      <c r="AW61" s="4262">
        <f t="shared" si="31"/>
        <v>0</v>
      </c>
      <c r="AX61" s="4261">
        <f t="shared" si="32"/>
        <v>0</v>
      </c>
      <c r="AY61" s="4262">
        <f t="shared" si="33"/>
        <v>0</v>
      </c>
      <c r="AZ61" s="4263"/>
      <c r="BA61" s="4264">
        <f>BA9</f>
        <v>20</v>
      </c>
      <c r="BB61" s="4264">
        <f t="shared" si="34"/>
        <v>0</v>
      </c>
      <c r="BC61" s="4264" t="str">
        <f t="shared" si="35"/>
        <v/>
      </c>
      <c r="BD61" s="4265">
        <f t="shared" si="136"/>
        <v>0</v>
      </c>
      <c r="BE61" s="4265">
        <f t="shared" si="136"/>
        <v>0</v>
      </c>
      <c r="BF61" s="4265">
        <f t="shared" si="136"/>
        <v>0</v>
      </c>
      <c r="BG61" s="4265">
        <f t="shared" si="136"/>
        <v>0</v>
      </c>
      <c r="BH61" s="4265">
        <f t="shared" si="136"/>
        <v>0</v>
      </c>
      <c r="BI61" s="4265">
        <f t="shared" si="136"/>
        <v>0</v>
      </c>
      <c r="BJ61" s="4265">
        <f t="shared" si="136"/>
        <v>0</v>
      </c>
      <c r="BK61" s="4265">
        <f t="shared" si="133"/>
        <v>0</v>
      </c>
      <c r="BL61" s="4122"/>
      <c r="BM61" s="4266">
        <f t="shared" si="37"/>
        <v>0</v>
      </c>
      <c r="BN61" s="4267">
        <f t="shared" si="38"/>
        <v>0</v>
      </c>
      <c r="BO61" s="4267">
        <f t="shared" si="39"/>
        <v>0</v>
      </c>
      <c r="BP61" s="4267">
        <f t="shared" si="40"/>
        <v>0</v>
      </c>
      <c r="BQ61" s="4267">
        <f t="shared" si="41"/>
        <v>0</v>
      </c>
      <c r="BR61" s="4267">
        <f t="shared" si="42"/>
        <v>0</v>
      </c>
      <c r="BS61" s="4267">
        <f t="shared" si="43"/>
        <v>0</v>
      </c>
      <c r="BT61" s="4267">
        <f t="shared" si="44"/>
        <v>0</v>
      </c>
      <c r="BU61" s="4202"/>
      <c r="BV61" s="4268">
        <f t="shared" si="137"/>
        <v>0</v>
      </c>
      <c r="BW61" s="4269">
        <f t="shared" si="137"/>
        <v>0</v>
      </c>
      <c r="BX61" s="4269">
        <f t="shared" si="137"/>
        <v>0</v>
      </c>
      <c r="BY61" s="4269">
        <f t="shared" si="137"/>
        <v>0</v>
      </c>
      <c r="BZ61" s="4269">
        <f t="shared" si="137"/>
        <v>0</v>
      </c>
      <c r="CA61" s="4269">
        <f t="shared" si="137"/>
        <v>0</v>
      </c>
      <c r="CB61" s="4269">
        <f t="shared" si="137"/>
        <v>0</v>
      </c>
      <c r="CC61" s="4270">
        <f t="shared" si="134"/>
        <v>0</v>
      </c>
      <c r="CD61" s="4114"/>
      <c r="CE61" s="4264" t="str">
        <f t="shared" si="46"/>
        <v/>
      </c>
      <c r="CF61" s="4271">
        <f t="shared" si="47"/>
        <v>0</v>
      </c>
      <c r="CG61" s="4272">
        <f t="shared" si="48"/>
        <v>0</v>
      </c>
      <c r="CH61" s="4272">
        <f t="shared" si="49"/>
        <v>0</v>
      </c>
      <c r="CI61" s="4272">
        <f t="shared" si="50"/>
        <v>0</v>
      </c>
      <c r="CJ61" s="4272">
        <f t="shared" si="51"/>
        <v>0</v>
      </c>
      <c r="CK61" s="4272">
        <f t="shared" si="52"/>
        <v>0</v>
      </c>
      <c r="CL61" s="4272">
        <f t="shared" si="53"/>
        <v>0</v>
      </c>
      <c r="CM61" s="4272">
        <f t="shared" si="54"/>
        <v>0</v>
      </c>
      <c r="CN61" s="4272">
        <f t="shared" si="55"/>
        <v>0</v>
      </c>
      <c r="CO61" s="4285">
        <f>IF(M61=CO8,M61,0)</f>
        <v>0</v>
      </c>
      <c r="CP61" s="4286" t="str">
        <f t="shared" si="56"/>
        <v/>
      </c>
      <c r="CQ61" s="4261" t="str">
        <f t="shared" si="57"/>
        <v/>
      </c>
      <c r="CR61" s="4275" t="str">
        <f t="shared" si="58"/>
        <v/>
      </c>
      <c r="CS61" s="4275" t="str">
        <f t="shared" si="59"/>
        <v/>
      </c>
      <c r="CT61" s="4275" t="str">
        <f t="shared" si="60"/>
        <v/>
      </c>
      <c r="CU61" s="4275" t="str">
        <f t="shared" si="61"/>
        <v/>
      </c>
      <c r="CV61" s="4275" t="str">
        <f t="shared" si="62"/>
        <v/>
      </c>
      <c r="CW61" s="4275" t="str">
        <f t="shared" si="63"/>
        <v/>
      </c>
      <c r="CX61" s="4276" t="str">
        <f t="shared" si="64"/>
        <v/>
      </c>
      <c r="CY61" s="4186"/>
      <c r="CZ61" s="4264" t="str">
        <f t="shared" si="65"/>
        <v/>
      </c>
      <c r="DA61" s="4277">
        <f t="shared" si="66"/>
        <v>0</v>
      </c>
      <c r="DB61" s="4115" t="str">
        <f t="shared" si="67"/>
        <v/>
      </c>
      <c r="DC61" s="4115" t="str">
        <f t="shared" si="68"/>
        <v/>
      </c>
      <c r="DD61" s="4115" t="str">
        <f t="shared" si="69"/>
        <v/>
      </c>
      <c r="DE61" s="4115" t="str">
        <f t="shared" si="70"/>
        <v/>
      </c>
      <c r="DF61" s="4115" t="str">
        <f t="shared" si="71"/>
        <v/>
      </c>
      <c r="DG61" s="4115" t="str">
        <f t="shared" si="72"/>
        <v/>
      </c>
      <c r="DH61" s="4115" t="str">
        <f t="shared" si="73"/>
        <v/>
      </c>
      <c r="DI61" s="4115" t="str">
        <f t="shared" si="74"/>
        <v/>
      </c>
      <c r="DJ61" s="4136"/>
      <c r="DK61" s="4287">
        <f>IF(M61=DK8,M61,0)</f>
        <v>0</v>
      </c>
      <c r="DL61" s="4286" t="str">
        <f t="shared" si="75"/>
        <v/>
      </c>
      <c r="DM61" s="4275" t="str">
        <f t="shared" si="76"/>
        <v/>
      </c>
      <c r="DN61" s="4275" t="str">
        <f t="shared" si="77"/>
        <v/>
      </c>
      <c r="DO61" s="4275" t="str">
        <f t="shared" si="78"/>
        <v/>
      </c>
      <c r="DP61" s="4275" t="str">
        <f t="shared" si="79"/>
        <v/>
      </c>
      <c r="DQ61" s="4275" t="str">
        <f t="shared" si="80"/>
        <v/>
      </c>
      <c r="DR61" s="4275" t="str">
        <f t="shared" si="81"/>
        <v/>
      </c>
      <c r="DS61" s="4275" t="str">
        <f t="shared" si="82"/>
        <v/>
      </c>
      <c r="DT61" s="4279" t="str">
        <f t="shared" si="83"/>
        <v/>
      </c>
      <c r="DU61" s="4122"/>
      <c r="DV61" s="4266">
        <f t="shared" si="84"/>
        <v>0</v>
      </c>
      <c r="DW61" s="4267">
        <f t="shared" si="85"/>
        <v>0</v>
      </c>
      <c r="DX61" s="4267">
        <f t="shared" si="86"/>
        <v>0</v>
      </c>
      <c r="DY61" s="4267">
        <f t="shared" si="87"/>
        <v>0</v>
      </c>
      <c r="DZ61" s="4267">
        <f t="shared" si="88"/>
        <v>0</v>
      </c>
      <c r="EA61" s="4267">
        <f t="shared" si="89"/>
        <v>0</v>
      </c>
      <c r="EB61" s="4267">
        <f t="shared" si="90"/>
        <v>0</v>
      </c>
      <c r="EC61" s="4267">
        <f t="shared" si="91"/>
        <v>0</v>
      </c>
      <c r="ED61" s="4215"/>
      <c r="EE61" s="4268">
        <f t="shared" si="138"/>
        <v>0</v>
      </c>
      <c r="EF61" s="4269">
        <f t="shared" si="138"/>
        <v>0</v>
      </c>
      <c r="EG61" s="4269">
        <f t="shared" si="138"/>
        <v>0</v>
      </c>
      <c r="EH61" s="4269">
        <f t="shared" si="138"/>
        <v>0</v>
      </c>
      <c r="EI61" s="4269">
        <f t="shared" si="138"/>
        <v>0</v>
      </c>
      <c r="EJ61" s="4269">
        <f t="shared" si="138"/>
        <v>0</v>
      </c>
      <c r="EK61" s="4269">
        <f t="shared" si="138"/>
        <v>0</v>
      </c>
      <c r="EL61" s="4270">
        <f t="shared" si="135"/>
        <v>0</v>
      </c>
      <c r="EM61" s="4186"/>
      <c r="EN61" s="4264" t="str">
        <f t="shared" si="93"/>
        <v/>
      </c>
      <c r="EO61" s="4271">
        <f t="shared" si="94"/>
        <v>0</v>
      </c>
      <c r="EP61" s="4272">
        <f t="shared" si="95"/>
        <v>0</v>
      </c>
      <c r="EQ61" s="4272">
        <f t="shared" si="96"/>
        <v>0</v>
      </c>
      <c r="ER61" s="4272">
        <f t="shared" si="97"/>
        <v>0</v>
      </c>
      <c r="ES61" s="4272">
        <f t="shared" si="98"/>
        <v>0</v>
      </c>
      <c r="ET61" s="4272">
        <f t="shared" si="99"/>
        <v>0</v>
      </c>
      <c r="EU61" s="4272">
        <f t="shared" si="100"/>
        <v>0</v>
      </c>
      <c r="EV61" s="4272">
        <f t="shared" si="101"/>
        <v>0</v>
      </c>
      <c r="EW61" s="4272">
        <f t="shared" si="102"/>
        <v>0</v>
      </c>
      <c r="EX61" s="4288">
        <f>IF(X61=EX8,X61,0)</f>
        <v>0</v>
      </c>
      <c r="EY61" s="4286" t="str">
        <f t="shared" si="103"/>
        <v/>
      </c>
      <c r="EZ61" s="4261" t="str">
        <f t="shared" si="104"/>
        <v/>
      </c>
      <c r="FA61" s="4275" t="str">
        <f t="shared" si="105"/>
        <v/>
      </c>
      <c r="FB61" s="4275" t="str">
        <f t="shared" si="106"/>
        <v/>
      </c>
      <c r="FC61" s="4275" t="str">
        <f t="shared" si="107"/>
        <v/>
      </c>
      <c r="FD61" s="4275" t="str">
        <f t="shared" si="108"/>
        <v/>
      </c>
      <c r="FE61" s="4275" t="str">
        <f t="shared" si="109"/>
        <v/>
      </c>
      <c r="FF61" s="4275" t="str">
        <f t="shared" si="110"/>
        <v/>
      </c>
      <c r="FG61" s="4275" t="str">
        <f t="shared" si="111"/>
        <v/>
      </c>
      <c r="FH61" s="4186"/>
      <c r="FI61" s="4264" t="str">
        <f t="shared" si="112"/>
        <v/>
      </c>
      <c r="FJ61" s="4277">
        <f t="shared" si="113"/>
        <v>0</v>
      </c>
      <c r="FK61" s="4115" t="str">
        <f t="shared" si="114"/>
        <v/>
      </c>
      <c r="FL61" s="4115" t="str">
        <f t="shared" si="115"/>
        <v/>
      </c>
      <c r="FM61" s="4115" t="str">
        <f t="shared" si="116"/>
        <v/>
      </c>
      <c r="FN61" s="4115" t="str">
        <f t="shared" si="117"/>
        <v/>
      </c>
      <c r="FO61" s="4115" t="str">
        <f t="shared" si="118"/>
        <v/>
      </c>
      <c r="FP61" s="4115" t="str">
        <f t="shared" si="119"/>
        <v/>
      </c>
      <c r="FQ61" s="4115" t="str">
        <f t="shared" si="120"/>
        <v/>
      </c>
      <c r="FR61" s="4115" t="str">
        <f t="shared" si="121"/>
        <v/>
      </c>
      <c r="FS61" s="4287">
        <f>IF(X61=FS8,X61,0)</f>
        <v>0</v>
      </c>
      <c r="FT61" s="4286" t="str">
        <f t="shared" si="122"/>
        <v/>
      </c>
      <c r="FU61" s="4275" t="str">
        <f t="shared" si="123"/>
        <v/>
      </c>
      <c r="FV61" s="4275" t="str">
        <f t="shared" si="124"/>
        <v/>
      </c>
      <c r="FW61" s="4275" t="str">
        <f t="shared" si="125"/>
        <v/>
      </c>
      <c r="FX61" s="4275" t="str">
        <f t="shared" si="126"/>
        <v/>
      </c>
      <c r="FY61" s="4275" t="str">
        <f t="shared" si="127"/>
        <v/>
      </c>
      <c r="FZ61" s="4275" t="str">
        <f t="shared" si="128"/>
        <v/>
      </c>
      <c r="GA61" s="4275" t="str">
        <f t="shared" si="129"/>
        <v/>
      </c>
      <c r="GB61" s="4279" t="str">
        <f t="shared" si="130"/>
        <v/>
      </c>
      <c r="GC61" s="4122"/>
    </row>
    <row r="62" spans="1:185" ht="45" customHeight="1">
      <c r="A62" s="4016">
        <f>ROW()</f>
        <v>62</v>
      </c>
      <c r="B62" s="4250" t="str">
        <f>IF(C62="I","",IF(ISBLANK(D62),"",IF(ISTEXT(D62),LARGE(B9:B61,1)+1,0)))</f>
        <v/>
      </c>
      <c r="C62" s="4281"/>
      <c r="D62" s="4297"/>
      <c r="E62" s="4252"/>
      <c r="F62" s="4253"/>
      <c r="G62" s="4254"/>
      <c r="H62" s="4255"/>
      <c r="I62" s="4254"/>
      <c r="J62" s="4255"/>
      <c r="K62" s="4256">
        <f t="shared" si="132"/>
        <v>0</v>
      </c>
      <c r="L62" s="4119"/>
      <c r="M62" s="4257">
        <f t="shared" si="16"/>
        <v>0</v>
      </c>
      <c r="N62" s="4258">
        <f t="shared" si="16"/>
        <v>0</v>
      </c>
      <c r="O62" s="4259"/>
      <c r="P62" s="4259"/>
      <c r="Q62" s="4259"/>
      <c r="R62" s="4259"/>
      <c r="S62" s="4259"/>
      <c r="T62" s="4259"/>
      <c r="U62" s="4259"/>
      <c r="V62" s="4259"/>
      <c r="W62" s="4119"/>
      <c r="X62" s="4257">
        <f t="shared" si="17"/>
        <v>0</v>
      </c>
      <c r="Y62" s="4258">
        <f t="shared" si="17"/>
        <v>0</v>
      </c>
      <c r="Z62" s="4260"/>
      <c r="AA62" s="4260"/>
      <c r="AB62" s="4260"/>
      <c r="AC62" s="4260"/>
      <c r="AD62" s="4260"/>
      <c r="AE62" s="4260"/>
      <c r="AF62" s="4260"/>
      <c r="AG62" s="4260"/>
      <c r="AH62" s="4119"/>
      <c r="AI62" s="4122"/>
      <c r="AJ62" s="4261">
        <f t="shared" si="18"/>
        <v>0</v>
      </c>
      <c r="AK62" s="4262">
        <f t="shared" si="19"/>
        <v>0</v>
      </c>
      <c r="AL62" s="4261">
        <f t="shared" si="20"/>
        <v>0</v>
      </c>
      <c r="AM62" s="4262">
        <f t="shared" si="21"/>
        <v>0</v>
      </c>
      <c r="AN62" s="4261">
        <f t="shared" si="22"/>
        <v>0</v>
      </c>
      <c r="AO62" s="4262">
        <f t="shared" si="23"/>
        <v>0</v>
      </c>
      <c r="AP62" s="4261">
        <f t="shared" si="24"/>
        <v>0</v>
      </c>
      <c r="AQ62" s="4262">
        <f t="shared" si="25"/>
        <v>0</v>
      </c>
      <c r="AR62" s="4261">
        <f t="shared" si="26"/>
        <v>0</v>
      </c>
      <c r="AS62" s="4262">
        <f t="shared" si="27"/>
        <v>0</v>
      </c>
      <c r="AT62" s="4261">
        <f t="shared" si="28"/>
        <v>0</v>
      </c>
      <c r="AU62" s="4262">
        <f t="shared" si="29"/>
        <v>0</v>
      </c>
      <c r="AV62" s="4261">
        <f t="shared" si="30"/>
        <v>0</v>
      </c>
      <c r="AW62" s="4262">
        <f t="shared" si="31"/>
        <v>0</v>
      </c>
      <c r="AX62" s="4261">
        <f t="shared" si="32"/>
        <v>0</v>
      </c>
      <c r="AY62" s="4262">
        <f t="shared" si="33"/>
        <v>0</v>
      </c>
      <c r="AZ62" s="4263"/>
      <c r="BA62" s="4264">
        <f>BA9</f>
        <v>20</v>
      </c>
      <c r="BB62" s="4264">
        <f t="shared" si="34"/>
        <v>0</v>
      </c>
      <c r="BC62" s="4264" t="str">
        <f t="shared" si="35"/>
        <v/>
      </c>
      <c r="BD62" s="4265">
        <f t="shared" si="136"/>
        <v>0</v>
      </c>
      <c r="BE62" s="4265">
        <f t="shared" si="136"/>
        <v>0</v>
      </c>
      <c r="BF62" s="4265">
        <f t="shared" si="136"/>
        <v>0</v>
      </c>
      <c r="BG62" s="4265">
        <f t="shared" si="136"/>
        <v>0</v>
      </c>
      <c r="BH62" s="4265">
        <f t="shared" si="136"/>
        <v>0</v>
      </c>
      <c r="BI62" s="4265">
        <f t="shared" si="136"/>
        <v>0</v>
      </c>
      <c r="BJ62" s="4265">
        <f t="shared" si="136"/>
        <v>0</v>
      </c>
      <c r="BK62" s="4265">
        <f t="shared" si="133"/>
        <v>0</v>
      </c>
      <c r="BL62" s="4122"/>
      <c r="BM62" s="4266">
        <f t="shared" si="37"/>
        <v>0</v>
      </c>
      <c r="BN62" s="4267">
        <f t="shared" si="38"/>
        <v>0</v>
      </c>
      <c r="BO62" s="4267">
        <f t="shared" si="39"/>
        <v>0</v>
      </c>
      <c r="BP62" s="4267">
        <f t="shared" si="40"/>
        <v>0</v>
      </c>
      <c r="BQ62" s="4267">
        <f t="shared" si="41"/>
        <v>0</v>
      </c>
      <c r="BR62" s="4267">
        <f t="shared" si="42"/>
        <v>0</v>
      </c>
      <c r="BS62" s="4267">
        <f t="shared" si="43"/>
        <v>0</v>
      </c>
      <c r="BT62" s="4267">
        <f t="shared" si="44"/>
        <v>0</v>
      </c>
      <c r="BU62" s="4202"/>
      <c r="BV62" s="4268">
        <f t="shared" si="137"/>
        <v>0</v>
      </c>
      <c r="BW62" s="4269">
        <f t="shared" si="137"/>
        <v>0</v>
      </c>
      <c r="BX62" s="4269">
        <f t="shared" si="137"/>
        <v>0</v>
      </c>
      <c r="BY62" s="4269">
        <f t="shared" si="137"/>
        <v>0</v>
      </c>
      <c r="BZ62" s="4269">
        <f t="shared" si="137"/>
        <v>0</v>
      </c>
      <c r="CA62" s="4269">
        <f t="shared" si="137"/>
        <v>0</v>
      </c>
      <c r="CB62" s="4269">
        <f t="shared" si="137"/>
        <v>0</v>
      </c>
      <c r="CC62" s="4270">
        <f t="shared" si="134"/>
        <v>0</v>
      </c>
      <c r="CD62" s="4114"/>
      <c r="CE62" s="4264" t="str">
        <f t="shared" si="46"/>
        <v/>
      </c>
      <c r="CF62" s="4271">
        <f t="shared" si="47"/>
        <v>0</v>
      </c>
      <c r="CG62" s="4272">
        <f t="shared" si="48"/>
        <v>0</v>
      </c>
      <c r="CH62" s="4272">
        <f t="shared" si="49"/>
        <v>0</v>
      </c>
      <c r="CI62" s="4272">
        <f t="shared" si="50"/>
        <v>0</v>
      </c>
      <c r="CJ62" s="4272">
        <f t="shared" si="51"/>
        <v>0</v>
      </c>
      <c r="CK62" s="4272">
        <f t="shared" si="52"/>
        <v>0</v>
      </c>
      <c r="CL62" s="4272">
        <f t="shared" si="53"/>
        <v>0</v>
      </c>
      <c r="CM62" s="4272">
        <f t="shared" si="54"/>
        <v>0</v>
      </c>
      <c r="CN62" s="4272">
        <f t="shared" si="55"/>
        <v>0</v>
      </c>
      <c r="CO62" s="4285">
        <f>IF(M62=CO8,M62,0)</f>
        <v>0</v>
      </c>
      <c r="CP62" s="4286" t="str">
        <f t="shared" si="56"/>
        <v/>
      </c>
      <c r="CQ62" s="4261" t="str">
        <f t="shared" si="57"/>
        <v/>
      </c>
      <c r="CR62" s="4275" t="str">
        <f t="shared" si="58"/>
        <v/>
      </c>
      <c r="CS62" s="4275" t="str">
        <f t="shared" si="59"/>
        <v/>
      </c>
      <c r="CT62" s="4275" t="str">
        <f t="shared" si="60"/>
        <v/>
      </c>
      <c r="CU62" s="4275" t="str">
        <f t="shared" si="61"/>
        <v/>
      </c>
      <c r="CV62" s="4275" t="str">
        <f t="shared" si="62"/>
        <v/>
      </c>
      <c r="CW62" s="4275" t="str">
        <f t="shared" si="63"/>
        <v/>
      </c>
      <c r="CX62" s="4276" t="str">
        <f t="shared" si="64"/>
        <v/>
      </c>
      <c r="CY62" s="4186"/>
      <c r="CZ62" s="4264" t="str">
        <f t="shared" si="65"/>
        <v/>
      </c>
      <c r="DA62" s="4277">
        <f t="shared" si="66"/>
        <v>0</v>
      </c>
      <c r="DB62" s="4115" t="str">
        <f t="shared" si="67"/>
        <v/>
      </c>
      <c r="DC62" s="4115" t="str">
        <f t="shared" si="68"/>
        <v/>
      </c>
      <c r="DD62" s="4115" t="str">
        <f t="shared" si="69"/>
        <v/>
      </c>
      <c r="DE62" s="4115" t="str">
        <f t="shared" si="70"/>
        <v/>
      </c>
      <c r="DF62" s="4115" t="str">
        <f t="shared" si="71"/>
        <v/>
      </c>
      <c r="DG62" s="4115" t="str">
        <f t="shared" si="72"/>
        <v/>
      </c>
      <c r="DH62" s="4115" t="str">
        <f t="shared" si="73"/>
        <v/>
      </c>
      <c r="DI62" s="4115" t="str">
        <f t="shared" si="74"/>
        <v/>
      </c>
      <c r="DJ62" s="4136"/>
      <c r="DK62" s="4287">
        <f>IF(M62=DK8,M62,0)</f>
        <v>0</v>
      </c>
      <c r="DL62" s="4286" t="str">
        <f t="shared" si="75"/>
        <v/>
      </c>
      <c r="DM62" s="4275" t="str">
        <f t="shared" si="76"/>
        <v/>
      </c>
      <c r="DN62" s="4275" t="str">
        <f t="shared" si="77"/>
        <v/>
      </c>
      <c r="DO62" s="4275" t="str">
        <f t="shared" si="78"/>
        <v/>
      </c>
      <c r="DP62" s="4275" t="str">
        <f t="shared" si="79"/>
        <v/>
      </c>
      <c r="DQ62" s="4275" t="str">
        <f t="shared" si="80"/>
        <v/>
      </c>
      <c r="DR62" s="4275" t="str">
        <f t="shared" si="81"/>
        <v/>
      </c>
      <c r="DS62" s="4275" t="str">
        <f t="shared" si="82"/>
        <v/>
      </c>
      <c r="DT62" s="4279" t="str">
        <f t="shared" si="83"/>
        <v/>
      </c>
      <c r="DU62" s="4122"/>
      <c r="DV62" s="4266">
        <f t="shared" si="84"/>
        <v>0</v>
      </c>
      <c r="DW62" s="4267">
        <f t="shared" si="85"/>
        <v>0</v>
      </c>
      <c r="DX62" s="4267">
        <f t="shared" si="86"/>
        <v>0</v>
      </c>
      <c r="DY62" s="4267">
        <f t="shared" si="87"/>
        <v>0</v>
      </c>
      <c r="DZ62" s="4267">
        <f t="shared" si="88"/>
        <v>0</v>
      </c>
      <c r="EA62" s="4267">
        <f t="shared" si="89"/>
        <v>0</v>
      </c>
      <c r="EB62" s="4267">
        <f t="shared" si="90"/>
        <v>0</v>
      </c>
      <c r="EC62" s="4267">
        <f t="shared" si="91"/>
        <v>0</v>
      </c>
      <c r="ED62" s="4215"/>
      <c r="EE62" s="4268">
        <f t="shared" si="138"/>
        <v>0</v>
      </c>
      <c r="EF62" s="4269">
        <f t="shared" si="138"/>
        <v>0</v>
      </c>
      <c r="EG62" s="4269">
        <f t="shared" si="138"/>
        <v>0</v>
      </c>
      <c r="EH62" s="4269">
        <f t="shared" si="138"/>
        <v>0</v>
      </c>
      <c r="EI62" s="4269">
        <f t="shared" si="138"/>
        <v>0</v>
      </c>
      <c r="EJ62" s="4269">
        <f t="shared" si="138"/>
        <v>0</v>
      </c>
      <c r="EK62" s="4269">
        <f t="shared" si="138"/>
        <v>0</v>
      </c>
      <c r="EL62" s="4270">
        <f t="shared" si="135"/>
        <v>0</v>
      </c>
      <c r="EM62" s="4186"/>
      <c r="EN62" s="4264" t="str">
        <f t="shared" si="93"/>
        <v/>
      </c>
      <c r="EO62" s="4271">
        <f t="shared" si="94"/>
        <v>0</v>
      </c>
      <c r="EP62" s="4272">
        <f t="shared" si="95"/>
        <v>0</v>
      </c>
      <c r="EQ62" s="4272">
        <f t="shared" si="96"/>
        <v>0</v>
      </c>
      <c r="ER62" s="4272">
        <f t="shared" si="97"/>
        <v>0</v>
      </c>
      <c r="ES62" s="4272">
        <f t="shared" si="98"/>
        <v>0</v>
      </c>
      <c r="ET62" s="4272">
        <f t="shared" si="99"/>
        <v>0</v>
      </c>
      <c r="EU62" s="4272">
        <f t="shared" si="100"/>
        <v>0</v>
      </c>
      <c r="EV62" s="4272">
        <f t="shared" si="101"/>
        <v>0</v>
      </c>
      <c r="EW62" s="4272">
        <f t="shared" si="102"/>
        <v>0</v>
      </c>
      <c r="EX62" s="4288">
        <f>IF(X62=EX8,X62,0)</f>
        <v>0</v>
      </c>
      <c r="EY62" s="4286" t="str">
        <f t="shared" si="103"/>
        <v/>
      </c>
      <c r="EZ62" s="4261" t="str">
        <f t="shared" si="104"/>
        <v/>
      </c>
      <c r="FA62" s="4275" t="str">
        <f t="shared" si="105"/>
        <v/>
      </c>
      <c r="FB62" s="4275" t="str">
        <f t="shared" si="106"/>
        <v/>
      </c>
      <c r="FC62" s="4275" t="str">
        <f t="shared" si="107"/>
        <v/>
      </c>
      <c r="FD62" s="4275" t="str">
        <f t="shared" si="108"/>
        <v/>
      </c>
      <c r="FE62" s="4275" t="str">
        <f t="shared" si="109"/>
        <v/>
      </c>
      <c r="FF62" s="4275" t="str">
        <f t="shared" si="110"/>
        <v/>
      </c>
      <c r="FG62" s="4275" t="str">
        <f t="shared" si="111"/>
        <v/>
      </c>
      <c r="FH62" s="4186"/>
      <c r="FI62" s="4264" t="str">
        <f t="shared" si="112"/>
        <v/>
      </c>
      <c r="FJ62" s="4277">
        <f t="shared" si="113"/>
        <v>0</v>
      </c>
      <c r="FK62" s="4115" t="str">
        <f t="shared" si="114"/>
        <v/>
      </c>
      <c r="FL62" s="4115" t="str">
        <f t="shared" si="115"/>
        <v/>
      </c>
      <c r="FM62" s="4115" t="str">
        <f t="shared" si="116"/>
        <v/>
      </c>
      <c r="FN62" s="4115" t="str">
        <f t="shared" si="117"/>
        <v/>
      </c>
      <c r="FO62" s="4115" t="str">
        <f t="shared" si="118"/>
        <v/>
      </c>
      <c r="FP62" s="4115" t="str">
        <f t="shared" si="119"/>
        <v/>
      </c>
      <c r="FQ62" s="4115" t="str">
        <f t="shared" si="120"/>
        <v/>
      </c>
      <c r="FR62" s="4115" t="str">
        <f t="shared" si="121"/>
        <v/>
      </c>
      <c r="FS62" s="4287">
        <f>IF(X62=FS8,X62,0)</f>
        <v>0</v>
      </c>
      <c r="FT62" s="4286" t="str">
        <f t="shared" si="122"/>
        <v/>
      </c>
      <c r="FU62" s="4275" t="str">
        <f t="shared" si="123"/>
        <v/>
      </c>
      <c r="FV62" s="4275" t="str">
        <f t="shared" si="124"/>
        <v/>
      </c>
      <c r="FW62" s="4275" t="str">
        <f t="shared" si="125"/>
        <v/>
      </c>
      <c r="FX62" s="4275" t="str">
        <f t="shared" si="126"/>
        <v/>
      </c>
      <c r="FY62" s="4275" t="str">
        <f t="shared" si="127"/>
        <v/>
      </c>
      <c r="FZ62" s="4275" t="str">
        <f t="shared" si="128"/>
        <v/>
      </c>
      <c r="GA62" s="4275" t="str">
        <f t="shared" si="129"/>
        <v/>
      </c>
      <c r="GB62" s="4279" t="str">
        <f t="shared" si="130"/>
        <v/>
      </c>
      <c r="GC62" s="4122"/>
    </row>
    <row r="63" spans="1:185" ht="45" customHeight="1">
      <c r="A63" s="4016">
        <f>ROW()</f>
        <v>63</v>
      </c>
      <c r="B63" s="4250" t="str">
        <f>IF(C63="I","",IF(ISBLANK(D63),"",IF(ISTEXT(D63),LARGE(B9:B62,1)+1,0)))</f>
        <v/>
      </c>
      <c r="C63" s="4281"/>
      <c r="D63" s="4297"/>
      <c r="E63" s="4252"/>
      <c r="F63" s="4253"/>
      <c r="G63" s="4254"/>
      <c r="H63" s="4255"/>
      <c r="I63" s="4254"/>
      <c r="J63" s="4255"/>
      <c r="K63" s="4256">
        <f t="shared" si="132"/>
        <v>0</v>
      </c>
      <c r="L63" s="4119"/>
      <c r="M63" s="4257">
        <f t="shared" si="16"/>
        <v>0</v>
      </c>
      <c r="N63" s="4258">
        <f t="shared" si="16"/>
        <v>0</v>
      </c>
      <c r="O63" s="4259"/>
      <c r="P63" s="4259"/>
      <c r="Q63" s="4259"/>
      <c r="R63" s="4259"/>
      <c r="S63" s="4259"/>
      <c r="T63" s="4259"/>
      <c r="U63" s="4259"/>
      <c r="V63" s="4259"/>
      <c r="W63" s="4119"/>
      <c r="X63" s="4257">
        <f t="shared" si="17"/>
        <v>0</v>
      </c>
      <c r="Y63" s="4258">
        <f t="shared" si="17"/>
        <v>0</v>
      </c>
      <c r="Z63" s="4260"/>
      <c r="AA63" s="4260"/>
      <c r="AB63" s="4260"/>
      <c r="AC63" s="4260"/>
      <c r="AD63" s="4260"/>
      <c r="AE63" s="4260"/>
      <c r="AF63" s="4260"/>
      <c r="AG63" s="4260"/>
      <c r="AH63" s="4119"/>
      <c r="AI63" s="4122"/>
      <c r="AJ63" s="4261">
        <f t="shared" si="18"/>
        <v>0</v>
      </c>
      <c r="AK63" s="4262">
        <f t="shared" si="19"/>
        <v>0</v>
      </c>
      <c r="AL63" s="4261">
        <f t="shared" si="20"/>
        <v>0</v>
      </c>
      <c r="AM63" s="4262">
        <f t="shared" si="21"/>
        <v>0</v>
      </c>
      <c r="AN63" s="4261">
        <f t="shared" si="22"/>
        <v>0</v>
      </c>
      <c r="AO63" s="4262">
        <f t="shared" si="23"/>
        <v>0</v>
      </c>
      <c r="AP63" s="4261">
        <f t="shared" si="24"/>
        <v>0</v>
      </c>
      <c r="AQ63" s="4262">
        <f t="shared" si="25"/>
        <v>0</v>
      </c>
      <c r="AR63" s="4261">
        <f t="shared" si="26"/>
        <v>0</v>
      </c>
      <c r="AS63" s="4262">
        <f t="shared" si="27"/>
        <v>0</v>
      </c>
      <c r="AT63" s="4261">
        <f t="shared" si="28"/>
        <v>0</v>
      </c>
      <c r="AU63" s="4262">
        <f t="shared" si="29"/>
        <v>0</v>
      </c>
      <c r="AV63" s="4261">
        <f t="shared" si="30"/>
        <v>0</v>
      </c>
      <c r="AW63" s="4262">
        <f t="shared" si="31"/>
        <v>0</v>
      </c>
      <c r="AX63" s="4261">
        <f t="shared" si="32"/>
        <v>0</v>
      </c>
      <c r="AY63" s="4262">
        <f t="shared" si="33"/>
        <v>0</v>
      </c>
      <c r="AZ63" s="4263"/>
      <c r="BA63" s="4264">
        <f>BA9</f>
        <v>20</v>
      </c>
      <c r="BB63" s="4264">
        <f t="shared" si="34"/>
        <v>0</v>
      </c>
      <c r="BC63" s="4264" t="str">
        <f t="shared" si="35"/>
        <v/>
      </c>
      <c r="BD63" s="4265">
        <f t="shared" si="136"/>
        <v>0</v>
      </c>
      <c r="BE63" s="4265">
        <f t="shared" si="136"/>
        <v>0</v>
      </c>
      <c r="BF63" s="4265">
        <f t="shared" si="136"/>
        <v>0</v>
      </c>
      <c r="BG63" s="4265">
        <f t="shared" si="136"/>
        <v>0</v>
      </c>
      <c r="BH63" s="4265">
        <f t="shared" si="136"/>
        <v>0</v>
      </c>
      <c r="BI63" s="4265">
        <f t="shared" si="136"/>
        <v>0</v>
      </c>
      <c r="BJ63" s="4265">
        <f t="shared" si="136"/>
        <v>0</v>
      </c>
      <c r="BK63" s="4265">
        <f t="shared" si="133"/>
        <v>0</v>
      </c>
      <c r="BL63" s="4122"/>
      <c r="BM63" s="4266">
        <f t="shared" si="37"/>
        <v>0</v>
      </c>
      <c r="BN63" s="4267">
        <f t="shared" si="38"/>
        <v>0</v>
      </c>
      <c r="BO63" s="4267">
        <f t="shared" si="39"/>
        <v>0</v>
      </c>
      <c r="BP63" s="4267">
        <f t="shared" si="40"/>
        <v>0</v>
      </c>
      <c r="BQ63" s="4267">
        <f t="shared" si="41"/>
        <v>0</v>
      </c>
      <c r="BR63" s="4267">
        <f t="shared" si="42"/>
        <v>0</v>
      </c>
      <c r="BS63" s="4267">
        <f t="shared" si="43"/>
        <v>0</v>
      </c>
      <c r="BT63" s="4267">
        <f t="shared" si="44"/>
        <v>0</v>
      </c>
      <c r="BU63" s="4202"/>
      <c r="BV63" s="4268">
        <f t="shared" si="137"/>
        <v>0</v>
      </c>
      <c r="BW63" s="4269">
        <f t="shared" si="137"/>
        <v>0</v>
      </c>
      <c r="BX63" s="4269">
        <f t="shared" si="137"/>
        <v>0</v>
      </c>
      <c r="BY63" s="4269">
        <f t="shared" si="137"/>
        <v>0</v>
      </c>
      <c r="BZ63" s="4269">
        <f t="shared" si="137"/>
        <v>0</v>
      </c>
      <c r="CA63" s="4269">
        <f t="shared" si="137"/>
        <v>0</v>
      </c>
      <c r="CB63" s="4269">
        <f t="shared" si="137"/>
        <v>0</v>
      </c>
      <c r="CC63" s="4270">
        <f t="shared" si="134"/>
        <v>0</v>
      </c>
      <c r="CD63" s="4114"/>
      <c r="CE63" s="4264" t="str">
        <f t="shared" si="46"/>
        <v/>
      </c>
      <c r="CF63" s="4271">
        <f t="shared" si="47"/>
        <v>0</v>
      </c>
      <c r="CG63" s="4272">
        <f t="shared" si="48"/>
        <v>0</v>
      </c>
      <c r="CH63" s="4272">
        <f t="shared" si="49"/>
        <v>0</v>
      </c>
      <c r="CI63" s="4272">
        <f t="shared" si="50"/>
        <v>0</v>
      </c>
      <c r="CJ63" s="4272">
        <f t="shared" si="51"/>
        <v>0</v>
      </c>
      <c r="CK63" s="4272">
        <f t="shared" si="52"/>
        <v>0</v>
      </c>
      <c r="CL63" s="4272">
        <f t="shared" si="53"/>
        <v>0</v>
      </c>
      <c r="CM63" s="4272">
        <f t="shared" si="54"/>
        <v>0</v>
      </c>
      <c r="CN63" s="4272">
        <f t="shared" si="55"/>
        <v>0</v>
      </c>
      <c r="CO63" s="4285">
        <f>IF(M63=CO8,M63,0)</f>
        <v>0</v>
      </c>
      <c r="CP63" s="4286" t="str">
        <f t="shared" si="56"/>
        <v/>
      </c>
      <c r="CQ63" s="4261" t="str">
        <f t="shared" si="57"/>
        <v/>
      </c>
      <c r="CR63" s="4275" t="str">
        <f t="shared" si="58"/>
        <v/>
      </c>
      <c r="CS63" s="4275" t="str">
        <f t="shared" si="59"/>
        <v/>
      </c>
      <c r="CT63" s="4275" t="str">
        <f t="shared" si="60"/>
        <v/>
      </c>
      <c r="CU63" s="4275" t="str">
        <f t="shared" si="61"/>
        <v/>
      </c>
      <c r="CV63" s="4275" t="str">
        <f t="shared" si="62"/>
        <v/>
      </c>
      <c r="CW63" s="4275" t="str">
        <f t="shared" si="63"/>
        <v/>
      </c>
      <c r="CX63" s="4276" t="str">
        <f t="shared" si="64"/>
        <v/>
      </c>
      <c r="CY63" s="4186"/>
      <c r="CZ63" s="4264" t="str">
        <f t="shared" si="65"/>
        <v/>
      </c>
      <c r="DA63" s="4277">
        <f t="shared" si="66"/>
        <v>0</v>
      </c>
      <c r="DB63" s="4115" t="str">
        <f t="shared" si="67"/>
        <v/>
      </c>
      <c r="DC63" s="4115" t="str">
        <f t="shared" si="68"/>
        <v/>
      </c>
      <c r="DD63" s="4115" t="str">
        <f t="shared" si="69"/>
        <v/>
      </c>
      <c r="DE63" s="4115" t="str">
        <f t="shared" si="70"/>
        <v/>
      </c>
      <c r="DF63" s="4115" t="str">
        <f t="shared" si="71"/>
        <v/>
      </c>
      <c r="DG63" s="4115" t="str">
        <f t="shared" si="72"/>
        <v/>
      </c>
      <c r="DH63" s="4115" t="str">
        <f t="shared" si="73"/>
        <v/>
      </c>
      <c r="DI63" s="4115" t="str">
        <f t="shared" si="74"/>
        <v/>
      </c>
      <c r="DJ63" s="4136"/>
      <c r="DK63" s="4287">
        <f>IF(M63=DK8,M63,0)</f>
        <v>0</v>
      </c>
      <c r="DL63" s="4286" t="str">
        <f t="shared" si="75"/>
        <v/>
      </c>
      <c r="DM63" s="4275" t="str">
        <f t="shared" si="76"/>
        <v/>
      </c>
      <c r="DN63" s="4275" t="str">
        <f t="shared" si="77"/>
        <v/>
      </c>
      <c r="DO63" s="4275" t="str">
        <f t="shared" si="78"/>
        <v/>
      </c>
      <c r="DP63" s="4275" t="str">
        <f t="shared" si="79"/>
        <v/>
      </c>
      <c r="DQ63" s="4275" t="str">
        <f t="shared" si="80"/>
        <v/>
      </c>
      <c r="DR63" s="4275" t="str">
        <f t="shared" si="81"/>
        <v/>
      </c>
      <c r="DS63" s="4275" t="str">
        <f t="shared" si="82"/>
        <v/>
      </c>
      <c r="DT63" s="4279" t="str">
        <f t="shared" si="83"/>
        <v/>
      </c>
      <c r="DU63" s="4122"/>
      <c r="DV63" s="4266">
        <f t="shared" si="84"/>
        <v>0</v>
      </c>
      <c r="DW63" s="4267">
        <f t="shared" si="85"/>
        <v>0</v>
      </c>
      <c r="DX63" s="4267">
        <f t="shared" si="86"/>
        <v>0</v>
      </c>
      <c r="DY63" s="4267">
        <f t="shared" si="87"/>
        <v>0</v>
      </c>
      <c r="DZ63" s="4267">
        <f t="shared" si="88"/>
        <v>0</v>
      </c>
      <c r="EA63" s="4267">
        <f t="shared" si="89"/>
        <v>0</v>
      </c>
      <c r="EB63" s="4267">
        <f t="shared" si="90"/>
        <v>0</v>
      </c>
      <c r="EC63" s="4267">
        <f t="shared" si="91"/>
        <v>0</v>
      </c>
      <c r="ED63" s="4215"/>
      <c r="EE63" s="4268">
        <f t="shared" si="138"/>
        <v>0</v>
      </c>
      <c r="EF63" s="4269">
        <f t="shared" si="138"/>
        <v>0</v>
      </c>
      <c r="EG63" s="4269">
        <f t="shared" si="138"/>
        <v>0</v>
      </c>
      <c r="EH63" s="4269">
        <f t="shared" si="138"/>
        <v>0</v>
      </c>
      <c r="EI63" s="4269">
        <f t="shared" si="138"/>
        <v>0</v>
      </c>
      <c r="EJ63" s="4269">
        <f t="shared" si="138"/>
        <v>0</v>
      </c>
      <c r="EK63" s="4269">
        <f t="shared" si="138"/>
        <v>0</v>
      </c>
      <c r="EL63" s="4270">
        <f t="shared" si="135"/>
        <v>0</v>
      </c>
      <c r="EM63" s="4186"/>
      <c r="EN63" s="4264" t="str">
        <f t="shared" si="93"/>
        <v/>
      </c>
      <c r="EO63" s="4271">
        <f t="shared" si="94"/>
        <v>0</v>
      </c>
      <c r="EP63" s="4272">
        <f t="shared" si="95"/>
        <v>0</v>
      </c>
      <c r="EQ63" s="4272">
        <f t="shared" si="96"/>
        <v>0</v>
      </c>
      <c r="ER63" s="4272">
        <f t="shared" si="97"/>
        <v>0</v>
      </c>
      <c r="ES63" s="4272">
        <f t="shared" si="98"/>
        <v>0</v>
      </c>
      <c r="ET63" s="4272">
        <f t="shared" si="99"/>
        <v>0</v>
      </c>
      <c r="EU63" s="4272">
        <f t="shared" si="100"/>
        <v>0</v>
      </c>
      <c r="EV63" s="4272">
        <f t="shared" si="101"/>
        <v>0</v>
      </c>
      <c r="EW63" s="4272">
        <f t="shared" si="102"/>
        <v>0</v>
      </c>
      <c r="EX63" s="4288">
        <f>IF(X63=EX8,X63,0)</f>
        <v>0</v>
      </c>
      <c r="EY63" s="4286" t="str">
        <f t="shared" si="103"/>
        <v/>
      </c>
      <c r="EZ63" s="4261" t="str">
        <f t="shared" si="104"/>
        <v/>
      </c>
      <c r="FA63" s="4275" t="str">
        <f t="shared" si="105"/>
        <v/>
      </c>
      <c r="FB63" s="4275" t="str">
        <f t="shared" si="106"/>
        <v/>
      </c>
      <c r="FC63" s="4275" t="str">
        <f t="shared" si="107"/>
        <v/>
      </c>
      <c r="FD63" s="4275" t="str">
        <f t="shared" si="108"/>
        <v/>
      </c>
      <c r="FE63" s="4275" t="str">
        <f t="shared" si="109"/>
        <v/>
      </c>
      <c r="FF63" s="4275" t="str">
        <f t="shared" si="110"/>
        <v/>
      </c>
      <c r="FG63" s="4275" t="str">
        <f t="shared" si="111"/>
        <v/>
      </c>
      <c r="FH63" s="4186"/>
      <c r="FI63" s="4264" t="str">
        <f t="shared" si="112"/>
        <v/>
      </c>
      <c r="FJ63" s="4277">
        <f t="shared" si="113"/>
        <v>0</v>
      </c>
      <c r="FK63" s="4115" t="str">
        <f t="shared" si="114"/>
        <v/>
      </c>
      <c r="FL63" s="4115" t="str">
        <f t="shared" si="115"/>
        <v/>
      </c>
      <c r="FM63" s="4115" t="str">
        <f t="shared" si="116"/>
        <v/>
      </c>
      <c r="FN63" s="4115" t="str">
        <f t="shared" si="117"/>
        <v/>
      </c>
      <c r="FO63" s="4115" t="str">
        <f t="shared" si="118"/>
        <v/>
      </c>
      <c r="FP63" s="4115" t="str">
        <f t="shared" si="119"/>
        <v/>
      </c>
      <c r="FQ63" s="4115" t="str">
        <f t="shared" si="120"/>
        <v/>
      </c>
      <c r="FR63" s="4115" t="str">
        <f t="shared" si="121"/>
        <v/>
      </c>
      <c r="FS63" s="4287">
        <f>IF(X63=FS8,X63,0)</f>
        <v>0</v>
      </c>
      <c r="FT63" s="4286" t="str">
        <f t="shared" si="122"/>
        <v/>
      </c>
      <c r="FU63" s="4275" t="str">
        <f t="shared" si="123"/>
        <v/>
      </c>
      <c r="FV63" s="4275" t="str">
        <f t="shared" si="124"/>
        <v/>
      </c>
      <c r="FW63" s="4275" t="str">
        <f t="shared" si="125"/>
        <v/>
      </c>
      <c r="FX63" s="4275" t="str">
        <f t="shared" si="126"/>
        <v/>
      </c>
      <c r="FY63" s="4275" t="str">
        <f t="shared" si="127"/>
        <v/>
      </c>
      <c r="FZ63" s="4275" t="str">
        <f t="shared" si="128"/>
        <v/>
      </c>
      <c r="GA63" s="4275" t="str">
        <f t="shared" si="129"/>
        <v/>
      </c>
      <c r="GB63" s="4279" t="str">
        <f t="shared" si="130"/>
        <v/>
      </c>
      <c r="GC63" s="4122"/>
    </row>
    <row r="64" spans="1:185" ht="45" customHeight="1">
      <c r="A64" s="4016">
        <f>ROW()</f>
        <v>64</v>
      </c>
      <c r="B64" s="4250" t="str">
        <f>IF(C64="I","",IF(ISBLANK(D64),"",IF(ISTEXT(D64),LARGE(B9:B63,1)+1,0)))</f>
        <v/>
      </c>
      <c r="C64" s="4281"/>
      <c r="D64" s="4297"/>
      <c r="E64" s="4252"/>
      <c r="F64" s="4253"/>
      <c r="G64" s="4254"/>
      <c r="H64" s="4255"/>
      <c r="I64" s="4254"/>
      <c r="J64" s="4255"/>
      <c r="K64" s="4256">
        <f t="shared" si="132"/>
        <v>0</v>
      </c>
      <c r="L64" s="4119"/>
      <c r="M64" s="4257">
        <f t="shared" si="16"/>
        <v>0</v>
      </c>
      <c r="N64" s="4258">
        <f t="shared" si="16"/>
        <v>0</v>
      </c>
      <c r="O64" s="4259"/>
      <c r="P64" s="4259"/>
      <c r="Q64" s="4259"/>
      <c r="R64" s="4259"/>
      <c r="S64" s="4259"/>
      <c r="T64" s="4259"/>
      <c r="U64" s="4259"/>
      <c r="V64" s="4259"/>
      <c r="W64" s="4119"/>
      <c r="X64" s="4257">
        <f t="shared" si="17"/>
        <v>0</v>
      </c>
      <c r="Y64" s="4258">
        <f t="shared" si="17"/>
        <v>0</v>
      </c>
      <c r="Z64" s="4260"/>
      <c r="AA64" s="4260"/>
      <c r="AB64" s="4260"/>
      <c r="AC64" s="4260"/>
      <c r="AD64" s="4260"/>
      <c r="AE64" s="4260"/>
      <c r="AF64" s="4260"/>
      <c r="AG64" s="4260"/>
      <c r="AH64" s="4119"/>
      <c r="AI64" s="4122"/>
      <c r="AJ64" s="4261">
        <f t="shared" si="18"/>
        <v>0</v>
      </c>
      <c r="AK64" s="4262">
        <f t="shared" si="19"/>
        <v>0</v>
      </c>
      <c r="AL64" s="4261">
        <f t="shared" si="20"/>
        <v>0</v>
      </c>
      <c r="AM64" s="4262">
        <f t="shared" si="21"/>
        <v>0</v>
      </c>
      <c r="AN64" s="4261">
        <f t="shared" si="22"/>
        <v>0</v>
      </c>
      <c r="AO64" s="4262">
        <f t="shared" si="23"/>
        <v>0</v>
      </c>
      <c r="AP64" s="4261">
        <f t="shared" si="24"/>
        <v>0</v>
      </c>
      <c r="AQ64" s="4262">
        <f t="shared" si="25"/>
        <v>0</v>
      </c>
      <c r="AR64" s="4261">
        <f t="shared" si="26"/>
        <v>0</v>
      </c>
      <c r="AS64" s="4262">
        <f t="shared" si="27"/>
        <v>0</v>
      </c>
      <c r="AT64" s="4261">
        <f t="shared" si="28"/>
        <v>0</v>
      </c>
      <c r="AU64" s="4262">
        <f t="shared" si="29"/>
        <v>0</v>
      </c>
      <c r="AV64" s="4261">
        <f t="shared" si="30"/>
        <v>0</v>
      </c>
      <c r="AW64" s="4262">
        <f t="shared" si="31"/>
        <v>0</v>
      </c>
      <c r="AX64" s="4261">
        <f t="shared" si="32"/>
        <v>0</v>
      </c>
      <c r="AY64" s="4262">
        <f t="shared" si="33"/>
        <v>0</v>
      </c>
      <c r="AZ64" s="4263"/>
      <c r="BA64" s="4264">
        <f>BA9</f>
        <v>20</v>
      </c>
      <c r="BB64" s="4264">
        <f t="shared" si="34"/>
        <v>0</v>
      </c>
      <c r="BC64" s="4264" t="str">
        <f t="shared" si="35"/>
        <v/>
      </c>
      <c r="BD64" s="4265">
        <f t="shared" si="136"/>
        <v>0</v>
      </c>
      <c r="BE64" s="4265">
        <f t="shared" si="136"/>
        <v>0</v>
      </c>
      <c r="BF64" s="4265">
        <f t="shared" si="136"/>
        <v>0</v>
      </c>
      <c r="BG64" s="4265">
        <f t="shared" si="136"/>
        <v>0</v>
      </c>
      <c r="BH64" s="4265">
        <f t="shared" si="136"/>
        <v>0</v>
      </c>
      <c r="BI64" s="4265">
        <f t="shared" si="136"/>
        <v>0</v>
      </c>
      <c r="BJ64" s="4265">
        <f t="shared" si="136"/>
        <v>0</v>
      </c>
      <c r="BK64" s="4265">
        <f t="shared" si="133"/>
        <v>0</v>
      </c>
      <c r="BL64" s="4122"/>
      <c r="BM64" s="4266">
        <f t="shared" si="37"/>
        <v>0</v>
      </c>
      <c r="BN64" s="4267">
        <f t="shared" si="38"/>
        <v>0</v>
      </c>
      <c r="BO64" s="4267">
        <f t="shared" si="39"/>
        <v>0</v>
      </c>
      <c r="BP64" s="4267">
        <f t="shared" si="40"/>
        <v>0</v>
      </c>
      <c r="BQ64" s="4267">
        <f t="shared" si="41"/>
        <v>0</v>
      </c>
      <c r="BR64" s="4267">
        <f t="shared" si="42"/>
        <v>0</v>
      </c>
      <c r="BS64" s="4267">
        <f t="shared" si="43"/>
        <v>0</v>
      </c>
      <c r="BT64" s="4267">
        <f t="shared" si="44"/>
        <v>0</v>
      </c>
      <c r="BU64" s="4202"/>
      <c r="BV64" s="4268">
        <f t="shared" si="137"/>
        <v>0</v>
      </c>
      <c r="BW64" s="4269">
        <f t="shared" si="137"/>
        <v>0</v>
      </c>
      <c r="BX64" s="4269">
        <f t="shared" si="137"/>
        <v>0</v>
      </c>
      <c r="BY64" s="4269">
        <f t="shared" si="137"/>
        <v>0</v>
      </c>
      <c r="BZ64" s="4269">
        <f t="shared" si="137"/>
        <v>0</v>
      </c>
      <c r="CA64" s="4269">
        <f t="shared" si="137"/>
        <v>0</v>
      </c>
      <c r="CB64" s="4269">
        <f t="shared" si="137"/>
        <v>0</v>
      </c>
      <c r="CC64" s="4270">
        <f t="shared" si="134"/>
        <v>0</v>
      </c>
      <c r="CD64" s="4114"/>
      <c r="CE64" s="4264" t="str">
        <f t="shared" si="46"/>
        <v/>
      </c>
      <c r="CF64" s="4271">
        <f t="shared" si="47"/>
        <v>0</v>
      </c>
      <c r="CG64" s="4272">
        <f t="shared" si="48"/>
        <v>0</v>
      </c>
      <c r="CH64" s="4272">
        <f t="shared" si="49"/>
        <v>0</v>
      </c>
      <c r="CI64" s="4272">
        <f t="shared" si="50"/>
        <v>0</v>
      </c>
      <c r="CJ64" s="4272">
        <f t="shared" si="51"/>
        <v>0</v>
      </c>
      <c r="CK64" s="4272">
        <f t="shared" si="52"/>
        <v>0</v>
      </c>
      <c r="CL64" s="4272">
        <f t="shared" si="53"/>
        <v>0</v>
      </c>
      <c r="CM64" s="4272">
        <f t="shared" si="54"/>
        <v>0</v>
      </c>
      <c r="CN64" s="4272">
        <f t="shared" si="55"/>
        <v>0</v>
      </c>
      <c r="CO64" s="4285">
        <f>IF(M64=CO8,M64,0)</f>
        <v>0</v>
      </c>
      <c r="CP64" s="4286" t="str">
        <f t="shared" si="56"/>
        <v/>
      </c>
      <c r="CQ64" s="4261" t="str">
        <f t="shared" si="57"/>
        <v/>
      </c>
      <c r="CR64" s="4275" t="str">
        <f t="shared" si="58"/>
        <v/>
      </c>
      <c r="CS64" s="4275" t="str">
        <f t="shared" si="59"/>
        <v/>
      </c>
      <c r="CT64" s="4275" t="str">
        <f t="shared" si="60"/>
        <v/>
      </c>
      <c r="CU64" s="4275" t="str">
        <f t="shared" si="61"/>
        <v/>
      </c>
      <c r="CV64" s="4275" t="str">
        <f t="shared" si="62"/>
        <v/>
      </c>
      <c r="CW64" s="4275" t="str">
        <f t="shared" si="63"/>
        <v/>
      </c>
      <c r="CX64" s="4276" t="str">
        <f t="shared" si="64"/>
        <v/>
      </c>
      <c r="CY64" s="4186"/>
      <c r="CZ64" s="4264" t="str">
        <f t="shared" si="65"/>
        <v/>
      </c>
      <c r="DA64" s="4277">
        <f t="shared" si="66"/>
        <v>0</v>
      </c>
      <c r="DB64" s="4115" t="str">
        <f t="shared" si="67"/>
        <v/>
      </c>
      <c r="DC64" s="4115" t="str">
        <f t="shared" si="68"/>
        <v/>
      </c>
      <c r="DD64" s="4115" t="str">
        <f t="shared" si="69"/>
        <v/>
      </c>
      <c r="DE64" s="4115" t="str">
        <f t="shared" si="70"/>
        <v/>
      </c>
      <c r="DF64" s="4115" t="str">
        <f t="shared" si="71"/>
        <v/>
      </c>
      <c r="DG64" s="4115" t="str">
        <f t="shared" si="72"/>
        <v/>
      </c>
      <c r="DH64" s="4115" t="str">
        <f t="shared" si="73"/>
        <v/>
      </c>
      <c r="DI64" s="4115" t="str">
        <f t="shared" si="74"/>
        <v/>
      </c>
      <c r="DJ64" s="4136"/>
      <c r="DK64" s="4287">
        <f>IF(M64=DK8,M64,0)</f>
        <v>0</v>
      </c>
      <c r="DL64" s="4286" t="str">
        <f t="shared" si="75"/>
        <v/>
      </c>
      <c r="DM64" s="4275" t="str">
        <f t="shared" si="76"/>
        <v/>
      </c>
      <c r="DN64" s="4275" t="str">
        <f t="shared" si="77"/>
        <v/>
      </c>
      <c r="DO64" s="4275" t="str">
        <f t="shared" si="78"/>
        <v/>
      </c>
      <c r="DP64" s="4275" t="str">
        <f t="shared" si="79"/>
        <v/>
      </c>
      <c r="DQ64" s="4275" t="str">
        <f t="shared" si="80"/>
        <v/>
      </c>
      <c r="DR64" s="4275" t="str">
        <f t="shared" si="81"/>
        <v/>
      </c>
      <c r="DS64" s="4275" t="str">
        <f t="shared" si="82"/>
        <v/>
      </c>
      <c r="DT64" s="4279" t="str">
        <f t="shared" si="83"/>
        <v/>
      </c>
      <c r="DU64" s="4122"/>
      <c r="DV64" s="4266">
        <f t="shared" si="84"/>
        <v>0</v>
      </c>
      <c r="DW64" s="4267">
        <f t="shared" si="85"/>
        <v>0</v>
      </c>
      <c r="DX64" s="4267">
        <f t="shared" si="86"/>
        <v>0</v>
      </c>
      <c r="DY64" s="4267">
        <f t="shared" si="87"/>
        <v>0</v>
      </c>
      <c r="DZ64" s="4267">
        <f t="shared" si="88"/>
        <v>0</v>
      </c>
      <c r="EA64" s="4267">
        <f t="shared" si="89"/>
        <v>0</v>
      </c>
      <c r="EB64" s="4267">
        <f t="shared" si="90"/>
        <v>0</v>
      </c>
      <c r="EC64" s="4267">
        <f t="shared" si="91"/>
        <v>0</v>
      </c>
      <c r="ED64" s="4215"/>
      <c r="EE64" s="4268">
        <f t="shared" si="138"/>
        <v>0</v>
      </c>
      <c r="EF64" s="4269">
        <f t="shared" si="138"/>
        <v>0</v>
      </c>
      <c r="EG64" s="4269">
        <f t="shared" si="138"/>
        <v>0</v>
      </c>
      <c r="EH64" s="4269">
        <f t="shared" si="138"/>
        <v>0</v>
      </c>
      <c r="EI64" s="4269">
        <f t="shared" si="138"/>
        <v>0</v>
      </c>
      <c r="EJ64" s="4269">
        <f t="shared" si="138"/>
        <v>0</v>
      </c>
      <c r="EK64" s="4269">
        <f t="shared" si="138"/>
        <v>0</v>
      </c>
      <c r="EL64" s="4270">
        <f t="shared" si="135"/>
        <v>0</v>
      </c>
      <c r="EM64" s="4186"/>
      <c r="EN64" s="4264" t="str">
        <f t="shared" si="93"/>
        <v/>
      </c>
      <c r="EO64" s="4271">
        <f t="shared" si="94"/>
        <v>0</v>
      </c>
      <c r="EP64" s="4272">
        <f t="shared" si="95"/>
        <v>0</v>
      </c>
      <c r="EQ64" s="4272">
        <f t="shared" si="96"/>
        <v>0</v>
      </c>
      <c r="ER64" s="4272">
        <f t="shared" si="97"/>
        <v>0</v>
      </c>
      <c r="ES64" s="4272">
        <f t="shared" si="98"/>
        <v>0</v>
      </c>
      <c r="ET64" s="4272">
        <f t="shared" si="99"/>
        <v>0</v>
      </c>
      <c r="EU64" s="4272">
        <f t="shared" si="100"/>
        <v>0</v>
      </c>
      <c r="EV64" s="4272">
        <f t="shared" si="101"/>
        <v>0</v>
      </c>
      <c r="EW64" s="4272">
        <f t="shared" si="102"/>
        <v>0</v>
      </c>
      <c r="EX64" s="4288">
        <f>IF(X64=EX8,X64,0)</f>
        <v>0</v>
      </c>
      <c r="EY64" s="4286" t="str">
        <f t="shared" si="103"/>
        <v/>
      </c>
      <c r="EZ64" s="4261" t="str">
        <f t="shared" si="104"/>
        <v/>
      </c>
      <c r="FA64" s="4275" t="str">
        <f t="shared" si="105"/>
        <v/>
      </c>
      <c r="FB64" s="4275" t="str">
        <f t="shared" si="106"/>
        <v/>
      </c>
      <c r="FC64" s="4275" t="str">
        <f t="shared" si="107"/>
        <v/>
      </c>
      <c r="FD64" s="4275" t="str">
        <f t="shared" si="108"/>
        <v/>
      </c>
      <c r="FE64" s="4275" t="str">
        <f t="shared" si="109"/>
        <v/>
      </c>
      <c r="FF64" s="4275" t="str">
        <f t="shared" si="110"/>
        <v/>
      </c>
      <c r="FG64" s="4275" t="str">
        <f t="shared" si="111"/>
        <v/>
      </c>
      <c r="FH64" s="4186"/>
      <c r="FI64" s="4264" t="str">
        <f t="shared" si="112"/>
        <v/>
      </c>
      <c r="FJ64" s="4277">
        <f t="shared" si="113"/>
        <v>0</v>
      </c>
      <c r="FK64" s="4115" t="str">
        <f t="shared" si="114"/>
        <v/>
      </c>
      <c r="FL64" s="4115" t="str">
        <f t="shared" si="115"/>
        <v/>
      </c>
      <c r="FM64" s="4115" t="str">
        <f t="shared" si="116"/>
        <v/>
      </c>
      <c r="FN64" s="4115" t="str">
        <f t="shared" si="117"/>
        <v/>
      </c>
      <c r="FO64" s="4115" t="str">
        <f t="shared" si="118"/>
        <v/>
      </c>
      <c r="FP64" s="4115" t="str">
        <f t="shared" si="119"/>
        <v/>
      </c>
      <c r="FQ64" s="4115" t="str">
        <f t="shared" si="120"/>
        <v/>
      </c>
      <c r="FR64" s="4115" t="str">
        <f t="shared" si="121"/>
        <v/>
      </c>
      <c r="FS64" s="4287">
        <f>IF(X64=FS8,X64,0)</f>
        <v>0</v>
      </c>
      <c r="FT64" s="4286" t="str">
        <f t="shared" si="122"/>
        <v/>
      </c>
      <c r="FU64" s="4275" t="str">
        <f t="shared" si="123"/>
        <v/>
      </c>
      <c r="FV64" s="4275" t="str">
        <f t="shared" si="124"/>
        <v/>
      </c>
      <c r="FW64" s="4275" t="str">
        <f t="shared" si="125"/>
        <v/>
      </c>
      <c r="FX64" s="4275" t="str">
        <f t="shared" si="126"/>
        <v/>
      </c>
      <c r="FY64" s="4275" t="str">
        <f t="shared" si="127"/>
        <v/>
      </c>
      <c r="FZ64" s="4275" t="str">
        <f t="shared" si="128"/>
        <v/>
      </c>
      <c r="GA64" s="4275" t="str">
        <f t="shared" si="129"/>
        <v/>
      </c>
      <c r="GB64" s="4279" t="str">
        <f t="shared" si="130"/>
        <v/>
      </c>
      <c r="GC64" s="4122"/>
    </row>
    <row r="65" spans="1:185" ht="45" customHeight="1">
      <c r="A65" s="4016">
        <f>ROW()</f>
        <v>65</v>
      </c>
      <c r="B65" s="4250" t="str">
        <f>IF(C65="I","",IF(ISBLANK(D65),"",IF(ISTEXT(D65),LARGE(B9:B64,1)+1,0)))</f>
        <v/>
      </c>
      <c r="C65" s="4281"/>
      <c r="D65" s="4297"/>
      <c r="E65" s="4252"/>
      <c r="F65" s="4253"/>
      <c r="G65" s="4254"/>
      <c r="H65" s="4255"/>
      <c r="I65" s="4254"/>
      <c r="J65" s="4255"/>
      <c r="K65" s="4256">
        <f t="shared" si="132"/>
        <v>0</v>
      </c>
      <c r="L65" s="4119"/>
      <c r="M65" s="4257">
        <f t="shared" si="16"/>
        <v>0</v>
      </c>
      <c r="N65" s="4258">
        <f t="shared" si="16"/>
        <v>0</v>
      </c>
      <c r="O65" s="4259"/>
      <c r="P65" s="4259"/>
      <c r="Q65" s="4259"/>
      <c r="R65" s="4259"/>
      <c r="S65" s="4259"/>
      <c r="T65" s="4259"/>
      <c r="U65" s="4259"/>
      <c r="V65" s="4259"/>
      <c r="W65" s="4119"/>
      <c r="X65" s="4257">
        <f t="shared" si="17"/>
        <v>0</v>
      </c>
      <c r="Y65" s="4258">
        <f t="shared" si="17"/>
        <v>0</v>
      </c>
      <c r="Z65" s="4260"/>
      <c r="AA65" s="4260"/>
      <c r="AB65" s="4260"/>
      <c r="AC65" s="4260"/>
      <c r="AD65" s="4260"/>
      <c r="AE65" s="4260"/>
      <c r="AF65" s="4260"/>
      <c r="AG65" s="4260"/>
      <c r="AH65" s="4119"/>
      <c r="AI65" s="4122"/>
      <c r="AJ65" s="4261">
        <f t="shared" si="18"/>
        <v>0</v>
      </c>
      <c r="AK65" s="4262">
        <f t="shared" si="19"/>
        <v>0</v>
      </c>
      <c r="AL65" s="4261">
        <f t="shared" si="20"/>
        <v>0</v>
      </c>
      <c r="AM65" s="4262">
        <f t="shared" si="21"/>
        <v>0</v>
      </c>
      <c r="AN65" s="4261">
        <f t="shared" si="22"/>
        <v>0</v>
      </c>
      <c r="AO65" s="4262">
        <f t="shared" si="23"/>
        <v>0</v>
      </c>
      <c r="AP65" s="4261">
        <f t="shared" si="24"/>
        <v>0</v>
      </c>
      <c r="AQ65" s="4262">
        <f t="shared" si="25"/>
        <v>0</v>
      </c>
      <c r="AR65" s="4261">
        <f t="shared" si="26"/>
        <v>0</v>
      </c>
      <c r="AS65" s="4262">
        <f t="shared" si="27"/>
        <v>0</v>
      </c>
      <c r="AT65" s="4261">
        <f t="shared" si="28"/>
        <v>0</v>
      </c>
      <c r="AU65" s="4262">
        <f t="shared" si="29"/>
        <v>0</v>
      </c>
      <c r="AV65" s="4261">
        <f t="shared" si="30"/>
        <v>0</v>
      </c>
      <c r="AW65" s="4262">
        <f t="shared" si="31"/>
        <v>0</v>
      </c>
      <c r="AX65" s="4261">
        <f t="shared" si="32"/>
        <v>0</v>
      </c>
      <c r="AY65" s="4262">
        <f t="shared" si="33"/>
        <v>0</v>
      </c>
      <c r="AZ65" s="4263"/>
      <c r="BA65" s="4264">
        <f>BA9</f>
        <v>20</v>
      </c>
      <c r="BB65" s="4264">
        <f t="shared" si="34"/>
        <v>0</v>
      </c>
      <c r="BC65" s="4264" t="str">
        <f t="shared" si="35"/>
        <v/>
      </c>
      <c r="BD65" s="4265">
        <f t="shared" si="136"/>
        <v>0</v>
      </c>
      <c r="BE65" s="4265">
        <f t="shared" si="136"/>
        <v>0</v>
      </c>
      <c r="BF65" s="4265">
        <f t="shared" si="136"/>
        <v>0</v>
      </c>
      <c r="BG65" s="4265">
        <f t="shared" si="136"/>
        <v>0</v>
      </c>
      <c r="BH65" s="4265">
        <f t="shared" si="136"/>
        <v>0</v>
      </c>
      <c r="BI65" s="4265">
        <f t="shared" si="136"/>
        <v>0</v>
      </c>
      <c r="BJ65" s="4265">
        <f t="shared" si="136"/>
        <v>0</v>
      </c>
      <c r="BK65" s="4265">
        <f t="shared" si="133"/>
        <v>0</v>
      </c>
      <c r="BL65" s="4122"/>
      <c r="BM65" s="4266">
        <f t="shared" si="37"/>
        <v>0</v>
      </c>
      <c r="BN65" s="4267">
        <f t="shared" si="38"/>
        <v>0</v>
      </c>
      <c r="BO65" s="4267">
        <f t="shared" si="39"/>
        <v>0</v>
      </c>
      <c r="BP65" s="4267">
        <f t="shared" si="40"/>
        <v>0</v>
      </c>
      <c r="BQ65" s="4267">
        <f t="shared" si="41"/>
        <v>0</v>
      </c>
      <c r="BR65" s="4267">
        <f t="shared" si="42"/>
        <v>0</v>
      </c>
      <c r="BS65" s="4267">
        <f t="shared" si="43"/>
        <v>0</v>
      </c>
      <c r="BT65" s="4267">
        <f t="shared" si="44"/>
        <v>0</v>
      </c>
      <c r="BU65" s="4202"/>
      <c r="BV65" s="4268">
        <f t="shared" si="137"/>
        <v>0</v>
      </c>
      <c r="BW65" s="4269">
        <f t="shared" si="137"/>
        <v>0</v>
      </c>
      <c r="BX65" s="4269">
        <f t="shared" si="137"/>
        <v>0</v>
      </c>
      <c r="BY65" s="4269">
        <f t="shared" si="137"/>
        <v>0</v>
      </c>
      <c r="BZ65" s="4269">
        <f t="shared" si="137"/>
        <v>0</v>
      </c>
      <c r="CA65" s="4269">
        <f t="shared" si="137"/>
        <v>0</v>
      </c>
      <c r="CB65" s="4269">
        <f t="shared" si="137"/>
        <v>0</v>
      </c>
      <c r="CC65" s="4270">
        <f t="shared" si="134"/>
        <v>0</v>
      </c>
      <c r="CD65" s="4114"/>
      <c r="CE65" s="4264" t="str">
        <f t="shared" si="46"/>
        <v/>
      </c>
      <c r="CF65" s="4271">
        <f t="shared" si="47"/>
        <v>0</v>
      </c>
      <c r="CG65" s="4272">
        <f t="shared" si="48"/>
        <v>0</v>
      </c>
      <c r="CH65" s="4272">
        <f t="shared" si="49"/>
        <v>0</v>
      </c>
      <c r="CI65" s="4272">
        <f t="shared" si="50"/>
        <v>0</v>
      </c>
      <c r="CJ65" s="4272">
        <f t="shared" si="51"/>
        <v>0</v>
      </c>
      <c r="CK65" s="4272">
        <f t="shared" si="52"/>
        <v>0</v>
      </c>
      <c r="CL65" s="4272">
        <f t="shared" si="53"/>
        <v>0</v>
      </c>
      <c r="CM65" s="4272">
        <f t="shared" si="54"/>
        <v>0</v>
      </c>
      <c r="CN65" s="4272">
        <f t="shared" si="55"/>
        <v>0</v>
      </c>
      <c r="CO65" s="4285">
        <f>IF(M65=CO8,M65,0)</f>
        <v>0</v>
      </c>
      <c r="CP65" s="4286" t="str">
        <f t="shared" si="56"/>
        <v/>
      </c>
      <c r="CQ65" s="4261" t="str">
        <f t="shared" si="57"/>
        <v/>
      </c>
      <c r="CR65" s="4275" t="str">
        <f t="shared" si="58"/>
        <v/>
      </c>
      <c r="CS65" s="4275" t="str">
        <f t="shared" si="59"/>
        <v/>
      </c>
      <c r="CT65" s="4275" t="str">
        <f t="shared" si="60"/>
        <v/>
      </c>
      <c r="CU65" s="4275" t="str">
        <f t="shared" si="61"/>
        <v/>
      </c>
      <c r="CV65" s="4275" t="str">
        <f t="shared" si="62"/>
        <v/>
      </c>
      <c r="CW65" s="4275" t="str">
        <f t="shared" si="63"/>
        <v/>
      </c>
      <c r="CX65" s="4276" t="str">
        <f t="shared" si="64"/>
        <v/>
      </c>
      <c r="CY65" s="4186"/>
      <c r="CZ65" s="4264" t="str">
        <f t="shared" si="65"/>
        <v/>
      </c>
      <c r="DA65" s="4277">
        <f t="shared" si="66"/>
        <v>0</v>
      </c>
      <c r="DB65" s="4115" t="str">
        <f t="shared" si="67"/>
        <v/>
      </c>
      <c r="DC65" s="4115" t="str">
        <f t="shared" si="68"/>
        <v/>
      </c>
      <c r="DD65" s="4115" t="str">
        <f t="shared" si="69"/>
        <v/>
      </c>
      <c r="DE65" s="4115" t="str">
        <f t="shared" si="70"/>
        <v/>
      </c>
      <c r="DF65" s="4115" t="str">
        <f t="shared" si="71"/>
        <v/>
      </c>
      <c r="DG65" s="4115" t="str">
        <f t="shared" si="72"/>
        <v/>
      </c>
      <c r="DH65" s="4115" t="str">
        <f t="shared" si="73"/>
        <v/>
      </c>
      <c r="DI65" s="4115" t="str">
        <f t="shared" si="74"/>
        <v/>
      </c>
      <c r="DJ65" s="4136"/>
      <c r="DK65" s="4287">
        <f>IF(M65=DK8,M65,0)</f>
        <v>0</v>
      </c>
      <c r="DL65" s="4286" t="str">
        <f t="shared" si="75"/>
        <v/>
      </c>
      <c r="DM65" s="4275" t="str">
        <f t="shared" si="76"/>
        <v/>
      </c>
      <c r="DN65" s="4275" t="str">
        <f t="shared" si="77"/>
        <v/>
      </c>
      <c r="DO65" s="4275" t="str">
        <f t="shared" si="78"/>
        <v/>
      </c>
      <c r="DP65" s="4275" t="str">
        <f t="shared" si="79"/>
        <v/>
      </c>
      <c r="DQ65" s="4275" t="str">
        <f t="shared" si="80"/>
        <v/>
      </c>
      <c r="DR65" s="4275" t="str">
        <f t="shared" si="81"/>
        <v/>
      </c>
      <c r="DS65" s="4275" t="str">
        <f t="shared" si="82"/>
        <v/>
      </c>
      <c r="DT65" s="4279" t="str">
        <f t="shared" si="83"/>
        <v/>
      </c>
      <c r="DU65" s="4122"/>
      <c r="DV65" s="4266">
        <f t="shared" si="84"/>
        <v>0</v>
      </c>
      <c r="DW65" s="4267">
        <f t="shared" si="85"/>
        <v>0</v>
      </c>
      <c r="DX65" s="4267">
        <f t="shared" si="86"/>
        <v>0</v>
      </c>
      <c r="DY65" s="4267">
        <f t="shared" si="87"/>
        <v>0</v>
      </c>
      <c r="DZ65" s="4267">
        <f t="shared" si="88"/>
        <v>0</v>
      </c>
      <c r="EA65" s="4267">
        <f t="shared" si="89"/>
        <v>0</v>
      </c>
      <c r="EB65" s="4267">
        <f t="shared" si="90"/>
        <v>0</v>
      </c>
      <c r="EC65" s="4267">
        <f t="shared" si="91"/>
        <v>0</v>
      </c>
      <c r="ED65" s="4215"/>
      <c r="EE65" s="4268">
        <f t="shared" si="138"/>
        <v>0</v>
      </c>
      <c r="EF65" s="4269">
        <f t="shared" si="138"/>
        <v>0</v>
      </c>
      <c r="EG65" s="4269">
        <f t="shared" si="138"/>
        <v>0</v>
      </c>
      <c r="EH65" s="4269">
        <f t="shared" si="138"/>
        <v>0</v>
      </c>
      <c r="EI65" s="4269">
        <f t="shared" si="138"/>
        <v>0</v>
      </c>
      <c r="EJ65" s="4269">
        <f t="shared" si="138"/>
        <v>0</v>
      </c>
      <c r="EK65" s="4269">
        <f t="shared" si="138"/>
        <v>0</v>
      </c>
      <c r="EL65" s="4270">
        <f t="shared" si="135"/>
        <v>0</v>
      </c>
      <c r="EM65" s="4186"/>
      <c r="EN65" s="4264" t="str">
        <f t="shared" si="93"/>
        <v/>
      </c>
      <c r="EO65" s="4271">
        <f t="shared" si="94"/>
        <v>0</v>
      </c>
      <c r="EP65" s="4272">
        <f t="shared" si="95"/>
        <v>0</v>
      </c>
      <c r="EQ65" s="4272">
        <f t="shared" si="96"/>
        <v>0</v>
      </c>
      <c r="ER65" s="4272">
        <f t="shared" si="97"/>
        <v>0</v>
      </c>
      <c r="ES65" s="4272">
        <f t="shared" si="98"/>
        <v>0</v>
      </c>
      <c r="ET65" s="4272">
        <f t="shared" si="99"/>
        <v>0</v>
      </c>
      <c r="EU65" s="4272">
        <f t="shared" si="100"/>
        <v>0</v>
      </c>
      <c r="EV65" s="4272">
        <f t="shared" si="101"/>
        <v>0</v>
      </c>
      <c r="EW65" s="4272">
        <f t="shared" si="102"/>
        <v>0</v>
      </c>
      <c r="EX65" s="4288">
        <f>IF(X65=EX8,X65,0)</f>
        <v>0</v>
      </c>
      <c r="EY65" s="4286" t="str">
        <f t="shared" si="103"/>
        <v/>
      </c>
      <c r="EZ65" s="4261" t="str">
        <f t="shared" si="104"/>
        <v/>
      </c>
      <c r="FA65" s="4275" t="str">
        <f t="shared" si="105"/>
        <v/>
      </c>
      <c r="FB65" s="4275" t="str">
        <f t="shared" si="106"/>
        <v/>
      </c>
      <c r="FC65" s="4275" t="str">
        <f t="shared" si="107"/>
        <v/>
      </c>
      <c r="FD65" s="4275" t="str">
        <f t="shared" si="108"/>
        <v/>
      </c>
      <c r="FE65" s="4275" t="str">
        <f t="shared" si="109"/>
        <v/>
      </c>
      <c r="FF65" s="4275" t="str">
        <f t="shared" si="110"/>
        <v/>
      </c>
      <c r="FG65" s="4275" t="str">
        <f t="shared" si="111"/>
        <v/>
      </c>
      <c r="FH65" s="4186"/>
      <c r="FI65" s="4264" t="str">
        <f t="shared" si="112"/>
        <v/>
      </c>
      <c r="FJ65" s="4277">
        <f t="shared" si="113"/>
        <v>0</v>
      </c>
      <c r="FK65" s="4115" t="str">
        <f t="shared" si="114"/>
        <v/>
      </c>
      <c r="FL65" s="4115" t="str">
        <f t="shared" si="115"/>
        <v/>
      </c>
      <c r="FM65" s="4115" t="str">
        <f t="shared" si="116"/>
        <v/>
      </c>
      <c r="FN65" s="4115" t="str">
        <f t="shared" si="117"/>
        <v/>
      </c>
      <c r="FO65" s="4115" t="str">
        <f t="shared" si="118"/>
        <v/>
      </c>
      <c r="FP65" s="4115" t="str">
        <f t="shared" si="119"/>
        <v/>
      </c>
      <c r="FQ65" s="4115" t="str">
        <f t="shared" si="120"/>
        <v/>
      </c>
      <c r="FR65" s="4115" t="str">
        <f t="shared" si="121"/>
        <v/>
      </c>
      <c r="FS65" s="4287">
        <f>IF(X65=FS8,X65,0)</f>
        <v>0</v>
      </c>
      <c r="FT65" s="4286" t="str">
        <f t="shared" si="122"/>
        <v/>
      </c>
      <c r="FU65" s="4275" t="str">
        <f t="shared" si="123"/>
        <v/>
      </c>
      <c r="FV65" s="4275" t="str">
        <f t="shared" si="124"/>
        <v/>
      </c>
      <c r="FW65" s="4275" t="str">
        <f t="shared" si="125"/>
        <v/>
      </c>
      <c r="FX65" s="4275" t="str">
        <f t="shared" si="126"/>
        <v/>
      </c>
      <c r="FY65" s="4275" t="str">
        <f t="shared" si="127"/>
        <v/>
      </c>
      <c r="FZ65" s="4275" t="str">
        <f t="shared" si="128"/>
        <v/>
      </c>
      <c r="GA65" s="4275" t="str">
        <f t="shared" si="129"/>
        <v/>
      </c>
      <c r="GB65" s="4279" t="str">
        <f t="shared" si="130"/>
        <v/>
      </c>
      <c r="GC65" s="4122"/>
    </row>
    <row r="66" spans="1:185" ht="45" customHeight="1">
      <c r="A66" s="4016">
        <f>ROW()</f>
        <v>66</v>
      </c>
      <c r="B66" s="4250" t="str">
        <f>IF(C66="I","",IF(ISBLANK(D66),"",IF(ISTEXT(D66),LARGE(B9:B65,1)+1,0)))</f>
        <v/>
      </c>
      <c r="C66" s="4281"/>
      <c r="D66" s="4297"/>
      <c r="E66" s="4252"/>
      <c r="F66" s="4253"/>
      <c r="G66" s="4254"/>
      <c r="H66" s="4255"/>
      <c r="I66" s="4254"/>
      <c r="J66" s="4255"/>
      <c r="K66" s="4256">
        <f t="shared" si="132"/>
        <v>0</v>
      </c>
      <c r="L66" s="4119"/>
      <c r="M66" s="4257">
        <f t="shared" si="16"/>
        <v>0</v>
      </c>
      <c r="N66" s="4258">
        <f t="shared" si="16"/>
        <v>0</v>
      </c>
      <c r="O66" s="4259"/>
      <c r="P66" s="4259"/>
      <c r="Q66" s="4259"/>
      <c r="R66" s="4259"/>
      <c r="S66" s="4259"/>
      <c r="T66" s="4259"/>
      <c r="U66" s="4259"/>
      <c r="V66" s="4259"/>
      <c r="W66" s="4119"/>
      <c r="X66" s="4257">
        <f t="shared" si="17"/>
        <v>0</v>
      </c>
      <c r="Y66" s="4258">
        <f t="shared" si="17"/>
        <v>0</v>
      </c>
      <c r="Z66" s="4260"/>
      <c r="AA66" s="4260"/>
      <c r="AB66" s="4260"/>
      <c r="AC66" s="4260"/>
      <c r="AD66" s="4260"/>
      <c r="AE66" s="4260"/>
      <c r="AF66" s="4260"/>
      <c r="AG66" s="4260"/>
      <c r="AH66" s="4119"/>
      <c r="AI66" s="4122"/>
      <c r="AJ66" s="4261">
        <f t="shared" si="18"/>
        <v>0</v>
      </c>
      <c r="AK66" s="4262">
        <f t="shared" si="19"/>
        <v>0</v>
      </c>
      <c r="AL66" s="4261">
        <f t="shared" si="20"/>
        <v>0</v>
      </c>
      <c r="AM66" s="4262">
        <f t="shared" si="21"/>
        <v>0</v>
      </c>
      <c r="AN66" s="4261">
        <f t="shared" si="22"/>
        <v>0</v>
      </c>
      <c r="AO66" s="4262">
        <f t="shared" si="23"/>
        <v>0</v>
      </c>
      <c r="AP66" s="4261">
        <f t="shared" si="24"/>
        <v>0</v>
      </c>
      <c r="AQ66" s="4262">
        <f t="shared" si="25"/>
        <v>0</v>
      </c>
      <c r="AR66" s="4261">
        <f t="shared" si="26"/>
        <v>0</v>
      </c>
      <c r="AS66" s="4262">
        <f t="shared" si="27"/>
        <v>0</v>
      </c>
      <c r="AT66" s="4261">
        <f t="shared" si="28"/>
        <v>0</v>
      </c>
      <c r="AU66" s="4262">
        <f t="shared" si="29"/>
        <v>0</v>
      </c>
      <c r="AV66" s="4261">
        <f t="shared" si="30"/>
        <v>0</v>
      </c>
      <c r="AW66" s="4262">
        <f t="shared" si="31"/>
        <v>0</v>
      </c>
      <c r="AX66" s="4261">
        <f t="shared" si="32"/>
        <v>0</v>
      </c>
      <c r="AY66" s="4262">
        <f t="shared" si="33"/>
        <v>0</v>
      </c>
      <c r="AZ66" s="4263"/>
      <c r="BA66" s="4264">
        <f>BA9</f>
        <v>20</v>
      </c>
      <c r="BB66" s="4264">
        <f t="shared" si="34"/>
        <v>0</v>
      </c>
      <c r="BC66" s="4264" t="str">
        <f t="shared" si="35"/>
        <v/>
      </c>
      <c r="BD66" s="4265">
        <f t="shared" si="136"/>
        <v>0</v>
      </c>
      <c r="BE66" s="4265">
        <f t="shared" si="136"/>
        <v>0</v>
      </c>
      <c r="BF66" s="4265">
        <f t="shared" si="136"/>
        <v>0</v>
      </c>
      <c r="BG66" s="4265">
        <f t="shared" si="136"/>
        <v>0</v>
      </c>
      <c r="BH66" s="4265">
        <f t="shared" si="136"/>
        <v>0</v>
      </c>
      <c r="BI66" s="4265">
        <f t="shared" si="136"/>
        <v>0</v>
      </c>
      <c r="BJ66" s="4265">
        <f t="shared" si="136"/>
        <v>0</v>
      </c>
      <c r="BK66" s="4265">
        <f t="shared" si="133"/>
        <v>0</v>
      </c>
      <c r="BL66" s="4122"/>
      <c r="BM66" s="4266">
        <f t="shared" si="37"/>
        <v>0</v>
      </c>
      <c r="BN66" s="4267">
        <f t="shared" si="38"/>
        <v>0</v>
      </c>
      <c r="BO66" s="4267">
        <f t="shared" si="39"/>
        <v>0</v>
      </c>
      <c r="BP66" s="4267">
        <f t="shared" si="40"/>
        <v>0</v>
      </c>
      <c r="BQ66" s="4267">
        <f t="shared" si="41"/>
        <v>0</v>
      </c>
      <c r="BR66" s="4267">
        <f t="shared" si="42"/>
        <v>0</v>
      </c>
      <c r="BS66" s="4267">
        <f t="shared" si="43"/>
        <v>0</v>
      </c>
      <c r="BT66" s="4267">
        <f t="shared" si="44"/>
        <v>0</v>
      </c>
      <c r="BU66" s="4202"/>
      <c r="BV66" s="4268">
        <f t="shared" si="137"/>
        <v>0</v>
      </c>
      <c r="BW66" s="4269">
        <f t="shared" si="137"/>
        <v>0</v>
      </c>
      <c r="BX66" s="4269">
        <f t="shared" si="137"/>
        <v>0</v>
      </c>
      <c r="BY66" s="4269">
        <f t="shared" si="137"/>
        <v>0</v>
      </c>
      <c r="BZ66" s="4269">
        <f t="shared" si="137"/>
        <v>0</v>
      </c>
      <c r="CA66" s="4269">
        <f t="shared" si="137"/>
        <v>0</v>
      </c>
      <c r="CB66" s="4269">
        <f t="shared" si="137"/>
        <v>0</v>
      </c>
      <c r="CC66" s="4270">
        <f t="shared" si="134"/>
        <v>0</v>
      </c>
      <c r="CD66" s="4114"/>
      <c r="CE66" s="4264" t="str">
        <f t="shared" si="46"/>
        <v/>
      </c>
      <c r="CF66" s="4271">
        <f t="shared" si="47"/>
        <v>0</v>
      </c>
      <c r="CG66" s="4272">
        <f t="shared" si="48"/>
        <v>0</v>
      </c>
      <c r="CH66" s="4272">
        <f t="shared" si="49"/>
        <v>0</v>
      </c>
      <c r="CI66" s="4272">
        <f t="shared" si="50"/>
        <v>0</v>
      </c>
      <c r="CJ66" s="4272">
        <f t="shared" si="51"/>
        <v>0</v>
      </c>
      <c r="CK66" s="4272">
        <f t="shared" si="52"/>
        <v>0</v>
      </c>
      <c r="CL66" s="4272">
        <f t="shared" si="53"/>
        <v>0</v>
      </c>
      <c r="CM66" s="4272">
        <f t="shared" si="54"/>
        <v>0</v>
      </c>
      <c r="CN66" s="4272">
        <f t="shared" si="55"/>
        <v>0</v>
      </c>
      <c r="CO66" s="4285">
        <f>IF(M66=CO8,M66,0)</f>
        <v>0</v>
      </c>
      <c r="CP66" s="4286" t="str">
        <f t="shared" si="56"/>
        <v/>
      </c>
      <c r="CQ66" s="4261" t="str">
        <f t="shared" si="57"/>
        <v/>
      </c>
      <c r="CR66" s="4275" t="str">
        <f t="shared" si="58"/>
        <v/>
      </c>
      <c r="CS66" s="4275" t="str">
        <f t="shared" si="59"/>
        <v/>
      </c>
      <c r="CT66" s="4275" t="str">
        <f t="shared" si="60"/>
        <v/>
      </c>
      <c r="CU66" s="4275" t="str">
        <f t="shared" si="61"/>
        <v/>
      </c>
      <c r="CV66" s="4275" t="str">
        <f t="shared" si="62"/>
        <v/>
      </c>
      <c r="CW66" s="4275" t="str">
        <f t="shared" si="63"/>
        <v/>
      </c>
      <c r="CX66" s="4276" t="str">
        <f t="shared" si="64"/>
        <v/>
      </c>
      <c r="CY66" s="4186"/>
      <c r="CZ66" s="4264" t="str">
        <f t="shared" si="65"/>
        <v/>
      </c>
      <c r="DA66" s="4277">
        <f t="shared" si="66"/>
        <v>0</v>
      </c>
      <c r="DB66" s="4115" t="str">
        <f t="shared" si="67"/>
        <v/>
      </c>
      <c r="DC66" s="4115" t="str">
        <f t="shared" si="68"/>
        <v/>
      </c>
      <c r="DD66" s="4115" t="str">
        <f t="shared" si="69"/>
        <v/>
      </c>
      <c r="DE66" s="4115" t="str">
        <f t="shared" si="70"/>
        <v/>
      </c>
      <c r="DF66" s="4115" t="str">
        <f t="shared" si="71"/>
        <v/>
      </c>
      <c r="DG66" s="4115" t="str">
        <f t="shared" si="72"/>
        <v/>
      </c>
      <c r="DH66" s="4115" t="str">
        <f t="shared" si="73"/>
        <v/>
      </c>
      <c r="DI66" s="4115" t="str">
        <f t="shared" si="74"/>
        <v/>
      </c>
      <c r="DJ66" s="4136"/>
      <c r="DK66" s="4287">
        <f>IF(M66=DK8,M66,0)</f>
        <v>0</v>
      </c>
      <c r="DL66" s="4286" t="str">
        <f t="shared" si="75"/>
        <v/>
      </c>
      <c r="DM66" s="4275" t="str">
        <f t="shared" si="76"/>
        <v/>
      </c>
      <c r="DN66" s="4275" t="str">
        <f t="shared" si="77"/>
        <v/>
      </c>
      <c r="DO66" s="4275" t="str">
        <f t="shared" si="78"/>
        <v/>
      </c>
      <c r="DP66" s="4275" t="str">
        <f t="shared" si="79"/>
        <v/>
      </c>
      <c r="DQ66" s="4275" t="str">
        <f t="shared" si="80"/>
        <v/>
      </c>
      <c r="DR66" s="4275" t="str">
        <f t="shared" si="81"/>
        <v/>
      </c>
      <c r="DS66" s="4275" t="str">
        <f t="shared" si="82"/>
        <v/>
      </c>
      <c r="DT66" s="4279" t="str">
        <f t="shared" si="83"/>
        <v/>
      </c>
      <c r="DU66" s="4122"/>
      <c r="DV66" s="4266">
        <f t="shared" si="84"/>
        <v>0</v>
      </c>
      <c r="DW66" s="4267">
        <f t="shared" si="85"/>
        <v>0</v>
      </c>
      <c r="DX66" s="4267">
        <f t="shared" si="86"/>
        <v>0</v>
      </c>
      <c r="DY66" s="4267">
        <f t="shared" si="87"/>
        <v>0</v>
      </c>
      <c r="DZ66" s="4267">
        <f t="shared" si="88"/>
        <v>0</v>
      </c>
      <c r="EA66" s="4267">
        <f t="shared" si="89"/>
        <v>0</v>
      </c>
      <c r="EB66" s="4267">
        <f t="shared" si="90"/>
        <v>0</v>
      </c>
      <c r="EC66" s="4267">
        <f t="shared" si="91"/>
        <v>0</v>
      </c>
      <c r="ED66" s="4215"/>
      <c r="EE66" s="4268">
        <f t="shared" si="138"/>
        <v>0</v>
      </c>
      <c r="EF66" s="4269">
        <f t="shared" si="138"/>
        <v>0</v>
      </c>
      <c r="EG66" s="4269">
        <f t="shared" si="138"/>
        <v>0</v>
      </c>
      <c r="EH66" s="4269">
        <f t="shared" si="138"/>
        <v>0</v>
      </c>
      <c r="EI66" s="4269">
        <f t="shared" si="138"/>
        <v>0</v>
      </c>
      <c r="EJ66" s="4269">
        <f t="shared" si="138"/>
        <v>0</v>
      </c>
      <c r="EK66" s="4269">
        <f t="shared" si="138"/>
        <v>0</v>
      </c>
      <c r="EL66" s="4270">
        <f t="shared" si="135"/>
        <v>0</v>
      </c>
      <c r="EM66" s="4186"/>
      <c r="EN66" s="4264" t="str">
        <f t="shared" si="93"/>
        <v/>
      </c>
      <c r="EO66" s="4271">
        <f t="shared" si="94"/>
        <v>0</v>
      </c>
      <c r="EP66" s="4272">
        <f t="shared" si="95"/>
        <v>0</v>
      </c>
      <c r="EQ66" s="4272">
        <f t="shared" si="96"/>
        <v>0</v>
      </c>
      <c r="ER66" s="4272">
        <f t="shared" si="97"/>
        <v>0</v>
      </c>
      <c r="ES66" s="4272">
        <f t="shared" si="98"/>
        <v>0</v>
      </c>
      <c r="ET66" s="4272">
        <f t="shared" si="99"/>
        <v>0</v>
      </c>
      <c r="EU66" s="4272">
        <f t="shared" si="100"/>
        <v>0</v>
      </c>
      <c r="EV66" s="4272">
        <f t="shared" si="101"/>
        <v>0</v>
      </c>
      <c r="EW66" s="4272">
        <f t="shared" si="102"/>
        <v>0</v>
      </c>
      <c r="EX66" s="4288">
        <f>IF(X66=EX8,X66,0)</f>
        <v>0</v>
      </c>
      <c r="EY66" s="4286" t="str">
        <f t="shared" si="103"/>
        <v/>
      </c>
      <c r="EZ66" s="4261" t="str">
        <f t="shared" si="104"/>
        <v/>
      </c>
      <c r="FA66" s="4275" t="str">
        <f t="shared" si="105"/>
        <v/>
      </c>
      <c r="FB66" s="4275" t="str">
        <f t="shared" si="106"/>
        <v/>
      </c>
      <c r="FC66" s="4275" t="str">
        <f t="shared" si="107"/>
        <v/>
      </c>
      <c r="FD66" s="4275" t="str">
        <f t="shared" si="108"/>
        <v/>
      </c>
      <c r="FE66" s="4275" t="str">
        <f t="shared" si="109"/>
        <v/>
      </c>
      <c r="FF66" s="4275" t="str">
        <f t="shared" si="110"/>
        <v/>
      </c>
      <c r="FG66" s="4275" t="str">
        <f t="shared" si="111"/>
        <v/>
      </c>
      <c r="FH66" s="4186"/>
      <c r="FI66" s="4264" t="str">
        <f t="shared" si="112"/>
        <v/>
      </c>
      <c r="FJ66" s="4277">
        <f t="shared" si="113"/>
        <v>0</v>
      </c>
      <c r="FK66" s="4115" t="str">
        <f t="shared" si="114"/>
        <v/>
      </c>
      <c r="FL66" s="4115" t="str">
        <f t="shared" si="115"/>
        <v/>
      </c>
      <c r="FM66" s="4115" t="str">
        <f t="shared" si="116"/>
        <v/>
      </c>
      <c r="FN66" s="4115" t="str">
        <f t="shared" si="117"/>
        <v/>
      </c>
      <c r="FO66" s="4115" t="str">
        <f t="shared" si="118"/>
        <v/>
      </c>
      <c r="FP66" s="4115" t="str">
        <f t="shared" si="119"/>
        <v/>
      </c>
      <c r="FQ66" s="4115" t="str">
        <f t="shared" si="120"/>
        <v/>
      </c>
      <c r="FR66" s="4115" t="str">
        <f t="shared" si="121"/>
        <v/>
      </c>
      <c r="FS66" s="4287">
        <f>IF(X66=FS8,X66,0)</f>
        <v>0</v>
      </c>
      <c r="FT66" s="4286" t="str">
        <f t="shared" si="122"/>
        <v/>
      </c>
      <c r="FU66" s="4275" t="str">
        <f t="shared" si="123"/>
        <v/>
      </c>
      <c r="FV66" s="4275" t="str">
        <f t="shared" si="124"/>
        <v/>
      </c>
      <c r="FW66" s="4275" t="str">
        <f t="shared" si="125"/>
        <v/>
      </c>
      <c r="FX66" s="4275" t="str">
        <f t="shared" si="126"/>
        <v/>
      </c>
      <c r="FY66" s="4275" t="str">
        <f t="shared" si="127"/>
        <v/>
      </c>
      <c r="FZ66" s="4275" t="str">
        <f t="shared" si="128"/>
        <v/>
      </c>
      <c r="GA66" s="4275" t="str">
        <f t="shared" si="129"/>
        <v/>
      </c>
      <c r="GB66" s="4279" t="str">
        <f t="shared" si="130"/>
        <v/>
      </c>
      <c r="GC66" s="4122"/>
    </row>
    <row r="67" spans="1:185" ht="45" customHeight="1">
      <c r="A67" s="4016">
        <f>ROW()</f>
        <v>67</v>
      </c>
      <c r="B67" s="4250" t="str">
        <f>IF(C67="I","",IF(ISBLANK(D67),"",IF(ISTEXT(D67),LARGE(B9:B66,1)+1,0)))</f>
        <v/>
      </c>
      <c r="C67" s="4281"/>
      <c r="D67" s="4297"/>
      <c r="E67" s="4252"/>
      <c r="F67" s="4253"/>
      <c r="G67" s="4254"/>
      <c r="H67" s="4255"/>
      <c r="I67" s="4254"/>
      <c r="J67" s="4255"/>
      <c r="K67" s="4256">
        <f t="shared" si="132"/>
        <v>0</v>
      </c>
      <c r="L67" s="4119"/>
      <c r="M67" s="4257">
        <f t="shared" si="16"/>
        <v>0</v>
      </c>
      <c r="N67" s="4258">
        <f t="shared" si="16"/>
        <v>0</v>
      </c>
      <c r="O67" s="4259"/>
      <c r="P67" s="4259"/>
      <c r="Q67" s="4259"/>
      <c r="R67" s="4259"/>
      <c r="S67" s="4259"/>
      <c r="T67" s="4259"/>
      <c r="U67" s="4259"/>
      <c r="V67" s="4259"/>
      <c r="W67" s="4119"/>
      <c r="X67" s="4257">
        <f t="shared" si="17"/>
        <v>0</v>
      </c>
      <c r="Y67" s="4258">
        <f t="shared" si="17"/>
        <v>0</v>
      </c>
      <c r="Z67" s="4260"/>
      <c r="AA67" s="4260"/>
      <c r="AB67" s="4260"/>
      <c r="AC67" s="4260"/>
      <c r="AD67" s="4260"/>
      <c r="AE67" s="4260"/>
      <c r="AF67" s="4260"/>
      <c r="AG67" s="4260"/>
      <c r="AH67" s="4119"/>
      <c r="AI67" s="4122"/>
      <c r="AJ67" s="4261">
        <f t="shared" si="18"/>
        <v>0</v>
      </c>
      <c r="AK67" s="4262">
        <f t="shared" si="19"/>
        <v>0</v>
      </c>
      <c r="AL67" s="4261">
        <f t="shared" si="20"/>
        <v>0</v>
      </c>
      <c r="AM67" s="4262">
        <f t="shared" si="21"/>
        <v>0</v>
      </c>
      <c r="AN67" s="4261">
        <f t="shared" si="22"/>
        <v>0</v>
      </c>
      <c r="AO67" s="4262">
        <f t="shared" si="23"/>
        <v>0</v>
      </c>
      <c r="AP67" s="4261">
        <f t="shared" si="24"/>
        <v>0</v>
      </c>
      <c r="AQ67" s="4262">
        <f t="shared" si="25"/>
        <v>0</v>
      </c>
      <c r="AR67" s="4261">
        <f t="shared" si="26"/>
        <v>0</v>
      </c>
      <c r="AS67" s="4262">
        <f t="shared" si="27"/>
        <v>0</v>
      </c>
      <c r="AT67" s="4261">
        <f t="shared" si="28"/>
        <v>0</v>
      </c>
      <c r="AU67" s="4262">
        <f t="shared" si="29"/>
        <v>0</v>
      </c>
      <c r="AV67" s="4261">
        <f t="shared" si="30"/>
        <v>0</v>
      </c>
      <c r="AW67" s="4262">
        <f t="shared" si="31"/>
        <v>0</v>
      </c>
      <c r="AX67" s="4261">
        <f t="shared" si="32"/>
        <v>0</v>
      </c>
      <c r="AY67" s="4262">
        <f t="shared" si="33"/>
        <v>0</v>
      </c>
      <c r="AZ67" s="4263"/>
      <c r="BA67" s="4264">
        <f>BA9</f>
        <v>20</v>
      </c>
      <c r="BB67" s="4264">
        <f t="shared" si="34"/>
        <v>0</v>
      </c>
      <c r="BC67" s="4264" t="str">
        <f t="shared" si="35"/>
        <v/>
      </c>
      <c r="BD67" s="4265">
        <f t="shared" si="136"/>
        <v>0</v>
      </c>
      <c r="BE67" s="4265">
        <f t="shared" si="136"/>
        <v>0</v>
      </c>
      <c r="BF67" s="4265">
        <f t="shared" si="136"/>
        <v>0</v>
      </c>
      <c r="BG67" s="4265">
        <f t="shared" si="136"/>
        <v>0</v>
      </c>
      <c r="BH67" s="4265">
        <f t="shared" si="136"/>
        <v>0</v>
      </c>
      <c r="BI67" s="4265">
        <f t="shared" si="136"/>
        <v>0</v>
      </c>
      <c r="BJ67" s="4265">
        <f t="shared" si="136"/>
        <v>0</v>
      </c>
      <c r="BK67" s="4265">
        <f t="shared" si="133"/>
        <v>0</v>
      </c>
      <c r="BL67" s="4122"/>
      <c r="BM67" s="4266">
        <f t="shared" si="37"/>
        <v>0</v>
      </c>
      <c r="BN67" s="4267">
        <f t="shared" si="38"/>
        <v>0</v>
      </c>
      <c r="BO67" s="4267">
        <f t="shared" si="39"/>
        <v>0</v>
      </c>
      <c r="BP67" s="4267">
        <f t="shared" si="40"/>
        <v>0</v>
      </c>
      <c r="BQ67" s="4267">
        <f t="shared" si="41"/>
        <v>0</v>
      </c>
      <c r="BR67" s="4267">
        <f t="shared" si="42"/>
        <v>0</v>
      </c>
      <c r="BS67" s="4267">
        <f t="shared" si="43"/>
        <v>0</v>
      </c>
      <c r="BT67" s="4267">
        <f t="shared" si="44"/>
        <v>0</v>
      </c>
      <c r="BU67" s="4202"/>
      <c r="BV67" s="4268">
        <f t="shared" si="137"/>
        <v>0</v>
      </c>
      <c r="BW67" s="4269">
        <f t="shared" si="137"/>
        <v>0</v>
      </c>
      <c r="BX67" s="4269">
        <f t="shared" si="137"/>
        <v>0</v>
      </c>
      <c r="BY67" s="4269">
        <f t="shared" si="137"/>
        <v>0</v>
      </c>
      <c r="BZ67" s="4269">
        <f t="shared" si="137"/>
        <v>0</v>
      </c>
      <c r="CA67" s="4269">
        <f t="shared" si="137"/>
        <v>0</v>
      </c>
      <c r="CB67" s="4269">
        <f t="shared" si="137"/>
        <v>0</v>
      </c>
      <c r="CC67" s="4270">
        <f t="shared" si="134"/>
        <v>0</v>
      </c>
      <c r="CD67" s="4114"/>
      <c r="CE67" s="4264" t="str">
        <f t="shared" si="46"/>
        <v/>
      </c>
      <c r="CF67" s="4271">
        <f t="shared" si="47"/>
        <v>0</v>
      </c>
      <c r="CG67" s="4272">
        <f t="shared" si="48"/>
        <v>0</v>
      </c>
      <c r="CH67" s="4272">
        <f t="shared" si="49"/>
        <v>0</v>
      </c>
      <c r="CI67" s="4272">
        <f t="shared" si="50"/>
        <v>0</v>
      </c>
      <c r="CJ67" s="4272">
        <f t="shared" si="51"/>
        <v>0</v>
      </c>
      <c r="CK67" s="4272">
        <f t="shared" si="52"/>
        <v>0</v>
      </c>
      <c r="CL67" s="4272">
        <f t="shared" si="53"/>
        <v>0</v>
      </c>
      <c r="CM67" s="4272">
        <f t="shared" si="54"/>
        <v>0</v>
      </c>
      <c r="CN67" s="4272">
        <f t="shared" si="55"/>
        <v>0</v>
      </c>
      <c r="CO67" s="4285">
        <f>IF(M67=CO8,M67,0)</f>
        <v>0</v>
      </c>
      <c r="CP67" s="4286" t="str">
        <f t="shared" si="56"/>
        <v/>
      </c>
      <c r="CQ67" s="4261" t="str">
        <f t="shared" si="57"/>
        <v/>
      </c>
      <c r="CR67" s="4275" t="str">
        <f t="shared" si="58"/>
        <v/>
      </c>
      <c r="CS67" s="4275" t="str">
        <f t="shared" si="59"/>
        <v/>
      </c>
      <c r="CT67" s="4275" t="str">
        <f t="shared" si="60"/>
        <v/>
      </c>
      <c r="CU67" s="4275" t="str">
        <f t="shared" si="61"/>
        <v/>
      </c>
      <c r="CV67" s="4275" t="str">
        <f t="shared" si="62"/>
        <v/>
      </c>
      <c r="CW67" s="4275" t="str">
        <f t="shared" si="63"/>
        <v/>
      </c>
      <c r="CX67" s="4276" t="str">
        <f t="shared" si="64"/>
        <v/>
      </c>
      <c r="CY67" s="4186"/>
      <c r="CZ67" s="4264" t="str">
        <f t="shared" si="65"/>
        <v/>
      </c>
      <c r="DA67" s="4277">
        <f t="shared" si="66"/>
        <v>0</v>
      </c>
      <c r="DB67" s="4115" t="str">
        <f t="shared" si="67"/>
        <v/>
      </c>
      <c r="DC67" s="4115" t="str">
        <f t="shared" si="68"/>
        <v/>
      </c>
      <c r="DD67" s="4115" t="str">
        <f t="shared" si="69"/>
        <v/>
      </c>
      <c r="DE67" s="4115" t="str">
        <f t="shared" si="70"/>
        <v/>
      </c>
      <c r="DF67" s="4115" t="str">
        <f t="shared" si="71"/>
        <v/>
      </c>
      <c r="DG67" s="4115" t="str">
        <f t="shared" si="72"/>
        <v/>
      </c>
      <c r="DH67" s="4115" t="str">
        <f t="shared" si="73"/>
        <v/>
      </c>
      <c r="DI67" s="4115" t="str">
        <f t="shared" si="74"/>
        <v/>
      </c>
      <c r="DJ67" s="4136"/>
      <c r="DK67" s="4287">
        <f>IF(M67=DK8,M67,0)</f>
        <v>0</v>
      </c>
      <c r="DL67" s="4286" t="str">
        <f t="shared" si="75"/>
        <v/>
      </c>
      <c r="DM67" s="4275" t="str">
        <f t="shared" si="76"/>
        <v/>
      </c>
      <c r="DN67" s="4275" t="str">
        <f t="shared" si="77"/>
        <v/>
      </c>
      <c r="DO67" s="4275" t="str">
        <f t="shared" si="78"/>
        <v/>
      </c>
      <c r="DP67" s="4275" t="str">
        <f t="shared" si="79"/>
        <v/>
      </c>
      <c r="DQ67" s="4275" t="str">
        <f t="shared" si="80"/>
        <v/>
      </c>
      <c r="DR67" s="4275" t="str">
        <f t="shared" si="81"/>
        <v/>
      </c>
      <c r="DS67" s="4275" t="str">
        <f t="shared" si="82"/>
        <v/>
      </c>
      <c r="DT67" s="4279" t="str">
        <f t="shared" si="83"/>
        <v/>
      </c>
      <c r="DU67" s="4122"/>
      <c r="DV67" s="4266">
        <f t="shared" si="84"/>
        <v>0</v>
      </c>
      <c r="DW67" s="4267">
        <f t="shared" si="85"/>
        <v>0</v>
      </c>
      <c r="DX67" s="4267">
        <f t="shared" si="86"/>
        <v>0</v>
      </c>
      <c r="DY67" s="4267">
        <f t="shared" si="87"/>
        <v>0</v>
      </c>
      <c r="DZ67" s="4267">
        <f t="shared" si="88"/>
        <v>0</v>
      </c>
      <c r="EA67" s="4267">
        <f t="shared" si="89"/>
        <v>0</v>
      </c>
      <c r="EB67" s="4267">
        <f t="shared" si="90"/>
        <v>0</v>
      </c>
      <c r="EC67" s="4267">
        <f t="shared" si="91"/>
        <v>0</v>
      </c>
      <c r="ED67" s="4215"/>
      <c r="EE67" s="4268">
        <f t="shared" si="138"/>
        <v>0</v>
      </c>
      <c r="EF67" s="4269">
        <f t="shared" si="138"/>
        <v>0</v>
      </c>
      <c r="EG67" s="4269">
        <f t="shared" si="138"/>
        <v>0</v>
      </c>
      <c r="EH67" s="4269">
        <f t="shared" si="138"/>
        <v>0</v>
      </c>
      <c r="EI67" s="4269">
        <f t="shared" si="138"/>
        <v>0</v>
      </c>
      <c r="EJ67" s="4269">
        <f t="shared" si="138"/>
        <v>0</v>
      </c>
      <c r="EK67" s="4269">
        <f t="shared" si="138"/>
        <v>0</v>
      </c>
      <c r="EL67" s="4270">
        <f t="shared" si="135"/>
        <v>0</v>
      </c>
      <c r="EM67" s="4186"/>
      <c r="EN67" s="4264" t="str">
        <f t="shared" si="93"/>
        <v/>
      </c>
      <c r="EO67" s="4271">
        <f t="shared" si="94"/>
        <v>0</v>
      </c>
      <c r="EP67" s="4272">
        <f t="shared" si="95"/>
        <v>0</v>
      </c>
      <c r="EQ67" s="4272">
        <f t="shared" si="96"/>
        <v>0</v>
      </c>
      <c r="ER67" s="4272">
        <f t="shared" si="97"/>
        <v>0</v>
      </c>
      <c r="ES67" s="4272">
        <f t="shared" si="98"/>
        <v>0</v>
      </c>
      <c r="ET67" s="4272">
        <f t="shared" si="99"/>
        <v>0</v>
      </c>
      <c r="EU67" s="4272">
        <f t="shared" si="100"/>
        <v>0</v>
      </c>
      <c r="EV67" s="4272">
        <f t="shared" si="101"/>
        <v>0</v>
      </c>
      <c r="EW67" s="4272">
        <f t="shared" si="102"/>
        <v>0</v>
      </c>
      <c r="EX67" s="4288">
        <f>IF(X67=EX8,X67,0)</f>
        <v>0</v>
      </c>
      <c r="EY67" s="4286" t="str">
        <f t="shared" si="103"/>
        <v/>
      </c>
      <c r="EZ67" s="4261" t="str">
        <f t="shared" si="104"/>
        <v/>
      </c>
      <c r="FA67" s="4275" t="str">
        <f t="shared" si="105"/>
        <v/>
      </c>
      <c r="FB67" s="4275" t="str">
        <f t="shared" si="106"/>
        <v/>
      </c>
      <c r="FC67" s="4275" t="str">
        <f t="shared" si="107"/>
        <v/>
      </c>
      <c r="FD67" s="4275" t="str">
        <f t="shared" si="108"/>
        <v/>
      </c>
      <c r="FE67" s="4275" t="str">
        <f t="shared" si="109"/>
        <v/>
      </c>
      <c r="FF67" s="4275" t="str">
        <f t="shared" si="110"/>
        <v/>
      </c>
      <c r="FG67" s="4275" t="str">
        <f t="shared" si="111"/>
        <v/>
      </c>
      <c r="FH67" s="4186"/>
      <c r="FI67" s="4264" t="str">
        <f t="shared" si="112"/>
        <v/>
      </c>
      <c r="FJ67" s="4277">
        <f t="shared" si="113"/>
        <v>0</v>
      </c>
      <c r="FK67" s="4115" t="str">
        <f t="shared" si="114"/>
        <v/>
      </c>
      <c r="FL67" s="4115" t="str">
        <f t="shared" si="115"/>
        <v/>
      </c>
      <c r="FM67" s="4115" t="str">
        <f t="shared" si="116"/>
        <v/>
      </c>
      <c r="FN67" s="4115" t="str">
        <f t="shared" si="117"/>
        <v/>
      </c>
      <c r="FO67" s="4115" t="str">
        <f t="shared" si="118"/>
        <v/>
      </c>
      <c r="FP67" s="4115" t="str">
        <f t="shared" si="119"/>
        <v/>
      </c>
      <c r="FQ67" s="4115" t="str">
        <f t="shared" si="120"/>
        <v/>
      </c>
      <c r="FR67" s="4115" t="str">
        <f t="shared" si="121"/>
        <v/>
      </c>
      <c r="FS67" s="4287">
        <f>IF(X67=FS8,X67,0)</f>
        <v>0</v>
      </c>
      <c r="FT67" s="4286" t="str">
        <f t="shared" si="122"/>
        <v/>
      </c>
      <c r="FU67" s="4275" t="str">
        <f t="shared" si="123"/>
        <v/>
      </c>
      <c r="FV67" s="4275" t="str">
        <f t="shared" si="124"/>
        <v/>
      </c>
      <c r="FW67" s="4275" t="str">
        <f t="shared" si="125"/>
        <v/>
      </c>
      <c r="FX67" s="4275" t="str">
        <f t="shared" si="126"/>
        <v/>
      </c>
      <c r="FY67" s="4275" t="str">
        <f t="shared" si="127"/>
        <v/>
      </c>
      <c r="FZ67" s="4275" t="str">
        <f t="shared" si="128"/>
        <v/>
      </c>
      <c r="GA67" s="4275" t="str">
        <f t="shared" si="129"/>
        <v/>
      </c>
      <c r="GB67" s="4279" t="str">
        <f t="shared" si="130"/>
        <v/>
      </c>
      <c r="GC67" s="4122"/>
    </row>
    <row r="68" spans="1:185" ht="45" customHeight="1">
      <c r="A68" s="4016">
        <f>ROW()</f>
        <v>68</v>
      </c>
      <c r="B68" s="4250" t="str">
        <f>IF(C68="I","",IF(ISBLANK(D68),"",IF(ISTEXT(D68),LARGE(B9:B67,1)+1,0)))</f>
        <v/>
      </c>
      <c r="C68" s="4281"/>
      <c r="D68" s="4297"/>
      <c r="E68" s="4252"/>
      <c r="F68" s="4253"/>
      <c r="G68" s="4254"/>
      <c r="H68" s="4255"/>
      <c r="I68" s="4254"/>
      <c r="J68" s="4255"/>
      <c r="K68" s="4256">
        <f t="shared" si="132"/>
        <v>0</v>
      </c>
      <c r="L68" s="4119"/>
      <c r="M68" s="4257">
        <f t="shared" si="16"/>
        <v>0</v>
      </c>
      <c r="N68" s="4258">
        <f t="shared" si="16"/>
        <v>0</v>
      </c>
      <c r="O68" s="4259"/>
      <c r="P68" s="4259"/>
      <c r="Q68" s="4259"/>
      <c r="R68" s="4259"/>
      <c r="S68" s="4259"/>
      <c r="T68" s="4259"/>
      <c r="U68" s="4259"/>
      <c r="V68" s="4259"/>
      <c r="W68" s="4119"/>
      <c r="X68" s="4257">
        <f t="shared" si="17"/>
        <v>0</v>
      </c>
      <c r="Y68" s="4258">
        <f t="shared" si="17"/>
        <v>0</v>
      </c>
      <c r="Z68" s="4260"/>
      <c r="AA68" s="4260"/>
      <c r="AB68" s="4260"/>
      <c r="AC68" s="4260"/>
      <c r="AD68" s="4260"/>
      <c r="AE68" s="4260"/>
      <c r="AF68" s="4260"/>
      <c r="AG68" s="4260"/>
      <c r="AH68" s="4119"/>
      <c r="AI68" s="4122"/>
      <c r="AJ68" s="4261">
        <f t="shared" si="18"/>
        <v>0</v>
      </c>
      <c r="AK68" s="4262">
        <f t="shared" si="19"/>
        <v>0</v>
      </c>
      <c r="AL68" s="4261">
        <f t="shared" si="20"/>
        <v>0</v>
      </c>
      <c r="AM68" s="4262">
        <f t="shared" si="21"/>
        <v>0</v>
      </c>
      <c r="AN68" s="4261">
        <f t="shared" si="22"/>
        <v>0</v>
      </c>
      <c r="AO68" s="4262">
        <f t="shared" si="23"/>
        <v>0</v>
      </c>
      <c r="AP68" s="4261">
        <f t="shared" si="24"/>
        <v>0</v>
      </c>
      <c r="AQ68" s="4262">
        <f t="shared" si="25"/>
        <v>0</v>
      </c>
      <c r="AR68" s="4261">
        <f t="shared" si="26"/>
        <v>0</v>
      </c>
      <c r="AS68" s="4262">
        <f t="shared" si="27"/>
        <v>0</v>
      </c>
      <c r="AT68" s="4261">
        <f t="shared" si="28"/>
        <v>0</v>
      </c>
      <c r="AU68" s="4262">
        <f t="shared" si="29"/>
        <v>0</v>
      </c>
      <c r="AV68" s="4261">
        <f t="shared" si="30"/>
        <v>0</v>
      </c>
      <c r="AW68" s="4262">
        <f t="shared" si="31"/>
        <v>0</v>
      </c>
      <c r="AX68" s="4261">
        <f t="shared" si="32"/>
        <v>0</v>
      </c>
      <c r="AY68" s="4262">
        <f t="shared" si="33"/>
        <v>0</v>
      </c>
      <c r="AZ68" s="4263"/>
      <c r="BA68" s="4264">
        <f>BA9</f>
        <v>20</v>
      </c>
      <c r="BB68" s="4264">
        <f t="shared" si="34"/>
        <v>0</v>
      </c>
      <c r="BC68" s="4264" t="str">
        <f t="shared" si="35"/>
        <v/>
      </c>
      <c r="BD68" s="4265">
        <f t="shared" si="136"/>
        <v>0</v>
      </c>
      <c r="BE68" s="4265">
        <f t="shared" si="136"/>
        <v>0</v>
      </c>
      <c r="BF68" s="4265">
        <f t="shared" si="136"/>
        <v>0</v>
      </c>
      <c r="BG68" s="4265">
        <f t="shared" si="136"/>
        <v>0</v>
      </c>
      <c r="BH68" s="4265">
        <f t="shared" si="136"/>
        <v>0</v>
      </c>
      <c r="BI68" s="4265">
        <f t="shared" si="136"/>
        <v>0</v>
      </c>
      <c r="BJ68" s="4265">
        <f t="shared" si="136"/>
        <v>0</v>
      </c>
      <c r="BK68" s="4265">
        <f t="shared" si="133"/>
        <v>0</v>
      </c>
      <c r="BL68" s="4122"/>
      <c r="BM68" s="4266">
        <f t="shared" si="37"/>
        <v>0</v>
      </c>
      <c r="BN68" s="4267">
        <f t="shared" si="38"/>
        <v>0</v>
      </c>
      <c r="BO68" s="4267">
        <f t="shared" si="39"/>
        <v>0</v>
      </c>
      <c r="BP68" s="4267">
        <f t="shared" si="40"/>
        <v>0</v>
      </c>
      <c r="BQ68" s="4267">
        <f t="shared" si="41"/>
        <v>0</v>
      </c>
      <c r="BR68" s="4267">
        <f t="shared" si="42"/>
        <v>0</v>
      </c>
      <c r="BS68" s="4267">
        <f t="shared" si="43"/>
        <v>0</v>
      </c>
      <c r="BT68" s="4267">
        <f t="shared" si="44"/>
        <v>0</v>
      </c>
      <c r="BU68" s="4202"/>
      <c r="BV68" s="4268">
        <f t="shared" si="137"/>
        <v>0</v>
      </c>
      <c r="BW68" s="4269">
        <f t="shared" si="137"/>
        <v>0</v>
      </c>
      <c r="BX68" s="4269">
        <f t="shared" si="137"/>
        <v>0</v>
      </c>
      <c r="BY68" s="4269">
        <f t="shared" si="137"/>
        <v>0</v>
      </c>
      <c r="BZ68" s="4269">
        <f t="shared" si="137"/>
        <v>0</v>
      </c>
      <c r="CA68" s="4269">
        <f t="shared" si="137"/>
        <v>0</v>
      </c>
      <c r="CB68" s="4269">
        <f t="shared" si="137"/>
        <v>0</v>
      </c>
      <c r="CC68" s="4270">
        <f t="shared" si="134"/>
        <v>0</v>
      </c>
      <c r="CD68" s="4114"/>
      <c r="CE68" s="4264" t="str">
        <f t="shared" si="46"/>
        <v/>
      </c>
      <c r="CF68" s="4271">
        <f t="shared" si="47"/>
        <v>0</v>
      </c>
      <c r="CG68" s="4272">
        <f t="shared" si="48"/>
        <v>0</v>
      </c>
      <c r="CH68" s="4272">
        <f t="shared" si="49"/>
        <v>0</v>
      </c>
      <c r="CI68" s="4272">
        <f t="shared" si="50"/>
        <v>0</v>
      </c>
      <c r="CJ68" s="4272">
        <f t="shared" si="51"/>
        <v>0</v>
      </c>
      <c r="CK68" s="4272">
        <f t="shared" si="52"/>
        <v>0</v>
      </c>
      <c r="CL68" s="4272">
        <f t="shared" si="53"/>
        <v>0</v>
      </c>
      <c r="CM68" s="4272">
        <f t="shared" si="54"/>
        <v>0</v>
      </c>
      <c r="CN68" s="4272">
        <f t="shared" si="55"/>
        <v>0</v>
      </c>
      <c r="CO68" s="4285">
        <f>IF(M68=CO8,M68,0)</f>
        <v>0</v>
      </c>
      <c r="CP68" s="4286" t="str">
        <f t="shared" si="56"/>
        <v/>
      </c>
      <c r="CQ68" s="4261" t="str">
        <f t="shared" si="57"/>
        <v/>
      </c>
      <c r="CR68" s="4275" t="str">
        <f t="shared" si="58"/>
        <v/>
      </c>
      <c r="CS68" s="4275" t="str">
        <f t="shared" si="59"/>
        <v/>
      </c>
      <c r="CT68" s="4275" t="str">
        <f t="shared" si="60"/>
        <v/>
      </c>
      <c r="CU68" s="4275" t="str">
        <f t="shared" si="61"/>
        <v/>
      </c>
      <c r="CV68" s="4275" t="str">
        <f t="shared" si="62"/>
        <v/>
      </c>
      <c r="CW68" s="4275" t="str">
        <f t="shared" si="63"/>
        <v/>
      </c>
      <c r="CX68" s="4276" t="str">
        <f t="shared" si="64"/>
        <v/>
      </c>
      <c r="CY68" s="4186"/>
      <c r="CZ68" s="4264" t="str">
        <f t="shared" si="65"/>
        <v/>
      </c>
      <c r="DA68" s="4277">
        <f t="shared" si="66"/>
        <v>0</v>
      </c>
      <c r="DB68" s="4115" t="str">
        <f t="shared" si="67"/>
        <v/>
      </c>
      <c r="DC68" s="4115" t="str">
        <f t="shared" si="68"/>
        <v/>
      </c>
      <c r="DD68" s="4115" t="str">
        <f t="shared" si="69"/>
        <v/>
      </c>
      <c r="DE68" s="4115" t="str">
        <f t="shared" si="70"/>
        <v/>
      </c>
      <c r="DF68" s="4115" t="str">
        <f t="shared" si="71"/>
        <v/>
      </c>
      <c r="DG68" s="4115" t="str">
        <f t="shared" si="72"/>
        <v/>
      </c>
      <c r="DH68" s="4115" t="str">
        <f t="shared" si="73"/>
        <v/>
      </c>
      <c r="DI68" s="4115" t="str">
        <f t="shared" si="74"/>
        <v/>
      </c>
      <c r="DJ68" s="4136"/>
      <c r="DK68" s="4287">
        <f>IF(M68=DK8,M68,0)</f>
        <v>0</v>
      </c>
      <c r="DL68" s="4286" t="str">
        <f t="shared" si="75"/>
        <v/>
      </c>
      <c r="DM68" s="4275" t="str">
        <f t="shared" si="76"/>
        <v/>
      </c>
      <c r="DN68" s="4275" t="str">
        <f t="shared" si="77"/>
        <v/>
      </c>
      <c r="DO68" s="4275" t="str">
        <f t="shared" si="78"/>
        <v/>
      </c>
      <c r="DP68" s="4275" t="str">
        <f t="shared" si="79"/>
        <v/>
      </c>
      <c r="DQ68" s="4275" t="str">
        <f t="shared" si="80"/>
        <v/>
      </c>
      <c r="DR68" s="4275" t="str">
        <f t="shared" si="81"/>
        <v/>
      </c>
      <c r="DS68" s="4275" t="str">
        <f t="shared" si="82"/>
        <v/>
      </c>
      <c r="DT68" s="4279" t="str">
        <f t="shared" si="83"/>
        <v/>
      </c>
      <c r="DU68" s="4122"/>
      <c r="DV68" s="4266">
        <f t="shared" si="84"/>
        <v>0</v>
      </c>
      <c r="DW68" s="4267">
        <f t="shared" si="85"/>
        <v>0</v>
      </c>
      <c r="DX68" s="4267">
        <f t="shared" si="86"/>
        <v>0</v>
      </c>
      <c r="DY68" s="4267">
        <f t="shared" si="87"/>
        <v>0</v>
      </c>
      <c r="DZ68" s="4267">
        <f t="shared" si="88"/>
        <v>0</v>
      </c>
      <c r="EA68" s="4267">
        <f t="shared" si="89"/>
        <v>0</v>
      </c>
      <c r="EB68" s="4267">
        <f t="shared" si="90"/>
        <v>0</v>
      </c>
      <c r="EC68" s="4267">
        <f t="shared" si="91"/>
        <v>0</v>
      </c>
      <c r="ED68" s="4215"/>
      <c r="EE68" s="4268">
        <f t="shared" si="138"/>
        <v>0</v>
      </c>
      <c r="EF68" s="4269">
        <f t="shared" si="138"/>
        <v>0</v>
      </c>
      <c r="EG68" s="4269">
        <f t="shared" si="138"/>
        <v>0</v>
      </c>
      <c r="EH68" s="4269">
        <f t="shared" si="138"/>
        <v>0</v>
      </c>
      <c r="EI68" s="4269">
        <f t="shared" si="138"/>
        <v>0</v>
      </c>
      <c r="EJ68" s="4269">
        <f t="shared" si="138"/>
        <v>0</v>
      </c>
      <c r="EK68" s="4269">
        <f t="shared" si="138"/>
        <v>0</v>
      </c>
      <c r="EL68" s="4270">
        <f t="shared" si="135"/>
        <v>0</v>
      </c>
      <c r="EM68" s="4186"/>
      <c r="EN68" s="4264" t="str">
        <f t="shared" si="93"/>
        <v/>
      </c>
      <c r="EO68" s="4271">
        <f t="shared" si="94"/>
        <v>0</v>
      </c>
      <c r="EP68" s="4272">
        <f t="shared" si="95"/>
        <v>0</v>
      </c>
      <c r="EQ68" s="4272">
        <f t="shared" si="96"/>
        <v>0</v>
      </c>
      <c r="ER68" s="4272">
        <f t="shared" si="97"/>
        <v>0</v>
      </c>
      <c r="ES68" s="4272">
        <f t="shared" si="98"/>
        <v>0</v>
      </c>
      <c r="ET68" s="4272">
        <f t="shared" si="99"/>
        <v>0</v>
      </c>
      <c r="EU68" s="4272">
        <f t="shared" si="100"/>
        <v>0</v>
      </c>
      <c r="EV68" s="4272">
        <f t="shared" si="101"/>
        <v>0</v>
      </c>
      <c r="EW68" s="4272">
        <f t="shared" si="102"/>
        <v>0</v>
      </c>
      <c r="EX68" s="4288">
        <f>IF(X68=EX8,X68,0)</f>
        <v>0</v>
      </c>
      <c r="EY68" s="4286" t="str">
        <f t="shared" si="103"/>
        <v/>
      </c>
      <c r="EZ68" s="4261" t="str">
        <f t="shared" si="104"/>
        <v/>
      </c>
      <c r="FA68" s="4275" t="str">
        <f t="shared" si="105"/>
        <v/>
      </c>
      <c r="FB68" s="4275" t="str">
        <f t="shared" si="106"/>
        <v/>
      </c>
      <c r="FC68" s="4275" t="str">
        <f t="shared" si="107"/>
        <v/>
      </c>
      <c r="FD68" s="4275" t="str">
        <f t="shared" si="108"/>
        <v/>
      </c>
      <c r="FE68" s="4275" t="str">
        <f t="shared" si="109"/>
        <v/>
      </c>
      <c r="FF68" s="4275" t="str">
        <f t="shared" si="110"/>
        <v/>
      </c>
      <c r="FG68" s="4275" t="str">
        <f t="shared" si="111"/>
        <v/>
      </c>
      <c r="FH68" s="4186"/>
      <c r="FI68" s="4264" t="str">
        <f t="shared" si="112"/>
        <v/>
      </c>
      <c r="FJ68" s="4277">
        <f t="shared" si="113"/>
        <v>0</v>
      </c>
      <c r="FK68" s="4115" t="str">
        <f t="shared" si="114"/>
        <v/>
      </c>
      <c r="FL68" s="4115" t="str">
        <f t="shared" si="115"/>
        <v/>
      </c>
      <c r="FM68" s="4115" t="str">
        <f t="shared" si="116"/>
        <v/>
      </c>
      <c r="FN68" s="4115" t="str">
        <f t="shared" si="117"/>
        <v/>
      </c>
      <c r="FO68" s="4115" t="str">
        <f t="shared" si="118"/>
        <v/>
      </c>
      <c r="FP68" s="4115" t="str">
        <f t="shared" si="119"/>
        <v/>
      </c>
      <c r="FQ68" s="4115" t="str">
        <f t="shared" si="120"/>
        <v/>
      </c>
      <c r="FR68" s="4115" t="str">
        <f t="shared" si="121"/>
        <v/>
      </c>
      <c r="FS68" s="4287">
        <f>IF(X68=FS8,X68,0)</f>
        <v>0</v>
      </c>
      <c r="FT68" s="4286" t="str">
        <f t="shared" si="122"/>
        <v/>
      </c>
      <c r="FU68" s="4275" t="str">
        <f t="shared" si="123"/>
        <v/>
      </c>
      <c r="FV68" s="4275" t="str">
        <f t="shared" si="124"/>
        <v/>
      </c>
      <c r="FW68" s="4275" t="str">
        <f t="shared" si="125"/>
        <v/>
      </c>
      <c r="FX68" s="4275" t="str">
        <f t="shared" si="126"/>
        <v/>
      </c>
      <c r="FY68" s="4275" t="str">
        <f t="shared" si="127"/>
        <v/>
      </c>
      <c r="FZ68" s="4275" t="str">
        <f t="shared" si="128"/>
        <v/>
      </c>
      <c r="GA68" s="4275" t="str">
        <f t="shared" si="129"/>
        <v/>
      </c>
      <c r="GB68" s="4279" t="str">
        <f t="shared" si="130"/>
        <v/>
      </c>
      <c r="GC68" s="4122"/>
    </row>
    <row r="69" spans="1:185" ht="45" customHeight="1">
      <c r="A69" s="4016">
        <f>ROW()</f>
        <v>69</v>
      </c>
      <c r="B69" s="4250" t="str">
        <f>IF(C69="I","",IF(ISBLANK(D69),"",IF(ISTEXT(D69),LARGE(B9:B68,1)+1,0)))</f>
        <v/>
      </c>
      <c r="C69" s="4281"/>
      <c r="D69" s="4297"/>
      <c r="E69" s="4252"/>
      <c r="F69" s="4253"/>
      <c r="G69" s="4254"/>
      <c r="H69" s="4255"/>
      <c r="I69" s="4254"/>
      <c r="J69" s="4255"/>
      <c r="K69" s="4256">
        <f t="shared" si="132"/>
        <v>0</v>
      </c>
      <c r="L69" s="4119"/>
      <c r="M69" s="4257">
        <f t="shared" si="16"/>
        <v>0</v>
      </c>
      <c r="N69" s="4258">
        <f t="shared" si="16"/>
        <v>0</v>
      </c>
      <c r="O69" s="4259"/>
      <c r="P69" s="4259"/>
      <c r="Q69" s="4259"/>
      <c r="R69" s="4259"/>
      <c r="S69" s="4259"/>
      <c r="T69" s="4259"/>
      <c r="U69" s="4259"/>
      <c r="V69" s="4259"/>
      <c r="W69" s="4119"/>
      <c r="X69" s="4257">
        <f t="shared" si="17"/>
        <v>0</v>
      </c>
      <c r="Y69" s="4258">
        <f t="shared" si="17"/>
        <v>0</v>
      </c>
      <c r="Z69" s="4260"/>
      <c r="AA69" s="4260"/>
      <c r="AB69" s="4260"/>
      <c r="AC69" s="4260"/>
      <c r="AD69" s="4260"/>
      <c r="AE69" s="4260"/>
      <c r="AF69" s="4260"/>
      <c r="AG69" s="4260"/>
      <c r="AH69" s="4119"/>
      <c r="AI69" s="4122"/>
      <c r="AJ69" s="4261">
        <f t="shared" si="18"/>
        <v>0</v>
      </c>
      <c r="AK69" s="4262">
        <f t="shared" si="19"/>
        <v>0</v>
      </c>
      <c r="AL69" s="4261">
        <f t="shared" si="20"/>
        <v>0</v>
      </c>
      <c r="AM69" s="4262">
        <f t="shared" si="21"/>
        <v>0</v>
      </c>
      <c r="AN69" s="4261">
        <f t="shared" si="22"/>
        <v>0</v>
      </c>
      <c r="AO69" s="4262">
        <f t="shared" si="23"/>
        <v>0</v>
      </c>
      <c r="AP69" s="4261">
        <f t="shared" si="24"/>
        <v>0</v>
      </c>
      <c r="AQ69" s="4262">
        <f t="shared" si="25"/>
        <v>0</v>
      </c>
      <c r="AR69" s="4261">
        <f t="shared" si="26"/>
        <v>0</v>
      </c>
      <c r="AS69" s="4262">
        <f t="shared" si="27"/>
        <v>0</v>
      </c>
      <c r="AT69" s="4261">
        <f t="shared" si="28"/>
        <v>0</v>
      </c>
      <c r="AU69" s="4262">
        <f t="shared" si="29"/>
        <v>0</v>
      </c>
      <c r="AV69" s="4261">
        <f t="shared" si="30"/>
        <v>0</v>
      </c>
      <c r="AW69" s="4262">
        <f t="shared" si="31"/>
        <v>0</v>
      </c>
      <c r="AX69" s="4261">
        <f t="shared" si="32"/>
        <v>0</v>
      </c>
      <c r="AY69" s="4262">
        <f t="shared" si="33"/>
        <v>0</v>
      </c>
      <c r="AZ69" s="4263"/>
      <c r="BA69" s="4264">
        <f>BA9</f>
        <v>20</v>
      </c>
      <c r="BB69" s="4264">
        <f t="shared" si="34"/>
        <v>0</v>
      </c>
      <c r="BC69" s="4264" t="str">
        <f t="shared" si="35"/>
        <v/>
      </c>
      <c r="BD69" s="4265">
        <f t="shared" si="136"/>
        <v>0</v>
      </c>
      <c r="BE69" s="4265">
        <f t="shared" si="136"/>
        <v>0</v>
      </c>
      <c r="BF69" s="4265">
        <f t="shared" si="136"/>
        <v>0</v>
      </c>
      <c r="BG69" s="4265">
        <f t="shared" si="136"/>
        <v>0</v>
      </c>
      <c r="BH69" s="4265">
        <f t="shared" si="136"/>
        <v>0</v>
      </c>
      <c r="BI69" s="4265">
        <f t="shared" si="136"/>
        <v>0</v>
      </c>
      <c r="BJ69" s="4265">
        <f t="shared" si="136"/>
        <v>0</v>
      </c>
      <c r="BK69" s="4265">
        <f t="shared" si="133"/>
        <v>0</v>
      </c>
      <c r="BL69" s="4122"/>
      <c r="BM69" s="4266">
        <f t="shared" si="37"/>
        <v>0</v>
      </c>
      <c r="BN69" s="4267">
        <f t="shared" si="38"/>
        <v>0</v>
      </c>
      <c r="BO69" s="4267">
        <f t="shared" si="39"/>
        <v>0</v>
      </c>
      <c r="BP69" s="4267">
        <f t="shared" si="40"/>
        <v>0</v>
      </c>
      <c r="BQ69" s="4267">
        <f t="shared" si="41"/>
        <v>0</v>
      </c>
      <c r="BR69" s="4267">
        <f t="shared" si="42"/>
        <v>0</v>
      </c>
      <c r="BS69" s="4267">
        <f t="shared" si="43"/>
        <v>0</v>
      </c>
      <c r="BT69" s="4267">
        <f t="shared" si="44"/>
        <v>0</v>
      </c>
      <c r="BU69" s="4202"/>
      <c r="BV69" s="4268">
        <f t="shared" si="137"/>
        <v>0</v>
      </c>
      <c r="BW69" s="4269">
        <f t="shared" si="137"/>
        <v>0</v>
      </c>
      <c r="BX69" s="4269">
        <f t="shared" si="137"/>
        <v>0</v>
      </c>
      <c r="BY69" s="4269">
        <f t="shared" si="137"/>
        <v>0</v>
      </c>
      <c r="BZ69" s="4269">
        <f t="shared" si="137"/>
        <v>0</v>
      </c>
      <c r="CA69" s="4269">
        <f t="shared" si="137"/>
        <v>0</v>
      </c>
      <c r="CB69" s="4269">
        <f t="shared" si="137"/>
        <v>0</v>
      </c>
      <c r="CC69" s="4270">
        <f t="shared" si="134"/>
        <v>0</v>
      </c>
      <c r="CD69" s="4114"/>
      <c r="CE69" s="4264" t="str">
        <f t="shared" si="46"/>
        <v/>
      </c>
      <c r="CF69" s="4271">
        <f t="shared" si="47"/>
        <v>0</v>
      </c>
      <c r="CG69" s="4272">
        <f t="shared" si="48"/>
        <v>0</v>
      </c>
      <c r="CH69" s="4272">
        <f t="shared" si="49"/>
        <v>0</v>
      </c>
      <c r="CI69" s="4272">
        <f t="shared" si="50"/>
        <v>0</v>
      </c>
      <c r="CJ69" s="4272">
        <f t="shared" si="51"/>
        <v>0</v>
      </c>
      <c r="CK69" s="4272">
        <f t="shared" si="52"/>
        <v>0</v>
      </c>
      <c r="CL69" s="4272">
        <f t="shared" si="53"/>
        <v>0</v>
      </c>
      <c r="CM69" s="4272">
        <f t="shared" si="54"/>
        <v>0</v>
      </c>
      <c r="CN69" s="4272">
        <f t="shared" si="55"/>
        <v>0</v>
      </c>
      <c r="CO69" s="4285">
        <f>IF(M69=CO8,M69,0)</f>
        <v>0</v>
      </c>
      <c r="CP69" s="4286" t="str">
        <f t="shared" si="56"/>
        <v/>
      </c>
      <c r="CQ69" s="4261" t="str">
        <f t="shared" si="57"/>
        <v/>
      </c>
      <c r="CR69" s="4275" t="str">
        <f t="shared" si="58"/>
        <v/>
      </c>
      <c r="CS69" s="4275" t="str">
        <f t="shared" si="59"/>
        <v/>
      </c>
      <c r="CT69" s="4275" t="str">
        <f t="shared" si="60"/>
        <v/>
      </c>
      <c r="CU69" s="4275" t="str">
        <f t="shared" si="61"/>
        <v/>
      </c>
      <c r="CV69" s="4275" t="str">
        <f t="shared" si="62"/>
        <v/>
      </c>
      <c r="CW69" s="4275" t="str">
        <f t="shared" si="63"/>
        <v/>
      </c>
      <c r="CX69" s="4276" t="str">
        <f t="shared" si="64"/>
        <v/>
      </c>
      <c r="CY69" s="4186"/>
      <c r="CZ69" s="4264" t="str">
        <f t="shared" si="65"/>
        <v/>
      </c>
      <c r="DA69" s="4277">
        <f t="shared" si="66"/>
        <v>0</v>
      </c>
      <c r="DB69" s="4115" t="str">
        <f t="shared" si="67"/>
        <v/>
      </c>
      <c r="DC69" s="4115" t="str">
        <f t="shared" si="68"/>
        <v/>
      </c>
      <c r="DD69" s="4115" t="str">
        <f t="shared" si="69"/>
        <v/>
      </c>
      <c r="DE69" s="4115" t="str">
        <f t="shared" si="70"/>
        <v/>
      </c>
      <c r="DF69" s="4115" t="str">
        <f t="shared" si="71"/>
        <v/>
      </c>
      <c r="DG69" s="4115" t="str">
        <f t="shared" si="72"/>
        <v/>
      </c>
      <c r="DH69" s="4115" t="str">
        <f t="shared" si="73"/>
        <v/>
      </c>
      <c r="DI69" s="4115" t="str">
        <f t="shared" si="74"/>
        <v/>
      </c>
      <c r="DJ69" s="4136"/>
      <c r="DK69" s="4287">
        <f>IF(M69=DK8,M69,0)</f>
        <v>0</v>
      </c>
      <c r="DL69" s="4286" t="str">
        <f t="shared" si="75"/>
        <v/>
      </c>
      <c r="DM69" s="4275" t="str">
        <f t="shared" si="76"/>
        <v/>
      </c>
      <c r="DN69" s="4275" t="str">
        <f t="shared" si="77"/>
        <v/>
      </c>
      <c r="DO69" s="4275" t="str">
        <f t="shared" si="78"/>
        <v/>
      </c>
      <c r="DP69" s="4275" t="str">
        <f t="shared" si="79"/>
        <v/>
      </c>
      <c r="DQ69" s="4275" t="str">
        <f t="shared" si="80"/>
        <v/>
      </c>
      <c r="DR69" s="4275" t="str">
        <f t="shared" si="81"/>
        <v/>
      </c>
      <c r="DS69" s="4275" t="str">
        <f t="shared" si="82"/>
        <v/>
      </c>
      <c r="DT69" s="4279" t="str">
        <f t="shared" si="83"/>
        <v/>
      </c>
      <c r="DU69" s="4122"/>
      <c r="DV69" s="4266">
        <f t="shared" si="84"/>
        <v>0</v>
      </c>
      <c r="DW69" s="4267">
        <f t="shared" si="85"/>
        <v>0</v>
      </c>
      <c r="DX69" s="4267">
        <f t="shared" si="86"/>
        <v>0</v>
      </c>
      <c r="DY69" s="4267">
        <f t="shared" si="87"/>
        <v>0</v>
      </c>
      <c r="DZ69" s="4267">
        <f t="shared" si="88"/>
        <v>0</v>
      </c>
      <c r="EA69" s="4267">
        <f t="shared" si="89"/>
        <v>0</v>
      </c>
      <c r="EB69" s="4267">
        <f t="shared" si="90"/>
        <v>0</v>
      </c>
      <c r="EC69" s="4267">
        <f t="shared" si="91"/>
        <v>0</v>
      </c>
      <c r="ED69" s="4215"/>
      <c r="EE69" s="4268">
        <f t="shared" si="138"/>
        <v>0</v>
      </c>
      <c r="EF69" s="4269">
        <f t="shared" si="138"/>
        <v>0</v>
      </c>
      <c r="EG69" s="4269">
        <f t="shared" si="138"/>
        <v>0</v>
      </c>
      <c r="EH69" s="4269">
        <f t="shared" si="138"/>
        <v>0</v>
      </c>
      <c r="EI69" s="4269">
        <f t="shared" si="138"/>
        <v>0</v>
      </c>
      <c r="EJ69" s="4269">
        <f t="shared" si="138"/>
        <v>0</v>
      </c>
      <c r="EK69" s="4269">
        <f t="shared" si="138"/>
        <v>0</v>
      </c>
      <c r="EL69" s="4270">
        <f t="shared" si="135"/>
        <v>0</v>
      </c>
      <c r="EM69" s="4186"/>
      <c r="EN69" s="4264" t="str">
        <f t="shared" si="93"/>
        <v/>
      </c>
      <c r="EO69" s="4271">
        <f t="shared" si="94"/>
        <v>0</v>
      </c>
      <c r="EP69" s="4272">
        <f t="shared" si="95"/>
        <v>0</v>
      </c>
      <c r="EQ69" s="4272">
        <f t="shared" si="96"/>
        <v>0</v>
      </c>
      <c r="ER69" s="4272">
        <f t="shared" si="97"/>
        <v>0</v>
      </c>
      <c r="ES69" s="4272">
        <f t="shared" si="98"/>
        <v>0</v>
      </c>
      <c r="ET69" s="4272">
        <f t="shared" si="99"/>
        <v>0</v>
      </c>
      <c r="EU69" s="4272">
        <f t="shared" si="100"/>
        <v>0</v>
      </c>
      <c r="EV69" s="4272">
        <f t="shared" si="101"/>
        <v>0</v>
      </c>
      <c r="EW69" s="4272">
        <f t="shared" si="102"/>
        <v>0</v>
      </c>
      <c r="EX69" s="4288">
        <f>IF(X69=EX8,X69,0)</f>
        <v>0</v>
      </c>
      <c r="EY69" s="4286" t="str">
        <f t="shared" si="103"/>
        <v/>
      </c>
      <c r="EZ69" s="4261" t="str">
        <f t="shared" si="104"/>
        <v/>
      </c>
      <c r="FA69" s="4275" t="str">
        <f t="shared" si="105"/>
        <v/>
      </c>
      <c r="FB69" s="4275" t="str">
        <f t="shared" si="106"/>
        <v/>
      </c>
      <c r="FC69" s="4275" t="str">
        <f t="shared" si="107"/>
        <v/>
      </c>
      <c r="FD69" s="4275" t="str">
        <f t="shared" si="108"/>
        <v/>
      </c>
      <c r="FE69" s="4275" t="str">
        <f t="shared" si="109"/>
        <v/>
      </c>
      <c r="FF69" s="4275" t="str">
        <f t="shared" si="110"/>
        <v/>
      </c>
      <c r="FG69" s="4275" t="str">
        <f t="shared" si="111"/>
        <v/>
      </c>
      <c r="FH69" s="4186"/>
      <c r="FI69" s="4264" t="str">
        <f t="shared" si="112"/>
        <v/>
      </c>
      <c r="FJ69" s="4277">
        <f t="shared" si="113"/>
        <v>0</v>
      </c>
      <c r="FK69" s="4115" t="str">
        <f t="shared" si="114"/>
        <v/>
      </c>
      <c r="FL69" s="4115" t="str">
        <f t="shared" si="115"/>
        <v/>
      </c>
      <c r="FM69" s="4115" t="str">
        <f t="shared" si="116"/>
        <v/>
      </c>
      <c r="FN69" s="4115" t="str">
        <f t="shared" si="117"/>
        <v/>
      </c>
      <c r="FO69" s="4115" t="str">
        <f t="shared" si="118"/>
        <v/>
      </c>
      <c r="FP69" s="4115" t="str">
        <f t="shared" si="119"/>
        <v/>
      </c>
      <c r="FQ69" s="4115" t="str">
        <f t="shared" si="120"/>
        <v/>
      </c>
      <c r="FR69" s="4115" t="str">
        <f t="shared" si="121"/>
        <v/>
      </c>
      <c r="FS69" s="4287">
        <f>IF(X69=FS8,X69,0)</f>
        <v>0</v>
      </c>
      <c r="FT69" s="4286" t="str">
        <f t="shared" si="122"/>
        <v/>
      </c>
      <c r="FU69" s="4275" t="str">
        <f t="shared" si="123"/>
        <v/>
      </c>
      <c r="FV69" s="4275" t="str">
        <f t="shared" si="124"/>
        <v/>
      </c>
      <c r="FW69" s="4275" t="str">
        <f t="shared" si="125"/>
        <v/>
      </c>
      <c r="FX69" s="4275" t="str">
        <f t="shared" si="126"/>
        <v/>
      </c>
      <c r="FY69" s="4275" t="str">
        <f t="shared" si="127"/>
        <v/>
      </c>
      <c r="FZ69" s="4275" t="str">
        <f t="shared" si="128"/>
        <v/>
      </c>
      <c r="GA69" s="4275" t="str">
        <f t="shared" si="129"/>
        <v/>
      </c>
      <c r="GB69" s="4279" t="str">
        <f t="shared" si="130"/>
        <v/>
      </c>
      <c r="GC69" s="4122"/>
    </row>
    <row r="70" spans="1:185" ht="45" customHeight="1">
      <c r="A70" s="4016">
        <f>ROW()</f>
        <v>70</v>
      </c>
      <c r="B70" s="4250" t="str">
        <f>IF(C70="I","",IF(ISBLANK(D70),"",IF(ISTEXT(D70),LARGE(B9:B69,1)+1,0)))</f>
        <v/>
      </c>
      <c r="C70" s="4281"/>
      <c r="D70" s="4297"/>
      <c r="E70" s="4252"/>
      <c r="F70" s="4253"/>
      <c r="G70" s="4254"/>
      <c r="H70" s="4255"/>
      <c r="I70" s="4254"/>
      <c r="J70" s="4255"/>
      <c r="K70" s="4256">
        <f t="shared" si="132"/>
        <v>0</v>
      </c>
      <c r="L70" s="4119"/>
      <c r="M70" s="4257">
        <f t="shared" si="16"/>
        <v>0</v>
      </c>
      <c r="N70" s="4258">
        <f t="shared" si="16"/>
        <v>0</v>
      </c>
      <c r="O70" s="4259"/>
      <c r="P70" s="4259"/>
      <c r="Q70" s="4259"/>
      <c r="R70" s="4259"/>
      <c r="S70" s="4259"/>
      <c r="T70" s="4259"/>
      <c r="U70" s="4259"/>
      <c r="V70" s="4259"/>
      <c r="W70" s="4119"/>
      <c r="X70" s="4257">
        <f t="shared" si="17"/>
        <v>0</v>
      </c>
      <c r="Y70" s="4258">
        <f t="shared" si="17"/>
        <v>0</v>
      </c>
      <c r="Z70" s="4260"/>
      <c r="AA70" s="4260"/>
      <c r="AB70" s="4260"/>
      <c r="AC70" s="4260"/>
      <c r="AD70" s="4260"/>
      <c r="AE70" s="4260"/>
      <c r="AF70" s="4260"/>
      <c r="AG70" s="4260"/>
      <c r="AH70" s="4119"/>
      <c r="AI70" s="4122"/>
      <c r="AJ70" s="4261">
        <f t="shared" si="18"/>
        <v>0</v>
      </c>
      <c r="AK70" s="4262">
        <f t="shared" si="19"/>
        <v>0</v>
      </c>
      <c r="AL70" s="4261">
        <f t="shared" si="20"/>
        <v>0</v>
      </c>
      <c r="AM70" s="4262">
        <f t="shared" si="21"/>
        <v>0</v>
      </c>
      <c r="AN70" s="4261">
        <f t="shared" si="22"/>
        <v>0</v>
      </c>
      <c r="AO70" s="4262">
        <f t="shared" si="23"/>
        <v>0</v>
      </c>
      <c r="AP70" s="4261">
        <f t="shared" si="24"/>
        <v>0</v>
      </c>
      <c r="AQ70" s="4262">
        <f t="shared" si="25"/>
        <v>0</v>
      </c>
      <c r="AR70" s="4261">
        <f t="shared" si="26"/>
        <v>0</v>
      </c>
      <c r="AS70" s="4262">
        <f t="shared" si="27"/>
        <v>0</v>
      </c>
      <c r="AT70" s="4261">
        <f t="shared" si="28"/>
        <v>0</v>
      </c>
      <c r="AU70" s="4262">
        <f t="shared" si="29"/>
        <v>0</v>
      </c>
      <c r="AV70" s="4261">
        <f t="shared" si="30"/>
        <v>0</v>
      </c>
      <c r="AW70" s="4262">
        <f t="shared" si="31"/>
        <v>0</v>
      </c>
      <c r="AX70" s="4261">
        <f t="shared" si="32"/>
        <v>0</v>
      </c>
      <c r="AY70" s="4262">
        <f t="shared" si="33"/>
        <v>0</v>
      </c>
      <c r="AZ70" s="4263"/>
      <c r="BA70" s="4264">
        <f>BA9</f>
        <v>20</v>
      </c>
      <c r="BB70" s="4264">
        <f t="shared" si="34"/>
        <v>0</v>
      </c>
      <c r="BC70" s="4264" t="str">
        <f t="shared" si="35"/>
        <v/>
      </c>
      <c r="BD70" s="4265">
        <f t="shared" si="136"/>
        <v>0</v>
      </c>
      <c r="BE70" s="4265">
        <f t="shared" si="136"/>
        <v>0</v>
      </c>
      <c r="BF70" s="4265">
        <f t="shared" si="136"/>
        <v>0</v>
      </c>
      <c r="BG70" s="4265">
        <f t="shared" si="136"/>
        <v>0</v>
      </c>
      <c r="BH70" s="4265">
        <f t="shared" si="136"/>
        <v>0</v>
      </c>
      <c r="BI70" s="4265">
        <f t="shared" si="136"/>
        <v>0</v>
      </c>
      <c r="BJ70" s="4265">
        <f t="shared" si="136"/>
        <v>0</v>
      </c>
      <c r="BK70" s="4265">
        <f t="shared" si="133"/>
        <v>0</v>
      </c>
      <c r="BL70" s="4122"/>
      <c r="BM70" s="4266">
        <f t="shared" si="37"/>
        <v>0</v>
      </c>
      <c r="BN70" s="4267">
        <f t="shared" si="38"/>
        <v>0</v>
      </c>
      <c r="BO70" s="4267">
        <f t="shared" si="39"/>
        <v>0</v>
      </c>
      <c r="BP70" s="4267">
        <f t="shared" si="40"/>
        <v>0</v>
      </c>
      <c r="BQ70" s="4267">
        <f t="shared" si="41"/>
        <v>0</v>
      </c>
      <c r="BR70" s="4267">
        <f t="shared" si="42"/>
        <v>0</v>
      </c>
      <c r="BS70" s="4267">
        <f t="shared" si="43"/>
        <v>0</v>
      </c>
      <c r="BT70" s="4267">
        <f t="shared" si="44"/>
        <v>0</v>
      </c>
      <c r="BU70" s="4202"/>
      <c r="BV70" s="4268">
        <f t="shared" si="137"/>
        <v>0</v>
      </c>
      <c r="BW70" s="4269">
        <f t="shared" si="137"/>
        <v>0</v>
      </c>
      <c r="BX70" s="4269">
        <f t="shared" si="137"/>
        <v>0</v>
      </c>
      <c r="BY70" s="4269">
        <f t="shared" si="137"/>
        <v>0</v>
      </c>
      <c r="BZ70" s="4269">
        <f t="shared" si="137"/>
        <v>0</v>
      </c>
      <c r="CA70" s="4269">
        <f t="shared" si="137"/>
        <v>0</v>
      </c>
      <c r="CB70" s="4269">
        <f t="shared" si="137"/>
        <v>0</v>
      </c>
      <c r="CC70" s="4270">
        <f t="shared" si="134"/>
        <v>0</v>
      </c>
      <c r="CD70" s="4114"/>
      <c r="CE70" s="4264" t="str">
        <f t="shared" si="46"/>
        <v/>
      </c>
      <c r="CF70" s="4271">
        <f t="shared" si="47"/>
        <v>0</v>
      </c>
      <c r="CG70" s="4272">
        <f t="shared" si="48"/>
        <v>0</v>
      </c>
      <c r="CH70" s="4272">
        <f t="shared" si="49"/>
        <v>0</v>
      </c>
      <c r="CI70" s="4272">
        <f t="shared" si="50"/>
        <v>0</v>
      </c>
      <c r="CJ70" s="4272">
        <f t="shared" si="51"/>
        <v>0</v>
      </c>
      <c r="CK70" s="4272">
        <f t="shared" si="52"/>
        <v>0</v>
      </c>
      <c r="CL70" s="4272">
        <f t="shared" si="53"/>
        <v>0</v>
      </c>
      <c r="CM70" s="4272">
        <f t="shared" si="54"/>
        <v>0</v>
      </c>
      <c r="CN70" s="4272">
        <f t="shared" si="55"/>
        <v>0</v>
      </c>
      <c r="CO70" s="4285">
        <f>IF(M70=CO8,M70,0)</f>
        <v>0</v>
      </c>
      <c r="CP70" s="4286" t="str">
        <f t="shared" si="56"/>
        <v/>
      </c>
      <c r="CQ70" s="4261" t="str">
        <f t="shared" si="57"/>
        <v/>
      </c>
      <c r="CR70" s="4275" t="str">
        <f t="shared" si="58"/>
        <v/>
      </c>
      <c r="CS70" s="4275" t="str">
        <f t="shared" si="59"/>
        <v/>
      </c>
      <c r="CT70" s="4275" t="str">
        <f t="shared" si="60"/>
        <v/>
      </c>
      <c r="CU70" s="4275" t="str">
        <f t="shared" si="61"/>
        <v/>
      </c>
      <c r="CV70" s="4275" t="str">
        <f t="shared" si="62"/>
        <v/>
      </c>
      <c r="CW70" s="4275" t="str">
        <f t="shared" si="63"/>
        <v/>
      </c>
      <c r="CX70" s="4276" t="str">
        <f t="shared" si="64"/>
        <v/>
      </c>
      <c r="CY70" s="4186"/>
      <c r="CZ70" s="4264" t="str">
        <f t="shared" si="65"/>
        <v/>
      </c>
      <c r="DA70" s="4277">
        <f t="shared" si="66"/>
        <v>0</v>
      </c>
      <c r="DB70" s="4115" t="str">
        <f t="shared" si="67"/>
        <v/>
      </c>
      <c r="DC70" s="4115" t="str">
        <f t="shared" si="68"/>
        <v/>
      </c>
      <c r="DD70" s="4115" t="str">
        <f t="shared" si="69"/>
        <v/>
      </c>
      <c r="DE70" s="4115" t="str">
        <f t="shared" si="70"/>
        <v/>
      </c>
      <c r="DF70" s="4115" t="str">
        <f t="shared" si="71"/>
        <v/>
      </c>
      <c r="DG70" s="4115" t="str">
        <f t="shared" si="72"/>
        <v/>
      </c>
      <c r="DH70" s="4115" t="str">
        <f t="shared" si="73"/>
        <v/>
      </c>
      <c r="DI70" s="4115" t="str">
        <f t="shared" si="74"/>
        <v/>
      </c>
      <c r="DJ70" s="4136"/>
      <c r="DK70" s="4287">
        <f>IF(M70=DK8,M70,0)</f>
        <v>0</v>
      </c>
      <c r="DL70" s="4286" t="str">
        <f t="shared" si="75"/>
        <v/>
      </c>
      <c r="DM70" s="4275" t="str">
        <f t="shared" si="76"/>
        <v/>
      </c>
      <c r="DN70" s="4275" t="str">
        <f t="shared" si="77"/>
        <v/>
      </c>
      <c r="DO70" s="4275" t="str">
        <f t="shared" si="78"/>
        <v/>
      </c>
      <c r="DP70" s="4275" t="str">
        <f t="shared" si="79"/>
        <v/>
      </c>
      <c r="DQ70" s="4275" t="str">
        <f t="shared" si="80"/>
        <v/>
      </c>
      <c r="DR70" s="4275" t="str">
        <f t="shared" si="81"/>
        <v/>
      </c>
      <c r="DS70" s="4275" t="str">
        <f t="shared" si="82"/>
        <v/>
      </c>
      <c r="DT70" s="4279" t="str">
        <f t="shared" si="83"/>
        <v/>
      </c>
      <c r="DU70" s="4122"/>
      <c r="DV70" s="4266">
        <f t="shared" si="84"/>
        <v>0</v>
      </c>
      <c r="DW70" s="4267">
        <f t="shared" si="85"/>
        <v>0</v>
      </c>
      <c r="DX70" s="4267">
        <f t="shared" si="86"/>
        <v>0</v>
      </c>
      <c r="DY70" s="4267">
        <f t="shared" si="87"/>
        <v>0</v>
      </c>
      <c r="DZ70" s="4267">
        <f t="shared" si="88"/>
        <v>0</v>
      </c>
      <c r="EA70" s="4267">
        <f t="shared" si="89"/>
        <v>0</v>
      </c>
      <c r="EB70" s="4267">
        <f t="shared" si="90"/>
        <v>0</v>
      </c>
      <c r="EC70" s="4267">
        <f t="shared" si="91"/>
        <v>0</v>
      </c>
      <c r="ED70" s="4215"/>
      <c r="EE70" s="4268">
        <f t="shared" si="138"/>
        <v>0</v>
      </c>
      <c r="EF70" s="4269">
        <f t="shared" si="138"/>
        <v>0</v>
      </c>
      <c r="EG70" s="4269">
        <f t="shared" si="138"/>
        <v>0</v>
      </c>
      <c r="EH70" s="4269">
        <f t="shared" si="138"/>
        <v>0</v>
      </c>
      <c r="EI70" s="4269">
        <f t="shared" si="138"/>
        <v>0</v>
      </c>
      <c r="EJ70" s="4269">
        <f t="shared" si="138"/>
        <v>0</v>
      </c>
      <c r="EK70" s="4269">
        <f t="shared" si="138"/>
        <v>0</v>
      </c>
      <c r="EL70" s="4270">
        <f t="shared" si="135"/>
        <v>0</v>
      </c>
      <c r="EM70" s="4186"/>
      <c r="EN70" s="4264" t="str">
        <f t="shared" si="93"/>
        <v/>
      </c>
      <c r="EO70" s="4271">
        <f t="shared" si="94"/>
        <v>0</v>
      </c>
      <c r="EP70" s="4272">
        <f t="shared" si="95"/>
        <v>0</v>
      </c>
      <c r="EQ70" s="4272">
        <f t="shared" si="96"/>
        <v>0</v>
      </c>
      <c r="ER70" s="4272">
        <f t="shared" si="97"/>
        <v>0</v>
      </c>
      <c r="ES70" s="4272">
        <f t="shared" si="98"/>
        <v>0</v>
      </c>
      <c r="ET70" s="4272">
        <f t="shared" si="99"/>
        <v>0</v>
      </c>
      <c r="EU70" s="4272">
        <f t="shared" si="100"/>
        <v>0</v>
      </c>
      <c r="EV70" s="4272">
        <f t="shared" si="101"/>
        <v>0</v>
      </c>
      <c r="EW70" s="4272">
        <f t="shared" si="102"/>
        <v>0</v>
      </c>
      <c r="EX70" s="4288">
        <f>IF(X70=EX8,X70,0)</f>
        <v>0</v>
      </c>
      <c r="EY70" s="4286" t="str">
        <f t="shared" si="103"/>
        <v/>
      </c>
      <c r="EZ70" s="4261" t="str">
        <f t="shared" si="104"/>
        <v/>
      </c>
      <c r="FA70" s="4275" t="str">
        <f t="shared" si="105"/>
        <v/>
      </c>
      <c r="FB70" s="4275" t="str">
        <f t="shared" si="106"/>
        <v/>
      </c>
      <c r="FC70" s="4275" t="str">
        <f t="shared" si="107"/>
        <v/>
      </c>
      <c r="FD70" s="4275" t="str">
        <f t="shared" si="108"/>
        <v/>
      </c>
      <c r="FE70" s="4275" t="str">
        <f t="shared" si="109"/>
        <v/>
      </c>
      <c r="FF70" s="4275" t="str">
        <f t="shared" si="110"/>
        <v/>
      </c>
      <c r="FG70" s="4275" t="str">
        <f t="shared" si="111"/>
        <v/>
      </c>
      <c r="FH70" s="4186"/>
      <c r="FI70" s="4264" t="str">
        <f t="shared" si="112"/>
        <v/>
      </c>
      <c r="FJ70" s="4277">
        <f t="shared" si="113"/>
        <v>0</v>
      </c>
      <c r="FK70" s="4115" t="str">
        <f t="shared" si="114"/>
        <v/>
      </c>
      <c r="FL70" s="4115" t="str">
        <f t="shared" si="115"/>
        <v/>
      </c>
      <c r="FM70" s="4115" t="str">
        <f t="shared" si="116"/>
        <v/>
      </c>
      <c r="FN70" s="4115" t="str">
        <f t="shared" si="117"/>
        <v/>
      </c>
      <c r="FO70" s="4115" t="str">
        <f t="shared" si="118"/>
        <v/>
      </c>
      <c r="FP70" s="4115" t="str">
        <f t="shared" si="119"/>
        <v/>
      </c>
      <c r="FQ70" s="4115" t="str">
        <f t="shared" si="120"/>
        <v/>
      </c>
      <c r="FR70" s="4115" t="str">
        <f t="shared" si="121"/>
        <v/>
      </c>
      <c r="FS70" s="4287">
        <f>IF(X70=FS8,X70,0)</f>
        <v>0</v>
      </c>
      <c r="FT70" s="4286" t="str">
        <f t="shared" si="122"/>
        <v/>
      </c>
      <c r="FU70" s="4275" t="str">
        <f t="shared" si="123"/>
        <v/>
      </c>
      <c r="FV70" s="4275" t="str">
        <f t="shared" si="124"/>
        <v/>
      </c>
      <c r="FW70" s="4275" t="str">
        <f t="shared" si="125"/>
        <v/>
      </c>
      <c r="FX70" s="4275" t="str">
        <f t="shared" si="126"/>
        <v/>
      </c>
      <c r="FY70" s="4275" t="str">
        <f t="shared" si="127"/>
        <v/>
      </c>
      <c r="FZ70" s="4275" t="str">
        <f t="shared" si="128"/>
        <v/>
      </c>
      <c r="GA70" s="4275" t="str">
        <f t="shared" si="129"/>
        <v/>
      </c>
      <c r="GB70" s="4279" t="str">
        <f t="shared" si="130"/>
        <v/>
      </c>
      <c r="GC70" s="4122"/>
    </row>
    <row r="71" spans="1:185" ht="45" customHeight="1">
      <c r="A71" s="4016">
        <f>ROW()</f>
        <v>71</v>
      </c>
      <c r="B71" s="4250" t="str">
        <f>IF(C71="I","",IF(ISBLANK(D71),"",IF(ISTEXT(D71),LARGE(B9:B70,1)+1,0)))</f>
        <v/>
      </c>
      <c r="C71" s="4281"/>
      <c r="D71" s="4297"/>
      <c r="E71" s="4252"/>
      <c r="F71" s="4253"/>
      <c r="G71" s="4254"/>
      <c r="H71" s="4255"/>
      <c r="I71" s="4254"/>
      <c r="J71" s="4255"/>
      <c r="K71" s="4256">
        <f t="shared" si="132"/>
        <v>0</v>
      </c>
      <c r="L71" s="4119"/>
      <c r="M71" s="4257">
        <f t="shared" si="16"/>
        <v>0</v>
      </c>
      <c r="N71" s="4258">
        <f t="shared" si="16"/>
        <v>0</v>
      </c>
      <c r="O71" s="4259"/>
      <c r="P71" s="4259"/>
      <c r="Q71" s="4259"/>
      <c r="R71" s="4259"/>
      <c r="S71" s="4259"/>
      <c r="T71" s="4259"/>
      <c r="U71" s="4259"/>
      <c r="V71" s="4259"/>
      <c r="W71" s="4119"/>
      <c r="X71" s="4257">
        <f t="shared" si="17"/>
        <v>0</v>
      </c>
      <c r="Y71" s="4258">
        <f t="shared" si="17"/>
        <v>0</v>
      </c>
      <c r="Z71" s="4260"/>
      <c r="AA71" s="4260"/>
      <c r="AB71" s="4260"/>
      <c r="AC71" s="4260"/>
      <c r="AD71" s="4260"/>
      <c r="AE71" s="4260"/>
      <c r="AF71" s="4260"/>
      <c r="AG71" s="4260"/>
      <c r="AH71" s="4119"/>
      <c r="AI71" s="4122"/>
      <c r="AJ71" s="4261">
        <f t="shared" si="18"/>
        <v>0</v>
      </c>
      <c r="AK71" s="4262">
        <f t="shared" si="19"/>
        <v>0</v>
      </c>
      <c r="AL71" s="4261">
        <f t="shared" si="20"/>
        <v>0</v>
      </c>
      <c r="AM71" s="4262">
        <f t="shared" si="21"/>
        <v>0</v>
      </c>
      <c r="AN71" s="4261">
        <f t="shared" si="22"/>
        <v>0</v>
      </c>
      <c r="AO71" s="4262">
        <f t="shared" si="23"/>
        <v>0</v>
      </c>
      <c r="AP71" s="4261">
        <f t="shared" si="24"/>
        <v>0</v>
      </c>
      <c r="AQ71" s="4262">
        <f t="shared" si="25"/>
        <v>0</v>
      </c>
      <c r="AR71" s="4261">
        <f t="shared" si="26"/>
        <v>0</v>
      </c>
      <c r="AS71" s="4262">
        <f t="shared" si="27"/>
        <v>0</v>
      </c>
      <c r="AT71" s="4261">
        <f t="shared" si="28"/>
        <v>0</v>
      </c>
      <c r="AU71" s="4262">
        <f t="shared" si="29"/>
        <v>0</v>
      </c>
      <c r="AV71" s="4261">
        <f t="shared" si="30"/>
        <v>0</v>
      </c>
      <c r="AW71" s="4262">
        <f t="shared" si="31"/>
        <v>0</v>
      </c>
      <c r="AX71" s="4261">
        <f t="shared" si="32"/>
        <v>0</v>
      </c>
      <c r="AY71" s="4262">
        <f t="shared" si="33"/>
        <v>0</v>
      </c>
      <c r="AZ71" s="4263"/>
      <c r="BA71" s="4264">
        <f>BA9</f>
        <v>20</v>
      </c>
      <c r="BB71" s="4264">
        <f t="shared" si="34"/>
        <v>0</v>
      </c>
      <c r="BC71" s="4264" t="str">
        <f t="shared" si="35"/>
        <v/>
      </c>
      <c r="BD71" s="4265">
        <f t="shared" si="136"/>
        <v>0</v>
      </c>
      <c r="BE71" s="4265">
        <f t="shared" si="136"/>
        <v>0</v>
      </c>
      <c r="BF71" s="4265">
        <f t="shared" si="136"/>
        <v>0</v>
      </c>
      <c r="BG71" s="4265">
        <f t="shared" si="136"/>
        <v>0</v>
      </c>
      <c r="BH71" s="4265">
        <f t="shared" si="136"/>
        <v>0</v>
      </c>
      <c r="BI71" s="4265">
        <f t="shared" si="136"/>
        <v>0</v>
      </c>
      <c r="BJ71" s="4265">
        <f t="shared" si="136"/>
        <v>0</v>
      </c>
      <c r="BK71" s="4265">
        <f t="shared" si="133"/>
        <v>0</v>
      </c>
      <c r="BL71" s="4122"/>
      <c r="BM71" s="4266">
        <f t="shared" si="37"/>
        <v>0</v>
      </c>
      <c r="BN71" s="4267">
        <f t="shared" si="38"/>
        <v>0</v>
      </c>
      <c r="BO71" s="4267">
        <f t="shared" si="39"/>
        <v>0</v>
      </c>
      <c r="BP71" s="4267">
        <f t="shared" si="40"/>
        <v>0</v>
      </c>
      <c r="BQ71" s="4267">
        <f t="shared" si="41"/>
        <v>0</v>
      </c>
      <c r="BR71" s="4267">
        <f t="shared" si="42"/>
        <v>0</v>
      </c>
      <c r="BS71" s="4267">
        <f t="shared" si="43"/>
        <v>0</v>
      </c>
      <c r="BT71" s="4267">
        <f t="shared" si="44"/>
        <v>0</v>
      </c>
      <c r="BU71" s="4202"/>
      <c r="BV71" s="4268">
        <f t="shared" si="137"/>
        <v>0</v>
      </c>
      <c r="BW71" s="4269">
        <f t="shared" si="137"/>
        <v>0</v>
      </c>
      <c r="BX71" s="4269">
        <f t="shared" si="137"/>
        <v>0</v>
      </c>
      <c r="BY71" s="4269">
        <f t="shared" si="137"/>
        <v>0</v>
      </c>
      <c r="BZ71" s="4269">
        <f t="shared" si="137"/>
        <v>0</v>
      </c>
      <c r="CA71" s="4269">
        <f t="shared" si="137"/>
        <v>0</v>
      </c>
      <c r="CB71" s="4269">
        <f t="shared" si="137"/>
        <v>0</v>
      </c>
      <c r="CC71" s="4270">
        <f t="shared" si="134"/>
        <v>0</v>
      </c>
      <c r="CD71" s="4114"/>
      <c r="CE71" s="4264" t="str">
        <f t="shared" si="46"/>
        <v/>
      </c>
      <c r="CF71" s="4271">
        <f t="shared" si="47"/>
        <v>0</v>
      </c>
      <c r="CG71" s="4272">
        <f t="shared" si="48"/>
        <v>0</v>
      </c>
      <c r="CH71" s="4272">
        <f t="shared" si="49"/>
        <v>0</v>
      </c>
      <c r="CI71" s="4272">
        <f t="shared" si="50"/>
        <v>0</v>
      </c>
      <c r="CJ71" s="4272">
        <f t="shared" si="51"/>
        <v>0</v>
      </c>
      <c r="CK71" s="4272">
        <f t="shared" si="52"/>
        <v>0</v>
      </c>
      <c r="CL71" s="4272">
        <f t="shared" si="53"/>
        <v>0</v>
      </c>
      <c r="CM71" s="4272">
        <f t="shared" si="54"/>
        <v>0</v>
      </c>
      <c r="CN71" s="4272">
        <f t="shared" si="55"/>
        <v>0</v>
      </c>
      <c r="CO71" s="4285">
        <f>IF(M71=CO8,M71,0)</f>
        <v>0</v>
      </c>
      <c r="CP71" s="4286" t="str">
        <f t="shared" si="56"/>
        <v/>
      </c>
      <c r="CQ71" s="4261" t="str">
        <f t="shared" si="57"/>
        <v/>
      </c>
      <c r="CR71" s="4275" t="str">
        <f t="shared" si="58"/>
        <v/>
      </c>
      <c r="CS71" s="4275" t="str">
        <f t="shared" si="59"/>
        <v/>
      </c>
      <c r="CT71" s="4275" t="str">
        <f t="shared" si="60"/>
        <v/>
      </c>
      <c r="CU71" s="4275" t="str">
        <f t="shared" si="61"/>
        <v/>
      </c>
      <c r="CV71" s="4275" t="str">
        <f t="shared" si="62"/>
        <v/>
      </c>
      <c r="CW71" s="4275" t="str">
        <f t="shared" si="63"/>
        <v/>
      </c>
      <c r="CX71" s="4276" t="str">
        <f t="shared" si="64"/>
        <v/>
      </c>
      <c r="CY71" s="4186"/>
      <c r="CZ71" s="4264" t="str">
        <f t="shared" si="65"/>
        <v/>
      </c>
      <c r="DA71" s="4277">
        <f t="shared" si="66"/>
        <v>0</v>
      </c>
      <c r="DB71" s="4115" t="str">
        <f t="shared" si="67"/>
        <v/>
      </c>
      <c r="DC71" s="4115" t="str">
        <f t="shared" si="68"/>
        <v/>
      </c>
      <c r="DD71" s="4115" t="str">
        <f t="shared" si="69"/>
        <v/>
      </c>
      <c r="DE71" s="4115" t="str">
        <f t="shared" si="70"/>
        <v/>
      </c>
      <c r="DF71" s="4115" t="str">
        <f t="shared" si="71"/>
        <v/>
      </c>
      <c r="DG71" s="4115" t="str">
        <f t="shared" si="72"/>
        <v/>
      </c>
      <c r="DH71" s="4115" t="str">
        <f t="shared" si="73"/>
        <v/>
      </c>
      <c r="DI71" s="4115" t="str">
        <f t="shared" si="74"/>
        <v/>
      </c>
      <c r="DJ71" s="4136"/>
      <c r="DK71" s="4287">
        <f>IF(M71=DK8,M71,0)</f>
        <v>0</v>
      </c>
      <c r="DL71" s="4286" t="str">
        <f t="shared" si="75"/>
        <v/>
      </c>
      <c r="DM71" s="4275" t="str">
        <f t="shared" si="76"/>
        <v/>
      </c>
      <c r="DN71" s="4275" t="str">
        <f t="shared" si="77"/>
        <v/>
      </c>
      <c r="DO71" s="4275" t="str">
        <f t="shared" si="78"/>
        <v/>
      </c>
      <c r="DP71" s="4275" t="str">
        <f t="shared" si="79"/>
        <v/>
      </c>
      <c r="DQ71" s="4275" t="str">
        <f t="shared" si="80"/>
        <v/>
      </c>
      <c r="DR71" s="4275" t="str">
        <f t="shared" si="81"/>
        <v/>
      </c>
      <c r="DS71" s="4275" t="str">
        <f t="shared" si="82"/>
        <v/>
      </c>
      <c r="DT71" s="4279" t="str">
        <f t="shared" si="83"/>
        <v/>
      </c>
      <c r="DU71" s="4122"/>
      <c r="DV71" s="4266">
        <f t="shared" si="84"/>
        <v>0</v>
      </c>
      <c r="DW71" s="4267">
        <f t="shared" si="85"/>
        <v>0</v>
      </c>
      <c r="DX71" s="4267">
        <f t="shared" si="86"/>
        <v>0</v>
      </c>
      <c r="DY71" s="4267">
        <f t="shared" si="87"/>
        <v>0</v>
      </c>
      <c r="DZ71" s="4267">
        <f t="shared" si="88"/>
        <v>0</v>
      </c>
      <c r="EA71" s="4267">
        <f t="shared" si="89"/>
        <v>0</v>
      </c>
      <c r="EB71" s="4267">
        <f t="shared" si="90"/>
        <v>0</v>
      </c>
      <c r="EC71" s="4267">
        <f t="shared" si="91"/>
        <v>0</v>
      </c>
      <c r="ED71" s="4215"/>
      <c r="EE71" s="4268">
        <f t="shared" si="138"/>
        <v>0</v>
      </c>
      <c r="EF71" s="4269">
        <f t="shared" si="138"/>
        <v>0</v>
      </c>
      <c r="EG71" s="4269">
        <f t="shared" si="138"/>
        <v>0</v>
      </c>
      <c r="EH71" s="4269">
        <f t="shared" si="138"/>
        <v>0</v>
      </c>
      <c r="EI71" s="4269">
        <f t="shared" si="138"/>
        <v>0</v>
      </c>
      <c r="EJ71" s="4269">
        <f t="shared" si="138"/>
        <v>0</v>
      </c>
      <c r="EK71" s="4269">
        <f t="shared" si="138"/>
        <v>0</v>
      </c>
      <c r="EL71" s="4270">
        <f t="shared" si="135"/>
        <v>0</v>
      </c>
      <c r="EM71" s="4186"/>
      <c r="EN71" s="4264" t="str">
        <f t="shared" si="93"/>
        <v/>
      </c>
      <c r="EO71" s="4271">
        <f t="shared" si="94"/>
        <v>0</v>
      </c>
      <c r="EP71" s="4272">
        <f t="shared" si="95"/>
        <v>0</v>
      </c>
      <c r="EQ71" s="4272">
        <f t="shared" si="96"/>
        <v>0</v>
      </c>
      <c r="ER71" s="4272">
        <f t="shared" si="97"/>
        <v>0</v>
      </c>
      <c r="ES71" s="4272">
        <f t="shared" si="98"/>
        <v>0</v>
      </c>
      <c r="ET71" s="4272">
        <f t="shared" si="99"/>
        <v>0</v>
      </c>
      <c r="EU71" s="4272">
        <f t="shared" si="100"/>
        <v>0</v>
      </c>
      <c r="EV71" s="4272">
        <f t="shared" si="101"/>
        <v>0</v>
      </c>
      <c r="EW71" s="4272">
        <f t="shared" si="102"/>
        <v>0</v>
      </c>
      <c r="EX71" s="4288">
        <f>IF(X71=EX8,X71,0)</f>
        <v>0</v>
      </c>
      <c r="EY71" s="4286" t="str">
        <f t="shared" si="103"/>
        <v/>
      </c>
      <c r="EZ71" s="4261" t="str">
        <f t="shared" si="104"/>
        <v/>
      </c>
      <c r="FA71" s="4275" t="str">
        <f t="shared" si="105"/>
        <v/>
      </c>
      <c r="FB71" s="4275" t="str">
        <f t="shared" si="106"/>
        <v/>
      </c>
      <c r="FC71" s="4275" t="str">
        <f t="shared" si="107"/>
        <v/>
      </c>
      <c r="FD71" s="4275" t="str">
        <f t="shared" si="108"/>
        <v/>
      </c>
      <c r="FE71" s="4275" t="str">
        <f t="shared" si="109"/>
        <v/>
      </c>
      <c r="FF71" s="4275" t="str">
        <f t="shared" si="110"/>
        <v/>
      </c>
      <c r="FG71" s="4275" t="str">
        <f t="shared" si="111"/>
        <v/>
      </c>
      <c r="FH71" s="4186"/>
      <c r="FI71" s="4264" t="str">
        <f t="shared" si="112"/>
        <v/>
      </c>
      <c r="FJ71" s="4277">
        <f t="shared" si="113"/>
        <v>0</v>
      </c>
      <c r="FK71" s="4115" t="str">
        <f t="shared" si="114"/>
        <v/>
      </c>
      <c r="FL71" s="4115" t="str">
        <f t="shared" si="115"/>
        <v/>
      </c>
      <c r="FM71" s="4115" t="str">
        <f t="shared" si="116"/>
        <v/>
      </c>
      <c r="FN71" s="4115" t="str">
        <f t="shared" si="117"/>
        <v/>
      </c>
      <c r="FO71" s="4115" t="str">
        <f t="shared" si="118"/>
        <v/>
      </c>
      <c r="FP71" s="4115" t="str">
        <f t="shared" si="119"/>
        <v/>
      </c>
      <c r="FQ71" s="4115" t="str">
        <f t="shared" si="120"/>
        <v/>
      </c>
      <c r="FR71" s="4115" t="str">
        <f t="shared" si="121"/>
        <v/>
      </c>
      <c r="FS71" s="4287">
        <f>IF(X71=FS8,X71,0)</f>
        <v>0</v>
      </c>
      <c r="FT71" s="4286" t="str">
        <f t="shared" si="122"/>
        <v/>
      </c>
      <c r="FU71" s="4275" t="str">
        <f t="shared" si="123"/>
        <v/>
      </c>
      <c r="FV71" s="4275" t="str">
        <f t="shared" si="124"/>
        <v/>
      </c>
      <c r="FW71" s="4275" t="str">
        <f t="shared" si="125"/>
        <v/>
      </c>
      <c r="FX71" s="4275" t="str">
        <f t="shared" si="126"/>
        <v/>
      </c>
      <c r="FY71" s="4275" t="str">
        <f t="shared" si="127"/>
        <v/>
      </c>
      <c r="FZ71" s="4275" t="str">
        <f t="shared" si="128"/>
        <v/>
      </c>
      <c r="GA71" s="4275" t="str">
        <f t="shared" si="129"/>
        <v/>
      </c>
      <c r="GB71" s="4279" t="str">
        <f t="shared" si="130"/>
        <v/>
      </c>
      <c r="GC71" s="4122"/>
    </row>
    <row r="72" spans="1:185" ht="45" customHeight="1">
      <c r="A72" s="4016">
        <f>ROW()</f>
        <v>72</v>
      </c>
      <c r="B72" s="4250" t="str">
        <f>IF(C72="I","",IF(ISBLANK(D72),"",IF(ISTEXT(D72),LARGE(B9:B71,1)+1,0)))</f>
        <v/>
      </c>
      <c r="C72" s="4281"/>
      <c r="D72" s="4297"/>
      <c r="E72" s="4252"/>
      <c r="F72" s="4253"/>
      <c r="G72" s="4254"/>
      <c r="H72" s="4255"/>
      <c r="I72" s="4254"/>
      <c r="J72" s="4255"/>
      <c r="K72" s="4256">
        <f t="shared" si="132"/>
        <v>0</v>
      </c>
      <c r="L72" s="4119"/>
      <c r="M72" s="4257">
        <f t="shared" si="16"/>
        <v>0</v>
      </c>
      <c r="N72" s="4258">
        <f t="shared" si="16"/>
        <v>0</v>
      </c>
      <c r="O72" s="4259"/>
      <c r="P72" s="4259"/>
      <c r="Q72" s="4259"/>
      <c r="R72" s="4259"/>
      <c r="S72" s="4259"/>
      <c r="T72" s="4259"/>
      <c r="U72" s="4259"/>
      <c r="V72" s="4259"/>
      <c r="W72" s="4119"/>
      <c r="X72" s="4257">
        <f t="shared" si="17"/>
        <v>0</v>
      </c>
      <c r="Y72" s="4258">
        <f t="shared" si="17"/>
        <v>0</v>
      </c>
      <c r="Z72" s="4260"/>
      <c r="AA72" s="4260"/>
      <c r="AB72" s="4260"/>
      <c r="AC72" s="4260"/>
      <c r="AD72" s="4260"/>
      <c r="AE72" s="4260"/>
      <c r="AF72" s="4260"/>
      <c r="AG72" s="4260"/>
      <c r="AH72" s="4119"/>
      <c r="AI72" s="4122"/>
      <c r="AJ72" s="4261">
        <f t="shared" si="18"/>
        <v>0</v>
      </c>
      <c r="AK72" s="4262">
        <f t="shared" si="19"/>
        <v>0</v>
      </c>
      <c r="AL72" s="4261">
        <f t="shared" si="20"/>
        <v>0</v>
      </c>
      <c r="AM72" s="4262">
        <f t="shared" si="21"/>
        <v>0</v>
      </c>
      <c r="AN72" s="4261">
        <f t="shared" si="22"/>
        <v>0</v>
      </c>
      <c r="AO72" s="4262">
        <f t="shared" si="23"/>
        <v>0</v>
      </c>
      <c r="AP72" s="4261">
        <f t="shared" si="24"/>
        <v>0</v>
      </c>
      <c r="AQ72" s="4262">
        <f t="shared" si="25"/>
        <v>0</v>
      </c>
      <c r="AR72" s="4261">
        <f t="shared" si="26"/>
        <v>0</v>
      </c>
      <c r="AS72" s="4262">
        <f t="shared" si="27"/>
        <v>0</v>
      </c>
      <c r="AT72" s="4261">
        <f t="shared" si="28"/>
        <v>0</v>
      </c>
      <c r="AU72" s="4262">
        <f t="shared" si="29"/>
        <v>0</v>
      </c>
      <c r="AV72" s="4261">
        <f t="shared" si="30"/>
        <v>0</v>
      </c>
      <c r="AW72" s="4262">
        <f t="shared" si="31"/>
        <v>0</v>
      </c>
      <c r="AX72" s="4261">
        <f t="shared" si="32"/>
        <v>0</v>
      </c>
      <c r="AY72" s="4262">
        <f t="shared" si="33"/>
        <v>0</v>
      </c>
      <c r="AZ72" s="4263"/>
      <c r="BA72" s="4264">
        <f>BA9</f>
        <v>20</v>
      </c>
      <c r="BB72" s="4264">
        <f t="shared" si="34"/>
        <v>0</v>
      </c>
      <c r="BC72" s="4264" t="str">
        <f t="shared" si="35"/>
        <v/>
      </c>
      <c r="BD72" s="4265">
        <f t="shared" si="136"/>
        <v>0</v>
      </c>
      <c r="BE72" s="4265">
        <f t="shared" si="136"/>
        <v>0</v>
      </c>
      <c r="BF72" s="4265">
        <f t="shared" si="136"/>
        <v>0</v>
      </c>
      <c r="BG72" s="4265">
        <f t="shared" si="136"/>
        <v>0</v>
      </c>
      <c r="BH72" s="4265">
        <f t="shared" si="136"/>
        <v>0</v>
      </c>
      <c r="BI72" s="4265">
        <f t="shared" si="136"/>
        <v>0</v>
      </c>
      <c r="BJ72" s="4265">
        <f t="shared" si="136"/>
        <v>0</v>
      </c>
      <c r="BK72" s="4265">
        <f t="shared" si="133"/>
        <v>0</v>
      </c>
      <c r="BL72" s="4122"/>
      <c r="BM72" s="4266">
        <f t="shared" si="37"/>
        <v>0</v>
      </c>
      <c r="BN72" s="4267">
        <f t="shared" si="38"/>
        <v>0</v>
      </c>
      <c r="BO72" s="4267">
        <f t="shared" si="39"/>
        <v>0</v>
      </c>
      <c r="BP72" s="4267">
        <f t="shared" si="40"/>
        <v>0</v>
      </c>
      <c r="BQ72" s="4267">
        <f t="shared" si="41"/>
        <v>0</v>
      </c>
      <c r="BR72" s="4267">
        <f t="shared" si="42"/>
        <v>0</v>
      </c>
      <c r="BS72" s="4267">
        <f t="shared" si="43"/>
        <v>0</v>
      </c>
      <c r="BT72" s="4267">
        <f t="shared" si="44"/>
        <v>0</v>
      </c>
      <c r="BU72" s="4202"/>
      <c r="BV72" s="4268">
        <f t="shared" si="137"/>
        <v>0</v>
      </c>
      <c r="BW72" s="4269">
        <f t="shared" si="137"/>
        <v>0</v>
      </c>
      <c r="BX72" s="4269">
        <f t="shared" si="137"/>
        <v>0</v>
      </c>
      <c r="BY72" s="4269">
        <f t="shared" si="137"/>
        <v>0</v>
      </c>
      <c r="BZ72" s="4269">
        <f t="shared" si="137"/>
        <v>0</v>
      </c>
      <c r="CA72" s="4269">
        <f t="shared" si="137"/>
        <v>0</v>
      </c>
      <c r="CB72" s="4269">
        <f t="shared" si="137"/>
        <v>0</v>
      </c>
      <c r="CC72" s="4270">
        <f t="shared" si="134"/>
        <v>0</v>
      </c>
      <c r="CD72" s="4114"/>
      <c r="CE72" s="4264" t="str">
        <f t="shared" si="46"/>
        <v/>
      </c>
      <c r="CF72" s="4271">
        <f t="shared" si="47"/>
        <v>0</v>
      </c>
      <c r="CG72" s="4272">
        <f t="shared" si="48"/>
        <v>0</v>
      </c>
      <c r="CH72" s="4272">
        <f t="shared" si="49"/>
        <v>0</v>
      </c>
      <c r="CI72" s="4272">
        <f t="shared" si="50"/>
        <v>0</v>
      </c>
      <c r="CJ72" s="4272">
        <f t="shared" si="51"/>
        <v>0</v>
      </c>
      <c r="CK72" s="4272">
        <f t="shared" si="52"/>
        <v>0</v>
      </c>
      <c r="CL72" s="4272">
        <f t="shared" si="53"/>
        <v>0</v>
      </c>
      <c r="CM72" s="4272">
        <f t="shared" si="54"/>
        <v>0</v>
      </c>
      <c r="CN72" s="4272">
        <f t="shared" si="55"/>
        <v>0</v>
      </c>
      <c r="CO72" s="4285">
        <f>IF(M72=CO8,M72,0)</f>
        <v>0</v>
      </c>
      <c r="CP72" s="4286" t="str">
        <f t="shared" si="56"/>
        <v/>
      </c>
      <c r="CQ72" s="4261" t="str">
        <f t="shared" si="57"/>
        <v/>
      </c>
      <c r="CR72" s="4275" t="str">
        <f t="shared" si="58"/>
        <v/>
      </c>
      <c r="CS72" s="4275" t="str">
        <f t="shared" si="59"/>
        <v/>
      </c>
      <c r="CT72" s="4275" t="str">
        <f t="shared" si="60"/>
        <v/>
      </c>
      <c r="CU72" s="4275" t="str">
        <f t="shared" si="61"/>
        <v/>
      </c>
      <c r="CV72" s="4275" t="str">
        <f t="shared" si="62"/>
        <v/>
      </c>
      <c r="CW72" s="4275" t="str">
        <f t="shared" si="63"/>
        <v/>
      </c>
      <c r="CX72" s="4276" t="str">
        <f t="shared" si="64"/>
        <v/>
      </c>
      <c r="CY72" s="4186"/>
      <c r="CZ72" s="4264" t="str">
        <f t="shared" si="65"/>
        <v/>
      </c>
      <c r="DA72" s="4277">
        <f t="shared" si="66"/>
        <v>0</v>
      </c>
      <c r="DB72" s="4115" t="str">
        <f t="shared" si="67"/>
        <v/>
      </c>
      <c r="DC72" s="4115" t="str">
        <f t="shared" si="68"/>
        <v/>
      </c>
      <c r="DD72" s="4115" t="str">
        <f t="shared" si="69"/>
        <v/>
      </c>
      <c r="DE72" s="4115" t="str">
        <f t="shared" si="70"/>
        <v/>
      </c>
      <c r="DF72" s="4115" t="str">
        <f t="shared" si="71"/>
        <v/>
      </c>
      <c r="DG72" s="4115" t="str">
        <f t="shared" si="72"/>
        <v/>
      </c>
      <c r="DH72" s="4115" t="str">
        <f t="shared" si="73"/>
        <v/>
      </c>
      <c r="DI72" s="4115" t="str">
        <f t="shared" si="74"/>
        <v/>
      </c>
      <c r="DJ72" s="4136"/>
      <c r="DK72" s="4287">
        <f>IF(M72=DK8,M72,0)</f>
        <v>0</v>
      </c>
      <c r="DL72" s="4286" t="str">
        <f t="shared" si="75"/>
        <v/>
      </c>
      <c r="DM72" s="4275" t="str">
        <f t="shared" si="76"/>
        <v/>
      </c>
      <c r="DN72" s="4275" t="str">
        <f t="shared" si="77"/>
        <v/>
      </c>
      <c r="DO72" s="4275" t="str">
        <f t="shared" si="78"/>
        <v/>
      </c>
      <c r="DP72" s="4275" t="str">
        <f t="shared" si="79"/>
        <v/>
      </c>
      <c r="DQ72" s="4275" t="str">
        <f t="shared" si="80"/>
        <v/>
      </c>
      <c r="DR72" s="4275" t="str">
        <f t="shared" si="81"/>
        <v/>
      </c>
      <c r="DS72" s="4275" t="str">
        <f t="shared" si="82"/>
        <v/>
      </c>
      <c r="DT72" s="4279" t="str">
        <f t="shared" si="83"/>
        <v/>
      </c>
      <c r="DU72" s="4122"/>
      <c r="DV72" s="4266">
        <f t="shared" si="84"/>
        <v>0</v>
      </c>
      <c r="DW72" s="4267">
        <f t="shared" si="85"/>
        <v>0</v>
      </c>
      <c r="DX72" s="4267">
        <f t="shared" si="86"/>
        <v>0</v>
      </c>
      <c r="DY72" s="4267">
        <f t="shared" si="87"/>
        <v>0</v>
      </c>
      <c r="DZ72" s="4267">
        <f t="shared" si="88"/>
        <v>0</v>
      </c>
      <c r="EA72" s="4267">
        <f t="shared" si="89"/>
        <v>0</v>
      </c>
      <c r="EB72" s="4267">
        <f t="shared" si="90"/>
        <v>0</v>
      </c>
      <c r="EC72" s="4267">
        <f t="shared" si="91"/>
        <v>0</v>
      </c>
      <c r="ED72" s="4215"/>
      <c r="EE72" s="4268">
        <f t="shared" si="138"/>
        <v>0</v>
      </c>
      <c r="EF72" s="4269">
        <f t="shared" si="138"/>
        <v>0</v>
      </c>
      <c r="EG72" s="4269">
        <f t="shared" si="138"/>
        <v>0</v>
      </c>
      <c r="EH72" s="4269">
        <f t="shared" si="138"/>
        <v>0</v>
      </c>
      <c r="EI72" s="4269">
        <f t="shared" si="138"/>
        <v>0</v>
      </c>
      <c r="EJ72" s="4269">
        <f t="shared" si="138"/>
        <v>0</v>
      </c>
      <c r="EK72" s="4269">
        <f t="shared" si="138"/>
        <v>0</v>
      </c>
      <c r="EL72" s="4270">
        <f t="shared" si="135"/>
        <v>0</v>
      </c>
      <c r="EM72" s="4186"/>
      <c r="EN72" s="4264" t="str">
        <f t="shared" si="93"/>
        <v/>
      </c>
      <c r="EO72" s="4271">
        <f t="shared" si="94"/>
        <v>0</v>
      </c>
      <c r="EP72" s="4272">
        <f t="shared" si="95"/>
        <v>0</v>
      </c>
      <c r="EQ72" s="4272">
        <f t="shared" si="96"/>
        <v>0</v>
      </c>
      <c r="ER72" s="4272">
        <f t="shared" si="97"/>
        <v>0</v>
      </c>
      <c r="ES72" s="4272">
        <f t="shared" si="98"/>
        <v>0</v>
      </c>
      <c r="ET72" s="4272">
        <f t="shared" si="99"/>
        <v>0</v>
      </c>
      <c r="EU72" s="4272">
        <f t="shared" si="100"/>
        <v>0</v>
      </c>
      <c r="EV72" s="4272">
        <f t="shared" si="101"/>
        <v>0</v>
      </c>
      <c r="EW72" s="4272">
        <f t="shared" si="102"/>
        <v>0</v>
      </c>
      <c r="EX72" s="4288">
        <f>IF(X72=EX8,X72,0)</f>
        <v>0</v>
      </c>
      <c r="EY72" s="4286" t="str">
        <f t="shared" si="103"/>
        <v/>
      </c>
      <c r="EZ72" s="4261" t="str">
        <f t="shared" si="104"/>
        <v/>
      </c>
      <c r="FA72" s="4275" t="str">
        <f t="shared" si="105"/>
        <v/>
      </c>
      <c r="FB72" s="4275" t="str">
        <f t="shared" si="106"/>
        <v/>
      </c>
      <c r="FC72" s="4275" t="str">
        <f t="shared" si="107"/>
        <v/>
      </c>
      <c r="FD72" s="4275" t="str">
        <f t="shared" si="108"/>
        <v/>
      </c>
      <c r="FE72" s="4275" t="str">
        <f t="shared" si="109"/>
        <v/>
      </c>
      <c r="FF72" s="4275" t="str">
        <f t="shared" si="110"/>
        <v/>
      </c>
      <c r="FG72" s="4275" t="str">
        <f t="shared" si="111"/>
        <v/>
      </c>
      <c r="FH72" s="4186"/>
      <c r="FI72" s="4264" t="str">
        <f t="shared" si="112"/>
        <v/>
      </c>
      <c r="FJ72" s="4277">
        <f t="shared" si="113"/>
        <v>0</v>
      </c>
      <c r="FK72" s="4115" t="str">
        <f t="shared" si="114"/>
        <v/>
      </c>
      <c r="FL72" s="4115" t="str">
        <f t="shared" si="115"/>
        <v/>
      </c>
      <c r="FM72" s="4115" t="str">
        <f t="shared" si="116"/>
        <v/>
      </c>
      <c r="FN72" s="4115" t="str">
        <f t="shared" si="117"/>
        <v/>
      </c>
      <c r="FO72" s="4115" t="str">
        <f t="shared" si="118"/>
        <v/>
      </c>
      <c r="FP72" s="4115" t="str">
        <f t="shared" si="119"/>
        <v/>
      </c>
      <c r="FQ72" s="4115" t="str">
        <f t="shared" si="120"/>
        <v/>
      </c>
      <c r="FR72" s="4115" t="str">
        <f t="shared" si="121"/>
        <v/>
      </c>
      <c r="FS72" s="4287">
        <f>IF(X72=FS8,X72,0)</f>
        <v>0</v>
      </c>
      <c r="FT72" s="4286" t="str">
        <f t="shared" si="122"/>
        <v/>
      </c>
      <c r="FU72" s="4275" t="str">
        <f t="shared" si="123"/>
        <v/>
      </c>
      <c r="FV72" s="4275" t="str">
        <f t="shared" si="124"/>
        <v/>
      </c>
      <c r="FW72" s="4275" t="str">
        <f t="shared" si="125"/>
        <v/>
      </c>
      <c r="FX72" s="4275" t="str">
        <f t="shared" si="126"/>
        <v/>
      </c>
      <c r="FY72" s="4275" t="str">
        <f t="shared" si="127"/>
        <v/>
      </c>
      <c r="FZ72" s="4275" t="str">
        <f t="shared" si="128"/>
        <v/>
      </c>
      <c r="GA72" s="4275" t="str">
        <f t="shared" si="129"/>
        <v/>
      </c>
      <c r="GB72" s="4279" t="str">
        <f t="shared" si="130"/>
        <v/>
      </c>
      <c r="GC72" s="4122"/>
    </row>
    <row r="73" spans="1:185" ht="45" customHeight="1">
      <c r="A73" s="4016">
        <f>ROW()</f>
        <v>73</v>
      </c>
      <c r="B73" s="4250" t="str">
        <f>IF(C73="I","",IF(ISBLANK(D73),"",IF(ISTEXT(D73),LARGE(B9:B72,1)+1,0)))</f>
        <v/>
      </c>
      <c r="C73" s="4281"/>
      <c r="D73" s="4297"/>
      <c r="E73" s="4252"/>
      <c r="F73" s="4253"/>
      <c r="G73" s="4254"/>
      <c r="H73" s="4255"/>
      <c r="I73" s="4254"/>
      <c r="J73" s="4255"/>
      <c r="K73" s="4256">
        <f t="shared" si="132"/>
        <v>0</v>
      </c>
      <c r="L73" s="4119"/>
      <c r="M73" s="4257">
        <f t="shared" si="16"/>
        <v>0</v>
      </c>
      <c r="N73" s="4258">
        <f t="shared" si="16"/>
        <v>0</v>
      </c>
      <c r="O73" s="4259"/>
      <c r="P73" s="4259"/>
      <c r="Q73" s="4259"/>
      <c r="R73" s="4259"/>
      <c r="S73" s="4259"/>
      <c r="T73" s="4259"/>
      <c r="U73" s="4259"/>
      <c r="V73" s="4259"/>
      <c r="W73" s="4119"/>
      <c r="X73" s="4257">
        <f t="shared" si="17"/>
        <v>0</v>
      </c>
      <c r="Y73" s="4258">
        <f t="shared" si="17"/>
        <v>0</v>
      </c>
      <c r="Z73" s="4260"/>
      <c r="AA73" s="4260"/>
      <c r="AB73" s="4260"/>
      <c r="AC73" s="4260"/>
      <c r="AD73" s="4260"/>
      <c r="AE73" s="4260"/>
      <c r="AF73" s="4260"/>
      <c r="AG73" s="4260"/>
      <c r="AH73" s="4119"/>
      <c r="AI73" s="4122"/>
      <c r="AJ73" s="4261">
        <f t="shared" si="18"/>
        <v>0</v>
      </c>
      <c r="AK73" s="4262">
        <f t="shared" si="19"/>
        <v>0</v>
      </c>
      <c r="AL73" s="4261">
        <f t="shared" si="20"/>
        <v>0</v>
      </c>
      <c r="AM73" s="4262">
        <f t="shared" si="21"/>
        <v>0</v>
      </c>
      <c r="AN73" s="4261">
        <f t="shared" si="22"/>
        <v>0</v>
      </c>
      <c r="AO73" s="4262">
        <f t="shared" si="23"/>
        <v>0</v>
      </c>
      <c r="AP73" s="4261">
        <f t="shared" si="24"/>
        <v>0</v>
      </c>
      <c r="AQ73" s="4262">
        <f t="shared" si="25"/>
        <v>0</v>
      </c>
      <c r="AR73" s="4261">
        <f t="shared" si="26"/>
        <v>0</v>
      </c>
      <c r="AS73" s="4262">
        <f t="shared" si="27"/>
        <v>0</v>
      </c>
      <c r="AT73" s="4261">
        <f t="shared" si="28"/>
        <v>0</v>
      </c>
      <c r="AU73" s="4262">
        <f t="shared" si="29"/>
        <v>0</v>
      </c>
      <c r="AV73" s="4261">
        <f t="shared" si="30"/>
        <v>0</v>
      </c>
      <c r="AW73" s="4262">
        <f t="shared" si="31"/>
        <v>0</v>
      </c>
      <c r="AX73" s="4261">
        <f t="shared" si="32"/>
        <v>0</v>
      </c>
      <c r="AY73" s="4262">
        <f t="shared" si="33"/>
        <v>0</v>
      </c>
      <c r="AZ73" s="4263"/>
      <c r="BA73" s="4264">
        <f>BA9</f>
        <v>20</v>
      </c>
      <c r="BB73" s="4264">
        <f t="shared" si="34"/>
        <v>0</v>
      </c>
      <c r="BC73" s="4264" t="str">
        <f t="shared" si="35"/>
        <v/>
      </c>
      <c r="BD73" s="4265">
        <f t="shared" si="136"/>
        <v>0</v>
      </c>
      <c r="BE73" s="4265">
        <f t="shared" si="136"/>
        <v>0</v>
      </c>
      <c r="BF73" s="4265">
        <f t="shared" si="136"/>
        <v>0</v>
      </c>
      <c r="BG73" s="4265">
        <f t="shared" si="136"/>
        <v>0</v>
      </c>
      <c r="BH73" s="4265">
        <f t="shared" si="136"/>
        <v>0</v>
      </c>
      <c r="BI73" s="4265">
        <f t="shared" si="136"/>
        <v>0</v>
      </c>
      <c r="BJ73" s="4265">
        <f t="shared" si="136"/>
        <v>0</v>
      </c>
      <c r="BK73" s="4265">
        <f t="shared" si="133"/>
        <v>0</v>
      </c>
      <c r="BL73" s="4122"/>
      <c r="BM73" s="4266">
        <f t="shared" si="37"/>
        <v>0</v>
      </c>
      <c r="BN73" s="4267">
        <f t="shared" si="38"/>
        <v>0</v>
      </c>
      <c r="BO73" s="4267">
        <f t="shared" si="39"/>
        <v>0</v>
      </c>
      <c r="BP73" s="4267">
        <f t="shared" si="40"/>
        <v>0</v>
      </c>
      <c r="BQ73" s="4267">
        <f t="shared" si="41"/>
        <v>0</v>
      </c>
      <c r="BR73" s="4267">
        <f t="shared" si="42"/>
        <v>0</v>
      </c>
      <c r="BS73" s="4267">
        <f t="shared" si="43"/>
        <v>0</v>
      </c>
      <c r="BT73" s="4267">
        <f t="shared" si="44"/>
        <v>0</v>
      </c>
      <c r="BU73" s="4202"/>
      <c r="BV73" s="4268">
        <f t="shared" si="137"/>
        <v>0</v>
      </c>
      <c r="BW73" s="4269">
        <f t="shared" si="137"/>
        <v>0</v>
      </c>
      <c r="BX73" s="4269">
        <f t="shared" si="137"/>
        <v>0</v>
      </c>
      <c r="BY73" s="4269">
        <f t="shared" si="137"/>
        <v>0</v>
      </c>
      <c r="BZ73" s="4269">
        <f t="shared" si="137"/>
        <v>0</v>
      </c>
      <c r="CA73" s="4269">
        <f t="shared" si="137"/>
        <v>0</v>
      </c>
      <c r="CB73" s="4269">
        <f t="shared" si="137"/>
        <v>0</v>
      </c>
      <c r="CC73" s="4270">
        <f t="shared" si="134"/>
        <v>0</v>
      </c>
      <c r="CD73" s="4114"/>
      <c r="CE73" s="4264" t="str">
        <f t="shared" si="46"/>
        <v/>
      </c>
      <c r="CF73" s="4271">
        <f t="shared" si="47"/>
        <v>0</v>
      </c>
      <c r="CG73" s="4272">
        <f t="shared" si="48"/>
        <v>0</v>
      </c>
      <c r="CH73" s="4272">
        <f t="shared" si="49"/>
        <v>0</v>
      </c>
      <c r="CI73" s="4272">
        <f t="shared" si="50"/>
        <v>0</v>
      </c>
      <c r="CJ73" s="4272">
        <f t="shared" si="51"/>
        <v>0</v>
      </c>
      <c r="CK73" s="4272">
        <f t="shared" si="52"/>
        <v>0</v>
      </c>
      <c r="CL73" s="4272">
        <f t="shared" si="53"/>
        <v>0</v>
      </c>
      <c r="CM73" s="4272">
        <f t="shared" si="54"/>
        <v>0</v>
      </c>
      <c r="CN73" s="4272">
        <f t="shared" si="55"/>
        <v>0</v>
      </c>
      <c r="CO73" s="4285">
        <f>IF(M73=CO8,M73,0)</f>
        <v>0</v>
      </c>
      <c r="CP73" s="4286" t="str">
        <f t="shared" si="56"/>
        <v/>
      </c>
      <c r="CQ73" s="4261" t="str">
        <f t="shared" si="57"/>
        <v/>
      </c>
      <c r="CR73" s="4275" t="str">
        <f t="shared" si="58"/>
        <v/>
      </c>
      <c r="CS73" s="4275" t="str">
        <f t="shared" si="59"/>
        <v/>
      </c>
      <c r="CT73" s="4275" t="str">
        <f t="shared" si="60"/>
        <v/>
      </c>
      <c r="CU73" s="4275" t="str">
        <f t="shared" si="61"/>
        <v/>
      </c>
      <c r="CV73" s="4275" t="str">
        <f t="shared" si="62"/>
        <v/>
      </c>
      <c r="CW73" s="4275" t="str">
        <f t="shared" si="63"/>
        <v/>
      </c>
      <c r="CX73" s="4276" t="str">
        <f t="shared" si="64"/>
        <v/>
      </c>
      <c r="CY73" s="4186"/>
      <c r="CZ73" s="4264" t="str">
        <f t="shared" si="65"/>
        <v/>
      </c>
      <c r="DA73" s="4277">
        <f t="shared" si="66"/>
        <v>0</v>
      </c>
      <c r="DB73" s="4115" t="str">
        <f t="shared" si="67"/>
        <v/>
      </c>
      <c r="DC73" s="4115" t="str">
        <f t="shared" si="68"/>
        <v/>
      </c>
      <c r="DD73" s="4115" t="str">
        <f t="shared" si="69"/>
        <v/>
      </c>
      <c r="DE73" s="4115" t="str">
        <f t="shared" si="70"/>
        <v/>
      </c>
      <c r="DF73" s="4115" t="str">
        <f t="shared" si="71"/>
        <v/>
      </c>
      <c r="DG73" s="4115" t="str">
        <f t="shared" si="72"/>
        <v/>
      </c>
      <c r="DH73" s="4115" t="str">
        <f t="shared" si="73"/>
        <v/>
      </c>
      <c r="DI73" s="4115" t="str">
        <f t="shared" si="74"/>
        <v/>
      </c>
      <c r="DJ73" s="4136"/>
      <c r="DK73" s="4287">
        <f>IF(M73=DK8,M73,0)</f>
        <v>0</v>
      </c>
      <c r="DL73" s="4286" t="str">
        <f t="shared" si="75"/>
        <v/>
      </c>
      <c r="DM73" s="4275" t="str">
        <f t="shared" si="76"/>
        <v/>
      </c>
      <c r="DN73" s="4275" t="str">
        <f t="shared" si="77"/>
        <v/>
      </c>
      <c r="DO73" s="4275" t="str">
        <f t="shared" si="78"/>
        <v/>
      </c>
      <c r="DP73" s="4275" t="str">
        <f t="shared" si="79"/>
        <v/>
      </c>
      <c r="DQ73" s="4275" t="str">
        <f t="shared" si="80"/>
        <v/>
      </c>
      <c r="DR73" s="4275" t="str">
        <f t="shared" si="81"/>
        <v/>
      </c>
      <c r="DS73" s="4275" t="str">
        <f t="shared" si="82"/>
        <v/>
      </c>
      <c r="DT73" s="4279" t="str">
        <f t="shared" si="83"/>
        <v/>
      </c>
      <c r="DU73" s="4122"/>
      <c r="DV73" s="4266">
        <f t="shared" si="84"/>
        <v>0</v>
      </c>
      <c r="DW73" s="4267">
        <f t="shared" si="85"/>
        <v>0</v>
      </c>
      <c r="DX73" s="4267">
        <f t="shared" si="86"/>
        <v>0</v>
      </c>
      <c r="DY73" s="4267">
        <f t="shared" si="87"/>
        <v>0</v>
      </c>
      <c r="DZ73" s="4267">
        <f t="shared" si="88"/>
        <v>0</v>
      </c>
      <c r="EA73" s="4267">
        <f t="shared" si="89"/>
        <v>0</v>
      </c>
      <c r="EB73" s="4267">
        <f t="shared" si="90"/>
        <v>0</v>
      </c>
      <c r="EC73" s="4267">
        <f t="shared" si="91"/>
        <v>0</v>
      </c>
      <c r="ED73" s="4215"/>
      <c r="EE73" s="4268">
        <f t="shared" si="138"/>
        <v>0</v>
      </c>
      <c r="EF73" s="4269">
        <f t="shared" si="138"/>
        <v>0</v>
      </c>
      <c r="EG73" s="4269">
        <f t="shared" si="138"/>
        <v>0</v>
      </c>
      <c r="EH73" s="4269">
        <f t="shared" si="138"/>
        <v>0</v>
      </c>
      <c r="EI73" s="4269">
        <f t="shared" si="138"/>
        <v>0</v>
      </c>
      <c r="EJ73" s="4269">
        <f t="shared" si="138"/>
        <v>0</v>
      </c>
      <c r="EK73" s="4269">
        <f t="shared" si="138"/>
        <v>0</v>
      </c>
      <c r="EL73" s="4270">
        <f t="shared" si="135"/>
        <v>0</v>
      </c>
      <c r="EM73" s="4186"/>
      <c r="EN73" s="4264" t="str">
        <f t="shared" si="93"/>
        <v/>
      </c>
      <c r="EO73" s="4271">
        <f t="shared" si="94"/>
        <v>0</v>
      </c>
      <c r="EP73" s="4272">
        <f t="shared" si="95"/>
        <v>0</v>
      </c>
      <c r="EQ73" s="4272">
        <f t="shared" si="96"/>
        <v>0</v>
      </c>
      <c r="ER73" s="4272">
        <f t="shared" si="97"/>
        <v>0</v>
      </c>
      <c r="ES73" s="4272">
        <f t="shared" si="98"/>
        <v>0</v>
      </c>
      <c r="ET73" s="4272">
        <f t="shared" si="99"/>
        <v>0</v>
      </c>
      <c r="EU73" s="4272">
        <f t="shared" si="100"/>
        <v>0</v>
      </c>
      <c r="EV73" s="4272">
        <f t="shared" si="101"/>
        <v>0</v>
      </c>
      <c r="EW73" s="4272">
        <f t="shared" si="102"/>
        <v>0</v>
      </c>
      <c r="EX73" s="4288">
        <f>IF(X73=EX8,X73,0)</f>
        <v>0</v>
      </c>
      <c r="EY73" s="4286" t="str">
        <f t="shared" si="103"/>
        <v/>
      </c>
      <c r="EZ73" s="4261" t="str">
        <f t="shared" si="104"/>
        <v/>
      </c>
      <c r="FA73" s="4275" t="str">
        <f t="shared" si="105"/>
        <v/>
      </c>
      <c r="FB73" s="4275" t="str">
        <f t="shared" si="106"/>
        <v/>
      </c>
      <c r="FC73" s="4275" t="str">
        <f t="shared" si="107"/>
        <v/>
      </c>
      <c r="FD73" s="4275" t="str">
        <f t="shared" si="108"/>
        <v/>
      </c>
      <c r="FE73" s="4275" t="str">
        <f t="shared" si="109"/>
        <v/>
      </c>
      <c r="FF73" s="4275" t="str">
        <f t="shared" si="110"/>
        <v/>
      </c>
      <c r="FG73" s="4275" t="str">
        <f t="shared" si="111"/>
        <v/>
      </c>
      <c r="FH73" s="4186"/>
      <c r="FI73" s="4264" t="str">
        <f t="shared" si="112"/>
        <v/>
      </c>
      <c r="FJ73" s="4277">
        <f t="shared" si="113"/>
        <v>0</v>
      </c>
      <c r="FK73" s="4115" t="str">
        <f t="shared" si="114"/>
        <v/>
      </c>
      <c r="FL73" s="4115" t="str">
        <f t="shared" si="115"/>
        <v/>
      </c>
      <c r="FM73" s="4115" t="str">
        <f t="shared" si="116"/>
        <v/>
      </c>
      <c r="FN73" s="4115" t="str">
        <f t="shared" si="117"/>
        <v/>
      </c>
      <c r="FO73" s="4115" t="str">
        <f t="shared" si="118"/>
        <v/>
      </c>
      <c r="FP73" s="4115" t="str">
        <f t="shared" si="119"/>
        <v/>
      </c>
      <c r="FQ73" s="4115" t="str">
        <f t="shared" si="120"/>
        <v/>
      </c>
      <c r="FR73" s="4115" t="str">
        <f t="shared" si="121"/>
        <v/>
      </c>
      <c r="FS73" s="4287">
        <f>IF(X73=FS8,X73,0)</f>
        <v>0</v>
      </c>
      <c r="FT73" s="4286" t="str">
        <f t="shared" si="122"/>
        <v/>
      </c>
      <c r="FU73" s="4275" t="str">
        <f t="shared" si="123"/>
        <v/>
      </c>
      <c r="FV73" s="4275" t="str">
        <f t="shared" si="124"/>
        <v/>
      </c>
      <c r="FW73" s="4275" t="str">
        <f t="shared" si="125"/>
        <v/>
      </c>
      <c r="FX73" s="4275" t="str">
        <f t="shared" si="126"/>
        <v/>
      </c>
      <c r="FY73" s="4275" t="str">
        <f t="shared" si="127"/>
        <v/>
      </c>
      <c r="FZ73" s="4275" t="str">
        <f t="shared" si="128"/>
        <v/>
      </c>
      <c r="GA73" s="4275" t="str">
        <f t="shared" si="129"/>
        <v/>
      </c>
      <c r="GB73" s="4279" t="str">
        <f t="shared" si="130"/>
        <v/>
      </c>
      <c r="GC73" s="4122"/>
    </row>
    <row r="74" spans="1:185" ht="45" customHeight="1">
      <c r="A74" s="4016">
        <f>ROW()</f>
        <v>74</v>
      </c>
      <c r="B74" s="4250" t="str">
        <f>IF(C74="I","",IF(ISBLANK(D74),"",IF(ISTEXT(D74),LARGE(B9:B73,1)+1,0)))</f>
        <v/>
      </c>
      <c r="C74" s="4281"/>
      <c r="D74" s="4297"/>
      <c r="E74" s="4252"/>
      <c r="F74" s="4253"/>
      <c r="G74" s="4254"/>
      <c r="H74" s="4255"/>
      <c r="I74" s="4254"/>
      <c r="J74" s="4255"/>
      <c r="K74" s="4256">
        <f t="shared" si="132"/>
        <v>0</v>
      </c>
      <c r="L74" s="4119"/>
      <c r="M74" s="4257">
        <f t="shared" ref="M74:N137" si="139">G74</f>
        <v>0</v>
      </c>
      <c r="N74" s="4258">
        <f t="shared" si="139"/>
        <v>0</v>
      </c>
      <c r="O74" s="4259"/>
      <c r="P74" s="4259"/>
      <c r="Q74" s="4259"/>
      <c r="R74" s="4259"/>
      <c r="S74" s="4259"/>
      <c r="T74" s="4259"/>
      <c r="U74" s="4259"/>
      <c r="V74" s="4259"/>
      <c r="W74" s="4119"/>
      <c r="X74" s="4257">
        <f t="shared" ref="X74:Y137" si="140">I74</f>
        <v>0</v>
      </c>
      <c r="Y74" s="4258">
        <f t="shared" si="140"/>
        <v>0</v>
      </c>
      <c r="Z74" s="4260"/>
      <c r="AA74" s="4260"/>
      <c r="AB74" s="4260"/>
      <c r="AC74" s="4260"/>
      <c r="AD74" s="4260"/>
      <c r="AE74" s="4260"/>
      <c r="AF74" s="4260"/>
      <c r="AG74" s="4260"/>
      <c r="AH74" s="4119"/>
      <c r="AI74" s="4122"/>
      <c r="AJ74" s="4261">
        <f t="shared" ref="AJ74:AJ137" si="141">BD74</f>
        <v>0</v>
      </c>
      <c r="AK74" s="4262">
        <f t="shared" ref="AK74:AK137" si="142">IF(BD74=0,0,RANK(BD74,BD74:BK74))</f>
        <v>0</v>
      </c>
      <c r="AL74" s="4261">
        <f t="shared" ref="AL74:AL137" si="143">BE74</f>
        <v>0</v>
      </c>
      <c r="AM74" s="4262">
        <f t="shared" ref="AM74:AM137" si="144">IF(BE74=0,0,RANK(BE74,BD74:BK74))</f>
        <v>0</v>
      </c>
      <c r="AN74" s="4261">
        <f t="shared" ref="AN74:AN137" si="145">BF74</f>
        <v>0</v>
      </c>
      <c r="AO74" s="4262">
        <f t="shared" ref="AO74:AO137" si="146">IF(BF74=0,0,RANK(BF74,BD74:BK74))</f>
        <v>0</v>
      </c>
      <c r="AP74" s="4261">
        <f t="shared" ref="AP74:AP137" si="147">BG74</f>
        <v>0</v>
      </c>
      <c r="AQ74" s="4262">
        <f t="shared" ref="AQ74:AQ137" si="148">IF(BG74=0,0,RANK(BG74,BD74:BK74))</f>
        <v>0</v>
      </c>
      <c r="AR74" s="4261">
        <f t="shared" ref="AR74:AR137" si="149">BH74</f>
        <v>0</v>
      </c>
      <c r="AS74" s="4262">
        <f t="shared" ref="AS74:AS137" si="150">IF(BH74=0,0,RANK(BH74,BD74:BK74))</f>
        <v>0</v>
      </c>
      <c r="AT74" s="4261">
        <f t="shared" ref="AT74:AT137" si="151">BI74</f>
        <v>0</v>
      </c>
      <c r="AU74" s="4262">
        <f t="shared" ref="AU74:AU137" si="152">IF(BI74=0,0,RANK(BI74,BD74:BK74))</f>
        <v>0</v>
      </c>
      <c r="AV74" s="4261">
        <f t="shared" ref="AV74:AV137" si="153">BJ74</f>
        <v>0</v>
      </c>
      <c r="AW74" s="4262">
        <f t="shared" ref="AW74:AW137" si="154">IF(BJ74=0,0,RANK(BJ74,BD74:BK74))</f>
        <v>0</v>
      </c>
      <c r="AX74" s="4261">
        <f t="shared" ref="AX74:AX137" si="155">BK74</f>
        <v>0</v>
      </c>
      <c r="AY74" s="4262">
        <f t="shared" ref="AY74:AY137" si="156">IF(BK74=0,0,RANK(BK74,BD74:BK74))</f>
        <v>0</v>
      </c>
      <c r="AZ74" s="4263"/>
      <c r="BA74" s="4264">
        <f>BA9</f>
        <v>20</v>
      </c>
      <c r="BB74" s="4264">
        <f t="shared" ref="BB74:BB137" si="157">K74</f>
        <v>0</v>
      </c>
      <c r="BC74" s="4264" t="str">
        <f t="shared" ref="BC74:BC137" si="158">IF(BB74=0,"",BA74/BB74)</f>
        <v/>
      </c>
      <c r="BD74" s="4265">
        <f t="shared" si="136"/>
        <v>0</v>
      </c>
      <c r="BE74" s="4265">
        <f t="shared" si="136"/>
        <v>0</v>
      </c>
      <c r="BF74" s="4265">
        <f t="shared" si="136"/>
        <v>0</v>
      </c>
      <c r="BG74" s="4265">
        <f t="shared" si="136"/>
        <v>0</v>
      </c>
      <c r="BH74" s="4265">
        <f t="shared" si="136"/>
        <v>0</v>
      </c>
      <c r="BI74" s="4265">
        <f t="shared" si="136"/>
        <v>0</v>
      </c>
      <c r="BJ74" s="4265">
        <f t="shared" si="136"/>
        <v>0</v>
      </c>
      <c r="BK74" s="4265">
        <f t="shared" si="133"/>
        <v>0</v>
      </c>
      <c r="BL74" s="4122"/>
      <c r="BM74" s="4266">
        <f t="shared" ref="BM74:BM137" si="159">IF(BV74=0,0,RANK(BV74,BV74:CC74))</f>
        <v>0</v>
      </c>
      <c r="BN74" s="4267">
        <f t="shared" ref="BN74:BN137" si="160">IF(BW74=0,0,RANK(BW74,BV74:CC74))</f>
        <v>0</v>
      </c>
      <c r="BO74" s="4267">
        <f t="shared" ref="BO74:BO137" si="161">IF(BX74=0,0,RANK(BX74,BV74:CC74))</f>
        <v>0</v>
      </c>
      <c r="BP74" s="4267">
        <f t="shared" ref="BP74:BP137" si="162">IF(BY74=0,0,RANK(BY74,BV74:CC74))</f>
        <v>0</v>
      </c>
      <c r="BQ74" s="4267">
        <f t="shared" ref="BQ74:BQ137" si="163">IF(BZ74=0,0,RANK(BZ74,BV74:CC74))</f>
        <v>0</v>
      </c>
      <c r="BR74" s="4267">
        <f t="shared" ref="BR74:BR137" si="164">IF(CA74=0,0,RANK(CA74,BV74:CC74))</f>
        <v>0</v>
      </c>
      <c r="BS74" s="4267">
        <f t="shared" ref="BS74:BS137" si="165">IF(CB74=0,0,RANK(CB74,BV74:CC74))</f>
        <v>0</v>
      </c>
      <c r="BT74" s="4267">
        <f t="shared" ref="BT74:BT137" si="166">IF(CC74=0,0,RANK(CC74,BV74:CC74))</f>
        <v>0</v>
      </c>
      <c r="BU74" s="4202"/>
      <c r="BV74" s="4268">
        <f t="shared" si="137"/>
        <v>0</v>
      </c>
      <c r="BW74" s="4269">
        <f t="shared" si="137"/>
        <v>0</v>
      </c>
      <c r="BX74" s="4269">
        <f t="shared" si="137"/>
        <v>0</v>
      </c>
      <c r="BY74" s="4269">
        <f t="shared" si="137"/>
        <v>0</v>
      </c>
      <c r="BZ74" s="4269">
        <f t="shared" si="137"/>
        <v>0</v>
      </c>
      <c r="CA74" s="4269">
        <f t="shared" si="137"/>
        <v>0</v>
      </c>
      <c r="CB74" s="4269">
        <f t="shared" si="137"/>
        <v>0</v>
      </c>
      <c r="CC74" s="4270">
        <f t="shared" si="134"/>
        <v>0</v>
      </c>
      <c r="CD74" s="4114"/>
      <c r="CE74" s="4264" t="str">
        <f t="shared" ref="CE74:CE137" si="167">BC74</f>
        <v/>
      </c>
      <c r="CF74" s="4271">
        <f t="shared" ref="CF74:CF137" si="168">MAX(CQ74:CX74)</f>
        <v>0</v>
      </c>
      <c r="CG74" s="4272">
        <f t="shared" ref="CG74:CG137" si="169">IF(CF74=0,0,IF(CQ74="",0,(CQ74/CF74)*CE74))</f>
        <v>0</v>
      </c>
      <c r="CH74" s="4272">
        <f t="shared" ref="CH74:CH137" si="170">IF(CF74=0,0,IF(CR74="",0,(CR74/CF74)*CE74))</f>
        <v>0</v>
      </c>
      <c r="CI74" s="4272">
        <f t="shared" ref="CI74:CI137" si="171">IF(CF74=0,0,IF(CS74="",0,(CS74/CF74)*CE74))</f>
        <v>0</v>
      </c>
      <c r="CJ74" s="4272">
        <f t="shared" ref="CJ74:CJ137" si="172">IF(CF74=0,0,IF(CT74="",0,(CT74/CF74)*CE74))</f>
        <v>0</v>
      </c>
      <c r="CK74" s="4272">
        <f t="shared" ref="CK74:CK137" si="173">IF(CF74=0,0,IF(CU74="",0,(CU74/CF74)*CE74))</f>
        <v>0</v>
      </c>
      <c r="CL74" s="4272">
        <f t="shared" ref="CL74:CL137" si="174">IF(CF74=0,0,IF(CV74="",0,(CV74/CF74)*CE74))</f>
        <v>0</v>
      </c>
      <c r="CM74" s="4272">
        <f t="shared" ref="CM74:CM137" si="175">IF(CF74=0,0,IF(CW74="",0,(CW74/CF74)*CE74))</f>
        <v>0</v>
      </c>
      <c r="CN74" s="4272">
        <f t="shared" ref="CN74:CN137" si="176">IF(CF74=0,0,IF(CX74="",0,(CX74/CF74)*CE74))</f>
        <v>0</v>
      </c>
      <c r="CO74" s="4285">
        <f>IF(M74=CO8,M74,0)</f>
        <v>0</v>
      </c>
      <c r="CP74" s="4286" t="str">
        <f t="shared" ref="CP74:CP137" si="177">IF(ISTEXT(CO74),N74,"")</f>
        <v/>
      </c>
      <c r="CQ74" s="4261" t="str">
        <f t="shared" ref="CQ74:CQ137" si="178">IF(ISBLANK(O74),"",IF(ISTEXT(CO74),O74,""))</f>
        <v/>
      </c>
      <c r="CR74" s="4275" t="str">
        <f t="shared" ref="CR74:CR137" si="179">IF(ISBLANK(P74),"",IF(ISTEXT(CO74),P74,""))</f>
        <v/>
      </c>
      <c r="CS74" s="4275" t="str">
        <f t="shared" ref="CS74:CS137" si="180">IF(ISBLANK(Q74),"",IF(ISTEXT(CO74),Q74,""))</f>
        <v/>
      </c>
      <c r="CT74" s="4275" t="str">
        <f t="shared" ref="CT74:CT137" si="181">IF(ISBLANK(R74),"",IF(ISTEXT(CO74),R74,""))</f>
        <v/>
      </c>
      <c r="CU74" s="4275" t="str">
        <f t="shared" ref="CU74:CU137" si="182">IF(ISBLANK(S74),"",IF(ISTEXT(CO74),S74,""))</f>
        <v/>
      </c>
      <c r="CV74" s="4275" t="str">
        <f t="shared" ref="CV74:CV137" si="183">IF(ISBLANK(T74),"",IF(ISTEXT(CO74),T74,""))</f>
        <v/>
      </c>
      <c r="CW74" s="4275" t="str">
        <f t="shared" ref="CW74:CW137" si="184">IF(ISBLANK(U74),"",IF(ISTEXT(CO74),U74,""))</f>
        <v/>
      </c>
      <c r="CX74" s="4276" t="str">
        <f t="shared" ref="CX74:CX137" si="185">IF(ISBLANK(V74),"",IF(ISTEXT(CO74),V74,""))</f>
        <v/>
      </c>
      <c r="CY74" s="4186"/>
      <c r="CZ74" s="4264" t="str">
        <f t="shared" ref="CZ74:CZ137" si="186">BC74</f>
        <v/>
      </c>
      <c r="DA74" s="4277">
        <f t="shared" ref="DA74:DA137" si="187">MIN(DM74:DT74)</f>
        <v>0</v>
      </c>
      <c r="DB74" s="4115" t="str">
        <f t="shared" ref="DB74:DB137" si="188">IF(DM74="","",IF(DM74=0,"",(DA74/DM74)*CZ74))</f>
        <v/>
      </c>
      <c r="DC74" s="4115" t="str">
        <f t="shared" ref="DC74:DC137" si="189">IF(DN74="","",IF(DN74=0,"",(DA74/DN74)*CZ74))</f>
        <v/>
      </c>
      <c r="DD74" s="4115" t="str">
        <f t="shared" ref="DD74:DD137" si="190">IF(DO74="","",IF(DO74=0,"",(DA74/DO74)*CZ74))</f>
        <v/>
      </c>
      <c r="DE74" s="4115" t="str">
        <f t="shared" ref="DE74:DE137" si="191">IF(DP74="","",IF(DP74=0,"",(DA74/DP74)*CZ74))</f>
        <v/>
      </c>
      <c r="DF74" s="4115" t="str">
        <f t="shared" ref="DF74:DF137" si="192">IF(DQ74="","",IF(DQ74=0,"",(DA74/DQ74)*CZ74))</f>
        <v/>
      </c>
      <c r="DG74" s="4115" t="str">
        <f t="shared" ref="DG74:DG137" si="193">IF(DR74="","",IF(DR74=0,"",(DA74/DR74)*CZ74))</f>
        <v/>
      </c>
      <c r="DH74" s="4115" t="str">
        <f t="shared" ref="DH74:DH137" si="194">IF(DS74="","",IF(DS74=0,"",(DA74/DS74)*CZ74))</f>
        <v/>
      </c>
      <c r="DI74" s="4115" t="str">
        <f t="shared" ref="DI74:DI137" si="195">IF(DT74="","",IF(DT74=0,"",(DA74/DT74)*CZ74))</f>
        <v/>
      </c>
      <c r="DJ74" s="4136"/>
      <c r="DK74" s="4287">
        <f>IF(M74=DK8,M74,0)</f>
        <v>0</v>
      </c>
      <c r="DL74" s="4286" t="str">
        <f t="shared" ref="DL74:DL137" si="196">IF(ISTEXT(DK74),N74,"")</f>
        <v/>
      </c>
      <c r="DM74" s="4275" t="str">
        <f t="shared" ref="DM74:DM137" si="197">IF(ISBLANK(O74),"",IF(ISTEXT(DK74),O74,""))</f>
        <v/>
      </c>
      <c r="DN74" s="4275" t="str">
        <f t="shared" ref="DN74:DN137" si="198">IF(ISBLANK(P74),"",IF(ISTEXT(DK74),P74,""))</f>
        <v/>
      </c>
      <c r="DO74" s="4275" t="str">
        <f t="shared" ref="DO74:DO137" si="199">IF(ISBLANK(Q74),"",IF(ISTEXT(DK74),Q74,""))</f>
        <v/>
      </c>
      <c r="DP74" s="4275" t="str">
        <f t="shared" ref="DP74:DP137" si="200">IF(ISBLANK(R74),"",IF(ISTEXT(DK74),R74,""))</f>
        <v/>
      </c>
      <c r="DQ74" s="4275" t="str">
        <f t="shared" ref="DQ74:DQ137" si="201">IF(ISBLANK(S74),"",IF(ISTEXT(DK74),S74,""))</f>
        <v/>
      </c>
      <c r="DR74" s="4275" t="str">
        <f t="shared" ref="DR74:DR137" si="202">IF(ISBLANK(T74),"",IF(ISTEXT(DK74),T74,""))</f>
        <v/>
      </c>
      <c r="DS74" s="4275" t="str">
        <f t="shared" ref="DS74:DS137" si="203">IF(ISBLANK(U74),"",IF(ISTEXT(DK74),U74,""))</f>
        <v/>
      </c>
      <c r="DT74" s="4279" t="str">
        <f t="shared" ref="DT74:DT137" si="204">IF(ISBLANK(V74),"",IF(ISTEXT(DK74),V74,""))</f>
        <v/>
      </c>
      <c r="DU74" s="4122"/>
      <c r="DV74" s="4266">
        <f t="shared" ref="DV74:DV137" si="205">IF(EE74=0,0,RANK(EE74,EE74:EL74))</f>
        <v>0</v>
      </c>
      <c r="DW74" s="4267">
        <f t="shared" ref="DW74:DW137" si="206">IF(EF74=0,0,RANK(EF74,EE74:EL74))</f>
        <v>0</v>
      </c>
      <c r="DX74" s="4267">
        <f t="shared" ref="DX74:DX137" si="207">IF(EG74=0,0,RANK(EG74,EE74:EL74))</f>
        <v>0</v>
      </c>
      <c r="DY74" s="4267">
        <f t="shared" ref="DY74:DY137" si="208">IF(EH74=0,0,RANK(EH74,EE74:EL74))</f>
        <v>0</v>
      </c>
      <c r="DZ74" s="4267">
        <f t="shared" ref="DZ74:DZ137" si="209">IF(EI74=0,0,RANK(EI74,EE74:EL74))</f>
        <v>0</v>
      </c>
      <c r="EA74" s="4267">
        <f t="shared" ref="EA74:EA137" si="210">IF(EJ74=0,0,RANK(EJ74,EE74:EL74))</f>
        <v>0</v>
      </c>
      <c r="EB74" s="4267">
        <f t="shared" ref="EB74:EB137" si="211">IF(EK74=0,0,RANK(EK74,EE74:EL74))</f>
        <v>0</v>
      </c>
      <c r="EC74" s="4267">
        <f t="shared" ref="EC74:EC137" si="212">IF(EL74=0,0,RANK(EL74,EE74:EL74))</f>
        <v>0</v>
      </c>
      <c r="ED74" s="4215"/>
      <c r="EE74" s="4268">
        <f t="shared" si="138"/>
        <v>0</v>
      </c>
      <c r="EF74" s="4269">
        <f t="shared" si="138"/>
        <v>0</v>
      </c>
      <c r="EG74" s="4269">
        <f t="shared" si="138"/>
        <v>0</v>
      </c>
      <c r="EH74" s="4269">
        <f t="shared" si="138"/>
        <v>0</v>
      </c>
      <c r="EI74" s="4269">
        <f t="shared" si="138"/>
        <v>0</v>
      </c>
      <c r="EJ74" s="4269">
        <f t="shared" si="138"/>
        <v>0</v>
      </c>
      <c r="EK74" s="4269">
        <f t="shared" si="138"/>
        <v>0</v>
      </c>
      <c r="EL74" s="4270">
        <f t="shared" si="135"/>
        <v>0</v>
      </c>
      <c r="EM74" s="4186"/>
      <c r="EN74" s="4264" t="str">
        <f t="shared" ref="EN74:EN137" si="213">BC74</f>
        <v/>
      </c>
      <c r="EO74" s="4271">
        <f t="shared" ref="EO74:EO137" si="214">MAX(EZ74:FG74)</f>
        <v>0</v>
      </c>
      <c r="EP74" s="4272">
        <f t="shared" ref="EP74:EP137" si="215">IF(EO74=0,0,IF(EZ74="",0,(EZ74/EO74)*EN74))</f>
        <v>0</v>
      </c>
      <c r="EQ74" s="4272">
        <f t="shared" ref="EQ74:EQ137" si="216">IF(EO74=0,0,IF(FA74="",0,(FA74/EO74)*EN74))</f>
        <v>0</v>
      </c>
      <c r="ER74" s="4272">
        <f t="shared" ref="ER74:ER137" si="217">IF(EO74=0,0,IF(FB74="",0,(FB74/EO74)*EN74))</f>
        <v>0</v>
      </c>
      <c r="ES74" s="4272">
        <f t="shared" ref="ES74:ES137" si="218">IF(EO74=0,0,IF(FC74="",0,(FC74/EO74)*EN74))</f>
        <v>0</v>
      </c>
      <c r="ET74" s="4272">
        <f t="shared" ref="ET74:ET137" si="219">IF(EO74=0,0,IF(FD74="",0,(FD74/EO74)*EN74))</f>
        <v>0</v>
      </c>
      <c r="EU74" s="4272">
        <f t="shared" ref="EU74:EU137" si="220">IF(EO74=0,0,IF(FE74="",0,(FE74/EO74)*EN74))</f>
        <v>0</v>
      </c>
      <c r="EV74" s="4272">
        <f t="shared" ref="EV74:EV137" si="221">IF(EO74=0,0,IF(FF74="",0,(FF74/EO74)*EN74))</f>
        <v>0</v>
      </c>
      <c r="EW74" s="4272">
        <f t="shared" ref="EW74:EW137" si="222">IF(EO74=0,0,IF(FG74="",0,(FG74/EO74)*EN74))</f>
        <v>0</v>
      </c>
      <c r="EX74" s="4288">
        <f>IF(X74=EX8,X74,0)</f>
        <v>0</v>
      </c>
      <c r="EY74" s="4286" t="str">
        <f t="shared" ref="EY74:EY137" si="223">IF(ISTEXT(EX74),Y74,"")</f>
        <v/>
      </c>
      <c r="EZ74" s="4261" t="str">
        <f t="shared" ref="EZ74:EZ137" si="224">IF(ISBLANK(Z74),"",IF(ISTEXT(EX74),Z74,""))</f>
        <v/>
      </c>
      <c r="FA74" s="4275" t="str">
        <f t="shared" ref="FA74:FA137" si="225">IF(ISBLANK(AA74),"",IF(ISTEXT(EX74),AA74,""))</f>
        <v/>
      </c>
      <c r="FB74" s="4275" t="str">
        <f t="shared" ref="FB74:FB137" si="226">IF(ISBLANK(AB74),"",IF(ISTEXT(EX74),AB74,""))</f>
        <v/>
      </c>
      <c r="FC74" s="4275" t="str">
        <f t="shared" ref="FC74:FC137" si="227">IF(ISBLANK(AC74),"",IF(ISTEXT(EX74),AC74,""))</f>
        <v/>
      </c>
      <c r="FD74" s="4275" t="str">
        <f t="shared" ref="FD74:FD137" si="228">IF(ISBLANK(AD74),"",IF(ISTEXT(EX74),AD74,""))</f>
        <v/>
      </c>
      <c r="FE74" s="4275" t="str">
        <f t="shared" ref="FE74:FE137" si="229">IF(ISBLANK(AE74),"",IF(ISTEXT(EX74),AE74,""))</f>
        <v/>
      </c>
      <c r="FF74" s="4275" t="str">
        <f t="shared" ref="FF74:FF137" si="230">IF(ISBLANK(AF74),"",IF(ISTEXT(EX74),AF74,""))</f>
        <v/>
      </c>
      <c r="FG74" s="4275" t="str">
        <f t="shared" ref="FG74:FG137" si="231">IF(ISBLANK(AG74),"",IF(ISTEXT(EX74),AG74,""))</f>
        <v/>
      </c>
      <c r="FH74" s="4186"/>
      <c r="FI74" s="4264" t="str">
        <f t="shared" ref="FI74:FI137" si="232">BC74</f>
        <v/>
      </c>
      <c r="FJ74" s="4277">
        <f t="shared" ref="FJ74:FJ137" si="233">MIN(FU74:GB74)</f>
        <v>0</v>
      </c>
      <c r="FK74" s="4115" t="str">
        <f t="shared" ref="FK74:FK137" si="234">IF(FU74="","",IF(FU74=0,"",(FJ74/FU74)*FI74))</f>
        <v/>
      </c>
      <c r="FL74" s="4115" t="str">
        <f t="shared" ref="FL74:FL137" si="235">IF(FV74="","",IF(FV74=0,"",(FJ74/FV74)*FI74))</f>
        <v/>
      </c>
      <c r="FM74" s="4115" t="str">
        <f t="shared" ref="FM74:FM137" si="236">IF(FW74="","",IF(FW74=0,"",(FJ74/FW74)*FI74))</f>
        <v/>
      </c>
      <c r="FN74" s="4115" t="str">
        <f t="shared" ref="FN74:FN137" si="237">IF(FX74="","",IF(FX74=0,"",(FJ74/FX74)*FI74))</f>
        <v/>
      </c>
      <c r="FO74" s="4115" t="str">
        <f t="shared" ref="FO74:FO137" si="238">IF(FY74="","",IF(FY74=0,"",(FJ74/FY74)*FI74))</f>
        <v/>
      </c>
      <c r="FP74" s="4115" t="str">
        <f t="shared" ref="FP74:FP137" si="239">IF(FZ74="","",IF(FZ74=0,"",(FJ74/FZ74)*FI74))</f>
        <v/>
      </c>
      <c r="FQ74" s="4115" t="str">
        <f t="shared" ref="FQ74:FQ137" si="240">IF(GA74="","",IF(GA74=0,"",(FJ74/GA74)*FI74))</f>
        <v/>
      </c>
      <c r="FR74" s="4115" t="str">
        <f t="shared" ref="FR74:FR137" si="241">IF(GB74="","",IF(GB74=0,"",(FJ74/GB74)*FI74))</f>
        <v/>
      </c>
      <c r="FS74" s="4287">
        <f>IF(X74=FS8,X74,0)</f>
        <v>0</v>
      </c>
      <c r="FT74" s="4286" t="str">
        <f t="shared" ref="FT74:FT137" si="242">IF(ISTEXT(FS74),Y74,"")</f>
        <v/>
      </c>
      <c r="FU74" s="4275" t="str">
        <f t="shared" ref="FU74:FU137" si="243">IF(ISBLANK(Z74),"",IF(ISTEXT(FS74),Z74,""))</f>
        <v/>
      </c>
      <c r="FV74" s="4275" t="str">
        <f t="shared" ref="FV74:FV137" si="244">IF(ISBLANK(AA74),"",IF(ISTEXT(FS74),AA74,""))</f>
        <v/>
      </c>
      <c r="FW74" s="4275" t="str">
        <f t="shared" ref="FW74:FW137" si="245">IF(ISBLANK(AB74),"",IF(ISTEXT(FS74),AB74,""))</f>
        <v/>
      </c>
      <c r="FX74" s="4275" t="str">
        <f t="shared" ref="FX74:FX137" si="246">IF(ISBLANK(AC74),"",IF(ISTEXT(FS74),AC74,""))</f>
        <v/>
      </c>
      <c r="FY74" s="4275" t="str">
        <f t="shared" ref="FY74:FY137" si="247">IF(ISBLANK(AD74),"",IF(ISTEXT(FS74),AD74,""))</f>
        <v/>
      </c>
      <c r="FZ74" s="4275" t="str">
        <f t="shared" ref="FZ74:FZ137" si="248">IF(ISBLANK(AE74),"",IF(ISTEXT(FS74),AE74,""))</f>
        <v/>
      </c>
      <c r="GA74" s="4275" t="str">
        <f t="shared" ref="GA74:GA137" si="249">IF(ISBLANK(AF74),"",IF(ISTEXT(FS74),AF74,""))</f>
        <v/>
      </c>
      <c r="GB74" s="4279" t="str">
        <f t="shared" ref="GB74:GB137" si="250">IF(ISBLANK(AG74),"",IF(ISTEXT(FS74),AG74,""))</f>
        <v/>
      </c>
      <c r="GC74" s="4122"/>
    </row>
    <row r="75" spans="1:185" ht="45" customHeight="1">
      <c r="A75" s="4016">
        <f>ROW()</f>
        <v>75</v>
      </c>
      <c r="B75" s="4250" t="str">
        <f>IF(C75="I","",IF(ISBLANK(D75),"",IF(ISTEXT(D75),LARGE(B9:B74,1)+1,0)))</f>
        <v/>
      </c>
      <c r="C75" s="4281"/>
      <c r="D75" s="4297"/>
      <c r="E75" s="4252"/>
      <c r="F75" s="4253"/>
      <c r="G75" s="4254"/>
      <c r="H75" s="4255"/>
      <c r="I75" s="4254"/>
      <c r="J75" s="4255"/>
      <c r="K75" s="4256">
        <f t="shared" si="132"/>
        <v>0</v>
      </c>
      <c r="L75" s="4119"/>
      <c r="M75" s="4257">
        <f t="shared" si="139"/>
        <v>0</v>
      </c>
      <c r="N75" s="4258">
        <f t="shared" si="139"/>
        <v>0</v>
      </c>
      <c r="O75" s="4259"/>
      <c r="P75" s="4259"/>
      <c r="Q75" s="4259"/>
      <c r="R75" s="4259"/>
      <c r="S75" s="4259"/>
      <c r="T75" s="4259"/>
      <c r="U75" s="4259"/>
      <c r="V75" s="4259"/>
      <c r="W75" s="4119"/>
      <c r="X75" s="4257">
        <f t="shared" si="140"/>
        <v>0</v>
      </c>
      <c r="Y75" s="4258">
        <f t="shared" si="140"/>
        <v>0</v>
      </c>
      <c r="Z75" s="4260"/>
      <c r="AA75" s="4260"/>
      <c r="AB75" s="4260"/>
      <c r="AC75" s="4260"/>
      <c r="AD75" s="4260"/>
      <c r="AE75" s="4260"/>
      <c r="AF75" s="4260"/>
      <c r="AG75" s="4260"/>
      <c r="AH75" s="4119"/>
      <c r="AI75" s="4122"/>
      <c r="AJ75" s="4261">
        <f t="shared" si="141"/>
        <v>0</v>
      </c>
      <c r="AK75" s="4262">
        <f t="shared" si="142"/>
        <v>0</v>
      </c>
      <c r="AL75" s="4261">
        <f t="shared" si="143"/>
        <v>0</v>
      </c>
      <c r="AM75" s="4262">
        <f t="shared" si="144"/>
        <v>0</v>
      </c>
      <c r="AN75" s="4261">
        <f t="shared" si="145"/>
        <v>0</v>
      </c>
      <c r="AO75" s="4262">
        <f t="shared" si="146"/>
        <v>0</v>
      </c>
      <c r="AP75" s="4261">
        <f t="shared" si="147"/>
        <v>0</v>
      </c>
      <c r="AQ75" s="4262">
        <f t="shared" si="148"/>
        <v>0</v>
      </c>
      <c r="AR75" s="4261">
        <f t="shared" si="149"/>
        <v>0</v>
      </c>
      <c r="AS75" s="4262">
        <f t="shared" si="150"/>
        <v>0</v>
      </c>
      <c r="AT75" s="4261">
        <f t="shared" si="151"/>
        <v>0</v>
      </c>
      <c r="AU75" s="4262">
        <f t="shared" si="152"/>
        <v>0</v>
      </c>
      <c r="AV75" s="4261">
        <f t="shared" si="153"/>
        <v>0</v>
      </c>
      <c r="AW75" s="4262">
        <f t="shared" si="154"/>
        <v>0</v>
      </c>
      <c r="AX75" s="4261">
        <f t="shared" si="155"/>
        <v>0</v>
      </c>
      <c r="AY75" s="4262">
        <f t="shared" si="156"/>
        <v>0</v>
      </c>
      <c r="AZ75" s="4263"/>
      <c r="BA75" s="4264">
        <f>BA9</f>
        <v>20</v>
      </c>
      <c r="BB75" s="4264">
        <f t="shared" si="157"/>
        <v>0</v>
      </c>
      <c r="BC75" s="4264" t="str">
        <f t="shared" si="158"/>
        <v/>
      </c>
      <c r="BD75" s="4265">
        <f t="shared" si="136"/>
        <v>0</v>
      </c>
      <c r="BE75" s="4265">
        <f t="shared" si="136"/>
        <v>0</v>
      </c>
      <c r="BF75" s="4265">
        <f t="shared" si="136"/>
        <v>0</v>
      </c>
      <c r="BG75" s="4265">
        <f t="shared" si="136"/>
        <v>0</v>
      </c>
      <c r="BH75" s="4265">
        <f t="shared" si="136"/>
        <v>0</v>
      </c>
      <c r="BI75" s="4265">
        <f t="shared" si="136"/>
        <v>0</v>
      </c>
      <c r="BJ75" s="4265">
        <f t="shared" si="136"/>
        <v>0</v>
      </c>
      <c r="BK75" s="4265">
        <f t="shared" si="133"/>
        <v>0</v>
      </c>
      <c r="BL75" s="4122"/>
      <c r="BM75" s="4266">
        <f t="shared" si="159"/>
        <v>0</v>
      </c>
      <c r="BN75" s="4267">
        <f t="shared" si="160"/>
        <v>0</v>
      </c>
      <c r="BO75" s="4267">
        <f t="shared" si="161"/>
        <v>0</v>
      </c>
      <c r="BP75" s="4267">
        <f t="shared" si="162"/>
        <v>0</v>
      </c>
      <c r="BQ75" s="4267">
        <f t="shared" si="163"/>
        <v>0</v>
      </c>
      <c r="BR75" s="4267">
        <f t="shared" si="164"/>
        <v>0</v>
      </c>
      <c r="BS75" s="4267">
        <f t="shared" si="165"/>
        <v>0</v>
      </c>
      <c r="BT75" s="4267">
        <f t="shared" si="166"/>
        <v>0</v>
      </c>
      <c r="BU75" s="4202"/>
      <c r="BV75" s="4268">
        <f t="shared" si="137"/>
        <v>0</v>
      </c>
      <c r="BW75" s="4269">
        <f t="shared" si="137"/>
        <v>0</v>
      </c>
      <c r="BX75" s="4269">
        <f t="shared" si="137"/>
        <v>0</v>
      </c>
      <c r="BY75" s="4269">
        <f t="shared" si="137"/>
        <v>0</v>
      </c>
      <c r="BZ75" s="4269">
        <f t="shared" si="137"/>
        <v>0</v>
      </c>
      <c r="CA75" s="4269">
        <f t="shared" si="137"/>
        <v>0</v>
      </c>
      <c r="CB75" s="4269">
        <f t="shared" si="137"/>
        <v>0</v>
      </c>
      <c r="CC75" s="4270">
        <f t="shared" si="134"/>
        <v>0</v>
      </c>
      <c r="CD75" s="4114"/>
      <c r="CE75" s="4264" t="str">
        <f t="shared" si="167"/>
        <v/>
      </c>
      <c r="CF75" s="4271">
        <f t="shared" si="168"/>
        <v>0</v>
      </c>
      <c r="CG75" s="4272">
        <f t="shared" si="169"/>
        <v>0</v>
      </c>
      <c r="CH75" s="4272">
        <f t="shared" si="170"/>
        <v>0</v>
      </c>
      <c r="CI75" s="4272">
        <f t="shared" si="171"/>
        <v>0</v>
      </c>
      <c r="CJ75" s="4272">
        <f t="shared" si="172"/>
        <v>0</v>
      </c>
      <c r="CK75" s="4272">
        <f t="shared" si="173"/>
        <v>0</v>
      </c>
      <c r="CL75" s="4272">
        <f t="shared" si="174"/>
        <v>0</v>
      </c>
      <c r="CM75" s="4272">
        <f t="shared" si="175"/>
        <v>0</v>
      </c>
      <c r="CN75" s="4272">
        <f t="shared" si="176"/>
        <v>0</v>
      </c>
      <c r="CO75" s="4285">
        <f>IF(M75=CO8,M75,0)</f>
        <v>0</v>
      </c>
      <c r="CP75" s="4286" t="str">
        <f t="shared" si="177"/>
        <v/>
      </c>
      <c r="CQ75" s="4261" t="str">
        <f t="shared" si="178"/>
        <v/>
      </c>
      <c r="CR75" s="4275" t="str">
        <f t="shared" si="179"/>
        <v/>
      </c>
      <c r="CS75" s="4275" t="str">
        <f t="shared" si="180"/>
        <v/>
      </c>
      <c r="CT75" s="4275" t="str">
        <f t="shared" si="181"/>
        <v/>
      </c>
      <c r="CU75" s="4275" t="str">
        <f t="shared" si="182"/>
        <v/>
      </c>
      <c r="CV75" s="4275" t="str">
        <f t="shared" si="183"/>
        <v/>
      </c>
      <c r="CW75" s="4275" t="str">
        <f t="shared" si="184"/>
        <v/>
      </c>
      <c r="CX75" s="4276" t="str">
        <f t="shared" si="185"/>
        <v/>
      </c>
      <c r="CY75" s="4186"/>
      <c r="CZ75" s="4264" t="str">
        <f t="shared" si="186"/>
        <v/>
      </c>
      <c r="DA75" s="4277">
        <f t="shared" si="187"/>
        <v>0</v>
      </c>
      <c r="DB75" s="4115" t="str">
        <f t="shared" si="188"/>
        <v/>
      </c>
      <c r="DC75" s="4115" t="str">
        <f t="shared" si="189"/>
        <v/>
      </c>
      <c r="DD75" s="4115" t="str">
        <f t="shared" si="190"/>
        <v/>
      </c>
      <c r="DE75" s="4115" t="str">
        <f t="shared" si="191"/>
        <v/>
      </c>
      <c r="DF75" s="4115" t="str">
        <f t="shared" si="192"/>
        <v/>
      </c>
      <c r="DG75" s="4115" t="str">
        <f t="shared" si="193"/>
        <v/>
      </c>
      <c r="DH75" s="4115" t="str">
        <f t="shared" si="194"/>
        <v/>
      </c>
      <c r="DI75" s="4115" t="str">
        <f t="shared" si="195"/>
        <v/>
      </c>
      <c r="DJ75" s="4136"/>
      <c r="DK75" s="4287">
        <f>IF(M75=DK8,M75,0)</f>
        <v>0</v>
      </c>
      <c r="DL75" s="4286" t="str">
        <f t="shared" si="196"/>
        <v/>
      </c>
      <c r="DM75" s="4275" t="str">
        <f t="shared" si="197"/>
        <v/>
      </c>
      <c r="DN75" s="4275" t="str">
        <f t="shared" si="198"/>
        <v/>
      </c>
      <c r="DO75" s="4275" t="str">
        <f t="shared" si="199"/>
        <v/>
      </c>
      <c r="DP75" s="4275" t="str">
        <f t="shared" si="200"/>
        <v/>
      </c>
      <c r="DQ75" s="4275" t="str">
        <f t="shared" si="201"/>
        <v/>
      </c>
      <c r="DR75" s="4275" t="str">
        <f t="shared" si="202"/>
        <v/>
      </c>
      <c r="DS75" s="4275" t="str">
        <f t="shared" si="203"/>
        <v/>
      </c>
      <c r="DT75" s="4279" t="str">
        <f t="shared" si="204"/>
        <v/>
      </c>
      <c r="DU75" s="4122"/>
      <c r="DV75" s="4266">
        <f t="shared" si="205"/>
        <v>0</v>
      </c>
      <c r="DW75" s="4267">
        <f t="shared" si="206"/>
        <v>0</v>
      </c>
      <c r="DX75" s="4267">
        <f t="shared" si="207"/>
        <v>0</v>
      </c>
      <c r="DY75" s="4267">
        <f t="shared" si="208"/>
        <v>0</v>
      </c>
      <c r="DZ75" s="4267">
        <f t="shared" si="209"/>
        <v>0</v>
      </c>
      <c r="EA75" s="4267">
        <f t="shared" si="210"/>
        <v>0</v>
      </c>
      <c r="EB75" s="4267">
        <f t="shared" si="211"/>
        <v>0</v>
      </c>
      <c r="EC75" s="4267">
        <f t="shared" si="212"/>
        <v>0</v>
      </c>
      <c r="ED75" s="4215"/>
      <c r="EE75" s="4268">
        <f t="shared" si="138"/>
        <v>0</v>
      </c>
      <c r="EF75" s="4269">
        <f t="shared" si="138"/>
        <v>0</v>
      </c>
      <c r="EG75" s="4269">
        <f t="shared" si="138"/>
        <v>0</v>
      </c>
      <c r="EH75" s="4269">
        <f t="shared" si="138"/>
        <v>0</v>
      </c>
      <c r="EI75" s="4269">
        <f t="shared" si="138"/>
        <v>0</v>
      </c>
      <c r="EJ75" s="4269">
        <f t="shared" si="138"/>
        <v>0</v>
      </c>
      <c r="EK75" s="4269">
        <f t="shared" si="138"/>
        <v>0</v>
      </c>
      <c r="EL75" s="4270">
        <f t="shared" si="135"/>
        <v>0</v>
      </c>
      <c r="EM75" s="4186"/>
      <c r="EN75" s="4264" t="str">
        <f t="shared" si="213"/>
        <v/>
      </c>
      <c r="EO75" s="4271">
        <f t="shared" si="214"/>
        <v>0</v>
      </c>
      <c r="EP75" s="4272">
        <f t="shared" si="215"/>
        <v>0</v>
      </c>
      <c r="EQ75" s="4272">
        <f t="shared" si="216"/>
        <v>0</v>
      </c>
      <c r="ER75" s="4272">
        <f t="shared" si="217"/>
        <v>0</v>
      </c>
      <c r="ES75" s="4272">
        <f t="shared" si="218"/>
        <v>0</v>
      </c>
      <c r="ET75" s="4272">
        <f t="shared" si="219"/>
        <v>0</v>
      </c>
      <c r="EU75" s="4272">
        <f t="shared" si="220"/>
        <v>0</v>
      </c>
      <c r="EV75" s="4272">
        <f t="shared" si="221"/>
        <v>0</v>
      </c>
      <c r="EW75" s="4272">
        <f t="shared" si="222"/>
        <v>0</v>
      </c>
      <c r="EX75" s="4288">
        <f>IF(X75=EX8,X75,0)</f>
        <v>0</v>
      </c>
      <c r="EY75" s="4286" t="str">
        <f t="shared" si="223"/>
        <v/>
      </c>
      <c r="EZ75" s="4261" t="str">
        <f t="shared" si="224"/>
        <v/>
      </c>
      <c r="FA75" s="4275" t="str">
        <f t="shared" si="225"/>
        <v/>
      </c>
      <c r="FB75" s="4275" t="str">
        <f t="shared" si="226"/>
        <v/>
      </c>
      <c r="FC75" s="4275" t="str">
        <f t="shared" si="227"/>
        <v/>
      </c>
      <c r="FD75" s="4275" t="str">
        <f t="shared" si="228"/>
        <v/>
      </c>
      <c r="FE75" s="4275" t="str">
        <f t="shared" si="229"/>
        <v/>
      </c>
      <c r="FF75" s="4275" t="str">
        <f t="shared" si="230"/>
        <v/>
      </c>
      <c r="FG75" s="4275" t="str">
        <f t="shared" si="231"/>
        <v/>
      </c>
      <c r="FH75" s="4186"/>
      <c r="FI75" s="4264" t="str">
        <f t="shared" si="232"/>
        <v/>
      </c>
      <c r="FJ75" s="4277">
        <f t="shared" si="233"/>
        <v>0</v>
      </c>
      <c r="FK75" s="4115" t="str">
        <f t="shared" si="234"/>
        <v/>
      </c>
      <c r="FL75" s="4115" t="str">
        <f t="shared" si="235"/>
        <v/>
      </c>
      <c r="FM75" s="4115" t="str">
        <f t="shared" si="236"/>
        <v/>
      </c>
      <c r="FN75" s="4115" t="str">
        <f t="shared" si="237"/>
        <v/>
      </c>
      <c r="FO75" s="4115" t="str">
        <f t="shared" si="238"/>
        <v/>
      </c>
      <c r="FP75" s="4115" t="str">
        <f t="shared" si="239"/>
        <v/>
      </c>
      <c r="FQ75" s="4115" t="str">
        <f t="shared" si="240"/>
        <v/>
      </c>
      <c r="FR75" s="4115" t="str">
        <f t="shared" si="241"/>
        <v/>
      </c>
      <c r="FS75" s="4287">
        <f>IF(X75=FS8,X75,0)</f>
        <v>0</v>
      </c>
      <c r="FT75" s="4286" t="str">
        <f t="shared" si="242"/>
        <v/>
      </c>
      <c r="FU75" s="4275" t="str">
        <f t="shared" si="243"/>
        <v/>
      </c>
      <c r="FV75" s="4275" t="str">
        <f t="shared" si="244"/>
        <v/>
      </c>
      <c r="FW75" s="4275" t="str">
        <f t="shared" si="245"/>
        <v/>
      </c>
      <c r="FX75" s="4275" t="str">
        <f t="shared" si="246"/>
        <v/>
      </c>
      <c r="FY75" s="4275" t="str">
        <f t="shared" si="247"/>
        <v/>
      </c>
      <c r="FZ75" s="4275" t="str">
        <f t="shared" si="248"/>
        <v/>
      </c>
      <c r="GA75" s="4275" t="str">
        <f t="shared" si="249"/>
        <v/>
      </c>
      <c r="GB75" s="4279" t="str">
        <f t="shared" si="250"/>
        <v/>
      </c>
      <c r="GC75" s="4122"/>
    </row>
    <row r="76" spans="1:185" ht="45" customHeight="1">
      <c r="A76" s="4016">
        <f>ROW()</f>
        <v>76</v>
      </c>
      <c r="B76" s="4250" t="str">
        <f>IF(C76="I","",IF(ISBLANK(D76),"",IF(ISTEXT(D76),LARGE(B9:B75,1)+1,0)))</f>
        <v/>
      </c>
      <c r="C76" s="4281"/>
      <c r="D76" s="4297"/>
      <c r="E76" s="4252"/>
      <c r="F76" s="4253"/>
      <c r="G76" s="4254"/>
      <c r="H76" s="4255"/>
      <c r="I76" s="4254"/>
      <c r="J76" s="4255"/>
      <c r="K76" s="4256">
        <f t="shared" si="132"/>
        <v>0</v>
      </c>
      <c r="L76" s="4119"/>
      <c r="M76" s="4257">
        <f t="shared" si="139"/>
        <v>0</v>
      </c>
      <c r="N76" s="4258">
        <f t="shared" si="139"/>
        <v>0</v>
      </c>
      <c r="O76" s="4259"/>
      <c r="P76" s="4259"/>
      <c r="Q76" s="4259"/>
      <c r="R76" s="4259"/>
      <c r="S76" s="4259"/>
      <c r="T76" s="4259"/>
      <c r="U76" s="4259"/>
      <c r="V76" s="4259"/>
      <c r="W76" s="4119"/>
      <c r="X76" s="4257">
        <f t="shared" si="140"/>
        <v>0</v>
      </c>
      <c r="Y76" s="4258">
        <f t="shared" si="140"/>
        <v>0</v>
      </c>
      <c r="Z76" s="4260"/>
      <c r="AA76" s="4260"/>
      <c r="AB76" s="4260"/>
      <c r="AC76" s="4260"/>
      <c r="AD76" s="4260"/>
      <c r="AE76" s="4260"/>
      <c r="AF76" s="4260"/>
      <c r="AG76" s="4260"/>
      <c r="AH76" s="4119"/>
      <c r="AI76" s="4122"/>
      <c r="AJ76" s="4261">
        <f t="shared" si="141"/>
        <v>0</v>
      </c>
      <c r="AK76" s="4262">
        <f t="shared" si="142"/>
        <v>0</v>
      </c>
      <c r="AL76" s="4261">
        <f t="shared" si="143"/>
        <v>0</v>
      </c>
      <c r="AM76" s="4262">
        <f t="shared" si="144"/>
        <v>0</v>
      </c>
      <c r="AN76" s="4261">
        <f t="shared" si="145"/>
        <v>0</v>
      </c>
      <c r="AO76" s="4262">
        <f t="shared" si="146"/>
        <v>0</v>
      </c>
      <c r="AP76" s="4261">
        <f t="shared" si="147"/>
        <v>0</v>
      </c>
      <c r="AQ76" s="4262">
        <f t="shared" si="148"/>
        <v>0</v>
      </c>
      <c r="AR76" s="4261">
        <f t="shared" si="149"/>
        <v>0</v>
      </c>
      <c r="AS76" s="4262">
        <f t="shared" si="150"/>
        <v>0</v>
      </c>
      <c r="AT76" s="4261">
        <f t="shared" si="151"/>
        <v>0</v>
      </c>
      <c r="AU76" s="4262">
        <f t="shared" si="152"/>
        <v>0</v>
      </c>
      <c r="AV76" s="4261">
        <f t="shared" si="153"/>
        <v>0</v>
      </c>
      <c r="AW76" s="4262">
        <f t="shared" si="154"/>
        <v>0</v>
      </c>
      <c r="AX76" s="4261">
        <f t="shared" si="155"/>
        <v>0</v>
      </c>
      <c r="AY76" s="4262">
        <f t="shared" si="156"/>
        <v>0</v>
      </c>
      <c r="AZ76" s="4263"/>
      <c r="BA76" s="4264">
        <f>BA9</f>
        <v>20</v>
      </c>
      <c r="BB76" s="4264">
        <f t="shared" si="157"/>
        <v>0</v>
      </c>
      <c r="BC76" s="4264" t="str">
        <f t="shared" si="158"/>
        <v/>
      </c>
      <c r="BD76" s="4265">
        <f t="shared" si="136"/>
        <v>0</v>
      </c>
      <c r="BE76" s="4265">
        <f t="shared" si="136"/>
        <v>0</v>
      </c>
      <c r="BF76" s="4265">
        <f t="shared" si="136"/>
        <v>0</v>
      </c>
      <c r="BG76" s="4265">
        <f t="shared" si="136"/>
        <v>0</v>
      </c>
      <c r="BH76" s="4265">
        <f t="shared" si="136"/>
        <v>0</v>
      </c>
      <c r="BI76" s="4265">
        <f t="shared" si="136"/>
        <v>0</v>
      </c>
      <c r="BJ76" s="4265">
        <f t="shared" si="136"/>
        <v>0</v>
      </c>
      <c r="BK76" s="4265">
        <f t="shared" si="133"/>
        <v>0</v>
      </c>
      <c r="BL76" s="4122"/>
      <c r="BM76" s="4266">
        <f t="shared" si="159"/>
        <v>0</v>
      </c>
      <c r="BN76" s="4267">
        <f t="shared" si="160"/>
        <v>0</v>
      </c>
      <c r="BO76" s="4267">
        <f t="shared" si="161"/>
        <v>0</v>
      </c>
      <c r="BP76" s="4267">
        <f t="shared" si="162"/>
        <v>0</v>
      </c>
      <c r="BQ76" s="4267">
        <f t="shared" si="163"/>
        <v>0</v>
      </c>
      <c r="BR76" s="4267">
        <f t="shared" si="164"/>
        <v>0</v>
      </c>
      <c r="BS76" s="4267">
        <f t="shared" si="165"/>
        <v>0</v>
      </c>
      <c r="BT76" s="4267">
        <f t="shared" si="166"/>
        <v>0</v>
      </c>
      <c r="BU76" s="4202"/>
      <c r="BV76" s="4268">
        <f t="shared" si="137"/>
        <v>0</v>
      </c>
      <c r="BW76" s="4269">
        <f t="shared" si="137"/>
        <v>0</v>
      </c>
      <c r="BX76" s="4269">
        <f t="shared" si="137"/>
        <v>0</v>
      </c>
      <c r="BY76" s="4269">
        <f t="shared" si="137"/>
        <v>0</v>
      </c>
      <c r="BZ76" s="4269">
        <f t="shared" si="137"/>
        <v>0</v>
      </c>
      <c r="CA76" s="4269">
        <f t="shared" si="137"/>
        <v>0</v>
      </c>
      <c r="CB76" s="4269">
        <f t="shared" si="137"/>
        <v>0</v>
      </c>
      <c r="CC76" s="4270">
        <f t="shared" si="134"/>
        <v>0</v>
      </c>
      <c r="CD76" s="4114"/>
      <c r="CE76" s="4264" t="str">
        <f t="shared" si="167"/>
        <v/>
      </c>
      <c r="CF76" s="4271">
        <f t="shared" si="168"/>
        <v>0</v>
      </c>
      <c r="CG76" s="4272">
        <f t="shared" si="169"/>
        <v>0</v>
      </c>
      <c r="CH76" s="4272">
        <f t="shared" si="170"/>
        <v>0</v>
      </c>
      <c r="CI76" s="4272">
        <f t="shared" si="171"/>
        <v>0</v>
      </c>
      <c r="CJ76" s="4272">
        <f t="shared" si="172"/>
        <v>0</v>
      </c>
      <c r="CK76" s="4272">
        <f t="shared" si="173"/>
        <v>0</v>
      </c>
      <c r="CL76" s="4272">
        <f t="shared" si="174"/>
        <v>0</v>
      </c>
      <c r="CM76" s="4272">
        <f t="shared" si="175"/>
        <v>0</v>
      </c>
      <c r="CN76" s="4272">
        <f t="shared" si="176"/>
        <v>0</v>
      </c>
      <c r="CO76" s="4285">
        <f>IF(M76=CO8,M76,0)</f>
        <v>0</v>
      </c>
      <c r="CP76" s="4286" t="str">
        <f t="shared" si="177"/>
        <v/>
      </c>
      <c r="CQ76" s="4261" t="str">
        <f t="shared" si="178"/>
        <v/>
      </c>
      <c r="CR76" s="4275" t="str">
        <f t="shared" si="179"/>
        <v/>
      </c>
      <c r="CS76" s="4275" t="str">
        <f t="shared" si="180"/>
        <v/>
      </c>
      <c r="CT76" s="4275" t="str">
        <f t="shared" si="181"/>
        <v/>
      </c>
      <c r="CU76" s="4275" t="str">
        <f t="shared" si="182"/>
        <v/>
      </c>
      <c r="CV76" s="4275" t="str">
        <f t="shared" si="183"/>
        <v/>
      </c>
      <c r="CW76" s="4275" t="str">
        <f t="shared" si="184"/>
        <v/>
      </c>
      <c r="CX76" s="4276" t="str">
        <f t="shared" si="185"/>
        <v/>
      </c>
      <c r="CY76" s="4186"/>
      <c r="CZ76" s="4264" t="str">
        <f t="shared" si="186"/>
        <v/>
      </c>
      <c r="DA76" s="4277">
        <f t="shared" si="187"/>
        <v>0</v>
      </c>
      <c r="DB76" s="4115" t="str">
        <f t="shared" si="188"/>
        <v/>
      </c>
      <c r="DC76" s="4115" t="str">
        <f t="shared" si="189"/>
        <v/>
      </c>
      <c r="DD76" s="4115" t="str">
        <f t="shared" si="190"/>
        <v/>
      </c>
      <c r="DE76" s="4115" t="str">
        <f t="shared" si="191"/>
        <v/>
      </c>
      <c r="DF76" s="4115" t="str">
        <f t="shared" si="192"/>
        <v/>
      </c>
      <c r="DG76" s="4115" t="str">
        <f t="shared" si="193"/>
        <v/>
      </c>
      <c r="DH76" s="4115" t="str">
        <f t="shared" si="194"/>
        <v/>
      </c>
      <c r="DI76" s="4115" t="str">
        <f t="shared" si="195"/>
        <v/>
      </c>
      <c r="DJ76" s="4136"/>
      <c r="DK76" s="4287">
        <f>IF(M76=DK8,M76,0)</f>
        <v>0</v>
      </c>
      <c r="DL76" s="4286" t="str">
        <f t="shared" si="196"/>
        <v/>
      </c>
      <c r="DM76" s="4275" t="str">
        <f t="shared" si="197"/>
        <v/>
      </c>
      <c r="DN76" s="4275" t="str">
        <f t="shared" si="198"/>
        <v/>
      </c>
      <c r="DO76" s="4275" t="str">
        <f t="shared" si="199"/>
        <v/>
      </c>
      <c r="DP76" s="4275" t="str">
        <f t="shared" si="200"/>
        <v/>
      </c>
      <c r="DQ76" s="4275" t="str">
        <f t="shared" si="201"/>
        <v/>
      </c>
      <c r="DR76" s="4275" t="str">
        <f t="shared" si="202"/>
        <v/>
      </c>
      <c r="DS76" s="4275" t="str">
        <f t="shared" si="203"/>
        <v/>
      </c>
      <c r="DT76" s="4279" t="str">
        <f t="shared" si="204"/>
        <v/>
      </c>
      <c r="DU76" s="4122"/>
      <c r="DV76" s="4266">
        <f t="shared" si="205"/>
        <v>0</v>
      </c>
      <c r="DW76" s="4267">
        <f t="shared" si="206"/>
        <v>0</v>
      </c>
      <c r="DX76" s="4267">
        <f t="shared" si="207"/>
        <v>0</v>
      </c>
      <c r="DY76" s="4267">
        <f t="shared" si="208"/>
        <v>0</v>
      </c>
      <c r="DZ76" s="4267">
        <f t="shared" si="209"/>
        <v>0</v>
      </c>
      <c r="EA76" s="4267">
        <f t="shared" si="210"/>
        <v>0</v>
      </c>
      <c r="EB76" s="4267">
        <f t="shared" si="211"/>
        <v>0</v>
      </c>
      <c r="EC76" s="4267">
        <f t="shared" si="212"/>
        <v>0</v>
      </c>
      <c r="ED76" s="4215"/>
      <c r="EE76" s="4268">
        <f t="shared" si="138"/>
        <v>0</v>
      </c>
      <c r="EF76" s="4269">
        <f t="shared" si="138"/>
        <v>0</v>
      </c>
      <c r="EG76" s="4269">
        <f t="shared" si="138"/>
        <v>0</v>
      </c>
      <c r="EH76" s="4269">
        <f t="shared" si="138"/>
        <v>0</v>
      </c>
      <c r="EI76" s="4269">
        <f t="shared" si="138"/>
        <v>0</v>
      </c>
      <c r="EJ76" s="4269">
        <f t="shared" si="138"/>
        <v>0</v>
      </c>
      <c r="EK76" s="4269">
        <f t="shared" si="138"/>
        <v>0</v>
      </c>
      <c r="EL76" s="4270">
        <f t="shared" si="135"/>
        <v>0</v>
      </c>
      <c r="EM76" s="4186"/>
      <c r="EN76" s="4264" t="str">
        <f t="shared" si="213"/>
        <v/>
      </c>
      <c r="EO76" s="4271">
        <f t="shared" si="214"/>
        <v>0</v>
      </c>
      <c r="EP76" s="4272">
        <f t="shared" si="215"/>
        <v>0</v>
      </c>
      <c r="EQ76" s="4272">
        <f t="shared" si="216"/>
        <v>0</v>
      </c>
      <c r="ER76" s="4272">
        <f t="shared" si="217"/>
        <v>0</v>
      </c>
      <c r="ES76" s="4272">
        <f t="shared" si="218"/>
        <v>0</v>
      </c>
      <c r="ET76" s="4272">
        <f t="shared" si="219"/>
        <v>0</v>
      </c>
      <c r="EU76" s="4272">
        <f t="shared" si="220"/>
        <v>0</v>
      </c>
      <c r="EV76" s="4272">
        <f t="shared" si="221"/>
        <v>0</v>
      </c>
      <c r="EW76" s="4272">
        <f t="shared" si="222"/>
        <v>0</v>
      </c>
      <c r="EX76" s="4288">
        <f>IF(X76=EX8,X76,0)</f>
        <v>0</v>
      </c>
      <c r="EY76" s="4286" t="str">
        <f t="shared" si="223"/>
        <v/>
      </c>
      <c r="EZ76" s="4261" t="str">
        <f t="shared" si="224"/>
        <v/>
      </c>
      <c r="FA76" s="4275" t="str">
        <f t="shared" si="225"/>
        <v/>
      </c>
      <c r="FB76" s="4275" t="str">
        <f t="shared" si="226"/>
        <v/>
      </c>
      <c r="FC76" s="4275" t="str">
        <f t="shared" si="227"/>
        <v/>
      </c>
      <c r="FD76" s="4275" t="str">
        <f t="shared" si="228"/>
        <v/>
      </c>
      <c r="FE76" s="4275" t="str">
        <f t="shared" si="229"/>
        <v/>
      </c>
      <c r="FF76" s="4275" t="str">
        <f t="shared" si="230"/>
        <v/>
      </c>
      <c r="FG76" s="4275" t="str">
        <f t="shared" si="231"/>
        <v/>
      </c>
      <c r="FH76" s="4186"/>
      <c r="FI76" s="4264" t="str">
        <f t="shared" si="232"/>
        <v/>
      </c>
      <c r="FJ76" s="4277">
        <f t="shared" si="233"/>
        <v>0</v>
      </c>
      <c r="FK76" s="4115" t="str">
        <f t="shared" si="234"/>
        <v/>
      </c>
      <c r="FL76" s="4115" t="str">
        <f t="shared" si="235"/>
        <v/>
      </c>
      <c r="FM76" s="4115" t="str">
        <f t="shared" si="236"/>
        <v/>
      </c>
      <c r="FN76" s="4115" t="str">
        <f t="shared" si="237"/>
        <v/>
      </c>
      <c r="FO76" s="4115" t="str">
        <f t="shared" si="238"/>
        <v/>
      </c>
      <c r="FP76" s="4115" t="str">
        <f t="shared" si="239"/>
        <v/>
      </c>
      <c r="FQ76" s="4115" t="str">
        <f t="shared" si="240"/>
        <v/>
      </c>
      <c r="FR76" s="4115" t="str">
        <f t="shared" si="241"/>
        <v/>
      </c>
      <c r="FS76" s="4287">
        <f>IF(X76=FS8,X76,0)</f>
        <v>0</v>
      </c>
      <c r="FT76" s="4286" t="str">
        <f t="shared" si="242"/>
        <v/>
      </c>
      <c r="FU76" s="4275" t="str">
        <f t="shared" si="243"/>
        <v/>
      </c>
      <c r="FV76" s="4275" t="str">
        <f t="shared" si="244"/>
        <v/>
      </c>
      <c r="FW76" s="4275" t="str">
        <f t="shared" si="245"/>
        <v/>
      </c>
      <c r="FX76" s="4275" t="str">
        <f t="shared" si="246"/>
        <v/>
      </c>
      <c r="FY76" s="4275" t="str">
        <f t="shared" si="247"/>
        <v/>
      </c>
      <c r="FZ76" s="4275" t="str">
        <f t="shared" si="248"/>
        <v/>
      </c>
      <c r="GA76" s="4275" t="str">
        <f t="shared" si="249"/>
        <v/>
      </c>
      <c r="GB76" s="4279" t="str">
        <f t="shared" si="250"/>
        <v/>
      </c>
      <c r="GC76" s="4122"/>
    </row>
    <row r="77" spans="1:185" ht="45" customHeight="1">
      <c r="A77" s="4016">
        <f>ROW()</f>
        <v>77</v>
      </c>
      <c r="B77" s="4250" t="str">
        <f>IF(C77="I","",IF(ISBLANK(D77),"",IF(ISTEXT(D77),LARGE(B9:B76,1)+1,0)))</f>
        <v/>
      </c>
      <c r="C77" s="4281"/>
      <c r="D77" s="4297"/>
      <c r="E77" s="4252"/>
      <c r="F77" s="4253"/>
      <c r="G77" s="4254"/>
      <c r="H77" s="4255"/>
      <c r="I77" s="4254"/>
      <c r="J77" s="4255"/>
      <c r="K77" s="4256">
        <f t="shared" si="132"/>
        <v>0</v>
      </c>
      <c r="L77" s="4119"/>
      <c r="M77" s="4257">
        <f t="shared" si="139"/>
        <v>0</v>
      </c>
      <c r="N77" s="4258">
        <f t="shared" si="139"/>
        <v>0</v>
      </c>
      <c r="O77" s="4259"/>
      <c r="P77" s="4259"/>
      <c r="Q77" s="4259"/>
      <c r="R77" s="4259"/>
      <c r="S77" s="4259"/>
      <c r="T77" s="4259"/>
      <c r="U77" s="4259"/>
      <c r="V77" s="4259"/>
      <c r="W77" s="4119"/>
      <c r="X77" s="4257">
        <f t="shared" si="140"/>
        <v>0</v>
      </c>
      <c r="Y77" s="4258">
        <f t="shared" si="140"/>
        <v>0</v>
      </c>
      <c r="Z77" s="4260"/>
      <c r="AA77" s="4260"/>
      <c r="AB77" s="4260"/>
      <c r="AC77" s="4260"/>
      <c r="AD77" s="4260"/>
      <c r="AE77" s="4260"/>
      <c r="AF77" s="4260"/>
      <c r="AG77" s="4260"/>
      <c r="AH77" s="4119"/>
      <c r="AI77" s="4122"/>
      <c r="AJ77" s="4261">
        <f t="shared" si="141"/>
        <v>0</v>
      </c>
      <c r="AK77" s="4262">
        <f t="shared" si="142"/>
        <v>0</v>
      </c>
      <c r="AL77" s="4261">
        <f t="shared" si="143"/>
        <v>0</v>
      </c>
      <c r="AM77" s="4262">
        <f t="shared" si="144"/>
        <v>0</v>
      </c>
      <c r="AN77" s="4261">
        <f t="shared" si="145"/>
        <v>0</v>
      </c>
      <c r="AO77" s="4262">
        <f t="shared" si="146"/>
        <v>0</v>
      </c>
      <c r="AP77" s="4261">
        <f t="shared" si="147"/>
        <v>0</v>
      </c>
      <c r="AQ77" s="4262">
        <f t="shared" si="148"/>
        <v>0</v>
      </c>
      <c r="AR77" s="4261">
        <f t="shared" si="149"/>
        <v>0</v>
      </c>
      <c r="AS77" s="4262">
        <f t="shared" si="150"/>
        <v>0</v>
      </c>
      <c r="AT77" s="4261">
        <f t="shared" si="151"/>
        <v>0</v>
      </c>
      <c r="AU77" s="4262">
        <f t="shared" si="152"/>
        <v>0</v>
      </c>
      <c r="AV77" s="4261">
        <f t="shared" si="153"/>
        <v>0</v>
      </c>
      <c r="AW77" s="4262">
        <f t="shared" si="154"/>
        <v>0</v>
      </c>
      <c r="AX77" s="4261">
        <f t="shared" si="155"/>
        <v>0</v>
      </c>
      <c r="AY77" s="4262">
        <f t="shared" si="156"/>
        <v>0</v>
      </c>
      <c r="AZ77" s="4263"/>
      <c r="BA77" s="4264">
        <f>BA9</f>
        <v>20</v>
      </c>
      <c r="BB77" s="4264">
        <f t="shared" si="157"/>
        <v>0</v>
      </c>
      <c r="BC77" s="4264" t="str">
        <f t="shared" si="158"/>
        <v/>
      </c>
      <c r="BD77" s="4265">
        <f t="shared" si="136"/>
        <v>0</v>
      </c>
      <c r="BE77" s="4265">
        <f t="shared" si="136"/>
        <v>0</v>
      </c>
      <c r="BF77" s="4265">
        <f t="shared" si="136"/>
        <v>0</v>
      </c>
      <c r="BG77" s="4265">
        <f t="shared" si="136"/>
        <v>0</v>
      </c>
      <c r="BH77" s="4265">
        <f t="shared" si="136"/>
        <v>0</v>
      </c>
      <c r="BI77" s="4265">
        <f t="shared" si="136"/>
        <v>0</v>
      </c>
      <c r="BJ77" s="4265">
        <f t="shared" si="136"/>
        <v>0</v>
      </c>
      <c r="BK77" s="4265">
        <f t="shared" si="133"/>
        <v>0</v>
      </c>
      <c r="BL77" s="4122"/>
      <c r="BM77" s="4266">
        <f t="shared" si="159"/>
        <v>0</v>
      </c>
      <c r="BN77" s="4267">
        <f t="shared" si="160"/>
        <v>0</v>
      </c>
      <c r="BO77" s="4267">
        <f t="shared" si="161"/>
        <v>0</v>
      </c>
      <c r="BP77" s="4267">
        <f t="shared" si="162"/>
        <v>0</v>
      </c>
      <c r="BQ77" s="4267">
        <f t="shared" si="163"/>
        <v>0</v>
      </c>
      <c r="BR77" s="4267">
        <f t="shared" si="164"/>
        <v>0</v>
      </c>
      <c r="BS77" s="4267">
        <f t="shared" si="165"/>
        <v>0</v>
      </c>
      <c r="BT77" s="4267">
        <f t="shared" si="166"/>
        <v>0</v>
      </c>
      <c r="BU77" s="4202"/>
      <c r="BV77" s="4268">
        <f t="shared" si="137"/>
        <v>0</v>
      </c>
      <c r="BW77" s="4269">
        <f t="shared" si="137"/>
        <v>0</v>
      </c>
      <c r="BX77" s="4269">
        <f t="shared" si="137"/>
        <v>0</v>
      </c>
      <c r="BY77" s="4269">
        <f t="shared" si="137"/>
        <v>0</v>
      </c>
      <c r="BZ77" s="4269">
        <f t="shared" si="137"/>
        <v>0</v>
      </c>
      <c r="CA77" s="4269">
        <f t="shared" si="137"/>
        <v>0</v>
      </c>
      <c r="CB77" s="4269">
        <f t="shared" si="137"/>
        <v>0</v>
      </c>
      <c r="CC77" s="4270">
        <f t="shared" si="134"/>
        <v>0</v>
      </c>
      <c r="CD77" s="4114"/>
      <c r="CE77" s="4264" t="str">
        <f t="shared" si="167"/>
        <v/>
      </c>
      <c r="CF77" s="4271">
        <f t="shared" si="168"/>
        <v>0</v>
      </c>
      <c r="CG77" s="4272">
        <f t="shared" si="169"/>
        <v>0</v>
      </c>
      <c r="CH77" s="4272">
        <f t="shared" si="170"/>
        <v>0</v>
      </c>
      <c r="CI77" s="4272">
        <f t="shared" si="171"/>
        <v>0</v>
      </c>
      <c r="CJ77" s="4272">
        <f t="shared" si="172"/>
        <v>0</v>
      </c>
      <c r="CK77" s="4272">
        <f t="shared" si="173"/>
        <v>0</v>
      </c>
      <c r="CL77" s="4272">
        <f t="shared" si="174"/>
        <v>0</v>
      </c>
      <c r="CM77" s="4272">
        <f t="shared" si="175"/>
        <v>0</v>
      </c>
      <c r="CN77" s="4272">
        <f t="shared" si="176"/>
        <v>0</v>
      </c>
      <c r="CO77" s="4285">
        <f>IF(M77=CO8,M77,0)</f>
        <v>0</v>
      </c>
      <c r="CP77" s="4286" t="str">
        <f t="shared" si="177"/>
        <v/>
      </c>
      <c r="CQ77" s="4261" t="str">
        <f t="shared" si="178"/>
        <v/>
      </c>
      <c r="CR77" s="4275" t="str">
        <f t="shared" si="179"/>
        <v/>
      </c>
      <c r="CS77" s="4275" t="str">
        <f t="shared" si="180"/>
        <v/>
      </c>
      <c r="CT77" s="4275" t="str">
        <f t="shared" si="181"/>
        <v/>
      </c>
      <c r="CU77" s="4275" t="str">
        <f t="shared" si="182"/>
        <v/>
      </c>
      <c r="CV77" s="4275" t="str">
        <f t="shared" si="183"/>
        <v/>
      </c>
      <c r="CW77" s="4275" t="str">
        <f t="shared" si="184"/>
        <v/>
      </c>
      <c r="CX77" s="4276" t="str">
        <f t="shared" si="185"/>
        <v/>
      </c>
      <c r="CY77" s="4186"/>
      <c r="CZ77" s="4264" t="str">
        <f t="shared" si="186"/>
        <v/>
      </c>
      <c r="DA77" s="4277">
        <f t="shared" si="187"/>
        <v>0</v>
      </c>
      <c r="DB77" s="4115" t="str">
        <f t="shared" si="188"/>
        <v/>
      </c>
      <c r="DC77" s="4115" t="str">
        <f t="shared" si="189"/>
        <v/>
      </c>
      <c r="DD77" s="4115" t="str">
        <f t="shared" si="190"/>
        <v/>
      </c>
      <c r="DE77" s="4115" t="str">
        <f t="shared" si="191"/>
        <v/>
      </c>
      <c r="DF77" s="4115" t="str">
        <f t="shared" si="192"/>
        <v/>
      </c>
      <c r="DG77" s="4115" t="str">
        <f t="shared" si="193"/>
        <v/>
      </c>
      <c r="DH77" s="4115" t="str">
        <f t="shared" si="194"/>
        <v/>
      </c>
      <c r="DI77" s="4115" t="str">
        <f t="shared" si="195"/>
        <v/>
      </c>
      <c r="DJ77" s="4136"/>
      <c r="DK77" s="4287">
        <f>IF(M77=DK8,M77,0)</f>
        <v>0</v>
      </c>
      <c r="DL77" s="4286" t="str">
        <f t="shared" si="196"/>
        <v/>
      </c>
      <c r="DM77" s="4275" t="str">
        <f t="shared" si="197"/>
        <v/>
      </c>
      <c r="DN77" s="4275" t="str">
        <f t="shared" si="198"/>
        <v/>
      </c>
      <c r="DO77" s="4275" t="str">
        <f t="shared" si="199"/>
        <v/>
      </c>
      <c r="DP77" s="4275" t="str">
        <f t="shared" si="200"/>
        <v/>
      </c>
      <c r="DQ77" s="4275" t="str">
        <f t="shared" si="201"/>
        <v/>
      </c>
      <c r="DR77" s="4275" t="str">
        <f t="shared" si="202"/>
        <v/>
      </c>
      <c r="DS77" s="4275" t="str">
        <f t="shared" si="203"/>
        <v/>
      </c>
      <c r="DT77" s="4279" t="str">
        <f t="shared" si="204"/>
        <v/>
      </c>
      <c r="DU77" s="4122"/>
      <c r="DV77" s="4266">
        <f t="shared" si="205"/>
        <v>0</v>
      </c>
      <c r="DW77" s="4267">
        <f t="shared" si="206"/>
        <v>0</v>
      </c>
      <c r="DX77" s="4267">
        <f t="shared" si="207"/>
        <v>0</v>
      </c>
      <c r="DY77" s="4267">
        <f t="shared" si="208"/>
        <v>0</v>
      </c>
      <c r="DZ77" s="4267">
        <f t="shared" si="209"/>
        <v>0</v>
      </c>
      <c r="EA77" s="4267">
        <f t="shared" si="210"/>
        <v>0</v>
      </c>
      <c r="EB77" s="4267">
        <f t="shared" si="211"/>
        <v>0</v>
      </c>
      <c r="EC77" s="4267">
        <f t="shared" si="212"/>
        <v>0</v>
      </c>
      <c r="ED77" s="4215"/>
      <c r="EE77" s="4268">
        <f t="shared" si="138"/>
        <v>0</v>
      </c>
      <c r="EF77" s="4269">
        <f t="shared" si="138"/>
        <v>0</v>
      </c>
      <c r="EG77" s="4269">
        <f t="shared" si="138"/>
        <v>0</v>
      </c>
      <c r="EH77" s="4269">
        <f t="shared" si="138"/>
        <v>0</v>
      </c>
      <c r="EI77" s="4269">
        <f t="shared" si="138"/>
        <v>0</v>
      </c>
      <c r="EJ77" s="4269">
        <f t="shared" si="138"/>
        <v>0</v>
      </c>
      <c r="EK77" s="4269">
        <f t="shared" si="138"/>
        <v>0</v>
      </c>
      <c r="EL77" s="4270">
        <f t="shared" si="135"/>
        <v>0</v>
      </c>
      <c r="EM77" s="4186"/>
      <c r="EN77" s="4264" t="str">
        <f t="shared" si="213"/>
        <v/>
      </c>
      <c r="EO77" s="4271">
        <f t="shared" si="214"/>
        <v>0</v>
      </c>
      <c r="EP77" s="4272">
        <f t="shared" si="215"/>
        <v>0</v>
      </c>
      <c r="EQ77" s="4272">
        <f t="shared" si="216"/>
        <v>0</v>
      </c>
      <c r="ER77" s="4272">
        <f t="shared" si="217"/>
        <v>0</v>
      </c>
      <c r="ES77" s="4272">
        <f t="shared" si="218"/>
        <v>0</v>
      </c>
      <c r="ET77" s="4272">
        <f t="shared" si="219"/>
        <v>0</v>
      </c>
      <c r="EU77" s="4272">
        <f t="shared" si="220"/>
        <v>0</v>
      </c>
      <c r="EV77" s="4272">
        <f t="shared" si="221"/>
        <v>0</v>
      </c>
      <c r="EW77" s="4272">
        <f t="shared" si="222"/>
        <v>0</v>
      </c>
      <c r="EX77" s="4288">
        <f>IF(X77=EX8,X77,0)</f>
        <v>0</v>
      </c>
      <c r="EY77" s="4286" t="str">
        <f t="shared" si="223"/>
        <v/>
      </c>
      <c r="EZ77" s="4261" t="str">
        <f t="shared" si="224"/>
        <v/>
      </c>
      <c r="FA77" s="4275" t="str">
        <f t="shared" si="225"/>
        <v/>
      </c>
      <c r="FB77" s="4275" t="str">
        <f t="shared" si="226"/>
        <v/>
      </c>
      <c r="FC77" s="4275" t="str">
        <f t="shared" si="227"/>
        <v/>
      </c>
      <c r="FD77" s="4275" t="str">
        <f t="shared" si="228"/>
        <v/>
      </c>
      <c r="FE77" s="4275" t="str">
        <f t="shared" si="229"/>
        <v/>
      </c>
      <c r="FF77" s="4275" t="str">
        <f t="shared" si="230"/>
        <v/>
      </c>
      <c r="FG77" s="4275" t="str">
        <f t="shared" si="231"/>
        <v/>
      </c>
      <c r="FH77" s="4186"/>
      <c r="FI77" s="4264" t="str">
        <f t="shared" si="232"/>
        <v/>
      </c>
      <c r="FJ77" s="4277">
        <f t="shared" si="233"/>
        <v>0</v>
      </c>
      <c r="FK77" s="4115" t="str">
        <f t="shared" si="234"/>
        <v/>
      </c>
      <c r="FL77" s="4115" t="str">
        <f t="shared" si="235"/>
        <v/>
      </c>
      <c r="FM77" s="4115" t="str">
        <f t="shared" si="236"/>
        <v/>
      </c>
      <c r="FN77" s="4115" t="str">
        <f t="shared" si="237"/>
        <v/>
      </c>
      <c r="FO77" s="4115" t="str">
        <f t="shared" si="238"/>
        <v/>
      </c>
      <c r="FP77" s="4115" t="str">
        <f t="shared" si="239"/>
        <v/>
      </c>
      <c r="FQ77" s="4115" t="str">
        <f t="shared" si="240"/>
        <v/>
      </c>
      <c r="FR77" s="4115" t="str">
        <f t="shared" si="241"/>
        <v/>
      </c>
      <c r="FS77" s="4287">
        <f>IF(X77=FS8,X77,0)</f>
        <v>0</v>
      </c>
      <c r="FT77" s="4286" t="str">
        <f t="shared" si="242"/>
        <v/>
      </c>
      <c r="FU77" s="4275" t="str">
        <f t="shared" si="243"/>
        <v/>
      </c>
      <c r="FV77" s="4275" t="str">
        <f t="shared" si="244"/>
        <v/>
      </c>
      <c r="FW77" s="4275" t="str">
        <f t="shared" si="245"/>
        <v/>
      </c>
      <c r="FX77" s="4275" t="str">
        <f t="shared" si="246"/>
        <v/>
      </c>
      <c r="FY77" s="4275" t="str">
        <f t="shared" si="247"/>
        <v/>
      </c>
      <c r="FZ77" s="4275" t="str">
        <f t="shared" si="248"/>
        <v/>
      </c>
      <c r="GA77" s="4275" t="str">
        <f t="shared" si="249"/>
        <v/>
      </c>
      <c r="GB77" s="4279" t="str">
        <f t="shared" si="250"/>
        <v/>
      </c>
      <c r="GC77" s="4122"/>
    </row>
    <row r="78" spans="1:185" ht="45" customHeight="1">
      <c r="A78" s="4016">
        <f>ROW()</f>
        <v>78</v>
      </c>
      <c r="B78" s="4250" t="str">
        <f>IF(C78="I","",IF(ISBLANK(D78),"",IF(ISTEXT(D78),LARGE(B9:B77,1)+1,0)))</f>
        <v/>
      </c>
      <c r="C78" s="4281"/>
      <c r="D78" s="4297"/>
      <c r="E78" s="4252"/>
      <c r="F78" s="4253"/>
      <c r="G78" s="4254"/>
      <c r="H78" s="4255"/>
      <c r="I78" s="4254"/>
      <c r="J78" s="4255"/>
      <c r="K78" s="4256">
        <f t="shared" si="132"/>
        <v>0</v>
      </c>
      <c r="L78" s="4119"/>
      <c r="M78" s="4257">
        <f t="shared" si="139"/>
        <v>0</v>
      </c>
      <c r="N78" s="4258">
        <f t="shared" si="139"/>
        <v>0</v>
      </c>
      <c r="O78" s="4259"/>
      <c r="P78" s="4259"/>
      <c r="Q78" s="4259"/>
      <c r="R78" s="4259"/>
      <c r="S78" s="4259"/>
      <c r="T78" s="4259"/>
      <c r="U78" s="4259"/>
      <c r="V78" s="4259"/>
      <c r="W78" s="4119"/>
      <c r="X78" s="4257">
        <f t="shared" si="140"/>
        <v>0</v>
      </c>
      <c r="Y78" s="4258">
        <f t="shared" si="140"/>
        <v>0</v>
      </c>
      <c r="Z78" s="4260"/>
      <c r="AA78" s="4260"/>
      <c r="AB78" s="4260"/>
      <c r="AC78" s="4260"/>
      <c r="AD78" s="4260"/>
      <c r="AE78" s="4260"/>
      <c r="AF78" s="4260"/>
      <c r="AG78" s="4260"/>
      <c r="AH78" s="4119"/>
      <c r="AI78" s="4122"/>
      <c r="AJ78" s="4261">
        <f t="shared" si="141"/>
        <v>0</v>
      </c>
      <c r="AK78" s="4262">
        <f t="shared" si="142"/>
        <v>0</v>
      </c>
      <c r="AL78" s="4261">
        <f t="shared" si="143"/>
        <v>0</v>
      </c>
      <c r="AM78" s="4262">
        <f t="shared" si="144"/>
        <v>0</v>
      </c>
      <c r="AN78" s="4261">
        <f t="shared" si="145"/>
        <v>0</v>
      </c>
      <c r="AO78" s="4262">
        <f t="shared" si="146"/>
        <v>0</v>
      </c>
      <c r="AP78" s="4261">
        <f t="shared" si="147"/>
        <v>0</v>
      </c>
      <c r="AQ78" s="4262">
        <f t="shared" si="148"/>
        <v>0</v>
      </c>
      <c r="AR78" s="4261">
        <f t="shared" si="149"/>
        <v>0</v>
      </c>
      <c r="AS78" s="4262">
        <f t="shared" si="150"/>
        <v>0</v>
      </c>
      <c r="AT78" s="4261">
        <f t="shared" si="151"/>
        <v>0</v>
      </c>
      <c r="AU78" s="4262">
        <f t="shared" si="152"/>
        <v>0</v>
      </c>
      <c r="AV78" s="4261">
        <f t="shared" si="153"/>
        <v>0</v>
      </c>
      <c r="AW78" s="4262">
        <f t="shared" si="154"/>
        <v>0</v>
      </c>
      <c r="AX78" s="4261">
        <f t="shared" si="155"/>
        <v>0</v>
      </c>
      <c r="AY78" s="4262">
        <f t="shared" si="156"/>
        <v>0</v>
      </c>
      <c r="AZ78" s="4263"/>
      <c r="BA78" s="4264">
        <f>BA9</f>
        <v>20</v>
      </c>
      <c r="BB78" s="4264">
        <f t="shared" si="157"/>
        <v>0</v>
      </c>
      <c r="BC78" s="4264" t="str">
        <f t="shared" si="158"/>
        <v/>
      </c>
      <c r="BD78" s="4265">
        <f t="shared" si="136"/>
        <v>0</v>
      </c>
      <c r="BE78" s="4265">
        <f t="shared" si="136"/>
        <v>0</v>
      </c>
      <c r="BF78" s="4265">
        <f t="shared" si="136"/>
        <v>0</v>
      </c>
      <c r="BG78" s="4265">
        <f t="shared" ref="BG78:BK134" si="251">SUM(BY78,EH78)</f>
        <v>0</v>
      </c>
      <c r="BH78" s="4265">
        <f t="shared" si="251"/>
        <v>0</v>
      </c>
      <c r="BI78" s="4265">
        <f t="shared" si="251"/>
        <v>0</v>
      </c>
      <c r="BJ78" s="4265">
        <f t="shared" si="251"/>
        <v>0</v>
      </c>
      <c r="BK78" s="4265">
        <f t="shared" si="133"/>
        <v>0</v>
      </c>
      <c r="BL78" s="4122"/>
      <c r="BM78" s="4266">
        <f t="shared" si="159"/>
        <v>0</v>
      </c>
      <c r="BN78" s="4267">
        <f t="shared" si="160"/>
        <v>0</v>
      </c>
      <c r="BO78" s="4267">
        <f t="shared" si="161"/>
        <v>0</v>
      </c>
      <c r="BP78" s="4267">
        <f t="shared" si="162"/>
        <v>0</v>
      </c>
      <c r="BQ78" s="4267">
        <f t="shared" si="163"/>
        <v>0</v>
      </c>
      <c r="BR78" s="4267">
        <f t="shared" si="164"/>
        <v>0</v>
      </c>
      <c r="BS78" s="4267">
        <f t="shared" si="165"/>
        <v>0</v>
      </c>
      <c r="BT78" s="4267">
        <f t="shared" si="166"/>
        <v>0</v>
      </c>
      <c r="BU78" s="4202"/>
      <c r="BV78" s="4268">
        <f t="shared" si="137"/>
        <v>0</v>
      </c>
      <c r="BW78" s="4269">
        <f t="shared" si="137"/>
        <v>0</v>
      </c>
      <c r="BX78" s="4269">
        <f t="shared" si="137"/>
        <v>0</v>
      </c>
      <c r="BY78" s="4269">
        <f t="shared" ref="BY78:CC134" si="252">SUM(CJ78,DE78)</f>
        <v>0</v>
      </c>
      <c r="BZ78" s="4269">
        <f t="shared" si="252"/>
        <v>0</v>
      </c>
      <c r="CA78" s="4269">
        <f t="shared" si="252"/>
        <v>0</v>
      </c>
      <c r="CB78" s="4269">
        <f t="shared" si="252"/>
        <v>0</v>
      </c>
      <c r="CC78" s="4270">
        <f t="shared" si="134"/>
        <v>0</v>
      </c>
      <c r="CD78" s="4114"/>
      <c r="CE78" s="4264" t="str">
        <f t="shared" si="167"/>
        <v/>
      </c>
      <c r="CF78" s="4271">
        <f t="shared" si="168"/>
        <v>0</v>
      </c>
      <c r="CG78" s="4272">
        <f t="shared" si="169"/>
        <v>0</v>
      </c>
      <c r="CH78" s="4272">
        <f t="shared" si="170"/>
        <v>0</v>
      </c>
      <c r="CI78" s="4272">
        <f t="shared" si="171"/>
        <v>0</v>
      </c>
      <c r="CJ78" s="4272">
        <f t="shared" si="172"/>
        <v>0</v>
      </c>
      <c r="CK78" s="4272">
        <f t="shared" si="173"/>
        <v>0</v>
      </c>
      <c r="CL78" s="4272">
        <f t="shared" si="174"/>
        <v>0</v>
      </c>
      <c r="CM78" s="4272">
        <f t="shared" si="175"/>
        <v>0</v>
      </c>
      <c r="CN78" s="4272">
        <f t="shared" si="176"/>
        <v>0</v>
      </c>
      <c r="CO78" s="4285">
        <f>IF(M78=CO8,M78,0)</f>
        <v>0</v>
      </c>
      <c r="CP78" s="4286" t="str">
        <f t="shared" si="177"/>
        <v/>
      </c>
      <c r="CQ78" s="4261" t="str">
        <f t="shared" si="178"/>
        <v/>
      </c>
      <c r="CR78" s="4275" t="str">
        <f t="shared" si="179"/>
        <v/>
      </c>
      <c r="CS78" s="4275" t="str">
        <f t="shared" si="180"/>
        <v/>
      </c>
      <c r="CT78" s="4275" t="str">
        <f t="shared" si="181"/>
        <v/>
      </c>
      <c r="CU78" s="4275" t="str">
        <f t="shared" si="182"/>
        <v/>
      </c>
      <c r="CV78" s="4275" t="str">
        <f t="shared" si="183"/>
        <v/>
      </c>
      <c r="CW78" s="4275" t="str">
        <f t="shared" si="184"/>
        <v/>
      </c>
      <c r="CX78" s="4276" t="str">
        <f t="shared" si="185"/>
        <v/>
      </c>
      <c r="CY78" s="4186"/>
      <c r="CZ78" s="4264" t="str">
        <f t="shared" si="186"/>
        <v/>
      </c>
      <c r="DA78" s="4277">
        <f t="shared" si="187"/>
        <v>0</v>
      </c>
      <c r="DB78" s="4115" t="str">
        <f t="shared" si="188"/>
        <v/>
      </c>
      <c r="DC78" s="4115" t="str">
        <f t="shared" si="189"/>
        <v/>
      </c>
      <c r="DD78" s="4115" t="str">
        <f t="shared" si="190"/>
        <v/>
      </c>
      <c r="DE78" s="4115" t="str">
        <f t="shared" si="191"/>
        <v/>
      </c>
      <c r="DF78" s="4115" t="str">
        <f t="shared" si="192"/>
        <v/>
      </c>
      <c r="DG78" s="4115" t="str">
        <f t="shared" si="193"/>
        <v/>
      </c>
      <c r="DH78" s="4115" t="str">
        <f t="shared" si="194"/>
        <v/>
      </c>
      <c r="DI78" s="4115" t="str">
        <f t="shared" si="195"/>
        <v/>
      </c>
      <c r="DJ78" s="4136"/>
      <c r="DK78" s="4287">
        <f>IF(M78=DK8,M78,0)</f>
        <v>0</v>
      </c>
      <c r="DL78" s="4286" t="str">
        <f t="shared" si="196"/>
        <v/>
      </c>
      <c r="DM78" s="4275" t="str">
        <f t="shared" si="197"/>
        <v/>
      </c>
      <c r="DN78" s="4275" t="str">
        <f t="shared" si="198"/>
        <v/>
      </c>
      <c r="DO78" s="4275" t="str">
        <f t="shared" si="199"/>
        <v/>
      </c>
      <c r="DP78" s="4275" t="str">
        <f t="shared" si="200"/>
        <v/>
      </c>
      <c r="DQ78" s="4275" t="str">
        <f t="shared" si="201"/>
        <v/>
      </c>
      <c r="DR78" s="4275" t="str">
        <f t="shared" si="202"/>
        <v/>
      </c>
      <c r="DS78" s="4275" t="str">
        <f t="shared" si="203"/>
        <v/>
      </c>
      <c r="DT78" s="4279" t="str">
        <f t="shared" si="204"/>
        <v/>
      </c>
      <c r="DU78" s="4122"/>
      <c r="DV78" s="4266">
        <f t="shared" si="205"/>
        <v>0</v>
      </c>
      <c r="DW78" s="4267">
        <f t="shared" si="206"/>
        <v>0</v>
      </c>
      <c r="DX78" s="4267">
        <f t="shared" si="207"/>
        <v>0</v>
      </c>
      <c r="DY78" s="4267">
        <f t="shared" si="208"/>
        <v>0</v>
      </c>
      <c r="DZ78" s="4267">
        <f t="shared" si="209"/>
        <v>0</v>
      </c>
      <c r="EA78" s="4267">
        <f t="shared" si="210"/>
        <v>0</v>
      </c>
      <c r="EB78" s="4267">
        <f t="shared" si="211"/>
        <v>0</v>
      </c>
      <c r="EC78" s="4267">
        <f t="shared" si="212"/>
        <v>0</v>
      </c>
      <c r="ED78" s="4215"/>
      <c r="EE78" s="4268">
        <f t="shared" si="138"/>
        <v>0</v>
      </c>
      <c r="EF78" s="4269">
        <f t="shared" si="138"/>
        <v>0</v>
      </c>
      <c r="EG78" s="4269">
        <f t="shared" si="138"/>
        <v>0</v>
      </c>
      <c r="EH78" s="4269">
        <f t="shared" ref="EH78:EL134" si="253">SUM(ES78,FN78)</f>
        <v>0</v>
      </c>
      <c r="EI78" s="4269">
        <f t="shared" si="253"/>
        <v>0</v>
      </c>
      <c r="EJ78" s="4269">
        <f t="shared" si="253"/>
        <v>0</v>
      </c>
      <c r="EK78" s="4269">
        <f t="shared" si="253"/>
        <v>0</v>
      </c>
      <c r="EL78" s="4270">
        <f t="shared" si="135"/>
        <v>0</v>
      </c>
      <c r="EM78" s="4186"/>
      <c r="EN78" s="4264" t="str">
        <f t="shared" si="213"/>
        <v/>
      </c>
      <c r="EO78" s="4271">
        <f t="shared" si="214"/>
        <v>0</v>
      </c>
      <c r="EP78" s="4272">
        <f t="shared" si="215"/>
        <v>0</v>
      </c>
      <c r="EQ78" s="4272">
        <f t="shared" si="216"/>
        <v>0</v>
      </c>
      <c r="ER78" s="4272">
        <f t="shared" si="217"/>
        <v>0</v>
      </c>
      <c r="ES78" s="4272">
        <f t="shared" si="218"/>
        <v>0</v>
      </c>
      <c r="ET78" s="4272">
        <f t="shared" si="219"/>
        <v>0</v>
      </c>
      <c r="EU78" s="4272">
        <f t="shared" si="220"/>
        <v>0</v>
      </c>
      <c r="EV78" s="4272">
        <f t="shared" si="221"/>
        <v>0</v>
      </c>
      <c r="EW78" s="4272">
        <f t="shared" si="222"/>
        <v>0</v>
      </c>
      <c r="EX78" s="4288">
        <f>IF(X78=EX8,X78,0)</f>
        <v>0</v>
      </c>
      <c r="EY78" s="4286" t="str">
        <f t="shared" si="223"/>
        <v/>
      </c>
      <c r="EZ78" s="4261" t="str">
        <f t="shared" si="224"/>
        <v/>
      </c>
      <c r="FA78" s="4275" t="str">
        <f t="shared" si="225"/>
        <v/>
      </c>
      <c r="FB78" s="4275" t="str">
        <f t="shared" si="226"/>
        <v/>
      </c>
      <c r="FC78" s="4275" t="str">
        <f t="shared" si="227"/>
        <v/>
      </c>
      <c r="FD78" s="4275" t="str">
        <f t="shared" si="228"/>
        <v/>
      </c>
      <c r="FE78" s="4275" t="str">
        <f t="shared" si="229"/>
        <v/>
      </c>
      <c r="FF78" s="4275" t="str">
        <f t="shared" si="230"/>
        <v/>
      </c>
      <c r="FG78" s="4275" t="str">
        <f t="shared" si="231"/>
        <v/>
      </c>
      <c r="FH78" s="4186"/>
      <c r="FI78" s="4264" t="str">
        <f t="shared" si="232"/>
        <v/>
      </c>
      <c r="FJ78" s="4277">
        <f t="shared" si="233"/>
        <v>0</v>
      </c>
      <c r="FK78" s="4115" t="str">
        <f t="shared" si="234"/>
        <v/>
      </c>
      <c r="FL78" s="4115" t="str">
        <f t="shared" si="235"/>
        <v/>
      </c>
      <c r="FM78" s="4115" t="str">
        <f t="shared" si="236"/>
        <v/>
      </c>
      <c r="FN78" s="4115" t="str">
        <f t="shared" si="237"/>
        <v/>
      </c>
      <c r="FO78" s="4115" t="str">
        <f t="shared" si="238"/>
        <v/>
      </c>
      <c r="FP78" s="4115" t="str">
        <f t="shared" si="239"/>
        <v/>
      </c>
      <c r="FQ78" s="4115" t="str">
        <f t="shared" si="240"/>
        <v/>
      </c>
      <c r="FR78" s="4115" t="str">
        <f t="shared" si="241"/>
        <v/>
      </c>
      <c r="FS78" s="4287">
        <f>IF(X78=FS8,X78,0)</f>
        <v>0</v>
      </c>
      <c r="FT78" s="4286" t="str">
        <f t="shared" si="242"/>
        <v/>
      </c>
      <c r="FU78" s="4275" t="str">
        <f t="shared" si="243"/>
        <v/>
      </c>
      <c r="FV78" s="4275" t="str">
        <f t="shared" si="244"/>
        <v/>
      </c>
      <c r="FW78" s="4275" t="str">
        <f t="shared" si="245"/>
        <v/>
      </c>
      <c r="FX78" s="4275" t="str">
        <f t="shared" si="246"/>
        <v/>
      </c>
      <c r="FY78" s="4275" t="str">
        <f t="shared" si="247"/>
        <v/>
      </c>
      <c r="FZ78" s="4275" t="str">
        <f t="shared" si="248"/>
        <v/>
      </c>
      <c r="GA78" s="4275" t="str">
        <f t="shared" si="249"/>
        <v/>
      </c>
      <c r="GB78" s="4279" t="str">
        <f t="shared" si="250"/>
        <v/>
      </c>
      <c r="GC78" s="4122"/>
    </row>
    <row r="79" spans="1:185" ht="45" customHeight="1">
      <c r="A79" s="4016">
        <f>ROW()</f>
        <v>79</v>
      </c>
      <c r="B79" s="4250" t="str">
        <f>IF(C79="I","",IF(ISBLANK(D79),"",IF(ISTEXT(D79),LARGE(B9:B78,1)+1,0)))</f>
        <v/>
      </c>
      <c r="C79" s="4281"/>
      <c r="D79" s="4297"/>
      <c r="E79" s="4252"/>
      <c r="F79" s="4253"/>
      <c r="G79" s="4254"/>
      <c r="H79" s="4255"/>
      <c r="I79" s="4254"/>
      <c r="J79" s="4255"/>
      <c r="K79" s="4256">
        <f t="shared" si="132"/>
        <v>0</v>
      </c>
      <c r="L79" s="4119"/>
      <c r="M79" s="4257">
        <f t="shared" si="139"/>
        <v>0</v>
      </c>
      <c r="N79" s="4258">
        <f t="shared" si="139"/>
        <v>0</v>
      </c>
      <c r="O79" s="4259"/>
      <c r="P79" s="4259"/>
      <c r="Q79" s="4259"/>
      <c r="R79" s="4259"/>
      <c r="S79" s="4259"/>
      <c r="T79" s="4259"/>
      <c r="U79" s="4259"/>
      <c r="V79" s="4259"/>
      <c r="W79" s="4119"/>
      <c r="X79" s="4257">
        <f t="shared" si="140"/>
        <v>0</v>
      </c>
      <c r="Y79" s="4258">
        <f t="shared" si="140"/>
        <v>0</v>
      </c>
      <c r="Z79" s="4260"/>
      <c r="AA79" s="4260"/>
      <c r="AB79" s="4260"/>
      <c r="AC79" s="4260"/>
      <c r="AD79" s="4260"/>
      <c r="AE79" s="4260"/>
      <c r="AF79" s="4260"/>
      <c r="AG79" s="4260"/>
      <c r="AH79" s="4119"/>
      <c r="AI79" s="4122"/>
      <c r="AJ79" s="4261">
        <f t="shared" si="141"/>
        <v>0</v>
      </c>
      <c r="AK79" s="4262">
        <f t="shared" si="142"/>
        <v>0</v>
      </c>
      <c r="AL79" s="4261">
        <f t="shared" si="143"/>
        <v>0</v>
      </c>
      <c r="AM79" s="4262">
        <f t="shared" si="144"/>
        <v>0</v>
      </c>
      <c r="AN79" s="4261">
        <f t="shared" si="145"/>
        <v>0</v>
      </c>
      <c r="AO79" s="4262">
        <f t="shared" si="146"/>
        <v>0</v>
      </c>
      <c r="AP79" s="4261">
        <f t="shared" si="147"/>
        <v>0</v>
      </c>
      <c r="AQ79" s="4262">
        <f t="shared" si="148"/>
        <v>0</v>
      </c>
      <c r="AR79" s="4261">
        <f t="shared" si="149"/>
        <v>0</v>
      </c>
      <c r="AS79" s="4262">
        <f t="shared" si="150"/>
        <v>0</v>
      </c>
      <c r="AT79" s="4261">
        <f t="shared" si="151"/>
        <v>0</v>
      </c>
      <c r="AU79" s="4262">
        <f t="shared" si="152"/>
        <v>0</v>
      </c>
      <c r="AV79" s="4261">
        <f t="shared" si="153"/>
        <v>0</v>
      </c>
      <c r="AW79" s="4262">
        <f t="shared" si="154"/>
        <v>0</v>
      </c>
      <c r="AX79" s="4261">
        <f t="shared" si="155"/>
        <v>0</v>
      </c>
      <c r="AY79" s="4262">
        <f t="shared" si="156"/>
        <v>0</v>
      </c>
      <c r="AZ79" s="4263"/>
      <c r="BA79" s="4264">
        <f>BA9</f>
        <v>20</v>
      </c>
      <c r="BB79" s="4264">
        <f t="shared" si="157"/>
        <v>0</v>
      </c>
      <c r="BC79" s="4264" t="str">
        <f t="shared" si="158"/>
        <v/>
      </c>
      <c r="BD79" s="4265">
        <f t="shared" ref="BD79:BH142" si="254">SUM(BV79,EE79)</f>
        <v>0</v>
      </c>
      <c r="BE79" s="4265">
        <f t="shared" si="254"/>
        <v>0</v>
      </c>
      <c r="BF79" s="4265">
        <f t="shared" si="254"/>
        <v>0</v>
      </c>
      <c r="BG79" s="4265">
        <f t="shared" si="251"/>
        <v>0</v>
      </c>
      <c r="BH79" s="4265">
        <f t="shared" si="251"/>
        <v>0</v>
      </c>
      <c r="BI79" s="4265">
        <f t="shared" si="251"/>
        <v>0</v>
      </c>
      <c r="BJ79" s="4265">
        <f t="shared" si="251"/>
        <v>0</v>
      </c>
      <c r="BK79" s="4265">
        <f t="shared" si="133"/>
        <v>0</v>
      </c>
      <c r="BL79" s="4122"/>
      <c r="BM79" s="4266">
        <f t="shared" si="159"/>
        <v>0</v>
      </c>
      <c r="BN79" s="4267">
        <f t="shared" si="160"/>
        <v>0</v>
      </c>
      <c r="BO79" s="4267">
        <f t="shared" si="161"/>
        <v>0</v>
      </c>
      <c r="BP79" s="4267">
        <f t="shared" si="162"/>
        <v>0</v>
      </c>
      <c r="BQ79" s="4267">
        <f t="shared" si="163"/>
        <v>0</v>
      </c>
      <c r="BR79" s="4267">
        <f t="shared" si="164"/>
        <v>0</v>
      </c>
      <c r="BS79" s="4267">
        <f t="shared" si="165"/>
        <v>0</v>
      </c>
      <c r="BT79" s="4267">
        <f t="shared" si="166"/>
        <v>0</v>
      </c>
      <c r="BU79" s="4202"/>
      <c r="BV79" s="4268">
        <f t="shared" ref="BV79:BZ142" si="255">SUM(CG79,DB79)</f>
        <v>0</v>
      </c>
      <c r="BW79" s="4269">
        <f t="shared" si="255"/>
        <v>0</v>
      </c>
      <c r="BX79" s="4269">
        <f t="shared" si="255"/>
        <v>0</v>
      </c>
      <c r="BY79" s="4269">
        <f t="shared" si="252"/>
        <v>0</v>
      </c>
      <c r="BZ79" s="4269">
        <f t="shared" si="252"/>
        <v>0</v>
      </c>
      <c r="CA79" s="4269">
        <f t="shared" si="252"/>
        <v>0</v>
      </c>
      <c r="CB79" s="4269">
        <f t="shared" si="252"/>
        <v>0</v>
      </c>
      <c r="CC79" s="4270">
        <f t="shared" si="134"/>
        <v>0</v>
      </c>
      <c r="CD79" s="4114"/>
      <c r="CE79" s="4264" t="str">
        <f t="shared" si="167"/>
        <v/>
      </c>
      <c r="CF79" s="4271">
        <f t="shared" si="168"/>
        <v>0</v>
      </c>
      <c r="CG79" s="4272">
        <f t="shared" si="169"/>
        <v>0</v>
      </c>
      <c r="CH79" s="4272">
        <f t="shared" si="170"/>
        <v>0</v>
      </c>
      <c r="CI79" s="4272">
        <f t="shared" si="171"/>
        <v>0</v>
      </c>
      <c r="CJ79" s="4272">
        <f t="shared" si="172"/>
        <v>0</v>
      </c>
      <c r="CK79" s="4272">
        <f t="shared" si="173"/>
        <v>0</v>
      </c>
      <c r="CL79" s="4272">
        <f t="shared" si="174"/>
        <v>0</v>
      </c>
      <c r="CM79" s="4272">
        <f t="shared" si="175"/>
        <v>0</v>
      </c>
      <c r="CN79" s="4272">
        <f t="shared" si="176"/>
        <v>0</v>
      </c>
      <c r="CO79" s="4285">
        <f>IF(M79=CO8,M79,0)</f>
        <v>0</v>
      </c>
      <c r="CP79" s="4286" t="str">
        <f t="shared" si="177"/>
        <v/>
      </c>
      <c r="CQ79" s="4261" t="str">
        <f t="shared" si="178"/>
        <v/>
      </c>
      <c r="CR79" s="4275" t="str">
        <f t="shared" si="179"/>
        <v/>
      </c>
      <c r="CS79" s="4275" t="str">
        <f t="shared" si="180"/>
        <v/>
      </c>
      <c r="CT79" s="4275" t="str">
        <f t="shared" si="181"/>
        <v/>
      </c>
      <c r="CU79" s="4275" t="str">
        <f t="shared" si="182"/>
        <v/>
      </c>
      <c r="CV79" s="4275" t="str">
        <f t="shared" si="183"/>
        <v/>
      </c>
      <c r="CW79" s="4275" t="str">
        <f t="shared" si="184"/>
        <v/>
      </c>
      <c r="CX79" s="4276" t="str">
        <f t="shared" si="185"/>
        <v/>
      </c>
      <c r="CY79" s="4186"/>
      <c r="CZ79" s="4264" t="str">
        <f t="shared" si="186"/>
        <v/>
      </c>
      <c r="DA79" s="4277">
        <f t="shared" si="187"/>
        <v>0</v>
      </c>
      <c r="DB79" s="4115" t="str">
        <f t="shared" si="188"/>
        <v/>
      </c>
      <c r="DC79" s="4115" t="str">
        <f t="shared" si="189"/>
        <v/>
      </c>
      <c r="DD79" s="4115" t="str">
        <f t="shared" si="190"/>
        <v/>
      </c>
      <c r="DE79" s="4115" t="str">
        <f t="shared" si="191"/>
        <v/>
      </c>
      <c r="DF79" s="4115" t="str">
        <f t="shared" si="192"/>
        <v/>
      </c>
      <c r="DG79" s="4115" t="str">
        <f t="shared" si="193"/>
        <v/>
      </c>
      <c r="DH79" s="4115" t="str">
        <f t="shared" si="194"/>
        <v/>
      </c>
      <c r="DI79" s="4115" t="str">
        <f t="shared" si="195"/>
        <v/>
      </c>
      <c r="DJ79" s="4136"/>
      <c r="DK79" s="4287">
        <f>IF(M79=DK8,M79,0)</f>
        <v>0</v>
      </c>
      <c r="DL79" s="4286" t="str">
        <f t="shared" si="196"/>
        <v/>
      </c>
      <c r="DM79" s="4275" t="str">
        <f t="shared" si="197"/>
        <v/>
      </c>
      <c r="DN79" s="4275" t="str">
        <f t="shared" si="198"/>
        <v/>
      </c>
      <c r="DO79" s="4275" t="str">
        <f t="shared" si="199"/>
        <v/>
      </c>
      <c r="DP79" s="4275" t="str">
        <f t="shared" si="200"/>
        <v/>
      </c>
      <c r="DQ79" s="4275" t="str">
        <f t="shared" si="201"/>
        <v/>
      </c>
      <c r="DR79" s="4275" t="str">
        <f t="shared" si="202"/>
        <v/>
      </c>
      <c r="DS79" s="4275" t="str">
        <f t="shared" si="203"/>
        <v/>
      </c>
      <c r="DT79" s="4279" t="str">
        <f t="shared" si="204"/>
        <v/>
      </c>
      <c r="DU79" s="4122"/>
      <c r="DV79" s="4266">
        <f t="shared" si="205"/>
        <v>0</v>
      </c>
      <c r="DW79" s="4267">
        <f t="shared" si="206"/>
        <v>0</v>
      </c>
      <c r="DX79" s="4267">
        <f t="shared" si="207"/>
        <v>0</v>
      </c>
      <c r="DY79" s="4267">
        <f t="shared" si="208"/>
        <v>0</v>
      </c>
      <c r="DZ79" s="4267">
        <f t="shared" si="209"/>
        <v>0</v>
      </c>
      <c r="EA79" s="4267">
        <f t="shared" si="210"/>
        <v>0</v>
      </c>
      <c r="EB79" s="4267">
        <f t="shared" si="211"/>
        <v>0</v>
      </c>
      <c r="EC79" s="4267">
        <f t="shared" si="212"/>
        <v>0</v>
      </c>
      <c r="ED79" s="4215"/>
      <c r="EE79" s="4268">
        <f t="shared" ref="EE79:EI142" si="256">SUM(EP79,FK79)</f>
        <v>0</v>
      </c>
      <c r="EF79" s="4269">
        <f t="shared" si="256"/>
        <v>0</v>
      </c>
      <c r="EG79" s="4269">
        <f t="shared" si="256"/>
        <v>0</v>
      </c>
      <c r="EH79" s="4269">
        <f t="shared" si="253"/>
        <v>0</v>
      </c>
      <c r="EI79" s="4269">
        <f t="shared" si="253"/>
        <v>0</v>
      </c>
      <c r="EJ79" s="4269">
        <f t="shared" si="253"/>
        <v>0</v>
      </c>
      <c r="EK79" s="4269">
        <f t="shared" si="253"/>
        <v>0</v>
      </c>
      <c r="EL79" s="4270">
        <f t="shared" si="135"/>
        <v>0</v>
      </c>
      <c r="EM79" s="4186"/>
      <c r="EN79" s="4264" t="str">
        <f t="shared" si="213"/>
        <v/>
      </c>
      <c r="EO79" s="4271">
        <f t="shared" si="214"/>
        <v>0</v>
      </c>
      <c r="EP79" s="4272">
        <f t="shared" si="215"/>
        <v>0</v>
      </c>
      <c r="EQ79" s="4272">
        <f t="shared" si="216"/>
        <v>0</v>
      </c>
      <c r="ER79" s="4272">
        <f t="shared" si="217"/>
        <v>0</v>
      </c>
      <c r="ES79" s="4272">
        <f t="shared" si="218"/>
        <v>0</v>
      </c>
      <c r="ET79" s="4272">
        <f t="shared" si="219"/>
        <v>0</v>
      </c>
      <c r="EU79" s="4272">
        <f t="shared" si="220"/>
        <v>0</v>
      </c>
      <c r="EV79" s="4272">
        <f t="shared" si="221"/>
        <v>0</v>
      </c>
      <c r="EW79" s="4272">
        <f t="shared" si="222"/>
        <v>0</v>
      </c>
      <c r="EX79" s="4288">
        <f>IF(X79=EX8,X79,0)</f>
        <v>0</v>
      </c>
      <c r="EY79" s="4286" t="str">
        <f t="shared" si="223"/>
        <v/>
      </c>
      <c r="EZ79" s="4261" t="str">
        <f t="shared" si="224"/>
        <v/>
      </c>
      <c r="FA79" s="4275" t="str">
        <f t="shared" si="225"/>
        <v/>
      </c>
      <c r="FB79" s="4275" t="str">
        <f t="shared" si="226"/>
        <v/>
      </c>
      <c r="FC79" s="4275" t="str">
        <f t="shared" si="227"/>
        <v/>
      </c>
      <c r="FD79" s="4275" t="str">
        <f t="shared" si="228"/>
        <v/>
      </c>
      <c r="FE79" s="4275" t="str">
        <f t="shared" si="229"/>
        <v/>
      </c>
      <c r="FF79" s="4275" t="str">
        <f t="shared" si="230"/>
        <v/>
      </c>
      <c r="FG79" s="4275" t="str">
        <f t="shared" si="231"/>
        <v/>
      </c>
      <c r="FH79" s="4186"/>
      <c r="FI79" s="4264" t="str">
        <f t="shared" si="232"/>
        <v/>
      </c>
      <c r="FJ79" s="4277">
        <f t="shared" si="233"/>
        <v>0</v>
      </c>
      <c r="FK79" s="4115" t="str">
        <f t="shared" si="234"/>
        <v/>
      </c>
      <c r="FL79" s="4115" t="str">
        <f t="shared" si="235"/>
        <v/>
      </c>
      <c r="FM79" s="4115" t="str">
        <f t="shared" si="236"/>
        <v/>
      </c>
      <c r="FN79" s="4115" t="str">
        <f t="shared" si="237"/>
        <v/>
      </c>
      <c r="FO79" s="4115" t="str">
        <f t="shared" si="238"/>
        <v/>
      </c>
      <c r="FP79" s="4115" t="str">
        <f t="shared" si="239"/>
        <v/>
      </c>
      <c r="FQ79" s="4115" t="str">
        <f t="shared" si="240"/>
        <v/>
      </c>
      <c r="FR79" s="4115" t="str">
        <f t="shared" si="241"/>
        <v/>
      </c>
      <c r="FS79" s="4287">
        <f>IF(X79=FS8,X79,0)</f>
        <v>0</v>
      </c>
      <c r="FT79" s="4286" t="str">
        <f t="shared" si="242"/>
        <v/>
      </c>
      <c r="FU79" s="4275" t="str">
        <f t="shared" si="243"/>
        <v/>
      </c>
      <c r="FV79" s="4275" t="str">
        <f t="shared" si="244"/>
        <v/>
      </c>
      <c r="FW79" s="4275" t="str">
        <f t="shared" si="245"/>
        <v/>
      </c>
      <c r="FX79" s="4275" t="str">
        <f t="shared" si="246"/>
        <v/>
      </c>
      <c r="FY79" s="4275" t="str">
        <f t="shared" si="247"/>
        <v/>
      </c>
      <c r="FZ79" s="4275" t="str">
        <f t="shared" si="248"/>
        <v/>
      </c>
      <c r="GA79" s="4275" t="str">
        <f t="shared" si="249"/>
        <v/>
      </c>
      <c r="GB79" s="4279" t="str">
        <f t="shared" si="250"/>
        <v/>
      </c>
      <c r="GC79" s="4122"/>
    </row>
    <row r="80" spans="1:185" ht="45" customHeight="1">
      <c r="A80" s="4016">
        <f>ROW()</f>
        <v>80</v>
      </c>
      <c r="B80" s="4250" t="str">
        <f>IF(C80="I","",IF(ISBLANK(D80),"",IF(ISTEXT(D80),LARGE(B9:B79,1)+1,0)))</f>
        <v/>
      </c>
      <c r="C80" s="4281"/>
      <c r="D80" s="4297"/>
      <c r="E80" s="4252"/>
      <c r="F80" s="4253"/>
      <c r="G80" s="4254"/>
      <c r="H80" s="4255"/>
      <c r="I80" s="4254"/>
      <c r="J80" s="4255"/>
      <c r="K80" s="4256">
        <f t="shared" si="132"/>
        <v>0</v>
      </c>
      <c r="L80" s="4119"/>
      <c r="M80" s="4257">
        <f t="shared" si="139"/>
        <v>0</v>
      </c>
      <c r="N80" s="4258">
        <f t="shared" si="139"/>
        <v>0</v>
      </c>
      <c r="O80" s="4259"/>
      <c r="P80" s="4259"/>
      <c r="Q80" s="4259"/>
      <c r="R80" s="4259"/>
      <c r="S80" s="4259"/>
      <c r="T80" s="4259"/>
      <c r="U80" s="4259"/>
      <c r="V80" s="4259"/>
      <c r="W80" s="4119"/>
      <c r="X80" s="4257">
        <f t="shared" si="140"/>
        <v>0</v>
      </c>
      <c r="Y80" s="4258">
        <f t="shared" si="140"/>
        <v>0</v>
      </c>
      <c r="Z80" s="4260"/>
      <c r="AA80" s="4260"/>
      <c r="AB80" s="4260"/>
      <c r="AC80" s="4260"/>
      <c r="AD80" s="4260"/>
      <c r="AE80" s="4260"/>
      <c r="AF80" s="4260"/>
      <c r="AG80" s="4260"/>
      <c r="AH80" s="4119"/>
      <c r="AI80" s="4122"/>
      <c r="AJ80" s="4261">
        <f t="shared" si="141"/>
        <v>0</v>
      </c>
      <c r="AK80" s="4262">
        <f t="shared" si="142"/>
        <v>0</v>
      </c>
      <c r="AL80" s="4261">
        <f t="shared" si="143"/>
        <v>0</v>
      </c>
      <c r="AM80" s="4262">
        <f t="shared" si="144"/>
        <v>0</v>
      </c>
      <c r="AN80" s="4261">
        <f t="shared" si="145"/>
        <v>0</v>
      </c>
      <c r="AO80" s="4262">
        <f t="shared" si="146"/>
        <v>0</v>
      </c>
      <c r="AP80" s="4261">
        <f t="shared" si="147"/>
        <v>0</v>
      </c>
      <c r="AQ80" s="4262">
        <f t="shared" si="148"/>
        <v>0</v>
      </c>
      <c r="AR80" s="4261">
        <f t="shared" si="149"/>
        <v>0</v>
      </c>
      <c r="AS80" s="4262">
        <f t="shared" si="150"/>
        <v>0</v>
      </c>
      <c r="AT80" s="4261">
        <f t="shared" si="151"/>
        <v>0</v>
      </c>
      <c r="AU80" s="4262">
        <f t="shared" si="152"/>
        <v>0</v>
      </c>
      <c r="AV80" s="4261">
        <f t="shared" si="153"/>
        <v>0</v>
      </c>
      <c r="AW80" s="4262">
        <f t="shared" si="154"/>
        <v>0</v>
      </c>
      <c r="AX80" s="4261">
        <f t="shared" si="155"/>
        <v>0</v>
      </c>
      <c r="AY80" s="4262">
        <f t="shared" si="156"/>
        <v>0</v>
      </c>
      <c r="AZ80" s="4263"/>
      <c r="BA80" s="4264">
        <f>BA9</f>
        <v>20</v>
      </c>
      <c r="BB80" s="4264">
        <f t="shared" si="157"/>
        <v>0</v>
      </c>
      <c r="BC80" s="4264" t="str">
        <f t="shared" si="158"/>
        <v/>
      </c>
      <c r="BD80" s="4265">
        <f t="shared" si="254"/>
        <v>0</v>
      </c>
      <c r="BE80" s="4265">
        <f t="shared" si="254"/>
        <v>0</v>
      </c>
      <c r="BF80" s="4265">
        <f t="shared" si="254"/>
        <v>0</v>
      </c>
      <c r="BG80" s="4265">
        <f t="shared" si="251"/>
        <v>0</v>
      </c>
      <c r="BH80" s="4265">
        <f t="shared" si="251"/>
        <v>0</v>
      </c>
      <c r="BI80" s="4265">
        <f t="shared" si="251"/>
        <v>0</v>
      </c>
      <c r="BJ80" s="4265">
        <f t="shared" si="251"/>
        <v>0</v>
      </c>
      <c r="BK80" s="4265">
        <f t="shared" si="133"/>
        <v>0</v>
      </c>
      <c r="BL80" s="4122"/>
      <c r="BM80" s="4266">
        <f t="shared" si="159"/>
        <v>0</v>
      </c>
      <c r="BN80" s="4267">
        <f t="shared" si="160"/>
        <v>0</v>
      </c>
      <c r="BO80" s="4267">
        <f t="shared" si="161"/>
        <v>0</v>
      </c>
      <c r="BP80" s="4267">
        <f t="shared" si="162"/>
        <v>0</v>
      </c>
      <c r="BQ80" s="4267">
        <f t="shared" si="163"/>
        <v>0</v>
      </c>
      <c r="BR80" s="4267">
        <f t="shared" si="164"/>
        <v>0</v>
      </c>
      <c r="BS80" s="4267">
        <f t="shared" si="165"/>
        <v>0</v>
      </c>
      <c r="BT80" s="4267">
        <f t="shared" si="166"/>
        <v>0</v>
      </c>
      <c r="BU80" s="4202"/>
      <c r="BV80" s="4268">
        <f t="shared" si="255"/>
        <v>0</v>
      </c>
      <c r="BW80" s="4269">
        <f t="shared" si="255"/>
        <v>0</v>
      </c>
      <c r="BX80" s="4269">
        <f t="shared" si="255"/>
        <v>0</v>
      </c>
      <c r="BY80" s="4269">
        <f t="shared" si="252"/>
        <v>0</v>
      </c>
      <c r="BZ80" s="4269">
        <f t="shared" si="252"/>
        <v>0</v>
      </c>
      <c r="CA80" s="4269">
        <f t="shared" si="252"/>
        <v>0</v>
      </c>
      <c r="CB80" s="4269">
        <f t="shared" si="252"/>
        <v>0</v>
      </c>
      <c r="CC80" s="4270">
        <f t="shared" si="134"/>
        <v>0</v>
      </c>
      <c r="CD80" s="4114"/>
      <c r="CE80" s="4264" t="str">
        <f t="shared" si="167"/>
        <v/>
      </c>
      <c r="CF80" s="4271">
        <f t="shared" si="168"/>
        <v>0</v>
      </c>
      <c r="CG80" s="4272">
        <f t="shared" si="169"/>
        <v>0</v>
      </c>
      <c r="CH80" s="4272">
        <f t="shared" si="170"/>
        <v>0</v>
      </c>
      <c r="CI80" s="4272">
        <f t="shared" si="171"/>
        <v>0</v>
      </c>
      <c r="CJ80" s="4272">
        <f t="shared" si="172"/>
        <v>0</v>
      </c>
      <c r="CK80" s="4272">
        <f t="shared" si="173"/>
        <v>0</v>
      </c>
      <c r="CL80" s="4272">
        <f t="shared" si="174"/>
        <v>0</v>
      </c>
      <c r="CM80" s="4272">
        <f t="shared" si="175"/>
        <v>0</v>
      </c>
      <c r="CN80" s="4272">
        <f t="shared" si="176"/>
        <v>0</v>
      </c>
      <c r="CO80" s="4285">
        <f>IF(M80=CO8,M80,0)</f>
        <v>0</v>
      </c>
      <c r="CP80" s="4286" t="str">
        <f t="shared" si="177"/>
        <v/>
      </c>
      <c r="CQ80" s="4261" t="str">
        <f t="shared" si="178"/>
        <v/>
      </c>
      <c r="CR80" s="4275" t="str">
        <f t="shared" si="179"/>
        <v/>
      </c>
      <c r="CS80" s="4275" t="str">
        <f t="shared" si="180"/>
        <v/>
      </c>
      <c r="CT80" s="4275" t="str">
        <f t="shared" si="181"/>
        <v/>
      </c>
      <c r="CU80" s="4275" t="str">
        <f t="shared" si="182"/>
        <v/>
      </c>
      <c r="CV80" s="4275" t="str">
        <f t="shared" si="183"/>
        <v/>
      </c>
      <c r="CW80" s="4275" t="str">
        <f t="shared" si="184"/>
        <v/>
      </c>
      <c r="CX80" s="4276" t="str">
        <f t="shared" si="185"/>
        <v/>
      </c>
      <c r="CY80" s="4186"/>
      <c r="CZ80" s="4264" t="str">
        <f t="shared" si="186"/>
        <v/>
      </c>
      <c r="DA80" s="4277">
        <f t="shared" si="187"/>
        <v>0</v>
      </c>
      <c r="DB80" s="4115" t="str">
        <f t="shared" si="188"/>
        <v/>
      </c>
      <c r="DC80" s="4115" t="str">
        <f t="shared" si="189"/>
        <v/>
      </c>
      <c r="DD80" s="4115" t="str">
        <f t="shared" si="190"/>
        <v/>
      </c>
      <c r="DE80" s="4115" t="str">
        <f t="shared" si="191"/>
        <v/>
      </c>
      <c r="DF80" s="4115" t="str">
        <f t="shared" si="192"/>
        <v/>
      </c>
      <c r="DG80" s="4115" t="str">
        <f t="shared" si="193"/>
        <v/>
      </c>
      <c r="DH80" s="4115" t="str">
        <f t="shared" si="194"/>
        <v/>
      </c>
      <c r="DI80" s="4115" t="str">
        <f t="shared" si="195"/>
        <v/>
      </c>
      <c r="DJ80" s="4136"/>
      <c r="DK80" s="4287">
        <f>IF(M80=DK8,M80,0)</f>
        <v>0</v>
      </c>
      <c r="DL80" s="4286" t="str">
        <f t="shared" si="196"/>
        <v/>
      </c>
      <c r="DM80" s="4275" t="str">
        <f t="shared" si="197"/>
        <v/>
      </c>
      <c r="DN80" s="4275" t="str">
        <f t="shared" si="198"/>
        <v/>
      </c>
      <c r="DO80" s="4275" t="str">
        <f t="shared" si="199"/>
        <v/>
      </c>
      <c r="DP80" s="4275" t="str">
        <f t="shared" si="200"/>
        <v/>
      </c>
      <c r="DQ80" s="4275" t="str">
        <f t="shared" si="201"/>
        <v/>
      </c>
      <c r="DR80" s="4275" t="str">
        <f t="shared" si="202"/>
        <v/>
      </c>
      <c r="DS80" s="4275" t="str">
        <f t="shared" si="203"/>
        <v/>
      </c>
      <c r="DT80" s="4279" t="str">
        <f t="shared" si="204"/>
        <v/>
      </c>
      <c r="DU80" s="4122"/>
      <c r="DV80" s="4266">
        <f t="shared" si="205"/>
        <v>0</v>
      </c>
      <c r="DW80" s="4267">
        <f t="shared" si="206"/>
        <v>0</v>
      </c>
      <c r="DX80" s="4267">
        <f t="shared" si="207"/>
        <v>0</v>
      </c>
      <c r="DY80" s="4267">
        <f t="shared" si="208"/>
        <v>0</v>
      </c>
      <c r="DZ80" s="4267">
        <f t="shared" si="209"/>
        <v>0</v>
      </c>
      <c r="EA80" s="4267">
        <f t="shared" si="210"/>
        <v>0</v>
      </c>
      <c r="EB80" s="4267">
        <f t="shared" si="211"/>
        <v>0</v>
      </c>
      <c r="EC80" s="4267">
        <f t="shared" si="212"/>
        <v>0</v>
      </c>
      <c r="ED80" s="4215"/>
      <c r="EE80" s="4268">
        <f t="shared" si="256"/>
        <v>0</v>
      </c>
      <c r="EF80" s="4269">
        <f t="shared" si="256"/>
        <v>0</v>
      </c>
      <c r="EG80" s="4269">
        <f t="shared" si="256"/>
        <v>0</v>
      </c>
      <c r="EH80" s="4269">
        <f t="shared" si="253"/>
        <v>0</v>
      </c>
      <c r="EI80" s="4269">
        <f t="shared" si="253"/>
        <v>0</v>
      </c>
      <c r="EJ80" s="4269">
        <f t="shared" si="253"/>
        <v>0</v>
      </c>
      <c r="EK80" s="4269">
        <f t="shared" si="253"/>
        <v>0</v>
      </c>
      <c r="EL80" s="4270">
        <f t="shared" si="135"/>
        <v>0</v>
      </c>
      <c r="EM80" s="4186"/>
      <c r="EN80" s="4264" t="str">
        <f t="shared" si="213"/>
        <v/>
      </c>
      <c r="EO80" s="4271">
        <f t="shared" si="214"/>
        <v>0</v>
      </c>
      <c r="EP80" s="4272">
        <f t="shared" si="215"/>
        <v>0</v>
      </c>
      <c r="EQ80" s="4272">
        <f t="shared" si="216"/>
        <v>0</v>
      </c>
      <c r="ER80" s="4272">
        <f t="shared" si="217"/>
        <v>0</v>
      </c>
      <c r="ES80" s="4272">
        <f t="shared" si="218"/>
        <v>0</v>
      </c>
      <c r="ET80" s="4272">
        <f t="shared" si="219"/>
        <v>0</v>
      </c>
      <c r="EU80" s="4272">
        <f t="shared" si="220"/>
        <v>0</v>
      </c>
      <c r="EV80" s="4272">
        <f t="shared" si="221"/>
        <v>0</v>
      </c>
      <c r="EW80" s="4272">
        <f t="shared" si="222"/>
        <v>0</v>
      </c>
      <c r="EX80" s="4288">
        <f>IF(X80=EX8,X80,0)</f>
        <v>0</v>
      </c>
      <c r="EY80" s="4286" t="str">
        <f t="shared" si="223"/>
        <v/>
      </c>
      <c r="EZ80" s="4261" t="str">
        <f t="shared" si="224"/>
        <v/>
      </c>
      <c r="FA80" s="4275" t="str">
        <f t="shared" si="225"/>
        <v/>
      </c>
      <c r="FB80" s="4275" t="str">
        <f t="shared" si="226"/>
        <v/>
      </c>
      <c r="FC80" s="4275" t="str">
        <f t="shared" si="227"/>
        <v/>
      </c>
      <c r="FD80" s="4275" t="str">
        <f t="shared" si="228"/>
        <v/>
      </c>
      <c r="FE80" s="4275" t="str">
        <f t="shared" si="229"/>
        <v/>
      </c>
      <c r="FF80" s="4275" t="str">
        <f t="shared" si="230"/>
        <v/>
      </c>
      <c r="FG80" s="4275" t="str">
        <f t="shared" si="231"/>
        <v/>
      </c>
      <c r="FH80" s="4186"/>
      <c r="FI80" s="4264" t="str">
        <f t="shared" si="232"/>
        <v/>
      </c>
      <c r="FJ80" s="4277">
        <f t="shared" si="233"/>
        <v>0</v>
      </c>
      <c r="FK80" s="4115" t="str">
        <f t="shared" si="234"/>
        <v/>
      </c>
      <c r="FL80" s="4115" t="str">
        <f t="shared" si="235"/>
        <v/>
      </c>
      <c r="FM80" s="4115" t="str">
        <f t="shared" si="236"/>
        <v/>
      </c>
      <c r="FN80" s="4115" t="str">
        <f t="shared" si="237"/>
        <v/>
      </c>
      <c r="FO80" s="4115" t="str">
        <f t="shared" si="238"/>
        <v/>
      </c>
      <c r="FP80" s="4115" t="str">
        <f t="shared" si="239"/>
        <v/>
      </c>
      <c r="FQ80" s="4115" t="str">
        <f t="shared" si="240"/>
        <v/>
      </c>
      <c r="FR80" s="4115" t="str">
        <f t="shared" si="241"/>
        <v/>
      </c>
      <c r="FS80" s="4287">
        <f>IF(X80=FS8,X80,0)</f>
        <v>0</v>
      </c>
      <c r="FT80" s="4286" t="str">
        <f t="shared" si="242"/>
        <v/>
      </c>
      <c r="FU80" s="4275" t="str">
        <f t="shared" si="243"/>
        <v/>
      </c>
      <c r="FV80" s="4275" t="str">
        <f t="shared" si="244"/>
        <v/>
      </c>
      <c r="FW80" s="4275" t="str">
        <f t="shared" si="245"/>
        <v/>
      </c>
      <c r="FX80" s="4275" t="str">
        <f t="shared" si="246"/>
        <v/>
      </c>
      <c r="FY80" s="4275" t="str">
        <f t="shared" si="247"/>
        <v/>
      </c>
      <c r="FZ80" s="4275" t="str">
        <f t="shared" si="248"/>
        <v/>
      </c>
      <c r="GA80" s="4275" t="str">
        <f t="shared" si="249"/>
        <v/>
      </c>
      <c r="GB80" s="4279" t="str">
        <f t="shared" si="250"/>
        <v/>
      </c>
      <c r="GC80" s="4122"/>
    </row>
    <row r="81" spans="1:185" ht="45" customHeight="1">
      <c r="A81" s="4016">
        <f>ROW()</f>
        <v>81</v>
      </c>
      <c r="B81" s="4250" t="str">
        <f>IF(C81="I","",IF(ISBLANK(D81),"",IF(ISTEXT(D81),LARGE(B9:B80,1)+1,0)))</f>
        <v/>
      </c>
      <c r="C81" s="4281"/>
      <c r="D81" s="4297"/>
      <c r="E81" s="4252"/>
      <c r="F81" s="4253"/>
      <c r="G81" s="4254"/>
      <c r="H81" s="4255"/>
      <c r="I81" s="4254"/>
      <c r="J81" s="4255"/>
      <c r="K81" s="4256">
        <f t="shared" si="132"/>
        <v>0</v>
      </c>
      <c r="L81" s="4119"/>
      <c r="M81" s="4257">
        <f t="shared" si="139"/>
        <v>0</v>
      </c>
      <c r="N81" s="4258">
        <f t="shared" si="139"/>
        <v>0</v>
      </c>
      <c r="O81" s="4259"/>
      <c r="P81" s="4259"/>
      <c r="Q81" s="4259"/>
      <c r="R81" s="4259"/>
      <c r="S81" s="4259"/>
      <c r="T81" s="4259"/>
      <c r="U81" s="4259"/>
      <c r="V81" s="4259"/>
      <c r="W81" s="4119"/>
      <c r="X81" s="4257">
        <f t="shared" si="140"/>
        <v>0</v>
      </c>
      <c r="Y81" s="4258">
        <f t="shared" si="140"/>
        <v>0</v>
      </c>
      <c r="Z81" s="4260"/>
      <c r="AA81" s="4260"/>
      <c r="AB81" s="4260"/>
      <c r="AC81" s="4260"/>
      <c r="AD81" s="4260"/>
      <c r="AE81" s="4260"/>
      <c r="AF81" s="4260"/>
      <c r="AG81" s="4260"/>
      <c r="AH81" s="4119"/>
      <c r="AI81" s="4122"/>
      <c r="AJ81" s="4261">
        <f t="shared" si="141"/>
        <v>0</v>
      </c>
      <c r="AK81" s="4262">
        <f t="shared" si="142"/>
        <v>0</v>
      </c>
      <c r="AL81" s="4261">
        <f t="shared" si="143"/>
        <v>0</v>
      </c>
      <c r="AM81" s="4262">
        <f t="shared" si="144"/>
        <v>0</v>
      </c>
      <c r="AN81" s="4261">
        <f t="shared" si="145"/>
        <v>0</v>
      </c>
      <c r="AO81" s="4262">
        <f t="shared" si="146"/>
        <v>0</v>
      </c>
      <c r="AP81" s="4261">
        <f t="shared" si="147"/>
        <v>0</v>
      </c>
      <c r="AQ81" s="4262">
        <f t="shared" si="148"/>
        <v>0</v>
      </c>
      <c r="AR81" s="4261">
        <f t="shared" si="149"/>
        <v>0</v>
      </c>
      <c r="AS81" s="4262">
        <f t="shared" si="150"/>
        <v>0</v>
      </c>
      <c r="AT81" s="4261">
        <f t="shared" si="151"/>
        <v>0</v>
      </c>
      <c r="AU81" s="4262">
        <f t="shared" si="152"/>
        <v>0</v>
      </c>
      <c r="AV81" s="4261">
        <f t="shared" si="153"/>
        <v>0</v>
      </c>
      <c r="AW81" s="4262">
        <f t="shared" si="154"/>
        <v>0</v>
      </c>
      <c r="AX81" s="4261">
        <f t="shared" si="155"/>
        <v>0</v>
      </c>
      <c r="AY81" s="4262">
        <f t="shared" si="156"/>
        <v>0</v>
      </c>
      <c r="AZ81" s="4263"/>
      <c r="BA81" s="4264">
        <f>BA9</f>
        <v>20</v>
      </c>
      <c r="BB81" s="4264">
        <f t="shared" si="157"/>
        <v>0</v>
      </c>
      <c r="BC81" s="4264" t="str">
        <f t="shared" si="158"/>
        <v/>
      </c>
      <c r="BD81" s="4265">
        <f t="shared" si="254"/>
        <v>0</v>
      </c>
      <c r="BE81" s="4265">
        <f t="shared" si="254"/>
        <v>0</v>
      </c>
      <c r="BF81" s="4265">
        <f t="shared" si="254"/>
        <v>0</v>
      </c>
      <c r="BG81" s="4265">
        <f t="shared" si="251"/>
        <v>0</v>
      </c>
      <c r="BH81" s="4265">
        <f t="shared" si="251"/>
        <v>0</v>
      </c>
      <c r="BI81" s="4265">
        <f t="shared" si="251"/>
        <v>0</v>
      </c>
      <c r="BJ81" s="4265">
        <f t="shared" si="251"/>
        <v>0</v>
      </c>
      <c r="BK81" s="4265">
        <f t="shared" si="133"/>
        <v>0</v>
      </c>
      <c r="BL81" s="4122"/>
      <c r="BM81" s="4266">
        <f t="shared" si="159"/>
        <v>0</v>
      </c>
      <c r="BN81" s="4267">
        <f t="shared" si="160"/>
        <v>0</v>
      </c>
      <c r="BO81" s="4267">
        <f t="shared" si="161"/>
        <v>0</v>
      </c>
      <c r="BP81" s="4267">
        <f t="shared" si="162"/>
        <v>0</v>
      </c>
      <c r="BQ81" s="4267">
        <f t="shared" si="163"/>
        <v>0</v>
      </c>
      <c r="BR81" s="4267">
        <f t="shared" si="164"/>
        <v>0</v>
      </c>
      <c r="BS81" s="4267">
        <f t="shared" si="165"/>
        <v>0</v>
      </c>
      <c r="BT81" s="4267">
        <f t="shared" si="166"/>
        <v>0</v>
      </c>
      <c r="BU81" s="4202"/>
      <c r="BV81" s="4268">
        <f t="shared" si="255"/>
        <v>0</v>
      </c>
      <c r="BW81" s="4269">
        <f t="shared" si="255"/>
        <v>0</v>
      </c>
      <c r="BX81" s="4269">
        <f t="shared" si="255"/>
        <v>0</v>
      </c>
      <c r="BY81" s="4269">
        <f t="shared" si="252"/>
        <v>0</v>
      </c>
      <c r="BZ81" s="4269">
        <f t="shared" si="252"/>
        <v>0</v>
      </c>
      <c r="CA81" s="4269">
        <f t="shared" si="252"/>
        <v>0</v>
      </c>
      <c r="CB81" s="4269">
        <f t="shared" si="252"/>
        <v>0</v>
      </c>
      <c r="CC81" s="4270">
        <f t="shared" si="134"/>
        <v>0</v>
      </c>
      <c r="CD81" s="4114"/>
      <c r="CE81" s="4264" t="str">
        <f t="shared" si="167"/>
        <v/>
      </c>
      <c r="CF81" s="4271">
        <f t="shared" si="168"/>
        <v>0</v>
      </c>
      <c r="CG81" s="4272">
        <f t="shared" si="169"/>
        <v>0</v>
      </c>
      <c r="CH81" s="4272">
        <f t="shared" si="170"/>
        <v>0</v>
      </c>
      <c r="CI81" s="4272">
        <f t="shared" si="171"/>
        <v>0</v>
      </c>
      <c r="CJ81" s="4272">
        <f t="shared" si="172"/>
        <v>0</v>
      </c>
      <c r="CK81" s="4272">
        <f t="shared" si="173"/>
        <v>0</v>
      </c>
      <c r="CL81" s="4272">
        <f t="shared" si="174"/>
        <v>0</v>
      </c>
      <c r="CM81" s="4272">
        <f t="shared" si="175"/>
        <v>0</v>
      </c>
      <c r="CN81" s="4272">
        <f t="shared" si="176"/>
        <v>0</v>
      </c>
      <c r="CO81" s="4285">
        <f>IF(M81=CO8,M81,0)</f>
        <v>0</v>
      </c>
      <c r="CP81" s="4286" t="str">
        <f t="shared" si="177"/>
        <v/>
      </c>
      <c r="CQ81" s="4261" t="str">
        <f t="shared" si="178"/>
        <v/>
      </c>
      <c r="CR81" s="4275" t="str">
        <f t="shared" si="179"/>
        <v/>
      </c>
      <c r="CS81" s="4275" t="str">
        <f t="shared" si="180"/>
        <v/>
      </c>
      <c r="CT81" s="4275" t="str">
        <f t="shared" si="181"/>
        <v/>
      </c>
      <c r="CU81" s="4275" t="str">
        <f t="shared" si="182"/>
        <v/>
      </c>
      <c r="CV81" s="4275" t="str">
        <f t="shared" si="183"/>
        <v/>
      </c>
      <c r="CW81" s="4275" t="str">
        <f t="shared" si="184"/>
        <v/>
      </c>
      <c r="CX81" s="4276" t="str">
        <f t="shared" si="185"/>
        <v/>
      </c>
      <c r="CY81" s="4186"/>
      <c r="CZ81" s="4264" t="str">
        <f t="shared" si="186"/>
        <v/>
      </c>
      <c r="DA81" s="4277">
        <f t="shared" si="187"/>
        <v>0</v>
      </c>
      <c r="DB81" s="4115" t="str">
        <f t="shared" si="188"/>
        <v/>
      </c>
      <c r="DC81" s="4115" t="str">
        <f t="shared" si="189"/>
        <v/>
      </c>
      <c r="DD81" s="4115" t="str">
        <f t="shared" si="190"/>
        <v/>
      </c>
      <c r="DE81" s="4115" t="str">
        <f t="shared" si="191"/>
        <v/>
      </c>
      <c r="DF81" s="4115" t="str">
        <f t="shared" si="192"/>
        <v/>
      </c>
      <c r="DG81" s="4115" t="str">
        <f t="shared" si="193"/>
        <v/>
      </c>
      <c r="DH81" s="4115" t="str">
        <f t="shared" si="194"/>
        <v/>
      </c>
      <c r="DI81" s="4115" t="str">
        <f t="shared" si="195"/>
        <v/>
      </c>
      <c r="DJ81" s="4136"/>
      <c r="DK81" s="4287">
        <f>IF(M81=DK8,M81,0)</f>
        <v>0</v>
      </c>
      <c r="DL81" s="4286" t="str">
        <f t="shared" si="196"/>
        <v/>
      </c>
      <c r="DM81" s="4275" t="str">
        <f t="shared" si="197"/>
        <v/>
      </c>
      <c r="DN81" s="4275" t="str">
        <f t="shared" si="198"/>
        <v/>
      </c>
      <c r="DO81" s="4275" t="str">
        <f t="shared" si="199"/>
        <v/>
      </c>
      <c r="DP81" s="4275" t="str">
        <f t="shared" si="200"/>
        <v/>
      </c>
      <c r="DQ81" s="4275" t="str">
        <f t="shared" si="201"/>
        <v/>
      </c>
      <c r="DR81" s="4275" t="str">
        <f t="shared" si="202"/>
        <v/>
      </c>
      <c r="DS81" s="4275" t="str">
        <f t="shared" si="203"/>
        <v/>
      </c>
      <c r="DT81" s="4279" t="str">
        <f t="shared" si="204"/>
        <v/>
      </c>
      <c r="DU81" s="4122"/>
      <c r="DV81" s="4266">
        <f t="shared" si="205"/>
        <v>0</v>
      </c>
      <c r="DW81" s="4267">
        <f t="shared" si="206"/>
        <v>0</v>
      </c>
      <c r="DX81" s="4267">
        <f t="shared" si="207"/>
        <v>0</v>
      </c>
      <c r="DY81" s="4267">
        <f t="shared" si="208"/>
        <v>0</v>
      </c>
      <c r="DZ81" s="4267">
        <f t="shared" si="209"/>
        <v>0</v>
      </c>
      <c r="EA81" s="4267">
        <f t="shared" si="210"/>
        <v>0</v>
      </c>
      <c r="EB81" s="4267">
        <f t="shared" si="211"/>
        <v>0</v>
      </c>
      <c r="EC81" s="4267">
        <f t="shared" si="212"/>
        <v>0</v>
      </c>
      <c r="ED81" s="4215"/>
      <c r="EE81" s="4268">
        <f t="shared" si="256"/>
        <v>0</v>
      </c>
      <c r="EF81" s="4269">
        <f t="shared" si="256"/>
        <v>0</v>
      </c>
      <c r="EG81" s="4269">
        <f t="shared" si="256"/>
        <v>0</v>
      </c>
      <c r="EH81" s="4269">
        <f t="shared" si="253"/>
        <v>0</v>
      </c>
      <c r="EI81" s="4269">
        <f t="shared" si="253"/>
        <v>0</v>
      </c>
      <c r="EJ81" s="4269">
        <f t="shared" si="253"/>
        <v>0</v>
      </c>
      <c r="EK81" s="4269">
        <f t="shared" si="253"/>
        <v>0</v>
      </c>
      <c r="EL81" s="4270">
        <f t="shared" si="135"/>
        <v>0</v>
      </c>
      <c r="EM81" s="4186"/>
      <c r="EN81" s="4264" t="str">
        <f t="shared" si="213"/>
        <v/>
      </c>
      <c r="EO81" s="4271">
        <f t="shared" si="214"/>
        <v>0</v>
      </c>
      <c r="EP81" s="4272">
        <f t="shared" si="215"/>
        <v>0</v>
      </c>
      <c r="EQ81" s="4272">
        <f t="shared" si="216"/>
        <v>0</v>
      </c>
      <c r="ER81" s="4272">
        <f t="shared" si="217"/>
        <v>0</v>
      </c>
      <c r="ES81" s="4272">
        <f t="shared" si="218"/>
        <v>0</v>
      </c>
      <c r="ET81" s="4272">
        <f t="shared" si="219"/>
        <v>0</v>
      </c>
      <c r="EU81" s="4272">
        <f t="shared" si="220"/>
        <v>0</v>
      </c>
      <c r="EV81" s="4272">
        <f t="shared" si="221"/>
        <v>0</v>
      </c>
      <c r="EW81" s="4272">
        <f t="shared" si="222"/>
        <v>0</v>
      </c>
      <c r="EX81" s="4288">
        <f>IF(X81=EX8,X81,0)</f>
        <v>0</v>
      </c>
      <c r="EY81" s="4286" t="str">
        <f t="shared" si="223"/>
        <v/>
      </c>
      <c r="EZ81" s="4261" t="str">
        <f t="shared" si="224"/>
        <v/>
      </c>
      <c r="FA81" s="4275" t="str">
        <f t="shared" si="225"/>
        <v/>
      </c>
      <c r="FB81" s="4275" t="str">
        <f t="shared" si="226"/>
        <v/>
      </c>
      <c r="FC81" s="4275" t="str">
        <f t="shared" si="227"/>
        <v/>
      </c>
      <c r="FD81" s="4275" t="str">
        <f t="shared" si="228"/>
        <v/>
      </c>
      <c r="FE81" s="4275" t="str">
        <f t="shared" si="229"/>
        <v/>
      </c>
      <c r="FF81" s="4275" t="str">
        <f t="shared" si="230"/>
        <v/>
      </c>
      <c r="FG81" s="4275" t="str">
        <f t="shared" si="231"/>
        <v/>
      </c>
      <c r="FH81" s="4186"/>
      <c r="FI81" s="4264" t="str">
        <f t="shared" si="232"/>
        <v/>
      </c>
      <c r="FJ81" s="4277">
        <f t="shared" si="233"/>
        <v>0</v>
      </c>
      <c r="FK81" s="4115" t="str">
        <f t="shared" si="234"/>
        <v/>
      </c>
      <c r="FL81" s="4115" t="str">
        <f t="shared" si="235"/>
        <v/>
      </c>
      <c r="FM81" s="4115" t="str">
        <f t="shared" si="236"/>
        <v/>
      </c>
      <c r="FN81" s="4115" t="str">
        <f t="shared" si="237"/>
        <v/>
      </c>
      <c r="FO81" s="4115" t="str">
        <f t="shared" si="238"/>
        <v/>
      </c>
      <c r="FP81" s="4115" t="str">
        <f t="shared" si="239"/>
        <v/>
      </c>
      <c r="FQ81" s="4115" t="str">
        <f t="shared" si="240"/>
        <v/>
      </c>
      <c r="FR81" s="4115" t="str">
        <f t="shared" si="241"/>
        <v/>
      </c>
      <c r="FS81" s="4287">
        <f>IF(X81=FS8,X81,0)</f>
        <v>0</v>
      </c>
      <c r="FT81" s="4286" t="str">
        <f t="shared" si="242"/>
        <v/>
      </c>
      <c r="FU81" s="4275" t="str">
        <f t="shared" si="243"/>
        <v/>
      </c>
      <c r="FV81" s="4275" t="str">
        <f t="shared" si="244"/>
        <v/>
      </c>
      <c r="FW81" s="4275" t="str">
        <f t="shared" si="245"/>
        <v/>
      </c>
      <c r="FX81" s="4275" t="str">
        <f t="shared" si="246"/>
        <v/>
      </c>
      <c r="FY81" s="4275" t="str">
        <f t="shared" si="247"/>
        <v/>
      </c>
      <c r="FZ81" s="4275" t="str">
        <f t="shared" si="248"/>
        <v/>
      </c>
      <c r="GA81" s="4275" t="str">
        <f t="shared" si="249"/>
        <v/>
      </c>
      <c r="GB81" s="4279" t="str">
        <f t="shared" si="250"/>
        <v/>
      </c>
      <c r="GC81" s="4122"/>
    </row>
    <row r="82" spans="1:185" ht="45" customHeight="1">
      <c r="A82" s="4016">
        <f>ROW()</f>
        <v>82</v>
      </c>
      <c r="B82" s="4250" t="str">
        <f>IF(C82="I","",IF(ISBLANK(D82),"",IF(ISTEXT(D82),LARGE(B9:B81,1)+1,0)))</f>
        <v/>
      </c>
      <c r="C82" s="4281"/>
      <c r="D82" s="4297"/>
      <c r="E82" s="4252"/>
      <c r="F82" s="4253"/>
      <c r="G82" s="4254"/>
      <c r="H82" s="4255"/>
      <c r="I82" s="4254"/>
      <c r="J82" s="4255"/>
      <c r="K82" s="4256">
        <f t="shared" si="132"/>
        <v>0</v>
      </c>
      <c r="L82" s="4119"/>
      <c r="M82" s="4257">
        <f t="shared" si="139"/>
        <v>0</v>
      </c>
      <c r="N82" s="4258">
        <f t="shared" si="139"/>
        <v>0</v>
      </c>
      <c r="O82" s="4259"/>
      <c r="P82" s="4259"/>
      <c r="Q82" s="4259"/>
      <c r="R82" s="4259"/>
      <c r="S82" s="4259"/>
      <c r="T82" s="4259"/>
      <c r="U82" s="4259"/>
      <c r="V82" s="4259"/>
      <c r="W82" s="4119"/>
      <c r="X82" s="4257">
        <f t="shared" si="140"/>
        <v>0</v>
      </c>
      <c r="Y82" s="4258">
        <f t="shared" si="140"/>
        <v>0</v>
      </c>
      <c r="Z82" s="4260"/>
      <c r="AA82" s="4260"/>
      <c r="AB82" s="4260"/>
      <c r="AC82" s="4260"/>
      <c r="AD82" s="4260"/>
      <c r="AE82" s="4260"/>
      <c r="AF82" s="4260"/>
      <c r="AG82" s="4260"/>
      <c r="AH82" s="4119"/>
      <c r="AI82" s="4122"/>
      <c r="AJ82" s="4261">
        <f t="shared" si="141"/>
        <v>0</v>
      </c>
      <c r="AK82" s="4262">
        <f t="shared" si="142"/>
        <v>0</v>
      </c>
      <c r="AL82" s="4261">
        <f t="shared" si="143"/>
        <v>0</v>
      </c>
      <c r="AM82" s="4262">
        <f t="shared" si="144"/>
        <v>0</v>
      </c>
      <c r="AN82" s="4261">
        <f t="shared" si="145"/>
        <v>0</v>
      </c>
      <c r="AO82" s="4262">
        <f t="shared" si="146"/>
        <v>0</v>
      </c>
      <c r="AP82" s="4261">
        <f t="shared" si="147"/>
        <v>0</v>
      </c>
      <c r="AQ82" s="4262">
        <f t="shared" si="148"/>
        <v>0</v>
      </c>
      <c r="AR82" s="4261">
        <f t="shared" si="149"/>
        <v>0</v>
      </c>
      <c r="AS82" s="4262">
        <f t="shared" si="150"/>
        <v>0</v>
      </c>
      <c r="AT82" s="4261">
        <f t="shared" si="151"/>
        <v>0</v>
      </c>
      <c r="AU82" s="4262">
        <f t="shared" si="152"/>
        <v>0</v>
      </c>
      <c r="AV82" s="4261">
        <f t="shared" si="153"/>
        <v>0</v>
      </c>
      <c r="AW82" s="4262">
        <f t="shared" si="154"/>
        <v>0</v>
      </c>
      <c r="AX82" s="4261">
        <f t="shared" si="155"/>
        <v>0</v>
      </c>
      <c r="AY82" s="4262">
        <f t="shared" si="156"/>
        <v>0</v>
      </c>
      <c r="AZ82" s="4263"/>
      <c r="BA82" s="4264">
        <f>BA9</f>
        <v>20</v>
      </c>
      <c r="BB82" s="4264">
        <f t="shared" si="157"/>
        <v>0</v>
      </c>
      <c r="BC82" s="4264" t="str">
        <f t="shared" si="158"/>
        <v/>
      </c>
      <c r="BD82" s="4265">
        <f t="shared" si="254"/>
        <v>0</v>
      </c>
      <c r="BE82" s="4265">
        <f t="shared" si="254"/>
        <v>0</v>
      </c>
      <c r="BF82" s="4265">
        <f t="shared" si="254"/>
        <v>0</v>
      </c>
      <c r="BG82" s="4265">
        <f t="shared" si="251"/>
        <v>0</v>
      </c>
      <c r="BH82" s="4265">
        <f t="shared" si="251"/>
        <v>0</v>
      </c>
      <c r="BI82" s="4265">
        <f t="shared" si="251"/>
        <v>0</v>
      </c>
      <c r="BJ82" s="4265">
        <f t="shared" si="251"/>
        <v>0</v>
      </c>
      <c r="BK82" s="4265">
        <f t="shared" si="133"/>
        <v>0</v>
      </c>
      <c r="BL82" s="4122"/>
      <c r="BM82" s="4266">
        <f t="shared" si="159"/>
        <v>0</v>
      </c>
      <c r="BN82" s="4267">
        <f t="shared" si="160"/>
        <v>0</v>
      </c>
      <c r="BO82" s="4267">
        <f t="shared" si="161"/>
        <v>0</v>
      </c>
      <c r="BP82" s="4267">
        <f t="shared" si="162"/>
        <v>0</v>
      </c>
      <c r="BQ82" s="4267">
        <f t="shared" si="163"/>
        <v>0</v>
      </c>
      <c r="BR82" s="4267">
        <f t="shared" si="164"/>
        <v>0</v>
      </c>
      <c r="BS82" s="4267">
        <f t="shared" si="165"/>
        <v>0</v>
      </c>
      <c r="BT82" s="4267">
        <f t="shared" si="166"/>
        <v>0</v>
      </c>
      <c r="BU82" s="4202"/>
      <c r="BV82" s="4268">
        <f t="shared" si="255"/>
        <v>0</v>
      </c>
      <c r="BW82" s="4269">
        <f t="shared" si="255"/>
        <v>0</v>
      </c>
      <c r="BX82" s="4269">
        <f t="shared" si="255"/>
        <v>0</v>
      </c>
      <c r="BY82" s="4269">
        <f t="shared" si="252"/>
        <v>0</v>
      </c>
      <c r="BZ82" s="4269">
        <f t="shared" si="252"/>
        <v>0</v>
      </c>
      <c r="CA82" s="4269">
        <f t="shared" si="252"/>
        <v>0</v>
      </c>
      <c r="CB82" s="4269">
        <f t="shared" si="252"/>
        <v>0</v>
      </c>
      <c r="CC82" s="4270">
        <f t="shared" si="134"/>
        <v>0</v>
      </c>
      <c r="CD82" s="4114"/>
      <c r="CE82" s="4264" t="str">
        <f t="shared" si="167"/>
        <v/>
      </c>
      <c r="CF82" s="4271">
        <f t="shared" si="168"/>
        <v>0</v>
      </c>
      <c r="CG82" s="4272">
        <f t="shared" si="169"/>
        <v>0</v>
      </c>
      <c r="CH82" s="4272">
        <f t="shared" si="170"/>
        <v>0</v>
      </c>
      <c r="CI82" s="4272">
        <f t="shared" si="171"/>
        <v>0</v>
      </c>
      <c r="CJ82" s="4272">
        <f t="shared" si="172"/>
        <v>0</v>
      </c>
      <c r="CK82" s="4272">
        <f t="shared" si="173"/>
        <v>0</v>
      </c>
      <c r="CL82" s="4272">
        <f t="shared" si="174"/>
        <v>0</v>
      </c>
      <c r="CM82" s="4272">
        <f t="shared" si="175"/>
        <v>0</v>
      </c>
      <c r="CN82" s="4272">
        <f t="shared" si="176"/>
        <v>0</v>
      </c>
      <c r="CO82" s="4285">
        <f>IF(M82=CO8,M82,0)</f>
        <v>0</v>
      </c>
      <c r="CP82" s="4286" t="str">
        <f t="shared" si="177"/>
        <v/>
      </c>
      <c r="CQ82" s="4261" t="str">
        <f t="shared" si="178"/>
        <v/>
      </c>
      <c r="CR82" s="4275" t="str">
        <f t="shared" si="179"/>
        <v/>
      </c>
      <c r="CS82" s="4275" t="str">
        <f t="shared" si="180"/>
        <v/>
      </c>
      <c r="CT82" s="4275" t="str">
        <f t="shared" si="181"/>
        <v/>
      </c>
      <c r="CU82" s="4275" t="str">
        <f t="shared" si="182"/>
        <v/>
      </c>
      <c r="CV82" s="4275" t="str">
        <f t="shared" si="183"/>
        <v/>
      </c>
      <c r="CW82" s="4275" t="str">
        <f t="shared" si="184"/>
        <v/>
      </c>
      <c r="CX82" s="4276" t="str">
        <f t="shared" si="185"/>
        <v/>
      </c>
      <c r="CY82" s="4186"/>
      <c r="CZ82" s="4264" t="str">
        <f t="shared" si="186"/>
        <v/>
      </c>
      <c r="DA82" s="4277">
        <f t="shared" si="187"/>
        <v>0</v>
      </c>
      <c r="DB82" s="4115" t="str">
        <f t="shared" si="188"/>
        <v/>
      </c>
      <c r="DC82" s="4115" t="str">
        <f t="shared" si="189"/>
        <v/>
      </c>
      <c r="DD82" s="4115" t="str">
        <f t="shared" si="190"/>
        <v/>
      </c>
      <c r="DE82" s="4115" t="str">
        <f t="shared" si="191"/>
        <v/>
      </c>
      <c r="DF82" s="4115" t="str">
        <f t="shared" si="192"/>
        <v/>
      </c>
      <c r="DG82" s="4115" t="str">
        <f t="shared" si="193"/>
        <v/>
      </c>
      <c r="DH82" s="4115" t="str">
        <f t="shared" si="194"/>
        <v/>
      </c>
      <c r="DI82" s="4115" t="str">
        <f t="shared" si="195"/>
        <v/>
      </c>
      <c r="DJ82" s="4136"/>
      <c r="DK82" s="4287">
        <f>IF(M82=DK8,M82,0)</f>
        <v>0</v>
      </c>
      <c r="DL82" s="4286" t="str">
        <f t="shared" si="196"/>
        <v/>
      </c>
      <c r="DM82" s="4275" t="str">
        <f t="shared" si="197"/>
        <v/>
      </c>
      <c r="DN82" s="4275" t="str">
        <f t="shared" si="198"/>
        <v/>
      </c>
      <c r="DO82" s="4275" t="str">
        <f t="shared" si="199"/>
        <v/>
      </c>
      <c r="DP82" s="4275" t="str">
        <f t="shared" si="200"/>
        <v/>
      </c>
      <c r="DQ82" s="4275" t="str">
        <f t="shared" si="201"/>
        <v/>
      </c>
      <c r="DR82" s="4275" t="str">
        <f t="shared" si="202"/>
        <v/>
      </c>
      <c r="DS82" s="4275" t="str">
        <f t="shared" si="203"/>
        <v/>
      </c>
      <c r="DT82" s="4279" t="str">
        <f t="shared" si="204"/>
        <v/>
      </c>
      <c r="DU82" s="4122"/>
      <c r="DV82" s="4266">
        <f t="shared" si="205"/>
        <v>0</v>
      </c>
      <c r="DW82" s="4267">
        <f t="shared" si="206"/>
        <v>0</v>
      </c>
      <c r="DX82" s="4267">
        <f t="shared" si="207"/>
        <v>0</v>
      </c>
      <c r="DY82" s="4267">
        <f t="shared" si="208"/>
        <v>0</v>
      </c>
      <c r="DZ82" s="4267">
        <f t="shared" si="209"/>
        <v>0</v>
      </c>
      <c r="EA82" s="4267">
        <f t="shared" si="210"/>
        <v>0</v>
      </c>
      <c r="EB82" s="4267">
        <f t="shared" si="211"/>
        <v>0</v>
      </c>
      <c r="EC82" s="4267">
        <f t="shared" si="212"/>
        <v>0</v>
      </c>
      <c r="ED82" s="4215"/>
      <c r="EE82" s="4268">
        <f t="shared" si="256"/>
        <v>0</v>
      </c>
      <c r="EF82" s="4269">
        <f t="shared" si="256"/>
        <v>0</v>
      </c>
      <c r="EG82" s="4269">
        <f t="shared" si="256"/>
        <v>0</v>
      </c>
      <c r="EH82" s="4269">
        <f t="shared" si="253"/>
        <v>0</v>
      </c>
      <c r="EI82" s="4269">
        <f t="shared" si="253"/>
        <v>0</v>
      </c>
      <c r="EJ82" s="4269">
        <f t="shared" si="253"/>
        <v>0</v>
      </c>
      <c r="EK82" s="4269">
        <f t="shared" si="253"/>
        <v>0</v>
      </c>
      <c r="EL82" s="4270">
        <f t="shared" si="135"/>
        <v>0</v>
      </c>
      <c r="EM82" s="4186"/>
      <c r="EN82" s="4264" t="str">
        <f t="shared" si="213"/>
        <v/>
      </c>
      <c r="EO82" s="4271">
        <f t="shared" si="214"/>
        <v>0</v>
      </c>
      <c r="EP82" s="4272">
        <f t="shared" si="215"/>
        <v>0</v>
      </c>
      <c r="EQ82" s="4272">
        <f t="shared" si="216"/>
        <v>0</v>
      </c>
      <c r="ER82" s="4272">
        <f t="shared" si="217"/>
        <v>0</v>
      </c>
      <c r="ES82" s="4272">
        <f t="shared" si="218"/>
        <v>0</v>
      </c>
      <c r="ET82" s="4272">
        <f t="shared" si="219"/>
        <v>0</v>
      </c>
      <c r="EU82" s="4272">
        <f t="shared" si="220"/>
        <v>0</v>
      </c>
      <c r="EV82" s="4272">
        <f t="shared" si="221"/>
        <v>0</v>
      </c>
      <c r="EW82" s="4272">
        <f t="shared" si="222"/>
        <v>0</v>
      </c>
      <c r="EX82" s="4288">
        <f>IF(X82=EX8,X82,0)</f>
        <v>0</v>
      </c>
      <c r="EY82" s="4286" t="str">
        <f t="shared" si="223"/>
        <v/>
      </c>
      <c r="EZ82" s="4261" t="str">
        <f t="shared" si="224"/>
        <v/>
      </c>
      <c r="FA82" s="4275" t="str">
        <f t="shared" si="225"/>
        <v/>
      </c>
      <c r="FB82" s="4275" t="str">
        <f t="shared" si="226"/>
        <v/>
      </c>
      <c r="FC82" s="4275" t="str">
        <f t="shared" si="227"/>
        <v/>
      </c>
      <c r="FD82" s="4275" t="str">
        <f t="shared" si="228"/>
        <v/>
      </c>
      <c r="FE82" s="4275" t="str">
        <f t="shared" si="229"/>
        <v/>
      </c>
      <c r="FF82" s="4275" t="str">
        <f t="shared" si="230"/>
        <v/>
      </c>
      <c r="FG82" s="4275" t="str">
        <f t="shared" si="231"/>
        <v/>
      </c>
      <c r="FH82" s="4186"/>
      <c r="FI82" s="4264" t="str">
        <f t="shared" si="232"/>
        <v/>
      </c>
      <c r="FJ82" s="4277">
        <f t="shared" si="233"/>
        <v>0</v>
      </c>
      <c r="FK82" s="4115" t="str">
        <f t="shared" si="234"/>
        <v/>
      </c>
      <c r="FL82" s="4115" t="str">
        <f t="shared" si="235"/>
        <v/>
      </c>
      <c r="FM82" s="4115" t="str">
        <f t="shared" si="236"/>
        <v/>
      </c>
      <c r="FN82" s="4115" t="str">
        <f t="shared" si="237"/>
        <v/>
      </c>
      <c r="FO82" s="4115" t="str">
        <f t="shared" si="238"/>
        <v/>
      </c>
      <c r="FP82" s="4115" t="str">
        <f t="shared" si="239"/>
        <v/>
      </c>
      <c r="FQ82" s="4115" t="str">
        <f t="shared" si="240"/>
        <v/>
      </c>
      <c r="FR82" s="4115" t="str">
        <f t="shared" si="241"/>
        <v/>
      </c>
      <c r="FS82" s="4287">
        <f>IF(X82=FS8,X82,0)</f>
        <v>0</v>
      </c>
      <c r="FT82" s="4286" t="str">
        <f t="shared" si="242"/>
        <v/>
      </c>
      <c r="FU82" s="4275" t="str">
        <f t="shared" si="243"/>
        <v/>
      </c>
      <c r="FV82" s="4275" t="str">
        <f t="shared" si="244"/>
        <v/>
      </c>
      <c r="FW82" s="4275" t="str">
        <f t="shared" si="245"/>
        <v/>
      </c>
      <c r="FX82" s="4275" t="str">
        <f t="shared" si="246"/>
        <v/>
      </c>
      <c r="FY82" s="4275" t="str">
        <f t="shared" si="247"/>
        <v/>
      </c>
      <c r="FZ82" s="4275" t="str">
        <f t="shared" si="248"/>
        <v/>
      </c>
      <c r="GA82" s="4275" t="str">
        <f t="shared" si="249"/>
        <v/>
      </c>
      <c r="GB82" s="4279" t="str">
        <f t="shared" si="250"/>
        <v/>
      </c>
      <c r="GC82" s="4122"/>
    </row>
    <row r="83" spans="1:185" ht="45" customHeight="1">
      <c r="A83" s="4016">
        <f>ROW()</f>
        <v>83</v>
      </c>
      <c r="B83" s="4250" t="str">
        <f>IF(C83="I","",IF(ISBLANK(D83),"",IF(ISTEXT(D83),LARGE(B9:B82,1)+1,0)))</f>
        <v/>
      </c>
      <c r="C83" s="4281"/>
      <c r="D83" s="4297"/>
      <c r="E83" s="4252"/>
      <c r="F83" s="4253"/>
      <c r="G83" s="4254"/>
      <c r="H83" s="4255"/>
      <c r="I83" s="4254"/>
      <c r="J83" s="4255"/>
      <c r="K83" s="4256">
        <f t="shared" si="132"/>
        <v>0</v>
      </c>
      <c r="L83" s="4119"/>
      <c r="M83" s="4257">
        <f t="shared" si="139"/>
        <v>0</v>
      </c>
      <c r="N83" s="4258">
        <f t="shared" si="139"/>
        <v>0</v>
      </c>
      <c r="O83" s="4259"/>
      <c r="P83" s="4259"/>
      <c r="Q83" s="4259"/>
      <c r="R83" s="4259"/>
      <c r="S83" s="4259"/>
      <c r="T83" s="4259"/>
      <c r="U83" s="4259"/>
      <c r="V83" s="4259"/>
      <c r="W83" s="4119"/>
      <c r="X83" s="4257">
        <f t="shared" si="140"/>
        <v>0</v>
      </c>
      <c r="Y83" s="4258">
        <f t="shared" si="140"/>
        <v>0</v>
      </c>
      <c r="Z83" s="4260"/>
      <c r="AA83" s="4260"/>
      <c r="AB83" s="4260"/>
      <c r="AC83" s="4260"/>
      <c r="AD83" s="4260"/>
      <c r="AE83" s="4260"/>
      <c r="AF83" s="4260"/>
      <c r="AG83" s="4260"/>
      <c r="AH83" s="4119"/>
      <c r="AI83" s="4122"/>
      <c r="AJ83" s="4261">
        <f t="shared" si="141"/>
        <v>0</v>
      </c>
      <c r="AK83" s="4262">
        <f t="shared" si="142"/>
        <v>0</v>
      </c>
      <c r="AL83" s="4261">
        <f t="shared" si="143"/>
        <v>0</v>
      </c>
      <c r="AM83" s="4262">
        <f t="shared" si="144"/>
        <v>0</v>
      </c>
      <c r="AN83" s="4261">
        <f t="shared" si="145"/>
        <v>0</v>
      </c>
      <c r="AO83" s="4262">
        <f t="shared" si="146"/>
        <v>0</v>
      </c>
      <c r="AP83" s="4261">
        <f t="shared" si="147"/>
        <v>0</v>
      </c>
      <c r="AQ83" s="4262">
        <f t="shared" si="148"/>
        <v>0</v>
      </c>
      <c r="AR83" s="4261">
        <f t="shared" si="149"/>
        <v>0</v>
      </c>
      <c r="AS83" s="4262">
        <f t="shared" si="150"/>
        <v>0</v>
      </c>
      <c r="AT83" s="4261">
        <f t="shared" si="151"/>
        <v>0</v>
      </c>
      <c r="AU83" s="4262">
        <f t="shared" si="152"/>
        <v>0</v>
      </c>
      <c r="AV83" s="4261">
        <f t="shared" si="153"/>
        <v>0</v>
      </c>
      <c r="AW83" s="4262">
        <f t="shared" si="154"/>
        <v>0</v>
      </c>
      <c r="AX83" s="4261">
        <f t="shared" si="155"/>
        <v>0</v>
      </c>
      <c r="AY83" s="4262">
        <f t="shared" si="156"/>
        <v>0</v>
      </c>
      <c r="AZ83" s="4263"/>
      <c r="BA83" s="4264">
        <f>BA9</f>
        <v>20</v>
      </c>
      <c r="BB83" s="4264">
        <f t="shared" si="157"/>
        <v>0</v>
      </c>
      <c r="BC83" s="4264" t="str">
        <f t="shared" si="158"/>
        <v/>
      </c>
      <c r="BD83" s="4265">
        <f t="shared" si="254"/>
        <v>0</v>
      </c>
      <c r="BE83" s="4265">
        <f t="shared" si="254"/>
        <v>0</v>
      </c>
      <c r="BF83" s="4265">
        <f t="shared" si="254"/>
        <v>0</v>
      </c>
      <c r="BG83" s="4265">
        <f t="shared" si="251"/>
        <v>0</v>
      </c>
      <c r="BH83" s="4265">
        <f t="shared" si="251"/>
        <v>0</v>
      </c>
      <c r="BI83" s="4265">
        <f t="shared" si="251"/>
        <v>0</v>
      </c>
      <c r="BJ83" s="4265">
        <f t="shared" si="251"/>
        <v>0</v>
      </c>
      <c r="BK83" s="4265">
        <f t="shared" si="133"/>
        <v>0</v>
      </c>
      <c r="BL83" s="4122"/>
      <c r="BM83" s="4266">
        <f t="shared" si="159"/>
        <v>0</v>
      </c>
      <c r="BN83" s="4267">
        <f t="shared" si="160"/>
        <v>0</v>
      </c>
      <c r="BO83" s="4267">
        <f t="shared" si="161"/>
        <v>0</v>
      </c>
      <c r="BP83" s="4267">
        <f t="shared" si="162"/>
        <v>0</v>
      </c>
      <c r="BQ83" s="4267">
        <f t="shared" si="163"/>
        <v>0</v>
      </c>
      <c r="BR83" s="4267">
        <f t="shared" si="164"/>
        <v>0</v>
      </c>
      <c r="BS83" s="4267">
        <f t="shared" si="165"/>
        <v>0</v>
      </c>
      <c r="BT83" s="4267">
        <f t="shared" si="166"/>
        <v>0</v>
      </c>
      <c r="BU83" s="4202"/>
      <c r="BV83" s="4268">
        <f t="shared" si="255"/>
        <v>0</v>
      </c>
      <c r="BW83" s="4269">
        <f t="shared" si="255"/>
        <v>0</v>
      </c>
      <c r="BX83" s="4269">
        <f t="shared" si="255"/>
        <v>0</v>
      </c>
      <c r="BY83" s="4269">
        <f t="shared" si="252"/>
        <v>0</v>
      </c>
      <c r="BZ83" s="4269">
        <f t="shared" si="252"/>
        <v>0</v>
      </c>
      <c r="CA83" s="4269">
        <f t="shared" si="252"/>
        <v>0</v>
      </c>
      <c r="CB83" s="4269">
        <f t="shared" si="252"/>
        <v>0</v>
      </c>
      <c r="CC83" s="4270">
        <f t="shared" si="134"/>
        <v>0</v>
      </c>
      <c r="CD83" s="4114"/>
      <c r="CE83" s="4264" t="str">
        <f t="shared" si="167"/>
        <v/>
      </c>
      <c r="CF83" s="4271">
        <f t="shared" si="168"/>
        <v>0</v>
      </c>
      <c r="CG83" s="4272">
        <f t="shared" si="169"/>
        <v>0</v>
      </c>
      <c r="CH83" s="4272">
        <f t="shared" si="170"/>
        <v>0</v>
      </c>
      <c r="CI83" s="4272">
        <f t="shared" si="171"/>
        <v>0</v>
      </c>
      <c r="CJ83" s="4272">
        <f t="shared" si="172"/>
        <v>0</v>
      </c>
      <c r="CK83" s="4272">
        <f t="shared" si="173"/>
        <v>0</v>
      </c>
      <c r="CL83" s="4272">
        <f t="shared" si="174"/>
        <v>0</v>
      </c>
      <c r="CM83" s="4272">
        <f t="shared" si="175"/>
        <v>0</v>
      </c>
      <c r="CN83" s="4272">
        <f t="shared" si="176"/>
        <v>0</v>
      </c>
      <c r="CO83" s="4285">
        <f>IF(M83=CO8,M83,0)</f>
        <v>0</v>
      </c>
      <c r="CP83" s="4286" t="str">
        <f t="shared" si="177"/>
        <v/>
      </c>
      <c r="CQ83" s="4261" t="str">
        <f t="shared" si="178"/>
        <v/>
      </c>
      <c r="CR83" s="4275" t="str">
        <f t="shared" si="179"/>
        <v/>
      </c>
      <c r="CS83" s="4275" t="str">
        <f t="shared" si="180"/>
        <v/>
      </c>
      <c r="CT83" s="4275" t="str">
        <f t="shared" si="181"/>
        <v/>
      </c>
      <c r="CU83" s="4275" t="str">
        <f t="shared" si="182"/>
        <v/>
      </c>
      <c r="CV83" s="4275" t="str">
        <f t="shared" si="183"/>
        <v/>
      </c>
      <c r="CW83" s="4275" t="str">
        <f t="shared" si="184"/>
        <v/>
      </c>
      <c r="CX83" s="4276" t="str">
        <f t="shared" si="185"/>
        <v/>
      </c>
      <c r="CY83" s="4186"/>
      <c r="CZ83" s="4264" t="str">
        <f t="shared" si="186"/>
        <v/>
      </c>
      <c r="DA83" s="4277">
        <f t="shared" si="187"/>
        <v>0</v>
      </c>
      <c r="DB83" s="4115" t="str">
        <f t="shared" si="188"/>
        <v/>
      </c>
      <c r="DC83" s="4115" t="str">
        <f t="shared" si="189"/>
        <v/>
      </c>
      <c r="DD83" s="4115" t="str">
        <f t="shared" si="190"/>
        <v/>
      </c>
      <c r="DE83" s="4115" t="str">
        <f t="shared" si="191"/>
        <v/>
      </c>
      <c r="DF83" s="4115" t="str">
        <f t="shared" si="192"/>
        <v/>
      </c>
      <c r="DG83" s="4115" t="str">
        <f t="shared" si="193"/>
        <v/>
      </c>
      <c r="DH83" s="4115" t="str">
        <f t="shared" si="194"/>
        <v/>
      </c>
      <c r="DI83" s="4115" t="str">
        <f t="shared" si="195"/>
        <v/>
      </c>
      <c r="DJ83" s="4136"/>
      <c r="DK83" s="4287">
        <f>IF(M83=DK8,M83,0)</f>
        <v>0</v>
      </c>
      <c r="DL83" s="4286" t="str">
        <f t="shared" si="196"/>
        <v/>
      </c>
      <c r="DM83" s="4275" t="str">
        <f t="shared" si="197"/>
        <v/>
      </c>
      <c r="DN83" s="4275" t="str">
        <f t="shared" si="198"/>
        <v/>
      </c>
      <c r="DO83" s="4275" t="str">
        <f t="shared" si="199"/>
        <v/>
      </c>
      <c r="DP83" s="4275" t="str">
        <f t="shared" si="200"/>
        <v/>
      </c>
      <c r="DQ83" s="4275" t="str">
        <f t="shared" si="201"/>
        <v/>
      </c>
      <c r="DR83" s="4275" t="str">
        <f t="shared" si="202"/>
        <v/>
      </c>
      <c r="DS83" s="4275" t="str">
        <f t="shared" si="203"/>
        <v/>
      </c>
      <c r="DT83" s="4279" t="str">
        <f t="shared" si="204"/>
        <v/>
      </c>
      <c r="DU83" s="4122"/>
      <c r="DV83" s="4266">
        <f t="shared" si="205"/>
        <v>0</v>
      </c>
      <c r="DW83" s="4267">
        <f t="shared" si="206"/>
        <v>0</v>
      </c>
      <c r="DX83" s="4267">
        <f t="shared" si="207"/>
        <v>0</v>
      </c>
      <c r="DY83" s="4267">
        <f t="shared" si="208"/>
        <v>0</v>
      </c>
      <c r="DZ83" s="4267">
        <f t="shared" si="209"/>
        <v>0</v>
      </c>
      <c r="EA83" s="4267">
        <f t="shared" si="210"/>
        <v>0</v>
      </c>
      <c r="EB83" s="4267">
        <f t="shared" si="211"/>
        <v>0</v>
      </c>
      <c r="EC83" s="4267">
        <f t="shared" si="212"/>
        <v>0</v>
      </c>
      <c r="ED83" s="4215"/>
      <c r="EE83" s="4268">
        <f t="shared" si="256"/>
        <v>0</v>
      </c>
      <c r="EF83" s="4269">
        <f t="shared" si="256"/>
        <v>0</v>
      </c>
      <c r="EG83" s="4269">
        <f t="shared" si="256"/>
        <v>0</v>
      </c>
      <c r="EH83" s="4269">
        <f t="shared" si="253"/>
        <v>0</v>
      </c>
      <c r="EI83" s="4269">
        <f t="shared" si="253"/>
        <v>0</v>
      </c>
      <c r="EJ83" s="4269">
        <f t="shared" si="253"/>
        <v>0</v>
      </c>
      <c r="EK83" s="4269">
        <f t="shared" si="253"/>
        <v>0</v>
      </c>
      <c r="EL83" s="4270">
        <f t="shared" si="135"/>
        <v>0</v>
      </c>
      <c r="EM83" s="4186"/>
      <c r="EN83" s="4264" t="str">
        <f t="shared" si="213"/>
        <v/>
      </c>
      <c r="EO83" s="4271">
        <f t="shared" si="214"/>
        <v>0</v>
      </c>
      <c r="EP83" s="4272">
        <f t="shared" si="215"/>
        <v>0</v>
      </c>
      <c r="EQ83" s="4272">
        <f t="shared" si="216"/>
        <v>0</v>
      </c>
      <c r="ER83" s="4272">
        <f t="shared" si="217"/>
        <v>0</v>
      </c>
      <c r="ES83" s="4272">
        <f t="shared" si="218"/>
        <v>0</v>
      </c>
      <c r="ET83" s="4272">
        <f t="shared" si="219"/>
        <v>0</v>
      </c>
      <c r="EU83" s="4272">
        <f t="shared" si="220"/>
        <v>0</v>
      </c>
      <c r="EV83" s="4272">
        <f t="shared" si="221"/>
        <v>0</v>
      </c>
      <c r="EW83" s="4272">
        <f t="shared" si="222"/>
        <v>0</v>
      </c>
      <c r="EX83" s="4288">
        <f>IF(X83=EX8,X83,0)</f>
        <v>0</v>
      </c>
      <c r="EY83" s="4286" t="str">
        <f t="shared" si="223"/>
        <v/>
      </c>
      <c r="EZ83" s="4261" t="str">
        <f t="shared" si="224"/>
        <v/>
      </c>
      <c r="FA83" s="4275" t="str">
        <f t="shared" si="225"/>
        <v/>
      </c>
      <c r="FB83" s="4275" t="str">
        <f t="shared" si="226"/>
        <v/>
      </c>
      <c r="FC83" s="4275" t="str">
        <f t="shared" si="227"/>
        <v/>
      </c>
      <c r="FD83" s="4275" t="str">
        <f t="shared" si="228"/>
        <v/>
      </c>
      <c r="FE83" s="4275" t="str">
        <f t="shared" si="229"/>
        <v/>
      </c>
      <c r="FF83" s="4275" t="str">
        <f t="shared" si="230"/>
        <v/>
      </c>
      <c r="FG83" s="4275" t="str">
        <f t="shared" si="231"/>
        <v/>
      </c>
      <c r="FH83" s="4186"/>
      <c r="FI83" s="4264" t="str">
        <f t="shared" si="232"/>
        <v/>
      </c>
      <c r="FJ83" s="4277">
        <f t="shared" si="233"/>
        <v>0</v>
      </c>
      <c r="FK83" s="4115" t="str">
        <f t="shared" si="234"/>
        <v/>
      </c>
      <c r="FL83" s="4115" t="str">
        <f t="shared" si="235"/>
        <v/>
      </c>
      <c r="FM83" s="4115" t="str">
        <f t="shared" si="236"/>
        <v/>
      </c>
      <c r="FN83" s="4115" t="str">
        <f t="shared" si="237"/>
        <v/>
      </c>
      <c r="FO83" s="4115" t="str">
        <f t="shared" si="238"/>
        <v/>
      </c>
      <c r="FP83" s="4115" t="str">
        <f t="shared" si="239"/>
        <v/>
      </c>
      <c r="FQ83" s="4115" t="str">
        <f t="shared" si="240"/>
        <v/>
      </c>
      <c r="FR83" s="4115" t="str">
        <f t="shared" si="241"/>
        <v/>
      </c>
      <c r="FS83" s="4287">
        <f>IF(X83=FS8,X83,0)</f>
        <v>0</v>
      </c>
      <c r="FT83" s="4286" t="str">
        <f t="shared" si="242"/>
        <v/>
      </c>
      <c r="FU83" s="4275" t="str">
        <f t="shared" si="243"/>
        <v/>
      </c>
      <c r="FV83" s="4275" t="str">
        <f t="shared" si="244"/>
        <v/>
      </c>
      <c r="FW83" s="4275" t="str">
        <f t="shared" si="245"/>
        <v/>
      </c>
      <c r="FX83" s="4275" t="str">
        <f t="shared" si="246"/>
        <v/>
      </c>
      <c r="FY83" s="4275" t="str">
        <f t="shared" si="247"/>
        <v/>
      </c>
      <c r="FZ83" s="4275" t="str">
        <f t="shared" si="248"/>
        <v/>
      </c>
      <c r="GA83" s="4275" t="str">
        <f t="shared" si="249"/>
        <v/>
      </c>
      <c r="GB83" s="4279" t="str">
        <f t="shared" si="250"/>
        <v/>
      </c>
      <c r="GC83" s="4122"/>
    </row>
    <row r="84" spans="1:185" ht="45" customHeight="1">
      <c r="A84" s="4016">
        <f>ROW()</f>
        <v>84</v>
      </c>
      <c r="B84" s="4250" t="str">
        <f>IF(C84="I","",IF(ISBLANK(D84),"",IF(ISTEXT(D84),LARGE(B9:B83,1)+1,0)))</f>
        <v/>
      </c>
      <c r="C84" s="4281"/>
      <c r="D84" s="4297"/>
      <c r="E84" s="4252"/>
      <c r="F84" s="4253"/>
      <c r="G84" s="4254"/>
      <c r="H84" s="4255"/>
      <c r="I84" s="4254"/>
      <c r="J84" s="4255"/>
      <c r="K84" s="4256">
        <f t="shared" si="132"/>
        <v>0</v>
      </c>
      <c r="L84" s="4119"/>
      <c r="M84" s="4257">
        <f t="shared" si="139"/>
        <v>0</v>
      </c>
      <c r="N84" s="4258">
        <f t="shared" si="139"/>
        <v>0</v>
      </c>
      <c r="O84" s="4259"/>
      <c r="P84" s="4259"/>
      <c r="Q84" s="4259"/>
      <c r="R84" s="4259"/>
      <c r="S84" s="4259"/>
      <c r="T84" s="4259"/>
      <c r="U84" s="4259"/>
      <c r="V84" s="4259"/>
      <c r="W84" s="4119"/>
      <c r="X84" s="4257">
        <f t="shared" si="140"/>
        <v>0</v>
      </c>
      <c r="Y84" s="4258">
        <f t="shared" si="140"/>
        <v>0</v>
      </c>
      <c r="Z84" s="4260"/>
      <c r="AA84" s="4260"/>
      <c r="AB84" s="4260"/>
      <c r="AC84" s="4260"/>
      <c r="AD84" s="4260"/>
      <c r="AE84" s="4260"/>
      <c r="AF84" s="4260"/>
      <c r="AG84" s="4260"/>
      <c r="AH84" s="4119"/>
      <c r="AI84" s="4122"/>
      <c r="AJ84" s="4261">
        <f t="shared" si="141"/>
        <v>0</v>
      </c>
      <c r="AK84" s="4262">
        <f t="shared" si="142"/>
        <v>0</v>
      </c>
      <c r="AL84" s="4261">
        <f t="shared" si="143"/>
        <v>0</v>
      </c>
      <c r="AM84" s="4262">
        <f t="shared" si="144"/>
        <v>0</v>
      </c>
      <c r="AN84" s="4261">
        <f t="shared" si="145"/>
        <v>0</v>
      </c>
      <c r="AO84" s="4262">
        <f t="shared" si="146"/>
        <v>0</v>
      </c>
      <c r="AP84" s="4261">
        <f t="shared" si="147"/>
        <v>0</v>
      </c>
      <c r="AQ84" s="4262">
        <f t="shared" si="148"/>
        <v>0</v>
      </c>
      <c r="AR84" s="4261">
        <f t="shared" si="149"/>
        <v>0</v>
      </c>
      <c r="AS84" s="4262">
        <f t="shared" si="150"/>
        <v>0</v>
      </c>
      <c r="AT84" s="4261">
        <f t="shared" si="151"/>
        <v>0</v>
      </c>
      <c r="AU84" s="4262">
        <f t="shared" si="152"/>
        <v>0</v>
      </c>
      <c r="AV84" s="4261">
        <f t="shared" si="153"/>
        <v>0</v>
      </c>
      <c r="AW84" s="4262">
        <f t="shared" si="154"/>
        <v>0</v>
      </c>
      <c r="AX84" s="4261">
        <f t="shared" si="155"/>
        <v>0</v>
      </c>
      <c r="AY84" s="4262">
        <f t="shared" si="156"/>
        <v>0</v>
      </c>
      <c r="AZ84" s="4263"/>
      <c r="BA84" s="4264">
        <f>BA9</f>
        <v>20</v>
      </c>
      <c r="BB84" s="4264">
        <f t="shared" si="157"/>
        <v>0</v>
      </c>
      <c r="BC84" s="4264" t="str">
        <f t="shared" si="158"/>
        <v/>
      </c>
      <c r="BD84" s="4265">
        <f t="shared" si="254"/>
        <v>0</v>
      </c>
      <c r="BE84" s="4265">
        <f t="shared" si="254"/>
        <v>0</v>
      </c>
      <c r="BF84" s="4265">
        <f t="shared" si="254"/>
        <v>0</v>
      </c>
      <c r="BG84" s="4265">
        <f t="shared" si="251"/>
        <v>0</v>
      </c>
      <c r="BH84" s="4265">
        <f t="shared" si="251"/>
        <v>0</v>
      </c>
      <c r="BI84" s="4265">
        <f t="shared" si="251"/>
        <v>0</v>
      </c>
      <c r="BJ84" s="4265">
        <f t="shared" si="251"/>
        <v>0</v>
      </c>
      <c r="BK84" s="4265">
        <f t="shared" si="133"/>
        <v>0</v>
      </c>
      <c r="BL84" s="4122"/>
      <c r="BM84" s="4266">
        <f t="shared" si="159"/>
        <v>0</v>
      </c>
      <c r="BN84" s="4267">
        <f t="shared" si="160"/>
        <v>0</v>
      </c>
      <c r="BO84" s="4267">
        <f t="shared" si="161"/>
        <v>0</v>
      </c>
      <c r="BP84" s="4267">
        <f t="shared" si="162"/>
        <v>0</v>
      </c>
      <c r="BQ84" s="4267">
        <f t="shared" si="163"/>
        <v>0</v>
      </c>
      <c r="BR84" s="4267">
        <f t="shared" si="164"/>
        <v>0</v>
      </c>
      <c r="BS84" s="4267">
        <f t="shared" si="165"/>
        <v>0</v>
      </c>
      <c r="BT84" s="4267">
        <f t="shared" si="166"/>
        <v>0</v>
      </c>
      <c r="BU84" s="4202"/>
      <c r="BV84" s="4268">
        <f t="shared" si="255"/>
        <v>0</v>
      </c>
      <c r="BW84" s="4269">
        <f t="shared" si="255"/>
        <v>0</v>
      </c>
      <c r="BX84" s="4269">
        <f t="shared" si="255"/>
        <v>0</v>
      </c>
      <c r="BY84" s="4269">
        <f t="shared" si="252"/>
        <v>0</v>
      </c>
      <c r="BZ84" s="4269">
        <f t="shared" si="252"/>
        <v>0</v>
      </c>
      <c r="CA84" s="4269">
        <f t="shared" si="252"/>
        <v>0</v>
      </c>
      <c r="CB84" s="4269">
        <f t="shared" si="252"/>
        <v>0</v>
      </c>
      <c r="CC84" s="4270">
        <f t="shared" si="134"/>
        <v>0</v>
      </c>
      <c r="CD84" s="4114"/>
      <c r="CE84" s="4264" t="str">
        <f t="shared" si="167"/>
        <v/>
      </c>
      <c r="CF84" s="4271">
        <f t="shared" si="168"/>
        <v>0</v>
      </c>
      <c r="CG84" s="4272">
        <f t="shared" si="169"/>
        <v>0</v>
      </c>
      <c r="CH84" s="4272">
        <f t="shared" si="170"/>
        <v>0</v>
      </c>
      <c r="CI84" s="4272">
        <f t="shared" si="171"/>
        <v>0</v>
      </c>
      <c r="CJ84" s="4272">
        <f t="shared" si="172"/>
        <v>0</v>
      </c>
      <c r="CK84" s="4272">
        <f t="shared" si="173"/>
        <v>0</v>
      </c>
      <c r="CL84" s="4272">
        <f t="shared" si="174"/>
        <v>0</v>
      </c>
      <c r="CM84" s="4272">
        <f t="shared" si="175"/>
        <v>0</v>
      </c>
      <c r="CN84" s="4272">
        <f t="shared" si="176"/>
        <v>0</v>
      </c>
      <c r="CO84" s="4285">
        <f>IF(M84=CO8,M84,0)</f>
        <v>0</v>
      </c>
      <c r="CP84" s="4286" t="str">
        <f t="shared" si="177"/>
        <v/>
      </c>
      <c r="CQ84" s="4261" t="str">
        <f t="shared" si="178"/>
        <v/>
      </c>
      <c r="CR84" s="4275" t="str">
        <f t="shared" si="179"/>
        <v/>
      </c>
      <c r="CS84" s="4275" t="str">
        <f t="shared" si="180"/>
        <v/>
      </c>
      <c r="CT84" s="4275" t="str">
        <f t="shared" si="181"/>
        <v/>
      </c>
      <c r="CU84" s="4275" t="str">
        <f t="shared" si="182"/>
        <v/>
      </c>
      <c r="CV84" s="4275" t="str">
        <f t="shared" si="183"/>
        <v/>
      </c>
      <c r="CW84" s="4275" t="str">
        <f t="shared" si="184"/>
        <v/>
      </c>
      <c r="CX84" s="4276" t="str">
        <f t="shared" si="185"/>
        <v/>
      </c>
      <c r="CY84" s="4186"/>
      <c r="CZ84" s="4264" t="str">
        <f t="shared" si="186"/>
        <v/>
      </c>
      <c r="DA84" s="4277">
        <f t="shared" si="187"/>
        <v>0</v>
      </c>
      <c r="DB84" s="4115" t="str">
        <f t="shared" si="188"/>
        <v/>
      </c>
      <c r="DC84" s="4115" t="str">
        <f t="shared" si="189"/>
        <v/>
      </c>
      <c r="DD84" s="4115" t="str">
        <f t="shared" si="190"/>
        <v/>
      </c>
      <c r="DE84" s="4115" t="str">
        <f t="shared" si="191"/>
        <v/>
      </c>
      <c r="DF84" s="4115" t="str">
        <f t="shared" si="192"/>
        <v/>
      </c>
      <c r="DG84" s="4115" t="str">
        <f t="shared" si="193"/>
        <v/>
      </c>
      <c r="DH84" s="4115" t="str">
        <f t="shared" si="194"/>
        <v/>
      </c>
      <c r="DI84" s="4115" t="str">
        <f t="shared" si="195"/>
        <v/>
      </c>
      <c r="DJ84" s="4136"/>
      <c r="DK84" s="4287">
        <f>IF(M84=DK8,M84,0)</f>
        <v>0</v>
      </c>
      <c r="DL84" s="4286" t="str">
        <f t="shared" si="196"/>
        <v/>
      </c>
      <c r="DM84" s="4275" t="str">
        <f t="shared" si="197"/>
        <v/>
      </c>
      <c r="DN84" s="4275" t="str">
        <f t="shared" si="198"/>
        <v/>
      </c>
      <c r="DO84" s="4275" t="str">
        <f t="shared" si="199"/>
        <v/>
      </c>
      <c r="DP84" s="4275" t="str">
        <f t="shared" si="200"/>
        <v/>
      </c>
      <c r="DQ84" s="4275" t="str">
        <f t="shared" si="201"/>
        <v/>
      </c>
      <c r="DR84" s="4275" t="str">
        <f t="shared" si="202"/>
        <v/>
      </c>
      <c r="DS84" s="4275" t="str">
        <f t="shared" si="203"/>
        <v/>
      </c>
      <c r="DT84" s="4279" t="str">
        <f t="shared" si="204"/>
        <v/>
      </c>
      <c r="DU84" s="4122"/>
      <c r="DV84" s="4266">
        <f t="shared" si="205"/>
        <v>0</v>
      </c>
      <c r="DW84" s="4267">
        <f t="shared" si="206"/>
        <v>0</v>
      </c>
      <c r="DX84" s="4267">
        <f t="shared" si="207"/>
        <v>0</v>
      </c>
      <c r="DY84" s="4267">
        <f t="shared" si="208"/>
        <v>0</v>
      </c>
      <c r="DZ84" s="4267">
        <f t="shared" si="209"/>
        <v>0</v>
      </c>
      <c r="EA84" s="4267">
        <f t="shared" si="210"/>
        <v>0</v>
      </c>
      <c r="EB84" s="4267">
        <f t="shared" si="211"/>
        <v>0</v>
      </c>
      <c r="EC84" s="4267">
        <f t="shared" si="212"/>
        <v>0</v>
      </c>
      <c r="ED84" s="4215"/>
      <c r="EE84" s="4268">
        <f t="shared" si="256"/>
        <v>0</v>
      </c>
      <c r="EF84" s="4269">
        <f t="shared" si="256"/>
        <v>0</v>
      </c>
      <c r="EG84" s="4269">
        <f t="shared" si="256"/>
        <v>0</v>
      </c>
      <c r="EH84" s="4269">
        <f t="shared" si="253"/>
        <v>0</v>
      </c>
      <c r="EI84" s="4269">
        <f t="shared" si="253"/>
        <v>0</v>
      </c>
      <c r="EJ84" s="4269">
        <f t="shared" si="253"/>
        <v>0</v>
      </c>
      <c r="EK84" s="4269">
        <f t="shared" si="253"/>
        <v>0</v>
      </c>
      <c r="EL84" s="4270">
        <f t="shared" si="135"/>
        <v>0</v>
      </c>
      <c r="EM84" s="4186"/>
      <c r="EN84" s="4264" t="str">
        <f t="shared" si="213"/>
        <v/>
      </c>
      <c r="EO84" s="4271">
        <f t="shared" si="214"/>
        <v>0</v>
      </c>
      <c r="EP84" s="4272">
        <f t="shared" si="215"/>
        <v>0</v>
      </c>
      <c r="EQ84" s="4272">
        <f t="shared" si="216"/>
        <v>0</v>
      </c>
      <c r="ER84" s="4272">
        <f t="shared" si="217"/>
        <v>0</v>
      </c>
      <c r="ES84" s="4272">
        <f t="shared" si="218"/>
        <v>0</v>
      </c>
      <c r="ET84" s="4272">
        <f t="shared" si="219"/>
        <v>0</v>
      </c>
      <c r="EU84" s="4272">
        <f t="shared" si="220"/>
        <v>0</v>
      </c>
      <c r="EV84" s="4272">
        <f t="shared" si="221"/>
        <v>0</v>
      </c>
      <c r="EW84" s="4272">
        <f t="shared" si="222"/>
        <v>0</v>
      </c>
      <c r="EX84" s="4288">
        <f>IF(X84=EX8,X84,0)</f>
        <v>0</v>
      </c>
      <c r="EY84" s="4286" t="str">
        <f t="shared" si="223"/>
        <v/>
      </c>
      <c r="EZ84" s="4261" t="str">
        <f t="shared" si="224"/>
        <v/>
      </c>
      <c r="FA84" s="4275" t="str">
        <f t="shared" si="225"/>
        <v/>
      </c>
      <c r="FB84" s="4275" t="str">
        <f t="shared" si="226"/>
        <v/>
      </c>
      <c r="FC84" s="4275" t="str">
        <f t="shared" si="227"/>
        <v/>
      </c>
      <c r="FD84" s="4275" t="str">
        <f t="shared" si="228"/>
        <v/>
      </c>
      <c r="FE84" s="4275" t="str">
        <f t="shared" si="229"/>
        <v/>
      </c>
      <c r="FF84" s="4275" t="str">
        <f t="shared" si="230"/>
        <v/>
      </c>
      <c r="FG84" s="4275" t="str">
        <f t="shared" si="231"/>
        <v/>
      </c>
      <c r="FH84" s="4186"/>
      <c r="FI84" s="4264" t="str">
        <f t="shared" si="232"/>
        <v/>
      </c>
      <c r="FJ84" s="4277">
        <f t="shared" si="233"/>
        <v>0</v>
      </c>
      <c r="FK84" s="4115" t="str">
        <f t="shared" si="234"/>
        <v/>
      </c>
      <c r="FL84" s="4115" t="str">
        <f t="shared" si="235"/>
        <v/>
      </c>
      <c r="FM84" s="4115" t="str">
        <f t="shared" si="236"/>
        <v/>
      </c>
      <c r="FN84" s="4115" t="str">
        <f t="shared" si="237"/>
        <v/>
      </c>
      <c r="FO84" s="4115" t="str">
        <f t="shared" si="238"/>
        <v/>
      </c>
      <c r="FP84" s="4115" t="str">
        <f t="shared" si="239"/>
        <v/>
      </c>
      <c r="FQ84" s="4115" t="str">
        <f t="shared" si="240"/>
        <v/>
      </c>
      <c r="FR84" s="4115" t="str">
        <f t="shared" si="241"/>
        <v/>
      </c>
      <c r="FS84" s="4287">
        <f>IF(X84=FS8,X84,0)</f>
        <v>0</v>
      </c>
      <c r="FT84" s="4286" t="str">
        <f t="shared" si="242"/>
        <v/>
      </c>
      <c r="FU84" s="4275" t="str">
        <f t="shared" si="243"/>
        <v/>
      </c>
      <c r="FV84" s="4275" t="str">
        <f t="shared" si="244"/>
        <v/>
      </c>
      <c r="FW84" s="4275" t="str">
        <f t="shared" si="245"/>
        <v/>
      </c>
      <c r="FX84" s="4275" t="str">
        <f t="shared" si="246"/>
        <v/>
      </c>
      <c r="FY84" s="4275" t="str">
        <f t="shared" si="247"/>
        <v/>
      </c>
      <c r="FZ84" s="4275" t="str">
        <f t="shared" si="248"/>
        <v/>
      </c>
      <c r="GA84" s="4275" t="str">
        <f t="shared" si="249"/>
        <v/>
      </c>
      <c r="GB84" s="4279" t="str">
        <f t="shared" si="250"/>
        <v/>
      </c>
      <c r="GC84" s="4122"/>
    </row>
    <row r="85" spans="1:185" ht="45" customHeight="1">
      <c r="A85" s="4016">
        <f>ROW()</f>
        <v>85</v>
      </c>
      <c r="B85" s="4250" t="str">
        <f>IF(C85="I","",IF(ISBLANK(D85),"",IF(ISTEXT(D85),LARGE(B9:B84,1)+1,0)))</f>
        <v/>
      </c>
      <c r="C85" s="4281"/>
      <c r="D85" s="4297"/>
      <c r="E85" s="4252"/>
      <c r="F85" s="4253"/>
      <c r="G85" s="4254"/>
      <c r="H85" s="4255"/>
      <c r="I85" s="4254"/>
      <c r="J85" s="4255"/>
      <c r="K85" s="4256">
        <f t="shared" si="132"/>
        <v>0</v>
      </c>
      <c r="L85" s="4119"/>
      <c r="M85" s="4257">
        <f t="shared" si="139"/>
        <v>0</v>
      </c>
      <c r="N85" s="4258">
        <f t="shared" si="139"/>
        <v>0</v>
      </c>
      <c r="O85" s="4259"/>
      <c r="P85" s="4259"/>
      <c r="Q85" s="4259"/>
      <c r="R85" s="4259"/>
      <c r="S85" s="4259"/>
      <c r="T85" s="4259"/>
      <c r="U85" s="4259"/>
      <c r="V85" s="4259"/>
      <c r="W85" s="4119"/>
      <c r="X85" s="4257">
        <f t="shared" si="140"/>
        <v>0</v>
      </c>
      <c r="Y85" s="4258">
        <f t="shared" si="140"/>
        <v>0</v>
      </c>
      <c r="Z85" s="4260"/>
      <c r="AA85" s="4260"/>
      <c r="AB85" s="4260"/>
      <c r="AC85" s="4260"/>
      <c r="AD85" s="4260"/>
      <c r="AE85" s="4260"/>
      <c r="AF85" s="4260"/>
      <c r="AG85" s="4260"/>
      <c r="AH85" s="4119"/>
      <c r="AI85" s="4122"/>
      <c r="AJ85" s="4261">
        <f t="shared" si="141"/>
        <v>0</v>
      </c>
      <c r="AK85" s="4262">
        <f t="shared" si="142"/>
        <v>0</v>
      </c>
      <c r="AL85" s="4261">
        <f t="shared" si="143"/>
        <v>0</v>
      </c>
      <c r="AM85" s="4262">
        <f t="shared" si="144"/>
        <v>0</v>
      </c>
      <c r="AN85" s="4261">
        <f t="shared" si="145"/>
        <v>0</v>
      </c>
      <c r="AO85" s="4262">
        <f t="shared" si="146"/>
        <v>0</v>
      </c>
      <c r="AP85" s="4261">
        <f t="shared" si="147"/>
        <v>0</v>
      </c>
      <c r="AQ85" s="4262">
        <f t="shared" si="148"/>
        <v>0</v>
      </c>
      <c r="AR85" s="4261">
        <f t="shared" si="149"/>
        <v>0</v>
      </c>
      <c r="AS85" s="4262">
        <f t="shared" si="150"/>
        <v>0</v>
      </c>
      <c r="AT85" s="4261">
        <f t="shared" si="151"/>
        <v>0</v>
      </c>
      <c r="AU85" s="4262">
        <f t="shared" si="152"/>
        <v>0</v>
      </c>
      <c r="AV85" s="4261">
        <f t="shared" si="153"/>
        <v>0</v>
      </c>
      <c r="AW85" s="4262">
        <f t="shared" si="154"/>
        <v>0</v>
      </c>
      <c r="AX85" s="4261">
        <f t="shared" si="155"/>
        <v>0</v>
      </c>
      <c r="AY85" s="4262">
        <f t="shared" si="156"/>
        <v>0</v>
      </c>
      <c r="AZ85" s="4263"/>
      <c r="BA85" s="4264">
        <f>BA9</f>
        <v>20</v>
      </c>
      <c r="BB85" s="4264">
        <f t="shared" si="157"/>
        <v>0</v>
      </c>
      <c r="BC85" s="4264" t="str">
        <f t="shared" si="158"/>
        <v/>
      </c>
      <c r="BD85" s="4265">
        <f t="shared" si="254"/>
        <v>0</v>
      </c>
      <c r="BE85" s="4265">
        <f t="shared" si="254"/>
        <v>0</v>
      </c>
      <c r="BF85" s="4265">
        <f t="shared" si="254"/>
        <v>0</v>
      </c>
      <c r="BG85" s="4265">
        <f t="shared" si="251"/>
        <v>0</v>
      </c>
      <c r="BH85" s="4265">
        <f t="shared" si="251"/>
        <v>0</v>
      </c>
      <c r="BI85" s="4265">
        <f t="shared" si="251"/>
        <v>0</v>
      </c>
      <c r="BJ85" s="4265">
        <f t="shared" si="251"/>
        <v>0</v>
      </c>
      <c r="BK85" s="4265">
        <f t="shared" si="133"/>
        <v>0</v>
      </c>
      <c r="BL85" s="4122"/>
      <c r="BM85" s="4266">
        <f t="shared" si="159"/>
        <v>0</v>
      </c>
      <c r="BN85" s="4267">
        <f t="shared" si="160"/>
        <v>0</v>
      </c>
      <c r="BO85" s="4267">
        <f t="shared" si="161"/>
        <v>0</v>
      </c>
      <c r="BP85" s="4267">
        <f t="shared" si="162"/>
        <v>0</v>
      </c>
      <c r="BQ85" s="4267">
        <f t="shared" si="163"/>
        <v>0</v>
      </c>
      <c r="BR85" s="4267">
        <f t="shared" si="164"/>
        <v>0</v>
      </c>
      <c r="BS85" s="4267">
        <f t="shared" si="165"/>
        <v>0</v>
      </c>
      <c r="BT85" s="4267">
        <f t="shared" si="166"/>
        <v>0</v>
      </c>
      <c r="BU85" s="4202"/>
      <c r="BV85" s="4268">
        <f t="shared" si="255"/>
        <v>0</v>
      </c>
      <c r="BW85" s="4269">
        <f t="shared" si="255"/>
        <v>0</v>
      </c>
      <c r="BX85" s="4269">
        <f t="shared" si="255"/>
        <v>0</v>
      </c>
      <c r="BY85" s="4269">
        <f t="shared" si="252"/>
        <v>0</v>
      </c>
      <c r="BZ85" s="4269">
        <f t="shared" si="252"/>
        <v>0</v>
      </c>
      <c r="CA85" s="4269">
        <f t="shared" si="252"/>
        <v>0</v>
      </c>
      <c r="CB85" s="4269">
        <f t="shared" si="252"/>
        <v>0</v>
      </c>
      <c r="CC85" s="4270">
        <f t="shared" si="134"/>
        <v>0</v>
      </c>
      <c r="CD85" s="4114"/>
      <c r="CE85" s="4264" t="str">
        <f t="shared" si="167"/>
        <v/>
      </c>
      <c r="CF85" s="4271">
        <f t="shared" si="168"/>
        <v>0</v>
      </c>
      <c r="CG85" s="4272">
        <f t="shared" si="169"/>
        <v>0</v>
      </c>
      <c r="CH85" s="4272">
        <f t="shared" si="170"/>
        <v>0</v>
      </c>
      <c r="CI85" s="4272">
        <f t="shared" si="171"/>
        <v>0</v>
      </c>
      <c r="CJ85" s="4272">
        <f t="shared" si="172"/>
        <v>0</v>
      </c>
      <c r="CK85" s="4272">
        <f t="shared" si="173"/>
        <v>0</v>
      </c>
      <c r="CL85" s="4272">
        <f t="shared" si="174"/>
        <v>0</v>
      </c>
      <c r="CM85" s="4272">
        <f t="shared" si="175"/>
        <v>0</v>
      </c>
      <c r="CN85" s="4272">
        <f t="shared" si="176"/>
        <v>0</v>
      </c>
      <c r="CO85" s="4285">
        <f>IF(M85=CO8,M85,0)</f>
        <v>0</v>
      </c>
      <c r="CP85" s="4286" t="str">
        <f t="shared" si="177"/>
        <v/>
      </c>
      <c r="CQ85" s="4261" t="str">
        <f t="shared" si="178"/>
        <v/>
      </c>
      <c r="CR85" s="4275" t="str">
        <f t="shared" si="179"/>
        <v/>
      </c>
      <c r="CS85" s="4275" t="str">
        <f t="shared" si="180"/>
        <v/>
      </c>
      <c r="CT85" s="4275" t="str">
        <f t="shared" si="181"/>
        <v/>
      </c>
      <c r="CU85" s="4275" t="str">
        <f t="shared" si="182"/>
        <v/>
      </c>
      <c r="CV85" s="4275" t="str">
        <f t="shared" si="183"/>
        <v/>
      </c>
      <c r="CW85" s="4275" t="str">
        <f t="shared" si="184"/>
        <v/>
      </c>
      <c r="CX85" s="4276" t="str">
        <f t="shared" si="185"/>
        <v/>
      </c>
      <c r="CY85" s="4186"/>
      <c r="CZ85" s="4264" t="str">
        <f t="shared" si="186"/>
        <v/>
      </c>
      <c r="DA85" s="4277">
        <f t="shared" si="187"/>
        <v>0</v>
      </c>
      <c r="DB85" s="4115" t="str">
        <f t="shared" si="188"/>
        <v/>
      </c>
      <c r="DC85" s="4115" t="str">
        <f t="shared" si="189"/>
        <v/>
      </c>
      <c r="DD85" s="4115" t="str">
        <f t="shared" si="190"/>
        <v/>
      </c>
      <c r="DE85" s="4115" t="str">
        <f t="shared" si="191"/>
        <v/>
      </c>
      <c r="DF85" s="4115" t="str">
        <f t="shared" si="192"/>
        <v/>
      </c>
      <c r="DG85" s="4115" t="str">
        <f t="shared" si="193"/>
        <v/>
      </c>
      <c r="DH85" s="4115" t="str">
        <f t="shared" si="194"/>
        <v/>
      </c>
      <c r="DI85" s="4115" t="str">
        <f t="shared" si="195"/>
        <v/>
      </c>
      <c r="DJ85" s="4136"/>
      <c r="DK85" s="4287">
        <f>IF(M85=DK8,M85,0)</f>
        <v>0</v>
      </c>
      <c r="DL85" s="4286" t="str">
        <f t="shared" si="196"/>
        <v/>
      </c>
      <c r="DM85" s="4275" t="str">
        <f t="shared" si="197"/>
        <v/>
      </c>
      <c r="DN85" s="4275" t="str">
        <f t="shared" si="198"/>
        <v/>
      </c>
      <c r="DO85" s="4275" t="str">
        <f t="shared" si="199"/>
        <v/>
      </c>
      <c r="DP85" s="4275" t="str">
        <f t="shared" si="200"/>
        <v/>
      </c>
      <c r="DQ85" s="4275" t="str">
        <f t="shared" si="201"/>
        <v/>
      </c>
      <c r="DR85" s="4275" t="str">
        <f t="shared" si="202"/>
        <v/>
      </c>
      <c r="DS85" s="4275" t="str">
        <f t="shared" si="203"/>
        <v/>
      </c>
      <c r="DT85" s="4279" t="str">
        <f t="shared" si="204"/>
        <v/>
      </c>
      <c r="DU85" s="4122"/>
      <c r="DV85" s="4266">
        <f t="shared" si="205"/>
        <v>0</v>
      </c>
      <c r="DW85" s="4267">
        <f t="shared" si="206"/>
        <v>0</v>
      </c>
      <c r="DX85" s="4267">
        <f t="shared" si="207"/>
        <v>0</v>
      </c>
      <c r="DY85" s="4267">
        <f t="shared" si="208"/>
        <v>0</v>
      </c>
      <c r="DZ85" s="4267">
        <f t="shared" si="209"/>
        <v>0</v>
      </c>
      <c r="EA85" s="4267">
        <f t="shared" si="210"/>
        <v>0</v>
      </c>
      <c r="EB85" s="4267">
        <f t="shared" si="211"/>
        <v>0</v>
      </c>
      <c r="EC85" s="4267">
        <f t="shared" si="212"/>
        <v>0</v>
      </c>
      <c r="ED85" s="4215"/>
      <c r="EE85" s="4268">
        <f t="shared" si="256"/>
        <v>0</v>
      </c>
      <c r="EF85" s="4269">
        <f t="shared" si="256"/>
        <v>0</v>
      </c>
      <c r="EG85" s="4269">
        <f t="shared" si="256"/>
        <v>0</v>
      </c>
      <c r="EH85" s="4269">
        <f t="shared" si="253"/>
        <v>0</v>
      </c>
      <c r="EI85" s="4269">
        <f t="shared" si="253"/>
        <v>0</v>
      </c>
      <c r="EJ85" s="4269">
        <f t="shared" si="253"/>
        <v>0</v>
      </c>
      <c r="EK85" s="4269">
        <f t="shared" si="253"/>
        <v>0</v>
      </c>
      <c r="EL85" s="4270">
        <f t="shared" si="135"/>
        <v>0</v>
      </c>
      <c r="EM85" s="4186"/>
      <c r="EN85" s="4264" t="str">
        <f t="shared" si="213"/>
        <v/>
      </c>
      <c r="EO85" s="4271">
        <f t="shared" si="214"/>
        <v>0</v>
      </c>
      <c r="EP85" s="4272">
        <f t="shared" si="215"/>
        <v>0</v>
      </c>
      <c r="EQ85" s="4272">
        <f t="shared" si="216"/>
        <v>0</v>
      </c>
      <c r="ER85" s="4272">
        <f t="shared" si="217"/>
        <v>0</v>
      </c>
      <c r="ES85" s="4272">
        <f t="shared" si="218"/>
        <v>0</v>
      </c>
      <c r="ET85" s="4272">
        <f t="shared" si="219"/>
        <v>0</v>
      </c>
      <c r="EU85" s="4272">
        <f t="shared" si="220"/>
        <v>0</v>
      </c>
      <c r="EV85" s="4272">
        <f t="shared" si="221"/>
        <v>0</v>
      </c>
      <c r="EW85" s="4272">
        <f t="shared" si="222"/>
        <v>0</v>
      </c>
      <c r="EX85" s="4288">
        <f>IF(X85=EX8,X85,0)</f>
        <v>0</v>
      </c>
      <c r="EY85" s="4286" t="str">
        <f t="shared" si="223"/>
        <v/>
      </c>
      <c r="EZ85" s="4261" t="str">
        <f t="shared" si="224"/>
        <v/>
      </c>
      <c r="FA85" s="4275" t="str">
        <f t="shared" si="225"/>
        <v/>
      </c>
      <c r="FB85" s="4275" t="str">
        <f t="shared" si="226"/>
        <v/>
      </c>
      <c r="FC85" s="4275" t="str">
        <f t="shared" si="227"/>
        <v/>
      </c>
      <c r="FD85" s="4275" t="str">
        <f t="shared" si="228"/>
        <v/>
      </c>
      <c r="FE85" s="4275" t="str">
        <f t="shared" si="229"/>
        <v/>
      </c>
      <c r="FF85" s="4275" t="str">
        <f t="shared" si="230"/>
        <v/>
      </c>
      <c r="FG85" s="4275" t="str">
        <f t="shared" si="231"/>
        <v/>
      </c>
      <c r="FH85" s="4186"/>
      <c r="FI85" s="4264" t="str">
        <f t="shared" si="232"/>
        <v/>
      </c>
      <c r="FJ85" s="4277">
        <f t="shared" si="233"/>
        <v>0</v>
      </c>
      <c r="FK85" s="4115" t="str">
        <f t="shared" si="234"/>
        <v/>
      </c>
      <c r="FL85" s="4115" t="str">
        <f t="shared" si="235"/>
        <v/>
      </c>
      <c r="FM85" s="4115" t="str">
        <f t="shared" si="236"/>
        <v/>
      </c>
      <c r="FN85" s="4115" t="str">
        <f t="shared" si="237"/>
        <v/>
      </c>
      <c r="FO85" s="4115" t="str">
        <f t="shared" si="238"/>
        <v/>
      </c>
      <c r="FP85" s="4115" t="str">
        <f t="shared" si="239"/>
        <v/>
      </c>
      <c r="FQ85" s="4115" t="str">
        <f t="shared" si="240"/>
        <v/>
      </c>
      <c r="FR85" s="4115" t="str">
        <f t="shared" si="241"/>
        <v/>
      </c>
      <c r="FS85" s="4287">
        <f>IF(X85=FS8,X85,0)</f>
        <v>0</v>
      </c>
      <c r="FT85" s="4286" t="str">
        <f t="shared" si="242"/>
        <v/>
      </c>
      <c r="FU85" s="4275" t="str">
        <f t="shared" si="243"/>
        <v/>
      </c>
      <c r="FV85" s="4275" t="str">
        <f t="shared" si="244"/>
        <v/>
      </c>
      <c r="FW85" s="4275" t="str">
        <f t="shared" si="245"/>
        <v/>
      </c>
      <c r="FX85" s="4275" t="str">
        <f t="shared" si="246"/>
        <v/>
      </c>
      <c r="FY85" s="4275" t="str">
        <f t="shared" si="247"/>
        <v/>
      </c>
      <c r="FZ85" s="4275" t="str">
        <f t="shared" si="248"/>
        <v/>
      </c>
      <c r="GA85" s="4275" t="str">
        <f t="shared" si="249"/>
        <v/>
      </c>
      <c r="GB85" s="4279" t="str">
        <f t="shared" si="250"/>
        <v/>
      </c>
      <c r="GC85" s="4122"/>
    </row>
    <row r="86" spans="1:185" ht="45" customHeight="1">
      <c r="A86" s="4016">
        <f>ROW()</f>
        <v>86</v>
      </c>
      <c r="B86" s="4250" t="str">
        <f>IF(C86="I","",IF(ISBLANK(D86),"",IF(ISTEXT(D86),LARGE(B9:B85,1)+1,0)))</f>
        <v/>
      </c>
      <c r="C86" s="4281"/>
      <c r="D86" s="4297"/>
      <c r="E86" s="4252"/>
      <c r="F86" s="4253"/>
      <c r="G86" s="4254"/>
      <c r="H86" s="4255"/>
      <c r="I86" s="4254"/>
      <c r="J86" s="4255"/>
      <c r="K86" s="4256">
        <f t="shared" si="132"/>
        <v>0</v>
      </c>
      <c r="L86" s="4119"/>
      <c r="M86" s="4257">
        <f t="shared" si="139"/>
        <v>0</v>
      </c>
      <c r="N86" s="4258">
        <f t="shared" si="139"/>
        <v>0</v>
      </c>
      <c r="O86" s="4259"/>
      <c r="P86" s="4259"/>
      <c r="Q86" s="4259"/>
      <c r="R86" s="4259"/>
      <c r="S86" s="4259"/>
      <c r="T86" s="4259"/>
      <c r="U86" s="4259"/>
      <c r="V86" s="4259"/>
      <c r="W86" s="4119"/>
      <c r="X86" s="4257">
        <f t="shared" si="140"/>
        <v>0</v>
      </c>
      <c r="Y86" s="4258">
        <f t="shared" si="140"/>
        <v>0</v>
      </c>
      <c r="Z86" s="4260"/>
      <c r="AA86" s="4260"/>
      <c r="AB86" s="4260"/>
      <c r="AC86" s="4260"/>
      <c r="AD86" s="4260"/>
      <c r="AE86" s="4260"/>
      <c r="AF86" s="4260"/>
      <c r="AG86" s="4260"/>
      <c r="AH86" s="4119"/>
      <c r="AI86" s="4122"/>
      <c r="AJ86" s="4261">
        <f t="shared" si="141"/>
        <v>0</v>
      </c>
      <c r="AK86" s="4262">
        <f t="shared" si="142"/>
        <v>0</v>
      </c>
      <c r="AL86" s="4261">
        <f t="shared" si="143"/>
        <v>0</v>
      </c>
      <c r="AM86" s="4262">
        <f t="shared" si="144"/>
        <v>0</v>
      </c>
      <c r="AN86" s="4261">
        <f t="shared" si="145"/>
        <v>0</v>
      </c>
      <c r="AO86" s="4262">
        <f t="shared" si="146"/>
        <v>0</v>
      </c>
      <c r="AP86" s="4261">
        <f t="shared" si="147"/>
        <v>0</v>
      </c>
      <c r="AQ86" s="4262">
        <f t="shared" si="148"/>
        <v>0</v>
      </c>
      <c r="AR86" s="4261">
        <f t="shared" si="149"/>
        <v>0</v>
      </c>
      <c r="AS86" s="4262">
        <f t="shared" si="150"/>
        <v>0</v>
      </c>
      <c r="AT86" s="4261">
        <f t="shared" si="151"/>
        <v>0</v>
      </c>
      <c r="AU86" s="4262">
        <f t="shared" si="152"/>
        <v>0</v>
      </c>
      <c r="AV86" s="4261">
        <f t="shared" si="153"/>
        <v>0</v>
      </c>
      <c r="AW86" s="4262">
        <f t="shared" si="154"/>
        <v>0</v>
      </c>
      <c r="AX86" s="4261">
        <f t="shared" si="155"/>
        <v>0</v>
      </c>
      <c r="AY86" s="4262">
        <f t="shared" si="156"/>
        <v>0</v>
      </c>
      <c r="AZ86" s="4263"/>
      <c r="BA86" s="4264">
        <f>BA9</f>
        <v>20</v>
      </c>
      <c r="BB86" s="4264">
        <f t="shared" si="157"/>
        <v>0</v>
      </c>
      <c r="BC86" s="4264" t="str">
        <f t="shared" si="158"/>
        <v/>
      </c>
      <c r="BD86" s="4265">
        <f t="shared" si="254"/>
        <v>0</v>
      </c>
      <c r="BE86" s="4265">
        <f t="shared" si="254"/>
        <v>0</v>
      </c>
      <c r="BF86" s="4265">
        <f t="shared" si="254"/>
        <v>0</v>
      </c>
      <c r="BG86" s="4265">
        <f t="shared" si="251"/>
        <v>0</v>
      </c>
      <c r="BH86" s="4265">
        <f t="shared" si="251"/>
        <v>0</v>
      </c>
      <c r="BI86" s="4265">
        <f t="shared" si="251"/>
        <v>0</v>
      </c>
      <c r="BJ86" s="4265">
        <f t="shared" si="251"/>
        <v>0</v>
      </c>
      <c r="BK86" s="4265">
        <f t="shared" si="133"/>
        <v>0</v>
      </c>
      <c r="BL86" s="4122"/>
      <c r="BM86" s="4266">
        <f t="shared" si="159"/>
        <v>0</v>
      </c>
      <c r="BN86" s="4267">
        <f t="shared" si="160"/>
        <v>0</v>
      </c>
      <c r="BO86" s="4267">
        <f t="shared" si="161"/>
        <v>0</v>
      </c>
      <c r="BP86" s="4267">
        <f t="shared" si="162"/>
        <v>0</v>
      </c>
      <c r="BQ86" s="4267">
        <f t="shared" si="163"/>
        <v>0</v>
      </c>
      <c r="BR86" s="4267">
        <f t="shared" si="164"/>
        <v>0</v>
      </c>
      <c r="BS86" s="4267">
        <f t="shared" si="165"/>
        <v>0</v>
      </c>
      <c r="BT86" s="4267">
        <f t="shared" si="166"/>
        <v>0</v>
      </c>
      <c r="BU86" s="4202"/>
      <c r="BV86" s="4268">
        <f t="shared" si="255"/>
        <v>0</v>
      </c>
      <c r="BW86" s="4269">
        <f t="shared" si="255"/>
        <v>0</v>
      </c>
      <c r="BX86" s="4269">
        <f t="shared" si="255"/>
        <v>0</v>
      </c>
      <c r="BY86" s="4269">
        <f t="shared" si="252"/>
        <v>0</v>
      </c>
      <c r="BZ86" s="4269">
        <f t="shared" si="252"/>
        <v>0</v>
      </c>
      <c r="CA86" s="4269">
        <f t="shared" si="252"/>
        <v>0</v>
      </c>
      <c r="CB86" s="4269">
        <f t="shared" si="252"/>
        <v>0</v>
      </c>
      <c r="CC86" s="4270">
        <f t="shared" si="134"/>
        <v>0</v>
      </c>
      <c r="CD86" s="4114"/>
      <c r="CE86" s="4264" t="str">
        <f t="shared" si="167"/>
        <v/>
      </c>
      <c r="CF86" s="4271">
        <f t="shared" si="168"/>
        <v>0</v>
      </c>
      <c r="CG86" s="4272">
        <f t="shared" si="169"/>
        <v>0</v>
      </c>
      <c r="CH86" s="4272">
        <f t="shared" si="170"/>
        <v>0</v>
      </c>
      <c r="CI86" s="4272">
        <f t="shared" si="171"/>
        <v>0</v>
      </c>
      <c r="CJ86" s="4272">
        <f t="shared" si="172"/>
        <v>0</v>
      </c>
      <c r="CK86" s="4272">
        <f t="shared" si="173"/>
        <v>0</v>
      </c>
      <c r="CL86" s="4272">
        <f t="shared" si="174"/>
        <v>0</v>
      </c>
      <c r="CM86" s="4272">
        <f t="shared" si="175"/>
        <v>0</v>
      </c>
      <c r="CN86" s="4272">
        <f t="shared" si="176"/>
        <v>0</v>
      </c>
      <c r="CO86" s="4285">
        <f>IF(M86=CO8,M86,0)</f>
        <v>0</v>
      </c>
      <c r="CP86" s="4286" t="str">
        <f t="shared" si="177"/>
        <v/>
      </c>
      <c r="CQ86" s="4261" t="str">
        <f t="shared" si="178"/>
        <v/>
      </c>
      <c r="CR86" s="4275" t="str">
        <f t="shared" si="179"/>
        <v/>
      </c>
      <c r="CS86" s="4275" t="str">
        <f t="shared" si="180"/>
        <v/>
      </c>
      <c r="CT86" s="4275" t="str">
        <f t="shared" si="181"/>
        <v/>
      </c>
      <c r="CU86" s="4275" t="str">
        <f t="shared" si="182"/>
        <v/>
      </c>
      <c r="CV86" s="4275" t="str">
        <f t="shared" si="183"/>
        <v/>
      </c>
      <c r="CW86" s="4275" t="str">
        <f t="shared" si="184"/>
        <v/>
      </c>
      <c r="CX86" s="4276" t="str">
        <f t="shared" si="185"/>
        <v/>
      </c>
      <c r="CY86" s="4186"/>
      <c r="CZ86" s="4264" t="str">
        <f t="shared" si="186"/>
        <v/>
      </c>
      <c r="DA86" s="4277">
        <f t="shared" si="187"/>
        <v>0</v>
      </c>
      <c r="DB86" s="4115" t="str">
        <f t="shared" si="188"/>
        <v/>
      </c>
      <c r="DC86" s="4115" t="str">
        <f t="shared" si="189"/>
        <v/>
      </c>
      <c r="DD86" s="4115" t="str">
        <f t="shared" si="190"/>
        <v/>
      </c>
      <c r="DE86" s="4115" t="str">
        <f t="shared" si="191"/>
        <v/>
      </c>
      <c r="DF86" s="4115" t="str">
        <f t="shared" si="192"/>
        <v/>
      </c>
      <c r="DG86" s="4115" t="str">
        <f t="shared" si="193"/>
        <v/>
      </c>
      <c r="DH86" s="4115" t="str">
        <f t="shared" si="194"/>
        <v/>
      </c>
      <c r="DI86" s="4115" t="str">
        <f t="shared" si="195"/>
        <v/>
      </c>
      <c r="DJ86" s="4136"/>
      <c r="DK86" s="4287">
        <f>IF(M86=DK8,M86,0)</f>
        <v>0</v>
      </c>
      <c r="DL86" s="4286" t="str">
        <f t="shared" si="196"/>
        <v/>
      </c>
      <c r="DM86" s="4275" t="str">
        <f t="shared" si="197"/>
        <v/>
      </c>
      <c r="DN86" s="4275" t="str">
        <f t="shared" si="198"/>
        <v/>
      </c>
      <c r="DO86" s="4275" t="str">
        <f t="shared" si="199"/>
        <v/>
      </c>
      <c r="DP86" s="4275" t="str">
        <f t="shared" si="200"/>
        <v/>
      </c>
      <c r="DQ86" s="4275" t="str">
        <f t="shared" si="201"/>
        <v/>
      </c>
      <c r="DR86" s="4275" t="str">
        <f t="shared" si="202"/>
        <v/>
      </c>
      <c r="DS86" s="4275" t="str">
        <f t="shared" si="203"/>
        <v/>
      </c>
      <c r="DT86" s="4279" t="str">
        <f t="shared" si="204"/>
        <v/>
      </c>
      <c r="DU86" s="4122"/>
      <c r="DV86" s="4266">
        <f t="shared" si="205"/>
        <v>0</v>
      </c>
      <c r="DW86" s="4267">
        <f t="shared" si="206"/>
        <v>0</v>
      </c>
      <c r="DX86" s="4267">
        <f t="shared" si="207"/>
        <v>0</v>
      </c>
      <c r="DY86" s="4267">
        <f t="shared" si="208"/>
        <v>0</v>
      </c>
      <c r="DZ86" s="4267">
        <f t="shared" si="209"/>
        <v>0</v>
      </c>
      <c r="EA86" s="4267">
        <f t="shared" si="210"/>
        <v>0</v>
      </c>
      <c r="EB86" s="4267">
        <f t="shared" si="211"/>
        <v>0</v>
      </c>
      <c r="EC86" s="4267">
        <f t="shared" si="212"/>
        <v>0</v>
      </c>
      <c r="ED86" s="4215"/>
      <c r="EE86" s="4268">
        <f t="shared" si="256"/>
        <v>0</v>
      </c>
      <c r="EF86" s="4269">
        <f t="shared" si="256"/>
        <v>0</v>
      </c>
      <c r="EG86" s="4269">
        <f t="shared" si="256"/>
        <v>0</v>
      </c>
      <c r="EH86" s="4269">
        <f t="shared" si="253"/>
        <v>0</v>
      </c>
      <c r="EI86" s="4269">
        <f t="shared" si="253"/>
        <v>0</v>
      </c>
      <c r="EJ86" s="4269">
        <f t="shared" si="253"/>
        <v>0</v>
      </c>
      <c r="EK86" s="4269">
        <f t="shared" si="253"/>
        <v>0</v>
      </c>
      <c r="EL86" s="4270">
        <f t="shared" si="135"/>
        <v>0</v>
      </c>
      <c r="EM86" s="4186"/>
      <c r="EN86" s="4264" t="str">
        <f t="shared" si="213"/>
        <v/>
      </c>
      <c r="EO86" s="4271">
        <f t="shared" si="214"/>
        <v>0</v>
      </c>
      <c r="EP86" s="4272">
        <f t="shared" si="215"/>
        <v>0</v>
      </c>
      <c r="EQ86" s="4272">
        <f t="shared" si="216"/>
        <v>0</v>
      </c>
      <c r="ER86" s="4272">
        <f t="shared" si="217"/>
        <v>0</v>
      </c>
      <c r="ES86" s="4272">
        <f t="shared" si="218"/>
        <v>0</v>
      </c>
      <c r="ET86" s="4272">
        <f t="shared" si="219"/>
        <v>0</v>
      </c>
      <c r="EU86" s="4272">
        <f t="shared" si="220"/>
        <v>0</v>
      </c>
      <c r="EV86" s="4272">
        <f t="shared" si="221"/>
        <v>0</v>
      </c>
      <c r="EW86" s="4272">
        <f t="shared" si="222"/>
        <v>0</v>
      </c>
      <c r="EX86" s="4288">
        <f>IF(X86=EX8,X86,0)</f>
        <v>0</v>
      </c>
      <c r="EY86" s="4286" t="str">
        <f t="shared" si="223"/>
        <v/>
      </c>
      <c r="EZ86" s="4261" t="str">
        <f t="shared" si="224"/>
        <v/>
      </c>
      <c r="FA86" s="4275" t="str">
        <f t="shared" si="225"/>
        <v/>
      </c>
      <c r="FB86" s="4275" t="str">
        <f t="shared" si="226"/>
        <v/>
      </c>
      <c r="FC86" s="4275" t="str">
        <f t="shared" si="227"/>
        <v/>
      </c>
      <c r="FD86" s="4275" t="str">
        <f t="shared" si="228"/>
        <v/>
      </c>
      <c r="FE86" s="4275" t="str">
        <f t="shared" si="229"/>
        <v/>
      </c>
      <c r="FF86" s="4275" t="str">
        <f t="shared" si="230"/>
        <v/>
      </c>
      <c r="FG86" s="4275" t="str">
        <f t="shared" si="231"/>
        <v/>
      </c>
      <c r="FH86" s="4186"/>
      <c r="FI86" s="4264" t="str">
        <f t="shared" si="232"/>
        <v/>
      </c>
      <c r="FJ86" s="4277">
        <f t="shared" si="233"/>
        <v>0</v>
      </c>
      <c r="FK86" s="4115" t="str">
        <f t="shared" si="234"/>
        <v/>
      </c>
      <c r="FL86" s="4115" t="str">
        <f t="shared" si="235"/>
        <v/>
      </c>
      <c r="FM86" s="4115" t="str">
        <f t="shared" si="236"/>
        <v/>
      </c>
      <c r="FN86" s="4115" t="str">
        <f t="shared" si="237"/>
        <v/>
      </c>
      <c r="FO86" s="4115" t="str">
        <f t="shared" si="238"/>
        <v/>
      </c>
      <c r="FP86" s="4115" t="str">
        <f t="shared" si="239"/>
        <v/>
      </c>
      <c r="FQ86" s="4115" t="str">
        <f t="shared" si="240"/>
        <v/>
      </c>
      <c r="FR86" s="4115" t="str">
        <f t="shared" si="241"/>
        <v/>
      </c>
      <c r="FS86" s="4287">
        <f>IF(X86=FS8,X86,0)</f>
        <v>0</v>
      </c>
      <c r="FT86" s="4286" t="str">
        <f t="shared" si="242"/>
        <v/>
      </c>
      <c r="FU86" s="4275" t="str">
        <f t="shared" si="243"/>
        <v/>
      </c>
      <c r="FV86" s="4275" t="str">
        <f t="shared" si="244"/>
        <v/>
      </c>
      <c r="FW86" s="4275" t="str">
        <f t="shared" si="245"/>
        <v/>
      </c>
      <c r="FX86" s="4275" t="str">
        <f t="shared" si="246"/>
        <v/>
      </c>
      <c r="FY86" s="4275" t="str">
        <f t="shared" si="247"/>
        <v/>
      </c>
      <c r="FZ86" s="4275" t="str">
        <f t="shared" si="248"/>
        <v/>
      </c>
      <c r="GA86" s="4275" t="str">
        <f t="shared" si="249"/>
        <v/>
      </c>
      <c r="GB86" s="4279" t="str">
        <f t="shared" si="250"/>
        <v/>
      </c>
      <c r="GC86" s="4122"/>
    </row>
    <row r="87" spans="1:185" ht="45" customHeight="1">
      <c r="A87" s="4016">
        <f>ROW()</f>
        <v>87</v>
      </c>
      <c r="B87" s="4250" t="str">
        <f>IF(C87="I","",IF(ISBLANK(D87),"",IF(ISTEXT(D87),LARGE(B9:B86,1)+1,0)))</f>
        <v/>
      </c>
      <c r="C87" s="4281"/>
      <c r="D87" s="4297"/>
      <c r="E87" s="4252"/>
      <c r="F87" s="4253"/>
      <c r="G87" s="4254"/>
      <c r="H87" s="4255"/>
      <c r="I87" s="4254"/>
      <c r="J87" s="4255"/>
      <c r="K87" s="4256">
        <f t="shared" si="132"/>
        <v>0</v>
      </c>
      <c r="L87" s="4119"/>
      <c r="M87" s="4257">
        <f t="shared" si="139"/>
        <v>0</v>
      </c>
      <c r="N87" s="4258">
        <f t="shared" si="139"/>
        <v>0</v>
      </c>
      <c r="O87" s="4259"/>
      <c r="P87" s="4259"/>
      <c r="Q87" s="4259"/>
      <c r="R87" s="4259"/>
      <c r="S87" s="4259"/>
      <c r="T87" s="4259"/>
      <c r="U87" s="4259"/>
      <c r="V87" s="4259"/>
      <c r="W87" s="4119"/>
      <c r="X87" s="4257">
        <f t="shared" si="140"/>
        <v>0</v>
      </c>
      <c r="Y87" s="4258">
        <f t="shared" si="140"/>
        <v>0</v>
      </c>
      <c r="Z87" s="4260"/>
      <c r="AA87" s="4260"/>
      <c r="AB87" s="4260"/>
      <c r="AC87" s="4260"/>
      <c r="AD87" s="4260"/>
      <c r="AE87" s="4260"/>
      <c r="AF87" s="4260"/>
      <c r="AG87" s="4260"/>
      <c r="AH87" s="4119"/>
      <c r="AI87" s="4122"/>
      <c r="AJ87" s="4261">
        <f t="shared" si="141"/>
        <v>0</v>
      </c>
      <c r="AK87" s="4262">
        <f t="shared" si="142"/>
        <v>0</v>
      </c>
      <c r="AL87" s="4261">
        <f t="shared" si="143"/>
        <v>0</v>
      </c>
      <c r="AM87" s="4262">
        <f t="shared" si="144"/>
        <v>0</v>
      </c>
      <c r="AN87" s="4261">
        <f t="shared" si="145"/>
        <v>0</v>
      </c>
      <c r="AO87" s="4262">
        <f t="shared" si="146"/>
        <v>0</v>
      </c>
      <c r="AP87" s="4261">
        <f t="shared" si="147"/>
        <v>0</v>
      </c>
      <c r="AQ87" s="4262">
        <f t="shared" si="148"/>
        <v>0</v>
      </c>
      <c r="AR87" s="4261">
        <f t="shared" si="149"/>
        <v>0</v>
      </c>
      <c r="AS87" s="4262">
        <f t="shared" si="150"/>
        <v>0</v>
      </c>
      <c r="AT87" s="4261">
        <f t="shared" si="151"/>
        <v>0</v>
      </c>
      <c r="AU87" s="4262">
        <f t="shared" si="152"/>
        <v>0</v>
      </c>
      <c r="AV87" s="4261">
        <f t="shared" si="153"/>
        <v>0</v>
      </c>
      <c r="AW87" s="4262">
        <f t="shared" si="154"/>
        <v>0</v>
      </c>
      <c r="AX87" s="4261">
        <f t="shared" si="155"/>
        <v>0</v>
      </c>
      <c r="AY87" s="4262">
        <f t="shared" si="156"/>
        <v>0</v>
      </c>
      <c r="AZ87" s="4263"/>
      <c r="BA87" s="4264">
        <f>BA9</f>
        <v>20</v>
      </c>
      <c r="BB87" s="4264">
        <f t="shared" si="157"/>
        <v>0</v>
      </c>
      <c r="BC87" s="4264" t="str">
        <f t="shared" si="158"/>
        <v/>
      </c>
      <c r="BD87" s="4265">
        <f t="shared" si="254"/>
        <v>0</v>
      </c>
      <c r="BE87" s="4265">
        <f t="shared" si="254"/>
        <v>0</v>
      </c>
      <c r="BF87" s="4265">
        <f t="shared" si="254"/>
        <v>0</v>
      </c>
      <c r="BG87" s="4265">
        <f t="shared" si="251"/>
        <v>0</v>
      </c>
      <c r="BH87" s="4265">
        <f t="shared" si="251"/>
        <v>0</v>
      </c>
      <c r="BI87" s="4265">
        <f t="shared" si="251"/>
        <v>0</v>
      </c>
      <c r="BJ87" s="4265">
        <f t="shared" si="251"/>
        <v>0</v>
      </c>
      <c r="BK87" s="4265">
        <f t="shared" si="133"/>
        <v>0</v>
      </c>
      <c r="BL87" s="4122"/>
      <c r="BM87" s="4266">
        <f t="shared" si="159"/>
        <v>0</v>
      </c>
      <c r="BN87" s="4267">
        <f t="shared" si="160"/>
        <v>0</v>
      </c>
      <c r="BO87" s="4267">
        <f t="shared" si="161"/>
        <v>0</v>
      </c>
      <c r="BP87" s="4267">
        <f t="shared" si="162"/>
        <v>0</v>
      </c>
      <c r="BQ87" s="4267">
        <f t="shared" si="163"/>
        <v>0</v>
      </c>
      <c r="BR87" s="4267">
        <f t="shared" si="164"/>
        <v>0</v>
      </c>
      <c r="BS87" s="4267">
        <f t="shared" si="165"/>
        <v>0</v>
      </c>
      <c r="BT87" s="4267">
        <f t="shared" si="166"/>
        <v>0</v>
      </c>
      <c r="BU87" s="4202"/>
      <c r="BV87" s="4268">
        <f t="shared" si="255"/>
        <v>0</v>
      </c>
      <c r="BW87" s="4269">
        <f t="shared" si="255"/>
        <v>0</v>
      </c>
      <c r="BX87" s="4269">
        <f t="shared" si="255"/>
        <v>0</v>
      </c>
      <c r="BY87" s="4269">
        <f t="shared" si="252"/>
        <v>0</v>
      </c>
      <c r="BZ87" s="4269">
        <f t="shared" si="252"/>
        <v>0</v>
      </c>
      <c r="CA87" s="4269">
        <f t="shared" si="252"/>
        <v>0</v>
      </c>
      <c r="CB87" s="4269">
        <f t="shared" si="252"/>
        <v>0</v>
      </c>
      <c r="CC87" s="4270">
        <f t="shared" si="134"/>
        <v>0</v>
      </c>
      <c r="CD87" s="4114"/>
      <c r="CE87" s="4264" t="str">
        <f t="shared" si="167"/>
        <v/>
      </c>
      <c r="CF87" s="4271">
        <f t="shared" si="168"/>
        <v>0</v>
      </c>
      <c r="CG87" s="4272">
        <f t="shared" si="169"/>
        <v>0</v>
      </c>
      <c r="CH87" s="4272">
        <f t="shared" si="170"/>
        <v>0</v>
      </c>
      <c r="CI87" s="4272">
        <f t="shared" si="171"/>
        <v>0</v>
      </c>
      <c r="CJ87" s="4272">
        <f t="shared" si="172"/>
        <v>0</v>
      </c>
      <c r="CK87" s="4272">
        <f t="shared" si="173"/>
        <v>0</v>
      </c>
      <c r="CL87" s="4272">
        <f t="shared" si="174"/>
        <v>0</v>
      </c>
      <c r="CM87" s="4272">
        <f t="shared" si="175"/>
        <v>0</v>
      </c>
      <c r="CN87" s="4272">
        <f t="shared" si="176"/>
        <v>0</v>
      </c>
      <c r="CO87" s="4285">
        <f>IF(M87=CO8,M87,0)</f>
        <v>0</v>
      </c>
      <c r="CP87" s="4286" t="str">
        <f t="shared" si="177"/>
        <v/>
      </c>
      <c r="CQ87" s="4261" t="str">
        <f t="shared" si="178"/>
        <v/>
      </c>
      <c r="CR87" s="4275" t="str">
        <f t="shared" si="179"/>
        <v/>
      </c>
      <c r="CS87" s="4275" t="str">
        <f t="shared" si="180"/>
        <v/>
      </c>
      <c r="CT87" s="4275" t="str">
        <f t="shared" si="181"/>
        <v/>
      </c>
      <c r="CU87" s="4275" t="str">
        <f t="shared" si="182"/>
        <v/>
      </c>
      <c r="CV87" s="4275" t="str">
        <f t="shared" si="183"/>
        <v/>
      </c>
      <c r="CW87" s="4275" t="str">
        <f t="shared" si="184"/>
        <v/>
      </c>
      <c r="CX87" s="4276" t="str">
        <f t="shared" si="185"/>
        <v/>
      </c>
      <c r="CY87" s="4186"/>
      <c r="CZ87" s="4264" t="str">
        <f t="shared" si="186"/>
        <v/>
      </c>
      <c r="DA87" s="4277">
        <f t="shared" si="187"/>
        <v>0</v>
      </c>
      <c r="DB87" s="4115" t="str">
        <f t="shared" si="188"/>
        <v/>
      </c>
      <c r="DC87" s="4115" t="str">
        <f t="shared" si="189"/>
        <v/>
      </c>
      <c r="DD87" s="4115" t="str">
        <f t="shared" si="190"/>
        <v/>
      </c>
      <c r="DE87" s="4115" t="str">
        <f t="shared" si="191"/>
        <v/>
      </c>
      <c r="DF87" s="4115" t="str">
        <f t="shared" si="192"/>
        <v/>
      </c>
      <c r="DG87" s="4115" t="str">
        <f t="shared" si="193"/>
        <v/>
      </c>
      <c r="DH87" s="4115" t="str">
        <f t="shared" si="194"/>
        <v/>
      </c>
      <c r="DI87" s="4115" t="str">
        <f t="shared" si="195"/>
        <v/>
      </c>
      <c r="DJ87" s="4136"/>
      <c r="DK87" s="4287">
        <f>IF(M87=DK8,M87,0)</f>
        <v>0</v>
      </c>
      <c r="DL87" s="4286" t="str">
        <f t="shared" si="196"/>
        <v/>
      </c>
      <c r="DM87" s="4275" t="str">
        <f t="shared" si="197"/>
        <v/>
      </c>
      <c r="DN87" s="4275" t="str">
        <f t="shared" si="198"/>
        <v/>
      </c>
      <c r="DO87" s="4275" t="str">
        <f t="shared" si="199"/>
        <v/>
      </c>
      <c r="DP87" s="4275" t="str">
        <f t="shared" si="200"/>
        <v/>
      </c>
      <c r="DQ87" s="4275" t="str">
        <f t="shared" si="201"/>
        <v/>
      </c>
      <c r="DR87" s="4275" t="str">
        <f t="shared" si="202"/>
        <v/>
      </c>
      <c r="DS87" s="4275" t="str">
        <f t="shared" si="203"/>
        <v/>
      </c>
      <c r="DT87" s="4279" t="str">
        <f t="shared" si="204"/>
        <v/>
      </c>
      <c r="DU87" s="4122"/>
      <c r="DV87" s="4266">
        <f t="shared" si="205"/>
        <v>0</v>
      </c>
      <c r="DW87" s="4267">
        <f t="shared" si="206"/>
        <v>0</v>
      </c>
      <c r="DX87" s="4267">
        <f t="shared" si="207"/>
        <v>0</v>
      </c>
      <c r="DY87" s="4267">
        <f t="shared" si="208"/>
        <v>0</v>
      </c>
      <c r="DZ87" s="4267">
        <f t="shared" si="209"/>
        <v>0</v>
      </c>
      <c r="EA87" s="4267">
        <f t="shared" si="210"/>
        <v>0</v>
      </c>
      <c r="EB87" s="4267">
        <f t="shared" si="211"/>
        <v>0</v>
      </c>
      <c r="EC87" s="4267">
        <f t="shared" si="212"/>
        <v>0</v>
      </c>
      <c r="ED87" s="4215"/>
      <c r="EE87" s="4268">
        <f t="shared" si="256"/>
        <v>0</v>
      </c>
      <c r="EF87" s="4269">
        <f t="shared" si="256"/>
        <v>0</v>
      </c>
      <c r="EG87" s="4269">
        <f t="shared" si="256"/>
        <v>0</v>
      </c>
      <c r="EH87" s="4269">
        <f t="shared" si="253"/>
        <v>0</v>
      </c>
      <c r="EI87" s="4269">
        <f t="shared" si="253"/>
        <v>0</v>
      </c>
      <c r="EJ87" s="4269">
        <f t="shared" si="253"/>
        <v>0</v>
      </c>
      <c r="EK87" s="4269">
        <f t="shared" si="253"/>
        <v>0</v>
      </c>
      <c r="EL87" s="4270">
        <f t="shared" si="135"/>
        <v>0</v>
      </c>
      <c r="EM87" s="4186"/>
      <c r="EN87" s="4264" t="str">
        <f t="shared" si="213"/>
        <v/>
      </c>
      <c r="EO87" s="4271">
        <f t="shared" si="214"/>
        <v>0</v>
      </c>
      <c r="EP87" s="4272">
        <f t="shared" si="215"/>
        <v>0</v>
      </c>
      <c r="EQ87" s="4272">
        <f t="shared" si="216"/>
        <v>0</v>
      </c>
      <c r="ER87" s="4272">
        <f t="shared" si="217"/>
        <v>0</v>
      </c>
      <c r="ES87" s="4272">
        <f t="shared" si="218"/>
        <v>0</v>
      </c>
      <c r="ET87" s="4272">
        <f t="shared" si="219"/>
        <v>0</v>
      </c>
      <c r="EU87" s="4272">
        <f t="shared" si="220"/>
        <v>0</v>
      </c>
      <c r="EV87" s="4272">
        <f t="shared" si="221"/>
        <v>0</v>
      </c>
      <c r="EW87" s="4272">
        <f t="shared" si="222"/>
        <v>0</v>
      </c>
      <c r="EX87" s="4288">
        <f>IF(X87=EX8,X87,0)</f>
        <v>0</v>
      </c>
      <c r="EY87" s="4286" t="str">
        <f t="shared" si="223"/>
        <v/>
      </c>
      <c r="EZ87" s="4261" t="str">
        <f t="shared" si="224"/>
        <v/>
      </c>
      <c r="FA87" s="4275" t="str">
        <f t="shared" si="225"/>
        <v/>
      </c>
      <c r="FB87" s="4275" t="str">
        <f t="shared" si="226"/>
        <v/>
      </c>
      <c r="FC87" s="4275" t="str">
        <f t="shared" si="227"/>
        <v/>
      </c>
      <c r="FD87" s="4275" t="str">
        <f t="shared" si="228"/>
        <v/>
      </c>
      <c r="FE87" s="4275" t="str">
        <f t="shared" si="229"/>
        <v/>
      </c>
      <c r="FF87" s="4275" t="str">
        <f t="shared" si="230"/>
        <v/>
      </c>
      <c r="FG87" s="4275" t="str">
        <f t="shared" si="231"/>
        <v/>
      </c>
      <c r="FH87" s="4186"/>
      <c r="FI87" s="4264" t="str">
        <f t="shared" si="232"/>
        <v/>
      </c>
      <c r="FJ87" s="4277">
        <f t="shared" si="233"/>
        <v>0</v>
      </c>
      <c r="FK87" s="4115" t="str">
        <f t="shared" si="234"/>
        <v/>
      </c>
      <c r="FL87" s="4115" t="str">
        <f t="shared" si="235"/>
        <v/>
      </c>
      <c r="FM87" s="4115" t="str">
        <f t="shared" si="236"/>
        <v/>
      </c>
      <c r="FN87" s="4115" t="str">
        <f t="shared" si="237"/>
        <v/>
      </c>
      <c r="FO87" s="4115" t="str">
        <f t="shared" si="238"/>
        <v/>
      </c>
      <c r="FP87" s="4115" t="str">
        <f t="shared" si="239"/>
        <v/>
      </c>
      <c r="FQ87" s="4115" t="str">
        <f t="shared" si="240"/>
        <v/>
      </c>
      <c r="FR87" s="4115" t="str">
        <f t="shared" si="241"/>
        <v/>
      </c>
      <c r="FS87" s="4287">
        <f>IF(X87=FS8,X87,0)</f>
        <v>0</v>
      </c>
      <c r="FT87" s="4286" t="str">
        <f t="shared" si="242"/>
        <v/>
      </c>
      <c r="FU87" s="4275" t="str">
        <f t="shared" si="243"/>
        <v/>
      </c>
      <c r="FV87" s="4275" t="str">
        <f t="shared" si="244"/>
        <v/>
      </c>
      <c r="FW87" s="4275" t="str">
        <f t="shared" si="245"/>
        <v/>
      </c>
      <c r="FX87" s="4275" t="str">
        <f t="shared" si="246"/>
        <v/>
      </c>
      <c r="FY87" s="4275" t="str">
        <f t="shared" si="247"/>
        <v/>
      </c>
      <c r="FZ87" s="4275" t="str">
        <f t="shared" si="248"/>
        <v/>
      </c>
      <c r="GA87" s="4275" t="str">
        <f t="shared" si="249"/>
        <v/>
      </c>
      <c r="GB87" s="4279" t="str">
        <f t="shared" si="250"/>
        <v/>
      </c>
      <c r="GC87" s="4122"/>
    </row>
    <row r="88" spans="1:185" ht="45" customHeight="1">
      <c r="A88" s="4016">
        <f>ROW()</f>
        <v>88</v>
      </c>
      <c r="B88" s="4250" t="str">
        <f>IF(C88="I","",IF(ISBLANK(D88),"",IF(ISTEXT(D88),LARGE(B9:B87,1)+1,0)))</f>
        <v/>
      </c>
      <c r="C88" s="4281"/>
      <c r="D88" s="4297"/>
      <c r="E88" s="4252"/>
      <c r="F88" s="4253"/>
      <c r="G88" s="4254"/>
      <c r="H88" s="4255"/>
      <c r="I88" s="4254"/>
      <c r="J88" s="4255"/>
      <c r="K88" s="4256">
        <f t="shared" si="132"/>
        <v>0</v>
      </c>
      <c r="L88" s="4119"/>
      <c r="M88" s="4257">
        <f t="shared" si="139"/>
        <v>0</v>
      </c>
      <c r="N88" s="4258">
        <f t="shared" si="139"/>
        <v>0</v>
      </c>
      <c r="O88" s="4259"/>
      <c r="P88" s="4259"/>
      <c r="Q88" s="4259"/>
      <c r="R88" s="4259"/>
      <c r="S88" s="4259"/>
      <c r="T88" s="4259"/>
      <c r="U88" s="4259"/>
      <c r="V88" s="4259"/>
      <c r="W88" s="4119"/>
      <c r="X88" s="4257">
        <f t="shared" si="140"/>
        <v>0</v>
      </c>
      <c r="Y88" s="4258">
        <f t="shared" si="140"/>
        <v>0</v>
      </c>
      <c r="Z88" s="4260"/>
      <c r="AA88" s="4260"/>
      <c r="AB88" s="4260"/>
      <c r="AC88" s="4260"/>
      <c r="AD88" s="4260"/>
      <c r="AE88" s="4260"/>
      <c r="AF88" s="4260"/>
      <c r="AG88" s="4260"/>
      <c r="AH88" s="4119"/>
      <c r="AI88" s="4122"/>
      <c r="AJ88" s="4261">
        <f t="shared" si="141"/>
        <v>0</v>
      </c>
      <c r="AK88" s="4262">
        <f t="shared" si="142"/>
        <v>0</v>
      </c>
      <c r="AL88" s="4261">
        <f t="shared" si="143"/>
        <v>0</v>
      </c>
      <c r="AM88" s="4262">
        <f t="shared" si="144"/>
        <v>0</v>
      </c>
      <c r="AN88" s="4261">
        <f t="shared" si="145"/>
        <v>0</v>
      </c>
      <c r="AO88" s="4262">
        <f t="shared" si="146"/>
        <v>0</v>
      </c>
      <c r="AP88" s="4261">
        <f t="shared" si="147"/>
        <v>0</v>
      </c>
      <c r="AQ88" s="4262">
        <f t="shared" si="148"/>
        <v>0</v>
      </c>
      <c r="AR88" s="4261">
        <f t="shared" si="149"/>
        <v>0</v>
      </c>
      <c r="AS88" s="4262">
        <f t="shared" si="150"/>
        <v>0</v>
      </c>
      <c r="AT88" s="4261">
        <f t="shared" si="151"/>
        <v>0</v>
      </c>
      <c r="AU88" s="4262">
        <f t="shared" si="152"/>
        <v>0</v>
      </c>
      <c r="AV88" s="4261">
        <f t="shared" si="153"/>
        <v>0</v>
      </c>
      <c r="AW88" s="4262">
        <f t="shared" si="154"/>
        <v>0</v>
      </c>
      <c r="AX88" s="4261">
        <f t="shared" si="155"/>
        <v>0</v>
      </c>
      <c r="AY88" s="4262">
        <f t="shared" si="156"/>
        <v>0</v>
      </c>
      <c r="AZ88" s="4263"/>
      <c r="BA88" s="4264">
        <f>BA9</f>
        <v>20</v>
      </c>
      <c r="BB88" s="4264">
        <f t="shared" si="157"/>
        <v>0</v>
      </c>
      <c r="BC88" s="4264" t="str">
        <f t="shared" si="158"/>
        <v/>
      </c>
      <c r="BD88" s="4265">
        <f t="shared" si="254"/>
        <v>0</v>
      </c>
      <c r="BE88" s="4265">
        <f t="shared" si="254"/>
        <v>0</v>
      </c>
      <c r="BF88" s="4265">
        <f t="shared" si="254"/>
        <v>0</v>
      </c>
      <c r="BG88" s="4265">
        <f t="shared" si="251"/>
        <v>0</v>
      </c>
      <c r="BH88" s="4265">
        <f t="shared" si="251"/>
        <v>0</v>
      </c>
      <c r="BI88" s="4265">
        <f t="shared" si="251"/>
        <v>0</v>
      </c>
      <c r="BJ88" s="4265">
        <f t="shared" si="251"/>
        <v>0</v>
      </c>
      <c r="BK88" s="4265">
        <f t="shared" si="133"/>
        <v>0</v>
      </c>
      <c r="BL88" s="4122"/>
      <c r="BM88" s="4266">
        <f t="shared" si="159"/>
        <v>0</v>
      </c>
      <c r="BN88" s="4267">
        <f t="shared" si="160"/>
        <v>0</v>
      </c>
      <c r="BO88" s="4267">
        <f t="shared" si="161"/>
        <v>0</v>
      </c>
      <c r="BP88" s="4267">
        <f t="shared" si="162"/>
        <v>0</v>
      </c>
      <c r="BQ88" s="4267">
        <f t="shared" si="163"/>
        <v>0</v>
      </c>
      <c r="BR88" s="4267">
        <f t="shared" si="164"/>
        <v>0</v>
      </c>
      <c r="BS88" s="4267">
        <f t="shared" si="165"/>
        <v>0</v>
      </c>
      <c r="BT88" s="4267">
        <f t="shared" si="166"/>
        <v>0</v>
      </c>
      <c r="BU88" s="4202"/>
      <c r="BV88" s="4268">
        <f t="shared" si="255"/>
        <v>0</v>
      </c>
      <c r="BW88" s="4269">
        <f t="shared" si="255"/>
        <v>0</v>
      </c>
      <c r="BX88" s="4269">
        <f t="shared" si="255"/>
        <v>0</v>
      </c>
      <c r="BY88" s="4269">
        <f t="shared" si="252"/>
        <v>0</v>
      </c>
      <c r="BZ88" s="4269">
        <f t="shared" si="252"/>
        <v>0</v>
      </c>
      <c r="CA88" s="4269">
        <f t="shared" si="252"/>
        <v>0</v>
      </c>
      <c r="CB88" s="4269">
        <f t="shared" si="252"/>
        <v>0</v>
      </c>
      <c r="CC88" s="4270">
        <f t="shared" si="134"/>
        <v>0</v>
      </c>
      <c r="CD88" s="4114"/>
      <c r="CE88" s="4264" t="str">
        <f t="shared" si="167"/>
        <v/>
      </c>
      <c r="CF88" s="4271">
        <f t="shared" si="168"/>
        <v>0</v>
      </c>
      <c r="CG88" s="4272">
        <f t="shared" si="169"/>
        <v>0</v>
      </c>
      <c r="CH88" s="4272">
        <f t="shared" si="170"/>
        <v>0</v>
      </c>
      <c r="CI88" s="4272">
        <f t="shared" si="171"/>
        <v>0</v>
      </c>
      <c r="CJ88" s="4272">
        <f t="shared" si="172"/>
        <v>0</v>
      </c>
      <c r="CK88" s="4272">
        <f t="shared" si="173"/>
        <v>0</v>
      </c>
      <c r="CL88" s="4272">
        <f t="shared" si="174"/>
        <v>0</v>
      </c>
      <c r="CM88" s="4272">
        <f t="shared" si="175"/>
        <v>0</v>
      </c>
      <c r="CN88" s="4272">
        <f t="shared" si="176"/>
        <v>0</v>
      </c>
      <c r="CO88" s="4285">
        <f>IF(M88=CO8,M88,0)</f>
        <v>0</v>
      </c>
      <c r="CP88" s="4286" t="str">
        <f t="shared" si="177"/>
        <v/>
      </c>
      <c r="CQ88" s="4261" t="str">
        <f t="shared" si="178"/>
        <v/>
      </c>
      <c r="CR88" s="4275" t="str">
        <f t="shared" si="179"/>
        <v/>
      </c>
      <c r="CS88" s="4275" t="str">
        <f t="shared" si="180"/>
        <v/>
      </c>
      <c r="CT88" s="4275" t="str">
        <f t="shared" si="181"/>
        <v/>
      </c>
      <c r="CU88" s="4275" t="str">
        <f t="shared" si="182"/>
        <v/>
      </c>
      <c r="CV88" s="4275" t="str">
        <f t="shared" si="183"/>
        <v/>
      </c>
      <c r="CW88" s="4275" t="str">
        <f t="shared" si="184"/>
        <v/>
      </c>
      <c r="CX88" s="4276" t="str">
        <f t="shared" si="185"/>
        <v/>
      </c>
      <c r="CY88" s="4186"/>
      <c r="CZ88" s="4264" t="str">
        <f t="shared" si="186"/>
        <v/>
      </c>
      <c r="DA88" s="4277">
        <f t="shared" si="187"/>
        <v>0</v>
      </c>
      <c r="DB88" s="4115" t="str">
        <f t="shared" si="188"/>
        <v/>
      </c>
      <c r="DC88" s="4115" t="str">
        <f t="shared" si="189"/>
        <v/>
      </c>
      <c r="DD88" s="4115" t="str">
        <f t="shared" si="190"/>
        <v/>
      </c>
      <c r="DE88" s="4115" t="str">
        <f t="shared" si="191"/>
        <v/>
      </c>
      <c r="DF88" s="4115" t="str">
        <f t="shared" si="192"/>
        <v/>
      </c>
      <c r="DG88" s="4115" t="str">
        <f t="shared" si="193"/>
        <v/>
      </c>
      <c r="DH88" s="4115" t="str">
        <f t="shared" si="194"/>
        <v/>
      </c>
      <c r="DI88" s="4115" t="str">
        <f t="shared" si="195"/>
        <v/>
      </c>
      <c r="DJ88" s="4136"/>
      <c r="DK88" s="4287">
        <f>IF(M88=DK8,M88,0)</f>
        <v>0</v>
      </c>
      <c r="DL88" s="4286" t="str">
        <f t="shared" si="196"/>
        <v/>
      </c>
      <c r="DM88" s="4275" t="str">
        <f t="shared" si="197"/>
        <v/>
      </c>
      <c r="DN88" s="4275" t="str">
        <f t="shared" si="198"/>
        <v/>
      </c>
      <c r="DO88" s="4275" t="str">
        <f t="shared" si="199"/>
        <v/>
      </c>
      <c r="DP88" s="4275" t="str">
        <f t="shared" si="200"/>
        <v/>
      </c>
      <c r="DQ88" s="4275" t="str">
        <f t="shared" si="201"/>
        <v/>
      </c>
      <c r="DR88" s="4275" t="str">
        <f t="shared" si="202"/>
        <v/>
      </c>
      <c r="DS88" s="4275" t="str">
        <f t="shared" si="203"/>
        <v/>
      </c>
      <c r="DT88" s="4279" t="str">
        <f t="shared" si="204"/>
        <v/>
      </c>
      <c r="DU88" s="4122"/>
      <c r="DV88" s="4266">
        <f t="shared" si="205"/>
        <v>0</v>
      </c>
      <c r="DW88" s="4267">
        <f t="shared" si="206"/>
        <v>0</v>
      </c>
      <c r="DX88" s="4267">
        <f t="shared" si="207"/>
        <v>0</v>
      </c>
      <c r="DY88" s="4267">
        <f t="shared" si="208"/>
        <v>0</v>
      </c>
      <c r="DZ88" s="4267">
        <f t="shared" si="209"/>
        <v>0</v>
      </c>
      <c r="EA88" s="4267">
        <f t="shared" si="210"/>
        <v>0</v>
      </c>
      <c r="EB88" s="4267">
        <f t="shared" si="211"/>
        <v>0</v>
      </c>
      <c r="EC88" s="4267">
        <f t="shared" si="212"/>
        <v>0</v>
      </c>
      <c r="ED88" s="4215"/>
      <c r="EE88" s="4268">
        <f t="shared" si="256"/>
        <v>0</v>
      </c>
      <c r="EF88" s="4269">
        <f t="shared" si="256"/>
        <v>0</v>
      </c>
      <c r="EG88" s="4269">
        <f t="shared" si="256"/>
        <v>0</v>
      </c>
      <c r="EH88" s="4269">
        <f t="shared" si="253"/>
        <v>0</v>
      </c>
      <c r="EI88" s="4269">
        <f t="shared" si="253"/>
        <v>0</v>
      </c>
      <c r="EJ88" s="4269">
        <f t="shared" si="253"/>
        <v>0</v>
      </c>
      <c r="EK88" s="4269">
        <f t="shared" si="253"/>
        <v>0</v>
      </c>
      <c r="EL88" s="4270">
        <f t="shared" si="135"/>
        <v>0</v>
      </c>
      <c r="EM88" s="4186"/>
      <c r="EN88" s="4264" t="str">
        <f t="shared" si="213"/>
        <v/>
      </c>
      <c r="EO88" s="4271">
        <f t="shared" si="214"/>
        <v>0</v>
      </c>
      <c r="EP88" s="4272">
        <f t="shared" si="215"/>
        <v>0</v>
      </c>
      <c r="EQ88" s="4272">
        <f t="shared" si="216"/>
        <v>0</v>
      </c>
      <c r="ER88" s="4272">
        <f t="shared" si="217"/>
        <v>0</v>
      </c>
      <c r="ES88" s="4272">
        <f t="shared" si="218"/>
        <v>0</v>
      </c>
      <c r="ET88" s="4272">
        <f t="shared" si="219"/>
        <v>0</v>
      </c>
      <c r="EU88" s="4272">
        <f t="shared" si="220"/>
        <v>0</v>
      </c>
      <c r="EV88" s="4272">
        <f t="shared" si="221"/>
        <v>0</v>
      </c>
      <c r="EW88" s="4272">
        <f t="shared" si="222"/>
        <v>0</v>
      </c>
      <c r="EX88" s="4288">
        <f>IF(X88=EX8,X88,0)</f>
        <v>0</v>
      </c>
      <c r="EY88" s="4286" t="str">
        <f t="shared" si="223"/>
        <v/>
      </c>
      <c r="EZ88" s="4261" t="str">
        <f t="shared" si="224"/>
        <v/>
      </c>
      <c r="FA88" s="4275" t="str">
        <f t="shared" si="225"/>
        <v/>
      </c>
      <c r="FB88" s="4275" t="str">
        <f t="shared" si="226"/>
        <v/>
      </c>
      <c r="FC88" s="4275" t="str">
        <f t="shared" si="227"/>
        <v/>
      </c>
      <c r="FD88" s="4275" t="str">
        <f t="shared" si="228"/>
        <v/>
      </c>
      <c r="FE88" s="4275" t="str">
        <f t="shared" si="229"/>
        <v/>
      </c>
      <c r="FF88" s="4275" t="str">
        <f t="shared" si="230"/>
        <v/>
      </c>
      <c r="FG88" s="4275" t="str">
        <f t="shared" si="231"/>
        <v/>
      </c>
      <c r="FH88" s="4186"/>
      <c r="FI88" s="4264" t="str">
        <f t="shared" si="232"/>
        <v/>
      </c>
      <c r="FJ88" s="4277">
        <f t="shared" si="233"/>
        <v>0</v>
      </c>
      <c r="FK88" s="4115" t="str">
        <f t="shared" si="234"/>
        <v/>
      </c>
      <c r="FL88" s="4115" t="str">
        <f t="shared" si="235"/>
        <v/>
      </c>
      <c r="FM88" s="4115" t="str">
        <f t="shared" si="236"/>
        <v/>
      </c>
      <c r="FN88" s="4115" t="str">
        <f t="shared" si="237"/>
        <v/>
      </c>
      <c r="FO88" s="4115" t="str">
        <f t="shared" si="238"/>
        <v/>
      </c>
      <c r="FP88" s="4115" t="str">
        <f t="shared" si="239"/>
        <v/>
      </c>
      <c r="FQ88" s="4115" t="str">
        <f t="shared" si="240"/>
        <v/>
      </c>
      <c r="FR88" s="4115" t="str">
        <f t="shared" si="241"/>
        <v/>
      </c>
      <c r="FS88" s="4287">
        <f>IF(X88=FS8,X88,0)</f>
        <v>0</v>
      </c>
      <c r="FT88" s="4286" t="str">
        <f t="shared" si="242"/>
        <v/>
      </c>
      <c r="FU88" s="4275" t="str">
        <f t="shared" si="243"/>
        <v/>
      </c>
      <c r="FV88" s="4275" t="str">
        <f t="shared" si="244"/>
        <v/>
      </c>
      <c r="FW88" s="4275" t="str">
        <f t="shared" si="245"/>
        <v/>
      </c>
      <c r="FX88" s="4275" t="str">
        <f t="shared" si="246"/>
        <v/>
      </c>
      <c r="FY88" s="4275" t="str">
        <f t="shared" si="247"/>
        <v/>
      </c>
      <c r="FZ88" s="4275" t="str">
        <f t="shared" si="248"/>
        <v/>
      </c>
      <c r="GA88" s="4275" t="str">
        <f t="shared" si="249"/>
        <v/>
      </c>
      <c r="GB88" s="4279" t="str">
        <f t="shared" si="250"/>
        <v/>
      </c>
      <c r="GC88" s="4122"/>
    </row>
    <row r="89" spans="1:185" ht="45" customHeight="1">
      <c r="A89" s="4016">
        <f>ROW()</f>
        <v>89</v>
      </c>
      <c r="B89" s="4250" t="str">
        <f>IF(C89="I","",IF(ISBLANK(D89),"",IF(ISTEXT(D89),LARGE(B9:B88,1)+1,0)))</f>
        <v/>
      </c>
      <c r="C89" s="4281"/>
      <c r="D89" s="4297"/>
      <c r="E89" s="4252"/>
      <c r="F89" s="4253"/>
      <c r="G89" s="4254"/>
      <c r="H89" s="4255"/>
      <c r="I89" s="4254"/>
      <c r="J89" s="4255"/>
      <c r="K89" s="4256">
        <f t="shared" si="132"/>
        <v>0</v>
      </c>
      <c r="L89" s="4119"/>
      <c r="M89" s="4257">
        <f t="shared" si="139"/>
        <v>0</v>
      </c>
      <c r="N89" s="4258">
        <f t="shared" si="139"/>
        <v>0</v>
      </c>
      <c r="O89" s="4259"/>
      <c r="P89" s="4259"/>
      <c r="Q89" s="4259"/>
      <c r="R89" s="4259"/>
      <c r="S89" s="4259"/>
      <c r="T89" s="4259"/>
      <c r="U89" s="4259"/>
      <c r="V89" s="4259"/>
      <c r="W89" s="4119"/>
      <c r="X89" s="4257">
        <f t="shared" si="140"/>
        <v>0</v>
      </c>
      <c r="Y89" s="4258">
        <f t="shared" si="140"/>
        <v>0</v>
      </c>
      <c r="Z89" s="4260"/>
      <c r="AA89" s="4260"/>
      <c r="AB89" s="4260"/>
      <c r="AC89" s="4260"/>
      <c r="AD89" s="4260"/>
      <c r="AE89" s="4260"/>
      <c r="AF89" s="4260"/>
      <c r="AG89" s="4260"/>
      <c r="AH89" s="4119"/>
      <c r="AI89" s="4122"/>
      <c r="AJ89" s="4261">
        <f t="shared" si="141"/>
        <v>0</v>
      </c>
      <c r="AK89" s="4262">
        <f t="shared" si="142"/>
        <v>0</v>
      </c>
      <c r="AL89" s="4261">
        <f t="shared" si="143"/>
        <v>0</v>
      </c>
      <c r="AM89" s="4262">
        <f t="shared" si="144"/>
        <v>0</v>
      </c>
      <c r="AN89" s="4261">
        <f t="shared" si="145"/>
        <v>0</v>
      </c>
      <c r="AO89" s="4262">
        <f t="shared" si="146"/>
        <v>0</v>
      </c>
      <c r="AP89" s="4261">
        <f t="shared" si="147"/>
        <v>0</v>
      </c>
      <c r="AQ89" s="4262">
        <f t="shared" si="148"/>
        <v>0</v>
      </c>
      <c r="AR89" s="4261">
        <f t="shared" si="149"/>
        <v>0</v>
      </c>
      <c r="AS89" s="4262">
        <f t="shared" si="150"/>
        <v>0</v>
      </c>
      <c r="AT89" s="4261">
        <f t="shared" si="151"/>
        <v>0</v>
      </c>
      <c r="AU89" s="4262">
        <f t="shared" si="152"/>
        <v>0</v>
      </c>
      <c r="AV89" s="4261">
        <f t="shared" si="153"/>
        <v>0</v>
      </c>
      <c r="AW89" s="4262">
        <f t="shared" si="154"/>
        <v>0</v>
      </c>
      <c r="AX89" s="4261">
        <f t="shared" si="155"/>
        <v>0</v>
      </c>
      <c r="AY89" s="4262">
        <f t="shared" si="156"/>
        <v>0</v>
      </c>
      <c r="AZ89" s="4263"/>
      <c r="BA89" s="4264">
        <f>BA9</f>
        <v>20</v>
      </c>
      <c r="BB89" s="4264">
        <f t="shared" si="157"/>
        <v>0</v>
      </c>
      <c r="BC89" s="4264" t="str">
        <f t="shared" si="158"/>
        <v/>
      </c>
      <c r="BD89" s="4265">
        <f t="shared" si="254"/>
        <v>0</v>
      </c>
      <c r="BE89" s="4265">
        <f t="shared" si="254"/>
        <v>0</v>
      </c>
      <c r="BF89" s="4265">
        <f t="shared" si="254"/>
        <v>0</v>
      </c>
      <c r="BG89" s="4265">
        <f t="shared" si="251"/>
        <v>0</v>
      </c>
      <c r="BH89" s="4265">
        <f t="shared" si="251"/>
        <v>0</v>
      </c>
      <c r="BI89" s="4265">
        <f t="shared" si="251"/>
        <v>0</v>
      </c>
      <c r="BJ89" s="4265">
        <f t="shared" si="251"/>
        <v>0</v>
      </c>
      <c r="BK89" s="4265">
        <f t="shared" si="133"/>
        <v>0</v>
      </c>
      <c r="BL89" s="4122"/>
      <c r="BM89" s="4266">
        <f t="shared" si="159"/>
        <v>0</v>
      </c>
      <c r="BN89" s="4267">
        <f t="shared" si="160"/>
        <v>0</v>
      </c>
      <c r="BO89" s="4267">
        <f t="shared" si="161"/>
        <v>0</v>
      </c>
      <c r="BP89" s="4267">
        <f t="shared" si="162"/>
        <v>0</v>
      </c>
      <c r="BQ89" s="4267">
        <f t="shared" si="163"/>
        <v>0</v>
      </c>
      <c r="BR89" s="4267">
        <f t="shared" si="164"/>
        <v>0</v>
      </c>
      <c r="BS89" s="4267">
        <f t="shared" si="165"/>
        <v>0</v>
      </c>
      <c r="BT89" s="4267">
        <f t="shared" si="166"/>
        <v>0</v>
      </c>
      <c r="BU89" s="4202"/>
      <c r="BV89" s="4268">
        <f t="shared" si="255"/>
        <v>0</v>
      </c>
      <c r="BW89" s="4269">
        <f t="shared" si="255"/>
        <v>0</v>
      </c>
      <c r="BX89" s="4269">
        <f t="shared" si="255"/>
        <v>0</v>
      </c>
      <c r="BY89" s="4269">
        <f t="shared" si="252"/>
        <v>0</v>
      </c>
      <c r="BZ89" s="4269">
        <f t="shared" si="252"/>
        <v>0</v>
      </c>
      <c r="CA89" s="4269">
        <f t="shared" si="252"/>
        <v>0</v>
      </c>
      <c r="CB89" s="4269">
        <f t="shared" si="252"/>
        <v>0</v>
      </c>
      <c r="CC89" s="4270">
        <f t="shared" si="134"/>
        <v>0</v>
      </c>
      <c r="CD89" s="4114"/>
      <c r="CE89" s="4264" t="str">
        <f t="shared" si="167"/>
        <v/>
      </c>
      <c r="CF89" s="4271">
        <f t="shared" si="168"/>
        <v>0</v>
      </c>
      <c r="CG89" s="4272">
        <f t="shared" si="169"/>
        <v>0</v>
      </c>
      <c r="CH89" s="4272">
        <f t="shared" si="170"/>
        <v>0</v>
      </c>
      <c r="CI89" s="4272">
        <f t="shared" si="171"/>
        <v>0</v>
      </c>
      <c r="CJ89" s="4272">
        <f t="shared" si="172"/>
        <v>0</v>
      </c>
      <c r="CK89" s="4272">
        <f t="shared" si="173"/>
        <v>0</v>
      </c>
      <c r="CL89" s="4272">
        <f t="shared" si="174"/>
        <v>0</v>
      </c>
      <c r="CM89" s="4272">
        <f t="shared" si="175"/>
        <v>0</v>
      </c>
      <c r="CN89" s="4272">
        <f t="shared" si="176"/>
        <v>0</v>
      </c>
      <c r="CO89" s="4285">
        <f>IF(M89=CO8,M89,0)</f>
        <v>0</v>
      </c>
      <c r="CP89" s="4286" t="str">
        <f t="shared" si="177"/>
        <v/>
      </c>
      <c r="CQ89" s="4261" t="str">
        <f t="shared" si="178"/>
        <v/>
      </c>
      <c r="CR89" s="4275" t="str">
        <f t="shared" si="179"/>
        <v/>
      </c>
      <c r="CS89" s="4275" t="str">
        <f t="shared" si="180"/>
        <v/>
      </c>
      <c r="CT89" s="4275" t="str">
        <f t="shared" si="181"/>
        <v/>
      </c>
      <c r="CU89" s="4275" t="str">
        <f t="shared" si="182"/>
        <v/>
      </c>
      <c r="CV89" s="4275" t="str">
        <f t="shared" si="183"/>
        <v/>
      </c>
      <c r="CW89" s="4275" t="str">
        <f t="shared" si="184"/>
        <v/>
      </c>
      <c r="CX89" s="4276" t="str">
        <f t="shared" si="185"/>
        <v/>
      </c>
      <c r="CY89" s="4186"/>
      <c r="CZ89" s="4264" t="str">
        <f t="shared" si="186"/>
        <v/>
      </c>
      <c r="DA89" s="4277">
        <f t="shared" si="187"/>
        <v>0</v>
      </c>
      <c r="DB89" s="4115" t="str">
        <f t="shared" si="188"/>
        <v/>
      </c>
      <c r="DC89" s="4115" t="str">
        <f t="shared" si="189"/>
        <v/>
      </c>
      <c r="DD89" s="4115" t="str">
        <f t="shared" si="190"/>
        <v/>
      </c>
      <c r="DE89" s="4115" t="str">
        <f t="shared" si="191"/>
        <v/>
      </c>
      <c r="DF89" s="4115" t="str">
        <f t="shared" si="192"/>
        <v/>
      </c>
      <c r="DG89" s="4115" t="str">
        <f t="shared" si="193"/>
        <v/>
      </c>
      <c r="DH89" s="4115" t="str">
        <f t="shared" si="194"/>
        <v/>
      </c>
      <c r="DI89" s="4115" t="str">
        <f t="shared" si="195"/>
        <v/>
      </c>
      <c r="DJ89" s="4136"/>
      <c r="DK89" s="4287">
        <f>IF(M89=DK8,M89,0)</f>
        <v>0</v>
      </c>
      <c r="DL89" s="4286" t="str">
        <f t="shared" si="196"/>
        <v/>
      </c>
      <c r="DM89" s="4275" t="str">
        <f t="shared" si="197"/>
        <v/>
      </c>
      <c r="DN89" s="4275" t="str">
        <f t="shared" si="198"/>
        <v/>
      </c>
      <c r="DO89" s="4275" t="str">
        <f t="shared" si="199"/>
        <v/>
      </c>
      <c r="DP89" s="4275" t="str">
        <f t="shared" si="200"/>
        <v/>
      </c>
      <c r="DQ89" s="4275" t="str">
        <f t="shared" si="201"/>
        <v/>
      </c>
      <c r="DR89" s="4275" t="str">
        <f t="shared" si="202"/>
        <v/>
      </c>
      <c r="DS89" s="4275" t="str">
        <f t="shared" si="203"/>
        <v/>
      </c>
      <c r="DT89" s="4279" t="str">
        <f t="shared" si="204"/>
        <v/>
      </c>
      <c r="DU89" s="4122"/>
      <c r="DV89" s="4266">
        <f t="shared" si="205"/>
        <v>0</v>
      </c>
      <c r="DW89" s="4267">
        <f t="shared" si="206"/>
        <v>0</v>
      </c>
      <c r="DX89" s="4267">
        <f t="shared" si="207"/>
        <v>0</v>
      </c>
      <c r="DY89" s="4267">
        <f t="shared" si="208"/>
        <v>0</v>
      </c>
      <c r="DZ89" s="4267">
        <f t="shared" si="209"/>
        <v>0</v>
      </c>
      <c r="EA89" s="4267">
        <f t="shared" si="210"/>
        <v>0</v>
      </c>
      <c r="EB89" s="4267">
        <f t="shared" si="211"/>
        <v>0</v>
      </c>
      <c r="EC89" s="4267">
        <f t="shared" si="212"/>
        <v>0</v>
      </c>
      <c r="ED89" s="4215"/>
      <c r="EE89" s="4268">
        <f t="shared" si="256"/>
        <v>0</v>
      </c>
      <c r="EF89" s="4269">
        <f t="shared" si="256"/>
        <v>0</v>
      </c>
      <c r="EG89" s="4269">
        <f t="shared" si="256"/>
        <v>0</v>
      </c>
      <c r="EH89" s="4269">
        <f t="shared" si="253"/>
        <v>0</v>
      </c>
      <c r="EI89" s="4269">
        <f t="shared" si="253"/>
        <v>0</v>
      </c>
      <c r="EJ89" s="4269">
        <f t="shared" si="253"/>
        <v>0</v>
      </c>
      <c r="EK89" s="4269">
        <f t="shared" si="253"/>
        <v>0</v>
      </c>
      <c r="EL89" s="4270">
        <f t="shared" si="135"/>
        <v>0</v>
      </c>
      <c r="EM89" s="4186"/>
      <c r="EN89" s="4264" t="str">
        <f t="shared" si="213"/>
        <v/>
      </c>
      <c r="EO89" s="4271">
        <f t="shared" si="214"/>
        <v>0</v>
      </c>
      <c r="EP89" s="4272">
        <f t="shared" si="215"/>
        <v>0</v>
      </c>
      <c r="EQ89" s="4272">
        <f t="shared" si="216"/>
        <v>0</v>
      </c>
      <c r="ER89" s="4272">
        <f t="shared" si="217"/>
        <v>0</v>
      </c>
      <c r="ES89" s="4272">
        <f t="shared" si="218"/>
        <v>0</v>
      </c>
      <c r="ET89" s="4272">
        <f t="shared" si="219"/>
        <v>0</v>
      </c>
      <c r="EU89" s="4272">
        <f t="shared" si="220"/>
        <v>0</v>
      </c>
      <c r="EV89" s="4272">
        <f t="shared" si="221"/>
        <v>0</v>
      </c>
      <c r="EW89" s="4272">
        <f t="shared" si="222"/>
        <v>0</v>
      </c>
      <c r="EX89" s="4288">
        <f>IF(X89=EX8,X89,0)</f>
        <v>0</v>
      </c>
      <c r="EY89" s="4286" t="str">
        <f t="shared" si="223"/>
        <v/>
      </c>
      <c r="EZ89" s="4261" t="str">
        <f t="shared" si="224"/>
        <v/>
      </c>
      <c r="FA89" s="4275" t="str">
        <f t="shared" si="225"/>
        <v/>
      </c>
      <c r="FB89" s="4275" t="str">
        <f t="shared" si="226"/>
        <v/>
      </c>
      <c r="FC89" s="4275" t="str">
        <f t="shared" si="227"/>
        <v/>
      </c>
      <c r="FD89" s="4275" t="str">
        <f t="shared" si="228"/>
        <v/>
      </c>
      <c r="FE89" s="4275" t="str">
        <f t="shared" si="229"/>
        <v/>
      </c>
      <c r="FF89" s="4275" t="str">
        <f t="shared" si="230"/>
        <v/>
      </c>
      <c r="FG89" s="4275" t="str">
        <f t="shared" si="231"/>
        <v/>
      </c>
      <c r="FH89" s="4186"/>
      <c r="FI89" s="4264" t="str">
        <f t="shared" si="232"/>
        <v/>
      </c>
      <c r="FJ89" s="4277">
        <f t="shared" si="233"/>
        <v>0</v>
      </c>
      <c r="FK89" s="4115" t="str">
        <f t="shared" si="234"/>
        <v/>
      </c>
      <c r="FL89" s="4115" t="str">
        <f t="shared" si="235"/>
        <v/>
      </c>
      <c r="FM89" s="4115" t="str">
        <f t="shared" si="236"/>
        <v/>
      </c>
      <c r="FN89" s="4115" t="str">
        <f t="shared" si="237"/>
        <v/>
      </c>
      <c r="FO89" s="4115" t="str">
        <f t="shared" si="238"/>
        <v/>
      </c>
      <c r="FP89" s="4115" t="str">
        <f t="shared" si="239"/>
        <v/>
      </c>
      <c r="FQ89" s="4115" t="str">
        <f t="shared" si="240"/>
        <v/>
      </c>
      <c r="FR89" s="4115" t="str">
        <f t="shared" si="241"/>
        <v/>
      </c>
      <c r="FS89" s="4287">
        <f>IF(X89=FS8,X89,0)</f>
        <v>0</v>
      </c>
      <c r="FT89" s="4286" t="str">
        <f t="shared" si="242"/>
        <v/>
      </c>
      <c r="FU89" s="4275" t="str">
        <f t="shared" si="243"/>
        <v/>
      </c>
      <c r="FV89" s="4275" t="str">
        <f t="shared" si="244"/>
        <v/>
      </c>
      <c r="FW89" s="4275" t="str">
        <f t="shared" si="245"/>
        <v/>
      </c>
      <c r="FX89" s="4275" t="str">
        <f t="shared" si="246"/>
        <v/>
      </c>
      <c r="FY89" s="4275" t="str">
        <f t="shared" si="247"/>
        <v/>
      </c>
      <c r="FZ89" s="4275" t="str">
        <f t="shared" si="248"/>
        <v/>
      </c>
      <c r="GA89" s="4275" t="str">
        <f t="shared" si="249"/>
        <v/>
      </c>
      <c r="GB89" s="4279" t="str">
        <f t="shared" si="250"/>
        <v/>
      </c>
      <c r="GC89" s="4122"/>
    </row>
    <row r="90" spans="1:185" ht="45" customHeight="1">
      <c r="A90" s="4016">
        <f>ROW()</f>
        <v>90</v>
      </c>
      <c r="B90" s="4250" t="str">
        <f>IF(C90="I","",IF(ISBLANK(D90),"",IF(ISTEXT(D90),LARGE(B9:B89,1)+1,0)))</f>
        <v/>
      </c>
      <c r="C90" s="4281"/>
      <c r="D90" s="4297"/>
      <c r="E90" s="4252"/>
      <c r="F90" s="4253"/>
      <c r="G90" s="4254"/>
      <c r="H90" s="4255"/>
      <c r="I90" s="4254"/>
      <c r="J90" s="4255"/>
      <c r="K90" s="4256">
        <f t="shared" si="132"/>
        <v>0</v>
      </c>
      <c r="L90" s="4119"/>
      <c r="M90" s="4257">
        <f t="shared" si="139"/>
        <v>0</v>
      </c>
      <c r="N90" s="4258">
        <f t="shared" si="139"/>
        <v>0</v>
      </c>
      <c r="O90" s="4259"/>
      <c r="P90" s="4259"/>
      <c r="Q90" s="4259"/>
      <c r="R90" s="4259"/>
      <c r="S90" s="4259"/>
      <c r="T90" s="4259"/>
      <c r="U90" s="4259"/>
      <c r="V90" s="4259"/>
      <c r="W90" s="4119"/>
      <c r="X90" s="4257">
        <f t="shared" si="140"/>
        <v>0</v>
      </c>
      <c r="Y90" s="4258">
        <f t="shared" si="140"/>
        <v>0</v>
      </c>
      <c r="Z90" s="4260"/>
      <c r="AA90" s="4260"/>
      <c r="AB90" s="4260"/>
      <c r="AC90" s="4260"/>
      <c r="AD90" s="4260"/>
      <c r="AE90" s="4260"/>
      <c r="AF90" s="4260"/>
      <c r="AG90" s="4260"/>
      <c r="AH90" s="4119"/>
      <c r="AI90" s="4122"/>
      <c r="AJ90" s="4261">
        <f t="shared" si="141"/>
        <v>0</v>
      </c>
      <c r="AK90" s="4262">
        <f t="shared" si="142"/>
        <v>0</v>
      </c>
      <c r="AL90" s="4261">
        <f t="shared" si="143"/>
        <v>0</v>
      </c>
      <c r="AM90" s="4262">
        <f t="shared" si="144"/>
        <v>0</v>
      </c>
      <c r="AN90" s="4261">
        <f t="shared" si="145"/>
        <v>0</v>
      </c>
      <c r="AO90" s="4262">
        <f t="shared" si="146"/>
        <v>0</v>
      </c>
      <c r="AP90" s="4261">
        <f t="shared" si="147"/>
        <v>0</v>
      </c>
      <c r="AQ90" s="4262">
        <f t="shared" si="148"/>
        <v>0</v>
      </c>
      <c r="AR90" s="4261">
        <f t="shared" si="149"/>
        <v>0</v>
      </c>
      <c r="AS90" s="4262">
        <f t="shared" si="150"/>
        <v>0</v>
      </c>
      <c r="AT90" s="4261">
        <f t="shared" si="151"/>
        <v>0</v>
      </c>
      <c r="AU90" s="4262">
        <f t="shared" si="152"/>
        <v>0</v>
      </c>
      <c r="AV90" s="4261">
        <f t="shared" si="153"/>
        <v>0</v>
      </c>
      <c r="AW90" s="4262">
        <f t="shared" si="154"/>
        <v>0</v>
      </c>
      <c r="AX90" s="4261">
        <f t="shared" si="155"/>
        <v>0</v>
      </c>
      <c r="AY90" s="4262">
        <f t="shared" si="156"/>
        <v>0</v>
      </c>
      <c r="AZ90" s="4263"/>
      <c r="BA90" s="4264">
        <f>BA9</f>
        <v>20</v>
      </c>
      <c r="BB90" s="4264">
        <f t="shared" si="157"/>
        <v>0</v>
      </c>
      <c r="BC90" s="4264" t="str">
        <f t="shared" si="158"/>
        <v/>
      </c>
      <c r="BD90" s="4265">
        <f t="shared" si="254"/>
        <v>0</v>
      </c>
      <c r="BE90" s="4265">
        <f t="shared" si="254"/>
        <v>0</v>
      </c>
      <c r="BF90" s="4265">
        <f t="shared" si="254"/>
        <v>0</v>
      </c>
      <c r="BG90" s="4265">
        <f t="shared" si="251"/>
        <v>0</v>
      </c>
      <c r="BH90" s="4265">
        <f t="shared" si="251"/>
        <v>0</v>
      </c>
      <c r="BI90" s="4265">
        <f t="shared" si="251"/>
        <v>0</v>
      </c>
      <c r="BJ90" s="4265">
        <f t="shared" si="251"/>
        <v>0</v>
      </c>
      <c r="BK90" s="4265">
        <f t="shared" si="133"/>
        <v>0</v>
      </c>
      <c r="BL90" s="4122"/>
      <c r="BM90" s="4266">
        <f t="shared" si="159"/>
        <v>0</v>
      </c>
      <c r="BN90" s="4267">
        <f t="shared" si="160"/>
        <v>0</v>
      </c>
      <c r="BO90" s="4267">
        <f t="shared" si="161"/>
        <v>0</v>
      </c>
      <c r="BP90" s="4267">
        <f t="shared" si="162"/>
        <v>0</v>
      </c>
      <c r="BQ90" s="4267">
        <f t="shared" si="163"/>
        <v>0</v>
      </c>
      <c r="BR90" s="4267">
        <f t="shared" si="164"/>
        <v>0</v>
      </c>
      <c r="BS90" s="4267">
        <f t="shared" si="165"/>
        <v>0</v>
      </c>
      <c r="BT90" s="4267">
        <f t="shared" si="166"/>
        <v>0</v>
      </c>
      <c r="BU90" s="4202"/>
      <c r="BV90" s="4268">
        <f t="shared" si="255"/>
        <v>0</v>
      </c>
      <c r="BW90" s="4269">
        <f t="shared" si="255"/>
        <v>0</v>
      </c>
      <c r="BX90" s="4269">
        <f t="shared" si="255"/>
        <v>0</v>
      </c>
      <c r="BY90" s="4269">
        <f t="shared" si="252"/>
        <v>0</v>
      </c>
      <c r="BZ90" s="4269">
        <f t="shared" si="252"/>
        <v>0</v>
      </c>
      <c r="CA90" s="4269">
        <f t="shared" si="252"/>
        <v>0</v>
      </c>
      <c r="CB90" s="4269">
        <f t="shared" si="252"/>
        <v>0</v>
      </c>
      <c r="CC90" s="4270">
        <f t="shared" si="134"/>
        <v>0</v>
      </c>
      <c r="CD90" s="4114"/>
      <c r="CE90" s="4264" t="str">
        <f t="shared" si="167"/>
        <v/>
      </c>
      <c r="CF90" s="4271">
        <f t="shared" si="168"/>
        <v>0</v>
      </c>
      <c r="CG90" s="4272">
        <f t="shared" si="169"/>
        <v>0</v>
      </c>
      <c r="CH90" s="4272">
        <f t="shared" si="170"/>
        <v>0</v>
      </c>
      <c r="CI90" s="4272">
        <f t="shared" si="171"/>
        <v>0</v>
      </c>
      <c r="CJ90" s="4272">
        <f t="shared" si="172"/>
        <v>0</v>
      </c>
      <c r="CK90" s="4272">
        <f t="shared" si="173"/>
        <v>0</v>
      </c>
      <c r="CL90" s="4272">
        <f t="shared" si="174"/>
        <v>0</v>
      </c>
      <c r="CM90" s="4272">
        <f t="shared" si="175"/>
        <v>0</v>
      </c>
      <c r="CN90" s="4272">
        <f t="shared" si="176"/>
        <v>0</v>
      </c>
      <c r="CO90" s="4285">
        <f>IF(M90=CO8,M90,0)</f>
        <v>0</v>
      </c>
      <c r="CP90" s="4286" t="str">
        <f t="shared" si="177"/>
        <v/>
      </c>
      <c r="CQ90" s="4261" t="str">
        <f t="shared" si="178"/>
        <v/>
      </c>
      <c r="CR90" s="4275" t="str">
        <f t="shared" si="179"/>
        <v/>
      </c>
      <c r="CS90" s="4275" t="str">
        <f t="shared" si="180"/>
        <v/>
      </c>
      <c r="CT90" s="4275" t="str">
        <f t="shared" si="181"/>
        <v/>
      </c>
      <c r="CU90" s="4275" t="str">
        <f t="shared" si="182"/>
        <v/>
      </c>
      <c r="CV90" s="4275" t="str">
        <f t="shared" si="183"/>
        <v/>
      </c>
      <c r="CW90" s="4275" t="str">
        <f t="shared" si="184"/>
        <v/>
      </c>
      <c r="CX90" s="4276" t="str">
        <f t="shared" si="185"/>
        <v/>
      </c>
      <c r="CY90" s="4186"/>
      <c r="CZ90" s="4264" t="str">
        <f t="shared" si="186"/>
        <v/>
      </c>
      <c r="DA90" s="4277">
        <f t="shared" si="187"/>
        <v>0</v>
      </c>
      <c r="DB90" s="4115" t="str">
        <f t="shared" si="188"/>
        <v/>
      </c>
      <c r="DC90" s="4115" t="str">
        <f t="shared" si="189"/>
        <v/>
      </c>
      <c r="DD90" s="4115" t="str">
        <f t="shared" si="190"/>
        <v/>
      </c>
      <c r="DE90" s="4115" t="str">
        <f t="shared" si="191"/>
        <v/>
      </c>
      <c r="DF90" s="4115" t="str">
        <f t="shared" si="192"/>
        <v/>
      </c>
      <c r="DG90" s="4115" t="str">
        <f t="shared" si="193"/>
        <v/>
      </c>
      <c r="DH90" s="4115" t="str">
        <f t="shared" si="194"/>
        <v/>
      </c>
      <c r="DI90" s="4115" t="str">
        <f t="shared" si="195"/>
        <v/>
      </c>
      <c r="DJ90" s="4136"/>
      <c r="DK90" s="4287">
        <f>IF(M90=DK8,M90,0)</f>
        <v>0</v>
      </c>
      <c r="DL90" s="4286" t="str">
        <f t="shared" si="196"/>
        <v/>
      </c>
      <c r="DM90" s="4275" t="str">
        <f t="shared" si="197"/>
        <v/>
      </c>
      <c r="DN90" s="4275" t="str">
        <f t="shared" si="198"/>
        <v/>
      </c>
      <c r="DO90" s="4275" t="str">
        <f t="shared" si="199"/>
        <v/>
      </c>
      <c r="DP90" s="4275" t="str">
        <f t="shared" si="200"/>
        <v/>
      </c>
      <c r="DQ90" s="4275" t="str">
        <f t="shared" si="201"/>
        <v/>
      </c>
      <c r="DR90" s="4275" t="str">
        <f t="shared" si="202"/>
        <v/>
      </c>
      <c r="DS90" s="4275" t="str">
        <f t="shared" si="203"/>
        <v/>
      </c>
      <c r="DT90" s="4279" t="str">
        <f t="shared" si="204"/>
        <v/>
      </c>
      <c r="DU90" s="4122"/>
      <c r="DV90" s="4266">
        <f t="shared" si="205"/>
        <v>0</v>
      </c>
      <c r="DW90" s="4267">
        <f t="shared" si="206"/>
        <v>0</v>
      </c>
      <c r="DX90" s="4267">
        <f t="shared" si="207"/>
        <v>0</v>
      </c>
      <c r="DY90" s="4267">
        <f t="shared" si="208"/>
        <v>0</v>
      </c>
      <c r="DZ90" s="4267">
        <f t="shared" si="209"/>
        <v>0</v>
      </c>
      <c r="EA90" s="4267">
        <f t="shared" si="210"/>
        <v>0</v>
      </c>
      <c r="EB90" s="4267">
        <f t="shared" si="211"/>
        <v>0</v>
      </c>
      <c r="EC90" s="4267">
        <f t="shared" si="212"/>
        <v>0</v>
      </c>
      <c r="ED90" s="4215"/>
      <c r="EE90" s="4268">
        <f t="shared" si="256"/>
        <v>0</v>
      </c>
      <c r="EF90" s="4269">
        <f t="shared" si="256"/>
        <v>0</v>
      </c>
      <c r="EG90" s="4269">
        <f t="shared" si="256"/>
        <v>0</v>
      </c>
      <c r="EH90" s="4269">
        <f t="shared" si="253"/>
        <v>0</v>
      </c>
      <c r="EI90" s="4269">
        <f t="shared" si="253"/>
        <v>0</v>
      </c>
      <c r="EJ90" s="4269">
        <f t="shared" si="253"/>
        <v>0</v>
      </c>
      <c r="EK90" s="4269">
        <f t="shared" si="253"/>
        <v>0</v>
      </c>
      <c r="EL90" s="4270">
        <f t="shared" si="135"/>
        <v>0</v>
      </c>
      <c r="EM90" s="4186"/>
      <c r="EN90" s="4264" t="str">
        <f t="shared" si="213"/>
        <v/>
      </c>
      <c r="EO90" s="4271">
        <f t="shared" si="214"/>
        <v>0</v>
      </c>
      <c r="EP90" s="4272">
        <f t="shared" si="215"/>
        <v>0</v>
      </c>
      <c r="EQ90" s="4272">
        <f t="shared" si="216"/>
        <v>0</v>
      </c>
      <c r="ER90" s="4272">
        <f t="shared" si="217"/>
        <v>0</v>
      </c>
      <c r="ES90" s="4272">
        <f t="shared" si="218"/>
        <v>0</v>
      </c>
      <c r="ET90" s="4272">
        <f t="shared" si="219"/>
        <v>0</v>
      </c>
      <c r="EU90" s="4272">
        <f t="shared" si="220"/>
        <v>0</v>
      </c>
      <c r="EV90" s="4272">
        <f t="shared" si="221"/>
        <v>0</v>
      </c>
      <c r="EW90" s="4272">
        <f t="shared" si="222"/>
        <v>0</v>
      </c>
      <c r="EX90" s="4288">
        <f>IF(X90=EX8,X90,0)</f>
        <v>0</v>
      </c>
      <c r="EY90" s="4286" t="str">
        <f t="shared" si="223"/>
        <v/>
      </c>
      <c r="EZ90" s="4261" t="str">
        <f t="shared" si="224"/>
        <v/>
      </c>
      <c r="FA90" s="4275" t="str">
        <f t="shared" si="225"/>
        <v/>
      </c>
      <c r="FB90" s="4275" t="str">
        <f t="shared" si="226"/>
        <v/>
      </c>
      <c r="FC90" s="4275" t="str">
        <f t="shared" si="227"/>
        <v/>
      </c>
      <c r="FD90" s="4275" t="str">
        <f t="shared" si="228"/>
        <v/>
      </c>
      <c r="FE90" s="4275" t="str">
        <f t="shared" si="229"/>
        <v/>
      </c>
      <c r="FF90" s="4275" t="str">
        <f t="shared" si="230"/>
        <v/>
      </c>
      <c r="FG90" s="4275" t="str">
        <f t="shared" si="231"/>
        <v/>
      </c>
      <c r="FH90" s="4186"/>
      <c r="FI90" s="4264" t="str">
        <f t="shared" si="232"/>
        <v/>
      </c>
      <c r="FJ90" s="4277">
        <f t="shared" si="233"/>
        <v>0</v>
      </c>
      <c r="FK90" s="4115" t="str">
        <f t="shared" si="234"/>
        <v/>
      </c>
      <c r="FL90" s="4115" t="str">
        <f t="shared" si="235"/>
        <v/>
      </c>
      <c r="FM90" s="4115" t="str">
        <f t="shared" si="236"/>
        <v/>
      </c>
      <c r="FN90" s="4115" t="str">
        <f t="shared" si="237"/>
        <v/>
      </c>
      <c r="FO90" s="4115" t="str">
        <f t="shared" si="238"/>
        <v/>
      </c>
      <c r="FP90" s="4115" t="str">
        <f t="shared" si="239"/>
        <v/>
      </c>
      <c r="FQ90" s="4115" t="str">
        <f t="shared" si="240"/>
        <v/>
      </c>
      <c r="FR90" s="4115" t="str">
        <f t="shared" si="241"/>
        <v/>
      </c>
      <c r="FS90" s="4287">
        <f>IF(X90=FS8,X90,0)</f>
        <v>0</v>
      </c>
      <c r="FT90" s="4286" t="str">
        <f t="shared" si="242"/>
        <v/>
      </c>
      <c r="FU90" s="4275" t="str">
        <f t="shared" si="243"/>
        <v/>
      </c>
      <c r="FV90" s="4275" t="str">
        <f t="shared" si="244"/>
        <v/>
      </c>
      <c r="FW90" s="4275" t="str">
        <f t="shared" si="245"/>
        <v/>
      </c>
      <c r="FX90" s="4275" t="str">
        <f t="shared" si="246"/>
        <v/>
      </c>
      <c r="FY90" s="4275" t="str">
        <f t="shared" si="247"/>
        <v/>
      </c>
      <c r="FZ90" s="4275" t="str">
        <f t="shared" si="248"/>
        <v/>
      </c>
      <c r="GA90" s="4275" t="str">
        <f t="shared" si="249"/>
        <v/>
      </c>
      <c r="GB90" s="4279" t="str">
        <f t="shared" si="250"/>
        <v/>
      </c>
      <c r="GC90" s="4122"/>
    </row>
    <row r="91" spans="1:185" ht="45" customHeight="1">
      <c r="A91" s="4016">
        <f>ROW()</f>
        <v>91</v>
      </c>
      <c r="B91" s="4250" t="str">
        <f>IF(C91="I","",IF(ISBLANK(D91),"",IF(ISTEXT(D91),LARGE(B9:B90,1)+1,0)))</f>
        <v/>
      </c>
      <c r="C91" s="4281"/>
      <c r="D91" s="4297"/>
      <c r="E91" s="4252"/>
      <c r="F91" s="4253"/>
      <c r="G91" s="4254"/>
      <c r="H91" s="4255"/>
      <c r="I91" s="4254"/>
      <c r="J91" s="4255"/>
      <c r="K91" s="4256">
        <f t="shared" si="132"/>
        <v>0</v>
      </c>
      <c r="L91" s="4119"/>
      <c r="M91" s="4257">
        <f t="shared" si="139"/>
        <v>0</v>
      </c>
      <c r="N91" s="4258">
        <f t="shared" si="139"/>
        <v>0</v>
      </c>
      <c r="O91" s="4259"/>
      <c r="P91" s="4259"/>
      <c r="Q91" s="4259"/>
      <c r="R91" s="4259"/>
      <c r="S91" s="4259"/>
      <c r="T91" s="4259"/>
      <c r="U91" s="4259"/>
      <c r="V91" s="4259"/>
      <c r="W91" s="4119"/>
      <c r="X91" s="4257">
        <f t="shared" si="140"/>
        <v>0</v>
      </c>
      <c r="Y91" s="4258">
        <f t="shared" si="140"/>
        <v>0</v>
      </c>
      <c r="Z91" s="4260"/>
      <c r="AA91" s="4260"/>
      <c r="AB91" s="4260"/>
      <c r="AC91" s="4260"/>
      <c r="AD91" s="4260"/>
      <c r="AE91" s="4260"/>
      <c r="AF91" s="4260"/>
      <c r="AG91" s="4260"/>
      <c r="AH91" s="4119"/>
      <c r="AI91" s="4122"/>
      <c r="AJ91" s="4261">
        <f t="shared" si="141"/>
        <v>0</v>
      </c>
      <c r="AK91" s="4262">
        <f t="shared" si="142"/>
        <v>0</v>
      </c>
      <c r="AL91" s="4261">
        <f t="shared" si="143"/>
        <v>0</v>
      </c>
      <c r="AM91" s="4262">
        <f t="shared" si="144"/>
        <v>0</v>
      </c>
      <c r="AN91" s="4261">
        <f t="shared" si="145"/>
        <v>0</v>
      </c>
      <c r="AO91" s="4262">
        <f t="shared" si="146"/>
        <v>0</v>
      </c>
      <c r="AP91" s="4261">
        <f t="shared" si="147"/>
        <v>0</v>
      </c>
      <c r="AQ91" s="4262">
        <f t="shared" si="148"/>
        <v>0</v>
      </c>
      <c r="AR91" s="4261">
        <f t="shared" si="149"/>
        <v>0</v>
      </c>
      <c r="AS91" s="4262">
        <f t="shared" si="150"/>
        <v>0</v>
      </c>
      <c r="AT91" s="4261">
        <f t="shared" si="151"/>
        <v>0</v>
      </c>
      <c r="AU91" s="4262">
        <f t="shared" si="152"/>
        <v>0</v>
      </c>
      <c r="AV91" s="4261">
        <f t="shared" si="153"/>
        <v>0</v>
      </c>
      <c r="AW91" s="4262">
        <f t="shared" si="154"/>
        <v>0</v>
      </c>
      <c r="AX91" s="4261">
        <f t="shared" si="155"/>
        <v>0</v>
      </c>
      <c r="AY91" s="4262">
        <f t="shared" si="156"/>
        <v>0</v>
      </c>
      <c r="AZ91" s="4263"/>
      <c r="BA91" s="4264">
        <f>BA9</f>
        <v>20</v>
      </c>
      <c r="BB91" s="4264">
        <f t="shared" si="157"/>
        <v>0</v>
      </c>
      <c r="BC91" s="4264" t="str">
        <f t="shared" si="158"/>
        <v/>
      </c>
      <c r="BD91" s="4265">
        <f t="shared" si="254"/>
        <v>0</v>
      </c>
      <c r="BE91" s="4265">
        <f t="shared" si="254"/>
        <v>0</v>
      </c>
      <c r="BF91" s="4265">
        <f t="shared" si="254"/>
        <v>0</v>
      </c>
      <c r="BG91" s="4265">
        <f t="shared" si="251"/>
        <v>0</v>
      </c>
      <c r="BH91" s="4265">
        <f t="shared" si="251"/>
        <v>0</v>
      </c>
      <c r="BI91" s="4265">
        <f t="shared" si="251"/>
        <v>0</v>
      </c>
      <c r="BJ91" s="4265">
        <f t="shared" si="251"/>
        <v>0</v>
      </c>
      <c r="BK91" s="4265">
        <f t="shared" si="133"/>
        <v>0</v>
      </c>
      <c r="BL91" s="4122"/>
      <c r="BM91" s="4266">
        <f t="shared" si="159"/>
        <v>0</v>
      </c>
      <c r="BN91" s="4267">
        <f t="shared" si="160"/>
        <v>0</v>
      </c>
      <c r="BO91" s="4267">
        <f t="shared" si="161"/>
        <v>0</v>
      </c>
      <c r="BP91" s="4267">
        <f t="shared" si="162"/>
        <v>0</v>
      </c>
      <c r="BQ91" s="4267">
        <f t="shared" si="163"/>
        <v>0</v>
      </c>
      <c r="BR91" s="4267">
        <f t="shared" si="164"/>
        <v>0</v>
      </c>
      <c r="BS91" s="4267">
        <f t="shared" si="165"/>
        <v>0</v>
      </c>
      <c r="BT91" s="4267">
        <f t="shared" si="166"/>
        <v>0</v>
      </c>
      <c r="BU91" s="4202"/>
      <c r="BV91" s="4268">
        <f t="shared" si="255"/>
        <v>0</v>
      </c>
      <c r="BW91" s="4269">
        <f t="shared" si="255"/>
        <v>0</v>
      </c>
      <c r="BX91" s="4269">
        <f t="shared" si="255"/>
        <v>0</v>
      </c>
      <c r="BY91" s="4269">
        <f t="shared" si="252"/>
        <v>0</v>
      </c>
      <c r="BZ91" s="4269">
        <f t="shared" si="252"/>
        <v>0</v>
      </c>
      <c r="CA91" s="4269">
        <f t="shared" si="252"/>
        <v>0</v>
      </c>
      <c r="CB91" s="4269">
        <f t="shared" si="252"/>
        <v>0</v>
      </c>
      <c r="CC91" s="4270">
        <f t="shared" si="134"/>
        <v>0</v>
      </c>
      <c r="CD91" s="4114"/>
      <c r="CE91" s="4264" t="str">
        <f t="shared" si="167"/>
        <v/>
      </c>
      <c r="CF91" s="4271">
        <f t="shared" si="168"/>
        <v>0</v>
      </c>
      <c r="CG91" s="4272">
        <f t="shared" si="169"/>
        <v>0</v>
      </c>
      <c r="CH91" s="4272">
        <f t="shared" si="170"/>
        <v>0</v>
      </c>
      <c r="CI91" s="4272">
        <f t="shared" si="171"/>
        <v>0</v>
      </c>
      <c r="CJ91" s="4272">
        <f t="shared" si="172"/>
        <v>0</v>
      </c>
      <c r="CK91" s="4272">
        <f t="shared" si="173"/>
        <v>0</v>
      </c>
      <c r="CL91" s="4272">
        <f t="shared" si="174"/>
        <v>0</v>
      </c>
      <c r="CM91" s="4272">
        <f t="shared" si="175"/>
        <v>0</v>
      </c>
      <c r="CN91" s="4272">
        <f t="shared" si="176"/>
        <v>0</v>
      </c>
      <c r="CO91" s="4285">
        <f>IF(M91=CO8,M91,0)</f>
        <v>0</v>
      </c>
      <c r="CP91" s="4286" t="str">
        <f t="shared" si="177"/>
        <v/>
      </c>
      <c r="CQ91" s="4261" t="str">
        <f t="shared" si="178"/>
        <v/>
      </c>
      <c r="CR91" s="4275" t="str">
        <f t="shared" si="179"/>
        <v/>
      </c>
      <c r="CS91" s="4275" t="str">
        <f t="shared" si="180"/>
        <v/>
      </c>
      <c r="CT91" s="4275" t="str">
        <f t="shared" si="181"/>
        <v/>
      </c>
      <c r="CU91" s="4275" t="str">
        <f t="shared" si="182"/>
        <v/>
      </c>
      <c r="CV91" s="4275" t="str">
        <f t="shared" si="183"/>
        <v/>
      </c>
      <c r="CW91" s="4275" t="str">
        <f t="shared" si="184"/>
        <v/>
      </c>
      <c r="CX91" s="4276" t="str">
        <f t="shared" si="185"/>
        <v/>
      </c>
      <c r="CY91" s="4186"/>
      <c r="CZ91" s="4264" t="str">
        <f t="shared" si="186"/>
        <v/>
      </c>
      <c r="DA91" s="4277">
        <f t="shared" si="187"/>
        <v>0</v>
      </c>
      <c r="DB91" s="4115" t="str">
        <f t="shared" si="188"/>
        <v/>
      </c>
      <c r="DC91" s="4115" t="str">
        <f t="shared" si="189"/>
        <v/>
      </c>
      <c r="DD91" s="4115" t="str">
        <f t="shared" si="190"/>
        <v/>
      </c>
      <c r="DE91" s="4115" t="str">
        <f t="shared" si="191"/>
        <v/>
      </c>
      <c r="DF91" s="4115" t="str">
        <f t="shared" si="192"/>
        <v/>
      </c>
      <c r="DG91" s="4115" t="str">
        <f t="shared" si="193"/>
        <v/>
      </c>
      <c r="DH91" s="4115" t="str">
        <f t="shared" si="194"/>
        <v/>
      </c>
      <c r="DI91" s="4115" t="str">
        <f t="shared" si="195"/>
        <v/>
      </c>
      <c r="DJ91" s="4136"/>
      <c r="DK91" s="4287">
        <f>IF(M91=DK8,M91,0)</f>
        <v>0</v>
      </c>
      <c r="DL91" s="4286" t="str">
        <f t="shared" si="196"/>
        <v/>
      </c>
      <c r="DM91" s="4275" t="str">
        <f t="shared" si="197"/>
        <v/>
      </c>
      <c r="DN91" s="4275" t="str">
        <f t="shared" si="198"/>
        <v/>
      </c>
      <c r="DO91" s="4275" t="str">
        <f t="shared" si="199"/>
        <v/>
      </c>
      <c r="DP91" s="4275" t="str">
        <f t="shared" si="200"/>
        <v/>
      </c>
      <c r="DQ91" s="4275" t="str">
        <f t="shared" si="201"/>
        <v/>
      </c>
      <c r="DR91" s="4275" t="str">
        <f t="shared" si="202"/>
        <v/>
      </c>
      <c r="DS91" s="4275" t="str">
        <f t="shared" si="203"/>
        <v/>
      </c>
      <c r="DT91" s="4279" t="str">
        <f t="shared" si="204"/>
        <v/>
      </c>
      <c r="DU91" s="4122"/>
      <c r="DV91" s="4266">
        <f t="shared" si="205"/>
        <v>0</v>
      </c>
      <c r="DW91" s="4267">
        <f t="shared" si="206"/>
        <v>0</v>
      </c>
      <c r="DX91" s="4267">
        <f t="shared" si="207"/>
        <v>0</v>
      </c>
      <c r="DY91" s="4267">
        <f t="shared" si="208"/>
        <v>0</v>
      </c>
      <c r="DZ91" s="4267">
        <f t="shared" si="209"/>
        <v>0</v>
      </c>
      <c r="EA91" s="4267">
        <f t="shared" si="210"/>
        <v>0</v>
      </c>
      <c r="EB91" s="4267">
        <f t="shared" si="211"/>
        <v>0</v>
      </c>
      <c r="EC91" s="4267">
        <f t="shared" si="212"/>
        <v>0</v>
      </c>
      <c r="ED91" s="4215"/>
      <c r="EE91" s="4268">
        <f t="shared" si="256"/>
        <v>0</v>
      </c>
      <c r="EF91" s="4269">
        <f t="shared" si="256"/>
        <v>0</v>
      </c>
      <c r="EG91" s="4269">
        <f t="shared" si="256"/>
        <v>0</v>
      </c>
      <c r="EH91" s="4269">
        <f t="shared" si="253"/>
        <v>0</v>
      </c>
      <c r="EI91" s="4269">
        <f t="shared" si="253"/>
        <v>0</v>
      </c>
      <c r="EJ91" s="4269">
        <f t="shared" si="253"/>
        <v>0</v>
      </c>
      <c r="EK91" s="4269">
        <f t="shared" si="253"/>
        <v>0</v>
      </c>
      <c r="EL91" s="4270">
        <f t="shared" si="135"/>
        <v>0</v>
      </c>
      <c r="EM91" s="4186"/>
      <c r="EN91" s="4264" t="str">
        <f t="shared" si="213"/>
        <v/>
      </c>
      <c r="EO91" s="4271">
        <f t="shared" si="214"/>
        <v>0</v>
      </c>
      <c r="EP91" s="4272">
        <f t="shared" si="215"/>
        <v>0</v>
      </c>
      <c r="EQ91" s="4272">
        <f t="shared" si="216"/>
        <v>0</v>
      </c>
      <c r="ER91" s="4272">
        <f t="shared" si="217"/>
        <v>0</v>
      </c>
      <c r="ES91" s="4272">
        <f t="shared" si="218"/>
        <v>0</v>
      </c>
      <c r="ET91" s="4272">
        <f t="shared" si="219"/>
        <v>0</v>
      </c>
      <c r="EU91" s="4272">
        <f t="shared" si="220"/>
        <v>0</v>
      </c>
      <c r="EV91" s="4272">
        <f t="shared" si="221"/>
        <v>0</v>
      </c>
      <c r="EW91" s="4272">
        <f t="shared" si="222"/>
        <v>0</v>
      </c>
      <c r="EX91" s="4288">
        <f>IF(X91=EX8,X91,0)</f>
        <v>0</v>
      </c>
      <c r="EY91" s="4286" t="str">
        <f t="shared" si="223"/>
        <v/>
      </c>
      <c r="EZ91" s="4261" t="str">
        <f t="shared" si="224"/>
        <v/>
      </c>
      <c r="FA91" s="4275" t="str">
        <f t="shared" si="225"/>
        <v/>
      </c>
      <c r="FB91" s="4275" t="str">
        <f t="shared" si="226"/>
        <v/>
      </c>
      <c r="FC91" s="4275" t="str">
        <f t="shared" si="227"/>
        <v/>
      </c>
      <c r="FD91" s="4275" t="str">
        <f t="shared" si="228"/>
        <v/>
      </c>
      <c r="FE91" s="4275" t="str">
        <f t="shared" si="229"/>
        <v/>
      </c>
      <c r="FF91" s="4275" t="str">
        <f t="shared" si="230"/>
        <v/>
      </c>
      <c r="FG91" s="4275" t="str">
        <f t="shared" si="231"/>
        <v/>
      </c>
      <c r="FH91" s="4186"/>
      <c r="FI91" s="4264" t="str">
        <f t="shared" si="232"/>
        <v/>
      </c>
      <c r="FJ91" s="4277">
        <f t="shared" si="233"/>
        <v>0</v>
      </c>
      <c r="FK91" s="4115" t="str">
        <f t="shared" si="234"/>
        <v/>
      </c>
      <c r="FL91" s="4115" t="str">
        <f t="shared" si="235"/>
        <v/>
      </c>
      <c r="FM91" s="4115" t="str">
        <f t="shared" si="236"/>
        <v/>
      </c>
      <c r="FN91" s="4115" t="str">
        <f t="shared" si="237"/>
        <v/>
      </c>
      <c r="FO91" s="4115" t="str">
        <f t="shared" si="238"/>
        <v/>
      </c>
      <c r="FP91" s="4115" t="str">
        <f t="shared" si="239"/>
        <v/>
      </c>
      <c r="FQ91" s="4115" t="str">
        <f t="shared" si="240"/>
        <v/>
      </c>
      <c r="FR91" s="4115" t="str">
        <f t="shared" si="241"/>
        <v/>
      </c>
      <c r="FS91" s="4287">
        <f>IF(X91=FS8,X91,0)</f>
        <v>0</v>
      </c>
      <c r="FT91" s="4286" t="str">
        <f t="shared" si="242"/>
        <v/>
      </c>
      <c r="FU91" s="4275" t="str">
        <f t="shared" si="243"/>
        <v/>
      </c>
      <c r="FV91" s="4275" t="str">
        <f t="shared" si="244"/>
        <v/>
      </c>
      <c r="FW91" s="4275" t="str">
        <f t="shared" si="245"/>
        <v/>
      </c>
      <c r="FX91" s="4275" t="str">
        <f t="shared" si="246"/>
        <v/>
      </c>
      <c r="FY91" s="4275" t="str">
        <f t="shared" si="247"/>
        <v/>
      </c>
      <c r="FZ91" s="4275" t="str">
        <f t="shared" si="248"/>
        <v/>
      </c>
      <c r="GA91" s="4275" t="str">
        <f t="shared" si="249"/>
        <v/>
      </c>
      <c r="GB91" s="4279" t="str">
        <f t="shared" si="250"/>
        <v/>
      </c>
      <c r="GC91" s="4122"/>
    </row>
    <row r="92" spans="1:185" ht="45" customHeight="1">
      <c r="A92" s="4016">
        <f>ROW()</f>
        <v>92</v>
      </c>
      <c r="B92" s="4250" t="str">
        <f>IF(C92="I","",IF(ISBLANK(D92),"",IF(ISTEXT(D92),LARGE(B9:B91,1)+1,0)))</f>
        <v/>
      </c>
      <c r="C92" s="4281"/>
      <c r="D92" s="4297"/>
      <c r="E92" s="4252"/>
      <c r="F92" s="4253"/>
      <c r="G92" s="4254"/>
      <c r="H92" s="4255"/>
      <c r="I92" s="4254"/>
      <c r="J92" s="4255"/>
      <c r="K92" s="4256">
        <f t="shared" si="132"/>
        <v>0</v>
      </c>
      <c r="L92" s="4119"/>
      <c r="M92" s="4257">
        <f t="shared" si="139"/>
        <v>0</v>
      </c>
      <c r="N92" s="4258">
        <f t="shared" si="139"/>
        <v>0</v>
      </c>
      <c r="O92" s="4259"/>
      <c r="P92" s="4259"/>
      <c r="Q92" s="4259"/>
      <c r="R92" s="4259"/>
      <c r="S92" s="4259"/>
      <c r="T92" s="4259"/>
      <c r="U92" s="4259"/>
      <c r="V92" s="4259"/>
      <c r="W92" s="4119"/>
      <c r="X92" s="4257">
        <f t="shared" si="140"/>
        <v>0</v>
      </c>
      <c r="Y92" s="4258">
        <f t="shared" si="140"/>
        <v>0</v>
      </c>
      <c r="Z92" s="4260"/>
      <c r="AA92" s="4260"/>
      <c r="AB92" s="4260"/>
      <c r="AC92" s="4260"/>
      <c r="AD92" s="4260"/>
      <c r="AE92" s="4260"/>
      <c r="AF92" s="4260"/>
      <c r="AG92" s="4260"/>
      <c r="AH92" s="4119"/>
      <c r="AI92" s="4122"/>
      <c r="AJ92" s="4261">
        <f t="shared" si="141"/>
        <v>0</v>
      </c>
      <c r="AK92" s="4262">
        <f t="shared" si="142"/>
        <v>0</v>
      </c>
      <c r="AL92" s="4261">
        <f t="shared" si="143"/>
        <v>0</v>
      </c>
      <c r="AM92" s="4262">
        <f t="shared" si="144"/>
        <v>0</v>
      </c>
      <c r="AN92" s="4261">
        <f t="shared" si="145"/>
        <v>0</v>
      </c>
      <c r="AO92" s="4262">
        <f t="shared" si="146"/>
        <v>0</v>
      </c>
      <c r="AP92" s="4261">
        <f t="shared" si="147"/>
        <v>0</v>
      </c>
      <c r="AQ92" s="4262">
        <f t="shared" si="148"/>
        <v>0</v>
      </c>
      <c r="AR92" s="4261">
        <f t="shared" si="149"/>
        <v>0</v>
      </c>
      <c r="AS92" s="4262">
        <f t="shared" si="150"/>
        <v>0</v>
      </c>
      <c r="AT92" s="4261">
        <f t="shared" si="151"/>
        <v>0</v>
      </c>
      <c r="AU92" s="4262">
        <f t="shared" si="152"/>
        <v>0</v>
      </c>
      <c r="AV92" s="4261">
        <f t="shared" si="153"/>
        <v>0</v>
      </c>
      <c r="AW92" s="4262">
        <f t="shared" si="154"/>
        <v>0</v>
      </c>
      <c r="AX92" s="4261">
        <f t="shared" si="155"/>
        <v>0</v>
      </c>
      <c r="AY92" s="4262">
        <f t="shared" si="156"/>
        <v>0</v>
      </c>
      <c r="AZ92" s="4263"/>
      <c r="BA92" s="4264">
        <f>BA9</f>
        <v>20</v>
      </c>
      <c r="BB92" s="4264">
        <f t="shared" si="157"/>
        <v>0</v>
      </c>
      <c r="BC92" s="4264" t="str">
        <f t="shared" si="158"/>
        <v/>
      </c>
      <c r="BD92" s="4265">
        <f t="shared" si="254"/>
        <v>0</v>
      </c>
      <c r="BE92" s="4265">
        <f t="shared" si="254"/>
        <v>0</v>
      </c>
      <c r="BF92" s="4265">
        <f t="shared" si="254"/>
        <v>0</v>
      </c>
      <c r="BG92" s="4265">
        <f t="shared" si="251"/>
        <v>0</v>
      </c>
      <c r="BH92" s="4265">
        <f t="shared" si="251"/>
        <v>0</v>
      </c>
      <c r="BI92" s="4265">
        <f t="shared" si="251"/>
        <v>0</v>
      </c>
      <c r="BJ92" s="4265">
        <f t="shared" si="251"/>
        <v>0</v>
      </c>
      <c r="BK92" s="4265">
        <f t="shared" si="133"/>
        <v>0</v>
      </c>
      <c r="BL92" s="4122"/>
      <c r="BM92" s="4266">
        <f t="shared" si="159"/>
        <v>0</v>
      </c>
      <c r="BN92" s="4267">
        <f t="shared" si="160"/>
        <v>0</v>
      </c>
      <c r="BO92" s="4267">
        <f t="shared" si="161"/>
        <v>0</v>
      </c>
      <c r="BP92" s="4267">
        <f t="shared" si="162"/>
        <v>0</v>
      </c>
      <c r="BQ92" s="4267">
        <f t="shared" si="163"/>
        <v>0</v>
      </c>
      <c r="BR92" s="4267">
        <f t="shared" si="164"/>
        <v>0</v>
      </c>
      <c r="BS92" s="4267">
        <f t="shared" si="165"/>
        <v>0</v>
      </c>
      <c r="BT92" s="4267">
        <f t="shared" si="166"/>
        <v>0</v>
      </c>
      <c r="BU92" s="4202"/>
      <c r="BV92" s="4268">
        <f t="shared" si="255"/>
        <v>0</v>
      </c>
      <c r="BW92" s="4269">
        <f t="shared" si="255"/>
        <v>0</v>
      </c>
      <c r="BX92" s="4269">
        <f t="shared" si="255"/>
        <v>0</v>
      </c>
      <c r="BY92" s="4269">
        <f t="shared" si="252"/>
        <v>0</v>
      </c>
      <c r="BZ92" s="4269">
        <f t="shared" si="252"/>
        <v>0</v>
      </c>
      <c r="CA92" s="4269">
        <f t="shared" si="252"/>
        <v>0</v>
      </c>
      <c r="CB92" s="4269">
        <f t="shared" si="252"/>
        <v>0</v>
      </c>
      <c r="CC92" s="4270">
        <f t="shared" si="134"/>
        <v>0</v>
      </c>
      <c r="CD92" s="4114"/>
      <c r="CE92" s="4264" t="str">
        <f t="shared" si="167"/>
        <v/>
      </c>
      <c r="CF92" s="4271">
        <f t="shared" si="168"/>
        <v>0</v>
      </c>
      <c r="CG92" s="4272">
        <f t="shared" si="169"/>
        <v>0</v>
      </c>
      <c r="CH92" s="4272">
        <f t="shared" si="170"/>
        <v>0</v>
      </c>
      <c r="CI92" s="4272">
        <f t="shared" si="171"/>
        <v>0</v>
      </c>
      <c r="CJ92" s="4272">
        <f t="shared" si="172"/>
        <v>0</v>
      </c>
      <c r="CK92" s="4272">
        <f t="shared" si="173"/>
        <v>0</v>
      </c>
      <c r="CL92" s="4272">
        <f t="shared" si="174"/>
        <v>0</v>
      </c>
      <c r="CM92" s="4272">
        <f t="shared" si="175"/>
        <v>0</v>
      </c>
      <c r="CN92" s="4272">
        <f t="shared" si="176"/>
        <v>0</v>
      </c>
      <c r="CO92" s="4285">
        <f>IF(M92=CO8,M92,0)</f>
        <v>0</v>
      </c>
      <c r="CP92" s="4286" t="str">
        <f t="shared" si="177"/>
        <v/>
      </c>
      <c r="CQ92" s="4261" t="str">
        <f t="shared" si="178"/>
        <v/>
      </c>
      <c r="CR92" s="4275" t="str">
        <f t="shared" si="179"/>
        <v/>
      </c>
      <c r="CS92" s="4275" t="str">
        <f t="shared" si="180"/>
        <v/>
      </c>
      <c r="CT92" s="4275" t="str">
        <f t="shared" si="181"/>
        <v/>
      </c>
      <c r="CU92" s="4275" t="str">
        <f t="shared" si="182"/>
        <v/>
      </c>
      <c r="CV92" s="4275" t="str">
        <f t="shared" si="183"/>
        <v/>
      </c>
      <c r="CW92" s="4275" t="str">
        <f t="shared" si="184"/>
        <v/>
      </c>
      <c r="CX92" s="4276" t="str">
        <f t="shared" si="185"/>
        <v/>
      </c>
      <c r="CY92" s="4186"/>
      <c r="CZ92" s="4264" t="str">
        <f t="shared" si="186"/>
        <v/>
      </c>
      <c r="DA92" s="4277">
        <f t="shared" si="187"/>
        <v>0</v>
      </c>
      <c r="DB92" s="4115" t="str">
        <f t="shared" si="188"/>
        <v/>
      </c>
      <c r="DC92" s="4115" t="str">
        <f t="shared" si="189"/>
        <v/>
      </c>
      <c r="DD92" s="4115" t="str">
        <f t="shared" si="190"/>
        <v/>
      </c>
      <c r="DE92" s="4115" t="str">
        <f t="shared" si="191"/>
        <v/>
      </c>
      <c r="DF92" s="4115" t="str">
        <f t="shared" si="192"/>
        <v/>
      </c>
      <c r="DG92" s="4115" t="str">
        <f t="shared" si="193"/>
        <v/>
      </c>
      <c r="DH92" s="4115" t="str">
        <f t="shared" si="194"/>
        <v/>
      </c>
      <c r="DI92" s="4115" t="str">
        <f t="shared" si="195"/>
        <v/>
      </c>
      <c r="DJ92" s="4136"/>
      <c r="DK92" s="4287">
        <f>IF(M92=DK8,M92,0)</f>
        <v>0</v>
      </c>
      <c r="DL92" s="4286" t="str">
        <f t="shared" si="196"/>
        <v/>
      </c>
      <c r="DM92" s="4275" t="str">
        <f t="shared" si="197"/>
        <v/>
      </c>
      <c r="DN92" s="4275" t="str">
        <f t="shared" si="198"/>
        <v/>
      </c>
      <c r="DO92" s="4275" t="str">
        <f t="shared" si="199"/>
        <v/>
      </c>
      <c r="DP92" s="4275" t="str">
        <f t="shared" si="200"/>
        <v/>
      </c>
      <c r="DQ92" s="4275" t="str">
        <f t="shared" si="201"/>
        <v/>
      </c>
      <c r="DR92" s="4275" t="str">
        <f t="shared" si="202"/>
        <v/>
      </c>
      <c r="DS92" s="4275" t="str">
        <f t="shared" si="203"/>
        <v/>
      </c>
      <c r="DT92" s="4279" t="str">
        <f t="shared" si="204"/>
        <v/>
      </c>
      <c r="DU92" s="4122"/>
      <c r="DV92" s="4266">
        <f t="shared" si="205"/>
        <v>0</v>
      </c>
      <c r="DW92" s="4267">
        <f t="shared" si="206"/>
        <v>0</v>
      </c>
      <c r="DX92" s="4267">
        <f t="shared" si="207"/>
        <v>0</v>
      </c>
      <c r="DY92" s="4267">
        <f t="shared" si="208"/>
        <v>0</v>
      </c>
      <c r="DZ92" s="4267">
        <f t="shared" si="209"/>
        <v>0</v>
      </c>
      <c r="EA92" s="4267">
        <f t="shared" si="210"/>
        <v>0</v>
      </c>
      <c r="EB92" s="4267">
        <f t="shared" si="211"/>
        <v>0</v>
      </c>
      <c r="EC92" s="4267">
        <f t="shared" si="212"/>
        <v>0</v>
      </c>
      <c r="ED92" s="4215"/>
      <c r="EE92" s="4268">
        <f t="shared" si="256"/>
        <v>0</v>
      </c>
      <c r="EF92" s="4269">
        <f t="shared" si="256"/>
        <v>0</v>
      </c>
      <c r="EG92" s="4269">
        <f t="shared" si="256"/>
        <v>0</v>
      </c>
      <c r="EH92" s="4269">
        <f t="shared" si="253"/>
        <v>0</v>
      </c>
      <c r="EI92" s="4269">
        <f t="shared" si="253"/>
        <v>0</v>
      </c>
      <c r="EJ92" s="4269">
        <f t="shared" si="253"/>
        <v>0</v>
      </c>
      <c r="EK92" s="4269">
        <f t="shared" si="253"/>
        <v>0</v>
      </c>
      <c r="EL92" s="4270">
        <f t="shared" si="135"/>
        <v>0</v>
      </c>
      <c r="EM92" s="4186"/>
      <c r="EN92" s="4264" t="str">
        <f t="shared" si="213"/>
        <v/>
      </c>
      <c r="EO92" s="4271">
        <f t="shared" si="214"/>
        <v>0</v>
      </c>
      <c r="EP92" s="4272">
        <f t="shared" si="215"/>
        <v>0</v>
      </c>
      <c r="EQ92" s="4272">
        <f t="shared" si="216"/>
        <v>0</v>
      </c>
      <c r="ER92" s="4272">
        <f t="shared" si="217"/>
        <v>0</v>
      </c>
      <c r="ES92" s="4272">
        <f t="shared" si="218"/>
        <v>0</v>
      </c>
      <c r="ET92" s="4272">
        <f t="shared" si="219"/>
        <v>0</v>
      </c>
      <c r="EU92" s="4272">
        <f t="shared" si="220"/>
        <v>0</v>
      </c>
      <c r="EV92" s="4272">
        <f t="shared" si="221"/>
        <v>0</v>
      </c>
      <c r="EW92" s="4272">
        <f t="shared" si="222"/>
        <v>0</v>
      </c>
      <c r="EX92" s="4288">
        <f>IF(X92=EX8,X92,0)</f>
        <v>0</v>
      </c>
      <c r="EY92" s="4286" t="str">
        <f t="shared" si="223"/>
        <v/>
      </c>
      <c r="EZ92" s="4261" t="str">
        <f t="shared" si="224"/>
        <v/>
      </c>
      <c r="FA92" s="4275" t="str">
        <f t="shared" si="225"/>
        <v/>
      </c>
      <c r="FB92" s="4275" t="str">
        <f t="shared" si="226"/>
        <v/>
      </c>
      <c r="FC92" s="4275" t="str">
        <f t="shared" si="227"/>
        <v/>
      </c>
      <c r="FD92" s="4275" t="str">
        <f t="shared" si="228"/>
        <v/>
      </c>
      <c r="FE92" s="4275" t="str">
        <f t="shared" si="229"/>
        <v/>
      </c>
      <c r="FF92" s="4275" t="str">
        <f t="shared" si="230"/>
        <v/>
      </c>
      <c r="FG92" s="4275" t="str">
        <f t="shared" si="231"/>
        <v/>
      </c>
      <c r="FH92" s="4186"/>
      <c r="FI92" s="4264" t="str">
        <f t="shared" si="232"/>
        <v/>
      </c>
      <c r="FJ92" s="4277">
        <f t="shared" si="233"/>
        <v>0</v>
      </c>
      <c r="FK92" s="4115" t="str">
        <f t="shared" si="234"/>
        <v/>
      </c>
      <c r="FL92" s="4115" t="str">
        <f t="shared" si="235"/>
        <v/>
      </c>
      <c r="FM92" s="4115" t="str">
        <f t="shared" si="236"/>
        <v/>
      </c>
      <c r="FN92" s="4115" t="str">
        <f t="shared" si="237"/>
        <v/>
      </c>
      <c r="FO92" s="4115" t="str">
        <f t="shared" si="238"/>
        <v/>
      </c>
      <c r="FP92" s="4115" t="str">
        <f t="shared" si="239"/>
        <v/>
      </c>
      <c r="FQ92" s="4115" t="str">
        <f t="shared" si="240"/>
        <v/>
      </c>
      <c r="FR92" s="4115" t="str">
        <f t="shared" si="241"/>
        <v/>
      </c>
      <c r="FS92" s="4287">
        <f>IF(X92=FS8,X92,0)</f>
        <v>0</v>
      </c>
      <c r="FT92" s="4286" t="str">
        <f t="shared" si="242"/>
        <v/>
      </c>
      <c r="FU92" s="4275" t="str">
        <f t="shared" si="243"/>
        <v/>
      </c>
      <c r="FV92" s="4275" t="str">
        <f t="shared" si="244"/>
        <v/>
      </c>
      <c r="FW92" s="4275" t="str">
        <f t="shared" si="245"/>
        <v/>
      </c>
      <c r="FX92" s="4275" t="str">
        <f t="shared" si="246"/>
        <v/>
      </c>
      <c r="FY92" s="4275" t="str">
        <f t="shared" si="247"/>
        <v/>
      </c>
      <c r="FZ92" s="4275" t="str">
        <f t="shared" si="248"/>
        <v/>
      </c>
      <c r="GA92" s="4275" t="str">
        <f t="shared" si="249"/>
        <v/>
      </c>
      <c r="GB92" s="4279" t="str">
        <f t="shared" si="250"/>
        <v/>
      </c>
      <c r="GC92" s="4122"/>
    </row>
    <row r="93" spans="1:185" ht="45" customHeight="1">
      <c r="A93" s="4016">
        <f>ROW()</f>
        <v>93</v>
      </c>
      <c r="B93" s="4250" t="str">
        <f>IF(C93="I","",IF(ISBLANK(D93),"",IF(ISTEXT(D93),LARGE(B9:B92,1)+1,0)))</f>
        <v/>
      </c>
      <c r="C93" s="4281"/>
      <c r="D93" s="4297"/>
      <c r="E93" s="4252"/>
      <c r="F93" s="4253"/>
      <c r="G93" s="4254"/>
      <c r="H93" s="4255"/>
      <c r="I93" s="4254"/>
      <c r="J93" s="4255"/>
      <c r="K93" s="4256">
        <f t="shared" si="132"/>
        <v>0</v>
      </c>
      <c r="L93" s="4119"/>
      <c r="M93" s="4257">
        <f t="shared" si="139"/>
        <v>0</v>
      </c>
      <c r="N93" s="4258">
        <f t="shared" si="139"/>
        <v>0</v>
      </c>
      <c r="O93" s="4259"/>
      <c r="P93" s="4259"/>
      <c r="Q93" s="4259"/>
      <c r="R93" s="4259"/>
      <c r="S93" s="4259"/>
      <c r="T93" s="4259"/>
      <c r="U93" s="4259"/>
      <c r="V93" s="4259"/>
      <c r="W93" s="4119"/>
      <c r="X93" s="4257">
        <f t="shared" si="140"/>
        <v>0</v>
      </c>
      <c r="Y93" s="4258">
        <f t="shared" si="140"/>
        <v>0</v>
      </c>
      <c r="Z93" s="4260"/>
      <c r="AA93" s="4260"/>
      <c r="AB93" s="4260"/>
      <c r="AC93" s="4260"/>
      <c r="AD93" s="4260"/>
      <c r="AE93" s="4260"/>
      <c r="AF93" s="4260"/>
      <c r="AG93" s="4260"/>
      <c r="AH93" s="4119"/>
      <c r="AI93" s="4122"/>
      <c r="AJ93" s="4261">
        <f t="shared" si="141"/>
        <v>0</v>
      </c>
      <c r="AK93" s="4262">
        <f t="shared" si="142"/>
        <v>0</v>
      </c>
      <c r="AL93" s="4261">
        <f t="shared" si="143"/>
        <v>0</v>
      </c>
      <c r="AM93" s="4262">
        <f t="shared" si="144"/>
        <v>0</v>
      </c>
      <c r="AN93" s="4261">
        <f t="shared" si="145"/>
        <v>0</v>
      </c>
      <c r="AO93" s="4262">
        <f t="shared" si="146"/>
        <v>0</v>
      </c>
      <c r="AP93" s="4261">
        <f t="shared" si="147"/>
        <v>0</v>
      </c>
      <c r="AQ93" s="4262">
        <f t="shared" si="148"/>
        <v>0</v>
      </c>
      <c r="AR93" s="4261">
        <f t="shared" si="149"/>
        <v>0</v>
      </c>
      <c r="AS93" s="4262">
        <f t="shared" si="150"/>
        <v>0</v>
      </c>
      <c r="AT93" s="4261">
        <f t="shared" si="151"/>
        <v>0</v>
      </c>
      <c r="AU93" s="4262">
        <f t="shared" si="152"/>
        <v>0</v>
      </c>
      <c r="AV93" s="4261">
        <f t="shared" si="153"/>
        <v>0</v>
      </c>
      <c r="AW93" s="4262">
        <f t="shared" si="154"/>
        <v>0</v>
      </c>
      <c r="AX93" s="4261">
        <f t="shared" si="155"/>
        <v>0</v>
      </c>
      <c r="AY93" s="4262">
        <f t="shared" si="156"/>
        <v>0</v>
      </c>
      <c r="AZ93" s="4263"/>
      <c r="BA93" s="4264">
        <f>BA9</f>
        <v>20</v>
      </c>
      <c r="BB93" s="4264">
        <f t="shared" si="157"/>
        <v>0</v>
      </c>
      <c r="BC93" s="4264" t="str">
        <f t="shared" si="158"/>
        <v/>
      </c>
      <c r="BD93" s="4265">
        <f t="shared" si="254"/>
        <v>0</v>
      </c>
      <c r="BE93" s="4265">
        <f t="shared" si="254"/>
        <v>0</v>
      </c>
      <c r="BF93" s="4265">
        <f t="shared" si="254"/>
        <v>0</v>
      </c>
      <c r="BG93" s="4265">
        <f t="shared" si="251"/>
        <v>0</v>
      </c>
      <c r="BH93" s="4265">
        <f t="shared" si="251"/>
        <v>0</v>
      </c>
      <c r="BI93" s="4265">
        <f t="shared" si="251"/>
        <v>0</v>
      </c>
      <c r="BJ93" s="4265">
        <f t="shared" si="251"/>
        <v>0</v>
      </c>
      <c r="BK93" s="4265">
        <f t="shared" si="133"/>
        <v>0</v>
      </c>
      <c r="BL93" s="4122"/>
      <c r="BM93" s="4266">
        <f t="shared" si="159"/>
        <v>0</v>
      </c>
      <c r="BN93" s="4267">
        <f t="shared" si="160"/>
        <v>0</v>
      </c>
      <c r="BO93" s="4267">
        <f t="shared" si="161"/>
        <v>0</v>
      </c>
      <c r="BP93" s="4267">
        <f t="shared" si="162"/>
        <v>0</v>
      </c>
      <c r="BQ93" s="4267">
        <f t="shared" si="163"/>
        <v>0</v>
      </c>
      <c r="BR93" s="4267">
        <f t="shared" si="164"/>
        <v>0</v>
      </c>
      <c r="BS93" s="4267">
        <f t="shared" si="165"/>
        <v>0</v>
      </c>
      <c r="BT93" s="4267">
        <f t="shared" si="166"/>
        <v>0</v>
      </c>
      <c r="BU93" s="4202"/>
      <c r="BV93" s="4268">
        <f t="shared" si="255"/>
        <v>0</v>
      </c>
      <c r="BW93" s="4269">
        <f t="shared" si="255"/>
        <v>0</v>
      </c>
      <c r="BX93" s="4269">
        <f t="shared" si="255"/>
        <v>0</v>
      </c>
      <c r="BY93" s="4269">
        <f t="shared" si="252"/>
        <v>0</v>
      </c>
      <c r="BZ93" s="4269">
        <f t="shared" si="252"/>
        <v>0</v>
      </c>
      <c r="CA93" s="4269">
        <f t="shared" si="252"/>
        <v>0</v>
      </c>
      <c r="CB93" s="4269">
        <f t="shared" si="252"/>
        <v>0</v>
      </c>
      <c r="CC93" s="4270">
        <f t="shared" si="134"/>
        <v>0</v>
      </c>
      <c r="CD93" s="4114"/>
      <c r="CE93" s="4264" t="str">
        <f t="shared" si="167"/>
        <v/>
      </c>
      <c r="CF93" s="4271">
        <f t="shared" si="168"/>
        <v>0</v>
      </c>
      <c r="CG93" s="4272">
        <f t="shared" si="169"/>
        <v>0</v>
      </c>
      <c r="CH93" s="4272">
        <f t="shared" si="170"/>
        <v>0</v>
      </c>
      <c r="CI93" s="4272">
        <f t="shared" si="171"/>
        <v>0</v>
      </c>
      <c r="CJ93" s="4272">
        <f t="shared" si="172"/>
        <v>0</v>
      </c>
      <c r="CK93" s="4272">
        <f t="shared" si="173"/>
        <v>0</v>
      </c>
      <c r="CL93" s="4272">
        <f t="shared" si="174"/>
        <v>0</v>
      </c>
      <c r="CM93" s="4272">
        <f t="shared" si="175"/>
        <v>0</v>
      </c>
      <c r="CN93" s="4272">
        <f t="shared" si="176"/>
        <v>0</v>
      </c>
      <c r="CO93" s="4285">
        <f>IF(M93=CO8,M93,0)</f>
        <v>0</v>
      </c>
      <c r="CP93" s="4286" t="str">
        <f t="shared" si="177"/>
        <v/>
      </c>
      <c r="CQ93" s="4261" t="str">
        <f t="shared" si="178"/>
        <v/>
      </c>
      <c r="CR93" s="4275" t="str">
        <f t="shared" si="179"/>
        <v/>
      </c>
      <c r="CS93" s="4275" t="str">
        <f t="shared" si="180"/>
        <v/>
      </c>
      <c r="CT93" s="4275" t="str">
        <f t="shared" si="181"/>
        <v/>
      </c>
      <c r="CU93" s="4275" t="str">
        <f t="shared" si="182"/>
        <v/>
      </c>
      <c r="CV93" s="4275" t="str">
        <f t="shared" si="183"/>
        <v/>
      </c>
      <c r="CW93" s="4275" t="str">
        <f t="shared" si="184"/>
        <v/>
      </c>
      <c r="CX93" s="4276" t="str">
        <f t="shared" si="185"/>
        <v/>
      </c>
      <c r="CY93" s="4186"/>
      <c r="CZ93" s="4264" t="str">
        <f t="shared" si="186"/>
        <v/>
      </c>
      <c r="DA93" s="4277">
        <f t="shared" si="187"/>
        <v>0</v>
      </c>
      <c r="DB93" s="4115" t="str">
        <f t="shared" si="188"/>
        <v/>
      </c>
      <c r="DC93" s="4115" t="str">
        <f t="shared" si="189"/>
        <v/>
      </c>
      <c r="DD93" s="4115" t="str">
        <f t="shared" si="190"/>
        <v/>
      </c>
      <c r="DE93" s="4115" t="str">
        <f t="shared" si="191"/>
        <v/>
      </c>
      <c r="DF93" s="4115" t="str">
        <f t="shared" si="192"/>
        <v/>
      </c>
      <c r="DG93" s="4115" t="str">
        <f t="shared" si="193"/>
        <v/>
      </c>
      <c r="DH93" s="4115" t="str">
        <f t="shared" si="194"/>
        <v/>
      </c>
      <c r="DI93" s="4115" t="str">
        <f t="shared" si="195"/>
        <v/>
      </c>
      <c r="DJ93" s="4136"/>
      <c r="DK93" s="4287">
        <f>IF(M93=DK8,M93,0)</f>
        <v>0</v>
      </c>
      <c r="DL93" s="4286" t="str">
        <f t="shared" si="196"/>
        <v/>
      </c>
      <c r="DM93" s="4275" t="str">
        <f t="shared" si="197"/>
        <v/>
      </c>
      <c r="DN93" s="4275" t="str">
        <f t="shared" si="198"/>
        <v/>
      </c>
      <c r="DO93" s="4275" t="str">
        <f t="shared" si="199"/>
        <v/>
      </c>
      <c r="DP93" s="4275" t="str">
        <f t="shared" si="200"/>
        <v/>
      </c>
      <c r="DQ93" s="4275" t="str">
        <f t="shared" si="201"/>
        <v/>
      </c>
      <c r="DR93" s="4275" t="str">
        <f t="shared" si="202"/>
        <v/>
      </c>
      <c r="DS93" s="4275" t="str">
        <f t="shared" si="203"/>
        <v/>
      </c>
      <c r="DT93" s="4279" t="str">
        <f t="shared" si="204"/>
        <v/>
      </c>
      <c r="DU93" s="4122"/>
      <c r="DV93" s="4266">
        <f t="shared" si="205"/>
        <v>0</v>
      </c>
      <c r="DW93" s="4267">
        <f t="shared" si="206"/>
        <v>0</v>
      </c>
      <c r="DX93" s="4267">
        <f t="shared" si="207"/>
        <v>0</v>
      </c>
      <c r="DY93" s="4267">
        <f t="shared" si="208"/>
        <v>0</v>
      </c>
      <c r="DZ93" s="4267">
        <f t="shared" si="209"/>
        <v>0</v>
      </c>
      <c r="EA93" s="4267">
        <f t="shared" si="210"/>
        <v>0</v>
      </c>
      <c r="EB93" s="4267">
        <f t="shared" si="211"/>
        <v>0</v>
      </c>
      <c r="EC93" s="4267">
        <f t="shared" si="212"/>
        <v>0</v>
      </c>
      <c r="ED93" s="4215"/>
      <c r="EE93" s="4268">
        <f t="shared" si="256"/>
        <v>0</v>
      </c>
      <c r="EF93" s="4269">
        <f t="shared" si="256"/>
        <v>0</v>
      </c>
      <c r="EG93" s="4269">
        <f t="shared" si="256"/>
        <v>0</v>
      </c>
      <c r="EH93" s="4269">
        <f t="shared" si="253"/>
        <v>0</v>
      </c>
      <c r="EI93" s="4269">
        <f t="shared" si="253"/>
        <v>0</v>
      </c>
      <c r="EJ93" s="4269">
        <f t="shared" si="253"/>
        <v>0</v>
      </c>
      <c r="EK93" s="4269">
        <f t="shared" si="253"/>
        <v>0</v>
      </c>
      <c r="EL93" s="4270">
        <f t="shared" si="135"/>
        <v>0</v>
      </c>
      <c r="EM93" s="4186"/>
      <c r="EN93" s="4264" t="str">
        <f t="shared" si="213"/>
        <v/>
      </c>
      <c r="EO93" s="4271">
        <f t="shared" si="214"/>
        <v>0</v>
      </c>
      <c r="EP93" s="4272">
        <f t="shared" si="215"/>
        <v>0</v>
      </c>
      <c r="EQ93" s="4272">
        <f t="shared" si="216"/>
        <v>0</v>
      </c>
      <c r="ER93" s="4272">
        <f t="shared" si="217"/>
        <v>0</v>
      </c>
      <c r="ES93" s="4272">
        <f t="shared" si="218"/>
        <v>0</v>
      </c>
      <c r="ET93" s="4272">
        <f t="shared" si="219"/>
        <v>0</v>
      </c>
      <c r="EU93" s="4272">
        <f t="shared" si="220"/>
        <v>0</v>
      </c>
      <c r="EV93" s="4272">
        <f t="shared" si="221"/>
        <v>0</v>
      </c>
      <c r="EW93" s="4272">
        <f t="shared" si="222"/>
        <v>0</v>
      </c>
      <c r="EX93" s="4288">
        <f>IF(X93=EX8,X93,0)</f>
        <v>0</v>
      </c>
      <c r="EY93" s="4286" t="str">
        <f t="shared" si="223"/>
        <v/>
      </c>
      <c r="EZ93" s="4261" t="str">
        <f t="shared" si="224"/>
        <v/>
      </c>
      <c r="FA93" s="4275" t="str">
        <f t="shared" si="225"/>
        <v/>
      </c>
      <c r="FB93" s="4275" t="str">
        <f t="shared" si="226"/>
        <v/>
      </c>
      <c r="FC93" s="4275" t="str">
        <f t="shared" si="227"/>
        <v/>
      </c>
      <c r="FD93" s="4275" t="str">
        <f t="shared" si="228"/>
        <v/>
      </c>
      <c r="FE93" s="4275" t="str">
        <f t="shared" si="229"/>
        <v/>
      </c>
      <c r="FF93" s="4275" t="str">
        <f t="shared" si="230"/>
        <v/>
      </c>
      <c r="FG93" s="4275" t="str">
        <f t="shared" si="231"/>
        <v/>
      </c>
      <c r="FH93" s="4186"/>
      <c r="FI93" s="4264" t="str">
        <f t="shared" si="232"/>
        <v/>
      </c>
      <c r="FJ93" s="4277">
        <f t="shared" si="233"/>
        <v>0</v>
      </c>
      <c r="FK93" s="4115" t="str">
        <f t="shared" si="234"/>
        <v/>
      </c>
      <c r="FL93" s="4115" t="str">
        <f t="shared" si="235"/>
        <v/>
      </c>
      <c r="FM93" s="4115" t="str">
        <f t="shared" si="236"/>
        <v/>
      </c>
      <c r="FN93" s="4115" t="str">
        <f t="shared" si="237"/>
        <v/>
      </c>
      <c r="FO93" s="4115" t="str">
        <f t="shared" si="238"/>
        <v/>
      </c>
      <c r="FP93" s="4115" t="str">
        <f t="shared" si="239"/>
        <v/>
      </c>
      <c r="FQ93" s="4115" t="str">
        <f t="shared" si="240"/>
        <v/>
      </c>
      <c r="FR93" s="4115" t="str">
        <f t="shared" si="241"/>
        <v/>
      </c>
      <c r="FS93" s="4287">
        <f>IF(X93=FS8,X93,0)</f>
        <v>0</v>
      </c>
      <c r="FT93" s="4286" t="str">
        <f t="shared" si="242"/>
        <v/>
      </c>
      <c r="FU93" s="4275" t="str">
        <f t="shared" si="243"/>
        <v/>
      </c>
      <c r="FV93" s="4275" t="str">
        <f t="shared" si="244"/>
        <v/>
      </c>
      <c r="FW93" s="4275" t="str">
        <f t="shared" si="245"/>
        <v/>
      </c>
      <c r="FX93" s="4275" t="str">
        <f t="shared" si="246"/>
        <v/>
      </c>
      <c r="FY93" s="4275" t="str">
        <f t="shared" si="247"/>
        <v/>
      </c>
      <c r="FZ93" s="4275" t="str">
        <f t="shared" si="248"/>
        <v/>
      </c>
      <c r="GA93" s="4275" t="str">
        <f t="shared" si="249"/>
        <v/>
      </c>
      <c r="GB93" s="4279" t="str">
        <f t="shared" si="250"/>
        <v/>
      </c>
      <c r="GC93" s="4122"/>
    </row>
    <row r="94" spans="1:185" ht="45" customHeight="1">
      <c r="A94" s="4016">
        <f>ROW()</f>
        <v>94</v>
      </c>
      <c r="B94" s="4250" t="str">
        <f>IF(C94="I","",IF(ISBLANK(D94),"",IF(ISTEXT(D94),LARGE(B9:B93,1)+1,0)))</f>
        <v/>
      </c>
      <c r="C94" s="4281"/>
      <c r="D94" s="4297"/>
      <c r="E94" s="4252"/>
      <c r="F94" s="4253"/>
      <c r="G94" s="4254"/>
      <c r="H94" s="4255"/>
      <c r="I94" s="4254"/>
      <c r="J94" s="4255"/>
      <c r="K94" s="4256">
        <f t="shared" si="132"/>
        <v>0</v>
      </c>
      <c r="L94" s="4119"/>
      <c r="M94" s="4257">
        <f t="shared" si="139"/>
        <v>0</v>
      </c>
      <c r="N94" s="4258">
        <f t="shared" si="139"/>
        <v>0</v>
      </c>
      <c r="O94" s="4259"/>
      <c r="P94" s="4259"/>
      <c r="Q94" s="4259"/>
      <c r="R94" s="4259"/>
      <c r="S94" s="4259"/>
      <c r="T94" s="4259"/>
      <c r="U94" s="4259"/>
      <c r="V94" s="4259"/>
      <c r="W94" s="4119"/>
      <c r="X94" s="4257">
        <f t="shared" si="140"/>
        <v>0</v>
      </c>
      <c r="Y94" s="4258">
        <f t="shared" si="140"/>
        <v>0</v>
      </c>
      <c r="Z94" s="4260"/>
      <c r="AA94" s="4260"/>
      <c r="AB94" s="4260"/>
      <c r="AC94" s="4260"/>
      <c r="AD94" s="4260"/>
      <c r="AE94" s="4260"/>
      <c r="AF94" s="4260"/>
      <c r="AG94" s="4260"/>
      <c r="AH94" s="4119"/>
      <c r="AI94" s="4122"/>
      <c r="AJ94" s="4261">
        <f t="shared" si="141"/>
        <v>0</v>
      </c>
      <c r="AK94" s="4262">
        <f t="shared" si="142"/>
        <v>0</v>
      </c>
      <c r="AL94" s="4261">
        <f t="shared" si="143"/>
        <v>0</v>
      </c>
      <c r="AM94" s="4262">
        <f t="shared" si="144"/>
        <v>0</v>
      </c>
      <c r="AN94" s="4261">
        <f t="shared" si="145"/>
        <v>0</v>
      </c>
      <c r="AO94" s="4262">
        <f t="shared" si="146"/>
        <v>0</v>
      </c>
      <c r="AP94" s="4261">
        <f t="shared" si="147"/>
        <v>0</v>
      </c>
      <c r="AQ94" s="4262">
        <f t="shared" si="148"/>
        <v>0</v>
      </c>
      <c r="AR94" s="4261">
        <f t="shared" si="149"/>
        <v>0</v>
      </c>
      <c r="AS94" s="4262">
        <f t="shared" si="150"/>
        <v>0</v>
      </c>
      <c r="AT94" s="4261">
        <f t="shared" si="151"/>
        <v>0</v>
      </c>
      <c r="AU94" s="4262">
        <f t="shared" si="152"/>
        <v>0</v>
      </c>
      <c r="AV94" s="4261">
        <f t="shared" si="153"/>
        <v>0</v>
      </c>
      <c r="AW94" s="4262">
        <f t="shared" si="154"/>
        <v>0</v>
      </c>
      <c r="AX94" s="4261">
        <f t="shared" si="155"/>
        <v>0</v>
      </c>
      <c r="AY94" s="4262">
        <f t="shared" si="156"/>
        <v>0</v>
      </c>
      <c r="AZ94" s="4263"/>
      <c r="BA94" s="4264">
        <f>BA9</f>
        <v>20</v>
      </c>
      <c r="BB94" s="4264">
        <f t="shared" si="157"/>
        <v>0</v>
      </c>
      <c r="BC94" s="4264" t="str">
        <f t="shared" si="158"/>
        <v/>
      </c>
      <c r="BD94" s="4265">
        <f t="shared" si="254"/>
        <v>0</v>
      </c>
      <c r="BE94" s="4265">
        <f t="shared" si="254"/>
        <v>0</v>
      </c>
      <c r="BF94" s="4265">
        <f t="shared" si="254"/>
        <v>0</v>
      </c>
      <c r="BG94" s="4265">
        <f t="shared" si="251"/>
        <v>0</v>
      </c>
      <c r="BH94" s="4265">
        <f t="shared" si="251"/>
        <v>0</v>
      </c>
      <c r="BI94" s="4265">
        <f t="shared" si="251"/>
        <v>0</v>
      </c>
      <c r="BJ94" s="4265">
        <f t="shared" si="251"/>
        <v>0</v>
      </c>
      <c r="BK94" s="4265">
        <f t="shared" si="133"/>
        <v>0</v>
      </c>
      <c r="BL94" s="4122"/>
      <c r="BM94" s="4266">
        <f t="shared" si="159"/>
        <v>0</v>
      </c>
      <c r="BN94" s="4267">
        <f t="shared" si="160"/>
        <v>0</v>
      </c>
      <c r="BO94" s="4267">
        <f t="shared" si="161"/>
        <v>0</v>
      </c>
      <c r="BP94" s="4267">
        <f t="shared" si="162"/>
        <v>0</v>
      </c>
      <c r="BQ94" s="4267">
        <f t="shared" si="163"/>
        <v>0</v>
      </c>
      <c r="BR94" s="4267">
        <f t="shared" si="164"/>
        <v>0</v>
      </c>
      <c r="BS94" s="4267">
        <f t="shared" si="165"/>
        <v>0</v>
      </c>
      <c r="BT94" s="4267">
        <f t="shared" si="166"/>
        <v>0</v>
      </c>
      <c r="BU94" s="4202"/>
      <c r="BV94" s="4268">
        <f t="shared" si="255"/>
        <v>0</v>
      </c>
      <c r="BW94" s="4269">
        <f t="shared" si="255"/>
        <v>0</v>
      </c>
      <c r="BX94" s="4269">
        <f t="shared" si="255"/>
        <v>0</v>
      </c>
      <c r="BY94" s="4269">
        <f t="shared" si="252"/>
        <v>0</v>
      </c>
      <c r="BZ94" s="4269">
        <f t="shared" si="252"/>
        <v>0</v>
      </c>
      <c r="CA94" s="4269">
        <f t="shared" si="252"/>
        <v>0</v>
      </c>
      <c r="CB94" s="4269">
        <f t="shared" si="252"/>
        <v>0</v>
      </c>
      <c r="CC94" s="4270">
        <f t="shared" si="134"/>
        <v>0</v>
      </c>
      <c r="CD94" s="4114"/>
      <c r="CE94" s="4264" t="str">
        <f t="shared" si="167"/>
        <v/>
      </c>
      <c r="CF94" s="4271">
        <f t="shared" si="168"/>
        <v>0</v>
      </c>
      <c r="CG94" s="4272">
        <f t="shared" si="169"/>
        <v>0</v>
      </c>
      <c r="CH94" s="4272">
        <f t="shared" si="170"/>
        <v>0</v>
      </c>
      <c r="CI94" s="4272">
        <f t="shared" si="171"/>
        <v>0</v>
      </c>
      <c r="CJ94" s="4272">
        <f t="shared" si="172"/>
        <v>0</v>
      </c>
      <c r="CK94" s="4272">
        <f t="shared" si="173"/>
        <v>0</v>
      </c>
      <c r="CL94" s="4272">
        <f t="shared" si="174"/>
        <v>0</v>
      </c>
      <c r="CM94" s="4272">
        <f t="shared" si="175"/>
        <v>0</v>
      </c>
      <c r="CN94" s="4272">
        <f t="shared" si="176"/>
        <v>0</v>
      </c>
      <c r="CO94" s="4285">
        <f>IF(M94=CO8,M94,0)</f>
        <v>0</v>
      </c>
      <c r="CP94" s="4286" t="str">
        <f t="shared" si="177"/>
        <v/>
      </c>
      <c r="CQ94" s="4261" t="str">
        <f t="shared" si="178"/>
        <v/>
      </c>
      <c r="CR94" s="4275" t="str">
        <f t="shared" si="179"/>
        <v/>
      </c>
      <c r="CS94" s="4275" t="str">
        <f t="shared" si="180"/>
        <v/>
      </c>
      <c r="CT94" s="4275" t="str">
        <f t="shared" si="181"/>
        <v/>
      </c>
      <c r="CU94" s="4275" t="str">
        <f t="shared" si="182"/>
        <v/>
      </c>
      <c r="CV94" s="4275" t="str">
        <f t="shared" si="183"/>
        <v/>
      </c>
      <c r="CW94" s="4275" t="str">
        <f t="shared" si="184"/>
        <v/>
      </c>
      <c r="CX94" s="4276" t="str">
        <f t="shared" si="185"/>
        <v/>
      </c>
      <c r="CY94" s="4186"/>
      <c r="CZ94" s="4264" t="str">
        <f t="shared" si="186"/>
        <v/>
      </c>
      <c r="DA94" s="4277">
        <f t="shared" si="187"/>
        <v>0</v>
      </c>
      <c r="DB94" s="4115" t="str">
        <f t="shared" si="188"/>
        <v/>
      </c>
      <c r="DC94" s="4115" t="str">
        <f t="shared" si="189"/>
        <v/>
      </c>
      <c r="DD94" s="4115" t="str">
        <f t="shared" si="190"/>
        <v/>
      </c>
      <c r="DE94" s="4115" t="str">
        <f t="shared" si="191"/>
        <v/>
      </c>
      <c r="DF94" s="4115" t="str">
        <f t="shared" si="192"/>
        <v/>
      </c>
      <c r="DG94" s="4115" t="str">
        <f t="shared" si="193"/>
        <v/>
      </c>
      <c r="DH94" s="4115" t="str">
        <f t="shared" si="194"/>
        <v/>
      </c>
      <c r="DI94" s="4115" t="str">
        <f t="shared" si="195"/>
        <v/>
      </c>
      <c r="DJ94" s="4136"/>
      <c r="DK94" s="4287">
        <f>IF(M94=DK8,M94,0)</f>
        <v>0</v>
      </c>
      <c r="DL94" s="4286" t="str">
        <f t="shared" si="196"/>
        <v/>
      </c>
      <c r="DM94" s="4275" t="str">
        <f t="shared" si="197"/>
        <v/>
      </c>
      <c r="DN94" s="4275" t="str">
        <f t="shared" si="198"/>
        <v/>
      </c>
      <c r="DO94" s="4275" t="str">
        <f t="shared" si="199"/>
        <v/>
      </c>
      <c r="DP94" s="4275" t="str">
        <f t="shared" si="200"/>
        <v/>
      </c>
      <c r="DQ94" s="4275" t="str">
        <f t="shared" si="201"/>
        <v/>
      </c>
      <c r="DR94" s="4275" t="str">
        <f t="shared" si="202"/>
        <v/>
      </c>
      <c r="DS94" s="4275" t="str">
        <f t="shared" si="203"/>
        <v/>
      </c>
      <c r="DT94" s="4279" t="str">
        <f t="shared" si="204"/>
        <v/>
      </c>
      <c r="DU94" s="4122"/>
      <c r="DV94" s="4266">
        <f t="shared" si="205"/>
        <v>0</v>
      </c>
      <c r="DW94" s="4267">
        <f t="shared" si="206"/>
        <v>0</v>
      </c>
      <c r="DX94" s="4267">
        <f t="shared" si="207"/>
        <v>0</v>
      </c>
      <c r="DY94" s="4267">
        <f t="shared" si="208"/>
        <v>0</v>
      </c>
      <c r="DZ94" s="4267">
        <f t="shared" si="209"/>
        <v>0</v>
      </c>
      <c r="EA94" s="4267">
        <f t="shared" si="210"/>
        <v>0</v>
      </c>
      <c r="EB94" s="4267">
        <f t="shared" si="211"/>
        <v>0</v>
      </c>
      <c r="EC94" s="4267">
        <f t="shared" si="212"/>
        <v>0</v>
      </c>
      <c r="ED94" s="4215"/>
      <c r="EE94" s="4268">
        <f t="shared" si="256"/>
        <v>0</v>
      </c>
      <c r="EF94" s="4269">
        <f t="shared" si="256"/>
        <v>0</v>
      </c>
      <c r="EG94" s="4269">
        <f t="shared" si="256"/>
        <v>0</v>
      </c>
      <c r="EH94" s="4269">
        <f t="shared" si="253"/>
        <v>0</v>
      </c>
      <c r="EI94" s="4269">
        <f t="shared" si="253"/>
        <v>0</v>
      </c>
      <c r="EJ94" s="4269">
        <f t="shared" si="253"/>
        <v>0</v>
      </c>
      <c r="EK94" s="4269">
        <f t="shared" si="253"/>
        <v>0</v>
      </c>
      <c r="EL94" s="4270">
        <f t="shared" si="135"/>
        <v>0</v>
      </c>
      <c r="EM94" s="4186"/>
      <c r="EN94" s="4264" t="str">
        <f t="shared" si="213"/>
        <v/>
      </c>
      <c r="EO94" s="4271">
        <f t="shared" si="214"/>
        <v>0</v>
      </c>
      <c r="EP94" s="4272">
        <f t="shared" si="215"/>
        <v>0</v>
      </c>
      <c r="EQ94" s="4272">
        <f t="shared" si="216"/>
        <v>0</v>
      </c>
      <c r="ER94" s="4272">
        <f t="shared" si="217"/>
        <v>0</v>
      </c>
      <c r="ES94" s="4272">
        <f t="shared" si="218"/>
        <v>0</v>
      </c>
      <c r="ET94" s="4272">
        <f t="shared" si="219"/>
        <v>0</v>
      </c>
      <c r="EU94" s="4272">
        <f t="shared" si="220"/>
        <v>0</v>
      </c>
      <c r="EV94" s="4272">
        <f t="shared" si="221"/>
        <v>0</v>
      </c>
      <c r="EW94" s="4272">
        <f t="shared" si="222"/>
        <v>0</v>
      </c>
      <c r="EX94" s="4288">
        <f>IF(X94=EX8,X94,0)</f>
        <v>0</v>
      </c>
      <c r="EY94" s="4286" t="str">
        <f t="shared" si="223"/>
        <v/>
      </c>
      <c r="EZ94" s="4261" t="str">
        <f t="shared" si="224"/>
        <v/>
      </c>
      <c r="FA94" s="4275" t="str">
        <f t="shared" si="225"/>
        <v/>
      </c>
      <c r="FB94" s="4275" t="str">
        <f t="shared" si="226"/>
        <v/>
      </c>
      <c r="FC94" s="4275" t="str">
        <f t="shared" si="227"/>
        <v/>
      </c>
      <c r="FD94" s="4275" t="str">
        <f t="shared" si="228"/>
        <v/>
      </c>
      <c r="FE94" s="4275" t="str">
        <f t="shared" si="229"/>
        <v/>
      </c>
      <c r="FF94" s="4275" t="str">
        <f t="shared" si="230"/>
        <v/>
      </c>
      <c r="FG94" s="4275" t="str">
        <f t="shared" si="231"/>
        <v/>
      </c>
      <c r="FH94" s="4186"/>
      <c r="FI94" s="4264" t="str">
        <f t="shared" si="232"/>
        <v/>
      </c>
      <c r="FJ94" s="4277">
        <f t="shared" si="233"/>
        <v>0</v>
      </c>
      <c r="FK94" s="4115" t="str">
        <f t="shared" si="234"/>
        <v/>
      </c>
      <c r="FL94" s="4115" t="str">
        <f t="shared" si="235"/>
        <v/>
      </c>
      <c r="FM94" s="4115" t="str">
        <f t="shared" si="236"/>
        <v/>
      </c>
      <c r="FN94" s="4115" t="str">
        <f t="shared" si="237"/>
        <v/>
      </c>
      <c r="FO94" s="4115" t="str">
        <f t="shared" si="238"/>
        <v/>
      </c>
      <c r="FP94" s="4115" t="str">
        <f t="shared" si="239"/>
        <v/>
      </c>
      <c r="FQ94" s="4115" t="str">
        <f t="shared" si="240"/>
        <v/>
      </c>
      <c r="FR94" s="4115" t="str">
        <f t="shared" si="241"/>
        <v/>
      </c>
      <c r="FS94" s="4287">
        <f>IF(X94=FS8,X94,0)</f>
        <v>0</v>
      </c>
      <c r="FT94" s="4286" t="str">
        <f t="shared" si="242"/>
        <v/>
      </c>
      <c r="FU94" s="4275" t="str">
        <f t="shared" si="243"/>
        <v/>
      </c>
      <c r="FV94" s="4275" t="str">
        <f t="shared" si="244"/>
        <v/>
      </c>
      <c r="FW94" s="4275" t="str">
        <f t="shared" si="245"/>
        <v/>
      </c>
      <c r="FX94" s="4275" t="str">
        <f t="shared" si="246"/>
        <v/>
      </c>
      <c r="FY94" s="4275" t="str">
        <f t="shared" si="247"/>
        <v/>
      </c>
      <c r="FZ94" s="4275" t="str">
        <f t="shared" si="248"/>
        <v/>
      </c>
      <c r="GA94" s="4275" t="str">
        <f t="shared" si="249"/>
        <v/>
      </c>
      <c r="GB94" s="4279" t="str">
        <f t="shared" si="250"/>
        <v/>
      </c>
      <c r="GC94" s="4122"/>
    </row>
    <row r="95" spans="1:185" ht="45" customHeight="1">
      <c r="A95" s="4016">
        <f>ROW()</f>
        <v>95</v>
      </c>
      <c r="B95" s="4250" t="str">
        <f>IF(C95="I","",IF(ISBLANK(D95),"",IF(ISTEXT(D95),LARGE(B9:B94,1)+1,0)))</f>
        <v/>
      </c>
      <c r="C95" s="4281"/>
      <c r="D95" s="4297"/>
      <c r="E95" s="4252"/>
      <c r="F95" s="4253"/>
      <c r="G95" s="4254"/>
      <c r="H95" s="4255"/>
      <c r="I95" s="4254"/>
      <c r="J95" s="4255"/>
      <c r="K95" s="4256">
        <f t="shared" ref="K95:K158" si="257">COUNTA(G95,I95)</f>
        <v>0</v>
      </c>
      <c r="L95" s="4119"/>
      <c r="M95" s="4257">
        <f t="shared" si="139"/>
        <v>0</v>
      </c>
      <c r="N95" s="4258">
        <f t="shared" si="139"/>
        <v>0</v>
      </c>
      <c r="O95" s="4259"/>
      <c r="P95" s="4259"/>
      <c r="Q95" s="4259"/>
      <c r="R95" s="4259"/>
      <c r="S95" s="4259"/>
      <c r="T95" s="4259"/>
      <c r="U95" s="4259"/>
      <c r="V95" s="4259"/>
      <c r="W95" s="4119"/>
      <c r="X95" s="4257">
        <f t="shared" si="140"/>
        <v>0</v>
      </c>
      <c r="Y95" s="4258">
        <f t="shared" si="140"/>
        <v>0</v>
      </c>
      <c r="Z95" s="4260"/>
      <c r="AA95" s="4260"/>
      <c r="AB95" s="4260"/>
      <c r="AC95" s="4260"/>
      <c r="AD95" s="4260"/>
      <c r="AE95" s="4260"/>
      <c r="AF95" s="4260"/>
      <c r="AG95" s="4260"/>
      <c r="AH95" s="4119"/>
      <c r="AI95" s="4122"/>
      <c r="AJ95" s="4261">
        <f t="shared" si="141"/>
        <v>0</v>
      </c>
      <c r="AK95" s="4262">
        <f t="shared" si="142"/>
        <v>0</v>
      </c>
      <c r="AL95" s="4261">
        <f t="shared" si="143"/>
        <v>0</v>
      </c>
      <c r="AM95" s="4262">
        <f t="shared" si="144"/>
        <v>0</v>
      </c>
      <c r="AN95" s="4261">
        <f t="shared" si="145"/>
        <v>0</v>
      </c>
      <c r="AO95" s="4262">
        <f t="shared" si="146"/>
        <v>0</v>
      </c>
      <c r="AP95" s="4261">
        <f t="shared" si="147"/>
        <v>0</v>
      </c>
      <c r="AQ95" s="4262">
        <f t="shared" si="148"/>
        <v>0</v>
      </c>
      <c r="AR95" s="4261">
        <f t="shared" si="149"/>
        <v>0</v>
      </c>
      <c r="AS95" s="4262">
        <f t="shared" si="150"/>
        <v>0</v>
      </c>
      <c r="AT95" s="4261">
        <f t="shared" si="151"/>
        <v>0</v>
      </c>
      <c r="AU95" s="4262">
        <f t="shared" si="152"/>
        <v>0</v>
      </c>
      <c r="AV95" s="4261">
        <f t="shared" si="153"/>
        <v>0</v>
      </c>
      <c r="AW95" s="4262">
        <f t="shared" si="154"/>
        <v>0</v>
      </c>
      <c r="AX95" s="4261">
        <f t="shared" si="155"/>
        <v>0</v>
      </c>
      <c r="AY95" s="4262">
        <f t="shared" si="156"/>
        <v>0</v>
      </c>
      <c r="AZ95" s="4263"/>
      <c r="BA95" s="4264">
        <f>BA9</f>
        <v>20</v>
      </c>
      <c r="BB95" s="4264">
        <f t="shared" si="157"/>
        <v>0</v>
      </c>
      <c r="BC95" s="4264" t="str">
        <f t="shared" si="158"/>
        <v/>
      </c>
      <c r="BD95" s="4265">
        <f t="shared" si="254"/>
        <v>0</v>
      </c>
      <c r="BE95" s="4265">
        <f t="shared" si="254"/>
        <v>0</v>
      </c>
      <c r="BF95" s="4265">
        <f t="shared" si="254"/>
        <v>0</v>
      </c>
      <c r="BG95" s="4265">
        <f t="shared" si="251"/>
        <v>0</v>
      </c>
      <c r="BH95" s="4265">
        <f t="shared" si="251"/>
        <v>0</v>
      </c>
      <c r="BI95" s="4265">
        <f t="shared" si="251"/>
        <v>0</v>
      </c>
      <c r="BJ95" s="4265">
        <f t="shared" si="251"/>
        <v>0</v>
      </c>
      <c r="BK95" s="4265">
        <f t="shared" si="133"/>
        <v>0</v>
      </c>
      <c r="BL95" s="4122"/>
      <c r="BM95" s="4266">
        <f t="shared" si="159"/>
        <v>0</v>
      </c>
      <c r="BN95" s="4267">
        <f t="shared" si="160"/>
        <v>0</v>
      </c>
      <c r="BO95" s="4267">
        <f t="shared" si="161"/>
        <v>0</v>
      </c>
      <c r="BP95" s="4267">
        <f t="shared" si="162"/>
        <v>0</v>
      </c>
      <c r="BQ95" s="4267">
        <f t="shared" si="163"/>
        <v>0</v>
      </c>
      <c r="BR95" s="4267">
        <f t="shared" si="164"/>
        <v>0</v>
      </c>
      <c r="BS95" s="4267">
        <f t="shared" si="165"/>
        <v>0</v>
      </c>
      <c r="BT95" s="4267">
        <f t="shared" si="166"/>
        <v>0</v>
      </c>
      <c r="BU95" s="4202"/>
      <c r="BV95" s="4268">
        <f t="shared" si="255"/>
        <v>0</v>
      </c>
      <c r="BW95" s="4269">
        <f t="shared" si="255"/>
        <v>0</v>
      </c>
      <c r="BX95" s="4269">
        <f t="shared" si="255"/>
        <v>0</v>
      </c>
      <c r="BY95" s="4269">
        <f t="shared" si="252"/>
        <v>0</v>
      </c>
      <c r="BZ95" s="4269">
        <f t="shared" si="252"/>
        <v>0</v>
      </c>
      <c r="CA95" s="4269">
        <f t="shared" si="252"/>
        <v>0</v>
      </c>
      <c r="CB95" s="4269">
        <f t="shared" si="252"/>
        <v>0</v>
      </c>
      <c r="CC95" s="4270">
        <f t="shared" si="134"/>
        <v>0</v>
      </c>
      <c r="CD95" s="4114"/>
      <c r="CE95" s="4264" t="str">
        <f t="shared" si="167"/>
        <v/>
      </c>
      <c r="CF95" s="4271">
        <f t="shared" si="168"/>
        <v>0</v>
      </c>
      <c r="CG95" s="4272">
        <f t="shared" si="169"/>
        <v>0</v>
      </c>
      <c r="CH95" s="4272">
        <f t="shared" si="170"/>
        <v>0</v>
      </c>
      <c r="CI95" s="4272">
        <f t="shared" si="171"/>
        <v>0</v>
      </c>
      <c r="CJ95" s="4272">
        <f t="shared" si="172"/>
        <v>0</v>
      </c>
      <c r="CK95" s="4272">
        <f t="shared" si="173"/>
        <v>0</v>
      </c>
      <c r="CL95" s="4272">
        <f t="shared" si="174"/>
        <v>0</v>
      </c>
      <c r="CM95" s="4272">
        <f t="shared" si="175"/>
        <v>0</v>
      </c>
      <c r="CN95" s="4272">
        <f t="shared" si="176"/>
        <v>0</v>
      </c>
      <c r="CO95" s="4285">
        <f>IF(M95=CO8,M95,0)</f>
        <v>0</v>
      </c>
      <c r="CP95" s="4286" t="str">
        <f t="shared" si="177"/>
        <v/>
      </c>
      <c r="CQ95" s="4261" t="str">
        <f t="shared" si="178"/>
        <v/>
      </c>
      <c r="CR95" s="4275" t="str">
        <f t="shared" si="179"/>
        <v/>
      </c>
      <c r="CS95" s="4275" t="str">
        <f t="shared" si="180"/>
        <v/>
      </c>
      <c r="CT95" s="4275" t="str">
        <f t="shared" si="181"/>
        <v/>
      </c>
      <c r="CU95" s="4275" t="str">
        <f t="shared" si="182"/>
        <v/>
      </c>
      <c r="CV95" s="4275" t="str">
        <f t="shared" si="183"/>
        <v/>
      </c>
      <c r="CW95" s="4275" t="str">
        <f t="shared" si="184"/>
        <v/>
      </c>
      <c r="CX95" s="4276" t="str">
        <f t="shared" si="185"/>
        <v/>
      </c>
      <c r="CY95" s="4186"/>
      <c r="CZ95" s="4264" t="str">
        <f t="shared" si="186"/>
        <v/>
      </c>
      <c r="DA95" s="4277">
        <f t="shared" si="187"/>
        <v>0</v>
      </c>
      <c r="DB95" s="4115" t="str">
        <f t="shared" si="188"/>
        <v/>
      </c>
      <c r="DC95" s="4115" t="str">
        <f t="shared" si="189"/>
        <v/>
      </c>
      <c r="DD95" s="4115" t="str">
        <f t="shared" si="190"/>
        <v/>
      </c>
      <c r="DE95" s="4115" t="str">
        <f t="shared" si="191"/>
        <v/>
      </c>
      <c r="DF95" s="4115" t="str">
        <f t="shared" si="192"/>
        <v/>
      </c>
      <c r="DG95" s="4115" t="str">
        <f t="shared" si="193"/>
        <v/>
      </c>
      <c r="DH95" s="4115" t="str">
        <f t="shared" si="194"/>
        <v/>
      </c>
      <c r="DI95" s="4115" t="str">
        <f t="shared" si="195"/>
        <v/>
      </c>
      <c r="DJ95" s="4136"/>
      <c r="DK95" s="4287">
        <f>IF(M95=DK8,M95,0)</f>
        <v>0</v>
      </c>
      <c r="DL95" s="4286" t="str">
        <f t="shared" si="196"/>
        <v/>
      </c>
      <c r="DM95" s="4275" t="str">
        <f t="shared" si="197"/>
        <v/>
      </c>
      <c r="DN95" s="4275" t="str">
        <f t="shared" si="198"/>
        <v/>
      </c>
      <c r="DO95" s="4275" t="str">
        <f t="shared" si="199"/>
        <v/>
      </c>
      <c r="DP95" s="4275" t="str">
        <f t="shared" si="200"/>
        <v/>
      </c>
      <c r="DQ95" s="4275" t="str">
        <f t="shared" si="201"/>
        <v/>
      </c>
      <c r="DR95" s="4275" t="str">
        <f t="shared" si="202"/>
        <v/>
      </c>
      <c r="DS95" s="4275" t="str">
        <f t="shared" si="203"/>
        <v/>
      </c>
      <c r="DT95" s="4279" t="str">
        <f t="shared" si="204"/>
        <v/>
      </c>
      <c r="DU95" s="4122"/>
      <c r="DV95" s="4266">
        <f t="shared" si="205"/>
        <v>0</v>
      </c>
      <c r="DW95" s="4267">
        <f t="shared" si="206"/>
        <v>0</v>
      </c>
      <c r="DX95" s="4267">
        <f t="shared" si="207"/>
        <v>0</v>
      </c>
      <c r="DY95" s="4267">
        <f t="shared" si="208"/>
        <v>0</v>
      </c>
      <c r="DZ95" s="4267">
        <f t="shared" si="209"/>
        <v>0</v>
      </c>
      <c r="EA95" s="4267">
        <f t="shared" si="210"/>
        <v>0</v>
      </c>
      <c r="EB95" s="4267">
        <f t="shared" si="211"/>
        <v>0</v>
      </c>
      <c r="EC95" s="4267">
        <f t="shared" si="212"/>
        <v>0</v>
      </c>
      <c r="ED95" s="4215"/>
      <c r="EE95" s="4268">
        <f t="shared" si="256"/>
        <v>0</v>
      </c>
      <c r="EF95" s="4269">
        <f t="shared" si="256"/>
        <v>0</v>
      </c>
      <c r="EG95" s="4269">
        <f t="shared" si="256"/>
        <v>0</v>
      </c>
      <c r="EH95" s="4269">
        <f t="shared" si="253"/>
        <v>0</v>
      </c>
      <c r="EI95" s="4269">
        <f t="shared" si="253"/>
        <v>0</v>
      </c>
      <c r="EJ95" s="4269">
        <f t="shared" si="253"/>
        <v>0</v>
      </c>
      <c r="EK95" s="4269">
        <f t="shared" si="253"/>
        <v>0</v>
      </c>
      <c r="EL95" s="4270">
        <f t="shared" si="135"/>
        <v>0</v>
      </c>
      <c r="EM95" s="4186"/>
      <c r="EN95" s="4264" t="str">
        <f t="shared" si="213"/>
        <v/>
      </c>
      <c r="EO95" s="4271">
        <f t="shared" si="214"/>
        <v>0</v>
      </c>
      <c r="EP95" s="4272">
        <f t="shared" si="215"/>
        <v>0</v>
      </c>
      <c r="EQ95" s="4272">
        <f t="shared" si="216"/>
        <v>0</v>
      </c>
      <c r="ER95" s="4272">
        <f t="shared" si="217"/>
        <v>0</v>
      </c>
      <c r="ES95" s="4272">
        <f t="shared" si="218"/>
        <v>0</v>
      </c>
      <c r="ET95" s="4272">
        <f t="shared" si="219"/>
        <v>0</v>
      </c>
      <c r="EU95" s="4272">
        <f t="shared" si="220"/>
        <v>0</v>
      </c>
      <c r="EV95" s="4272">
        <f t="shared" si="221"/>
        <v>0</v>
      </c>
      <c r="EW95" s="4272">
        <f t="shared" si="222"/>
        <v>0</v>
      </c>
      <c r="EX95" s="4288">
        <f>IF(X95=EX8,X95,0)</f>
        <v>0</v>
      </c>
      <c r="EY95" s="4286" t="str">
        <f t="shared" si="223"/>
        <v/>
      </c>
      <c r="EZ95" s="4261" t="str">
        <f t="shared" si="224"/>
        <v/>
      </c>
      <c r="FA95" s="4275" t="str">
        <f t="shared" si="225"/>
        <v/>
      </c>
      <c r="FB95" s="4275" t="str">
        <f t="shared" si="226"/>
        <v/>
      </c>
      <c r="FC95" s="4275" t="str">
        <f t="shared" si="227"/>
        <v/>
      </c>
      <c r="FD95" s="4275" t="str">
        <f t="shared" si="228"/>
        <v/>
      </c>
      <c r="FE95" s="4275" t="str">
        <f t="shared" si="229"/>
        <v/>
      </c>
      <c r="FF95" s="4275" t="str">
        <f t="shared" si="230"/>
        <v/>
      </c>
      <c r="FG95" s="4275" t="str">
        <f t="shared" si="231"/>
        <v/>
      </c>
      <c r="FH95" s="4186"/>
      <c r="FI95" s="4264" t="str">
        <f t="shared" si="232"/>
        <v/>
      </c>
      <c r="FJ95" s="4277">
        <f t="shared" si="233"/>
        <v>0</v>
      </c>
      <c r="FK95" s="4115" t="str">
        <f t="shared" si="234"/>
        <v/>
      </c>
      <c r="FL95" s="4115" t="str">
        <f t="shared" si="235"/>
        <v/>
      </c>
      <c r="FM95" s="4115" t="str">
        <f t="shared" si="236"/>
        <v/>
      </c>
      <c r="FN95" s="4115" t="str">
        <f t="shared" si="237"/>
        <v/>
      </c>
      <c r="FO95" s="4115" t="str">
        <f t="shared" si="238"/>
        <v/>
      </c>
      <c r="FP95" s="4115" t="str">
        <f t="shared" si="239"/>
        <v/>
      </c>
      <c r="FQ95" s="4115" t="str">
        <f t="shared" si="240"/>
        <v/>
      </c>
      <c r="FR95" s="4115" t="str">
        <f t="shared" si="241"/>
        <v/>
      </c>
      <c r="FS95" s="4287">
        <f>IF(X95=FS8,X95,0)</f>
        <v>0</v>
      </c>
      <c r="FT95" s="4286" t="str">
        <f t="shared" si="242"/>
        <v/>
      </c>
      <c r="FU95" s="4275" t="str">
        <f t="shared" si="243"/>
        <v/>
      </c>
      <c r="FV95" s="4275" t="str">
        <f t="shared" si="244"/>
        <v/>
      </c>
      <c r="FW95" s="4275" t="str">
        <f t="shared" si="245"/>
        <v/>
      </c>
      <c r="FX95" s="4275" t="str">
        <f t="shared" si="246"/>
        <v/>
      </c>
      <c r="FY95" s="4275" t="str">
        <f t="shared" si="247"/>
        <v/>
      </c>
      <c r="FZ95" s="4275" t="str">
        <f t="shared" si="248"/>
        <v/>
      </c>
      <c r="GA95" s="4275" t="str">
        <f t="shared" si="249"/>
        <v/>
      </c>
      <c r="GB95" s="4279" t="str">
        <f t="shared" si="250"/>
        <v/>
      </c>
      <c r="GC95" s="4122"/>
    </row>
    <row r="96" spans="1:185" ht="45" customHeight="1">
      <c r="A96" s="4016">
        <f>ROW()</f>
        <v>96</v>
      </c>
      <c r="B96" s="4250" t="str">
        <f>IF(C96="I","",IF(ISBLANK(D96),"",IF(ISTEXT(D96),LARGE(B9:B95,1)+1,0)))</f>
        <v/>
      </c>
      <c r="C96" s="4281"/>
      <c r="D96" s="4297"/>
      <c r="E96" s="4252"/>
      <c r="F96" s="4253"/>
      <c r="G96" s="4254"/>
      <c r="H96" s="4255"/>
      <c r="I96" s="4254"/>
      <c r="J96" s="4255"/>
      <c r="K96" s="4256">
        <f t="shared" si="257"/>
        <v>0</v>
      </c>
      <c r="L96" s="4119"/>
      <c r="M96" s="4257">
        <f t="shared" si="139"/>
        <v>0</v>
      </c>
      <c r="N96" s="4258">
        <f t="shared" si="139"/>
        <v>0</v>
      </c>
      <c r="O96" s="4259"/>
      <c r="P96" s="4259"/>
      <c r="Q96" s="4259"/>
      <c r="R96" s="4259"/>
      <c r="S96" s="4259"/>
      <c r="T96" s="4259"/>
      <c r="U96" s="4259"/>
      <c r="V96" s="4259"/>
      <c r="W96" s="4119"/>
      <c r="X96" s="4257">
        <f t="shared" si="140"/>
        <v>0</v>
      </c>
      <c r="Y96" s="4258">
        <f t="shared" si="140"/>
        <v>0</v>
      </c>
      <c r="Z96" s="4260"/>
      <c r="AA96" s="4260"/>
      <c r="AB96" s="4260"/>
      <c r="AC96" s="4260"/>
      <c r="AD96" s="4260"/>
      <c r="AE96" s="4260"/>
      <c r="AF96" s="4260"/>
      <c r="AG96" s="4260"/>
      <c r="AH96" s="4119"/>
      <c r="AI96" s="4122"/>
      <c r="AJ96" s="4261">
        <f t="shared" si="141"/>
        <v>0</v>
      </c>
      <c r="AK96" s="4262">
        <f t="shared" si="142"/>
        <v>0</v>
      </c>
      <c r="AL96" s="4261">
        <f t="shared" si="143"/>
        <v>0</v>
      </c>
      <c r="AM96" s="4262">
        <f t="shared" si="144"/>
        <v>0</v>
      </c>
      <c r="AN96" s="4261">
        <f t="shared" si="145"/>
        <v>0</v>
      </c>
      <c r="AO96" s="4262">
        <f t="shared" si="146"/>
        <v>0</v>
      </c>
      <c r="AP96" s="4261">
        <f t="shared" si="147"/>
        <v>0</v>
      </c>
      <c r="AQ96" s="4262">
        <f t="shared" si="148"/>
        <v>0</v>
      </c>
      <c r="AR96" s="4261">
        <f t="shared" si="149"/>
        <v>0</v>
      </c>
      <c r="AS96" s="4262">
        <f t="shared" si="150"/>
        <v>0</v>
      </c>
      <c r="AT96" s="4261">
        <f t="shared" si="151"/>
        <v>0</v>
      </c>
      <c r="AU96" s="4262">
        <f t="shared" si="152"/>
        <v>0</v>
      </c>
      <c r="AV96" s="4261">
        <f t="shared" si="153"/>
        <v>0</v>
      </c>
      <c r="AW96" s="4262">
        <f t="shared" si="154"/>
        <v>0</v>
      </c>
      <c r="AX96" s="4261">
        <f t="shared" si="155"/>
        <v>0</v>
      </c>
      <c r="AY96" s="4262">
        <f t="shared" si="156"/>
        <v>0</v>
      </c>
      <c r="AZ96" s="4263"/>
      <c r="BA96" s="4264">
        <f>BA9</f>
        <v>20</v>
      </c>
      <c r="BB96" s="4264">
        <f t="shared" si="157"/>
        <v>0</v>
      </c>
      <c r="BC96" s="4264" t="str">
        <f t="shared" si="158"/>
        <v/>
      </c>
      <c r="BD96" s="4265">
        <f t="shared" si="254"/>
        <v>0</v>
      </c>
      <c r="BE96" s="4265">
        <f t="shared" si="254"/>
        <v>0</v>
      </c>
      <c r="BF96" s="4265">
        <f t="shared" si="254"/>
        <v>0</v>
      </c>
      <c r="BG96" s="4265">
        <f t="shared" si="251"/>
        <v>0</v>
      </c>
      <c r="BH96" s="4265">
        <f t="shared" si="251"/>
        <v>0</v>
      </c>
      <c r="BI96" s="4265">
        <f t="shared" si="251"/>
        <v>0</v>
      </c>
      <c r="BJ96" s="4265">
        <f t="shared" si="251"/>
        <v>0</v>
      </c>
      <c r="BK96" s="4265">
        <f t="shared" si="133"/>
        <v>0</v>
      </c>
      <c r="BL96" s="4122"/>
      <c r="BM96" s="4266">
        <f t="shared" si="159"/>
        <v>0</v>
      </c>
      <c r="BN96" s="4267">
        <f t="shared" si="160"/>
        <v>0</v>
      </c>
      <c r="BO96" s="4267">
        <f t="shared" si="161"/>
        <v>0</v>
      </c>
      <c r="BP96" s="4267">
        <f t="shared" si="162"/>
        <v>0</v>
      </c>
      <c r="BQ96" s="4267">
        <f t="shared" si="163"/>
        <v>0</v>
      </c>
      <c r="BR96" s="4267">
        <f t="shared" si="164"/>
        <v>0</v>
      </c>
      <c r="BS96" s="4267">
        <f t="shared" si="165"/>
        <v>0</v>
      </c>
      <c r="BT96" s="4267">
        <f t="shared" si="166"/>
        <v>0</v>
      </c>
      <c r="BU96" s="4202"/>
      <c r="BV96" s="4268">
        <f t="shared" si="255"/>
        <v>0</v>
      </c>
      <c r="BW96" s="4269">
        <f t="shared" si="255"/>
        <v>0</v>
      </c>
      <c r="BX96" s="4269">
        <f t="shared" si="255"/>
        <v>0</v>
      </c>
      <c r="BY96" s="4269">
        <f t="shared" si="252"/>
        <v>0</v>
      </c>
      <c r="BZ96" s="4269">
        <f t="shared" si="252"/>
        <v>0</v>
      </c>
      <c r="CA96" s="4269">
        <f t="shared" si="252"/>
        <v>0</v>
      </c>
      <c r="CB96" s="4269">
        <f t="shared" si="252"/>
        <v>0</v>
      </c>
      <c r="CC96" s="4270">
        <f t="shared" si="134"/>
        <v>0</v>
      </c>
      <c r="CD96" s="4114"/>
      <c r="CE96" s="4264" t="str">
        <f t="shared" si="167"/>
        <v/>
      </c>
      <c r="CF96" s="4271">
        <f t="shared" si="168"/>
        <v>0</v>
      </c>
      <c r="CG96" s="4272">
        <f t="shared" si="169"/>
        <v>0</v>
      </c>
      <c r="CH96" s="4272">
        <f t="shared" si="170"/>
        <v>0</v>
      </c>
      <c r="CI96" s="4272">
        <f t="shared" si="171"/>
        <v>0</v>
      </c>
      <c r="CJ96" s="4272">
        <f t="shared" si="172"/>
        <v>0</v>
      </c>
      <c r="CK96" s="4272">
        <f t="shared" si="173"/>
        <v>0</v>
      </c>
      <c r="CL96" s="4272">
        <f t="shared" si="174"/>
        <v>0</v>
      </c>
      <c r="CM96" s="4272">
        <f t="shared" si="175"/>
        <v>0</v>
      </c>
      <c r="CN96" s="4272">
        <f t="shared" si="176"/>
        <v>0</v>
      </c>
      <c r="CO96" s="4285">
        <f>IF(M96=CO8,M96,0)</f>
        <v>0</v>
      </c>
      <c r="CP96" s="4286" t="str">
        <f t="shared" si="177"/>
        <v/>
      </c>
      <c r="CQ96" s="4261" t="str">
        <f t="shared" si="178"/>
        <v/>
      </c>
      <c r="CR96" s="4275" t="str">
        <f t="shared" si="179"/>
        <v/>
      </c>
      <c r="CS96" s="4275" t="str">
        <f t="shared" si="180"/>
        <v/>
      </c>
      <c r="CT96" s="4275" t="str">
        <f t="shared" si="181"/>
        <v/>
      </c>
      <c r="CU96" s="4275" t="str">
        <f t="shared" si="182"/>
        <v/>
      </c>
      <c r="CV96" s="4275" t="str">
        <f t="shared" si="183"/>
        <v/>
      </c>
      <c r="CW96" s="4275" t="str">
        <f t="shared" si="184"/>
        <v/>
      </c>
      <c r="CX96" s="4276" t="str">
        <f t="shared" si="185"/>
        <v/>
      </c>
      <c r="CY96" s="4186"/>
      <c r="CZ96" s="4264" t="str">
        <f t="shared" si="186"/>
        <v/>
      </c>
      <c r="DA96" s="4277">
        <f t="shared" si="187"/>
        <v>0</v>
      </c>
      <c r="DB96" s="4115" t="str">
        <f t="shared" si="188"/>
        <v/>
      </c>
      <c r="DC96" s="4115" t="str">
        <f t="shared" si="189"/>
        <v/>
      </c>
      <c r="DD96" s="4115" t="str">
        <f t="shared" si="190"/>
        <v/>
      </c>
      <c r="DE96" s="4115" t="str">
        <f t="shared" si="191"/>
        <v/>
      </c>
      <c r="DF96" s="4115" t="str">
        <f t="shared" si="192"/>
        <v/>
      </c>
      <c r="DG96" s="4115" t="str">
        <f t="shared" si="193"/>
        <v/>
      </c>
      <c r="DH96" s="4115" t="str">
        <f t="shared" si="194"/>
        <v/>
      </c>
      <c r="DI96" s="4115" t="str">
        <f t="shared" si="195"/>
        <v/>
      </c>
      <c r="DJ96" s="4136"/>
      <c r="DK96" s="4287">
        <f>IF(M96=DK8,M96,0)</f>
        <v>0</v>
      </c>
      <c r="DL96" s="4286" t="str">
        <f t="shared" si="196"/>
        <v/>
      </c>
      <c r="DM96" s="4275" t="str">
        <f t="shared" si="197"/>
        <v/>
      </c>
      <c r="DN96" s="4275" t="str">
        <f t="shared" si="198"/>
        <v/>
      </c>
      <c r="DO96" s="4275" t="str">
        <f t="shared" si="199"/>
        <v/>
      </c>
      <c r="DP96" s="4275" t="str">
        <f t="shared" si="200"/>
        <v/>
      </c>
      <c r="DQ96" s="4275" t="str">
        <f t="shared" si="201"/>
        <v/>
      </c>
      <c r="DR96" s="4275" t="str">
        <f t="shared" si="202"/>
        <v/>
      </c>
      <c r="DS96" s="4275" t="str">
        <f t="shared" si="203"/>
        <v/>
      </c>
      <c r="DT96" s="4279" t="str">
        <f t="shared" si="204"/>
        <v/>
      </c>
      <c r="DU96" s="4122"/>
      <c r="DV96" s="4266">
        <f t="shared" si="205"/>
        <v>0</v>
      </c>
      <c r="DW96" s="4267">
        <f t="shared" si="206"/>
        <v>0</v>
      </c>
      <c r="DX96" s="4267">
        <f t="shared" si="207"/>
        <v>0</v>
      </c>
      <c r="DY96" s="4267">
        <f t="shared" si="208"/>
        <v>0</v>
      </c>
      <c r="DZ96" s="4267">
        <f t="shared" si="209"/>
        <v>0</v>
      </c>
      <c r="EA96" s="4267">
        <f t="shared" si="210"/>
        <v>0</v>
      </c>
      <c r="EB96" s="4267">
        <f t="shared" si="211"/>
        <v>0</v>
      </c>
      <c r="EC96" s="4267">
        <f t="shared" si="212"/>
        <v>0</v>
      </c>
      <c r="ED96" s="4215"/>
      <c r="EE96" s="4268">
        <f t="shared" si="256"/>
        <v>0</v>
      </c>
      <c r="EF96" s="4269">
        <f t="shared" si="256"/>
        <v>0</v>
      </c>
      <c r="EG96" s="4269">
        <f t="shared" si="256"/>
        <v>0</v>
      </c>
      <c r="EH96" s="4269">
        <f t="shared" si="253"/>
        <v>0</v>
      </c>
      <c r="EI96" s="4269">
        <f t="shared" si="253"/>
        <v>0</v>
      </c>
      <c r="EJ96" s="4269">
        <f t="shared" si="253"/>
        <v>0</v>
      </c>
      <c r="EK96" s="4269">
        <f t="shared" si="253"/>
        <v>0</v>
      </c>
      <c r="EL96" s="4270">
        <f t="shared" si="135"/>
        <v>0</v>
      </c>
      <c r="EM96" s="4186"/>
      <c r="EN96" s="4264" t="str">
        <f t="shared" si="213"/>
        <v/>
      </c>
      <c r="EO96" s="4271">
        <f t="shared" si="214"/>
        <v>0</v>
      </c>
      <c r="EP96" s="4272">
        <f t="shared" si="215"/>
        <v>0</v>
      </c>
      <c r="EQ96" s="4272">
        <f t="shared" si="216"/>
        <v>0</v>
      </c>
      <c r="ER96" s="4272">
        <f t="shared" si="217"/>
        <v>0</v>
      </c>
      <c r="ES96" s="4272">
        <f t="shared" si="218"/>
        <v>0</v>
      </c>
      <c r="ET96" s="4272">
        <f t="shared" si="219"/>
        <v>0</v>
      </c>
      <c r="EU96" s="4272">
        <f t="shared" si="220"/>
        <v>0</v>
      </c>
      <c r="EV96" s="4272">
        <f t="shared" si="221"/>
        <v>0</v>
      </c>
      <c r="EW96" s="4272">
        <f t="shared" si="222"/>
        <v>0</v>
      </c>
      <c r="EX96" s="4288">
        <f>IF(X96=EX8,X96,0)</f>
        <v>0</v>
      </c>
      <c r="EY96" s="4286" t="str">
        <f t="shared" si="223"/>
        <v/>
      </c>
      <c r="EZ96" s="4261" t="str">
        <f t="shared" si="224"/>
        <v/>
      </c>
      <c r="FA96" s="4275" t="str">
        <f t="shared" si="225"/>
        <v/>
      </c>
      <c r="FB96" s="4275" t="str">
        <f t="shared" si="226"/>
        <v/>
      </c>
      <c r="FC96" s="4275" t="str">
        <f t="shared" si="227"/>
        <v/>
      </c>
      <c r="FD96" s="4275" t="str">
        <f t="shared" si="228"/>
        <v/>
      </c>
      <c r="FE96" s="4275" t="str">
        <f t="shared" si="229"/>
        <v/>
      </c>
      <c r="FF96" s="4275" t="str">
        <f t="shared" si="230"/>
        <v/>
      </c>
      <c r="FG96" s="4275" t="str">
        <f t="shared" si="231"/>
        <v/>
      </c>
      <c r="FH96" s="4186"/>
      <c r="FI96" s="4264" t="str">
        <f t="shared" si="232"/>
        <v/>
      </c>
      <c r="FJ96" s="4277">
        <f t="shared" si="233"/>
        <v>0</v>
      </c>
      <c r="FK96" s="4115" t="str">
        <f t="shared" si="234"/>
        <v/>
      </c>
      <c r="FL96" s="4115" t="str">
        <f t="shared" si="235"/>
        <v/>
      </c>
      <c r="FM96" s="4115" t="str">
        <f t="shared" si="236"/>
        <v/>
      </c>
      <c r="FN96" s="4115" t="str">
        <f t="shared" si="237"/>
        <v/>
      </c>
      <c r="FO96" s="4115" t="str">
        <f t="shared" si="238"/>
        <v/>
      </c>
      <c r="FP96" s="4115" t="str">
        <f t="shared" si="239"/>
        <v/>
      </c>
      <c r="FQ96" s="4115" t="str">
        <f t="shared" si="240"/>
        <v/>
      </c>
      <c r="FR96" s="4115" t="str">
        <f t="shared" si="241"/>
        <v/>
      </c>
      <c r="FS96" s="4287">
        <f>IF(X96=FS8,X96,0)</f>
        <v>0</v>
      </c>
      <c r="FT96" s="4286" t="str">
        <f t="shared" si="242"/>
        <v/>
      </c>
      <c r="FU96" s="4275" t="str">
        <f t="shared" si="243"/>
        <v/>
      </c>
      <c r="FV96" s="4275" t="str">
        <f t="shared" si="244"/>
        <v/>
      </c>
      <c r="FW96" s="4275" t="str">
        <f t="shared" si="245"/>
        <v/>
      </c>
      <c r="FX96" s="4275" t="str">
        <f t="shared" si="246"/>
        <v/>
      </c>
      <c r="FY96" s="4275" t="str">
        <f t="shared" si="247"/>
        <v/>
      </c>
      <c r="FZ96" s="4275" t="str">
        <f t="shared" si="248"/>
        <v/>
      </c>
      <c r="GA96" s="4275" t="str">
        <f t="shared" si="249"/>
        <v/>
      </c>
      <c r="GB96" s="4279" t="str">
        <f t="shared" si="250"/>
        <v/>
      </c>
      <c r="GC96" s="4122"/>
    </row>
    <row r="97" spans="1:185" ht="45" customHeight="1">
      <c r="A97" s="4016">
        <f>ROW()</f>
        <v>97</v>
      </c>
      <c r="B97" s="4250" t="str">
        <f>IF(C97="I","",IF(ISBLANK(D97),"",IF(ISTEXT(D97),LARGE(B9:B96,1)+1,0)))</f>
        <v/>
      </c>
      <c r="C97" s="4281"/>
      <c r="D97" s="4297"/>
      <c r="E97" s="4252"/>
      <c r="F97" s="4253"/>
      <c r="G97" s="4254"/>
      <c r="H97" s="4255"/>
      <c r="I97" s="4254"/>
      <c r="J97" s="4255"/>
      <c r="K97" s="4256">
        <f t="shared" si="257"/>
        <v>0</v>
      </c>
      <c r="L97" s="4119"/>
      <c r="M97" s="4257">
        <f t="shared" si="139"/>
        <v>0</v>
      </c>
      <c r="N97" s="4258">
        <f t="shared" si="139"/>
        <v>0</v>
      </c>
      <c r="O97" s="4259"/>
      <c r="P97" s="4259"/>
      <c r="Q97" s="4259"/>
      <c r="R97" s="4259"/>
      <c r="S97" s="4259"/>
      <c r="T97" s="4259"/>
      <c r="U97" s="4259"/>
      <c r="V97" s="4259"/>
      <c r="W97" s="4119"/>
      <c r="X97" s="4257">
        <f t="shared" si="140"/>
        <v>0</v>
      </c>
      <c r="Y97" s="4258">
        <f t="shared" si="140"/>
        <v>0</v>
      </c>
      <c r="Z97" s="4260"/>
      <c r="AA97" s="4260"/>
      <c r="AB97" s="4260"/>
      <c r="AC97" s="4260"/>
      <c r="AD97" s="4260"/>
      <c r="AE97" s="4260"/>
      <c r="AF97" s="4260"/>
      <c r="AG97" s="4260"/>
      <c r="AH97" s="4119"/>
      <c r="AI97" s="4122"/>
      <c r="AJ97" s="4261">
        <f t="shared" si="141"/>
        <v>0</v>
      </c>
      <c r="AK97" s="4262">
        <f t="shared" si="142"/>
        <v>0</v>
      </c>
      <c r="AL97" s="4261">
        <f t="shared" si="143"/>
        <v>0</v>
      </c>
      <c r="AM97" s="4262">
        <f t="shared" si="144"/>
        <v>0</v>
      </c>
      <c r="AN97" s="4261">
        <f t="shared" si="145"/>
        <v>0</v>
      </c>
      <c r="AO97" s="4262">
        <f t="shared" si="146"/>
        <v>0</v>
      </c>
      <c r="AP97" s="4261">
        <f t="shared" si="147"/>
        <v>0</v>
      </c>
      <c r="AQ97" s="4262">
        <f t="shared" si="148"/>
        <v>0</v>
      </c>
      <c r="AR97" s="4261">
        <f t="shared" si="149"/>
        <v>0</v>
      </c>
      <c r="AS97" s="4262">
        <f t="shared" si="150"/>
        <v>0</v>
      </c>
      <c r="AT97" s="4261">
        <f t="shared" si="151"/>
        <v>0</v>
      </c>
      <c r="AU97" s="4262">
        <f t="shared" si="152"/>
        <v>0</v>
      </c>
      <c r="AV97" s="4261">
        <f t="shared" si="153"/>
        <v>0</v>
      </c>
      <c r="AW97" s="4262">
        <f t="shared" si="154"/>
        <v>0</v>
      </c>
      <c r="AX97" s="4261">
        <f t="shared" si="155"/>
        <v>0</v>
      </c>
      <c r="AY97" s="4262">
        <f t="shared" si="156"/>
        <v>0</v>
      </c>
      <c r="AZ97" s="4263"/>
      <c r="BA97" s="4264">
        <f>BA9</f>
        <v>20</v>
      </c>
      <c r="BB97" s="4264">
        <f t="shared" si="157"/>
        <v>0</v>
      </c>
      <c r="BC97" s="4264" t="str">
        <f t="shared" si="158"/>
        <v/>
      </c>
      <c r="BD97" s="4265">
        <f t="shared" si="254"/>
        <v>0</v>
      </c>
      <c r="BE97" s="4265">
        <f t="shared" si="254"/>
        <v>0</v>
      </c>
      <c r="BF97" s="4265">
        <f t="shared" si="254"/>
        <v>0</v>
      </c>
      <c r="BG97" s="4265">
        <f t="shared" si="251"/>
        <v>0</v>
      </c>
      <c r="BH97" s="4265">
        <f t="shared" si="251"/>
        <v>0</v>
      </c>
      <c r="BI97" s="4265">
        <f t="shared" si="251"/>
        <v>0</v>
      </c>
      <c r="BJ97" s="4265">
        <f t="shared" si="251"/>
        <v>0</v>
      </c>
      <c r="BK97" s="4265">
        <f t="shared" si="133"/>
        <v>0</v>
      </c>
      <c r="BL97" s="4122"/>
      <c r="BM97" s="4266">
        <f t="shared" si="159"/>
        <v>0</v>
      </c>
      <c r="BN97" s="4267">
        <f t="shared" si="160"/>
        <v>0</v>
      </c>
      <c r="BO97" s="4267">
        <f t="shared" si="161"/>
        <v>0</v>
      </c>
      <c r="BP97" s="4267">
        <f t="shared" si="162"/>
        <v>0</v>
      </c>
      <c r="BQ97" s="4267">
        <f t="shared" si="163"/>
        <v>0</v>
      </c>
      <c r="BR97" s="4267">
        <f t="shared" si="164"/>
        <v>0</v>
      </c>
      <c r="BS97" s="4267">
        <f t="shared" si="165"/>
        <v>0</v>
      </c>
      <c r="BT97" s="4267">
        <f t="shared" si="166"/>
        <v>0</v>
      </c>
      <c r="BU97" s="4202"/>
      <c r="BV97" s="4268">
        <f t="shared" si="255"/>
        <v>0</v>
      </c>
      <c r="BW97" s="4269">
        <f t="shared" si="255"/>
        <v>0</v>
      </c>
      <c r="BX97" s="4269">
        <f t="shared" si="255"/>
        <v>0</v>
      </c>
      <c r="BY97" s="4269">
        <f t="shared" si="252"/>
        <v>0</v>
      </c>
      <c r="BZ97" s="4269">
        <f t="shared" si="252"/>
        <v>0</v>
      </c>
      <c r="CA97" s="4269">
        <f t="shared" si="252"/>
        <v>0</v>
      </c>
      <c r="CB97" s="4269">
        <f t="shared" si="252"/>
        <v>0</v>
      </c>
      <c r="CC97" s="4270">
        <f t="shared" si="134"/>
        <v>0</v>
      </c>
      <c r="CD97" s="4114"/>
      <c r="CE97" s="4264" t="str">
        <f t="shared" si="167"/>
        <v/>
      </c>
      <c r="CF97" s="4271">
        <f t="shared" si="168"/>
        <v>0</v>
      </c>
      <c r="CG97" s="4272">
        <f t="shared" si="169"/>
        <v>0</v>
      </c>
      <c r="CH97" s="4272">
        <f t="shared" si="170"/>
        <v>0</v>
      </c>
      <c r="CI97" s="4272">
        <f t="shared" si="171"/>
        <v>0</v>
      </c>
      <c r="CJ97" s="4272">
        <f t="shared" si="172"/>
        <v>0</v>
      </c>
      <c r="CK97" s="4272">
        <f t="shared" si="173"/>
        <v>0</v>
      </c>
      <c r="CL97" s="4272">
        <f t="shared" si="174"/>
        <v>0</v>
      </c>
      <c r="CM97" s="4272">
        <f t="shared" si="175"/>
        <v>0</v>
      </c>
      <c r="CN97" s="4272">
        <f t="shared" si="176"/>
        <v>0</v>
      </c>
      <c r="CO97" s="4285">
        <f>IF(M97=CO8,M97,0)</f>
        <v>0</v>
      </c>
      <c r="CP97" s="4286" t="str">
        <f t="shared" si="177"/>
        <v/>
      </c>
      <c r="CQ97" s="4261" t="str">
        <f t="shared" si="178"/>
        <v/>
      </c>
      <c r="CR97" s="4275" t="str">
        <f t="shared" si="179"/>
        <v/>
      </c>
      <c r="CS97" s="4275" t="str">
        <f t="shared" si="180"/>
        <v/>
      </c>
      <c r="CT97" s="4275" t="str">
        <f t="shared" si="181"/>
        <v/>
      </c>
      <c r="CU97" s="4275" t="str">
        <f t="shared" si="182"/>
        <v/>
      </c>
      <c r="CV97" s="4275" t="str">
        <f t="shared" si="183"/>
        <v/>
      </c>
      <c r="CW97" s="4275" t="str">
        <f t="shared" si="184"/>
        <v/>
      </c>
      <c r="CX97" s="4276" t="str">
        <f t="shared" si="185"/>
        <v/>
      </c>
      <c r="CY97" s="4186"/>
      <c r="CZ97" s="4264" t="str">
        <f t="shared" si="186"/>
        <v/>
      </c>
      <c r="DA97" s="4277">
        <f t="shared" si="187"/>
        <v>0</v>
      </c>
      <c r="DB97" s="4115" t="str">
        <f t="shared" si="188"/>
        <v/>
      </c>
      <c r="DC97" s="4115" t="str">
        <f t="shared" si="189"/>
        <v/>
      </c>
      <c r="DD97" s="4115" t="str">
        <f t="shared" si="190"/>
        <v/>
      </c>
      <c r="DE97" s="4115" t="str">
        <f t="shared" si="191"/>
        <v/>
      </c>
      <c r="DF97" s="4115" t="str">
        <f t="shared" si="192"/>
        <v/>
      </c>
      <c r="DG97" s="4115" t="str">
        <f t="shared" si="193"/>
        <v/>
      </c>
      <c r="DH97" s="4115" t="str">
        <f t="shared" si="194"/>
        <v/>
      </c>
      <c r="DI97" s="4115" t="str">
        <f t="shared" si="195"/>
        <v/>
      </c>
      <c r="DJ97" s="4136"/>
      <c r="DK97" s="4287">
        <f>IF(M97=DK8,M97,0)</f>
        <v>0</v>
      </c>
      <c r="DL97" s="4286" t="str">
        <f t="shared" si="196"/>
        <v/>
      </c>
      <c r="DM97" s="4275" t="str">
        <f t="shared" si="197"/>
        <v/>
      </c>
      <c r="DN97" s="4275" t="str">
        <f t="shared" si="198"/>
        <v/>
      </c>
      <c r="DO97" s="4275" t="str">
        <f t="shared" si="199"/>
        <v/>
      </c>
      <c r="DP97" s="4275" t="str">
        <f t="shared" si="200"/>
        <v/>
      </c>
      <c r="DQ97" s="4275" t="str">
        <f t="shared" si="201"/>
        <v/>
      </c>
      <c r="DR97" s="4275" t="str">
        <f t="shared" si="202"/>
        <v/>
      </c>
      <c r="DS97" s="4275" t="str">
        <f t="shared" si="203"/>
        <v/>
      </c>
      <c r="DT97" s="4279" t="str">
        <f t="shared" si="204"/>
        <v/>
      </c>
      <c r="DU97" s="4122"/>
      <c r="DV97" s="4266">
        <f t="shared" si="205"/>
        <v>0</v>
      </c>
      <c r="DW97" s="4267">
        <f t="shared" si="206"/>
        <v>0</v>
      </c>
      <c r="DX97" s="4267">
        <f t="shared" si="207"/>
        <v>0</v>
      </c>
      <c r="DY97" s="4267">
        <f t="shared" si="208"/>
        <v>0</v>
      </c>
      <c r="DZ97" s="4267">
        <f t="shared" si="209"/>
        <v>0</v>
      </c>
      <c r="EA97" s="4267">
        <f t="shared" si="210"/>
        <v>0</v>
      </c>
      <c r="EB97" s="4267">
        <f t="shared" si="211"/>
        <v>0</v>
      </c>
      <c r="EC97" s="4267">
        <f t="shared" si="212"/>
        <v>0</v>
      </c>
      <c r="ED97" s="4215"/>
      <c r="EE97" s="4268">
        <f t="shared" si="256"/>
        <v>0</v>
      </c>
      <c r="EF97" s="4269">
        <f t="shared" si="256"/>
        <v>0</v>
      </c>
      <c r="EG97" s="4269">
        <f t="shared" si="256"/>
        <v>0</v>
      </c>
      <c r="EH97" s="4269">
        <f t="shared" si="253"/>
        <v>0</v>
      </c>
      <c r="EI97" s="4269">
        <f t="shared" si="253"/>
        <v>0</v>
      </c>
      <c r="EJ97" s="4269">
        <f t="shared" si="253"/>
        <v>0</v>
      </c>
      <c r="EK97" s="4269">
        <f t="shared" si="253"/>
        <v>0</v>
      </c>
      <c r="EL97" s="4270">
        <f t="shared" si="135"/>
        <v>0</v>
      </c>
      <c r="EM97" s="4186"/>
      <c r="EN97" s="4264" t="str">
        <f t="shared" si="213"/>
        <v/>
      </c>
      <c r="EO97" s="4271">
        <f t="shared" si="214"/>
        <v>0</v>
      </c>
      <c r="EP97" s="4272">
        <f t="shared" si="215"/>
        <v>0</v>
      </c>
      <c r="EQ97" s="4272">
        <f t="shared" si="216"/>
        <v>0</v>
      </c>
      <c r="ER97" s="4272">
        <f t="shared" si="217"/>
        <v>0</v>
      </c>
      <c r="ES97" s="4272">
        <f t="shared" si="218"/>
        <v>0</v>
      </c>
      <c r="ET97" s="4272">
        <f t="shared" si="219"/>
        <v>0</v>
      </c>
      <c r="EU97" s="4272">
        <f t="shared" si="220"/>
        <v>0</v>
      </c>
      <c r="EV97" s="4272">
        <f t="shared" si="221"/>
        <v>0</v>
      </c>
      <c r="EW97" s="4272">
        <f t="shared" si="222"/>
        <v>0</v>
      </c>
      <c r="EX97" s="4288">
        <f>IF(X97=EX8,X97,0)</f>
        <v>0</v>
      </c>
      <c r="EY97" s="4286" t="str">
        <f t="shared" si="223"/>
        <v/>
      </c>
      <c r="EZ97" s="4261" t="str">
        <f t="shared" si="224"/>
        <v/>
      </c>
      <c r="FA97" s="4275" t="str">
        <f t="shared" si="225"/>
        <v/>
      </c>
      <c r="FB97" s="4275" t="str">
        <f t="shared" si="226"/>
        <v/>
      </c>
      <c r="FC97" s="4275" t="str">
        <f t="shared" si="227"/>
        <v/>
      </c>
      <c r="FD97" s="4275" t="str">
        <f t="shared" si="228"/>
        <v/>
      </c>
      <c r="FE97" s="4275" t="str">
        <f t="shared" si="229"/>
        <v/>
      </c>
      <c r="FF97" s="4275" t="str">
        <f t="shared" si="230"/>
        <v/>
      </c>
      <c r="FG97" s="4275" t="str">
        <f t="shared" si="231"/>
        <v/>
      </c>
      <c r="FH97" s="4186"/>
      <c r="FI97" s="4264" t="str">
        <f t="shared" si="232"/>
        <v/>
      </c>
      <c r="FJ97" s="4277">
        <f t="shared" si="233"/>
        <v>0</v>
      </c>
      <c r="FK97" s="4115" t="str">
        <f t="shared" si="234"/>
        <v/>
      </c>
      <c r="FL97" s="4115" t="str">
        <f t="shared" si="235"/>
        <v/>
      </c>
      <c r="FM97" s="4115" t="str">
        <f t="shared" si="236"/>
        <v/>
      </c>
      <c r="FN97" s="4115" t="str">
        <f t="shared" si="237"/>
        <v/>
      </c>
      <c r="FO97" s="4115" t="str">
        <f t="shared" si="238"/>
        <v/>
      </c>
      <c r="FP97" s="4115" t="str">
        <f t="shared" si="239"/>
        <v/>
      </c>
      <c r="FQ97" s="4115" t="str">
        <f t="shared" si="240"/>
        <v/>
      </c>
      <c r="FR97" s="4115" t="str">
        <f t="shared" si="241"/>
        <v/>
      </c>
      <c r="FS97" s="4287">
        <f>IF(X97=FS8,X97,0)</f>
        <v>0</v>
      </c>
      <c r="FT97" s="4286" t="str">
        <f t="shared" si="242"/>
        <v/>
      </c>
      <c r="FU97" s="4275" t="str">
        <f t="shared" si="243"/>
        <v/>
      </c>
      <c r="FV97" s="4275" t="str">
        <f t="shared" si="244"/>
        <v/>
      </c>
      <c r="FW97" s="4275" t="str">
        <f t="shared" si="245"/>
        <v/>
      </c>
      <c r="FX97" s="4275" t="str">
        <f t="shared" si="246"/>
        <v/>
      </c>
      <c r="FY97" s="4275" t="str">
        <f t="shared" si="247"/>
        <v/>
      </c>
      <c r="FZ97" s="4275" t="str">
        <f t="shared" si="248"/>
        <v/>
      </c>
      <c r="GA97" s="4275" t="str">
        <f t="shared" si="249"/>
        <v/>
      </c>
      <c r="GB97" s="4279" t="str">
        <f t="shared" si="250"/>
        <v/>
      </c>
      <c r="GC97" s="4122"/>
    </row>
    <row r="98" spans="1:185" ht="45" customHeight="1">
      <c r="A98" s="4016">
        <f>ROW()</f>
        <v>98</v>
      </c>
      <c r="B98" s="4250" t="str">
        <f>IF(C98="I","",IF(ISBLANK(D98),"",IF(ISTEXT(D98),LARGE(B9:B97,1)+1,0)))</f>
        <v/>
      </c>
      <c r="C98" s="4281"/>
      <c r="D98" s="4297"/>
      <c r="E98" s="4252"/>
      <c r="F98" s="4253"/>
      <c r="G98" s="4254"/>
      <c r="H98" s="4255"/>
      <c r="I98" s="4254"/>
      <c r="J98" s="4255"/>
      <c r="K98" s="4256">
        <f t="shared" si="257"/>
        <v>0</v>
      </c>
      <c r="L98" s="4119"/>
      <c r="M98" s="4257">
        <f t="shared" si="139"/>
        <v>0</v>
      </c>
      <c r="N98" s="4258">
        <f t="shared" si="139"/>
        <v>0</v>
      </c>
      <c r="O98" s="4259"/>
      <c r="P98" s="4259"/>
      <c r="Q98" s="4259"/>
      <c r="R98" s="4259"/>
      <c r="S98" s="4259"/>
      <c r="T98" s="4259"/>
      <c r="U98" s="4259"/>
      <c r="V98" s="4259"/>
      <c r="W98" s="4119"/>
      <c r="X98" s="4257">
        <f t="shared" si="140"/>
        <v>0</v>
      </c>
      <c r="Y98" s="4258">
        <f t="shared" si="140"/>
        <v>0</v>
      </c>
      <c r="Z98" s="4260"/>
      <c r="AA98" s="4260"/>
      <c r="AB98" s="4260"/>
      <c r="AC98" s="4260"/>
      <c r="AD98" s="4260"/>
      <c r="AE98" s="4260"/>
      <c r="AF98" s="4260"/>
      <c r="AG98" s="4260"/>
      <c r="AH98" s="4119"/>
      <c r="AI98" s="4122"/>
      <c r="AJ98" s="4261">
        <f t="shared" si="141"/>
        <v>0</v>
      </c>
      <c r="AK98" s="4262">
        <f t="shared" si="142"/>
        <v>0</v>
      </c>
      <c r="AL98" s="4261">
        <f t="shared" si="143"/>
        <v>0</v>
      </c>
      <c r="AM98" s="4262">
        <f t="shared" si="144"/>
        <v>0</v>
      </c>
      <c r="AN98" s="4261">
        <f t="shared" si="145"/>
        <v>0</v>
      </c>
      <c r="AO98" s="4262">
        <f t="shared" si="146"/>
        <v>0</v>
      </c>
      <c r="AP98" s="4261">
        <f t="shared" si="147"/>
        <v>0</v>
      </c>
      <c r="AQ98" s="4262">
        <f t="shared" si="148"/>
        <v>0</v>
      </c>
      <c r="AR98" s="4261">
        <f t="shared" si="149"/>
        <v>0</v>
      </c>
      <c r="AS98" s="4262">
        <f t="shared" si="150"/>
        <v>0</v>
      </c>
      <c r="AT98" s="4261">
        <f t="shared" si="151"/>
        <v>0</v>
      </c>
      <c r="AU98" s="4262">
        <f t="shared" si="152"/>
        <v>0</v>
      </c>
      <c r="AV98" s="4261">
        <f t="shared" si="153"/>
        <v>0</v>
      </c>
      <c r="AW98" s="4262">
        <f t="shared" si="154"/>
        <v>0</v>
      </c>
      <c r="AX98" s="4261">
        <f t="shared" si="155"/>
        <v>0</v>
      </c>
      <c r="AY98" s="4262">
        <f t="shared" si="156"/>
        <v>0</v>
      </c>
      <c r="AZ98" s="4263"/>
      <c r="BA98" s="4264">
        <f>BA9</f>
        <v>20</v>
      </c>
      <c r="BB98" s="4264">
        <f t="shared" si="157"/>
        <v>0</v>
      </c>
      <c r="BC98" s="4264" t="str">
        <f t="shared" si="158"/>
        <v/>
      </c>
      <c r="BD98" s="4265">
        <f t="shared" si="254"/>
        <v>0</v>
      </c>
      <c r="BE98" s="4265">
        <f t="shared" si="254"/>
        <v>0</v>
      </c>
      <c r="BF98" s="4265">
        <f t="shared" si="254"/>
        <v>0</v>
      </c>
      <c r="BG98" s="4265">
        <f t="shared" si="251"/>
        <v>0</v>
      </c>
      <c r="BH98" s="4265">
        <f t="shared" si="251"/>
        <v>0</v>
      </c>
      <c r="BI98" s="4265">
        <f t="shared" si="251"/>
        <v>0</v>
      </c>
      <c r="BJ98" s="4265">
        <f t="shared" si="251"/>
        <v>0</v>
      </c>
      <c r="BK98" s="4265">
        <f t="shared" si="133"/>
        <v>0</v>
      </c>
      <c r="BL98" s="4122"/>
      <c r="BM98" s="4266">
        <f t="shared" si="159"/>
        <v>0</v>
      </c>
      <c r="BN98" s="4267">
        <f t="shared" si="160"/>
        <v>0</v>
      </c>
      <c r="BO98" s="4267">
        <f t="shared" si="161"/>
        <v>0</v>
      </c>
      <c r="BP98" s="4267">
        <f t="shared" si="162"/>
        <v>0</v>
      </c>
      <c r="BQ98" s="4267">
        <f t="shared" si="163"/>
        <v>0</v>
      </c>
      <c r="BR98" s="4267">
        <f t="shared" si="164"/>
        <v>0</v>
      </c>
      <c r="BS98" s="4267">
        <f t="shared" si="165"/>
        <v>0</v>
      </c>
      <c r="BT98" s="4267">
        <f t="shared" si="166"/>
        <v>0</v>
      </c>
      <c r="BU98" s="4202"/>
      <c r="BV98" s="4268">
        <f t="shared" si="255"/>
        <v>0</v>
      </c>
      <c r="BW98" s="4269">
        <f t="shared" si="255"/>
        <v>0</v>
      </c>
      <c r="BX98" s="4269">
        <f t="shared" si="255"/>
        <v>0</v>
      </c>
      <c r="BY98" s="4269">
        <f t="shared" si="252"/>
        <v>0</v>
      </c>
      <c r="BZ98" s="4269">
        <f t="shared" si="252"/>
        <v>0</v>
      </c>
      <c r="CA98" s="4269">
        <f t="shared" si="252"/>
        <v>0</v>
      </c>
      <c r="CB98" s="4269">
        <f t="shared" si="252"/>
        <v>0</v>
      </c>
      <c r="CC98" s="4270">
        <f t="shared" si="134"/>
        <v>0</v>
      </c>
      <c r="CD98" s="4114"/>
      <c r="CE98" s="4264" t="str">
        <f t="shared" si="167"/>
        <v/>
      </c>
      <c r="CF98" s="4271">
        <f t="shared" si="168"/>
        <v>0</v>
      </c>
      <c r="CG98" s="4272">
        <f t="shared" si="169"/>
        <v>0</v>
      </c>
      <c r="CH98" s="4272">
        <f t="shared" si="170"/>
        <v>0</v>
      </c>
      <c r="CI98" s="4272">
        <f t="shared" si="171"/>
        <v>0</v>
      </c>
      <c r="CJ98" s="4272">
        <f t="shared" si="172"/>
        <v>0</v>
      </c>
      <c r="CK98" s="4272">
        <f t="shared" si="173"/>
        <v>0</v>
      </c>
      <c r="CL98" s="4272">
        <f t="shared" si="174"/>
        <v>0</v>
      </c>
      <c r="CM98" s="4272">
        <f t="shared" si="175"/>
        <v>0</v>
      </c>
      <c r="CN98" s="4272">
        <f t="shared" si="176"/>
        <v>0</v>
      </c>
      <c r="CO98" s="4285">
        <f>IF(M98=CO8,M98,0)</f>
        <v>0</v>
      </c>
      <c r="CP98" s="4286" t="str">
        <f t="shared" si="177"/>
        <v/>
      </c>
      <c r="CQ98" s="4261" t="str">
        <f t="shared" si="178"/>
        <v/>
      </c>
      <c r="CR98" s="4275" t="str">
        <f t="shared" si="179"/>
        <v/>
      </c>
      <c r="CS98" s="4275" t="str">
        <f t="shared" si="180"/>
        <v/>
      </c>
      <c r="CT98" s="4275" t="str">
        <f t="shared" si="181"/>
        <v/>
      </c>
      <c r="CU98" s="4275" t="str">
        <f t="shared" si="182"/>
        <v/>
      </c>
      <c r="CV98" s="4275" t="str">
        <f t="shared" si="183"/>
        <v/>
      </c>
      <c r="CW98" s="4275" t="str">
        <f t="shared" si="184"/>
        <v/>
      </c>
      <c r="CX98" s="4276" t="str">
        <f t="shared" si="185"/>
        <v/>
      </c>
      <c r="CY98" s="4186"/>
      <c r="CZ98" s="4264" t="str">
        <f t="shared" si="186"/>
        <v/>
      </c>
      <c r="DA98" s="4277">
        <f t="shared" si="187"/>
        <v>0</v>
      </c>
      <c r="DB98" s="4115" t="str">
        <f t="shared" si="188"/>
        <v/>
      </c>
      <c r="DC98" s="4115" t="str">
        <f t="shared" si="189"/>
        <v/>
      </c>
      <c r="DD98" s="4115" t="str">
        <f t="shared" si="190"/>
        <v/>
      </c>
      <c r="DE98" s="4115" t="str">
        <f t="shared" si="191"/>
        <v/>
      </c>
      <c r="DF98" s="4115" t="str">
        <f t="shared" si="192"/>
        <v/>
      </c>
      <c r="DG98" s="4115" t="str">
        <f t="shared" si="193"/>
        <v/>
      </c>
      <c r="DH98" s="4115" t="str">
        <f t="shared" si="194"/>
        <v/>
      </c>
      <c r="DI98" s="4115" t="str">
        <f t="shared" si="195"/>
        <v/>
      </c>
      <c r="DJ98" s="4136"/>
      <c r="DK98" s="4287">
        <f>IF(M98=DK8,M98,0)</f>
        <v>0</v>
      </c>
      <c r="DL98" s="4286" t="str">
        <f t="shared" si="196"/>
        <v/>
      </c>
      <c r="DM98" s="4275" t="str">
        <f t="shared" si="197"/>
        <v/>
      </c>
      <c r="DN98" s="4275" t="str">
        <f t="shared" si="198"/>
        <v/>
      </c>
      <c r="DO98" s="4275" t="str">
        <f t="shared" si="199"/>
        <v/>
      </c>
      <c r="DP98" s="4275" t="str">
        <f t="shared" si="200"/>
        <v/>
      </c>
      <c r="DQ98" s="4275" t="str">
        <f t="shared" si="201"/>
        <v/>
      </c>
      <c r="DR98" s="4275" t="str">
        <f t="shared" si="202"/>
        <v/>
      </c>
      <c r="DS98" s="4275" t="str">
        <f t="shared" si="203"/>
        <v/>
      </c>
      <c r="DT98" s="4279" t="str">
        <f t="shared" si="204"/>
        <v/>
      </c>
      <c r="DU98" s="4122"/>
      <c r="DV98" s="4266">
        <f t="shared" si="205"/>
        <v>0</v>
      </c>
      <c r="DW98" s="4267">
        <f t="shared" si="206"/>
        <v>0</v>
      </c>
      <c r="DX98" s="4267">
        <f t="shared" si="207"/>
        <v>0</v>
      </c>
      <c r="DY98" s="4267">
        <f t="shared" si="208"/>
        <v>0</v>
      </c>
      <c r="DZ98" s="4267">
        <f t="shared" si="209"/>
        <v>0</v>
      </c>
      <c r="EA98" s="4267">
        <f t="shared" si="210"/>
        <v>0</v>
      </c>
      <c r="EB98" s="4267">
        <f t="shared" si="211"/>
        <v>0</v>
      </c>
      <c r="EC98" s="4267">
        <f t="shared" si="212"/>
        <v>0</v>
      </c>
      <c r="ED98" s="4215"/>
      <c r="EE98" s="4268">
        <f t="shared" si="256"/>
        <v>0</v>
      </c>
      <c r="EF98" s="4269">
        <f t="shared" si="256"/>
        <v>0</v>
      </c>
      <c r="EG98" s="4269">
        <f t="shared" si="256"/>
        <v>0</v>
      </c>
      <c r="EH98" s="4269">
        <f t="shared" si="253"/>
        <v>0</v>
      </c>
      <c r="EI98" s="4269">
        <f t="shared" si="253"/>
        <v>0</v>
      </c>
      <c r="EJ98" s="4269">
        <f t="shared" si="253"/>
        <v>0</v>
      </c>
      <c r="EK98" s="4269">
        <f t="shared" si="253"/>
        <v>0</v>
      </c>
      <c r="EL98" s="4270">
        <f t="shared" si="135"/>
        <v>0</v>
      </c>
      <c r="EM98" s="4186"/>
      <c r="EN98" s="4264" t="str">
        <f t="shared" si="213"/>
        <v/>
      </c>
      <c r="EO98" s="4271">
        <f t="shared" si="214"/>
        <v>0</v>
      </c>
      <c r="EP98" s="4272">
        <f t="shared" si="215"/>
        <v>0</v>
      </c>
      <c r="EQ98" s="4272">
        <f t="shared" si="216"/>
        <v>0</v>
      </c>
      <c r="ER98" s="4272">
        <f t="shared" si="217"/>
        <v>0</v>
      </c>
      <c r="ES98" s="4272">
        <f t="shared" si="218"/>
        <v>0</v>
      </c>
      <c r="ET98" s="4272">
        <f t="shared" si="219"/>
        <v>0</v>
      </c>
      <c r="EU98" s="4272">
        <f t="shared" si="220"/>
        <v>0</v>
      </c>
      <c r="EV98" s="4272">
        <f t="shared" si="221"/>
        <v>0</v>
      </c>
      <c r="EW98" s="4272">
        <f t="shared" si="222"/>
        <v>0</v>
      </c>
      <c r="EX98" s="4288">
        <f>IF(X98=EX8,X98,0)</f>
        <v>0</v>
      </c>
      <c r="EY98" s="4286" t="str">
        <f t="shared" si="223"/>
        <v/>
      </c>
      <c r="EZ98" s="4261" t="str">
        <f t="shared" si="224"/>
        <v/>
      </c>
      <c r="FA98" s="4275" t="str">
        <f t="shared" si="225"/>
        <v/>
      </c>
      <c r="FB98" s="4275" t="str">
        <f t="shared" si="226"/>
        <v/>
      </c>
      <c r="FC98" s="4275" t="str">
        <f t="shared" si="227"/>
        <v/>
      </c>
      <c r="FD98" s="4275" t="str">
        <f t="shared" si="228"/>
        <v/>
      </c>
      <c r="FE98" s="4275" t="str">
        <f t="shared" si="229"/>
        <v/>
      </c>
      <c r="FF98" s="4275" t="str">
        <f t="shared" si="230"/>
        <v/>
      </c>
      <c r="FG98" s="4275" t="str">
        <f t="shared" si="231"/>
        <v/>
      </c>
      <c r="FH98" s="4186"/>
      <c r="FI98" s="4264" t="str">
        <f t="shared" si="232"/>
        <v/>
      </c>
      <c r="FJ98" s="4277">
        <f t="shared" si="233"/>
        <v>0</v>
      </c>
      <c r="FK98" s="4115" t="str">
        <f t="shared" si="234"/>
        <v/>
      </c>
      <c r="FL98" s="4115" t="str">
        <f t="shared" si="235"/>
        <v/>
      </c>
      <c r="FM98" s="4115" t="str">
        <f t="shared" si="236"/>
        <v/>
      </c>
      <c r="FN98" s="4115" t="str">
        <f t="shared" si="237"/>
        <v/>
      </c>
      <c r="FO98" s="4115" t="str">
        <f t="shared" si="238"/>
        <v/>
      </c>
      <c r="FP98" s="4115" t="str">
        <f t="shared" si="239"/>
        <v/>
      </c>
      <c r="FQ98" s="4115" t="str">
        <f t="shared" si="240"/>
        <v/>
      </c>
      <c r="FR98" s="4115" t="str">
        <f t="shared" si="241"/>
        <v/>
      </c>
      <c r="FS98" s="4287">
        <f>IF(X98=FS8,X98,0)</f>
        <v>0</v>
      </c>
      <c r="FT98" s="4286" t="str">
        <f t="shared" si="242"/>
        <v/>
      </c>
      <c r="FU98" s="4275" t="str">
        <f t="shared" si="243"/>
        <v/>
      </c>
      <c r="FV98" s="4275" t="str">
        <f t="shared" si="244"/>
        <v/>
      </c>
      <c r="FW98" s="4275" t="str">
        <f t="shared" si="245"/>
        <v/>
      </c>
      <c r="FX98" s="4275" t="str">
        <f t="shared" si="246"/>
        <v/>
      </c>
      <c r="FY98" s="4275" t="str">
        <f t="shared" si="247"/>
        <v/>
      </c>
      <c r="FZ98" s="4275" t="str">
        <f t="shared" si="248"/>
        <v/>
      </c>
      <c r="GA98" s="4275" t="str">
        <f t="shared" si="249"/>
        <v/>
      </c>
      <c r="GB98" s="4279" t="str">
        <f t="shared" si="250"/>
        <v/>
      </c>
      <c r="GC98" s="4122"/>
    </row>
    <row r="99" spans="1:185" ht="45" customHeight="1">
      <c r="A99" s="4016">
        <f>ROW()</f>
        <v>99</v>
      </c>
      <c r="B99" s="4250" t="str">
        <f>IF(C99="I","",IF(ISBLANK(D99),"",IF(ISTEXT(D99),LARGE(B9:B98,1)+1,0)))</f>
        <v/>
      </c>
      <c r="C99" s="4281"/>
      <c r="D99" s="4297"/>
      <c r="E99" s="4252"/>
      <c r="F99" s="4253"/>
      <c r="G99" s="4254"/>
      <c r="H99" s="4255"/>
      <c r="I99" s="4254"/>
      <c r="J99" s="4255"/>
      <c r="K99" s="4256">
        <f t="shared" si="257"/>
        <v>0</v>
      </c>
      <c r="L99" s="4119"/>
      <c r="M99" s="4257">
        <f t="shared" si="139"/>
        <v>0</v>
      </c>
      <c r="N99" s="4258">
        <f t="shared" si="139"/>
        <v>0</v>
      </c>
      <c r="O99" s="4259"/>
      <c r="P99" s="4259"/>
      <c r="Q99" s="4259"/>
      <c r="R99" s="4259"/>
      <c r="S99" s="4259"/>
      <c r="T99" s="4259"/>
      <c r="U99" s="4259"/>
      <c r="V99" s="4259"/>
      <c r="W99" s="4119"/>
      <c r="X99" s="4257">
        <f t="shared" si="140"/>
        <v>0</v>
      </c>
      <c r="Y99" s="4258">
        <f t="shared" si="140"/>
        <v>0</v>
      </c>
      <c r="Z99" s="4260"/>
      <c r="AA99" s="4260"/>
      <c r="AB99" s="4260"/>
      <c r="AC99" s="4260"/>
      <c r="AD99" s="4260"/>
      <c r="AE99" s="4260"/>
      <c r="AF99" s="4260"/>
      <c r="AG99" s="4260"/>
      <c r="AH99" s="4119"/>
      <c r="AI99" s="4122"/>
      <c r="AJ99" s="4261">
        <f t="shared" si="141"/>
        <v>0</v>
      </c>
      <c r="AK99" s="4262">
        <f t="shared" si="142"/>
        <v>0</v>
      </c>
      <c r="AL99" s="4261">
        <f t="shared" si="143"/>
        <v>0</v>
      </c>
      <c r="AM99" s="4262">
        <f t="shared" si="144"/>
        <v>0</v>
      </c>
      <c r="AN99" s="4261">
        <f t="shared" si="145"/>
        <v>0</v>
      </c>
      <c r="AO99" s="4262">
        <f t="shared" si="146"/>
        <v>0</v>
      </c>
      <c r="AP99" s="4261">
        <f t="shared" si="147"/>
        <v>0</v>
      </c>
      <c r="AQ99" s="4262">
        <f t="shared" si="148"/>
        <v>0</v>
      </c>
      <c r="AR99" s="4261">
        <f t="shared" si="149"/>
        <v>0</v>
      </c>
      <c r="AS99" s="4262">
        <f t="shared" si="150"/>
        <v>0</v>
      </c>
      <c r="AT99" s="4261">
        <f t="shared" si="151"/>
        <v>0</v>
      </c>
      <c r="AU99" s="4262">
        <f t="shared" si="152"/>
        <v>0</v>
      </c>
      <c r="AV99" s="4261">
        <f t="shared" si="153"/>
        <v>0</v>
      </c>
      <c r="AW99" s="4262">
        <f t="shared" si="154"/>
        <v>0</v>
      </c>
      <c r="AX99" s="4261">
        <f t="shared" si="155"/>
        <v>0</v>
      </c>
      <c r="AY99" s="4262">
        <f t="shared" si="156"/>
        <v>0</v>
      </c>
      <c r="AZ99" s="4263"/>
      <c r="BA99" s="4264">
        <f>BA9</f>
        <v>20</v>
      </c>
      <c r="BB99" s="4264">
        <f t="shared" si="157"/>
        <v>0</v>
      </c>
      <c r="BC99" s="4264" t="str">
        <f t="shared" si="158"/>
        <v/>
      </c>
      <c r="BD99" s="4265">
        <f t="shared" si="254"/>
        <v>0</v>
      </c>
      <c r="BE99" s="4265">
        <f t="shared" si="254"/>
        <v>0</v>
      </c>
      <c r="BF99" s="4265">
        <f t="shared" si="254"/>
        <v>0</v>
      </c>
      <c r="BG99" s="4265">
        <f t="shared" si="251"/>
        <v>0</v>
      </c>
      <c r="BH99" s="4265">
        <f t="shared" si="251"/>
        <v>0</v>
      </c>
      <c r="BI99" s="4265">
        <f t="shared" si="251"/>
        <v>0</v>
      </c>
      <c r="BJ99" s="4265">
        <f t="shared" si="251"/>
        <v>0</v>
      </c>
      <c r="BK99" s="4265">
        <f t="shared" si="133"/>
        <v>0</v>
      </c>
      <c r="BL99" s="4122"/>
      <c r="BM99" s="4266">
        <f t="shared" si="159"/>
        <v>0</v>
      </c>
      <c r="BN99" s="4267">
        <f t="shared" si="160"/>
        <v>0</v>
      </c>
      <c r="BO99" s="4267">
        <f t="shared" si="161"/>
        <v>0</v>
      </c>
      <c r="BP99" s="4267">
        <f t="shared" si="162"/>
        <v>0</v>
      </c>
      <c r="BQ99" s="4267">
        <f t="shared" si="163"/>
        <v>0</v>
      </c>
      <c r="BR99" s="4267">
        <f t="shared" si="164"/>
        <v>0</v>
      </c>
      <c r="BS99" s="4267">
        <f t="shared" si="165"/>
        <v>0</v>
      </c>
      <c r="BT99" s="4267">
        <f t="shared" si="166"/>
        <v>0</v>
      </c>
      <c r="BU99" s="4202"/>
      <c r="BV99" s="4268">
        <f t="shared" si="255"/>
        <v>0</v>
      </c>
      <c r="BW99" s="4269">
        <f t="shared" si="255"/>
        <v>0</v>
      </c>
      <c r="BX99" s="4269">
        <f t="shared" si="255"/>
        <v>0</v>
      </c>
      <c r="BY99" s="4269">
        <f t="shared" si="252"/>
        <v>0</v>
      </c>
      <c r="BZ99" s="4269">
        <f t="shared" si="252"/>
        <v>0</v>
      </c>
      <c r="CA99" s="4269">
        <f t="shared" si="252"/>
        <v>0</v>
      </c>
      <c r="CB99" s="4269">
        <f t="shared" si="252"/>
        <v>0</v>
      </c>
      <c r="CC99" s="4270">
        <f t="shared" si="134"/>
        <v>0</v>
      </c>
      <c r="CD99" s="4114"/>
      <c r="CE99" s="4264" t="str">
        <f t="shared" si="167"/>
        <v/>
      </c>
      <c r="CF99" s="4271">
        <f t="shared" si="168"/>
        <v>0</v>
      </c>
      <c r="CG99" s="4272">
        <f t="shared" si="169"/>
        <v>0</v>
      </c>
      <c r="CH99" s="4272">
        <f t="shared" si="170"/>
        <v>0</v>
      </c>
      <c r="CI99" s="4272">
        <f t="shared" si="171"/>
        <v>0</v>
      </c>
      <c r="CJ99" s="4272">
        <f t="shared" si="172"/>
        <v>0</v>
      </c>
      <c r="CK99" s="4272">
        <f t="shared" si="173"/>
        <v>0</v>
      </c>
      <c r="CL99" s="4272">
        <f t="shared" si="174"/>
        <v>0</v>
      </c>
      <c r="CM99" s="4272">
        <f t="shared" si="175"/>
        <v>0</v>
      </c>
      <c r="CN99" s="4272">
        <f t="shared" si="176"/>
        <v>0</v>
      </c>
      <c r="CO99" s="4285">
        <f>IF(M99=CO8,M99,0)</f>
        <v>0</v>
      </c>
      <c r="CP99" s="4286" t="str">
        <f t="shared" si="177"/>
        <v/>
      </c>
      <c r="CQ99" s="4261" t="str">
        <f t="shared" si="178"/>
        <v/>
      </c>
      <c r="CR99" s="4275" t="str">
        <f t="shared" si="179"/>
        <v/>
      </c>
      <c r="CS99" s="4275" t="str">
        <f t="shared" si="180"/>
        <v/>
      </c>
      <c r="CT99" s="4275" t="str">
        <f t="shared" si="181"/>
        <v/>
      </c>
      <c r="CU99" s="4275" t="str">
        <f t="shared" si="182"/>
        <v/>
      </c>
      <c r="CV99" s="4275" t="str">
        <f t="shared" si="183"/>
        <v/>
      </c>
      <c r="CW99" s="4275" t="str">
        <f t="shared" si="184"/>
        <v/>
      </c>
      <c r="CX99" s="4276" t="str">
        <f t="shared" si="185"/>
        <v/>
      </c>
      <c r="CY99" s="4186"/>
      <c r="CZ99" s="4264" t="str">
        <f t="shared" si="186"/>
        <v/>
      </c>
      <c r="DA99" s="4277">
        <f t="shared" si="187"/>
        <v>0</v>
      </c>
      <c r="DB99" s="4115" t="str">
        <f t="shared" si="188"/>
        <v/>
      </c>
      <c r="DC99" s="4115" t="str">
        <f t="shared" si="189"/>
        <v/>
      </c>
      <c r="DD99" s="4115" t="str">
        <f t="shared" si="190"/>
        <v/>
      </c>
      <c r="DE99" s="4115" t="str">
        <f t="shared" si="191"/>
        <v/>
      </c>
      <c r="DF99" s="4115" t="str">
        <f t="shared" si="192"/>
        <v/>
      </c>
      <c r="DG99" s="4115" t="str">
        <f t="shared" si="193"/>
        <v/>
      </c>
      <c r="DH99" s="4115" t="str">
        <f t="shared" si="194"/>
        <v/>
      </c>
      <c r="DI99" s="4115" t="str">
        <f t="shared" si="195"/>
        <v/>
      </c>
      <c r="DJ99" s="4136"/>
      <c r="DK99" s="4287">
        <f>IF(M99=DK8,M99,0)</f>
        <v>0</v>
      </c>
      <c r="DL99" s="4286" t="str">
        <f t="shared" si="196"/>
        <v/>
      </c>
      <c r="DM99" s="4275" t="str">
        <f t="shared" si="197"/>
        <v/>
      </c>
      <c r="DN99" s="4275" t="str">
        <f t="shared" si="198"/>
        <v/>
      </c>
      <c r="DO99" s="4275" t="str">
        <f t="shared" si="199"/>
        <v/>
      </c>
      <c r="DP99" s="4275" t="str">
        <f t="shared" si="200"/>
        <v/>
      </c>
      <c r="DQ99" s="4275" t="str">
        <f t="shared" si="201"/>
        <v/>
      </c>
      <c r="DR99" s="4275" t="str">
        <f t="shared" si="202"/>
        <v/>
      </c>
      <c r="DS99" s="4275" t="str">
        <f t="shared" si="203"/>
        <v/>
      </c>
      <c r="DT99" s="4279" t="str">
        <f t="shared" si="204"/>
        <v/>
      </c>
      <c r="DU99" s="4122"/>
      <c r="DV99" s="4266">
        <f t="shared" si="205"/>
        <v>0</v>
      </c>
      <c r="DW99" s="4267">
        <f t="shared" si="206"/>
        <v>0</v>
      </c>
      <c r="DX99" s="4267">
        <f t="shared" si="207"/>
        <v>0</v>
      </c>
      <c r="DY99" s="4267">
        <f t="shared" si="208"/>
        <v>0</v>
      </c>
      <c r="DZ99" s="4267">
        <f t="shared" si="209"/>
        <v>0</v>
      </c>
      <c r="EA99" s="4267">
        <f t="shared" si="210"/>
        <v>0</v>
      </c>
      <c r="EB99" s="4267">
        <f t="shared" si="211"/>
        <v>0</v>
      </c>
      <c r="EC99" s="4267">
        <f t="shared" si="212"/>
        <v>0</v>
      </c>
      <c r="ED99" s="4215"/>
      <c r="EE99" s="4268">
        <f t="shared" si="256"/>
        <v>0</v>
      </c>
      <c r="EF99" s="4269">
        <f t="shared" si="256"/>
        <v>0</v>
      </c>
      <c r="EG99" s="4269">
        <f t="shared" si="256"/>
        <v>0</v>
      </c>
      <c r="EH99" s="4269">
        <f t="shared" si="253"/>
        <v>0</v>
      </c>
      <c r="EI99" s="4269">
        <f t="shared" si="253"/>
        <v>0</v>
      </c>
      <c r="EJ99" s="4269">
        <f t="shared" si="253"/>
        <v>0</v>
      </c>
      <c r="EK99" s="4269">
        <f t="shared" si="253"/>
        <v>0</v>
      </c>
      <c r="EL99" s="4270">
        <f t="shared" si="135"/>
        <v>0</v>
      </c>
      <c r="EM99" s="4186"/>
      <c r="EN99" s="4264" t="str">
        <f t="shared" si="213"/>
        <v/>
      </c>
      <c r="EO99" s="4271">
        <f t="shared" si="214"/>
        <v>0</v>
      </c>
      <c r="EP99" s="4272">
        <f t="shared" si="215"/>
        <v>0</v>
      </c>
      <c r="EQ99" s="4272">
        <f t="shared" si="216"/>
        <v>0</v>
      </c>
      <c r="ER99" s="4272">
        <f t="shared" si="217"/>
        <v>0</v>
      </c>
      <c r="ES99" s="4272">
        <f t="shared" si="218"/>
        <v>0</v>
      </c>
      <c r="ET99" s="4272">
        <f t="shared" si="219"/>
        <v>0</v>
      </c>
      <c r="EU99" s="4272">
        <f t="shared" si="220"/>
        <v>0</v>
      </c>
      <c r="EV99" s="4272">
        <f t="shared" si="221"/>
        <v>0</v>
      </c>
      <c r="EW99" s="4272">
        <f t="shared" si="222"/>
        <v>0</v>
      </c>
      <c r="EX99" s="4288">
        <f>IF(X99=EX8,X99,0)</f>
        <v>0</v>
      </c>
      <c r="EY99" s="4286" t="str">
        <f t="shared" si="223"/>
        <v/>
      </c>
      <c r="EZ99" s="4261" t="str">
        <f t="shared" si="224"/>
        <v/>
      </c>
      <c r="FA99" s="4275" t="str">
        <f t="shared" si="225"/>
        <v/>
      </c>
      <c r="FB99" s="4275" t="str">
        <f t="shared" si="226"/>
        <v/>
      </c>
      <c r="FC99" s="4275" t="str">
        <f t="shared" si="227"/>
        <v/>
      </c>
      <c r="FD99" s="4275" t="str">
        <f t="shared" si="228"/>
        <v/>
      </c>
      <c r="FE99" s="4275" t="str">
        <f t="shared" si="229"/>
        <v/>
      </c>
      <c r="FF99" s="4275" t="str">
        <f t="shared" si="230"/>
        <v/>
      </c>
      <c r="FG99" s="4275" t="str">
        <f t="shared" si="231"/>
        <v/>
      </c>
      <c r="FH99" s="4186"/>
      <c r="FI99" s="4264" t="str">
        <f t="shared" si="232"/>
        <v/>
      </c>
      <c r="FJ99" s="4277">
        <f t="shared" si="233"/>
        <v>0</v>
      </c>
      <c r="FK99" s="4115" t="str">
        <f t="shared" si="234"/>
        <v/>
      </c>
      <c r="FL99" s="4115" t="str">
        <f t="shared" si="235"/>
        <v/>
      </c>
      <c r="FM99" s="4115" t="str">
        <f t="shared" si="236"/>
        <v/>
      </c>
      <c r="FN99" s="4115" t="str">
        <f t="shared" si="237"/>
        <v/>
      </c>
      <c r="FO99" s="4115" t="str">
        <f t="shared" si="238"/>
        <v/>
      </c>
      <c r="FP99" s="4115" t="str">
        <f t="shared" si="239"/>
        <v/>
      </c>
      <c r="FQ99" s="4115" t="str">
        <f t="shared" si="240"/>
        <v/>
      </c>
      <c r="FR99" s="4115" t="str">
        <f t="shared" si="241"/>
        <v/>
      </c>
      <c r="FS99" s="4287">
        <f>IF(X99=FS8,X99,0)</f>
        <v>0</v>
      </c>
      <c r="FT99" s="4286" t="str">
        <f t="shared" si="242"/>
        <v/>
      </c>
      <c r="FU99" s="4275" t="str">
        <f t="shared" si="243"/>
        <v/>
      </c>
      <c r="FV99" s="4275" t="str">
        <f t="shared" si="244"/>
        <v/>
      </c>
      <c r="FW99" s="4275" t="str">
        <f t="shared" si="245"/>
        <v/>
      </c>
      <c r="FX99" s="4275" t="str">
        <f t="shared" si="246"/>
        <v/>
      </c>
      <c r="FY99" s="4275" t="str">
        <f t="shared" si="247"/>
        <v/>
      </c>
      <c r="FZ99" s="4275" t="str">
        <f t="shared" si="248"/>
        <v/>
      </c>
      <c r="GA99" s="4275" t="str">
        <f t="shared" si="249"/>
        <v/>
      </c>
      <c r="GB99" s="4279" t="str">
        <f t="shared" si="250"/>
        <v/>
      </c>
      <c r="GC99" s="4122"/>
    </row>
    <row r="100" spans="1:185" ht="45" customHeight="1">
      <c r="A100" s="4016">
        <f>ROW()</f>
        <v>100</v>
      </c>
      <c r="B100" s="4250" t="str">
        <f>IF(C100="I","",IF(ISBLANK(D100),"",IF(ISTEXT(D100),LARGE(B9:B99,1)+1,0)))</f>
        <v/>
      </c>
      <c r="C100" s="4281"/>
      <c r="D100" s="4297"/>
      <c r="E100" s="4252"/>
      <c r="F100" s="4253"/>
      <c r="G100" s="4254"/>
      <c r="H100" s="4255"/>
      <c r="I100" s="4254"/>
      <c r="J100" s="4255"/>
      <c r="K100" s="4256">
        <f t="shared" si="257"/>
        <v>0</v>
      </c>
      <c r="L100" s="4119"/>
      <c r="M100" s="4257">
        <f t="shared" si="139"/>
        <v>0</v>
      </c>
      <c r="N100" s="4258">
        <f t="shared" si="139"/>
        <v>0</v>
      </c>
      <c r="O100" s="4259"/>
      <c r="P100" s="4259"/>
      <c r="Q100" s="4259"/>
      <c r="R100" s="4259"/>
      <c r="S100" s="4259"/>
      <c r="T100" s="4259"/>
      <c r="U100" s="4259"/>
      <c r="V100" s="4259"/>
      <c r="W100" s="4119"/>
      <c r="X100" s="4257">
        <f t="shared" si="140"/>
        <v>0</v>
      </c>
      <c r="Y100" s="4258">
        <f t="shared" si="140"/>
        <v>0</v>
      </c>
      <c r="Z100" s="4260"/>
      <c r="AA100" s="4260"/>
      <c r="AB100" s="4260"/>
      <c r="AC100" s="4260"/>
      <c r="AD100" s="4260"/>
      <c r="AE100" s="4260"/>
      <c r="AF100" s="4260"/>
      <c r="AG100" s="4260"/>
      <c r="AH100" s="4119"/>
      <c r="AI100" s="4122"/>
      <c r="AJ100" s="4261">
        <f t="shared" si="141"/>
        <v>0</v>
      </c>
      <c r="AK100" s="4262">
        <f t="shared" si="142"/>
        <v>0</v>
      </c>
      <c r="AL100" s="4261">
        <f t="shared" si="143"/>
        <v>0</v>
      </c>
      <c r="AM100" s="4262">
        <f t="shared" si="144"/>
        <v>0</v>
      </c>
      <c r="AN100" s="4261">
        <f t="shared" si="145"/>
        <v>0</v>
      </c>
      <c r="AO100" s="4262">
        <f t="shared" si="146"/>
        <v>0</v>
      </c>
      <c r="AP100" s="4261">
        <f t="shared" si="147"/>
        <v>0</v>
      </c>
      <c r="AQ100" s="4262">
        <f t="shared" si="148"/>
        <v>0</v>
      </c>
      <c r="AR100" s="4261">
        <f t="shared" si="149"/>
        <v>0</v>
      </c>
      <c r="AS100" s="4262">
        <f t="shared" si="150"/>
        <v>0</v>
      </c>
      <c r="AT100" s="4261">
        <f t="shared" si="151"/>
        <v>0</v>
      </c>
      <c r="AU100" s="4262">
        <f t="shared" si="152"/>
        <v>0</v>
      </c>
      <c r="AV100" s="4261">
        <f t="shared" si="153"/>
        <v>0</v>
      </c>
      <c r="AW100" s="4262">
        <f t="shared" si="154"/>
        <v>0</v>
      </c>
      <c r="AX100" s="4261">
        <f t="shared" si="155"/>
        <v>0</v>
      </c>
      <c r="AY100" s="4262">
        <f t="shared" si="156"/>
        <v>0</v>
      </c>
      <c r="AZ100" s="4263"/>
      <c r="BA100" s="4264">
        <f>BA9</f>
        <v>20</v>
      </c>
      <c r="BB100" s="4264">
        <f t="shared" si="157"/>
        <v>0</v>
      </c>
      <c r="BC100" s="4264" t="str">
        <f t="shared" si="158"/>
        <v/>
      </c>
      <c r="BD100" s="4265">
        <f t="shared" si="254"/>
        <v>0</v>
      </c>
      <c r="BE100" s="4265">
        <f t="shared" si="254"/>
        <v>0</v>
      </c>
      <c r="BF100" s="4265">
        <f t="shared" si="254"/>
        <v>0</v>
      </c>
      <c r="BG100" s="4265">
        <f t="shared" si="251"/>
        <v>0</v>
      </c>
      <c r="BH100" s="4265">
        <f t="shared" si="251"/>
        <v>0</v>
      </c>
      <c r="BI100" s="4265">
        <f t="shared" si="251"/>
        <v>0</v>
      </c>
      <c r="BJ100" s="4265">
        <f t="shared" si="251"/>
        <v>0</v>
      </c>
      <c r="BK100" s="4265">
        <f t="shared" si="133"/>
        <v>0</v>
      </c>
      <c r="BL100" s="4122"/>
      <c r="BM100" s="4266">
        <f t="shared" si="159"/>
        <v>0</v>
      </c>
      <c r="BN100" s="4267">
        <f t="shared" si="160"/>
        <v>0</v>
      </c>
      <c r="BO100" s="4267">
        <f t="shared" si="161"/>
        <v>0</v>
      </c>
      <c r="BP100" s="4267">
        <f t="shared" si="162"/>
        <v>0</v>
      </c>
      <c r="BQ100" s="4267">
        <f t="shared" si="163"/>
        <v>0</v>
      </c>
      <c r="BR100" s="4267">
        <f t="shared" si="164"/>
        <v>0</v>
      </c>
      <c r="BS100" s="4267">
        <f t="shared" si="165"/>
        <v>0</v>
      </c>
      <c r="BT100" s="4267">
        <f t="shared" si="166"/>
        <v>0</v>
      </c>
      <c r="BU100" s="4202"/>
      <c r="BV100" s="4268">
        <f t="shared" si="255"/>
        <v>0</v>
      </c>
      <c r="BW100" s="4269">
        <f t="shared" si="255"/>
        <v>0</v>
      </c>
      <c r="BX100" s="4269">
        <f t="shared" si="255"/>
        <v>0</v>
      </c>
      <c r="BY100" s="4269">
        <f t="shared" si="252"/>
        <v>0</v>
      </c>
      <c r="BZ100" s="4269">
        <f t="shared" si="252"/>
        <v>0</v>
      </c>
      <c r="CA100" s="4269">
        <f t="shared" si="252"/>
        <v>0</v>
      </c>
      <c r="CB100" s="4269">
        <f t="shared" si="252"/>
        <v>0</v>
      </c>
      <c r="CC100" s="4270">
        <f t="shared" si="134"/>
        <v>0</v>
      </c>
      <c r="CD100" s="4114"/>
      <c r="CE100" s="4264" t="str">
        <f t="shared" si="167"/>
        <v/>
      </c>
      <c r="CF100" s="4271">
        <f t="shared" si="168"/>
        <v>0</v>
      </c>
      <c r="CG100" s="4272">
        <f t="shared" si="169"/>
        <v>0</v>
      </c>
      <c r="CH100" s="4272">
        <f t="shared" si="170"/>
        <v>0</v>
      </c>
      <c r="CI100" s="4272">
        <f t="shared" si="171"/>
        <v>0</v>
      </c>
      <c r="CJ100" s="4272">
        <f t="shared" si="172"/>
        <v>0</v>
      </c>
      <c r="CK100" s="4272">
        <f t="shared" si="173"/>
        <v>0</v>
      </c>
      <c r="CL100" s="4272">
        <f t="shared" si="174"/>
        <v>0</v>
      </c>
      <c r="CM100" s="4272">
        <f t="shared" si="175"/>
        <v>0</v>
      </c>
      <c r="CN100" s="4272">
        <f t="shared" si="176"/>
        <v>0</v>
      </c>
      <c r="CO100" s="4285">
        <f>IF(M100=CO8,M100,0)</f>
        <v>0</v>
      </c>
      <c r="CP100" s="4286" t="str">
        <f t="shared" si="177"/>
        <v/>
      </c>
      <c r="CQ100" s="4261" t="str">
        <f t="shared" si="178"/>
        <v/>
      </c>
      <c r="CR100" s="4275" t="str">
        <f t="shared" si="179"/>
        <v/>
      </c>
      <c r="CS100" s="4275" t="str">
        <f t="shared" si="180"/>
        <v/>
      </c>
      <c r="CT100" s="4275" t="str">
        <f t="shared" si="181"/>
        <v/>
      </c>
      <c r="CU100" s="4275" t="str">
        <f t="shared" si="182"/>
        <v/>
      </c>
      <c r="CV100" s="4275" t="str">
        <f t="shared" si="183"/>
        <v/>
      </c>
      <c r="CW100" s="4275" t="str">
        <f t="shared" si="184"/>
        <v/>
      </c>
      <c r="CX100" s="4276" t="str">
        <f t="shared" si="185"/>
        <v/>
      </c>
      <c r="CY100" s="4186"/>
      <c r="CZ100" s="4264" t="str">
        <f t="shared" si="186"/>
        <v/>
      </c>
      <c r="DA100" s="4277">
        <f t="shared" si="187"/>
        <v>0</v>
      </c>
      <c r="DB100" s="4115" t="str">
        <f t="shared" si="188"/>
        <v/>
      </c>
      <c r="DC100" s="4115" t="str">
        <f t="shared" si="189"/>
        <v/>
      </c>
      <c r="DD100" s="4115" t="str">
        <f t="shared" si="190"/>
        <v/>
      </c>
      <c r="DE100" s="4115" t="str">
        <f t="shared" si="191"/>
        <v/>
      </c>
      <c r="DF100" s="4115" t="str">
        <f t="shared" si="192"/>
        <v/>
      </c>
      <c r="DG100" s="4115" t="str">
        <f t="shared" si="193"/>
        <v/>
      </c>
      <c r="DH100" s="4115" t="str">
        <f t="shared" si="194"/>
        <v/>
      </c>
      <c r="DI100" s="4115" t="str">
        <f t="shared" si="195"/>
        <v/>
      </c>
      <c r="DJ100" s="4136"/>
      <c r="DK100" s="4287">
        <f>IF(M100=DK8,M100,0)</f>
        <v>0</v>
      </c>
      <c r="DL100" s="4286" t="str">
        <f t="shared" si="196"/>
        <v/>
      </c>
      <c r="DM100" s="4275" t="str">
        <f t="shared" si="197"/>
        <v/>
      </c>
      <c r="DN100" s="4275" t="str">
        <f t="shared" si="198"/>
        <v/>
      </c>
      <c r="DO100" s="4275" t="str">
        <f t="shared" si="199"/>
        <v/>
      </c>
      <c r="DP100" s="4275" t="str">
        <f t="shared" si="200"/>
        <v/>
      </c>
      <c r="DQ100" s="4275" t="str">
        <f t="shared" si="201"/>
        <v/>
      </c>
      <c r="DR100" s="4275" t="str">
        <f t="shared" si="202"/>
        <v/>
      </c>
      <c r="DS100" s="4275" t="str">
        <f t="shared" si="203"/>
        <v/>
      </c>
      <c r="DT100" s="4279" t="str">
        <f t="shared" si="204"/>
        <v/>
      </c>
      <c r="DU100" s="4122"/>
      <c r="DV100" s="4266">
        <f t="shared" si="205"/>
        <v>0</v>
      </c>
      <c r="DW100" s="4267">
        <f t="shared" si="206"/>
        <v>0</v>
      </c>
      <c r="DX100" s="4267">
        <f t="shared" si="207"/>
        <v>0</v>
      </c>
      <c r="DY100" s="4267">
        <f t="shared" si="208"/>
        <v>0</v>
      </c>
      <c r="DZ100" s="4267">
        <f t="shared" si="209"/>
        <v>0</v>
      </c>
      <c r="EA100" s="4267">
        <f t="shared" si="210"/>
        <v>0</v>
      </c>
      <c r="EB100" s="4267">
        <f t="shared" si="211"/>
        <v>0</v>
      </c>
      <c r="EC100" s="4267">
        <f t="shared" si="212"/>
        <v>0</v>
      </c>
      <c r="ED100" s="4215"/>
      <c r="EE100" s="4268">
        <f t="shared" si="256"/>
        <v>0</v>
      </c>
      <c r="EF100" s="4269">
        <f t="shared" si="256"/>
        <v>0</v>
      </c>
      <c r="EG100" s="4269">
        <f t="shared" si="256"/>
        <v>0</v>
      </c>
      <c r="EH100" s="4269">
        <f t="shared" si="253"/>
        <v>0</v>
      </c>
      <c r="EI100" s="4269">
        <f t="shared" si="253"/>
        <v>0</v>
      </c>
      <c r="EJ100" s="4269">
        <f t="shared" si="253"/>
        <v>0</v>
      </c>
      <c r="EK100" s="4269">
        <f t="shared" si="253"/>
        <v>0</v>
      </c>
      <c r="EL100" s="4270">
        <f t="shared" si="135"/>
        <v>0</v>
      </c>
      <c r="EM100" s="4186"/>
      <c r="EN100" s="4264" t="str">
        <f t="shared" si="213"/>
        <v/>
      </c>
      <c r="EO100" s="4271">
        <f t="shared" si="214"/>
        <v>0</v>
      </c>
      <c r="EP100" s="4272">
        <f t="shared" si="215"/>
        <v>0</v>
      </c>
      <c r="EQ100" s="4272">
        <f t="shared" si="216"/>
        <v>0</v>
      </c>
      <c r="ER100" s="4272">
        <f t="shared" si="217"/>
        <v>0</v>
      </c>
      <c r="ES100" s="4272">
        <f t="shared" si="218"/>
        <v>0</v>
      </c>
      <c r="ET100" s="4272">
        <f t="shared" si="219"/>
        <v>0</v>
      </c>
      <c r="EU100" s="4272">
        <f t="shared" si="220"/>
        <v>0</v>
      </c>
      <c r="EV100" s="4272">
        <f t="shared" si="221"/>
        <v>0</v>
      </c>
      <c r="EW100" s="4272">
        <f t="shared" si="222"/>
        <v>0</v>
      </c>
      <c r="EX100" s="4288">
        <f>IF(X100=EX8,X100,0)</f>
        <v>0</v>
      </c>
      <c r="EY100" s="4286" t="str">
        <f t="shared" si="223"/>
        <v/>
      </c>
      <c r="EZ100" s="4261" t="str">
        <f t="shared" si="224"/>
        <v/>
      </c>
      <c r="FA100" s="4275" t="str">
        <f t="shared" si="225"/>
        <v/>
      </c>
      <c r="FB100" s="4275" t="str">
        <f t="shared" si="226"/>
        <v/>
      </c>
      <c r="FC100" s="4275" t="str">
        <f t="shared" si="227"/>
        <v/>
      </c>
      <c r="FD100" s="4275" t="str">
        <f t="shared" si="228"/>
        <v/>
      </c>
      <c r="FE100" s="4275" t="str">
        <f t="shared" si="229"/>
        <v/>
      </c>
      <c r="FF100" s="4275" t="str">
        <f t="shared" si="230"/>
        <v/>
      </c>
      <c r="FG100" s="4275" t="str">
        <f t="shared" si="231"/>
        <v/>
      </c>
      <c r="FH100" s="4186"/>
      <c r="FI100" s="4264" t="str">
        <f t="shared" si="232"/>
        <v/>
      </c>
      <c r="FJ100" s="4277">
        <f t="shared" si="233"/>
        <v>0</v>
      </c>
      <c r="FK100" s="4115" t="str">
        <f t="shared" si="234"/>
        <v/>
      </c>
      <c r="FL100" s="4115" t="str">
        <f t="shared" si="235"/>
        <v/>
      </c>
      <c r="FM100" s="4115" t="str">
        <f t="shared" si="236"/>
        <v/>
      </c>
      <c r="FN100" s="4115" t="str">
        <f t="shared" si="237"/>
        <v/>
      </c>
      <c r="FO100" s="4115" t="str">
        <f t="shared" si="238"/>
        <v/>
      </c>
      <c r="FP100" s="4115" t="str">
        <f t="shared" si="239"/>
        <v/>
      </c>
      <c r="FQ100" s="4115" t="str">
        <f t="shared" si="240"/>
        <v/>
      </c>
      <c r="FR100" s="4115" t="str">
        <f t="shared" si="241"/>
        <v/>
      </c>
      <c r="FS100" s="4287">
        <f>IF(X100=FS8,X100,0)</f>
        <v>0</v>
      </c>
      <c r="FT100" s="4286" t="str">
        <f t="shared" si="242"/>
        <v/>
      </c>
      <c r="FU100" s="4275" t="str">
        <f t="shared" si="243"/>
        <v/>
      </c>
      <c r="FV100" s="4275" t="str">
        <f t="shared" si="244"/>
        <v/>
      </c>
      <c r="FW100" s="4275" t="str">
        <f t="shared" si="245"/>
        <v/>
      </c>
      <c r="FX100" s="4275" t="str">
        <f t="shared" si="246"/>
        <v/>
      </c>
      <c r="FY100" s="4275" t="str">
        <f t="shared" si="247"/>
        <v/>
      </c>
      <c r="FZ100" s="4275" t="str">
        <f t="shared" si="248"/>
        <v/>
      </c>
      <c r="GA100" s="4275" t="str">
        <f t="shared" si="249"/>
        <v/>
      </c>
      <c r="GB100" s="4279" t="str">
        <f t="shared" si="250"/>
        <v/>
      </c>
      <c r="GC100" s="4122"/>
    </row>
    <row r="101" spans="1:185" ht="45" customHeight="1">
      <c r="A101" s="4016">
        <f>ROW()</f>
        <v>101</v>
      </c>
      <c r="B101" s="4250" t="str">
        <f>IF(C101="I","",IF(ISBLANK(D101),"",IF(ISTEXT(D101),LARGE(B9:B100,1)+1,0)))</f>
        <v/>
      </c>
      <c r="C101" s="4281"/>
      <c r="D101" s="4297"/>
      <c r="E101" s="4252"/>
      <c r="F101" s="4253"/>
      <c r="G101" s="4254"/>
      <c r="H101" s="4255"/>
      <c r="I101" s="4254"/>
      <c r="J101" s="4255"/>
      <c r="K101" s="4256">
        <f t="shared" si="257"/>
        <v>0</v>
      </c>
      <c r="L101" s="4119"/>
      <c r="M101" s="4257">
        <f t="shared" si="139"/>
        <v>0</v>
      </c>
      <c r="N101" s="4258">
        <f t="shared" si="139"/>
        <v>0</v>
      </c>
      <c r="O101" s="4259"/>
      <c r="P101" s="4259"/>
      <c r="Q101" s="4259"/>
      <c r="R101" s="4259"/>
      <c r="S101" s="4259"/>
      <c r="T101" s="4259"/>
      <c r="U101" s="4259"/>
      <c r="V101" s="4259"/>
      <c r="W101" s="4119"/>
      <c r="X101" s="4257">
        <f t="shared" si="140"/>
        <v>0</v>
      </c>
      <c r="Y101" s="4258">
        <f t="shared" si="140"/>
        <v>0</v>
      </c>
      <c r="Z101" s="4260"/>
      <c r="AA101" s="4260"/>
      <c r="AB101" s="4260"/>
      <c r="AC101" s="4260"/>
      <c r="AD101" s="4260"/>
      <c r="AE101" s="4260"/>
      <c r="AF101" s="4260"/>
      <c r="AG101" s="4260"/>
      <c r="AH101" s="4119"/>
      <c r="AI101" s="4122"/>
      <c r="AJ101" s="4261">
        <f t="shared" si="141"/>
        <v>0</v>
      </c>
      <c r="AK101" s="4262">
        <f t="shared" si="142"/>
        <v>0</v>
      </c>
      <c r="AL101" s="4261">
        <f t="shared" si="143"/>
        <v>0</v>
      </c>
      <c r="AM101" s="4262">
        <f t="shared" si="144"/>
        <v>0</v>
      </c>
      <c r="AN101" s="4261">
        <f t="shared" si="145"/>
        <v>0</v>
      </c>
      <c r="AO101" s="4262">
        <f t="shared" si="146"/>
        <v>0</v>
      </c>
      <c r="AP101" s="4261">
        <f t="shared" si="147"/>
        <v>0</v>
      </c>
      <c r="AQ101" s="4262">
        <f t="shared" si="148"/>
        <v>0</v>
      </c>
      <c r="AR101" s="4261">
        <f t="shared" si="149"/>
        <v>0</v>
      </c>
      <c r="AS101" s="4262">
        <f t="shared" si="150"/>
        <v>0</v>
      </c>
      <c r="AT101" s="4261">
        <f t="shared" si="151"/>
        <v>0</v>
      </c>
      <c r="AU101" s="4262">
        <f t="shared" si="152"/>
        <v>0</v>
      </c>
      <c r="AV101" s="4261">
        <f t="shared" si="153"/>
        <v>0</v>
      </c>
      <c r="AW101" s="4262">
        <f t="shared" si="154"/>
        <v>0</v>
      </c>
      <c r="AX101" s="4261">
        <f t="shared" si="155"/>
        <v>0</v>
      </c>
      <c r="AY101" s="4262">
        <f t="shared" si="156"/>
        <v>0</v>
      </c>
      <c r="AZ101" s="4263"/>
      <c r="BA101" s="4264">
        <f>BA9</f>
        <v>20</v>
      </c>
      <c r="BB101" s="4264">
        <f t="shared" si="157"/>
        <v>0</v>
      </c>
      <c r="BC101" s="4264" t="str">
        <f t="shared" si="158"/>
        <v/>
      </c>
      <c r="BD101" s="4265">
        <f t="shared" si="254"/>
        <v>0</v>
      </c>
      <c r="BE101" s="4265">
        <f t="shared" si="254"/>
        <v>0</v>
      </c>
      <c r="BF101" s="4265">
        <f t="shared" si="254"/>
        <v>0</v>
      </c>
      <c r="BG101" s="4265">
        <f t="shared" si="251"/>
        <v>0</v>
      </c>
      <c r="BH101" s="4265">
        <f t="shared" si="251"/>
        <v>0</v>
      </c>
      <c r="BI101" s="4265">
        <f t="shared" si="251"/>
        <v>0</v>
      </c>
      <c r="BJ101" s="4265">
        <f t="shared" si="251"/>
        <v>0</v>
      </c>
      <c r="BK101" s="4265">
        <f t="shared" si="133"/>
        <v>0</v>
      </c>
      <c r="BL101" s="4122"/>
      <c r="BM101" s="4266">
        <f t="shared" si="159"/>
        <v>0</v>
      </c>
      <c r="BN101" s="4267">
        <f t="shared" si="160"/>
        <v>0</v>
      </c>
      <c r="BO101" s="4267">
        <f t="shared" si="161"/>
        <v>0</v>
      </c>
      <c r="BP101" s="4267">
        <f t="shared" si="162"/>
        <v>0</v>
      </c>
      <c r="BQ101" s="4267">
        <f t="shared" si="163"/>
        <v>0</v>
      </c>
      <c r="BR101" s="4267">
        <f t="shared" si="164"/>
        <v>0</v>
      </c>
      <c r="BS101" s="4267">
        <f t="shared" si="165"/>
        <v>0</v>
      </c>
      <c r="BT101" s="4267">
        <f t="shared" si="166"/>
        <v>0</v>
      </c>
      <c r="BU101" s="4202"/>
      <c r="BV101" s="4268">
        <f t="shared" si="255"/>
        <v>0</v>
      </c>
      <c r="BW101" s="4269">
        <f t="shared" si="255"/>
        <v>0</v>
      </c>
      <c r="BX101" s="4269">
        <f t="shared" si="255"/>
        <v>0</v>
      </c>
      <c r="BY101" s="4269">
        <f t="shared" si="252"/>
        <v>0</v>
      </c>
      <c r="BZ101" s="4269">
        <f t="shared" si="252"/>
        <v>0</v>
      </c>
      <c r="CA101" s="4269">
        <f t="shared" si="252"/>
        <v>0</v>
      </c>
      <c r="CB101" s="4269">
        <f t="shared" si="252"/>
        <v>0</v>
      </c>
      <c r="CC101" s="4270">
        <f t="shared" si="134"/>
        <v>0</v>
      </c>
      <c r="CD101" s="4114"/>
      <c r="CE101" s="4264" t="str">
        <f t="shared" si="167"/>
        <v/>
      </c>
      <c r="CF101" s="4271">
        <f t="shared" si="168"/>
        <v>0</v>
      </c>
      <c r="CG101" s="4272">
        <f t="shared" si="169"/>
        <v>0</v>
      </c>
      <c r="CH101" s="4272">
        <f t="shared" si="170"/>
        <v>0</v>
      </c>
      <c r="CI101" s="4272">
        <f t="shared" si="171"/>
        <v>0</v>
      </c>
      <c r="CJ101" s="4272">
        <f t="shared" si="172"/>
        <v>0</v>
      </c>
      <c r="CK101" s="4272">
        <f t="shared" si="173"/>
        <v>0</v>
      </c>
      <c r="CL101" s="4272">
        <f t="shared" si="174"/>
        <v>0</v>
      </c>
      <c r="CM101" s="4272">
        <f t="shared" si="175"/>
        <v>0</v>
      </c>
      <c r="CN101" s="4272">
        <f t="shared" si="176"/>
        <v>0</v>
      </c>
      <c r="CO101" s="4285">
        <f>IF(M101=CO8,M101,0)</f>
        <v>0</v>
      </c>
      <c r="CP101" s="4286" t="str">
        <f t="shared" si="177"/>
        <v/>
      </c>
      <c r="CQ101" s="4261" t="str">
        <f t="shared" si="178"/>
        <v/>
      </c>
      <c r="CR101" s="4275" t="str">
        <f t="shared" si="179"/>
        <v/>
      </c>
      <c r="CS101" s="4275" t="str">
        <f t="shared" si="180"/>
        <v/>
      </c>
      <c r="CT101" s="4275" t="str">
        <f t="shared" si="181"/>
        <v/>
      </c>
      <c r="CU101" s="4275" t="str">
        <f t="shared" si="182"/>
        <v/>
      </c>
      <c r="CV101" s="4275" t="str">
        <f t="shared" si="183"/>
        <v/>
      </c>
      <c r="CW101" s="4275" t="str">
        <f t="shared" si="184"/>
        <v/>
      </c>
      <c r="CX101" s="4276" t="str">
        <f t="shared" si="185"/>
        <v/>
      </c>
      <c r="CY101" s="4186"/>
      <c r="CZ101" s="4264" t="str">
        <f t="shared" si="186"/>
        <v/>
      </c>
      <c r="DA101" s="4277">
        <f t="shared" si="187"/>
        <v>0</v>
      </c>
      <c r="DB101" s="4115" t="str">
        <f t="shared" si="188"/>
        <v/>
      </c>
      <c r="DC101" s="4115" t="str">
        <f t="shared" si="189"/>
        <v/>
      </c>
      <c r="DD101" s="4115" t="str">
        <f t="shared" si="190"/>
        <v/>
      </c>
      <c r="DE101" s="4115" t="str">
        <f t="shared" si="191"/>
        <v/>
      </c>
      <c r="DF101" s="4115" t="str">
        <f t="shared" si="192"/>
        <v/>
      </c>
      <c r="DG101" s="4115" t="str">
        <f t="shared" si="193"/>
        <v/>
      </c>
      <c r="DH101" s="4115" t="str">
        <f t="shared" si="194"/>
        <v/>
      </c>
      <c r="DI101" s="4115" t="str">
        <f t="shared" si="195"/>
        <v/>
      </c>
      <c r="DJ101" s="4136"/>
      <c r="DK101" s="4287">
        <f>IF(M101=DK8,M101,0)</f>
        <v>0</v>
      </c>
      <c r="DL101" s="4286" t="str">
        <f t="shared" si="196"/>
        <v/>
      </c>
      <c r="DM101" s="4275" t="str">
        <f t="shared" si="197"/>
        <v/>
      </c>
      <c r="DN101" s="4275" t="str">
        <f t="shared" si="198"/>
        <v/>
      </c>
      <c r="DO101" s="4275" t="str">
        <f t="shared" si="199"/>
        <v/>
      </c>
      <c r="DP101" s="4275" t="str">
        <f t="shared" si="200"/>
        <v/>
      </c>
      <c r="DQ101" s="4275" t="str">
        <f t="shared" si="201"/>
        <v/>
      </c>
      <c r="DR101" s="4275" t="str">
        <f t="shared" si="202"/>
        <v/>
      </c>
      <c r="DS101" s="4275" t="str">
        <f t="shared" si="203"/>
        <v/>
      </c>
      <c r="DT101" s="4279" t="str">
        <f t="shared" si="204"/>
        <v/>
      </c>
      <c r="DU101" s="4122"/>
      <c r="DV101" s="4266">
        <f t="shared" si="205"/>
        <v>0</v>
      </c>
      <c r="DW101" s="4267">
        <f t="shared" si="206"/>
        <v>0</v>
      </c>
      <c r="DX101" s="4267">
        <f t="shared" si="207"/>
        <v>0</v>
      </c>
      <c r="DY101" s="4267">
        <f t="shared" si="208"/>
        <v>0</v>
      </c>
      <c r="DZ101" s="4267">
        <f t="shared" si="209"/>
        <v>0</v>
      </c>
      <c r="EA101" s="4267">
        <f t="shared" si="210"/>
        <v>0</v>
      </c>
      <c r="EB101" s="4267">
        <f t="shared" si="211"/>
        <v>0</v>
      </c>
      <c r="EC101" s="4267">
        <f t="shared" si="212"/>
        <v>0</v>
      </c>
      <c r="ED101" s="4215"/>
      <c r="EE101" s="4268">
        <f t="shared" si="256"/>
        <v>0</v>
      </c>
      <c r="EF101" s="4269">
        <f t="shared" si="256"/>
        <v>0</v>
      </c>
      <c r="EG101" s="4269">
        <f t="shared" si="256"/>
        <v>0</v>
      </c>
      <c r="EH101" s="4269">
        <f t="shared" si="253"/>
        <v>0</v>
      </c>
      <c r="EI101" s="4269">
        <f t="shared" si="253"/>
        <v>0</v>
      </c>
      <c r="EJ101" s="4269">
        <f t="shared" si="253"/>
        <v>0</v>
      </c>
      <c r="EK101" s="4269">
        <f t="shared" si="253"/>
        <v>0</v>
      </c>
      <c r="EL101" s="4270">
        <f t="shared" si="135"/>
        <v>0</v>
      </c>
      <c r="EM101" s="4186"/>
      <c r="EN101" s="4264" t="str">
        <f t="shared" si="213"/>
        <v/>
      </c>
      <c r="EO101" s="4271">
        <f t="shared" si="214"/>
        <v>0</v>
      </c>
      <c r="EP101" s="4272">
        <f t="shared" si="215"/>
        <v>0</v>
      </c>
      <c r="EQ101" s="4272">
        <f t="shared" si="216"/>
        <v>0</v>
      </c>
      <c r="ER101" s="4272">
        <f t="shared" si="217"/>
        <v>0</v>
      </c>
      <c r="ES101" s="4272">
        <f t="shared" si="218"/>
        <v>0</v>
      </c>
      <c r="ET101" s="4272">
        <f t="shared" si="219"/>
        <v>0</v>
      </c>
      <c r="EU101" s="4272">
        <f t="shared" si="220"/>
        <v>0</v>
      </c>
      <c r="EV101" s="4272">
        <f t="shared" si="221"/>
        <v>0</v>
      </c>
      <c r="EW101" s="4272">
        <f t="shared" si="222"/>
        <v>0</v>
      </c>
      <c r="EX101" s="4288">
        <f>IF(X101=EX8,X101,0)</f>
        <v>0</v>
      </c>
      <c r="EY101" s="4286" t="str">
        <f t="shared" si="223"/>
        <v/>
      </c>
      <c r="EZ101" s="4261" t="str">
        <f t="shared" si="224"/>
        <v/>
      </c>
      <c r="FA101" s="4275" t="str">
        <f t="shared" si="225"/>
        <v/>
      </c>
      <c r="FB101" s="4275" t="str">
        <f t="shared" si="226"/>
        <v/>
      </c>
      <c r="FC101" s="4275" t="str">
        <f t="shared" si="227"/>
        <v/>
      </c>
      <c r="FD101" s="4275" t="str">
        <f t="shared" si="228"/>
        <v/>
      </c>
      <c r="FE101" s="4275" t="str">
        <f t="shared" si="229"/>
        <v/>
      </c>
      <c r="FF101" s="4275" t="str">
        <f t="shared" si="230"/>
        <v/>
      </c>
      <c r="FG101" s="4275" t="str">
        <f t="shared" si="231"/>
        <v/>
      </c>
      <c r="FH101" s="4186"/>
      <c r="FI101" s="4264" t="str">
        <f t="shared" si="232"/>
        <v/>
      </c>
      <c r="FJ101" s="4277">
        <f t="shared" si="233"/>
        <v>0</v>
      </c>
      <c r="FK101" s="4115" t="str">
        <f t="shared" si="234"/>
        <v/>
      </c>
      <c r="FL101" s="4115" t="str">
        <f t="shared" si="235"/>
        <v/>
      </c>
      <c r="FM101" s="4115" t="str">
        <f t="shared" si="236"/>
        <v/>
      </c>
      <c r="FN101" s="4115" t="str">
        <f t="shared" si="237"/>
        <v/>
      </c>
      <c r="FO101" s="4115" t="str">
        <f t="shared" si="238"/>
        <v/>
      </c>
      <c r="FP101" s="4115" t="str">
        <f t="shared" si="239"/>
        <v/>
      </c>
      <c r="FQ101" s="4115" t="str">
        <f t="shared" si="240"/>
        <v/>
      </c>
      <c r="FR101" s="4115" t="str">
        <f t="shared" si="241"/>
        <v/>
      </c>
      <c r="FS101" s="4287">
        <f>IF(X101=FS8,X101,0)</f>
        <v>0</v>
      </c>
      <c r="FT101" s="4286" t="str">
        <f t="shared" si="242"/>
        <v/>
      </c>
      <c r="FU101" s="4275" t="str">
        <f t="shared" si="243"/>
        <v/>
      </c>
      <c r="FV101" s="4275" t="str">
        <f t="shared" si="244"/>
        <v/>
      </c>
      <c r="FW101" s="4275" t="str">
        <f t="shared" si="245"/>
        <v/>
      </c>
      <c r="FX101" s="4275" t="str">
        <f t="shared" si="246"/>
        <v/>
      </c>
      <c r="FY101" s="4275" t="str">
        <f t="shared" si="247"/>
        <v/>
      </c>
      <c r="FZ101" s="4275" t="str">
        <f t="shared" si="248"/>
        <v/>
      </c>
      <c r="GA101" s="4275" t="str">
        <f t="shared" si="249"/>
        <v/>
      </c>
      <c r="GB101" s="4279" t="str">
        <f t="shared" si="250"/>
        <v/>
      </c>
      <c r="GC101" s="4122"/>
    </row>
    <row r="102" spans="1:185" ht="45" customHeight="1">
      <c r="A102" s="4016">
        <f>ROW()</f>
        <v>102</v>
      </c>
      <c r="B102" s="4250" t="str">
        <f>IF(C102="I","",IF(ISBLANK(D102),"",IF(ISTEXT(D102),LARGE(B9:B101,1)+1,0)))</f>
        <v/>
      </c>
      <c r="C102" s="4281"/>
      <c r="D102" s="4297"/>
      <c r="E102" s="4252"/>
      <c r="F102" s="4253"/>
      <c r="G102" s="4254"/>
      <c r="H102" s="4255"/>
      <c r="I102" s="4254"/>
      <c r="J102" s="4255"/>
      <c r="K102" s="4256">
        <f t="shared" si="257"/>
        <v>0</v>
      </c>
      <c r="L102" s="4119"/>
      <c r="M102" s="4257">
        <f t="shared" si="139"/>
        <v>0</v>
      </c>
      <c r="N102" s="4258">
        <f t="shared" si="139"/>
        <v>0</v>
      </c>
      <c r="O102" s="4259"/>
      <c r="P102" s="4259"/>
      <c r="Q102" s="4259"/>
      <c r="R102" s="4259"/>
      <c r="S102" s="4259"/>
      <c r="T102" s="4259"/>
      <c r="U102" s="4259"/>
      <c r="V102" s="4259"/>
      <c r="W102" s="4119"/>
      <c r="X102" s="4257">
        <f t="shared" si="140"/>
        <v>0</v>
      </c>
      <c r="Y102" s="4258">
        <f t="shared" si="140"/>
        <v>0</v>
      </c>
      <c r="Z102" s="4260"/>
      <c r="AA102" s="4260"/>
      <c r="AB102" s="4260"/>
      <c r="AC102" s="4260"/>
      <c r="AD102" s="4260"/>
      <c r="AE102" s="4260"/>
      <c r="AF102" s="4260"/>
      <c r="AG102" s="4260"/>
      <c r="AH102" s="4119"/>
      <c r="AI102" s="4122"/>
      <c r="AJ102" s="4261">
        <f t="shared" si="141"/>
        <v>0</v>
      </c>
      <c r="AK102" s="4262">
        <f t="shared" si="142"/>
        <v>0</v>
      </c>
      <c r="AL102" s="4261">
        <f t="shared" si="143"/>
        <v>0</v>
      </c>
      <c r="AM102" s="4262">
        <f t="shared" si="144"/>
        <v>0</v>
      </c>
      <c r="AN102" s="4261">
        <f t="shared" si="145"/>
        <v>0</v>
      </c>
      <c r="AO102" s="4262">
        <f t="shared" si="146"/>
        <v>0</v>
      </c>
      <c r="AP102" s="4261">
        <f t="shared" si="147"/>
        <v>0</v>
      </c>
      <c r="AQ102" s="4262">
        <f t="shared" si="148"/>
        <v>0</v>
      </c>
      <c r="AR102" s="4261">
        <f t="shared" si="149"/>
        <v>0</v>
      </c>
      <c r="AS102" s="4262">
        <f t="shared" si="150"/>
        <v>0</v>
      </c>
      <c r="AT102" s="4261">
        <f t="shared" si="151"/>
        <v>0</v>
      </c>
      <c r="AU102" s="4262">
        <f t="shared" si="152"/>
        <v>0</v>
      </c>
      <c r="AV102" s="4261">
        <f t="shared" si="153"/>
        <v>0</v>
      </c>
      <c r="AW102" s="4262">
        <f t="shared" si="154"/>
        <v>0</v>
      </c>
      <c r="AX102" s="4261">
        <f t="shared" si="155"/>
        <v>0</v>
      </c>
      <c r="AY102" s="4262">
        <f t="shared" si="156"/>
        <v>0</v>
      </c>
      <c r="AZ102" s="4263"/>
      <c r="BA102" s="4264">
        <f>BA9</f>
        <v>20</v>
      </c>
      <c r="BB102" s="4264">
        <f t="shared" si="157"/>
        <v>0</v>
      </c>
      <c r="BC102" s="4264" t="str">
        <f t="shared" si="158"/>
        <v/>
      </c>
      <c r="BD102" s="4265">
        <f t="shared" si="254"/>
        <v>0</v>
      </c>
      <c r="BE102" s="4265">
        <f t="shared" si="254"/>
        <v>0</v>
      </c>
      <c r="BF102" s="4265">
        <f t="shared" si="254"/>
        <v>0</v>
      </c>
      <c r="BG102" s="4265">
        <f t="shared" si="251"/>
        <v>0</v>
      </c>
      <c r="BH102" s="4265">
        <f t="shared" si="251"/>
        <v>0</v>
      </c>
      <c r="BI102" s="4265">
        <f t="shared" si="251"/>
        <v>0</v>
      </c>
      <c r="BJ102" s="4265">
        <f t="shared" si="251"/>
        <v>0</v>
      </c>
      <c r="BK102" s="4265">
        <f t="shared" si="133"/>
        <v>0</v>
      </c>
      <c r="BL102" s="4122"/>
      <c r="BM102" s="4266">
        <f t="shared" si="159"/>
        <v>0</v>
      </c>
      <c r="BN102" s="4267">
        <f t="shared" si="160"/>
        <v>0</v>
      </c>
      <c r="BO102" s="4267">
        <f t="shared" si="161"/>
        <v>0</v>
      </c>
      <c r="BP102" s="4267">
        <f t="shared" si="162"/>
        <v>0</v>
      </c>
      <c r="BQ102" s="4267">
        <f t="shared" si="163"/>
        <v>0</v>
      </c>
      <c r="BR102" s="4267">
        <f t="shared" si="164"/>
        <v>0</v>
      </c>
      <c r="BS102" s="4267">
        <f t="shared" si="165"/>
        <v>0</v>
      </c>
      <c r="BT102" s="4267">
        <f t="shared" si="166"/>
        <v>0</v>
      </c>
      <c r="BU102" s="4202"/>
      <c r="BV102" s="4268">
        <f t="shared" si="255"/>
        <v>0</v>
      </c>
      <c r="BW102" s="4269">
        <f t="shared" si="255"/>
        <v>0</v>
      </c>
      <c r="BX102" s="4269">
        <f t="shared" si="255"/>
        <v>0</v>
      </c>
      <c r="BY102" s="4269">
        <f t="shared" si="252"/>
        <v>0</v>
      </c>
      <c r="BZ102" s="4269">
        <f t="shared" si="252"/>
        <v>0</v>
      </c>
      <c r="CA102" s="4269">
        <f t="shared" si="252"/>
        <v>0</v>
      </c>
      <c r="CB102" s="4269">
        <f t="shared" si="252"/>
        <v>0</v>
      </c>
      <c r="CC102" s="4270">
        <f t="shared" si="134"/>
        <v>0</v>
      </c>
      <c r="CD102" s="4114"/>
      <c r="CE102" s="4264" t="str">
        <f t="shared" si="167"/>
        <v/>
      </c>
      <c r="CF102" s="4271">
        <f t="shared" si="168"/>
        <v>0</v>
      </c>
      <c r="CG102" s="4272">
        <f t="shared" si="169"/>
        <v>0</v>
      </c>
      <c r="CH102" s="4272">
        <f t="shared" si="170"/>
        <v>0</v>
      </c>
      <c r="CI102" s="4272">
        <f t="shared" si="171"/>
        <v>0</v>
      </c>
      <c r="CJ102" s="4272">
        <f t="shared" si="172"/>
        <v>0</v>
      </c>
      <c r="CK102" s="4272">
        <f t="shared" si="173"/>
        <v>0</v>
      </c>
      <c r="CL102" s="4272">
        <f t="shared" si="174"/>
        <v>0</v>
      </c>
      <c r="CM102" s="4272">
        <f t="shared" si="175"/>
        <v>0</v>
      </c>
      <c r="CN102" s="4272">
        <f t="shared" si="176"/>
        <v>0</v>
      </c>
      <c r="CO102" s="4285">
        <f>IF(M102=CO8,M102,0)</f>
        <v>0</v>
      </c>
      <c r="CP102" s="4286" t="str">
        <f t="shared" si="177"/>
        <v/>
      </c>
      <c r="CQ102" s="4261" t="str">
        <f t="shared" si="178"/>
        <v/>
      </c>
      <c r="CR102" s="4275" t="str">
        <f t="shared" si="179"/>
        <v/>
      </c>
      <c r="CS102" s="4275" t="str">
        <f t="shared" si="180"/>
        <v/>
      </c>
      <c r="CT102" s="4275" t="str">
        <f t="shared" si="181"/>
        <v/>
      </c>
      <c r="CU102" s="4275" t="str">
        <f t="shared" si="182"/>
        <v/>
      </c>
      <c r="CV102" s="4275" t="str">
        <f t="shared" si="183"/>
        <v/>
      </c>
      <c r="CW102" s="4275" t="str">
        <f t="shared" si="184"/>
        <v/>
      </c>
      <c r="CX102" s="4276" t="str">
        <f t="shared" si="185"/>
        <v/>
      </c>
      <c r="CY102" s="4186"/>
      <c r="CZ102" s="4264" t="str">
        <f t="shared" si="186"/>
        <v/>
      </c>
      <c r="DA102" s="4277">
        <f t="shared" si="187"/>
        <v>0</v>
      </c>
      <c r="DB102" s="4115" t="str">
        <f t="shared" si="188"/>
        <v/>
      </c>
      <c r="DC102" s="4115" t="str">
        <f t="shared" si="189"/>
        <v/>
      </c>
      <c r="DD102" s="4115" t="str">
        <f t="shared" si="190"/>
        <v/>
      </c>
      <c r="DE102" s="4115" t="str">
        <f t="shared" si="191"/>
        <v/>
      </c>
      <c r="DF102" s="4115" t="str">
        <f t="shared" si="192"/>
        <v/>
      </c>
      <c r="DG102" s="4115" t="str">
        <f t="shared" si="193"/>
        <v/>
      </c>
      <c r="DH102" s="4115" t="str">
        <f t="shared" si="194"/>
        <v/>
      </c>
      <c r="DI102" s="4115" t="str">
        <f t="shared" si="195"/>
        <v/>
      </c>
      <c r="DJ102" s="4136"/>
      <c r="DK102" s="4287">
        <f>IF(M102=DK8,M102,0)</f>
        <v>0</v>
      </c>
      <c r="DL102" s="4286" t="str">
        <f t="shared" si="196"/>
        <v/>
      </c>
      <c r="DM102" s="4275" t="str">
        <f t="shared" si="197"/>
        <v/>
      </c>
      <c r="DN102" s="4275" t="str">
        <f t="shared" si="198"/>
        <v/>
      </c>
      <c r="DO102" s="4275" t="str">
        <f t="shared" si="199"/>
        <v/>
      </c>
      <c r="DP102" s="4275" t="str">
        <f t="shared" si="200"/>
        <v/>
      </c>
      <c r="DQ102" s="4275" t="str">
        <f t="shared" si="201"/>
        <v/>
      </c>
      <c r="DR102" s="4275" t="str">
        <f t="shared" si="202"/>
        <v/>
      </c>
      <c r="DS102" s="4275" t="str">
        <f t="shared" si="203"/>
        <v/>
      </c>
      <c r="DT102" s="4279" t="str">
        <f t="shared" si="204"/>
        <v/>
      </c>
      <c r="DU102" s="4122"/>
      <c r="DV102" s="4266">
        <f t="shared" si="205"/>
        <v>0</v>
      </c>
      <c r="DW102" s="4267">
        <f t="shared" si="206"/>
        <v>0</v>
      </c>
      <c r="DX102" s="4267">
        <f t="shared" si="207"/>
        <v>0</v>
      </c>
      <c r="DY102" s="4267">
        <f t="shared" si="208"/>
        <v>0</v>
      </c>
      <c r="DZ102" s="4267">
        <f t="shared" si="209"/>
        <v>0</v>
      </c>
      <c r="EA102" s="4267">
        <f t="shared" si="210"/>
        <v>0</v>
      </c>
      <c r="EB102" s="4267">
        <f t="shared" si="211"/>
        <v>0</v>
      </c>
      <c r="EC102" s="4267">
        <f t="shared" si="212"/>
        <v>0</v>
      </c>
      <c r="ED102" s="4215"/>
      <c r="EE102" s="4268">
        <f t="shared" si="256"/>
        <v>0</v>
      </c>
      <c r="EF102" s="4269">
        <f t="shared" si="256"/>
        <v>0</v>
      </c>
      <c r="EG102" s="4269">
        <f t="shared" si="256"/>
        <v>0</v>
      </c>
      <c r="EH102" s="4269">
        <f t="shared" si="253"/>
        <v>0</v>
      </c>
      <c r="EI102" s="4269">
        <f t="shared" si="253"/>
        <v>0</v>
      </c>
      <c r="EJ102" s="4269">
        <f t="shared" si="253"/>
        <v>0</v>
      </c>
      <c r="EK102" s="4269">
        <f t="shared" si="253"/>
        <v>0</v>
      </c>
      <c r="EL102" s="4270">
        <f t="shared" si="135"/>
        <v>0</v>
      </c>
      <c r="EM102" s="4186"/>
      <c r="EN102" s="4264" t="str">
        <f t="shared" si="213"/>
        <v/>
      </c>
      <c r="EO102" s="4271">
        <f t="shared" si="214"/>
        <v>0</v>
      </c>
      <c r="EP102" s="4272">
        <f t="shared" si="215"/>
        <v>0</v>
      </c>
      <c r="EQ102" s="4272">
        <f t="shared" si="216"/>
        <v>0</v>
      </c>
      <c r="ER102" s="4272">
        <f t="shared" si="217"/>
        <v>0</v>
      </c>
      <c r="ES102" s="4272">
        <f t="shared" si="218"/>
        <v>0</v>
      </c>
      <c r="ET102" s="4272">
        <f t="shared" si="219"/>
        <v>0</v>
      </c>
      <c r="EU102" s="4272">
        <f t="shared" si="220"/>
        <v>0</v>
      </c>
      <c r="EV102" s="4272">
        <f t="shared" si="221"/>
        <v>0</v>
      </c>
      <c r="EW102" s="4272">
        <f t="shared" si="222"/>
        <v>0</v>
      </c>
      <c r="EX102" s="4288">
        <f>IF(X102=EX8,X102,0)</f>
        <v>0</v>
      </c>
      <c r="EY102" s="4286" t="str">
        <f t="shared" si="223"/>
        <v/>
      </c>
      <c r="EZ102" s="4261" t="str">
        <f t="shared" si="224"/>
        <v/>
      </c>
      <c r="FA102" s="4275" t="str">
        <f t="shared" si="225"/>
        <v/>
      </c>
      <c r="FB102" s="4275" t="str">
        <f t="shared" si="226"/>
        <v/>
      </c>
      <c r="FC102" s="4275" t="str">
        <f t="shared" si="227"/>
        <v/>
      </c>
      <c r="FD102" s="4275" t="str">
        <f t="shared" si="228"/>
        <v/>
      </c>
      <c r="FE102" s="4275" t="str">
        <f t="shared" si="229"/>
        <v/>
      </c>
      <c r="FF102" s="4275" t="str">
        <f t="shared" si="230"/>
        <v/>
      </c>
      <c r="FG102" s="4275" t="str">
        <f t="shared" si="231"/>
        <v/>
      </c>
      <c r="FH102" s="4186"/>
      <c r="FI102" s="4264" t="str">
        <f t="shared" si="232"/>
        <v/>
      </c>
      <c r="FJ102" s="4277">
        <f t="shared" si="233"/>
        <v>0</v>
      </c>
      <c r="FK102" s="4115" t="str">
        <f t="shared" si="234"/>
        <v/>
      </c>
      <c r="FL102" s="4115" t="str">
        <f t="shared" si="235"/>
        <v/>
      </c>
      <c r="FM102" s="4115" t="str">
        <f t="shared" si="236"/>
        <v/>
      </c>
      <c r="FN102" s="4115" t="str">
        <f t="shared" si="237"/>
        <v/>
      </c>
      <c r="FO102" s="4115" t="str">
        <f t="shared" si="238"/>
        <v/>
      </c>
      <c r="FP102" s="4115" t="str">
        <f t="shared" si="239"/>
        <v/>
      </c>
      <c r="FQ102" s="4115" t="str">
        <f t="shared" si="240"/>
        <v/>
      </c>
      <c r="FR102" s="4115" t="str">
        <f t="shared" si="241"/>
        <v/>
      </c>
      <c r="FS102" s="4287">
        <f>IF(X102=FS8,X102,0)</f>
        <v>0</v>
      </c>
      <c r="FT102" s="4286" t="str">
        <f t="shared" si="242"/>
        <v/>
      </c>
      <c r="FU102" s="4275" t="str">
        <f t="shared" si="243"/>
        <v/>
      </c>
      <c r="FV102" s="4275" t="str">
        <f t="shared" si="244"/>
        <v/>
      </c>
      <c r="FW102" s="4275" t="str">
        <f t="shared" si="245"/>
        <v/>
      </c>
      <c r="FX102" s="4275" t="str">
        <f t="shared" si="246"/>
        <v/>
      </c>
      <c r="FY102" s="4275" t="str">
        <f t="shared" si="247"/>
        <v/>
      </c>
      <c r="FZ102" s="4275" t="str">
        <f t="shared" si="248"/>
        <v/>
      </c>
      <c r="GA102" s="4275" t="str">
        <f t="shared" si="249"/>
        <v/>
      </c>
      <c r="GB102" s="4279" t="str">
        <f t="shared" si="250"/>
        <v/>
      </c>
      <c r="GC102" s="4122"/>
    </row>
    <row r="103" spans="1:185" ht="45" customHeight="1">
      <c r="A103" s="4016">
        <f>ROW()</f>
        <v>103</v>
      </c>
      <c r="B103" s="4250" t="str">
        <f>IF(C103="I","",IF(ISBLANK(D103),"",IF(ISTEXT(D103),LARGE(B9:B102,1)+1,0)))</f>
        <v/>
      </c>
      <c r="C103" s="4281"/>
      <c r="D103" s="4297"/>
      <c r="E103" s="4252"/>
      <c r="F103" s="4253"/>
      <c r="G103" s="4254"/>
      <c r="H103" s="4255"/>
      <c r="I103" s="4254"/>
      <c r="J103" s="4255"/>
      <c r="K103" s="4256">
        <f t="shared" si="257"/>
        <v>0</v>
      </c>
      <c r="L103" s="4119"/>
      <c r="M103" s="4257">
        <f t="shared" si="139"/>
        <v>0</v>
      </c>
      <c r="N103" s="4258">
        <f t="shared" si="139"/>
        <v>0</v>
      </c>
      <c r="O103" s="4259"/>
      <c r="P103" s="4259"/>
      <c r="Q103" s="4259"/>
      <c r="R103" s="4259"/>
      <c r="S103" s="4259"/>
      <c r="T103" s="4259"/>
      <c r="U103" s="4259"/>
      <c r="V103" s="4259"/>
      <c r="W103" s="4119"/>
      <c r="X103" s="4257">
        <f t="shared" si="140"/>
        <v>0</v>
      </c>
      <c r="Y103" s="4258">
        <f t="shared" si="140"/>
        <v>0</v>
      </c>
      <c r="Z103" s="4260"/>
      <c r="AA103" s="4260"/>
      <c r="AB103" s="4260"/>
      <c r="AC103" s="4260"/>
      <c r="AD103" s="4260"/>
      <c r="AE103" s="4260"/>
      <c r="AF103" s="4260"/>
      <c r="AG103" s="4260"/>
      <c r="AH103" s="4119"/>
      <c r="AI103" s="4122"/>
      <c r="AJ103" s="4261">
        <f t="shared" si="141"/>
        <v>0</v>
      </c>
      <c r="AK103" s="4262">
        <f t="shared" si="142"/>
        <v>0</v>
      </c>
      <c r="AL103" s="4261">
        <f t="shared" si="143"/>
        <v>0</v>
      </c>
      <c r="AM103" s="4262">
        <f t="shared" si="144"/>
        <v>0</v>
      </c>
      <c r="AN103" s="4261">
        <f t="shared" si="145"/>
        <v>0</v>
      </c>
      <c r="AO103" s="4262">
        <f t="shared" si="146"/>
        <v>0</v>
      </c>
      <c r="AP103" s="4261">
        <f t="shared" si="147"/>
        <v>0</v>
      </c>
      <c r="AQ103" s="4262">
        <f t="shared" si="148"/>
        <v>0</v>
      </c>
      <c r="AR103" s="4261">
        <f t="shared" si="149"/>
        <v>0</v>
      </c>
      <c r="AS103" s="4262">
        <f t="shared" si="150"/>
        <v>0</v>
      </c>
      <c r="AT103" s="4261">
        <f t="shared" si="151"/>
        <v>0</v>
      </c>
      <c r="AU103" s="4262">
        <f t="shared" si="152"/>
        <v>0</v>
      </c>
      <c r="AV103" s="4261">
        <f t="shared" si="153"/>
        <v>0</v>
      </c>
      <c r="AW103" s="4262">
        <f t="shared" si="154"/>
        <v>0</v>
      </c>
      <c r="AX103" s="4261">
        <f t="shared" si="155"/>
        <v>0</v>
      </c>
      <c r="AY103" s="4262">
        <f t="shared" si="156"/>
        <v>0</v>
      </c>
      <c r="AZ103" s="4263"/>
      <c r="BA103" s="4264">
        <f>BA9</f>
        <v>20</v>
      </c>
      <c r="BB103" s="4264">
        <f t="shared" si="157"/>
        <v>0</v>
      </c>
      <c r="BC103" s="4264" t="str">
        <f t="shared" si="158"/>
        <v/>
      </c>
      <c r="BD103" s="4265">
        <f t="shared" si="254"/>
        <v>0</v>
      </c>
      <c r="BE103" s="4265">
        <f t="shared" si="254"/>
        <v>0</v>
      </c>
      <c r="BF103" s="4265">
        <f t="shared" si="254"/>
        <v>0</v>
      </c>
      <c r="BG103" s="4265">
        <f t="shared" si="251"/>
        <v>0</v>
      </c>
      <c r="BH103" s="4265">
        <f t="shared" si="251"/>
        <v>0</v>
      </c>
      <c r="BI103" s="4265">
        <f t="shared" si="251"/>
        <v>0</v>
      </c>
      <c r="BJ103" s="4265">
        <f t="shared" si="251"/>
        <v>0</v>
      </c>
      <c r="BK103" s="4265">
        <f t="shared" si="133"/>
        <v>0</v>
      </c>
      <c r="BL103" s="4122"/>
      <c r="BM103" s="4266">
        <f t="shared" si="159"/>
        <v>0</v>
      </c>
      <c r="BN103" s="4267">
        <f t="shared" si="160"/>
        <v>0</v>
      </c>
      <c r="BO103" s="4267">
        <f t="shared" si="161"/>
        <v>0</v>
      </c>
      <c r="BP103" s="4267">
        <f t="shared" si="162"/>
        <v>0</v>
      </c>
      <c r="BQ103" s="4267">
        <f t="shared" si="163"/>
        <v>0</v>
      </c>
      <c r="BR103" s="4267">
        <f t="shared" si="164"/>
        <v>0</v>
      </c>
      <c r="BS103" s="4267">
        <f t="shared" si="165"/>
        <v>0</v>
      </c>
      <c r="BT103" s="4267">
        <f t="shared" si="166"/>
        <v>0</v>
      </c>
      <c r="BU103" s="4202"/>
      <c r="BV103" s="4268">
        <f t="shared" si="255"/>
        <v>0</v>
      </c>
      <c r="BW103" s="4269">
        <f t="shared" si="255"/>
        <v>0</v>
      </c>
      <c r="BX103" s="4269">
        <f t="shared" si="255"/>
        <v>0</v>
      </c>
      <c r="BY103" s="4269">
        <f t="shared" si="252"/>
        <v>0</v>
      </c>
      <c r="BZ103" s="4269">
        <f t="shared" si="252"/>
        <v>0</v>
      </c>
      <c r="CA103" s="4269">
        <f t="shared" si="252"/>
        <v>0</v>
      </c>
      <c r="CB103" s="4269">
        <f t="shared" si="252"/>
        <v>0</v>
      </c>
      <c r="CC103" s="4270">
        <f t="shared" si="134"/>
        <v>0</v>
      </c>
      <c r="CD103" s="4114"/>
      <c r="CE103" s="4264" t="str">
        <f t="shared" si="167"/>
        <v/>
      </c>
      <c r="CF103" s="4271">
        <f t="shared" si="168"/>
        <v>0</v>
      </c>
      <c r="CG103" s="4272">
        <f t="shared" si="169"/>
        <v>0</v>
      </c>
      <c r="CH103" s="4272">
        <f t="shared" si="170"/>
        <v>0</v>
      </c>
      <c r="CI103" s="4272">
        <f t="shared" si="171"/>
        <v>0</v>
      </c>
      <c r="CJ103" s="4272">
        <f t="shared" si="172"/>
        <v>0</v>
      </c>
      <c r="CK103" s="4272">
        <f t="shared" si="173"/>
        <v>0</v>
      </c>
      <c r="CL103" s="4272">
        <f t="shared" si="174"/>
        <v>0</v>
      </c>
      <c r="CM103" s="4272">
        <f t="shared" si="175"/>
        <v>0</v>
      </c>
      <c r="CN103" s="4272">
        <f t="shared" si="176"/>
        <v>0</v>
      </c>
      <c r="CO103" s="4285">
        <f>IF(M103=CO8,M103,0)</f>
        <v>0</v>
      </c>
      <c r="CP103" s="4286" t="str">
        <f t="shared" si="177"/>
        <v/>
      </c>
      <c r="CQ103" s="4261" t="str">
        <f t="shared" si="178"/>
        <v/>
      </c>
      <c r="CR103" s="4275" t="str">
        <f t="shared" si="179"/>
        <v/>
      </c>
      <c r="CS103" s="4275" t="str">
        <f t="shared" si="180"/>
        <v/>
      </c>
      <c r="CT103" s="4275" t="str">
        <f t="shared" si="181"/>
        <v/>
      </c>
      <c r="CU103" s="4275" t="str">
        <f t="shared" si="182"/>
        <v/>
      </c>
      <c r="CV103" s="4275" t="str">
        <f t="shared" si="183"/>
        <v/>
      </c>
      <c r="CW103" s="4275" t="str">
        <f t="shared" si="184"/>
        <v/>
      </c>
      <c r="CX103" s="4276" t="str">
        <f t="shared" si="185"/>
        <v/>
      </c>
      <c r="CY103" s="4186"/>
      <c r="CZ103" s="4264" t="str">
        <f t="shared" si="186"/>
        <v/>
      </c>
      <c r="DA103" s="4277">
        <f t="shared" si="187"/>
        <v>0</v>
      </c>
      <c r="DB103" s="4115" t="str">
        <f t="shared" si="188"/>
        <v/>
      </c>
      <c r="DC103" s="4115" t="str">
        <f t="shared" si="189"/>
        <v/>
      </c>
      <c r="DD103" s="4115" t="str">
        <f t="shared" si="190"/>
        <v/>
      </c>
      <c r="DE103" s="4115" t="str">
        <f t="shared" si="191"/>
        <v/>
      </c>
      <c r="DF103" s="4115" t="str">
        <f t="shared" si="192"/>
        <v/>
      </c>
      <c r="DG103" s="4115" t="str">
        <f t="shared" si="193"/>
        <v/>
      </c>
      <c r="DH103" s="4115" t="str">
        <f t="shared" si="194"/>
        <v/>
      </c>
      <c r="DI103" s="4115" t="str">
        <f t="shared" si="195"/>
        <v/>
      </c>
      <c r="DJ103" s="4136"/>
      <c r="DK103" s="4287">
        <f>IF(M103=DK8,M103,0)</f>
        <v>0</v>
      </c>
      <c r="DL103" s="4286" t="str">
        <f t="shared" si="196"/>
        <v/>
      </c>
      <c r="DM103" s="4275" t="str">
        <f t="shared" si="197"/>
        <v/>
      </c>
      <c r="DN103" s="4275" t="str">
        <f t="shared" si="198"/>
        <v/>
      </c>
      <c r="DO103" s="4275" t="str">
        <f t="shared" si="199"/>
        <v/>
      </c>
      <c r="DP103" s="4275" t="str">
        <f t="shared" si="200"/>
        <v/>
      </c>
      <c r="DQ103" s="4275" t="str">
        <f t="shared" si="201"/>
        <v/>
      </c>
      <c r="DR103" s="4275" t="str">
        <f t="shared" si="202"/>
        <v/>
      </c>
      <c r="DS103" s="4275" t="str">
        <f t="shared" si="203"/>
        <v/>
      </c>
      <c r="DT103" s="4279" t="str">
        <f t="shared" si="204"/>
        <v/>
      </c>
      <c r="DU103" s="4122"/>
      <c r="DV103" s="4266">
        <f t="shared" si="205"/>
        <v>0</v>
      </c>
      <c r="DW103" s="4267">
        <f t="shared" si="206"/>
        <v>0</v>
      </c>
      <c r="DX103" s="4267">
        <f t="shared" si="207"/>
        <v>0</v>
      </c>
      <c r="DY103" s="4267">
        <f t="shared" si="208"/>
        <v>0</v>
      </c>
      <c r="DZ103" s="4267">
        <f t="shared" si="209"/>
        <v>0</v>
      </c>
      <c r="EA103" s="4267">
        <f t="shared" si="210"/>
        <v>0</v>
      </c>
      <c r="EB103" s="4267">
        <f t="shared" si="211"/>
        <v>0</v>
      </c>
      <c r="EC103" s="4267">
        <f t="shared" si="212"/>
        <v>0</v>
      </c>
      <c r="ED103" s="4215"/>
      <c r="EE103" s="4268">
        <f t="shared" si="256"/>
        <v>0</v>
      </c>
      <c r="EF103" s="4269">
        <f t="shared" si="256"/>
        <v>0</v>
      </c>
      <c r="EG103" s="4269">
        <f t="shared" si="256"/>
        <v>0</v>
      </c>
      <c r="EH103" s="4269">
        <f t="shared" si="253"/>
        <v>0</v>
      </c>
      <c r="EI103" s="4269">
        <f t="shared" si="253"/>
        <v>0</v>
      </c>
      <c r="EJ103" s="4269">
        <f t="shared" si="253"/>
        <v>0</v>
      </c>
      <c r="EK103" s="4269">
        <f t="shared" si="253"/>
        <v>0</v>
      </c>
      <c r="EL103" s="4270">
        <f t="shared" si="135"/>
        <v>0</v>
      </c>
      <c r="EM103" s="4186"/>
      <c r="EN103" s="4264" t="str">
        <f t="shared" si="213"/>
        <v/>
      </c>
      <c r="EO103" s="4271">
        <f t="shared" si="214"/>
        <v>0</v>
      </c>
      <c r="EP103" s="4272">
        <f t="shared" si="215"/>
        <v>0</v>
      </c>
      <c r="EQ103" s="4272">
        <f t="shared" si="216"/>
        <v>0</v>
      </c>
      <c r="ER103" s="4272">
        <f t="shared" si="217"/>
        <v>0</v>
      </c>
      <c r="ES103" s="4272">
        <f t="shared" si="218"/>
        <v>0</v>
      </c>
      <c r="ET103" s="4272">
        <f t="shared" si="219"/>
        <v>0</v>
      </c>
      <c r="EU103" s="4272">
        <f t="shared" si="220"/>
        <v>0</v>
      </c>
      <c r="EV103" s="4272">
        <f t="shared" si="221"/>
        <v>0</v>
      </c>
      <c r="EW103" s="4272">
        <f t="shared" si="222"/>
        <v>0</v>
      </c>
      <c r="EX103" s="4288">
        <f>IF(X103=EX8,X103,0)</f>
        <v>0</v>
      </c>
      <c r="EY103" s="4286" t="str">
        <f t="shared" si="223"/>
        <v/>
      </c>
      <c r="EZ103" s="4261" t="str">
        <f t="shared" si="224"/>
        <v/>
      </c>
      <c r="FA103" s="4275" t="str">
        <f t="shared" si="225"/>
        <v/>
      </c>
      <c r="FB103" s="4275" t="str">
        <f t="shared" si="226"/>
        <v/>
      </c>
      <c r="FC103" s="4275" t="str">
        <f t="shared" si="227"/>
        <v/>
      </c>
      <c r="FD103" s="4275" t="str">
        <f t="shared" si="228"/>
        <v/>
      </c>
      <c r="FE103" s="4275" t="str">
        <f t="shared" si="229"/>
        <v/>
      </c>
      <c r="FF103" s="4275" t="str">
        <f t="shared" si="230"/>
        <v/>
      </c>
      <c r="FG103" s="4275" t="str">
        <f t="shared" si="231"/>
        <v/>
      </c>
      <c r="FH103" s="4186"/>
      <c r="FI103" s="4264" t="str">
        <f t="shared" si="232"/>
        <v/>
      </c>
      <c r="FJ103" s="4277">
        <f t="shared" si="233"/>
        <v>0</v>
      </c>
      <c r="FK103" s="4115" t="str">
        <f t="shared" si="234"/>
        <v/>
      </c>
      <c r="FL103" s="4115" t="str">
        <f t="shared" si="235"/>
        <v/>
      </c>
      <c r="FM103" s="4115" t="str">
        <f t="shared" si="236"/>
        <v/>
      </c>
      <c r="FN103" s="4115" t="str">
        <f t="shared" si="237"/>
        <v/>
      </c>
      <c r="FO103" s="4115" t="str">
        <f t="shared" si="238"/>
        <v/>
      </c>
      <c r="FP103" s="4115" t="str">
        <f t="shared" si="239"/>
        <v/>
      </c>
      <c r="FQ103" s="4115" t="str">
        <f t="shared" si="240"/>
        <v/>
      </c>
      <c r="FR103" s="4115" t="str">
        <f t="shared" si="241"/>
        <v/>
      </c>
      <c r="FS103" s="4287">
        <f>IF(X103=FS8,X103,0)</f>
        <v>0</v>
      </c>
      <c r="FT103" s="4286" t="str">
        <f t="shared" si="242"/>
        <v/>
      </c>
      <c r="FU103" s="4275" t="str">
        <f t="shared" si="243"/>
        <v/>
      </c>
      <c r="FV103" s="4275" t="str">
        <f t="shared" si="244"/>
        <v/>
      </c>
      <c r="FW103" s="4275" t="str">
        <f t="shared" si="245"/>
        <v/>
      </c>
      <c r="FX103" s="4275" t="str">
        <f t="shared" si="246"/>
        <v/>
      </c>
      <c r="FY103" s="4275" t="str">
        <f t="shared" si="247"/>
        <v/>
      </c>
      <c r="FZ103" s="4275" t="str">
        <f t="shared" si="248"/>
        <v/>
      </c>
      <c r="GA103" s="4275" t="str">
        <f t="shared" si="249"/>
        <v/>
      </c>
      <c r="GB103" s="4279" t="str">
        <f t="shared" si="250"/>
        <v/>
      </c>
      <c r="GC103" s="4122"/>
    </row>
    <row r="104" spans="1:185" ht="45" customHeight="1">
      <c r="A104" s="4016">
        <f>ROW()</f>
        <v>104</v>
      </c>
      <c r="B104" s="4250" t="str">
        <f>IF(C104="I","",IF(ISBLANK(D104),"",IF(ISTEXT(D104),LARGE(B9:B103,1)+1,0)))</f>
        <v/>
      </c>
      <c r="C104" s="4281"/>
      <c r="D104" s="4297"/>
      <c r="E104" s="4252"/>
      <c r="F104" s="4253"/>
      <c r="G104" s="4254"/>
      <c r="H104" s="4255"/>
      <c r="I104" s="4254"/>
      <c r="J104" s="4255"/>
      <c r="K104" s="4256">
        <f t="shared" si="257"/>
        <v>0</v>
      </c>
      <c r="L104" s="4119"/>
      <c r="M104" s="4257">
        <f t="shared" si="139"/>
        <v>0</v>
      </c>
      <c r="N104" s="4258">
        <f t="shared" si="139"/>
        <v>0</v>
      </c>
      <c r="O104" s="4259"/>
      <c r="P104" s="4259"/>
      <c r="Q104" s="4259"/>
      <c r="R104" s="4259"/>
      <c r="S104" s="4259"/>
      <c r="T104" s="4259"/>
      <c r="U104" s="4259"/>
      <c r="V104" s="4259"/>
      <c r="W104" s="4119"/>
      <c r="X104" s="4257">
        <f t="shared" si="140"/>
        <v>0</v>
      </c>
      <c r="Y104" s="4258">
        <f t="shared" si="140"/>
        <v>0</v>
      </c>
      <c r="Z104" s="4260"/>
      <c r="AA104" s="4260"/>
      <c r="AB104" s="4260"/>
      <c r="AC104" s="4260"/>
      <c r="AD104" s="4260"/>
      <c r="AE104" s="4260"/>
      <c r="AF104" s="4260"/>
      <c r="AG104" s="4260"/>
      <c r="AH104" s="4119"/>
      <c r="AI104" s="4122"/>
      <c r="AJ104" s="4261">
        <f t="shared" si="141"/>
        <v>0</v>
      </c>
      <c r="AK104" s="4262">
        <f t="shared" si="142"/>
        <v>0</v>
      </c>
      <c r="AL104" s="4261">
        <f t="shared" si="143"/>
        <v>0</v>
      </c>
      <c r="AM104" s="4262">
        <f t="shared" si="144"/>
        <v>0</v>
      </c>
      <c r="AN104" s="4261">
        <f t="shared" si="145"/>
        <v>0</v>
      </c>
      <c r="AO104" s="4262">
        <f t="shared" si="146"/>
        <v>0</v>
      </c>
      <c r="AP104" s="4261">
        <f t="shared" si="147"/>
        <v>0</v>
      </c>
      <c r="AQ104" s="4262">
        <f t="shared" si="148"/>
        <v>0</v>
      </c>
      <c r="AR104" s="4261">
        <f t="shared" si="149"/>
        <v>0</v>
      </c>
      <c r="AS104" s="4262">
        <f t="shared" si="150"/>
        <v>0</v>
      </c>
      <c r="AT104" s="4261">
        <f t="shared" si="151"/>
        <v>0</v>
      </c>
      <c r="AU104" s="4262">
        <f t="shared" si="152"/>
        <v>0</v>
      </c>
      <c r="AV104" s="4261">
        <f t="shared" si="153"/>
        <v>0</v>
      </c>
      <c r="AW104" s="4262">
        <f t="shared" si="154"/>
        <v>0</v>
      </c>
      <c r="AX104" s="4261">
        <f t="shared" si="155"/>
        <v>0</v>
      </c>
      <c r="AY104" s="4262">
        <f t="shared" si="156"/>
        <v>0</v>
      </c>
      <c r="AZ104" s="4263"/>
      <c r="BA104" s="4264">
        <f>BA9</f>
        <v>20</v>
      </c>
      <c r="BB104" s="4264">
        <f t="shared" si="157"/>
        <v>0</v>
      </c>
      <c r="BC104" s="4264" t="str">
        <f t="shared" si="158"/>
        <v/>
      </c>
      <c r="BD104" s="4265">
        <f t="shared" si="254"/>
        <v>0</v>
      </c>
      <c r="BE104" s="4265">
        <f t="shared" si="254"/>
        <v>0</v>
      </c>
      <c r="BF104" s="4265">
        <f t="shared" si="254"/>
        <v>0</v>
      </c>
      <c r="BG104" s="4265">
        <f t="shared" si="251"/>
        <v>0</v>
      </c>
      <c r="BH104" s="4265">
        <f t="shared" si="251"/>
        <v>0</v>
      </c>
      <c r="BI104" s="4265">
        <f t="shared" si="251"/>
        <v>0</v>
      </c>
      <c r="BJ104" s="4265">
        <f t="shared" si="251"/>
        <v>0</v>
      </c>
      <c r="BK104" s="4265">
        <f t="shared" si="133"/>
        <v>0</v>
      </c>
      <c r="BL104" s="4122"/>
      <c r="BM104" s="4266">
        <f t="shared" si="159"/>
        <v>0</v>
      </c>
      <c r="BN104" s="4267">
        <f t="shared" si="160"/>
        <v>0</v>
      </c>
      <c r="BO104" s="4267">
        <f t="shared" si="161"/>
        <v>0</v>
      </c>
      <c r="BP104" s="4267">
        <f t="shared" si="162"/>
        <v>0</v>
      </c>
      <c r="BQ104" s="4267">
        <f t="shared" si="163"/>
        <v>0</v>
      </c>
      <c r="BR104" s="4267">
        <f t="shared" si="164"/>
        <v>0</v>
      </c>
      <c r="BS104" s="4267">
        <f t="shared" si="165"/>
        <v>0</v>
      </c>
      <c r="BT104" s="4267">
        <f t="shared" si="166"/>
        <v>0</v>
      </c>
      <c r="BU104" s="4202"/>
      <c r="BV104" s="4268">
        <f t="shared" si="255"/>
        <v>0</v>
      </c>
      <c r="BW104" s="4269">
        <f t="shared" si="255"/>
        <v>0</v>
      </c>
      <c r="BX104" s="4269">
        <f t="shared" si="255"/>
        <v>0</v>
      </c>
      <c r="BY104" s="4269">
        <f t="shared" si="252"/>
        <v>0</v>
      </c>
      <c r="BZ104" s="4269">
        <f t="shared" si="252"/>
        <v>0</v>
      </c>
      <c r="CA104" s="4269">
        <f t="shared" si="252"/>
        <v>0</v>
      </c>
      <c r="CB104" s="4269">
        <f t="shared" si="252"/>
        <v>0</v>
      </c>
      <c r="CC104" s="4270">
        <f t="shared" si="134"/>
        <v>0</v>
      </c>
      <c r="CD104" s="4114"/>
      <c r="CE104" s="4264" t="str">
        <f t="shared" si="167"/>
        <v/>
      </c>
      <c r="CF104" s="4271">
        <f t="shared" si="168"/>
        <v>0</v>
      </c>
      <c r="CG104" s="4272">
        <f t="shared" si="169"/>
        <v>0</v>
      </c>
      <c r="CH104" s="4272">
        <f t="shared" si="170"/>
        <v>0</v>
      </c>
      <c r="CI104" s="4272">
        <f t="shared" si="171"/>
        <v>0</v>
      </c>
      <c r="CJ104" s="4272">
        <f t="shared" si="172"/>
        <v>0</v>
      </c>
      <c r="CK104" s="4272">
        <f t="shared" si="173"/>
        <v>0</v>
      </c>
      <c r="CL104" s="4272">
        <f t="shared" si="174"/>
        <v>0</v>
      </c>
      <c r="CM104" s="4272">
        <f t="shared" si="175"/>
        <v>0</v>
      </c>
      <c r="CN104" s="4272">
        <f t="shared" si="176"/>
        <v>0</v>
      </c>
      <c r="CO104" s="4285">
        <f>IF(M104=CO8,M104,0)</f>
        <v>0</v>
      </c>
      <c r="CP104" s="4286" t="str">
        <f t="shared" si="177"/>
        <v/>
      </c>
      <c r="CQ104" s="4261" t="str">
        <f t="shared" si="178"/>
        <v/>
      </c>
      <c r="CR104" s="4275" t="str">
        <f t="shared" si="179"/>
        <v/>
      </c>
      <c r="CS104" s="4275" t="str">
        <f t="shared" si="180"/>
        <v/>
      </c>
      <c r="CT104" s="4275" t="str">
        <f t="shared" si="181"/>
        <v/>
      </c>
      <c r="CU104" s="4275" t="str">
        <f t="shared" si="182"/>
        <v/>
      </c>
      <c r="CV104" s="4275" t="str">
        <f t="shared" si="183"/>
        <v/>
      </c>
      <c r="CW104" s="4275" t="str">
        <f t="shared" si="184"/>
        <v/>
      </c>
      <c r="CX104" s="4276" t="str">
        <f t="shared" si="185"/>
        <v/>
      </c>
      <c r="CY104" s="4186"/>
      <c r="CZ104" s="4264" t="str">
        <f t="shared" si="186"/>
        <v/>
      </c>
      <c r="DA104" s="4277">
        <f t="shared" si="187"/>
        <v>0</v>
      </c>
      <c r="DB104" s="4115" t="str">
        <f t="shared" si="188"/>
        <v/>
      </c>
      <c r="DC104" s="4115" t="str">
        <f t="shared" si="189"/>
        <v/>
      </c>
      <c r="DD104" s="4115" t="str">
        <f t="shared" si="190"/>
        <v/>
      </c>
      <c r="DE104" s="4115" t="str">
        <f t="shared" si="191"/>
        <v/>
      </c>
      <c r="DF104" s="4115" t="str">
        <f t="shared" si="192"/>
        <v/>
      </c>
      <c r="DG104" s="4115" t="str">
        <f t="shared" si="193"/>
        <v/>
      </c>
      <c r="DH104" s="4115" t="str">
        <f t="shared" si="194"/>
        <v/>
      </c>
      <c r="DI104" s="4115" t="str">
        <f t="shared" si="195"/>
        <v/>
      </c>
      <c r="DJ104" s="4136"/>
      <c r="DK104" s="4287">
        <f>IF(M104=DK8,M104,0)</f>
        <v>0</v>
      </c>
      <c r="DL104" s="4286" t="str">
        <f t="shared" si="196"/>
        <v/>
      </c>
      <c r="DM104" s="4275" t="str">
        <f t="shared" si="197"/>
        <v/>
      </c>
      <c r="DN104" s="4275" t="str">
        <f t="shared" si="198"/>
        <v/>
      </c>
      <c r="DO104" s="4275" t="str">
        <f t="shared" si="199"/>
        <v/>
      </c>
      <c r="DP104" s="4275" t="str">
        <f t="shared" si="200"/>
        <v/>
      </c>
      <c r="DQ104" s="4275" t="str">
        <f t="shared" si="201"/>
        <v/>
      </c>
      <c r="DR104" s="4275" t="str">
        <f t="shared" si="202"/>
        <v/>
      </c>
      <c r="DS104" s="4275" t="str">
        <f t="shared" si="203"/>
        <v/>
      </c>
      <c r="DT104" s="4279" t="str">
        <f t="shared" si="204"/>
        <v/>
      </c>
      <c r="DU104" s="4122"/>
      <c r="DV104" s="4266">
        <f t="shared" si="205"/>
        <v>0</v>
      </c>
      <c r="DW104" s="4267">
        <f t="shared" si="206"/>
        <v>0</v>
      </c>
      <c r="DX104" s="4267">
        <f t="shared" si="207"/>
        <v>0</v>
      </c>
      <c r="DY104" s="4267">
        <f t="shared" si="208"/>
        <v>0</v>
      </c>
      <c r="DZ104" s="4267">
        <f t="shared" si="209"/>
        <v>0</v>
      </c>
      <c r="EA104" s="4267">
        <f t="shared" si="210"/>
        <v>0</v>
      </c>
      <c r="EB104" s="4267">
        <f t="shared" si="211"/>
        <v>0</v>
      </c>
      <c r="EC104" s="4267">
        <f t="shared" si="212"/>
        <v>0</v>
      </c>
      <c r="ED104" s="4215"/>
      <c r="EE104" s="4268">
        <f t="shared" si="256"/>
        <v>0</v>
      </c>
      <c r="EF104" s="4269">
        <f t="shared" si="256"/>
        <v>0</v>
      </c>
      <c r="EG104" s="4269">
        <f t="shared" si="256"/>
        <v>0</v>
      </c>
      <c r="EH104" s="4269">
        <f t="shared" si="253"/>
        <v>0</v>
      </c>
      <c r="EI104" s="4269">
        <f t="shared" si="253"/>
        <v>0</v>
      </c>
      <c r="EJ104" s="4269">
        <f t="shared" si="253"/>
        <v>0</v>
      </c>
      <c r="EK104" s="4269">
        <f t="shared" si="253"/>
        <v>0</v>
      </c>
      <c r="EL104" s="4270">
        <f t="shared" si="135"/>
        <v>0</v>
      </c>
      <c r="EM104" s="4186"/>
      <c r="EN104" s="4264" t="str">
        <f t="shared" si="213"/>
        <v/>
      </c>
      <c r="EO104" s="4271">
        <f t="shared" si="214"/>
        <v>0</v>
      </c>
      <c r="EP104" s="4272">
        <f t="shared" si="215"/>
        <v>0</v>
      </c>
      <c r="EQ104" s="4272">
        <f t="shared" si="216"/>
        <v>0</v>
      </c>
      <c r="ER104" s="4272">
        <f t="shared" si="217"/>
        <v>0</v>
      </c>
      <c r="ES104" s="4272">
        <f t="shared" si="218"/>
        <v>0</v>
      </c>
      <c r="ET104" s="4272">
        <f t="shared" si="219"/>
        <v>0</v>
      </c>
      <c r="EU104" s="4272">
        <f t="shared" si="220"/>
        <v>0</v>
      </c>
      <c r="EV104" s="4272">
        <f t="shared" si="221"/>
        <v>0</v>
      </c>
      <c r="EW104" s="4272">
        <f t="shared" si="222"/>
        <v>0</v>
      </c>
      <c r="EX104" s="4288">
        <f>IF(X104=EX8,X104,0)</f>
        <v>0</v>
      </c>
      <c r="EY104" s="4286" t="str">
        <f t="shared" si="223"/>
        <v/>
      </c>
      <c r="EZ104" s="4261" t="str">
        <f t="shared" si="224"/>
        <v/>
      </c>
      <c r="FA104" s="4275" t="str">
        <f t="shared" si="225"/>
        <v/>
      </c>
      <c r="FB104" s="4275" t="str">
        <f t="shared" si="226"/>
        <v/>
      </c>
      <c r="FC104" s="4275" t="str">
        <f t="shared" si="227"/>
        <v/>
      </c>
      <c r="FD104" s="4275" t="str">
        <f t="shared" si="228"/>
        <v/>
      </c>
      <c r="FE104" s="4275" t="str">
        <f t="shared" si="229"/>
        <v/>
      </c>
      <c r="FF104" s="4275" t="str">
        <f t="shared" si="230"/>
        <v/>
      </c>
      <c r="FG104" s="4275" t="str">
        <f t="shared" si="231"/>
        <v/>
      </c>
      <c r="FH104" s="4186"/>
      <c r="FI104" s="4264" t="str">
        <f t="shared" si="232"/>
        <v/>
      </c>
      <c r="FJ104" s="4277">
        <f t="shared" si="233"/>
        <v>0</v>
      </c>
      <c r="FK104" s="4115" t="str">
        <f t="shared" si="234"/>
        <v/>
      </c>
      <c r="FL104" s="4115" t="str">
        <f t="shared" si="235"/>
        <v/>
      </c>
      <c r="FM104" s="4115" t="str">
        <f t="shared" si="236"/>
        <v/>
      </c>
      <c r="FN104" s="4115" t="str">
        <f t="shared" si="237"/>
        <v/>
      </c>
      <c r="FO104" s="4115" t="str">
        <f t="shared" si="238"/>
        <v/>
      </c>
      <c r="FP104" s="4115" t="str">
        <f t="shared" si="239"/>
        <v/>
      </c>
      <c r="FQ104" s="4115" t="str">
        <f t="shared" si="240"/>
        <v/>
      </c>
      <c r="FR104" s="4115" t="str">
        <f t="shared" si="241"/>
        <v/>
      </c>
      <c r="FS104" s="4287">
        <f>IF(X104=FS8,X104,0)</f>
        <v>0</v>
      </c>
      <c r="FT104" s="4286" t="str">
        <f t="shared" si="242"/>
        <v/>
      </c>
      <c r="FU104" s="4275" t="str">
        <f t="shared" si="243"/>
        <v/>
      </c>
      <c r="FV104" s="4275" t="str">
        <f t="shared" si="244"/>
        <v/>
      </c>
      <c r="FW104" s="4275" t="str">
        <f t="shared" si="245"/>
        <v/>
      </c>
      <c r="FX104" s="4275" t="str">
        <f t="shared" si="246"/>
        <v/>
      </c>
      <c r="FY104" s="4275" t="str">
        <f t="shared" si="247"/>
        <v/>
      </c>
      <c r="FZ104" s="4275" t="str">
        <f t="shared" si="248"/>
        <v/>
      </c>
      <c r="GA104" s="4275" t="str">
        <f t="shared" si="249"/>
        <v/>
      </c>
      <c r="GB104" s="4279" t="str">
        <f t="shared" si="250"/>
        <v/>
      </c>
      <c r="GC104" s="4122"/>
    </row>
    <row r="105" spans="1:185" ht="45" customHeight="1">
      <c r="A105" s="4016">
        <f>ROW()</f>
        <v>105</v>
      </c>
      <c r="B105" s="4250" t="str">
        <f>IF(C105="I","",IF(ISBLANK(D105),"",IF(ISTEXT(D105),LARGE(B9:B104,1)+1,0)))</f>
        <v/>
      </c>
      <c r="C105" s="4281"/>
      <c r="D105" s="4297"/>
      <c r="E105" s="4252"/>
      <c r="F105" s="4253"/>
      <c r="G105" s="4254"/>
      <c r="H105" s="4255"/>
      <c r="I105" s="4254"/>
      <c r="J105" s="4255"/>
      <c r="K105" s="4256">
        <f t="shared" si="257"/>
        <v>0</v>
      </c>
      <c r="L105" s="4119"/>
      <c r="M105" s="4257">
        <f t="shared" si="139"/>
        <v>0</v>
      </c>
      <c r="N105" s="4258">
        <f t="shared" si="139"/>
        <v>0</v>
      </c>
      <c r="O105" s="4259"/>
      <c r="P105" s="4259"/>
      <c r="Q105" s="4259"/>
      <c r="R105" s="4259"/>
      <c r="S105" s="4259"/>
      <c r="T105" s="4259"/>
      <c r="U105" s="4259"/>
      <c r="V105" s="4259"/>
      <c r="W105" s="4119"/>
      <c r="X105" s="4257">
        <f t="shared" si="140"/>
        <v>0</v>
      </c>
      <c r="Y105" s="4258">
        <f t="shared" si="140"/>
        <v>0</v>
      </c>
      <c r="Z105" s="4260"/>
      <c r="AA105" s="4260"/>
      <c r="AB105" s="4260"/>
      <c r="AC105" s="4260"/>
      <c r="AD105" s="4260"/>
      <c r="AE105" s="4260"/>
      <c r="AF105" s="4260"/>
      <c r="AG105" s="4260"/>
      <c r="AH105" s="4119"/>
      <c r="AI105" s="4122"/>
      <c r="AJ105" s="4261">
        <f t="shared" si="141"/>
        <v>0</v>
      </c>
      <c r="AK105" s="4262">
        <f t="shared" si="142"/>
        <v>0</v>
      </c>
      <c r="AL105" s="4261">
        <f t="shared" si="143"/>
        <v>0</v>
      </c>
      <c r="AM105" s="4262">
        <f t="shared" si="144"/>
        <v>0</v>
      </c>
      <c r="AN105" s="4261">
        <f t="shared" si="145"/>
        <v>0</v>
      </c>
      <c r="AO105" s="4262">
        <f t="shared" si="146"/>
        <v>0</v>
      </c>
      <c r="AP105" s="4261">
        <f t="shared" si="147"/>
        <v>0</v>
      </c>
      <c r="AQ105" s="4262">
        <f t="shared" si="148"/>
        <v>0</v>
      </c>
      <c r="AR105" s="4261">
        <f t="shared" si="149"/>
        <v>0</v>
      </c>
      <c r="AS105" s="4262">
        <f t="shared" si="150"/>
        <v>0</v>
      </c>
      <c r="AT105" s="4261">
        <f t="shared" si="151"/>
        <v>0</v>
      </c>
      <c r="AU105" s="4262">
        <f t="shared" si="152"/>
        <v>0</v>
      </c>
      <c r="AV105" s="4261">
        <f t="shared" si="153"/>
        <v>0</v>
      </c>
      <c r="AW105" s="4262">
        <f t="shared" si="154"/>
        <v>0</v>
      </c>
      <c r="AX105" s="4261">
        <f t="shared" si="155"/>
        <v>0</v>
      </c>
      <c r="AY105" s="4262">
        <f t="shared" si="156"/>
        <v>0</v>
      </c>
      <c r="AZ105" s="4263"/>
      <c r="BA105" s="4264">
        <f>BA9</f>
        <v>20</v>
      </c>
      <c r="BB105" s="4264">
        <f t="shared" si="157"/>
        <v>0</v>
      </c>
      <c r="BC105" s="4264" t="str">
        <f t="shared" si="158"/>
        <v/>
      </c>
      <c r="BD105" s="4265">
        <f t="shared" si="254"/>
        <v>0</v>
      </c>
      <c r="BE105" s="4265">
        <f t="shared" si="254"/>
        <v>0</v>
      </c>
      <c r="BF105" s="4265">
        <f t="shared" si="254"/>
        <v>0</v>
      </c>
      <c r="BG105" s="4265">
        <f t="shared" si="251"/>
        <v>0</v>
      </c>
      <c r="BH105" s="4265">
        <f t="shared" si="251"/>
        <v>0</v>
      </c>
      <c r="BI105" s="4265">
        <f t="shared" si="251"/>
        <v>0</v>
      </c>
      <c r="BJ105" s="4265">
        <f t="shared" si="251"/>
        <v>0</v>
      </c>
      <c r="BK105" s="4265">
        <f t="shared" si="251"/>
        <v>0</v>
      </c>
      <c r="BL105" s="4122"/>
      <c r="BM105" s="4266">
        <f t="shared" si="159"/>
        <v>0</v>
      </c>
      <c r="BN105" s="4267">
        <f t="shared" si="160"/>
        <v>0</v>
      </c>
      <c r="BO105" s="4267">
        <f t="shared" si="161"/>
        <v>0</v>
      </c>
      <c r="BP105" s="4267">
        <f t="shared" si="162"/>
        <v>0</v>
      </c>
      <c r="BQ105" s="4267">
        <f t="shared" si="163"/>
        <v>0</v>
      </c>
      <c r="BR105" s="4267">
        <f t="shared" si="164"/>
        <v>0</v>
      </c>
      <c r="BS105" s="4267">
        <f t="shared" si="165"/>
        <v>0</v>
      </c>
      <c r="BT105" s="4267">
        <f t="shared" si="166"/>
        <v>0</v>
      </c>
      <c r="BU105" s="4202"/>
      <c r="BV105" s="4268">
        <f t="shared" si="255"/>
        <v>0</v>
      </c>
      <c r="BW105" s="4269">
        <f t="shared" si="255"/>
        <v>0</v>
      </c>
      <c r="BX105" s="4269">
        <f t="shared" si="255"/>
        <v>0</v>
      </c>
      <c r="BY105" s="4269">
        <f t="shared" si="252"/>
        <v>0</v>
      </c>
      <c r="BZ105" s="4269">
        <f t="shared" si="252"/>
        <v>0</v>
      </c>
      <c r="CA105" s="4269">
        <f t="shared" si="252"/>
        <v>0</v>
      </c>
      <c r="CB105" s="4269">
        <f t="shared" si="252"/>
        <v>0</v>
      </c>
      <c r="CC105" s="4270">
        <f t="shared" si="252"/>
        <v>0</v>
      </c>
      <c r="CD105" s="4114"/>
      <c r="CE105" s="4264" t="str">
        <f t="shared" si="167"/>
        <v/>
      </c>
      <c r="CF105" s="4271">
        <f t="shared" si="168"/>
        <v>0</v>
      </c>
      <c r="CG105" s="4272">
        <f t="shared" si="169"/>
        <v>0</v>
      </c>
      <c r="CH105" s="4272">
        <f t="shared" si="170"/>
        <v>0</v>
      </c>
      <c r="CI105" s="4272">
        <f t="shared" si="171"/>
        <v>0</v>
      </c>
      <c r="CJ105" s="4272">
        <f t="shared" si="172"/>
        <v>0</v>
      </c>
      <c r="CK105" s="4272">
        <f t="shared" si="173"/>
        <v>0</v>
      </c>
      <c r="CL105" s="4272">
        <f t="shared" si="174"/>
        <v>0</v>
      </c>
      <c r="CM105" s="4272">
        <f t="shared" si="175"/>
        <v>0</v>
      </c>
      <c r="CN105" s="4272">
        <f t="shared" si="176"/>
        <v>0</v>
      </c>
      <c r="CO105" s="4285">
        <f>IF(M105=CO8,M105,0)</f>
        <v>0</v>
      </c>
      <c r="CP105" s="4286" t="str">
        <f t="shared" si="177"/>
        <v/>
      </c>
      <c r="CQ105" s="4261" t="str">
        <f t="shared" si="178"/>
        <v/>
      </c>
      <c r="CR105" s="4275" t="str">
        <f t="shared" si="179"/>
        <v/>
      </c>
      <c r="CS105" s="4275" t="str">
        <f t="shared" si="180"/>
        <v/>
      </c>
      <c r="CT105" s="4275" t="str">
        <f t="shared" si="181"/>
        <v/>
      </c>
      <c r="CU105" s="4275" t="str">
        <f t="shared" si="182"/>
        <v/>
      </c>
      <c r="CV105" s="4275" t="str">
        <f t="shared" si="183"/>
        <v/>
      </c>
      <c r="CW105" s="4275" t="str">
        <f t="shared" si="184"/>
        <v/>
      </c>
      <c r="CX105" s="4276" t="str">
        <f t="shared" si="185"/>
        <v/>
      </c>
      <c r="CY105" s="4186"/>
      <c r="CZ105" s="4264" t="str">
        <f t="shared" si="186"/>
        <v/>
      </c>
      <c r="DA105" s="4277">
        <f t="shared" si="187"/>
        <v>0</v>
      </c>
      <c r="DB105" s="4115" t="str">
        <f t="shared" si="188"/>
        <v/>
      </c>
      <c r="DC105" s="4115" t="str">
        <f t="shared" si="189"/>
        <v/>
      </c>
      <c r="DD105" s="4115" t="str">
        <f t="shared" si="190"/>
        <v/>
      </c>
      <c r="DE105" s="4115" t="str">
        <f t="shared" si="191"/>
        <v/>
      </c>
      <c r="DF105" s="4115" t="str">
        <f t="shared" si="192"/>
        <v/>
      </c>
      <c r="DG105" s="4115" t="str">
        <f t="shared" si="193"/>
        <v/>
      </c>
      <c r="DH105" s="4115" t="str">
        <f t="shared" si="194"/>
        <v/>
      </c>
      <c r="DI105" s="4115" t="str">
        <f t="shared" si="195"/>
        <v/>
      </c>
      <c r="DJ105" s="4136"/>
      <c r="DK105" s="4287">
        <f>IF(M105=DK8,M105,0)</f>
        <v>0</v>
      </c>
      <c r="DL105" s="4286" t="str">
        <f t="shared" si="196"/>
        <v/>
      </c>
      <c r="DM105" s="4275" t="str">
        <f t="shared" si="197"/>
        <v/>
      </c>
      <c r="DN105" s="4275" t="str">
        <f t="shared" si="198"/>
        <v/>
      </c>
      <c r="DO105" s="4275" t="str">
        <f t="shared" si="199"/>
        <v/>
      </c>
      <c r="DP105" s="4275" t="str">
        <f t="shared" si="200"/>
        <v/>
      </c>
      <c r="DQ105" s="4275" t="str">
        <f t="shared" si="201"/>
        <v/>
      </c>
      <c r="DR105" s="4275" t="str">
        <f t="shared" si="202"/>
        <v/>
      </c>
      <c r="DS105" s="4275" t="str">
        <f t="shared" si="203"/>
        <v/>
      </c>
      <c r="DT105" s="4279" t="str">
        <f t="shared" si="204"/>
        <v/>
      </c>
      <c r="DU105" s="4122"/>
      <c r="DV105" s="4266">
        <f t="shared" si="205"/>
        <v>0</v>
      </c>
      <c r="DW105" s="4267">
        <f t="shared" si="206"/>
        <v>0</v>
      </c>
      <c r="DX105" s="4267">
        <f t="shared" si="207"/>
        <v>0</v>
      </c>
      <c r="DY105" s="4267">
        <f t="shared" si="208"/>
        <v>0</v>
      </c>
      <c r="DZ105" s="4267">
        <f t="shared" si="209"/>
        <v>0</v>
      </c>
      <c r="EA105" s="4267">
        <f t="shared" si="210"/>
        <v>0</v>
      </c>
      <c r="EB105" s="4267">
        <f t="shared" si="211"/>
        <v>0</v>
      </c>
      <c r="EC105" s="4267">
        <f t="shared" si="212"/>
        <v>0</v>
      </c>
      <c r="ED105" s="4215"/>
      <c r="EE105" s="4268">
        <f t="shared" si="256"/>
        <v>0</v>
      </c>
      <c r="EF105" s="4269">
        <f t="shared" si="256"/>
        <v>0</v>
      </c>
      <c r="EG105" s="4269">
        <f t="shared" si="256"/>
        <v>0</v>
      </c>
      <c r="EH105" s="4269">
        <f t="shared" si="253"/>
        <v>0</v>
      </c>
      <c r="EI105" s="4269">
        <f t="shared" si="253"/>
        <v>0</v>
      </c>
      <c r="EJ105" s="4269">
        <f t="shared" si="253"/>
        <v>0</v>
      </c>
      <c r="EK105" s="4269">
        <f t="shared" si="253"/>
        <v>0</v>
      </c>
      <c r="EL105" s="4270">
        <f t="shared" si="253"/>
        <v>0</v>
      </c>
      <c r="EM105" s="4186"/>
      <c r="EN105" s="4264" t="str">
        <f t="shared" si="213"/>
        <v/>
      </c>
      <c r="EO105" s="4271">
        <f t="shared" si="214"/>
        <v>0</v>
      </c>
      <c r="EP105" s="4272">
        <f t="shared" si="215"/>
        <v>0</v>
      </c>
      <c r="EQ105" s="4272">
        <f t="shared" si="216"/>
        <v>0</v>
      </c>
      <c r="ER105" s="4272">
        <f t="shared" si="217"/>
        <v>0</v>
      </c>
      <c r="ES105" s="4272">
        <f t="shared" si="218"/>
        <v>0</v>
      </c>
      <c r="ET105" s="4272">
        <f t="shared" si="219"/>
        <v>0</v>
      </c>
      <c r="EU105" s="4272">
        <f t="shared" si="220"/>
        <v>0</v>
      </c>
      <c r="EV105" s="4272">
        <f t="shared" si="221"/>
        <v>0</v>
      </c>
      <c r="EW105" s="4272">
        <f t="shared" si="222"/>
        <v>0</v>
      </c>
      <c r="EX105" s="4288">
        <f>IF(X105=EX8,X105,0)</f>
        <v>0</v>
      </c>
      <c r="EY105" s="4286" t="str">
        <f t="shared" si="223"/>
        <v/>
      </c>
      <c r="EZ105" s="4261" t="str">
        <f t="shared" si="224"/>
        <v/>
      </c>
      <c r="FA105" s="4275" t="str">
        <f t="shared" si="225"/>
        <v/>
      </c>
      <c r="FB105" s="4275" t="str">
        <f t="shared" si="226"/>
        <v/>
      </c>
      <c r="FC105" s="4275" t="str">
        <f t="shared" si="227"/>
        <v/>
      </c>
      <c r="FD105" s="4275" t="str">
        <f t="shared" si="228"/>
        <v/>
      </c>
      <c r="FE105" s="4275" t="str">
        <f t="shared" si="229"/>
        <v/>
      </c>
      <c r="FF105" s="4275" t="str">
        <f t="shared" si="230"/>
        <v/>
      </c>
      <c r="FG105" s="4275" t="str">
        <f t="shared" si="231"/>
        <v/>
      </c>
      <c r="FH105" s="4186"/>
      <c r="FI105" s="4264" t="str">
        <f t="shared" si="232"/>
        <v/>
      </c>
      <c r="FJ105" s="4277">
        <f t="shared" si="233"/>
        <v>0</v>
      </c>
      <c r="FK105" s="4115" t="str">
        <f t="shared" si="234"/>
        <v/>
      </c>
      <c r="FL105" s="4115" t="str">
        <f t="shared" si="235"/>
        <v/>
      </c>
      <c r="FM105" s="4115" t="str">
        <f t="shared" si="236"/>
        <v/>
      </c>
      <c r="FN105" s="4115" t="str">
        <f t="shared" si="237"/>
        <v/>
      </c>
      <c r="FO105" s="4115" t="str">
        <f t="shared" si="238"/>
        <v/>
      </c>
      <c r="FP105" s="4115" t="str">
        <f t="shared" si="239"/>
        <v/>
      </c>
      <c r="FQ105" s="4115" t="str">
        <f t="shared" si="240"/>
        <v/>
      </c>
      <c r="FR105" s="4115" t="str">
        <f t="shared" si="241"/>
        <v/>
      </c>
      <c r="FS105" s="4287">
        <f>IF(X105=FS8,X105,0)</f>
        <v>0</v>
      </c>
      <c r="FT105" s="4286" t="str">
        <f t="shared" si="242"/>
        <v/>
      </c>
      <c r="FU105" s="4275" t="str">
        <f t="shared" si="243"/>
        <v/>
      </c>
      <c r="FV105" s="4275" t="str">
        <f t="shared" si="244"/>
        <v/>
      </c>
      <c r="FW105" s="4275" t="str">
        <f t="shared" si="245"/>
        <v/>
      </c>
      <c r="FX105" s="4275" t="str">
        <f t="shared" si="246"/>
        <v/>
      </c>
      <c r="FY105" s="4275" t="str">
        <f t="shared" si="247"/>
        <v/>
      </c>
      <c r="FZ105" s="4275" t="str">
        <f t="shared" si="248"/>
        <v/>
      </c>
      <c r="GA105" s="4275" t="str">
        <f t="shared" si="249"/>
        <v/>
      </c>
      <c r="GB105" s="4279" t="str">
        <f t="shared" si="250"/>
        <v/>
      </c>
      <c r="GC105" s="4122"/>
    </row>
    <row r="106" spans="1:185" ht="45" customHeight="1">
      <c r="A106" s="4016">
        <f>ROW()</f>
        <v>106</v>
      </c>
      <c r="B106" s="4250" t="str">
        <f>IF(C106="I","",IF(ISBLANK(D106),"",IF(ISTEXT(D106),LARGE(B9:B105,1)+1,0)))</f>
        <v/>
      </c>
      <c r="C106" s="4281"/>
      <c r="D106" s="4297"/>
      <c r="E106" s="4252"/>
      <c r="F106" s="4253"/>
      <c r="G106" s="4254"/>
      <c r="H106" s="4255"/>
      <c r="I106" s="4254"/>
      <c r="J106" s="4255"/>
      <c r="K106" s="4256">
        <f t="shared" si="257"/>
        <v>0</v>
      </c>
      <c r="L106" s="4119"/>
      <c r="M106" s="4257">
        <f t="shared" si="139"/>
        <v>0</v>
      </c>
      <c r="N106" s="4258">
        <f t="shared" si="139"/>
        <v>0</v>
      </c>
      <c r="O106" s="4259"/>
      <c r="P106" s="4259"/>
      <c r="Q106" s="4259"/>
      <c r="R106" s="4259"/>
      <c r="S106" s="4259"/>
      <c r="T106" s="4259"/>
      <c r="U106" s="4259"/>
      <c r="V106" s="4259"/>
      <c r="W106" s="4119"/>
      <c r="X106" s="4257">
        <f t="shared" si="140"/>
        <v>0</v>
      </c>
      <c r="Y106" s="4258">
        <f t="shared" si="140"/>
        <v>0</v>
      </c>
      <c r="Z106" s="4260"/>
      <c r="AA106" s="4260"/>
      <c r="AB106" s="4260"/>
      <c r="AC106" s="4260"/>
      <c r="AD106" s="4260"/>
      <c r="AE106" s="4260"/>
      <c r="AF106" s="4260"/>
      <c r="AG106" s="4260"/>
      <c r="AH106" s="4119"/>
      <c r="AI106" s="4122"/>
      <c r="AJ106" s="4261">
        <f t="shared" si="141"/>
        <v>0</v>
      </c>
      <c r="AK106" s="4262">
        <f t="shared" si="142"/>
        <v>0</v>
      </c>
      <c r="AL106" s="4261">
        <f t="shared" si="143"/>
        <v>0</v>
      </c>
      <c r="AM106" s="4262">
        <f t="shared" si="144"/>
        <v>0</v>
      </c>
      <c r="AN106" s="4261">
        <f t="shared" si="145"/>
        <v>0</v>
      </c>
      <c r="AO106" s="4262">
        <f t="shared" si="146"/>
        <v>0</v>
      </c>
      <c r="AP106" s="4261">
        <f t="shared" si="147"/>
        <v>0</v>
      </c>
      <c r="AQ106" s="4262">
        <f t="shared" si="148"/>
        <v>0</v>
      </c>
      <c r="AR106" s="4261">
        <f t="shared" si="149"/>
        <v>0</v>
      </c>
      <c r="AS106" s="4262">
        <f t="shared" si="150"/>
        <v>0</v>
      </c>
      <c r="AT106" s="4261">
        <f t="shared" si="151"/>
        <v>0</v>
      </c>
      <c r="AU106" s="4262">
        <f t="shared" si="152"/>
        <v>0</v>
      </c>
      <c r="AV106" s="4261">
        <f t="shared" si="153"/>
        <v>0</v>
      </c>
      <c r="AW106" s="4262">
        <f t="shared" si="154"/>
        <v>0</v>
      </c>
      <c r="AX106" s="4261">
        <f t="shared" si="155"/>
        <v>0</v>
      </c>
      <c r="AY106" s="4262">
        <f t="shared" si="156"/>
        <v>0</v>
      </c>
      <c r="AZ106" s="4263"/>
      <c r="BA106" s="4264">
        <f>BA9</f>
        <v>20</v>
      </c>
      <c r="BB106" s="4264">
        <f t="shared" si="157"/>
        <v>0</v>
      </c>
      <c r="BC106" s="4264" t="str">
        <f t="shared" si="158"/>
        <v/>
      </c>
      <c r="BD106" s="4265">
        <f t="shared" si="254"/>
        <v>0</v>
      </c>
      <c r="BE106" s="4265">
        <f t="shared" si="254"/>
        <v>0</v>
      </c>
      <c r="BF106" s="4265">
        <f t="shared" si="254"/>
        <v>0</v>
      </c>
      <c r="BG106" s="4265">
        <f t="shared" si="251"/>
        <v>0</v>
      </c>
      <c r="BH106" s="4265">
        <f t="shared" si="251"/>
        <v>0</v>
      </c>
      <c r="BI106" s="4265">
        <f t="shared" si="251"/>
        <v>0</v>
      </c>
      <c r="BJ106" s="4265">
        <f t="shared" si="251"/>
        <v>0</v>
      </c>
      <c r="BK106" s="4265">
        <f t="shared" si="251"/>
        <v>0</v>
      </c>
      <c r="BL106" s="4122"/>
      <c r="BM106" s="4266">
        <f t="shared" si="159"/>
        <v>0</v>
      </c>
      <c r="BN106" s="4267">
        <f t="shared" si="160"/>
        <v>0</v>
      </c>
      <c r="BO106" s="4267">
        <f t="shared" si="161"/>
        <v>0</v>
      </c>
      <c r="BP106" s="4267">
        <f t="shared" si="162"/>
        <v>0</v>
      </c>
      <c r="BQ106" s="4267">
        <f t="shared" si="163"/>
        <v>0</v>
      </c>
      <c r="BR106" s="4267">
        <f t="shared" si="164"/>
        <v>0</v>
      </c>
      <c r="BS106" s="4267">
        <f t="shared" si="165"/>
        <v>0</v>
      </c>
      <c r="BT106" s="4267">
        <f t="shared" si="166"/>
        <v>0</v>
      </c>
      <c r="BU106" s="4202"/>
      <c r="BV106" s="4268">
        <f t="shared" si="255"/>
        <v>0</v>
      </c>
      <c r="BW106" s="4269">
        <f t="shared" si="255"/>
        <v>0</v>
      </c>
      <c r="BX106" s="4269">
        <f t="shared" si="255"/>
        <v>0</v>
      </c>
      <c r="BY106" s="4269">
        <f t="shared" si="252"/>
        <v>0</v>
      </c>
      <c r="BZ106" s="4269">
        <f t="shared" si="252"/>
        <v>0</v>
      </c>
      <c r="CA106" s="4269">
        <f t="shared" si="252"/>
        <v>0</v>
      </c>
      <c r="CB106" s="4269">
        <f t="shared" si="252"/>
        <v>0</v>
      </c>
      <c r="CC106" s="4270">
        <f t="shared" si="252"/>
        <v>0</v>
      </c>
      <c r="CD106" s="4114"/>
      <c r="CE106" s="4264" t="str">
        <f t="shared" si="167"/>
        <v/>
      </c>
      <c r="CF106" s="4271">
        <f t="shared" si="168"/>
        <v>0</v>
      </c>
      <c r="CG106" s="4272">
        <f t="shared" si="169"/>
        <v>0</v>
      </c>
      <c r="CH106" s="4272">
        <f t="shared" si="170"/>
        <v>0</v>
      </c>
      <c r="CI106" s="4272">
        <f t="shared" si="171"/>
        <v>0</v>
      </c>
      <c r="CJ106" s="4272">
        <f t="shared" si="172"/>
        <v>0</v>
      </c>
      <c r="CK106" s="4272">
        <f t="shared" si="173"/>
        <v>0</v>
      </c>
      <c r="CL106" s="4272">
        <f t="shared" si="174"/>
        <v>0</v>
      </c>
      <c r="CM106" s="4272">
        <f t="shared" si="175"/>
        <v>0</v>
      </c>
      <c r="CN106" s="4272">
        <f t="shared" si="176"/>
        <v>0</v>
      </c>
      <c r="CO106" s="4285">
        <f>IF(M106=CO8,M106,0)</f>
        <v>0</v>
      </c>
      <c r="CP106" s="4286" t="str">
        <f t="shared" si="177"/>
        <v/>
      </c>
      <c r="CQ106" s="4261" t="str">
        <f t="shared" si="178"/>
        <v/>
      </c>
      <c r="CR106" s="4275" t="str">
        <f t="shared" si="179"/>
        <v/>
      </c>
      <c r="CS106" s="4275" t="str">
        <f t="shared" si="180"/>
        <v/>
      </c>
      <c r="CT106" s="4275" t="str">
        <f t="shared" si="181"/>
        <v/>
      </c>
      <c r="CU106" s="4275" t="str">
        <f t="shared" si="182"/>
        <v/>
      </c>
      <c r="CV106" s="4275" t="str">
        <f t="shared" si="183"/>
        <v/>
      </c>
      <c r="CW106" s="4275" t="str">
        <f t="shared" si="184"/>
        <v/>
      </c>
      <c r="CX106" s="4276" t="str">
        <f t="shared" si="185"/>
        <v/>
      </c>
      <c r="CY106" s="4186"/>
      <c r="CZ106" s="4264" t="str">
        <f t="shared" si="186"/>
        <v/>
      </c>
      <c r="DA106" s="4277">
        <f t="shared" si="187"/>
        <v>0</v>
      </c>
      <c r="DB106" s="4115" t="str">
        <f t="shared" si="188"/>
        <v/>
      </c>
      <c r="DC106" s="4115" t="str">
        <f t="shared" si="189"/>
        <v/>
      </c>
      <c r="DD106" s="4115" t="str">
        <f t="shared" si="190"/>
        <v/>
      </c>
      <c r="DE106" s="4115" t="str">
        <f t="shared" si="191"/>
        <v/>
      </c>
      <c r="DF106" s="4115" t="str">
        <f t="shared" si="192"/>
        <v/>
      </c>
      <c r="DG106" s="4115" t="str">
        <f t="shared" si="193"/>
        <v/>
      </c>
      <c r="DH106" s="4115" t="str">
        <f t="shared" si="194"/>
        <v/>
      </c>
      <c r="DI106" s="4115" t="str">
        <f t="shared" si="195"/>
        <v/>
      </c>
      <c r="DJ106" s="4136"/>
      <c r="DK106" s="4287">
        <f>IF(M106=DK8,M106,0)</f>
        <v>0</v>
      </c>
      <c r="DL106" s="4286" t="str">
        <f t="shared" si="196"/>
        <v/>
      </c>
      <c r="DM106" s="4275" t="str">
        <f t="shared" si="197"/>
        <v/>
      </c>
      <c r="DN106" s="4275" t="str">
        <f t="shared" si="198"/>
        <v/>
      </c>
      <c r="DO106" s="4275" t="str">
        <f t="shared" si="199"/>
        <v/>
      </c>
      <c r="DP106" s="4275" t="str">
        <f t="shared" si="200"/>
        <v/>
      </c>
      <c r="DQ106" s="4275" t="str">
        <f t="shared" si="201"/>
        <v/>
      </c>
      <c r="DR106" s="4275" t="str">
        <f t="shared" si="202"/>
        <v/>
      </c>
      <c r="DS106" s="4275" t="str">
        <f t="shared" si="203"/>
        <v/>
      </c>
      <c r="DT106" s="4279" t="str">
        <f t="shared" si="204"/>
        <v/>
      </c>
      <c r="DU106" s="4122"/>
      <c r="DV106" s="4266">
        <f t="shared" si="205"/>
        <v>0</v>
      </c>
      <c r="DW106" s="4267">
        <f t="shared" si="206"/>
        <v>0</v>
      </c>
      <c r="DX106" s="4267">
        <f t="shared" si="207"/>
        <v>0</v>
      </c>
      <c r="DY106" s="4267">
        <f t="shared" si="208"/>
        <v>0</v>
      </c>
      <c r="DZ106" s="4267">
        <f t="shared" si="209"/>
        <v>0</v>
      </c>
      <c r="EA106" s="4267">
        <f t="shared" si="210"/>
        <v>0</v>
      </c>
      <c r="EB106" s="4267">
        <f t="shared" si="211"/>
        <v>0</v>
      </c>
      <c r="EC106" s="4267">
        <f t="shared" si="212"/>
        <v>0</v>
      </c>
      <c r="ED106" s="4215"/>
      <c r="EE106" s="4268">
        <f t="shared" si="256"/>
        <v>0</v>
      </c>
      <c r="EF106" s="4269">
        <f t="shared" si="256"/>
        <v>0</v>
      </c>
      <c r="EG106" s="4269">
        <f t="shared" si="256"/>
        <v>0</v>
      </c>
      <c r="EH106" s="4269">
        <f t="shared" si="253"/>
        <v>0</v>
      </c>
      <c r="EI106" s="4269">
        <f t="shared" si="253"/>
        <v>0</v>
      </c>
      <c r="EJ106" s="4269">
        <f t="shared" si="253"/>
        <v>0</v>
      </c>
      <c r="EK106" s="4269">
        <f t="shared" si="253"/>
        <v>0</v>
      </c>
      <c r="EL106" s="4270">
        <f t="shared" si="253"/>
        <v>0</v>
      </c>
      <c r="EM106" s="4186"/>
      <c r="EN106" s="4264" t="str">
        <f t="shared" si="213"/>
        <v/>
      </c>
      <c r="EO106" s="4271">
        <f t="shared" si="214"/>
        <v>0</v>
      </c>
      <c r="EP106" s="4272">
        <f t="shared" si="215"/>
        <v>0</v>
      </c>
      <c r="EQ106" s="4272">
        <f t="shared" si="216"/>
        <v>0</v>
      </c>
      <c r="ER106" s="4272">
        <f t="shared" si="217"/>
        <v>0</v>
      </c>
      <c r="ES106" s="4272">
        <f t="shared" si="218"/>
        <v>0</v>
      </c>
      <c r="ET106" s="4272">
        <f t="shared" si="219"/>
        <v>0</v>
      </c>
      <c r="EU106" s="4272">
        <f t="shared" si="220"/>
        <v>0</v>
      </c>
      <c r="EV106" s="4272">
        <f t="shared" si="221"/>
        <v>0</v>
      </c>
      <c r="EW106" s="4272">
        <f t="shared" si="222"/>
        <v>0</v>
      </c>
      <c r="EX106" s="4288">
        <f>IF(X106=EX8,X106,0)</f>
        <v>0</v>
      </c>
      <c r="EY106" s="4286" t="str">
        <f t="shared" si="223"/>
        <v/>
      </c>
      <c r="EZ106" s="4261" t="str">
        <f t="shared" si="224"/>
        <v/>
      </c>
      <c r="FA106" s="4275" t="str">
        <f t="shared" si="225"/>
        <v/>
      </c>
      <c r="FB106" s="4275" t="str">
        <f t="shared" si="226"/>
        <v/>
      </c>
      <c r="FC106" s="4275" t="str">
        <f t="shared" si="227"/>
        <v/>
      </c>
      <c r="FD106" s="4275" t="str">
        <f t="shared" si="228"/>
        <v/>
      </c>
      <c r="FE106" s="4275" t="str">
        <f t="shared" si="229"/>
        <v/>
      </c>
      <c r="FF106" s="4275" t="str">
        <f t="shared" si="230"/>
        <v/>
      </c>
      <c r="FG106" s="4275" t="str">
        <f t="shared" si="231"/>
        <v/>
      </c>
      <c r="FH106" s="4186"/>
      <c r="FI106" s="4264" t="str">
        <f t="shared" si="232"/>
        <v/>
      </c>
      <c r="FJ106" s="4277">
        <f t="shared" si="233"/>
        <v>0</v>
      </c>
      <c r="FK106" s="4115" t="str">
        <f t="shared" si="234"/>
        <v/>
      </c>
      <c r="FL106" s="4115" t="str">
        <f t="shared" si="235"/>
        <v/>
      </c>
      <c r="FM106" s="4115" t="str">
        <f t="shared" si="236"/>
        <v/>
      </c>
      <c r="FN106" s="4115" t="str">
        <f t="shared" si="237"/>
        <v/>
      </c>
      <c r="FO106" s="4115" t="str">
        <f t="shared" si="238"/>
        <v/>
      </c>
      <c r="FP106" s="4115" t="str">
        <f t="shared" si="239"/>
        <v/>
      </c>
      <c r="FQ106" s="4115" t="str">
        <f t="shared" si="240"/>
        <v/>
      </c>
      <c r="FR106" s="4115" t="str">
        <f t="shared" si="241"/>
        <v/>
      </c>
      <c r="FS106" s="4287">
        <f>IF(X106=FS8,X106,0)</f>
        <v>0</v>
      </c>
      <c r="FT106" s="4286" t="str">
        <f t="shared" si="242"/>
        <v/>
      </c>
      <c r="FU106" s="4275" t="str">
        <f t="shared" si="243"/>
        <v/>
      </c>
      <c r="FV106" s="4275" t="str">
        <f t="shared" si="244"/>
        <v/>
      </c>
      <c r="FW106" s="4275" t="str">
        <f t="shared" si="245"/>
        <v/>
      </c>
      <c r="FX106" s="4275" t="str">
        <f t="shared" si="246"/>
        <v/>
      </c>
      <c r="FY106" s="4275" t="str">
        <f t="shared" si="247"/>
        <v/>
      </c>
      <c r="FZ106" s="4275" t="str">
        <f t="shared" si="248"/>
        <v/>
      </c>
      <c r="GA106" s="4275" t="str">
        <f t="shared" si="249"/>
        <v/>
      </c>
      <c r="GB106" s="4279" t="str">
        <f t="shared" si="250"/>
        <v/>
      </c>
      <c r="GC106" s="4122"/>
    </row>
    <row r="107" spans="1:185" ht="45" customHeight="1">
      <c r="A107" s="4016">
        <f>ROW()</f>
        <v>107</v>
      </c>
      <c r="B107" s="4250" t="str">
        <f>IF(C107="I","",IF(ISBLANK(D107),"",IF(ISTEXT(D107),LARGE(B9:B106,1)+1,0)))</f>
        <v/>
      </c>
      <c r="C107" s="4281"/>
      <c r="D107" s="4297"/>
      <c r="E107" s="4252"/>
      <c r="F107" s="4253"/>
      <c r="G107" s="4254"/>
      <c r="H107" s="4255"/>
      <c r="I107" s="4254"/>
      <c r="J107" s="4255"/>
      <c r="K107" s="4256">
        <f t="shared" si="257"/>
        <v>0</v>
      </c>
      <c r="L107" s="4119"/>
      <c r="M107" s="4257">
        <f t="shared" si="139"/>
        <v>0</v>
      </c>
      <c r="N107" s="4258">
        <f t="shared" si="139"/>
        <v>0</v>
      </c>
      <c r="O107" s="4259"/>
      <c r="P107" s="4259"/>
      <c r="Q107" s="4259"/>
      <c r="R107" s="4259"/>
      <c r="S107" s="4259"/>
      <c r="T107" s="4259"/>
      <c r="U107" s="4259"/>
      <c r="V107" s="4259"/>
      <c r="W107" s="4119"/>
      <c r="X107" s="4257">
        <f t="shared" si="140"/>
        <v>0</v>
      </c>
      <c r="Y107" s="4258">
        <f t="shared" si="140"/>
        <v>0</v>
      </c>
      <c r="Z107" s="4260"/>
      <c r="AA107" s="4260"/>
      <c r="AB107" s="4260"/>
      <c r="AC107" s="4260"/>
      <c r="AD107" s="4260"/>
      <c r="AE107" s="4260"/>
      <c r="AF107" s="4260"/>
      <c r="AG107" s="4260"/>
      <c r="AH107" s="4119"/>
      <c r="AI107" s="4122"/>
      <c r="AJ107" s="4261">
        <f t="shared" si="141"/>
        <v>0</v>
      </c>
      <c r="AK107" s="4262">
        <f t="shared" si="142"/>
        <v>0</v>
      </c>
      <c r="AL107" s="4261">
        <f t="shared" si="143"/>
        <v>0</v>
      </c>
      <c r="AM107" s="4262">
        <f t="shared" si="144"/>
        <v>0</v>
      </c>
      <c r="AN107" s="4261">
        <f t="shared" si="145"/>
        <v>0</v>
      </c>
      <c r="AO107" s="4262">
        <f t="shared" si="146"/>
        <v>0</v>
      </c>
      <c r="AP107" s="4261">
        <f t="shared" si="147"/>
        <v>0</v>
      </c>
      <c r="AQ107" s="4262">
        <f t="shared" si="148"/>
        <v>0</v>
      </c>
      <c r="AR107" s="4261">
        <f t="shared" si="149"/>
        <v>0</v>
      </c>
      <c r="AS107" s="4262">
        <f t="shared" si="150"/>
        <v>0</v>
      </c>
      <c r="AT107" s="4261">
        <f t="shared" si="151"/>
        <v>0</v>
      </c>
      <c r="AU107" s="4262">
        <f t="shared" si="152"/>
        <v>0</v>
      </c>
      <c r="AV107" s="4261">
        <f t="shared" si="153"/>
        <v>0</v>
      </c>
      <c r="AW107" s="4262">
        <f t="shared" si="154"/>
        <v>0</v>
      </c>
      <c r="AX107" s="4261">
        <f t="shared" si="155"/>
        <v>0</v>
      </c>
      <c r="AY107" s="4262">
        <f t="shared" si="156"/>
        <v>0</v>
      </c>
      <c r="AZ107" s="4263"/>
      <c r="BA107" s="4264">
        <f>BA9</f>
        <v>20</v>
      </c>
      <c r="BB107" s="4264">
        <f t="shared" si="157"/>
        <v>0</v>
      </c>
      <c r="BC107" s="4264" t="str">
        <f t="shared" si="158"/>
        <v/>
      </c>
      <c r="BD107" s="4265">
        <f t="shared" si="254"/>
        <v>0</v>
      </c>
      <c r="BE107" s="4265">
        <f t="shared" si="254"/>
        <v>0</v>
      </c>
      <c r="BF107" s="4265">
        <f t="shared" si="254"/>
        <v>0</v>
      </c>
      <c r="BG107" s="4265">
        <f t="shared" si="251"/>
        <v>0</v>
      </c>
      <c r="BH107" s="4265">
        <f t="shared" si="251"/>
        <v>0</v>
      </c>
      <c r="BI107" s="4265">
        <f t="shared" si="251"/>
        <v>0</v>
      </c>
      <c r="BJ107" s="4265">
        <f t="shared" si="251"/>
        <v>0</v>
      </c>
      <c r="BK107" s="4265">
        <f t="shared" si="251"/>
        <v>0</v>
      </c>
      <c r="BL107" s="4122"/>
      <c r="BM107" s="4266">
        <f t="shared" si="159"/>
        <v>0</v>
      </c>
      <c r="BN107" s="4267">
        <f t="shared" si="160"/>
        <v>0</v>
      </c>
      <c r="BO107" s="4267">
        <f t="shared" si="161"/>
        <v>0</v>
      </c>
      <c r="BP107" s="4267">
        <f t="shared" si="162"/>
        <v>0</v>
      </c>
      <c r="BQ107" s="4267">
        <f t="shared" si="163"/>
        <v>0</v>
      </c>
      <c r="BR107" s="4267">
        <f t="shared" si="164"/>
        <v>0</v>
      </c>
      <c r="BS107" s="4267">
        <f t="shared" si="165"/>
        <v>0</v>
      </c>
      <c r="BT107" s="4267">
        <f t="shared" si="166"/>
        <v>0</v>
      </c>
      <c r="BU107" s="4202"/>
      <c r="BV107" s="4268">
        <f t="shared" si="255"/>
        <v>0</v>
      </c>
      <c r="BW107" s="4269">
        <f t="shared" si="255"/>
        <v>0</v>
      </c>
      <c r="BX107" s="4269">
        <f t="shared" si="255"/>
        <v>0</v>
      </c>
      <c r="BY107" s="4269">
        <f t="shared" si="252"/>
        <v>0</v>
      </c>
      <c r="BZ107" s="4269">
        <f t="shared" si="252"/>
        <v>0</v>
      </c>
      <c r="CA107" s="4269">
        <f t="shared" si="252"/>
        <v>0</v>
      </c>
      <c r="CB107" s="4269">
        <f t="shared" si="252"/>
        <v>0</v>
      </c>
      <c r="CC107" s="4270">
        <f t="shared" si="252"/>
        <v>0</v>
      </c>
      <c r="CD107" s="4114"/>
      <c r="CE107" s="4264" t="str">
        <f t="shared" si="167"/>
        <v/>
      </c>
      <c r="CF107" s="4271">
        <f t="shared" si="168"/>
        <v>0</v>
      </c>
      <c r="CG107" s="4272">
        <f t="shared" si="169"/>
        <v>0</v>
      </c>
      <c r="CH107" s="4272">
        <f t="shared" si="170"/>
        <v>0</v>
      </c>
      <c r="CI107" s="4272">
        <f t="shared" si="171"/>
        <v>0</v>
      </c>
      <c r="CJ107" s="4272">
        <f t="shared" si="172"/>
        <v>0</v>
      </c>
      <c r="CK107" s="4272">
        <f t="shared" si="173"/>
        <v>0</v>
      </c>
      <c r="CL107" s="4272">
        <f t="shared" si="174"/>
        <v>0</v>
      </c>
      <c r="CM107" s="4272">
        <f t="shared" si="175"/>
        <v>0</v>
      </c>
      <c r="CN107" s="4272">
        <f t="shared" si="176"/>
        <v>0</v>
      </c>
      <c r="CO107" s="4285">
        <f>IF(M107=CO8,M107,0)</f>
        <v>0</v>
      </c>
      <c r="CP107" s="4286" t="str">
        <f t="shared" si="177"/>
        <v/>
      </c>
      <c r="CQ107" s="4261" t="str">
        <f t="shared" si="178"/>
        <v/>
      </c>
      <c r="CR107" s="4275" t="str">
        <f t="shared" si="179"/>
        <v/>
      </c>
      <c r="CS107" s="4275" t="str">
        <f t="shared" si="180"/>
        <v/>
      </c>
      <c r="CT107" s="4275" t="str">
        <f t="shared" si="181"/>
        <v/>
      </c>
      <c r="CU107" s="4275" t="str">
        <f t="shared" si="182"/>
        <v/>
      </c>
      <c r="CV107" s="4275" t="str">
        <f t="shared" si="183"/>
        <v/>
      </c>
      <c r="CW107" s="4275" t="str">
        <f t="shared" si="184"/>
        <v/>
      </c>
      <c r="CX107" s="4276" t="str">
        <f t="shared" si="185"/>
        <v/>
      </c>
      <c r="CY107" s="4186"/>
      <c r="CZ107" s="4264" t="str">
        <f t="shared" si="186"/>
        <v/>
      </c>
      <c r="DA107" s="4277">
        <f t="shared" si="187"/>
        <v>0</v>
      </c>
      <c r="DB107" s="4115" t="str">
        <f t="shared" si="188"/>
        <v/>
      </c>
      <c r="DC107" s="4115" t="str">
        <f t="shared" si="189"/>
        <v/>
      </c>
      <c r="DD107" s="4115" t="str">
        <f t="shared" si="190"/>
        <v/>
      </c>
      <c r="DE107" s="4115" t="str">
        <f t="shared" si="191"/>
        <v/>
      </c>
      <c r="DF107" s="4115" t="str">
        <f t="shared" si="192"/>
        <v/>
      </c>
      <c r="DG107" s="4115" t="str">
        <f t="shared" si="193"/>
        <v/>
      </c>
      <c r="DH107" s="4115" t="str">
        <f t="shared" si="194"/>
        <v/>
      </c>
      <c r="DI107" s="4115" t="str">
        <f t="shared" si="195"/>
        <v/>
      </c>
      <c r="DJ107" s="4136"/>
      <c r="DK107" s="4287">
        <f>IF(M107=DK8,M107,0)</f>
        <v>0</v>
      </c>
      <c r="DL107" s="4286" t="str">
        <f t="shared" si="196"/>
        <v/>
      </c>
      <c r="DM107" s="4275" t="str">
        <f t="shared" si="197"/>
        <v/>
      </c>
      <c r="DN107" s="4275" t="str">
        <f t="shared" si="198"/>
        <v/>
      </c>
      <c r="DO107" s="4275" t="str">
        <f t="shared" si="199"/>
        <v/>
      </c>
      <c r="DP107" s="4275" t="str">
        <f t="shared" si="200"/>
        <v/>
      </c>
      <c r="DQ107" s="4275" t="str">
        <f t="shared" si="201"/>
        <v/>
      </c>
      <c r="DR107" s="4275" t="str">
        <f t="shared" si="202"/>
        <v/>
      </c>
      <c r="DS107" s="4275" t="str">
        <f t="shared" si="203"/>
        <v/>
      </c>
      <c r="DT107" s="4279" t="str">
        <f t="shared" si="204"/>
        <v/>
      </c>
      <c r="DU107" s="4122"/>
      <c r="DV107" s="4266">
        <f t="shared" si="205"/>
        <v>0</v>
      </c>
      <c r="DW107" s="4267">
        <f t="shared" si="206"/>
        <v>0</v>
      </c>
      <c r="DX107" s="4267">
        <f t="shared" si="207"/>
        <v>0</v>
      </c>
      <c r="DY107" s="4267">
        <f t="shared" si="208"/>
        <v>0</v>
      </c>
      <c r="DZ107" s="4267">
        <f t="shared" si="209"/>
        <v>0</v>
      </c>
      <c r="EA107" s="4267">
        <f t="shared" si="210"/>
        <v>0</v>
      </c>
      <c r="EB107" s="4267">
        <f t="shared" si="211"/>
        <v>0</v>
      </c>
      <c r="EC107" s="4267">
        <f t="shared" si="212"/>
        <v>0</v>
      </c>
      <c r="ED107" s="4215"/>
      <c r="EE107" s="4268">
        <f t="shared" si="256"/>
        <v>0</v>
      </c>
      <c r="EF107" s="4269">
        <f t="shared" si="256"/>
        <v>0</v>
      </c>
      <c r="EG107" s="4269">
        <f t="shared" si="256"/>
        <v>0</v>
      </c>
      <c r="EH107" s="4269">
        <f t="shared" si="253"/>
        <v>0</v>
      </c>
      <c r="EI107" s="4269">
        <f t="shared" si="253"/>
        <v>0</v>
      </c>
      <c r="EJ107" s="4269">
        <f t="shared" si="253"/>
        <v>0</v>
      </c>
      <c r="EK107" s="4269">
        <f t="shared" si="253"/>
        <v>0</v>
      </c>
      <c r="EL107" s="4270">
        <f t="shared" si="253"/>
        <v>0</v>
      </c>
      <c r="EM107" s="4186"/>
      <c r="EN107" s="4264" t="str">
        <f t="shared" si="213"/>
        <v/>
      </c>
      <c r="EO107" s="4271">
        <f t="shared" si="214"/>
        <v>0</v>
      </c>
      <c r="EP107" s="4272">
        <f t="shared" si="215"/>
        <v>0</v>
      </c>
      <c r="EQ107" s="4272">
        <f t="shared" si="216"/>
        <v>0</v>
      </c>
      <c r="ER107" s="4272">
        <f t="shared" si="217"/>
        <v>0</v>
      </c>
      <c r="ES107" s="4272">
        <f t="shared" si="218"/>
        <v>0</v>
      </c>
      <c r="ET107" s="4272">
        <f t="shared" si="219"/>
        <v>0</v>
      </c>
      <c r="EU107" s="4272">
        <f t="shared" si="220"/>
        <v>0</v>
      </c>
      <c r="EV107" s="4272">
        <f t="shared" si="221"/>
        <v>0</v>
      </c>
      <c r="EW107" s="4272">
        <f t="shared" si="222"/>
        <v>0</v>
      </c>
      <c r="EX107" s="4288">
        <f>IF(X107=EX8,X107,0)</f>
        <v>0</v>
      </c>
      <c r="EY107" s="4286" t="str">
        <f t="shared" si="223"/>
        <v/>
      </c>
      <c r="EZ107" s="4261" t="str">
        <f t="shared" si="224"/>
        <v/>
      </c>
      <c r="FA107" s="4275" t="str">
        <f t="shared" si="225"/>
        <v/>
      </c>
      <c r="FB107" s="4275" t="str">
        <f t="shared" si="226"/>
        <v/>
      </c>
      <c r="FC107" s="4275" t="str">
        <f t="shared" si="227"/>
        <v/>
      </c>
      <c r="FD107" s="4275" t="str">
        <f t="shared" si="228"/>
        <v/>
      </c>
      <c r="FE107" s="4275" t="str">
        <f t="shared" si="229"/>
        <v/>
      </c>
      <c r="FF107" s="4275" t="str">
        <f t="shared" si="230"/>
        <v/>
      </c>
      <c r="FG107" s="4275" t="str">
        <f t="shared" si="231"/>
        <v/>
      </c>
      <c r="FH107" s="4186"/>
      <c r="FI107" s="4264" t="str">
        <f t="shared" si="232"/>
        <v/>
      </c>
      <c r="FJ107" s="4277">
        <f t="shared" si="233"/>
        <v>0</v>
      </c>
      <c r="FK107" s="4115" t="str">
        <f t="shared" si="234"/>
        <v/>
      </c>
      <c r="FL107" s="4115" t="str">
        <f t="shared" si="235"/>
        <v/>
      </c>
      <c r="FM107" s="4115" t="str">
        <f t="shared" si="236"/>
        <v/>
      </c>
      <c r="FN107" s="4115" t="str">
        <f t="shared" si="237"/>
        <v/>
      </c>
      <c r="FO107" s="4115" t="str">
        <f t="shared" si="238"/>
        <v/>
      </c>
      <c r="FP107" s="4115" t="str">
        <f t="shared" si="239"/>
        <v/>
      </c>
      <c r="FQ107" s="4115" t="str">
        <f t="shared" si="240"/>
        <v/>
      </c>
      <c r="FR107" s="4115" t="str">
        <f t="shared" si="241"/>
        <v/>
      </c>
      <c r="FS107" s="4287">
        <f>IF(X107=FS8,X107,0)</f>
        <v>0</v>
      </c>
      <c r="FT107" s="4286" t="str">
        <f t="shared" si="242"/>
        <v/>
      </c>
      <c r="FU107" s="4275" t="str">
        <f t="shared" si="243"/>
        <v/>
      </c>
      <c r="FV107" s="4275" t="str">
        <f t="shared" si="244"/>
        <v/>
      </c>
      <c r="FW107" s="4275" t="str">
        <f t="shared" si="245"/>
        <v/>
      </c>
      <c r="FX107" s="4275" t="str">
        <f t="shared" si="246"/>
        <v/>
      </c>
      <c r="FY107" s="4275" t="str">
        <f t="shared" si="247"/>
        <v/>
      </c>
      <c r="FZ107" s="4275" t="str">
        <f t="shared" si="248"/>
        <v/>
      </c>
      <c r="GA107" s="4275" t="str">
        <f t="shared" si="249"/>
        <v/>
      </c>
      <c r="GB107" s="4279" t="str">
        <f t="shared" si="250"/>
        <v/>
      </c>
      <c r="GC107" s="4122"/>
    </row>
    <row r="108" spans="1:185" ht="45" customHeight="1">
      <c r="A108" s="4016">
        <f>ROW()</f>
        <v>108</v>
      </c>
      <c r="B108" s="4250" t="str">
        <f>IF(C108="I","",IF(ISBLANK(D108),"",IF(ISTEXT(D108),LARGE(B9:B107,1)+1,0)))</f>
        <v/>
      </c>
      <c r="C108" s="4281"/>
      <c r="D108" s="4297"/>
      <c r="E108" s="4252"/>
      <c r="F108" s="4253"/>
      <c r="G108" s="4254"/>
      <c r="H108" s="4255"/>
      <c r="I108" s="4254"/>
      <c r="J108" s="4255"/>
      <c r="K108" s="4256">
        <f t="shared" si="257"/>
        <v>0</v>
      </c>
      <c r="L108" s="4119"/>
      <c r="M108" s="4257">
        <f t="shared" si="139"/>
        <v>0</v>
      </c>
      <c r="N108" s="4258">
        <f t="shared" si="139"/>
        <v>0</v>
      </c>
      <c r="O108" s="4259"/>
      <c r="P108" s="4259"/>
      <c r="Q108" s="4259"/>
      <c r="R108" s="4259"/>
      <c r="S108" s="4259"/>
      <c r="T108" s="4259"/>
      <c r="U108" s="4259"/>
      <c r="V108" s="4259"/>
      <c r="W108" s="4119"/>
      <c r="X108" s="4257">
        <f t="shared" si="140"/>
        <v>0</v>
      </c>
      <c r="Y108" s="4258">
        <f t="shared" si="140"/>
        <v>0</v>
      </c>
      <c r="Z108" s="4260"/>
      <c r="AA108" s="4260"/>
      <c r="AB108" s="4260"/>
      <c r="AC108" s="4260"/>
      <c r="AD108" s="4260"/>
      <c r="AE108" s="4260"/>
      <c r="AF108" s="4260"/>
      <c r="AG108" s="4260"/>
      <c r="AH108" s="4119"/>
      <c r="AI108" s="4122"/>
      <c r="AJ108" s="4261">
        <f t="shared" si="141"/>
        <v>0</v>
      </c>
      <c r="AK108" s="4262">
        <f t="shared" si="142"/>
        <v>0</v>
      </c>
      <c r="AL108" s="4261">
        <f t="shared" si="143"/>
        <v>0</v>
      </c>
      <c r="AM108" s="4262">
        <f t="shared" si="144"/>
        <v>0</v>
      </c>
      <c r="AN108" s="4261">
        <f t="shared" si="145"/>
        <v>0</v>
      </c>
      <c r="AO108" s="4262">
        <f t="shared" si="146"/>
        <v>0</v>
      </c>
      <c r="AP108" s="4261">
        <f t="shared" si="147"/>
        <v>0</v>
      </c>
      <c r="AQ108" s="4262">
        <f t="shared" si="148"/>
        <v>0</v>
      </c>
      <c r="AR108" s="4261">
        <f t="shared" si="149"/>
        <v>0</v>
      </c>
      <c r="AS108" s="4262">
        <f t="shared" si="150"/>
        <v>0</v>
      </c>
      <c r="AT108" s="4261">
        <f t="shared" si="151"/>
        <v>0</v>
      </c>
      <c r="AU108" s="4262">
        <f t="shared" si="152"/>
        <v>0</v>
      </c>
      <c r="AV108" s="4261">
        <f t="shared" si="153"/>
        <v>0</v>
      </c>
      <c r="AW108" s="4262">
        <f t="shared" si="154"/>
        <v>0</v>
      </c>
      <c r="AX108" s="4261">
        <f t="shared" si="155"/>
        <v>0</v>
      </c>
      <c r="AY108" s="4262">
        <f t="shared" si="156"/>
        <v>0</v>
      </c>
      <c r="AZ108" s="4263"/>
      <c r="BA108" s="4264">
        <f>BA9</f>
        <v>20</v>
      </c>
      <c r="BB108" s="4264">
        <f t="shared" si="157"/>
        <v>0</v>
      </c>
      <c r="BC108" s="4264" t="str">
        <f t="shared" si="158"/>
        <v/>
      </c>
      <c r="BD108" s="4265">
        <f t="shared" si="254"/>
        <v>0</v>
      </c>
      <c r="BE108" s="4265">
        <f t="shared" si="254"/>
        <v>0</v>
      </c>
      <c r="BF108" s="4265">
        <f t="shared" si="254"/>
        <v>0</v>
      </c>
      <c r="BG108" s="4265">
        <f t="shared" si="251"/>
        <v>0</v>
      </c>
      <c r="BH108" s="4265">
        <f t="shared" si="251"/>
        <v>0</v>
      </c>
      <c r="BI108" s="4265">
        <f t="shared" si="251"/>
        <v>0</v>
      </c>
      <c r="BJ108" s="4265">
        <f t="shared" si="251"/>
        <v>0</v>
      </c>
      <c r="BK108" s="4265">
        <f t="shared" si="251"/>
        <v>0</v>
      </c>
      <c r="BL108" s="4122"/>
      <c r="BM108" s="4266">
        <f t="shared" si="159"/>
        <v>0</v>
      </c>
      <c r="BN108" s="4267">
        <f t="shared" si="160"/>
        <v>0</v>
      </c>
      <c r="BO108" s="4267">
        <f t="shared" si="161"/>
        <v>0</v>
      </c>
      <c r="BP108" s="4267">
        <f t="shared" si="162"/>
        <v>0</v>
      </c>
      <c r="BQ108" s="4267">
        <f t="shared" si="163"/>
        <v>0</v>
      </c>
      <c r="BR108" s="4267">
        <f t="shared" si="164"/>
        <v>0</v>
      </c>
      <c r="BS108" s="4267">
        <f t="shared" si="165"/>
        <v>0</v>
      </c>
      <c r="BT108" s="4267">
        <f t="shared" si="166"/>
        <v>0</v>
      </c>
      <c r="BU108" s="4202"/>
      <c r="BV108" s="4268">
        <f t="shared" si="255"/>
        <v>0</v>
      </c>
      <c r="BW108" s="4269">
        <f t="shared" si="255"/>
        <v>0</v>
      </c>
      <c r="BX108" s="4269">
        <f t="shared" si="255"/>
        <v>0</v>
      </c>
      <c r="BY108" s="4269">
        <f t="shared" si="252"/>
        <v>0</v>
      </c>
      <c r="BZ108" s="4269">
        <f t="shared" si="252"/>
        <v>0</v>
      </c>
      <c r="CA108" s="4269">
        <f t="shared" si="252"/>
        <v>0</v>
      </c>
      <c r="CB108" s="4269">
        <f t="shared" si="252"/>
        <v>0</v>
      </c>
      <c r="CC108" s="4270">
        <f t="shared" si="252"/>
        <v>0</v>
      </c>
      <c r="CD108" s="4114"/>
      <c r="CE108" s="4264" t="str">
        <f t="shared" si="167"/>
        <v/>
      </c>
      <c r="CF108" s="4271">
        <f t="shared" si="168"/>
        <v>0</v>
      </c>
      <c r="CG108" s="4272">
        <f t="shared" si="169"/>
        <v>0</v>
      </c>
      <c r="CH108" s="4272">
        <f t="shared" si="170"/>
        <v>0</v>
      </c>
      <c r="CI108" s="4272">
        <f t="shared" si="171"/>
        <v>0</v>
      </c>
      <c r="CJ108" s="4272">
        <f t="shared" si="172"/>
        <v>0</v>
      </c>
      <c r="CK108" s="4272">
        <f t="shared" si="173"/>
        <v>0</v>
      </c>
      <c r="CL108" s="4272">
        <f t="shared" si="174"/>
        <v>0</v>
      </c>
      <c r="CM108" s="4272">
        <f t="shared" si="175"/>
        <v>0</v>
      </c>
      <c r="CN108" s="4272">
        <f t="shared" si="176"/>
        <v>0</v>
      </c>
      <c r="CO108" s="4285">
        <f>IF(M108=CO8,M108,0)</f>
        <v>0</v>
      </c>
      <c r="CP108" s="4286" t="str">
        <f t="shared" si="177"/>
        <v/>
      </c>
      <c r="CQ108" s="4261" t="str">
        <f t="shared" si="178"/>
        <v/>
      </c>
      <c r="CR108" s="4275" t="str">
        <f t="shared" si="179"/>
        <v/>
      </c>
      <c r="CS108" s="4275" t="str">
        <f t="shared" si="180"/>
        <v/>
      </c>
      <c r="CT108" s="4275" t="str">
        <f t="shared" si="181"/>
        <v/>
      </c>
      <c r="CU108" s="4275" t="str">
        <f t="shared" si="182"/>
        <v/>
      </c>
      <c r="CV108" s="4275" t="str">
        <f t="shared" si="183"/>
        <v/>
      </c>
      <c r="CW108" s="4275" t="str">
        <f t="shared" si="184"/>
        <v/>
      </c>
      <c r="CX108" s="4276" t="str">
        <f t="shared" si="185"/>
        <v/>
      </c>
      <c r="CY108" s="4186"/>
      <c r="CZ108" s="4264" t="str">
        <f t="shared" si="186"/>
        <v/>
      </c>
      <c r="DA108" s="4277">
        <f t="shared" si="187"/>
        <v>0</v>
      </c>
      <c r="DB108" s="4115" t="str">
        <f t="shared" si="188"/>
        <v/>
      </c>
      <c r="DC108" s="4115" t="str">
        <f t="shared" si="189"/>
        <v/>
      </c>
      <c r="DD108" s="4115" t="str">
        <f t="shared" si="190"/>
        <v/>
      </c>
      <c r="DE108" s="4115" t="str">
        <f t="shared" si="191"/>
        <v/>
      </c>
      <c r="DF108" s="4115" t="str">
        <f t="shared" si="192"/>
        <v/>
      </c>
      <c r="DG108" s="4115" t="str">
        <f t="shared" si="193"/>
        <v/>
      </c>
      <c r="DH108" s="4115" t="str">
        <f t="shared" si="194"/>
        <v/>
      </c>
      <c r="DI108" s="4115" t="str">
        <f t="shared" si="195"/>
        <v/>
      </c>
      <c r="DJ108" s="4136"/>
      <c r="DK108" s="4287">
        <f>IF(M108=DK8,M108,0)</f>
        <v>0</v>
      </c>
      <c r="DL108" s="4286" t="str">
        <f t="shared" si="196"/>
        <v/>
      </c>
      <c r="DM108" s="4275" t="str">
        <f t="shared" si="197"/>
        <v/>
      </c>
      <c r="DN108" s="4275" t="str">
        <f t="shared" si="198"/>
        <v/>
      </c>
      <c r="DO108" s="4275" t="str">
        <f t="shared" si="199"/>
        <v/>
      </c>
      <c r="DP108" s="4275" t="str">
        <f t="shared" si="200"/>
        <v/>
      </c>
      <c r="DQ108" s="4275" t="str">
        <f t="shared" si="201"/>
        <v/>
      </c>
      <c r="DR108" s="4275" t="str">
        <f t="shared" si="202"/>
        <v/>
      </c>
      <c r="DS108" s="4275" t="str">
        <f t="shared" si="203"/>
        <v/>
      </c>
      <c r="DT108" s="4279" t="str">
        <f t="shared" si="204"/>
        <v/>
      </c>
      <c r="DU108" s="4122"/>
      <c r="DV108" s="4266">
        <f t="shared" si="205"/>
        <v>0</v>
      </c>
      <c r="DW108" s="4267">
        <f t="shared" si="206"/>
        <v>0</v>
      </c>
      <c r="DX108" s="4267">
        <f t="shared" si="207"/>
        <v>0</v>
      </c>
      <c r="DY108" s="4267">
        <f t="shared" si="208"/>
        <v>0</v>
      </c>
      <c r="DZ108" s="4267">
        <f t="shared" si="209"/>
        <v>0</v>
      </c>
      <c r="EA108" s="4267">
        <f t="shared" si="210"/>
        <v>0</v>
      </c>
      <c r="EB108" s="4267">
        <f t="shared" si="211"/>
        <v>0</v>
      </c>
      <c r="EC108" s="4267">
        <f t="shared" si="212"/>
        <v>0</v>
      </c>
      <c r="ED108" s="4215"/>
      <c r="EE108" s="4268">
        <f t="shared" si="256"/>
        <v>0</v>
      </c>
      <c r="EF108" s="4269">
        <f t="shared" si="256"/>
        <v>0</v>
      </c>
      <c r="EG108" s="4269">
        <f t="shared" si="256"/>
        <v>0</v>
      </c>
      <c r="EH108" s="4269">
        <f t="shared" si="253"/>
        <v>0</v>
      </c>
      <c r="EI108" s="4269">
        <f t="shared" si="253"/>
        <v>0</v>
      </c>
      <c r="EJ108" s="4269">
        <f t="shared" si="253"/>
        <v>0</v>
      </c>
      <c r="EK108" s="4269">
        <f t="shared" si="253"/>
        <v>0</v>
      </c>
      <c r="EL108" s="4270">
        <f t="shared" si="253"/>
        <v>0</v>
      </c>
      <c r="EM108" s="4186"/>
      <c r="EN108" s="4264" t="str">
        <f t="shared" si="213"/>
        <v/>
      </c>
      <c r="EO108" s="4271">
        <f t="shared" si="214"/>
        <v>0</v>
      </c>
      <c r="EP108" s="4272">
        <f t="shared" si="215"/>
        <v>0</v>
      </c>
      <c r="EQ108" s="4272">
        <f t="shared" si="216"/>
        <v>0</v>
      </c>
      <c r="ER108" s="4272">
        <f t="shared" si="217"/>
        <v>0</v>
      </c>
      <c r="ES108" s="4272">
        <f t="shared" si="218"/>
        <v>0</v>
      </c>
      <c r="ET108" s="4272">
        <f t="shared" si="219"/>
        <v>0</v>
      </c>
      <c r="EU108" s="4272">
        <f t="shared" si="220"/>
        <v>0</v>
      </c>
      <c r="EV108" s="4272">
        <f t="shared" si="221"/>
        <v>0</v>
      </c>
      <c r="EW108" s="4272">
        <f t="shared" si="222"/>
        <v>0</v>
      </c>
      <c r="EX108" s="4288">
        <f>IF(X108=EX8,X108,0)</f>
        <v>0</v>
      </c>
      <c r="EY108" s="4286" t="str">
        <f t="shared" si="223"/>
        <v/>
      </c>
      <c r="EZ108" s="4261" t="str">
        <f t="shared" si="224"/>
        <v/>
      </c>
      <c r="FA108" s="4275" t="str">
        <f t="shared" si="225"/>
        <v/>
      </c>
      <c r="FB108" s="4275" t="str">
        <f t="shared" si="226"/>
        <v/>
      </c>
      <c r="FC108" s="4275" t="str">
        <f t="shared" si="227"/>
        <v/>
      </c>
      <c r="FD108" s="4275" t="str">
        <f t="shared" si="228"/>
        <v/>
      </c>
      <c r="FE108" s="4275" t="str">
        <f t="shared" si="229"/>
        <v/>
      </c>
      <c r="FF108" s="4275" t="str">
        <f t="shared" si="230"/>
        <v/>
      </c>
      <c r="FG108" s="4275" t="str">
        <f t="shared" si="231"/>
        <v/>
      </c>
      <c r="FH108" s="4186"/>
      <c r="FI108" s="4264" t="str">
        <f t="shared" si="232"/>
        <v/>
      </c>
      <c r="FJ108" s="4277">
        <f t="shared" si="233"/>
        <v>0</v>
      </c>
      <c r="FK108" s="4115" t="str">
        <f t="shared" si="234"/>
        <v/>
      </c>
      <c r="FL108" s="4115" t="str">
        <f t="shared" si="235"/>
        <v/>
      </c>
      <c r="FM108" s="4115" t="str">
        <f t="shared" si="236"/>
        <v/>
      </c>
      <c r="FN108" s="4115" t="str">
        <f t="shared" si="237"/>
        <v/>
      </c>
      <c r="FO108" s="4115" t="str">
        <f t="shared" si="238"/>
        <v/>
      </c>
      <c r="FP108" s="4115" t="str">
        <f t="shared" si="239"/>
        <v/>
      </c>
      <c r="FQ108" s="4115" t="str">
        <f t="shared" si="240"/>
        <v/>
      </c>
      <c r="FR108" s="4115" t="str">
        <f t="shared" si="241"/>
        <v/>
      </c>
      <c r="FS108" s="4287">
        <f>IF(X108=FS8,X108,0)</f>
        <v>0</v>
      </c>
      <c r="FT108" s="4286" t="str">
        <f t="shared" si="242"/>
        <v/>
      </c>
      <c r="FU108" s="4275" t="str">
        <f t="shared" si="243"/>
        <v/>
      </c>
      <c r="FV108" s="4275" t="str">
        <f t="shared" si="244"/>
        <v/>
      </c>
      <c r="FW108" s="4275" t="str">
        <f t="shared" si="245"/>
        <v/>
      </c>
      <c r="FX108" s="4275" t="str">
        <f t="shared" si="246"/>
        <v/>
      </c>
      <c r="FY108" s="4275" t="str">
        <f t="shared" si="247"/>
        <v/>
      </c>
      <c r="FZ108" s="4275" t="str">
        <f t="shared" si="248"/>
        <v/>
      </c>
      <c r="GA108" s="4275" t="str">
        <f t="shared" si="249"/>
        <v/>
      </c>
      <c r="GB108" s="4279" t="str">
        <f t="shared" si="250"/>
        <v/>
      </c>
      <c r="GC108" s="4122"/>
    </row>
    <row r="109" spans="1:185" ht="45" customHeight="1">
      <c r="A109" s="4016">
        <f>ROW()</f>
        <v>109</v>
      </c>
      <c r="B109" s="4250" t="str">
        <f>IF(C109="I","",IF(ISBLANK(D109),"",IF(ISTEXT(D109),LARGE(B9:B108,1)+1,0)))</f>
        <v/>
      </c>
      <c r="C109" s="4281"/>
      <c r="D109" s="4297"/>
      <c r="E109" s="4252"/>
      <c r="F109" s="4253"/>
      <c r="G109" s="4254"/>
      <c r="H109" s="4255"/>
      <c r="I109" s="4254"/>
      <c r="J109" s="4255"/>
      <c r="K109" s="4256">
        <f t="shared" si="257"/>
        <v>0</v>
      </c>
      <c r="L109" s="4119"/>
      <c r="M109" s="4257">
        <f t="shared" si="139"/>
        <v>0</v>
      </c>
      <c r="N109" s="4258">
        <f t="shared" si="139"/>
        <v>0</v>
      </c>
      <c r="O109" s="4259"/>
      <c r="P109" s="4259"/>
      <c r="Q109" s="4259"/>
      <c r="R109" s="4259"/>
      <c r="S109" s="4259"/>
      <c r="T109" s="4259"/>
      <c r="U109" s="4259"/>
      <c r="V109" s="4259"/>
      <c r="W109" s="4119"/>
      <c r="X109" s="4257">
        <f t="shared" si="140"/>
        <v>0</v>
      </c>
      <c r="Y109" s="4258">
        <f t="shared" si="140"/>
        <v>0</v>
      </c>
      <c r="Z109" s="4260"/>
      <c r="AA109" s="4260"/>
      <c r="AB109" s="4260"/>
      <c r="AC109" s="4260"/>
      <c r="AD109" s="4260"/>
      <c r="AE109" s="4260"/>
      <c r="AF109" s="4260"/>
      <c r="AG109" s="4260"/>
      <c r="AH109" s="4119"/>
      <c r="AI109" s="4122"/>
      <c r="AJ109" s="4261">
        <f t="shared" si="141"/>
        <v>0</v>
      </c>
      <c r="AK109" s="4262">
        <f t="shared" si="142"/>
        <v>0</v>
      </c>
      <c r="AL109" s="4261">
        <f t="shared" si="143"/>
        <v>0</v>
      </c>
      <c r="AM109" s="4262">
        <f t="shared" si="144"/>
        <v>0</v>
      </c>
      <c r="AN109" s="4261">
        <f t="shared" si="145"/>
        <v>0</v>
      </c>
      <c r="AO109" s="4262">
        <f t="shared" si="146"/>
        <v>0</v>
      </c>
      <c r="AP109" s="4261">
        <f t="shared" si="147"/>
        <v>0</v>
      </c>
      <c r="AQ109" s="4262">
        <f t="shared" si="148"/>
        <v>0</v>
      </c>
      <c r="AR109" s="4261">
        <f t="shared" si="149"/>
        <v>0</v>
      </c>
      <c r="AS109" s="4262">
        <f t="shared" si="150"/>
        <v>0</v>
      </c>
      <c r="AT109" s="4261">
        <f t="shared" si="151"/>
        <v>0</v>
      </c>
      <c r="AU109" s="4262">
        <f t="shared" si="152"/>
        <v>0</v>
      </c>
      <c r="AV109" s="4261">
        <f t="shared" si="153"/>
        <v>0</v>
      </c>
      <c r="AW109" s="4262">
        <f t="shared" si="154"/>
        <v>0</v>
      </c>
      <c r="AX109" s="4261">
        <f t="shared" si="155"/>
        <v>0</v>
      </c>
      <c r="AY109" s="4262">
        <f t="shared" si="156"/>
        <v>0</v>
      </c>
      <c r="AZ109" s="4263"/>
      <c r="BA109" s="4264">
        <f>BA9</f>
        <v>20</v>
      </c>
      <c r="BB109" s="4264">
        <f t="shared" si="157"/>
        <v>0</v>
      </c>
      <c r="BC109" s="4264" t="str">
        <f t="shared" si="158"/>
        <v/>
      </c>
      <c r="BD109" s="4265">
        <f t="shared" si="254"/>
        <v>0</v>
      </c>
      <c r="BE109" s="4265">
        <f t="shared" si="254"/>
        <v>0</v>
      </c>
      <c r="BF109" s="4265">
        <f t="shared" si="254"/>
        <v>0</v>
      </c>
      <c r="BG109" s="4265">
        <f t="shared" si="251"/>
        <v>0</v>
      </c>
      <c r="BH109" s="4265">
        <f t="shared" si="251"/>
        <v>0</v>
      </c>
      <c r="BI109" s="4265">
        <f t="shared" si="251"/>
        <v>0</v>
      </c>
      <c r="BJ109" s="4265">
        <f t="shared" si="251"/>
        <v>0</v>
      </c>
      <c r="BK109" s="4265">
        <f t="shared" si="251"/>
        <v>0</v>
      </c>
      <c r="BL109" s="4122"/>
      <c r="BM109" s="4266">
        <f t="shared" si="159"/>
        <v>0</v>
      </c>
      <c r="BN109" s="4267">
        <f t="shared" si="160"/>
        <v>0</v>
      </c>
      <c r="BO109" s="4267">
        <f t="shared" si="161"/>
        <v>0</v>
      </c>
      <c r="BP109" s="4267">
        <f t="shared" si="162"/>
        <v>0</v>
      </c>
      <c r="BQ109" s="4267">
        <f t="shared" si="163"/>
        <v>0</v>
      </c>
      <c r="BR109" s="4267">
        <f t="shared" si="164"/>
        <v>0</v>
      </c>
      <c r="BS109" s="4267">
        <f t="shared" si="165"/>
        <v>0</v>
      </c>
      <c r="BT109" s="4267">
        <f t="shared" si="166"/>
        <v>0</v>
      </c>
      <c r="BU109" s="4202"/>
      <c r="BV109" s="4268">
        <f t="shared" si="255"/>
        <v>0</v>
      </c>
      <c r="BW109" s="4269">
        <f t="shared" si="255"/>
        <v>0</v>
      </c>
      <c r="BX109" s="4269">
        <f t="shared" si="255"/>
        <v>0</v>
      </c>
      <c r="BY109" s="4269">
        <f t="shared" si="252"/>
        <v>0</v>
      </c>
      <c r="BZ109" s="4269">
        <f t="shared" si="252"/>
        <v>0</v>
      </c>
      <c r="CA109" s="4269">
        <f t="shared" si="252"/>
        <v>0</v>
      </c>
      <c r="CB109" s="4269">
        <f t="shared" si="252"/>
        <v>0</v>
      </c>
      <c r="CC109" s="4270">
        <f t="shared" si="252"/>
        <v>0</v>
      </c>
      <c r="CD109" s="4114"/>
      <c r="CE109" s="4264" t="str">
        <f t="shared" si="167"/>
        <v/>
      </c>
      <c r="CF109" s="4271">
        <f t="shared" si="168"/>
        <v>0</v>
      </c>
      <c r="CG109" s="4272">
        <f t="shared" si="169"/>
        <v>0</v>
      </c>
      <c r="CH109" s="4272">
        <f t="shared" si="170"/>
        <v>0</v>
      </c>
      <c r="CI109" s="4272">
        <f t="shared" si="171"/>
        <v>0</v>
      </c>
      <c r="CJ109" s="4272">
        <f t="shared" si="172"/>
        <v>0</v>
      </c>
      <c r="CK109" s="4272">
        <f t="shared" si="173"/>
        <v>0</v>
      </c>
      <c r="CL109" s="4272">
        <f t="shared" si="174"/>
        <v>0</v>
      </c>
      <c r="CM109" s="4272">
        <f t="shared" si="175"/>
        <v>0</v>
      </c>
      <c r="CN109" s="4272">
        <f t="shared" si="176"/>
        <v>0</v>
      </c>
      <c r="CO109" s="4285">
        <f>IF(M109=CO8,M109,0)</f>
        <v>0</v>
      </c>
      <c r="CP109" s="4286" t="str">
        <f t="shared" si="177"/>
        <v/>
      </c>
      <c r="CQ109" s="4261" t="str">
        <f t="shared" si="178"/>
        <v/>
      </c>
      <c r="CR109" s="4275" t="str">
        <f t="shared" si="179"/>
        <v/>
      </c>
      <c r="CS109" s="4275" t="str">
        <f t="shared" si="180"/>
        <v/>
      </c>
      <c r="CT109" s="4275" t="str">
        <f t="shared" si="181"/>
        <v/>
      </c>
      <c r="CU109" s="4275" t="str">
        <f t="shared" si="182"/>
        <v/>
      </c>
      <c r="CV109" s="4275" t="str">
        <f t="shared" si="183"/>
        <v/>
      </c>
      <c r="CW109" s="4275" t="str">
        <f t="shared" si="184"/>
        <v/>
      </c>
      <c r="CX109" s="4276" t="str">
        <f t="shared" si="185"/>
        <v/>
      </c>
      <c r="CY109" s="4186"/>
      <c r="CZ109" s="4264" t="str">
        <f t="shared" si="186"/>
        <v/>
      </c>
      <c r="DA109" s="4277">
        <f t="shared" si="187"/>
        <v>0</v>
      </c>
      <c r="DB109" s="4115" t="str">
        <f t="shared" si="188"/>
        <v/>
      </c>
      <c r="DC109" s="4115" t="str">
        <f t="shared" si="189"/>
        <v/>
      </c>
      <c r="DD109" s="4115" t="str">
        <f t="shared" si="190"/>
        <v/>
      </c>
      <c r="DE109" s="4115" t="str">
        <f t="shared" si="191"/>
        <v/>
      </c>
      <c r="DF109" s="4115" t="str">
        <f t="shared" si="192"/>
        <v/>
      </c>
      <c r="DG109" s="4115" t="str">
        <f t="shared" si="193"/>
        <v/>
      </c>
      <c r="DH109" s="4115" t="str">
        <f t="shared" si="194"/>
        <v/>
      </c>
      <c r="DI109" s="4115" t="str">
        <f t="shared" si="195"/>
        <v/>
      </c>
      <c r="DJ109" s="4136"/>
      <c r="DK109" s="4287">
        <f>IF(M109=DK8,M109,0)</f>
        <v>0</v>
      </c>
      <c r="DL109" s="4286" t="str">
        <f t="shared" si="196"/>
        <v/>
      </c>
      <c r="DM109" s="4275" t="str">
        <f t="shared" si="197"/>
        <v/>
      </c>
      <c r="DN109" s="4275" t="str">
        <f t="shared" si="198"/>
        <v/>
      </c>
      <c r="DO109" s="4275" t="str">
        <f t="shared" si="199"/>
        <v/>
      </c>
      <c r="DP109" s="4275" t="str">
        <f t="shared" si="200"/>
        <v/>
      </c>
      <c r="DQ109" s="4275" t="str">
        <f t="shared" si="201"/>
        <v/>
      </c>
      <c r="DR109" s="4275" t="str">
        <f t="shared" si="202"/>
        <v/>
      </c>
      <c r="DS109" s="4275" t="str">
        <f t="shared" si="203"/>
        <v/>
      </c>
      <c r="DT109" s="4279" t="str">
        <f t="shared" si="204"/>
        <v/>
      </c>
      <c r="DU109" s="4122"/>
      <c r="DV109" s="4266">
        <f t="shared" si="205"/>
        <v>0</v>
      </c>
      <c r="DW109" s="4267">
        <f t="shared" si="206"/>
        <v>0</v>
      </c>
      <c r="DX109" s="4267">
        <f t="shared" si="207"/>
        <v>0</v>
      </c>
      <c r="DY109" s="4267">
        <f t="shared" si="208"/>
        <v>0</v>
      </c>
      <c r="DZ109" s="4267">
        <f t="shared" si="209"/>
        <v>0</v>
      </c>
      <c r="EA109" s="4267">
        <f t="shared" si="210"/>
        <v>0</v>
      </c>
      <c r="EB109" s="4267">
        <f t="shared" si="211"/>
        <v>0</v>
      </c>
      <c r="EC109" s="4267">
        <f t="shared" si="212"/>
        <v>0</v>
      </c>
      <c r="ED109" s="4215"/>
      <c r="EE109" s="4268">
        <f t="shared" si="256"/>
        <v>0</v>
      </c>
      <c r="EF109" s="4269">
        <f t="shared" si="256"/>
        <v>0</v>
      </c>
      <c r="EG109" s="4269">
        <f t="shared" si="256"/>
        <v>0</v>
      </c>
      <c r="EH109" s="4269">
        <f t="shared" si="253"/>
        <v>0</v>
      </c>
      <c r="EI109" s="4269">
        <f t="shared" si="253"/>
        <v>0</v>
      </c>
      <c r="EJ109" s="4269">
        <f t="shared" si="253"/>
        <v>0</v>
      </c>
      <c r="EK109" s="4269">
        <f t="shared" si="253"/>
        <v>0</v>
      </c>
      <c r="EL109" s="4270">
        <f t="shared" si="253"/>
        <v>0</v>
      </c>
      <c r="EM109" s="4186"/>
      <c r="EN109" s="4264" t="str">
        <f t="shared" si="213"/>
        <v/>
      </c>
      <c r="EO109" s="4271">
        <f t="shared" si="214"/>
        <v>0</v>
      </c>
      <c r="EP109" s="4272">
        <f t="shared" si="215"/>
        <v>0</v>
      </c>
      <c r="EQ109" s="4272">
        <f t="shared" si="216"/>
        <v>0</v>
      </c>
      <c r="ER109" s="4272">
        <f t="shared" si="217"/>
        <v>0</v>
      </c>
      <c r="ES109" s="4272">
        <f t="shared" si="218"/>
        <v>0</v>
      </c>
      <c r="ET109" s="4272">
        <f t="shared" si="219"/>
        <v>0</v>
      </c>
      <c r="EU109" s="4272">
        <f t="shared" si="220"/>
        <v>0</v>
      </c>
      <c r="EV109" s="4272">
        <f t="shared" si="221"/>
        <v>0</v>
      </c>
      <c r="EW109" s="4272">
        <f t="shared" si="222"/>
        <v>0</v>
      </c>
      <c r="EX109" s="4288">
        <f>IF(X109=EX8,X109,0)</f>
        <v>0</v>
      </c>
      <c r="EY109" s="4286" t="str">
        <f t="shared" si="223"/>
        <v/>
      </c>
      <c r="EZ109" s="4261" t="str">
        <f t="shared" si="224"/>
        <v/>
      </c>
      <c r="FA109" s="4275" t="str">
        <f t="shared" si="225"/>
        <v/>
      </c>
      <c r="FB109" s="4275" t="str">
        <f t="shared" si="226"/>
        <v/>
      </c>
      <c r="FC109" s="4275" t="str">
        <f t="shared" si="227"/>
        <v/>
      </c>
      <c r="FD109" s="4275" t="str">
        <f t="shared" si="228"/>
        <v/>
      </c>
      <c r="FE109" s="4275" t="str">
        <f t="shared" si="229"/>
        <v/>
      </c>
      <c r="FF109" s="4275" t="str">
        <f t="shared" si="230"/>
        <v/>
      </c>
      <c r="FG109" s="4275" t="str">
        <f t="shared" si="231"/>
        <v/>
      </c>
      <c r="FH109" s="4186"/>
      <c r="FI109" s="4264" t="str">
        <f t="shared" si="232"/>
        <v/>
      </c>
      <c r="FJ109" s="4277">
        <f t="shared" si="233"/>
        <v>0</v>
      </c>
      <c r="FK109" s="4115" t="str">
        <f t="shared" si="234"/>
        <v/>
      </c>
      <c r="FL109" s="4115" t="str">
        <f t="shared" si="235"/>
        <v/>
      </c>
      <c r="FM109" s="4115" t="str">
        <f t="shared" si="236"/>
        <v/>
      </c>
      <c r="FN109" s="4115" t="str">
        <f t="shared" si="237"/>
        <v/>
      </c>
      <c r="FO109" s="4115" t="str">
        <f t="shared" si="238"/>
        <v/>
      </c>
      <c r="FP109" s="4115" t="str">
        <f t="shared" si="239"/>
        <v/>
      </c>
      <c r="FQ109" s="4115" t="str">
        <f t="shared" si="240"/>
        <v/>
      </c>
      <c r="FR109" s="4115" t="str">
        <f t="shared" si="241"/>
        <v/>
      </c>
      <c r="FS109" s="4287">
        <f>IF(X109=FS8,X109,0)</f>
        <v>0</v>
      </c>
      <c r="FT109" s="4286" t="str">
        <f t="shared" si="242"/>
        <v/>
      </c>
      <c r="FU109" s="4275" t="str">
        <f t="shared" si="243"/>
        <v/>
      </c>
      <c r="FV109" s="4275" t="str">
        <f t="shared" si="244"/>
        <v/>
      </c>
      <c r="FW109" s="4275" t="str">
        <f t="shared" si="245"/>
        <v/>
      </c>
      <c r="FX109" s="4275" t="str">
        <f t="shared" si="246"/>
        <v/>
      </c>
      <c r="FY109" s="4275" t="str">
        <f t="shared" si="247"/>
        <v/>
      </c>
      <c r="FZ109" s="4275" t="str">
        <f t="shared" si="248"/>
        <v/>
      </c>
      <c r="GA109" s="4275" t="str">
        <f t="shared" si="249"/>
        <v/>
      </c>
      <c r="GB109" s="4279" t="str">
        <f t="shared" si="250"/>
        <v/>
      </c>
      <c r="GC109" s="4122"/>
    </row>
    <row r="110" spans="1:185" ht="45" customHeight="1">
      <c r="A110" s="4016">
        <f>ROW()</f>
        <v>110</v>
      </c>
      <c r="B110" s="4250" t="str">
        <f>IF(C110="I","",IF(ISBLANK(D110),"",IF(ISTEXT(D110),LARGE(B9:B109,1)+1,0)))</f>
        <v/>
      </c>
      <c r="C110" s="4281"/>
      <c r="D110" s="4297"/>
      <c r="E110" s="4252"/>
      <c r="F110" s="4253"/>
      <c r="G110" s="4254"/>
      <c r="H110" s="4255"/>
      <c r="I110" s="4254"/>
      <c r="J110" s="4255"/>
      <c r="K110" s="4256">
        <f t="shared" si="257"/>
        <v>0</v>
      </c>
      <c r="L110" s="4119"/>
      <c r="M110" s="4257">
        <f t="shared" si="139"/>
        <v>0</v>
      </c>
      <c r="N110" s="4258">
        <f t="shared" si="139"/>
        <v>0</v>
      </c>
      <c r="O110" s="4259"/>
      <c r="P110" s="4259"/>
      <c r="Q110" s="4259"/>
      <c r="R110" s="4259"/>
      <c r="S110" s="4259"/>
      <c r="T110" s="4259"/>
      <c r="U110" s="4259"/>
      <c r="V110" s="4259"/>
      <c r="W110" s="4119"/>
      <c r="X110" s="4257">
        <f t="shared" si="140"/>
        <v>0</v>
      </c>
      <c r="Y110" s="4258">
        <f t="shared" si="140"/>
        <v>0</v>
      </c>
      <c r="Z110" s="4260"/>
      <c r="AA110" s="4260"/>
      <c r="AB110" s="4260"/>
      <c r="AC110" s="4260"/>
      <c r="AD110" s="4260"/>
      <c r="AE110" s="4260"/>
      <c r="AF110" s="4260"/>
      <c r="AG110" s="4260"/>
      <c r="AH110" s="4119"/>
      <c r="AI110" s="4122"/>
      <c r="AJ110" s="4261">
        <f t="shared" si="141"/>
        <v>0</v>
      </c>
      <c r="AK110" s="4262">
        <f t="shared" si="142"/>
        <v>0</v>
      </c>
      <c r="AL110" s="4261">
        <f t="shared" si="143"/>
        <v>0</v>
      </c>
      <c r="AM110" s="4262">
        <f t="shared" si="144"/>
        <v>0</v>
      </c>
      <c r="AN110" s="4261">
        <f t="shared" si="145"/>
        <v>0</v>
      </c>
      <c r="AO110" s="4262">
        <f t="shared" si="146"/>
        <v>0</v>
      </c>
      <c r="AP110" s="4261">
        <f t="shared" si="147"/>
        <v>0</v>
      </c>
      <c r="AQ110" s="4262">
        <f t="shared" si="148"/>
        <v>0</v>
      </c>
      <c r="AR110" s="4261">
        <f t="shared" si="149"/>
        <v>0</v>
      </c>
      <c r="AS110" s="4262">
        <f t="shared" si="150"/>
        <v>0</v>
      </c>
      <c r="AT110" s="4261">
        <f t="shared" si="151"/>
        <v>0</v>
      </c>
      <c r="AU110" s="4262">
        <f t="shared" si="152"/>
        <v>0</v>
      </c>
      <c r="AV110" s="4261">
        <f t="shared" si="153"/>
        <v>0</v>
      </c>
      <c r="AW110" s="4262">
        <f t="shared" si="154"/>
        <v>0</v>
      </c>
      <c r="AX110" s="4261">
        <f t="shared" si="155"/>
        <v>0</v>
      </c>
      <c r="AY110" s="4262">
        <f t="shared" si="156"/>
        <v>0</v>
      </c>
      <c r="AZ110" s="4263"/>
      <c r="BA110" s="4264">
        <f>BA9</f>
        <v>20</v>
      </c>
      <c r="BB110" s="4264">
        <f t="shared" si="157"/>
        <v>0</v>
      </c>
      <c r="BC110" s="4264" t="str">
        <f t="shared" si="158"/>
        <v/>
      </c>
      <c r="BD110" s="4265">
        <f t="shared" si="254"/>
        <v>0</v>
      </c>
      <c r="BE110" s="4265">
        <f t="shared" si="254"/>
        <v>0</v>
      </c>
      <c r="BF110" s="4265">
        <f t="shared" si="254"/>
        <v>0</v>
      </c>
      <c r="BG110" s="4265">
        <f t="shared" si="251"/>
        <v>0</v>
      </c>
      <c r="BH110" s="4265">
        <f t="shared" si="251"/>
        <v>0</v>
      </c>
      <c r="BI110" s="4265">
        <f t="shared" si="251"/>
        <v>0</v>
      </c>
      <c r="BJ110" s="4265">
        <f t="shared" si="251"/>
        <v>0</v>
      </c>
      <c r="BK110" s="4265">
        <f t="shared" si="251"/>
        <v>0</v>
      </c>
      <c r="BL110" s="4122"/>
      <c r="BM110" s="4266">
        <f t="shared" si="159"/>
        <v>0</v>
      </c>
      <c r="BN110" s="4267">
        <f t="shared" si="160"/>
        <v>0</v>
      </c>
      <c r="BO110" s="4267">
        <f t="shared" si="161"/>
        <v>0</v>
      </c>
      <c r="BP110" s="4267">
        <f t="shared" si="162"/>
        <v>0</v>
      </c>
      <c r="BQ110" s="4267">
        <f t="shared" si="163"/>
        <v>0</v>
      </c>
      <c r="BR110" s="4267">
        <f t="shared" si="164"/>
        <v>0</v>
      </c>
      <c r="BS110" s="4267">
        <f t="shared" si="165"/>
        <v>0</v>
      </c>
      <c r="BT110" s="4267">
        <f t="shared" si="166"/>
        <v>0</v>
      </c>
      <c r="BU110" s="4202"/>
      <c r="BV110" s="4268">
        <f t="shared" si="255"/>
        <v>0</v>
      </c>
      <c r="BW110" s="4269">
        <f t="shared" si="255"/>
        <v>0</v>
      </c>
      <c r="BX110" s="4269">
        <f t="shared" si="255"/>
        <v>0</v>
      </c>
      <c r="BY110" s="4269">
        <f t="shared" si="252"/>
        <v>0</v>
      </c>
      <c r="BZ110" s="4269">
        <f t="shared" si="252"/>
        <v>0</v>
      </c>
      <c r="CA110" s="4269">
        <f t="shared" si="252"/>
        <v>0</v>
      </c>
      <c r="CB110" s="4269">
        <f t="shared" si="252"/>
        <v>0</v>
      </c>
      <c r="CC110" s="4270">
        <f t="shared" si="252"/>
        <v>0</v>
      </c>
      <c r="CD110" s="4114"/>
      <c r="CE110" s="4264" t="str">
        <f t="shared" si="167"/>
        <v/>
      </c>
      <c r="CF110" s="4271">
        <f t="shared" si="168"/>
        <v>0</v>
      </c>
      <c r="CG110" s="4272">
        <f t="shared" si="169"/>
        <v>0</v>
      </c>
      <c r="CH110" s="4272">
        <f t="shared" si="170"/>
        <v>0</v>
      </c>
      <c r="CI110" s="4272">
        <f t="shared" si="171"/>
        <v>0</v>
      </c>
      <c r="CJ110" s="4272">
        <f t="shared" si="172"/>
        <v>0</v>
      </c>
      <c r="CK110" s="4272">
        <f t="shared" si="173"/>
        <v>0</v>
      </c>
      <c r="CL110" s="4272">
        <f t="shared" si="174"/>
        <v>0</v>
      </c>
      <c r="CM110" s="4272">
        <f t="shared" si="175"/>
        <v>0</v>
      </c>
      <c r="CN110" s="4272">
        <f t="shared" si="176"/>
        <v>0</v>
      </c>
      <c r="CO110" s="4285">
        <f>IF(M110=CO8,M110,0)</f>
        <v>0</v>
      </c>
      <c r="CP110" s="4286" t="str">
        <f t="shared" si="177"/>
        <v/>
      </c>
      <c r="CQ110" s="4261" t="str">
        <f t="shared" si="178"/>
        <v/>
      </c>
      <c r="CR110" s="4275" t="str">
        <f t="shared" si="179"/>
        <v/>
      </c>
      <c r="CS110" s="4275" t="str">
        <f t="shared" si="180"/>
        <v/>
      </c>
      <c r="CT110" s="4275" t="str">
        <f t="shared" si="181"/>
        <v/>
      </c>
      <c r="CU110" s="4275" t="str">
        <f t="shared" si="182"/>
        <v/>
      </c>
      <c r="CV110" s="4275" t="str">
        <f t="shared" si="183"/>
        <v/>
      </c>
      <c r="CW110" s="4275" t="str">
        <f t="shared" si="184"/>
        <v/>
      </c>
      <c r="CX110" s="4276" t="str">
        <f t="shared" si="185"/>
        <v/>
      </c>
      <c r="CY110" s="4186"/>
      <c r="CZ110" s="4264" t="str">
        <f t="shared" si="186"/>
        <v/>
      </c>
      <c r="DA110" s="4277">
        <f t="shared" si="187"/>
        <v>0</v>
      </c>
      <c r="DB110" s="4115" t="str">
        <f t="shared" si="188"/>
        <v/>
      </c>
      <c r="DC110" s="4115" t="str">
        <f t="shared" si="189"/>
        <v/>
      </c>
      <c r="DD110" s="4115" t="str">
        <f t="shared" si="190"/>
        <v/>
      </c>
      <c r="DE110" s="4115" t="str">
        <f t="shared" si="191"/>
        <v/>
      </c>
      <c r="DF110" s="4115" t="str">
        <f t="shared" si="192"/>
        <v/>
      </c>
      <c r="DG110" s="4115" t="str">
        <f t="shared" si="193"/>
        <v/>
      </c>
      <c r="DH110" s="4115" t="str">
        <f t="shared" si="194"/>
        <v/>
      </c>
      <c r="DI110" s="4115" t="str">
        <f t="shared" si="195"/>
        <v/>
      </c>
      <c r="DJ110" s="4136"/>
      <c r="DK110" s="4287">
        <f>IF(M110=DK8,M110,0)</f>
        <v>0</v>
      </c>
      <c r="DL110" s="4286" t="str">
        <f t="shared" si="196"/>
        <v/>
      </c>
      <c r="DM110" s="4275" t="str">
        <f t="shared" si="197"/>
        <v/>
      </c>
      <c r="DN110" s="4275" t="str">
        <f t="shared" si="198"/>
        <v/>
      </c>
      <c r="DO110" s="4275" t="str">
        <f t="shared" si="199"/>
        <v/>
      </c>
      <c r="DP110" s="4275" t="str">
        <f t="shared" si="200"/>
        <v/>
      </c>
      <c r="DQ110" s="4275" t="str">
        <f t="shared" si="201"/>
        <v/>
      </c>
      <c r="DR110" s="4275" t="str">
        <f t="shared" si="202"/>
        <v/>
      </c>
      <c r="DS110" s="4275" t="str">
        <f t="shared" si="203"/>
        <v/>
      </c>
      <c r="DT110" s="4279" t="str">
        <f t="shared" si="204"/>
        <v/>
      </c>
      <c r="DU110" s="4122"/>
      <c r="DV110" s="4266">
        <f t="shared" si="205"/>
        <v>0</v>
      </c>
      <c r="DW110" s="4267">
        <f t="shared" si="206"/>
        <v>0</v>
      </c>
      <c r="DX110" s="4267">
        <f t="shared" si="207"/>
        <v>0</v>
      </c>
      <c r="DY110" s="4267">
        <f t="shared" si="208"/>
        <v>0</v>
      </c>
      <c r="DZ110" s="4267">
        <f t="shared" si="209"/>
        <v>0</v>
      </c>
      <c r="EA110" s="4267">
        <f t="shared" si="210"/>
        <v>0</v>
      </c>
      <c r="EB110" s="4267">
        <f t="shared" si="211"/>
        <v>0</v>
      </c>
      <c r="EC110" s="4267">
        <f t="shared" si="212"/>
        <v>0</v>
      </c>
      <c r="ED110" s="4215"/>
      <c r="EE110" s="4268">
        <f t="shared" si="256"/>
        <v>0</v>
      </c>
      <c r="EF110" s="4269">
        <f t="shared" si="256"/>
        <v>0</v>
      </c>
      <c r="EG110" s="4269">
        <f t="shared" si="256"/>
        <v>0</v>
      </c>
      <c r="EH110" s="4269">
        <f t="shared" si="253"/>
        <v>0</v>
      </c>
      <c r="EI110" s="4269">
        <f t="shared" si="253"/>
        <v>0</v>
      </c>
      <c r="EJ110" s="4269">
        <f t="shared" si="253"/>
        <v>0</v>
      </c>
      <c r="EK110" s="4269">
        <f t="shared" si="253"/>
        <v>0</v>
      </c>
      <c r="EL110" s="4270">
        <f t="shared" si="253"/>
        <v>0</v>
      </c>
      <c r="EM110" s="4186"/>
      <c r="EN110" s="4264" t="str">
        <f t="shared" si="213"/>
        <v/>
      </c>
      <c r="EO110" s="4271">
        <f t="shared" si="214"/>
        <v>0</v>
      </c>
      <c r="EP110" s="4272">
        <f t="shared" si="215"/>
        <v>0</v>
      </c>
      <c r="EQ110" s="4272">
        <f t="shared" si="216"/>
        <v>0</v>
      </c>
      <c r="ER110" s="4272">
        <f t="shared" si="217"/>
        <v>0</v>
      </c>
      <c r="ES110" s="4272">
        <f t="shared" si="218"/>
        <v>0</v>
      </c>
      <c r="ET110" s="4272">
        <f t="shared" si="219"/>
        <v>0</v>
      </c>
      <c r="EU110" s="4272">
        <f t="shared" si="220"/>
        <v>0</v>
      </c>
      <c r="EV110" s="4272">
        <f t="shared" si="221"/>
        <v>0</v>
      </c>
      <c r="EW110" s="4272">
        <f t="shared" si="222"/>
        <v>0</v>
      </c>
      <c r="EX110" s="4288">
        <f>IF(X110=EX8,X110,0)</f>
        <v>0</v>
      </c>
      <c r="EY110" s="4286" t="str">
        <f t="shared" si="223"/>
        <v/>
      </c>
      <c r="EZ110" s="4261" t="str">
        <f t="shared" si="224"/>
        <v/>
      </c>
      <c r="FA110" s="4275" t="str">
        <f t="shared" si="225"/>
        <v/>
      </c>
      <c r="FB110" s="4275" t="str">
        <f t="shared" si="226"/>
        <v/>
      </c>
      <c r="FC110" s="4275" t="str">
        <f t="shared" si="227"/>
        <v/>
      </c>
      <c r="FD110" s="4275" t="str">
        <f t="shared" si="228"/>
        <v/>
      </c>
      <c r="FE110" s="4275" t="str">
        <f t="shared" si="229"/>
        <v/>
      </c>
      <c r="FF110" s="4275" t="str">
        <f t="shared" si="230"/>
        <v/>
      </c>
      <c r="FG110" s="4275" t="str">
        <f t="shared" si="231"/>
        <v/>
      </c>
      <c r="FH110" s="4186"/>
      <c r="FI110" s="4264" t="str">
        <f t="shared" si="232"/>
        <v/>
      </c>
      <c r="FJ110" s="4277">
        <f t="shared" si="233"/>
        <v>0</v>
      </c>
      <c r="FK110" s="4115" t="str">
        <f t="shared" si="234"/>
        <v/>
      </c>
      <c r="FL110" s="4115" t="str">
        <f t="shared" si="235"/>
        <v/>
      </c>
      <c r="FM110" s="4115" t="str">
        <f t="shared" si="236"/>
        <v/>
      </c>
      <c r="FN110" s="4115" t="str">
        <f t="shared" si="237"/>
        <v/>
      </c>
      <c r="FO110" s="4115" t="str">
        <f t="shared" si="238"/>
        <v/>
      </c>
      <c r="FP110" s="4115" t="str">
        <f t="shared" si="239"/>
        <v/>
      </c>
      <c r="FQ110" s="4115" t="str">
        <f t="shared" si="240"/>
        <v/>
      </c>
      <c r="FR110" s="4115" t="str">
        <f t="shared" si="241"/>
        <v/>
      </c>
      <c r="FS110" s="4287">
        <f>IF(X110=FS8,X110,0)</f>
        <v>0</v>
      </c>
      <c r="FT110" s="4286" t="str">
        <f t="shared" si="242"/>
        <v/>
      </c>
      <c r="FU110" s="4275" t="str">
        <f t="shared" si="243"/>
        <v/>
      </c>
      <c r="FV110" s="4275" t="str">
        <f t="shared" si="244"/>
        <v/>
      </c>
      <c r="FW110" s="4275" t="str">
        <f t="shared" si="245"/>
        <v/>
      </c>
      <c r="FX110" s="4275" t="str">
        <f t="shared" si="246"/>
        <v/>
      </c>
      <c r="FY110" s="4275" t="str">
        <f t="shared" si="247"/>
        <v/>
      </c>
      <c r="FZ110" s="4275" t="str">
        <f t="shared" si="248"/>
        <v/>
      </c>
      <c r="GA110" s="4275" t="str">
        <f t="shared" si="249"/>
        <v/>
      </c>
      <c r="GB110" s="4279" t="str">
        <f t="shared" si="250"/>
        <v/>
      </c>
      <c r="GC110" s="4122"/>
    </row>
    <row r="111" spans="1:185" ht="45" customHeight="1">
      <c r="A111" s="4016">
        <f>ROW()</f>
        <v>111</v>
      </c>
      <c r="B111" s="4250" t="str">
        <f>IF(C111="I","",IF(ISBLANK(D111),"",IF(ISTEXT(D111),LARGE(B9:B110,1)+1,0)))</f>
        <v/>
      </c>
      <c r="C111" s="4281"/>
      <c r="D111" s="4297"/>
      <c r="E111" s="4252"/>
      <c r="F111" s="4253"/>
      <c r="G111" s="4254"/>
      <c r="H111" s="4255"/>
      <c r="I111" s="4254"/>
      <c r="J111" s="4255"/>
      <c r="K111" s="4256">
        <f t="shared" si="257"/>
        <v>0</v>
      </c>
      <c r="L111" s="4119"/>
      <c r="M111" s="4257">
        <f t="shared" si="139"/>
        <v>0</v>
      </c>
      <c r="N111" s="4258">
        <f t="shared" si="139"/>
        <v>0</v>
      </c>
      <c r="O111" s="4259"/>
      <c r="P111" s="4259"/>
      <c r="Q111" s="4259"/>
      <c r="R111" s="4259"/>
      <c r="S111" s="4259"/>
      <c r="T111" s="4259"/>
      <c r="U111" s="4259"/>
      <c r="V111" s="4259"/>
      <c r="W111" s="4119"/>
      <c r="X111" s="4257">
        <f t="shared" si="140"/>
        <v>0</v>
      </c>
      <c r="Y111" s="4258">
        <f t="shared" si="140"/>
        <v>0</v>
      </c>
      <c r="Z111" s="4260"/>
      <c r="AA111" s="4260"/>
      <c r="AB111" s="4260"/>
      <c r="AC111" s="4260"/>
      <c r="AD111" s="4260"/>
      <c r="AE111" s="4260"/>
      <c r="AF111" s="4260"/>
      <c r="AG111" s="4260"/>
      <c r="AH111" s="4119"/>
      <c r="AI111" s="4122"/>
      <c r="AJ111" s="4261">
        <f t="shared" si="141"/>
        <v>0</v>
      </c>
      <c r="AK111" s="4262">
        <f t="shared" si="142"/>
        <v>0</v>
      </c>
      <c r="AL111" s="4261">
        <f t="shared" si="143"/>
        <v>0</v>
      </c>
      <c r="AM111" s="4262">
        <f t="shared" si="144"/>
        <v>0</v>
      </c>
      <c r="AN111" s="4261">
        <f t="shared" si="145"/>
        <v>0</v>
      </c>
      <c r="AO111" s="4262">
        <f t="shared" si="146"/>
        <v>0</v>
      </c>
      <c r="AP111" s="4261">
        <f t="shared" si="147"/>
        <v>0</v>
      </c>
      <c r="AQ111" s="4262">
        <f t="shared" si="148"/>
        <v>0</v>
      </c>
      <c r="AR111" s="4261">
        <f t="shared" si="149"/>
        <v>0</v>
      </c>
      <c r="AS111" s="4262">
        <f t="shared" si="150"/>
        <v>0</v>
      </c>
      <c r="AT111" s="4261">
        <f t="shared" si="151"/>
        <v>0</v>
      </c>
      <c r="AU111" s="4262">
        <f t="shared" si="152"/>
        <v>0</v>
      </c>
      <c r="AV111" s="4261">
        <f t="shared" si="153"/>
        <v>0</v>
      </c>
      <c r="AW111" s="4262">
        <f t="shared" si="154"/>
        <v>0</v>
      </c>
      <c r="AX111" s="4261">
        <f t="shared" si="155"/>
        <v>0</v>
      </c>
      <c r="AY111" s="4262">
        <f t="shared" si="156"/>
        <v>0</v>
      </c>
      <c r="AZ111" s="4263"/>
      <c r="BA111" s="4264">
        <f>BA9</f>
        <v>20</v>
      </c>
      <c r="BB111" s="4264">
        <f t="shared" si="157"/>
        <v>0</v>
      </c>
      <c r="BC111" s="4264" t="str">
        <f t="shared" si="158"/>
        <v/>
      </c>
      <c r="BD111" s="4265">
        <f t="shared" si="254"/>
        <v>0</v>
      </c>
      <c r="BE111" s="4265">
        <f t="shared" si="254"/>
        <v>0</v>
      </c>
      <c r="BF111" s="4265">
        <f t="shared" si="254"/>
        <v>0</v>
      </c>
      <c r="BG111" s="4265">
        <f t="shared" si="251"/>
        <v>0</v>
      </c>
      <c r="BH111" s="4265">
        <f t="shared" si="251"/>
        <v>0</v>
      </c>
      <c r="BI111" s="4265">
        <f t="shared" si="251"/>
        <v>0</v>
      </c>
      <c r="BJ111" s="4265">
        <f t="shared" si="251"/>
        <v>0</v>
      </c>
      <c r="BK111" s="4265">
        <f t="shared" si="251"/>
        <v>0</v>
      </c>
      <c r="BL111" s="4122"/>
      <c r="BM111" s="4266">
        <f t="shared" si="159"/>
        <v>0</v>
      </c>
      <c r="BN111" s="4267">
        <f t="shared" si="160"/>
        <v>0</v>
      </c>
      <c r="BO111" s="4267">
        <f t="shared" si="161"/>
        <v>0</v>
      </c>
      <c r="BP111" s="4267">
        <f t="shared" si="162"/>
        <v>0</v>
      </c>
      <c r="BQ111" s="4267">
        <f t="shared" si="163"/>
        <v>0</v>
      </c>
      <c r="BR111" s="4267">
        <f t="shared" si="164"/>
        <v>0</v>
      </c>
      <c r="BS111" s="4267">
        <f t="shared" si="165"/>
        <v>0</v>
      </c>
      <c r="BT111" s="4267">
        <f t="shared" si="166"/>
        <v>0</v>
      </c>
      <c r="BU111" s="4202"/>
      <c r="BV111" s="4268">
        <f t="shared" si="255"/>
        <v>0</v>
      </c>
      <c r="BW111" s="4269">
        <f t="shared" si="255"/>
        <v>0</v>
      </c>
      <c r="BX111" s="4269">
        <f t="shared" si="255"/>
        <v>0</v>
      </c>
      <c r="BY111" s="4269">
        <f t="shared" si="252"/>
        <v>0</v>
      </c>
      <c r="BZ111" s="4269">
        <f t="shared" si="252"/>
        <v>0</v>
      </c>
      <c r="CA111" s="4269">
        <f t="shared" si="252"/>
        <v>0</v>
      </c>
      <c r="CB111" s="4269">
        <f t="shared" si="252"/>
        <v>0</v>
      </c>
      <c r="CC111" s="4270">
        <f t="shared" si="252"/>
        <v>0</v>
      </c>
      <c r="CD111" s="4114"/>
      <c r="CE111" s="4264" t="str">
        <f t="shared" si="167"/>
        <v/>
      </c>
      <c r="CF111" s="4271">
        <f t="shared" si="168"/>
        <v>0</v>
      </c>
      <c r="CG111" s="4272">
        <f t="shared" si="169"/>
        <v>0</v>
      </c>
      <c r="CH111" s="4272">
        <f t="shared" si="170"/>
        <v>0</v>
      </c>
      <c r="CI111" s="4272">
        <f t="shared" si="171"/>
        <v>0</v>
      </c>
      <c r="CJ111" s="4272">
        <f t="shared" si="172"/>
        <v>0</v>
      </c>
      <c r="CK111" s="4272">
        <f t="shared" si="173"/>
        <v>0</v>
      </c>
      <c r="CL111" s="4272">
        <f t="shared" si="174"/>
        <v>0</v>
      </c>
      <c r="CM111" s="4272">
        <f t="shared" si="175"/>
        <v>0</v>
      </c>
      <c r="CN111" s="4272">
        <f t="shared" si="176"/>
        <v>0</v>
      </c>
      <c r="CO111" s="4285">
        <f>IF(M111=CO8,M111,0)</f>
        <v>0</v>
      </c>
      <c r="CP111" s="4286" t="str">
        <f t="shared" si="177"/>
        <v/>
      </c>
      <c r="CQ111" s="4261" t="str">
        <f t="shared" si="178"/>
        <v/>
      </c>
      <c r="CR111" s="4275" t="str">
        <f t="shared" si="179"/>
        <v/>
      </c>
      <c r="CS111" s="4275" t="str">
        <f t="shared" si="180"/>
        <v/>
      </c>
      <c r="CT111" s="4275" t="str">
        <f t="shared" si="181"/>
        <v/>
      </c>
      <c r="CU111" s="4275" t="str">
        <f t="shared" si="182"/>
        <v/>
      </c>
      <c r="CV111" s="4275" t="str">
        <f t="shared" si="183"/>
        <v/>
      </c>
      <c r="CW111" s="4275" t="str">
        <f t="shared" si="184"/>
        <v/>
      </c>
      <c r="CX111" s="4276" t="str">
        <f t="shared" si="185"/>
        <v/>
      </c>
      <c r="CY111" s="4186"/>
      <c r="CZ111" s="4264" t="str">
        <f t="shared" si="186"/>
        <v/>
      </c>
      <c r="DA111" s="4277">
        <f t="shared" si="187"/>
        <v>0</v>
      </c>
      <c r="DB111" s="4115" t="str">
        <f t="shared" si="188"/>
        <v/>
      </c>
      <c r="DC111" s="4115" t="str">
        <f t="shared" si="189"/>
        <v/>
      </c>
      <c r="DD111" s="4115" t="str">
        <f t="shared" si="190"/>
        <v/>
      </c>
      <c r="DE111" s="4115" t="str">
        <f t="shared" si="191"/>
        <v/>
      </c>
      <c r="DF111" s="4115" t="str">
        <f t="shared" si="192"/>
        <v/>
      </c>
      <c r="DG111" s="4115" t="str">
        <f t="shared" si="193"/>
        <v/>
      </c>
      <c r="DH111" s="4115" t="str">
        <f t="shared" si="194"/>
        <v/>
      </c>
      <c r="DI111" s="4115" t="str">
        <f t="shared" si="195"/>
        <v/>
      </c>
      <c r="DJ111" s="4136"/>
      <c r="DK111" s="4287">
        <f>IF(M111=DK8,M111,0)</f>
        <v>0</v>
      </c>
      <c r="DL111" s="4286" t="str">
        <f t="shared" si="196"/>
        <v/>
      </c>
      <c r="DM111" s="4275" t="str">
        <f t="shared" si="197"/>
        <v/>
      </c>
      <c r="DN111" s="4275" t="str">
        <f t="shared" si="198"/>
        <v/>
      </c>
      <c r="DO111" s="4275" t="str">
        <f t="shared" si="199"/>
        <v/>
      </c>
      <c r="DP111" s="4275" t="str">
        <f t="shared" si="200"/>
        <v/>
      </c>
      <c r="DQ111" s="4275" t="str">
        <f t="shared" si="201"/>
        <v/>
      </c>
      <c r="DR111" s="4275" t="str">
        <f t="shared" si="202"/>
        <v/>
      </c>
      <c r="DS111" s="4275" t="str">
        <f t="shared" si="203"/>
        <v/>
      </c>
      <c r="DT111" s="4279" t="str">
        <f t="shared" si="204"/>
        <v/>
      </c>
      <c r="DU111" s="4122"/>
      <c r="DV111" s="4266">
        <f t="shared" si="205"/>
        <v>0</v>
      </c>
      <c r="DW111" s="4267">
        <f t="shared" si="206"/>
        <v>0</v>
      </c>
      <c r="DX111" s="4267">
        <f t="shared" si="207"/>
        <v>0</v>
      </c>
      <c r="DY111" s="4267">
        <f t="shared" si="208"/>
        <v>0</v>
      </c>
      <c r="DZ111" s="4267">
        <f t="shared" si="209"/>
        <v>0</v>
      </c>
      <c r="EA111" s="4267">
        <f t="shared" si="210"/>
        <v>0</v>
      </c>
      <c r="EB111" s="4267">
        <f t="shared" si="211"/>
        <v>0</v>
      </c>
      <c r="EC111" s="4267">
        <f t="shared" si="212"/>
        <v>0</v>
      </c>
      <c r="ED111" s="4215"/>
      <c r="EE111" s="4268">
        <f t="shared" si="256"/>
        <v>0</v>
      </c>
      <c r="EF111" s="4269">
        <f t="shared" si="256"/>
        <v>0</v>
      </c>
      <c r="EG111" s="4269">
        <f t="shared" si="256"/>
        <v>0</v>
      </c>
      <c r="EH111" s="4269">
        <f t="shared" si="253"/>
        <v>0</v>
      </c>
      <c r="EI111" s="4269">
        <f t="shared" si="253"/>
        <v>0</v>
      </c>
      <c r="EJ111" s="4269">
        <f t="shared" si="253"/>
        <v>0</v>
      </c>
      <c r="EK111" s="4269">
        <f t="shared" si="253"/>
        <v>0</v>
      </c>
      <c r="EL111" s="4270">
        <f t="shared" si="253"/>
        <v>0</v>
      </c>
      <c r="EM111" s="4186"/>
      <c r="EN111" s="4264" t="str">
        <f t="shared" si="213"/>
        <v/>
      </c>
      <c r="EO111" s="4271">
        <f t="shared" si="214"/>
        <v>0</v>
      </c>
      <c r="EP111" s="4272">
        <f t="shared" si="215"/>
        <v>0</v>
      </c>
      <c r="EQ111" s="4272">
        <f t="shared" si="216"/>
        <v>0</v>
      </c>
      <c r="ER111" s="4272">
        <f t="shared" si="217"/>
        <v>0</v>
      </c>
      <c r="ES111" s="4272">
        <f t="shared" si="218"/>
        <v>0</v>
      </c>
      <c r="ET111" s="4272">
        <f t="shared" si="219"/>
        <v>0</v>
      </c>
      <c r="EU111" s="4272">
        <f t="shared" si="220"/>
        <v>0</v>
      </c>
      <c r="EV111" s="4272">
        <f t="shared" si="221"/>
        <v>0</v>
      </c>
      <c r="EW111" s="4272">
        <f t="shared" si="222"/>
        <v>0</v>
      </c>
      <c r="EX111" s="4288">
        <f>IF(X111=EX8,X111,0)</f>
        <v>0</v>
      </c>
      <c r="EY111" s="4286" t="str">
        <f t="shared" si="223"/>
        <v/>
      </c>
      <c r="EZ111" s="4261" t="str">
        <f t="shared" si="224"/>
        <v/>
      </c>
      <c r="FA111" s="4275" t="str">
        <f t="shared" si="225"/>
        <v/>
      </c>
      <c r="FB111" s="4275" t="str">
        <f t="shared" si="226"/>
        <v/>
      </c>
      <c r="FC111" s="4275" t="str">
        <f t="shared" si="227"/>
        <v/>
      </c>
      <c r="FD111" s="4275" t="str">
        <f t="shared" si="228"/>
        <v/>
      </c>
      <c r="FE111" s="4275" t="str">
        <f t="shared" si="229"/>
        <v/>
      </c>
      <c r="FF111" s="4275" t="str">
        <f t="shared" si="230"/>
        <v/>
      </c>
      <c r="FG111" s="4275" t="str">
        <f t="shared" si="231"/>
        <v/>
      </c>
      <c r="FH111" s="4186"/>
      <c r="FI111" s="4264" t="str">
        <f t="shared" si="232"/>
        <v/>
      </c>
      <c r="FJ111" s="4277">
        <f t="shared" si="233"/>
        <v>0</v>
      </c>
      <c r="FK111" s="4115" t="str">
        <f t="shared" si="234"/>
        <v/>
      </c>
      <c r="FL111" s="4115" t="str">
        <f t="shared" si="235"/>
        <v/>
      </c>
      <c r="FM111" s="4115" t="str">
        <f t="shared" si="236"/>
        <v/>
      </c>
      <c r="FN111" s="4115" t="str">
        <f t="shared" si="237"/>
        <v/>
      </c>
      <c r="FO111" s="4115" t="str">
        <f t="shared" si="238"/>
        <v/>
      </c>
      <c r="FP111" s="4115" t="str">
        <f t="shared" si="239"/>
        <v/>
      </c>
      <c r="FQ111" s="4115" t="str">
        <f t="shared" si="240"/>
        <v/>
      </c>
      <c r="FR111" s="4115" t="str">
        <f t="shared" si="241"/>
        <v/>
      </c>
      <c r="FS111" s="4287">
        <f>IF(X111=FS8,X111,0)</f>
        <v>0</v>
      </c>
      <c r="FT111" s="4286" t="str">
        <f t="shared" si="242"/>
        <v/>
      </c>
      <c r="FU111" s="4275" t="str">
        <f t="shared" si="243"/>
        <v/>
      </c>
      <c r="FV111" s="4275" t="str">
        <f t="shared" si="244"/>
        <v/>
      </c>
      <c r="FW111" s="4275" t="str">
        <f t="shared" si="245"/>
        <v/>
      </c>
      <c r="FX111" s="4275" t="str">
        <f t="shared" si="246"/>
        <v/>
      </c>
      <c r="FY111" s="4275" t="str">
        <f t="shared" si="247"/>
        <v/>
      </c>
      <c r="FZ111" s="4275" t="str">
        <f t="shared" si="248"/>
        <v/>
      </c>
      <c r="GA111" s="4275" t="str">
        <f t="shared" si="249"/>
        <v/>
      </c>
      <c r="GB111" s="4279" t="str">
        <f t="shared" si="250"/>
        <v/>
      </c>
      <c r="GC111" s="4122"/>
    </row>
    <row r="112" spans="1:185" ht="45" customHeight="1">
      <c r="A112" s="4016">
        <f>ROW()</f>
        <v>112</v>
      </c>
      <c r="B112" s="4250" t="str">
        <f>IF(C112="I","",IF(ISBLANK(D112),"",IF(ISTEXT(D112),LARGE(B9:B111,1)+1,0)))</f>
        <v/>
      </c>
      <c r="C112" s="4281"/>
      <c r="D112" s="4297"/>
      <c r="E112" s="4252"/>
      <c r="F112" s="4253"/>
      <c r="G112" s="4254"/>
      <c r="H112" s="4255"/>
      <c r="I112" s="4254"/>
      <c r="J112" s="4255"/>
      <c r="K112" s="4256">
        <f t="shared" si="257"/>
        <v>0</v>
      </c>
      <c r="L112" s="4119"/>
      <c r="M112" s="4257">
        <f t="shared" si="139"/>
        <v>0</v>
      </c>
      <c r="N112" s="4258">
        <f t="shared" si="139"/>
        <v>0</v>
      </c>
      <c r="O112" s="4259"/>
      <c r="P112" s="4259"/>
      <c r="Q112" s="4259"/>
      <c r="R112" s="4259"/>
      <c r="S112" s="4259"/>
      <c r="T112" s="4259"/>
      <c r="U112" s="4259"/>
      <c r="V112" s="4259"/>
      <c r="W112" s="4119"/>
      <c r="X112" s="4257">
        <f t="shared" si="140"/>
        <v>0</v>
      </c>
      <c r="Y112" s="4258">
        <f t="shared" si="140"/>
        <v>0</v>
      </c>
      <c r="Z112" s="4260"/>
      <c r="AA112" s="4260"/>
      <c r="AB112" s="4260"/>
      <c r="AC112" s="4260"/>
      <c r="AD112" s="4260"/>
      <c r="AE112" s="4260"/>
      <c r="AF112" s="4260"/>
      <c r="AG112" s="4260"/>
      <c r="AH112" s="4119"/>
      <c r="AI112" s="4122"/>
      <c r="AJ112" s="4261">
        <f t="shared" si="141"/>
        <v>0</v>
      </c>
      <c r="AK112" s="4262">
        <f t="shared" si="142"/>
        <v>0</v>
      </c>
      <c r="AL112" s="4261">
        <f t="shared" si="143"/>
        <v>0</v>
      </c>
      <c r="AM112" s="4262">
        <f t="shared" si="144"/>
        <v>0</v>
      </c>
      <c r="AN112" s="4261">
        <f t="shared" si="145"/>
        <v>0</v>
      </c>
      <c r="AO112" s="4262">
        <f t="shared" si="146"/>
        <v>0</v>
      </c>
      <c r="AP112" s="4261">
        <f t="shared" si="147"/>
        <v>0</v>
      </c>
      <c r="AQ112" s="4262">
        <f t="shared" si="148"/>
        <v>0</v>
      </c>
      <c r="AR112" s="4261">
        <f t="shared" si="149"/>
        <v>0</v>
      </c>
      <c r="AS112" s="4262">
        <f t="shared" si="150"/>
        <v>0</v>
      </c>
      <c r="AT112" s="4261">
        <f t="shared" si="151"/>
        <v>0</v>
      </c>
      <c r="AU112" s="4262">
        <f t="shared" si="152"/>
        <v>0</v>
      </c>
      <c r="AV112" s="4261">
        <f t="shared" si="153"/>
        <v>0</v>
      </c>
      <c r="AW112" s="4262">
        <f t="shared" si="154"/>
        <v>0</v>
      </c>
      <c r="AX112" s="4261">
        <f t="shared" si="155"/>
        <v>0</v>
      </c>
      <c r="AY112" s="4262">
        <f t="shared" si="156"/>
        <v>0</v>
      </c>
      <c r="AZ112" s="4263"/>
      <c r="BA112" s="4264">
        <f>BA9</f>
        <v>20</v>
      </c>
      <c r="BB112" s="4264">
        <f t="shared" si="157"/>
        <v>0</v>
      </c>
      <c r="BC112" s="4264" t="str">
        <f t="shared" si="158"/>
        <v/>
      </c>
      <c r="BD112" s="4265">
        <f t="shared" si="254"/>
        <v>0</v>
      </c>
      <c r="BE112" s="4265">
        <f t="shared" si="254"/>
        <v>0</v>
      </c>
      <c r="BF112" s="4265">
        <f t="shared" si="254"/>
        <v>0</v>
      </c>
      <c r="BG112" s="4265">
        <f t="shared" si="251"/>
        <v>0</v>
      </c>
      <c r="BH112" s="4265">
        <f t="shared" si="251"/>
        <v>0</v>
      </c>
      <c r="BI112" s="4265">
        <f t="shared" si="251"/>
        <v>0</v>
      </c>
      <c r="BJ112" s="4265">
        <f t="shared" si="251"/>
        <v>0</v>
      </c>
      <c r="BK112" s="4265">
        <f t="shared" si="251"/>
        <v>0</v>
      </c>
      <c r="BL112" s="4122"/>
      <c r="BM112" s="4266">
        <f t="shared" si="159"/>
        <v>0</v>
      </c>
      <c r="BN112" s="4267">
        <f t="shared" si="160"/>
        <v>0</v>
      </c>
      <c r="BO112" s="4267">
        <f t="shared" si="161"/>
        <v>0</v>
      </c>
      <c r="BP112" s="4267">
        <f t="shared" si="162"/>
        <v>0</v>
      </c>
      <c r="BQ112" s="4267">
        <f t="shared" si="163"/>
        <v>0</v>
      </c>
      <c r="BR112" s="4267">
        <f t="shared" si="164"/>
        <v>0</v>
      </c>
      <c r="BS112" s="4267">
        <f t="shared" si="165"/>
        <v>0</v>
      </c>
      <c r="BT112" s="4267">
        <f t="shared" si="166"/>
        <v>0</v>
      </c>
      <c r="BU112" s="4202"/>
      <c r="BV112" s="4268">
        <f t="shared" si="255"/>
        <v>0</v>
      </c>
      <c r="BW112" s="4269">
        <f t="shared" si="255"/>
        <v>0</v>
      </c>
      <c r="BX112" s="4269">
        <f t="shared" si="255"/>
        <v>0</v>
      </c>
      <c r="BY112" s="4269">
        <f t="shared" si="252"/>
        <v>0</v>
      </c>
      <c r="BZ112" s="4269">
        <f t="shared" si="252"/>
        <v>0</v>
      </c>
      <c r="CA112" s="4269">
        <f t="shared" si="252"/>
        <v>0</v>
      </c>
      <c r="CB112" s="4269">
        <f t="shared" si="252"/>
        <v>0</v>
      </c>
      <c r="CC112" s="4270">
        <f t="shared" si="252"/>
        <v>0</v>
      </c>
      <c r="CD112" s="4114"/>
      <c r="CE112" s="4264" t="str">
        <f t="shared" si="167"/>
        <v/>
      </c>
      <c r="CF112" s="4271">
        <f t="shared" si="168"/>
        <v>0</v>
      </c>
      <c r="CG112" s="4272">
        <f t="shared" si="169"/>
        <v>0</v>
      </c>
      <c r="CH112" s="4272">
        <f t="shared" si="170"/>
        <v>0</v>
      </c>
      <c r="CI112" s="4272">
        <f t="shared" si="171"/>
        <v>0</v>
      </c>
      <c r="CJ112" s="4272">
        <f t="shared" si="172"/>
        <v>0</v>
      </c>
      <c r="CK112" s="4272">
        <f t="shared" si="173"/>
        <v>0</v>
      </c>
      <c r="CL112" s="4272">
        <f t="shared" si="174"/>
        <v>0</v>
      </c>
      <c r="CM112" s="4272">
        <f t="shared" si="175"/>
        <v>0</v>
      </c>
      <c r="CN112" s="4272">
        <f t="shared" si="176"/>
        <v>0</v>
      </c>
      <c r="CO112" s="4285">
        <f>IF(M112=CO8,M112,0)</f>
        <v>0</v>
      </c>
      <c r="CP112" s="4286" t="str">
        <f t="shared" si="177"/>
        <v/>
      </c>
      <c r="CQ112" s="4261" t="str">
        <f t="shared" si="178"/>
        <v/>
      </c>
      <c r="CR112" s="4275" t="str">
        <f t="shared" si="179"/>
        <v/>
      </c>
      <c r="CS112" s="4275" t="str">
        <f t="shared" si="180"/>
        <v/>
      </c>
      <c r="CT112" s="4275" t="str">
        <f t="shared" si="181"/>
        <v/>
      </c>
      <c r="CU112" s="4275" t="str">
        <f t="shared" si="182"/>
        <v/>
      </c>
      <c r="CV112" s="4275" t="str">
        <f t="shared" si="183"/>
        <v/>
      </c>
      <c r="CW112" s="4275" t="str">
        <f t="shared" si="184"/>
        <v/>
      </c>
      <c r="CX112" s="4276" t="str">
        <f t="shared" si="185"/>
        <v/>
      </c>
      <c r="CY112" s="4186"/>
      <c r="CZ112" s="4264" t="str">
        <f t="shared" si="186"/>
        <v/>
      </c>
      <c r="DA112" s="4277">
        <f t="shared" si="187"/>
        <v>0</v>
      </c>
      <c r="DB112" s="4115" t="str">
        <f t="shared" si="188"/>
        <v/>
      </c>
      <c r="DC112" s="4115" t="str">
        <f t="shared" si="189"/>
        <v/>
      </c>
      <c r="DD112" s="4115" t="str">
        <f t="shared" si="190"/>
        <v/>
      </c>
      <c r="DE112" s="4115" t="str">
        <f t="shared" si="191"/>
        <v/>
      </c>
      <c r="DF112" s="4115" t="str">
        <f t="shared" si="192"/>
        <v/>
      </c>
      <c r="DG112" s="4115" t="str">
        <f t="shared" si="193"/>
        <v/>
      </c>
      <c r="DH112" s="4115" t="str">
        <f t="shared" si="194"/>
        <v/>
      </c>
      <c r="DI112" s="4115" t="str">
        <f t="shared" si="195"/>
        <v/>
      </c>
      <c r="DJ112" s="4136"/>
      <c r="DK112" s="4287">
        <f>IF(M112=DK8,M112,0)</f>
        <v>0</v>
      </c>
      <c r="DL112" s="4286" t="str">
        <f t="shared" si="196"/>
        <v/>
      </c>
      <c r="DM112" s="4275" t="str">
        <f t="shared" si="197"/>
        <v/>
      </c>
      <c r="DN112" s="4275" t="str">
        <f t="shared" si="198"/>
        <v/>
      </c>
      <c r="DO112" s="4275" t="str">
        <f t="shared" si="199"/>
        <v/>
      </c>
      <c r="DP112" s="4275" t="str">
        <f t="shared" si="200"/>
        <v/>
      </c>
      <c r="DQ112" s="4275" t="str">
        <f t="shared" si="201"/>
        <v/>
      </c>
      <c r="DR112" s="4275" t="str">
        <f t="shared" si="202"/>
        <v/>
      </c>
      <c r="DS112" s="4275" t="str">
        <f t="shared" si="203"/>
        <v/>
      </c>
      <c r="DT112" s="4279" t="str">
        <f t="shared" si="204"/>
        <v/>
      </c>
      <c r="DU112" s="4122"/>
      <c r="DV112" s="4266">
        <f t="shared" si="205"/>
        <v>0</v>
      </c>
      <c r="DW112" s="4267">
        <f t="shared" si="206"/>
        <v>0</v>
      </c>
      <c r="DX112" s="4267">
        <f t="shared" si="207"/>
        <v>0</v>
      </c>
      <c r="DY112" s="4267">
        <f t="shared" si="208"/>
        <v>0</v>
      </c>
      <c r="DZ112" s="4267">
        <f t="shared" si="209"/>
        <v>0</v>
      </c>
      <c r="EA112" s="4267">
        <f t="shared" si="210"/>
        <v>0</v>
      </c>
      <c r="EB112" s="4267">
        <f t="shared" si="211"/>
        <v>0</v>
      </c>
      <c r="EC112" s="4267">
        <f t="shared" si="212"/>
        <v>0</v>
      </c>
      <c r="ED112" s="4215"/>
      <c r="EE112" s="4268">
        <f t="shared" si="256"/>
        <v>0</v>
      </c>
      <c r="EF112" s="4269">
        <f t="shared" si="256"/>
        <v>0</v>
      </c>
      <c r="EG112" s="4269">
        <f t="shared" si="256"/>
        <v>0</v>
      </c>
      <c r="EH112" s="4269">
        <f t="shared" si="253"/>
        <v>0</v>
      </c>
      <c r="EI112" s="4269">
        <f t="shared" si="253"/>
        <v>0</v>
      </c>
      <c r="EJ112" s="4269">
        <f t="shared" si="253"/>
        <v>0</v>
      </c>
      <c r="EK112" s="4269">
        <f t="shared" si="253"/>
        <v>0</v>
      </c>
      <c r="EL112" s="4270">
        <f t="shared" si="253"/>
        <v>0</v>
      </c>
      <c r="EM112" s="4186"/>
      <c r="EN112" s="4264" t="str">
        <f t="shared" si="213"/>
        <v/>
      </c>
      <c r="EO112" s="4271">
        <f t="shared" si="214"/>
        <v>0</v>
      </c>
      <c r="EP112" s="4272">
        <f t="shared" si="215"/>
        <v>0</v>
      </c>
      <c r="EQ112" s="4272">
        <f t="shared" si="216"/>
        <v>0</v>
      </c>
      <c r="ER112" s="4272">
        <f t="shared" si="217"/>
        <v>0</v>
      </c>
      <c r="ES112" s="4272">
        <f t="shared" si="218"/>
        <v>0</v>
      </c>
      <c r="ET112" s="4272">
        <f t="shared" si="219"/>
        <v>0</v>
      </c>
      <c r="EU112" s="4272">
        <f t="shared" si="220"/>
        <v>0</v>
      </c>
      <c r="EV112" s="4272">
        <f t="shared" si="221"/>
        <v>0</v>
      </c>
      <c r="EW112" s="4272">
        <f t="shared" si="222"/>
        <v>0</v>
      </c>
      <c r="EX112" s="4288">
        <f>IF(X112=EX8,X112,0)</f>
        <v>0</v>
      </c>
      <c r="EY112" s="4286" t="str">
        <f t="shared" si="223"/>
        <v/>
      </c>
      <c r="EZ112" s="4261" t="str">
        <f t="shared" si="224"/>
        <v/>
      </c>
      <c r="FA112" s="4275" t="str">
        <f t="shared" si="225"/>
        <v/>
      </c>
      <c r="FB112" s="4275" t="str">
        <f t="shared" si="226"/>
        <v/>
      </c>
      <c r="FC112" s="4275" t="str">
        <f t="shared" si="227"/>
        <v/>
      </c>
      <c r="FD112" s="4275" t="str">
        <f t="shared" si="228"/>
        <v/>
      </c>
      <c r="FE112" s="4275" t="str">
        <f t="shared" si="229"/>
        <v/>
      </c>
      <c r="FF112" s="4275" t="str">
        <f t="shared" si="230"/>
        <v/>
      </c>
      <c r="FG112" s="4275" t="str">
        <f t="shared" si="231"/>
        <v/>
      </c>
      <c r="FH112" s="4186"/>
      <c r="FI112" s="4264" t="str">
        <f t="shared" si="232"/>
        <v/>
      </c>
      <c r="FJ112" s="4277">
        <f t="shared" si="233"/>
        <v>0</v>
      </c>
      <c r="FK112" s="4115" t="str">
        <f t="shared" si="234"/>
        <v/>
      </c>
      <c r="FL112" s="4115" t="str">
        <f t="shared" si="235"/>
        <v/>
      </c>
      <c r="FM112" s="4115" t="str">
        <f t="shared" si="236"/>
        <v/>
      </c>
      <c r="FN112" s="4115" t="str">
        <f t="shared" si="237"/>
        <v/>
      </c>
      <c r="FO112" s="4115" t="str">
        <f t="shared" si="238"/>
        <v/>
      </c>
      <c r="FP112" s="4115" t="str">
        <f t="shared" si="239"/>
        <v/>
      </c>
      <c r="FQ112" s="4115" t="str">
        <f t="shared" si="240"/>
        <v/>
      </c>
      <c r="FR112" s="4115" t="str">
        <f t="shared" si="241"/>
        <v/>
      </c>
      <c r="FS112" s="4287">
        <f>IF(X112=FS8,X112,0)</f>
        <v>0</v>
      </c>
      <c r="FT112" s="4286" t="str">
        <f t="shared" si="242"/>
        <v/>
      </c>
      <c r="FU112" s="4275" t="str">
        <f t="shared" si="243"/>
        <v/>
      </c>
      <c r="FV112" s="4275" t="str">
        <f t="shared" si="244"/>
        <v/>
      </c>
      <c r="FW112" s="4275" t="str">
        <f t="shared" si="245"/>
        <v/>
      </c>
      <c r="FX112" s="4275" t="str">
        <f t="shared" si="246"/>
        <v/>
      </c>
      <c r="FY112" s="4275" t="str">
        <f t="shared" si="247"/>
        <v/>
      </c>
      <c r="FZ112" s="4275" t="str">
        <f t="shared" si="248"/>
        <v/>
      </c>
      <c r="GA112" s="4275" t="str">
        <f t="shared" si="249"/>
        <v/>
      </c>
      <c r="GB112" s="4279" t="str">
        <f t="shared" si="250"/>
        <v/>
      </c>
      <c r="GC112" s="4122"/>
    </row>
    <row r="113" spans="1:185" ht="45" customHeight="1">
      <c r="A113" s="4016">
        <f>ROW()</f>
        <v>113</v>
      </c>
      <c r="B113" s="4250" t="str">
        <f>IF(C113="I","",IF(ISBLANK(D113),"",IF(ISTEXT(D113),LARGE(B9:B112,1)+1,0)))</f>
        <v/>
      </c>
      <c r="C113" s="4281"/>
      <c r="D113" s="4297"/>
      <c r="E113" s="4252"/>
      <c r="F113" s="4253"/>
      <c r="G113" s="4254"/>
      <c r="H113" s="4255"/>
      <c r="I113" s="4254"/>
      <c r="J113" s="4255"/>
      <c r="K113" s="4256">
        <f t="shared" si="257"/>
        <v>0</v>
      </c>
      <c r="L113" s="4119"/>
      <c r="M113" s="4257">
        <f t="shared" si="139"/>
        <v>0</v>
      </c>
      <c r="N113" s="4258">
        <f t="shared" si="139"/>
        <v>0</v>
      </c>
      <c r="O113" s="4259"/>
      <c r="P113" s="4259"/>
      <c r="Q113" s="4259"/>
      <c r="R113" s="4259"/>
      <c r="S113" s="4259"/>
      <c r="T113" s="4259"/>
      <c r="U113" s="4259"/>
      <c r="V113" s="4259"/>
      <c r="W113" s="4119"/>
      <c r="X113" s="4257">
        <f t="shared" si="140"/>
        <v>0</v>
      </c>
      <c r="Y113" s="4258">
        <f t="shared" si="140"/>
        <v>0</v>
      </c>
      <c r="Z113" s="4260"/>
      <c r="AA113" s="4260"/>
      <c r="AB113" s="4260"/>
      <c r="AC113" s="4260"/>
      <c r="AD113" s="4260"/>
      <c r="AE113" s="4260"/>
      <c r="AF113" s="4260"/>
      <c r="AG113" s="4260"/>
      <c r="AH113" s="4119"/>
      <c r="AI113" s="4122"/>
      <c r="AJ113" s="4261">
        <f t="shared" si="141"/>
        <v>0</v>
      </c>
      <c r="AK113" s="4262">
        <f t="shared" si="142"/>
        <v>0</v>
      </c>
      <c r="AL113" s="4261">
        <f t="shared" si="143"/>
        <v>0</v>
      </c>
      <c r="AM113" s="4262">
        <f t="shared" si="144"/>
        <v>0</v>
      </c>
      <c r="AN113" s="4261">
        <f t="shared" si="145"/>
        <v>0</v>
      </c>
      <c r="AO113" s="4262">
        <f t="shared" si="146"/>
        <v>0</v>
      </c>
      <c r="AP113" s="4261">
        <f t="shared" si="147"/>
        <v>0</v>
      </c>
      <c r="AQ113" s="4262">
        <f t="shared" si="148"/>
        <v>0</v>
      </c>
      <c r="AR113" s="4261">
        <f t="shared" si="149"/>
        <v>0</v>
      </c>
      <c r="AS113" s="4262">
        <f t="shared" si="150"/>
        <v>0</v>
      </c>
      <c r="AT113" s="4261">
        <f t="shared" si="151"/>
        <v>0</v>
      </c>
      <c r="AU113" s="4262">
        <f t="shared" si="152"/>
        <v>0</v>
      </c>
      <c r="AV113" s="4261">
        <f t="shared" si="153"/>
        <v>0</v>
      </c>
      <c r="AW113" s="4262">
        <f t="shared" si="154"/>
        <v>0</v>
      </c>
      <c r="AX113" s="4261">
        <f t="shared" si="155"/>
        <v>0</v>
      </c>
      <c r="AY113" s="4262">
        <f t="shared" si="156"/>
        <v>0</v>
      </c>
      <c r="AZ113" s="4263"/>
      <c r="BA113" s="4264">
        <f>BA9</f>
        <v>20</v>
      </c>
      <c r="BB113" s="4264">
        <f t="shared" si="157"/>
        <v>0</v>
      </c>
      <c r="BC113" s="4264" t="str">
        <f t="shared" si="158"/>
        <v/>
      </c>
      <c r="BD113" s="4265">
        <f t="shared" si="254"/>
        <v>0</v>
      </c>
      <c r="BE113" s="4265">
        <f t="shared" si="254"/>
        <v>0</v>
      </c>
      <c r="BF113" s="4265">
        <f t="shared" si="254"/>
        <v>0</v>
      </c>
      <c r="BG113" s="4265">
        <f t="shared" si="251"/>
        <v>0</v>
      </c>
      <c r="BH113" s="4265">
        <f t="shared" si="251"/>
        <v>0</v>
      </c>
      <c r="BI113" s="4265">
        <f t="shared" si="251"/>
        <v>0</v>
      </c>
      <c r="BJ113" s="4265">
        <f t="shared" si="251"/>
        <v>0</v>
      </c>
      <c r="BK113" s="4265">
        <f t="shared" si="251"/>
        <v>0</v>
      </c>
      <c r="BL113" s="4122"/>
      <c r="BM113" s="4266">
        <f t="shared" si="159"/>
        <v>0</v>
      </c>
      <c r="BN113" s="4267">
        <f t="shared" si="160"/>
        <v>0</v>
      </c>
      <c r="BO113" s="4267">
        <f t="shared" si="161"/>
        <v>0</v>
      </c>
      <c r="BP113" s="4267">
        <f t="shared" si="162"/>
        <v>0</v>
      </c>
      <c r="BQ113" s="4267">
        <f t="shared" si="163"/>
        <v>0</v>
      </c>
      <c r="BR113" s="4267">
        <f t="shared" si="164"/>
        <v>0</v>
      </c>
      <c r="BS113" s="4267">
        <f t="shared" si="165"/>
        <v>0</v>
      </c>
      <c r="BT113" s="4267">
        <f t="shared" si="166"/>
        <v>0</v>
      </c>
      <c r="BU113" s="4202"/>
      <c r="BV113" s="4268">
        <f t="shared" si="255"/>
        <v>0</v>
      </c>
      <c r="BW113" s="4269">
        <f t="shared" si="255"/>
        <v>0</v>
      </c>
      <c r="BX113" s="4269">
        <f t="shared" si="255"/>
        <v>0</v>
      </c>
      <c r="BY113" s="4269">
        <f t="shared" si="252"/>
        <v>0</v>
      </c>
      <c r="BZ113" s="4269">
        <f t="shared" si="252"/>
        <v>0</v>
      </c>
      <c r="CA113" s="4269">
        <f t="shared" si="252"/>
        <v>0</v>
      </c>
      <c r="CB113" s="4269">
        <f t="shared" si="252"/>
        <v>0</v>
      </c>
      <c r="CC113" s="4270">
        <f t="shared" si="252"/>
        <v>0</v>
      </c>
      <c r="CD113" s="4114"/>
      <c r="CE113" s="4264" t="str">
        <f t="shared" si="167"/>
        <v/>
      </c>
      <c r="CF113" s="4271">
        <f t="shared" si="168"/>
        <v>0</v>
      </c>
      <c r="CG113" s="4272">
        <f t="shared" si="169"/>
        <v>0</v>
      </c>
      <c r="CH113" s="4272">
        <f t="shared" si="170"/>
        <v>0</v>
      </c>
      <c r="CI113" s="4272">
        <f t="shared" si="171"/>
        <v>0</v>
      </c>
      <c r="CJ113" s="4272">
        <f t="shared" si="172"/>
        <v>0</v>
      </c>
      <c r="CK113" s="4272">
        <f t="shared" si="173"/>
        <v>0</v>
      </c>
      <c r="CL113" s="4272">
        <f t="shared" si="174"/>
        <v>0</v>
      </c>
      <c r="CM113" s="4272">
        <f t="shared" si="175"/>
        <v>0</v>
      </c>
      <c r="CN113" s="4272">
        <f t="shared" si="176"/>
        <v>0</v>
      </c>
      <c r="CO113" s="4285">
        <f>IF(M113=CO8,M113,0)</f>
        <v>0</v>
      </c>
      <c r="CP113" s="4286" t="str">
        <f t="shared" si="177"/>
        <v/>
      </c>
      <c r="CQ113" s="4261" t="str">
        <f t="shared" si="178"/>
        <v/>
      </c>
      <c r="CR113" s="4275" t="str">
        <f t="shared" si="179"/>
        <v/>
      </c>
      <c r="CS113" s="4275" t="str">
        <f t="shared" si="180"/>
        <v/>
      </c>
      <c r="CT113" s="4275" t="str">
        <f t="shared" si="181"/>
        <v/>
      </c>
      <c r="CU113" s="4275" t="str">
        <f t="shared" si="182"/>
        <v/>
      </c>
      <c r="CV113" s="4275" t="str">
        <f t="shared" si="183"/>
        <v/>
      </c>
      <c r="CW113" s="4275" t="str">
        <f t="shared" si="184"/>
        <v/>
      </c>
      <c r="CX113" s="4276" t="str">
        <f t="shared" si="185"/>
        <v/>
      </c>
      <c r="CY113" s="4186"/>
      <c r="CZ113" s="4264" t="str">
        <f t="shared" si="186"/>
        <v/>
      </c>
      <c r="DA113" s="4277">
        <f t="shared" si="187"/>
        <v>0</v>
      </c>
      <c r="DB113" s="4115" t="str">
        <f t="shared" si="188"/>
        <v/>
      </c>
      <c r="DC113" s="4115" t="str">
        <f t="shared" si="189"/>
        <v/>
      </c>
      <c r="DD113" s="4115" t="str">
        <f t="shared" si="190"/>
        <v/>
      </c>
      <c r="DE113" s="4115" t="str">
        <f t="shared" si="191"/>
        <v/>
      </c>
      <c r="DF113" s="4115" t="str">
        <f t="shared" si="192"/>
        <v/>
      </c>
      <c r="DG113" s="4115" t="str">
        <f t="shared" si="193"/>
        <v/>
      </c>
      <c r="DH113" s="4115" t="str">
        <f t="shared" si="194"/>
        <v/>
      </c>
      <c r="DI113" s="4115" t="str">
        <f t="shared" si="195"/>
        <v/>
      </c>
      <c r="DJ113" s="4136"/>
      <c r="DK113" s="4287">
        <f>IF(M113=DK8,M113,0)</f>
        <v>0</v>
      </c>
      <c r="DL113" s="4286" t="str">
        <f t="shared" si="196"/>
        <v/>
      </c>
      <c r="DM113" s="4275" t="str">
        <f t="shared" si="197"/>
        <v/>
      </c>
      <c r="DN113" s="4275" t="str">
        <f t="shared" si="198"/>
        <v/>
      </c>
      <c r="DO113" s="4275" t="str">
        <f t="shared" si="199"/>
        <v/>
      </c>
      <c r="DP113" s="4275" t="str">
        <f t="shared" si="200"/>
        <v/>
      </c>
      <c r="DQ113" s="4275" t="str">
        <f t="shared" si="201"/>
        <v/>
      </c>
      <c r="DR113" s="4275" t="str">
        <f t="shared" si="202"/>
        <v/>
      </c>
      <c r="DS113" s="4275" t="str">
        <f t="shared" si="203"/>
        <v/>
      </c>
      <c r="DT113" s="4279" t="str">
        <f t="shared" si="204"/>
        <v/>
      </c>
      <c r="DU113" s="4122"/>
      <c r="DV113" s="4266">
        <f t="shared" si="205"/>
        <v>0</v>
      </c>
      <c r="DW113" s="4267">
        <f t="shared" si="206"/>
        <v>0</v>
      </c>
      <c r="DX113" s="4267">
        <f t="shared" si="207"/>
        <v>0</v>
      </c>
      <c r="DY113" s="4267">
        <f t="shared" si="208"/>
        <v>0</v>
      </c>
      <c r="DZ113" s="4267">
        <f t="shared" si="209"/>
        <v>0</v>
      </c>
      <c r="EA113" s="4267">
        <f t="shared" si="210"/>
        <v>0</v>
      </c>
      <c r="EB113" s="4267">
        <f t="shared" si="211"/>
        <v>0</v>
      </c>
      <c r="EC113" s="4267">
        <f t="shared" si="212"/>
        <v>0</v>
      </c>
      <c r="ED113" s="4215"/>
      <c r="EE113" s="4268">
        <f t="shared" si="256"/>
        <v>0</v>
      </c>
      <c r="EF113" s="4269">
        <f t="shared" si="256"/>
        <v>0</v>
      </c>
      <c r="EG113" s="4269">
        <f t="shared" si="256"/>
        <v>0</v>
      </c>
      <c r="EH113" s="4269">
        <f t="shared" si="253"/>
        <v>0</v>
      </c>
      <c r="EI113" s="4269">
        <f t="shared" si="253"/>
        <v>0</v>
      </c>
      <c r="EJ113" s="4269">
        <f t="shared" si="253"/>
        <v>0</v>
      </c>
      <c r="EK113" s="4269">
        <f t="shared" si="253"/>
        <v>0</v>
      </c>
      <c r="EL113" s="4270">
        <f t="shared" si="253"/>
        <v>0</v>
      </c>
      <c r="EM113" s="4186"/>
      <c r="EN113" s="4264" t="str">
        <f t="shared" si="213"/>
        <v/>
      </c>
      <c r="EO113" s="4271">
        <f t="shared" si="214"/>
        <v>0</v>
      </c>
      <c r="EP113" s="4272">
        <f t="shared" si="215"/>
        <v>0</v>
      </c>
      <c r="EQ113" s="4272">
        <f t="shared" si="216"/>
        <v>0</v>
      </c>
      <c r="ER113" s="4272">
        <f t="shared" si="217"/>
        <v>0</v>
      </c>
      <c r="ES113" s="4272">
        <f t="shared" si="218"/>
        <v>0</v>
      </c>
      <c r="ET113" s="4272">
        <f t="shared" si="219"/>
        <v>0</v>
      </c>
      <c r="EU113" s="4272">
        <f t="shared" si="220"/>
        <v>0</v>
      </c>
      <c r="EV113" s="4272">
        <f t="shared" si="221"/>
        <v>0</v>
      </c>
      <c r="EW113" s="4272">
        <f t="shared" si="222"/>
        <v>0</v>
      </c>
      <c r="EX113" s="4288">
        <f>IF(X113=EX8,X113,0)</f>
        <v>0</v>
      </c>
      <c r="EY113" s="4286" t="str">
        <f t="shared" si="223"/>
        <v/>
      </c>
      <c r="EZ113" s="4261" t="str">
        <f t="shared" si="224"/>
        <v/>
      </c>
      <c r="FA113" s="4275" t="str">
        <f t="shared" si="225"/>
        <v/>
      </c>
      <c r="FB113" s="4275" t="str">
        <f t="shared" si="226"/>
        <v/>
      </c>
      <c r="FC113" s="4275" t="str">
        <f t="shared" si="227"/>
        <v/>
      </c>
      <c r="FD113" s="4275" t="str">
        <f t="shared" si="228"/>
        <v/>
      </c>
      <c r="FE113" s="4275" t="str">
        <f t="shared" si="229"/>
        <v/>
      </c>
      <c r="FF113" s="4275" t="str">
        <f t="shared" si="230"/>
        <v/>
      </c>
      <c r="FG113" s="4275" t="str">
        <f t="shared" si="231"/>
        <v/>
      </c>
      <c r="FH113" s="4186"/>
      <c r="FI113" s="4264" t="str">
        <f t="shared" si="232"/>
        <v/>
      </c>
      <c r="FJ113" s="4277">
        <f t="shared" si="233"/>
        <v>0</v>
      </c>
      <c r="FK113" s="4115" t="str">
        <f t="shared" si="234"/>
        <v/>
      </c>
      <c r="FL113" s="4115" t="str">
        <f t="shared" si="235"/>
        <v/>
      </c>
      <c r="FM113" s="4115" t="str">
        <f t="shared" si="236"/>
        <v/>
      </c>
      <c r="FN113" s="4115" t="str">
        <f t="shared" si="237"/>
        <v/>
      </c>
      <c r="FO113" s="4115" t="str">
        <f t="shared" si="238"/>
        <v/>
      </c>
      <c r="FP113" s="4115" t="str">
        <f t="shared" si="239"/>
        <v/>
      </c>
      <c r="FQ113" s="4115" t="str">
        <f t="shared" si="240"/>
        <v/>
      </c>
      <c r="FR113" s="4115" t="str">
        <f t="shared" si="241"/>
        <v/>
      </c>
      <c r="FS113" s="4287">
        <f>IF(X113=FS8,X113,0)</f>
        <v>0</v>
      </c>
      <c r="FT113" s="4286" t="str">
        <f t="shared" si="242"/>
        <v/>
      </c>
      <c r="FU113" s="4275" t="str">
        <f t="shared" si="243"/>
        <v/>
      </c>
      <c r="FV113" s="4275" t="str">
        <f t="shared" si="244"/>
        <v/>
      </c>
      <c r="FW113" s="4275" t="str">
        <f t="shared" si="245"/>
        <v/>
      </c>
      <c r="FX113" s="4275" t="str">
        <f t="shared" si="246"/>
        <v/>
      </c>
      <c r="FY113" s="4275" t="str">
        <f t="shared" si="247"/>
        <v/>
      </c>
      <c r="FZ113" s="4275" t="str">
        <f t="shared" si="248"/>
        <v/>
      </c>
      <c r="GA113" s="4275" t="str">
        <f t="shared" si="249"/>
        <v/>
      </c>
      <c r="GB113" s="4279" t="str">
        <f t="shared" si="250"/>
        <v/>
      </c>
      <c r="GC113" s="4122"/>
    </row>
    <row r="114" spans="1:185" ht="45" customHeight="1">
      <c r="A114" s="4016">
        <f>ROW()</f>
        <v>114</v>
      </c>
      <c r="B114" s="4250" t="str">
        <f>IF(C114="I","",IF(ISBLANK(D114),"",IF(ISTEXT(D114),LARGE(B9:B113,1)+1,0)))</f>
        <v/>
      </c>
      <c r="C114" s="4281"/>
      <c r="D114" s="4297"/>
      <c r="E114" s="4252"/>
      <c r="F114" s="4253"/>
      <c r="G114" s="4254"/>
      <c r="H114" s="4255"/>
      <c r="I114" s="4254"/>
      <c r="J114" s="4255"/>
      <c r="K114" s="4256">
        <f t="shared" si="257"/>
        <v>0</v>
      </c>
      <c r="L114" s="4119"/>
      <c r="M114" s="4257">
        <f t="shared" si="139"/>
        <v>0</v>
      </c>
      <c r="N114" s="4258">
        <f t="shared" si="139"/>
        <v>0</v>
      </c>
      <c r="O114" s="4259"/>
      <c r="P114" s="4259"/>
      <c r="Q114" s="4259"/>
      <c r="R114" s="4259"/>
      <c r="S114" s="4259"/>
      <c r="T114" s="4259"/>
      <c r="U114" s="4259"/>
      <c r="V114" s="4259"/>
      <c r="W114" s="4119"/>
      <c r="X114" s="4257">
        <f t="shared" si="140"/>
        <v>0</v>
      </c>
      <c r="Y114" s="4258">
        <f t="shared" si="140"/>
        <v>0</v>
      </c>
      <c r="Z114" s="4260"/>
      <c r="AA114" s="4260"/>
      <c r="AB114" s="4260"/>
      <c r="AC114" s="4260"/>
      <c r="AD114" s="4260"/>
      <c r="AE114" s="4260"/>
      <c r="AF114" s="4260"/>
      <c r="AG114" s="4260"/>
      <c r="AH114" s="4119"/>
      <c r="AI114" s="4122"/>
      <c r="AJ114" s="4261">
        <f t="shared" si="141"/>
        <v>0</v>
      </c>
      <c r="AK114" s="4262">
        <f t="shared" si="142"/>
        <v>0</v>
      </c>
      <c r="AL114" s="4261">
        <f t="shared" si="143"/>
        <v>0</v>
      </c>
      <c r="AM114" s="4262">
        <f t="shared" si="144"/>
        <v>0</v>
      </c>
      <c r="AN114" s="4261">
        <f t="shared" si="145"/>
        <v>0</v>
      </c>
      <c r="AO114" s="4262">
        <f t="shared" si="146"/>
        <v>0</v>
      </c>
      <c r="AP114" s="4261">
        <f t="shared" si="147"/>
        <v>0</v>
      </c>
      <c r="AQ114" s="4262">
        <f t="shared" si="148"/>
        <v>0</v>
      </c>
      <c r="AR114" s="4261">
        <f t="shared" si="149"/>
        <v>0</v>
      </c>
      <c r="AS114" s="4262">
        <f t="shared" si="150"/>
        <v>0</v>
      </c>
      <c r="AT114" s="4261">
        <f t="shared" si="151"/>
        <v>0</v>
      </c>
      <c r="AU114" s="4262">
        <f t="shared" si="152"/>
        <v>0</v>
      </c>
      <c r="AV114" s="4261">
        <f t="shared" si="153"/>
        <v>0</v>
      </c>
      <c r="AW114" s="4262">
        <f t="shared" si="154"/>
        <v>0</v>
      </c>
      <c r="AX114" s="4261">
        <f t="shared" si="155"/>
        <v>0</v>
      </c>
      <c r="AY114" s="4262">
        <f t="shared" si="156"/>
        <v>0</v>
      </c>
      <c r="AZ114" s="4263"/>
      <c r="BA114" s="4264">
        <f>BA9</f>
        <v>20</v>
      </c>
      <c r="BB114" s="4264">
        <f t="shared" si="157"/>
        <v>0</v>
      </c>
      <c r="BC114" s="4264" t="str">
        <f t="shared" si="158"/>
        <v/>
      </c>
      <c r="BD114" s="4265">
        <f t="shared" si="254"/>
        <v>0</v>
      </c>
      <c r="BE114" s="4265">
        <f t="shared" si="254"/>
        <v>0</v>
      </c>
      <c r="BF114" s="4265">
        <f t="shared" si="254"/>
        <v>0</v>
      </c>
      <c r="BG114" s="4265">
        <f t="shared" si="251"/>
        <v>0</v>
      </c>
      <c r="BH114" s="4265">
        <f t="shared" si="251"/>
        <v>0</v>
      </c>
      <c r="BI114" s="4265">
        <f t="shared" si="251"/>
        <v>0</v>
      </c>
      <c r="BJ114" s="4265">
        <f t="shared" si="251"/>
        <v>0</v>
      </c>
      <c r="BK114" s="4265">
        <f t="shared" si="251"/>
        <v>0</v>
      </c>
      <c r="BL114" s="4122"/>
      <c r="BM114" s="4266">
        <f t="shared" si="159"/>
        <v>0</v>
      </c>
      <c r="BN114" s="4267">
        <f t="shared" si="160"/>
        <v>0</v>
      </c>
      <c r="BO114" s="4267">
        <f t="shared" si="161"/>
        <v>0</v>
      </c>
      <c r="BP114" s="4267">
        <f t="shared" si="162"/>
        <v>0</v>
      </c>
      <c r="BQ114" s="4267">
        <f t="shared" si="163"/>
        <v>0</v>
      </c>
      <c r="BR114" s="4267">
        <f t="shared" si="164"/>
        <v>0</v>
      </c>
      <c r="BS114" s="4267">
        <f t="shared" si="165"/>
        <v>0</v>
      </c>
      <c r="BT114" s="4267">
        <f t="shared" si="166"/>
        <v>0</v>
      </c>
      <c r="BU114" s="4202"/>
      <c r="BV114" s="4268">
        <f t="shared" si="255"/>
        <v>0</v>
      </c>
      <c r="BW114" s="4269">
        <f t="shared" si="255"/>
        <v>0</v>
      </c>
      <c r="BX114" s="4269">
        <f t="shared" si="255"/>
        <v>0</v>
      </c>
      <c r="BY114" s="4269">
        <f t="shared" si="252"/>
        <v>0</v>
      </c>
      <c r="BZ114" s="4269">
        <f t="shared" si="252"/>
        <v>0</v>
      </c>
      <c r="CA114" s="4269">
        <f t="shared" si="252"/>
        <v>0</v>
      </c>
      <c r="CB114" s="4269">
        <f t="shared" si="252"/>
        <v>0</v>
      </c>
      <c r="CC114" s="4270">
        <f t="shared" si="252"/>
        <v>0</v>
      </c>
      <c r="CD114" s="4114"/>
      <c r="CE114" s="4264" t="str">
        <f t="shared" si="167"/>
        <v/>
      </c>
      <c r="CF114" s="4271">
        <f t="shared" si="168"/>
        <v>0</v>
      </c>
      <c r="CG114" s="4272">
        <f t="shared" si="169"/>
        <v>0</v>
      </c>
      <c r="CH114" s="4272">
        <f t="shared" si="170"/>
        <v>0</v>
      </c>
      <c r="CI114" s="4272">
        <f t="shared" si="171"/>
        <v>0</v>
      </c>
      <c r="CJ114" s="4272">
        <f t="shared" si="172"/>
        <v>0</v>
      </c>
      <c r="CK114" s="4272">
        <f t="shared" si="173"/>
        <v>0</v>
      </c>
      <c r="CL114" s="4272">
        <f t="shared" si="174"/>
        <v>0</v>
      </c>
      <c r="CM114" s="4272">
        <f t="shared" si="175"/>
        <v>0</v>
      </c>
      <c r="CN114" s="4272">
        <f t="shared" si="176"/>
        <v>0</v>
      </c>
      <c r="CO114" s="4285">
        <f>IF(M114=CO8,M114,0)</f>
        <v>0</v>
      </c>
      <c r="CP114" s="4286" t="str">
        <f t="shared" si="177"/>
        <v/>
      </c>
      <c r="CQ114" s="4261" t="str">
        <f t="shared" si="178"/>
        <v/>
      </c>
      <c r="CR114" s="4275" t="str">
        <f t="shared" si="179"/>
        <v/>
      </c>
      <c r="CS114" s="4275" t="str">
        <f t="shared" si="180"/>
        <v/>
      </c>
      <c r="CT114" s="4275" t="str">
        <f t="shared" si="181"/>
        <v/>
      </c>
      <c r="CU114" s="4275" t="str">
        <f t="shared" si="182"/>
        <v/>
      </c>
      <c r="CV114" s="4275" t="str">
        <f t="shared" si="183"/>
        <v/>
      </c>
      <c r="CW114" s="4275" t="str">
        <f t="shared" si="184"/>
        <v/>
      </c>
      <c r="CX114" s="4276" t="str">
        <f t="shared" si="185"/>
        <v/>
      </c>
      <c r="CY114" s="4186"/>
      <c r="CZ114" s="4264" t="str">
        <f t="shared" si="186"/>
        <v/>
      </c>
      <c r="DA114" s="4277">
        <f t="shared" si="187"/>
        <v>0</v>
      </c>
      <c r="DB114" s="4115" t="str">
        <f t="shared" si="188"/>
        <v/>
      </c>
      <c r="DC114" s="4115" t="str">
        <f t="shared" si="189"/>
        <v/>
      </c>
      <c r="DD114" s="4115" t="str">
        <f t="shared" si="190"/>
        <v/>
      </c>
      <c r="DE114" s="4115" t="str">
        <f t="shared" si="191"/>
        <v/>
      </c>
      <c r="DF114" s="4115" t="str">
        <f t="shared" si="192"/>
        <v/>
      </c>
      <c r="DG114" s="4115" t="str">
        <f t="shared" si="193"/>
        <v/>
      </c>
      <c r="DH114" s="4115" t="str">
        <f t="shared" si="194"/>
        <v/>
      </c>
      <c r="DI114" s="4115" t="str">
        <f t="shared" si="195"/>
        <v/>
      </c>
      <c r="DJ114" s="4136"/>
      <c r="DK114" s="4287">
        <f>IF(M114=DK8,M114,0)</f>
        <v>0</v>
      </c>
      <c r="DL114" s="4286" t="str">
        <f t="shared" si="196"/>
        <v/>
      </c>
      <c r="DM114" s="4275" t="str">
        <f t="shared" si="197"/>
        <v/>
      </c>
      <c r="DN114" s="4275" t="str">
        <f t="shared" si="198"/>
        <v/>
      </c>
      <c r="DO114" s="4275" t="str">
        <f t="shared" si="199"/>
        <v/>
      </c>
      <c r="DP114" s="4275" t="str">
        <f t="shared" si="200"/>
        <v/>
      </c>
      <c r="DQ114" s="4275" t="str">
        <f t="shared" si="201"/>
        <v/>
      </c>
      <c r="DR114" s="4275" t="str">
        <f t="shared" si="202"/>
        <v/>
      </c>
      <c r="DS114" s="4275" t="str">
        <f t="shared" si="203"/>
        <v/>
      </c>
      <c r="DT114" s="4279" t="str">
        <f t="shared" si="204"/>
        <v/>
      </c>
      <c r="DU114" s="4122"/>
      <c r="DV114" s="4266">
        <f t="shared" si="205"/>
        <v>0</v>
      </c>
      <c r="DW114" s="4267">
        <f t="shared" si="206"/>
        <v>0</v>
      </c>
      <c r="DX114" s="4267">
        <f t="shared" si="207"/>
        <v>0</v>
      </c>
      <c r="DY114" s="4267">
        <f t="shared" si="208"/>
        <v>0</v>
      </c>
      <c r="DZ114" s="4267">
        <f t="shared" si="209"/>
        <v>0</v>
      </c>
      <c r="EA114" s="4267">
        <f t="shared" si="210"/>
        <v>0</v>
      </c>
      <c r="EB114" s="4267">
        <f t="shared" si="211"/>
        <v>0</v>
      </c>
      <c r="EC114" s="4267">
        <f t="shared" si="212"/>
        <v>0</v>
      </c>
      <c r="ED114" s="4215"/>
      <c r="EE114" s="4268">
        <f t="shared" si="256"/>
        <v>0</v>
      </c>
      <c r="EF114" s="4269">
        <f t="shared" si="256"/>
        <v>0</v>
      </c>
      <c r="EG114" s="4269">
        <f t="shared" si="256"/>
        <v>0</v>
      </c>
      <c r="EH114" s="4269">
        <f t="shared" si="253"/>
        <v>0</v>
      </c>
      <c r="EI114" s="4269">
        <f t="shared" si="253"/>
        <v>0</v>
      </c>
      <c r="EJ114" s="4269">
        <f t="shared" si="253"/>
        <v>0</v>
      </c>
      <c r="EK114" s="4269">
        <f t="shared" si="253"/>
        <v>0</v>
      </c>
      <c r="EL114" s="4270">
        <f t="shared" si="253"/>
        <v>0</v>
      </c>
      <c r="EM114" s="4186"/>
      <c r="EN114" s="4264" t="str">
        <f t="shared" si="213"/>
        <v/>
      </c>
      <c r="EO114" s="4271">
        <f t="shared" si="214"/>
        <v>0</v>
      </c>
      <c r="EP114" s="4272">
        <f t="shared" si="215"/>
        <v>0</v>
      </c>
      <c r="EQ114" s="4272">
        <f t="shared" si="216"/>
        <v>0</v>
      </c>
      <c r="ER114" s="4272">
        <f t="shared" si="217"/>
        <v>0</v>
      </c>
      <c r="ES114" s="4272">
        <f t="shared" si="218"/>
        <v>0</v>
      </c>
      <c r="ET114" s="4272">
        <f t="shared" si="219"/>
        <v>0</v>
      </c>
      <c r="EU114" s="4272">
        <f t="shared" si="220"/>
        <v>0</v>
      </c>
      <c r="EV114" s="4272">
        <f t="shared" si="221"/>
        <v>0</v>
      </c>
      <c r="EW114" s="4272">
        <f t="shared" si="222"/>
        <v>0</v>
      </c>
      <c r="EX114" s="4288">
        <f>IF(X114=EX8,X114,0)</f>
        <v>0</v>
      </c>
      <c r="EY114" s="4286" t="str">
        <f t="shared" si="223"/>
        <v/>
      </c>
      <c r="EZ114" s="4261" t="str">
        <f t="shared" si="224"/>
        <v/>
      </c>
      <c r="FA114" s="4275" t="str">
        <f t="shared" si="225"/>
        <v/>
      </c>
      <c r="FB114" s="4275" t="str">
        <f t="shared" si="226"/>
        <v/>
      </c>
      <c r="FC114" s="4275" t="str">
        <f t="shared" si="227"/>
        <v/>
      </c>
      <c r="FD114" s="4275" t="str">
        <f t="shared" si="228"/>
        <v/>
      </c>
      <c r="FE114" s="4275" t="str">
        <f t="shared" si="229"/>
        <v/>
      </c>
      <c r="FF114" s="4275" t="str">
        <f t="shared" si="230"/>
        <v/>
      </c>
      <c r="FG114" s="4275" t="str">
        <f t="shared" si="231"/>
        <v/>
      </c>
      <c r="FH114" s="4186"/>
      <c r="FI114" s="4264" t="str">
        <f t="shared" si="232"/>
        <v/>
      </c>
      <c r="FJ114" s="4277">
        <f t="shared" si="233"/>
        <v>0</v>
      </c>
      <c r="FK114" s="4115" t="str">
        <f t="shared" si="234"/>
        <v/>
      </c>
      <c r="FL114" s="4115" t="str">
        <f t="shared" si="235"/>
        <v/>
      </c>
      <c r="FM114" s="4115" t="str">
        <f t="shared" si="236"/>
        <v/>
      </c>
      <c r="FN114" s="4115" t="str">
        <f t="shared" si="237"/>
        <v/>
      </c>
      <c r="FO114" s="4115" t="str">
        <f t="shared" si="238"/>
        <v/>
      </c>
      <c r="FP114" s="4115" t="str">
        <f t="shared" si="239"/>
        <v/>
      </c>
      <c r="FQ114" s="4115" t="str">
        <f t="shared" si="240"/>
        <v/>
      </c>
      <c r="FR114" s="4115" t="str">
        <f t="shared" si="241"/>
        <v/>
      </c>
      <c r="FS114" s="4287">
        <f>IF(X114=FS8,X114,0)</f>
        <v>0</v>
      </c>
      <c r="FT114" s="4286" t="str">
        <f t="shared" si="242"/>
        <v/>
      </c>
      <c r="FU114" s="4275" t="str">
        <f t="shared" si="243"/>
        <v/>
      </c>
      <c r="FV114" s="4275" t="str">
        <f t="shared" si="244"/>
        <v/>
      </c>
      <c r="FW114" s="4275" t="str">
        <f t="shared" si="245"/>
        <v/>
      </c>
      <c r="FX114" s="4275" t="str">
        <f t="shared" si="246"/>
        <v/>
      </c>
      <c r="FY114" s="4275" t="str">
        <f t="shared" si="247"/>
        <v/>
      </c>
      <c r="FZ114" s="4275" t="str">
        <f t="shared" si="248"/>
        <v/>
      </c>
      <c r="GA114" s="4275" t="str">
        <f t="shared" si="249"/>
        <v/>
      </c>
      <c r="GB114" s="4279" t="str">
        <f t="shared" si="250"/>
        <v/>
      </c>
      <c r="GC114" s="4122"/>
    </row>
    <row r="115" spans="1:185" ht="45" customHeight="1">
      <c r="A115" s="4016">
        <f>ROW()</f>
        <v>115</v>
      </c>
      <c r="B115" s="4250" t="str">
        <f>IF(C115="I","",IF(ISBLANK(D115),"",IF(ISTEXT(D115),LARGE(B9:B114,1)+1,0)))</f>
        <v/>
      </c>
      <c r="C115" s="4281"/>
      <c r="D115" s="4297"/>
      <c r="E115" s="4252"/>
      <c r="F115" s="4253"/>
      <c r="G115" s="4254"/>
      <c r="H115" s="4255"/>
      <c r="I115" s="4254"/>
      <c r="J115" s="4255"/>
      <c r="K115" s="4256">
        <f t="shared" si="257"/>
        <v>0</v>
      </c>
      <c r="L115" s="4119"/>
      <c r="M115" s="4257">
        <f t="shared" si="139"/>
        <v>0</v>
      </c>
      <c r="N115" s="4258">
        <f t="shared" si="139"/>
        <v>0</v>
      </c>
      <c r="O115" s="4259"/>
      <c r="P115" s="4259"/>
      <c r="Q115" s="4259"/>
      <c r="R115" s="4259"/>
      <c r="S115" s="4259"/>
      <c r="T115" s="4259"/>
      <c r="U115" s="4259"/>
      <c r="V115" s="4259"/>
      <c r="W115" s="4119"/>
      <c r="X115" s="4257">
        <f t="shared" si="140"/>
        <v>0</v>
      </c>
      <c r="Y115" s="4258">
        <f t="shared" si="140"/>
        <v>0</v>
      </c>
      <c r="Z115" s="4260"/>
      <c r="AA115" s="4260"/>
      <c r="AB115" s="4260"/>
      <c r="AC115" s="4260"/>
      <c r="AD115" s="4260"/>
      <c r="AE115" s="4260"/>
      <c r="AF115" s="4260"/>
      <c r="AG115" s="4260"/>
      <c r="AH115" s="4119"/>
      <c r="AI115" s="4122"/>
      <c r="AJ115" s="4261">
        <f t="shared" si="141"/>
        <v>0</v>
      </c>
      <c r="AK115" s="4262">
        <f t="shared" si="142"/>
        <v>0</v>
      </c>
      <c r="AL115" s="4261">
        <f t="shared" si="143"/>
        <v>0</v>
      </c>
      <c r="AM115" s="4262">
        <f t="shared" si="144"/>
        <v>0</v>
      </c>
      <c r="AN115" s="4261">
        <f t="shared" si="145"/>
        <v>0</v>
      </c>
      <c r="AO115" s="4262">
        <f t="shared" si="146"/>
        <v>0</v>
      </c>
      <c r="AP115" s="4261">
        <f t="shared" si="147"/>
        <v>0</v>
      </c>
      <c r="AQ115" s="4262">
        <f t="shared" si="148"/>
        <v>0</v>
      </c>
      <c r="AR115" s="4261">
        <f t="shared" si="149"/>
        <v>0</v>
      </c>
      <c r="AS115" s="4262">
        <f t="shared" si="150"/>
        <v>0</v>
      </c>
      <c r="AT115" s="4261">
        <f t="shared" si="151"/>
        <v>0</v>
      </c>
      <c r="AU115" s="4262">
        <f t="shared" si="152"/>
        <v>0</v>
      </c>
      <c r="AV115" s="4261">
        <f t="shared" si="153"/>
        <v>0</v>
      </c>
      <c r="AW115" s="4262">
        <f t="shared" si="154"/>
        <v>0</v>
      </c>
      <c r="AX115" s="4261">
        <f t="shared" si="155"/>
        <v>0</v>
      </c>
      <c r="AY115" s="4262">
        <f t="shared" si="156"/>
        <v>0</v>
      </c>
      <c r="AZ115" s="4263"/>
      <c r="BA115" s="4264">
        <f>BA9</f>
        <v>20</v>
      </c>
      <c r="BB115" s="4264">
        <f t="shared" si="157"/>
        <v>0</v>
      </c>
      <c r="BC115" s="4264" t="str">
        <f t="shared" si="158"/>
        <v/>
      </c>
      <c r="BD115" s="4265">
        <f t="shared" si="254"/>
        <v>0</v>
      </c>
      <c r="BE115" s="4265">
        <f t="shared" si="254"/>
        <v>0</v>
      </c>
      <c r="BF115" s="4265">
        <f t="shared" si="254"/>
        <v>0</v>
      </c>
      <c r="BG115" s="4265">
        <f t="shared" si="251"/>
        <v>0</v>
      </c>
      <c r="BH115" s="4265">
        <f t="shared" si="251"/>
        <v>0</v>
      </c>
      <c r="BI115" s="4265">
        <f t="shared" si="251"/>
        <v>0</v>
      </c>
      <c r="BJ115" s="4265">
        <f t="shared" si="251"/>
        <v>0</v>
      </c>
      <c r="BK115" s="4265">
        <f t="shared" si="251"/>
        <v>0</v>
      </c>
      <c r="BL115" s="4122"/>
      <c r="BM115" s="4266">
        <f t="shared" si="159"/>
        <v>0</v>
      </c>
      <c r="BN115" s="4267">
        <f t="shared" si="160"/>
        <v>0</v>
      </c>
      <c r="BO115" s="4267">
        <f t="shared" si="161"/>
        <v>0</v>
      </c>
      <c r="BP115" s="4267">
        <f t="shared" si="162"/>
        <v>0</v>
      </c>
      <c r="BQ115" s="4267">
        <f t="shared" si="163"/>
        <v>0</v>
      </c>
      <c r="BR115" s="4267">
        <f t="shared" si="164"/>
        <v>0</v>
      </c>
      <c r="BS115" s="4267">
        <f t="shared" si="165"/>
        <v>0</v>
      </c>
      <c r="BT115" s="4267">
        <f t="shared" si="166"/>
        <v>0</v>
      </c>
      <c r="BU115" s="4202"/>
      <c r="BV115" s="4268">
        <f t="shared" si="255"/>
        <v>0</v>
      </c>
      <c r="BW115" s="4269">
        <f t="shared" si="255"/>
        <v>0</v>
      </c>
      <c r="BX115" s="4269">
        <f t="shared" si="255"/>
        <v>0</v>
      </c>
      <c r="BY115" s="4269">
        <f t="shared" si="252"/>
        <v>0</v>
      </c>
      <c r="BZ115" s="4269">
        <f t="shared" si="252"/>
        <v>0</v>
      </c>
      <c r="CA115" s="4269">
        <f t="shared" si="252"/>
        <v>0</v>
      </c>
      <c r="CB115" s="4269">
        <f t="shared" si="252"/>
        <v>0</v>
      </c>
      <c r="CC115" s="4270">
        <f t="shared" si="252"/>
        <v>0</v>
      </c>
      <c r="CD115" s="4114"/>
      <c r="CE115" s="4264" t="str">
        <f t="shared" si="167"/>
        <v/>
      </c>
      <c r="CF115" s="4271">
        <f t="shared" si="168"/>
        <v>0</v>
      </c>
      <c r="CG115" s="4272">
        <f t="shared" si="169"/>
        <v>0</v>
      </c>
      <c r="CH115" s="4272">
        <f t="shared" si="170"/>
        <v>0</v>
      </c>
      <c r="CI115" s="4272">
        <f t="shared" si="171"/>
        <v>0</v>
      </c>
      <c r="CJ115" s="4272">
        <f t="shared" si="172"/>
        <v>0</v>
      </c>
      <c r="CK115" s="4272">
        <f t="shared" si="173"/>
        <v>0</v>
      </c>
      <c r="CL115" s="4272">
        <f t="shared" si="174"/>
        <v>0</v>
      </c>
      <c r="CM115" s="4272">
        <f t="shared" si="175"/>
        <v>0</v>
      </c>
      <c r="CN115" s="4272">
        <f t="shared" si="176"/>
        <v>0</v>
      </c>
      <c r="CO115" s="4285">
        <f>IF(M115=CO8,M115,0)</f>
        <v>0</v>
      </c>
      <c r="CP115" s="4286" t="str">
        <f t="shared" si="177"/>
        <v/>
      </c>
      <c r="CQ115" s="4261" t="str">
        <f t="shared" si="178"/>
        <v/>
      </c>
      <c r="CR115" s="4275" t="str">
        <f t="shared" si="179"/>
        <v/>
      </c>
      <c r="CS115" s="4275" t="str">
        <f t="shared" si="180"/>
        <v/>
      </c>
      <c r="CT115" s="4275" t="str">
        <f t="shared" si="181"/>
        <v/>
      </c>
      <c r="CU115" s="4275" t="str">
        <f t="shared" si="182"/>
        <v/>
      </c>
      <c r="CV115" s="4275" t="str">
        <f t="shared" si="183"/>
        <v/>
      </c>
      <c r="CW115" s="4275" t="str">
        <f t="shared" si="184"/>
        <v/>
      </c>
      <c r="CX115" s="4276" t="str">
        <f t="shared" si="185"/>
        <v/>
      </c>
      <c r="CY115" s="4186"/>
      <c r="CZ115" s="4264" t="str">
        <f t="shared" si="186"/>
        <v/>
      </c>
      <c r="DA115" s="4277">
        <f t="shared" si="187"/>
        <v>0</v>
      </c>
      <c r="DB115" s="4115" t="str">
        <f t="shared" si="188"/>
        <v/>
      </c>
      <c r="DC115" s="4115" t="str">
        <f t="shared" si="189"/>
        <v/>
      </c>
      <c r="DD115" s="4115" t="str">
        <f t="shared" si="190"/>
        <v/>
      </c>
      <c r="DE115" s="4115" t="str">
        <f t="shared" si="191"/>
        <v/>
      </c>
      <c r="DF115" s="4115" t="str">
        <f t="shared" si="192"/>
        <v/>
      </c>
      <c r="DG115" s="4115" t="str">
        <f t="shared" si="193"/>
        <v/>
      </c>
      <c r="DH115" s="4115" t="str">
        <f t="shared" si="194"/>
        <v/>
      </c>
      <c r="DI115" s="4115" t="str">
        <f t="shared" si="195"/>
        <v/>
      </c>
      <c r="DJ115" s="4136"/>
      <c r="DK115" s="4287">
        <f>IF(M115=DK8,M115,0)</f>
        <v>0</v>
      </c>
      <c r="DL115" s="4286" t="str">
        <f t="shared" si="196"/>
        <v/>
      </c>
      <c r="DM115" s="4275" t="str">
        <f t="shared" si="197"/>
        <v/>
      </c>
      <c r="DN115" s="4275" t="str">
        <f t="shared" si="198"/>
        <v/>
      </c>
      <c r="DO115" s="4275" t="str">
        <f t="shared" si="199"/>
        <v/>
      </c>
      <c r="DP115" s="4275" t="str">
        <f t="shared" si="200"/>
        <v/>
      </c>
      <c r="DQ115" s="4275" t="str">
        <f t="shared" si="201"/>
        <v/>
      </c>
      <c r="DR115" s="4275" t="str">
        <f t="shared" si="202"/>
        <v/>
      </c>
      <c r="DS115" s="4275" t="str">
        <f t="shared" si="203"/>
        <v/>
      </c>
      <c r="DT115" s="4279" t="str">
        <f t="shared" si="204"/>
        <v/>
      </c>
      <c r="DU115" s="4122"/>
      <c r="DV115" s="4266">
        <f t="shared" si="205"/>
        <v>0</v>
      </c>
      <c r="DW115" s="4267">
        <f t="shared" si="206"/>
        <v>0</v>
      </c>
      <c r="DX115" s="4267">
        <f t="shared" si="207"/>
        <v>0</v>
      </c>
      <c r="DY115" s="4267">
        <f t="shared" si="208"/>
        <v>0</v>
      </c>
      <c r="DZ115" s="4267">
        <f t="shared" si="209"/>
        <v>0</v>
      </c>
      <c r="EA115" s="4267">
        <f t="shared" si="210"/>
        <v>0</v>
      </c>
      <c r="EB115" s="4267">
        <f t="shared" si="211"/>
        <v>0</v>
      </c>
      <c r="EC115" s="4267">
        <f t="shared" si="212"/>
        <v>0</v>
      </c>
      <c r="ED115" s="4215"/>
      <c r="EE115" s="4268">
        <f t="shared" si="256"/>
        <v>0</v>
      </c>
      <c r="EF115" s="4269">
        <f t="shared" si="256"/>
        <v>0</v>
      </c>
      <c r="EG115" s="4269">
        <f t="shared" si="256"/>
        <v>0</v>
      </c>
      <c r="EH115" s="4269">
        <f t="shared" si="253"/>
        <v>0</v>
      </c>
      <c r="EI115" s="4269">
        <f t="shared" si="253"/>
        <v>0</v>
      </c>
      <c r="EJ115" s="4269">
        <f t="shared" si="253"/>
        <v>0</v>
      </c>
      <c r="EK115" s="4269">
        <f t="shared" si="253"/>
        <v>0</v>
      </c>
      <c r="EL115" s="4270">
        <f t="shared" si="253"/>
        <v>0</v>
      </c>
      <c r="EM115" s="4186"/>
      <c r="EN115" s="4264" t="str">
        <f t="shared" si="213"/>
        <v/>
      </c>
      <c r="EO115" s="4271">
        <f t="shared" si="214"/>
        <v>0</v>
      </c>
      <c r="EP115" s="4272">
        <f t="shared" si="215"/>
        <v>0</v>
      </c>
      <c r="EQ115" s="4272">
        <f t="shared" si="216"/>
        <v>0</v>
      </c>
      <c r="ER115" s="4272">
        <f t="shared" si="217"/>
        <v>0</v>
      </c>
      <c r="ES115" s="4272">
        <f t="shared" si="218"/>
        <v>0</v>
      </c>
      <c r="ET115" s="4272">
        <f t="shared" si="219"/>
        <v>0</v>
      </c>
      <c r="EU115" s="4272">
        <f t="shared" si="220"/>
        <v>0</v>
      </c>
      <c r="EV115" s="4272">
        <f t="shared" si="221"/>
        <v>0</v>
      </c>
      <c r="EW115" s="4272">
        <f t="shared" si="222"/>
        <v>0</v>
      </c>
      <c r="EX115" s="4288">
        <f>IF(X115=EX8,X115,0)</f>
        <v>0</v>
      </c>
      <c r="EY115" s="4286" t="str">
        <f t="shared" si="223"/>
        <v/>
      </c>
      <c r="EZ115" s="4261" t="str">
        <f t="shared" si="224"/>
        <v/>
      </c>
      <c r="FA115" s="4275" t="str">
        <f t="shared" si="225"/>
        <v/>
      </c>
      <c r="FB115" s="4275" t="str">
        <f t="shared" si="226"/>
        <v/>
      </c>
      <c r="FC115" s="4275" t="str">
        <f t="shared" si="227"/>
        <v/>
      </c>
      <c r="FD115" s="4275" t="str">
        <f t="shared" si="228"/>
        <v/>
      </c>
      <c r="FE115" s="4275" t="str">
        <f t="shared" si="229"/>
        <v/>
      </c>
      <c r="FF115" s="4275" t="str">
        <f t="shared" si="230"/>
        <v/>
      </c>
      <c r="FG115" s="4275" t="str">
        <f t="shared" si="231"/>
        <v/>
      </c>
      <c r="FH115" s="4186"/>
      <c r="FI115" s="4264" t="str">
        <f t="shared" si="232"/>
        <v/>
      </c>
      <c r="FJ115" s="4277">
        <f t="shared" si="233"/>
        <v>0</v>
      </c>
      <c r="FK115" s="4115" t="str">
        <f t="shared" si="234"/>
        <v/>
      </c>
      <c r="FL115" s="4115" t="str">
        <f t="shared" si="235"/>
        <v/>
      </c>
      <c r="FM115" s="4115" t="str">
        <f t="shared" si="236"/>
        <v/>
      </c>
      <c r="FN115" s="4115" t="str">
        <f t="shared" si="237"/>
        <v/>
      </c>
      <c r="FO115" s="4115" t="str">
        <f t="shared" si="238"/>
        <v/>
      </c>
      <c r="FP115" s="4115" t="str">
        <f t="shared" si="239"/>
        <v/>
      </c>
      <c r="FQ115" s="4115" t="str">
        <f t="shared" si="240"/>
        <v/>
      </c>
      <c r="FR115" s="4115" t="str">
        <f t="shared" si="241"/>
        <v/>
      </c>
      <c r="FS115" s="4287">
        <f>IF(X115=FS8,X115,0)</f>
        <v>0</v>
      </c>
      <c r="FT115" s="4286" t="str">
        <f t="shared" si="242"/>
        <v/>
      </c>
      <c r="FU115" s="4275" t="str">
        <f t="shared" si="243"/>
        <v/>
      </c>
      <c r="FV115" s="4275" t="str">
        <f t="shared" si="244"/>
        <v/>
      </c>
      <c r="FW115" s="4275" t="str">
        <f t="shared" si="245"/>
        <v/>
      </c>
      <c r="FX115" s="4275" t="str">
        <f t="shared" si="246"/>
        <v/>
      </c>
      <c r="FY115" s="4275" t="str">
        <f t="shared" si="247"/>
        <v/>
      </c>
      <c r="FZ115" s="4275" t="str">
        <f t="shared" si="248"/>
        <v/>
      </c>
      <c r="GA115" s="4275" t="str">
        <f t="shared" si="249"/>
        <v/>
      </c>
      <c r="GB115" s="4279" t="str">
        <f t="shared" si="250"/>
        <v/>
      </c>
      <c r="GC115" s="4122"/>
    </row>
    <row r="116" spans="1:185" ht="45" customHeight="1">
      <c r="A116" s="4016">
        <f>ROW()</f>
        <v>116</v>
      </c>
      <c r="B116" s="4250" t="str">
        <f>IF(C116="I","",IF(ISBLANK(D116),"",IF(ISTEXT(D116),LARGE(B9:B115,1)+1,0)))</f>
        <v/>
      </c>
      <c r="C116" s="4281"/>
      <c r="D116" s="4297"/>
      <c r="E116" s="4252"/>
      <c r="F116" s="4253"/>
      <c r="G116" s="4254"/>
      <c r="H116" s="4255"/>
      <c r="I116" s="4254"/>
      <c r="J116" s="4255"/>
      <c r="K116" s="4256">
        <f t="shared" si="257"/>
        <v>0</v>
      </c>
      <c r="L116" s="4119"/>
      <c r="M116" s="4257">
        <f t="shared" si="139"/>
        <v>0</v>
      </c>
      <c r="N116" s="4258">
        <f t="shared" si="139"/>
        <v>0</v>
      </c>
      <c r="O116" s="4259"/>
      <c r="P116" s="4259"/>
      <c r="Q116" s="4259"/>
      <c r="R116" s="4259"/>
      <c r="S116" s="4259"/>
      <c r="T116" s="4259"/>
      <c r="U116" s="4259"/>
      <c r="V116" s="4259"/>
      <c r="W116" s="4119"/>
      <c r="X116" s="4257">
        <f t="shared" si="140"/>
        <v>0</v>
      </c>
      <c r="Y116" s="4258">
        <f t="shared" si="140"/>
        <v>0</v>
      </c>
      <c r="Z116" s="4260"/>
      <c r="AA116" s="4260"/>
      <c r="AB116" s="4260"/>
      <c r="AC116" s="4260"/>
      <c r="AD116" s="4260"/>
      <c r="AE116" s="4260"/>
      <c r="AF116" s="4260"/>
      <c r="AG116" s="4260"/>
      <c r="AH116" s="4119"/>
      <c r="AI116" s="4122"/>
      <c r="AJ116" s="4261">
        <f t="shared" si="141"/>
        <v>0</v>
      </c>
      <c r="AK116" s="4262">
        <f t="shared" si="142"/>
        <v>0</v>
      </c>
      <c r="AL116" s="4261">
        <f t="shared" si="143"/>
        <v>0</v>
      </c>
      <c r="AM116" s="4262">
        <f t="shared" si="144"/>
        <v>0</v>
      </c>
      <c r="AN116" s="4261">
        <f t="shared" si="145"/>
        <v>0</v>
      </c>
      <c r="AO116" s="4262">
        <f t="shared" si="146"/>
        <v>0</v>
      </c>
      <c r="AP116" s="4261">
        <f t="shared" si="147"/>
        <v>0</v>
      </c>
      <c r="AQ116" s="4262">
        <f t="shared" si="148"/>
        <v>0</v>
      </c>
      <c r="AR116" s="4261">
        <f t="shared" si="149"/>
        <v>0</v>
      </c>
      <c r="AS116" s="4262">
        <f t="shared" si="150"/>
        <v>0</v>
      </c>
      <c r="AT116" s="4261">
        <f t="shared" si="151"/>
        <v>0</v>
      </c>
      <c r="AU116" s="4262">
        <f t="shared" si="152"/>
        <v>0</v>
      </c>
      <c r="AV116" s="4261">
        <f t="shared" si="153"/>
        <v>0</v>
      </c>
      <c r="AW116" s="4262">
        <f t="shared" si="154"/>
        <v>0</v>
      </c>
      <c r="AX116" s="4261">
        <f t="shared" si="155"/>
        <v>0</v>
      </c>
      <c r="AY116" s="4262">
        <f t="shared" si="156"/>
        <v>0</v>
      </c>
      <c r="AZ116" s="4263"/>
      <c r="BA116" s="4264">
        <f>BA9</f>
        <v>20</v>
      </c>
      <c r="BB116" s="4264">
        <f t="shared" si="157"/>
        <v>0</v>
      </c>
      <c r="BC116" s="4264" t="str">
        <f t="shared" si="158"/>
        <v/>
      </c>
      <c r="BD116" s="4265">
        <f t="shared" si="254"/>
        <v>0</v>
      </c>
      <c r="BE116" s="4265">
        <f t="shared" si="254"/>
        <v>0</v>
      </c>
      <c r="BF116" s="4265">
        <f t="shared" si="254"/>
        <v>0</v>
      </c>
      <c r="BG116" s="4265">
        <f t="shared" si="251"/>
        <v>0</v>
      </c>
      <c r="BH116" s="4265">
        <f t="shared" si="251"/>
        <v>0</v>
      </c>
      <c r="BI116" s="4265">
        <f t="shared" si="251"/>
        <v>0</v>
      </c>
      <c r="BJ116" s="4265">
        <f t="shared" si="251"/>
        <v>0</v>
      </c>
      <c r="BK116" s="4265">
        <f t="shared" si="251"/>
        <v>0</v>
      </c>
      <c r="BL116" s="4122"/>
      <c r="BM116" s="4266">
        <f t="shared" si="159"/>
        <v>0</v>
      </c>
      <c r="BN116" s="4267">
        <f t="shared" si="160"/>
        <v>0</v>
      </c>
      <c r="BO116" s="4267">
        <f t="shared" si="161"/>
        <v>0</v>
      </c>
      <c r="BP116" s="4267">
        <f t="shared" si="162"/>
        <v>0</v>
      </c>
      <c r="BQ116" s="4267">
        <f t="shared" si="163"/>
        <v>0</v>
      </c>
      <c r="BR116" s="4267">
        <f t="shared" si="164"/>
        <v>0</v>
      </c>
      <c r="BS116" s="4267">
        <f t="shared" si="165"/>
        <v>0</v>
      </c>
      <c r="BT116" s="4267">
        <f t="shared" si="166"/>
        <v>0</v>
      </c>
      <c r="BU116" s="4202"/>
      <c r="BV116" s="4268">
        <f t="shared" si="255"/>
        <v>0</v>
      </c>
      <c r="BW116" s="4269">
        <f t="shared" si="255"/>
        <v>0</v>
      </c>
      <c r="BX116" s="4269">
        <f t="shared" si="255"/>
        <v>0</v>
      </c>
      <c r="BY116" s="4269">
        <f t="shared" si="252"/>
        <v>0</v>
      </c>
      <c r="BZ116" s="4269">
        <f t="shared" si="252"/>
        <v>0</v>
      </c>
      <c r="CA116" s="4269">
        <f t="shared" si="252"/>
        <v>0</v>
      </c>
      <c r="CB116" s="4269">
        <f t="shared" si="252"/>
        <v>0</v>
      </c>
      <c r="CC116" s="4270">
        <f t="shared" si="252"/>
        <v>0</v>
      </c>
      <c r="CD116" s="4114"/>
      <c r="CE116" s="4264" t="str">
        <f t="shared" si="167"/>
        <v/>
      </c>
      <c r="CF116" s="4271">
        <f t="shared" si="168"/>
        <v>0</v>
      </c>
      <c r="CG116" s="4272">
        <f t="shared" si="169"/>
        <v>0</v>
      </c>
      <c r="CH116" s="4272">
        <f t="shared" si="170"/>
        <v>0</v>
      </c>
      <c r="CI116" s="4272">
        <f t="shared" si="171"/>
        <v>0</v>
      </c>
      <c r="CJ116" s="4272">
        <f t="shared" si="172"/>
        <v>0</v>
      </c>
      <c r="CK116" s="4272">
        <f t="shared" si="173"/>
        <v>0</v>
      </c>
      <c r="CL116" s="4272">
        <f t="shared" si="174"/>
        <v>0</v>
      </c>
      <c r="CM116" s="4272">
        <f t="shared" si="175"/>
        <v>0</v>
      </c>
      <c r="CN116" s="4272">
        <f t="shared" si="176"/>
        <v>0</v>
      </c>
      <c r="CO116" s="4285">
        <f>IF(M116=CO8,M116,0)</f>
        <v>0</v>
      </c>
      <c r="CP116" s="4286" t="str">
        <f t="shared" si="177"/>
        <v/>
      </c>
      <c r="CQ116" s="4261" t="str">
        <f t="shared" si="178"/>
        <v/>
      </c>
      <c r="CR116" s="4275" t="str">
        <f t="shared" si="179"/>
        <v/>
      </c>
      <c r="CS116" s="4275" t="str">
        <f t="shared" si="180"/>
        <v/>
      </c>
      <c r="CT116" s="4275" t="str">
        <f t="shared" si="181"/>
        <v/>
      </c>
      <c r="CU116" s="4275" t="str">
        <f t="shared" si="182"/>
        <v/>
      </c>
      <c r="CV116" s="4275" t="str">
        <f t="shared" si="183"/>
        <v/>
      </c>
      <c r="CW116" s="4275" t="str">
        <f t="shared" si="184"/>
        <v/>
      </c>
      <c r="CX116" s="4276" t="str">
        <f t="shared" si="185"/>
        <v/>
      </c>
      <c r="CY116" s="4186"/>
      <c r="CZ116" s="4264" t="str">
        <f t="shared" si="186"/>
        <v/>
      </c>
      <c r="DA116" s="4277">
        <f t="shared" si="187"/>
        <v>0</v>
      </c>
      <c r="DB116" s="4115" t="str">
        <f t="shared" si="188"/>
        <v/>
      </c>
      <c r="DC116" s="4115" t="str">
        <f t="shared" si="189"/>
        <v/>
      </c>
      <c r="DD116" s="4115" t="str">
        <f t="shared" si="190"/>
        <v/>
      </c>
      <c r="DE116" s="4115" t="str">
        <f t="shared" si="191"/>
        <v/>
      </c>
      <c r="DF116" s="4115" t="str">
        <f t="shared" si="192"/>
        <v/>
      </c>
      <c r="DG116" s="4115" t="str">
        <f t="shared" si="193"/>
        <v/>
      </c>
      <c r="DH116" s="4115" t="str">
        <f t="shared" si="194"/>
        <v/>
      </c>
      <c r="DI116" s="4115" t="str">
        <f t="shared" si="195"/>
        <v/>
      </c>
      <c r="DJ116" s="4136"/>
      <c r="DK116" s="4287">
        <f>IF(M116=DK8,M116,0)</f>
        <v>0</v>
      </c>
      <c r="DL116" s="4286" t="str">
        <f t="shared" si="196"/>
        <v/>
      </c>
      <c r="DM116" s="4275" t="str">
        <f t="shared" si="197"/>
        <v/>
      </c>
      <c r="DN116" s="4275" t="str">
        <f t="shared" si="198"/>
        <v/>
      </c>
      <c r="DO116" s="4275" t="str">
        <f t="shared" si="199"/>
        <v/>
      </c>
      <c r="DP116" s="4275" t="str">
        <f t="shared" si="200"/>
        <v/>
      </c>
      <c r="DQ116" s="4275" t="str">
        <f t="shared" si="201"/>
        <v/>
      </c>
      <c r="DR116" s="4275" t="str">
        <f t="shared" si="202"/>
        <v/>
      </c>
      <c r="DS116" s="4275" t="str">
        <f t="shared" si="203"/>
        <v/>
      </c>
      <c r="DT116" s="4279" t="str">
        <f t="shared" si="204"/>
        <v/>
      </c>
      <c r="DU116" s="4122"/>
      <c r="DV116" s="4266">
        <f t="shared" si="205"/>
        <v>0</v>
      </c>
      <c r="DW116" s="4267">
        <f t="shared" si="206"/>
        <v>0</v>
      </c>
      <c r="DX116" s="4267">
        <f t="shared" si="207"/>
        <v>0</v>
      </c>
      <c r="DY116" s="4267">
        <f t="shared" si="208"/>
        <v>0</v>
      </c>
      <c r="DZ116" s="4267">
        <f t="shared" si="209"/>
        <v>0</v>
      </c>
      <c r="EA116" s="4267">
        <f t="shared" si="210"/>
        <v>0</v>
      </c>
      <c r="EB116" s="4267">
        <f t="shared" si="211"/>
        <v>0</v>
      </c>
      <c r="EC116" s="4267">
        <f t="shared" si="212"/>
        <v>0</v>
      </c>
      <c r="ED116" s="4215"/>
      <c r="EE116" s="4268">
        <f t="shared" si="256"/>
        <v>0</v>
      </c>
      <c r="EF116" s="4269">
        <f t="shared" si="256"/>
        <v>0</v>
      </c>
      <c r="EG116" s="4269">
        <f t="shared" si="256"/>
        <v>0</v>
      </c>
      <c r="EH116" s="4269">
        <f t="shared" si="253"/>
        <v>0</v>
      </c>
      <c r="EI116" s="4269">
        <f t="shared" si="253"/>
        <v>0</v>
      </c>
      <c r="EJ116" s="4269">
        <f t="shared" si="253"/>
        <v>0</v>
      </c>
      <c r="EK116" s="4269">
        <f t="shared" si="253"/>
        <v>0</v>
      </c>
      <c r="EL116" s="4270">
        <f t="shared" si="253"/>
        <v>0</v>
      </c>
      <c r="EM116" s="4186"/>
      <c r="EN116" s="4264" t="str">
        <f t="shared" si="213"/>
        <v/>
      </c>
      <c r="EO116" s="4271">
        <f t="shared" si="214"/>
        <v>0</v>
      </c>
      <c r="EP116" s="4272">
        <f t="shared" si="215"/>
        <v>0</v>
      </c>
      <c r="EQ116" s="4272">
        <f t="shared" si="216"/>
        <v>0</v>
      </c>
      <c r="ER116" s="4272">
        <f t="shared" si="217"/>
        <v>0</v>
      </c>
      <c r="ES116" s="4272">
        <f t="shared" si="218"/>
        <v>0</v>
      </c>
      <c r="ET116" s="4272">
        <f t="shared" si="219"/>
        <v>0</v>
      </c>
      <c r="EU116" s="4272">
        <f t="shared" si="220"/>
        <v>0</v>
      </c>
      <c r="EV116" s="4272">
        <f t="shared" si="221"/>
        <v>0</v>
      </c>
      <c r="EW116" s="4272">
        <f t="shared" si="222"/>
        <v>0</v>
      </c>
      <c r="EX116" s="4288">
        <f>IF(X116=EX8,X116,0)</f>
        <v>0</v>
      </c>
      <c r="EY116" s="4286" t="str">
        <f t="shared" si="223"/>
        <v/>
      </c>
      <c r="EZ116" s="4261" t="str">
        <f t="shared" si="224"/>
        <v/>
      </c>
      <c r="FA116" s="4275" t="str">
        <f t="shared" si="225"/>
        <v/>
      </c>
      <c r="FB116" s="4275" t="str">
        <f t="shared" si="226"/>
        <v/>
      </c>
      <c r="FC116" s="4275" t="str">
        <f t="shared" si="227"/>
        <v/>
      </c>
      <c r="FD116" s="4275" t="str">
        <f t="shared" si="228"/>
        <v/>
      </c>
      <c r="FE116" s="4275" t="str">
        <f t="shared" si="229"/>
        <v/>
      </c>
      <c r="FF116" s="4275" t="str">
        <f t="shared" si="230"/>
        <v/>
      </c>
      <c r="FG116" s="4275" t="str">
        <f t="shared" si="231"/>
        <v/>
      </c>
      <c r="FH116" s="4186"/>
      <c r="FI116" s="4264" t="str">
        <f t="shared" si="232"/>
        <v/>
      </c>
      <c r="FJ116" s="4277">
        <f t="shared" si="233"/>
        <v>0</v>
      </c>
      <c r="FK116" s="4115" t="str">
        <f t="shared" si="234"/>
        <v/>
      </c>
      <c r="FL116" s="4115" t="str">
        <f t="shared" si="235"/>
        <v/>
      </c>
      <c r="FM116" s="4115" t="str">
        <f t="shared" si="236"/>
        <v/>
      </c>
      <c r="FN116" s="4115" t="str">
        <f t="shared" si="237"/>
        <v/>
      </c>
      <c r="FO116" s="4115" t="str">
        <f t="shared" si="238"/>
        <v/>
      </c>
      <c r="FP116" s="4115" t="str">
        <f t="shared" si="239"/>
        <v/>
      </c>
      <c r="FQ116" s="4115" t="str">
        <f t="shared" si="240"/>
        <v/>
      </c>
      <c r="FR116" s="4115" t="str">
        <f t="shared" si="241"/>
        <v/>
      </c>
      <c r="FS116" s="4287">
        <f>IF(X116=FS8,X116,0)</f>
        <v>0</v>
      </c>
      <c r="FT116" s="4286" t="str">
        <f t="shared" si="242"/>
        <v/>
      </c>
      <c r="FU116" s="4275" t="str">
        <f t="shared" si="243"/>
        <v/>
      </c>
      <c r="FV116" s="4275" t="str">
        <f t="shared" si="244"/>
        <v/>
      </c>
      <c r="FW116" s="4275" t="str">
        <f t="shared" si="245"/>
        <v/>
      </c>
      <c r="FX116" s="4275" t="str">
        <f t="shared" si="246"/>
        <v/>
      </c>
      <c r="FY116" s="4275" t="str">
        <f t="shared" si="247"/>
        <v/>
      </c>
      <c r="FZ116" s="4275" t="str">
        <f t="shared" si="248"/>
        <v/>
      </c>
      <c r="GA116" s="4275" t="str">
        <f t="shared" si="249"/>
        <v/>
      </c>
      <c r="GB116" s="4279" t="str">
        <f t="shared" si="250"/>
        <v/>
      </c>
      <c r="GC116" s="4122"/>
    </row>
    <row r="117" spans="1:185" ht="45" customHeight="1">
      <c r="A117" s="4016">
        <f>ROW()</f>
        <v>117</v>
      </c>
      <c r="B117" s="4250" t="str">
        <f>IF(C117="I","",IF(ISBLANK(D117),"",IF(ISTEXT(D117),LARGE(B9:B116,1)+1,0)))</f>
        <v/>
      </c>
      <c r="C117" s="4281"/>
      <c r="D117" s="4297"/>
      <c r="E117" s="4252"/>
      <c r="F117" s="4253"/>
      <c r="G117" s="4254"/>
      <c r="H117" s="4255"/>
      <c r="I117" s="4254"/>
      <c r="J117" s="4255"/>
      <c r="K117" s="4256">
        <f t="shared" si="257"/>
        <v>0</v>
      </c>
      <c r="L117" s="4119"/>
      <c r="M117" s="4257">
        <f t="shared" si="139"/>
        <v>0</v>
      </c>
      <c r="N117" s="4258">
        <f t="shared" si="139"/>
        <v>0</v>
      </c>
      <c r="O117" s="4259"/>
      <c r="P117" s="4259"/>
      <c r="Q117" s="4259"/>
      <c r="R117" s="4259"/>
      <c r="S117" s="4259"/>
      <c r="T117" s="4259"/>
      <c r="U117" s="4259"/>
      <c r="V117" s="4259"/>
      <c r="W117" s="4119"/>
      <c r="X117" s="4257">
        <f t="shared" si="140"/>
        <v>0</v>
      </c>
      <c r="Y117" s="4258">
        <f t="shared" si="140"/>
        <v>0</v>
      </c>
      <c r="Z117" s="4260"/>
      <c r="AA117" s="4260"/>
      <c r="AB117" s="4260"/>
      <c r="AC117" s="4260"/>
      <c r="AD117" s="4260"/>
      <c r="AE117" s="4260"/>
      <c r="AF117" s="4260"/>
      <c r="AG117" s="4260"/>
      <c r="AH117" s="4119"/>
      <c r="AI117" s="4122"/>
      <c r="AJ117" s="4261">
        <f t="shared" si="141"/>
        <v>0</v>
      </c>
      <c r="AK117" s="4262">
        <f t="shared" si="142"/>
        <v>0</v>
      </c>
      <c r="AL117" s="4261">
        <f t="shared" si="143"/>
        <v>0</v>
      </c>
      <c r="AM117" s="4262">
        <f t="shared" si="144"/>
        <v>0</v>
      </c>
      <c r="AN117" s="4261">
        <f t="shared" si="145"/>
        <v>0</v>
      </c>
      <c r="AO117" s="4262">
        <f t="shared" si="146"/>
        <v>0</v>
      </c>
      <c r="AP117" s="4261">
        <f t="shared" si="147"/>
        <v>0</v>
      </c>
      <c r="AQ117" s="4262">
        <f t="shared" si="148"/>
        <v>0</v>
      </c>
      <c r="AR117" s="4261">
        <f t="shared" si="149"/>
        <v>0</v>
      </c>
      <c r="AS117" s="4262">
        <f t="shared" si="150"/>
        <v>0</v>
      </c>
      <c r="AT117" s="4261">
        <f t="shared" si="151"/>
        <v>0</v>
      </c>
      <c r="AU117" s="4262">
        <f t="shared" si="152"/>
        <v>0</v>
      </c>
      <c r="AV117" s="4261">
        <f t="shared" si="153"/>
        <v>0</v>
      </c>
      <c r="AW117" s="4262">
        <f t="shared" si="154"/>
        <v>0</v>
      </c>
      <c r="AX117" s="4261">
        <f t="shared" si="155"/>
        <v>0</v>
      </c>
      <c r="AY117" s="4262">
        <f t="shared" si="156"/>
        <v>0</v>
      </c>
      <c r="AZ117" s="4263"/>
      <c r="BA117" s="4264">
        <f>BA9</f>
        <v>20</v>
      </c>
      <c r="BB117" s="4264">
        <f t="shared" si="157"/>
        <v>0</v>
      </c>
      <c r="BC117" s="4264" t="str">
        <f t="shared" si="158"/>
        <v/>
      </c>
      <c r="BD117" s="4265">
        <f t="shared" si="254"/>
        <v>0</v>
      </c>
      <c r="BE117" s="4265">
        <f t="shared" si="254"/>
        <v>0</v>
      </c>
      <c r="BF117" s="4265">
        <f t="shared" si="254"/>
        <v>0</v>
      </c>
      <c r="BG117" s="4265">
        <f t="shared" si="251"/>
        <v>0</v>
      </c>
      <c r="BH117" s="4265">
        <f t="shared" si="251"/>
        <v>0</v>
      </c>
      <c r="BI117" s="4265">
        <f t="shared" si="251"/>
        <v>0</v>
      </c>
      <c r="BJ117" s="4265">
        <f t="shared" si="251"/>
        <v>0</v>
      </c>
      <c r="BK117" s="4265">
        <f t="shared" si="251"/>
        <v>0</v>
      </c>
      <c r="BL117" s="4122"/>
      <c r="BM117" s="4266">
        <f t="shared" si="159"/>
        <v>0</v>
      </c>
      <c r="BN117" s="4267">
        <f t="shared" si="160"/>
        <v>0</v>
      </c>
      <c r="BO117" s="4267">
        <f t="shared" si="161"/>
        <v>0</v>
      </c>
      <c r="BP117" s="4267">
        <f t="shared" si="162"/>
        <v>0</v>
      </c>
      <c r="BQ117" s="4267">
        <f t="shared" si="163"/>
        <v>0</v>
      </c>
      <c r="BR117" s="4267">
        <f t="shared" si="164"/>
        <v>0</v>
      </c>
      <c r="BS117" s="4267">
        <f t="shared" si="165"/>
        <v>0</v>
      </c>
      <c r="BT117" s="4267">
        <f t="shared" si="166"/>
        <v>0</v>
      </c>
      <c r="BU117" s="4202"/>
      <c r="BV117" s="4268">
        <f t="shared" si="255"/>
        <v>0</v>
      </c>
      <c r="BW117" s="4269">
        <f t="shared" si="255"/>
        <v>0</v>
      </c>
      <c r="BX117" s="4269">
        <f t="shared" si="255"/>
        <v>0</v>
      </c>
      <c r="BY117" s="4269">
        <f t="shared" si="252"/>
        <v>0</v>
      </c>
      <c r="BZ117" s="4269">
        <f t="shared" si="252"/>
        <v>0</v>
      </c>
      <c r="CA117" s="4269">
        <f t="shared" si="252"/>
        <v>0</v>
      </c>
      <c r="CB117" s="4269">
        <f t="shared" si="252"/>
        <v>0</v>
      </c>
      <c r="CC117" s="4270">
        <f t="shared" si="252"/>
        <v>0</v>
      </c>
      <c r="CD117" s="4114"/>
      <c r="CE117" s="4264" t="str">
        <f t="shared" si="167"/>
        <v/>
      </c>
      <c r="CF117" s="4271">
        <f t="shared" si="168"/>
        <v>0</v>
      </c>
      <c r="CG117" s="4272">
        <f t="shared" si="169"/>
        <v>0</v>
      </c>
      <c r="CH117" s="4272">
        <f t="shared" si="170"/>
        <v>0</v>
      </c>
      <c r="CI117" s="4272">
        <f t="shared" si="171"/>
        <v>0</v>
      </c>
      <c r="CJ117" s="4272">
        <f t="shared" si="172"/>
        <v>0</v>
      </c>
      <c r="CK117" s="4272">
        <f t="shared" si="173"/>
        <v>0</v>
      </c>
      <c r="CL117" s="4272">
        <f t="shared" si="174"/>
        <v>0</v>
      </c>
      <c r="CM117" s="4272">
        <f t="shared" si="175"/>
        <v>0</v>
      </c>
      <c r="CN117" s="4272">
        <f t="shared" si="176"/>
        <v>0</v>
      </c>
      <c r="CO117" s="4285">
        <f>IF(M117=CO8,M117,0)</f>
        <v>0</v>
      </c>
      <c r="CP117" s="4286" t="str">
        <f t="shared" si="177"/>
        <v/>
      </c>
      <c r="CQ117" s="4261" t="str">
        <f t="shared" si="178"/>
        <v/>
      </c>
      <c r="CR117" s="4275" t="str">
        <f t="shared" si="179"/>
        <v/>
      </c>
      <c r="CS117" s="4275" t="str">
        <f t="shared" si="180"/>
        <v/>
      </c>
      <c r="CT117" s="4275" t="str">
        <f t="shared" si="181"/>
        <v/>
      </c>
      <c r="CU117" s="4275" t="str">
        <f t="shared" si="182"/>
        <v/>
      </c>
      <c r="CV117" s="4275" t="str">
        <f t="shared" si="183"/>
        <v/>
      </c>
      <c r="CW117" s="4275" t="str">
        <f t="shared" si="184"/>
        <v/>
      </c>
      <c r="CX117" s="4276" t="str">
        <f t="shared" si="185"/>
        <v/>
      </c>
      <c r="CY117" s="4186"/>
      <c r="CZ117" s="4264" t="str">
        <f t="shared" si="186"/>
        <v/>
      </c>
      <c r="DA117" s="4277">
        <f t="shared" si="187"/>
        <v>0</v>
      </c>
      <c r="DB117" s="4115" t="str">
        <f t="shared" si="188"/>
        <v/>
      </c>
      <c r="DC117" s="4115" t="str">
        <f t="shared" si="189"/>
        <v/>
      </c>
      <c r="DD117" s="4115" t="str">
        <f t="shared" si="190"/>
        <v/>
      </c>
      <c r="DE117" s="4115" t="str">
        <f t="shared" si="191"/>
        <v/>
      </c>
      <c r="DF117" s="4115" t="str">
        <f t="shared" si="192"/>
        <v/>
      </c>
      <c r="DG117" s="4115" t="str">
        <f t="shared" si="193"/>
        <v/>
      </c>
      <c r="DH117" s="4115" t="str">
        <f t="shared" si="194"/>
        <v/>
      </c>
      <c r="DI117" s="4115" t="str">
        <f t="shared" si="195"/>
        <v/>
      </c>
      <c r="DJ117" s="4136"/>
      <c r="DK117" s="4287">
        <f>IF(M117=DK8,M117,0)</f>
        <v>0</v>
      </c>
      <c r="DL117" s="4286" t="str">
        <f t="shared" si="196"/>
        <v/>
      </c>
      <c r="DM117" s="4275" t="str">
        <f t="shared" si="197"/>
        <v/>
      </c>
      <c r="DN117" s="4275" t="str">
        <f t="shared" si="198"/>
        <v/>
      </c>
      <c r="DO117" s="4275" t="str">
        <f t="shared" si="199"/>
        <v/>
      </c>
      <c r="DP117" s="4275" t="str">
        <f t="shared" si="200"/>
        <v/>
      </c>
      <c r="DQ117" s="4275" t="str">
        <f t="shared" si="201"/>
        <v/>
      </c>
      <c r="DR117" s="4275" t="str">
        <f t="shared" si="202"/>
        <v/>
      </c>
      <c r="DS117" s="4275" t="str">
        <f t="shared" si="203"/>
        <v/>
      </c>
      <c r="DT117" s="4279" t="str">
        <f t="shared" si="204"/>
        <v/>
      </c>
      <c r="DU117" s="4122"/>
      <c r="DV117" s="4266">
        <f t="shared" si="205"/>
        <v>0</v>
      </c>
      <c r="DW117" s="4267">
        <f t="shared" si="206"/>
        <v>0</v>
      </c>
      <c r="DX117" s="4267">
        <f t="shared" si="207"/>
        <v>0</v>
      </c>
      <c r="DY117" s="4267">
        <f t="shared" si="208"/>
        <v>0</v>
      </c>
      <c r="DZ117" s="4267">
        <f t="shared" si="209"/>
        <v>0</v>
      </c>
      <c r="EA117" s="4267">
        <f t="shared" si="210"/>
        <v>0</v>
      </c>
      <c r="EB117" s="4267">
        <f t="shared" si="211"/>
        <v>0</v>
      </c>
      <c r="EC117" s="4267">
        <f t="shared" si="212"/>
        <v>0</v>
      </c>
      <c r="ED117" s="4215"/>
      <c r="EE117" s="4268">
        <f t="shared" si="256"/>
        <v>0</v>
      </c>
      <c r="EF117" s="4269">
        <f t="shared" si="256"/>
        <v>0</v>
      </c>
      <c r="EG117" s="4269">
        <f t="shared" si="256"/>
        <v>0</v>
      </c>
      <c r="EH117" s="4269">
        <f t="shared" si="253"/>
        <v>0</v>
      </c>
      <c r="EI117" s="4269">
        <f t="shared" si="253"/>
        <v>0</v>
      </c>
      <c r="EJ117" s="4269">
        <f t="shared" si="253"/>
        <v>0</v>
      </c>
      <c r="EK117" s="4269">
        <f t="shared" si="253"/>
        <v>0</v>
      </c>
      <c r="EL117" s="4270">
        <f t="shared" si="253"/>
        <v>0</v>
      </c>
      <c r="EM117" s="4186"/>
      <c r="EN117" s="4264" t="str">
        <f t="shared" si="213"/>
        <v/>
      </c>
      <c r="EO117" s="4271">
        <f t="shared" si="214"/>
        <v>0</v>
      </c>
      <c r="EP117" s="4272">
        <f t="shared" si="215"/>
        <v>0</v>
      </c>
      <c r="EQ117" s="4272">
        <f t="shared" si="216"/>
        <v>0</v>
      </c>
      <c r="ER117" s="4272">
        <f t="shared" si="217"/>
        <v>0</v>
      </c>
      <c r="ES117" s="4272">
        <f t="shared" si="218"/>
        <v>0</v>
      </c>
      <c r="ET117" s="4272">
        <f t="shared" si="219"/>
        <v>0</v>
      </c>
      <c r="EU117" s="4272">
        <f t="shared" si="220"/>
        <v>0</v>
      </c>
      <c r="EV117" s="4272">
        <f t="shared" si="221"/>
        <v>0</v>
      </c>
      <c r="EW117" s="4272">
        <f t="shared" si="222"/>
        <v>0</v>
      </c>
      <c r="EX117" s="4288">
        <f>IF(X117=EX8,X117,0)</f>
        <v>0</v>
      </c>
      <c r="EY117" s="4286" t="str">
        <f t="shared" si="223"/>
        <v/>
      </c>
      <c r="EZ117" s="4261" t="str">
        <f t="shared" si="224"/>
        <v/>
      </c>
      <c r="FA117" s="4275" t="str">
        <f t="shared" si="225"/>
        <v/>
      </c>
      <c r="FB117" s="4275" t="str">
        <f t="shared" si="226"/>
        <v/>
      </c>
      <c r="FC117" s="4275" t="str">
        <f t="shared" si="227"/>
        <v/>
      </c>
      <c r="FD117" s="4275" t="str">
        <f t="shared" si="228"/>
        <v/>
      </c>
      <c r="FE117" s="4275" t="str">
        <f t="shared" si="229"/>
        <v/>
      </c>
      <c r="FF117" s="4275" t="str">
        <f t="shared" si="230"/>
        <v/>
      </c>
      <c r="FG117" s="4275" t="str">
        <f t="shared" si="231"/>
        <v/>
      </c>
      <c r="FH117" s="4186"/>
      <c r="FI117" s="4264" t="str">
        <f t="shared" si="232"/>
        <v/>
      </c>
      <c r="FJ117" s="4277">
        <f t="shared" si="233"/>
        <v>0</v>
      </c>
      <c r="FK117" s="4115" t="str">
        <f t="shared" si="234"/>
        <v/>
      </c>
      <c r="FL117" s="4115" t="str">
        <f t="shared" si="235"/>
        <v/>
      </c>
      <c r="FM117" s="4115" t="str">
        <f t="shared" si="236"/>
        <v/>
      </c>
      <c r="FN117" s="4115" t="str">
        <f t="shared" si="237"/>
        <v/>
      </c>
      <c r="FO117" s="4115" t="str">
        <f t="shared" si="238"/>
        <v/>
      </c>
      <c r="FP117" s="4115" t="str">
        <f t="shared" si="239"/>
        <v/>
      </c>
      <c r="FQ117" s="4115" t="str">
        <f t="shared" si="240"/>
        <v/>
      </c>
      <c r="FR117" s="4115" t="str">
        <f t="shared" si="241"/>
        <v/>
      </c>
      <c r="FS117" s="4287">
        <f>IF(X117=FS8,X117,0)</f>
        <v>0</v>
      </c>
      <c r="FT117" s="4286" t="str">
        <f t="shared" si="242"/>
        <v/>
      </c>
      <c r="FU117" s="4275" t="str">
        <f t="shared" si="243"/>
        <v/>
      </c>
      <c r="FV117" s="4275" t="str">
        <f t="shared" si="244"/>
        <v/>
      </c>
      <c r="FW117" s="4275" t="str">
        <f t="shared" si="245"/>
        <v/>
      </c>
      <c r="FX117" s="4275" t="str">
        <f t="shared" si="246"/>
        <v/>
      </c>
      <c r="FY117" s="4275" t="str">
        <f t="shared" si="247"/>
        <v/>
      </c>
      <c r="FZ117" s="4275" t="str">
        <f t="shared" si="248"/>
        <v/>
      </c>
      <c r="GA117" s="4275" t="str">
        <f t="shared" si="249"/>
        <v/>
      </c>
      <c r="GB117" s="4279" t="str">
        <f t="shared" si="250"/>
        <v/>
      </c>
      <c r="GC117" s="4122"/>
    </row>
    <row r="118" spans="1:185" ht="45" customHeight="1">
      <c r="A118" s="4016">
        <f>ROW()</f>
        <v>118</v>
      </c>
      <c r="B118" s="4250" t="str">
        <f>IF(C118="I","",IF(ISBLANK(D118),"",IF(ISTEXT(D118),LARGE(B9:B117,1)+1,0)))</f>
        <v/>
      </c>
      <c r="C118" s="4281"/>
      <c r="D118" s="4297"/>
      <c r="E118" s="4252"/>
      <c r="F118" s="4253"/>
      <c r="G118" s="4254"/>
      <c r="H118" s="4255"/>
      <c r="I118" s="4254"/>
      <c r="J118" s="4255"/>
      <c r="K118" s="4256">
        <f t="shared" si="257"/>
        <v>0</v>
      </c>
      <c r="L118" s="4119"/>
      <c r="M118" s="4257">
        <f t="shared" si="139"/>
        <v>0</v>
      </c>
      <c r="N118" s="4258">
        <f t="shared" si="139"/>
        <v>0</v>
      </c>
      <c r="O118" s="4259"/>
      <c r="P118" s="4259"/>
      <c r="Q118" s="4259"/>
      <c r="R118" s="4259"/>
      <c r="S118" s="4259"/>
      <c r="T118" s="4259"/>
      <c r="U118" s="4259"/>
      <c r="V118" s="4259"/>
      <c r="W118" s="4119"/>
      <c r="X118" s="4257">
        <f t="shared" si="140"/>
        <v>0</v>
      </c>
      <c r="Y118" s="4258">
        <f t="shared" si="140"/>
        <v>0</v>
      </c>
      <c r="Z118" s="4260"/>
      <c r="AA118" s="4260"/>
      <c r="AB118" s="4260"/>
      <c r="AC118" s="4260"/>
      <c r="AD118" s="4260"/>
      <c r="AE118" s="4260"/>
      <c r="AF118" s="4260"/>
      <c r="AG118" s="4260"/>
      <c r="AH118" s="4119"/>
      <c r="AI118" s="4122"/>
      <c r="AJ118" s="4261">
        <f t="shared" si="141"/>
        <v>0</v>
      </c>
      <c r="AK118" s="4262">
        <f t="shared" si="142"/>
        <v>0</v>
      </c>
      <c r="AL118" s="4261">
        <f t="shared" si="143"/>
        <v>0</v>
      </c>
      <c r="AM118" s="4262">
        <f t="shared" si="144"/>
        <v>0</v>
      </c>
      <c r="AN118" s="4261">
        <f t="shared" si="145"/>
        <v>0</v>
      </c>
      <c r="AO118" s="4262">
        <f t="shared" si="146"/>
        <v>0</v>
      </c>
      <c r="AP118" s="4261">
        <f t="shared" si="147"/>
        <v>0</v>
      </c>
      <c r="AQ118" s="4262">
        <f t="shared" si="148"/>
        <v>0</v>
      </c>
      <c r="AR118" s="4261">
        <f t="shared" si="149"/>
        <v>0</v>
      </c>
      <c r="AS118" s="4262">
        <f t="shared" si="150"/>
        <v>0</v>
      </c>
      <c r="AT118" s="4261">
        <f t="shared" si="151"/>
        <v>0</v>
      </c>
      <c r="AU118" s="4262">
        <f t="shared" si="152"/>
        <v>0</v>
      </c>
      <c r="AV118" s="4261">
        <f t="shared" si="153"/>
        <v>0</v>
      </c>
      <c r="AW118" s="4262">
        <f t="shared" si="154"/>
        <v>0</v>
      </c>
      <c r="AX118" s="4261">
        <f t="shared" si="155"/>
        <v>0</v>
      </c>
      <c r="AY118" s="4262">
        <f t="shared" si="156"/>
        <v>0</v>
      </c>
      <c r="AZ118" s="4263"/>
      <c r="BA118" s="4264">
        <f>BA9</f>
        <v>20</v>
      </c>
      <c r="BB118" s="4264">
        <f t="shared" si="157"/>
        <v>0</v>
      </c>
      <c r="BC118" s="4264" t="str">
        <f t="shared" si="158"/>
        <v/>
      </c>
      <c r="BD118" s="4265">
        <f t="shared" si="254"/>
        <v>0</v>
      </c>
      <c r="BE118" s="4265">
        <f t="shared" si="254"/>
        <v>0</v>
      </c>
      <c r="BF118" s="4265">
        <f t="shared" si="254"/>
        <v>0</v>
      </c>
      <c r="BG118" s="4265">
        <f t="shared" si="251"/>
        <v>0</v>
      </c>
      <c r="BH118" s="4265">
        <f t="shared" si="251"/>
        <v>0</v>
      </c>
      <c r="BI118" s="4265">
        <f t="shared" si="251"/>
        <v>0</v>
      </c>
      <c r="BJ118" s="4265">
        <f t="shared" si="251"/>
        <v>0</v>
      </c>
      <c r="BK118" s="4265">
        <f t="shared" si="251"/>
        <v>0</v>
      </c>
      <c r="BL118" s="4122"/>
      <c r="BM118" s="4266">
        <f t="shared" si="159"/>
        <v>0</v>
      </c>
      <c r="BN118" s="4267">
        <f t="shared" si="160"/>
        <v>0</v>
      </c>
      <c r="BO118" s="4267">
        <f t="shared" si="161"/>
        <v>0</v>
      </c>
      <c r="BP118" s="4267">
        <f t="shared" si="162"/>
        <v>0</v>
      </c>
      <c r="BQ118" s="4267">
        <f t="shared" si="163"/>
        <v>0</v>
      </c>
      <c r="BR118" s="4267">
        <f t="shared" si="164"/>
        <v>0</v>
      </c>
      <c r="BS118" s="4267">
        <f t="shared" si="165"/>
        <v>0</v>
      </c>
      <c r="BT118" s="4267">
        <f t="shared" si="166"/>
        <v>0</v>
      </c>
      <c r="BU118" s="4202"/>
      <c r="BV118" s="4268">
        <f t="shared" si="255"/>
        <v>0</v>
      </c>
      <c r="BW118" s="4269">
        <f t="shared" si="255"/>
        <v>0</v>
      </c>
      <c r="BX118" s="4269">
        <f t="shared" si="255"/>
        <v>0</v>
      </c>
      <c r="BY118" s="4269">
        <f t="shared" si="252"/>
        <v>0</v>
      </c>
      <c r="BZ118" s="4269">
        <f t="shared" si="252"/>
        <v>0</v>
      </c>
      <c r="CA118" s="4269">
        <f t="shared" si="252"/>
        <v>0</v>
      </c>
      <c r="CB118" s="4269">
        <f t="shared" si="252"/>
        <v>0</v>
      </c>
      <c r="CC118" s="4270">
        <f t="shared" si="252"/>
        <v>0</v>
      </c>
      <c r="CD118" s="4114"/>
      <c r="CE118" s="4264" t="str">
        <f t="shared" si="167"/>
        <v/>
      </c>
      <c r="CF118" s="4271">
        <f t="shared" si="168"/>
        <v>0</v>
      </c>
      <c r="CG118" s="4272">
        <f t="shared" si="169"/>
        <v>0</v>
      </c>
      <c r="CH118" s="4272">
        <f t="shared" si="170"/>
        <v>0</v>
      </c>
      <c r="CI118" s="4272">
        <f t="shared" si="171"/>
        <v>0</v>
      </c>
      <c r="CJ118" s="4272">
        <f t="shared" si="172"/>
        <v>0</v>
      </c>
      <c r="CK118" s="4272">
        <f t="shared" si="173"/>
        <v>0</v>
      </c>
      <c r="CL118" s="4272">
        <f t="shared" si="174"/>
        <v>0</v>
      </c>
      <c r="CM118" s="4272">
        <f t="shared" si="175"/>
        <v>0</v>
      </c>
      <c r="CN118" s="4272">
        <f t="shared" si="176"/>
        <v>0</v>
      </c>
      <c r="CO118" s="4285">
        <f>IF(M118=CO8,M118,0)</f>
        <v>0</v>
      </c>
      <c r="CP118" s="4286" t="str">
        <f t="shared" si="177"/>
        <v/>
      </c>
      <c r="CQ118" s="4261" t="str">
        <f t="shared" si="178"/>
        <v/>
      </c>
      <c r="CR118" s="4275" t="str">
        <f t="shared" si="179"/>
        <v/>
      </c>
      <c r="CS118" s="4275" t="str">
        <f t="shared" si="180"/>
        <v/>
      </c>
      <c r="CT118" s="4275" t="str">
        <f t="shared" si="181"/>
        <v/>
      </c>
      <c r="CU118" s="4275" t="str">
        <f t="shared" si="182"/>
        <v/>
      </c>
      <c r="CV118" s="4275" t="str">
        <f t="shared" si="183"/>
        <v/>
      </c>
      <c r="CW118" s="4275" t="str">
        <f t="shared" si="184"/>
        <v/>
      </c>
      <c r="CX118" s="4276" t="str">
        <f t="shared" si="185"/>
        <v/>
      </c>
      <c r="CY118" s="4186"/>
      <c r="CZ118" s="4264" t="str">
        <f t="shared" si="186"/>
        <v/>
      </c>
      <c r="DA118" s="4277">
        <f t="shared" si="187"/>
        <v>0</v>
      </c>
      <c r="DB118" s="4115" t="str">
        <f t="shared" si="188"/>
        <v/>
      </c>
      <c r="DC118" s="4115" t="str">
        <f t="shared" si="189"/>
        <v/>
      </c>
      <c r="DD118" s="4115" t="str">
        <f t="shared" si="190"/>
        <v/>
      </c>
      <c r="DE118" s="4115" t="str">
        <f t="shared" si="191"/>
        <v/>
      </c>
      <c r="DF118" s="4115" t="str">
        <f t="shared" si="192"/>
        <v/>
      </c>
      <c r="DG118" s="4115" t="str">
        <f t="shared" si="193"/>
        <v/>
      </c>
      <c r="DH118" s="4115" t="str">
        <f t="shared" si="194"/>
        <v/>
      </c>
      <c r="DI118" s="4115" t="str">
        <f t="shared" si="195"/>
        <v/>
      </c>
      <c r="DJ118" s="4136"/>
      <c r="DK118" s="4287">
        <f>IF(M118=DK8,M118,0)</f>
        <v>0</v>
      </c>
      <c r="DL118" s="4286" t="str">
        <f t="shared" si="196"/>
        <v/>
      </c>
      <c r="DM118" s="4275" t="str">
        <f t="shared" si="197"/>
        <v/>
      </c>
      <c r="DN118" s="4275" t="str">
        <f t="shared" si="198"/>
        <v/>
      </c>
      <c r="DO118" s="4275" t="str">
        <f t="shared" si="199"/>
        <v/>
      </c>
      <c r="DP118" s="4275" t="str">
        <f t="shared" si="200"/>
        <v/>
      </c>
      <c r="DQ118" s="4275" t="str">
        <f t="shared" si="201"/>
        <v/>
      </c>
      <c r="DR118" s="4275" t="str">
        <f t="shared" si="202"/>
        <v/>
      </c>
      <c r="DS118" s="4275" t="str">
        <f t="shared" si="203"/>
        <v/>
      </c>
      <c r="DT118" s="4279" t="str">
        <f t="shared" si="204"/>
        <v/>
      </c>
      <c r="DU118" s="4122"/>
      <c r="DV118" s="4266">
        <f t="shared" si="205"/>
        <v>0</v>
      </c>
      <c r="DW118" s="4267">
        <f t="shared" si="206"/>
        <v>0</v>
      </c>
      <c r="DX118" s="4267">
        <f t="shared" si="207"/>
        <v>0</v>
      </c>
      <c r="DY118" s="4267">
        <f t="shared" si="208"/>
        <v>0</v>
      </c>
      <c r="DZ118" s="4267">
        <f t="shared" si="209"/>
        <v>0</v>
      </c>
      <c r="EA118" s="4267">
        <f t="shared" si="210"/>
        <v>0</v>
      </c>
      <c r="EB118" s="4267">
        <f t="shared" si="211"/>
        <v>0</v>
      </c>
      <c r="EC118" s="4267">
        <f t="shared" si="212"/>
        <v>0</v>
      </c>
      <c r="ED118" s="4215"/>
      <c r="EE118" s="4268">
        <f t="shared" si="256"/>
        <v>0</v>
      </c>
      <c r="EF118" s="4269">
        <f t="shared" si="256"/>
        <v>0</v>
      </c>
      <c r="EG118" s="4269">
        <f t="shared" si="256"/>
        <v>0</v>
      </c>
      <c r="EH118" s="4269">
        <f t="shared" si="253"/>
        <v>0</v>
      </c>
      <c r="EI118" s="4269">
        <f t="shared" si="253"/>
        <v>0</v>
      </c>
      <c r="EJ118" s="4269">
        <f t="shared" si="253"/>
        <v>0</v>
      </c>
      <c r="EK118" s="4269">
        <f t="shared" si="253"/>
        <v>0</v>
      </c>
      <c r="EL118" s="4270">
        <f t="shared" si="253"/>
        <v>0</v>
      </c>
      <c r="EM118" s="4186"/>
      <c r="EN118" s="4264" t="str">
        <f t="shared" si="213"/>
        <v/>
      </c>
      <c r="EO118" s="4271">
        <f t="shared" si="214"/>
        <v>0</v>
      </c>
      <c r="EP118" s="4272">
        <f t="shared" si="215"/>
        <v>0</v>
      </c>
      <c r="EQ118" s="4272">
        <f t="shared" si="216"/>
        <v>0</v>
      </c>
      <c r="ER118" s="4272">
        <f t="shared" si="217"/>
        <v>0</v>
      </c>
      <c r="ES118" s="4272">
        <f t="shared" si="218"/>
        <v>0</v>
      </c>
      <c r="ET118" s="4272">
        <f t="shared" si="219"/>
        <v>0</v>
      </c>
      <c r="EU118" s="4272">
        <f t="shared" si="220"/>
        <v>0</v>
      </c>
      <c r="EV118" s="4272">
        <f t="shared" si="221"/>
        <v>0</v>
      </c>
      <c r="EW118" s="4272">
        <f t="shared" si="222"/>
        <v>0</v>
      </c>
      <c r="EX118" s="4288">
        <f>IF(X118=EX8,X118,0)</f>
        <v>0</v>
      </c>
      <c r="EY118" s="4286" t="str">
        <f t="shared" si="223"/>
        <v/>
      </c>
      <c r="EZ118" s="4261" t="str">
        <f t="shared" si="224"/>
        <v/>
      </c>
      <c r="FA118" s="4275" t="str">
        <f t="shared" si="225"/>
        <v/>
      </c>
      <c r="FB118" s="4275" t="str">
        <f t="shared" si="226"/>
        <v/>
      </c>
      <c r="FC118" s="4275" t="str">
        <f t="shared" si="227"/>
        <v/>
      </c>
      <c r="FD118" s="4275" t="str">
        <f t="shared" si="228"/>
        <v/>
      </c>
      <c r="FE118" s="4275" t="str">
        <f t="shared" si="229"/>
        <v/>
      </c>
      <c r="FF118" s="4275" t="str">
        <f t="shared" si="230"/>
        <v/>
      </c>
      <c r="FG118" s="4275" t="str">
        <f t="shared" si="231"/>
        <v/>
      </c>
      <c r="FH118" s="4186"/>
      <c r="FI118" s="4264" t="str">
        <f t="shared" si="232"/>
        <v/>
      </c>
      <c r="FJ118" s="4277">
        <f t="shared" si="233"/>
        <v>0</v>
      </c>
      <c r="FK118" s="4115" t="str">
        <f t="shared" si="234"/>
        <v/>
      </c>
      <c r="FL118" s="4115" t="str">
        <f t="shared" si="235"/>
        <v/>
      </c>
      <c r="FM118" s="4115" t="str">
        <f t="shared" si="236"/>
        <v/>
      </c>
      <c r="FN118" s="4115" t="str">
        <f t="shared" si="237"/>
        <v/>
      </c>
      <c r="FO118" s="4115" t="str">
        <f t="shared" si="238"/>
        <v/>
      </c>
      <c r="FP118" s="4115" t="str">
        <f t="shared" si="239"/>
        <v/>
      </c>
      <c r="FQ118" s="4115" t="str">
        <f t="shared" si="240"/>
        <v/>
      </c>
      <c r="FR118" s="4115" t="str">
        <f t="shared" si="241"/>
        <v/>
      </c>
      <c r="FS118" s="4287">
        <f>IF(X118=FS8,X118,0)</f>
        <v>0</v>
      </c>
      <c r="FT118" s="4286" t="str">
        <f t="shared" si="242"/>
        <v/>
      </c>
      <c r="FU118" s="4275" t="str">
        <f t="shared" si="243"/>
        <v/>
      </c>
      <c r="FV118" s="4275" t="str">
        <f t="shared" si="244"/>
        <v/>
      </c>
      <c r="FW118" s="4275" t="str">
        <f t="shared" si="245"/>
        <v/>
      </c>
      <c r="FX118" s="4275" t="str">
        <f t="shared" si="246"/>
        <v/>
      </c>
      <c r="FY118" s="4275" t="str">
        <f t="shared" si="247"/>
        <v/>
      </c>
      <c r="FZ118" s="4275" t="str">
        <f t="shared" si="248"/>
        <v/>
      </c>
      <c r="GA118" s="4275" t="str">
        <f t="shared" si="249"/>
        <v/>
      </c>
      <c r="GB118" s="4279" t="str">
        <f t="shared" si="250"/>
        <v/>
      </c>
      <c r="GC118" s="4122"/>
    </row>
    <row r="119" spans="1:185" ht="45" customHeight="1">
      <c r="A119" s="4016">
        <f>ROW()</f>
        <v>119</v>
      </c>
      <c r="B119" s="4250" t="str">
        <f>IF(C119="I","",IF(ISBLANK(D119),"",IF(ISTEXT(D119),LARGE(B9:B118,1)+1,0)))</f>
        <v/>
      </c>
      <c r="C119" s="4281"/>
      <c r="D119" s="4297"/>
      <c r="E119" s="4252"/>
      <c r="F119" s="4253"/>
      <c r="G119" s="4254"/>
      <c r="H119" s="4255"/>
      <c r="I119" s="4254"/>
      <c r="J119" s="4255"/>
      <c r="K119" s="4256">
        <f t="shared" si="257"/>
        <v>0</v>
      </c>
      <c r="L119" s="4119"/>
      <c r="M119" s="4257">
        <f t="shared" si="139"/>
        <v>0</v>
      </c>
      <c r="N119" s="4258">
        <f t="shared" si="139"/>
        <v>0</v>
      </c>
      <c r="O119" s="4259"/>
      <c r="P119" s="4259"/>
      <c r="Q119" s="4259"/>
      <c r="R119" s="4259"/>
      <c r="S119" s="4259"/>
      <c r="T119" s="4259"/>
      <c r="U119" s="4259"/>
      <c r="V119" s="4259"/>
      <c r="W119" s="4119"/>
      <c r="X119" s="4257">
        <f t="shared" si="140"/>
        <v>0</v>
      </c>
      <c r="Y119" s="4258">
        <f t="shared" si="140"/>
        <v>0</v>
      </c>
      <c r="Z119" s="4260"/>
      <c r="AA119" s="4260"/>
      <c r="AB119" s="4260"/>
      <c r="AC119" s="4260"/>
      <c r="AD119" s="4260"/>
      <c r="AE119" s="4260"/>
      <c r="AF119" s="4260"/>
      <c r="AG119" s="4260"/>
      <c r="AH119" s="4119"/>
      <c r="AI119" s="4122"/>
      <c r="AJ119" s="4261">
        <f t="shared" si="141"/>
        <v>0</v>
      </c>
      <c r="AK119" s="4262">
        <f t="shared" si="142"/>
        <v>0</v>
      </c>
      <c r="AL119" s="4261">
        <f t="shared" si="143"/>
        <v>0</v>
      </c>
      <c r="AM119" s="4262">
        <f t="shared" si="144"/>
        <v>0</v>
      </c>
      <c r="AN119" s="4261">
        <f t="shared" si="145"/>
        <v>0</v>
      </c>
      <c r="AO119" s="4262">
        <f t="shared" si="146"/>
        <v>0</v>
      </c>
      <c r="AP119" s="4261">
        <f t="shared" si="147"/>
        <v>0</v>
      </c>
      <c r="AQ119" s="4262">
        <f t="shared" si="148"/>
        <v>0</v>
      </c>
      <c r="AR119" s="4261">
        <f t="shared" si="149"/>
        <v>0</v>
      </c>
      <c r="AS119" s="4262">
        <f t="shared" si="150"/>
        <v>0</v>
      </c>
      <c r="AT119" s="4261">
        <f t="shared" si="151"/>
        <v>0</v>
      </c>
      <c r="AU119" s="4262">
        <f t="shared" si="152"/>
        <v>0</v>
      </c>
      <c r="AV119" s="4261">
        <f t="shared" si="153"/>
        <v>0</v>
      </c>
      <c r="AW119" s="4262">
        <f t="shared" si="154"/>
        <v>0</v>
      </c>
      <c r="AX119" s="4261">
        <f t="shared" si="155"/>
        <v>0</v>
      </c>
      <c r="AY119" s="4262">
        <f t="shared" si="156"/>
        <v>0</v>
      </c>
      <c r="AZ119" s="4263"/>
      <c r="BA119" s="4264">
        <f>BA9</f>
        <v>20</v>
      </c>
      <c r="BB119" s="4264">
        <f t="shared" si="157"/>
        <v>0</v>
      </c>
      <c r="BC119" s="4264" t="str">
        <f t="shared" si="158"/>
        <v/>
      </c>
      <c r="BD119" s="4265">
        <f t="shared" si="254"/>
        <v>0</v>
      </c>
      <c r="BE119" s="4265">
        <f t="shared" si="254"/>
        <v>0</v>
      </c>
      <c r="BF119" s="4265">
        <f t="shared" si="254"/>
        <v>0</v>
      </c>
      <c r="BG119" s="4265">
        <f t="shared" si="251"/>
        <v>0</v>
      </c>
      <c r="BH119" s="4265">
        <f t="shared" si="251"/>
        <v>0</v>
      </c>
      <c r="BI119" s="4265">
        <f t="shared" si="251"/>
        <v>0</v>
      </c>
      <c r="BJ119" s="4265">
        <f t="shared" si="251"/>
        <v>0</v>
      </c>
      <c r="BK119" s="4265">
        <f t="shared" si="251"/>
        <v>0</v>
      </c>
      <c r="BL119" s="4122"/>
      <c r="BM119" s="4266">
        <f t="shared" si="159"/>
        <v>0</v>
      </c>
      <c r="BN119" s="4267">
        <f t="shared" si="160"/>
        <v>0</v>
      </c>
      <c r="BO119" s="4267">
        <f t="shared" si="161"/>
        <v>0</v>
      </c>
      <c r="BP119" s="4267">
        <f t="shared" si="162"/>
        <v>0</v>
      </c>
      <c r="BQ119" s="4267">
        <f t="shared" si="163"/>
        <v>0</v>
      </c>
      <c r="BR119" s="4267">
        <f t="shared" si="164"/>
        <v>0</v>
      </c>
      <c r="BS119" s="4267">
        <f t="shared" si="165"/>
        <v>0</v>
      </c>
      <c r="BT119" s="4267">
        <f t="shared" si="166"/>
        <v>0</v>
      </c>
      <c r="BU119" s="4202"/>
      <c r="BV119" s="4268">
        <f t="shared" si="255"/>
        <v>0</v>
      </c>
      <c r="BW119" s="4269">
        <f t="shared" si="255"/>
        <v>0</v>
      </c>
      <c r="BX119" s="4269">
        <f t="shared" si="255"/>
        <v>0</v>
      </c>
      <c r="BY119" s="4269">
        <f t="shared" si="252"/>
        <v>0</v>
      </c>
      <c r="BZ119" s="4269">
        <f t="shared" si="252"/>
        <v>0</v>
      </c>
      <c r="CA119" s="4269">
        <f t="shared" si="252"/>
        <v>0</v>
      </c>
      <c r="CB119" s="4269">
        <f t="shared" si="252"/>
        <v>0</v>
      </c>
      <c r="CC119" s="4270">
        <f t="shared" si="252"/>
        <v>0</v>
      </c>
      <c r="CD119" s="4114"/>
      <c r="CE119" s="4264" t="str">
        <f t="shared" si="167"/>
        <v/>
      </c>
      <c r="CF119" s="4271">
        <f t="shared" si="168"/>
        <v>0</v>
      </c>
      <c r="CG119" s="4272">
        <f t="shared" si="169"/>
        <v>0</v>
      </c>
      <c r="CH119" s="4272">
        <f t="shared" si="170"/>
        <v>0</v>
      </c>
      <c r="CI119" s="4272">
        <f t="shared" si="171"/>
        <v>0</v>
      </c>
      <c r="CJ119" s="4272">
        <f t="shared" si="172"/>
        <v>0</v>
      </c>
      <c r="CK119" s="4272">
        <f t="shared" si="173"/>
        <v>0</v>
      </c>
      <c r="CL119" s="4272">
        <f t="shared" si="174"/>
        <v>0</v>
      </c>
      <c r="CM119" s="4272">
        <f t="shared" si="175"/>
        <v>0</v>
      </c>
      <c r="CN119" s="4272">
        <f t="shared" si="176"/>
        <v>0</v>
      </c>
      <c r="CO119" s="4285">
        <f>IF(M119=CO8,M119,0)</f>
        <v>0</v>
      </c>
      <c r="CP119" s="4286" t="str">
        <f t="shared" si="177"/>
        <v/>
      </c>
      <c r="CQ119" s="4261" t="str">
        <f t="shared" si="178"/>
        <v/>
      </c>
      <c r="CR119" s="4275" t="str">
        <f t="shared" si="179"/>
        <v/>
      </c>
      <c r="CS119" s="4275" t="str">
        <f t="shared" si="180"/>
        <v/>
      </c>
      <c r="CT119" s="4275" t="str">
        <f t="shared" si="181"/>
        <v/>
      </c>
      <c r="CU119" s="4275" t="str">
        <f t="shared" si="182"/>
        <v/>
      </c>
      <c r="CV119" s="4275" t="str">
        <f t="shared" si="183"/>
        <v/>
      </c>
      <c r="CW119" s="4275" t="str">
        <f t="shared" si="184"/>
        <v/>
      </c>
      <c r="CX119" s="4276" t="str">
        <f t="shared" si="185"/>
        <v/>
      </c>
      <c r="CY119" s="4186"/>
      <c r="CZ119" s="4264" t="str">
        <f t="shared" si="186"/>
        <v/>
      </c>
      <c r="DA119" s="4277">
        <f t="shared" si="187"/>
        <v>0</v>
      </c>
      <c r="DB119" s="4115" t="str">
        <f t="shared" si="188"/>
        <v/>
      </c>
      <c r="DC119" s="4115" t="str">
        <f t="shared" si="189"/>
        <v/>
      </c>
      <c r="DD119" s="4115" t="str">
        <f t="shared" si="190"/>
        <v/>
      </c>
      <c r="DE119" s="4115" t="str">
        <f t="shared" si="191"/>
        <v/>
      </c>
      <c r="DF119" s="4115" t="str">
        <f t="shared" si="192"/>
        <v/>
      </c>
      <c r="DG119" s="4115" t="str">
        <f t="shared" si="193"/>
        <v/>
      </c>
      <c r="DH119" s="4115" t="str">
        <f t="shared" si="194"/>
        <v/>
      </c>
      <c r="DI119" s="4115" t="str">
        <f t="shared" si="195"/>
        <v/>
      </c>
      <c r="DJ119" s="4136"/>
      <c r="DK119" s="4287">
        <f>IF(M119=DK8,M119,0)</f>
        <v>0</v>
      </c>
      <c r="DL119" s="4286" t="str">
        <f t="shared" si="196"/>
        <v/>
      </c>
      <c r="DM119" s="4275" t="str">
        <f t="shared" si="197"/>
        <v/>
      </c>
      <c r="DN119" s="4275" t="str">
        <f t="shared" si="198"/>
        <v/>
      </c>
      <c r="DO119" s="4275" t="str">
        <f t="shared" si="199"/>
        <v/>
      </c>
      <c r="DP119" s="4275" t="str">
        <f t="shared" si="200"/>
        <v/>
      </c>
      <c r="DQ119" s="4275" t="str">
        <f t="shared" si="201"/>
        <v/>
      </c>
      <c r="DR119" s="4275" t="str">
        <f t="shared" si="202"/>
        <v/>
      </c>
      <c r="DS119" s="4275" t="str">
        <f t="shared" si="203"/>
        <v/>
      </c>
      <c r="DT119" s="4279" t="str">
        <f t="shared" si="204"/>
        <v/>
      </c>
      <c r="DU119" s="4122"/>
      <c r="DV119" s="4266">
        <f t="shared" si="205"/>
        <v>0</v>
      </c>
      <c r="DW119" s="4267">
        <f t="shared" si="206"/>
        <v>0</v>
      </c>
      <c r="DX119" s="4267">
        <f t="shared" si="207"/>
        <v>0</v>
      </c>
      <c r="DY119" s="4267">
        <f t="shared" si="208"/>
        <v>0</v>
      </c>
      <c r="DZ119" s="4267">
        <f t="shared" si="209"/>
        <v>0</v>
      </c>
      <c r="EA119" s="4267">
        <f t="shared" si="210"/>
        <v>0</v>
      </c>
      <c r="EB119" s="4267">
        <f t="shared" si="211"/>
        <v>0</v>
      </c>
      <c r="EC119" s="4267">
        <f t="shared" si="212"/>
        <v>0</v>
      </c>
      <c r="ED119" s="4215"/>
      <c r="EE119" s="4268">
        <f t="shared" si="256"/>
        <v>0</v>
      </c>
      <c r="EF119" s="4269">
        <f t="shared" si="256"/>
        <v>0</v>
      </c>
      <c r="EG119" s="4269">
        <f t="shared" si="256"/>
        <v>0</v>
      </c>
      <c r="EH119" s="4269">
        <f t="shared" si="253"/>
        <v>0</v>
      </c>
      <c r="EI119" s="4269">
        <f t="shared" si="253"/>
        <v>0</v>
      </c>
      <c r="EJ119" s="4269">
        <f t="shared" si="253"/>
        <v>0</v>
      </c>
      <c r="EK119" s="4269">
        <f t="shared" si="253"/>
        <v>0</v>
      </c>
      <c r="EL119" s="4270">
        <f t="shared" si="253"/>
        <v>0</v>
      </c>
      <c r="EM119" s="4186"/>
      <c r="EN119" s="4264" t="str">
        <f t="shared" si="213"/>
        <v/>
      </c>
      <c r="EO119" s="4271">
        <f t="shared" si="214"/>
        <v>0</v>
      </c>
      <c r="EP119" s="4272">
        <f t="shared" si="215"/>
        <v>0</v>
      </c>
      <c r="EQ119" s="4272">
        <f t="shared" si="216"/>
        <v>0</v>
      </c>
      <c r="ER119" s="4272">
        <f t="shared" si="217"/>
        <v>0</v>
      </c>
      <c r="ES119" s="4272">
        <f t="shared" si="218"/>
        <v>0</v>
      </c>
      <c r="ET119" s="4272">
        <f t="shared" si="219"/>
        <v>0</v>
      </c>
      <c r="EU119" s="4272">
        <f t="shared" si="220"/>
        <v>0</v>
      </c>
      <c r="EV119" s="4272">
        <f t="shared" si="221"/>
        <v>0</v>
      </c>
      <c r="EW119" s="4272">
        <f t="shared" si="222"/>
        <v>0</v>
      </c>
      <c r="EX119" s="4288">
        <f>IF(X119=EX8,X119,0)</f>
        <v>0</v>
      </c>
      <c r="EY119" s="4286" t="str">
        <f t="shared" si="223"/>
        <v/>
      </c>
      <c r="EZ119" s="4261" t="str">
        <f t="shared" si="224"/>
        <v/>
      </c>
      <c r="FA119" s="4275" t="str">
        <f t="shared" si="225"/>
        <v/>
      </c>
      <c r="FB119" s="4275" t="str">
        <f t="shared" si="226"/>
        <v/>
      </c>
      <c r="FC119" s="4275" t="str">
        <f t="shared" si="227"/>
        <v/>
      </c>
      <c r="FD119" s="4275" t="str">
        <f t="shared" si="228"/>
        <v/>
      </c>
      <c r="FE119" s="4275" t="str">
        <f t="shared" si="229"/>
        <v/>
      </c>
      <c r="FF119" s="4275" t="str">
        <f t="shared" si="230"/>
        <v/>
      </c>
      <c r="FG119" s="4275" t="str">
        <f t="shared" si="231"/>
        <v/>
      </c>
      <c r="FH119" s="4186"/>
      <c r="FI119" s="4264" t="str">
        <f t="shared" si="232"/>
        <v/>
      </c>
      <c r="FJ119" s="4277">
        <f t="shared" si="233"/>
        <v>0</v>
      </c>
      <c r="FK119" s="4115" t="str">
        <f t="shared" si="234"/>
        <v/>
      </c>
      <c r="FL119" s="4115" t="str">
        <f t="shared" si="235"/>
        <v/>
      </c>
      <c r="FM119" s="4115" t="str">
        <f t="shared" si="236"/>
        <v/>
      </c>
      <c r="FN119" s="4115" t="str">
        <f t="shared" si="237"/>
        <v/>
      </c>
      <c r="FO119" s="4115" t="str">
        <f t="shared" si="238"/>
        <v/>
      </c>
      <c r="FP119" s="4115" t="str">
        <f t="shared" si="239"/>
        <v/>
      </c>
      <c r="FQ119" s="4115" t="str">
        <f t="shared" si="240"/>
        <v/>
      </c>
      <c r="FR119" s="4115" t="str">
        <f t="shared" si="241"/>
        <v/>
      </c>
      <c r="FS119" s="4287">
        <f>IF(X119=FS8,X119,0)</f>
        <v>0</v>
      </c>
      <c r="FT119" s="4286" t="str">
        <f t="shared" si="242"/>
        <v/>
      </c>
      <c r="FU119" s="4275" t="str">
        <f t="shared" si="243"/>
        <v/>
      </c>
      <c r="FV119" s="4275" t="str">
        <f t="shared" si="244"/>
        <v/>
      </c>
      <c r="FW119" s="4275" t="str">
        <f t="shared" si="245"/>
        <v/>
      </c>
      <c r="FX119" s="4275" t="str">
        <f t="shared" si="246"/>
        <v/>
      </c>
      <c r="FY119" s="4275" t="str">
        <f t="shared" si="247"/>
        <v/>
      </c>
      <c r="FZ119" s="4275" t="str">
        <f t="shared" si="248"/>
        <v/>
      </c>
      <c r="GA119" s="4275" t="str">
        <f t="shared" si="249"/>
        <v/>
      </c>
      <c r="GB119" s="4279" t="str">
        <f t="shared" si="250"/>
        <v/>
      </c>
      <c r="GC119" s="4122"/>
    </row>
    <row r="120" spans="1:185" ht="45" customHeight="1">
      <c r="A120" s="4016">
        <f>ROW()</f>
        <v>120</v>
      </c>
      <c r="B120" s="4250" t="str">
        <f>IF(C120="I","",IF(ISBLANK(D120),"",IF(ISTEXT(D120),LARGE(B9:B119,1)+1,0)))</f>
        <v/>
      </c>
      <c r="C120" s="4281"/>
      <c r="D120" s="4297"/>
      <c r="E120" s="4252"/>
      <c r="F120" s="4253"/>
      <c r="G120" s="4254"/>
      <c r="H120" s="4255"/>
      <c r="I120" s="4254"/>
      <c r="J120" s="4255"/>
      <c r="K120" s="4256">
        <f t="shared" si="257"/>
        <v>0</v>
      </c>
      <c r="L120" s="4119"/>
      <c r="M120" s="4257">
        <f t="shared" si="139"/>
        <v>0</v>
      </c>
      <c r="N120" s="4258">
        <f t="shared" si="139"/>
        <v>0</v>
      </c>
      <c r="O120" s="4259"/>
      <c r="P120" s="4259"/>
      <c r="Q120" s="4259"/>
      <c r="R120" s="4259"/>
      <c r="S120" s="4259"/>
      <c r="T120" s="4259"/>
      <c r="U120" s="4259"/>
      <c r="V120" s="4259"/>
      <c r="W120" s="4119"/>
      <c r="X120" s="4257">
        <f t="shared" si="140"/>
        <v>0</v>
      </c>
      <c r="Y120" s="4258">
        <f t="shared" si="140"/>
        <v>0</v>
      </c>
      <c r="Z120" s="4260"/>
      <c r="AA120" s="4260"/>
      <c r="AB120" s="4260"/>
      <c r="AC120" s="4260"/>
      <c r="AD120" s="4260"/>
      <c r="AE120" s="4260"/>
      <c r="AF120" s="4260"/>
      <c r="AG120" s="4260"/>
      <c r="AH120" s="4119"/>
      <c r="AI120" s="4122"/>
      <c r="AJ120" s="4261">
        <f t="shared" si="141"/>
        <v>0</v>
      </c>
      <c r="AK120" s="4262">
        <f t="shared" si="142"/>
        <v>0</v>
      </c>
      <c r="AL120" s="4261">
        <f t="shared" si="143"/>
        <v>0</v>
      </c>
      <c r="AM120" s="4262">
        <f t="shared" si="144"/>
        <v>0</v>
      </c>
      <c r="AN120" s="4261">
        <f t="shared" si="145"/>
        <v>0</v>
      </c>
      <c r="AO120" s="4262">
        <f t="shared" si="146"/>
        <v>0</v>
      </c>
      <c r="AP120" s="4261">
        <f t="shared" si="147"/>
        <v>0</v>
      </c>
      <c r="AQ120" s="4262">
        <f t="shared" si="148"/>
        <v>0</v>
      </c>
      <c r="AR120" s="4261">
        <f t="shared" si="149"/>
        <v>0</v>
      </c>
      <c r="AS120" s="4262">
        <f t="shared" si="150"/>
        <v>0</v>
      </c>
      <c r="AT120" s="4261">
        <f t="shared" si="151"/>
        <v>0</v>
      </c>
      <c r="AU120" s="4262">
        <f t="shared" si="152"/>
        <v>0</v>
      </c>
      <c r="AV120" s="4261">
        <f t="shared" si="153"/>
        <v>0</v>
      </c>
      <c r="AW120" s="4262">
        <f t="shared" si="154"/>
        <v>0</v>
      </c>
      <c r="AX120" s="4261">
        <f t="shared" si="155"/>
        <v>0</v>
      </c>
      <c r="AY120" s="4262">
        <f t="shared" si="156"/>
        <v>0</v>
      </c>
      <c r="AZ120" s="4263"/>
      <c r="BA120" s="4264">
        <f>BA9</f>
        <v>20</v>
      </c>
      <c r="BB120" s="4264">
        <f t="shared" si="157"/>
        <v>0</v>
      </c>
      <c r="BC120" s="4264" t="str">
        <f t="shared" si="158"/>
        <v/>
      </c>
      <c r="BD120" s="4265">
        <f t="shared" si="254"/>
        <v>0</v>
      </c>
      <c r="BE120" s="4265">
        <f t="shared" si="254"/>
        <v>0</v>
      </c>
      <c r="BF120" s="4265">
        <f t="shared" si="254"/>
        <v>0</v>
      </c>
      <c r="BG120" s="4265">
        <f t="shared" si="251"/>
        <v>0</v>
      </c>
      <c r="BH120" s="4265">
        <f t="shared" si="251"/>
        <v>0</v>
      </c>
      <c r="BI120" s="4265">
        <f t="shared" si="251"/>
        <v>0</v>
      </c>
      <c r="BJ120" s="4265">
        <f t="shared" si="251"/>
        <v>0</v>
      </c>
      <c r="BK120" s="4265">
        <f t="shared" si="251"/>
        <v>0</v>
      </c>
      <c r="BL120" s="4122"/>
      <c r="BM120" s="4266">
        <f t="shared" si="159"/>
        <v>0</v>
      </c>
      <c r="BN120" s="4267">
        <f t="shared" si="160"/>
        <v>0</v>
      </c>
      <c r="BO120" s="4267">
        <f t="shared" si="161"/>
        <v>0</v>
      </c>
      <c r="BP120" s="4267">
        <f t="shared" si="162"/>
        <v>0</v>
      </c>
      <c r="BQ120" s="4267">
        <f t="shared" si="163"/>
        <v>0</v>
      </c>
      <c r="BR120" s="4267">
        <f t="shared" si="164"/>
        <v>0</v>
      </c>
      <c r="BS120" s="4267">
        <f t="shared" si="165"/>
        <v>0</v>
      </c>
      <c r="BT120" s="4267">
        <f t="shared" si="166"/>
        <v>0</v>
      </c>
      <c r="BU120" s="4202"/>
      <c r="BV120" s="4268">
        <f t="shared" si="255"/>
        <v>0</v>
      </c>
      <c r="BW120" s="4269">
        <f t="shared" si="255"/>
        <v>0</v>
      </c>
      <c r="BX120" s="4269">
        <f t="shared" si="255"/>
        <v>0</v>
      </c>
      <c r="BY120" s="4269">
        <f t="shared" si="252"/>
        <v>0</v>
      </c>
      <c r="BZ120" s="4269">
        <f t="shared" si="252"/>
        <v>0</v>
      </c>
      <c r="CA120" s="4269">
        <f t="shared" si="252"/>
        <v>0</v>
      </c>
      <c r="CB120" s="4269">
        <f t="shared" si="252"/>
        <v>0</v>
      </c>
      <c r="CC120" s="4270">
        <f t="shared" si="252"/>
        <v>0</v>
      </c>
      <c r="CD120" s="4114"/>
      <c r="CE120" s="4264" t="str">
        <f t="shared" si="167"/>
        <v/>
      </c>
      <c r="CF120" s="4271">
        <f t="shared" si="168"/>
        <v>0</v>
      </c>
      <c r="CG120" s="4272">
        <f t="shared" si="169"/>
        <v>0</v>
      </c>
      <c r="CH120" s="4272">
        <f t="shared" si="170"/>
        <v>0</v>
      </c>
      <c r="CI120" s="4272">
        <f t="shared" si="171"/>
        <v>0</v>
      </c>
      <c r="CJ120" s="4272">
        <f t="shared" si="172"/>
        <v>0</v>
      </c>
      <c r="CK120" s="4272">
        <f t="shared" si="173"/>
        <v>0</v>
      </c>
      <c r="CL120" s="4272">
        <f t="shared" si="174"/>
        <v>0</v>
      </c>
      <c r="CM120" s="4272">
        <f t="shared" si="175"/>
        <v>0</v>
      </c>
      <c r="CN120" s="4272">
        <f t="shared" si="176"/>
        <v>0</v>
      </c>
      <c r="CO120" s="4285">
        <f>IF(M120=CO8,M120,0)</f>
        <v>0</v>
      </c>
      <c r="CP120" s="4286" t="str">
        <f t="shared" si="177"/>
        <v/>
      </c>
      <c r="CQ120" s="4261" t="str">
        <f t="shared" si="178"/>
        <v/>
      </c>
      <c r="CR120" s="4275" t="str">
        <f t="shared" si="179"/>
        <v/>
      </c>
      <c r="CS120" s="4275" t="str">
        <f t="shared" si="180"/>
        <v/>
      </c>
      <c r="CT120" s="4275" t="str">
        <f t="shared" si="181"/>
        <v/>
      </c>
      <c r="CU120" s="4275" t="str">
        <f t="shared" si="182"/>
        <v/>
      </c>
      <c r="CV120" s="4275" t="str">
        <f t="shared" si="183"/>
        <v/>
      </c>
      <c r="CW120" s="4275" t="str">
        <f t="shared" si="184"/>
        <v/>
      </c>
      <c r="CX120" s="4276" t="str">
        <f t="shared" si="185"/>
        <v/>
      </c>
      <c r="CY120" s="4186"/>
      <c r="CZ120" s="4264" t="str">
        <f t="shared" si="186"/>
        <v/>
      </c>
      <c r="DA120" s="4277">
        <f t="shared" si="187"/>
        <v>0</v>
      </c>
      <c r="DB120" s="4115" t="str">
        <f t="shared" si="188"/>
        <v/>
      </c>
      <c r="DC120" s="4115" t="str">
        <f t="shared" si="189"/>
        <v/>
      </c>
      <c r="DD120" s="4115" t="str">
        <f t="shared" si="190"/>
        <v/>
      </c>
      <c r="DE120" s="4115" t="str">
        <f t="shared" si="191"/>
        <v/>
      </c>
      <c r="DF120" s="4115" t="str">
        <f t="shared" si="192"/>
        <v/>
      </c>
      <c r="DG120" s="4115" t="str">
        <f t="shared" si="193"/>
        <v/>
      </c>
      <c r="DH120" s="4115" t="str">
        <f t="shared" si="194"/>
        <v/>
      </c>
      <c r="DI120" s="4115" t="str">
        <f t="shared" si="195"/>
        <v/>
      </c>
      <c r="DJ120" s="4136"/>
      <c r="DK120" s="4287">
        <f>IF(M120=DK8,M120,0)</f>
        <v>0</v>
      </c>
      <c r="DL120" s="4286" t="str">
        <f t="shared" si="196"/>
        <v/>
      </c>
      <c r="DM120" s="4275" t="str">
        <f t="shared" si="197"/>
        <v/>
      </c>
      <c r="DN120" s="4275" t="str">
        <f t="shared" si="198"/>
        <v/>
      </c>
      <c r="DO120" s="4275" t="str">
        <f t="shared" si="199"/>
        <v/>
      </c>
      <c r="DP120" s="4275" t="str">
        <f t="shared" si="200"/>
        <v/>
      </c>
      <c r="DQ120" s="4275" t="str">
        <f t="shared" si="201"/>
        <v/>
      </c>
      <c r="DR120" s="4275" t="str">
        <f t="shared" si="202"/>
        <v/>
      </c>
      <c r="DS120" s="4275" t="str">
        <f t="shared" si="203"/>
        <v/>
      </c>
      <c r="DT120" s="4279" t="str">
        <f t="shared" si="204"/>
        <v/>
      </c>
      <c r="DU120" s="4122"/>
      <c r="DV120" s="4266">
        <f t="shared" si="205"/>
        <v>0</v>
      </c>
      <c r="DW120" s="4267">
        <f t="shared" si="206"/>
        <v>0</v>
      </c>
      <c r="DX120" s="4267">
        <f t="shared" si="207"/>
        <v>0</v>
      </c>
      <c r="DY120" s="4267">
        <f t="shared" si="208"/>
        <v>0</v>
      </c>
      <c r="DZ120" s="4267">
        <f t="shared" si="209"/>
        <v>0</v>
      </c>
      <c r="EA120" s="4267">
        <f t="shared" si="210"/>
        <v>0</v>
      </c>
      <c r="EB120" s="4267">
        <f t="shared" si="211"/>
        <v>0</v>
      </c>
      <c r="EC120" s="4267">
        <f t="shared" si="212"/>
        <v>0</v>
      </c>
      <c r="ED120" s="4215"/>
      <c r="EE120" s="4268">
        <f t="shared" si="256"/>
        <v>0</v>
      </c>
      <c r="EF120" s="4269">
        <f t="shared" si="256"/>
        <v>0</v>
      </c>
      <c r="EG120" s="4269">
        <f t="shared" si="256"/>
        <v>0</v>
      </c>
      <c r="EH120" s="4269">
        <f t="shared" si="253"/>
        <v>0</v>
      </c>
      <c r="EI120" s="4269">
        <f t="shared" si="253"/>
        <v>0</v>
      </c>
      <c r="EJ120" s="4269">
        <f t="shared" si="253"/>
        <v>0</v>
      </c>
      <c r="EK120" s="4269">
        <f t="shared" si="253"/>
        <v>0</v>
      </c>
      <c r="EL120" s="4270">
        <f t="shared" si="253"/>
        <v>0</v>
      </c>
      <c r="EM120" s="4186"/>
      <c r="EN120" s="4264" t="str">
        <f t="shared" si="213"/>
        <v/>
      </c>
      <c r="EO120" s="4271">
        <f t="shared" si="214"/>
        <v>0</v>
      </c>
      <c r="EP120" s="4272">
        <f t="shared" si="215"/>
        <v>0</v>
      </c>
      <c r="EQ120" s="4272">
        <f t="shared" si="216"/>
        <v>0</v>
      </c>
      <c r="ER120" s="4272">
        <f t="shared" si="217"/>
        <v>0</v>
      </c>
      <c r="ES120" s="4272">
        <f t="shared" si="218"/>
        <v>0</v>
      </c>
      <c r="ET120" s="4272">
        <f t="shared" si="219"/>
        <v>0</v>
      </c>
      <c r="EU120" s="4272">
        <f t="shared" si="220"/>
        <v>0</v>
      </c>
      <c r="EV120" s="4272">
        <f t="shared" si="221"/>
        <v>0</v>
      </c>
      <c r="EW120" s="4272">
        <f t="shared" si="222"/>
        <v>0</v>
      </c>
      <c r="EX120" s="4288">
        <f>IF(X120=EX8,X120,0)</f>
        <v>0</v>
      </c>
      <c r="EY120" s="4286" t="str">
        <f t="shared" si="223"/>
        <v/>
      </c>
      <c r="EZ120" s="4261" t="str">
        <f t="shared" si="224"/>
        <v/>
      </c>
      <c r="FA120" s="4275" t="str">
        <f t="shared" si="225"/>
        <v/>
      </c>
      <c r="FB120" s="4275" t="str">
        <f t="shared" si="226"/>
        <v/>
      </c>
      <c r="FC120" s="4275" t="str">
        <f t="shared" si="227"/>
        <v/>
      </c>
      <c r="FD120" s="4275" t="str">
        <f t="shared" si="228"/>
        <v/>
      </c>
      <c r="FE120" s="4275" t="str">
        <f t="shared" si="229"/>
        <v/>
      </c>
      <c r="FF120" s="4275" t="str">
        <f t="shared" si="230"/>
        <v/>
      </c>
      <c r="FG120" s="4275" t="str">
        <f t="shared" si="231"/>
        <v/>
      </c>
      <c r="FH120" s="4186"/>
      <c r="FI120" s="4264" t="str">
        <f t="shared" si="232"/>
        <v/>
      </c>
      <c r="FJ120" s="4277">
        <f t="shared" si="233"/>
        <v>0</v>
      </c>
      <c r="FK120" s="4115" t="str">
        <f t="shared" si="234"/>
        <v/>
      </c>
      <c r="FL120" s="4115" t="str">
        <f t="shared" si="235"/>
        <v/>
      </c>
      <c r="FM120" s="4115" t="str">
        <f t="shared" si="236"/>
        <v/>
      </c>
      <c r="FN120" s="4115" t="str">
        <f t="shared" si="237"/>
        <v/>
      </c>
      <c r="FO120" s="4115" t="str">
        <f t="shared" si="238"/>
        <v/>
      </c>
      <c r="FP120" s="4115" t="str">
        <f t="shared" si="239"/>
        <v/>
      </c>
      <c r="FQ120" s="4115" t="str">
        <f t="shared" si="240"/>
        <v/>
      </c>
      <c r="FR120" s="4115" t="str">
        <f t="shared" si="241"/>
        <v/>
      </c>
      <c r="FS120" s="4287">
        <f>IF(X120=FS8,X120,0)</f>
        <v>0</v>
      </c>
      <c r="FT120" s="4286" t="str">
        <f t="shared" si="242"/>
        <v/>
      </c>
      <c r="FU120" s="4275" t="str">
        <f t="shared" si="243"/>
        <v/>
      </c>
      <c r="FV120" s="4275" t="str">
        <f t="shared" si="244"/>
        <v/>
      </c>
      <c r="FW120" s="4275" t="str">
        <f t="shared" si="245"/>
        <v/>
      </c>
      <c r="FX120" s="4275" t="str">
        <f t="shared" si="246"/>
        <v/>
      </c>
      <c r="FY120" s="4275" t="str">
        <f t="shared" si="247"/>
        <v/>
      </c>
      <c r="FZ120" s="4275" t="str">
        <f t="shared" si="248"/>
        <v/>
      </c>
      <c r="GA120" s="4275" t="str">
        <f t="shared" si="249"/>
        <v/>
      </c>
      <c r="GB120" s="4279" t="str">
        <f t="shared" si="250"/>
        <v/>
      </c>
      <c r="GC120" s="4122"/>
    </row>
    <row r="121" spans="1:185" ht="45" customHeight="1">
      <c r="A121" s="4016">
        <f>ROW()</f>
        <v>121</v>
      </c>
      <c r="B121" s="4250" t="str">
        <f>IF(C121="I","",IF(ISBLANK(D121),"",IF(ISTEXT(D121),LARGE(B9:B120,1)+1,0)))</f>
        <v/>
      </c>
      <c r="C121" s="4281"/>
      <c r="D121" s="4297"/>
      <c r="E121" s="4252"/>
      <c r="F121" s="4253"/>
      <c r="G121" s="4254"/>
      <c r="H121" s="4255"/>
      <c r="I121" s="4254"/>
      <c r="J121" s="4255"/>
      <c r="K121" s="4256">
        <f t="shared" si="257"/>
        <v>0</v>
      </c>
      <c r="L121" s="4119"/>
      <c r="M121" s="4257">
        <f t="shared" si="139"/>
        <v>0</v>
      </c>
      <c r="N121" s="4258">
        <f t="shared" si="139"/>
        <v>0</v>
      </c>
      <c r="O121" s="4259"/>
      <c r="P121" s="4259"/>
      <c r="Q121" s="4259"/>
      <c r="R121" s="4259"/>
      <c r="S121" s="4259"/>
      <c r="T121" s="4259"/>
      <c r="U121" s="4259"/>
      <c r="V121" s="4259"/>
      <c r="W121" s="4119"/>
      <c r="X121" s="4257">
        <f t="shared" si="140"/>
        <v>0</v>
      </c>
      <c r="Y121" s="4258">
        <f t="shared" si="140"/>
        <v>0</v>
      </c>
      <c r="Z121" s="4260"/>
      <c r="AA121" s="4260"/>
      <c r="AB121" s="4260"/>
      <c r="AC121" s="4260"/>
      <c r="AD121" s="4260"/>
      <c r="AE121" s="4260"/>
      <c r="AF121" s="4260"/>
      <c r="AG121" s="4260"/>
      <c r="AH121" s="4119"/>
      <c r="AI121" s="4122"/>
      <c r="AJ121" s="4261">
        <f t="shared" si="141"/>
        <v>0</v>
      </c>
      <c r="AK121" s="4262">
        <f t="shared" si="142"/>
        <v>0</v>
      </c>
      <c r="AL121" s="4261">
        <f t="shared" si="143"/>
        <v>0</v>
      </c>
      <c r="AM121" s="4262">
        <f t="shared" si="144"/>
        <v>0</v>
      </c>
      <c r="AN121" s="4261">
        <f t="shared" si="145"/>
        <v>0</v>
      </c>
      <c r="AO121" s="4262">
        <f t="shared" si="146"/>
        <v>0</v>
      </c>
      <c r="AP121" s="4261">
        <f t="shared" si="147"/>
        <v>0</v>
      </c>
      <c r="AQ121" s="4262">
        <f t="shared" si="148"/>
        <v>0</v>
      </c>
      <c r="AR121" s="4261">
        <f t="shared" si="149"/>
        <v>0</v>
      </c>
      <c r="AS121" s="4262">
        <f t="shared" si="150"/>
        <v>0</v>
      </c>
      <c r="AT121" s="4261">
        <f t="shared" si="151"/>
        <v>0</v>
      </c>
      <c r="AU121" s="4262">
        <f t="shared" si="152"/>
        <v>0</v>
      </c>
      <c r="AV121" s="4261">
        <f t="shared" si="153"/>
        <v>0</v>
      </c>
      <c r="AW121" s="4262">
        <f t="shared" si="154"/>
        <v>0</v>
      </c>
      <c r="AX121" s="4261">
        <f t="shared" si="155"/>
        <v>0</v>
      </c>
      <c r="AY121" s="4262">
        <f t="shared" si="156"/>
        <v>0</v>
      </c>
      <c r="AZ121" s="4263"/>
      <c r="BA121" s="4264">
        <f>BA9</f>
        <v>20</v>
      </c>
      <c r="BB121" s="4264">
        <f t="shared" si="157"/>
        <v>0</v>
      </c>
      <c r="BC121" s="4264" t="str">
        <f t="shared" si="158"/>
        <v/>
      </c>
      <c r="BD121" s="4265">
        <f t="shared" si="254"/>
        <v>0</v>
      </c>
      <c r="BE121" s="4265">
        <f t="shared" si="254"/>
        <v>0</v>
      </c>
      <c r="BF121" s="4265">
        <f t="shared" si="254"/>
        <v>0</v>
      </c>
      <c r="BG121" s="4265">
        <f t="shared" si="251"/>
        <v>0</v>
      </c>
      <c r="BH121" s="4265">
        <f t="shared" si="251"/>
        <v>0</v>
      </c>
      <c r="BI121" s="4265">
        <f t="shared" si="251"/>
        <v>0</v>
      </c>
      <c r="BJ121" s="4265">
        <f t="shared" si="251"/>
        <v>0</v>
      </c>
      <c r="BK121" s="4265">
        <f t="shared" si="251"/>
        <v>0</v>
      </c>
      <c r="BL121" s="4122"/>
      <c r="BM121" s="4266">
        <f t="shared" si="159"/>
        <v>0</v>
      </c>
      <c r="BN121" s="4267">
        <f t="shared" si="160"/>
        <v>0</v>
      </c>
      <c r="BO121" s="4267">
        <f t="shared" si="161"/>
        <v>0</v>
      </c>
      <c r="BP121" s="4267">
        <f t="shared" si="162"/>
        <v>0</v>
      </c>
      <c r="BQ121" s="4267">
        <f t="shared" si="163"/>
        <v>0</v>
      </c>
      <c r="BR121" s="4267">
        <f t="shared" si="164"/>
        <v>0</v>
      </c>
      <c r="BS121" s="4267">
        <f t="shared" si="165"/>
        <v>0</v>
      </c>
      <c r="BT121" s="4267">
        <f t="shared" si="166"/>
        <v>0</v>
      </c>
      <c r="BU121" s="4202"/>
      <c r="BV121" s="4268">
        <f t="shared" si="255"/>
        <v>0</v>
      </c>
      <c r="BW121" s="4269">
        <f t="shared" si="255"/>
        <v>0</v>
      </c>
      <c r="BX121" s="4269">
        <f t="shared" si="255"/>
        <v>0</v>
      </c>
      <c r="BY121" s="4269">
        <f t="shared" si="252"/>
        <v>0</v>
      </c>
      <c r="BZ121" s="4269">
        <f t="shared" si="252"/>
        <v>0</v>
      </c>
      <c r="CA121" s="4269">
        <f t="shared" si="252"/>
        <v>0</v>
      </c>
      <c r="CB121" s="4269">
        <f t="shared" si="252"/>
        <v>0</v>
      </c>
      <c r="CC121" s="4270">
        <f t="shared" si="252"/>
        <v>0</v>
      </c>
      <c r="CD121" s="4114"/>
      <c r="CE121" s="4264" t="str">
        <f t="shared" si="167"/>
        <v/>
      </c>
      <c r="CF121" s="4271">
        <f t="shared" si="168"/>
        <v>0</v>
      </c>
      <c r="CG121" s="4272">
        <f t="shared" si="169"/>
        <v>0</v>
      </c>
      <c r="CH121" s="4272">
        <f t="shared" si="170"/>
        <v>0</v>
      </c>
      <c r="CI121" s="4272">
        <f t="shared" si="171"/>
        <v>0</v>
      </c>
      <c r="CJ121" s="4272">
        <f t="shared" si="172"/>
        <v>0</v>
      </c>
      <c r="CK121" s="4272">
        <f t="shared" si="173"/>
        <v>0</v>
      </c>
      <c r="CL121" s="4272">
        <f t="shared" si="174"/>
        <v>0</v>
      </c>
      <c r="CM121" s="4272">
        <f t="shared" si="175"/>
        <v>0</v>
      </c>
      <c r="CN121" s="4272">
        <f t="shared" si="176"/>
        <v>0</v>
      </c>
      <c r="CO121" s="4285">
        <f>IF(M121=CO8,M121,0)</f>
        <v>0</v>
      </c>
      <c r="CP121" s="4286" t="str">
        <f t="shared" si="177"/>
        <v/>
      </c>
      <c r="CQ121" s="4261" t="str">
        <f t="shared" si="178"/>
        <v/>
      </c>
      <c r="CR121" s="4275" t="str">
        <f t="shared" si="179"/>
        <v/>
      </c>
      <c r="CS121" s="4275" t="str">
        <f t="shared" si="180"/>
        <v/>
      </c>
      <c r="CT121" s="4275" t="str">
        <f t="shared" si="181"/>
        <v/>
      </c>
      <c r="CU121" s="4275" t="str">
        <f t="shared" si="182"/>
        <v/>
      </c>
      <c r="CV121" s="4275" t="str">
        <f t="shared" si="183"/>
        <v/>
      </c>
      <c r="CW121" s="4275" t="str">
        <f t="shared" si="184"/>
        <v/>
      </c>
      <c r="CX121" s="4276" t="str">
        <f t="shared" si="185"/>
        <v/>
      </c>
      <c r="CY121" s="4186"/>
      <c r="CZ121" s="4264" t="str">
        <f t="shared" si="186"/>
        <v/>
      </c>
      <c r="DA121" s="4277">
        <f t="shared" si="187"/>
        <v>0</v>
      </c>
      <c r="DB121" s="4115" t="str">
        <f t="shared" si="188"/>
        <v/>
      </c>
      <c r="DC121" s="4115" t="str">
        <f t="shared" si="189"/>
        <v/>
      </c>
      <c r="DD121" s="4115" t="str">
        <f t="shared" si="190"/>
        <v/>
      </c>
      <c r="DE121" s="4115" t="str">
        <f t="shared" si="191"/>
        <v/>
      </c>
      <c r="DF121" s="4115" t="str">
        <f t="shared" si="192"/>
        <v/>
      </c>
      <c r="DG121" s="4115" t="str">
        <f t="shared" si="193"/>
        <v/>
      </c>
      <c r="DH121" s="4115" t="str">
        <f t="shared" si="194"/>
        <v/>
      </c>
      <c r="DI121" s="4115" t="str">
        <f t="shared" si="195"/>
        <v/>
      </c>
      <c r="DJ121" s="4136"/>
      <c r="DK121" s="4287">
        <f>IF(M121=DK8,M121,0)</f>
        <v>0</v>
      </c>
      <c r="DL121" s="4286" t="str">
        <f t="shared" si="196"/>
        <v/>
      </c>
      <c r="DM121" s="4275" t="str">
        <f t="shared" si="197"/>
        <v/>
      </c>
      <c r="DN121" s="4275" t="str">
        <f t="shared" si="198"/>
        <v/>
      </c>
      <c r="DO121" s="4275" t="str">
        <f t="shared" si="199"/>
        <v/>
      </c>
      <c r="DP121" s="4275" t="str">
        <f t="shared" si="200"/>
        <v/>
      </c>
      <c r="DQ121" s="4275" t="str">
        <f t="shared" si="201"/>
        <v/>
      </c>
      <c r="DR121" s="4275" t="str">
        <f t="shared" si="202"/>
        <v/>
      </c>
      <c r="DS121" s="4275" t="str">
        <f t="shared" si="203"/>
        <v/>
      </c>
      <c r="DT121" s="4279" t="str">
        <f t="shared" si="204"/>
        <v/>
      </c>
      <c r="DU121" s="4122"/>
      <c r="DV121" s="4266">
        <f t="shared" si="205"/>
        <v>0</v>
      </c>
      <c r="DW121" s="4267">
        <f t="shared" si="206"/>
        <v>0</v>
      </c>
      <c r="DX121" s="4267">
        <f t="shared" si="207"/>
        <v>0</v>
      </c>
      <c r="DY121" s="4267">
        <f t="shared" si="208"/>
        <v>0</v>
      </c>
      <c r="DZ121" s="4267">
        <f t="shared" si="209"/>
        <v>0</v>
      </c>
      <c r="EA121" s="4267">
        <f t="shared" si="210"/>
        <v>0</v>
      </c>
      <c r="EB121" s="4267">
        <f t="shared" si="211"/>
        <v>0</v>
      </c>
      <c r="EC121" s="4267">
        <f t="shared" si="212"/>
        <v>0</v>
      </c>
      <c r="ED121" s="4215"/>
      <c r="EE121" s="4268">
        <f t="shared" si="256"/>
        <v>0</v>
      </c>
      <c r="EF121" s="4269">
        <f t="shared" si="256"/>
        <v>0</v>
      </c>
      <c r="EG121" s="4269">
        <f t="shared" si="256"/>
        <v>0</v>
      </c>
      <c r="EH121" s="4269">
        <f t="shared" si="253"/>
        <v>0</v>
      </c>
      <c r="EI121" s="4269">
        <f t="shared" si="253"/>
        <v>0</v>
      </c>
      <c r="EJ121" s="4269">
        <f t="shared" si="253"/>
        <v>0</v>
      </c>
      <c r="EK121" s="4269">
        <f t="shared" si="253"/>
        <v>0</v>
      </c>
      <c r="EL121" s="4270">
        <f t="shared" si="253"/>
        <v>0</v>
      </c>
      <c r="EM121" s="4186"/>
      <c r="EN121" s="4264" t="str">
        <f t="shared" si="213"/>
        <v/>
      </c>
      <c r="EO121" s="4271">
        <f t="shared" si="214"/>
        <v>0</v>
      </c>
      <c r="EP121" s="4272">
        <f t="shared" si="215"/>
        <v>0</v>
      </c>
      <c r="EQ121" s="4272">
        <f t="shared" si="216"/>
        <v>0</v>
      </c>
      <c r="ER121" s="4272">
        <f t="shared" si="217"/>
        <v>0</v>
      </c>
      <c r="ES121" s="4272">
        <f t="shared" si="218"/>
        <v>0</v>
      </c>
      <c r="ET121" s="4272">
        <f t="shared" si="219"/>
        <v>0</v>
      </c>
      <c r="EU121" s="4272">
        <f t="shared" si="220"/>
        <v>0</v>
      </c>
      <c r="EV121" s="4272">
        <f t="shared" si="221"/>
        <v>0</v>
      </c>
      <c r="EW121" s="4272">
        <f t="shared" si="222"/>
        <v>0</v>
      </c>
      <c r="EX121" s="4288">
        <f>IF(X121=EX8,X121,0)</f>
        <v>0</v>
      </c>
      <c r="EY121" s="4286" t="str">
        <f t="shared" si="223"/>
        <v/>
      </c>
      <c r="EZ121" s="4261" t="str">
        <f t="shared" si="224"/>
        <v/>
      </c>
      <c r="FA121" s="4275" t="str">
        <f t="shared" si="225"/>
        <v/>
      </c>
      <c r="FB121" s="4275" t="str">
        <f t="shared" si="226"/>
        <v/>
      </c>
      <c r="FC121" s="4275" t="str">
        <f t="shared" si="227"/>
        <v/>
      </c>
      <c r="FD121" s="4275" t="str">
        <f t="shared" si="228"/>
        <v/>
      </c>
      <c r="FE121" s="4275" t="str">
        <f t="shared" si="229"/>
        <v/>
      </c>
      <c r="FF121" s="4275" t="str">
        <f t="shared" si="230"/>
        <v/>
      </c>
      <c r="FG121" s="4275" t="str">
        <f t="shared" si="231"/>
        <v/>
      </c>
      <c r="FH121" s="4186"/>
      <c r="FI121" s="4264" t="str">
        <f t="shared" si="232"/>
        <v/>
      </c>
      <c r="FJ121" s="4277">
        <f t="shared" si="233"/>
        <v>0</v>
      </c>
      <c r="FK121" s="4115" t="str">
        <f t="shared" si="234"/>
        <v/>
      </c>
      <c r="FL121" s="4115" t="str">
        <f t="shared" si="235"/>
        <v/>
      </c>
      <c r="FM121" s="4115" t="str">
        <f t="shared" si="236"/>
        <v/>
      </c>
      <c r="FN121" s="4115" t="str">
        <f t="shared" si="237"/>
        <v/>
      </c>
      <c r="FO121" s="4115" t="str">
        <f t="shared" si="238"/>
        <v/>
      </c>
      <c r="FP121" s="4115" t="str">
        <f t="shared" si="239"/>
        <v/>
      </c>
      <c r="FQ121" s="4115" t="str">
        <f t="shared" si="240"/>
        <v/>
      </c>
      <c r="FR121" s="4115" t="str">
        <f t="shared" si="241"/>
        <v/>
      </c>
      <c r="FS121" s="4287">
        <f>IF(X121=FS8,X121,0)</f>
        <v>0</v>
      </c>
      <c r="FT121" s="4286" t="str">
        <f t="shared" si="242"/>
        <v/>
      </c>
      <c r="FU121" s="4275" t="str">
        <f t="shared" si="243"/>
        <v/>
      </c>
      <c r="FV121" s="4275" t="str">
        <f t="shared" si="244"/>
        <v/>
      </c>
      <c r="FW121" s="4275" t="str">
        <f t="shared" si="245"/>
        <v/>
      </c>
      <c r="FX121" s="4275" t="str">
        <f t="shared" si="246"/>
        <v/>
      </c>
      <c r="FY121" s="4275" t="str">
        <f t="shared" si="247"/>
        <v/>
      </c>
      <c r="FZ121" s="4275" t="str">
        <f t="shared" si="248"/>
        <v/>
      </c>
      <c r="GA121" s="4275" t="str">
        <f t="shared" si="249"/>
        <v/>
      </c>
      <c r="GB121" s="4279" t="str">
        <f t="shared" si="250"/>
        <v/>
      </c>
      <c r="GC121" s="4122"/>
    </row>
    <row r="122" spans="1:185" ht="45" customHeight="1">
      <c r="A122" s="4016">
        <f>ROW()</f>
        <v>122</v>
      </c>
      <c r="B122" s="4250" t="str">
        <f>IF(C122="I","",IF(ISBLANK(D122),"",IF(ISTEXT(D122),LARGE(B9:B121,1)+1,0)))</f>
        <v/>
      </c>
      <c r="C122" s="4281"/>
      <c r="D122" s="4297"/>
      <c r="E122" s="4252"/>
      <c r="F122" s="4253"/>
      <c r="G122" s="4254"/>
      <c r="H122" s="4255"/>
      <c r="I122" s="4254"/>
      <c r="J122" s="4255"/>
      <c r="K122" s="4256">
        <f t="shared" si="257"/>
        <v>0</v>
      </c>
      <c r="L122" s="4119"/>
      <c r="M122" s="4257">
        <f t="shared" si="139"/>
        <v>0</v>
      </c>
      <c r="N122" s="4258">
        <f t="shared" si="139"/>
        <v>0</v>
      </c>
      <c r="O122" s="4259"/>
      <c r="P122" s="4259"/>
      <c r="Q122" s="4259"/>
      <c r="R122" s="4259"/>
      <c r="S122" s="4259"/>
      <c r="T122" s="4259"/>
      <c r="U122" s="4259"/>
      <c r="V122" s="4259"/>
      <c r="W122" s="4119"/>
      <c r="X122" s="4257">
        <f t="shared" si="140"/>
        <v>0</v>
      </c>
      <c r="Y122" s="4258">
        <f t="shared" si="140"/>
        <v>0</v>
      </c>
      <c r="Z122" s="4260"/>
      <c r="AA122" s="4260"/>
      <c r="AB122" s="4260"/>
      <c r="AC122" s="4260"/>
      <c r="AD122" s="4260"/>
      <c r="AE122" s="4260"/>
      <c r="AF122" s="4260"/>
      <c r="AG122" s="4260"/>
      <c r="AH122" s="4119"/>
      <c r="AI122" s="4122"/>
      <c r="AJ122" s="4261">
        <f t="shared" si="141"/>
        <v>0</v>
      </c>
      <c r="AK122" s="4262">
        <f t="shared" si="142"/>
        <v>0</v>
      </c>
      <c r="AL122" s="4261">
        <f t="shared" si="143"/>
        <v>0</v>
      </c>
      <c r="AM122" s="4262">
        <f t="shared" si="144"/>
        <v>0</v>
      </c>
      <c r="AN122" s="4261">
        <f t="shared" si="145"/>
        <v>0</v>
      </c>
      <c r="AO122" s="4262">
        <f t="shared" si="146"/>
        <v>0</v>
      </c>
      <c r="AP122" s="4261">
        <f t="shared" si="147"/>
        <v>0</v>
      </c>
      <c r="AQ122" s="4262">
        <f t="shared" si="148"/>
        <v>0</v>
      </c>
      <c r="AR122" s="4261">
        <f t="shared" si="149"/>
        <v>0</v>
      </c>
      <c r="AS122" s="4262">
        <f t="shared" si="150"/>
        <v>0</v>
      </c>
      <c r="AT122" s="4261">
        <f t="shared" si="151"/>
        <v>0</v>
      </c>
      <c r="AU122" s="4262">
        <f t="shared" si="152"/>
        <v>0</v>
      </c>
      <c r="AV122" s="4261">
        <f t="shared" si="153"/>
        <v>0</v>
      </c>
      <c r="AW122" s="4262">
        <f t="shared" si="154"/>
        <v>0</v>
      </c>
      <c r="AX122" s="4261">
        <f t="shared" si="155"/>
        <v>0</v>
      </c>
      <c r="AY122" s="4262">
        <f t="shared" si="156"/>
        <v>0</v>
      </c>
      <c r="AZ122" s="4263"/>
      <c r="BA122" s="4264">
        <f>BA9</f>
        <v>20</v>
      </c>
      <c r="BB122" s="4264">
        <f t="shared" si="157"/>
        <v>0</v>
      </c>
      <c r="BC122" s="4264" t="str">
        <f t="shared" si="158"/>
        <v/>
      </c>
      <c r="BD122" s="4265">
        <f t="shared" si="254"/>
        <v>0</v>
      </c>
      <c r="BE122" s="4265">
        <f t="shared" si="254"/>
        <v>0</v>
      </c>
      <c r="BF122" s="4265">
        <f t="shared" si="254"/>
        <v>0</v>
      </c>
      <c r="BG122" s="4265">
        <f t="shared" si="251"/>
        <v>0</v>
      </c>
      <c r="BH122" s="4265">
        <f t="shared" si="251"/>
        <v>0</v>
      </c>
      <c r="BI122" s="4265">
        <f t="shared" si="251"/>
        <v>0</v>
      </c>
      <c r="BJ122" s="4265">
        <f t="shared" si="251"/>
        <v>0</v>
      </c>
      <c r="BK122" s="4265">
        <f t="shared" si="251"/>
        <v>0</v>
      </c>
      <c r="BL122" s="4122"/>
      <c r="BM122" s="4266">
        <f t="shared" si="159"/>
        <v>0</v>
      </c>
      <c r="BN122" s="4267">
        <f t="shared" si="160"/>
        <v>0</v>
      </c>
      <c r="BO122" s="4267">
        <f t="shared" si="161"/>
        <v>0</v>
      </c>
      <c r="BP122" s="4267">
        <f t="shared" si="162"/>
        <v>0</v>
      </c>
      <c r="BQ122" s="4267">
        <f t="shared" si="163"/>
        <v>0</v>
      </c>
      <c r="BR122" s="4267">
        <f t="shared" si="164"/>
        <v>0</v>
      </c>
      <c r="BS122" s="4267">
        <f t="shared" si="165"/>
        <v>0</v>
      </c>
      <c r="BT122" s="4267">
        <f t="shared" si="166"/>
        <v>0</v>
      </c>
      <c r="BU122" s="4202"/>
      <c r="BV122" s="4268">
        <f t="shared" si="255"/>
        <v>0</v>
      </c>
      <c r="BW122" s="4269">
        <f t="shared" si="255"/>
        <v>0</v>
      </c>
      <c r="BX122" s="4269">
        <f t="shared" si="255"/>
        <v>0</v>
      </c>
      <c r="BY122" s="4269">
        <f t="shared" si="252"/>
        <v>0</v>
      </c>
      <c r="BZ122" s="4269">
        <f t="shared" si="252"/>
        <v>0</v>
      </c>
      <c r="CA122" s="4269">
        <f t="shared" si="252"/>
        <v>0</v>
      </c>
      <c r="CB122" s="4269">
        <f t="shared" si="252"/>
        <v>0</v>
      </c>
      <c r="CC122" s="4270">
        <f t="shared" si="252"/>
        <v>0</v>
      </c>
      <c r="CD122" s="4114"/>
      <c r="CE122" s="4264" t="str">
        <f t="shared" si="167"/>
        <v/>
      </c>
      <c r="CF122" s="4271">
        <f t="shared" si="168"/>
        <v>0</v>
      </c>
      <c r="CG122" s="4272">
        <f t="shared" si="169"/>
        <v>0</v>
      </c>
      <c r="CH122" s="4272">
        <f t="shared" si="170"/>
        <v>0</v>
      </c>
      <c r="CI122" s="4272">
        <f t="shared" si="171"/>
        <v>0</v>
      </c>
      <c r="CJ122" s="4272">
        <f t="shared" si="172"/>
        <v>0</v>
      </c>
      <c r="CK122" s="4272">
        <f t="shared" si="173"/>
        <v>0</v>
      </c>
      <c r="CL122" s="4272">
        <f t="shared" si="174"/>
        <v>0</v>
      </c>
      <c r="CM122" s="4272">
        <f t="shared" si="175"/>
        <v>0</v>
      </c>
      <c r="CN122" s="4272">
        <f t="shared" si="176"/>
        <v>0</v>
      </c>
      <c r="CO122" s="4285">
        <f>IF(M122=CO8,M122,0)</f>
        <v>0</v>
      </c>
      <c r="CP122" s="4286" t="str">
        <f t="shared" si="177"/>
        <v/>
      </c>
      <c r="CQ122" s="4261" t="str">
        <f t="shared" si="178"/>
        <v/>
      </c>
      <c r="CR122" s="4275" t="str">
        <f t="shared" si="179"/>
        <v/>
      </c>
      <c r="CS122" s="4275" t="str">
        <f t="shared" si="180"/>
        <v/>
      </c>
      <c r="CT122" s="4275" t="str">
        <f t="shared" si="181"/>
        <v/>
      </c>
      <c r="CU122" s="4275" t="str">
        <f t="shared" si="182"/>
        <v/>
      </c>
      <c r="CV122" s="4275" t="str">
        <f t="shared" si="183"/>
        <v/>
      </c>
      <c r="CW122" s="4275" t="str">
        <f t="shared" si="184"/>
        <v/>
      </c>
      <c r="CX122" s="4276" t="str">
        <f t="shared" si="185"/>
        <v/>
      </c>
      <c r="CY122" s="4186"/>
      <c r="CZ122" s="4264" t="str">
        <f t="shared" si="186"/>
        <v/>
      </c>
      <c r="DA122" s="4277">
        <f t="shared" si="187"/>
        <v>0</v>
      </c>
      <c r="DB122" s="4115" t="str">
        <f t="shared" si="188"/>
        <v/>
      </c>
      <c r="DC122" s="4115" t="str">
        <f t="shared" si="189"/>
        <v/>
      </c>
      <c r="DD122" s="4115" t="str">
        <f t="shared" si="190"/>
        <v/>
      </c>
      <c r="DE122" s="4115" t="str">
        <f t="shared" si="191"/>
        <v/>
      </c>
      <c r="DF122" s="4115" t="str">
        <f t="shared" si="192"/>
        <v/>
      </c>
      <c r="DG122" s="4115" t="str">
        <f t="shared" si="193"/>
        <v/>
      </c>
      <c r="DH122" s="4115" t="str">
        <f t="shared" si="194"/>
        <v/>
      </c>
      <c r="DI122" s="4115" t="str">
        <f t="shared" si="195"/>
        <v/>
      </c>
      <c r="DJ122" s="4136"/>
      <c r="DK122" s="4287">
        <f>IF(M122=DK8,M122,0)</f>
        <v>0</v>
      </c>
      <c r="DL122" s="4286" t="str">
        <f t="shared" si="196"/>
        <v/>
      </c>
      <c r="DM122" s="4275" t="str">
        <f t="shared" si="197"/>
        <v/>
      </c>
      <c r="DN122" s="4275" t="str">
        <f t="shared" si="198"/>
        <v/>
      </c>
      <c r="DO122" s="4275" t="str">
        <f t="shared" si="199"/>
        <v/>
      </c>
      <c r="DP122" s="4275" t="str">
        <f t="shared" si="200"/>
        <v/>
      </c>
      <c r="DQ122" s="4275" t="str">
        <f t="shared" si="201"/>
        <v/>
      </c>
      <c r="DR122" s="4275" t="str">
        <f t="shared" si="202"/>
        <v/>
      </c>
      <c r="DS122" s="4275" t="str">
        <f t="shared" si="203"/>
        <v/>
      </c>
      <c r="DT122" s="4279" t="str">
        <f t="shared" si="204"/>
        <v/>
      </c>
      <c r="DU122" s="4122"/>
      <c r="DV122" s="4266">
        <f t="shared" si="205"/>
        <v>0</v>
      </c>
      <c r="DW122" s="4267">
        <f t="shared" si="206"/>
        <v>0</v>
      </c>
      <c r="DX122" s="4267">
        <f t="shared" si="207"/>
        <v>0</v>
      </c>
      <c r="DY122" s="4267">
        <f t="shared" si="208"/>
        <v>0</v>
      </c>
      <c r="DZ122" s="4267">
        <f t="shared" si="209"/>
        <v>0</v>
      </c>
      <c r="EA122" s="4267">
        <f t="shared" si="210"/>
        <v>0</v>
      </c>
      <c r="EB122" s="4267">
        <f t="shared" si="211"/>
        <v>0</v>
      </c>
      <c r="EC122" s="4267">
        <f t="shared" si="212"/>
        <v>0</v>
      </c>
      <c r="ED122" s="4215"/>
      <c r="EE122" s="4268">
        <f t="shared" si="256"/>
        <v>0</v>
      </c>
      <c r="EF122" s="4269">
        <f t="shared" si="256"/>
        <v>0</v>
      </c>
      <c r="EG122" s="4269">
        <f t="shared" si="256"/>
        <v>0</v>
      </c>
      <c r="EH122" s="4269">
        <f t="shared" si="253"/>
        <v>0</v>
      </c>
      <c r="EI122" s="4269">
        <f t="shared" si="253"/>
        <v>0</v>
      </c>
      <c r="EJ122" s="4269">
        <f t="shared" si="253"/>
        <v>0</v>
      </c>
      <c r="EK122" s="4269">
        <f t="shared" si="253"/>
        <v>0</v>
      </c>
      <c r="EL122" s="4270">
        <f t="shared" si="253"/>
        <v>0</v>
      </c>
      <c r="EM122" s="4186"/>
      <c r="EN122" s="4264" t="str">
        <f t="shared" si="213"/>
        <v/>
      </c>
      <c r="EO122" s="4271">
        <f t="shared" si="214"/>
        <v>0</v>
      </c>
      <c r="EP122" s="4272">
        <f t="shared" si="215"/>
        <v>0</v>
      </c>
      <c r="EQ122" s="4272">
        <f t="shared" si="216"/>
        <v>0</v>
      </c>
      <c r="ER122" s="4272">
        <f t="shared" si="217"/>
        <v>0</v>
      </c>
      <c r="ES122" s="4272">
        <f t="shared" si="218"/>
        <v>0</v>
      </c>
      <c r="ET122" s="4272">
        <f t="shared" si="219"/>
        <v>0</v>
      </c>
      <c r="EU122" s="4272">
        <f t="shared" si="220"/>
        <v>0</v>
      </c>
      <c r="EV122" s="4272">
        <f t="shared" si="221"/>
        <v>0</v>
      </c>
      <c r="EW122" s="4272">
        <f t="shared" si="222"/>
        <v>0</v>
      </c>
      <c r="EX122" s="4288">
        <f>IF(X122=EX8,X122,0)</f>
        <v>0</v>
      </c>
      <c r="EY122" s="4286" t="str">
        <f t="shared" si="223"/>
        <v/>
      </c>
      <c r="EZ122" s="4261" t="str">
        <f t="shared" si="224"/>
        <v/>
      </c>
      <c r="FA122" s="4275" t="str">
        <f t="shared" si="225"/>
        <v/>
      </c>
      <c r="FB122" s="4275" t="str">
        <f t="shared" si="226"/>
        <v/>
      </c>
      <c r="FC122" s="4275" t="str">
        <f t="shared" si="227"/>
        <v/>
      </c>
      <c r="FD122" s="4275" t="str">
        <f t="shared" si="228"/>
        <v/>
      </c>
      <c r="FE122" s="4275" t="str">
        <f t="shared" si="229"/>
        <v/>
      </c>
      <c r="FF122" s="4275" t="str">
        <f t="shared" si="230"/>
        <v/>
      </c>
      <c r="FG122" s="4275" t="str">
        <f t="shared" si="231"/>
        <v/>
      </c>
      <c r="FH122" s="4186"/>
      <c r="FI122" s="4264" t="str">
        <f t="shared" si="232"/>
        <v/>
      </c>
      <c r="FJ122" s="4277">
        <f t="shared" si="233"/>
        <v>0</v>
      </c>
      <c r="FK122" s="4115" t="str">
        <f t="shared" si="234"/>
        <v/>
      </c>
      <c r="FL122" s="4115" t="str">
        <f t="shared" si="235"/>
        <v/>
      </c>
      <c r="FM122" s="4115" t="str">
        <f t="shared" si="236"/>
        <v/>
      </c>
      <c r="FN122" s="4115" t="str">
        <f t="shared" si="237"/>
        <v/>
      </c>
      <c r="FO122" s="4115" t="str">
        <f t="shared" si="238"/>
        <v/>
      </c>
      <c r="FP122" s="4115" t="str">
        <f t="shared" si="239"/>
        <v/>
      </c>
      <c r="FQ122" s="4115" t="str">
        <f t="shared" si="240"/>
        <v/>
      </c>
      <c r="FR122" s="4115" t="str">
        <f t="shared" si="241"/>
        <v/>
      </c>
      <c r="FS122" s="4287">
        <f>IF(X122=FS8,X122,0)</f>
        <v>0</v>
      </c>
      <c r="FT122" s="4286" t="str">
        <f t="shared" si="242"/>
        <v/>
      </c>
      <c r="FU122" s="4275" t="str">
        <f t="shared" si="243"/>
        <v/>
      </c>
      <c r="FV122" s="4275" t="str">
        <f t="shared" si="244"/>
        <v/>
      </c>
      <c r="FW122" s="4275" t="str">
        <f t="shared" si="245"/>
        <v/>
      </c>
      <c r="FX122" s="4275" t="str">
        <f t="shared" si="246"/>
        <v/>
      </c>
      <c r="FY122" s="4275" t="str">
        <f t="shared" si="247"/>
        <v/>
      </c>
      <c r="FZ122" s="4275" t="str">
        <f t="shared" si="248"/>
        <v/>
      </c>
      <c r="GA122" s="4275" t="str">
        <f t="shared" si="249"/>
        <v/>
      </c>
      <c r="GB122" s="4279" t="str">
        <f t="shared" si="250"/>
        <v/>
      </c>
      <c r="GC122" s="4122"/>
    </row>
    <row r="123" spans="1:185" ht="45" customHeight="1">
      <c r="A123" s="4016">
        <f>ROW()</f>
        <v>123</v>
      </c>
      <c r="B123" s="4250" t="str">
        <f>IF(C123="I","",IF(ISBLANK(D123),"",IF(ISTEXT(D123),LARGE(B9:B122,1)+1,0)))</f>
        <v/>
      </c>
      <c r="C123" s="4281"/>
      <c r="D123" s="4297"/>
      <c r="E123" s="4252"/>
      <c r="F123" s="4253"/>
      <c r="G123" s="4254"/>
      <c r="H123" s="4255"/>
      <c r="I123" s="4254"/>
      <c r="J123" s="4255"/>
      <c r="K123" s="4256">
        <f t="shared" si="257"/>
        <v>0</v>
      </c>
      <c r="L123" s="4119"/>
      <c r="M123" s="4257">
        <f t="shared" si="139"/>
        <v>0</v>
      </c>
      <c r="N123" s="4258">
        <f t="shared" si="139"/>
        <v>0</v>
      </c>
      <c r="O123" s="4259"/>
      <c r="P123" s="4259"/>
      <c r="Q123" s="4259"/>
      <c r="R123" s="4259"/>
      <c r="S123" s="4259"/>
      <c r="T123" s="4259"/>
      <c r="U123" s="4259"/>
      <c r="V123" s="4259"/>
      <c r="W123" s="4119"/>
      <c r="X123" s="4257">
        <f t="shared" si="140"/>
        <v>0</v>
      </c>
      <c r="Y123" s="4258">
        <f t="shared" si="140"/>
        <v>0</v>
      </c>
      <c r="Z123" s="4260"/>
      <c r="AA123" s="4260"/>
      <c r="AB123" s="4260"/>
      <c r="AC123" s="4260"/>
      <c r="AD123" s="4260"/>
      <c r="AE123" s="4260"/>
      <c r="AF123" s="4260"/>
      <c r="AG123" s="4260"/>
      <c r="AH123" s="4119"/>
      <c r="AI123" s="4122"/>
      <c r="AJ123" s="4261">
        <f t="shared" si="141"/>
        <v>0</v>
      </c>
      <c r="AK123" s="4262">
        <f t="shared" si="142"/>
        <v>0</v>
      </c>
      <c r="AL123" s="4261">
        <f t="shared" si="143"/>
        <v>0</v>
      </c>
      <c r="AM123" s="4262">
        <f t="shared" si="144"/>
        <v>0</v>
      </c>
      <c r="AN123" s="4261">
        <f t="shared" si="145"/>
        <v>0</v>
      </c>
      <c r="AO123" s="4262">
        <f t="shared" si="146"/>
        <v>0</v>
      </c>
      <c r="AP123" s="4261">
        <f t="shared" si="147"/>
        <v>0</v>
      </c>
      <c r="AQ123" s="4262">
        <f t="shared" si="148"/>
        <v>0</v>
      </c>
      <c r="AR123" s="4261">
        <f t="shared" si="149"/>
        <v>0</v>
      </c>
      <c r="AS123" s="4262">
        <f t="shared" si="150"/>
        <v>0</v>
      </c>
      <c r="AT123" s="4261">
        <f t="shared" si="151"/>
        <v>0</v>
      </c>
      <c r="AU123" s="4262">
        <f t="shared" si="152"/>
        <v>0</v>
      </c>
      <c r="AV123" s="4261">
        <f t="shared" si="153"/>
        <v>0</v>
      </c>
      <c r="AW123" s="4262">
        <f t="shared" si="154"/>
        <v>0</v>
      </c>
      <c r="AX123" s="4261">
        <f t="shared" si="155"/>
        <v>0</v>
      </c>
      <c r="AY123" s="4262">
        <f t="shared" si="156"/>
        <v>0</v>
      </c>
      <c r="AZ123" s="4263"/>
      <c r="BA123" s="4264">
        <f>BA9</f>
        <v>20</v>
      </c>
      <c r="BB123" s="4264">
        <f t="shared" si="157"/>
        <v>0</v>
      </c>
      <c r="BC123" s="4264" t="str">
        <f t="shared" si="158"/>
        <v/>
      </c>
      <c r="BD123" s="4265">
        <f t="shared" si="254"/>
        <v>0</v>
      </c>
      <c r="BE123" s="4265">
        <f t="shared" si="254"/>
        <v>0</v>
      </c>
      <c r="BF123" s="4265">
        <f t="shared" si="254"/>
        <v>0</v>
      </c>
      <c r="BG123" s="4265">
        <f t="shared" si="251"/>
        <v>0</v>
      </c>
      <c r="BH123" s="4265">
        <f t="shared" si="251"/>
        <v>0</v>
      </c>
      <c r="BI123" s="4265">
        <f t="shared" si="251"/>
        <v>0</v>
      </c>
      <c r="BJ123" s="4265">
        <f t="shared" si="251"/>
        <v>0</v>
      </c>
      <c r="BK123" s="4265">
        <f t="shared" si="251"/>
        <v>0</v>
      </c>
      <c r="BL123" s="4122"/>
      <c r="BM123" s="4266">
        <f t="shared" si="159"/>
        <v>0</v>
      </c>
      <c r="BN123" s="4267">
        <f t="shared" si="160"/>
        <v>0</v>
      </c>
      <c r="BO123" s="4267">
        <f t="shared" si="161"/>
        <v>0</v>
      </c>
      <c r="BP123" s="4267">
        <f t="shared" si="162"/>
        <v>0</v>
      </c>
      <c r="BQ123" s="4267">
        <f t="shared" si="163"/>
        <v>0</v>
      </c>
      <c r="BR123" s="4267">
        <f t="shared" si="164"/>
        <v>0</v>
      </c>
      <c r="BS123" s="4267">
        <f t="shared" si="165"/>
        <v>0</v>
      </c>
      <c r="BT123" s="4267">
        <f t="shared" si="166"/>
        <v>0</v>
      </c>
      <c r="BU123" s="4202"/>
      <c r="BV123" s="4268">
        <f t="shared" si="255"/>
        <v>0</v>
      </c>
      <c r="BW123" s="4269">
        <f t="shared" si="255"/>
        <v>0</v>
      </c>
      <c r="BX123" s="4269">
        <f t="shared" si="255"/>
        <v>0</v>
      </c>
      <c r="BY123" s="4269">
        <f t="shared" si="252"/>
        <v>0</v>
      </c>
      <c r="BZ123" s="4269">
        <f t="shared" si="252"/>
        <v>0</v>
      </c>
      <c r="CA123" s="4269">
        <f t="shared" si="252"/>
        <v>0</v>
      </c>
      <c r="CB123" s="4269">
        <f t="shared" si="252"/>
        <v>0</v>
      </c>
      <c r="CC123" s="4270">
        <f t="shared" si="252"/>
        <v>0</v>
      </c>
      <c r="CD123" s="4114"/>
      <c r="CE123" s="4264" t="str">
        <f t="shared" si="167"/>
        <v/>
      </c>
      <c r="CF123" s="4271">
        <f t="shared" si="168"/>
        <v>0</v>
      </c>
      <c r="CG123" s="4272">
        <f t="shared" si="169"/>
        <v>0</v>
      </c>
      <c r="CH123" s="4272">
        <f t="shared" si="170"/>
        <v>0</v>
      </c>
      <c r="CI123" s="4272">
        <f t="shared" si="171"/>
        <v>0</v>
      </c>
      <c r="CJ123" s="4272">
        <f t="shared" si="172"/>
        <v>0</v>
      </c>
      <c r="CK123" s="4272">
        <f t="shared" si="173"/>
        <v>0</v>
      </c>
      <c r="CL123" s="4272">
        <f t="shared" si="174"/>
        <v>0</v>
      </c>
      <c r="CM123" s="4272">
        <f t="shared" si="175"/>
        <v>0</v>
      </c>
      <c r="CN123" s="4272">
        <f t="shared" si="176"/>
        <v>0</v>
      </c>
      <c r="CO123" s="4285">
        <f>IF(M123=CO8,M123,0)</f>
        <v>0</v>
      </c>
      <c r="CP123" s="4286" t="str">
        <f t="shared" si="177"/>
        <v/>
      </c>
      <c r="CQ123" s="4261" t="str">
        <f t="shared" si="178"/>
        <v/>
      </c>
      <c r="CR123" s="4275" t="str">
        <f t="shared" si="179"/>
        <v/>
      </c>
      <c r="CS123" s="4275" t="str">
        <f t="shared" si="180"/>
        <v/>
      </c>
      <c r="CT123" s="4275" t="str">
        <f t="shared" si="181"/>
        <v/>
      </c>
      <c r="CU123" s="4275" t="str">
        <f t="shared" si="182"/>
        <v/>
      </c>
      <c r="CV123" s="4275" t="str">
        <f t="shared" si="183"/>
        <v/>
      </c>
      <c r="CW123" s="4275" t="str">
        <f t="shared" si="184"/>
        <v/>
      </c>
      <c r="CX123" s="4276" t="str">
        <f t="shared" si="185"/>
        <v/>
      </c>
      <c r="CY123" s="4186"/>
      <c r="CZ123" s="4264" t="str">
        <f t="shared" si="186"/>
        <v/>
      </c>
      <c r="DA123" s="4277">
        <f t="shared" si="187"/>
        <v>0</v>
      </c>
      <c r="DB123" s="4115" t="str">
        <f t="shared" si="188"/>
        <v/>
      </c>
      <c r="DC123" s="4115" t="str">
        <f t="shared" si="189"/>
        <v/>
      </c>
      <c r="DD123" s="4115" t="str">
        <f t="shared" si="190"/>
        <v/>
      </c>
      <c r="DE123" s="4115" t="str">
        <f t="shared" si="191"/>
        <v/>
      </c>
      <c r="DF123" s="4115" t="str">
        <f t="shared" si="192"/>
        <v/>
      </c>
      <c r="DG123" s="4115" t="str">
        <f t="shared" si="193"/>
        <v/>
      </c>
      <c r="DH123" s="4115" t="str">
        <f t="shared" si="194"/>
        <v/>
      </c>
      <c r="DI123" s="4115" t="str">
        <f t="shared" si="195"/>
        <v/>
      </c>
      <c r="DJ123" s="4136"/>
      <c r="DK123" s="4287">
        <f>IF(M123=DK8,M123,0)</f>
        <v>0</v>
      </c>
      <c r="DL123" s="4286" t="str">
        <f t="shared" si="196"/>
        <v/>
      </c>
      <c r="DM123" s="4275" t="str">
        <f t="shared" si="197"/>
        <v/>
      </c>
      <c r="DN123" s="4275" t="str">
        <f t="shared" si="198"/>
        <v/>
      </c>
      <c r="DO123" s="4275" t="str">
        <f t="shared" si="199"/>
        <v/>
      </c>
      <c r="DP123" s="4275" t="str">
        <f t="shared" si="200"/>
        <v/>
      </c>
      <c r="DQ123" s="4275" t="str">
        <f t="shared" si="201"/>
        <v/>
      </c>
      <c r="DR123" s="4275" t="str">
        <f t="shared" si="202"/>
        <v/>
      </c>
      <c r="DS123" s="4275" t="str">
        <f t="shared" si="203"/>
        <v/>
      </c>
      <c r="DT123" s="4279" t="str">
        <f t="shared" si="204"/>
        <v/>
      </c>
      <c r="DU123" s="4122"/>
      <c r="DV123" s="4266">
        <f t="shared" si="205"/>
        <v>0</v>
      </c>
      <c r="DW123" s="4267">
        <f t="shared" si="206"/>
        <v>0</v>
      </c>
      <c r="DX123" s="4267">
        <f t="shared" si="207"/>
        <v>0</v>
      </c>
      <c r="DY123" s="4267">
        <f t="shared" si="208"/>
        <v>0</v>
      </c>
      <c r="DZ123" s="4267">
        <f t="shared" si="209"/>
        <v>0</v>
      </c>
      <c r="EA123" s="4267">
        <f t="shared" si="210"/>
        <v>0</v>
      </c>
      <c r="EB123" s="4267">
        <f t="shared" si="211"/>
        <v>0</v>
      </c>
      <c r="EC123" s="4267">
        <f t="shared" si="212"/>
        <v>0</v>
      </c>
      <c r="ED123" s="4215"/>
      <c r="EE123" s="4268">
        <f t="shared" si="256"/>
        <v>0</v>
      </c>
      <c r="EF123" s="4269">
        <f t="shared" si="256"/>
        <v>0</v>
      </c>
      <c r="EG123" s="4269">
        <f t="shared" si="256"/>
        <v>0</v>
      </c>
      <c r="EH123" s="4269">
        <f t="shared" si="253"/>
        <v>0</v>
      </c>
      <c r="EI123" s="4269">
        <f t="shared" si="253"/>
        <v>0</v>
      </c>
      <c r="EJ123" s="4269">
        <f t="shared" si="253"/>
        <v>0</v>
      </c>
      <c r="EK123" s="4269">
        <f t="shared" si="253"/>
        <v>0</v>
      </c>
      <c r="EL123" s="4270">
        <f t="shared" si="253"/>
        <v>0</v>
      </c>
      <c r="EM123" s="4186"/>
      <c r="EN123" s="4264" t="str">
        <f t="shared" si="213"/>
        <v/>
      </c>
      <c r="EO123" s="4271">
        <f t="shared" si="214"/>
        <v>0</v>
      </c>
      <c r="EP123" s="4272">
        <f t="shared" si="215"/>
        <v>0</v>
      </c>
      <c r="EQ123" s="4272">
        <f t="shared" si="216"/>
        <v>0</v>
      </c>
      <c r="ER123" s="4272">
        <f t="shared" si="217"/>
        <v>0</v>
      </c>
      <c r="ES123" s="4272">
        <f t="shared" si="218"/>
        <v>0</v>
      </c>
      <c r="ET123" s="4272">
        <f t="shared" si="219"/>
        <v>0</v>
      </c>
      <c r="EU123" s="4272">
        <f t="shared" si="220"/>
        <v>0</v>
      </c>
      <c r="EV123" s="4272">
        <f t="shared" si="221"/>
        <v>0</v>
      </c>
      <c r="EW123" s="4272">
        <f t="shared" si="222"/>
        <v>0</v>
      </c>
      <c r="EX123" s="4288">
        <f>IF(X123=EX8,X123,0)</f>
        <v>0</v>
      </c>
      <c r="EY123" s="4286" t="str">
        <f t="shared" si="223"/>
        <v/>
      </c>
      <c r="EZ123" s="4261" t="str">
        <f t="shared" si="224"/>
        <v/>
      </c>
      <c r="FA123" s="4275" t="str">
        <f t="shared" si="225"/>
        <v/>
      </c>
      <c r="FB123" s="4275" t="str">
        <f t="shared" si="226"/>
        <v/>
      </c>
      <c r="FC123" s="4275" t="str">
        <f t="shared" si="227"/>
        <v/>
      </c>
      <c r="FD123" s="4275" t="str">
        <f t="shared" si="228"/>
        <v/>
      </c>
      <c r="FE123" s="4275" t="str">
        <f t="shared" si="229"/>
        <v/>
      </c>
      <c r="FF123" s="4275" t="str">
        <f t="shared" si="230"/>
        <v/>
      </c>
      <c r="FG123" s="4275" t="str">
        <f t="shared" si="231"/>
        <v/>
      </c>
      <c r="FH123" s="4186"/>
      <c r="FI123" s="4264" t="str">
        <f t="shared" si="232"/>
        <v/>
      </c>
      <c r="FJ123" s="4277">
        <f t="shared" si="233"/>
        <v>0</v>
      </c>
      <c r="FK123" s="4115" t="str">
        <f t="shared" si="234"/>
        <v/>
      </c>
      <c r="FL123" s="4115" t="str">
        <f t="shared" si="235"/>
        <v/>
      </c>
      <c r="FM123" s="4115" t="str">
        <f t="shared" si="236"/>
        <v/>
      </c>
      <c r="FN123" s="4115" t="str">
        <f t="shared" si="237"/>
        <v/>
      </c>
      <c r="FO123" s="4115" t="str">
        <f t="shared" si="238"/>
        <v/>
      </c>
      <c r="FP123" s="4115" t="str">
        <f t="shared" si="239"/>
        <v/>
      </c>
      <c r="FQ123" s="4115" t="str">
        <f t="shared" si="240"/>
        <v/>
      </c>
      <c r="FR123" s="4115" t="str">
        <f t="shared" si="241"/>
        <v/>
      </c>
      <c r="FS123" s="4287">
        <f>IF(X123=FS8,X123,0)</f>
        <v>0</v>
      </c>
      <c r="FT123" s="4286" t="str">
        <f t="shared" si="242"/>
        <v/>
      </c>
      <c r="FU123" s="4275" t="str">
        <f t="shared" si="243"/>
        <v/>
      </c>
      <c r="FV123" s="4275" t="str">
        <f t="shared" si="244"/>
        <v/>
      </c>
      <c r="FW123" s="4275" t="str">
        <f t="shared" si="245"/>
        <v/>
      </c>
      <c r="FX123" s="4275" t="str">
        <f t="shared" si="246"/>
        <v/>
      </c>
      <c r="FY123" s="4275" t="str">
        <f t="shared" si="247"/>
        <v/>
      </c>
      <c r="FZ123" s="4275" t="str">
        <f t="shared" si="248"/>
        <v/>
      </c>
      <c r="GA123" s="4275" t="str">
        <f t="shared" si="249"/>
        <v/>
      </c>
      <c r="GB123" s="4279" t="str">
        <f t="shared" si="250"/>
        <v/>
      </c>
      <c r="GC123" s="4122"/>
    </row>
    <row r="124" spans="1:185" ht="45" customHeight="1">
      <c r="A124" s="4016">
        <f>ROW()</f>
        <v>124</v>
      </c>
      <c r="B124" s="4250" t="str">
        <f>IF(C124="I","",IF(ISBLANK(D124),"",IF(ISTEXT(D124),LARGE(B9:B123,1)+1,0)))</f>
        <v/>
      </c>
      <c r="C124" s="4281"/>
      <c r="D124" s="4297"/>
      <c r="E124" s="4252"/>
      <c r="F124" s="4253"/>
      <c r="G124" s="4254"/>
      <c r="H124" s="4255"/>
      <c r="I124" s="4254"/>
      <c r="J124" s="4255"/>
      <c r="K124" s="4256">
        <f t="shared" si="257"/>
        <v>0</v>
      </c>
      <c r="L124" s="4119"/>
      <c r="M124" s="4257">
        <f t="shared" si="139"/>
        <v>0</v>
      </c>
      <c r="N124" s="4258">
        <f t="shared" si="139"/>
        <v>0</v>
      </c>
      <c r="O124" s="4259"/>
      <c r="P124" s="4259"/>
      <c r="Q124" s="4259"/>
      <c r="R124" s="4259"/>
      <c r="S124" s="4259"/>
      <c r="T124" s="4259"/>
      <c r="U124" s="4259"/>
      <c r="V124" s="4259"/>
      <c r="W124" s="4119"/>
      <c r="X124" s="4257">
        <f t="shared" si="140"/>
        <v>0</v>
      </c>
      <c r="Y124" s="4258">
        <f t="shared" si="140"/>
        <v>0</v>
      </c>
      <c r="Z124" s="4260"/>
      <c r="AA124" s="4260"/>
      <c r="AB124" s="4260"/>
      <c r="AC124" s="4260"/>
      <c r="AD124" s="4260"/>
      <c r="AE124" s="4260"/>
      <c r="AF124" s="4260"/>
      <c r="AG124" s="4260"/>
      <c r="AH124" s="4119"/>
      <c r="AI124" s="4122"/>
      <c r="AJ124" s="4261">
        <f t="shared" si="141"/>
        <v>0</v>
      </c>
      <c r="AK124" s="4262">
        <f t="shared" si="142"/>
        <v>0</v>
      </c>
      <c r="AL124" s="4261">
        <f t="shared" si="143"/>
        <v>0</v>
      </c>
      <c r="AM124" s="4262">
        <f t="shared" si="144"/>
        <v>0</v>
      </c>
      <c r="AN124" s="4261">
        <f t="shared" si="145"/>
        <v>0</v>
      </c>
      <c r="AO124" s="4262">
        <f t="shared" si="146"/>
        <v>0</v>
      </c>
      <c r="AP124" s="4261">
        <f t="shared" si="147"/>
        <v>0</v>
      </c>
      <c r="AQ124" s="4262">
        <f t="shared" si="148"/>
        <v>0</v>
      </c>
      <c r="AR124" s="4261">
        <f t="shared" si="149"/>
        <v>0</v>
      </c>
      <c r="AS124" s="4262">
        <f t="shared" si="150"/>
        <v>0</v>
      </c>
      <c r="AT124" s="4261">
        <f t="shared" si="151"/>
        <v>0</v>
      </c>
      <c r="AU124" s="4262">
        <f t="shared" si="152"/>
        <v>0</v>
      </c>
      <c r="AV124" s="4261">
        <f t="shared" si="153"/>
        <v>0</v>
      </c>
      <c r="AW124" s="4262">
        <f t="shared" si="154"/>
        <v>0</v>
      </c>
      <c r="AX124" s="4261">
        <f t="shared" si="155"/>
        <v>0</v>
      </c>
      <c r="AY124" s="4262">
        <f t="shared" si="156"/>
        <v>0</v>
      </c>
      <c r="AZ124" s="4263"/>
      <c r="BA124" s="4264">
        <f>BA9</f>
        <v>20</v>
      </c>
      <c r="BB124" s="4264">
        <f t="shared" si="157"/>
        <v>0</v>
      </c>
      <c r="BC124" s="4264" t="str">
        <f t="shared" si="158"/>
        <v/>
      </c>
      <c r="BD124" s="4265">
        <f t="shared" si="254"/>
        <v>0</v>
      </c>
      <c r="BE124" s="4265">
        <f t="shared" si="254"/>
        <v>0</v>
      </c>
      <c r="BF124" s="4265">
        <f t="shared" si="254"/>
        <v>0</v>
      </c>
      <c r="BG124" s="4265">
        <f t="shared" si="251"/>
        <v>0</v>
      </c>
      <c r="BH124" s="4265">
        <f t="shared" si="251"/>
        <v>0</v>
      </c>
      <c r="BI124" s="4265">
        <f t="shared" si="251"/>
        <v>0</v>
      </c>
      <c r="BJ124" s="4265">
        <f t="shared" si="251"/>
        <v>0</v>
      </c>
      <c r="BK124" s="4265">
        <f t="shared" si="251"/>
        <v>0</v>
      </c>
      <c r="BL124" s="4122"/>
      <c r="BM124" s="4266">
        <f t="shared" si="159"/>
        <v>0</v>
      </c>
      <c r="BN124" s="4267">
        <f t="shared" si="160"/>
        <v>0</v>
      </c>
      <c r="BO124" s="4267">
        <f t="shared" si="161"/>
        <v>0</v>
      </c>
      <c r="BP124" s="4267">
        <f t="shared" si="162"/>
        <v>0</v>
      </c>
      <c r="BQ124" s="4267">
        <f t="shared" si="163"/>
        <v>0</v>
      </c>
      <c r="BR124" s="4267">
        <f t="shared" si="164"/>
        <v>0</v>
      </c>
      <c r="BS124" s="4267">
        <f t="shared" si="165"/>
        <v>0</v>
      </c>
      <c r="BT124" s="4267">
        <f t="shared" si="166"/>
        <v>0</v>
      </c>
      <c r="BU124" s="4202"/>
      <c r="BV124" s="4268">
        <f t="shared" si="255"/>
        <v>0</v>
      </c>
      <c r="BW124" s="4269">
        <f t="shared" si="255"/>
        <v>0</v>
      </c>
      <c r="BX124" s="4269">
        <f t="shared" si="255"/>
        <v>0</v>
      </c>
      <c r="BY124" s="4269">
        <f t="shared" si="252"/>
        <v>0</v>
      </c>
      <c r="BZ124" s="4269">
        <f t="shared" si="252"/>
        <v>0</v>
      </c>
      <c r="CA124" s="4269">
        <f t="shared" si="252"/>
        <v>0</v>
      </c>
      <c r="CB124" s="4269">
        <f t="shared" si="252"/>
        <v>0</v>
      </c>
      <c r="CC124" s="4270">
        <f t="shared" si="252"/>
        <v>0</v>
      </c>
      <c r="CD124" s="4114"/>
      <c r="CE124" s="4264" t="str">
        <f t="shared" si="167"/>
        <v/>
      </c>
      <c r="CF124" s="4271">
        <f t="shared" si="168"/>
        <v>0</v>
      </c>
      <c r="CG124" s="4272">
        <f t="shared" si="169"/>
        <v>0</v>
      </c>
      <c r="CH124" s="4272">
        <f t="shared" si="170"/>
        <v>0</v>
      </c>
      <c r="CI124" s="4272">
        <f t="shared" si="171"/>
        <v>0</v>
      </c>
      <c r="CJ124" s="4272">
        <f t="shared" si="172"/>
        <v>0</v>
      </c>
      <c r="CK124" s="4272">
        <f t="shared" si="173"/>
        <v>0</v>
      </c>
      <c r="CL124" s="4272">
        <f t="shared" si="174"/>
        <v>0</v>
      </c>
      <c r="CM124" s="4272">
        <f t="shared" si="175"/>
        <v>0</v>
      </c>
      <c r="CN124" s="4272">
        <f t="shared" si="176"/>
        <v>0</v>
      </c>
      <c r="CO124" s="4285">
        <f>IF(M124=CO8,M124,0)</f>
        <v>0</v>
      </c>
      <c r="CP124" s="4286" t="str">
        <f t="shared" si="177"/>
        <v/>
      </c>
      <c r="CQ124" s="4261" t="str">
        <f t="shared" si="178"/>
        <v/>
      </c>
      <c r="CR124" s="4275" t="str">
        <f t="shared" si="179"/>
        <v/>
      </c>
      <c r="CS124" s="4275" t="str">
        <f t="shared" si="180"/>
        <v/>
      </c>
      <c r="CT124" s="4275" t="str">
        <f t="shared" si="181"/>
        <v/>
      </c>
      <c r="CU124" s="4275" t="str">
        <f t="shared" si="182"/>
        <v/>
      </c>
      <c r="CV124" s="4275" t="str">
        <f t="shared" si="183"/>
        <v/>
      </c>
      <c r="CW124" s="4275" t="str">
        <f t="shared" si="184"/>
        <v/>
      </c>
      <c r="CX124" s="4276" t="str">
        <f t="shared" si="185"/>
        <v/>
      </c>
      <c r="CY124" s="4186"/>
      <c r="CZ124" s="4264" t="str">
        <f t="shared" si="186"/>
        <v/>
      </c>
      <c r="DA124" s="4277">
        <f t="shared" si="187"/>
        <v>0</v>
      </c>
      <c r="DB124" s="4115" t="str">
        <f t="shared" si="188"/>
        <v/>
      </c>
      <c r="DC124" s="4115" t="str">
        <f t="shared" si="189"/>
        <v/>
      </c>
      <c r="DD124" s="4115" t="str">
        <f t="shared" si="190"/>
        <v/>
      </c>
      <c r="DE124" s="4115" t="str">
        <f t="shared" si="191"/>
        <v/>
      </c>
      <c r="DF124" s="4115" t="str">
        <f t="shared" si="192"/>
        <v/>
      </c>
      <c r="DG124" s="4115" t="str">
        <f t="shared" si="193"/>
        <v/>
      </c>
      <c r="DH124" s="4115" t="str">
        <f t="shared" si="194"/>
        <v/>
      </c>
      <c r="DI124" s="4115" t="str">
        <f t="shared" si="195"/>
        <v/>
      </c>
      <c r="DJ124" s="4136"/>
      <c r="DK124" s="4287">
        <f>IF(M124=DK8,M124,0)</f>
        <v>0</v>
      </c>
      <c r="DL124" s="4286" t="str">
        <f t="shared" si="196"/>
        <v/>
      </c>
      <c r="DM124" s="4275" t="str">
        <f t="shared" si="197"/>
        <v/>
      </c>
      <c r="DN124" s="4275" t="str">
        <f t="shared" si="198"/>
        <v/>
      </c>
      <c r="DO124" s="4275" t="str">
        <f t="shared" si="199"/>
        <v/>
      </c>
      <c r="DP124" s="4275" t="str">
        <f t="shared" si="200"/>
        <v/>
      </c>
      <c r="DQ124" s="4275" t="str">
        <f t="shared" si="201"/>
        <v/>
      </c>
      <c r="DR124" s="4275" t="str">
        <f t="shared" si="202"/>
        <v/>
      </c>
      <c r="DS124" s="4275" t="str">
        <f t="shared" si="203"/>
        <v/>
      </c>
      <c r="DT124" s="4279" t="str">
        <f t="shared" si="204"/>
        <v/>
      </c>
      <c r="DU124" s="4122"/>
      <c r="DV124" s="4266">
        <f t="shared" si="205"/>
        <v>0</v>
      </c>
      <c r="DW124" s="4267">
        <f t="shared" si="206"/>
        <v>0</v>
      </c>
      <c r="DX124" s="4267">
        <f t="shared" si="207"/>
        <v>0</v>
      </c>
      <c r="DY124" s="4267">
        <f t="shared" si="208"/>
        <v>0</v>
      </c>
      <c r="DZ124" s="4267">
        <f t="shared" si="209"/>
        <v>0</v>
      </c>
      <c r="EA124" s="4267">
        <f t="shared" si="210"/>
        <v>0</v>
      </c>
      <c r="EB124" s="4267">
        <f t="shared" si="211"/>
        <v>0</v>
      </c>
      <c r="EC124" s="4267">
        <f t="shared" si="212"/>
        <v>0</v>
      </c>
      <c r="ED124" s="4215"/>
      <c r="EE124" s="4268">
        <f t="shared" si="256"/>
        <v>0</v>
      </c>
      <c r="EF124" s="4269">
        <f t="shared" si="256"/>
        <v>0</v>
      </c>
      <c r="EG124" s="4269">
        <f t="shared" si="256"/>
        <v>0</v>
      </c>
      <c r="EH124" s="4269">
        <f t="shared" si="253"/>
        <v>0</v>
      </c>
      <c r="EI124" s="4269">
        <f t="shared" si="253"/>
        <v>0</v>
      </c>
      <c r="EJ124" s="4269">
        <f t="shared" si="253"/>
        <v>0</v>
      </c>
      <c r="EK124" s="4269">
        <f t="shared" si="253"/>
        <v>0</v>
      </c>
      <c r="EL124" s="4270">
        <f t="shared" si="253"/>
        <v>0</v>
      </c>
      <c r="EM124" s="4186"/>
      <c r="EN124" s="4264" t="str">
        <f t="shared" si="213"/>
        <v/>
      </c>
      <c r="EO124" s="4271">
        <f t="shared" si="214"/>
        <v>0</v>
      </c>
      <c r="EP124" s="4272">
        <f t="shared" si="215"/>
        <v>0</v>
      </c>
      <c r="EQ124" s="4272">
        <f t="shared" si="216"/>
        <v>0</v>
      </c>
      <c r="ER124" s="4272">
        <f t="shared" si="217"/>
        <v>0</v>
      </c>
      <c r="ES124" s="4272">
        <f t="shared" si="218"/>
        <v>0</v>
      </c>
      <c r="ET124" s="4272">
        <f t="shared" si="219"/>
        <v>0</v>
      </c>
      <c r="EU124" s="4272">
        <f t="shared" si="220"/>
        <v>0</v>
      </c>
      <c r="EV124" s="4272">
        <f t="shared" si="221"/>
        <v>0</v>
      </c>
      <c r="EW124" s="4272">
        <f t="shared" si="222"/>
        <v>0</v>
      </c>
      <c r="EX124" s="4288">
        <f>IF(X124=EX8,X124,0)</f>
        <v>0</v>
      </c>
      <c r="EY124" s="4286" t="str">
        <f t="shared" si="223"/>
        <v/>
      </c>
      <c r="EZ124" s="4261" t="str">
        <f t="shared" si="224"/>
        <v/>
      </c>
      <c r="FA124" s="4275" t="str">
        <f t="shared" si="225"/>
        <v/>
      </c>
      <c r="FB124" s="4275" t="str">
        <f t="shared" si="226"/>
        <v/>
      </c>
      <c r="FC124" s="4275" t="str">
        <f t="shared" si="227"/>
        <v/>
      </c>
      <c r="FD124" s="4275" t="str">
        <f t="shared" si="228"/>
        <v/>
      </c>
      <c r="FE124" s="4275" t="str">
        <f t="shared" si="229"/>
        <v/>
      </c>
      <c r="FF124" s="4275" t="str">
        <f t="shared" si="230"/>
        <v/>
      </c>
      <c r="FG124" s="4275" t="str">
        <f t="shared" si="231"/>
        <v/>
      </c>
      <c r="FH124" s="4186"/>
      <c r="FI124" s="4264" t="str">
        <f t="shared" si="232"/>
        <v/>
      </c>
      <c r="FJ124" s="4277">
        <f t="shared" si="233"/>
        <v>0</v>
      </c>
      <c r="FK124" s="4115" t="str">
        <f t="shared" si="234"/>
        <v/>
      </c>
      <c r="FL124" s="4115" t="str">
        <f t="shared" si="235"/>
        <v/>
      </c>
      <c r="FM124" s="4115" t="str">
        <f t="shared" si="236"/>
        <v/>
      </c>
      <c r="FN124" s="4115" t="str">
        <f t="shared" si="237"/>
        <v/>
      </c>
      <c r="FO124" s="4115" t="str">
        <f t="shared" si="238"/>
        <v/>
      </c>
      <c r="FP124" s="4115" t="str">
        <f t="shared" si="239"/>
        <v/>
      </c>
      <c r="FQ124" s="4115" t="str">
        <f t="shared" si="240"/>
        <v/>
      </c>
      <c r="FR124" s="4115" t="str">
        <f t="shared" si="241"/>
        <v/>
      </c>
      <c r="FS124" s="4287">
        <f>IF(X124=FS8,X124,0)</f>
        <v>0</v>
      </c>
      <c r="FT124" s="4286" t="str">
        <f t="shared" si="242"/>
        <v/>
      </c>
      <c r="FU124" s="4275" t="str">
        <f t="shared" si="243"/>
        <v/>
      </c>
      <c r="FV124" s="4275" t="str">
        <f t="shared" si="244"/>
        <v/>
      </c>
      <c r="FW124" s="4275" t="str">
        <f t="shared" si="245"/>
        <v/>
      </c>
      <c r="FX124" s="4275" t="str">
        <f t="shared" si="246"/>
        <v/>
      </c>
      <c r="FY124" s="4275" t="str">
        <f t="shared" si="247"/>
        <v/>
      </c>
      <c r="FZ124" s="4275" t="str">
        <f t="shared" si="248"/>
        <v/>
      </c>
      <c r="GA124" s="4275" t="str">
        <f t="shared" si="249"/>
        <v/>
      </c>
      <c r="GB124" s="4279" t="str">
        <f t="shared" si="250"/>
        <v/>
      </c>
      <c r="GC124" s="4122"/>
    </row>
    <row r="125" spans="1:185" ht="45" customHeight="1">
      <c r="A125" s="4016">
        <f>ROW()</f>
        <v>125</v>
      </c>
      <c r="B125" s="4250" t="str">
        <f>IF(C125="I","",IF(ISBLANK(D125),"",IF(ISTEXT(D125),LARGE(B9:B124,1)+1,0)))</f>
        <v/>
      </c>
      <c r="C125" s="4281"/>
      <c r="D125" s="4297"/>
      <c r="E125" s="4252"/>
      <c r="F125" s="4253"/>
      <c r="G125" s="4254"/>
      <c r="H125" s="4255"/>
      <c r="I125" s="4254"/>
      <c r="J125" s="4255"/>
      <c r="K125" s="4256">
        <f t="shared" si="257"/>
        <v>0</v>
      </c>
      <c r="L125" s="4119"/>
      <c r="M125" s="4257">
        <f t="shared" si="139"/>
        <v>0</v>
      </c>
      <c r="N125" s="4258">
        <f t="shared" si="139"/>
        <v>0</v>
      </c>
      <c r="O125" s="4259"/>
      <c r="P125" s="4259"/>
      <c r="Q125" s="4259"/>
      <c r="R125" s="4259"/>
      <c r="S125" s="4259"/>
      <c r="T125" s="4259"/>
      <c r="U125" s="4259"/>
      <c r="V125" s="4259"/>
      <c r="W125" s="4119"/>
      <c r="X125" s="4257">
        <f t="shared" si="140"/>
        <v>0</v>
      </c>
      <c r="Y125" s="4258">
        <f t="shared" si="140"/>
        <v>0</v>
      </c>
      <c r="Z125" s="4260"/>
      <c r="AA125" s="4260"/>
      <c r="AB125" s="4260"/>
      <c r="AC125" s="4260"/>
      <c r="AD125" s="4260"/>
      <c r="AE125" s="4260"/>
      <c r="AF125" s="4260"/>
      <c r="AG125" s="4260"/>
      <c r="AH125" s="4119"/>
      <c r="AI125" s="4122"/>
      <c r="AJ125" s="4261">
        <f t="shared" si="141"/>
        <v>0</v>
      </c>
      <c r="AK125" s="4262">
        <f t="shared" si="142"/>
        <v>0</v>
      </c>
      <c r="AL125" s="4261">
        <f t="shared" si="143"/>
        <v>0</v>
      </c>
      <c r="AM125" s="4262">
        <f t="shared" si="144"/>
        <v>0</v>
      </c>
      <c r="AN125" s="4261">
        <f t="shared" si="145"/>
        <v>0</v>
      </c>
      <c r="AO125" s="4262">
        <f t="shared" si="146"/>
        <v>0</v>
      </c>
      <c r="AP125" s="4261">
        <f t="shared" si="147"/>
        <v>0</v>
      </c>
      <c r="AQ125" s="4262">
        <f t="shared" si="148"/>
        <v>0</v>
      </c>
      <c r="AR125" s="4261">
        <f t="shared" si="149"/>
        <v>0</v>
      </c>
      <c r="AS125" s="4262">
        <f t="shared" si="150"/>
        <v>0</v>
      </c>
      <c r="AT125" s="4261">
        <f t="shared" si="151"/>
        <v>0</v>
      </c>
      <c r="AU125" s="4262">
        <f t="shared" si="152"/>
        <v>0</v>
      </c>
      <c r="AV125" s="4261">
        <f t="shared" si="153"/>
        <v>0</v>
      </c>
      <c r="AW125" s="4262">
        <f t="shared" si="154"/>
        <v>0</v>
      </c>
      <c r="AX125" s="4261">
        <f t="shared" si="155"/>
        <v>0</v>
      </c>
      <c r="AY125" s="4262">
        <f t="shared" si="156"/>
        <v>0</v>
      </c>
      <c r="AZ125" s="4263"/>
      <c r="BA125" s="4264">
        <f>BA9</f>
        <v>20</v>
      </c>
      <c r="BB125" s="4264">
        <f t="shared" si="157"/>
        <v>0</v>
      </c>
      <c r="BC125" s="4264" t="str">
        <f t="shared" si="158"/>
        <v/>
      </c>
      <c r="BD125" s="4265">
        <f t="shared" si="254"/>
        <v>0</v>
      </c>
      <c r="BE125" s="4265">
        <f t="shared" si="254"/>
        <v>0</v>
      </c>
      <c r="BF125" s="4265">
        <f t="shared" si="254"/>
        <v>0</v>
      </c>
      <c r="BG125" s="4265">
        <f t="shared" si="251"/>
        <v>0</v>
      </c>
      <c r="BH125" s="4265">
        <f t="shared" si="251"/>
        <v>0</v>
      </c>
      <c r="BI125" s="4265">
        <f t="shared" si="251"/>
        <v>0</v>
      </c>
      <c r="BJ125" s="4265">
        <f t="shared" si="251"/>
        <v>0</v>
      </c>
      <c r="BK125" s="4265">
        <f t="shared" si="251"/>
        <v>0</v>
      </c>
      <c r="BL125" s="4122"/>
      <c r="BM125" s="4266">
        <f t="shared" si="159"/>
        <v>0</v>
      </c>
      <c r="BN125" s="4267">
        <f t="shared" si="160"/>
        <v>0</v>
      </c>
      <c r="BO125" s="4267">
        <f t="shared" si="161"/>
        <v>0</v>
      </c>
      <c r="BP125" s="4267">
        <f t="shared" si="162"/>
        <v>0</v>
      </c>
      <c r="BQ125" s="4267">
        <f t="shared" si="163"/>
        <v>0</v>
      </c>
      <c r="BR125" s="4267">
        <f t="shared" si="164"/>
        <v>0</v>
      </c>
      <c r="BS125" s="4267">
        <f t="shared" si="165"/>
        <v>0</v>
      </c>
      <c r="BT125" s="4267">
        <f t="shared" si="166"/>
        <v>0</v>
      </c>
      <c r="BU125" s="4202"/>
      <c r="BV125" s="4268">
        <f t="shared" si="255"/>
        <v>0</v>
      </c>
      <c r="BW125" s="4269">
        <f t="shared" si="255"/>
        <v>0</v>
      </c>
      <c r="BX125" s="4269">
        <f t="shared" si="255"/>
        <v>0</v>
      </c>
      <c r="BY125" s="4269">
        <f t="shared" si="252"/>
        <v>0</v>
      </c>
      <c r="BZ125" s="4269">
        <f t="shared" si="252"/>
        <v>0</v>
      </c>
      <c r="CA125" s="4269">
        <f t="shared" si="252"/>
        <v>0</v>
      </c>
      <c r="CB125" s="4269">
        <f t="shared" si="252"/>
        <v>0</v>
      </c>
      <c r="CC125" s="4270">
        <f t="shared" si="252"/>
        <v>0</v>
      </c>
      <c r="CD125" s="4114"/>
      <c r="CE125" s="4264" t="str">
        <f t="shared" si="167"/>
        <v/>
      </c>
      <c r="CF125" s="4271">
        <f t="shared" si="168"/>
        <v>0</v>
      </c>
      <c r="CG125" s="4272">
        <f t="shared" si="169"/>
        <v>0</v>
      </c>
      <c r="CH125" s="4272">
        <f t="shared" si="170"/>
        <v>0</v>
      </c>
      <c r="CI125" s="4272">
        <f t="shared" si="171"/>
        <v>0</v>
      </c>
      <c r="CJ125" s="4272">
        <f t="shared" si="172"/>
        <v>0</v>
      </c>
      <c r="CK125" s="4272">
        <f t="shared" si="173"/>
        <v>0</v>
      </c>
      <c r="CL125" s="4272">
        <f t="shared" si="174"/>
        <v>0</v>
      </c>
      <c r="CM125" s="4272">
        <f t="shared" si="175"/>
        <v>0</v>
      </c>
      <c r="CN125" s="4272">
        <f t="shared" si="176"/>
        <v>0</v>
      </c>
      <c r="CO125" s="4285">
        <f>IF(M125=CO8,M125,0)</f>
        <v>0</v>
      </c>
      <c r="CP125" s="4286" t="str">
        <f t="shared" si="177"/>
        <v/>
      </c>
      <c r="CQ125" s="4261" t="str">
        <f t="shared" si="178"/>
        <v/>
      </c>
      <c r="CR125" s="4275" t="str">
        <f t="shared" si="179"/>
        <v/>
      </c>
      <c r="CS125" s="4275" t="str">
        <f t="shared" si="180"/>
        <v/>
      </c>
      <c r="CT125" s="4275" t="str">
        <f t="shared" si="181"/>
        <v/>
      </c>
      <c r="CU125" s="4275" t="str">
        <f t="shared" si="182"/>
        <v/>
      </c>
      <c r="CV125" s="4275" t="str">
        <f t="shared" si="183"/>
        <v/>
      </c>
      <c r="CW125" s="4275" t="str">
        <f t="shared" si="184"/>
        <v/>
      </c>
      <c r="CX125" s="4276" t="str">
        <f t="shared" si="185"/>
        <v/>
      </c>
      <c r="CY125" s="4186"/>
      <c r="CZ125" s="4264" t="str">
        <f t="shared" si="186"/>
        <v/>
      </c>
      <c r="DA125" s="4277">
        <f t="shared" si="187"/>
        <v>0</v>
      </c>
      <c r="DB125" s="4115" t="str">
        <f t="shared" si="188"/>
        <v/>
      </c>
      <c r="DC125" s="4115" t="str">
        <f t="shared" si="189"/>
        <v/>
      </c>
      <c r="DD125" s="4115" t="str">
        <f t="shared" si="190"/>
        <v/>
      </c>
      <c r="DE125" s="4115" t="str">
        <f t="shared" si="191"/>
        <v/>
      </c>
      <c r="DF125" s="4115" t="str">
        <f t="shared" si="192"/>
        <v/>
      </c>
      <c r="DG125" s="4115" t="str">
        <f t="shared" si="193"/>
        <v/>
      </c>
      <c r="DH125" s="4115" t="str">
        <f t="shared" si="194"/>
        <v/>
      </c>
      <c r="DI125" s="4115" t="str">
        <f t="shared" si="195"/>
        <v/>
      </c>
      <c r="DJ125" s="4136"/>
      <c r="DK125" s="4287">
        <f>IF(M125=DK8,M125,0)</f>
        <v>0</v>
      </c>
      <c r="DL125" s="4286" t="str">
        <f t="shared" si="196"/>
        <v/>
      </c>
      <c r="DM125" s="4275" t="str">
        <f t="shared" si="197"/>
        <v/>
      </c>
      <c r="DN125" s="4275" t="str">
        <f t="shared" si="198"/>
        <v/>
      </c>
      <c r="DO125" s="4275" t="str">
        <f t="shared" si="199"/>
        <v/>
      </c>
      <c r="DP125" s="4275" t="str">
        <f t="shared" si="200"/>
        <v/>
      </c>
      <c r="DQ125" s="4275" t="str">
        <f t="shared" si="201"/>
        <v/>
      </c>
      <c r="DR125" s="4275" t="str">
        <f t="shared" si="202"/>
        <v/>
      </c>
      <c r="DS125" s="4275" t="str">
        <f t="shared" si="203"/>
        <v/>
      </c>
      <c r="DT125" s="4279" t="str">
        <f t="shared" si="204"/>
        <v/>
      </c>
      <c r="DU125" s="4122"/>
      <c r="DV125" s="4266">
        <f t="shared" si="205"/>
        <v>0</v>
      </c>
      <c r="DW125" s="4267">
        <f t="shared" si="206"/>
        <v>0</v>
      </c>
      <c r="DX125" s="4267">
        <f t="shared" si="207"/>
        <v>0</v>
      </c>
      <c r="DY125" s="4267">
        <f t="shared" si="208"/>
        <v>0</v>
      </c>
      <c r="DZ125" s="4267">
        <f t="shared" si="209"/>
        <v>0</v>
      </c>
      <c r="EA125" s="4267">
        <f t="shared" si="210"/>
        <v>0</v>
      </c>
      <c r="EB125" s="4267">
        <f t="shared" si="211"/>
        <v>0</v>
      </c>
      <c r="EC125" s="4267">
        <f t="shared" si="212"/>
        <v>0</v>
      </c>
      <c r="ED125" s="4215"/>
      <c r="EE125" s="4268">
        <f t="shared" si="256"/>
        <v>0</v>
      </c>
      <c r="EF125" s="4269">
        <f t="shared" si="256"/>
        <v>0</v>
      </c>
      <c r="EG125" s="4269">
        <f t="shared" si="256"/>
        <v>0</v>
      </c>
      <c r="EH125" s="4269">
        <f t="shared" si="253"/>
        <v>0</v>
      </c>
      <c r="EI125" s="4269">
        <f t="shared" si="253"/>
        <v>0</v>
      </c>
      <c r="EJ125" s="4269">
        <f t="shared" si="253"/>
        <v>0</v>
      </c>
      <c r="EK125" s="4269">
        <f t="shared" si="253"/>
        <v>0</v>
      </c>
      <c r="EL125" s="4270">
        <f t="shared" si="253"/>
        <v>0</v>
      </c>
      <c r="EM125" s="4186"/>
      <c r="EN125" s="4264" t="str">
        <f t="shared" si="213"/>
        <v/>
      </c>
      <c r="EO125" s="4271">
        <f t="shared" si="214"/>
        <v>0</v>
      </c>
      <c r="EP125" s="4272">
        <f t="shared" si="215"/>
        <v>0</v>
      </c>
      <c r="EQ125" s="4272">
        <f t="shared" si="216"/>
        <v>0</v>
      </c>
      <c r="ER125" s="4272">
        <f t="shared" si="217"/>
        <v>0</v>
      </c>
      <c r="ES125" s="4272">
        <f t="shared" si="218"/>
        <v>0</v>
      </c>
      <c r="ET125" s="4272">
        <f t="shared" si="219"/>
        <v>0</v>
      </c>
      <c r="EU125" s="4272">
        <f t="shared" si="220"/>
        <v>0</v>
      </c>
      <c r="EV125" s="4272">
        <f t="shared" si="221"/>
        <v>0</v>
      </c>
      <c r="EW125" s="4272">
        <f t="shared" si="222"/>
        <v>0</v>
      </c>
      <c r="EX125" s="4288">
        <f>IF(X125=EX8,X125,0)</f>
        <v>0</v>
      </c>
      <c r="EY125" s="4286" t="str">
        <f t="shared" si="223"/>
        <v/>
      </c>
      <c r="EZ125" s="4261" t="str">
        <f t="shared" si="224"/>
        <v/>
      </c>
      <c r="FA125" s="4275" t="str">
        <f t="shared" si="225"/>
        <v/>
      </c>
      <c r="FB125" s="4275" t="str">
        <f t="shared" si="226"/>
        <v/>
      </c>
      <c r="FC125" s="4275" t="str">
        <f t="shared" si="227"/>
        <v/>
      </c>
      <c r="FD125" s="4275" t="str">
        <f t="shared" si="228"/>
        <v/>
      </c>
      <c r="FE125" s="4275" t="str">
        <f t="shared" si="229"/>
        <v/>
      </c>
      <c r="FF125" s="4275" t="str">
        <f t="shared" si="230"/>
        <v/>
      </c>
      <c r="FG125" s="4275" t="str">
        <f t="shared" si="231"/>
        <v/>
      </c>
      <c r="FH125" s="4186"/>
      <c r="FI125" s="4264" t="str">
        <f t="shared" si="232"/>
        <v/>
      </c>
      <c r="FJ125" s="4277">
        <f t="shared" si="233"/>
        <v>0</v>
      </c>
      <c r="FK125" s="4115" t="str">
        <f t="shared" si="234"/>
        <v/>
      </c>
      <c r="FL125" s="4115" t="str">
        <f t="shared" si="235"/>
        <v/>
      </c>
      <c r="FM125" s="4115" t="str">
        <f t="shared" si="236"/>
        <v/>
      </c>
      <c r="FN125" s="4115" t="str">
        <f t="shared" si="237"/>
        <v/>
      </c>
      <c r="FO125" s="4115" t="str">
        <f t="shared" si="238"/>
        <v/>
      </c>
      <c r="FP125" s="4115" t="str">
        <f t="shared" si="239"/>
        <v/>
      </c>
      <c r="FQ125" s="4115" t="str">
        <f t="shared" si="240"/>
        <v/>
      </c>
      <c r="FR125" s="4115" t="str">
        <f t="shared" si="241"/>
        <v/>
      </c>
      <c r="FS125" s="4287">
        <f>IF(X125=FS8,X125,0)</f>
        <v>0</v>
      </c>
      <c r="FT125" s="4286" t="str">
        <f t="shared" si="242"/>
        <v/>
      </c>
      <c r="FU125" s="4275" t="str">
        <f t="shared" si="243"/>
        <v/>
      </c>
      <c r="FV125" s="4275" t="str">
        <f t="shared" si="244"/>
        <v/>
      </c>
      <c r="FW125" s="4275" t="str">
        <f t="shared" si="245"/>
        <v/>
      </c>
      <c r="FX125" s="4275" t="str">
        <f t="shared" si="246"/>
        <v/>
      </c>
      <c r="FY125" s="4275" t="str">
        <f t="shared" si="247"/>
        <v/>
      </c>
      <c r="FZ125" s="4275" t="str">
        <f t="shared" si="248"/>
        <v/>
      </c>
      <c r="GA125" s="4275" t="str">
        <f t="shared" si="249"/>
        <v/>
      </c>
      <c r="GB125" s="4279" t="str">
        <f t="shared" si="250"/>
        <v/>
      </c>
      <c r="GC125" s="4122"/>
    </row>
    <row r="126" spans="1:185" ht="45" customHeight="1">
      <c r="A126" s="4016">
        <f>ROW()</f>
        <v>126</v>
      </c>
      <c r="B126" s="4250" t="str">
        <f>IF(C126="I","",IF(ISBLANK(D126),"",IF(ISTEXT(D126),LARGE(B9:B125,1)+1,0)))</f>
        <v/>
      </c>
      <c r="C126" s="4281"/>
      <c r="D126" s="4297"/>
      <c r="E126" s="4252"/>
      <c r="F126" s="4253"/>
      <c r="G126" s="4254"/>
      <c r="H126" s="4255"/>
      <c r="I126" s="4254"/>
      <c r="J126" s="4255"/>
      <c r="K126" s="4256">
        <f t="shared" si="257"/>
        <v>0</v>
      </c>
      <c r="L126" s="4119"/>
      <c r="M126" s="4257">
        <f t="shared" si="139"/>
        <v>0</v>
      </c>
      <c r="N126" s="4258">
        <f t="shared" si="139"/>
        <v>0</v>
      </c>
      <c r="O126" s="4259"/>
      <c r="P126" s="4259"/>
      <c r="Q126" s="4259"/>
      <c r="R126" s="4259"/>
      <c r="S126" s="4259"/>
      <c r="T126" s="4259"/>
      <c r="U126" s="4259"/>
      <c r="V126" s="4259"/>
      <c r="W126" s="4119"/>
      <c r="X126" s="4257">
        <f t="shared" si="140"/>
        <v>0</v>
      </c>
      <c r="Y126" s="4258">
        <f t="shared" si="140"/>
        <v>0</v>
      </c>
      <c r="Z126" s="4260"/>
      <c r="AA126" s="4260"/>
      <c r="AB126" s="4260"/>
      <c r="AC126" s="4260"/>
      <c r="AD126" s="4260"/>
      <c r="AE126" s="4260"/>
      <c r="AF126" s="4260"/>
      <c r="AG126" s="4260"/>
      <c r="AH126" s="4119"/>
      <c r="AI126" s="4122"/>
      <c r="AJ126" s="4261">
        <f t="shared" si="141"/>
        <v>0</v>
      </c>
      <c r="AK126" s="4262">
        <f t="shared" si="142"/>
        <v>0</v>
      </c>
      <c r="AL126" s="4261">
        <f t="shared" si="143"/>
        <v>0</v>
      </c>
      <c r="AM126" s="4262">
        <f t="shared" si="144"/>
        <v>0</v>
      </c>
      <c r="AN126" s="4261">
        <f t="shared" si="145"/>
        <v>0</v>
      </c>
      <c r="AO126" s="4262">
        <f t="shared" si="146"/>
        <v>0</v>
      </c>
      <c r="AP126" s="4261">
        <f t="shared" si="147"/>
        <v>0</v>
      </c>
      <c r="AQ126" s="4262">
        <f t="shared" si="148"/>
        <v>0</v>
      </c>
      <c r="AR126" s="4261">
        <f t="shared" si="149"/>
        <v>0</v>
      </c>
      <c r="AS126" s="4262">
        <f t="shared" si="150"/>
        <v>0</v>
      </c>
      <c r="AT126" s="4261">
        <f t="shared" si="151"/>
        <v>0</v>
      </c>
      <c r="AU126" s="4262">
        <f t="shared" si="152"/>
        <v>0</v>
      </c>
      <c r="AV126" s="4261">
        <f t="shared" si="153"/>
        <v>0</v>
      </c>
      <c r="AW126" s="4262">
        <f t="shared" si="154"/>
        <v>0</v>
      </c>
      <c r="AX126" s="4261">
        <f t="shared" si="155"/>
        <v>0</v>
      </c>
      <c r="AY126" s="4262">
        <f t="shared" si="156"/>
        <v>0</v>
      </c>
      <c r="AZ126" s="4263"/>
      <c r="BA126" s="4264">
        <f>BA9</f>
        <v>20</v>
      </c>
      <c r="BB126" s="4264">
        <f t="shared" si="157"/>
        <v>0</v>
      </c>
      <c r="BC126" s="4264" t="str">
        <f t="shared" si="158"/>
        <v/>
      </c>
      <c r="BD126" s="4265">
        <f t="shared" si="254"/>
        <v>0</v>
      </c>
      <c r="BE126" s="4265">
        <f t="shared" si="254"/>
        <v>0</v>
      </c>
      <c r="BF126" s="4265">
        <f t="shared" si="254"/>
        <v>0</v>
      </c>
      <c r="BG126" s="4265">
        <f t="shared" si="251"/>
        <v>0</v>
      </c>
      <c r="BH126" s="4265">
        <f t="shared" si="251"/>
        <v>0</v>
      </c>
      <c r="BI126" s="4265">
        <f t="shared" si="251"/>
        <v>0</v>
      </c>
      <c r="BJ126" s="4265">
        <f t="shared" si="251"/>
        <v>0</v>
      </c>
      <c r="BK126" s="4265">
        <f t="shared" si="251"/>
        <v>0</v>
      </c>
      <c r="BL126" s="4122"/>
      <c r="BM126" s="4266">
        <f t="shared" si="159"/>
        <v>0</v>
      </c>
      <c r="BN126" s="4267">
        <f t="shared" si="160"/>
        <v>0</v>
      </c>
      <c r="BO126" s="4267">
        <f t="shared" si="161"/>
        <v>0</v>
      </c>
      <c r="BP126" s="4267">
        <f t="shared" si="162"/>
        <v>0</v>
      </c>
      <c r="BQ126" s="4267">
        <f t="shared" si="163"/>
        <v>0</v>
      </c>
      <c r="BR126" s="4267">
        <f t="shared" si="164"/>
        <v>0</v>
      </c>
      <c r="BS126" s="4267">
        <f t="shared" si="165"/>
        <v>0</v>
      </c>
      <c r="BT126" s="4267">
        <f t="shared" si="166"/>
        <v>0</v>
      </c>
      <c r="BU126" s="4202"/>
      <c r="BV126" s="4268">
        <f t="shared" si="255"/>
        <v>0</v>
      </c>
      <c r="BW126" s="4269">
        <f t="shared" si="255"/>
        <v>0</v>
      </c>
      <c r="BX126" s="4269">
        <f t="shared" si="255"/>
        <v>0</v>
      </c>
      <c r="BY126" s="4269">
        <f t="shared" si="252"/>
        <v>0</v>
      </c>
      <c r="BZ126" s="4269">
        <f t="shared" si="252"/>
        <v>0</v>
      </c>
      <c r="CA126" s="4269">
        <f t="shared" si="252"/>
        <v>0</v>
      </c>
      <c r="CB126" s="4269">
        <f t="shared" si="252"/>
        <v>0</v>
      </c>
      <c r="CC126" s="4270">
        <f t="shared" si="252"/>
        <v>0</v>
      </c>
      <c r="CD126" s="4114"/>
      <c r="CE126" s="4264" t="str">
        <f t="shared" si="167"/>
        <v/>
      </c>
      <c r="CF126" s="4271">
        <f t="shared" si="168"/>
        <v>0</v>
      </c>
      <c r="CG126" s="4272">
        <f t="shared" si="169"/>
        <v>0</v>
      </c>
      <c r="CH126" s="4272">
        <f t="shared" si="170"/>
        <v>0</v>
      </c>
      <c r="CI126" s="4272">
        <f t="shared" si="171"/>
        <v>0</v>
      </c>
      <c r="CJ126" s="4272">
        <f t="shared" si="172"/>
        <v>0</v>
      </c>
      <c r="CK126" s="4272">
        <f t="shared" si="173"/>
        <v>0</v>
      </c>
      <c r="CL126" s="4272">
        <f t="shared" si="174"/>
        <v>0</v>
      </c>
      <c r="CM126" s="4272">
        <f t="shared" si="175"/>
        <v>0</v>
      </c>
      <c r="CN126" s="4272">
        <f t="shared" si="176"/>
        <v>0</v>
      </c>
      <c r="CO126" s="4285">
        <f>IF(M126=CO8,M126,0)</f>
        <v>0</v>
      </c>
      <c r="CP126" s="4286" t="str">
        <f t="shared" si="177"/>
        <v/>
      </c>
      <c r="CQ126" s="4261" t="str">
        <f t="shared" si="178"/>
        <v/>
      </c>
      <c r="CR126" s="4275" t="str">
        <f t="shared" si="179"/>
        <v/>
      </c>
      <c r="CS126" s="4275" t="str">
        <f t="shared" si="180"/>
        <v/>
      </c>
      <c r="CT126" s="4275" t="str">
        <f t="shared" si="181"/>
        <v/>
      </c>
      <c r="CU126" s="4275" t="str">
        <f t="shared" si="182"/>
        <v/>
      </c>
      <c r="CV126" s="4275" t="str">
        <f t="shared" si="183"/>
        <v/>
      </c>
      <c r="CW126" s="4275" t="str">
        <f t="shared" si="184"/>
        <v/>
      </c>
      <c r="CX126" s="4276" t="str">
        <f t="shared" si="185"/>
        <v/>
      </c>
      <c r="CY126" s="4186"/>
      <c r="CZ126" s="4264" t="str">
        <f t="shared" si="186"/>
        <v/>
      </c>
      <c r="DA126" s="4277">
        <f t="shared" si="187"/>
        <v>0</v>
      </c>
      <c r="DB126" s="4115" t="str">
        <f t="shared" si="188"/>
        <v/>
      </c>
      <c r="DC126" s="4115" t="str">
        <f t="shared" si="189"/>
        <v/>
      </c>
      <c r="DD126" s="4115" t="str">
        <f t="shared" si="190"/>
        <v/>
      </c>
      <c r="DE126" s="4115" t="str">
        <f t="shared" si="191"/>
        <v/>
      </c>
      <c r="DF126" s="4115" t="str">
        <f t="shared" si="192"/>
        <v/>
      </c>
      <c r="DG126" s="4115" t="str">
        <f t="shared" si="193"/>
        <v/>
      </c>
      <c r="DH126" s="4115" t="str">
        <f t="shared" si="194"/>
        <v/>
      </c>
      <c r="DI126" s="4115" t="str">
        <f t="shared" si="195"/>
        <v/>
      </c>
      <c r="DJ126" s="4136"/>
      <c r="DK126" s="4287">
        <f>IF(M126=DK8,M126,0)</f>
        <v>0</v>
      </c>
      <c r="DL126" s="4286" t="str">
        <f t="shared" si="196"/>
        <v/>
      </c>
      <c r="DM126" s="4275" t="str">
        <f t="shared" si="197"/>
        <v/>
      </c>
      <c r="DN126" s="4275" t="str">
        <f t="shared" si="198"/>
        <v/>
      </c>
      <c r="DO126" s="4275" t="str">
        <f t="shared" si="199"/>
        <v/>
      </c>
      <c r="DP126" s="4275" t="str">
        <f t="shared" si="200"/>
        <v/>
      </c>
      <c r="DQ126" s="4275" t="str">
        <f t="shared" si="201"/>
        <v/>
      </c>
      <c r="DR126" s="4275" t="str">
        <f t="shared" si="202"/>
        <v/>
      </c>
      <c r="DS126" s="4275" t="str">
        <f t="shared" si="203"/>
        <v/>
      </c>
      <c r="DT126" s="4279" t="str">
        <f t="shared" si="204"/>
        <v/>
      </c>
      <c r="DU126" s="4122"/>
      <c r="DV126" s="4266">
        <f t="shared" si="205"/>
        <v>0</v>
      </c>
      <c r="DW126" s="4267">
        <f t="shared" si="206"/>
        <v>0</v>
      </c>
      <c r="DX126" s="4267">
        <f t="shared" si="207"/>
        <v>0</v>
      </c>
      <c r="DY126" s="4267">
        <f t="shared" si="208"/>
        <v>0</v>
      </c>
      <c r="DZ126" s="4267">
        <f t="shared" si="209"/>
        <v>0</v>
      </c>
      <c r="EA126" s="4267">
        <f t="shared" si="210"/>
        <v>0</v>
      </c>
      <c r="EB126" s="4267">
        <f t="shared" si="211"/>
        <v>0</v>
      </c>
      <c r="EC126" s="4267">
        <f t="shared" si="212"/>
        <v>0</v>
      </c>
      <c r="ED126" s="4215"/>
      <c r="EE126" s="4268">
        <f t="shared" si="256"/>
        <v>0</v>
      </c>
      <c r="EF126" s="4269">
        <f t="shared" si="256"/>
        <v>0</v>
      </c>
      <c r="EG126" s="4269">
        <f t="shared" si="256"/>
        <v>0</v>
      </c>
      <c r="EH126" s="4269">
        <f t="shared" si="253"/>
        <v>0</v>
      </c>
      <c r="EI126" s="4269">
        <f t="shared" si="253"/>
        <v>0</v>
      </c>
      <c r="EJ126" s="4269">
        <f t="shared" si="253"/>
        <v>0</v>
      </c>
      <c r="EK126" s="4269">
        <f t="shared" si="253"/>
        <v>0</v>
      </c>
      <c r="EL126" s="4270">
        <f t="shared" si="253"/>
        <v>0</v>
      </c>
      <c r="EM126" s="4186"/>
      <c r="EN126" s="4264" t="str">
        <f t="shared" si="213"/>
        <v/>
      </c>
      <c r="EO126" s="4271">
        <f t="shared" si="214"/>
        <v>0</v>
      </c>
      <c r="EP126" s="4272">
        <f t="shared" si="215"/>
        <v>0</v>
      </c>
      <c r="EQ126" s="4272">
        <f t="shared" si="216"/>
        <v>0</v>
      </c>
      <c r="ER126" s="4272">
        <f t="shared" si="217"/>
        <v>0</v>
      </c>
      <c r="ES126" s="4272">
        <f t="shared" si="218"/>
        <v>0</v>
      </c>
      <c r="ET126" s="4272">
        <f t="shared" si="219"/>
        <v>0</v>
      </c>
      <c r="EU126" s="4272">
        <f t="shared" si="220"/>
        <v>0</v>
      </c>
      <c r="EV126" s="4272">
        <f t="shared" si="221"/>
        <v>0</v>
      </c>
      <c r="EW126" s="4272">
        <f t="shared" si="222"/>
        <v>0</v>
      </c>
      <c r="EX126" s="4288">
        <f>IF(X126=EX8,X126,0)</f>
        <v>0</v>
      </c>
      <c r="EY126" s="4286" t="str">
        <f t="shared" si="223"/>
        <v/>
      </c>
      <c r="EZ126" s="4261" t="str">
        <f t="shared" si="224"/>
        <v/>
      </c>
      <c r="FA126" s="4275" t="str">
        <f t="shared" si="225"/>
        <v/>
      </c>
      <c r="FB126" s="4275" t="str">
        <f t="shared" si="226"/>
        <v/>
      </c>
      <c r="FC126" s="4275" t="str">
        <f t="shared" si="227"/>
        <v/>
      </c>
      <c r="FD126" s="4275" t="str">
        <f t="shared" si="228"/>
        <v/>
      </c>
      <c r="FE126" s="4275" t="str">
        <f t="shared" si="229"/>
        <v/>
      </c>
      <c r="FF126" s="4275" t="str">
        <f t="shared" si="230"/>
        <v/>
      </c>
      <c r="FG126" s="4275" t="str">
        <f t="shared" si="231"/>
        <v/>
      </c>
      <c r="FH126" s="4186"/>
      <c r="FI126" s="4264" t="str">
        <f t="shared" si="232"/>
        <v/>
      </c>
      <c r="FJ126" s="4277">
        <f t="shared" si="233"/>
        <v>0</v>
      </c>
      <c r="FK126" s="4115" t="str">
        <f t="shared" si="234"/>
        <v/>
      </c>
      <c r="FL126" s="4115" t="str">
        <f t="shared" si="235"/>
        <v/>
      </c>
      <c r="FM126" s="4115" t="str">
        <f t="shared" si="236"/>
        <v/>
      </c>
      <c r="FN126" s="4115" t="str">
        <f t="shared" si="237"/>
        <v/>
      </c>
      <c r="FO126" s="4115" t="str">
        <f t="shared" si="238"/>
        <v/>
      </c>
      <c r="FP126" s="4115" t="str">
        <f t="shared" si="239"/>
        <v/>
      </c>
      <c r="FQ126" s="4115" t="str">
        <f t="shared" si="240"/>
        <v/>
      </c>
      <c r="FR126" s="4115" t="str">
        <f t="shared" si="241"/>
        <v/>
      </c>
      <c r="FS126" s="4287">
        <f>IF(X126=FS8,X126,0)</f>
        <v>0</v>
      </c>
      <c r="FT126" s="4286" t="str">
        <f t="shared" si="242"/>
        <v/>
      </c>
      <c r="FU126" s="4275" t="str">
        <f t="shared" si="243"/>
        <v/>
      </c>
      <c r="FV126" s="4275" t="str">
        <f t="shared" si="244"/>
        <v/>
      </c>
      <c r="FW126" s="4275" t="str">
        <f t="shared" si="245"/>
        <v/>
      </c>
      <c r="FX126" s="4275" t="str">
        <f t="shared" si="246"/>
        <v/>
      </c>
      <c r="FY126" s="4275" t="str">
        <f t="shared" si="247"/>
        <v/>
      </c>
      <c r="FZ126" s="4275" t="str">
        <f t="shared" si="248"/>
        <v/>
      </c>
      <c r="GA126" s="4275" t="str">
        <f t="shared" si="249"/>
        <v/>
      </c>
      <c r="GB126" s="4279" t="str">
        <f t="shared" si="250"/>
        <v/>
      </c>
      <c r="GC126" s="4122"/>
    </row>
    <row r="127" spans="1:185" ht="45" customHeight="1">
      <c r="A127" s="4016">
        <f>ROW()</f>
        <v>127</v>
      </c>
      <c r="B127" s="4250" t="str">
        <f>IF(C127="I","",IF(ISBLANK(D127),"",IF(ISTEXT(D127),LARGE(B9:B126,1)+1,0)))</f>
        <v/>
      </c>
      <c r="C127" s="4281"/>
      <c r="D127" s="4297"/>
      <c r="E127" s="4252"/>
      <c r="F127" s="4253"/>
      <c r="G127" s="4254"/>
      <c r="H127" s="4255"/>
      <c r="I127" s="4254"/>
      <c r="J127" s="4255"/>
      <c r="K127" s="4256">
        <f t="shared" si="257"/>
        <v>0</v>
      </c>
      <c r="L127" s="4119"/>
      <c r="M127" s="4257">
        <f t="shared" si="139"/>
        <v>0</v>
      </c>
      <c r="N127" s="4258">
        <f t="shared" si="139"/>
        <v>0</v>
      </c>
      <c r="O127" s="4259"/>
      <c r="P127" s="4259"/>
      <c r="Q127" s="4259"/>
      <c r="R127" s="4259"/>
      <c r="S127" s="4259"/>
      <c r="T127" s="4259"/>
      <c r="U127" s="4259"/>
      <c r="V127" s="4259"/>
      <c r="W127" s="4119"/>
      <c r="X127" s="4257">
        <f t="shared" si="140"/>
        <v>0</v>
      </c>
      <c r="Y127" s="4258">
        <f t="shared" si="140"/>
        <v>0</v>
      </c>
      <c r="Z127" s="4260"/>
      <c r="AA127" s="4260"/>
      <c r="AB127" s="4260"/>
      <c r="AC127" s="4260"/>
      <c r="AD127" s="4260"/>
      <c r="AE127" s="4260"/>
      <c r="AF127" s="4260"/>
      <c r="AG127" s="4260"/>
      <c r="AH127" s="4119"/>
      <c r="AI127" s="4122"/>
      <c r="AJ127" s="4261">
        <f t="shared" si="141"/>
        <v>0</v>
      </c>
      <c r="AK127" s="4262">
        <f t="shared" si="142"/>
        <v>0</v>
      </c>
      <c r="AL127" s="4261">
        <f t="shared" si="143"/>
        <v>0</v>
      </c>
      <c r="AM127" s="4262">
        <f t="shared" si="144"/>
        <v>0</v>
      </c>
      <c r="AN127" s="4261">
        <f t="shared" si="145"/>
        <v>0</v>
      </c>
      <c r="AO127" s="4262">
        <f t="shared" si="146"/>
        <v>0</v>
      </c>
      <c r="AP127" s="4261">
        <f t="shared" si="147"/>
        <v>0</v>
      </c>
      <c r="AQ127" s="4262">
        <f t="shared" si="148"/>
        <v>0</v>
      </c>
      <c r="AR127" s="4261">
        <f t="shared" si="149"/>
        <v>0</v>
      </c>
      <c r="AS127" s="4262">
        <f t="shared" si="150"/>
        <v>0</v>
      </c>
      <c r="AT127" s="4261">
        <f t="shared" si="151"/>
        <v>0</v>
      </c>
      <c r="AU127" s="4262">
        <f t="shared" si="152"/>
        <v>0</v>
      </c>
      <c r="AV127" s="4261">
        <f t="shared" si="153"/>
        <v>0</v>
      </c>
      <c r="AW127" s="4262">
        <f t="shared" si="154"/>
        <v>0</v>
      </c>
      <c r="AX127" s="4261">
        <f t="shared" si="155"/>
        <v>0</v>
      </c>
      <c r="AY127" s="4262">
        <f t="shared" si="156"/>
        <v>0</v>
      </c>
      <c r="AZ127" s="4263"/>
      <c r="BA127" s="4264">
        <f>BA9</f>
        <v>20</v>
      </c>
      <c r="BB127" s="4264">
        <f t="shared" si="157"/>
        <v>0</v>
      </c>
      <c r="BC127" s="4264" t="str">
        <f t="shared" si="158"/>
        <v/>
      </c>
      <c r="BD127" s="4265">
        <f t="shared" si="254"/>
        <v>0</v>
      </c>
      <c r="BE127" s="4265">
        <f t="shared" si="254"/>
        <v>0</v>
      </c>
      <c r="BF127" s="4265">
        <f t="shared" si="254"/>
        <v>0</v>
      </c>
      <c r="BG127" s="4265">
        <f t="shared" si="251"/>
        <v>0</v>
      </c>
      <c r="BH127" s="4265">
        <f t="shared" si="251"/>
        <v>0</v>
      </c>
      <c r="BI127" s="4265">
        <f t="shared" si="251"/>
        <v>0</v>
      </c>
      <c r="BJ127" s="4265">
        <f t="shared" si="251"/>
        <v>0</v>
      </c>
      <c r="BK127" s="4265">
        <f t="shared" si="251"/>
        <v>0</v>
      </c>
      <c r="BL127" s="4122"/>
      <c r="BM127" s="4266">
        <f t="shared" si="159"/>
        <v>0</v>
      </c>
      <c r="BN127" s="4267">
        <f t="shared" si="160"/>
        <v>0</v>
      </c>
      <c r="BO127" s="4267">
        <f t="shared" si="161"/>
        <v>0</v>
      </c>
      <c r="BP127" s="4267">
        <f t="shared" si="162"/>
        <v>0</v>
      </c>
      <c r="BQ127" s="4267">
        <f t="shared" si="163"/>
        <v>0</v>
      </c>
      <c r="BR127" s="4267">
        <f t="shared" si="164"/>
        <v>0</v>
      </c>
      <c r="BS127" s="4267">
        <f t="shared" si="165"/>
        <v>0</v>
      </c>
      <c r="BT127" s="4267">
        <f t="shared" si="166"/>
        <v>0</v>
      </c>
      <c r="BU127" s="4202"/>
      <c r="BV127" s="4268">
        <f t="shared" si="255"/>
        <v>0</v>
      </c>
      <c r="BW127" s="4269">
        <f t="shared" si="255"/>
        <v>0</v>
      </c>
      <c r="BX127" s="4269">
        <f t="shared" si="255"/>
        <v>0</v>
      </c>
      <c r="BY127" s="4269">
        <f t="shared" si="252"/>
        <v>0</v>
      </c>
      <c r="BZ127" s="4269">
        <f t="shared" si="252"/>
        <v>0</v>
      </c>
      <c r="CA127" s="4269">
        <f t="shared" si="252"/>
        <v>0</v>
      </c>
      <c r="CB127" s="4269">
        <f t="shared" si="252"/>
        <v>0</v>
      </c>
      <c r="CC127" s="4270">
        <f t="shared" si="252"/>
        <v>0</v>
      </c>
      <c r="CD127" s="4114"/>
      <c r="CE127" s="4264" t="str">
        <f t="shared" si="167"/>
        <v/>
      </c>
      <c r="CF127" s="4271">
        <f t="shared" si="168"/>
        <v>0</v>
      </c>
      <c r="CG127" s="4272">
        <f t="shared" si="169"/>
        <v>0</v>
      </c>
      <c r="CH127" s="4272">
        <f t="shared" si="170"/>
        <v>0</v>
      </c>
      <c r="CI127" s="4272">
        <f t="shared" si="171"/>
        <v>0</v>
      </c>
      <c r="CJ127" s="4272">
        <f t="shared" si="172"/>
        <v>0</v>
      </c>
      <c r="CK127" s="4272">
        <f t="shared" si="173"/>
        <v>0</v>
      </c>
      <c r="CL127" s="4272">
        <f t="shared" si="174"/>
        <v>0</v>
      </c>
      <c r="CM127" s="4272">
        <f t="shared" si="175"/>
        <v>0</v>
      </c>
      <c r="CN127" s="4272">
        <f t="shared" si="176"/>
        <v>0</v>
      </c>
      <c r="CO127" s="4285">
        <f>IF(M127=CO8,M127,0)</f>
        <v>0</v>
      </c>
      <c r="CP127" s="4286" t="str">
        <f t="shared" si="177"/>
        <v/>
      </c>
      <c r="CQ127" s="4261" t="str">
        <f t="shared" si="178"/>
        <v/>
      </c>
      <c r="CR127" s="4275" t="str">
        <f t="shared" si="179"/>
        <v/>
      </c>
      <c r="CS127" s="4275" t="str">
        <f t="shared" si="180"/>
        <v/>
      </c>
      <c r="CT127" s="4275" t="str">
        <f t="shared" si="181"/>
        <v/>
      </c>
      <c r="CU127" s="4275" t="str">
        <f t="shared" si="182"/>
        <v/>
      </c>
      <c r="CV127" s="4275" t="str">
        <f t="shared" si="183"/>
        <v/>
      </c>
      <c r="CW127" s="4275" t="str">
        <f t="shared" si="184"/>
        <v/>
      </c>
      <c r="CX127" s="4276" t="str">
        <f t="shared" si="185"/>
        <v/>
      </c>
      <c r="CY127" s="4186"/>
      <c r="CZ127" s="4264" t="str">
        <f t="shared" si="186"/>
        <v/>
      </c>
      <c r="DA127" s="4277">
        <f t="shared" si="187"/>
        <v>0</v>
      </c>
      <c r="DB127" s="4115" t="str">
        <f t="shared" si="188"/>
        <v/>
      </c>
      <c r="DC127" s="4115" t="str">
        <f t="shared" si="189"/>
        <v/>
      </c>
      <c r="DD127" s="4115" t="str">
        <f t="shared" si="190"/>
        <v/>
      </c>
      <c r="DE127" s="4115" t="str">
        <f t="shared" si="191"/>
        <v/>
      </c>
      <c r="DF127" s="4115" t="str">
        <f t="shared" si="192"/>
        <v/>
      </c>
      <c r="DG127" s="4115" t="str">
        <f t="shared" si="193"/>
        <v/>
      </c>
      <c r="DH127" s="4115" t="str">
        <f t="shared" si="194"/>
        <v/>
      </c>
      <c r="DI127" s="4115" t="str">
        <f t="shared" si="195"/>
        <v/>
      </c>
      <c r="DJ127" s="4136"/>
      <c r="DK127" s="4287">
        <f>IF(M127=DK8,M127,0)</f>
        <v>0</v>
      </c>
      <c r="DL127" s="4286" t="str">
        <f t="shared" si="196"/>
        <v/>
      </c>
      <c r="DM127" s="4275" t="str">
        <f t="shared" si="197"/>
        <v/>
      </c>
      <c r="DN127" s="4275" t="str">
        <f t="shared" si="198"/>
        <v/>
      </c>
      <c r="DO127" s="4275" t="str">
        <f t="shared" si="199"/>
        <v/>
      </c>
      <c r="DP127" s="4275" t="str">
        <f t="shared" si="200"/>
        <v/>
      </c>
      <c r="DQ127" s="4275" t="str">
        <f t="shared" si="201"/>
        <v/>
      </c>
      <c r="DR127" s="4275" t="str">
        <f t="shared" si="202"/>
        <v/>
      </c>
      <c r="DS127" s="4275" t="str">
        <f t="shared" si="203"/>
        <v/>
      </c>
      <c r="DT127" s="4279" t="str">
        <f t="shared" si="204"/>
        <v/>
      </c>
      <c r="DU127" s="4122"/>
      <c r="DV127" s="4266">
        <f t="shared" si="205"/>
        <v>0</v>
      </c>
      <c r="DW127" s="4267">
        <f t="shared" si="206"/>
        <v>0</v>
      </c>
      <c r="DX127" s="4267">
        <f t="shared" si="207"/>
        <v>0</v>
      </c>
      <c r="DY127" s="4267">
        <f t="shared" si="208"/>
        <v>0</v>
      </c>
      <c r="DZ127" s="4267">
        <f t="shared" si="209"/>
        <v>0</v>
      </c>
      <c r="EA127" s="4267">
        <f t="shared" si="210"/>
        <v>0</v>
      </c>
      <c r="EB127" s="4267">
        <f t="shared" si="211"/>
        <v>0</v>
      </c>
      <c r="EC127" s="4267">
        <f t="shared" si="212"/>
        <v>0</v>
      </c>
      <c r="ED127" s="4215"/>
      <c r="EE127" s="4268">
        <f t="shared" si="256"/>
        <v>0</v>
      </c>
      <c r="EF127" s="4269">
        <f t="shared" si="256"/>
        <v>0</v>
      </c>
      <c r="EG127" s="4269">
        <f t="shared" si="256"/>
        <v>0</v>
      </c>
      <c r="EH127" s="4269">
        <f t="shared" si="253"/>
        <v>0</v>
      </c>
      <c r="EI127" s="4269">
        <f t="shared" si="253"/>
        <v>0</v>
      </c>
      <c r="EJ127" s="4269">
        <f t="shared" si="253"/>
        <v>0</v>
      </c>
      <c r="EK127" s="4269">
        <f t="shared" si="253"/>
        <v>0</v>
      </c>
      <c r="EL127" s="4270">
        <f t="shared" si="253"/>
        <v>0</v>
      </c>
      <c r="EM127" s="4186"/>
      <c r="EN127" s="4264" t="str">
        <f t="shared" si="213"/>
        <v/>
      </c>
      <c r="EO127" s="4271">
        <f t="shared" si="214"/>
        <v>0</v>
      </c>
      <c r="EP127" s="4272">
        <f t="shared" si="215"/>
        <v>0</v>
      </c>
      <c r="EQ127" s="4272">
        <f t="shared" si="216"/>
        <v>0</v>
      </c>
      <c r="ER127" s="4272">
        <f t="shared" si="217"/>
        <v>0</v>
      </c>
      <c r="ES127" s="4272">
        <f t="shared" si="218"/>
        <v>0</v>
      </c>
      <c r="ET127" s="4272">
        <f t="shared" si="219"/>
        <v>0</v>
      </c>
      <c r="EU127" s="4272">
        <f t="shared" si="220"/>
        <v>0</v>
      </c>
      <c r="EV127" s="4272">
        <f t="shared" si="221"/>
        <v>0</v>
      </c>
      <c r="EW127" s="4272">
        <f t="shared" si="222"/>
        <v>0</v>
      </c>
      <c r="EX127" s="4288">
        <f>IF(X127=EX8,X127,0)</f>
        <v>0</v>
      </c>
      <c r="EY127" s="4286" t="str">
        <f t="shared" si="223"/>
        <v/>
      </c>
      <c r="EZ127" s="4261" t="str">
        <f t="shared" si="224"/>
        <v/>
      </c>
      <c r="FA127" s="4275" t="str">
        <f t="shared" si="225"/>
        <v/>
      </c>
      <c r="FB127" s="4275" t="str">
        <f t="shared" si="226"/>
        <v/>
      </c>
      <c r="FC127" s="4275" t="str">
        <f t="shared" si="227"/>
        <v/>
      </c>
      <c r="FD127" s="4275" t="str">
        <f t="shared" si="228"/>
        <v/>
      </c>
      <c r="FE127" s="4275" t="str">
        <f t="shared" si="229"/>
        <v/>
      </c>
      <c r="FF127" s="4275" t="str">
        <f t="shared" si="230"/>
        <v/>
      </c>
      <c r="FG127" s="4275" t="str">
        <f t="shared" si="231"/>
        <v/>
      </c>
      <c r="FH127" s="4186"/>
      <c r="FI127" s="4264" t="str">
        <f t="shared" si="232"/>
        <v/>
      </c>
      <c r="FJ127" s="4277">
        <f t="shared" si="233"/>
        <v>0</v>
      </c>
      <c r="FK127" s="4115" t="str">
        <f t="shared" si="234"/>
        <v/>
      </c>
      <c r="FL127" s="4115" t="str">
        <f t="shared" si="235"/>
        <v/>
      </c>
      <c r="FM127" s="4115" t="str">
        <f t="shared" si="236"/>
        <v/>
      </c>
      <c r="FN127" s="4115" t="str">
        <f t="shared" si="237"/>
        <v/>
      </c>
      <c r="FO127" s="4115" t="str">
        <f t="shared" si="238"/>
        <v/>
      </c>
      <c r="FP127" s="4115" t="str">
        <f t="shared" si="239"/>
        <v/>
      </c>
      <c r="FQ127" s="4115" t="str">
        <f t="shared" si="240"/>
        <v/>
      </c>
      <c r="FR127" s="4115" t="str">
        <f t="shared" si="241"/>
        <v/>
      </c>
      <c r="FS127" s="4287">
        <f>IF(X127=FS8,X127,0)</f>
        <v>0</v>
      </c>
      <c r="FT127" s="4286" t="str">
        <f t="shared" si="242"/>
        <v/>
      </c>
      <c r="FU127" s="4275" t="str">
        <f t="shared" si="243"/>
        <v/>
      </c>
      <c r="FV127" s="4275" t="str">
        <f t="shared" si="244"/>
        <v/>
      </c>
      <c r="FW127" s="4275" t="str">
        <f t="shared" si="245"/>
        <v/>
      </c>
      <c r="FX127" s="4275" t="str">
        <f t="shared" si="246"/>
        <v/>
      </c>
      <c r="FY127" s="4275" t="str">
        <f t="shared" si="247"/>
        <v/>
      </c>
      <c r="FZ127" s="4275" t="str">
        <f t="shared" si="248"/>
        <v/>
      </c>
      <c r="GA127" s="4275" t="str">
        <f t="shared" si="249"/>
        <v/>
      </c>
      <c r="GB127" s="4279" t="str">
        <f t="shared" si="250"/>
        <v/>
      </c>
      <c r="GC127" s="4122"/>
    </row>
    <row r="128" spans="1:185" ht="45" customHeight="1">
      <c r="A128" s="4016">
        <f>ROW()</f>
        <v>128</v>
      </c>
      <c r="B128" s="4250" t="str">
        <f>IF(C128="I","",IF(ISBLANK(D128),"",IF(ISTEXT(D128),LARGE(B9:B127,1)+1,0)))</f>
        <v/>
      </c>
      <c r="C128" s="4281"/>
      <c r="D128" s="4297"/>
      <c r="E128" s="4252"/>
      <c r="F128" s="4253"/>
      <c r="G128" s="4254"/>
      <c r="H128" s="4255"/>
      <c r="I128" s="4254"/>
      <c r="J128" s="4255"/>
      <c r="K128" s="4256">
        <f t="shared" si="257"/>
        <v>0</v>
      </c>
      <c r="L128" s="4119"/>
      <c r="M128" s="4257">
        <f t="shared" si="139"/>
        <v>0</v>
      </c>
      <c r="N128" s="4258">
        <f t="shared" si="139"/>
        <v>0</v>
      </c>
      <c r="O128" s="4259"/>
      <c r="P128" s="4259"/>
      <c r="Q128" s="4259"/>
      <c r="R128" s="4259"/>
      <c r="S128" s="4259"/>
      <c r="T128" s="4259"/>
      <c r="U128" s="4259"/>
      <c r="V128" s="4259"/>
      <c r="W128" s="4119"/>
      <c r="X128" s="4257">
        <f t="shared" si="140"/>
        <v>0</v>
      </c>
      <c r="Y128" s="4258">
        <f t="shared" si="140"/>
        <v>0</v>
      </c>
      <c r="Z128" s="4260"/>
      <c r="AA128" s="4260"/>
      <c r="AB128" s="4260"/>
      <c r="AC128" s="4260"/>
      <c r="AD128" s="4260"/>
      <c r="AE128" s="4260"/>
      <c r="AF128" s="4260"/>
      <c r="AG128" s="4260"/>
      <c r="AH128" s="4119"/>
      <c r="AI128" s="4122"/>
      <c r="AJ128" s="4261">
        <f t="shared" si="141"/>
        <v>0</v>
      </c>
      <c r="AK128" s="4262">
        <f t="shared" si="142"/>
        <v>0</v>
      </c>
      <c r="AL128" s="4261">
        <f t="shared" si="143"/>
        <v>0</v>
      </c>
      <c r="AM128" s="4262">
        <f t="shared" si="144"/>
        <v>0</v>
      </c>
      <c r="AN128" s="4261">
        <f t="shared" si="145"/>
        <v>0</v>
      </c>
      <c r="AO128" s="4262">
        <f t="shared" si="146"/>
        <v>0</v>
      </c>
      <c r="AP128" s="4261">
        <f t="shared" si="147"/>
        <v>0</v>
      </c>
      <c r="AQ128" s="4262">
        <f t="shared" si="148"/>
        <v>0</v>
      </c>
      <c r="AR128" s="4261">
        <f t="shared" si="149"/>
        <v>0</v>
      </c>
      <c r="AS128" s="4262">
        <f t="shared" si="150"/>
        <v>0</v>
      </c>
      <c r="AT128" s="4261">
        <f t="shared" si="151"/>
        <v>0</v>
      </c>
      <c r="AU128" s="4262">
        <f t="shared" si="152"/>
        <v>0</v>
      </c>
      <c r="AV128" s="4261">
        <f t="shared" si="153"/>
        <v>0</v>
      </c>
      <c r="AW128" s="4262">
        <f t="shared" si="154"/>
        <v>0</v>
      </c>
      <c r="AX128" s="4261">
        <f t="shared" si="155"/>
        <v>0</v>
      </c>
      <c r="AY128" s="4262">
        <f t="shared" si="156"/>
        <v>0</v>
      </c>
      <c r="AZ128" s="4263"/>
      <c r="BA128" s="4264">
        <f>BA9</f>
        <v>20</v>
      </c>
      <c r="BB128" s="4264">
        <f t="shared" si="157"/>
        <v>0</v>
      </c>
      <c r="BC128" s="4264" t="str">
        <f t="shared" si="158"/>
        <v/>
      </c>
      <c r="BD128" s="4265">
        <f t="shared" si="254"/>
        <v>0</v>
      </c>
      <c r="BE128" s="4265">
        <f t="shared" si="254"/>
        <v>0</v>
      </c>
      <c r="BF128" s="4265">
        <f t="shared" si="254"/>
        <v>0</v>
      </c>
      <c r="BG128" s="4265">
        <f t="shared" si="251"/>
        <v>0</v>
      </c>
      <c r="BH128" s="4265">
        <f t="shared" si="251"/>
        <v>0</v>
      </c>
      <c r="BI128" s="4265">
        <f t="shared" si="251"/>
        <v>0</v>
      </c>
      <c r="BJ128" s="4265">
        <f t="shared" si="251"/>
        <v>0</v>
      </c>
      <c r="BK128" s="4265">
        <f t="shared" si="251"/>
        <v>0</v>
      </c>
      <c r="BL128" s="4122"/>
      <c r="BM128" s="4266">
        <f t="shared" si="159"/>
        <v>0</v>
      </c>
      <c r="BN128" s="4267">
        <f t="shared" si="160"/>
        <v>0</v>
      </c>
      <c r="BO128" s="4267">
        <f t="shared" si="161"/>
        <v>0</v>
      </c>
      <c r="BP128" s="4267">
        <f t="shared" si="162"/>
        <v>0</v>
      </c>
      <c r="BQ128" s="4267">
        <f t="shared" si="163"/>
        <v>0</v>
      </c>
      <c r="BR128" s="4267">
        <f t="shared" si="164"/>
        <v>0</v>
      </c>
      <c r="BS128" s="4267">
        <f t="shared" si="165"/>
        <v>0</v>
      </c>
      <c r="BT128" s="4267">
        <f t="shared" si="166"/>
        <v>0</v>
      </c>
      <c r="BU128" s="4202"/>
      <c r="BV128" s="4268">
        <f t="shared" si="255"/>
        <v>0</v>
      </c>
      <c r="BW128" s="4269">
        <f t="shared" si="255"/>
        <v>0</v>
      </c>
      <c r="BX128" s="4269">
        <f t="shared" si="255"/>
        <v>0</v>
      </c>
      <c r="BY128" s="4269">
        <f t="shared" si="252"/>
        <v>0</v>
      </c>
      <c r="BZ128" s="4269">
        <f t="shared" si="252"/>
        <v>0</v>
      </c>
      <c r="CA128" s="4269">
        <f t="shared" si="252"/>
        <v>0</v>
      </c>
      <c r="CB128" s="4269">
        <f t="shared" si="252"/>
        <v>0</v>
      </c>
      <c r="CC128" s="4270">
        <f t="shared" si="252"/>
        <v>0</v>
      </c>
      <c r="CD128" s="4114"/>
      <c r="CE128" s="4264" t="str">
        <f t="shared" si="167"/>
        <v/>
      </c>
      <c r="CF128" s="4271">
        <f t="shared" si="168"/>
        <v>0</v>
      </c>
      <c r="CG128" s="4272">
        <f t="shared" si="169"/>
        <v>0</v>
      </c>
      <c r="CH128" s="4272">
        <f t="shared" si="170"/>
        <v>0</v>
      </c>
      <c r="CI128" s="4272">
        <f t="shared" si="171"/>
        <v>0</v>
      </c>
      <c r="CJ128" s="4272">
        <f t="shared" si="172"/>
        <v>0</v>
      </c>
      <c r="CK128" s="4272">
        <f t="shared" si="173"/>
        <v>0</v>
      </c>
      <c r="CL128" s="4272">
        <f t="shared" si="174"/>
        <v>0</v>
      </c>
      <c r="CM128" s="4272">
        <f t="shared" si="175"/>
        <v>0</v>
      </c>
      <c r="CN128" s="4272">
        <f t="shared" si="176"/>
        <v>0</v>
      </c>
      <c r="CO128" s="4285">
        <f>IF(M128=CO8,M128,0)</f>
        <v>0</v>
      </c>
      <c r="CP128" s="4286" t="str">
        <f t="shared" si="177"/>
        <v/>
      </c>
      <c r="CQ128" s="4261" t="str">
        <f t="shared" si="178"/>
        <v/>
      </c>
      <c r="CR128" s="4275" t="str">
        <f t="shared" si="179"/>
        <v/>
      </c>
      <c r="CS128" s="4275" t="str">
        <f t="shared" si="180"/>
        <v/>
      </c>
      <c r="CT128" s="4275" t="str">
        <f t="shared" si="181"/>
        <v/>
      </c>
      <c r="CU128" s="4275" t="str">
        <f t="shared" si="182"/>
        <v/>
      </c>
      <c r="CV128" s="4275" t="str">
        <f t="shared" si="183"/>
        <v/>
      </c>
      <c r="CW128" s="4275" t="str">
        <f t="shared" si="184"/>
        <v/>
      </c>
      <c r="CX128" s="4276" t="str">
        <f t="shared" si="185"/>
        <v/>
      </c>
      <c r="CY128" s="4186"/>
      <c r="CZ128" s="4264" t="str">
        <f t="shared" si="186"/>
        <v/>
      </c>
      <c r="DA128" s="4277">
        <f t="shared" si="187"/>
        <v>0</v>
      </c>
      <c r="DB128" s="4115" t="str">
        <f t="shared" si="188"/>
        <v/>
      </c>
      <c r="DC128" s="4115" t="str">
        <f t="shared" si="189"/>
        <v/>
      </c>
      <c r="DD128" s="4115" t="str">
        <f t="shared" si="190"/>
        <v/>
      </c>
      <c r="DE128" s="4115" t="str">
        <f t="shared" si="191"/>
        <v/>
      </c>
      <c r="DF128" s="4115" t="str">
        <f t="shared" si="192"/>
        <v/>
      </c>
      <c r="DG128" s="4115" t="str">
        <f t="shared" si="193"/>
        <v/>
      </c>
      <c r="DH128" s="4115" t="str">
        <f t="shared" si="194"/>
        <v/>
      </c>
      <c r="DI128" s="4115" t="str">
        <f t="shared" si="195"/>
        <v/>
      </c>
      <c r="DJ128" s="4136"/>
      <c r="DK128" s="4287">
        <f>IF(M128=DK8,M128,0)</f>
        <v>0</v>
      </c>
      <c r="DL128" s="4286" t="str">
        <f t="shared" si="196"/>
        <v/>
      </c>
      <c r="DM128" s="4275" t="str">
        <f t="shared" si="197"/>
        <v/>
      </c>
      <c r="DN128" s="4275" t="str">
        <f t="shared" si="198"/>
        <v/>
      </c>
      <c r="DO128" s="4275" t="str">
        <f t="shared" si="199"/>
        <v/>
      </c>
      <c r="DP128" s="4275" t="str">
        <f t="shared" si="200"/>
        <v/>
      </c>
      <c r="DQ128" s="4275" t="str">
        <f t="shared" si="201"/>
        <v/>
      </c>
      <c r="DR128" s="4275" t="str">
        <f t="shared" si="202"/>
        <v/>
      </c>
      <c r="DS128" s="4275" t="str">
        <f t="shared" si="203"/>
        <v/>
      </c>
      <c r="DT128" s="4279" t="str">
        <f t="shared" si="204"/>
        <v/>
      </c>
      <c r="DU128" s="4122"/>
      <c r="DV128" s="4266">
        <f t="shared" si="205"/>
        <v>0</v>
      </c>
      <c r="DW128" s="4267">
        <f t="shared" si="206"/>
        <v>0</v>
      </c>
      <c r="DX128" s="4267">
        <f t="shared" si="207"/>
        <v>0</v>
      </c>
      <c r="DY128" s="4267">
        <f t="shared" si="208"/>
        <v>0</v>
      </c>
      <c r="DZ128" s="4267">
        <f t="shared" si="209"/>
        <v>0</v>
      </c>
      <c r="EA128" s="4267">
        <f t="shared" si="210"/>
        <v>0</v>
      </c>
      <c r="EB128" s="4267">
        <f t="shared" si="211"/>
        <v>0</v>
      </c>
      <c r="EC128" s="4267">
        <f t="shared" si="212"/>
        <v>0</v>
      </c>
      <c r="ED128" s="4215"/>
      <c r="EE128" s="4268">
        <f t="shared" si="256"/>
        <v>0</v>
      </c>
      <c r="EF128" s="4269">
        <f t="shared" si="256"/>
        <v>0</v>
      </c>
      <c r="EG128" s="4269">
        <f t="shared" si="256"/>
        <v>0</v>
      </c>
      <c r="EH128" s="4269">
        <f t="shared" si="253"/>
        <v>0</v>
      </c>
      <c r="EI128" s="4269">
        <f t="shared" si="253"/>
        <v>0</v>
      </c>
      <c r="EJ128" s="4269">
        <f t="shared" si="253"/>
        <v>0</v>
      </c>
      <c r="EK128" s="4269">
        <f t="shared" si="253"/>
        <v>0</v>
      </c>
      <c r="EL128" s="4270">
        <f t="shared" si="253"/>
        <v>0</v>
      </c>
      <c r="EM128" s="4186"/>
      <c r="EN128" s="4264" t="str">
        <f t="shared" si="213"/>
        <v/>
      </c>
      <c r="EO128" s="4271">
        <f t="shared" si="214"/>
        <v>0</v>
      </c>
      <c r="EP128" s="4272">
        <f t="shared" si="215"/>
        <v>0</v>
      </c>
      <c r="EQ128" s="4272">
        <f t="shared" si="216"/>
        <v>0</v>
      </c>
      <c r="ER128" s="4272">
        <f t="shared" si="217"/>
        <v>0</v>
      </c>
      <c r="ES128" s="4272">
        <f t="shared" si="218"/>
        <v>0</v>
      </c>
      <c r="ET128" s="4272">
        <f t="shared" si="219"/>
        <v>0</v>
      </c>
      <c r="EU128" s="4272">
        <f t="shared" si="220"/>
        <v>0</v>
      </c>
      <c r="EV128" s="4272">
        <f t="shared" si="221"/>
        <v>0</v>
      </c>
      <c r="EW128" s="4272">
        <f t="shared" si="222"/>
        <v>0</v>
      </c>
      <c r="EX128" s="4288">
        <f>IF(X128=EX8,X128,0)</f>
        <v>0</v>
      </c>
      <c r="EY128" s="4286" t="str">
        <f t="shared" si="223"/>
        <v/>
      </c>
      <c r="EZ128" s="4261" t="str">
        <f t="shared" si="224"/>
        <v/>
      </c>
      <c r="FA128" s="4275" t="str">
        <f t="shared" si="225"/>
        <v/>
      </c>
      <c r="FB128" s="4275" t="str">
        <f t="shared" si="226"/>
        <v/>
      </c>
      <c r="FC128" s="4275" t="str">
        <f t="shared" si="227"/>
        <v/>
      </c>
      <c r="FD128" s="4275" t="str">
        <f t="shared" si="228"/>
        <v/>
      </c>
      <c r="FE128" s="4275" t="str">
        <f t="shared" si="229"/>
        <v/>
      </c>
      <c r="FF128" s="4275" t="str">
        <f t="shared" si="230"/>
        <v/>
      </c>
      <c r="FG128" s="4275" t="str">
        <f t="shared" si="231"/>
        <v/>
      </c>
      <c r="FH128" s="4186"/>
      <c r="FI128" s="4264" t="str">
        <f t="shared" si="232"/>
        <v/>
      </c>
      <c r="FJ128" s="4277">
        <f t="shared" si="233"/>
        <v>0</v>
      </c>
      <c r="FK128" s="4115" t="str">
        <f t="shared" si="234"/>
        <v/>
      </c>
      <c r="FL128" s="4115" t="str">
        <f t="shared" si="235"/>
        <v/>
      </c>
      <c r="FM128" s="4115" t="str">
        <f t="shared" si="236"/>
        <v/>
      </c>
      <c r="FN128" s="4115" t="str">
        <f t="shared" si="237"/>
        <v/>
      </c>
      <c r="FO128" s="4115" t="str">
        <f t="shared" si="238"/>
        <v/>
      </c>
      <c r="FP128" s="4115" t="str">
        <f t="shared" si="239"/>
        <v/>
      </c>
      <c r="FQ128" s="4115" t="str">
        <f t="shared" si="240"/>
        <v/>
      </c>
      <c r="FR128" s="4115" t="str">
        <f t="shared" si="241"/>
        <v/>
      </c>
      <c r="FS128" s="4287">
        <f>IF(X128=FS8,X128,0)</f>
        <v>0</v>
      </c>
      <c r="FT128" s="4286" t="str">
        <f t="shared" si="242"/>
        <v/>
      </c>
      <c r="FU128" s="4275" t="str">
        <f t="shared" si="243"/>
        <v/>
      </c>
      <c r="FV128" s="4275" t="str">
        <f t="shared" si="244"/>
        <v/>
      </c>
      <c r="FW128" s="4275" t="str">
        <f t="shared" si="245"/>
        <v/>
      </c>
      <c r="FX128" s="4275" t="str">
        <f t="shared" si="246"/>
        <v/>
      </c>
      <c r="FY128" s="4275" t="str">
        <f t="shared" si="247"/>
        <v/>
      </c>
      <c r="FZ128" s="4275" t="str">
        <f t="shared" si="248"/>
        <v/>
      </c>
      <c r="GA128" s="4275" t="str">
        <f t="shared" si="249"/>
        <v/>
      </c>
      <c r="GB128" s="4279" t="str">
        <f t="shared" si="250"/>
        <v/>
      </c>
      <c r="GC128" s="4122"/>
    </row>
    <row r="129" spans="1:185" ht="45" customHeight="1">
      <c r="A129" s="4016">
        <f>ROW()</f>
        <v>129</v>
      </c>
      <c r="B129" s="4250" t="str">
        <f>IF(C129="I","",IF(ISBLANK(D129),"",IF(ISTEXT(D129),LARGE(B9:B128,1)+1,0)))</f>
        <v/>
      </c>
      <c r="C129" s="4281"/>
      <c r="D129" s="4297"/>
      <c r="E129" s="4252"/>
      <c r="F129" s="4253"/>
      <c r="G129" s="4254"/>
      <c r="H129" s="4255"/>
      <c r="I129" s="4254"/>
      <c r="J129" s="4255"/>
      <c r="K129" s="4256">
        <f t="shared" si="257"/>
        <v>0</v>
      </c>
      <c r="L129" s="4119"/>
      <c r="M129" s="4257">
        <f t="shared" si="139"/>
        <v>0</v>
      </c>
      <c r="N129" s="4258">
        <f t="shared" si="139"/>
        <v>0</v>
      </c>
      <c r="O129" s="4259"/>
      <c r="P129" s="4259"/>
      <c r="Q129" s="4259"/>
      <c r="R129" s="4259"/>
      <c r="S129" s="4259"/>
      <c r="T129" s="4259"/>
      <c r="U129" s="4259"/>
      <c r="V129" s="4259"/>
      <c r="W129" s="4119"/>
      <c r="X129" s="4257">
        <f t="shared" si="140"/>
        <v>0</v>
      </c>
      <c r="Y129" s="4258">
        <f t="shared" si="140"/>
        <v>0</v>
      </c>
      <c r="Z129" s="4260"/>
      <c r="AA129" s="4260"/>
      <c r="AB129" s="4260"/>
      <c r="AC129" s="4260"/>
      <c r="AD129" s="4260"/>
      <c r="AE129" s="4260"/>
      <c r="AF129" s="4260"/>
      <c r="AG129" s="4260"/>
      <c r="AH129" s="4119"/>
      <c r="AI129" s="4122"/>
      <c r="AJ129" s="4261">
        <f t="shared" si="141"/>
        <v>0</v>
      </c>
      <c r="AK129" s="4262">
        <f t="shared" si="142"/>
        <v>0</v>
      </c>
      <c r="AL129" s="4261">
        <f t="shared" si="143"/>
        <v>0</v>
      </c>
      <c r="AM129" s="4262">
        <f t="shared" si="144"/>
        <v>0</v>
      </c>
      <c r="AN129" s="4261">
        <f t="shared" si="145"/>
        <v>0</v>
      </c>
      <c r="AO129" s="4262">
        <f t="shared" si="146"/>
        <v>0</v>
      </c>
      <c r="AP129" s="4261">
        <f t="shared" si="147"/>
        <v>0</v>
      </c>
      <c r="AQ129" s="4262">
        <f t="shared" si="148"/>
        <v>0</v>
      </c>
      <c r="AR129" s="4261">
        <f t="shared" si="149"/>
        <v>0</v>
      </c>
      <c r="AS129" s="4262">
        <f t="shared" si="150"/>
        <v>0</v>
      </c>
      <c r="AT129" s="4261">
        <f t="shared" si="151"/>
        <v>0</v>
      </c>
      <c r="AU129" s="4262">
        <f t="shared" si="152"/>
        <v>0</v>
      </c>
      <c r="AV129" s="4261">
        <f t="shared" si="153"/>
        <v>0</v>
      </c>
      <c r="AW129" s="4262">
        <f t="shared" si="154"/>
        <v>0</v>
      </c>
      <c r="AX129" s="4261">
        <f t="shared" si="155"/>
        <v>0</v>
      </c>
      <c r="AY129" s="4262">
        <f t="shared" si="156"/>
        <v>0</v>
      </c>
      <c r="AZ129" s="4263"/>
      <c r="BA129" s="4264">
        <f>BA9</f>
        <v>20</v>
      </c>
      <c r="BB129" s="4264">
        <f t="shared" si="157"/>
        <v>0</v>
      </c>
      <c r="BC129" s="4264" t="str">
        <f t="shared" si="158"/>
        <v/>
      </c>
      <c r="BD129" s="4265">
        <f t="shared" si="254"/>
        <v>0</v>
      </c>
      <c r="BE129" s="4265">
        <f t="shared" si="254"/>
        <v>0</v>
      </c>
      <c r="BF129" s="4265">
        <f t="shared" si="254"/>
        <v>0</v>
      </c>
      <c r="BG129" s="4265">
        <f t="shared" si="251"/>
        <v>0</v>
      </c>
      <c r="BH129" s="4265">
        <f t="shared" si="251"/>
        <v>0</v>
      </c>
      <c r="BI129" s="4265">
        <f t="shared" si="251"/>
        <v>0</v>
      </c>
      <c r="BJ129" s="4265">
        <f t="shared" si="251"/>
        <v>0</v>
      </c>
      <c r="BK129" s="4265">
        <f t="shared" si="251"/>
        <v>0</v>
      </c>
      <c r="BL129" s="4122"/>
      <c r="BM129" s="4266">
        <f t="shared" si="159"/>
        <v>0</v>
      </c>
      <c r="BN129" s="4267">
        <f t="shared" si="160"/>
        <v>0</v>
      </c>
      <c r="BO129" s="4267">
        <f t="shared" si="161"/>
        <v>0</v>
      </c>
      <c r="BP129" s="4267">
        <f t="shared" si="162"/>
        <v>0</v>
      </c>
      <c r="BQ129" s="4267">
        <f t="shared" si="163"/>
        <v>0</v>
      </c>
      <c r="BR129" s="4267">
        <f t="shared" si="164"/>
        <v>0</v>
      </c>
      <c r="BS129" s="4267">
        <f t="shared" si="165"/>
        <v>0</v>
      </c>
      <c r="BT129" s="4267">
        <f t="shared" si="166"/>
        <v>0</v>
      </c>
      <c r="BU129" s="4202"/>
      <c r="BV129" s="4268">
        <f t="shared" si="255"/>
        <v>0</v>
      </c>
      <c r="BW129" s="4269">
        <f t="shared" si="255"/>
        <v>0</v>
      </c>
      <c r="BX129" s="4269">
        <f t="shared" si="255"/>
        <v>0</v>
      </c>
      <c r="BY129" s="4269">
        <f t="shared" si="252"/>
        <v>0</v>
      </c>
      <c r="BZ129" s="4269">
        <f t="shared" si="252"/>
        <v>0</v>
      </c>
      <c r="CA129" s="4269">
        <f t="shared" si="252"/>
        <v>0</v>
      </c>
      <c r="CB129" s="4269">
        <f t="shared" si="252"/>
        <v>0</v>
      </c>
      <c r="CC129" s="4270">
        <f t="shared" si="252"/>
        <v>0</v>
      </c>
      <c r="CD129" s="4114"/>
      <c r="CE129" s="4264" t="str">
        <f t="shared" si="167"/>
        <v/>
      </c>
      <c r="CF129" s="4271">
        <f t="shared" si="168"/>
        <v>0</v>
      </c>
      <c r="CG129" s="4272">
        <f t="shared" si="169"/>
        <v>0</v>
      </c>
      <c r="CH129" s="4272">
        <f t="shared" si="170"/>
        <v>0</v>
      </c>
      <c r="CI129" s="4272">
        <f t="shared" si="171"/>
        <v>0</v>
      </c>
      <c r="CJ129" s="4272">
        <f t="shared" si="172"/>
        <v>0</v>
      </c>
      <c r="CK129" s="4272">
        <f t="shared" si="173"/>
        <v>0</v>
      </c>
      <c r="CL129" s="4272">
        <f t="shared" si="174"/>
        <v>0</v>
      </c>
      <c r="CM129" s="4272">
        <f t="shared" si="175"/>
        <v>0</v>
      </c>
      <c r="CN129" s="4272">
        <f t="shared" si="176"/>
        <v>0</v>
      </c>
      <c r="CO129" s="4285">
        <f>IF(M129=CO8,M129,0)</f>
        <v>0</v>
      </c>
      <c r="CP129" s="4286" t="str">
        <f t="shared" si="177"/>
        <v/>
      </c>
      <c r="CQ129" s="4261" t="str">
        <f t="shared" si="178"/>
        <v/>
      </c>
      <c r="CR129" s="4275" t="str">
        <f t="shared" si="179"/>
        <v/>
      </c>
      <c r="CS129" s="4275" t="str">
        <f t="shared" si="180"/>
        <v/>
      </c>
      <c r="CT129" s="4275" t="str">
        <f t="shared" si="181"/>
        <v/>
      </c>
      <c r="CU129" s="4275" t="str">
        <f t="shared" si="182"/>
        <v/>
      </c>
      <c r="CV129" s="4275" t="str">
        <f t="shared" si="183"/>
        <v/>
      </c>
      <c r="CW129" s="4275" t="str">
        <f t="shared" si="184"/>
        <v/>
      </c>
      <c r="CX129" s="4276" t="str">
        <f t="shared" si="185"/>
        <v/>
      </c>
      <c r="CY129" s="4186"/>
      <c r="CZ129" s="4264" t="str">
        <f t="shared" si="186"/>
        <v/>
      </c>
      <c r="DA129" s="4277">
        <f t="shared" si="187"/>
        <v>0</v>
      </c>
      <c r="DB129" s="4115" t="str">
        <f t="shared" si="188"/>
        <v/>
      </c>
      <c r="DC129" s="4115" t="str">
        <f t="shared" si="189"/>
        <v/>
      </c>
      <c r="DD129" s="4115" t="str">
        <f t="shared" si="190"/>
        <v/>
      </c>
      <c r="DE129" s="4115" t="str">
        <f t="shared" si="191"/>
        <v/>
      </c>
      <c r="DF129" s="4115" t="str">
        <f t="shared" si="192"/>
        <v/>
      </c>
      <c r="DG129" s="4115" t="str">
        <f t="shared" si="193"/>
        <v/>
      </c>
      <c r="DH129" s="4115" t="str">
        <f t="shared" si="194"/>
        <v/>
      </c>
      <c r="DI129" s="4115" t="str">
        <f t="shared" si="195"/>
        <v/>
      </c>
      <c r="DJ129" s="4136"/>
      <c r="DK129" s="4287">
        <f>IF(M129=DK8,M129,0)</f>
        <v>0</v>
      </c>
      <c r="DL129" s="4286" t="str">
        <f t="shared" si="196"/>
        <v/>
      </c>
      <c r="DM129" s="4275" t="str">
        <f t="shared" si="197"/>
        <v/>
      </c>
      <c r="DN129" s="4275" t="str">
        <f t="shared" si="198"/>
        <v/>
      </c>
      <c r="DO129" s="4275" t="str">
        <f t="shared" si="199"/>
        <v/>
      </c>
      <c r="DP129" s="4275" t="str">
        <f t="shared" si="200"/>
        <v/>
      </c>
      <c r="DQ129" s="4275" t="str">
        <f t="shared" si="201"/>
        <v/>
      </c>
      <c r="DR129" s="4275" t="str">
        <f t="shared" si="202"/>
        <v/>
      </c>
      <c r="DS129" s="4275" t="str">
        <f t="shared" si="203"/>
        <v/>
      </c>
      <c r="DT129" s="4279" t="str">
        <f t="shared" si="204"/>
        <v/>
      </c>
      <c r="DU129" s="4122"/>
      <c r="DV129" s="4266">
        <f t="shared" si="205"/>
        <v>0</v>
      </c>
      <c r="DW129" s="4267">
        <f t="shared" si="206"/>
        <v>0</v>
      </c>
      <c r="DX129" s="4267">
        <f t="shared" si="207"/>
        <v>0</v>
      </c>
      <c r="DY129" s="4267">
        <f t="shared" si="208"/>
        <v>0</v>
      </c>
      <c r="DZ129" s="4267">
        <f t="shared" si="209"/>
        <v>0</v>
      </c>
      <c r="EA129" s="4267">
        <f t="shared" si="210"/>
        <v>0</v>
      </c>
      <c r="EB129" s="4267">
        <f t="shared" si="211"/>
        <v>0</v>
      </c>
      <c r="EC129" s="4267">
        <f t="shared" si="212"/>
        <v>0</v>
      </c>
      <c r="ED129" s="4215"/>
      <c r="EE129" s="4268">
        <f t="shared" si="256"/>
        <v>0</v>
      </c>
      <c r="EF129" s="4269">
        <f t="shared" si="256"/>
        <v>0</v>
      </c>
      <c r="EG129" s="4269">
        <f t="shared" si="256"/>
        <v>0</v>
      </c>
      <c r="EH129" s="4269">
        <f t="shared" si="253"/>
        <v>0</v>
      </c>
      <c r="EI129" s="4269">
        <f t="shared" si="253"/>
        <v>0</v>
      </c>
      <c r="EJ129" s="4269">
        <f t="shared" si="253"/>
        <v>0</v>
      </c>
      <c r="EK129" s="4269">
        <f t="shared" si="253"/>
        <v>0</v>
      </c>
      <c r="EL129" s="4270">
        <f t="shared" si="253"/>
        <v>0</v>
      </c>
      <c r="EM129" s="4186"/>
      <c r="EN129" s="4264" t="str">
        <f t="shared" si="213"/>
        <v/>
      </c>
      <c r="EO129" s="4271">
        <f t="shared" si="214"/>
        <v>0</v>
      </c>
      <c r="EP129" s="4272">
        <f t="shared" si="215"/>
        <v>0</v>
      </c>
      <c r="EQ129" s="4272">
        <f t="shared" si="216"/>
        <v>0</v>
      </c>
      <c r="ER129" s="4272">
        <f t="shared" si="217"/>
        <v>0</v>
      </c>
      <c r="ES129" s="4272">
        <f t="shared" si="218"/>
        <v>0</v>
      </c>
      <c r="ET129" s="4272">
        <f t="shared" si="219"/>
        <v>0</v>
      </c>
      <c r="EU129" s="4272">
        <f t="shared" si="220"/>
        <v>0</v>
      </c>
      <c r="EV129" s="4272">
        <f t="shared" si="221"/>
        <v>0</v>
      </c>
      <c r="EW129" s="4272">
        <f t="shared" si="222"/>
        <v>0</v>
      </c>
      <c r="EX129" s="4288">
        <f>IF(X129=EX8,X129,0)</f>
        <v>0</v>
      </c>
      <c r="EY129" s="4286" t="str">
        <f t="shared" si="223"/>
        <v/>
      </c>
      <c r="EZ129" s="4261" t="str">
        <f t="shared" si="224"/>
        <v/>
      </c>
      <c r="FA129" s="4275" t="str">
        <f t="shared" si="225"/>
        <v/>
      </c>
      <c r="FB129" s="4275" t="str">
        <f t="shared" si="226"/>
        <v/>
      </c>
      <c r="FC129" s="4275" t="str">
        <f t="shared" si="227"/>
        <v/>
      </c>
      <c r="FD129" s="4275" t="str">
        <f t="shared" si="228"/>
        <v/>
      </c>
      <c r="FE129" s="4275" t="str">
        <f t="shared" si="229"/>
        <v/>
      </c>
      <c r="FF129" s="4275" t="str">
        <f t="shared" si="230"/>
        <v/>
      </c>
      <c r="FG129" s="4275" t="str">
        <f t="shared" si="231"/>
        <v/>
      </c>
      <c r="FH129" s="4186"/>
      <c r="FI129" s="4264" t="str">
        <f t="shared" si="232"/>
        <v/>
      </c>
      <c r="FJ129" s="4277">
        <f t="shared" si="233"/>
        <v>0</v>
      </c>
      <c r="FK129" s="4115" t="str">
        <f t="shared" si="234"/>
        <v/>
      </c>
      <c r="FL129" s="4115" t="str">
        <f t="shared" si="235"/>
        <v/>
      </c>
      <c r="FM129" s="4115" t="str">
        <f t="shared" si="236"/>
        <v/>
      </c>
      <c r="FN129" s="4115" t="str">
        <f t="shared" si="237"/>
        <v/>
      </c>
      <c r="FO129" s="4115" t="str">
        <f t="shared" si="238"/>
        <v/>
      </c>
      <c r="FP129" s="4115" t="str">
        <f t="shared" si="239"/>
        <v/>
      </c>
      <c r="FQ129" s="4115" t="str">
        <f t="shared" si="240"/>
        <v/>
      </c>
      <c r="FR129" s="4115" t="str">
        <f t="shared" si="241"/>
        <v/>
      </c>
      <c r="FS129" s="4287">
        <f>IF(X129=FS8,X129,0)</f>
        <v>0</v>
      </c>
      <c r="FT129" s="4286" t="str">
        <f t="shared" si="242"/>
        <v/>
      </c>
      <c r="FU129" s="4275" t="str">
        <f t="shared" si="243"/>
        <v/>
      </c>
      <c r="FV129" s="4275" t="str">
        <f t="shared" si="244"/>
        <v/>
      </c>
      <c r="FW129" s="4275" t="str">
        <f t="shared" si="245"/>
        <v/>
      </c>
      <c r="FX129" s="4275" t="str">
        <f t="shared" si="246"/>
        <v/>
      </c>
      <c r="FY129" s="4275" t="str">
        <f t="shared" si="247"/>
        <v/>
      </c>
      <c r="FZ129" s="4275" t="str">
        <f t="shared" si="248"/>
        <v/>
      </c>
      <c r="GA129" s="4275" t="str">
        <f t="shared" si="249"/>
        <v/>
      </c>
      <c r="GB129" s="4279" t="str">
        <f t="shared" si="250"/>
        <v/>
      </c>
      <c r="GC129" s="4122"/>
    </row>
    <row r="130" spans="1:185" ht="45" customHeight="1">
      <c r="A130" s="4016">
        <f>ROW()</f>
        <v>130</v>
      </c>
      <c r="B130" s="4250" t="str">
        <f>IF(C130="I","",IF(ISBLANK(D130),"",IF(ISTEXT(D130),LARGE(B9:B129,1)+1,0)))</f>
        <v/>
      </c>
      <c r="C130" s="4281"/>
      <c r="D130" s="4297"/>
      <c r="E130" s="4252"/>
      <c r="F130" s="4253"/>
      <c r="G130" s="4254"/>
      <c r="H130" s="4255"/>
      <c r="I130" s="4254"/>
      <c r="J130" s="4255"/>
      <c r="K130" s="4256">
        <f t="shared" si="257"/>
        <v>0</v>
      </c>
      <c r="L130" s="4119"/>
      <c r="M130" s="4257">
        <f t="shared" si="139"/>
        <v>0</v>
      </c>
      <c r="N130" s="4258">
        <f t="shared" si="139"/>
        <v>0</v>
      </c>
      <c r="O130" s="4259"/>
      <c r="P130" s="4259"/>
      <c r="Q130" s="4259"/>
      <c r="R130" s="4259"/>
      <c r="S130" s="4259"/>
      <c r="T130" s="4259"/>
      <c r="U130" s="4259"/>
      <c r="V130" s="4259"/>
      <c r="W130" s="4119"/>
      <c r="X130" s="4257">
        <f t="shared" si="140"/>
        <v>0</v>
      </c>
      <c r="Y130" s="4258">
        <f t="shared" si="140"/>
        <v>0</v>
      </c>
      <c r="Z130" s="4260"/>
      <c r="AA130" s="4260"/>
      <c r="AB130" s="4260"/>
      <c r="AC130" s="4260"/>
      <c r="AD130" s="4260"/>
      <c r="AE130" s="4260"/>
      <c r="AF130" s="4260"/>
      <c r="AG130" s="4260"/>
      <c r="AH130" s="4119"/>
      <c r="AI130" s="4122"/>
      <c r="AJ130" s="4261">
        <f t="shared" si="141"/>
        <v>0</v>
      </c>
      <c r="AK130" s="4262">
        <f t="shared" si="142"/>
        <v>0</v>
      </c>
      <c r="AL130" s="4261">
        <f t="shared" si="143"/>
        <v>0</v>
      </c>
      <c r="AM130" s="4262">
        <f t="shared" si="144"/>
        <v>0</v>
      </c>
      <c r="AN130" s="4261">
        <f t="shared" si="145"/>
        <v>0</v>
      </c>
      <c r="AO130" s="4262">
        <f t="shared" si="146"/>
        <v>0</v>
      </c>
      <c r="AP130" s="4261">
        <f t="shared" si="147"/>
        <v>0</v>
      </c>
      <c r="AQ130" s="4262">
        <f t="shared" si="148"/>
        <v>0</v>
      </c>
      <c r="AR130" s="4261">
        <f t="shared" si="149"/>
        <v>0</v>
      </c>
      <c r="AS130" s="4262">
        <f t="shared" si="150"/>
        <v>0</v>
      </c>
      <c r="AT130" s="4261">
        <f t="shared" si="151"/>
        <v>0</v>
      </c>
      <c r="AU130" s="4262">
        <f t="shared" si="152"/>
        <v>0</v>
      </c>
      <c r="AV130" s="4261">
        <f t="shared" si="153"/>
        <v>0</v>
      </c>
      <c r="AW130" s="4262">
        <f t="shared" si="154"/>
        <v>0</v>
      </c>
      <c r="AX130" s="4261">
        <f t="shared" si="155"/>
        <v>0</v>
      </c>
      <c r="AY130" s="4262">
        <f t="shared" si="156"/>
        <v>0</v>
      </c>
      <c r="AZ130" s="4263"/>
      <c r="BA130" s="4264">
        <f>BA9</f>
        <v>20</v>
      </c>
      <c r="BB130" s="4264">
        <f t="shared" si="157"/>
        <v>0</v>
      </c>
      <c r="BC130" s="4264" t="str">
        <f t="shared" si="158"/>
        <v/>
      </c>
      <c r="BD130" s="4265">
        <f t="shared" si="254"/>
        <v>0</v>
      </c>
      <c r="BE130" s="4265">
        <f t="shared" si="254"/>
        <v>0</v>
      </c>
      <c r="BF130" s="4265">
        <f t="shared" si="254"/>
        <v>0</v>
      </c>
      <c r="BG130" s="4265">
        <f t="shared" si="251"/>
        <v>0</v>
      </c>
      <c r="BH130" s="4265">
        <f t="shared" si="251"/>
        <v>0</v>
      </c>
      <c r="BI130" s="4265">
        <f t="shared" si="251"/>
        <v>0</v>
      </c>
      <c r="BJ130" s="4265">
        <f t="shared" si="251"/>
        <v>0</v>
      </c>
      <c r="BK130" s="4265">
        <f t="shared" si="251"/>
        <v>0</v>
      </c>
      <c r="BL130" s="4122"/>
      <c r="BM130" s="4266">
        <f t="shared" si="159"/>
        <v>0</v>
      </c>
      <c r="BN130" s="4267">
        <f t="shared" si="160"/>
        <v>0</v>
      </c>
      <c r="BO130" s="4267">
        <f t="shared" si="161"/>
        <v>0</v>
      </c>
      <c r="BP130" s="4267">
        <f t="shared" si="162"/>
        <v>0</v>
      </c>
      <c r="BQ130" s="4267">
        <f t="shared" si="163"/>
        <v>0</v>
      </c>
      <c r="BR130" s="4267">
        <f t="shared" si="164"/>
        <v>0</v>
      </c>
      <c r="BS130" s="4267">
        <f t="shared" si="165"/>
        <v>0</v>
      </c>
      <c r="BT130" s="4267">
        <f t="shared" si="166"/>
        <v>0</v>
      </c>
      <c r="BU130" s="4202"/>
      <c r="BV130" s="4268">
        <f t="shared" si="255"/>
        <v>0</v>
      </c>
      <c r="BW130" s="4269">
        <f t="shared" si="255"/>
        <v>0</v>
      </c>
      <c r="BX130" s="4269">
        <f t="shared" si="255"/>
        <v>0</v>
      </c>
      <c r="BY130" s="4269">
        <f t="shared" si="252"/>
        <v>0</v>
      </c>
      <c r="BZ130" s="4269">
        <f t="shared" si="252"/>
        <v>0</v>
      </c>
      <c r="CA130" s="4269">
        <f t="shared" si="252"/>
        <v>0</v>
      </c>
      <c r="CB130" s="4269">
        <f t="shared" si="252"/>
        <v>0</v>
      </c>
      <c r="CC130" s="4270">
        <f t="shared" si="252"/>
        <v>0</v>
      </c>
      <c r="CD130" s="4114"/>
      <c r="CE130" s="4264" t="str">
        <f t="shared" si="167"/>
        <v/>
      </c>
      <c r="CF130" s="4271">
        <f t="shared" si="168"/>
        <v>0</v>
      </c>
      <c r="CG130" s="4272">
        <f t="shared" si="169"/>
        <v>0</v>
      </c>
      <c r="CH130" s="4272">
        <f t="shared" si="170"/>
        <v>0</v>
      </c>
      <c r="CI130" s="4272">
        <f t="shared" si="171"/>
        <v>0</v>
      </c>
      <c r="CJ130" s="4272">
        <f t="shared" si="172"/>
        <v>0</v>
      </c>
      <c r="CK130" s="4272">
        <f t="shared" si="173"/>
        <v>0</v>
      </c>
      <c r="CL130" s="4272">
        <f t="shared" si="174"/>
        <v>0</v>
      </c>
      <c r="CM130" s="4272">
        <f t="shared" si="175"/>
        <v>0</v>
      </c>
      <c r="CN130" s="4272">
        <f t="shared" si="176"/>
        <v>0</v>
      </c>
      <c r="CO130" s="4285">
        <f>IF(M130=CO8,M130,0)</f>
        <v>0</v>
      </c>
      <c r="CP130" s="4286" t="str">
        <f t="shared" si="177"/>
        <v/>
      </c>
      <c r="CQ130" s="4261" t="str">
        <f t="shared" si="178"/>
        <v/>
      </c>
      <c r="CR130" s="4275" t="str">
        <f t="shared" si="179"/>
        <v/>
      </c>
      <c r="CS130" s="4275" t="str">
        <f t="shared" si="180"/>
        <v/>
      </c>
      <c r="CT130" s="4275" t="str">
        <f t="shared" si="181"/>
        <v/>
      </c>
      <c r="CU130" s="4275" t="str">
        <f t="shared" si="182"/>
        <v/>
      </c>
      <c r="CV130" s="4275" t="str">
        <f t="shared" si="183"/>
        <v/>
      </c>
      <c r="CW130" s="4275" t="str">
        <f t="shared" si="184"/>
        <v/>
      </c>
      <c r="CX130" s="4276" t="str">
        <f t="shared" si="185"/>
        <v/>
      </c>
      <c r="CY130" s="4186"/>
      <c r="CZ130" s="4264" t="str">
        <f t="shared" si="186"/>
        <v/>
      </c>
      <c r="DA130" s="4277">
        <f t="shared" si="187"/>
        <v>0</v>
      </c>
      <c r="DB130" s="4115" t="str">
        <f t="shared" si="188"/>
        <v/>
      </c>
      <c r="DC130" s="4115" t="str">
        <f t="shared" si="189"/>
        <v/>
      </c>
      <c r="DD130" s="4115" t="str">
        <f t="shared" si="190"/>
        <v/>
      </c>
      <c r="DE130" s="4115" t="str">
        <f t="shared" si="191"/>
        <v/>
      </c>
      <c r="DF130" s="4115" t="str">
        <f t="shared" si="192"/>
        <v/>
      </c>
      <c r="DG130" s="4115" t="str">
        <f t="shared" si="193"/>
        <v/>
      </c>
      <c r="DH130" s="4115" t="str">
        <f t="shared" si="194"/>
        <v/>
      </c>
      <c r="DI130" s="4115" t="str">
        <f t="shared" si="195"/>
        <v/>
      </c>
      <c r="DJ130" s="4136"/>
      <c r="DK130" s="4287">
        <f>IF(M130=DK8,M130,0)</f>
        <v>0</v>
      </c>
      <c r="DL130" s="4286" t="str">
        <f t="shared" si="196"/>
        <v/>
      </c>
      <c r="DM130" s="4275" t="str">
        <f t="shared" si="197"/>
        <v/>
      </c>
      <c r="DN130" s="4275" t="str">
        <f t="shared" si="198"/>
        <v/>
      </c>
      <c r="DO130" s="4275" t="str">
        <f t="shared" si="199"/>
        <v/>
      </c>
      <c r="DP130" s="4275" t="str">
        <f t="shared" si="200"/>
        <v/>
      </c>
      <c r="DQ130" s="4275" t="str">
        <f t="shared" si="201"/>
        <v/>
      </c>
      <c r="DR130" s="4275" t="str">
        <f t="shared" si="202"/>
        <v/>
      </c>
      <c r="DS130" s="4275" t="str">
        <f t="shared" si="203"/>
        <v/>
      </c>
      <c r="DT130" s="4279" t="str">
        <f t="shared" si="204"/>
        <v/>
      </c>
      <c r="DU130" s="4122"/>
      <c r="DV130" s="4266">
        <f t="shared" si="205"/>
        <v>0</v>
      </c>
      <c r="DW130" s="4267">
        <f t="shared" si="206"/>
        <v>0</v>
      </c>
      <c r="DX130" s="4267">
        <f t="shared" si="207"/>
        <v>0</v>
      </c>
      <c r="DY130" s="4267">
        <f t="shared" si="208"/>
        <v>0</v>
      </c>
      <c r="DZ130" s="4267">
        <f t="shared" si="209"/>
        <v>0</v>
      </c>
      <c r="EA130" s="4267">
        <f t="shared" si="210"/>
        <v>0</v>
      </c>
      <c r="EB130" s="4267">
        <f t="shared" si="211"/>
        <v>0</v>
      </c>
      <c r="EC130" s="4267">
        <f t="shared" si="212"/>
        <v>0</v>
      </c>
      <c r="ED130" s="4215"/>
      <c r="EE130" s="4268">
        <f t="shared" si="256"/>
        <v>0</v>
      </c>
      <c r="EF130" s="4269">
        <f t="shared" si="256"/>
        <v>0</v>
      </c>
      <c r="EG130" s="4269">
        <f t="shared" si="256"/>
        <v>0</v>
      </c>
      <c r="EH130" s="4269">
        <f t="shared" si="253"/>
        <v>0</v>
      </c>
      <c r="EI130" s="4269">
        <f t="shared" si="253"/>
        <v>0</v>
      </c>
      <c r="EJ130" s="4269">
        <f t="shared" si="253"/>
        <v>0</v>
      </c>
      <c r="EK130" s="4269">
        <f t="shared" si="253"/>
        <v>0</v>
      </c>
      <c r="EL130" s="4270">
        <f t="shared" si="253"/>
        <v>0</v>
      </c>
      <c r="EM130" s="4186"/>
      <c r="EN130" s="4264" t="str">
        <f t="shared" si="213"/>
        <v/>
      </c>
      <c r="EO130" s="4271">
        <f t="shared" si="214"/>
        <v>0</v>
      </c>
      <c r="EP130" s="4272">
        <f t="shared" si="215"/>
        <v>0</v>
      </c>
      <c r="EQ130" s="4272">
        <f t="shared" si="216"/>
        <v>0</v>
      </c>
      <c r="ER130" s="4272">
        <f t="shared" si="217"/>
        <v>0</v>
      </c>
      <c r="ES130" s="4272">
        <f t="shared" si="218"/>
        <v>0</v>
      </c>
      <c r="ET130" s="4272">
        <f t="shared" si="219"/>
        <v>0</v>
      </c>
      <c r="EU130" s="4272">
        <f t="shared" si="220"/>
        <v>0</v>
      </c>
      <c r="EV130" s="4272">
        <f t="shared" si="221"/>
        <v>0</v>
      </c>
      <c r="EW130" s="4272">
        <f t="shared" si="222"/>
        <v>0</v>
      </c>
      <c r="EX130" s="4288">
        <f>IF(X130=EX8,X130,0)</f>
        <v>0</v>
      </c>
      <c r="EY130" s="4286" t="str">
        <f t="shared" si="223"/>
        <v/>
      </c>
      <c r="EZ130" s="4261" t="str">
        <f t="shared" si="224"/>
        <v/>
      </c>
      <c r="FA130" s="4275" t="str">
        <f t="shared" si="225"/>
        <v/>
      </c>
      <c r="FB130" s="4275" t="str">
        <f t="shared" si="226"/>
        <v/>
      </c>
      <c r="FC130" s="4275" t="str">
        <f t="shared" si="227"/>
        <v/>
      </c>
      <c r="FD130" s="4275" t="str">
        <f t="shared" si="228"/>
        <v/>
      </c>
      <c r="FE130" s="4275" t="str">
        <f t="shared" si="229"/>
        <v/>
      </c>
      <c r="FF130" s="4275" t="str">
        <f t="shared" si="230"/>
        <v/>
      </c>
      <c r="FG130" s="4275" t="str">
        <f t="shared" si="231"/>
        <v/>
      </c>
      <c r="FH130" s="4186"/>
      <c r="FI130" s="4264" t="str">
        <f t="shared" si="232"/>
        <v/>
      </c>
      <c r="FJ130" s="4277">
        <f t="shared" si="233"/>
        <v>0</v>
      </c>
      <c r="FK130" s="4115" t="str">
        <f t="shared" si="234"/>
        <v/>
      </c>
      <c r="FL130" s="4115" t="str">
        <f t="shared" si="235"/>
        <v/>
      </c>
      <c r="FM130" s="4115" t="str">
        <f t="shared" si="236"/>
        <v/>
      </c>
      <c r="FN130" s="4115" t="str">
        <f t="shared" si="237"/>
        <v/>
      </c>
      <c r="FO130" s="4115" t="str">
        <f t="shared" si="238"/>
        <v/>
      </c>
      <c r="FP130" s="4115" t="str">
        <f t="shared" si="239"/>
        <v/>
      </c>
      <c r="FQ130" s="4115" t="str">
        <f t="shared" si="240"/>
        <v/>
      </c>
      <c r="FR130" s="4115" t="str">
        <f t="shared" si="241"/>
        <v/>
      </c>
      <c r="FS130" s="4287">
        <f>IF(X130=FS8,X130,0)</f>
        <v>0</v>
      </c>
      <c r="FT130" s="4286" t="str">
        <f t="shared" si="242"/>
        <v/>
      </c>
      <c r="FU130" s="4275" t="str">
        <f t="shared" si="243"/>
        <v/>
      </c>
      <c r="FV130" s="4275" t="str">
        <f t="shared" si="244"/>
        <v/>
      </c>
      <c r="FW130" s="4275" t="str">
        <f t="shared" si="245"/>
        <v/>
      </c>
      <c r="FX130" s="4275" t="str">
        <f t="shared" si="246"/>
        <v/>
      </c>
      <c r="FY130" s="4275" t="str">
        <f t="shared" si="247"/>
        <v/>
      </c>
      <c r="FZ130" s="4275" t="str">
        <f t="shared" si="248"/>
        <v/>
      </c>
      <c r="GA130" s="4275" t="str">
        <f t="shared" si="249"/>
        <v/>
      </c>
      <c r="GB130" s="4279" t="str">
        <f t="shared" si="250"/>
        <v/>
      </c>
      <c r="GC130" s="4122"/>
    </row>
    <row r="131" spans="1:185" ht="45" customHeight="1">
      <c r="A131" s="4016">
        <f>ROW()</f>
        <v>131</v>
      </c>
      <c r="B131" s="4250" t="str">
        <f>IF(C131="I","",IF(ISBLANK(D131),"",IF(ISTEXT(D131),LARGE(B9:B130,1)+1,0)))</f>
        <v/>
      </c>
      <c r="C131" s="4281"/>
      <c r="D131" s="4297"/>
      <c r="E131" s="4252"/>
      <c r="F131" s="4253"/>
      <c r="G131" s="4254"/>
      <c r="H131" s="4255"/>
      <c r="I131" s="4254"/>
      <c r="J131" s="4255"/>
      <c r="K131" s="4256">
        <f t="shared" si="257"/>
        <v>0</v>
      </c>
      <c r="L131" s="4119"/>
      <c r="M131" s="4257">
        <f t="shared" si="139"/>
        <v>0</v>
      </c>
      <c r="N131" s="4258">
        <f t="shared" si="139"/>
        <v>0</v>
      </c>
      <c r="O131" s="4259"/>
      <c r="P131" s="4259"/>
      <c r="Q131" s="4259"/>
      <c r="R131" s="4259"/>
      <c r="S131" s="4259"/>
      <c r="T131" s="4259"/>
      <c r="U131" s="4259"/>
      <c r="V131" s="4259"/>
      <c r="W131" s="4119"/>
      <c r="X131" s="4257">
        <f t="shared" si="140"/>
        <v>0</v>
      </c>
      <c r="Y131" s="4258">
        <f t="shared" si="140"/>
        <v>0</v>
      </c>
      <c r="Z131" s="4260"/>
      <c r="AA131" s="4260"/>
      <c r="AB131" s="4260"/>
      <c r="AC131" s="4260"/>
      <c r="AD131" s="4260"/>
      <c r="AE131" s="4260"/>
      <c r="AF131" s="4260"/>
      <c r="AG131" s="4260"/>
      <c r="AH131" s="4119"/>
      <c r="AI131" s="4122"/>
      <c r="AJ131" s="4261">
        <f t="shared" si="141"/>
        <v>0</v>
      </c>
      <c r="AK131" s="4262">
        <f t="shared" si="142"/>
        <v>0</v>
      </c>
      <c r="AL131" s="4261">
        <f t="shared" si="143"/>
        <v>0</v>
      </c>
      <c r="AM131" s="4262">
        <f t="shared" si="144"/>
        <v>0</v>
      </c>
      <c r="AN131" s="4261">
        <f t="shared" si="145"/>
        <v>0</v>
      </c>
      <c r="AO131" s="4262">
        <f t="shared" si="146"/>
        <v>0</v>
      </c>
      <c r="AP131" s="4261">
        <f t="shared" si="147"/>
        <v>0</v>
      </c>
      <c r="AQ131" s="4262">
        <f t="shared" si="148"/>
        <v>0</v>
      </c>
      <c r="AR131" s="4261">
        <f t="shared" si="149"/>
        <v>0</v>
      </c>
      <c r="AS131" s="4262">
        <f t="shared" si="150"/>
        <v>0</v>
      </c>
      <c r="AT131" s="4261">
        <f t="shared" si="151"/>
        <v>0</v>
      </c>
      <c r="AU131" s="4262">
        <f t="shared" si="152"/>
        <v>0</v>
      </c>
      <c r="AV131" s="4261">
        <f t="shared" si="153"/>
        <v>0</v>
      </c>
      <c r="AW131" s="4262">
        <f t="shared" si="154"/>
        <v>0</v>
      </c>
      <c r="AX131" s="4261">
        <f t="shared" si="155"/>
        <v>0</v>
      </c>
      <c r="AY131" s="4262">
        <f t="shared" si="156"/>
        <v>0</v>
      </c>
      <c r="AZ131" s="4263"/>
      <c r="BA131" s="4264">
        <f>BA9</f>
        <v>20</v>
      </c>
      <c r="BB131" s="4264">
        <f t="shared" si="157"/>
        <v>0</v>
      </c>
      <c r="BC131" s="4264" t="str">
        <f t="shared" si="158"/>
        <v/>
      </c>
      <c r="BD131" s="4265">
        <f t="shared" si="254"/>
        <v>0</v>
      </c>
      <c r="BE131" s="4265">
        <f t="shared" si="254"/>
        <v>0</v>
      </c>
      <c r="BF131" s="4265">
        <f t="shared" si="254"/>
        <v>0</v>
      </c>
      <c r="BG131" s="4265">
        <f t="shared" si="251"/>
        <v>0</v>
      </c>
      <c r="BH131" s="4265">
        <f t="shared" si="251"/>
        <v>0</v>
      </c>
      <c r="BI131" s="4265">
        <f t="shared" si="251"/>
        <v>0</v>
      </c>
      <c r="BJ131" s="4265">
        <f t="shared" si="251"/>
        <v>0</v>
      </c>
      <c r="BK131" s="4265">
        <f t="shared" si="251"/>
        <v>0</v>
      </c>
      <c r="BL131" s="4122"/>
      <c r="BM131" s="4266">
        <f t="shared" si="159"/>
        <v>0</v>
      </c>
      <c r="BN131" s="4267">
        <f t="shared" si="160"/>
        <v>0</v>
      </c>
      <c r="BO131" s="4267">
        <f t="shared" si="161"/>
        <v>0</v>
      </c>
      <c r="BP131" s="4267">
        <f t="shared" si="162"/>
        <v>0</v>
      </c>
      <c r="BQ131" s="4267">
        <f t="shared" si="163"/>
        <v>0</v>
      </c>
      <c r="BR131" s="4267">
        <f t="shared" si="164"/>
        <v>0</v>
      </c>
      <c r="BS131" s="4267">
        <f t="shared" si="165"/>
        <v>0</v>
      </c>
      <c r="BT131" s="4267">
        <f t="shared" si="166"/>
        <v>0</v>
      </c>
      <c r="BU131" s="4202"/>
      <c r="BV131" s="4268">
        <f t="shared" si="255"/>
        <v>0</v>
      </c>
      <c r="BW131" s="4269">
        <f t="shared" si="255"/>
        <v>0</v>
      </c>
      <c r="BX131" s="4269">
        <f t="shared" si="255"/>
        <v>0</v>
      </c>
      <c r="BY131" s="4269">
        <f t="shared" si="252"/>
        <v>0</v>
      </c>
      <c r="BZ131" s="4269">
        <f t="shared" si="252"/>
        <v>0</v>
      </c>
      <c r="CA131" s="4269">
        <f t="shared" si="252"/>
        <v>0</v>
      </c>
      <c r="CB131" s="4269">
        <f t="shared" si="252"/>
        <v>0</v>
      </c>
      <c r="CC131" s="4270">
        <f t="shared" si="252"/>
        <v>0</v>
      </c>
      <c r="CD131" s="4114"/>
      <c r="CE131" s="4264" t="str">
        <f t="shared" si="167"/>
        <v/>
      </c>
      <c r="CF131" s="4271">
        <f t="shared" si="168"/>
        <v>0</v>
      </c>
      <c r="CG131" s="4272">
        <f t="shared" si="169"/>
        <v>0</v>
      </c>
      <c r="CH131" s="4272">
        <f t="shared" si="170"/>
        <v>0</v>
      </c>
      <c r="CI131" s="4272">
        <f t="shared" si="171"/>
        <v>0</v>
      </c>
      <c r="CJ131" s="4272">
        <f t="shared" si="172"/>
        <v>0</v>
      </c>
      <c r="CK131" s="4272">
        <f t="shared" si="173"/>
        <v>0</v>
      </c>
      <c r="CL131" s="4272">
        <f t="shared" si="174"/>
        <v>0</v>
      </c>
      <c r="CM131" s="4272">
        <f t="shared" si="175"/>
        <v>0</v>
      </c>
      <c r="CN131" s="4272">
        <f t="shared" si="176"/>
        <v>0</v>
      </c>
      <c r="CO131" s="4285">
        <f>IF(M131=CO8,M131,0)</f>
        <v>0</v>
      </c>
      <c r="CP131" s="4286" t="str">
        <f t="shared" si="177"/>
        <v/>
      </c>
      <c r="CQ131" s="4261" t="str">
        <f t="shared" si="178"/>
        <v/>
      </c>
      <c r="CR131" s="4275" t="str">
        <f t="shared" si="179"/>
        <v/>
      </c>
      <c r="CS131" s="4275" t="str">
        <f t="shared" si="180"/>
        <v/>
      </c>
      <c r="CT131" s="4275" t="str">
        <f t="shared" si="181"/>
        <v/>
      </c>
      <c r="CU131" s="4275" t="str">
        <f t="shared" si="182"/>
        <v/>
      </c>
      <c r="CV131" s="4275" t="str">
        <f t="shared" si="183"/>
        <v/>
      </c>
      <c r="CW131" s="4275" t="str">
        <f t="shared" si="184"/>
        <v/>
      </c>
      <c r="CX131" s="4276" t="str">
        <f t="shared" si="185"/>
        <v/>
      </c>
      <c r="CY131" s="4186"/>
      <c r="CZ131" s="4264" t="str">
        <f t="shared" si="186"/>
        <v/>
      </c>
      <c r="DA131" s="4277">
        <f t="shared" si="187"/>
        <v>0</v>
      </c>
      <c r="DB131" s="4115" t="str">
        <f t="shared" si="188"/>
        <v/>
      </c>
      <c r="DC131" s="4115" t="str">
        <f t="shared" si="189"/>
        <v/>
      </c>
      <c r="DD131" s="4115" t="str">
        <f t="shared" si="190"/>
        <v/>
      </c>
      <c r="DE131" s="4115" t="str">
        <f t="shared" si="191"/>
        <v/>
      </c>
      <c r="DF131" s="4115" t="str">
        <f t="shared" si="192"/>
        <v/>
      </c>
      <c r="DG131" s="4115" t="str">
        <f t="shared" si="193"/>
        <v/>
      </c>
      <c r="DH131" s="4115" t="str">
        <f t="shared" si="194"/>
        <v/>
      </c>
      <c r="DI131" s="4115" t="str">
        <f t="shared" si="195"/>
        <v/>
      </c>
      <c r="DJ131" s="4136"/>
      <c r="DK131" s="4287">
        <f>IF(M131=DK8,M131,0)</f>
        <v>0</v>
      </c>
      <c r="DL131" s="4286" t="str">
        <f t="shared" si="196"/>
        <v/>
      </c>
      <c r="DM131" s="4275" t="str">
        <f t="shared" si="197"/>
        <v/>
      </c>
      <c r="DN131" s="4275" t="str">
        <f t="shared" si="198"/>
        <v/>
      </c>
      <c r="DO131" s="4275" t="str">
        <f t="shared" si="199"/>
        <v/>
      </c>
      <c r="DP131" s="4275" t="str">
        <f t="shared" si="200"/>
        <v/>
      </c>
      <c r="DQ131" s="4275" t="str">
        <f t="shared" si="201"/>
        <v/>
      </c>
      <c r="DR131" s="4275" t="str">
        <f t="shared" si="202"/>
        <v/>
      </c>
      <c r="DS131" s="4275" t="str">
        <f t="shared" si="203"/>
        <v/>
      </c>
      <c r="DT131" s="4279" t="str">
        <f t="shared" si="204"/>
        <v/>
      </c>
      <c r="DU131" s="4122"/>
      <c r="DV131" s="4266">
        <f t="shared" si="205"/>
        <v>0</v>
      </c>
      <c r="DW131" s="4267">
        <f t="shared" si="206"/>
        <v>0</v>
      </c>
      <c r="DX131" s="4267">
        <f t="shared" si="207"/>
        <v>0</v>
      </c>
      <c r="DY131" s="4267">
        <f t="shared" si="208"/>
        <v>0</v>
      </c>
      <c r="DZ131" s="4267">
        <f t="shared" si="209"/>
        <v>0</v>
      </c>
      <c r="EA131" s="4267">
        <f t="shared" si="210"/>
        <v>0</v>
      </c>
      <c r="EB131" s="4267">
        <f t="shared" si="211"/>
        <v>0</v>
      </c>
      <c r="EC131" s="4267">
        <f t="shared" si="212"/>
        <v>0</v>
      </c>
      <c r="ED131" s="4215"/>
      <c r="EE131" s="4268">
        <f t="shared" si="256"/>
        <v>0</v>
      </c>
      <c r="EF131" s="4269">
        <f t="shared" si="256"/>
        <v>0</v>
      </c>
      <c r="EG131" s="4269">
        <f t="shared" si="256"/>
        <v>0</v>
      </c>
      <c r="EH131" s="4269">
        <f t="shared" si="253"/>
        <v>0</v>
      </c>
      <c r="EI131" s="4269">
        <f t="shared" si="253"/>
        <v>0</v>
      </c>
      <c r="EJ131" s="4269">
        <f t="shared" si="253"/>
        <v>0</v>
      </c>
      <c r="EK131" s="4269">
        <f t="shared" si="253"/>
        <v>0</v>
      </c>
      <c r="EL131" s="4270">
        <f t="shared" si="253"/>
        <v>0</v>
      </c>
      <c r="EM131" s="4186"/>
      <c r="EN131" s="4264" t="str">
        <f t="shared" si="213"/>
        <v/>
      </c>
      <c r="EO131" s="4271">
        <f t="shared" si="214"/>
        <v>0</v>
      </c>
      <c r="EP131" s="4272">
        <f t="shared" si="215"/>
        <v>0</v>
      </c>
      <c r="EQ131" s="4272">
        <f t="shared" si="216"/>
        <v>0</v>
      </c>
      <c r="ER131" s="4272">
        <f t="shared" si="217"/>
        <v>0</v>
      </c>
      <c r="ES131" s="4272">
        <f t="shared" si="218"/>
        <v>0</v>
      </c>
      <c r="ET131" s="4272">
        <f t="shared" si="219"/>
        <v>0</v>
      </c>
      <c r="EU131" s="4272">
        <f t="shared" si="220"/>
        <v>0</v>
      </c>
      <c r="EV131" s="4272">
        <f t="shared" si="221"/>
        <v>0</v>
      </c>
      <c r="EW131" s="4272">
        <f t="shared" si="222"/>
        <v>0</v>
      </c>
      <c r="EX131" s="4288">
        <f>IF(X131=EX8,X131,0)</f>
        <v>0</v>
      </c>
      <c r="EY131" s="4286" t="str">
        <f t="shared" si="223"/>
        <v/>
      </c>
      <c r="EZ131" s="4261" t="str">
        <f t="shared" si="224"/>
        <v/>
      </c>
      <c r="FA131" s="4275" t="str">
        <f t="shared" si="225"/>
        <v/>
      </c>
      <c r="FB131" s="4275" t="str">
        <f t="shared" si="226"/>
        <v/>
      </c>
      <c r="FC131" s="4275" t="str">
        <f t="shared" si="227"/>
        <v/>
      </c>
      <c r="FD131" s="4275" t="str">
        <f t="shared" si="228"/>
        <v/>
      </c>
      <c r="FE131" s="4275" t="str">
        <f t="shared" si="229"/>
        <v/>
      </c>
      <c r="FF131" s="4275" t="str">
        <f t="shared" si="230"/>
        <v/>
      </c>
      <c r="FG131" s="4275" t="str">
        <f t="shared" si="231"/>
        <v/>
      </c>
      <c r="FH131" s="4186"/>
      <c r="FI131" s="4264" t="str">
        <f t="shared" si="232"/>
        <v/>
      </c>
      <c r="FJ131" s="4277">
        <f t="shared" si="233"/>
        <v>0</v>
      </c>
      <c r="FK131" s="4115" t="str">
        <f t="shared" si="234"/>
        <v/>
      </c>
      <c r="FL131" s="4115" t="str">
        <f t="shared" si="235"/>
        <v/>
      </c>
      <c r="FM131" s="4115" t="str">
        <f t="shared" si="236"/>
        <v/>
      </c>
      <c r="FN131" s="4115" t="str">
        <f t="shared" si="237"/>
        <v/>
      </c>
      <c r="FO131" s="4115" t="str">
        <f t="shared" si="238"/>
        <v/>
      </c>
      <c r="FP131" s="4115" t="str">
        <f t="shared" si="239"/>
        <v/>
      </c>
      <c r="FQ131" s="4115" t="str">
        <f t="shared" si="240"/>
        <v/>
      </c>
      <c r="FR131" s="4115" t="str">
        <f t="shared" si="241"/>
        <v/>
      </c>
      <c r="FS131" s="4287">
        <f>IF(X131=FS8,X131,0)</f>
        <v>0</v>
      </c>
      <c r="FT131" s="4286" t="str">
        <f t="shared" si="242"/>
        <v/>
      </c>
      <c r="FU131" s="4275" t="str">
        <f t="shared" si="243"/>
        <v/>
      </c>
      <c r="FV131" s="4275" t="str">
        <f t="shared" si="244"/>
        <v/>
      </c>
      <c r="FW131" s="4275" t="str">
        <f t="shared" si="245"/>
        <v/>
      </c>
      <c r="FX131" s="4275" t="str">
        <f t="shared" si="246"/>
        <v/>
      </c>
      <c r="FY131" s="4275" t="str">
        <f t="shared" si="247"/>
        <v/>
      </c>
      <c r="FZ131" s="4275" t="str">
        <f t="shared" si="248"/>
        <v/>
      </c>
      <c r="GA131" s="4275" t="str">
        <f t="shared" si="249"/>
        <v/>
      </c>
      <c r="GB131" s="4279" t="str">
        <f t="shared" si="250"/>
        <v/>
      </c>
      <c r="GC131" s="4122"/>
    </row>
    <row r="132" spans="1:185" ht="45" customHeight="1">
      <c r="A132" s="4016">
        <f>ROW()</f>
        <v>132</v>
      </c>
      <c r="B132" s="4250" t="str">
        <f>IF(C132="I","",IF(ISBLANK(D132),"",IF(ISTEXT(D132),LARGE(B9:B131,1)+1,0)))</f>
        <v/>
      </c>
      <c r="C132" s="4281"/>
      <c r="D132" s="4297"/>
      <c r="E132" s="4252"/>
      <c r="F132" s="4253"/>
      <c r="G132" s="4254"/>
      <c r="H132" s="4255"/>
      <c r="I132" s="4254"/>
      <c r="J132" s="4255"/>
      <c r="K132" s="4256">
        <f t="shared" si="257"/>
        <v>0</v>
      </c>
      <c r="L132" s="4119"/>
      <c r="M132" s="4257">
        <f t="shared" si="139"/>
        <v>0</v>
      </c>
      <c r="N132" s="4258">
        <f t="shared" si="139"/>
        <v>0</v>
      </c>
      <c r="O132" s="4259"/>
      <c r="P132" s="4259"/>
      <c r="Q132" s="4259"/>
      <c r="R132" s="4259"/>
      <c r="S132" s="4259"/>
      <c r="T132" s="4259"/>
      <c r="U132" s="4259"/>
      <c r="V132" s="4259"/>
      <c r="W132" s="4119"/>
      <c r="X132" s="4257">
        <f t="shared" si="140"/>
        <v>0</v>
      </c>
      <c r="Y132" s="4258">
        <f t="shared" si="140"/>
        <v>0</v>
      </c>
      <c r="Z132" s="4260"/>
      <c r="AA132" s="4260"/>
      <c r="AB132" s="4260"/>
      <c r="AC132" s="4260"/>
      <c r="AD132" s="4260"/>
      <c r="AE132" s="4260"/>
      <c r="AF132" s="4260"/>
      <c r="AG132" s="4260"/>
      <c r="AH132" s="4119"/>
      <c r="AI132" s="4122"/>
      <c r="AJ132" s="4261">
        <f t="shared" si="141"/>
        <v>0</v>
      </c>
      <c r="AK132" s="4262">
        <f t="shared" si="142"/>
        <v>0</v>
      </c>
      <c r="AL132" s="4261">
        <f t="shared" si="143"/>
        <v>0</v>
      </c>
      <c r="AM132" s="4262">
        <f t="shared" si="144"/>
        <v>0</v>
      </c>
      <c r="AN132" s="4261">
        <f t="shared" si="145"/>
        <v>0</v>
      </c>
      <c r="AO132" s="4262">
        <f t="shared" si="146"/>
        <v>0</v>
      </c>
      <c r="AP132" s="4261">
        <f t="shared" si="147"/>
        <v>0</v>
      </c>
      <c r="AQ132" s="4262">
        <f t="shared" si="148"/>
        <v>0</v>
      </c>
      <c r="AR132" s="4261">
        <f t="shared" si="149"/>
        <v>0</v>
      </c>
      <c r="AS132" s="4262">
        <f t="shared" si="150"/>
        <v>0</v>
      </c>
      <c r="AT132" s="4261">
        <f t="shared" si="151"/>
        <v>0</v>
      </c>
      <c r="AU132" s="4262">
        <f t="shared" si="152"/>
        <v>0</v>
      </c>
      <c r="AV132" s="4261">
        <f t="shared" si="153"/>
        <v>0</v>
      </c>
      <c r="AW132" s="4262">
        <f t="shared" si="154"/>
        <v>0</v>
      </c>
      <c r="AX132" s="4261">
        <f t="shared" si="155"/>
        <v>0</v>
      </c>
      <c r="AY132" s="4262">
        <f t="shared" si="156"/>
        <v>0</v>
      </c>
      <c r="AZ132" s="4263"/>
      <c r="BA132" s="4264">
        <f>BA9</f>
        <v>20</v>
      </c>
      <c r="BB132" s="4264">
        <f t="shared" si="157"/>
        <v>0</v>
      </c>
      <c r="BC132" s="4264" t="str">
        <f t="shared" si="158"/>
        <v/>
      </c>
      <c r="BD132" s="4265">
        <f t="shared" si="254"/>
        <v>0</v>
      </c>
      <c r="BE132" s="4265">
        <f t="shared" si="254"/>
        <v>0</v>
      </c>
      <c r="BF132" s="4265">
        <f t="shared" si="254"/>
        <v>0</v>
      </c>
      <c r="BG132" s="4265">
        <f t="shared" si="251"/>
        <v>0</v>
      </c>
      <c r="BH132" s="4265">
        <f t="shared" si="251"/>
        <v>0</v>
      </c>
      <c r="BI132" s="4265">
        <f t="shared" si="251"/>
        <v>0</v>
      </c>
      <c r="BJ132" s="4265">
        <f t="shared" si="251"/>
        <v>0</v>
      </c>
      <c r="BK132" s="4265">
        <f t="shared" si="251"/>
        <v>0</v>
      </c>
      <c r="BL132" s="4122"/>
      <c r="BM132" s="4266">
        <f t="shared" si="159"/>
        <v>0</v>
      </c>
      <c r="BN132" s="4267">
        <f t="shared" si="160"/>
        <v>0</v>
      </c>
      <c r="BO132" s="4267">
        <f t="shared" si="161"/>
        <v>0</v>
      </c>
      <c r="BP132" s="4267">
        <f t="shared" si="162"/>
        <v>0</v>
      </c>
      <c r="BQ132" s="4267">
        <f t="shared" si="163"/>
        <v>0</v>
      </c>
      <c r="BR132" s="4267">
        <f t="shared" si="164"/>
        <v>0</v>
      </c>
      <c r="BS132" s="4267">
        <f t="shared" si="165"/>
        <v>0</v>
      </c>
      <c r="BT132" s="4267">
        <f t="shared" si="166"/>
        <v>0</v>
      </c>
      <c r="BU132" s="4202"/>
      <c r="BV132" s="4268">
        <f t="shared" si="255"/>
        <v>0</v>
      </c>
      <c r="BW132" s="4269">
        <f t="shared" si="255"/>
        <v>0</v>
      </c>
      <c r="BX132" s="4269">
        <f t="shared" si="255"/>
        <v>0</v>
      </c>
      <c r="BY132" s="4269">
        <f t="shared" si="252"/>
        <v>0</v>
      </c>
      <c r="BZ132" s="4269">
        <f t="shared" si="252"/>
        <v>0</v>
      </c>
      <c r="CA132" s="4269">
        <f t="shared" si="252"/>
        <v>0</v>
      </c>
      <c r="CB132" s="4269">
        <f t="shared" si="252"/>
        <v>0</v>
      </c>
      <c r="CC132" s="4270">
        <f t="shared" si="252"/>
        <v>0</v>
      </c>
      <c r="CD132" s="4114"/>
      <c r="CE132" s="4264" t="str">
        <f t="shared" si="167"/>
        <v/>
      </c>
      <c r="CF132" s="4271">
        <f t="shared" si="168"/>
        <v>0</v>
      </c>
      <c r="CG132" s="4272">
        <f t="shared" si="169"/>
        <v>0</v>
      </c>
      <c r="CH132" s="4272">
        <f t="shared" si="170"/>
        <v>0</v>
      </c>
      <c r="CI132" s="4272">
        <f t="shared" si="171"/>
        <v>0</v>
      </c>
      <c r="CJ132" s="4272">
        <f t="shared" si="172"/>
        <v>0</v>
      </c>
      <c r="CK132" s="4272">
        <f t="shared" si="173"/>
        <v>0</v>
      </c>
      <c r="CL132" s="4272">
        <f t="shared" si="174"/>
        <v>0</v>
      </c>
      <c r="CM132" s="4272">
        <f t="shared" si="175"/>
        <v>0</v>
      </c>
      <c r="CN132" s="4272">
        <f t="shared" si="176"/>
        <v>0</v>
      </c>
      <c r="CO132" s="4285">
        <f>IF(M132=CO8,M132,0)</f>
        <v>0</v>
      </c>
      <c r="CP132" s="4286" t="str">
        <f t="shared" si="177"/>
        <v/>
      </c>
      <c r="CQ132" s="4261" t="str">
        <f t="shared" si="178"/>
        <v/>
      </c>
      <c r="CR132" s="4275" t="str">
        <f t="shared" si="179"/>
        <v/>
      </c>
      <c r="CS132" s="4275" t="str">
        <f t="shared" si="180"/>
        <v/>
      </c>
      <c r="CT132" s="4275" t="str">
        <f t="shared" si="181"/>
        <v/>
      </c>
      <c r="CU132" s="4275" t="str">
        <f t="shared" si="182"/>
        <v/>
      </c>
      <c r="CV132" s="4275" t="str">
        <f t="shared" si="183"/>
        <v/>
      </c>
      <c r="CW132" s="4275" t="str">
        <f t="shared" si="184"/>
        <v/>
      </c>
      <c r="CX132" s="4276" t="str">
        <f t="shared" si="185"/>
        <v/>
      </c>
      <c r="CY132" s="4186"/>
      <c r="CZ132" s="4264" t="str">
        <f t="shared" si="186"/>
        <v/>
      </c>
      <c r="DA132" s="4277">
        <f t="shared" si="187"/>
        <v>0</v>
      </c>
      <c r="DB132" s="4115" t="str">
        <f t="shared" si="188"/>
        <v/>
      </c>
      <c r="DC132" s="4115" t="str">
        <f t="shared" si="189"/>
        <v/>
      </c>
      <c r="DD132" s="4115" t="str">
        <f t="shared" si="190"/>
        <v/>
      </c>
      <c r="DE132" s="4115" t="str">
        <f t="shared" si="191"/>
        <v/>
      </c>
      <c r="DF132" s="4115" t="str">
        <f t="shared" si="192"/>
        <v/>
      </c>
      <c r="DG132" s="4115" t="str">
        <f t="shared" si="193"/>
        <v/>
      </c>
      <c r="DH132" s="4115" t="str">
        <f t="shared" si="194"/>
        <v/>
      </c>
      <c r="DI132" s="4115" t="str">
        <f t="shared" si="195"/>
        <v/>
      </c>
      <c r="DJ132" s="4136"/>
      <c r="DK132" s="4287">
        <f>IF(M132=DK8,M132,0)</f>
        <v>0</v>
      </c>
      <c r="DL132" s="4286" t="str">
        <f t="shared" si="196"/>
        <v/>
      </c>
      <c r="DM132" s="4275" t="str">
        <f t="shared" si="197"/>
        <v/>
      </c>
      <c r="DN132" s="4275" t="str">
        <f t="shared" si="198"/>
        <v/>
      </c>
      <c r="DO132" s="4275" t="str">
        <f t="shared" si="199"/>
        <v/>
      </c>
      <c r="DP132" s="4275" t="str">
        <f t="shared" si="200"/>
        <v/>
      </c>
      <c r="DQ132" s="4275" t="str">
        <f t="shared" si="201"/>
        <v/>
      </c>
      <c r="DR132" s="4275" t="str">
        <f t="shared" si="202"/>
        <v/>
      </c>
      <c r="DS132" s="4275" t="str">
        <f t="shared" si="203"/>
        <v/>
      </c>
      <c r="DT132" s="4279" t="str">
        <f t="shared" si="204"/>
        <v/>
      </c>
      <c r="DU132" s="4122"/>
      <c r="DV132" s="4266">
        <f t="shared" si="205"/>
        <v>0</v>
      </c>
      <c r="DW132" s="4267">
        <f t="shared" si="206"/>
        <v>0</v>
      </c>
      <c r="DX132" s="4267">
        <f t="shared" si="207"/>
        <v>0</v>
      </c>
      <c r="DY132" s="4267">
        <f t="shared" si="208"/>
        <v>0</v>
      </c>
      <c r="DZ132" s="4267">
        <f t="shared" si="209"/>
        <v>0</v>
      </c>
      <c r="EA132" s="4267">
        <f t="shared" si="210"/>
        <v>0</v>
      </c>
      <c r="EB132" s="4267">
        <f t="shared" si="211"/>
        <v>0</v>
      </c>
      <c r="EC132" s="4267">
        <f t="shared" si="212"/>
        <v>0</v>
      </c>
      <c r="ED132" s="4215"/>
      <c r="EE132" s="4268">
        <f t="shared" si="256"/>
        <v>0</v>
      </c>
      <c r="EF132" s="4269">
        <f t="shared" si="256"/>
        <v>0</v>
      </c>
      <c r="EG132" s="4269">
        <f t="shared" si="256"/>
        <v>0</v>
      </c>
      <c r="EH132" s="4269">
        <f t="shared" si="253"/>
        <v>0</v>
      </c>
      <c r="EI132" s="4269">
        <f t="shared" si="253"/>
        <v>0</v>
      </c>
      <c r="EJ132" s="4269">
        <f t="shared" si="253"/>
        <v>0</v>
      </c>
      <c r="EK132" s="4269">
        <f t="shared" si="253"/>
        <v>0</v>
      </c>
      <c r="EL132" s="4270">
        <f t="shared" si="253"/>
        <v>0</v>
      </c>
      <c r="EM132" s="4186"/>
      <c r="EN132" s="4264" t="str">
        <f t="shared" si="213"/>
        <v/>
      </c>
      <c r="EO132" s="4271">
        <f t="shared" si="214"/>
        <v>0</v>
      </c>
      <c r="EP132" s="4272">
        <f t="shared" si="215"/>
        <v>0</v>
      </c>
      <c r="EQ132" s="4272">
        <f t="shared" si="216"/>
        <v>0</v>
      </c>
      <c r="ER132" s="4272">
        <f t="shared" si="217"/>
        <v>0</v>
      </c>
      <c r="ES132" s="4272">
        <f t="shared" si="218"/>
        <v>0</v>
      </c>
      <c r="ET132" s="4272">
        <f t="shared" si="219"/>
        <v>0</v>
      </c>
      <c r="EU132" s="4272">
        <f t="shared" si="220"/>
        <v>0</v>
      </c>
      <c r="EV132" s="4272">
        <f t="shared" si="221"/>
        <v>0</v>
      </c>
      <c r="EW132" s="4272">
        <f t="shared" si="222"/>
        <v>0</v>
      </c>
      <c r="EX132" s="4288">
        <f>IF(X132=EX8,X132,0)</f>
        <v>0</v>
      </c>
      <c r="EY132" s="4286" t="str">
        <f t="shared" si="223"/>
        <v/>
      </c>
      <c r="EZ132" s="4261" t="str">
        <f t="shared" si="224"/>
        <v/>
      </c>
      <c r="FA132" s="4275" t="str">
        <f t="shared" si="225"/>
        <v/>
      </c>
      <c r="FB132" s="4275" t="str">
        <f t="shared" si="226"/>
        <v/>
      </c>
      <c r="FC132" s="4275" t="str">
        <f t="shared" si="227"/>
        <v/>
      </c>
      <c r="FD132" s="4275" t="str">
        <f t="shared" si="228"/>
        <v/>
      </c>
      <c r="FE132" s="4275" t="str">
        <f t="shared" si="229"/>
        <v/>
      </c>
      <c r="FF132" s="4275" t="str">
        <f t="shared" si="230"/>
        <v/>
      </c>
      <c r="FG132" s="4275" t="str">
        <f t="shared" si="231"/>
        <v/>
      </c>
      <c r="FH132" s="4186"/>
      <c r="FI132" s="4264" t="str">
        <f t="shared" si="232"/>
        <v/>
      </c>
      <c r="FJ132" s="4277">
        <f t="shared" si="233"/>
        <v>0</v>
      </c>
      <c r="FK132" s="4115" t="str">
        <f t="shared" si="234"/>
        <v/>
      </c>
      <c r="FL132" s="4115" t="str">
        <f t="shared" si="235"/>
        <v/>
      </c>
      <c r="FM132" s="4115" t="str">
        <f t="shared" si="236"/>
        <v/>
      </c>
      <c r="FN132" s="4115" t="str">
        <f t="shared" si="237"/>
        <v/>
      </c>
      <c r="FO132" s="4115" t="str">
        <f t="shared" si="238"/>
        <v/>
      </c>
      <c r="FP132" s="4115" t="str">
        <f t="shared" si="239"/>
        <v/>
      </c>
      <c r="FQ132" s="4115" t="str">
        <f t="shared" si="240"/>
        <v/>
      </c>
      <c r="FR132" s="4115" t="str">
        <f t="shared" si="241"/>
        <v/>
      </c>
      <c r="FS132" s="4287">
        <f>IF(X132=FS8,X132,0)</f>
        <v>0</v>
      </c>
      <c r="FT132" s="4286" t="str">
        <f t="shared" si="242"/>
        <v/>
      </c>
      <c r="FU132" s="4275" t="str">
        <f t="shared" si="243"/>
        <v/>
      </c>
      <c r="FV132" s="4275" t="str">
        <f t="shared" si="244"/>
        <v/>
      </c>
      <c r="FW132" s="4275" t="str">
        <f t="shared" si="245"/>
        <v/>
      </c>
      <c r="FX132" s="4275" t="str">
        <f t="shared" si="246"/>
        <v/>
      </c>
      <c r="FY132" s="4275" t="str">
        <f t="shared" si="247"/>
        <v/>
      </c>
      <c r="FZ132" s="4275" t="str">
        <f t="shared" si="248"/>
        <v/>
      </c>
      <c r="GA132" s="4275" t="str">
        <f t="shared" si="249"/>
        <v/>
      </c>
      <c r="GB132" s="4279" t="str">
        <f t="shared" si="250"/>
        <v/>
      </c>
      <c r="GC132" s="4122"/>
    </row>
    <row r="133" spans="1:185" ht="45" customHeight="1">
      <c r="A133" s="4016">
        <f>ROW()</f>
        <v>133</v>
      </c>
      <c r="B133" s="4250" t="str">
        <f>IF(C133="I","",IF(ISBLANK(D133),"",IF(ISTEXT(D133),LARGE(B9:B132,1)+1,0)))</f>
        <v/>
      </c>
      <c r="C133" s="4281"/>
      <c r="D133" s="4297"/>
      <c r="E133" s="4252"/>
      <c r="F133" s="4253"/>
      <c r="G133" s="4254"/>
      <c r="H133" s="4255"/>
      <c r="I133" s="4254"/>
      <c r="J133" s="4255"/>
      <c r="K133" s="4256">
        <f t="shared" si="257"/>
        <v>0</v>
      </c>
      <c r="L133" s="4119"/>
      <c r="M133" s="4257">
        <f t="shared" si="139"/>
        <v>0</v>
      </c>
      <c r="N133" s="4258">
        <f t="shared" si="139"/>
        <v>0</v>
      </c>
      <c r="O133" s="4259"/>
      <c r="P133" s="4259"/>
      <c r="Q133" s="4259"/>
      <c r="R133" s="4259"/>
      <c r="S133" s="4259"/>
      <c r="T133" s="4259"/>
      <c r="U133" s="4259"/>
      <c r="V133" s="4259"/>
      <c r="W133" s="4119"/>
      <c r="X133" s="4257">
        <f t="shared" si="140"/>
        <v>0</v>
      </c>
      <c r="Y133" s="4258">
        <f t="shared" si="140"/>
        <v>0</v>
      </c>
      <c r="Z133" s="4260"/>
      <c r="AA133" s="4260"/>
      <c r="AB133" s="4260"/>
      <c r="AC133" s="4260"/>
      <c r="AD133" s="4260"/>
      <c r="AE133" s="4260"/>
      <c r="AF133" s="4260"/>
      <c r="AG133" s="4260"/>
      <c r="AH133" s="4119"/>
      <c r="AI133" s="4122"/>
      <c r="AJ133" s="4261">
        <f t="shared" si="141"/>
        <v>0</v>
      </c>
      <c r="AK133" s="4262">
        <f t="shared" si="142"/>
        <v>0</v>
      </c>
      <c r="AL133" s="4261">
        <f t="shared" si="143"/>
        <v>0</v>
      </c>
      <c r="AM133" s="4262">
        <f t="shared" si="144"/>
        <v>0</v>
      </c>
      <c r="AN133" s="4261">
        <f t="shared" si="145"/>
        <v>0</v>
      </c>
      <c r="AO133" s="4262">
        <f t="shared" si="146"/>
        <v>0</v>
      </c>
      <c r="AP133" s="4261">
        <f t="shared" si="147"/>
        <v>0</v>
      </c>
      <c r="AQ133" s="4262">
        <f t="shared" si="148"/>
        <v>0</v>
      </c>
      <c r="AR133" s="4261">
        <f t="shared" si="149"/>
        <v>0</v>
      </c>
      <c r="AS133" s="4262">
        <f t="shared" si="150"/>
        <v>0</v>
      </c>
      <c r="AT133" s="4261">
        <f t="shared" si="151"/>
        <v>0</v>
      </c>
      <c r="AU133" s="4262">
        <f t="shared" si="152"/>
        <v>0</v>
      </c>
      <c r="AV133" s="4261">
        <f t="shared" si="153"/>
        <v>0</v>
      </c>
      <c r="AW133" s="4262">
        <f t="shared" si="154"/>
        <v>0</v>
      </c>
      <c r="AX133" s="4261">
        <f t="shared" si="155"/>
        <v>0</v>
      </c>
      <c r="AY133" s="4262">
        <f t="shared" si="156"/>
        <v>0</v>
      </c>
      <c r="AZ133" s="4263"/>
      <c r="BA133" s="4264">
        <f>BA9</f>
        <v>20</v>
      </c>
      <c r="BB133" s="4264">
        <f t="shared" si="157"/>
        <v>0</v>
      </c>
      <c r="BC133" s="4264" t="str">
        <f t="shared" si="158"/>
        <v/>
      </c>
      <c r="BD133" s="4265">
        <f t="shared" si="254"/>
        <v>0</v>
      </c>
      <c r="BE133" s="4265">
        <f t="shared" si="254"/>
        <v>0</v>
      </c>
      <c r="BF133" s="4265">
        <f t="shared" si="254"/>
        <v>0</v>
      </c>
      <c r="BG133" s="4265">
        <f t="shared" si="251"/>
        <v>0</v>
      </c>
      <c r="BH133" s="4265">
        <f t="shared" si="251"/>
        <v>0</v>
      </c>
      <c r="BI133" s="4265">
        <f t="shared" si="251"/>
        <v>0</v>
      </c>
      <c r="BJ133" s="4265">
        <f t="shared" si="251"/>
        <v>0</v>
      </c>
      <c r="BK133" s="4265">
        <f t="shared" si="251"/>
        <v>0</v>
      </c>
      <c r="BL133" s="4122"/>
      <c r="BM133" s="4266">
        <f t="shared" si="159"/>
        <v>0</v>
      </c>
      <c r="BN133" s="4267">
        <f t="shared" si="160"/>
        <v>0</v>
      </c>
      <c r="BO133" s="4267">
        <f t="shared" si="161"/>
        <v>0</v>
      </c>
      <c r="BP133" s="4267">
        <f t="shared" si="162"/>
        <v>0</v>
      </c>
      <c r="BQ133" s="4267">
        <f t="shared" si="163"/>
        <v>0</v>
      </c>
      <c r="BR133" s="4267">
        <f t="shared" si="164"/>
        <v>0</v>
      </c>
      <c r="BS133" s="4267">
        <f t="shared" si="165"/>
        <v>0</v>
      </c>
      <c r="BT133" s="4267">
        <f t="shared" si="166"/>
        <v>0</v>
      </c>
      <c r="BU133" s="4202"/>
      <c r="BV133" s="4268">
        <f t="shared" si="255"/>
        <v>0</v>
      </c>
      <c r="BW133" s="4269">
        <f t="shared" si="255"/>
        <v>0</v>
      </c>
      <c r="BX133" s="4269">
        <f t="shared" si="255"/>
        <v>0</v>
      </c>
      <c r="BY133" s="4269">
        <f t="shared" si="252"/>
        <v>0</v>
      </c>
      <c r="BZ133" s="4269">
        <f t="shared" si="252"/>
        <v>0</v>
      </c>
      <c r="CA133" s="4269">
        <f t="shared" si="252"/>
        <v>0</v>
      </c>
      <c r="CB133" s="4269">
        <f t="shared" si="252"/>
        <v>0</v>
      </c>
      <c r="CC133" s="4270">
        <f t="shared" si="252"/>
        <v>0</v>
      </c>
      <c r="CD133" s="4114"/>
      <c r="CE133" s="4264" t="str">
        <f t="shared" si="167"/>
        <v/>
      </c>
      <c r="CF133" s="4271">
        <f t="shared" si="168"/>
        <v>0</v>
      </c>
      <c r="CG133" s="4272">
        <f t="shared" si="169"/>
        <v>0</v>
      </c>
      <c r="CH133" s="4272">
        <f t="shared" si="170"/>
        <v>0</v>
      </c>
      <c r="CI133" s="4272">
        <f t="shared" si="171"/>
        <v>0</v>
      </c>
      <c r="CJ133" s="4272">
        <f t="shared" si="172"/>
        <v>0</v>
      </c>
      <c r="CK133" s="4272">
        <f t="shared" si="173"/>
        <v>0</v>
      </c>
      <c r="CL133" s="4272">
        <f t="shared" si="174"/>
        <v>0</v>
      </c>
      <c r="CM133" s="4272">
        <f t="shared" si="175"/>
        <v>0</v>
      </c>
      <c r="CN133" s="4272">
        <f t="shared" si="176"/>
        <v>0</v>
      </c>
      <c r="CO133" s="4285">
        <f>IF(M133=CO8,M133,0)</f>
        <v>0</v>
      </c>
      <c r="CP133" s="4286" t="str">
        <f t="shared" si="177"/>
        <v/>
      </c>
      <c r="CQ133" s="4261" t="str">
        <f t="shared" si="178"/>
        <v/>
      </c>
      <c r="CR133" s="4275" t="str">
        <f t="shared" si="179"/>
        <v/>
      </c>
      <c r="CS133" s="4275" t="str">
        <f t="shared" si="180"/>
        <v/>
      </c>
      <c r="CT133" s="4275" t="str">
        <f t="shared" si="181"/>
        <v/>
      </c>
      <c r="CU133" s="4275" t="str">
        <f t="shared" si="182"/>
        <v/>
      </c>
      <c r="CV133" s="4275" t="str">
        <f t="shared" si="183"/>
        <v/>
      </c>
      <c r="CW133" s="4275" t="str">
        <f t="shared" si="184"/>
        <v/>
      </c>
      <c r="CX133" s="4276" t="str">
        <f t="shared" si="185"/>
        <v/>
      </c>
      <c r="CY133" s="4186"/>
      <c r="CZ133" s="4264" t="str">
        <f t="shared" si="186"/>
        <v/>
      </c>
      <c r="DA133" s="4277">
        <f t="shared" si="187"/>
        <v>0</v>
      </c>
      <c r="DB133" s="4115" t="str">
        <f t="shared" si="188"/>
        <v/>
      </c>
      <c r="DC133" s="4115" t="str">
        <f t="shared" si="189"/>
        <v/>
      </c>
      <c r="DD133" s="4115" t="str">
        <f t="shared" si="190"/>
        <v/>
      </c>
      <c r="DE133" s="4115" t="str">
        <f t="shared" si="191"/>
        <v/>
      </c>
      <c r="DF133" s="4115" t="str">
        <f t="shared" si="192"/>
        <v/>
      </c>
      <c r="DG133" s="4115" t="str">
        <f t="shared" si="193"/>
        <v/>
      </c>
      <c r="DH133" s="4115" t="str">
        <f t="shared" si="194"/>
        <v/>
      </c>
      <c r="DI133" s="4115" t="str">
        <f t="shared" si="195"/>
        <v/>
      </c>
      <c r="DJ133" s="4136"/>
      <c r="DK133" s="4287">
        <f>IF(M133=DK8,M133,0)</f>
        <v>0</v>
      </c>
      <c r="DL133" s="4286" t="str">
        <f t="shared" si="196"/>
        <v/>
      </c>
      <c r="DM133" s="4275" t="str">
        <f t="shared" si="197"/>
        <v/>
      </c>
      <c r="DN133" s="4275" t="str">
        <f t="shared" si="198"/>
        <v/>
      </c>
      <c r="DO133" s="4275" t="str">
        <f t="shared" si="199"/>
        <v/>
      </c>
      <c r="DP133" s="4275" t="str">
        <f t="shared" si="200"/>
        <v/>
      </c>
      <c r="DQ133" s="4275" t="str">
        <f t="shared" si="201"/>
        <v/>
      </c>
      <c r="DR133" s="4275" t="str">
        <f t="shared" si="202"/>
        <v/>
      </c>
      <c r="DS133" s="4275" t="str">
        <f t="shared" si="203"/>
        <v/>
      </c>
      <c r="DT133" s="4279" t="str">
        <f t="shared" si="204"/>
        <v/>
      </c>
      <c r="DU133" s="4122"/>
      <c r="DV133" s="4266">
        <f t="shared" si="205"/>
        <v>0</v>
      </c>
      <c r="DW133" s="4267">
        <f t="shared" si="206"/>
        <v>0</v>
      </c>
      <c r="DX133" s="4267">
        <f t="shared" si="207"/>
        <v>0</v>
      </c>
      <c r="DY133" s="4267">
        <f t="shared" si="208"/>
        <v>0</v>
      </c>
      <c r="DZ133" s="4267">
        <f t="shared" si="209"/>
        <v>0</v>
      </c>
      <c r="EA133" s="4267">
        <f t="shared" si="210"/>
        <v>0</v>
      </c>
      <c r="EB133" s="4267">
        <f t="shared" si="211"/>
        <v>0</v>
      </c>
      <c r="EC133" s="4267">
        <f t="shared" si="212"/>
        <v>0</v>
      </c>
      <c r="ED133" s="4215"/>
      <c r="EE133" s="4268">
        <f t="shared" si="256"/>
        <v>0</v>
      </c>
      <c r="EF133" s="4269">
        <f t="shared" si="256"/>
        <v>0</v>
      </c>
      <c r="EG133" s="4269">
        <f t="shared" si="256"/>
        <v>0</v>
      </c>
      <c r="EH133" s="4269">
        <f t="shared" si="253"/>
        <v>0</v>
      </c>
      <c r="EI133" s="4269">
        <f t="shared" si="253"/>
        <v>0</v>
      </c>
      <c r="EJ133" s="4269">
        <f t="shared" si="253"/>
        <v>0</v>
      </c>
      <c r="EK133" s="4269">
        <f t="shared" si="253"/>
        <v>0</v>
      </c>
      <c r="EL133" s="4270">
        <f t="shared" si="253"/>
        <v>0</v>
      </c>
      <c r="EM133" s="4186"/>
      <c r="EN133" s="4264" t="str">
        <f t="shared" si="213"/>
        <v/>
      </c>
      <c r="EO133" s="4271">
        <f t="shared" si="214"/>
        <v>0</v>
      </c>
      <c r="EP133" s="4272">
        <f t="shared" si="215"/>
        <v>0</v>
      </c>
      <c r="EQ133" s="4272">
        <f t="shared" si="216"/>
        <v>0</v>
      </c>
      <c r="ER133" s="4272">
        <f t="shared" si="217"/>
        <v>0</v>
      </c>
      <c r="ES133" s="4272">
        <f t="shared" si="218"/>
        <v>0</v>
      </c>
      <c r="ET133" s="4272">
        <f t="shared" si="219"/>
        <v>0</v>
      </c>
      <c r="EU133" s="4272">
        <f t="shared" si="220"/>
        <v>0</v>
      </c>
      <c r="EV133" s="4272">
        <f t="shared" si="221"/>
        <v>0</v>
      </c>
      <c r="EW133" s="4272">
        <f t="shared" si="222"/>
        <v>0</v>
      </c>
      <c r="EX133" s="4288">
        <f>IF(X133=EX8,X133,0)</f>
        <v>0</v>
      </c>
      <c r="EY133" s="4286" t="str">
        <f t="shared" si="223"/>
        <v/>
      </c>
      <c r="EZ133" s="4261" t="str">
        <f t="shared" si="224"/>
        <v/>
      </c>
      <c r="FA133" s="4275" t="str">
        <f t="shared" si="225"/>
        <v/>
      </c>
      <c r="FB133" s="4275" t="str">
        <f t="shared" si="226"/>
        <v/>
      </c>
      <c r="FC133" s="4275" t="str">
        <f t="shared" si="227"/>
        <v/>
      </c>
      <c r="FD133" s="4275" t="str">
        <f t="shared" si="228"/>
        <v/>
      </c>
      <c r="FE133" s="4275" t="str">
        <f t="shared" si="229"/>
        <v/>
      </c>
      <c r="FF133" s="4275" t="str">
        <f t="shared" si="230"/>
        <v/>
      </c>
      <c r="FG133" s="4275" t="str">
        <f t="shared" si="231"/>
        <v/>
      </c>
      <c r="FH133" s="4186"/>
      <c r="FI133" s="4264" t="str">
        <f t="shared" si="232"/>
        <v/>
      </c>
      <c r="FJ133" s="4277">
        <f t="shared" si="233"/>
        <v>0</v>
      </c>
      <c r="FK133" s="4115" t="str">
        <f t="shared" si="234"/>
        <v/>
      </c>
      <c r="FL133" s="4115" t="str">
        <f t="shared" si="235"/>
        <v/>
      </c>
      <c r="FM133" s="4115" t="str">
        <f t="shared" si="236"/>
        <v/>
      </c>
      <c r="FN133" s="4115" t="str">
        <f t="shared" si="237"/>
        <v/>
      </c>
      <c r="FO133" s="4115" t="str">
        <f t="shared" si="238"/>
        <v/>
      </c>
      <c r="FP133" s="4115" t="str">
        <f t="shared" si="239"/>
        <v/>
      </c>
      <c r="FQ133" s="4115" t="str">
        <f t="shared" si="240"/>
        <v/>
      </c>
      <c r="FR133" s="4115" t="str">
        <f t="shared" si="241"/>
        <v/>
      </c>
      <c r="FS133" s="4287">
        <f>IF(X133=FS8,X133,0)</f>
        <v>0</v>
      </c>
      <c r="FT133" s="4286" t="str">
        <f t="shared" si="242"/>
        <v/>
      </c>
      <c r="FU133" s="4275" t="str">
        <f t="shared" si="243"/>
        <v/>
      </c>
      <c r="FV133" s="4275" t="str">
        <f t="shared" si="244"/>
        <v/>
      </c>
      <c r="FW133" s="4275" t="str">
        <f t="shared" si="245"/>
        <v/>
      </c>
      <c r="FX133" s="4275" t="str">
        <f t="shared" si="246"/>
        <v/>
      </c>
      <c r="FY133" s="4275" t="str">
        <f t="shared" si="247"/>
        <v/>
      </c>
      <c r="FZ133" s="4275" t="str">
        <f t="shared" si="248"/>
        <v/>
      </c>
      <c r="GA133" s="4275" t="str">
        <f t="shared" si="249"/>
        <v/>
      </c>
      <c r="GB133" s="4279" t="str">
        <f t="shared" si="250"/>
        <v/>
      </c>
      <c r="GC133" s="4122"/>
    </row>
    <row r="134" spans="1:185" ht="45" customHeight="1">
      <c r="A134" s="4016">
        <f>ROW()</f>
        <v>134</v>
      </c>
      <c r="B134" s="4250" t="str">
        <f>IF(C134="I","",IF(ISBLANK(D134),"",IF(ISTEXT(D134),LARGE(B9:B133,1)+1,0)))</f>
        <v/>
      </c>
      <c r="C134" s="4281"/>
      <c r="D134" s="4297"/>
      <c r="E134" s="4252"/>
      <c r="F134" s="4253"/>
      <c r="G134" s="4254"/>
      <c r="H134" s="4255"/>
      <c r="I134" s="4254"/>
      <c r="J134" s="4255"/>
      <c r="K134" s="4256">
        <f t="shared" si="257"/>
        <v>0</v>
      </c>
      <c r="L134" s="4119"/>
      <c r="M134" s="4257">
        <f t="shared" si="139"/>
        <v>0</v>
      </c>
      <c r="N134" s="4258">
        <f t="shared" si="139"/>
        <v>0</v>
      </c>
      <c r="O134" s="4259"/>
      <c r="P134" s="4259"/>
      <c r="Q134" s="4259"/>
      <c r="R134" s="4259"/>
      <c r="S134" s="4259"/>
      <c r="T134" s="4259"/>
      <c r="U134" s="4259"/>
      <c r="V134" s="4259"/>
      <c r="W134" s="4119"/>
      <c r="X134" s="4257">
        <f t="shared" si="140"/>
        <v>0</v>
      </c>
      <c r="Y134" s="4258">
        <f t="shared" si="140"/>
        <v>0</v>
      </c>
      <c r="Z134" s="4260"/>
      <c r="AA134" s="4260"/>
      <c r="AB134" s="4260"/>
      <c r="AC134" s="4260"/>
      <c r="AD134" s="4260"/>
      <c r="AE134" s="4260"/>
      <c r="AF134" s="4260"/>
      <c r="AG134" s="4260"/>
      <c r="AH134" s="4119"/>
      <c r="AI134" s="4122"/>
      <c r="AJ134" s="4261">
        <f t="shared" si="141"/>
        <v>0</v>
      </c>
      <c r="AK134" s="4262">
        <f t="shared" si="142"/>
        <v>0</v>
      </c>
      <c r="AL134" s="4261">
        <f t="shared" si="143"/>
        <v>0</v>
      </c>
      <c r="AM134" s="4262">
        <f t="shared" si="144"/>
        <v>0</v>
      </c>
      <c r="AN134" s="4261">
        <f t="shared" si="145"/>
        <v>0</v>
      </c>
      <c r="AO134" s="4262">
        <f t="shared" si="146"/>
        <v>0</v>
      </c>
      <c r="AP134" s="4261">
        <f t="shared" si="147"/>
        <v>0</v>
      </c>
      <c r="AQ134" s="4262">
        <f t="shared" si="148"/>
        <v>0</v>
      </c>
      <c r="AR134" s="4261">
        <f t="shared" si="149"/>
        <v>0</v>
      </c>
      <c r="AS134" s="4262">
        <f t="shared" si="150"/>
        <v>0</v>
      </c>
      <c r="AT134" s="4261">
        <f t="shared" si="151"/>
        <v>0</v>
      </c>
      <c r="AU134" s="4262">
        <f t="shared" si="152"/>
        <v>0</v>
      </c>
      <c r="AV134" s="4261">
        <f t="shared" si="153"/>
        <v>0</v>
      </c>
      <c r="AW134" s="4262">
        <f t="shared" si="154"/>
        <v>0</v>
      </c>
      <c r="AX134" s="4261">
        <f t="shared" si="155"/>
        <v>0</v>
      </c>
      <c r="AY134" s="4262">
        <f t="shared" si="156"/>
        <v>0</v>
      </c>
      <c r="AZ134" s="4263"/>
      <c r="BA134" s="4264">
        <f>BA9</f>
        <v>20</v>
      </c>
      <c r="BB134" s="4264">
        <f t="shared" si="157"/>
        <v>0</v>
      </c>
      <c r="BC134" s="4264" t="str">
        <f t="shared" si="158"/>
        <v/>
      </c>
      <c r="BD134" s="4265">
        <f t="shared" si="254"/>
        <v>0</v>
      </c>
      <c r="BE134" s="4265">
        <f t="shared" si="254"/>
        <v>0</v>
      </c>
      <c r="BF134" s="4265">
        <f t="shared" si="254"/>
        <v>0</v>
      </c>
      <c r="BG134" s="4265">
        <f t="shared" si="251"/>
        <v>0</v>
      </c>
      <c r="BH134" s="4265">
        <f t="shared" si="251"/>
        <v>0</v>
      </c>
      <c r="BI134" s="4265">
        <f t="shared" ref="BI134:BK197" si="258">SUM(CA134,EJ134)</f>
        <v>0</v>
      </c>
      <c r="BJ134" s="4265">
        <f t="shared" si="258"/>
        <v>0</v>
      </c>
      <c r="BK134" s="4265">
        <f t="shared" si="258"/>
        <v>0</v>
      </c>
      <c r="BL134" s="4122"/>
      <c r="BM134" s="4266">
        <f t="shared" si="159"/>
        <v>0</v>
      </c>
      <c r="BN134" s="4267">
        <f t="shared" si="160"/>
        <v>0</v>
      </c>
      <c r="BO134" s="4267">
        <f t="shared" si="161"/>
        <v>0</v>
      </c>
      <c r="BP134" s="4267">
        <f t="shared" si="162"/>
        <v>0</v>
      </c>
      <c r="BQ134" s="4267">
        <f t="shared" si="163"/>
        <v>0</v>
      </c>
      <c r="BR134" s="4267">
        <f t="shared" si="164"/>
        <v>0</v>
      </c>
      <c r="BS134" s="4267">
        <f t="shared" si="165"/>
        <v>0</v>
      </c>
      <c r="BT134" s="4267">
        <f t="shared" si="166"/>
        <v>0</v>
      </c>
      <c r="BU134" s="4202"/>
      <c r="BV134" s="4268">
        <f t="shared" si="255"/>
        <v>0</v>
      </c>
      <c r="BW134" s="4269">
        <f t="shared" si="255"/>
        <v>0</v>
      </c>
      <c r="BX134" s="4269">
        <f t="shared" si="255"/>
        <v>0</v>
      </c>
      <c r="BY134" s="4269">
        <f t="shared" si="252"/>
        <v>0</v>
      </c>
      <c r="BZ134" s="4269">
        <f t="shared" si="252"/>
        <v>0</v>
      </c>
      <c r="CA134" s="4269">
        <f t="shared" ref="CA134:CC197" si="259">SUM(CL134,DG134)</f>
        <v>0</v>
      </c>
      <c r="CB134" s="4269">
        <f t="shared" si="259"/>
        <v>0</v>
      </c>
      <c r="CC134" s="4270">
        <f t="shared" si="259"/>
        <v>0</v>
      </c>
      <c r="CD134" s="4114"/>
      <c r="CE134" s="4264" t="str">
        <f t="shared" si="167"/>
        <v/>
      </c>
      <c r="CF134" s="4271">
        <f t="shared" si="168"/>
        <v>0</v>
      </c>
      <c r="CG134" s="4272">
        <f t="shared" si="169"/>
        <v>0</v>
      </c>
      <c r="CH134" s="4272">
        <f t="shared" si="170"/>
        <v>0</v>
      </c>
      <c r="CI134" s="4272">
        <f t="shared" si="171"/>
        <v>0</v>
      </c>
      <c r="CJ134" s="4272">
        <f t="shared" si="172"/>
        <v>0</v>
      </c>
      <c r="CK134" s="4272">
        <f t="shared" si="173"/>
        <v>0</v>
      </c>
      <c r="CL134" s="4272">
        <f t="shared" si="174"/>
        <v>0</v>
      </c>
      <c r="CM134" s="4272">
        <f t="shared" si="175"/>
        <v>0</v>
      </c>
      <c r="CN134" s="4272">
        <f t="shared" si="176"/>
        <v>0</v>
      </c>
      <c r="CO134" s="4285">
        <f>IF(M134=CO8,M134,0)</f>
        <v>0</v>
      </c>
      <c r="CP134" s="4286" t="str">
        <f t="shared" si="177"/>
        <v/>
      </c>
      <c r="CQ134" s="4261" t="str">
        <f t="shared" si="178"/>
        <v/>
      </c>
      <c r="CR134" s="4275" t="str">
        <f t="shared" si="179"/>
        <v/>
      </c>
      <c r="CS134" s="4275" t="str">
        <f t="shared" si="180"/>
        <v/>
      </c>
      <c r="CT134" s="4275" t="str">
        <f t="shared" si="181"/>
        <v/>
      </c>
      <c r="CU134" s="4275" t="str">
        <f t="shared" si="182"/>
        <v/>
      </c>
      <c r="CV134" s="4275" t="str">
        <f t="shared" si="183"/>
        <v/>
      </c>
      <c r="CW134" s="4275" t="str">
        <f t="shared" si="184"/>
        <v/>
      </c>
      <c r="CX134" s="4276" t="str">
        <f t="shared" si="185"/>
        <v/>
      </c>
      <c r="CY134" s="4186"/>
      <c r="CZ134" s="4264" t="str">
        <f t="shared" si="186"/>
        <v/>
      </c>
      <c r="DA134" s="4277">
        <f t="shared" si="187"/>
        <v>0</v>
      </c>
      <c r="DB134" s="4115" t="str">
        <f t="shared" si="188"/>
        <v/>
      </c>
      <c r="DC134" s="4115" t="str">
        <f t="shared" si="189"/>
        <v/>
      </c>
      <c r="DD134" s="4115" t="str">
        <f t="shared" si="190"/>
        <v/>
      </c>
      <c r="DE134" s="4115" t="str">
        <f t="shared" si="191"/>
        <v/>
      </c>
      <c r="DF134" s="4115" t="str">
        <f t="shared" si="192"/>
        <v/>
      </c>
      <c r="DG134" s="4115" t="str">
        <f t="shared" si="193"/>
        <v/>
      </c>
      <c r="DH134" s="4115" t="str">
        <f t="shared" si="194"/>
        <v/>
      </c>
      <c r="DI134" s="4115" t="str">
        <f t="shared" si="195"/>
        <v/>
      </c>
      <c r="DJ134" s="4136"/>
      <c r="DK134" s="4287">
        <f>IF(M134=DK8,M134,0)</f>
        <v>0</v>
      </c>
      <c r="DL134" s="4286" t="str">
        <f t="shared" si="196"/>
        <v/>
      </c>
      <c r="DM134" s="4275" t="str">
        <f t="shared" si="197"/>
        <v/>
      </c>
      <c r="DN134" s="4275" t="str">
        <f t="shared" si="198"/>
        <v/>
      </c>
      <c r="DO134" s="4275" t="str">
        <f t="shared" si="199"/>
        <v/>
      </c>
      <c r="DP134" s="4275" t="str">
        <f t="shared" si="200"/>
        <v/>
      </c>
      <c r="DQ134" s="4275" t="str">
        <f t="shared" si="201"/>
        <v/>
      </c>
      <c r="DR134" s="4275" t="str">
        <f t="shared" si="202"/>
        <v/>
      </c>
      <c r="DS134" s="4275" t="str">
        <f t="shared" si="203"/>
        <v/>
      </c>
      <c r="DT134" s="4279" t="str">
        <f t="shared" si="204"/>
        <v/>
      </c>
      <c r="DU134" s="4122"/>
      <c r="DV134" s="4266">
        <f t="shared" si="205"/>
        <v>0</v>
      </c>
      <c r="DW134" s="4267">
        <f t="shared" si="206"/>
        <v>0</v>
      </c>
      <c r="DX134" s="4267">
        <f t="shared" si="207"/>
        <v>0</v>
      </c>
      <c r="DY134" s="4267">
        <f t="shared" si="208"/>
        <v>0</v>
      </c>
      <c r="DZ134" s="4267">
        <f t="shared" si="209"/>
        <v>0</v>
      </c>
      <c r="EA134" s="4267">
        <f t="shared" si="210"/>
        <v>0</v>
      </c>
      <c r="EB134" s="4267">
        <f t="shared" si="211"/>
        <v>0</v>
      </c>
      <c r="EC134" s="4267">
        <f t="shared" si="212"/>
        <v>0</v>
      </c>
      <c r="ED134" s="4215"/>
      <c r="EE134" s="4268">
        <f t="shared" si="256"/>
        <v>0</v>
      </c>
      <c r="EF134" s="4269">
        <f t="shared" si="256"/>
        <v>0</v>
      </c>
      <c r="EG134" s="4269">
        <f t="shared" si="256"/>
        <v>0</v>
      </c>
      <c r="EH134" s="4269">
        <f t="shared" si="253"/>
        <v>0</v>
      </c>
      <c r="EI134" s="4269">
        <f t="shared" si="253"/>
        <v>0</v>
      </c>
      <c r="EJ134" s="4269">
        <f t="shared" ref="EJ134:EL197" si="260">SUM(EU134,FP134)</f>
        <v>0</v>
      </c>
      <c r="EK134" s="4269">
        <f t="shared" si="260"/>
        <v>0</v>
      </c>
      <c r="EL134" s="4270">
        <f t="shared" si="260"/>
        <v>0</v>
      </c>
      <c r="EM134" s="4186"/>
      <c r="EN134" s="4264" t="str">
        <f t="shared" si="213"/>
        <v/>
      </c>
      <c r="EO134" s="4271">
        <f t="shared" si="214"/>
        <v>0</v>
      </c>
      <c r="EP134" s="4272">
        <f t="shared" si="215"/>
        <v>0</v>
      </c>
      <c r="EQ134" s="4272">
        <f t="shared" si="216"/>
        <v>0</v>
      </c>
      <c r="ER134" s="4272">
        <f t="shared" si="217"/>
        <v>0</v>
      </c>
      <c r="ES134" s="4272">
        <f t="shared" si="218"/>
        <v>0</v>
      </c>
      <c r="ET134" s="4272">
        <f t="shared" si="219"/>
        <v>0</v>
      </c>
      <c r="EU134" s="4272">
        <f t="shared" si="220"/>
        <v>0</v>
      </c>
      <c r="EV134" s="4272">
        <f t="shared" si="221"/>
        <v>0</v>
      </c>
      <c r="EW134" s="4272">
        <f t="shared" si="222"/>
        <v>0</v>
      </c>
      <c r="EX134" s="4288">
        <f>IF(X134=EX8,X134,0)</f>
        <v>0</v>
      </c>
      <c r="EY134" s="4286" t="str">
        <f t="shared" si="223"/>
        <v/>
      </c>
      <c r="EZ134" s="4261" t="str">
        <f t="shared" si="224"/>
        <v/>
      </c>
      <c r="FA134" s="4275" t="str">
        <f t="shared" si="225"/>
        <v/>
      </c>
      <c r="FB134" s="4275" t="str">
        <f t="shared" si="226"/>
        <v/>
      </c>
      <c r="FC134" s="4275" t="str">
        <f t="shared" si="227"/>
        <v/>
      </c>
      <c r="FD134" s="4275" t="str">
        <f t="shared" si="228"/>
        <v/>
      </c>
      <c r="FE134" s="4275" t="str">
        <f t="shared" si="229"/>
        <v/>
      </c>
      <c r="FF134" s="4275" t="str">
        <f t="shared" si="230"/>
        <v/>
      </c>
      <c r="FG134" s="4275" t="str">
        <f t="shared" si="231"/>
        <v/>
      </c>
      <c r="FH134" s="4186"/>
      <c r="FI134" s="4264" t="str">
        <f t="shared" si="232"/>
        <v/>
      </c>
      <c r="FJ134" s="4277">
        <f t="shared" si="233"/>
        <v>0</v>
      </c>
      <c r="FK134" s="4115" t="str">
        <f t="shared" si="234"/>
        <v/>
      </c>
      <c r="FL134" s="4115" t="str">
        <f t="shared" si="235"/>
        <v/>
      </c>
      <c r="FM134" s="4115" t="str">
        <f t="shared" si="236"/>
        <v/>
      </c>
      <c r="FN134" s="4115" t="str">
        <f t="shared" si="237"/>
        <v/>
      </c>
      <c r="FO134" s="4115" t="str">
        <f t="shared" si="238"/>
        <v/>
      </c>
      <c r="FP134" s="4115" t="str">
        <f t="shared" si="239"/>
        <v/>
      </c>
      <c r="FQ134" s="4115" t="str">
        <f t="shared" si="240"/>
        <v/>
      </c>
      <c r="FR134" s="4115" t="str">
        <f t="shared" si="241"/>
        <v/>
      </c>
      <c r="FS134" s="4287">
        <f>IF(X134=FS8,X134,0)</f>
        <v>0</v>
      </c>
      <c r="FT134" s="4286" t="str">
        <f t="shared" si="242"/>
        <v/>
      </c>
      <c r="FU134" s="4275" t="str">
        <f t="shared" si="243"/>
        <v/>
      </c>
      <c r="FV134" s="4275" t="str">
        <f t="shared" si="244"/>
        <v/>
      </c>
      <c r="FW134" s="4275" t="str">
        <f t="shared" si="245"/>
        <v/>
      </c>
      <c r="FX134" s="4275" t="str">
        <f t="shared" si="246"/>
        <v/>
      </c>
      <c r="FY134" s="4275" t="str">
        <f t="shared" si="247"/>
        <v/>
      </c>
      <c r="FZ134" s="4275" t="str">
        <f t="shared" si="248"/>
        <v/>
      </c>
      <c r="GA134" s="4275" t="str">
        <f t="shared" si="249"/>
        <v/>
      </c>
      <c r="GB134" s="4279" t="str">
        <f t="shared" si="250"/>
        <v/>
      </c>
      <c r="GC134" s="4122"/>
    </row>
    <row r="135" spans="1:185" ht="45" customHeight="1">
      <c r="A135" s="4016">
        <f>ROW()</f>
        <v>135</v>
      </c>
      <c r="B135" s="4250" t="str">
        <f>IF(C135="I","",IF(ISBLANK(D135),"",IF(ISTEXT(D135),LARGE(B9:B134,1)+1,0)))</f>
        <v/>
      </c>
      <c r="C135" s="4281"/>
      <c r="D135" s="4297"/>
      <c r="E135" s="4252"/>
      <c r="F135" s="4253"/>
      <c r="G135" s="4254"/>
      <c r="H135" s="4255"/>
      <c r="I135" s="4254"/>
      <c r="J135" s="4255"/>
      <c r="K135" s="4256">
        <f t="shared" si="257"/>
        <v>0</v>
      </c>
      <c r="L135" s="4119"/>
      <c r="M135" s="4257">
        <f t="shared" si="139"/>
        <v>0</v>
      </c>
      <c r="N135" s="4258">
        <f t="shared" si="139"/>
        <v>0</v>
      </c>
      <c r="O135" s="4259"/>
      <c r="P135" s="4259"/>
      <c r="Q135" s="4259"/>
      <c r="R135" s="4259"/>
      <c r="S135" s="4259"/>
      <c r="T135" s="4259"/>
      <c r="U135" s="4259"/>
      <c r="V135" s="4259"/>
      <c r="W135" s="4119"/>
      <c r="X135" s="4257">
        <f t="shared" si="140"/>
        <v>0</v>
      </c>
      <c r="Y135" s="4258">
        <f t="shared" si="140"/>
        <v>0</v>
      </c>
      <c r="Z135" s="4260"/>
      <c r="AA135" s="4260"/>
      <c r="AB135" s="4260"/>
      <c r="AC135" s="4260"/>
      <c r="AD135" s="4260"/>
      <c r="AE135" s="4260"/>
      <c r="AF135" s="4260"/>
      <c r="AG135" s="4260"/>
      <c r="AH135" s="4119"/>
      <c r="AI135" s="4122"/>
      <c r="AJ135" s="4261">
        <f t="shared" si="141"/>
        <v>0</v>
      </c>
      <c r="AK135" s="4262">
        <f t="shared" si="142"/>
        <v>0</v>
      </c>
      <c r="AL135" s="4261">
        <f t="shared" si="143"/>
        <v>0</v>
      </c>
      <c r="AM135" s="4262">
        <f t="shared" si="144"/>
        <v>0</v>
      </c>
      <c r="AN135" s="4261">
        <f t="shared" si="145"/>
        <v>0</v>
      </c>
      <c r="AO135" s="4262">
        <f t="shared" si="146"/>
        <v>0</v>
      </c>
      <c r="AP135" s="4261">
        <f t="shared" si="147"/>
        <v>0</v>
      </c>
      <c r="AQ135" s="4262">
        <f t="shared" si="148"/>
        <v>0</v>
      </c>
      <c r="AR135" s="4261">
        <f t="shared" si="149"/>
        <v>0</v>
      </c>
      <c r="AS135" s="4262">
        <f t="shared" si="150"/>
        <v>0</v>
      </c>
      <c r="AT135" s="4261">
        <f t="shared" si="151"/>
        <v>0</v>
      </c>
      <c r="AU135" s="4262">
        <f t="shared" si="152"/>
        <v>0</v>
      </c>
      <c r="AV135" s="4261">
        <f t="shared" si="153"/>
        <v>0</v>
      </c>
      <c r="AW135" s="4262">
        <f t="shared" si="154"/>
        <v>0</v>
      </c>
      <c r="AX135" s="4261">
        <f t="shared" si="155"/>
        <v>0</v>
      </c>
      <c r="AY135" s="4262">
        <f t="shared" si="156"/>
        <v>0</v>
      </c>
      <c r="AZ135" s="4263"/>
      <c r="BA135" s="4264">
        <f>BA9</f>
        <v>20</v>
      </c>
      <c r="BB135" s="4264">
        <f t="shared" si="157"/>
        <v>0</v>
      </c>
      <c r="BC135" s="4264" t="str">
        <f t="shared" si="158"/>
        <v/>
      </c>
      <c r="BD135" s="4265">
        <f t="shared" si="254"/>
        <v>0</v>
      </c>
      <c r="BE135" s="4265">
        <f t="shared" si="254"/>
        <v>0</v>
      </c>
      <c r="BF135" s="4265">
        <f t="shared" si="254"/>
        <v>0</v>
      </c>
      <c r="BG135" s="4265">
        <f t="shared" si="254"/>
        <v>0</v>
      </c>
      <c r="BH135" s="4265">
        <f t="shared" si="254"/>
        <v>0</v>
      </c>
      <c r="BI135" s="4265">
        <f t="shared" si="258"/>
        <v>0</v>
      </c>
      <c r="BJ135" s="4265">
        <f t="shared" si="258"/>
        <v>0</v>
      </c>
      <c r="BK135" s="4265">
        <f t="shared" si="258"/>
        <v>0</v>
      </c>
      <c r="BL135" s="4122"/>
      <c r="BM135" s="4266">
        <f t="shared" si="159"/>
        <v>0</v>
      </c>
      <c r="BN135" s="4267">
        <f t="shared" si="160"/>
        <v>0</v>
      </c>
      <c r="BO135" s="4267">
        <f t="shared" si="161"/>
        <v>0</v>
      </c>
      <c r="BP135" s="4267">
        <f t="shared" si="162"/>
        <v>0</v>
      </c>
      <c r="BQ135" s="4267">
        <f t="shared" si="163"/>
        <v>0</v>
      </c>
      <c r="BR135" s="4267">
        <f t="shared" si="164"/>
        <v>0</v>
      </c>
      <c r="BS135" s="4267">
        <f t="shared" si="165"/>
        <v>0</v>
      </c>
      <c r="BT135" s="4267">
        <f t="shared" si="166"/>
        <v>0</v>
      </c>
      <c r="BU135" s="4202"/>
      <c r="BV135" s="4268">
        <f t="shared" si="255"/>
        <v>0</v>
      </c>
      <c r="BW135" s="4269">
        <f t="shared" si="255"/>
        <v>0</v>
      </c>
      <c r="BX135" s="4269">
        <f t="shared" si="255"/>
        <v>0</v>
      </c>
      <c r="BY135" s="4269">
        <f t="shared" si="255"/>
        <v>0</v>
      </c>
      <c r="BZ135" s="4269">
        <f t="shared" si="255"/>
        <v>0</v>
      </c>
      <c r="CA135" s="4269">
        <f t="shared" si="259"/>
        <v>0</v>
      </c>
      <c r="CB135" s="4269">
        <f t="shared" si="259"/>
        <v>0</v>
      </c>
      <c r="CC135" s="4270">
        <f t="shared" si="259"/>
        <v>0</v>
      </c>
      <c r="CD135" s="4114"/>
      <c r="CE135" s="4264" t="str">
        <f t="shared" si="167"/>
        <v/>
      </c>
      <c r="CF135" s="4271">
        <f t="shared" si="168"/>
        <v>0</v>
      </c>
      <c r="CG135" s="4272">
        <f t="shared" si="169"/>
        <v>0</v>
      </c>
      <c r="CH135" s="4272">
        <f t="shared" si="170"/>
        <v>0</v>
      </c>
      <c r="CI135" s="4272">
        <f t="shared" si="171"/>
        <v>0</v>
      </c>
      <c r="CJ135" s="4272">
        <f t="shared" si="172"/>
        <v>0</v>
      </c>
      <c r="CK135" s="4272">
        <f t="shared" si="173"/>
        <v>0</v>
      </c>
      <c r="CL135" s="4272">
        <f t="shared" si="174"/>
        <v>0</v>
      </c>
      <c r="CM135" s="4272">
        <f t="shared" si="175"/>
        <v>0</v>
      </c>
      <c r="CN135" s="4272">
        <f t="shared" si="176"/>
        <v>0</v>
      </c>
      <c r="CO135" s="4285">
        <f>IF(M135=CO8,M135,0)</f>
        <v>0</v>
      </c>
      <c r="CP135" s="4286" t="str">
        <f t="shared" si="177"/>
        <v/>
      </c>
      <c r="CQ135" s="4261" t="str">
        <f t="shared" si="178"/>
        <v/>
      </c>
      <c r="CR135" s="4275" t="str">
        <f t="shared" si="179"/>
        <v/>
      </c>
      <c r="CS135" s="4275" t="str">
        <f t="shared" si="180"/>
        <v/>
      </c>
      <c r="CT135" s="4275" t="str">
        <f t="shared" si="181"/>
        <v/>
      </c>
      <c r="CU135" s="4275" t="str">
        <f t="shared" si="182"/>
        <v/>
      </c>
      <c r="CV135" s="4275" t="str">
        <f t="shared" si="183"/>
        <v/>
      </c>
      <c r="CW135" s="4275" t="str">
        <f t="shared" si="184"/>
        <v/>
      </c>
      <c r="CX135" s="4276" t="str">
        <f t="shared" si="185"/>
        <v/>
      </c>
      <c r="CY135" s="4186"/>
      <c r="CZ135" s="4264" t="str">
        <f t="shared" si="186"/>
        <v/>
      </c>
      <c r="DA135" s="4277">
        <f t="shared" si="187"/>
        <v>0</v>
      </c>
      <c r="DB135" s="4115" t="str">
        <f t="shared" si="188"/>
        <v/>
      </c>
      <c r="DC135" s="4115" t="str">
        <f t="shared" si="189"/>
        <v/>
      </c>
      <c r="DD135" s="4115" t="str">
        <f t="shared" si="190"/>
        <v/>
      </c>
      <c r="DE135" s="4115" t="str">
        <f t="shared" si="191"/>
        <v/>
      </c>
      <c r="DF135" s="4115" t="str">
        <f t="shared" si="192"/>
        <v/>
      </c>
      <c r="DG135" s="4115" t="str">
        <f t="shared" si="193"/>
        <v/>
      </c>
      <c r="DH135" s="4115" t="str">
        <f t="shared" si="194"/>
        <v/>
      </c>
      <c r="DI135" s="4115" t="str">
        <f t="shared" si="195"/>
        <v/>
      </c>
      <c r="DJ135" s="4136"/>
      <c r="DK135" s="4287">
        <f>IF(M135=DK8,M135,0)</f>
        <v>0</v>
      </c>
      <c r="DL135" s="4286" t="str">
        <f t="shared" si="196"/>
        <v/>
      </c>
      <c r="DM135" s="4275" t="str">
        <f t="shared" si="197"/>
        <v/>
      </c>
      <c r="DN135" s="4275" t="str">
        <f t="shared" si="198"/>
        <v/>
      </c>
      <c r="DO135" s="4275" t="str">
        <f t="shared" si="199"/>
        <v/>
      </c>
      <c r="DP135" s="4275" t="str">
        <f t="shared" si="200"/>
        <v/>
      </c>
      <c r="DQ135" s="4275" t="str">
        <f t="shared" si="201"/>
        <v/>
      </c>
      <c r="DR135" s="4275" t="str">
        <f t="shared" si="202"/>
        <v/>
      </c>
      <c r="DS135" s="4275" t="str">
        <f t="shared" si="203"/>
        <v/>
      </c>
      <c r="DT135" s="4279" t="str">
        <f t="shared" si="204"/>
        <v/>
      </c>
      <c r="DU135" s="4122"/>
      <c r="DV135" s="4266">
        <f t="shared" si="205"/>
        <v>0</v>
      </c>
      <c r="DW135" s="4267">
        <f t="shared" si="206"/>
        <v>0</v>
      </c>
      <c r="DX135" s="4267">
        <f t="shared" si="207"/>
        <v>0</v>
      </c>
      <c r="DY135" s="4267">
        <f t="shared" si="208"/>
        <v>0</v>
      </c>
      <c r="DZ135" s="4267">
        <f t="shared" si="209"/>
        <v>0</v>
      </c>
      <c r="EA135" s="4267">
        <f t="shared" si="210"/>
        <v>0</v>
      </c>
      <c r="EB135" s="4267">
        <f t="shared" si="211"/>
        <v>0</v>
      </c>
      <c r="EC135" s="4267">
        <f t="shared" si="212"/>
        <v>0</v>
      </c>
      <c r="ED135" s="4215"/>
      <c r="EE135" s="4268">
        <f t="shared" si="256"/>
        <v>0</v>
      </c>
      <c r="EF135" s="4269">
        <f t="shared" si="256"/>
        <v>0</v>
      </c>
      <c r="EG135" s="4269">
        <f t="shared" si="256"/>
        <v>0</v>
      </c>
      <c r="EH135" s="4269">
        <f t="shared" si="256"/>
        <v>0</v>
      </c>
      <c r="EI135" s="4269">
        <f t="shared" si="256"/>
        <v>0</v>
      </c>
      <c r="EJ135" s="4269">
        <f t="shared" si="260"/>
        <v>0</v>
      </c>
      <c r="EK135" s="4269">
        <f t="shared" si="260"/>
        <v>0</v>
      </c>
      <c r="EL135" s="4270">
        <f t="shared" si="260"/>
        <v>0</v>
      </c>
      <c r="EM135" s="4186"/>
      <c r="EN135" s="4264" t="str">
        <f t="shared" si="213"/>
        <v/>
      </c>
      <c r="EO135" s="4271">
        <f t="shared" si="214"/>
        <v>0</v>
      </c>
      <c r="EP135" s="4272">
        <f t="shared" si="215"/>
        <v>0</v>
      </c>
      <c r="EQ135" s="4272">
        <f t="shared" si="216"/>
        <v>0</v>
      </c>
      <c r="ER135" s="4272">
        <f t="shared" si="217"/>
        <v>0</v>
      </c>
      <c r="ES135" s="4272">
        <f t="shared" si="218"/>
        <v>0</v>
      </c>
      <c r="ET135" s="4272">
        <f t="shared" si="219"/>
        <v>0</v>
      </c>
      <c r="EU135" s="4272">
        <f t="shared" si="220"/>
        <v>0</v>
      </c>
      <c r="EV135" s="4272">
        <f t="shared" si="221"/>
        <v>0</v>
      </c>
      <c r="EW135" s="4272">
        <f t="shared" si="222"/>
        <v>0</v>
      </c>
      <c r="EX135" s="4288">
        <f>IF(X135=EX8,X135,0)</f>
        <v>0</v>
      </c>
      <c r="EY135" s="4286" t="str">
        <f t="shared" si="223"/>
        <v/>
      </c>
      <c r="EZ135" s="4261" t="str">
        <f t="shared" si="224"/>
        <v/>
      </c>
      <c r="FA135" s="4275" t="str">
        <f t="shared" si="225"/>
        <v/>
      </c>
      <c r="FB135" s="4275" t="str">
        <f t="shared" si="226"/>
        <v/>
      </c>
      <c r="FC135" s="4275" t="str">
        <f t="shared" si="227"/>
        <v/>
      </c>
      <c r="FD135" s="4275" t="str">
        <f t="shared" si="228"/>
        <v/>
      </c>
      <c r="FE135" s="4275" t="str">
        <f t="shared" si="229"/>
        <v/>
      </c>
      <c r="FF135" s="4275" t="str">
        <f t="shared" si="230"/>
        <v/>
      </c>
      <c r="FG135" s="4275" t="str">
        <f t="shared" si="231"/>
        <v/>
      </c>
      <c r="FH135" s="4186"/>
      <c r="FI135" s="4264" t="str">
        <f t="shared" si="232"/>
        <v/>
      </c>
      <c r="FJ135" s="4277">
        <f t="shared" si="233"/>
        <v>0</v>
      </c>
      <c r="FK135" s="4115" t="str">
        <f t="shared" si="234"/>
        <v/>
      </c>
      <c r="FL135" s="4115" t="str">
        <f t="shared" si="235"/>
        <v/>
      </c>
      <c r="FM135" s="4115" t="str">
        <f t="shared" si="236"/>
        <v/>
      </c>
      <c r="FN135" s="4115" t="str">
        <f t="shared" si="237"/>
        <v/>
      </c>
      <c r="FO135" s="4115" t="str">
        <f t="shared" si="238"/>
        <v/>
      </c>
      <c r="FP135" s="4115" t="str">
        <f t="shared" si="239"/>
        <v/>
      </c>
      <c r="FQ135" s="4115" t="str">
        <f t="shared" si="240"/>
        <v/>
      </c>
      <c r="FR135" s="4115" t="str">
        <f t="shared" si="241"/>
        <v/>
      </c>
      <c r="FS135" s="4287">
        <f>IF(X135=FS8,X135,0)</f>
        <v>0</v>
      </c>
      <c r="FT135" s="4286" t="str">
        <f t="shared" si="242"/>
        <v/>
      </c>
      <c r="FU135" s="4275" t="str">
        <f t="shared" si="243"/>
        <v/>
      </c>
      <c r="FV135" s="4275" t="str">
        <f t="shared" si="244"/>
        <v/>
      </c>
      <c r="FW135" s="4275" t="str">
        <f t="shared" si="245"/>
        <v/>
      </c>
      <c r="FX135" s="4275" t="str">
        <f t="shared" si="246"/>
        <v/>
      </c>
      <c r="FY135" s="4275" t="str">
        <f t="shared" si="247"/>
        <v/>
      </c>
      <c r="FZ135" s="4275" t="str">
        <f t="shared" si="248"/>
        <v/>
      </c>
      <c r="GA135" s="4275" t="str">
        <f t="shared" si="249"/>
        <v/>
      </c>
      <c r="GB135" s="4279" t="str">
        <f t="shared" si="250"/>
        <v/>
      </c>
      <c r="GC135" s="4122"/>
    </row>
    <row r="136" spans="1:185" ht="45" customHeight="1">
      <c r="A136" s="4016">
        <f>ROW()</f>
        <v>136</v>
      </c>
      <c r="B136" s="4250" t="str">
        <f>IF(C136="I","",IF(ISBLANK(D136),"",IF(ISTEXT(D136),LARGE(B9:B135,1)+1,0)))</f>
        <v/>
      </c>
      <c r="C136" s="4281"/>
      <c r="D136" s="4297"/>
      <c r="E136" s="4252"/>
      <c r="F136" s="4253"/>
      <c r="G136" s="4254"/>
      <c r="H136" s="4255"/>
      <c r="I136" s="4254"/>
      <c r="J136" s="4255"/>
      <c r="K136" s="4256">
        <f t="shared" si="257"/>
        <v>0</v>
      </c>
      <c r="L136" s="4119"/>
      <c r="M136" s="4257">
        <f t="shared" si="139"/>
        <v>0</v>
      </c>
      <c r="N136" s="4258">
        <f t="shared" si="139"/>
        <v>0</v>
      </c>
      <c r="O136" s="4259"/>
      <c r="P136" s="4259"/>
      <c r="Q136" s="4259"/>
      <c r="R136" s="4259"/>
      <c r="S136" s="4259"/>
      <c r="T136" s="4259"/>
      <c r="U136" s="4259"/>
      <c r="V136" s="4259"/>
      <c r="W136" s="4119"/>
      <c r="X136" s="4257">
        <f t="shared" si="140"/>
        <v>0</v>
      </c>
      <c r="Y136" s="4258">
        <f t="shared" si="140"/>
        <v>0</v>
      </c>
      <c r="Z136" s="4260"/>
      <c r="AA136" s="4260"/>
      <c r="AB136" s="4260"/>
      <c r="AC136" s="4260"/>
      <c r="AD136" s="4260"/>
      <c r="AE136" s="4260"/>
      <c r="AF136" s="4260"/>
      <c r="AG136" s="4260"/>
      <c r="AH136" s="4119"/>
      <c r="AI136" s="4122"/>
      <c r="AJ136" s="4261">
        <f t="shared" si="141"/>
        <v>0</v>
      </c>
      <c r="AK136" s="4262">
        <f t="shared" si="142"/>
        <v>0</v>
      </c>
      <c r="AL136" s="4261">
        <f t="shared" si="143"/>
        <v>0</v>
      </c>
      <c r="AM136" s="4262">
        <f t="shared" si="144"/>
        <v>0</v>
      </c>
      <c r="AN136" s="4261">
        <f t="shared" si="145"/>
        <v>0</v>
      </c>
      <c r="AO136" s="4262">
        <f t="shared" si="146"/>
        <v>0</v>
      </c>
      <c r="AP136" s="4261">
        <f t="shared" si="147"/>
        <v>0</v>
      </c>
      <c r="AQ136" s="4262">
        <f t="shared" si="148"/>
        <v>0</v>
      </c>
      <c r="AR136" s="4261">
        <f t="shared" si="149"/>
        <v>0</v>
      </c>
      <c r="AS136" s="4262">
        <f t="shared" si="150"/>
        <v>0</v>
      </c>
      <c r="AT136" s="4261">
        <f t="shared" si="151"/>
        <v>0</v>
      </c>
      <c r="AU136" s="4262">
        <f t="shared" si="152"/>
        <v>0</v>
      </c>
      <c r="AV136" s="4261">
        <f t="shared" si="153"/>
        <v>0</v>
      </c>
      <c r="AW136" s="4262">
        <f t="shared" si="154"/>
        <v>0</v>
      </c>
      <c r="AX136" s="4261">
        <f t="shared" si="155"/>
        <v>0</v>
      </c>
      <c r="AY136" s="4262">
        <f t="shared" si="156"/>
        <v>0</v>
      </c>
      <c r="AZ136" s="4263"/>
      <c r="BA136" s="4264">
        <f>BA9</f>
        <v>20</v>
      </c>
      <c r="BB136" s="4264">
        <f t="shared" si="157"/>
        <v>0</v>
      </c>
      <c r="BC136" s="4264" t="str">
        <f t="shared" si="158"/>
        <v/>
      </c>
      <c r="BD136" s="4265">
        <f t="shared" si="254"/>
        <v>0</v>
      </c>
      <c r="BE136" s="4265">
        <f t="shared" si="254"/>
        <v>0</v>
      </c>
      <c r="BF136" s="4265">
        <f t="shared" si="254"/>
        <v>0</v>
      </c>
      <c r="BG136" s="4265">
        <f t="shared" si="254"/>
        <v>0</v>
      </c>
      <c r="BH136" s="4265">
        <f t="shared" si="254"/>
        <v>0</v>
      </c>
      <c r="BI136" s="4265">
        <f t="shared" si="258"/>
        <v>0</v>
      </c>
      <c r="BJ136" s="4265">
        <f t="shared" si="258"/>
        <v>0</v>
      </c>
      <c r="BK136" s="4265">
        <f t="shared" si="258"/>
        <v>0</v>
      </c>
      <c r="BL136" s="4122"/>
      <c r="BM136" s="4266">
        <f t="shared" si="159"/>
        <v>0</v>
      </c>
      <c r="BN136" s="4267">
        <f t="shared" si="160"/>
        <v>0</v>
      </c>
      <c r="BO136" s="4267">
        <f t="shared" si="161"/>
        <v>0</v>
      </c>
      <c r="BP136" s="4267">
        <f t="shared" si="162"/>
        <v>0</v>
      </c>
      <c r="BQ136" s="4267">
        <f t="shared" si="163"/>
        <v>0</v>
      </c>
      <c r="BR136" s="4267">
        <f t="shared" si="164"/>
        <v>0</v>
      </c>
      <c r="BS136" s="4267">
        <f t="shared" si="165"/>
        <v>0</v>
      </c>
      <c r="BT136" s="4267">
        <f t="shared" si="166"/>
        <v>0</v>
      </c>
      <c r="BU136" s="4202"/>
      <c r="BV136" s="4268">
        <f t="shared" si="255"/>
        <v>0</v>
      </c>
      <c r="BW136" s="4269">
        <f t="shared" si="255"/>
        <v>0</v>
      </c>
      <c r="BX136" s="4269">
        <f t="shared" si="255"/>
        <v>0</v>
      </c>
      <c r="BY136" s="4269">
        <f t="shared" si="255"/>
        <v>0</v>
      </c>
      <c r="BZ136" s="4269">
        <f t="shared" si="255"/>
        <v>0</v>
      </c>
      <c r="CA136" s="4269">
        <f t="shared" si="259"/>
        <v>0</v>
      </c>
      <c r="CB136" s="4269">
        <f t="shared" si="259"/>
        <v>0</v>
      </c>
      <c r="CC136" s="4270">
        <f t="shared" si="259"/>
        <v>0</v>
      </c>
      <c r="CD136" s="4114"/>
      <c r="CE136" s="4264" t="str">
        <f t="shared" si="167"/>
        <v/>
      </c>
      <c r="CF136" s="4271">
        <f t="shared" si="168"/>
        <v>0</v>
      </c>
      <c r="CG136" s="4272">
        <f t="shared" si="169"/>
        <v>0</v>
      </c>
      <c r="CH136" s="4272">
        <f t="shared" si="170"/>
        <v>0</v>
      </c>
      <c r="CI136" s="4272">
        <f t="shared" si="171"/>
        <v>0</v>
      </c>
      <c r="CJ136" s="4272">
        <f t="shared" si="172"/>
        <v>0</v>
      </c>
      <c r="CK136" s="4272">
        <f t="shared" si="173"/>
        <v>0</v>
      </c>
      <c r="CL136" s="4272">
        <f t="shared" si="174"/>
        <v>0</v>
      </c>
      <c r="CM136" s="4272">
        <f t="shared" si="175"/>
        <v>0</v>
      </c>
      <c r="CN136" s="4272">
        <f t="shared" si="176"/>
        <v>0</v>
      </c>
      <c r="CO136" s="4285">
        <f>IF(M136=CO8,M136,0)</f>
        <v>0</v>
      </c>
      <c r="CP136" s="4286" t="str">
        <f t="shared" si="177"/>
        <v/>
      </c>
      <c r="CQ136" s="4261" t="str">
        <f t="shared" si="178"/>
        <v/>
      </c>
      <c r="CR136" s="4275" t="str">
        <f t="shared" si="179"/>
        <v/>
      </c>
      <c r="CS136" s="4275" t="str">
        <f t="shared" si="180"/>
        <v/>
      </c>
      <c r="CT136" s="4275" t="str">
        <f t="shared" si="181"/>
        <v/>
      </c>
      <c r="CU136" s="4275" t="str">
        <f t="shared" si="182"/>
        <v/>
      </c>
      <c r="CV136" s="4275" t="str">
        <f t="shared" si="183"/>
        <v/>
      </c>
      <c r="CW136" s="4275" t="str">
        <f t="shared" si="184"/>
        <v/>
      </c>
      <c r="CX136" s="4276" t="str">
        <f t="shared" si="185"/>
        <v/>
      </c>
      <c r="CY136" s="4186"/>
      <c r="CZ136" s="4264" t="str">
        <f t="shared" si="186"/>
        <v/>
      </c>
      <c r="DA136" s="4277">
        <f t="shared" si="187"/>
        <v>0</v>
      </c>
      <c r="DB136" s="4115" t="str">
        <f t="shared" si="188"/>
        <v/>
      </c>
      <c r="DC136" s="4115" t="str">
        <f t="shared" si="189"/>
        <v/>
      </c>
      <c r="DD136" s="4115" t="str">
        <f t="shared" si="190"/>
        <v/>
      </c>
      <c r="DE136" s="4115" t="str">
        <f t="shared" si="191"/>
        <v/>
      </c>
      <c r="DF136" s="4115" t="str">
        <f t="shared" si="192"/>
        <v/>
      </c>
      <c r="DG136" s="4115" t="str">
        <f t="shared" si="193"/>
        <v/>
      </c>
      <c r="DH136" s="4115" t="str">
        <f t="shared" si="194"/>
        <v/>
      </c>
      <c r="DI136" s="4115" t="str">
        <f t="shared" si="195"/>
        <v/>
      </c>
      <c r="DJ136" s="4136"/>
      <c r="DK136" s="4287">
        <f>IF(M136=DK8,M136,0)</f>
        <v>0</v>
      </c>
      <c r="DL136" s="4286" t="str">
        <f t="shared" si="196"/>
        <v/>
      </c>
      <c r="DM136" s="4275" t="str">
        <f t="shared" si="197"/>
        <v/>
      </c>
      <c r="DN136" s="4275" t="str">
        <f t="shared" si="198"/>
        <v/>
      </c>
      <c r="DO136" s="4275" t="str">
        <f t="shared" si="199"/>
        <v/>
      </c>
      <c r="DP136" s="4275" t="str">
        <f t="shared" si="200"/>
        <v/>
      </c>
      <c r="DQ136" s="4275" t="str">
        <f t="shared" si="201"/>
        <v/>
      </c>
      <c r="DR136" s="4275" t="str">
        <f t="shared" si="202"/>
        <v/>
      </c>
      <c r="DS136" s="4275" t="str">
        <f t="shared" si="203"/>
        <v/>
      </c>
      <c r="DT136" s="4279" t="str">
        <f t="shared" si="204"/>
        <v/>
      </c>
      <c r="DU136" s="4122"/>
      <c r="DV136" s="4266">
        <f t="shared" si="205"/>
        <v>0</v>
      </c>
      <c r="DW136" s="4267">
        <f t="shared" si="206"/>
        <v>0</v>
      </c>
      <c r="DX136" s="4267">
        <f t="shared" si="207"/>
        <v>0</v>
      </c>
      <c r="DY136" s="4267">
        <f t="shared" si="208"/>
        <v>0</v>
      </c>
      <c r="DZ136" s="4267">
        <f t="shared" si="209"/>
        <v>0</v>
      </c>
      <c r="EA136" s="4267">
        <f t="shared" si="210"/>
        <v>0</v>
      </c>
      <c r="EB136" s="4267">
        <f t="shared" si="211"/>
        <v>0</v>
      </c>
      <c r="EC136" s="4267">
        <f t="shared" si="212"/>
        <v>0</v>
      </c>
      <c r="ED136" s="4215"/>
      <c r="EE136" s="4268">
        <f t="shared" si="256"/>
        <v>0</v>
      </c>
      <c r="EF136" s="4269">
        <f t="shared" si="256"/>
        <v>0</v>
      </c>
      <c r="EG136" s="4269">
        <f t="shared" si="256"/>
        <v>0</v>
      </c>
      <c r="EH136" s="4269">
        <f t="shared" si="256"/>
        <v>0</v>
      </c>
      <c r="EI136" s="4269">
        <f t="shared" si="256"/>
        <v>0</v>
      </c>
      <c r="EJ136" s="4269">
        <f t="shared" si="260"/>
        <v>0</v>
      </c>
      <c r="EK136" s="4269">
        <f t="shared" si="260"/>
        <v>0</v>
      </c>
      <c r="EL136" s="4270">
        <f t="shared" si="260"/>
        <v>0</v>
      </c>
      <c r="EM136" s="4186"/>
      <c r="EN136" s="4264" t="str">
        <f t="shared" si="213"/>
        <v/>
      </c>
      <c r="EO136" s="4271">
        <f t="shared" si="214"/>
        <v>0</v>
      </c>
      <c r="EP136" s="4272">
        <f t="shared" si="215"/>
        <v>0</v>
      </c>
      <c r="EQ136" s="4272">
        <f t="shared" si="216"/>
        <v>0</v>
      </c>
      <c r="ER136" s="4272">
        <f t="shared" si="217"/>
        <v>0</v>
      </c>
      <c r="ES136" s="4272">
        <f t="shared" si="218"/>
        <v>0</v>
      </c>
      <c r="ET136" s="4272">
        <f t="shared" si="219"/>
        <v>0</v>
      </c>
      <c r="EU136" s="4272">
        <f t="shared" si="220"/>
        <v>0</v>
      </c>
      <c r="EV136" s="4272">
        <f t="shared" si="221"/>
        <v>0</v>
      </c>
      <c r="EW136" s="4272">
        <f t="shared" si="222"/>
        <v>0</v>
      </c>
      <c r="EX136" s="4288">
        <f>IF(X136=EX8,X136,0)</f>
        <v>0</v>
      </c>
      <c r="EY136" s="4286" t="str">
        <f t="shared" si="223"/>
        <v/>
      </c>
      <c r="EZ136" s="4261" t="str">
        <f t="shared" si="224"/>
        <v/>
      </c>
      <c r="FA136" s="4275" t="str">
        <f t="shared" si="225"/>
        <v/>
      </c>
      <c r="FB136" s="4275" t="str">
        <f t="shared" si="226"/>
        <v/>
      </c>
      <c r="FC136" s="4275" t="str">
        <f t="shared" si="227"/>
        <v/>
      </c>
      <c r="FD136" s="4275" t="str">
        <f t="shared" si="228"/>
        <v/>
      </c>
      <c r="FE136" s="4275" t="str">
        <f t="shared" si="229"/>
        <v/>
      </c>
      <c r="FF136" s="4275" t="str">
        <f t="shared" si="230"/>
        <v/>
      </c>
      <c r="FG136" s="4275" t="str">
        <f t="shared" si="231"/>
        <v/>
      </c>
      <c r="FH136" s="4186"/>
      <c r="FI136" s="4264" t="str">
        <f t="shared" si="232"/>
        <v/>
      </c>
      <c r="FJ136" s="4277">
        <f t="shared" si="233"/>
        <v>0</v>
      </c>
      <c r="FK136" s="4115" t="str">
        <f t="shared" si="234"/>
        <v/>
      </c>
      <c r="FL136" s="4115" t="str">
        <f t="shared" si="235"/>
        <v/>
      </c>
      <c r="FM136" s="4115" t="str">
        <f t="shared" si="236"/>
        <v/>
      </c>
      <c r="FN136" s="4115" t="str">
        <f t="shared" si="237"/>
        <v/>
      </c>
      <c r="FO136" s="4115" t="str">
        <f t="shared" si="238"/>
        <v/>
      </c>
      <c r="FP136" s="4115" t="str">
        <f t="shared" si="239"/>
        <v/>
      </c>
      <c r="FQ136" s="4115" t="str">
        <f t="shared" si="240"/>
        <v/>
      </c>
      <c r="FR136" s="4115" t="str">
        <f t="shared" si="241"/>
        <v/>
      </c>
      <c r="FS136" s="4287">
        <f>IF(X136=FS8,X136,0)</f>
        <v>0</v>
      </c>
      <c r="FT136" s="4286" t="str">
        <f t="shared" si="242"/>
        <v/>
      </c>
      <c r="FU136" s="4275" t="str">
        <f t="shared" si="243"/>
        <v/>
      </c>
      <c r="FV136" s="4275" t="str">
        <f t="shared" si="244"/>
        <v/>
      </c>
      <c r="FW136" s="4275" t="str">
        <f t="shared" si="245"/>
        <v/>
      </c>
      <c r="FX136" s="4275" t="str">
        <f t="shared" si="246"/>
        <v/>
      </c>
      <c r="FY136" s="4275" t="str">
        <f t="shared" si="247"/>
        <v/>
      </c>
      <c r="FZ136" s="4275" t="str">
        <f t="shared" si="248"/>
        <v/>
      </c>
      <c r="GA136" s="4275" t="str">
        <f t="shared" si="249"/>
        <v/>
      </c>
      <c r="GB136" s="4279" t="str">
        <f t="shared" si="250"/>
        <v/>
      </c>
      <c r="GC136" s="4122"/>
    </row>
    <row r="137" spans="1:185" ht="45" customHeight="1">
      <c r="A137" s="4016">
        <f>ROW()</f>
        <v>137</v>
      </c>
      <c r="B137" s="4250" t="str">
        <f>IF(C137="I","",IF(ISBLANK(D137),"",IF(ISTEXT(D137),LARGE(B9:B136,1)+1,0)))</f>
        <v/>
      </c>
      <c r="C137" s="4281"/>
      <c r="D137" s="4297"/>
      <c r="E137" s="4252"/>
      <c r="F137" s="4253"/>
      <c r="G137" s="4254"/>
      <c r="H137" s="4255"/>
      <c r="I137" s="4254"/>
      <c r="J137" s="4255"/>
      <c r="K137" s="4256">
        <f t="shared" si="257"/>
        <v>0</v>
      </c>
      <c r="L137" s="4119"/>
      <c r="M137" s="4257">
        <f t="shared" si="139"/>
        <v>0</v>
      </c>
      <c r="N137" s="4258">
        <f t="shared" si="139"/>
        <v>0</v>
      </c>
      <c r="O137" s="4259"/>
      <c r="P137" s="4259"/>
      <c r="Q137" s="4259"/>
      <c r="R137" s="4259"/>
      <c r="S137" s="4259"/>
      <c r="T137" s="4259"/>
      <c r="U137" s="4259"/>
      <c r="V137" s="4259"/>
      <c r="W137" s="4119"/>
      <c r="X137" s="4257">
        <f t="shared" si="140"/>
        <v>0</v>
      </c>
      <c r="Y137" s="4258">
        <f t="shared" si="140"/>
        <v>0</v>
      </c>
      <c r="Z137" s="4260"/>
      <c r="AA137" s="4260"/>
      <c r="AB137" s="4260"/>
      <c r="AC137" s="4260"/>
      <c r="AD137" s="4260"/>
      <c r="AE137" s="4260"/>
      <c r="AF137" s="4260"/>
      <c r="AG137" s="4260"/>
      <c r="AH137" s="4119"/>
      <c r="AI137" s="4122"/>
      <c r="AJ137" s="4261">
        <f t="shared" si="141"/>
        <v>0</v>
      </c>
      <c r="AK137" s="4262">
        <f t="shared" si="142"/>
        <v>0</v>
      </c>
      <c r="AL137" s="4261">
        <f t="shared" si="143"/>
        <v>0</v>
      </c>
      <c r="AM137" s="4262">
        <f t="shared" si="144"/>
        <v>0</v>
      </c>
      <c r="AN137" s="4261">
        <f t="shared" si="145"/>
        <v>0</v>
      </c>
      <c r="AO137" s="4262">
        <f t="shared" si="146"/>
        <v>0</v>
      </c>
      <c r="AP137" s="4261">
        <f t="shared" si="147"/>
        <v>0</v>
      </c>
      <c r="AQ137" s="4262">
        <f t="shared" si="148"/>
        <v>0</v>
      </c>
      <c r="AR137" s="4261">
        <f t="shared" si="149"/>
        <v>0</v>
      </c>
      <c r="AS137" s="4262">
        <f t="shared" si="150"/>
        <v>0</v>
      </c>
      <c r="AT137" s="4261">
        <f t="shared" si="151"/>
        <v>0</v>
      </c>
      <c r="AU137" s="4262">
        <f t="shared" si="152"/>
        <v>0</v>
      </c>
      <c r="AV137" s="4261">
        <f t="shared" si="153"/>
        <v>0</v>
      </c>
      <c r="AW137" s="4262">
        <f t="shared" si="154"/>
        <v>0</v>
      </c>
      <c r="AX137" s="4261">
        <f t="shared" si="155"/>
        <v>0</v>
      </c>
      <c r="AY137" s="4262">
        <f t="shared" si="156"/>
        <v>0</v>
      </c>
      <c r="AZ137" s="4263"/>
      <c r="BA137" s="4264">
        <f>BA9</f>
        <v>20</v>
      </c>
      <c r="BB137" s="4264">
        <f t="shared" si="157"/>
        <v>0</v>
      </c>
      <c r="BC137" s="4264" t="str">
        <f t="shared" si="158"/>
        <v/>
      </c>
      <c r="BD137" s="4265">
        <f t="shared" si="254"/>
        <v>0</v>
      </c>
      <c r="BE137" s="4265">
        <f t="shared" si="254"/>
        <v>0</v>
      </c>
      <c r="BF137" s="4265">
        <f t="shared" si="254"/>
        <v>0</v>
      </c>
      <c r="BG137" s="4265">
        <f t="shared" si="254"/>
        <v>0</v>
      </c>
      <c r="BH137" s="4265">
        <f t="shared" si="254"/>
        <v>0</v>
      </c>
      <c r="BI137" s="4265">
        <f t="shared" si="258"/>
        <v>0</v>
      </c>
      <c r="BJ137" s="4265">
        <f t="shared" si="258"/>
        <v>0</v>
      </c>
      <c r="BK137" s="4265">
        <f t="shared" si="258"/>
        <v>0</v>
      </c>
      <c r="BL137" s="4122"/>
      <c r="BM137" s="4266">
        <f t="shared" si="159"/>
        <v>0</v>
      </c>
      <c r="BN137" s="4267">
        <f t="shared" si="160"/>
        <v>0</v>
      </c>
      <c r="BO137" s="4267">
        <f t="shared" si="161"/>
        <v>0</v>
      </c>
      <c r="BP137" s="4267">
        <f t="shared" si="162"/>
        <v>0</v>
      </c>
      <c r="BQ137" s="4267">
        <f t="shared" si="163"/>
        <v>0</v>
      </c>
      <c r="BR137" s="4267">
        <f t="shared" si="164"/>
        <v>0</v>
      </c>
      <c r="BS137" s="4267">
        <f t="shared" si="165"/>
        <v>0</v>
      </c>
      <c r="BT137" s="4267">
        <f t="shared" si="166"/>
        <v>0</v>
      </c>
      <c r="BU137" s="4202"/>
      <c r="BV137" s="4268">
        <f t="shared" si="255"/>
        <v>0</v>
      </c>
      <c r="BW137" s="4269">
        <f t="shared" si="255"/>
        <v>0</v>
      </c>
      <c r="BX137" s="4269">
        <f t="shared" si="255"/>
        <v>0</v>
      </c>
      <c r="BY137" s="4269">
        <f t="shared" si="255"/>
        <v>0</v>
      </c>
      <c r="BZ137" s="4269">
        <f t="shared" si="255"/>
        <v>0</v>
      </c>
      <c r="CA137" s="4269">
        <f t="shared" si="259"/>
        <v>0</v>
      </c>
      <c r="CB137" s="4269">
        <f t="shared" si="259"/>
        <v>0</v>
      </c>
      <c r="CC137" s="4270">
        <f t="shared" si="259"/>
        <v>0</v>
      </c>
      <c r="CD137" s="4114"/>
      <c r="CE137" s="4264" t="str">
        <f t="shared" si="167"/>
        <v/>
      </c>
      <c r="CF137" s="4271">
        <f t="shared" si="168"/>
        <v>0</v>
      </c>
      <c r="CG137" s="4272">
        <f t="shared" si="169"/>
        <v>0</v>
      </c>
      <c r="CH137" s="4272">
        <f t="shared" si="170"/>
        <v>0</v>
      </c>
      <c r="CI137" s="4272">
        <f t="shared" si="171"/>
        <v>0</v>
      </c>
      <c r="CJ137" s="4272">
        <f t="shared" si="172"/>
        <v>0</v>
      </c>
      <c r="CK137" s="4272">
        <f t="shared" si="173"/>
        <v>0</v>
      </c>
      <c r="CL137" s="4272">
        <f t="shared" si="174"/>
        <v>0</v>
      </c>
      <c r="CM137" s="4272">
        <f t="shared" si="175"/>
        <v>0</v>
      </c>
      <c r="CN137" s="4272">
        <f t="shared" si="176"/>
        <v>0</v>
      </c>
      <c r="CO137" s="4285">
        <f>IF(M137=CO8,M137,0)</f>
        <v>0</v>
      </c>
      <c r="CP137" s="4286" t="str">
        <f t="shared" si="177"/>
        <v/>
      </c>
      <c r="CQ137" s="4261" t="str">
        <f t="shared" si="178"/>
        <v/>
      </c>
      <c r="CR137" s="4275" t="str">
        <f t="shared" si="179"/>
        <v/>
      </c>
      <c r="CS137" s="4275" t="str">
        <f t="shared" si="180"/>
        <v/>
      </c>
      <c r="CT137" s="4275" t="str">
        <f t="shared" si="181"/>
        <v/>
      </c>
      <c r="CU137" s="4275" t="str">
        <f t="shared" si="182"/>
        <v/>
      </c>
      <c r="CV137" s="4275" t="str">
        <f t="shared" si="183"/>
        <v/>
      </c>
      <c r="CW137" s="4275" t="str">
        <f t="shared" si="184"/>
        <v/>
      </c>
      <c r="CX137" s="4276" t="str">
        <f t="shared" si="185"/>
        <v/>
      </c>
      <c r="CY137" s="4186"/>
      <c r="CZ137" s="4264" t="str">
        <f t="shared" si="186"/>
        <v/>
      </c>
      <c r="DA137" s="4277">
        <f t="shared" si="187"/>
        <v>0</v>
      </c>
      <c r="DB137" s="4115" t="str">
        <f t="shared" si="188"/>
        <v/>
      </c>
      <c r="DC137" s="4115" t="str">
        <f t="shared" si="189"/>
        <v/>
      </c>
      <c r="DD137" s="4115" t="str">
        <f t="shared" si="190"/>
        <v/>
      </c>
      <c r="DE137" s="4115" t="str">
        <f t="shared" si="191"/>
        <v/>
      </c>
      <c r="DF137" s="4115" t="str">
        <f t="shared" si="192"/>
        <v/>
      </c>
      <c r="DG137" s="4115" t="str">
        <f t="shared" si="193"/>
        <v/>
      </c>
      <c r="DH137" s="4115" t="str">
        <f t="shared" si="194"/>
        <v/>
      </c>
      <c r="DI137" s="4115" t="str">
        <f t="shared" si="195"/>
        <v/>
      </c>
      <c r="DJ137" s="4136"/>
      <c r="DK137" s="4287">
        <f>IF(M137=DK8,M137,0)</f>
        <v>0</v>
      </c>
      <c r="DL137" s="4286" t="str">
        <f t="shared" si="196"/>
        <v/>
      </c>
      <c r="DM137" s="4275" t="str">
        <f t="shared" si="197"/>
        <v/>
      </c>
      <c r="DN137" s="4275" t="str">
        <f t="shared" si="198"/>
        <v/>
      </c>
      <c r="DO137" s="4275" t="str">
        <f t="shared" si="199"/>
        <v/>
      </c>
      <c r="DP137" s="4275" t="str">
        <f t="shared" si="200"/>
        <v/>
      </c>
      <c r="DQ137" s="4275" t="str">
        <f t="shared" si="201"/>
        <v/>
      </c>
      <c r="DR137" s="4275" t="str">
        <f t="shared" si="202"/>
        <v/>
      </c>
      <c r="DS137" s="4275" t="str">
        <f t="shared" si="203"/>
        <v/>
      </c>
      <c r="DT137" s="4279" t="str">
        <f t="shared" si="204"/>
        <v/>
      </c>
      <c r="DU137" s="4122"/>
      <c r="DV137" s="4266">
        <f t="shared" si="205"/>
        <v>0</v>
      </c>
      <c r="DW137" s="4267">
        <f t="shared" si="206"/>
        <v>0</v>
      </c>
      <c r="DX137" s="4267">
        <f t="shared" si="207"/>
        <v>0</v>
      </c>
      <c r="DY137" s="4267">
        <f t="shared" si="208"/>
        <v>0</v>
      </c>
      <c r="DZ137" s="4267">
        <f t="shared" si="209"/>
        <v>0</v>
      </c>
      <c r="EA137" s="4267">
        <f t="shared" si="210"/>
        <v>0</v>
      </c>
      <c r="EB137" s="4267">
        <f t="shared" si="211"/>
        <v>0</v>
      </c>
      <c r="EC137" s="4267">
        <f t="shared" si="212"/>
        <v>0</v>
      </c>
      <c r="ED137" s="4215"/>
      <c r="EE137" s="4268">
        <f t="shared" si="256"/>
        <v>0</v>
      </c>
      <c r="EF137" s="4269">
        <f t="shared" si="256"/>
        <v>0</v>
      </c>
      <c r="EG137" s="4269">
        <f t="shared" si="256"/>
        <v>0</v>
      </c>
      <c r="EH137" s="4269">
        <f t="shared" si="256"/>
        <v>0</v>
      </c>
      <c r="EI137" s="4269">
        <f t="shared" si="256"/>
        <v>0</v>
      </c>
      <c r="EJ137" s="4269">
        <f t="shared" si="260"/>
        <v>0</v>
      </c>
      <c r="EK137" s="4269">
        <f t="shared" si="260"/>
        <v>0</v>
      </c>
      <c r="EL137" s="4270">
        <f t="shared" si="260"/>
        <v>0</v>
      </c>
      <c r="EM137" s="4186"/>
      <c r="EN137" s="4264" t="str">
        <f t="shared" si="213"/>
        <v/>
      </c>
      <c r="EO137" s="4271">
        <f t="shared" si="214"/>
        <v>0</v>
      </c>
      <c r="EP137" s="4272">
        <f t="shared" si="215"/>
        <v>0</v>
      </c>
      <c r="EQ137" s="4272">
        <f t="shared" si="216"/>
        <v>0</v>
      </c>
      <c r="ER137" s="4272">
        <f t="shared" si="217"/>
        <v>0</v>
      </c>
      <c r="ES137" s="4272">
        <f t="shared" si="218"/>
        <v>0</v>
      </c>
      <c r="ET137" s="4272">
        <f t="shared" si="219"/>
        <v>0</v>
      </c>
      <c r="EU137" s="4272">
        <f t="shared" si="220"/>
        <v>0</v>
      </c>
      <c r="EV137" s="4272">
        <f t="shared" si="221"/>
        <v>0</v>
      </c>
      <c r="EW137" s="4272">
        <f t="shared" si="222"/>
        <v>0</v>
      </c>
      <c r="EX137" s="4288">
        <f>IF(X137=EX8,X137,0)</f>
        <v>0</v>
      </c>
      <c r="EY137" s="4286" t="str">
        <f t="shared" si="223"/>
        <v/>
      </c>
      <c r="EZ137" s="4261" t="str">
        <f t="shared" si="224"/>
        <v/>
      </c>
      <c r="FA137" s="4275" t="str">
        <f t="shared" si="225"/>
        <v/>
      </c>
      <c r="FB137" s="4275" t="str">
        <f t="shared" si="226"/>
        <v/>
      </c>
      <c r="FC137" s="4275" t="str">
        <f t="shared" si="227"/>
        <v/>
      </c>
      <c r="FD137" s="4275" t="str">
        <f t="shared" si="228"/>
        <v/>
      </c>
      <c r="FE137" s="4275" t="str">
        <f t="shared" si="229"/>
        <v/>
      </c>
      <c r="FF137" s="4275" t="str">
        <f t="shared" si="230"/>
        <v/>
      </c>
      <c r="FG137" s="4275" t="str">
        <f t="shared" si="231"/>
        <v/>
      </c>
      <c r="FH137" s="4186"/>
      <c r="FI137" s="4264" t="str">
        <f t="shared" si="232"/>
        <v/>
      </c>
      <c r="FJ137" s="4277">
        <f t="shared" si="233"/>
        <v>0</v>
      </c>
      <c r="FK137" s="4115" t="str">
        <f t="shared" si="234"/>
        <v/>
      </c>
      <c r="FL137" s="4115" t="str">
        <f t="shared" si="235"/>
        <v/>
      </c>
      <c r="FM137" s="4115" t="str">
        <f t="shared" si="236"/>
        <v/>
      </c>
      <c r="FN137" s="4115" t="str">
        <f t="shared" si="237"/>
        <v/>
      </c>
      <c r="FO137" s="4115" t="str">
        <f t="shared" si="238"/>
        <v/>
      </c>
      <c r="FP137" s="4115" t="str">
        <f t="shared" si="239"/>
        <v/>
      </c>
      <c r="FQ137" s="4115" t="str">
        <f t="shared" si="240"/>
        <v/>
      </c>
      <c r="FR137" s="4115" t="str">
        <f t="shared" si="241"/>
        <v/>
      </c>
      <c r="FS137" s="4287">
        <f>IF(X137=FS8,X137,0)</f>
        <v>0</v>
      </c>
      <c r="FT137" s="4286" t="str">
        <f t="shared" si="242"/>
        <v/>
      </c>
      <c r="FU137" s="4275" t="str">
        <f t="shared" si="243"/>
        <v/>
      </c>
      <c r="FV137" s="4275" t="str">
        <f t="shared" si="244"/>
        <v/>
      </c>
      <c r="FW137" s="4275" t="str">
        <f t="shared" si="245"/>
        <v/>
      </c>
      <c r="FX137" s="4275" t="str">
        <f t="shared" si="246"/>
        <v/>
      </c>
      <c r="FY137" s="4275" t="str">
        <f t="shared" si="247"/>
        <v/>
      </c>
      <c r="FZ137" s="4275" t="str">
        <f t="shared" si="248"/>
        <v/>
      </c>
      <c r="GA137" s="4275" t="str">
        <f t="shared" si="249"/>
        <v/>
      </c>
      <c r="GB137" s="4279" t="str">
        <f t="shared" si="250"/>
        <v/>
      </c>
      <c r="GC137" s="4122"/>
    </row>
    <row r="138" spans="1:185" ht="45" customHeight="1">
      <c r="A138" s="4016">
        <f>ROW()</f>
        <v>138</v>
      </c>
      <c r="B138" s="4250" t="str">
        <f>IF(C138="I","",IF(ISBLANK(D138),"",IF(ISTEXT(D138),LARGE(B9:B137,1)+1,0)))</f>
        <v/>
      </c>
      <c r="C138" s="4281"/>
      <c r="D138" s="4297"/>
      <c r="E138" s="4252"/>
      <c r="F138" s="4253"/>
      <c r="G138" s="4254"/>
      <c r="H138" s="4255"/>
      <c r="I138" s="4254"/>
      <c r="J138" s="4255"/>
      <c r="K138" s="4256">
        <f t="shared" si="257"/>
        <v>0</v>
      </c>
      <c r="L138" s="4119"/>
      <c r="M138" s="4257">
        <f t="shared" ref="M138:N201" si="261">G138</f>
        <v>0</v>
      </c>
      <c r="N138" s="4258">
        <f t="shared" si="261"/>
        <v>0</v>
      </c>
      <c r="O138" s="4259"/>
      <c r="P138" s="4259"/>
      <c r="Q138" s="4259"/>
      <c r="R138" s="4259"/>
      <c r="S138" s="4259"/>
      <c r="T138" s="4259"/>
      <c r="U138" s="4259"/>
      <c r="V138" s="4259"/>
      <c r="W138" s="4119"/>
      <c r="X138" s="4257">
        <f t="shared" ref="X138:Y201" si="262">I138</f>
        <v>0</v>
      </c>
      <c r="Y138" s="4258">
        <f t="shared" si="262"/>
        <v>0</v>
      </c>
      <c r="Z138" s="4260"/>
      <c r="AA138" s="4260"/>
      <c r="AB138" s="4260"/>
      <c r="AC138" s="4260"/>
      <c r="AD138" s="4260"/>
      <c r="AE138" s="4260"/>
      <c r="AF138" s="4260"/>
      <c r="AG138" s="4260"/>
      <c r="AH138" s="4119"/>
      <c r="AI138" s="4122"/>
      <c r="AJ138" s="4261">
        <f t="shared" ref="AJ138:AJ201" si="263">BD138</f>
        <v>0</v>
      </c>
      <c r="AK138" s="4262">
        <f t="shared" ref="AK138:AK201" si="264">IF(BD138=0,0,RANK(BD138,BD138:BK138))</f>
        <v>0</v>
      </c>
      <c r="AL138" s="4261">
        <f t="shared" ref="AL138:AL201" si="265">BE138</f>
        <v>0</v>
      </c>
      <c r="AM138" s="4262">
        <f t="shared" ref="AM138:AM201" si="266">IF(BE138=0,0,RANK(BE138,BD138:BK138))</f>
        <v>0</v>
      </c>
      <c r="AN138" s="4261">
        <f t="shared" ref="AN138:AN201" si="267">BF138</f>
        <v>0</v>
      </c>
      <c r="AO138" s="4262">
        <f t="shared" ref="AO138:AO201" si="268">IF(BF138=0,0,RANK(BF138,BD138:BK138))</f>
        <v>0</v>
      </c>
      <c r="AP138" s="4261">
        <f t="shared" ref="AP138:AP201" si="269">BG138</f>
        <v>0</v>
      </c>
      <c r="AQ138" s="4262">
        <f t="shared" ref="AQ138:AQ201" si="270">IF(BG138=0,0,RANK(BG138,BD138:BK138))</f>
        <v>0</v>
      </c>
      <c r="AR138" s="4261">
        <f t="shared" ref="AR138:AR201" si="271">BH138</f>
        <v>0</v>
      </c>
      <c r="AS138" s="4262">
        <f t="shared" ref="AS138:AS201" si="272">IF(BH138=0,0,RANK(BH138,BD138:BK138))</f>
        <v>0</v>
      </c>
      <c r="AT138" s="4261">
        <f t="shared" ref="AT138:AT201" si="273">BI138</f>
        <v>0</v>
      </c>
      <c r="AU138" s="4262">
        <f t="shared" ref="AU138:AU201" si="274">IF(BI138=0,0,RANK(BI138,BD138:BK138))</f>
        <v>0</v>
      </c>
      <c r="AV138" s="4261">
        <f t="shared" ref="AV138:AV201" si="275">BJ138</f>
        <v>0</v>
      </c>
      <c r="AW138" s="4262">
        <f t="shared" ref="AW138:AW201" si="276">IF(BJ138=0,0,RANK(BJ138,BD138:BK138))</f>
        <v>0</v>
      </c>
      <c r="AX138" s="4261">
        <f t="shared" ref="AX138:AX201" si="277">BK138</f>
        <v>0</v>
      </c>
      <c r="AY138" s="4262">
        <f t="shared" ref="AY138:AY201" si="278">IF(BK138=0,0,RANK(BK138,BD138:BK138))</f>
        <v>0</v>
      </c>
      <c r="AZ138" s="4263"/>
      <c r="BA138" s="4264">
        <f>BA9</f>
        <v>20</v>
      </c>
      <c r="BB138" s="4264">
        <f t="shared" ref="BB138:BB201" si="279">K138</f>
        <v>0</v>
      </c>
      <c r="BC138" s="4264" t="str">
        <f t="shared" ref="BC138:BC201" si="280">IF(BB138=0,"",BA138/BB138)</f>
        <v/>
      </c>
      <c r="BD138" s="4265">
        <f t="shared" si="254"/>
        <v>0</v>
      </c>
      <c r="BE138" s="4265">
        <f t="shared" si="254"/>
        <v>0</v>
      </c>
      <c r="BF138" s="4265">
        <f t="shared" si="254"/>
        <v>0</v>
      </c>
      <c r="BG138" s="4265">
        <f t="shared" si="254"/>
        <v>0</v>
      </c>
      <c r="BH138" s="4265">
        <f t="shared" si="254"/>
        <v>0</v>
      </c>
      <c r="BI138" s="4265">
        <f t="shared" si="258"/>
        <v>0</v>
      </c>
      <c r="BJ138" s="4265">
        <f t="shared" si="258"/>
        <v>0</v>
      </c>
      <c r="BK138" s="4265">
        <f t="shared" si="258"/>
        <v>0</v>
      </c>
      <c r="BL138" s="4122"/>
      <c r="BM138" s="4266">
        <f t="shared" ref="BM138:BM201" si="281">IF(BV138=0,0,RANK(BV138,BV138:CC138))</f>
        <v>0</v>
      </c>
      <c r="BN138" s="4267">
        <f t="shared" ref="BN138:BN201" si="282">IF(BW138=0,0,RANK(BW138,BV138:CC138))</f>
        <v>0</v>
      </c>
      <c r="BO138" s="4267">
        <f t="shared" ref="BO138:BO201" si="283">IF(BX138=0,0,RANK(BX138,BV138:CC138))</f>
        <v>0</v>
      </c>
      <c r="BP138" s="4267">
        <f t="shared" ref="BP138:BP201" si="284">IF(BY138=0,0,RANK(BY138,BV138:CC138))</f>
        <v>0</v>
      </c>
      <c r="BQ138" s="4267">
        <f t="shared" ref="BQ138:BQ201" si="285">IF(BZ138=0,0,RANK(BZ138,BV138:CC138))</f>
        <v>0</v>
      </c>
      <c r="BR138" s="4267">
        <f t="shared" ref="BR138:BR201" si="286">IF(CA138=0,0,RANK(CA138,BV138:CC138))</f>
        <v>0</v>
      </c>
      <c r="BS138" s="4267">
        <f t="shared" ref="BS138:BS201" si="287">IF(CB138=0,0,RANK(CB138,BV138:CC138))</f>
        <v>0</v>
      </c>
      <c r="BT138" s="4267">
        <f t="shared" ref="BT138:BT201" si="288">IF(CC138=0,0,RANK(CC138,BV138:CC138))</f>
        <v>0</v>
      </c>
      <c r="BU138" s="4202"/>
      <c r="BV138" s="4268">
        <f t="shared" si="255"/>
        <v>0</v>
      </c>
      <c r="BW138" s="4269">
        <f t="shared" si="255"/>
        <v>0</v>
      </c>
      <c r="BX138" s="4269">
        <f t="shared" si="255"/>
        <v>0</v>
      </c>
      <c r="BY138" s="4269">
        <f t="shared" si="255"/>
        <v>0</v>
      </c>
      <c r="BZ138" s="4269">
        <f t="shared" si="255"/>
        <v>0</v>
      </c>
      <c r="CA138" s="4269">
        <f t="shared" si="259"/>
        <v>0</v>
      </c>
      <c r="CB138" s="4269">
        <f t="shared" si="259"/>
        <v>0</v>
      </c>
      <c r="CC138" s="4270">
        <f t="shared" si="259"/>
        <v>0</v>
      </c>
      <c r="CD138" s="4114"/>
      <c r="CE138" s="4264" t="str">
        <f t="shared" ref="CE138:CE201" si="289">BC138</f>
        <v/>
      </c>
      <c r="CF138" s="4271">
        <f t="shared" ref="CF138:CF201" si="290">MAX(CQ138:CX138)</f>
        <v>0</v>
      </c>
      <c r="CG138" s="4272">
        <f t="shared" ref="CG138:CG201" si="291">IF(CF138=0,0,IF(CQ138="",0,(CQ138/CF138)*CE138))</f>
        <v>0</v>
      </c>
      <c r="CH138" s="4272">
        <f t="shared" ref="CH138:CH201" si="292">IF(CF138=0,0,IF(CR138="",0,(CR138/CF138)*CE138))</f>
        <v>0</v>
      </c>
      <c r="CI138" s="4272">
        <f t="shared" ref="CI138:CI201" si="293">IF(CF138=0,0,IF(CS138="",0,(CS138/CF138)*CE138))</f>
        <v>0</v>
      </c>
      <c r="CJ138" s="4272">
        <f t="shared" ref="CJ138:CJ201" si="294">IF(CF138=0,0,IF(CT138="",0,(CT138/CF138)*CE138))</f>
        <v>0</v>
      </c>
      <c r="CK138" s="4272">
        <f t="shared" ref="CK138:CK201" si="295">IF(CF138=0,0,IF(CU138="",0,(CU138/CF138)*CE138))</f>
        <v>0</v>
      </c>
      <c r="CL138" s="4272">
        <f t="shared" ref="CL138:CL201" si="296">IF(CF138=0,0,IF(CV138="",0,(CV138/CF138)*CE138))</f>
        <v>0</v>
      </c>
      <c r="CM138" s="4272">
        <f t="shared" ref="CM138:CM201" si="297">IF(CF138=0,0,IF(CW138="",0,(CW138/CF138)*CE138))</f>
        <v>0</v>
      </c>
      <c r="CN138" s="4272">
        <f t="shared" ref="CN138:CN201" si="298">IF(CF138=0,0,IF(CX138="",0,(CX138/CF138)*CE138))</f>
        <v>0</v>
      </c>
      <c r="CO138" s="4285">
        <f>IF(M138=CO8,M138,0)</f>
        <v>0</v>
      </c>
      <c r="CP138" s="4286" t="str">
        <f t="shared" ref="CP138:CP201" si="299">IF(ISTEXT(CO138),N138,"")</f>
        <v/>
      </c>
      <c r="CQ138" s="4261" t="str">
        <f t="shared" ref="CQ138:CQ201" si="300">IF(ISBLANK(O138),"",IF(ISTEXT(CO138),O138,""))</f>
        <v/>
      </c>
      <c r="CR138" s="4275" t="str">
        <f t="shared" ref="CR138:CR201" si="301">IF(ISBLANK(P138),"",IF(ISTEXT(CO138),P138,""))</f>
        <v/>
      </c>
      <c r="CS138" s="4275" t="str">
        <f t="shared" ref="CS138:CS201" si="302">IF(ISBLANK(Q138),"",IF(ISTEXT(CO138),Q138,""))</f>
        <v/>
      </c>
      <c r="CT138" s="4275" t="str">
        <f t="shared" ref="CT138:CT201" si="303">IF(ISBLANK(R138),"",IF(ISTEXT(CO138),R138,""))</f>
        <v/>
      </c>
      <c r="CU138" s="4275" t="str">
        <f t="shared" ref="CU138:CU201" si="304">IF(ISBLANK(S138),"",IF(ISTEXT(CO138),S138,""))</f>
        <v/>
      </c>
      <c r="CV138" s="4275" t="str">
        <f t="shared" ref="CV138:CV201" si="305">IF(ISBLANK(T138),"",IF(ISTEXT(CO138),T138,""))</f>
        <v/>
      </c>
      <c r="CW138" s="4275" t="str">
        <f t="shared" ref="CW138:CW201" si="306">IF(ISBLANK(U138),"",IF(ISTEXT(CO138),U138,""))</f>
        <v/>
      </c>
      <c r="CX138" s="4276" t="str">
        <f t="shared" ref="CX138:CX201" si="307">IF(ISBLANK(V138),"",IF(ISTEXT(CO138),V138,""))</f>
        <v/>
      </c>
      <c r="CY138" s="4186"/>
      <c r="CZ138" s="4264" t="str">
        <f t="shared" ref="CZ138:CZ201" si="308">BC138</f>
        <v/>
      </c>
      <c r="DA138" s="4277">
        <f t="shared" ref="DA138:DA201" si="309">MIN(DM138:DT138)</f>
        <v>0</v>
      </c>
      <c r="DB138" s="4115" t="str">
        <f t="shared" ref="DB138:DB201" si="310">IF(DM138="","",IF(DM138=0,"",(DA138/DM138)*CZ138))</f>
        <v/>
      </c>
      <c r="DC138" s="4115" t="str">
        <f t="shared" ref="DC138:DC201" si="311">IF(DN138="","",IF(DN138=0,"",(DA138/DN138)*CZ138))</f>
        <v/>
      </c>
      <c r="DD138" s="4115" t="str">
        <f t="shared" ref="DD138:DD201" si="312">IF(DO138="","",IF(DO138=0,"",(DA138/DO138)*CZ138))</f>
        <v/>
      </c>
      <c r="DE138" s="4115" t="str">
        <f t="shared" ref="DE138:DE201" si="313">IF(DP138="","",IF(DP138=0,"",(DA138/DP138)*CZ138))</f>
        <v/>
      </c>
      <c r="DF138" s="4115" t="str">
        <f t="shared" ref="DF138:DF201" si="314">IF(DQ138="","",IF(DQ138=0,"",(DA138/DQ138)*CZ138))</f>
        <v/>
      </c>
      <c r="DG138" s="4115" t="str">
        <f t="shared" ref="DG138:DG201" si="315">IF(DR138="","",IF(DR138=0,"",(DA138/DR138)*CZ138))</f>
        <v/>
      </c>
      <c r="DH138" s="4115" t="str">
        <f t="shared" ref="DH138:DH201" si="316">IF(DS138="","",IF(DS138=0,"",(DA138/DS138)*CZ138))</f>
        <v/>
      </c>
      <c r="DI138" s="4115" t="str">
        <f t="shared" ref="DI138:DI201" si="317">IF(DT138="","",IF(DT138=0,"",(DA138/DT138)*CZ138))</f>
        <v/>
      </c>
      <c r="DJ138" s="4136"/>
      <c r="DK138" s="4287">
        <f>IF(M138=DK8,M138,0)</f>
        <v>0</v>
      </c>
      <c r="DL138" s="4286" t="str">
        <f t="shared" ref="DL138:DL201" si="318">IF(ISTEXT(DK138),N138,"")</f>
        <v/>
      </c>
      <c r="DM138" s="4275" t="str">
        <f t="shared" ref="DM138:DM201" si="319">IF(ISBLANK(O138),"",IF(ISTEXT(DK138),O138,""))</f>
        <v/>
      </c>
      <c r="DN138" s="4275" t="str">
        <f t="shared" ref="DN138:DN201" si="320">IF(ISBLANK(P138),"",IF(ISTEXT(DK138),P138,""))</f>
        <v/>
      </c>
      <c r="DO138" s="4275" t="str">
        <f t="shared" ref="DO138:DO201" si="321">IF(ISBLANK(Q138),"",IF(ISTEXT(DK138),Q138,""))</f>
        <v/>
      </c>
      <c r="DP138" s="4275" t="str">
        <f t="shared" ref="DP138:DP201" si="322">IF(ISBLANK(R138),"",IF(ISTEXT(DK138),R138,""))</f>
        <v/>
      </c>
      <c r="DQ138" s="4275" t="str">
        <f t="shared" ref="DQ138:DQ201" si="323">IF(ISBLANK(S138),"",IF(ISTEXT(DK138),S138,""))</f>
        <v/>
      </c>
      <c r="DR138" s="4275" t="str">
        <f t="shared" ref="DR138:DR201" si="324">IF(ISBLANK(T138),"",IF(ISTEXT(DK138),T138,""))</f>
        <v/>
      </c>
      <c r="DS138" s="4275" t="str">
        <f t="shared" ref="DS138:DS201" si="325">IF(ISBLANK(U138),"",IF(ISTEXT(DK138),U138,""))</f>
        <v/>
      </c>
      <c r="DT138" s="4279" t="str">
        <f t="shared" ref="DT138:DT201" si="326">IF(ISBLANK(V138),"",IF(ISTEXT(DK138),V138,""))</f>
        <v/>
      </c>
      <c r="DU138" s="4122"/>
      <c r="DV138" s="4266">
        <f t="shared" ref="DV138:DV201" si="327">IF(EE138=0,0,RANK(EE138,EE138:EL138))</f>
        <v>0</v>
      </c>
      <c r="DW138" s="4267">
        <f t="shared" ref="DW138:DW201" si="328">IF(EF138=0,0,RANK(EF138,EE138:EL138))</f>
        <v>0</v>
      </c>
      <c r="DX138" s="4267">
        <f t="shared" ref="DX138:DX201" si="329">IF(EG138=0,0,RANK(EG138,EE138:EL138))</f>
        <v>0</v>
      </c>
      <c r="DY138" s="4267">
        <f t="shared" ref="DY138:DY201" si="330">IF(EH138=0,0,RANK(EH138,EE138:EL138))</f>
        <v>0</v>
      </c>
      <c r="DZ138" s="4267">
        <f t="shared" ref="DZ138:DZ201" si="331">IF(EI138=0,0,RANK(EI138,EE138:EL138))</f>
        <v>0</v>
      </c>
      <c r="EA138" s="4267">
        <f t="shared" ref="EA138:EA201" si="332">IF(EJ138=0,0,RANK(EJ138,EE138:EL138))</f>
        <v>0</v>
      </c>
      <c r="EB138" s="4267">
        <f t="shared" ref="EB138:EB201" si="333">IF(EK138=0,0,RANK(EK138,EE138:EL138))</f>
        <v>0</v>
      </c>
      <c r="EC138" s="4267">
        <f t="shared" ref="EC138:EC201" si="334">IF(EL138=0,0,RANK(EL138,EE138:EL138))</f>
        <v>0</v>
      </c>
      <c r="ED138" s="4215"/>
      <c r="EE138" s="4268">
        <f t="shared" si="256"/>
        <v>0</v>
      </c>
      <c r="EF138" s="4269">
        <f t="shared" si="256"/>
        <v>0</v>
      </c>
      <c r="EG138" s="4269">
        <f t="shared" si="256"/>
        <v>0</v>
      </c>
      <c r="EH138" s="4269">
        <f t="shared" si="256"/>
        <v>0</v>
      </c>
      <c r="EI138" s="4269">
        <f t="shared" si="256"/>
        <v>0</v>
      </c>
      <c r="EJ138" s="4269">
        <f t="shared" si="260"/>
        <v>0</v>
      </c>
      <c r="EK138" s="4269">
        <f t="shared" si="260"/>
        <v>0</v>
      </c>
      <c r="EL138" s="4270">
        <f t="shared" si="260"/>
        <v>0</v>
      </c>
      <c r="EM138" s="4186"/>
      <c r="EN138" s="4264" t="str">
        <f t="shared" ref="EN138:EN201" si="335">BC138</f>
        <v/>
      </c>
      <c r="EO138" s="4271">
        <f t="shared" ref="EO138:EO201" si="336">MAX(EZ138:FG138)</f>
        <v>0</v>
      </c>
      <c r="EP138" s="4272">
        <f t="shared" ref="EP138:EP201" si="337">IF(EO138=0,0,IF(EZ138="",0,(EZ138/EO138)*EN138))</f>
        <v>0</v>
      </c>
      <c r="EQ138" s="4272">
        <f t="shared" ref="EQ138:EQ201" si="338">IF(EO138=0,0,IF(FA138="",0,(FA138/EO138)*EN138))</f>
        <v>0</v>
      </c>
      <c r="ER138" s="4272">
        <f t="shared" ref="ER138:ER201" si="339">IF(EO138=0,0,IF(FB138="",0,(FB138/EO138)*EN138))</f>
        <v>0</v>
      </c>
      <c r="ES138" s="4272">
        <f t="shared" ref="ES138:ES201" si="340">IF(EO138=0,0,IF(FC138="",0,(FC138/EO138)*EN138))</f>
        <v>0</v>
      </c>
      <c r="ET138" s="4272">
        <f t="shared" ref="ET138:ET201" si="341">IF(EO138=0,0,IF(FD138="",0,(FD138/EO138)*EN138))</f>
        <v>0</v>
      </c>
      <c r="EU138" s="4272">
        <f t="shared" ref="EU138:EU201" si="342">IF(EO138=0,0,IF(FE138="",0,(FE138/EO138)*EN138))</f>
        <v>0</v>
      </c>
      <c r="EV138" s="4272">
        <f t="shared" ref="EV138:EV201" si="343">IF(EO138=0,0,IF(FF138="",0,(FF138/EO138)*EN138))</f>
        <v>0</v>
      </c>
      <c r="EW138" s="4272">
        <f t="shared" ref="EW138:EW201" si="344">IF(EO138=0,0,IF(FG138="",0,(FG138/EO138)*EN138))</f>
        <v>0</v>
      </c>
      <c r="EX138" s="4288">
        <f>IF(X138=EX8,X138,0)</f>
        <v>0</v>
      </c>
      <c r="EY138" s="4286" t="str">
        <f t="shared" ref="EY138:EY201" si="345">IF(ISTEXT(EX138),Y138,"")</f>
        <v/>
      </c>
      <c r="EZ138" s="4261" t="str">
        <f t="shared" ref="EZ138:EZ201" si="346">IF(ISBLANK(Z138),"",IF(ISTEXT(EX138),Z138,""))</f>
        <v/>
      </c>
      <c r="FA138" s="4275" t="str">
        <f t="shared" ref="FA138:FA201" si="347">IF(ISBLANK(AA138),"",IF(ISTEXT(EX138),AA138,""))</f>
        <v/>
      </c>
      <c r="FB138" s="4275" t="str">
        <f t="shared" ref="FB138:FB201" si="348">IF(ISBLANK(AB138),"",IF(ISTEXT(EX138),AB138,""))</f>
        <v/>
      </c>
      <c r="FC138" s="4275" t="str">
        <f t="shared" ref="FC138:FC201" si="349">IF(ISBLANK(AC138),"",IF(ISTEXT(EX138),AC138,""))</f>
        <v/>
      </c>
      <c r="FD138" s="4275" t="str">
        <f t="shared" ref="FD138:FD201" si="350">IF(ISBLANK(AD138),"",IF(ISTEXT(EX138),AD138,""))</f>
        <v/>
      </c>
      <c r="FE138" s="4275" t="str">
        <f t="shared" ref="FE138:FE201" si="351">IF(ISBLANK(AE138),"",IF(ISTEXT(EX138),AE138,""))</f>
        <v/>
      </c>
      <c r="FF138" s="4275" t="str">
        <f t="shared" ref="FF138:FF201" si="352">IF(ISBLANK(AF138),"",IF(ISTEXT(EX138),AF138,""))</f>
        <v/>
      </c>
      <c r="FG138" s="4275" t="str">
        <f t="shared" ref="FG138:FG201" si="353">IF(ISBLANK(AG138),"",IF(ISTEXT(EX138),AG138,""))</f>
        <v/>
      </c>
      <c r="FH138" s="4186"/>
      <c r="FI138" s="4264" t="str">
        <f t="shared" ref="FI138:FI201" si="354">BC138</f>
        <v/>
      </c>
      <c r="FJ138" s="4277">
        <f t="shared" ref="FJ138:FJ201" si="355">MIN(FU138:GB138)</f>
        <v>0</v>
      </c>
      <c r="FK138" s="4115" t="str">
        <f t="shared" ref="FK138:FK201" si="356">IF(FU138="","",IF(FU138=0,"",(FJ138/FU138)*FI138))</f>
        <v/>
      </c>
      <c r="FL138" s="4115" t="str">
        <f t="shared" ref="FL138:FL201" si="357">IF(FV138="","",IF(FV138=0,"",(FJ138/FV138)*FI138))</f>
        <v/>
      </c>
      <c r="FM138" s="4115" t="str">
        <f t="shared" ref="FM138:FM201" si="358">IF(FW138="","",IF(FW138=0,"",(FJ138/FW138)*FI138))</f>
        <v/>
      </c>
      <c r="FN138" s="4115" t="str">
        <f t="shared" ref="FN138:FN201" si="359">IF(FX138="","",IF(FX138=0,"",(FJ138/FX138)*FI138))</f>
        <v/>
      </c>
      <c r="FO138" s="4115" t="str">
        <f t="shared" ref="FO138:FO201" si="360">IF(FY138="","",IF(FY138=0,"",(FJ138/FY138)*FI138))</f>
        <v/>
      </c>
      <c r="FP138" s="4115" t="str">
        <f t="shared" ref="FP138:FP201" si="361">IF(FZ138="","",IF(FZ138=0,"",(FJ138/FZ138)*FI138))</f>
        <v/>
      </c>
      <c r="FQ138" s="4115" t="str">
        <f t="shared" ref="FQ138:FQ201" si="362">IF(GA138="","",IF(GA138=0,"",(FJ138/GA138)*FI138))</f>
        <v/>
      </c>
      <c r="FR138" s="4115" t="str">
        <f t="shared" ref="FR138:FR201" si="363">IF(GB138="","",IF(GB138=0,"",(FJ138/GB138)*FI138))</f>
        <v/>
      </c>
      <c r="FS138" s="4287">
        <f>IF(X138=FS8,X138,0)</f>
        <v>0</v>
      </c>
      <c r="FT138" s="4286" t="str">
        <f t="shared" ref="FT138:FT201" si="364">IF(ISTEXT(FS138),Y138,"")</f>
        <v/>
      </c>
      <c r="FU138" s="4275" t="str">
        <f t="shared" ref="FU138:FU201" si="365">IF(ISBLANK(Z138),"",IF(ISTEXT(FS138),Z138,""))</f>
        <v/>
      </c>
      <c r="FV138" s="4275" t="str">
        <f t="shared" ref="FV138:FV201" si="366">IF(ISBLANK(AA138),"",IF(ISTEXT(FS138),AA138,""))</f>
        <v/>
      </c>
      <c r="FW138" s="4275" t="str">
        <f t="shared" ref="FW138:FW201" si="367">IF(ISBLANK(AB138),"",IF(ISTEXT(FS138),AB138,""))</f>
        <v/>
      </c>
      <c r="FX138" s="4275" t="str">
        <f t="shared" ref="FX138:FX201" si="368">IF(ISBLANK(AC138),"",IF(ISTEXT(FS138),AC138,""))</f>
        <v/>
      </c>
      <c r="FY138" s="4275" t="str">
        <f t="shared" ref="FY138:FY201" si="369">IF(ISBLANK(AD138),"",IF(ISTEXT(FS138),AD138,""))</f>
        <v/>
      </c>
      <c r="FZ138" s="4275" t="str">
        <f t="shared" ref="FZ138:FZ201" si="370">IF(ISBLANK(AE138),"",IF(ISTEXT(FS138),AE138,""))</f>
        <v/>
      </c>
      <c r="GA138" s="4275" t="str">
        <f t="shared" ref="GA138:GA201" si="371">IF(ISBLANK(AF138),"",IF(ISTEXT(FS138),AF138,""))</f>
        <v/>
      </c>
      <c r="GB138" s="4279" t="str">
        <f t="shared" ref="GB138:GB201" si="372">IF(ISBLANK(AG138),"",IF(ISTEXT(FS138),AG138,""))</f>
        <v/>
      </c>
      <c r="GC138" s="4122"/>
    </row>
    <row r="139" spans="1:185" ht="45" customHeight="1">
      <c r="A139" s="4016">
        <f>ROW()</f>
        <v>139</v>
      </c>
      <c r="B139" s="4250" t="str">
        <f>IF(C139="I","",IF(ISBLANK(D139),"",IF(ISTEXT(D139),LARGE(B9:B138,1)+1,0)))</f>
        <v/>
      </c>
      <c r="C139" s="4281"/>
      <c r="D139" s="4297"/>
      <c r="E139" s="4252"/>
      <c r="F139" s="4253"/>
      <c r="G139" s="4254"/>
      <c r="H139" s="4255"/>
      <c r="I139" s="4254"/>
      <c r="J139" s="4255"/>
      <c r="K139" s="4256">
        <f t="shared" si="257"/>
        <v>0</v>
      </c>
      <c r="L139" s="4119"/>
      <c r="M139" s="4257">
        <f t="shared" si="261"/>
        <v>0</v>
      </c>
      <c r="N139" s="4258">
        <f t="shared" si="261"/>
        <v>0</v>
      </c>
      <c r="O139" s="4259"/>
      <c r="P139" s="4259"/>
      <c r="Q139" s="4259"/>
      <c r="R139" s="4259"/>
      <c r="S139" s="4259"/>
      <c r="T139" s="4259"/>
      <c r="U139" s="4259"/>
      <c r="V139" s="4259"/>
      <c r="W139" s="4119"/>
      <c r="X139" s="4257">
        <f t="shared" si="262"/>
        <v>0</v>
      </c>
      <c r="Y139" s="4258">
        <f t="shared" si="262"/>
        <v>0</v>
      </c>
      <c r="Z139" s="4260"/>
      <c r="AA139" s="4260"/>
      <c r="AB139" s="4260"/>
      <c r="AC139" s="4260"/>
      <c r="AD139" s="4260"/>
      <c r="AE139" s="4260"/>
      <c r="AF139" s="4260"/>
      <c r="AG139" s="4260"/>
      <c r="AH139" s="4119"/>
      <c r="AI139" s="4122"/>
      <c r="AJ139" s="4261">
        <f t="shared" si="263"/>
        <v>0</v>
      </c>
      <c r="AK139" s="4262">
        <f t="shared" si="264"/>
        <v>0</v>
      </c>
      <c r="AL139" s="4261">
        <f t="shared" si="265"/>
        <v>0</v>
      </c>
      <c r="AM139" s="4262">
        <f t="shared" si="266"/>
        <v>0</v>
      </c>
      <c r="AN139" s="4261">
        <f t="shared" si="267"/>
        <v>0</v>
      </c>
      <c r="AO139" s="4262">
        <f t="shared" si="268"/>
        <v>0</v>
      </c>
      <c r="AP139" s="4261">
        <f t="shared" si="269"/>
        <v>0</v>
      </c>
      <c r="AQ139" s="4262">
        <f t="shared" si="270"/>
        <v>0</v>
      </c>
      <c r="AR139" s="4261">
        <f t="shared" si="271"/>
        <v>0</v>
      </c>
      <c r="AS139" s="4262">
        <f t="shared" si="272"/>
        <v>0</v>
      </c>
      <c r="AT139" s="4261">
        <f t="shared" si="273"/>
        <v>0</v>
      </c>
      <c r="AU139" s="4262">
        <f t="shared" si="274"/>
        <v>0</v>
      </c>
      <c r="AV139" s="4261">
        <f t="shared" si="275"/>
        <v>0</v>
      </c>
      <c r="AW139" s="4262">
        <f t="shared" si="276"/>
        <v>0</v>
      </c>
      <c r="AX139" s="4261">
        <f t="shared" si="277"/>
        <v>0</v>
      </c>
      <c r="AY139" s="4262">
        <f t="shared" si="278"/>
        <v>0</v>
      </c>
      <c r="AZ139" s="4263"/>
      <c r="BA139" s="4264">
        <f>BA9</f>
        <v>20</v>
      </c>
      <c r="BB139" s="4264">
        <f t="shared" si="279"/>
        <v>0</v>
      </c>
      <c r="BC139" s="4264" t="str">
        <f t="shared" si="280"/>
        <v/>
      </c>
      <c r="BD139" s="4265">
        <f t="shared" si="254"/>
        <v>0</v>
      </c>
      <c r="BE139" s="4265">
        <f t="shared" si="254"/>
        <v>0</v>
      </c>
      <c r="BF139" s="4265">
        <f t="shared" si="254"/>
        <v>0</v>
      </c>
      <c r="BG139" s="4265">
        <f t="shared" si="254"/>
        <v>0</v>
      </c>
      <c r="BH139" s="4265">
        <f t="shared" si="254"/>
        <v>0</v>
      </c>
      <c r="BI139" s="4265">
        <f t="shared" si="258"/>
        <v>0</v>
      </c>
      <c r="BJ139" s="4265">
        <f t="shared" si="258"/>
        <v>0</v>
      </c>
      <c r="BK139" s="4265">
        <f t="shared" si="258"/>
        <v>0</v>
      </c>
      <c r="BL139" s="4122"/>
      <c r="BM139" s="4266">
        <f t="shared" si="281"/>
        <v>0</v>
      </c>
      <c r="BN139" s="4267">
        <f t="shared" si="282"/>
        <v>0</v>
      </c>
      <c r="BO139" s="4267">
        <f t="shared" si="283"/>
        <v>0</v>
      </c>
      <c r="BP139" s="4267">
        <f t="shared" si="284"/>
        <v>0</v>
      </c>
      <c r="BQ139" s="4267">
        <f t="shared" si="285"/>
        <v>0</v>
      </c>
      <c r="BR139" s="4267">
        <f t="shared" si="286"/>
        <v>0</v>
      </c>
      <c r="BS139" s="4267">
        <f t="shared" si="287"/>
        <v>0</v>
      </c>
      <c r="BT139" s="4267">
        <f t="shared" si="288"/>
        <v>0</v>
      </c>
      <c r="BU139" s="4202"/>
      <c r="BV139" s="4268">
        <f t="shared" si="255"/>
        <v>0</v>
      </c>
      <c r="BW139" s="4269">
        <f t="shared" si="255"/>
        <v>0</v>
      </c>
      <c r="BX139" s="4269">
        <f t="shared" si="255"/>
        <v>0</v>
      </c>
      <c r="BY139" s="4269">
        <f t="shared" si="255"/>
        <v>0</v>
      </c>
      <c r="BZ139" s="4269">
        <f t="shared" si="255"/>
        <v>0</v>
      </c>
      <c r="CA139" s="4269">
        <f t="shared" si="259"/>
        <v>0</v>
      </c>
      <c r="CB139" s="4269">
        <f t="shared" si="259"/>
        <v>0</v>
      </c>
      <c r="CC139" s="4270">
        <f t="shared" si="259"/>
        <v>0</v>
      </c>
      <c r="CD139" s="4114"/>
      <c r="CE139" s="4264" t="str">
        <f t="shared" si="289"/>
        <v/>
      </c>
      <c r="CF139" s="4271">
        <f t="shared" si="290"/>
        <v>0</v>
      </c>
      <c r="CG139" s="4272">
        <f t="shared" si="291"/>
        <v>0</v>
      </c>
      <c r="CH139" s="4272">
        <f t="shared" si="292"/>
        <v>0</v>
      </c>
      <c r="CI139" s="4272">
        <f t="shared" si="293"/>
        <v>0</v>
      </c>
      <c r="CJ139" s="4272">
        <f t="shared" si="294"/>
        <v>0</v>
      </c>
      <c r="CK139" s="4272">
        <f t="shared" si="295"/>
        <v>0</v>
      </c>
      <c r="CL139" s="4272">
        <f t="shared" si="296"/>
        <v>0</v>
      </c>
      <c r="CM139" s="4272">
        <f t="shared" si="297"/>
        <v>0</v>
      </c>
      <c r="CN139" s="4272">
        <f t="shared" si="298"/>
        <v>0</v>
      </c>
      <c r="CO139" s="4285">
        <f>IF(M139=CO8,M139,0)</f>
        <v>0</v>
      </c>
      <c r="CP139" s="4286" t="str">
        <f t="shared" si="299"/>
        <v/>
      </c>
      <c r="CQ139" s="4261" t="str">
        <f t="shared" si="300"/>
        <v/>
      </c>
      <c r="CR139" s="4275" t="str">
        <f t="shared" si="301"/>
        <v/>
      </c>
      <c r="CS139" s="4275" t="str">
        <f t="shared" si="302"/>
        <v/>
      </c>
      <c r="CT139" s="4275" t="str">
        <f t="shared" si="303"/>
        <v/>
      </c>
      <c r="CU139" s="4275" t="str">
        <f t="shared" si="304"/>
        <v/>
      </c>
      <c r="CV139" s="4275" t="str">
        <f t="shared" si="305"/>
        <v/>
      </c>
      <c r="CW139" s="4275" t="str">
        <f t="shared" si="306"/>
        <v/>
      </c>
      <c r="CX139" s="4276" t="str">
        <f t="shared" si="307"/>
        <v/>
      </c>
      <c r="CY139" s="4186"/>
      <c r="CZ139" s="4264" t="str">
        <f t="shared" si="308"/>
        <v/>
      </c>
      <c r="DA139" s="4277">
        <f t="shared" si="309"/>
        <v>0</v>
      </c>
      <c r="DB139" s="4115" t="str">
        <f t="shared" si="310"/>
        <v/>
      </c>
      <c r="DC139" s="4115" t="str">
        <f t="shared" si="311"/>
        <v/>
      </c>
      <c r="DD139" s="4115" t="str">
        <f t="shared" si="312"/>
        <v/>
      </c>
      <c r="DE139" s="4115" t="str">
        <f t="shared" si="313"/>
        <v/>
      </c>
      <c r="DF139" s="4115" t="str">
        <f t="shared" si="314"/>
        <v/>
      </c>
      <c r="DG139" s="4115" t="str">
        <f t="shared" si="315"/>
        <v/>
      </c>
      <c r="DH139" s="4115" t="str">
        <f t="shared" si="316"/>
        <v/>
      </c>
      <c r="DI139" s="4115" t="str">
        <f t="shared" si="317"/>
        <v/>
      </c>
      <c r="DJ139" s="4136"/>
      <c r="DK139" s="4287">
        <f>IF(M139=DK8,M139,0)</f>
        <v>0</v>
      </c>
      <c r="DL139" s="4286" t="str">
        <f t="shared" si="318"/>
        <v/>
      </c>
      <c r="DM139" s="4275" t="str">
        <f t="shared" si="319"/>
        <v/>
      </c>
      <c r="DN139" s="4275" t="str">
        <f t="shared" si="320"/>
        <v/>
      </c>
      <c r="DO139" s="4275" t="str">
        <f t="shared" si="321"/>
        <v/>
      </c>
      <c r="DP139" s="4275" t="str">
        <f t="shared" si="322"/>
        <v/>
      </c>
      <c r="DQ139" s="4275" t="str">
        <f t="shared" si="323"/>
        <v/>
      </c>
      <c r="DR139" s="4275" t="str">
        <f t="shared" si="324"/>
        <v/>
      </c>
      <c r="DS139" s="4275" t="str">
        <f t="shared" si="325"/>
        <v/>
      </c>
      <c r="DT139" s="4279" t="str">
        <f t="shared" si="326"/>
        <v/>
      </c>
      <c r="DU139" s="4122"/>
      <c r="DV139" s="4266">
        <f t="shared" si="327"/>
        <v>0</v>
      </c>
      <c r="DW139" s="4267">
        <f t="shared" si="328"/>
        <v>0</v>
      </c>
      <c r="DX139" s="4267">
        <f t="shared" si="329"/>
        <v>0</v>
      </c>
      <c r="DY139" s="4267">
        <f t="shared" si="330"/>
        <v>0</v>
      </c>
      <c r="DZ139" s="4267">
        <f t="shared" si="331"/>
        <v>0</v>
      </c>
      <c r="EA139" s="4267">
        <f t="shared" si="332"/>
        <v>0</v>
      </c>
      <c r="EB139" s="4267">
        <f t="shared" si="333"/>
        <v>0</v>
      </c>
      <c r="EC139" s="4267">
        <f t="shared" si="334"/>
        <v>0</v>
      </c>
      <c r="ED139" s="4215"/>
      <c r="EE139" s="4268">
        <f t="shared" si="256"/>
        <v>0</v>
      </c>
      <c r="EF139" s="4269">
        <f t="shared" si="256"/>
        <v>0</v>
      </c>
      <c r="EG139" s="4269">
        <f t="shared" si="256"/>
        <v>0</v>
      </c>
      <c r="EH139" s="4269">
        <f t="shared" si="256"/>
        <v>0</v>
      </c>
      <c r="EI139" s="4269">
        <f t="shared" si="256"/>
        <v>0</v>
      </c>
      <c r="EJ139" s="4269">
        <f t="shared" si="260"/>
        <v>0</v>
      </c>
      <c r="EK139" s="4269">
        <f t="shared" si="260"/>
        <v>0</v>
      </c>
      <c r="EL139" s="4270">
        <f t="shared" si="260"/>
        <v>0</v>
      </c>
      <c r="EM139" s="4186"/>
      <c r="EN139" s="4264" t="str">
        <f t="shared" si="335"/>
        <v/>
      </c>
      <c r="EO139" s="4271">
        <f t="shared" si="336"/>
        <v>0</v>
      </c>
      <c r="EP139" s="4272">
        <f t="shared" si="337"/>
        <v>0</v>
      </c>
      <c r="EQ139" s="4272">
        <f t="shared" si="338"/>
        <v>0</v>
      </c>
      <c r="ER139" s="4272">
        <f t="shared" si="339"/>
        <v>0</v>
      </c>
      <c r="ES139" s="4272">
        <f t="shared" si="340"/>
        <v>0</v>
      </c>
      <c r="ET139" s="4272">
        <f t="shared" si="341"/>
        <v>0</v>
      </c>
      <c r="EU139" s="4272">
        <f t="shared" si="342"/>
        <v>0</v>
      </c>
      <c r="EV139" s="4272">
        <f t="shared" si="343"/>
        <v>0</v>
      </c>
      <c r="EW139" s="4272">
        <f t="shared" si="344"/>
        <v>0</v>
      </c>
      <c r="EX139" s="4288">
        <f>IF(X139=EX8,X139,0)</f>
        <v>0</v>
      </c>
      <c r="EY139" s="4286" t="str">
        <f t="shared" si="345"/>
        <v/>
      </c>
      <c r="EZ139" s="4261" t="str">
        <f t="shared" si="346"/>
        <v/>
      </c>
      <c r="FA139" s="4275" t="str">
        <f t="shared" si="347"/>
        <v/>
      </c>
      <c r="FB139" s="4275" t="str">
        <f t="shared" si="348"/>
        <v/>
      </c>
      <c r="FC139" s="4275" t="str">
        <f t="shared" si="349"/>
        <v/>
      </c>
      <c r="FD139" s="4275" t="str">
        <f t="shared" si="350"/>
        <v/>
      </c>
      <c r="FE139" s="4275" t="str">
        <f t="shared" si="351"/>
        <v/>
      </c>
      <c r="FF139" s="4275" t="str">
        <f t="shared" si="352"/>
        <v/>
      </c>
      <c r="FG139" s="4275" t="str">
        <f t="shared" si="353"/>
        <v/>
      </c>
      <c r="FH139" s="4186"/>
      <c r="FI139" s="4264" t="str">
        <f t="shared" si="354"/>
        <v/>
      </c>
      <c r="FJ139" s="4277">
        <f t="shared" si="355"/>
        <v>0</v>
      </c>
      <c r="FK139" s="4115" t="str">
        <f t="shared" si="356"/>
        <v/>
      </c>
      <c r="FL139" s="4115" t="str">
        <f t="shared" si="357"/>
        <v/>
      </c>
      <c r="FM139" s="4115" t="str">
        <f t="shared" si="358"/>
        <v/>
      </c>
      <c r="FN139" s="4115" t="str">
        <f t="shared" si="359"/>
        <v/>
      </c>
      <c r="FO139" s="4115" t="str">
        <f t="shared" si="360"/>
        <v/>
      </c>
      <c r="FP139" s="4115" t="str">
        <f t="shared" si="361"/>
        <v/>
      </c>
      <c r="FQ139" s="4115" t="str">
        <f t="shared" si="362"/>
        <v/>
      </c>
      <c r="FR139" s="4115" t="str">
        <f t="shared" si="363"/>
        <v/>
      </c>
      <c r="FS139" s="4287">
        <f>IF(X139=FS8,X139,0)</f>
        <v>0</v>
      </c>
      <c r="FT139" s="4286" t="str">
        <f t="shared" si="364"/>
        <v/>
      </c>
      <c r="FU139" s="4275" t="str">
        <f t="shared" si="365"/>
        <v/>
      </c>
      <c r="FV139" s="4275" t="str">
        <f t="shared" si="366"/>
        <v/>
      </c>
      <c r="FW139" s="4275" t="str">
        <f t="shared" si="367"/>
        <v/>
      </c>
      <c r="FX139" s="4275" t="str">
        <f t="shared" si="368"/>
        <v/>
      </c>
      <c r="FY139" s="4275" t="str">
        <f t="shared" si="369"/>
        <v/>
      </c>
      <c r="FZ139" s="4275" t="str">
        <f t="shared" si="370"/>
        <v/>
      </c>
      <c r="GA139" s="4275" t="str">
        <f t="shared" si="371"/>
        <v/>
      </c>
      <c r="GB139" s="4279" t="str">
        <f t="shared" si="372"/>
        <v/>
      </c>
      <c r="GC139" s="4122"/>
    </row>
    <row r="140" spans="1:185" ht="45" customHeight="1">
      <c r="A140" s="4016">
        <f>ROW()</f>
        <v>140</v>
      </c>
      <c r="B140" s="4250" t="str">
        <f>IF(C140="I","",IF(ISBLANK(D140),"",IF(ISTEXT(D140),LARGE(B9:B139,1)+1,0)))</f>
        <v/>
      </c>
      <c r="C140" s="4281"/>
      <c r="D140" s="4297"/>
      <c r="E140" s="4252"/>
      <c r="F140" s="4253"/>
      <c r="G140" s="4254"/>
      <c r="H140" s="4255"/>
      <c r="I140" s="4254"/>
      <c r="J140" s="4255"/>
      <c r="K140" s="4256">
        <f t="shared" si="257"/>
        <v>0</v>
      </c>
      <c r="L140" s="4119"/>
      <c r="M140" s="4257">
        <f t="shared" si="261"/>
        <v>0</v>
      </c>
      <c r="N140" s="4258">
        <f t="shared" si="261"/>
        <v>0</v>
      </c>
      <c r="O140" s="4259"/>
      <c r="P140" s="4259"/>
      <c r="Q140" s="4259"/>
      <c r="R140" s="4259"/>
      <c r="S140" s="4259"/>
      <c r="T140" s="4259"/>
      <c r="U140" s="4259"/>
      <c r="V140" s="4259"/>
      <c r="W140" s="4119"/>
      <c r="X140" s="4257">
        <f t="shared" si="262"/>
        <v>0</v>
      </c>
      <c r="Y140" s="4258">
        <f t="shared" si="262"/>
        <v>0</v>
      </c>
      <c r="Z140" s="4260"/>
      <c r="AA140" s="4260"/>
      <c r="AB140" s="4260"/>
      <c r="AC140" s="4260"/>
      <c r="AD140" s="4260"/>
      <c r="AE140" s="4260"/>
      <c r="AF140" s="4260"/>
      <c r="AG140" s="4260"/>
      <c r="AH140" s="4119"/>
      <c r="AI140" s="4122"/>
      <c r="AJ140" s="4261">
        <f t="shared" si="263"/>
        <v>0</v>
      </c>
      <c r="AK140" s="4262">
        <f t="shared" si="264"/>
        <v>0</v>
      </c>
      <c r="AL140" s="4261">
        <f t="shared" si="265"/>
        <v>0</v>
      </c>
      <c r="AM140" s="4262">
        <f t="shared" si="266"/>
        <v>0</v>
      </c>
      <c r="AN140" s="4261">
        <f t="shared" si="267"/>
        <v>0</v>
      </c>
      <c r="AO140" s="4262">
        <f t="shared" si="268"/>
        <v>0</v>
      </c>
      <c r="AP140" s="4261">
        <f t="shared" si="269"/>
        <v>0</v>
      </c>
      <c r="AQ140" s="4262">
        <f t="shared" si="270"/>
        <v>0</v>
      </c>
      <c r="AR140" s="4261">
        <f t="shared" si="271"/>
        <v>0</v>
      </c>
      <c r="AS140" s="4262">
        <f t="shared" si="272"/>
        <v>0</v>
      </c>
      <c r="AT140" s="4261">
        <f t="shared" si="273"/>
        <v>0</v>
      </c>
      <c r="AU140" s="4262">
        <f t="shared" si="274"/>
        <v>0</v>
      </c>
      <c r="AV140" s="4261">
        <f t="shared" si="275"/>
        <v>0</v>
      </c>
      <c r="AW140" s="4262">
        <f t="shared" si="276"/>
        <v>0</v>
      </c>
      <c r="AX140" s="4261">
        <f t="shared" si="277"/>
        <v>0</v>
      </c>
      <c r="AY140" s="4262">
        <f t="shared" si="278"/>
        <v>0</v>
      </c>
      <c r="AZ140" s="4263"/>
      <c r="BA140" s="4264">
        <f>BA9</f>
        <v>20</v>
      </c>
      <c r="BB140" s="4264">
        <f t="shared" si="279"/>
        <v>0</v>
      </c>
      <c r="BC140" s="4264" t="str">
        <f t="shared" si="280"/>
        <v/>
      </c>
      <c r="BD140" s="4265">
        <f t="shared" si="254"/>
        <v>0</v>
      </c>
      <c r="BE140" s="4265">
        <f t="shared" si="254"/>
        <v>0</v>
      </c>
      <c r="BF140" s="4265">
        <f t="shared" si="254"/>
        <v>0</v>
      </c>
      <c r="BG140" s="4265">
        <f t="shared" si="254"/>
        <v>0</v>
      </c>
      <c r="BH140" s="4265">
        <f t="shared" si="254"/>
        <v>0</v>
      </c>
      <c r="BI140" s="4265">
        <f t="shared" si="258"/>
        <v>0</v>
      </c>
      <c r="BJ140" s="4265">
        <f t="shared" si="258"/>
        <v>0</v>
      </c>
      <c r="BK140" s="4265">
        <f t="shared" si="258"/>
        <v>0</v>
      </c>
      <c r="BL140" s="4122"/>
      <c r="BM140" s="4266">
        <f t="shared" si="281"/>
        <v>0</v>
      </c>
      <c r="BN140" s="4267">
        <f t="shared" si="282"/>
        <v>0</v>
      </c>
      <c r="BO140" s="4267">
        <f t="shared" si="283"/>
        <v>0</v>
      </c>
      <c r="BP140" s="4267">
        <f t="shared" si="284"/>
        <v>0</v>
      </c>
      <c r="BQ140" s="4267">
        <f t="shared" si="285"/>
        <v>0</v>
      </c>
      <c r="BR140" s="4267">
        <f t="shared" si="286"/>
        <v>0</v>
      </c>
      <c r="BS140" s="4267">
        <f t="shared" si="287"/>
        <v>0</v>
      </c>
      <c r="BT140" s="4267">
        <f t="shared" si="288"/>
        <v>0</v>
      </c>
      <c r="BU140" s="4202"/>
      <c r="BV140" s="4268">
        <f t="shared" si="255"/>
        <v>0</v>
      </c>
      <c r="BW140" s="4269">
        <f t="shared" si="255"/>
        <v>0</v>
      </c>
      <c r="BX140" s="4269">
        <f t="shared" si="255"/>
        <v>0</v>
      </c>
      <c r="BY140" s="4269">
        <f t="shared" si="255"/>
        <v>0</v>
      </c>
      <c r="BZ140" s="4269">
        <f t="shared" si="255"/>
        <v>0</v>
      </c>
      <c r="CA140" s="4269">
        <f t="shared" si="259"/>
        <v>0</v>
      </c>
      <c r="CB140" s="4269">
        <f t="shared" si="259"/>
        <v>0</v>
      </c>
      <c r="CC140" s="4270">
        <f t="shared" si="259"/>
        <v>0</v>
      </c>
      <c r="CD140" s="4114"/>
      <c r="CE140" s="4264" t="str">
        <f t="shared" si="289"/>
        <v/>
      </c>
      <c r="CF140" s="4271">
        <f t="shared" si="290"/>
        <v>0</v>
      </c>
      <c r="CG140" s="4272">
        <f t="shared" si="291"/>
        <v>0</v>
      </c>
      <c r="CH140" s="4272">
        <f t="shared" si="292"/>
        <v>0</v>
      </c>
      <c r="CI140" s="4272">
        <f t="shared" si="293"/>
        <v>0</v>
      </c>
      <c r="CJ140" s="4272">
        <f t="shared" si="294"/>
        <v>0</v>
      </c>
      <c r="CK140" s="4272">
        <f t="shared" si="295"/>
        <v>0</v>
      </c>
      <c r="CL140" s="4272">
        <f t="shared" si="296"/>
        <v>0</v>
      </c>
      <c r="CM140" s="4272">
        <f t="shared" si="297"/>
        <v>0</v>
      </c>
      <c r="CN140" s="4272">
        <f t="shared" si="298"/>
        <v>0</v>
      </c>
      <c r="CO140" s="4285">
        <f>IF(M140=CO8,M140,0)</f>
        <v>0</v>
      </c>
      <c r="CP140" s="4286" t="str">
        <f t="shared" si="299"/>
        <v/>
      </c>
      <c r="CQ140" s="4261" t="str">
        <f t="shared" si="300"/>
        <v/>
      </c>
      <c r="CR140" s="4275" t="str">
        <f t="shared" si="301"/>
        <v/>
      </c>
      <c r="CS140" s="4275" t="str">
        <f t="shared" si="302"/>
        <v/>
      </c>
      <c r="CT140" s="4275" t="str">
        <f t="shared" si="303"/>
        <v/>
      </c>
      <c r="CU140" s="4275" t="str">
        <f t="shared" si="304"/>
        <v/>
      </c>
      <c r="CV140" s="4275" t="str">
        <f t="shared" si="305"/>
        <v/>
      </c>
      <c r="CW140" s="4275" t="str">
        <f t="shared" si="306"/>
        <v/>
      </c>
      <c r="CX140" s="4276" t="str">
        <f t="shared" si="307"/>
        <v/>
      </c>
      <c r="CY140" s="4186"/>
      <c r="CZ140" s="4264" t="str">
        <f t="shared" si="308"/>
        <v/>
      </c>
      <c r="DA140" s="4277">
        <f t="shared" si="309"/>
        <v>0</v>
      </c>
      <c r="DB140" s="4115" t="str">
        <f t="shared" si="310"/>
        <v/>
      </c>
      <c r="DC140" s="4115" t="str">
        <f t="shared" si="311"/>
        <v/>
      </c>
      <c r="DD140" s="4115" t="str">
        <f t="shared" si="312"/>
        <v/>
      </c>
      <c r="DE140" s="4115" t="str">
        <f t="shared" si="313"/>
        <v/>
      </c>
      <c r="DF140" s="4115" t="str">
        <f t="shared" si="314"/>
        <v/>
      </c>
      <c r="DG140" s="4115" t="str">
        <f t="shared" si="315"/>
        <v/>
      </c>
      <c r="DH140" s="4115" t="str">
        <f t="shared" si="316"/>
        <v/>
      </c>
      <c r="DI140" s="4115" t="str">
        <f t="shared" si="317"/>
        <v/>
      </c>
      <c r="DJ140" s="4136"/>
      <c r="DK140" s="4287">
        <f>IF(M140=DK8,M140,0)</f>
        <v>0</v>
      </c>
      <c r="DL140" s="4286" t="str">
        <f t="shared" si="318"/>
        <v/>
      </c>
      <c r="DM140" s="4275" t="str">
        <f t="shared" si="319"/>
        <v/>
      </c>
      <c r="DN140" s="4275" t="str">
        <f t="shared" si="320"/>
        <v/>
      </c>
      <c r="DO140" s="4275" t="str">
        <f t="shared" si="321"/>
        <v/>
      </c>
      <c r="DP140" s="4275" t="str">
        <f t="shared" si="322"/>
        <v/>
      </c>
      <c r="DQ140" s="4275" t="str">
        <f t="shared" si="323"/>
        <v/>
      </c>
      <c r="DR140" s="4275" t="str">
        <f t="shared" si="324"/>
        <v/>
      </c>
      <c r="DS140" s="4275" t="str">
        <f t="shared" si="325"/>
        <v/>
      </c>
      <c r="DT140" s="4279" t="str">
        <f t="shared" si="326"/>
        <v/>
      </c>
      <c r="DU140" s="4122"/>
      <c r="DV140" s="4266">
        <f t="shared" si="327"/>
        <v>0</v>
      </c>
      <c r="DW140" s="4267">
        <f t="shared" si="328"/>
        <v>0</v>
      </c>
      <c r="DX140" s="4267">
        <f t="shared" si="329"/>
        <v>0</v>
      </c>
      <c r="DY140" s="4267">
        <f t="shared" si="330"/>
        <v>0</v>
      </c>
      <c r="DZ140" s="4267">
        <f t="shared" si="331"/>
        <v>0</v>
      </c>
      <c r="EA140" s="4267">
        <f t="shared" si="332"/>
        <v>0</v>
      </c>
      <c r="EB140" s="4267">
        <f t="shared" si="333"/>
        <v>0</v>
      </c>
      <c r="EC140" s="4267">
        <f t="shared" si="334"/>
        <v>0</v>
      </c>
      <c r="ED140" s="4215"/>
      <c r="EE140" s="4268">
        <f t="shared" si="256"/>
        <v>0</v>
      </c>
      <c r="EF140" s="4269">
        <f t="shared" si="256"/>
        <v>0</v>
      </c>
      <c r="EG140" s="4269">
        <f t="shared" si="256"/>
        <v>0</v>
      </c>
      <c r="EH140" s="4269">
        <f t="shared" si="256"/>
        <v>0</v>
      </c>
      <c r="EI140" s="4269">
        <f t="shared" si="256"/>
        <v>0</v>
      </c>
      <c r="EJ140" s="4269">
        <f t="shared" si="260"/>
        <v>0</v>
      </c>
      <c r="EK140" s="4269">
        <f t="shared" si="260"/>
        <v>0</v>
      </c>
      <c r="EL140" s="4270">
        <f t="shared" si="260"/>
        <v>0</v>
      </c>
      <c r="EM140" s="4186"/>
      <c r="EN140" s="4264" t="str">
        <f t="shared" si="335"/>
        <v/>
      </c>
      <c r="EO140" s="4271">
        <f t="shared" si="336"/>
        <v>0</v>
      </c>
      <c r="EP140" s="4272">
        <f t="shared" si="337"/>
        <v>0</v>
      </c>
      <c r="EQ140" s="4272">
        <f t="shared" si="338"/>
        <v>0</v>
      </c>
      <c r="ER140" s="4272">
        <f t="shared" si="339"/>
        <v>0</v>
      </c>
      <c r="ES140" s="4272">
        <f t="shared" si="340"/>
        <v>0</v>
      </c>
      <c r="ET140" s="4272">
        <f t="shared" si="341"/>
        <v>0</v>
      </c>
      <c r="EU140" s="4272">
        <f t="shared" si="342"/>
        <v>0</v>
      </c>
      <c r="EV140" s="4272">
        <f t="shared" si="343"/>
        <v>0</v>
      </c>
      <c r="EW140" s="4272">
        <f t="shared" si="344"/>
        <v>0</v>
      </c>
      <c r="EX140" s="4288">
        <f>IF(X140=EX8,X140,0)</f>
        <v>0</v>
      </c>
      <c r="EY140" s="4286" t="str">
        <f t="shared" si="345"/>
        <v/>
      </c>
      <c r="EZ140" s="4261" t="str">
        <f t="shared" si="346"/>
        <v/>
      </c>
      <c r="FA140" s="4275" t="str">
        <f t="shared" si="347"/>
        <v/>
      </c>
      <c r="FB140" s="4275" t="str">
        <f t="shared" si="348"/>
        <v/>
      </c>
      <c r="FC140" s="4275" t="str">
        <f t="shared" si="349"/>
        <v/>
      </c>
      <c r="FD140" s="4275" t="str">
        <f t="shared" si="350"/>
        <v/>
      </c>
      <c r="FE140" s="4275" t="str">
        <f t="shared" si="351"/>
        <v/>
      </c>
      <c r="FF140" s="4275" t="str">
        <f t="shared" si="352"/>
        <v/>
      </c>
      <c r="FG140" s="4275" t="str">
        <f t="shared" si="353"/>
        <v/>
      </c>
      <c r="FH140" s="4186"/>
      <c r="FI140" s="4264" t="str">
        <f t="shared" si="354"/>
        <v/>
      </c>
      <c r="FJ140" s="4277">
        <f t="shared" si="355"/>
        <v>0</v>
      </c>
      <c r="FK140" s="4115" t="str">
        <f t="shared" si="356"/>
        <v/>
      </c>
      <c r="FL140" s="4115" t="str">
        <f t="shared" si="357"/>
        <v/>
      </c>
      <c r="FM140" s="4115" t="str">
        <f t="shared" si="358"/>
        <v/>
      </c>
      <c r="FN140" s="4115" t="str">
        <f t="shared" si="359"/>
        <v/>
      </c>
      <c r="FO140" s="4115" t="str">
        <f t="shared" si="360"/>
        <v/>
      </c>
      <c r="FP140" s="4115" t="str">
        <f t="shared" si="361"/>
        <v/>
      </c>
      <c r="FQ140" s="4115" t="str">
        <f t="shared" si="362"/>
        <v/>
      </c>
      <c r="FR140" s="4115" t="str">
        <f t="shared" si="363"/>
        <v/>
      </c>
      <c r="FS140" s="4287">
        <f>IF(X140=FS8,X140,0)</f>
        <v>0</v>
      </c>
      <c r="FT140" s="4286" t="str">
        <f t="shared" si="364"/>
        <v/>
      </c>
      <c r="FU140" s="4275" t="str">
        <f t="shared" si="365"/>
        <v/>
      </c>
      <c r="FV140" s="4275" t="str">
        <f t="shared" si="366"/>
        <v/>
      </c>
      <c r="FW140" s="4275" t="str">
        <f t="shared" si="367"/>
        <v/>
      </c>
      <c r="FX140" s="4275" t="str">
        <f t="shared" si="368"/>
        <v/>
      </c>
      <c r="FY140" s="4275" t="str">
        <f t="shared" si="369"/>
        <v/>
      </c>
      <c r="FZ140" s="4275" t="str">
        <f t="shared" si="370"/>
        <v/>
      </c>
      <c r="GA140" s="4275" t="str">
        <f t="shared" si="371"/>
        <v/>
      </c>
      <c r="GB140" s="4279" t="str">
        <f t="shared" si="372"/>
        <v/>
      </c>
      <c r="GC140" s="4122"/>
    </row>
    <row r="141" spans="1:185" ht="45" customHeight="1">
      <c r="A141" s="4016">
        <f>ROW()</f>
        <v>141</v>
      </c>
      <c r="B141" s="4250" t="str">
        <f>IF(C141="I","",IF(ISBLANK(D141),"",IF(ISTEXT(D141),LARGE(B9:B140,1)+1,0)))</f>
        <v/>
      </c>
      <c r="C141" s="4281"/>
      <c r="D141" s="4297"/>
      <c r="E141" s="4252"/>
      <c r="F141" s="4253"/>
      <c r="G141" s="4254"/>
      <c r="H141" s="4255"/>
      <c r="I141" s="4254"/>
      <c r="J141" s="4255"/>
      <c r="K141" s="4256">
        <f t="shared" si="257"/>
        <v>0</v>
      </c>
      <c r="L141" s="4119"/>
      <c r="M141" s="4257">
        <f t="shared" si="261"/>
        <v>0</v>
      </c>
      <c r="N141" s="4258">
        <f t="shared" si="261"/>
        <v>0</v>
      </c>
      <c r="O141" s="4259"/>
      <c r="P141" s="4259"/>
      <c r="Q141" s="4259"/>
      <c r="R141" s="4259"/>
      <c r="S141" s="4259"/>
      <c r="T141" s="4259"/>
      <c r="U141" s="4259"/>
      <c r="V141" s="4259"/>
      <c r="W141" s="4119"/>
      <c r="X141" s="4257">
        <f t="shared" si="262"/>
        <v>0</v>
      </c>
      <c r="Y141" s="4258">
        <f t="shared" si="262"/>
        <v>0</v>
      </c>
      <c r="Z141" s="4260"/>
      <c r="AA141" s="4260"/>
      <c r="AB141" s="4260"/>
      <c r="AC141" s="4260"/>
      <c r="AD141" s="4260"/>
      <c r="AE141" s="4260"/>
      <c r="AF141" s="4260"/>
      <c r="AG141" s="4260"/>
      <c r="AH141" s="4119"/>
      <c r="AI141" s="4122"/>
      <c r="AJ141" s="4261">
        <f t="shared" si="263"/>
        <v>0</v>
      </c>
      <c r="AK141" s="4262">
        <f t="shared" si="264"/>
        <v>0</v>
      </c>
      <c r="AL141" s="4261">
        <f t="shared" si="265"/>
        <v>0</v>
      </c>
      <c r="AM141" s="4262">
        <f t="shared" si="266"/>
        <v>0</v>
      </c>
      <c r="AN141" s="4261">
        <f t="shared" si="267"/>
        <v>0</v>
      </c>
      <c r="AO141" s="4262">
        <f t="shared" si="268"/>
        <v>0</v>
      </c>
      <c r="AP141" s="4261">
        <f t="shared" si="269"/>
        <v>0</v>
      </c>
      <c r="AQ141" s="4262">
        <f t="shared" si="270"/>
        <v>0</v>
      </c>
      <c r="AR141" s="4261">
        <f t="shared" si="271"/>
        <v>0</v>
      </c>
      <c r="AS141" s="4262">
        <f t="shared" si="272"/>
        <v>0</v>
      </c>
      <c r="AT141" s="4261">
        <f t="shared" si="273"/>
        <v>0</v>
      </c>
      <c r="AU141" s="4262">
        <f t="shared" si="274"/>
        <v>0</v>
      </c>
      <c r="AV141" s="4261">
        <f t="shared" si="275"/>
        <v>0</v>
      </c>
      <c r="AW141" s="4262">
        <f t="shared" si="276"/>
        <v>0</v>
      </c>
      <c r="AX141" s="4261">
        <f t="shared" si="277"/>
        <v>0</v>
      </c>
      <c r="AY141" s="4262">
        <f t="shared" si="278"/>
        <v>0</v>
      </c>
      <c r="AZ141" s="4263"/>
      <c r="BA141" s="4264">
        <f>BA9</f>
        <v>20</v>
      </c>
      <c r="BB141" s="4264">
        <f t="shared" si="279"/>
        <v>0</v>
      </c>
      <c r="BC141" s="4264" t="str">
        <f t="shared" si="280"/>
        <v/>
      </c>
      <c r="BD141" s="4265">
        <f t="shared" si="254"/>
        <v>0</v>
      </c>
      <c r="BE141" s="4265">
        <f t="shared" si="254"/>
        <v>0</v>
      </c>
      <c r="BF141" s="4265">
        <f t="shared" si="254"/>
        <v>0</v>
      </c>
      <c r="BG141" s="4265">
        <f t="shared" si="254"/>
        <v>0</v>
      </c>
      <c r="BH141" s="4265">
        <f t="shared" si="254"/>
        <v>0</v>
      </c>
      <c r="BI141" s="4265">
        <f t="shared" si="258"/>
        <v>0</v>
      </c>
      <c r="BJ141" s="4265">
        <f t="shared" si="258"/>
        <v>0</v>
      </c>
      <c r="BK141" s="4265">
        <f t="shared" si="258"/>
        <v>0</v>
      </c>
      <c r="BL141" s="4122"/>
      <c r="BM141" s="4266">
        <f t="shared" si="281"/>
        <v>0</v>
      </c>
      <c r="BN141" s="4267">
        <f t="shared" si="282"/>
        <v>0</v>
      </c>
      <c r="BO141" s="4267">
        <f t="shared" si="283"/>
        <v>0</v>
      </c>
      <c r="BP141" s="4267">
        <f t="shared" si="284"/>
        <v>0</v>
      </c>
      <c r="BQ141" s="4267">
        <f t="shared" si="285"/>
        <v>0</v>
      </c>
      <c r="BR141" s="4267">
        <f t="shared" si="286"/>
        <v>0</v>
      </c>
      <c r="BS141" s="4267">
        <f t="shared" si="287"/>
        <v>0</v>
      </c>
      <c r="BT141" s="4267">
        <f t="shared" si="288"/>
        <v>0</v>
      </c>
      <c r="BU141" s="4202"/>
      <c r="BV141" s="4268">
        <f t="shared" si="255"/>
        <v>0</v>
      </c>
      <c r="BW141" s="4269">
        <f t="shared" si="255"/>
        <v>0</v>
      </c>
      <c r="BX141" s="4269">
        <f t="shared" si="255"/>
        <v>0</v>
      </c>
      <c r="BY141" s="4269">
        <f t="shared" si="255"/>
        <v>0</v>
      </c>
      <c r="BZ141" s="4269">
        <f t="shared" si="255"/>
        <v>0</v>
      </c>
      <c r="CA141" s="4269">
        <f t="shared" si="259"/>
        <v>0</v>
      </c>
      <c r="CB141" s="4269">
        <f t="shared" si="259"/>
        <v>0</v>
      </c>
      <c r="CC141" s="4270">
        <f t="shared" si="259"/>
        <v>0</v>
      </c>
      <c r="CD141" s="4114"/>
      <c r="CE141" s="4264" t="str">
        <f t="shared" si="289"/>
        <v/>
      </c>
      <c r="CF141" s="4271">
        <f t="shared" si="290"/>
        <v>0</v>
      </c>
      <c r="CG141" s="4272">
        <f t="shared" si="291"/>
        <v>0</v>
      </c>
      <c r="CH141" s="4272">
        <f t="shared" si="292"/>
        <v>0</v>
      </c>
      <c r="CI141" s="4272">
        <f t="shared" si="293"/>
        <v>0</v>
      </c>
      <c r="CJ141" s="4272">
        <f t="shared" si="294"/>
        <v>0</v>
      </c>
      <c r="CK141" s="4272">
        <f t="shared" si="295"/>
        <v>0</v>
      </c>
      <c r="CL141" s="4272">
        <f t="shared" si="296"/>
        <v>0</v>
      </c>
      <c r="CM141" s="4272">
        <f t="shared" si="297"/>
        <v>0</v>
      </c>
      <c r="CN141" s="4272">
        <f t="shared" si="298"/>
        <v>0</v>
      </c>
      <c r="CO141" s="4285">
        <f>IF(M141=CO8,M141,0)</f>
        <v>0</v>
      </c>
      <c r="CP141" s="4286" t="str">
        <f t="shared" si="299"/>
        <v/>
      </c>
      <c r="CQ141" s="4261" t="str">
        <f t="shared" si="300"/>
        <v/>
      </c>
      <c r="CR141" s="4275" t="str">
        <f t="shared" si="301"/>
        <v/>
      </c>
      <c r="CS141" s="4275" t="str">
        <f t="shared" si="302"/>
        <v/>
      </c>
      <c r="CT141" s="4275" t="str">
        <f t="shared" si="303"/>
        <v/>
      </c>
      <c r="CU141" s="4275" t="str">
        <f t="shared" si="304"/>
        <v/>
      </c>
      <c r="CV141" s="4275" t="str">
        <f t="shared" si="305"/>
        <v/>
      </c>
      <c r="CW141" s="4275" t="str">
        <f t="shared" si="306"/>
        <v/>
      </c>
      <c r="CX141" s="4276" t="str">
        <f t="shared" si="307"/>
        <v/>
      </c>
      <c r="CY141" s="4186"/>
      <c r="CZ141" s="4264" t="str">
        <f t="shared" si="308"/>
        <v/>
      </c>
      <c r="DA141" s="4277">
        <f t="shared" si="309"/>
        <v>0</v>
      </c>
      <c r="DB141" s="4115" t="str">
        <f t="shared" si="310"/>
        <v/>
      </c>
      <c r="DC141" s="4115" t="str">
        <f t="shared" si="311"/>
        <v/>
      </c>
      <c r="DD141" s="4115" t="str">
        <f t="shared" si="312"/>
        <v/>
      </c>
      <c r="DE141" s="4115" t="str">
        <f t="shared" si="313"/>
        <v/>
      </c>
      <c r="DF141" s="4115" t="str">
        <f t="shared" si="314"/>
        <v/>
      </c>
      <c r="DG141" s="4115" t="str">
        <f t="shared" si="315"/>
        <v/>
      </c>
      <c r="DH141" s="4115" t="str">
        <f t="shared" si="316"/>
        <v/>
      </c>
      <c r="DI141" s="4115" t="str">
        <f t="shared" si="317"/>
        <v/>
      </c>
      <c r="DJ141" s="4136"/>
      <c r="DK141" s="4287">
        <f>IF(M141=DK8,M141,0)</f>
        <v>0</v>
      </c>
      <c r="DL141" s="4286" t="str">
        <f t="shared" si="318"/>
        <v/>
      </c>
      <c r="DM141" s="4275" t="str">
        <f t="shared" si="319"/>
        <v/>
      </c>
      <c r="DN141" s="4275" t="str">
        <f t="shared" si="320"/>
        <v/>
      </c>
      <c r="DO141" s="4275" t="str">
        <f t="shared" si="321"/>
        <v/>
      </c>
      <c r="DP141" s="4275" t="str">
        <f t="shared" si="322"/>
        <v/>
      </c>
      <c r="DQ141" s="4275" t="str">
        <f t="shared" si="323"/>
        <v/>
      </c>
      <c r="DR141" s="4275" t="str">
        <f t="shared" si="324"/>
        <v/>
      </c>
      <c r="DS141" s="4275" t="str">
        <f t="shared" si="325"/>
        <v/>
      </c>
      <c r="DT141" s="4279" t="str">
        <f t="shared" si="326"/>
        <v/>
      </c>
      <c r="DU141" s="4122"/>
      <c r="DV141" s="4266">
        <f t="shared" si="327"/>
        <v>0</v>
      </c>
      <c r="DW141" s="4267">
        <f t="shared" si="328"/>
        <v>0</v>
      </c>
      <c r="DX141" s="4267">
        <f t="shared" si="329"/>
        <v>0</v>
      </c>
      <c r="DY141" s="4267">
        <f t="shared" si="330"/>
        <v>0</v>
      </c>
      <c r="DZ141" s="4267">
        <f t="shared" si="331"/>
        <v>0</v>
      </c>
      <c r="EA141" s="4267">
        <f t="shared" si="332"/>
        <v>0</v>
      </c>
      <c r="EB141" s="4267">
        <f t="shared" si="333"/>
        <v>0</v>
      </c>
      <c r="EC141" s="4267">
        <f t="shared" si="334"/>
        <v>0</v>
      </c>
      <c r="ED141" s="4215"/>
      <c r="EE141" s="4268">
        <f t="shared" si="256"/>
        <v>0</v>
      </c>
      <c r="EF141" s="4269">
        <f t="shared" si="256"/>
        <v>0</v>
      </c>
      <c r="EG141" s="4269">
        <f t="shared" si="256"/>
        <v>0</v>
      </c>
      <c r="EH141" s="4269">
        <f t="shared" si="256"/>
        <v>0</v>
      </c>
      <c r="EI141" s="4269">
        <f t="shared" si="256"/>
        <v>0</v>
      </c>
      <c r="EJ141" s="4269">
        <f t="shared" si="260"/>
        <v>0</v>
      </c>
      <c r="EK141" s="4269">
        <f t="shared" si="260"/>
        <v>0</v>
      </c>
      <c r="EL141" s="4270">
        <f t="shared" si="260"/>
        <v>0</v>
      </c>
      <c r="EM141" s="4186"/>
      <c r="EN141" s="4264" t="str">
        <f t="shared" si="335"/>
        <v/>
      </c>
      <c r="EO141" s="4271">
        <f t="shared" si="336"/>
        <v>0</v>
      </c>
      <c r="EP141" s="4272">
        <f t="shared" si="337"/>
        <v>0</v>
      </c>
      <c r="EQ141" s="4272">
        <f t="shared" si="338"/>
        <v>0</v>
      </c>
      <c r="ER141" s="4272">
        <f t="shared" si="339"/>
        <v>0</v>
      </c>
      <c r="ES141" s="4272">
        <f t="shared" si="340"/>
        <v>0</v>
      </c>
      <c r="ET141" s="4272">
        <f t="shared" si="341"/>
        <v>0</v>
      </c>
      <c r="EU141" s="4272">
        <f t="shared" si="342"/>
        <v>0</v>
      </c>
      <c r="EV141" s="4272">
        <f t="shared" si="343"/>
        <v>0</v>
      </c>
      <c r="EW141" s="4272">
        <f t="shared" si="344"/>
        <v>0</v>
      </c>
      <c r="EX141" s="4288">
        <f>IF(X141=EX8,X141,0)</f>
        <v>0</v>
      </c>
      <c r="EY141" s="4286" t="str">
        <f t="shared" si="345"/>
        <v/>
      </c>
      <c r="EZ141" s="4261" t="str">
        <f t="shared" si="346"/>
        <v/>
      </c>
      <c r="FA141" s="4275" t="str">
        <f t="shared" si="347"/>
        <v/>
      </c>
      <c r="FB141" s="4275" t="str">
        <f t="shared" si="348"/>
        <v/>
      </c>
      <c r="FC141" s="4275" t="str">
        <f t="shared" si="349"/>
        <v/>
      </c>
      <c r="FD141" s="4275" t="str">
        <f t="shared" si="350"/>
        <v/>
      </c>
      <c r="FE141" s="4275" t="str">
        <f t="shared" si="351"/>
        <v/>
      </c>
      <c r="FF141" s="4275" t="str">
        <f t="shared" si="352"/>
        <v/>
      </c>
      <c r="FG141" s="4275" t="str">
        <f t="shared" si="353"/>
        <v/>
      </c>
      <c r="FH141" s="4186"/>
      <c r="FI141" s="4264" t="str">
        <f t="shared" si="354"/>
        <v/>
      </c>
      <c r="FJ141" s="4277">
        <f t="shared" si="355"/>
        <v>0</v>
      </c>
      <c r="FK141" s="4115" t="str">
        <f t="shared" si="356"/>
        <v/>
      </c>
      <c r="FL141" s="4115" t="str">
        <f t="shared" si="357"/>
        <v/>
      </c>
      <c r="FM141" s="4115" t="str">
        <f t="shared" si="358"/>
        <v/>
      </c>
      <c r="FN141" s="4115" t="str">
        <f t="shared" si="359"/>
        <v/>
      </c>
      <c r="FO141" s="4115" t="str">
        <f t="shared" si="360"/>
        <v/>
      </c>
      <c r="FP141" s="4115" t="str">
        <f t="shared" si="361"/>
        <v/>
      </c>
      <c r="FQ141" s="4115" t="str">
        <f t="shared" si="362"/>
        <v/>
      </c>
      <c r="FR141" s="4115" t="str">
        <f t="shared" si="363"/>
        <v/>
      </c>
      <c r="FS141" s="4287">
        <f>IF(X141=FS8,X141,0)</f>
        <v>0</v>
      </c>
      <c r="FT141" s="4286" t="str">
        <f t="shared" si="364"/>
        <v/>
      </c>
      <c r="FU141" s="4275" t="str">
        <f t="shared" si="365"/>
        <v/>
      </c>
      <c r="FV141" s="4275" t="str">
        <f t="shared" si="366"/>
        <v/>
      </c>
      <c r="FW141" s="4275" t="str">
        <f t="shared" si="367"/>
        <v/>
      </c>
      <c r="FX141" s="4275" t="str">
        <f t="shared" si="368"/>
        <v/>
      </c>
      <c r="FY141" s="4275" t="str">
        <f t="shared" si="369"/>
        <v/>
      </c>
      <c r="FZ141" s="4275" t="str">
        <f t="shared" si="370"/>
        <v/>
      </c>
      <c r="GA141" s="4275" t="str">
        <f t="shared" si="371"/>
        <v/>
      </c>
      <c r="GB141" s="4279" t="str">
        <f t="shared" si="372"/>
        <v/>
      </c>
      <c r="GC141" s="4122"/>
    </row>
    <row r="142" spans="1:185" ht="45" customHeight="1">
      <c r="A142" s="4016">
        <f>ROW()</f>
        <v>142</v>
      </c>
      <c r="B142" s="4250" t="str">
        <f>IF(C142="I","",IF(ISBLANK(D142),"",IF(ISTEXT(D142),LARGE(B9:B141,1)+1,0)))</f>
        <v/>
      </c>
      <c r="C142" s="4281"/>
      <c r="D142" s="4297"/>
      <c r="E142" s="4252"/>
      <c r="F142" s="4253"/>
      <c r="G142" s="4254"/>
      <c r="H142" s="4255"/>
      <c r="I142" s="4254"/>
      <c r="J142" s="4255"/>
      <c r="K142" s="4256">
        <f t="shared" si="257"/>
        <v>0</v>
      </c>
      <c r="L142" s="4119"/>
      <c r="M142" s="4257">
        <f t="shared" si="261"/>
        <v>0</v>
      </c>
      <c r="N142" s="4258">
        <f t="shared" si="261"/>
        <v>0</v>
      </c>
      <c r="O142" s="4259"/>
      <c r="P142" s="4259"/>
      <c r="Q142" s="4259"/>
      <c r="R142" s="4259"/>
      <c r="S142" s="4259"/>
      <c r="T142" s="4259"/>
      <c r="U142" s="4259"/>
      <c r="V142" s="4259"/>
      <c r="W142" s="4119"/>
      <c r="X142" s="4257">
        <f t="shared" si="262"/>
        <v>0</v>
      </c>
      <c r="Y142" s="4258">
        <f t="shared" si="262"/>
        <v>0</v>
      </c>
      <c r="Z142" s="4260"/>
      <c r="AA142" s="4260"/>
      <c r="AB142" s="4260"/>
      <c r="AC142" s="4260"/>
      <c r="AD142" s="4260"/>
      <c r="AE142" s="4260"/>
      <c r="AF142" s="4260"/>
      <c r="AG142" s="4260"/>
      <c r="AH142" s="4119"/>
      <c r="AI142" s="4122"/>
      <c r="AJ142" s="4261">
        <f t="shared" si="263"/>
        <v>0</v>
      </c>
      <c r="AK142" s="4262">
        <f t="shared" si="264"/>
        <v>0</v>
      </c>
      <c r="AL142" s="4261">
        <f t="shared" si="265"/>
        <v>0</v>
      </c>
      <c r="AM142" s="4262">
        <f t="shared" si="266"/>
        <v>0</v>
      </c>
      <c r="AN142" s="4261">
        <f t="shared" si="267"/>
        <v>0</v>
      </c>
      <c r="AO142" s="4262">
        <f t="shared" si="268"/>
        <v>0</v>
      </c>
      <c r="AP142" s="4261">
        <f t="shared" si="269"/>
        <v>0</v>
      </c>
      <c r="AQ142" s="4262">
        <f t="shared" si="270"/>
        <v>0</v>
      </c>
      <c r="AR142" s="4261">
        <f t="shared" si="271"/>
        <v>0</v>
      </c>
      <c r="AS142" s="4262">
        <f t="shared" si="272"/>
        <v>0</v>
      </c>
      <c r="AT142" s="4261">
        <f t="shared" si="273"/>
        <v>0</v>
      </c>
      <c r="AU142" s="4262">
        <f t="shared" si="274"/>
        <v>0</v>
      </c>
      <c r="AV142" s="4261">
        <f t="shared" si="275"/>
        <v>0</v>
      </c>
      <c r="AW142" s="4262">
        <f t="shared" si="276"/>
        <v>0</v>
      </c>
      <c r="AX142" s="4261">
        <f t="shared" si="277"/>
        <v>0</v>
      </c>
      <c r="AY142" s="4262">
        <f t="shared" si="278"/>
        <v>0</v>
      </c>
      <c r="AZ142" s="4263"/>
      <c r="BA142" s="4264">
        <f>BA9</f>
        <v>20</v>
      </c>
      <c r="BB142" s="4264">
        <f t="shared" si="279"/>
        <v>0</v>
      </c>
      <c r="BC142" s="4264" t="str">
        <f t="shared" si="280"/>
        <v/>
      </c>
      <c r="BD142" s="4265">
        <f t="shared" si="254"/>
        <v>0</v>
      </c>
      <c r="BE142" s="4265">
        <f t="shared" si="254"/>
        <v>0</v>
      </c>
      <c r="BF142" s="4265">
        <f t="shared" si="254"/>
        <v>0</v>
      </c>
      <c r="BG142" s="4265">
        <f t="shared" si="254"/>
        <v>0</v>
      </c>
      <c r="BH142" s="4265">
        <f t="shared" si="254"/>
        <v>0</v>
      </c>
      <c r="BI142" s="4265">
        <f t="shared" si="258"/>
        <v>0</v>
      </c>
      <c r="BJ142" s="4265">
        <f t="shared" si="258"/>
        <v>0</v>
      </c>
      <c r="BK142" s="4265">
        <f t="shared" si="258"/>
        <v>0</v>
      </c>
      <c r="BL142" s="4122"/>
      <c r="BM142" s="4266">
        <f t="shared" si="281"/>
        <v>0</v>
      </c>
      <c r="BN142" s="4267">
        <f t="shared" si="282"/>
        <v>0</v>
      </c>
      <c r="BO142" s="4267">
        <f t="shared" si="283"/>
        <v>0</v>
      </c>
      <c r="BP142" s="4267">
        <f t="shared" si="284"/>
        <v>0</v>
      </c>
      <c r="BQ142" s="4267">
        <f t="shared" si="285"/>
        <v>0</v>
      </c>
      <c r="BR142" s="4267">
        <f t="shared" si="286"/>
        <v>0</v>
      </c>
      <c r="BS142" s="4267">
        <f t="shared" si="287"/>
        <v>0</v>
      </c>
      <c r="BT142" s="4267">
        <f t="shared" si="288"/>
        <v>0</v>
      </c>
      <c r="BU142" s="4202"/>
      <c r="BV142" s="4268">
        <f t="shared" si="255"/>
        <v>0</v>
      </c>
      <c r="BW142" s="4269">
        <f t="shared" si="255"/>
        <v>0</v>
      </c>
      <c r="BX142" s="4269">
        <f t="shared" si="255"/>
        <v>0</v>
      </c>
      <c r="BY142" s="4269">
        <f t="shared" si="255"/>
        <v>0</v>
      </c>
      <c r="BZ142" s="4269">
        <f t="shared" si="255"/>
        <v>0</v>
      </c>
      <c r="CA142" s="4269">
        <f t="shared" si="259"/>
        <v>0</v>
      </c>
      <c r="CB142" s="4269">
        <f t="shared" si="259"/>
        <v>0</v>
      </c>
      <c r="CC142" s="4270">
        <f t="shared" si="259"/>
        <v>0</v>
      </c>
      <c r="CD142" s="4114"/>
      <c r="CE142" s="4264" t="str">
        <f t="shared" si="289"/>
        <v/>
      </c>
      <c r="CF142" s="4271">
        <f t="shared" si="290"/>
        <v>0</v>
      </c>
      <c r="CG142" s="4272">
        <f t="shared" si="291"/>
        <v>0</v>
      </c>
      <c r="CH142" s="4272">
        <f t="shared" si="292"/>
        <v>0</v>
      </c>
      <c r="CI142" s="4272">
        <f t="shared" si="293"/>
        <v>0</v>
      </c>
      <c r="CJ142" s="4272">
        <f t="shared" si="294"/>
        <v>0</v>
      </c>
      <c r="CK142" s="4272">
        <f t="shared" si="295"/>
        <v>0</v>
      </c>
      <c r="CL142" s="4272">
        <f t="shared" si="296"/>
        <v>0</v>
      </c>
      <c r="CM142" s="4272">
        <f t="shared" si="297"/>
        <v>0</v>
      </c>
      <c r="CN142" s="4272">
        <f t="shared" si="298"/>
        <v>0</v>
      </c>
      <c r="CO142" s="4285">
        <f>IF(M142=CO8,M142,0)</f>
        <v>0</v>
      </c>
      <c r="CP142" s="4286" t="str">
        <f t="shared" si="299"/>
        <v/>
      </c>
      <c r="CQ142" s="4261" t="str">
        <f t="shared" si="300"/>
        <v/>
      </c>
      <c r="CR142" s="4275" t="str">
        <f t="shared" si="301"/>
        <v/>
      </c>
      <c r="CS142" s="4275" t="str">
        <f t="shared" si="302"/>
        <v/>
      </c>
      <c r="CT142" s="4275" t="str">
        <f t="shared" si="303"/>
        <v/>
      </c>
      <c r="CU142" s="4275" t="str">
        <f t="shared" si="304"/>
        <v/>
      </c>
      <c r="CV142" s="4275" t="str">
        <f t="shared" si="305"/>
        <v/>
      </c>
      <c r="CW142" s="4275" t="str">
        <f t="shared" si="306"/>
        <v/>
      </c>
      <c r="CX142" s="4276" t="str">
        <f t="shared" si="307"/>
        <v/>
      </c>
      <c r="CY142" s="4186"/>
      <c r="CZ142" s="4264" t="str">
        <f t="shared" si="308"/>
        <v/>
      </c>
      <c r="DA142" s="4277">
        <f t="shared" si="309"/>
        <v>0</v>
      </c>
      <c r="DB142" s="4115" t="str">
        <f t="shared" si="310"/>
        <v/>
      </c>
      <c r="DC142" s="4115" t="str">
        <f t="shared" si="311"/>
        <v/>
      </c>
      <c r="DD142" s="4115" t="str">
        <f t="shared" si="312"/>
        <v/>
      </c>
      <c r="DE142" s="4115" t="str">
        <f t="shared" si="313"/>
        <v/>
      </c>
      <c r="DF142" s="4115" t="str">
        <f t="shared" si="314"/>
        <v/>
      </c>
      <c r="DG142" s="4115" t="str">
        <f t="shared" si="315"/>
        <v/>
      </c>
      <c r="DH142" s="4115" t="str">
        <f t="shared" si="316"/>
        <v/>
      </c>
      <c r="DI142" s="4115" t="str">
        <f t="shared" si="317"/>
        <v/>
      </c>
      <c r="DJ142" s="4136"/>
      <c r="DK142" s="4287">
        <f>IF(M142=DK8,M142,0)</f>
        <v>0</v>
      </c>
      <c r="DL142" s="4286" t="str">
        <f t="shared" si="318"/>
        <v/>
      </c>
      <c r="DM142" s="4275" t="str">
        <f t="shared" si="319"/>
        <v/>
      </c>
      <c r="DN142" s="4275" t="str">
        <f t="shared" si="320"/>
        <v/>
      </c>
      <c r="DO142" s="4275" t="str">
        <f t="shared" si="321"/>
        <v/>
      </c>
      <c r="DP142" s="4275" t="str">
        <f t="shared" si="322"/>
        <v/>
      </c>
      <c r="DQ142" s="4275" t="str">
        <f t="shared" si="323"/>
        <v/>
      </c>
      <c r="DR142" s="4275" t="str">
        <f t="shared" si="324"/>
        <v/>
      </c>
      <c r="DS142" s="4275" t="str">
        <f t="shared" si="325"/>
        <v/>
      </c>
      <c r="DT142" s="4279" t="str">
        <f t="shared" si="326"/>
        <v/>
      </c>
      <c r="DU142" s="4122"/>
      <c r="DV142" s="4266">
        <f t="shared" si="327"/>
        <v>0</v>
      </c>
      <c r="DW142" s="4267">
        <f t="shared" si="328"/>
        <v>0</v>
      </c>
      <c r="DX142" s="4267">
        <f t="shared" si="329"/>
        <v>0</v>
      </c>
      <c r="DY142" s="4267">
        <f t="shared" si="330"/>
        <v>0</v>
      </c>
      <c r="DZ142" s="4267">
        <f t="shared" si="331"/>
        <v>0</v>
      </c>
      <c r="EA142" s="4267">
        <f t="shared" si="332"/>
        <v>0</v>
      </c>
      <c r="EB142" s="4267">
        <f t="shared" si="333"/>
        <v>0</v>
      </c>
      <c r="EC142" s="4267">
        <f t="shared" si="334"/>
        <v>0</v>
      </c>
      <c r="ED142" s="4215"/>
      <c r="EE142" s="4268">
        <f t="shared" si="256"/>
        <v>0</v>
      </c>
      <c r="EF142" s="4269">
        <f t="shared" si="256"/>
        <v>0</v>
      </c>
      <c r="EG142" s="4269">
        <f t="shared" si="256"/>
        <v>0</v>
      </c>
      <c r="EH142" s="4269">
        <f t="shared" si="256"/>
        <v>0</v>
      </c>
      <c r="EI142" s="4269">
        <f t="shared" si="256"/>
        <v>0</v>
      </c>
      <c r="EJ142" s="4269">
        <f t="shared" si="260"/>
        <v>0</v>
      </c>
      <c r="EK142" s="4269">
        <f t="shared" si="260"/>
        <v>0</v>
      </c>
      <c r="EL142" s="4270">
        <f t="shared" si="260"/>
        <v>0</v>
      </c>
      <c r="EM142" s="4186"/>
      <c r="EN142" s="4264" t="str">
        <f t="shared" si="335"/>
        <v/>
      </c>
      <c r="EO142" s="4271">
        <f t="shared" si="336"/>
        <v>0</v>
      </c>
      <c r="EP142" s="4272">
        <f t="shared" si="337"/>
        <v>0</v>
      </c>
      <c r="EQ142" s="4272">
        <f t="shared" si="338"/>
        <v>0</v>
      </c>
      <c r="ER142" s="4272">
        <f t="shared" si="339"/>
        <v>0</v>
      </c>
      <c r="ES142" s="4272">
        <f t="shared" si="340"/>
        <v>0</v>
      </c>
      <c r="ET142" s="4272">
        <f t="shared" si="341"/>
        <v>0</v>
      </c>
      <c r="EU142" s="4272">
        <f t="shared" si="342"/>
        <v>0</v>
      </c>
      <c r="EV142" s="4272">
        <f t="shared" si="343"/>
        <v>0</v>
      </c>
      <c r="EW142" s="4272">
        <f t="shared" si="344"/>
        <v>0</v>
      </c>
      <c r="EX142" s="4288">
        <f>IF(X142=EX8,X142,0)</f>
        <v>0</v>
      </c>
      <c r="EY142" s="4286" t="str">
        <f t="shared" si="345"/>
        <v/>
      </c>
      <c r="EZ142" s="4261" t="str">
        <f t="shared" si="346"/>
        <v/>
      </c>
      <c r="FA142" s="4275" t="str">
        <f t="shared" si="347"/>
        <v/>
      </c>
      <c r="FB142" s="4275" t="str">
        <f t="shared" si="348"/>
        <v/>
      </c>
      <c r="FC142" s="4275" t="str">
        <f t="shared" si="349"/>
        <v/>
      </c>
      <c r="FD142" s="4275" t="str">
        <f t="shared" si="350"/>
        <v/>
      </c>
      <c r="FE142" s="4275" t="str">
        <f t="shared" si="351"/>
        <v/>
      </c>
      <c r="FF142" s="4275" t="str">
        <f t="shared" si="352"/>
        <v/>
      </c>
      <c r="FG142" s="4275" t="str">
        <f t="shared" si="353"/>
        <v/>
      </c>
      <c r="FH142" s="4186"/>
      <c r="FI142" s="4264" t="str">
        <f t="shared" si="354"/>
        <v/>
      </c>
      <c r="FJ142" s="4277">
        <f t="shared" si="355"/>
        <v>0</v>
      </c>
      <c r="FK142" s="4115" t="str">
        <f t="shared" si="356"/>
        <v/>
      </c>
      <c r="FL142" s="4115" t="str">
        <f t="shared" si="357"/>
        <v/>
      </c>
      <c r="FM142" s="4115" t="str">
        <f t="shared" si="358"/>
        <v/>
      </c>
      <c r="FN142" s="4115" t="str">
        <f t="shared" si="359"/>
        <v/>
      </c>
      <c r="FO142" s="4115" t="str">
        <f t="shared" si="360"/>
        <v/>
      </c>
      <c r="FP142" s="4115" t="str">
        <f t="shared" si="361"/>
        <v/>
      </c>
      <c r="FQ142" s="4115" t="str">
        <f t="shared" si="362"/>
        <v/>
      </c>
      <c r="FR142" s="4115" t="str">
        <f t="shared" si="363"/>
        <v/>
      </c>
      <c r="FS142" s="4287">
        <f>IF(X142=FS8,X142,0)</f>
        <v>0</v>
      </c>
      <c r="FT142" s="4286" t="str">
        <f t="shared" si="364"/>
        <v/>
      </c>
      <c r="FU142" s="4275" t="str">
        <f t="shared" si="365"/>
        <v/>
      </c>
      <c r="FV142" s="4275" t="str">
        <f t="shared" si="366"/>
        <v/>
      </c>
      <c r="FW142" s="4275" t="str">
        <f t="shared" si="367"/>
        <v/>
      </c>
      <c r="FX142" s="4275" t="str">
        <f t="shared" si="368"/>
        <v/>
      </c>
      <c r="FY142" s="4275" t="str">
        <f t="shared" si="369"/>
        <v/>
      </c>
      <c r="FZ142" s="4275" t="str">
        <f t="shared" si="370"/>
        <v/>
      </c>
      <c r="GA142" s="4275" t="str">
        <f t="shared" si="371"/>
        <v/>
      </c>
      <c r="GB142" s="4279" t="str">
        <f t="shared" si="372"/>
        <v/>
      </c>
      <c r="GC142" s="4122"/>
    </row>
    <row r="143" spans="1:185" ht="45" customHeight="1">
      <c r="A143" s="4016">
        <f>ROW()</f>
        <v>143</v>
      </c>
      <c r="B143" s="4250" t="str">
        <f>IF(C143="I","",IF(ISBLANK(D143),"",IF(ISTEXT(D143),LARGE(B9:B142,1)+1,0)))</f>
        <v/>
      </c>
      <c r="C143" s="4281"/>
      <c r="D143" s="4297"/>
      <c r="E143" s="4252"/>
      <c r="F143" s="4253"/>
      <c r="G143" s="4254"/>
      <c r="H143" s="4255"/>
      <c r="I143" s="4254"/>
      <c r="J143" s="4255"/>
      <c r="K143" s="4256">
        <f t="shared" si="257"/>
        <v>0</v>
      </c>
      <c r="L143" s="4119"/>
      <c r="M143" s="4257">
        <f t="shared" si="261"/>
        <v>0</v>
      </c>
      <c r="N143" s="4258">
        <f t="shared" si="261"/>
        <v>0</v>
      </c>
      <c r="O143" s="4259"/>
      <c r="P143" s="4259"/>
      <c r="Q143" s="4259"/>
      <c r="R143" s="4259"/>
      <c r="S143" s="4259"/>
      <c r="T143" s="4259"/>
      <c r="U143" s="4259"/>
      <c r="V143" s="4259"/>
      <c r="W143" s="4119"/>
      <c r="X143" s="4257">
        <f t="shared" si="262"/>
        <v>0</v>
      </c>
      <c r="Y143" s="4258">
        <f t="shared" si="262"/>
        <v>0</v>
      </c>
      <c r="Z143" s="4260"/>
      <c r="AA143" s="4260"/>
      <c r="AB143" s="4260"/>
      <c r="AC143" s="4260"/>
      <c r="AD143" s="4260"/>
      <c r="AE143" s="4260"/>
      <c r="AF143" s="4260"/>
      <c r="AG143" s="4260"/>
      <c r="AH143" s="4119"/>
      <c r="AI143" s="4122"/>
      <c r="AJ143" s="4261">
        <f t="shared" si="263"/>
        <v>0</v>
      </c>
      <c r="AK143" s="4262">
        <f t="shared" si="264"/>
        <v>0</v>
      </c>
      <c r="AL143" s="4261">
        <f t="shared" si="265"/>
        <v>0</v>
      </c>
      <c r="AM143" s="4262">
        <f t="shared" si="266"/>
        <v>0</v>
      </c>
      <c r="AN143" s="4261">
        <f t="shared" si="267"/>
        <v>0</v>
      </c>
      <c r="AO143" s="4262">
        <f t="shared" si="268"/>
        <v>0</v>
      </c>
      <c r="AP143" s="4261">
        <f t="shared" si="269"/>
        <v>0</v>
      </c>
      <c r="AQ143" s="4262">
        <f t="shared" si="270"/>
        <v>0</v>
      </c>
      <c r="AR143" s="4261">
        <f t="shared" si="271"/>
        <v>0</v>
      </c>
      <c r="AS143" s="4262">
        <f t="shared" si="272"/>
        <v>0</v>
      </c>
      <c r="AT143" s="4261">
        <f t="shared" si="273"/>
        <v>0</v>
      </c>
      <c r="AU143" s="4262">
        <f t="shared" si="274"/>
        <v>0</v>
      </c>
      <c r="AV143" s="4261">
        <f t="shared" si="275"/>
        <v>0</v>
      </c>
      <c r="AW143" s="4262">
        <f t="shared" si="276"/>
        <v>0</v>
      </c>
      <c r="AX143" s="4261">
        <f t="shared" si="277"/>
        <v>0</v>
      </c>
      <c r="AY143" s="4262">
        <f t="shared" si="278"/>
        <v>0</v>
      </c>
      <c r="AZ143" s="4263"/>
      <c r="BA143" s="4264">
        <f>BA9</f>
        <v>20</v>
      </c>
      <c r="BB143" s="4264">
        <f t="shared" si="279"/>
        <v>0</v>
      </c>
      <c r="BC143" s="4264" t="str">
        <f t="shared" si="280"/>
        <v/>
      </c>
      <c r="BD143" s="4265">
        <f t="shared" ref="BD143:BH193" si="373">SUM(BV143,EE143)</f>
        <v>0</v>
      </c>
      <c r="BE143" s="4265">
        <f t="shared" si="373"/>
        <v>0</v>
      </c>
      <c r="BF143" s="4265">
        <f t="shared" si="373"/>
        <v>0</v>
      </c>
      <c r="BG143" s="4265">
        <f t="shared" si="373"/>
        <v>0</v>
      </c>
      <c r="BH143" s="4265">
        <f t="shared" si="373"/>
        <v>0</v>
      </c>
      <c r="BI143" s="4265">
        <f t="shared" si="258"/>
        <v>0</v>
      </c>
      <c r="BJ143" s="4265">
        <f t="shared" si="258"/>
        <v>0</v>
      </c>
      <c r="BK143" s="4265">
        <f t="shared" si="258"/>
        <v>0</v>
      </c>
      <c r="BL143" s="4122"/>
      <c r="BM143" s="4266">
        <f t="shared" si="281"/>
        <v>0</v>
      </c>
      <c r="BN143" s="4267">
        <f t="shared" si="282"/>
        <v>0</v>
      </c>
      <c r="BO143" s="4267">
        <f t="shared" si="283"/>
        <v>0</v>
      </c>
      <c r="BP143" s="4267">
        <f t="shared" si="284"/>
        <v>0</v>
      </c>
      <c r="BQ143" s="4267">
        <f t="shared" si="285"/>
        <v>0</v>
      </c>
      <c r="BR143" s="4267">
        <f t="shared" si="286"/>
        <v>0</v>
      </c>
      <c r="BS143" s="4267">
        <f t="shared" si="287"/>
        <v>0</v>
      </c>
      <c r="BT143" s="4267">
        <f t="shared" si="288"/>
        <v>0</v>
      </c>
      <c r="BU143" s="4202"/>
      <c r="BV143" s="4268">
        <f t="shared" ref="BV143:BZ193" si="374">SUM(CG143,DB143)</f>
        <v>0</v>
      </c>
      <c r="BW143" s="4269">
        <f t="shared" si="374"/>
        <v>0</v>
      </c>
      <c r="BX143" s="4269">
        <f t="shared" si="374"/>
        <v>0</v>
      </c>
      <c r="BY143" s="4269">
        <f t="shared" si="374"/>
        <v>0</v>
      </c>
      <c r="BZ143" s="4269">
        <f t="shared" si="374"/>
        <v>0</v>
      </c>
      <c r="CA143" s="4269">
        <f t="shared" si="259"/>
        <v>0</v>
      </c>
      <c r="CB143" s="4269">
        <f t="shared" si="259"/>
        <v>0</v>
      </c>
      <c r="CC143" s="4270">
        <f t="shared" si="259"/>
        <v>0</v>
      </c>
      <c r="CD143" s="4114"/>
      <c r="CE143" s="4264" t="str">
        <f t="shared" si="289"/>
        <v/>
      </c>
      <c r="CF143" s="4271">
        <f t="shared" si="290"/>
        <v>0</v>
      </c>
      <c r="CG143" s="4272">
        <f t="shared" si="291"/>
        <v>0</v>
      </c>
      <c r="CH143" s="4272">
        <f t="shared" si="292"/>
        <v>0</v>
      </c>
      <c r="CI143" s="4272">
        <f t="shared" si="293"/>
        <v>0</v>
      </c>
      <c r="CJ143" s="4272">
        <f t="shared" si="294"/>
        <v>0</v>
      </c>
      <c r="CK143" s="4272">
        <f t="shared" si="295"/>
        <v>0</v>
      </c>
      <c r="CL143" s="4272">
        <f t="shared" si="296"/>
        <v>0</v>
      </c>
      <c r="CM143" s="4272">
        <f t="shared" si="297"/>
        <v>0</v>
      </c>
      <c r="CN143" s="4272">
        <f t="shared" si="298"/>
        <v>0</v>
      </c>
      <c r="CO143" s="4285">
        <f>IF(M143=CO8,M143,0)</f>
        <v>0</v>
      </c>
      <c r="CP143" s="4286" t="str">
        <f t="shared" si="299"/>
        <v/>
      </c>
      <c r="CQ143" s="4261" t="str">
        <f t="shared" si="300"/>
        <v/>
      </c>
      <c r="CR143" s="4275" t="str">
        <f t="shared" si="301"/>
        <v/>
      </c>
      <c r="CS143" s="4275" t="str">
        <f t="shared" si="302"/>
        <v/>
      </c>
      <c r="CT143" s="4275" t="str">
        <f t="shared" si="303"/>
        <v/>
      </c>
      <c r="CU143" s="4275" t="str">
        <f t="shared" si="304"/>
        <v/>
      </c>
      <c r="CV143" s="4275" t="str">
        <f t="shared" si="305"/>
        <v/>
      </c>
      <c r="CW143" s="4275" t="str">
        <f t="shared" si="306"/>
        <v/>
      </c>
      <c r="CX143" s="4276" t="str">
        <f t="shared" si="307"/>
        <v/>
      </c>
      <c r="CY143" s="4186"/>
      <c r="CZ143" s="4264" t="str">
        <f t="shared" si="308"/>
        <v/>
      </c>
      <c r="DA143" s="4277">
        <f t="shared" si="309"/>
        <v>0</v>
      </c>
      <c r="DB143" s="4115" t="str">
        <f t="shared" si="310"/>
        <v/>
      </c>
      <c r="DC143" s="4115" t="str">
        <f t="shared" si="311"/>
        <v/>
      </c>
      <c r="DD143" s="4115" t="str">
        <f t="shared" si="312"/>
        <v/>
      </c>
      <c r="DE143" s="4115" t="str">
        <f t="shared" si="313"/>
        <v/>
      </c>
      <c r="DF143" s="4115" t="str">
        <f t="shared" si="314"/>
        <v/>
      </c>
      <c r="DG143" s="4115" t="str">
        <f t="shared" si="315"/>
        <v/>
      </c>
      <c r="DH143" s="4115" t="str">
        <f t="shared" si="316"/>
        <v/>
      </c>
      <c r="DI143" s="4115" t="str">
        <f t="shared" si="317"/>
        <v/>
      </c>
      <c r="DJ143" s="4136"/>
      <c r="DK143" s="4287">
        <f>IF(M143=DK8,M143,0)</f>
        <v>0</v>
      </c>
      <c r="DL143" s="4286" t="str">
        <f t="shared" si="318"/>
        <v/>
      </c>
      <c r="DM143" s="4275" t="str">
        <f t="shared" si="319"/>
        <v/>
      </c>
      <c r="DN143" s="4275" t="str">
        <f t="shared" si="320"/>
        <v/>
      </c>
      <c r="DO143" s="4275" t="str">
        <f t="shared" si="321"/>
        <v/>
      </c>
      <c r="DP143" s="4275" t="str">
        <f t="shared" si="322"/>
        <v/>
      </c>
      <c r="DQ143" s="4275" t="str">
        <f t="shared" si="323"/>
        <v/>
      </c>
      <c r="DR143" s="4275" t="str">
        <f t="shared" si="324"/>
        <v/>
      </c>
      <c r="DS143" s="4275" t="str">
        <f t="shared" si="325"/>
        <v/>
      </c>
      <c r="DT143" s="4279" t="str">
        <f t="shared" si="326"/>
        <v/>
      </c>
      <c r="DU143" s="4122"/>
      <c r="DV143" s="4266">
        <f t="shared" si="327"/>
        <v>0</v>
      </c>
      <c r="DW143" s="4267">
        <f t="shared" si="328"/>
        <v>0</v>
      </c>
      <c r="DX143" s="4267">
        <f t="shared" si="329"/>
        <v>0</v>
      </c>
      <c r="DY143" s="4267">
        <f t="shared" si="330"/>
        <v>0</v>
      </c>
      <c r="DZ143" s="4267">
        <f t="shared" si="331"/>
        <v>0</v>
      </c>
      <c r="EA143" s="4267">
        <f t="shared" si="332"/>
        <v>0</v>
      </c>
      <c r="EB143" s="4267">
        <f t="shared" si="333"/>
        <v>0</v>
      </c>
      <c r="EC143" s="4267">
        <f t="shared" si="334"/>
        <v>0</v>
      </c>
      <c r="ED143" s="4215"/>
      <c r="EE143" s="4268">
        <f t="shared" ref="EE143:EI193" si="375">SUM(EP143,FK143)</f>
        <v>0</v>
      </c>
      <c r="EF143" s="4269">
        <f t="shared" si="375"/>
        <v>0</v>
      </c>
      <c r="EG143" s="4269">
        <f t="shared" si="375"/>
        <v>0</v>
      </c>
      <c r="EH143" s="4269">
        <f t="shared" si="375"/>
        <v>0</v>
      </c>
      <c r="EI143" s="4269">
        <f t="shared" si="375"/>
        <v>0</v>
      </c>
      <c r="EJ143" s="4269">
        <f t="shared" si="260"/>
        <v>0</v>
      </c>
      <c r="EK143" s="4269">
        <f t="shared" si="260"/>
        <v>0</v>
      </c>
      <c r="EL143" s="4270">
        <f t="shared" si="260"/>
        <v>0</v>
      </c>
      <c r="EM143" s="4186"/>
      <c r="EN143" s="4264" t="str">
        <f t="shared" si="335"/>
        <v/>
      </c>
      <c r="EO143" s="4271">
        <f t="shared" si="336"/>
        <v>0</v>
      </c>
      <c r="EP143" s="4272">
        <f t="shared" si="337"/>
        <v>0</v>
      </c>
      <c r="EQ143" s="4272">
        <f t="shared" si="338"/>
        <v>0</v>
      </c>
      <c r="ER143" s="4272">
        <f t="shared" si="339"/>
        <v>0</v>
      </c>
      <c r="ES143" s="4272">
        <f t="shared" si="340"/>
        <v>0</v>
      </c>
      <c r="ET143" s="4272">
        <f t="shared" si="341"/>
        <v>0</v>
      </c>
      <c r="EU143" s="4272">
        <f t="shared" si="342"/>
        <v>0</v>
      </c>
      <c r="EV143" s="4272">
        <f t="shared" si="343"/>
        <v>0</v>
      </c>
      <c r="EW143" s="4272">
        <f t="shared" si="344"/>
        <v>0</v>
      </c>
      <c r="EX143" s="4288">
        <f>IF(X143=EX8,X143,0)</f>
        <v>0</v>
      </c>
      <c r="EY143" s="4286" t="str">
        <f t="shared" si="345"/>
        <v/>
      </c>
      <c r="EZ143" s="4261" t="str">
        <f t="shared" si="346"/>
        <v/>
      </c>
      <c r="FA143" s="4275" t="str">
        <f t="shared" si="347"/>
        <v/>
      </c>
      <c r="FB143" s="4275" t="str">
        <f t="shared" si="348"/>
        <v/>
      </c>
      <c r="FC143" s="4275" t="str">
        <f t="shared" si="349"/>
        <v/>
      </c>
      <c r="FD143" s="4275" t="str">
        <f t="shared" si="350"/>
        <v/>
      </c>
      <c r="FE143" s="4275" t="str">
        <f t="shared" si="351"/>
        <v/>
      </c>
      <c r="FF143" s="4275" t="str">
        <f t="shared" si="352"/>
        <v/>
      </c>
      <c r="FG143" s="4275" t="str">
        <f t="shared" si="353"/>
        <v/>
      </c>
      <c r="FH143" s="4186"/>
      <c r="FI143" s="4264" t="str">
        <f t="shared" si="354"/>
        <v/>
      </c>
      <c r="FJ143" s="4277">
        <f t="shared" si="355"/>
        <v>0</v>
      </c>
      <c r="FK143" s="4115" t="str">
        <f t="shared" si="356"/>
        <v/>
      </c>
      <c r="FL143" s="4115" t="str">
        <f t="shared" si="357"/>
        <v/>
      </c>
      <c r="FM143" s="4115" t="str">
        <f t="shared" si="358"/>
        <v/>
      </c>
      <c r="FN143" s="4115" t="str">
        <f t="shared" si="359"/>
        <v/>
      </c>
      <c r="FO143" s="4115" t="str">
        <f t="shared" si="360"/>
        <v/>
      </c>
      <c r="FP143" s="4115" t="str">
        <f t="shared" si="361"/>
        <v/>
      </c>
      <c r="FQ143" s="4115" t="str">
        <f t="shared" si="362"/>
        <v/>
      </c>
      <c r="FR143" s="4115" t="str">
        <f t="shared" si="363"/>
        <v/>
      </c>
      <c r="FS143" s="4287">
        <f>IF(X143=FS8,X143,0)</f>
        <v>0</v>
      </c>
      <c r="FT143" s="4286" t="str">
        <f t="shared" si="364"/>
        <v/>
      </c>
      <c r="FU143" s="4275" t="str">
        <f t="shared" si="365"/>
        <v/>
      </c>
      <c r="FV143" s="4275" t="str">
        <f t="shared" si="366"/>
        <v/>
      </c>
      <c r="FW143" s="4275" t="str">
        <f t="shared" si="367"/>
        <v/>
      </c>
      <c r="FX143" s="4275" t="str">
        <f t="shared" si="368"/>
        <v/>
      </c>
      <c r="FY143" s="4275" t="str">
        <f t="shared" si="369"/>
        <v/>
      </c>
      <c r="FZ143" s="4275" t="str">
        <f t="shared" si="370"/>
        <v/>
      </c>
      <c r="GA143" s="4275" t="str">
        <f t="shared" si="371"/>
        <v/>
      </c>
      <c r="GB143" s="4279" t="str">
        <f t="shared" si="372"/>
        <v/>
      </c>
      <c r="GC143" s="4122"/>
    </row>
    <row r="144" spans="1:185" ht="45" customHeight="1">
      <c r="A144" s="4016">
        <f>ROW()</f>
        <v>144</v>
      </c>
      <c r="B144" s="4250" t="str">
        <f>IF(C144="I","",IF(ISBLANK(D144),"",IF(ISTEXT(D144),LARGE(B9:B143,1)+1,0)))</f>
        <v/>
      </c>
      <c r="C144" s="4281"/>
      <c r="D144" s="4297"/>
      <c r="E144" s="4252"/>
      <c r="F144" s="4253"/>
      <c r="G144" s="4254"/>
      <c r="H144" s="4255"/>
      <c r="I144" s="4254"/>
      <c r="J144" s="4255"/>
      <c r="K144" s="4256">
        <f t="shared" si="257"/>
        <v>0</v>
      </c>
      <c r="L144" s="4119"/>
      <c r="M144" s="4257">
        <f t="shared" si="261"/>
        <v>0</v>
      </c>
      <c r="N144" s="4258">
        <f t="shared" si="261"/>
        <v>0</v>
      </c>
      <c r="O144" s="4259"/>
      <c r="P144" s="4259"/>
      <c r="Q144" s="4259"/>
      <c r="R144" s="4259"/>
      <c r="S144" s="4259"/>
      <c r="T144" s="4259"/>
      <c r="U144" s="4259"/>
      <c r="V144" s="4259"/>
      <c r="W144" s="4119"/>
      <c r="X144" s="4257">
        <f t="shared" si="262"/>
        <v>0</v>
      </c>
      <c r="Y144" s="4258">
        <f t="shared" si="262"/>
        <v>0</v>
      </c>
      <c r="Z144" s="4260"/>
      <c r="AA144" s="4260"/>
      <c r="AB144" s="4260"/>
      <c r="AC144" s="4260"/>
      <c r="AD144" s="4260"/>
      <c r="AE144" s="4260"/>
      <c r="AF144" s="4260"/>
      <c r="AG144" s="4260"/>
      <c r="AH144" s="4119"/>
      <c r="AI144" s="4122"/>
      <c r="AJ144" s="4261">
        <f t="shared" si="263"/>
        <v>0</v>
      </c>
      <c r="AK144" s="4262">
        <f t="shared" si="264"/>
        <v>0</v>
      </c>
      <c r="AL144" s="4261">
        <f t="shared" si="265"/>
        <v>0</v>
      </c>
      <c r="AM144" s="4262">
        <f t="shared" si="266"/>
        <v>0</v>
      </c>
      <c r="AN144" s="4261">
        <f t="shared" si="267"/>
        <v>0</v>
      </c>
      <c r="AO144" s="4262">
        <f t="shared" si="268"/>
        <v>0</v>
      </c>
      <c r="AP144" s="4261">
        <f t="shared" si="269"/>
        <v>0</v>
      </c>
      <c r="AQ144" s="4262">
        <f t="shared" si="270"/>
        <v>0</v>
      </c>
      <c r="AR144" s="4261">
        <f t="shared" si="271"/>
        <v>0</v>
      </c>
      <c r="AS144" s="4262">
        <f t="shared" si="272"/>
        <v>0</v>
      </c>
      <c r="AT144" s="4261">
        <f t="shared" si="273"/>
        <v>0</v>
      </c>
      <c r="AU144" s="4262">
        <f t="shared" si="274"/>
        <v>0</v>
      </c>
      <c r="AV144" s="4261">
        <f t="shared" si="275"/>
        <v>0</v>
      </c>
      <c r="AW144" s="4262">
        <f t="shared" si="276"/>
        <v>0</v>
      </c>
      <c r="AX144" s="4261">
        <f t="shared" si="277"/>
        <v>0</v>
      </c>
      <c r="AY144" s="4262">
        <f t="shared" si="278"/>
        <v>0</v>
      </c>
      <c r="AZ144" s="4263"/>
      <c r="BA144" s="4264">
        <f>BA9</f>
        <v>20</v>
      </c>
      <c r="BB144" s="4264">
        <f t="shared" si="279"/>
        <v>0</v>
      </c>
      <c r="BC144" s="4264" t="str">
        <f t="shared" si="280"/>
        <v/>
      </c>
      <c r="BD144" s="4265">
        <f t="shared" si="373"/>
        <v>0</v>
      </c>
      <c r="BE144" s="4265">
        <f t="shared" si="373"/>
        <v>0</v>
      </c>
      <c r="BF144" s="4265">
        <f t="shared" si="373"/>
        <v>0</v>
      </c>
      <c r="BG144" s="4265">
        <f t="shared" si="373"/>
        <v>0</v>
      </c>
      <c r="BH144" s="4265">
        <f t="shared" si="373"/>
        <v>0</v>
      </c>
      <c r="BI144" s="4265">
        <f t="shared" si="258"/>
        <v>0</v>
      </c>
      <c r="BJ144" s="4265">
        <f t="shared" si="258"/>
        <v>0</v>
      </c>
      <c r="BK144" s="4265">
        <f t="shared" si="258"/>
        <v>0</v>
      </c>
      <c r="BL144" s="4122"/>
      <c r="BM144" s="4266">
        <f t="shared" si="281"/>
        <v>0</v>
      </c>
      <c r="BN144" s="4267">
        <f t="shared" si="282"/>
        <v>0</v>
      </c>
      <c r="BO144" s="4267">
        <f t="shared" si="283"/>
        <v>0</v>
      </c>
      <c r="BP144" s="4267">
        <f t="shared" si="284"/>
        <v>0</v>
      </c>
      <c r="BQ144" s="4267">
        <f t="shared" si="285"/>
        <v>0</v>
      </c>
      <c r="BR144" s="4267">
        <f t="shared" si="286"/>
        <v>0</v>
      </c>
      <c r="BS144" s="4267">
        <f t="shared" si="287"/>
        <v>0</v>
      </c>
      <c r="BT144" s="4267">
        <f t="shared" si="288"/>
        <v>0</v>
      </c>
      <c r="BU144" s="4202"/>
      <c r="BV144" s="4268">
        <f t="shared" si="374"/>
        <v>0</v>
      </c>
      <c r="BW144" s="4269">
        <f t="shared" si="374"/>
        <v>0</v>
      </c>
      <c r="BX144" s="4269">
        <f t="shared" si="374"/>
        <v>0</v>
      </c>
      <c r="BY144" s="4269">
        <f t="shared" si="374"/>
        <v>0</v>
      </c>
      <c r="BZ144" s="4269">
        <f t="shared" si="374"/>
        <v>0</v>
      </c>
      <c r="CA144" s="4269">
        <f t="shared" si="259"/>
        <v>0</v>
      </c>
      <c r="CB144" s="4269">
        <f t="shared" si="259"/>
        <v>0</v>
      </c>
      <c r="CC144" s="4270">
        <f t="shared" si="259"/>
        <v>0</v>
      </c>
      <c r="CD144" s="4114"/>
      <c r="CE144" s="4264" t="str">
        <f t="shared" si="289"/>
        <v/>
      </c>
      <c r="CF144" s="4271">
        <f t="shared" si="290"/>
        <v>0</v>
      </c>
      <c r="CG144" s="4272">
        <f t="shared" si="291"/>
        <v>0</v>
      </c>
      <c r="CH144" s="4272">
        <f t="shared" si="292"/>
        <v>0</v>
      </c>
      <c r="CI144" s="4272">
        <f t="shared" si="293"/>
        <v>0</v>
      </c>
      <c r="CJ144" s="4272">
        <f t="shared" si="294"/>
        <v>0</v>
      </c>
      <c r="CK144" s="4272">
        <f t="shared" si="295"/>
        <v>0</v>
      </c>
      <c r="CL144" s="4272">
        <f t="shared" si="296"/>
        <v>0</v>
      </c>
      <c r="CM144" s="4272">
        <f t="shared" si="297"/>
        <v>0</v>
      </c>
      <c r="CN144" s="4272">
        <f t="shared" si="298"/>
        <v>0</v>
      </c>
      <c r="CO144" s="4285">
        <f>IF(M144=CO8,M144,0)</f>
        <v>0</v>
      </c>
      <c r="CP144" s="4286" t="str">
        <f t="shared" si="299"/>
        <v/>
      </c>
      <c r="CQ144" s="4261" t="str">
        <f t="shared" si="300"/>
        <v/>
      </c>
      <c r="CR144" s="4275" t="str">
        <f t="shared" si="301"/>
        <v/>
      </c>
      <c r="CS144" s="4275" t="str">
        <f t="shared" si="302"/>
        <v/>
      </c>
      <c r="CT144" s="4275" t="str">
        <f t="shared" si="303"/>
        <v/>
      </c>
      <c r="CU144" s="4275" t="str">
        <f t="shared" si="304"/>
        <v/>
      </c>
      <c r="CV144" s="4275" t="str">
        <f t="shared" si="305"/>
        <v/>
      </c>
      <c r="CW144" s="4275" t="str">
        <f t="shared" si="306"/>
        <v/>
      </c>
      <c r="CX144" s="4276" t="str">
        <f t="shared" si="307"/>
        <v/>
      </c>
      <c r="CY144" s="4186"/>
      <c r="CZ144" s="4264" t="str">
        <f t="shared" si="308"/>
        <v/>
      </c>
      <c r="DA144" s="4277">
        <f t="shared" si="309"/>
        <v>0</v>
      </c>
      <c r="DB144" s="4115" t="str">
        <f t="shared" si="310"/>
        <v/>
      </c>
      <c r="DC144" s="4115" t="str">
        <f t="shared" si="311"/>
        <v/>
      </c>
      <c r="DD144" s="4115" t="str">
        <f t="shared" si="312"/>
        <v/>
      </c>
      <c r="DE144" s="4115" t="str">
        <f t="shared" si="313"/>
        <v/>
      </c>
      <c r="DF144" s="4115" t="str">
        <f t="shared" si="314"/>
        <v/>
      </c>
      <c r="DG144" s="4115" t="str">
        <f t="shared" si="315"/>
        <v/>
      </c>
      <c r="DH144" s="4115" t="str">
        <f t="shared" si="316"/>
        <v/>
      </c>
      <c r="DI144" s="4115" t="str">
        <f t="shared" si="317"/>
        <v/>
      </c>
      <c r="DJ144" s="4136"/>
      <c r="DK144" s="4287">
        <f>IF(M144=DK8,M144,0)</f>
        <v>0</v>
      </c>
      <c r="DL144" s="4286" t="str">
        <f t="shared" si="318"/>
        <v/>
      </c>
      <c r="DM144" s="4275" t="str">
        <f t="shared" si="319"/>
        <v/>
      </c>
      <c r="DN144" s="4275" t="str">
        <f t="shared" si="320"/>
        <v/>
      </c>
      <c r="DO144" s="4275" t="str">
        <f t="shared" si="321"/>
        <v/>
      </c>
      <c r="DP144" s="4275" t="str">
        <f t="shared" si="322"/>
        <v/>
      </c>
      <c r="DQ144" s="4275" t="str">
        <f t="shared" si="323"/>
        <v/>
      </c>
      <c r="DR144" s="4275" t="str">
        <f t="shared" si="324"/>
        <v/>
      </c>
      <c r="DS144" s="4275" t="str">
        <f t="shared" si="325"/>
        <v/>
      </c>
      <c r="DT144" s="4279" t="str">
        <f t="shared" si="326"/>
        <v/>
      </c>
      <c r="DU144" s="4122"/>
      <c r="DV144" s="4266">
        <f t="shared" si="327"/>
        <v>0</v>
      </c>
      <c r="DW144" s="4267">
        <f t="shared" si="328"/>
        <v>0</v>
      </c>
      <c r="DX144" s="4267">
        <f t="shared" si="329"/>
        <v>0</v>
      </c>
      <c r="DY144" s="4267">
        <f t="shared" si="330"/>
        <v>0</v>
      </c>
      <c r="DZ144" s="4267">
        <f t="shared" si="331"/>
        <v>0</v>
      </c>
      <c r="EA144" s="4267">
        <f t="shared" si="332"/>
        <v>0</v>
      </c>
      <c r="EB144" s="4267">
        <f t="shared" si="333"/>
        <v>0</v>
      </c>
      <c r="EC144" s="4267">
        <f t="shared" si="334"/>
        <v>0</v>
      </c>
      <c r="ED144" s="4215"/>
      <c r="EE144" s="4268">
        <f t="shared" si="375"/>
        <v>0</v>
      </c>
      <c r="EF144" s="4269">
        <f t="shared" si="375"/>
        <v>0</v>
      </c>
      <c r="EG144" s="4269">
        <f t="shared" si="375"/>
        <v>0</v>
      </c>
      <c r="EH144" s="4269">
        <f t="shared" si="375"/>
        <v>0</v>
      </c>
      <c r="EI144" s="4269">
        <f t="shared" si="375"/>
        <v>0</v>
      </c>
      <c r="EJ144" s="4269">
        <f t="shared" si="260"/>
        <v>0</v>
      </c>
      <c r="EK144" s="4269">
        <f t="shared" si="260"/>
        <v>0</v>
      </c>
      <c r="EL144" s="4270">
        <f t="shared" si="260"/>
        <v>0</v>
      </c>
      <c r="EM144" s="4186"/>
      <c r="EN144" s="4264" t="str">
        <f t="shared" si="335"/>
        <v/>
      </c>
      <c r="EO144" s="4271">
        <f t="shared" si="336"/>
        <v>0</v>
      </c>
      <c r="EP144" s="4272">
        <f t="shared" si="337"/>
        <v>0</v>
      </c>
      <c r="EQ144" s="4272">
        <f t="shared" si="338"/>
        <v>0</v>
      </c>
      <c r="ER144" s="4272">
        <f t="shared" si="339"/>
        <v>0</v>
      </c>
      <c r="ES144" s="4272">
        <f t="shared" si="340"/>
        <v>0</v>
      </c>
      <c r="ET144" s="4272">
        <f t="shared" si="341"/>
        <v>0</v>
      </c>
      <c r="EU144" s="4272">
        <f t="shared" si="342"/>
        <v>0</v>
      </c>
      <c r="EV144" s="4272">
        <f t="shared" si="343"/>
        <v>0</v>
      </c>
      <c r="EW144" s="4272">
        <f t="shared" si="344"/>
        <v>0</v>
      </c>
      <c r="EX144" s="4288">
        <f>IF(X144=EX8,X144,0)</f>
        <v>0</v>
      </c>
      <c r="EY144" s="4286" t="str">
        <f t="shared" si="345"/>
        <v/>
      </c>
      <c r="EZ144" s="4261" t="str">
        <f t="shared" si="346"/>
        <v/>
      </c>
      <c r="FA144" s="4275" t="str">
        <f t="shared" si="347"/>
        <v/>
      </c>
      <c r="FB144" s="4275" t="str">
        <f t="shared" si="348"/>
        <v/>
      </c>
      <c r="FC144" s="4275" t="str">
        <f t="shared" si="349"/>
        <v/>
      </c>
      <c r="FD144" s="4275" t="str">
        <f t="shared" si="350"/>
        <v/>
      </c>
      <c r="FE144" s="4275" t="str">
        <f t="shared" si="351"/>
        <v/>
      </c>
      <c r="FF144" s="4275" t="str">
        <f t="shared" si="352"/>
        <v/>
      </c>
      <c r="FG144" s="4275" t="str">
        <f t="shared" si="353"/>
        <v/>
      </c>
      <c r="FH144" s="4186"/>
      <c r="FI144" s="4264" t="str">
        <f t="shared" si="354"/>
        <v/>
      </c>
      <c r="FJ144" s="4277">
        <f t="shared" si="355"/>
        <v>0</v>
      </c>
      <c r="FK144" s="4115" t="str">
        <f t="shared" si="356"/>
        <v/>
      </c>
      <c r="FL144" s="4115" t="str">
        <f t="shared" si="357"/>
        <v/>
      </c>
      <c r="FM144" s="4115" t="str">
        <f t="shared" si="358"/>
        <v/>
      </c>
      <c r="FN144" s="4115" t="str">
        <f t="shared" si="359"/>
        <v/>
      </c>
      <c r="FO144" s="4115" t="str">
        <f t="shared" si="360"/>
        <v/>
      </c>
      <c r="FP144" s="4115" t="str">
        <f t="shared" si="361"/>
        <v/>
      </c>
      <c r="FQ144" s="4115" t="str">
        <f t="shared" si="362"/>
        <v/>
      </c>
      <c r="FR144" s="4115" t="str">
        <f t="shared" si="363"/>
        <v/>
      </c>
      <c r="FS144" s="4287">
        <f>IF(X144=FS8,X144,0)</f>
        <v>0</v>
      </c>
      <c r="FT144" s="4286" t="str">
        <f t="shared" si="364"/>
        <v/>
      </c>
      <c r="FU144" s="4275" t="str">
        <f t="shared" si="365"/>
        <v/>
      </c>
      <c r="FV144" s="4275" t="str">
        <f t="shared" si="366"/>
        <v/>
      </c>
      <c r="FW144" s="4275" t="str">
        <f t="shared" si="367"/>
        <v/>
      </c>
      <c r="FX144" s="4275" t="str">
        <f t="shared" si="368"/>
        <v/>
      </c>
      <c r="FY144" s="4275" t="str">
        <f t="shared" si="369"/>
        <v/>
      </c>
      <c r="FZ144" s="4275" t="str">
        <f t="shared" si="370"/>
        <v/>
      </c>
      <c r="GA144" s="4275" t="str">
        <f t="shared" si="371"/>
        <v/>
      </c>
      <c r="GB144" s="4279" t="str">
        <f t="shared" si="372"/>
        <v/>
      </c>
      <c r="GC144" s="4122"/>
    </row>
    <row r="145" spans="1:185" ht="45" customHeight="1">
      <c r="A145" s="4016">
        <f>ROW()</f>
        <v>145</v>
      </c>
      <c r="B145" s="4250" t="str">
        <f>IF(C145="I","",IF(ISBLANK(D145),"",IF(ISTEXT(D145),LARGE(B9:B144,1)+1,0)))</f>
        <v/>
      </c>
      <c r="C145" s="4281"/>
      <c r="D145" s="4297"/>
      <c r="E145" s="4252"/>
      <c r="F145" s="4253"/>
      <c r="G145" s="4254"/>
      <c r="H145" s="4255"/>
      <c r="I145" s="4254"/>
      <c r="J145" s="4255"/>
      <c r="K145" s="4256">
        <f t="shared" si="257"/>
        <v>0</v>
      </c>
      <c r="L145" s="4119"/>
      <c r="M145" s="4257">
        <f t="shared" si="261"/>
        <v>0</v>
      </c>
      <c r="N145" s="4258">
        <f t="shared" si="261"/>
        <v>0</v>
      </c>
      <c r="O145" s="4259"/>
      <c r="P145" s="4259"/>
      <c r="Q145" s="4259"/>
      <c r="R145" s="4259"/>
      <c r="S145" s="4259"/>
      <c r="T145" s="4259"/>
      <c r="U145" s="4259"/>
      <c r="V145" s="4259"/>
      <c r="W145" s="4119"/>
      <c r="X145" s="4257">
        <f t="shared" si="262"/>
        <v>0</v>
      </c>
      <c r="Y145" s="4258">
        <f t="shared" si="262"/>
        <v>0</v>
      </c>
      <c r="Z145" s="4260"/>
      <c r="AA145" s="4260"/>
      <c r="AB145" s="4260"/>
      <c r="AC145" s="4260"/>
      <c r="AD145" s="4260"/>
      <c r="AE145" s="4260"/>
      <c r="AF145" s="4260"/>
      <c r="AG145" s="4260"/>
      <c r="AH145" s="4119"/>
      <c r="AI145" s="4122"/>
      <c r="AJ145" s="4261">
        <f t="shared" si="263"/>
        <v>0</v>
      </c>
      <c r="AK145" s="4262">
        <f t="shared" si="264"/>
        <v>0</v>
      </c>
      <c r="AL145" s="4261">
        <f t="shared" si="265"/>
        <v>0</v>
      </c>
      <c r="AM145" s="4262">
        <f t="shared" si="266"/>
        <v>0</v>
      </c>
      <c r="AN145" s="4261">
        <f t="shared" si="267"/>
        <v>0</v>
      </c>
      <c r="AO145" s="4262">
        <f t="shared" si="268"/>
        <v>0</v>
      </c>
      <c r="AP145" s="4261">
        <f t="shared" si="269"/>
        <v>0</v>
      </c>
      <c r="AQ145" s="4262">
        <f t="shared" si="270"/>
        <v>0</v>
      </c>
      <c r="AR145" s="4261">
        <f t="shared" si="271"/>
        <v>0</v>
      </c>
      <c r="AS145" s="4262">
        <f t="shared" si="272"/>
        <v>0</v>
      </c>
      <c r="AT145" s="4261">
        <f t="shared" si="273"/>
        <v>0</v>
      </c>
      <c r="AU145" s="4262">
        <f t="shared" si="274"/>
        <v>0</v>
      </c>
      <c r="AV145" s="4261">
        <f t="shared" si="275"/>
        <v>0</v>
      </c>
      <c r="AW145" s="4262">
        <f t="shared" si="276"/>
        <v>0</v>
      </c>
      <c r="AX145" s="4261">
        <f t="shared" si="277"/>
        <v>0</v>
      </c>
      <c r="AY145" s="4262">
        <f t="shared" si="278"/>
        <v>0</v>
      </c>
      <c r="AZ145" s="4263"/>
      <c r="BA145" s="4264">
        <f>BA9</f>
        <v>20</v>
      </c>
      <c r="BB145" s="4264">
        <f t="shared" si="279"/>
        <v>0</v>
      </c>
      <c r="BC145" s="4264" t="str">
        <f t="shared" si="280"/>
        <v/>
      </c>
      <c r="BD145" s="4265">
        <f t="shared" si="373"/>
        <v>0</v>
      </c>
      <c r="BE145" s="4265">
        <f t="shared" si="373"/>
        <v>0</v>
      </c>
      <c r="BF145" s="4265">
        <f t="shared" si="373"/>
        <v>0</v>
      </c>
      <c r="BG145" s="4265">
        <f t="shared" si="373"/>
        <v>0</v>
      </c>
      <c r="BH145" s="4265">
        <f t="shared" si="373"/>
        <v>0</v>
      </c>
      <c r="BI145" s="4265">
        <f t="shared" si="258"/>
        <v>0</v>
      </c>
      <c r="BJ145" s="4265">
        <f t="shared" si="258"/>
        <v>0</v>
      </c>
      <c r="BK145" s="4265">
        <f t="shared" si="258"/>
        <v>0</v>
      </c>
      <c r="BL145" s="4122"/>
      <c r="BM145" s="4266">
        <f t="shared" si="281"/>
        <v>0</v>
      </c>
      <c r="BN145" s="4267">
        <f t="shared" si="282"/>
        <v>0</v>
      </c>
      <c r="BO145" s="4267">
        <f t="shared" si="283"/>
        <v>0</v>
      </c>
      <c r="BP145" s="4267">
        <f t="shared" si="284"/>
        <v>0</v>
      </c>
      <c r="BQ145" s="4267">
        <f t="shared" si="285"/>
        <v>0</v>
      </c>
      <c r="BR145" s="4267">
        <f t="shared" si="286"/>
        <v>0</v>
      </c>
      <c r="BS145" s="4267">
        <f t="shared" si="287"/>
        <v>0</v>
      </c>
      <c r="BT145" s="4267">
        <f t="shared" si="288"/>
        <v>0</v>
      </c>
      <c r="BU145" s="4202"/>
      <c r="BV145" s="4268">
        <f t="shared" si="374"/>
        <v>0</v>
      </c>
      <c r="BW145" s="4269">
        <f t="shared" si="374"/>
        <v>0</v>
      </c>
      <c r="BX145" s="4269">
        <f t="shared" si="374"/>
        <v>0</v>
      </c>
      <c r="BY145" s="4269">
        <f t="shared" si="374"/>
        <v>0</v>
      </c>
      <c r="BZ145" s="4269">
        <f t="shared" si="374"/>
        <v>0</v>
      </c>
      <c r="CA145" s="4269">
        <f t="shared" si="259"/>
        <v>0</v>
      </c>
      <c r="CB145" s="4269">
        <f t="shared" si="259"/>
        <v>0</v>
      </c>
      <c r="CC145" s="4270">
        <f t="shared" si="259"/>
        <v>0</v>
      </c>
      <c r="CD145" s="4114"/>
      <c r="CE145" s="4264" t="str">
        <f t="shared" si="289"/>
        <v/>
      </c>
      <c r="CF145" s="4271">
        <f t="shared" si="290"/>
        <v>0</v>
      </c>
      <c r="CG145" s="4272">
        <f t="shared" si="291"/>
        <v>0</v>
      </c>
      <c r="CH145" s="4272">
        <f t="shared" si="292"/>
        <v>0</v>
      </c>
      <c r="CI145" s="4272">
        <f t="shared" si="293"/>
        <v>0</v>
      </c>
      <c r="CJ145" s="4272">
        <f t="shared" si="294"/>
        <v>0</v>
      </c>
      <c r="CK145" s="4272">
        <f t="shared" si="295"/>
        <v>0</v>
      </c>
      <c r="CL145" s="4272">
        <f t="shared" si="296"/>
        <v>0</v>
      </c>
      <c r="CM145" s="4272">
        <f t="shared" si="297"/>
        <v>0</v>
      </c>
      <c r="CN145" s="4272">
        <f t="shared" si="298"/>
        <v>0</v>
      </c>
      <c r="CO145" s="4285">
        <f>IF(M145=CO8,M145,0)</f>
        <v>0</v>
      </c>
      <c r="CP145" s="4286" t="str">
        <f t="shared" si="299"/>
        <v/>
      </c>
      <c r="CQ145" s="4261" t="str">
        <f t="shared" si="300"/>
        <v/>
      </c>
      <c r="CR145" s="4275" t="str">
        <f t="shared" si="301"/>
        <v/>
      </c>
      <c r="CS145" s="4275" t="str">
        <f t="shared" si="302"/>
        <v/>
      </c>
      <c r="CT145" s="4275" t="str">
        <f t="shared" si="303"/>
        <v/>
      </c>
      <c r="CU145" s="4275" t="str">
        <f t="shared" si="304"/>
        <v/>
      </c>
      <c r="CV145" s="4275" t="str">
        <f t="shared" si="305"/>
        <v/>
      </c>
      <c r="CW145" s="4275" t="str">
        <f t="shared" si="306"/>
        <v/>
      </c>
      <c r="CX145" s="4276" t="str">
        <f t="shared" si="307"/>
        <v/>
      </c>
      <c r="CY145" s="4186"/>
      <c r="CZ145" s="4264" t="str">
        <f t="shared" si="308"/>
        <v/>
      </c>
      <c r="DA145" s="4277">
        <f t="shared" si="309"/>
        <v>0</v>
      </c>
      <c r="DB145" s="4115" t="str">
        <f t="shared" si="310"/>
        <v/>
      </c>
      <c r="DC145" s="4115" t="str">
        <f t="shared" si="311"/>
        <v/>
      </c>
      <c r="DD145" s="4115" t="str">
        <f t="shared" si="312"/>
        <v/>
      </c>
      <c r="DE145" s="4115" t="str">
        <f t="shared" si="313"/>
        <v/>
      </c>
      <c r="DF145" s="4115" t="str">
        <f t="shared" si="314"/>
        <v/>
      </c>
      <c r="DG145" s="4115" t="str">
        <f t="shared" si="315"/>
        <v/>
      </c>
      <c r="DH145" s="4115" t="str">
        <f t="shared" si="316"/>
        <v/>
      </c>
      <c r="DI145" s="4115" t="str">
        <f t="shared" si="317"/>
        <v/>
      </c>
      <c r="DJ145" s="4136"/>
      <c r="DK145" s="4287">
        <f>IF(M145=DK8,M145,0)</f>
        <v>0</v>
      </c>
      <c r="DL145" s="4286" t="str">
        <f t="shared" si="318"/>
        <v/>
      </c>
      <c r="DM145" s="4275" t="str">
        <f t="shared" si="319"/>
        <v/>
      </c>
      <c r="DN145" s="4275" t="str">
        <f t="shared" si="320"/>
        <v/>
      </c>
      <c r="DO145" s="4275" t="str">
        <f t="shared" si="321"/>
        <v/>
      </c>
      <c r="DP145" s="4275" t="str">
        <f t="shared" si="322"/>
        <v/>
      </c>
      <c r="DQ145" s="4275" t="str">
        <f t="shared" si="323"/>
        <v/>
      </c>
      <c r="DR145" s="4275" t="str">
        <f t="shared" si="324"/>
        <v/>
      </c>
      <c r="DS145" s="4275" t="str">
        <f t="shared" si="325"/>
        <v/>
      </c>
      <c r="DT145" s="4279" t="str">
        <f t="shared" si="326"/>
        <v/>
      </c>
      <c r="DU145" s="4122"/>
      <c r="DV145" s="4266">
        <f t="shared" si="327"/>
        <v>0</v>
      </c>
      <c r="DW145" s="4267">
        <f t="shared" si="328"/>
        <v>0</v>
      </c>
      <c r="DX145" s="4267">
        <f t="shared" si="329"/>
        <v>0</v>
      </c>
      <c r="DY145" s="4267">
        <f t="shared" si="330"/>
        <v>0</v>
      </c>
      <c r="DZ145" s="4267">
        <f t="shared" si="331"/>
        <v>0</v>
      </c>
      <c r="EA145" s="4267">
        <f t="shared" si="332"/>
        <v>0</v>
      </c>
      <c r="EB145" s="4267">
        <f t="shared" si="333"/>
        <v>0</v>
      </c>
      <c r="EC145" s="4267">
        <f t="shared" si="334"/>
        <v>0</v>
      </c>
      <c r="ED145" s="4215"/>
      <c r="EE145" s="4268">
        <f t="shared" si="375"/>
        <v>0</v>
      </c>
      <c r="EF145" s="4269">
        <f t="shared" si="375"/>
        <v>0</v>
      </c>
      <c r="EG145" s="4269">
        <f t="shared" si="375"/>
        <v>0</v>
      </c>
      <c r="EH145" s="4269">
        <f t="shared" si="375"/>
        <v>0</v>
      </c>
      <c r="EI145" s="4269">
        <f t="shared" si="375"/>
        <v>0</v>
      </c>
      <c r="EJ145" s="4269">
        <f t="shared" si="260"/>
        <v>0</v>
      </c>
      <c r="EK145" s="4269">
        <f t="shared" si="260"/>
        <v>0</v>
      </c>
      <c r="EL145" s="4270">
        <f t="shared" si="260"/>
        <v>0</v>
      </c>
      <c r="EM145" s="4186"/>
      <c r="EN145" s="4264" t="str">
        <f t="shared" si="335"/>
        <v/>
      </c>
      <c r="EO145" s="4271">
        <f t="shared" si="336"/>
        <v>0</v>
      </c>
      <c r="EP145" s="4272">
        <f t="shared" si="337"/>
        <v>0</v>
      </c>
      <c r="EQ145" s="4272">
        <f t="shared" si="338"/>
        <v>0</v>
      </c>
      <c r="ER145" s="4272">
        <f t="shared" si="339"/>
        <v>0</v>
      </c>
      <c r="ES145" s="4272">
        <f t="shared" si="340"/>
        <v>0</v>
      </c>
      <c r="ET145" s="4272">
        <f t="shared" si="341"/>
        <v>0</v>
      </c>
      <c r="EU145" s="4272">
        <f t="shared" si="342"/>
        <v>0</v>
      </c>
      <c r="EV145" s="4272">
        <f t="shared" si="343"/>
        <v>0</v>
      </c>
      <c r="EW145" s="4272">
        <f t="shared" si="344"/>
        <v>0</v>
      </c>
      <c r="EX145" s="4288">
        <f>IF(X145=EX8,X145,0)</f>
        <v>0</v>
      </c>
      <c r="EY145" s="4286" t="str">
        <f t="shared" si="345"/>
        <v/>
      </c>
      <c r="EZ145" s="4261" t="str">
        <f t="shared" si="346"/>
        <v/>
      </c>
      <c r="FA145" s="4275" t="str">
        <f t="shared" si="347"/>
        <v/>
      </c>
      <c r="FB145" s="4275" t="str">
        <f t="shared" si="348"/>
        <v/>
      </c>
      <c r="FC145" s="4275" t="str">
        <f t="shared" si="349"/>
        <v/>
      </c>
      <c r="FD145" s="4275" t="str">
        <f t="shared" si="350"/>
        <v/>
      </c>
      <c r="FE145" s="4275" t="str">
        <f t="shared" si="351"/>
        <v/>
      </c>
      <c r="FF145" s="4275" t="str">
        <f t="shared" si="352"/>
        <v/>
      </c>
      <c r="FG145" s="4275" t="str">
        <f t="shared" si="353"/>
        <v/>
      </c>
      <c r="FH145" s="4186"/>
      <c r="FI145" s="4264" t="str">
        <f t="shared" si="354"/>
        <v/>
      </c>
      <c r="FJ145" s="4277">
        <f t="shared" si="355"/>
        <v>0</v>
      </c>
      <c r="FK145" s="4115" t="str">
        <f t="shared" si="356"/>
        <v/>
      </c>
      <c r="FL145" s="4115" t="str">
        <f t="shared" si="357"/>
        <v/>
      </c>
      <c r="FM145" s="4115" t="str">
        <f t="shared" si="358"/>
        <v/>
      </c>
      <c r="FN145" s="4115" t="str">
        <f t="shared" si="359"/>
        <v/>
      </c>
      <c r="FO145" s="4115" t="str">
        <f t="shared" si="360"/>
        <v/>
      </c>
      <c r="FP145" s="4115" t="str">
        <f t="shared" si="361"/>
        <v/>
      </c>
      <c r="FQ145" s="4115" t="str">
        <f t="shared" si="362"/>
        <v/>
      </c>
      <c r="FR145" s="4115" t="str">
        <f t="shared" si="363"/>
        <v/>
      </c>
      <c r="FS145" s="4287">
        <f>IF(X145=FS8,X145,0)</f>
        <v>0</v>
      </c>
      <c r="FT145" s="4286" t="str">
        <f t="shared" si="364"/>
        <v/>
      </c>
      <c r="FU145" s="4275" t="str">
        <f t="shared" si="365"/>
        <v/>
      </c>
      <c r="FV145" s="4275" t="str">
        <f t="shared" si="366"/>
        <v/>
      </c>
      <c r="FW145" s="4275" t="str">
        <f t="shared" si="367"/>
        <v/>
      </c>
      <c r="FX145" s="4275" t="str">
        <f t="shared" si="368"/>
        <v/>
      </c>
      <c r="FY145" s="4275" t="str">
        <f t="shared" si="369"/>
        <v/>
      </c>
      <c r="FZ145" s="4275" t="str">
        <f t="shared" si="370"/>
        <v/>
      </c>
      <c r="GA145" s="4275" t="str">
        <f t="shared" si="371"/>
        <v/>
      </c>
      <c r="GB145" s="4279" t="str">
        <f t="shared" si="372"/>
        <v/>
      </c>
      <c r="GC145" s="4122"/>
    </row>
    <row r="146" spans="1:185" ht="45" customHeight="1">
      <c r="A146" s="4016">
        <f>ROW()</f>
        <v>146</v>
      </c>
      <c r="B146" s="4250" t="str">
        <f>IF(C146="I","",IF(ISBLANK(D146),"",IF(ISTEXT(D146),LARGE(B9:B145,1)+1,0)))</f>
        <v/>
      </c>
      <c r="C146" s="4281"/>
      <c r="D146" s="4297"/>
      <c r="E146" s="4252"/>
      <c r="F146" s="4253"/>
      <c r="G146" s="4254"/>
      <c r="H146" s="4255"/>
      <c r="I146" s="4254"/>
      <c r="J146" s="4255"/>
      <c r="K146" s="4256">
        <f t="shared" si="257"/>
        <v>0</v>
      </c>
      <c r="L146" s="4119"/>
      <c r="M146" s="4257">
        <f t="shared" si="261"/>
        <v>0</v>
      </c>
      <c r="N146" s="4258">
        <f t="shared" si="261"/>
        <v>0</v>
      </c>
      <c r="O146" s="4259"/>
      <c r="P146" s="4259"/>
      <c r="Q146" s="4259"/>
      <c r="R146" s="4259"/>
      <c r="S146" s="4259"/>
      <c r="T146" s="4259"/>
      <c r="U146" s="4259"/>
      <c r="V146" s="4259"/>
      <c r="W146" s="4119"/>
      <c r="X146" s="4257">
        <f t="shared" si="262"/>
        <v>0</v>
      </c>
      <c r="Y146" s="4258">
        <f t="shared" si="262"/>
        <v>0</v>
      </c>
      <c r="Z146" s="4260"/>
      <c r="AA146" s="4260"/>
      <c r="AB146" s="4260"/>
      <c r="AC146" s="4260"/>
      <c r="AD146" s="4260"/>
      <c r="AE146" s="4260"/>
      <c r="AF146" s="4260"/>
      <c r="AG146" s="4260"/>
      <c r="AH146" s="4119"/>
      <c r="AI146" s="4122"/>
      <c r="AJ146" s="4261">
        <f t="shared" si="263"/>
        <v>0</v>
      </c>
      <c r="AK146" s="4262">
        <f t="shared" si="264"/>
        <v>0</v>
      </c>
      <c r="AL146" s="4261">
        <f t="shared" si="265"/>
        <v>0</v>
      </c>
      <c r="AM146" s="4262">
        <f t="shared" si="266"/>
        <v>0</v>
      </c>
      <c r="AN146" s="4261">
        <f t="shared" si="267"/>
        <v>0</v>
      </c>
      <c r="AO146" s="4262">
        <f t="shared" si="268"/>
        <v>0</v>
      </c>
      <c r="AP146" s="4261">
        <f t="shared" si="269"/>
        <v>0</v>
      </c>
      <c r="AQ146" s="4262">
        <f t="shared" si="270"/>
        <v>0</v>
      </c>
      <c r="AR146" s="4261">
        <f t="shared" si="271"/>
        <v>0</v>
      </c>
      <c r="AS146" s="4262">
        <f t="shared" si="272"/>
        <v>0</v>
      </c>
      <c r="AT146" s="4261">
        <f t="shared" si="273"/>
        <v>0</v>
      </c>
      <c r="AU146" s="4262">
        <f t="shared" si="274"/>
        <v>0</v>
      </c>
      <c r="AV146" s="4261">
        <f t="shared" si="275"/>
        <v>0</v>
      </c>
      <c r="AW146" s="4262">
        <f t="shared" si="276"/>
        <v>0</v>
      </c>
      <c r="AX146" s="4261">
        <f t="shared" si="277"/>
        <v>0</v>
      </c>
      <c r="AY146" s="4262">
        <f t="shared" si="278"/>
        <v>0</v>
      </c>
      <c r="AZ146" s="4263"/>
      <c r="BA146" s="4264">
        <f>BA9</f>
        <v>20</v>
      </c>
      <c r="BB146" s="4264">
        <f t="shared" si="279"/>
        <v>0</v>
      </c>
      <c r="BC146" s="4264" t="str">
        <f t="shared" si="280"/>
        <v/>
      </c>
      <c r="BD146" s="4265">
        <f t="shared" si="373"/>
        <v>0</v>
      </c>
      <c r="BE146" s="4265">
        <f t="shared" si="373"/>
        <v>0</v>
      </c>
      <c r="BF146" s="4265">
        <f t="shared" si="373"/>
        <v>0</v>
      </c>
      <c r="BG146" s="4265">
        <f t="shared" si="373"/>
        <v>0</v>
      </c>
      <c r="BH146" s="4265">
        <f t="shared" si="373"/>
        <v>0</v>
      </c>
      <c r="BI146" s="4265">
        <f t="shared" si="258"/>
        <v>0</v>
      </c>
      <c r="BJ146" s="4265">
        <f t="shared" si="258"/>
        <v>0</v>
      </c>
      <c r="BK146" s="4265">
        <f t="shared" si="258"/>
        <v>0</v>
      </c>
      <c r="BL146" s="4122"/>
      <c r="BM146" s="4266">
        <f t="shared" si="281"/>
        <v>0</v>
      </c>
      <c r="BN146" s="4267">
        <f t="shared" si="282"/>
        <v>0</v>
      </c>
      <c r="BO146" s="4267">
        <f t="shared" si="283"/>
        <v>0</v>
      </c>
      <c r="BP146" s="4267">
        <f t="shared" si="284"/>
        <v>0</v>
      </c>
      <c r="BQ146" s="4267">
        <f t="shared" si="285"/>
        <v>0</v>
      </c>
      <c r="BR146" s="4267">
        <f t="shared" si="286"/>
        <v>0</v>
      </c>
      <c r="BS146" s="4267">
        <f t="shared" si="287"/>
        <v>0</v>
      </c>
      <c r="BT146" s="4267">
        <f t="shared" si="288"/>
        <v>0</v>
      </c>
      <c r="BU146" s="4202"/>
      <c r="BV146" s="4268">
        <f t="shared" si="374"/>
        <v>0</v>
      </c>
      <c r="BW146" s="4269">
        <f t="shared" si="374"/>
        <v>0</v>
      </c>
      <c r="BX146" s="4269">
        <f t="shared" si="374"/>
        <v>0</v>
      </c>
      <c r="BY146" s="4269">
        <f t="shared" si="374"/>
        <v>0</v>
      </c>
      <c r="BZ146" s="4269">
        <f t="shared" si="374"/>
        <v>0</v>
      </c>
      <c r="CA146" s="4269">
        <f t="shared" si="259"/>
        <v>0</v>
      </c>
      <c r="CB146" s="4269">
        <f t="shared" si="259"/>
        <v>0</v>
      </c>
      <c r="CC146" s="4270">
        <f t="shared" si="259"/>
        <v>0</v>
      </c>
      <c r="CD146" s="4114"/>
      <c r="CE146" s="4264" t="str">
        <f t="shared" si="289"/>
        <v/>
      </c>
      <c r="CF146" s="4271">
        <f t="shared" si="290"/>
        <v>0</v>
      </c>
      <c r="CG146" s="4272">
        <f t="shared" si="291"/>
        <v>0</v>
      </c>
      <c r="CH146" s="4272">
        <f t="shared" si="292"/>
        <v>0</v>
      </c>
      <c r="CI146" s="4272">
        <f t="shared" si="293"/>
        <v>0</v>
      </c>
      <c r="CJ146" s="4272">
        <f t="shared" si="294"/>
        <v>0</v>
      </c>
      <c r="CK146" s="4272">
        <f t="shared" si="295"/>
        <v>0</v>
      </c>
      <c r="CL146" s="4272">
        <f t="shared" si="296"/>
        <v>0</v>
      </c>
      <c r="CM146" s="4272">
        <f t="shared" si="297"/>
        <v>0</v>
      </c>
      <c r="CN146" s="4272">
        <f t="shared" si="298"/>
        <v>0</v>
      </c>
      <c r="CO146" s="4285">
        <f>IF(M146=CO8,M146,0)</f>
        <v>0</v>
      </c>
      <c r="CP146" s="4286" t="str">
        <f t="shared" si="299"/>
        <v/>
      </c>
      <c r="CQ146" s="4261" t="str">
        <f t="shared" si="300"/>
        <v/>
      </c>
      <c r="CR146" s="4275" t="str">
        <f t="shared" si="301"/>
        <v/>
      </c>
      <c r="CS146" s="4275" t="str">
        <f t="shared" si="302"/>
        <v/>
      </c>
      <c r="CT146" s="4275" t="str">
        <f t="shared" si="303"/>
        <v/>
      </c>
      <c r="CU146" s="4275" t="str">
        <f t="shared" si="304"/>
        <v/>
      </c>
      <c r="CV146" s="4275" t="str">
        <f t="shared" si="305"/>
        <v/>
      </c>
      <c r="CW146" s="4275" t="str">
        <f t="shared" si="306"/>
        <v/>
      </c>
      <c r="CX146" s="4276" t="str">
        <f t="shared" si="307"/>
        <v/>
      </c>
      <c r="CY146" s="4186"/>
      <c r="CZ146" s="4264" t="str">
        <f t="shared" si="308"/>
        <v/>
      </c>
      <c r="DA146" s="4277">
        <f t="shared" si="309"/>
        <v>0</v>
      </c>
      <c r="DB146" s="4115" t="str">
        <f t="shared" si="310"/>
        <v/>
      </c>
      <c r="DC146" s="4115" t="str">
        <f t="shared" si="311"/>
        <v/>
      </c>
      <c r="DD146" s="4115" t="str">
        <f t="shared" si="312"/>
        <v/>
      </c>
      <c r="DE146" s="4115" t="str">
        <f t="shared" si="313"/>
        <v/>
      </c>
      <c r="DF146" s="4115" t="str">
        <f t="shared" si="314"/>
        <v/>
      </c>
      <c r="DG146" s="4115" t="str">
        <f t="shared" si="315"/>
        <v/>
      </c>
      <c r="DH146" s="4115" t="str">
        <f t="shared" si="316"/>
        <v/>
      </c>
      <c r="DI146" s="4115" t="str">
        <f t="shared" si="317"/>
        <v/>
      </c>
      <c r="DJ146" s="4136"/>
      <c r="DK146" s="4287">
        <f>IF(M146=DK8,M146,0)</f>
        <v>0</v>
      </c>
      <c r="DL146" s="4286" t="str">
        <f t="shared" si="318"/>
        <v/>
      </c>
      <c r="DM146" s="4275" t="str">
        <f t="shared" si="319"/>
        <v/>
      </c>
      <c r="DN146" s="4275" t="str">
        <f t="shared" si="320"/>
        <v/>
      </c>
      <c r="DO146" s="4275" t="str">
        <f t="shared" si="321"/>
        <v/>
      </c>
      <c r="DP146" s="4275" t="str">
        <f t="shared" si="322"/>
        <v/>
      </c>
      <c r="DQ146" s="4275" t="str">
        <f t="shared" si="323"/>
        <v/>
      </c>
      <c r="DR146" s="4275" t="str">
        <f t="shared" si="324"/>
        <v/>
      </c>
      <c r="DS146" s="4275" t="str">
        <f t="shared" si="325"/>
        <v/>
      </c>
      <c r="DT146" s="4279" t="str">
        <f t="shared" si="326"/>
        <v/>
      </c>
      <c r="DU146" s="4122"/>
      <c r="DV146" s="4266">
        <f t="shared" si="327"/>
        <v>0</v>
      </c>
      <c r="DW146" s="4267">
        <f t="shared" si="328"/>
        <v>0</v>
      </c>
      <c r="DX146" s="4267">
        <f t="shared" si="329"/>
        <v>0</v>
      </c>
      <c r="DY146" s="4267">
        <f t="shared" si="330"/>
        <v>0</v>
      </c>
      <c r="DZ146" s="4267">
        <f t="shared" si="331"/>
        <v>0</v>
      </c>
      <c r="EA146" s="4267">
        <f t="shared" si="332"/>
        <v>0</v>
      </c>
      <c r="EB146" s="4267">
        <f t="shared" si="333"/>
        <v>0</v>
      </c>
      <c r="EC146" s="4267">
        <f t="shared" si="334"/>
        <v>0</v>
      </c>
      <c r="ED146" s="4215"/>
      <c r="EE146" s="4268">
        <f t="shared" si="375"/>
        <v>0</v>
      </c>
      <c r="EF146" s="4269">
        <f t="shared" si="375"/>
        <v>0</v>
      </c>
      <c r="EG146" s="4269">
        <f t="shared" si="375"/>
        <v>0</v>
      </c>
      <c r="EH146" s="4269">
        <f t="shared" si="375"/>
        <v>0</v>
      </c>
      <c r="EI146" s="4269">
        <f t="shared" si="375"/>
        <v>0</v>
      </c>
      <c r="EJ146" s="4269">
        <f t="shared" si="260"/>
        <v>0</v>
      </c>
      <c r="EK146" s="4269">
        <f t="shared" si="260"/>
        <v>0</v>
      </c>
      <c r="EL146" s="4270">
        <f t="shared" si="260"/>
        <v>0</v>
      </c>
      <c r="EM146" s="4186"/>
      <c r="EN146" s="4264" t="str">
        <f t="shared" si="335"/>
        <v/>
      </c>
      <c r="EO146" s="4271">
        <f t="shared" si="336"/>
        <v>0</v>
      </c>
      <c r="EP146" s="4272">
        <f t="shared" si="337"/>
        <v>0</v>
      </c>
      <c r="EQ146" s="4272">
        <f t="shared" si="338"/>
        <v>0</v>
      </c>
      <c r="ER146" s="4272">
        <f t="shared" si="339"/>
        <v>0</v>
      </c>
      <c r="ES146" s="4272">
        <f t="shared" si="340"/>
        <v>0</v>
      </c>
      <c r="ET146" s="4272">
        <f t="shared" si="341"/>
        <v>0</v>
      </c>
      <c r="EU146" s="4272">
        <f t="shared" si="342"/>
        <v>0</v>
      </c>
      <c r="EV146" s="4272">
        <f t="shared" si="343"/>
        <v>0</v>
      </c>
      <c r="EW146" s="4272">
        <f t="shared" si="344"/>
        <v>0</v>
      </c>
      <c r="EX146" s="4288">
        <f>IF(X146=EX8,X146,0)</f>
        <v>0</v>
      </c>
      <c r="EY146" s="4286" t="str">
        <f t="shared" si="345"/>
        <v/>
      </c>
      <c r="EZ146" s="4261" t="str">
        <f t="shared" si="346"/>
        <v/>
      </c>
      <c r="FA146" s="4275" t="str">
        <f t="shared" si="347"/>
        <v/>
      </c>
      <c r="FB146" s="4275" t="str">
        <f t="shared" si="348"/>
        <v/>
      </c>
      <c r="FC146" s="4275" t="str">
        <f t="shared" si="349"/>
        <v/>
      </c>
      <c r="FD146" s="4275" t="str">
        <f t="shared" si="350"/>
        <v/>
      </c>
      <c r="FE146" s="4275" t="str">
        <f t="shared" si="351"/>
        <v/>
      </c>
      <c r="FF146" s="4275" t="str">
        <f t="shared" si="352"/>
        <v/>
      </c>
      <c r="FG146" s="4275" t="str">
        <f t="shared" si="353"/>
        <v/>
      </c>
      <c r="FH146" s="4186"/>
      <c r="FI146" s="4264" t="str">
        <f t="shared" si="354"/>
        <v/>
      </c>
      <c r="FJ146" s="4277">
        <f t="shared" si="355"/>
        <v>0</v>
      </c>
      <c r="FK146" s="4115" t="str">
        <f t="shared" si="356"/>
        <v/>
      </c>
      <c r="FL146" s="4115" t="str">
        <f t="shared" si="357"/>
        <v/>
      </c>
      <c r="FM146" s="4115" t="str">
        <f t="shared" si="358"/>
        <v/>
      </c>
      <c r="FN146" s="4115" t="str">
        <f t="shared" si="359"/>
        <v/>
      </c>
      <c r="FO146" s="4115" t="str">
        <f t="shared" si="360"/>
        <v/>
      </c>
      <c r="FP146" s="4115" t="str">
        <f t="shared" si="361"/>
        <v/>
      </c>
      <c r="FQ146" s="4115" t="str">
        <f t="shared" si="362"/>
        <v/>
      </c>
      <c r="FR146" s="4115" t="str">
        <f t="shared" si="363"/>
        <v/>
      </c>
      <c r="FS146" s="4287">
        <f>IF(X146=FS8,X146,0)</f>
        <v>0</v>
      </c>
      <c r="FT146" s="4286" t="str">
        <f t="shared" si="364"/>
        <v/>
      </c>
      <c r="FU146" s="4275" t="str">
        <f t="shared" si="365"/>
        <v/>
      </c>
      <c r="FV146" s="4275" t="str">
        <f t="shared" si="366"/>
        <v/>
      </c>
      <c r="FW146" s="4275" t="str">
        <f t="shared" si="367"/>
        <v/>
      </c>
      <c r="FX146" s="4275" t="str">
        <f t="shared" si="368"/>
        <v/>
      </c>
      <c r="FY146" s="4275" t="str">
        <f t="shared" si="369"/>
        <v/>
      </c>
      <c r="FZ146" s="4275" t="str">
        <f t="shared" si="370"/>
        <v/>
      </c>
      <c r="GA146" s="4275" t="str">
        <f t="shared" si="371"/>
        <v/>
      </c>
      <c r="GB146" s="4279" t="str">
        <f t="shared" si="372"/>
        <v/>
      </c>
      <c r="GC146" s="4122"/>
    </row>
    <row r="147" spans="1:185" ht="45" customHeight="1">
      <c r="A147" s="4016">
        <f>ROW()</f>
        <v>147</v>
      </c>
      <c r="B147" s="4250" t="str">
        <f>IF(C147="I","",IF(ISBLANK(D147),"",IF(ISTEXT(D147),LARGE(B9:B146,1)+1,0)))</f>
        <v/>
      </c>
      <c r="C147" s="4281"/>
      <c r="D147" s="4297"/>
      <c r="E147" s="4252"/>
      <c r="F147" s="4253"/>
      <c r="G147" s="4254"/>
      <c r="H147" s="4255"/>
      <c r="I147" s="4254"/>
      <c r="J147" s="4255"/>
      <c r="K147" s="4256">
        <f t="shared" si="257"/>
        <v>0</v>
      </c>
      <c r="L147" s="4119"/>
      <c r="M147" s="4257">
        <f t="shared" si="261"/>
        <v>0</v>
      </c>
      <c r="N147" s="4258">
        <f t="shared" si="261"/>
        <v>0</v>
      </c>
      <c r="O147" s="4259"/>
      <c r="P147" s="4259"/>
      <c r="Q147" s="4259"/>
      <c r="R147" s="4259"/>
      <c r="S147" s="4259"/>
      <c r="T147" s="4259"/>
      <c r="U147" s="4259"/>
      <c r="V147" s="4259"/>
      <c r="W147" s="4119"/>
      <c r="X147" s="4257">
        <f t="shared" si="262"/>
        <v>0</v>
      </c>
      <c r="Y147" s="4258">
        <f t="shared" si="262"/>
        <v>0</v>
      </c>
      <c r="Z147" s="4260"/>
      <c r="AA147" s="4260"/>
      <c r="AB147" s="4260"/>
      <c r="AC147" s="4260"/>
      <c r="AD147" s="4260"/>
      <c r="AE147" s="4260"/>
      <c r="AF147" s="4260"/>
      <c r="AG147" s="4260"/>
      <c r="AH147" s="4119"/>
      <c r="AI147" s="4122"/>
      <c r="AJ147" s="4261">
        <f t="shared" si="263"/>
        <v>0</v>
      </c>
      <c r="AK147" s="4262">
        <f t="shared" si="264"/>
        <v>0</v>
      </c>
      <c r="AL147" s="4261">
        <f t="shared" si="265"/>
        <v>0</v>
      </c>
      <c r="AM147" s="4262">
        <f t="shared" si="266"/>
        <v>0</v>
      </c>
      <c r="AN147" s="4261">
        <f t="shared" si="267"/>
        <v>0</v>
      </c>
      <c r="AO147" s="4262">
        <f t="shared" si="268"/>
        <v>0</v>
      </c>
      <c r="AP147" s="4261">
        <f t="shared" si="269"/>
        <v>0</v>
      </c>
      <c r="AQ147" s="4262">
        <f t="shared" si="270"/>
        <v>0</v>
      </c>
      <c r="AR147" s="4261">
        <f t="shared" si="271"/>
        <v>0</v>
      </c>
      <c r="AS147" s="4262">
        <f t="shared" si="272"/>
        <v>0</v>
      </c>
      <c r="AT147" s="4261">
        <f t="shared" si="273"/>
        <v>0</v>
      </c>
      <c r="AU147" s="4262">
        <f t="shared" si="274"/>
        <v>0</v>
      </c>
      <c r="AV147" s="4261">
        <f t="shared" si="275"/>
        <v>0</v>
      </c>
      <c r="AW147" s="4262">
        <f t="shared" si="276"/>
        <v>0</v>
      </c>
      <c r="AX147" s="4261">
        <f t="shared" si="277"/>
        <v>0</v>
      </c>
      <c r="AY147" s="4262">
        <f t="shared" si="278"/>
        <v>0</v>
      </c>
      <c r="AZ147" s="4263"/>
      <c r="BA147" s="4264">
        <f>BA9</f>
        <v>20</v>
      </c>
      <c r="BB147" s="4264">
        <f t="shared" si="279"/>
        <v>0</v>
      </c>
      <c r="BC147" s="4264" t="str">
        <f t="shared" si="280"/>
        <v/>
      </c>
      <c r="BD147" s="4265">
        <f t="shared" si="373"/>
        <v>0</v>
      </c>
      <c r="BE147" s="4265">
        <f t="shared" si="373"/>
        <v>0</v>
      </c>
      <c r="BF147" s="4265">
        <f t="shared" si="373"/>
        <v>0</v>
      </c>
      <c r="BG147" s="4265">
        <f t="shared" si="373"/>
        <v>0</v>
      </c>
      <c r="BH147" s="4265">
        <f t="shared" si="373"/>
        <v>0</v>
      </c>
      <c r="BI147" s="4265">
        <f t="shared" si="258"/>
        <v>0</v>
      </c>
      <c r="BJ147" s="4265">
        <f t="shared" si="258"/>
        <v>0</v>
      </c>
      <c r="BK147" s="4265">
        <f t="shared" si="258"/>
        <v>0</v>
      </c>
      <c r="BL147" s="4122"/>
      <c r="BM147" s="4266">
        <f t="shared" si="281"/>
        <v>0</v>
      </c>
      <c r="BN147" s="4267">
        <f t="shared" si="282"/>
        <v>0</v>
      </c>
      <c r="BO147" s="4267">
        <f t="shared" si="283"/>
        <v>0</v>
      </c>
      <c r="BP147" s="4267">
        <f t="shared" si="284"/>
        <v>0</v>
      </c>
      <c r="BQ147" s="4267">
        <f t="shared" si="285"/>
        <v>0</v>
      </c>
      <c r="BR147" s="4267">
        <f t="shared" si="286"/>
        <v>0</v>
      </c>
      <c r="BS147" s="4267">
        <f t="shared" si="287"/>
        <v>0</v>
      </c>
      <c r="BT147" s="4267">
        <f t="shared" si="288"/>
        <v>0</v>
      </c>
      <c r="BU147" s="4202"/>
      <c r="BV147" s="4268">
        <f t="shared" si="374"/>
        <v>0</v>
      </c>
      <c r="BW147" s="4269">
        <f t="shared" si="374"/>
        <v>0</v>
      </c>
      <c r="BX147" s="4269">
        <f t="shared" si="374"/>
        <v>0</v>
      </c>
      <c r="BY147" s="4269">
        <f t="shared" si="374"/>
        <v>0</v>
      </c>
      <c r="BZ147" s="4269">
        <f t="shared" si="374"/>
        <v>0</v>
      </c>
      <c r="CA147" s="4269">
        <f t="shared" si="259"/>
        <v>0</v>
      </c>
      <c r="CB147" s="4269">
        <f t="shared" si="259"/>
        <v>0</v>
      </c>
      <c r="CC147" s="4270">
        <f t="shared" si="259"/>
        <v>0</v>
      </c>
      <c r="CD147" s="4114"/>
      <c r="CE147" s="4264" t="str">
        <f t="shared" si="289"/>
        <v/>
      </c>
      <c r="CF147" s="4271">
        <f t="shared" si="290"/>
        <v>0</v>
      </c>
      <c r="CG147" s="4272">
        <f t="shared" si="291"/>
        <v>0</v>
      </c>
      <c r="CH147" s="4272">
        <f t="shared" si="292"/>
        <v>0</v>
      </c>
      <c r="CI147" s="4272">
        <f t="shared" si="293"/>
        <v>0</v>
      </c>
      <c r="CJ147" s="4272">
        <f t="shared" si="294"/>
        <v>0</v>
      </c>
      <c r="CK147" s="4272">
        <f t="shared" si="295"/>
        <v>0</v>
      </c>
      <c r="CL147" s="4272">
        <f t="shared" si="296"/>
        <v>0</v>
      </c>
      <c r="CM147" s="4272">
        <f t="shared" si="297"/>
        <v>0</v>
      </c>
      <c r="CN147" s="4272">
        <f t="shared" si="298"/>
        <v>0</v>
      </c>
      <c r="CO147" s="4285">
        <f>IF(M147=CO8,M147,0)</f>
        <v>0</v>
      </c>
      <c r="CP147" s="4286" t="str">
        <f t="shared" si="299"/>
        <v/>
      </c>
      <c r="CQ147" s="4261" t="str">
        <f t="shared" si="300"/>
        <v/>
      </c>
      <c r="CR147" s="4275" t="str">
        <f t="shared" si="301"/>
        <v/>
      </c>
      <c r="CS147" s="4275" t="str">
        <f t="shared" si="302"/>
        <v/>
      </c>
      <c r="CT147" s="4275" t="str">
        <f t="shared" si="303"/>
        <v/>
      </c>
      <c r="CU147" s="4275" t="str">
        <f t="shared" si="304"/>
        <v/>
      </c>
      <c r="CV147" s="4275" t="str">
        <f t="shared" si="305"/>
        <v/>
      </c>
      <c r="CW147" s="4275" t="str">
        <f t="shared" si="306"/>
        <v/>
      </c>
      <c r="CX147" s="4276" t="str">
        <f t="shared" si="307"/>
        <v/>
      </c>
      <c r="CY147" s="4186"/>
      <c r="CZ147" s="4264" t="str">
        <f t="shared" si="308"/>
        <v/>
      </c>
      <c r="DA147" s="4277">
        <f t="shared" si="309"/>
        <v>0</v>
      </c>
      <c r="DB147" s="4115" t="str">
        <f t="shared" si="310"/>
        <v/>
      </c>
      <c r="DC147" s="4115" t="str">
        <f t="shared" si="311"/>
        <v/>
      </c>
      <c r="DD147" s="4115" t="str">
        <f t="shared" si="312"/>
        <v/>
      </c>
      <c r="DE147" s="4115" t="str">
        <f t="shared" si="313"/>
        <v/>
      </c>
      <c r="DF147" s="4115" t="str">
        <f t="shared" si="314"/>
        <v/>
      </c>
      <c r="DG147" s="4115" t="str">
        <f t="shared" si="315"/>
        <v/>
      </c>
      <c r="DH147" s="4115" t="str">
        <f t="shared" si="316"/>
        <v/>
      </c>
      <c r="DI147" s="4115" t="str">
        <f t="shared" si="317"/>
        <v/>
      </c>
      <c r="DJ147" s="4136"/>
      <c r="DK147" s="4287">
        <f>IF(M147=DK8,M147,0)</f>
        <v>0</v>
      </c>
      <c r="DL147" s="4286" t="str">
        <f t="shared" si="318"/>
        <v/>
      </c>
      <c r="DM147" s="4275" t="str">
        <f t="shared" si="319"/>
        <v/>
      </c>
      <c r="DN147" s="4275" t="str">
        <f t="shared" si="320"/>
        <v/>
      </c>
      <c r="DO147" s="4275" t="str">
        <f t="shared" si="321"/>
        <v/>
      </c>
      <c r="DP147" s="4275" t="str">
        <f t="shared" si="322"/>
        <v/>
      </c>
      <c r="DQ147" s="4275" t="str">
        <f t="shared" si="323"/>
        <v/>
      </c>
      <c r="DR147" s="4275" t="str">
        <f t="shared" si="324"/>
        <v/>
      </c>
      <c r="DS147" s="4275" t="str">
        <f t="shared" si="325"/>
        <v/>
      </c>
      <c r="DT147" s="4279" t="str">
        <f t="shared" si="326"/>
        <v/>
      </c>
      <c r="DU147" s="4122"/>
      <c r="DV147" s="4266">
        <f t="shared" si="327"/>
        <v>0</v>
      </c>
      <c r="DW147" s="4267">
        <f t="shared" si="328"/>
        <v>0</v>
      </c>
      <c r="DX147" s="4267">
        <f t="shared" si="329"/>
        <v>0</v>
      </c>
      <c r="DY147" s="4267">
        <f t="shared" si="330"/>
        <v>0</v>
      </c>
      <c r="DZ147" s="4267">
        <f t="shared" si="331"/>
        <v>0</v>
      </c>
      <c r="EA147" s="4267">
        <f t="shared" si="332"/>
        <v>0</v>
      </c>
      <c r="EB147" s="4267">
        <f t="shared" si="333"/>
        <v>0</v>
      </c>
      <c r="EC147" s="4267">
        <f t="shared" si="334"/>
        <v>0</v>
      </c>
      <c r="ED147" s="4215"/>
      <c r="EE147" s="4268">
        <f t="shared" si="375"/>
        <v>0</v>
      </c>
      <c r="EF147" s="4269">
        <f t="shared" si="375"/>
        <v>0</v>
      </c>
      <c r="EG147" s="4269">
        <f t="shared" si="375"/>
        <v>0</v>
      </c>
      <c r="EH147" s="4269">
        <f t="shared" si="375"/>
        <v>0</v>
      </c>
      <c r="EI147" s="4269">
        <f t="shared" si="375"/>
        <v>0</v>
      </c>
      <c r="EJ147" s="4269">
        <f t="shared" si="260"/>
        <v>0</v>
      </c>
      <c r="EK147" s="4269">
        <f t="shared" si="260"/>
        <v>0</v>
      </c>
      <c r="EL147" s="4270">
        <f t="shared" si="260"/>
        <v>0</v>
      </c>
      <c r="EM147" s="4186"/>
      <c r="EN147" s="4264" t="str">
        <f t="shared" si="335"/>
        <v/>
      </c>
      <c r="EO147" s="4271">
        <f t="shared" si="336"/>
        <v>0</v>
      </c>
      <c r="EP147" s="4272">
        <f t="shared" si="337"/>
        <v>0</v>
      </c>
      <c r="EQ147" s="4272">
        <f t="shared" si="338"/>
        <v>0</v>
      </c>
      <c r="ER147" s="4272">
        <f t="shared" si="339"/>
        <v>0</v>
      </c>
      <c r="ES147" s="4272">
        <f t="shared" si="340"/>
        <v>0</v>
      </c>
      <c r="ET147" s="4272">
        <f t="shared" si="341"/>
        <v>0</v>
      </c>
      <c r="EU147" s="4272">
        <f t="shared" si="342"/>
        <v>0</v>
      </c>
      <c r="EV147" s="4272">
        <f t="shared" si="343"/>
        <v>0</v>
      </c>
      <c r="EW147" s="4272">
        <f t="shared" si="344"/>
        <v>0</v>
      </c>
      <c r="EX147" s="4288">
        <f>IF(X147=EX8,X147,0)</f>
        <v>0</v>
      </c>
      <c r="EY147" s="4286" t="str">
        <f t="shared" si="345"/>
        <v/>
      </c>
      <c r="EZ147" s="4261" t="str">
        <f t="shared" si="346"/>
        <v/>
      </c>
      <c r="FA147" s="4275" t="str">
        <f t="shared" si="347"/>
        <v/>
      </c>
      <c r="FB147" s="4275" t="str">
        <f t="shared" si="348"/>
        <v/>
      </c>
      <c r="FC147" s="4275" t="str">
        <f t="shared" si="349"/>
        <v/>
      </c>
      <c r="FD147" s="4275" t="str">
        <f t="shared" si="350"/>
        <v/>
      </c>
      <c r="FE147" s="4275" t="str">
        <f t="shared" si="351"/>
        <v/>
      </c>
      <c r="FF147" s="4275" t="str">
        <f t="shared" si="352"/>
        <v/>
      </c>
      <c r="FG147" s="4275" t="str">
        <f t="shared" si="353"/>
        <v/>
      </c>
      <c r="FH147" s="4186"/>
      <c r="FI147" s="4264" t="str">
        <f t="shared" si="354"/>
        <v/>
      </c>
      <c r="FJ147" s="4277">
        <f t="shared" si="355"/>
        <v>0</v>
      </c>
      <c r="FK147" s="4115" t="str">
        <f t="shared" si="356"/>
        <v/>
      </c>
      <c r="FL147" s="4115" t="str">
        <f t="shared" si="357"/>
        <v/>
      </c>
      <c r="FM147" s="4115" t="str">
        <f t="shared" si="358"/>
        <v/>
      </c>
      <c r="FN147" s="4115" t="str">
        <f t="shared" si="359"/>
        <v/>
      </c>
      <c r="FO147" s="4115" t="str">
        <f t="shared" si="360"/>
        <v/>
      </c>
      <c r="FP147" s="4115" t="str">
        <f t="shared" si="361"/>
        <v/>
      </c>
      <c r="FQ147" s="4115" t="str">
        <f t="shared" si="362"/>
        <v/>
      </c>
      <c r="FR147" s="4115" t="str">
        <f t="shared" si="363"/>
        <v/>
      </c>
      <c r="FS147" s="4287">
        <f>IF(X147=FS8,X147,0)</f>
        <v>0</v>
      </c>
      <c r="FT147" s="4286" t="str">
        <f t="shared" si="364"/>
        <v/>
      </c>
      <c r="FU147" s="4275" t="str">
        <f t="shared" si="365"/>
        <v/>
      </c>
      <c r="FV147" s="4275" t="str">
        <f t="shared" si="366"/>
        <v/>
      </c>
      <c r="FW147" s="4275" t="str">
        <f t="shared" si="367"/>
        <v/>
      </c>
      <c r="FX147" s="4275" t="str">
        <f t="shared" si="368"/>
        <v/>
      </c>
      <c r="FY147" s="4275" t="str">
        <f t="shared" si="369"/>
        <v/>
      </c>
      <c r="FZ147" s="4275" t="str">
        <f t="shared" si="370"/>
        <v/>
      </c>
      <c r="GA147" s="4275" t="str">
        <f t="shared" si="371"/>
        <v/>
      </c>
      <c r="GB147" s="4279" t="str">
        <f t="shared" si="372"/>
        <v/>
      </c>
      <c r="GC147" s="4122"/>
    </row>
    <row r="148" spans="1:185" ht="45" customHeight="1">
      <c r="A148" s="4016">
        <f>ROW()</f>
        <v>148</v>
      </c>
      <c r="B148" s="4250" t="str">
        <f>IF(C148="I","",IF(ISBLANK(D148),"",IF(ISTEXT(D148),LARGE(B9:B147,1)+1,0)))</f>
        <v/>
      </c>
      <c r="C148" s="4281"/>
      <c r="D148" s="4297"/>
      <c r="E148" s="4252"/>
      <c r="F148" s="4253"/>
      <c r="G148" s="4254"/>
      <c r="H148" s="4255"/>
      <c r="I148" s="4254"/>
      <c r="J148" s="4255"/>
      <c r="K148" s="4256">
        <f t="shared" si="257"/>
        <v>0</v>
      </c>
      <c r="L148" s="4119"/>
      <c r="M148" s="4257">
        <f t="shared" si="261"/>
        <v>0</v>
      </c>
      <c r="N148" s="4258">
        <f t="shared" si="261"/>
        <v>0</v>
      </c>
      <c r="O148" s="4259"/>
      <c r="P148" s="4259"/>
      <c r="Q148" s="4259"/>
      <c r="R148" s="4259"/>
      <c r="S148" s="4259"/>
      <c r="T148" s="4259"/>
      <c r="U148" s="4259"/>
      <c r="V148" s="4259"/>
      <c r="W148" s="4119"/>
      <c r="X148" s="4257">
        <f t="shared" si="262"/>
        <v>0</v>
      </c>
      <c r="Y148" s="4258">
        <f t="shared" si="262"/>
        <v>0</v>
      </c>
      <c r="Z148" s="4260"/>
      <c r="AA148" s="4260"/>
      <c r="AB148" s="4260"/>
      <c r="AC148" s="4260"/>
      <c r="AD148" s="4260"/>
      <c r="AE148" s="4260"/>
      <c r="AF148" s="4260"/>
      <c r="AG148" s="4260"/>
      <c r="AH148" s="4119"/>
      <c r="AI148" s="4122"/>
      <c r="AJ148" s="4261">
        <f t="shared" si="263"/>
        <v>0</v>
      </c>
      <c r="AK148" s="4262">
        <f t="shared" si="264"/>
        <v>0</v>
      </c>
      <c r="AL148" s="4261">
        <f t="shared" si="265"/>
        <v>0</v>
      </c>
      <c r="AM148" s="4262">
        <f t="shared" si="266"/>
        <v>0</v>
      </c>
      <c r="AN148" s="4261">
        <f t="shared" si="267"/>
        <v>0</v>
      </c>
      <c r="AO148" s="4262">
        <f t="shared" si="268"/>
        <v>0</v>
      </c>
      <c r="AP148" s="4261">
        <f t="shared" si="269"/>
        <v>0</v>
      </c>
      <c r="AQ148" s="4262">
        <f t="shared" si="270"/>
        <v>0</v>
      </c>
      <c r="AR148" s="4261">
        <f t="shared" si="271"/>
        <v>0</v>
      </c>
      <c r="AS148" s="4262">
        <f t="shared" si="272"/>
        <v>0</v>
      </c>
      <c r="AT148" s="4261">
        <f t="shared" si="273"/>
        <v>0</v>
      </c>
      <c r="AU148" s="4262">
        <f t="shared" si="274"/>
        <v>0</v>
      </c>
      <c r="AV148" s="4261">
        <f t="shared" si="275"/>
        <v>0</v>
      </c>
      <c r="AW148" s="4262">
        <f t="shared" si="276"/>
        <v>0</v>
      </c>
      <c r="AX148" s="4261">
        <f t="shared" si="277"/>
        <v>0</v>
      </c>
      <c r="AY148" s="4262">
        <f t="shared" si="278"/>
        <v>0</v>
      </c>
      <c r="AZ148" s="4263"/>
      <c r="BA148" s="4264">
        <f>BA9</f>
        <v>20</v>
      </c>
      <c r="BB148" s="4264">
        <f t="shared" si="279"/>
        <v>0</v>
      </c>
      <c r="BC148" s="4264" t="str">
        <f t="shared" si="280"/>
        <v/>
      </c>
      <c r="BD148" s="4265">
        <f t="shared" si="373"/>
        <v>0</v>
      </c>
      <c r="BE148" s="4265">
        <f t="shared" si="373"/>
        <v>0</v>
      </c>
      <c r="BF148" s="4265">
        <f t="shared" si="373"/>
        <v>0</v>
      </c>
      <c r="BG148" s="4265">
        <f t="shared" si="373"/>
        <v>0</v>
      </c>
      <c r="BH148" s="4265">
        <f t="shared" si="373"/>
        <v>0</v>
      </c>
      <c r="BI148" s="4265">
        <f t="shared" si="258"/>
        <v>0</v>
      </c>
      <c r="BJ148" s="4265">
        <f t="shared" si="258"/>
        <v>0</v>
      </c>
      <c r="BK148" s="4265">
        <f t="shared" si="258"/>
        <v>0</v>
      </c>
      <c r="BL148" s="4122"/>
      <c r="BM148" s="4266">
        <f t="shared" si="281"/>
        <v>0</v>
      </c>
      <c r="BN148" s="4267">
        <f t="shared" si="282"/>
        <v>0</v>
      </c>
      <c r="BO148" s="4267">
        <f t="shared" si="283"/>
        <v>0</v>
      </c>
      <c r="BP148" s="4267">
        <f t="shared" si="284"/>
        <v>0</v>
      </c>
      <c r="BQ148" s="4267">
        <f t="shared" si="285"/>
        <v>0</v>
      </c>
      <c r="BR148" s="4267">
        <f t="shared" si="286"/>
        <v>0</v>
      </c>
      <c r="BS148" s="4267">
        <f t="shared" si="287"/>
        <v>0</v>
      </c>
      <c r="BT148" s="4267">
        <f t="shared" si="288"/>
        <v>0</v>
      </c>
      <c r="BU148" s="4202"/>
      <c r="BV148" s="4268">
        <f t="shared" si="374"/>
        <v>0</v>
      </c>
      <c r="BW148" s="4269">
        <f t="shared" si="374"/>
        <v>0</v>
      </c>
      <c r="BX148" s="4269">
        <f t="shared" si="374"/>
        <v>0</v>
      </c>
      <c r="BY148" s="4269">
        <f t="shared" si="374"/>
        <v>0</v>
      </c>
      <c r="BZ148" s="4269">
        <f t="shared" si="374"/>
        <v>0</v>
      </c>
      <c r="CA148" s="4269">
        <f t="shared" si="259"/>
        <v>0</v>
      </c>
      <c r="CB148" s="4269">
        <f t="shared" si="259"/>
        <v>0</v>
      </c>
      <c r="CC148" s="4270">
        <f t="shared" si="259"/>
        <v>0</v>
      </c>
      <c r="CD148" s="4114"/>
      <c r="CE148" s="4264" t="str">
        <f t="shared" si="289"/>
        <v/>
      </c>
      <c r="CF148" s="4271">
        <f t="shared" si="290"/>
        <v>0</v>
      </c>
      <c r="CG148" s="4272">
        <f t="shared" si="291"/>
        <v>0</v>
      </c>
      <c r="CH148" s="4272">
        <f t="shared" si="292"/>
        <v>0</v>
      </c>
      <c r="CI148" s="4272">
        <f t="shared" si="293"/>
        <v>0</v>
      </c>
      <c r="CJ148" s="4272">
        <f t="shared" si="294"/>
        <v>0</v>
      </c>
      <c r="CK148" s="4272">
        <f t="shared" si="295"/>
        <v>0</v>
      </c>
      <c r="CL148" s="4272">
        <f t="shared" si="296"/>
        <v>0</v>
      </c>
      <c r="CM148" s="4272">
        <f t="shared" si="297"/>
        <v>0</v>
      </c>
      <c r="CN148" s="4272">
        <f t="shared" si="298"/>
        <v>0</v>
      </c>
      <c r="CO148" s="4285">
        <f>IF(M148=CO8,M148,0)</f>
        <v>0</v>
      </c>
      <c r="CP148" s="4286" t="str">
        <f t="shared" si="299"/>
        <v/>
      </c>
      <c r="CQ148" s="4261" t="str">
        <f t="shared" si="300"/>
        <v/>
      </c>
      <c r="CR148" s="4275" t="str">
        <f t="shared" si="301"/>
        <v/>
      </c>
      <c r="CS148" s="4275" t="str">
        <f t="shared" si="302"/>
        <v/>
      </c>
      <c r="CT148" s="4275" t="str">
        <f t="shared" si="303"/>
        <v/>
      </c>
      <c r="CU148" s="4275" t="str">
        <f t="shared" si="304"/>
        <v/>
      </c>
      <c r="CV148" s="4275" t="str">
        <f t="shared" si="305"/>
        <v/>
      </c>
      <c r="CW148" s="4275" t="str">
        <f t="shared" si="306"/>
        <v/>
      </c>
      <c r="CX148" s="4276" t="str">
        <f t="shared" si="307"/>
        <v/>
      </c>
      <c r="CY148" s="4186"/>
      <c r="CZ148" s="4264" t="str">
        <f t="shared" si="308"/>
        <v/>
      </c>
      <c r="DA148" s="4277">
        <f t="shared" si="309"/>
        <v>0</v>
      </c>
      <c r="DB148" s="4115" t="str">
        <f t="shared" si="310"/>
        <v/>
      </c>
      <c r="DC148" s="4115" t="str">
        <f t="shared" si="311"/>
        <v/>
      </c>
      <c r="DD148" s="4115" t="str">
        <f t="shared" si="312"/>
        <v/>
      </c>
      <c r="DE148" s="4115" t="str">
        <f t="shared" si="313"/>
        <v/>
      </c>
      <c r="DF148" s="4115" t="str">
        <f t="shared" si="314"/>
        <v/>
      </c>
      <c r="DG148" s="4115" t="str">
        <f t="shared" si="315"/>
        <v/>
      </c>
      <c r="DH148" s="4115" t="str">
        <f t="shared" si="316"/>
        <v/>
      </c>
      <c r="DI148" s="4115" t="str">
        <f t="shared" si="317"/>
        <v/>
      </c>
      <c r="DJ148" s="4136"/>
      <c r="DK148" s="4287">
        <f>IF(M148=DK8,M148,0)</f>
        <v>0</v>
      </c>
      <c r="DL148" s="4286" t="str">
        <f t="shared" si="318"/>
        <v/>
      </c>
      <c r="DM148" s="4275" t="str">
        <f t="shared" si="319"/>
        <v/>
      </c>
      <c r="DN148" s="4275" t="str">
        <f t="shared" si="320"/>
        <v/>
      </c>
      <c r="DO148" s="4275" t="str">
        <f t="shared" si="321"/>
        <v/>
      </c>
      <c r="DP148" s="4275" t="str">
        <f t="shared" si="322"/>
        <v/>
      </c>
      <c r="DQ148" s="4275" t="str">
        <f t="shared" si="323"/>
        <v/>
      </c>
      <c r="DR148" s="4275" t="str">
        <f t="shared" si="324"/>
        <v/>
      </c>
      <c r="DS148" s="4275" t="str">
        <f t="shared" si="325"/>
        <v/>
      </c>
      <c r="DT148" s="4279" t="str">
        <f t="shared" si="326"/>
        <v/>
      </c>
      <c r="DU148" s="4122"/>
      <c r="DV148" s="4266">
        <f t="shared" si="327"/>
        <v>0</v>
      </c>
      <c r="DW148" s="4267">
        <f t="shared" si="328"/>
        <v>0</v>
      </c>
      <c r="DX148" s="4267">
        <f t="shared" si="329"/>
        <v>0</v>
      </c>
      <c r="DY148" s="4267">
        <f t="shared" si="330"/>
        <v>0</v>
      </c>
      <c r="DZ148" s="4267">
        <f t="shared" si="331"/>
        <v>0</v>
      </c>
      <c r="EA148" s="4267">
        <f t="shared" si="332"/>
        <v>0</v>
      </c>
      <c r="EB148" s="4267">
        <f t="shared" si="333"/>
        <v>0</v>
      </c>
      <c r="EC148" s="4267">
        <f t="shared" si="334"/>
        <v>0</v>
      </c>
      <c r="ED148" s="4215"/>
      <c r="EE148" s="4268">
        <f t="shared" si="375"/>
        <v>0</v>
      </c>
      <c r="EF148" s="4269">
        <f t="shared" si="375"/>
        <v>0</v>
      </c>
      <c r="EG148" s="4269">
        <f t="shared" si="375"/>
        <v>0</v>
      </c>
      <c r="EH148" s="4269">
        <f t="shared" si="375"/>
        <v>0</v>
      </c>
      <c r="EI148" s="4269">
        <f t="shared" si="375"/>
        <v>0</v>
      </c>
      <c r="EJ148" s="4269">
        <f t="shared" si="260"/>
        <v>0</v>
      </c>
      <c r="EK148" s="4269">
        <f t="shared" si="260"/>
        <v>0</v>
      </c>
      <c r="EL148" s="4270">
        <f t="shared" si="260"/>
        <v>0</v>
      </c>
      <c r="EM148" s="4186"/>
      <c r="EN148" s="4264" t="str">
        <f t="shared" si="335"/>
        <v/>
      </c>
      <c r="EO148" s="4271">
        <f t="shared" si="336"/>
        <v>0</v>
      </c>
      <c r="EP148" s="4272">
        <f t="shared" si="337"/>
        <v>0</v>
      </c>
      <c r="EQ148" s="4272">
        <f t="shared" si="338"/>
        <v>0</v>
      </c>
      <c r="ER148" s="4272">
        <f t="shared" si="339"/>
        <v>0</v>
      </c>
      <c r="ES148" s="4272">
        <f t="shared" si="340"/>
        <v>0</v>
      </c>
      <c r="ET148" s="4272">
        <f t="shared" si="341"/>
        <v>0</v>
      </c>
      <c r="EU148" s="4272">
        <f t="shared" si="342"/>
        <v>0</v>
      </c>
      <c r="EV148" s="4272">
        <f t="shared" si="343"/>
        <v>0</v>
      </c>
      <c r="EW148" s="4272">
        <f t="shared" si="344"/>
        <v>0</v>
      </c>
      <c r="EX148" s="4288">
        <f>IF(X148=EX8,X148,0)</f>
        <v>0</v>
      </c>
      <c r="EY148" s="4286" t="str">
        <f t="shared" si="345"/>
        <v/>
      </c>
      <c r="EZ148" s="4261" t="str">
        <f t="shared" si="346"/>
        <v/>
      </c>
      <c r="FA148" s="4275" t="str">
        <f t="shared" si="347"/>
        <v/>
      </c>
      <c r="FB148" s="4275" t="str">
        <f t="shared" si="348"/>
        <v/>
      </c>
      <c r="FC148" s="4275" t="str">
        <f t="shared" si="349"/>
        <v/>
      </c>
      <c r="FD148" s="4275" t="str">
        <f t="shared" si="350"/>
        <v/>
      </c>
      <c r="FE148" s="4275" t="str">
        <f t="shared" si="351"/>
        <v/>
      </c>
      <c r="FF148" s="4275" t="str">
        <f t="shared" si="352"/>
        <v/>
      </c>
      <c r="FG148" s="4275" t="str">
        <f t="shared" si="353"/>
        <v/>
      </c>
      <c r="FH148" s="4186"/>
      <c r="FI148" s="4264" t="str">
        <f t="shared" si="354"/>
        <v/>
      </c>
      <c r="FJ148" s="4277">
        <f t="shared" si="355"/>
        <v>0</v>
      </c>
      <c r="FK148" s="4115" t="str">
        <f t="shared" si="356"/>
        <v/>
      </c>
      <c r="FL148" s="4115" t="str">
        <f t="shared" si="357"/>
        <v/>
      </c>
      <c r="FM148" s="4115" t="str">
        <f t="shared" si="358"/>
        <v/>
      </c>
      <c r="FN148" s="4115" t="str">
        <f t="shared" si="359"/>
        <v/>
      </c>
      <c r="FO148" s="4115" t="str">
        <f t="shared" si="360"/>
        <v/>
      </c>
      <c r="FP148" s="4115" t="str">
        <f t="shared" si="361"/>
        <v/>
      </c>
      <c r="FQ148" s="4115" t="str">
        <f t="shared" si="362"/>
        <v/>
      </c>
      <c r="FR148" s="4115" t="str">
        <f t="shared" si="363"/>
        <v/>
      </c>
      <c r="FS148" s="4287">
        <f>IF(X148=FS8,X148,0)</f>
        <v>0</v>
      </c>
      <c r="FT148" s="4286" t="str">
        <f t="shared" si="364"/>
        <v/>
      </c>
      <c r="FU148" s="4275" t="str">
        <f t="shared" si="365"/>
        <v/>
      </c>
      <c r="FV148" s="4275" t="str">
        <f t="shared" si="366"/>
        <v/>
      </c>
      <c r="FW148" s="4275" t="str">
        <f t="shared" si="367"/>
        <v/>
      </c>
      <c r="FX148" s="4275" t="str">
        <f t="shared" si="368"/>
        <v/>
      </c>
      <c r="FY148" s="4275" t="str">
        <f t="shared" si="369"/>
        <v/>
      </c>
      <c r="FZ148" s="4275" t="str">
        <f t="shared" si="370"/>
        <v/>
      </c>
      <c r="GA148" s="4275" t="str">
        <f t="shared" si="371"/>
        <v/>
      </c>
      <c r="GB148" s="4279" t="str">
        <f t="shared" si="372"/>
        <v/>
      </c>
      <c r="GC148" s="4122"/>
    </row>
    <row r="149" spans="1:185" ht="45" customHeight="1">
      <c r="A149" s="4016">
        <f>ROW()</f>
        <v>149</v>
      </c>
      <c r="B149" s="4250" t="str">
        <f>IF(C149="I","",IF(ISBLANK(D149),"",IF(ISTEXT(D149),LARGE(B9:B148,1)+1,0)))</f>
        <v/>
      </c>
      <c r="C149" s="4281"/>
      <c r="D149" s="4297"/>
      <c r="E149" s="4252"/>
      <c r="F149" s="4253"/>
      <c r="G149" s="4254"/>
      <c r="H149" s="4255"/>
      <c r="I149" s="4254"/>
      <c r="J149" s="4255"/>
      <c r="K149" s="4256">
        <f t="shared" si="257"/>
        <v>0</v>
      </c>
      <c r="L149" s="4119"/>
      <c r="M149" s="4257">
        <f t="shared" si="261"/>
        <v>0</v>
      </c>
      <c r="N149" s="4258">
        <f t="shared" si="261"/>
        <v>0</v>
      </c>
      <c r="O149" s="4259"/>
      <c r="P149" s="4259"/>
      <c r="Q149" s="4259"/>
      <c r="R149" s="4259"/>
      <c r="S149" s="4259"/>
      <c r="T149" s="4259"/>
      <c r="U149" s="4259"/>
      <c r="V149" s="4259"/>
      <c r="W149" s="4119"/>
      <c r="X149" s="4257">
        <f t="shared" si="262"/>
        <v>0</v>
      </c>
      <c r="Y149" s="4258">
        <f t="shared" si="262"/>
        <v>0</v>
      </c>
      <c r="Z149" s="4260"/>
      <c r="AA149" s="4260"/>
      <c r="AB149" s="4260"/>
      <c r="AC149" s="4260"/>
      <c r="AD149" s="4260"/>
      <c r="AE149" s="4260"/>
      <c r="AF149" s="4260"/>
      <c r="AG149" s="4260"/>
      <c r="AH149" s="4119"/>
      <c r="AI149" s="4122"/>
      <c r="AJ149" s="4261">
        <f t="shared" si="263"/>
        <v>0</v>
      </c>
      <c r="AK149" s="4262">
        <f t="shared" si="264"/>
        <v>0</v>
      </c>
      <c r="AL149" s="4261">
        <f t="shared" si="265"/>
        <v>0</v>
      </c>
      <c r="AM149" s="4262">
        <f t="shared" si="266"/>
        <v>0</v>
      </c>
      <c r="AN149" s="4261">
        <f t="shared" si="267"/>
        <v>0</v>
      </c>
      <c r="AO149" s="4262">
        <f t="shared" si="268"/>
        <v>0</v>
      </c>
      <c r="AP149" s="4261">
        <f t="shared" si="269"/>
        <v>0</v>
      </c>
      <c r="AQ149" s="4262">
        <f t="shared" si="270"/>
        <v>0</v>
      </c>
      <c r="AR149" s="4261">
        <f t="shared" si="271"/>
        <v>0</v>
      </c>
      <c r="AS149" s="4262">
        <f t="shared" si="272"/>
        <v>0</v>
      </c>
      <c r="AT149" s="4261">
        <f t="shared" si="273"/>
        <v>0</v>
      </c>
      <c r="AU149" s="4262">
        <f t="shared" si="274"/>
        <v>0</v>
      </c>
      <c r="AV149" s="4261">
        <f t="shared" si="275"/>
        <v>0</v>
      </c>
      <c r="AW149" s="4262">
        <f t="shared" si="276"/>
        <v>0</v>
      </c>
      <c r="AX149" s="4261">
        <f t="shared" si="277"/>
        <v>0</v>
      </c>
      <c r="AY149" s="4262">
        <f t="shared" si="278"/>
        <v>0</v>
      </c>
      <c r="AZ149" s="4263"/>
      <c r="BA149" s="4264">
        <f>BA9</f>
        <v>20</v>
      </c>
      <c r="BB149" s="4264">
        <f t="shared" si="279"/>
        <v>0</v>
      </c>
      <c r="BC149" s="4264" t="str">
        <f t="shared" si="280"/>
        <v/>
      </c>
      <c r="BD149" s="4265">
        <f t="shared" si="373"/>
        <v>0</v>
      </c>
      <c r="BE149" s="4265">
        <f t="shared" si="373"/>
        <v>0</v>
      </c>
      <c r="BF149" s="4265">
        <f t="shared" si="373"/>
        <v>0</v>
      </c>
      <c r="BG149" s="4265">
        <f t="shared" si="373"/>
        <v>0</v>
      </c>
      <c r="BH149" s="4265">
        <f t="shared" si="373"/>
        <v>0</v>
      </c>
      <c r="BI149" s="4265">
        <f t="shared" si="258"/>
        <v>0</v>
      </c>
      <c r="BJ149" s="4265">
        <f t="shared" si="258"/>
        <v>0</v>
      </c>
      <c r="BK149" s="4265">
        <f t="shared" si="258"/>
        <v>0</v>
      </c>
      <c r="BL149" s="4122"/>
      <c r="BM149" s="4266">
        <f t="shared" si="281"/>
        <v>0</v>
      </c>
      <c r="BN149" s="4267">
        <f t="shared" si="282"/>
        <v>0</v>
      </c>
      <c r="BO149" s="4267">
        <f t="shared" si="283"/>
        <v>0</v>
      </c>
      <c r="BP149" s="4267">
        <f t="shared" si="284"/>
        <v>0</v>
      </c>
      <c r="BQ149" s="4267">
        <f t="shared" si="285"/>
        <v>0</v>
      </c>
      <c r="BR149" s="4267">
        <f t="shared" si="286"/>
        <v>0</v>
      </c>
      <c r="BS149" s="4267">
        <f t="shared" si="287"/>
        <v>0</v>
      </c>
      <c r="BT149" s="4267">
        <f t="shared" si="288"/>
        <v>0</v>
      </c>
      <c r="BU149" s="4202"/>
      <c r="BV149" s="4268">
        <f t="shared" si="374"/>
        <v>0</v>
      </c>
      <c r="BW149" s="4269">
        <f t="shared" si="374"/>
        <v>0</v>
      </c>
      <c r="BX149" s="4269">
        <f t="shared" si="374"/>
        <v>0</v>
      </c>
      <c r="BY149" s="4269">
        <f t="shared" si="374"/>
        <v>0</v>
      </c>
      <c r="BZ149" s="4269">
        <f t="shared" si="374"/>
        <v>0</v>
      </c>
      <c r="CA149" s="4269">
        <f t="shared" si="259"/>
        <v>0</v>
      </c>
      <c r="CB149" s="4269">
        <f t="shared" si="259"/>
        <v>0</v>
      </c>
      <c r="CC149" s="4270">
        <f t="shared" si="259"/>
        <v>0</v>
      </c>
      <c r="CD149" s="4114"/>
      <c r="CE149" s="4264" t="str">
        <f t="shared" si="289"/>
        <v/>
      </c>
      <c r="CF149" s="4271">
        <f t="shared" si="290"/>
        <v>0</v>
      </c>
      <c r="CG149" s="4272">
        <f t="shared" si="291"/>
        <v>0</v>
      </c>
      <c r="CH149" s="4272">
        <f t="shared" si="292"/>
        <v>0</v>
      </c>
      <c r="CI149" s="4272">
        <f t="shared" si="293"/>
        <v>0</v>
      </c>
      <c r="CJ149" s="4272">
        <f t="shared" si="294"/>
        <v>0</v>
      </c>
      <c r="CK149" s="4272">
        <f t="shared" si="295"/>
        <v>0</v>
      </c>
      <c r="CL149" s="4272">
        <f t="shared" si="296"/>
        <v>0</v>
      </c>
      <c r="CM149" s="4272">
        <f t="shared" si="297"/>
        <v>0</v>
      </c>
      <c r="CN149" s="4272">
        <f t="shared" si="298"/>
        <v>0</v>
      </c>
      <c r="CO149" s="4285">
        <f>IF(M149=CO8,M149,0)</f>
        <v>0</v>
      </c>
      <c r="CP149" s="4286" t="str">
        <f t="shared" si="299"/>
        <v/>
      </c>
      <c r="CQ149" s="4261" t="str">
        <f t="shared" si="300"/>
        <v/>
      </c>
      <c r="CR149" s="4275" t="str">
        <f t="shared" si="301"/>
        <v/>
      </c>
      <c r="CS149" s="4275" t="str">
        <f t="shared" si="302"/>
        <v/>
      </c>
      <c r="CT149" s="4275" t="str">
        <f t="shared" si="303"/>
        <v/>
      </c>
      <c r="CU149" s="4275" t="str">
        <f t="shared" si="304"/>
        <v/>
      </c>
      <c r="CV149" s="4275" t="str">
        <f t="shared" si="305"/>
        <v/>
      </c>
      <c r="CW149" s="4275" t="str">
        <f t="shared" si="306"/>
        <v/>
      </c>
      <c r="CX149" s="4276" t="str">
        <f t="shared" si="307"/>
        <v/>
      </c>
      <c r="CY149" s="4186"/>
      <c r="CZ149" s="4264" t="str">
        <f t="shared" si="308"/>
        <v/>
      </c>
      <c r="DA149" s="4277">
        <f t="shared" si="309"/>
        <v>0</v>
      </c>
      <c r="DB149" s="4115" t="str">
        <f t="shared" si="310"/>
        <v/>
      </c>
      <c r="DC149" s="4115" t="str">
        <f t="shared" si="311"/>
        <v/>
      </c>
      <c r="DD149" s="4115" t="str">
        <f t="shared" si="312"/>
        <v/>
      </c>
      <c r="DE149" s="4115" t="str">
        <f t="shared" si="313"/>
        <v/>
      </c>
      <c r="DF149" s="4115" t="str">
        <f t="shared" si="314"/>
        <v/>
      </c>
      <c r="DG149" s="4115" t="str">
        <f t="shared" si="315"/>
        <v/>
      </c>
      <c r="DH149" s="4115" t="str">
        <f t="shared" si="316"/>
        <v/>
      </c>
      <c r="DI149" s="4115" t="str">
        <f t="shared" si="317"/>
        <v/>
      </c>
      <c r="DJ149" s="4136"/>
      <c r="DK149" s="4287">
        <f>IF(M149=DK8,M149,0)</f>
        <v>0</v>
      </c>
      <c r="DL149" s="4286" t="str">
        <f t="shared" si="318"/>
        <v/>
      </c>
      <c r="DM149" s="4275" t="str">
        <f t="shared" si="319"/>
        <v/>
      </c>
      <c r="DN149" s="4275" t="str">
        <f t="shared" si="320"/>
        <v/>
      </c>
      <c r="DO149" s="4275" t="str">
        <f t="shared" si="321"/>
        <v/>
      </c>
      <c r="DP149" s="4275" t="str">
        <f t="shared" si="322"/>
        <v/>
      </c>
      <c r="DQ149" s="4275" t="str">
        <f t="shared" si="323"/>
        <v/>
      </c>
      <c r="DR149" s="4275" t="str">
        <f t="shared" si="324"/>
        <v/>
      </c>
      <c r="DS149" s="4275" t="str">
        <f t="shared" si="325"/>
        <v/>
      </c>
      <c r="DT149" s="4279" t="str">
        <f t="shared" si="326"/>
        <v/>
      </c>
      <c r="DU149" s="4122"/>
      <c r="DV149" s="4266">
        <f t="shared" si="327"/>
        <v>0</v>
      </c>
      <c r="DW149" s="4267">
        <f t="shared" si="328"/>
        <v>0</v>
      </c>
      <c r="DX149" s="4267">
        <f t="shared" si="329"/>
        <v>0</v>
      </c>
      <c r="DY149" s="4267">
        <f t="shared" si="330"/>
        <v>0</v>
      </c>
      <c r="DZ149" s="4267">
        <f t="shared" si="331"/>
        <v>0</v>
      </c>
      <c r="EA149" s="4267">
        <f t="shared" si="332"/>
        <v>0</v>
      </c>
      <c r="EB149" s="4267">
        <f t="shared" si="333"/>
        <v>0</v>
      </c>
      <c r="EC149" s="4267">
        <f t="shared" si="334"/>
        <v>0</v>
      </c>
      <c r="ED149" s="4215"/>
      <c r="EE149" s="4268">
        <f t="shared" si="375"/>
        <v>0</v>
      </c>
      <c r="EF149" s="4269">
        <f t="shared" si="375"/>
        <v>0</v>
      </c>
      <c r="EG149" s="4269">
        <f t="shared" si="375"/>
        <v>0</v>
      </c>
      <c r="EH149" s="4269">
        <f t="shared" si="375"/>
        <v>0</v>
      </c>
      <c r="EI149" s="4269">
        <f t="shared" si="375"/>
        <v>0</v>
      </c>
      <c r="EJ149" s="4269">
        <f t="shared" si="260"/>
        <v>0</v>
      </c>
      <c r="EK149" s="4269">
        <f t="shared" si="260"/>
        <v>0</v>
      </c>
      <c r="EL149" s="4270">
        <f t="shared" si="260"/>
        <v>0</v>
      </c>
      <c r="EM149" s="4186"/>
      <c r="EN149" s="4264" t="str">
        <f t="shared" si="335"/>
        <v/>
      </c>
      <c r="EO149" s="4271">
        <f t="shared" si="336"/>
        <v>0</v>
      </c>
      <c r="EP149" s="4272">
        <f t="shared" si="337"/>
        <v>0</v>
      </c>
      <c r="EQ149" s="4272">
        <f t="shared" si="338"/>
        <v>0</v>
      </c>
      <c r="ER149" s="4272">
        <f t="shared" si="339"/>
        <v>0</v>
      </c>
      <c r="ES149" s="4272">
        <f t="shared" si="340"/>
        <v>0</v>
      </c>
      <c r="ET149" s="4272">
        <f t="shared" si="341"/>
        <v>0</v>
      </c>
      <c r="EU149" s="4272">
        <f t="shared" si="342"/>
        <v>0</v>
      </c>
      <c r="EV149" s="4272">
        <f t="shared" si="343"/>
        <v>0</v>
      </c>
      <c r="EW149" s="4272">
        <f t="shared" si="344"/>
        <v>0</v>
      </c>
      <c r="EX149" s="4288">
        <f>IF(X149=EX8,X149,0)</f>
        <v>0</v>
      </c>
      <c r="EY149" s="4286" t="str">
        <f t="shared" si="345"/>
        <v/>
      </c>
      <c r="EZ149" s="4261" t="str">
        <f t="shared" si="346"/>
        <v/>
      </c>
      <c r="FA149" s="4275" t="str">
        <f t="shared" si="347"/>
        <v/>
      </c>
      <c r="FB149" s="4275" t="str">
        <f t="shared" si="348"/>
        <v/>
      </c>
      <c r="FC149" s="4275" t="str">
        <f t="shared" si="349"/>
        <v/>
      </c>
      <c r="FD149" s="4275" t="str">
        <f t="shared" si="350"/>
        <v/>
      </c>
      <c r="FE149" s="4275" t="str">
        <f t="shared" si="351"/>
        <v/>
      </c>
      <c r="FF149" s="4275" t="str">
        <f t="shared" si="352"/>
        <v/>
      </c>
      <c r="FG149" s="4275" t="str">
        <f t="shared" si="353"/>
        <v/>
      </c>
      <c r="FH149" s="4186"/>
      <c r="FI149" s="4264" t="str">
        <f t="shared" si="354"/>
        <v/>
      </c>
      <c r="FJ149" s="4277">
        <f t="shared" si="355"/>
        <v>0</v>
      </c>
      <c r="FK149" s="4115" t="str">
        <f t="shared" si="356"/>
        <v/>
      </c>
      <c r="FL149" s="4115" t="str">
        <f t="shared" si="357"/>
        <v/>
      </c>
      <c r="FM149" s="4115" t="str">
        <f t="shared" si="358"/>
        <v/>
      </c>
      <c r="FN149" s="4115" t="str">
        <f t="shared" si="359"/>
        <v/>
      </c>
      <c r="FO149" s="4115" t="str">
        <f t="shared" si="360"/>
        <v/>
      </c>
      <c r="FP149" s="4115" t="str">
        <f t="shared" si="361"/>
        <v/>
      </c>
      <c r="FQ149" s="4115" t="str">
        <f t="shared" si="362"/>
        <v/>
      </c>
      <c r="FR149" s="4115" t="str">
        <f t="shared" si="363"/>
        <v/>
      </c>
      <c r="FS149" s="4287">
        <f>IF(X149=FS8,X149,0)</f>
        <v>0</v>
      </c>
      <c r="FT149" s="4286" t="str">
        <f t="shared" si="364"/>
        <v/>
      </c>
      <c r="FU149" s="4275" t="str">
        <f t="shared" si="365"/>
        <v/>
      </c>
      <c r="FV149" s="4275" t="str">
        <f t="shared" si="366"/>
        <v/>
      </c>
      <c r="FW149" s="4275" t="str">
        <f t="shared" si="367"/>
        <v/>
      </c>
      <c r="FX149" s="4275" t="str">
        <f t="shared" si="368"/>
        <v/>
      </c>
      <c r="FY149" s="4275" t="str">
        <f t="shared" si="369"/>
        <v/>
      </c>
      <c r="FZ149" s="4275" t="str">
        <f t="shared" si="370"/>
        <v/>
      </c>
      <c r="GA149" s="4275" t="str">
        <f t="shared" si="371"/>
        <v/>
      </c>
      <c r="GB149" s="4279" t="str">
        <f t="shared" si="372"/>
        <v/>
      </c>
      <c r="GC149" s="4122"/>
    </row>
    <row r="150" spans="1:185" ht="45" customHeight="1">
      <c r="A150" s="4016">
        <f>ROW()</f>
        <v>150</v>
      </c>
      <c r="B150" s="4250" t="str">
        <f>IF(C150="I","",IF(ISBLANK(D150),"",IF(ISTEXT(D150),LARGE(B9:B149,1)+1,0)))</f>
        <v/>
      </c>
      <c r="C150" s="4281"/>
      <c r="D150" s="4297"/>
      <c r="E150" s="4252"/>
      <c r="F150" s="4253"/>
      <c r="G150" s="4254"/>
      <c r="H150" s="4255"/>
      <c r="I150" s="4254"/>
      <c r="J150" s="4255"/>
      <c r="K150" s="4256">
        <f t="shared" si="257"/>
        <v>0</v>
      </c>
      <c r="L150" s="4119"/>
      <c r="M150" s="4257">
        <f t="shared" si="261"/>
        <v>0</v>
      </c>
      <c r="N150" s="4258">
        <f t="shared" si="261"/>
        <v>0</v>
      </c>
      <c r="O150" s="4259"/>
      <c r="P150" s="4259"/>
      <c r="Q150" s="4259"/>
      <c r="R150" s="4259"/>
      <c r="S150" s="4259"/>
      <c r="T150" s="4259"/>
      <c r="U150" s="4259"/>
      <c r="V150" s="4259"/>
      <c r="W150" s="4119"/>
      <c r="X150" s="4257">
        <f t="shared" si="262"/>
        <v>0</v>
      </c>
      <c r="Y150" s="4258">
        <f t="shared" si="262"/>
        <v>0</v>
      </c>
      <c r="Z150" s="4260"/>
      <c r="AA150" s="4260"/>
      <c r="AB150" s="4260"/>
      <c r="AC150" s="4260"/>
      <c r="AD150" s="4260"/>
      <c r="AE150" s="4260"/>
      <c r="AF150" s="4260"/>
      <c r="AG150" s="4260"/>
      <c r="AH150" s="4119"/>
      <c r="AI150" s="4122"/>
      <c r="AJ150" s="4261">
        <f t="shared" si="263"/>
        <v>0</v>
      </c>
      <c r="AK150" s="4262">
        <f t="shared" si="264"/>
        <v>0</v>
      </c>
      <c r="AL150" s="4261">
        <f t="shared" si="265"/>
        <v>0</v>
      </c>
      <c r="AM150" s="4262">
        <f t="shared" si="266"/>
        <v>0</v>
      </c>
      <c r="AN150" s="4261">
        <f t="shared" si="267"/>
        <v>0</v>
      </c>
      <c r="AO150" s="4262">
        <f t="shared" si="268"/>
        <v>0</v>
      </c>
      <c r="AP150" s="4261">
        <f t="shared" si="269"/>
        <v>0</v>
      </c>
      <c r="AQ150" s="4262">
        <f t="shared" si="270"/>
        <v>0</v>
      </c>
      <c r="AR150" s="4261">
        <f t="shared" si="271"/>
        <v>0</v>
      </c>
      <c r="AS150" s="4262">
        <f t="shared" si="272"/>
        <v>0</v>
      </c>
      <c r="AT150" s="4261">
        <f t="shared" si="273"/>
        <v>0</v>
      </c>
      <c r="AU150" s="4262">
        <f t="shared" si="274"/>
        <v>0</v>
      </c>
      <c r="AV150" s="4261">
        <f t="shared" si="275"/>
        <v>0</v>
      </c>
      <c r="AW150" s="4262">
        <f t="shared" si="276"/>
        <v>0</v>
      </c>
      <c r="AX150" s="4261">
        <f t="shared" si="277"/>
        <v>0</v>
      </c>
      <c r="AY150" s="4262">
        <f t="shared" si="278"/>
        <v>0</v>
      </c>
      <c r="AZ150" s="4263"/>
      <c r="BA150" s="4264">
        <f>BA9</f>
        <v>20</v>
      </c>
      <c r="BB150" s="4264">
        <f t="shared" si="279"/>
        <v>0</v>
      </c>
      <c r="BC150" s="4264" t="str">
        <f t="shared" si="280"/>
        <v/>
      </c>
      <c r="BD150" s="4265">
        <f t="shared" si="373"/>
        <v>0</v>
      </c>
      <c r="BE150" s="4265">
        <f t="shared" si="373"/>
        <v>0</v>
      </c>
      <c r="BF150" s="4265">
        <f t="shared" si="373"/>
        <v>0</v>
      </c>
      <c r="BG150" s="4265">
        <f t="shared" si="373"/>
        <v>0</v>
      </c>
      <c r="BH150" s="4265">
        <f t="shared" si="373"/>
        <v>0</v>
      </c>
      <c r="BI150" s="4265">
        <f t="shared" si="258"/>
        <v>0</v>
      </c>
      <c r="BJ150" s="4265">
        <f t="shared" si="258"/>
        <v>0</v>
      </c>
      <c r="BK150" s="4265">
        <f t="shared" si="258"/>
        <v>0</v>
      </c>
      <c r="BL150" s="4122"/>
      <c r="BM150" s="4266">
        <f t="shared" si="281"/>
        <v>0</v>
      </c>
      <c r="BN150" s="4267">
        <f t="shared" si="282"/>
        <v>0</v>
      </c>
      <c r="BO150" s="4267">
        <f t="shared" si="283"/>
        <v>0</v>
      </c>
      <c r="BP150" s="4267">
        <f t="shared" si="284"/>
        <v>0</v>
      </c>
      <c r="BQ150" s="4267">
        <f t="shared" si="285"/>
        <v>0</v>
      </c>
      <c r="BR150" s="4267">
        <f t="shared" si="286"/>
        <v>0</v>
      </c>
      <c r="BS150" s="4267">
        <f t="shared" si="287"/>
        <v>0</v>
      </c>
      <c r="BT150" s="4267">
        <f t="shared" si="288"/>
        <v>0</v>
      </c>
      <c r="BU150" s="4202"/>
      <c r="BV150" s="4268">
        <f t="shared" si="374"/>
        <v>0</v>
      </c>
      <c r="BW150" s="4269">
        <f t="shared" si="374"/>
        <v>0</v>
      </c>
      <c r="BX150" s="4269">
        <f t="shared" si="374"/>
        <v>0</v>
      </c>
      <c r="BY150" s="4269">
        <f t="shared" si="374"/>
        <v>0</v>
      </c>
      <c r="BZ150" s="4269">
        <f t="shared" si="374"/>
        <v>0</v>
      </c>
      <c r="CA150" s="4269">
        <f t="shared" si="259"/>
        <v>0</v>
      </c>
      <c r="CB150" s="4269">
        <f t="shared" si="259"/>
        <v>0</v>
      </c>
      <c r="CC150" s="4270">
        <f t="shared" si="259"/>
        <v>0</v>
      </c>
      <c r="CD150" s="4114"/>
      <c r="CE150" s="4264" t="str">
        <f t="shared" si="289"/>
        <v/>
      </c>
      <c r="CF150" s="4271">
        <f t="shared" si="290"/>
        <v>0</v>
      </c>
      <c r="CG150" s="4272">
        <f t="shared" si="291"/>
        <v>0</v>
      </c>
      <c r="CH150" s="4272">
        <f t="shared" si="292"/>
        <v>0</v>
      </c>
      <c r="CI150" s="4272">
        <f t="shared" si="293"/>
        <v>0</v>
      </c>
      <c r="CJ150" s="4272">
        <f t="shared" si="294"/>
        <v>0</v>
      </c>
      <c r="CK150" s="4272">
        <f t="shared" si="295"/>
        <v>0</v>
      </c>
      <c r="CL150" s="4272">
        <f t="shared" si="296"/>
        <v>0</v>
      </c>
      <c r="CM150" s="4272">
        <f t="shared" si="297"/>
        <v>0</v>
      </c>
      <c r="CN150" s="4272">
        <f t="shared" si="298"/>
        <v>0</v>
      </c>
      <c r="CO150" s="4285">
        <f>IF(M150=CO8,M150,0)</f>
        <v>0</v>
      </c>
      <c r="CP150" s="4286" t="str">
        <f t="shared" si="299"/>
        <v/>
      </c>
      <c r="CQ150" s="4261" t="str">
        <f t="shared" si="300"/>
        <v/>
      </c>
      <c r="CR150" s="4275" t="str">
        <f t="shared" si="301"/>
        <v/>
      </c>
      <c r="CS150" s="4275" t="str">
        <f t="shared" si="302"/>
        <v/>
      </c>
      <c r="CT150" s="4275" t="str">
        <f t="shared" si="303"/>
        <v/>
      </c>
      <c r="CU150" s="4275" t="str">
        <f t="shared" si="304"/>
        <v/>
      </c>
      <c r="CV150" s="4275" t="str">
        <f t="shared" si="305"/>
        <v/>
      </c>
      <c r="CW150" s="4275" t="str">
        <f t="shared" si="306"/>
        <v/>
      </c>
      <c r="CX150" s="4276" t="str">
        <f t="shared" si="307"/>
        <v/>
      </c>
      <c r="CY150" s="4186"/>
      <c r="CZ150" s="4264" t="str">
        <f t="shared" si="308"/>
        <v/>
      </c>
      <c r="DA150" s="4277">
        <f t="shared" si="309"/>
        <v>0</v>
      </c>
      <c r="DB150" s="4115" t="str">
        <f t="shared" si="310"/>
        <v/>
      </c>
      <c r="DC150" s="4115" t="str">
        <f t="shared" si="311"/>
        <v/>
      </c>
      <c r="DD150" s="4115" t="str">
        <f t="shared" si="312"/>
        <v/>
      </c>
      <c r="DE150" s="4115" t="str">
        <f t="shared" si="313"/>
        <v/>
      </c>
      <c r="DF150" s="4115" t="str">
        <f t="shared" si="314"/>
        <v/>
      </c>
      <c r="DG150" s="4115" t="str">
        <f t="shared" si="315"/>
        <v/>
      </c>
      <c r="DH150" s="4115" t="str">
        <f t="shared" si="316"/>
        <v/>
      </c>
      <c r="DI150" s="4115" t="str">
        <f t="shared" si="317"/>
        <v/>
      </c>
      <c r="DJ150" s="4136"/>
      <c r="DK150" s="4287">
        <f>IF(M150=DK8,M150,0)</f>
        <v>0</v>
      </c>
      <c r="DL150" s="4286" t="str">
        <f t="shared" si="318"/>
        <v/>
      </c>
      <c r="DM150" s="4275" t="str">
        <f t="shared" si="319"/>
        <v/>
      </c>
      <c r="DN150" s="4275" t="str">
        <f t="shared" si="320"/>
        <v/>
      </c>
      <c r="DO150" s="4275" t="str">
        <f t="shared" si="321"/>
        <v/>
      </c>
      <c r="DP150" s="4275" t="str">
        <f t="shared" si="322"/>
        <v/>
      </c>
      <c r="DQ150" s="4275" t="str">
        <f t="shared" si="323"/>
        <v/>
      </c>
      <c r="DR150" s="4275" t="str">
        <f t="shared" si="324"/>
        <v/>
      </c>
      <c r="DS150" s="4275" t="str">
        <f t="shared" si="325"/>
        <v/>
      </c>
      <c r="DT150" s="4279" t="str">
        <f t="shared" si="326"/>
        <v/>
      </c>
      <c r="DU150" s="4122"/>
      <c r="DV150" s="4266">
        <f t="shared" si="327"/>
        <v>0</v>
      </c>
      <c r="DW150" s="4267">
        <f t="shared" si="328"/>
        <v>0</v>
      </c>
      <c r="DX150" s="4267">
        <f t="shared" si="329"/>
        <v>0</v>
      </c>
      <c r="DY150" s="4267">
        <f t="shared" si="330"/>
        <v>0</v>
      </c>
      <c r="DZ150" s="4267">
        <f t="shared" si="331"/>
        <v>0</v>
      </c>
      <c r="EA150" s="4267">
        <f t="shared" si="332"/>
        <v>0</v>
      </c>
      <c r="EB150" s="4267">
        <f t="shared" si="333"/>
        <v>0</v>
      </c>
      <c r="EC150" s="4267">
        <f t="shared" si="334"/>
        <v>0</v>
      </c>
      <c r="ED150" s="4215"/>
      <c r="EE150" s="4268">
        <f t="shared" si="375"/>
        <v>0</v>
      </c>
      <c r="EF150" s="4269">
        <f t="shared" si="375"/>
        <v>0</v>
      </c>
      <c r="EG150" s="4269">
        <f t="shared" si="375"/>
        <v>0</v>
      </c>
      <c r="EH150" s="4269">
        <f t="shared" si="375"/>
        <v>0</v>
      </c>
      <c r="EI150" s="4269">
        <f t="shared" si="375"/>
        <v>0</v>
      </c>
      <c r="EJ150" s="4269">
        <f t="shared" si="260"/>
        <v>0</v>
      </c>
      <c r="EK150" s="4269">
        <f t="shared" si="260"/>
        <v>0</v>
      </c>
      <c r="EL150" s="4270">
        <f t="shared" si="260"/>
        <v>0</v>
      </c>
      <c r="EM150" s="4186"/>
      <c r="EN150" s="4264" t="str">
        <f t="shared" si="335"/>
        <v/>
      </c>
      <c r="EO150" s="4271">
        <f t="shared" si="336"/>
        <v>0</v>
      </c>
      <c r="EP150" s="4272">
        <f t="shared" si="337"/>
        <v>0</v>
      </c>
      <c r="EQ150" s="4272">
        <f t="shared" si="338"/>
        <v>0</v>
      </c>
      <c r="ER150" s="4272">
        <f t="shared" si="339"/>
        <v>0</v>
      </c>
      <c r="ES150" s="4272">
        <f t="shared" si="340"/>
        <v>0</v>
      </c>
      <c r="ET150" s="4272">
        <f t="shared" si="341"/>
        <v>0</v>
      </c>
      <c r="EU150" s="4272">
        <f t="shared" si="342"/>
        <v>0</v>
      </c>
      <c r="EV150" s="4272">
        <f t="shared" si="343"/>
        <v>0</v>
      </c>
      <c r="EW150" s="4272">
        <f t="shared" si="344"/>
        <v>0</v>
      </c>
      <c r="EX150" s="4288">
        <f>IF(X150=EX8,X150,0)</f>
        <v>0</v>
      </c>
      <c r="EY150" s="4286" t="str">
        <f t="shared" si="345"/>
        <v/>
      </c>
      <c r="EZ150" s="4261" t="str">
        <f t="shared" si="346"/>
        <v/>
      </c>
      <c r="FA150" s="4275" t="str">
        <f t="shared" si="347"/>
        <v/>
      </c>
      <c r="FB150" s="4275" t="str">
        <f t="shared" si="348"/>
        <v/>
      </c>
      <c r="FC150" s="4275" t="str">
        <f t="shared" si="349"/>
        <v/>
      </c>
      <c r="FD150" s="4275" t="str">
        <f t="shared" si="350"/>
        <v/>
      </c>
      <c r="FE150" s="4275" t="str">
        <f t="shared" si="351"/>
        <v/>
      </c>
      <c r="FF150" s="4275" t="str">
        <f t="shared" si="352"/>
        <v/>
      </c>
      <c r="FG150" s="4275" t="str">
        <f t="shared" si="353"/>
        <v/>
      </c>
      <c r="FH150" s="4186"/>
      <c r="FI150" s="4264" t="str">
        <f t="shared" si="354"/>
        <v/>
      </c>
      <c r="FJ150" s="4277">
        <f t="shared" si="355"/>
        <v>0</v>
      </c>
      <c r="FK150" s="4115" t="str">
        <f t="shared" si="356"/>
        <v/>
      </c>
      <c r="FL150" s="4115" t="str">
        <f t="shared" si="357"/>
        <v/>
      </c>
      <c r="FM150" s="4115" t="str">
        <f t="shared" si="358"/>
        <v/>
      </c>
      <c r="FN150" s="4115" t="str">
        <f t="shared" si="359"/>
        <v/>
      </c>
      <c r="FO150" s="4115" t="str">
        <f t="shared" si="360"/>
        <v/>
      </c>
      <c r="FP150" s="4115" t="str">
        <f t="shared" si="361"/>
        <v/>
      </c>
      <c r="FQ150" s="4115" t="str">
        <f t="shared" si="362"/>
        <v/>
      </c>
      <c r="FR150" s="4115" t="str">
        <f t="shared" si="363"/>
        <v/>
      </c>
      <c r="FS150" s="4287">
        <f>IF(X150=FS8,X150,0)</f>
        <v>0</v>
      </c>
      <c r="FT150" s="4286" t="str">
        <f t="shared" si="364"/>
        <v/>
      </c>
      <c r="FU150" s="4275" t="str">
        <f t="shared" si="365"/>
        <v/>
      </c>
      <c r="FV150" s="4275" t="str">
        <f t="shared" si="366"/>
        <v/>
      </c>
      <c r="FW150" s="4275" t="str">
        <f t="shared" si="367"/>
        <v/>
      </c>
      <c r="FX150" s="4275" t="str">
        <f t="shared" si="368"/>
        <v/>
      </c>
      <c r="FY150" s="4275" t="str">
        <f t="shared" si="369"/>
        <v/>
      </c>
      <c r="FZ150" s="4275" t="str">
        <f t="shared" si="370"/>
        <v/>
      </c>
      <c r="GA150" s="4275" t="str">
        <f t="shared" si="371"/>
        <v/>
      </c>
      <c r="GB150" s="4279" t="str">
        <f t="shared" si="372"/>
        <v/>
      </c>
      <c r="GC150" s="4122"/>
    </row>
    <row r="151" spans="1:185" ht="45" customHeight="1">
      <c r="A151" s="4016">
        <f>ROW()</f>
        <v>151</v>
      </c>
      <c r="B151" s="4250" t="str">
        <f>IF(C151="I","",IF(ISBLANK(D151),"",IF(ISTEXT(D151),LARGE(B9:B150,1)+1,0)))</f>
        <v/>
      </c>
      <c r="C151" s="4281"/>
      <c r="D151" s="4297"/>
      <c r="E151" s="4252"/>
      <c r="F151" s="4253"/>
      <c r="G151" s="4254"/>
      <c r="H151" s="4255"/>
      <c r="I151" s="4254"/>
      <c r="J151" s="4255"/>
      <c r="K151" s="4256">
        <f t="shared" si="257"/>
        <v>0</v>
      </c>
      <c r="L151" s="4119"/>
      <c r="M151" s="4257">
        <f t="shared" si="261"/>
        <v>0</v>
      </c>
      <c r="N151" s="4258">
        <f t="shared" si="261"/>
        <v>0</v>
      </c>
      <c r="O151" s="4259"/>
      <c r="P151" s="4259"/>
      <c r="Q151" s="4259"/>
      <c r="R151" s="4259"/>
      <c r="S151" s="4259"/>
      <c r="T151" s="4259"/>
      <c r="U151" s="4259"/>
      <c r="V151" s="4259"/>
      <c r="W151" s="4119"/>
      <c r="X151" s="4257">
        <f t="shared" si="262"/>
        <v>0</v>
      </c>
      <c r="Y151" s="4258">
        <f t="shared" si="262"/>
        <v>0</v>
      </c>
      <c r="Z151" s="4260"/>
      <c r="AA151" s="4260"/>
      <c r="AB151" s="4260"/>
      <c r="AC151" s="4260"/>
      <c r="AD151" s="4260"/>
      <c r="AE151" s="4260"/>
      <c r="AF151" s="4260"/>
      <c r="AG151" s="4260"/>
      <c r="AH151" s="4119"/>
      <c r="AI151" s="4122"/>
      <c r="AJ151" s="4261">
        <f t="shared" si="263"/>
        <v>0</v>
      </c>
      <c r="AK151" s="4262">
        <f t="shared" si="264"/>
        <v>0</v>
      </c>
      <c r="AL151" s="4261">
        <f t="shared" si="265"/>
        <v>0</v>
      </c>
      <c r="AM151" s="4262">
        <f t="shared" si="266"/>
        <v>0</v>
      </c>
      <c r="AN151" s="4261">
        <f t="shared" si="267"/>
        <v>0</v>
      </c>
      <c r="AO151" s="4262">
        <f t="shared" si="268"/>
        <v>0</v>
      </c>
      <c r="AP151" s="4261">
        <f t="shared" si="269"/>
        <v>0</v>
      </c>
      <c r="AQ151" s="4262">
        <f t="shared" si="270"/>
        <v>0</v>
      </c>
      <c r="AR151" s="4261">
        <f t="shared" si="271"/>
        <v>0</v>
      </c>
      <c r="AS151" s="4262">
        <f t="shared" si="272"/>
        <v>0</v>
      </c>
      <c r="AT151" s="4261">
        <f t="shared" si="273"/>
        <v>0</v>
      </c>
      <c r="AU151" s="4262">
        <f t="shared" si="274"/>
        <v>0</v>
      </c>
      <c r="AV151" s="4261">
        <f t="shared" si="275"/>
        <v>0</v>
      </c>
      <c r="AW151" s="4262">
        <f t="shared" si="276"/>
        <v>0</v>
      </c>
      <c r="AX151" s="4261">
        <f t="shared" si="277"/>
        <v>0</v>
      </c>
      <c r="AY151" s="4262">
        <f t="shared" si="278"/>
        <v>0</v>
      </c>
      <c r="AZ151" s="4263"/>
      <c r="BA151" s="4264">
        <f>BA9</f>
        <v>20</v>
      </c>
      <c r="BB151" s="4264">
        <f t="shared" si="279"/>
        <v>0</v>
      </c>
      <c r="BC151" s="4264" t="str">
        <f t="shared" si="280"/>
        <v/>
      </c>
      <c r="BD151" s="4265">
        <f t="shared" si="373"/>
        <v>0</v>
      </c>
      <c r="BE151" s="4265">
        <f t="shared" si="373"/>
        <v>0</v>
      </c>
      <c r="BF151" s="4265">
        <f t="shared" si="373"/>
        <v>0</v>
      </c>
      <c r="BG151" s="4265">
        <f t="shared" si="373"/>
        <v>0</v>
      </c>
      <c r="BH151" s="4265">
        <f t="shared" si="373"/>
        <v>0</v>
      </c>
      <c r="BI151" s="4265">
        <f t="shared" si="258"/>
        <v>0</v>
      </c>
      <c r="BJ151" s="4265">
        <f t="shared" si="258"/>
        <v>0</v>
      </c>
      <c r="BK151" s="4265">
        <f t="shared" si="258"/>
        <v>0</v>
      </c>
      <c r="BL151" s="4122"/>
      <c r="BM151" s="4266">
        <f t="shared" si="281"/>
        <v>0</v>
      </c>
      <c r="BN151" s="4267">
        <f t="shared" si="282"/>
        <v>0</v>
      </c>
      <c r="BO151" s="4267">
        <f t="shared" si="283"/>
        <v>0</v>
      </c>
      <c r="BP151" s="4267">
        <f t="shared" si="284"/>
        <v>0</v>
      </c>
      <c r="BQ151" s="4267">
        <f t="shared" si="285"/>
        <v>0</v>
      </c>
      <c r="BR151" s="4267">
        <f t="shared" si="286"/>
        <v>0</v>
      </c>
      <c r="BS151" s="4267">
        <f t="shared" si="287"/>
        <v>0</v>
      </c>
      <c r="BT151" s="4267">
        <f t="shared" si="288"/>
        <v>0</v>
      </c>
      <c r="BU151" s="4202"/>
      <c r="BV151" s="4268">
        <f t="shared" si="374"/>
        <v>0</v>
      </c>
      <c r="BW151" s="4269">
        <f t="shared" si="374"/>
        <v>0</v>
      </c>
      <c r="BX151" s="4269">
        <f t="shared" si="374"/>
        <v>0</v>
      </c>
      <c r="BY151" s="4269">
        <f t="shared" si="374"/>
        <v>0</v>
      </c>
      <c r="BZ151" s="4269">
        <f t="shared" si="374"/>
        <v>0</v>
      </c>
      <c r="CA151" s="4269">
        <f t="shared" si="259"/>
        <v>0</v>
      </c>
      <c r="CB151" s="4269">
        <f t="shared" si="259"/>
        <v>0</v>
      </c>
      <c r="CC151" s="4270">
        <f t="shared" si="259"/>
        <v>0</v>
      </c>
      <c r="CD151" s="4114"/>
      <c r="CE151" s="4264" t="str">
        <f t="shared" si="289"/>
        <v/>
      </c>
      <c r="CF151" s="4271">
        <f t="shared" si="290"/>
        <v>0</v>
      </c>
      <c r="CG151" s="4272">
        <f t="shared" si="291"/>
        <v>0</v>
      </c>
      <c r="CH151" s="4272">
        <f t="shared" si="292"/>
        <v>0</v>
      </c>
      <c r="CI151" s="4272">
        <f t="shared" si="293"/>
        <v>0</v>
      </c>
      <c r="CJ151" s="4272">
        <f t="shared" si="294"/>
        <v>0</v>
      </c>
      <c r="CK151" s="4272">
        <f t="shared" si="295"/>
        <v>0</v>
      </c>
      <c r="CL151" s="4272">
        <f t="shared" si="296"/>
        <v>0</v>
      </c>
      <c r="CM151" s="4272">
        <f t="shared" si="297"/>
        <v>0</v>
      </c>
      <c r="CN151" s="4272">
        <f t="shared" si="298"/>
        <v>0</v>
      </c>
      <c r="CO151" s="4285">
        <f>IF(M151=CO8,M151,0)</f>
        <v>0</v>
      </c>
      <c r="CP151" s="4286" t="str">
        <f t="shared" si="299"/>
        <v/>
      </c>
      <c r="CQ151" s="4261" t="str">
        <f t="shared" si="300"/>
        <v/>
      </c>
      <c r="CR151" s="4275" t="str">
        <f t="shared" si="301"/>
        <v/>
      </c>
      <c r="CS151" s="4275" t="str">
        <f t="shared" si="302"/>
        <v/>
      </c>
      <c r="CT151" s="4275" t="str">
        <f t="shared" si="303"/>
        <v/>
      </c>
      <c r="CU151" s="4275" t="str">
        <f t="shared" si="304"/>
        <v/>
      </c>
      <c r="CV151" s="4275" t="str">
        <f t="shared" si="305"/>
        <v/>
      </c>
      <c r="CW151" s="4275" t="str">
        <f t="shared" si="306"/>
        <v/>
      </c>
      <c r="CX151" s="4276" t="str">
        <f t="shared" si="307"/>
        <v/>
      </c>
      <c r="CY151" s="4186"/>
      <c r="CZ151" s="4264" t="str">
        <f t="shared" si="308"/>
        <v/>
      </c>
      <c r="DA151" s="4277">
        <f t="shared" si="309"/>
        <v>0</v>
      </c>
      <c r="DB151" s="4115" t="str">
        <f t="shared" si="310"/>
        <v/>
      </c>
      <c r="DC151" s="4115" t="str">
        <f t="shared" si="311"/>
        <v/>
      </c>
      <c r="DD151" s="4115" t="str">
        <f t="shared" si="312"/>
        <v/>
      </c>
      <c r="DE151" s="4115" t="str">
        <f t="shared" si="313"/>
        <v/>
      </c>
      <c r="DF151" s="4115" t="str">
        <f t="shared" si="314"/>
        <v/>
      </c>
      <c r="DG151" s="4115" t="str">
        <f t="shared" si="315"/>
        <v/>
      </c>
      <c r="DH151" s="4115" t="str">
        <f t="shared" si="316"/>
        <v/>
      </c>
      <c r="DI151" s="4115" t="str">
        <f t="shared" si="317"/>
        <v/>
      </c>
      <c r="DJ151" s="4136"/>
      <c r="DK151" s="4287">
        <f>IF(M151=DK8,M151,0)</f>
        <v>0</v>
      </c>
      <c r="DL151" s="4286" t="str">
        <f t="shared" si="318"/>
        <v/>
      </c>
      <c r="DM151" s="4275" t="str">
        <f t="shared" si="319"/>
        <v/>
      </c>
      <c r="DN151" s="4275" t="str">
        <f t="shared" si="320"/>
        <v/>
      </c>
      <c r="DO151" s="4275" t="str">
        <f t="shared" si="321"/>
        <v/>
      </c>
      <c r="DP151" s="4275" t="str">
        <f t="shared" si="322"/>
        <v/>
      </c>
      <c r="DQ151" s="4275" t="str">
        <f t="shared" si="323"/>
        <v/>
      </c>
      <c r="DR151" s="4275" t="str">
        <f t="shared" si="324"/>
        <v/>
      </c>
      <c r="DS151" s="4275" t="str">
        <f t="shared" si="325"/>
        <v/>
      </c>
      <c r="DT151" s="4279" t="str">
        <f t="shared" si="326"/>
        <v/>
      </c>
      <c r="DU151" s="4122"/>
      <c r="DV151" s="4266">
        <f t="shared" si="327"/>
        <v>0</v>
      </c>
      <c r="DW151" s="4267">
        <f t="shared" si="328"/>
        <v>0</v>
      </c>
      <c r="DX151" s="4267">
        <f t="shared" si="329"/>
        <v>0</v>
      </c>
      <c r="DY151" s="4267">
        <f t="shared" si="330"/>
        <v>0</v>
      </c>
      <c r="DZ151" s="4267">
        <f t="shared" si="331"/>
        <v>0</v>
      </c>
      <c r="EA151" s="4267">
        <f t="shared" si="332"/>
        <v>0</v>
      </c>
      <c r="EB151" s="4267">
        <f t="shared" si="333"/>
        <v>0</v>
      </c>
      <c r="EC151" s="4267">
        <f t="shared" si="334"/>
        <v>0</v>
      </c>
      <c r="ED151" s="4215"/>
      <c r="EE151" s="4268">
        <f t="shared" si="375"/>
        <v>0</v>
      </c>
      <c r="EF151" s="4269">
        <f t="shared" si="375"/>
        <v>0</v>
      </c>
      <c r="EG151" s="4269">
        <f t="shared" si="375"/>
        <v>0</v>
      </c>
      <c r="EH151" s="4269">
        <f t="shared" si="375"/>
        <v>0</v>
      </c>
      <c r="EI151" s="4269">
        <f t="shared" si="375"/>
        <v>0</v>
      </c>
      <c r="EJ151" s="4269">
        <f t="shared" si="260"/>
        <v>0</v>
      </c>
      <c r="EK151" s="4269">
        <f t="shared" si="260"/>
        <v>0</v>
      </c>
      <c r="EL151" s="4270">
        <f t="shared" si="260"/>
        <v>0</v>
      </c>
      <c r="EM151" s="4186"/>
      <c r="EN151" s="4264" t="str">
        <f t="shared" si="335"/>
        <v/>
      </c>
      <c r="EO151" s="4271">
        <f t="shared" si="336"/>
        <v>0</v>
      </c>
      <c r="EP151" s="4272">
        <f t="shared" si="337"/>
        <v>0</v>
      </c>
      <c r="EQ151" s="4272">
        <f t="shared" si="338"/>
        <v>0</v>
      </c>
      <c r="ER151" s="4272">
        <f t="shared" si="339"/>
        <v>0</v>
      </c>
      <c r="ES151" s="4272">
        <f t="shared" si="340"/>
        <v>0</v>
      </c>
      <c r="ET151" s="4272">
        <f t="shared" si="341"/>
        <v>0</v>
      </c>
      <c r="EU151" s="4272">
        <f t="shared" si="342"/>
        <v>0</v>
      </c>
      <c r="EV151" s="4272">
        <f t="shared" si="343"/>
        <v>0</v>
      </c>
      <c r="EW151" s="4272">
        <f t="shared" si="344"/>
        <v>0</v>
      </c>
      <c r="EX151" s="4288">
        <f>IF(X151=EX8,X151,0)</f>
        <v>0</v>
      </c>
      <c r="EY151" s="4286" t="str">
        <f t="shared" si="345"/>
        <v/>
      </c>
      <c r="EZ151" s="4261" t="str">
        <f t="shared" si="346"/>
        <v/>
      </c>
      <c r="FA151" s="4275" t="str">
        <f t="shared" si="347"/>
        <v/>
      </c>
      <c r="FB151" s="4275" t="str">
        <f t="shared" si="348"/>
        <v/>
      </c>
      <c r="FC151" s="4275" t="str">
        <f t="shared" si="349"/>
        <v/>
      </c>
      <c r="FD151" s="4275" t="str">
        <f t="shared" si="350"/>
        <v/>
      </c>
      <c r="FE151" s="4275" t="str">
        <f t="shared" si="351"/>
        <v/>
      </c>
      <c r="FF151" s="4275" t="str">
        <f t="shared" si="352"/>
        <v/>
      </c>
      <c r="FG151" s="4275" t="str">
        <f t="shared" si="353"/>
        <v/>
      </c>
      <c r="FH151" s="4186"/>
      <c r="FI151" s="4264" t="str">
        <f t="shared" si="354"/>
        <v/>
      </c>
      <c r="FJ151" s="4277">
        <f t="shared" si="355"/>
        <v>0</v>
      </c>
      <c r="FK151" s="4115" t="str">
        <f t="shared" si="356"/>
        <v/>
      </c>
      <c r="FL151" s="4115" t="str">
        <f t="shared" si="357"/>
        <v/>
      </c>
      <c r="FM151" s="4115" t="str">
        <f t="shared" si="358"/>
        <v/>
      </c>
      <c r="FN151" s="4115" t="str">
        <f t="shared" si="359"/>
        <v/>
      </c>
      <c r="FO151" s="4115" t="str">
        <f t="shared" si="360"/>
        <v/>
      </c>
      <c r="FP151" s="4115" t="str">
        <f t="shared" si="361"/>
        <v/>
      </c>
      <c r="FQ151" s="4115" t="str">
        <f t="shared" si="362"/>
        <v/>
      </c>
      <c r="FR151" s="4115" t="str">
        <f t="shared" si="363"/>
        <v/>
      </c>
      <c r="FS151" s="4287">
        <f>IF(X151=FS8,X151,0)</f>
        <v>0</v>
      </c>
      <c r="FT151" s="4286" t="str">
        <f t="shared" si="364"/>
        <v/>
      </c>
      <c r="FU151" s="4275" t="str">
        <f t="shared" si="365"/>
        <v/>
      </c>
      <c r="FV151" s="4275" t="str">
        <f t="shared" si="366"/>
        <v/>
      </c>
      <c r="FW151" s="4275" t="str">
        <f t="shared" si="367"/>
        <v/>
      </c>
      <c r="FX151" s="4275" t="str">
        <f t="shared" si="368"/>
        <v/>
      </c>
      <c r="FY151" s="4275" t="str">
        <f t="shared" si="369"/>
        <v/>
      </c>
      <c r="FZ151" s="4275" t="str">
        <f t="shared" si="370"/>
        <v/>
      </c>
      <c r="GA151" s="4275" t="str">
        <f t="shared" si="371"/>
        <v/>
      </c>
      <c r="GB151" s="4279" t="str">
        <f t="shared" si="372"/>
        <v/>
      </c>
      <c r="GC151" s="4122"/>
    </row>
    <row r="152" spans="1:185" ht="45" customHeight="1">
      <c r="A152" s="4016">
        <f>ROW()</f>
        <v>152</v>
      </c>
      <c r="B152" s="4250" t="str">
        <f>IF(C152="I","",IF(ISBLANK(D152),"",IF(ISTEXT(D152),LARGE(B9:B151,1)+1,0)))</f>
        <v/>
      </c>
      <c r="C152" s="4281"/>
      <c r="D152" s="4297"/>
      <c r="E152" s="4252"/>
      <c r="F152" s="4253"/>
      <c r="G152" s="4254"/>
      <c r="H152" s="4255"/>
      <c r="I152" s="4254"/>
      <c r="J152" s="4255"/>
      <c r="K152" s="4256">
        <f t="shared" si="257"/>
        <v>0</v>
      </c>
      <c r="L152" s="4119"/>
      <c r="M152" s="4257">
        <f t="shared" si="261"/>
        <v>0</v>
      </c>
      <c r="N152" s="4258">
        <f t="shared" si="261"/>
        <v>0</v>
      </c>
      <c r="O152" s="4259"/>
      <c r="P152" s="4259"/>
      <c r="Q152" s="4259"/>
      <c r="R152" s="4259"/>
      <c r="S152" s="4259"/>
      <c r="T152" s="4259"/>
      <c r="U152" s="4259"/>
      <c r="V152" s="4259"/>
      <c r="W152" s="4119"/>
      <c r="X152" s="4257">
        <f t="shared" si="262"/>
        <v>0</v>
      </c>
      <c r="Y152" s="4258">
        <f t="shared" si="262"/>
        <v>0</v>
      </c>
      <c r="Z152" s="4260"/>
      <c r="AA152" s="4260"/>
      <c r="AB152" s="4260"/>
      <c r="AC152" s="4260"/>
      <c r="AD152" s="4260"/>
      <c r="AE152" s="4260"/>
      <c r="AF152" s="4260"/>
      <c r="AG152" s="4260"/>
      <c r="AH152" s="4119"/>
      <c r="AI152" s="4122"/>
      <c r="AJ152" s="4261">
        <f t="shared" si="263"/>
        <v>0</v>
      </c>
      <c r="AK152" s="4262">
        <f t="shared" si="264"/>
        <v>0</v>
      </c>
      <c r="AL152" s="4261">
        <f t="shared" si="265"/>
        <v>0</v>
      </c>
      <c r="AM152" s="4262">
        <f t="shared" si="266"/>
        <v>0</v>
      </c>
      <c r="AN152" s="4261">
        <f t="shared" si="267"/>
        <v>0</v>
      </c>
      <c r="AO152" s="4262">
        <f t="shared" si="268"/>
        <v>0</v>
      </c>
      <c r="AP152" s="4261">
        <f t="shared" si="269"/>
        <v>0</v>
      </c>
      <c r="AQ152" s="4262">
        <f t="shared" si="270"/>
        <v>0</v>
      </c>
      <c r="AR152" s="4261">
        <f t="shared" si="271"/>
        <v>0</v>
      </c>
      <c r="AS152" s="4262">
        <f t="shared" si="272"/>
        <v>0</v>
      </c>
      <c r="AT152" s="4261">
        <f t="shared" si="273"/>
        <v>0</v>
      </c>
      <c r="AU152" s="4262">
        <f t="shared" si="274"/>
        <v>0</v>
      </c>
      <c r="AV152" s="4261">
        <f t="shared" si="275"/>
        <v>0</v>
      </c>
      <c r="AW152" s="4262">
        <f t="shared" si="276"/>
        <v>0</v>
      </c>
      <c r="AX152" s="4261">
        <f t="shared" si="277"/>
        <v>0</v>
      </c>
      <c r="AY152" s="4262">
        <f t="shared" si="278"/>
        <v>0</v>
      </c>
      <c r="AZ152" s="4263"/>
      <c r="BA152" s="4264">
        <f>BA9</f>
        <v>20</v>
      </c>
      <c r="BB152" s="4264">
        <f t="shared" si="279"/>
        <v>0</v>
      </c>
      <c r="BC152" s="4264" t="str">
        <f t="shared" si="280"/>
        <v/>
      </c>
      <c r="BD152" s="4265">
        <f t="shared" si="373"/>
        <v>0</v>
      </c>
      <c r="BE152" s="4265">
        <f t="shared" si="373"/>
        <v>0</v>
      </c>
      <c r="BF152" s="4265">
        <f t="shared" si="373"/>
        <v>0</v>
      </c>
      <c r="BG152" s="4265">
        <f t="shared" si="373"/>
        <v>0</v>
      </c>
      <c r="BH152" s="4265">
        <f t="shared" si="373"/>
        <v>0</v>
      </c>
      <c r="BI152" s="4265">
        <f t="shared" si="258"/>
        <v>0</v>
      </c>
      <c r="BJ152" s="4265">
        <f t="shared" si="258"/>
        <v>0</v>
      </c>
      <c r="BK152" s="4265">
        <f t="shared" si="258"/>
        <v>0</v>
      </c>
      <c r="BL152" s="4122"/>
      <c r="BM152" s="4266">
        <f t="shared" si="281"/>
        <v>0</v>
      </c>
      <c r="BN152" s="4267">
        <f t="shared" si="282"/>
        <v>0</v>
      </c>
      <c r="BO152" s="4267">
        <f t="shared" si="283"/>
        <v>0</v>
      </c>
      <c r="BP152" s="4267">
        <f t="shared" si="284"/>
        <v>0</v>
      </c>
      <c r="BQ152" s="4267">
        <f t="shared" si="285"/>
        <v>0</v>
      </c>
      <c r="BR152" s="4267">
        <f t="shared" si="286"/>
        <v>0</v>
      </c>
      <c r="BS152" s="4267">
        <f t="shared" si="287"/>
        <v>0</v>
      </c>
      <c r="BT152" s="4267">
        <f t="shared" si="288"/>
        <v>0</v>
      </c>
      <c r="BU152" s="4202"/>
      <c r="BV152" s="4268">
        <f t="shared" si="374"/>
        <v>0</v>
      </c>
      <c r="BW152" s="4269">
        <f t="shared" si="374"/>
        <v>0</v>
      </c>
      <c r="BX152" s="4269">
        <f t="shared" si="374"/>
        <v>0</v>
      </c>
      <c r="BY152" s="4269">
        <f t="shared" si="374"/>
        <v>0</v>
      </c>
      <c r="BZ152" s="4269">
        <f t="shared" si="374"/>
        <v>0</v>
      </c>
      <c r="CA152" s="4269">
        <f t="shared" si="259"/>
        <v>0</v>
      </c>
      <c r="CB152" s="4269">
        <f t="shared" si="259"/>
        <v>0</v>
      </c>
      <c r="CC152" s="4270">
        <f t="shared" si="259"/>
        <v>0</v>
      </c>
      <c r="CD152" s="4114"/>
      <c r="CE152" s="4264" t="str">
        <f t="shared" si="289"/>
        <v/>
      </c>
      <c r="CF152" s="4271">
        <f t="shared" si="290"/>
        <v>0</v>
      </c>
      <c r="CG152" s="4272">
        <f t="shared" si="291"/>
        <v>0</v>
      </c>
      <c r="CH152" s="4272">
        <f t="shared" si="292"/>
        <v>0</v>
      </c>
      <c r="CI152" s="4272">
        <f t="shared" si="293"/>
        <v>0</v>
      </c>
      <c r="CJ152" s="4272">
        <f t="shared" si="294"/>
        <v>0</v>
      </c>
      <c r="CK152" s="4272">
        <f t="shared" si="295"/>
        <v>0</v>
      </c>
      <c r="CL152" s="4272">
        <f t="shared" si="296"/>
        <v>0</v>
      </c>
      <c r="CM152" s="4272">
        <f t="shared" si="297"/>
        <v>0</v>
      </c>
      <c r="CN152" s="4272">
        <f t="shared" si="298"/>
        <v>0</v>
      </c>
      <c r="CO152" s="4285">
        <f>IF(M152=CO8,M152,0)</f>
        <v>0</v>
      </c>
      <c r="CP152" s="4286" t="str">
        <f t="shared" si="299"/>
        <v/>
      </c>
      <c r="CQ152" s="4261" t="str">
        <f t="shared" si="300"/>
        <v/>
      </c>
      <c r="CR152" s="4275" t="str">
        <f t="shared" si="301"/>
        <v/>
      </c>
      <c r="CS152" s="4275" t="str">
        <f t="shared" si="302"/>
        <v/>
      </c>
      <c r="CT152" s="4275" t="str">
        <f t="shared" si="303"/>
        <v/>
      </c>
      <c r="CU152" s="4275" t="str">
        <f t="shared" si="304"/>
        <v/>
      </c>
      <c r="CV152" s="4275" t="str">
        <f t="shared" si="305"/>
        <v/>
      </c>
      <c r="CW152" s="4275" t="str">
        <f t="shared" si="306"/>
        <v/>
      </c>
      <c r="CX152" s="4276" t="str">
        <f t="shared" si="307"/>
        <v/>
      </c>
      <c r="CY152" s="4186"/>
      <c r="CZ152" s="4264" t="str">
        <f t="shared" si="308"/>
        <v/>
      </c>
      <c r="DA152" s="4277">
        <f t="shared" si="309"/>
        <v>0</v>
      </c>
      <c r="DB152" s="4115" t="str">
        <f t="shared" si="310"/>
        <v/>
      </c>
      <c r="DC152" s="4115" t="str">
        <f t="shared" si="311"/>
        <v/>
      </c>
      <c r="DD152" s="4115" t="str">
        <f t="shared" si="312"/>
        <v/>
      </c>
      <c r="DE152" s="4115" t="str">
        <f t="shared" si="313"/>
        <v/>
      </c>
      <c r="DF152" s="4115" t="str">
        <f t="shared" si="314"/>
        <v/>
      </c>
      <c r="DG152" s="4115" t="str">
        <f t="shared" si="315"/>
        <v/>
      </c>
      <c r="DH152" s="4115" t="str">
        <f t="shared" si="316"/>
        <v/>
      </c>
      <c r="DI152" s="4115" t="str">
        <f t="shared" si="317"/>
        <v/>
      </c>
      <c r="DJ152" s="4136"/>
      <c r="DK152" s="4287">
        <f>IF(M152=DK8,M152,0)</f>
        <v>0</v>
      </c>
      <c r="DL152" s="4286" t="str">
        <f t="shared" si="318"/>
        <v/>
      </c>
      <c r="DM152" s="4275" t="str">
        <f t="shared" si="319"/>
        <v/>
      </c>
      <c r="DN152" s="4275" t="str">
        <f t="shared" si="320"/>
        <v/>
      </c>
      <c r="DO152" s="4275" t="str">
        <f t="shared" si="321"/>
        <v/>
      </c>
      <c r="DP152" s="4275" t="str">
        <f t="shared" si="322"/>
        <v/>
      </c>
      <c r="DQ152" s="4275" t="str">
        <f t="shared" si="323"/>
        <v/>
      </c>
      <c r="DR152" s="4275" t="str">
        <f t="shared" si="324"/>
        <v/>
      </c>
      <c r="DS152" s="4275" t="str">
        <f t="shared" si="325"/>
        <v/>
      </c>
      <c r="DT152" s="4279" t="str">
        <f t="shared" si="326"/>
        <v/>
      </c>
      <c r="DU152" s="4122"/>
      <c r="DV152" s="4266">
        <f t="shared" si="327"/>
        <v>0</v>
      </c>
      <c r="DW152" s="4267">
        <f t="shared" si="328"/>
        <v>0</v>
      </c>
      <c r="DX152" s="4267">
        <f t="shared" si="329"/>
        <v>0</v>
      </c>
      <c r="DY152" s="4267">
        <f t="shared" si="330"/>
        <v>0</v>
      </c>
      <c r="DZ152" s="4267">
        <f t="shared" si="331"/>
        <v>0</v>
      </c>
      <c r="EA152" s="4267">
        <f t="shared" si="332"/>
        <v>0</v>
      </c>
      <c r="EB152" s="4267">
        <f t="shared" si="333"/>
        <v>0</v>
      </c>
      <c r="EC152" s="4267">
        <f t="shared" si="334"/>
        <v>0</v>
      </c>
      <c r="ED152" s="4215"/>
      <c r="EE152" s="4268">
        <f t="shared" si="375"/>
        <v>0</v>
      </c>
      <c r="EF152" s="4269">
        <f t="shared" si="375"/>
        <v>0</v>
      </c>
      <c r="EG152" s="4269">
        <f t="shared" si="375"/>
        <v>0</v>
      </c>
      <c r="EH152" s="4269">
        <f t="shared" si="375"/>
        <v>0</v>
      </c>
      <c r="EI152" s="4269">
        <f t="shared" si="375"/>
        <v>0</v>
      </c>
      <c r="EJ152" s="4269">
        <f t="shared" si="260"/>
        <v>0</v>
      </c>
      <c r="EK152" s="4269">
        <f t="shared" si="260"/>
        <v>0</v>
      </c>
      <c r="EL152" s="4270">
        <f t="shared" si="260"/>
        <v>0</v>
      </c>
      <c r="EM152" s="4186"/>
      <c r="EN152" s="4264" t="str">
        <f t="shared" si="335"/>
        <v/>
      </c>
      <c r="EO152" s="4271">
        <f t="shared" si="336"/>
        <v>0</v>
      </c>
      <c r="EP152" s="4272">
        <f t="shared" si="337"/>
        <v>0</v>
      </c>
      <c r="EQ152" s="4272">
        <f t="shared" si="338"/>
        <v>0</v>
      </c>
      <c r="ER152" s="4272">
        <f t="shared" si="339"/>
        <v>0</v>
      </c>
      <c r="ES152" s="4272">
        <f t="shared" si="340"/>
        <v>0</v>
      </c>
      <c r="ET152" s="4272">
        <f t="shared" si="341"/>
        <v>0</v>
      </c>
      <c r="EU152" s="4272">
        <f t="shared" si="342"/>
        <v>0</v>
      </c>
      <c r="EV152" s="4272">
        <f t="shared" si="343"/>
        <v>0</v>
      </c>
      <c r="EW152" s="4272">
        <f t="shared" si="344"/>
        <v>0</v>
      </c>
      <c r="EX152" s="4288">
        <f>IF(X152=EX8,X152,0)</f>
        <v>0</v>
      </c>
      <c r="EY152" s="4286" t="str">
        <f t="shared" si="345"/>
        <v/>
      </c>
      <c r="EZ152" s="4261" t="str">
        <f t="shared" si="346"/>
        <v/>
      </c>
      <c r="FA152" s="4275" t="str">
        <f t="shared" si="347"/>
        <v/>
      </c>
      <c r="FB152" s="4275" t="str">
        <f t="shared" si="348"/>
        <v/>
      </c>
      <c r="FC152" s="4275" t="str">
        <f t="shared" si="349"/>
        <v/>
      </c>
      <c r="FD152" s="4275" t="str">
        <f t="shared" si="350"/>
        <v/>
      </c>
      <c r="FE152" s="4275" t="str">
        <f t="shared" si="351"/>
        <v/>
      </c>
      <c r="FF152" s="4275" t="str">
        <f t="shared" si="352"/>
        <v/>
      </c>
      <c r="FG152" s="4275" t="str">
        <f t="shared" si="353"/>
        <v/>
      </c>
      <c r="FH152" s="4186"/>
      <c r="FI152" s="4264" t="str">
        <f t="shared" si="354"/>
        <v/>
      </c>
      <c r="FJ152" s="4277">
        <f t="shared" si="355"/>
        <v>0</v>
      </c>
      <c r="FK152" s="4115" t="str">
        <f t="shared" si="356"/>
        <v/>
      </c>
      <c r="FL152" s="4115" t="str">
        <f t="shared" si="357"/>
        <v/>
      </c>
      <c r="FM152" s="4115" t="str">
        <f t="shared" si="358"/>
        <v/>
      </c>
      <c r="FN152" s="4115" t="str">
        <f t="shared" si="359"/>
        <v/>
      </c>
      <c r="FO152" s="4115" t="str">
        <f t="shared" si="360"/>
        <v/>
      </c>
      <c r="FP152" s="4115" t="str">
        <f t="shared" si="361"/>
        <v/>
      </c>
      <c r="FQ152" s="4115" t="str">
        <f t="shared" si="362"/>
        <v/>
      </c>
      <c r="FR152" s="4115" t="str">
        <f t="shared" si="363"/>
        <v/>
      </c>
      <c r="FS152" s="4287">
        <f>IF(X152=FS8,X152,0)</f>
        <v>0</v>
      </c>
      <c r="FT152" s="4286" t="str">
        <f t="shared" si="364"/>
        <v/>
      </c>
      <c r="FU152" s="4275" t="str">
        <f t="shared" si="365"/>
        <v/>
      </c>
      <c r="FV152" s="4275" t="str">
        <f t="shared" si="366"/>
        <v/>
      </c>
      <c r="FW152" s="4275" t="str">
        <f t="shared" si="367"/>
        <v/>
      </c>
      <c r="FX152" s="4275" t="str">
        <f t="shared" si="368"/>
        <v/>
      </c>
      <c r="FY152" s="4275" t="str">
        <f t="shared" si="369"/>
        <v/>
      </c>
      <c r="FZ152" s="4275" t="str">
        <f t="shared" si="370"/>
        <v/>
      </c>
      <c r="GA152" s="4275" t="str">
        <f t="shared" si="371"/>
        <v/>
      </c>
      <c r="GB152" s="4279" t="str">
        <f t="shared" si="372"/>
        <v/>
      </c>
      <c r="GC152" s="4122"/>
    </row>
    <row r="153" spans="1:185" ht="45" customHeight="1">
      <c r="A153" s="4016">
        <f>ROW()</f>
        <v>153</v>
      </c>
      <c r="B153" s="4250" t="str">
        <f>IF(C153="I","",IF(ISBLANK(D153),"",IF(ISTEXT(D153),LARGE(B9:B152,1)+1,0)))</f>
        <v/>
      </c>
      <c r="C153" s="4281"/>
      <c r="D153" s="4297"/>
      <c r="E153" s="4252"/>
      <c r="F153" s="4253"/>
      <c r="G153" s="4254"/>
      <c r="H153" s="4255"/>
      <c r="I153" s="4254"/>
      <c r="J153" s="4255"/>
      <c r="K153" s="4256">
        <f t="shared" si="257"/>
        <v>0</v>
      </c>
      <c r="L153" s="4119"/>
      <c r="M153" s="4257">
        <f t="shared" si="261"/>
        <v>0</v>
      </c>
      <c r="N153" s="4258">
        <f t="shared" si="261"/>
        <v>0</v>
      </c>
      <c r="O153" s="4259"/>
      <c r="P153" s="4259"/>
      <c r="Q153" s="4259"/>
      <c r="R153" s="4259"/>
      <c r="S153" s="4259"/>
      <c r="T153" s="4259"/>
      <c r="U153" s="4259"/>
      <c r="V153" s="4259"/>
      <c r="W153" s="4119"/>
      <c r="X153" s="4257">
        <f t="shared" si="262"/>
        <v>0</v>
      </c>
      <c r="Y153" s="4258">
        <f t="shared" si="262"/>
        <v>0</v>
      </c>
      <c r="Z153" s="4260"/>
      <c r="AA153" s="4260"/>
      <c r="AB153" s="4260"/>
      <c r="AC153" s="4260"/>
      <c r="AD153" s="4260"/>
      <c r="AE153" s="4260"/>
      <c r="AF153" s="4260"/>
      <c r="AG153" s="4260"/>
      <c r="AH153" s="4119"/>
      <c r="AI153" s="4122"/>
      <c r="AJ153" s="4261">
        <f t="shared" si="263"/>
        <v>0</v>
      </c>
      <c r="AK153" s="4262">
        <f t="shared" si="264"/>
        <v>0</v>
      </c>
      <c r="AL153" s="4261">
        <f t="shared" si="265"/>
        <v>0</v>
      </c>
      <c r="AM153" s="4262">
        <f t="shared" si="266"/>
        <v>0</v>
      </c>
      <c r="AN153" s="4261">
        <f t="shared" si="267"/>
        <v>0</v>
      </c>
      <c r="AO153" s="4262">
        <f t="shared" si="268"/>
        <v>0</v>
      </c>
      <c r="AP153" s="4261">
        <f t="shared" si="269"/>
        <v>0</v>
      </c>
      <c r="AQ153" s="4262">
        <f t="shared" si="270"/>
        <v>0</v>
      </c>
      <c r="AR153" s="4261">
        <f t="shared" si="271"/>
        <v>0</v>
      </c>
      <c r="AS153" s="4262">
        <f t="shared" si="272"/>
        <v>0</v>
      </c>
      <c r="AT153" s="4261">
        <f t="shared" si="273"/>
        <v>0</v>
      </c>
      <c r="AU153" s="4262">
        <f t="shared" si="274"/>
        <v>0</v>
      </c>
      <c r="AV153" s="4261">
        <f t="shared" si="275"/>
        <v>0</v>
      </c>
      <c r="AW153" s="4262">
        <f t="shared" si="276"/>
        <v>0</v>
      </c>
      <c r="AX153" s="4261">
        <f t="shared" si="277"/>
        <v>0</v>
      </c>
      <c r="AY153" s="4262">
        <f t="shared" si="278"/>
        <v>0</v>
      </c>
      <c r="AZ153" s="4263"/>
      <c r="BA153" s="4264">
        <f>BA9</f>
        <v>20</v>
      </c>
      <c r="BB153" s="4264">
        <f t="shared" si="279"/>
        <v>0</v>
      </c>
      <c r="BC153" s="4264" t="str">
        <f t="shared" si="280"/>
        <v/>
      </c>
      <c r="BD153" s="4265">
        <f t="shared" si="373"/>
        <v>0</v>
      </c>
      <c r="BE153" s="4265">
        <f t="shared" si="373"/>
        <v>0</v>
      </c>
      <c r="BF153" s="4265">
        <f t="shared" si="373"/>
        <v>0</v>
      </c>
      <c r="BG153" s="4265">
        <f t="shared" si="373"/>
        <v>0</v>
      </c>
      <c r="BH153" s="4265">
        <f t="shared" si="373"/>
        <v>0</v>
      </c>
      <c r="BI153" s="4265">
        <f t="shared" si="258"/>
        <v>0</v>
      </c>
      <c r="BJ153" s="4265">
        <f t="shared" si="258"/>
        <v>0</v>
      </c>
      <c r="BK153" s="4265">
        <f t="shared" si="258"/>
        <v>0</v>
      </c>
      <c r="BL153" s="4122"/>
      <c r="BM153" s="4266">
        <f t="shared" si="281"/>
        <v>0</v>
      </c>
      <c r="BN153" s="4267">
        <f t="shared" si="282"/>
        <v>0</v>
      </c>
      <c r="BO153" s="4267">
        <f t="shared" si="283"/>
        <v>0</v>
      </c>
      <c r="BP153" s="4267">
        <f t="shared" si="284"/>
        <v>0</v>
      </c>
      <c r="BQ153" s="4267">
        <f t="shared" si="285"/>
        <v>0</v>
      </c>
      <c r="BR153" s="4267">
        <f t="shared" si="286"/>
        <v>0</v>
      </c>
      <c r="BS153" s="4267">
        <f t="shared" si="287"/>
        <v>0</v>
      </c>
      <c r="BT153" s="4267">
        <f t="shared" si="288"/>
        <v>0</v>
      </c>
      <c r="BU153" s="4202"/>
      <c r="BV153" s="4268">
        <f t="shared" si="374"/>
        <v>0</v>
      </c>
      <c r="BW153" s="4269">
        <f t="shared" si="374"/>
        <v>0</v>
      </c>
      <c r="BX153" s="4269">
        <f t="shared" si="374"/>
        <v>0</v>
      </c>
      <c r="BY153" s="4269">
        <f t="shared" si="374"/>
        <v>0</v>
      </c>
      <c r="BZ153" s="4269">
        <f t="shared" si="374"/>
        <v>0</v>
      </c>
      <c r="CA153" s="4269">
        <f t="shared" si="259"/>
        <v>0</v>
      </c>
      <c r="CB153" s="4269">
        <f t="shared" si="259"/>
        <v>0</v>
      </c>
      <c r="CC153" s="4270">
        <f t="shared" si="259"/>
        <v>0</v>
      </c>
      <c r="CD153" s="4114"/>
      <c r="CE153" s="4264" t="str">
        <f t="shared" si="289"/>
        <v/>
      </c>
      <c r="CF153" s="4271">
        <f t="shared" si="290"/>
        <v>0</v>
      </c>
      <c r="CG153" s="4272">
        <f t="shared" si="291"/>
        <v>0</v>
      </c>
      <c r="CH153" s="4272">
        <f t="shared" si="292"/>
        <v>0</v>
      </c>
      <c r="CI153" s="4272">
        <f t="shared" si="293"/>
        <v>0</v>
      </c>
      <c r="CJ153" s="4272">
        <f t="shared" si="294"/>
        <v>0</v>
      </c>
      <c r="CK153" s="4272">
        <f t="shared" si="295"/>
        <v>0</v>
      </c>
      <c r="CL153" s="4272">
        <f t="shared" si="296"/>
        <v>0</v>
      </c>
      <c r="CM153" s="4272">
        <f t="shared" si="297"/>
        <v>0</v>
      </c>
      <c r="CN153" s="4272">
        <f t="shared" si="298"/>
        <v>0</v>
      </c>
      <c r="CO153" s="4285">
        <f>IF(M153=CO8,M153,0)</f>
        <v>0</v>
      </c>
      <c r="CP153" s="4286" t="str">
        <f t="shared" si="299"/>
        <v/>
      </c>
      <c r="CQ153" s="4261" t="str">
        <f t="shared" si="300"/>
        <v/>
      </c>
      <c r="CR153" s="4275" t="str">
        <f t="shared" si="301"/>
        <v/>
      </c>
      <c r="CS153" s="4275" t="str">
        <f t="shared" si="302"/>
        <v/>
      </c>
      <c r="CT153" s="4275" t="str">
        <f t="shared" si="303"/>
        <v/>
      </c>
      <c r="CU153" s="4275" t="str">
        <f t="shared" si="304"/>
        <v/>
      </c>
      <c r="CV153" s="4275" t="str">
        <f t="shared" si="305"/>
        <v/>
      </c>
      <c r="CW153" s="4275" t="str">
        <f t="shared" si="306"/>
        <v/>
      </c>
      <c r="CX153" s="4276" t="str">
        <f t="shared" si="307"/>
        <v/>
      </c>
      <c r="CY153" s="4186"/>
      <c r="CZ153" s="4264" t="str">
        <f t="shared" si="308"/>
        <v/>
      </c>
      <c r="DA153" s="4277">
        <f t="shared" si="309"/>
        <v>0</v>
      </c>
      <c r="DB153" s="4115" t="str">
        <f t="shared" si="310"/>
        <v/>
      </c>
      <c r="DC153" s="4115" t="str">
        <f t="shared" si="311"/>
        <v/>
      </c>
      <c r="DD153" s="4115" t="str">
        <f t="shared" si="312"/>
        <v/>
      </c>
      <c r="DE153" s="4115" t="str">
        <f t="shared" si="313"/>
        <v/>
      </c>
      <c r="DF153" s="4115" t="str">
        <f t="shared" si="314"/>
        <v/>
      </c>
      <c r="DG153" s="4115" t="str">
        <f t="shared" si="315"/>
        <v/>
      </c>
      <c r="DH153" s="4115" t="str">
        <f t="shared" si="316"/>
        <v/>
      </c>
      <c r="DI153" s="4115" t="str">
        <f t="shared" si="317"/>
        <v/>
      </c>
      <c r="DJ153" s="4136"/>
      <c r="DK153" s="4287">
        <f>IF(M153=DK8,M153,0)</f>
        <v>0</v>
      </c>
      <c r="DL153" s="4286" t="str">
        <f t="shared" si="318"/>
        <v/>
      </c>
      <c r="DM153" s="4275" t="str">
        <f t="shared" si="319"/>
        <v/>
      </c>
      <c r="DN153" s="4275" t="str">
        <f t="shared" si="320"/>
        <v/>
      </c>
      <c r="DO153" s="4275" t="str">
        <f t="shared" si="321"/>
        <v/>
      </c>
      <c r="DP153" s="4275" t="str">
        <f t="shared" si="322"/>
        <v/>
      </c>
      <c r="DQ153" s="4275" t="str">
        <f t="shared" si="323"/>
        <v/>
      </c>
      <c r="DR153" s="4275" t="str">
        <f t="shared" si="324"/>
        <v/>
      </c>
      <c r="DS153" s="4275" t="str">
        <f t="shared" si="325"/>
        <v/>
      </c>
      <c r="DT153" s="4279" t="str">
        <f t="shared" si="326"/>
        <v/>
      </c>
      <c r="DU153" s="4122"/>
      <c r="DV153" s="4266">
        <f t="shared" si="327"/>
        <v>0</v>
      </c>
      <c r="DW153" s="4267">
        <f t="shared" si="328"/>
        <v>0</v>
      </c>
      <c r="DX153" s="4267">
        <f t="shared" si="329"/>
        <v>0</v>
      </c>
      <c r="DY153" s="4267">
        <f t="shared" si="330"/>
        <v>0</v>
      </c>
      <c r="DZ153" s="4267">
        <f t="shared" si="331"/>
        <v>0</v>
      </c>
      <c r="EA153" s="4267">
        <f t="shared" si="332"/>
        <v>0</v>
      </c>
      <c r="EB153" s="4267">
        <f t="shared" si="333"/>
        <v>0</v>
      </c>
      <c r="EC153" s="4267">
        <f t="shared" si="334"/>
        <v>0</v>
      </c>
      <c r="ED153" s="4215"/>
      <c r="EE153" s="4268">
        <f t="shared" si="375"/>
        <v>0</v>
      </c>
      <c r="EF153" s="4269">
        <f t="shared" si="375"/>
        <v>0</v>
      </c>
      <c r="EG153" s="4269">
        <f t="shared" si="375"/>
        <v>0</v>
      </c>
      <c r="EH153" s="4269">
        <f t="shared" si="375"/>
        <v>0</v>
      </c>
      <c r="EI153" s="4269">
        <f t="shared" si="375"/>
        <v>0</v>
      </c>
      <c r="EJ153" s="4269">
        <f t="shared" si="260"/>
        <v>0</v>
      </c>
      <c r="EK153" s="4269">
        <f t="shared" si="260"/>
        <v>0</v>
      </c>
      <c r="EL153" s="4270">
        <f t="shared" si="260"/>
        <v>0</v>
      </c>
      <c r="EM153" s="4186"/>
      <c r="EN153" s="4264" t="str">
        <f t="shared" si="335"/>
        <v/>
      </c>
      <c r="EO153" s="4271">
        <f t="shared" si="336"/>
        <v>0</v>
      </c>
      <c r="EP153" s="4272">
        <f t="shared" si="337"/>
        <v>0</v>
      </c>
      <c r="EQ153" s="4272">
        <f t="shared" si="338"/>
        <v>0</v>
      </c>
      <c r="ER153" s="4272">
        <f t="shared" si="339"/>
        <v>0</v>
      </c>
      <c r="ES153" s="4272">
        <f t="shared" si="340"/>
        <v>0</v>
      </c>
      <c r="ET153" s="4272">
        <f t="shared" si="341"/>
        <v>0</v>
      </c>
      <c r="EU153" s="4272">
        <f t="shared" si="342"/>
        <v>0</v>
      </c>
      <c r="EV153" s="4272">
        <f t="shared" si="343"/>
        <v>0</v>
      </c>
      <c r="EW153" s="4272">
        <f t="shared" si="344"/>
        <v>0</v>
      </c>
      <c r="EX153" s="4288">
        <f>IF(X153=EX8,X153,0)</f>
        <v>0</v>
      </c>
      <c r="EY153" s="4286" t="str">
        <f t="shared" si="345"/>
        <v/>
      </c>
      <c r="EZ153" s="4261" t="str">
        <f t="shared" si="346"/>
        <v/>
      </c>
      <c r="FA153" s="4275" t="str">
        <f t="shared" si="347"/>
        <v/>
      </c>
      <c r="FB153" s="4275" t="str">
        <f t="shared" si="348"/>
        <v/>
      </c>
      <c r="FC153" s="4275" t="str">
        <f t="shared" si="349"/>
        <v/>
      </c>
      <c r="FD153" s="4275" t="str">
        <f t="shared" si="350"/>
        <v/>
      </c>
      <c r="FE153" s="4275" t="str">
        <f t="shared" si="351"/>
        <v/>
      </c>
      <c r="FF153" s="4275" t="str">
        <f t="shared" si="352"/>
        <v/>
      </c>
      <c r="FG153" s="4275" t="str">
        <f t="shared" si="353"/>
        <v/>
      </c>
      <c r="FH153" s="4186"/>
      <c r="FI153" s="4264" t="str">
        <f t="shared" si="354"/>
        <v/>
      </c>
      <c r="FJ153" s="4277">
        <f t="shared" si="355"/>
        <v>0</v>
      </c>
      <c r="FK153" s="4115" t="str">
        <f t="shared" si="356"/>
        <v/>
      </c>
      <c r="FL153" s="4115" t="str">
        <f t="shared" si="357"/>
        <v/>
      </c>
      <c r="FM153" s="4115" t="str">
        <f t="shared" si="358"/>
        <v/>
      </c>
      <c r="FN153" s="4115" t="str">
        <f t="shared" si="359"/>
        <v/>
      </c>
      <c r="FO153" s="4115" t="str">
        <f t="shared" si="360"/>
        <v/>
      </c>
      <c r="FP153" s="4115" t="str">
        <f t="shared" si="361"/>
        <v/>
      </c>
      <c r="FQ153" s="4115" t="str">
        <f t="shared" si="362"/>
        <v/>
      </c>
      <c r="FR153" s="4115" t="str">
        <f t="shared" si="363"/>
        <v/>
      </c>
      <c r="FS153" s="4287">
        <f>IF(X153=FS8,X153,0)</f>
        <v>0</v>
      </c>
      <c r="FT153" s="4286" t="str">
        <f t="shared" si="364"/>
        <v/>
      </c>
      <c r="FU153" s="4275" t="str">
        <f t="shared" si="365"/>
        <v/>
      </c>
      <c r="FV153" s="4275" t="str">
        <f t="shared" si="366"/>
        <v/>
      </c>
      <c r="FW153" s="4275" t="str">
        <f t="shared" si="367"/>
        <v/>
      </c>
      <c r="FX153" s="4275" t="str">
        <f t="shared" si="368"/>
        <v/>
      </c>
      <c r="FY153" s="4275" t="str">
        <f t="shared" si="369"/>
        <v/>
      </c>
      <c r="FZ153" s="4275" t="str">
        <f t="shared" si="370"/>
        <v/>
      </c>
      <c r="GA153" s="4275" t="str">
        <f t="shared" si="371"/>
        <v/>
      </c>
      <c r="GB153" s="4279" t="str">
        <f t="shared" si="372"/>
        <v/>
      </c>
      <c r="GC153" s="4122"/>
    </row>
    <row r="154" spans="1:185" ht="45" customHeight="1">
      <c r="A154" s="4016">
        <f>ROW()</f>
        <v>154</v>
      </c>
      <c r="B154" s="4250" t="str">
        <f>IF(C154="I","",IF(ISBLANK(D154),"",IF(ISTEXT(D154),LARGE(B9:B153,1)+1,0)))</f>
        <v/>
      </c>
      <c r="C154" s="4281"/>
      <c r="D154" s="4297"/>
      <c r="E154" s="4252"/>
      <c r="F154" s="4253"/>
      <c r="G154" s="4254"/>
      <c r="H154" s="4255"/>
      <c r="I154" s="4254"/>
      <c r="J154" s="4255"/>
      <c r="K154" s="4256">
        <f t="shared" si="257"/>
        <v>0</v>
      </c>
      <c r="L154" s="4119"/>
      <c r="M154" s="4257">
        <f t="shared" si="261"/>
        <v>0</v>
      </c>
      <c r="N154" s="4258">
        <f t="shared" si="261"/>
        <v>0</v>
      </c>
      <c r="O154" s="4259"/>
      <c r="P154" s="4259"/>
      <c r="Q154" s="4259"/>
      <c r="R154" s="4259"/>
      <c r="S154" s="4259"/>
      <c r="T154" s="4259"/>
      <c r="U154" s="4259"/>
      <c r="V154" s="4259"/>
      <c r="W154" s="4119"/>
      <c r="X154" s="4257">
        <f t="shared" si="262"/>
        <v>0</v>
      </c>
      <c r="Y154" s="4258">
        <f t="shared" si="262"/>
        <v>0</v>
      </c>
      <c r="Z154" s="4260"/>
      <c r="AA154" s="4260"/>
      <c r="AB154" s="4260"/>
      <c r="AC154" s="4260"/>
      <c r="AD154" s="4260"/>
      <c r="AE154" s="4260"/>
      <c r="AF154" s="4260"/>
      <c r="AG154" s="4260"/>
      <c r="AH154" s="4119"/>
      <c r="AI154" s="4122"/>
      <c r="AJ154" s="4261">
        <f t="shared" si="263"/>
        <v>0</v>
      </c>
      <c r="AK154" s="4262">
        <f t="shared" si="264"/>
        <v>0</v>
      </c>
      <c r="AL154" s="4261">
        <f t="shared" si="265"/>
        <v>0</v>
      </c>
      <c r="AM154" s="4262">
        <f t="shared" si="266"/>
        <v>0</v>
      </c>
      <c r="AN154" s="4261">
        <f t="shared" si="267"/>
        <v>0</v>
      </c>
      <c r="AO154" s="4262">
        <f t="shared" si="268"/>
        <v>0</v>
      </c>
      <c r="AP154" s="4261">
        <f t="shared" si="269"/>
        <v>0</v>
      </c>
      <c r="AQ154" s="4262">
        <f t="shared" si="270"/>
        <v>0</v>
      </c>
      <c r="AR154" s="4261">
        <f t="shared" si="271"/>
        <v>0</v>
      </c>
      <c r="AS154" s="4262">
        <f t="shared" si="272"/>
        <v>0</v>
      </c>
      <c r="AT154" s="4261">
        <f t="shared" si="273"/>
        <v>0</v>
      </c>
      <c r="AU154" s="4262">
        <f t="shared" si="274"/>
        <v>0</v>
      </c>
      <c r="AV154" s="4261">
        <f t="shared" si="275"/>
        <v>0</v>
      </c>
      <c r="AW154" s="4262">
        <f t="shared" si="276"/>
        <v>0</v>
      </c>
      <c r="AX154" s="4261">
        <f t="shared" si="277"/>
        <v>0</v>
      </c>
      <c r="AY154" s="4262">
        <f t="shared" si="278"/>
        <v>0</v>
      </c>
      <c r="AZ154" s="4263"/>
      <c r="BA154" s="4264">
        <f>BA9</f>
        <v>20</v>
      </c>
      <c r="BB154" s="4264">
        <f t="shared" si="279"/>
        <v>0</v>
      </c>
      <c r="BC154" s="4264" t="str">
        <f t="shared" si="280"/>
        <v/>
      </c>
      <c r="BD154" s="4265">
        <f t="shared" si="373"/>
        <v>0</v>
      </c>
      <c r="BE154" s="4265">
        <f t="shared" si="373"/>
        <v>0</v>
      </c>
      <c r="BF154" s="4265">
        <f t="shared" si="373"/>
        <v>0</v>
      </c>
      <c r="BG154" s="4265">
        <f t="shared" si="373"/>
        <v>0</v>
      </c>
      <c r="BH154" s="4265">
        <f t="shared" si="373"/>
        <v>0</v>
      </c>
      <c r="BI154" s="4265">
        <f t="shared" si="258"/>
        <v>0</v>
      </c>
      <c r="BJ154" s="4265">
        <f t="shared" si="258"/>
        <v>0</v>
      </c>
      <c r="BK154" s="4265">
        <f t="shared" si="258"/>
        <v>0</v>
      </c>
      <c r="BL154" s="4122"/>
      <c r="BM154" s="4266">
        <f t="shared" si="281"/>
        <v>0</v>
      </c>
      <c r="BN154" s="4267">
        <f t="shared" si="282"/>
        <v>0</v>
      </c>
      <c r="BO154" s="4267">
        <f t="shared" si="283"/>
        <v>0</v>
      </c>
      <c r="BP154" s="4267">
        <f t="shared" si="284"/>
        <v>0</v>
      </c>
      <c r="BQ154" s="4267">
        <f t="shared" si="285"/>
        <v>0</v>
      </c>
      <c r="BR154" s="4267">
        <f t="shared" si="286"/>
        <v>0</v>
      </c>
      <c r="BS154" s="4267">
        <f t="shared" si="287"/>
        <v>0</v>
      </c>
      <c r="BT154" s="4267">
        <f t="shared" si="288"/>
        <v>0</v>
      </c>
      <c r="BU154" s="4202"/>
      <c r="BV154" s="4268">
        <f t="shared" si="374"/>
        <v>0</v>
      </c>
      <c r="BW154" s="4269">
        <f t="shared" si="374"/>
        <v>0</v>
      </c>
      <c r="BX154" s="4269">
        <f t="shared" si="374"/>
        <v>0</v>
      </c>
      <c r="BY154" s="4269">
        <f t="shared" si="374"/>
        <v>0</v>
      </c>
      <c r="BZ154" s="4269">
        <f t="shared" si="374"/>
        <v>0</v>
      </c>
      <c r="CA154" s="4269">
        <f t="shared" si="259"/>
        <v>0</v>
      </c>
      <c r="CB154" s="4269">
        <f t="shared" si="259"/>
        <v>0</v>
      </c>
      <c r="CC154" s="4270">
        <f t="shared" si="259"/>
        <v>0</v>
      </c>
      <c r="CD154" s="4114"/>
      <c r="CE154" s="4264" t="str">
        <f t="shared" si="289"/>
        <v/>
      </c>
      <c r="CF154" s="4271">
        <f t="shared" si="290"/>
        <v>0</v>
      </c>
      <c r="CG154" s="4272">
        <f t="shared" si="291"/>
        <v>0</v>
      </c>
      <c r="CH154" s="4272">
        <f t="shared" si="292"/>
        <v>0</v>
      </c>
      <c r="CI154" s="4272">
        <f t="shared" si="293"/>
        <v>0</v>
      </c>
      <c r="CJ154" s="4272">
        <f t="shared" si="294"/>
        <v>0</v>
      </c>
      <c r="CK154" s="4272">
        <f t="shared" si="295"/>
        <v>0</v>
      </c>
      <c r="CL154" s="4272">
        <f t="shared" si="296"/>
        <v>0</v>
      </c>
      <c r="CM154" s="4272">
        <f t="shared" si="297"/>
        <v>0</v>
      </c>
      <c r="CN154" s="4272">
        <f t="shared" si="298"/>
        <v>0</v>
      </c>
      <c r="CO154" s="4285">
        <f>IF(M154=CO8,M154,0)</f>
        <v>0</v>
      </c>
      <c r="CP154" s="4286" t="str">
        <f t="shared" si="299"/>
        <v/>
      </c>
      <c r="CQ154" s="4261" t="str">
        <f t="shared" si="300"/>
        <v/>
      </c>
      <c r="CR154" s="4275" t="str">
        <f t="shared" si="301"/>
        <v/>
      </c>
      <c r="CS154" s="4275" t="str">
        <f t="shared" si="302"/>
        <v/>
      </c>
      <c r="CT154" s="4275" t="str">
        <f t="shared" si="303"/>
        <v/>
      </c>
      <c r="CU154" s="4275" t="str">
        <f t="shared" si="304"/>
        <v/>
      </c>
      <c r="CV154" s="4275" t="str">
        <f t="shared" si="305"/>
        <v/>
      </c>
      <c r="CW154" s="4275" t="str">
        <f t="shared" si="306"/>
        <v/>
      </c>
      <c r="CX154" s="4276" t="str">
        <f t="shared" si="307"/>
        <v/>
      </c>
      <c r="CY154" s="4186"/>
      <c r="CZ154" s="4264" t="str">
        <f t="shared" si="308"/>
        <v/>
      </c>
      <c r="DA154" s="4277">
        <f t="shared" si="309"/>
        <v>0</v>
      </c>
      <c r="DB154" s="4115" t="str">
        <f t="shared" si="310"/>
        <v/>
      </c>
      <c r="DC154" s="4115" t="str">
        <f t="shared" si="311"/>
        <v/>
      </c>
      <c r="DD154" s="4115" t="str">
        <f t="shared" si="312"/>
        <v/>
      </c>
      <c r="DE154" s="4115" t="str">
        <f t="shared" si="313"/>
        <v/>
      </c>
      <c r="DF154" s="4115" t="str">
        <f t="shared" si="314"/>
        <v/>
      </c>
      <c r="DG154" s="4115" t="str">
        <f t="shared" si="315"/>
        <v/>
      </c>
      <c r="DH154" s="4115" t="str">
        <f t="shared" si="316"/>
        <v/>
      </c>
      <c r="DI154" s="4115" t="str">
        <f t="shared" si="317"/>
        <v/>
      </c>
      <c r="DJ154" s="4136"/>
      <c r="DK154" s="4287">
        <f>IF(M154=DK8,M154,0)</f>
        <v>0</v>
      </c>
      <c r="DL154" s="4286" t="str">
        <f t="shared" si="318"/>
        <v/>
      </c>
      <c r="DM154" s="4275" t="str">
        <f t="shared" si="319"/>
        <v/>
      </c>
      <c r="DN154" s="4275" t="str">
        <f t="shared" si="320"/>
        <v/>
      </c>
      <c r="DO154" s="4275" t="str">
        <f t="shared" si="321"/>
        <v/>
      </c>
      <c r="DP154" s="4275" t="str">
        <f t="shared" si="322"/>
        <v/>
      </c>
      <c r="DQ154" s="4275" t="str">
        <f t="shared" si="323"/>
        <v/>
      </c>
      <c r="DR154" s="4275" t="str">
        <f t="shared" si="324"/>
        <v/>
      </c>
      <c r="DS154" s="4275" t="str">
        <f t="shared" si="325"/>
        <v/>
      </c>
      <c r="DT154" s="4279" t="str">
        <f t="shared" si="326"/>
        <v/>
      </c>
      <c r="DU154" s="4122"/>
      <c r="DV154" s="4266">
        <f t="shared" si="327"/>
        <v>0</v>
      </c>
      <c r="DW154" s="4267">
        <f t="shared" si="328"/>
        <v>0</v>
      </c>
      <c r="DX154" s="4267">
        <f t="shared" si="329"/>
        <v>0</v>
      </c>
      <c r="DY154" s="4267">
        <f t="shared" si="330"/>
        <v>0</v>
      </c>
      <c r="DZ154" s="4267">
        <f t="shared" si="331"/>
        <v>0</v>
      </c>
      <c r="EA154" s="4267">
        <f t="shared" si="332"/>
        <v>0</v>
      </c>
      <c r="EB154" s="4267">
        <f t="shared" si="333"/>
        <v>0</v>
      </c>
      <c r="EC154" s="4267">
        <f t="shared" si="334"/>
        <v>0</v>
      </c>
      <c r="ED154" s="4215"/>
      <c r="EE154" s="4268">
        <f t="shared" si="375"/>
        <v>0</v>
      </c>
      <c r="EF154" s="4269">
        <f t="shared" si="375"/>
        <v>0</v>
      </c>
      <c r="EG154" s="4269">
        <f t="shared" si="375"/>
        <v>0</v>
      </c>
      <c r="EH154" s="4269">
        <f t="shared" si="375"/>
        <v>0</v>
      </c>
      <c r="EI154" s="4269">
        <f t="shared" si="375"/>
        <v>0</v>
      </c>
      <c r="EJ154" s="4269">
        <f t="shared" si="260"/>
        <v>0</v>
      </c>
      <c r="EK154" s="4269">
        <f t="shared" si="260"/>
        <v>0</v>
      </c>
      <c r="EL154" s="4270">
        <f t="shared" si="260"/>
        <v>0</v>
      </c>
      <c r="EM154" s="4186"/>
      <c r="EN154" s="4264" t="str">
        <f t="shared" si="335"/>
        <v/>
      </c>
      <c r="EO154" s="4271">
        <f t="shared" si="336"/>
        <v>0</v>
      </c>
      <c r="EP154" s="4272">
        <f t="shared" si="337"/>
        <v>0</v>
      </c>
      <c r="EQ154" s="4272">
        <f t="shared" si="338"/>
        <v>0</v>
      </c>
      <c r="ER154" s="4272">
        <f t="shared" si="339"/>
        <v>0</v>
      </c>
      <c r="ES154" s="4272">
        <f t="shared" si="340"/>
        <v>0</v>
      </c>
      <c r="ET154" s="4272">
        <f t="shared" si="341"/>
        <v>0</v>
      </c>
      <c r="EU154" s="4272">
        <f t="shared" si="342"/>
        <v>0</v>
      </c>
      <c r="EV154" s="4272">
        <f t="shared" si="343"/>
        <v>0</v>
      </c>
      <c r="EW154" s="4272">
        <f t="shared" si="344"/>
        <v>0</v>
      </c>
      <c r="EX154" s="4288">
        <f>IF(X154=EX8,X154,0)</f>
        <v>0</v>
      </c>
      <c r="EY154" s="4286" t="str">
        <f t="shared" si="345"/>
        <v/>
      </c>
      <c r="EZ154" s="4261" t="str">
        <f t="shared" si="346"/>
        <v/>
      </c>
      <c r="FA154" s="4275" t="str">
        <f t="shared" si="347"/>
        <v/>
      </c>
      <c r="FB154" s="4275" t="str">
        <f t="shared" si="348"/>
        <v/>
      </c>
      <c r="FC154" s="4275" t="str">
        <f t="shared" si="349"/>
        <v/>
      </c>
      <c r="FD154" s="4275" t="str">
        <f t="shared" si="350"/>
        <v/>
      </c>
      <c r="FE154" s="4275" t="str">
        <f t="shared" si="351"/>
        <v/>
      </c>
      <c r="FF154" s="4275" t="str">
        <f t="shared" si="352"/>
        <v/>
      </c>
      <c r="FG154" s="4275" t="str">
        <f t="shared" si="353"/>
        <v/>
      </c>
      <c r="FH154" s="4186"/>
      <c r="FI154" s="4264" t="str">
        <f t="shared" si="354"/>
        <v/>
      </c>
      <c r="FJ154" s="4277">
        <f t="shared" si="355"/>
        <v>0</v>
      </c>
      <c r="FK154" s="4115" t="str">
        <f t="shared" si="356"/>
        <v/>
      </c>
      <c r="FL154" s="4115" t="str">
        <f t="shared" si="357"/>
        <v/>
      </c>
      <c r="FM154" s="4115" t="str">
        <f t="shared" si="358"/>
        <v/>
      </c>
      <c r="FN154" s="4115" t="str">
        <f t="shared" si="359"/>
        <v/>
      </c>
      <c r="FO154" s="4115" t="str">
        <f t="shared" si="360"/>
        <v/>
      </c>
      <c r="FP154" s="4115" t="str">
        <f t="shared" si="361"/>
        <v/>
      </c>
      <c r="FQ154" s="4115" t="str">
        <f t="shared" si="362"/>
        <v/>
      </c>
      <c r="FR154" s="4115" t="str">
        <f t="shared" si="363"/>
        <v/>
      </c>
      <c r="FS154" s="4287">
        <f>IF(X154=FS8,X154,0)</f>
        <v>0</v>
      </c>
      <c r="FT154" s="4286" t="str">
        <f t="shared" si="364"/>
        <v/>
      </c>
      <c r="FU154" s="4275" t="str">
        <f t="shared" si="365"/>
        <v/>
      </c>
      <c r="FV154" s="4275" t="str">
        <f t="shared" si="366"/>
        <v/>
      </c>
      <c r="FW154" s="4275" t="str">
        <f t="shared" si="367"/>
        <v/>
      </c>
      <c r="FX154" s="4275" t="str">
        <f t="shared" si="368"/>
        <v/>
      </c>
      <c r="FY154" s="4275" t="str">
        <f t="shared" si="369"/>
        <v/>
      </c>
      <c r="FZ154" s="4275" t="str">
        <f t="shared" si="370"/>
        <v/>
      </c>
      <c r="GA154" s="4275" t="str">
        <f t="shared" si="371"/>
        <v/>
      </c>
      <c r="GB154" s="4279" t="str">
        <f t="shared" si="372"/>
        <v/>
      </c>
      <c r="GC154" s="4122"/>
    </row>
    <row r="155" spans="1:185" ht="45" customHeight="1">
      <c r="A155" s="4016">
        <f>ROW()</f>
        <v>155</v>
      </c>
      <c r="B155" s="4250" t="str">
        <f>IF(C155="I","",IF(ISBLANK(D155),"",IF(ISTEXT(D155),LARGE(B9:B154,1)+1,0)))</f>
        <v/>
      </c>
      <c r="C155" s="4281"/>
      <c r="D155" s="4297"/>
      <c r="E155" s="4252"/>
      <c r="F155" s="4253"/>
      <c r="G155" s="4254"/>
      <c r="H155" s="4255"/>
      <c r="I155" s="4254"/>
      <c r="J155" s="4255"/>
      <c r="K155" s="4256">
        <f t="shared" si="257"/>
        <v>0</v>
      </c>
      <c r="L155" s="4119"/>
      <c r="M155" s="4257">
        <f t="shared" si="261"/>
        <v>0</v>
      </c>
      <c r="N155" s="4258">
        <f t="shared" si="261"/>
        <v>0</v>
      </c>
      <c r="O155" s="4259"/>
      <c r="P155" s="4259"/>
      <c r="Q155" s="4259"/>
      <c r="R155" s="4259"/>
      <c r="S155" s="4259"/>
      <c r="T155" s="4259"/>
      <c r="U155" s="4259"/>
      <c r="V155" s="4259"/>
      <c r="W155" s="4119"/>
      <c r="X155" s="4257">
        <f t="shared" si="262"/>
        <v>0</v>
      </c>
      <c r="Y155" s="4258">
        <f t="shared" si="262"/>
        <v>0</v>
      </c>
      <c r="Z155" s="4260"/>
      <c r="AA155" s="4260"/>
      <c r="AB155" s="4260"/>
      <c r="AC155" s="4260"/>
      <c r="AD155" s="4260"/>
      <c r="AE155" s="4260"/>
      <c r="AF155" s="4260"/>
      <c r="AG155" s="4260"/>
      <c r="AH155" s="4119"/>
      <c r="AI155" s="4122"/>
      <c r="AJ155" s="4261">
        <f t="shared" si="263"/>
        <v>0</v>
      </c>
      <c r="AK155" s="4262">
        <f t="shared" si="264"/>
        <v>0</v>
      </c>
      <c r="AL155" s="4261">
        <f t="shared" si="265"/>
        <v>0</v>
      </c>
      <c r="AM155" s="4262">
        <f t="shared" si="266"/>
        <v>0</v>
      </c>
      <c r="AN155" s="4261">
        <f t="shared" si="267"/>
        <v>0</v>
      </c>
      <c r="AO155" s="4262">
        <f t="shared" si="268"/>
        <v>0</v>
      </c>
      <c r="AP155" s="4261">
        <f t="shared" si="269"/>
        <v>0</v>
      </c>
      <c r="AQ155" s="4262">
        <f t="shared" si="270"/>
        <v>0</v>
      </c>
      <c r="AR155" s="4261">
        <f t="shared" si="271"/>
        <v>0</v>
      </c>
      <c r="AS155" s="4262">
        <f t="shared" si="272"/>
        <v>0</v>
      </c>
      <c r="AT155" s="4261">
        <f t="shared" si="273"/>
        <v>0</v>
      </c>
      <c r="AU155" s="4262">
        <f t="shared" si="274"/>
        <v>0</v>
      </c>
      <c r="AV155" s="4261">
        <f t="shared" si="275"/>
        <v>0</v>
      </c>
      <c r="AW155" s="4262">
        <f t="shared" si="276"/>
        <v>0</v>
      </c>
      <c r="AX155" s="4261">
        <f t="shared" si="277"/>
        <v>0</v>
      </c>
      <c r="AY155" s="4262">
        <f t="shared" si="278"/>
        <v>0</v>
      </c>
      <c r="AZ155" s="4263"/>
      <c r="BA155" s="4264">
        <f>BA9</f>
        <v>20</v>
      </c>
      <c r="BB155" s="4264">
        <f t="shared" si="279"/>
        <v>0</v>
      </c>
      <c r="BC155" s="4264" t="str">
        <f t="shared" si="280"/>
        <v/>
      </c>
      <c r="BD155" s="4265">
        <f t="shared" si="373"/>
        <v>0</v>
      </c>
      <c r="BE155" s="4265">
        <f t="shared" si="373"/>
        <v>0</v>
      </c>
      <c r="BF155" s="4265">
        <f t="shared" si="373"/>
        <v>0</v>
      </c>
      <c r="BG155" s="4265">
        <f t="shared" si="373"/>
        <v>0</v>
      </c>
      <c r="BH155" s="4265">
        <f t="shared" si="373"/>
        <v>0</v>
      </c>
      <c r="BI155" s="4265">
        <f t="shared" si="258"/>
        <v>0</v>
      </c>
      <c r="BJ155" s="4265">
        <f t="shared" si="258"/>
        <v>0</v>
      </c>
      <c r="BK155" s="4265">
        <f t="shared" si="258"/>
        <v>0</v>
      </c>
      <c r="BL155" s="4122"/>
      <c r="BM155" s="4266">
        <f t="shared" si="281"/>
        <v>0</v>
      </c>
      <c r="BN155" s="4267">
        <f t="shared" si="282"/>
        <v>0</v>
      </c>
      <c r="BO155" s="4267">
        <f t="shared" si="283"/>
        <v>0</v>
      </c>
      <c r="BP155" s="4267">
        <f t="shared" si="284"/>
        <v>0</v>
      </c>
      <c r="BQ155" s="4267">
        <f t="shared" si="285"/>
        <v>0</v>
      </c>
      <c r="BR155" s="4267">
        <f t="shared" si="286"/>
        <v>0</v>
      </c>
      <c r="BS155" s="4267">
        <f t="shared" si="287"/>
        <v>0</v>
      </c>
      <c r="BT155" s="4267">
        <f t="shared" si="288"/>
        <v>0</v>
      </c>
      <c r="BU155" s="4202"/>
      <c r="BV155" s="4268">
        <f t="shared" si="374"/>
        <v>0</v>
      </c>
      <c r="BW155" s="4269">
        <f t="shared" si="374"/>
        <v>0</v>
      </c>
      <c r="BX155" s="4269">
        <f t="shared" si="374"/>
        <v>0</v>
      </c>
      <c r="BY155" s="4269">
        <f t="shared" si="374"/>
        <v>0</v>
      </c>
      <c r="BZ155" s="4269">
        <f t="shared" si="374"/>
        <v>0</v>
      </c>
      <c r="CA155" s="4269">
        <f t="shared" si="259"/>
        <v>0</v>
      </c>
      <c r="CB155" s="4269">
        <f t="shared" si="259"/>
        <v>0</v>
      </c>
      <c r="CC155" s="4270">
        <f t="shared" si="259"/>
        <v>0</v>
      </c>
      <c r="CD155" s="4114"/>
      <c r="CE155" s="4264" t="str">
        <f t="shared" si="289"/>
        <v/>
      </c>
      <c r="CF155" s="4271">
        <f t="shared" si="290"/>
        <v>0</v>
      </c>
      <c r="CG155" s="4272">
        <f t="shared" si="291"/>
        <v>0</v>
      </c>
      <c r="CH155" s="4272">
        <f t="shared" si="292"/>
        <v>0</v>
      </c>
      <c r="CI155" s="4272">
        <f t="shared" si="293"/>
        <v>0</v>
      </c>
      <c r="CJ155" s="4272">
        <f t="shared" si="294"/>
        <v>0</v>
      </c>
      <c r="CK155" s="4272">
        <f t="shared" si="295"/>
        <v>0</v>
      </c>
      <c r="CL155" s="4272">
        <f t="shared" si="296"/>
        <v>0</v>
      </c>
      <c r="CM155" s="4272">
        <f t="shared" si="297"/>
        <v>0</v>
      </c>
      <c r="CN155" s="4272">
        <f t="shared" si="298"/>
        <v>0</v>
      </c>
      <c r="CO155" s="4285">
        <f>IF(M155=CO8,M155,0)</f>
        <v>0</v>
      </c>
      <c r="CP155" s="4286" t="str">
        <f t="shared" si="299"/>
        <v/>
      </c>
      <c r="CQ155" s="4261" t="str">
        <f t="shared" si="300"/>
        <v/>
      </c>
      <c r="CR155" s="4275" t="str">
        <f t="shared" si="301"/>
        <v/>
      </c>
      <c r="CS155" s="4275" t="str">
        <f t="shared" si="302"/>
        <v/>
      </c>
      <c r="CT155" s="4275" t="str">
        <f t="shared" si="303"/>
        <v/>
      </c>
      <c r="CU155" s="4275" t="str">
        <f t="shared" si="304"/>
        <v/>
      </c>
      <c r="CV155" s="4275" t="str">
        <f t="shared" si="305"/>
        <v/>
      </c>
      <c r="CW155" s="4275" t="str">
        <f t="shared" si="306"/>
        <v/>
      </c>
      <c r="CX155" s="4276" t="str">
        <f t="shared" si="307"/>
        <v/>
      </c>
      <c r="CY155" s="4186"/>
      <c r="CZ155" s="4264" t="str">
        <f t="shared" si="308"/>
        <v/>
      </c>
      <c r="DA155" s="4277">
        <f t="shared" si="309"/>
        <v>0</v>
      </c>
      <c r="DB155" s="4115" t="str">
        <f t="shared" si="310"/>
        <v/>
      </c>
      <c r="DC155" s="4115" t="str">
        <f t="shared" si="311"/>
        <v/>
      </c>
      <c r="DD155" s="4115" t="str">
        <f t="shared" si="312"/>
        <v/>
      </c>
      <c r="DE155" s="4115" t="str">
        <f t="shared" si="313"/>
        <v/>
      </c>
      <c r="DF155" s="4115" t="str">
        <f t="shared" si="314"/>
        <v/>
      </c>
      <c r="DG155" s="4115" t="str">
        <f t="shared" si="315"/>
        <v/>
      </c>
      <c r="DH155" s="4115" t="str">
        <f t="shared" si="316"/>
        <v/>
      </c>
      <c r="DI155" s="4115" t="str">
        <f t="shared" si="317"/>
        <v/>
      </c>
      <c r="DJ155" s="4136"/>
      <c r="DK155" s="4287">
        <f>IF(M155=DK8,M155,0)</f>
        <v>0</v>
      </c>
      <c r="DL155" s="4286" t="str">
        <f t="shared" si="318"/>
        <v/>
      </c>
      <c r="DM155" s="4275" t="str">
        <f t="shared" si="319"/>
        <v/>
      </c>
      <c r="DN155" s="4275" t="str">
        <f t="shared" si="320"/>
        <v/>
      </c>
      <c r="DO155" s="4275" t="str">
        <f t="shared" si="321"/>
        <v/>
      </c>
      <c r="DP155" s="4275" t="str">
        <f t="shared" si="322"/>
        <v/>
      </c>
      <c r="DQ155" s="4275" t="str">
        <f t="shared" si="323"/>
        <v/>
      </c>
      <c r="DR155" s="4275" t="str">
        <f t="shared" si="324"/>
        <v/>
      </c>
      <c r="DS155" s="4275" t="str">
        <f t="shared" si="325"/>
        <v/>
      </c>
      <c r="DT155" s="4279" t="str">
        <f t="shared" si="326"/>
        <v/>
      </c>
      <c r="DU155" s="4122"/>
      <c r="DV155" s="4266">
        <f t="shared" si="327"/>
        <v>0</v>
      </c>
      <c r="DW155" s="4267">
        <f t="shared" si="328"/>
        <v>0</v>
      </c>
      <c r="DX155" s="4267">
        <f t="shared" si="329"/>
        <v>0</v>
      </c>
      <c r="DY155" s="4267">
        <f t="shared" si="330"/>
        <v>0</v>
      </c>
      <c r="DZ155" s="4267">
        <f t="shared" si="331"/>
        <v>0</v>
      </c>
      <c r="EA155" s="4267">
        <f t="shared" si="332"/>
        <v>0</v>
      </c>
      <c r="EB155" s="4267">
        <f t="shared" si="333"/>
        <v>0</v>
      </c>
      <c r="EC155" s="4267">
        <f t="shared" si="334"/>
        <v>0</v>
      </c>
      <c r="ED155" s="4215"/>
      <c r="EE155" s="4268">
        <f t="shared" si="375"/>
        <v>0</v>
      </c>
      <c r="EF155" s="4269">
        <f t="shared" si="375"/>
        <v>0</v>
      </c>
      <c r="EG155" s="4269">
        <f t="shared" si="375"/>
        <v>0</v>
      </c>
      <c r="EH155" s="4269">
        <f t="shared" si="375"/>
        <v>0</v>
      </c>
      <c r="EI155" s="4269">
        <f t="shared" si="375"/>
        <v>0</v>
      </c>
      <c r="EJ155" s="4269">
        <f t="shared" si="260"/>
        <v>0</v>
      </c>
      <c r="EK155" s="4269">
        <f t="shared" si="260"/>
        <v>0</v>
      </c>
      <c r="EL155" s="4270">
        <f t="shared" si="260"/>
        <v>0</v>
      </c>
      <c r="EM155" s="4186"/>
      <c r="EN155" s="4264" t="str">
        <f t="shared" si="335"/>
        <v/>
      </c>
      <c r="EO155" s="4271">
        <f t="shared" si="336"/>
        <v>0</v>
      </c>
      <c r="EP155" s="4272">
        <f t="shared" si="337"/>
        <v>0</v>
      </c>
      <c r="EQ155" s="4272">
        <f t="shared" si="338"/>
        <v>0</v>
      </c>
      <c r="ER155" s="4272">
        <f t="shared" si="339"/>
        <v>0</v>
      </c>
      <c r="ES155" s="4272">
        <f t="shared" si="340"/>
        <v>0</v>
      </c>
      <c r="ET155" s="4272">
        <f t="shared" si="341"/>
        <v>0</v>
      </c>
      <c r="EU155" s="4272">
        <f t="shared" si="342"/>
        <v>0</v>
      </c>
      <c r="EV155" s="4272">
        <f t="shared" si="343"/>
        <v>0</v>
      </c>
      <c r="EW155" s="4272">
        <f t="shared" si="344"/>
        <v>0</v>
      </c>
      <c r="EX155" s="4288">
        <f>IF(X155=EX8,X155,0)</f>
        <v>0</v>
      </c>
      <c r="EY155" s="4286" t="str">
        <f t="shared" si="345"/>
        <v/>
      </c>
      <c r="EZ155" s="4261" t="str">
        <f t="shared" si="346"/>
        <v/>
      </c>
      <c r="FA155" s="4275" t="str">
        <f t="shared" si="347"/>
        <v/>
      </c>
      <c r="FB155" s="4275" t="str">
        <f t="shared" si="348"/>
        <v/>
      </c>
      <c r="FC155" s="4275" t="str">
        <f t="shared" si="349"/>
        <v/>
      </c>
      <c r="FD155" s="4275" t="str">
        <f t="shared" si="350"/>
        <v/>
      </c>
      <c r="FE155" s="4275" t="str">
        <f t="shared" si="351"/>
        <v/>
      </c>
      <c r="FF155" s="4275" t="str">
        <f t="shared" si="352"/>
        <v/>
      </c>
      <c r="FG155" s="4275" t="str">
        <f t="shared" si="353"/>
        <v/>
      </c>
      <c r="FH155" s="4186"/>
      <c r="FI155" s="4264" t="str">
        <f t="shared" si="354"/>
        <v/>
      </c>
      <c r="FJ155" s="4277">
        <f t="shared" si="355"/>
        <v>0</v>
      </c>
      <c r="FK155" s="4115" t="str">
        <f t="shared" si="356"/>
        <v/>
      </c>
      <c r="FL155" s="4115" t="str">
        <f t="shared" si="357"/>
        <v/>
      </c>
      <c r="FM155" s="4115" t="str">
        <f t="shared" si="358"/>
        <v/>
      </c>
      <c r="FN155" s="4115" t="str">
        <f t="shared" si="359"/>
        <v/>
      </c>
      <c r="FO155" s="4115" t="str">
        <f t="shared" si="360"/>
        <v/>
      </c>
      <c r="FP155" s="4115" t="str">
        <f t="shared" si="361"/>
        <v/>
      </c>
      <c r="FQ155" s="4115" t="str">
        <f t="shared" si="362"/>
        <v/>
      </c>
      <c r="FR155" s="4115" t="str">
        <f t="shared" si="363"/>
        <v/>
      </c>
      <c r="FS155" s="4287">
        <f>IF(X155=FS8,X155,0)</f>
        <v>0</v>
      </c>
      <c r="FT155" s="4286" t="str">
        <f t="shared" si="364"/>
        <v/>
      </c>
      <c r="FU155" s="4275" t="str">
        <f t="shared" si="365"/>
        <v/>
      </c>
      <c r="FV155" s="4275" t="str">
        <f t="shared" si="366"/>
        <v/>
      </c>
      <c r="FW155" s="4275" t="str">
        <f t="shared" si="367"/>
        <v/>
      </c>
      <c r="FX155" s="4275" t="str">
        <f t="shared" si="368"/>
        <v/>
      </c>
      <c r="FY155" s="4275" t="str">
        <f t="shared" si="369"/>
        <v/>
      </c>
      <c r="FZ155" s="4275" t="str">
        <f t="shared" si="370"/>
        <v/>
      </c>
      <c r="GA155" s="4275" t="str">
        <f t="shared" si="371"/>
        <v/>
      </c>
      <c r="GB155" s="4279" t="str">
        <f t="shared" si="372"/>
        <v/>
      </c>
      <c r="GC155" s="4122"/>
    </row>
    <row r="156" spans="1:185" ht="45" customHeight="1">
      <c r="A156" s="4016">
        <f>ROW()</f>
        <v>156</v>
      </c>
      <c r="B156" s="4250" t="str">
        <f>IF(C156="I","",IF(ISBLANK(D156),"",IF(ISTEXT(D156),LARGE(B9:B155,1)+1,0)))</f>
        <v/>
      </c>
      <c r="C156" s="4281"/>
      <c r="D156" s="4297"/>
      <c r="E156" s="4252"/>
      <c r="F156" s="4253"/>
      <c r="G156" s="4254"/>
      <c r="H156" s="4255"/>
      <c r="I156" s="4254"/>
      <c r="J156" s="4255"/>
      <c r="K156" s="4256">
        <f t="shared" si="257"/>
        <v>0</v>
      </c>
      <c r="L156" s="4119"/>
      <c r="M156" s="4257">
        <f t="shared" si="261"/>
        <v>0</v>
      </c>
      <c r="N156" s="4258">
        <f t="shared" si="261"/>
        <v>0</v>
      </c>
      <c r="O156" s="4259"/>
      <c r="P156" s="4259"/>
      <c r="Q156" s="4259"/>
      <c r="R156" s="4259"/>
      <c r="S156" s="4259"/>
      <c r="T156" s="4259"/>
      <c r="U156" s="4259"/>
      <c r="V156" s="4259"/>
      <c r="W156" s="4119"/>
      <c r="X156" s="4257">
        <f t="shared" si="262"/>
        <v>0</v>
      </c>
      <c r="Y156" s="4258">
        <f t="shared" si="262"/>
        <v>0</v>
      </c>
      <c r="Z156" s="4260"/>
      <c r="AA156" s="4260"/>
      <c r="AB156" s="4260"/>
      <c r="AC156" s="4260"/>
      <c r="AD156" s="4260"/>
      <c r="AE156" s="4260"/>
      <c r="AF156" s="4260"/>
      <c r="AG156" s="4260"/>
      <c r="AH156" s="4119"/>
      <c r="AI156" s="4122"/>
      <c r="AJ156" s="4261">
        <f t="shared" si="263"/>
        <v>0</v>
      </c>
      <c r="AK156" s="4262">
        <f t="shared" si="264"/>
        <v>0</v>
      </c>
      <c r="AL156" s="4261">
        <f t="shared" si="265"/>
        <v>0</v>
      </c>
      <c r="AM156" s="4262">
        <f t="shared" si="266"/>
        <v>0</v>
      </c>
      <c r="AN156" s="4261">
        <f t="shared" si="267"/>
        <v>0</v>
      </c>
      <c r="AO156" s="4262">
        <f t="shared" si="268"/>
        <v>0</v>
      </c>
      <c r="AP156" s="4261">
        <f t="shared" si="269"/>
        <v>0</v>
      </c>
      <c r="AQ156" s="4262">
        <f t="shared" si="270"/>
        <v>0</v>
      </c>
      <c r="AR156" s="4261">
        <f t="shared" si="271"/>
        <v>0</v>
      </c>
      <c r="AS156" s="4262">
        <f t="shared" si="272"/>
        <v>0</v>
      </c>
      <c r="AT156" s="4261">
        <f t="shared" si="273"/>
        <v>0</v>
      </c>
      <c r="AU156" s="4262">
        <f t="shared" si="274"/>
        <v>0</v>
      </c>
      <c r="AV156" s="4261">
        <f t="shared" si="275"/>
        <v>0</v>
      </c>
      <c r="AW156" s="4262">
        <f t="shared" si="276"/>
        <v>0</v>
      </c>
      <c r="AX156" s="4261">
        <f t="shared" si="277"/>
        <v>0</v>
      </c>
      <c r="AY156" s="4262">
        <f t="shared" si="278"/>
        <v>0</v>
      </c>
      <c r="AZ156" s="4263"/>
      <c r="BA156" s="4264">
        <f>BA9</f>
        <v>20</v>
      </c>
      <c r="BB156" s="4264">
        <f t="shared" si="279"/>
        <v>0</v>
      </c>
      <c r="BC156" s="4264" t="str">
        <f t="shared" si="280"/>
        <v/>
      </c>
      <c r="BD156" s="4265">
        <f t="shared" si="373"/>
        <v>0</v>
      </c>
      <c r="BE156" s="4265">
        <f t="shared" si="373"/>
        <v>0</v>
      </c>
      <c r="BF156" s="4265">
        <f t="shared" si="373"/>
        <v>0</v>
      </c>
      <c r="BG156" s="4265">
        <f t="shared" si="373"/>
        <v>0</v>
      </c>
      <c r="BH156" s="4265">
        <f t="shared" si="373"/>
        <v>0</v>
      </c>
      <c r="BI156" s="4265">
        <f t="shared" si="258"/>
        <v>0</v>
      </c>
      <c r="BJ156" s="4265">
        <f t="shared" si="258"/>
        <v>0</v>
      </c>
      <c r="BK156" s="4265">
        <f t="shared" si="258"/>
        <v>0</v>
      </c>
      <c r="BL156" s="4122"/>
      <c r="BM156" s="4266">
        <f t="shared" si="281"/>
        <v>0</v>
      </c>
      <c r="BN156" s="4267">
        <f t="shared" si="282"/>
        <v>0</v>
      </c>
      <c r="BO156" s="4267">
        <f t="shared" si="283"/>
        <v>0</v>
      </c>
      <c r="BP156" s="4267">
        <f t="shared" si="284"/>
        <v>0</v>
      </c>
      <c r="BQ156" s="4267">
        <f t="shared" si="285"/>
        <v>0</v>
      </c>
      <c r="BR156" s="4267">
        <f t="shared" si="286"/>
        <v>0</v>
      </c>
      <c r="BS156" s="4267">
        <f t="shared" si="287"/>
        <v>0</v>
      </c>
      <c r="BT156" s="4267">
        <f t="shared" si="288"/>
        <v>0</v>
      </c>
      <c r="BU156" s="4202"/>
      <c r="BV156" s="4268">
        <f t="shared" si="374"/>
        <v>0</v>
      </c>
      <c r="BW156" s="4269">
        <f t="shared" si="374"/>
        <v>0</v>
      </c>
      <c r="BX156" s="4269">
        <f t="shared" si="374"/>
        <v>0</v>
      </c>
      <c r="BY156" s="4269">
        <f t="shared" si="374"/>
        <v>0</v>
      </c>
      <c r="BZ156" s="4269">
        <f t="shared" si="374"/>
        <v>0</v>
      </c>
      <c r="CA156" s="4269">
        <f t="shared" si="259"/>
        <v>0</v>
      </c>
      <c r="CB156" s="4269">
        <f t="shared" si="259"/>
        <v>0</v>
      </c>
      <c r="CC156" s="4270">
        <f t="shared" si="259"/>
        <v>0</v>
      </c>
      <c r="CD156" s="4114"/>
      <c r="CE156" s="4264" t="str">
        <f t="shared" si="289"/>
        <v/>
      </c>
      <c r="CF156" s="4271">
        <f t="shared" si="290"/>
        <v>0</v>
      </c>
      <c r="CG156" s="4272">
        <f t="shared" si="291"/>
        <v>0</v>
      </c>
      <c r="CH156" s="4272">
        <f t="shared" si="292"/>
        <v>0</v>
      </c>
      <c r="CI156" s="4272">
        <f t="shared" si="293"/>
        <v>0</v>
      </c>
      <c r="CJ156" s="4272">
        <f t="shared" si="294"/>
        <v>0</v>
      </c>
      <c r="CK156" s="4272">
        <f t="shared" si="295"/>
        <v>0</v>
      </c>
      <c r="CL156" s="4272">
        <f t="shared" si="296"/>
        <v>0</v>
      </c>
      <c r="CM156" s="4272">
        <f t="shared" si="297"/>
        <v>0</v>
      </c>
      <c r="CN156" s="4272">
        <f t="shared" si="298"/>
        <v>0</v>
      </c>
      <c r="CO156" s="4285">
        <f>IF(M156=CO8,M156,0)</f>
        <v>0</v>
      </c>
      <c r="CP156" s="4286" t="str">
        <f t="shared" si="299"/>
        <v/>
      </c>
      <c r="CQ156" s="4261" t="str">
        <f t="shared" si="300"/>
        <v/>
      </c>
      <c r="CR156" s="4275" t="str">
        <f t="shared" si="301"/>
        <v/>
      </c>
      <c r="CS156" s="4275" t="str">
        <f t="shared" si="302"/>
        <v/>
      </c>
      <c r="CT156" s="4275" t="str">
        <f t="shared" si="303"/>
        <v/>
      </c>
      <c r="CU156" s="4275" t="str">
        <f t="shared" si="304"/>
        <v/>
      </c>
      <c r="CV156" s="4275" t="str">
        <f t="shared" si="305"/>
        <v/>
      </c>
      <c r="CW156" s="4275" t="str">
        <f t="shared" si="306"/>
        <v/>
      </c>
      <c r="CX156" s="4276" t="str">
        <f t="shared" si="307"/>
        <v/>
      </c>
      <c r="CY156" s="4186"/>
      <c r="CZ156" s="4264" t="str">
        <f t="shared" si="308"/>
        <v/>
      </c>
      <c r="DA156" s="4277">
        <f t="shared" si="309"/>
        <v>0</v>
      </c>
      <c r="DB156" s="4115" t="str">
        <f t="shared" si="310"/>
        <v/>
      </c>
      <c r="DC156" s="4115" t="str">
        <f t="shared" si="311"/>
        <v/>
      </c>
      <c r="DD156" s="4115" t="str">
        <f t="shared" si="312"/>
        <v/>
      </c>
      <c r="DE156" s="4115" t="str">
        <f t="shared" si="313"/>
        <v/>
      </c>
      <c r="DF156" s="4115" t="str">
        <f t="shared" si="314"/>
        <v/>
      </c>
      <c r="DG156" s="4115" t="str">
        <f t="shared" si="315"/>
        <v/>
      </c>
      <c r="DH156" s="4115" t="str">
        <f t="shared" si="316"/>
        <v/>
      </c>
      <c r="DI156" s="4115" t="str">
        <f t="shared" si="317"/>
        <v/>
      </c>
      <c r="DJ156" s="4136"/>
      <c r="DK156" s="4287">
        <f>IF(M156=DK8,M156,0)</f>
        <v>0</v>
      </c>
      <c r="DL156" s="4286" t="str">
        <f t="shared" si="318"/>
        <v/>
      </c>
      <c r="DM156" s="4275" t="str">
        <f t="shared" si="319"/>
        <v/>
      </c>
      <c r="DN156" s="4275" t="str">
        <f t="shared" si="320"/>
        <v/>
      </c>
      <c r="DO156" s="4275" t="str">
        <f t="shared" si="321"/>
        <v/>
      </c>
      <c r="DP156" s="4275" t="str">
        <f t="shared" si="322"/>
        <v/>
      </c>
      <c r="DQ156" s="4275" t="str">
        <f t="shared" si="323"/>
        <v/>
      </c>
      <c r="DR156" s="4275" t="str">
        <f t="shared" si="324"/>
        <v/>
      </c>
      <c r="DS156" s="4275" t="str">
        <f t="shared" si="325"/>
        <v/>
      </c>
      <c r="DT156" s="4279" t="str">
        <f t="shared" si="326"/>
        <v/>
      </c>
      <c r="DU156" s="4122"/>
      <c r="DV156" s="4266">
        <f t="shared" si="327"/>
        <v>0</v>
      </c>
      <c r="DW156" s="4267">
        <f t="shared" si="328"/>
        <v>0</v>
      </c>
      <c r="DX156" s="4267">
        <f t="shared" si="329"/>
        <v>0</v>
      </c>
      <c r="DY156" s="4267">
        <f t="shared" si="330"/>
        <v>0</v>
      </c>
      <c r="DZ156" s="4267">
        <f t="shared" si="331"/>
        <v>0</v>
      </c>
      <c r="EA156" s="4267">
        <f t="shared" si="332"/>
        <v>0</v>
      </c>
      <c r="EB156" s="4267">
        <f t="shared" si="333"/>
        <v>0</v>
      </c>
      <c r="EC156" s="4267">
        <f t="shared" si="334"/>
        <v>0</v>
      </c>
      <c r="ED156" s="4215"/>
      <c r="EE156" s="4268">
        <f t="shared" si="375"/>
        <v>0</v>
      </c>
      <c r="EF156" s="4269">
        <f t="shared" si="375"/>
        <v>0</v>
      </c>
      <c r="EG156" s="4269">
        <f t="shared" si="375"/>
        <v>0</v>
      </c>
      <c r="EH156" s="4269">
        <f t="shared" si="375"/>
        <v>0</v>
      </c>
      <c r="EI156" s="4269">
        <f t="shared" si="375"/>
        <v>0</v>
      </c>
      <c r="EJ156" s="4269">
        <f t="shared" si="260"/>
        <v>0</v>
      </c>
      <c r="EK156" s="4269">
        <f t="shared" si="260"/>
        <v>0</v>
      </c>
      <c r="EL156" s="4270">
        <f t="shared" si="260"/>
        <v>0</v>
      </c>
      <c r="EM156" s="4186"/>
      <c r="EN156" s="4264" t="str">
        <f t="shared" si="335"/>
        <v/>
      </c>
      <c r="EO156" s="4271">
        <f t="shared" si="336"/>
        <v>0</v>
      </c>
      <c r="EP156" s="4272">
        <f t="shared" si="337"/>
        <v>0</v>
      </c>
      <c r="EQ156" s="4272">
        <f t="shared" si="338"/>
        <v>0</v>
      </c>
      <c r="ER156" s="4272">
        <f t="shared" si="339"/>
        <v>0</v>
      </c>
      <c r="ES156" s="4272">
        <f t="shared" si="340"/>
        <v>0</v>
      </c>
      <c r="ET156" s="4272">
        <f t="shared" si="341"/>
        <v>0</v>
      </c>
      <c r="EU156" s="4272">
        <f t="shared" si="342"/>
        <v>0</v>
      </c>
      <c r="EV156" s="4272">
        <f t="shared" si="343"/>
        <v>0</v>
      </c>
      <c r="EW156" s="4272">
        <f t="shared" si="344"/>
        <v>0</v>
      </c>
      <c r="EX156" s="4288">
        <f>IF(X156=EX8,X156,0)</f>
        <v>0</v>
      </c>
      <c r="EY156" s="4286" t="str">
        <f t="shared" si="345"/>
        <v/>
      </c>
      <c r="EZ156" s="4261" t="str">
        <f t="shared" si="346"/>
        <v/>
      </c>
      <c r="FA156" s="4275" t="str">
        <f t="shared" si="347"/>
        <v/>
      </c>
      <c r="FB156" s="4275" t="str">
        <f t="shared" si="348"/>
        <v/>
      </c>
      <c r="FC156" s="4275" t="str">
        <f t="shared" si="349"/>
        <v/>
      </c>
      <c r="FD156" s="4275" t="str">
        <f t="shared" si="350"/>
        <v/>
      </c>
      <c r="FE156" s="4275" t="str">
        <f t="shared" si="351"/>
        <v/>
      </c>
      <c r="FF156" s="4275" t="str">
        <f t="shared" si="352"/>
        <v/>
      </c>
      <c r="FG156" s="4275" t="str">
        <f t="shared" si="353"/>
        <v/>
      </c>
      <c r="FH156" s="4186"/>
      <c r="FI156" s="4264" t="str">
        <f t="shared" si="354"/>
        <v/>
      </c>
      <c r="FJ156" s="4277">
        <f t="shared" si="355"/>
        <v>0</v>
      </c>
      <c r="FK156" s="4115" t="str">
        <f t="shared" si="356"/>
        <v/>
      </c>
      <c r="FL156" s="4115" t="str">
        <f t="shared" si="357"/>
        <v/>
      </c>
      <c r="FM156" s="4115" t="str">
        <f t="shared" si="358"/>
        <v/>
      </c>
      <c r="FN156" s="4115" t="str">
        <f t="shared" si="359"/>
        <v/>
      </c>
      <c r="FO156" s="4115" t="str">
        <f t="shared" si="360"/>
        <v/>
      </c>
      <c r="FP156" s="4115" t="str">
        <f t="shared" si="361"/>
        <v/>
      </c>
      <c r="FQ156" s="4115" t="str">
        <f t="shared" si="362"/>
        <v/>
      </c>
      <c r="FR156" s="4115" t="str">
        <f t="shared" si="363"/>
        <v/>
      </c>
      <c r="FS156" s="4287">
        <f>IF(X156=FS8,X156,0)</f>
        <v>0</v>
      </c>
      <c r="FT156" s="4286" t="str">
        <f t="shared" si="364"/>
        <v/>
      </c>
      <c r="FU156" s="4275" t="str">
        <f t="shared" si="365"/>
        <v/>
      </c>
      <c r="FV156" s="4275" t="str">
        <f t="shared" si="366"/>
        <v/>
      </c>
      <c r="FW156" s="4275" t="str">
        <f t="shared" si="367"/>
        <v/>
      </c>
      <c r="FX156" s="4275" t="str">
        <f t="shared" si="368"/>
        <v/>
      </c>
      <c r="FY156" s="4275" t="str">
        <f t="shared" si="369"/>
        <v/>
      </c>
      <c r="FZ156" s="4275" t="str">
        <f t="shared" si="370"/>
        <v/>
      </c>
      <c r="GA156" s="4275" t="str">
        <f t="shared" si="371"/>
        <v/>
      </c>
      <c r="GB156" s="4279" t="str">
        <f t="shared" si="372"/>
        <v/>
      </c>
      <c r="GC156" s="4122"/>
    </row>
    <row r="157" spans="1:185" ht="45" customHeight="1">
      <c r="A157" s="4016">
        <f>ROW()</f>
        <v>157</v>
      </c>
      <c r="B157" s="4250" t="str">
        <f>IF(C157="I","",IF(ISBLANK(D157),"",IF(ISTEXT(D157),LARGE(B9:B156,1)+1,0)))</f>
        <v/>
      </c>
      <c r="C157" s="4281"/>
      <c r="D157" s="4297"/>
      <c r="E157" s="4252"/>
      <c r="F157" s="4253"/>
      <c r="G157" s="4254"/>
      <c r="H157" s="4255"/>
      <c r="I157" s="4254"/>
      <c r="J157" s="4255"/>
      <c r="K157" s="4256">
        <f t="shared" si="257"/>
        <v>0</v>
      </c>
      <c r="L157" s="4119"/>
      <c r="M157" s="4257">
        <f t="shared" si="261"/>
        <v>0</v>
      </c>
      <c r="N157" s="4258">
        <f t="shared" si="261"/>
        <v>0</v>
      </c>
      <c r="O157" s="4259"/>
      <c r="P157" s="4259"/>
      <c r="Q157" s="4259"/>
      <c r="R157" s="4259"/>
      <c r="S157" s="4259"/>
      <c r="T157" s="4259"/>
      <c r="U157" s="4259"/>
      <c r="V157" s="4259"/>
      <c r="W157" s="4119"/>
      <c r="X157" s="4257">
        <f t="shared" si="262"/>
        <v>0</v>
      </c>
      <c r="Y157" s="4258">
        <f t="shared" si="262"/>
        <v>0</v>
      </c>
      <c r="Z157" s="4260"/>
      <c r="AA157" s="4260"/>
      <c r="AB157" s="4260"/>
      <c r="AC157" s="4260"/>
      <c r="AD157" s="4260"/>
      <c r="AE157" s="4260"/>
      <c r="AF157" s="4260"/>
      <c r="AG157" s="4260"/>
      <c r="AH157" s="4119"/>
      <c r="AI157" s="4122"/>
      <c r="AJ157" s="4261">
        <f t="shared" si="263"/>
        <v>0</v>
      </c>
      <c r="AK157" s="4262">
        <f t="shared" si="264"/>
        <v>0</v>
      </c>
      <c r="AL157" s="4261">
        <f t="shared" si="265"/>
        <v>0</v>
      </c>
      <c r="AM157" s="4262">
        <f t="shared" si="266"/>
        <v>0</v>
      </c>
      <c r="AN157" s="4261">
        <f t="shared" si="267"/>
        <v>0</v>
      </c>
      <c r="AO157" s="4262">
        <f t="shared" si="268"/>
        <v>0</v>
      </c>
      <c r="AP157" s="4261">
        <f t="shared" si="269"/>
        <v>0</v>
      </c>
      <c r="AQ157" s="4262">
        <f t="shared" si="270"/>
        <v>0</v>
      </c>
      <c r="AR157" s="4261">
        <f t="shared" si="271"/>
        <v>0</v>
      </c>
      <c r="AS157" s="4262">
        <f t="shared" si="272"/>
        <v>0</v>
      </c>
      <c r="AT157" s="4261">
        <f t="shared" si="273"/>
        <v>0</v>
      </c>
      <c r="AU157" s="4262">
        <f t="shared" si="274"/>
        <v>0</v>
      </c>
      <c r="AV157" s="4261">
        <f t="shared" si="275"/>
        <v>0</v>
      </c>
      <c r="AW157" s="4262">
        <f t="shared" si="276"/>
        <v>0</v>
      </c>
      <c r="AX157" s="4261">
        <f t="shared" si="277"/>
        <v>0</v>
      </c>
      <c r="AY157" s="4262">
        <f t="shared" si="278"/>
        <v>0</v>
      </c>
      <c r="AZ157" s="4263"/>
      <c r="BA157" s="4264">
        <f>BA9</f>
        <v>20</v>
      </c>
      <c r="BB157" s="4264">
        <f t="shared" si="279"/>
        <v>0</v>
      </c>
      <c r="BC157" s="4264" t="str">
        <f t="shared" si="280"/>
        <v/>
      </c>
      <c r="BD157" s="4265">
        <f t="shared" si="373"/>
        <v>0</v>
      </c>
      <c r="BE157" s="4265">
        <f t="shared" si="373"/>
        <v>0</v>
      </c>
      <c r="BF157" s="4265">
        <f t="shared" si="373"/>
        <v>0</v>
      </c>
      <c r="BG157" s="4265">
        <f t="shared" si="373"/>
        <v>0</v>
      </c>
      <c r="BH157" s="4265">
        <f t="shared" si="373"/>
        <v>0</v>
      </c>
      <c r="BI157" s="4265">
        <f t="shared" si="258"/>
        <v>0</v>
      </c>
      <c r="BJ157" s="4265">
        <f t="shared" si="258"/>
        <v>0</v>
      </c>
      <c r="BK157" s="4265">
        <f t="shared" si="258"/>
        <v>0</v>
      </c>
      <c r="BL157" s="4122"/>
      <c r="BM157" s="4266">
        <f t="shared" si="281"/>
        <v>0</v>
      </c>
      <c r="BN157" s="4267">
        <f t="shared" si="282"/>
        <v>0</v>
      </c>
      <c r="BO157" s="4267">
        <f t="shared" si="283"/>
        <v>0</v>
      </c>
      <c r="BP157" s="4267">
        <f t="shared" si="284"/>
        <v>0</v>
      </c>
      <c r="BQ157" s="4267">
        <f t="shared" si="285"/>
        <v>0</v>
      </c>
      <c r="BR157" s="4267">
        <f t="shared" si="286"/>
        <v>0</v>
      </c>
      <c r="BS157" s="4267">
        <f t="shared" si="287"/>
        <v>0</v>
      </c>
      <c r="BT157" s="4267">
        <f t="shared" si="288"/>
        <v>0</v>
      </c>
      <c r="BU157" s="4202"/>
      <c r="BV157" s="4268">
        <f t="shared" si="374"/>
        <v>0</v>
      </c>
      <c r="BW157" s="4269">
        <f t="shared" si="374"/>
        <v>0</v>
      </c>
      <c r="BX157" s="4269">
        <f t="shared" si="374"/>
        <v>0</v>
      </c>
      <c r="BY157" s="4269">
        <f t="shared" si="374"/>
        <v>0</v>
      </c>
      <c r="BZ157" s="4269">
        <f t="shared" si="374"/>
        <v>0</v>
      </c>
      <c r="CA157" s="4269">
        <f t="shared" si="259"/>
        <v>0</v>
      </c>
      <c r="CB157" s="4269">
        <f t="shared" si="259"/>
        <v>0</v>
      </c>
      <c r="CC157" s="4270">
        <f t="shared" si="259"/>
        <v>0</v>
      </c>
      <c r="CD157" s="4114"/>
      <c r="CE157" s="4264" t="str">
        <f t="shared" si="289"/>
        <v/>
      </c>
      <c r="CF157" s="4271">
        <f t="shared" si="290"/>
        <v>0</v>
      </c>
      <c r="CG157" s="4272">
        <f t="shared" si="291"/>
        <v>0</v>
      </c>
      <c r="CH157" s="4272">
        <f t="shared" si="292"/>
        <v>0</v>
      </c>
      <c r="CI157" s="4272">
        <f t="shared" si="293"/>
        <v>0</v>
      </c>
      <c r="CJ157" s="4272">
        <f t="shared" si="294"/>
        <v>0</v>
      </c>
      <c r="CK157" s="4272">
        <f t="shared" si="295"/>
        <v>0</v>
      </c>
      <c r="CL157" s="4272">
        <f t="shared" si="296"/>
        <v>0</v>
      </c>
      <c r="CM157" s="4272">
        <f t="shared" si="297"/>
        <v>0</v>
      </c>
      <c r="CN157" s="4272">
        <f t="shared" si="298"/>
        <v>0</v>
      </c>
      <c r="CO157" s="4285">
        <f>IF(M157=CO8,M157,0)</f>
        <v>0</v>
      </c>
      <c r="CP157" s="4286" t="str">
        <f t="shared" si="299"/>
        <v/>
      </c>
      <c r="CQ157" s="4261" t="str">
        <f t="shared" si="300"/>
        <v/>
      </c>
      <c r="CR157" s="4275" t="str">
        <f t="shared" si="301"/>
        <v/>
      </c>
      <c r="CS157" s="4275" t="str">
        <f t="shared" si="302"/>
        <v/>
      </c>
      <c r="CT157" s="4275" t="str">
        <f t="shared" si="303"/>
        <v/>
      </c>
      <c r="CU157" s="4275" t="str">
        <f t="shared" si="304"/>
        <v/>
      </c>
      <c r="CV157" s="4275" t="str">
        <f t="shared" si="305"/>
        <v/>
      </c>
      <c r="CW157" s="4275" t="str">
        <f t="shared" si="306"/>
        <v/>
      </c>
      <c r="CX157" s="4276" t="str">
        <f t="shared" si="307"/>
        <v/>
      </c>
      <c r="CY157" s="4186"/>
      <c r="CZ157" s="4264" t="str">
        <f t="shared" si="308"/>
        <v/>
      </c>
      <c r="DA157" s="4277">
        <f t="shared" si="309"/>
        <v>0</v>
      </c>
      <c r="DB157" s="4115" t="str">
        <f t="shared" si="310"/>
        <v/>
      </c>
      <c r="DC157" s="4115" t="str">
        <f t="shared" si="311"/>
        <v/>
      </c>
      <c r="DD157" s="4115" t="str">
        <f t="shared" si="312"/>
        <v/>
      </c>
      <c r="DE157" s="4115" t="str">
        <f t="shared" si="313"/>
        <v/>
      </c>
      <c r="DF157" s="4115" t="str">
        <f t="shared" si="314"/>
        <v/>
      </c>
      <c r="DG157" s="4115" t="str">
        <f t="shared" si="315"/>
        <v/>
      </c>
      <c r="DH157" s="4115" t="str">
        <f t="shared" si="316"/>
        <v/>
      </c>
      <c r="DI157" s="4115" t="str">
        <f t="shared" si="317"/>
        <v/>
      </c>
      <c r="DJ157" s="4136"/>
      <c r="DK157" s="4287">
        <f>IF(M157=DK8,M157,0)</f>
        <v>0</v>
      </c>
      <c r="DL157" s="4286" t="str">
        <f t="shared" si="318"/>
        <v/>
      </c>
      <c r="DM157" s="4275" t="str">
        <f t="shared" si="319"/>
        <v/>
      </c>
      <c r="DN157" s="4275" t="str">
        <f t="shared" si="320"/>
        <v/>
      </c>
      <c r="DO157" s="4275" t="str">
        <f t="shared" si="321"/>
        <v/>
      </c>
      <c r="DP157" s="4275" t="str">
        <f t="shared" si="322"/>
        <v/>
      </c>
      <c r="DQ157" s="4275" t="str">
        <f t="shared" si="323"/>
        <v/>
      </c>
      <c r="DR157" s="4275" t="str">
        <f t="shared" si="324"/>
        <v/>
      </c>
      <c r="DS157" s="4275" t="str">
        <f t="shared" si="325"/>
        <v/>
      </c>
      <c r="DT157" s="4279" t="str">
        <f t="shared" si="326"/>
        <v/>
      </c>
      <c r="DU157" s="4122"/>
      <c r="DV157" s="4266">
        <f t="shared" si="327"/>
        <v>0</v>
      </c>
      <c r="DW157" s="4267">
        <f t="shared" si="328"/>
        <v>0</v>
      </c>
      <c r="DX157" s="4267">
        <f t="shared" si="329"/>
        <v>0</v>
      </c>
      <c r="DY157" s="4267">
        <f t="shared" si="330"/>
        <v>0</v>
      </c>
      <c r="DZ157" s="4267">
        <f t="shared" si="331"/>
        <v>0</v>
      </c>
      <c r="EA157" s="4267">
        <f t="shared" si="332"/>
        <v>0</v>
      </c>
      <c r="EB157" s="4267">
        <f t="shared" si="333"/>
        <v>0</v>
      </c>
      <c r="EC157" s="4267">
        <f t="shared" si="334"/>
        <v>0</v>
      </c>
      <c r="ED157" s="4215"/>
      <c r="EE157" s="4268">
        <f t="shared" si="375"/>
        <v>0</v>
      </c>
      <c r="EF157" s="4269">
        <f t="shared" si="375"/>
        <v>0</v>
      </c>
      <c r="EG157" s="4269">
        <f t="shared" si="375"/>
        <v>0</v>
      </c>
      <c r="EH157" s="4269">
        <f t="shared" si="375"/>
        <v>0</v>
      </c>
      <c r="EI157" s="4269">
        <f t="shared" si="375"/>
        <v>0</v>
      </c>
      <c r="EJ157" s="4269">
        <f t="shared" si="260"/>
        <v>0</v>
      </c>
      <c r="EK157" s="4269">
        <f t="shared" si="260"/>
        <v>0</v>
      </c>
      <c r="EL157" s="4270">
        <f t="shared" si="260"/>
        <v>0</v>
      </c>
      <c r="EM157" s="4186"/>
      <c r="EN157" s="4264" t="str">
        <f t="shared" si="335"/>
        <v/>
      </c>
      <c r="EO157" s="4271">
        <f t="shared" si="336"/>
        <v>0</v>
      </c>
      <c r="EP157" s="4272">
        <f t="shared" si="337"/>
        <v>0</v>
      </c>
      <c r="EQ157" s="4272">
        <f t="shared" si="338"/>
        <v>0</v>
      </c>
      <c r="ER157" s="4272">
        <f t="shared" si="339"/>
        <v>0</v>
      </c>
      <c r="ES157" s="4272">
        <f t="shared" si="340"/>
        <v>0</v>
      </c>
      <c r="ET157" s="4272">
        <f t="shared" si="341"/>
        <v>0</v>
      </c>
      <c r="EU157" s="4272">
        <f t="shared" si="342"/>
        <v>0</v>
      </c>
      <c r="EV157" s="4272">
        <f t="shared" si="343"/>
        <v>0</v>
      </c>
      <c r="EW157" s="4272">
        <f t="shared" si="344"/>
        <v>0</v>
      </c>
      <c r="EX157" s="4288">
        <f>IF(X157=EX8,X157,0)</f>
        <v>0</v>
      </c>
      <c r="EY157" s="4286" t="str">
        <f t="shared" si="345"/>
        <v/>
      </c>
      <c r="EZ157" s="4261" t="str">
        <f t="shared" si="346"/>
        <v/>
      </c>
      <c r="FA157" s="4275" t="str">
        <f t="shared" si="347"/>
        <v/>
      </c>
      <c r="FB157" s="4275" t="str">
        <f t="shared" si="348"/>
        <v/>
      </c>
      <c r="FC157" s="4275" t="str">
        <f t="shared" si="349"/>
        <v/>
      </c>
      <c r="FD157" s="4275" t="str">
        <f t="shared" si="350"/>
        <v/>
      </c>
      <c r="FE157" s="4275" t="str">
        <f t="shared" si="351"/>
        <v/>
      </c>
      <c r="FF157" s="4275" t="str">
        <f t="shared" si="352"/>
        <v/>
      </c>
      <c r="FG157" s="4275" t="str">
        <f t="shared" si="353"/>
        <v/>
      </c>
      <c r="FH157" s="4186"/>
      <c r="FI157" s="4264" t="str">
        <f t="shared" si="354"/>
        <v/>
      </c>
      <c r="FJ157" s="4277">
        <f t="shared" si="355"/>
        <v>0</v>
      </c>
      <c r="FK157" s="4115" t="str">
        <f t="shared" si="356"/>
        <v/>
      </c>
      <c r="FL157" s="4115" t="str">
        <f t="shared" si="357"/>
        <v/>
      </c>
      <c r="FM157" s="4115" t="str">
        <f t="shared" si="358"/>
        <v/>
      </c>
      <c r="FN157" s="4115" t="str">
        <f t="shared" si="359"/>
        <v/>
      </c>
      <c r="FO157" s="4115" t="str">
        <f t="shared" si="360"/>
        <v/>
      </c>
      <c r="FP157" s="4115" t="str">
        <f t="shared" si="361"/>
        <v/>
      </c>
      <c r="FQ157" s="4115" t="str">
        <f t="shared" si="362"/>
        <v/>
      </c>
      <c r="FR157" s="4115" t="str">
        <f t="shared" si="363"/>
        <v/>
      </c>
      <c r="FS157" s="4287">
        <f>IF(X157=FS8,X157,0)</f>
        <v>0</v>
      </c>
      <c r="FT157" s="4286" t="str">
        <f t="shared" si="364"/>
        <v/>
      </c>
      <c r="FU157" s="4275" t="str">
        <f t="shared" si="365"/>
        <v/>
      </c>
      <c r="FV157" s="4275" t="str">
        <f t="shared" si="366"/>
        <v/>
      </c>
      <c r="FW157" s="4275" t="str">
        <f t="shared" si="367"/>
        <v/>
      </c>
      <c r="FX157" s="4275" t="str">
        <f t="shared" si="368"/>
        <v/>
      </c>
      <c r="FY157" s="4275" t="str">
        <f t="shared" si="369"/>
        <v/>
      </c>
      <c r="FZ157" s="4275" t="str">
        <f t="shared" si="370"/>
        <v/>
      </c>
      <c r="GA157" s="4275" t="str">
        <f t="shared" si="371"/>
        <v/>
      </c>
      <c r="GB157" s="4279" t="str">
        <f t="shared" si="372"/>
        <v/>
      </c>
      <c r="GC157" s="4122"/>
    </row>
    <row r="158" spans="1:185" ht="45" customHeight="1">
      <c r="A158" s="4016">
        <f>ROW()</f>
        <v>158</v>
      </c>
      <c r="B158" s="4250" t="str">
        <f>IF(C158="I","",IF(ISBLANK(D158),"",IF(ISTEXT(D158),LARGE(B9:B157,1)+1,0)))</f>
        <v/>
      </c>
      <c r="C158" s="4281"/>
      <c r="D158" s="4297"/>
      <c r="E158" s="4252"/>
      <c r="F158" s="4253"/>
      <c r="G158" s="4254"/>
      <c r="H158" s="4255"/>
      <c r="I158" s="4254"/>
      <c r="J158" s="4255"/>
      <c r="K158" s="4256">
        <f t="shared" si="257"/>
        <v>0</v>
      </c>
      <c r="L158" s="4119"/>
      <c r="M158" s="4257">
        <f t="shared" si="261"/>
        <v>0</v>
      </c>
      <c r="N158" s="4258">
        <f t="shared" si="261"/>
        <v>0</v>
      </c>
      <c r="O158" s="4259"/>
      <c r="P158" s="4259"/>
      <c r="Q158" s="4259"/>
      <c r="R158" s="4259"/>
      <c r="S158" s="4259"/>
      <c r="T158" s="4259"/>
      <c r="U158" s="4259"/>
      <c r="V158" s="4259"/>
      <c r="W158" s="4119"/>
      <c r="X158" s="4257">
        <f t="shared" si="262"/>
        <v>0</v>
      </c>
      <c r="Y158" s="4258">
        <f t="shared" si="262"/>
        <v>0</v>
      </c>
      <c r="Z158" s="4260"/>
      <c r="AA158" s="4260"/>
      <c r="AB158" s="4260"/>
      <c r="AC158" s="4260"/>
      <c r="AD158" s="4260"/>
      <c r="AE158" s="4260"/>
      <c r="AF158" s="4260"/>
      <c r="AG158" s="4260"/>
      <c r="AH158" s="4119"/>
      <c r="AI158" s="4122"/>
      <c r="AJ158" s="4261">
        <f t="shared" si="263"/>
        <v>0</v>
      </c>
      <c r="AK158" s="4262">
        <f t="shared" si="264"/>
        <v>0</v>
      </c>
      <c r="AL158" s="4261">
        <f t="shared" si="265"/>
        <v>0</v>
      </c>
      <c r="AM158" s="4262">
        <f t="shared" si="266"/>
        <v>0</v>
      </c>
      <c r="AN158" s="4261">
        <f t="shared" si="267"/>
        <v>0</v>
      </c>
      <c r="AO158" s="4262">
        <f t="shared" si="268"/>
        <v>0</v>
      </c>
      <c r="AP158" s="4261">
        <f t="shared" si="269"/>
        <v>0</v>
      </c>
      <c r="AQ158" s="4262">
        <f t="shared" si="270"/>
        <v>0</v>
      </c>
      <c r="AR158" s="4261">
        <f t="shared" si="271"/>
        <v>0</v>
      </c>
      <c r="AS158" s="4262">
        <f t="shared" si="272"/>
        <v>0</v>
      </c>
      <c r="AT158" s="4261">
        <f t="shared" si="273"/>
        <v>0</v>
      </c>
      <c r="AU158" s="4262">
        <f t="shared" si="274"/>
        <v>0</v>
      </c>
      <c r="AV158" s="4261">
        <f t="shared" si="275"/>
        <v>0</v>
      </c>
      <c r="AW158" s="4262">
        <f t="shared" si="276"/>
        <v>0</v>
      </c>
      <c r="AX158" s="4261">
        <f t="shared" si="277"/>
        <v>0</v>
      </c>
      <c r="AY158" s="4262">
        <f t="shared" si="278"/>
        <v>0</v>
      </c>
      <c r="AZ158" s="4263"/>
      <c r="BA158" s="4264">
        <f>BA9</f>
        <v>20</v>
      </c>
      <c r="BB158" s="4264">
        <f t="shared" si="279"/>
        <v>0</v>
      </c>
      <c r="BC158" s="4264" t="str">
        <f t="shared" si="280"/>
        <v/>
      </c>
      <c r="BD158" s="4265">
        <f t="shared" si="373"/>
        <v>0</v>
      </c>
      <c r="BE158" s="4265">
        <f t="shared" si="373"/>
        <v>0</v>
      </c>
      <c r="BF158" s="4265">
        <f t="shared" si="373"/>
        <v>0</v>
      </c>
      <c r="BG158" s="4265">
        <f t="shared" si="373"/>
        <v>0</v>
      </c>
      <c r="BH158" s="4265">
        <f t="shared" si="373"/>
        <v>0</v>
      </c>
      <c r="BI158" s="4265">
        <f t="shared" si="258"/>
        <v>0</v>
      </c>
      <c r="BJ158" s="4265">
        <f t="shared" si="258"/>
        <v>0</v>
      </c>
      <c r="BK158" s="4265">
        <f t="shared" si="258"/>
        <v>0</v>
      </c>
      <c r="BL158" s="4122"/>
      <c r="BM158" s="4266">
        <f t="shared" si="281"/>
        <v>0</v>
      </c>
      <c r="BN158" s="4267">
        <f t="shared" si="282"/>
        <v>0</v>
      </c>
      <c r="BO158" s="4267">
        <f t="shared" si="283"/>
        <v>0</v>
      </c>
      <c r="BP158" s="4267">
        <f t="shared" si="284"/>
        <v>0</v>
      </c>
      <c r="BQ158" s="4267">
        <f t="shared" si="285"/>
        <v>0</v>
      </c>
      <c r="BR158" s="4267">
        <f t="shared" si="286"/>
        <v>0</v>
      </c>
      <c r="BS158" s="4267">
        <f t="shared" si="287"/>
        <v>0</v>
      </c>
      <c r="BT158" s="4267">
        <f t="shared" si="288"/>
        <v>0</v>
      </c>
      <c r="BU158" s="4202"/>
      <c r="BV158" s="4268">
        <f t="shared" si="374"/>
        <v>0</v>
      </c>
      <c r="BW158" s="4269">
        <f t="shared" si="374"/>
        <v>0</v>
      </c>
      <c r="BX158" s="4269">
        <f t="shared" si="374"/>
        <v>0</v>
      </c>
      <c r="BY158" s="4269">
        <f t="shared" si="374"/>
        <v>0</v>
      </c>
      <c r="BZ158" s="4269">
        <f t="shared" si="374"/>
        <v>0</v>
      </c>
      <c r="CA158" s="4269">
        <f t="shared" si="259"/>
        <v>0</v>
      </c>
      <c r="CB158" s="4269">
        <f t="shared" si="259"/>
        <v>0</v>
      </c>
      <c r="CC158" s="4270">
        <f t="shared" si="259"/>
        <v>0</v>
      </c>
      <c r="CD158" s="4114"/>
      <c r="CE158" s="4264" t="str">
        <f t="shared" si="289"/>
        <v/>
      </c>
      <c r="CF158" s="4271">
        <f t="shared" si="290"/>
        <v>0</v>
      </c>
      <c r="CG158" s="4272">
        <f t="shared" si="291"/>
        <v>0</v>
      </c>
      <c r="CH158" s="4272">
        <f t="shared" si="292"/>
        <v>0</v>
      </c>
      <c r="CI158" s="4272">
        <f t="shared" si="293"/>
        <v>0</v>
      </c>
      <c r="CJ158" s="4272">
        <f t="shared" si="294"/>
        <v>0</v>
      </c>
      <c r="CK158" s="4272">
        <f t="shared" si="295"/>
        <v>0</v>
      </c>
      <c r="CL158" s="4272">
        <f t="shared" si="296"/>
        <v>0</v>
      </c>
      <c r="CM158" s="4272">
        <f t="shared" si="297"/>
        <v>0</v>
      </c>
      <c r="CN158" s="4272">
        <f t="shared" si="298"/>
        <v>0</v>
      </c>
      <c r="CO158" s="4285">
        <f>IF(M158=CO8,M158,0)</f>
        <v>0</v>
      </c>
      <c r="CP158" s="4286" t="str">
        <f t="shared" si="299"/>
        <v/>
      </c>
      <c r="CQ158" s="4261" t="str">
        <f t="shared" si="300"/>
        <v/>
      </c>
      <c r="CR158" s="4275" t="str">
        <f t="shared" si="301"/>
        <v/>
      </c>
      <c r="CS158" s="4275" t="str">
        <f t="shared" si="302"/>
        <v/>
      </c>
      <c r="CT158" s="4275" t="str">
        <f t="shared" si="303"/>
        <v/>
      </c>
      <c r="CU158" s="4275" t="str">
        <f t="shared" si="304"/>
        <v/>
      </c>
      <c r="CV158" s="4275" t="str">
        <f t="shared" si="305"/>
        <v/>
      </c>
      <c r="CW158" s="4275" t="str">
        <f t="shared" si="306"/>
        <v/>
      </c>
      <c r="CX158" s="4276" t="str">
        <f t="shared" si="307"/>
        <v/>
      </c>
      <c r="CY158" s="4186"/>
      <c r="CZ158" s="4264" t="str">
        <f t="shared" si="308"/>
        <v/>
      </c>
      <c r="DA158" s="4277">
        <f t="shared" si="309"/>
        <v>0</v>
      </c>
      <c r="DB158" s="4115" t="str">
        <f t="shared" si="310"/>
        <v/>
      </c>
      <c r="DC158" s="4115" t="str">
        <f t="shared" si="311"/>
        <v/>
      </c>
      <c r="DD158" s="4115" t="str">
        <f t="shared" si="312"/>
        <v/>
      </c>
      <c r="DE158" s="4115" t="str">
        <f t="shared" si="313"/>
        <v/>
      </c>
      <c r="DF158" s="4115" t="str">
        <f t="shared" si="314"/>
        <v/>
      </c>
      <c r="DG158" s="4115" t="str">
        <f t="shared" si="315"/>
        <v/>
      </c>
      <c r="DH158" s="4115" t="str">
        <f t="shared" si="316"/>
        <v/>
      </c>
      <c r="DI158" s="4115" t="str">
        <f t="shared" si="317"/>
        <v/>
      </c>
      <c r="DJ158" s="4136"/>
      <c r="DK158" s="4287">
        <f>IF(M158=DK8,M158,0)</f>
        <v>0</v>
      </c>
      <c r="DL158" s="4286" t="str">
        <f t="shared" si="318"/>
        <v/>
      </c>
      <c r="DM158" s="4275" t="str">
        <f t="shared" si="319"/>
        <v/>
      </c>
      <c r="DN158" s="4275" t="str">
        <f t="shared" si="320"/>
        <v/>
      </c>
      <c r="DO158" s="4275" t="str">
        <f t="shared" si="321"/>
        <v/>
      </c>
      <c r="DP158" s="4275" t="str">
        <f t="shared" si="322"/>
        <v/>
      </c>
      <c r="DQ158" s="4275" t="str">
        <f t="shared" si="323"/>
        <v/>
      </c>
      <c r="DR158" s="4275" t="str">
        <f t="shared" si="324"/>
        <v/>
      </c>
      <c r="DS158" s="4275" t="str">
        <f t="shared" si="325"/>
        <v/>
      </c>
      <c r="DT158" s="4279" t="str">
        <f t="shared" si="326"/>
        <v/>
      </c>
      <c r="DU158" s="4122"/>
      <c r="DV158" s="4266">
        <f t="shared" si="327"/>
        <v>0</v>
      </c>
      <c r="DW158" s="4267">
        <f t="shared" si="328"/>
        <v>0</v>
      </c>
      <c r="DX158" s="4267">
        <f t="shared" si="329"/>
        <v>0</v>
      </c>
      <c r="DY158" s="4267">
        <f t="shared" si="330"/>
        <v>0</v>
      </c>
      <c r="DZ158" s="4267">
        <f t="shared" si="331"/>
        <v>0</v>
      </c>
      <c r="EA158" s="4267">
        <f t="shared" si="332"/>
        <v>0</v>
      </c>
      <c r="EB158" s="4267">
        <f t="shared" si="333"/>
        <v>0</v>
      </c>
      <c r="EC158" s="4267">
        <f t="shared" si="334"/>
        <v>0</v>
      </c>
      <c r="ED158" s="4215"/>
      <c r="EE158" s="4268">
        <f t="shared" si="375"/>
        <v>0</v>
      </c>
      <c r="EF158" s="4269">
        <f t="shared" si="375"/>
        <v>0</v>
      </c>
      <c r="EG158" s="4269">
        <f t="shared" si="375"/>
        <v>0</v>
      </c>
      <c r="EH158" s="4269">
        <f t="shared" si="375"/>
        <v>0</v>
      </c>
      <c r="EI158" s="4269">
        <f t="shared" si="375"/>
        <v>0</v>
      </c>
      <c r="EJ158" s="4269">
        <f t="shared" si="260"/>
        <v>0</v>
      </c>
      <c r="EK158" s="4269">
        <f t="shared" si="260"/>
        <v>0</v>
      </c>
      <c r="EL158" s="4270">
        <f t="shared" si="260"/>
        <v>0</v>
      </c>
      <c r="EM158" s="4186"/>
      <c r="EN158" s="4264" t="str">
        <f t="shared" si="335"/>
        <v/>
      </c>
      <c r="EO158" s="4271">
        <f t="shared" si="336"/>
        <v>0</v>
      </c>
      <c r="EP158" s="4272">
        <f t="shared" si="337"/>
        <v>0</v>
      </c>
      <c r="EQ158" s="4272">
        <f t="shared" si="338"/>
        <v>0</v>
      </c>
      <c r="ER158" s="4272">
        <f t="shared" si="339"/>
        <v>0</v>
      </c>
      <c r="ES158" s="4272">
        <f t="shared" si="340"/>
        <v>0</v>
      </c>
      <c r="ET158" s="4272">
        <f t="shared" si="341"/>
        <v>0</v>
      </c>
      <c r="EU158" s="4272">
        <f t="shared" si="342"/>
        <v>0</v>
      </c>
      <c r="EV158" s="4272">
        <f t="shared" si="343"/>
        <v>0</v>
      </c>
      <c r="EW158" s="4272">
        <f t="shared" si="344"/>
        <v>0</v>
      </c>
      <c r="EX158" s="4288">
        <f>IF(X158=EX8,X158,0)</f>
        <v>0</v>
      </c>
      <c r="EY158" s="4286" t="str">
        <f t="shared" si="345"/>
        <v/>
      </c>
      <c r="EZ158" s="4261" t="str">
        <f t="shared" si="346"/>
        <v/>
      </c>
      <c r="FA158" s="4275" t="str">
        <f t="shared" si="347"/>
        <v/>
      </c>
      <c r="FB158" s="4275" t="str">
        <f t="shared" si="348"/>
        <v/>
      </c>
      <c r="FC158" s="4275" t="str">
        <f t="shared" si="349"/>
        <v/>
      </c>
      <c r="FD158" s="4275" t="str">
        <f t="shared" si="350"/>
        <v/>
      </c>
      <c r="FE158" s="4275" t="str">
        <f t="shared" si="351"/>
        <v/>
      </c>
      <c r="FF158" s="4275" t="str">
        <f t="shared" si="352"/>
        <v/>
      </c>
      <c r="FG158" s="4275" t="str">
        <f t="shared" si="353"/>
        <v/>
      </c>
      <c r="FH158" s="4186"/>
      <c r="FI158" s="4264" t="str">
        <f t="shared" si="354"/>
        <v/>
      </c>
      <c r="FJ158" s="4277">
        <f t="shared" si="355"/>
        <v>0</v>
      </c>
      <c r="FK158" s="4115" t="str">
        <f t="shared" si="356"/>
        <v/>
      </c>
      <c r="FL158" s="4115" t="str">
        <f t="shared" si="357"/>
        <v/>
      </c>
      <c r="FM158" s="4115" t="str">
        <f t="shared" si="358"/>
        <v/>
      </c>
      <c r="FN158" s="4115" t="str">
        <f t="shared" si="359"/>
        <v/>
      </c>
      <c r="FO158" s="4115" t="str">
        <f t="shared" si="360"/>
        <v/>
      </c>
      <c r="FP158" s="4115" t="str">
        <f t="shared" si="361"/>
        <v/>
      </c>
      <c r="FQ158" s="4115" t="str">
        <f t="shared" si="362"/>
        <v/>
      </c>
      <c r="FR158" s="4115" t="str">
        <f t="shared" si="363"/>
        <v/>
      </c>
      <c r="FS158" s="4287">
        <f>IF(X158=FS8,X158,0)</f>
        <v>0</v>
      </c>
      <c r="FT158" s="4286" t="str">
        <f t="shared" si="364"/>
        <v/>
      </c>
      <c r="FU158" s="4275" t="str">
        <f t="shared" si="365"/>
        <v/>
      </c>
      <c r="FV158" s="4275" t="str">
        <f t="shared" si="366"/>
        <v/>
      </c>
      <c r="FW158" s="4275" t="str">
        <f t="shared" si="367"/>
        <v/>
      </c>
      <c r="FX158" s="4275" t="str">
        <f t="shared" si="368"/>
        <v/>
      </c>
      <c r="FY158" s="4275" t="str">
        <f t="shared" si="369"/>
        <v/>
      </c>
      <c r="FZ158" s="4275" t="str">
        <f t="shared" si="370"/>
        <v/>
      </c>
      <c r="GA158" s="4275" t="str">
        <f t="shared" si="371"/>
        <v/>
      </c>
      <c r="GB158" s="4279" t="str">
        <f t="shared" si="372"/>
        <v/>
      </c>
      <c r="GC158" s="4122"/>
    </row>
    <row r="159" spans="1:185" ht="45" customHeight="1">
      <c r="A159" s="4016">
        <f>ROW()</f>
        <v>159</v>
      </c>
      <c r="B159" s="4250" t="str">
        <f>IF(C159="I","",IF(ISBLANK(D159),"",IF(ISTEXT(D159),LARGE(B9:B158,1)+1,0)))</f>
        <v/>
      </c>
      <c r="C159" s="4281"/>
      <c r="D159" s="4297"/>
      <c r="E159" s="4252"/>
      <c r="F159" s="4253"/>
      <c r="G159" s="4254"/>
      <c r="H159" s="4255"/>
      <c r="I159" s="4254"/>
      <c r="J159" s="4255"/>
      <c r="K159" s="4256">
        <f t="shared" ref="K159:K222" si="376">COUNTA(G159,I159)</f>
        <v>0</v>
      </c>
      <c r="L159" s="4119"/>
      <c r="M159" s="4257">
        <f t="shared" si="261"/>
        <v>0</v>
      </c>
      <c r="N159" s="4258">
        <f t="shared" si="261"/>
        <v>0</v>
      </c>
      <c r="O159" s="4259"/>
      <c r="P159" s="4259"/>
      <c r="Q159" s="4259"/>
      <c r="R159" s="4259"/>
      <c r="S159" s="4259"/>
      <c r="T159" s="4259"/>
      <c r="U159" s="4259"/>
      <c r="V159" s="4259"/>
      <c r="W159" s="4119"/>
      <c r="X159" s="4257">
        <f t="shared" si="262"/>
        <v>0</v>
      </c>
      <c r="Y159" s="4258">
        <f t="shared" si="262"/>
        <v>0</v>
      </c>
      <c r="Z159" s="4260"/>
      <c r="AA159" s="4260"/>
      <c r="AB159" s="4260"/>
      <c r="AC159" s="4260"/>
      <c r="AD159" s="4260"/>
      <c r="AE159" s="4260"/>
      <c r="AF159" s="4260"/>
      <c r="AG159" s="4260"/>
      <c r="AH159" s="4119"/>
      <c r="AI159" s="4122"/>
      <c r="AJ159" s="4261">
        <f t="shared" si="263"/>
        <v>0</v>
      </c>
      <c r="AK159" s="4262">
        <f t="shared" si="264"/>
        <v>0</v>
      </c>
      <c r="AL159" s="4261">
        <f t="shared" si="265"/>
        <v>0</v>
      </c>
      <c r="AM159" s="4262">
        <f t="shared" si="266"/>
        <v>0</v>
      </c>
      <c r="AN159" s="4261">
        <f t="shared" si="267"/>
        <v>0</v>
      </c>
      <c r="AO159" s="4262">
        <f t="shared" si="268"/>
        <v>0</v>
      </c>
      <c r="AP159" s="4261">
        <f t="shared" si="269"/>
        <v>0</v>
      </c>
      <c r="AQ159" s="4262">
        <f t="shared" si="270"/>
        <v>0</v>
      </c>
      <c r="AR159" s="4261">
        <f t="shared" si="271"/>
        <v>0</v>
      </c>
      <c r="AS159" s="4262">
        <f t="shared" si="272"/>
        <v>0</v>
      </c>
      <c r="AT159" s="4261">
        <f t="shared" si="273"/>
        <v>0</v>
      </c>
      <c r="AU159" s="4262">
        <f t="shared" si="274"/>
        <v>0</v>
      </c>
      <c r="AV159" s="4261">
        <f t="shared" si="275"/>
        <v>0</v>
      </c>
      <c r="AW159" s="4262">
        <f t="shared" si="276"/>
        <v>0</v>
      </c>
      <c r="AX159" s="4261">
        <f t="shared" si="277"/>
        <v>0</v>
      </c>
      <c r="AY159" s="4262">
        <f t="shared" si="278"/>
        <v>0</v>
      </c>
      <c r="AZ159" s="4263"/>
      <c r="BA159" s="4264">
        <f>BA9</f>
        <v>20</v>
      </c>
      <c r="BB159" s="4264">
        <f t="shared" si="279"/>
        <v>0</v>
      </c>
      <c r="BC159" s="4264" t="str">
        <f t="shared" si="280"/>
        <v/>
      </c>
      <c r="BD159" s="4265">
        <f t="shared" si="373"/>
        <v>0</v>
      </c>
      <c r="BE159" s="4265">
        <f t="shared" si="373"/>
        <v>0</v>
      </c>
      <c r="BF159" s="4265">
        <f t="shared" si="373"/>
        <v>0</v>
      </c>
      <c r="BG159" s="4265">
        <f t="shared" si="373"/>
        <v>0</v>
      </c>
      <c r="BH159" s="4265">
        <f t="shared" si="373"/>
        <v>0</v>
      </c>
      <c r="BI159" s="4265">
        <f t="shared" si="258"/>
        <v>0</v>
      </c>
      <c r="BJ159" s="4265">
        <f t="shared" si="258"/>
        <v>0</v>
      </c>
      <c r="BK159" s="4265">
        <f t="shared" si="258"/>
        <v>0</v>
      </c>
      <c r="BL159" s="4122"/>
      <c r="BM159" s="4266">
        <f t="shared" si="281"/>
        <v>0</v>
      </c>
      <c r="BN159" s="4267">
        <f t="shared" si="282"/>
        <v>0</v>
      </c>
      <c r="BO159" s="4267">
        <f t="shared" si="283"/>
        <v>0</v>
      </c>
      <c r="BP159" s="4267">
        <f t="shared" si="284"/>
        <v>0</v>
      </c>
      <c r="BQ159" s="4267">
        <f t="shared" si="285"/>
        <v>0</v>
      </c>
      <c r="BR159" s="4267">
        <f t="shared" si="286"/>
        <v>0</v>
      </c>
      <c r="BS159" s="4267">
        <f t="shared" si="287"/>
        <v>0</v>
      </c>
      <c r="BT159" s="4267">
        <f t="shared" si="288"/>
        <v>0</v>
      </c>
      <c r="BU159" s="4202"/>
      <c r="BV159" s="4268">
        <f t="shared" si="374"/>
        <v>0</v>
      </c>
      <c r="BW159" s="4269">
        <f t="shared" si="374"/>
        <v>0</v>
      </c>
      <c r="BX159" s="4269">
        <f t="shared" si="374"/>
        <v>0</v>
      </c>
      <c r="BY159" s="4269">
        <f t="shared" si="374"/>
        <v>0</v>
      </c>
      <c r="BZ159" s="4269">
        <f t="shared" si="374"/>
        <v>0</v>
      </c>
      <c r="CA159" s="4269">
        <f t="shared" si="259"/>
        <v>0</v>
      </c>
      <c r="CB159" s="4269">
        <f t="shared" si="259"/>
        <v>0</v>
      </c>
      <c r="CC159" s="4270">
        <f t="shared" si="259"/>
        <v>0</v>
      </c>
      <c r="CD159" s="4114"/>
      <c r="CE159" s="4264" t="str">
        <f t="shared" si="289"/>
        <v/>
      </c>
      <c r="CF159" s="4271">
        <f t="shared" si="290"/>
        <v>0</v>
      </c>
      <c r="CG159" s="4272">
        <f t="shared" si="291"/>
        <v>0</v>
      </c>
      <c r="CH159" s="4272">
        <f t="shared" si="292"/>
        <v>0</v>
      </c>
      <c r="CI159" s="4272">
        <f t="shared" si="293"/>
        <v>0</v>
      </c>
      <c r="CJ159" s="4272">
        <f t="shared" si="294"/>
        <v>0</v>
      </c>
      <c r="CK159" s="4272">
        <f t="shared" si="295"/>
        <v>0</v>
      </c>
      <c r="CL159" s="4272">
        <f t="shared" si="296"/>
        <v>0</v>
      </c>
      <c r="CM159" s="4272">
        <f t="shared" si="297"/>
        <v>0</v>
      </c>
      <c r="CN159" s="4272">
        <f t="shared" si="298"/>
        <v>0</v>
      </c>
      <c r="CO159" s="4285">
        <f>IF(M159=CO8,M159,0)</f>
        <v>0</v>
      </c>
      <c r="CP159" s="4286" t="str">
        <f t="shared" si="299"/>
        <v/>
      </c>
      <c r="CQ159" s="4261" t="str">
        <f t="shared" si="300"/>
        <v/>
      </c>
      <c r="CR159" s="4275" t="str">
        <f t="shared" si="301"/>
        <v/>
      </c>
      <c r="CS159" s="4275" t="str">
        <f t="shared" si="302"/>
        <v/>
      </c>
      <c r="CT159" s="4275" t="str">
        <f t="shared" si="303"/>
        <v/>
      </c>
      <c r="CU159" s="4275" t="str">
        <f t="shared" si="304"/>
        <v/>
      </c>
      <c r="CV159" s="4275" t="str">
        <f t="shared" si="305"/>
        <v/>
      </c>
      <c r="CW159" s="4275" t="str">
        <f t="shared" si="306"/>
        <v/>
      </c>
      <c r="CX159" s="4276" t="str">
        <f t="shared" si="307"/>
        <v/>
      </c>
      <c r="CY159" s="4186"/>
      <c r="CZ159" s="4264" t="str">
        <f t="shared" si="308"/>
        <v/>
      </c>
      <c r="DA159" s="4277">
        <f t="shared" si="309"/>
        <v>0</v>
      </c>
      <c r="DB159" s="4115" t="str">
        <f t="shared" si="310"/>
        <v/>
      </c>
      <c r="DC159" s="4115" t="str">
        <f t="shared" si="311"/>
        <v/>
      </c>
      <c r="DD159" s="4115" t="str">
        <f t="shared" si="312"/>
        <v/>
      </c>
      <c r="DE159" s="4115" t="str">
        <f t="shared" si="313"/>
        <v/>
      </c>
      <c r="DF159" s="4115" t="str">
        <f t="shared" si="314"/>
        <v/>
      </c>
      <c r="DG159" s="4115" t="str">
        <f t="shared" si="315"/>
        <v/>
      </c>
      <c r="DH159" s="4115" t="str">
        <f t="shared" si="316"/>
        <v/>
      </c>
      <c r="DI159" s="4115" t="str">
        <f t="shared" si="317"/>
        <v/>
      </c>
      <c r="DJ159" s="4136"/>
      <c r="DK159" s="4287">
        <f>IF(M159=DK8,M159,0)</f>
        <v>0</v>
      </c>
      <c r="DL159" s="4286" t="str">
        <f t="shared" si="318"/>
        <v/>
      </c>
      <c r="DM159" s="4275" t="str">
        <f t="shared" si="319"/>
        <v/>
      </c>
      <c r="DN159" s="4275" t="str">
        <f t="shared" si="320"/>
        <v/>
      </c>
      <c r="DO159" s="4275" t="str">
        <f t="shared" si="321"/>
        <v/>
      </c>
      <c r="DP159" s="4275" t="str">
        <f t="shared" si="322"/>
        <v/>
      </c>
      <c r="DQ159" s="4275" t="str">
        <f t="shared" si="323"/>
        <v/>
      </c>
      <c r="DR159" s="4275" t="str">
        <f t="shared" si="324"/>
        <v/>
      </c>
      <c r="DS159" s="4275" t="str">
        <f t="shared" si="325"/>
        <v/>
      </c>
      <c r="DT159" s="4279" t="str">
        <f t="shared" si="326"/>
        <v/>
      </c>
      <c r="DU159" s="4122"/>
      <c r="DV159" s="4266">
        <f t="shared" si="327"/>
        <v>0</v>
      </c>
      <c r="DW159" s="4267">
        <f t="shared" si="328"/>
        <v>0</v>
      </c>
      <c r="DX159" s="4267">
        <f t="shared" si="329"/>
        <v>0</v>
      </c>
      <c r="DY159" s="4267">
        <f t="shared" si="330"/>
        <v>0</v>
      </c>
      <c r="DZ159" s="4267">
        <f t="shared" si="331"/>
        <v>0</v>
      </c>
      <c r="EA159" s="4267">
        <f t="shared" si="332"/>
        <v>0</v>
      </c>
      <c r="EB159" s="4267">
        <f t="shared" si="333"/>
        <v>0</v>
      </c>
      <c r="EC159" s="4267">
        <f t="shared" si="334"/>
        <v>0</v>
      </c>
      <c r="ED159" s="4215"/>
      <c r="EE159" s="4268">
        <f t="shared" si="375"/>
        <v>0</v>
      </c>
      <c r="EF159" s="4269">
        <f t="shared" si="375"/>
        <v>0</v>
      </c>
      <c r="EG159" s="4269">
        <f t="shared" si="375"/>
        <v>0</v>
      </c>
      <c r="EH159" s="4269">
        <f t="shared" si="375"/>
        <v>0</v>
      </c>
      <c r="EI159" s="4269">
        <f t="shared" si="375"/>
        <v>0</v>
      </c>
      <c r="EJ159" s="4269">
        <f t="shared" si="260"/>
        <v>0</v>
      </c>
      <c r="EK159" s="4269">
        <f t="shared" si="260"/>
        <v>0</v>
      </c>
      <c r="EL159" s="4270">
        <f t="shared" si="260"/>
        <v>0</v>
      </c>
      <c r="EM159" s="4186"/>
      <c r="EN159" s="4264" t="str">
        <f t="shared" si="335"/>
        <v/>
      </c>
      <c r="EO159" s="4271">
        <f t="shared" si="336"/>
        <v>0</v>
      </c>
      <c r="EP159" s="4272">
        <f t="shared" si="337"/>
        <v>0</v>
      </c>
      <c r="EQ159" s="4272">
        <f t="shared" si="338"/>
        <v>0</v>
      </c>
      <c r="ER159" s="4272">
        <f t="shared" si="339"/>
        <v>0</v>
      </c>
      <c r="ES159" s="4272">
        <f t="shared" si="340"/>
        <v>0</v>
      </c>
      <c r="ET159" s="4272">
        <f t="shared" si="341"/>
        <v>0</v>
      </c>
      <c r="EU159" s="4272">
        <f t="shared" si="342"/>
        <v>0</v>
      </c>
      <c r="EV159" s="4272">
        <f t="shared" si="343"/>
        <v>0</v>
      </c>
      <c r="EW159" s="4272">
        <f t="shared" si="344"/>
        <v>0</v>
      </c>
      <c r="EX159" s="4288">
        <f>IF(X159=EX8,X159,0)</f>
        <v>0</v>
      </c>
      <c r="EY159" s="4286" t="str">
        <f t="shared" si="345"/>
        <v/>
      </c>
      <c r="EZ159" s="4261" t="str">
        <f t="shared" si="346"/>
        <v/>
      </c>
      <c r="FA159" s="4275" t="str">
        <f t="shared" si="347"/>
        <v/>
      </c>
      <c r="FB159" s="4275" t="str">
        <f t="shared" si="348"/>
        <v/>
      </c>
      <c r="FC159" s="4275" t="str">
        <f t="shared" si="349"/>
        <v/>
      </c>
      <c r="FD159" s="4275" t="str">
        <f t="shared" si="350"/>
        <v/>
      </c>
      <c r="FE159" s="4275" t="str">
        <f t="shared" si="351"/>
        <v/>
      </c>
      <c r="FF159" s="4275" t="str">
        <f t="shared" si="352"/>
        <v/>
      </c>
      <c r="FG159" s="4275" t="str">
        <f t="shared" si="353"/>
        <v/>
      </c>
      <c r="FH159" s="4186"/>
      <c r="FI159" s="4264" t="str">
        <f t="shared" si="354"/>
        <v/>
      </c>
      <c r="FJ159" s="4277">
        <f t="shared" si="355"/>
        <v>0</v>
      </c>
      <c r="FK159" s="4115" t="str">
        <f t="shared" si="356"/>
        <v/>
      </c>
      <c r="FL159" s="4115" t="str">
        <f t="shared" si="357"/>
        <v/>
      </c>
      <c r="FM159" s="4115" t="str">
        <f t="shared" si="358"/>
        <v/>
      </c>
      <c r="FN159" s="4115" t="str">
        <f t="shared" si="359"/>
        <v/>
      </c>
      <c r="FO159" s="4115" t="str">
        <f t="shared" si="360"/>
        <v/>
      </c>
      <c r="FP159" s="4115" t="str">
        <f t="shared" si="361"/>
        <v/>
      </c>
      <c r="FQ159" s="4115" t="str">
        <f t="shared" si="362"/>
        <v/>
      </c>
      <c r="FR159" s="4115" t="str">
        <f t="shared" si="363"/>
        <v/>
      </c>
      <c r="FS159" s="4287">
        <f>IF(X159=FS8,X159,0)</f>
        <v>0</v>
      </c>
      <c r="FT159" s="4286" t="str">
        <f t="shared" si="364"/>
        <v/>
      </c>
      <c r="FU159" s="4275" t="str">
        <f t="shared" si="365"/>
        <v/>
      </c>
      <c r="FV159" s="4275" t="str">
        <f t="shared" si="366"/>
        <v/>
      </c>
      <c r="FW159" s="4275" t="str">
        <f t="shared" si="367"/>
        <v/>
      </c>
      <c r="FX159" s="4275" t="str">
        <f t="shared" si="368"/>
        <v/>
      </c>
      <c r="FY159" s="4275" t="str">
        <f t="shared" si="369"/>
        <v/>
      </c>
      <c r="FZ159" s="4275" t="str">
        <f t="shared" si="370"/>
        <v/>
      </c>
      <c r="GA159" s="4275" t="str">
        <f t="shared" si="371"/>
        <v/>
      </c>
      <c r="GB159" s="4279" t="str">
        <f t="shared" si="372"/>
        <v/>
      </c>
      <c r="GC159" s="4122"/>
    </row>
    <row r="160" spans="1:185" ht="45" customHeight="1">
      <c r="A160" s="4016">
        <f>ROW()</f>
        <v>160</v>
      </c>
      <c r="B160" s="4250" t="str">
        <f>IF(C160="I","",IF(ISBLANK(D160),"",IF(ISTEXT(D160),LARGE(B9:B159,1)+1,0)))</f>
        <v/>
      </c>
      <c r="C160" s="4281"/>
      <c r="D160" s="4297"/>
      <c r="E160" s="4252"/>
      <c r="F160" s="4253"/>
      <c r="G160" s="4254"/>
      <c r="H160" s="4255"/>
      <c r="I160" s="4254"/>
      <c r="J160" s="4255"/>
      <c r="K160" s="4256">
        <f t="shared" si="376"/>
        <v>0</v>
      </c>
      <c r="L160" s="4119"/>
      <c r="M160" s="4257">
        <f t="shared" si="261"/>
        <v>0</v>
      </c>
      <c r="N160" s="4258">
        <f t="shared" si="261"/>
        <v>0</v>
      </c>
      <c r="O160" s="4259"/>
      <c r="P160" s="4259"/>
      <c r="Q160" s="4259"/>
      <c r="R160" s="4259"/>
      <c r="S160" s="4259"/>
      <c r="T160" s="4259"/>
      <c r="U160" s="4259"/>
      <c r="V160" s="4259"/>
      <c r="W160" s="4119"/>
      <c r="X160" s="4257">
        <f t="shared" si="262"/>
        <v>0</v>
      </c>
      <c r="Y160" s="4258">
        <f t="shared" si="262"/>
        <v>0</v>
      </c>
      <c r="Z160" s="4260"/>
      <c r="AA160" s="4260"/>
      <c r="AB160" s="4260"/>
      <c r="AC160" s="4260"/>
      <c r="AD160" s="4260"/>
      <c r="AE160" s="4260"/>
      <c r="AF160" s="4260"/>
      <c r="AG160" s="4260"/>
      <c r="AH160" s="4119"/>
      <c r="AI160" s="4122"/>
      <c r="AJ160" s="4261">
        <f t="shared" si="263"/>
        <v>0</v>
      </c>
      <c r="AK160" s="4262">
        <f t="shared" si="264"/>
        <v>0</v>
      </c>
      <c r="AL160" s="4261">
        <f t="shared" si="265"/>
        <v>0</v>
      </c>
      <c r="AM160" s="4262">
        <f t="shared" si="266"/>
        <v>0</v>
      </c>
      <c r="AN160" s="4261">
        <f t="shared" si="267"/>
        <v>0</v>
      </c>
      <c r="AO160" s="4262">
        <f t="shared" si="268"/>
        <v>0</v>
      </c>
      <c r="AP160" s="4261">
        <f t="shared" si="269"/>
        <v>0</v>
      </c>
      <c r="AQ160" s="4262">
        <f t="shared" si="270"/>
        <v>0</v>
      </c>
      <c r="AR160" s="4261">
        <f t="shared" si="271"/>
        <v>0</v>
      </c>
      <c r="AS160" s="4262">
        <f t="shared" si="272"/>
        <v>0</v>
      </c>
      <c r="AT160" s="4261">
        <f t="shared" si="273"/>
        <v>0</v>
      </c>
      <c r="AU160" s="4262">
        <f t="shared" si="274"/>
        <v>0</v>
      </c>
      <c r="AV160" s="4261">
        <f t="shared" si="275"/>
        <v>0</v>
      </c>
      <c r="AW160" s="4262">
        <f t="shared" si="276"/>
        <v>0</v>
      </c>
      <c r="AX160" s="4261">
        <f t="shared" si="277"/>
        <v>0</v>
      </c>
      <c r="AY160" s="4262">
        <f t="shared" si="278"/>
        <v>0</v>
      </c>
      <c r="AZ160" s="4263"/>
      <c r="BA160" s="4264">
        <f>BA9</f>
        <v>20</v>
      </c>
      <c r="BB160" s="4264">
        <f t="shared" si="279"/>
        <v>0</v>
      </c>
      <c r="BC160" s="4264" t="str">
        <f t="shared" si="280"/>
        <v/>
      </c>
      <c r="BD160" s="4265">
        <f t="shared" si="373"/>
        <v>0</v>
      </c>
      <c r="BE160" s="4265">
        <f t="shared" si="373"/>
        <v>0</v>
      </c>
      <c r="BF160" s="4265">
        <f t="shared" si="373"/>
        <v>0</v>
      </c>
      <c r="BG160" s="4265">
        <f t="shared" si="373"/>
        <v>0</v>
      </c>
      <c r="BH160" s="4265">
        <f t="shared" si="373"/>
        <v>0</v>
      </c>
      <c r="BI160" s="4265">
        <f t="shared" si="258"/>
        <v>0</v>
      </c>
      <c r="BJ160" s="4265">
        <f t="shared" si="258"/>
        <v>0</v>
      </c>
      <c r="BK160" s="4265">
        <f t="shared" si="258"/>
        <v>0</v>
      </c>
      <c r="BL160" s="4122"/>
      <c r="BM160" s="4266">
        <f t="shared" si="281"/>
        <v>0</v>
      </c>
      <c r="BN160" s="4267">
        <f t="shared" si="282"/>
        <v>0</v>
      </c>
      <c r="BO160" s="4267">
        <f t="shared" si="283"/>
        <v>0</v>
      </c>
      <c r="BP160" s="4267">
        <f t="shared" si="284"/>
        <v>0</v>
      </c>
      <c r="BQ160" s="4267">
        <f t="shared" si="285"/>
        <v>0</v>
      </c>
      <c r="BR160" s="4267">
        <f t="shared" si="286"/>
        <v>0</v>
      </c>
      <c r="BS160" s="4267">
        <f t="shared" si="287"/>
        <v>0</v>
      </c>
      <c r="BT160" s="4267">
        <f t="shared" si="288"/>
        <v>0</v>
      </c>
      <c r="BU160" s="4202"/>
      <c r="BV160" s="4268">
        <f t="shared" si="374"/>
        <v>0</v>
      </c>
      <c r="BW160" s="4269">
        <f t="shared" si="374"/>
        <v>0</v>
      </c>
      <c r="BX160" s="4269">
        <f t="shared" si="374"/>
        <v>0</v>
      </c>
      <c r="BY160" s="4269">
        <f t="shared" si="374"/>
        <v>0</v>
      </c>
      <c r="BZ160" s="4269">
        <f t="shared" si="374"/>
        <v>0</v>
      </c>
      <c r="CA160" s="4269">
        <f t="shared" si="259"/>
        <v>0</v>
      </c>
      <c r="CB160" s="4269">
        <f t="shared" si="259"/>
        <v>0</v>
      </c>
      <c r="CC160" s="4270">
        <f t="shared" si="259"/>
        <v>0</v>
      </c>
      <c r="CD160" s="4114"/>
      <c r="CE160" s="4264" t="str">
        <f t="shared" si="289"/>
        <v/>
      </c>
      <c r="CF160" s="4271">
        <f t="shared" si="290"/>
        <v>0</v>
      </c>
      <c r="CG160" s="4272">
        <f t="shared" si="291"/>
        <v>0</v>
      </c>
      <c r="CH160" s="4272">
        <f t="shared" si="292"/>
        <v>0</v>
      </c>
      <c r="CI160" s="4272">
        <f t="shared" si="293"/>
        <v>0</v>
      </c>
      <c r="CJ160" s="4272">
        <f t="shared" si="294"/>
        <v>0</v>
      </c>
      <c r="CK160" s="4272">
        <f t="shared" si="295"/>
        <v>0</v>
      </c>
      <c r="CL160" s="4272">
        <f t="shared" si="296"/>
        <v>0</v>
      </c>
      <c r="CM160" s="4272">
        <f t="shared" si="297"/>
        <v>0</v>
      </c>
      <c r="CN160" s="4272">
        <f t="shared" si="298"/>
        <v>0</v>
      </c>
      <c r="CO160" s="4285">
        <f>IF(M160=CO8,M160,0)</f>
        <v>0</v>
      </c>
      <c r="CP160" s="4286" t="str">
        <f t="shared" si="299"/>
        <v/>
      </c>
      <c r="CQ160" s="4261" t="str">
        <f t="shared" si="300"/>
        <v/>
      </c>
      <c r="CR160" s="4275" t="str">
        <f t="shared" si="301"/>
        <v/>
      </c>
      <c r="CS160" s="4275" t="str">
        <f t="shared" si="302"/>
        <v/>
      </c>
      <c r="CT160" s="4275" t="str">
        <f t="shared" si="303"/>
        <v/>
      </c>
      <c r="CU160" s="4275" t="str">
        <f t="shared" si="304"/>
        <v/>
      </c>
      <c r="CV160" s="4275" t="str">
        <f t="shared" si="305"/>
        <v/>
      </c>
      <c r="CW160" s="4275" t="str">
        <f t="shared" si="306"/>
        <v/>
      </c>
      <c r="CX160" s="4276" t="str">
        <f t="shared" si="307"/>
        <v/>
      </c>
      <c r="CY160" s="4186"/>
      <c r="CZ160" s="4264" t="str">
        <f t="shared" si="308"/>
        <v/>
      </c>
      <c r="DA160" s="4277">
        <f t="shared" si="309"/>
        <v>0</v>
      </c>
      <c r="DB160" s="4115" t="str">
        <f t="shared" si="310"/>
        <v/>
      </c>
      <c r="DC160" s="4115" t="str">
        <f t="shared" si="311"/>
        <v/>
      </c>
      <c r="DD160" s="4115" t="str">
        <f t="shared" si="312"/>
        <v/>
      </c>
      <c r="DE160" s="4115" t="str">
        <f t="shared" si="313"/>
        <v/>
      </c>
      <c r="DF160" s="4115" t="str">
        <f t="shared" si="314"/>
        <v/>
      </c>
      <c r="DG160" s="4115" t="str">
        <f t="shared" si="315"/>
        <v/>
      </c>
      <c r="DH160" s="4115" t="str">
        <f t="shared" si="316"/>
        <v/>
      </c>
      <c r="DI160" s="4115" t="str">
        <f t="shared" si="317"/>
        <v/>
      </c>
      <c r="DJ160" s="4136"/>
      <c r="DK160" s="4287">
        <f>IF(M160=DK8,M160,0)</f>
        <v>0</v>
      </c>
      <c r="DL160" s="4286" t="str">
        <f t="shared" si="318"/>
        <v/>
      </c>
      <c r="DM160" s="4275" t="str">
        <f t="shared" si="319"/>
        <v/>
      </c>
      <c r="DN160" s="4275" t="str">
        <f t="shared" si="320"/>
        <v/>
      </c>
      <c r="DO160" s="4275" t="str">
        <f t="shared" si="321"/>
        <v/>
      </c>
      <c r="DP160" s="4275" t="str">
        <f t="shared" si="322"/>
        <v/>
      </c>
      <c r="DQ160" s="4275" t="str">
        <f t="shared" si="323"/>
        <v/>
      </c>
      <c r="DR160" s="4275" t="str">
        <f t="shared" si="324"/>
        <v/>
      </c>
      <c r="DS160" s="4275" t="str">
        <f t="shared" si="325"/>
        <v/>
      </c>
      <c r="DT160" s="4279" t="str">
        <f t="shared" si="326"/>
        <v/>
      </c>
      <c r="DU160" s="4122"/>
      <c r="DV160" s="4266">
        <f t="shared" si="327"/>
        <v>0</v>
      </c>
      <c r="DW160" s="4267">
        <f t="shared" si="328"/>
        <v>0</v>
      </c>
      <c r="DX160" s="4267">
        <f t="shared" si="329"/>
        <v>0</v>
      </c>
      <c r="DY160" s="4267">
        <f t="shared" si="330"/>
        <v>0</v>
      </c>
      <c r="DZ160" s="4267">
        <f t="shared" si="331"/>
        <v>0</v>
      </c>
      <c r="EA160" s="4267">
        <f t="shared" si="332"/>
        <v>0</v>
      </c>
      <c r="EB160" s="4267">
        <f t="shared" si="333"/>
        <v>0</v>
      </c>
      <c r="EC160" s="4267">
        <f t="shared" si="334"/>
        <v>0</v>
      </c>
      <c r="ED160" s="4215"/>
      <c r="EE160" s="4268">
        <f t="shared" si="375"/>
        <v>0</v>
      </c>
      <c r="EF160" s="4269">
        <f t="shared" si="375"/>
        <v>0</v>
      </c>
      <c r="EG160" s="4269">
        <f t="shared" si="375"/>
        <v>0</v>
      </c>
      <c r="EH160" s="4269">
        <f t="shared" si="375"/>
        <v>0</v>
      </c>
      <c r="EI160" s="4269">
        <f t="shared" si="375"/>
        <v>0</v>
      </c>
      <c r="EJ160" s="4269">
        <f t="shared" si="260"/>
        <v>0</v>
      </c>
      <c r="EK160" s="4269">
        <f t="shared" si="260"/>
        <v>0</v>
      </c>
      <c r="EL160" s="4270">
        <f t="shared" si="260"/>
        <v>0</v>
      </c>
      <c r="EM160" s="4186"/>
      <c r="EN160" s="4264" t="str">
        <f t="shared" si="335"/>
        <v/>
      </c>
      <c r="EO160" s="4271">
        <f t="shared" si="336"/>
        <v>0</v>
      </c>
      <c r="EP160" s="4272">
        <f t="shared" si="337"/>
        <v>0</v>
      </c>
      <c r="EQ160" s="4272">
        <f t="shared" si="338"/>
        <v>0</v>
      </c>
      <c r="ER160" s="4272">
        <f t="shared" si="339"/>
        <v>0</v>
      </c>
      <c r="ES160" s="4272">
        <f t="shared" si="340"/>
        <v>0</v>
      </c>
      <c r="ET160" s="4272">
        <f t="shared" si="341"/>
        <v>0</v>
      </c>
      <c r="EU160" s="4272">
        <f t="shared" si="342"/>
        <v>0</v>
      </c>
      <c r="EV160" s="4272">
        <f t="shared" si="343"/>
        <v>0</v>
      </c>
      <c r="EW160" s="4272">
        <f t="shared" si="344"/>
        <v>0</v>
      </c>
      <c r="EX160" s="4288">
        <f>IF(X160=EX8,X160,0)</f>
        <v>0</v>
      </c>
      <c r="EY160" s="4286" t="str">
        <f t="shared" si="345"/>
        <v/>
      </c>
      <c r="EZ160" s="4261" t="str">
        <f t="shared" si="346"/>
        <v/>
      </c>
      <c r="FA160" s="4275" t="str">
        <f t="shared" si="347"/>
        <v/>
      </c>
      <c r="FB160" s="4275" t="str">
        <f t="shared" si="348"/>
        <v/>
      </c>
      <c r="FC160" s="4275" t="str">
        <f t="shared" si="349"/>
        <v/>
      </c>
      <c r="FD160" s="4275" t="str">
        <f t="shared" si="350"/>
        <v/>
      </c>
      <c r="FE160" s="4275" t="str">
        <f t="shared" si="351"/>
        <v/>
      </c>
      <c r="FF160" s="4275" t="str">
        <f t="shared" si="352"/>
        <v/>
      </c>
      <c r="FG160" s="4275" t="str">
        <f t="shared" si="353"/>
        <v/>
      </c>
      <c r="FH160" s="4186"/>
      <c r="FI160" s="4264" t="str">
        <f t="shared" si="354"/>
        <v/>
      </c>
      <c r="FJ160" s="4277">
        <f t="shared" si="355"/>
        <v>0</v>
      </c>
      <c r="FK160" s="4115" t="str">
        <f t="shared" si="356"/>
        <v/>
      </c>
      <c r="FL160" s="4115" t="str">
        <f t="shared" si="357"/>
        <v/>
      </c>
      <c r="FM160" s="4115" t="str">
        <f t="shared" si="358"/>
        <v/>
      </c>
      <c r="FN160" s="4115" t="str">
        <f t="shared" si="359"/>
        <v/>
      </c>
      <c r="FO160" s="4115" t="str">
        <f t="shared" si="360"/>
        <v/>
      </c>
      <c r="FP160" s="4115" t="str">
        <f t="shared" si="361"/>
        <v/>
      </c>
      <c r="FQ160" s="4115" t="str">
        <f t="shared" si="362"/>
        <v/>
      </c>
      <c r="FR160" s="4115" t="str">
        <f t="shared" si="363"/>
        <v/>
      </c>
      <c r="FS160" s="4287">
        <f>IF(X160=FS8,X160,0)</f>
        <v>0</v>
      </c>
      <c r="FT160" s="4286" t="str">
        <f t="shared" si="364"/>
        <v/>
      </c>
      <c r="FU160" s="4275" t="str">
        <f t="shared" si="365"/>
        <v/>
      </c>
      <c r="FV160" s="4275" t="str">
        <f t="shared" si="366"/>
        <v/>
      </c>
      <c r="FW160" s="4275" t="str">
        <f t="shared" si="367"/>
        <v/>
      </c>
      <c r="FX160" s="4275" t="str">
        <f t="shared" si="368"/>
        <v/>
      </c>
      <c r="FY160" s="4275" t="str">
        <f t="shared" si="369"/>
        <v/>
      </c>
      <c r="FZ160" s="4275" t="str">
        <f t="shared" si="370"/>
        <v/>
      </c>
      <c r="GA160" s="4275" t="str">
        <f t="shared" si="371"/>
        <v/>
      </c>
      <c r="GB160" s="4279" t="str">
        <f t="shared" si="372"/>
        <v/>
      </c>
      <c r="GC160" s="4122"/>
    </row>
    <row r="161" spans="1:185" ht="45" customHeight="1">
      <c r="A161" s="4016">
        <f>ROW()</f>
        <v>161</v>
      </c>
      <c r="B161" s="4250" t="str">
        <f>IF(C161="I","",IF(ISBLANK(D161),"",IF(ISTEXT(D161),LARGE(B9:B160,1)+1,0)))</f>
        <v/>
      </c>
      <c r="C161" s="4281"/>
      <c r="D161" s="4297"/>
      <c r="E161" s="4252"/>
      <c r="F161" s="4253"/>
      <c r="G161" s="4254"/>
      <c r="H161" s="4255"/>
      <c r="I161" s="4254"/>
      <c r="J161" s="4255"/>
      <c r="K161" s="4256">
        <f t="shared" si="376"/>
        <v>0</v>
      </c>
      <c r="L161" s="4119"/>
      <c r="M161" s="4257">
        <f t="shared" si="261"/>
        <v>0</v>
      </c>
      <c r="N161" s="4258">
        <f t="shared" si="261"/>
        <v>0</v>
      </c>
      <c r="O161" s="4259"/>
      <c r="P161" s="4259"/>
      <c r="Q161" s="4259"/>
      <c r="R161" s="4259"/>
      <c r="S161" s="4259"/>
      <c r="T161" s="4259"/>
      <c r="U161" s="4259"/>
      <c r="V161" s="4259"/>
      <c r="W161" s="4119"/>
      <c r="X161" s="4257">
        <f t="shared" si="262"/>
        <v>0</v>
      </c>
      <c r="Y161" s="4258">
        <f t="shared" si="262"/>
        <v>0</v>
      </c>
      <c r="Z161" s="4260"/>
      <c r="AA161" s="4260"/>
      <c r="AB161" s="4260"/>
      <c r="AC161" s="4260"/>
      <c r="AD161" s="4260"/>
      <c r="AE161" s="4260"/>
      <c r="AF161" s="4260"/>
      <c r="AG161" s="4260"/>
      <c r="AH161" s="4119"/>
      <c r="AI161" s="4122"/>
      <c r="AJ161" s="4261">
        <f t="shared" si="263"/>
        <v>0</v>
      </c>
      <c r="AK161" s="4262">
        <f t="shared" si="264"/>
        <v>0</v>
      </c>
      <c r="AL161" s="4261">
        <f t="shared" si="265"/>
        <v>0</v>
      </c>
      <c r="AM161" s="4262">
        <f t="shared" si="266"/>
        <v>0</v>
      </c>
      <c r="AN161" s="4261">
        <f t="shared" si="267"/>
        <v>0</v>
      </c>
      <c r="AO161" s="4262">
        <f t="shared" si="268"/>
        <v>0</v>
      </c>
      <c r="AP161" s="4261">
        <f t="shared" si="269"/>
        <v>0</v>
      </c>
      <c r="AQ161" s="4262">
        <f t="shared" si="270"/>
        <v>0</v>
      </c>
      <c r="AR161" s="4261">
        <f t="shared" si="271"/>
        <v>0</v>
      </c>
      <c r="AS161" s="4262">
        <f t="shared" si="272"/>
        <v>0</v>
      </c>
      <c r="AT161" s="4261">
        <f t="shared" si="273"/>
        <v>0</v>
      </c>
      <c r="AU161" s="4262">
        <f t="shared" si="274"/>
        <v>0</v>
      </c>
      <c r="AV161" s="4261">
        <f t="shared" si="275"/>
        <v>0</v>
      </c>
      <c r="AW161" s="4262">
        <f t="shared" si="276"/>
        <v>0</v>
      </c>
      <c r="AX161" s="4261">
        <f t="shared" si="277"/>
        <v>0</v>
      </c>
      <c r="AY161" s="4262">
        <f t="shared" si="278"/>
        <v>0</v>
      </c>
      <c r="AZ161" s="4263"/>
      <c r="BA161" s="4264">
        <f>BA9</f>
        <v>20</v>
      </c>
      <c r="BB161" s="4264">
        <f t="shared" si="279"/>
        <v>0</v>
      </c>
      <c r="BC161" s="4264" t="str">
        <f t="shared" si="280"/>
        <v/>
      </c>
      <c r="BD161" s="4265">
        <f t="shared" si="373"/>
        <v>0</v>
      </c>
      <c r="BE161" s="4265">
        <f t="shared" si="373"/>
        <v>0</v>
      </c>
      <c r="BF161" s="4265">
        <f t="shared" si="373"/>
        <v>0</v>
      </c>
      <c r="BG161" s="4265">
        <f t="shared" si="373"/>
        <v>0</v>
      </c>
      <c r="BH161" s="4265">
        <f t="shared" si="373"/>
        <v>0</v>
      </c>
      <c r="BI161" s="4265">
        <f t="shared" si="258"/>
        <v>0</v>
      </c>
      <c r="BJ161" s="4265">
        <f t="shared" si="258"/>
        <v>0</v>
      </c>
      <c r="BK161" s="4265">
        <f t="shared" si="258"/>
        <v>0</v>
      </c>
      <c r="BL161" s="4122"/>
      <c r="BM161" s="4266">
        <f t="shared" si="281"/>
        <v>0</v>
      </c>
      <c r="BN161" s="4267">
        <f t="shared" si="282"/>
        <v>0</v>
      </c>
      <c r="BO161" s="4267">
        <f t="shared" si="283"/>
        <v>0</v>
      </c>
      <c r="BP161" s="4267">
        <f t="shared" si="284"/>
        <v>0</v>
      </c>
      <c r="BQ161" s="4267">
        <f t="shared" si="285"/>
        <v>0</v>
      </c>
      <c r="BR161" s="4267">
        <f t="shared" si="286"/>
        <v>0</v>
      </c>
      <c r="BS161" s="4267">
        <f t="shared" si="287"/>
        <v>0</v>
      </c>
      <c r="BT161" s="4267">
        <f t="shared" si="288"/>
        <v>0</v>
      </c>
      <c r="BU161" s="4202"/>
      <c r="BV161" s="4268">
        <f t="shared" si="374"/>
        <v>0</v>
      </c>
      <c r="BW161" s="4269">
        <f t="shared" si="374"/>
        <v>0</v>
      </c>
      <c r="BX161" s="4269">
        <f t="shared" si="374"/>
        <v>0</v>
      </c>
      <c r="BY161" s="4269">
        <f t="shared" si="374"/>
        <v>0</v>
      </c>
      <c r="BZ161" s="4269">
        <f t="shared" si="374"/>
        <v>0</v>
      </c>
      <c r="CA161" s="4269">
        <f t="shared" si="259"/>
        <v>0</v>
      </c>
      <c r="CB161" s="4269">
        <f t="shared" si="259"/>
        <v>0</v>
      </c>
      <c r="CC161" s="4270">
        <f t="shared" si="259"/>
        <v>0</v>
      </c>
      <c r="CD161" s="4114"/>
      <c r="CE161" s="4264" t="str">
        <f t="shared" si="289"/>
        <v/>
      </c>
      <c r="CF161" s="4271">
        <f t="shared" si="290"/>
        <v>0</v>
      </c>
      <c r="CG161" s="4272">
        <f t="shared" si="291"/>
        <v>0</v>
      </c>
      <c r="CH161" s="4272">
        <f t="shared" si="292"/>
        <v>0</v>
      </c>
      <c r="CI161" s="4272">
        <f t="shared" si="293"/>
        <v>0</v>
      </c>
      <c r="CJ161" s="4272">
        <f t="shared" si="294"/>
        <v>0</v>
      </c>
      <c r="CK161" s="4272">
        <f t="shared" si="295"/>
        <v>0</v>
      </c>
      <c r="CL161" s="4272">
        <f t="shared" si="296"/>
        <v>0</v>
      </c>
      <c r="CM161" s="4272">
        <f t="shared" si="297"/>
        <v>0</v>
      </c>
      <c r="CN161" s="4272">
        <f t="shared" si="298"/>
        <v>0</v>
      </c>
      <c r="CO161" s="4285">
        <f>IF(M161=CO8,M161,0)</f>
        <v>0</v>
      </c>
      <c r="CP161" s="4286" t="str">
        <f t="shared" si="299"/>
        <v/>
      </c>
      <c r="CQ161" s="4261" t="str">
        <f t="shared" si="300"/>
        <v/>
      </c>
      <c r="CR161" s="4275" t="str">
        <f t="shared" si="301"/>
        <v/>
      </c>
      <c r="CS161" s="4275" t="str">
        <f t="shared" si="302"/>
        <v/>
      </c>
      <c r="CT161" s="4275" t="str">
        <f t="shared" si="303"/>
        <v/>
      </c>
      <c r="CU161" s="4275" t="str">
        <f t="shared" si="304"/>
        <v/>
      </c>
      <c r="CV161" s="4275" t="str">
        <f t="shared" si="305"/>
        <v/>
      </c>
      <c r="CW161" s="4275" t="str">
        <f t="shared" si="306"/>
        <v/>
      </c>
      <c r="CX161" s="4276" t="str">
        <f t="shared" si="307"/>
        <v/>
      </c>
      <c r="CY161" s="4186"/>
      <c r="CZ161" s="4264" t="str">
        <f t="shared" si="308"/>
        <v/>
      </c>
      <c r="DA161" s="4277">
        <f t="shared" si="309"/>
        <v>0</v>
      </c>
      <c r="DB161" s="4115" t="str">
        <f t="shared" si="310"/>
        <v/>
      </c>
      <c r="DC161" s="4115" t="str">
        <f t="shared" si="311"/>
        <v/>
      </c>
      <c r="DD161" s="4115" t="str">
        <f t="shared" si="312"/>
        <v/>
      </c>
      <c r="DE161" s="4115" t="str">
        <f t="shared" si="313"/>
        <v/>
      </c>
      <c r="DF161" s="4115" t="str">
        <f t="shared" si="314"/>
        <v/>
      </c>
      <c r="DG161" s="4115" t="str">
        <f t="shared" si="315"/>
        <v/>
      </c>
      <c r="DH161" s="4115" t="str">
        <f t="shared" si="316"/>
        <v/>
      </c>
      <c r="DI161" s="4115" t="str">
        <f t="shared" si="317"/>
        <v/>
      </c>
      <c r="DJ161" s="4136"/>
      <c r="DK161" s="4287">
        <f>IF(M161=DK8,M161,0)</f>
        <v>0</v>
      </c>
      <c r="DL161" s="4286" t="str">
        <f t="shared" si="318"/>
        <v/>
      </c>
      <c r="DM161" s="4275" t="str">
        <f t="shared" si="319"/>
        <v/>
      </c>
      <c r="DN161" s="4275" t="str">
        <f t="shared" si="320"/>
        <v/>
      </c>
      <c r="DO161" s="4275" t="str">
        <f t="shared" si="321"/>
        <v/>
      </c>
      <c r="DP161" s="4275" t="str">
        <f t="shared" si="322"/>
        <v/>
      </c>
      <c r="DQ161" s="4275" t="str">
        <f t="shared" si="323"/>
        <v/>
      </c>
      <c r="DR161" s="4275" t="str">
        <f t="shared" si="324"/>
        <v/>
      </c>
      <c r="DS161" s="4275" t="str">
        <f t="shared" si="325"/>
        <v/>
      </c>
      <c r="DT161" s="4279" t="str">
        <f t="shared" si="326"/>
        <v/>
      </c>
      <c r="DU161" s="4122"/>
      <c r="DV161" s="4266">
        <f t="shared" si="327"/>
        <v>0</v>
      </c>
      <c r="DW161" s="4267">
        <f t="shared" si="328"/>
        <v>0</v>
      </c>
      <c r="DX161" s="4267">
        <f t="shared" si="329"/>
        <v>0</v>
      </c>
      <c r="DY161" s="4267">
        <f t="shared" si="330"/>
        <v>0</v>
      </c>
      <c r="DZ161" s="4267">
        <f t="shared" si="331"/>
        <v>0</v>
      </c>
      <c r="EA161" s="4267">
        <f t="shared" si="332"/>
        <v>0</v>
      </c>
      <c r="EB161" s="4267">
        <f t="shared" si="333"/>
        <v>0</v>
      </c>
      <c r="EC161" s="4267">
        <f t="shared" si="334"/>
        <v>0</v>
      </c>
      <c r="ED161" s="4215"/>
      <c r="EE161" s="4268">
        <f t="shared" si="375"/>
        <v>0</v>
      </c>
      <c r="EF161" s="4269">
        <f t="shared" si="375"/>
        <v>0</v>
      </c>
      <c r="EG161" s="4269">
        <f t="shared" si="375"/>
        <v>0</v>
      </c>
      <c r="EH161" s="4269">
        <f t="shared" si="375"/>
        <v>0</v>
      </c>
      <c r="EI161" s="4269">
        <f t="shared" si="375"/>
        <v>0</v>
      </c>
      <c r="EJ161" s="4269">
        <f t="shared" si="260"/>
        <v>0</v>
      </c>
      <c r="EK161" s="4269">
        <f t="shared" si="260"/>
        <v>0</v>
      </c>
      <c r="EL161" s="4270">
        <f t="shared" si="260"/>
        <v>0</v>
      </c>
      <c r="EM161" s="4186"/>
      <c r="EN161" s="4264" t="str">
        <f t="shared" si="335"/>
        <v/>
      </c>
      <c r="EO161" s="4271">
        <f t="shared" si="336"/>
        <v>0</v>
      </c>
      <c r="EP161" s="4272">
        <f t="shared" si="337"/>
        <v>0</v>
      </c>
      <c r="EQ161" s="4272">
        <f t="shared" si="338"/>
        <v>0</v>
      </c>
      <c r="ER161" s="4272">
        <f t="shared" si="339"/>
        <v>0</v>
      </c>
      <c r="ES161" s="4272">
        <f t="shared" si="340"/>
        <v>0</v>
      </c>
      <c r="ET161" s="4272">
        <f t="shared" si="341"/>
        <v>0</v>
      </c>
      <c r="EU161" s="4272">
        <f t="shared" si="342"/>
        <v>0</v>
      </c>
      <c r="EV161" s="4272">
        <f t="shared" si="343"/>
        <v>0</v>
      </c>
      <c r="EW161" s="4272">
        <f t="shared" si="344"/>
        <v>0</v>
      </c>
      <c r="EX161" s="4288">
        <f>IF(X161=EX8,X161,0)</f>
        <v>0</v>
      </c>
      <c r="EY161" s="4286" t="str">
        <f t="shared" si="345"/>
        <v/>
      </c>
      <c r="EZ161" s="4261" t="str">
        <f t="shared" si="346"/>
        <v/>
      </c>
      <c r="FA161" s="4275" t="str">
        <f t="shared" si="347"/>
        <v/>
      </c>
      <c r="FB161" s="4275" t="str">
        <f t="shared" si="348"/>
        <v/>
      </c>
      <c r="FC161" s="4275" t="str">
        <f t="shared" si="349"/>
        <v/>
      </c>
      <c r="FD161" s="4275" t="str">
        <f t="shared" si="350"/>
        <v/>
      </c>
      <c r="FE161" s="4275" t="str">
        <f t="shared" si="351"/>
        <v/>
      </c>
      <c r="FF161" s="4275" t="str">
        <f t="shared" si="352"/>
        <v/>
      </c>
      <c r="FG161" s="4275" t="str">
        <f t="shared" si="353"/>
        <v/>
      </c>
      <c r="FH161" s="4186"/>
      <c r="FI161" s="4264" t="str">
        <f t="shared" si="354"/>
        <v/>
      </c>
      <c r="FJ161" s="4277">
        <f t="shared" si="355"/>
        <v>0</v>
      </c>
      <c r="FK161" s="4115" t="str">
        <f t="shared" si="356"/>
        <v/>
      </c>
      <c r="FL161" s="4115" t="str">
        <f t="shared" si="357"/>
        <v/>
      </c>
      <c r="FM161" s="4115" t="str">
        <f t="shared" si="358"/>
        <v/>
      </c>
      <c r="FN161" s="4115" t="str">
        <f t="shared" si="359"/>
        <v/>
      </c>
      <c r="FO161" s="4115" t="str">
        <f t="shared" si="360"/>
        <v/>
      </c>
      <c r="FP161" s="4115" t="str">
        <f t="shared" si="361"/>
        <v/>
      </c>
      <c r="FQ161" s="4115" t="str">
        <f t="shared" si="362"/>
        <v/>
      </c>
      <c r="FR161" s="4115" t="str">
        <f t="shared" si="363"/>
        <v/>
      </c>
      <c r="FS161" s="4287">
        <f>IF(X161=FS8,X161,0)</f>
        <v>0</v>
      </c>
      <c r="FT161" s="4286" t="str">
        <f t="shared" si="364"/>
        <v/>
      </c>
      <c r="FU161" s="4275" t="str">
        <f t="shared" si="365"/>
        <v/>
      </c>
      <c r="FV161" s="4275" t="str">
        <f t="shared" si="366"/>
        <v/>
      </c>
      <c r="FW161" s="4275" t="str">
        <f t="shared" si="367"/>
        <v/>
      </c>
      <c r="FX161" s="4275" t="str">
        <f t="shared" si="368"/>
        <v/>
      </c>
      <c r="FY161" s="4275" t="str">
        <f t="shared" si="369"/>
        <v/>
      </c>
      <c r="FZ161" s="4275" t="str">
        <f t="shared" si="370"/>
        <v/>
      </c>
      <c r="GA161" s="4275" t="str">
        <f t="shared" si="371"/>
        <v/>
      </c>
      <c r="GB161" s="4279" t="str">
        <f t="shared" si="372"/>
        <v/>
      </c>
      <c r="GC161" s="4122"/>
    </row>
    <row r="162" spans="1:185" ht="45" customHeight="1">
      <c r="A162" s="4016">
        <f>ROW()</f>
        <v>162</v>
      </c>
      <c r="B162" s="4250" t="str">
        <f>IF(C162="I","",IF(ISBLANK(D162),"",IF(ISTEXT(D162),LARGE(B9:B161,1)+1,0)))</f>
        <v/>
      </c>
      <c r="C162" s="4281"/>
      <c r="D162" s="4297"/>
      <c r="E162" s="4252"/>
      <c r="F162" s="4253"/>
      <c r="G162" s="4254"/>
      <c r="H162" s="4255"/>
      <c r="I162" s="4254"/>
      <c r="J162" s="4255"/>
      <c r="K162" s="4256">
        <f t="shared" si="376"/>
        <v>0</v>
      </c>
      <c r="L162" s="4119"/>
      <c r="M162" s="4257">
        <f t="shared" si="261"/>
        <v>0</v>
      </c>
      <c r="N162" s="4258">
        <f t="shared" si="261"/>
        <v>0</v>
      </c>
      <c r="O162" s="4259"/>
      <c r="P162" s="4259"/>
      <c r="Q162" s="4259"/>
      <c r="R162" s="4259"/>
      <c r="S162" s="4259"/>
      <c r="T162" s="4259"/>
      <c r="U162" s="4259"/>
      <c r="V162" s="4259"/>
      <c r="W162" s="4119"/>
      <c r="X162" s="4257">
        <f t="shared" si="262"/>
        <v>0</v>
      </c>
      <c r="Y162" s="4258">
        <f t="shared" si="262"/>
        <v>0</v>
      </c>
      <c r="Z162" s="4260"/>
      <c r="AA162" s="4260"/>
      <c r="AB162" s="4260"/>
      <c r="AC162" s="4260"/>
      <c r="AD162" s="4260"/>
      <c r="AE162" s="4260"/>
      <c r="AF162" s="4260"/>
      <c r="AG162" s="4260"/>
      <c r="AH162" s="4119"/>
      <c r="AI162" s="4122"/>
      <c r="AJ162" s="4261">
        <f t="shared" si="263"/>
        <v>0</v>
      </c>
      <c r="AK162" s="4262">
        <f t="shared" si="264"/>
        <v>0</v>
      </c>
      <c r="AL162" s="4261">
        <f t="shared" si="265"/>
        <v>0</v>
      </c>
      <c r="AM162" s="4262">
        <f t="shared" si="266"/>
        <v>0</v>
      </c>
      <c r="AN162" s="4261">
        <f t="shared" si="267"/>
        <v>0</v>
      </c>
      <c r="AO162" s="4262">
        <f t="shared" si="268"/>
        <v>0</v>
      </c>
      <c r="AP162" s="4261">
        <f t="shared" si="269"/>
        <v>0</v>
      </c>
      <c r="AQ162" s="4262">
        <f t="shared" si="270"/>
        <v>0</v>
      </c>
      <c r="AR162" s="4261">
        <f t="shared" si="271"/>
        <v>0</v>
      </c>
      <c r="AS162" s="4262">
        <f t="shared" si="272"/>
        <v>0</v>
      </c>
      <c r="AT162" s="4261">
        <f t="shared" si="273"/>
        <v>0</v>
      </c>
      <c r="AU162" s="4262">
        <f t="shared" si="274"/>
        <v>0</v>
      </c>
      <c r="AV162" s="4261">
        <f t="shared" si="275"/>
        <v>0</v>
      </c>
      <c r="AW162" s="4262">
        <f t="shared" si="276"/>
        <v>0</v>
      </c>
      <c r="AX162" s="4261">
        <f t="shared" si="277"/>
        <v>0</v>
      </c>
      <c r="AY162" s="4262">
        <f t="shared" si="278"/>
        <v>0</v>
      </c>
      <c r="AZ162" s="4263"/>
      <c r="BA162" s="4264">
        <f>BA9</f>
        <v>20</v>
      </c>
      <c r="BB162" s="4264">
        <f t="shared" si="279"/>
        <v>0</v>
      </c>
      <c r="BC162" s="4264" t="str">
        <f t="shared" si="280"/>
        <v/>
      </c>
      <c r="BD162" s="4265">
        <f t="shared" si="373"/>
        <v>0</v>
      </c>
      <c r="BE162" s="4265">
        <f t="shared" si="373"/>
        <v>0</v>
      </c>
      <c r="BF162" s="4265">
        <f t="shared" si="373"/>
        <v>0</v>
      </c>
      <c r="BG162" s="4265">
        <f t="shared" si="373"/>
        <v>0</v>
      </c>
      <c r="BH162" s="4265">
        <f t="shared" si="373"/>
        <v>0</v>
      </c>
      <c r="BI162" s="4265">
        <f t="shared" si="258"/>
        <v>0</v>
      </c>
      <c r="BJ162" s="4265">
        <f t="shared" si="258"/>
        <v>0</v>
      </c>
      <c r="BK162" s="4265">
        <f t="shared" si="258"/>
        <v>0</v>
      </c>
      <c r="BL162" s="4122"/>
      <c r="BM162" s="4266">
        <f t="shared" si="281"/>
        <v>0</v>
      </c>
      <c r="BN162" s="4267">
        <f t="shared" si="282"/>
        <v>0</v>
      </c>
      <c r="BO162" s="4267">
        <f t="shared" si="283"/>
        <v>0</v>
      </c>
      <c r="BP162" s="4267">
        <f t="shared" si="284"/>
        <v>0</v>
      </c>
      <c r="BQ162" s="4267">
        <f t="shared" si="285"/>
        <v>0</v>
      </c>
      <c r="BR162" s="4267">
        <f t="shared" si="286"/>
        <v>0</v>
      </c>
      <c r="BS162" s="4267">
        <f t="shared" si="287"/>
        <v>0</v>
      </c>
      <c r="BT162" s="4267">
        <f t="shared" si="288"/>
        <v>0</v>
      </c>
      <c r="BU162" s="4202"/>
      <c r="BV162" s="4268">
        <f t="shared" si="374"/>
        <v>0</v>
      </c>
      <c r="BW162" s="4269">
        <f t="shared" si="374"/>
        <v>0</v>
      </c>
      <c r="BX162" s="4269">
        <f t="shared" si="374"/>
        <v>0</v>
      </c>
      <c r="BY162" s="4269">
        <f t="shared" si="374"/>
        <v>0</v>
      </c>
      <c r="BZ162" s="4269">
        <f t="shared" si="374"/>
        <v>0</v>
      </c>
      <c r="CA162" s="4269">
        <f t="shared" si="259"/>
        <v>0</v>
      </c>
      <c r="CB162" s="4269">
        <f t="shared" si="259"/>
        <v>0</v>
      </c>
      <c r="CC162" s="4270">
        <f t="shared" si="259"/>
        <v>0</v>
      </c>
      <c r="CD162" s="4114"/>
      <c r="CE162" s="4264" t="str">
        <f t="shared" si="289"/>
        <v/>
      </c>
      <c r="CF162" s="4271">
        <f t="shared" si="290"/>
        <v>0</v>
      </c>
      <c r="CG162" s="4272">
        <f t="shared" si="291"/>
        <v>0</v>
      </c>
      <c r="CH162" s="4272">
        <f t="shared" si="292"/>
        <v>0</v>
      </c>
      <c r="CI162" s="4272">
        <f t="shared" si="293"/>
        <v>0</v>
      </c>
      <c r="CJ162" s="4272">
        <f t="shared" si="294"/>
        <v>0</v>
      </c>
      <c r="CK162" s="4272">
        <f t="shared" si="295"/>
        <v>0</v>
      </c>
      <c r="CL162" s="4272">
        <f t="shared" si="296"/>
        <v>0</v>
      </c>
      <c r="CM162" s="4272">
        <f t="shared" si="297"/>
        <v>0</v>
      </c>
      <c r="CN162" s="4272">
        <f t="shared" si="298"/>
        <v>0</v>
      </c>
      <c r="CO162" s="4285">
        <f>IF(M162=CO8,M162,0)</f>
        <v>0</v>
      </c>
      <c r="CP162" s="4286" t="str">
        <f t="shared" si="299"/>
        <v/>
      </c>
      <c r="CQ162" s="4261" t="str">
        <f t="shared" si="300"/>
        <v/>
      </c>
      <c r="CR162" s="4275" t="str">
        <f t="shared" si="301"/>
        <v/>
      </c>
      <c r="CS162" s="4275" t="str">
        <f t="shared" si="302"/>
        <v/>
      </c>
      <c r="CT162" s="4275" t="str">
        <f t="shared" si="303"/>
        <v/>
      </c>
      <c r="CU162" s="4275" t="str">
        <f t="shared" si="304"/>
        <v/>
      </c>
      <c r="CV162" s="4275" t="str">
        <f t="shared" si="305"/>
        <v/>
      </c>
      <c r="CW162" s="4275" t="str">
        <f t="shared" si="306"/>
        <v/>
      </c>
      <c r="CX162" s="4276" t="str">
        <f t="shared" si="307"/>
        <v/>
      </c>
      <c r="CY162" s="4186"/>
      <c r="CZ162" s="4264" t="str">
        <f t="shared" si="308"/>
        <v/>
      </c>
      <c r="DA162" s="4277">
        <f t="shared" si="309"/>
        <v>0</v>
      </c>
      <c r="DB162" s="4115" t="str">
        <f t="shared" si="310"/>
        <v/>
      </c>
      <c r="DC162" s="4115" t="str">
        <f t="shared" si="311"/>
        <v/>
      </c>
      <c r="DD162" s="4115" t="str">
        <f t="shared" si="312"/>
        <v/>
      </c>
      <c r="DE162" s="4115" t="str">
        <f t="shared" si="313"/>
        <v/>
      </c>
      <c r="DF162" s="4115" t="str">
        <f t="shared" si="314"/>
        <v/>
      </c>
      <c r="DG162" s="4115" t="str">
        <f t="shared" si="315"/>
        <v/>
      </c>
      <c r="DH162" s="4115" t="str">
        <f t="shared" si="316"/>
        <v/>
      </c>
      <c r="DI162" s="4115" t="str">
        <f t="shared" si="317"/>
        <v/>
      </c>
      <c r="DJ162" s="4136"/>
      <c r="DK162" s="4287">
        <f>IF(M162=DK8,M162,0)</f>
        <v>0</v>
      </c>
      <c r="DL162" s="4286" t="str">
        <f t="shared" si="318"/>
        <v/>
      </c>
      <c r="DM162" s="4275" t="str">
        <f t="shared" si="319"/>
        <v/>
      </c>
      <c r="DN162" s="4275" t="str">
        <f t="shared" si="320"/>
        <v/>
      </c>
      <c r="DO162" s="4275" t="str">
        <f t="shared" si="321"/>
        <v/>
      </c>
      <c r="DP162" s="4275" t="str">
        <f t="shared" si="322"/>
        <v/>
      </c>
      <c r="DQ162" s="4275" t="str">
        <f t="shared" si="323"/>
        <v/>
      </c>
      <c r="DR162" s="4275" t="str">
        <f t="shared" si="324"/>
        <v/>
      </c>
      <c r="DS162" s="4275" t="str">
        <f t="shared" si="325"/>
        <v/>
      </c>
      <c r="DT162" s="4279" t="str">
        <f t="shared" si="326"/>
        <v/>
      </c>
      <c r="DU162" s="4122"/>
      <c r="DV162" s="4266">
        <f t="shared" si="327"/>
        <v>0</v>
      </c>
      <c r="DW162" s="4267">
        <f t="shared" si="328"/>
        <v>0</v>
      </c>
      <c r="DX162" s="4267">
        <f t="shared" si="329"/>
        <v>0</v>
      </c>
      <c r="DY162" s="4267">
        <f t="shared" si="330"/>
        <v>0</v>
      </c>
      <c r="DZ162" s="4267">
        <f t="shared" si="331"/>
        <v>0</v>
      </c>
      <c r="EA162" s="4267">
        <f t="shared" si="332"/>
        <v>0</v>
      </c>
      <c r="EB162" s="4267">
        <f t="shared" si="333"/>
        <v>0</v>
      </c>
      <c r="EC162" s="4267">
        <f t="shared" si="334"/>
        <v>0</v>
      </c>
      <c r="ED162" s="4215"/>
      <c r="EE162" s="4268">
        <f t="shared" si="375"/>
        <v>0</v>
      </c>
      <c r="EF162" s="4269">
        <f t="shared" si="375"/>
        <v>0</v>
      </c>
      <c r="EG162" s="4269">
        <f t="shared" si="375"/>
        <v>0</v>
      </c>
      <c r="EH162" s="4269">
        <f t="shared" si="375"/>
        <v>0</v>
      </c>
      <c r="EI162" s="4269">
        <f t="shared" si="375"/>
        <v>0</v>
      </c>
      <c r="EJ162" s="4269">
        <f t="shared" si="260"/>
        <v>0</v>
      </c>
      <c r="EK162" s="4269">
        <f t="shared" si="260"/>
        <v>0</v>
      </c>
      <c r="EL162" s="4270">
        <f t="shared" si="260"/>
        <v>0</v>
      </c>
      <c r="EM162" s="4186"/>
      <c r="EN162" s="4264" t="str">
        <f t="shared" si="335"/>
        <v/>
      </c>
      <c r="EO162" s="4271">
        <f t="shared" si="336"/>
        <v>0</v>
      </c>
      <c r="EP162" s="4272">
        <f t="shared" si="337"/>
        <v>0</v>
      </c>
      <c r="EQ162" s="4272">
        <f t="shared" si="338"/>
        <v>0</v>
      </c>
      <c r="ER162" s="4272">
        <f t="shared" si="339"/>
        <v>0</v>
      </c>
      <c r="ES162" s="4272">
        <f t="shared" si="340"/>
        <v>0</v>
      </c>
      <c r="ET162" s="4272">
        <f t="shared" si="341"/>
        <v>0</v>
      </c>
      <c r="EU162" s="4272">
        <f t="shared" si="342"/>
        <v>0</v>
      </c>
      <c r="EV162" s="4272">
        <f t="shared" si="343"/>
        <v>0</v>
      </c>
      <c r="EW162" s="4272">
        <f t="shared" si="344"/>
        <v>0</v>
      </c>
      <c r="EX162" s="4288">
        <f>IF(X162=EX8,X162,0)</f>
        <v>0</v>
      </c>
      <c r="EY162" s="4286" t="str">
        <f t="shared" si="345"/>
        <v/>
      </c>
      <c r="EZ162" s="4261" t="str">
        <f t="shared" si="346"/>
        <v/>
      </c>
      <c r="FA162" s="4275" t="str">
        <f t="shared" si="347"/>
        <v/>
      </c>
      <c r="FB162" s="4275" t="str">
        <f t="shared" si="348"/>
        <v/>
      </c>
      <c r="FC162" s="4275" t="str">
        <f t="shared" si="349"/>
        <v/>
      </c>
      <c r="FD162" s="4275" t="str">
        <f t="shared" si="350"/>
        <v/>
      </c>
      <c r="FE162" s="4275" t="str">
        <f t="shared" si="351"/>
        <v/>
      </c>
      <c r="FF162" s="4275" t="str">
        <f t="shared" si="352"/>
        <v/>
      </c>
      <c r="FG162" s="4275" t="str">
        <f t="shared" si="353"/>
        <v/>
      </c>
      <c r="FH162" s="4186"/>
      <c r="FI162" s="4264" t="str">
        <f t="shared" si="354"/>
        <v/>
      </c>
      <c r="FJ162" s="4277">
        <f t="shared" si="355"/>
        <v>0</v>
      </c>
      <c r="FK162" s="4115" t="str">
        <f t="shared" si="356"/>
        <v/>
      </c>
      <c r="FL162" s="4115" t="str">
        <f t="shared" si="357"/>
        <v/>
      </c>
      <c r="FM162" s="4115" t="str">
        <f t="shared" si="358"/>
        <v/>
      </c>
      <c r="FN162" s="4115" t="str">
        <f t="shared" si="359"/>
        <v/>
      </c>
      <c r="FO162" s="4115" t="str">
        <f t="shared" si="360"/>
        <v/>
      </c>
      <c r="FP162" s="4115" t="str">
        <f t="shared" si="361"/>
        <v/>
      </c>
      <c r="FQ162" s="4115" t="str">
        <f t="shared" si="362"/>
        <v/>
      </c>
      <c r="FR162" s="4115" t="str">
        <f t="shared" si="363"/>
        <v/>
      </c>
      <c r="FS162" s="4287">
        <f>IF(X162=FS8,X162,0)</f>
        <v>0</v>
      </c>
      <c r="FT162" s="4286" t="str">
        <f t="shared" si="364"/>
        <v/>
      </c>
      <c r="FU162" s="4275" t="str">
        <f t="shared" si="365"/>
        <v/>
      </c>
      <c r="FV162" s="4275" t="str">
        <f t="shared" si="366"/>
        <v/>
      </c>
      <c r="FW162" s="4275" t="str">
        <f t="shared" si="367"/>
        <v/>
      </c>
      <c r="FX162" s="4275" t="str">
        <f t="shared" si="368"/>
        <v/>
      </c>
      <c r="FY162" s="4275" t="str">
        <f t="shared" si="369"/>
        <v/>
      </c>
      <c r="FZ162" s="4275" t="str">
        <f t="shared" si="370"/>
        <v/>
      </c>
      <c r="GA162" s="4275" t="str">
        <f t="shared" si="371"/>
        <v/>
      </c>
      <c r="GB162" s="4279" t="str">
        <f t="shared" si="372"/>
        <v/>
      </c>
      <c r="GC162" s="4122"/>
    </row>
    <row r="163" spans="1:185" ht="45" customHeight="1">
      <c r="A163" s="4016">
        <f>ROW()</f>
        <v>163</v>
      </c>
      <c r="B163" s="4250" t="str">
        <f>IF(C163="I","",IF(ISBLANK(D163),"",IF(ISTEXT(D163),LARGE(B9:B162,1)+1,0)))</f>
        <v/>
      </c>
      <c r="C163" s="4281"/>
      <c r="D163" s="4297"/>
      <c r="E163" s="4252"/>
      <c r="F163" s="4253"/>
      <c r="G163" s="4254"/>
      <c r="H163" s="4255"/>
      <c r="I163" s="4254"/>
      <c r="J163" s="4255"/>
      <c r="K163" s="4256">
        <f t="shared" si="376"/>
        <v>0</v>
      </c>
      <c r="L163" s="4119"/>
      <c r="M163" s="4257">
        <f t="shared" si="261"/>
        <v>0</v>
      </c>
      <c r="N163" s="4258">
        <f t="shared" si="261"/>
        <v>0</v>
      </c>
      <c r="O163" s="4259"/>
      <c r="P163" s="4259"/>
      <c r="Q163" s="4259"/>
      <c r="R163" s="4259"/>
      <c r="S163" s="4259"/>
      <c r="T163" s="4259"/>
      <c r="U163" s="4259"/>
      <c r="V163" s="4259"/>
      <c r="W163" s="4119"/>
      <c r="X163" s="4257">
        <f t="shared" si="262"/>
        <v>0</v>
      </c>
      <c r="Y163" s="4258">
        <f t="shared" si="262"/>
        <v>0</v>
      </c>
      <c r="Z163" s="4260"/>
      <c r="AA163" s="4260"/>
      <c r="AB163" s="4260"/>
      <c r="AC163" s="4260"/>
      <c r="AD163" s="4260"/>
      <c r="AE163" s="4260"/>
      <c r="AF163" s="4260"/>
      <c r="AG163" s="4260"/>
      <c r="AH163" s="4119"/>
      <c r="AI163" s="4122"/>
      <c r="AJ163" s="4261">
        <f t="shared" si="263"/>
        <v>0</v>
      </c>
      <c r="AK163" s="4262">
        <f t="shared" si="264"/>
        <v>0</v>
      </c>
      <c r="AL163" s="4261">
        <f t="shared" si="265"/>
        <v>0</v>
      </c>
      <c r="AM163" s="4262">
        <f t="shared" si="266"/>
        <v>0</v>
      </c>
      <c r="AN163" s="4261">
        <f t="shared" si="267"/>
        <v>0</v>
      </c>
      <c r="AO163" s="4262">
        <f t="shared" si="268"/>
        <v>0</v>
      </c>
      <c r="AP163" s="4261">
        <f t="shared" si="269"/>
        <v>0</v>
      </c>
      <c r="AQ163" s="4262">
        <f t="shared" si="270"/>
        <v>0</v>
      </c>
      <c r="AR163" s="4261">
        <f t="shared" si="271"/>
        <v>0</v>
      </c>
      <c r="AS163" s="4262">
        <f t="shared" si="272"/>
        <v>0</v>
      </c>
      <c r="AT163" s="4261">
        <f t="shared" si="273"/>
        <v>0</v>
      </c>
      <c r="AU163" s="4262">
        <f t="shared" si="274"/>
        <v>0</v>
      </c>
      <c r="AV163" s="4261">
        <f t="shared" si="275"/>
        <v>0</v>
      </c>
      <c r="AW163" s="4262">
        <f t="shared" si="276"/>
        <v>0</v>
      </c>
      <c r="AX163" s="4261">
        <f t="shared" si="277"/>
        <v>0</v>
      </c>
      <c r="AY163" s="4262">
        <f t="shared" si="278"/>
        <v>0</v>
      </c>
      <c r="AZ163" s="4263"/>
      <c r="BA163" s="4264">
        <f>BA9</f>
        <v>20</v>
      </c>
      <c r="BB163" s="4264">
        <f t="shared" si="279"/>
        <v>0</v>
      </c>
      <c r="BC163" s="4264" t="str">
        <f t="shared" si="280"/>
        <v/>
      </c>
      <c r="BD163" s="4265">
        <f t="shared" si="373"/>
        <v>0</v>
      </c>
      <c r="BE163" s="4265">
        <f t="shared" si="373"/>
        <v>0</v>
      </c>
      <c r="BF163" s="4265">
        <f t="shared" si="373"/>
        <v>0</v>
      </c>
      <c r="BG163" s="4265">
        <f t="shared" si="373"/>
        <v>0</v>
      </c>
      <c r="BH163" s="4265">
        <f t="shared" si="373"/>
        <v>0</v>
      </c>
      <c r="BI163" s="4265">
        <f t="shared" si="258"/>
        <v>0</v>
      </c>
      <c r="BJ163" s="4265">
        <f t="shared" si="258"/>
        <v>0</v>
      </c>
      <c r="BK163" s="4265">
        <f t="shared" si="258"/>
        <v>0</v>
      </c>
      <c r="BL163" s="4122"/>
      <c r="BM163" s="4266">
        <f t="shared" si="281"/>
        <v>0</v>
      </c>
      <c r="BN163" s="4267">
        <f t="shared" si="282"/>
        <v>0</v>
      </c>
      <c r="BO163" s="4267">
        <f t="shared" si="283"/>
        <v>0</v>
      </c>
      <c r="BP163" s="4267">
        <f t="shared" si="284"/>
        <v>0</v>
      </c>
      <c r="BQ163" s="4267">
        <f t="shared" si="285"/>
        <v>0</v>
      </c>
      <c r="BR163" s="4267">
        <f t="shared" si="286"/>
        <v>0</v>
      </c>
      <c r="BS163" s="4267">
        <f t="shared" si="287"/>
        <v>0</v>
      </c>
      <c r="BT163" s="4267">
        <f t="shared" si="288"/>
        <v>0</v>
      </c>
      <c r="BU163" s="4202"/>
      <c r="BV163" s="4268">
        <f t="shared" si="374"/>
        <v>0</v>
      </c>
      <c r="BW163" s="4269">
        <f t="shared" si="374"/>
        <v>0</v>
      </c>
      <c r="BX163" s="4269">
        <f t="shared" si="374"/>
        <v>0</v>
      </c>
      <c r="BY163" s="4269">
        <f t="shared" si="374"/>
        <v>0</v>
      </c>
      <c r="BZ163" s="4269">
        <f t="shared" si="374"/>
        <v>0</v>
      </c>
      <c r="CA163" s="4269">
        <f t="shared" si="259"/>
        <v>0</v>
      </c>
      <c r="CB163" s="4269">
        <f t="shared" si="259"/>
        <v>0</v>
      </c>
      <c r="CC163" s="4270">
        <f t="shared" si="259"/>
        <v>0</v>
      </c>
      <c r="CD163" s="4114"/>
      <c r="CE163" s="4264" t="str">
        <f t="shared" si="289"/>
        <v/>
      </c>
      <c r="CF163" s="4271">
        <f t="shared" si="290"/>
        <v>0</v>
      </c>
      <c r="CG163" s="4272">
        <f t="shared" si="291"/>
        <v>0</v>
      </c>
      <c r="CH163" s="4272">
        <f t="shared" si="292"/>
        <v>0</v>
      </c>
      <c r="CI163" s="4272">
        <f t="shared" si="293"/>
        <v>0</v>
      </c>
      <c r="CJ163" s="4272">
        <f t="shared" si="294"/>
        <v>0</v>
      </c>
      <c r="CK163" s="4272">
        <f t="shared" si="295"/>
        <v>0</v>
      </c>
      <c r="CL163" s="4272">
        <f t="shared" si="296"/>
        <v>0</v>
      </c>
      <c r="CM163" s="4272">
        <f t="shared" si="297"/>
        <v>0</v>
      </c>
      <c r="CN163" s="4272">
        <f t="shared" si="298"/>
        <v>0</v>
      </c>
      <c r="CO163" s="4285">
        <f>IF(M163=CO8,M163,0)</f>
        <v>0</v>
      </c>
      <c r="CP163" s="4286" t="str">
        <f t="shared" si="299"/>
        <v/>
      </c>
      <c r="CQ163" s="4261" t="str">
        <f t="shared" si="300"/>
        <v/>
      </c>
      <c r="CR163" s="4275" t="str">
        <f t="shared" si="301"/>
        <v/>
      </c>
      <c r="CS163" s="4275" t="str">
        <f t="shared" si="302"/>
        <v/>
      </c>
      <c r="CT163" s="4275" t="str">
        <f t="shared" si="303"/>
        <v/>
      </c>
      <c r="CU163" s="4275" t="str">
        <f t="shared" si="304"/>
        <v/>
      </c>
      <c r="CV163" s="4275" t="str">
        <f t="shared" si="305"/>
        <v/>
      </c>
      <c r="CW163" s="4275" t="str">
        <f t="shared" si="306"/>
        <v/>
      </c>
      <c r="CX163" s="4276" t="str">
        <f t="shared" si="307"/>
        <v/>
      </c>
      <c r="CY163" s="4186"/>
      <c r="CZ163" s="4264" t="str">
        <f t="shared" si="308"/>
        <v/>
      </c>
      <c r="DA163" s="4277">
        <f t="shared" si="309"/>
        <v>0</v>
      </c>
      <c r="DB163" s="4115" t="str">
        <f t="shared" si="310"/>
        <v/>
      </c>
      <c r="DC163" s="4115" t="str">
        <f t="shared" si="311"/>
        <v/>
      </c>
      <c r="DD163" s="4115" t="str">
        <f t="shared" si="312"/>
        <v/>
      </c>
      <c r="DE163" s="4115" t="str">
        <f t="shared" si="313"/>
        <v/>
      </c>
      <c r="DF163" s="4115" t="str">
        <f t="shared" si="314"/>
        <v/>
      </c>
      <c r="DG163" s="4115" t="str">
        <f t="shared" si="315"/>
        <v/>
      </c>
      <c r="DH163" s="4115" t="str">
        <f t="shared" si="316"/>
        <v/>
      </c>
      <c r="DI163" s="4115" t="str">
        <f t="shared" si="317"/>
        <v/>
      </c>
      <c r="DJ163" s="4136"/>
      <c r="DK163" s="4287">
        <f>IF(M163=DK8,M163,0)</f>
        <v>0</v>
      </c>
      <c r="DL163" s="4286" t="str">
        <f t="shared" si="318"/>
        <v/>
      </c>
      <c r="DM163" s="4275" t="str">
        <f t="shared" si="319"/>
        <v/>
      </c>
      <c r="DN163" s="4275" t="str">
        <f t="shared" si="320"/>
        <v/>
      </c>
      <c r="DO163" s="4275" t="str">
        <f t="shared" si="321"/>
        <v/>
      </c>
      <c r="DP163" s="4275" t="str">
        <f t="shared" si="322"/>
        <v/>
      </c>
      <c r="DQ163" s="4275" t="str">
        <f t="shared" si="323"/>
        <v/>
      </c>
      <c r="DR163" s="4275" t="str">
        <f t="shared" si="324"/>
        <v/>
      </c>
      <c r="DS163" s="4275" t="str">
        <f t="shared" si="325"/>
        <v/>
      </c>
      <c r="DT163" s="4279" t="str">
        <f t="shared" si="326"/>
        <v/>
      </c>
      <c r="DU163" s="4122"/>
      <c r="DV163" s="4266">
        <f t="shared" si="327"/>
        <v>0</v>
      </c>
      <c r="DW163" s="4267">
        <f t="shared" si="328"/>
        <v>0</v>
      </c>
      <c r="DX163" s="4267">
        <f t="shared" si="329"/>
        <v>0</v>
      </c>
      <c r="DY163" s="4267">
        <f t="shared" si="330"/>
        <v>0</v>
      </c>
      <c r="DZ163" s="4267">
        <f t="shared" si="331"/>
        <v>0</v>
      </c>
      <c r="EA163" s="4267">
        <f t="shared" si="332"/>
        <v>0</v>
      </c>
      <c r="EB163" s="4267">
        <f t="shared" si="333"/>
        <v>0</v>
      </c>
      <c r="EC163" s="4267">
        <f t="shared" si="334"/>
        <v>0</v>
      </c>
      <c r="ED163" s="4215"/>
      <c r="EE163" s="4268">
        <f t="shared" si="375"/>
        <v>0</v>
      </c>
      <c r="EF163" s="4269">
        <f t="shared" si="375"/>
        <v>0</v>
      </c>
      <c r="EG163" s="4269">
        <f t="shared" si="375"/>
        <v>0</v>
      </c>
      <c r="EH163" s="4269">
        <f t="shared" si="375"/>
        <v>0</v>
      </c>
      <c r="EI163" s="4269">
        <f t="shared" si="375"/>
        <v>0</v>
      </c>
      <c r="EJ163" s="4269">
        <f t="shared" si="260"/>
        <v>0</v>
      </c>
      <c r="EK163" s="4269">
        <f t="shared" si="260"/>
        <v>0</v>
      </c>
      <c r="EL163" s="4270">
        <f t="shared" si="260"/>
        <v>0</v>
      </c>
      <c r="EM163" s="4186"/>
      <c r="EN163" s="4264" t="str">
        <f t="shared" si="335"/>
        <v/>
      </c>
      <c r="EO163" s="4271">
        <f t="shared" si="336"/>
        <v>0</v>
      </c>
      <c r="EP163" s="4272">
        <f t="shared" si="337"/>
        <v>0</v>
      </c>
      <c r="EQ163" s="4272">
        <f t="shared" si="338"/>
        <v>0</v>
      </c>
      <c r="ER163" s="4272">
        <f t="shared" si="339"/>
        <v>0</v>
      </c>
      <c r="ES163" s="4272">
        <f t="shared" si="340"/>
        <v>0</v>
      </c>
      <c r="ET163" s="4272">
        <f t="shared" si="341"/>
        <v>0</v>
      </c>
      <c r="EU163" s="4272">
        <f t="shared" si="342"/>
        <v>0</v>
      </c>
      <c r="EV163" s="4272">
        <f t="shared" si="343"/>
        <v>0</v>
      </c>
      <c r="EW163" s="4272">
        <f t="shared" si="344"/>
        <v>0</v>
      </c>
      <c r="EX163" s="4288">
        <f>IF(X163=EX8,X163,0)</f>
        <v>0</v>
      </c>
      <c r="EY163" s="4286" t="str">
        <f t="shared" si="345"/>
        <v/>
      </c>
      <c r="EZ163" s="4261" t="str">
        <f t="shared" si="346"/>
        <v/>
      </c>
      <c r="FA163" s="4275" t="str">
        <f t="shared" si="347"/>
        <v/>
      </c>
      <c r="FB163" s="4275" t="str">
        <f t="shared" si="348"/>
        <v/>
      </c>
      <c r="FC163" s="4275" t="str">
        <f t="shared" si="349"/>
        <v/>
      </c>
      <c r="FD163" s="4275" t="str">
        <f t="shared" si="350"/>
        <v/>
      </c>
      <c r="FE163" s="4275" t="str">
        <f t="shared" si="351"/>
        <v/>
      </c>
      <c r="FF163" s="4275" t="str">
        <f t="shared" si="352"/>
        <v/>
      </c>
      <c r="FG163" s="4275" t="str">
        <f t="shared" si="353"/>
        <v/>
      </c>
      <c r="FH163" s="4186"/>
      <c r="FI163" s="4264" t="str">
        <f t="shared" si="354"/>
        <v/>
      </c>
      <c r="FJ163" s="4277">
        <f t="shared" si="355"/>
        <v>0</v>
      </c>
      <c r="FK163" s="4115" t="str">
        <f t="shared" si="356"/>
        <v/>
      </c>
      <c r="FL163" s="4115" t="str">
        <f t="shared" si="357"/>
        <v/>
      </c>
      <c r="FM163" s="4115" t="str">
        <f t="shared" si="358"/>
        <v/>
      </c>
      <c r="FN163" s="4115" t="str">
        <f t="shared" si="359"/>
        <v/>
      </c>
      <c r="FO163" s="4115" t="str">
        <f t="shared" si="360"/>
        <v/>
      </c>
      <c r="FP163" s="4115" t="str">
        <f t="shared" si="361"/>
        <v/>
      </c>
      <c r="FQ163" s="4115" t="str">
        <f t="shared" si="362"/>
        <v/>
      </c>
      <c r="FR163" s="4115" t="str">
        <f t="shared" si="363"/>
        <v/>
      </c>
      <c r="FS163" s="4287">
        <f>IF(X163=FS8,X163,0)</f>
        <v>0</v>
      </c>
      <c r="FT163" s="4286" t="str">
        <f t="shared" si="364"/>
        <v/>
      </c>
      <c r="FU163" s="4275" t="str">
        <f t="shared" si="365"/>
        <v/>
      </c>
      <c r="FV163" s="4275" t="str">
        <f t="shared" si="366"/>
        <v/>
      </c>
      <c r="FW163" s="4275" t="str">
        <f t="shared" si="367"/>
        <v/>
      </c>
      <c r="FX163" s="4275" t="str">
        <f t="shared" si="368"/>
        <v/>
      </c>
      <c r="FY163" s="4275" t="str">
        <f t="shared" si="369"/>
        <v/>
      </c>
      <c r="FZ163" s="4275" t="str">
        <f t="shared" si="370"/>
        <v/>
      </c>
      <c r="GA163" s="4275" t="str">
        <f t="shared" si="371"/>
        <v/>
      </c>
      <c r="GB163" s="4279" t="str">
        <f t="shared" si="372"/>
        <v/>
      </c>
      <c r="GC163" s="4122"/>
    </row>
    <row r="164" spans="1:185" ht="45" customHeight="1">
      <c r="A164" s="4016">
        <f>ROW()</f>
        <v>164</v>
      </c>
      <c r="B164" s="4250" t="str">
        <f>IF(C164="I","",IF(ISBLANK(D164),"",IF(ISTEXT(D164),LARGE(B9:B163,1)+1,0)))</f>
        <v/>
      </c>
      <c r="C164" s="4281"/>
      <c r="D164" s="4297"/>
      <c r="E164" s="4252"/>
      <c r="F164" s="4253"/>
      <c r="G164" s="4254"/>
      <c r="H164" s="4255"/>
      <c r="I164" s="4254"/>
      <c r="J164" s="4255"/>
      <c r="K164" s="4256">
        <f t="shared" si="376"/>
        <v>0</v>
      </c>
      <c r="L164" s="4119"/>
      <c r="M164" s="4257">
        <f t="shared" si="261"/>
        <v>0</v>
      </c>
      <c r="N164" s="4258">
        <f t="shared" si="261"/>
        <v>0</v>
      </c>
      <c r="O164" s="4259"/>
      <c r="P164" s="4259"/>
      <c r="Q164" s="4259"/>
      <c r="R164" s="4259"/>
      <c r="S164" s="4259"/>
      <c r="T164" s="4259"/>
      <c r="U164" s="4259"/>
      <c r="V164" s="4259"/>
      <c r="W164" s="4119"/>
      <c r="X164" s="4257">
        <f t="shared" si="262"/>
        <v>0</v>
      </c>
      <c r="Y164" s="4258">
        <f t="shared" si="262"/>
        <v>0</v>
      </c>
      <c r="Z164" s="4260"/>
      <c r="AA164" s="4260"/>
      <c r="AB164" s="4260"/>
      <c r="AC164" s="4260"/>
      <c r="AD164" s="4260"/>
      <c r="AE164" s="4260"/>
      <c r="AF164" s="4260"/>
      <c r="AG164" s="4260"/>
      <c r="AH164" s="4119"/>
      <c r="AI164" s="4122"/>
      <c r="AJ164" s="4261">
        <f t="shared" si="263"/>
        <v>0</v>
      </c>
      <c r="AK164" s="4262">
        <f t="shared" si="264"/>
        <v>0</v>
      </c>
      <c r="AL164" s="4261">
        <f t="shared" si="265"/>
        <v>0</v>
      </c>
      <c r="AM164" s="4262">
        <f t="shared" si="266"/>
        <v>0</v>
      </c>
      <c r="AN164" s="4261">
        <f t="shared" si="267"/>
        <v>0</v>
      </c>
      <c r="AO164" s="4262">
        <f t="shared" si="268"/>
        <v>0</v>
      </c>
      <c r="AP164" s="4261">
        <f t="shared" si="269"/>
        <v>0</v>
      </c>
      <c r="AQ164" s="4262">
        <f t="shared" si="270"/>
        <v>0</v>
      </c>
      <c r="AR164" s="4261">
        <f t="shared" si="271"/>
        <v>0</v>
      </c>
      <c r="AS164" s="4262">
        <f t="shared" si="272"/>
        <v>0</v>
      </c>
      <c r="AT164" s="4261">
        <f t="shared" si="273"/>
        <v>0</v>
      </c>
      <c r="AU164" s="4262">
        <f t="shared" si="274"/>
        <v>0</v>
      </c>
      <c r="AV164" s="4261">
        <f t="shared" si="275"/>
        <v>0</v>
      </c>
      <c r="AW164" s="4262">
        <f t="shared" si="276"/>
        <v>0</v>
      </c>
      <c r="AX164" s="4261">
        <f t="shared" si="277"/>
        <v>0</v>
      </c>
      <c r="AY164" s="4262">
        <f t="shared" si="278"/>
        <v>0</v>
      </c>
      <c r="AZ164" s="4263"/>
      <c r="BA164" s="4264">
        <f>BA9</f>
        <v>20</v>
      </c>
      <c r="BB164" s="4264">
        <f t="shared" si="279"/>
        <v>0</v>
      </c>
      <c r="BC164" s="4264" t="str">
        <f t="shared" si="280"/>
        <v/>
      </c>
      <c r="BD164" s="4265">
        <f t="shared" si="373"/>
        <v>0</v>
      </c>
      <c r="BE164" s="4265">
        <f t="shared" si="373"/>
        <v>0</v>
      </c>
      <c r="BF164" s="4265">
        <f t="shared" si="373"/>
        <v>0</v>
      </c>
      <c r="BG164" s="4265">
        <f t="shared" si="373"/>
        <v>0</v>
      </c>
      <c r="BH164" s="4265">
        <f t="shared" si="373"/>
        <v>0</v>
      </c>
      <c r="BI164" s="4265">
        <f t="shared" si="258"/>
        <v>0</v>
      </c>
      <c r="BJ164" s="4265">
        <f t="shared" si="258"/>
        <v>0</v>
      </c>
      <c r="BK164" s="4265">
        <f t="shared" si="258"/>
        <v>0</v>
      </c>
      <c r="BL164" s="4122"/>
      <c r="BM164" s="4266">
        <f t="shared" si="281"/>
        <v>0</v>
      </c>
      <c r="BN164" s="4267">
        <f t="shared" si="282"/>
        <v>0</v>
      </c>
      <c r="BO164" s="4267">
        <f t="shared" si="283"/>
        <v>0</v>
      </c>
      <c r="BP164" s="4267">
        <f t="shared" si="284"/>
        <v>0</v>
      </c>
      <c r="BQ164" s="4267">
        <f t="shared" si="285"/>
        <v>0</v>
      </c>
      <c r="BR164" s="4267">
        <f t="shared" si="286"/>
        <v>0</v>
      </c>
      <c r="BS164" s="4267">
        <f t="shared" si="287"/>
        <v>0</v>
      </c>
      <c r="BT164" s="4267">
        <f t="shared" si="288"/>
        <v>0</v>
      </c>
      <c r="BU164" s="4202"/>
      <c r="BV164" s="4268">
        <f t="shared" si="374"/>
        <v>0</v>
      </c>
      <c r="BW164" s="4269">
        <f t="shared" si="374"/>
        <v>0</v>
      </c>
      <c r="BX164" s="4269">
        <f t="shared" si="374"/>
        <v>0</v>
      </c>
      <c r="BY164" s="4269">
        <f t="shared" si="374"/>
        <v>0</v>
      </c>
      <c r="BZ164" s="4269">
        <f t="shared" si="374"/>
        <v>0</v>
      </c>
      <c r="CA164" s="4269">
        <f t="shared" si="259"/>
        <v>0</v>
      </c>
      <c r="CB164" s="4269">
        <f t="shared" si="259"/>
        <v>0</v>
      </c>
      <c r="CC164" s="4270">
        <f t="shared" si="259"/>
        <v>0</v>
      </c>
      <c r="CD164" s="4114"/>
      <c r="CE164" s="4264" t="str">
        <f t="shared" si="289"/>
        <v/>
      </c>
      <c r="CF164" s="4271">
        <f t="shared" si="290"/>
        <v>0</v>
      </c>
      <c r="CG164" s="4272">
        <f t="shared" si="291"/>
        <v>0</v>
      </c>
      <c r="CH164" s="4272">
        <f t="shared" si="292"/>
        <v>0</v>
      </c>
      <c r="CI164" s="4272">
        <f t="shared" si="293"/>
        <v>0</v>
      </c>
      <c r="CJ164" s="4272">
        <f t="shared" si="294"/>
        <v>0</v>
      </c>
      <c r="CK164" s="4272">
        <f t="shared" si="295"/>
        <v>0</v>
      </c>
      <c r="CL164" s="4272">
        <f t="shared" si="296"/>
        <v>0</v>
      </c>
      <c r="CM164" s="4272">
        <f t="shared" si="297"/>
        <v>0</v>
      </c>
      <c r="CN164" s="4272">
        <f t="shared" si="298"/>
        <v>0</v>
      </c>
      <c r="CO164" s="4285">
        <f>IF(M164=CO8,M164,0)</f>
        <v>0</v>
      </c>
      <c r="CP164" s="4286" t="str">
        <f t="shared" si="299"/>
        <v/>
      </c>
      <c r="CQ164" s="4261" t="str">
        <f t="shared" si="300"/>
        <v/>
      </c>
      <c r="CR164" s="4275" t="str">
        <f t="shared" si="301"/>
        <v/>
      </c>
      <c r="CS164" s="4275" t="str">
        <f t="shared" si="302"/>
        <v/>
      </c>
      <c r="CT164" s="4275" t="str">
        <f t="shared" si="303"/>
        <v/>
      </c>
      <c r="CU164" s="4275" t="str">
        <f t="shared" si="304"/>
        <v/>
      </c>
      <c r="CV164" s="4275" t="str">
        <f t="shared" si="305"/>
        <v/>
      </c>
      <c r="CW164" s="4275" t="str">
        <f t="shared" si="306"/>
        <v/>
      </c>
      <c r="CX164" s="4276" t="str">
        <f t="shared" si="307"/>
        <v/>
      </c>
      <c r="CY164" s="4186"/>
      <c r="CZ164" s="4264" t="str">
        <f t="shared" si="308"/>
        <v/>
      </c>
      <c r="DA164" s="4277">
        <f t="shared" si="309"/>
        <v>0</v>
      </c>
      <c r="DB164" s="4115" t="str">
        <f t="shared" si="310"/>
        <v/>
      </c>
      <c r="DC164" s="4115" t="str">
        <f t="shared" si="311"/>
        <v/>
      </c>
      <c r="DD164" s="4115" t="str">
        <f t="shared" si="312"/>
        <v/>
      </c>
      <c r="DE164" s="4115" t="str">
        <f t="shared" si="313"/>
        <v/>
      </c>
      <c r="DF164" s="4115" t="str">
        <f t="shared" si="314"/>
        <v/>
      </c>
      <c r="DG164" s="4115" t="str">
        <f t="shared" si="315"/>
        <v/>
      </c>
      <c r="DH164" s="4115" t="str">
        <f t="shared" si="316"/>
        <v/>
      </c>
      <c r="DI164" s="4115" t="str">
        <f t="shared" si="317"/>
        <v/>
      </c>
      <c r="DJ164" s="4136"/>
      <c r="DK164" s="4287">
        <f>IF(M164=DK8,M164,0)</f>
        <v>0</v>
      </c>
      <c r="DL164" s="4286" t="str">
        <f t="shared" si="318"/>
        <v/>
      </c>
      <c r="DM164" s="4275" t="str">
        <f t="shared" si="319"/>
        <v/>
      </c>
      <c r="DN164" s="4275" t="str">
        <f t="shared" si="320"/>
        <v/>
      </c>
      <c r="DO164" s="4275" t="str">
        <f t="shared" si="321"/>
        <v/>
      </c>
      <c r="DP164" s="4275" t="str">
        <f t="shared" si="322"/>
        <v/>
      </c>
      <c r="DQ164" s="4275" t="str">
        <f t="shared" si="323"/>
        <v/>
      </c>
      <c r="DR164" s="4275" t="str">
        <f t="shared" si="324"/>
        <v/>
      </c>
      <c r="DS164" s="4275" t="str">
        <f t="shared" si="325"/>
        <v/>
      </c>
      <c r="DT164" s="4279" t="str">
        <f t="shared" si="326"/>
        <v/>
      </c>
      <c r="DU164" s="4122"/>
      <c r="DV164" s="4266">
        <f t="shared" si="327"/>
        <v>0</v>
      </c>
      <c r="DW164" s="4267">
        <f t="shared" si="328"/>
        <v>0</v>
      </c>
      <c r="DX164" s="4267">
        <f t="shared" si="329"/>
        <v>0</v>
      </c>
      <c r="DY164" s="4267">
        <f t="shared" si="330"/>
        <v>0</v>
      </c>
      <c r="DZ164" s="4267">
        <f t="shared" si="331"/>
        <v>0</v>
      </c>
      <c r="EA164" s="4267">
        <f t="shared" si="332"/>
        <v>0</v>
      </c>
      <c r="EB164" s="4267">
        <f t="shared" si="333"/>
        <v>0</v>
      </c>
      <c r="EC164" s="4267">
        <f t="shared" si="334"/>
        <v>0</v>
      </c>
      <c r="ED164" s="4215"/>
      <c r="EE164" s="4268">
        <f t="shared" si="375"/>
        <v>0</v>
      </c>
      <c r="EF164" s="4269">
        <f t="shared" si="375"/>
        <v>0</v>
      </c>
      <c r="EG164" s="4269">
        <f t="shared" si="375"/>
        <v>0</v>
      </c>
      <c r="EH164" s="4269">
        <f t="shared" si="375"/>
        <v>0</v>
      </c>
      <c r="EI164" s="4269">
        <f t="shared" si="375"/>
        <v>0</v>
      </c>
      <c r="EJ164" s="4269">
        <f t="shared" si="260"/>
        <v>0</v>
      </c>
      <c r="EK164" s="4269">
        <f t="shared" si="260"/>
        <v>0</v>
      </c>
      <c r="EL164" s="4270">
        <f t="shared" si="260"/>
        <v>0</v>
      </c>
      <c r="EM164" s="4186"/>
      <c r="EN164" s="4264" t="str">
        <f t="shared" si="335"/>
        <v/>
      </c>
      <c r="EO164" s="4271">
        <f t="shared" si="336"/>
        <v>0</v>
      </c>
      <c r="EP164" s="4272">
        <f t="shared" si="337"/>
        <v>0</v>
      </c>
      <c r="EQ164" s="4272">
        <f t="shared" si="338"/>
        <v>0</v>
      </c>
      <c r="ER164" s="4272">
        <f t="shared" si="339"/>
        <v>0</v>
      </c>
      <c r="ES164" s="4272">
        <f t="shared" si="340"/>
        <v>0</v>
      </c>
      <c r="ET164" s="4272">
        <f t="shared" si="341"/>
        <v>0</v>
      </c>
      <c r="EU164" s="4272">
        <f t="shared" si="342"/>
        <v>0</v>
      </c>
      <c r="EV164" s="4272">
        <f t="shared" si="343"/>
        <v>0</v>
      </c>
      <c r="EW164" s="4272">
        <f t="shared" si="344"/>
        <v>0</v>
      </c>
      <c r="EX164" s="4288">
        <f>IF(X164=EX8,X164,0)</f>
        <v>0</v>
      </c>
      <c r="EY164" s="4286" t="str">
        <f t="shared" si="345"/>
        <v/>
      </c>
      <c r="EZ164" s="4261" t="str">
        <f t="shared" si="346"/>
        <v/>
      </c>
      <c r="FA164" s="4275" t="str">
        <f t="shared" si="347"/>
        <v/>
      </c>
      <c r="FB164" s="4275" t="str">
        <f t="shared" si="348"/>
        <v/>
      </c>
      <c r="FC164" s="4275" t="str">
        <f t="shared" si="349"/>
        <v/>
      </c>
      <c r="FD164" s="4275" t="str">
        <f t="shared" si="350"/>
        <v/>
      </c>
      <c r="FE164" s="4275" t="str">
        <f t="shared" si="351"/>
        <v/>
      </c>
      <c r="FF164" s="4275" t="str">
        <f t="shared" si="352"/>
        <v/>
      </c>
      <c r="FG164" s="4275" t="str">
        <f t="shared" si="353"/>
        <v/>
      </c>
      <c r="FH164" s="4186"/>
      <c r="FI164" s="4264" t="str">
        <f t="shared" si="354"/>
        <v/>
      </c>
      <c r="FJ164" s="4277">
        <f t="shared" si="355"/>
        <v>0</v>
      </c>
      <c r="FK164" s="4115" t="str">
        <f t="shared" si="356"/>
        <v/>
      </c>
      <c r="FL164" s="4115" t="str">
        <f t="shared" si="357"/>
        <v/>
      </c>
      <c r="FM164" s="4115" t="str">
        <f t="shared" si="358"/>
        <v/>
      </c>
      <c r="FN164" s="4115" t="str">
        <f t="shared" si="359"/>
        <v/>
      </c>
      <c r="FO164" s="4115" t="str">
        <f t="shared" si="360"/>
        <v/>
      </c>
      <c r="FP164" s="4115" t="str">
        <f t="shared" si="361"/>
        <v/>
      </c>
      <c r="FQ164" s="4115" t="str">
        <f t="shared" si="362"/>
        <v/>
      </c>
      <c r="FR164" s="4115" t="str">
        <f t="shared" si="363"/>
        <v/>
      </c>
      <c r="FS164" s="4287">
        <f>IF(X164=FS8,X164,0)</f>
        <v>0</v>
      </c>
      <c r="FT164" s="4286" t="str">
        <f t="shared" si="364"/>
        <v/>
      </c>
      <c r="FU164" s="4275" t="str">
        <f t="shared" si="365"/>
        <v/>
      </c>
      <c r="FV164" s="4275" t="str">
        <f t="shared" si="366"/>
        <v/>
      </c>
      <c r="FW164" s="4275" t="str">
        <f t="shared" si="367"/>
        <v/>
      </c>
      <c r="FX164" s="4275" t="str">
        <f t="shared" si="368"/>
        <v/>
      </c>
      <c r="FY164" s="4275" t="str">
        <f t="shared" si="369"/>
        <v/>
      </c>
      <c r="FZ164" s="4275" t="str">
        <f t="shared" si="370"/>
        <v/>
      </c>
      <c r="GA164" s="4275" t="str">
        <f t="shared" si="371"/>
        <v/>
      </c>
      <c r="GB164" s="4279" t="str">
        <f t="shared" si="372"/>
        <v/>
      </c>
      <c r="GC164" s="4122"/>
    </row>
    <row r="165" spans="1:185" ht="45" customHeight="1">
      <c r="A165" s="4016">
        <f>ROW()</f>
        <v>165</v>
      </c>
      <c r="B165" s="4250" t="str">
        <f>IF(C165="I","",IF(ISBLANK(D165),"",IF(ISTEXT(D165),LARGE(B9:B164,1)+1,0)))</f>
        <v/>
      </c>
      <c r="C165" s="4281"/>
      <c r="D165" s="4297"/>
      <c r="E165" s="4252"/>
      <c r="F165" s="4253"/>
      <c r="G165" s="4254"/>
      <c r="H165" s="4255"/>
      <c r="I165" s="4254"/>
      <c r="J165" s="4255"/>
      <c r="K165" s="4256">
        <f t="shared" si="376"/>
        <v>0</v>
      </c>
      <c r="L165" s="4119"/>
      <c r="M165" s="4257">
        <f t="shared" si="261"/>
        <v>0</v>
      </c>
      <c r="N165" s="4258">
        <f t="shared" si="261"/>
        <v>0</v>
      </c>
      <c r="O165" s="4259"/>
      <c r="P165" s="4259"/>
      <c r="Q165" s="4259"/>
      <c r="R165" s="4259"/>
      <c r="S165" s="4259"/>
      <c r="T165" s="4259"/>
      <c r="U165" s="4259"/>
      <c r="V165" s="4259"/>
      <c r="W165" s="4119"/>
      <c r="X165" s="4257">
        <f t="shared" si="262"/>
        <v>0</v>
      </c>
      <c r="Y165" s="4258">
        <f t="shared" si="262"/>
        <v>0</v>
      </c>
      <c r="Z165" s="4260"/>
      <c r="AA165" s="4260"/>
      <c r="AB165" s="4260"/>
      <c r="AC165" s="4260"/>
      <c r="AD165" s="4260"/>
      <c r="AE165" s="4260"/>
      <c r="AF165" s="4260"/>
      <c r="AG165" s="4260"/>
      <c r="AH165" s="4119"/>
      <c r="AI165" s="4122"/>
      <c r="AJ165" s="4261">
        <f t="shared" si="263"/>
        <v>0</v>
      </c>
      <c r="AK165" s="4262">
        <f t="shared" si="264"/>
        <v>0</v>
      </c>
      <c r="AL165" s="4261">
        <f t="shared" si="265"/>
        <v>0</v>
      </c>
      <c r="AM165" s="4262">
        <f t="shared" si="266"/>
        <v>0</v>
      </c>
      <c r="AN165" s="4261">
        <f t="shared" si="267"/>
        <v>0</v>
      </c>
      <c r="AO165" s="4262">
        <f t="shared" si="268"/>
        <v>0</v>
      </c>
      <c r="AP165" s="4261">
        <f t="shared" si="269"/>
        <v>0</v>
      </c>
      <c r="AQ165" s="4262">
        <f t="shared" si="270"/>
        <v>0</v>
      </c>
      <c r="AR165" s="4261">
        <f t="shared" si="271"/>
        <v>0</v>
      </c>
      <c r="AS165" s="4262">
        <f t="shared" si="272"/>
        <v>0</v>
      </c>
      <c r="AT165" s="4261">
        <f t="shared" si="273"/>
        <v>0</v>
      </c>
      <c r="AU165" s="4262">
        <f t="shared" si="274"/>
        <v>0</v>
      </c>
      <c r="AV165" s="4261">
        <f t="shared" si="275"/>
        <v>0</v>
      </c>
      <c r="AW165" s="4262">
        <f t="shared" si="276"/>
        <v>0</v>
      </c>
      <c r="AX165" s="4261">
        <f t="shared" si="277"/>
        <v>0</v>
      </c>
      <c r="AY165" s="4262">
        <f t="shared" si="278"/>
        <v>0</v>
      </c>
      <c r="AZ165" s="4263"/>
      <c r="BA165" s="4264">
        <f>BA9</f>
        <v>20</v>
      </c>
      <c r="BB165" s="4264">
        <f t="shared" si="279"/>
        <v>0</v>
      </c>
      <c r="BC165" s="4264" t="str">
        <f t="shared" si="280"/>
        <v/>
      </c>
      <c r="BD165" s="4265">
        <f t="shared" si="373"/>
        <v>0</v>
      </c>
      <c r="BE165" s="4265">
        <f t="shared" si="373"/>
        <v>0</v>
      </c>
      <c r="BF165" s="4265">
        <f t="shared" si="373"/>
        <v>0</v>
      </c>
      <c r="BG165" s="4265">
        <f t="shared" si="373"/>
        <v>0</v>
      </c>
      <c r="BH165" s="4265">
        <f t="shared" si="373"/>
        <v>0</v>
      </c>
      <c r="BI165" s="4265">
        <f t="shared" si="258"/>
        <v>0</v>
      </c>
      <c r="BJ165" s="4265">
        <f t="shared" si="258"/>
        <v>0</v>
      </c>
      <c r="BK165" s="4265">
        <f t="shared" si="258"/>
        <v>0</v>
      </c>
      <c r="BL165" s="4122"/>
      <c r="BM165" s="4266">
        <f t="shared" si="281"/>
        <v>0</v>
      </c>
      <c r="BN165" s="4267">
        <f t="shared" si="282"/>
        <v>0</v>
      </c>
      <c r="BO165" s="4267">
        <f t="shared" si="283"/>
        <v>0</v>
      </c>
      <c r="BP165" s="4267">
        <f t="shared" si="284"/>
        <v>0</v>
      </c>
      <c r="BQ165" s="4267">
        <f t="shared" si="285"/>
        <v>0</v>
      </c>
      <c r="BR165" s="4267">
        <f t="shared" si="286"/>
        <v>0</v>
      </c>
      <c r="BS165" s="4267">
        <f t="shared" si="287"/>
        <v>0</v>
      </c>
      <c r="BT165" s="4267">
        <f t="shared" si="288"/>
        <v>0</v>
      </c>
      <c r="BU165" s="4202"/>
      <c r="BV165" s="4268">
        <f t="shared" si="374"/>
        <v>0</v>
      </c>
      <c r="BW165" s="4269">
        <f t="shared" si="374"/>
        <v>0</v>
      </c>
      <c r="BX165" s="4269">
        <f t="shared" si="374"/>
        <v>0</v>
      </c>
      <c r="BY165" s="4269">
        <f t="shared" si="374"/>
        <v>0</v>
      </c>
      <c r="BZ165" s="4269">
        <f t="shared" si="374"/>
        <v>0</v>
      </c>
      <c r="CA165" s="4269">
        <f t="shared" si="259"/>
        <v>0</v>
      </c>
      <c r="CB165" s="4269">
        <f t="shared" si="259"/>
        <v>0</v>
      </c>
      <c r="CC165" s="4270">
        <f t="shared" si="259"/>
        <v>0</v>
      </c>
      <c r="CD165" s="4114"/>
      <c r="CE165" s="4264" t="str">
        <f t="shared" si="289"/>
        <v/>
      </c>
      <c r="CF165" s="4271">
        <f t="shared" si="290"/>
        <v>0</v>
      </c>
      <c r="CG165" s="4272">
        <f t="shared" si="291"/>
        <v>0</v>
      </c>
      <c r="CH165" s="4272">
        <f t="shared" si="292"/>
        <v>0</v>
      </c>
      <c r="CI165" s="4272">
        <f t="shared" si="293"/>
        <v>0</v>
      </c>
      <c r="CJ165" s="4272">
        <f t="shared" si="294"/>
        <v>0</v>
      </c>
      <c r="CK165" s="4272">
        <f t="shared" si="295"/>
        <v>0</v>
      </c>
      <c r="CL165" s="4272">
        <f t="shared" si="296"/>
        <v>0</v>
      </c>
      <c r="CM165" s="4272">
        <f t="shared" si="297"/>
        <v>0</v>
      </c>
      <c r="CN165" s="4272">
        <f t="shared" si="298"/>
        <v>0</v>
      </c>
      <c r="CO165" s="4285">
        <f>IF(M165=CO8,M165,0)</f>
        <v>0</v>
      </c>
      <c r="CP165" s="4286" t="str">
        <f t="shared" si="299"/>
        <v/>
      </c>
      <c r="CQ165" s="4261" t="str">
        <f t="shared" si="300"/>
        <v/>
      </c>
      <c r="CR165" s="4275" t="str">
        <f t="shared" si="301"/>
        <v/>
      </c>
      <c r="CS165" s="4275" t="str">
        <f t="shared" si="302"/>
        <v/>
      </c>
      <c r="CT165" s="4275" t="str">
        <f t="shared" si="303"/>
        <v/>
      </c>
      <c r="CU165" s="4275" t="str">
        <f t="shared" si="304"/>
        <v/>
      </c>
      <c r="CV165" s="4275" t="str">
        <f t="shared" si="305"/>
        <v/>
      </c>
      <c r="CW165" s="4275" t="str">
        <f t="shared" si="306"/>
        <v/>
      </c>
      <c r="CX165" s="4276" t="str">
        <f t="shared" si="307"/>
        <v/>
      </c>
      <c r="CY165" s="4186"/>
      <c r="CZ165" s="4264" t="str">
        <f t="shared" si="308"/>
        <v/>
      </c>
      <c r="DA165" s="4277">
        <f t="shared" si="309"/>
        <v>0</v>
      </c>
      <c r="DB165" s="4115" t="str">
        <f t="shared" si="310"/>
        <v/>
      </c>
      <c r="DC165" s="4115" t="str">
        <f t="shared" si="311"/>
        <v/>
      </c>
      <c r="DD165" s="4115" t="str">
        <f t="shared" si="312"/>
        <v/>
      </c>
      <c r="DE165" s="4115" t="str">
        <f t="shared" si="313"/>
        <v/>
      </c>
      <c r="DF165" s="4115" t="str">
        <f t="shared" si="314"/>
        <v/>
      </c>
      <c r="DG165" s="4115" t="str">
        <f t="shared" si="315"/>
        <v/>
      </c>
      <c r="DH165" s="4115" t="str">
        <f t="shared" si="316"/>
        <v/>
      </c>
      <c r="DI165" s="4115" t="str">
        <f t="shared" si="317"/>
        <v/>
      </c>
      <c r="DJ165" s="4136"/>
      <c r="DK165" s="4287">
        <f>IF(M165=DK8,M165,0)</f>
        <v>0</v>
      </c>
      <c r="DL165" s="4286" t="str">
        <f t="shared" si="318"/>
        <v/>
      </c>
      <c r="DM165" s="4275" t="str">
        <f t="shared" si="319"/>
        <v/>
      </c>
      <c r="DN165" s="4275" t="str">
        <f t="shared" si="320"/>
        <v/>
      </c>
      <c r="DO165" s="4275" t="str">
        <f t="shared" si="321"/>
        <v/>
      </c>
      <c r="DP165" s="4275" t="str">
        <f t="shared" si="322"/>
        <v/>
      </c>
      <c r="DQ165" s="4275" t="str">
        <f t="shared" si="323"/>
        <v/>
      </c>
      <c r="DR165" s="4275" t="str">
        <f t="shared" si="324"/>
        <v/>
      </c>
      <c r="DS165" s="4275" t="str">
        <f t="shared" si="325"/>
        <v/>
      </c>
      <c r="DT165" s="4279" t="str">
        <f t="shared" si="326"/>
        <v/>
      </c>
      <c r="DU165" s="4122"/>
      <c r="DV165" s="4266">
        <f t="shared" si="327"/>
        <v>0</v>
      </c>
      <c r="DW165" s="4267">
        <f t="shared" si="328"/>
        <v>0</v>
      </c>
      <c r="DX165" s="4267">
        <f t="shared" si="329"/>
        <v>0</v>
      </c>
      <c r="DY165" s="4267">
        <f t="shared" si="330"/>
        <v>0</v>
      </c>
      <c r="DZ165" s="4267">
        <f t="shared" si="331"/>
        <v>0</v>
      </c>
      <c r="EA165" s="4267">
        <f t="shared" si="332"/>
        <v>0</v>
      </c>
      <c r="EB165" s="4267">
        <f t="shared" si="333"/>
        <v>0</v>
      </c>
      <c r="EC165" s="4267">
        <f t="shared" si="334"/>
        <v>0</v>
      </c>
      <c r="ED165" s="4215"/>
      <c r="EE165" s="4268">
        <f t="shared" si="375"/>
        <v>0</v>
      </c>
      <c r="EF165" s="4269">
        <f t="shared" si="375"/>
        <v>0</v>
      </c>
      <c r="EG165" s="4269">
        <f t="shared" si="375"/>
        <v>0</v>
      </c>
      <c r="EH165" s="4269">
        <f t="shared" si="375"/>
        <v>0</v>
      </c>
      <c r="EI165" s="4269">
        <f t="shared" si="375"/>
        <v>0</v>
      </c>
      <c r="EJ165" s="4269">
        <f t="shared" si="260"/>
        <v>0</v>
      </c>
      <c r="EK165" s="4269">
        <f t="shared" si="260"/>
        <v>0</v>
      </c>
      <c r="EL165" s="4270">
        <f t="shared" si="260"/>
        <v>0</v>
      </c>
      <c r="EM165" s="4186"/>
      <c r="EN165" s="4264" t="str">
        <f t="shared" si="335"/>
        <v/>
      </c>
      <c r="EO165" s="4271">
        <f t="shared" si="336"/>
        <v>0</v>
      </c>
      <c r="EP165" s="4272">
        <f t="shared" si="337"/>
        <v>0</v>
      </c>
      <c r="EQ165" s="4272">
        <f t="shared" si="338"/>
        <v>0</v>
      </c>
      <c r="ER165" s="4272">
        <f t="shared" si="339"/>
        <v>0</v>
      </c>
      <c r="ES165" s="4272">
        <f t="shared" si="340"/>
        <v>0</v>
      </c>
      <c r="ET165" s="4272">
        <f t="shared" si="341"/>
        <v>0</v>
      </c>
      <c r="EU165" s="4272">
        <f t="shared" si="342"/>
        <v>0</v>
      </c>
      <c r="EV165" s="4272">
        <f t="shared" si="343"/>
        <v>0</v>
      </c>
      <c r="EW165" s="4272">
        <f t="shared" si="344"/>
        <v>0</v>
      </c>
      <c r="EX165" s="4288">
        <f>IF(X165=EX8,X165,0)</f>
        <v>0</v>
      </c>
      <c r="EY165" s="4286" t="str">
        <f t="shared" si="345"/>
        <v/>
      </c>
      <c r="EZ165" s="4261" t="str">
        <f t="shared" si="346"/>
        <v/>
      </c>
      <c r="FA165" s="4275" t="str">
        <f t="shared" si="347"/>
        <v/>
      </c>
      <c r="FB165" s="4275" t="str">
        <f t="shared" si="348"/>
        <v/>
      </c>
      <c r="FC165" s="4275" t="str">
        <f t="shared" si="349"/>
        <v/>
      </c>
      <c r="FD165" s="4275" t="str">
        <f t="shared" si="350"/>
        <v/>
      </c>
      <c r="FE165" s="4275" t="str">
        <f t="shared" si="351"/>
        <v/>
      </c>
      <c r="FF165" s="4275" t="str">
        <f t="shared" si="352"/>
        <v/>
      </c>
      <c r="FG165" s="4275" t="str">
        <f t="shared" si="353"/>
        <v/>
      </c>
      <c r="FH165" s="4186"/>
      <c r="FI165" s="4264" t="str">
        <f t="shared" si="354"/>
        <v/>
      </c>
      <c r="FJ165" s="4277">
        <f t="shared" si="355"/>
        <v>0</v>
      </c>
      <c r="FK165" s="4115" t="str">
        <f t="shared" si="356"/>
        <v/>
      </c>
      <c r="FL165" s="4115" t="str">
        <f t="shared" si="357"/>
        <v/>
      </c>
      <c r="FM165" s="4115" t="str">
        <f t="shared" si="358"/>
        <v/>
      </c>
      <c r="FN165" s="4115" t="str">
        <f t="shared" si="359"/>
        <v/>
      </c>
      <c r="FO165" s="4115" t="str">
        <f t="shared" si="360"/>
        <v/>
      </c>
      <c r="FP165" s="4115" t="str">
        <f t="shared" si="361"/>
        <v/>
      </c>
      <c r="FQ165" s="4115" t="str">
        <f t="shared" si="362"/>
        <v/>
      </c>
      <c r="FR165" s="4115" t="str">
        <f t="shared" si="363"/>
        <v/>
      </c>
      <c r="FS165" s="4287">
        <f>IF(X165=FS8,X165,0)</f>
        <v>0</v>
      </c>
      <c r="FT165" s="4286" t="str">
        <f t="shared" si="364"/>
        <v/>
      </c>
      <c r="FU165" s="4275" t="str">
        <f t="shared" si="365"/>
        <v/>
      </c>
      <c r="FV165" s="4275" t="str">
        <f t="shared" si="366"/>
        <v/>
      </c>
      <c r="FW165" s="4275" t="str">
        <f t="shared" si="367"/>
        <v/>
      </c>
      <c r="FX165" s="4275" t="str">
        <f t="shared" si="368"/>
        <v/>
      </c>
      <c r="FY165" s="4275" t="str">
        <f t="shared" si="369"/>
        <v/>
      </c>
      <c r="FZ165" s="4275" t="str">
        <f t="shared" si="370"/>
        <v/>
      </c>
      <c r="GA165" s="4275" t="str">
        <f t="shared" si="371"/>
        <v/>
      </c>
      <c r="GB165" s="4279" t="str">
        <f t="shared" si="372"/>
        <v/>
      </c>
      <c r="GC165" s="4122"/>
    </row>
    <row r="166" spans="1:185" ht="45" customHeight="1">
      <c r="A166" s="4016">
        <f>ROW()</f>
        <v>166</v>
      </c>
      <c r="B166" s="4250" t="str">
        <f>IF(C166="I","",IF(ISBLANK(D166),"",IF(ISTEXT(D166),LARGE(B9:B165,1)+1,0)))</f>
        <v/>
      </c>
      <c r="C166" s="4281"/>
      <c r="D166" s="4297"/>
      <c r="E166" s="4252"/>
      <c r="F166" s="4253"/>
      <c r="G166" s="4254"/>
      <c r="H166" s="4255"/>
      <c r="I166" s="4254"/>
      <c r="J166" s="4255"/>
      <c r="K166" s="4256">
        <f t="shared" si="376"/>
        <v>0</v>
      </c>
      <c r="L166" s="4119"/>
      <c r="M166" s="4257">
        <f t="shared" si="261"/>
        <v>0</v>
      </c>
      <c r="N166" s="4258">
        <f t="shared" si="261"/>
        <v>0</v>
      </c>
      <c r="O166" s="4259"/>
      <c r="P166" s="4259"/>
      <c r="Q166" s="4259"/>
      <c r="R166" s="4259"/>
      <c r="S166" s="4259"/>
      <c r="T166" s="4259"/>
      <c r="U166" s="4259"/>
      <c r="V166" s="4259"/>
      <c r="W166" s="4119"/>
      <c r="X166" s="4257">
        <f t="shared" si="262"/>
        <v>0</v>
      </c>
      <c r="Y166" s="4258">
        <f t="shared" si="262"/>
        <v>0</v>
      </c>
      <c r="Z166" s="4260"/>
      <c r="AA166" s="4260"/>
      <c r="AB166" s="4260"/>
      <c r="AC166" s="4260"/>
      <c r="AD166" s="4260"/>
      <c r="AE166" s="4260"/>
      <c r="AF166" s="4260"/>
      <c r="AG166" s="4260"/>
      <c r="AH166" s="4119"/>
      <c r="AI166" s="4122"/>
      <c r="AJ166" s="4261">
        <f t="shared" si="263"/>
        <v>0</v>
      </c>
      <c r="AK166" s="4262">
        <f t="shared" si="264"/>
        <v>0</v>
      </c>
      <c r="AL166" s="4261">
        <f t="shared" si="265"/>
        <v>0</v>
      </c>
      <c r="AM166" s="4262">
        <f t="shared" si="266"/>
        <v>0</v>
      </c>
      <c r="AN166" s="4261">
        <f t="shared" si="267"/>
        <v>0</v>
      </c>
      <c r="AO166" s="4262">
        <f t="shared" si="268"/>
        <v>0</v>
      </c>
      <c r="AP166" s="4261">
        <f t="shared" si="269"/>
        <v>0</v>
      </c>
      <c r="AQ166" s="4262">
        <f t="shared" si="270"/>
        <v>0</v>
      </c>
      <c r="AR166" s="4261">
        <f t="shared" si="271"/>
        <v>0</v>
      </c>
      <c r="AS166" s="4262">
        <f t="shared" si="272"/>
        <v>0</v>
      </c>
      <c r="AT166" s="4261">
        <f t="shared" si="273"/>
        <v>0</v>
      </c>
      <c r="AU166" s="4262">
        <f t="shared" si="274"/>
        <v>0</v>
      </c>
      <c r="AV166" s="4261">
        <f t="shared" si="275"/>
        <v>0</v>
      </c>
      <c r="AW166" s="4262">
        <f t="shared" si="276"/>
        <v>0</v>
      </c>
      <c r="AX166" s="4261">
        <f t="shared" si="277"/>
        <v>0</v>
      </c>
      <c r="AY166" s="4262">
        <f t="shared" si="278"/>
        <v>0</v>
      </c>
      <c r="AZ166" s="4263"/>
      <c r="BA166" s="4264">
        <f>BA9</f>
        <v>20</v>
      </c>
      <c r="BB166" s="4264">
        <f t="shared" si="279"/>
        <v>0</v>
      </c>
      <c r="BC166" s="4264" t="str">
        <f t="shared" si="280"/>
        <v/>
      </c>
      <c r="BD166" s="4265">
        <f t="shared" si="373"/>
        <v>0</v>
      </c>
      <c r="BE166" s="4265">
        <f t="shared" si="373"/>
        <v>0</v>
      </c>
      <c r="BF166" s="4265">
        <f t="shared" si="373"/>
        <v>0</v>
      </c>
      <c r="BG166" s="4265">
        <f t="shared" si="373"/>
        <v>0</v>
      </c>
      <c r="BH166" s="4265">
        <f t="shared" si="373"/>
        <v>0</v>
      </c>
      <c r="BI166" s="4265">
        <f t="shared" si="258"/>
        <v>0</v>
      </c>
      <c r="BJ166" s="4265">
        <f t="shared" si="258"/>
        <v>0</v>
      </c>
      <c r="BK166" s="4265">
        <f t="shared" si="258"/>
        <v>0</v>
      </c>
      <c r="BL166" s="4122"/>
      <c r="BM166" s="4266">
        <f t="shared" si="281"/>
        <v>0</v>
      </c>
      <c r="BN166" s="4267">
        <f t="shared" si="282"/>
        <v>0</v>
      </c>
      <c r="BO166" s="4267">
        <f t="shared" si="283"/>
        <v>0</v>
      </c>
      <c r="BP166" s="4267">
        <f t="shared" si="284"/>
        <v>0</v>
      </c>
      <c r="BQ166" s="4267">
        <f t="shared" si="285"/>
        <v>0</v>
      </c>
      <c r="BR166" s="4267">
        <f t="shared" si="286"/>
        <v>0</v>
      </c>
      <c r="BS166" s="4267">
        <f t="shared" si="287"/>
        <v>0</v>
      </c>
      <c r="BT166" s="4267">
        <f t="shared" si="288"/>
        <v>0</v>
      </c>
      <c r="BU166" s="4202"/>
      <c r="BV166" s="4268">
        <f t="shared" si="374"/>
        <v>0</v>
      </c>
      <c r="BW166" s="4269">
        <f t="shared" si="374"/>
        <v>0</v>
      </c>
      <c r="BX166" s="4269">
        <f t="shared" si="374"/>
        <v>0</v>
      </c>
      <c r="BY166" s="4269">
        <f t="shared" si="374"/>
        <v>0</v>
      </c>
      <c r="BZ166" s="4269">
        <f t="shared" si="374"/>
        <v>0</v>
      </c>
      <c r="CA166" s="4269">
        <f t="shared" si="259"/>
        <v>0</v>
      </c>
      <c r="CB166" s="4269">
        <f t="shared" si="259"/>
        <v>0</v>
      </c>
      <c r="CC166" s="4270">
        <f t="shared" si="259"/>
        <v>0</v>
      </c>
      <c r="CD166" s="4114"/>
      <c r="CE166" s="4264" t="str">
        <f t="shared" si="289"/>
        <v/>
      </c>
      <c r="CF166" s="4271">
        <f t="shared" si="290"/>
        <v>0</v>
      </c>
      <c r="CG166" s="4272">
        <f t="shared" si="291"/>
        <v>0</v>
      </c>
      <c r="CH166" s="4272">
        <f t="shared" si="292"/>
        <v>0</v>
      </c>
      <c r="CI166" s="4272">
        <f t="shared" si="293"/>
        <v>0</v>
      </c>
      <c r="CJ166" s="4272">
        <f t="shared" si="294"/>
        <v>0</v>
      </c>
      <c r="CK166" s="4272">
        <f t="shared" si="295"/>
        <v>0</v>
      </c>
      <c r="CL166" s="4272">
        <f t="shared" si="296"/>
        <v>0</v>
      </c>
      <c r="CM166" s="4272">
        <f t="shared" si="297"/>
        <v>0</v>
      </c>
      <c r="CN166" s="4272">
        <f t="shared" si="298"/>
        <v>0</v>
      </c>
      <c r="CO166" s="4285">
        <f>IF(M166=CO8,M166,0)</f>
        <v>0</v>
      </c>
      <c r="CP166" s="4286" t="str">
        <f t="shared" si="299"/>
        <v/>
      </c>
      <c r="CQ166" s="4261" t="str">
        <f t="shared" si="300"/>
        <v/>
      </c>
      <c r="CR166" s="4275" t="str">
        <f t="shared" si="301"/>
        <v/>
      </c>
      <c r="CS166" s="4275" t="str">
        <f t="shared" si="302"/>
        <v/>
      </c>
      <c r="CT166" s="4275" t="str">
        <f t="shared" si="303"/>
        <v/>
      </c>
      <c r="CU166" s="4275" t="str">
        <f t="shared" si="304"/>
        <v/>
      </c>
      <c r="CV166" s="4275" t="str">
        <f t="shared" si="305"/>
        <v/>
      </c>
      <c r="CW166" s="4275" t="str">
        <f t="shared" si="306"/>
        <v/>
      </c>
      <c r="CX166" s="4276" t="str">
        <f t="shared" si="307"/>
        <v/>
      </c>
      <c r="CY166" s="4186"/>
      <c r="CZ166" s="4264" t="str">
        <f t="shared" si="308"/>
        <v/>
      </c>
      <c r="DA166" s="4277">
        <f t="shared" si="309"/>
        <v>0</v>
      </c>
      <c r="DB166" s="4115" t="str">
        <f t="shared" si="310"/>
        <v/>
      </c>
      <c r="DC166" s="4115" t="str">
        <f t="shared" si="311"/>
        <v/>
      </c>
      <c r="DD166" s="4115" t="str">
        <f t="shared" si="312"/>
        <v/>
      </c>
      <c r="DE166" s="4115" t="str">
        <f t="shared" si="313"/>
        <v/>
      </c>
      <c r="DF166" s="4115" t="str">
        <f t="shared" si="314"/>
        <v/>
      </c>
      <c r="DG166" s="4115" t="str">
        <f t="shared" si="315"/>
        <v/>
      </c>
      <c r="DH166" s="4115" t="str">
        <f t="shared" si="316"/>
        <v/>
      </c>
      <c r="DI166" s="4115" t="str">
        <f t="shared" si="317"/>
        <v/>
      </c>
      <c r="DJ166" s="4136"/>
      <c r="DK166" s="4287">
        <f>IF(M166=DK8,M166,0)</f>
        <v>0</v>
      </c>
      <c r="DL166" s="4286" t="str">
        <f t="shared" si="318"/>
        <v/>
      </c>
      <c r="DM166" s="4275" t="str">
        <f t="shared" si="319"/>
        <v/>
      </c>
      <c r="DN166" s="4275" t="str">
        <f t="shared" si="320"/>
        <v/>
      </c>
      <c r="DO166" s="4275" t="str">
        <f t="shared" si="321"/>
        <v/>
      </c>
      <c r="DP166" s="4275" t="str">
        <f t="shared" si="322"/>
        <v/>
      </c>
      <c r="DQ166" s="4275" t="str">
        <f t="shared" si="323"/>
        <v/>
      </c>
      <c r="DR166" s="4275" t="str">
        <f t="shared" si="324"/>
        <v/>
      </c>
      <c r="DS166" s="4275" t="str">
        <f t="shared" si="325"/>
        <v/>
      </c>
      <c r="DT166" s="4279" t="str">
        <f t="shared" si="326"/>
        <v/>
      </c>
      <c r="DU166" s="4122"/>
      <c r="DV166" s="4266">
        <f t="shared" si="327"/>
        <v>0</v>
      </c>
      <c r="DW166" s="4267">
        <f t="shared" si="328"/>
        <v>0</v>
      </c>
      <c r="DX166" s="4267">
        <f t="shared" si="329"/>
        <v>0</v>
      </c>
      <c r="DY166" s="4267">
        <f t="shared" si="330"/>
        <v>0</v>
      </c>
      <c r="DZ166" s="4267">
        <f t="shared" si="331"/>
        <v>0</v>
      </c>
      <c r="EA166" s="4267">
        <f t="shared" si="332"/>
        <v>0</v>
      </c>
      <c r="EB166" s="4267">
        <f t="shared" si="333"/>
        <v>0</v>
      </c>
      <c r="EC166" s="4267">
        <f t="shared" si="334"/>
        <v>0</v>
      </c>
      <c r="ED166" s="4215"/>
      <c r="EE166" s="4268">
        <f t="shared" si="375"/>
        <v>0</v>
      </c>
      <c r="EF166" s="4269">
        <f t="shared" si="375"/>
        <v>0</v>
      </c>
      <c r="EG166" s="4269">
        <f t="shared" si="375"/>
        <v>0</v>
      </c>
      <c r="EH166" s="4269">
        <f t="shared" si="375"/>
        <v>0</v>
      </c>
      <c r="EI166" s="4269">
        <f t="shared" si="375"/>
        <v>0</v>
      </c>
      <c r="EJ166" s="4269">
        <f t="shared" si="260"/>
        <v>0</v>
      </c>
      <c r="EK166" s="4269">
        <f t="shared" si="260"/>
        <v>0</v>
      </c>
      <c r="EL166" s="4270">
        <f t="shared" si="260"/>
        <v>0</v>
      </c>
      <c r="EM166" s="4186"/>
      <c r="EN166" s="4264" t="str">
        <f t="shared" si="335"/>
        <v/>
      </c>
      <c r="EO166" s="4271">
        <f t="shared" si="336"/>
        <v>0</v>
      </c>
      <c r="EP166" s="4272">
        <f t="shared" si="337"/>
        <v>0</v>
      </c>
      <c r="EQ166" s="4272">
        <f t="shared" si="338"/>
        <v>0</v>
      </c>
      <c r="ER166" s="4272">
        <f t="shared" si="339"/>
        <v>0</v>
      </c>
      <c r="ES166" s="4272">
        <f t="shared" si="340"/>
        <v>0</v>
      </c>
      <c r="ET166" s="4272">
        <f t="shared" si="341"/>
        <v>0</v>
      </c>
      <c r="EU166" s="4272">
        <f t="shared" si="342"/>
        <v>0</v>
      </c>
      <c r="EV166" s="4272">
        <f t="shared" si="343"/>
        <v>0</v>
      </c>
      <c r="EW166" s="4272">
        <f t="shared" si="344"/>
        <v>0</v>
      </c>
      <c r="EX166" s="4288">
        <f>IF(X166=EX8,X166,0)</f>
        <v>0</v>
      </c>
      <c r="EY166" s="4286" t="str">
        <f t="shared" si="345"/>
        <v/>
      </c>
      <c r="EZ166" s="4261" t="str">
        <f t="shared" si="346"/>
        <v/>
      </c>
      <c r="FA166" s="4275" t="str">
        <f t="shared" si="347"/>
        <v/>
      </c>
      <c r="FB166" s="4275" t="str">
        <f t="shared" si="348"/>
        <v/>
      </c>
      <c r="FC166" s="4275" t="str">
        <f t="shared" si="349"/>
        <v/>
      </c>
      <c r="FD166" s="4275" t="str">
        <f t="shared" si="350"/>
        <v/>
      </c>
      <c r="FE166" s="4275" t="str">
        <f t="shared" si="351"/>
        <v/>
      </c>
      <c r="FF166" s="4275" t="str">
        <f t="shared" si="352"/>
        <v/>
      </c>
      <c r="FG166" s="4275" t="str">
        <f t="shared" si="353"/>
        <v/>
      </c>
      <c r="FH166" s="4186"/>
      <c r="FI166" s="4264" t="str">
        <f t="shared" si="354"/>
        <v/>
      </c>
      <c r="FJ166" s="4277">
        <f t="shared" si="355"/>
        <v>0</v>
      </c>
      <c r="FK166" s="4115" t="str">
        <f t="shared" si="356"/>
        <v/>
      </c>
      <c r="FL166" s="4115" t="str">
        <f t="shared" si="357"/>
        <v/>
      </c>
      <c r="FM166" s="4115" t="str">
        <f t="shared" si="358"/>
        <v/>
      </c>
      <c r="FN166" s="4115" t="str">
        <f t="shared" si="359"/>
        <v/>
      </c>
      <c r="FO166" s="4115" t="str">
        <f t="shared" si="360"/>
        <v/>
      </c>
      <c r="FP166" s="4115" t="str">
        <f t="shared" si="361"/>
        <v/>
      </c>
      <c r="FQ166" s="4115" t="str">
        <f t="shared" si="362"/>
        <v/>
      </c>
      <c r="FR166" s="4115" t="str">
        <f t="shared" si="363"/>
        <v/>
      </c>
      <c r="FS166" s="4287">
        <f>IF(X166=FS8,X166,0)</f>
        <v>0</v>
      </c>
      <c r="FT166" s="4286" t="str">
        <f t="shared" si="364"/>
        <v/>
      </c>
      <c r="FU166" s="4275" t="str">
        <f t="shared" si="365"/>
        <v/>
      </c>
      <c r="FV166" s="4275" t="str">
        <f t="shared" si="366"/>
        <v/>
      </c>
      <c r="FW166" s="4275" t="str">
        <f t="shared" si="367"/>
        <v/>
      </c>
      <c r="FX166" s="4275" t="str">
        <f t="shared" si="368"/>
        <v/>
      </c>
      <c r="FY166" s="4275" t="str">
        <f t="shared" si="369"/>
        <v/>
      </c>
      <c r="FZ166" s="4275" t="str">
        <f t="shared" si="370"/>
        <v/>
      </c>
      <c r="GA166" s="4275" t="str">
        <f t="shared" si="371"/>
        <v/>
      </c>
      <c r="GB166" s="4279" t="str">
        <f t="shared" si="372"/>
        <v/>
      </c>
      <c r="GC166" s="4122"/>
    </row>
    <row r="167" spans="1:185" ht="45" customHeight="1">
      <c r="A167" s="4016">
        <f>ROW()</f>
        <v>167</v>
      </c>
      <c r="B167" s="4250" t="str">
        <f>IF(C167="I","",IF(ISBLANK(D167),"",IF(ISTEXT(D167),LARGE(B9:B166,1)+1,0)))</f>
        <v/>
      </c>
      <c r="C167" s="4281"/>
      <c r="D167" s="4297"/>
      <c r="E167" s="4252"/>
      <c r="F167" s="4253"/>
      <c r="G167" s="4254"/>
      <c r="H167" s="4255"/>
      <c r="I167" s="4254"/>
      <c r="J167" s="4255"/>
      <c r="K167" s="4256">
        <f t="shared" si="376"/>
        <v>0</v>
      </c>
      <c r="L167" s="4119"/>
      <c r="M167" s="4257">
        <f t="shared" si="261"/>
        <v>0</v>
      </c>
      <c r="N167" s="4258">
        <f t="shared" si="261"/>
        <v>0</v>
      </c>
      <c r="O167" s="4259"/>
      <c r="P167" s="4259"/>
      <c r="Q167" s="4259"/>
      <c r="R167" s="4259"/>
      <c r="S167" s="4259"/>
      <c r="T167" s="4259"/>
      <c r="U167" s="4259"/>
      <c r="V167" s="4259"/>
      <c r="W167" s="4119"/>
      <c r="X167" s="4257">
        <f t="shared" si="262"/>
        <v>0</v>
      </c>
      <c r="Y167" s="4258">
        <f t="shared" si="262"/>
        <v>0</v>
      </c>
      <c r="Z167" s="4260"/>
      <c r="AA167" s="4260"/>
      <c r="AB167" s="4260"/>
      <c r="AC167" s="4260"/>
      <c r="AD167" s="4260"/>
      <c r="AE167" s="4260"/>
      <c r="AF167" s="4260"/>
      <c r="AG167" s="4260"/>
      <c r="AH167" s="4119"/>
      <c r="AI167" s="4122"/>
      <c r="AJ167" s="4261">
        <f t="shared" si="263"/>
        <v>0</v>
      </c>
      <c r="AK167" s="4262">
        <f t="shared" si="264"/>
        <v>0</v>
      </c>
      <c r="AL167" s="4261">
        <f t="shared" si="265"/>
        <v>0</v>
      </c>
      <c r="AM167" s="4262">
        <f t="shared" si="266"/>
        <v>0</v>
      </c>
      <c r="AN167" s="4261">
        <f t="shared" si="267"/>
        <v>0</v>
      </c>
      <c r="AO167" s="4262">
        <f t="shared" si="268"/>
        <v>0</v>
      </c>
      <c r="AP167" s="4261">
        <f t="shared" si="269"/>
        <v>0</v>
      </c>
      <c r="AQ167" s="4262">
        <f t="shared" si="270"/>
        <v>0</v>
      </c>
      <c r="AR167" s="4261">
        <f t="shared" si="271"/>
        <v>0</v>
      </c>
      <c r="AS167" s="4262">
        <f t="shared" si="272"/>
        <v>0</v>
      </c>
      <c r="AT167" s="4261">
        <f t="shared" si="273"/>
        <v>0</v>
      </c>
      <c r="AU167" s="4262">
        <f t="shared" si="274"/>
        <v>0</v>
      </c>
      <c r="AV167" s="4261">
        <f t="shared" si="275"/>
        <v>0</v>
      </c>
      <c r="AW167" s="4262">
        <f t="shared" si="276"/>
        <v>0</v>
      </c>
      <c r="AX167" s="4261">
        <f t="shared" si="277"/>
        <v>0</v>
      </c>
      <c r="AY167" s="4262">
        <f t="shared" si="278"/>
        <v>0</v>
      </c>
      <c r="AZ167" s="4263"/>
      <c r="BA167" s="4264">
        <f>BA9</f>
        <v>20</v>
      </c>
      <c r="BB167" s="4264">
        <f t="shared" si="279"/>
        <v>0</v>
      </c>
      <c r="BC167" s="4264" t="str">
        <f t="shared" si="280"/>
        <v/>
      </c>
      <c r="BD167" s="4265">
        <f t="shared" si="373"/>
        <v>0</v>
      </c>
      <c r="BE167" s="4265">
        <f t="shared" si="373"/>
        <v>0</v>
      </c>
      <c r="BF167" s="4265">
        <f t="shared" si="373"/>
        <v>0</v>
      </c>
      <c r="BG167" s="4265">
        <f t="shared" si="373"/>
        <v>0</v>
      </c>
      <c r="BH167" s="4265">
        <f t="shared" si="373"/>
        <v>0</v>
      </c>
      <c r="BI167" s="4265">
        <f t="shared" si="258"/>
        <v>0</v>
      </c>
      <c r="BJ167" s="4265">
        <f t="shared" si="258"/>
        <v>0</v>
      </c>
      <c r="BK167" s="4265">
        <f t="shared" si="258"/>
        <v>0</v>
      </c>
      <c r="BL167" s="4122"/>
      <c r="BM167" s="4266">
        <f t="shared" si="281"/>
        <v>0</v>
      </c>
      <c r="BN167" s="4267">
        <f t="shared" si="282"/>
        <v>0</v>
      </c>
      <c r="BO167" s="4267">
        <f t="shared" si="283"/>
        <v>0</v>
      </c>
      <c r="BP167" s="4267">
        <f t="shared" si="284"/>
        <v>0</v>
      </c>
      <c r="BQ167" s="4267">
        <f t="shared" si="285"/>
        <v>0</v>
      </c>
      <c r="BR167" s="4267">
        <f t="shared" si="286"/>
        <v>0</v>
      </c>
      <c r="BS167" s="4267">
        <f t="shared" si="287"/>
        <v>0</v>
      </c>
      <c r="BT167" s="4267">
        <f t="shared" si="288"/>
        <v>0</v>
      </c>
      <c r="BU167" s="4202"/>
      <c r="BV167" s="4268">
        <f t="shared" si="374"/>
        <v>0</v>
      </c>
      <c r="BW167" s="4269">
        <f t="shared" si="374"/>
        <v>0</v>
      </c>
      <c r="BX167" s="4269">
        <f t="shared" si="374"/>
        <v>0</v>
      </c>
      <c r="BY167" s="4269">
        <f t="shared" si="374"/>
        <v>0</v>
      </c>
      <c r="BZ167" s="4269">
        <f t="shared" si="374"/>
        <v>0</v>
      </c>
      <c r="CA167" s="4269">
        <f t="shared" si="259"/>
        <v>0</v>
      </c>
      <c r="CB167" s="4269">
        <f t="shared" si="259"/>
        <v>0</v>
      </c>
      <c r="CC167" s="4270">
        <f t="shared" si="259"/>
        <v>0</v>
      </c>
      <c r="CD167" s="4114"/>
      <c r="CE167" s="4264" t="str">
        <f t="shared" si="289"/>
        <v/>
      </c>
      <c r="CF167" s="4271">
        <f t="shared" si="290"/>
        <v>0</v>
      </c>
      <c r="CG167" s="4272">
        <f t="shared" si="291"/>
        <v>0</v>
      </c>
      <c r="CH167" s="4272">
        <f t="shared" si="292"/>
        <v>0</v>
      </c>
      <c r="CI167" s="4272">
        <f t="shared" si="293"/>
        <v>0</v>
      </c>
      <c r="CJ167" s="4272">
        <f t="shared" si="294"/>
        <v>0</v>
      </c>
      <c r="CK167" s="4272">
        <f t="shared" si="295"/>
        <v>0</v>
      </c>
      <c r="CL167" s="4272">
        <f t="shared" si="296"/>
        <v>0</v>
      </c>
      <c r="CM167" s="4272">
        <f t="shared" si="297"/>
        <v>0</v>
      </c>
      <c r="CN167" s="4272">
        <f t="shared" si="298"/>
        <v>0</v>
      </c>
      <c r="CO167" s="4285">
        <f>IF(M167=CO8,M167,0)</f>
        <v>0</v>
      </c>
      <c r="CP167" s="4286" t="str">
        <f t="shared" si="299"/>
        <v/>
      </c>
      <c r="CQ167" s="4261" t="str">
        <f t="shared" si="300"/>
        <v/>
      </c>
      <c r="CR167" s="4275" t="str">
        <f t="shared" si="301"/>
        <v/>
      </c>
      <c r="CS167" s="4275" t="str">
        <f t="shared" si="302"/>
        <v/>
      </c>
      <c r="CT167" s="4275" t="str">
        <f t="shared" si="303"/>
        <v/>
      </c>
      <c r="CU167" s="4275" t="str">
        <f t="shared" si="304"/>
        <v/>
      </c>
      <c r="CV167" s="4275" t="str">
        <f t="shared" si="305"/>
        <v/>
      </c>
      <c r="CW167" s="4275" t="str">
        <f t="shared" si="306"/>
        <v/>
      </c>
      <c r="CX167" s="4276" t="str">
        <f t="shared" si="307"/>
        <v/>
      </c>
      <c r="CY167" s="4186"/>
      <c r="CZ167" s="4264" t="str">
        <f t="shared" si="308"/>
        <v/>
      </c>
      <c r="DA167" s="4277">
        <f t="shared" si="309"/>
        <v>0</v>
      </c>
      <c r="DB167" s="4115" t="str">
        <f t="shared" si="310"/>
        <v/>
      </c>
      <c r="DC167" s="4115" t="str">
        <f t="shared" si="311"/>
        <v/>
      </c>
      <c r="DD167" s="4115" t="str">
        <f t="shared" si="312"/>
        <v/>
      </c>
      <c r="DE167" s="4115" t="str">
        <f t="shared" si="313"/>
        <v/>
      </c>
      <c r="DF167" s="4115" t="str">
        <f t="shared" si="314"/>
        <v/>
      </c>
      <c r="DG167" s="4115" t="str">
        <f t="shared" si="315"/>
        <v/>
      </c>
      <c r="DH167" s="4115" t="str">
        <f t="shared" si="316"/>
        <v/>
      </c>
      <c r="DI167" s="4115" t="str">
        <f t="shared" si="317"/>
        <v/>
      </c>
      <c r="DJ167" s="4136"/>
      <c r="DK167" s="4287">
        <f>IF(M167=DK8,M167,0)</f>
        <v>0</v>
      </c>
      <c r="DL167" s="4286" t="str">
        <f t="shared" si="318"/>
        <v/>
      </c>
      <c r="DM167" s="4275" t="str">
        <f t="shared" si="319"/>
        <v/>
      </c>
      <c r="DN167" s="4275" t="str">
        <f t="shared" si="320"/>
        <v/>
      </c>
      <c r="DO167" s="4275" t="str">
        <f t="shared" si="321"/>
        <v/>
      </c>
      <c r="DP167" s="4275" t="str">
        <f t="shared" si="322"/>
        <v/>
      </c>
      <c r="DQ167" s="4275" t="str">
        <f t="shared" si="323"/>
        <v/>
      </c>
      <c r="DR167" s="4275" t="str">
        <f t="shared" si="324"/>
        <v/>
      </c>
      <c r="DS167" s="4275" t="str">
        <f t="shared" si="325"/>
        <v/>
      </c>
      <c r="DT167" s="4279" t="str">
        <f t="shared" si="326"/>
        <v/>
      </c>
      <c r="DU167" s="4122"/>
      <c r="DV167" s="4266">
        <f t="shared" si="327"/>
        <v>0</v>
      </c>
      <c r="DW167" s="4267">
        <f t="shared" si="328"/>
        <v>0</v>
      </c>
      <c r="DX167" s="4267">
        <f t="shared" si="329"/>
        <v>0</v>
      </c>
      <c r="DY167" s="4267">
        <f t="shared" si="330"/>
        <v>0</v>
      </c>
      <c r="DZ167" s="4267">
        <f t="shared" si="331"/>
        <v>0</v>
      </c>
      <c r="EA167" s="4267">
        <f t="shared" si="332"/>
        <v>0</v>
      </c>
      <c r="EB167" s="4267">
        <f t="shared" si="333"/>
        <v>0</v>
      </c>
      <c r="EC167" s="4267">
        <f t="shared" si="334"/>
        <v>0</v>
      </c>
      <c r="ED167" s="4215"/>
      <c r="EE167" s="4268">
        <f t="shared" si="375"/>
        <v>0</v>
      </c>
      <c r="EF167" s="4269">
        <f t="shared" si="375"/>
        <v>0</v>
      </c>
      <c r="EG167" s="4269">
        <f t="shared" si="375"/>
        <v>0</v>
      </c>
      <c r="EH167" s="4269">
        <f t="shared" si="375"/>
        <v>0</v>
      </c>
      <c r="EI167" s="4269">
        <f t="shared" si="375"/>
        <v>0</v>
      </c>
      <c r="EJ167" s="4269">
        <f t="shared" si="260"/>
        <v>0</v>
      </c>
      <c r="EK167" s="4269">
        <f t="shared" si="260"/>
        <v>0</v>
      </c>
      <c r="EL167" s="4270">
        <f t="shared" si="260"/>
        <v>0</v>
      </c>
      <c r="EM167" s="4186"/>
      <c r="EN167" s="4264" t="str">
        <f t="shared" si="335"/>
        <v/>
      </c>
      <c r="EO167" s="4271">
        <f t="shared" si="336"/>
        <v>0</v>
      </c>
      <c r="EP167" s="4272">
        <f t="shared" si="337"/>
        <v>0</v>
      </c>
      <c r="EQ167" s="4272">
        <f t="shared" si="338"/>
        <v>0</v>
      </c>
      <c r="ER167" s="4272">
        <f t="shared" si="339"/>
        <v>0</v>
      </c>
      <c r="ES167" s="4272">
        <f t="shared" si="340"/>
        <v>0</v>
      </c>
      <c r="ET167" s="4272">
        <f t="shared" si="341"/>
        <v>0</v>
      </c>
      <c r="EU167" s="4272">
        <f t="shared" si="342"/>
        <v>0</v>
      </c>
      <c r="EV167" s="4272">
        <f t="shared" si="343"/>
        <v>0</v>
      </c>
      <c r="EW167" s="4272">
        <f t="shared" si="344"/>
        <v>0</v>
      </c>
      <c r="EX167" s="4288">
        <f>IF(X167=EX8,X167,0)</f>
        <v>0</v>
      </c>
      <c r="EY167" s="4286" t="str">
        <f t="shared" si="345"/>
        <v/>
      </c>
      <c r="EZ167" s="4261" t="str">
        <f t="shared" si="346"/>
        <v/>
      </c>
      <c r="FA167" s="4275" t="str">
        <f t="shared" si="347"/>
        <v/>
      </c>
      <c r="FB167" s="4275" t="str">
        <f t="shared" si="348"/>
        <v/>
      </c>
      <c r="FC167" s="4275" t="str">
        <f t="shared" si="349"/>
        <v/>
      </c>
      <c r="FD167" s="4275" t="str">
        <f t="shared" si="350"/>
        <v/>
      </c>
      <c r="FE167" s="4275" t="str">
        <f t="shared" si="351"/>
        <v/>
      </c>
      <c r="FF167" s="4275" t="str">
        <f t="shared" si="352"/>
        <v/>
      </c>
      <c r="FG167" s="4275" t="str">
        <f t="shared" si="353"/>
        <v/>
      </c>
      <c r="FH167" s="4186"/>
      <c r="FI167" s="4264" t="str">
        <f t="shared" si="354"/>
        <v/>
      </c>
      <c r="FJ167" s="4277">
        <f t="shared" si="355"/>
        <v>0</v>
      </c>
      <c r="FK167" s="4115" t="str">
        <f t="shared" si="356"/>
        <v/>
      </c>
      <c r="FL167" s="4115" t="str">
        <f t="shared" si="357"/>
        <v/>
      </c>
      <c r="FM167" s="4115" t="str">
        <f t="shared" si="358"/>
        <v/>
      </c>
      <c r="FN167" s="4115" t="str">
        <f t="shared" si="359"/>
        <v/>
      </c>
      <c r="FO167" s="4115" t="str">
        <f t="shared" si="360"/>
        <v/>
      </c>
      <c r="FP167" s="4115" t="str">
        <f t="shared" si="361"/>
        <v/>
      </c>
      <c r="FQ167" s="4115" t="str">
        <f t="shared" si="362"/>
        <v/>
      </c>
      <c r="FR167" s="4115" t="str">
        <f t="shared" si="363"/>
        <v/>
      </c>
      <c r="FS167" s="4287">
        <f>IF(X167=FS8,X167,0)</f>
        <v>0</v>
      </c>
      <c r="FT167" s="4286" t="str">
        <f t="shared" si="364"/>
        <v/>
      </c>
      <c r="FU167" s="4275" t="str">
        <f t="shared" si="365"/>
        <v/>
      </c>
      <c r="FV167" s="4275" t="str">
        <f t="shared" si="366"/>
        <v/>
      </c>
      <c r="FW167" s="4275" t="str">
        <f t="shared" si="367"/>
        <v/>
      </c>
      <c r="FX167" s="4275" t="str">
        <f t="shared" si="368"/>
        <v/>
      </c>
      <c r="FY167" s="4275" t="str">
        <f t="shared" si="369"/>
        <v/>
      </c>
      <c r="FZ167" s="4275" t="str">
        <f t="shared" si="370"/>
        <v/>
      </c>
      <c r="GA167" s="4275" t="str">
        <f t="shared" si="371"/>
        <v/>
      </c>
      <c r="GB167" s="4279" t="str">
        <f t="shared" si="372"/>
        <v/>
      </c>
      <c r="GC167" s="4122"/>
    </row>
    <row r="168" spans="1:185" ht="45" customHeight="1">
      <c r="A168" s="4016">
        <f>ROW()</f>
        <v>168</v>
      </c>
      <c r="B168" s="4250" t="str">
        <f>IF(C168="I","",IF(ISBLANK(D168),"",IF(ISTEXT(D168),LARGE(B9:B167,1)+1,0)))</f>
        <v/>
      </c>
      <c r="C168" s="4281"/>
      <c r="D168" s="4297"/>
      <c r="E168" s="4252"/>
      <c r="F168" s="4253"/>
      <c r="G168" s="4254"/>
      <c r="H168" s="4255"/>
      <c r="I168" s="4254"/>
      <c r="J168" s="4255"/>
      <c r="K168" s="4256">
        <f t="shared" si="376"/>
        <v>0</v>
      </c>
      <c r="L168" s="4119"/>
      <c r="M168" s="4257">
        <f t="shared" si="261"/>
        <v>0</v>
      </c>
      <c r="N168" s="4258">
        <f t="shared" si="261"/>
        <v>0</v>
      </c>
      <c r="O168" s="4259"/>
      <c r="P168" s="4259"/>
      <c r="Q168" s="4259"/>
      <c r="R168" s="4259"/>
      <c r="S168" s="4259"/>
      <c r="T168" s="4259"/>
      <c r="U168" s="4259"/>
      <c r="V168" s="4259"/>
      <c r="W168" s="4119"/>
      <c r="X168" s="4257">
        <f t="shared" si="262"/>
        <v>0</v>
      </c>
      <c r="Y168" s="4258">
        <f t="shared" si="262"/>
        <v>0</v>
      </c>
      <c r="Z168" s="4260"/>
      <c r="AA168" s="4260"/>
      <c r="AB168" s="4260"/>
      <c r="AC168" s="4260"/>
      <c r="AD168" s="4260"/>
      <c r="AE168" s="4260"/>
      <c r="AF168" s="4260"/>
      <c r="AG168" s="4260"/>
      <c r="AH168" s="4119"/>
      <c r="AI168" s="4122"/>
      <c r="AJ168" s="4261">
        <f t="shared" si="263"/>
        <v>0</v>
      </c>
      <c r="AK168" s="4262">
        <f t="shared" si="264"/>
        <v>0</v>
      </c>
      <c r="AL168" s="4261">
        <f t="shared" si="265"/>
        <v>0</v>
      </c>
      <c r="AM168" s="4262">
        <f t="shared" si="266"/>
        <v>0</v>
      </c>
      <c r="AN168" s="4261">
        <f t="shared" si="267"/>
        <v>0</v>
      </c>
      <c r="AO168" s="4262">
        <f t="shared" si="268"/>
        <v>0</v>
      </c>
      <c r="AP168" s="4261">
        <f t="shared" si="269"/>
        <v>0</v>
      </c>
      <c r="AQ168" s="4262">
        <f t="shared" si="270"/>
        <v>0</v>
      </c>
      <c r="AR168" s="4261">
        <f t="shared" si="271"/>
        <v>0</v>
      </c>
      <c r="AS168" s="4262">
        <f t="shared" si="272"/>
        <v>0</v>
      </c>
      <c r="AT168" s="4261">
        <f t="shared" si="273"/>
        <v>0</v>
      </c>
      <c r="AU168" s="4262">
        <f t="shared" si="274"/>
        <v>0</v>
      </c>
      <c r="AV168" s="4261">
        <f t="shared" si="275"/>
        <v>0</v>
      </c>
      <c r="AW168" s="4262">
        <f t="shared" si="276"/>
        <v>0</v>
      </c>
      <c r="AX168" s="4261">
        <f t="shared" si="277"/>
        <v>0</v>
      </c>
      <c r="AY168" s="4262">
        <f t="shared" si="278"/>
        <v>0</v>
      </c>
      <c r="AZ168" s="4263"/>
      <c r="BA168" s="4264">
        <f>BA9</f>
        <v>20</v>
      </c>
      <c r="BB168" s="4264">
        <f t="shared" si="279"/>
        <v>0</v>
      </c>
      <c r="BC168" s="4264" t="str">
        <f t="shared" si="280"/>
        <v/>
      </c>
      <c r="BD168" s="4265">
        <f t="shared" si="373"/>
        <v>0</v>
      </c>
      <c r="BE168" s="4265">
        <f t="shared" si="373"/>
        <v>0</v>
      </c>
      <c r="BF168" s="4265">
        <f t="shared" si="373"/>
        <v>0</v>
      </c>
      <c r="BG168" s="4265">
        <f t="shared" si="373"/>
        <v>0</v>
      </c>
      <c r="BH168" s="4265">
        <f t="shared" si="373"/>
        <v>0</v>
      </c>
      <c r="BI168" s="4265">
        <f t="shared" si="258"/>
        <v>0</v>
      </c>
      <c r="BJ168" s="4265">
        <f t="shared" si="258"/>
        <v>0</v>
      </c>
      <c r="BK168" s="4265">
        <f t="shared" si="258"/>
        <v>0</v>
      </c>
      <c r="BL168" s="4122"/>
      <c r="BM168" s="4266">
        <f t="shared" si="281"/>
        <v>0</v>
      </c>
      <c r="BN168" s="4267">
        <f t="shared" si="282"/>
        <v>0</v>
      </c>
      <c r="BO168" s="4267">
        <f t="shared" si="283"/>
        <v>0</v>
      </c>
      <c r="BP168" s="4267">
        <f t="shared" si="284"/>
        <v>0</v>
      </c>
      <c r="BQ168" s="4267">
        <f t="shared" si="285"/>
        <v>0</v>
      </c>
      <c r="BR168" s="4267">
        <f t="shared" si="286"/>
        <v>0</v>
      </c>
      <c r="BS168" s="4267">
        <f t="shared" si="287"/>
        <v>0</v>
      </c>
      <c r="BT168" s="4267">
        <f t="shared" si="288"/>
        <v>0</v>
      </c>
      <c r="BU168" s="4202"/>
      <c r="BV168" s="4268">
        <f t="shared" si="374"/>
        <v>0</v>
      </c>
      <c r="BW168" s="4269">
        <f t="shared" si="374"/>
        <v>0</v>
      </c>
      <c r="BX168" s="4269">
        <f t="shared" si="374"/>
        <v>0</v>
      </c>
      <c r="BY168" s="4269">
        <f t="shared" si="374"/>
        <v>0</v>
      </c>
      <c r="BZ168" s="4269">
        <f t="shared" si="374"/>
        <v>0</v>
      </c>
      <c r="CA168" s="4269">
        <f t="shared" si="259"/>
        <v>0</v>
      </c>
      <c r="CB168" s="4269">
        <f t="shared" si="259"/>
        <v>0</v>
      </c>
      <c r="CC168" s="4270">
        <f t="shared" si="259"/>
        <v>0</v>
      </c>
      <c r="CD168" s="4114"/>
      <c r="CE168" s="4264" t="str">
        <f t="shared" si="289"/>
        <v/>
      </c>
      <c r="CF168" s="4271">
        <f t="shared" si="290"/>
        <v>0</v>
      </c>
      <c r="CG168" s="4272">
        <f t="shared" si="291"/>
        <v>0</v>
      </c>
      <c r="CH168" s="4272">
        <f t="shared" si="292"/>
        <v>0</v>
      </c>
      <c r="CI168" s="4272">
        <f t="shared" si="293"/>
        <v>0</v>
      </c>
      <c r="CJ168" s="4272">
        <f t="shared" si="294"/>
        <v>0</v>
      </c>
      <c r="CK168" s="4272">
        <f t="shared" si="295"/>
        <v>0</v>
      </c>
      <c r="CL168" s="4272">
        <f t="shared" si="296"/>
        <v>0</v>
      </c>
      <c r="CM168" s="4272">
        <f t="shared" si="297"/>
        <v>0</v>
      </c>
      <c r="CN168" s="4272">
        <f t="shared" si="298"/>
        <v>0</v>
      </c>
      <c r="CO168" s="4285">
        <f>IF(M168=CO8,M168,0)</f>
        <v>0</v>
      </c>
      <c r="CP168" s="4286" t="str">
        <f t="shared" si="299"/>
        <v/>
      </c>
      <c r="CQ168" s="4261" t="str">
        <f t="shared" si="300"/>
        <v/>
      </c>
      <c r="CR168" s="4275" t="str">
        <f t="shared" si="301"/>
        <v/>
      </c>
      <c r="CS168" s="4275" t="str">
        <f t="shared" si="302"/>
        <v/>
      </c>
      <c r="CT168" s="4275" t="str">
        <f t="shared" si="303"/>
        <v/>
      </c>
      <c r="CU168" s="4275" t="str">
        <f t="shared" si="304"/>
        <v/>
      </c>
      <c r="CV168" s="4275" t="str">
        <f t="shared" si="305"/>
        <v/>
      </c>
      <c r="CW168" s="4275" t="str">
        <f t="shared" si="306"/>
        <v/>
      </c>
      <c r="CX168" s="4276" t="str">
        <f t="shared" si="307"/>
        <v/>
      </c>
      <c r="CY168" s="4186"/>
      <c r="CZ168" s="4264" t="str">
        <f t="shared" si="308"/>
        <v/>
      </c>
      <c r="DA168" s="4277">
        <f t="shared" si="309"/>
        <v>0</v>
      </c>
      <c r="DB168" s="4115" t="str">
        <f t="shared" si="310"/>
        <v/>
      </c>
      <c r="DC168" s="4115" t="str">
        <f t="shared" si="311"/>
        <v/>
      </c>
      <c r="DD168" s="4115" t="str">
        <f t="shared" si="312"/>
        <v/>
      </c>
      <c r="DE168" s="4115" t="str">
        <f t="shared" si="313"/>
        <v/>
      </c>
      <c r="DF168" s="4115" t="str">
        <f t="shared" si="314"/>
        <v/>
      </c>
      <c r="DG168" s="4115" t="str">
        <f t="shared" si="315"/>
        <v/>
      </c>
      <c r="DH168" s="4115" t="str">
        <f t="shared" si="316"/>
        <v/>
      </c>
      <c r="DI168" s="4115" t="str">
        <f t="shared" si="317"/>
        <v/>
      </c>
      <c r="DJ168" s="4136"/>
      <c r="DK168" s="4287">
        <f>IF(M168=DK8,M168,0)</f>
        <v>0</v>
      </c>
      <c r="DL168" s="4286" t="str">
        <f t="shared" si="318"/>
        <v/>
      </c>
      <c r="DM168" s="4275" t="str">
        <f t="shared" si="319"/>
        <v/>
      </c>
      <c r="DN168" s="4275" t="str">
        <f t="shared" si="320"/>
        <v/>
      </c>
      <c r="DO168" s="4275" t="str">
        <f t="shared" si="321"/>
        <v/>
      </c>
      <c r="DP168" s="4275" t="str">
        <f t="shared" si="322"/>
        <v/>
      </c>
      <c r="DQ168" s="4275" t="str">
        <f t="shared" si="323"/>
        <v/>
      </c>
      <c r="DR168" s="4275" t="str">
        <f t="shared" si="324"/>
        <v/>
      </c>
      <c r="DS168" s="4275" t="str">
        <f t="shared" si="325"/>
        <v/>
      </c>
      <c r="DT168" s="4279" t="str">
        <f t="shared" si="326"/>
        <v/>
      </c>
      <c r="DU168" s="4122"/>
      <c r="DV168" s="4266">
        <f t="shared" si="327"/>
        <v>0</v>
      </c>
      <c r="DW168" s="4267">
        <f t="shared" si="328"/>
        <v>0</v>
      </c>
      <c r="DX168" s="4267">
        <f t="shared" si="329"/>
        <v>0</v>
      </c>
      <c r="DY168" s="4267">
        <f t="shared" si="330"/>
        <v>0</v>
      </c>
      <c r="DZ168" s="4267">
        <f t="shared" si="331"/>
        <v>0</v>
      </c>
      <c r="EA168" s="4267">
        <f t="shared" si="332"/>
        <v>0</v>
      </c>
      <c r="EB168" s="4267">
        <f t="shared" si="333"/>
        <v>0</v>
      </c>
      <c r="EC168" s="4267">
        <f t="shared" si="334"/>
        <v>0</v>
      </c>
      <c r="ED168" s="4215"/>
      <c r="EE168" s="4268">
        <f t="shared" si="375"/>
        <v>0</v>
      </c>
      <c r="EF168" s="4269">
        <f t="shared" si="375"/>
        <v>0</v>
      </c>
      <c r="EG168" s="4269">
        <f t="shared" si="375"/>
        <v>0</v>
      </c>
      <c r="EH168" s="4269">
        <f t="shared" si="375"/>
        <v>0</v>
      </c>
      <c r="EI168" s="4269">
        <f t="shared" si="375"/>
        <v>0</v>
      </c>
      <c r="EJ168" s="4269">
        <f t="shared" si="260"/>
        <v>0</v>
      </c>
      <c r="EK168" s="4269">
        <f t="shared" si="260"/>
        <v>0</v>
      </c>
      <c r="EL168" s="4270">
        <f t="shared" si="260"/>
        <v>0</v>
      </c>
      <c r="EM168" s="4186"/>
      <c r="EN168" s="4264" t="str">
        <f t="shared" si="335"/>
        <v/>
      </c>
      <c r="EO168" s="4271">
        <f t="shared" si="336"/>
        <v>0</v>
      </c>
      <c r="EP168" s="4272">
        <f t="shared" si="337"/>
        <v>0</v>
      </c>
      <c r="EQ168" s="4272">
        <f t="shared" si="338"/>
        <v>0</v>
      </c>
      <c r="ER168" s="4272">
        <f t="shared" si="339"/>
        <v>0</v>
      </c>
      <c r="ES168" s="4272">
        <f t="shared" si="340"/>
        <v>0</v>
      </c>
      <c r="ET168" s="4272">
        <f t="shared" si="341"/>
        <v>0</v>
      </c>
      <c r="EU168" s="4272">
        <f t="shared" si="342"/>
        <v>0</v>
      </c>
      <c r="EV168" s="4272">
        <f t="shared" si="343"/>
        <v>0</v>
      </c>
      <c r="EW168" s="4272">
        <f t="shared" si="344"/>
        <v>0</v>
      </c>
      <c r="EX168" s="4288">
        <f>IF(X168=EX8,X168,0)</f>
        <v>0</v>
      </c>
      <c r="EY168" s="4286" t="str">
        <f t="shared" si="345"/>
        <v/>
      </c>
      <c r="EZ168" s="4261" t="str">
        <f t="shared" si="346"/>
        <v/>
      </c>
      <c r="FA168" s="4275" t="str">
        <f t="shared" si="347"/>
        <v/>
      </c>
      <c r="FB168" s="4275" t="str">
        <f t="shared" si="348"/>
        <v/>
      </c>
      <c r="FC168" s="4275" t="str">
        <f t="shared" si="349"/>
        <v/>
      </c>
      <c r="FD168" s="4275" t="str">
        <f t="shared" si="350"/>
        <v/>
      </c>
      <c r="FE168" s="4275" t="str">
        <f t="shared" si="351"/>
        <v/>
      </c>
      <c r="FF168" s="4275" t="str">
        <f t="shared" si="352"/>
        <v/>
      </c>
      <c r="FG168" s="4275" t="str">
        <f t="shared" si="353"/>
        <v/>
      </c>
      <c r="FH168" s="4186"/>
      <c r="FI168" s="4264" t="str">
        <f t="shared" si="354"/>
        <v/>
      </c>
      <c r="FJ168" s="4277">
        <f t="shared" si="355"/>
        <v>0</v>
      </c>
      <c r="FK168" s="4115" t="str">
        <f t="shared" si="356"/>
        <v/>
      </c>
      <c r="FL168" s="4115" t="str">
        <f t="shared" si="357"/>
        <v/>
      </c>
      <c r="FM168" s="4115" t="str">
        <f t="shared" si="358"/>
        <v/>
      </c>
      <c r="FN168" s="4115" t="str">
        <f t="shared" si="359"/>
        <v/>
      </c>
      <c r="FO168" s="4115" t="str">
        <f t="shared" si="360"/>
        <v/>
      </c>
      <c r="FP168" s="4115" t="str">
        <f t="shared" si="361"/>
        <v/>
      </c>
      <c r="FQ168" s="4115" t="str">
        <f t="shared" si="362"/>
        <v/>
      </c>
      <c r="FR168" s="4115" t="str">
        <f t="shared" si="363"/>
        <v/>
      </c>
      <c r="FS168" s="4287">
        <f>IF(X168=FS8,X168,0)</f>
        <v>0</v>
      </c>
      <c r="FT168" s="4286" t="str">
        <f t="shared" si="364"/>
        <v/>
      </c>
      <c r="FU168" s="4275" t="str">
        <f t="shared" si="365"/>
        <v/>
      </c>
      <c r="FV168" s="4275" t="str">
        <f t="shared" si="366"/>
        <v/>
      </c>
      <c r="FW168" s="4275" t="str">
        <f t="shared" si="367"/>
        <v/>
      </c>
      <c r="FX168" s="4275" t="str">
        <f t="shared" si="368"/>
        <v/>
      </c>
      <c r="FY168" s="4275" t="str">
        <f t="shared" si="369"/>
        <v/>
      </c>
      <c r="FZ168" s="4275" t="str">
        <f t="shared" si="370"/>
        <v/>
      </c>
      <c r="GA168" s="4275" t="str">
        <f t="shared" si="371"/>
        <v/>
      </c>
      <c r="GB168" s="4279" t="str">
        <f t="shared" si="372"/>
        <v/>
      </c>
      <c r="GC168" s="4122"/>
    </row>
    <row r="169" spans="1:185" ht="45" customHeight="1">
      <c r="A169" s="4016">
        <f>ROW()</f>
        <v>169</v>
      </c>
      <c r="B169" s="4250" t="str">
        <f>IF(C169="I","",IF(ISBLANK(D169),"",IF(ISTEXT(D169),LARGE(B9:B168,1)+1,0)))</f>
        <v/>
      </c>
      <c r="C169" s="4281"/>
      <c r="D169" s="4297"/>
      <c r="E169" s="4252"/>
      <c r="F169" s="4253"/>
      <c r="G169" s="4254"/>
      <c r="H169" s="4255"/>
      <c r="I169" s="4254"/>
      <c r="J169" s="4255"/>
      <c r="K169" s="4256">
        <f t="shared" si="376"/>
        <v>0</v>
      </c>
      <c r="L169" s="4119"/>
      <c r="M169" s="4257">
        <f t="shared" si="261"/>
        <v>0</v>
      </c>
      <c r="N169" s="4258">
        <f t="shared" si="261"/>
        <v>0</v>
      </c>
      <c r="O169" s="4259"/>
      <c r="P169" s="4259"/>
      <c r="Q169" s="4259"/>
      <c r="R169" s="4259"/>
      <c r="S169" s="4259"/>
      <c r="T169" s="4259"/>
      <c r="U169" s="4259"/>
      <c r="V169" s="4259"/>
      <c r="W169" s="4119"/>
      <c r="X169" s="4257">
        <f t="shared" si="262"/>
        <v>0</v>
      </c>
      <c r="Y169" s="4258">
        <f t="shared" si="262"/>
        <v>0</v>
      </c>
      <c r="Z169" s="4260"/>
      <c r="AA169" s="4260"/>
      <c r="AB169" s="4260"/>
      <c r="AC169" s="4260"/>
      <c r="AD169" s="4260"/>
      <c r="AE169" s="4260"/>
      <c r="AF169" s="4260"/>
      <c r="AG169" s="4260"/>
      <c r="AH169" s="4119"/>
      <c r="AI169" s="4122"/>
      <c r="AJ169" s="4261">
        <f t="shared" si="263"/>
        <v>0</v>
      </c>
      <c r="AK169" s="4262">
        <f t="shared" si="264"/>
        <v>0</v>
      </c>
      <c r="AL169" s="4261">
        <f t="shared" si="265"/>
        <v>0</v>
      </c>
      <c r="AM169" s="4262">
        <f t="shared" si="266"/>
        <v>0</v>
      </c>
      <c r="AN169" s="4261">
        <f t="shared" si="267"/>
        <v>0</v>
      </c>
      <c r="AO169" s="4262">
        <f t="shared" si="268"/>
        <v>0</v>
      </c>
      <c r="AP169" s="4261">
        <f t="shared" si="269"/>
        <v>0</v>
      </c>
      <c r="AQ169" s="4262">
        <f t="shared" si="270"/>
        <v>0</v>
      </c>
      <c r="AR169" s="4261">
        <f t="shared" si="271"/>
        <v>0</v>
      </c>
      <c r="AS169" s="4262">
        <f t="shared" si="272"/>
        <v>0</v>
      </c>
      <c r="AT169" s="4261">
        <f t="shared" si="273"/>
        <v>0</v>
      </c>
      <c r="AU169" s="4262">
        <f t="shared" si="274"/>
        <v>0</v>
      </c>
      <c r="AV169" s="4261">
        <f t="shared" si="275"/>
        <v>0</v>
      </c>
      <c r="AW169" s="4262">
        <f t="shared" si="276"/>
        <v>0</v>
      </c>
      <c r="AX169" s="4261">
        <f t="shared" si="277"/>
        <v>0</v>
      </c>
      <c r="AY169" s="4262">
        <f t="shared" si="278"/>
        <v>0</v>
      </c>
      <c r="AZ169" s="4263"/>
      <c r="BA169" s="4264">
        <f>BA9</f>
        <v>20</v>
      </c>
      <c r="BB169" s="4264">
        <f t="shared" si="279"/>
        <v>0</v>
      </c>
      <c r="BC169" s="4264" t="str">
        <f t="shared" si="280"/>
        <v/>
      </c>
      <c r="BD169" s="4265">
        <f t="shared" si="373"/>
        <v>0</v>
      </c>
      <c r="BE169" s="4265">
        <f t="shared" si="373"/>
        <v>0</v>
      </c>
      <c r="BF169" s="4265">
        <f t="shared" si="373"/>
        <v>0</v>
      </c>
      <c r="BG169" s="4265">
        <f t="shared" si="373"/>
        <v>0</v>
      </c>
      <c r="BH169" s="4265">
        <f t="shared" si="373"/>
        <v>0</v>
      </c>
      <c r="BI169" s="4265">
        <f t="shared" si="258"/>
        <v>0</v>
      </c>
      <c r="BJ169" s="4265">
        <f t="shared" si="258"/>
        <v>0</v>
      </c>
      <c r="BK169" s="4265">
        <f t="shared" si="258"/>
        <v>0</v>
      </c>
      <c r="BL169" s="4122"/>
      <c r="BM169" s="4266">
        <f t="shared" si="281"/>
        <v>0</v>
      </c>
      <c r="BN169" s="4267">
        <f t="shared" si="282"/>
        <v>0</v>
      </c>
      <c r="BO169" s="4267">
        <f t="shared" si="283"/>
        <v>0</v>
      </c>
      <c r="BP169" s="4267">
        <f t="shared" si="284"/>
        <v>0</v>
      </c>
      <c r="BQ169" s="4267">
        <f t="shared" si="285"/>
        <v>0</v>
      </c>
      <c r="BR169" s="4267">
        <f t="shared" si="286"/>
        <v>0</v>
      </c>
      <c r="BS169" s="4267">
        <f t="shared" si="287"/>
        <v>0</v>
      </c>
      <c r="BT169" s="4267">
        <f t="shared" si="288"/>
        <v>0</v>
      </c>
      <c r="BU169" s="4202"/>
      <c r="BV169" s="4268">
        <f t="shared" si="374"/>
        <v>0</v>
      </c>
      <c r="BW169" s="4269">
        <f t="shared" si="374"/>
        <v>0</v>
      </c>
      <c r="BX169" s="4269">
        <f t="shared" si="374"/>
        <v>0</v>
      </c>
      <c r="BY169" s="4269">
        <f t="shared" si="374"/>
        <v>0</v>
      </c>
      <c r="BZ169" s="4269">
        <f t="shared" si="374"/>
        <v>0</v>
      </c>
      <c r="CA169" s="4269">
        <f t="shared" si="259"/>
        <v>0</v>
      </c>
      <c r="CB169" s="4269">
        <f t="shared" si="259"/>
        <v>0</v>
      </c>
      <c r="CC169" s="4270">
        <f t="shared" si="259"/>
        <v>0</v>
      </c>
      <c r="CD169" s="4114"/>
      <c r="CE169" s="4264" t="str">
        <f t="shared" si="289"/>
        <v/>
      </c>
      <c r="CF169" s="4271">
        <f t="shared" si="290"/>
        <v>0</v>
      </c>
      <c r="CG169" s="4272">
        <f t="shared" si="291"/>
        <v>0</v>
      </c>
      <c r="CH169" s="4272">
        <f t="shared" si="292"/>
        <v>0</v>
      </c>
      <c r="CI169" s="4272">
        <f t="shared" si="293"/>
        <v>0</v>
      </c>
      <c r="CJ169" s="4272">
        <f t="shared" si="294"/>
        <v>0</v>
      </c>
      <c r="CK169" s="4272">
        <f t="shared" si="295"/>
        <v>0</v>
      </c>
      <c r="CL169" s="4272">
        <f t="shared" si="296"/>
        <v>0</v>
      </c>
      <c r="CM169" s="4272">
        <f t="shared" si="297"/>
        <v>0</v>
      </c>
      <c r="CN169" s="4272">
        <f t="shared" si="298"/>
        <v>0</v>
      </c>
      <c r="CO169" s="4285">
        <f>IF(M169=CO8,M169,0)</f>
        <v>0</v>
      </c>
      <c r="CP169" s="4286" t="str">
        <f t="shared" si="299"/>
        <v/>
      </c>
      <c r="CQ169" s="4261" t="str">
        <f t="shared" si="300"/>
        <v/>
      </c>
      <c r="CR169" s="4275" t="str">
        <f t="shared" si="301"/>
        <v/>
      </c>
      <c r="CS169" s="4275" t="str">
        <f t="shared" si="302"/>
        <v/>
      </c>
      <c r="CT169" s="4275" t="str">
        <f t="shared" si="303"/>
        <v/>
      </c>
      <c r="CU169" s="4275" t="str">
        <f t="shared" si="304"/>
        <v/>
      </c>
      <c r="CV169" s="4275" t="str">
        <f t="shared" si="305"/>
        <v/>
      </c>
      <c r="CW169" s="4275" t="str">
        <f t="shared" si="306"/>
        <v/>
      </c>
      <c r="CX169" s="4276" t="str">
        <f t="shared" si="307"/>
        <v/>
      </c>
      <c r="CY169" s="4186"/>
      <c r="CZ169" s="4264" t="str">
        <f t="shared" si="308"/>
        <v/>
      </c>
      <c r="DA169" s="4277">
        <f t="shared" si="309"/>
        <v>0</v>
      </c>
      <c r="DB169" s="4115" t="str">
        <f t="shared" si="310"/>
        <v/>
      </c>
      <c r="DC169" s="4115" t="str">
        <f t="shared" si="311"/>
        <v/>
      </c>
      <c r="DD169" s="4115" t="str">
        <f t="shared" si="312"/>
        <v/>
      </c>
      <c r="DE169" s="4115" t="str">
        <f t="shared" si="313"/>
        <v/>
      </c>
      <c r="DF169" s="4115" t="str">
        <f t="shared" si="314"/>
        <v/>
      </c>
      <c r="DG169" s="4115" t="str">
        <f t="shared" si="315"/>
        <v/>
      </c>
      <c r="DH169" s="4115" t="str">
        <f t="shared" si="316"/>
        <v/>
      </c>
      <c r="DI169" s="4115" t="str">
        <f t="shared" si="317"/>
        <v/>
      </c>
      <c r="DJ169" s="4136"/>
      <c r="DK169" s="4287">
        <f>IF(M169=DK8,M169,0)</f>
        <v>0</v>
      </c>
      <c r="DL169" s="4286" t="str">
        <f t="shared" si="318"/>
        <v/>
      </c>
      <c r="DM169" s="4275" t="str">
        <f t="shared" si="319"/>
        <v/>
      </c>
      <c r="DN169" s="4275" t="str">
        <f t="shared" si="320"/>
        <v/>
      </c>
      <c r="DO169" s="4275" t="str">
        <f t="shared" si="321"/>
        <v/>
      </c>
      <c r="DP169" s="4275" t="str">
        <f t="shared" si="322"/>
        <v/>
      </c>
      <c r="DQ169" s="4275" t="str">
        <f t="shared" si="323"/>
        <v/>
      </c>
      <c r="DR169" s="4275" t="str">
        <f t="shared" si="324"/>
        <v/>
      </c>
      <c r="DS169" s="4275" t="str">
        <f t="shared" si="325"/>
        <v/>
      </c>
      <c r="DT169" s="4279" t="str">
        <f t="shared" si="326"/>
        <v/>
      </c>
      <c r="DU169" s="4122"/>
      <c r="DV169" s="4266">
        <f t="shared" si="327"/>
        <v>0</v>
      </c>
      <c r="DW169" s="4267">
        <f t="shared" si="328"/>
        <v>0</v>
      </c>
      <c r="DX169" s="4267">
        <f t="shared" si="329"/>
        <v>0</v>
      </c>
      <c r="DY169" s="4267">
        <f t="shared" si="330"/>
        <v>0</v>
      </c>
      <c r="DZ169" s="4267">
        <f t="shared" si="331"/>
        <v>0</v>
      </c>
      <c r="EA169" s="4267">
        <f t="shared" si="332"/>
        <v>0</v>
      </c>
      <c r="EB169" s="4267">
        <f t="shared" si="333"/>
        <v>0</v>
      </c>
      <c r="EC169" s="4267">
        <f t="shared" si="334"/>
        <v>0</v>
      </c>
      <c r="ED169" s="4215"/>
      <c r="EE169" s="4268">
        <f t="shared" si="375"/>
        <v>0</v>
      </c>
      <c r="EF169" s="4269">
        <f t="shared" si="375"/>
        <v>0</v>
      </c>
      <c r="EG169" s="4269">
        <f t="shared" si="375"/>
        <v>0</v>
      </c>
      <c r="EH169" s="4269">
        <f t="shared" si="375"/>
        <v>0</v>
      </c>
      <c r="EI169" s="4269">
        <f t="shared" si="375"/>
        <v>0</v>
      </c>
      <c r="EJ169" s="4269">
        <f t="shared" si="260"/>
        <v>0</v>
      </c>
      <c r="EK169" s="4269">
        <f t="shared" si="260"/>
        <v>0</v>
      </c>
      <c r="EL169" s="4270">
        <f t="shared" si="260"/>
        <v>0</v>
      </c>
      <c r="EM169" s="4186"/>
      <c r="EN169" s="4264" t="str">
        <f t="shared" si="335"/>
        <v/>
      </c>
      <c r="EO169" s="4271">
        <f t="shared" si="336"/>
        <v>0</v>
      </c>
      <c r="EP169" s="4272">
        <f t="shared" si="337"/>
        <v>0</v>
      </c>
      <c r="EQ169" s="4272">
        <f t="shared" si="338"/>
        <v>0</v>
      </c>
      <c r="ER169" s="4272">
        <f t="shared" si="339"/>
        <v>0</v>
      </c>
      <c r="ES169" s="4272">
        <f t="shared" si="340"/>
        <v>0</v>
      </c>
      <c r="ET169" s="4272">
        <f t="shared" si="341"/>
        <v>0</v>
      </c>
      <c r="EU169" s="4272">
        <f t="shared" si="342"/>
        <v>0</v>
      </c>
      <c r="EV169" s="4272">
        <f t="shared" si="343"/>
        <v>0</v>
      </c>
      <c r="EW169" s="4272">
        <f t="shared" si="344"/>
        <v>0</v>
      </c>
      <c r="EX169" s="4288">
        <f>IF(X169=EX8,X169,0)</f>
        <v>0</v>
      </c>
      <c r="EY169" s="4286" t="str">
        <f t="shared" si="345"/>
        <v/>
      </c>
      <c r="EZ169" s="4261" t="str">
        <f t="shared" si="346"/>
        <v/>
      </c>
      <c r="FA169" s="4275" t="str">
        <f t="shared" si="347"/>
        <v/>
      </c>
      <c r="FB169" s="4275" t="str">
        <f t="shared" si="348"/>
        <v/>
      </c>
      <c r="FC169" s="4275" t="str">
        <f t="shared" si="349"/>
        <v/>
      </c>
      <c r="FD169" s="4275" t="str">
        <f t="shared" si="350"/>
        <v/>
      </c>
      <c r="FE169" s="4275" t="str">
        <f t="shared" si="351"/>
        <v/>
      </c>
      <c r="FF169" s="4275" t="str">
        <f t="shared" si="352"/>
        <v/>
      </c>
      <c r="FG169" s="4275" t="str">
        <f t="shared" si="353"/>
        <v/>
      </c>
      <c r="FH169" s="4186"/>
      <c r="FI169" s="4264" t="str">
        <f t="shared" si="354"/>
        <v/>
      </c>
      <c r="FJ169" s="4277">
        <f t="shared" si="355"/>
        <v>0</v>
      </c>
      <c r="FK169" s="4115" t="str">
        <f t="shared" si="356"/>
        <v/>
      </c>
      <c r="FL169" s="4115" t="str">
        <f t="shared" si="357"/>
        <v/>
      </c>
      <c r="FM169" s="4115" t="str">
        <f t="shared" si="358"/>
        <v/>
      </c>
      <c r="FN169" s="4115" t="str">
        <f t="shared" si="359"/>
        <v/>
      </c>
      <c r="FO169" s="4115" t="str">
        <f t="shared" si="360"/>
        <v/>
      </c>
      <c r="FP169" s="4115" t="str">
        <f t="shared" si="361"/>
        <v/>
      </c>
      <c r="FQ169" s="4115" t="str">
        <f t="shared" si="362"/>
        <v/>
      </c>
      <c r="FR169" s="4115" t="str">
        <f t="shared" si="363"/>
        <v/>
      </c>
      <c r="FS169" s="4287">
        <f>IF(X169=FS8,X169,0)</f>
        <v>0</v>
      </c>
      <c r="FT169" s="4286" t="str">
        <f t="shared" si="364"/>
        <v/>
      </c>
      <c r="FU169" s="4275" t="str">
        <f t="shared" si="365"/>
        <v/>
      </c>
      <c r="FV169" s="4275" t="str">
        <f t="shared" si="366"/>
        <v/>
      </c>
      <c r="FW169" s="4275" t="str">
        <f t="shared" si="367"/>
        <v/>
      </c>
      <c r="FX169" s="4275" t="str">
        <f t="shared" si="368"/>
        <v/>
      </c>
      <c r="FY169" s="4275" t="str">
        <f t="shared" si="369"/>
        <v/>
      </c>
      <c r="FZ169" s="4275" t="str">
        <f t="shared" si="370"/>
        <v/>
      </c>
      <c r="GA169" s="4275" t="str">
        <f t="shared" si="371"/>
        <v/>
      </c>
      <c r="GB169" s="4279" t="str">
        <f t="shared" si="372"/>
        <v/>
      </c>
      <c r="GC169" s="4122"/>
    </row>
    <row r="170" spans="1:185" ht="45" customHeight="1">
      <c r="A170" s="4016">
        <f>ROW()</f>
        <v>170</v>
      </c>
      <c r="B170" s="4250" t="str">
        <f>IF(C170="I","",IF(ISBLANK(D170),"",IF(ISTEXT(D170),LARGE(B9:B169,1)+1,0)))</f>
        <v/>
      </c>
      <c r="C170" s="4281"/>
      <c r="D170" s="4297"/>
      <c r="E170" s="4252"/>
      <c r="F170" s="4253"/>
      <c r="G170" s="4254"/>
      <c r="H170" s="4255"/>
      <c r="I170" s="4254"/>
      <c r="J170" s="4255"/>
      <c r="K170" s="4256">
        <f t="shared" si="376"/>
        <v>0</v>
      </c>
      <c r="L170" s="4119"/>
      <c r="M170" s="4257">
        <f t="shared" si="261"/>
        <v>0</v>
      </c>
      <c r="N170" s="4258">
        <f t="shared" si="261"/>
        <v>0</v>
      </c>
      <c r="O170" s="4259"/>
      <c r="P170" s="4259"/>
      <c r="Q170" s="4259"/>
      <c r="R170" s="4259"/>
      <c r="S170" s="4259"/>
      <c r="T170" s="4259"/>
      <c r="U170" s="4259"/>
      <c r="V170" s="4259"/>
      <c r="W170" s="4119"/>
      <c r="X170" s="4257">
        <f t="shared" si="262"/>
        <v>0</v>
      </c>
      <c r="Y170" s="4258">
        <f t="shared" si="262"/>
        <v>0</v>
      </c>
      <c r="Z170" s="4260"/>
      <c r="AA170" s="4260"/>
      <c r="AB170" s="4260"/>
      <c r="AC170" s="4260"/>
      <c r="AD170" s="4260"/>
      <c r="AE170" s="4260"/>
      <c r="AF170" s="4260"/>
      <c r="AG170" s="4260"/>
      <c r="AH170" s="4119"/>
      <c r="AI170" s="4122"/>
      <c r="AJ170" s="4261">
        <f t="shared" si="263"/>
        <v>0</v>
      </c>
      <c r="AK170" s="4262">
        <f t="shared" si="264"/>
        <v>0</v>
      </c>
      <c r="AL170" s="4261">
        <f t="shared" si="265"/>
        <v>0</v>
      </c>
      <c r="AM170" s="4262">
        <f t="shared" si="266"/>
        <v>0</v>
      </c>
      <c r="AN170" s="4261">
        <f t="shared" si="267"/>
        <v>0</v>
      </c>
      <c r="AO170" s="4262">
        <f t="shared" si="268"/>
        <v>0</v>
      </c>
      <c r="AP170" s="4261">
        <f t="shared" si="269"/>
        <v>0</v>
      </c>
      <c r="AQ170" s="4262">
        <f t="shared" si="270"/>
        <v>0</v>
      </c>
      <c r="AR170" s="4261">
        <f t="shared" si="271"/>
        <v>0</v>
      </c>
      <c r="AS170" s="4262">
        <f t="shared" si="272"/>
        <v>0</v>
      </c>
      <c r="AT170" s="4261">
        <f t="shared" si="273"/>
        <v>0</v>
      </c>
      <c r="AU170" s="4262">
        <f t="shared" si="274"/>
        <v>0</v>
      </c>
      <c r="AV170" s="4261">
        <f t="shared" si="275"/>
        <v>0</v>
      </c>
      <c r="AW170" s="4262">
        <f t="shared" si="276"/>
        <v>0</v>
      </c>
      <c r="AX170" s="4261">
        <f t="shared" si="277"/>
        <v>0</v>
      </c>
      <c r="AY170" s="4262">
        <f t="shared" si="278"/>
        <v>0</v>
      </c>
      <c r="AZ170" s="4263"/>
      <c r="BA170" s="4264">
        <f>BA9</f>
        <v>20</v>
      </c>
      <c r="BB170" s="4264">
        <f t="shared" si="279"/>
        <v>0</v>
      </c>
      <c r="BC170" s="4264" t="str">
        <f t="shared" si="280"/>
        <v/>
      </c>
      <c r="BD170" s="4265">
        <f t="shared" si="373"/>
        <v>0</v>
      </c>
      <c r="BE170" s="4265">
        <f t="shared" si="373"/>
        <v>0</v>
      </c>
      <c r="BF170" s="4265">
        <f t="shared" si="373"/>
        <v>0</v>
      </c>
      <c r="BG170" s="4265">
        <f t="shared" si="373"/>
        <v>0</v>
      </c>
      <c r="BH170" s="4265">
        <f t="shared" si="373"/>
        <v>0</v>
      </c>
      <c r="BI170" s="4265">
        <f t="shared" si="258"/>
        <v>0</v>
      </c>
      <c r="BJ170" s="4265">
        <f t="shared" si="258"/>
        <v>0</v>
      </c>
      <c r="BK170" s="4265">
        <f t="shared" si="258"/>
        <v>0</v>
      </c>
      <c r="BL170" s="4122"/>
      <c r="BM170" s="4266">
        <f t="shared" si="281"/>
        <v>0</v>
      </c>
      <c r="BN170" s="4267">
        <f t="shared" si="282"/>
        <v>0</v>
      </c>
      <c r="BO170" s="4267">
        <f t="shared" si="283"/>
        <v>0</v>
      </c>
      <c r="BP170" s="4267">
        <f t="shared" si="284"/>
        <v>0</v>
      </c>
      <c r="BQ170" s="4267">
        <f t="shared" si="285"/>
        <v>0</v>
      </c>
      <c r="BR170" s="4267">
        <f t="shared" si="286"/>
        <v>0</v>
      </c>
      <c r="BS170" s="4267">
        <f t="shared" si="287"/>
        <v>0</v>
      </c>
      <c r="BT170" s="4267">
        <f t="shared" si="288"/>
        <v>0</v>
      </c>
      <c r="BU170" s="4202"/>
      <c r="BV170" s="4268">
        <f t="shared" si="374"/>
        <v>0</v>
      </c>
      <c r="BW170" s="4269">
        <f t="shared" si="374"/>
        <v>0</v>
      </c>
      <c r="BX170" s="4269">
        <f t="shared" si="374"/>
        <v>0</v>
      </c>
      <c r="BY170" s="4269">
        <f t="shared" si="374"/>
        <v>0</v>
      </c>
      <c r="BZ170" s="4269">
        <f t="shared" si="374"/>
        <v>0</v>
      </c>
      <c r="CA170" s="4269">
        <f t="shared" si="259"/>
        <v>0</v>
      </c>
      <c r="CB170" s="4269">
        <f t="shared" si="259"/>
        <v>0</v>
      </c>
      <c r="CC170" s="4270">
        <f t="shared" si="259"/>
        <v>0</v>
      </c>
      <c r="CD170" s="4114"/>
      <c r="CE170" s="4264" t="str">
        <f t="shared" si="289"/>
        <v/>
      </c>
      <c r="CF170" s="4271">
        <f t="shared" si="290"/>
        <v>0</v>
      </c>
      <c r="CG170" s="4272">
        <f t="shared" si="291"/>
        <v>0</v>
      </c>
      <c r="CH170" s="4272">
        <f t="shared" si="292"/>
        <v>0</v>
      </c>
      <c r="CI170" s="4272">
        <f t="shared" si="293"/>
        <v>0</v>
      </c>
      <c r="CJ170" s="4272">
        <f t="shared" si="294"/>
        <v>0</v>
      </c>
      <c r="CK170" s="4272">
        <f t="shared" si="295"/>
        <v>0</v>
      </c>
      <c r="CL170" s="4272">
        <f t="shared" si="296"/>
        <v>0</v>
      </c>
      <c r="CM170" s="4272">
        <f t="shared" si="297"/>
        <v>0</v>
      </c>
      <c r="CN170" s="4272">
        <f t="shared" si="298"/>
        <v>0</v>
      </c>
      <c r="CO170" s="4285">
        <f>IF(M170=CO8,M170,0)</f>
        <v>0</v>
      </c>
      <c r="CP170" s="4286" t="str">
        <f t="shared" si="299"/>
        <v/>
      </c>
      <c r="CQ170" s="4261" t="str">
        <f t="shared" si="300"/>
        <v/>
      </c>
      <c r="CR170" s="4275" t="str">
        <f t="shared" si="301"/>
        <v/>
      </c>
      <c r="CS170" s="4275" t="str">
        <f t="shared" si="302"/>
        <v/>
      </c>
      <c r="CT170" s="4275" t="str">
        <f t="shared" si="303"/>
        <v/>
      </c>
      <c r="CU170" s="4275" t="str">
        <f t="shared" si="304"/>
        <v/>
      </c>
      <c r="CV170" s="4275" t="str">
        <f t="shared" si="305"/>
        <v/>
      </c>
      <c r="CW170" s="4275" t="str">
        <f t="shared" si="306"/>
        <v/>
      </c>
      <c r="CX170" s="4276" t="str">
        <f t="shared" si="307"/>
        <v/>
      </c>
      <c r="CY170" s="4186"/>
      <c r="CZ170" s="4264" t="str">
        <f t="shared" si="308"/>
        <v/>
      </c>
      <c r="DA170" s="4277">
        <f t="shared" si="309"/>
        <v>0</v>
      </c>
      <c r="DB170" s="4115" t="str">
        <f t="shared" si="310"/>
        <v/>
      </c>
      <c r="DC170" s="4115" t="str">
        <f t="shared" si="311"/>
        <v/>
      </c>
      <c r="DD170" s="4115" t="str">
        <f t="shared" si="312"/>
        <v/>
      </c>
      <c r="DE170" s="4115" t="str">
        <f t="shared" si="313"/>
        <v/>
      </c>
      <c r="DF170" s="4115" t="str">
        <f t="shared" si="314"/>
        <v/>
      </c>
      <c r="DG170" s="4115" t="str">
        <f t="shared" si="315"/>
        <v/>
      </c>
      <c r="DH170" s="4115" t="str">
        <f t="shared" si="316"/>
        <v/>
      </c>
      <c r="DI170" s="4115" t="str">
        <f t="shared" si="317"/>
        <v/>
      </c>
      <c r="DJ170" s="4136"/>
      <c r="DK170" s="4287">
        <f>IF(M170=DK8,M170,0)</f>
        <v>0</v>
      </c>
      <c r="DL170" s="4286" t="str">
        <f t="shared" si="318"/>
        <v/>
      </c>
      <c r="DM170" s="4275" t="str">
        <f t="shared" si="319"/>
        <v/>
      </c>
      <c r="DN170" s="4275" t="str">
        <f t="shared" si="320"/>
        <v/>
      </c>
      <c r="DO170" s="4275" t="str">
        <f t="shared" si="321"/>
        <v/>
      </c>
      <c r="DP170" s="4275" t="str">
        <f t="shared" si="322"/>
        <v/>
      </c>
      <c r="DQ170" s="4275" t="str">
        <f t="shared" si="323"/>
        <v/>
      </c>
      <c r="DR170" s="4275" t="str">
        <f t="shared" si="324"/>
        <v/>
      </c>
      <c r="DS170" s="4275" t="str">
        <f t="shared" si="325"/>
        <v/>
      </c>
      <c r="DT170" s="4279" t="str">
        <f t="shared" si="326"/>
        <v/>
      </c>
      <c r="DU170" s="4122"/>
      <c r="DV170" s="4266">
        <f t="shared" si="327"/>
        <v>0</v>
      </c>
      <c r="DW170" s="4267">
        <f t="shared" si="328"/>
        <v>0</v>
      </c>
      <c r="DX170" s="4267">
        <f t="shared" si="329"/>
        <v>0</v>
      </c>
      <c r="DY170" s="4267">
        <f t="shared" si="330"/>
        <v>0</v>
      </c>
      <c r="DZ170" s="4267">
        <f t="shared" si="331"/>
        <v>0</v>
      </c>
      <c r="EA170" s="4267">
        <f t="shared" si="332"/>
        <v>0</v>
      </c>
      <c r="EB170" s="4267">
        <f t="shared" si="333"/>
        <v>0</v>
      </c>
      <c r="EC170" s="4267">
        <f t="shared" si="334"/>
        <v>0</v>
      </c>
      <c r="ED170" s="4215"/>
      <c r="EE170" s="4268">
        <f t="shared" si="375"/>
        <v>0</v>
      </c>
      <c r="EF170" s="4269">
        <f t="shared" si="375"/>
        <v>0</v>
      </c>
      <c r="EG170" s="4269">
        <f t="shared" si="375"/>
        <v>0</v>
      </c>
      <c r="EH170" s="4269">
        <f t="shared" si="375"/>
        <v>0</v>
      </c>
      <c r="EI170" s="4269">
        <f t="shared" si="375"/>
        <v>0</v>
      </c>
      <c r="EJ170" s="4269">
        <f t="shared" si="260"/>
        <v>0</v>
      </c>
      <c r="EK170" s="4269">
        <f t="shared" si="260"/>
        <v>0</v>
      </c>
      <c r="EL170" s="4270">
        <f t="shared" si="260"/>
        <v>0</v>
      </c>
      <c r="EM170" s="4186"/>
      <c r="EN170" s="4264" t="str">
        <f t="shared" si="335"/>
        <v/>
      </c>
      <c r="EO170" s="4271">
        <f t="shared" si="336"/>
        <v>0</v>
      </c>
      <c r="EP170" s="4272">
        <f t="shared" si="337"/>
        <v>0</v>
      </c>
      <c r="EQ170" s="4272">
        <f t="shared" si="338"/>
        <v>0</v>
      </c>
      <c r="ER170" s="4272">
        <f t="shared" si="339"/>
        <v>0</v>
      </c>
      <c r="ES170" s="4272">
        <f t="shared" si="340"/>
        <v>0</v>
      </c>
      <c r="ET170" s="4272">
        <f t="shared" si="341"/>
        <v>0</v>
      </c>
      <c r="EU170" s="4272">
        <f t="shared" si="342"/>
        <v>0</v>
      </c>
      <c r="EV170" s="4272">
        <f t="shared" si="343"/>
        <v>0</v>
      </c>
      <c r="EW170" s="4272">
        <f t="shared" si="344"/>
        <v>0</v>
      </c>
      <c r="EX170" s="4288">
        <f>IF(X170=EX8,X170,0)</f>
        <v>0</v>
      </c>
      <c r="EY170" s="4286" t="str">
        <f t="shared" si="345"/>
        <v/>
      </c>
      <c r="EZ170" s="4261" t="str">
        <f t="shared" si="346"/>
        <v/>
      </c>
      <c r="FA170" s="4275" t="str">
        <f t="shared" si="347"/>
        <v/>
      </c>
      <c r="FB170" s="4275" t="str">
        <f t="shared" si="348"/>
        <v/>
      </c>
      <c r="FC170" s="4275" t="str">
        <f t="shared" si="349"/>
        <v/>
      </c>
      <c r="FD170" s="4275" t="str">
        <f t="shared" si="350"/>
        <v/>
      </c>
      <c r="FE170" s="4275" t="str">
        <f t="shared" si="351"/>
        <v/>
      </c>
      <c r="FF170" s="4275" t="str">
        <f t="shared" si="352"/>
        <v/>
      </c>
      <c r="FG170" s="4275" t="str">
        <f t="shared" si="353"/>
        <v/>
      </c>
      <c r="FH170" s="4186"/>
      <c r="FI170" s="4264" t="str">
        <f t="shared" si="354"/>
        <v/>
      </c>
      <c r="FJ170" s="4277">
        <f t="shared" si="355"/>
        <v>0</v>
      </c>
      <c r="FK170" s="4115" t="str">
        <f t="shared" si="356"/>
        <v/>
      </c>
      <c r="FL170" s="4115" t="str">
        <f t="shared" si="357"/>
        <v/>
      </c>
      <c r="FM170" s="4115" t="str">
        <f t="shared" si="358"/>
        <v/>
      </c>
      <c r="FN170" s="4115" t="str">
        <f t="shared" si="359"/>
        <v/>
      </c>
      <c r="FO170" s="4115" t="str">
        <f t="shared" si="360"/>
        <v/>
      </c>
      <c r="FP170" s="4115" t="str">
        <f t="shared" si="361"/>
        <v/>
      </c>
      <c r="FQ170" s="4115" t="str">
        <f t="shared" si="362"/>
        <v/>
      </c>
      <c r="FR170" s="4115" t="str">
        <f t="shared" si="363"/>
        <v/>
      </c>
      <c r="FS170" s="4287">
        <f>IF(X170=FS8,X170,0)</f>
        <v>0</v>
      </c>
      <c r="FT170" s="4286" t="str">
        <f t="shared" si="364"/>
        <v/>
      </c>
      <c r="FU170" s="4275" t="str">
        <f t="shared" si="365"/>
        <v/>
      </c>
      <c r="FV170" s="4275" t="str">
        <f t="shared" si="366"/>
        <v/>
      </c>
      <c r="FW170" s="4275" t="str">
        <f t="shared" si="367"/>
        <v/>
      </c>
      <c r="FX170" s="4275" t="str">
        <f t="shared" si="368"/>
        <v/>
      </c>
      <c r="FY170" s="4275" t="str">
        <f t="shared" si="369"/>
        <v/>
      </c>
      <c r="FZ170" s="4275" t="str">
        <f t="shared" si="370"/>
        <v/>
      </c>
      <c r="GA170" s="4275" t="str">
        <f t="shared" si="371"/>
        <v/>
      </c>
      <c r="GB170" s="4279" t="str">
        <f t="shared" si="372"/>
        <v/>
      </c>
      <c r="GC170" s="4122"/>
    </row>
    <row r="171" spans="1:185" ht="45" customHeight="1">
      <c r="A171" s="4016">
        <f>ROW()</f>
        <v>171</v>
      </c>
      <c r="B171" s="4250" t="str">
        <f>IF(C171="I","",IF(ISBLANK(D171),"",IF(ISTEXT(D171),LARGE(B9:B170,1)+1,0)))</f>
        <v/>
      </c>
      <c r="C171" s="4281"/>
      <c r="D171" s="4297"/>
      <c r="E171" s="4252"/>
      <c r="F171" s="4253"/>
      <c r="G171" s="4254"/>
      <c r="H171" s="4255"/>
      <c r="I171" s="4254"/>
      <c r="J171" s="4255"/>
      <c r="K171" s="4256">
        <f t="shared" si="376"/>
        <v>0</v>
      </c>
      <c r="L171" s="4119"/>
      <c r="M171" s="4257">
        <f t="shared" si="261"/>
        <v>0</v>
      </c>
      <c r="N171" s="4258">
        <f t="shared" si="261"/>
        <v>0</v>
      </c>
      <c r="O171" s="4259"/>
      <c r="P171" s="4259"/>
      <c r="Q171" s="4259"/>
      <c r="R171" s="4259"/>
      <c r="S171" s="4259"/>
      <c r="T171" s="4259"/>
      <c r="U171" s="4259"/>
      <c r="V171" s="4259"/>
      <c r="W171" s="4119"/>
      <c r="X171" s="4257">
        <f t="shared" si="262"/>
        <v>0</v>
      </c>
      <c r="Y171" s="4258">
        <f t="shared" si="262"/>
        <v>0</v>
      </c>
      <c r="Z171" s="4260"/>
      <c r="AA171" s="4260"/>
      <c r="AB171" s="4260"/>
      <c r="AC171" s="4260"/>
      <c r="AD171" s="4260"/>
      <c r="AE171" s="4260"/>
      <c r="AF171" s="4260"/>
      <c r="AG171" s="4260"/>
      <c r="AH171" s="4119"/>
      <c r="AI171" s="4122"/>
      <c r="AJ171" s="4261">
        <f t="shared" si="263"/>
        <v>0</v>
      </c>
      <c r="AK171" s="4262">
        <f t="shared" si="264"/>
        <v>0</v>
      </c>
      <c r="AL171" s="4261">
        <f t="shared" si="265"/>
        <v>0</v>
      </c>
      <c r="AM171" s="4262">
        <f t="shared" si="266"/>
        <v>0</v>
      </c>
      <c r="AN171" s="4261">
        <f t="shared" si="267"/>
        <v>0</v>
      </c>
      <c r="AO171" s="4262">
        <f t="shared" si="268"/>
        <v>0</v>
      </c>
      <c r="AP171" s="4261">
        <f t="shared" si="269"/>
        <v>0</v>
      </c>
      <c r="AQ171" s="4262">
        <f t="shared" si="270"/>
        <v>0</v>
      </c>
      <c r="AR171" s="4261">
        <f t="shared" si="271"/>
        <v>0</v>
      </c>
      <c r="AS171" s="4262">
        <f t="shared" si="272"/>
        <v>0</v>
      </c>
      <c r="AT171" s="4261">
        <f t="shared" si="273"/>
        <v>0</v>
      </c>
      <c r="AU171" s="4262">
        <f t="shared" si="274"/>
        <v>0</v>
      </c>
      <c r="AV171" s="4261">
        <f t="shared" si="275"/>
        <v>0</v>
      </c>
      <c r="AW171" s="4262">
        <f t="shared" si="276"/>
        <v>0</v>
      </c>
      <c r="AX171" s="4261">
        <f t="shared" si="277"/>
        <v>0</v>
      </c>
      <c r="AY171" s="4262">
        <f t="shared" si="278"/>
        <v>0</v>
      </c>
      <c r="AZ171" s="4263"/>
      <c r="BA171" s="4264">
        <f>BA9</f>
        <v>20</v>
      </c>
      <c r="BB171" s="4264">
        <f t="shared" si="279"/>
        <v>0</v>
      </c>
      <c r="BC171" s="4264" t="str">
        <f t="shared" si="280"/>
        <v/>
      </c>
      <c r="BD171" s="4265">
        <f t="shared" si="373"/>
        <v>0</v>
      </c>
      <c r="BE171" s="4265">
        <f t="shared" si="373"/>
        <v>0</v>
      </c>
      <c r="BF171" s="4265">
        <f t="shared" si="373"/>
        <v>0</v>
      </c>
      <c r="BG171" s="4265">
        <f t="shared" si="373"/>
        <v>0</v>
      </c>
      <c r="BH171" s="4265">
        <f t="shared" si="373"/>
        <v>0</v>
      </c>
      <c r="BI171" s="4265">
        <f t="shared" si="258"/>
        <v>0</v>
      </c>
      <c r="BJ171" s="4265">
        <f t="shared" si="258"/>
        <v>0</v>
      </c>
      <c r="BK171" s="4265">
        <f t="shared" si="258"/>
        <v>0</v>
      </c>
      <c r="BL171" s="4122"/>
      <c r="BM171" s="4266">
        <f t="shared" si="281"/>
        <v>0</v>
      </c>
      <c r="BN171" s="4267">
        <f t="shared" si="282"/>
        <v>0</v>
      </c>
      <c r="BO171" s="4267">
        <f t="shared" si="283"/>
        <v>0</v>
      </c>
      <c r="BP171" s="4267">
        <f t="shared" si="284"/>
        <v>0</v>
      </c>
      <c r="BQ171" s="4267">
        <f t="shared" si="285"/>
        <v>0</v>
      </c>
      <c r="BR171" s="4267">
        <f t="shared" si="286"/>
        <v>0</v>
      </c>
      <c r="BS171" s="4267">
        <f t="shared" si="287"/>
        <v>0</v>
      </c>
      <c r="BT171" s="4267">
        <f t="shared" si="288"/>
        <v>0</v>
      </c>
      <c r="BU171" s="4202"/>
      <c r="BV171" s="4268">
        <f t="shared" si="374"/>
        <v>0</v>
      </c>
      <c r="BW171" s="4269">
        <f t="shared" si="374"/>
        <v>0</v>
      </c>
      <c r="BX171" s="4269">
        <f t="shared" si="374"/>
        <v>0</v>
      </c>
      <c r="BY171" s="4269">
        <f t="shared" si="374"/>
        <v>0</v>
      </c>
      <c r="BZ171" s="4269">
        <f t="shared" si="374"/>
        <v>0</v>
      </c>
      <c r="CA171" s="4269">
        <f t="shared" si="259"/>
        <v>0</v>
      </c>
      <c r="CB171" s="4269">
        <f t="shared" si="259"/>
        <v>0</v>
      </c>
      <c r="CC171" s="4270">
        <f t="shared" si="259"/>
        <v>0</v>
      </c>
      <c r="CD171" s="4114"/>
      <c r="CE171" s="4264" t="str">
        <f t="shared" si="289"/>
        <v/>
      </c>
      <c r="CF171" s="4271">
        <f t="shared" si="290"/>
        <v>0</v>
      </c>
      <c r="CG171" s="4272">
        <f t="shared" si="291"/>
        <v>0</v>
      </c>
      <c r="CH171" s="4272">
        <f t="shared" si="292"/>
        <v>0</v>
      </c>
      <c r="CI171" s="4272">
        <f t="shared" si="293"/>
        <v>0</v>
      </c>
      <c r="CJ171" s="4272">
        <f t="shared" si="294"/>
        <v>0</v>
      </c>
      <c r="CK171" s="4272">
        <f t="shared" si="295"/>
        <v>0</v>
      </c>
      <c r="CL171" s="4272">
        <f t="shared" si="296"/>
        <v>0</v>
      </c>
      <c r="CM171" s="4272">
        <f t="shared" si="297"/>
        <v>0</v>
      </c>
      <c r="CN171" s="4272">
        <f t="shared" si="298"/>
        <v>0</v>
      </c>
      <c r="CO171" s="4285">
        <f>IF(M171=CO8,M171,0)</f>
        <v>0</v>
      </c>
      <c r="CP171" s="4286" t="str">
        <f t="shared" si="299"/>
        <v/>
      </c>
      <c r="CQ171" s="4261" t="str">
        <f t="shared" si="300"/>
        <v/>
      </c>
      <c r="CR171" s="4275" t="str">
        <f t="shared" si="301"/>
        <v/>
      </c>
      <c r="CS171" s="4275" t="str">
        <f t="shared" si="302"/>
        <v/>
      </c>
      <c r="CT171" s="4275" t="str">
        <f t="shared" si="303"/>
        <v/>
      </c>
      <c r="CU171" s="4275" t="str">
        <f t="shared" si="304"/>
        <v/>
      </c>
      <c r="CV171" s="4275" t="str">
        <f t="shared" si="305"/>
        <v/>
      </c>
      <c r="CW171" s="4275" t="str">
        <f t="shared" si="306"/>
        <v/>
      </c>
      <c r="CX171" s="4276" t="str">
        <f t="shared" si="307"/>
        <v/>
      </c>
      <c r="CY171" s="4186"/>
      <c r="CZ171" s="4264" t="str">
        <f t="shared" si="308"/>
        <v/>
      </c>
      <c r="DA171" s="4277">
        <f t="shared" si="309"/>
        <v>0</v>
      </c>
      <c r="DB171" s="4115" t="str">
        <f t="shared" si="310"/>
        <v/>
      </c>
      <c r="DC171" s="4115" t="str">
        <f t="shared" si="311"/>
        <v/>
      </c>
      <c r="DD171" s="4115" t="str">
        <f t="shared" si="312"/>
        <v/>
      </c>
      <c r="DE171" s="4115" t="str">
        <f t="shared" si="313"/>
        <v/>
      </c>
      <c r="DF171" s="4115" t="str">
        <f t="shared" si="314"/>
        <v/>
      </c>
      <c r="DG171" s="4115" t="str">
        <f t="shared" si="315"/>
        <v/>
      </c>
      <c r="DH171" s="4115" t="str">
        <f t="shared" si="316"/>
        <v/>
      </c>
      <c r="DI171" s="4115" t="str">
        <f t="shared" si="317"/>
        <v/>
      </c>
      <c r="DJ171" s="4136"/>
      <c r="DK171" s="4287">
        <f>IF(M171=DK8,M171,0)</f>
        <v>0</v>
      </c>
      <c r="DL171" s="4286" t="str">
        <f t="shared" si="318"/>
        <v/>
      </c>
      <c r="DM171" s="4275" t="str">
        <f t="shared" si="319"/>
        <v/>
      </c>
      <c r="DN171" s="4275" t="str">
        <f t="shared" si="320"/>
        <v/>
      </c>
      <c r="DO171" s="4275" t="str">
        <f t="shared" si="321"/>
        <v/>
      </c>
      <c r="DP171" s="4275" t="str">
        <f t="shared" si="322"/>
        <v/>
      </c>
      <c r="DQ171" s="4275" t="str">
        <f t="shared" si="323"/>
        <v/>
      </c>
      <c r="DR171" s="4275" t="str">
        <f t="shared" si="324"/>
        <v/>
      </c>
      <c r="DS171" s="4275" t="str">
        <f t="shared" si="325"/>
        <v/>
      </c>
      <c r="DT171" s="4279" t="str">
        <f t="shared" si="326"/>
        <v/>
      </c>
      <c r="DU171" s="4122"/>
      <c r="DV171" s="4266">
        <f t="shared" si="327"/>
        <v>0</v>
      </c>
      <c r="DW171" s="4267">
        <f t="shared" si="328"/>
        <v>0</v>
      </c>
      <c r="DX171" s="4267">
        <f t="shared" si="329"/>
        <v>0</v>
      </c>
      <c r="DY171" s="4267">
        <f t="shared" si="330"/>
        <v>0</v>
      </c>
      <c r="DZ171" s="4267">
        <f t="shared" si="331"/>
        <v>0</v>
      </c>
      <c r="EA171" s="4267">
        <f t="shared" si="332"/>
        <v>0</v>
      </c>
      <c r="EB171" s="4267">
        <f t="shared" si="333"/>
        <v>0</v>
      </c>
      <c r="EC171" s="4267">
        <f t="shared" si="334"/>
        <v>0</v>
      </c>
      <c r="ED171" s="4215"/>
      <c r="EE171" s="4268">
        <f t="shared" si="375"/>
        <v>0</v>
      </c>
      <c r="EF171" s="4269">
        <f t="shared" si="375"/>
        <v>0</v>
      </c>
      <c r="EG171" s="4269">
        <f t="shared" si="375"/>
        <v>0</v>
      </c>
      <c r="EH171" s="4269">
        <f t="shared" si="375"/>
        <v>0</v>
      </c>
      <c r="EI171" s="4269">
        <f t="shared" si="375"/>
        <v>0</v>
      </c>
      <c r="EJ171" s="4269">
        <f t="shared" si="260"/>
        <v>0</v>
      </c>
      <c r="EK171" s="4269">
        <f t="shared" si="260"/>
        <v>0</v>
      </c>
      <c r="EL171" s="4270">
        <f t="shared" si="260"/>
        <v>0</v>
      </c>
      <c r="EM171" s="4186"/>
      <c r="EN171" s="4264" t="str">
        <f t="shared" si="335"/>
        <v/>
      </c>
      <c r="EO171" s="4271">
        <f t="shared" si="336"/>
        <v>0</v>
      </c>
      <c r="EP171" s="4272">
        <f t="shared" si="337"/>
        <v>0</v>
      </c>
      <c r="EQ171" s="4272">
        <f t="shared" si="338"/>
        <v>0</v>
      </c>
      <c r="ER171" s="4272">
        <f t="shared" si="339"/>
        <v>0</v>
      </c>
      <c r="ES171" s="4272">
        <f t="shared" si="340"/>
        <v>0</v>
      </c>
      <c r="ET171" s="4272">
        <f t="shared" si="341"/>
        <v>0</v>
      </c>
      <c r="EU171" s="4272">
        <f t="shared" si="342"/>
        <v>0</v>
      </c>
      <c r="EV171" s="4272">
        <f t="shared" si="343"/>
        <v>0</v>
      </c>
      <c r="EW171" s="4272">
        <f t="shared" si="344"/>
        <v>0</v>
      </c>
      <c r="EX171" s="4288">
        <f>IF(X171=EX8,X171,0)</f>
        <v>0</v>
      </c>
      <c r="EY171" s="4286" t="str">
        <f t="shared" si="345"/>
        <v/>
      </c>
      <c r="EZ171" s="4261" t="str">
        <f t="shared" si="346"/>
        <v/>
      </c>
      <c r="FA171" s="4275" t="str">
        <f t="shared" si="347"/>
        <v/>
      </c>
      <c r="FB171" s="4275" t="str">
        <f t="shared" si="348"/>
        <v/>
      </c>
      <c r="FC171" s="4275" t="str">
        <f t="shared" si="349"/>
        <v/>
      </c>
      <c r="FD171" s="4275" t="str">
        <f t="shared" si="350"/>
        <v/>
      </c>
      <c r="FE171" s="4275" t="str">
        <f t="shared" si="351"/>
        <v/>
      </c>
      <c r="FF171" s="4275" t="str">
        <f t="shared" si="352"/>
        <v/>
      </c>
      <c r="FG171" s="4275" t="str">
        <f t="shared" si="353"/>
        <v/>
      </c>
      <c r="FH171" s="4186"/>
      <c r="FI171" s="4264" t="str">
        <f t="shared" si="354"/>
        <v/>
      </c>
      <c r="FJ171" s="4277">
        <f t="shared" si="355"/>
        <v>0</v>
      </c>
      <c r="FK171" s="4115" t="str">
        <f t="shared" si="356"/>
        <v/>
      </c>
      <c r="FL171" s="4115" t="str">
        <f t="shared" si="357"/>
        <v/>
      </c>
      <c r="FM171" s="4115" t="str">
        <f t="shared" si="358"/>
        <v/>
      </c>
      <c r="FN171" s="4115" t="str">
        <f t="shared" si="359"/>
        <v/>
      </c>
      <c r="FO171" s="4115" t="str">
        <f t="shared" si="360"/>
        <v/>
      </c>
      <c r="FP171" s="4115" t="str">
        <f t="shared" si="361"/>
        <v/>
      </c>
      <c r="FQ171" s="4115" t="str">
        <f t="shared" si="362"/>
        <v/>
      </c>
      <c r="FR171" s="4115" t="str">
        <f t="shared" si="363"/>
        <v/>
      </c>
      <c r="FS171" s="4287">
        <f>IF(X171=FS8,X171,0)</f>
        <v>0</v>
      </c>
      <c r="FT171" s="4286" t="str">
        <f t="shared" si="364"/>
        <v/>
      </c>
      <c r="FU171" s="4275" t="str">
        <f t="shared" si="365"/>
        <v/>
      </c>
      <c r="FV171" s="4275" t="str">
        <f t="shared" si="366"/>
        <v/>
      </c>
      <c r="FW171" s="4275" t="str">
        <f t="shared" si="367"/>
        <v/>
      </c>
      <c r="FX171" s="4275" t="str">
        <f t="shared" si="368"/>
        <v/>
      </c>
      <c r="FY171" s="4275" t="str">
        <f t="shared" si="369"/>
        <v/>
      </c>
      <c r="FZ171" s="4275" t="str">
        <f t="shared" si="370"/>
        <v/>
      </c>
      <c r="GA171" s="4275" t="str">
        <f t="shared" si="371"/>
        <v/>
      </c>
      <c r="GB171" s="4279" t="str">
        <f t="shared" si="372"/>
        <v/>
      </c>
      <c r="GC171" s="4122"/>
    </row>
    <row r="172" spans="1:185" ht="45" customHeight="1">
      <c r="A172" s="4016">
        <f>ROW()</f>
        <v>172</v>
      </c>
      <c r="B172" s="4250" t="str">
        <f>IF(C172="I","",IF(ISBLANK(D172),"",IF(ISTEXT(D172),LARGE(B9:B171,1)+1,0)))</f>
        <v/>
      </c>
      <c r="C172" s="4281"/>
      <c r="D172" s="4297"/>
      <c r="E172" s="4252"/>
      <c r="F172" s="4253"/>
      <c r="G172" s="4254"/>
      <c r="H172" s="4255"/>
      <c r="I172" s="4254"/>
      <c r="J172" s="4255"/>
      <c r="K172" s="4256">
        <f t="shared" si="376"/>
        <v>0</v>
      </c>
      <c r="L172" s="4119"/>
      <c r="M172" s="4257">
        <f t="shared" si="261"/>
        <v>0</v>
      </c>
      <c r="N172" s="4258">
        <f t="shared" si="261"/>
        <v>0</v>
      </c>
      <c r="O172" s="4259"/>
      <c r="P172" s="4259"/>
      <c r="Q172" s="4259"/>
      <c r="R172" s="4259"/>
      <c r="S172" s="4259"/>
      <c r="T172" s="4259"/>
      <c r="U172" s="4259"/>
      <c r="V172" s="4259"/>
      <c r="W172" s="4119"/>
      <c r="X172" s="4257">
        <f t="shared" si="262"/>
        <v>0</v>
      </c>
      <c r="Y172" s="4258">
        <f t="shared" si="262"/>
        <v>0</v>
      </c>
      <c r="Z172" s="4260"/>
      <c r="AA172" s="4260"/>
      <c r="AB172" s="4260"/>
      <c r="AC172" s="4260"/>
      <c r="AD172" s="4260"/>
      <c r="AE172" s="4260"/>
      <c r="AF172" s="4260"/>
      <c r="AG172" s="4260"/>
      <c r="AH172" s="4119"/>
      <c r="AI172" s="4122"/>
      <c r="AJ172" s="4261">
        <f t="shared" si="263"/>
        <v>0</v>
      </c>
      <c r="AK172" s="4262">
        <f t="shared" si="264"/>
        <v>0</v>
      </c>
      <c r="AL172" s="4261">
        <f t="shared" si="265"/>
        <v>0</v>
      </c>
      <c r="AM172" s="4262">
        <f t="shared" si="266"/>
        <v>0</v>
      </c>
      <c r="AN172" s="4261">
        <f t="shared" si="267"/>
        <v>0</v>
      </c>
      <c r="AO172" s="4262">
        <f t="shared" si="268"/>
        <v>0</v>
      </c>
      <c r="AP172" s="4261">
        <f t="shared" si="269"/>
        <v>0</v>
      </c>
      <c r="AQ172" s="4262">
        <f t="shared" si="270"/>
        <v>0</v>
      </c>
      <c r="AR172" s="4261">
        <f t="shared" si="271"/>
        <v>0</v>
      </c>
      <c r="AS172" s="4262">
        <f t="shared" si="272"/>
        <v>0</v>
      </c>
      <c r="AT172" s="4261">
        <f t="shared" si="273"/>
        <v>0</v>
      </c>
      <c r="AU172" s="4262">
        <f t="shared" si="274"/>
        <v>0</v>
      </c>
      <c r="AV172" s="4261">
        <f t="shared" si="275"/>
        <v>0</v>
      </c>
      <c r="AW172" s="4262">
        <f t="shared" si="276"/>
        <v>0</v>
      </c>
      <c r="AX172" s="4261">
        <f t="shared" si="277"/>
        <v>0</v>
      </c>
      <c r="AY172" s="4262">
        <f t="shared" si="278"/>
        <v>0</v>
      </c>
      <c r="AZ172" s="4263"/>
      <c r="BA172" s="4264">
        <f>BA9</f>
        <v>20</v>
      </c>
      <c r="BB172" s="4264">
        <f t="shared" si="279"/>
        <v>0</v>
      </c>
      <c r="BC172" s="4264" t="str">
        <f t="shared" si="280"/>
        <v/>
      </c>
      <c r="BD172" s="4265">
        <f t="shared" si="373"/>
        <v>0</v>
      </c>
      <c r="BE172" s="4265">
        <f t="shared" si="373"/>
        <v>0</v>
      </c>
      <c r="BF172" s="4265">
        <f t="shared" si="373"/>
        <v>0</v>
      </c>
      <c r="BG172" s="4265">
        <f t="shared" si="373"/>
        <v>0</v>
      </c>
      <c r="BH172" s="4265">
        <f t="shared" si="373"/>
        <v>0</v>
      </c>
      <c r="BI172" s="4265">
        <f t="shared" si="258"/>
        <v>0</v>
      </c>
      <c r="BJ172" s="4265">
        <f t="shared" si="258"/>
        <v>0</v>
      </c>
      <c r="BK172" s="4265">
        <f t="shared" si="258"/>
        <v>0</v>
      </c>
      <c r="BL172" s="4122"/>
      <c r="BM172" s="4266">
        <f t="shared" si="281"/>
        <v>0</v>
      </c>
      <c r="BN172" s="4267">
        <f t="shared" si="282"/>
        <v>0</v>
      </c>
      <c r="BO172" s="4267">
        <f t="shared" si="283"/>
        <v>0</v>
      </c>
      <c r="BP172" s="4267">
        <f t="shared" si="284"/>
        <v>0</v>
      </c>
      <c r="BQ172" s="4267">
        <f t="shared" si="285"/>
        <v>0</v>
      </c>
      <c r="BR172" s="4267">
        <f t="shared" si="286"/>
        <v>0</v>
      </c>
      <c r="BS172" s="4267">
        <f t="shared" si="287"/>
        <v>0</v>
      </c>
      <c r="BT172" s="4267">
        <f t="shared" si="288"/>
        <v>0</v>
      </c>
      <c r="BU172" s="4202"/>
      <c r="BV172" s="4268">
        <f t="shared" si="374"/>
        <v>0</v>
      </c>
      <c r="BW172" s="4269">
        <f t="shared" si="374"/>
        <v>0</v>
      </c>
      <c r="BX172" s="4269">
        <f t="shared" si="374"/>
        <v>0</v>
      </c>
      <c r="BY172" s="4269">
        <f t="shared" si="374"/>
        <v>0</v>
      </c>
      <c r="BZ172" s="4269">
        <f t="shared" si="374"/>
        <v>0</v>
      </c>
      <c r="CA172" s="4269">
        <f t="shared" si="259"/>
        <v>0</v>
      </c>
      <c r="CB172" s="4269">
        <f t="shared" si="259"/>
        <v>0</v>
      </c>
      <c r="CC172" s="4270">
        <f t="shared" si="259"/>
        <v>0</v>
      </c>
      <c r="CD172" s="4114"/>
      <c r="CE172" s="4264" t="str">
        <f t="shared" si="289"/>
        <v/>
      </c>
      <c r="CF172" s="4271">
        <f t="shared" si="290"/>
        <v>0</v>
      </c>
      <c r="CG172" s="4272">
        <f t="shared" si="291"/>
        <v>0</v>
      </c>
      <c r="CH172" s="4272">
        <f t="shared" si="292"/>
        <v>0</v>
      </c>
      <c r="CI172" s="4272">
        <f t="shared" si="293"/>
        <v>0</v>
      </c>
      <c r="CJ172" s="4272">
        <f t="shared" si="294"/>
        <v>0</v>
      </c>
      <c r="CK172" s="4272">
        <f t="shared" si="295"/>
        <v>0</v>
      </c>
      <c r="CL172" s="4272">
        <f t="shared" si="296"/>
        <v>0</v>
      </c>
      <c r="CM172" s="4272">
        <f t="shared" si="297"/>
        <v>0</v>
      </c>
      <c r="CN172" s="4272">
        <f t="shared" si="298"/>
        <v>0</v>
      </c>
      <c r="CO172" s="4285">
        <f>IF(M172=CO8,M172,0)</f>
        <v>0</v>
      </c>
      <c r="CP172" s="4286" t="str">
        <f t="shared" si="299"/>
        <v/>
      </c>
      <c r="CQ172" s="4261" t="str">
        <f t="shared" si="300"/>
        <v/>
      </c>
      <c r="CR172" s="4275" t="str">
        <f t="shared" si="301"/>
        <v/>
      </c>
      <c r="CS172" s="4275" t="str">
        <f t="shared" si="302"/>
        <v/>
      </c>
      <c r="CT172" s="4275" t="str">
        <f t="shared" si="303"/>
        <v/>
      </c>
      <c r="CU172" s="4275" t="str">
        <f t="shared" si="304"/>
        <v/>
      </c>
      <c r="CV172" s="4275" t="str">
        <f t="shared" si="305"/>
        <v/>
      </c>
      <c r="CW172" s="4275" t="str">
        <f t="shared" si="306"/>
        <v/>
      </c>
      <c r="CX172" s="4276" t="str">
        <f t="shared" si="307"/>
        <v/>
      </c>
      <c r="CY172" s="4186"/>
      <c r="CZ172" s="4264" t="str">
        <f t="shared" si="308"/>
        <v/>
      </c>
      <c r="DA172" s="4277">
        <f t="shared" si="309"/>
        <v>0</v>
      </c>
      <c r="DB172" s="4115" t="str">
        <f t="shared" si="310"/>
        <v/>
      </c>
      <c r="DC172" s="4115" t="str">
        <f t="shared" si="311"/>
        <v/>
      </c>
      <c r="DD172" s="4115" t="str">
        <f t="shared" si="312"/>
        <v/>
      </c>
      <c r="DE172" s="4115" t="str">
        <f t="shared" si="313"/>
        <v/>
      </c>
      <c r="DF172" s="4115" t="str">
        <f t="shared" si="314"/>
        <v/>
      </c>
      <c r="DG172" s="4115" t="str">
        <f t="shared" si="315"/>
        <v/>
      </c>
      <c r="DH172" s="4115" t="str">
        <f t="shared" si="316"/>
        <v/>
      </c>
      <c r="DI172" s="4115" t="str">
        <f t="shared" si="317"/>
        <v/>
      </c>
      <c r="DJ172" s="4136"/>
      <c r="DK172" s="4287">
        <f>IF(M172=DK8,M172,0)</f>
        <v>0</v>
      </c>
      <c r="DL172" s="4286" t="str">
        <f t="shared" si="318"/>
        <v/>
      </c>
      <c r="DM172" s="4275" t="str">
        <f t="shared" si="319"/>
        <v/>
      </c>
      <c r="DN172" s="4275" t="str">
        <f t="shared" si="320"/>
        <v/>
      </c>
      <c r="DO172" s="4275" t="str">
        <f t="shared" si="321"/>
        <v/>
      </c>
      <c r="DP172" s="4275" t="str">
        <f t="shared" si="322"/>
        <v/>
      </c>
      <c r="DQ172" s="4275" t="str">
        <f t="shared" si="323"/>
        <v/>
      </c>
      <c r="DR172" s="4275" t="str">
        <f t="shared" si="324"/>
        <v/>
      </c>
      <c r="DS172" s="4275" t="str">
        <f t="shared" si="325"/>
        <v/>
      </c>
      <c r="DT172" s="4279" t="str">
        <f t="shared" si="326"/>
        <v/>
      </c>
      <c r="DU172" s="4122"/>
      <c r="DV172" s="4266">
        <f t="shared" si="327"/>
        <v>0</v>
      </c>
      <c r="DW172" s="4267">
        <f t="shared" si="328"/>
        <v>0</v>
      </c>
      <c r="DX172" s="4267">
        <f t="shared" si="329"/>
        <v>0</v>
      </c>
      <c r="DY172" s="4267">
        <f t="shared" si="330"/>
        <v>0</v>
      </c>
      <c r="DZ172" s="4267">
        <f t="shared" si="331"/>
        <v>0</v>
      </c>
      <c r="EA172" s="4267">
        <f t="shared" si="332"/>
        <v>0</v>
      </c>
      <c r="EB172" s="4267">
        <f t="shared" si="333"/>
        <v>0</v>
      </c>
      <c r="EC172" s="4267">
        <f t="shared" si="334"/>
        <v>0</v>
      </c>
      <c r="ED172" s="4215"/>
      <c r="EE172" s="4268">
        <f t="shared" si="375"/>
        <v>0</v>
      </c>
      <c r="EF172" s="4269">
        <f t="shared" si="375"/>
        <v>0</v>
      </c>
      <c r="EG172" s="4269">
        <f t="shared" si="375"/>
        <v>0</v>
      </c>
      <c r="EH172" s="4269">
        <f t="shared" si="375"/>
        <v>0</v>
      </c>
      <c r="EI172" s="4269">
        <f t="shared" si="375"/>
        <v>0</v>
      </c>
      <c r="EJ172" s="4269">
        <f t="shared" si="260"/>
        <v>0</v>
      </c>
      <c r="EK172" s="4269">
        <f t="shared" si="260"/>
        <v>0</v>
      </c>
      <c r="EL172" s="4270">
        <f t="shared" si="260"/>
        <v>0</v>
      </c>
      <c r="EM172" s="4186"/>
      <c r="EN172" s="4264" t="str">
        <f t="shared" si="335"/>
        <v/>
      </c>
      <c r="EO172" s="4271">
        <f t="shared" si="336"/>
        <v>0</v>
      </c>
      <c r="EP172" s="4272">
        <f t="shared" si="337"/>
        <v>0</v>
      </c>
      <c r="EQ172" s="4272">
        <f t="shared" si="338"/>
        <v>0</v>
      </c>
      <c r="ER172" s="4272">
        <f t="shared" si="339"/>
        <v>0</v>
      </c>
      <c r="ES172" s="4272">
        <f t="shared" si="340"/>
        <v>0</v>
      </c>
      <c r="ET172" s="4272">
        <f t="shared" si="341"/>
        <v>0</v>
      </c>
      <c r="EU172" s="4272">
        <f t="shared" si="342"/>
        <v>0</v>
      </c>
      <c r="EV172" s="4272">
        <f t="shared" si="343"/>
        <v>0</v>
      </c>
      <c r="EW172" s="4272">
        <f t="shared" si="344"/>
        <v>0</v>
      </c>
      <c r="EX172" s="4288">
        <f>IF(X172=EX8,X172,0)</f>
        <v>0</v>
      </c>
      <c r="EY172" s="4286" t="str">
        <f t="shared" si="345"/>
        <v/>
      </c>
      <c r="EZ172" s="4261" t="str">
        <f t="shared" si="346"/>
        <v/>
      </c>
      <c r="FA172" s="4275" t="str">
        <f t="shared" si="347"/>
        <v/>
      </c>
      <c r="FB172" s="4275" t="str">
        <f t="shared" si="348"/>
        <v/>
      </c>
      <c r="FC172" s="4275" t="str">
        <f t="shared" si="349"/>
        <v/>
      </c>
      <c r="FD172" s="4275" t="str">
        <f t="shared" si="350"/>
        <v/>
      </c>
      <c r="FE172" s="4275" t="str">
        <f t="shared" si="351"/>
        <v/>
      </c>
      <c r="FF172" s="4275" t="str">
        <f t="shared" si="352"/>
        <v/>
      </c>
      <c r="FG172" s="4275" t="str">
        <f t="shared" si="353"/>
        <v/>
      </c>
      <c r="FH172" s="4186"/>
      <c r="FI172" s="4264" t="str">
        <f t="shared" si="354"/>
        <v/>
      </c>
      <c r="FJ172" s="4277">
        <f t="shared" si="355"/>
        <v>0</v>
      </c>
      <c r="FK172" s="4115" t="str">
        <f t="shared" si="356"/>
        <v/>
      </c>
      <c r="FL172" s="4115" t="str">
        <f t="shared" si="357"/>
        <v/>
      </c>
      <c r="FM172" s="4115" t="str">
        <f t="shared" si="358"/>
        <v/>
      </c>
      <c r="FN172" s="4115" t="str">
        <f t="shared" si="359"/>
        <v/>
      </c>
      <c r="FO172" s="4115" t="str">
        <f t="shared" si="360"/>
        <v/>
      </c>
      <c r="FP172" s="4115" t="str">
        <f t="shared" si="361"/>
        <v/>
      </c>
      <c r="FQ172" s="4115" t="str">
        <f t="shared" si="362"/>
        <v/>
      </c>
      <c r="FR172" s="4115" t="str">
        <f t="shared" si="363"/>
        <v/>
      </c>
      <c r="FS172" s="4287">
        <f>IF(X172=FS8,X172,0)</f>
        <v>0</v>
      </c>
      <c r="FT172" s="4286" t="str">
        <f t="shared" si="364"/>
        <v/>
      </c>
      <c r="FU172" s="4275" t="str">
        <f t="shared" si="365"/>
        <v/>
      </c>
      <c r="FV172" s="4275" t="str">
        <f t="shared" si="366"/>
        <v/>
      </c>
      <c r="FW172" s="4275" t="str">
        <f t="shared" si="367"/>
        <v/>
      </c>
      <c r="FX172" s="4275" t="str">
        <f t="shared" si="368"/>
        <v/>
      </c>
      <c r="FY172" s="4275" t="str">
        <f t="shared" si="369"/>
        <v/>
      </c>
      <c r="FZ172" s="4275" t="str">
        <f t="shared" si="370"/>
        <v/>
      </c>
      <c r="GA172" s="4275" t="str">
        <f t="shared" si="371"/>
        <v/>
      </c>
      <c r="GB172" s="4279" t="str">
        <f t="shared" si="372"/>
        <v/>
      </c>
      <c r="GC172" s="4122"/>
    </row>
    <row r="173" spans="1:185" ht="45" customHeight="1">
      <c r="A173" s="4016">
        <f>ROW()</f>
        <v>173</v>
      </c>
      <c r="B173" s="4250" t="str">
        <f>IF(C173="I","",IF(ISBLANK(D173),"",IF(ISTEXT(D173),LARGE(B9:B172,1)+1,0)))</f>
        <v/>
      </c>
      <c r="C173" s="4281"/>
      <c r="D173" s="4297"/>
      <c r="E173" s="4252"/>
      <c r="F173" s="4253"/>
      <c r="G173" s="4254"/>
      <c r="H173" s="4255"/>
      <c r="I173" s="4254"/>
      <c r="J173" s="4255"/>
      <c r="K173" s="4256">
        <f t="shared" si="376"/>
        <v>0</v>
      </c>
      <c r="L173" s="4119"/>
      <c r="M173" s="4257">
        <f t="shared" si="261"/>
        <v>0</v>
      </c>
      <c r="N173" s="4258">
        <f t="shared" si="261"/>
        <v>0</v>
      </c>
      <c r="O173" s="4259"/>
      <c r="P173" s="4259"/>
      <c r="Q173" s="4259"/>
      <c r="R173" s="4259"/>
      <c r="S173" s="4259"/>
      <c r="T173" s="4259"/>
      <c r="U173" s="4259"/>
      <c r="V173" s="4259"/>
      <c r="W173" s="4119"/>
      <c r="X173" s="4257">
        <f t="shared" si="262"/>
        <v>0</v>
      </c>
      <c r="Y173" s="4258">
        <f t="shared" si="262"/>
        <v>0</v>
      </c>
      <c r="Z173" s="4260"/>
      <c r="AA173" s="4260"/>
      <c r="AB173" s="4260"/>
      <c r="AC173" s="4260"/>
      <c r="AD173" s="4260"/>
      <c r="AE173" s="4260"/>
      <c r="AF173" s="4260"/>
      <c r="AG173" s="4260"/>
      <c r="AH173" s="4119"/>
      <c r="AI173" s="4122"/>
      <c r="AJ173" s="4261">
        <f t="shared" si="263"/>
        <v>0</v>
      </c>
      <c r="AK173" s="4262">
        <f t="shared" si="264"/>
        <v>0</v>
      </c>
      <c r="AL173" s="4261">
        <f t="shared" si="265"/>
        <v>0</v>
      </c>
      <c r="AM173" s="4262">
        <f t="shared" si="266"/>
        <v>0</v>
      </c>
      <c r="AN173" s="4261">
        <f t="shared" si="267"/>
        <v>0</v>
      </c>
      <c r="AO173" s="4262">
        <f t="shared" si="268"/>
        <v>0</v>
      </c>
      <c r="AP173" s="4261">
        <f t="shared" si="269"/>
        <v>0</v>
      </c>
      <c r="AQ173" s="4262">
        <f t="shared" si="270"/>
        <v>0</v>
      </c>
      <c r="AR173" s="4261">
        <f t="shared" si="271"/>
        <v>0</v>
      </c>
      <c r="AS173" s="4262">
        <f t="shared" si="272"/>
        <v>0</v>
      </c>
      <c r="AT173" s="4261">
        <f t="shared" si="273"/>
        <v>0</v>
      </c>
      <c r="AU173" s="4262">
        <f t="shared" si="274"/>
        <v>0</v>
      </c>
      <c r="AV173" s="4261">
        <f t="shared" si="275"/>
        <v>0</v>
      </c>
      <c r="AW173" s="4262">
        <f t="shared" si="276"/>
        <v>0</v>
      </c>
      <c r="AX173" s="4261">
        <f t="shared" si="277"/>
        <v>0</v>
      </c>
      <c r="AY173" s="4262">
        <f t="shared" si="278"/>
        <v>0</v>
      </c>
      <c r="AZ173" s="4263"/>
      <c r="BA173" s="4264">
        <f>BA9</f>
        <v>20</v>
      </c>
      <c r="BB173" s="4264">
        <f t="shared" si="279"/>
        <v>0</v>
      </c>
      <c r="BC173" s="4264" t="str">
        <f t="shared" si="280"/>
        <v/>
      </c>
      <c r="BD173" s="4265">
        <f t="shared" si="373"/>
        <v>0</v>
      </c>
      <c r="BE173" s="4265">
        <f t="shared" si="373"/>
        <v>0</v>
      </c>
      <c r="BF173" s="4265">
        <f t="shared" si="373"/>
        <v>0</v>
      </c>
      <c r="BG173" s="4265">
        <f t="shared" si="373"/>
        <v>0</v>
      </c>
      <c r="BH173" s="4265">
        <f t="shared" si="373"/>
        <v>0</v>
      </c>
      <c r="BI173" s="4265">
        <f t="shared" si="258"/>
        <v>0</v>
      </c>
      <c r="BJ173" s="4265">
        <f t="shared" si="258"/>
        <v>0</v>
      </c>
      <c r="BK173" s="4265">
        <f t="shared" si="258"/>
        <v>0</v>
      </c>
      <c r="BL173" s="4122"/>
      <c r="BM173" s="4266">
        <f t="shared" si="281"/>
        <v>0</v>
      </c>
      <c r="BN173" s="4267">
        <f t="shared" si="282"/>
        <v>0</v>
      </c>
      <c r="BO173" s="4267">
        <f t="shared" si="283"/>
        <v>0</v>
      </c>
      <c r="BP173" s="4267">
        <f t="shared" si="284"/>
        <v>0</v>
      </c>
      <c r="BQ173" s="4267">
        <f t="shared" si="285"/>
        <v>0</v>
      </c>
      <c r="BR173" s="4267">
        <f t="shared" si="286"/>
        <v>0</v>
      </c>
      <c r="BS173" s="4267">
        <f t="shared" si="287"/>
        <v>0</v>
      </c>
      <c r="BT173" s="4267">
        <f t="shared" si="288"/>
        <v>0</v>
      </c>
      <c r="BU173" s="4202"/>
      <c r="BV173" s="4268">
        <f t="shared" si="374"/>
        <v>0</v>
      </c>
      <c r="BW173" s="4269">
        <f t="shared" si="374"/>
        <v>0</v>
      </c>
      <c r="BX173" s="4269">
        <f t="shared" si="374"/>
        <v>0</v>
      </c>
      <c r="BY173" s="4269">
        <f t="shared" si="374"/>
        <v>0</v>
      </c>
      <c r="BZ173" s="4269">
        <f t="shared" si="374"/>
        <v>0</v>
      </c>
      <c r="CA173" s="4269">
        <f t="shared" si="259"/>
        <v>0</v>
      </c>
      <c r="CB173" s="4269">
        <f t="shared" si="259"/>
        <v>0</v>
      </c>
      <c r="CC173" s="4270">
        <f t="shared" si="259"/>
        <v>0</v>
      </c>
      <c r="CD173" s="4114"/>
      <c r="CE173" s="4264" t="str">
        <f t="shared" si="289"/>
        <v/>
      </c>
      <c r="CF173" s="4271">
        <f t="shared" si="290"/>
        <v>0</v>
      </c>
      <c r="CG173" s="4272">
        <f t="shared" si="291"/>
        <v>0</v>
      </c>
      <c r="CH173" s="4272">
        <f t="shared" si="292"/>
        <v>0</v>
      </c>
      <c r="CI173" s="4272">
        <f t="shared" si="293"/>
        <v>0</v>
      </c>
      <c r="CJ173" s="4272">
        <f t="shared" si="294"/>
        <v>0</v>
      </c>
      <c r="CK173" s="4272">
        <f t="shared" si="295"/>
        <v>0</v>
      </c>
      <c r="CL173" s="4272">
        <f t="shared" si="296"/>
        <v>0</v>
      </c>
      <c r="CM173" s="4272">
        <f t="shared" si="297"/>
        <v>0</v>
      </c>
      <c r="CN173" s="4272">
        <f t="shared" si="298"/>
        <v>0</v>
      </c>
      <c r="CO173" s="4285">
        <f>IF(M173=CO8,M173,0)</f>
        <v>0</v>
      </c>
      <c r="CP173" s="4286" t="str">
        <f t="shared" si="299"/>
        <v/>
      </c>
      <c r="CQ173" s="4261" t="str">
        <f t="shared" si="300"/>
        <v/>
      </c>
      <c r="CR173" s="4275" t="str">
        <f t="shared" si="301"/>
        <v/>
      </c>
      <c r="CS173" s="4275" t="str">
        <f t="shared" si="302"/>
        <v/>
      </c>
      <c r="CT173" s="4275" t="str">
        <f t="shared" si="303"/>
        <v/>
      </c>
      <c r="CU173" s="4275" t="str">
        <f t="shared" si="304"/>
        <v/>
      </c>
      <c r="CV173" s="4275" t="str">
        <f t="shared" si="305"/>
        <v/>
      </c>
      <c r="CW173" s="4275" t="str">
        <f t="shared" si="306"/>
        <v/>
      </c>
      <c r="CX173" s="4276" t="str">
        <f t="shared" si="307"/>
        <v/>
      </c>
      <c r="CY173" s="4186"/>
      <c r="CZ173" s="4264" t="str">
        <f t="shared" si="308"/>
        <v/>
      </c>
      <c r="DA173" s="4277">
        <f t="shared" si="309"/>
        <v>0</v>
      </c>
      <c r="DB173" s="4115" t="str">
        <f t="shared" si="310"/>
        <v/>
      </c>
      <c r="DC173" s="4115" t="str">
        <f t="shared" si="311"/>
        <v/>
      </c>
      <c r="DD173" s="4115" t="str">
        <f t="shared" si="312"/>
        <v/>
      </c>
      <c r="DE173" s="4115" t="str">
        <f t="shared" si="313"/>
        <v/>
      </c>
      <c r="DF173" s="4115" t="str">
        <f t="shared" si="314"/>
        <v/>
      </c>
      <c r="DG173" s="4115" t="str">
        <f t="shared" si="315"/>
        <v/>
      </c>
      <c r="DH173" s="4115" t="str">
        <f t="shared" si="316"/>
        <v/>
      </c>
      <c r="DI173" s="4115" t="str">
        <f t="shared" si="317"/>
        <v/>
      </c>
      <c r="DJ173" s="4136"/>
      <c r="DK173" s="4287">
        <f>IF(M173=DK8,M173,0)</f>
        <v>0</v>
      </c>
      <c r="DL173" s="4286" t="str">
        <f t="shared" si="318"/>
        <v/>
      </c>
      <c r="DM173" s="4275" t="str">
        <f t="shared" si="319"/>
        <v/>
      </c>
      <c r="DN173" s="4275" t="str">
        <f t="shared" si="320"/>
        <v/>
      </c>
      <c r="DO173" s="4275" t="str">
        <f t="shared" si="321"/>
        <v/>
      </c>
      <c r="DP173" s="4275" t="str">
        <f t="shared" si="322"/>
        <v/>
      </c>
      <c r="DQ173" s="4275" t="str">
        <f t="shared" si="323"/>
        <v/>
      </c>
      <c r="DR173" s="4275" t="str">
        <f t="shared" si="324"/>
        <v/>
      </c>
      <c r="DS173" s="4275" t="str">
        <f t="shared" si="325"/>
        <v/>
      </c>
      <c r="DT173" s="4279" t="str">
        <f t="shared" si="326"/>
        <v/>
      </c>
      <c r="DU173" s="4122"/>
      <c r="DV173" s="4266">
        <f t="shared" si="327"/>
        <v>0</v>
      </c>
      <c r="DW173" s="4267">
        <f t="shared" si="328"/>
        <v>0</v>
      </c>
      <c r="DX173" s="4267">
        <f t="shared" si="329"/>
        <v>0</v>
      </c>
      <c r="DY173" s="4267">
        <f t="shared" si="330"/>
        <v>0</v>
      </c>
      <c r="DZ173" s="4267">
        <f t="shared" si="331"/>
        <v>0</v>
      </c>
      <c r="EA173" s="4267">
        <f t="shared" si="332"/>
        <v>0</v>
      </c>
      <c r="EB173" s="4267">
        <f t="shared" si="333"/>
        <v>0</v>
      </c>
      <c r="EC173" s="4267">
        <f t="shared" si="334"/>
        <v>0</v>
      </c>
      <c r="ED173" s="4215"/>
      <c r="EE173" s="4268">
        <f t="shared" si="375"/>
        <v>0</v>
      </c>
      <c r="EF173" s="4269">
        <f t="shared" si="375"/>
        <v>0</v>
      </c>
      <c r="EG173" s="4269">
        <f t="shared" si="375"/>
        <v>0</v>
      </c>
      <c r="EH173" s="4269">
        <f t="shared" si="375"/>
        <v>0</v>
      </c>
      <c r="EI173" s="4269">
        <f t="shared" si="375"/>
        <v>0</v>
      </c>
      <c r="EJ173" s="4269">
        <f t="shared" si="260"/>
        <v>0</v>
      </c>
      <c r="EK173" s="4269">
        <f t="shared" si="260"/>
        <v>0</v>
      </c>
      <c r="EL173" s="4270">
        <f t="shared" si="260"/>
        <v>0</v>
      </c>
      <c r="EM173" s="4186"/>
      <c r="EN173" s="4264" t="str">
        <f t="shared" si="335"/>
        <v/>
      </c>
      <c r="EO173" s="4271">
        <f t="shared" si="336"/>
        <v>0</v>
      </c>
      <c r="EP173" s="4272">
        <f t="shared" si="337"/>
        <v>0</v>
      </c>
      <c r="EQ173" s="4272">
        <f t="shared" si="338"/>
        <v>0</v>
      </c>
      <c r="ER173" s="4272">
        <f t="shared" si="339"/>
        <v>0</v>
      </c>
      <c r="ES173" s="4272">
        <f t="shared" si="340"/>
        <v>0</v>
      </c>
      <c r="ET173" s="4272">
        <f t="shared" si="341"/>
        <v>0</v>
      </c>
      <c r="EU173" s="4272">
        <f t="shared" si="342"/>
        <v>0</v>
      </c>
      <c r="EV173" s="4272">
        <f t="shared" si="343"/>
        <v>0</v>
      </c>
      <c r="EW173" s="4272">
        <f t="shared" si="344"/>
        <v>0</v>
      </c>
      <c r="EX173" s="4288">
        <f>IF(X173=EX8,X173,0)</f>
        <v>0</v>
      </c>
      <c r="EY173" s="4286" t="str">
        <f t="shared" si="345"/>
        <v/>
      </c>
      <c r="EZ173" s="4261" t="str">
        <f t="shared" si="346"/>
        <v/>
      </c>
      <c r="FA173" s="4275" t="str">
        <f t="shared" si="347"/>
        <v/>
      </c>
      <c r="FB173" s="4275" t="str">
        <f t="shared" si="348"/>
        <v/>
      </c>
      <c r="FC173" s="4275" t="str">
        <f t="shared" si="349"/>
        <v/>
      </c>
      <c r="FD173" s="4275" t="str">
        <f t="shared" si="350"/>
        <v/>
      </c>
      <c r="FE173" s="4275" t="str">
        <f t="shared" si="351"/>
        <v/>
      </c>
      <c r="FF173" s="4275" t="str">
        <f t="shared" si="352"/>
        <v/>
      </c>
      <c r="FG173" s="4275" t="str">
        <f t="shared" si="353"/>
        <v/>
      </c>
      <c r="FH173" s="4186"/>
      <c r="FI173" s="4264" t="str">
        <f t="shared" si="354"/>
        <v/>
      </c>
      <c r="FJ173" s="4277">
        <f t="shared" si="355"/>
        <v>0</v>
      </c>
      <c r="FK173" s="4115" t="str">
        <f t="shared" si="356"/>
        <v/>
      </c>
      <c r="FL173" s="4115" t="str">
        <f t="shared" si="357"/>
        <v/>
      </c>
      <c r="FM173" s="4115" t="str">
        <f t="shared" si="358"/>
        <v/>
      </c>
      <c r="FN173" s="4115" t="str">
        <f t="shared" si="359"/>
        <v/>
      </c>
      <c r="FO173" s="4115" t="str">
        <f t="shared" si="360"/>
        <v/>
      </c>
      <c r="FP173" s="4115" t="str">
        <f t="shared" si="361"/>
        <v/>
      </c>
      <c r="FQ173" s="4115" t="str">
        <f t="shared" si="362"/>
        <v/>
      </c>
      <c r="FR173" s="4115" t="str">
        <f t="shared" si="363"/>
        <v/>
      </c>
      <c r="FS173" s="4287">
        <f>IF(X173=FS8,X173,0)</f>
        <v>0</v>
      </c>
      <c r="FT173" s="4286" t="str">
        <f t="shared" si="364"/>
        <v/>
      </c>
      <c r="FU173" s="4275" t="str">
        <f t="shared" si="365"/>
        <v/>
      </c>
      <c r="FV173" s="4275" t="str">
        <f t="shared" si="366"/>
        <v/>
      </c>
      <c r="FW173" s="4275" t="str">
        <f t="shared" si="367"/>
        <v/>
      </c>
      <c r="FX173" s="4275" t="str">
        <f t="shared" si="368"/>
        <v/>
      </c>
      <c r="FY173" s="4275" t="str">
        <f t="shared" si="369"/>
        <v/>
      </c>
      <c r="FZ173" s="4275" t="str">
        <f t="shared" si="370"/>
        <v/>
      </c>
      <c r="GA173" s="4275" t="str">
        <f t="shared" si="371"/>
        <v/>
      </c>
      <c r="GB173" s="4279" t="str">
        <f t="shared" si="372"/>
        <v/>
      </c>
      <c r="GC173" s="4122"/>
    </row>
    <row r="174" spans="1:185" ht="45" customHeight="1">
      <c r="A174" s="4016">
        <f>ROW()</f>
        <v>174</v>
      </c>
      <c r="B174" s="4250" t="str">
        <f>IF(C174="I","",IF(ISBLANK(D174),"",IF(ISTEXT(D174),LARGE(B9:B173,1)+1,0)))</f>
        <v/>
      </c>
      <c r="C174" s="4281"/>
      <c r="D174" s="4297"/>
      <c r="E174" s="4252"/>
      <c r="F174" s="4253"/>
      <c r="G174" s="4254"/>
      <c r="H174" s="4255"/>
      <c r="I174" s="4254"/>
      <c r="J174" s="4255"/>
      <c r="K174" s="4256">
        <f t="shared" si="376"/>
        <v>0</v>
      </c>
      <c r="L174" s="4119"/>
      <c r="M174" s="4257">
        <f t="shared" si="261"/>
        <v>0</v>
      </c>
      <c r="N174" s="4258">
        <f t="shared" si="261"/>
        <v>0</v>
      </c>
      <c r="O174" s="4259"/>
      <c r="P174" s="4259"/>
      <c r="Q174" s="4259"/>
      <c r="R174" s="4259"/>
      <c r="S174" s="4259"/>
      <c r="T174" s="4259"/>
      <c r="U174" s="4259"/>
      <c r="V174" s="4259"/>
      <c r="W174" s="4119"/>
      <c r="X174" s="4257">
        <f t="shared" si="262"/>
        <v>0</v>
      </c>
      <c r="Y174" s="4258">
        <f t="shared" si="262"/>
        <v>0</v>
      </c>
      <c r="Z174" s="4260"/>
      <c r="AA174" s="4260"/>
      <c r="AB174" s="4260"/>
      <c r="AC174" s="4260"/>
      <c r="AD174" s="4260"/>
      <c r="AE174" s="4260"/>
      <c r="AF174" s="4260"/>
      <c r="AG174" s="4260"/>
      <c r="AH174" s="4119"/>
      <c r="AI174" s="4122"/>
      <c r="AJ174" s="4261">
        <f t="shared" si="263"/>
        <v>0</v>
      </c>
      <c r="AK174" s="4262">
        <f t="shared" si="264"/>
        <v>0</v>
      </c>
      <c r="AL174" s="4261">
        <f t="shared" si="265"/>
        <v>0</v>
      </c>
      <c r="AM174" s="4262">
        <f t="shared" si="266"/>
        <v>0</v>
      </c>
      <c r="AN174" s="4261">
        <f t="shared" si="267"/>
        <v>0</v>
      </c>
      <c r="AO174" s="4262">
        <f t="shared" si="268"/>
        <v>0</v>
      </c>
      <c r="AP174" s="4261">
        <f t="shared" si="269"/>
        <v>0</v>
      </c>
      <c r="AQ174" s="4262">
        <f t="shared" si="270"/>
        <v>0</v>
      </c>
      <c r="AR174" s="4261">
        <f t="shared" si="271"/>
        <v>0</v>
      </c>
      <c r="AS174" s="4262">
        <f t="shared" si="272"/>
        <v>0</v>
      </c>
      <c r="AT174" s="4261">
        <f t="shared" si="273"/>
        <v>0</v>
      </c>
      <c r="AU174" s="4262">
        <f t="shared" si="274"/>
        <v>0</v>
      </c>
      <c r="AV174" s="4261">
        <f t="shared" si="275"/>
        <v>0</v>
      </c>
      <c r="AW174" s="4262">
        <f t="shared" si="276"/>
        <v>0</v>
      </c>
      <c r="AX174" s="4261">
        <f t="shared" si="277"/>
        <v>0</v>
      </c>
      <c r="AY174" s="4262">
        <f t="shared" si="278"/>
        <v>0</v>
      </c>
      <c r="AZ174" s="4263"/>
      <c r="BA174" s="4264">
        <f>BA9</f>
        <v>20</v>
      </c>
      <c r="BB174" s="4264">
        <f t="shared" si="279"/>
        <v>0</v>
      </c>
      <c r="BC174" s="4264" t="str">
        <f t="shared" si="280"/>
        <v/>
      </c>
      <c r="BD174" s="4265">
        <f t="shared" si="373"/>
        <v>0</v>
      </c>
      <c r="BE174" s="4265">
        <f t="shared" si="373"/>
        <v>0</v>
      </c>
      <c r="BF174" s="4265">
        <f t="shared" si="373"/>
        <v>0</v>
      </c>
      <c r="BG174" s="4265">
        <f t="shared" si="373"/>
        <v>0</v>
      </c>
      <c r="BH174" s="4265">
        <f t="shared" si="373"/>
        <v>0</v>
      </c>
      <c r="BI174" s="4265">
        <f t="shared" si="258"/>
        <v>0</v>
      </c>
      <c r="BJ174" s="4265">
        <f t="shared" si="258"/>
        <v>0</v>
      </c>
      <c r="BK174" s="4265">
        <f t="shared" si="258"/>
        <v>0</v>
      </c>
      <c r="BL174" s="4122"/>
      <c r="BM174" s="4266">
        <f t="shared" si="281"/>
        <v>0</v>
      </c>
      <c r="BN174" s="4267">
        <f t="shared" si="282"/>
        <v>0</v>
      </c>
      <c r="BO174" s="4267">
        <f t="shared" si="283"/>
        <v>0</v>
      </c>
      <c r="BP174" s="4267">
        <f t="shared" si="284"/>
        <v>0</v>
      </c>
      <c r="BQ174" s="4267">
        <f t="shared" si="285"/>
        <v>0</v>
      </c>
      <c r="BR174" s="4267">
        <f t="shared" si="286"/>
        <v>0</v>
      </c>
      <c r="BS174" s="4267">
        <f t="shared" si="287"/>
        <v>0</v>
      </c>
      <c r="BT174" s="4267">
        <f t="shared" si="288"/>
        <v>0</v>
      </c>
      <c r="BU174" s="4202"/>
      <c r="BV174" s="4268">
        <f t="shared" si="374"/>
        <v>0</v>
      </c>
      <c r="BW174" s="4269">
        <f t="shared" si="374"/>
        <v>0</v>
      </c>
      <c r="BX174" s="4269">
        <f t="shared" si="374"/>
        <v>0</v>
      </c>
      <c r="BY174" s="4269">
        <f t="shared" si="374"/>
        <v>0</v>
      </c>
      <c r="BZ174" s="4269">
        <f t="shared" si="374"/>
        <v>0</v>
      </c>
      <c r="CA174" s="4269">
        <f t="shared" si="259"/>
        <v>0</v>
      </c>
      <c r="CB174" s="4269">
        <f t="shared" si="259"/>
        <v>0</v>
      </c>
      <c r="CC174" s="4270">
        <f t="shared" si="259"/>
        <v>0</v>
      </c>
      <c r="CD174" s="4114"/>
      <c r="CE174" s="4264" t="str">
        <f t="shared" si="289"/>
        <v/>
      </c>
      <c r="CF174" s="4271">
        <f t="shared" si="290"/>
        <v>0</v>
      </c>
      <c r="CG174" s="4272">
        <f t="shared" si="291"/>
        <v>0</v>
      </c>
      <c r="CH174" s="4272">
        <f t="shared" si="292"/>
        <v>0</v>
      </c>
      <c r="CI174" s="4272">
        <f t="shared" si="293"/>
        <v>0</v>
      </c>
      <c r="CJ174" s="4272">
        <f t="shared" si="294"/>
        <v>0</v>
      </c>
      <c r="CK174" s="4272">
        <f t="shared" si="295"/>
        <v>0</v>
      </c>
      <c r="CL174" s="4272">
        <f t="shared" si="296"/>
        <v>0</v>
      </c>
      <c r="CM174" s="4272">
        <f t="shared" si="297"/>
        <v>0</v>
      </c>
      <c r="CN174" s="4272">
        <f t="shared" si="298"/>
        <v>0</v>
      </c>
      <c r="CO174" s="4285">
        <f>IF(M174=CO8,M174,0)</f>
        <v>0</v>
      </c>
      <c r="CP174" s="4286" t="str">
        <f t="shared" si="299"/>
        <v/>
      </c>
      <c r="CQ174" s="4261" t="str">
        <f t="shared" si="300"/>
        <v/>
      </c>
      <c r="CR174" s="4275" t="str">
        <f t="shared" si="301"/>
        <v/>
      </c>
      <c r="CS174" s="4275" t="str">
        <f t="shared" si="302"/>
        <v/>
      </c>
      <c r="CT174" s="4275" t="str">
        <f t="shared" si="303"/>
        <v/>
      </c>
      <c r="CU174" s="4275" t="str">
        <f t="shared" si="304"/>
        <v/>
      </c>
      <c r="CV174" s="4275" t="str">
        <f t="shared" si="305"/>
        <v/>
      </c>
      <c r="CW174" s="4275" t="str">
        <f t="shared" si="306"/>
        <v/>
      </c>
      <c r="CX174" s="4276" t="str">
        <f t="shared" si="307"/>
        <v/>
      </c>
      <c r="CY174" s="4186"/>
      <c r="CZ174" s="4264" t="str">
        <f t="shared" si="308"/>
        <v/>
      </c>
      <c r="DA174" s="4277">
        <f t="shared" si="309"/>
        <v>0</v>
      </c>
      <c r="DB174" s="4115" t="str">
        <f t="shared" si="310"/>
        <v/>
      </c>
      <c r="DC174" s="4115" t="str">
        <f t="shared" si="311"/>
        <v/>
      </c>
      <c r="DD174" s="4115" t="str">
        <f t="shared" si="312"/>
        <v/>
      </c>
      <c r="DE174" s="4115" t="str">
        <f t="shared" si="313"/>
        <v/>
      </c>
      <c r="DF174" s="4115" t="str">
        <f t="shared" si="314"/>
        <v/>
      </c>
      <c r="DG174" s="4115" t="str">
        <f t="shared" si="315"/>
        <v/>
      </c>
      <c r="DH174" s="4115" t="str">
        <f t="shared" si="316"/>
        <v/>
      </c>
      <c r="DI174" s="4115" t="str">
        <f t="shared" si="317"/>
        <v/>
      </c>
      <c r="DJ174" s="4136"/>
      <c r="DK174" s="4287">
        <f>IF(M174=DK8,M174,0)</f>
        <v>0</v>
      </c>
      <c r="DL174" s="4286" t="str">
        <f t="shared" si="318"/>
        <v/>
      </c>
      <c r="DM174" s="4275" t="str">
        <f t="shared" si="319"/>
        <v/>
      </c>
      <c r="DN174" s="4275" t="str">
        <f t="shared" si="320"/>
        <v/>
      </c>
      <c r="DO174" s="4275" t="str">
        <f t="shared" si="321"/>
        <v/>
      </c>
      <c r="DP174" s="4275" t="str">
        <f t="shared" si="322"/>
        <v/>
      </c>
      <c r="DQ174" s="4275" t="str">
        <f t="shared" si="323"/>
        <v/>
      </c>
      <c r="DR174" s="4275" t="str">
        <f t="shared" si="324"/>
        <v/>
      </c>
      <c r="DS174" s="4275" t="str">
        <f t="shared" si="325"/>
        <v/>
      </c>
      <c r="DT174" s="4279" t="str">
        <f t="shared" si="326"/>
        <v/>
      </c>
      <c r="DU174" s="4122"/>
      <c r="DV174" s="4266">
        <f t="shared" si="327"/>
        <v>0</v>
      </c>
      <c r="DW174" s="4267">
        <f t="shared" si="328"/>
        <v>0</v>
      </c>
      <c r="DX174" s="4267">
        <f t="shared" si="329"/>
        <v>0</v>
      </c>
      <c r="DY174" s="4267">
        <f t="shared" si="330"/>
        <v>0</v>
      </c>
      <c r="DZ174" s="4267">
        <f t="shared" si="331"/>
        <v>0</v>
      </c>
      <c r="EA174" s="4267">
        <f t="shared" si="332"/>
        <v>0</v>
      </c>
      <c r="EB174" s="4267">
        <f t="shared" si="333"/>
        <v>0</v>
      </c>
      <c r="EC174" s="4267">
        <f t="shared" si="334"/>
        <v>0</v>
      </c>
      <c r="ED174" s="4215"/>
      <c r="EE174" s="4268">
        <f t="shared" si="375"/>
        <v>0</v>
      </c>
      <c r="EF174" s="4269">
        <f t="shared" si="375"/>
        <v>0</v>
      </c>
      <c r="EG174" s="4269">
        <f t="shared" si="375"/>
        <v>0</v>
      </c>
      <c r="EH174" s="4269">
        <f t="shared" si="375"/>
        <v>0</v>
      </c>
      <c r="EI174" s="4269">
        <f t="shared" si="375"/>
        <v>0</v>
      </c>
      <c r="EJ174" s="4269">
        <f t="shared" si="260"/>
        <v>0</v>
      </c>
      <c r="EK174" s="4269">
        <f t="shared" si="260"/>
        <v>0</v>
      </c>
      <c r="EL174" s="4270">
        <f t="shared" si="260"/>
        <v>0</v>
      </c>
      <c r="EM174" s="4186"/>
      <c r="EN174" s="4264" t="str">
        <f t="shared" si="335"/>
        <v/>
      </c>
      <c r="EO174" s="4271">
        <f t="shared" si="336"/>
        <v>0</v>
      </c>
      <c r="EP174" s="4272">
        <f t="shared" si="337"/>
        <v>0</v>
      </c>
      <c r="EQ174" s="4272">
        <f t="shared" si="338"/>
        <v>0</v>
      </c>
      <c r="ER174" s="4272">
        <f t="shared" si="339"/>
        <v>0</v>
      </c>
      <c r="ES174" s="4272">
        <f t="shared" si="340"/>
        <v>0</v>
      </c>
      <c r="ET174" s="4272">
        <f t="shared" si="341"/>
        <v>0</v>
      </c>
      <c r="EU174" s="4272">
        <f t="shared" si="342"/>
        <v>0</v>
      </c>
      <c r="EV174" s="4272">
        <f t="shared" si="343"/>
        <v>0</v>
      </c>
      <c r="EW174" s="4272">
        <f t="shared" si="344"/>
        <v>0</v>
      </c>
      <c r="EX174" s="4288">
        <f>IF(X174=EX8,X174,0)</f>
        <v>0</v>
      </c>
      <c r="EY174" s="4286" t="str">
        <f t="shared" si="345"/>
        <v/>
      </c>
      <c r="EZ174" s="4261" t="str">
        <f t="shared" si="346"/>
        <v/>
      </c>
      <c r="FA174" s="4275" t="str">
        <f t="shared" si="347"/>
        <v/>
      </c>
      <c r="FB174" s="4275" t="str">
        <f t="shared" si="348"/>
        <v/>
      </c>
      <c r="FC174" s="4275" t="str">
        <f t="shared" si="349"/>
        <v/>
      </c>
      <c r="FD174" s="4275" t="str">
        <f t="shared" si="350"/>
        <v/>
      </c>
      <c r="FE174" s="4275" t="str">
        <f t="shared" si="351"/>
        <v/>
      </c>
      <c r="FF174" s="4275" t="str">
        <f t="shared" si="352"/>
        <v/>
      </c>
      <c r="FG174" s="4275" t="str">
        <f t="shared" si="353"/>
        <v/>
      </c>
      <c r="FH174" s="4186"/>
      <c r="FI174" s="4264" t="str">
        <f t="shared" si="354"/>
        <v/>
      </c>
      <c r="FJ174" s="4277">
        <f t="shared" si="355"/>
        <v>0</v>
      </c>
      <c r="FK174" s="4115" t="str">
        <f t="shared" si="356"/>
        <v/>
      </c>
      <c r="FL174" s="4115" t="str">
        <f t="shared" si="357"/>
        <v/>
      </c>
      <c r="FM174" s="4115" t="str">
        <f t="shared" si="358"/>
        <v/>
      </c>
      <c r="FN174" s="4115" t="str">
        <f t="shared" si="359"/>
        <v/>
      </c>
      <c r="FO174" s="4115" t="str">
        <f t="shared" si="360"/>
        <v/>
      </c>
      <c r="FP174" s="4115" t="str">
        <f t="shared" si="361"/>
        <v/>
      </c>
      <c r="FQ174" s="4115" t="str">
        <f t="shared" si="362"/>
        <v/>
      </c>
      <c r="FR174" s="4115" t="str">
        <f t="shared" si="363"/>
        <v/>
      </c>
      <c r="FS174" s="4287">
        <f>IF(X174=FS8,X174,0)</f>
        <v>0</v>
      </c>
      <c r="FT174" s="4286" t="str">
        <f t="shared" si="364"/>
        <v/>
      </c>
      <c r="FU174" s="4275" t="str">
        <f t="shared" si="365"/>
        <v/>
      </c>
      <c r="FV174" s="4275" t="str">
        <f t="shared" si="366"/>
        <v/>
      </c>
      <c r="FW174" s="4275" t="str">
        <f t="shared" si="367"/>
        <v/>
      </c>
      <c r="FX174" s="4275" t="str">
        <f t="shared" si="368"/>
        <v/>
      </c>
      <c r="FY174" s="4275" t="str">
        <f t="shared" si="369"/>
        <v/>
      </c>
      <c r="FZ174" s="4275" t="str">
        <f t="shared" si="370"/>
        <v/>
      </c>
      <c r="GA174" s="4275" t="str">
        <f t="shared" si="371"/>
        <v/>
      </c>
      <c r="GB174" s="4279" t="str">
        <f t="shared" si="372"/>
        <v/>
      </c>
      <c r="GC174" s="4122"/>
    </row>
    <row r="175" spans="1:185" ht="45" customHeight="1">
      <c r="A175" s="4016">
        <f>ROW()</f>
        <v>175</v>
      </c>
      <c r="B175" s="4250" t="str">
        <f>IF(C175="I","",IF(ISBLANK(D175),"",IF(ISTEXT(D175),LARGE(B9:B174,1)+1,0)))</f>
        <v/>
      </c>
      <c r="C175" s="4281"/>
      <c r="D175" s="4297"/>
      <c r="E175" s="4252"/>
      <c r="F175" s="4253"/>
      <c r="G175" s="4254"/>
      <c r="H175" s="4255"/>
      <c r="I175" s="4254"/>
      <c r="J175" s="4255"/>
      <c r="K175" s="4256">
        <f t="shared" si="376"/>
        <v>0</v>
      </c>
      <c r="L175" s="4119"/>
      <c r="M175" s="4257">
        <f t="shared" si="261"/>
        <v>0</v>
      </c>
      <c r="N175" s="4258">
        <f t="shared" si="261"/>
        <v>0</v>
      </c>
      <c r="O175" s="4259"/>
      <c r="P175" s="4259"/>
      <c r="Q175" s="4259"/>
      <c r="R175" s="4259"/>
      <c r="S175" s="4259"/>
      <c r="T175" s="4259"/>
      <c r="U175" s="4259"/>
      <c r="V175" s="4259"/>
      <c r="W175" s="4119"/>
      <c r="X175" s="4257">
        <f t="shared" si="262"/>
        <v>0</v>
      </c>
      <c r="Y175" s="4258">
        <f t="shared" si="262"/>
        <v>0</v>
      </c>
      <c r="Z175" s="4260"/>
      <c r="AA175" s="4260"/>
      <c r="AB175" s="4260"/>
      <c r="AC175" s="4260"/>
      <c r="AD175" s="4260"/>
      <c r="AE175" s="4260"/>
      <c r="AF175" s="4260"/>
      <c r="AG175" s="4260"/>
      <c r="AH175" s="4119"/>
      <c r="AI175" s="4122"/>
      <c r="AJ175" s="4261">
        <f t="shared" si="263"/>
        <v>0</v>
      </c>
      <c r="AK175" s="4262">
        <f t="shared" si="264"/>
        <v>0</v>
      </c>
      <c r="AL175" s="4261">
        <f t="shared" si="265"/>
        <v>0</v>
      </c>
      <c r="AM175" s="4262">
        <f t="shared" si="266"/>
        <v>0</v>
      </c>
      <c r="AN175" s="4261">
        <f t="shared" si="267"/>
        <v>0</v>
      </c>
      <c r="AO175" s="4262">
        <f t="shared" si="268"/>
        <v>0</v>
      </c>
      <c r="AP175" s="4261">
        <f t="shared" si="269"/>
        <v>0</v>
      </c>
      <c r="AQ175" s="4262">
        <f t="shared" si="270"/>
        <v>0</v>
      </c>
      <c r="AR175" s="4261">
        <f t="shared" si="271"/>
        <v>0</v>
      </c>
      <c r="AS175" s="4262">
        <f t="shared" si="272"/>
        <v>0</v>
      </c>
      <c r="AT175" s="4261">
        <f t="shared" si="273"/>
        <v>0</v>
      </c>
      <c r="AU175" s="4262">
        <f t="shared" si="274"/>
        <v>0</v>
      </c>
      <c r="AV175" s="4261">
        <f t="shared" si="275"/>
        <v>0</v>
      </c>
      <c r="AW175" s="4262">
        <f t="shared" si="276"/>
        <v>0</v>
      </c>
      <c r="AX175" s="4261">
        <f t="shared" si="277"/>
        <v>0</v>
      </c>
      <c r="AY175" s="4262">
        <f t="shared" si="278"/>
        <v>0</v>
      </c>
      <c r="AZ175" s="4263"/>
      <c r="BA175" s="4264">
        <f>BA9</f>
        <v>20</v>
      </c>
      <c r="BB175" s="4264">
        <f t="shared" si="279"/>
        <v>0</v>
      </c>
      <c r="BC175" s="4264" t="str">
        <f t="shared" si="280"/>
        <v/>
      </c>
      <c r="BD175" s="4265">
        <f t="shared" si="373"/>
        <v>0</v>
      </c>
      <c r="BE175" s="4265">
        <f t="shared" si="373"/>
        <v>0</v>
      </c>
      <c r="BF175" s="4265">
        <f t="shared" si="373"/>
        <v>0</v>
      </c>
      <c r="BG175" s="4265">
        <f t="shared" si="373"/>
        <v>0</v>
      </c>
      <c r="BH175" s="4265">
        <f t="shared" si="373"/>
        <v>0</v>
      </c>
      <c r="BI175" s="4265">
        <f t="shared" si="258"/>
        <v>0</v>
      </c>
      <c r="BJ175" s="4265">
        <f t="shared" si="258"/>
        <v>0</v>
      </c>
      <c r="BK175" s="4265">
        <f t="shared" si="258"/>
        <v>0</v>
      </c>
      <c r="BL175" s="4122"/>
      <c r="BM175" s="4266">
        <f t="shared" si="281"/>
        <v>0</v>
      </c>
      <c r="BN175" s="4267">
        <f t="shared" si="282"/>
        <v>0</v>
      </c>
      <c r="BO175" s="4267">
        <f t="shared" si="283"/>
        <v>0</v>
      </c>
      <c r="BP175" s="4267">
        <f t="shared" si="284"/>
        <v>0</v>
      </c>
      <c r="BQ175" s="4267">
        <f t="shared" si="285"/>
        <v>0</v>
      </c>
      <c r="BR175" s="4267">
        <f t="shared" si="286"/>
        <v>0</v>
      </c>
      <c r="BS175" s="4267">
        <f t="shared" si="287"/>
        <v>0</v>
      </c>
      <c r="BT175" s="4267">
        <f t="shared" si="288"/>
        <v>0</v>
      </c>
      <c r="BU175" s="4202"/>
      <c r="BV175" s="4268">
        <f t="shared" si="374"/>
        <v>0</v>
      </c>
      <c r="BW175" s="4269">
        <f t="shared" si="374"/>
        <v>0</v>
      </c>
      <c r="BX175" s="4269">
        <f t="shared" si="374"/>
        <v>0</v>
      </c>
      <c r="BY175" s="4269">
        <f t="shared" si="374"/>
        <v>0</v>
      </c>
      <c r="BZ175" s="4269">
        <f t="shared" si="374"/>
        <v>0</v>
      </c>
      <c r="CA175" s="4269">
        <f t="shared" si="259"/>
        <v>0</v>
      </c>
      <c r="CB175" s="4269">
        <f t="shared" si="259"/>
        <v>0</v>
      </c>
      <c r="CC175" s="4270">
        <f t="shared" si="259"/>
        <v>0</v>
      </c>
      <c r="CD175" s="4114"/>
      <c r="CE175" s="4264" t="str">
        <f t="shared" si="289"/>
        <v/>
      </c>
      <c r="CF175" s="4271">
        <f t="shared" si="290"/>
        <v>0</v>
      </c>
      <c r="CG175" s="4272">
        <f t="shared" si="291"/>
        <v>0</v>
      </c>
      <c r="CH175" s="4272">
        <f t="shared" si="292"/>
        <v>0</v>
      </c>
      <c r="CI175" s="4272">
        <f t="shared" si="293"/>
        <v>0</v>
      </c>
      <c r="CJ175" s="4272">
        <f t="shared" si="294"/>
        <v>0</v>
      </c>
      <c r="CK175" s="4272">
        <f t="shared" si="295"/>
        <v>0</v>
      </c>
      <c r="CL175" s="4272">
        <f t="shared" si="296"/>
        <v>0</v>
      </c>
      <c r="CM175" s="4272">
        <f t="shared" si="297"/>
        <v>0</v>
      </c>
      <c r="CN175" s="4272">
        <f t="shared" si="298"/>
        <v>0</v>
      </c>
      <c r="CO175" s="4285">
        <f>IF(M175=CO8,M175,0)</f>
        <v>0</v>
      </c>
      <c r="CP175" s="4286" t="str">
        <f t="shared" si="299"/>
        <v/>
      </c>
      <c r="CQ175" s="4261" t="str">
        <f t="shared" si="300"/>
        <v/>
      </c>
      <c r="CR175" s="4275" t="str">
        <f t="shared" si="301"/>
        <v/>
      </c>
      <c r="CS175" s="4275" t="str">
        <f t="shared" si="302"/>
        <v/>
      </c>
      <c r="CT175" s="4275" t="str">
        <f t="shared" si="303"/>
        <v/>
      </c>
      <c r="CU175" s="4275" t="str">
        <f t="shared" si="304"/>
        <v/>
      </c>
      <c r="CV175" s="4275" t="str">
        <f t="shared" si="305"/>
        <v/>
      </c>
      <c r="CW175" s="4275" t="str">
        <f t="shared" si="306"/>
        <v/>
      </c>
      <c r="CX175" s="4276" t="str">
        <f t="shared" si="307"/>
        <v/>
      </c>
      <c r="CY175" s="4186"/>
      <c r="CZ175" s="4264" t="str">
        <f t="shared" si="308"/>
        <v/>
      </c>
      <c r="DA175" s="4277">
        <f t="shared" si="309"/>
        <v>0</v>
      </c>
      <c r="DB175" s="4115" t="str">
        <f t="shared" si="310"/>
        <v/>
      </c>
      <c r="DC175" s="4115" t="str">
        <f t="shared" si="311"/>
        <v/>
      </c>
      <c r="DD175" s="4115" t="str">
        <f t="shared" si="312"/>
        <v/>
      </c>
      <c r="DE175" s="4115" t="str">
        <f t="shared" si="313"/>
        <v/>
      </c>
      <c r="DF175" s="4115" t="str">
        <f t="shared" si="314"/>
        <v/>
      </c>
      <c r="DG175" s="4115" t="str">
        <f t="shared" si="315"/>
        <v/>
      </c>
      <c r="DH175" s="4115" t="str">
        <f t="shared" si="316"/>
        <v/>
      </c>
      <c r="DI175" s="4115" t="str">
        <f t="shared" si="317"/>
        <v/>
      </c>
      <c r="DJ175" s="4136"/>
      <c r="DK175" s="4287">
        <f>IF(M175=DK8,M175,0)</f>
        <v>0</v>
      </c>
      <c r="DL175" s="4286" t="str">
        <f t="shared" si="318"/>
        <v/>
      </c>
      <c r="DM175" s="4275" t="str">
        <f t="shared" si="319"/>
        <v/>
      </c>
      <c r="DN175" s="4275" t="str">
        <f t="shared" si="320"/>
        <v/>
      </c>
      <c r="DO175" s="4275" t="str">
        <f t="shared" si="321"/>
        <v/>
      </c>
      <c r="DP175" s="4275" t="str">
        <f t="shared" si="322"/>
        <v/>
      </c>
      <c r="DQ175" s="4275" t="str">
        <f t="shared" si="323"/>
        <v/>
      </c>
      <c r="DR175" s="4275" t="str">
        <f t="shared" si="324"/>
        <v/>
      </c>
      <c r="DS175" s="4275" t="str">
        <f t="shared" si="325"/>
        <v/>
      </c>
      <c r="DT175" s="4279" t="str">
        <f t="shared" si="326"/>
        <v/>
      </c>
      <c r="DU175" s="4122"/>
      <c r="DV175" s="4266">
        <f t="shared" si="327"/>
        <v>0</v>
      </c>
      <c r="DW175" s="4267">
        <f t="shared" si="328"/>
        <v>0</v>
      </c>
      <c r="DX175" s="4267">
        <f t="shared" si="329"/>
        <v>0</v>
      </c>
      <c r="DY175" s="4267">
        <f t="shared" si="330"/>
        <v>0</v>
      </c>
      <c r="DZ175" s="4267">
        <f t="shared" si="331"/>
        <v>0</v>
      </c>
      <c r="EA175" s="4267">
        <f t="shared" si="332"/>
        <v>0</v>
      </c>
      <c r="EB175" s="4267">
        <f t="shared" si="333"/>
        <v>0</v>
      </c>
      <c r="EC175" s="4267">
        <f t="shared" si="334"/>
        <v>0</v>
      </c>
      <c r="ED175" s="4215"/>
      <c r="EE175" s="4268">
        <f t="shared" si="375"/>
        <v>0</v>
      </c>
      <c r="EF175" s="4269">
        <f t="shared" si="375"/>
        <v>0</v>
      </c>
      <c r="EG175" s="4269">
        <f t="shared" si="375"/>
        <v>0</v>
      </c>
      <c r="EH175" s="4269">
        <f t="shared" si="375"/>
        <v>0</v>
      </c>
      <c r="EI175" s="4269">
        <f t="shared" si="375"/>
        <v>0</v>
      </c>
      <c r="EJ175" s="4269">
        <f t="shared" si="260"/>
        <v>0</v>
      </c>
      <c r="EK175" s="4269">
        <f t="shared" si="260"/>
        <v>0</v>
      </c>
      <c r="EL175" s="4270">
        <f t="shared" si="260"/>
        <v>0</v>
      </c>
      <c r="EM175" s="4186"/>
      <c r="EN175" s="4264" t="str">
        <f t="shared" si="335"/>
        <v/>
      </c>
      <c r="EO175" s="4271">
        <f t="shared" si="336"/>
        <v>0</v>
      </c>
      <c r="EP175" s="4272">
        <f t="shared" si="337"/>
        <v>0</v>
      </c>
      <c r="EQ175" s="4272">
        <f t="shared" si="338"/>
        <v>0</v>
      </c>
      <c r="ER175" s="4272">
        <f t="shared" si="339"/>
        <v>0</v>
      </c>
      <c r="ES175" s="4272">
        <f t="shared" si="340"/>
        <v>0</v>
      </c>
      <c r="ET175" s="4272">
        <f t="shared" si="341"/>
        <v>0</v>
      </c>
      <c r="EU175" s="4272">
        <f t="shared" si="342"/>
        <v>0</v>
      </c>
      <c r="EV175" s="4272">
        <f t="shared" si="343"/>
        <v>0</v>
      </c>
      <c r="EW175" s="4272">
        <f t="shared" si="344"/>
        <v>0</v>
      </c>
      <c r="EX175" s="4288">
        <f>IF(X175=EX8,X175,0)</f>
        <v>0</v>
      </c>
      <c r="EY175" s="4286" t="str">
        <f t="shared" si="345"/>
        <v/>
      </c>
      <c r="EZ175" s="4261" t="str">
        <f t="shared" si="346"/>
        <v/>
      </c>
      <c r="FA175" s="4275" t="str">
        <f t="shared" si="347"/>
        <v/>
      </c>
      <c r="FB175" s="4275" t="str">
        <f t="shared" si="348"/>
        <v/>
      </c>
      <c r="FC175" s="4275" t="str">
        <f t="shared" si="349"/>
        <v/>
      </c>
      <c r="FD175" s="4275" t="str">
        <f t="shared" si="350"/>
        <v/>
      </c>
      <c r="FE175" s="4275" t="str">
        <f t="shared" si="351"/>
        <v/>
      </c>
      <c r="FF175" s="4275" t="str">
        <f t="shared" si="352"/>
        <v/>
      </c>
      <c r="FG175" s="4275" t="str">
        <f t="shared" si="353"/>
        <v/>
      </c>
      <c r="FH175" s="4186"/>
      <c r="FI175" s="4264" t="str">
        <f t="shared" si="354"/>
        <v/>
      </c>
      <c r="FJ175" s="4277">
        <f t="shared" si="355"/>
        <v>0</v>
      </c>
      <c r="FK175" s="4115" t="str">
        <f t="shared" si="356"/>
        <v/>
      </c>
      <c r="FL175" s="4115" t="str">
        <f t="shared" si="357"/>
        <v/>
      </c>
      <c r="FM175" s="4115" t="str">
        <f t="shared" si="358"/>
        <v/>
      </c>
      <c r="FN175" s="4115" t="str">
        <f t="shared" si="359"/>
        <v/>
      </c>
      <c r="FO175" s="4115" t="str">
        <f t="shared" si="360"/>
        <v/>
      </c>
      <c r="FP175" s="4115" t="str">
        <f t="shared" si="361"/>
        <v/>
      </c>
      <c r="FQ175" s="4115" t="str">
        <f t="shared" si="362"/>
        <v/>
      </c>
      <c r="FR175" s="4115" t="str">
        <f t="shared" si="363"/>
        <v/>
      </c>
      <c r="FS175" s="4287">
        <f>IF(X175=FS8,X175,0)</f>
        <v>0</v>
      </c>
      <c r="FT175" s="4286" t="str">
        <f t="shared" si="364"/>
        <v/>
      </c>
      <c r="FU175" s="4275" t="str">
        <f t="shared" si="365"/>
        <v/>
      </c>
      <c r="FV175" s="4275" t="str">
        <f t="shared" si="366"/>
        <v/>
      </c>
      <c r="FW175" s="4275" t="str">
        <f t="shared" si="367"/>
        <v/>
      </c>
      <c r="FX175" s="4275" t="str">
        <f t="shared" si="368"/>
        <v/>
      </c>
      <c r="FY175" s="4275" t="str">
        <f t="shared" si="369"/>
        <v/>
      </c>
      <c r="FZ175" s="4275" t="str">
        <f t="shared" si="370"/>
        <v/>
      </c>
      <c r="GA175" s="4275" t="str">
        <f t="shared" si="371"/>
        <v/>
      </c>
      <c r="GB175" s="4279" t="str">
        <f t="shared" si="372"/>
        <v/>
      </c>
      <c r="GC175" s="4122"/>
    </row>
    <row r="176" spans="1:185" ht="45" customHeight="1">
      <c r="A176" s="4016">
        <f>ROW()</f>
        <v>176</v>
      </c>
      <c r="B176" s="4250" t="str">
        <f>IF(C176="I","",IF(ISBLANK(D176),"",IF(ISTEXT(D176),LARGE(B9:B175,1)+1,0)))</f>
        <v/>
      </c>
      <c r="C176" s="4281"/>
      <c r="D176" s="4297"/>
      <c r="E176" s="4252"/>
      <c r="F176" s="4253"/>
      <c r="G176" s="4254"/>
      <c r="H176" s="4255"/>
      <c r="I176" s="4254"/>
      <c r="J176" s="4255"/>
      <c r="K176" s="4256">
        <f t="shared" si="376"/>
        <v>0</v>
      </c>
      <c r="L176" s="4119"/>
      <c r="M176" s="4257">
        <f t="shared" si="261"/>
        <v>0</v>
      </c>
      <c r="N176" s="4258">
        <f t="shared" si="261"/>
        <v>0</v>
      </c>
      <c r="O176" s="4259"/>
      <c r="P176" s="4259"/>
      <c r="Q176" s="4259"/>
      <c r="R176" s="4259"/>
      <c r="S176" s="4259"/>
      <c r="T176" s="4259"/>
      <c r="U176" s="4259"/>
      <c r="V176" s="4259"/>
      <c r="W176" s="4119"/>
      <c r="X176" s="4257">
        <f t="shared" si="262"/>
        <v>0</v>
      </c>
      <c r="Y176" s="4258">
        <f t="shared" si="262"/>
        <v>0</v>
      </c>
      <c r="Z176" s="4260"/>
      <c r="AA176" s="4260"/>
      <c r="AB176" s="4260"/>
      <c r="AC176" s="4260"/>
      <c r="AD176" s="4260"/>
      <c r="AE176" s="4260"/>
      <c r="AF176" s="4260"/>
      <c r="AG176" s="4260"/>
      <c r="AH176" s="4119"/>
      <c r="AI176" s="4122"/>
      <c r="AJ176" s="4261">
        <f t="shared" si="263"/>
        <v>0</v>
      </c>
      <c r="AK176" s="4262">
        <f t="shared" si="264"/>
        <v>0</v>
      </c>
      <c r="AL176" s="4261">
        <f t="shared" si="265"/>
        <v>0</v>
      </c>
      <c r="AM176" s="4262">
        <f t="shared" si="266"/>
        <v>0</v>
      </c>
      <c r="AN176" s="4261">
        <f t="shared" si="267"/>
        <v>0</v>
      </c>
      <c r="AO176" s="4262">
        <f t="shared" si="268"/>
        <v>0</v>
      </c>
      <c r="AP176" s="4261">
        <f t="shared" si="269"/>
        <v>0</v>
      </c>
      <c r="AQ176" s="4262">
        <f t="shared" si="270"/>
        <v>0</v>
      </c>
      <c r="AR176" s="4261">
        <f t="shared" si="271"/>
        <v>0</v>
      </c>
      <c r="AS176" s="4262">
        <f t="shared" si="272"/>
        <v>0</v>
      </c>
      <c r="AT176" s="4261">
        <f t="shared" si="273"/>
        <v>0</v>
      </c>
      <c r="AU176" s="4262">
        <f t="shared" si="274"/>
        <v>0</v>
      </c>
      <c r="AV176" s="4261">
        <f t="shared" si="275"/>
        <v>0</v>
      </c>
      <c r="AW176" s="4262">
        <f t="shared" si="276"/>
        <v>0</v>
      </c>
      <c r="AX176" s="4261">
        <f t="shared" si="277"/>
        <v>0</v>
      </c>
      <c r="AY176" s="4262">
        <f t="shared" si="278"/>
        <v>0</v>
      </c>
      <c r="AZ176" s="4263"/>
      <c r="BA176" s="4264">
        <f>BA9</f>
        <v>20</v>
      </c>
      <c r="BB176" s="4264">
        <f t="shared" si="279"/>
        <v>0</v>
      </c>
      <c r="BC176" s="4264" t="str">
        <f t="shared" si="280"/>
        <v/>
      </c>
      <c r="BD176" s="4265">
        <f t="shared" si="373"/>
        <v>0</v>
      </c>
      <c r="BE176" s="4265">
        <f t="shared" si="373"/>
        <v>0</v>
      </c>
      <c r="BF176" s="4265">
        <f t="shared" si="373"/>
        <v>0</v>
      </c>
      <c r="BG176" s="4265">
        <f t="shared" si="373"/>
        <v>0</v>
      </c>
      <c r="BH176" s="4265">
        <f t="shared" si="373"/>
        <v>0</v>
      </c>
      <c r="BI176" s="4265">
        <f t="shared" si="258"/>
        <v>0</v>
      </c>
      <c r="BJ176" s="4265">
        <f t="shared" si="258"/>
        <v>0</v>
      </c>
      <c r="BK176" s="4265">
        <f t="shared" si="258"/>
        <v>0</v>
      </c>
      <c r="BL176" s="4122"/>
      <c r="BM176" s="4266">
        <f t="shared" si="281"/>
        <v>0</v>
      </c>
      <c r="BN176" s="4267">
        <f t="shared" si="282"/>
        <v>0</v>
      </c>
      <c r="BO176" s="4267">
        <f t="shared" si="283"/>
        <v>0</v>
      </c>
      <c r="BP176" s="4267">
        <f t="shared" si="284"/>
        <v>0</v>
      </c>
      <c r="BQ176" s="4267">
        <f t="shared" si="285"/>
        <v>0</v>
      </c>
      <c r="BR176" s="4267">
        <f t="shared" si="286"/>
        <v>0</v>
      </c>
      <c r="BS176" s="4267">
        <f t="shared" si="287"/>
        <v>0</v>
      </c>
      <c r="BT176" s="4267">
        <f t="shared" si="288"/>
        <v>0</v>
      </c>
      <c r="BU176" s="4202"/>
      <c r="BV176" s="4268">
        <f t="shared" si="374"/>
        <v>0</v>
      </c>
      <c r="BW176" s="4269">
        <f t="shared" si="374"/>
        <v>0</v>
      </c>
      <c r="BX176" s="4269">
        <f t="shared" si="374"/>
        <v>0</v>
      </c>
      <c r="BY176" s="4269">
        <f t="shared" si="374"/>
        <v>0</v>
      </c>
      <c r="BZ176" s="4269">
        <f t="shared" si="374"/>
        <v>0</v>
      </c>
      <c r="CA176" s="4269">
        <f t="shared" si="259"/>
        <v>0</v>
      </c>
      <c r="CB176" s="4269">
        <f t="shared" si="259"/>
        <v>0</v>
      </c>
      <c r="CC176" s="4270">
        <f t="shared" si="259"/>
        <v>0</v>
      </c>
      <c r="CD176" s="4114"/>
      <c r="CE176" s="4264" t="str">
        <f t="shared" si="289"/>
        <v/>
      </c>
      <c r="CF176" s="4271">
        <f t="shared" si="290"/>
        <v>0</v>
      </c>
      <c r="CG176" s="4272">
        <f t="shared" si="291"/>
        <v>0</v>
      </c>
      <c r="CH176" s="4272">
        <f t="shared" si="292"/>
        <v>0</v>
      </c>
      <c r="CI176" s="4272">
        <f t="shared" si="293"/>
        <v>0</v>
      </c>
      <c r="CJ176" s="4272">
        <f t="shared" si="294"/>
        <v>0</v>
      </c>
      <c r="CK176" s="4272">
        <f t="shared" si="295"/>
        <v>0</v>
      </c>
      <c r="CL176" s="4272">
        <f t="shared" si="296"/>
        <v>0</v>
      </c>
      <c r="CM176" s="4272">
        <f t="shared" si="297"/>
        <v>0</v>
      </c>
      <c r="CN176" s="4272">
        <f t="shared" si="298"/>
        <v>0</v>
      </c>
      <c r="CO176" s="4285">
        <f>IF(M176=CO8,M176,0)</f>
        <v>0</v>
      </c>
      <c r="CP176" s="4286" t="str">
        <f t="shared" si="299"/>
        <v/>
      </c>
      <c r="CQ176" s="4261" t="str">
        <f t="shared" si="300"/>
        <v/>
      </c>
      <c r="CR176" s="4275" t="str">
        <f t="shared" si="301"/>
        <v/>
      </c>
      <c r="CS176" s="4275" t="str">
        <f t="shared" si="302"/>
        <v/>
      </c>
      <c r="CT176" s="4275" t="str">
        <f t="shared" si="303"/>
        <v/>
      </c>
      <c r="CU176" s="4275" t="str">
        <f t="shared" si="304"/>
        <v/>
      </c>
      <c r="CV176" s="4275" t="str">
        <f t="shared" si="305"/>
        <v/>
      </c>
      <c r="CW176" s="4275" t="str">
        <f t="shared" si="306"/>
        <v/>
      </c>
      <c r="CX176" s="4276" t="str">
        <f t="shared" si="307"/>
        <v/>
      </c>
      <c r="CY176" s="4186"/>
      <c r="CZ176" s="4264" t="str">
        <f t="shared" si="308"/>
        <v/>
      </c>
      <c r="DA176" s="4277">
        <f t="shared" si="309"/>
        <v>0</v>
      </c>
      <c r="DB176" s="4115" t="str">
        <f t="shared" si="310"/>
        <v/>
      </c>
      <c r="DC176" s="4115" t="str">
        <f t="shared" si="311"/>
        <v/>
      </c>
      <c r="DD176" s="4115" t="str">
        <f t="shared" si="312"/>
        <v/>
      </c>
      <c r="DE176" s="4115" t="str">
        <f t="shared" si="313"/>
        <v/>
      </c>
      <c r="DF176" s="4115" t="str">
        <f t="shared" si="314"/>
        <v/>
      </c>
      <c r="DG176" s="4115" t="str">
        <f t="shared" si="315"/>
        <v/>
      </c>
      <c r="DH176" s="4115" t="str">
        <f t="shared" si="316"/>
        <v/>
      </c>
      <c r="DI176" s="4115" t="str">
        <f t="shared" si="317"/>
        <v/>
      </c>
      <c r="DJ176" s="4136"/>
      <c r="DK176" s="4287">
        <f>IF(M176=DK8,M176,0)</f>
        <v>0</v>
      </c>
      <c r="DL176" s="4286" t="str">
        <f t="shared" si="318"/>
        <v/>
      </c>
      <c r="DM176" s="4275" t="str">
        <f t="shared" si="319"/>
        <v/>
      </c>
      <c r="DN176" s="4275" t="str">
        <f t="shared" si="320"/>
        <v/>
      </c>
      <c r="DO176" s="4275" t="str">
        <f t="shared" si="321"/>
        <v/>
      </c>
      <c r="DP176" s="4275" t="str">
        <f t="shared" si="322"/>
        <v/>
      </c>
      <c r="DQ176" s="4275" t="str">
        <f t="shared" si="323"/>
        <v/>
      </c>
      <c r="DR176" s="4275" t="str">
        <f t="shared" si="324"/>
        <v/>
      </c>
      <c r="DS176" s="4275" t="str">
        <f t="shared" si="325"/>
        <v/>
      </c>
      <c r="DT176" s="4279" t="str">
        <f t="shared" si="326"/>
        <v/>
      </c>
      <c r="DU176" s="4122"/>
      <c r="DV176" s="4266">
        <f t="shared" si="327"/>
        <v>0</v>
      </c>
      <c r="DW176" s="4267">
        <f t="shared" si="328"/>
        <v>0</v>
      </c>
      <c r="DX176" s="4267">
        <f t="shared" si="329"/>
        <v>0</v>
      </c>
      <c r="DY176" s="4267">
        <f t="shared" si="330"/>
        <v>0</v>
      </c>
      <c r="DZ176" s="4267">
        <f t="shared" si="331"/>
        <v>0</v>
      </c>
      <c r="EA176" s="4267">
        <f t="shared" si="332"/>
        <v>0</v>
      </c>
      <c r="EB176" s="4267">
        <f t="shared" si="333"/>
        <v>0</v>
      </c>
      <c r="EC176" s="4267">
        <f t="shared" si="334"/>
        <v>0</v>
      </c>
      <c r="ED176" s="4215"/>
      <c r="EE176" s="4268">
        <f t="shared" si="375"/>
        <v>0</v>
      </c>
      <c r="EF176" s="4269">
        <f t="shared" si="375"/>
        <v>0</v>
      </c>
      <c r="EG176" s="4269">
        <f t="shared" si="375"/>
        <v>0</v>
      </c>
      <c r="EH176" s="4269">
        <f t="shared" si="375"/>
        <v>0</v>
      </c>
      <c r="EI176" s="4269">
        <f t="shared" si="375"/>
        <v>0</v>
      </c>
      <c r="EJ176" s="4269">
        <f t="shared" si="260"/>
        <v>0</v>
      </c>
      <c r="EK176" s="4269">
        <f t="shared" si="260"/>
        <v>0</v>
      </c>
      <c r="EL176" s="4270">
        <f t="shared" si="260"/>
        <v>0</v>
      </c>
      <c r="EM176" s="4186"/>
      <c r="EN176" s="4264" t="str">
        <f t="shared" si="335"/>
        <v/>
      </c>
      <c r="EO176" s="4271">
        <f t="shared" si="336"/>
        <v>0</v>
      </c>
      <c r="EP176" s="4272">
        <f t="shared" si="337"/>
        <v>0</v>
      </c>
      <c r="EQ176" s="4272">
        <f t="shared" si="338"/>
        <v>0</v>
      </c>
      <c r="ER176" s="4272">
        <f t="shared" si="339"/>
        <v>0</v>
      </c>
      <c r="ES176" s="4272">
        <f t="shared" si="340"/>
        <v>0</v>
      </c>
      <c r="ET176" s="4272">
        <f t="shared" si="341"/>
        <v>0</v>
      </c>
      <c r="EU176" s="4272">
        <f t="shared" si="342"/>
        <v>0</v>
      </c>
      <c r="EV176" s="4272">
        <f t="shared" si="343"/>
        <v>0</v>
      </c>
      <c r="EW176" s="4272">
        <f t="shared" si="344"/>
        <v>0</v>
      </c>
      <c r="EX176" s="4288">
        <f>IF(X176=EX8,X176,0)</f>
        <v>0</v>
      </c>
      <c r="EY176" s="4286" t="str">
        <f t="shared" si="345"/>
        <v/>
      </c>
      <c r="EZ176" s="4261" t="str">
        <f t="shared" si="346"/>
        <v/>
      </c>
      <c r="FA176" s="4275" t="str">
        <f t="shared" si="347"/>
        <v/>
      </c>
      <c r="FB176" s="4275" t="str">
        <f t="shared" si="348"/>
        <v/>
      </c>
      <c r="FC176" s="4275" t="str">
        <f t="shared" si="349"/>
        <v/>
      </c>
      <c r="FD176" s="4275" t="str">
        <f t="shared" si="350"/>
        <v/>
      </c>
      <c r="FE176" s="4275" t="str">
        <f t="shared" si="351"/>
        <v/>
      </c>
      <c r="FF176" s="4275" t="str">
        <f t="shared" si="352"/>
        <v/>
      </c>
      <c r="FG176" s="4275" t="str">
        <f t="shared" si="353"/>
        <v/>
      </c>
      <c r="FH176" s="4186"/>
      <c r="FI176" s="4264" t="str">
        <f t="shared" si="354"/>
        <v/>
      </c>
      <c r="FJ176" s="4277">
        <f t="shared" si="355"/>
        <v>0</v>
      </c>
      <c r="FK176" s="4115" t="str">
        <f t="shared" si="356"/>
        <v/>
      </c>
      <c r="FL176" s="4115" t="str">
        <f t="shared" si="357"/>
        <v/>
      </c>
      <c r="FM176" s="4115" t="str">
        <f t="shared" si="358"/>
        <v/>
      </c>
      <c r="FN176" s="4115" t="str">
        <f t="shared" si="359"/>
        <v/>
      </c>
      <c r="FO176" s="4115" t="str">
        <f t="shared" si="360"/>
        <v/>
      </c>
      <c r="FP176" s="4115" t="str">
        <f t="shared" si="361"/>
        <v/>
      </c>
      <c r="FQ176" s="4115" t="str">
        <f t="shared" si="362"/>
        <v/>
      </c>
      <c r="FR176" s="4115" t="str">
        <f t="shared" si="363"/>
        <v/>
      </c>
      <c r="FS176" s="4287">
        <f>IF(X176=FS8,X176,0)</f>
        <v>0</v>
      </c>
      <c r="FT176" s="4286" t="str">
        <f t="shared" si="364"/>
        <v/>
      </c>
      <c r="FU176" s="4275" t="str">
        <f t="shared" si="365"/>
        <v/>
      </c>
      <c r="FV176" s="4275" t="str">
        <f t="shared" si="366"/>
        <v/>
      </c>
      <c r="FW176" s="4275" t="str">
        <f t="shared" si="367"/>
        <v/>
      </c>
      <c r="FX176" s="4275" t="str">
        <f t="shared" si="368"/>
        <v/>
      </c>
      <c r="FY176" s="4275" t="str">
        <f t="shared" si="369"/>
        <v/>
      </c>
      <c r="FZ176" s="4275" t="str">
        <f t="shared" si="370"/>
        <v/>
      </c>
      <c r="GA176" s="4275" t="str">
        <f t="shared" si="371"/>
        <v/>
      </c>
      <c r="GB176" s="4279" t="str">
        <f t="shared" si="372"/>
        <v/>
      </c>
      <c r="GC176" s="4122"/>
    </row>
    <row r="177" spans="1:185" ht="45" customHeight="1">
      <c r="A177" s="4016">
        <f>ROW()</f>
        <v>177</v>
      </c>
      <c r="B177" s="4250" t="str">
        <f>IF(C177="I","",IF(ISBLANK(D177),"",IF(ISTEXT(D177),LARGE(B9:B176,1)+1,0)))</f>
        <v/>
      </c>
      <c r="C177" s="4281"/>
      <c r="D177" s="4297"/>
      <c r="E177" s="4252"/>
      <c r="F177" s="4253"/>
      <c r="G177" s="4254"/>
      <c r="H177" s="4255"/>
      <c r="I177" s="4254"/>
      <c r="J177" s="4255"/>
      <c r="K177" s="4256">
        <f t="shared" si="376"/>
        <v>0</v>
      </c>
      <c r="L177" s="4119"/>
      <c r="M177" s="4257">
        <f t="shared" si="261"/>
        <v>0</v>
      </c>
      <c r="N177" s="4258">
        <f t="shared" si="261"/>
        <v>0</v>
      </c>
      <c r="O177" s="4259"/>
      <c r="P177" s="4259"/>
      <c r="Q177" s="4259"/>
      <c r="R177" s="4259"/>
      <c r="S177" s="4259"/>
      <c r="T177" s="4259"/>
      <c r="U177" s="4259"/>
      <c r="V177" s="4259"/>
      <c r="W177" s="4119"/>
      <c r="X177" s="4257">
        <f t="shared" si="262"/>
        <v>0</v>
      </c>
      <c r="Y177" s="4258">
        <f t="shared" si="262"/>
        <v>0</v>
      </c>
      <c r="Z177" s="4260"/>
      <c r="AA177" s="4260"/>
      <c r="AB177" s="4260"/>
      <c r="AC177" s="4260"/>
      <c r="AD177" s="4260"/>
      <c r="AE177" s="4260"/>
      <c r="AF177" s="4260"/>
      <c r="AG177" s="4260"/>
      <c r="AH177" s="4119"/>
      <c r="AI177" s="4122"/>
      <c r="AJ177" s="4261">
        <f t="shared" si="263"/>
        <v>0</v>
      </c>
      <c r="AK177" s="4262">
        <f t="shared" si="264"/>
        <v>0</v>
      </c>
      <c r="AL177" s="4261">
        <f t="shared" si="265"/>
        <v>0</v>
      </c>
      <c r="AM177" s="4262">
        <f t="shared" si="266"/>
        <v>0</v>
      </c>
      <c r="AN177" s="4261">
        <f t="shared" si="267"/>
        <v>0</v>
      </c>
      <c r="AO177" s="4262">
        <f t="shared" si="268"/>
        <v>0</v>
      </c>
      <c r="AP177" s="4261">
        <f t="shared" si="269"/>
        <v>0</v>
      </c>
      <c r="AQ177" s="4262">
        <f t="shared" si="270"/>
        <v>0</v>
      </c>
      <c r="AR177" s="4261">
        <f t="shared" si="271"/>
        <v>0</v>
      </c>
      <c r="AS177" s="4262">
        <f t="shared" si="272"/>
        <v>0</v>
      </c>
      <c r="AT177" s="4261">
        <f t="shared" si="273"/>
        <v>0</v>
      </c>
      <c r="AU177" s="4262">
        <f t="shared" si="274"/>
        <v>0</v>
      </c>
      <c r="AV177" s="4261">
        <f t="shared" si="275"/>
        <v>0</v>
      </c>
      <c r="AW177" s="4262">
        <f t="shared" si="276"/>
        <v>0</v>
      </c>
      <c r="AX177" s="4261">
        <f t="shared" si="277"/>
        <v>0</v>
      </c>
      <c r="AY177" s="4262">
        <f t="shared" si="278"/>
        <v>0</v>
      </c>
      <c r="AZ177" s="4263"/>
      <c r="BA177" s="4264">
        <f>BA9</f>
        <v>20</v>
      </c>
      <c r="BB177" s="4264">
        <f t="shared" si="279"/>
        <v>0</v>
      </c>
      <c r="BC177" s="4264" t="str">
        <f t="shared" si="280"/>
        <v/>
      </c>
      <c r="BD177" s="4265">
        <f t="shared" si="373"/>
        <v>0</v>
      </c>
      <c r="BE177" s="4265">
        <f t="shared" si="373"/>
        <v>0</v>
      </c>
      <c r="BF177" s="4265">
        <f t="shared" si="373"/>
        <v>0</v>
      </c>
      <c r="BG177" s="4265">
        <f t="shared" si="373"/>
        <v>0</v>
      </c>
      <c r="BH177" s="4265">
        <f t="shared" si="373"/>
        <v>0</v>
      </c>
      <c r="BI177" s="4265">
        <f t="shared" si="258"/>
        <v>0</v>
      </c>
      <c r="BJ177" s="4265">
        <f t="shared" si="258"/>
        <v>0</v>
      </c>
      <c r="BK177" s="4265">
        <f t="shared" si="258"/>
        <v>0</v>
      </c>
      <c r="BL177" s="4122"/>
      <c r="BM177" s="4266">
        <f t="shared" si="281"/>
        <v>0</v>
      </c>
      <c r="BN177" s="4267">
        <f t="shared" si="282"/>
        <v>0</v>
      </c>
      <c r="BO177" s="4267">
        <f t="shared" si="283"/>
        <v>0</v>
      </c>
      <c r="BP177" s="4267">
        <f t="shared" si="284"/>
        <v>0</v>
      </c>
      <c r="BQ177" s="4267">
        <f t="shared" si="285"/>
        <v>0</v>
      </c>
      <c r="BR177" s="4267">
        <f t="shared" si="286"/>
        <v>0</v>
      </c>
      <c r="BS177" s="4267">
        <f t="shared" si="287"/>
        <v>0</v>
      </c>
      <c r="BT177" s="4267">
        <f t="shared" si="288"/>
        <v>0</v>
      </c>
      <c r="BU177" s="4202"/>
      <c r="BV177" s="4268">
        <f t="shared" si="374"/>
        <v>0</v>
      </c>
      <c r="BW177" s="4269">
        <f t="shared" si="374"/>
        <v>0</v>
      </c>
      <c r="BX177" s="4269">
        <f t="shared" si="374"/>
        <v>0</v>
      </c>
      <c r="BY177" s="4269">
        <f t="shared" si="374"/>
        <v>0</v>
      </c>
      <c r="BZ177" s="4269">
        <f t="shared" si="374"/>
        <v>0</v>
      </c>
      <c r="CA177" s="4269">
        <f t="shared" si="259"/>
        <v>0</v>
      </c>
      <c r="CB177" s="4269">
        <f t="shared" si="259"/>
        <v>0</v>
      </c>
      <c r="CC177" s="4270">
        <f t="shared" si="259"/>
        <v>0</v>
      </c>
      <c r="CD177" s="4114"/>
      <c r="CE177" s="4264" t="str">
        <f t="shared" si="289"/>
        <v/>
      </c>
      <c r="CF177" s="4271">
        <f t="shared" si="290"/>
        <v>0</v>
      </c>
      <c r="CG177" s="4272">
        <f t="shared" si="291"/>
        <v>0</v>
      </c>
      <c r="CH177" s="4272">
        <f t="shared" si="292"/>
        <v>0</v>
      </c>
      <c r="CI177" s="4272">
        <f t="shared" si="293"/>
        <v>0</v>
      </c>
      <c r="CJ177" s="4272">
        <f t="shared" si="294"/>
        <v>0</v>
      </c>
      <c r="CK177" s="4272">
        <f t="shared" si="295"/>
        <v>0</v>
      </c>
      <c r="CL177" s="4272">
        <f t="shared" si="296"/>
        <v>0</v>
      </c>
      <c r="CM177" s="4272">
        <f t="shared" si="297"/>
        <v>0</v>
      </c>
      <c r="CN177" s="4272">
        <f t="shared" si="298"/>
        <v>0</v>
      </c>
      <c r="CO177" s="4285">
        <f>IF(M177=CO8,M177,0)</f>
        <v>0</v>
      </c>
      <c r="CP177" s="4286" t="str">
        <f t="shared" si="299"/>
        <v/>
      </c>
      <c r="CQ177" s="4261" t="str">
        <f t="shared" si="300"/>
        <v/>
      </c>
      <c r="CR177" s="4275" t="str">
        <f t="shared" si="301"/>
        <v/>
      </c>
      <c r="CS177" s="4275" t="str">
        <f t="shared" si="302"/>
        <v/>
      </c>
      <c r="CT177" s="4275" t="str">
        <f t="shared" si="303"/>
        <v/>
      </c>
      <c r="CU177" s="4275" t="str">
        <f t="shared" si="304"/>
        <v/>
      </c>
      <c r="CV177" s="4275" t="str">
        <f t="shared" si="305"/>
        <v/>
      </c>
      <c r="CW177" s="4275" t="str">
        <f t="shared" si="306"/>
        <v/>
      </c>
      <c r="CX177" s="4276" t="str">
        <f t="shared" si="307"/>
        <v/>
      </c>
      <c r="CY177" s="4186"/>
      <c r="CZ177" s="4264" t="str">
        <f t="shared" si="308"/>
        <v/>
      </c>
      <c r="DA177" s="4277">
        <f t="shared" si="309"/>
        <v>0</v>
      </c>
      <c r="DB177" s="4115" t="str">
        <f t="shared" si="310"/>
        <v/>
      </c>
      <c r="DC177" s="4115" t="str">
        <f t="shared" si="311"/>
        <v/>
      </c>
      <c r="DD177" s="4115" t="str">
        <f t="shared" si="312"/>
        <v/>
      </c>
      <c r="DE177" s="4115" t="str">
        <f t="shared" si="313"/>
        <v/>
      </c>
      <c r="DF177" s="4115" t="str">
        <f t="shared" si="314"/>
        <v/>
      </c>
      <c r="DG177" s="4115" t="str">
        <f t="shared" si="315"/>
        <v/>
      </c>
      <c r="DH177" s="4115" t="str">
        <f t="shared" si="316"/>
        <v/>
      </c>
      <c r="DI177" s="4115" t="str">
        <f t="shared" si="317"/>
        <v/>
      </c>
      <c r="DJ177" s="4136"/>
      <c r="DK177" s="4287">
        <f>IF(M177=DK8,M177,0)</f>
        <v>0</v>
      </c>
      <c r="DL177" s="4286" t="str">
        <f t="shared" si="318"/>
        <v/>
      </c>
      <c r="DM177" s="4275" t="str">
        <f t="shared" si="319"/>
        <v/>
      </c>
      <c r="DN177" s="4275" t="str">
        <f t="shared" si="320"/>
        <v/>
      </c>
      <c r="DO177" s="4275" t="str">
        <f t="shared" si="321"/>
        <v/>
      </c>
      <c r="DP177" s="4275" t="str">
        <f t="shared" si="322"/>
        <v/>
      </c>
      <c r="DQ177" s="4275" t="str">
        <f t="shared" si="323"/>
        <v/>
      </c>
      <c r="DR177" s="4275" t="str">
        <f t="shared" si="324"/>
        <v/>
      </c>
      <c r="DS177" s="4275" t="str">
        <f t="shared" si="325"/>
        <v/>
      </c>
      <c r="DT177" s="4279" t="str">
        <f t="shared" si="326"/>
        <v/>
      </c>
      <c r="DU177" s="4122"/>
      <c r="DV177" s="4266">
        <f t="shared" si="327"/>
        <v>0</v>
      </c>
      <c r="DW177" s="4267">
        <f t="shared" si="328"/>
        <v>0</v>
      </c>
      <c r="DX177" s="4267">
        <f t="shared" si="329"/>
        <v>0</v>
      </c>
      <c r="DY177" s="4267">
        <f t="shared" si="330"/>
        <v>0</v>
      </c>
      <c r="DZ177" s="4267">
        <f t="shared" si="331"/>
        <v>0</v>
      </c>
      <c r="EA177" s="4267">
        <f t="shared" si="332"/>
        <v>0</v>
      </c>
      <c r="EB177" s="4267">
        <f t="shared" si="333"/>
        <v>0</v>
      </c>
      <c r="EC177" s="4267">
        <f t="shared" si="334"/>
        <v>0</v>
      </c>
      <c r="ED177" s="4215"/>
      <c r="EE177" s="4268">
        <f t="shared" si="375"/>
        <v>0</v>
      </c>
      <c r="EF177" s="4269">
        <f t="shared" si="375"/>
        <v>0</v>
      </c>
      <c r="EG177" s="4269">
        <f t="shared" si="375"/>
        <v>0</v>
      </c>
      <c r="EH177" s="4269">
        <f t="shared" si="375"/>
        <v>0</v>
      </c>
      <c r="EI177" s="4269">
        <f t="shared" si="375"/>
        <v>0</v>
      </c>
      <c r="EJ177" s="4269">
        <f t="shared" si="260"/>
        <v>0</v>
      </c>
      <c r="EK177" s="4269">
        <f t="shared" si="260"/>
        <v>0</v>
      </c>
      <c r="EL177" s="4270">
        <f t="shared" si="260"/>
        <v>0</v>
      </c>
      <c r="EM177" s="4186"/>
      <c r="EN177" s="4264" t="str">
        <f t="shared" si="335"/>
        <v/>
      </c>
      <c r="EO177" s="4271">
        <f t="shared" si="336"/>
        <v>0</v>
      </c>
      <c r="EP177" s="4272">
        <f t="shared" si="337"/>
        <v>0</v>
      </c>
      <c r="EQ177" s="4272">
        <f t="shared" si="338"/>
        <v>0</v>
      </c>
      <c r="ER177" s="4272">
        <f t="shared" si="339"/>
        <v>0</v>
      </c>
      <c r="ES177" s="4272">
        <f t="shared" si="340"/>
        <v>0</v>
      </c>
      <c r="ET177" s="4272">
        <f t="shared" si="341"/>
        <v>0</v>
      </c>
      <c r="EU177" s="4272">
        <f t="shared" si="342"/>
        <v>0</v>
      </c>
      <c r="EV177" s="4272">
        <f t="shared" si="343"/>
        <v>0</v>
      </c>
      <c r="EW177" s="4272">
        <f t="shared" si="344"/>
        <v>0</v>
      </c>
      <c r="EX177" s="4288">
        <f>IF(X177=EX8,X177,0)</f>
        <v>0</v>
      </c>
      <c r="EY177" s="4286" t="str">
        <f t="shared" si="345"/>
        <v/>
      </c>
      <c r="EZ177" s="4261" t="str">
        <f t="shared" si="346"/>
        <v/>
      </c>
      <c r="FA177" s="4275" t="str">
        <f t="shared" si="347"/>
        <v/>
      </c>
      <c r="FB177" s="4275" t="str">
        <f t="shared" si="348"/>
        <v/>
      </c>
      <c r="FC177" s="4275" t="str">
        <f t="shared" si="349"/>
        <v/>
      </c>
      <c r="FD177" s="4275" t="str">
        <f t="shared" si="350"/>
        <v/>
      </c>
      <c r="FE177" s="4275" t="str">
        <f t="shared" si="351"/>
        <v/>
      </c>
      <c r="FF177" s="4275" t="str">
        <f t="shared" si="352"/>
        <v/>
      </c>
      <c r="FG177" s="4275" t="str">
        <f t="shared" si="353"/>
        <v/>
      </c>
      <c r="FH177" s="4186"/>
      <c r="FI177" s="4264" t="str">
        <f t="shared" si="354"/>
        <v/>
      </c>
      <c r="FJ177" s="4277">
        <f t="shared" si="355"/>
        <v>0</v>
      </c>
      <c r="FK177" s="4115" t="str">
        <f t="shared" si="356"/>
        <v/>
      </c>
      <c r="FL177" s="4115" t="str">
        <f t="shared" si="357"/>
        <v/>
      </c>
      <c r="FM177" s="4115" t="str">
        <f t="shared" si="358"/>
        <v/>
      </c>
      <c r="FN177" s="4115" t="str">
        <f t="shared" si="359"/>
        <v/>
      </c>
      <c r="FO177" s="4115" t="str">
        <f t="shared" si="360"/>
        <v/>
      </c>
      <c r="FP177" s="4115" t="str">
        <f t="shared" si="361"/>
        <v/>
      </c>
      <c r="FQ177" s="4115" t="str">
        <f t="shared" si="362"/>
        <v/>
      </c>
      <c r="FR177" s="4115" t="str">
        <f t="shared" si="363"/>
        <v/>
      </c>
      <c r="FS177" s="4287">
        <f>IF(X177=FS8,X177,0)</f>
        <v>0</v>
      </c>
      <c r="FT177" s="4286" t="str">
        <f t="shared" si="364"/>
        <v/>
      </c>
      <c r="FU177" s="4275" t="str">
        <f t="shared" si="365"/>
        <v/>
      </c>
      <c r="FV177" s="4275" t="str">
        <f t="shared" si="366"/>
        <v/>
      </c>
      <c r="FW177" s="4275" t="str">
        <f t="shared" si="367"/>
        <v/>
      </c>
      <c r="FX177" s="4275" t="str">
        <f t="shared" si="368"/>
        <v/>
      </c>
      <c r="FY177" s="4275" t="str">
        <f t="shared" si="369"/>
        <v/>
      </c>
      <c r="FZ177" s="4275" t="str">
        <f t="shared" si="370"/>
        <v/>
      </c>
      <c r="GA177" s="4275" t="str">
        <f t="shared" si="371"/>
        <v/>
      </c>
      <c r="GB177" s="4279" t="str">
        <f t="shared" si="372"/>
        <v/>
      </c>
      <c r="GC177" s="4122"/>
    </row>
    <row r="178" spans="1:185" ht="45" customHeight="1">
      <c r="A178" s="4016">
        <f>ROW()</f>
        <v>178</v>
      </c>
      <c r="B178" s="4250" t="str">
        <f>IF(C178="I","",IF(ISBLANK(D178),"",IF(ISTEXT(D178),LARGE(B9:B177,1)+1,0)))</f>
        <v/>
      </c>
      <c r="C178" s="4281"/>
      <c r="D178" s="4297"/>
      <c r="E178" s="4252"/>
      <c r="F178" s="4253"/>
      <c r="G178" s="4254"/>
      <c r="H178" s="4255"/>
      <c r="I178" s="4254"/>
      <c r="J178" s="4255"/>
      <c r="K178" s="4256">
        <f t="shared" si="376"/>
        <v>0</v>
      </c>
      <c r="L178" s="4119"/>
      <c r="M178" s="4257">
        <f t="shared" si="261"/>
        <v>0</v>
      </c>
      <c r="N178" s="4258">
        <f t="shared" si="261"/>
        <v>0</v>
      </c>
      <c r="O178" s="4259"/>
      <c r="P178" s="4259"/>
      <c r="Q178" s="4259"/>
      <c r="R178" s="4259"/>
      <c r="S178" s="4259"/>
      <c r="T178" s="4259"/>
      <c r="U178" s="4259"/>
      <c r="V178" s="4259"/>
      <c r="W178" s="4119"/>
      <c r="X178" s="4257">
        <f t="shared" si="262"/>
        <v>0</v>
      </c>
      <c r="Y178" s="4258">
        <f t="shared" si="262"/>
        <v>0</v>
      </c>
      <c r="Z178" s="4260"/>
      <c r="AA178" s="4260"/>
      <c r="AB178" s="4260"/>
      <c r="AC178" s="4260"/>
      <c r="AD178" s="4260"/>
      <c r="AE178" s="4260"/>
      <c r="AF178" s="4260"/>
      <c r="AG178" s="4260"/>
      <c r="AH178" s="4119"/>
      <c r="AI178" s="4122"/>
      <c r="AJ178" s="4261">
        <f t="shared" si="263"/>
        <v>0</v>
      </c>
      <c r="AK178" s="4262">
        <f t="shared" si="264"/>
        <v>0</v>
      </c>
      <c r="AL178" s="4261">
        <f t="shared" si="265"/>
        <v>0</v>
      </c>
      <c r="AM178" s="4262">
        <f t="shared" si="266"/>
        <v>0</v>
      </c>
      <c r="AN178" s="4261">
        <f t="shared" si="267"/>
        <v>0</v>
      </c>
      <c r="AO178" s="4262">
        <f t="shared" si="268"/>
        <v>0</v>
      </c>
      <c r="AP178" s="4261">
        <f t="shared" si="269"/>
        <v>0</v>
      </c>
      <c r="AQ178" s="4262">
        <f t="shared" si="270"/>
        <v>0</v>
      </c>
      <c r="AR178" s="4261">
        <f t="shared" si="271"/>
        <v>0</v>
      </c>
      <c r="AS178" s="4262">
        <f t="shared" si="272"/>
        <v>0</v>
      </c>
      <c r="AT178" s="4261">
        <f t="shared" si="273"/>
        <v>0</v>
      </c>
      <c r="AU178" s="4262">
        <f t="shared" si="274"/>
        <v>0</v>
      </c>
      <c r="AV178" s="4261">
        <f t="shared" si="275"/>
        <v>0</v>
      </c>
      <c r="AW178" s="4262">
        <f t="shared" si="276"/>
        <v>0</v>
      </c>
      <c r="AX178" s="4261">
        <f t="shared" si="277"/>
        <v>0</v>
      </c>
      <c r="AY178" s="4262">
        <f t="shared" si="278"/>
        <v>0</v>
      </c>
      <c r="AZ178" s="4263"/>
      <c r="BA178" s="4264">
        <f>BA9</f>
        <v>20</v>
      </c>
      <c r="BB178" s="4264">
        <f t="shared" si="279"/>
        <v>0</v>
      </c>
      <c r="BC178" s="4264" t="str">
        <f t="shared" si="280"/>
        <v/>
      </c>
      <c r="BD178" s="4265">
        <f t="shared" si="373"/>
        <v>0</v>
      </c>
      <c r="BE178" s="4265">
        <f t="shared" si="373"/>
        <v>0</v>
      </c>
      <c r="BF178" s="4265">
        <f t="shared" si="373"/>
        <v>0</v>
      </c>
      <c r="BG178" s="4265">
        <f t="shared" si="373"/>
        <v>0</v>
      </c>
      <c r="BH178" s="4265">
        <f t="shared" si="373"/>
        <v>0</v>
      </c>
      <c r="BI178" s="4265">
        <f t="shared" si="258"/>
        <v>0</v>
      </c>
      <c r="BJ178" s="4265">
        <f t="shared" si="258"/>
        <v>0</v>
      </c>
      <c r="BK178" s="4265">
        <f t="shared" si="258"/>
        <v>0</v>
      </c>
      <c r="BL178" s="4122"/>
      <c r="BM178" s="4266">
        <f t="shared" si="281"/>
        <v>0</v>
      </c>
      <c r="BN178" s="4267">
        <f t="shared" si="282"/>
        <v>0</v>
      </c>
      <c r="BO178" s="4267">
        <f t="shared" si="283"/>
        <v>0</v>
      </c>
      <c r="BP178" s="4267">
        <f t="shared" si="284"/>
        <v>0</v>
      </c>
      <c r="BQ178" s="4267">
        <f t="shared" si="285"/>
        <v>0</v>
      </c>
      <c r="BR178" s="4267">
        <f t="shared" si="286"/>
        <v>0</v>
      </c>
      <c r="BS178" s="4267">
        <f t="shared" si="287"/>
        <v>0</v>
      </c>
      <c r="BT178" s="4267">
        <f t="shared" si="288"/>
        <v>0</v>
      </c>
      <c r="BU178" s="4202"/>
      <c r="BV178" s="4268">
        <f t="shared" si="374"/>
        <v>0</v>
      </c>
      <c r="BW178" s="4269">
        <f t="shared" si="374"/>
        <v>0</v>
      </c>
      <c r="BX178" s="4269">
        <f t="shared" si="374"/>
        <v>0</v>
      </c>
      <c r="BY178" s="4269">
        <f t="shared" si="374"/>
        <v>0</v>
      </c>
      <c r="BZ178" s="4269">
        <f t="shared" si="374"/>
        <v>0</v>
      </c>
      <c r="CA178" s="4269">
        <f t="shared" si="259"/>
        <v>0</v>
      </c>
      <c r="CB178" s="4269">
        <f t="shared" si="259"/>
        <v>0</v>
      </c>
      <c r="CC178" s="4270">
        <f t="shared" si="259"/>
        <v>0</v>
      </c>
      <c r="CD178" s="4114"/>
      <c r="CE178" s="4264" t="str">
        <f t="shared" si="289"/>
        <v/>
      </c>
      <c r="CF178" s="4271">
        <f t="shared" si="290"/>
        <v>0</v>
      </c>
      <c r="CG178" s="4272">
        <f t="shared" si="291"/>
        <v>0</v>
      </c>
      <c r="CH178" s="4272">
        <f t="shared" si="292"/>
        <v>0</v>
      </c>
      <c r="CI178" s="4272">
        <f t="shared" si="293"/>
        <v>0</v>
      </c>
      <c r="CJ178" s="4272">
        <f t="shared" si="294"/>
        <v>0</v>
      </c>
      <c r="CK178" s="4272">
        <f t="shared" si="295"/>
        <v>0</v>
      </c>
      <c r="CL178" s="4272">
        <f t="shared" si="296"/>
        <v>0</v>
      </c>
      <c r="CM178" s="4272">
        <f t="shared" si="297"/>
        <v>0</v>
      </c>
      <c r="CN178" s="4272">
        <f t="shared" si="298"/>
        <v>0</v>
      </c>
      <c r="CO178" s="4285">
        <f>IF(M178=CO8,M178,0)</f>
        <v>0</v>
      </c>
      <c r="CP178" s="4286" t="str">
        <f t="shared" si="299"/>
        <v/>
      </c>
      <c r="CQ178" s="4261" t="str">
        <f t="shared" si="300"/>
        <v/>
      </c>
      <c r="CR178" s="4275" t="str">
        <f t="shared" si="301"/>
        <v/>
      </c>
      <c r="CS178" s="4275" t="str">
        <f t="shared" si="302"/>
        <v/>
      </c>
      <c r="CT178" s="4275" t="str">
        <f t="shared" si="303"/>
        <v/>
      </c>
      <c r="CU178" s="4275" t="str">
        <f t="shared" si="304"/>
        <v/>
      </c>
      <c r="CV178" s="4275" t="str">
        <f t="shared" si="305"/>
        <v/>
      </c>
      <c r="CW178" s="4275" t="str">
        <f t="shared" si="306"/>
        <v/>
      </c>
      <c r="CX178" s="4276" t="str">
        <f t="shared" si="307"/>
        <v/>
      </c>
      <c r="CY178" s="4186"/>
      <c r="CZ178" s="4264" t="str">
        <f t="shared" si="308"/>
        <v/>
      </c>
      <c r="DA178" s="4277">
        <f t="shared" si="309"/>
        <v>0</v>
      </c>
      <c r="DB178" s="4115" t="str">
        <f t="shared" si="310"/>
        <v/>
      </c>
      <c r="DC178" s="4115" t="str">
        <f t="shared" si="311"/>
        <v/>
      </c>
      <c r="DD178" s="4115" t="str">
        <f t="shared" si="312"/>
        <v/>
      </c>
      <c r="DE178" s="4115" t="str">
        <f t="shared" si="313"/>
        <v/>
      </c>
      <c r="DF178" s="4115" t="str">
        <f t="shared" si="314"/>
        <v/>
      </c>
      <c r="DG178" s="4115" t="str">
        <f t="shared" si="315"/>
        <v/>
      </c>
      <c r="DH178" s="4115" t="str">
        <f t="shared" si="316"/>
        <v/>
      </c>
      <c r="DI178" s="4115" t="str">
        <f t="shared" si="317"/>
        <v/>
      </c>
      <c r="DJ178" s="4136"/>
      <c r="DK178" s="4287">
        <f>IF(M178=DK8,M178,0)</f>
        <v>0</v>
      </c>
      <c r="DL178" s="4286" t="str">
        <f t="shared" si="318"/>
        <v/>
      </c>
      <c r="DM178" s="4275" t="str">
        <f t="shared" si="319"/>
        <v/>
      </c>
      <c r="DN178" s="4275" t="str">
        <f t="shared" si="320"/>
        <v/>
      </c>
      <c r="DO178" s="4275" t="str">
        <f t="shared" si="321"/>
        <v/>
      </c>
      <c r="DP178" s="4275" t="str">
        <f t="shared" si="322"/>
        <v/>
      </c>
      <c r="DQ178" s="4275" t="str">
        <f t="shared" si="323"/>
        <v/>
      </c>
      <c r="DR178" s="4275" t="str">
        <f t="shared" si="324"/>
        <v/>
      </c>
      <c r="DS178" s="4275" t="str">
        <f t="shared" si="325"/>
        <v/>
      </c>
      <c r="DT178" s="4279" t="str">
        <f t="shared" si="326"/>
        <v/>
      </c>
      <c r="DU178" s="4122"/>
      <c r="DV178" s="4266">
        <f t="shared" si="327"/>
        <v>0</v>
      </c>
      <c r="DW178" s="4267">
        <f t="shared" si="328"/>
        <v>0</v>
      </c>
      <c r="DX178" s="4267">
        <f t="shared" si="329"/>
        <v>0</v>
      </c>
      <c r="DY178" s="4267">
        <f t="shared" si="330"/>
        <v>0</v>
      </c>
      <c r="DZ178" s="4267">
        <f t="shared" si="331"/>
        <v>0</v>
      </c>
      <c r="EA178" s="4267">
        <f t="shared" si="332"/>
        <v>0</v>
      </c>
      <c r="EB178" s="4267">
        <f t="shared" si="333"/>
        <v>0</v>
      </c>
      <c r="EC178" s="4267">
        <f t="shared" si="334"/>
        <v>0</v>
      </c>
      <c r="ED178" s="4215"/>
      <c r="EE178" s="4268">
        <f t="shared" si="375"/>
        <v>0</v>
      </c>
      <c r="EF178" s="4269">
        <f t="shared" si="375"/>
        <v>0</v>
      </c>
      <c r="EG178" s="4269">
        <f t="shared" si="375"/>
        <v>0</v>
      </c>
      <c r="EH178" s="4269">
        <f t="shared" si="375"/>
        <v>0</v>
      </c>
      <c r="EI178" s="4269">
        <f t="shared" si="375"/>
        <v>0</v>
      </c>
      <c r="EJ178" s="4269">
        <f t="shared" si="260"/>
        <v>0</v>
      </c>
      <c r="EK178" s="4269">
        <f t="shared" si="260"/>
        <v>0</v>
      </c>
      <c r="EL178" s="4270">
        <f t="shared" si="260"/>
        <v>0</v>
      </c>
      <c r="EM178" s="4186"/>
      <c r="EN178" s="4264" t="str">
        <f t="shared" si="335"/>
        <v/>
      </c>
      <c r="EO178" s="4271">
        <f t="shared" si="336"/>
        <v>0</v>
      </c>
      <c r="EP178" s="4272">
        <f t="shared" si="337"/>
        <v>0</v>
      </c>
      <c r="EQ178" s="4272">
        <f t="shared" si="338"/>
        <v>0</v>
      </c>
      <c r="ER178" s="4272">
        <f t="shared" si="339"/>
        <v>0</v>
      </c>
      <c r="ES178" s="4272">
        <f t="shared" si="340"/>
        <v>0</v>
      </c>
      <c r="ET178" s="4272">
        <f t="shared" si="341"/>
        <v>0</v>
      </c>
      <c r="EU178" s="4272">
        <f t="shared" si="342"/>
        <v>0</v>
      </c>
      <c r="EV178" s="4272">
        <f t="shared" si="343"/>
        <v>0</v>
      </c>
      <c r="EW178" s="4272">
        <f t="shared" si="344"/>
        <v>0</v>
      </c>
      <c r="EX178" s="4288">
        <f>IF(X178=EX8,X178,0)</f>
        <v>0</v>
      </c>
      <c r="EY178" s="4286" t="str">
        <f t="shared" si="345"/>
        <v/>
      </c>
      <c r="EZ178" s="4261" t="str">
        <f t="shared" si="346"/>
        <v/>
      </c>
      <c r="FA178" s="4275" t="str">
        <f t="shared" si="347"/>
        <v/>
      </c>
      <c r="FB178" s="4275" t="str">
        <f t="shared" si="348"/>
        <v/>
      </c>
      <c r="FC178" s="4275" t="str">
        <f t="shared" si="349"/>
        <v/>
      </c>
      <c r="FD178" s="4275" t="str">
        <f t="shared" si="350"/>
        <v/>
      </c>
      <c r="FE178" s="4275" t="str">
        <f t="shared" si="351"/>
        <v/>
      </c>
      <c r="FF178" s="4275" t="str">
        <f t="shared" si="352"/>
        <v/>
      </c>
      <c r="FG178" s="4275" t="str">
        <f t="shared" si="353"/>
        <v/>
      </c>
      <c r="FH178" s="4186"/>
      <c r="FI178" s="4264" t="str">
        <f t="shared" si="354"/>
        <v/>
      </c>
      <c r="FJ178" s="4277">
        <f t="shared" si="355"/>
        <v>0</v>
      </c>
      <c r="FK178" s="4115" t="str">
        <f t="shared" si="356"/>
        <v/>
      </c>
      <c r="FL178" s="4115" t="str">
        <f t="shared" si="357"/>
        <v/>
      </c>
      <c r="FM178" s="4115" t="str">
        <f t="shared" si="358"/>
        <v/>
      </c>
      <c r="FN178" s="4115" t="str">
        <f t="shared" si="359"/>
        <v/>
      </c>
      <c r="FO178" s="4115" t="str">
        <f t="shared" si="360"/>
        <v/>
      </c>
      <c r="FP178" s="4115" t="str">
        <f t="shared" si="361"/>
        <v/>
      </c>
      <c r="FQ178" s="4115" t="str">
        <f t="shared" si="362"/>
        <v/>
      </c>
      <c r="FR178" s="4115" t="str">
        <f t="shared" si="363"/>
        <v/>
      </c>
      <c r="FS178" s="4287">
        <f>IF(X178=FS8,X178,0)</f>
        <v>0</v>
      </c>
      <c r="FT178" s="4286" t="str">
        <f t="shared" si="364"/>
        <v/>
      </c>
      <c r="FU178" s="4275" t="str">
        <f t="shared" si="365"/>
        <v/>
      </c>
      <c r="FV178" s="4275" t="str">
        <f t="shared" si="366"/>
        <v/>
      </c>
      <c r="FW178" s="4275" t="str">
        <f t="shared" si="367"/>
        <v/>
      </c>
      <c r="FX178" s="4275" t="str">
        <f t="shared" si="368"/>
        <v/>
      </c>
      <c r="FY178" s="4275" t="str">
        <f t="shared" si="369"/>
        <v/>
      </c>
      <c r="FZ178" s="4275" t="str">
        <f t="shared" si="370"/>
        <v/>
      </c>
      <c r="GA178" s="4275" t="str">
        <f t="shared" si="371"/>
        <v/>
      </c>
      <c r="GB178" s="4279" t="str">
        <f t="shared" si="372"/>
        <v/>
      </c>
      <c r="GC178" s="4122"/>
    </row>
    <row r="179" spans="1:185" ht="45" customHeight="1">
      <c r="A179" s="4016">
        <f>ROW()</f>
        <v>179</v>
      </c>
      <c r="B179" s="4250" t="str">
        <f>IF(C179="I","",IF(ISBLANK(D179),"",IF(ISTEXT(D179),LARGE(B9:B178,1)+1,0)))</f>
        <v/>
      </c>
      <c r="C179" s="4281"/>
      <c r="D179" s="4297"/>
      <c r="E179" s="4252"/>
      <c r="F179" s="4253"/>
      <c r="G179" s="4254"/>
      <c r="H179" s="4255"/>
      <c r="I179" s="4254"/>
      <c r="J179" s="4255"/>
      <c r="K179" s="4256">
        <f t="shared" si="376"/>
        <v>0</v>
      </c>
      <c r="L179" s="4119"/>
      <c r="M179" s="4257">
        <f t="shared" si="261"/>
        <v>0</v>
      </c>
      <c r="N179" s="4258">
        <f t="shared" si="261"/>
        <v>0</v>
      </c>
      <c r="O179" s="4259"/>
      <c r="P179" s="4259"/>
      <c r="Q179" s="4259"/>
      <c r="R179" s="4259"/>
      <c r="S179" s="4259"/>
      <c r="T179" s="4259"/>
      <c r="U179" s="4259"/>
      <c r="V179" s="4259"/>
      <c r="W179" s="4119"/>
      <c r="X179" s="4257">
        <f t="shared" si="262"/>
        <v>0</v>
      </c>
      <c r="Y179" s="4258">
        <f t="shared" si="262"/>
        <v>0</v>
      </c>
      <c r="Z179" s="4260"/>
      <c r="AA179" s="4260"/>
      <c r="AB179" s="4260"/>
      <c r="AC179" s="4260"/>
      <c r="AD179" s="4260"/>
      <c r="AE179" s="4260"/>
      <c r="AF179" s="4260"/>
      <c r="AG179" s="4260"/>
      <c r="AH179" s="4119"/>
      <c r="AI179" s="4122"/>
      <c r="AJ179" s="4261">
        <f t="shared" si="263"/>
        <v>0</v>
      </c>
      <c r="AK179" s="4262">
        <f t="shared" si="264"/>
        <v>0</v>
      </c>
      <c r="AL179" s="4261">
        <f t="shared" si="265"/>
        <v>0</v>
      </c>
      <c r="AM179" s="4262">
        <f t="shared" si="266"/>
        <v>0</v>
      </c>
      <c r="AN179" s="4261">
        <f t="shared" si="267"/>
        <v>0</v>
      </c>
      <c r="AO179" s="4262">
        <f t="shared" si="268"/>
        <v>0</v>
      </c>
      <c r="AP179" s="4261">
        <f t="shared" si="269"/>
        <v>0</v>
      </c>
      <c r="AQ179" s="4262">
        <f t="shared" si="270"/>
        <v>0</v>
      </c>
      <c r="AR179" s="4261">
        <f t="shared" si="271"/>
        <v>0</v>
      </c>
      <c r="AS179" s="4262">
        <f t="shared" si="272"/>
        <v>0</v>
      </c>
      <c r="AT179" s="4261">
        <f t="shared" si="273"/>
        <v>0</v>
      </c>
      <c r="AU179" s="4262">
        <f t="shared" si="274"/>
        <v>0</v>
      </c>
      <c r="AV179" s="4261">
        <f t="shared" si="275"/>
        <v>0</v>
      </c>
      <c r="AW179" s="4262">
        <f t="shared" si="276"/>
        <v>0</v>
      </c>
      <c r="AX179" s="4261">
        <f t="shared" si="277"/>
        <v>0</v>
      </c>
      <c r="AY179" s="4262">
        <f t="shared" si="278"/>
        <v>0</v>
      </c>
      <c r="AZ179" s="4263"/>
      <c r="BA179" s="4264">
        <f>BA9</f>
        <v>20</v>
      </c>
      <c r="BB179" s="4264">
        <f t="shared" si="279"/>
        <v>0</v>
      </c>
      <c r="BC179" s="4264" t="str">
        <f t="shared" si="280"/>
        <v/>
      </c>
      <c r="BD179" s="4265">
        <f t="shared" si="373"/>
        <v>0</v>
      </c>
      <c r="BE179" s="4265">
        <f t="shared" si="373"/>
        <v>0</v>
      </c>
      <c r="BF179" s="4265">
        <f t="shared" si="373"/>
        <v>0</v>
      </c>
      <c r="BG179" s="4265">
        <f t="shared" si="373"/>
        <v>0</v>
      </c>
      <c r="BH179" s="4265">
        <f t="shared" si="373"/>
        <v>0</v>
      </c>
      <c r="BI179" s="4265">
        <f t="shared" si="258"/>
        <v>0</v>
      </c>
      <c r="BJ179" s="4265">
        <f t="shared" si="258"/>
        <v>0</v>
      </c>
      <c r="BK179" s="4265">
        <f t="shared" si="258"/>
        <v>0</v>
      </c>
      <c r="BL179" s="4122"/>
      <c r="BM179" s="4266">
        <f t="shared" si="281"/>
        <v>0</v>
      </c>
      <c r="BN179" s="4267">
        <f t="shared" si="282"/>
        <v>0</v>
      </c>
      <c r="BO179" s="4267">
        <f t="shared" si="283"/>
        <v>0</v>
      </c>
      <c r="BP179" s="4267">
        <f t="shared" si="284"/>
        <v>0</v>
      </c>
      <c r="BQ179" s="4267">
        <f t="shared" si="285"/>
        <v>0</v>
      </c>
      <c r="BR179" s="4267">
        <f t="shared" si="286"/>
        <v>0</v>
      </c>
      <c r="BS179" s="4267">
        <f t="shared" si="287"/>
        <v>0</v>
      </c>
      <c r="BT179" s="4267">
        <f t="shared" si="288"/>
        <v>0</v>
      </c>
      <c r="BU179" s="4202"/>
      <c r="BV179" s="4268">
        <f t="shared" si="374"/>
        <v>0</v>
      </c>
      <c r="BW179" s="4269">
        <f t="shared" si="374"/>
        <v>0</v>
      </c>
      <c r="BX179" s="4269">
        <f t="shared" si="374"/>
        <v>0</v>
      </c>
      <c r="BY179" s="4269">
        <f t="shared" si="374"/>
        <v>0</v>
      </c>
      <c r="BZ179" s="4269">
        <f t="shared" si="374"/>
        <v>0</v>
      </c>
      <c r="CA179" s="4269">
        <f t="shared" si="259"/>
        <v>0</v>
      </c>
      <c r="CB179" s="4269">
        <f t="shared" si="259"/>
        <v>0</v>
      </c>
      <c r="CC179" s="4270">
        <f t="shared" si="259"/>
        <v>0</v>
      </c>
      <c r="CD179" s="4114"/>
      <c r="CE179" s="4264" t="str">
        <f t="shared" si="289"/>
        <v/>
      </c>
      <c r="CF179" s="4271">
        <f t="shared" si="290"/>
        <v>0</v>
      </c>
      <c r="CG179" s="4272">
        <f t="shared" si="291"/>
        <v>0</v>
      </c>
      <c r="CH179" s="4272">
        <f t="shared" si="292"/>
        <v>0</v>
      </c>
      <c r="CI179" s="4272">
        <f t="shared" si="293"/>
        <v>0</v>
      </c>
      <c r="CJ179" s="4272">
        <f t="shared" si="294"/>
        <v>0</v>
      </c>
      <c r="CK179" s="4272">
        <f t="shared" si="295"/>
        <v>0</v>
      </c>
      <c r="CL179" s="4272">
        <f t="shared" si="296"/>
        <v>0</v>
      </c>
      <c r="CM179" s="4272">
        <f t="shared" si="297"/>
        <v>0</v>
      </c>
      <c r="CN179" s="4272">
        <f t="shared" si="298"/>
        <v>0</v>
      </c>
      <c r="CO179" s="4285">
        <f>IF(M179=CO8,M179,0)</f>
        <v>0</v>
      </c>
      <c r="CP179" s="4286" t="str">
        <f t="shared" si="299"/>
        <v/>
      </c>
      <c r="CQ179" s="4261" t="str">
        <f t="shared" si="300"/>
        <v/>
      </c>
      <c r="CR179" s="4275" t="str">
        <f t="shared" si="301"/>
        <v/>
      </c>
      <c r="CS179" s="4275" t="str">
        <f t="shared" si="302"/>
        <v/>
      </c>
      <c r="CT179" s="4275" t="str">
        <f t="shared" si="303"/>
        <v/>
      </c>
      <c r="CU179" s="4275" t="str">
        <f t="shared" si="304"/>
        <v/>
      </c>
      <c r="CV179" s="4275" t="str">
        <f t="shared" si="305"/>
        <v/>
      </c>
      <c r="CW179" s="4275" t="str">
        <f t="shared" si="306"/>
        <v/>
      </c>
      <c r="CX179" s="4276" t="str">
        <f t="shared" si="307"/>
        <v/>
      </c>
      <c r="CY179" s="4186"/>
      <c r="CZ179" s="4264" t="str">
        <f t="shared" si="308"/>
        <v/>
      </c>
      <c r="DA179" s="4277">
        <f t="shared" si="309"/>
        <v>0</v>
      </c>
      <c r="DB179" s="4115" t="str">
        <f t="shared" si="310"/>
        <v/>
      </c>
      <c r="DC179" s="4115" t="str">
        <f t="shared" si="311"/>
        <v/>
      </c>
      <c r="DD179" s="4115" t="str">
        <f t="shared" si="312"/>
        <v/>
      </c>
      <c r="DE179" s="4115" t="str">
        <f t="shared" si="313"/>
        <v/>
      </c>
      <c r="DF179" s="4115" t="str">
        <f t="shared" si="314"/>
        <v/>
      </c>
      <c r="DG179" s="4115" t="str">
        <f t="shared" si="315"/>
        <v/>
      </c>
      <c r="DH179" s="4115" t="str">
        <f t="shared" si="316"/>
        <v/>
      </c>
      <c r="DI179" s="4115" t="str">
        <f t="shared" si="317"/>
        <v/>
      </c>
      <c r="DJ179" s="4136"/>
      <c r="DK179" s="4287">
        <f>IF(M179=DK8,M179,0)</f>
        <v>0</v>
      </c>
      <c r="DL179" s="4286" t="str">
        <f t="shared" si="318"/>
        <v/>
      </c>
      <c r="DM179" s="4275" t="str">
        <f t="shared" si="319"/>
        <v/>
      </c>
      <c r="DN179" s="4275" t="str">
        <f t="shared" si="320"/>
        <v/>
      </c>
      <c r="DO179" s="4275" t="str">
        <f t="shared" si="321"/>
        <v/>
      </c>
      <c r="DP179" s="4275" t="str">
        <f t="shared" si="322"/>
        <v/>
      </c>
      <c r="DQ179" s="4275" t="str">
        <f t="shared" si="323"/>
        <v/>
      </c>
      <c r="DR179" s="4275" t="str">
        <f t="shared" si="324"/>
        <v/>
      </c>
      <c r="DS179" s="4275" t="str">
        <f t="shared" si="325"/>
        <v/>
      </c>
      <c r="DT179" s="4279" t="str">
        <f t="shared" si="326"/>
        <v/>
      </c>
      <c r="DU179" s="4122"/>
      <c r="DV179" s="4266">
        <f t="shared" si="327"/>
        <v>0</v>
      </c>
      <c r="DW179" s="4267">
        <f t="shared" si="328"/>
        <v>0</v>
      </c>
      <c r="DX179" s="4267">
        <f t="shared" si="329"/>
        <v>0</v>
      </c>
      <c r="DY179" s="4267">
        <f t="shared" si="330"/>
        <v>0</v>
      </c>
      <c r="DZ179" s="4267">
        <f t="shared" si="331"/>
        <v>0</v>
      </c>
      <c r="EA179" s="4267">
        <f t="shared" si="332"/>
        <v>0</v>
      </c>
      <c r="EB179" s="4267">
        <f t="shared" si="333"/>
        <v>0</v>
      </c>
      <c r="EC179" s="4267">
        <f t="shared" si="334"/>
        <v>0</v>
      </c>
      <c r="ED179" s="4215"/>
      <c r="EE179" s="4268">
        <f t="shared" si="375"/>
        <v>0</v>
      </c>
      <c r="EF179" s="4269">
        <f t="shared" si="375"/>
        <v>0</v>
      </c>
      <c r="EG179" s="4269">
        <f t="shared" si="375"/>
        <v>0</v>
      </c>
      <c r="EH179" s="4269">
        <f t="shared" si="375"/>
        <v>0</v>
      </c>
      <c r="EI179" s="4269">
        <f t="shared" si="375"/>
        <v>0</v>
      </c>
      <c r="EJ179" s="4269">
        <f t="shared" si="260"/>
        <v>0</v>
      </c>
      <c r="EK179" s="4269">
        <f t="shared" si="260"/>
        <v>0</v>
      </c>
      <c r="EL179" s="4270">
        <f t="shared" si="260"/>
        <v>0</v>
      </c>
      <c r="EM179" s="4186"/>
      <c r="EN179" s="4264" t="str">
        <f t="shared" si="335"/>
        <v/>
      </c>
      <c r="EO179" s="4271">
        <f t="shared" si="336"/>
        <v>0</v>
      </c>
      <c r="EP179" s="4272">
        <f t="shared" si="337"/>
        <v>0</v>
      </c>
      <c r="EQ179" s="4272">
        <f t="shared" si="338"/>
        <v>0</v>
      </c>
      <c r="ER179" s="4272">
        <f t="shared" si="339"/>
        <v>0</v>
      </c>
      <c r="ES179" s="4272">
        <f t="shared" si="340"/>
        <v>0</v>
      </c>
      <c r="ET179" s="4272">
        <f t="shared" si="341"/>
        <v>0</v>
      </c>
      <c r="EU179" s="4272">
        <f t="shared" si="342"/>
        <v>0</v>
      </c>
      <c r="EV179" s="4272">
        <f t="shared" si="343"/>
        <v>0</v>
      </c>
      <c r="EW179" s="4272">
        <f t="shared" si="344"/>
        <v>0</v>
      </c>
      <c r="EX179" s="4288">
        <f>IF(X179=EX8,X179,0)</f>
        <v>0</v>
      </c>
      <c r="EY179" s="4286" t="str">
        <f t="shared" si="345"/>
        <v/>
      </c>
      <c r="EZ179" s="4261" t="str">
        <f t="shared" si="346"/>
        <v/>
      </c>
      <c r="FA179" s="4275" t="str">
        <f t="shared" si="347"/>
        <v/>
      </c>
      <c r="FB179" s="4275" t="str">
        <f t="shared" si="348"/>
        <v/>
      </c>
      <c r="FC179" s="4275" t="str">
        <f t="shared" si="349"/>
        <v/>
      </c>
      <c r="FD179" s="4275" t="str">
        <f t="shared" si="350"/>
        <v/>
      </c>
      <c r="FE179" s="4275" t="str">
        <f t="shared" si="351"/>
        <v/>
      </c>
      <c r="FF179" s="4275" t="str">
        <f t="shared" si="352"/>
        <v/>
      </c>
      <c r="FG179" s="4275" t="str">
        <f t="shared" si="353"/>
        <v/>
      </c>
      <c r="FH179" s="4186"/>
      <c r="FI179" s="4264" t="str">
        <f t="shared" si="354"/>
        <v/>
      </c>
      <c r="FJ179" s="4277">
        <f t="shared" si="355"/>
        <v>0</v>
      </c>
      <c r="FK179" s="4115" t="str">
        <f t="shared" si="356"/>
        <v/>
      </c>
      <c r="FL179" s="4115" t="str">
        <f t="shared" si="357"/>
        <v/>
      </c>
      <c r="FM179" s="4115" t="str">
        <f t="shared" si="358"/>
        <v/>
      </c>
      <c r="FN179" s="4115" t="str">
        <f t="shared" si="359"/>
        <v/>
      </c>
      <c r="FO179" s="4115" t="str">
        <f t="shared" si="360"/>
        <v/>
      </c>
      <c r="FP179" s="4115" t="str">
        <f t="shared" si="361"/>
        <v/>
      </c>
      <c r="FQ179" s="4115" t="str">
        <f t="shared" si="362"/>
        <v/>
      </c>
      <c r="FR179" s="4115" t="str">
        <f t="shared" si="363"/>
        <v/>
      </c>
      <c r="FS179" s="4287">
        <f>IF(X179=FS8,X179,0)</f>
        <v>0</v>
      </c>
      <c r="FT179" s="4286" t="str">
        <f t="shared" si="364"/>
        <v/>
      </c>
      <c r="FU179" s="4275" t="str">
        <f t="shared" si="365"/>
        <v/>
      </c>
      <c r="FV179" s="4275" t="str">
        <f t="shared" si="366"/>
        <v/>
      </c>
      <c r="FW179" s="4275" t="str">
        <f t="shared" si="367"/>
        <v/>
      </c>
      <c r="FX179" s="4275" t="str">
        <f t="shared" si="368"/>
        <v/>
      </c>
      <c r="FY179" s="4275" t="str">
        <f t="shared" si="369"/>
        <v/>
      </c>
      <c r="FZ179" s="4275" t="str">
        <f t="shared" si="370"/>
        <v/>
      </c>
      <c r="GA179" s="4275" t="str">
        <f t="shared" si="371"/>
        <v/>
      </c>
      <c r="GB179" s="4279" t="str">
        <f t="shared" si="372"/>
        <v/>
      </c>
      <c r="GC179" s="4122"/>
    </row>
    <row r="180" spans="1:185" ht="45" customHeight="1">
      <c r="A180" s="4016">
        <f>ROW()</f>
        <v>180</v>
      </c>
      <c r="B180" s="4250" t="str">
        <f>IF(C180="I","",IF(ISBLANK(D180),"",IF(ISTEXT(D180),LARGE(B9:B179,1)+1,0)))</f>
        <v/>
      </c>
      <c r="C180" s="4281"/>
      <c r="D180" s="4297"/>
      <c r="E180" s="4252"/>
      <c r="F180" s="4253"/>
      <c r="G180" s="4254"/>
      <c r="H180" s="4255"/>
      <c r="I180" s="4254"/>
      <c r="J180" s="4255"/>
      <c r="K180" s="4256">
        <f t="shared" si="376"/>
        <v>0</v>
      </c>
      <c r="L180" s="4119"/>
      <c r="M180" s="4257">
        <f t="shared" si="261"/>
        <v>0</v>
      </c>
      <c r="N180" s="4258">
        <f t="shared" si="261"/>
        <v>0</v>
      </c>
      <c r="O180" s="4259"/>
      <c r="P180" s="4259"/>
      <c r="Q180" s="4259"/>
      <c r="R180" s="4259"/>
      <c r="S180" s="4259"/>
      <c r="T180" s="4259"/>
      <c r="U180" s="4259"/>
      <c r="V180" s="4259"/>
      <c r="W180" s="4119"/>
      <c r="X180" s="4257">
        <f t="shared" si="262"/>
        <v>0</v>
      </c>
      <c r="Y180" s="4258">
        <f t="shared" si="262"/>
        <v>0</v>
      </c>
      <c r="Z180" s="4260"/>
      <c r="AA180" s="4260"/>
      <c r="AB180" s="4260"/>
      <c r="AC180" s="4260"/>
      <c r="AD180" s="4260"/>
      <c r="AE180" s="4260"/>
      <c r="AF180" s="4260"/>
      <c r="AG180" s="4260"/>
      <c r="AH180" s="4119"/>
      <c r="AI180" s="4122"/>
      <c r="AJ180" s="4261">
        <f t="shared" si="263"/>
        <v>0</v>
      </c>
      <c r="AK180" s="4262">
        <f t="shared" si="264"/>
        <v>0</v>
      </c>
      <c r="AL180" s="4261">
        <f t="shared" si="265"/>
        <v>0</v>
      </c>
      <c r="AM180" s="4262">
        <f t="shared" si="266"/>
        <v>0</v>
      </c>
      <c r="AN180" s="4261">
        <f t="shared" si="267"/>
        <v>0</v>
      </c>
      <c r="AO180" s="4262">
        <f t="shared" si="268"/>
        <v>0</v>
      </c>
      <c r="AP180" s="4261">
        <f t="shared" si="269"/>
        <v>0</v>
      </c>
      <c r="AQ180" s="4262">
        <f t="shared" si="270"/>
        <v>0</v>
      </c>
      <c r="AR180" s="4261">
        <f t="shared" si="271"/>
        <v>0</v>
      </c>
      <c r="AS180" s="4262">
        <f t="shared" si="272"/>
        <v>0</v>
      </c>
      <c r="AT180" s="4261">
        <f t="shared" si="273"/>
        <v>0</v>
      </c>
      <c r="AU180" s="4262">
        <f t="shared" si="274"/>
        <v>0</v>
      </c>
      <c r="AV180" s="4261">
        <f t="shared" si="275"/>
        <v>0</v>
      </c>
      <c r="AW180" s="4262">
        <f t="shared" si="276"/>
        <v>0</v>
      </c>
      <c r="AX180" s="4261">
        <f t="shared" si="277"/>
        <v>0</v>
      </c>
      <c r="AY180" s="4262">
        <f t="shared" si="278"/>
        <v>0</v>
      </c>
      <c r="AZ180" s="4263"/>
      <c r="BA180" s="4264">
        <f>BA9</f>
        <v>20</v>
      </c>
      <c r="BB180" s="4264">
        <f t="shared" si="279"/>
        <v>0</v>
      </c>
      <c r="BC180" s="4264" t="str">
        <f t="shared" si="280"/>
        <v/>
      </c>
      <c r="BD180" s="4265">
        <f t="shared" si="373"/>
        <v>0</v>
      </c>
      <c r="BE180" s="4265">
        <f t="shared" si="373"/>
        <v>0</v>
      </c>
      <c r="BF180" s="4265">
        <f t="shared" si="373"/>
        <v>0</v>
      </c>
      <c r="BG180" s="4265">
        <f t="shared" si="373"/>
        <v>0</v>
      </c>
      <c r="BH180" s="4265">
        <f t="shared" si="373"/>
        <v>0</v>
      </c>
      <c r="BI180" s="4265">
        <f t="shared" si="258"/>
        <v>0</v>
      </c>
      <c r="BJ180" s="4265">
        <f t="shared" si="258"/>
        <v>0</v>
      </c>
      <c r="BK180" s="4265">
        <f t="shared" si="258"/>
        <v>0</v>
      </c>
      <c r="BL180" s="4122"/>
      <c r="BM180" s="4266">
        <f t="shared" si="281"/>
        <v>0</v>
      </c>
      <c r="BN180" s="4267">
        <f t="shared" si="282"/>
        <v>0</v>
      </c>
      <c r="BO180" s="4267">
        <f t="shared" si="283"/>
        <v>0</v>
      </c>
      <c r="BP180" s="4267">
        <f t="shared" si="284"/>
        <v>0</v>
      </c>
      <c r="BQ180" s="4267">
        <f t="shared" si="285"/>
        <v>0</v>
      </c>
      <c r="BR180" s="4267">
        <f t="shared" si="286"/>
        <v>0</v>
      </c>
      <c r="BS180" s="4267">
        <f t="shared" si="287"/>
        <v>0</v>
      </c>
      <c r="BT180" s="4267">
        <f t="shared" si="288"/>
        <v>0</v>
      </c>
      <c r="BU180" s="4202"/>
      <c r="BV180" s="4268">
        <f t="shared" si="374"/>
        <v>0</v>
      </c>
      <c r="BW180" s="4269">
        <f t="shared" si="374"/>
        <v>0</v>
      </c>
      <c r="BX180" s="4269">
        <f t="shared" si="374"/>
        <v>0</v>
      </c>
      <c r="BY180" s="4269">
        <f t="shared" si="374"/>
        <v>0</v>
      </c>
      <c r="BZ180" s="4269">
        <f t="shared" si="374"/>
        <v>0</v>
      </c>
      <c r="CA180" s="4269">
        <f t="shared" si="259"/>
        <v>0</v>
      </c>
      <c r="CB180" s="4269">
        <f t="shared" si="259"/>
        <v>0</v>
      </c>
      <c r="CC180" s="4270">
        <f t="shared" si="259"/>
        <v>0</v>
      </c>
      <c r="CD180" s="4114"/>
      <c r="CE180" s="4264" t="str">
        <f t="shared" si="289"/>
        <v/>
      </c>
      <c r="CF180" s="4271">
        <f t="shared" si="290"/>
        <v>0</v>
      </c>
      <c r="CG180" s="4272">
        <f t="shared" si="291"/>
        <v>0</v>
      </c>
      <c r="CH180" s="4272">
        <f t="shared" si="292"/>
        <v>0</v>
      </c>
      <c r="CI180" s="4272">
        <f t="shared" si="293"/>
        <v>0</v>
      </c>
      <c r="CJ180" s="4272">
        <f t="shared" si="294"/>
        <v>0</v>
      </c>
      <c r="CK180" s="4272">
        <f t="shared" si="295"/>
        <v>0</v>
      </c>
      <c r="CL180" s="4272">
        <f t="shared" si="296"/>
        <v>0</v>
      </c>
      <c r="CM180" s="4272">
        <f t="shared" si="297"/>
        <v>0</v>
      </c>
      <c r="CN180" s="4272">
        <f t="shared" si="298"/>
        <v>0</v>
      </c>
      <c r="CO180" s="4285">
        <f>IF(M180=CO8,M180,0)</f>
        <v>0</v>
      </c>
      <c r="CP180" s="4286" t="str">
        <f t="shared" si="299"/>
        <v/>
      </c>
      <c r="CQ180" s="4261" t="str">
        <f t="shared" si="300"/>
        <v/>
      </c>
      <c r="CR180" s="4275" t="str">
        <f t="shared" si="301"/>
        <v/>
      </c>
      <c r="CS180" s="4275" t="str">
        <f t="shared" si="302"/>
        <v/>
      </c>
      <c r="CT180" s="4275" t="str">
        <f t="shared" si="303"/>
        <v/>
      </c>
      <c r="CU180" s="4275" t="str">
        <f t="shared" si="304"/>
        <v/>
      </c>
      <c r="CV180" s="4275" t="str">
        <f t="shared" si="305"/>
        <v/>
      </c>
      <c r="CW180" s="4275" t="str">
        <f t="shared" si="306"/>
        <v/>
      </c>
      <c r="CX180" s="4276" t="str">
        <f t="shared" si="307"/>
        <v/>
      </c>
      <c r="CY180" s="4186"/>
      <c r="CZ180" s="4264" t="str">
        <f t="shared" si="308"/>
        <v/>
      </c>
      <c r="DA180" s="4277">
        <f t="shared" si="309"/>
        <v>0</v>
      </c>
      <c r="DB180" s="4115" t="str">
        <f t="shared" si="310"/>
        <v/>
      </c>
      <c r="DC180" s="4115" t="str">
        <f t="shared" si="311"/>
        <v/>
      </c>
      <c r="DD180" s="4115" t="str">
        <f t="shared" si="312"/>
        <v/>
      </c>
      <c r="DE180" s="4115" t="str">
        <f t="shared" si="313"/>
        <v/>
      </c>
      <c r="DF180" s="4115" t="str">
        <f t="shared" si="314"/>
        <v/>
      </c>
      <c r="DG180" s="4115" t="str">
        <f t="shared" si="315"/>
        <v/>
      </c>
      <c r="DH180" s="4115" t="str">
        <f t="shared" si="316"/>
        <v/>
      </c>
      <c r="DI180" s="4115" t="str">
        <f t="shared" si="317"/>
        <v/>
      </c>
      <c r="DJ180" s="4136"/>
      <c r="DK180" s="4287">
        <f>IF(M180=DK8,M180,0)</f>
        <v>0</v>
      </c>
      <c r="DL180" s="4286" t="str">
        <f t="shared" si="318"/>
        <v/>
      </c>
      <c r="DM180" s="4275" t="str">
        <f t="shared" si="319"/>
        <v/>
      </c>
      <c r="DN180" s="4275" t="str">
        <f t="shared" si="320"/>
        <v/>
      </c>
      <c r="DO180" s="4275" t="str">
        <f t="shared" si="321"/>
        <v/>
      </c>
      <c r="DP180" s="4275" t="str">
        <f t="shared" si="322"/>
        <v/>
      </c>
      <c r="DQ180" s="4275" t="str">
        <f t="shared" si="323"/>
        <v/>
      </c>
      <c r="DR180" s="4275" t="str">
        <f t="shared" si="324"/>
        <v/>
      </c>
      <c r="DS180" s="4275" t="str">
        <f t="shared" si="325"/>
        <v/>
      </c>
      <c r="DT180" s="4279" t="str">
        <f t="shared" si="326"/>
        <v/>
      </c>
      <c r="DU180" s="4122"/>
      <c r="DV180" s="4266">
        <f t="shared" si="327"/>
        <v>0</v>
      </c>
      <c r="DW180" s="4267">
        <f t="shared" si="328"/>
        <v>0</v>
      </c>
      <c r="DX180" s="4267">
        <f t="shared" si="329"/>
        <v>0</v>
      </c>
      <c r="DY180" s="4267">
        <f t="shared" si="330"/>
        <v>0</v>
      </c>
      <c r="DZ180" s="4267">
        <f t="shared" si="331"/>
        <v>0</v>
      </c>
      <c r="EA180" s="4267">
        <f t="shared" si="332"/>
        <v>0</v>
      </c>
      <c r="EB180" s="4267">
        <f t="shared" si="333"/>
        <v>0</v>
      </c>
      <c r="EC180" s="4267">
        <f t="shared" si="334"/>
        <v>0</v>
      </c>
      <c r="ED180" s="4215"/>
      <c r="EE180" s="4268">
        <f t="shared" si="375"/>
        <v>0</v>
      </c>
      <c r="EF180" s="4269">
        <f t="shared" si="375"/>
        <v>0</v>
      </c>
      <c r="EG180" s="4269">
        <f t="shared" si="375"/>
        <v>0</v>
      </c>
      <c r="EH180" s="4269">
        <f t="shared" si="375"/>
        <v>0</v>
      </c>
      <c r="EI180" s="4269">
        <f t="shared" si="375"/>
        <v>0</v>
      </c>
      <c r="EJ180" s="4269">
        <f t="shared" si="260"/>
        <v>0</v>
      </c>
      <c r="EK180" s="4269">
        <f t="shared" si="260"/>
        <v>0</v>
      </c>
      <c r="EL180" s="4270">
        <f t="shared" si="260"/>
        <v>0</v>
      </c>
      <c r="EM180" s="4186"/>
      <c r="EN180" s="4264" t="str">
        <f t="shared" si="335"/>
        <v/>
      </c>
      <c r="EO180" s="4271">
        <f t="shared" si="336"/>
        <v>0</v>
      </c>
      <c r="EP180" s="4272">
        <f t="shared" si="337"/>
        <v>0</v>
      </c>
      <c r="EQ180" s="4272">
        <f t="shared" si="338"/>
        <v>0</v>
      </c>
      <c r="ER180" s="4272">
        <f t="shared" si="339"/>
        <v>0</v>
      </c>
      <c r="ES180" s="4272">
        <f t="shared" si="340"/>
        <v>0</v>
      </c>
      <c r="ET180" s="4272">
        <f t="shared" si="341"/>
        <v>0</v>
      </c>
      <c r="EU180" s="4272">
        <f t="shared" si="342"/>
        <v>0</v>
      </c>
      <c r="EV180" s="4272">
        <f t="shared" si="343"/>
        <v>0</v>
      </c>
      <c r="EW180" s="4272">
        <f t="shared" si="344"/>
        <v>0</v>
      </c>
      <c r="EX180" s="4288">
        <f>IF(X180=EX8,X180,0)</f>
        <v>0</v>
      </c>
      <c r="EY180" s="4286" t="str">
        <f t="shared" si="345"/>
        <v/>
      </c>
      <c r="EZ180" s="4261" t="str">
        <f t="shared" si="346"/>
        <v/>
      </c>
      <c r="FA180" s="4275" t="str">
        <f t="shared" si="347"/>
        <v/>
      </c>
      <c r="FB180" s="4275" t="str">
        <f t="shared" si="348"/>
        <v/>
      </c>
      <c r="FC180" s="4275" t="str">
        <f t="shared" si="349"/>
        <v/>
      </c>
      <c r="FD180" s="4275" t="str">
        <f t="shared" si="350"/>
        <v/>
      </c>
      <c r="FE180" s="4275" t="str">
        <f t="shared" si="351"/>
        <v/>
      </c>
      <c r="FF180" s="4275" t="str">
        <f t="shared" si="352"/>
        <v/>
      </c>
      <c r="FG180" s="4275" t="str">
        <f t="shared" si="353"/>
        <v/>
      </c>
      <c r="FH180" s="4186"/>
      <c r="FI180" s="4264" t="str">
        <f t="shared" si="354"/>
        <v/>
      </c>
      <c r="FJ180" s="4277">
        <f t="shared" si="355"/>
        <v>0</v>
      </c>
      <c r="FK180" s="4115" t="str">
        <f t="shared" si="356"/>
        <v/>
      </c>
      <c r="FL180" s="4115" t="str">
        <f t="shared" si="357"/>
        <v/>
      </c>
      <c r="FM180" s="4115" t="str">
        <f t="shared" si="358"/>
        <v/>
      </c>
      <c r="FN180" s="4115" t="str">
        <f t="shared" si="359"/>
        <v/>
      </c>
      <c r="FO180" s="4115" t="str">
        <f t="shared" si="360"/>
        <v/>
      </c>
      <c r="FP180" s="4115" t="str">
        <f t="shared" si="361"/>
        <v/>
      </c>
      <c r="FQ180" s="4115" t="str">
        <f t="shared" si="362"/>
        <v/>
      </c>
      <c r="FR180" s="4115" t="str">
        <f t="shared" si="363"/>
        <v/>
      </c>
      <c r="FS180" s="4287">
        <f>IF(X180=FS8,X180,0)</f>
        <v>0</v>
      </c>
      <c r="FT180" s="4286" t="str">
        <f t="shared" si="364"/>
        <v/>
      </c>
      <c r="FU180" s="4275" t="str">
        <f t="shared" si="365"/>
        <v/>
      </c>
      <c r="FV180" s="4275" t="str">
        <f t="shared" si="366"/>
        <v/>
      </c>
      <c r="FW180" s="4275" t="str">
        <f t="shared" si="367"/>
        <v/>
      </c>
      <c r="FX180" s="4275" t="str">
        <f t="shared" si="368"/>
        <v/>
      </c>
      <c r="FY180" s="4275" t="str">
        <f t="shared" si="369"/>
        <v/>
      </c>
      <c r="FZ180" s="4275" t="str">
        <f t="shared" si="370"/>
        <v/>
      </c>
      <c r="GA180" s="4275" t="str">
        <f t="shared" si="371"/>
        <v/>
      </c>
      <c r="GB180" s="4279" t="str">
        <f t="shared" si="372"/>
        <v/>
      </c>
      <c r="GC180" s="4122"/>
    </row>
    <row r="181" spans="1:185" ht="45" customHeight="1">
      <c r="A181" s="4016">
        <f>ROW()</f>
        <v>181</v>
      </c>
      <c r="B181" s="4250" t="str">
        <f>IF(C181="I","",IF(ISBLANK(D181),"",IF(ISTEXT(D181),LARGE(B9:B180,1)+1,0)))</f>
        <v/>
      </c>
      <c r="C181" s="4281"/>
      <c r="D181" s="4297"/>
      <c r="E181" s="4252"/>
      <c r="F181" s="4253"/>
      <c r="G181" s="4254"/>
      <c r="H181" s="4255"/>
      <c r="I181" s="4254"/>
      <c r="J181" s="4255"/>
      <c r="K181" s="4256">
        <f t="shared" si="376"/>
        <v>0</v>
      </c>
      <c r="L181" s="4119"/>
      <c r="M181" s="4257">
        <f t="shared" si="261"/>
        <v>0</v>
      </c>
      <c r="N181" s="4258">
        <f t="shared" si="261"/>
        <v>0</v>
      </c>
      <c r="O181" s="4259"/>
      <c r="P181" s="4259"/>
      <c r="Q181" s="4259"/>
      <c r="R181" s="4259"/>
      <c r="S181" s="4259"/>
      <c r="T181" s="4259"/>
      <c r="U181" s="4259"/>
      <c r="V181" s="4259"/>
      <c r="W181" s="4119"/>
      <c r="X181" s="4257">
        <f t="shared" si="262"/>
        <v>0</v>
      </c>
      <c r="Y181" s="4258">
        <f t="shared" si="262"/>
        <v>0</v>
      </c>
      <c r="Z181" s="4260"/>
      <c r="AA181" s="4260"/>
      <c r="AB181" s="4260"/>
      <c r="AC181" s="4260"/>
      <c r="AD181" s="4260"/>
      <c r="AE181" s="4260"/>
      <c r="AF181" s="4260"/>
      <c r="AG181" s="4260"/>
      <c r="AH181" s="4119"/>
      <c r="AI181" s="4122"/>
      <c r="AJ181" s="4261">
        <f t="shared" si="263"/>
        <v>0</v>
      </c>
      <c r="AK181" s="4262">
        <f t="shared" si="264"/>
        <v>0</v>
      </c>
      <c r="AL181" s="4261">
        <f t="shared" si="265"/>
        <v>0</v>
      </c>
      <c r="AM181" s="4262">
        <f t="shared" si="266"/>
        <v>0</v>
      </c>
      <c r="AN181" s="4261">
        <f t="shared" si="267"/>
        <v>0</v>
      </c>
      <c r="AO181" s="4262">
        <f t="shared" si="268"/>
        <v>0</v>
      </c>
      <c r="AP181" s="4261">
        <f t="shared" si="269"/>
        <v>0</v>
      </c>
      <c r="AQ181" s="4262">
        <f t="shared" si="270"/>
        <v>0</v>
      </c>
      <c r="AR181" s="4261">
        <f t="shared" si="271"/>
        <v>0</v>
      </c>
      <c r="AS181" s="4262">
        <f t="shared" si="272"/>
        <v>0</v>
      </c>
      <c r="AT181" s="4261">
        <f t="shared" si="273"/>
        <v>0</v>
      </c>
      <c r="AU181" s="4262">
        <f t="shared" si="274"/>
        <v>0</v>
      </c>
      <c r="AV181" s="4261">
        <f t="shared" si="275"/>
        <v>0</v>
      </c>
      <c r="AW181" s="4262">
        <f t="shared" si="276"/>
        <v>0</v>
      </c>
      <c r="AX181" s="4261">
        <f t="shared" si="277"/>
        <v>0</v>
      </c>
      <c r="AY181" s="4262">
        <f t="shared" si="278"/>
        <v>0</v>
      </c>
      <c r="AZ181" s="4263"/>
      <c r="BA181" s="4264">
        <f>BA9</f>
        <v>20</v>
      </c>
      <c r="BB181" s="4264">
        <f t="shared" si="279"/>
        <v>0</v>
      </c>
      <c r="BC181" s="4264" t="str">
        <f t="shared" si="280"/>
        <v/>
      </c>
      <c r="BD181" s="4265">
        <f t="shared" si="373"/>
        <v>0</v>
      </c>
      <c r="BE181" s="4265">
        <f t="shared" si="373"/>
        <v>0</v>
      </c>
      <c r="BF181" s="4265">
        <f t="shared" si="373"/>
        <v>0</v>
      </c>
      <c r="BG181" s="4265">
        <f t="shared" si="373"/>
        <v>0</v>
      </c>
      <c r="BH181" s="4265">
        <f t="shared" si="373"/>
        <v>0</v>
      </c>
      <c r="BI181" s="4265">
        <f t="shared" si="258"/>
        <v>0</v>
      </c>
      <c r="BJ181" s="4265">
        <f t="shared" si="258"/>
        <v>0</v>
      </c>
      <c r="BK181" s="4265">
        <f t="shared" si="258"/>
        <v>0</v>
      </c>
      <c r="BL181" s="4122"/>
      <c r="BM181" s="4266">
        <f t="shared" si="281"/>
        <v>0</v>
      </c>
      <c r="BN181" s="4267">
        <f t="shared" si="282"/>
        <v>0</v>
      </c>
      <c r="BO181" s="4267">
        <f t="shared" si="283"/>
        <v>0</v>
      </c>
      <c r="BP181" s="4267">
        <f t="shared" si="284"/>
        <v>0</v>
      </c>
      <c r="BQ181" s="4267">
        <f t="shared" si="285"/>
        <v>0</v>
      </c>
      <c r="BR181" s="4267">
        <f t="shared" si="286"/>
        <v>0</v>
      </c>
      <c r="BS181" s="4267">
        <f t="shared" si="287"/>
        <v>0</v>
      </c>
      <c r="BT181" s="4267">
        <f t="shared" si="288"/>
        <v>0</v>
      </c>
      <c r="BU181" s="4202"/>
      <c r="BV181" s="4268">
        <f t="shared" si="374"/>
        <v>0</v>
      </c>
      <c r="BW181" s="4269">
        <f t="shared" si="374"/>
        <v>0</v>
      </c>
      <c r="BX181" s="4269">
        <f t="shared" si="374"/>
        <v>0</v>
      </c>
      <c r="BY181" s="4269">
        <f t="shared" si="374"/>
        <v>0</v>
      </c>
      <c r="BZ181" s="4269">
        <f t="shared" si="374"/>
        <v>0</v>
      </c>
      <c r="CA181" s="4269">
        <f t="shared" si="259"/>
        <v>0</v>
      </c>
      <c r="CB181" s="4269">
        <f t="shared" si="259"/>
        <v>0</v>
      </c>
      <c r="CC181" s="4270">
        <f t="shared" si="259"/>
        <v>0</v>
      </c>
      <c r="CD181" s="4114"/>
      <c r="CE181" s="4264" t="str">
        <f t="shared" si="289"/>
        <v/>
      </c>
      <c r="CF181" s="4271">
        <f t="shared" si="290"/>
        <v>0</v>
      </c>
      <c r="CG181" s="4272">
        <f t="shared" si="291"/>
        <v>0</v>
      </c>
      <c r="CH181" s="4272">
        <f t="shared" si="292"/>
        <v>0</v>
      </c>
      <c r="CI181" s="4272">
        <f t="shared" si="293"/>
        <v>0</v>
      </c>
      <c r="CJ181" s="4272">
        <f t="shared" si="294"/>
        <v>0</v>
      </c>
      <c r="CK181" s="4272">
        <f t="shared" si="295"/>
        <v>0</v>
      </c>
      <c r="CL181" s="4272">
        <f t="shared" si="296"/>
        <v>0</v>
      </c>
      <c r="CM181" s="4272">
        <f t="shared" si="297"/>
        <v>0</v>
      </c>
      <c r="CN181" s="4272">
        <f t="shared" si="298"/>
        <v>0</v>
      </c>
      <c r="CO181" s="4285">
        <f>IF(M181=CO8,M181,0)</f>
        <v>0</v>
      </c>
      <c r="CP181" s="4286" t="str">
        <f t="shared" si="299"/>
        <v/>
      </c>
      <c r="CQ181" s="4261" t="str">
        <f t="shared" si="300"/>
        <v/>
      </c>
      <c r="CR181" s="4275" t="str">
        <f t="shared" si="301"/>
        <v/>
      </c>
      <c r="CS181" s="4275" t="str">
        <f t="shared" si="302"/>
        <v/>
      </c>
      <c r="CT181" s="4275" t="str">
        <f t="shared" si="303"/>
        <v/>
      </c>
      <c r="CU181" s="4275" t="str">
        <f t="shared" si="304"/>
        <v/>
      </c>
      <c r="CV181" s="4275" t="str">
        <f t="shared" si="305"/>
        <v/>
      </c>
      <c r="CW181" s="4275" t="str">
        <f t="shared" si="306"/>
        <v/>
      </c>
      <c r="CX181" s="4276" t="str">
        <f t="shared" si="307"/>
        <v/>
      </c>
      <c r="CY181" s="4186"/>
      <c r="CZ181" s="4264" t="str">
        <f t="shared" si="308"/>
        <v/>
      </c>
      <c r="DA181" s="4277">
        <f t="shared" si="309"/>
        <v>0</v>
      </c>
      <c r="DB181" s="4115" t="str">
        <f t="shared" si="310"/>
        <v/>
      </c>
      <c r="DC181" s="4115" t="str">
        <f t="shared" si="311"/>
        <v/>
      </c>
      <c r="DD181" s="4115" t="str">
        <f t="shared" si="312"/>
        <v/>
      </c>
      <c r="DE181" s="4115" t="str">
        <f t="shared" si="313"/>
        <v/>
      </c>
      <c r="DF181" s="4115" t="str">
        <f t="shared" si="314"/>
        <v/>
      </c>
      <c r="DG181" s="4115" t="str">
        <f t="shared" si="315"/>
        <v/>
      </c>
      <c r="DH181" s="4115" t="str">
        <f t="shared" si="316"/>
        <v/>
      </c>
      <c r="DI181" s="4115" t="str">
        <f t="shared" si="317"/>
        <v/>
      </c>
      <c r="DJ181" s="4136"/>
      <c r="DK181" s="4287">
        <f>IF(M181=DK8,M181,0)</f>
        <v>0</v>
      </c>
      <c r="DL181" s="4286" t="str">
        <f t="shared" si="318"/>
        <v/>
      </c>
      <c r="DM181" s="4275" t="str">
        <f t="shared" si="319"/>
        <v/>
      </c>
      <c r="DN181" s="4275" t="str">
        <f t="shared" si="320"/>
        <v/>
      </c>
      <c r="DO181" s="4275" t="str">
        <f t="shared" si="321"/>
        <v/>
      </c>
      <c r="DP181" s="4275" t="str">
        <f t="shared" si="322"/>
        <v/>
      </c>
      <c r="DQ181" s="4275" t="str">
        <f t="shared" si="323"/>
        <v/>
      </c>
      <c r="DR181" s="4275" t="str">
        <f t="shared" si="324"/>
        <v/>
      </c>
      <c r="DS181" s="4275" t="str">
        <f t="shared" si="325"/>
        <v/>
      </c>
      <c r="DT181" s="4279" t="str">
        <f t="shared" si="326"/>
        <v/>
      </c>
      <c r="DU181" s="4122"/>
      <c r="DV181" s="4266">
        <f t="shared" si="327"/>
        <v>0</v>
      </c>
      <c r="DW181" s="4267">
        <f t="shared" si="328"/>
        <v>0</v>
      </c>
      <c r="DX181" s="4267">
        <f t="shared" si="329"/>
        <v>0</v>
      </c>
      <c r="DY181" s="4267">
        <f t="shared" si="330"/>
        <v>0</v>
      </c>
      <c r="DZ181" s="4267">
        <f t="shared" si="331"/>
        <v>0</v>
      </c>
      <c r="EA181" s="4267">
        <f t="shared" si="332"/>
        <v>0</v>
      </c>
      <c r="EB181" s="4267">
        <f t="shared" si="333"/>
        <v>0</v>
      </c>
      <c r="EC181" s="4267">
        <f t="shared" si="334"/>
        <v>0</v>
      </c>
      <c r="ED181" s="4215"/>
      <c r="EE181" s="4268">
        <f t="shared" si="375"/>
        <v>0</v>
      </c>
      <c r="EF181" s="4269">
        <f t="shared" si="375"/>
        <v>0</v>
      </c>
      <c r="EG181" s="4269">
        <f t="shared" si="375"/>
        <v>0</v>
      </c>
      <c r="EH181" s="4269">
        <f t="shared" si="375"/>
        <v>0</v>
      </c>
      <c r="EI181" s="4269">
        <f t="shared" si="375"/>
        <v>0</v>
      </c>
      <c r="EJ181" s="4269">
        <f t="shared" si="260"/>
        <v>0</v>
      </c>
      <c r="EK181" s="4269">
        <f t="shared" si="260"/>
        <v>0</v>
      </c>
      <c r="EL181" s="4270">
        <f t="shared" si="260"/>
        <v>0</v>
      </c>
      <c r="EM181" s="4186"/>
      <c r="EN181" s="4264" t="str">
        <f t="shared" si="335"/>
        <v/>
      </c>
      <c r="EO181" s="4271">
        <f t="shared" si="336"/>
        <v>0</v>
      </c>
      <c r="EP181" s="4272">
        <f t="shared" si="337"/>
        <v>0</v>
      </c>
      <c r="EQ181" s="4272">
        <f t="shared" si="338"/>
        <v>0</v>
      </c>
      <c r="ER181" s="4272">
        <f t="shared" si="339"/>
        <v>0</v>
      </c>
      <c r="ES181" s="4272">
        <f t="shared" si="340"/>
        <v>0</v>
      </c>
      <c r="ET181" s="4272">
        <f t="shared" si="341"/>
        <v>0</v>
      </c>
      <c r="EU181" s="4272">
        <f t="shared" si="342"/>
        <v>0</v>
      </c>
      <c r="EV181" s="4272">
        <f t="shared" si="343"/>
        <v>0</v>
      </c>
      <c r="EW181" s="4272">
        <f t="shared" si="344"/>
        <v>0</v>
      </c>
      <c r="EX181" s="4288">
        <f>IF(X181=EX8,X181,0)</f>
        <v>0</v>
      </c>
      <c r="EY181" s="4286" t="str">
        <f t="shared" si="345"/>
        <v/>
      </c>
      <c r="EZ181" s="4261" t="str">
        <f t="shared" si="346"/>
        <v/>
      </c>
      <c r="FA181" s="4275" t="str">
        <f t="shared" si="347"/>
        <v/>
      </c>
      <c r="FB181" s="4275" t="str">
        <f t="shared" si="348"/>
        <v/>
      </c>
      <c r="FC181" s="4275" t="str">
        <f t="shared" si="349"/>
        <v/>
      </c>
      <c r="FD181" s="4275" t="str">
        <f t="shared" si="350"/>
        <v/>
      </c>
      <c r="FE181" s="4275" t="str">
        <f t="shared" si="351"/>
        <v/>
      </c>
      <c r="FF181" s="4275" t="str">
        <f t="shared" si="352"/>
        <v/>
      </c>
      <c r="FG181" s="4275" t="str">
        <f t="shared" si="353"/>
        <v/>
      </c>
      <c r="FH181" s="4186"/>
      <c r="FI181" s="4264" t="str">
        <f t="shared" si="354"/>
        <v/>
      </c>
      <c r="FJ181" s="4277">
        <f t="shared" si="355"/>
        <v>0</v>
      </c>
      <c r="FK181" s="4115" t="str">
        <f t="shared" si="356"/>
        <v/>
      </c>
      <c r="FL181" s="4115" t="str">
        <f t="shared" si="357"/>
        <v/>
      </c>
      <c r="FM181" s="4115" t="str">
        <f t="shared" si="358"/>
        <v/>
      </c>
      <c r="FN181" s="4115" t="str">
        <f t="shared" si="359"/>
        <v/>
      </c>
      <c r="FO181" s="4115" t="str">
        <f t="shared" si="360"/>
        <v/>
      </c>
      <c r="FP181" s="4115" t="str">
        <f t="shared" si="361"/>
        <v/>
      </c>
      <c r="FQ181" s="4115" t="str">
        <f t="shared" si="362"/>
        <v/>
      </c>
      <c r="FR181" s="4115" t="str">
        <f t="shared" si="363"/>
        <v/>
      </c>
      <c r="FS181" s="4287">
        <f>IF(X181=FS8,X181,0)</f>
        <v>0</v>
      </c>
      <c r="FT181" s="4286" t="str">
        <f t="shared" si="364"/>
        <v/>
      </c>
      <c r="FU181" s="4275" t="str">
        <f t="shared" si="365"/>
        <v/>
      </c>
      <c r="FV181" s="4275" t="str">
        <f t="shared" si="366"/>
        <v/>
      </c>
      <c r="FW181" s="4275" t="str">
        <f t="shared" si="367"/>
        <v/>
      </c>
      <c r="FX181" s="4275" t="str">
        <f t="shared" si="368"/>
        <v/>
      </c>
      <c r="FY181" s="4275" t="str">
        <f t="shared" si="369"/>
        <v/>
      </c>
      <c r="FZ181" s="4275" t="str">
        <f t="shared" si="370"/>
        <v/>
      </c>
      <c r="GA181" s="4275" t="str">
        <f t="shared" si="371"/>
        <v/>
      </c>
      <c r="GB181" s="4279" t="str">
        <f t="shared" si="372"/>
        <v/>
      </c>
      <c r="GC181" s="4122"/>
    </row>
    <row r="182" spans="1:185" ht="45" customHeight="1">
      <c r="A182" s="4016">
        <f>ROW()</f>
        <v>182</v>
      </c>
      <c r="B182" s="4250" t="str">
        <f>IF(C182="I","",IF(ISBLANK(D182),"",IF(ISTEXT(D182),LARGE(B9:B181,1)+1,0)))</f>
        <v/>
      </c>
      <c r="C182" s="4281"/>
      <c r="D182" s="4297"/>
      <c r="E182" s="4252"/>
      <c r="F182" s="4253"/>
      <c r="G182" s="4254"/>
      <c r="H182" s="4255"/>
      <c r="I182" s="4254"/>
      <c r="J182" s="4255"/>
      <c r="K182" s="4256">
        <f t="shared" si="376"/>
        <v>0</v>
      </c>
      <c r="L182" s="4119"/>
      <c r="M182" s="4257">
        <f t="shared" si="261"/>
        <v>0</v>
      </c>
      <c r="N182" s="4258">
        <f t="shared" si="261"/>
        <v>0</v>
      </c>
      <c r="O182" s="4259"/>
      <c r="P182" s="4259"/>
      <c r="Q182" s="4259"/>
      <c r="R182" s="4259"/>
      <c r="S182" s="4259"/>
      <c r="T182" s="4259"/>
      <c r="U182" s="4259"/>
      <c r="V182" s="4259"/>
      <c r="W182" s="4119"/>
      <c r="X182" s="4257">
        <f t="shared" si="262"/>
        <v>0</v>
      </c>
      <c r="Y182" s="4258">
        <f t="shared" si="262"/>
        <v>0</v>
      </c>
      <c r="Z182" s="4260"/>
      <c r="AA182" s="4260"/>
      <c r="AB182" s="4260"/>
      <c r="AC182" s="4260"/>
      <c r="AD182" s="4260"/>
      <c r="AE182" s="4260"/>
      <c r="AF182" s="4260"/>
      <c r="AG182" s="4260"/>
      <c r="AH182" s="4119"/>
      <c r="AI182" s="4122"/>
      <c r="AJ182" s="4261">
        <f t="shared" si="263"/>
        <v>0</v>
      </c>
      <c r="AK182" s="4262">
        <f t="shared" si="264"/>
        <v>0</v>
      </c>
      <c r="AL182" s="4261">
        <f t="shared" si="265"/>
        <v>0</v>
      </c>
      <c r="AM182" s="4262">
        <f t="shared" si="266"/>
        <v>0</v>
      </c>
      <c r="AN182" s="4261">
        <f t="shared" si="267"/>
        <v>0</v>
      </c>
      <c r="AO182" s="4262">
        <f t="shared" si="268"/>
        <v>0</v>
      </c>
      <c r="AP182" s="4261">
        <f t="shared" si="269"/>
        <v>0</v>
      </c>
      <c r="AQ182" s="4262">
        <f t="shared" si="270"/>
        <v>0</v>
      </c>
      <c r="AR182" s="4261">
        <f t="shared" si="271"/>
        <v>0</v>
      </c>
      <c r="AS182" s="4262">
        <f t="shared" si="272"/>
        <v>0</v>
      </c>
      <c r="AT182" s="4261">
        <f t="shared" si="273"/>
        <v>0</v>
      </c>
      <c r="AU182" s="4262">
        <f t="shared" si="274"/>
        <v>0</v>
      </c>
      <c r="AV182" s="4261">
        <f t="shared" si="275"/>
        <v>0</v>
      </c>
      <c r="AW182" s="4262">
        <f t="shared" si="276"/>
        <v>0</v>
      </c>
      <c r="AX182" s="4261">
        <f t="shared" si="277"/>
        <v>0</v>
      </c>
      <c r="AY182" s="4262">
        <f t="shared" si="278"/>
        <v>0</v>
      </c>
      <c r="AZ182" s="4263"/>
      <c r="BA182" s="4264">
        <f>BA9</f>
        <v>20</v>
      </c>
      <c r="BB182" s="4264">
        <f t="shared" si="279"/>
        <v>0</v>
      </c>
      <c r="BC182" s="4264" t="str">
        <f t="shared" si="280"/>
        <v/>
      </c>
      <c r="BD182" s="4265">
        <f t="shared" si="373"/>
        <v>0</v>
      </c>
      <c r="BE182" s="4265">
        <f t="shared" si="373"/>
        <v>0</v>
      </c>
      <c r="BF182" s="4265">
        <f t="shared" si="373"/>
        <v>0</v>
      </c>
      <c r="BG182" s="4265">
        <f t="shared" si="373"/>
        <v>0</v>
      </c>
      <c r="BH182" s="4265">
        <f t="shared" si="373"/>
        <v>0</v>
      </c>
      <c r="BI182" s="4265">
        <f t="shared" si="258"/>
        <v>0</v>
      </c>
      <c r="BJ182" s="4265">
        <f t="shared" si="258"/>
        <v>0</v>
      </c>
      <c r="BK182" s="4265">
        <f t="shared" si="258"/>
        <v>0</v>
      </c>
      <c r="BL182" s="4122"/>
      <c r="BM182" s="4266">
        <f t="shared" si="281"/>
        <v>0</v>
      </c>
      <c r="BN182" s="4267">
        <f t="shared" si="282"/>
        <v>0</v>
      </c>
      <c r="BO182" s="4267">
        <f t="shared" si="283"/>
        <v>0</v>
      </c>
      <c r="BP182" s="4267">
        <f t="shared" si="284"/>
        <v>0</v>
      </c>
      <c r="BQ182" s="4267">
        <f t="shared" si="285"/>
        <v>0</v>
      </c>
      <c r="BR182" s="4267">
        <f t="shared" si="286"/>
        <v>0</v>
      </c>
      <c r="BS182" s="4267">
        <f t="shared" si="287"/>
        <v>0</v>
      </c>
      <c r="BT182" s="4267">
        <f t="shared" si="288"/>
        <v>0</v>
      </c>
      <c r="BU182" s="4202"/>
      <c r="BV182" s="4268">
        <f t="shared" si="374"/>
        <v>0</v>
      </c>
      <c r="BW182" s="4269">
        <f t="shared" si="374"/>
        <v>0</v>
      </c>
      <c r="BX182" s="4269">
        <f t="shared" si="374"/>
        <v>0</v>
      </c>
      <c r="BY182" s="4269">
        <f t="shared" si="374"/>
        <v>0</v>
      </c>
      <c r="BZ182" s="4269">
        <f t="shared" si="374"/>
        <v>0</v>
      </c>
      <c r="CA182" s="4269">
        <f t="shared" si="259"/>
        <v>0</v>
      </c>
      <c r="CB182" s="4269">
        <f t="shared" si="259"/>
        <v>0</v>
      </c>
      <c r="CC182" s="4270">
        <f t="shared" si="259"/>
        <v>0</v>
      </c>
      <c r="CD182" s="4114"/>
      <c r="CE182" s="4264" t="str">
        <f t="shared" si="289"/>
        <v/>
      </c>
      <c r="CF182" s="4271">
        <f t="shared" si="290"/>
        <v>0</v>
      </c>
      <c r="CG182" s="4272">
        <f t="shared" si="291"/>
        <v>0</v>
      </c>
      <c r="CH182" s="4272">
        <f t="shared" si="292"/>
        <v>0</v>
      </c>
      <c r="CI182" s="4272">
        <f t="shared" si="293"/>
        <v>0</v>
      </c>
      <c r="CJ182" s="4272">
        <f t="shared" si="294"/>
        <v>0</v>
      </c>
      <c r="CK182" s="4272">
        <f t="shared" si="295"/>
        <v>0</v>
      </c>
      <c r="CL182" s="4272">
        <f t="shared" si="296"/>
        <v>0</v>
      </c>
      <c r="CM182" s="4272">
        <f t="shared" si="297"/>
        <v>0</v>
      </c>
      <c r="CN182" s="4272">
        <f t="shared" si="298"/>
        <v>0</v>
      </c>
      <c r="CO182" s="4285">
        <f>IF(M182=CO8,M182,0)</f>
        <v>0</v>
      </c>
      <c r="CP182" s="4286" t="str">
        <f t="shared" si="299"/>
        <v/>
      </c>
      <c r="CQ182" s="4261" t="str">
        <f t="shared" si="300"/>
        <v/>
      </c>
      <c r="CR182" s="4275" t="str">
        <f t="shared" si="301"/>
        <v/>
      </c>
      <c r="CS182" s="4275" t="str">
        <f t="shared" si="302"/>
        <v/>
      </c>
      <c r="CT182" s="4275" t="str">
        <f t="shared" si="303"/>
        <v/>
      </c>
      <c r="CU182" s="4275" t="str">
        <f t="shared" si="304"/>
        <v/>
      </c>
      <c r="CV182" s="4275" t="str">
        <f t="shared" si="305"/>
        <v/>
      </c>
      <c r="CW182" s="4275" t="str">
        <f t="shared" si="306"/>
        <v/>
      </c>
      <c r="CX182" s="4276" t="str">
        <f t="shared" si="307"/>
        <v/>
      </c>
      <c r="CY182" s="4186"/>
      <c r="CZ182" s="4264" t="str">
        <f t="shared" si="308"/>
        <v/>
      </c>
      <c r="DA182" s="4277">
        <f t="shared" si="309"/>
        <v>0</v>
      </c>
      <c r="DB182" s="4115" t="str">
        <f t="shared" si="310"/>
        <v/>
      </c>
      <c r="DC182" s="4115" t="str">
        <f t="shared" si="311"/>
        <v/>
      </c>
      <c r="DD182" s="4115" t="str">
        <f t="shared" si="312"/>
        <v/>
      </c>
      <c r="DE182" s="4115" t="str">
        <f t="shared" si="313"/>
        <v/>
      </c>
      <c r="DF182" s="4115" t="str">
        <f t="shared" si="314"/>
        <v/>
      </c>
      <c r="DG182" s="4115" t="str">
        <f t="shared" si="315"/>
        <v/>
      </c>
      <c r="DH182" s="4115" t="str">
        <f t="shared" si="316"/>
        <v/>
      </c>
      <c r="DI182" s="4115" t="str">
        <f t="shared" si="317"/>
        <v/>
      </c>
      <c r="DJ182" s="4136"/>
      <c r="DK182" s="4287">
        <f>IF(M182=DK8,M182,0)</f>
        <v>0</v>
      </c>
      <c r="DL182" s="4286" t="str">
        <f t="shared" si="318"/>
        <v/>
      </c>
      <c r="DM182" s="4275" t="str">
        <f t="shared" si="319"/>
        <v/>
      </c>
      <c r="DN182" s="4275" t="str">
        <f t="shared" si="320"/>
        <v/>
      </c>
      <c r="DO182" s="4275" t="str">
        <f t="shared" si="321"/>
        <v/>
      </c>
      <c r="DP182" s="4275" t="str">
        <f t="shared" si="322"/>
        <v/>
      </c>
      <c r="DQ182" s="4275" t="str">
        <f t="shared" si="323"/>
        <v/>
      </c>
      <c r="DR182" s="4275" t="str">
        <f t="shared" si="324"/>
        <v/>
      </c>
      <c r="DS182" s="4275" t="str">
        <f t="shared" si="325"/>
        <v/>
      </c>
      <c r="DT182" s="4279" t="str">
        <f t="shared" si="326"/>
        <v/>
      </c>
      <c r="DU182" s="4122"/>
      <c r="DV182" s="4266">
        <f t="shared" si="327"/>
        <v>0</v>
      </c>
      <c r="DW182" s="4267">
        <f t="shared" si="328"/>
        <v>0</v>
      </c>
      <c r="DX182" s="4267">
        <f t="shared" si="329"/>
        <v>0</v>
      </c>
      <c r="DY182" s="4267">
        <f t="shared" si="330"/>
        <v>0</v>
      </c>
      <c r="DZ182" s="4267">
        <f t="shared" si="331"/>
        <v>0</v>
      </c>
      <c r="EA182" s="4267">
        <f t="shared" si="332"/>
        <v>0</v>
      </c>
      <c r="EB182" s="4267">
        <f t="shared" si="333"/>
        <v>0</v>
      </c>
      <c r="EC182" s="4267">
        <f t="shared" si="334"/>
        <v>0</v>
      </c>
      <c r="ED182" s="4215"/>
      <c r="EE182" s="4268">
        <f t="shared" si="375"/>
        <v>0</v>
      </c>
      <c r="EF182" s="4269">
        <f t="shared" si="375"/>
        <v>0</v>
      </c>
      <c r="EG182" s="4269">
        <f t="shared" si="375"/>
        <v>0</v>
      </c>
      <c r="EH182" s="4269">
        <f t="shared" si="375"/>
        <v>0</v>
      </c>
      <c r="EI182" s="4269">
        <f t="shared" si="375"/>
        <v>0</v>
      </c>
      <c r="EJ182" s="4269">
        <f t="shared" si="260"/>
        <v>0</v>
      </c>
      <c r="EK182" s="4269">
        <f t="shared" si="260"/>
        <v>0</v>
      </c>
      <c r="EL182" s="4270">
        <f t="shared" si="260"/>
        <v>0</v>
      </c>
      <c r="EM182" s="4186"/>
      <c r="EN182" s="4264" t="str">
        <f t="shared" si="335"/>
        <v/>
      </c>
      <c r="EO182" s="4271">
        <f t="shared" si="336"/>
        <v>0</v>
      </c>
      <c r="EP182" s="4272">
        <f t="shared" si="337"/>
        <v>0</v>
      </c>
      <c r="EQ182" s="4272">
        <f t="shared" si="338"/>
        <v>0</v>
      </c>
      <c r="ER182" s="4272">
        <f t="shared" si="339"/>
        <v>0</v>
      </c>
      <c r="ES182" s="4272">
        <f t="shared" si="340"/>
        <v>0</v>
      </c>
      <c r="ET182" s="4272">
        <f t="shared" si="341"/>
        <v>0</v>
      </c>
      <c r="EU182" s="4272">
        <f t="shared" si="342"/>
        <v>0</v>
      </c>
      <c r="EV182" s="4272">
        <f t="shared" si="343"/>
        <v>0</v>
      </c>
      <c r="EW182" s="4272">
        <f t="shared" si="344"/>
        <v>0</v>
      </c>
      <c r="EX182" s="4288">
        <f>IF(X182=EX8,X182,0)</f>
        <v>0</v>
      </c>
      <c r="EY182" s="4286" t="str">
        <f t="shared" si="345"/>
        <v/>
      </c>
      <c r="EZ182" s="4261" t="str">
        <f t="shared" si="346"/>
        <v/>
      </c>
      <c r="FA182" s="4275" t="str">
        <f t="shared" si="347"/>
        <v/>
      </c>
      <c r="FB182" s="4275" t="str">
        <f t="shared" si="348"/>
        <v/>
      </c>
      <c r="FC182" s="4275" t="str">
        <f t="shared" si="349"/>
        <v/>
      </c>
      <c r="FD182" s="4275" t="str">
        <f t="shared" si="350"/>
        <v/>
      </c>
      <c r="FE182" s="4275" t="str">
        <f t="shared" si="351"/>
        <v/>
      </c>
      <c r="FF182" s="4275" t="str">
        <f t="shared" si="352"/>
        <v/>
      </c>
      <c r="FG182" s="4275" t="str">
        <f t="shared" si="353"/>
        <v/>
      </c>
      <c r="FH182" s="4186"/>
      <c r="FI182" s="4264" t="str">
        <f t="shared" si="354"/>
        <v/>
      </c>
      <c r="FJ182" s="4277">
        <f t="shared" si="355"/>
        <v>0</v>
      </c>
      <c r="FK182" s="4115" t="str">
        <f t="shared" si="356"/>
        <v/>
      </c>
      <c r="FL182" s="4115" t="str">
        <f t="shared" si="357"/>
        <v/>
      </c>
      <c r="FM182" s="4115" t="str">
        <f t="shared" si="358"/>
        <v/>
      </c>
      <c r="FN182" s="4115" t="str">
        <f t="shared" si="359"/>
        <v/>
      </c>
      <c r="FO182" s="4115" t="str">
        <f t="shared" si="360"/>
        <v/>
      </c>
      <c r="FP182" s="4115" t="str">
        <f t="shared" si="361"/>
        <v/>
      </c>
      <c r="FQ182" s="4115" t="str">
        <f t="shared" si="362"/>
        <v/>
      </c>
      <c r="FR182" s="4115" t="str">
        <f t="shared" si="363"/>
        <v/>
      </c>
      <c r="FS182" s="4287">
        <f>IF(X182=FS8,X182,0)</f>
        <v>0</v>
      </c>
      <c r="FT182" s="4286" t="str">
        <f t="shared" si="364"/>
        <v/>
      </c>
      <c r="FU182" s="4275" t="str">
        <f t="shared" si="365"/>
        <v/>
      </c>
      <c r="FV182" s="4275" t="str">
        <f t="shared" si="366"/>
        <v/>
      </c>
      <c r="FW182" s="4275" t="str">
        <f t="shared" si="367"/>
        <v/>
      </c>
      <c r="FX182" s="4275" t="str">
        <f t="shared" si="368"/>
        <v/>
      </c>
      <c r="FY182" s="4275" t="str">
        <f t="shared" si="369"/>
        <v/>
      </c>
      <c r="FZ182" s="4275" t="str">
        <f t="shared" si="370"/>
        <v/>
      </c>
      <c r="GA182" s="4275" t="str">
        <f t="shared" si="371"/>
        <v/>
      </c>
      <c r="GB182" s="4279" t="str">
        <f t="shared" si="372"/>
        <v/>
      </c>
      <c r="GC182" s="4122"/>
    </row>
    <row r="183" spans="1:185" ht="45" customHeight="1">
      <c r="A183" s="4016">
        <f>ROW()</f>
        <v>183</v>
      </c>
      <c r="B183" s="4250" t="str">
        <f>IF(C183="I","",IF(ISBLANK(D183),"",IF(ISTEXT(D183),LARGE(B9:B182,1)+1,0)))</f>
        <v/>
      </c>
      <c r="C183" s="4281"/>
      <c r="D183" s="4297"/>
      <c r="E183" s="4252"/>
      <c r="F183" s="4253"/>
      <c r="G183" s="4254"/>
      <c r="H183" s="4255"/>
      <c r="I183" s="4254"/>
      <c r="J183" s="4255"/>
      <c r="K183" s="4256">
        <f t="shared" si="376"/>
        <v>0</v>
      </c>
      <c r="L183" s="4119"/>
      <c r="M183" s="4257">
        <f t="shared" si="261"/>
        <v>0</v>
      </c>
      <c r="N183" s="4258">
        <f t="shared" si="261"/>
        <v>0</v>
      </c>
      <c r="O183" s="4259"/>
      <c r="P183" s="4259"/>
      <c r="Q183" s="4259"/>
      <c r="R183" s="4259"/>
      <c r="S183" s="4259"/>
      <c r="T183" s="4259"/>
      <c r="U183" s="4259"/>
      <c r="V183" s="4259"/>
      <c r="W183" s="4119"/>
      <c r="X183" s="4257">
        <f t="shared" si="262"/>
        <v>0</v>
      </c>
      <c r="Y183" s="4258">
        <f t="shared" si="262"/>
        <v>0</v>
      </c>
      <c r="Z183" s="4260"/>
      <c r="AA183" s="4260"/>
      <c r="AB183" s="4260"/>
      <c r="AC183" s="4260"/>
      <c r="AD183" s="4260"/>
      <c r="AE183" s="4260"/>
      <c r="AF183" s="4260"/>
      <c r="AG183" s="4260"/>
      <c r="AH183" s="4119"/>
      <c r="AI183" s="4122"/>
      <c r="AJ183" s="4261">
        <f t="shared" si="263"/>
        <v>0</v>
      </c>
      <c r="AK183" s="4262">
        <f t="shared" si="264"/>
        <v>0</v>
      </c>
      <c r="AL183" s="4261">
        <f t="shared" si="265"/>
        <v>0</v>
      </c>
      <c r="AM183" s="4262">
        <f t="shared" si="266"/>
        <v>0</v>
      </c>
      <c r="AN183" s="4261">
        <f t="shared" si="267"/>
        <v>0</v>
      </c>
      <c r="AO183" s="4262">
        <f t="shared" si="268"/>
        <v>0</v>
      </c>
      <c r="AP183" s="4261">
        <f t="shared" si="269"/>
        <v>0</v>
      </c>
      <c r="AQ183" s="4262">
        <f t="shared" si="270"/>
        <v>0</v>
      </c>
      <c r="AR183" s="4261">
        <f t="shared" si="271"/>
        <v>0</v>
      </c>
      <c r="AS183" s="4262">
        <f t="shared" si="272"/>
        <v>0</v>
      </c>
      <c r="AT183" s="4261">
        <f t="shared" si="273"/>
        <v>0</v>
      </c>
      <c r="AU183" s="4262">
        <f t="shared" si="274"/>
        <v>0</v>
      </c>
      <c r="AV183" s="4261">
        <f t="shared" si="275"/>
        <v>0</v>
      </c>
      <c r="AW183" s="4262">
        <f t="shared" si="276"/>
        <v>0</v>
      </c>
      <c r="AX183" s="4261">
        <f t="shared" si="277"/>
        <v>0</v>
      </c>
      <c r="AY183" s="4262">
        <f t="shared" si="278"/>
        <v>0</v>
      </c>
      <c r="AZ183" s="4263"/>
      <c r="BA183" s="4264">
        <f>BA9</f>
        <v>20</v>
      </c>
      <c r="BB183" s="4264">
        <f t="shared" si="279"/>
        <v>0</v>
      </c>
      <c r="BC183" s="4264" t="str">
        <f t="shared" si="280"/>
        <v/>
      </c>
      <c r="BD183" s="4265">
        <f t="shared" si="373"/>
        <v>0</v>
      </c>
      <c r="BE183" s="4265">
        <f t="shared" si="373"/>
        <v>0</v>
      </c>
      <c r="BF183" s="4265">
        <f t="shared" si="373"/>
        <v>0</v>
      </c>
      <c r="BG183" s="4265">
        <f t="shared" si="373"/>
        <v>0</v>
      </c>
      <c r="BH183" s="4265">
        <f t="shared" si="373"/>
        <v>0</v>
      </c>
      <c r="BI183" s="4265">
        <f t="shared" si="258"/>
        <v>0</v>
      </c>
      <c r="BJ183" s="4265">
        <f t="shared" si="258"/>
        <v>0</v>
      </c>
      <c r="BK183" s="4265">
        <f t="shared" si="258"/>
        <v>0</v>
      </c>
      <c r="BL183" s="4122"/>
      <c r="BM183" s="4266">
        <f t="shared" si="281"/>
        <v>0</v>
      </c>
      <c r="BN183" s="4267">
        <f t="shared" si="282"/>
        <v>0</v>
      </c>
      <c r="BO183" s="4267">
        <f t="shared" si="283"/>
        <v>0</v>
      </c>
      <c r="BP183" s="4267">
        <f t="shared" si="284"/>
        <v>0</v>
      </c>
      <c r="BQ183" s="4267">
        <f t="shared" si="285"/>
        <v>0</v>
      </c>
      <c r="BR183" s="4267">
        <f t="shared" si="286"/>
        <v>0</v>
      </c>
      <c r="BS183" s="4267">
        <f t="shared" si="287"/>
        <v>0</v>
      </c>
      <c r="BT183" s="4267">
        <f t="shared" si="288"/>
        <v>0</v>
      </c>
      <c r="BU183" s="4202"/>
      <c r="BV183" s="4268">
        <f t="shared" si="374"/>
        <v>0</v>
      </c>
      <c r="BW183" s="4269">
        <f t="shared" si="374"/>
        <v>0</v>
      </c>
      <c r="BX183" s="4269">
        <f t="shared" si="374"/>
        <v>0</v>
      </c>
      <c r="BY183" s="4269">
        <f t="shared" si="374"/>
        <v>0</v>
      </c>
      <c r="BZ183" s="4269">
        <f t="shared" si="374"/>
        <v>0</v>
      </c>
      <c r="CA183" s="4269">
        <f t="shared" si="259"/>
        <v>0</v>
      </c>
      <c r="CB183" s="4269">
        <f t="shared" si="259"/>
        <v>0</v>
      </c>
      <c r="CC183" s="4270">
        <f t="shared" si="259"/>
        <v>0</v>
      </c>
      <c r="CD183" s="4114"/>
      <c r="CE183" s="4264" t="str">
        <f t="shared" si="289"/>
        <v/>
      </c>
      <c r="CF183" s="4271">
        <f t="shared" si="290"/>
        <v>0</v>
      </c>
      <c r="CG183" s="4272">
        <f t="shared" si="291"/>
        <v>0</v>
      </c>
      <c r="CH183" s="4272">
        <f t="shared" si="292"/>
        <v>0</v>
      </c>
      <c r="CI183" s="4272">
        <f t="shared" si="293"/>
        <v>0</v>
      </c>
      <c r="CJ183" s="4272">
        <f t="shared" si="294"/>
        <v>0</v>
      </c>
      <c r="CK183" s="4272">
        <f t="shared" si="295"/>
        <v>0</v>
      </c>
      <c r="CL183" s="4272">
        <f t="shared" si="296"/>
        <v>0</v>
      </c>
      <c r="CM183" s="4272">
        <f t="shared" si="297"/>
        <v>0</v>
      </c>
      <c r="CN183" s="4272">
        <f t="shared" si="298"/>
        <v>0</v>
      </c>
      <c r="CO183" s="4285">
        <f>IF(M183=CO8,M183,0)</f>
        <v>0</v>
      </c>
      <c r="CP183" s="4286" t="str">
        <f t="shared" si="299"/>
        <v/>
      </c>
      <c r="CQ183" s="4261" t="str">
        <f t="shared" si="300"/>
        <v/>
      </c>
      <c r="CR183" s="4275" t="str">
        <f t="shared" si="301"/>
        <v/>
      </c>
      <c r="CS183" s="4275" t="str">
        <f t="shared" si="302"/>
        <v/>
      </c>
      <c r="CT183" s="4275" t="str">
        <f t="shared" si="303"/>
        <v/>
      </c>
      <c r="CU183" s="4275" t="str">
        <f t="shared" si="304"/>
        <v/>
      </c>
      <c r="CV183" s="4275" t="str">
        <f t="shared" si="305"/>
        <v/>
      </c>
      <c r="CW183" s="4275" t="str">
        <f t="shared" si="306"/>
        <v/>
      </c>
      <c r="CX183" s="4276" t="str">
        <f t="shared" si="307"/>
        <v/>
      </c>
      <c r="CY183" s="4186"/>
      <c r="CZ183" s="4264" t="str">
        <f t="shared" si="308"/>
        <v/>
      </c>
      <c r="DA183" s="4277">
        <f t="shared" si="309"/>
        <v>0</v>
      </c>
      <c r="DB183" s="4115" t="str">
        <f t="shared" si="310"/>
        <v/>
      </c>
      <c r="DC183" s="4115" t="str">
        <f t="shared" si="311"/>
        <v/>
      </c>
      <c r="DD183" s="4115" t="str">
        <f t="shared" si="312"/>
        <v/>
      </c>
      <c r="DE183" s="4115" t="str">
        <f t="shared" si="313"/>
        <v/>
      </c>
      <c r="DF183" s="4115" t="str">
        <f t="shared" si="314"/>
        <v/>
      </c>
      <c r="DG183" s="4115" t="str">
        <f t="shared" si="315"/>
        <v/>
      </c>
      <c r="DH183" s="4115" t="str">
        <f t="shared" si="316"/>
        <v/>
      </c>
      <c r="DI183" s="4115" t="str">
        <f t="shared" si="317"/>
        <v/>
      </c>
      <c r="DJ183" s="4136"/>
      <c r="DK183" s="4287">
        <f>IF(M183=DK8,M183,0)</f>
        <v>0</v>
      </c>
      <c r="DL183" s="4286" t="str">
        <f t="shared" si="318"/>
        <v/>
      </c>
      <c r="DM183" s="4275" t="str">
        <f t="shared" si="319"/>
        <v/>
      </c>
      <c r="DN183" s="4275" t="str">
        <f t="shared" si="320"/>
        <v/>
      </c>
      <c r="DO183" s="4275" t="str">
        <f t="shared" si="321"/>
        <v/>
      </c>
      <c r="DP183" s="4275" t="str">
        <f t="shared" si="322"/>
        <v/>
      </c>
      <c r="DQ183" s="4275" t="str">
        <f t="shared" si="323"/>
        <v/>
      </c>
      <c r="DR183" s="4275" t="str">
        <f t="shared" si="324"/>
        <v/>
      </c>
      <c r="DS183" s="4275" t="str">
        <f t="shared" si="325"/>
        <v/>
      </c>
      <c r="DT183" s="4279" t="str">
        <f t="shared" si="326"/>
        <v/>
      </c>
      <c r="DU183" s="4122"/>
      <c r="DV183" s="4266">
        <f t="shared" si="327"/>
        <v>0</v>
      </c>
      <c r="DW183" s="4267">
        <f t="shared" si="328"/>
        <v>0</v>
      </c>
      <c r="DX183" s="4267">
        <f t="shared" si="329"/>
        <v>0</v>
      </c>
      <c r="DY183" s="4267">
        <f t="shared" si="330"/>
        <v>0</v>
      </c>
      <c r="DZ183" s="4267">
        <f t="shared" si="331"/>
        <v>0</v>
      </c>
      <c r="EA183" s="4267">
        <f t="shared" si="332"/>
        <v>0</v>
      </c>
      <c r="EB183" s="4267">
        <f t="shared" si="333"/>
        <v>0</v>
      </c>
      <c r="EC183" s="4267">
        <f t="shared" si="334"/>
        <v>0</v>
      </c>
      <c r="ED183" s="4215"/>
      <c r="EE183" s="4268">
        <f t="shared" si="375"/>
        <v>0</v>
      </c>
      <c r="EF183" s="4269">
        <f t="shared" si="375"/>
        <v>0</v>
      </c>
      <c r="EG183" s="4269">
        <f t="shared" si="375"/>
        <v>0</v>
      </c>
      <c r="EH183" s="4269">
        <f t="shared" si="375"/>
        <v>0</v>
      </c>
      <c r="EI183" s="4269">
        <f t="shared" si="375"/>
        <v>0</v>
      </c>
      <c r="EJ183" s="4269">
        <f t="shared" si="260"/>
        <v>0</v>
      </c>
      <c r="EK183" s="4269">
        <f t="shared" si="260"/>
        <v>0</v>
      </c>
      <c r="EL183" s="4270">
        <f t="shared" si="260"/>
        <v>0</v>
      </c>
      <c r="EM183" s="4186"/>
      <c r="EN183" s="4264" t="str">
        <f t="shared" si="335"/>
        <v/>
      </c>
      <c r="EO183" s="4271">
        <f t="shared" si="336"/>
        <v>0</v>
      </c>
      <c r="EP183" s="4272">
        <f t="shared" si="337"/>
        <v>0</v>
      </c>
      <c r="EQ183" s="4272">
        <f t="shared" si="338"/>
        <v>0</v>
      </c>
      <c r="ER183" s="4272">
        <f t="shared" si="339"/>
        <v>0</v>
      </c>
      <c r="ES183" s="4272">
        <f t="shared" si="340"/>
        <v>0</v>
      </c>
      <c r="ET183" s="4272">
        <f t="shared" si="341"/>
        <v>0</v>
      </c>
      <c r="EU183" s="4272">
        <f t="shared" si="342"/>
        <v>0</v>
      </c>
      <c r="EV183" s="4272">
        <f t="shared" si="343"/>
        <v>0</v>
      </c>
      <c r="EW183" s="4272">
        <f t="shared" si="344"/>
        <v>0</v>
      </c>
      <c r="EX183" s="4288">
        <f>IF(X183=EX8,X183,0)</f>
        <v>0</v>
      </c>
      <c r="EY183" s="4286" t="str">
        <f t="shared" si="345"/>
        <v/>
      </c>
      <c r="EZ183" s="4261" t="str">
        <f t="shared" si="346"/>
        <v/>
      </c>
      <c r="FA183" s="4275" t="str">
        <f t="shared" si="347"/>
        <v/>
      </c>
      <c r="FB183" s="4275" t="str">
        <f t="shared" si="348"/>
        <v/>
      </c>
      <c r="FC183" s="4275" t="str">
        <f t="shared" si="349"/>
        <v/>
      </c>
      <c r="FD183" s="4275" t="str">
        <f t="shared" si="350"/>
        <v/>
      </c>
      <c r="FE183" s="4275" t="str">
        <f t="shared" si="351"/>
        <v/>
      </c>
      <c r="FF183" s="4275" t="str">
        <f t="shared" si="352"/>
        <v/>
      </c>
      <c r="FG183" s="4275" t="str">
        <f t="shared" si="353"/>
        <v/>
      </c>
      <c r="FH183" s="4186"/>
      <c r="FI183" s="4264" t="str">
        <f t="shared" si="354"/>
        <v/>
      </c>
      <c r="FJ183" s="4277">
        <f t="shared" si="355"/>
        <v>0</v>
      </c>
      <c r="FK183" s="4115" t="str">
        <f t="shared" si="356"/>
        <v/>
      </c>
      <c r="FL183" s="4115" t="str">
        <f t="shared" si="357"/>
        <v/>
      </c>
      <c r="FM183" s="4115" t="str">
        <f t="shared" si="358"/>
        <v/>
      </c>
      <c r="FN183" s="4115" t="str">
        <f t="shared" si="359"/>
        <v/>
      </c>
      <c r="FO183" s="4115" t="str">
        <f t="shared" si="360"/>
        <v/>
      </c>
      <c r="FP183" s="4115" t="str">
        <f t="shared" si="361"/>
        <v/>
      </c>
      <c r="FQ183" s="4115" t="str">
        <f t="shared" si="362"/>
        <v/>
      </c>
      <c r="FR183" s="4115" t="str">
        <f t="shared" si="363"/>
        <v/>
      </c>
      <c r="FS183" s="4287">
        <f>IF(X183=FS8,X183,0)</f>
        <v>0</v>
      </c>
      <c r="FT183" s="4286" t="str">
        <f t="shared" si="364"/>
        <v/>
      </c>
      <c r="FU183" s="4275" t="str">
        <f t="shared" si="365"/>
        <v/>
      </c>
      <c r="FV183" s="4275" t="str">
        <f t="shared" si="366"/>
        <v/>
      </c>
      <c r="FW183" s="4275" t="str">
        <f t="shared" si="367"/>
        <v/>
      </c>
      <c r="FX183" s="4275" t="str">
        <f t="shared" si="368"/>
        <v/>
      </c>
      <c r="FY183" s="4275" t="str">
        <f t="shared" si="369"/>
        <v/>
      </c>
      <c r="FZ183" s="4275" t="str">
        <f t="shared" si="370"/>
        <v/>
      </c>
      <c r="GA183" s="4275" t="str">
        <f t="shared" si="371"/>
        <v/>
      </c>
      <c r="GB183" s="4279" t="str">
        <f t="shared" si="372"/>
        <v/>
      </c>
      <c r="GC183" s="4122"/>
    </row>
    <row r="184" spans="1:185" ht="45" customHeight="1">
      <c r="A184" s="4016">
        <f>ROW()</f>
        <v>184</v>
      </c>
      <c r="B184" s="4250" t="str">
        <f>IF(C184="I","",IF(ISBLANK(D184),"",IF(ISTEXT(D184),LARGE(B9:B183,1)+1,0)))</f>
        <v/>
      </c>
      <c r="C184" s="4281"/>
      <c r="D184" s="4297"/>
      <c r="E184" s="4252"/>
      <c r="F184" s="4253"/>
      <c r="G184" s="4254"/>
      <c r="H184" s="4255"/>
      <c r="I184" s="4254"/>
      <c r="J184" s="4255"/>
      <c r="K184" s="4256">
        <f t="shared" si="376"/>
        <v>0</v>
      </c>
      <c r="L184" s="4119"/>
      <c r="M184" s="4257">
        <f t="shared" si="261"/>
        <v>0</v>
      </c>
      <c r="N184" s="4258">
        <f t="shared" si="261"/>
        <v>0</v>
      </c>
      <c r="O184" s="4259"/>
      <c r="P184" s="4259"/>
      <c r="Q184" s="4259"/>
      <c r="R184" s="4259"/>
      <c r="S184" s="4259"/>
      <c r="T184" s="4259"/>
      <c r="U184" s="4259"/>
      <c r="V184" s="4259"/>
      <c r="W184" s="4119"/>
      <c r="X184" s="4257">
        <f t="shared" si="262"/>
        <v>0</v>
      </c>
      <c r="Y184" s="4258">
        <f t="shared" si="262"/>
        <v>0</v>
      </c>
      <c r="Z184" s="4260"/>
      <c r="AA184" s="4260"/>
      <c r="AB184" s="4260"/>
      <c r="AC184" s="4260"/>
      <c r="AD184" s="4260"/>
      <c r="AE184" s="4260"/>
      <c r="AF184" s="4260"/>
      <c r="AG184" s="4260"/>
      <c r="AH184" s="4119"/>
      <c r="AI184" s="4122"/>
      <c r="AJ184" s="4261">
        <f t="shared" si="263"/>
        <v>0</v>
      </c>
      <c r="AK184" s="4262">
        <f t="shared" si="264"/>
        <v>0</v>
      </c>
      <c r="AL184" s="4261">
        <f t="shared" si="265"/>
        <v>0</v>
      </c>
      <c r="AM184" s="4262">
        <f t="shared" si="266"/>
        <v>0</v>
      </c>
      <c r="AN184" s="4261">
        <f t="shared" si="267"/>
        <v>0</v>
      </c>
      <c r="AO184" s="4262">
        <f t="shared" si="268"/>
        <v>0</v>
      </c>
      <c r="AP184" s="4261">
        <f t="shared" si="269"/>
        <v>0</v>
      </c>
      <c r="AQ184" s="4262">
        <f t="shared" si="270"/>
        <v>0</v>
      </c>
      <c r="AR184" s="4261">
        <f t="shared" si="271"/>
        <v>0</v>
      </c>
      <c r="AS184" s="4262">
        <f t="shared" si="272"/>
        <v>0</v>
      </c>
      <c r="AT184" s="4261">
        <f t="shared" si="273"/>
        <v>0</v>
      </c>
      <c r="AU184" s="4262">
        <f t="shared" si="274"/>
        <v>0</v>
      </c>
      <c r="AV184" s="4261">
        <f t="shared" si="275"/>
        <v>0</v>
      </c>
      <c r="AW184" s="4262">
        <f t="shared" si="276"/>
        <v>0</v>
      </c>
      <c r="AX184" s="4261">
        <f t="shared" si="277"/>
        <v>0</v>
      </c>
      <c r="AY184" s="4262">
        <f t="shared" si="278"/>
        <v>0</v>
      </c>
      <c r="AZ184" s="4263"/>
      <c r="BA184" s="4264">
        <f>BA9</f>
        <v>20</v>
      </c>
      <c r="BB184" s="4264">
        <f t="shared" si="279"/>
        <v>0</v>
      </c>
      <c r="BC184" s="4264" t="str">
        <f t="shared" si="280"/>
        <v/>
      </c>
      <c r="BD184" s="4265">
        <f t="shared" si="373"/>
        <v>0</v>
      </c>
      <c r="BE184" s="4265">
        <f t="shared" si="373"/>
        <v>0</v>
      </c>
      <c r="BF184" s="4265">
        <f t="shared" si="373"/>
        <v>0</v>
      </c>
      <c r="BG184" s="4265">
        <f t="shared" si="373"/>
        <v>0</v>
      </c>
      <c r="BH184" s="4265">
        <f t="shared" si="373"/>
        <v>0</v>
      </c>
      <c r="BI184" s="4265">
        <f t="shared" si="258"/>
        <v>0</v>
      </c>
      <c r="BJ184" s="4265">
        <f t="shared" si="258"/>
        <v>0</v>
      </c>
      <c r="BK184" s="4265">
        <f t="shared" si="258"/>
        <v>0</v>
      </c>
      <c r="BL184" s="4122"/>
      <c r="BM184" s="4266">
        <f t="shared" si="281"/>
        <v>0</v>
      </c>
      <c r="BN184" s="4267">
        <f t="shared" si="282"/>
        <v>0</v>
      </c>
      <c r="BO184" s="4267">
        <f t="shared" si="283"/>
        <v>0</v>
      </c>
      <c r="BP184" s="4267">
        <f t="shared" si="284"/>
        <v>0</v>
      </c>
      <c r="BQ184" s="4267">
        <f t="shared" si="285"/>
        <v>0</v>
      </c>
      <c r="BR184" s="4267">
        <f t="shared" si="286"/>
        <v>0</v>
      </c>
      <c r="BS184" s="4267">
        <f t="shared" si="287"/>
        <v>0</v>
      </c>
      <c r="BT184" s="4267">
        <f t="shared" si="288"/>
        <v>0</v>
      </c>
      <c r="BU184" s="4202"/>
      <c r="BV184" s="4268">
        <f t="shared" si="374"/>
        <v>0</v>
      </c>
      <c r="BW184" s="4269">
        <f t="shared" si="374"/>
        <v>0</v>
      </c>
      <c r="BX184" s="4269">
        <f t="shared" si="374"/>
        <v>0</v>
      </c>
      <c r="BY184" s="4269">
        <f t="shared" si="374"/>
        <v>0</v>
      </c>
      <c r="BZ184" s="4269">
        <f t="shared" si="374"/>
        <v>0</v>
      </c>
      <c r="CA184" s="4269">
        <f t="shared" si="259"/>
        <v>0</v>
      </c>
      <c r="CB184" s="4269">
        <f t="shared" si="259"/>
        <v>0</v>
      </c>
      <c r="CC184" s="4270">
        <f t="shared" si="259"/>
        <v>0</v>
      </c>
      <c r="CD184" s="4114"/>
      <c r="CE184" s="4264" t="str">
        <f t="shared" si="289"/>
        <v/>
      </c>
      <c r="CF184" s="4271">
        <f t="shared" si="290"/>
        <v>0</v>
      </c>
      <c r="CG184" s="4272">
        <f t="shared" si="291"/>
        <v>0</v>
      </c>
      <c r="CH184" s="4272">
        <f t="shared" si="292"/>
        <v>0</v>
      </c>
      <c r="CI184" s="4272">
        <f t="shared" si="293"/>
        <v>0</v>
      </c>
      <c r="CJ184" s="4272">
        <f t="shared" si="294"/>
        <v>0</v>
      </c>
      <c r="CK184" s="4272">
        <f t="shared" si="295"/>
        <v>0</v>
      </c>
      <c r="CL184" s="4272">
        <f t="shared" si="296"/>
        <v>0</v>
      </c>
      <c r="CM184" s="4272">
        <f t="shared" si="297"/>
        <v>0</v>
      </c>
      <c r="CN184" s="4272">
        <f t="shared" si="298"/>
        <v>0</v>
      </c>
      <c r="CO184" s="4285">
        <f>IF(M184=CO8,M184,0)</f>
        <v>0</v>
      </c>
      <c r="CP184" s="4286" t="str">
        <f t="shared" si="299"/>
        <v/>
      </c>
      <c r="CQ184" s="4261" t="str">
        <f t="shared" si="300"/>
        <v/>
      </c>
      <c r="CR184" s="4275" t="str">
        <f t="shared" si="301"/>
        <v/>
      </c>
      <c r="CS184" s="4275" t="str">
        <f t="shared" si="302"/>
        <v/>
      </c>
      <c r="CT184" s="4275" t="str">
        <f t="shared" si="303"/>
        <v/>
      </c>
      <c r="CU184" s="4275" t="str">
        <f t="shared" si="304"/>
        <v/>
      </c>
      <c r="CV184" s="4275" t="str">
        <f t="shared" si="305"/>
        <v/>
      </c>
      <c r="CW184" s="4275" t="str">
        <f t="shared" si="306"/>
        <v/>
      </c>
      <c r="CX184" s="4276" t="str">
        <f t="shared" si="307"/>
        <v/>
      </c>
      <c r="CY184" s="4186"/>
      <c r="CZ184" s="4264" t="str">
        <f t="shared" si="308"/>
        <v/>
      </c>
      <c r="DA184" s="4277">
        <f t="shared" si="309"/>
        <v>0</v>
      </c>
      <c r="DB184" s="4115" t="str">
        <f t="shared" si="310"/>
        <v/>
      </c>
      <c r="DC184" s="4115" t="str">
        <f t="shared" si="311"/>
        <v/>
      </c>
      <c r="DD184" s="4115" t="str">
        <f t="shared" si="312"/>
        <v/>
      </c>
      <c r="DE184" s="4115" t="str">
        <f t="shared" si="313"/>
        <v/>
      </c>
      <c r="DF184" s="4115" t="str">
        <f t="shared" si="314"/>
        <v/>
      </c>
      <c r="DG184" s="4115" t="str">
        <f t="shared" si="315"/>
        <v/>
      </c>
      <c r="DH184" s="4115" t="str">
        <f t="shared" si="316"/>
        <v/>
      </c>
      <c r="DI184" s="4115" t="str">
        <f t="shared" si="317"/>
        <v/>
      </c>
      <c r="DJ184" s="4136"/>
      <c r="DK184" s="4287">
        <f>IF(M184=DK8,M184,0)</f>
        <v>0</v>
      </c>
      <c r="DL184" s="4286" t="str">
        <f t="shared" si="318"/>
        <v/>
      </c>
      <c r="DM184" s="4275" t="str">
        <f t="shared" si="319"/>
        <v/>
      </c>
      <c r="DN184" s="4275" t="str">
        <f t="shared" si="320"/>
        <v/>
      </c>
      <c r="DO184" s="4275" t="str">
        <f t="shared" si="321"/>
        <v/>
      </c>
      <c r="DP184" s="4275" t="str">
        <f t="shared" si="322"/>
        <v/>
      </c>
      <c r="DQ184" s="4275" t="str">
        <f t="shared" si="323"/>
        <v/>
      </c>
      <c r="DR184" s="4275" t="str">
        <f t="shared" si="324"/>
        <v/>
      </c>
      <c r="DS184" s="4275" t="str">
        <f t="shared" si="325"/>
        <v/>
      </c>
      <c r="DT184" s="4279" t="str">
        <f t="shared" si="326"/>
        <v/>
      </c>
      <c r="DU184" s="4122"/>
      <c r="DV184" s="4266">
        <f t="shared" si="327"/>
        <v>0</v>
      </c>
      <c r="DW184" s="4267">
        <f t="shared" si="328"/>
        <v>0</v>
      </c>
      <c r="DX184" s="4267">
        <f t="shared" si="329"/>
        <v>0</v>
      </c>
      <c r="DY184" s="4267">
        <f t="shared" si="330"/>
        <v>0</v>
      </c>
      <c r="DZ184" s="4267">
        <f t="shared" si="331"/>
        <v>0</v>
      </c>
      <c r="EA184" s="4267">
        <f t="shared" si="332"/>
        <v>0</v>
      </c>
      <c r="EB184" s="4267">
        <f t="shared" si="333"/>
        <v>0</v>
      </c>
      <c r="EC184" s="4267">
        <f t="shared" si="334"/>
        <v>0</v>
      </c>
      <c r="ED184" s="4215"/>
      <c r="EE184" s="4268">
        <f t="shared" si="375"/>
        <v>0</v>
      </c>
      <c r="EF184" s="4269">
        <f t="shared" si="375"/>
        <v>0</v>
      </c>
      <c r="EG184" s="4269">
        <f t="shared" si="375"/>
        <v>0</v>
      </c>
      <c r="EH184" s="4269">
        <f t="shared" si="375"/>
        <v>0</v>
      </c>
      <c r="EI184" s="4269">
        <f t="shared" si="375"/>
        <v>0</v>
      </c>
      <c r="EJ184" s="4269">
        <f t="shared" si="260"/>
        <v>0</v>
      </c>
      <c r="EK184" s="4269">
        <f t="shared" si="260"/>
        <v>0</v>
      </c>
      <c r="EL184" s="4270">
        <f t="shared" si="260"/>
        <v>0</v>
      </c>
      <c r="EM184" s="4186"/>
      <c r="EN184" s="4264" t="str">
        <f t="shared" si="335"/>
        <v/>
      </c>
      <c r="EO184" s="4271">
        <f t="shared" si="336"/>
        <v>0</v>
      </c>
      <c r="EP184" s="4272">
        <f t="shared" si="337"/>
        <v>0</v>
      </c>
      <c r="EQ184" s="4272">
        <f t="shared" si="338"/>
        <v>0</v>
      </c>
      <c r="ER184" s="4272">
        <f t="shared" si="339"/>
        <v>0</v>
      </c>
      <c r="ES184" s="4272">
        <f t="shared" si="340"/>
        <v>0</v>
      </c>
      <c r="ET184" s="4272">
        <f t="shared" si="341"/>
        <v>0</v>
      </c>
      <c r="EU184" s="4272">
        <f t="shared" si="342"/>
        <v>0</v>
      </c>
      <c r="EV184" s="4272">
        <f t="shared" si="343"/>
        <v>0</v>
      </c>
      <c r="EW184" s="4272">
        <f t="shared" si="344"/>
        <v>0</v>
      </c>
      <c r="EX184" s="4288">
        <f>IF(X184=EX8,X184,0)</f>
        <v>0</v>
      </c>
      <c r="EY184" s="4286" t="str">
        <f t="shared" si="345"/>
        <v/>
      </c>
      <c r="EZ184" s="4261" t="str">
        <f t="shared" si="346"/>
        <v/>
      </c>
      <c r="FA184" s="4275" t="str">
        <f t="shared" si="347"/>
        <v/>
      </c>
      <c r="FB184" s="4275" t="str">
        <f t="shared" si="348"/>
        <v/>
      </c>
      <c r="FC184" s="4275" t="str">
        <f t="shared" si="349"/>
        <v/>
      </c>
      <c r="FD184" s="4275" t="str">
        <f t="shared" si="350"/>
        <v/>
      </c>
      <c r="FE184" s="4275" t="str">
        <f t="shared" si="351"/>
        <v/>
      </c>
      <c r="FF184" s="4275" t="str">
        <f t="shared" si="352"/>
        <v/>
      </c>
      <c r="FG184" s="4275" t="str">
        <f t="shared" si="353"/>
        <v/>
      </c>
      <c r="FH184" s="4186"/>
      <c r="FI184" s="4264" t="str">
        <f t="shared" si="354"/>
        <v/>
      </c>
      <c r="FJ184" s="4277">
        <f t="shared" si="355"/>
        <v>0</v>
      </c>
      <c r="FK184" s="4115" t="str">
        <f t="shared" si="356"/>
        <v/>
      </c>
      <c r="FL184" s="4115" t="str">
        <f t="shared" si="357"/>
        <v/>
      </c>
      <c r="FM184" s="4115" t="str">
        <f t="shared" si="358"/>
        <v/>
      </c>
      <c r="FN184" s="4115" t="str">
        <f t="shared" si="359"/>
        <v/>
      </c>
      <c r="FO184" s="4115" t="str">
        <f t="shared" si="360"/>
        <v/>
      </c>
      <c r="FP184" s="4115" t="str">
        <f t="shared" si="361"/>
        <v/>
      </c>
      <c r="FQ184" s="4115" t="str">
        <f t="shared" si="362"/>
        <v/>
      </c>
      <c r="FR184" s="4115" t="str">
        <f t="shared" si="363"/>
        <v/>
      </c>
      <c r="FS184" s="4287">
        <f>IF(X184=FS8,X184,0)</f>
        <v>0</v>
      </c>
      <c r="FT184" s="4286" t="str">
        <f t="shared" si="364"/>
        <v/>
      </c>
      <c r="FU184" s="4275" t="str">
        <f t="shared" si="365"/>
        <v/>
      </c>
      <c r="FV184" s="4275" t="str">
        <f t="shared" si="366"/>
        <v/>
      </c>
      <c r="FW184" s="4275" t="str">
        <f t="shared" si="367"/>
        <v/>
      </c>
      <c r="FX184" s="4275" t="str">
        <f t="shared" si="368"/>
        <v/>
      </c>
      <c r="FY184" s="4275" t="str">
        <f t="shared" si="369"/>
        <v/>
      </c>
      <c r="FZ184" s="4275" t="str">
        <f t="shared" si="370"/>
        <v/>
      </c>
      <c r="GA184" s="4275" t="str">
        <f t="shared" si="371"/>
        <v/>
      </c>
      <c r="GB184" s="4279" t="str">
        <f t="shared" si="372"/>
        <v/>
      </c>
      <c r="GC184" s="4122"/>
    </row>
    <row r="185" spans="1:185" ht="45" customHeight="1">
      <c r="A185" s="4016">
        <f>ROW()</f>
        <v>185</v>
      </c>
      <c r="B185" s="4250" t="str">
        <f>IF(C185="I","",IF(ISBLANK(D185),"",IF(ISTEXT(D185),LARGE(B9:B184,1)+1,0)))</f>
        <v/>
      </c>
      <c r="C185" s="4281"/>
      <c r="D185" s="4297"/>
      <c r="E185" s="4252"/>
      <c r="F185" s="4253"/>
      <c r="G185" s="4254"/>
      <c r="H185" s="4255"/>
      <c r="I185" s="4254"/>
      <c r="J185" s="4255"/>
      <c r="K185" s="4256">
        <f t="shared" si="376"/>
        <v>0</v>
      </c>
      <c r="L185" s="4119"/>
      <c r="M185" s="4257">
        <f t="shared" si="261"/>
        <v>0</v>
      </c>
      <c r="N185" s="4258">
        <f t="shared" si="261"/>
        <v>0</v>
      </c>
      <c r="O185" s="4259"/>
      <c r="P185" s="4259"/>
      <c r="Q185" s="4259"/>
      <c r="R185" s="4259"/>
      <c r="S185" s="4259"/>
      <c r="T185" s="4259"/>
      <c r="U185" s="4259"/>
      <c r="V185" s="4259"/>
      <c r="W185" s="4119"/>
      <c r="X185" s="4257">
        <f t="shared" si="262"/>
        <v>0</v>
      </c>
      <c r="Y185" s="4258">
        <f t="shared" si="262"/>
        <v>0</v>
      </c>
      <c r="Z185" s="4260"/>
      <c r="AA185" s="4260"/>
      <c r="AB185" s="4260"/>
      <c r="AC185" s="4260"/>
      <c r="AD185" s="4260"/>
      <c r="AE185" s="4260"/>
      <c r="AF185" s="4260"/>
      <c r="AG185" s="4260"/>
      <c r="AH185" s="4119"/>
      <c r="AI185" s="4122"/>
      <c r="AJ185" s="4261">
        <f t="shared" si="263"/>
        <v>0</v>
      </c>
      <c r="AK185" s="4262">
        <f t="shared" si="264"/>
        <v>0</v>
      </c>
      <c r="AL185" s="4261">
        <f t="shared" si="265"/>
        <v>0</v>
      </c>
      <c r="AM185" s="4262">
        <f t="shared" si="266"/>
        <v>0</v>
      </c>
      <c r="AN185" s="4261">
        <f t="shared" si="267"/>
        <v>0</v>
      </c>
      <c r="AO185" s="4262">
        <f t="shared" si="268"/>
        <v>0</v>
      </c>
      <c r="AP185" s="4261">
        <f t="shared" si="269"/>
        <v>0</v>
      </c>
      <c r="AQ185" s="4262">
        <f t="shared" si="270"/>
        <v>0</v>
      </c>
      <c r="AR185" s="4261">
        <f t="shared" si="271"/>
        <v>0</v>
      </c>
      <c r="AS185" s="4262">
        <f t="shared" si="272"/>
        <v>0</v>
      </c>
      <c r="AT185" s="4261">
        <f t="shared" si="273"/>
        <v>0</v>
      </c>
      <c r="AU185" s="4262">
        <f t="shared" si="274"/>
        <v>0</v>
      </c>
      <c r="AV185" s="4261">
        <f t="shared" si="275"/>
        <v>0</v>
      </c>
      <c r="AW185" s="4262">
        <f t="shared" si="276"/>
        <v>0</v>
      </c>
      <c r="AX185" s="4261">
        <f t="shared" si="277"/>
        <v>0</v>
      </c>
      <c r="AY185" s="4262">
        <f t="shared" si="278"/>
        <v>0</v>
      </c>
      <c r="AZ185" s="4263"/>
      <c r="BA185" s="4264">
        <f>BA9</f>
        <v>20</v>
      </c>
      <c r="BB185" s="4264">
        <f t="shared" si="279"/>
        <v>0</v>
      </c>
      <c r="BC185" s="4264" t="str">
        <f t="shared" si="280"/>
        <v/>
      </c>
      <c r="BD185" s="4265">
        <f t="shared" si="373"/>
        <v>0</v>
      </c>
      <c r="BE185" s="4265">
        <f t="shared" si="373"/>
        <v>0</v>
      </c>
      <c r="BF185" s="4265">
        <f t="shared" si="373"/>
        <v>0</v>
      </c>
      <c r="BG185" s="4265">
        <f t="shared" si="373"/>
        <v>0</v>
      </c>
      <c r="BH185" s="4265">
        <f t="shared" si="373"/>
        <v>0</v>
      </c>
      <c r="BI185" s="4265">
        <f t="shared" si="258"/>
        <v>0</v>
      </c>
      <c r="BJ185" s="4265">
        <f t="shared" si="258"/>
        <v>0</v>
      </c>
      <c r="BK185" s="4265">
        <f t="shared" si="258"/>
        <v>0</v>
      </c>
      <c r="BL185" s="4122"/>
      <c r="BM185" s="4266">
        <f t="shared" si="281"/>
        <v>0</v>
      </c>
      <c r="BN185" s="4267">
        <f t="shared" si="282"/>
        <v>0</v>
      </c>
      <c r="BO185" s="4267">
        <f t="shared" si="283"/>
        <v>0</v>
      </c>
      <c r="BP185" s="4267">
        <f t="shared" si="284"/>
        <v>0</v>
      </c>
      <c r="BQ185" s="4267">
        <f t="shared" si="285"/>
        <v>0</v>
      </c>
      <c r="BR185" s="4267">
        <f t="shared" si="286"/>
        <v>0</v>
      </c>
      <c r="BS185" s="4267">
        <f t="shared" si="287"/>
        <v>0</v>
      </c>
      <c r="BT185" s="4267">
        <f t="shared" si="288"/>
        <v>0</v>
      </c>
      <c r="BU185" s="4202"/>
      <c r="BV185" s="4268">
        <f t="shared" si="374"/>
        <v>0</v>
      </c>
      <c r="BW185" s="4269">
        <f t="shared" si="374"/>
        <v>0</v>
      </c>
      <c r="BX185" s="4269">
        <f t="shared" si="374"/>
        <v>0</v>
      </c>
      <c r="BY185" s="4269">
        <f t="shared" si="374"/>
        <v>0</v>
      </c>
      <c r="BZ185" s="4269">
        <f t="shared" si="374"/>
        <v>0</v>
      </c>
      <c r="CA185" s="4269">
        <f t="shared" si="259"/>
        <v>0</v>
      </c>
      <c r="CB185" s="4269">
        <f t="shared" si="259"/>
        <v>0</v>
      </c>
      <c r="CC185" s="4270">
        <f t="shared" si="259"/>
        <v>0</v>
      </c>
      <c r="CD185" s="4114"/>
      <c r="CE185" s="4264" t="str">
        <f t="shared" si="289"/>
        <v/>
      </c>
      <c r="CF185" s="4271">
        <f t="shared" si="290"/>
        <v>0</v>
      </c>
      <c r="CG185" s="4272">
        <f t="shared" si="291"/>
        <v>0</v>
      </c>
      <c r="CH185" s="4272">
        <f t="shared" si="292"/>
        <v>0</v>
      </c>
      <c r="CI185" s="4272">
        <f t="shared" si="293"/>
        <v>0</v>
      </c>
      <c r="CJ185" s="4272">
        <f t="shared" si="294"/>
        <v>0</v>
      </c>
      <c r="CK185" s="4272">
        <f t="shared" si="295"/>
        <v>0</v>
      </c>
      <c r="CL185" s="4272">
        <f t="shared" si="296"/>
        <v>0</v>
      </c>
      <c r="CM185" s="4272">
        <f t="shared" si="297"/>
        <v>0</v>
      </c>
      <c r="CN185" s="4272">
        <f t="shared" si="298"/>
        <v>0</v>
      </c>
      <c r="CO185" s="4285">
        <f>IF(M185=CO8,M185,0)</f>
        <v>0</v>
      </c>
      <c r="CP185" s="4286" t="str">
        <f t="shared" si="299"/>
        <v/>
      </c>
      <c r="CQ185" s="4261" t="str">
        <f t="shared" si="300"/>
        <v/>
      </c>
      <c r="CR185" s="4275" t="str">
        <f t="shared" si="301"/>
        <v/>
      </c>
      <c r="CS185" s="4275" t="str">
        <f t="shared" si="302"/>
        <v/>
      </c>
      <c r="CT185" s="4275" t="str">
        <f t="shared" si="303"/>
        <v/>
      </c>
      <c r="CU185" s="4275" t="str">
        <f t="shared" si="304"/>
        <v/>
      </c>
      <c r="CV185" s="4275" t="str">
        <f t="shared" si="305"/>
        <v/>
      </c>
      <c r="CW185" s="4275" t="str">
        <f t="shared" si="306"/>
        <v/>
      </c>
      <c r="CX185" s="4276" t="str">
        <f t="shared" si="307"/>
        <v/>
      </c>
      <c r="CY185" s="4186"/>
      <c r="CZ185" s="4264" t="str">
        <f t="shared" si="308"/>
        <v/>
      </c>
      <c r="DA185" s="4277">
        <f t="shared" si="309"/>
        <v>0</v>
      </c>
      <c r="DB185" s="4115" t="str">
        <f t="shared" si="310"/>
        <v/>
      </c>
      <c r="DC185" s="4115" t="str">
        <f t="shared" si="311"/>
        <v/>
      </c>
      <c r="DD185" s="4115" t="str">
        <f t="shared" si="312"/>
        <v/>
      </c>
      <c r="DE185" s="4115" t="str">
        <f t="shared" si="313"/>
        <v/>
      </c>
      <c r="DF185" s="4115" t="str">
        <f t="shared" si="314"/>
        <v/>
      </c>
      <c r="DG185" s="4115" t="str">
        <f t="shared" si="315"/>
        <v/>
      </c>
      <c r="DH185" s="4115" t="str">
        <f t="shared" si="316"/>
        <v/>
      </c>
      <c r="DI185" s="4115" t="str">
        <f t="shared" si="317"/>
        <v/>
      </c>
      <c r="DJ185" s="4136"/>
      <c r="DK185" s="4287">
        <f>IF(M185=DK8,M185,0)</f>
        <v>0</v>
      </c>
      <c r="DL185" s="4286" t="str">
        <f t="shared" si="318"/>
        <v/>
      </c>
      <c r="DM185" s="4275" t="str">
        <f t="shared" si="319"/>
        <v/>
      </c>
      <c r="DN185" s="4275" t="str">
        <f t="shared" si="320"/>
        <v/>
      </c>
      <c r="DO185" s="4275" t="str">
        <f t="shared" si="321"/>
        <v/>
      </c>
      <c r="DP185" s="4275" t="str">
        <f t="shared" si="322"/>
        <v/>
      </c>
      <c r="DQ185" s="4275" t="str">
        <f t="shared" si="323"/>
        <v/>
      </c>
      <c r="DR185" s="4275" t="str">
        <f t="shared" si="324"/>
        <v/>
      </c>
      <c r="DS185" s="4275" t="str">
        <f t="shared" si="325"/>
        <v/>
      </c>
      <c r="DT185" s="4279" t="str">
        <f t="shared" si="326"/>
        <v/>
      </c>
      <c r="DU185" s="4122"/>
      <c r="DV185" s="4266">
        <f t="shared" si="327"/>
        <v>0</v>
      </c>
      <c r="DW185" s="4267">
        <f t="shared" si="328"/>
        <v>0</v>
      </c>
      <c r="DX185" s="4267">
        <f t="shared" si="329"/>
        <v>0</v>
      </c>
      <c r="DY185" s="4267">
        <f t="shared" si="330"/>
        <v>0</v>
      </c>
      <c r="DZ185" s="4267">
        <f t="shared" si="331"/>
        <v>0</v>
      </c>
      <c r="EA185" s="4267">
        <f t="shared" si="332"/>
        <v>0</v>
      </c>
      <c r="EB185" s="4267">
        <f t="shared" si="333"/>
        <v>0</v>
      </c>
      <c r="EC185" s="4267">
        <f t="shared" si="334"/>
        <v>0</v>
      </c>
      <c r="ED185" s="4215"/>
      <c r="EE185" s="4268">
        <f t="shared" si="375"/>
        <v>0</v>
      </c>
      <c r="EF185" s="4269">
        <f t="shared" si="375"/>
        <v>0</v>
      </c>
      <c r="EG185" s="4269">
        <f t="shared" si="375"/>
        <v>0</v>
      </c>
      <c r="EH185" s="4269">
        <f t="shared" si="375"/>
        <v>0</v>
      </c>
      <c r="EI185" s="4269">
        <f t="shared" si="375"/>
        <v>0</v>
      </c>
      <c r="EJ185" s="4269">
        <f t="shared" si="260"/>
        <v>0</v>
      </c>
      <c r="EK185" s="4269">
        <f t="shared" si="260"/>
        <v>0</v>
      </c>
      <c r="EL185" s="4270">
        <f t="shared" si="260"/>
        <v>0</v>
      </c>
      <c r="EM185" s="4186"/>
      <c r="EN185" s="4264" t="str">
        <f t="shared" si="335"/>
        <v/>
      </c>
      <c r="EO185" s="4271">
        <f t="shared" si="336"/>
        <v>0</v>
      </c>
      <c r="EP185" s="4272">
        <f t="shared" si="337"/>
        <v>0</v>
      </c>
      <c r="EQ185" s="4272">
        <f t="shared" si="338"/>
        <v>0</v>
      </c>
      <c r="ER185" s="4272">
        <f t="shared" si="339"/>
        <v>0</v>
      </c>
      <c r="ES185" s="4272">
        <f t="shared" si="340"/>
        <v>0</v>
      </c>
      <c r="ET185" s="4272">
        <f t="shared" si="341"/>
        <v>0</v>
      </c>
      <c r="EU185" s="4272">
        <f t="shared" si="342"/>
        <v>0</v>
      </c>
      <c r="EV185" s="4272">
        <f t="shared" si="343"/>
        <v>0</v>
      </c>
      <c r="EW185" s="4272">
        <f t="shared" si="344"/>
        <v>0</v>
      </c>
      <c r="EX185" s="4288">
        <f>IF(X185=EX8,X185,0)</f>
        <v>0</v>
      </c>
      <c r="EY185" s="4286" t="str">
        <f t="shared" si="345"/>
        <v/>
      </c>
      <c r="EZ185" s="4261" t="str">
        <f t="shared" si="346"/>
        <v/>
      </c>
      <c r="FA185" s="4275" t="str">
        <f t="shared" si="347"/>
        <v/>
      </c>
      <c r="FB185" s="4275" t="str">
        <f t="shared" si="348"/>
        <v/>
      </c>
      <c r="FC185" s="4275" t="str">
        <f t="shared" si="349"/>
        <v/>
      </c>
      <c r="FD185" s="4275" t="str">
        <f t="shared" si="350"/>
        <v/>
      </c>
      <c r="FE185" s="4275" t="str">
        <f t="shared" si="351"/>
        <v/>
      </c>
      <c r="FF185" s="4275" t="str">
        <f t="shared" si="352"/>
        <v/>
      </c>
      <c r="FG185" s="4275" t="str">
        <f t="shared" si="353"/>
        <v/>
      </c>
      <c r="FH185" s="4186"/>
      <c r="FI185" s="4264" t="str">
        <f t="shared" si="354"/>
        <v/>
      </c>
      <c r="FJ185" s="4277">
        <f t="shared" si="355"/>
        <v>0</v>
      </c>
      <c r="FK185" s="4115" t="str">
        <f t="shared" si="356"/>
        <v/>
      </c>
      <c r="FL185" s="4115" t="str">
        <f t="shared" si="357"/>
        <v/>
      </c>
      <c r="FM185" s="4115" t="str">
        <f t="shared" si="358"/>
        <v/>
      </c>
      <c r="FN185" s="4115" t="str">
        <f t="shared" si="359"/>
        <v/>
      </c>
      <c r="FO185" s="4115" t="str">
        <f t="shared" si="360"/>
        <v/>
      </c>
      <c r="FP185" s="4115" t="str">
        <f t="shared" si="361"/>
        <v/>
      </c>
      <c r="FQ185" s="4115" t="str">
        <f t="shared" si="362"/>
        <v/>
      </c>
      <c r="FR185" s="4115" t="str">
        <f t="shared" si="363"/>
        <v/>
      </c>
      <c r="FS185" s="4287">
        <f>IF(X185=FS8,X185,0)</f>
        <v>0</v>
      </c>
      <c r="FT185" s="4286" t="str">
        <f t="shared" si="364"/>
        <v/>
      </c>
      <c r="FU185" s="4275" t="str">
        <f t="shared" si="365"/>
        <v/>
      </c>
      <c r="FV185" s="4275" t="str">
        <f t="shared" si="366"/>
        <v/>
      </c>
      <c r="FW185" s="4275" t="str">
        <f t="shared" si="367"/>
        <v/>
      </c>
      <c r="FX185" s="4275" t="str">
        <f t="shared" si="368"/>
        <v/>
      </c>
      <c r="FY185" s="4275" t="str">
        <f t="shared" si="369"/>
        <v/>
      </c>
      <c r="FZ185" s="4275" t="str">
        <f t="shared" si="370"/>
        <v/>
      </c>
      <c r="GA185" s="4275" t="str">
        <f t="shared" si="371"/>
        <v/>
      </c>
      <c r="GB185" s="4279" t="str">
        <f t="shared" si="372"/>
        <v/>
      </c>
      <c r="GC185" s="4122"/>
    </row>
    <row r="186" spans="1:185" ht="45" customHeight="1">
      <c r="A186" s="4016">
        <f>ROW()</f>
        <v>186</v>
      </c>
      <c r="B186" s="4250" t="str">
        <f>IF(C186="I","",IF(ISBLANK(D186),"",IF(ISTEXT(D186),LARGE(B9:B185,1)+1,0)))</f>
        <v/>
      </c>
      <c r="C186" s="4281"/>
      <c r="D186" s="4297"/>
      <c r="E186" s="4252"/>
      <c r="F186" s="4253"/>
      <c r="G186" s="4254"/>
      <c r="H186" s="4255"/>
      <c r="I186" s="4254"/>
      <c r="J186" s="4255"/>
      <c r="K186" s="4256">
        <f t="shared" si="376"/>
        <v>0</v>
      </c>
      <c r="L186" s="4119"/>
      <c r="M186" s="4257">
        <f t="shared" si="261"/>
        <v>0</v>
      </c>
      <c r="N186" s="4258">
        <f t="shared" si="261"/>
        <v>0</v>
      </c>
      <c r="O186" s="4259"/>
      <c r="P186" s="4259"/>
      <c r="Q186" s="4259"/>
      <c r="R186" s="4259"/>
      <c r="S186" s="4259"/>
      <c r="T186" s="4259"/>
      <c r="U186" s="4259"/>
      <c r="V186" s="4259"/>
      <c r="W186" s="4119"/>
      <c r="X186" s="4257">
        <f t="shared" si="262"/>
        <v>0</v>
      </c>
      <c r="Y186" s="4258">
        <f t="shared" si="262"/>
        <v>0</v>
      </c>
      <c r="Z186" s="4260"/>
      <c r="AA186" s="4260"/>
      <c r="AB186" s="4260"/>
      <c r="AC186" s="4260"/>
      <c r="AD186" s="4260"/>
      <c r="AE186" s="4260"/>
      <c r="AF186" s="4260"/>
      <c r="AG186" s="4260"/>
      <c r="AH186" s="4119"/>
      <c r="AI186" s="4122"/>
      <c r="AJ186" s="4261">
        <f t="shared" si="263"/>
        <v>0</v>
      </c>
      <c r="AK186" s="4262">
        <f t="shared" si="264"/>
        <v>0</v>
      </c>
      <c r="AL186" s="4261">
        <f t="shared" si="265"/>
        <v>0</v>
      </c>
      <c r="AM186" s="4262">
        <f t="shared" si="266"/>
        <v>0</v>
      </c>
      <c r="AN186" s="4261">
        <f t="shared" si="267"/>
        <v>0</v>
      </c>
      <c r="AO186" s="4262">
        <f t="shared" si="268"/>
        <v>0</v>
      </c>
      <c r="AP186" s="4261">
        <f t="shared" si="269"/>
        <v>0</v>
      </c>
      <c r="AQ186" s="4262">
        <f t="shared" si="270"/>
        <v>0</v>
      </c>
      <c r="AR186" s="4261">
        <f t="shared" si="271"/>
        <v>0</v>
      </c>
      <c r="AS186" s="4262">
        <f t="shared" si="272"/>
        <v>0</v>
      </c>
      <c r="AT186" s="4261">
        <f t="shared" si="273"/>
        <v>0</v>
      </c>
      <c r="AU186" s="4262">
        <f t="shared" si="274"/>
        <v>0</v>
      </c>
      <c r="AV186" s="4261">
        <f t="shared" si="275"/>
        <v>0</v>
      </c>
      <c r="AW186" s="4262">
        <f t="shared" si="276"/>
        <v>0</v>
      </c>
      <c r="AX186" s="4261">
        <f t="shared" si="277"/>
        <v>0</v>
      </c>
      <c r="AY186" s="4262">
        <f t="shared" si="278"/>
        <v>0</v>
      </c>
      <c r="AZ186" s="4263"/>
      <c r="BA186" s="4264">
        <f>BA9</f>
        <v>20</v>
      </c>
      <c r="BB186" s="4264">
        <f t="shared" si="279"/>
        <v>0</v>
      </c>
      <c r="BC186" s="4264" t="str">
        <f t="shared" si="280"/>
        <v/>
      </c>
      <c r="BD186" s="4265">
        <f t="shared" si="373"/>
        <v>0</v>
      </c>
      <c r="BE186" s="4265">
        <f t="shared" si="373"/>
        <v>0</v>
      </c>
      <c r="BF186" s="4265">
        <f t="shared" si="373"/>
        <v>0</v>
      </c>
      <c r="BG186" s="4265">
        <f t="shared" si="373"/>
        <v>0</v>
      </c>
      <c r="BH186" s="4265">
        <f t="shared" si="373"/>
        <v>0</v>
      </c>
      <c r="BI186" s="4265">
        <f t="shared" si="258"/>
        <v>0</v>
      </c>
      <c r="BJ186" s="4265">
        <f t="shared" si="258"/>
        <v>0</v>
      </c>
      <c r="BK186" s="4265">
        <f t="shared" si="258"/>
        <v>0</v>
      </c>
      <c r="BL186" s="4122"/>
      <c r="BM186" s="4266">
        <f t="shared" si="281"/>
        <v>0</v>
      </c>
      <c r="BN186" s="4267">
        <f t="shared" si="282"/>
        <v>0</v>
      </c>
      <c r="BO186" s="4267">
        <f t="shared" si="283"/>
        <v>0</v>
      </c>
      <c r="BP186" s="4267">
        <f t="shared" si="284"/>
        <v>0</v>
      </c>
      <c r="BQ186" s="4267">
        <f t="shared" si="285"/>
        <v>0</v>
      </c>
      <c r="BR186" s="4267">
        <f t="shared" si="286"/>
        <v>0</v>
      </c>
      <c r="BS186" s="4267">
        <f t="shared" si="287"/>
        <v>0</v>
      </c>
      <c r="BT186" s="4267">
        <f t="shared" si="288"/>
        <v>0</v>
      </c>
      <c r="BU186" s="4202"/>
      <c r="BV186" s="4268">
        <f t="shared" si="374"/>
        <v>0</v>
      </c>
      <c r="BW186" s="4269">
        <f t="shared" si="374"/>
        <v>0</v>
      </c>
      <c r="BX186" s="4269">
        <f t="shared" si="374"/>
        <v>0</v>
      </c>
      <c r="BY186" s="4269">
        <f t="shared" si="374"/>
        <v>0</v>
      </c>
      <c r="BZ186" s="4269">
        <f t="shared" si="374"/>
        <v>0</v>
      </c>
      <c r="CA186" s="4269">
        <f t="shared" si="259"/>
        <v>0</v>
      </c>
      <c r="CB186" s="4269">
        <f t="shared" si="259"/>
        <v>0</v>
      </c>
      <c r="CC186" s="4270">
        <f t="shared" si="259"/>
        <v>0</v>
      </c>
      <c r="CD186" s="4114"/>
      <c r="CE186" s="4264" t="str">
        <f t="shared" si="289"/>
        <v/>
      </c>
      <c r="CF186" s="4271">
        <f t="shared" si="290"/>
        <v>0</v>
      </c>
      <c r="CG186" s="4272">
        <f t="shared" si="291"/>
        <v>0</v>
      </c>
      <c r="CH186" s="4272">
        <f t="shared" si="292"/>
        <v>0</v>
      </c>
      <c r="CI186" s="4272">
        <f t="shared" si="293"/>
        <v>0</v>
      </c>
      <c r="CJ186" s="4272">
        <f t="shared" si="294"/>
        <v>0</v>
      </c>
      <c r="CK186" s="4272">
        <f t="shared" si="295"/>
        <v>0</v>
      </c>
      <c r="CL186" s="4272">
        <f t="shared" si="296"/>
        <v>0</v>
      </c>
      <c r="CM186" s="4272">
        <f t="shared" si="297"/>
        <v>0</v>
      </c>
      <c r="CN186" s="4272">
        <f t="shared" si="298"/>
        <v>0</v>
      </c>
      <c r="CO186" s="4285">
        <f>IF(M186=CO8,M186,0)</f>
        <v>0</v>
      </c>
      <c r="CP186" s="4286" t="str">
        <f t="shared" si="299"/>
        <v/>
      </c>
      <c r="CQ186" s="4261" t="str">
        <f t="shared" si="300"/>
        <v/>
      </c>
      <c r="CR186" s="4275" t="str">
        <f t="shared" si="301"/>
        <v/>
      </c>
      <c r="CS186" s="4275" t="str">
        <f t="shared" si="302"/>
        <v/>
      </c>
      <c r="CT186" s="4275" t="str">
        <f t="shared" si="303"/>
        <v/>
      </c>
      <c r="CU186" s="4275" t="str">
        <f t="shared" si="304"/>
        <v/>
      </c>
      <c r="CV186" s="4275" t="str">
        <f t="shared" si="305"/>
        <v/>
      </c>
      <c r="CW186" s="4275" t="str">
        <f t="shared" si="306"/>
        <v/>
      </c>
      <c r="CX186" s="4276" t="str">
        <f t="shared" si="307"/>
        <v/>
      </c>
      <c r="CY186" s="4186"/>
      <c r="CZ186" s="4264" t="str">
        <f t="shared" si="308"/>
        <v/>
      </c>
      <c r="DA186" s="4277">
        <f t="shared" si="309"/>
        <v>0</v>
      </c>
      <c r="DB186" s="4115" t="str">
        <f t="shared" si="310"/>
        <v/>
      </c>
      <c r="DC186" s="4115" t="str">
        <f t="shared" si="311"/>
        <v/>
      </c>
      <c r="DD186" s="4115" t="str">
        <f t="shared" si="312"/>
        <v/>
      </c>
      <c r="DE186" s="4115" t="str">
        <f t="shared" si="313"/>
        <v/>
      </c>
      <c r="DF186" s="4115" t="str">
        <f t="shared" si="314"/>
        <v/>
      </c>
      <c r="DG186" s="4115" t="str">
        <f t="shared" si="315"/>
        <v/>
      </c>
      <c r="DH186" s="4115" t="str">
        <f t="shared" si="316"/>
        <v/>
      </c>
      <c r="DI186" s="4115" t="str">
        <f t="shared" si="317"/>
        <v/>
      </c>
      <c r="DJ186" s="4136"/>
      <c r="DK186" s="4287">
        <f>IF(M186=DK8,M186,0)</f>
        <v>0</v>
      </c>
      <c r="DL186" s="4286" t="str">
        <f t="shared" si="318"/>
        <v/>
      </c>
      <c r="DM186" s="4275" t="str">
        <f t="shared" si="319"/>
        <v/>
      </c>
      <c r="DN186" s="4275" t="str">
        <f t="shared" si="320"/>
        <v/>
      </c>
      <c r="DO186" s="4275" t="str">
        <f t="shared" si="321"/>
        <v/>
      </c>
      <c r="DP186" s="4275" t="str">
        <f t="shared" si="322"/>
        <v/>
      </c>
      <c r="DQ186" s="4275" t="str">
        <f t="shared" si="323"/>
        <v/>
      </c>
      <c r="DR186" s="4275" t="str">
        <f t="shared" si="324"/>
        <v/>
      </c>
      <c r="DS186" s="4275" t="str">
        <f t="shared" si="325"/>
        <v/>
      </c>
      <c r="DT186" s="4279" t="str">
        <f t="shared" si="326"/>
        <v/>
      </c>
      <c r="DU186" s="4122"/>
      <c r="DV186" s="4266">
        <f t="shared" si="327"/>
        <v>0</v>
      </c>
      <c r="DW186" s="4267">
        <f t="shared" si="328"/>
        <v>0</v>
      </c>
      <c r="DX186" s="4267">
        <f t="shared" si="329"/>
        <v>0</v>
      </c>
      <c r="DY186" s="4267">
        <f t="shared" si="330"/>
        <v>0</v>
      </c>
      <c r="DZ186" s="4267">
        <f t="shared" si="331"/>
        <v>0</v>
      </c>
      <c r="EA186" s="4267">
        <f t="shared" si="332"/>
        <v>0</v>
      </c>
      <c r="EB186" s="4267">
        <f t="shared" si="333"/>
        <v>0</v>
      </c>
      <c r="EC186" s="4267">
        <f t="shared" si="334"/>
        <v>0</v>
      </c>
      <c r="ED186" s="4215"/>
      <c r="EE186" s="4268">
        <f t="shared" si="375"/>
        <v>0</v>
      </c>
      <c r="EF186" s="4269">
        <f t="shared" si="375"/>
        <v>0</v>
      </c>
      <c r="EG186" s="4269">
        <f t="shared" si="375"/>
        <v>0</v>
      </c>
      <c r="EH186" s="4269">
        <f t="shared" si="375"/>
        <v>0</v>
      </c>
      <c r="EI186" s="4269">
        <f t="shared" si="375"/>
        <v>0</v>
      </c>
      <c r="EJ186" s="4269">
        <f t="shared" si="260"/>
        <v>0</v>
      </c>
      <c r="EK186" s="4269">
        <f t="shared" si="260"/>
        <v>0</v>
      </c>
      <c r="EL186" s="4270">
        <f t="shared" si="260"/>
        <v>0</v>
      </c>
      <c r="EM186" s="4186"/>
      <c r="EN186" s="4264" t="str">
        <f t="shared" si="335"/>
        <v/>
      </c>
      <c r="EO186" s="4271">
        <f t="shared" si="336"/>
        <v>0</v>
      </c>
      <c r="EP186" s="4272">
        <f t="shared" si="337"/>
        <v>0</v>
      </c>
      <c r="EQ186" s="4272">
        <f t="shared" si="338"/>
        <v>0</v>
      </c>
      <c r="ER186" s="4272">
        <f t="shared" si="339"/>
        <v>0</v>
      </c>
      <c r="ES186" s="4272">
        <f t="shared" si="340"/>
        <v>0</v>
      </c>
      <c r="ET186" s="4272">
        <f t="shared" si="341"/>
        <v>0</v>
      </c>
      <c r="EU186" s="4272">
        <f t="shared" si="342"/>
        <v>0</v>
      </c>
      <c r="EV186" s="4272">
        <f t="shared" si="343"/>
        <v>0</v>
      </c>
      <c r="EW186" s="4272">
        <f t="shared" si="344"/>
        <v>0</v>
      </c>
      <c r="EX186" s="4288">
        <f>IF(X186=EX8,X186,0)</f>
        <v>0</v>
      </c>
      <c r="EY186" s="4286" t="str">
        <f t="shared" si="345"/>
        <v/>
      </c>
      <c r="EZ186" s="4261" t="str">
        <f t="shared" si="346"/>
        <v/>
      </c>
      <c r="FA186" s="4275" t="str">
        <f t="shared" si="347"/>
        <v/>
      </c>
      <c r="FB186" s="4275" t="str">
        <f t="shared" si="348"/>
        <v/>
      </c>
      <c r="FC186" s="4275" t="str">
        <f t="shared" si="349"/>
        <v/>
      </c>
      <c r="FD186" s="4275" t="str">
        <f t="shared" si="350"/>
        <v/>
      </c>
      <c r="FE186" s="4275" t="str">
        <f t="shared" si="351"/>
        <v/>
      </c>
      <c r="FF186" s="4275" t="str">
        <f t="shared" si="352"/>
        <v/>
      </c>
      <c r="FG186" s="4275" t="str">
        <f t="shared" si="353"/>
        <v/>
      </c>
      <c r="FH186" s="4186"/>
      <c r="FI186" s="4264" t="str">
        <f t="shared" si="354"/>
        <v/>
      </c>
      <c r="FJ186" s="4277">
        <f t="shared" si="355"/>
        <v>0</v>
      </c>
      <c r="FK186" s="4115" t="str">
        <f t="shared" si="356"/>
        <v/>
      </c>
      <c r="FL186" s="4115" t="str">
        <f t="shared" si="357"/>
        <v/>
      </c>
      <c r="FM186" s="4115" t="str">
        <f t="shared" si="358"/>
        <v/>
      </c>
      <c r="FN186" s="4115" t="str">
        <f t="shared" si="359"/>
        <v/>
      </c>
      <c r="FO186" s="4115" t="str">
        <f t="shared" si="360"/>
        <v/>
      </c>
      <c r="FP186" s="4115" t="str">
        <f t="shared" si="361"/>
        <v/>
      </c>
      <c r="FQ186" s="4115" t="str">
        <f t="shared" si="362"/>
        <v/>
      </c>
      <c r="FR186" s="4115" t="str">
        <f t="shared" si="363"/>
        <v/>
      </c>
      <c r="FS186" s="4287">
        <f>IF(X186=FS8,X186,0)</f>
        <v>0</v>
      </c>
      <c r="FT186" s="4286" t="str">
        <f t="shared" si="364"/>
        <v/>
      </c>
      <c r="FU186" s="4275" t="str">
        <f t="shared" si="365"/>
        <v/>
      </c>
      <c r="FV186" s="4275" t="str">
        <f t="shared" si="366"/>
        <v/>
      </c>
      <c r="FW186" s="4275" t="str">
        <f t="shared" si="367"/>
        <v/>
      </c>
      <c r="FX186" s="4275" t="str">
        <f t="shared" si="368"/>
        <v/>
      </c>
      <c r="FY186" s="4275" t="str">
        <f t="shared" si="369"/>
        <v/>
      </c>
      <c r="FZ186" s="4275" t="str">
        <f t="shared" si="370"/>
        <v/>
      </c>
      <c r="GA186" s="4275" t="str">
        <f t="shared" si="371"/>
        <v/>
      </c>
      <c r="GB186" s="4279" t="str">
        <f t="shared" si="372"/>
        <v/>
      </c>
      <c r="GC186" s="4122"/>
    </row>
    <row r="187" spans="1:185" ht="45" customHeight="1">
      <c r="A187" s="4016">
        <f>ROW()</f>
        <v>187</v>
      </c>
      <c r="B187" s="4250" t="str">
        <f>IF(C187="I","",IF(ISBLANK(D187),"",IF(ISTEXT(D187),LARGE(B9:B186,1)+1,0)))</f>
        <v/>
      </c>
      <c r="C187" s="4281"/>
      <c r="D187" s="4297"/>
      <c r="E187" s="4252"/>
      <c r="F187" s="4253"/>
      <c r="G187" s="4254"/>
      <c r="H187" s="4255"/>
      <c r="I187" s="4254"/>
      <c r="J187" s="4255"/>
      <c r="K187" s="4256">
        <f t="shared" si="376"/>
        <v>0</v>
      </c>
      <c r="L187" s="4119"/>
      <c r="M187" s="4257">
        <f t="shared" si="261"/>
        <v>0</v>
      </c>
      <c r="N187" s="4258">
        <f t="shared" si="261"/>
        <v>0</v>
      </c>
      <c r="O187" s="4259"/>
      <c r="P187" s="4259"/>
      <c r="Q187" s="4259"/>
      <c r="R187" s="4259"/>
      <c r="S187" s="4259"/>
      <c r="T187" s="4259"/>
      <c r="U187" s="4259"/>
      <c r="V187" s="4259"/>
      <c r="W187" s="4119"/>
      <c r="X187" s="4257">
        <f t="shared" si="262"/>
        <v>0</v>
      </c>
      <c r="Y187" s="4258">
        <f t="shared" si="262"/>
        <v>0</v>
      </c>
      <c r="Z187" s="4260"/>
      <c r="AA187" s="4260"/>
      <c r="AB187" s="4260"/>
      <c r="AC187" s="4260"/>
      <c r="AD187" s="4260"/>
      <c r="AE187" s="4260"/>
      <c r="AF187" s="4260"/>
      <c r="AG187" s="4260"/>
      <c r="AH187" s="4119"/>
      <c r="AI187" s="4122"/>
      <c r="AJ187" s="4261">
        <f t="shared" si="263"/>
        <v>0</v>
      </c>
      <c r="AK187" s="4262">
        <f t="shared" si="264"/>
        <v>0</v>
      </c>
      <c r="AL187" s="4261">
        <f t="shared" si="265"/>
        <v>0</v>
      </c>
      <c r="AM187" s="4262">
        <f t="shared" si="266"/>
        <v>0</v>
      </c>
      <c r="AN187" s="4261">
        <f t="shared" si="267"/>
        <v>0</v>
      </c>
      <c r="AO187" s="4262">
        <f t="shared" si="268"/>
        <v>0</v>
      </c>
      <c r="AP187" s="4261">
        <f t="shared" si="269"/>
        <v>0</v>
      </c>
      <c r="AQ187" s="4262">
        <f t="shared" si="270"/>
        <v>0</v>
      </c>
      <c r="AR187" s="4261">
        <f t="shared" si="271"/>
        <v>0</v>
      </c>
      <c r="AS187" s="4262">
        <f t="shared" si="272"/>
        <v>0</v>
      </c>
      <c r="AT187" s="4261">
        <f t="shared" si="273"/>
        <v>0</v>
      </c>
      <c r="AU187" s="4262">
        <f t="shared" si="274"/>
        <v>0</v>
      </c>
      <c r="AV187" s="4261">
        <f t="shared" si="275"/>
        <v>0</v>
      </c>
      <c r="AW187" s="4262">
        <f t="shared" si="276"/>
        <v>0</v>
      </c>
      <c r="AX187" s="4261">
        <f t="shared" si="277"/>
        <v>0</v>
      </c>
      <c r="AY187" s="4262">
        <f t="shared" si="278"/>
        <v>0</v>
      </c>
      <c r="AZ187" s="4263"/>
      <c r="BA187" s="4264">
        <f>BA9</f>
        <v>20</v>
      </c>
      <c r="BB187" s="4264">
        <f t="shared" si="279"/>
        <v>0</v>
      </c>
      <c r="BC187" s="4264" t="str">
        <f t="shared" si="280"/>
        <v/>
      </c>
      <c r="BD187" s="4265">
        <f t="shared" si="373"/>
        <v>0</v>
      </c>
      <c r="BE187" s="4265">
        <f t="shared" si="373"/>
        <v>0</v>
      </c>
      <c r="BF187" s="4265">
        <f t="shared" si="373"/>
        <v>0</v>
      </c>
      <c r="BG187" s="4265">
        <f t="shared" si="373"/>
        <v>0</v>
      </c>
      <c r="BH187" s="4265">
        <f t="shared" si="373"/>
        <v>0</v>
      </c>
      <c r="BI187" s="4265">
        <f t="shared" si="258"/>
        <v>0</v>
      </c>
      <c r="BJ187" s="4265">
        <f t="shared" si="258"/>
        <v>0</v>
      </c>
      <c r="BK187" s="4265">
        <f t="shared" si="258"/>
        <v>0</v>
      </c>
      <c r="BL187" s="4122"/>
      <c r="BM187" s="4266">
        <f t="shared" si="281"/>
        <v>0</v>
      </c>
      <c r="BN187" s="4267">
        <f t="shared" si="282"/>
        <v>0</v>
      </c>
      <c r="BO187" s="4267">
        <f t="shared" si="283"/>
        <v>0</v>
      </c>
      <c r="BP187" s="4267">
        <f t="shared" si="284"/>
        <v>0</v>
      </c>
      <c r="BQ187" s="4267">
        <f t="shared" si="285"/>
        <v>0</v>
      </c>
      <c r="BR187" s="4267">
        <f t="shared" si="286"/>
        <v>0</v>
      </c>
      <c r="BS187" s="4267">
        <f t="shared" si="287"/>
        <v>0</v>
      </c>
      <c r="BT187" s="4267">
        <f t="shared" si="288"/>
        <v>0</v>
      </c>
      <c r="BU187" s="4202"/>
      <c r="BV187" s="4268">
        <f t="shared" si="374"/>
        <v>0</v>
      </c>
      <c r="BW187" s="4269">
        <f t="shared" si="374"/>
        <v>0</v>
      </c>
      <c r="BX187" s="4269">
        <f t="shared" si="374"/>
        <v>0</v>
      </c>
      <c r="BY187" s="4269">
        <f t="shared" si="374"/>
        <v>0</v>
      </c>
      <c r="BZ187" s="4269">
        <f t="shared" si="374"/>
        <v>0</v>
      </c>
      <c r="CA187" s="4269">
        <f t="shared" si="259"/>
        <v>0</v>
      </c>
      <c r="CB187" s="4269">
        <f t="shared" si="259"/>
        <v>0</v>
      </c>
      <c r="CC187" s="4270">
        <f t="shared" si="259"/>
        <v>0</v>
      </c>
      <c r="CD187" s="4114"/>
      <c r="CE187" s="4264" t="str">
        <f t="shared" si="289"/>
        <v/>
      </c>
      <c r="CF187" s="4271">
        <f t="shared" si="290"/>
        <v>0</v>
      </c>
      <c r="CG187" s="4272">
        <f t="shared" si="291"/>
        <v>0</v>
      </c>
      <c r="CH187" s="4272">
        <f t="shared" si="292"/>
        <v>0</v>
      </c>
      <c r="CI187" s="4272">
        <f t="shared" si="293"/>
        <v>0</v>
      </c>
      <c r="CJ187" s="4272">
        <f t="shared" si="294"/>
        <v>0</v>
      </c>
      <c r="CK187" s="4272">
        <f t="shared" si="295"/>
        <v>0</v>
      </c>
      <c r="CL187" s="4272">
        <f t="shared" si="296"/>
        <v>0</v>
      </c>
      <c r="CM187" s="4272">
        <f t="shared" si="297"/>
        <v>0</v>
      </c>
      <c r="CN187" s="4272">
        <f t="shared" si="298"/>
        <v>0</v>
      </c>
      <c r="CO187" s="4285">
        <f>IF(M187=CO8,M187,0)</f>
        <v>0</v>
      </c>
      <c r="CP187" s="4286" t="str">
        <f t="shared" si="299"/>
        <v/>
      </c>
      <c r="CQ187" s="4261" t="str">
        <f t="shared" si="300"/>
        <v/>
      </c>
      <c r="CR187" s="4275" t="str">
        <f t="shared" si="301"/>
        <v/>
      </c>
      <c r="CS187" s="4275" t="str">
        <f t="shared" si="302"/>
        <v/>
      </c>
      <c r="CT187" s="4275" t="str">
        <f t="shared" si="303"/>
        <v/>
      </c>
      <c r="CU187" s="4275" t="str">
        <f t="shared" si="304"/>
        <v/>
      </c>
      <c r="CV187" s="4275" t="str">
        <f t="shared" si="305"/>
        <v/>
      </c>
      <c r="CW187" s="4275" t="str">
        <f t="shared" si="306"/>
        <v/>
      </c>
      <c r="CX187" s="4276" t="str">
        <f t="shared" si="307"/>
        <v/>
      </c>
      <c r="CY187" s="4186"/>
      <c r="CZ187" s="4264" t="str">
        <f t="shared" si="308"/>
        <v/>
      </c>
      <c r="DA187" s="4277">
        <f t="shared" si="309"/>
        <v>0</v>
      </c>
      <c r="DB187" s="4115" t="str">
        <f t="shared" si="310"/>
        <v/>
      </c>
      <c r="DC187" s="4115" t="str">
        <f t="shared" si="311"/>
        <v/>
      </c>
      <c r="DD187" s="4115" t="str">
        <f t="shared" si="312"/>
        <v/>
      </c>
      <c r="DE187" s="4115" t="str">
        <f t="shared" si="313"/>
        <v/>
      </c>
      <c r="DF187" s="4115" t="str">
        <f t="shared" si="314"/>
        <v/>
      </c>
      <c r="DG187" s="4115" t="str">
        <f t="shared" si="315"/>
        <v/>
      </c>
      <c r="DH187" s="4115" t="str">
        <f t="shared" si="316"/>
        <v/>
      </c>
      <c r="DI187" s="4115" t="str">
        <f t="shared" si="317"/>
        <v/>
      </c>
      <c r="DJ187" s="4136"/>
      <c r="DK187" s="4287">
        <f>IF(M187=DK8,M187,0)</f>
        <v>0</v>
      </c>
      <c r="DL187" s="4286" t="str">
        <f t="shared" si="318"/>
        <v/>
      </c>
      <c r="DM187" s="4275" t="str">
        <f t="shared" si="319"/>
        <v/>
      </c>
      <c r="DN187" s="4275" t="str">
        <f t="shared" si="320"/>
        <v/>
      </c>
      <c r="DO187" s="4275" t="str">
        <f t="shared" si="321"/>
        <v/>
      </c>
      <c r="DP187" s="4275" t="str">
        <f t="shared" si="322"/>
        <v/>
      </c>
      <c r="DQ187" s="4275" t="str">
        <f t="shared" si="323"/>
        <v/>
      </c>
      <c r="DR187" s="4275" t="str">
        <f t="shared" si="324"/>
        <v/>
      </c>
      <c r="DS187" s="4275" t="str">
        <f t="shared" si="325"/>
        <v/>
      </c>
      <c r="DT187" s="4279" t="str">
        <f t="shared" si="326"/>
        <v/>
      </c>
      <c r="DU187" s="4122"/>
      <c r="DV187" s="4266">
        <f t="shared" si="327"/>
        <v>0</v>
      </c>
      <c r="DW187" s="4267">
        <f t="shared" si="328"/>
        <v>0</v>
      </c>
      <c r="DX187" s="4267">
        <f t="shared" si="329"/>
        <v>0</v>
      </c>
      <c r="DY187" s="4267">
        <f t="shared" si="330"/>
        <v>0</v>
      </c>
      <c r="DZ187" s="4267">
        <f t="shared" si="331"/>
        <v>0</v>
      </c>
      <c r="EA187" s="4267">
        <f t="shared" si="332"/>
        <v>0</v>
      </c>
      <c r="EB187" s="4267">
        <f t="shared" si="333"/>
        <v>0</v>
      </c>
      <c r="EC187" s="4267">
        <f t="shared" si="334"/>
        <v>0</v>
      </c>
      <c r="ED187" s="4215"/>
      <c r="EE187" s="4268">
        <f t="shared" si="375"/>
        <v>0</v>
      </c>
      <c r="EF187" s="4269">
        <f t="shared" si="375"/>
        <v>0</v>
      </c>
      <c r="EG187" s="4269">
        <f t="shared" si="375"/>
        <v>0</v>
      </c>
      <c r="EH187" s="4269">
        <f t="shared" si="375"/>
        <v>0</v>
      </c>
      <c r="EI187" s="4269">
        <f t="shared" si="375"/>
        <v>0</v>
      </c>
      <c r="EJ187" s="4269">
        <f t="shared" si="260"/>
        <v>0</v>
      </c>
      <c r="EK187" s="4269">
        <f t="shared" si="260"/>
        <v>0</v>
      </c>
      <c r="EL187" s="4270">
        <f t="shared" si="260"/>
        <v>0</v>
      </c>
      <c r="EM187" s="4186"/>
      <c r="EN187" s="4264" t="str">
        <f t="shared" si="335"/>
        <v/>
      </c>
      <c r="EO187" s="4271">
        <f t="shared" si="336"/>
        <v>0</v>
      </c>
      <c r="EP187" s="4272">
        <f t="shared" si="337"/>
        <v>0</v>
      </c>
      <c r="EQ187" s="4272">
        <f t="shared" si="338"/>
        <v>0</v>
      </c>
      <c r="ER187" s="4272">
        <f t="shared" si="339"/>
        <v>0</v>
      </c>
      <c r="ES187" s="4272">
        <f t="shared" si="340"/>
        <v>0</v>
      </c>
      <c r="ET187" s="4272">
        <f t="shared" si="341"/>
        <v>0</v>
      </c>
      <c r="EU187" s="4272">
        <f t="shared" si="342"/>
        <v>0</v>
      </c>
      <c r="EV187" s="4272">
        <f t="shared" si="343"/>
        <v>0</v>
      </c>
      <c r="EW187" s="4272">
        <f t="shared" si="344"/>
        <v>0</v>
      </c>
      <c r="EX187" s="4288">
        <f>IF(X187=EX8,X187,0)</f>
        <v>0</v>
      </c>
      <c r="EY187" s="4286" t="str">
        <f t="shared" si="345"/>
        <v/>
      </c>
      <c r="EZ187" s="4261" t="str">
        <f t="shared" si="346"/>
        <v/>
      </c>
      <c r="FA187" s="4275" t="str">
        <f t="shared" si="347"/>
        <v/>
      </c>
      <c r="FB187" s="4275" t="str">
        <f t="shared" si="348"/>
        <v/>
      </c>
      <c r="FC187" s="4275" t="str">
        <f t="shared" si="349"/>
        <v/>
      </c>
      <c r="FD187" s="4275" t="str">
        <f t="shared" si="350"/>
        <v/>
      </c>
      <c r="FE187" s="4275" t="str">
        <f t="shared" si="351"/>
        <v/>
      </c>
      <c r="FF187" s="4275" t="str">
        <f t="shared" si="352"/>
        <v/>
      </c>
      <c r="FG187" s="4275" t="str">
        <f t="shared" si="353"/>
        <v/>
      </c>
      <c r="FH187" s="4186"/>
      <c r="FI187" s="4264" t="str">
        <f t="shared" si="354"/>
        <v/>
      </c>
      <c r="FJ187" s="4277">
        <f t="shared" si="355"/>
        <v>0</v>
      </c>
      <c r="FK187" s="4115" t="str">
        <f t="shared" si="356"/>
        <v/>
      </c>
      <c r="FL187" s="4115" t="str">
        <f t="shared" si="357"/>
        <v/>
      </c>
      <c r="FM187" s="4115" t="str">
        <f t="shared" si="358"/>
        <v/>
      </c>
      <c r="FN187" s="4115" t="str">
        <f t="shared" si="359"/>
        <v/>
      </c>
      <c r="FO187" s="4115" t="str">
        <f t="shared" si="360"/>
        <v/>
      </c>
      <c r="FP187" s="4115" t="str">
        <f t="shared" si="361"/>
        <v/>
      </c>
      <c r="FQ187" s="4115" t="str">
        <f t="shared" si="362"/>
        <v/>
      </c>
      <c r="FR187" s="4115" t="str">
        <f t="shared" si="363"/>
        <v/>
      </c>
      <c r="FS187" s="4287">
        <f>IF(X187=FS8,X187,0)</f>
        <v>0</v>
      </c>
      <c r="FT187" s="4286" t="str">
        <f t="shared" si="364"/>
        <v/>
      </c>
      <c r="FU187" s="4275" t="str">
        <f t="shared" si="365"/>
        <v/>
      </c>
      <c r="FV187" s="4275" t="str">
        <f t="shared" si="366"/>
        <v/>
      </c>
      <c r="FW187" s="4275" t="str">
        <f t="shared" si="367"/>
        <v/>
      </c>
      <c r="FX187" s="4275" t="str">
        <f t="shared" si="368"/>
        <v/>
      </c>
      <c r="FY187" s="4275" t="str">
        <f t="shared" si="369"/>
        <v/>
      </c>
      <c r="FZ187" s="4275" t="str">
        <f t="shared" si="370"/>
        <v/>
      </c>
      <c r="GA187" s="4275" t="str">
        <f t="shared" si="371"/>
        <v/>
      </c>
      <c r="GB187" s="4279" t="str">
        <f t="shared" si="372"/>
        <v/>
      </c>
      <c r="GC187" s="4122"/>
    </row>
    <row r="188" spans="1:185" ht="45" customHeight="1">
      <c r="A188" s="4016">
        <f>ROW()</f>
        <v>188</v>
      </c>
      <c r="B188" s="4250" t="str">
        <f>IF(C188="I","",IF(ISBLANK(D188),"",IF(ISTEXT(D188),LARGE(B9:B187,1)+1,0)))</f>
        <v/>
      </c>
      <c r="C188" s="4281"/>
      <c r="D188" s="4297"/>
      <c r="E188" s="4252"/>
      <c r="F188" s="4253"/>
      <c r="G188" s="4254"/>
      <c r="H188" s="4255"/>
      <c r="I188" s="4254"/>
      <c r="J188" s="4255"/>
      <c r="K188" s="4256">
        <f t="shared" si="376"/>
        <v>0</v>
      </c>
      <c r="L188" s="4119"/>
      <c r="M188" s="4257">
        <f t="shared" si="261"/>
        <v>0</v>
      </c>
      <c r="N188" s="4258">
        <f t="shared" si="261"/>
        <v>0</v>
      </c>
      <c r="O188" s="4259"/>
      <c r="P188" s="4259"/>
      <c r="Q188" s="4259"/>
      <c r="R188" s="4259"/>
      <c r="S188" s="4259"/>
      <c r="T188" s="4259"/>
      <c r="U188" s="4259"/>
      <c r="V188" s="4259"/>
      <c r="W188" s="4119"/>
      <c r="X188" s="4257">
        <f t="shared" si="262"/>
        <v>0</v>
      </c>
      <c r="Y188" s="4258">
        <f t="shared" si="262"/>
        <v>0</v>
      </c>
      <c r="Z188" s="4260"/>
      <c r="AA188" s="4260"/>
      <c r="AB188" s="4260"/>
      <c r="AC188" s="4260"/>
      <c r="AD188" s="4260"/>
      <c r="AE188" s="4260"/>
      <c r="AF188" s="4260"/>
      <c r="AG188" s="4260"/>
      <c r="AH188" s="4119"/>
      <c r="AI188" s="4122"/>
      <c r="AJ188" s="4261">
        <f t="shared" si="263"/>
        <v>0</v>
      </c>
      <c r="AK188" s="4262">
        <f t="shared" si="264"/>
        <v>0</v>
      </c>
      <c r="AL188" s="4261">
        <f t="shared" si="265"/>
        <v>0</v>
      </c>
      <c r="AM188" s="4262">
        <f t="shared" si="266"/>
        <v>0</v>
      </c>
      <c r="AN188" s="4261">
        <f t="shared" si="267"/>
        <v>0</v>
      </c>
      <c r="AO188" s="4262">
        <f t="shared" si="268"/>
        <v>0</v>
      </c>
      <c r="AP188" s="4261">
        <f t="shared" si="269"/>
        <v>0</v>
      </c>
      <c r="AQ188" s="4262">
        <f t="shared" si="270"/>
        <v>0</v>
      </c>
      <c r="AR188" s="4261">
        <f t="shared" si="271"/>
        <v>0</v>
      </c>
      <c r="AS188" s="4262">
        <f t="shared" si="272"/>
        <v>0</v>
      </c>
      <c r="AT188" s="4261">
        <f t="shared" si="273"/>
        <v>0</v>
      </c>
      <c r="AU188" s="4262">
        <f t="shared" si="274"/>
        <v>0</v>
      </c>
      <c r="AV188" s="4261">
        <f t="shared" si="275"/>
        <v>0</v>
      </c>
      <c r="AW188" s="4262">
        <f t="shared" si="276"/>
        <v>0</v>
      </c>
      <c r="AX188" s="4261">
        <f t="shared" si="277"/>
        <v>0</v>
      </c>
      <c r="AY188" s="4262">
        <f t="shared" si="278"/>
        <v>0</v>
      </c>
      <c r="AZ188" s="4263"/>
      <c r="BA188" s="4264">
        <f>BA9</f>
        <v>20</v>
      </c>
      <c r="BB188" s="4264">
        <f t="shared" si="279"/>
        <v>0</v>
      </c>
      <c r="BC188" s="4264" t="str">
        <f t="shared" si="280"/>
        <v/>
      </c>
      <c r="BD188" s="4265">
        <f t="shared" si="373"/>
        <v>0</v>
      </c>
      <c r="BE188" s="4265">
        <f t="shared" si="373"/>
        <v>0</v>
      </c>
      <c r="BF188" s="4265">
        <f t="shared" si="373"/>
        <v>0</v>
      </c>
      <c r="BG188" s="4265">
        <f t="shared" si="373"/>
        <v>0</v>
      </c>
      <c r="BH188" s="4265">
        <f t="shared" si="373"/>
        <v>0</v>
      </c>
      <c r="BI188" s="4265">
        <f t="shared" si="258"/>
        <v>0</v>
      </c>
      <c r="BJ188" s="4265">
        <f t="shared" si="258"/>
        <v>0</v>
      </c>
      <c r="BK188" s="4265">
        <f t="shared" si="258"/>
        <v>0</v>
      </c>
      <c r="BL188" s="4122"/>
      <c r="BM188" s="4266">
        <f t="shared" si="281"/>
        <v>0</v>
      </c>
      <c r="BN188" s="4267">
        <f t="shared" si="282"/>
        <v>0</v>
      </c>
      <c r="BO188" s="4267">
        <f t="shared" si="283"/>
        <v>0</v>
      </c>
      <c r="BP188" s="4267">
        <f t="shared" si="284"/>
        <v>0</v>
      </c>
      <c r="BQ188" s="4267">
        <f t="shared" si="285"/>
        <v>0</v>
      </c>
      <c r="BR188" s="4267">
        <f t="shared" si="286"/>
        <v>0</v>
      </c>
      <c r="BS188" s="4267">
        <f t="shared" si="287"/>
        <v>0</v>
      </c>
      <c r="BT188" s="4267">
        <f t="shared" si="288"/>
        <v>0</v>
      </c>
      <c r="BU188" s="4202"/>
      <c r="BV188" s="4268">
        <f t="shared" si="374"/>
        <v>0</v>
      </c>
      <c r="BW188" s="4269">
        <f t="shared" si="374"/>
        <v>0</v>
      </c>
      <c r="BX188" s="4269">
        <f t="shared" si="374"/>
        <v>0</v>
      </c>
      <c r="BY188" s="4269">
        <f t="shared" si="374"/>
        <v>0</v>
      </c>
      <c r="BZ188" s="4269">
        <f t="shared" si="374"/>
        <v>0</v>
      </c>
      <c r="CA188" s="4269">
        <f t="shared" si="259"/>
        <v>0</v>
      </c>
      <c r="CB188" s="4269">
        <f t="shared" si="259"/>
        <v>0</v>
      </c>
      <c r="CC188" s="4270">
        <f t="shared" si="259"/>
        <v>0</v>
      </c>
      <c r="CD188" s="4114"/>
      <c r="CE188" s="4264" t="str">
        <f t="shared" si="289"/>
        <v/>
      </c>
      <c r="CF188" s="4271">
        <f t="shared" si="290"/>
        <v>0</v>
      </c>
      <c r="CG188" s="4272">
        <f t="shared" si="291"/>
        <v>0</v>
      </c>
      <c r="CH188" s="4272">
        <f t="shared" si="292"/>
        <v>0</v>
      </c>
      <c r="CI188" s="4272">
        <f t="shared" si="293"/>
        <v>0</v>
      </c>
      <c r="CJ188" s="4272">
        <f t="shared" si="294"/>
        <v>0</v>
      </c>
      <c r="CK188" s="4272">
        <f t="shared" si="295"/>
        <v>0</v>
      </c>
      <c r="CL188" s="4272">
        <f t="shared" si="296"/>
        <v>0</v>
      </c>
      <c r="CM188" s="4272">
        <f t="shared" si="297"/>
        <v>0</v>
      </c>
      <c r="CN188" s="4272">
        <f t="shared" si="298"/>
        <v>0</v>
      </c>
      <c r="CO188" s="4285">
        <f>IF(M188=CO8,M188,0)</f>
        <v>0</v>
      </c>
      <c r="CP188" s="4286" t="str">
        <f t="shared" si="299"/>
        <v/>
      </c>
      <c r="CQ188" s="4261" t="str">
        <f t="shared" si="300"/>
        <v/>
      </c>
      <c r="CR188" s="4275" t="str">
        <f t="shared" si="301"/>
        <v/>
      </c>
      <c r="CS188" s="4275" t="str">
        <f t="shared" si="302"/>
        <v/>
      </c>
      <c r="CT188" s="4275" t="str">
        <f t="shared" si="303"/>
        <v/>
      </c>
      <c r="CU188" s="4275" t="str">
        <f t="shared" si="304"/>
        <v/>
      </c>
      <c r="CV188" s="4275" t="str">
        <f t="shared" si="305"/>
        <v/>
      </c>
      <c r="CW188" s="4275" t="str">
        <f t="shared" si="306"/>
        <v/>
      </c>
      <c r="CX188" s="4276" t="str">
        <f t="shared" si="307"/>
        <v/>
      </c>
      <c r="CY188" s="4186"/>
      <c r="CZ188" s="4264" t="str">
        <f t="shared" si="308"/>
        <v/>
      </c>
      <c r="DA188" s="4277">
        <f t="shared" si="309"/>
        <v>0</v>
      </c>
      <c r="DB188" s="4115" t="str">
        <f t="shared" si="310"/>
        <v/>
      </c>
      <c r="DC188" s="4115" t="str">
        <f t="shared" si="311"/>
        <v/>
      </c>
      <c r="DD188" s="4115" t="str">
        <f t="shared" si="312"/>
        <v/>
      </c>
      <c r="DE188" s="4115" t="str">
        <f t="shared" si="313"/>
        <v/>
      </c>
      <c r="DF188" s="4115" t="str">
        <f t="shared" si="314"/>
        <v/>
      </c>
      <c r="DG188" s="4115" t="str">
        <f t="shared" si="315"/>
        <v/>
      </c>
      <c r="DH188" s="4115" t="str">
        <f t="shared" si="316"/>
        <v/>
      </c>
      <c r="DI188" s="4115" t="str">
        <f t="shared" si="317"/>
        <v/>
      </c>
      <c r="DJ188" s="4136"/>
      <c r="DK188" s="4287">
        <f>IF(M188=DK8,M188,0)</f>
        <v>0</v>
      </c>
      <c r="DL188" s="4286" t="str">
        <f t="shared" si="318"/>
        <v/>
      </c>
      <c r="DM188" s="4275" t="str">
        <f t="shared" si="319"/>
        <v/>
      </c>
      <c r="DN188" s="4275" t="str">
        <f t="shared" si="320"/>
        <v/>
      </c>
      <c r="DO188" s="4275" t="str">
        <f t="shared" si="321"/>
        <v/>
      </c>
      <c r="DP188" s="4275" t="str">
        <f t="shared" si="322"/>
        <v/>
      </c>
      <c r="DQ188" s="4275" t="str">
        <f t="shared" si="323"/>
        <v/>
      </c>
      <c r="DR188" s="4275" t="str">
        <f t="shared" si="324"/>
        <v/>
      </c>
      <c r="DS188" s="4275" t="str">
        <f t="shared" si="325"/>
        <v/>
      </c>
      <c r="DT188" s="4279" t="str">
        <f t="shared" si="326"/>
        <v/>
      </c>
      <c r="DU188" s="4122"/>
      <c r="DV188" s="4266">
        <f t="shared" si="327"/>
        <v>0</v>
      </c>
      <c r="DW188" s="4267">
        <f t="shared" si="328"/>
        <v>0</v>
      </c>
      <c r="DX188" s="4267">
        <f t="shared" si="329"/>
        <v>0</v>
      </c>
      <c r="DY188" s="4267">
        <f t="shared" si="330"/>
        <v>0</v>
      </c>
      <c r="DZ188" s="4267">
        <f t="shared" si="331"/>
        <v>0</v>
      </c>
      <c r="EA188" s="4267">
        <f t="shared" si="332"/>
        <v>0</v>
      </c>
      <c r="EB188" s="4267">
        <f t="shared" si="333"/>
        <v>0</v>
      </c>
      <c r="EC188" s="4267">
        <f t="shared" si="334"/>
        <v>0</v>
      </c>
      <c r="ED188" s="4215"/>
      <c r="EE188" s="4268">
        <f t="shared" si="375"/>
        <v>0</v>
      </c>
      <c r="EF188" s="4269">
        <f t="shared" si="375"/>
        <v>0</v>
      </c>
      <c r="EG188" s="4269">
        <f t="shared" si="375"/>
        <v>0</v>
      </c>
      <c r="EH188" s="4269">
        <f t="shared" si="375"/>
        <v>0</v>
      </c>
      <c r="EI188" s="4269">
        <f t="shared" si="375"/>
        <v>0</v>
      </c>
      <c r="EJ188" s="4269">
        <f t="shared" si="260"/>
        <v>0</v>
      </c>
      <c r="EK188" s="4269">
        <f t="shared" si="260"/>
        <v>0</v>
      </c>
      <c r="EL188" s="4270">
        <f t="shared" si="260"/>
        <v>0</v>
      </c>
      <c r="EM188" s="4186"/>
      <c r="EN188" s="4264" t="str">
        <f t="shared" si="335"/>
        <v/>
      </c>
      <c r="EO188" s="4271">
        <f t="shared" si="336"/>
        <v>0</v>
      </c>
      <c r="EP188" s="4272">
        <f t="shared" si="337"/>
        <v>0</v>
      </c>
      <c r="EQ188" s="4272">
        <f t="shared" si="338"/>
        <v>0</v>
      </c>
      <c r="ER188" s="4272">
        <f t="shared" si="339"/>
        <v>0</v>
      </c>
      <c r="ES188" s="4272">
        <f t="shared" si="340"/>
        <v>0</v>
      </c>
      <c r="ET188" s="4272">
        <f t="shared" si="341"/>
        <v>0</v>
      </c>
      <c r="EU188" s="4272">
        <f t="shared" si="342"/>
        <v>0</v>
      </c>
      <c r="EV188" s="4272">
        <f t="shared" si="343"/>
        <v>0</v>
      </c>
      <c r="EW188" s="4272">
        <f t="shared" si="344"/>
        <v>0</v>
      </c>
      <c r="EX188" s="4288">
        <f>IF(X188=EX8,X188,0)</f>
        <v>0</v>
      </c>
      <c r="EY188" s="4286" t="str">
        <f t="shared" si="345"/>
        <v/>
      </c>
      <c r="EZ188" s="4261" t="str">
        <f t="shared" si="346"/>
        <v/>
      </c>
      <c r="FA188" s="4275" t="str">
        <f t="shared" si="347"/>
        <v/>
      </c>
      <c r="FB188" s="4275" t="str">
        <f t="shared" si="348"/>
        <v/>
      </c>
      <c r="FC188" s="4275" t="str">
        <f t="shared" si="349"/>
        <v/>
      </c>
      <c r="FD188" s="4275" t="str">
        <f t="shared" si="350"/>
        <v/>
      </c>
      <c r="FE188" s="4275" t="str">
        <f t="shared" si="351"/>
        <v/>
      </c>
      <c r="FF188" s="4275" t="str">
        <f t="shared" si="352"/>
        <v/>
      </c>
      <c r="FG188" s="4275" t="str">
        <f t="shared" si="353"/>
        <v/>
      </c>
      <c r="FH188" s="4186"/>
      <c r="FI188" s="4264" t="str">
        <f t="shared" si="354"/>
        <v/>
      </c>
      <c r="FJ188" s="4277">
        <f t="shared" si="355"/>
        <v>0</v>
      </c>
      <c r="FK188" s="4115" t="str">
        <f t="shared" si="356"/>
        <v/>
      </c>
      <c r="FL188" s="4115" t="str">
        <f t="shared" si="357"/>
        <v/>
      </c>
      <c r="FM188" s="4115" t="str">
        <f t="shared" si="358"/>
        <v/>
      </c>
      <c r="FN188" s="4115" t="str">
        <f t="shared" si="359"/>
        <v/>
      </c>
      <c r="FO188" s="4115" t="str">
        <f t="shared" si="360"/>
        <v/>
      </c>
      <c r="FP188" s="4115" t="str">
        <f t="shared" si="361"/>
        <v/>
      </c>
      <c r="FQ188" s="4115" t="str">
        <f t="shared" si="362"/>
        <v/>
      </c>
      <c r="FR188" s="4115" t="str">
        <f t="shared" si="363"/>
        <v/>
      </c>
      <c r="FS188" s="4287">
        <f>IF(X188=FS8,X188,0)</f>
        <v>0</v>
      </c>
      <c r="FT188" s="4286" t="str">
        <f t="shared" si="364"/>
        <v/>
      </c>
      <c r="FU188" s="4275" t="str">
        <f t="shared" si="365"/>
        <v/>
      </c>
      <c r="FV188" s="4275" t="str">
        <f t="shared" si="366"/>
        <v/>
      </c>
      <c r="FW188" s="4275" t="str">
        <f t="shared" si="367"/>
        <v/>
      </c>
      <c r="FX188" s="4275" t="str">
        <f t="shared" si="368"/>
        <v/>
      </c>
      <c r="FY188" s="4275" t="str">
        <f t="shared" si="369"/>
        <v/>
      </c>
      <c r="FZ188" s="4275" t="str">
        <f t="shared" si="370"/>
        <v/>
      </c>
      <c r="GA188" s="4275" t="str">
        <f t="shared" si="371"/>
        <v/>
      </c>
      <c r="GB188" s="4279" t="str">
        <f t="shared" si="372"/>
        <v/>
      </c>
      <c r="GC188" s="4122"/>
    </row>
    <row r="189" spans="1:185" ht="45" customHeight="1">
      <c r="A189" s="4016">
        <f>ROW()</f>
        <v>189</v>
      </c>
      <c r="B189" s="4250" t="str">
        <f>IF(C189="I","",IF(ISBLANK(D189),"",IF(ISTEXT(D189),LARGE(B9:B188,1)+1,0)))</f>
        <v/>
      </c>
      <c r="C189" s="4281"/>
      <c r="D189" s="4297"/>
      <c r="E189" s="4252"/>
      <c r="F189" s="4253"/>
      <c r="G189" s="4254"/>
      <c r="H189" s="4255"/>
      <c r="I189" s="4254"/>
      <c r="J189" s="4255"/>
      <c r="K189" s="4256">
        <f t="shared" si="376"/>
        <v>0</v>
      </c>
      <c r="L189" s="4119"/>
      <c r="M189" s="4257">
        <f t="shared" si="261"/>
        <v>0</v>
      </c>
      <c r="N189" s="4258">
        <f t="shared" si="261"/>
        <v>0</v>
      </c>
      <c r="O189" s="4259"/>
      <c r="P189" s="4259"/>
      <c r="Q189" s="4259"/>
      <c r="R189" s="4259"/>
      <c r="S189" s="4259"/>
      <c r="T189" s="4259"/>
      <c r="U189" s="4259"/>
      <c r="V189" s="4259"/>
      <c r="W189" s="4119"/>
      <c r="X189" s="4257">
        <f t="shared" si="262"/>
        <v>0</v>
      </c>
      <c r="Y189" s="4258">
        <f t="shared" si="262"/>
        <v>0</v>
      </c>
      <c r="Z189" s="4260"/>
      <c r="AA189" s="4260"/>
      <c r="AB189" s="4260"/>
      <c r="AC189" s="4260"/>
      <c r="AD189" s="4260"/>
      <c r="AE189" s="4260"/>
      <c r="AF189" s="4260"/>
      <c r="AG189" s="4260"/>
      <c r="AH189" s="4119"/>
      <c r="AI189" s="4122"/>
      <c r="AJ189" s="4261">
        <f t="shared" si="263"/>
        <v>0</v>
      </c>
      <c r="AK189" s="4262">
        <f t="shared" si="264"/>
        <v>0</v>
      </c>
      <c r="AL189" s="4261">
        <f t="shared" si="265"/>
        <v>0</v>
      </c>
      <c r="AM189" s="4262">
        <f t="shared" si="266"/>
        <v>0</v>
      </c>
      <c r="AN189" s="4261">
        <f t="shared" si="267"/>
        <v>0</v>
      </c>
      <c r="AO189" s="4262">
        <f t="shared" si="268"/>
        <v>0</v>
      </c>
      <c r="AP189" s="4261">
        <f t="shared" si="269"/>
        <v>0</v>
      </c>
      <c r="AQ189" s="4262">
        <f t="shared" si="270"/>
        <v>0</v>
      </c>
      <c r="AR189" s="4261">
        <f t="shared" si="271"/>
        <v>0</v>
      </c>
      <c r="AS189" s="4262">
        <f t="shared" si="272"/>
        <v>0</v>
      </c>
      <c r="AT189" s="4261">
        <f t="shared" si="273"/>
        <v>0</v>
      </c>
      <c r="AU189" s="4262">
        <f t="shared" si="274"/>
        <v>0</v>
      </c>
      <c r="AV189" s="4261">
        <f t="shared" si="275"/>
        <v>0</v>
      </c>
      <c r="AW189" s="4262">
        <f t="shared" si="276"/>
        <v>0</v>
      </c>
      <c r="AX189" s="4261">
        <f t="shared" si="277"/>
        <v>0</v>
      </c>
      <c r="AY189" s="4262">
        <f t="shared" si="278"/>
        <v>0</v>
      </c>
      <c r="AZ189" s="4263"/>
      <c r="BA189" s="4264">
        <f>BA9</f>
        <v>20</v>
      </c>
      <c r="BB189" s="4264">
        <f t="shared" si="279"/>
        <v>0</v>
      </c>
      <c r="BC189" s="4264" t="str">
        <f t="shared" si="280"/>
        <v/>
      </c>
      <c r="BD189" s="4265">
        <f t="shared" si="373"/>
        <v>0</v>
      </c>
      <c r="BE189" s="4265">
        <f t="shared" si="373"/>
        <v>0</v>
      </c>
      <c r="BF189" s="4265">
        <f t="shared" si="373"/>
        <v>0</v>
      </c>
      <c r="BG189" s="4265">
        <f t="shared" si="373"/>
        <v>0</v>
      </c>
      <c r="BH189" s="4265">
        <f t="shared" si="373"/>
        <v>0</v>
      </c>
      <c r="BI189" s="4265">
        <f t="shared" si="258"/>
        <v>0</v>
      </c>
      <c r="BJ189" s="4265">
        <f t="shared" si="258"/>
        <v>0</v>
      </c>
      <c r="BK189" s="4265">
        <f t="shared" si="258"/>
        <v>0</v>
      </c>
      <c r="BL189" s="4122"/>
      <c r="BM189" s="4266">
        <f t="shared" si="281"/>
        <v>0</v>
      </c>
      <c r="BN189" s="4267">
        <f t="shared" si="282"/>
        <v>0</v>
      </c>
      <c r="BO189" s="4267">
        <f t="shared" si="283"/>
        <v>0</v>
      </c>
      <c r="BP189" s="4267">
        <f t="shared" si="284"/>
        <v>0</v>
      </c>
      <c r="BQ189" s="4267">
        <f t="shared" si="285"/>
        <v>0</v>
      </c>
      <c r="BR189" s="4267">
        <f t="shared" si="286"/>
        <v>0</v>
      </c>
      <c r="BS189" s="4267">
        <f t="shared" si="287"/>
        <v>0</v>
      </c>
      <c r="BT189" s="4267">
        <f t="shared" si="288"/>
        <v>0</v>
      </c>
      <c r="BU189" s="4202"/>
      <c r="BV189" s="4268">
        <f t="shared" si="374"/>
        <v>0</v>
      </c>
      <c r="BW189" s="4269">
        <f t="shared" si="374"/>
        <v>0</v>
      </c>
      <c r="BX189" s="4269">
        <f t="shared" si="374"/>
        <v>0</v>
      </c>
      <c r="BY189" s="4269">
        <f t="shared" si="374"/>
        <v>0</v>
      </c>
      <c r="BZ189" s="4269">
        <f t="shared" si="374"/>
        <v>0</v>
      </c>
      <c r="CA189" s="4269">
        <f t="shared" si="259"/>
        <v>0</v>
      </c>
      <c r="CB189" s="4269">
        <f t="shared" si="259"/>
        <v>0</v>
      </c>
      <c r="CC189" s="4270">
        <f t="shared" si="259"/>
        <v>0</v>
      </c>
      <c r="CD189" s="4114"/>
      <c r="CE189" s="4264" t="str">
        <f t="shared" si="289"/>
        <v/>
      </c>
      <c r="CF189" s="4271">
        <f t="shared" si="290"/>
        <v>0</v>
      </c>
      <c r="CG189" s="4272">
        <f t="shared" si="291"/>
        <v>0</v>
      </c>
      <c r="CH189" s="4272">
        <f t="shared" si="292"/>
        <v>0</v>
      </c>
      <c r="CI189" s="4272">
        <f t="shared" si="293"/>
        <v>0</v>
      </c>
      <c r="CJ189" s="4272">
        <f t="shared" si="294"/>
        <v>0</v>
      </c>
      <c r="CK189" s="4272">
        <f t="shared" si="295"/>
        <v>0</v>
      </c>
      <c r="CL189" s="4272">
        <f t="shared" si="296"/>
        <v>0</v>
      </c>
      <c r="CM189" s="4272">
        <f t="shared" si="297"/>
        <v>0</v>
      </c>
      <c r="CN189" s="4272">
        <f t="shared" si="298"/>
        <v>0</v>
      </c>
      <c r="CO189" s="4285">
        <f>IF(M189=CO8,M189,0)</f>
        <v>0</v>
      </c>
      <c r="CP189" s="4286" t="str">
        <f t="shared" si="299"/>
        <v/>
      </c>
      <c r="CQ189" s="4261" t="str">
        <f t="shared" si="300"/>
        <v/>
      </c>
      <c r="CR189" s="4275" t="str">
        <f t="shared" si="301"/>
        <v/>
      </c>
      <c r="CS189" s="4275" t="str">
        <f t="shared" si="302"/>
        <v/>
      </c>
      <c r="CT189" s="4275" t="str">
        <f t="shared" si="303"/>
        <v/>
      </c>
      <c r="CU189" s="4275" t="str">
        <f t="shared" si="304"/>
        <v/>
      </c>
      <c r="CV189" s="4275" t="str">
        <f t="shared" si="305"/>
        <v/>
      </c>
      <c r="CW189" s="4275" t="str">
        <f t="shared" si="306"/>
        <v/>
      </c>
      <c r="CX189" s="4276" t="str">
        <f t="shared" si="307"/>
        <v/>
      </c>
      <c r="CY189" s="4186"/>
      <c r="CZ189" s="4264" t="str">
        <f t="shared" si="308"/>
        <v/>
      </c>
      <c r="DA189" s="4277">
        <f t="shared" si="309"/>
        <v>0</v>
      </c>
      <c r="DB189" s="4115" t="str">
        <f t="shared" si="310"/>
        <v/>
      </c>
      <c r="DC189" s="4115" t="str">
        <f t="shared" si="311"/>
        <v/>
      </c>
      <c r="DD189" s="4115" t="str">
        <f t="shared" si="312"/>
        <v/>
      </c>
      <c r="DE189" s="4115" t="str">
        <f t="shared" si="313"/>
        <v/>
      </c>
      <c r="DF189" s="4115" t="str">
        <f t="shared" si="314"/>
        <v/>
      </c>
      <c r="DG189" s="4115" t="str">
        <f t="shared" si="315"/>
        <v/>
      </c>
      <c r="DH189" s="4115" t="str">
        <f t="shared" si="316"/>
        <v/>
      </c>
      <c r="DI189" s="4115" t="str">
        <f t="shared" si="317"/>
        <v/>
      </c>
      <c r="DJ189" s="4136"/>
      <c r="DK189" s="4287">
        <f>IF(M189=DK8,M189,0)</f>
        <v>0</v>
      </c>
      <c r="DL189" s="4286" t="str">
        <f t="shared" si="318"/>
        <v/>
      </c>
      <c r="DM189" s="4275" t="str">
        <f t="shared" si="319"/>
        <v/>
      </c>
      <c r="DN189" s="4275" t="str">
        <f t="shared" si="320"/>
        <v/>
      </c>
      <c r="DO189" s="4275" t="str">
        <f t="shared" si="321"/>
        <v/>
      </c>
      <c r="DP189" s="4275" t="str">
        <f t="shared" si="322"/>
        <v/>
      </c>
      <c r="DQ189" s="4275" t="str">
        <f t="shared" si="323"/>
        <v/>
      </c>
      <c r="DR189" s="4275" t="str">
        <f t="shared" si="324"/>
        <v/>
      </c>
      <c r="DS189" s="4275" t="str">
        <f t="shared" si="325"/>
        <v/>
      </c>
      <c r="DT189" s="4279" t="str">
        <f t="shared" si="326"/>
        <v/>
      </c>
      <c r="DU189" s="4122"/>
      <c r="DV189" s="4266">
        <f t="shared" si="327"/>
        <v>0</v>
      </c>
      <c r="DW189" s="4267">
        <f t="shared" si="328"/>
        <v>0</v>
      </c>
      <c r="DX189" s="4267">
        <f t="shared" si="329"/>
        <v>0</v>
      </c>
      <c r="DY189" s="4267">
        <f t="shared" si="330"/>
        <v>0</v>
      </c>
      <c r="DZ189" s="4267">
        <f t="shared" si="331"/>
        <v>0</v>
      </c>
      <c r="EA189" s="4267">
        <f t="shared" si="332"/>
        <v>0</v>
      </c>
      <c r="EB189" s="4267">
        <f t="shared" si="333"/>
        <v>0</v>
      </c>
      <c r="EC189" s="4267">
        <f t="shared" si="334"/>
        <v>0</v>
      </c>
      <c r="ED189" s="4215"/>
      <c r="EE189" s="4268">
        <f t="shared" si="375"/>
        <v>0</v>
      </c>
      <c r="EF189" s="4269">
        <f t="shared" si="375"/>
        <v>0</v>
      </c>
      <c r="EG189" s="4269">
        <f t="shared" si="375"/>
        <v>0</v>
      </c>
      <c r="EH189" s="4269">
        <f t="shared" si="375"/>
        <v>0</v>
      </c>
      <c r="EI189" s="4269">
        <f t="shared" si="375"/>
        <v>0</v>
      </c>
      <c r="EJ189" s="4269">
        <f t="shared" si="260"/>
        <v>0</v>
      </c>
      <c r="EK189" s="4269">
        <f t="shared" si="260"/>
        <v>0</v>
      </c>
      <c r="EL189" s="4270">
        <f t="shared" si="260"/>
        <v>0</v>
      </c>
      <c r="EM189" s="4186"/>
      <c r="EN189" s="4264" t="str">
        <f t="shared" si="335"/>
        <v/>
      </c>
      <c r="EO189" s="4271">
        <f t="shared" si="336"/>
        <v>0</v>
      </c>
      <c r="EP189" s="4272">
        <f t="shared" si="337"/>
        <v>0</v>
      </c>
      <c r="EQ189" s="4272">
        <f t="shared" si="338"/>
        <v>0</v>
      </c>
      <c r="ER189" s="4272">
        <f t="shared" si="339"/>
        <v>0</v>
      </c>
      <c r="ES189" s="4272">
        <f t="shared" si="340"/>
        <v>0</v>
      </c>
      <c r="ET189" s="4272">
        <f t="shared" si="341"/>
        <v>0</v>
      </c>
      <c r="EU189" s="4272">
        <f t="shared" si="342"/>
        <v>0</v>
      </c>
      <c r="EV189" s="4272">
        <f t="shared" si="343"/>
        <v>0</v>
      </c>
      <c r="EW189" s="4272">
        <f t="shared" si="344"/>
        <v>0</v>
      </c>
      <c r="EX189" s="4288">
        <f>IF(X189=EX8,X189,0)</f>
        <v>0</v>
      </c>
      <c r="EY189" s="4286" t="str">
        <f t="shared" si="345"/>
        <v/>
      </c>
      <c r="EZ189" s="4261" t="str">
        <f t="shared" si="346"/>
        <v/>
      </c>
      <c r="FA189" s="4275" t="str">
        <f t="shared" si="347"/>
        <v/>
      </c>
      <c r="FB189" s="4275" t="str">
        <f t="shared" si="348"/>
        <v/>
      </c>
      <c r="FC189" s="4275" t="str">
        <f t="shared" si="349"/>
        <v/>
      </c>
      <c r="FD189" s="4275" t="str">
        <f t="shared" si="350"/>
        <v/>
      </c>
      <c r="FE189" s="4275" t="str">
        <f t="shared" si="351"/>
        <v/>
      </c>
      <c r="FF189" s="4275" t="str">
        <f t="shared" si="352"/>
        <v/>
      </c>
      <c r="FG189" s="4275" t="str">
        <f t="shared" si="353"/>
        <v/>
      </c>
      <c r="FH189" s="4186"/>
      <c r="FI189" s="4264" t="str">
        <f t="shared" si="354"/>
        <v/>
      </c>
      <c r="FJ189" s="4277">
        <f t="shared" si="355"/>
        <v>0</v>
      </c>
      <c r="FK189" s="4115" t="str">
        <f t="shared" si="356"/>
        <v/>
      </c>
      <c r="FL189" s="4115" t="str">
        <f t="shared" si="357"/>
        <v/>
      </c>
      <c r="FM189" s="4115" t="str">
        <f t="shared" si="358"/>
        <v/>
      </c>
      <c r="FN189" s="4115" t="str">
        <f t="shared" si="359"/>
        <v/>
      </c>
      <c r="FO189" s="4115" t="str">
        <f t="shared" si="360"/>
        <v/>
      </c>
      <c r="FP189" s="4115" t="str">
        <f t="shared" si="361"/>
        <v/>
      </c>
      <c r="FQ189" s="4115" t="str">
        <f t="shared" si="362"/>
        <v/>
      </c>
      <c r="FR189" s="4115" t="str">
        <f t="shared" si="363"/>
        <v/>
      </c>
      <c r="FS189" s="4287">
        <f>IF(X189=FS8,X189,0)</f>
        <v>0</v>
      </c>
      <c r="FT189" s="4286" t="str">
        <f t="shared" si="364"/>
        <v/>
      </c>
      <c r="FU189" s="4275" t="str">
        <f t="shared" si="365"/>
        <v/>
      </c>
      <c r="FV189" s="4275" t="str">
        <f t="shared" si="366"/>
        <v/>
      </c>
      <c r="FW189" s="4275" t="str">
        <f t="shared" si="367"/>
        <v/>
      </c>
      <c r="FX189" s="4275" t="str">
        <f t="shared" si="368"/>
        <v/>
      </c>
      <c r="FY189" s="4275" t="str">
        <f t="shared" si="369"/>
        <v/>
      </c>
      <c r="FZ189" s="4275" t="str">
        <f t="shared" si="370"/>
        <v/>
      </c>
      <c r="GA189" s="4275" t="str">
        <f t="shared" si="371"/>
        <v/>
      </c>
      <c r="GB189" s="4279" t="str">
        <f t="shared" si="372"/>
        <v/>
      </c>
      <c r="GC189" s="4122"/>
    </row>
    <row r="190" spans="1:185" ht="45" customHeight="1">
      <c r="A190" s="4016">
        <f>ROW()</f>
        <v>190</v>
      </c>
      <c r="B190" s="4250" t="str">
        <f>IF(C190="I","",IF(ISBLANK(D190),"",IF(ISTEXT(D190),LARGE(B9:B189,1)+1,0)))</f>
        <v/>
      </c>
      <c r="C190" s="4281"/>
      <c r="D190" s="4297"/>
      <c r="E190" s="4252"/>
      <c r="F190" s="4253"/>
      <c r="G190" s="4254"/>
      <c r="H190" s="4255"/>
      <c r="I190" s="4254"/>
      <c r="J190" s="4255"/>
      <c r="K190" s="4256">
        <f t="shared" si="376"/>
        <v>0</v>
      </c>
      <c r="L190" s="4119"/>
      <c r="M190" s="4257">
        <f t="shared" si="261"/>
        <v>0</v>
      </c>
      <c r="N190" s="4258">
        <f t="shared" si="261"/>
        <v>0</v>
      </c>
      <c r="O190" s="4259"/>
      <c r="P190" s="4259"/>
      <c r="Q190" s="4259"/>
      <c r="R190" s="4259"/>
      <c r="S190" s="4259"/>
      <c r="T190" s="4259"/>
      <c r="U190" s="4259"/>
      <c r="V190" s="4259"/>
      <c r="W190" s="4119"/>
      <c r="X190" s="4257">
        <f t="shared" si="262"/>
        <v>0</v>
      </c>
      <c r="Y190" s="4258">
        <f t="shared" si="262"/>
        <v>0</v>
      </c>
      <c r="Z190" s="4260"/>
      <c r="AA190" s="4260"/>
      <c r="AB190" s="4260"/>
      <c r="AC190" s="4260"/>
      <c r="AD190" s="4260"/>
      <c r="AE190" s="4260"/>
      <c r="AF190" s="4260"/>
      <c r="AG190" s="4260"/>
      <c r="AH190" s="4119"/>
      <c r="AI190" s="4122"/>
      <c r="AJ190" s="4261">
        <f t="shared" si="263"/>
        <v>0</v>
      </c>
      <c r="AK190" s="4262">
        <f t="shared" si="264"/>
        <v>0</v>
      </c>
      <c r="AL190" s="4261">
        <f t="shared" si="265"/>
        <v>0</v>
      </c>
      <c r="AM190" s="4262">
        <f t="shared" si="266"/>
        <v>0</v>
      </c>
      <c r="AN190" s="4261">
        <f t="shared" si="267"/>
        <v>0</v>
      </c>
      <c r="AO190" s="4262">
        <f t="shared" si="268"/>
        <v>0</v>
      </c>
      <c r="AP190" s="4261">
        <f t="shared" si="269"/>
        <v>0</v>
      </c>
      <c r="AQ190" s="4262">
        <f t="shared" si="270"/>
        <v>0</v>
      </c>
      <c r="AR190" s="4261">
        <f t="shared" si="271"/>
        <v>0</v>
      </c>
      <c r="AS190" s="4262">
        <f t="shared" si="272"/>
        <v>0</v>
      </c>
      <c r="AT190" s="4261">
        <f t="shared" si="273"/>
        <v>0</v>
      </c>
      <c r="AU190" s="4262">
        <f t="shared" si="274"/>
        <v>0</v>
      </c>
      <c r="AV190" s="4261">
        <f t="shared" si="275"/>
        <v>0</v>
      </c>
      <c r="AW190" s="4262">
        <f t="shared" si="276"/>
        <v>0</v>
      </c>
      <c r="AX190" s="4261">
        <f t="shared" si="277"/>
        <v>0</v>
      </c>
      <c r="AY190" s="4262">
        <f t="shared" si="278"/>
        <v>0</v>
      </c>
      <c r="AZ190" s="4263"/>
      <c r="BA190" s="4264">
        <f>BA9</f>
        <v>20</v>
      </c>
      <c r="BB190" s="4264">
        <f t="shared" si="279"/>
        <v>0</v>
      </c>
      <c r="BC190" s="4264" t="str">
        <f t="shared" si="280"/>
        <v/>
      </c>
      <c r="BD190" s="4265">
        <f t="shared" si="373"/>
        <v>0</v>
      </c>
      <c r="BE190" s="4265">
        <f t="shared" si="373"/>
        <v>0</v>
      </c>
      <c r="BF190" s="4265">
        <f t="shared" si="373"/>
        <v>0</v>
      </c>
      <c r="BG190" s="4265">
        <f t="shared" si="373"/>
        <v>0</v>
      </c>
      <c r="BH190" s="4265">
        <f t="shared" si="373"/>
        <v>0</v>
      </c>
      <c r="BI190" s="4265">
        <f t="shared" si="258"/>
        <v>0</v>
      </c>
      <c r="BJ190" s="4265">
        <f t="shared" si="258"/>
        <v>0</v>
      </c>
      <c r="BK190" s="4265">
        <f t="shared" si="258"/>
        <v>0</v>
      </c>
      <c r="BL190" s="4122"/>
      <c r="BM190" s="4266">
        <f t="shared" si="281"/>
        <v>0</v>
      </c>
      <c r="BN190" s="4267">
        <f t="shared" si="282"/>
        <v>0</v>
      </c>
      <c r="BO190" s="4267">
        <f t="shared" si="283"/>
        <v>0</v>
      </c>
      <c r="BP190" s="4267">
        <f t="shared" si="284"/>
        <v>0</v>
      </c>
      <c r="BQ190" s="4267">
        <f t="shared" si="285"/>
        <v>0</v>
      </c>
      <c r="BR190" s="4267">
        <f t="shared" si="286"/>
        <v>0</v>
      </c>
      <c r="BS190" s="4267">
        <f t="shared" si="287"/>
        <v>0</v>
      </c>
      <c r="BT190" s="4267">
        <f t="shared" si="288"/>
        <v>0</v>
      </c>
      <c r="BU190" s="4202"/>
      <c r="BV190" s="4268">
        <f t="shared" si="374"/>
        <v>0</v>
      </c>
      <c r="BW190" s="4269">
        <f t="shared" si="374"/>
        <v>0</v>
      </c>
      <c r="BX190" s="4269">
        <f t="shared" si="374"/>
        <v>0</v>
      </c>
      <c r="BY190" s="4269">
        <f t="shared" si="374"/>
        <v>0</v>
      </c>
      <c r="BZ190" s="4269">
        <f t="shared" si="374"/>
        <v>0</v>
      </c>
      <c r="CA190" s="4269">
        <f t="shared" si="259"/>
        <v>0</v>
      </c>
      <c r="CB190" s="4269">
        <f t="shared" si="259"/>
        <v>0</v>
      </c>
      <c r="CC190" s="4270">
        <f t="shared" si="259"/>
        <v>0</v>
      </c>
      <c r="CD190" s="4114"/>
      <c r="CE190" s="4264" t="str">
        <f t="shared" si="289"/>
        <v/>
      </c>
      <c r="CF190" s="4271">
        <f t="shared" si="290"/>
        <v>0</v>
      </c>
      <c r="CG190" s="4272">
        <f t="shared" si="291"/>
        <v>0</v>
      </c>
      <c r="CH190" s="4272">
        <f t="shared" si="292"/>
        <v>0</v>
      </c>
      <c r="CI190" s="4272">
        <f t="shared" si="293"/>
        <v>0</v>
      </c>
      <c r="CJ190" s="4272">
        <f t="shared" si="294"/>
        <v>0</v>
      </c>
      <c r="CK190" s="4272">
        <f t="shared" si="295"/>
        <v>0</v>
      </c>
      <c r="CL190" s="4272">
        <f t="shared" si="296"/>
        <v>0</v>
      </c>
      <c r="CM190" s="4272">
        <f t="shared" si="297"/>
        <v>0</v>
      </c>
      <c r="CN190" s="4272">
        <f t="shared" si="298"/>
        <v>0</v>
      </c>
      <c r="CO190" s="4285">
        <f>IF(M190=CO8,M190,0)</f>
        <v>0</v>
      </c>
      <c r="CP190" s="4286" t="str">
        <f t="shared" si="299"/>
        <v/>
      </c>
      <c r="CQ190" s="4261" t="str">
        <f t="shared" si="300"/>
        <v/>
      </c>
      <c r="CR190" s="4275" t="str">
        <f t="shared" si="301"/>
        <v/>
      </c>
      <c r="CS190" s="4275" t="str">
        <f t="shared" si="302"/>
        <v/>
      </c>
      <c r="CT190" s="4275" t="str">
        <f t="shared" si="303"/>
        <v/>
      </c>
      <c r="CU190" s="4275" t="str">
        <f t="shared" si="304"/>
        <v/>
      </c>
      <c r="CV190" s="4275" t="str">
        <f t="shared" si="305"/>
        <v/>
      </c>
      <c r="CW190" s="4275" t="str">
        <f t="shared" si="306"/>
        <v/>
      </c>
      <c r="CX190" s="4276" t="str">
        <f t="shared" si="307"/>
        <v/>
      </c>
      <c r="CY190" s="4186"/>
      <c r="CZ190" s="4264" t="str">
        <f t="shared" si="308"/>
        <v/>
      </c>
      <c r="DA190" s="4277">
        <f t="shared" si="309"/>
        <v>0</v>
      </c>
      <c r="DB190" s="4115" t="str">
        <f t="shared" si="310"/>
        <v/>
      </c>
      <c r="DC190" s="4115" t="str">
        <f t="shared" si="311"/>
        <v/>
      </c>
      <c r="DD190" s="4115" t="str">
        <f t="shared" si="312"/>
        <v/>
      </c>
      <c r="DE190" s="4115" t="str">
        <f t="shared" si="313"/>
        <v/>
      </c>
      <c r="DF190" s="4115" t="str">
        <f t="shared" si="314"/>
        <v/>
      </c>
      <c r="DG190" s="4115" t="str">
        <f t="shared" si="315"/>
        <v/>
      </c>
      <c r="DH190" s="4115" t="str">
        <f t="shared" si="316"/>
        <v/>
      </c>
      <c r="DI190" s="4115" t="str">
        <f t="shared" si="317"/>
        <v/>
      </c>
      <c r="DJ190" s="4136"/>
      <c r="DK190" s="4287">
        <f>IF(M190=DK8,M190,0)</f>
        <v>0</v>
      </c>
      <c r="DL190" s="4286" t="str">
        <f t="shared" si="318"/>
        <v/>
      </c>
      <c r="DM190" s="4275" t="str">
        <f t="shared" si="319"/>
        <v/>
      </c>
      <c r="DN190" s="4275" t="str">
        <f t="shared" si="320"/>
        <v/>
      </c>
      <c r="DO190" s="4275" t="str">
        <f t="shared" si="321"/>
        <v/>
      </c>
      <c r="DP190" s="4275" t="str">
        <f t="shared" si="322"/>
        <v/>
      </c>
      <c r="DQ190" s="4275" t="str">
        <f t="shared" si="323"/>
        <v/>
      </c>
      <c r="DR190" s="4275" t="str">
        <f t="shared" si="324"/>
        <v/>
      </c>
      <c r="DS190" s="4275" t="str">
        <f t="shared" si="325"/>
        <v/>
      </c>
      <c r="DT190" s="4279" t="str">
        <f t="shared" si="326"/>
        <v/>
      </c>
      <c r="DU190" s="4122"/>
      <c r="DV190" s="4266">
        <f t="shared" si="327"/>
        <v>0</v>
      </c>
      <c r="DW190" s="4267">
        <f t="shared" si="328"/>
        <v>0</v>
      </c>
      <c r="DX190" s="4267">
        <f t="shared" si="329"/>
        <v>0</v>
      </c>
      <c r="DY190" s="4267">
        <f t="shared" si="330"/>
        <v>0</v>
      </c>
      <c r="DZ190" s="4267">
        <f t="shared" si="331"/>
        <v>0</v>
      </c>
      <c r="EA190" s="4267">
        <f t="shared" si="332"/>
        <v>0</v>
      </c>
      <c r="EB190" s="4267">
        <f t="shared" si="333"/>
        <v>0</v>
      </c>
      <c r="EC190" s="4267">
        <f t="shared" si="334"/>
        <v>0</v>
      </c>
      <c r="ED190" s="4215"/>
      <c r="EE190" s="4268">
        <f t="shared" si="375"/>
        <v>0</v>
      </c>
      <c r="EF190" s="4269">
        <f t="shared" si="375"/>
        <v>0</v>
      </c>
      <c r="EG190" s="4269">
        <f t="shared" si="375"/>
        <v>0</v>
      </c>
      <c r="EH190" s="4269">
        <f t="shared" si="375"/>
        <v>0</v>
      </c>
      <c r="EI190" s="4269">
        <f t="shared" si="375"/>
        <v>0</v>
      </c>
      <c r="EJ190" s="4269">
        <f t="shared" si="260"/>
        <v>0</v>
      </c>
      <c r="EK190" s="4269">
        <f t="shared" si="260"/>
        <v>0</v>
      </c>
      <c r="EL190" s="4270">
        <f t="shared" si="260"/>
        <v>0</v>
      </c>
      <c r="EM190" s="4186"/>
      <c r="EN190" s="4264" t="str">
        <f t="shared" si="335"/>
        <v/>
      </c>
      <c r="EO190" s="4271">
        <f t="shared" si="336"/>
        <v>0</v>
      </c>
      <c r="EP190" s="4272">
        <f t="shared" si="337"/>
        <v>0</v>
      </c>
      <c r="EQ190" s="4272">
        <f t="shared" si="338"/>
        <v>0</v>
      </c>
      <c r="ER190" s="4272">
        <f t="shared" si="339"/>
        <v>0</v>
      </c>
      <c r="ES190" s="4272">
        <f t="shared" si="340"/>
        <v>0</v>
      </c>
      <c r="ET190" s="4272">
        <f t="shared" si="341"/>
        <v>0</v>
      </c>
      <c r="EU190" s="4272">
        <f t="shared" si="342"/>
        <v>0</v>
      </c>
      <c r="EV190" s="4272">
        <f t="shared" si="343"/>
        <v>0</v>
      </c>
      <c r="EW190" s="4272">
        <f t="shared" si="344"/>
        <v>0</v>
      </c>
      <c r="EX190" s="4288">
        <f>IF(X190=EX8,X190,0)</f>
        <v>0</v>
      </c>
      <c r="EY190" s="4286" t="str">
        <f t="shared" si="345"/>
        <v/>
      </c>
      <c r="EZ190" s="4261" t="str">
        <f t="shared" si="346"/>
        <v/>
      </c>
      <c r="FA190" s="4275" t="str">
        <f t="shared" si="347"/>
        <v/>
      </c>
      <c r="FB190" s="4275" t="str">
        <f t="shared" si="348"/>
        <v/>
      </c>
      <c r="FC190" s="4275" t="str">
        <f t="shared" si="349"/>
        <v/>
      </c>
      <c r="FD190" s="4275" t="str">
        <f t="shared" si="350"/>
        <v/>
      </c>
      <c r="FE190" s="4275" t="str">
        <f t="shared" si="351"/>
        <v/>
      </c>
      <c r="FF190" s="4275" t="str">
        <f t="shared" si="352"/>
        <v/>
      </c>
      <c r="FG190" s="4275" t="str">
        <f t="shared" si="353"/>
        <v/>
      </c>
      <c r="FH190" s="4186"/>
      <c r="FI190" s="4264" t="str">
        <f t="shared" si="354"/>
        <v/>
      </c>
      <c r="FJ190" s="4277">
        <f t="shared" si="355"/>
        <v>0</v>
      </c>
      <c r="FK190" s="4115" t="str">
        <f t="shared" si="356"/>
        <v/>
      </c>
      <c r="FL190" s="4115" t="str">
        <f t="shared" si="357"/>
        <v/>
      </c>
      <c r="FM190" s="4115" t="str">
        <f t="shared" si="358"/>
        <v/>
      </c>
      <c r="FN190" s="4115" t="str">
        <f t="shared" si="359"/>
        <v/>
      </c>
      <c r="FO190" s="4115" t="str">
        <f t="shared" si="360"/>
        <v/>
      </c>
      <c r="FP190" s="4115" t="str">
        <f t="shared" si="361"/>
        <v/>
      </c>
      <c r="FQ190" s="4115" t="str">
        <f t="shared" si="362"/>
        <v/>
      </c>
      <c r="FR190" s="4115" t="str">
        <f t="shared" si="363"/>
        <v/>
      </c>
      <c r="FS190" s="4287">
        <f>IF(X190=FS8,X190,0)</f>
        <v>0</v>
      </c>
      <c r="FT190" s="4286" t="str">
        <f t="shared" si="364"/>
        <v/>
      </c>
      <c r="FU190" s="4275" t="str">
        <f t="shared" si="365"/>
        <v/>
      </c>
      <c r="FV190" s="4275" t="str">
        <f t="shared" si="366"/>
        <v/>
      </c>
      <c r="FW190" s="4275" t="str">
        <f t="shared" si="367"/>
        <v/>
      </c>
      <c r="FX190" s="4275" t="str">
        <f t="shared" si="368"/>
        <v/>
      </c>
      <c r="FY190" s="4275" t="str">
        <f t="shared" si="369"/>
        <v/>
      </c>
      <c r="FZ190" s="4275" t="str">
        <f t="shared" si="370"/>
        <v/>
      </c>
      <c r="GA190" s="4275" t="str">
        <f t="shared" si="371"/>
        <v/>
      </c>
      <c r="GB190" s="4279" t="str">
        <f t="shared" si="372"/>
        <v/>
      </c>
      <c r="GC190" s="4122"/>
    </row>
    <row r="191" spans="1:185" ht="45" customHeight="1">
      <c r="A191" s="4016">
        <f>ROW()</f>
        <v>191</v>
      </c>
      <c r="B191" s="4250" t="str">
        <f>IF(C191="I","",IF(ISBLANK(D191),"",IF(ISTEXT(D191),LARGE(B9:B190,1)+1,0)))</f>
        <v/>
      </c>
      <c r="C191" s="4281"/>
      <c r="D191" s="4297"/>
      <c r="E191" s="4252"/>
      <c r="F191" s="4253"/>
      <c r="G191" s="4254"/>
      <c r="H191" s="4255"/>
      <c r="I191" s="4254"/>
      <c r="J191" s="4255"/>
      <c r="K191" s="4256">
        <f t="shared" si="376"/>
        <v>0</v>
      </c>
      <c r="L191" s="4119"/>
      <c r="M191" s="4257">
        <f t="shared" si="261"/>
        <v>0</v>
      </c>
      <c r="N191" s="4258">
        <f t="shared" si="261"/>
        <v>0</v>
      </c>
      <c r="O191" s="4259"/>
      <c r="P191" s="4259"/>
      <c r="Q191" s="4259"/>
      <c r="R191" s="4259"/>
      <c r="S191" s="4259"/>
      <c r="T191" s="4259"/>
      <c r="U191" s="4259"/>
      <c r="V191" s="4259"/>
      <c r="W191" s="4119"/>
      <c r="X191" s="4257">
        <f t="shared" si="262"/>
        <v>0</v>
      </c>
      <c r="Y191" s="4258">
        <f t="shared" si="262"/>
        <v>0</v>
      </c>
      <c r="Z191" s="4260"/>
      <c r="AA191" s="4260"/>
      <c r="AB191" s="4260"/>
      <c r="AC191" s="4260"/>
      <c r="AD191" s="4260"/>
      <c r="AE191" s="4260"/>
      <c r="AF191" s="4260"/>
      <c r="AG191" s="4260"/>
      <c r="AH191" s="4119"/>
      <c r="AI191" s="4122"/>
      <c r="AJ191" s="4261">
        <f t="shared" si="263"/>
        <v>0</v>
      </c>
      <c r="AK191" s="4262">
        <f t="shared" si="264"/>
        <v>0</v>
      </c>
      <c r="AL191" s="4261">
        <f t="shared" si="265"/>
        <v>0</v>
      </c>
      <c r="AM191" s="4262">
        <f t="shared" si="266"/>
        <v>0</v>
      </c>
      <c r="AN191" s="4261">
        <f t="shared" si="267"/>
        <v>0</v>
      </c>
      <c r="AO191" s="4262">
        <f t="shared" si="268"/>
        <v>0</v>
      </c>
      <c r="AP191" s="4261">
        <f t="shared" si="269"/>
        <v>0</v>
      </c>
      <c r="AQ191" s="4262">
        <f t="shared" si="270"/>
        <v>0</v>
      </c>
      <c r="AR191" s="4261">
        <f t="shared" si="271"/>
        <v>0</v>
      </c>
      <c r="AS191" s="4262">
        <f t="shared" si="272"/>
        <v>0</v>
      </c>
      <c r="AT191" s="4261">
        <f t="shared" si="273"/>
        <v>0</v>
      </c>
      <c r="AU191" s="4262">
        <f t="shared" si="274"/>
        <v>0</v>
      </c>
      <c r="AV191" s="4261">
        <f t="shared" si="275"/>
        <v>0</v>
      </c>
      <c r="AW191" s="4262">
        <f t="shared" si="276"/>
        <v>0</v>
      </c>
      <c r="AX191" s="4261">
        <f t="shared" si="277"/>
        <v>0</v>
      </c>
      <c r="AY191" s="4262">
        <f t="shared" si="278"/>
        <v>0</v>
      </c>
      <c r="AZ191" s="4263"/>
      <c r="BA191" s="4264">
        <f>BA9</f>
        <v>20</v>
      </c>
      <c r="BB191" s="4264">
        <f t="shared" si="279"/>
        <v>0</v>
      </c>
      <c r="BC191" s="4264" t="str">
        <f t="shared" si="280"/>
        <v/>
      </c>
      <c r="BD191" s="4265">
        <f t="shared" si="373"/>
        <v>0</v>
      </c>
      <c r="BE191" s="4265">
        <f t="shared" si="373"/>
        <v>0</v>
      </c>
      <c r="BF191" s="4265">
        <f t="shared" si="373"/>
        <v>0</v>
      </c>
      <c r="BG191" s="4265">
        <f t="shared" si="373"/>
        <v>0</v>
      </c>
      <c r="BH191" s="4265">
        <f t="shared" si="373"/>
        <v>0</v>
      </c>
      <c r="BI191" s="4265">
        <f t="shared" si="258"/>
        <v>0</v>
      </c>
      <c r="BJ191" s="4265">
        <f t="shared" si="258"/>
        <v>0</v>
      </c>
      <c r="BK191" s="4265">
        <f t="shared" si="258"/>
        <v>0</v>
      </c>
      <c r="BL191" s="4122"/>
      <c r="BM191" s="4266">
        <f t="shared" si="281"/>
        <v>0</v>
      </c>
      <c r="BN191" s="4267">
        <f t="shared" si="282"/>
        <v>0</v>
      </c>
      <c r="BO191" s="4267">
        <f t="shared" si="283"/>
        <v>0</v>
      </c>
      <c r="BP191" s="4267">
        <f t="shared" si="284"/>
        <v>0</v>
      </c>
      <c r="BQ191" s="4267">
        <f t="shared" si="285"/>
        <v>0</v>
      </c>
      <c r="BR191" s="4267">
        <f t="shared" si="286"/>
        <v>0</v>
      </c>
      <c r="BS191" s="4267">
        <f t="shared" si="287"/>
        <v>0</v>
      </c>
      <c r="BT191" s="4267">
        <f t="shared" si="288"/>
        <v>0</v>
      </c>
      <c r="BU191" s="4202"/>
      <c r="BV191" s="4268">
        <f t="shared" si="374"/>
        <v>0</v>
      </c>
      <c r="BW191" s="4269">
        <f t="shared" si="374"/>
        <v>0</v>
      </c>
      <c r="BX191" s="4269">
        <f t="shared" si="374"/>
        <v>0</v>
      </c>
      <c r="BY191" s="4269">
        <f t="shared" si="374"/>
        <v>0</v>
      </c>
      <c r="BZ191" s="4269">
        <f t="shared" si="374"/>
        <v>0</v>
      </c>
      <c r="CA191" s="4269">
        <f t="shared" si="259"/>
        <v>0</v>
      </c>
      <c r="CB191" s="4269">
        <f t="shared" si="259"/>
        <v>0</v>
      </c>
      <c r="CC191" s="4270">
        <f t="shared" si="259"/>
        <v>0</v>
      </c>
      <c r="CD191" s="4114"/>
      <c r="CE191" s="4264" t="str">
        <f t="shared" si="289"/>
        <v/>
      </c>
      <c r="CF191" s="4271">
        <f t="shared" si="290"/>
        <v>0</v>
      </c>
      <c r="CG191" s="4272">
        <f t="shared" si="291"/>
        <v>0</v>
      </c>
      <c r="CH191" s="4272">
        <f t="shared" si="292"/>
        <v>0</v>
      </c>
      <c r="CI191" s="4272">
        <f t="shared" si="293"/>
        <v>0</v>
      </c>
      <c r="CJ191" s="4272">
        <f t="shared" si="294"/>
        <v>0</v>
      </c>
      <c r="CK191" s="4272">
        <f t="shared" si="295"/>
        <v>0</v>
      </c>
      <c r="CL191" s="4272">
        <f t="shared" si="296"/>
        <v>0</v>
      </c>
      <c r="CM191" s="4272">
        <f t="shared" si="297"/>
        <v>0</v>
      </c>
      <c r="CN191" s="4272">
        <f t="shared" si="298"/>
        <v>0</v>
      </c>
      <c r="CO191" s="4285">
        <f>IF(M191=CO8,M191,0)</f>
        <v>0</v>
      </c>
      <c r="CP191" s="4286" t="str">
        <f t="shared" si="299"/>
        <v/>
      </c>
      <c r="CQ191" s="4261" t="str">
        <f t="shared" si="300"/>
        <v/>
      </c>
      <c r="CR191" s="4275" t="str">
        <f t="shared" si="301"/>
        <v/>
      </c>
      <c r="CS191" s="4275" t="str">
        <f t="shared" si="302"/>
        <v/>
      </c>
      <c r="CT191" s="4275" t="str">
        <f t="shared" si="303"/>
        <v/>
      </c>
      <c r="CU191" s="4275" t="str">
        <f t="shared" si="304"/>
        <v/>
      </c>
      <c r="CV191" s="4275" t="str">
        <f t="shared" si="305"/>
        <v/>
      </c>
      <c r="CW191" s="4275" t="str">
        <f t="shared" si="306"/>
        <v/>
      </c>
      <c r="CX191" s="4276" t="str">
        <f t="shared" si="307"/>
        <v/>
      </c>
      <c r="CY191" s="4186"/>
      <c r="CZ191" s="4264" t="str">
        <f t="shared" si="308"/>
        <v/>
      </c>
      <c r="DA191" s="4277">
        <f t="shared" si="309"/>
        <v>0</v>
      </c>
      <c r="DB191" s="4115" t="str">
        <f t="shared" si="310"/>
        <v/>
      </c>
      <c r="DC191" s="4115" t="str">
        <f t="shared" si="311"/>
        <v/>
      </c>
      <c r="DD191" s="4115" t="str">
        <f t="shared" si="312"/>
        <v/>
      </c>
      <c r="DE191" s="4115" t="str">
        <f t="shared" si="313"/>
        <v/>
      </c>
      <c r="DF191" s="4115" t="str">
        <f t="shared" si="314"/>
        <v/>
      </c>
      <c r="DG191" s="4115" t="str">
        <f t="shared" si="315"/>
        <v/>
      </c>
      <c r="DH191" s="4115" t="str">
        <f t="shared" si="316"/>
        <v/>
      </c>
      <c r="DI191" s="4115" t="str">
        <f t="shared" si="317"/>
        <v/>
      </c>
      <c r="DJ191" s="4136"/>
      <c r="DK191" s="4287">
        <f>IF(M191=DK8,M191,0)</f>
        <v>0</v>
      </c>
      <c r="DL191" s="4286" t="str">
        <f t="shared" si="318"/>
        <v/>
      </c>
      <c r="DM191" s="4275" t="str">
        <f t="shared" si="319"/>
        <v/>
      </c>
      <c r="DN191" s="4275" t="str">
        <f t="shared" si="320"/>
        <v/>
      </c>
      <c r="DO191" s="4275" t="str">
        <f t="shared" si="321"/>
        <v/>
      </c>
      <c r="DP191" s="4275" t="str">
        <f t="shared" si="322"/>
        <v/>
      </c>
      <c r="DQ191" s="4275" t="str">
        <f t="shared" si="323"/>
        <v/>
      </c>
      <c r="DR191" s="4275" t="str">
        <f t="shared" si="324"/>
        <v/>
      </c>
      <c r="DS191" s="4275" t="str">
        <f t="shared" si="325"/>
        <v/>
      </c>
      <c r="DT191" s="4279" t="str">
        <f t="shared" si="326"/>
        <v/>
      </c>
      <c r="DU191" s="4122"/>
      <c r="DV191" s="4266">
        <f t="shared" si="327"/>
        <v>0</v>
      </c>
      <c r="DW191" s="4267">
        <f t="shared" si="328"/>
        <v>0</v>
      </c>
      <c r="DX191" s="4267">
        <f t="shared" si="329"/>
        <v>0</v>
      </c>
      <c r="DY191" s="4267">
        <f t="shared" si="330"/>
        <v>0</v>
      </c>
      <c r="DZ191" s="4267">
        <f t="shared" si="331"/>
        <v>0</v>
      </c>
      <c r="EA191" s="4267">
        <f t="shared" si="332"/>
        <v>0</v>
      </c>
      <c r="EB191" s="4267">
        <f t="shared" si="333"/>
        <v>0</v>
      </c>
      <c r="EC191" s="4267">
        <f t="shared" si="334"/>
        <v>0</v>
      </c>
      <c r="ED191" s="4215"/>
      <c r="EE191" s="4268">
        <f t="shared" si="375"/>
        <v>0</v>
      </c>
      <c r="EF191" s="4269">
        <f t="shared" si="375"/>
        <v>0</v>
      </c>
      <c r="EG191" s="4269">
        <f t="shared" si="375"/>
        <v>0</v>
      </c>
      <c r="EH191" s="4269">
        <f t="shared" si="375"/>
        <v>0</v>
      </c>
      <c r="EI191" s="4269">
        <f t="shared" si="375"/>
        <v>0</v>
      </c>
      <c r="EJ191" s="4269">
        <f t="shared" si="260"/>
        <v>0</v>
      </c>
      <c r="EK191" s="4269">
        <f t="shared" si="260"/>
        <v>0</v>
      </c>
      <c r="EL191" s="4270">
        <f t="shared" si="260"/>
        <v>0</v>
      </c>
      <c r="EM191" s="4186"/>
      <c r="EN191" s="4264" t="str">
        <f t="shared" si="335"/>
        <v/>
      </c>
      <c r="EO191" s="4271">
        <f t="shared" si="336"/>
        <v>0</v>
      </c>
      <c r="EP191" s="4272">
        <f t="shared" si="337"/>
        <v>0</v>
      </c>
      <c r="EQ191" s="4272">
        <f t="shared" si="338"/>
        <v>0</v>
      </c>
      <c r="ER191" s="4272">
        <f t="shared" si="339"/>
        <v>0</v>
      </c>
      <c r="ES191" s="4272">
        <f t="shared" si="340"/>
        <v>0</v>
      </c>
      <c r="ET191" s="4272">
        <f t="shared" si="341"/>
        <v>0</v>
      </c>
      <c r="EU191" s="4272">
        <f t="shared" si="342"/>
        <v>0</v>
      </c>
      <c r="EV191" s="4272">
        <f t="shared" si="343"/>
        <v>0</v>
      </c>
      <c r="EW191" s="4272">
        <f t="shared" si="344"/>
        <v>0</v>
      </c>
      <c r="EX191" s="4288">
        <f>IF(X191=EX8,X191,0)</f>
        <v>0</v>
      </c>
      <c r="EY191" s="4286" t="str">
        <f t="shared" si="345"/>
        <v/>
      </c>
      <c r="EZ191" s="4261" t="str">
        <f t="shared" si="346"/>
        <v/>
      </c>
      <c r="FA191" s="4275" t="str">
        <f t="shared" si="347"/>
        <v/>
      </c>
      <c r="FB191" s="4275" t="str">
        <f t="shared" si="348"/>
        <v/>
      </c>
      <c r="FC191" s="4275" t="str">
        <f t="shared" si="349"/>
        <v/>
      </c>
      <c r="FD191" s="4275" t="str">
        <f t="shared" si="350"/>
        <v/>
      </c>
      <c r="FE191" s="4275" t="str">
        <f t="shared" si="351"/>
        <v/>
      </c>
      <c r="FF191" s="4275" t="str">
        <f t="shared" si="352"/>
        <v/>
      </c>
      <c r="FG191" s="4275" t="str">
        <f t="shared" si="353"/>
        <v/>
      </c>
      <c r="FH191" s="4186"/>
      <c r="FI191" s="4264" t="str">
        <f t="shared" si="354"/>
        <v/>
      </c>
      <c r="FJ191" s="4277">
        <f t="shared" si="355"/>
        <v>0</v>
      </c>
      <c r="FK191" s="4115" t="str">
        <f t="shared" si="356"/>
        <v/>
      </c>
      <c r="FL191" s="4115" t="str">
        <f t="shared" si="357"/>
        <v/>
      </c>
      <c r="FM191" s="4115" t="str">
        <f t="shared" si="358"/>
        <v/>
      </c>
      <c r="FN191" s="4115" t="str">
        <f t="shared" si="359"/>
        <v/>
      </c>
      <c r="FO191" s="4115" t="str">
        <f t="shared" si="360"/>
        <v/>
      </c>
      <c r="FP191" s="4115" t="str">
        <f t="shared" si="361"/>
        <v/>
      </c>
      <c r="FQ191" s="4115" t="str">
        <f t="shared" si="362"/>
        <v/>
      </c>
      <c r="FR191" s="4115" t="str">
        <f t="shared" si="363"/>
        <v/>
      </c>
      <c r="FS191" s="4287">
        <f>IF(X191=FS8,X191,0)</f>
        <v>0</v>
      </c>
      <c r="FT191" s="4286" t="str">
        <f t="shared" si="364"/>
        <v/>
      </c>
      <c r="FU191" s="4275" t="str">
        <f t="shared" si="365"/>
        <v/>
      </c>
      <c r="FV191" s="4275" t="str">
        <f t="shared" si="366"/>
        <v/>
      </c>
      <c r="FW191" s="4275" t="str">
        <f t="shared" si="367"/>
        <v/>
      </c>
      <c r="FX191" s="4275" t="str">
        <f t="shared" si="368"/>
        <v/>
      </c>
      <c r="FY191" s="4275" t="str">
        <f t="shared" si="369"/>
        <v/>
      </c>
      <c r="FZ191" s="4275" t="str">
        <f t="shared" si="370"/>
        <v/>
      </c>
      <c r="GA191" s="4275" t="str">
        <f t="shared" si="371"/>
        <v/>
      </c>
      <c r="GB191" s="4279" t="str">
        <f t="shared" si="372"/>
        <v/>
      </c>
      <c r="GC191" s="4122"/>
    </row>
    <row r="192" spans="1:185" ht="45" customHeight="1">
      <c r="A192" s="4016">
        <f>ROW()</f>
        <v>192</v>
      </c>
      <c r="B192" s="4250" t="str">
        <f>IF(C192="I","",IF(ISBLANK(D192),"",IF(ISTEXT(D192),LARGE(B9:B191,1)+1,0)))</f>
        <v/>
      </c>
      <c r="C192" s="4281"/>
      <c r="D192" s="4297"/>
      <c r="E192" s="4252"/>
      <c r="F192" s="4253"/>
      <c r="G192" s="4254"/>
      <c r="H192" s="4255"/>
      <c r="I192" s="4254"/>
      <c r="J192" s="4255"/>
      <c r="K192" s="4256">
        <f t="shared" si="376"/>
        <v>0</v>
      </c>
      <c r="L192" s="4119"/>
      <c r="M192" s="4257">
        <f t="shared" si="261"/>
        <v>0</v>
      </c>
      <c r="N192" s="4258">
        <f t="shared" si="261"/>
        <v>0</v>
      </c>
      <c r="O192" s="4259"/>
      <c r="P192" s="4259"/>
      <c r="Q192" s="4259"/>
      <c r="R192" s="4259"/>
      <c r="S192" s="4259"/>
      <c r="T192" s="4259"/>
      <c r="U192" s="4259"/>
      <c r="V192" s="4259"/>
      <c r="W192" s="4119"/>
      <c r="X192" s="4257">
        <f t="shared" si="262"/>
        <v>0</v>
      </c>
      <c r="Y192" s="4258">
        <f t="shared" si="262"/>
        <v>0</v>
      </c>
      <c r="Z192" s="4260"/>
      <c r="AA192" s="4260"/>
      <c r="AB192" s="4260"/>
      <c r="AC192" s="4260"/>
      <c r="AD192" s="4260"/>
      <c r="AE192" s="4260"/>
      <c r="AF192" s="4260"/>
      <c r="AG192" s="4260"/>
      <c r="AH192" s="4119"/>
      <c r="AI192" s="4122"/>
      <c r="AJ192" s="4261">
        <f t="shared" si="263"/>
        <v>0</v>
      </c>
      <c r="AK192" s="4262">
        <f t="shared" si="264"/>
        <v>0</v>
      </c>
      <c r="AL192" s="4261">
        <f t="shared" si="265"/>
        <v>0</v>
      </c>
      <c r="AM192" s="4262">
        <f t="shared" si="266"/>
        <v>0</v>
      </c>
      <c r="AN192" s="4261">
        <f t="shared" si="267"/>
        <v>0</v>
      </c>
      <c r="AO192" s="4262">
        <f t="shared" si="268"/>
        <v>0</v>
      </c>
      <c r="AP192" s="4261">
        <f t="shared" si="269"/>
        <v>0</v>
      </c>
      <c r="AQ192" s="4262">
        <f t="shared" si="270"/>
        <v>0</v>
      </c>
      <c r="AR192" s="4261">
        <f t="shared" si="271"/>
        <v>0</v>
      </c>
      <c r="AS192" s="4262">
        <f t="shared" si="272"/>
        <v>0</v>
      </c>
      <c r="AT192" s="4261">
        <f t="shared" si="273"/>
        <v>0</v>
      </c>
      <c r="AU192" s="4262">
        <f t="shared" si="274"/>
        <v>0</v>
      </c>
      <c r="AV192" s="4261">
        <f t="shared" si="275"/>
        <v>0</v>
      </c>
      <c r="AW192" s="4262">
        <f t="shared" si="276"/>
        <v>0</v>
      </c>
      <c r="AX192" s="4261">
        <f t="shared" si="277"/>
        <v>0</v>
      </c>
      <c r="AY192" s="4262">
        <f t="shared" si="278"/>
        <v>0</v>
      </c>
      <c r="AZ192" s="4263"/>
      <c r="BA192" s="4264">
        <f>BA9</f>
        <v>20</v>
      </c>
      <c r="BB192" s="4264">
        <f t="shared" si="279"/>
        <v>0</v>
      </c>
      <c r="BC192" s="4264" t="str">
        <f t="shared" si="280"/>
        <v/>
      </c>
      <c r="BD192" s="4265">
        <f t="shared" si="373"/>
        <v>0</v>
      </c>
      <c r="BE192" s="4265">
        <f t="shared" si="373"/>
        <v>0</v>
      </c>
      <c r="BF192" s="4265">
        <f t="shared" si="373"/>
        <v>0</v>
      </c>
      <c r="BG192" s="4265">
        <f t="shared" si="373"/>
        <v>0</v>
      </c>
      <c r="BH192" s="4265">
        <f t="shared" si="373"/>
        <v>0</v>
      </c>
      <c r="BI192" s="4265">
        <f t="shared" si="258"/>
        <v>0</v>
      </c>
      <c r="BJ192" s="4265">
        <f t="shared" si="258"/>
        <v>0</v>
      </c>
      <c r="BK192" s="4265">
        <f t="shared" si="258"/>
        <v>0</v>
      </c>
      <c r="BL192" s="4122"/>
      <c r="BM192" s="4266">
        <f t="shared" si="281"/>
        <v>0</v>
      </c>
      <c r="BN192" s="4267">
        <f t="shared" si="282"/>
        <v>0</v>
      </c>
      <c r="BO192" s="4267">
        <f t="shared" si="283"/>
        <v>0</v>
      </c>
      <c r="BP192" s="4267">
        <f t="shared" si="284"/>
        <v>0</v>
      </c>
      <c r="BQ192" s="4267">
        <f t="shared" si="285"/>
        <v>0</v>
      </c>
      <c r="BR192" s="4267">
        <f t="shared" si="286"/>
        <v>0</v>
      </c>
      <c r="BS192" s="4267">
        <f t="shared" si="287"/>
        <v>0</v>
      </c>
      <c r="BT192" s="4267">
        <f t="shared" si="288"/>
        <v>0</v>
      </c>
      <c r="BU192" s="4202"/>
      <c r="BV192" s="4268">
        <f t="shared" si="374"/>
        <v>0</v>
      </c>
      <c r="BW192" s="4269">
        <f t="shared" si="374"/>
        <v>0</v>
      </c>
      <c r="BX192" s="4269">
        <f t="shared" si="374"/>
        <v>0</v>
      </c>
      <c r="BY192" s="4269">
        <f t="shared" si="374"/>
        <v>0</v>
      </c>
      <c r="BZ192" s="4269">
        <f t="shared" si="374"/>
        <v>0</v>
      </c>
      <c r="CA192" s="4269">
        <f t="shared" si="259"/>
        <v>0</v>
      </c>
      <c r="CB192" s="4269">
        <f t="shared" si="259"/>
        <v>0</v>
      </c>
      <c r="CC192" s="4270">
        <f t="shared" si="259"/>
        <v>0</v>
      </c>
      <c r="CD192" s="4114"/>
      <c r="CE192" s="4264" t="str">
        <f t="shared" si="289"/>
        <v/>
      </c>
      <c r="CF192" s="4271">
        <f t="shared" si="290"/>
        <v>0</v>
      </c>
      <c r="CG192" s="4272">
        <f t="shared" si="291"/>
        <v>0</v>
      </c>
      <c r="CH192" s="4272">
        <f t="shared" si="292"/>
        <v>0</v>
      </c>
      <c r="CI192" s="4272">
        <f t="shared" si="293"/>
        <v>0</v>
      </c>
      <c r="CJ192" s="4272">
        <f t="shared" si="294"/>
        <v>0</v>
      </c>
      <c r="CK192" s="4272">
        <f t="shared" si="295"/>
        <v>0</v>
      </c>
      <c r="CL192" s="4272">
        <f t="shared" si="296"/>
        <v>0</v>
      </c>
      <c r="CM192" s="4272">
        <f t="shared" si="297"/>
        <v>0</v>
      </c>
      <c r="CN192" s="4272">
        <f t="shared" si="298"/>
        <v>0</v>
      </c>
      <c r="CO192" s="4285">
        <f>IF(M192=CO8,M192,0)</f>
        <v>0</v>
      </c>
      <c r="CP192" s="4286" t="str">
        <f t="shared" si="299"/>
        <v/>
      </c>
      <c r="CQ192" s="4261" t="str">
        <f t="shared" si="300"/>
        <v/>
      </c>
      <c r="CR192" s="4275" t="str">
        <f t="shared" si="301"/>
        <v/>
      </c>
      <c r="CS192" s="4275" t="str">
        <f t="shared" si="302"/>
        <v/>
      </c>
      <c r="CT192" s="4275" t="str">
        <f t="shared" si="303"/>
        <v/>
      </c>
      <c r="CU192" s="4275" t="str">
        <f t="shared" si="304"/>
        <v/>
      </c>
      <c r="CV192" s="4275" t="str">
        <f t="shared" si="305"/>
        <v/>
      </c>
      <c r="CW192" s="4275" t="str">
        <f t="shared" si="306"/>
        <v/>
      </c>
      <c r="CX192" s="4276" t="str">
        <f t="shared" si="307"/>
        <v/>
      </c>
      <c r="CY192" s="4186"/>
      <c r="CZ192" s="4264" t="str">
        <f t="shared" si="308"/>
        <v/>
      </c>
      <c r="DA192" s="4277">
        <f t="shared" si="309"/>
        <v>0</v>
      </c>
      <c r="DB192" s="4115" t="str">
        <f t="shared" si="310"/>
        <v/>
      </c>
      <c r="DC192" s="4115" t="str">
        <f t="shared" si="311"/>
        <v/>
      </c>
      <c r="DD192" s="4115" t="str">
        <f t="shared" si="312"/>
        <v/>
      </c>
      <c r="DE192" s="4115" t="str">
        <f t="shared" si="313"/>
        <v/>
      </c>
      <c r="DF192" s="4115" t="str">
        <f t="shared" si="314"/>
        <v/>
      </c>
      <c r="DG192" s="4115" t="str">
        <f t="shared" si="315"/>
        <v/>
      </c>
      <c r="DH192" s="4115" t="str">
        <f t="shared" si="316"/>
        <v/>
      </c>
      <c r="DI192" s="4115" t="str">
        <f t="shared" si="317"/>
        <v/>
      </c>
      <c r="DJ192" s="4136"/>
      <c r="DK192" s="4287">
        <f>IF(M192=DK8,M192,0)</f>
        <v>0</v>
      </c>
      <c r="DL192" s="4286" t="str">
        <f t="shared" si="318"/>
        <v/>
      </c>
      <c r="DM192" s="4275" t="str">
        <f t="shared" si="319"/>
        <v/>
      </c>
      <c r="DN192" s="4275" t="str">
        <f t="shared" si="320"/>
        <v/>
      </c>
      <c r="DO192" s="4275" t="str">
        <f t="shared" si="321"/>
        <v/>
      </c>
      <c r="DP192" s="4275" t="str">
        <f t="shared" si="322"/>
        <v/>
      </c>
      <c r="DQ192" s="4275" t="str">
        <f t="shared" si="323"/>
        <v/>
      </c>
      <c r="DR192" s="4275" t="str">
        <f t="shared" si="324"/>
        <v/>
      </c>
      <c r="DS192" s="4275" t="str">
        <f t="shared" si="325"/>
        <v/>
      </c>
      <c r="DT192" s="4279" t="str">
        <f t="shared" si="326"/>
        <v/>
      </c>
      <c r="DU192" s="4122"/>
      <c r="DV192" s="4266">
        <f t="shared" si="327"/>
        <v>0</v>
      </c>
      <c r="DW192" s="4267">
        <f t="shared" si="328"/>
        <v>0</v>
      </c>
      <c r="DX192" s="4267">
        <f t="shared" si="329"/>
        <v>0</v>
      </c>
      <c r="DY192" s="4267">
        <f t="shared" si="330"/>
        <v>0</v>
      </c>
      <c r="DZ192" s="4267">
        <f t="shared" si="331"/>
        <v>0</v>
      </c>
      <c r="EA192" s="4267">
        <f t="shared" si="332"/>
        <v>0</v>
      </c>
      <c r="EB192" s="4267">
        <f t="shared" si="333"/>
        <v>0</v>
      </c>
      <c r="EC192" s="4267">
        <f t="shared" si="334"/>
        <v>0</v>
      </c>
      <c r="ED192" s="4215"/>
      <c r="EE192" s="4268">
        <f t="shared" si="375"/>
        <v>0</v>
      </c>
      <c r="EF192" s="4269">
        <f t="shared" si="375"/>
        <v>0</v>
      </c>
      <c r="EG192" s="4269">
        <f t="shared" si="375"/>
        <v>0</v>
      </c>
      <c r="EH192" s="4269">
        <f t="shared" si="375"/>
        <v>0</v>
      </c>
      <c r="EI192" s="4269">
        <f t="shared" si="375"/>
        <v>0</v>
      </c>
      <c r="EJ192" s="4269">
        <f t="shared" si="260"/>
        <v>0</v>
      </c>
      <c r="EK192" s="4269">
        <f t="shared" si="260"/>
        <v>0</v>
      </c>
      <c r="EL192" s="4270">
        <f t="shared" si="260"/>
        <v>0</v>
      </c>
      <c r="EM192" s="4186"/>
      <c r="EN192" s="4264" t="str">
        <f t="shared" si="335"/>
        <v/>
      </c>
      <c r="EO192" s="4271">
        <f t="shared" si="336"/>
        <v>0</v>
      </c>
      <c r="EP192" s="4272">
        <f t="shared" si="337"/>
        <v>0</v>
      </c>
      <c r="EQ192" s="4272">
        <f t="shared" si="338"/>
        <v>0</v>
      </c>
      <c r="ER192" s="4272">
        <f t="shared" si="339"/>
        <v>0</v>
      </c>
      <c r="ES192" s="4272">
        <f t="shared" si="340"/>
        <v>0</v>
      </c>
      <c r="ET192" s="4272">
        <f t="shared" si="341"/>
        <v>0</v>
      </c>
      <c r="EU192" s="4272">
        <f t="shared" si="342"/>
        <v>0</v>
      </c>
      <c r="EV192" s="4272">
        <f t="shared" si="343"/>
        <v>0</v>
      </c>
      <c r="EW192" s="4272">
        <f t="shared" si="344"/>
        <v>0</v>
      </c>
      <c r="EX192" s="4288">
        <f>IF(X192=EX8,X192,0)</f>
        <v>0</v>
      </c>
      <c r="EY192" s="4286" t="str">
        <f t="shared" si="345"/>
        <v/>
      </c>
      <c r="EZ192" s="4261" t="str">
        <f t="shared" si="346"/>
        <v/>
      </c>
      <c r="FA192" s="4275" t="str">
        <f t="shared" si="347"/>
        <v/>
      </c>
      <c r="FB192" s="4275" t="str">
        <f t="shared" si="348"/>
        <v/>
      </c>
      <c r="FC192" s="4275" t="str">
        <f t="shared" si="349"/>
        <v/>
      </c>
      <c r="FD192" s="4275" t="str">
        <f t="shared" si="350"/>
        <v/>
      </c>
      <c r="FE192" s="4275" t="str">
        <f t="shared" si="351"/>
        <v/>
      </c>
      <c r="FF192" s="4275" t="str">
        <f t="shared" si="352"/>
        <v/>
      </c>
      <c r="FG192" s="4275" t="str">
        <f t="shared" si="353"/>
        <v/>
      </c>
      <c r="FH192" s="4186"/>
      <c r="FI192" s="4264" t="str">
        <f t="shared" si="354"/>
        <v/>
      </c>
      <c r="FJ192" s="4277">
        <f t="shared" si="355"/>
        <v>0</v>
      </c>
      <c r="FK192" s="4115" t="str">
        <f t="shared" si="356"/>
        <v/>
      </c>
      <c r="FL192" s="4115" t="str">
        <f t="shared" si="357"/>
        <v/>
      </c>
      <c r="FM192" s="4115" t="str">
        <f t="shared" si="358"/>
        <v/>
      </c>
      <c r="FN192" s="4115" t="str">
        <f t="shared" si="359"/>
        <v/>
      </c>
      <c r="FO192" s="4115" t="str">
        <f t="shared" si="360"/>
        <v/>
      </c>
      <c r="FP192" s="4115" t="str">
        <f t="shared" si="361"/>
        <v/>
      </c>
      <c r="FQ192" s="4115" t="str">
        <f t="shared" si="362"/>
        <v/>
      </c>
      <c r="FR192" s="4115" t="str">
        <f t="shared" si="363"/>
        <v/>
      </c>
      <c r="FS192" s="4287">
        <f>IF(X192=FS8,X192,0)</f>
        <v>0</v>
      </c>
      <c r="FT192" s="4286" t="str">
        <f t="shared" si="364"/>
        <v/>
      </c>
      <c r="FU192" s="4275" t="str">
        <f t="shared" si="365"/>
        <v/>
      </c>
      <c r="FV192" s="4275" t="str">
        <f t="shared" si="366"/>
        <v/>
      </c>
      <c r="FW192" s="4275" t="str">
        <f t="shared" si="367"/>
        <v/>
      </c>
      <c r="FX192" s="4275" t="str">
        <f t="shared" si="368"/>
        <v/>
      </c>
      <c r="FY192" s="4275" t="str">
        <f t="shared" si="369"/>
        <v/>
      </c>
      <c r="FZ192" s="4275" t="str">
        <f t="shared" si="370"/>
        <v/>
      </c>
      <c r="GA192" s="4275" t="str">
        <f t="shared" si="371"/>
        <v/>
      </c>
      <c r="GB192" s="4279" t="str">
        <f t="shared" si="372"/>
        <v/>
      </c>
      <c r="GC192" s="4122"/>
    </row>
    <row r="193" spans="1:185" ht="45" customHeight="1">
      <c r="A193" s="4016">
        <f>ROW()</f>
        <v>193</v>
      </c>
      <c r="B193" s="4250" t="str">
        <f>IF(C193="I","",IF(ISBLANK(D193),"",IF(ISTEXT(D193),LARGE(B9:B192,1)+1,0)))</f>
        <v/>
      </c>
      <c r="C193" s="4281"/>
      <c r="D193" s="4297"/>
      <c r="E193" s="4252"/>
      <c r="F193" s="4253"/>
      <c r="G193" s="4254"/>
      <c r="H193" s="4255"/>
      <c r="I193" s="4254"/>
      <c r="J193" s="4255"/>
      <c r="K193" s="4256">
        <f t="shared" si="376"/>
        <v>0</v>
      </c>
      <c r="L193" s="4119"/>
      <c r="M193" s="4257">
        <f t="shared" si="261"/>
        <v>0</v>
      </c>
      <c r="N193" s="4258">
        <f t="shared" si="261"/>
        <v>0</v>
      </c>
      <c r="O193" s="4259"/>
      <c r="P193" s="4259"/>
      <c r="Q193" s="4259"/>
      <c r="R193" s="4259"/>
      <c r="S193" s="4259"/>
      <c r="T193" s="4259"/>
      <c r="U193" s="4259"/>
      <c r="V193" s="4259"/>
      <c r="W193" s="4119"/>
      <c r="X193" s="4257">
        <f t="shared" si="262"/>
        <v>0</v>
      </c>
      <c r="Y193" s="4258">
        <f t="shared" si="262"/>
        <v>0</v>
      </c>
      <c r="Z193" s="4260"/>
      <c r="AA193" s="4260"/>
      <c r="AB193" s="4260"/>
      <c r="AC193" s="4260"/>
      <c r="AD193" s="4260"/>
      <c r="AE193" s="4260"/>
      <c r="AF193" s="4260"/>
      <c r="AG193" s="4260"/>
      <c r="AH193" s="4119"/>
      <c r="AI193" s="4122"/>
      <c r="AJ193" s="4261">
        <f t="shared" si="263"/>
        <v>0</v>
      </c>
      <c r="AK193" s="4262">
        <f t="shared" si="264"/>
        <v>0</v>
      </c>
      <c r="AL193" s="4261">
        <f t="shared" si="265"/>
        <v>0</v>
      </c>
      <c r="AM193" s="4262">
        <f t="shared" si="266"/>
        <v>0</v>
      </c>
      <c r="AN193" s="4261">
        <f t="shared" si="267"/>
        <v>0</v>
      </c>
      <c r="AO193" s="4262">
        <f t="shared" si="268"/>
        <v>0</v>
      </c>
      <c r="AP193" s="4261">
        <f t="shared" si="269"/>
        <v>0</v>
      </c>
      <c r="AQ193" s="4262">
        <f t="shared" si="270"/>
        <v>0</v>
      </c>
      <c r="AR193" s="4261">
        <f t="shared" si="271"/>
        <v>0</v>
      </c>
      <c r="AS193" s="4262">
        <f t="shared" si="272"/>
        <v>0</v>
      </c>
      <c r="AT193" s="4261">
        <f t="shared" si="273"/>
        <v>0</v>
      </c>
      <c r="AU193" s="4262">
        <f t="shared" si="274"/>
        <v>0</v>
      </c>
      <c r="AV193" s="4261">
        <f t="shared" si="275"/>
        <v>0</v>
      </c>
      <c r="AW193" s="4262">
        <f t="shared" si="276"/>
        <v>0</v>
      </c>
      <c r="AX193" s="4261">
        <f t="shared" si="277"/>
        <v>0</v>
      </c>
      <c r="AY193" s="4262">
        <f t="shared" si="278"/>
        <v>0</v>
      </c>
      <c r="AZ193" s="4263"/>
      <c r="BA193" s="4264">
        <f>BA9</f>
        <v>20</v>
      </c>
      <c r="BB193" s="4264">
        <f t="shared" si="279"/>
        <v>0</v>
      </c>
      <c r="BC193" s="4264" t="str">
        <f t="shared" si="280"/>
        <v/>
      </c>
      <c r="BD193" s="4265">
        <f t="shared" si="373"/>
        <v>0</v>
      </c>
      <c r="BE193" s="4265">
        <f t="shared" si="373"/>
        <v>0</v>
      </c>
      <c r="BF193" s="4265">
        <f t="shared" si="373"/>
        <v>0</v>
      </c>
      <c r="BG193" s="4265">
        <f t="shared" si="373"/>
        <v>0</v>
      </c>
      <c r="BH193" s="4265">
        <f t="shared" si="373"/>
        <v>0</v>
      </c>
      <c r="BI193" s="4265">
        <f t="shared" si="258"/>
        <v>0</v>
      </c>
      <c r="BJ193" s="4265">
        <f t="shared" si="258"/>
        <v>0</v>
      </c>
      <c r="BK193" s="4265">
        <f t="shared" si="258"/>
        <v>0</v>
      </c>
      <c r="BL193" s="4122"/>
      <c r="BM193" s="4266">
        <f t="shared" si="281"/>
        <v>0</v>
      </c>
      <c r="BN193" s="4267">
        <f t="shared" si="282"/>
        <v>0</v>
      </c>
      <c r="BO193" s="4267">
        <f t="shared" si="283"/>
        <v>0</v>
      </c>
      <c r="BP193" s="4267">
        <f t="shared" si="284"/>
        <v>0</v>
      </c>
      <c r="BQ193" s="4267">
        <f t="shared" si="285"/>
        <v>0</v>
      </c>
      <c r="BR193" s="4267">
        <f t="shared" si="286"/>
        <v>0</v>
      </c>
      <c r="BS193" s="4267">
        <f t="shared" si="287"/>
        <v>0</v>
      </c>
      <c r="BT193" s="4267">
        <f t="shared" si="288"/>
        <v>0</v>
      </c>
      <c r="BU193" s="4202"/>
      <c r="BV193" s="4268">
        <f t="shared" si="374"/>
        <v>0</v>
      </c>
      <c r="BW193" s="4269">
        <f t="shared" si="374"/>
        <v>0</v>
      </c>
      <c r="BX193" s="4269">
        <f t="shared" si="374"/>
        <v>0</v>
      </c>
      <c r="BY193" s="4269">
        <f t="shared" si="374"/>
        <v>0</v>
      </c>
      <c r="BZ193" s="4269">
        <f t="shared" si="374"/>
        <v>0</v>
      </c>
      <c r="CA193" s="4269">
        <f t="shared" si="259"/>
        <v>0</v>
      </c>
      <c r="CB193" s="4269">
        <f t="shared" si="259"/>
        <v>0</v>
      </c>
      <c r="CC193" s="4270">
        <f t="shared" si="259"/>
        <v>0</v>
      </c>
      <c r="CD193" s="4114"/>
      <c r="CE193" s="4264" t="str">
        <f t="shared" si="289"/>
        <v/>
      </c>
      <c r="CF193" s="4271">
        <f t="shared" si="290"/>
        <v>0</v>
      </c>
      <c r="CG193" s="4272">
        <f t="shared" si="291"/>
        <v>0</v>
      </c>
      <c r="CH193" s="4272">
        <f t="shared" si="292"/>
        <v>0</v>
      </c>
      <c r="CI193" s="4272">
        <f t="shared" si="293"/>
        <v>0</v>
      </c>
      <c r="CJ193" s="4272">
        <f t="shared" si="294"/>
        <v>0</v>
      </c>
      <c r="CK193" s="4272">
        <f t="shared" si="295"/>
        <v>0</v>
      </c>
      <c r="CL193" s="4272">
        <f t="shared" si="296"/>
        <v>0</v>
      </c>
      <c r="CM193" s="4272">
        <f t="shared" si="297"/>
        <v>0</v>
      </c>
      <c r="CN193" s="4272">
        <f t="shared" si="298"/>
        <v>0</v>
      </c>
      <c r="CO193" s="4285">
        <f>IF(M193=CO8,M193,0)</f>
        <v>0</v>
      </c>
      <c r="CP193" s="4286" t="str">
        <f t="shared" si="299"/>
        <v/>
      </c>
      <c r="CQ193" s="4261" t="str">
        <f t="shared" si="300"/>
        <v/>
      </c>
      <c r="CR193" s="4275" t="str">
        <f t="shared" si="301"/>
        <v/>
      </c>
      <c r="CS193" s="4275" t="str">
        <f t="shared" si="302"/>
        <v/>
      </c>
      <c r="CT193" s="4275" t="str">
        <f t="shared" si="303"/>
        <v/>
      </c>
      <c r="CU193" s="4275" t="str">
        <f t="shared" si="304"/>
        <v/>
      </c>
      <c r="CV193" s="4275" t="str">
        <f t="shared" si="305"/>
        <v/>
      </c>
      <c r="CW193" s="4275" t="str">
        <f t="shared" si="306"/>
        <v/>
      </c>
      <c r="CX193" s="4276" t="str">
        <f t="shared" si="307"/>
        <v/>
      </c>
      <c r="CY193" s="4186"/>
      <c r="CZ193" s="4264" t="str">
        <f t="shared" si="308"/>
        <v/>
      </c>
      <c r="DA193" s="4277">
        <f t="shared" si="309"/>
        <v>0</v>
      </c>
      <c r="DB193" s="4115" t="str">
        <f t="shared" si="310"/>
        <v/>
      </c>
      <c r="DC193" s="4115" t="str">
        <f t="shared" si="311"/>
        <v/>
      </c>
      <c r="DD193" s="4115" t="str">
        <f t="shared" si="312"/>
        <v/>
      </c>
      <c r="DE193" s="4115" t="str">
        <f t="shared" si="313"/>
        <v/>
      </c>
      <c r="DF193" s="4115" t="str">
        <f t="shared" si="314"/>
        <v/>
      </c>
      <c r="DG193" s="4115" t="str">
        <f t="shared" si="315"/>
        <v/>
      </c>
      <c r="DH193" s="4115" t="str">
        <f t="shared" si="316"/>
        <v/>
      </c>
      <c r="DI193" s="4115" t="str">
        <f t="shared" si="317"/>
        <v/>
      </c>
      <c r="DJ193" s="4136"/>
      <c r="DK193" s="4287">
        <f>IF(M193=DK8,M193,0)</f>
        <v>0</v>
      </c>
      <c r="DL193" s="4286" t="str">
        <f t="shared" si="318"/>
        <v/>
      </c>
      <c r="DM193" s="4275" t="str">
        <f t="shared" si="319"/>
        <v/>
      </c>
      <c r="DN193" s="4275" t="str">
        <f t="shared" si="320"/>
        <v/>
      </c>
      <c r="DO193" s="4275" t="str">
        <f t="shared" si="321"/>
        <v/>
      </c>
      <c r="DP193" s="4275" t="str">
        <f t="shared" si="322"/>
        <v/>
      </c>
      <c r="DQ193" s="4275" t="str">
        <f t="shared" si="323"/>
        <v/>
      </c>
      <c r="DR193" s="4275" t="str">
        <f t="shared" si="324"/>
        <v/>
      </c>
      <c r="DS193" s="4275" t="str">
        <f t="shared" si="325"/>
        <v/>
      </c>
      <c r="DT193" s="4279" t="str">
        <f t="shared" si="326"/>
        <v/>
      </c>
      <c r="DU193" s="4122"/>
      <c r="DV193" s="4266">
        <f t="shared" si="327"/>
        <v>0</v>
      </c>
      <c r="DW193" s="4267">
        <f t="shared" si="328"/>
        <v>0</v>
      </c>
      <c r="DX193" s="4267">
        <f t="shared" si="329"/>
        <v>0</v>
      </c>
      <c r="DY193" s="4267">
        <f t="shared" si="330"/>
        <v>0</v>
      </c>
      <c r="DZ193" s="4267">
        <f t="shared" si="331"/>
        <v>0</v>
      </c>
      <c r="EA193" s="4267">
        <f t="shared" si="332"/>
        <v>0</v>
      </c>
      <c r="EB193" s="4267">
        <f t="shared" si="333"/>
        <v>0</v>
      </c>
      <c r="EC193" s="4267">
        <f t="shared" si="334"/>
        <v>0</v>
      </c>
      <c r="ED193" s="4215"/>
      <c r="EE193" s="4268">
        <f t="shared" si="375"/>
        <v>0</v>
      </c>
      <c r="EF193" s="4269">
        <f t="shared" si="375"/>
        <v>0</v>
      </c>
      <c r="EG193" s="4269">
        <f t="shared" si="375"/>
        <v>0</v>
      </c>
      <c r="EH193" s="4269">
        <f t="shared" si="375"/>
        <v>0</v>
      </c>
      <c r="EI193" s="4269">
        <f t="shared" si="375"/>
        <v>0</v>
      </c>
      <c r="EJ193" s="4269">
        <f t="shared" si="260"/>
        <v>0</v>
      </c>
      <c r="EK193" s="4269">
        <f t="shared" si="260"/>
        <v>0</v>
      </c>
      <c r="EL193" s="4270">
        <f t="shared" si="260"/>
        <v>0</v>
      </c>
      <c r="EM193" s="4186"/>
      <c r="EN193" s="4264" t="str">
        <f t="shared" si="335"/>
        <v/>
      </c>
      <c r="EO193" s="4271">
        <f t="shared" si="336"/>
        <v>0</v>
      </c>
      <c r="EP193" s="4272">
        <f t="shared" si="337"/>
        <v>0</v>
      </c>
      <c r="EQ193" s="4272">
        <f t="shared" si="338"/>
        <v>0</v>
      </c>
      <c r="ER193" s="4272">
        <f t="shared" si="339"/>
        <v>0</v>
      </c>
      <c r="ES193" s="4272">
        <f t="shared" si="340"/>
        <v>0</v>
      </c>
      <c r="ET193" s="4272">
        <f t="shared" si="341"/>
        <v>0</v>
      </c>
      <c r="EU193" s="4272">
        <f t="shared" si="342"/>
        <v>0</v>
      </c>
      <c r="EV193" s="4272">
        <f t="shared" si="343"/>
        <v>0</v>
      </c>
      <c r="EW193" s="4272">
        <f t="shared" si="344"/>
        <v>0</v>
      </c>
      <c r="EX193" s="4288">
        <f>IF(X193=EX8,X193,0)</f>
        <v>0</v>
      </c>
      <c r="EY193" s="4286" t="str">
        <f t="shared" si="345"/>
        <v/>
      </c>
      <c r="EZ193" s="4261" t="str">
        <f t="shared" si="346"/>
        <v/>
      </c>
      <c r="FA193" s="4275" t="str">
        <f t="shared" si="347"/>
        <v/>
      </c>
      <c r="FB193" s="4275" t="str">
        <f t="shared" si="348"/>
        <v/>
      </c>
      <c r="FC193" s="4275" t="str">
        <f t="shared" si="349"/>
        <v/>
      </c>
      <c r="FD193" s="4275" t="str">
        <f t="shared" si="350"/>
        <v/>
      </c>
      <c r="FE193" s="4275" t="str">
        <f t="shared" si="351"/>
        <v/>
      </c>
      <c r="FF193" s="4275" t="str">
        <f t="shared" si="352"/>
        <v/>
      </c>
      <c r="FG193" s="4275" t="str">
        <f t="shared" si="353"/>
        <v/>
      </c>
      <c r="FH193" s="4186"/>
      <c r="FI193" s="4264" t="str">
        <f t="shared" si="354"/>
        <v/>
      </c>
      <c r="FJ193" s="4277">
        <f t="shared" si="355"/>
        <v>0</v>
      </c>
      <c r="FK193" s="4115" t="str">
        <f t="shared" si="356"/>
        <v/>
      </c>
      <c r="FL193" s="4115" t="str">
        <f t="shared" si="357"/>
        <v/>
      </c>
      <c r="FM193" s="4115" t="str">
        <f t="shared" si="358"/>
        <v/>
      </c>
      <c r="FN193" s="4115" t="str">
        <f t="shared" si="359"/>
        <v/>
      </c>
      <c r="FO193" s="4115" t="str">
        <f t="shared" si="360"/>
        <v/>
      </c>
      <c r="FP193" s="4115" t="str">
        <f t="shared" si="361"/>
        <v/>
      </c>
      <c r="FQ193" s="4115" t="str">
        <f t="shared" si="362"/>
        <v/>
      </c>
      <c r="FR193" s="4115" t="str">
        <f t="shared" si="363"/>
        <v/>
      </c>
      <c r="FS193" s="4287">
        <f>IF(X193=FS8,X193,0)</f>
        <v>0</v>
      </c>
      <c r="FT193" s="4286" t="str">
        <f t="shared" si="364"/>
        <v/>
      </c>
      <c r="FU193" s="4275" t="str">
        <f t="shared" si="365"/>
        <v/>
      </c>
      <c r="FV193" s="4275" t="str">
        <f t="shared" si="366"/>
        <v/>
      </c>
      <c r="FW193" s="4275" t="str">
        <f t="shared" si="367"/>
        <v/>
      </c>
      <c r="FX193" s="4275" t="str">
        <f t="shared" si="368"/>
        <v/>
      </c>
      <c r="FY193" s="4275" t="str">
        <f t="shared" si="369"/>
        <v/>
      </c>
      <c r="FZ193" s="4275" t="str">
        <f t="shared" si="370"/>
        <v/>
      </c>
      <c r="GA193" s="4275" t="str">
        <f t="shared" si="371"/>
        <v/>
      </c>
      <c r="GB193" s="4279" t="str">
        <f t="shared" si="372"/>
        <v/>
      </c>
      <c r="GC193" s="4122"/>
    </row>
    <row r="194" spans="1:185" ht="45" customHeight="1">
      <c r="A194" s="4016">
        <f>ROW()</f>
        <v>194</v>
      </c>
      <c r="B194" s="4250" t="str">
        <f>IF(C194="I","",IF(ISBLANK(D194),"",IF(ISTEXT(D194),LARGE(B9:B193,1)+1,0)))</f>
        <v/>
      </c>
      <c r="C194" s="4281"/>
      <c r="D194" s="4297"/>
      <c r="E194" s="4252"/>
      <c r="F194" s="4253"/>
      <c r="G194" s="4254"/>
      <c r="H194" s="4255"/>
      <c r="I194" s="4254"/>
      <c r="J194" s="4255"/>
      <c r="K194" s="4256">
        <f t="shared" si="376"/>
        <v>0</v>
      </c>
      <c r="L194" s="4119"/>
      <c r="M194" s="4257">
        <f t="shared" si="261"/>
        <v>0</v>
      </c>
      <c r="N194" s="4258">
        <f t="shared" si="261"/>
        <v>0</v>
      </c>
      <c r="O194" s="4259"/>
      <c r="P194" s="4259"/>
      <c r="Q194" s="4259"/>
      <c r="R194" s="4259"/>
      <c r="S194" s="4259"/>
      <c r="T194" s="4259"/>
      <c r="U194" s="4259"/>
      <c r="V194" s="4259"/>
      <c r="W194" s="4119"/>
      <c r="X194" s="4257">
        <f t="shared" si="262"/>
        <v>0</v>
      </c>
      <c r="Y194" s="4258">
        <f t="shared" si="262"/>
        <v>0</v>
      </c>
      <c r="Z194" s="4260"/>
      <c r="AA194" s="4260"/>
      <c r="AB194" s="4260"/>
      <c r="AC194" s="4260"/>
      <c r="AD194" s="4260"/>
      <c r="AE194" s="4260"/>
      <c r="AF194" s="4260"/>
      <c r="AG194" s="4260"/>
      <c r="AH194" s="4119"/>
      <c r="AI194" s="4122"/>
      <c r="AJ194" s="4261">
        <f t="shared" si="263"/>
        <v>0</v>
      </c>
      <c r="AK194" s="4262">
        <f t="shared" si="264"/>
        <v>0</v>
      </c>
      <c r="AL194" s="4261">
        <f t="shared" si="265"/>
        <v>0</v>
      </c>
      <c r="AM194" s="4262">
        <f t="shared" si="266"/>
        <v>0</v>
      </c>
      <c r="AN194" s="4261">
        <f t="shared" si="267"/>
        <v>0</v>
      </c>
      <c r="AO194" s="4262">
        <f t="shared" si="268"/>
        <v>0</v>
      </c>
      <c r="AP194" s="4261">
        <f t="shared" si="269"/>
        <v>0</v>
      </c>
      <c r="AQ194" s="4262">
        <f t="shared" si="270"/>
        <v>0</v>
      </c>
      <c r="AR194" s="4261">
        <f t="shared" si="271"/>
        <v>0</v>
      </c>
      <c r="AS194" s="4262">
        <f t="shared" si="272"/>
        <v>0</v>
      </c>
      <c r="AT194" s="4261">
        <f t="shared" si="273"/>
        <v>0</v>
      </c>
      <c r="AU194" s="4262">
        <f t="shared" si="274"/>
        <v>0</v>
      </c>
      <c r="AV194" s="4261">
        <f t="shared" si="275"/>
        <v>0</v>
      </c>
      <c r="AW194" s="4262">
        <f t="shared" si="276"/>
        <v>0</v>
      </c>
      <c r="AX194" s="4261">
        <f t="shared" si="277"/>
        <v>0</v>
      </c>
      <c r="AY194" s="4262">
        <f t="shared" si="278"/>
        <v>0</v>
      </c>
      <c r="AZ194" s="4263"/>
      <c r="BA194" s="4264">
        <f>BA9</f>
        <v>20</v>
      </c>
      <c r="BB194" s="4264">
        <f t="shared" si="279"/>
        <v>0</v>
      </c>
      <c r="BC194" s="4264" t="str">
        <f t="shared" si="280"/>
        <v/>
      </c>
      <c r="BD194" s="4265">
        <f t="shared" ref="BD194:BK227" si="377">SUM(BV194,EE194)</f>
        <v>0</v>
      </c>
      <c r="BE194" s="4265">
        <f t="shared" si="377"/>
        <v>0</v>
      </c>
      <c r="BF194" s="4265">
        <f t="shared" si="377"/>
        <v>0</v>
      </c>
      <c r="BG194" s="4265">
        <f t="shared" si="377"/>
        <v>0</v>
      </c>
      <c r="BH194" s="4265">
        <f t="shared" si="377"/>
        <v>0</v>
      </c>
      <c r="BI194" s="4265">
        <f t="shared" si="258"/>
        <v>0</v>
      </c>
      <c r="BJ194" s="4265">
        <f t="shared" si="258"/>
        <v>0</v>
      </c>
      <c r="BK194" s="4265">
        <f t="shared" si="258"/>
        <v>0</v>
      </c>
      <c r="BL194" s="4122"/>
      <c r="BM194" s="4266">
        <f t="shared" si="281"/>
        <v>0</v>
      </c>
      <c r="BN194" s="4267">
        <f t="shared" si="282"/>
        <v>0</v>
      </c>
      <c r="BO194" s="4267">
        <f t="shared" si="283"/>
        <v>0</v>
      </c>
      <c r="BP194" s="4267">
        <f t="shared" si="284"/>
        <v>0</v>
      </c>
      <c r="BQ194" s="4267">
        <f t="shared" si="285"/>
        <v>0</v>
      </c>
      <c r="BR194" s="4267">
        <f t="shared" si="286"/>
        <v>0</v>
      </c>
      <c r="BS194" s="4267">
        <f t="shared" si="287"/>
        <v>0</v>
      </c>
      <c r="BT194" s="4267">
        <f t="shared" si="288"/>
        <v>0</v>
      </c>
      <c r="BU194" s="4202"/>
      <c r="BV194" s="4268">
        <f t="shared" ref="BV194:CC227" si="378">SUM(CG194,DB194)</f>
        <v>0</v>
      </c>
      <c r="BW194" s="4269">
        <f t="shared" si="378"/>
        <v>0</v>
      </c>
      <c r="BX194" s="4269">
        <f t="shared" si="378"/>
        <v>0</v>
      </c>
      <c r="BY194" s="4269">
        <f t="shared" si="378"/>
        <v>0</v>
      </c>
      <c r="BZ194" s="4269">
        <f t="shared" si="378"/>
        <v>0</v>
      </c>
      <c r="CA194" s="4269">
        <f t="shared" si="259"/>
        <v>0</v>
      </c>
      <c r="CB194" s="4269">
        <f t="shared" si="259"/>
        <v>0</v>
      </c>
      <c r="CC194" s="4270">
        <f t="shared" si="259"/>
        <v>0</v>
      </c>
      <c r="CD194" s="4114"/>
      <c r="CE194" s="4264" t="str">
        <f t="shared" si="289"/>
        <v/>
      </c>
      <c r="CF194" s="4271">
        <f t="shared" si="290"/>
        <v>0</v>
      </c>
      <c r="CG194" s="4272">
        <f t="shared" si="291"/>
        <v>0</v>
      </c>
      <c r="CH194" s="4272">
        <f t="shared" si="292"/>
        <v>0</v>
      </c>
      <c r="CI194" s="4272">
        <f t="shared" si="293"/>
        <v>0</v>
      </c>
      <c r="CJ194" s="4272">
        <f t="shared" si="294"/>
        <v>0</v>
      </c>
      <c r="CK194" s="4272">
        <f t="shared" si="295"/>
        <v>0</v>
      </c>
      <c r="CL194" s="4272">
        <f t="shared" si="296"/>
        <v>0</v>
      </c>
      <c r="CM194" s="4272">
        <f t="shared" si="297"/>
        <v>0</v>
      </c>
      <c r="CN194" s="4272">
        <f t="shared" si="298"/>
        <v>0</v>
      </c>
      <c r="CO194" s="4285">
        <f>IF(M194=CO8,M194,0)</f>
        <v>0</v>
      </c>
      <c r="CP194" s="4286" t="str">
        <f t="shared" si="299"/>
        <v/>
      </c>
      <c r="CQ194" s="4261" t="str">
        <f t="shared" si="300"/>
        <v/>
      </c>
      <c r="CR194" s="4275" t="str">
        <f t="shared" si="301"/>
        <v/>
      </c>
      <c r="CS194" s="4275" t="str">
        <f t="shared" si="302"/>
        <v/>
      </c>
      <c r="CT194" s="4275" t="str">
        <f t="shared" si="303"/>
        <v/>
      </c>
      <c r="CU194" s="4275" t="str">
        <f t="shared" si="304"/>
        <v/>
      </c>
      <c r="CV194" s="4275" t="str">
        <f t="shared" si="305"/>
        <v/>
      </c>
      <c r="CW194" s="4275" t="str">
        <f t="shared" si="306"/>
        <v/>
      </c>
      <c r="CX194" s="4276" t="str">
        <f t="shared" si="307"/>
        <v/>
      </c>
      <c r="CY194" s="4186"/>
      <c r="CZ194" s="4264" t="str">
        <f t="shared" si="308"/>
        <v/>
      </c>
      <c r="DA194" s="4277">
        <f t="shared" si="309"/>
        <v>0</v>
      </c>
      <c r="DB194" s="4115" t="str">
        <f t="shared" si="310"/>
        <v/>
      </c>
      <c r="DC194" s="4115" t="str">
        <f t="shared" si="311"/>
        <v/>
      </c>
      <c r="DD194" s="4115" t="str">
        <f t="shared" si="312"/>
        <v/>
      </c>
      <c r="DE194" s="4115" t="str">
        <f t="shared" si="313"/>
        <v/>
      </c>
      <c r="DF194" s="4115" t="str">
        <f t="shared" si="314"/>
        <v/>
      </c>
      <c r="DG194" s="4115" t="str">
        <f t="shared" si="315"/>
        <v/>
      </c>
      <c r="DH194" s="4115" t="str">
        <f t="shared" si="316"/>
        <v/>
      </c>
      <c r="DI194" s="4115" t="str">
        <f t="shared" si="317"/>
        <v/>
      </c>
      <c r="DJ194" s="4136"/>
      <c r="DK194" s="4287">
        <f>IF(M194=DK8,M194,0)</f>
        <v>0</v>
      </c>
      <c r="DL194" s="4286" t="str">
        <f t="shared" si="318"/>
        <v/>
      </c>
      <c r="DM194" s="4275" t="str">
        <f t="shared" si="319"/>
        <v/>
      </c>
      <c r="DN194" s="4275" t="str">
        <f t="shared" si="320"/>
        <v/>
      </c>
      <c r="DO194" s="4275" t="str">
        <f t="shared" si="321"/>
        <v/>
      </c>
      <c r="DP194" s="4275" t="str">
        <f t="shared" si="322"/>
        <v/>
      </c>
      <c r="DQ194" s="4275" t="str">
        <f t="shared" si="323"/>
        <v/>
      </c>
      <c r="DR194" s="4275" t="str">
        <f t="shared" si="324"/>
        <v/>
      </c>
      <c r="DS194" s="4275" t="str">
        <f t="shared" si="325"/>
        <v/>
      </c>
      <c r="DT194" s="4279" t="str">
        <f t="shared" si="326"/>
        <v/>
      </c>
      <c r="DU194" s="4122"/>
      <c r="DV194" s="4266">
        <f t="shared" si="327"/>
        <v>0</v>
      </c>
      <c r="DW194" s="4267">
        <f t="shared" si="328"/>
        <v>0</v>
      </c>
      <c r="DX194" s="4267">
        <f t="shared" si="329"/>
        <v>0</v>
      </c>
      <c r="DY194" s="4267">
        <f t="shared" si="330"/>
        <v>0</v>
      </c>
      <c r="DZ194" s="4267">
        <f t="shared" si="331"/>
        <v>0</v>
      </c>
      <c r="EA194" s="4267">
        <f t="shared" si="332"/>
        <v>0</v>
      </c>
      <c r="EB194" s="4267">
        <f t="shared" si="333"/>
        <v>0</v>
      </c>
      <c r="EC194" s="4267">
        <f t="shared" si="334"/>
        <v>0</v>
      </c>
      <c r="ED194" s="4215"/>
      <c r="EE194" s="4268">
        <f t="shared" ref="EE194:EL227" si="379">SUM(EP194,FK194)</f>
        <v>0</v>
      </c>
      <c r="EF194" s="4269">
        <f t="shared" si="379"/>
        <v>0</v>
      </c>
      <c r="EG194" s="4269">
        <f t="shared" si="379"/>
        <v>0</v>
      </c>
      <c r="EH194" s="4269">
        <f t="shared" si="379"/>
        <v>0</v>
      </c>
      <c r="EI194" s="4269">
        <f t="shared" si="379"/>
        <v>0</v>
      </c>
      <c r="EJ194" s="4269">
        <f t="shared" si="260"/>
        <v>0</v>
      </c>
      <c r="EK194" s="4269">
        <f t="shared" si="260"/>
        <v>0</v>
      </c>
      <c r="EL194" s="4270">
        <f t="shared" si="260"/>
        <v>0</v>
      </c>
      <c r="EM194" s="4186"/>
      <c r="EN194" s="4264" t="str">
        <f t="shared" si="335"/>
        <v/>
      </c>
      <c r="EO194" s="4271">
        <f t="shared" si="336"/>
        <v>0</v>
      </c>
      <c r="EP194" s="4272">
        <f t="shared" si="337"/>
        <v>0</v>
      </c>
      <c r="EQ194" s="4272">
        <f t="shared" si="338"/>
        <v>0</v>
      </c>
      <c r="ER194" s="4272">
        <f t="shared" si="339"/>
        <v>0</v>
      </c>
      <c r="ES194" s="4272">
        <f t="shared" si="340"/>
        <v>0</v>
      </c>
      <c r="ET194" s="4272">
        <f t="shared" si="341"/>
        <v>0</v>
      </c>
      <c r="EU194" s="4272">
        <f t="shared" si="342"/>
        <v>0</v>
      </c>
      <c r="EV194" s="4272">
        <f t="shared" si="343"/>
        <v>0</v>
      </c>
      <c r="EW194" s="4272">
        <f t="shared" si="344"/>
        <v>0</v>
      </c>
      <c r="EX194" s="4288">
        <f>IF(X194=EX8,X194,0)</f>
        <v>0</v>
      </c>
      <c r="EY194" s="4286" t="str">
        <f t="shared" si="345"/>
        <v/>
      </c>
      <c r="EZ194" s="4261" t="str">
        <f t="shared" si="346"/>
        <v/>
      </c>
      <c r="FA194" s="4275" t="str">
        <f t="shared" si="347"/>
        <v/>
      </c>
      <c r="FB194" s="4275" t="str">
        <f t="shared" si="348"/>
        <v/>
      </c>
      <c r="FC194" s="4275" t="str">
        <f t="shared" si="349"/>
        <v/>
      </c>
      <c r="FD194" s="4275" t="str">
        <f t="shared" si="350"/>
        <v/>
      </c>
      <c r="FE194" s="4275" t="str">
        <f t="shared" si="351"/>
        <v/>
      </c>
      <c r="FF194" s="4275" t="str">
        <f t="shared" si="352"/>
        <v/>
      </c>
      <c r="FG194" s="4275" t="str">
        <f t="shared" si="353"/>
        <v/>
      </c>
      <c r="FH194" s="4186"/>
      <c r="FI194" s="4264" t="str">
        <f t="shared" si="354"/>
        <v/>
      </c>
      <c r="FJ194" s="4277">
        <f t="shared" si="355"/>
        <v>0</v>
      </c>
      <c r="FK194" s="4115" t="str">
        <f t="shared" si="356"/>
        <v/>
      </c>
      <c r="FL194" s="4115" t="str">
        <f t="shared" si="357"/>
        <v/>
      </c>
      <c r="FM194" s="4115" t="str">
        <f t="shared" si="358"/>
        <v/>
      </c>
      <c r="FN194" s="4115" t="str">
        <f t="shared" si="359"/>
        <v/>
      </c>
      <c r="FO194" s="4115" t="str">
        <f t="shared" si="360"/>
        <v/>
      </c>
      <c r="FP194" s="4115" t="str">
        <f t="shared" si="361"/>
        <v/>
      </c>
      <c r="FQ194" s="4115" t="str">
        <f t="shared" si="362"/>
        <v/>
      </c>
      <c r="FR194" s="4115" t="str">
        <f t="shared" si="363"/>
        <v/>
      </c>
      <c r="FS194" s="4287">
        <f>IF(X194=FS8,X194,0)</f>
        <v>0</v>
      </c>
      <c r="FT194" s="4286" t="str">
        <f t="shared" si="364"/>
        <v/>
      </c>
      <c r="FU194" s="4275" t="str">
        <f t="shared" si="365"/>
        <v/>
      </c>
      <c r="FV194" s="4275" t="str">
        <f t="shared" si="366"/>
        <v/>
      </c>
      <c r="FW194" s="4275" t="str">
        <f t="shared" si="367"/>
        <v/>
      </c>
      <c r="FX194" s="4275" t="str">
        <f t="shared" si="368"/>
        <v/>
      </c>
      <c r="FY194" s="4275" t="str">
        <f t="shared" si="369"/>
        <v/>
      </c>
      <c r="FZ194" s="4275" t="str">
        <f t="shared" si="370"/>
        <v/>
      </c>
      <c r="GA194" s="4275" t="str">
        <f t="shared" si="371"/>
        <v/>
      </c>
      <c r="GB194" s="4279" t="str">
        <f t="shared" si="372"/>
        <v/>
      </c>
      <c r="GC194" s="4122"/>
    </row>
    <row r="195" spans="1:185" ht="45" customHeight="1">
      <c r="A195" s="4016">
        <f>ROW()</f>
        <v>195</v>
      </c>
      <c r="B195" s="4250" t="str">
        <f>IF(C195="I","",IF(ISBLANK(D195),"",IF(ISTEXT(D195),LARGE(B9:B194,1)+1,0)))</f>
        <v/>
      </c>
      <c r="C195" s="4281"/>
      <c r="D195" s="4297"/>
      <c r="E195" s="4252"/>
      <c r="F195" s="4253"/>
      <c r="G195" s="4254"/>
      <c r="H195" s="4255"/>
      <c r="I195" s="4254"/>
      <c r="J195" s="4255"/>
      <c r="K195" s="4256">
        <f t="shared" si="376"/>
        <v>0</v>
      </c>
      <c r="L195" s="4119"/>
      <c r="M195" s="4257">
        <f t="shared" si="261"/>
        <v>0</v>
      </c>
      <c r="N195" s="4258">
        <f t="shared" si="261"/>
        <v>0</v>
      </c>
      <c r="O195" s="4259"/>
      <c r="P195" s="4259"/>
      <c r="Q195" s="4259"/>
      <c r="R195" s="4259"/>
      <c r="S195" s="4259"/>
      <c r="T195" s="4259"/>
      <c r="U195" s="4259"/>
      <c r="V195" s="4259"/>
      <c r="W195" s="4119"/>
      <c r="X195" s="4257">
        <f t="shared" si="262"/>
        <v>0</v>
      </c>
      <c r="Y195" s="4258">
        <f t="shared" si="262"/>
        <v>0</v>
      </c>
      <c r="Z195" s="4260"/>
      <c r="AA195" s="4260"/>
      <c r="AB195" s="4260"/>
      <c r="AC195" s="4260"/>
      <c r="AD195" s="4260"/>
      <c r="AE195" s="4260"/>
      <c r="AF195" s="4260"/>
      <c r="AG195" s="4260"/>
      <c r="AH195" s="4119"/>
      <c r="AI195" s="4122"/>
      <c r="AJ195" s="4261">
        <f t="shared" si="263"/>
        <v>0</v>
      </c>
      <c r="AK195" s="4262">
        <f t="shared" si="264"/>
        <v>0</v>
      </c>
      <c r="AL195" s="4261">
        <f t="shared" si="265"/>
        <v>0</v>
      </c>
      <c r="AM195" s="4262">
        <f t="shared" si="266"/>
        <v>0</v>
      </c>
      <c r="AN195" s="4261">
        <f t="shared" si="267"/>
        <v>0</v>
      </c>
      <c r="AO195" s="4262">
        <f t="shared" si="268"/>
        <v>0</v>
      </c>
      <c r="AP195" s="4261">
        <f t="shared" si="269"/>
        <v>0</v>
      </c>
      <c r="AQ195" s="4262">
        <f t="shared" si="270"/>
        <v>0</v>
      </c>
      <c r="AR195" s="4261">
        <f t="shared" si="271"/>
        <v>0</v>
      </c>
      <c r="AS195" s="4262">
        <f t="shared" si="272"/>
        <v>0</v>
      </c>
      <c r="AT195" s="4261">
        <f t="shared" si="273"/>
        <v>0</v>
      </c>
      <c r="AU195" s="4262">
        <f t="shared" si="274"/>
        <v>0</v>
      </c>
      <c r="AV195" s="4261">
        <f t="shared" si="275"/>
        <v>0</v>
      </c>
      <c r="AW195" s="4262">
        <f t="shared" si="276"/>
        <v>0</v>
      </c>
      <c r="AX195" s="4261">
        <f t="shared" si="277"/>
        <v>0</v>
      </c>
      <c r="AY195" s="4262">
        <f t="shared" si="278"/>
        <v>0</v>
      </c>
      <c r="AZ195" s="4263"/>
      <c r="BA195" s="4264">
        <f>BA9</f>
        <v>20</v>
      </c>
      <c r="BB195" s="4264">
        <f t="shared" si="279"/>
        <v>0</v>
      </c>
      <c r="BC195" s="4264" t="str">
        <f t="shared" si="280"/>
        <v/>
      </c>
      <c r="BD195" s="4265">
        <f t="shared" si="377"/>
        <v>0</v>
      </c>
      <c r="BE195" s="4265">
        <f t="shared" si="377"/>
        <v>0</v>
      </c>
      <c r="BF195" s="4265">
        <f t="shared" si="377"/>
        <v>0</v>
      </c>
      <c r="BG195" s="4265">
        <f t="shared" si="377"/>
        <v>0</v>
      </c>
      <c r="BH195" s="4265">
        <f t="shared" si="377"/>
        <v>0</v>
      </c>
      <c r="BI195" s="4265">
        <f t="shared" si="258"/>
        <v>0</v>
      </c>
      <c r="BJ195" s="4265">
        <f t="shared" si="258"/>
        <v>0</v>
      </c>
      <c r="BK195" s="4265">
        <f t="shared" si="258"/>
        <v>0</v>
      </c>
      <c r="BL195" s="4122"/>
      <c r="BM195" s="4266">
        <f t="shared" si="281"/>
        <v>0</v>
      </c>
      <c r="BN195" s="4267">
        <f t="shared" si="282"/>
        <v>0</v>
      </c>
      <c r="BO195" s="4267">
        <f t="shared" si="283"/>
        <v>0</v>
      </c>
      <c r="BP195" s="4267">
        <f t="shared" si="284"/>
        <v>0</v>
      </c>
      <c r="BQ195" s="4267">
        <f t="shared" si="285"/>
        <v>0</v>
      </c>
      <c r="BR195" s="4267">
        <f t="shared" si="286"/>
        <v>0</v>
      </c>
      <c r="BS195" s="4267">
        <f t="shared" si="287"/>
        <v>0</v>
      </c>
      <c r="BT195" s="4267">
        <f t="shared" si="288"/>
        <v>0</v>
      </c>
      <c r="BU195" s="4202"/>
      <c r="BV195" s="4268">
        <f t="shared" si="378"/>
        <v>0</v>
      </c>
      <c r="BW195" s="4269">
        <f t="shared" si="378"/>
        <v>0</v>
      </c>
      <c r="BX195" s="4269">
        <f t="shared" si="378"/>
        <v>0</v>
      </c>
      <c r="BY195" s="4269">
        <f t="shared" si="378"/>
        <v>0</v>
      </c>
      <c r="BZ195" s="4269">
        <f t="shared" si="378"/>
        <v>0</v>
      </c>
      <c r="CA195" s="4269">
        <f t="shared" si="259"/>
        <v>0</v>
      </c>
      <c r="CB195" s="4269">
        <f t="shared" si="259"/>
        <v>0</v>
      </c>
      <c r="CC195" s="4270">
        <f t="shared" si="259"/>
        <v>0</v>
      </c>
      <c r="CD195" s="4114"/>
      <c r="CE195" s="4264" t="str">
        <f t="shared" si="289"/>
        <v/>
      </c>
      <c r="CF195" s="4271">
        <f t="shared" si="290"/>
        <v>0</v>
      </c>
      <c r="CG195" s="4272">
        <f t="shared" si="291"/>
        <v>0</v>
      </c>
      <c r="CH195" s="4272">
        <f t="shared" si="292"/>
        <v>0</v>
      </c>
      <c r="CI195" s="4272">
        <f t="shared" si="293"/>
        <v>0</v>
      </c>
      <c r="CJ195" s="4272">
        <f t="shared" si="294"/>
        <v>0</v>
      </c>
      <c r="CK195" s="4272">
        <f t="shared" si="295"/>
        <v>0</v>
      </c>
      <c r="CL195" s="4272">
        <f t="shared" si="296"/>
        <v>0</v>
      </c>
      <c r="CM195" s="4272">
        <f t="shared" si="297"/>
        <v>0</v>
      </c>
      <c r="CN195" s="4272">
        <f t="shared" si="298"/>
        <v>0</v>
      </c>
      <c r="CO195" s="4285">
        <f>IF(M195=CO8,M195,0)</f>
        <v>0</v>
      </c>
      <c r="CP195" s="4286" t="str">
        <f t="shared" si="299"/>
        <v/>
      </c>
      <c r="CQ195" s="4261" t="str">
        <f t="shared" si="300"/>
        <v/>
      </c>
      <c r="CR195" s="4275" t="str">
        <f t="shared" si="301"/>
        <v/>
      </c>
      <c r="CS195" s="4275" t="str">
        <f t="shared" si="302"/>
        <v/>
      </c>
      <c r="CT195" s="4275" t="str">
        <f t="shared" si="303"/>
        <v/>
      </c>
      <c r="CU195" s="4275" t="str">
        <f t="shared" si="304"/>
        <v/>
      </c>
      <c r="CV195" s="4275" t="str">
        <f t="shared" si="305"/>
        <v/>
      </c>
      <c r="CW195" s="4275" t="str">
        <f t="shared" si="306"/>
        <v/>
      </c>
      <c r="CX195" s="4276" t="str">
        <f t="shared" si="307"/>
        <v/>
      </c>
      <c r="CY195" s="4186"/>
      <c r="CZ195" s="4264" t="str">
        <f t="shared" si="308"/>
        <v/>
      </c>
      <c r="DA195" s="4277">
        <f t="shared" si="309"/>
        <v>0</v>
      </c>
      <c r="DB195" s="4115" t="str">
        <f t="shared" si="310"/>
        <v/>
      </c>
      <c r="DC195" s="4115" t="str">
        <f t="shared" si="311"/>
        <v/>
      </c>
      <c r="DD195" s="4115" t="str">
        <f t="shared" si="312"/>
        <v/>
      </c>
      <c r="DE195" s="4115" t="str">
        <f t="shared" si="313"/>
        <v/>
      </c>
      <c r="DF195" s="4115" t="str">
        <f t="shared" si="314"/>
        <v/>
      </c>
      <c r="DG195" s="4115" t="str">
        <f t="shared" si="315"/>
        <v/>
      </c>
      <c r="DH195" s="4115" t="str">
        <f t="shared" si="316"/>
        <v/>
      </c>
      <c r="DI195" s="4115" t="str">
        <f t="shared" si="317"/>
        <v/>
      </c>
      <c r="DJ195" s="4136"/>
      <c r="DK195" s="4287">
        <f>IF(M195=DK8,M195,0)</f>
        <v>0</v>
      </c>
      <c r="DL195" s="4286" t="str">
        <f t="shared" si="318"/>
        <v/>
      </c>
      <c r="DM195" s="4275" t="str">
        <f t="shared" si="319"/>
        <v/>
      </c>
      <c r="DN195" s="4275" t="str">
        <f t="shared" si="320"/>
        <v/>
      </c>
      <c r="DO195" s="4275" t="str">
        <f t="shared" si="321"/>
        <v/>
      </c>
      <c r="DP195" s="4275" t="str">
        <f t="shared" si="322"/>
        <v/>
      </c>
      <c r="DQ195" s="4275" t="str">
        <f t="shared" si="323"/>
        <v/>
      </c>
      <c r="DR195" s="4275" t="str">
        <f t="shared" si="324"/>
        <v/>
      </c>
      <c r="DS195" s="4275" t="str">
        <f t="shared" si="325"/>
        <v/>
      </c>
      <c r="DT195" s="4279" t="str">
        <f t="shared" si="326"/>
        <v/>
      </c>
      <c r="DU195" s="4122"/>
      <c r="DV195" s="4266">
        <f t="shared" si="327"/>
        <v>0</v>
      </c>
      <c r="DW195" s="4267">
        <f t="shared" si="328"/>
        <v>0</v>
      </c>
      <c r="DX195" s="4267">
        <f t="shared" si="329"/>
        <v>0</v>
      </c>
      <c r="DY195" s="4267">
        <f t="shared" si="330"/>
        <v>0</v>
      </c>
      <c r="DZ195" s="4267">
        <f t="shared" si="331"/>
        <v>0</v>
      </c>
      <c r="EA195" s="4267">
        <f t="shared" si="332"/>
        <v>0</v>
      </c>
      <c r="EB195" s="4267">
        <f t="shared" si="333"/>
        <v>0</v>
      </c>
      <c r="EC195" s="4267">
        <f t="shared" si="334"/>
        <v>0</v>
      </c>
      <c r="ED195" s="4215"/>
      <c r="EE195" s="4268">
        <f t="shared" si="379"/>
        <v>0</v>
      </c>
      <c r="EF195" s="4269">
        <f t="shared" si="379"/>
        <v>0</v>
      </c>
      <c r="EG195" s="4269">
        <f t="shared" si="379"/>
        <v>0</v>
      </c>
      <c r="EH195" s="4269">
        <f t="shared" si="379"/>
        <v>0</v>
      </c>
      <c r="EI195" s="4269">
        <f t="shared" si="379"/>
        <v>0</v>
      </c>
      <c r="EJ195" s="4269">
        <f t="shared" si="260"/>
        <v>0</v>
      </c>
      <c r="EK195" s="4269">
        <f t="shared" si="260"/>
        <v>0</v>
      </c>
      <c r="EL195" s="4270">
        <f t="shared" si="260"/>
        <v>0</v>
      </c>
      <c r="EM195" s="4186"/>
      <c r="EN195" s="4264" t="str">
        <f t="shared" si="335"/>
        <v/>
      </c>
      <c r="EO195" s="4271">
        <f t="shared" si="336"/>
        <v>0</v>
      </c>
      <c r="EP195" s="4272">
        <f t="shared" si="337"/>
        <v>0</v>
      </c>
      <c r="EQ195" s="4272">
        <f t="shared" si="338"/>
        <v>0</v>
      </c>
      <c r="ER195" s="4272">
        <f t="shared" si="339"/>
        <v>0</v>
      </c>
      <c r="ES195" s="4272">
        <f t="shared" si="340"/>
        <v>0</v>
      </c>
      <c r="ET195" s="4272">
        <f t="shared" si="341"/>
        <v>0</v>
      </c>
      <c r="EU195" s="4272">
        <f t="shared" si="342"/>
        <v>0</v>
      </c>
      <c r="EV195" s="4272">
        <f t="shared" si="343"/>
        <v>0</v>
      </c>
      <c r="EW195" s="4272">
        <f t="shared" si="344"/>
        <v>0</v>
      </c>
      <c r="EX195" s="4288">
        <f>IF(X195=EX8,X195,0)</f>
        <v>0</v>
      </c>
      <c r="EY195" s="4286" t="str">
        <f t="shared" si="345"/>
        <v/>
      </c>
      <c r="EZ195" s="4261" t="str">
        <f t="shared" si="346"/>
        <v/>
      </c>
      <c r="FA195" s="4275" t="str">
        <f t="shared" si="347"/>
        <v/>
      </c>
      <c r="FB195" s="4275" t="str">
        <f t="shared" si="348"/>
        <v/>
      </c>
      <c r="FC195" s="4275" t="str">
        <f t="shared" si="349"/>
        <v/>
      </c>
      <c r="FD195" s="4275" t="str">
        <f t="shared" si="350"/>
        <v/>
      </c>
      <c r="FE195" s="4275" t="str">
        <f t="shared" si="351"/>
        <v/>
      </c>
      <c r="FF195" s="4275" t="str">
        <f t="shared" si="352"/>
        <v/>
      </c>
      <c r="FG195" s="4275" t="str">
        <f t="shared" si="353"/>
        <v/>
      </c>
      <c r="FH195" s="4186"/>
      <c r="FI195" s="4264" t="str">
        <f t="shared" si="354"/>
        <v/>
      </c>
      <c r="FJ195" s="4277">
        <f t="shared" si="355"/>
        <v>0</v>
      </c>
      <c r="FK195" s="4115" t="str">
        <f t="shared" si="356"/>
        <v/>
      </c>
      <c r="FL195" s="4115" t="str">
        <f t="shared" si="357"/>
        <v/>
      </c>
      <c r="FM195" s="4115" t="str">
        <f t="shared" si="358"/>
        <v/>
      </c>
      <c r="FN195" s="4115" t="str">
        <f t="shared" si="359"/>
        <v/>
      </c>
      <c r="FO195" s="4115" t="str">
        <f t="shared" si="360"/>
        <v/>
      </c>
      <c r="FP195" s="4115" t="str">
        <f t="shared" si="361"/>
        <v/>
      </c>
      <c r="FQ195" s="4115" t="str">
        <f t="shared" si="362"/>
        <v/>
      </c>
      <c r="FR195" s="4115" t="str">
        <f t="shared" si="363"/>
        <v/>
      </c>
      <c r="FS195" s="4287">
        <f>IF(X195=FS8,X195,0)</f>
        <v>0</v>
      </c>
      <c r="FT195" s="4286" t="str">
        <f t="shared" si="364"/>
        <v/>
      </c>
      <c r="FU195" s="4275" t="str">
        <f t="shared" si="365"/>
        <v/>
      </c>
      <c r="FV195" s="4275" t="str">
        <f t="shared" si="366"/>
        <v/>
      </c>
      <c r="FW195" s="4275" t="str">
        <f t="shared" si="367"/>
        <v/>
      </c>
      <c r="FX195" s="4275" t="str">
        <f t="shared" si="368"/>
        <v/>
      </c>
      <c r="FY195" s="4275" t="str">
        <f t="shared" si="369"/>
        <v/>
      </c>
      <c r="FZ195" s="4275" t="str">
        <f t="shared" si="370"/>
        <v/>
      </c>
      <c r="GA195" s="4275" t="str">
        <f t="shared" si="371"/>
        <v/>
      </c>
      <c r="GB195" s="4279" t="str">
        <f t="shared" si="372"/>
        <v/>
      </c>
      <c r="GC195" s="4122"/>
    </row>
    <row r="196" spans="1:185" ht="45" customHeight="1">
      <c r="A196" s="4016">
        <f>ROW()</f>
        <v>196</v>
      </c>
      <c r="B196" s="4250" t="str">
        <f>IF(C196="I","",IF(ISBLANK(D196),"",IF(ISTEXT(D196),LARGE(B9:B195,1)+1,0)))</f>
        <v/>
      </c>
      <c r="C196" s="4281"/>
      <c r="D196" s="4297"/>
      <c r="E196" s="4252"/>
      <c r="F196" s="4253"/>
      <c r="G196" s="4254"/>
      <c r="H196" s="4255"/>
      <c r="I196" s="4254"/>
      <c r="J196" s="4255"/>
      <c r="K196" s="4256">
        <f t="shared" si="376"/>
        <v>0</v>
      </c>
      <c r="L196" s="4119"/>
      <c r="M196" s="4257">
        <f t="shared" si="261"/>
        <v>0</v>
      </c>
      <c r="N196" s="4258">
        <f t="shared" si="261"/>
        <v>0</v>
      </c>
      <c r="O196" s="4259"/>
      <c r="P196" s="4259"/>
      <c r="Q196" s="4259"/>
      <c r="R196" s="4259"/>
      <c r="S196" s="4259"/>
      <c r="T196" s="4259"/>
      <c r="U196" s="4259"/>
      <c r="V196" s="4259"/>
      <c r="W196" s="4119"/>
      <c r="X196" s="4257">
        <f t="shared" si="262"/>
        <v>0</v>
      </c>
      <c r="Y196" s="4258">
        <f t="shared" si="262"/>
        <v>0</v>
      </c>
      <c r="Z196" s="4260"/>
      <c r="AA196" s="4260"/>
      <c r="AB196" s="4260"/>
      <c r="AC196" s="4260"/>
      <c r="AD196" s="4260"/>
      <c r="AE196" s="4260"/>
      <c r="AF196" s="4260"/>
      <c r="AG196" s="4260"/>
      <c r="AH196" s="4119"/>
      <c r="AI196" s="4122"/>
      <c r="AJ196" s="4261">
        <f t="shared" si="263"/>
        <v>0</v>
      </c>
      <c r="AK196" s="4262">
        <f t="shared" si="264"/>
        <v>0</v>
      </c>
      <c r="AL196" s="4261">
        <f t="shared" si="265"/>
        <v>0</v>
      </c>
      <c r="AM196" s="4262">
        <f t="shared" si="266"/>
        <v>0</v>
      </c>
      <c r="AN196" s="4261">
        <f t="shared" si="267"/>
        <v>0</v>
      </c>
      <c r="AO196" s="4262">
        <f t="shared" si="268"/>
        <v>0</v>
      </c>
      <c r="AP196" s="4261">
        <f t="shared" si="269"/>
        <v>0</v>
      </c>
      <c r="AQ196" s="4262">
        <f t="shared" si="270"/>
        <v>0</v>
      </c>
      <c r="AR196" s="4261">
        <f t="shared" si="271"/>
        <v>0</v>
      </c>
      <c r="AS196" s="4262">
        <f t="shared" si="272"/>
        <v>0</v>
      </c>
      <c r="AT196" s="4261">
        <f t="shared" si="273"/>
        <v>0</v>
      </c>
      <c r="AU196" s="4262">
        <f t="shared" si="274"/>
        <v>0</v>
      </c>
      <c r="AV196" s="4261">
        <f t="shared" si="275"/>
        <v>0</v>
      </c>
      <c r="AW196" s="4262">
        <f t="shared" si="276"/>
        <v>0</v>
      </c>
      <c r="AX196" s="4261">
        <f t="shared" si="277"/>
        <v>0</v>
      </c>
      <c r="AY196" s="4262">
        <f t="shared" si="278"/>
        <v>0</v>
      </c>
      <c r="AZ196" s="4263"/>
      <c r="BA196" s="4264">
        <f>BA9</f>
        <v>20</v>
      </c>
      <c r="BB196" s="4264">
        <f t="shared" si="279"/>
        <v>0</v>
      </c>
      <c r="BC196" s="4264" t="str">
        <f t="shared" si="280"/>
        <v/>
      </c>
      <c r="BD196" s="4265">
        <f t="shared" si="377"/>
        <v>0</v>
      </c>
      <c r="BE196" s="4265">
        <f t="shared" si="377"/>
        <v>0</v>
      </c>
      <c r="BF196" s="4265">
        <f t="shared" si="377"/>
        <v>0</v>
      </c>
      <c r="BG196" s="4265">
        <f t="shared" si="377"/>
        <v>0</v>
      </c>
      <c r="BH196" s="4265">
        <f t="shared" si="377"/>
        <v>0</v>
      </c>
      <c r="BI196" s="4265">
        <f t="shared" si="258"/>
        <v>0</v>
      </c>
      <c r="BJ196" s="4265">
        <f t="shared" si="258"/>
        <v>0</v>
      </c>
      <c r="BK196" s="4265">
        <f t="shared" si="258"/>
        <v>0</v>
      </c>
      <c r="BL196" s="4122"/>
      <c r="BM196" s="4266">
        <f t="shared" si="281"/>
        <v>0</v>
      </c>
      <c r="BN196" s="4267">
        <f t="shared" si="282"/>
        <v>0</v>
      </c>
      <c r="BO196" s="4267">
        <f t="shared" si="283"/>
        <v>0</v>
      </c>
      <c r="BP196" s="4267">
        <f t="shared" si="284"/>
        <v>0</v>
      </c>
      <c r="BQ196" s="4267">
        <f t="shared" si="285"/>
        <v>0</v>
      </c>
      <c r="BR196" s="4267">
        <f t="shared" si="286"/>
        <v>0</v>
      </c>
      <c r="BS196" s="4267">
        <f t="shared" si="287"/>
        <v>0</v>
      </c>
      <c r="BT196" s="4267">
        <f t="shared" si="288"/>
        <v>0</v>
      </c>
      <c r="BU196" s="4202"/>
      <c r="BV196" s="4268">
        <f t="shared" si="378"/>
        <v>0</v>
      </c>
      <c r="BW196" s="4269">
        <f t="shared" si="378"/>
        <v>0</v>
      </c>
      <c r="BX196" s="4269">
        <f t="shared" si="378"/>
        <v>0</v>
      </c>
      <c r="BY196" s="4269">
        <f t="shared" si="378"/>
        <v>0</v>
      </c>
      <c r="BZ196" s="4269">
        <f t="shared" si="378"/>
        <v>0</v>
      </c>
      <c r="CA196" s="4269">
        <f t="shared" si="259"/>
        <v>0</v>
      </c>
      <c r="CB196" s="4269">
        <f t="shared" si="259"/>
        <v>0</v>
      </c>
      <c r="CC196" s="4270">
        <f t="shared" si="259"/>
        <v>0</v>
      </c>
      <c r="CD196" s="4114"/>
      <c r="CE196" s="4264" t="str">
        <f t="shared" si="289"/>
        <v/>
      </c>
      <c r="CF196" s="4271">
        <f t="shared" si="290"/>
        <v>0</v>
      </c>
      <c r="CG196" s="4272">
        <f t="shared" si="291"/>
        <v>0</v>
      </c>
      <c r="CH196" s="4272">
        <f t="shared" si="292"/>
        <v>0</v>
      </c>
      <c r="CI196" s="4272">
        <f t="shared" si="293"/>
        <v>0</v>
      </c>
      <c r="CJ196" s="4272">
        <f t="shared" si="294"/>
        <v>0</v>
      </c>
      <c r="CK196" s="4272">
        <f t="shared" si="295"/>
        <v>0</v>
      </c>
      <c r="CL196" s="4272">
        <f t="shared" si="296"/>
        <v>0</v>
      </c>
      <c r="CM196" s="4272">
        <f t="shared" si="297"/>
        <v>0</v>
      </c>
      <c r="CN196" s="4272">
        <f t="shared" si="298"/>
        <v>0</v>
      </c>
      <c r="CO196" s="4285">
        <f>IF(M196=CO8,M196,0)</f>
        <v>0</v>
      </c>
      <c r="CP196" s="4286" t="str">
        <f t="shared" si="299"/>
        <v/>
      </c>
      <c r="CQ196" s="4261" t="str">
        <f t="shared" si="300"/>
        <v/>
      </c>
      <c r="CR196" s="4275" t="str">
        <f t="shared" si="301"/>
        <v/>
      </c>
      <c r="CS196" s="4275" t="str">
        <f t="shared" si="302"/>
        <v/>
      </c>
      <c r="CT196" s="4275" t="str">
        <f t="shared" si="303"/>
        <v/>
      </c>
      <c r="CU196" s="4275" t="str">
        <f t="shared" si="304"/>
        <v/>
      </c>
      <c r="CV196" s="4275" t="str">
        <f t="shared" si="305"/>
        <v/>
      </c>
      <c r="CW196" s="4275" t="str">
        <f t="shared" si="306"/>
        <v/>
      </c>
      <c r="CX196" s="4276" t="str">
        <f t="shared" si="307"/>
        <v/>
      </c>
      <c r="CY196" s="4186"/>
      <c r="CZ196" s="4264" t="str">
        <f t="shared" si="308"/>
        <v/>
      </c>
      <c r="DA196" s="4277">
        <f t="shared" si="309"/>
        <v>0</v>
      </c>
      <c r="DB196" s="4115" t="str">
        <f t="shared" si="310"/>
        <v/>
      </c>
      <c r="DC196" s="4115" t="str">
        <f t="shared" si="311"/>
        <v/>
      </c>
      <c r="DD196" s="4115" t="str">
        <f t="shared" si="312"/>
        <v/>
      </c>
      <c r="DE196" s="4115" t="str">
        <f t="shared" si="313"/>
        <v/>
      </c>
      <c r="DF196" s="4115" t="str">
        <f t="shared" si="314"/>
        <v/>
      </c>
      <c r="DG196" s="4115" t="str">
        <f t="shared" si="315"/>
        <v/>
      </c>
      <c r="DH196" s="4115" t="str">
        <f t="shared" si="316"/>
        <v/>
      </c>
      <c r="DI196" s="4115" t="str">
        <f t="shared" si="317"/>
        <v/>
      </c>
      <c r="DJ196" s="4136"/>
      <c r="DK196" s="4287">
        <f>IF(M196=DK8,M196,0)</f>
        <v>0</v>
      </c>
      <c r="DL196" s="4286" t="str">
        <f t="shared" si="318"/>
        <v/>
      </c>
      <c r="DM196" s="4275" t="str">
        <f t="shared" si="319"/>
        <v/>
      </c>
      <c r="DN196" s="4275" t="str">
        <f t="shared" si="320"/>
        <v/>
      </c>
      <c r="DO196" s="4275" t="str">
        <f t="shared" si="321"/>
        <v/>
      </c>
      <c r="DP196" s="4275" t="str">
        <f t="shared" si="322"/>
        <v/>
      </c>
      <c r="DQ196" s="4275" t="str">
        <f t="shared" si="323"/>
        <v/>
      </c>
      <c r="DR196" s="4275" t="str">
        <f t="shared" si="324"/>
        <v/>
      </c>
      <c r="DS196" s="4275" t="str">
        <f t="shared" si="325"/>
        <v/>
      </c>
      <c r="DT196" s="4279" t="str">
        <f t="shared" si="326"/>
        <v/>
      </c>
      <c r="DU196" s="4122"/>
      <c r="DV196" s="4266">
        <f t="shared" si="327"/>
        <v>0</v>
      </c>
      <c r="DW196" s="4267">
        <f t="shared" si="328"/>
        <v>0</v>
      </c>
      <c r="DX196" s="4267">
        <f t="shared" si="329"/>
        <v>0</v>
      </c>
      <c r="DY196" s="4267">
        <f t="shared" si="330"/>
        <v>0</v>
      </c>
      <c r="DZ196" s="4267">
        <f t="shared" si="331"/>
        <v>0</v>
      </c>
      <c r="EA196" s="4267">
        <f t="shared" si="332"/>
        <v>0</v>
      </c>
      <c r="EB196" s="4267">
        <f t="shared" si="333"/>
        <v>0</v>
      </c>
      <c r="EC196" s="4267">
        <f t="shared" si="334"/>
        <v>0</v>
      </c>
      <c r="ED196" s="4215"/>
      <c r="EE196" s="4268">
        <f t="shared" si="379"/>
        <v>0</v>
      </c>
      <c r="EF196" s="4269">
        <f t="shared" si="379"/>
        <v>0</v>
      </c>
      <c r="EG196" s="4269">
        <f t="shared" si="379"/>
        <v>0</v>
      </c>
      <c r="EH196" s="4269">
        <f t="shared" si="379"/>
        <v>0</v>
      </c>
      <c r="EI196" s="4269">
        <f t="shared" si="379"/>
        <v>0</v>
      </c>
      <c r="EJ196" s="4269">
        <f t="shared" si="260"/>
        <v>0</v>
      </c>
      <c r="EK196" s="4269">
        <f t="shared" si="260"/>
        <v>0</v>
      </c>
      <c r="EL196" s="4270">
        <f t="shared" si="260"/>
        <v>0</v>
      </c>
      <c r="EM196" s="4186"/>
      <c r="EN196" s="4264" t="str">
        <f t="shared" si="335"/>
        <v/>
      </c>
      <c r="EO196" s="4271">
        <f t="shared" si="336"/>
        <v>0</v>
      </c>
      <c r="EP196" s="4272">
        <f t="shared" si="337"/>
        <v>0</v>
      </c>
      <c r="EQ196" s="4272">
        <f t="shared" si="338"/>
        <v>0</v>
      </c>
      <c r="ER196" s="4272">
        <f t="shared" si="339"/>
        <v>0</v>
      </c>
      <c r="ES196" s="4272">
        <f t="shared" si="340"/>
        <v>0</v>
      </c>
      <c r="ET196" s="4272">
        <f t="shared" si="341"/>
        <v>0</v>
      </c>
      <c r="EU196" s="4272">
        <f t="shared" si="342"/>
        <v>0</v>
      </c>
      <c r="EV196" s="4272">
        <f t="shared" si="343"/>
        <v>0</v>
      </c>
      <c r="EW196" s="4272">
        <f t="shared" si="344"/>
        <v>0</v>
      </c>
      <c r="EX196" s="4288">
        <f>IF(X196=EX8,X196,0)</f>
        <v>0</v>
      </c>
      <c r="EY196" s="4286" t="str">
        <f t="shared" si="345"/>
        <v/>
      </c>
      <c r="EZ196" s="4261" t="str">
        <f t="shared" si="346"/>
        <v/>
      </c>
      <c r="FA196" s="4275" t="str">
        <f t="shared" si="347"/>
        <v/>
      </c>
      <c r="FB196" s="4275" t="str">
        <f t="shared" si="348"/>
        <v/>
      </c>
      <c r="FC196" s="4275" t="str">
        <f t="shared" si="349"/>
        <v/>
      </c>
      <c r="FD196" s="4275" t="str">
        <f t="shared" si="350"/>
        <v/>
      </c>
      <c r="FE196" s="4275" t="str">
        <f t="shared" si="351"/>
        <v/>
      </c>
      <c r="FF196" s="4275" t="str">
        <f t="shared" si="352"/>
        <v/>
      </c>
      <c r="FG196" s="4275" t="str">
        <f t="shared" si="353"/>
        <v/>
      </c>
      <c r="FH196" s="4186"/>
      <c r="FI196" s="4264" t="str">
        <f t="shared" si="354"/>
        <v/>
      </c>
      <c r="FJ196" s="4277">
        <f t="shared" si="355"/>
        <v>0</v>
      </c>
      <c r="FK196" s="4115" t="str">
        <f t="shared" si="356"/>
        <v/>
      </c>
      <c r="FL196" s="4115" t="str">
        <f t="shared" si="357"/>
        <v/>
      </c>
      <c r="FM196" s="4115" t="str">
        <f t="shared" si="358"/>
        <v/>
      </c>
      <c r="FN196" s="4115" t="str">
        <f t="shared" si="359"/>
        <v/>
      </c>
      <c r="FO196" s="4115" t="str">
        <f t="shared" si="360"/>
        <v/>
      </c>
      <c r="FP196" s="4115" t="str">
        <f t="shared" si="361"/>
        <v/>
      </c>
      <c r="FQ196" s="4115" t="str">
        <f t="shared" si="362"/>
        <v/>
      </c>
      <c r="FR196" s="4115" t="str">
        <f t="shared" si="363"/>
        <v/>
      </c>
      <c r="FS196" s="4287">
        <f>IF(X196=FS8,X196,0)</f>
        <v>0</v>
      </c>
      <c r="FT196" s="4286" t="str">
        <f t="shared" si="364"/>
        <v/>
      </c>
      <c r="FU196" s="4275" t="str">
        <f t="shared" si="365"/>
        <v/>
      </c>
      <c r="FV196" s="4275" t="str">
        <f t="shared" si="366"/>
        <v/>
      </c>
      <c r="FW196" s="4275" t="str">
        <f t="shared" si="367"/>
        <v/>
      </c>
      <c r="FX196" s="4275" t="str">
        <f t="shared" si="368"/>
        <v/>
      </c>
      <c r="FY196" s="4275" t="str">
        <f t="shared" si="369"/>
        <v/>
      </c>
      <c r="FZ196" s="4275" t="str">
        <f t="shared" si="370"/>
        <v/>
      </c>
      <c r="GA196" s="4275" t="str">
        <f t="shared" si="371"/>
        <v/>
      </c>
      <c r="GB196" s="4279" t="str">
        <f t="shared" si="372"/>
        <v/>
      </c>
      <c r="GC196" s="4122"/>
    </row>
    <row r="197" spans="1:185" ht="45" customHeight="1">
      <c r="A197" s="4016">
        <f>ROW()</f>
        <v>197</v>
      </c>
      <c r="B197" s="4250" t="str">
        <f>IF(C197="I","",IF(ISBLANK(D197),"",IF(ISTEXT(D197),LARGE(B9:B196,1)+1,0)))</f>
        <v/>
      </c>
      <c r="C197" s="4281"/>
      <c r="D197" s="4297"/>
      <c r="E197" s="4252"/>
      <c r="F197" s="4253"/>
      <c r="G197" s="4254"/>
      <c r="H197" s="4255"/>
      <c r="I197" s="4254"/>
      <c r="J197" s="4255"/>
      <c r="K197" s="4256">
        <f t="shared" si="376"/>
        <v>0</v>
      </c>
      <c r="L197" s="4119"/>
      <c r="M197" s="4257">
        <f t="shared" si="261"/>
        <v>0</v>
      </c>
      <c r="N197" s="4258">
        <f t="shared" si="261"/>
        <v>0</v>
      </c>
      <c r="O197" s="4259"/>
      <c r="P197" s="4259"/>
      <c r="Q197" s="4259"/>
      <c r="R197" s="4259"/>
      <c r="S197" s="4259"/>
      <c r="T197" s="4259"/>
      <c r="U197" s="4259"/>
      <c r="V197" s="4259"/>
      <c r="W197" s="4119"/>
      <c r="X197" s="4257">
        <f t="shared" si="262"/>
        <v>0</v>
      </c>
      <c r="Y197" s="4258">
        <f t="shared" si="262"/>
        <v>0</v>
      </c>
      <c r="Z197" s="4260"/>
      <c r="AA197" s="4260"/>
      <c r="AB197" s="4260"/>
      <c r="AC197" s="4260"/>
      <c r="AD197" s="4260"/>
      <c r="AE197" s="4260"/>
      <c r="AF197" s="4260"/>
      <c r="AG197" s="4260"/>
      <c r="AH197" s="4119"/>
      <c r="AI197" s="4122"/>
      <c r="AJ197" s="4261">
        <f t="shared" si="263"/>
        <v>0</v>
      </c>
      <c r="AK197" s="4262">
        <f t="shared" si="264"/>
        <v>0</v>
      </c>
      <c r="AL197" s="4261">
        <f t="shared" si="265"/>
        <v>0</v>
      </c>
      <c r="AM197" s="4262">
        <f t="shared" si="266"/>
        <v>0</v>
      </c>
      <c r="AN197" s="4261">
        <f t="shared" si="267"/>
        <v>0</v>
      </c>
      <c r="AO197" s="4262">
        <f t="shared" si="268"/>
        <v>0</v>
      </c>
      <c r="AP197" s="4261">
        <f t="shared" si="269"/>
        <v>0</v>
      </c>
      <c r="AQ197" s="4262">
        <f t="shared" si="270"/>
        <v>0</v>
      </c>
      <c r="AR197" s="4261">
        <f t="shared" si="271"/>
        <v>0</v>
      </c>
      <c r="AS197" s="4262">
        <f t="shared" si="272"/>
        <v>0</v>
      </c>
      <c r="AT197" s="4261">
        <f t="shared" si="273"/>
        <v>0</v>
      </c>
      <c r="AU197" s="4262">
        <f t="shared" si="274"/>
        <v>0</v>
      </c>
      <c r="AV197" s="4261">
        <f t="shared" si="275"/>
        <v>0</v>
      </c>
      <c r="AW197" s="4262">
        <f t="shared" si="276"/>
        <v>0</v>
      </c>
      <c r="AX197" s="4261">
        <f t="shared" si="277"/>
        <v>0</v>
      </c>
      <c r="AY197" s="4262">
        <f t="shared" si="278"/>
        <v>0</v>
      </c>
      <c r="AZ197" s="4263"/>
      <c r="BA197" s="4264">
        <f>BA9</f>
        <v>20</v>
      </c>
      <c r="BB197" s="4264">
        <f t="shared" si="279"/>
        <v>0</v>
      </c>
      <c r="BC197" s="4264" t="str">
        <f t="shared" si="280"/>
        <v/>
      </c>
      <c r="BD197" s="4265">
        <f t="shared" si="377"/>
        <v>0</v>
      </c>
      <c r="BE197" s="4265">
        <f t="shared" si="377"/>
        <v>0</v>
      </c>
      <c r="BF197" s="4265">
        <f t="shared" si="377"/>
        <v>0</v>
      </c>
      <c r="BG197" s="4265">
        <f t="shared" si="377"/>
        <v>0</v>
      </c>
      <c r="BH197" s="4265">
        <f t="shared" si="377"/>
        <v>0</v>
      </c>
      <c r="BI197" s="4265">
        <f t="shared" si="258"/>
        <v>0</v>
      </c>
      <c r="BJ197" s="4265">
        <f t="shared" si="258"/>
        <v>0</v>
      </c>
      <c r="BK197" s="4265">
        <f t="shared" si="258"/>
        <v>0</v>
      </c>
      <c r="BL197" s="4122"/>
      <c r="BM197" s="4266">
        <f t="shared" si="281"/>
        <v>0</v>
      </c>
      <c r="BN197" s="4267">
        <f t="shared" si="282"/>
        <v>0</v>
      </c>
      <c r="BO197" s="4267">
        <f t="shared" si="283"/>
        <v>0</v>
      </c>
      <c r="BP197" s="4267">
        <f t="shared" si="284"/>
        <v>0</v>
      </c>
      <c r="BQ197" s="4267">
        <f t="shared" si="285"/>
        <v>0</v>
      </c>
      <c r="BR197" s="4267">
        <f t="shared" si="286"/>
        <v>0</v>
      </c>
      <c r="BS197" s="4267">
        <f t="shared" si="287"/>
        <v>0</v>
      </c>
      <c r="BT197" s="4267">
        <f t="shared" si="288"/>
        <v>0</v>
      </c>
      <c r="BU197" s="4202"/>
      <c r="BV197" s="4268">
        <f t="shared" si="378"/>
        <v>0</v>
      </c>
      <c r="BW197" s="4269">
        <f t="shared" si="378"/>
        <v>0</v>
      </c>
      <c r="BX197" s="4269">
        <f t="shared" si="378"/>
        <v>0</v>
      </c>
      <c r="BY197" s="4269">
        <f t="shared" si="378"/>
        <v>0</v>
      </c>
      <c r="BZ197" s="4269">
        <f t="shared" si="378"/>
        <v>0</v>
      </c>
      <c r="CA197" s="4269">
        <f t="shared" si="259"/>
        <v>0</v>
      </c>
      <c r="CB197" s="4269">
        <f t="shared" si="259"/>
        <v>0</v>
      </c>
      <c r="CC197" s="4270">
        <f t="shared" si="259"/>
        <v>0</v>
      </c>
      <c r="CD197" s="4114"/>
      <c r="CE197" s="4264" t="str">
        <f t="shared" si="289"/>
        <v/>
      </c>
      <c r="CF197" s="4271">
        <f t="shared" si="290"/>
        <v>0</v>
      </c>
      <c r="CG197" s="4272">
        <f t="shared" si="291"/>
        <v>0</v>
      </c>
      <c r="CH197" s="4272">
        <f t="shared" si="292"/>
        <v>0</v>
      </c>
      <c r="CI197" s="4272">
        <f t="shared" si="293"/>
        <v>0</v>
      </c>
      <c r="CJ197" s="4272">
        <f t="shared" si="294"/>
        <v>0</v>
      </c>
      <c r="CK197" s="4272">
        <f t="shared" si="295"/>
        <v>0</v>
      </c>
      <c r="CL197" s="4272">
        <f t="shared" si="296"/>
        <v>0</v>
      </c>
      <c r="CM197" s="4272">
        <f t="shared" si="297"/>
        <v>0</v>
      </c>
      <c r="CN197" s="4272">
        <f t="shared" si="298"/>
        <v>0</v>
      </c>
      <c r="CO197" s="4285">
        <f>IF(M197=CO8,M197,0)</f>
        <v>0</v>
      </c>
      <c r="CP197" s="4286" t="str">
        <f t="shared" si="299"/>
        <v/>
      </c>
      <c r="CQ197" s="4261" t="str">
        <f t="shared" si="300"/>
        <v/>
      </c>
      <c r="CR197" s="4275" t="str">
        <f t="shared" si="301"/>
        <v/>
      </c>
      <c r="CS197" s="4275" t="str">
        <f t="shared" si="302"/>
        <v/>
      </c>
      <c r="CT197" s="4275" t="str">
        <f t="shared" si="303"/>
        <v/>
      </c>
      <c r="CU197" s="4275" t="str">
        <f t="shared" si="304"/>
        <v/>
      </c>
      <c r="CV197" s="4275" t="str">
        <f t="shared" si="305"/>
        <v/>
      </c>
      <c r="CW197" s="4275" t="str">
        <f t="shared" si="306"/>
        <v/>
      </c>
      <c r="CX197" s="4276" t="str">
        <f t="shared" si="307"/>
        <v/>
      </c>
      <c r="CY197" s="4186"/>
      <c r="CZ197" s="4264" t="str">
        <f t="shared" si="308"/>
        <v/>
      </c>
      <c r="DA197" s="4277">
        <f t="shared" si="309"/>
        <v>0</v>
      </c>
      <c r="DB197" s="4115" t="str">
        <f t="shared" si="310"/>
        <v/>
      </c>
      <c r="DC197" s="4115" t="str">
        <f t="shared" si="311"/>
        <v/>
      </c>
      <c r="DD197" s="4115" t="str">
        <f t="shared" si="312"/>
        <v/>
      </c>
      <c r="DE197" s="4115" t="str">
        <f t="shared" si="313"/>
        <v/>
      </c>
      <c r="DF197" s="4115" t="str">
        <f t="shared" si="314"/>
        <v/>
      </c>
      <c r="DG197" s="4115" t="str">
        <f t="shared" si="315"/>
        <v/>
      </c>
      <c r="DH197" s="4115" t="str">
        <f t="shared" si="316"/>
        <v/>
      </c>
      <c r="DI197" s="4115" t="str">
        <f t="shared" si="317"/>
        <v/>
      </c>
      <c r="DJ197" s="4136"/>
      <c r="DK197" s="4287">
        <f>IF(M197=DK8,M197,0)</f>
        <v>0</v>
      </c>
      <c r="DL197" s="4286" t="str">
        <f t="shared" si="318"/>
        <v/>
      </c>
      <c r="DM197" s="4275" t="str">
        <f t="shared" si="319"/>
        <v/>
      </c>
      <c r="DN197" s="4275" t="str">
        <f t="shared" si="320"/>
        <v/>
      </c>
      <c r="DO197" s="4275" t="str">
        <f t="shared" si="321"/>
        <v/>
      </c>
      <c r="DP197" s="4275" t="str">
        <f t="shared" si="322"/>
        <v/>
      </c>
      <c r="DQ197" s="4275" t="str">
        <f t="shared" si="323"/>
        <v/>
      </c>
      <c r="DR197" s="4275" t="str">
        <f t="shared" si="324"/>
        <v/>
      </c>
      <c r="DS197" s="4275" t="str">
        <f t="shared" si="325"/>
        <v/>
      </c>
      <c r="DT197" s="4279" t="str">
        <f t="shared" si="326"/>
        <v/>
      </c>
      <c r="DU197" s="4122"/>
      <c r="DV197" s="4266">
        <f t="shared" si="327"/>
        <v>0</v>
      </c>
      <c r="DW197" s="4267">
        <f t="shared" si="328"/>
        <v>0</v>
      </c>
      <c r="DX197" s="4267">
        <f t="shared" si="329"/>
        <v>0</v>
      </c>
      <c r="DY197" s="4267">
        <f t="shared" si="330"/>
        <v>0</v>
      </c>
      <c r="DZ197" s="4267">
        <f t="shared" si="331"/>
        <v>0</v>
      </c>
      <c r="EA197" s="4267">
        <f t="shared" si="332"/>
        <v>0</v>
      </c>
      <c r="EB197" s="4267">
        <f t="shared" si="333"/>
        <v>0</v>
      </c>
      <c r="EC197" s="4267">
        <f t="shared" si="334"/>
        <v>0</v>
      </c>
      <c r="ED197" s="4215"/>
      <c r="EE197" s="4268">
        <f t="shared" si="379"/>
        <v>0</v>
      </c>
      <c r="EF197" s="4269">
        <f t="shared" si="379"/>
        <v>0</v>
      </c>
      <c r="EG197" s="4269">
        <f t="shared" si="379"/>
        <v>0</v>
      </c>
      <c r="EH197" s="4269">
        <f t="shared" si="379"/>
        <v>0</v>
      </c>
      <c r="EI197" s="4269">
        <f t="shared" si="379"/>
        <v>0</v>
      </c>
      <c r="EJ197" s="4269">
        <f t="shared" si="260"/>
        <v>0</v>
      </c>
      <c r="EK197" s="4269">
        <f t="shared" si="260"/>
        <v>0</v>
      </c>
      <c r="EL197" s="4270">
        <f t="shared" si="260"/>
        <v>0</v>
      </c>
      <c r="EM197" s="4186"/>
      <c r="EN197" s="4264" t="str">
        <f t="shared" si="335"/>
        <v/>
      </c>
      <c r="EO197" s="4271">
        <f t="shared" si="336"/>
        <v>0</v>
      </c>
      <c r="EP197" s="4272">
        <f t="shared" si="337"/>
        <v>0</v>
      </c>
      <c r="EQ197" s="4272">
        <f t="shared" si="338"/>
        <v>0</v>
      </c>
      <c r="ER197" s="4272">
        <f t="shared" si="339"/>
        <v>0</v>
      </c>
      <c r="ES197" s="4272">
        <f t="shared" si="340"/>
        <v>0</v>
      </c>
      <c r="ET197" s="4272">
        <f t="shared" si="341"/>
        <v>0</v>
      </c>
      <c r="EU197" s="4272">
        <f t="shared" si="342"/>
        <v>0</v>
      </c>
      <c r="EV197" s="4272">
        <f t="shared" si="343"/>
        <v>0</v>
      </c>
      <c r="EW197" s="4272">
        <f t="shared" si="344"/>
        <v>0</v>
      </c>
      <c r="EX197" s="4288">
        <f>IF(X197=EX8,X197,0)</f>
        <v>0</v>
      </c>
      <c r="EY197" s="4286" t="str">
        <f t="shared" si="345"/>
        <v/>
      </c>
      <c r="EZ197" s="4261" t="str">
        <f t="shared" si="346"/>
        <v/>
      </c>
      <c r="FA197" s="4275" t="str">
        <f t="shared" si="347"/>
        <v/>
      </c>
      <c r="FB197" s="4275" t="str">
        <f t="shared" si="348"/>
        <v/>
      </c>
      <c r="FC197" s="4275" t="str">
        <f t="shared" si="349"/>
        <v/>
      </c>
      <c r="FD197" s="4275" t="str">
        <f t="shared" si="350"/>
        <v/>
      </c>
      <c r="FE197" s="4275" t="str">
        <f t="shared" si="351"/>
        <v/>
      </c>
      <c r="FF197" s="4275" t="str">
        <f t="shared" si="352"/>
        <v/>
      </c>
      <c r="FG197" s="4275" t="str">
        <f t="shared" si="353"/>
        <v/>
      </c>
      <c r="FH197" s="4186"/>
      <c r="FI197" s="4264" t="str">
        <f t="shared" si="354"/>
        <v/>
      </c>
      <c r="FJ197" s="4277">
        <f t="shared" si="355"/>
        <v>0</v>
      </c>
      <c r="FK197" s="4115" t="str">
        <f t="shared" si="356"/>
        <v/>
      </c>
      <c r="FL197" s="4115" t="str">
        <f t="shared" si="357"/>
        <v/>
      </c>
      <c r="FM197" s="4115" t="str">
        <f t="shared" si="358"/>
        <v/>
      </c>
      <c r="FN197" s="4115" t="str">
        <f t="shared" si="359"/>
        <v/>
      </c>
      <c r="FO197" s="4115" t="str">
        <f t="shared" si="360"/>
        <v/>
      </c>
      <c r="FP197" s="4115" t="str">
        <f t="shared" si="361"/>
        <v/>
      </c>
      <c r="FQ197" s="4115" t="str">
        <f t="shared" si="362"/>
        <v/>
      </c>
      <c r="FR197" s="4115" t="str">
        <f t="shared" si="363"/>
        <v/>
      </c>
      <c r="FS197" s="4287">
        <f>IF(X197=FS8,X197,0)</f>
        <v>0</v>
      </c>
      <c r="FT197" s="4286" t="str">
        <f t="shared" si="364"/>
        <v/>
      </c>
      <c r="FU197" s="4275" t="str">
        <f t="shared" si="365"/>
        <v/>
      </c>
      <c r="FV197" s="4275" t="str">
        <f t="shared" si="366"/>
        <v/>
      </c>
      <c r="FW197" s="4275" t="str">
        <f t="shared" si="367"/>
        <v/>
      </c>
      <c r="FX197" s="4275" t="str">
        <f t="shared" si="368"/>
        <v/>
      </c>
      <c r="FY197" s="4275" t="str">
        <f t="shared" si="369"/>
        <v/>
      </c>
      <c r="FZ197" s="4275" t="str">
        <f t="shared" si="370"/>
        <v/>
      </c>
      <c r="GA197" s="4275" t="str">
        <f t="shared" si="371"/>
        <v/>
      </c>
      <c r="GB197" s="4279" t="str">
        <f t="shared" si="372"/>
        <v/>
      </c>
      <c r="GC197" s="4122"/>
    </row>
    <row r="198" spans="1:185" ht="45" customHeight="1">
      <c r="A198" s="4016">
        <f>ROW()</f>
        <v>198</v>
      </c>
      <c r="B198" s="4250" t="str">
        <f>IF(C198="I","",IF(ISBLANK(D198),"",IF(ISTEXT(D198),LARGE(B9:B197,1)+1,0)))</f>
        <v/>
      </c>
      <c r="C198" s="4281"/>
      <c r="D198" s="4297"/>
      <c r="E198" s="4252"/>
      <c r="F198" s="4253"/>
      <c r="G198" s="4254"/>
      <c r="H198" s="4255"/>
      <c r="I198" s="4254"/>
      <c r="J198" s="4255"/>
      <c r="K198" s="4256">
        <f t="shared" si="376"/>
        <v>0</v>
      </c>
      <c r="L198" s="4119"/>
      <c r="M198" s="4257">
        <f t="shared" si="261"/>
        <v>0</v>
      </c>
      <c r="N198" s="4258">
        <f t="shared" si="261"/>
        <v>0</v>
      </c>
      <c r="O198" s="4259"/>
      <c r="P198" s="4259"/>
      <c r="Q198" s="4259"/>
      <c r="R198" s="4259"/>
      <c r="S198" s="4259"/>
      <c r="T198" s="4259"/>
      <c r="U198" s="4259"/>
      <c r="V198" s="4259"/>
      <c r="W198" s="4119"/>
      <c r="X198" s="4257">
        <f t="shared" si="262"/>
        <v>0</v>
      </c>
      <c r="Y198" s="4258">
        <f t="shared" si="262"/>
        <v>0</v>
      </c>
      <c r="Z198" s="4260"/>
      <c r="AA198" s="4260"/>
      <c r="AB198" s="4260"/>
      <c r="AC198" s="4260"/>
      <c r="AD198" s="4260"/>
      <c r="AE198" s="4260"/>
      <c r="AF198" s="4260"/>
      <c r="AG198" s="4260"/>
      <c r="AH198" s="4119"/>
      <c r="AI198" s="4122"/>
      <c r="AJ198" s="4261">
        <f t="shared" si="263"/>
        <v>0</v>
      </c>
      <c r="AK198" s="4262">
        <f t="shared" si="264"/>
        <v>0</v>
      </c>
      <c r="AL198" s="4261">
        <f t="shared" si="265"/>
        <v>0</v>
      </c>
      <c r="AM198" s="4262">
        <f t="shared" si="266"/>
        <v>0</v>
      </c>
      <c r="AN198" s="4261">
        <f t="shared" si="267"/>
        <v>0</v>
      </c>
      <c r="AO198" s="4262">
        <f t="shared" si="268"/>
        <v>0</v>
      </c>
      <c r="AP198" s="4261">
        <f t="shared" si="269"/>
        <v>0</v>
      </c>
      <c r="AQ198" s="4262">
        <f t="shared" si="270"/>
        <v>0</v>
      </c>
      <c r="AR198" s="4261">
        <f t="shared" si="271"/>
        <v>0</v>
      </c>
      <c r="AS198" s="4262">
        <f t="shared" si="272"/>
        <v>0</v>
      </c>
      <c r="AT198" s="4261">
        <f t="shared" si="273"/>
        <v>0</v>
      </c>
      <c r="AU198" s="4262">
        <f t="shared" si="274"/>
        <v>0</v>
      </c>
      <c r="AV198" s="4261">
        <f t="shared" si="275"/>
        <v>0</v>
      </c>
      <c r="AW198" s="4262">
        <f t="shared" si="276"/>
        <v>0</v>
      </c>
      <c r="AX198" s="4261">
        <f t="shared" si="277"/>
        <v>0</v>
      </c>
      <c r="AY198" s="4262">
        <f t="shared" si="278"/>
        <v>0</v>
      </c>
      <c r="AZ198" s="4263"/>
      <c r="BA198" s="4264">
        <f>BA9</f>
        <v>20</v>
      </c>
      <c r="BB198" s="4264">
        <f t="shared" si="279"/>
        <v>0</v>
      </c>
      <c r="BC198" s="4264" t="str">
        <f t="shared" si="280"/>
        <v/>
      </c>
      <c r="BD198" s="4265">
        <f t="shared" si="377"/>
        <v>0</v>
      </c>
      <c r="BE198" s="4265">
        <f t="shared" si="377"/>
        <v>0</v>
      </c>
      <c r="BF198" s="4265">
        <f t="shared" si="377"/>
        <v>0</v>
      </c>
      <c r="BG198" s="4265">
        <f t="shared" si="377"/>
        <v>0</v>
      </c>
      <c r="BH198" s="4265">
        <f t="shared" si="377"/>
        <v>0</v>
      </c>
      <c r="BI198" s="4265">
        <f t="shared" si="377"/>
        <v>0</v>
      </c>
      <c r="BJ198" s="4265">
        <f t="shared" si="377"/>
        <v>0</v>
      </c>
      <c r="BK198" s="4265">
        <f t="shared" si="377"/>
        <v>0</v>
      </c>
      <c r="BL198" s="4122"/>
      <c r="BM198" s="4266">
        <f t="shared" si="281"/>
        <v>0</v>
      </c>
      <c r="BN198" s="4267">
        <f t="shared" si="282"/>
        <v>0</v>
      </c>
      <c r="BO198" s="4267">
        <f t="shared" si="283"/>
        <v>0</v>
      </c>
      <c r="BP198" s="4267">
        <f t="shared" si="284"/>
        <v>0</v>
      </c>
      <c r="BQ198" s="4267">
        <f t="shared" si="285"/>
        <v>0</v>
      </c>
      <c r="BR198" s="4267">
        <f t="shared" si="286"/>
        <v>0</v>
      </c>
      <c r="BS198" s="4267">
        <f t="shared" si="287"/>
        <v>0</v>
      </c>
      <c r="BT198" s="4267">
        <f t="shared" si="288"/>
        <v>0</v>
      </c>
      <c r="BU198" s="4202"/>
      <c r="BV198" s="4268">
        <f t="shared" si="378"/>
        <v>0</v>
      </c>
      <c r="BW198" s="4269">
        <f t="shared" si="378"/>
        <v>0</v>
      </c>
      <c r="BX198" s="4269">
        <f t="shared" si="378"/>
        <v>0</v>
      </c>
      <c r="BY198" s="4269">
        <f t="shared" si="378"/>
        <v>0</v>
      </c>
      <c r="BZ198" s="4269">
        <f t="shared" si="378"/>
        <v>0</v>
      </c>
      <c r="CA198" s="4269">
        <f t="shared" si="378"/>
        <v>0</v>
      </c>
      <c r="CB198" s="4269">
        <f t="shared" si="378"/>
        <v>0</v>
      </c>
      <c r="CC198" s="4270">
        <f t="shared" si="378"/>
        <v>0</v>
      </c>
      <c r="CD198" s="4114"/>
      <c r="CE198" s="4264" t="str">
        <f t="shared" si="289"/>
        <v/>
      </c>
      <c r="CF198" s="4271">
        <f t="shared" si="290"/>
        <v>0</v>
      </c>
      <c r="CG198" s="4272">
        <f t="shared" si="291"/>
        <v>0</v>
      </c>
      <c r="CH198" s="4272">
        <f t="shared" si="292"/>
        <v>0</v>
      </c>
      <c r="CI198" s="4272">
        <f t="shared" si="293"/>
        <v>0</v>
      </c>
      <c r="CJ198" s="4272">
        <f t="shared" si="294"/>
        <v>0</v>
      </c>
      <c r="CK198" s="4272">
        <f t="shared" si="295"/>
        <v>0</v>
      </c>
      <c r="CL198" s="4272">
        <f t="shared" si="296"/>
        <v>0</v>
      </c>
      <c r="CM198" s="4272">
        <f t="shared" si="297"/>
        <v>0</v>
      </c>
      <c r="CN198" s="4272">
        <f t="shared" si="298"/>
        <v>0</v>
      </c>
      <c r="CO198" s="4285">
        <f>IF(M198=CO8,M198,0)</f>
        <v>0</v>
      </c>
      <c r="CP198" s="4286" t="str">
        <f t="shared" si="299"/>
        <v/>
      </c>
      <c r="CQ198" s="4261" t="str">
        <f t="shared" si="300"/>
        <v/>
      </c>
      <c r="CR198" s="4275" t="str">
        <f t="shared" si="301"/>
        <v/>
      </c>
      <c r="CS198" s="4275" t="str">
        <f t="shared" si="302"/>
        <v/>
      </c>
      <c r="CT198" s="4275" t="str">
        <f t="shared" si="303"/>
        <v/>
      </c>
      <c r="CU198" s="4275" t="str">
        <f t="shared" si="304"/>
        <v/>
      </c>
      <c r="CV198" s="4275" t="str">
        <f t="shared" si="305"/>
        <v/>
      </c>
      <c r="CW198" s="4275" t="str">
        <f t="shared" si="306"/>
        <v/>
      </c>
      <c r="CX198" s="4276" t="str">
        <f t="shared" si="307"/>
        <v/>
      </c>
      <c r="CY198" s="4186"/>
      <c r="CZ198" s="4264" t="str">
        <f t="shared" si="308"/>
        <v/>
      </c>
      <c r="DA198" s="4277">
        <f t="shared" si="309"/>
        <v>0</v>
      </c>
      <c r="DB198" s="4115" t="str">
        <f t="shared" si="310"/>
        <v/>
      </c>
      <c r="DC198" s="4115" t="str">
        <f t="shared" si="311"/>
        <v/>
      </c>
      <c r="DD198" s="4115" t="str">
        <f t="shared" si="312"/>
        <v/>
      </c>
      <c r="DE198" s="4115" t="str">
        <f t="shared" si="313"/>
        <v/>
      </c>
      <c r="DF198" s="4115" t="str">
        <f t="shared" si="314"/>
        <v/>
      </c>
      <c r="DG198" s="4115" t="str">
        <f t="shared" si="315"/>
        <v/>
      </c>
      <c r="DH198" s="4115" t="str">
        <f t="shared" si="316"/>
        <v/>
      </c>
      <c r="DI198" s="4115" t="str">
        <f t="shared" si="317"/>
        <v/>
      </c>
      <c r="DJ198" s="4136"/>
      <c r="DK198" s="4287">
        <f>IF(M198=DK8,M198,0)</f>
        <v>0</v>
      </c>
      <c r="DL198" s="4286" t="str">
        <f t="shared" si="318"/>
        <v/>
      </c>
      <c r="DM198" s="4275" t="str">
        <f t="shared" si="319"/>
        <v/>
      </c>
      <c r="DN198" s="4275" t="str">
        <f t="shared" si="320"/>
        <v/>
      </c>
      <c r="DO198" s="4275" t="str">
        <f t="shared" si="321"/>
        <v/>
      </c>
      <c r="DP198" s="4275" t="str">
        <f t="shared" si="322"/>
        <v/>
      </c>
      <c r="DQ198" s="4275" t="str">
        <f t="shared" si="323"/>
        <v/>
      </c>
      <c r="DR198" s="4275" t="str">
        <f t="shared" si="324"/>
        <v/>
      </c>
      <c r="DS198" s="4275" t="str">
        <f t="shared" si="325"/>
        <v/>
      </c>
      <c r="DT198" s="4279" t="str">
        <f t="shared" si="326"/>
        <v/>
      </c>
      <c r="DU198" s="4122"/>
      <c r="DV198" s="4266">
        <f t="shared" si="327"/>
        <v>0</v>
      </c>
      <c r="DW198" s="4267">
        <f t="shared" si="328"/>
        <v>0</v>
      </c>
      <c r="DX198" s="4267">
        <f t="shared" si="329"/>
        <v>0</v>
      </c>
      <c r="DY198" s="4267">
        <f t="shared" si="330"/>
        <v>0</v>
      </c>
      <c r="DZ198" s="4267">
        <f t="shared" si="331"/>
        <v>0</v>
      </c>
      <c r="EA198" s="4267">
        <f t="shared" si="332"/>
        <v>0</v>
      </c>
      <c r="EB198" s="4267">
        <f t="shared" si="333"/>
        <v>0</v>
      </c>
      <c r="EC198" s="4267">
        <f t="shared" si="334"/>
        <v>0</v>
      </c>
      <c r="ED198" s="4215"/>
      <c r="EE198" s="4268">
        <f t="shared" si="379"/>
        <v>0</v>
      </c>
      <c r="EF198" s="4269">
        <f t="shared" si="379"/>
        <v>0</v>
      </c>
      <c r="EG198" s="4269">
        <f t="shared" si="379"/>
        <v>0</v>
      </c>
      <c r="EH198" s="4269">
        <f t="shared" si="379"/>
        <v>0</v>
      </c>
      <c r="EI198" s="4269">
        <f t="shared" si="379"/>
        <v>0</v>
      </c>
      <c r="EJ198" s="4269">
        <f t="shared" si="379"/>
        <v>0</v>
      </c>
      <c r="EK198" s="4269">
        <f t="shared" si="379"/>
        <v>0</v>
      </c>
      <c r="EL198" s="4270">
        <f t="shared" si="379"/>
        <v>0</v>
      </c>
      <c r="EM198" s="4186"/>
      <c r="EN198" s="4264" t="str">
        <f t="shared" si="335"/>
        <v/>
      </c>
      <c r="EO198" s="4271">
        <f t="shared" si="336"/>
        <v>0</v>
      </c>
      <c r="EP198" s="4272">
        <f t="shared" si="337"/>
        <v>0</v>
      </c>
      <c r="EQ198" s="4272">
        <f t="shared" si="338"/>
        <v>0</v>
      </c>
      <c r="ER198" s="4272">
        <f t="shared" si="339"/>
        <v>0</v>
      </c>
      <c r="ES198" s="4272">
        <f t="shared" si="340"/>
        <v>0</v>
      </c>
      <c r="ET198" s="4272">
        <f t="shared" si="341"/>
        <v>0</v>
      </c>
      <c r="EU198" s="4272">
        <f t="shared" si="342"/>
        <v>0</v>
      </c>
      <c r="EV198" s="4272">
        <f t="shared" si="343"/>
        <v>0</v>
      </c>
      <c r="EW198" s="4272">
        <f t="shared" si="344"/>
        <v>0</v>
      </c>
      <c r="EX198" s="4288">
        <f>IF(X198=EX8,X198,0)</f>
        <v>0</v>
      </c>
      <c r="EY198" s="4286" t="str">
        <f t="shared" si="345"/>
        <v/>
      </c>
      <c r="EZ198" s="4261" t="str">
        <f t="shared" si="346"/>
        <v/>
      </c>
      <c r="FA198" s="4275" t="str">
        <f t="shared" si="347"/>
        <v/>
      </c>
      <c r="FB198" s="4275" t="str">
        <f t="shared" si="348"/>
        <v/>
      </c>
      <c r="FC198" s="4275" t="str">
        <f t="shared" si="349"/>
        <v/>
      </c>
      <c r="FD198" s="4275" t="str">
        <f t="shared" si="350"/>
        <v/>
      </c>
      <c r="FE198" s="4275" t="str">
        <f t="shared" si="351"/>
        <v/>
      </c>
      <c r="FF198" s="4275" t="str">
        <f t="shared" si="352"/>
        <v/>
      </c>
      <c r="FG198" s="4275" t="str">
        <f t="shared" si="353"/>
        <v/>
      </c>
      <c r="FH198" s="4186"/>
      <c r="FI198" s="4264" t="str">
        <f t="shared" si="354"/>
        <v/>
      </c>
      <c r="FJ198" s="4277">
        <f t="shared" si="355"/>
        <v>0</v>
      </c>
      <c r="FK198" s="4115" t="str">
        <f t="shared" si="356"/>
        <v/>
      </c>
      <c r="FL198" s="4115" t="str">
        <f t="shared" si="357"/>
        <v/>
      </c>
      <c r="FM198" s="4115" t="str">
        <f t="shared" si="358"/>
        <v/>
      </c>
      <c r="FN198" s="4115" t="str">
        <f t="shared" si="359"/>
        <v/>
      </c>
      <c r="FO198" s="4115" t="str">
        <f t="shared" si="360"/>
        <v/>
      </c>
      <c r="FP198" s="4115" t="str">
        <f t="shared" si="361"/>
        <v/>
      </c>
      <c r="FQ198" s="4115" t="str">
        <f t="shared" si="362"/>
        <v/>
      </c>
      <c r="FR198" s="4115" t="str">
        <f t="shared" si="363"/>
        <v/>
      </c>
      <c r="FS198" s="4287">
        <f>IF(X198=FS8,X198,0)</f>
        <v>0</v>
      </c>
      <c r="FT198" s="4286" t="str">
        <f t="shared" si="364"/>
        <v/>
      </c>
      <c r="FU198" s="4275" t="str">
        <f t="shared" si="365"/>
        <v/>
      </c>
      <c r="FV198" s="4275" t="str">
        <f t="shared" si="366"/>
        <v/>
      </c>
      <c r="FW198" s="4275" t="str">
        <f t="shared" si="367"/>
        <v/>
      </c>
      <c r="FX198" s="4275" t="str">
        <f t="shared" si="368"/>
        <v/>
      </c>
      <c r="FY198" s="4275" t="str">
        <f t="shared" si="369"/>
        <v/>
      </c>
      <c r="FZ198" s="4275" t="str">
        <f t="shared" si="370"/>
        <v/>
      </c>
      <c r="GA198" s="4275" t="str">
        <f t="shared" si="371"/>
        <v/>
      </c>
      <c r="GB198" s="4279" t="str">
        <f t="shared" si="372"/>
        <v/>
      </c>
      <c r="GC198" s="4122"/>
    </row>
    <row r="199" spans="1:185" ht="45" customHeight="1">
      <c r="A199" s="4016">
        <f>ROW()</f>
        <v>199</v>
      </c>
      <c r="B199" s="4250" t="str">
        <f>IF(C199="I","",IF(ISBLANK(D199),"",IF(ISTEXT(D199),LARGE(B9:B198,1)+1,0)))</f>
        <v/>
      </c>
      <c r="C199" s="4281"/>
      <c r="D199" s="4297"/>
      <c r="E199" s="4252"/>
      <c r="F199" s="4253"/>
      <c r="G199" s="4254"/>
      <c r="H199" s="4255"/>
      <c r="I199" s="4254"/>
      <c r="J199" s="4255"/>
      <c r="K199" s="4256">
        <f t="shared" si="376"/>
        <v>0</v>
      </c>
      <c r="L199" s="4119"/>
      <c r="M199" s="4257">
        <f t="shared" si="261"/>
        <v>0</v>
      </c>
      <c r="N199" s="4258">
        <f t="shared" si="261"/>
        <v>0</v>
      </c>
      <c r="O199" s="4259"/>
      <c r="P199" s="4259"/>
      <c r="Q199" s="4259"/>
      <c r="R199" s="4259"/>
      <c r="S199" s="4259"/>
      <c r="T199" s="4259"/>
      <c r="U199" s="4259"/>
      <c r="V199" s="4259"/>
      <c r="W199" s="4119"/>
      <c r="X199" s="4257">
        <f t="shared" si="262"/>
        <v>0</v>
      </c>
      <c r="Y199" s="4258">
        <f t="shared" si="262"/>
        <v>0</v>
      </c>
      <c r="Z199" s="4260"/>
      <c r="AA199" s="4260"/>
      <c r="AB199" s="4260"/>
      <c r="AC199" s="4260"/>
      <c r="AD199" s="4260"/>
      <c r="AE199" s="4260"/>
      <c r="AF199" s="4260"/>
      <c r="AG199" s="4260"/>
      <c r="AH199" s="4119"/>
      <c r="AI199" s="4122"/>
      <c r="AJ199" s="4261">
        <f t="shared" si="263"/>
        <v>0</v>
      </c>
      <c r="AK199" s="4262">
        <f t="shared" si="264"/>
        <v>0</v>
      </c>
      <c r="AL199" s="4261">
        <f t="shared" si="265"/>
        <v>0</v>
      </c>
      <c r="AM199" s="4262">
        <f t="shared" si="266"/>
        <v>0</v>
      </c>
      <c r="AN199" s="4261">
        <f t="shared" si="267"/>
        <v>0</v>
      </c>
      <c r="AO199" s="4262">
        <f t="shared" si="268"/>
        <v>0</v>
      </c>
      <c r="AP199" s="4261">
        <f t="shared" si="269"/>
        <v>0</v>
      </c>
      <c r="AQ199" s="4262">
        <f t="shared" si="270"/>
        <v>0</v>
      </c>
      <c r="AR199" s="4261">
        <f t="shared" si="271"/>
        <v>0</v>
      </c>
      <c r="AS199" s="4262">
        <f t="shared" si="272"/>
        <v>0</v>
      </c>
      <c r="AT199" s="4261">
        <f t="shared" si="273"/>
        <v>0</v>
      </c>
      <c r="AU199" s="4262">
        <f t="shared" si="274"/>
        <v>0</v>
      </c>
      <c r="AV199" s="4261">
        <f t="shared" si="275"/>
        <v>0</v>
      </c>
      <c r="AW199" s="4262">
        <f t="shared" si="276"/>
        <v>0</v>
      </c>
      <c r="AX199" s="4261">
        <f t="shared" si="277"/>
        <v>0</v>
      </c>
      <c r="AY199" s="4262">
        <f t="shared" si="278"/>
        <v>0</v>
      </c>
      <c r="AZ199" s="4263"/>
      <c r="BA199" s="4264">
        <f>BA9</f>
        <v>20</v>
      </c>
      <c r="BB199" s="4264">
        <f t="shared" si="279"/>
        <v>0</v>
      </c>
      <c r="BC199" s="4264" t="str">
        <f t="shared" si="280"/>
        <v/>
      </c>
      <c r="BD199" s="4265">
        <f t="shared" si="377"/>
        <v>0</v>
      </c>
      <c r="BE199" s="4265">
        <f t="shared" si="377"/>
        <v>0</v>
      </c>
      <c r="BF199" s="4265">
        <f t="shared" si="377"/>
        <v>0</v>
      </c>
      <c r="BG199" s="4265">
        <f t="shared" si="377"/>
        <v>0</v>
      </c>
      <c r="BH199" s="4265">
        <f t="shared" si="377"/>
        <v>0</v>
      </c>
      <c r="BI199" s="4265">
        <f t="shared" si="377"/>
        <v>0</v>
      </c>
      <c r="BJ199" s="4265">
        <f t="shared" si="377"/>
        <v>0</v>
      </c>
      <c r="BK199" s="4265">
        <f t="shared" si="377"/>
        <v>0</v>
      </c>
      <c r="BL199" s="4122"/>
      <c r="BM199" s="4266">
        <f t="shared" si="281"/>
        <v>0</v>
      </c>
      <c r="BN199" s="4267">
        <f t="shared" si="282"/>
        <v>0</v>
      </c>
      <c r="BO199" s="4267">
        <f t="shared" si="283"/>
        <v>0</v>
      </c>
      <c r="BP199" s="4267">
        <f t="shared" si="284"/>
        <v>0</v>
      </c>
      <c r="BQ199" s="4267">
        <f t="shared" si="285"/>
        <v>0</v>
      </c>
      <c r="BR199" s="4267">
        <f t="shared" si="286"/>
        <v>0</v>
      </c>
      <c r="BS199" s="4267">
        <f t="shared" si="287"/>
        <v>0</v>
      </c>
      <c r="BT199" s="4267">
        <f t="shared" si="288"/>
        <v>0</v>
      </c>
      <c r="BU199" s="4202"/>
      <c r="BV199" s="4268">
        <f t="shared" si="378"/>
        <v>0</v>
      </c>
      <c r="BW199" s="4269">
        <f t="shared" si="378"/>
        <v>0</v>
      </c>
      <c r="BX199" s="4269">
        <f t="shared" si="378"/>
        <v>0</v>
      </c>
      <c r="BY199" s="4269">
        <f t="shared" si="378"/>
        <v>0</v>
      </c>
      <c r="BZ199" s="4269">
        <f t="shared" si="378"/>
        <v>0</v>
      </c>
      <c r="CA199" s="4269">
        <f t="shared" si="378"/>
        <v>0</v>
      </c>
      <c r="CB199" s="4269">
        <f t="shared" si="378"/>
        <v>0</v>
      </c>
      <c r="CC199" s="4270">
        <f t="shared" si="378"/>
        <v>0</v>
      </c>
      <c r="CD199" s="4114"/>
      <c r="CE199" s="4264" t="str">
        <f t="shared" si="289"/>
        <v/>
      </c>
      <c r="CF199" s="4271">
        <f t="shared" si="290"/>
        <v>0</v>
      </c>
      <c r="CG199" s="4272">
        <f t="shared" si="291"/>
        <v>0</v>
      </c>
      <c r="CH199" s="4272">
        <f t="shared" si="292"/>
        <v>0</v>
      </c>
      <c r="CI199" s="4272">
        <f t="shared" si="293"/>
        <v>0</v>
      </c>
      <c r="CJ199" s="4272">
        <f t="shared" si="294"/>
        <v>0</v>
      </c>
      <c r="CK199" s="4272">
        <f t="shared" si="295"/>
        <v>0</v>
      </c>
      <c r="CL199" s="4272">
        <f t="shared" si="296"/>
        <v>0</v>
      </c>
      <c r="CM199" s="4272">
        <f t="shared" si="297"/>
        <v>0</v>
      </c>
      <c r="CN199" s="4272">
        <f t="shared" si="298"/>
        <v>0</v>
      </c>
      <c r="CO199" s="4285">
        <f>IF(M199=CO8,M199,0)</f>
        <v>0</v>
      </c>
      <c r="CP199" s="4286" t="str">
        <f t="shared" si="299"/>
        <v/>
      </c>
      <c r="CQ199" s="4261" t="str">
        <f t="shared" si="300"/>
        <v/>
      </c>
      <c r="CR199" s="4275" t="str">
        <f t="shared" si="301"/>
        <v/>
      </c>
      <c r="CS199" s="4275" t="str">
        <f t="shared" si="302"/>
        <v/>
      </c>
      <c r="CT199" s="4275" t="str">
        <f t="shared" si="303"/>
        <v/>
      </c>
      <c r="CU199" s="4275" t="str">
        <f t="shared" si="304"/>
        <v/>
      </c>
      <c r="CV199" s="4275" t="str">
        <f t="shared" si="305"/>
        <v/>
      </c>
      <c r="CW199" s="4275" t="str">
        <f t="shared" si="306"/>
        <v/>
      </c>
      <c r="CX199" s="4276" t="str">
        <f t="shared" si="307"/>
        <v/>
      </c>
      <c r="CY199" s="4186"/>
      <c r="CZ199" s="4264" t="str">
        <f t="shared" si="308"/>
        <v/>
      </c>
      <c r="DA199" s="4277">
        <f t="shared" si="309"/>
        <v>0</v>
      </c>
      <c r="DB199" s="4115" t="str">
        <f t="shared" si="310"/>
        <v/>
      </c>
      <c r="DC199" s="4115" t="str">
        <f t="shared" si="311"/>
        <v/>
      </c>
      <c r="DD199" s="4115" t="str">
        <f t="shared" si="312"/>
        <v/>
      </c>
      <c r="DE199" s="4115" t="str">
        <f t="shared" si="313"/>
        <v/>
      </c>
      <c r="DF199" s="4115" t="str">
        <f t="shared" si="314"/>
        <v/>
      </c>
      <c r="DG199" s="4115" t="str">
        <f t="shared" si="315"/>
        <v/>
      </c>
      <c r="DH199" s="4115" t="str">
        <f t="shared" si="316"/>
        <v/>
      </c>
      <c r="DI199" s="4115" t="str">
        <f t="shared" si="317"/>
        <v/>
      </c>
      <c r="DJ199" s="4136"/>
      <c r="DK199" s="4287">
        <f>IF(M199=DK8,M199,0)</f>
        <v>0</v>
      </c>
      <c r="DL199" s="4286" t="str">
        <f t="shared" si="318"/>
        <v/>
      </c>
      <c r="DM199" s="4275" t="str">
        <f t="shared" si="319"/>
        <v/>
      </c>
      <c r="DN199" s="4275" t="str">
        <f t="shared" si="320"/>
        <v/>
      </c>
      <c r="DO199" s="4275" t="str">
        <f t="shared" si="321"/>
        <v/>
      </c>
      <c r="DP199" s="4275" t="str">
        <f t="shared" si="322"/>
        <v/>
      </c>
      <c r="DQ199" s="4275" t="str">
        <f t="shared" si="323"/>
        <v/>
      </c>
      <c r="DR199" s="4275" t="str">
        <f t="shared" si="324"/>
        <v/>
      </c>
      <c r="DS199" s="4275" t="str">
        <f t="shared" si="325"/>
        <v/>
      </c>
      <c r="DT199" s="4279" t="str">
        <f t="shared" si="326"/>
        <v/>
      </c>
      <c r="DU199" s="4122"/>
      <c r="DV199" s="4266">
        <f t="shared" si="327"/>
        <v>0</v>
      </c>
      <c r="DW199" s="4267">
        <f t="shared" si="328"/>
        <v>0</v>
      </c>
      <c r="DX199" s="4267">
        <f t="shared" si="329"/>
        <v>0</v>
      </c>
      <c r="DY199" s="4267">
        <f t="shared" si="330"/>
        <v>0</v>
      </c>
      <c r="DZ199" s="4267">
        <f t="shared" si="331"/>
        <v>0</v>
      </c>
      <c r="EA199" s="4267">
        <f t="shared" si="332"/>
        <v>0</v>
      </c>
      <c r="EB199" s="4267">
        <f t="shared" si="333"/>
        <v>0</v>
      </c>
      <c r="EC199" s="4267">
        <f t="shared" si="334"/>
        <v>0</v>
      </c>
      <c r="ED199" s="4215"/>
      <c r="EE199" s="4268">
        <f t="shared" si="379"/>
        <v>0</v>
      </c>
      <c r="EF199" s="4269">
        <f t="shared" si="379"/>
        <v>0</v>
      </c>
      <c r="EG199" s="4269">
        <f t="shared" si="379"/>
        <v>0</v>
      </c>
      <c r="EH199" s="4269">
        <f t="shared" si="379"/>
        <v>0</v>
      </c>
      <c r="EI199" s="4269">
        <f t="shared" si="379"/>
        <v>0</v>
      </c>
      <c r="EJ199" s="4269">
        <f t="shared" si="379"/>
        <v>0</v>
      </c>
      <c r="EK199" s="4269">
        <f t="shared" si="379"/>
        <v>0</v>
      </c>
      <c r="EL199" s="4270">
        <f t="shared" si="379"/>
        <v>0</v>
      </c>
      <c r="EM199" s="4186"/>
      <c r="EN199" s="4264" t="str">
        <f t="shared" si="335"/>
        <v/>
      </c>
      <c r="EO199" s="4271">
        <f t="shared" si="336"/>
        <v>0</v>
      </c>
      <c r="EP199" s="4272">
        <f t="shared" si="337"/>
        <v>0</v>
      </c>
      <c r="EQ199" s="4272">
        <f t="shared" si="338"/>
        <v>0</v>
      </c>
      <c r="ER199" s="4272">
        <f t="shared" si="339"/>
        <v>0</v>
      </c>
      <c r="ES199" s="4272">
        <f t="shared" si="340"/>
        <v>0</v>
      </c>
      <c r="ET199" s="4272">
        <f t="shared" si="341"/>
        <v>0</v>
      </c>
      <c r="EU199" s="4272">
        <f t="shared" si="342"/>
        <v>0</v>
      </c>
      <c r="EV199" s="4272">
        <f t="shared" si="343"/>
        <v>0</v>
      </c>
      <c r="EW199" s="4272">
        <f t="shared" si="344"/>
        <v>0</v>
      </c>
      <c r="EX199" s="4288">
        <f>IF(X199=EX8,X199,0)</f>
        <v>0</v>
      </c>
      <c r="EY199" s="4286" t="str">
        <f t="shared" si="345"/>
        <v/>
      </c>
      <c r="EZ199" s="4261" t="str">
        <f t="shared" si="346"/>
        <v/>
      </c>
      <c r="FA199" s="4275" t="str">
        <f t="shared" si="347"/>
        <v/>
      </c>
      <c r="FB199" s="4275" t="str">
        <f t="shared" si="348"/>
        <v/>
      </c>
      <c r="FC199" s="4275" t="str">
        <f t="shared" si="349"/>
        <v/>
      </c>
      <c r="FD199" s="4275" t="str">
        <f t="shared" si="350"/>
        <v/>
      </c>
      <c r="FE199" s="4275" t="str">
        <f t="shared" si="351"/>
        <v/>
      </c>
      <c r="FF199" s="4275" t="str">
        <f t="shared" si="352"/>
        <v/>
      </c>
      <c r="FG199" s="4275" t="str">
        <f t="shared" si="353"/>
        <v/>
      </c>
      <c r="FH199" s="4186"/>
      <c r="FI199" s="4264" t="str">
        <f t="shared" si="354"/>
        <v/>
      </c>
      <c r="FJ199" s="4277">
        <f t="shared" si="355"/>
        <v>0</v>
      </c>
      <c r="FK199" s="4115" t="str">
        <f t="shared" si="356"/>
        <v/>
      </c>
      <c r="FL199" s="4115" t="str">
        <f t="shared" si="357"/>
        <v/>
      </c>
      <c r="FM199" s="4115" t="str">
        <f t="shared" si="358"/>
        <v/>
      </c>
      <c r="FN199" s="4115" t="str">
        <f t="shared" si="359"/>
        <v/>
      </c>
      <c r="FO199" s="4115" t="str">
        <f t="shared" si="360"/>
        <v/>
      </c>
      <c r="FP199" s="4115" t="str">
        <f t="shared" si="361"/>
        <v/>
      </c>
      <c r="FQ199" s="4115" t="str">
        <f t="shared" si="362"/>
        <v/>
      </c>
      <c r="FR199" s="4115" t="str">
        <f t="shared" si="363"/>
        <v/>
      </c>
      <c r="FS199" s="4287">
        <f>IF(X199=FS8,X199,0)</f>
        <v>0</v>
      </c>
      <c r="FT199" s="4286" t="str">
        <f t="shared" si="364"/>
        <v/>
      </c>
      <c r="FU199" s="4275" t="str">
        <f t="shared" si="365"/>
        <v/>
      </c>
      <c r="FV199" s="4275" t="str">
        <f t="shared" si="366"/>
        <v/>
      </c>
      <c r="FW199" s="4275" t="str">
        <f t="shared" si="367"/>
        <v/>
      </c>
      <c r="FX199" s="4275" t="str">
        <f t="shared" si="368"/>
        <v/>
      </c>
      <c r="FY199" s="4275" t="str">
        <f t="shared" si="369"/>
        <v/>
      </c>
      <c r="FZ199" s="4275" t="str">
        <f t="shared" si="370"/>
        <v/>
      </c>
      <c r="GA199" s="4275" t="str">
        <f t="shared" si="371"/>
        <v/>
      </c>
      <c r="GB199" s="4279" t="str">
        <f t="shared" si="372"/>
        <v/>
      </c>
      <c r="GC199" s="4122"/>
    </row>
    <row r="200" spans="1:185" ht="45" customHeight="1">
      <c r="A200" s="4016">
        <f>ROW()</f>
        <v>200</v>
      </c>
      <c r="B200" s="4250" t="str">
        <f>IF(C200="I","",IF(ISBLANK(D200),"",IF(ISTEXT(D200),LARGE(B9:B199,1)+1,0)))</f>
        <v/>
      </c>
      <c r="C200" s="4281"/>
      <c r="D200" s="4297"/>
      <c r="E200" s="4252"/>
      <c r="F200" s="4253"/>
      <c r="G200" s="4254"/>
      <c r="H200" s="4255"/>
      <c r="I200" s="4254"/>
      <c r="J200" s="4255"/>
      <c r="K200" s="4256">
        <f t="shared" si="376"/>
        <v>0</v>
      </c>
      <c r="L200" s="4119"/>
      <c r="M200" s="4257">
        <f t="shared" si="261"/>
        <v>0</v>
      </c>
      <c r="N200" s="4258">
        <f t="shared" si="261"/>
        <v>0</v>
      </c>
      <c r="O200" s="4259"/>
      <c r="P200" s="4259"/>
      <c r="Q200" s="4259"/>
      <c r="R200" s="4259"/>
      <c r="S200" s="4259"/>
      <c r="T200" s="4259"/>
      <c r="U200" s="4259"/>
      <c r="V200" s="4259"/>
      <c r="W200" s="4119"/>
      <c r="X200" s="4257">
        <f t="shared" si="262"/>
        <v>0</v>
      </c>
      <c r="Y200" s="4258">
        <f t="shared" si="262"/>
        <v>0</v>
      </c>
      <c r="Z200" s="4260"/>
      <c r="AA200" s="4260"/>
      <c r="AB200" s="4260"/>
      <c r="AC200" s="4260"/>
      <c r="AD200" s="4260"/>
      <c r="AE200" s="4260"/>
      <c r="AF200" s="4260"/>
      <c r="AG200" s="4260"/>
      <c r="AH200" s="4119"/>
      <c r="AI200" s="4122"/>
      <c r="AJ200" s="4261">
        <f t="shared" si="263"/>
        <v>0</v>
      </c>
      <c r="AK200" s="4262">
        <f t="shared" si="264"/>
        <v>0</v>
      </c>
      <c r="AL200" s="4261">
        <f t="shared" si="265"/>
        <v>0</v>
      </c>
      <c r="AM200" s="4262">
        <f t="shared" si="266"/>
        <v>0</v>
      </c>
      <c r="AN200" s="4261">
        <f t="shared" si="267"/>
        <v>0</v>
      </c>
      <c r="AO200" s="4262">
        <f t="shared" si="268"/>
        <v>0</v>
      </c>
      <c r="AP200" s="4261">
        <f t="shared" si="269"/>
        <v>0</v>
      </c>
      <c r="AQ200" s="4262">
        <f t="shared" si="270"/>
        <v>0</v>
      </c>
      <c r="AR200" s="4261">
        <f t="shared" si="271"/>
        <v>0</v>
      </c>
      <c r="AS200" s="4262">
        <f t="shared" si="272"/>
        <v>0</v>
      </c>
      <c r="AT200" s="4261">
        <f t="shared" si="273"/>
        <v>0</v>
      </c>
      <c r="AU200" s="4262">
        <f t="shared" si="274"/>
        <v>0</v>
      </c>
      <c r="AV200" s="4261">
        <f t="shared" si="275"/>
        <v>0</v>
      </c>
      <c r="AW200" s="4262">
        <f t="shared" si="276"/>
        <v>0</v>
      </c>
      <c r="AX200" s="4261">
        <f t="shared" si="277"/>
        <v>0</v>
      </c>
      <c r="AY200" s="4262">
        <f t="shared" si="278"/>
        <v>0</v>
      </c>
      <c r="AZ200" s="4263"/>
      <c r="BA200" s="4264">
        <f>BA9</f>
        <v>20</v>
      </c>
      <c r="BB200" s="4264">
        <f t="shared" si="279"/>
        <v>0</v>
      </c>
      <c r="BC200" s="4264" t="str">
        <f t="shared" si="280"/>
        <v/>
      </c>
      <c r="BD200" s="4265">
        <f t="shared" si="377"/>
        <v>0</v>
      </c>
      <c r="BE200" s="4265">
        <f t="shared" si="377"/>
        <v>0</v>
      </c>
      <c r="BF200" s="4265">
        <f t="shared" si="377"/>
        <v>0</v>
      </c>
      <c r="BG200" s="4265">
        <f t="shared" si="377"/>
        <v>0</v>
      </c>
      <c r="BH200" s="4265">
        <f t="shared" si="377"/>
        <v>0</v>
      </c>
      <c r="BI200" s="4265">
        <f t="shared" si="377"/>
        <v>0</v>
      </c>
      <c r="BJ200" s="4265">
        <f t="shared" si="377"/>
        <v>0</v>
      </c>
      <c r="BK200" s="4265">
        <f t="shared" si="377"/>
        <v>0</v>
      </c>
      <c r="BL200" s="4122"/>
      <c r="BM200" s="4266">
        <f t="shared" si="281"/>
        <v>0</v>
      </c>
      <c r="BN200" s="4267">
        <f t="shared" si="282"/>
        <v>0</v>
      </c>
      <c r="BO200" s="4267">
        <f t="shared" si="283"/>
        <v>0</v>
      </c>
      <c r="BP200" s="4267">
        <f t="shared" si="284"/>
        <v>0</v>
      </c>
      <c r="BQ200" s="4267">
        <f t="shared" si="285"/>
        <v>0</v>
      </c>
      <c r="BR200" s="4267">
        <f t="shared" si="286"/>
        <v>0</v>
      </c>
      <c r="BS200" s="4267">
        <f t="shared" si="287"/>
        <v>0</v>
      </c>
      <c r="BT200" s="4267">
        <f t="shared" si="288"/>
        <v>0</v>
      </c>
      <c r="BU200" s="4202"/>
      <c r="BV200" s="4268">
        <f t="shared" si="378"/>
        <v>0</v>
      </c>
      <c r="BW200" s="4269">
        <f t="shared" si="378"/>
        <v>0</v>
      </c>
      <c r="BX200" s="4269">
        <f t="shared" si="378"/>
        <v>0</v>
      </c>
      <c r="BY200" s="4269">
        <f t="shared" si="378"/>
        <v>0</v>
      </c>
      <c r="BZ200" s="4269">
        <f t="shared" si="378"/>
        <v>0</v>
      </c>
      <c r="CA200" s="4269">
        <f t="shared" si="378"/>
        <v>0</v>
      </c>
      <c r="CB200" s="4269">
        <f t="shared" si="378"/>
        <v>0</v>
      </c>
      <c r="CC200" s="4270">
        <f t="shared" si="378"/>
        <v>0</v>
      </c>
      <c r="CD200" s="4114"/>
      <c r="CE200" s="4264" t="str">
        <f t="shared" si="289"/>
        <v/>
      </c>
      <c r="CF200" s="4271">
        <f t="shared" si="290"/>
        <v>0</v>
      </c>
      <c r="CG200" s="4272">
        <f t="shared" si="291"/>
        <v>0</v>
      </c>
      <c r="CH200" s="4272">
        <f t="shared" si="292"/>
        <v>0</v>
      </c>
      <c r="CI200" s="4272">
        <f t="shared" si="293"/>
        <v>0</v>
      </c>
      <c r="CJ200" s="4272">
        <f t="shared" si="294"/>
        <v>0</v>
      </c>
      <c r="CK200" s="4272">
        <f t="shared" si="295"/>
        <v>0</v>
      </c>
      <c r="CL200" s="4272">
        <f t="shared" si="296"/>
        <v>0</v>
      </c>
      <c r="CM200" s="4272">
        <f t="shared" si="297"/>
        <v>0</v>
      </c>
      <c r="CN200" s="4272">
        <f t="shared" si="298"/>
        <v>0</v>
      </c>
      <c r="CO200" s="4285">
        <f>IF(M200=CO8,M200,0)</f>
        <v>0</v>
      </c>
      <c r="CP200" s="4286" t="str">
        <f t="shared" si="299"/>
        <v/>
      </c>
      <c r="CQ200" s="4261" t="str">
        <f t="shared" si="300"/>
        <v/>
      </c>
      <c r="CR200" s="4275" t="str">
        <f t="shared" si="301"/>
        <v/>
      </c>
      <c r="CS200" s="4275" t="str">
        <f t="shared" si="302"/>
        <v/>
      </c>
      <c r="CT200" s="4275" t="str">
        <f t="shared" si="303"/>
        <v/>
      </c>
      <c r="CU200" s="4275" t="str">
        <f t="shared" si="304"/>
        <v/>
      </c>
      <c r="CV200" s="4275" t="str">
        <f t="shared" si="305"/>
        <v/>
      </c>
      <c r="CW200" s="4275" t="str">
        <f t="shared" si="306"/>
        <v/>
      </c>
      <c r="CX200" s="4276" t="str">
        <f t="shared" si="307"/>
        <v/>
      </c>
      <c r="CY200" s="4186"/>
      <c r="CZ200" s="4264" t="str">
        <f t="shared" si="308"/>
        <v/>
      </c>
      <c r="DA200" s="4277">
        <f t="shared" si="309"/>
        <v>0</v>
      </c>
      <c r="DB200" s="4115" t="str">
        <f t="shared" si="310"/>
        <v/>
      </c>
      <c r="DC200" s="4115" t="str">
        <f t="shared" si="311"/>
        <v/>
      </c>
      <c r="DD200" s="4115" t="str">
        <f t="shared" si="312"/>
        <v/>
      </c>
      <c r="DE200" s="4115" t="str">
        <f t="shared" si="313"/>
        <v/>
      </c>
      <c r="DF200" s="4115" t="str">
        <f t="shared" si="314"/>
        <v/>
      </c>
      <c r="DG200" s="4115" t="str">
        <f t="shared" si="315"/>
        <v/>
      </c>
      <c r="DH200" s="4115" t="str">
        <f t="shared" si="316"/>
        <v/>
      </c>
      <c r="DI200" s="4115" t="str">
        <f t="shared" si="317"/>
        <v/>
      </c>
      <c r="DJ200" s="4136"/>
      <c r="DK200" s="4287">
        <f>IF(M200=DK8,M200,0)</f>
        <v>0</v>
      </c>
      <c r="DL200" s="4286" t="str">
        <f t="shared" si="318"/>
        <v/>
      </c>
      <c r="DM200" s="4275" t="str">
        <f t="shared" si="319"/>
        <v/>
      </c>
      <c r="DN200" s="4275" t="str">
        <f t="shared" si="320"/>
        <v/>
      </c>
      <c r="DO200" s="4275" t="str">
        <f t="shared" si="321"/>
        <v/>
      </c>
      <c r="DP200" s="4275" t="str">
        <f t="shared" si="322"/>
        <v/>
      </c>
      <c r="DQ200" s="4275" t="str">
        <f t="shared" si="323"/>
        <v/>
      </c>
      <c r="DR200" s="4275" t="str">
        <f t="shared" si="324"/>
        <v/>
      </c>
      <c r="DS200" s="4275" t="str">
        <f t="shared" si="325"/>
        <v/>
      </c>
      <c r="DT200" s="4279" t="str">
        <f t="shared" si="326"/>
        <v/>
      </c>
      <c r="DU200" s="4122"/>
      <c r="DV200" s="4266">
        <f t="shared" si="327"/>
        <v>0</v>
      </c>
      <c r="DW200" s="4267">
        <f t="shared" si="328"/>
        <v>0</v>
      </c>
      <c r="DX200" s="4267">
        <f t="shared" si="329"/>
        <v>0</v>
      </c>
      <c r="DY200" s="4267">
        <f t="shared" si="330"/>
        <v>0</v>
      </c>
      <c r="DZ200" s="4267">
        <f t="shared" si="331"/>
        <v>0</v>
      </c>
      <c r="EA200" s="4267">
        <f t="shared" si="332"/>
        <v>0</v>
      </c>
      <c r="EB200" s="4267">
        <f t="shared" si="333"/>
        <v>0</v>
      </c>
      <c r="EC200" s="4267">
        <f t="shared" si="334"/>
        <v>0</v>
      </c>
      <c r="ED200" s="4215"/>
      <c r="EE200" s="4268">
        <f t="shared" si="379"/>
        <v>0</v>
      </c>
      <c r="EF200" s="4269">
        <f t="shared" si="379"/>
        <v>0</v>
      </c>
      <c r="EG200" s="4269">
        <f t="shared" si="379"/>
        <v>0</v>
      </c>
      <c r="EH200" s="4269">
        <f t="shared" si="379"/>
        <v>0</v>
      </c>
      <c r="EI200" s="4269">
        <f t="shared" si="379"/>
        <v>0</v>
      </c>
      <c r="EJ200" s="4269">
        <f t="shared" si="379"/>
        <v>0</v>
      </c>
      <c r="EK200" s="4269">
        <f t="shared" si="379"/>
        <v>0</v>
      </c>
      <c r="EL200" s="4270">
        <f t="shared" si="379"/>
        <v>0</v>
      </c>
      <c r="EM200" s="4186"/>
      <c r="EN200" s="4264" t="str">
        <f t="shared" si="335"/>
        <v/>
      </c>
      <c r="EO200" s="4271">
        <f t="shared" si="336"/>
        <v>0</v>
      </c>
      <c r="EP200" s="4272">
        <f t="shared" si="337"/>
        <v>0</v>
      </c>
      <c r="EQ200" s="4272">
        <f t="shared" si="338"/>
        <v>0</v>
      </c>
      <c r="ER200" s="4272">
        <f t="shared" si="339"/>
        <v>0</v>
      </c>
      <c r="ES200" s="4272">
        <f t="shared" si="340"/>
        <v>0</v>
      </c>
      <c r="ET200" s="4272">
        <f t="shared" si="341"/>
        <v>0</v>
      </c>
      <c r="EU200" s="4272">
        <f t="shared" si="342"/>
        <v>0</v>
      </c>
      <c r="EV200" s="4272">
        <f t="shared" si="343"/>
        <v>0</v>
      </c>
      <c r="EW200" s="4272">
        <f t="shared" si="344"/>
        <v>0</v>
      </c>
      <c r="EX200" s="4288">
        <f>IF(X200=EX8,X200,0)</f>
        <v>0</v>
      </c>
      <c r="EY200" s="4286" t="str">
        <f t="shared" si="345"/>
        <v/>
      </c>
      <c r="EZ200" s="4261" t="str">
        <f t="shared" si="346"/>
        <v/>
      </c>
      <c r="FA200" s="4275" t="str">
        <f t="shared" si="347"/>
        <v/>
      </c>
      <c r="FB200" s="4275" t="str">
        <f t="shared" si="348"/>
        <v/>
      </c>
      <c r="FC200" s="4275" t="str">
        <f t="shared" si="349"/>
        <v/>
      </c>
      <c r="FD200" s="4275" t="str">
        <f t="shared" si="350"/>
        <v/>
      </c>
      <c r="FE200" s="4275" t="str">
        <f t="shared" si="351"/>
        <v/>
      </c>
      <c r="FF200" s="4275" t="str">
        <f t="shared" si="352"/>
        <v/>
      </c>
      <c r="FG200" s="4275" t="str">
        <f t="shared" si="353"/>
        <v/>
      </c>
      <c r="FH200" s="4186"/>
      <c r="FI200" s="4264" t="str">
        <f t="shared" si="354"/>
        <v/>
      </c>
      <c r="FJ200" s="4277">
        <f t="shared" si="355"/>
        <v>0</v>
      </c>
      <c r="FK200" s="4115" t="str">
        <f t="shared" si="356"/>
        <v/>
      </c>
      <c r="FL200" s="4115" t="str">
        <f t="shared" si="357"/>
        <v/>
      </c>
      <c r="FM200" s="4115" t="str">
        <f t="shared" si="358"/>
        <v/>
      </c>
      <c r="FN200" s="4115" t="str">
        <f t="shared" si="359"/>
        <v/>
      </c>
      <c r="FO200" s="4115" t="str">
        <f t="shared" si="360"/>
        <v/>
      </c>
      <c r="FP200" s="4115" t="str">
        <f t="shared" si="361"/>
        <v/>
      </c>
      <c r="FQ200" s="4115" t="str">
        <f t="shared" si="362"/>
        <v/>
      </c>
      <c r="FR200" s="4115" t="str">
        <f t="shared" si="363"/>
        <v/>
      </c>
      <c r="FS200" s="4287">
        <f>IF(X200=FS8,X200,0)</f>
        <v>0</v>
      </c>
      <c r="FT200" s="4286" t="str">
        <f t="shared" si="364"/>
        <v/>
      </c>
      <c r="FU200" s="4275" t="str">
        <f t="shared" si="365"/>
        <v/>
      </c>
      <c r="FV200" s="4275" t="str">
        <f t="shared" si="366"/>
        <v/>
      </c>
      <c r="FW200" s="4275" t="str">
        <f t="shared" si="367"/>
        <v/>
      </c>
      <c r="FX200" s="4275" t="str">
        <f t="shared" si="368"/>
        <v/>
      </c>
      <c r="FY200" s="4275" t="str">
        <f t="shared" si="369"/>
        <v/>
      </c>
      <c r="FZ200" s="4275" t="str">
        <f t="shared" si="370"/>
        <v/>
      </c>
      <c r="GA200" s="4275" t="str">
        <f t="shared" si="371"/>
        <v/>
      </c>
      <c r="GB200" s="4279" t="str">
        <f t="shared" si="372"/>
        <v/>
      </c>
      <c r="GC200" s="4122"/>
    </row>
    <row r="201" spans="1:185" ht="45" customHeight="1">
      <c r="A201" s="4016">
        <f>ROW()</f>
        <v>201</v>
      </c>
      <c r="B201" s="4250" t="str">
        <f>IF(C201="I","",IF(ISBLANK(D201),"",IF(ISTEXT(D201),LARGE(B9:B200,1)+1,0)))</f>
        <v/>
      </c>
      <c r="C201" s="4281"/>
      <c r="D201" s="4297"/>
      <c r="E201" s="4252"/>
      <c r="F201" s="4253"/>
      <c r="G201" s="4254"/>
      <c r="H201" s="4255"/>
      <c r="I201" s="4254"/>
      <c r="J201" s="4255"/>
      <c r="K201" s="4256">
        <f t="shared" si="376"/>
        <v>0</v>
      </c>
      <c r="L201" s="4119"/>
      <c r="M201" s="4257">
        <f t="shared" si="261"/>
        <v>0</v>
      </c>
      <c r="N201" s="4258">
        <f t="shared" si="261"/>
        <v>0</v>
      </c>
      <c r="O201" s="4259"/>
      <c r="P201" s="4259"/>
      <c r="Q201" s="4259"/>
      <c r="R201" s="4259"/>
      <c r="S201" s="4259"/>
      <c r="T201" s="4259"/>
      <c r="U201" s="4259"/>
      <c r="V201" s="4259"/>
      <c r="W201" s="4119"/>
      <c r="X201" s="4257">
        <f t="shared" si="262"/>
        <v>0</v>
      </c>
      <c r="Y201" s="4258">
        <f t="shared" si="262"/>
        <v>0</v>
      </c>
      <c r="Z201" s="4260"/>
      <c r="AA201" s="4260"/>
      <c r="AB201" s="4260"/>
      <c r="AC201" s="4260"/>
      <c r="AD201" s="4260"/>
      <c r="AE201" s="4260"/>
      <c r="AF201" s="4260"/>
      <c r="AG201" s="4260"/>
      <c r="AH201" s="4119"/>
      <c r="AI201" s="4122"/>
      <c r="AJ201" s="4261">
        <f t="shared" si="263"/>
        <v>0</v>
      </c>
      <c r="AK201" s="4262">
        <f t="shared" si="264"/>
        <v>0</v>
      </c>
      <c r="AL201" s="4261">
        <f t="shared" si="265"/>
        <v>0</v>
      </c>
      <c r="AM201" s="4262">
        <f t="shared" si="266"/>
        <v>0</v>
      </c>
      <c r="AN201" s="4261">
        <f t="shared" si="267"/>
        <v>0</v>
      </c>
      <c r="AO201" s="4262">
        <f t="shared" si="268"/>
        <v>0</v>
      </c>
      <c r="AP201" s="4261">
        <f t="shared" si="269"/>
        <v>0</v>
      </c>
      <c r="AQ201" s="4262">
        <f t="shared" si="270"/>
        <v>0</v>
      </c>
      <c r="AR201" s="4261">
        <f t="shared" si="271"/>
        <v>0</v>
      </c>
      <c r="AS201" s="4262">
        <f t="shared" si="272"/>
        <v>0</v>
      </c>
      <c r="AT201" s="4261">
        <f t="shared" si="273"/>
        <v>0</v>
      </c>
      <c r="AU201" s="4262">
        <f t="shared" si="274"/>
        <v>0</v>
      </c>
      <c r="AV201" s="4261">
        <f t="shared" si="275"/>
        <v>0</v>
      </c>
      <c r="AW201" s="4262">
        <f t="shared" si="276"/>
        <v>0</v>
      </c>
      <c r="AX201" s="4261">
        <f t="shared" si="277"/>
        <v>0</v>
      </c>
      <c r="AY201" s="4262">
        <f t="shared" si="278"/>
        <v>0</v>
      </c>
      <c r="AZ201" s="4263"/>
      <c r="BA201" s="4264">
        <f>BA9</f>
        <v>20</v>
      </c>
      <c r="BB201" s="4264">
        <f t="shared" si="279"/>
        <v>0</v>
      </c>
      <c r="BC201" s="4264" t="str">
        <f t="shared" si="280"/>
        <v/>
      </c>
      <c r="BD201" s="4265">
        <f t="shared" si="377"/>
        <v>0</v>
      </c>
      <c r="BE201" s="4265">
        <f t="shared" si="377"/>
        <v>0</v>
      </c>
      <c r="BF201" s="4265">
        <f t="shared" si="377"/>
        <v>0</v>
      </c>
      <c r="BG201" s="4265">
        <f t="shared" si="377"/>
        <v>0</v>
      </c>
      <c r="BH201" s="4265">
        <f t="shared" si="377"/>
        <v>0</v>
      </c>
      <c r="BI201" s="4265">
        <f t="shared" si="377"/>
        <v>0</v>
      </c>
      <c r="BJ201" s="4265">
        <f t="shared" si="377"/>
        <v>0</v>
      </c>
      <c r="BK201" s="4265">
        <f t="shared" si="377"/>
        <v>0</v>
      </c>
      <c r="BL201" s="4122"/>
      <c r="BM201" s="4266">
        <f t="shared" si="281"/>
        <v>0</v>
      </c>
      <c r="BN201" s="4267">
        <f t="shared" si="282"/>
        <v>0</v>
      </c>
      <c r="BO201" s="4267">
        <f t="shared" si="283"/>
        <v>0</v>
      </c>
      <c r="BP201" s="4267">
        <f t="shared" si="284"/>
        <v>0</v>
      </c>
      <c r="BQ201" s="4267">
        <f t="shared" si="285"/>
        <v>0</v>
      </c>
      <c r="BR201" s="4267">
        <f t="shared" si="286"/>
        <v>0</v>
      </c>
      <c r="BS201" s="4267">
        <f t="shared" si="287"/>
        <v>0</v>
      </c>
      <c r="BT201" s="4267">
        <f t="shared" si="288"/>
        <v>0</v>
      </c>
      <c r="BU201" s="4202"/>
      <c r="BV201" s="4268">
        <f t="shared" si="378"/>
        <v>0</v>
      </c>
      <c r="BW201" s="4269">
        <f t="shared" si="378"/>
        <v>0</v>
      </c>
      <c r="BX201" s="4269">
        <f t="shared" si="378"/>
        <v>0</v>
      </c>
      <c r="BY201" s="4269">
        <f t="shared" si="378"/>
        <v>0</v>
      </c>
      <c r="BZ201" s="4269">
        <f t="shared" si="378"/>
        <v>0</v>
      </c>
      <c r="CA201" s="4269">
        <f t="shared" si="378"/>
        <v>0</v>
      </c>
      <c r="CB201" s="4269">
        <f t="shared" si="378"/>
        <v>0</v>
      </c>
      <c r="CC201" s="4270">
        <f t="shared" si="378"/>
        <v>0</v>
      </c>
      <c r="CD201" s="4114"/>
      <c r="CE201" s="4264" t="str">
        <f t="shared" si="289"/>
        <v/>
      </c>
      <c r="CF201" s="4271">
        <f t="shared" si="290"/>
        <v>0</v>
      </c>
      <c r="CG201" s="4272">
        <f t="shared" si="291"/>
        <v>0</v>
      </c>
      <c r="CH201" s="4272">
        <f t="shared" si="292"/>
        <v>0</v>
      </c>
      <c r="CI201" s="4272">
        <f t="shared" si="293"/>
        <v>0</v>
      </c>
      <c r="CJ201" s="4272">
        <f t="shared" si="294"/>
        <v>0</v>
      </c>
      <c r="CK201" s="4272">
        <f t="shared" si="295"/>
        <v>0</v>
      </c>
      <c r="CL201" s="4272">
        <f t="shared" si="296"/>
        <v>0</v>
      </c>
      <c r="CM201" s="4272">
        <f t="shared" si="297"/>
        <v>0</v>
      </c>
      <c r="CN201" s="4272">
        <f t="shared" si="298"/>
        <v>0</v>
      </c>
      <c r="CO201" s="4285">
        <f>IF(M201=CO8,M201,0)</f>
        <v>0</v>
      </c>
      <c r="CP201" s="4286" t="str">
        <f t="shared" si="299"/>
        <v/>
      </c>
      <c r="CQ201" s="4261" t="str">
        <f t="shared" si="300"/>
        <v/>
      </c>
      <c r="CR201" s="4275" t="str">
        <f t="shared" si="301"/>
        <v/>
      </c>
      <c r="CS201" s="4275" t="str">
        <f t="shared" si="302"/>
        <v/>
      </c>
      <c r="CT201" s="4275" t="str">
        <f t="shared" si="303"/>
        <v/>
      </c>
      <c r="CU201" s="4275" t="str">
        <f t="shared" si="304"/>
        <v/>
      </c>
      <c r="CV201" s="4275" t="str">
        <f t="shared" si="305"/>
        <v/>
      </c>
      <c r="CW201" s="4275" t="str">
        <f t="shared" si="306"/>
        <v/>
      </c>
      <c r="CX201" s="4276" t="str">
        <f t="shared" si="307"/>
        <v/>
      </c>
      <c r="CY201" s="4186"/>
      <c r="CZ201" s="4264" t="str">
        <f t="shared" si="308"/>
        <v/>
      </c>
      <c r="DA201" s="4277">
        <f t="shared" si="309"/>
        <v>0</v>
      </c>
      <c r="DB201" s="4115" t="str">
        <f t="shared" si="310"/>
        <v/>
      </c>
      <c r="DC201" s="4115" t="str">
        <f t="shared" si="311"/>
        <v/>
      </c>
      <c r="DD201" s="4115" t="str">
        <f t="shared" si="312"/>
        <v/>
      </c>
      <c r="DE201" s="4115" t="str">
        <f t="shared" si="313"/>
        <v/>
      </c>
      <c r="DF201" s="4115" t="str">
        <f t="shared" si="314"/>
        <v/>
      </c>
      <c r="DG201" s="4115" t="str">
        <f t="shared" si="315"/>
        <v/>
      </c>
      <c r="DH201" s="4115" t="str">
        <f t="shared" si="316"/>
        <v/>
      </c>
      <c r="DI201" s="4115" t="str">
        <f t="shared" si="317"/>
        <v/>
      </c>
      <c r="DJ201" s="4136"/>
      <c r="DK201" s="4287">
        <f>IF(M201=DK8,M201,0)</f>
        <v>0</v>
      </c>
      <c r="DL201" s="4286" t="str">
        <f t="shared" si="318"/>
        <v/>
      </c>
      <c r="DM201" s="4275" t="str">
        <f t="shared" si="319"/>
        <v/>
      </c>
      <c r="DN201" s="4275" t="str">
        <f t="shared" si="320"/>
        <v/>
      </c>
      <c r="DO201" s="4275" t="str">
        <f t="shared" si="321"/>
        <v/>
      </c>
      <c r="DP201" s="4275" t="str">
        <f t="shared" si="322"/>
        <v/>
      </c>
      <c r="DQ201" s="4275" t="str">
        <f t="shared" si="323"/>
        <v/>
      </c>
      <c r="DR201" s="4275" t="str">
        <f t="shared" si="324"/>
        <v/>
      </c>
      <c r="DS201" s="4275" t="str">
        <f t="shared" si="325"/>
        <v/>
      </c>
      <c r="DT201" s="4279" t="str">
        <f t="shared" si="326"/>
        <v/>
      </c>
      <c r="DU201" s="4122"/>
      <c r="DV201" s="4266">
        <f t="shared" si="327"/>
        <v>0</v>
      </c>
      <c r="DW201" s="4267">
        <f t="shared" si="328"/>
        <v>0</v>
      </c>
      <c r="DX201" s="4267">
        <f t="shared" si="329"/>
        <v>0</v>
      </c>
      <c r="DY201" s="4267">
        <f t="shared" si="330"/>
        <v>0</v>
      </c>
      <c r="DZ201" s="4267">
        <f t="shared" si="331"/>
        <v>0</v>
      </c>
      <c r="EA201" s="4267">
        <f t="shared" si="332"/>
        <v>0</v>
      </c>
      <c r="EB201" s="4267">
        <f t="shared" si="333"/>
        <v>0</v>
      </c>
      <c r="EC201" s="4267">
        <f t="shared" si="334"/>
        <v>0</v>
      </c>
      <c r="ED201" s="4215"/>
      <c r="EE201" s="4268">
        <f t="shared" si="379"/>
        <v>0</v>
      </c>
      <c r="EF201" s="4269">
        <f t="shared" si="379"/>
        <v>0</v>
      </c>
      <c r="EG201" s="4269">
        <f t="shared" si="379"/>
        <v>0</v>
      </c>
      <c r="EH201" s="4269">
        <f t="shared" si="379"/>
        <v>0</v>
      </c>
      <c r="EI201" s="4269">
        <f t="shared" si="379"/>
        <v>0</v>
      </c>
      <c r="EJ201" s="4269">
        <f t="shared" si="379"/>
        <v>0</v>
      </c>
      <c r="EK201" s="4269">
        <f t="shared" si="379"/>
        <v>0</v>
      </c>
      <c r="EL201" s="4270">
        <f t="shared" si="379"/>
        <v>0</v>
      </c>
      <c r="EM201" s="4186"/>
      <c r="EN201" s="4264" t="str">
        <f t="shared" si="335"/>
        <v/>
      </c>
      <c r="EO201" s="4271">
        <f t="shared" si="336"/>
        <v>0</v>
      </c>
      <c r="EP201" s="4272">
        <f t="shared" si="337"/>
        <v>0</v>
      </c>
      <c r="EQ201" s="4272">
        <f t="shared" si="338"/>
        <v>0</v>
      </c>
      <c r="ER201" s="4272">
        <f t="shared" si="339"/>
        <v>0</v>
      </c>
      <c r="ES201" s="4272">
        <f t="shared" si="340"/>
        <v>0</v>
      </c>
      <c r="ET201" s="4272">
        <f t="shared" si="341"/>
        <v>0</v>
      </c>
      <c r="EU201" s="4272">
        <f t="shared" si="342"/>
        <v>0</v>
      </c>
      <c r="EV201" s="4272">
        <f t="shared" si="343"/>
        <v>0</v>
      </c>
      <c r="EW201" s="4272">
        <f t="shared" si="344"/>
        <v>0</v>
      </c>
      <c r="EX201" s="4288">
        <f>IF(X201=EX8,X201,0)</f>
        <v>0</v>
      </c>
      <c r="EY201" s="4286" t="str">
        <f t="shared" si="345"/>
        <v/>
      </c>
      <c r="EZ201" s="4261" t="str">
        <f t="shared" si="346"/>
        <v/>
      </c>
      <c r="FA201" s="4275" t="str">
        <f t="shared" si="347"/>
        <v/>
      </c>
      <c r="FB201" s="4275" t="str">
        <f t="shared" si="348"/>
        <v/>
      </c>
      <c r="FC201" s="4275" t="str">
        <f t="shared" si="349"/>
        <v/>
      </c>
      <c r="FD201" s="4275" t="str">
        <f t="shared" si="350"/>
        <v/>
      </c>
      <c r="FE201" s="4275" t="str">
        <f t="shared" si="351"/>
        <v/>
      </c>
      <c r="FF201" s="4275" t="str">
        <f t="shared" si="352"/>
        <v/>
      </c>
      <c r="FG201" s="4275" t="str">
        <f t="shared" si="353"/>
        <v/>
      </c>
      <c r="FH201" s="4186"/>
      <c r="FI201" s="4264" t="str">
        <f t="shared" si="354"/>
        <v/>
      </c>
      <c r="FJ201" s="4277">
        <f t="shared" si="355"/>
        <v>0</v>
      </c>
      <c r="FK201" s="4115" t="str">
        <f t="shared" si="356"/>
        <v/>
      </c>
      <c r="FL201" s="4115" t="str">
        <f t="shared" si="357"/>
        <v/>
      </c>
      <c r="FM201" s="4115" t="str">
        <f t="shared" si="358"/>
        <v/>
      </c>
      <c r="FN201" s="4115" t="str">
        <f t="shared" si="359"/>
        <v/>
      </c>
      <c r="FO201" s="4115" t="str">
        <f t="shared" si="360"/>
        <v/>
      </c>
      <c r="FP201" s="4115" t="str">
        <f t="shared" si="361"/>
        <v/>
      </c>
      <c r="FQ201" s="4115" t="str">
        <f t="shared" si="362"/>
        <v/>
      </c>
      <c r="FR201" s="4115" t="str">
        <f t="shared" si="363"/>
        <v/>
      </c>
      <c r="FS201" s="4287">
        <f>IF(X201=FS8,X201,0)</f>
        <v>0</v>
      </c>
      <c r="FT201" s="4286" t="str">
        <f t="shared" si="364"/>
        <v/>
      </c>
      <c r="FU201" s="4275" t="str">
        <f t="shared" si="365"/>
        <v/>
      </c>
      <c r="FV201" s="4275" t="str">
        <f t="shared" si="366"/>
        <v/>
      </c>
      <c r="FW201" s="4275" t="str">
        <f t="shared" si="367"/>
        <v/>
      </c>
      <c r="FX201" s="4275" t="str">
        <f t="shared" si="368"/>
        <v/>
      </c>
      <c r="FY201" s="4275" t="str">
        <f t="shared" si="369"/>
        <v/>
      </c>
      <c r="FZ201" s="4275" t="str">
        <f t="shared" si="370"/>
        <v/>
      </c>
      <c r="GA201" s="4275" t="str">
        <f t="shared" si="371"/>
        <v/>
      </c>
      <c r="GB201" s="4279" t="str">
        <f t="shared" si="372"/>
        <v/>
      </c>
      <c r="GC201" s="4122"/>
    </row>
    <row r="202" spans="1:185" ht="45" customHeight="1">
      <c r="A202" s="4016">
        <f>ROW()</f>
        <v>202</v>
      </c>
      <c r="B202" s="4250" t="str">
        <f>IF(C202="I","",IF(ISBLANK(D202),"",IF(ISTEXT(D202),LARGE(B9:B201,1)+1,0)))</f>
        <v/>
      </c>
      <c r="C202" s="4281"/>
      <c r="D202" s="4297"/>
      <c r="E202" s="4252"/>
      <c r="F202" s="4253"/>
      <c r="G202" s="4254"/>
      <c r="H202" s="4255"/>
      <c r="I202" s="4254"/>
      <c r="J202" s="4255"/>
      <c r="K202" s="4256">
        <f t="shared" si="376"/>
        <v>0</v>
      </c>
      <c r="L202" s="4119"/>
      <c r="M202" s="4257">
        <f t="shared" ref="M202:N265" si="380">G202</f>
        <v>0</v>
      </c>
      <c r="N202" s="4258">
        <f t="shared" si="380"/>
        <v>0</v>
      </c>
      <c r="O202" s="4259"/>
      <c r="P202" s="4259"/>
      <c r="Q202" s="4259"/>
      <c r="R202" s="4259"/>
      <c r="S202" s="4259"/>
      <c r="T202" s="4259"/>
      <c r="U202" s="4259"/>
      <c r="V202" s="4259"/>
      <c r="W202" s="4119"/>
      <c r="X202" s="4257">
        <f t="shared" ref="X202:Y265" si="381">I202</f>
        <v>0</v>
      </c>
      <c r="Y202" s="4258">
        <f t="shared" si="381"/>
        <v>0</v>
      </c>
      <c r="Z202" s="4260"/>
      <c r="AA202" s="4260"/>
      <c r="AB202" s="4260"/>
      <c r="AC202" s="4260"/>
      <c r="AD202" s="4260"/>
      <c r="AE202" s="4260"/>
      <c r="AF202" s="4260"/>
      <c r="AG202" s="4260"/>
      <c r="AH202" s="4119"/>
      <c r="AI202" s="4122"/>
      <c r="AJ202" s="4261">
        <f t="shared" ref="AJ202:AJ265" si="382">BD202</f>
        <v>0</v>
      </c>
      <c r="AK202" s="4262">
        <f t="shared" ref="AK202:AK265" si="383">IF(BD202=0,0,RANK(BD202,BD202:BK202))</f>
        <v>0</v>
      </c>
      <c r="AL202" s="4261">
        <f t="shared" ref="AL202:AL265" si="384">BE202</f>
        <v>0</v>
      </c>
      <c r="AM202" s="4262">
        <f t="shared" ref="AM202:AM265" si="385">IF(BE202=0,0,RANK(BE202,BD202:BK202))</f>
        <v>0</v>
      </c>
      <c r="AN202" s="4261">
        <f t="shared" ref="AN202:AN265" si="386">BF202</f>
        <v>0</v>
      </c>
      <c r="AO202" s="4262">
        <f t="shared" ref="AO202:AO265" si="387">IF(BF202=0,0,RANK(BF202,BD202:BK202))</f>
        <v>0</v>
      </c>
      <c r="AP202" s="4261">
        <f t="shared" ref="AP202:AP265" si="388">BG202</f>
        <v>0</v>
      </c>
      <c r="AQ202" s="4262">
        <f t="shared" ref="AQ202:AQ265" si="389">IF(BG202=0,0,RANK(BG202,BD202:BK202))</f>
        <v>0</v>
      </c>
      <c r="AR202" s="4261">
        <f t="shared" ref="AR202:AR265" si="390">BH202</f>
        <v>0</v>
      </c>
      <c r="AS202" s="4262">
        <f t="shared" ref="AS202:AS265" si="391">IF(BH202=0,0,RANK(BH202,BD202:BK202))</f>
        <v>0</v>
      </c>
      <c r="AT202" s="4261">
        <f t="shared" ref="AT202:AT265" si="392">BI202</f>
        <v>0</v>
      </c>
      <c r="AU202" s="4262">
        <f t="shared" ref="AU202:AU265" si="393">IF(BI202=0,0,RANK(BI202,BD202:BK202))</f>
        <v>0</v>
      </c>
      <c r="AV202" s="4261">
        <f t="shared" ref="AV202:AV265" si="394">BJ202</f>
        <v>0</v>
      </c>
      <c r="AW202" s="4262">
        <f t="shared" ref="AW202:AW265" si="395">IF(BJ202=0,0,RANK(BJ202,BD202:BK202))</f>
        <v>0</v>
      </c>
      <c r="AX202" s="4261">
        <f t="shared" ref="AX202:AX265" si="396">BK202</f>
        <v>0</v>
      </c>
      <c r="AY202" s="4262">
        <f t="shared" ref="AY202:AY265" si="397">IF(BK202=0,0,RANK(BK202,BD202:BK202))</f>
        <v>0</v>
      </c>
      <c r="AZ202" s="4263"/>
      <c r="BA202" s="4264">
        <f>BA9</f>
        <v>20</v>
      </c>
      <c r="BB202" s="4264">
        <f t="shared" ref="BB202:BB265" si="398">K202</f>
        <v>0</v>
      </c>
      <c r="BC202" s="4264" t="str">
        <f t="shared" ref="BC202:BC265" si="399">IF(BB202=0,"",BA202/BB202)</f>
        <v/>
      </c>
      <c r="BD202" s="4265">
        <f t="shared" si="377"/>
        <v>0</v>
      </c>
      <c r="BE202" s="4265">
        <f t="shared" si="377"/>
        <v>0</v>
      </c>
      <c r="BF202" s="4265">
        <f t="shared" si="377"/>
        <v>0</v>
      </c>
      <c r="BG202" s="4265">
        <f t="shared" si="377"/>
        <v>0</v>
      </c>
      <c r="BH202" s="4265">
        <f t="shared" si="377"/>
        <v>0</v>
      </c>
      <c r="BI202" s="4265">
        <f t="shared" si="377"/>
        <v>0</v>
      </c>
      <c r="BJ202" s="4265">
        <f t="shared" si="377"/>
        <v>0</v>
      </c>
      <c r="BK202" s="4265">
        <f t="shared" si="377"/>
        <v>0</v>
      </c>
      <c r="BL202" s="4122"/>
      <c r="BM202" s="4266">
        <f t="shared" ref="BM202:BM265" si="400">IF(BV202=0,0,RANK(BV202,BV202:CC202))</f>
        <v>0</v>
      </c>
      <c r="BN202" s="4267">
        <f t="shared" ref="BN202:BN265" si="401">IF(BW202=0,0,RANK(BW202,BV202:CC202))</f>
        <v>0</v>
      </c>
      <c r="BO202" s="4267">
        <f t="shared" ref="BO202:BO265" si="402">IF(BX202=0,0,RANK(BX202,BV202:CC202))</f>
        <v>0</v>
      </c>
      <c r="BP202" s="4267">
        <f t="shared" ref="BP202:BP265" si="403">IF(BY202=0,0,RANK(BY202,BV202:CC202))</f>
        <v>0</v>
      </c>
      <c r="BQ202" s="4267">
        <f t="shared" ref="BQ202:BQ265" si="404">IF(BZ202=0,0,RANK(BZ202,BV202:CC202))</f>
        <v>0</v>
      </c>
      <c r="BR202" s="4267">
        <f t="shared" ref="BR202:BR265" si="405">IF(CA202=0,0,RANK(CA202,BV202:CC202))</f>
        <v>0</v>
      </c>
      <c r="BS202" s="4267">
        <f t="shared" ref="BS202:BS265" si="406">IF(CB202=0,0,RANK(CB202,BV202:CC202))</f>
        <v>0</v>
      </c>
      <c r="BT202" s="4267">
        <f t="shared" ref="BT202:BT265" si="407">IF(CC202=0,0,RANK(CC202,BV202:CC202))</f>
        <v>0</v>
      </c>
      <c r="BU202" s="4202"/>
      <c r="BV202" s="4268">
        <f t="shared" si="378"/>
        <v>0</v>
      </c>
      <c r="BW202" s="4269">
        <f t="shared" si="378"/>
        <v>0</v>
      </c>
      <c r="BX202" s="4269">
        <f t="shared" si="378"/>
        <v>0</v>
      </c>
      <c r="BY202" s="4269">
        <f t="shared" si="378"/>
        <v>0</v>
      </c>
      <c r="BZ202" s="4269">
        <f t="shared" si="378"/>
        <v>0</v>
      </c>
      <c r="CA202" s="4269">
        <f t="shared" si="378"/>
        <v>0</v>
      </c>
      <c r="CB202" s="4269">
        <f t="shared" si="378"/>
        <v>0</v>
      </c>
      <c r="CC202" s="4270">
        <f t="shared" si="378"/>
        <v>0</v>
      </c>
      <c r="CD202" s="4114"/>
      <c r="CE202" s="4264" t="str">
        <f t="shared" ref="CE202:CE265" si="408">BC202</f>
        <v/>
      </c>
      <c r="CF202" s="4271">
        <f t="shared" ref="CF202:CF265" si="409">MAX(CQ202:CX202)</f>
        <v>0</v>
      </c>
      <c r="CG202" s="4272">
        <f t="shared" ref="CG202:CG265" si="410">IF(CF202=0,0,IF(CQ202="",0,(CQ202/CF202)*CE202))</f>
        <v>0</v>
      </c>
      <c r="CH202" s="4272">
        <f t="shared" ref="CH202:CH265" si="411">IF(CF202=0,0,IF(CR202="",0,(CR202/CF202)*CE202))</f>
        <v>0</v>
      </c>
      <c r="CI202" s="4272">
        <f t="shared" ref="CI202:CI265" si="412">IF(CF202=0,0,IF(CS202="",0,(CS202/CF202)*CE202))</f>
        <v>0</v>
      </c>
      <c r="CJ202" s="4272">
        <f t="shared" ref="CJ202:CJ265" si="413">IF(CF202=0,0,IF(CT202="",0,(CT202/CF202)*CE202))</f>
        <v>0</v>
      </c>
      <c r="CK202" s="4272">
        <f t="shared" ref="CK202:CK265" si="414">IF(CF202=0,0,IF(CU202="",0,(CU202/CF202)*CE202))</f>
        <v>0</v>
      </c>
      <c r="CL202" s="4272">
        <f t="shared" ref="CL202:CL265" si="415">IF(CF202=0,0,IF(CV202="",0,(CV202/CF202)*CE202))</f>
        <v>0</v>
      </c>
      <c r="CM202" s="4272">
        <f t="shared" ref="CM202:CM265" si="416">IF(CF202=0,0,IF(CW202="",0,(CW202/CF202)*CE202))</f>
        <v>0</v>
      </c>
      <c r="CN202" s="4272">
        <f t="shared" ref="CN202:CN265" si="417">IF(CF202=0,0,IF(CX202="",0,(CX202/CF202)*CE202))</f>
        <v>0</v>
      </c>
      <c r="CO202" s="4285">
        <f>IF(M202=CO8,M202,0)</f>
        <v>0</v>
      </c>
      <c r="CP202" s="4286" t="str">
        <f t="shared" ref="CP202:CP265" si="418">IF(ISTEXT(CO202),N202,"")</f>
        <v/>
      </c>
      <c r="CQ202" s="4261" t="str">
        <f t="shared" ref="CQ202:CQ265" si="419">IF(ISBLANK(O202),"",IF(ISTEXT(CO202),O202,""))</f>
        <v/>
      </c>
      <c r="CR202" s="4275" t="str">
        <f t="shared" ref="CR202:CR265" si="420">IF(ISBLANK(P202),"",IF(ISTEXT(CO202),P202,""))</f>
        <v/>
      </c>
      <c r="CS202" s="4275" t="str">
        <f t="shared" ref="CS202:CS265" si="421">IF(ISBLANK(Q202),"",IF(ISTEXT(CO202),Q202,""))</f>
        <v/>
      </c>
      <c r="CT202" s="4275" t="str">
        <f t="shared" ref="CT202:CT265" si="422">IF(ISBLANK(R202),"",IF(ISTEXT(CO202),R202,""))</f>
        <v/>
      </c>
      <c r="CU202" s="4275" t="str">
        <f t="shared" ref="CU202:CU265" si="423">IF(ISBLANK(S202),"",IF(ISTEXT(CO202),S202,""))</f>
        <v/>
      </c>
      <c r="CV202" s="4275" t="str">
        <f t="shared" ref="CV202:CV265" si="424">IF(ISBLANK(T202),"",IF(ISTEXT(CO202),T202,""))</f>
        <v/>
      </c>
      <c r="CW202" s="4275" t="str">
        <f t="shared" ref="CW202:CW265" si="425">IF(ISBLANK(U202),"",IF(ISTEXT(CO202),U202,""))</f>
        <v/>
      </c>
      <c r="CX202" s="4276" t="str">
        <f t="shared" ref="CX202:CX265" si="426">IF(ISBLANK(V202),"",IF(ISTEXT(CO202),V202,""))</f>
        <v/>
      </c>
      <c r="CY202" s="4186"/>
      <c r="CZ202" s="4264" t="str">
        <f t="shared" ref="CZ202:CZ265" si="427">BC202</f>
        <v/>
      </c>
      <c r="DA202" s="4277">
        <f t="shared" ref="DA202:DA265" si="428">MIN(DM202:DT202)</f>
        <v>0</v>
      </c>
      <c r="DB202" s="4115" t="str">
        <f t="shared" ref="DB202:DB265" si="429">IF(DM202="","",IF(DM202=0,"",(DA202/DM202)*CZ202))</f>
        <v/>
      </c>
      <c r="DC202" s="4115" t="str">
        <f t="shared" ref="DC202:DC265" si="430">IF(DN202="","",IF(DN202=0,"",(DA202/DN202)*CZ202))</f>
        <v/>
      </c>
      <c r="DD202" s="4115" t="str">
        <f t="shared" ref="DD202:DD265" si="431">IF(DO202="","",IF(DO202=0,"",(DA202/DO202)*CZ202))</f>
        <v/>
      </c>
      <c r="DE202" s="4115" t="str">
        <f t="shared" ref="DE202:DE265" si="432">IF(DP202="","",IF(DP202=0,"",(DA202/DP202)*CZ202))</f>
        <v/>
      </c>
      <c r="DF202" s="4115" t="str">
        <f t="shared" ref="DF202:DF265" si="433">IF(DQ202="","",IF(DQ202=0,"",(DA202/DQ202)*CZ202))</f>
        <v/>
      </c>
      <c r="DG202" s="4115" t="str">
        <f t="shared" ref="DG202:DG265" si="434">IF(DR202="","",IF(DR202=0,"",(DA202/DR202)*CZ202))</f>
        <v/>
      </c>
      <c r="DH202" s="4115" t="str">
        <f t="shared" ref="DH202:DH265" si="435">IF(DS202="","",IF(DS202=0,"",(DA202/DS202)*CZ202))</f>
        <v/>
      </c>
      <c r="DI202" s="4115" t="str">
        <f t="shared" ref="DI202:DI265" si="436">IF(DT202="","",IF(DT202=0,"",(DA202/DT202)*CZ202))</f>
        <v/>
      </c>
      <c r="DJ202" s="4136"/>
      <c r="DK202" s="4287">
        <f>IF(M202=DK8,M202,0)</f>
        <v>0</v>
      </c>
      <c r="DL202" s="4286" t="str">
        <f t="shared" ref="DL202:DL265" si="437">IF(ISTEXT(DK202),N202,"")</f>
        <v/>
      </c>
      <c r="DM202" s="4275" t="str">
        <f t="shared" ref="DM202:DM265" si="438">IF(ISBLANK(O202),"",IF(ISTEXT(DK202),O202,""))</f>
        <v/>
      </c>
      <c r="DN202" s="4275" t="str">
        <f t="shared" ref="DN202:DN265" si="439">IF(ISBLANK(P202),"",IF(ISTEXT(DK202),P202,""))</f>
        <v/>
      </c>
      <c r="DO202" s="4275" t="str">
        <f t="shared" ref="DO202:DO265" si="440">IF(ISBLANK(Q202),"",IF(ISTEXT(DK202),Q202,""))</f>
        <v/>
      </c>
      <c r="DP202" s="4275" t="str">
        <f t="shared" ref="DP202:DP265" si="441">IF(ISBLANK(R202),"",IF(ISTEXT(DK202),R202,""))</f>
        <v/>
      </c>
      <c r="DQ202" s="4275" t="str">
        <f t="shared" ref="DQ202:DQ265" si="442">IF(ISBLANK(S202),"",IF(ISTEXT(DK202),S202,""))</f>
        <v/>
      </c>
      <c r="DR202" s="4275" t="str">
        <f t="shared" ref="DR202:DR265" si="443">IF(ISBLANK(T202),"",IF(ISTEXT(DK202),T202,""))</f>
        <v/>
      </c>
      <c r="DS202" s="4275" t="str">
        <f t="shared" ref="DS202:DS265" si="444">IF(ISBLANK(U202),"",IF(ISTEXT(DK202),U202,""))</f>
        <v/>
      </c>
      <c r="DT202" s="4279" t="str">
        <f t="shared" ref="DT202:DT265" si="445">IF(ISBLANK(V202),"",IF(ISTEXT(DK202),V202,""))</f>
        <v/>
      </c>
      <c r="DU202" s="4122"/>
      <c r="DV202" s="4266">
        <f t="shared" ref="DV202:DV265" si="446">IF(EE202=0,0,RANK(EE202,EE202:EL202))</f>
        <v>0</v>
      </c>
      <c r="DW202" s="4267">
        <f t="shared" ref="DW202:DW265" si="447">IF(EF202=0,0,RANK(EF202,EE202:EL202))</f>
        <v>0</v>
      </c>
      <c r="DX202" s="4267">
        <f t="shared" ref="DX202:DX265" si="448">IF(EG202=0,0,RANK(EG202,EE202:EL202))</f>
        <v>0</v>
      </c>
      <c r="DY202" s="4267">
        <f t="shared" ref="DY202:DY265" si="449">IF(EH202=0,0,RANK(EH202,EE202:EL202))</f>
        <v>0</v>
      </c>
      <c r="DZ202" s="4267">
        <f t="shared" ref="DZ202:DZ265" si="450">IF(EI202=0,0,RANK(EI202,EE202:EL202))</f>
        <v>0</v>
      </c>
      <c r="EA202" s="4267">
        <f t="shared" ref="EA202:EA265" si="451">IF(EJ202=0,0,RANK(EJ202,EE202:EL202))</f>
        <v>0</v>
      </c>
      <c r="EB202" s="4267">
        <f t="shared" ref="EB202:EB265" si="452">IF(EK202=0,0,RANK(EK202,EE202:EL202))</f>
        <v>0</v>
      </c>
      <c r="EC202" s="4267">
        <f t="shared" ref="EC202:EC265" si="453">IF(EL202=0,0,RANK(EL202,EE202:EL202))</f>
        <v>0</v>
      </c>
      <c r="ED202" s="4215"/>
      <c r="EE202" s="4268">
        <f t="shared" si="379"/>
        <v>0</v>
      </c>
      <c r="EF202" s="4269">
        <f t="shared" si="379"/>
        <v>0</v>
      </c>
      <c r="EG202" s="4269">
        <f t="shared" si="379"/>
        <v>0</v>
      </c>
      <c r="EH202" s="4269">
        <f t="shared" si="379"/>
        <v>0</v>
      </c>
      <c r="EI202" s="4269">
        <f t="shared" si="379"/>
        <v>0</v>
      </c>
      <c r="EJ202" s="4269">
        <f t="shared" si="379"/>
        <v>0</v>
      </c>
      <c r="EK202" s="4269">
        <f t="shared" si="379"/>
        <v>0</v>
      </c>
      <c r="EL202" s="4270">
        <f t="shared" si="379"/>
        <v>0</v>
      </c>
      <c r="EM202" s="4186"/>
      <c r="EN202" s="4264" t="str">
        <f t="shared" ref="EN202:EN265" si="454">BC202</f>
        <v/>
      </c>
      <c r="EO202" s="4271">
        <f t="shared" ref="EO202:EO265" si="455">MAX(EZ202:FG202)</f>
        <v>0</v>
      </c>
      <c r="EP202" s="4272">
        <f t="shared" ref="EP202:EP265" si="456">IF(EO202=0,0,IF(EZ202="",0,(EZ202/EO202)*EN202))</f>
        <v>0</v>
      </c>
      <c r="EQ202" s="4272">
        <f t="shared" ref="EQ202:EQ265" si="457">IF(EO202=0,0,IF(FA202="",0,(FA202/EO202)*EN202))</f>
        <v>0</v>
      </c>
      <c r="ER202" s="4272">
        <f t="shared" ref="ER202:ER265" si="458">IF(EO202=0,0,IF(FB202="",0,(FB202/EO202)*EN202))</f>
        <v>0</v>
      </c>
      <c r="ES202" s="4272">
        <f t="shared" ref="ES202:ES265" si="459">IF(EO202=0,0,IF(FC202="",0,(FC202/EO202)*EN202))</f>
        <v>0</v>
      </c>
      <c r="ET202" s="4272">
        <f t="shared" ref="ET202:ET265" si="460">IF(EO202=0,0,IF(FD202="",0,(FD202/EO202)*EN202))</f>
        <v>0</v>
      </c>
      <c r="EU202" s="4272">
        <f t="shared" ref="EU202:EU265" si="461">IF(EO202=0,0,IF(FE202="",0,(FE202/EO202)*EN202))</f>
        <v>0</v>
      </c>
      <c r="EV202" s="4272">
        <f t="shared" ref="EV202:EV265" si="462">IF(EO202=0,0,IF(FF202="",0,(FF202/EO202)*EN202))</f>
        <v>0</v>
      </c>
      <c r="EW202" s="4272">
        <f t="shared" ref="EW202:EW265" si="463">IF(EO202=0,0,IF(FG202="",0,(FG202/EO202)*EN202))</f>
        <v>0</v>
      </c>
      <c r="EX202" s="4288">
        <f>IF(X202=EX8,X202,0)</f>
        <v>0</v>
      </c>
      <c r="EY202" s="4286" t="str">
        <f t="shared" ref="EY202:EY265" si="464">IF(ISTEXT(EX202),Y202,"")</f>
        <v/>
      </c>
      <c r="EZ202" s="4261" t="str">
        <f t="shared" ref="EZ202:EZ265" si="465">IF(ISBLANK(Z202),"",IF(ISTEXT(EX202),Z202,""))</f>
        <v/>
      </c>
      <c r="FA202" s="4275" t="str">
        <f t="shared" ref="FA202:FA265" si="466">IF(ISBLANK(AA202),"",IF(ISTEXT(EX202),AA202,""))</f>
        <v/>
      </c>
      <c r="FB202" s="4275" t="str">
        <f t="shared" ref="FB202:FB265" si="467">IF(ISBLANK(AB202),"",IF(ISTEXT(EX202),AB202,""))</f>
        <v/>
      </c>
      <c r="FC202" s="4275" t="str">
        <f t="shared" ref="FC202:FC265" si="468">IF(ISBLANK(AC202),"",IF(ISTEXT(EX202),AC202,""))</f>
        <v/>
      </c>
      <c r="FD202" s="4275" t="str">
        <f t="shared" ref="FD202:FD265" si="469">IF(ISBLANK(AD202),"",IF(ISTEXT(EX202),AD202,""))</f>
        <v/>
      </c>
      <c r="FE202" s="4275" t="str">
        <f t="shared" ref="FE202:FE265" si="470">IF(ISBLANK(AE202),"",IF(ISTEXT(EX202),AE202,""))</f>
        <v/>
      </c>
      <c r="FF202" s="4275" t="str">
        <f t="shared" ref="FF202:FF265" si="471">IF(ISBLANK(AF202),"",IF(ISTEXT(EX202),AF202,""))</f>
        <v/>
      </c>
      <c r="FG202" s="4275" t="str">
        <f t="shared" ref="FG202:FG265" si="472">IF(ISBLANK(AG202),"",IF(ISTEXT(EX202),AG202,""))</f>
        <v/>
      </c>
      <c r="FH202" s="4186"/>
      <c r="FI202" s="4264" t="str">
        <f t="shared" ref="FI202:FI265" si="473">BC202</f>
        <v/>
      </c>
      <c r="FJ202" s="4277">
        <f t="shared" ref="FJ202:FJ265" si="474">MIN(FU202:GB202)</f>
        <v>0</v>
      </c>
      <c r="FK202" s="4115" t="str">
        <f t="shared" ref="FK202:FK265" si="475">IF(FU202="","",IF(FU202=0,"",(FJ202/FU202)*FI202))</f>
        <v/>
      </c>
      <c r="FL202" s="4115" t="str">
        <f t="shared" ref="FL202:FL265" si="476">IF(FV202="","",IF(FV202=0,"",(FJ202/FV202)*FI202))</f>
        <v/>
      </c>
      <c r="FM202" s="4115" t="str">
        <f t="shared" ref="FM202:FM265" si="477">IF(FW202="","",IF(FW202=0,"",(FJ202/FW202)*FI202))</f>
        <v/>
      </c>
      <c r="FN202" s="4115" t="str">
        <f t="shared" ref="FN202:FN265" si="478">IF(FX202="","",IF(FX202=0,"",(FJ202/FX202)*FI202))</f>
        <v/>
      </c>
      <c r="FO202" s="4115" t="str">
        <f t="shared" ref="FO202:FO265" si="479">IF(FY202="","",IF(FY202=0,"",(FJ202/FY202)*FI202))</f>
        <v/>
      </c>
      <c r="FP202" s="4115" t="str">
        <f t="shared" ref="FP202:FP265" si="480">IF(FZ202="","",IF(FZ202=0,"",(FJ202/FZ202)*FI202))</f>
        <v/>
      </c>
      <c r="FQ202" s="4115" t="str">
        <f t="shared" ref="FQ202:FQ265" si="481">IF(GA202="","",IF(GA202=0,"",(FJ202/GA202)*FI202))</f>
        <v/>
      </c>
      <c r="FR202" s="4115" t="str">
        <f t="shared" ref="FR202:FR265" si="482">IF(GB202="","",IF(GB202=0,"",(FJ202/GB202)*FI202))</f>
        <v/>
      </c>
      <c r="FS202" s="4287">
        <f>IF(X202=FS8,X202,0)</f>
        <v>0</v>
      </c>
      <c r="FT202" s="4286" t="str">
        <f t="shared" ref="FT202:FT265" si="483">IF(ISTEXT(FS202),Y202,"")</f>
        <v/>
      </c>
      <c r="FU202" s="4275" t="str">
        <f t="shared" ref="FU202:FU265" si="484">IF(ISBLANK(Z202),"",IF(ISTEXT(FS202),Z202,""))</f>
        <v/>
      </c>
      <c r="FV202" s="4275" t="str">
        <f t="shared" ref="FV202:FV265" si="485">IF(ISBLANK(AA202),"",IF(ISTEXT(FS202),AA202,""))</f>
        <v/>
      </c>
      <c r="FW202" s="4275" t="str">
        <f t="shared" ref="FW202:FW265" si="486">IF(ISBLANK(AB202),"",IF(ISTEXT(FS202),AB202,""))</f>
        <v/>
      </c>
      <c r="FX202" s="4275" t="str">
        <f t="shared" ref="FX202:FX265" si="487">IF(ISBLANK(AC202),"",IF(ISTEXT(FS202),AC202,""))</f>
        <v/>
      </c>
      <c r="FY202" s="4275" t="str">
        <f t="shared" ref="FY202:FY265" si="488">IF(ISBLANK(AD202),"",IF(ISTEXT(FS202),AD202,""))</f>
        <v/>
      </c>
      <c r="FZ202" s="4275" t="str">
        <f t="shared" ref="FZ202:FZ265" si="489">IF(ISBLANK(AE202),"",IF(ISTEXT(FS202),AE202,""))</f>
        <v/>
      </c>
      <c r="GA202" s="4275" t="str">
        <f t="shared" ref="GA202:GA265" si="490">IF(ISBLANK(AF202),"",IF(ISTEXT(FS202),AF202,""))</f>
        <v/>
      </c>
      <c r="GB202" s="4279" t="str">
        <f t="shared" ref="GB202:GB265" si="491">IF(ISBLANK(AG202),"",IF(ISTEXT(FS202),AG202,""))</f>
        <v/>
      </c>
      <c r="GC202" s="4122"/>
    </row>
    <row r="203" spans="1:185" ht="45" customHeight="1">
      <c r="A203" s="4016">
        <f>ROW()</f>
        <v>203</v>
      </c>
      <c r="B203" s="4250" t="str">
        <f>IF(C203="I","",IF(ISBLANK(D203),"",IF(ISTEXT(D203),LARGE(B9:B202,1)+1,0)))</f>
        <v/>
      </c>
      <c r="C203" s="4281"/>
      <c r="D203" s="4297"/>
      <c r="E203" s="4252"/>
      <c r="F203" s="4253"/>
      <c r="G203" s="4254"/>
      <c r="H203" s="4255"/>
      <c r="I203" s="4254"/>
      <c r="J203" s="4255"/>
      <c r="K203" s="4256">
        <f t="shared" si="376"/>
        <v>0</v>
      </c>
      <c r="L203" s="4119"/>
      <c r="M203" s="4257">
        <f t="shared" si="380"/>
        <v>0</v>
      </c>
      <c r="N203" s="4258">
        <f t="shared" si="380"/>
        <v>0</v>
      </c>
      <c r="O203" s="4259"/>
      <c r="P203" s="4259"/>
      <c r="Q203" s="4259"/>
      <c r="R203" s="4259"/>
      <c r="S203" s="4259"/>
      <c r="T203" s="4259"/>
      <c r="U203" s="4259"/>
      <c r="V203" s="4259"/>
      <c r="W203" s="4119"/>
      <c r="X203" s="4257">
        <f t="shared" si="381"/>
        <v>0</v>
      </c>
      <c r="Y203" s="4258">
        <f t="shared" si="381"/>
        <v>0</v>
      </c>
      <c r="Z203" s="4260"/>
      <c r="AA203" s="4260"/>
      <c r="AB203" s="4260"/>
      <c r="AC203" s="4260"/>
      <c r="AD203" s="4260"/>
      <c r="AE203" s="4260"/>
      <c r="AF203" s="4260"/>
      <c r="AG203" s="4260"/>
      <c r="AH203" s="4119"/>
      <c r="AI203" s="4122"/>
      <c r="AJ203" s="4261">
        <f t="shared" si="382"/>
        <v>0</v>
      </c>
      <c r="AK203" s="4262">
        <f t="shared" si="383"/>
        <v>0</v>
      </c>
      <c r="AL203" s="4261">
        <f t="shared" si="384"/>
        <v>0</v>
      </c>
      <c r="AM203" s="4262">
        <f t="shared" si="385"/>
        <v>0</v>
      </c>
      <c r="AN203" s="4261">
        <f t="shared" si="386"/>
        <v>0</v>
      </c>
      <c r="AO203" s="4262">
        <f t="shared" si="387"/>
        <v>0</v>
      </c>
      <c r="AP203" s="4261">
        <f t="shared" si="388"/>
        <v>0</v>
      </c>
      <c r="AQ203" s="4262">
        <f t="shared" si="389"/>
        <v>0</v>
      </c>
      <c r="AR203" s="4261">
        <f t="shared" si="390"/>
        <v>0</v>
      </c>
      <c r="AS203" s="4262">
        <f t="shared" si="391"/>
        <v>0</v>
      </c>
      <c r="AT203" s="4261">
        <f t="shared" si="392"/>
        <v>0</v>
      </c>
      <c r="AU203" s="4262">
        <f t="shared" si="393"/>
        <v>0</v>
      </c>
      <c r="AV203" s="4261">
        <f t="shared" si="394"/>
        <v>0</v>
      </c>
      <c r="AW203" s="4262">
        <f t="shared" si="395"/>
        <v>0</v>
      </c>
      <c r="AX203" s="4261">
        <f t="shared" si="396"/>
        <v>0</v>
      </c>
      <c r="AY203" s="4262">
        <f t="shared" si="397"/>
        <v>0</v>
      </c>
      <c r="AZ203" s="4263"/>
      <c r="BA203" s="4264">
        <f>BA9</f>
        <v>20</v>
      </c>
      <c r="BB203" s="4264">
        <f t="shared" si="398"/>
        <v>0</v>
      </c>
      <c r="BC203" s="4264" t="str">
        <f t="shared" si="399"/>
        <v/>
      </c>
      <c r="BD203" s="4265">
        <f t="shared" si="377"/>
        <v>0</v>
      </c>
      <c r="BE203" s="4265">
        <f t="shared" si="377"/>
        <v>0</v>
      </c>
      <c r="BF203" s="4265">
        <f t="shared" si="377"/>
        <v>0</v>
      </c>
      <c r="BG203" s="4265">
        <f t="shared" si="377"/>
        <v>0</v>
      </c>
      <c r="BH203" s="4265">
        <f t="shared" si="377"/>
        <v>0</v>
      </c>
      <c r="BI203" s="4265">
        <f t="shared" si="377"/>
        <v>0</v>
      </c>
      <c r="BJ203" s="4265">
        <f t="shared" si="377"/>
        <v>0</v>
      </c>
      <c r="BK203" s="4265">
        <f t="shared" si="377"/>
        <v>0</v>
      </c>
      <c r="BL203" s="4122"/>
      <c r="BM203" s="4266">
        <f t="shared" si="400"/>
        <v>0</v>
      </c>
      <c r="BN203" s="4267">
        <f t="shared" si="401"/>
        <v>0</v>
      </c>
      <c r="BO203" s="4267">
        <f t="shared" si="402"/>
        <v>0</v>
      </c>
      <c r="BP203" s="4267">
        <f t="shared" si="403"/>
        <v>0</v>
      </c>
      <c r="BQ203" s="4267">
        <f t="shared" si="404"/>
        <v>0</v>
      </c>
      <c r="BR203" s="4267">
        <f t="shared" si="405"/>
        <v>0</v>
      </c>
      <c r="BS203" s="4267">
        <f t="shared" si="406"/>
        <v>0</v>
      </c>
      <c r="BT203" s="4267">
        <f t="shared" si="407"/>
        <v>0</v>
      </c>
      <c r="BU203" s="4202"/>
      <c r="BV203" s="4268">
        <f t="shared" si="378"/>
        <v>0</v>
      </c>
      <c r="BW203" s="4269">
        <f t="shared" si="378"/>
        <v>0</v>
      </c>
      <c r="BX203" s="4269">
        <f t="shared" si="378"/>
        <v>0</v>
      </c>
      <c r="BY203" s="4269">
        <f t="shared" si="378"/>
        <v>0</v>
      </c>
      <c r="BZ203" s="4269">
        <f t="shared" si="378"/>
        <v>0</v>
      </c>
      <c r="CA203" s="4269">
        <f t="shared" si="378"/>
        <v>0</v>
      </c>
      <c r="CB203" s="4269">
        <f t="shared" si="378"/>
        <v>0</v>
      </c>
      <c r="CC203" s="4270">
        <f t="shared" si="378"/>
        <v>0</v>
      </c>
      <c r="CD203" s="4114"/>
      <c r="CE203" s="4264" t="str">
        <f t="shared" si="408"/>
        <v/>
      </c>
      <c r="CF203" s="4271">
        <f t="shared" si="409"/>
        <v>0</v>
      </c>
      <c r="CG203" s="4272">
        <f t="shared" si="410"/>
        <v>0</v>
      </c>
      <c r="CH203" s="4272">
        <f t="shared" si="411"/>
        <v>0</v>
      </c>
      <c r="CI203" s="4272">
        <f t="shared" si="412"/>
        <v>0</v>
      </c>
      <c r="CJ203" s="4272">
        <f t="shared" si="413"/>
        <v>0</v>
      </c>
      <c r="CK203" s="4272">
        <f t="shared" si="414"/>
        <v>0</v>
      </c>
      <c r="CL203" s="4272">
        <f t="shared" si="415"/>
        <v>0</v>
      </c>
      <c r="CM203" s="4272">
        <f t="shared" si="416"/>
        <v>0</v>
      </c>
      <c r="CN203" s="4272">
        <f t="shared" si="417"/>
        <v>0</v>
      </c>
      <c r="CO203" s="4285">
        <f>IF(M203=CO8,M203,0)</f>
        <v>0</v>
      </c>
      <c r="CP203" s="4286" t="str">
        <f t="shared" si="418"/>
        <v/>
      </c>
      <c r="CQ203" s="4261" t="str">
        <f t="shared" si="419"/>
        <v/>
      </c>
      <c r="CR203" s="4275" t="str">
        <f t="shared" si="420"/>
        <v/>
      </c>
      <c r="CS203" s="4275" t="str">
        <f t="shared" si="421"/>
        <v/>
      </c>
      <c r="CT203" s="4275" t="str">
        <f t="shared" si="422"/>
        <v/>
      </c>
      <c r="CU203" s="4275" t="str">
        <f t="shared" si="423"/>
        <v/>
      </c>
      <c r="CV203" s="4275" t="str">
        <f t="shared" si="424"/>
        <v/>
      </c>
      <c r="CW203" s="4275" t="str">
        <f t="shared" si="425"/>
        <v/>
      </c>
      <c r="CX203" s="4276" t="str">
        <f t="shared" si="426"/>
        <v/>
      </c>
      <c r="CY203" s="4186"/>
      <c r="CZ203" s="4264" t="str">
        <f t="shared" si="427"/>
        <v/>
      </c>
      <c r="DA203" s="4277">
        <f t="shared" si="428"/>
        <v>0</v>
      </c>
      <c r="DB203" s="4115" t="str">
        <f t="shared" si="429"/>
        <v/>
      </c>
      <c r="DC203" s="4115" t="str">
        <f t="shared" si="430"/>
        <v/>
      </c>
      <c r="DD203" s="4115" t="str">
        <f t="shared" si="431"/>
        <v/>
      </c>
      <c r="DE203" s="4115" t="str">
        <f t="shared" si="432"/>
        <v/>
      </c>
      <c r="DF203" s="4115" t="str">
        <f t="shared" si="433"/>
        <v/>
      </c>
      <c r="DG203" s="4115" t="str">
        <f t="shared" si="434"/>
        <v/>
      </c>
      <c r="DH203" s="4115" t="str">
        <f t="shared" si="435"/>
        <v/>
      </c>
      <c r="DI203" s="4115" t="str">
        <f t="shared" si="436"/>
        <v/>
      </c>
      <c r="DJ203" s="4136"/>
      <c r="DK203" s="4287">
        <f>IF(M203=DK8,M203,0)</f>
        <v>0</v>
      </c>
      <c r="DL203" s="4286" t="str">
        <f t="shared" si="437"/>
        <v/>
      </c>
      <c r="DM203" s="4275" t="str">
        <f t="shared" si="438"/>
        <v/>
      </c>
      <c r="DN203" s="4275" t="str">
        <f t="shared" si="439"/>
        <v/>
      </c>
      <c r="DO203" s="4275" t="str">
        <f t="shared" si="440"/>
        <v/>
      </c>
      <c r="DP203" s="4275" t="str">
        <f t="shared" si="441"/>
        <v/>
      </c>
      <c r="DQ203" s="4275" t="str">
        <f t="shared" si="442"/>
        <v/>
      </c>
      <c r="DR203" s="4275" t="str">
        <f t="shared" si="443"/>
        <v/>
      </c>
      <c r="DS203" s="4275" t="str">
        <f t="shared" si="444"/>
        <v/>
      </c>
      <c r="DT203" s="4279" t="str">
        <f t="shared" si="445"/>
        <v/>
      </c>
      <c r="DU203" s="4122"/>
      <c r="DV203" s="4266">
        <f t="shared" si="446"/>
        <v>0</v>
      </c>
      <c r="DW203" s="4267">
        <f t="shared" si="447"/>
        <v>0</v>
      </c>
      <c r="DX203" s="4267">
        <f t="shared" si="448"/>
        <v>0</v>
      </c>
      <c r="DY203" s="4267">
        <f t="shared" si="449"/>
        <v>0</v>
      </c>
      <c r="DZ203" s="4267">
        <f t="shared" si="450"/>
        <v>0</v>
      </c>
      <c r="EA203" s="4267">
        <f t="shared" si="451"/>
        <v>0</v>
      </c>
      <c r="EB203" s="4267">
        <f t="shared" si="452"/>
        <v>0</v>
      </c>
      <c r="EC203" s="4267">
        <f t="shared" si="453"/>
        <v>0</v>
      </c>
      <c r="ED203" s="4215"/>
      <c r="EE203" s="4268">
        <f t="shared" si="379"/>
        <v>0</v>
      </c>
      <c r="EF203" s="4269">
        <f t="shared" si="379"/>
        <v>0</v>
      </c>
      <c r="EG203" s="4269">
        <f t="shared" si="379"/>
        <v>0</v>
      </c>
      <c r="EH203" s="4269">
        <f t="shared" si="379"/>
        <v>0</v>
      </c>
      <c r="EI203" s="4269">
        <f t="shared" si="379"/>
        <v>0</v>
      </c>
      <c r="EJ203" s="4269">
        <f t="shared" si="379"/>
        <v>0</v>
      </c>
      <c r="EK203" s="4269">
        <f t="shared" si="379"/>
        <v>0</v>
      </c>
      <c r="EL203" s="4270">
        <f t="shared" si="379"/>
        <v>0</v>
      </c>
      <c r="EM203" s="4186"/>
      <c r="EN203" s="4264" t="str">
        <f t="shared" si="454"/>
        <v/>
      </c>
      <c r="EO203" s="4271">
        <f t="shared" si="455"/>
        <v>0</v>
      </c>
      <c r="EP203" s="4272">
        <f t="shared" si="456"/>
        <v>0</v>
      </c>
      <c r="EQ203" s="4272">
        <f t="shared" si="457"/>
        <v>0</v>
      </c>
      <c r="ER203" s="4272">
        <f t="shared" si="458"/>
        <v>0</v>
      </c>
      <c r="ES203" s="4272">
        <f t="shared" si="459"/>
        <v>0</v>
      </c>
      <c r="ET203" s="4272">
        <f t="shared" si="460"/>
        <v>0</v>
      </c>
      <c r="EU203" s="4272">
        <f t="shared" si="461"/>
        <v>0</v>
      </c>
      <c r="EV203" s="4272">
        <f t="shared" si="462"/>
        <v>0</v>
      </c>
      <c r="EW203" s="4272">
        <f t="shared" si="463"/>
        <v>0</v>
      </c>
      <c r="EX203" s="4288">
        <f>IF(X203=EX8,X203,0)</f>
        <v>0</v>
      </c>
      <c r="EY203" s="4286" t="str">
        <f t="shared" si="464"/>
        <v/>
      </c>
      <c r="EZ203" s="4261" t="str">
        <f t="shared" si="465"/>
        <v/>
      </c>
      <c r="FA203" s="4275" t="str">
        <f t="shared" si="466"/>
        <v/>
      </c>
      <c r="FB203" s="4275" t="str">
        <f t="shared" si="467"/>
        <v/>
      </c>
      <c r="FC203" s="4275" t="str">
        <f t="shared" si="468"/>
        <v/>
      </c>
      <c r="FD203" s="4275" t="str">
        <f t="shared" si="469"/>
        <v/>
      </c>
      <c r="FE203" s="4275" t="str">
        <f t="shared" si="470"/>
        <v/>
      </c>
      <c r="FF203" s="4275" t="str">
        <f t="shared" si="471"/>
        <v/>
      </c>
      <c r="FG203" s="4275" t="str">
        <f t="shared" si="472"/>
        <v/>
      </c>
      <c r="FH203" s="4186"/>
      <c r="FI203" s="4264" t="str">
        <f t="shared" si="473"/>
        <v/>
      </c>
      <c r="FJ203" s="4277">
        <f t="shared" si="474"/>
        <v>0</v>
      </c>
      <c r="FK203" s="4115" t="str">
        <f t="shared" si="475"/>
        <v/>
      </c>
      <c r="FL203" s="4115" t="str">
        <f t="shared" si="476"/>
        <v/>
      </c>
      <c r="FM203" s="4115" t="str">
        <f t="shared" si="477"/>
        <v/>
      </c>
      <c r="FN203" s="4115" t="str">
        <f t="shared" si="478"/>
        <v/>
      </c>
      <c r="FO203" s="4115" t="str">
        <f t="shared" si="479"/>
        <v/>
      </c>
      <c r="FP203" s="4115" t="str">
        <f t="shared" si="480"/>
        <v/>
      </c>
      <c r="FQ203" s="4115" t="str">
        <f t="shared" si="481"/>
        <v/>
      </c>
      <c r="FR203" s="4115" t="str">
        <f t="shared" si="482"/>
        <v/>
      </c>
      <c r="FS203" s="4287">
        <f>IF(X203=FS8,X203,0)</f>
        <v>0</v>
      </c>
      <c r="FT203" s="4286" t="str">
        <f t="shared" si="483"/>
        <v/>
      </c>
      <c r="FU203" s="4275" t="str">
        <f t="shared" si="484"/>
        <v/>
      </c>
      <c r="FV203" s="4275" t="str">
        <f t="shared" si="485"/>
        <v/>
      </c>
      <c r="FW203" s="4275" t="str">
        <f t="shared" si="486"/>
        <v/>
      </c>
      <c r="FX203" s="4275" t="str">
        <f t="shared" si="487"/>
        <v/>
      </c>
      <c r="FY203" s="4275" t="str">
        <f t="shared" si="488"/>
        <v/>
      </c>
      <c r="FZ203" s="4275" t="str">
        <f t="shared" si="489"/>
        <v/>
      </c>
      <c r="GA203" s="4275" t="str">
        <f t="shared" si="490"/>
        <v/>
      </c>
      <c r="GB203" s="4279" t="str">
        <f t="shared" si="491"/>
        <v/>
      </c>
      <c r="GC203" s="4122"/>
    </row>
    <row r="204" spans="1:185" ht="45" customHeight="1">
      <c r="A204" s="4016">
        <f>ROW()</f>
        <v>204</v>
      </c>
      <c r="B204" s="4250" t="str">
        <f>IF(C204="I","",IF(ISBLANK(D204),"",IF(ISTEXT(D204),LARGE(B9:B203,1)+1,0)))</f>
        <v/>
      </c>
      <c r="C204" s="4281"/>
      <c r="D204" s="4297"/>
      <c r="E204" s="4252"/>
      <c r="F204" s="4253"/>
      <c r="G204" s="4254"/>
      <c r="H204" s="4255"/>
      <c r="I204" s="4254"/>
      <c r="J204" s="4255"/>
      <c r="K204" s="4256">
        <f t="shared" si="376"/>
        <v>0</v>
      </c>
      <c r="L204" s="4119"/>
      <c r="M204" s="4257">
        <f t="shared" si="380"/>
        <v>0</v>
      </c>
      <c r="N204" s="4258">
        <f t="shared" si="380"/>
        <v>0</v>
      </c>
      <c r="O204" s="4259"/>
      <c r="P204" s="4259"/>
      <c r="Q204" s="4259"/>
      <c r="R204" s="4259"/>
      <c r="S204" s="4259"/>
      <c r="T204" s="4259"/>
      <c r="U204" s="4259"/>
      <c r="V204" s="4259"/>
      <c r="W204" s="4119"/>
      <c r="X204" s="4257">
        <f t="shared" si="381"/>
        <v>0</v>
      </c>
      <c r="Y204" s="4258">
        <f t="shared" si="381"/>
        <v>0</v>
      </c>
      <c r="Z204" s="4260"/>
      <c r="AA204" s="4260"/>
      <c r="AB204" s="4260"/>
      <c r="AC204" s="4260"/>
      <c r="AD204" s="4260"/>
      <c r="AE204" s="4260"/>
      <c r="AF204" s="4260"/>
      <c r="AG204" s="4260"/>
      <c r="AH204" s="4119"/>
      <c r="AI204" s="4122"/>
      <c r="AJ204" s="4261">
        <f t="shared" si="382"/>
        <v>0</v>
      </c>
      <c r="AK204" s="4262">
        <f t="shared" si="383"/>
        <v>0</v>
      </c>
      <c r="AL204" s="4261">
        <f t="shared" si="384"/>
        <v>0</v>
      </c>
      <c r="AM204" s="4262">
        <f t="shared" si="385"/>
        <v>0</v>
      </c>
      <c r="AN204" s="4261">
        <f t="shared" si="386"/>
        <v>0</v>
      </c>
      <c r="AO204" s="4262">
        <f t="shared" si="387"/>
        <v>0</v>
      </c>
      <c r="AP204" s="4261">
        <f t="shared" si="388"/>
        <v>0</v>
      </c>
      <c r="AQ204" s="4262">
        <f t="shared" si="389"/>
        <v>0</v>
      </c>
      <c r="AR204" s="4261">
        <f t="shared" si="390"/>
        <v>0</v>
      </c>
      <c r="AS204" s="4262">
        <f t="shared" si="391"/>
        <v>0</v>
      </c>
      <c r="AT204" s="4261">
        <f t="shared" si="392"/>
        <v>0</v>
      </c>
      <c r="AU204" s="4262">
        <f t="shared" si="393"/>
        <v>0</v>
      </c>
      <c r="AV204" s="4261">
        <f t="shared" si="394"/>
        <v>0</v>
      </c>
      <c r="AW204" s="4262">
        <f t="shared" si="395"/>
        <v>0</v>
      </c>
      <c r="AX204" s="4261">
        <f t="shared" si="396"/>
        <v>0</v>
      </c>
      <c r="AY204" s="4262">
        <f t="shared" si="397"/>
        <v>0</v>
      </c>
      <c r="AZ204" s="4263"/>
      <c r="BA204" s="4264">
        <f>BA9</f>
        <v>20</v>
      </c>
      <c r="BB204" s="4264">
        <f t="shared" si="398"/>
        <v>0</v>
      </c>
      <c r="BC204" s="4264" t="str">
        <f t="shared" si="399"/>
        <v/>
      </c>
      <c r="BD204" s="4265">
        <f t="shared" si="377"/>
        <v>0</v>
      </c>
      <c r="BE204" s="4265">
        <f t="shared" si="377"/>
        <v>0</v>
      </c>
      <c r="BF204" s="4265">
        <f t="shared" si="377"/>
        <v>0</v>
      </c>
      <c r="BG204" s="4265">
        <f t="shared" si="377"/>
        <v>0</v>
      </c>
      <c r="BH204" s="4265">
        <f t="shared" si="377"/>
        <v>0</v>
      </c>
      <c r="BI204" s="4265">
        <f t="shared" si="377"/>
        <v>0</v>
      </c>
      <c r="BJ204" s="4265">
        <f t="shared" si="377"/>
        <v>0</v>
      </c>
      <c r="BK204" s="4265">
        <f t="shared" si="377"/>
        <v>0</v>
      </c>
      <c r="BL204" s="4122"/>
      <c r="BM204" s="4266">
        <f t="shared" si="400"/>
        <v>0</v>
      </c>
      <c r="BN204" s="4267">
        <f t="shared" si="401"/>
        <v>0</v>
      </c>
      <c r="BO204" s="4267">
        <f t="shared" si="402"/>
        <v>0</v>
      </c>
      <c r="BP204" s="4267">
        <f t="shared" si="403"/>
        <v>0</v>
      </c>
      <c r="BQ204" s="4267">
        <f t="shared" si="404"/>
        <v>0</v>
      </c>
      <c r="BR204" s="4267">
        <f t="shared" si="405"/>
        <v>0</v>
      </c>
      <c r="BS204" s="4267">
        <f t="shared" si="406"/>
        <v>0</v>
      </c>
      <c r="BT204" s="4267">
        <f t="shared" si="407"/>
        <v>0</v>
      </c>
      <c r="BU204" s="4202"/>
      <c r="BV204" s="4268">
        <f t="shared" si="378"/>
        <v>0</v>
      </c>
      <c r="BW204" s="4269">
        <f t="shared" si="378"/>
        <v>0</v>
      </c>
      <c r="BX204" s="4269">
        <f t="shared" si="378"/>
        <v>0</v>
      </c>
      <c r="BY204" s="4269">
        <f t="shared" si="378"/>
        <v>0</v>
      </c>
      <c r="BZ204" s="4269">
        <f t="shared" si="378"/>
        <v>0</v>
      </c>
      <c r="CA204" s="4269">
        <f t="shared" si="378"/>
        <v>0</v>
      </c>
      <c r="CB204" s="4269">
        <f t="shared" si="378"/>
        <v>0</v>
      </c>
      <c r="CC204" s="4270">
        <f t="shared" si="378"/>
        <v>0</v>
      </c>
      <c r="CD204" s="4114"/>
      <c r="CE204" s="4264" t="str">
        <f t="shared" si="408"/>
        <v/>
      </c>
      <c r="CF204" s="4271">
        <f t="shared" si="409"/>
        <v>0</v>
      </c>
      <c r="CG204" s="4272">
        <f t="shared" si="410"/>
        <v>0</v>
      </c>
      <c r="CH204" s="4272">
        <f t="shared" si="411"/>
        <v>0</v>
      </c>
      <c r="CI204" s="4272">
        <f t="shared" si="412"/>
        <v>0</v>
      </c>
      <c r="CJ204" s="4272">
        <f t="shared" si="413"/>
        <v>0</v>
      </c>
      <c r="CK204" s="4272">
        <f t="shared" si="414"/>
        <v>0</v>
      </c>
      <c r="CL204" s="4272">
        <f t="shared" si="415"/>
        <v>0</v>
      </c>
      <c r="CM204" s="4272">
        <f t="shared" si="416"/>
        <v>0</v>
      </c>
      <c r="CN204" s="4272">
        <f t="shared" si="417"/>
        <v>0</v>
      </c>
      <c r="CO204" s="4285">
        <f>IF(M204=CO8,M204,0)</f>
        <v>0</v>
      </c>
      <c r="CP204" s="4286" t="str">
        <f t="shared" si="418"/>
        <v/>
      </c>
      <c r="CQ204" s="4261" t="str">
        <f t="shared" si="419"/>
        <v/>
      </c>
      <c r="CR204" s="4275" t="str">
        <f t="shared" si="420"/>
        <v/>
      </c>
      <c r="CS204" s="4275" t="str">
        <f t="shared" si="421"/>
        <v/>
      </c>
      <c r="CT204" s="4275" t="str">
        <f t="shared" si="422"/>
        <v/>
      </c>
      <c r="CU204" s="4275" t="str">
        <f t="shared" si="423"/>
        <v/>
      </c>
      <c r="CV204" s="4275" t="str">
        <f t="shared" si="424"/>
        <v/>
      </c>
      <c r="CW204" s="4275" t="str">
        <f t="shared" si="425"/>
        <v/>
      </c>
      <c r="CX204" s="4276" t="str">
        <f t="shared" si="426"/>
        <v/>
      </c>
      <c r="CY204" s="4186"/>
      <c r="CZ204" s="4264" t="str">
        <f t="shared" si="427"/>
        <v/>
      </c>
      <c r="DA204" s="4277">
        <f t="shared" si="428"/>
        <v>0</v>
      </c>
      <c r="DB204" s="4115" t="str">
        <f t="shared" si="429"/>
        <v/>
      </c>
      <c r="DC204" s="4115" t="str">
        <f t="shared" si="430"/>
        <v/>
      </c>
      <c r="DD204" s="4115" t="str">
        <f t="shared" si="431"/>
        <v/>
      </c>
      <c r="DE204" s="4115" t="str">
        <f t="shared" si="432"/>
        <v/>
      </c>
      <c r="DF204" s="4115" t="str">
        <f t="shared" si="433"/>
        <v/>
      </c>
      <c r="DG204" s="4115" t="str">
        <f t="shared" si="434"/>
        <v/>
      </c>
      <c r="DH204" s="4115" t="str">
        <f t="shared" si="435"/>
        <v/>
      </c>
      <c r="DI204" s="4115" t="str">
        <f t="shared" si="436"/>
        <v/>
      </c>
      <c r="DJ204" s="4136"/>
      <c r="DK204" s="4287">
        <f>IF(M204=DK8,M204,0)</f>
        <v>0</v>
      </c>
      <c r="DL204" s="4286" t="str">
        <f t="shared" si="437"/>
        <v/>
      </c>
      <c r="DM204" s="4275" t="str">
        <f t="shared" si="438"/>
        <v/>
      </c>
      <c r="DN204" s="4275" t="str">
        <f t="shared" si="439"/>
        <v/>
      </c>
      <c r="DO204" s="4275" t="str">
        <f t="shared" si="440"/>
        <v/>
      </c>
      <c r="DP204" s="4275" t="str">
        <f t="shared" si="441"/>
        <v/>
      </c>
      <c r="DQ204" s="4275" t="str">
        <f t="shared" si="442"/>
        <v/>
      </c>
      <c r="DR204" s="4275" t="str">
        <f t="shared" si="443"/>
        <v/>
      </c>
      <c r="DS204" s="4275" t="str">
        <f t="shared" si="444"/>
        <v/>
      </c>
      <c r="DT204" s="4279" t="str">
        <f t="shared" si="445"/>
        <v/>
      </c>
      <c r="DU204" s="4122"/>
      <c r="DV204" s="4266">
        <f t="shared" si="446"/>
        <v>0</v>
      </c>
      <c r="DW204" s="4267">
        <f t="shared" si="447"/>
        <v>0</v>
      </c>
      <c r="DX204" s="4267">
        <f t="shared" si="448"/>
        <v>0</v>
      </c>
      <c r="DY204" s="4267">
        <f t="shared" si="449"/>
        <v>0</v>
      </c>
      <c r="DZ204" s="4267">
        <f t="shared" si="450"/>
        <v>0</v>
      </c>
      <c r="EA204" s="4267">
        <f t="shared" si="451"/>
        <v>0</v>
      </c>
      <c r="EB204" s="4267">
        <f t="shared" si="452"/>
        <v>0</v>
      </c>
      <c r="EC204" s="4267">
        <f t="shared" si="453"/>
        <v>0</v>
      </c>
      <c r="ED204" s="4215"/>
      <c r="EE204" s="4268">
        <f t="shared" si="379"/>
        <v>0</v>
      </c>
      <c r="EF204" s="4269">
        <f t="shared" si="379"/>
        <v>0</v>
      </c>
      <c r="EG204" s="4269">
        <f t="shared" si="379"/>
        <v>0</v>
      </c>
      <c r="EH204" s="4269">
        <f t="shared" si="379"/>
        <v>0</v>
      </c>
      <c r="EI204" s="4269">
        <f t="shared" si="379"/>
        <v>0</v>
      </c>
      <c r="EJ204" s="4269">
        <f t="shared" si="379"/>
        <v>0</v>
      </c>
      <c r="EK204" s="4269">
        <f t="shared" si="379"/>
        <v>0</v>
      </c>
      <c r="EL204" s="4270">
        <f t="shared" si="379"/>
        <v>0</v>
      </c>
      <c r="EM204" s="4186"/>
      <c r="EN204" s="4264" t="str">
        <f t="shared" si="454"/>
        <v/>
      </c>
      <c r="EO204" s="4271">
        <f t="shared" si="455"/>
        <v>0</v>
      </c>
      <c r="EP204" s="4272">
        <f t="shared" si="456"/>
        <v>0</v>
      </c>
      <c r="EQ204" s="4272">
        <f t="shared" si="457"/>
        <v>0</v>
      </c>
      <c r="ER204" s="4272">
        <f t="shared" si="458"/>
        <v>0</v>
      </c>
      <c r="ES204" s="4272">
        <f t="shared" si="459"/>
        <v>0</v>
      </c>
      <c r="ET204" s="4272">
        <f t="shared" si="460"/>
        <v>0</v>
      </c>
      <c r="EU204" s="4272">
        <f t="shared" si="461"/>
        <v>0</v>
      </c>
      <c r="EV204" s="4272">
        <f t="shared" si="462"/>
        <v>0</v>
      </c>
      <c r="EW204" s="4272">
        <f t="shared" si="463"/>
        <v>0</v>
      </c>
      <c r="EX204" s="4288">
        <f>IF(X204=EX8,X204,0)</f>
        <v>0</v>
      </c>
      <c r="EY204" s="4286" t="str">
        <f t="shared" si="464"/>
        <v/>
      </c>
      <c r="EZ204" s="4261" t="str">
        <f t="shared" si="465"/>
        <v/>
      </c>
      <c r="FA204" s="4275" t="str">
        <f t="shared" si="466"/>
        <v/>
      </c>
      <c r="FB204" s="4275" t="str">
        <f t="shared" si="467"/>
        <v/>
      </c>
      <c r="FC204" s="4275" t="str">
        <f t="shared" si="468"/>
        <v/>
      </c>
      <c r="FD204" s="4275" t="str">
        <f t="shared" si="469"/>
        <v/>
      </c>
      <c r="FE204" s="4275" t="str">
        <f t="shared" si="470"/>
        <v/>
      </c>
      <c r="FF204" s="4275" t="str">
        <f t="shared" si="471"/>
        <v/>
      </c>
      <c r="FG204" s="4275" t="str">
        <f t="shared" si="472"/>
        <v/>
      </c>
      <c r="FH204" s="4186"/>
      <c r="FI204" s="4264" t="str">
        <f t="shared" si="473"/>
        <v/>
      </c>
      <c r="FJ204" s="4277">
        <f t="shared" si="474"/>
        <v>0</v>
      </c>
      <c r="FK204" s="4115" t="str">
        <f t="shared" si="475"/>
        <v/>
      </c>
      <c r="FL204" s="4115" t="str">
        <f t="shared" si="476"/>
        <v/>
      </c>
      <c r="FM204" s="4115" t="str">
        <f t="shared" si="477"/>
        <v/>
      </c>
      <c r="FN204" s="4115" t="str">
        <f t="shared" si="478"/>
        <v/>
      </c>
      <c r="FO204" s="4115" t="str">
        <f t="shared" si="479"/>
        <v/>
      </c>
      <c r="FP204" s="4115" t="str">
        <f t="shared" si="480"/>
        <v/>
      </c>
      <c r="FQ204" s="4115" t="str">
        <f t="shared" si="481"/>
        <v/>
      </c>
      <c r="FR204" s="4115" t="str">
        <f t="shared" si="482"/>
        <v/>
      </c>
      <c r="FS204" s="4287">
        <f>IF(X204=FS8,X204,0)</f>
        <v>0</v>
      </c>
      <c r="FT204" s="4286" t="str">
        <f t="shared" si="483"/>
        <v/>
      </c>
      <c r="FU204" s="4275" t="str">
        <f t="shared" si="484"/>
        <v/>
      </c>
      <c r="FV204" s="4275" t="str">
        <f t="shared" si="485"/>
        <v/>
      </c>
      <c r="FW204" s="4275" t="str">
        <f t="shared" si="486"/>
        <v/>
      </c>
      <c r="FX204" s="4275" t="str">
        <f t="shared" si="487"/>
        <v/>
      </c>
      <c r="FY204" s="4275" t="str">
        <f t="shared" si="488"/>
        <v/>
      </c>
      <c r="FZ204" s="4275" t="str">
        <f t="shared" si="489"/>
        <v/>
      </c>
      <c r="GA204" s="4275" t="str">
        <f t="shared" si="490"/>
        <v/>
      </c>
      <c r="GB204" s="4279" t="str">
        <f t="shared" si="491"/>
        <v/>
      </c>
      <c r="GC204" s="4122"/>
    </row>
    <row r="205" spans="1:185" ht="45" customHeight="1">
      <c r="A205" s="4016">
        <f>ROW()</f>
        <v>205</v>
      </c>
      <c r="B205" s="4250" t="str">
        <f>IF(C205="I","",IF(ISBLANK(D205),"",IF(ISTEXT(D205),LARGE(B9:B204,1)+1,0)))</f>
        <v/>
      </c>
      <c r="C205" s="4281"/>
      <c r="D205" s="4297"/>
      <c r="E205" s="4252"/>
      <c r="F205" s="4253"/>
      <c r="G205" s="4254"/>
      <c r="H205" s="4255"/>
      <c r="I205" s="4254"/>
      <c r="J205" s="4255"/>
      <c r="K205" s="4256">
        <f t="shared" si="376"/>
        <v>0</v>
      </c>
      <c r="L205" s="4119"/>
      <c r="M205" s="4257">
        <f t="shared" si="380"/>
        <v>0</v>
      </c>
      <c r="N205" s="4258">
        <f t="shared" si="380"/>
        <v>0</v>
      </c>
      <c r="O205" s="4259"/>
      <c r="P205" s="4259"/>
      <c r="Q205" s="4259"/>
      <c r="R205" s="4259"/>
      <c r="S205" s="4259"/>
      <c r="T205" s="4259"/>
      <c r="U205" s="4259"/>
      <c r="V205" s="4259"/>
      <c r="W205" s="4119"/>
      <c r="X205" s="4257">
        <f t="shared" si="381"/>
        <v>0</v>
      </c>
      <c r="Y205" s="4258">
        <f t="shared" si="381"/>
        <v>0</v>
      </c>
      <c r="Z205" s="4260"/>
      <c r="AA205" s="4260"/>
      <c r="AB205" s="4260"/>
      <c r="AC205" s="4260"/>
      <c r="AD205" s="4260"/>
      <c r="AE205" s="4260"/>
      <c r="AF205" s="4260"/>
      <c r="AG205" s="4260"/>
      <c r="AH205" s="4119"/>
      <c r="AI205" s="4122"/>
      <c r="AJ205" s="4261">
        <f t="shared" si="382"/>
        <v>0</v>
      </c>
      <c r="AK205" s="4262">
        <f t="shared" si="383"/>
        <v>0</v>
      </c>
      <c r="AL205" s="4261">
        <f t="shared" si="384"/>
        <v>0</v>
      </c>
      <c r="AM205" s="4262">
        <f t="shared" si="385"/>
        <v>0</v>
      </c>
      <c r="AN205" s="4261">
        <f t="shared" si="386"/>
        <v>0</v>
      </c>
      <c r="AO205" s="4262">
        <f t="shared" si="387"/>
        <v>0</v>
      </c>
      <c r="AP205" s="4261">
        <f t="shared" si="388"/>
        <v>0</v>
      </c>
      <c r="AQ205" s="4262">
        <f t="shared" si="389"/>
        <v>0</v>
      </c>
      <c r="AR205" s="4261">
        <f t="shared" si="390"/>
        <v>0</v>
      </c>
      <c r="AS205" s="4262">
        <f t="shared" si="391"/>
        <v>0</v>
      </c>
      <c r="AT205" s="4261">
        <f t="shared" si="392"/>
        <v>0</v>
      </c>
      <c r="AU205" s="4262">
        <f t="shared" si="393"/>
        <v>0</v>
      </c>
      <c r="AV205" s="4261">
        <f t="shared" si="394"/>
        <v>0</v>
      </c>
      <c r="AW205" s="4262">
        <f t="shared" si="395"/>
        <v>0</v>
      </c>
      <c r="AX205" s="4261">
        <f t="shared" si="396"/>
        <v>0</v>
      </c>
      <c r="AY205" s="4262">
        <f t="shared" si="397"/>
        <v>0</v>
      </c>
      <c r="AZ205" s="4263"/>
      <c r="BA205" s="4264">
        <f>BA9</f>
        <v>20</v>
      </c>
      <c r="BB205" s="4264">
        <f t="shared" si="398"/>
        <v>0</v>
      </c>
      <c r="BC205" s="4264" t="str">
        <f t="shared" si="399"/>
        <v/>
      </c>
      <c r="BD205" s="4265">
        <f t="shared" si="377"/>
        <v>0</v>
      </c>
      <c r="BE205" s="4265">
        <f t="shared" si="377"/>
        <v>0</v>
      </c>
      <c r="BF205" s="4265">
        <f t="shared" si="377"/>
        <v>0</v>
      </c>
      <c r="BG205" s="4265">
        <f t="shared" si="377"/>
        <v>0</v>
      </c>
      <c r="BH205" s="4265">
        <f t="shared" si="377"/>
        <v>0</v>
      </c>
      <c r="BI205" s="4265">
        <f t="shared" si="377"/>
        <v>0</v>
      </c>
      <c r="BJ205" s="4265">
        <f t="shared" si="377"/>
        <v>0</v>
      </c>
      <c r="BK205" s="4265">
        <f t="shared" si="377"/>
        <v>0</v>
      </c>
      <c r="BL205" s="4122"/>
      <c r="BM205" s="4266">
        <f t="shared" si="400"/>
        <v>0</v>
      </c>
      <c r="BN205" s="4267">
        <f t="shared" si="401"/>
        <v>0</v>
      </c>
      <c r="BO205" s="4267">
        <f t="shared" si="402"/>
        <v>0</v>
      </c>
      <c r="BP205" s="4267">
        <f t="shared" si="403"/>
        <v>0</v>
      </c>
      <c r="BQ205" s="4267">
        <f t="shared" si="404"/>
        <v>0</v>
      </c>
      <c r="BR205" s="4267">
        <f t="shared" si="405"/>
        <v>0</v>
      </c>
      <c r="BS205" s="4267">
        <f t="shared" si="406"/>
        <v>0</v>
      </c>
      <c r="BT205" s="4267">
        <f t="shared" si="407"/>
        <v>0</v>
      </c>
      <c r="BU205" s="4202"/>
      <c r="BV205" s="4268">
        <f t="shared" si="378"/>
        <v>0</v>
      </c>
      <c r="BW205" s="4269">
        <f t="shared" si="378"/>
        <v>0</v>
      </c>
      <c r="BX205" s="4269">
        <f t="shared" si="378"/>
        <v>0</v>
      </c>
      <c r="BY205" s="4269">
        <f t="shared" si="378"/>
        <v>0</v>
      </c>
      <c r="BZ205" s="4269">
        <f t="shared" si="378"/>
        <v>0</v>
      </c>
      <c r="CA205" s="4269">
        <f t="shared" si="378"/>
        <v>0</v>
      </c>
      <c r="CB205" s="4269">
        <f t="shared" si="378"/>
        <v>0</v>
      </c>
      <c r="CC205" s="4270">
        <f t="shared" si="378"/>
        <v>0</v>
      </c>
      <c r="CD205" s="4114"/>
      <c r="CE205" s="4264" t="str">
        <f t="shared" si="408"/>
        <v/>
      </c>
      <c r="CF205" s="4271">
        <f t="shared" si="409"/>
        <v>0</v>
      </c>
      <c r="CG205" s="4272">
        <f t="shared" si="410"/>
        <v>0</v>
      </c>
      <c r="CH205" s="4272">
        <f t="shared" si="411"/>
        <v>0</v>
      </c>
      <c r="CI205" s="4272">
        <f t="shared" si="412"/>
        <v>0</v>
      </c>
      <c r="CJ205" s="4272">
        <f t="shared" si="413"/>
        <v>0</v>
      </c>
      <c r="CK205" s="4272">
        <f t="shared" si="414"/>
        <v>0</v>
      </c>
      <c r="CL205" s="4272">
        <f t="shared" si="415"/>
        <v>0</v>
      </c>
      <c r="CM205" s="4272">
        <f t="shared" si="416"/>
        <v>0</v>
      </c>
      <c r="CN205" s="4272">
        <f t="shared" si="417"/>
        <v>0</v>
      </c>
      <c r="CO205" s="4285">
        <f>IF(M205=CO8,M205,0)</f>
        <v>0</v>
      </c>
      <c r="CP205" s="4286" t="str">
        <f t="shared" si="418"/>
        <v/>
      </c>
      <c r="CQ205" s="4261" t="str">
        <f t="shared" si="419"/>
        <v/>
      </c>
      <c r="CR205" s="4275" t="str">
        <f t="shared" si="420"/>
        <v/>
      </c>
      <c r="CS205" s="4275" t="str">
        <f t="shared" si="421"/>
        <v/>
      </c>
      <c r="CT205" s="4275" t="str">
        <f t="shared" si="422"/>
        <v/>
      </c>
      <c r="CU205" s="4275" t="str">
        <f t="shared" si="423"/>
        <v/>
      </c>
      <c r="CV205" s="4275" t="str">
        <f t="shared" si="424"/>
        <v/>
      </c>
      <c r="CW205" s="4275" t="str">
        <f t="shared" si="425"/>
        <v/>
      </c>
      <c r="CX205" s="4276" t="str">
        <f t="shared" si="426"/>
        <v/>
      </c>
      <c r="CY205" s="4186"/>
      <c r="CZ205" s="4264" t="str">
        <f t="shared" si="427"/>
        <v/>
      </c>
      <c r="DA205" s="4277">
        <f t="shared" si="428"/>
        <v>0</v>
      </c>
      <c r="DB205" s="4115" t="str">
        <f t="shared" si="429"/>
        <v/>
      </c>
      <c r="DC205" s="4115" t="str">
        <f t="shared" si="430"/>
        <v/>
      </c>
      <c r="DD205" s="4115" t="str">
        <f t="shared" si="431"/>
        <v/>
      </c>
      <c r="DE205" s="4115" t="str">
        <f t="shared" si="432"/>
        <v/>
      </c>
      <c r="DF205" s="4115" t="str">
        <f t="shared" si="433"/>
        <v/>
      </c>
      <c r="DG205" s="4115" t="str">
        <f t="shared" si="434"/>
        <v/>
      </c>
      <c r="DH205" s="4115" t="str">
        <f t="shared" si="435"/>
        <v/>
      </c>
      <c r="DI205" s="4115" t="str">
        <f t="shared" si="436"/>
        <v/>
      </c>
      <c r="DJ205" s="4136"/>
      <c r="DK205" s="4287">
        <f>IF(M205=DK8,M205,0)</f>
        <v>0</v>
      </c>
      <c r="DL205" s="4286" t="str">
        <f t="shared" si="437"/>
        <v/>
      </c>
      <c r="DM205" s="4275" t="str">
        <f t="shared" si="438"/>
        <v/>
      </c>
      <c r="DN205" s="4275" t="str">
        <f t="shared" si="439"/>
        <v/>
      </c>
      <c r="DO205" s="4275" t="str">
        <f t="shared" si="440"/>
        <v/>
      </c>
      <c r="DP205" s="4275" t="str">
        <f t="shared" si="441"/>
        <v/>
      </c>
      <c r="DQ205" s="4275" t="str">
        <f t="shared" si="442"/>
        <v/>
      </c>
      <c r="DR205" s="4275" t="str">
        <f t="shared" si="443"/>
        <v/>
      </c>
      <c r="DS205" s="4275" t="str">
        <f t="shared" si="444"/>
        <v/>
      </c>
      <c r="DT205" s="4279" t="str">
        <f t="shared" si="445"/>
        <v/>
      </c>
      <c r="DU205" s="4122"/>
      <c r="DV205" s="4266">
        <f t="shared" si="446"/>
        <v>0</v>
      </c>
      <c r="DW205" s="4267">
        <f t="shared" si="447"/>
        <v>0</v>
      </c>
      <c r="DX205" s="4267">
        <f t="shared" si="448"/>
        <v>0</v>
      </c>
      <c r="DY205" s="4267">
        <f t="shared" si="449"/>
        <v>0</v>
      </c>
      <c r="DZ205" s="4267">
        <f t="shared" si="450"/>
        <v>0</v>
      </c>
      <c r="EA205" s="4267">
        <f t="shared" si="451"/>
        <v>0</v>
      </c>
      <c r="EB205" s="4267">
        <f t="shared" si="452"/>
        <v>0</v>
      </c>
      <c r="EC205" s="4267">
        <f t="shared" si="453"/>
        <v>0</v>
      </c>
      <c r="ED205" s="4215"/>
      <c r="EE205" s="4268">
        <f t="shared" si="379"/>
        <v>0</v>
      </c>
      <c r="EF205" s="4269">
        <f t="shared" si="379"/>
        <v>0</v>
      </c>
      <c r="EG205" s="4269">
        <f t="shared" si="379"/>
        <v>0</v>
      </c>
      <c r="EH205" s="4269">
        <f t="shared" si="379"/>
        <v>0</v>
      </c>
      <c r="EI205" s="4269">
        <f t="shared" si="379"/>
        <v>0</v>
      </c>
      <c r="EJ205" s="4269">
        <f t="shared" si="379"/>
        <v>0</v>
      </c>
      <c r="EK205" s="4269">
        <f t="shared" si="379"/>
        <v>0</v>
      </c>
      <c r="EL205" s="4270">
        <f t="shared" si="379"/>
        <v>0</v>
      </c>
      <c r="EM205" s="4186"/>
      <c r="EN205" s="4264" t="str">
        <f t="shared" si="454"/>
        <v/>
      </c>
      <c r="EO205" s="4271">
        <f t="shared" si="455"/>
        <v>0</v>
      </c>
      <c r="EP205" s="4272">
        <f t="shared" si="456"/>
        <v>0</v>
      </c>
      <c r="EQ205" s="4272">
        <f t="shared" si="457"/>
        <v>0</v>
      </c>
      <c r="ER205" s="4272">
        <f t="shared" si="458"/>
        <v>0</v>
      </c>
      <c r="ES205" s="4272">
        <f t="shared" si="459"/>
        <v>0</v>
      </c>
      <c r="ET205" s="4272">
        <f t="shared" si="460"/>
        <v>0</v>
      </c>
      <c r="EU205" s="4272">
        <f t="shared" si="461"/>
        <v>0</v>
      </c>
      <c r="EV205" s="4272">
        <f t="shared" si="462"/>
        <v>0</v>
      </c>
      <c r="EW205" s="4272">
        <f t="shared" si="463"/>
        <v>0</v>
      </c>
      <c r="EX205" s="4288">
        <f>IF(X205=EX8,X205,0)</f>
        <v>0</v>
      </c>
      <c r="EY205" s="4286" t="str">
        <f t="shared" si="464"/>
        <v/>
      </c>
      <c r="EZ205" s="4261" t="str">
        <f t="shared" si="465"/>
        <v/>
      </c>
      <c r="FA205" s="4275" t="str">
        <f t="shared" si="466"/>
        <v/>
      </c>
      <c r="FB205" s="4275" t="str">
        <f t="shared" si="467"/>
        <v/>
      </c>
      <c r="FC205" s="4275" t="str">
        <f t="shared" si="468"/>
        <v/>
      </c>
      <c r="FD205" s="4275" t="str">
        <f t="shared" si="469"/>
        <v/>
      </c>
      <c r="FE205" s="4275" t="str">
        <f t="shared" si="470"/>
        <v/>
      </c>
      <c r="FF205" s="4275" t="str">
        <f t="shared" si="471"/>
        <v/>
      </c>
      <c r="FG205" s="4275" t="str">
        <f t="shared" si="472"/>
        <v/>
      </c>
      <c r="FH205" s="4186"/>
      <c r="FI205" s="4264" t="str">
        <f t="shared" si="473"/>
        <v/>
      </c>
      <c r="FJ205" s="4277">
        <f t="shared" si="474"/>
        <v>0</v>
      </c>
      <c r="FK205" s="4115" t="str">
        <f t="shared" si="475"/>
        <v/>
      </c>
      <c r="FL205" s="4115" t="str">
        <f t="shared" si="476"/>
        <v/>
      </c>
      <c r="FM205" s="4115" t="str">
        <f t="shared" si="477"/>
        <v/>
      </c>
      <c r="FN205" s="4115" t="str">
        <f t="shared" si="478"/>
        <v/>
      </c>
      <c r="FO205" s="4115" t="str">
        <f t="shared" si="479"/>
        <v/>
      </c>
      <c r="FP205" s="4115" t="str">
        <f t="shared" si="480"/>
        <v/>
      </c>
      <c r="FQ205" s="4115" t="str">
        <f t="shared" si="481"/>
        <v/>
      </c>
      <c r="FR205" s="4115" t="str">
        <f t="shared" si="482"/>
        <v/>
      </c>
      <c r="FS205" s="4287">
        <f>IF(X205=FS8,X205,0)</f>
        <v>0</v>
      </c>
      <c r="FT205" s="4286" t="str">
        <f t="shared" si="483"/>
        <v/>
      </c>
      <c r="FU205" s="4275" t="str">
        <f t="shared" si="484"/>
        <v/>
      </c>
      <c r="FV205" s="4275" t="str">
        <f t="shared" si="485"/>
        <v/>
      </c>
      <c r="FW205" s="4275" t="str">
        <f t="shared" si="486"/>
        <v/>
      </c>
      <c r="FX205" s="4275" t="str">
        <f t="shared" si="487"/>
        <v/>
      </c>
      <c r="FY205" s="4275" t="str">
        <f t="shared" si="488"/>
        <v/>
      </c>
      <c r="FZ205" s="4275" t="str">
        <f t="shared" si="489"/>
        <v/>
      </c>
      <c r="GA205" s="4275" t="str">
        <f t="shared" si="490"/>
        <v/>
      </c>
      <c r="GB205" s="4279" t="str">
        <f t="shared" si="491"/>
        <v/>
      </c>
      <c r="GC205" s="4122"/>
    </row>
    <row r="206" spans="1:185" ht="45" customHeight="1">
      <c r="A206" s="4016">
        <f>ROW()</f>
        <v>206</v>
      </c>
      <c r="B206" s="4250" t="str">
        <f>IF(C206="I","",IF(ISBLANK(D206),"",IF(ISTEXT(D206),LARGE(B9:B205,1)+1,0)))</f>
        <v/>
      </c>
      <c r="C206" s="4281"/>
      <c r="D206" s="4297"/>
      <c r="E206" s="4252"/>
      <c r="F206" s="4253"/>
      <c r="G206" s="4254"/>
      <c r="H206" s="4255"/>
      <c r="I206" s="4254"/>
      <c r="J206" s="4255"/>
      <c r="K206" s="4256">
        <f t="shared" si="376"/>
        <v>0</v>
      </c>
      <c r="L206" s="4119"/>
      <c r="M206" s="4257">
        <f t="shared" si="380"/>
        <v>0</v>
      </c>
      <c r="N206" s="4258">
        <f t="shared" si="380"/>
        <v>0</v>
      </c>
      <c r="O206" s="4259"/>
      <c r="P206" s="4259"/>
      <c r="Q206" s="4259"/>
      <c r="R206" s="4259"/>
      <c r="S206" s="4259"/>
      <c r="T206" s="4259"/>
      <c r="U206" s="4259"/>
      <c r="V206" s="4259"/>
      <c r="W206" s="4119"/>
      <c r="X206" s="4257">
        <f t="shared" si="381"/>
        <v>0</v>
      </c>
      <c r="Y206" s="4258">
        <f t="shared" si="381"/>
        <v>0</v>
      </c>
      <c r="Z206" s="4260"/>
      <c r="AA206" s="4260"/>
      <c r="AB206" s="4260"/>
      <c r="AC206" s="4260"/>
      <c r="AD206" s="4260"/>
      <c r="AE206" s="4260"/>
      <c r="AF206" s="4260"/>
      <c r="AG206" s="4260"/>
      <c r="AH206" s="4119"/>
      <c r="AI206" s="4122"/>
      <c r="AJ206" s="4261">
        <f t="shared" si="382"/>
        <v>0</v>
      </c>
      <c r="AK206" s="4262">
        <f t="shared" si="383"/>
        <v>0</v>
      </c>
      <c r="AL206" s="4261">
        <f t="shared" si="384"/>
        <v>0</v>
      </c>
      <c r="AM206" s="4262">
        <f t="shared" si="385"/>
        <v>0</v>
      </c>
      <c r="AN206" s="4261">
        <f t="shared" si="386"/>
        <v>0</v>
      </c>
      <c r="AO206" s="4262">
        <f t="shared" si="387"/>
        <v>0</v>
      </c>
      <c r="AP206" s="4261">
        <f t="shared" si="388"/>
        <v>0</v>
      </c>
      <c r="AQ206" s="4262">
        <f t="shared" si="389"/>
        <v>0</v>
      </c>
      <c r="AR206" s="4261">
        <f t="shared" si="390"/>
        <v>0</v>
      </c>
      <c r="AS206" s="4262">
        <f t="shared" si="391"/>
        <v>0</v>
      </c>
      <c r="AT206" s="4261">
        <f t="shared" si="392"/>
        <v>0</v>
      </c>
      <c r="AU206" s="4262">
        <f t="shared" si="393"/>
        <v>0</v>
      </c>
      <c r="AV206" s="4261">
        <f t="shared" si="394"/>
        <v>0</v>
      </c>
      <c r="AW206" s="4262">
        <f t="shared" si="395"/>
        <v>0</v>
      </c>
      <c r="AX206" s="4261">
        <f t="shared" si="396"/>
        <v>0</v>
      </c>
      <c r="AY206" s="4262">
        <f t="shared" si="397"/>
        <v>0</v>
      </c>
      <c r="AZ206" s="4263"/>
      <c r="BA206" s="4264">
        <f>BA9</f>
        <v>20</v>
      </c>
      <c r="BB206" s="4264">
        <f t="shared" si="398"/>
        <v>0</v>
      </c>
      <c r="BC206" s="4264" t="str">
        <f t="shared" si="399"/>
        <v/>
      </c>
      <c r="BD206" s="4265">
        <f t="shared" si="377"/>
        <v>0</v>
      </c>
      <c r="BE206" s="4265">
        <f t="shared" si="377"/>
        <v>0</v>
      </c>
      <c r="BF206" s="4265">
        <f t="shared" si="377"/>
        <v>0</v>
      </c>
      <c r="BG206" s="4265">
        <f t="shared" si="377"/>
        <v>0</v>
      </c>
      <c r="BH206" s="4265">
        <f t="shared" si="377"/>
        <v>0</v>
      </c>
      <c r="BI206" s="4265">
        <f t="shared" si="377"/>
        <v>0</v>
      </c>
      <c r="BJ206" s="4265">
        <f t="shared" si="377"/>
        <v>0</v>
      </c>
      <c r="BK206" s="4265">
        <f t="shared" si="377"/>
        <v>0</v>
      </c>
      <c r="BL206" s="4122"/>
      <c r="BM206" s="4266">
        <f t="shared" si="400"/>
        <v>0</v>
      </c>
      <c r="BN206" s="4267">
        <f t="shared" si="401"/>
        <v>0</v>
      </c>
      <c r="BO206" s="4267">
        <f t="shared" si="402"/>
        <v>0</v>
      </c>
      <c r="BP206" s="4267">
        <f t="shared" si="403"/>
        <v>0</v>
      </c>
      <c r="BQ206" s="4267">
        <f t="shared" si="404"/>
        <v>0</v>
      </c>
      <c r="BR206" s="4267">
        <f t="shared" si="405"/>
        <v>0</v>
      </c>
      <c r="BS206" s="4267">
        <f t="shared" si="406"/>
        <v>0</v>
      </c>
      <c r="BT206" s="4267">
        <f t="shared" si="407"/>
        <v>0</v>
      </c>
      <c r="BU206" s="4202"/>
      <c r="BV206" s="4268">
        <f t="shared" si="378"/>
        <v>0</v>
      </c>
      <c r="BW206" s="4269">
        <f t="shared" si="378"/>
        <v>0</v>
      </c>
      <c r="BX206" s="4269">
        <f t="shared" si="378"/>
        <v>0</v>
      </c>
      <c r="BY206" s="4269">
        <f t="shared" si="378"/>
        <v>0</v>
      </c>
      <c r="BZ206" s="4269">
        <f t="shared" si="378"/>
        <v>0</v>
      </c>
      <c r="CA206" s="4269">
        <f t="shared" si="378"/>
        <v>0</v>
      </c>
      <c r="CB206" s="4269">
        <f t="shared" si="378"/>
        <v>0</v>
      </c>
      <c r="CC206" s="4270">
        <f t="shared" si="378"/>
        <v>0</v>
      </c>
      <c r="CD206" s="4114"/>
      <c r="CE206" s="4264" t="str">
        <f t="shared" si="408"/>
        <v/>
      </c>
      <c r="CF206" s="4271">
        <f t="shared" si="409"/>
        <v>0</v>
      </c>
      <c r="CG206" s="4272">
        <f t="shared" si="410"/>
        <v>0</v>
      </c>
      <c r="CH206" s="4272">
        <f t="shared" si="411"/>
        <v>0</v>
      </c>
      <c r="CI206" s="4272">
        <f t="shared" si="412"/>
        <v>0</v>
      </c>
      <c r="CJ206" s="4272">
        <f t="shared" si="413"/>
        <v>0</v>
      </c>
      <c r="CK206" s="4272">
        <f t="shared" si="414"/>
        <v>0</v>
      </c>
      <c r="CL206" s="4272">
        <f t="shared" si="415"/>
        <v>0</v>
      </c>
      <c r="CM206" s="4272">
        <f t="shared" si="416"/>
        <v>0</v>
      </c>
      <c r="CN206" s="4272">
        <f t="shared" si="417"/>
        <v>0</v>
      </c>
      <c r="CO206" s="4285">
        <f>IF(M206=CO8,M206,0)</f>
        <v>0</v>
      </c>
      <c r="CP206" s="4286" t="str">
        <f t="shared" si="418"/>
        <v/>
      </c>
      <c r="CQ206" s="4261" t="str">
        <f t="shared" si="419"/>
        <v/>
      </c>
      <c r="CR206" s="4275" t="str">
        <f t="shared" si="420"/>
        <v/>
      </c>
      <c r="CS206" s="4275" t="str">
        <f t="shared" si="421"/>
        <v/>
      </c>
      <c r="CT206" s="4275" t="str">
        <f t="shared" si="422"/>
        <v/>
      </c>
      <c r="CU206" s="4275" t="str">
        <f t="shared" si="423"/>
        <v/>
      </c>
      <c r="CV206" s="4275" t="str">
        <f t="shared" si="424"/>
        <v/>
      </c>
      <c r="CW206" s="4275" t="str">
        <f t="shared" si="425"/>
        <v/>
      </c>
      <c r="CX206" s="4276" t="str">
        <f t="shared" si="426"/>
        <v/>
      </c>
      <c r="CY206" s="4186"/>
      <c r="CZ206" s="4264" t="str">
        <f t="shared" si="427"/>
        <v/>
      </c>
      <c r="DA206" s="4277">
        <f t="shared" si="428"/>
        <v>0</v>
      </c>
      <c r="DB206" s="4115" t="str">
        <f t="shared" si="429"/>
        <v/>
      </c>
      <c r="DC206" s="4115" t="str">
        <f t="shared" si="430"/>
        <v/>
      </c>
      <c r="DD206" s="4115" t="str">
        <f t="shared" si="431"/>
        <v/>
      </c>
      <c r="DE206" s="4115" t="str">
        <f t="shared" si="432"/>
        <v/>
      </c>
      <c r="DF206" s="4115" t="str">
        <f t="shared" si="433"/>
        <v/>
      </c>
      <c r="DG206" s="4115" t="str">
        <f t="shared" si="434"/>
        <v/>
      </c>
      <c r="DH206" s="4115" t="str">
        <f t="shared" si="435"/>
        <v/>
      </c>
      <c r="DI206" s="4115" t="str">
        <f t="shared" si="436"/>
        <v/>
      </c>
      <c r="DJ206" s="4136"/>
      <c r="DK206" s="4287">
        <f>IF(M206=DK8,M206,0)</f>
        <v>0</v>
      </c>
      <c r="DL206" s="4286" t="str">
        <f t="shared" si="437"/>
        <v/>
      </c>
      <c r="DM206" s="4275" t="str">
        <f t="shared" si="438"/>
        <v/>
      </c>
      <c r="DN206" s="4275" t="str">
        <f t="shared" si="439"/>
        <v/>
      </c>
      <c r="DO206" s="4275" t="str">
        <f t="shared" si="440"/>
        <v/>
      </c>
      <c r="DP206" s="4275" t="str">
        <f t="shared" si="441"/>
        <v/>
      </c>
      <c r="DQ206" s="4275" t="str">
        <f t="shared" si="442"/>
        <v/>
      </c>
      <c r="DR206" s="4275" t="str">
        <f t="shared" si="443"/>
        <v/>
      </c>
      <c r="DS206" s="4275" t="str">
        <f t="shared" si="444"/>
        <v/>
      </c>
      <c r="DT206" s="4279" t="str">
        <f t="shared" si="445"/>
        <v/>
      </c>
      <c r="DU206" s="4122"/>
      <c r="DV206" s="4266">
        <f t="shared" si="446"/>
        <v>0</v>
      </c>
      <c r="DW206" s="4267">
        <f t="shared" si="447"/>
        <v>0</v>
      </c>
      <c r="DX206" s="4267">
        <f t="shared" si="448"/>
        <v>0</v>
      </c>
      <c r="DY206" s="4267">
        <f t="shared" si="449"/>
        <v>0</v>
      </c>
      <c r="DZ206" s="4267">
        <f t="shared" si="450"/>
        <v>0</v>
      </c>
      <c r="EA206" s="4267">
        <f t="shared" si="451"/>
        <v>0</v>
      </c>
      <c r="EB206" s="4267">
        <f t="shared" si="452"/>
        <v>0</v>
      </c>
      <c r="EC206" s="4267">
        <f t="shared" si="453"/>
        <v>0</v>
      </c>
      <c r="ED206" s="4215"/>
      <c r="EE206" s="4268">
        <f t="shared" si="379"/>
        <v>0</v>
      </c>
      <c r="EF206" s="4269">
        <f t="shared" si="379"/>
        <v>0</v>
      </c>
      <c r="EG206" s="4269">
        <f t="shared" si="379"/>
        <v>0</v>
      </c>
      <c r="EH206" s="4269">
        <f t="shared" si="379"/>
        <v>0</v>
      </c>
      <c r="EI206" s="4269">
        <f t="shared" si="379"/>
        <v>0</v>
      </c>
      <c r="EJ206" s="4269">
        <f t="shared" si="379"/>
        <v>0</v>
      </c>
      <c r="EK206" s="4269">
        <f t="shared" si="379"/>
        <v>0</v>
      </c>
      <c r="EL206" s="4270">
        <f t="shared" si="379"/>
        <v>0</v>
      </c>
      <c r="EM206" s="4186"/>
      <c r="EN206" s="4264" t="str">
        <f t="shared" si="454"/>
        <v/>
      </c>
      <c r="EO206" s="4271">
        <f t="shared" si="455"/>
        <v>0</v>
      </c>
      <c r="EP206" s="4272">
        <f t="shared" si="456"/>
        <v>0</v>
      </c>
      <c r="EQ206" s="4272">
        <f t="shared" si="457"/>
        <v>0</v>
      </c>
      <c r="ER206" s="4272">
        <f t="shared" si="458"/>
        <v>0</v>
      </c>
      <c r="ES206" s="4272">
        <f t="shared" si="459"/>
        <v>0</v>
      </c>
      <c r="ET206" s="4272">
        <f t="shared" si="460"/>
        <v>0</v>
      </c>
      <c r="EU206" s="4272">
        <f t="shared" si="461"/>
        <v>0</v>
      </c>
      <c r="EV206" s="4272">
        <f t="shared" si="462"/>
        <v>0</v>
      </c>
      <c r="EW206" s="4272">
        <f t="shared" si="463"/>
        <v>0</v>
      </c>
      <c r="EX206" s="4288">
        <f>IF(X206=EX8,X206,0)</f>
        <v>0</v>
      </c>
      <c r="EY206" s="4286" t="str">
        <f t="shared" si="464"/>
        <v/>
      </c>
      <c r="EZ206" s="4261" t="str">
        <f t="shared" si="465"/>
        <v/>
      </c>
      <c r="FA206" s="4275" t="str">
        <f t="shared" si="466"/>
        <v/>
      </c>
      <c r="FB206" s="4275" t="str">
        <f t="shared" si="467"/>
        <v/>
      </c>
      <c r="FC206" s="4275" t="str">
        <f t="shared" si="468"/>
        <v/>
      </c>
      <c r="FD206" s="4275" t="str">
        <f t="shared" si="469"/>
        <v/>
      </c>
      <c r="FE206" s="4275" t="str">
        <f t="shared" si="470"/>
        <v/>
      </c>
      <c r="FF206" s="4275" t="str">
        <f t="shared" si="471"/>
        <v/>
      </c>
      <c r="FG206" s="4275" t="str">
        <f t="shared" si="472"/>
        <v/>
      </c>
      <c r="FH206" s="4186"/>
      <c r="FI206" s="4264" t="str">
        <f t="shared" si="473"/>
        <v/>
      </c>
      <c r="FJ206" s="4277">
        <f t="shared" si="474"/>
        <v>0</v>
      </c>
      <c r="FK206" s="4115" t="str">
        <f t="shared" si="475"/>
        <v/>
      </c>
      <c r="FL206" s="4115" t="str">
        <f t="shared" si="476"/>
        <v/>
      </c>
      <c r="FM206" s="4115" t="str">
        <f t="shared" si="477"/>
        <v/>
      </c>
      <c r="FN206" s="4115" t="str">
        <f t="shared" si="478"/>
        <v/>
      </c>
      <c r="FO206" s="4115" t="str">
        <f t="shared" si="479"/>
        <v/>
      </c>
      <c r="FP206" s="4115" t="str">
        <f t="shared" si="480"/>
        <v/>
      </c>
      <c r="FQ206" s="4115" t="str">
        <f t="shared" si="481"/>
        <v/>
      </c>
      <c r="FR206" s="4115" t="str">
        <f t="shared" si="482"/>
        <v/>
      </c>
      <c r="FS206" s="4287">
        <f>IF(X206=FS8,X206,0)</f>
        <v>0</v>
      </c>
      <c r="FT206" s="4286" t="str">
        <f t="shared" si="483"/>
        <v/>
      </c>
      <c r="FU206" s="4275" t="str">
        <f t="shared" si="484"/>
        <v/>
      </c>
      <c r="FV206" s="4275" t="str">
        <f t="shared" si="485"/>
        <v/>
      </c>
      <c r="FW206" s="4275" t="str">
        <f t="shared" si="486"/>
        <v/>
      </c>
      <c r="FX206" s="4275" t="str">
        <f t="shared" si="487"/>
        <v/>
      </c>
      <c r="FY206" s="4275" t="str">
        <f t="shared" si="488"/>
        <v/>
      </c>
      <c r="FZ206" s="4275" t="str">
        <f t="shared" si="489"/>
        <v/>
      </c>
      <c r="GA206" s="4275" t="str">
        <f t="shared" si="490"/>
        <v/>
      </c>
      <c r="GB206" s="4279" t="str">
        <f t="shared" si="491"/>
        <v/>
      </c>
      <c r="GC206" s="4122"/>
    </row>
    <row r="207" spans="1:185" ht="45" customHeight="1">
      <c r="A207" s="4016">
        <f>ROW()</f>
        <v>207</v>
      </c>
      <c r="B207" s="4250" t="str">
        <f>IF(C207="I","",IF(ISBLANK(D207),"",IF(ISTEXT(D207),LARGE(B9:B206,1)+1,0)))</f>
        <v/>
      </c>
      <c r="C207" s="4281"/>
      <c r="D207" s="4297"/>
      <c r="E207" s="4252"/>
      <c r="F207" s="4253"/>
      <c r="G207" s="4254"/>
      <c r="H207" s="4255"/>
      <c r="I207" s="4254"/>
      <c r="J207" s="4255"/>
      <c r="K207" s="4256">
        <f t="shared" si="376"/>
        <v>0</v>
      </c>
      <c r="L207" s="4119"/>
      <c r="M207" s="4257">
        <f t="shared" si="380"/>
        <v>0</v>
      </c>
      <c r="N207" s="4258">
        <f t="shared" si="380"/>
        <v>0</v>
      </c>
      <c r="O207" s="4259"/>
      <c r="P207" s="4259"/>
      <c r="Q207" s="4259"/>
      <c r="R207" s="4259"/>
      <c r="S207" s="4259"/>
      <c r="T207" s="4259"/>
      <c r="U207" s="4259"/>
      <c r="V207" s="4259"/>
      <c r="W207" s="4119"/>
      <c r="X207" s="4257">
        <f t="shared" si="381"/>
        <v>0</v>
      </c>
      <c r="Y207" s="4258">
        <f t="shared" si="381"/>
        <v>0</v>
      </c>
      <c r="Z207" s="4260"/>
      <c r="AA207" s="4260"/>
      <c r="AB207" s="4260"/>
      <c r="AC207" s="4260"/>
      <c r="AD207" s="4260"/>
      <c r="AE207" s="4260"/>
      <c r="AF207" s="4260"/>
      <c r="AG207" s="4260"/>
      <c r="AH207" s="4119"/>
      <c r="AI207" s="4122"/>
      <c r="AJ207" s="4261">
        <f t="shared" si="382"/>
        <v>0</v>
      </c>
      <c r="AK207" s="4262">
        <f t="shared" si="383"/>
        <v>0</v>
      </c>
      <c r="AL207" s="4261">
        <f t="shared" si="384"/>
        <v>0</v>
      </c>
      <c r="AM207" s="4262">
        <f t="shared" si="385"/>
        <v>0</v>
      </c>
      <c r="AN207" s="4261">
        <f t="shared" si="386"/>
        <v>0</v>
      </c>
      <c r="AO207" s="4262">
        <f t="shared" si="387"/>
        <v>0</v>
      </c>
      <c r="AP207" s="4261">
        <f t="shared" si="388"/>
        <v>0</v>
      </c>
      <c r="AQ207" s="4262">
        <f t="shared" si="389"/>
        <v>0</v>
      </c>
      <c r="AR207" s="4261">
        <f t="shared" si="390"/>
        <v>0</v>
      </c>
      <c r="AS207" s="4262">
        <f t="shared" si="391"/>
        <v>0</v>
      </c>
      <c r="AT207" s="4261">
        <f t="shared" si="392"/>
        <v>0</v>
      </c>
      <c r="AU207" s="4262">
        <f t="shared" si="393"/>
        <v>0</v>
      </c>
      <c r="AV207" s="4261">
        <f t="shared" si="394"/>
        <v>0</v>
      </c>
      <c r="AW207" s="4262">
        <f t="shared" si="395"/>
        <v>0</v>
      </c>
      <c r="AX207" s="4261">
        <f t="shared" si="396"/>
        <v>0</v>
      </c>
      <c r="AY207" s="4262">
        <f t="shared" si="397"/>
        <v>0</v>
      </c>
      <c r="AZ207" s="4263"/>
      <c r="BA207" s="4264">
        <f>BA9</f>
        <v>20</v>
      </c>
      <c r="BB207" s="4264">
        <f t="shared" si="398"/>
        <v>0</v>
      </c>
      <c r="BC207" s="4264" t="str">
        <f t="shared" si="399"/>
        <v/>
      </c>
      <c r="BD207" s="4265">
        <f t="shared" si="377"/>
        <v>0</v>
      </c>
      <c r="BE207" s="4265">
        <f t="shared" si="377"/>
        <v>0</v>
      </c>
      <c r="BF207" s="4265">
        <f t="shared" si="377"/>
        <v>0</v>
      </c>
      <c r="BG207" s="4265">
        <f t="shared" si="377"/>
        <v>0</v>
      </c>
      <c r="BH207" s="4265">
        <f t="shared" si="377"/>
        <v>0</v>
      </c>
      <c r="BI207" s="4265">
        <f t="shared" si="377"/>
        <v>0</v>
      </c>
      <c r="BJ207" s="4265">
        <f t="shared" si="377"/>
        <v>0</v>
      </c>
      <c r="BK207" s="4265">
        <f t="shared" si="377"/>
        <v>0</v>
      </c>
      <c r="BL207" s="4122"/>
      <c r="BM207" s="4266">
        <f t="shared" si="400"/>
        <v>0</v>
      </c>
      <c r="BN207" s="4267">
        <f t="shared" si="401"/>
        <v>0</v>
      </c>
      <c r="BO207" s="4267">
        <f t="shared" si="402"/>
        <v>0</v>
      </c>
      <c r="BP207" s="4267">
        <f t="shared" si="403"/>
        <v>0</v>
      </c>
      <c r="BQ207" s="4267">
        <f t="shared" si="404"/>
        <v>0</v>
      </c>
      <c r="BR207" s="4267">
        <f t="shared" si="405"/>
        <v>0</v>
      </c>
      <c r="BS207" s="4267">
        <f t="shared" si="406"/>
        <v>0</v>
      </c>
      <c r="BT207" s="4267">
        <f t="shared" si="407"/>
        <v>0</v>
      </c>
      <c r="BU207" s="4202"/>
      <c r="BV207" s="4268">
        <f t="shared" si="378"/>
        <v>0</v>
      </c>
      <c r="BW207" s="4269">
        <f t="shared" si="378"/>
        <v>0</v>
      </c>
      <c r="BX207" s="4269">
        <f t="shared" si="378"/>
        <v>0</v>
      </c>
      <c r="BY207" s="4269">
        <f t="shared" si="378"/>
        <v>0</v>
      </c>
      <c r="BZ207" s="4269">
        <f t="shared" si="378"/>
        <v>0</v>
      </c>
      <c r="CA207" s="4269">
        <f t="shared" si="378"/>
        <v>0</v>
      </c>
      <c r="CB207" s="4269">
        <f t="shared" si="378"/>
        <v>0</v>
      </c>
      <c r="CC207" s="4270">
        <f t="shared" si="378"/>
        <v>0</v>
      </c>
      <c r="CD207" s="4114"/>
      <c r="CE207" s="4264" t="str">
        <f t="shared" si="408"/>
        <v/>
      </c>
      <c r="CF207" s="4271">
        <f t="shared" si="409"/>
        <v>0</v>
      </c>
      <c r="CG207" s="4272">
        <f t="shared" si="410"/>
        <v>0</v>
      </c>
      <c r="CH207" s="4272">
        <f t="shared" si="411"/>
        <v>0</v>
      </c>
      <c r="CI207" s="4272">
        <f t="shared" si="412"/>
        <v>0</v>
      </c>
      <c r="CJ207" s="4272">
        <f t="shared" si="413"/>
        <v>0</v>
      </c>
      <c r="CK207" s="4272">
        <f t="shared" si="414"/>
        <v>0</v>
      </c>
      <c r="CL207" s="4272">
        <f t="shared" si="415"/>
        <v>0</v>
      </c>
      <c r="CM207" s="4272">
        <f t="shared" si="416"/>
        <v>0</v>
      </c>
      <c r="CN207" s="4272">
        <f t="shared" si="417"/>
        <v>0</v>
      </c>
      <c r="CO207" s="4285">
        <f>IF(M207=CO8,M207,0)</f>
        <v>0</v>
      </c>
      <c r="CP207" s="4286" t="str">
        <f t="shared" si="418"/>
        <v/>
      </c>
      <c r="CQ207" s="4261" t="str">
        <f t="shared" si="419"/>
        <v/>
      </c>
      <c r="CR207" s="4275" t="str">
        <f t="shared" si="420"/>
        <v/>
      </c>
      <c r="CS207" s="4275" t="str">
        <f t="shared" si="421"/>
        <v/>
      </c>
      <c r="CT207" s="4275" t="str">
        <f t="shared" si="422"/>
        <v/>
      </c>
      <c r="CU207" s="4275" t="str">
        <f t="shared" si="423"/>
        <v/>
      </c>
      <c r="CV207" s="4275" t="str">
        <f t="shared" si="424"/>
        <v/>
      </c>
      <c r="CW207" s="4275" t="str">
        <f t="shared" si="425"/>
        <v/>
      </c>
      <c r="CX207" s="4276" t="str">
        <f t="shared" si="426"/>
        <v/>
      </c>
      <c r="CY207" s="4186"/>
      <c r="CZ207" s="4264" t="str">
        <f t="shared" si="427"/>
        <v/>
      </c>
      <c r="DA207" s="4277">
        <f t="shared" si="428"/>
        <v>0</v>
      </c>
      <c r="DB207" s="4115" t="str">
        <f t="shared" si="429"/>
        <v/>
      </c>
      <c r="DC207" s="4115" t="str">
        <f t="shared" si="430"/>
        <v/>
      </c>
      <c r="DD207" s="4115" t="str">
        <f t="shared" si="431"/>
        <v/>
      </c>
      <c r="DE207" s="4115" t="str">
        <f t="shared" si="432"/>
        <v/>
      </c>
      <c r="DF207" s="4115" t="str">
        <f t="shared" si="433"/>
        <v/>
      </c>
      <c r="DG207" s="4115" t="str">
        <f t="shared" si="434"/>
        <v/>
      </c>
      <c r="DH207" s="4115" t="str">
        <f t="shared" si="435"/>
        <v/>
      </c>
      <c r="DI207" s="4115" t="str">
        <f t="shared" si="436"/>
        <v/>
      </c>
      <c r="DJ207" s="4136"/>
      <c r="DK207" s="4287">
        <f>IF(M207=DK8,M207,0)</f>
        <v>0</v>
      </c>
      <c r="DL207" s="4286" t="str">
        <f t="shared" si="437"/>
        <v/>
      </c>
      <c r="DM207" s="4275" t="str">
        <f t="shared" si="438"/>
        <v/>
      </c>
      <c r="DN207" s="4275" t="str">
        <f t="shared" si="439"/>
        <v/>
      </c>
      <c r="DO207" s="4275" t="str">
        <f t="shared" si="440"/>
        <v/>
      </c>
      <c r="DP207" s="4275" t="str">
        <f t="shared" si="441"/>
        <v/>
      </c>
      <c r="DQ207" s="4275" t="str">
        <f t="shared" si="442"/>
        <v/>
      </c>
      <c r="DR207" s="4275" t="str">
        <f t="shared" si="443"/>
        <v/>
      </c>
      <c r="DS207" s="4275" t="str">
        <f t="shared" si="444"/>
        <v/>
      </c>
      <c r="DT207" s="4279" t="str">
        <f t="shared" si="445"/>
        <v/>
      </c>
      <c r="DU207" s="4122"/>
      <c r="DV207" s="4266">
        <f t="shared" si="446"/>
        <v>0</v>
      </c>
      <c r="DW207" s="4267">
        <f t="shared" si="447"/>
        <v>0</v>
      </c>
      <c r="DX207" s="4267">
        <f t="shared" si="448"/>
        <v>0</v>
      </c>
      <c r="DY207" s="4267">
        <f t="shared" si="449"/>
        <v>0</v>
      </c>
      <c r="DZ207" s="4267">
        <f t="shared" si="450"/>
        <v>0</v>
      </c>
      <c r="EA207" s="4267">
        <f t="shared" si="451"/>
        <v>0</v>
      </c>
      <c r="EB207" s="4267">
        <f t="shared" si="452"/>
        <v>0</v>
      </c>
      <c r="EC207" s="4267">
        <f t="shared" si="453"/>
        <v>0</v>
      </c>
      <c r="ED207" s="4215"/>
      <c r="EE207" s="4268">
        <f t="shared" si="379"/>
        <v>0</v>
      </c>
      <c r="EF207" s="4269">
        <f t="shared" si="379"/>
        <v>0</v>
      </c>
      <c r="EG207" s="4269">
        <f t="shared" si="379"/>
        <v>0</v>
      </c>
      <c r="EH207" s="4269">
        <f t="shared" si="379"/>
        <v>0</v>
      </c>
      <c r="EI207" s="4269">
        <f t="shared" si="379"/>
        <v>0</v>
      </c>
      <c r="EJ207" s="4269">
        <f t="shared" si="379"/>
        <v>0</v>
      </c>
      <c r="EK207" s="4269">
        <f t="shared" si="379"/>
        <v>0</v>
      </c>
      <c r="EL207" s="4270">
        <f t="shared" si="379"/>
        <v>0</v>
      </c>
      <c r="EM207" s="4186"/>
      <c r="EN207" s="4264" t="str">
        <f t="shared" si="454"/>
        <v/>
      </c>
      <c r="EO207" s="4271">
        <f t="shared" si="455"/>
        <v>0</v>
      </c>
      <c r="EP207" s="4272">
        <f t="shared" si="456"/>
        <v>0</v>
      </c>
      <c r="EQ207" s="4272">
        <f t="shared" si="457"/>
        <v>0</v>
      </c>
      <c r="ER207" s="4272">
        <f t="shared" si="458"/>
        <v>0</v>
      </c>
      <c r="ES207" s="4272">
        <f t="shared" si="459"/>
        <v>0</v>
      </c>
      <c r="ET207" s="4272">
        <f t="shared" si="460"/>
        <v>0</v>
      </c>
      <c r="EU207" s="4272">
        <f t="shared" si="461"/>
        <v>0</v>
      </c>
      <c r="EV207" s="4272">
        <f t="shared" si="462"/>
        <v>0</v>
      </c>
      <c r="EW207" s="4272">
        <f t="shared" si="463"/>
        <v>0</v>
      </c>
      <c r="EX207" s="4288">
        <f>IF(X207=EX8,X207,0)</f>
        <v>0</v>
      </c>
      <c r="EY207" s="4286" t="str">
        <f t="shared" si="464"/>
        <v/>
      </c>
      <c r="EZ207" s="4261" t="str">
        <f t="shared" si="465"/>
        <v/>
      </c>
      <c r="FA207" s="4275" t="str">
        <f t="shared" si="466"/>
        <v/>
      </c>
      <c r="FB207" s="4275" t="str">
        <f t="shared" si="467"/>
        <v/>
      </c>
      <c r="FC207" s="4275" t="str">
        <f t="shared" si="468"/>
        <v/>
      </c>
      <c r="FD207" s="4275" t="str">
        <f t="shared" si="469"/>
        <v/>
      </c>
      <c r="FE207" s="4275" t="str">
        <f t="shared" si="470"/>
        <v/>
      </c>
      <c r="FF207" s="4275" t="str">
        <f t="shared" si="471"/>
        <v/>
      </c>
      <c r="FG207" s="4275" t="str">
        <f t="shared" si="472"/>
        <v/>
      </c>
      <c r="FH207" s="4186"/>
      <c r="FI207" s="4264" t="str">
        <f t="shared" si="473"/>
        <v/>
      </c>
      <c r="FJ207" s="4277">
        <f t="shared" si="474"/>
        <v>0</v>
      </c>
      <c r="FK207" s="4115" t="str">
        <f t="shared" si="475"/>
        <v/>
      </c>
      <c r="FL207" s="4115" t="str">
        <f t="shared" si="476"/>
        <v/>
      </c>
      <c r="FM207" s="4115" t="str">
        <f t="shared" si="477"/>
        <v/>
      </c>
      <c r="FN207" s="4115" t="str">
        <f t="shared" si="478"/>
        <v/>
      </c>
      <c r="FO207" s="4115" t="str">
        <f t="shared" si="479"/>
        <v/>
      </c>
      <c r="FP207" s="4115" t="str">
        <f t="shared" si="480"/>
        <v/>
      </c>
      <c r="FQ207" s="4115" t="str">
        <f t="shared" si="481"/>
        <v/>
      </c>
      <c r="FR207" s="4115" t="str">
        <f t="shared" si="482"/>
        <v/>
      </c>
      <c r="FS207" s="4287">
        <f>IF(X207=FS8,X207,0)</f>
        <v>0</v>
      </c>
      <c r="FT207" s="4286" t="str">
        <f t="shared" si="483"/>
        <v/>
      </c>
      <c r="FU207" s="4275" t="str">
        <f t="shared" si="484"/>
        <v/>
      </c>
      <c r="FV207" s="4275" t="str">
        <f t="shared" si="485"/>
        <v/>
      </c>
      <c r="FW207" s="4275" t="str">
        <f t="shared" si="486"/>
        <v/>
      </c>
      <c r="FX207" s="4275" t="str">
        <f t="shared" si="487"/>
        <v/>
      </c>
      <c r="FY207" s="4275" t="str">
        <f t="shared" si="488"/>
        <v/>
      </c>
      <c r="FZ207" s="4275" t="str">
        <f t="shared" si="489"/>
        <v/>
      </c>
      <c r="GA207" s="4275" t="str">
        <f t="shared" si="490"/>
        <v/>
      </c>
      <c r="GB207" s="4279" t="str">
        <f t="shared" si="491"/>
        <v/>
      </c>
      <c r="GC207" s="4122"/>
    </row>
    <row r="208" spans="1:185" ht="45" customHeight="1">
      <c r="A208" s="4016">
        <f>ROW()</f>
        <v>208</v>
      </c>
      <c r="B208" s="4250" t="str">
        <f>IF(C208="I","",IF(ISBLANK(D208),"",IF(ISTEXT(D208),LARGE(B9:B207,1)+1,0)))</f>
        <v/>
      </c>
      <c r="C208" s="4281"/>
      <c r="D208" s="4297"/>
      <c r="E208" s="4252"/>
      <c r="F208" s="4253"/>
      <c r="G208" s="4254"/>
      <c r="H208" s="4255"/>
      <c r="I208" s="4254"/>
      <c r="J208" s="4255"/>
      <c r="K208" s="4256">
        <f t="shared" si="376"/>
        <v>0</v>
      </c>
      <c r="L208" s="4119"/>
      <c r="M208" s="4257">
        <f t="shared" si="380"/>
        <v>0</v>
      </c>
      <c r="N208" s="4258">
        <f t="shared" si="380"/>
        <v>0</v>
      </c>
      <c r="O208" s="4259"/>
      <c r="P208" s="4259"/>
      <c r="Q208" s="4259"/>
      <c r="R208" s="4259"/>
      <c r="S208" s="4259"/>
      <c r="T208" s="4259"/>
      <c r="U208" s="4259"/>
      <c r="V208" s="4259"/>
      <c r="W208" s="4119"/>
      <c r="X208" s="4257">
        <f t="shared" si="381"/>
        <v>0</v>
      </c>
      <c r="Y208" s="4258">
        <f t="shared" si="381"/>
        <v>0</v>
      </c>
      <c r="Z208" s="4260"/>
      <c r="AA208" s="4260"/>
      <c r="AB208" s="4260"/>
      <c r="AC208" s="4260"/>
      <c r="AD208" s="4260"/>
      <c r="AE208" s="4260"/>
      <c r="AF208" s="4260"/>
      <c r="AG208" s="4260"/>
      <c r="AH208" s="4119"/>
      <c r="AI208" s="4122"/>
      <c r="AJ208" s="4261">
        <f t="shared" si="382"/>
        <v>0</v>
      </c>
      <c r="AK208" s="4262">
        <f t="shared" si="383"/>
        <v>0</v>
      </c>
      <c r="AL208" s="4261">
        <f t="shared" si="384"/>
        <v>0</v>
      </c>
      <c r="AM208" s="4262">
        <f t="shared" si="385"/>
        <v>0</v>
      </c>
      <c r="AN208" s="4261">
        <f t="shared" si="386"/>
        <v>0</v>
      </c>
      <c r="AO208" s="4262">
        <f t="shared" si="387"/>
        <v>0</v>
      </c>
      <c r="AP208" s="4261">
        <f t="shared" si="388"/>
        <v>0</v>
      </c>
      <c r="AQ208" s="4262">
        <f t="shared" si="389"/>
        <v>0</v>
      </c>
      <c r="AR208" s="4261">
        <f t="shared" si="390"/>
        <v>0</v>
      </c>
      <c r="AS208" s="4262">
        <f t="shared" si="391"/>
        <v>0</v>
      </c>
      <c r="AT208" s="4261">
        <f t="shared" si="392"/>
        <v>0</v>
      </c>
      <c r="AU208" s="4262">
        <f t="shared" si="393"/>
        <v>0</v>
      </c>
      <c r="AV208" s="4261">
        <f t="shared" si="394"/>
        <v>0</v>
      </c>
      <c r="AW208" s="4262">
        <f t="shared" si="395"/>
        <v>0</v>
      </c>
      <c r="AX208" s="4261">
        <f t="shared" si="396"/>
        <v>0</v>
      </c>
      <c r="AY208" s="4262">
        <f t="shared" si="397"/>
        <v>0</v>
      </c>
      <c r="AZ208" s="4263"/>
      <c r="BA208" s="4264">
        <f>BA9</f>
        <v>20</v>
      </c>
      <c r="BB208" s="4264">
        <f t="shared" si="398"/>
        <v>0</v>
      </c>
      <c r="BC208" s="4264" t="str">
        <f t="shared" si="399"/>
        <v/>
      </c>
      <c r="BD208" s="4265">
        <f t="shared" si="377"/>
        <v>0</v>
      </c>
      <c r="BE208" s="4265">
        <f t="shared" si="377"/>
        <v>0</v>
      </c>
      <c r="BF208" s="4265">
        <f t="shared" si="377"/>
        <v>0</v>
      </c>
      <c r="BG208" s="4265">
        <f t="shared" si="377"/>
        <v>0</v>
      </c>
      <c r="BH208" s="4265">
        <f t="shared" si="377"/>
        <v>0</v>
      </c>
      <c r="BI208" s="4265">
        <f t="shared" si="377"/>
        <v>0</v>
      </c>
      <c r="BJ208" s="4265">
        <f t="shared" si="377"/>
        <v>0</v>
      </c>
      <c r="BK208" s="4265">
        <f t="shared" si="377"/>
        <v>0</v>
      </c>
      <c r="BL208" s="4122"/>
      <c r="BM208" s="4266">
        <f t="shared" si="400"/>
        <v>0</v>
      </c>
      <c r="BN208" s="4267">
        <f t="shared" si="401"/>
        <v>0</v>
      </c>
      <c r="BO208" s="4267">
        <f t="shared" si="402"/>
        <v>0</v>
      </c>
      <c r="BP208" s="4267">
        <f t="shared" si="403"/>
        <v>0</v>
      </c>
      <c r="BQ208" s="4267">
        <f t="shared" si="404"/>
        <v>0</v>
      </c>
      <c r="BR208" s="4267">
        <f t="shared" si="405"/>
        <v>0</v>
      </c>
      <c r="BS208" s="4267">
        <f t="shared" si="406"/>
        <v>0</v>
      </c>
      <c r="BT208" s="4267">
        <f t="shared" si="407"/>
        <v>0</v>
      </c>
      <c r="BU208" s="4202"/>
      <c r="BV208" s="4268">
        <f t="shared" si="378"/>
        <v>0</v>
      </c>
      <c r="BW208" s="4269">
        <f t="shared" si="378"/>
        <v>0</v>
      </c>
      <c r="BX208" s="4269">
        <f t="shared" si="378"/>
        <v>0</v>
      </c>
      <c r="BY208" s="4269">
        <f t="shared" si="378"/>
        <v>0</v>
      </c>
      <c r="BZ208" s="4269">
        <f t="shared" si="378"/>
        <v>0</v>
      </c>
      <c r="CA208" s="4269">
        <f t="shared" si="378"/>
        <v>0</v>
      </c>
      <c r="CB208" s="4269">
        <f t="shared" si="378"/>
        <v>0</v>
      </c>
      <c r="CC208" s="4270">
        <f t="shared" si="378"/>
        <v>0</v>
      </c>
      <c r="CD208" s="4114"/>
      <c r="CE208" s="4264" t="str">
        <f t="shared" si="408"/>
        <v/>
      </c>
      <c r="CF208" s="4271">
        <f t="shared" si="409"/>
        <v>0</v>
      </c>
      <c r="CG208" s="4272">
        <f t="shared" si="410"/>
        <v>0</v>
      </c>
      <c r="CH208" s="4272">
        <f t="shared" si="411"/>
        <v>0</v>
      </c>
      <c r="CI208" s="4272">
        <f t="shared" si="412"/>
        <v>0</v>
      </c>
      <c r="CJ208" s="4272">
        <f t="shared" si="413"/>
        <v>0</v>
      </c>
      <c r="CK208" s="4272">
        <f t="shared" si="414"/>
        <v>0</v>
      </c>
      <c r="CL208" s="4272">
        <f t="shared" si="415"/>
        <v>0</v>
      </c>
      <c r="CM208" s="4272">
        <f t="shared" si="416"/>
        <v>0</v>
      </c>
      <c r="CN208" s="4272">
        <f t="shared" si="417"/>
        <v>0</v>
      </c>
      <c r="CO208" s="4285">
        <f>IF(M208=CO8,M208,0)</f>
        <v>0</v>
      </c>
      <c r="CP208" s="4286" t="str">
        <f t="shared" si="418"/>
        <v/>
      </c>
      <c r="CQ208" s="4261" t="str">
        <f t="shared" si="419"/>
        <v/>
      </c>
      <c r="CR208" s="4275" t="str">
        <f t="shared" si="420"/>
        <v/>
      </c>
      <c r="CS208" s="4275" t="str">
        <f t="shared" si="421"/>
        <v/>
      </c>
      <c r="CT208" s="4275" t="str">
        <f t="shared" si="422"/>
        <v/>
      </c>
      <c r="CU208" s="4275" t="str">
        <f t="shared" si="423"/>
        <v/>
      </c>
      <c r="CV208" s="4275" t="str">
        <f t="shared" si="424"/>
        <v/>
      </c>
      <c r="CW208" s="4275" t="str">
        <f t="shared" si="425"/>
        <v/>
      </c>
      <c r="CX208" s="4276" t="str">
        <f t="shared" si="426"/>
        <v/>
      </c>
      <c r="CY208" s="4186"/>
      <c r="CZ208" s="4264" t="str">
        <f t="shared" si="427"/>
        <v/>
      </c>
      <c r="DA208" s="4277">
        <f t="shared" si="428"/>
        <v>0</v>
      </c>
      <c r="DB208" s="4115" t="str">
        <f t="shared" si="429"/>
        <v/>
      </c>
      <c r="DC208" s="4115" t="str">
        <f t="shared" si="430"/>
        <v/>
      </c>
      <c r="DD208" s="4115" t="str">
        <f t="shared" si="431"/>
        <v/>
      </c>
      <c r="DE208" s="4115" t="str">
        <f t="shared" si="432"/>
        <v/>
      </c>
      <c r="DF208" s="4115" t="str">
        <f t="shared" si="433"/>
        <v/>
      </c>
      <c r="DG208" s="4115" t="str">
        <f t="shared" si="434"/>
        <v/>
      </c>
      <c r="DH208" s="4115" t="str">
        <f t="shared" si="435"/>
        <v/>
      </c>
      <c r="DI208" s="4115" t="str">
        <f t="shared" si="436"/>
        <v/>
      </c>
      <c r="DJ208" s="4136"/>
      <c r="DK208" s="4287">
        <f>IF(M208=DK8,M208,0)</f>
        <v>0</v>
      </c>
      <c r="DL208" s="4286" t="str">
        <f t="shared" si="437"/>
        <v/>
      </c>
      <c r="DM208" s="4275" t="str">
        <f t="shared" si="438"/>
        <v/>
      </c>
      <c r="DN208" s="4275" t="str">
        <f t="shared" si="439"/>
        <v/>
      </c>
      <c r="DO208" s="4275" t="str">
        <f t="shared" si="440"/>
        <v/>
      </c>
      <c r="DP208" s="4275" t="str">
        <f t="shared" si="441"/>
        <v/>
      </c>
      <c r="DQ208" s="4275" t="str">
        <f t="shared" si="442"/>
        <v/>
      </c>
      <c r="DR208" s="4275" t="str">
        <f t="shared" si="443"/>
        <v/>
      </c>
      <c r="DS208" s="4275" t="str">
        <f t="shared" si="444"/>
        <v/>
      </c>
      <c r="DT208" s="4279" t="str">
        <f t="shared" si="445"/>
        <v/>
      </c>
      <c r="DU208" s="4122"/>
      <c r="DV208" s="4266">
        <f t="shared" si="446"/>
        <v>0</v>
      </c>
      <c r="DW208" s="4267">
        <f t="shared" si="447"/>
        <v>0</v>
      </c>
      <c r="DX208" s="4267">
        <f t="shared" si="448"/>
        <v>0</v>
      </c>
      <c r="DY208" s="4267">
        <f t="shared" si="449"/>
        <v>0</v>
      </c>
      <c r="DZ208" s="4267">
        <f t="shared" si="450"/>
        <v>0</v>
      </c>
      <c r="EA208" s="4267">
        <f t="shared" si="451"/>
        <v>0</v>
      </c>
      <c r="EB208" s="4267">
        <f t="shared" si="452"/>
        <v>0</v>
      </c>
      <c r="EC208" s="4267">
        <f t="shared" si="453"/>
        <v>0</v>
      </c>
      <c r="ED208" s="4215"/>
      <c r="EE208" s="4268">
        <f t="shared" si="379"/>
        <v>0</v>
      </c>
      <c r="EF208" s="4269">
        <f t="shared" si="379"/>
        <v>0</v>
      </c>
      <c r="EG208" s="4269">
        <f t="shared" si="379"/>
        <v>0</v>
      </c>
      <c r="EH208" s="4269">
        <f t="shared" si="379"/>
        <v>0</v>
      </c>
      <c r="EI208" s="4269">
        <f t="shared" si="379"/>
        <v>0</v>
      </c>
      <c r="EJ208" s="4269">
        <f t="shared" si="379"/>
        <v>0</v>
      </c>
      <c r="EK208" s="4269">
        <f t="shared" si="379"/>
        <v>0</v>
      </c>
      <c r="EL208" s="4270">
        <f t="shared" si="379"/>
        <v>0</v>
      </c>
      <c r="EM208" s="4186"/>
      <c r="EN208" s="4264" t="str">
        <f t="shared" si="454"/>
        <v/>
      </c>
      <c r="EO208" s="4271">
        <f t="shared" si="455"/>
        <v>0</v>
      </c>
      <c r="EP208" s="4272">
        <f t="shared" si="456"/>
        <v>0</v>
      </c>
      <c r="EQ208" s="4272">
        <f t="shared" si="457"/>
        <v>0</v>
      </c>
      <c r="ER208" s="4272">
        <f t="shared" si="458"/>
        <v>0</v>
      </c>
      <c r="ES208" s="4272">
        <f t="shared" si="459"/>
        <v>0</v>
      </c>
      <c r="ET208" s="4272">
        <f t="shared" si="460"/>
        <v>0</v>
      </c>
      <c r="EU208" s="4272">
        <f t="shared" si="461"/>
        <v>0</v>
      </c>
      <c r="EV208" s="4272">
        <f t="shared" si="462"/>
        <v>0</v>
      </c>
      <c r="EW208" s="4272">
        <f t="shared" si="463"/>
        <v>0</v>
      </c>
      <c r="EX208" s="4288">
        <f>IF(X208=EX8,X208,0)</f>
        <v>0</v>
      </c>
      <c r="EY208" s="4286" t="str">
        <f t="shared" si="464"/>
        <v/>
      </c>
      <c r="EZ208" s="4261" t="str">
        <f t="shared" si="465"/>
        <v/>
      </c>
      <c r="FA208" s="4275" t="str">
        <f t="shared" si="466"/>
        <v/>
      </c>
      <c r="FB208" s="4275" t="str">
        <f t="shared" si="467"/>
        <v/>
      </c>
      <c r="FC208" s="4275" t="str">
        <f t="shared" si="468"/>
        <v/>
      </c>
      <c r="FD208" s="4275" t="str">
        <f t="shared" si="469"/>
        <v/>
      </c>
      <c r="FE208" s="4275" t="str">
        <f t="shared" si="470"/>
        <v/>
      </c>
      <c r="FF208" s="4275" t="str">
        <f t="shared" si="471"/>
        <v/>
      </c>
      <c r="FG208" s="4275" t="str">
        <f t="shared" si="472"/>
        <v/>
      </c>
      <c r="FH208" s="4186"/>
      <c r="FI208" s="4264" t="str">
        <f t="shared" si="473"/>
        <v/>
      </c>
      <c r="FJ208" s="4277">
        <f t="shared" si="474"/>
        <v>0</v>
      </c>
      <c r="FK208" s="4115" t="str">
        <f t="shared" si="475"/>
        <v/>
      </c>
      <c r="FL208" s="4115" t="str">
        <f t="shared" si="476"/>
        <v/>
      </c>
      <c r="FM208" s="4115" t="str">
        <f t="shared" si="477"/>
        <v/>
      </c>
      <c r="FN208" s="4115" t="str">
        <f t="shared" si="478"/>
        <v/>
      </c>
      <c r="FO208" s="4115" t="str">
        <f t="shared" si="479"/>
        <v/>
      </c>
      <c r="FP208" s="4115" t="str">
        <f t="shared" si="480"/>
        <v/>
      </c>
      <c r="FQ208" s="4115" t="str">
        <f t="shared" si="481"/>
        <v/>
      </c>
      <c r="FR208" s="4115" t="str">
        <f t="shared" si="482"/>
        <v/>
      </c>
      <c r="FS208" s="4287">
        <f>IF(X208=FS8,X208,0)</f>
        <v>0</v>
      </c>
      <c r="FT208" s="4286" t="str">
        <f t="shared" si="483"/>
        <v/>
      </c>
      <c r="FU208" s="4275" t="str">
        <f t="shared" si="484"/>
        <v/>
      </c>
      <c r="FV208" s="4275" t="str">
        <f t="shared" si="485"/>
        <v/>
      </c>
      <c r="FW208" s="4275" t="str">
        <f t="shared" si="486"/>
        <v/>
      </c>
      <c r="FX208" s="4275" t="str">
        <f t="shared" si="487"/>
        <v/>
      </c>
      <c r="FY208" s="4275" t="str">
        <f t="shared" si="488"/>
        <v/>
      </c>
      <c r="FZ208" s="4275" t="str">
        <f t="shared" si="489"/>
        <v/>
      </c>
      <c r="GA208" s="4275" t="str">
        <f t="shared" si="490"/>
        <v/>
      </c>
      <c r="GB208" s="4279" t="str">
        <f t="shared" si="491"/>
        <v/>
      </c>
      <c r="GC208" s="4122"/>
    </row>
    <row r="209" spans="1:185" ht="45" customHeight="1">
      <c r="A209" s="4016">
        <f>ROW()</f>
        <v>209</v>
      </c>
      <c r="B209" s="4250" t="str">
        <f>IF(C209="I","",IF(ISBLANK(D209),"",IF(ISTEXT(D209),LARGE(B9:B208,1)+1,0)))</f>
        <v/>
      </c>
      <c r="C209" s="4281"/>
      <c r="D209" s="4297"/>
      <c r="E209" s="4252"/>
      <c r="F209" s="4253"/>
      <c r="G209" s="4254"/>
      <c r="H209" s="4255"/>
      <c r="I209" s="4254"/>
      <c r="J209" s="4255"/>
      <c r="K209" s="4256">
        <f t="shared" si="376"/>
        <v>0</v>
      </c>
      <c r="L209" s="4119"/>
      <c r="M209" s="4257">
        <f t="shared" si="380"/>
        <v>0</v>
      </c>
      <c r="N209" s="4258">
        <f t="shared" si="380"/>
        <v>0</v>
      </c>
      <c r="O209" s="4259"/>
      <c r="P209" s="4259"/>
      <c r="Q209" s="4259"/>
      <c r="R209" s="4259"/>
      <c r="S209" s="4259"/>
      <c r="T209" s="4259"/>
      <c r="U209" s="4259"/>
      <c r="V209" s="4259"/>
      <c r="W209" s="4119"/>
      <c r="X209" s="4257">
        <f t="shared" si="381"/>
        <v>0</v>
      </c>
      <c r="Y209" s="4258">
        <f t="shared" si="381"/>
        <v>0</v>
      </c>
      <c r="Z209" s="4260"/>
      <c r="AA209" s="4260"/>
      <c r="AB209" s="4260"/>
      <c r="AC209" s="4260"/>
      <c r="AD209" s="4260"/>
      <c r="AE209" s="4260"/>
      <c r="AF209" s="4260"/>
      <c r="AG209" s="4260"/>
      <c r="AH209" s="4119"/>
      <c r="AI209" s="4122"/>
      <c r="AJ209" s="4261">
        <f t="shared" si="382"/>
        <v>0</v>
      </c>
      <c r="AK209" s="4262">
        <f t="shared" si="383"/>
        <v>0</v>
      </c>
      <c r="AL209" s="4261">
        <f t="shared" si="384"/>
        <v>0</v>
      </c>
      <c r="AM209" s="4262">
        <f t="shared" si="385"/>
        <v>0</v>
      </c>
      <c r="AN209" s="4261">
        <f t="shared" si="386"/>
        <v>0</v>
      </c>
      <c r="AO209" s="4262">
        <f t="shared" si="387"/>
        <v>0</v>
      </c>
      <c r="AP209" s="4261">
        <f t="shared" si="388"/>
        <v>0</v>
      </c>
      <c r="AQ209" s="4262">
        <f t="shared" si="389"/>
        <v>0</v>
      </c>
      <c r="AR209" s="4261">
        <f t="shared" si="390"/>
        <v>0</v>
      </c>
      <c r="AS209" s="4262">
        <f t="shared" si="391"/>
        <v>0</v>
      </c>
      <c r="AT209" s="4261">
        <f t="shared" si="392"/>
        <v>0</v>
      </c>
      <c r="AU209" s="4262">
        <f t="shared" si="393"/>
        <v>0</v>
      </c>
      <c r="AV209" s="4261">
        <f t="shared" si="394"/>
        <v>0</v>
      </c>
      <c r="AW209" s="4262">
        <f t="shared" si="395"/>
        <v>0</v>
      </c>
      <c r="AX209" s="4261">
        <f t="shared" si="396"/>
        <v>0</v>
      </c>
      <c r="AY209" s="4262">
        <f t="shared" si="397"/>
        <v>0</v>
      </c>
      <c r="AZ209" s="4263"/>
      <c r="BA209" s="4264">
        <f>BA9</f>
        <v>20</v>
      </c>
      <c r="BB209" s="4264">
        <f t="shared" si="398"/>
        <v>0</v>
      </c>
      <c r="BC209" s="4264" t="str">
        <f t="shared" si="399"/>
        <v/>
      </c>
      <c r="BD209" s="4265">
        <f t="shared" si="377"/>
        <v>0</v>
      </c>
      <c r="BE209" s="4265">
        <f t="shared" si="377"/>
        <v>0</v>
      </c>
      <c r="BF209" s="4265">
        <f t="shared" si="377"/>
        <v>0</v>
      </c>
      <c r="BG209" s="4265">
        <f t="shared" si="377"/>
        <v>0</v>
      </c>
      <c r="BH209" s="4265">
        <f t="shared" si="377"/>
        <v>0</v>
      </c>
      <c r="BI209" s="4265">
        <f t="shared" si="377"/>
        <v>0</v>
      </c>
      <c r="BJ209" s="4265">
        <f t="shared" si="377"/>
        <v>0</v>
      </c>
      <c r="BK209" s="4265">
        <f t="shared" si="377"/>
        <v>0</v>
      </c>
      <c r="BL209" s="4122"/>
      <c r="BM209" s="4266">
        <f t="shared" si="400"/>
        <v>0</v>
      </c>
      <c r="BN209" s="4267">
        <f t="shared" si="401"/>
        <v>0</v>
      </c>
      <c r="BO209" s="4267">
        <f t="shared" si="402"/>
        <v>0</v>
      </c>
      <c r="BP209" s="4267">
        <f t="shared" si="403"/>
        <v>0</v>
      </c>
      <c r="BQ209" s="4267">
        <f t="shared" si="404"/>
        <v>0</v>
      </c>
      <c r="BR209" s="4267">
        <f t="shared" si="405"/>
        <v>0</v>
      </c>
      <c r="BS209" s="4267">
        <f t="shared" si="406"/>
        <v>0</v>
      </c>
      <c r="BT209" s="4267">
        <f t="shared" si="407"/>
        <v>0</v>
      </c>
      <c r="BU209" s="4202"/>
      <c r="BV209" s="4268">
        <f t="shared" si="378"/>
        <v>0</v>
      </c>
      <c r="BW209" s="4269">
        <f t="shared" si="378"/>
        <v>0</v>
      </c>
      <c r="BX209" s="4269">
        <f t="shared" si="378"/>
        <v>0</v>
      </c>
      <c r="BY209" s="4269">
        <f t="shared" si="378"/>
        <v>0</v>
      </c>
      <c r="BZ209" s="4269">
        <f t="shared" si="378"/>
        <v>0</v>
      </c>
      <c r="CA209" s="4269">
        <f t="shared" si="378"/>
        <v>0</v>
      </c>
      <c r="CB209" s="4269">
        <f t="shared" si="378"/>
        <v>0</v>
      </c>
      <c r="CC209" s="4270">
        <f t="shared" si="378"/>
        <v>0</v>
      </c>
      <c r="CD209" s="4114"/>
      <c r="CE209" s="4264" t="str">
        <f t="shared" si="408"/>
        <v/>
      </c>
      <c r="CF209" s="4271">
        <f t="shared" si="409"/>
        <v>0</v>
      </c>
      <c r="CG209" s="4272">
        <f t="shared" si="410"/>
        <v>0</v>
      </c>
      <c r="CH209" s="4272">
        <f t="shared" si="411"/>
        <v>0</v>
      </c>
      <c r="CI209" s="4272">
        <f t="shared" si="412"/>
        <v>0</v>
      </c>
      <c r="CJ209" s="4272">
        <f t="shared" si="413"/>
        <v>0</v>
      </c>
      <c r="CK209" s="4272">
        <f t="shared" si="414"/>
        <v>0</v>
      </c>
      <c r="CL209" s="4272">
        <f t="shared" si="415"/>
        <v>0</v>
      </c>
      <c r="CM209" s="4272">
        <f t="shared" si="416"/>
        <v>0</v>
      </c>
      <c r="CN209" s="4272">
        <f t="shared" si="417"/>
        <v>0</v>
      </c>
      <c r="CO209" s="4285">
        <f>IF(M209=CO8,M209,0)</f>
        <v>0</v>
      </c>
      <c r="CP209" s="4286" t="str">
        <f t="shared" si="418"/>
        <v/>
      </c>
      <c r="CQ209" s="4261" t="str">
        <f t="shared" si="419"/>
        <v/>
      </c>
      <c r="CR209" s="4275" t="str">
        <f t="shared" si="420"/>
        <v/>
      </c>
      <c r="CS209" s="4275" t="str">
        <f t="shared" si="421"/>
        <v/>
      </c>
      <c r="CT209" s="4275" t="str">
        <f t="shared" si="422"/>
        <v/>
      </c>
      <c r="CU209" s="4275" t="str">
        <f t="shared" si="423"/>
        <v/>
      </c>
      <c r="CV209" s="4275" t="str">
        <f t="shared" si="424"/>
        <v/>
      </c>
      <c r="CW209" s="4275" t="str">
        <f t="shared" si="425"/>
        <v/>
      </c>
      <c r="CX209" s="4276" t="str">
        <f t="shared" si="426"/>
        <v/>
      </c>
      <c r="CY209" s="4186"/>
      <c r="CZ209" s="4264" t="str">
        <f t="shared" si="427"/>
        <v/>
      </c>
      <c r="DA209" s="4277">
        <f t="shared" si="428"/>
        <v>0</v>
      </c>
      <c r="DB209" s="4115" t="str">
        <f t="shared" si="429"/>
        <v/>
      </c>
      <c r="DC209" s="4115" t="str">
        <f t="shared" si="430"/>
        <v/>
      </c>
      <c r="DD209" s="4115" t="str">
        <f t="shared" si="431"/>
        <v/>
      </c>
      <c r="DE209" s="4115" t="str">
        <f t="shared" si="432"/>
        <v/>
      </c>
      <c r="DF209" s="4115" t="str">
        <f t="shared" si="433"/>
        <v/>
      </c>
      <c r="DG209" s="4115" t="str">
        <f t="shared" si="434"/>
        <v/>
      </c>
      <c r="DH209" s="4115" t="str">
        <f t="shared" si="435"/>
        <v/>
      </c>
      <c r="DI209" s="4115" t="str">
        <f t="shared" si="436"/>
        <v/>
      </c>
      <c r="DJ209" s="4136"/>
      <c r="DK209" s="4287">
        <f>IF(M209=DK8,M209,0)</f>
        <v>0</v>
      </c>
      <c r="DL209" s="4286" t="str">
        <f t="shared" si="437"/>
        <v/>
      </c>
      <c r="DM209" s="4275" t="str">
        <f t="shared" si="438"/>
        <v/>
      </c>
      <c r="DN209" s="4275" t="str">
        <f t="shared" si="439"/>
        <v/>
      </c>
      <c r="DO209" s="4275" t="str">
        <f t="shared" si="440"/>
        <v/>
      </c>
      <c r="DP209" s="4275" t="str">
        <f t="shared" si="441"/>
        <v/>
      </c>
      <c r="DQ209" s="4275" t="str">
        <f t="shared" si="442"/>
        <v/>
      </c>
      <c r="DR209" s="4275" t="str">
        <f t="shared" si="443"/>
        <v/>
      </c>
      <c r="DS209" s="4275" t="str">
        <f t="shared" si="444"/>
        <v/>
      </c>
      <c r="DT209" s="4279" t="str">
        <f t="shared" si="445"/>
        <v/>
      </c>
      <c r="DU209" s="4122"/>
      <c r="DV209" s="4266">
        <f t="shared" si="446"/>
        <v>0</v>
      </c>
      <c r="DW209" s="4267">
        <f t="shared" si="447"/>
        <v>0</v>
      </c>
      <c r="DX209" s="4267">
        <f t="shared" si="448"/>
        <v>0</v>
      </c>
      <c r="DY209" s="4267">
        <f t="shared" si="449"/>
        <v>0</v>
      </c>
      <c r="DZ209" s="4267">
        <f t="shared" si="450"/>
        <v>0</v>
      </c>
      <c r="EA209" s="4267">
        <f t="shared" si="451"/>
        <v>0</v>
      </c>
      <c r="EB209" s="4267">
        <f t="shared" si="452"/>
        <v>0</v>
      </c>
      <c r="EC209" s="4267">
        <f t="shared" si="453"/>
        <v>0</v>
      </c>
      <c r="ED209" s="4215"/>
      <c r="EE209" s="4268">
        <f t="shared" si="379"/>
        <v>0</v>
      </c>
      <c r="EF209" s="4269">
        <f t="shared" si="379"/>
        <v>0</v>
      </c>
      <c r="EG209" s="4269">
        <f t="shared" si="379"/>
        <v>0</v>
      </c>
      <c r="EH209" s="4269">
        <f t="shared" si="379"/>
        <v>0</v>
      </c>
      <c r="EI209" s="4269">
        <f t="shared" si="379"/>
        <v>0</v>
      </c>
      <c r="EJ209" s="4269">
        <f t="shared" si="379"/>
        <v>0</v>
      </c>
      <c r="EK209" s="4269">
        <f t="shared" si="379"/>
        <v>0</v>
      </c>
      <c r="EL209" s="4270">
        <f t="shared" si="379"/>
        <v>0</v>
      </c>
      <c r="EM209" s="4186"/>
      <c r="EN209" s="4264" t="str">
        <f t="shared" si="454"/>
        <v/>
      </c>
      <c r="EO209" s="4271">
        <f t="shared" si="455"/>
        <v>0</v>
      </c>
      <c r="EP209" s="4272">
        <f t="shared" si="456"/>
        <v>0</v>
      </c>
      <c r="EQ209" s="4272">
        <f t="shared" si="457"/>
        <v>0</v>
      </c>
      <c r="ER209" s="4272">
        <f t="shared" si="458"/>
        <v>0</v>
      </c>
      <c r="ES209" s="4272">
        <f t="shared" si="459"/>
        <v>0</v>
      </c>
      <c r="ET209" s="4272">
        <f t="shared" si="460"/>
        <v>0</v>
      </c>
      <c r="EU209" s="4272">
        <f t="shared" si="461"/>
        <v>0</v>
      </c>
      <c r="EV209" s="4272">
        <f t="shared" si="462"/>
        <v>0</v>
      </c>
      <c r="EW209" s="4272">
        <f t="shared" si="463"/>
        <v>0</v>
      </c>
      <c r="EX209" s="4288">
        <f>IF(X209=EX8,X209,0)</f>
        <v>0</v>
      </c>
      <c r="EY209" s="4286" t="str">
        <f t="shared" si="464"/>
        <v/>
      </c>
      <c r="EZ209" s="4261" t="str">
        <f t="shared" si="465"/>
        <v/>
      </c>
      <c r="FA209" s="4275" t="str">
        <f t="shared" si="466"/>
        <v/>
      </c>
      <c r="FB209" s="4275" t="str">
        <f t="shared" si="467"/>
        <v/>
      </c>
      <c r="FC209" s="4275" t="str">
        <f t="shared" si="468"/>
        <v/>
      </c>
      <c r="FD209" s="4275" t="str">
        <f t="shared" si="469"/>
        <v/>
      </c>
      <c r="FE209" s="4275" t="str">
        <f t="shared" si="470"/>
        <v/>
      </c>
      <c r="FF209" s="4275" t="str">
        <f t="shared" si="471"/>
        <v/>
      </c>
      <c r="FG209" s="4275" t="str">
        <f t="shared" si="472"/>
        <v/>
      </c>
      <c r="FH209" s="4186"/>
      <c r="FI209" s="4264" t="str">
        <f t="shared" si="473"/>
        <v/>
      </c>
      <c r="FJ209" s="4277">
        <f t="shared" si="474"/>
        <v>0</v>
      </c>
      <c r="FK209" s="4115" t="str">
        <f t="shared" si="475"/>
        <v/>
      </c>
      <c r="FL209" s="4115" t="str">
        <f t="shared" si="476"/>
        <v/>
      </c>
      <c r="FM209" s="4115" t="str">
        <f t="shared" si="477"/>
        <v/>
      </c>
      <c r="FN209" s="4115" t="str">
        <f t="shared" si="478"/>
        <v/>
      </c>
      <c r="FO209" s="4115" t="str">
        <f t="shared" si="479"/>
        <v/>
      </c>
      <c r="FP209" s="4115" t="str">
        <f t="shared" si="480"/>
        <v/>
      </c>
      <c r="FQ209" s="4115" t="str">
        <f t="shared" si="481"/>
        <v/>
      </c>
      <c r="FR209" s="4115" t="str">
        <f t="shared" si="482"/>
        <v/>
      </c>
      <c r="FS209" s="4287">
        <f>IF(X209=FS8,X209,0)</f>
        <v>0</v>
      </c>
      <c r="FT209" s="4286" t="str">
        <f t="shared" si="483"/>
        <v/>
      </c>
      <c r="FU209" s="4275" t="str">
        <f t="shared" si="484"/>
        <v/>
      </c>
      <c r="FV209" s="4275" t="str">
        <f t="shared" si="485"/>
        <v/>
      </c>
      <c r="FW209" s="4275" t="str">
        <f t="shared" si="486"/>
        <v/>
      </c>
      <c r="FX209" s="4275" t="str">
        <f t="shared" si="487"/>
        <v/>
      </c>
      <c r="FY209" s="4275" t="str">
        <f t="shared" si="488"/>
        <v/>
      </c>
      <c r="FZ209" s="4275" t="str">
        <f t="shared" si="489"/>
        <v/>
      </c>
      <c r="GA209" s="4275" t="str">
        <f t="shared" si="490"/>
        <v/>
      </c>
      <c r="GB209" s="4279" t="str">
        <f t="shared" si="491"/>
        <v/>
      </c>
      <c r="GC209" s="4122"/>
    </row>
    <row r="210" spans="1:185" ht="45" customHeight="1">
      <c r="A210" s="4016">
        <f>ROW()</f>
        <v>210</v>
      </c>
      <c r="B210" s="4250" t="str">
        <f>IF(C210="I","",IF(ISBLANK(D210),"",IF(ISTEXT(D210),LARGE(B9:B209,1)+1,0)))</f>
        <v/>
      </c>
      <c r="C210" s="4281"/>
      <c r="D210" s="4297"/>
      <c r="E210" s="4252"/>
      <c r="F210" s="4253"/>
      <c r="G210" s="4254"/>
      <c r="H210" s="4255"/>
      <c r="I210" s="4254"/>
      <c r="J210" s="4255"/>
      <c r="K210" s="4256">
        <f t="shared" si="376"/>
        <v>0</v>
      </c>
      <c r="L210" s="4119"/>
      <c r="M210" s="4257">
        <f t="shared" si="380"/>
        <v>0</v>
      </c>
      <c r="N210" s="4258">
        <f t="shared" si="380"/>
        <v>0</v>
      </c>
      <c r="O210" s="4259"/>
      <c r="P210" s="4259"/>
      <c r="Q210" s="4259"/>
      <c r="R210" s="4259"/>
      <c r="S210" s="4259"/>
      <c r="T210" s="4259"/>
      <c r="U210" s="4259"/>
      <c r="V210" s="4259"/>
      <c r="W210" s="4119"/>
      <c r="X210" s="4257">
        <f t="shared" si="381"/>
        <v>0</v>
      </c>
      <c r="Y210" s="4258">
        <f t="shared" si="381"/>
        <v>0</v>
      </c>
      <c r="Z210" s="4260"/>
      <c r="AA210" s="4260"/>
      <c r="AB210" s="4260"/>
      <c r="AC210" s="4260"/>
      <c r="AD210" s="4260"/>
      <c r="AE210" s="4260"/>
      <c r="AF210" s="4260"/>
      <c r="AG210" s="4260"/>
      <c r="AH210" s="4119"/>
      <c r="AI210" s="4122"/>
      <c r="AJ210" s="4261">
        <f t="shared" si="382"/>
        <v>0</v>
      </c>
      <c r="AK210" s="4262">
        <f t="shared" si="383"/>
        <v>0</v>
      </c>
      <c r="AL210" s="4261">
        <f t="shared" si="384"/>
        <v>0</v>
      </c>
      <c r="AM210" s="4262">
        <f t="shared" si="385"/>
        <v>0</v>
      </c>
      <c r="AN210" s="4261">
        <f t="shared" si="386"/>
        <v>0</v>
      </c>
      <c r="AO210" s="4262">
        <f t="shared" si="387"/>
        <v>0</v>
      </c>
      <c r="AP210" s="4261">
        <f t="shared" si="388"/>
        <v>0</v>
      </c>
      <c r="AQ210" s="4262">
        <f t="shared" si="389"/>
        <v>0</v>
      </c>
      <c r="AR210" s="4261">
        <f t="shared" si="390"/>
        <v>0</v>
      </c>
      <c r="AS210" s="4262">
        <f t="shared" si="391"/>
        <v>0</v>
      </c>
      <c r="AT210" s="4261">
        <f t="shared" si="392"/>
        <v>0</v>
      </c>
      <c r="AU210" s="4262">
        <f t="shared" si="393"/>
        <v>0</v>
      </c>
      <c r="AV210" s="4261">
        <f t="shared" si="394"/>
        <v>0</v>
      </c>
      <c r="AW210" s="4262">
        <f t="shared" si="395"/>
        <v>0</v>
      </c>
      <c r="AX210" s="4261">
        <f t="shared" si="396"/>
        <v>0</v>
      </c>
      <c r="AY210" s="4262">
        <f t="shared" si="397"/>
        <v>0</v>
      </c>
      <c r="AZ210" s="4263"/>
      <c r="BA210" s="4264">
        <f>BA9</f>
        <v>20</v>
      </c>
      <c r="BB210" s="4264">
        <f t="shared" si="398"/>
        <v>0</v>
      </c>
      <c r="BC210" s="4264" t="str">
        <f t="shared" si="399"/>
        <v/>
      </c>
      <c r="BD210" s="4265">
        <f t="shared" si="377"/>
        <v>0</v>
      </c>
      <c r="BE210" s="4265">
        <f t="shared" si="377"/>
        <v>0</v>
      </c>
      <c r="BF210" s="4265">
        <f t="shared" si="377"/>
        <v>0</v>
      </c>
      <c r="BG210" s="4265">
        <f t="shared" si="377"/>
        <v>0</v>
      </c>
      <c r="BH210" s="4265">
        <f t="shared" si="377"/>
        <v>0</v>
      </c>
      <c r="BI210" s="4265">
        <f t="shared" si="377"/>
        <v>0</v>
      </c>
      <c r="BJ210" s="4265">
        <f t="shared" si="377"/>
        <v>0</v>
      </c>
      <c r="BK210" s="4265">
        <f t="shared" si="377"/>
        <v>0</v>
      </c>
      <c r="BL210" s="4122"/>
      <c r="BM210" s="4266">
        <f t="shared" si="400"/>
        <v>0</v>
      </c>
      <c r="BN210" s="4267">
        <f t="shared" si="401"/>
        <v>0</v>
      </c>
      <c r="BO210" s="4267">
        <f t="shared" si="402"/>
        <v>0</v>
      </c>
      <c r="BP210" s="4267">
        <f t="shared" si="403"/>
        <v>0</v>
      </c>
      <c r="BQ210" s="4267">
        <f t="shared" si="404"/>
        <v>0</v>
      </c>
      <c r="BR210" s="4267">
        <f t="shared" si="405"/>
        <v>0</v>
      </c>
      <c r="BS210" s="4267">
        <f t="shared" si="406"/>
        <v>0</v>
      </c>
      <c r="BT210" s="4267">
        <f t="shared" si="407"/>
        <v>0</v>
      </c>
      <c r="BU210" s="4202"/>
      <c r="BV210" s="4268">
        <f t="shared" si="378"/>
        <v>0</v>
      </c>
      <c r="BW210" s="4269">
        <f t="shared" si="378"/>
        <v>0</v>
      </c>
      <c r="BX210" s="4269">
        <f t="shared" si="378"/>
        <v>0</v>
      </c>
      <c r="BY210" s="4269">
        <f t="shared" si="378"/>
        <v>0</v>
      </c>
      <c r="BZ210" s="4269">
        <f t="shared" si="378"/>
        <v>0</v>
      </c>
      <c r="CA210" s="4269">
        <f t="shared" si="378"/>
        <v>0</v>
      </c>
      <c r="CB210" s="4269">
        <f t="shared" si="378"/>
        <v>0</v>
      </c>
      <c r="CC210" s="4270">
        <f t="shared" si="378"/>
        <v>0</v>
      </c>
      <c r="CD210" s="4114"/>
      <c r="CE210" s="4264" t="str">
        <f t="shared" si="408"/>
        <v/>
      </c>
      <c r="CF210" s="4271">
        <f t="shared" si="409"/>
        <v>0</v>
      </c>
      <c r="CG210" s="4272">
        <f t="shared" si="410"/>
        <v>0</v>
      </c>
      <c r="CH210" s="4272">
        <f t="shared" si="411"/>
        <v>0</v>
      </c>
      <c r="CI210" s="4272">
        <f t="shared" si="412"/>
        <v>0</v>
      </c>
      <c r="CJ210" s="4272">
        <f t="shared" si="413"/>
        <v>0</v>
      </c>
      <c r="CK210" s="4272">
        <f t="shared" si="414"/>
        <v>0</v>
      </c>
      <c r="CL210" s="4272">
        <f t="shared" si="415"/>
        <v>0</v>
      </c>
      <c r="CM210" s="4272">
        <f t="shared" si="416"/>
        <v>0</v>
      </c>
      <c r="CN210" s="4272">
        <f t="shared" si="417"/>
        <v>0</v>
      </c>
      <c r="CO210" s="4285">
        <f>IF(M210=CO8,M210,0)</f>
        <v>0</v>
      </c>
      <c r="CP210" s="4286" t="str">
        <f t="shared" si="418"/>
        <v/>
      </c>
      <c r="CQ210" s="4261" t="str">
        <f t="shared" si="419"/>
        <v/>
      </c>
      <c r="CR210" s="4275" t="str">
        <f t="shared" si="420"/>
        <v/>
      </c>
      <c r="CS210" s="4275" t="str">
        <f t="shared" si="421"/>
        <v/>
      </c>
      <c r="CT210" s="4275" t="str">
        <f t="shared" si="422"/>
        <v/>
      </c>
      <c r="CU210" s="4275" t="str">
        <f t="shared" si="423"/>
        <v/>
      </c>
      <c r="CV210" s="4275" t="str">
        <f t="shared" si="424"/>
        <v/>
      </c>
      <c r="CW210" s="4275" t="str">
        <f t="shared" si="425"/>
        <v/>
      </c>
      <c r="CX210" s="4276" t="str">
        <f t="shared" si="426"/>
        <v/>
      </c>
      <c r="CY210" s="4186"/>
      <c r="CZ210" s="4264" t="str">
        <f t="shared" si="427"/>
        <v/>
      </c>
      <c r="DA210" s="4277">
        <f t="shared" si="428"/>
        <v>0</v>
      </c>
      <c r="DB210" s="4115" t="str">
        <f t="shared" si="429"/>
        <v/>
      </c>
      <c r="DC210" s="4115" t="str">
        <f t="shared" si="430"/>
        <v/>
      </c>
      <c r="DD210" s="4115" t="str">
        <f t="shared" si="431"/>
        <v/>
      </c>
      <c r="DE210" s="4115" t="str">
        <f t="shared" si="432"/>
        <v/>
      </c>
      <c r="DF210" s="4115" t="str">
        <f t="shared" si="433"/>
        <v/>
      </c>
      <c r="DG210" s="4115" t="str">
        <f t="shared" si="434"/>
        <v/>
      </c>
      <c r="DH210" s="4115" t="str">
        <f t="shared" si="435"/>
        <v/>
      </c>
      <c r="DI210" s="4115" t="str">
        <f t="shared" si="436"/>
        <v/>
      </c>
      <c r="DJ210" s="4136"/>
      <c r="DK210" s="4287">
        <f>IF(M210=DK8,M210,0)</f>
        <v>0</v>
      </c>
      <c r="DL210" s="4286" t="str">
        <f t="shared" si="437"/>
        <v/>
      </c>
      <c r="DM210" s="4275" t="str">
        <f t="shared" si="438"/>
        <v/>
      </c>
      <c r="DN210" s="4275" t="str">
        <f t="shared" si="439"/>
        <v/>
      </c>
      <c r="DO210" s="4275" t="str">
        <f t="shared" si="440"/>
        <v/>
      </c>
      <c r="DP210" s="4275" t="str">
        <f t="shared" si="441"/>
        <v/>
      </c>
      <c r="DQ210" s="4275" t="str">
        <f t="shared" si="442"/>
        <v/>
      </c>
      <c r="DR210" s="4275" t="str">
        <f t="shared" si="443"/>
        <v/>
      </c>
      <c r="DS210" s="4275" t="str">
        <f t="shared" si="444"/>
        <v/>
      </c>
      <c r="DT210" s="4279" t="str">
        <f t="shared" si="445"/>
        <v/>
      </c>
      <c r="DU210" s="4122"/>
      <c r="DV210" s="4266">
        <f t="shared" si="446"/>
        <v>0</v>
      </c>
      <c r="DW210" s="4267">
        <f t="shared" si="447"/>
        <v>0</v>
      </c>
      <c r="DX210" s="4267">
        <f t="shared" si="448"/>
        <v>0</v>
      </c>
      <c r="DY210" s="4267">
        <f t="shared" si="449"/>
        <v>0</v>
      </c>
      <c r="DZ210" s="4267">
        <f t="shared" si="450"/>
        <v>0</v>
      </c>
      <c r="EA210" s="4267">
        <f t="shared" si="451"/>
        <v>0</v>
      </c>
      <c r="EB210" s="4267">
        <f t="shared" si="452"/>
        <v>0</v>
      </c>
      <c r="EC210" s="4267">
        <f t="shared" si="453"/>
        <v>0</v>
      </c>
      <c r="ED210" s="4215"/>
      <c r="EE210" s="4268">
        <f t="shared" si="379"/>
        <v>0</v>
      </c>
      <c r="EF210" s="4269">
        <f t="shared" si="379"/>
        <v>0</v>
      </c>
      <c r="EG210" s="4269">
        <f t="shared" si="379"/>
        <v>0</v>
      </c>
      <c r="EH210" s="4269">
        <f t="shared" si="379"/>
        <v>0</v>
      </c>
      <c r="EI210" s="4269">
        <f t="shared" si="379"/>
        <v>0</v>
      </c>
      <c r="EJ210" s="4269">
        <f t="shared" si="379"/>
        <v>0</v>
      </c>
      <c r="EK210" s="4269">
        <f t="shared" si="379"/>
        <v>0</v>
      </c>
      <c r="EL210" s="4270">
        <f t="shared" si="379"/>
        <v>0</v>
      </c>
      <c r="EM210" s="4186"/>
      <c r="EN210" s="4264" t="str">
        <f t="shared" si="454"/>
        <v/>
      </c>
      <c r="EO210" s="4271">
        <f t="shared" si="455"/>
        <v>0</v>
      </c>
      <c r="EP210" s="4272">
        <f t="shared" si="456"/>
        <v>0</v>
      </c>
      <c r="EQ210" s="4272">
        <f t="shared" si="457"/>
        <v>0</v>
      </c>
      <c r="ER210" s="4272">
        <f t="shared" si="458"/>
        <v>0</v>
      </c>
      <c r="ES210" s="4272">
        <f t="shared" si="459"/>
        <v>0</v>
      </c>
      <c r="ET210" s="4272">
        <f t="shared" si="460"/>
        <v>0</v>
      </c>
      <c r="EU210" s="4272">
        <f t="shared" si="461"/>
        <v>0</v>
      </c>
      <c r="EV210" s="4272">
        <f t="shared" si="462"/>
        <v>0</v>
      </c>
      <c r="EW210" s="4272">
        <f t="shared" si="463"/>
        <v>0</v>
      </c>
      <c r="EX210" s="4288">
        <f>IF(X210=EX8,X210,0)</f>
        <v>0</v>
      </c>
      <c r="EY210" s="4286" t="str">
        <f t="shared" si="464"/>
        <v/>
      </c>
      <c r="EZ210" s="4261" t="str">
        <f t="shared" si="465"/>
        <v/>
      </c>
      <c r="FA210" s="4275" t="str">
        <f t="shared" si="466"/>
        <v/>
      </c>
      <c r="FB210" s="4275" t="str">
        <f t="shared" si="467"/>
        <v/>
      </c>
      <c r="FC210" s="4275" t="str">
        <f t="shared" si="468"/>
        <v/>
      </c>
      <c r="FD210" s="4275" t="str">
        <f t="shared" si="469"/>
        <v/>
      </c>
      <c r="FE210" s="4275" t="str">
        <f t="shared" si="470"/>
        <v/>
      </c>
      <c r="FF210" s="4275" t="str">
        <f t="shared" si="471"/>
        <v/>
      </c>
      <c r="FG210" s="4275" t="str">
        <f t="shared" si="472"/>
        <v/>
      </c>
      <c r="FH210" s="4186"/>
      <c r="FI210" s="4264" t="str">
        <f t="shared" si="473"/>
        <v/>
      </c>
      <c r="FJ210" s="4277">
        <f t="shared" si="474"/>
        <v>0</v>
      </c>
      <c r="FK210" s="4115" t="str">
        <f t="shared" si="475"/>
        <v/>
      </c>
      <c r="FL210" s="4115" t="str">
        <f t="shared" si="476"/>
        <v/>
      </c>
      <c r="FM210" s="4115" t="str">
        <f t="shared" si="477"/>
        <v/>
      </c>
      <c r="FN210" s="4115" t="str">
        <f t="shared" si="478"/>
        <v/>
      </c>
      <c r="FO210" s="4115" t="str">
        <f t="shared" si="479"/>
        <v/>
      </c>
      <c r="FP210" s="4115" t="str">
        <f t="shared" si="480"/>
        <v/>
      </c>
      <c r="FQ210" s="4115" t="str">
        <f t="shared" si="481"/>
        <v/>
      </c>
      <c r="FR210" s="4115" t="str">
        <f t="shared" si="482"/>
        <v/>
      </c>
      <c r="FS210" s="4287">
        <f>IF(X210=FS8,X210,0)</f>
        <v>0</v>
      </c>
      <c r="FT210" s="4286" t="str">
        <f t="shared" si="483"/>
        <v/>
      </c>
      <c r="FU210" s="4275" t="str">
        <f t="shared" si="484"/>
        <v/>
      </c>
      <c r="FV210" s="4275" t="str">
        <f t="shared" si="485"/>
        <v/>
      </c>
      <c r="FW210" s="4275" t="str">
        <f t="shared" si="486"/>
        <v/>
      </c>
      <c r="FX210" s="4275" t="str">
        <f t="shared" si="487"/>
        <v/>
      </c>
      <c r="FY210" s="4275" t="str">
        <f t="shared" si="488"/>
        <v/>
      </c>
      <c r="FZ210" s="4275" t="str">
        <f t="shared" si="489"/>
        <v/>
      </c>
      <c r="GA210" s="4275" t="str">
        <f t="shared" si="490"/>
        <v/>
      </c>
      <c r="GB210" s="4279" t="str">
        <f t="shared" si="491"/>
        <v/>
      </c>
      <c r="GC210" s="4122"/>
    </row>
    <row r="211" spans="1:185" ht="45" customHeight="1">
      <c r="A211" s="4016">
        <f>ROW()</f>
        <v>211</v>
      </c>
      <c r="B211" s="4250" t="str">
        <f>IF(C211="I","",IF(ISBLANK(D211),"",IF(ISTEXT(D211),LARGE(B9:B210,1)+1,0)))</f>
        <v/>
      </c>
      <c r="C211" s="4281"/>
      <c r="D211" s="4297"/>
      <c r="E211" s="4252"/>
      <c r="F211" s="4253"/>
      <c r="G211" s="4254"/>
      <c r="H211" s="4255"/>
      <c r="I211" s="4254"/>
      <c r="J211" s="4255"/>
      <c r="K211" s="4256">
        <f t="shared" si="376"/>
        <v>0</v>
      </c>
      <c r="L211" s="4119"/>
      <c r="M211" s="4257">
        <f t="shared" si="380"/>
        <v>0</v>
      </c>
      <c r="N211" s="4258">
        <f t="shared" si="380"/>
        <v>0</v>
      </c>
      <c r="O211" s="4259"/>
      <c r="P211" s="4259"/>
      <c r="Q211" s="4259"/>
      <c r="R211" s="4259"/>
      <c r="S211" s="4259"/>
      <c r="T211" s="4259"/>
      <c r="U211" s="4259"/>
      <c r="V211" s="4259"/>
      <c r="W211" s="4119"/>
      <c r="X211" s="4257">
        <f t="shared" si="381"/>
        <v>0</v>
      </c>
      <c r="Y211" s="4258">
        <f t="shared" si="381"/>
        <v>0</v>
      </c>
      <c r="Z211" s="4260"/>
      <c r="AA211" s="4260"/>
      <c r="AB211" s="4260"/>
      <c r="AC211" s="4260"/>
      <c r="AD211" s="4260"/>
      <c r="AE211" s="4260"/>
      <c r="AF211" s="4260"/>
      <c r="AG211" s="4260"/>
      <c r="AH211" s="4119"/>
      <c r="AI211" s="4122"/>
      <c r="AJ211" s="4261">
        <f t="shared" si="382"/>
        <v>0</v>
      </c>
      <c r="AK211" s="4262">
        <f t="shared" si="383"/>
        <v>0</v>
      </c>
      <c r="AL211" s="4261">
        <f t="shared" si="384"/>
        <v>0</v>
      </c>
      <c r="AM211" s="4262">
        <f t="shared" si="385"/>
        <v>0</v>
      </c>
      <c r="AN211" s="4261">
        <f t="shared" si="386"/>
        <v>0</v>
      </c>
      <c r="AO211" s="4262">
        <f t="shared" si="387"/>
        <v>0</v>
      </c>
      <c r="AP211" s="4261">
        <f t="shared" si="388"/>
        <v>0</v>
      </c>
      <c r="AQ211" s="4262">
        <f t="shared" si="389"/>
        <v>0</v>
      </c>
      <c r="AR211" s="4261">
        <f t="shared" si="390"/>
        <v>0</v>
      </c>
      <c r="AS211" s="4262">
        <f t="shared" si="391"/>
        <v>0</v>
      </c>
      <c r="AT211" s="4261">
        <f t="shared" si="392"/>
        <v>0</v>
      </c>
      <c r="AU211" s="4262">
        <f t="shared" si="393"/>
        <v>0</v>
      </c>
      <c r="AV211" s="4261">
        <f t="shared" si="394"/>
        <v>0</v>
      </c>
      <c r="AW211" s="4262">
        <f t="shared" si="395"/>
        <v>0</v>
      </c>
      <c r="AX211" s="4261">
        <f t="shared" si="396"/>
        <v>0</v>
      </c>
      <c r="AY211" s="4262">
        <f t="shared" si="397"/>
        <v>0</v>
      </c>
      <c r="AZ211" s="4263"/>
      <c r="BA211" s="4264">
        <f>BA9</f>
        <v>20</v>
      </c>
      <c r="BB211" s="4264">
        <f t="shared" si="398"/>
        <v>0</v>
      </c>
      <c r="BC211" s="4264" t="str">
        <f t="shared" si="399"/>
        <v/>
      </c>
      <c r="BD211" s="4265">
        <f t="shared" si="377"/>
        <v>0</v>
      </c>
      <c r="BE211" s="4265">
        <f t="shared" si="377"/>
        <v>0</v>
      </c>
      <c r="BF211" s="4265">
        <f t="shared" si="377"/>
        <v>0</v>
      </c>
      <c r="BG211" s="4265">
        <f t="shared" si="377"/>
        <v>0</v>
      </c>
      <c r="BH211" s="4265">
        <f t="shared" si="377"/>
        <v>0</v>
      </c>
      <c r="BI211" s="4265">
        <f t="shared" si="377"/>
        <v>0</v>
      </c>
      <c r="BJ211" s="4265">
        <f t="shared" si="377"/>
        <v>0</v>
      </c>
      <c r="BK211" s="4265">
        <f t="shared" si="377"/>
        <v>0</v>
      </c>
      <c r="BL211" s="4122"/>
      <c r="BM211" s="4266">
        <f t="shared" si="400"/>
        <v>0</v>
      </c>
      <c r="BN211" s="4267">
        <f t="shared" si="401"/>
        <v>0</v>
      </c>
      <c r="BO211" s="4267">
        <f t="shared" si="402"/>
        <v>0</v>
      </c>
      <c r="BP211" s="4267">
        <f t="shared" si="403"/>
        <v>0</v>
      </c>
      <c r="BQ211" s="4267">
        <f t="shared" si="404"/>
        <v>0</v>
      </c>
      <c r="BR211" s="4267">
        <f t="shared" si="405"/>
        <v>0</v>
      </c>
      <c r="BS211" s="4267">
        <f t="shared" si="406"/>
        <v>0</v>
      </c>
      <c r="BT211" s="4267">
        <f t="shared" si="407"/>
        <v>0</v>
      </c>
      <c r="BU211" s="4202"/>
      <c r="BV211" s="4268">
        <f t="shared" si="378"/>
        <v>0</v>
      </c>
      <c r="BW211" s="4269">
        <f t="shared" si="378"/>
        <v>0</v>
      </c>
      <c r="BX211" s="4269">
        <f t="shared" si="378"/>
        <v>0</v>
      </c>
      <c r="BY211" s="4269">
        <f t="shared" si="378"/>
        <v>0</v>
      </c>
      <c r="BZ211" s="4269">
        <f t="shared" si="378"/>
        <v>0</v>
      </c>
      <c r="CA211" s="4269">
        <f t="shared" si="378"/>
        <v>0</v>
      </c>
      <c r="CB211" s="4269">
        <f t="shared" si="378"/>
        <v>0</v>
      </c>
      <c r="CC211" s="4270">
        <f t="shared" si="378"/>
        <v>0</v>
      </c>
      <c r="CD211" s="4114"/>
      <c r="CE211" s="4264" t="str">
        <f t="shared" si="408"/>
        <v/>
      </c>
      <c r="CF211" s="4271">
        <f t="shared" si="409"/>
        <v>0</v>
      </c>
      <c r="CG211" s="4272">
        <f t="shared" si="410"/>
        <v>0</v>
      </c>
      <c r="CH211" s="4272">
        <f t="shared" si="411"/>
        <v>0</v>
      </c>
      <c r="CI211" s="4272">
        <f t="shared" si="412"/>
        <v>0</v>
      </c>
      <c r="CJ211" s="4272">
        <f t="shared" si="413"/>
        <v>0</v>
      </c>
      <c r="CK211" s="4272">
        <f t="shared" si="414"/>
        <v>0</v>
      </c>
      <c r="CL211" s="4272">
        <f t="shared" si="415"/>
        <v>0</v>
      </c>
      <c r="CM211" s="4272">
        <f t="shared" si="416"/>
        <v>0</v>
      </c>
      <c r="CN211" s="4272">
        <f t="shared" si="417"/>
        <v>0</v>
      </c>
      <c r="CO211" s="4285">
        <f>IF(M211=CO8,M211,0)</f>
        <v>0</v>
      </c>
      <c r="CP211" s="4286" t="str">
        <f t="shared" si="418"/>
        <v/>
      </c>
      <c r="CQ211" s="4261" t="str">
        <f t="shared" si="419"/>
        <v/>
      </c>
      <c r="CR211" s="4275" t="str">
        <f t="shared" si="420"/>
        <v/>
      </c>
      <c r="CS211" s="4275" t="str">
        <f t="shared" si="421"/>
        <v/>
      </c>
      <c r="CT211" s="4275" t="str">
        <f t="shared" si="422"/>
        <v/>
      </c>
      <c r="CU211" s="4275" t="str">
        <f t="shared" si="423"/>
        <v/>
      </c>
      <c r="CV211" s="4275" t="str">
        <f t="shared" si="424"/>
        <v/>
      </c>
      <c r="CW211" s="4275" t="str">
        <f t="shared" si="425"/>
        <v/>
      </c>
      <c r="CX211" s="4276" t="str">
        <f t="shared" si="426"/>
        <v/>
      </c>
      <c r="CY211" s="4186"/>
      <c r="CZ211" s="4264" t="str">
        <f t="shared" si="427"/>
        <v/>
      </c>
      <c r="DA211" s="4277">
        <f t="shared" si="428"/>
        <v>0</v>
      </c>
      <c r="DB211" s="4115" t="str">
        <f t="shared" si="429"/>
        <v/>
      </c>
      <c r="DC211" s="4115" t="str">
        <f t="shared" si="430"/>
        <v/>
      </c>
      <c r="DD211" s="4115" t="str">
        <f t="shared" si="431"/>
        <v/>
      </c>
      <c r="DE211" s="4115" t="str">
        <f t="shared" si="432"/>
        <v/>
      </c>
      <c r="DF211" s="4115" t="str">
        <f t="shared" si="433"/>
        <v/>
      </c>
      <c r="DG211" s="4115" t="str">
        <f t="shared" si="434"/>
        <v/>
      </c>
      <c r="DH211" s="4115" t="str">
        <f t="shared" si="435"/>
        <v/>
      </c>
      <c r="DI211" s="4115" t="str">
        <f t="shared" si="436"/>
        <v/>
      </c>
      <c r="DJ211" s="4136"/>
      <c r="DK211" s="4287">
        <f>IF(M211=DK8,M211,0)</f>
        <v>0</v>
      </c>
      <c r="DL211" s="4286" t="str">
        <f t="shared" si="437"/>
        <v/>
      </c>
      <c r="DM211" s="4275" t="str">
        <f t="shared" si="438"/>
        <v/>
      </c>
      <c r="DN211" s="4275" t="str">
        <f t="shared" si="439"/>
        <v/>
      </c>
      <c r="DO211" s="4275" t="str">
        <f t="shared" si="440"/>
        <v/>
      </c>
      <c r="DP211" s="4275" t="str">
        <f t="shared" si="441"/>
        <v/>
      </c>
      <c r="DQ211" s="4275" t="str">
        <f t="shared" si="442"/>
        <v/>
      </c>
      <c r="DR211" s="4275" t="str">
        <f t="shared" si="443"/>
        <v/>
      </c>
      <c r="DS211" s="4275" t="str">
        <f t="shared" si="444"/>
        <v/>
      </c>
      <c r="DT211" s="4279" t="str">
        <f t="shared" si="445"/>
        <v/>
      </c>
      <c r="DU211" s="4122"/>
      <c r="DV211" s="4266">
        <f t="shared" si="446"/>
        <v>0</v>
      </c>
      <c r="DW211" s="4267">
        <f t="shared" si="447"/>
        <v>0</v>
      </c>
      <c r="DX211" s="4267">
        <f t="shared" si="448"/>
        <v>0</v>
      </c>
      <c r="DY211" s="4267">
        <f t="shared" si="449"/>
        <v>0</v>
      </c>
      <c r="DZ211" s="4267">
        <f t="shared" si="450"/>
        <v>0</v>
      </c>
      <c r="EA211" s="4267">
        <f t="shared" si="451"/>
        <v>0</v>
      </c>
      <c r="EB211" s="4267">
        <f t="shared" si="452"/>
        <v>0</v>
      </c>
      <c r="EC211" s="4267">
        <f t="shared" si="453"/>
        <v>0</v>
      </c>
      <c r="ED211" s="4215"/>
      <c r="EE211" s="4268">
        <f t="shared" si="379"/>
        <v>0</v>
      </c>
      <c r="EF211" s="4269">
        <f t="shared" si="379"/>
        <v>0</v>
      </c>
      <c r="EG211" s="4269">
        <f t="shared" si="379"/>
        <v>0</v>
      </c>
      <c r="EH211" s="4269">
        <f t="shared" si="379"/>
        <v>0</v>
      </c>
      <c r="EI211" s="4269">
        <f t="shared" si="379"/>
        <v>0</v>
      </c>
      <c r="EJ211" s="4269">
        <f t="shared" si="379"/>
        <v>0</v>
      </c>
      <c r="EK211" s="4269">
        <f t="shared" si="379"/>
        <v>0</v>
      </c>
      <c r="EL211" s="4270">
        <f t="shared" si="379"/>
        <v>0</v>
      </c>
      <c r="EM211" s="4186"/>
      <c r="EN211" s="4264" t="str">
        <f t="shared" si="454"/>
        <v/>
      </c>
      <c r="EO211" s="4271">
        <f t="shared" si="455"/>
        <v>0</v>
      </c>
      <c r="EP211" s="4272">
        <f t="shared" si="456"/>
        <v>0</v>
      </c>
      <c r="EQ211" s="4272">
        <f t="shared" si="457"/>
        <v>0</v>
      </c>
      <c r="ER211" s="4272">
        <f t="shared" si="458"/>
        <v>0</v>
      </c>
      <c r="ES211" s="4272">
        <f t="shared" si="459"/>
        <v>0</v>
      </c>
      <c r="ET211" s="4272">
        <f t="shared" si="460"/>
        <v>0</v>
      </c>
      <c r="EU211" s="4272">
        <f t="shared" si="461"/>
        <v>0</v>
      </c>
      <c r="EV211" s="4272">
        <f t="shared" si="462"/>
        <v>0</v>
      </c>
      <c r="EW211" s="4272">
        <f t="shared" si="463"/>
        <v>0</v>
      </c>
      <c r="EX211" s="4288">
        <f>IF(X211=EX8,X211,0)</f>
        <v>0</v>
      </c>
      <c r="EY211" s="4286" t="str">
        <f t="shared" si="464"/>
        <v/>
      </c>
      <c r="EZ211" s="4261" t="str">
        <f t="shared" si="465"/>
        <v/>
      </c>
      <c r="FA211" s="4275" t="str">
        <f t="shared" si="466"/>
        <v/>
      </c>
      <c r="FB211" s="4275" t="str">
        <f t="shared" si="467"/>
        <v/>
      </c>
      <c r="FC211" s="4275" t="str">
        <f t="shared" si="468"/>
        <v/>
      </c>
      <c r="FD211" s="4275" t="str">
        <f t="shared" si="469"/>
        <v/>
      </c>
      <c r="FE211" s="4275" t="str">
        <f t="shared" si="470"/>
        <v/>
      </c>
      <c r="FF211" s="4275" t="str">
        <f t="shared" si="471"/>
        <v/>
      </c>
      <c r="FG211" s="4275" t="str">
        <f t="shared" si="472"/>
        <v/>
      </c>
      <c r="FH211" s="4186"/>
      <c r="FI211" s="4264" t="str">
        <f t="shared" si="473"/>
        <v/>
      </c>
      <c r="FJ211" s="4277">
        <f t="shared" si="474"/>
        <v>0</v>
      </c>
      <c r="FK211" s="4115" t="str">
        <f t="shared" si="475"/>
        <v/>
      </c>
      <c r="FL211" s="4115" t="str">
        <f t="shared" si="476"/>
        <v/>
      </c>
      <c r="FM211" s="4115" t="str">
        <f t="shared" si="477"/>
        <v/>
      </c>
      <c r="FN211" s="4115" t="str">
        <f t="shared" si="478"/>
        <v/>
      </c>
      <c r="FO211" s="4115" t="str">
        <f t="shared" si="479"/>
        <v/>
      </c>
      <c r="FP211" s="4115" t="str">
        <f t="shared" si="480"/>
        <v/>
      </c>
      <c r="FQ211" s="4115" t="str">
        <f t="shared" si="481"/>
        <v/>
      </c>
      <c r="FR211" s="4115" t="str">
        <f t="shared" si="482"/>
        <v/>
      </c>
      <c r="FS211" s="4287">
        <f>IF(X211=FS8,X211,0)</f>
        <v>0</v>
      </c>
      <c r="FT211" s="4286" t="str">
        <f t="shared" si="483"/>
        <v/>
      </c>
      <c r="FU211" s="4275" t="str">
        <f t="shared" si="484"/>
        <v/>
      </c>
      <c r="FV211" s="4275" t="str">
        <f t="shared" si="485"/>
        <v/>
      </c>
      <c r="FW211" s="4275" t="str">
        <f t="shared" si="486"/>
        <v/>
      </c>
      <c r="FX211" s="4275" t="str">
        <f t="shared" si="487"/>
        <v/>
      </c>
      <c r="FY211" s="4275" t="str">
        <f t="shared" si="488"/>
        <v/>
      </c>
      <c r="FZ211" s="4275" t="str">
        <f t="shared" si="489"/>
        <v/>
      </c>
      <c r="GA211" s="4275" t="str">
        <f t="shared" si="490"/>
        <v/>
      </c>
      <c r="GB211" s="4279" t="str">
        <f t="shared" si="491"/>
        <v/>
      </c>
      <c r="GC211" s="4122"/>
    </row>
    <row r="212" spans="1:185" ht="45" customHeight="1">
      <c r="A212" s="4016">
        <f>ROW()</f>
        <v>212</v>
      </c>
      <c r="B212" s="4250" t="str">
        <f>IF(C212="I","",IF(ISBLANK(D212),"",IF(ISTEXT(D212),LARGE(B9:B211,1)+1,0)))</f>
        <v/>
      </c>
      <c r="C212" s="4281"/>
      <c r="D212" s="4297"/>
      <c r="E212" s="4252"/>
      <c r="F212" s="4253"/>
      <c r="G212" s="4254"/>
      <c r="H212" s="4255"/>
      <c r="I212" s="4254"/>
      <c r="J212" s="4255"/>
      <c r="K212" s="4256">
        <f t="shared" si="376"/>
        <v>0</v>
      </c>
      <c r="L212" s="4119"/>
      <c r="M212" s="4257">
        <f t="shared" si="380"/>
        <v>0</v>
      </c>
      <c r="N212" s="4258">
        <f t="shared" si="380"/>
        <v>0</v>
      </c>
      <c r="O212" s="4259"/>
      <c r="P212" s="4259"/>
      <c r="Q212" s="4259"/>
      <c r="R212" s="4259"/>
      <c r="S212" s="4259"/>
      <c r="T212" s="4259"/>
      <c r="U212" s="4259"/>
      <c r="V212" s="4259"/>
      <c r="W212" s="4119"/>
      <c r="X212" s="4257">
        <f t="shared" si="381"/>
        <v>0</v>
      </c>
      <c r="Y212" s="4258">
        <f t="shared" si="381"/>
        <v>0</v>
      </c>
      <c r="Z212" s="4260"/>
      <c r="AA212" s="4260"/>
      <c r="AB212" s="4260"/>
      <c r="AC212" s="4260"/>
      <c r="AD212" s="4260"/>
      <c r="AE212" s="4260"/>
      <c r="AF212" s="4260"/>
      <c r="AG212" s="4260"/>
      <c r="AH212" s="4119"/>
      <c r="AI212" s="4122"/>
      <c r="AJ212" s="4261">
        <f t="shared" si="382"/>
        <v>0</v>
      </c>
      <c r="AK212" s="4262">
        <f t="shared" si="383"/>
        <v>0</v>
      </c>
      <c r="AL212" s="4261">
        <f t="shared" si="384"/>
        <v>0</v>
      </c>
      <c r="AM212" s="4262">
        <f t="shared" si="385"/>
        <v>0</v>
      </c>
      <c r="AN212" s="4261">
        <f t="shared" si="386"/>
        <v>0</v>
      </c>
      <c r="AO212" s="4262">
        <f t="shared" si="387"/>
        <v>0</v>
      </c>
      <c r="AP212" s="4261">
        <f t="shared" si="388"/>
        <v>0</v>
      </c>
      <c r="AQ212" s="4262">
        <f t="shared" si="389"/>
        <v>0</v>
      </c>
      <c r="AR212" s="4261">
        <f t="shared" si="390"/>
        <v>0</v>
      </c>
      <c r="AS212" s="4262">
        <f t="shared" si="391"/>
        <v>0</v>
      </c>
      <c r="AT212" s="4261">
        <f t="shared" si="392"/>
        <v>0</v>
      </c>
      <c r="AU212" s="4262">
        <f t="shared" si="393"/>
        <v>0</v>
      </c>
      <c r="AV212" s="4261">
        <f t="shared" si="394"/>
        <v>0</v>
      </c>
      <c r="AW212" s="4262">
        <f t="shared" si="395"/>
        <v>0</v>
      </c>
      <c r="AX212" s="4261">
        <f t="shared" si="396"/>
        <v>0</v>
      </c>
      <c r="AY212" s="4262">
        <f t="shared" si="397"/>
        <v>0</v>
      </c>
      <c r="AZ212" s="4263"/>
      <c r="BA212" s="4264">
        <f>BA9</f>
        <v>20</v>
      </c>
      <c r="BB212" s="4264">
        <f t="shared" si="398"/>
        <v>0</v>
      </c>
      <c r="BC212" s="4264" t="str">
        <f t="shared" si="399"/>
        <v/>
      </c>
      <c r="BD212" s="4265">
        <f t="shared" si="377"/>
        <v>0</v>
      </c>
      <c r="BE212" s="4265">
        <f t="shared" si="377"/>
        <v>0</v>
      </c>
      <c r="BF212" s="4265">
        <f t="shared" si="377"/>
        <v>0</v>
      </c>
      <c r="BG212" s="4265">
        <f t="shared" si="377"/>
        <v>0</v>
      </c>
      <c r="BH212" s="4265">
        <f t="shared" si="377"/>
        <v>0</v>
      </c>
      <c r="BI212" s="4265">
        <f t="shared" si="377"/>
        <v>0</v>
      </c>
      <c r="BJ212" s="4265">
        <f t="shared" si="377"/>
        <v>0</v>
      </c>
      <c r="BK212" s="4265">
        <f t="shared" si="377"/>
        <v>0</v>
      </c>
      <c r="BL212" s="4122"/>
      <c r="BM212" s="4266">
        <f t="shared" si="400"/>
        <v>0</v>
      </c>
      <c r="BN212" s="4267">
        <f t="shared" si="401"/>
        <v>0</v>
      </c>
      <c r="BO212" s="4267">
        <f t="shared" si="402"/>
        <v>0</v>
      </c>
      <c r="BP212" s="4267">
        <f t="shared" si="403"/>
        <v>0</v>
      </c>
      <c r="BQ212" s="4267">
        <f t="shared" si="404"/>
        <v>0</v>
      </c>
      <c r="BR212" s="4267">
        <f t="shared" si="405"/>
        <v>0</v>
      </c>
      <c r="BS212" s="4267">
        <f t="shared" si="406"/>
        <v>0</v>
      </c>
      <c r="BT212" s="4267">
        <f t="shared" si="407"/>
        <v>0</v>
      </c>
      <c r="BU212" s="4202"/>
      <c r="BV212" s="4268">
        <f t="shared" si="378"/>
        <v>0</v>
      </c>
      <c r="BW212" s="4269">
        <f t="shared" si="378"/>
        <v>0</v>
      </c>
      <c r="BX212" s="4269">
        <f t="shared" si="378"/>
        <v>0</v>
      </c>
      <c r="BY212" s="4269">
        <f t="shared" si="378"/>
        <v>0</v>
      </c>
      <c r="BZ212" s="4269">
        <f t="shared" si="378"/>
        <v>0</v>
      </c>
      <c r="CA212" s="4269">
        <f t="shared" si="378"/>
        <v>0</v>
      </c>
      <c r="CB212" s="4269">
        <f t="shared" si="378"/>
        <v>0</v>
      </c>
      <c r="CC212" s="4270">
        <f t="shared" si="378"/>
        <v>0</v>
      </c>
      <c r="CD212" s="4114"/>
      <c r="CE212" s="4264" t="str">
        <f t="shared" si="408"/>
        <v/>
      </c>
      <c r="CF212" s="4271">
        <f t="shared" si="409"/>
        <v>0</v>
      </c>
      <c r="CG212" s="4272">
        <f t="shared" si="410"/>
        <v>0</v>
      </c>
      <c r="CH212" s="4272">
        <f t="shared" si="411"/>
        <v>0</v>
      </c>
      <c r="CI212" s="4272">
        <f t="shared" si="412"/>
        <v>0</v>
      </c>
      <c r="CJ212" s="4272">
        <f t="shared" si="413"/>
        <v>0</v>
      </c>
      <c r="CK212" s="4272">
        <f t="shared" si="414"/>
        <v>0</v>
      </c>
      <c r="CL212" s="4272">
        <f t="shared" si="415"/>
        <v>0</v>
      </c>
      <c r="CM212" s="4272">
        <f t="shared" si="416"/>
        <v>0</v>
      </c>
      <c r="CN212" s="4272">
        <f t="shared" si="417"/>
        <v>0</v>
      </c>
      <c r="CO212" s="4285">
        <f>IF(M212=CO8,M212,0)</f>
        <v>0</v>
      </c>
      <c r="CP212" s="4286" t="str">
        <f t="shared" si="418"/>
        <v/>
      </c>
      <c r="CQ212" s="4261" t="str">
        <f t="shared" si="419"/>
        <v/>
      </c>
      <c r="CR212" s="4275" t="str">
        <f t="shared" si="420"/>
        <v/>
      </c>
      <c r="CS212" s="4275" t="str">
        <f t="shared" si="421"/>
        <v/>
      </c>
      <c r="CT212" s="4275" t="str">
        <f t="shared" si="422"/>
        <v/>
      </c>
      <c r="CU212" s="4275" t="str">
        <f t="shared" si="423"/>
        <v/>
      </c>
      <c r="CV212" s="4275" t="str">
        <f t="shared" si="424"/>
        <v/>
      </c>
      <c r="CW212" s="4275" t="str">
        <f t="shared" si="425"/>
        <v/>
      </c>
      <c r="CX212" s="4276" t="str">
        <f t="shared" si="426"/>
        <v/>
      </c>
      <c r="CY212" s="4186"/>
      <c r="CZ212" s="4264" t="str">
        <f t="shared" si="427"/>
        <v/>
      </c>
      <c r="DA212" s="4277">
        <f t="shared" si="428"/>
        <v>0</v>
      </c>
      <c r="DB212" s="4115" t="str">
        <f t="shared" si="429"/>
        <v/>
      </c>
      <c r="DC212" s="4115" t="str">
        <f t="shared" si="430"/>
        <v/>
      </c>
      <c r="DD212" s="4115" t="str">
        <f t="shared" si="431"/>
        <v/>
      </c>
      <c r="DE212" s="4115" t="str">
        <f t="shared" si="432"/>
        <v/>
      </c>
      <c r="DF212" s="4115" t="str">
        <f t="shared" si="433"/>
        <v/>
      </c>
      <c r="DG212" s="4115" t="str">
        <f t="shared" si="434"/>
        <v/>
      </c>
      <c r="DH212" s="4115" t="str">
        <f t="shared" si="435"/>
        <v/>
      </c>
      <c r="DI212" s="4115" t="str">
        <f t="shared" si="436"/>
        <v/>
      </c>
      <c r="DJ212" s="4136"/>
      <c r="DK212" s="4287">
        <f>IF(M212=DK8,M212,0)</f>
        <v>0</v>
      </c>
      <c r="DL212" s="4286" t="str">
        <f t="shared" si="437"/>
        <v/>
      </c>
      <c r="DM212" s="4275" t="str">
        <f t="shared" si="438"/>
        <v/>
      </c>
      <c r="DN212" s="4275" t="str">
        <f t="shared" si="439"/>
        <v/>
      </c>
      <c r="DO212" s="4275" t="str">
        <f t="shared" si="440"/>
        <v/>
      </c>
      <c r="DP212" s="4275" t="str">
        <f t="shared" si="441"/>
        <v/>
      </c>
      <c r="DQ212" s="4275" t="str">
        <f t="shared" si="442"/>
        <v/>
      </c>
      <c r="DR212" s="4275" t="str">
        <f t="shared" si="443"/>
        <v/>
      </c>
      <c r="DS212" s="4275" t="str">
        <f t="shared" si="444"/>
        <v/>
      </c>
      <c r="DT212" s="4279" t="str">
        <f t="shared" si="445"/>
        <v/>
      </c>
      <c r="DU212" s="4122"/>
      <c r="DV212" s="4266">
        <f t="shared" si="446"/>
        <v>0</v>
      </c>
      <c r="DW212" s="4267">
        <f t="shared" si="447"/>
        <v>0</v>
      </c>
      <c r="DX212" s="4267">
        <f t="shared" si="448"/>
        <v>0</v>
      </c>
      <c r="DY212" s="4267">
        <f t="shared" si="449"/>
        <v>0</v>
      </c>
      <c r="DZ212" s="4267">
        <f t="shared" si="450"/>
        <v>0</v>
      </c>
      <c r="EA212" s="4267">
        <f t="shared" si="451"/>
        <v>0</v>
      </c>
      <c r="EB212" s="4267">
        <f t="shared" si="452"/>
        <v>0</v>
      </c>
      <c r="EC212" s="4267">
        <f t="shared" si="453"/>
        <v>0</v>
      </c>
      <c r="ED212" s="4215"/>
      <c r="EE212" s="4268">
        <f t="shared" si="379"/>
        <v>0</v>
      </c>
      <c r="EF212" s="4269">
        <f t="shared" si="379"/>
        <v>0</v>
      </c>
      <c r="EG212" s="4269">
        <f t="shared" si="379"/>
        <v>0</v>
      </c>
      <c r="EH212" s="4269">
        <f t="shared" si="379"/>
        <v>0</v>
      </c>
      <c r="EI212" s="4269">
        <f t="shared" si="379"/>
        <v>0</v>
      </c>
      <c r="EJ212" s="4269">
        <f t="shared" si="379"/>
        <v>0</v>
      </c>
      <c r="EK212" s="4269">
        <f t="shared" si="379"/>
        <v>0</v>
      </c>
      <c r="EL212" s="4270">
        <f t="shared" si="379"/>
        <v>0</v>
      </c>
      <c r="EM212" s="4186"/>
      <c r="EN212" s="4264" t="str">
        <f t="shared" si="454"/>
        <v/>
      </c>
      <c r="EO212" s="4271">
        <f t="shared" si="455"/>
        <v>0</v>
      </c>
      <c r="EP212" s="4272">
        <f t="shared" si="456"/>
        <v>0</v>
      </c>
      <c r="EQ212" s="4272">
        <f t="shared" si="457"/>
        <v>0</v>
      </c>
      <c r="ER212" s="4272">
        <f t="shared" si="458"/>
        <v>0</v>
      </c>
      <c r="ES212" s="4272">
        <f t="shared" si="459"/>
        <v>0</v>
      </c>
      <c r="ET212" s="4272">
        <f t="shared" si="460"/>
        <v>0</v>
      </c>
      <c r="EU212" s="4272">
        <f t="shared" si="461"/>
        <v>0</v>
      </c>
      <c r="EV212" s="4272">
        <f t="shared" si="462"/>
        <v>0</v>
      </c>
      <c r="EW212" s="4272">
        <f t="shared" si="463"/>
        <v>0</v>
      </c>
      <c r="EX212" s="4288">
        <f>IF(X212=EX8,X212,0)</f>
        <v>0</v>
      </c>
      <c r="EY212" s="4286" t="str">
        <f t="shared" si="464"/>
        <v/>
      </c>
      <c r="EZ212" s="4261" t="str">
        <f t="shared" si="465"/>
        <v/>
      </c>
      <c r="FA212" s="4275" t="str">
        <f t="shared" si="466"/>
        <v/>
      </c>
      <c r="FB212" s="4275" t="str">
        <f t="shared" si="467"/>
        <v/>
      </c>
      <c r="FC212" s="4275" t="str">
        <f t="shared" si="468"/>
        <v/>
      </c>
      <c r="FD212" s="4275" t="str">
        <f t="shared" si="469"/>
        <v/>
      </c>
      <c r="FE212" s="4275" t="str">
        <f t="shared" si="470"/>
        <v/>
      </c>
      <c r="FF212" s="4275" t="str">
        <f t="shared" si="471"/>
        <v/>
      </c>
      <c r="FG212" s="4275" t="str">
        <f t="shared" si="472"/>
        <v/>
      </c>
      <c r="FH212" s="4186"/>
      <c r="FI212" s="4264" t="str">
        <f t="shared" si="473"/>
        <v/>
      </c>
      <c r="FJ212" s="4277">
        <f t="shared" si="474"/>
        <v>0</v>
      </c>
      <c r="FK212" s="4115" t="str">
        <f t="shared" si="475"/>
        <v/>
      </c>
      <c r="FL212" s="4115" t="str">
        <f t="shared" si="476"/>
        <v/>
      </c>
      <c r="FM212" s="4115" t="str">
        <f t="shared" si="477"/>
        <v/>
      </c>
      <c r="FN212" s="4115" t="str">
        <f t="shared" si="478"/>
        <v/>
      </c>
      <c r="FO212" s="4115" t="str">
        <f t="shared" si="479"/>
        <v/>
      </c>
      <c r="FP212" s="4115" t="str">
        <f t="shared" si="480"/>
        <v/>
      </c>
      <c r="FQ212" s="4115" t="str">
        <f t="shared" si="481"/>
        <v/>
      </c>
      <c r="FR212" s="4115" t="str">
        <f t="shared" si="482"/>
        <v/>
      </c>
      <c r="FS212" s="4287">
        <f>IF(X212=FS8,X212,0)</f>
        <v>0</v>
      </c>
      <c r="FT212" s="4286" t="str">
        <f t="shared" si="483"/>
        <v/>
      </c>
      <c r="FU212" s="4275" t="str">
        <f t="shared" si="484"/>
        <v/>
      </c>
      <c r="FV212" s="4275" t="str">
        <f t="shared" si="485"/>
        <v/>
      </c>
      <c r="FW212" s="4275" t="str">
        <f t="shared" si="486"/>
        <v/>
      </c>
      <c r="FX212" s="4275" t="str">
        <f t="shared" si="487"/>
        <v/>
      </c>
      <c r="FY212" s="4275" t="str">
        <f t="shared" si="488"/>
        <v/>
      </c>
      <c r="FZ212" s="4275" t="str">
        <f t="shared" si="489"/>
        <v/>
      </c>
      <c r="GA212" s="4275" t="str">
        <f t="shared" si="490"/>
        <v/>
      </c>
      <c r="GB212" s="4279" t="str">
        <f t="shared" si="491"/>
        <v/>
      </c>
      <c r="GC212" s="4122"/>
    </row>
    <row r="213" spans="1:185" ht="45" customHeight="1">
      <c r="A213" s="4016">
        <f>ROW()</f>
        <v>213</v>
      </c>
      <c r="B213" s="4250" t="str">
        <f>IF(C213="I","",IF(ISBLANK(D213),"",IF(ISTEXT(D213),LARGE(B9:B212,1)+1,0)))</f>
        <v/>
      </c>
      <c r="C213" s="4281"/>
      <c r="D213" s="4297"/>
      <c r="E213" s="4252"/>
      <c r="F213" s="4253"/>
      <c r="G213" s="4254"/>
      <c r="H213" s="4255"/>
      <c r="I213" s="4254"/>
      <c r="J213" s="4255"/>
      <c r="K213" s="4256">
        <f t="shared" si="376"/>
        <v>0</v>
      </c>
      <c r="L213" s="4119"/>
      <c r="M213" s="4257">
        <f t="shared" si="380"/>
        <v>0</v>
      </c>
      <c r="N213" s="4258">
        <f t="shared" si="380"/>
        <v>0</v>
      </c>
      <c r="O213" s="4259"/>
      <c r="P213" s="4259"/>
      <c r="Q213" s="4259"/>
      <c r="R213" s="4259"/>
      <c r="S213" s="4259"/>
      <c r="T213" s="4259"/>
      <c r="U213" s="4259"/>
      <c r="V213" s="4259"/>
      <c r="W213" s="4119"/>
      <c r="X213" s="4257">
        <f t="shared" si="381"/>
        <v>0</v>
      </c>
      <c r="Y213" s="4258">
        <f t="shared" si="381"/>
        <v>0</v>
      </c>
      <c r="Z213" s="4260"/>
      <c r="AA213" s="4260"/>
      <c r="AB213" s="4260"/>
      <c r="AC213" s="4260"/>
      <c r="AD213" s="4260"/>
      <c r="AE213" s="4260"/>
      <c r="AF213" s="4260"/>
      <c r="AG213" s="4260"/>
      <c r="AH213" s="4119"/>
      <c r="AI213" s="4122"/>
      <c r="AJ213" s="4261">
        <f t="shared" si="382"/>
        <v>0</v>
      </c>
      <c r="AK213" s="4262">
        <f t="shared" si="383"/>
        <v>0</v>
      </c>
      <c r="AL213" s="4261">
        <f t="shared" si="384"/>
        <v>0</v>
      </c>
      <c r="AM213" s="4262">
        <f t="shared" si="385"/>
        <v>0</v>
      </c>
      <c r="AN213" s="4261">
        <f t="shared" si="386"/>
        <v>0</v>
      </c>
      <c r="AO213" s="4262">
        <f t="shared" si="387"/>
        <v>0</v>
      </c>
      <c r="AP213" s="4261">
        <f t="shared" si="388"/>
        <v>0</v>
      </c>
      <c r="AQ213" s="4262">
        <f t="shared" si="389"/>
        <v>0</v>
      </c>
      <c r="AR213" s="4261">
        <f t="shared" si="390"/>
        <v>0</v>
      </c>
      <c r="AS213" s="4262">
        <f t="shared" si="391"/>
        <v>0</v>
      </c>
      <c r="AT213" s="4261">
        <f t="shared" si="392"/>
        <v>0</v>
      </c>
      <c r="AU213" s="4262">
        <f t="shared" si="393"/>
        <v>0</v>
      </c>
      <c r="AV213" s="4261">
        <f t="shared" si="394"/>
        <v>0</v>
      </c>
      <c r="AW213" s="4262">
        <f t="shared" si="395"/>
        <v>0</v>
      </c>
      <c r="AX213" s="4261">
        <f t="shared" si="396"/>
        <v>0</v>
      </c>
      <c r="AY213" s="4262">
        <f t="shared" si="397"/>
        <v>0</v>
      </c>
      <c r="AZ213" s="4263"/>
      <c r="BA213" s="4264">
        <f>BA9</f>
        <v>20</v>
      </c>
      <c r="BB213" s="4264">
        <f t="shared" si="398"/>
        <v>0</v>
      </c>
      <c r="BC213" s="4264" t="str">
        <f t="shared" si="399"/>
        <v/>
      </c>
      <c r="BD213" s="4265">
        <f t="shared" si="377"/>
        <v>0</v>
      </c>
      <c r="BE213" s="4265">
        <f t="shared" si="377"/>
        <v>0</v>
      </c>
      <c r="BF213" s="4265">
        <f t="shared" si="377"/>
        <v>0</v>
      </c>
      <c r="BG213" s="4265">
        <f t="shared" si="377"/>
        <v>0</v>
      </c>
      <c r="BH213" s="4265">
        <f t="shared" si="377"/>
        <v>0</v>
      </c>
      <c r="BI213" s="4265">
        <f t="shared" si="377"/>
        <v>0</v>
      </c>
      <c r="BJ213" s="4265">
        <f t="shared" si="377"/>
        <v>0</v>
      </c>
      <c r="BK213" s="4265">
        <f t="shared" si="377"/>
        <v>0</v>
      </c>
      <c r="BL213" s="4122"/>
      <c r="BM213" s="4266">
        <f t="shared" si="400"/>
        <v>0</v>
      </c>
      <c r="BN213" s="4267">
        <f t="shared" si="401"/>
        <v>0</v>
      </c>
      <c r="BO213" s="4267">
        <f t="shared" si="402"/>
        <v>0</v>
      </c>
      <c r="BP213" s="4267">
        <f t="shared" si="403"/>
        <v>0</v>
      </c>
      <c r="BQ213" s="4267">
        <f t="shared" si="404"/>
        <v>0</v>
      </c>
      <c r="BR213" s="4267">
        <f t="shared" si="405"/>
        <v>0</v>
      </c>
      <c r="BS213" s="4267">
        <f t="shared" si="406"/>
        <v>0</v>
      </c>
      <c r="BT213" s="4267">
        <f t="shared" si="407"/>
        <v>0</v>
      </c>
      <c r="BU213" s="4202"/>
      <c r="BV213" s="4268">
        <f t="shared" si="378"/>
        <v>0</v>
      </c>
      <c r="BW213" s="4269">
        <f t="shared" si="378"/>
        <v>0</v>
      </c>
      <c r="BX213" s="4269">
        <f t="shared" si="378"/>
        <v>0</v>
      </c>
      <c r="BY213" s="4269">
        <f t="shared" si="378"/>
        <v>0</v>
      </c>
      <c r="BZ213" s="4269">
        <f t="shared" si="378"/>
        <v>0</v>
      </c>
      <c r="CA213" s="4269">
        <f t="shared" si="378"/>
        <v>0</v>
      </c>
      <c r="CB213" s="4269">
        <f t="shared" si="378"/>
        <v>0</v>
      </c>
      <c r="CC213" s="4270">
        <f t="shared" si="378"/>
        <v>0</v>
      </c>
      <c r="CD213" s="4114"/>
      <c r="CE213" s="4264" t="str">
        <f t="shared" si="408"/>
        <v/>
      </c>
      <c r="CF213" s="4271">
        <f t="shared" si="409"/>
        <v>0</v>
      </c>
      <c r="CG213" s="4272">
        <f t="shared" si="410"/>
        <v>0</v>
      </c>
      <c r="CH213" s="4272">
        <f t="shared" si="411"/>
        <v>0</v>
      </c>
      <c r="CI213" s="4272">
        <f t="shared" si="412"/>
        <v>0</v>
      </c>
      <c r="CJ213" s="4272">
        <f t="shared" si="413"/>
        <v>0</v>
      </c>
      <c r="CK213" s="4272">
        <f t="shared" si="414"/>
        <v>0</v>
      </c>
      <c r="CL213" s="4272">
        <f t="shared" si="415"/>
        <v>0</v>
      </c>
      <c r="CM213" s="4272">
        <f t="shared" si="416"/>
        <v>0</v>
      </c>
      <c r="CN213" s="4272">
        <f t="shared" si="417"/>
        <v>0</v>
      </c>
      <c r="CO213" s="4285">
        <f>IF(M213=CO8,M213,0)</f>
        <v>0</v>
      </c>
      <c r="CP213" s="4286" t="str">
        <f t="shared" si="418"/>
        <v/>
      </c>
      <c r="CQ213" s="4261" t="str">
        <f t="shared" si="419"/>
        <v/>
      </c>
      <c r="CR213" s="4275" t="str">
        <f t="shared" si="420"/>
        <v/>
      </c>
      <c r="CS213" s="4275" t="str">
        <f t="shared" si="421"/>
        <v/>
      </c>
      <c r="CT213" s="4275" t="str">
        <f t="shared" si="422"/>
        <v/>
      </c>
      <c r="CU213" s="4275" t="str">
        <f t="shared" si="423"/>
        <v/>
      </c>
      <c r="CV213" s="4275" t="str">
        <f t="shared" si="424"/>
        <v/>
      </c>
      <c r="CW213" s="4275" t="str">
        <f t="shared" si="425"/>
        <v/>
      </c>
      <c r="CX213" s="4276" t="str">
        <f t="shared" si="426"/>
        <v/>
      </c>
      <c r="CY213" s="4186"/>
      <c r="CZ213" s="4264" t="str">
        <f t="shared" si="427"/>
        <v/>
      </c>
      <c r="DA213" s="4277">
        <f t="shared" si="428"/>
        <v>0</v>
      </c>
      <c r="DB213" s="4115" t="str">
        <f t="shared" si="429"/>
        <v/>
      </c>
      <c r="DC213" s="4115" t="str">
        <f t="shared" si="430"/>
        <v/>
      </c>
      <c r="DD213" s="4115" t="str">
        <f t="shared" si="431"/>
        <v/>
      </c>
      <c r="DE213" s="4115" t="str">
        <f t="shared" si="432"/>
        <v/>
      </c>
      <c r="DF213" s="4115" t="str">
        <f t="shared" si="433"/>
        <v/>
      </c>
      <c r="DG213" s="4115" t="str">
        <f t="shared" si="434"/>
        <v/>
      </c>
      <c r="DH213" s="4115" t="str">
        <f t="shared" si="435"/>
        <v/>
      </c>
      <c r="DI213" s="4115" t="str">
        <f t="shared" si="436"/>
        <v/>
      </c>
      <c r="DJ213" s="4136"/>
      <c r="DK213" s="4287">
        <f>IF(M213=DK8,M213,0)</f>
        <v>0</v>
      </c>
      <c r="DL213" s="4286" t="str">
        <f t="shared" si="437"/>
        <v/>
      </c>
      <c r="DM213" s="4275" t="str">
        <f t="shared" si="438"/>
        <v/>
      </c>
      <c r="DN213" s="4275" t="str">
        <f t="shared" si="439"/>
        <v/>
      </c>
      <c r="DO213" s="4275" t="str">
        <f t="shared" si="440"/>
        <v/>
      </c>
      <c r="DP213" s="4275" t="str">
        <f t="shared" si="441"/>
        <v/>
      </c>
      <c r="DQ213" s="4275" t="str">
        <f t="shared" si="442"/>
        <v/>
      </c>
      <c r="DR213" s="4275" t="str">
        <f t="shared" si="443"/>
        <v/>
      </c>
      <c r="DS213" s="4275" t="str">
        <f t="shared" si="444"/>
        <v/>
      </c>
      <c r="DT213" s="4279" t="str">
        <f t="shared" si="445"/>
        <v/>
      </c>
      <c r="DU213" s="4122"/>
      <c r="DV213" s="4266">
        <f t="shared" si="446"/>
        <v>0</v>
      </c>
      <c r="DW213" s="4267">
        <f t="shared" si="447"/>
        <v>0</v>
      </c>
      <c r="DX213" s="4267">
        <f t="shared" si="448"/>
        <v>0</v>
      </c>
      <c r="DY213" s="4267">
        <f t="shared" si="449"/>
        <v>0</v>
      </c>
      <c r="DZ213" s="4267">
        <f t="shared" si="450"/>
        <v>0</v>
      </c>
      <c r="EA213" s="4267">
        <f t="shared" si="451"/>
        <v>0</v>
      </c>
      <c r="EB213" s="4267">
        <f t="shared" si="452"/>
        <v>0</v>
      </c>
      <c r="EC213" s="4267">
        <f t="shared" si="453"/>
        <v>0</v>
      </c>
      <c r="ED213" s="4215"/>
      <c r="EE213" s="4268">
        <f t="shared" si="379"/>
        <v>0</v>
      </c>
      <c r="EF213" s="4269">
        <f t="shared" si="379"/>
        <v>0</v>
      </c>
      <c r="EG213" s="4269">
        <f t="shared" si="379"/>
        <v>0</v>
      </c>
      <c r="EH213" s="4269">
        <f t="shared" si="379"/>
        <v>0</v>
      </c>
      <c r="EI213" s="4269">
        <f t="shared" si="379"/>
        <v>0</v>
      </c>
      <c r="EJ213" s="4269">
        <f t="shared" si="379"/>
        <v>0</v>
      </c>
      <c r="EK213" s="4269">
        <f t="shared" si="379"/>
        <v>0</v>
      </c>
      <c r="EL213" s="4270">
        <f t="shared" si="379"/>
        <v>0</v>
      </c>
      <c r="EM213" s="4186"/>
      <c r="EN213" s="4264" t="str">
        <f t="shared" si="454"/>
        <v/>
      </c>
      <c r="EO213" s="4271">
        <f t="shared" si="455"/>
        <v>0</v>
      </c>
      <c r="EP213" s="4272">
        <f t="shared" si="456"/>
        <v>0</v>
      </c>
      <c r="EQ213" s="4272">
        <f t="shared" si="457"/>
        <v>0</v>
      </c>
      <c r="ER213" s="4272">
        <f t="shared" si="458"/>
        <v>0</v>
      </c>
      <c r="ES213" s="4272">
        <f t="shared" si="459"/>
        <v>0</v>
      </c>
      <c r="ET213" s="4272">
        <f t="shared" si="460"/>
        <v>0</v>
      </c>
      <c r="EU213" s="4272">
        <f t="shared" si="461"/>
        <v>0</v>
      </c>
      <c r="EV213" s="4272">
        <f t="shared" si="462"/>
        <v>0</v>
      </c>
      <c r="EW213" s="4272">
        <f t="shared" si="463"/>
        <v>0</v>
      </c>
      <c r="EX213" s="4288">
        <f>IF(X213=EX8,X213,0)</f>
        <v>0</v>
      </c>
      <c r="EY213" s="4286" t="str">
        <f t="shared" si="464"/>
        <v/>
      </c>
      <c r="EZ213" s="4261" t="str">
        <f t="shared" si="465"/>
        <v/>
      </c>
      <c r="FA213" s="4275" t="str">
        <f t="shared" si="466"/>
        <v/>
      </c>
      <c r="FB213" s="4275" t="str">
        <f t="shared" si="467"/>
        <v/>
      </c>
      <c r="FC213" s="4275" t="str">
        <f t="shared" si="468"/>
        <v/>
      </c>
      <c r="FD213" s="4275" t="str">
        <f t="shared" si="469"/>
        <v/>
      </c>
      <c r="FE213" s="4275" t="str">
        <f t="shared" si="470"/>
        <v/>
      </c>
      <c r="FF213" s="4275" t="str">
        <f t="shared" si="471"/>
        <v/>
      </c>
      <c r="FG213" s="4275" t="str">
        <f t="shared" si="472"/>
        <v/>
      </c>
      <c r="FH213" s="4186"/>
      <c r="FI213" s="4264" t="str">
        <f t="shared" si="473"/>
        <v/>
      </c>
      <c r="FJ213" s="4277">
        <f t="shared" si="474"/>
        <v>0</v>
      </c>
      <c r="FK213" s="4115" t="str">
        <f t="shared" si="475"/>
        <v/>
      </c>
      <c r="FL213" s="4115" t="str">
        <f t="shared" si="476"/>
        <v/>
      </c>
      <c r="FM213" s="4115" t="str">
        <f t="shared" si="477"/>
        <v/>
      </c>
      <c r="FN213" s="4115" t="str">
        <f t="shared" si="478"/>
        <v/>
      </c>
      <c r="FO213" s="4115" t="str">
        <f t="shared" si="479"/>
        <v/>
      </c>
      <c r="FP213" s="4115" t="str">
        <f t="shared" si="480"/>
        <v/>
      </c>
      <c r="FQ213" s="4115" t="str">
        <f t="shared" si="481"/>
        <v/>
      </c>
      <c r="FR213" s="4115" t="str">
        <f t="shared" si="482"/>
        <v/>
      </c>
      <c r="FS213" s="4287">
        <f>IF(X213=FS8,X213,0)</f>
        <v>0</v>
      </c>
      <c r="FT213" s="4286" t="str">
        <f t="shared" si="483"/>
        <v/>
      </c>
      <c r="FU213" s="4275" t="str">
        <f t="shared" si="484"/>
        <v/>
      </c>
      <c r="FV213" s="4275" t="str">
        <f t="shared" si="485"/>
        <v/>
      </c>
      <c r="FW213" s="4275" t="str">
        <f t="shared" si="486"/>
        <v/>
      </c>
      <c r="FX213" s="4275" t="str">
        <f t="shared" si="487"/>
        <v/>
      </c>
      <c r="FY213" s="4275" t="str">
        <f t="shared" si="488"/>
        <v/>
      </c>
      <c r="FZ213" s="4275" t="str">
        <f t="shared" si="489"/>
        <v/>
      </c>
      <c r="GA213" s="4275" t="str">
        <f t="shared" si="490"/>
        <v/>
      </c>
      <c r="GB213" s="4279" t="str">
        <f t="shared" si="491"/>
        <v/>
      </c>
      <c r="GC213" s="4122"/>
    </row>
    <row r="214" spans="1:185" ht="45" customHeight="1">
      <c r="A214" s="4016">
        <f>ROW()</f>
        <v>214</v>
      </c>
      <c r="B214" s="4250" t="str">
        <f>IF(C214="I","",IF(ISBLANK(D214),"",IF(ISTEXT(D214),LARGE(B9:B213,1)+1,0)))</f>
        <v/>
      </c>
      <c r="C214" s="4281"/>
      <c r="D214" s="4297"/>
      <c r="E214" s="4252"/>
      <c r="F214" s="4253"/>
      <c r="G214" s="4254"/>
      <c r="H214" s="4255"/>
      <c r="I214" s="4254"/>
      <c r="J214" s="4255"/>
      <c r="K214" s="4256">
        <f t="shared" si="376"/>
        <v>0</v>
      </c>
      <c r="L214" s="4119"/>
      <c r="M214" s="4257">
        <f t="shared" si="380"/>
        <v>0</v>
      </c>
      <c r="N214" s="4258">
        <f t="shared" si="380"/>
        <v>0</v>
      </c>
      <c r="O214" s="4259"/>
      <c r="P214" s="4259"/>
      <c r="Q214" s="4259"/>
      <c r="R214" s="4259"/>
      <c r="S214" s="4259"/>
      <c r="T214" s="4259"/>
      <c r="U214" s="4259"/>
      <c r="V214" s="4259"/>
      <c r="W214" s="4119"/>
      <c r="X214" s="4257">
        <f t="shared" si="381"/>
        <v>0</v>
      </c>
      <c r="Y214" s="4258">
        <f t="shared" si="381"/>
        <v>0</v>
      </c>
      <c r="Z214" s="4260"/>
      <c r="AA214" s="4260"/>
      <c r="AB214" s="4260"/>
      <c r="AC214" s="4260"/>
      <c r="AD214" s="4260"/>
      <c r="AE214" s="4260"/>
      <c r="AF214" s="4260"/>
      <c r="AG214" s="4260"/>
      <c r="AH214" s="4119"/>
      <c r="AI214" s="4122"/>
      <c r="AJ214" s="4261">
        <f t="shared" si="382"/>
        <v>0</v>
      </c>
      <c r="AK214" s="4262">
        <f t="shared" si="383"/>
        <v>0</v>
      </c>
      <c r="AL214" s="4261">
        <f t="shared" si="384"/>
        <v>0</v>
      </c>
      <c r="AM214" s="4262">
        <f t="shared" si="385"/>
        <v>0</v>
      </c>
      <c r="AN214" s="4261">
        <f t="shared" si="386"/>
        <v>0</v>
      </c>
      <c r="AO214" s="4262">
        <f t="shared" si="387"/>
        <v>0</v>
      </c>
      <c r="AP214" s="4261">
        <f t="shared" si="388"/>
        <v>0</v>
      </c>
      <c r="AQ214" s="4262">
        <f t="shared" si="389"/>
        <v>0</v>
      </c>
      <c r="AR214" s="4261">
        <f t="shared" si="390"/>
        <v>0</v>
      </c>
      <c r="AS214" s="4262">
        <f t="shared" si="391"/>
        <v>0</v>
      </c>
      <c r="AT214" s="4261">
        <f t="shared" si="392"/>
        <v>0</v>
      </c>
      <c r="AU214" s="4262">
        <f t="shared" si="393"/>
        <v>0</v>
      </c>
      <c r="AV214" s="4261">
        <f t="shared" si="394"/>
        <v>0</v>
      </c>
      <c r="AW214" s="4262">
        <f t="shared" si="395"/>
        <v>0</v>
      </c>
      <c r="AX214" s="4261">
        <f t="shared" si="396"/>
        <v>0</v>
      </c>
      <c r="AY214" s="4262">
        <f t="shared" si="397"/>
        <v>0</v>
      </c>
      <c r="AZ214" s="4263"/>
      <c r="BA214" s="4264">
        <f>BA9</f>
        <v>20</v>
      </c>
      <c r="BB214" s="4264">
        <f t="shared" si="398"/>
        <v>0</v>
      </c>
      <c r="BC214" s="4264" t="str">
        <f t="shared" si="399"/>
        <v/>
      </c>
      <c r="BD214" s="4265">
        <f t="shared" si="377"/>
        <v>0</v>
      </c>
      <c r="BE214" s="4265">
        <f t="shared" si="377"/>
        <v>0</v>
      </c>
      <c r="BF214" s="4265">
        <f t="shared" si="377"/>
        <v>0</v>
      </c>
      <c r="BG214" s="4265">
        <f t="shared" si="377"/>
        <v>0</v>
      </c>
      <c r="BH214" s="4265">
        <f t="shared" si="377"/>
        <v>0</v>
      </c>
      <c r="BI214" s="4265">
        <f t="shared" si="377"/>
        <v>0</v>
      </c>
      <c r="BJ214" s="4265">
        <f t="shared" si="377"/>
        <v>0</v>
      </c>
      <c r="BK214" s="4265">
        <f t="shared" si="377"/>
        <v>0</v>
      </c>
      <c r="BL214" s="4122"/>
      <c r="BM214" s="4266">
        <f t="shared" si="400"/>
        <v>0</v>
      </c>
      <c r="BN214" s="4267">
        <f t="shared" si="401"/>
        <v>0</v>
      </c>
      <c r="BO214" s="4267">
        <f t="shared" si="402"/>
        <v>0</v>
      </c>
      <c r="BP214" s="4267">
        <f t="shared" si="403"/>
        <v>0</v>
      </c>
      <c r="BQ214" s="4267">
        <f t="shared" si="404"/>
        <v>0</v>
      </c>
      <c r="BR214" s="4267">
        <f t="shared" si="405"/>
        <v>0</v>
      </c>
      <c r="BS214" s="4267">
        <f t="shared" si="406"/>
        <v>0</v>
      </c>
      <c r="BT214" s="4267">
        <f t="shared" si="407"/>
        <v>0</v>
      </c>
      <c r="BU214" s="4202"/>
      <c r="BV214" s="4268">
        <f t="shared" si="378"/>
        <v>0</v>
      </c>
      <c r="BW214" s="4269">
        <f t="shared" si="378"/>
        <v>0</v>
      </c>
      <c r="BX214" s="4269">
        <f t="shared" si="378"/>
        <v>0</v>
      </c>
      <c r="BY214" s="4269">
        <f t="shared" si="378"/>
        <v>0</v>
      </c>
      <c r="BZ214" s="4269">
        <f t="shared" si="378"/>
        <v>0</v>
      </c>
      <c r="CA214" s="4269">
        <f t="shared" si="378"/>
        <v>0</v>
      </c>
      <c r="CB214" s="4269">
        <f t="shared" si="378"/>
        <v>0</v>
      </c>
      <c r="CC214" s="4270">
        <f t="shared" si="378"/>
        <v>0</v>
      </c>
      <c r="CD214" s="4114"/>
      <c r="CE214" s="4264" t="str">
        <f t="shared" si="408"/>
        <v/>
      </c>
      <c r="CF214" s="4271">
        <f t="shared" si="409"/>
        <v>0</v>
      </c>
      <c r="CG214" s="4272">
        <f t="shared" si="410"/>
        <v>0</v>
      </c>
      <c r="CH214" s="4272">
        <f t="shared" si="411"/>
        <v>0</v>
      </c>
      <c r="CI214" s="4272">
        <f t="shared" si="412"/>
        <v>0</v>
      </c>
      <c r="CJ214" s="4272">
        <f t="shared" si="413"/>
        <v>0</v>
      </c>
      <c r="CK214" s="4272">
        <f t="shared" si="414"/>
        <v>0</v>
      </c>
      <c r="CL214" s="4272">
        <f t="shared" si="415"/>
        <v>0</v>
      </c>
      <c r="CM214" s="4272">
        <f t="shared" si="416"/>
        <v>0</v>
      </c>
      <c r="CN214" s="4272">
        <f t="shared" si="417"/>
        <v>0</v>
      </c>
      <c r="CO214" s="4285">
        <f>IF(M214=CO8,M214,0)</f>
        <v>0</v>
      </c>
      <c r="CP214" s="4286" t="str">
        <f t="shared" si="418"/>
        <v/>
      </c>
      <c r="CQ214" s="4261" t="str">
        <f t="shared" si="419"/>
        <v/>
      </c>
      <c r="CR214" s="4275" t="str">
        <f t="shared" si="420"/>
        <v/>
      </c>
      <c r="CS214" s="4275" t="str">
        <f t="shared" si="421"/>
        <v/>
      </c>
      <c r="CT214" s="4275" t="str">
        <f t="shared" si="422"/>
        <v/>
      </c>
      <c r="CU214" s="4275" t="str">
        <f t="shared" si="423"/>
        <v/>
      </c>
      <c r="CV214" s="4275" t="str">
        <f t="shared" si="424"/>
        <v/>
      </c>
      <c r="CW214" s="4275" t="str">
        <f t="shared" si="425"/>
        <v/>
      </c>
      <c r="CX214" s="4276" t="str">
        <f t="shared" si="426"/>
        <v/>
      </c>
      <c r="CY214" s="4186"/>
      <c r="CZ214" s="4264" t="str">
        <f t="shared" si="427"/>
        <v/>
      </c>
      <c r="DA214" s="4277">
        <f t="shared" si="428"/>
        <v>0</v>
      </c>
      <c r="DB214" s="4115" t="str">
        <f t="shared" si="429"/>
        <v/>
      </c>
      <c r="DC214" s="4115" t="str">
        <f t="shared" si="430"/>
        <v/>
      </c>
      <c r="DD214" s="4115" t="str">
        <f t="shared" si="431"/>
        <v/>
      </c>
      <c r="DE214" s="4115" t="str">
        <f t="shared" si="432"/>
        <v/>
      </c>
      <c r="DF214" s="4115" t="str">
        <f t="shared" si="433"/>
        <v/>
      </c>
      <c r="DG214" s="4115" t="str">
        <f t="shared" si="434"/>
        <v/>
      </c>
      <c r="DH214" s="4115" t="str">
        <f t="shared" si="435"/>
        <v/>
      </c>
      <c r="DI214" s="4115" t="str">
        <f t="shared" si="436"/>
        <v/>
      </c>
      <c r="DJ214" s="4136"/>
      <c r="DK214" s="4287">
        <f>IF(M214=DK8,M214,0)</f>
        <v>0</v>
      </c>
      <c r="DL214" s="4286" t="str">
        <f t="shared" si="437"/>
        <v/>
      </c>
      <c r="DM214" s="4275" t="str">
        <f t="shared" si="438"/>
        <v/>
      </c>
      <c r="DN214" s="4275" t="str">
        <f t="shared" si="439"/>
        <v/>
      </c>
      <c r="DO214" s="4275" t="str">
        <f t="shared" si="440"/>
        <v/>
      </c>
      <c r="DP214" s="4275" t="str">
        <f t="shared" si="441"/>
        <v/>
      </c>
      <c r="DQ214" s="4275" t="str">
        <f t="shared" si="442"/>
        <v/>
      </c>
      <c r="DR214" s="4275" t="str">
        <f t="shared" si="443"/>
        <v/>
      </c>
      <c r="DS214" s="4275" t="str">
        <f t="shared" si="444"/>
        <v/>
      </c>
      <c r="DT214" s="4279" t="str">
        <f t="shared" si="445"/>
        <v/>
      </c>
      <c r="DU214" s="4122"/>
      <c r="DV214" s="4266">
        <f t="shared" si="446"/>
        <v>0</v>
      </c>
      <c r="DW214" s="4267">
        <f t="shared" si="447"/>
        <v>0</v>
      </c>
      <c r="DX214" s="4267">
        <f t="shared" si="448"/>
        <v>0</v>
      </c>
      <c r="DY214" s="4267">
        <f t="shared" si="449"/>
        <v>0</v>
      </c>
      <c r="DZ214" s="4267">
        <f t="shared" si="450"/>
        <v>0</v>
      </c>
      <c r="EA214" s="4267">
        <f t="shared" si="451"/>
        <v>0</v>
      </c>
      <c r="EB214" s="4267">
        <f t="shared" si="452"/>
        <v>0</v>
      </c>
      <c r="EC214" s="4267">
        <f t="shared" si="453"/>
        <v>0</v>
      </c>
      <c r="ED214" s="4215"/>
      <c r="EE214" s="4268">
        <f t="shared" si="379"/>
        <v>0</v>
      </c>
      <c r="EF214" s="4269">
        <f t="shared" si="379"/>
        <v>0</v>
      </c>
      <c r="EG214" s="4269">
        <f t="shared" si="379"/>
        <v>0</v>
      </c>
      <c r="EH214" s="4269">
        <f t="shared" si="379"/>
        <v>0</v>
      </c>
      <c r="EI214" s="4269">
        <f t="shared" si="379"/>
        <v>0</v>
      </c>
      <c r="EJ214" s="4269">
        <f t="shared" si="379"/>
        <v>0</v>
      </c>
      <c r="EK214" s="4269">
        <f t="shared" si="379"/>
        <v>0</v>
      </c>
      <c r="EL214" s="4270">
        <f t="shared" si="379"/>
        <v>0</v>
      </c>
      <c r="EM214" s="4186"/>
      <c r="EN214" s="4264" t="str">
        <f t="shared" si="454"/>
        <v/>
      </c>
      <c r="EO214" s="4271">
        <f t="shared" si="455"/>
        <v>0</v>
      </c>
      <c r="EP214" s="4272">
        <f t="shared" si="456"/>
        <v>0</v>
      </c>
      <c r="EQ214" s="4272">
        <f t="shared" si="457"/>
        <v>0</v>
      </c>
      <c r="ER214" s="4272">
        <f t="shared" si="458"/>
        <v>0</v>
      </c>
      <c r="ES214" s="4272">
        <f t="shared" si="459"/>
        <v>0</v>
      </c>
      <c r="ET214" s="4272">
        <f t="shared" si="460"/>
        <v>0</v>
      </c>
      <c r="EU214" s="4272">
        <f t="shared" si="461"/>
        <v>0</v>
      </c>
      <c r="EV214" s="4272">
        <f t="shared" si="462"/>
        <v>0</v>
      </c>
      <c r="EW214" s="4272">
        <f t="shared" si="463"/>
        <v>0</v>
      </c>
      <c r="EX214" s="4288">
        <f>IF(X214=EX8,X214,0)</f>
        <v>0</v>
      </c>
      <c r="EY214" s="4286" t="str">
        <f t="shared" si="464"/>
        <v/>
      </c>
      <c r="EZ214" s="4261" t="str">
        <f t="shared" si="465"/>
        <v/>
      </c>
      <c r="FA214" s="4275" t="str">
        <f t="shared" si="466"/>
        <v/>
      </c>
      <c r="FB214" s="4275" t="str">
        <f t="shared" si="467"/>
        <v/>
      </c>
      <c r="FC214" s="4275" t="str">
        <f t="shared" si="468"/>
        <v/>
      </c>
      <c r="FD214" s="4275" t="str">
        <f t="shared" si="469"/>
        <v/>
      </c>
      <c r="FE214" s="4275" t="str">
        <f t="shared" si="470"/>
        <v/>
      </c>
      <c r="FF214" s="4275" t="str">
        <f t="shared" si="471"/>
        <v/>
      </c>
      <c r="FG214" s="4275" t="str">
        <f t="shared" si="472"/>
        <v/>
      </c>
      <c r="FH214" s="4186"/>
      <c r="FI214" s="4264" t="str">
        <f t="shared" si="473"/>
        <v/>
      </c>
      <c r="FJ214" s="4277">
        <f t="shared" si="474"/>
        <v>0</v>
      </c>
      <c r="FK214" s="4115" t="str">
        <f t="shared" si="475"/>
        <v/>
      </c>
      <c r="FL214" s="4115" t="str">
        <f t="shared" si="476"/>
        <v/>
      </c>
      <c r="FM214" s="4115" t="str">
        <f t="shared" si="477"/>
        <v/>
      </c>
      <c r="FN214" s="4115" t="str">
        <f t="shared" si="478"/>
        <v/>
      </c>
      <c r="FO214" s="4115" t="str">
        <f t="shared" si="479"/>
        <v/>
      </c>
      <c r="FP214" s="4115" t="str">
        <f t="shared" si="480"/>
        <v/>
      </c>
      <c r="FQ214" s="4115" t="str">
        <f t="shared" si="481"/>
        <v/>
      </c>
      <c r="FR214" s="4115" t="str">
        <f t="shared" si="482"/>
        <v/>
      </c>
      <c r="FS214" s="4287">
        <f>IF(X214=FS8,X214,0)</f>
        <v>0</v>
      </c>
      <c r="FT214" s="4286" t="str">
        <f t="shared" si="483"/>
        <v/>
      </c>
      <c r="FU214" s="4275" t="str">
        <f t="shared" si="484"/>
        <v/>
      </c>
      <c r="FV214" s="4275" t="str">
        <f t="shared" si="485"/>
        <v/>
      </c>
      <c r="FW214" s="4275" t="str">
        <f t="shared" si="486"/>
        <v/>
      </c>
      <c r="FX214" s="4275" t="str">
        <f t="shared" si="487"/>
        <v/>
      </c>
      <c r="FY214" s="4275" t="str">
        <f t="shared" si="488"/>
        <v/>
      </c>
      <c r="FZ214" s="4275" t="str">
        <f t="shared" si="489"/>
        <v/>
      </c>
      <c r="GA214" s="4275" t="str">
        <f t="shared" si="490"/>
        <v/>
      </c>
      <c r="GB214" s="4279" t="str">
        <f t="shared" si="491"/>
        <v/>
      </c>
      <c r="GC214" s="4122"/>
    </row>
    <row r="215" spans="1:185" ht="45" customHeight="1">
      <c r="A215" s="4016">
        <f>ROW()</f>
        <v>215</v>
      </c>
      <c r="B215" s="4250" t="str">
        <f>IF(C215="I","",IF(ISBLANK(D215),"",IF(ISTEXT(D215),LARGE(B9:B214,1)+1,0)))</f>
        <v/>
      </c>
      <c r="C215" s="4281"/>
      <c r="D215" s="4297"/>
      <c r="E215" s="4252"/>
      <c r="F215" s="4253"/>
      <c r="G215" s="4254"/>
      <c r="H215" s="4255"/>
      <c r="I215" s="4254"/>
      <c r="J215" s="4255"/>
      <c r="K215" s="4256">
        <f t="shared" si="376"/>
        <v>0</v>
      </c>
      <c r="L215" s="4119"/>
      <c r="M215" s="4257">
        <f t="shared" si="380"/>
        <v>0</v>
      </c>
      <c r="N215" s="4258">
        <f t="shared" si="380"/>
        <v>0</v>
      </c>
      <c r="O215" s="4259"/>
      <c r="P215" s="4259"/>
      <c r="Q215" s="4259"/>
      <c r="R215" s="4259"/>
      <c r="S215" s="4259"/>
      <c r="T215" s="4259"/>
      <c r="U215" s="4259"/>
      <c r="V215" s="4259"/>
      <c r="W215" s="4119"/>
      <c r="X215" s="4257">
        <f t="shared" si="381"/>
        <v>0</v>
      </c>
      <c r="Y215" s="4258">
        <f t="shared" si="381"/>
        <v>0</v>
      </c>
      <c r="Z215" s="4260"/>
      <c r="AA215" s="4260"/>
      <c r="AB215" s="4260"/>
      <c r="AC215" s="4260"/>
      <c r="AD215" s="4260"/>
      <c r="AE215" s="4260"/>
      <c r="AF215" s="4260"/>
      <c r="AG215" s="4260"/>
      <c r="AH215" s="4119"/>
      <c r="AI215" s="4122"/>
      <c r="AJ215" s="4261">
        <f t="shared" si="382"/>
        <v>0</v>
      </c>
      <c r="AK215" s="4262">
        <f t="shared" si="383"/>
        <v>0</v>
      </c>
      <c r="AL215" s="4261">
        <f t="shared" si="384"/>
        <v>0</v>
      </c>
      <c r="AM215" s="4262">
        <f t="shared" si="385"/>
        <v>0</v>
      </c>
      <c r="AN215" s="4261">
        <f t="shared" si="386"/>
        <v>0</v>
      </c>
      <c r="AO215" s="4262">
        <f t="shared" si="387"/>
        <v>0</v>
      </c>
      <c r="AP215" s="4261">
        <f t="shared" si="388"/>
        <v>0</v>
      </c>
      <c r="AQ215" s="4262">
        <f t="shared" si="389"/>
        <v>0</v>
      </c>
      <c r="AR215" s="4261">
        <f t="shared" si="390"/>
        <v>0</v>
      </c>
      <c r="AS215" s="4262">
        <f t="shared" si="391"/>
        <v>0</v>
      </c>
      <c r="AT215" s="4261">
        <f t="shared" si="392"/>
        <v>0</v>
      </c>
      <c r="AU215" s="4262">
        <f t="shared" si="393"/>
        <v>0</v>
      </c>
      <c r="AV215" s="4261">
        <f t="shared" si="394"/>
        <v>0</v>
      </c>
      <c r="AW215" s="4262">
        <f t="shared" si="395"/>
        <v>0</v>
      </c>
      <c r="AX215" s="4261">
        <f t="shared" si="396"/>
        <v>0</v>
      </c>
      <c r="AY215" s="4262">
        <f t="shared" si="397"/>
        <v>0</v>
      </c>
      <c r="AZ215" s="4263"/>
      <c r="BA215" s="4264">
        <f>BA9</f>
        <v>20</v>
      </c>
      <c r="BB215" s="4264">
        <f t="shared" si="398"/>
        <v>0</v>
      </c>
      <c r="BC215" s="4264" t="str">
        <f t="shared" si="399"/>
        <v/>
      </c>
      <c r="BD215" s="4265">
        <f t="shared" si="377"/>
        <v>0</v>
      </c>
      <c r="BE215" s="4265">
        <f t="shared" si="377"/>
        <v>0</v>
      </c>
      <c r="BF215" s="4265">
        <f t="shared" si="377"/>
        <v>0</v>
      </c>
      <c r="BG215" s="4265">
        <f t="shared" si="377"/>
        <v>0</v>
      </c>
      <c r="BH215" s="4265">
        <f t="shared" si="377"/>
        <v>0</v>
      </c>
      <c r="BI215" s="4265">
        <f t="shared" si="377"/>
        <v>0</v>
      </c>
      <c r="BJ215" s="4265">
        <f t="shared" si="377"/>
        <v>0</v>
      </c>
      <c r="BK215" s="4265">
        <f t="shared" si="377"/>
        <v>0</v>
      </c>
      <c r="BL215" s="4122"/>
      <c r="BM215" s="4266">
        <f t="shared" si="400"/>
        <v>0</v>
      </c>
      <c r="BN215" s="4267">
        <f t="shared" si="401"/>
        <v>0</v>
      </c>
      <c r="BO215" s="4267">
        <f t="shared" si="402"/>
        <v>0</v>
      </c>
      <c r="BP215" s="4267">
        <f t="shared" si="403"/>
        <v>0</v>
      </c>
      <c r="BQ215" s="4267">
        <f t="shared" si="404"/>
        <v>0</v>
      </c>
      <c r="BR215" s="4267">
        <f t="shared" si="405"/>
        <v>0</v>
      </c>
      <c r="BS215" s="4267">
        <f t="shared" si="406"/>
        <v>0</v>
      </c>
      <c r="BT215" s="4267">
        <f t="shared" si="407"/>
        <v>0</v>
      </c>
      <c r="BU215" s="4202"/>
      <c r="BV215" s="4268">
        <f t="shared" si="378"/>
        <v>0</v>
      </c>
      <c r="BW215" s="4269">
        <f t="shared" si="378"/>
        <v>0</v>
      </c>
      <c r="BX215" s="4269">
        <f t="shared" si="378"/>
        <v>0</v>
      </c>
      <c r="BY215" s="4269">
        <f t="shared" si="378"/>
        <v>0</v>
      </c>
      <c r="BZ215" s="4269">
        <f t="shared" si="378"/>
        <v>0</v>
      </c>
      <c r="CA215" s="4269">
        <f t="shared" si="378"/>
        <v>0</v>
      </c>
      <c r="CB215" s="4269">
        <f t="shared" si="378"/>
        <v>0</v>
      </c>
      <c r="CC215" s="4270">
        <f t="shared" si="378"/>
        <v>0</v>
      </c>
      <c r="CD215" s="4114"/>
      <c r="CE215" s="4264" t="str">
        <f t="shared" si="408"/>
        <v/>
      </c>
      <c r="CF215" s="4271">
        <f t="shared" si="409"/>
        <v>0</v>
      </c>
      <c r="CG215" s="4272">
        <f t="shared" si="410"/>
        <v>0</v>
      </c>
      <c r="CH215" s="4272">
        <f t="shared" si="411"/>
        <v>0</v>
      </c>
      <c r="CI215" s="4272">
        <f t="shared" si="412"/>
        <v>0</v>
      </c>
      <c r="CJ215" s="4272">
        <f t="shared" si="413"/>
        <v>0</v>
      </c>
      <c r="CK215" s="4272">
        <f t="shared" si="414"/>
        <v>0</v>
      </c>
      <c r="CL215" s="4272">
        <f t="shared" si="415"/>
        <v>0</v>
      </c>
      <c r="CM215" s="4272">
        <f t="shared" si="416"/>
        <v>0</v>
      </c>
      <c r="CN215" s="4272">
        <f t="shared" si="417"/>
        <v>0</v>
      </c>
      <c r="CO215" s="4285">
        <f>IF(M215=CO8,M215,0)</f>
        <v>0</v>
      </c>
      <c r="CP215" s="4286" t="str">
        <f t="shared" si="418"/>
        <v/>
      </c>
      <c r="CQ215" s="4261" t="str">
        <f t="shared" si="419"/>
        <v/>
      </c>
      <c r="CR215" s="4275" t="str">
        <f t="shared" si="420"/>
        <v/>
      </c>
      <c r="CS215" s="4275" t="str">
        <f t="shared" si="421"/>
        <v/>
      </c>
      <c r="CT215" s="4275" t="str">
        <f t="shared" si="422"/>
        <v/>
      </c>
      <c r="CU215" s="4275" t="str">
        <f t="shared" si="423"/>
        <v/>
      </c>
      <c r="CV215" s="4275" t="str">
        <f t="shared" si="424"/>
        <v/>
      </c>
      <c r="CW215" s="4275" t="str">
        <f t="shared" si="425"/>
        <v/>
      </c>
      <c r="CX215" s="4276" t="str">
        <f t="shared" si="426"/>
        <v/>
      </c>
      <c r="CY215" s="4186"/>
      <c r="CZ215" s="4264" t="str">
        <f t="shared" si="427"/>
        <v/>
      </c>
      <c r="DA215" s="4277">
        <f t="shared" si="428"/>
        <v>0</v>
      </c>
      <c r="DB215" s="4115" t="str">
        <f t="shared" si="429"/>
        <v/>
      </c>
      <c r="DC215" s="4115" t="str">
        <f t="shared" si="430"/>
        <v/>
      </c>
      <c r="DD215" s="4115" t="str">
        <f t="shared" si="431"/>
        <v/>
      </c>
      <c r="DE215" s="4115" t="str">
        <f t="shared" si="432"/>
        <v/>
      </c>
      <c r="DF215" s="4115" t="str">
        <f t="shared" si="433"/>
        <v/>
      </c>
      <c r="DG215" s="4115" t="str">
        <f t="shared" si="434"/>
        <v/>
      </c>
      <c r="DH215" s="4115" t="str">
        <f t="shared" si="435"/>
        <v/>
      </c>
      <c r="DI215" s="4115" t="str">
        <f t="shared" si="436"/>
        <v/>
      </c>
      <c r="DJ215" s="4136"/>
      <c r="DK215" s="4287">
        <f>IF(M215=DK8,M215,0)</f>
        <v>0</v>
      </c>
      <c r="DL215" s="4286" t="str">
        <f t="shared" si="437"/>
        <v/>
      </c>
      <c r="DM215" s="4275" t="str">
        <f t="shared" si="438"/>
        <v/>
      </c>
      <c r="DN215" s="4275" t="str">
        <f t="shared" si="439"/>
        <v/>
      </c>
      <c r="DO215" s="4275" t="str">
        <f t="shared" si="440"/>
        <v/>
      </c>
      <c r="DP215" s="4275" t="str">
        <f t="shared" si="441"/>
        <v/>
      </c>
      <c r="DQ215" s="4275" t="str">
        <f t="shared" si="442"/>
        <v/>
      </c>
      <c r="DR215" s="4275" t="str">
        <f t="shared" si="443"/>
        <v/>
      </c>
      <c r="DS215" s="4275" t="str">
        <f t="shared" si="444"/>
        <v/>
      </c>
      <c r="DT215" s="4279" t="str">
        <f t="shared" si="445"/>
        <v/>
      </c>
      <c r="DU215" s="4122"/>
      <c r="DV215" s="4266">
        <f t="shared" si="446"/>
        <v>0</v>
      </c>
      <c r="DW215" s="4267">
        <f t="shared" si="447"/>
        <v>0</v>
      </c>
      <c r="DX215" s="4267">
        <f t="shared" si="448"/>
        <v>0</v>
      </c>
      <c r="DY215" s="4267">
        <f t="shared" si="449"/>
        <v>0</v>
      </c>
      <c r="DZ215" s="4267">
        <f t="shared" si="450"/>
        <v>0</v>
      </c>
      <c r="EA215" s="4267">
        <f t="shared" si="451"/>
        <v>0</v>
      </c>
      <c r="EB215" s="4267">
        <f t="shared" si="452"/>
        <v>0</v>
      </c>
      <c r="EC215" s="4267">
        <f t="shared" si="453"/>
        <v>0</v>
      </c>
      <c r="ED215" s="4215"/>
      <c r="EE215" s="4268">
        <f t="shared" si="379"/>
        <v>0</v>
      </c>
      <c r="EF215" s="4269">
        <f t="shared" si="379"/>
        <v>0</v>
      </c>
      <c r="EG215" s="4269">
        <f t="shared" si="379"/>
        <v>0</v>
      </c>
      <c r="EH215" s="4269">
        <f t="shared" si="379"/>
        <v>0</v>
      </c>
      <c r="EI215" s="4269">
        <f t="shared" si="379"/>
        <v>0</v>
      </c>
      <c r="EJ215" s="4269">
        <f t="shared" si="379"/>
        <v>0</v>
      </c>
      <c r="EK215" s="4269">
        <f t="shared" si="379"/>
        <v>0</v>
      </c>
      <c r="EL215" s="4270">
        <f t="shared" si="379"/>
        <v>0</v>
      </c>
      <c r="EM215" s="4186"/>
      <c r="EN215" s="4264" t="str">
        <f t="shared" si="454"/>
        <v/>
      </c>
      <c r="EO215" s="4271">
        <f t="shared" si="455"/>
        <v>0</v>
      </c>
      <c r="EP215" s="4272">
        <f t="shared" si="456"/>
        <v>0</v>
      </c>
      <c r="EQ215" s="4272">
        <f t="shared" si="457"/>
        <v>0</v>
      </c>
      <c r="ER215" s="4272">
        <f t="shared" si="458"/>
        <v>0</v>
      </c>
      <c r="ES215" s="4272">
        <f t="shared" si="459"/>
        <v>0</v>
      </c>
      <c r="ET215" s="4272">
        <f t="shared" si="460"/>
        <v>0</v>
      </c>
      <c r="EU215" s="4272">
        <f t="shared" si="461"/>
        <v>0</v>
      </c>
      <c r="EV215" s="4272">
        <f t="shared" si="462"/>
        <v>0</v>
      </c>
      <c r="EW215" s="4272">
        <f t="shared" si="463"/>
        <v>0</v>
      </c>
      <c r="EX215" s="4288">
        <f>IF(X215=EX8,X215,0)</f>
        <v>0</v>
      </c>
      <c r="EY215" s="4286" t="str">
        <f t="shared" si="464"/>
        <v/>
      </c>
      <c r="EZ215" s="4261" t="str">
        <f t="shared" si="465"/>
        <v/>
      </c>
      <c r="FA215" s="4275" t="str">
        <f t="shared" si="466"/>
        <v/>
      </c>
      <c r="FB215" s="4275" t="str">
        <f t="shared" si="467"/>
        <v/>
      </c>
      <c r="FC215" s="4275" t="str">
        <f t="shared" si="468"/>
        <v/>
      </c>
      <c r="FD215" s="4275" t="str">
        <f t="shared" si="469"/>
        <v/>
      </c>
      <c r="FE215" s="4275" t="str">
        <f t="shared" si="470"/>
        <v/>
      </c>
      <c r="FF215" s="4275" t="str">
        <f t="shared" si="471"/>
        <v/>
      </c>
      <c r="FG215" s="4275" t="str">
        <f t="shared" si="472"/>
        <v/>
      </c>
      <c r="FH215" s="4186"/>
      <c r="FI215" s="4264" t="str">
        <f t="shared" si="473"/>
        <v/>
      </c>
      <c r="FJ215" s="4277">
        <f t="shared" si="474"/>
        <v>0</v>
      </c>
      <c r="FK215" s="4115" t="str">
        <f t="shared" si="475"/>
        <v/>
      </c>
      <c r="FL215" s="4115" t="str">
        <f t="shared" si="476"/>
        <v/>
      </c>
      <c r="FM215" s="4115" t="str">
        <f t="shared" si="477"/>
        <v/>
      </c>
      <c r="FN215" s="4115" t="str">
        <f t="shared" si="478"/>
        <v/>
      </c>
      <c r="FO215" s="4115" t="str">
        <f t="shared" si="479"/>
        <v/>
      </c>
      <c r="FP215" s="4115" t="str">
        <f t="shared" si="480"/>
        <v/>
      </c>
      <c r="FQ215" s="4115" t="str">
        <f t="shared" si="481"/>
        <v/>
      </c>
      <c r="FR215" s="4115" t="str">
        <f t="shared" si="482"/>
        <v/>
      </c>
      <c r="FS215" s="4287">
        <f>IF(X215=FS8,X215,0)</f>
        <v>0</v>
      </c>
      <c r="FT215" s="4286" t="str">
        <f t="shared" si="483"/>
        <v/>
      </c>
      <c r="FU215" s="4275" t="str">
        <f t="shared" si="484"/>
        <v/>
      </c>
      <c r="FV215" s="4275" t="str">
        <f t="shared" si="485"/>
        <v/>
      </c>
      <c r="FW215" s="4275" t="str">
        <f t="shared" si="486"/>
        <v/>
      </c>
      <c r="FX215" s="4275" t="str">
        <f t="shared" si="487"/>
        <v/>
      </c>
      <c r="FY215" s="4275" t="str">
        <f t="shared" si="488"/>
        <v/>
      </c>
      <c r="FZ215" s="4275" t="str">
        <f t="shared" si="489"/>
        <v/>
      </c>
      <c r="GA215" s="4275" t="str">
        <f t="shared" si="490"/>
        <v/>
      </c>
      <c r="GB215" s="4279" t="str">
        <f t="shared" si="491"/>
        <v/>
      </c>
      <c r="GC215" s="4122"/>
    </row>
    <row r="216" spans="1:185" ht="45" customHeight="1">
      <c r="A216" s="4016">
        <f>ROW()</f>
        <v>216</v>
      </c>
      <c r="B216" s="4250" t="str">
        <f>IF(C216="I","",IF(ISBLANK(D216),"",IF(ISTEXT(D216),LARGE(B9:B215,1)+1,0)))</f>
        <v/>
      </c>
      <c r="C216" s="4281"/>
      <c r="D216" s="4297"/>
      <c r="E216" s="4252"/>
      <c r="F216" s="4253"/>
      <c r="G216" s="4254"/>
      <c r="H216" s="4255"/>
      <c r="I216" s="4254"/>
      <c r="J216" s="4255"/>
      <c r="K216" s="4256">
        <f t="shared" si="376"/>
        <v>0</v>
      </c>
      <c r="L216" s="4119"/>
      <c r="M216" s="4257">
        <f t="shared" si="380"/>
        <v>0</v>
      </c>
      <c r="N216" s="4258">
        <f t="shared" si="380"/>
        <v>0</v>
      </c>
      <c r="O216" s="4259"/>
      <c r="P216" s="4259"/>
      <c r="Q216" s="4259"/>
      <c r="R216" s="4259"/>
      <c r="S216" s="4259"/>
      <c r="T216" s="4259"/>
      <c r="U216" s="4259"/>
      <c r="V216" s="4259"/>
      <c r="W216" s="4119"/>
      <c r="X216" s="4257">
        <f t="shared" si="381"/>
        <v>0</v>
      </c>
      <c r="Y216" s="4258">
        <f t="shared" si="381"/>
        <v>0</v>
      </c>
      <c r="Z216" s="4260"/>
      <c r="AA216" s="4260"/>
      <c r="AB216" s="4260"/>
      <c r="AC216" s="4260"/>
      <c r="AD216" s="4260"/>
      <c r="AE216" s="4260"/>
      <c r="AF216" s="4260"/>
      <c r="AG216" s="4260"/>
      <c r="AH216" s="4119"/>
      <c r="AI216" s="4122"/>
      <c r="AJ216" s="4261">
        <f t="shared" si="382"/>
        <v>0</v>
      </c>
      <c r="AK216" s="4262">
        <f t="shared" si="383"/>
        <v>0</v>
      </c>
      <c r="AL216" s="4261">
        <f t="shared" si="384"/>
        <v>0</v>
      </c>
      <c r="AM216" s="4262">
        <f t="shared" si="385"/>
        <v>0</v>
      </c>
      <c r="AN216" s="4261">
        <f t="shared" si="386"/>
        <v>0</v>
      </c>
      <c r="AO216" s="4262">
        <f t="shared" si="387"/>
        <v>0</v>
      </c>
      <c r="AP216" s="4261">
        <f t="shared" si="388"/>
        <v>0</v>
      </c>
      <c r="AQ216" s="4262">
        <f t="shared" si="389"/>
        <v>0</v>
      </c>
      <c r="AR216" s="4261">
        <f t="shared" si="390"/>
        <v>0</v>
      </c>
      <c r="AS216" s="4262">
        <f t="shared" si="391"/>
        <v>0</v>
      </c>
      <c r="AT216" s="4261">
        <f t="shared" si="392"/>
        <v>0</v>
      </c>
      <c r="AU216" s="4262">
        <f t="shared" si="393"/>
        <v>0</v>
      </c>
      <c r="AV216" s="4261">
        <f t="shared" si="394"/>
        <v>0</v>
      </c>
      <c r="AW216" s="4262">
        <f t="shared" si="395"/>
        <v>0</v>
      </c>
      <c r="AX216" s="4261">
        <f t="shared" si="396"/>
        <v>0</v>
      </c>
      <c r="AY216" s="4262">
        <f t="shared" si="397"/>
        <v>0</v>
      </c>
      <c r="AZ216" s="4263"/>
      <c r="BA216" s="4264">
        <f>BA9</f>
        <v>20</v>
      </c>
      <c r="BB216" s="4264">
        <f t="shared" si="398"/>
        <v>0</v>
      </c>
      <c r="BC216" s="4264" t="str">
        <f t="shared" si="399"/>
        <v/>
      </c>
      <c r="BD216" s="4265">
        <f t="shared" si="377"/>
        <v>0</v>
      </c>
      <c r="BE216" s="4265">
        <f t="shared" si="377"/>
        <v>0</v>
      </c>
      <c r="BF216" s="4265">
        <f t="shared" si="377"/>
        <v>0</v>
      </c>
      <c r="BG216" s="4265">
        <f t="shared" si="377"/>
        <v>0</v>
      </c>
      <c r="BH216" s="4265">
        <f t="shared" si="377"/>
        <v>0</v>
      </c>
      <c r="BI216" s="4265">
        <f t="shared" si="377"/>
        <v>0</v>
      </c>
      <c r="BJ216" s="4265">
        <f t="shared" si="377"/>
        <v>0</v>
      </c>
      <c r="BK216" s="4265">
        <f t="shared" si="377"/>
        <v>0</v>
      </c>
      <c r="BL216" s="4122"/>
      <c r="BM216" s="4266">
        <f t="shared" si="400"/>
        <v>0</v>
      </c>
      <c r="BN216" s="4267">
        <f t="shared" si="401"/>
        <v>0</v>
      </c>
      <c r="BO216" s="4267">
        <f t="shared" si="402"/>
        <v>0</v>
      </c>
      <c r="BP216" s="4267">
        <f t="shared" si="403"/>
        <v>0</v>
      </c>
      <c r="BQ216" s="4267">
        <f t="shared" si="404"/>
        <v>0</v>
      </c>
      <c r="BR216" s="4267">
        <f t="shared" si="405"/>
        <v>0</v>
      </c>
      <c r="BS216" s="4267">
        <f t="shared" si="406"/>
        <v>0</v>
      </c>
      <c r="BT216" s="4267">
        <f t="shared" si="407"/>
        <v>0</v>
      </c>
      <c r="BU216" s="4202"/>
      <c r="BV216" s="4268">
        <f t="shared" si="378"/>
        <v>0</v>
      </c>
      <c r="BW216" s="4269">
        <f t="shared" si="378"/>
        <v>0</v>
      </c>
      <c r="BX216" s="4269">
        <f t="shared" si="378"/>
        <v>0</v>
      </c>
      <c r="BY216" s="4269">
        <f t="shared" si="378"/>
        <v>0</v>
      </c>
      <c r="BZ216" s="4269">
        <f t="shared" si="378"/>
        <v>0</v>
      </c>
      <c r="CA216" s="4269">
        <f t="shared" si="378"/>
        <v>0</v>
      </c>
      <c r="CB216" s="4269">
        <f t="shared" si="378"/>
        <v>0</v>
      </c>
      <c r="CC216" s="4270">
        <f t="shared" si="378"/>
        <v>0</v>
      </c>
      <c r="CD216" s="4114"/>
      <c r="CE216" s="4264" t="str">
        <f t="shared" si="408"/>
        <v/>
      </c>
      <c r="CF216" s="4271">
        <f t="shared" si="409"/>
        <v>0</v>
      </c>
      <c r="CG216" s="4272">
        <f t="shared" si="410"/>
        <v>0</v>
      </c>
      <c r="CH216" s="4272">
        <f t="shared" si="411"/>
        <v>0</v>
      </c>
      <c r="CI216" s="4272">
        <f t="shared" si="412"/>
        <v>0</v>
      </c>
      <c r="CJ216" s="4272">
        <f t="shared" si="413"/>
        <v>0</v>
      </c>
      <c r="CK216" s="4272">
        <f t="shared" si="414"/>
        <v>0</v>
      </c>
      <c r="CL216" s="4272">
        <f t="shared" si="415"/>
        <v>0</v>
      </c>
      <c r="CM216" s="4272">
        <f t="shared" si="416"/>
        <v>0</v>
      </c>
      <c r="CN216" s="4272">
        <f t="shared" si="417"/>
        <v>0</v>
      </c>
      <c r="CO216" s="4285">
        <f>IF(M216=CO8,M216,0)</f>
        <v>0</v>
      </c>
      <c r="CP216" s="4286" t="str">
        <f t="shared" si="418"/>
        <v/>
      </c>
      <c r="CQ216" s="4261" t="str">
        <f t="shared" si="419"/>
        <v/>
      </c>
      <c r="CR216" s="4275" t="str">
        <f t="shared" si="420"/>
        <v/>
      </c>
      <c r="CS216" s="4275" t="str">
        <f t="shared" si="421"/>
        <v/>
      </c>
      <c r="CT216" s="4275" t="str">
        <f t="shared" si="422"/>
        <v/>
      </c>
      <c r="CU216" s="4275" t="str">
        <f t="shared" si="423"/>
        <v/>
      </c>
      <c r="CV216" s="4275" t="str">
        <f t="shared" si="424"/>
        <v/>
      </c>
      <c r="CW216" s="4275" t="str">
        <f t="shared" si="425"/>
        <v/>
      </c>
      <c r="CX216" s="4276" t="str">
        <f t="shared" si="426"/>
        <v/>
      </c>
      <c r="CY216" s="4186"/>
      <c r="CZ216" s="4264" t="str">
        <f t="shared" si="427"/>
        <v/>
      </c>
      <c r="DA216" s="4277">
        <f t="shared" si="428"/>
        <v>0</v>
      </c>
      <c r="DB216" s="4115" t="str">
        <f t="shared" si="429"/>
        <v/>
      </c>
      <c r="DC216" s="4115" t="str">
        <f t="shared" si="430"/>
        <v/>
      </c>
      <c r="DD216" s="4115" t="str">
        <f t="shared" si="431"/>
        <v/>
      </c>
      <c r="DE216" s="4115" t="str">
        <f t="shared" si="432"/>
        <v/>
      </c>
      <c r="DF216" s="4115" t="str">
        <f t="shared" si="433"/>
        <v/>
      </c>
      <c r="DG216" s="4115" t="str">
        <f t="shared" si="434"/>
        <v/>
      </c>
      <c r="DH216" s="4115" t="str">
        <f t="shared" si="435"/>
        <v/>
      </c>
      <c r="DI216" s="4115" t="str">
        <f t="shared" si="436"/>
        <v/>
      </c>
      <c r="DJ216" s="4136"/>
      <c r="DK216" s="4287">
        <f>IF(M216=DK8,M216,0)</f>
        <v>0</v>
      </c>
      <c r="DL216" s="4286" t="str">
        <f t="shared" si="437"/>
        <v/>
      </c>
      <c r="DM216" s="4275" t="str">
        <f t="shared" si="438"/>
        <v/>
      </c>
      <c r="DN216" s="4275" t="str">
        <f t="shared" si="439"/>
        <v/>
      </c>
      <c r="DO216" s="4275" t="str">
        <f t="shared" si="440"/>
        <v/>
      </c>
      <c r="DP216" s="4275" t="str">
        <f t="shared" si="441"/>
        <v/>
      </c>
      <c r="DQ216" s="4275" t="str">
        <f t="shared" si="442"/>
        <v/>
      </c>
      <c r="DR216" s="4275" t="str">
        <f t="shared" si="443"/>
        <v/>
      </c>
      <c r="DS216" s="4275" t="str">
        <f t="shared" si="444"/>
        <v/>
      </c>
      <c r="DT216" s="4279" t="str">
        <f t="shared" si="445"/>
        <v/>
      </c>
      <c r="DU216" s="4122"/>
      <c r="DV216" s="4266">
        <f t="shared" si="446"/>
        <v>0</v>
      </c>
      <c r="DW216" s="4267">
        <f t="shared" si="447"/>
        <v>0</v>
      </c>
      <c r="DX216" s="4267">
        <f t="shared" si="448"/>
        <v>0</v>
      </c>
      <c r="DY216" s="4267">
        <f t="shared" si="449"/>
        <v>0</v>
      </c>
      <c r="DZ216" s="4267">
        <f t="shared" si="450"/>
        <v>0</v>
      </c>
      <c r="EA216" s="4267">
        <f t="shared" si="451"/>
        <v>0</v>
      </c>
      <c r="EB216" s="4267">
        <f t="shared" si="452"/>
        <v>0</v>
      </c>
      <c r="EC216" s="4267">
        <f t="shared" si="453"/>
        <v>0</v>
      </c>
      <c r="ED216" s="4215"/>
      <c r="EE216" s="4268">
        <f t="shared" si="379"/>
        <v>0</v>
      </c>
      <c r="EF216" s="4269">
        <f t="shared" si="379"/>
        <v>0</v>
      </c>
      <c r="EG216" s="4269">
        <f t="shared" si="379"/>
        <v>0</v>
      </c>
      <c r="EH216" s="4269">
        <f t="shared" si="379"/>
        <v>0</v>
      </c>
      <c r="EI216" s="4269">
        <f t="shared" si="379"/>
        <v>0</v>
      </c>
      <c r="EJ216" s="4269">
        <f t="shared" si="379"/>
        <v>0</v>
      </c>
      <c r="EK216" s="4269">
        <f t="shared" si="379"/>
        <v>0</v>
      </c>
      <c r="EL216" s="4270">
        <f t="shared" si="379"/>
        <v>0</v>
      </c>
      <c r="EM216" s="4186"/>
      <c r="EN216" s="4264" t="str">
        <f t="shared" si="454"/>
        <v/>
      </c>
      <c r="EO216" s="4271">
        <f t="shared" si="455"/>
        <v>0</v>
      </c>
      <c r="EP216" s="4272">
        <f t="shared" si="456"/>
        <v>0</v>
      </c>
      <c r="EQ216" s="4272">
        <f t="shared" si="457"/>
        <v>0</v>
      </c>
      <c r="ER216" s="4272">
        <f t="shared" si="458"/>
        <v>0</v>
      </c>
      <c r="ES216" s="4272">
        <f t="shared" si="459"/>
        <v>0</v>
      </c>
      <c r="ET216" s="4272">
        <f t="shared" si="460"/>
        <v>0</v>
      </c>
      <c r="EU216" s="4272">
        <f t="shared" si="461"/>
        <v>0</v>
      </c>
      <c r="EV216" s="4272">
        <f t="shared" si="462"/>
        <v>0</v>
      </c>
      <c r="EW216" s="4272">
        <f t="shared" si="463"/>
        <v>0</v>
      </c>
      <c r="EX216" s="4288">
        <f>IF(X216=EX8,X216,0)</f>
        <v>0</v>
      </c>
      <c r="EY216" s="4286" t="str">
        <f t="shared" si="464"/>
        <v/>
      </c>
      <c r="EZ216" s="4261" t="str">
        <f t="shared" si="465"/>
        <v/>
      </c>
      <c r="FA216" s="4275" t="str">
        <f t="shared" si="466"/>
        <v/>
      </c>
      <c r="FB216" s="4275" t="str">
        <f t="shared" si="467"/>
        <v/>
      </c>
      <c r="FC216" s="4275" t="str">
        <f t="shared" si="468"/>
        <v/>
      </c>
      <c r="FD216" s="4275" t="str">
        <f t="shared" si="469"/>
        <v/>
      </c>
      <c r="FE216" s="4275" t="str">
        <f t="shared" si="470"/>
        <v/>
      </c>
      <c r="FF216" s="4275" t="str">
        <f t="shared" si="471"/>
        <v/>
      </c>
      <c r="FG216" s="4275" t="str">
        <f t="shared" si="472"/>
        <v/>
      </c>
      <c r="FH216" s="4186"/>
      <c r="FI216" s="4264" t="str">
        <f t="shared" si="473"/>
        <v/>
      </c>
      <c r="FJ216" s="4277">
        <f t="shared" si="474"/>
        <v>0</v>
      </c>
      <c r="FK216" s="4115" t="str">
        <f t="shared" si="475"/>
        <v/>
      </c>
      <c r="FL216" s="4115" t="str">
        <f t="shared" si="476"/>
        <v/>
      </c>
      <c r="FM216" s="4115" t="str">
        <f t="shared" si="477"/>
        <v/>
      </c>
      <c r="FN216" s="4115" t="str">
        <f t="shared" si="478"/>
        <v/>
      </c>
      <c r="FO216" s="4115" t="str">
        <f t="shared" si="479"/>
        <v/>
      </c>
      <c r="FP216" s="4115" t="str">
        <f t="shared" si="480"/>
        <v/>
      </c>
      <c r="FQ216" s="4115" t="str">
        <f t="shared" si="481"/>
        <v/>
      </c>
      <c r="FR216" s="4115" t="str">
        <f t="shared" si="482"/>
        <v/>
      </c>
      <c r="FS216" s="4287">
        <f>IF(X216=FS8,X216,0)</f>
        <v>0</v>
      </c>
      <c r="FT216" s="4286" t="str">
        <f t="shared" si="483"/>
        <v/>
      </c>
      <c r="FU216" s="4275" t="str">
        <f t="shared" si="484"/>
        <v/>
      </c>
      <c r="FV216" s="4275" t="str">
        <f t="shared" si="485"/>
        <v/>
      </c>
      <c r="FW216" s="4275" t="str">
        <f t="shared" si="486"/>
        <v/>
      </c>
      <c r="FX216" s="4275" t="str">
        <f t="shared" si="487"/>
        <v/>
      </c>
      <c r="FY216" s="4275" t="str">
        <f t="shared" si="488"/>
        <v/>
      </c>
      <c r="FZ216" s="4275" t="str">
        <f t="shared" si="489"/>
        <v/>
      </c>
      <c r="GA216" s="4275" t="str">
        <f t="shared" si="490"/>
        <v/>
      </c>
      <c r="GB216" s="4279" t="str">
        <f t="shared" si="491"/>
        <v/>
      </c>
      <c r="GC216" s="4122"/>
    </row>
    <row r="217" spans="1:185" ht="45" customHeight="1">
      <c r="A217" s="4016">
        <f>ROW()</f>
        <v>217</v>
      </c>
      <c r="B217" s="4250" t="str">
        <f>IF(C217="I","",IF(ISBLANK(D217),"",IF(ISTEXT(D217),LARGE(B9:B216,1)+1,0)))</f>
        <v/>
      </c>
      <c r="C217" s="4281"/>
      <c r="D217" s="4297"/>
      <c r="E217" s="4252"/>
      <c r="F217" s="4253"/>
      <c r="G217" s="4254"/>
      <c r="H217" s="4255"/>
      <c r="I217" s="4254"/>
      <c r="J217" s="4255"/>
      <c r="K217" s="4256">
        <f t="shared" si="376"/>
        <v>0</v>
      </c>
      <c r="L217" s="4119"/>
      <c r="M217" s="4257">
        <f t="shared" si="380"/>
        <v>0</v>
      </c>
      <c r="N217" s="4258">
        <f t="shared" si="380"/>
        <v>0</v>
      </c>
      <c r="O217" s="4259"/>
      <c r="P217" s="4259"/>
      <c r="Q217" s="4259"/>
      <c r="R217" s="4259"/>
      <c r="S217" s="4259"/>
      <c r="T217" s="4259"/>
      <c r="U217" s="4259"/>
      <c r="V217" s="4259"/>
      <c r="W217" s="4119"/>
      <c r="X217" s="4257">
        <f t="shared" si="381"/>
        <v>0</v>
      </c>
      <c r="Y217" s="4258">
        <f t="shared" si="381"/>
        <v>0</v>
      </c>
      <c r="Z217" s="4260"/>
      <c r="AA217" s="4260"/>
      <c r="AB217" s="4260"/>
      <c r="AC217" s="4260"/>
      <c r="AD217" s="4260"/>
      <c r="AE217" s="4260"/>
      <c r="AF217" s="4260"/>
      <c r="AG217" s="4260"/>
      <c r="AH217" s="4119"/>
      <c r="AI217" s="4122"/>
      <c r="AJ217" s="4261">
        <f t="shared" si="382"/>
        <v>0</v>
      </c>
      <c r="AK217" s="4262">
        <f t="shared" si="383"/>
        <v>0</v>
      </c>
      <c r="AL217" s="4261">
        <f t="shared" si="384"/>
        <v>0</v>
      </c>
      <c r="AM217" s="4262">
        <f t="shared" si="385"/>
        <v>0</v>
      </c>
      <c r="AN217" s="4261">
        <f t="shared" si="386"/>
        <v>0</v>
      </c>
      <c r="AO217" s="4262">
        <f t="shared" si="387"/>
        <v>0</v>
      </c>
      <c r="AP217" s="4261">
        <f t="shared" si="388"/>
        <v>0</v>
      </c>
      <c r="AQ217" s="4262">
        <f t="shared" si="389"/>
        <v>0</v>
      </c>
      <c r="AR217" s="4261">
        <f t="shared" si="390"/>
        <v>0</v>
      </c>
      <c r="AS217" s="4262">
        <f t="shared" si="391"/>
        <v>0</v>
      </c>
      <c r="AT217" s="4261">
        <f t="shared" si="392"/>
        <v>0</v>
      </c>
      <c r="AU217" s="4262">
        <f t="shared" si="393"/>
        <v>0</v>
      </c>
      <c r="AV217" s="4261">
        <f t="shared" si="394"/>
        <v>0</v>
      </c>
      <c r="AW217" s="4262">
        <f t="shared" si="395"/>
        <v>0</v>
      </c>
      <c r="AX217" s="4261">
        <f t="shared" si="396"/>
        <v>0</v>
      </c>
      <c r="AY217" s="4262">
        <f t="shared" si="397"/>
        <v>0</v>
      </c>
      <c r="AZ217" s="4263"/>
      <c r="BA217" s="4264">
        <f>BA9</f>
        <v>20</v>
      </c>
      <c r="BB217" s="4264">
        <f t="shared" si="398"/>
        <v>0</v>
      </c>
      <c r="BC217" s="4264" t="str">
        <f t="shared" si="399"/>
        <v/>
      </c>
      <c r="BD217" s="4265">
        <f t="shared" si="377"/>
        <v>0</v>
      </c>
      <c r="BE217" s="4265">
        <f t="shared" si="377"/>
        <v>0</v>
      </c>
      <c r="BF217" s="4265">
        <f t="shared" si="377"/>
        <v>0</v>
      </c>
      <c r="BG217" s="4265">
        <f t="shared" si="377"/>
        <v>0</v>
      </c>
      <c r="BH217" s="4265">
        <f t="shared" si="377"/>
        <v>0</v>
      </c>
      <c r="BI217" s="4265">
        <f t="shared" si="377"/>
        <v>0</v>
      </c>
      <c r="BJ217" s="4265">
        <f t="shared" si="377"/>
        <v>0</v>
      </c>
      <c r="BK217" s="4265">
        <f t="shared" si="377"/>
        <v>0</v>
      </c>
      <c r="BL217" s="4122"/>
      <c r="BM217" s="4266">
        <f t="shared" si="400"/>
        <v>0</v>
      </c>
      <c r="BN217" s="4267">
        <f t="shared" si="401"/>
        <v>0</v>
      </c>
      <c r="BO217" s="4267">
        <f t="shared" si="402"/>
        <v>0</v>
      </c>
      <c r="BP217" s="4267">
        <f t="shared" si="403"/>
        <v>0</v>
      </c>
      <c r="BQ217" s="4267">
        <f t="shared" si="404"/>
        <v>0</v>
      </c>
      <c r="BR217" s="4267">
        <f t="shared" si="405"/>
        <v>0</v>
      </c>
      <c r="BS217" s="4267">
        <f t="shared" si="406"/>
        <v>0</v>
      </c>
      <c r="BT217" s="4267">
        <f t="shared" si="407"/>
        <v>0</v>
      </c>
      <c r="BU217" s="4202"/>
      <c r="BV217" s="4268">
        <f t="shared" si="378"/>
        <v>0</v>
      </c>
      <c r="BW217" s="4269">
        <f t="shared" si="378"/>
        <v>0</v>
      </c>
      <c r="BX217" s="4269">
        <f t="shared" si="378"/>
        <v>0</v>
      </c>
      <c r="BY217" s="4269">
        <f t="shared" si="378"/>
        <v>0</v>
      </c>
      <c r="BZ217" s="4269">
        <f t="shared" si="378"/>
        <v>0</v>
      </c>
      <c r="CA217" s="4269">
        <f t="shared" si="378"/>
        <v>0</v>
      </c>
      <c r="CB217" s="4269">
        <f t="shared" si="378"/>
        <v>0</v>
      </c>
      <c r="CC217" s="4270">
        <f t="shared" si="378"/>
        <v>0</v>
      </c>
      <c r="CD217" s="4114"/>
      <c r="CE217" s="4264" t="str">
        <f t="shared" si="408"/>
        <v/>
      </c>
      <c r="CF217" s="4271">
        <f t="shared" si="409"/>
        <v>0</v>
      </c>
      <c r="CG217" s="4272">
        <f t="shared" si="410"/>
        <v>0</v>
      </c>
      <c r="CH217" s="4272">
        <f t="shared" si="411"/>
        <v>0</v>
      </c>
      <c r="CI217" s="4272">
        <f t="shared" si="412"/>
        <v>0</v>
      </c>
      <c r="CJ217" s="4272">
        <f t="shared" si="413"/>
        <v>0</v>
      </c>
      <c r="CK217" s="4272">
        <f t="shared" si="414"/>
        <v>0</v>
      </c>
      <c r="CL217" s="4272">
        <f t="shared" si="415"/>
        <v>0</v>
      </c>
      <c r="CM217" s="4272">
        <f t="shared" si="416"/>
        <v>0</v>
      </c>
      <c r="CN217" s="4272">
        <f t="shared" si="417"/>
        <v>0</v>
      </c>
      <c r="CO217" s="4285">
        <f>IF(M217=CO8,M217,0)</f>
        <v>0</v>
      </c>
      <c r="CP217" s="4286" t="str">
        <f t="shared" si="418"/>
        <v/>
      </c>
      <c r="CQ217" s="4261" t="str">
        <f t="shared" si="419"/>
        <v/>
      </c>
      <c r="CR217" s="4275" t="str">
        <f t="shared" si="420"/>
        <v/>
      </c>
      <c r="CS217" s="4275" t="str">
        <f t="shared" si="421"/>
        <v/>
      </c>
      <c r="CT217" s="4275" t="str">
        <f t="shared" si="422"/>
        <v/>
      </c>
      <c r="CU217" s="4275" t="str">
        <f t="shared" si="423"/>
        <v/>
      </c>
      <c r="CV217" s="4275" t="str">
        <f t="shared" si="424"/>
        <v/>
      </c>
      <c r="CW217" s="4275" t="str">
        <f t="shared" si="425"/>
        <v/>
      </c>
      <c r="CX217" s="4276" t="str">
        <f t="shared" si="426"/>
        <v/>
      </c>
      <c r="CY217" s="4186"/>
      <c r="CZ217" s="4264" t="str">
        <f t="shared" si="427"/>
        <v/>
      </c>
      <c r="DA217" s="4277">
        <f t="shared" si="428"/>
        <v>0</v>
      </c>
      <c r="DB217" s="4115" t="str">
        <f t="shared" si="429"/>
        <v/>
      </c>
      <c r="DC217" s="4115" t="str">
        <f t="shared" si="430"/>
        <v/>
      </c>
      <c r="DD217" s="4115" t="str">
        <f t="shared" si="431"/>
        <v/>
      </c>
      <c r="DE217" s="4115" t="str">
        <f t="shared" si="432"/>
        <v/>
      </c>
      <c r="DF217" s="4115" t="str">
        <f t="shared" si="433"/>
        <v/>
      </c>
      <c r="DG217" s="4115" t="str">
        <f t="shared" si="434"/>
        <v/>
      </c>
      <c r="DH217" s="4115" t="str">
        <f t="shared" si="435"/>
        <v/>
      </c>
      <c r="DI217" s="4115" t="str">
        <f t="shared" si="436"/>
        <v/>
      </c>
      <c r="DJ217" s="4136"/>
      <c r="DK217" s="4287">
        <f>IF(M217=DK8,M217,0)</f>
        <v>0</v>
      </c>
      <c r="DL217" s="4286" t="str">
        <f t="shared" si="437"/>
        <v/>
      </c>
      <c r="DM217" s="4275" t="str">
        <f t="shared" si="438"/>
        <v/>
      </c>
      <c r="DN217" s="4275" t="str">
        <f t="shared" si="439"/>
        <v/>
      </c>
      <c r="DO217" s="4275" t="str">
        <f t="shared" si="440"/>
        <v/>
      </c>
      <c r="DP217" s="4275" t="str">
        <f t="shared" si="441"/>
        <v/>
      </c>
      <c r="DQ217" s="4275" t="str">
        <f t="shared" si="442"/>
        <v/>
      </c>
      <c r="DR217" s="4275" t="str">
        <f t="shared" si="443"/>
        <v/>
      </c>
      <c r="DS217" s="4275" t="str">
        <f t="shared" si="444"/>
        <v/>
      </c>
      <c r="DT217" s="4279" t="str">
        <f t="shared" si="445"/>
        <v/>
      </c>
      <c r="DU217" s="4122"/>
      <c r="DV217" s="4266">
        <f t="shared" si="446"/>
        <v>0</v>
      </c>
      <c r="DW217" s="4267">
        <f t="shared" si="447"/>
        <v>0</v>
      </c>
      <c r="DX217" s="4267">
        <f t="shared" si="448"/>
        <v>0</v>
      </c>
      <c r="DY217" s="4267">
        <f t="shared" si="449"/>
        <v>0</v>
      </c>
      <c r="DZ217" s="4267">
        <f t="shared" si="450"/>
        <v>0</v>
      </c>
      <c r="EA217" s="4267">
        <f t="shared" si="451"/>
        <v>0</v>
      </c>
      <c r="EB217" s="4267">
        <f t="shared" si="452"/>
        <v>0</v>
      </c>
      <c r="EC217" s="4267">
        <f t="shared" si="453"/>
        <v>0</v>
      </c>
      <c r="ED217" s="4215"/>
      <c r="EE217" s="4268">
        <f t="shared" si="379"/>
        <v>0</v>
      </c>
      <c r="EF217" s="4269">
        <f t="shared" si="379"/>
        <v>0</v>
      </c>
      <c r="EG217" s="4269">
        <f t="shared" si="379"/>
        <v>0</v>
      </c>
      <c r="EH217" s="4269">
        <f t="shared" si="379"/>
        <v>0</v>
      </c>
      <c r="EI217" s="4269">
        <f t="shared" si="379"/>
        <v>0</v>
      </c>
      <c r="EJ217" s="4269">
        <f t="shared" si="379"/>
        <v>0</v>
      </c>
      <c r="EK217" s="4269">
        <f t="shared" si="379"/>
        <v>0</v>
      </c>
      <c r="EL217" s="4270">
        <f t="shared" si="379"/>
        <v>0</v>
      </c>
      <c r="EM217" s="4186"/>
      <c r="EN217" s="4264" t="str">
        <f t="shared" si="454"/>
        <v/>
      </c>
      <c r="EO217" s="4271">
        <f t="shared" si="455"/>
        <v>0</v>
      </c>
      <c r="EP217" s="4272">
        <f t="shared" si="456"/>
        <v>0</v>
      </c>
      <c r="EQ217" s="4272">
        <f t="shared" si="457"/>
        <v>0</v>
      </c>
      <c r="ER217" s="4272">
        <f t="shared" si="458"/>
        <v>0</v>
      </c>
      <c r="ES217" s="4272">
        <f t="shared" si="459"/>
        <v>0</v>
      </c>
      <c r="ET217" s="4272">
        <f t="shared" si="460"/>
        <v>0</v>
      </c>
      <c r="EU217" s="4272">
        <f t="shared" si="461"/>
        <v>0</v>
      </c>
      <c r="EV217" s="4272">
        <f t="shared" si="462"/>
        <v>0</v>
      </c>
      <c r="EW217" s="4272">
        <f t="shared" si="463"/>
        <v>0</v>
      </c>
      <c r="EX217" s="4288">
        <f>IF(X217=EX8,X217,0)</f>
        <v>0</v>
      </c>
      <c r="EY217" s="4286" t="str">
        <f t="shared" si="464"/>
        <v/>
      </c>
      <c r="EZ217" s="4261" t="str">
        <f t="shared" si="465"/>
        <v/>
      </c>
      <c r="FA217" s="4275" t="str">
        <f t="shared" si="466"/>
        <v/>
      </c>
      <c r="FB217" s="4275" t="str">
        <f t="shared" si="467"/>
        <v/>
      </c>
      <c r="FC217" s="4275" t="str">
        <f t="shared" si="468"/>
        <v/>
      </c>
      <c r="FD217" s="4275" t="str">
        <f t="shared" si="469"/>
        <v/>
      </c>
      <c r="FE217" s="4275" t="str">
        <f t="shared" si="470"/>
        <v/>
      </c>
      <c r="FF217" s="4275" t="str">
        <f t="shared" si="471"/>
        <v/>
      </c>
      <c r="FG217" s="4275" t="str">
        <f t="shared" si="472"/>
        <v/>
      </c>
      <c r="FH217" s="4186"/>
      <c r="FI217" s="4264" t="str">
        <f t="shared" si="473"/>
        <v/>
      </c>
      <c r="FJ217" s="4277">
        <f t="shared" si="474"/>
        <v>0</v>
      </c>
      <c r="FK217" s="4115" t="str">
        <f t="shared" si="475"/>
        <v/>
      </c>
      <c r="FL217" s="4115" t="str">
        <f t="shared" si="476"/>
        <v/>
      </c>
      <c r="FM217" s="4115" t="str">
        <f t="shared" si="477"/>
        <v/>
      </c>
      <c r="FN217" s="4115" t="str">
        <f t="shared" si="478"/>
        <v/>
      </c>
      <c r="FO217" s="4115" t="str">
        <f t="shared" si="479"/>
        <v/>
      </c>
      <c r="FP217" s="4115" t="str">
        <f t="shared" si="480"/>
        <v/>
      </c>
      <c r="FQ217" s="4115" t="str">
        <f t="shared" si="481"/>
        <v/>
      </c>
      <c r="FR217" s="4115" t="str">
        <f t="shared" si="482"/>
        <v/>
      </c>
      <c r="FS217" s="4287">
        <f>IF(X217=FS8,X217,0)</f>
        <v>0</v>
      </c>
      <c r="FT217" s="4286" t="str">
        <f t="shared" si="483"/>
        <v/>
      </c>
      <c r="FU217" s="4275" t="str">
        <f t="shared" si="484"/>
        <v/>
      </c>
      <c r="FV217" s="4275" t="str">
        <f t="shared" si="485"/>
        <v/>
      </c>
      <c r="FW217" s="4275" t="str">
        <f t="shared" si="486"/>
        <v/>
      </c>
      <c r="FX217" s="4275" t="str">
        <f t="shared" si="487"/>
        <v/>
      </c>
      <c r="FY217" s="4275" t="str">
        <f t="shared" si="488"/>
        <v/>
      </c>
      <c r="FZ217" s="4275" t="str">
        <f t="shared" si="489"/>
        <v/>
      </c>
      <c r="GA217" s="4275" t="str">
        <f t="shared" si="490"/>
        <v/>
      </c>
      <c r="GB217" s="4279" t="str">
        <f t="shared" si="491"/>
        <v/>
      </c>
      <c r="GC217" s="4122"/>
    </row>
    <row r="218" spans="1:185" ht="45" customHeight="1">
      <c r="A218" s="4016">
        <f>ROW()</f>
        <v>218</v>
      </c>
      <c r="B218" s="4250" t="str">
        <f>IF(C218="I","",IF(ISBLANK(D218),"",IF(ISTEXT(D218),LARGE(B9:B217,1)+1,0)))</f>
        <v/>
      </c>
      <c r="C218" s="4281"/>
      <c r="D218" s="4297"/>
      <c r="E218" s="4252"/>
      <c r="F218" s="4253"/>
      <c r="G218" s="4254"/>
      <c r="H218" s="4255"/>
      <c r="I218" s="4254"/>
      <c r="J218" s="4255"/>
      <c r="K218" s="4256">
        <f t="shared" si="376"/>
        <v>0</v>
      </c>
      <c r="L218" s="4119"/>
      <c r="M218" s="4257">
        <f t="shared" si="380"/>
        <v>0</v>
      </c>
      <c r="N218" s="4258">
        <f t="shared" si="380"/>
        <v>0</v>
      </c>
      <c r="O218" s="4259"/>
      <c r="P218" s="4259"/>
      <c r="Q218" s="4259"/>
      <c r="R218" s="4259"/>
      <c r="S218" s="4259"/>
      <c r="T218" s="4259"/>
      <c r="U218" s="4259"/>
      <c r="V218" s="4259"/>
      <c r="W218" s="4119"/>
      <c r="X218" s="4257">
        <f t="shared" si="381"/>
        <v>0</v>
      </c>
      <c r="Y218" s="4258">
        <f t="shared" si="381"/>
        <v>0</v>
      </c>
      <c r="Z218" s="4260"/>
      <c r="AA218" s="4260"/>
      <c r="AB218" s="4260"/>
      <c r="AC218" s="4260"/>
      <c r="AD218" s="4260"/>
      <c r="AE218" s="4260"/>
      <c r="AF218" s="4260"/>
      <c r="AG218" s="4260"/>
      <c r="AH218" s="4119"/>
      <c r="AI218" s="4122"/>
      <c r="AJ218" s="4261">
        <f t="shared" si="382"/>
        <v>0</v>
      </c>
      <c r="AK218" s="4262">
        <f t="shared" si="383"/>
        <v>0</v>
      </c>
      <c r="AL218" s="4261">
        <f t="shared" si="384"/>
        <v>0</v>
      </c>
      <c r="AM218" s="4262">
        <f t="shared" si="385"/>
        <v>0</v>
      </c>
      <c r="AN218" s="4261">
        <f t="shared" si="386"/>
        <v>0</v>
      </c>
      <c r="AO218" s="4262">
        <f t="shared" si="387"/>
        <v>0</v>
      </c>
      <c r="AP218" s="4261">
        <f t="shared" si="388"/>
        <v>0</v>
      </c>
      <c r="AQ218" s="4262">
        <f t="shared" si="389"/>
        <v>0</v>
      </c>
      <c r="AR218" s="4261">
        <f t="shared" si="390"/>
        <v>0</v>
      </c>
      <c r="AS218" s="4262">
        <f t="shared" si="391"/>
        <v>0</v>
      </c>
      <c r="AT218" s="4261">
        <f t="shared" si="392"/>
        <v>0</v>
      </c>
      <c r="AU218" s="4262">
        <f t="shared" si="393"/>
        <v>0</v>
      </c>
      <c r="AV218" s="4261">
        <f t="shared" si="394"/>
        <v>0</v>
      </c>
      <c r="AW218" s="4262">
        <f t="shared" si="395"/>
        <v>0</v>
      </c>
      <c r="AX218" s="4261">
        <f t="shared" si="396"/>
        <v>0</v>
      </c>
      <c r="AY218" s="4262">
        <f t="shared" si="397"/>
        <v>0</v>
      </c>
      <c r="AZ218" s="4263"/>
      <c r="BA218" s="4264">
        <f>BA9</f>
        <v>20</v>
      </c>
      <c r="BB218" s="4264">
        <f t="shared" si="398"/>
        <v>0</v>
      </c>
      <c r="BC218" s="4264" t="str">
        <f t="shared" si="399"/>
        <v/>
      </c>
      <c r="BD218" s="4265">
        <f t="shared" si="377"/>
        <v>0</v>
      </c>
      <c r="BE218" s="4265">
        <f t="shared" si="377"/>
        <v>0</v>
      </c>
      <c r="BF218" s="4265">
        <f t="shared" si="377"/>
        <v>0</v>
      </c>
      <c r="BG218" s="4265">
        <f t="shared" si="377"/>
        <v>0</v>
      </c>
      <c r="BH218" s="4265">
        <f t="shared" si="377"/>
        <v>0</v>
      </c>
      <c r="BI218" s="4265">
        <f t="shared" si="377"/>
        <v>0</v>
      </c>
      <c r="BJ218" s="4265">
        <f t="shared" si="377"/>
        <v>0</v>
      </c>
      <c r="BK218" s="4265">
        <f t="shared" si="377"/>
        <v>0</v>
      </c>
      <c r="BL218" s="4122"/>
      <c r="BM218" s="4266">
        <f t="shared" si="400"/>
        <v>0</v>
      </c>
      <c r="BN218" s="4267">
        <f t="shared" si="401"/>
        <v>0</v>
      </c>
      <c r="BO218" s="4267">
        <f t="shared" si="402"/>
        <v>0</v>
      </c>
      <c r="BP218" s="4267">
        <f t="shared" si="403"/>
        <v>0</v>
      </c>
      <c r="BQ218" s="4267">
        <f t="shared" si="404"/>
        <v>0</v>
      </c>
      <c r="BR218" s="4267">
        <f t="shared" si="405"/>
        <v>0</v>
      </c>
      <c r="BS218" s="4267">
        <f t="shared" si="406"/>
        <v>0</v>
      </c>
      <c r="BT218" s="4267">
        <f t="shared" si="407"/>
        <v>0</v>
      </c>
      <c r="BU218" s="4202"/>
      <c r="BV218" s="4268">
        <f t="shared" si="378"/>
        <v>0</v>
      </c>
      <c r="BW218" s="4269">
        <f t="shared" si="378"/>
        <v>0</v>
      </c>
      <c r="BX218" s="4269">
        <f t="shared" si="378"/>
        <v>0</v>
      </c>
      <c r="BY218" s="4269">
        <f t="shared" si="378"/>
        <v>0</v>
      </c>
      <c r="BZ218" s="4269">
        <f t="shared" si="378"/>
        <v>0</v>
      </c>
      <c r="CA218" s="4269">
        <f t="shared" si="378"/>
        <v>0</v>
      </c>
      <c r="CB218" s="4269">
        <f t="shared" si="378"/>
        <v>0</v>
      </c>
      <c r="CC218" s="4270">
        <f t="shared" si="378"/>
        <v>0</v>
      </c>
      <c r="CD218" s="4114"/>
      <c r="CE218" s="4264" t="str">
        <f t="shared" si="408"/>
        <v/>
      </c>
      <c r="CF218" s="4271">
        <f t="shared" si="409"/>
        <v>0</v>
      </c>
      <c r="CG218" s="4272">
        <f t="shared" si="410"/>
        <v>0</v>
      </c>
      <c r="CH218" s="4272">
        <f t="shared" si="411"/>
        <v>0</v>
      </c>
      <c r="CI218" s="4272">
        <f t="shared" si="412"/>
        <v>0</v>
      </c>
      <c r="CJ218" s="4272">
        <f t="shared" si="413"/>
        <v>0</v>
      </c>
      <c r="CK218" s="4272">
        <f t="shared" si="414"/>
        <v>0</v>
      </c>
      <c r="CL218" s="4272">
        <f t="shared" si="415"/>
        <v>0</v>
      </c>
      <c r="CM218" s="4272">
        <f t="shared" si="416"/>
        <v>0</v>
      </c>
      <c r="CN218" s="4272">
        <f t="shared" si="417"/>
        <v>0</v>
      </c>
      <c r="CO218" s="4285">
        <f>IF(M218=CO8,M218,0)</f>
        <v>0</v>
      </c>
      <c r="CP218" s="4286" t="str">
        <f t="shared" si="418"/>
        <v/>
      </c>
      <c r="CQ218" s="4261" t="str">
        <f t="shared" si="419"/>
        <v/>
      </c>
      <c r="CR218" s="4275" t="str">
        <f t="shared" si="420"/>
        <v/>
      </c>
      <c r="CS218" s="4275" t="str">
        <f t="shared" si="421"/>
        <v/>
      </c>
      <c r="CT218" s="4275" t="str">
        <f t="shared" si="422"/>
        <v/>
      </c>
      <c r="CU218" s="4275" t="str">
        <f t="shared" si="423"/>
        <v/>
      </c>
      <c r="CV218" s="4275" t="str">
        <f t="shared" si="424"/>
        <v/>
      </c>
      <c r="CW218" s="4275" t="str">
        <f t="shared" si="425"/>
        <v/>
      </c>
      <c r="CX218" s="4276" t="str">
        <f t="shared" si="426"/>
        <v/>
      </c>
      <c r="CY218" s="4186"/>
      <c r="CZ218" s="4264" t="str">
        <f t="shared" si="427"/>
        <v/>
      </c>
      <c r="DA218" s="4277">
        <f t="shared" si="428"/>
        <v>0</v>
      </c>
      <c r="DB218" s="4115" t="str">
        <f t="shared" si="429"/>
        <v/>
      </c>
      <c r="DC218" s="4115" t="str">
        <f t="shared" si="430"/>
        <v/>
      </c>
      <c r="DD218" s="4115" t="str">
        <f t="shared" si="431"/>
        <v/>
      </c>
      <c r="DE218" s="4115" t="str">
        <f t="shared" si="432"/>
        <v/>
      </c>
      <c r="DF218" s="4115" t="str">
        <f t="shared" si="433"/>
        <v/>
      </c>
      <c r="DG218" s="4115" t="str">
        <f t="shared" si="434"/>
        <v/>
      </c>
      <c r="DH218" s="4115" t="str">
        <f t="shared" si="435"/>
        <v/>
      </c>
      <c r="DI218" s="4115" t="str">
        <f t="shared" si="436"/>
        <v/>
      </c>
      <c r="DJ218" s="4136"/>
      <c r="DK218" s="4287">
        <f>IF(M218=DK8,M218,0)</f>
        <v>0</v>
      </c>
      <c r="DL218" s="4286" t="str">
        <f t="shared" si="437"/>
        <v/>
      </c>
      <c r="DM218" s="4275" t="str">
        <f t="shared" si="438"/>
        <v/>
      </c>
      <c r="DN218" s="4275" t="str">
        <f t="shared" si="439"/>
        <v/>
      </c>
      <c r="DO218" s="4275" t="str">
        <f t="shared" si="440"/>
        <v/>
      </c>
      <c r="DP218" s="4275" t="str">
        <f t="shared" si="441"/>
        <v/>
      </c>
      <c r="DQ218" s="4275" t="str">
        <f t="shared" si="442"/>
        <v/>
      </c>
      <c r="DR218" s="4275" t="str">
        <f t="shared" si="443"/>
        <v/>
      </c>
      <c r="DS218" s="4275" t="str">
        <f t="shared" si="444"/>
        <v/>
      </c>
      <c r="DT218" s="4279" t="str">
        <f t="shared" si="445"/>
        <v/>
      </c>
      <c r="DU218" s="4122"/>
      <c r="DV218" s="4266">
        <f t="shared" si="446"/>
        <v>0</v>
      </c>
      <c r="DW218" s="4267">
        <f t="shared" si="447"/>
        <v>0</v>
      </c>
      <c r="DX218" s="4267">
        <f t="shared" si="448"/>
        <v>0</v>
      </c>
      <c r="DY218" s="4267">
        <f t="shared" si="449"/>
        <v>0</v>
      </c>
      <c r="DZ218" s="4267">
        <f t="shared" si="450"/>
        <v>0</v>
      </c>
      <c r="EA218" s="4267">
        <f t="shared" si="451"/>
        <v>0</v>
      </c>
      <c r="EB218" s="4267">
        <f t="shared" si="452"/>
        <v>0</v>
      </c>
      <c r="EC218" s="4267">
        <f t="shared" si="453"/>
        <v>0</v>
      </c>
      <c r="ED218" s="4215"/>
      <c r="EE218" s="4268">
        <f t="shared" si="379"/>
        <v>0</v>
      </c>
      <c r="EF218" s="4269">
        <f t="shared" si="379"/>
        <v>0</v>
      </c>
      <c r="EG218" s="4269">
        <f t="shared" si="379"/>
        <v>0</v>
      </c>
      <c r="EH218" s="4269">
        <f t="shared" si="379"/>
        <v>0</v>
      </c>
      <c r="EI218" s="4269">
        <f t="shared" si="379"/>
        <v>0</v>
      </c>
      <c r="EJ218" s="4269">
        <f t="shared" si="379"/>
        <v>0</v>
      </c>
      <c r="EK218" s="4269">
        <f t="shared" si="379"/>
        <v>0</v>
      </c>
      <c r="EL218" s="4270">
        <f t="shared" si="379"/>
        <v>0</v>
      </c>
      <c r="EM218" s="4186"/>
      <c r="EN218" s="4264" t="str">
        <f t="shared" si="454"/>
        <v/>
      </c>
      <c r="EO218" s="4271">
        <f t="shared" si="455"/>
        <v>0</v>
      </c>
      <c r="EP218" s="4272">
        <f t="shared" si="456"/>
        <v>0</v>
      </c>
      <c r="EQ218" s="4272">
        <f t="shared" si="457"/>
        <v>0</v>
      </c>
      <c r="ER218" s="4272">
        <f t="shared" si="458"/>
        <v>0</v>
      </c>
      <c r="ES218" s="4272">
        <f t="shared" si="459"/>
        <v>0</v>
      </c>
      <c r="ET218" s="4272">
        <f t="shared" si="460"/>
        <v>0</v>
      </c>
      <c r="EU218" s="4272">
        <f t="shared" si="461"/>
        <v>0</v>
      </c>
      <c r="EV218" s="4272">
        <f t="shared" si="462"/>
        <v>0</v>
      </c>
      <c r="EW218" s="4272">
        <f t="shared" si="463"/>
        <v>0</v>
      </c>
      <c r="EX218" s="4288">
        <f>IF(X218=EX8,X218,0)</f>
        <v>0</v>
      </c>
      <c r="EY218" s="4286" t="str">
        <f t="shared" si="464"/>
        <v/>
      </c>
      <c r="EZ218" s="4261" t="str">
        <f t="shared" si="465"/>
        <v/>
      </c>
      <c r="FA218" s="4275" t="str">
        <f t="shared" si="466"/>
        <v/>
      </c>
      <c r="FB218" s="4275" t="str">
        <f t="shared" si="467"/>
        <v/>
      </c>
      <c r="FC218" s="4275" t="str">
        <f t="shared" si="468"/>
        <v/>
      </c>
      <c r="FD218" s="4275" t="str">
        <f t="shared" si="469"/>
        <v/>
      </c>
      <c r="FE218" s="4275" t="str">
        <f t="shared" si="470"/>
        <v/>
      </c>
      <c r="FF218" s="4275" t="str">
        <f t="shared" si="471"/>
        <v/>
      </c>
      <c r="FG218" s="4275" t="str">
        <f t="shared" si="472"/>
        <v/>
      </c>
      <c r="FH218" s="4186"/>
      <c r="FI218" s="4264" t="str">
        <f t="shared" si="473"/>
        <v/>
      </c>
      <c r="FJ218" s="4277">
        <f t="shared" si="474"/>
        <v>0</v>
      </c>
      <c r="FK218" s="4115" t="str">
        <f t="shared" si="475"/>
        <v/>
      </c>
      <c r="FL218" s="4115" t="str">
        <f t="shared" si="476"/>
        <v/>
      </c>
      <c r="FM218" s="4115" t="str">
        <f t="shared" si="477"/>
        <v/>
      </c>
      <c r="FN218" s="4115" t="str">
        <f t="shared" si="478"/>
        <v/>
      </c>
      <c r="FO218" s="4115" t="str">
        <f t="shared" si="479"/>
        <v/>
      </c>
      <c r="FP218" s="4115" t="str">
        <f t="shared" si="480"/>
        <v/>
      </c>
      <c r="FQ218" s="4115" t="str">
        <f t="shared" si="481"/>
        <v/>
      </c>
      <c r="FR218" s="4115" t="str">
        <f t="shared" si="482"/>
        <v/>
      </c>
      <c r="FS218" s="4287">
        <f>IF(X218=FS8,X218,0)</f>
        <v>0</v>
      </c>
      <c r="FT218" s="4286" t="str">
        <f t="shared" si="483"/>
        <v/>
      </c>
      <c r="FU218" s="4275" t="str">
        <f t="shared" si="484"/>
        <v/>
      </c>
      <c r="FV218" s="4275" t="str">
        <f t="shared" si="485"/>
        <v/>
      </c>
      <c r="FW218" s="4275" t="str">
        <f t="shared" si="486"/>
        <v/>
      </c>
      <c r="FX218" s="4275" t="str">
        <f t="shared" si="487"/>
        <v/>
      </c>
      <c r="FY218" s="4275" t="str">
        <f t="shared" si="488"/>
        <v/>
      </c>
      <c r="FZ218" s="4275" t="str">
        <f t="shared" si="489"/>
        <v/>
      </c>
      <c r="GA218" s="4275" t="str">
        <f t="shared" si="490"/>
        <v/>
      </c>
      <c r="GB218" s="4279" t="str">
        <f t="shared" si="491"/>
        <v/>
      </c>
      <c r="GC218" s="4122"/>
    </row>
    <row r="219" spans="1:185" ht="45" customHeight="1">
      <c r="A219" s="4016">
        <f>ROW()</f>
        <v>219</v>
      </c>
      <c r="B219" s="4250" t="str">
        <f>IF(C219="I","",IF(ISBLANK(D219),"",IF(ISTEXT(D219),LARGE(B9:B218,1)+1,0)))</f>
        <v/>
      </c>
      <c r="C219" s="4281"/>
      <c r="D219" s="4297"/>
      <c r="E219" s="4252"/>
      <c r="F219" s="4253"/>
      <c r="G219" s="4254"/>
      <c r="H219" s="4255"/>
      <c r="I219" s="4254"/>
      <c r="J219" s="4255"/>
      <c r="K219" s="4256">
        <f t="shared" si="376"/>
        <v>0</v>
      </c>
      <c r="L219" s="4119"/>
      <c r="M219" s="4257">
        <f t="shared" si="380"/>
        <v>0</v>
      </c>
      <c r="N219" s="4258">
        <f t="shared" si="380"/>
        <v>0</v>
      </c>
      <c r="O219" s="4259"/>
      <c r="P219" s="4259"/>
      <c r="Q219" s="4259"/>
      <c r="R219" s="4259"/>
      <c r="S219" s="4259"/>
      <c r="T219" s="4259"/>
      <c r="U219" s="4259"/>
      <c r="V219" s="4259"/>
      <c r="W219" s="4119"/>
      <c r="X219" s="4257">
        <f t="shared" si="381"/>
        <v>0</v>
      </c>
      <c r="Y219" s="4258">
        <f t="shared" si="381"/>
        <v>0</v>
      </c>
      <c r="Z219" s="4260"/>
      <c r="AA219" s="4260"/>
      <c r="AB219" s="4260"/>
      <c r="AC219" s="4260"/>
      <c r="AD219" s="4260"/>
      <c r="AE219" s="4260"/>
      <c r="AF219" s="4260"/>
      <c r="AG219" s="4260"/>
      <c r="AH219" s="4119"/>
      <c r="AI219" s="4122"/>
      <c r="AJ219" s="4261">
        <f t="shared" si="382"/>
        <v>0</v>
      </c>
      <c r="AK219" s="4262">
        <f t="shared" si="383"/>
        <v>0</v>
      </c>
      <c r="AL219" s="4261">
        <f t="shared" si="384"/>
        <v>0</v>
      </c>
      <c r="AM219" s="4262">
        <f t="shared" si="385"/>
        <v>0</v>
      </c>
      <c r="AN219" s="4261">
        <f t="shared" si="386"/>
        <v>0</v>
      </c>
      <c r="AO219" s="4262">
        <f t="shared" si="387"/>
        <v>0</v>
      </c>
      <c r="AP219" s="4261">
        <f t="shared" si="388"/>
        <v>0</v>
      </c>
      <c r="AQ219" s="4262">
        <f t="shared" si="389"/>
        <v>0</v>
      </c>
      <c r="AR219" s="4261">
        <f t="shared" si="390"/>
        <v>0</v>
      </c>
      <c r="AS219" s="4262">
        <f t="shared" si="391"/>
        <v>0</v>
      </c>
      <c r="AT219" s="4261">
        <f t="shared" si="392"/>
        <v>0</v>
      </c>
      <c r="AU219" s="4262">
        <f t="shared" si="393"/>
        <v>0</v>
      </c>
      <c r="AV219" s="4261">
        <f t="shared" si="394"/>
        <v>0</v>
      </c>
      <c r="AW219" s="4262">
        <f t="shared" si="395"/>
        <v>0</v>
      </c>
      <c r="AX219" s="4261">
        <f t="shared" si="396"/>
        <v>0</v>
      </c>
      <c r="AY219" s="4262">
        <f t="shared" si="397"/>
        <v>0</v>
      </c>
      <c r="AZ219" s="4263"/>
      <c r="BA219" s="4264">
        <f>BA9</f>
        <v>20</v>
      </c>
      <c r="BB219" s="4264">
        <f t="shared" si="398"/>
        <v>0</v>
      </c>
      <c r="BC219" s="4264" t="str">
        <f t="shared" si="399"/>
        <v/>
      </c>
      <c r="BD219" s="4265">
        <f t="shared" si="377"/>
        <v>0</v>
      </c>
      <c r="BE219" s="4265">
        <f t="shared" si="377"/>
        <v>0</v>
      </c>
      <c r="BF219" s="4265">
        <f t="shared" si="377"/>
        <v>0</v>
      </c>
      <c r="BG219" s="4265">
        <f t="shared" si="377"/>
        <v>0</v>
      </c>
      <c r="BH219" s="4265">
        <f t="shared" si="377"/>
        <v>0</v>
      </c>
      <c r="BI219" s="4265">
        <f t="shared" si="377"/>
        <v>0</v>
      </c>
      <c r="BJ219" s="4265">
        <f t="shared" si="377"/>
        <v>0</v>
      </c>
      <c r="BK219" s="4265">
        <f t="shared" si="377"/>
        <v>0</v>
      </c>
      <c r="BL219" s="4122"/>
      <c r="BM219" s="4266">
        <f t="shared" si="400"/>
        <v>0</v>
      </c>
      <c r="BN219" s="4267">
        <f t="shared" si="401"/>
        <v>0</v>
      </c>
      <c r="BO219" s="4267">
        <f t="shared" si="402"/>
        <v>0</v>
      </c>
      <c r="BP219" s="4267">
        <f t="shared" si="403"/>
        <v>0</v>
      </c>
      <c r="BQ219" s="4267">
        <f t="shared" si="404"/>
        <v>0</v>
      </c>
      <c r="BR219" s="4267">
        <f t="shared" si="405"/>
        <v>0</v>
      </c>
      <c r="BS219" s="4267">
        <f t="shared" si="406"/>
        <v>0</v>
      </c>
      <c r="BT219" s="4267">
        <f t="shared" si="407"/>
        <v>0</v>
      </c>
      <c r="BU219" s="4202"/>
      <c r="BV219" s="4268">
        <f t="shared" si="378"/>
        <v>0</v>
      </c>
      <c r="BW219" s="4269">
        <f t="shared" si="378"/>
        <v>0</v>
      </c>
      <c r="BX219" s="4269">
        <f t="shared" si="378"/>
        <v>0</v>
      </c>
      <c r="BY219" s="4269">
        <f t="shared" si="378"/>
        <v>0</v>
      </c>
      <c r="BZ219" s="4269">
        <f t="shared" si="378"/>
        <v>0</v>
      </c>
      <c r="CA219" s="4269">
        <f t="shared" si="378"/>
        <v>0</v>
      </c>
      <c r="CB219" s="4269">
        <f t="shared" si="378"/>
        <v>0</v>
      </c>
      <c r="CC219" s="4270">
        <f t="shared" si="378"/>
        <v>0</v>
      </c>
      <c r="CD219" s="4114"/>
      <c r="CE219" s="4264" t="str">
        <f t="shared" si="408"/>
        <v/>
      </c>
      <c r="CF219" s="4271">
        <f t="shared" si="409"/>
        <v>0</v>
      </c>
      <c r="CG219" s="4272">
        <f t="shared" si="410"/>
        <v>0</v>
      </c>
      <c r="CH219" s="4272">
        <f t="shared" si="411"/>
        <v>0</v>
      </c>
      <c r="CI219" s="4272">
        <f t="shared" si="412"/>
        <v>0</v>
      </c>
      <c r="CJ219" s="4272">
        <f t="shared" si="413"/>
        <v>0</v>
      </c>
      <c r="CK219" s="4272">
        <f t="shared" si="414"/>
        <v>0</v>
      </c>
      <c r="CL219" s="4272">
        <f t="shared" si="415"/>
        <v>0</v>
      </c>
      <c r="CM219" s="4272">
        <f t="shared" si="416"/>
        <v>0</v>
      </c>
      <c r="CN219" s="4272">
        <f t="shared" si="417"/>
        <v>0</v>
      </c>
      <c r="CO219" s="4285">
        <f>IF(M219=CO8,M219,0)</f>
        <v>0</v>
      </c>
      <c r="CP219" s="4286" t="str">
        <f t="shared" si="418"/>
        <v/>
      </c>
      <c r="CQ219" s="4261" t="str">
        <f t="shared" si="419"/>
        <v/>
      </c>
      <c r="CR219" s="4275" t="str">
        <f t="shared" si="420"/>
        <v/>
      </c>
      <c r="CS219" s="4275" t="str">
        <f t="shared" si="421"/>
        <v/>
      </c>
      <c r="CT219" s="4275" t="str">
        <f t="shared" si="422"/>
        <v/>
      </c>
      <c r="CU219" s="4275" t="str">
        <f t="shared" si="423"/>
        <v/>
      </c>
      <c r="CV219" s="4275" t="str">
        <f t="shared" si="424"/>
        <v/>
      </c>
      <c r="CW219" s="4275" t="str">
        <f t="shared" si="425"/>
        <v/>
      </c>
      <c r="CX219" s="4276" t="str">
        <f t="shared" si="426"/>
        <v/>
      </c>
      <c r="CY219" s="4186"/>
      <c r="CZ219" s="4264" t="str">
        <f t="shared" si="427"/>
        <v/>
      </c>
      <c r="DA219" s="4277">
        <f t="shared" si="428"/>
        <v>0</v>
      </c>
      <c r="DB219" s="4115" t="str">
        <f t="shared" si="429"/>
        <v/>
      </c>
      <c r="DC219" s="4115" t="str">
        <f t="shared" si="430"/>
        <v/>
      </c>
      <c r="DD219" s="4115" t="str">
        <f t="shared" si="431"/>
        <v/>
      </c>
      <c r="DE219" s="4115" t="str">
        <f t="shared" si="432"/>
        <v/>
      </c>
      <c r="DF219" s="4115" t="str">
        <f t="shared" si="433"/>
        <v/>
      </c>
      <c r="DG219" s="4115" t="str">
        <f t="shared" si="434"/>
        <v/>
      </c>
      <c r="DH219" s="4115" t="str">
        <f t="shared" si="435"/>
        <v/>
      </c>
      <c r="DI219" s="4115" t="str">
        <f t="shared" si="436"/>
        <v/>
      </c>
      <c r="DJ219" s="4136"/>
      <c r="DK219" s="4287">
        <f>IF(M219=DK8,M219,0)</f>
        <v>0</v>
      </c>
      <c r="DL219" s="4286" t="str">
        <f t="shared" si="437"/>
        <v/>
      </c>
      <c r="DM219" s="4275" t="str">
        <f t="shared" si="438"/>
        <v/>
      </c>
      <c r="DN219" s="4275" t="str">
        <f t="shared" si="439"/>
        <v/>
      </c>
      <c r="DO219" s="4275" t="str">
        <f t="shared" si="440"/>
        <v/>
      </c>
      <c r="DP219" s="4275" t="str">
        <f t="shared" si="441"/>
        <v/>
      </c>
      <c r="DQ219" s="4275" t="str">
        <f t="shared" si="442"/>
        <v/>
      </c>
      <c r="DR219" s="4275" t="str">
        <f t="shared" si="443"/>
        <v/>
      </c>
      <c r="DS219" s="4275" t="str">
        <f t="shared" si="444"/>
        <v/>
      </c>
      <c r="DT219" s="4279" t="str">
        <f t="shared" si="445"/>
        <v/>
      </c>
      <c r="DU219" s="4122"/>
      <c r="DV219" s="4266">
        <f t="shared" si="446"/>
        <v>0</v>
      </c>
      <c r="DW219" s="4267">
        <f t="shared" si="447"/>
        <v>0</v>
      </c>
      <c r="DX219" s="4267">
        <f t="shared" si="448"/>
        <v>0</v>
      </c>
      <c r="DY219" s="4267">
        <f t="shared" si="449"/>
        <v>0</v>
      </c>
      <c r="DZ219" s="4267">
        <f t="shared" si="450"/>
        <v>0</v>
      </c>
      <c r="EA219" s="4267">
        <f t="shared" si="451"/>
        <v>0</v>
      </c>
      <c r="EB219" s="4267">
        <f t="shared" si="452"/>
        <v>0</v>
      </c>
      <c r="EC219" s="4267">
        <f t="shared" si="453"/>
        <v>0</v>
      </c>
      <c r="ED219" s="4215"/>
      <c r="EE219" s="4268">
        <f t="shared" si="379"/>
        <v>0</v>
      </c>
      <c r="EF219" s="4269">
        <f t="shared" si="379"/>
        <v>0</v>
      </c>
      <c r="EG219" s="4269">
        <f t="shared" si="379"/>
        <v>0</v>
      </c>
      <c r="EH219" s="4269">
        <f t="shared" si="379"/>
        <v>0</v>
      </c>
      <c r="EI219" s="4269">
        <f t="shared" si="379"/>
        <v>0</v>
      </c>
      <c r="EJ219" s="4269">
        <f t="shared" si="379"/>
        <v>0</v>
      </c>
      <c r="EK219" s="4269">
        <f t="shared" si="379"/>
        <v>0</v>
      </c>
      <c r="EL219" s="4270">
        <f t="shared" si="379"/>
        <v>0</v>
      </c>
      <c r="EM219" s="4186"/>
      <c r="EN219" s="4264" t="str">
        <f t="shared" si="454"/>
        <v/>
      </c>
      <c r="EO219" s="4271">
        <f t="shared" si="455"/>
        <v>0</v>
      </c>
      <c r="EP219" s="4272">
        <f t="shared" si="456"/>
        <v>0</v>
      </c>
      <c r="EQ219" s="4272">
        <f t="shared" si="457"/>
        <v>0</v>
      </c>
      <c r="ER219" s="4272">
        <f t="shared" si="458"/>
        <v>0</v>
      </c>
      <c r="ES219" s="4272">
        <f t="shared" si="459"/>
        <v>0</v>
      </c>
      <c r="ET219" s="4272">
        <f t="shared" si="460"/>
        <v>0</v>
      </c>
      <c r="EU219" s="4272">
        <f t="shared" si="461"/>
        <v>0</v>
      </c>
      <c r="EV219" s="4272">
        <f t="shared" si="462"/>
        <v>0</v>
      </c>
      <c r="EW219" s="4272">
        <f t="shared" si="463"/>
        <v>0</v>
      </c>
      <c r="EX219" s="4288">
        <f>IF(X219=EX8,X219,0)</f>
        <v>0</v>
      </c>
      <c r="EY219" s="4286" t="str">
        <f t="shared" si="464"/>
        <v/>
      </c>
      <c r="EZ219" s="4261" t="str">
        <f t="shared" si="465"/>
        <v/>
      </c>
      <c r="FA219" s="4275" t="str">
        <f t="shared" si="466"/>
        <v/>
      </c>
      <c r="FB219" s="4275" t="str">
        <f t="shared" si="467"/>
        <v/>
      </c>
      <c r="FC219" s="4275" t="str">
        <f t="shared" si="468"/>
        <v/>
      </c>
      <c r="FD219" s="4275" t="str">
        <f t="shared" si="469"/>
        <v/>
      </c>
      <c r="FE219" s="4275" t="str">
        <f t="shared" si="470"/>
        <v/>
      </c>
      <c r="FF219" s="4275" t="str">
        <f t="shared" si="471"/>
        <v/>
      </c>
      <c r="FG219" s="4275" t="str">
        <f t="shared" si="472"/>
        <v/>
      </c>
      <c r="FH219" s="4186"/>
      <c r="FI219" s="4264" t="str">
        <f t="shared" si="473"/>
        <v/>
      </c>
      <c r="FJ219" s="4277">
        <f t="shared" si="474"/>
        <v>0</v>
      </c>
      <c r="FK219" s="4115" t="str">
        <f t="shared" si="475"/>
        <v/>
      </c>
      <c r="FL219" s="4115" t="str">
        <f t="shared" si="476"/>
        <v/>
      </c>
      <c r="FM219" s="4115" t="str">
        <f t="shared" si="477"/>
        <v/>
      </c>
      <c r="FN219" s="4115" t="str">
        <f t="shared" si="478"/>
        <v/>
      </c>
      <c r="FO219" s="4115" t="str">
        <f t="shared" si="479"/>
        <v/>
      </c>
      <c r="FP219" s="4115" t="str">
        <f t="shared" si="480"/>
        <v/>
      </c>
      <c r="FQ219" s="4115" t="str">
        <f t="shared" si="481"/>
        <v/>
      </c>
      <c r="FR219" s="4115" t="str">
        <f t="shared" si="482"/>
        <v/>
      </c>
      <c r="FS219" s="4287">
        <f>IF(X219=FS8,X219,0)</f>
        <v>0</v>
      </c>
      <c r="FT219" s="4286" t="str">
        <f t="shared" si="483"/>
        <v/>
      </c>
      <c r="FU219" s="4275" t="str">
        <f t="shared" si="484"/>
        <v/>
      </c>
      <c r="FV219" s="4275" t="str">
        <f t="shared" si="485"/>
        <v/>
      </c>
      <c r="FW219" s="4275" t="str">
        <f t="shared" si="486"/>
        <v/>
      </c>
      <c r="FX219" s="4275" t="str">
        <f t="shared" si="487"/>
        <v/>
      </c>
      <c r="FY219" s="4275" t="str">
        <f t="shared" si="488"/>
        <v/>
      </c>
      <c r="FZ219" s="4275" t="str">
        <f t="shared" si="489"/>
        <v/>
      </c>
      <c r="GA219" s="4275" t="str">
        <f t="shared" si="490"/>
        <v/>
      </c>
      <c r="GB219" s="4279" t="str">
        <f t="shared" si="491"/>
        <v/>
      </c>
      <c r="GC219" s="4122"/>
    </row>
    <row r="220" spans="1:185" ht="45" customHeight="1">
      <c r="A220" s="4016">
        <f>ROW()</f>
        <v>220</v>
      </c>
      <c r="B220" s="4250" t="str">
        <f>IF(C220="I","",IF(ISBLANK(D220),"",IF(ISTEXT(D220),LARGE(B9:B219,1)+1,0)))</f>
        <v/>
      </c>
      <c r="C220" s="4281"/>
      <c r="D220" s="4297"/>
      <c r="E220" s="4252"/>
      <c r="F220" s="4253"/>
      <c r="G220" s="4254"/>
      <c r="H220" s="4255"/>
      <c r="I220" s="4254"/>
      <c r="J220" s="4255"/>
      <c r="K220" s="4256">
        <f t="shared" si="376"/>
        <v>0</v>
      </c>
      <c r="L220" s="4119"/>
      <c r="M220" s="4257">
        <f t="shared" si="380"/>
        <v>0</v>
      </c>
      <c r="N220" s="4258">
        <f t="shared" si="380"/>
        <v>0</v>
      </c>
      <c r="O220" s="4259"/>
      <c r="P220" s="4259"/>
      <c r="Q220" s="4259"/>
      <c r="R220" s="4259"/>
      <c r="S220" s="4259"/>
      <c r="T220" s="4259"/>
      <c r="U220" s="4259"/>
      <c r="V220" s="4259"/>
      <c r="W220" s="4119"/>
      <c r="X220" s="4257">
        <f t="shared" si="381"/>
        <v>0</v>
      </c>
      <c r="Y220" s="4258">
        <f t="shared" si="381"/>
        <v>0</v>
      </c>
      <c r="Z220" s="4260"/>
      <c r="AA220" s="4260"/>
      <c r="AB220" s="4260"/>
      <c r="AC220" s="4260"/>
      <c r="AD220" s="4260"/>
      <c r="AE220" s="4260"/>
      <c r="AF220" s="4260"/>
      <c r="AG220" s="4260"/>
      <c r="AH220" s="4119"/>
      <c r="AI220" s="4122"/>
      <c r="AJ220" s="4261">
        <f t="shared" si="382"/>
        <v>0</v>
      </c>
      <c r="AK220" s="4262">
        <f t="shared" si="383"/>
        <v>0</v>
      </c>
      <c r="AL220" s="4261">
        <f t="shared" si="384"/>
        <v>0</v>
      </c>
      <c r="AM220" s="4262">
        <f t="shared" si="385"/>
        <v>0</v>
      </c>
      <c r="AN220" s="4261">
        <f t="shared" si="386"/>
        <v>0</v>
      </c>
      <c r="AO220" s="4262">
        <f t="shared" si="387"/>
        <v>0</v>
      </c>
      <c r="AP220" s="4261">
        <f t="shared" si="388"/>
        <v>0</v>
      </c>
      <c r="AQ220" s="4262">
        <f t="shared" si="389"/>
        <v>0</v>
      </c>
      <c r="AR220" s="4261">
        <f t="shared" si="390"/>
        <v>0</v>
      </c>
      <c r="AS220" s="4262">
        <f t="shared" si="391"/>
        <v>0</v>
      </c>
      <c r="AT220" s="4261">
        <f t="shared" si="392"/>
        <v>0</v>
      </c>
      <c r="AU220" s="4262">
        <f t="shared" si="393"/>
        <v>0</v>
      </c>
      <c r="AV220" s="4261">
        <f t="shared" si="394"/>
        <v>0</v>
      </c>
      <c r="AW220" s="4262">
        <f t="shared" si="395"/>
        <v>0</v>
      </c>
      <c r="AX220" s="4261">
        <f t="shared" si="396"/>
        <v>0</v>
      </c>
      <c r="AY220" s="4262">
        <f t="shared" si="397"/>
        <v>0</v>
      </c>
      <c r="AZ220" s="4263"/>
      <c r="BA220" s="4264">
        <f>BA9</f>
        <v>20</v>
      </c>
      <c r="BB220" s="4264">
        <f t="shared" si="398"/>
        <v>0</v>
      </c>
      <c r="BC220" s="4264" t="str">
        <f t="shared" si="399"/>
        <v/>
      </c>
      <c r="BD220" s="4265">
        <f t="shared" si="377"/>
        <v>0</v>
      </c>
      <c r="BE220" s="4265">
        <f t="shared" si="377"/>
        <v>0</v>
      </c>
      <c r="BF220" s="4265">
        <f t="shared" si="377"/>
        <v>0</v>
      </c>
      <c r="BG220" s="4265">
        <f t="shared" si="377"/>
        <v>0</v>
      </c>
      <c r="BH220" s="4265">
        <f t="shared" si="377"/>
        <v>0</v>
      </c>
      <c r="BI220" s="4265">
        <f t="shared" si="377"/>
        <v>0</v>
      </c>
      <c r="BJ220" s="4265">
        <f t="shared" si="377"/>
        <v>0</v>
      </c>
      <c r="BK220" s="4265">
        <f t="shared" si="377"/>
        <v>0</v>
      </c>
      <c r="BL220" s="4122"/>
      <c r="BM220" s="4266">
        <f t="shared" si="400"/>
        <v>0</v>
      </c>
      <c r="BN220" s="4267">
        <f t="shared" si="401"/>
        <v>0</v>
      </c>
      <c r="BO220" s="4267">
        <f t="shared" si="402"/>
        <v>0</v>
      </c>
      <c r="BP220" s="4267">
        <f t="shared" si="403"/>
        <v>0</v>
      </c>
      <c r="BQ220" s="4267">
        <f t="shared" si="404"/>
        <v>0</v>
      </c>
      <c r="BR220" s="4267">
        <f t="shared" si="405"/>
        <v>0</v>
      </c>
      <c r="BS220" s="4267">
        <f t="shared" si="406"/>
        <v>0</v>
      </c>
      <c r="BT220" s="4267">
        <f t="shared" si="407"/>
        <v>0</v>
      </c>
      <c r="BU220" s="4202"/>
      <c r="BV220" s="4268">
        <f t="shared" si="378"/>
        <v>0</v>
      </c>
      <c r="BW220" s="4269">
        <f t="shared" si="378"/>
        <v>0</v>
      </c>
      <c r="BX220" s="4269">
        <f t="shared" si="378"/>
        <v>0</v>
      </c>
      <c r="BY220" s="4269">
        <f t="shared" si="378"/>
        <v>0</v>
      </c>
      <c r="BZ220" s="4269">
        <f t="shared" si="378"/>
        <v>0</v>
      </c>
      <c r="CA220" s="4269">
        <f t="shared" si="378"/>
        <v>0</v>
      </c>
      <c r="CB220" s="4269">
        <f t="shared" si="378"/>
        <v>0</v>
      </c>
      <c r="CC220" s="4270">
        <f t="shared" si="378"/>
        <v>0</v>
      </c>
      <c r="CD220" s="4114"/>
      <c r="CE220" s="4264" t="str">
        <f t="shared" si="408"/>
        <v/>
      </c>
      <c r="CF220" s="4271">
        <f t="shared" si="409"/>
        <v>0</v>
      </c>
      <c r="CG220" s="4272">
        <f t="shared" si="410"/>
        <v>0</v>
      </c>
      <c r="CH220" s="4272">
        <f t="shared" si="411"/>
        <v>0</v>
      </c>
      <c r="CI220" s="4272">
        <f t="shared" si="412"/>
        <v>0</v>
      </c>
      <c r="CJ220" s="4272">
        <f t="shared" si="413"/>
        <v>0</v>
      </c>
      <c r="CK220" s="4272">
        <f t="shared" si="414"/>
        <v>0</v>
      </c>
      <c r="CL220" s="4272">
        <f t="shared" si="415"/>
        <v>0</v>
      </c>
      <c r="CM220" s="4272">
        <f t="shared" si="416"/>
        <v>0</v>
      </c>
      <c r="CN220" s="4272">
        <f t="shared" si="417"/>
        <v>0</v>
      </c>
      <c r="CO220" s="4285">
        <f>IF(M220=CO8,M220,0)</f>
        <v>0</v>
      </c>
      <c r="CP220" s="4286" t="str">
        <f t="shared" si="418"/>
        <v/>
      </c>
      <c r="CQ220" s="4261" t="str">
        <f t="shared" si="419"/>
        <v/>
      </c>
      <c r="CR220" s="4275" t="str">
        <f t="shared" si="420"/>
        <v/>
      </c>
      <c r="CS220" s="4275" t="str">
        <f t="shared" si="421"/>
        <v/>
      </c>
      <c r="CT220" s="4275" t="str">
        <f t="shared" si="422"/>
        <v/>
      </c>
      <c r="CU220" s="4275" t="str">
        <f t="shared" si="423"/>
        <v/>
      </c>
      <c r="CV220" s="4275" t="str">
        <f t="shared" si="424"/>
        <v/>
      </c>
      <c r="CW220" s="4275" t="str">
        <f t="shared" si="425"/>
        <v/>
      </c>
      <c r="CX220" s="4276" t="str">
        <f t="shared" si="426"/>
        <v/>
      </c>
      <c r="CY220" s="4186"/>
      <c r="CZ220" s="4264" t="str">
        <f t="shared" si="427"/>
        <v/>
      </c>
      <c r="DA220" s="4277">
        <f t="shared" si="428"/>
        <v>0</v>
      </c>
      <c r="DB220" s="4115" t="str">
        <f t="shared" si="429"/>
        <v/>
      </c>
      <c r="DC220" s="4115" t="str">
        <f t="shared" si="430"/>
        <v/>
      </c>
      <c r="DD220" s="4115" t="str">
        <f t="shared" si="431"/>
        <v/>
      </c>
      <c r="DE220" s="4115" t="str">
        <f t="shared" si="432"/>
        <v/>
      </c>
      <c r="DF220" s="4115" t="str">
        <f t="shared" si="433"/>
        <v/>
      </c>
      <c r="DG220" s="4115" t="str">
        <f t="shared" si="434"/>
        <v/>
      </c>
      <c r="DH220" s="4115" t="str">
        <f t="shared" si="435"/>
        <v/>
      </c>
      <c r="DI220" s="4115" t="str">
        <f t="shared" si="436"/>
        <v/>
      </c>
      <c r="DJ220" s="4136"/>
      <c r="DK220" s="4287">
        <f>IF(M220=DK8,M220,0)</f>
        <v>0</v>
      </c>
      <c r="DL220" s="4286" t="str">
        <f t="shared" si="437"/>
        <v/>
      </c>
      <c r="DM220" s="4275" t="str">
        <f t="shared" si="438"/>
        <v/>
      </c>
      <c r="DN220" s="4275" t="str">
        <f t="shared" si="439"/>
        <v/>
      </c>
      <c r="DO220" s="4275" t="str">
        <f t="shared" si="440"/>
        <v/>
      </c>
      <c r="DP220" s="4275" t="str">
        <f t="shared" si="441"/>
        <v/>
      </c>
      <c r="DQ220" s="4275" t="str">
        <f t="shared" si="442"/>
        <v/>
      </c>
      <c r="DR220" s="4275" t="str">
        <f t="shared" si="443"/>
        <v/>
      </c>
      <c r="DS220" s="4275" t="str">
        <f t="shared" si="444"/>
        <v/>
      </c>
      <c r="DT220" s="4279" t="str">
        <f t="shared" si="445"/>
        <v/>
      </c>
      <c r="DU220" s="4122"/>
      <c r="DV220" s="4266">
        <f t="shared" si="446"/>
        <v>0</v>
      </c>
      <c r="DW220" s="4267">
        <f t="shared" si="447"/>
        <v>0</v>
      </c>
      <c r="DX220" s="4267">
        <f t="shared" si="448"/>
        <v>0</v>
      </c>
      <c r="DY220" s="4267">
        <f t="shared" si="449"/>
        <v>0</v>
      </c>
      <c r="DZ220" s="4267">
        <f t="shared" si="450"/>
        <v>0</v>
      </c>
      <c r="EA220" s="4267">
        <f t="shared" si="451"/>
        <v>0</v>
      </c>
      <c r="EB220" s="4267">
        <f t="shared" si="452"/>
        <v>0</v>
      </c>
      <c r="EC220" s="4267">
        <f t="shared" si="453"/>
        <v>0</v>
      </c>
      <c r="ED220" s="4215"/>
      <c r="EE220" s="4268">
        <f t="shared" si="379"/>
        <v>0</v>
      </c>
      <c r="EF220" s="4269">
        <f t="shared" si="379"/>
        <v>0</v>
      </c>
      <c r="EG220" s="4269">
        <f t="shared" si="379"/>
        <v>0</v>
      </c>
      <c r="EH220" s="4269">
        <f t="shared" si="379"/>
        <v>0</v>
      </c>
      <c r="EI220" s="4269">
        <f t="shared" si="379"/>
        <v>0</v>
      </c>
      <c r="EJ220" s="4269">
        <f t="shared" si="379"/>
        <v>0</v>
      </c>
      <c r="EK220" s="4269">
        <f t="shared" si="379"/>
        <v>0</v>
      </c>
      <c r="EL220" s="4270">
        <f t="shared" si="379"/>
        <v>0</v>
      </c>
      <c r="EM220" s="4186"/>
      <c r="EN220" s="4264" t="str">
        <f t="shared" si="454"/>
        <v/>
      </c>
      <c r="EO220" s="4271">
        <f t="shared" si="455"/>
        <v>0</v>
      </c>
      <c r="EP220" s="4272">
        <f t="shared" si="456"/>
        <v>0</v>
      </c>
      <c r="EQ220" s="4272">
        <f t="shared" si="457"/>
        <v>0</v>
      </c>
      <c r="ER220" s="4272">
        <f t="shared" si="458"/>
        <v>0</v>
      </c>
      <c r="ES220" s="4272">
        <f t="shared" si="459"/>
        <v>0</v>
      </c>
      <c r="ET220" s="4272">
        <f t="shared" si="460"/>
        <v>0</v>
      </c>
      <c r="EU220" s="4272">
        <f t="shared" si="461"/>
        <v>0</v>
      </c>
      <c r="EV220" s="4272">
        <f t="shared" si="462"/>
        <v>0</v>
      </c>
      <c r="EW220" s="4272">
        <f t="shared" si="463"/>
        <v>0</v>
      </c>
      <c r="EX220" s="4288">
        <f>IF(X220=EX8,X220,0)</f>
        <v>0</v>
      </c>
      <c r="EY220" s="4286" t="str">
        <f t="shared" si="464"/>
        <v/>
      </c>
      <c r="EZ220" s="4261" t="str">
        <f t="shared" si="465"/>
        <v/>
      </c>
      <c r="FA220" s="4275" t="str">
        <f t="shared" si="466"/>
        <v/>
      </c>
      <c r="FB220" s="4275" t="str">
        <f t="shared" si="467"/>
        <v/>
      </c>
      <c r="FC220" s="4275" t="str">
        <f t="shared" si="468"/>
        <v/>
      </c>
      <c r="FD220" s="4275" t="str">
        <f t="shared" si="469"/>
        <v/>
      </c>
      <c r="FE220" s="4275" t="str">
        <f t="shared" si="470"/>
        <v/>
      </c>
      <c r="FF220" s="4275" t="str">
        <f t="shared" si="471"/>
        <v/>
      </c>
      <c r="FG220" s="4275" t="str">
        <f t="shared" si="472"/>
        <v/>
      </c>
      <c r="FH220" s="4186"/>
      <c r="FI220" s="4264" t="str">
        <f t="shared" si="473"/>
        <v/>
      </c>
      <c r="FJ220" s="4277">
        <f t="shared" si="474"/>
        <v>0</v>
      </c>
      <c r="FK220" s="4115" t="str">
        <f t="shared" si="475"/>
        <v/>
      </c>
      <c r="FL220" s="4115" t="str">
        <f t="shared" si="476"/>
        <v/>
      </c>
      <c r="FM220" s="4115" t="str">
        <f t="shared" si="477"/>
        <v/>
      </c>
      <c r="FN220" s="4115" t="str">
        <f t="shared" si="478"/>
        <v/>
      </c>
      <c r="FO220" s="4115" t="str">
        <f t="shared" si="479"/>
        <v/>
      </c>
      <c r="FP220" s="4115" t="str">
        <f t="shared" si="480"/>
        <v/>
      </c>
      <c r="FQ220" s="4115" t="str">
        <f t="shared" si="481"/>
        <v/>
      </c>
      <c r="FR220" s="4115" t="str">
        <f t="shared" si="482"/>
        <v/>
      </c>
      <c r="FS220" s="4287">
        <f>IF(X220=FS8,X220,0)</f>
        <v>0</v>
      </c>
      <c r="FT220" s="4286" t="str">
        <f t="shared" si="483"/>
        <v/>
      </c>
      <c r="FU220" s="4275" t="str">
        <f t="shared" si="484"/>
        <v/>
      </c>
      <c r="FV220" s="4275" t="str">
        <f t="shared" si="485"/>
        <v/>
      </c>
      <c r="FW220" s="4275" t="str">
        <f t="shared" si="486"/>
        <v/>
      </c>
      <c r="FX220" s="4275" t="str">
        <f t="shared" si="487"/>
        <v/>
      </c>
      <c r="FY220" s="4275" t="str">
        <f t="shared" si="488"/>
        <v/>
      </c>
      <c r="FZ220" s="4275" t="str">
        <f t="shared" si="489"/>
        <v/>
      </c>
      <c r="GA220" s="4275" t="str">
        <f t="shared" si="490"/>
        <v/>
      </c>
      <c r="GB220" s="4279" t="str">
        <f t="shared" si="491"/>
        <v/>
      </c>
      <c r="GC220" s="4122"/>
    </row>
    <row r="221" spans="1:185" ht="45" customHeight="1">
      <c r="A221" s="4016">
        <f>ROW()</f>
        <v>221</v>
      </c>
      <c r="B221" s="4250" t="str">
        <f>IF(C221="I","",IF(ISBLANK(D221),"",IF(ISTEXT(D221),LARGE(B9:B220,1)+1,0)))</f>
        <v/>
      </c>
      <c r="C221" s="4281"/>
      <c r="D221" s="4297"/>
      <c r="E221" s="4252"/>
      <c r="F221" s="4253"/>
      <c r="G221" s="4254"/>
      <c r="H221" s="4255"/>
      <c r="I221" s="4254"/>
      <c r="J221" s="4255"/>
      <c r="K221" s="4256">
        <f t="shared" si="376"/>
        <v>0</v>
      </c>
      <c r="L221" s="4119"/>
      <c r="M221" s="4257">
        <f t="shared" si="380"/>
        <v>0</v>
      </c>
      <c r="N221" s="4258">
        <f t="shared" si="380"/>
        <v>0</v>
      </c>
      <c r="O221" s="4259"/>
      <c r="P221" s="4259"/>
      <c r="Q221" s="4259"/>
      <c r="R221" s="4259"/>
      <c r="S221" s="4259"/>
      <c r="T221" s="4259"/>
      <c r="U221" s="4259"/>
      <c r="V221" s="4259"/>
      <c r="W221" s="4119"/>
      <c r="X221" s="4257">
        <f t="shared" si="381"/>
        <v>0</v>
      </c>
      <c r="Y221" s="4258">
        <f t="shared" si="381"/>
        <v>0</v>
      </c>
      <c r="Z221" s="4260"/>
      <c r="AA221" s="4260"/>
      <c r="AB221" s="4260"/>
      <c r="AC221" s="4260"/>
      <c r="AD221" s="4260"/>
      <c r="AE221" s="4260"/>
      <c r="AF221" s="4260"/>
      <c r="AG221" s="4260"/>
      <c r="AH221" s="4119"/>
      <c r="AI221" s="4122"/>
      <c r="AJ221" s="4261">
        <f t="shared" si="382"/>
        <v>0</v>
      </c>
      <c r="AK221" s="4262">
        <f t="shared" si="383"/>
        <v>0</v>
      </c>
      <c r="AL221" s="4261">
        <f t="shared" si="384"/>
        <v>0</v>
      </c>
      <c r="AM221" s="4262">
        <f t="shared" si="385"/>
        <v>0</v>
      </c>
      <c r="AN221" s="4261">
        <f t="shared" si="386"/>
        <v>0</v>
      </c>
      <c r="AO221" s="4262">
        <f t="shared" si="387"/>
        <v>0</v>
      </c>
      <c r="AP221" s="4261">
        <f t="shared" si="388"/>
        <v>0</v>
      </c>
      <c r="AQ221" s="4262">
        <f t="shared" si="389"/>
        <v>0</v>
      </c>
      <c r="AR221" s="4261">
        <f t="shared" si="390"/>
        <v>0</v>
      </c>
      <c r="AS221" s="4262">
        <f t="shared" si="391"/>
        <v>0</v>
      </c>
      <c r="AT221" s="4261">
        <f t="shared" si="392"/>
        <v>0</v>
      </c>
      <c r="AU221" s="4262">
        <f t="shared" si="393"/>
        <v>0</v>
      </c>
      <c r="AV221" s="4261">
        <f t="shared" si="394"/>
        <v>0</v>
      </c>
      <c r="AW221" s="4262">
        <f t="shared" si="395"/>
        <v>0</v>
      </c>
      <c r="AX221" s="4261">
        <f t="shared" si="396"/>
        <v>0</v>
      </c>
      <c r="AY221" s="4262">
        <f t="shared" si="397"/>
        <v>0</v>
      </c>
      <c r="AZ221" s="4263"/>
      <c r="BA221" s="4264">
        <f>BA9</f>
        <v>20</v>
      </c>
      <c r="BB221" s="4264">
        <f t="shared" si="398"/>
        <v>0</v>
      </c>
      <c r="BC221" s="4264" t="str">
        <f t="shared" si="399"/>
        <v/>
      </c>
      <c r="BD221" s="4265">
        <f t="shared" si="377"/>
        <v>0</v>
      </c>
      <c r="BE221" s="4265">
        <f t="shared" si="377"/>
        <v>0</v>
      </c>
      <c r="BF221" s="4265">
        <f t="shared" si="377"/>
        <v>0</v>
      </c>
      <c r="BG221" s="4265">
        <f t="shared" si="377"/>
        <v>0</v>
      </c>
      <c r="BH221" s="4265">
        <f t="shared" si="377"/>
        <v>0</v>
      </c>
      <c r="BI221" s="4265">
        <f t="shared" si="377"/>
        <v>0</v>
      </c>
      <c r="BJ221" s="4265">
        <f t="shared" si="377"/>
        <v>0</v>
      </c>
      <c r="BK221" s="4265">
        <f t="shared" si="377"/>
        <v>0</v>
      </c>
      <c r="BL221" s="4122"/>
      <c r="BM221" s="4266">
        <f t="shared" si="400"/>
        <v>0</v>
      </c>
      <c r="BN221" s="4267">
        <f t="shared" si="401"/>
        <v>0</v>
      </c>
      <c r="BO221" s="4267">
        <f t="shared" si="402"/>
        <v>0</v>
      </c>
      <c r="BP221" s="4267">
        <f t="shared" si="403"/>
        <v>0</v>
      </c>
      <c r="BQ221" s="4267">
        <f t="shared" si="404"/>
        <v>0</v>
      </c>
      <c r="BR221" s="4267">
        <f t="shared" si="405"/>
        <v>0</v>
      </c>
      <c r="BS221" s="4267">
        <f t="shared" si="406"/>
        <v>0</v>
      </c>
      <c r="BT221" s="4267">
        <f t="shared" si="407"/>
        <v>0</v>
      </c>
      <c r="BU221" s="4202"/>
      <c r="BV221" s="4268">
        <f t="shared" si="378"/>
        <v>0</v>
      </c>
      <c r="BW221" s="4269">
        <f t="shared" si="378"/>
        <v>0</v>
      </c>
      <c r="BX221" s="4269">
        <f t="shared" si="378"/>
        <v>0</v>
      </c>
      <c r="BY221" s="4269">
        <f t="shared" si="378"/>
        <v>0</v>
      </c>
      <c r="BZ221" s="4269">
        <f t="shared" si="378"/>
        <v>0</v>
      </c>
      <c r="CA221" s="4269">
        <f t="shared" si="378"/>
        <v>0</v>
      </c>
      <c r="CB221" s="4269">
        <f t="shared" si="378"/>
        <v>0</v>
      </c>
      <c r="CC221" s="4270">
        <f t="shared" si="378"/>
        <v>0</v>
      </c>
      <c r="CD221" s="4114"/>
      <c r="CE221" s="4264" t="str">
        <f t="shared" si="408"/>
        <v/>
      </c>
      <c r="CF221" s="4271">
        <f t="shared" si="409"/>
        <v>0</v>
      </c>
      <c r="CG221" s="4272">
        <f t="shared" si="410"/>
        <v>0</v>
      </c>
      <c r="CH221" s="4272">
        <f t="shared" si="411"/>
        <v>0</v>
      </c>
      <c r="CI221" s="4272">
        <f t="shared" si="412"/>
        <v>0</v>
      </c>
      <c r="CJ221" s="4272">
        <f t="shared" si="413"/>
        <v>0</v>
      </c>
      <c r="CK221" s="4272">
        <f t="shared" si="414"/>
        <v>0</v>
      </c>
      <c r="CL221" s="4272">
        <f t="shared" si="415"/>
        <v>0</v>
      </c>
      <c r="CM221" s="4272">
        <f t="shared" si="416"/>
        <v>0</v>
      </c>
      <c r="CN221" s="4272">
        <f t="shared" si="417"/>
        <v>0</v>
      </c>
      <c r="CO221" s="4285">
        <f>IF(M221=CO8,M221,0)</f>
        <v>0</v>
      </c>
      <c r="CP221" s="4286" t="str">
        <f t="shared" si="418"/>
        <v/>
      </c>
      <c r="CQ221" s="4261" t="str">
        <f t="shared" si="419"/>
        <v/>
      </c>
      <c r="CR221" s="4275" t="str">
        <f t="shared" si="420"/>
        <v/>
      </c>
      <c r="CS221" s="4275" t="str">
        <f t="shared" si="421"/>
        <v/>
      </c>
      <c r="CT221" s="4275" t="str">
        <f t="shared" si="422"/>
        <v/>
      </c>
      <c r="CU221" s="4275" t="str">
        <f t="shared" si="423"/>
        <v/>
      </c>
      <c r="CV221" s="4275" t="str">
        <f t="shared" si="424"/>
        <v/>
      </c>
      <c r="CW221" s="4275" t="str">
        <f t="shared" si="425"/>
        <v/>
      </c>
      <c r="CX221" s="4276" t="str">
        <f t="shared" si="426"/>
        <v/>
      </c>
      <c r="CY221" s="4186"/>
      <c r="CZ221" s="4264" t="str">
        <f t="shared" si="427"/>
        <v/>
      </c>
      <c r="DA221" s="4277">
        <f t="shared" si="428"/>
        <v>0</v>
      </c>
      <c r="DB221" s="4115" t="str">
        <f t="shared" si="429"/>
        <v/>
      </c>
      <c r="DC221" s="4115" t="str">
        <f t="shared" si="430"/>
        <v/>
      </c>
      <c r="DD221" s="4115" t="str">
        <f t="shared" si="431"/>
        <v/>
      </c>
      <c r="DE221" s="4115" t="str">
        <f t="shared" si="432"/>
        <v/>
      </c>
      <c r="DF221" s="4115" t="str">
        <f t="shared" si="433"/>
        <v/>
      </c>
      <c r="DG221" s="4115" t="str">
        <f t="shared" si="434"/>
        <v/>
      </c>
      <c r="DH221" s="4115" t="str">
        <f t="shared" si="435"/>
        <v/>
      </c>
      <c r="DI221" s="4115" t="str">
        <f t="shared" si="436"/>
        <v/>
      </c>
      <c r="DJ221" s="4136"/>
      <c r="DK221" s="4287">
        <f>IF(M221=DK8,M221,0)</f>
        <v>0</v>
      </c>
      <c r="DL221" s="4286" t="str">
        <f t="shared" si="437"/>
        <v/>
      </c>
      <c r="DM221" s="4275" t="str">
        <f t="shared" si="438"/>
        <v/>
      </c>
      <c r="DN221" s="4275" t="str">
        <f t="shared" si="439"/>
        <v/>
      </c>
      <c r="DO221" s="4275" t="str">
        <f t="shared" si="440"/>
        <v/>
      </c>
      <c r="DP221" s="4275" t="str">
        <f t="shared" si="441"/>
        <v/>
      </c>
      <c r="DQ221" s="4275" t="str">
        <f t="shared" si="442"/>
        <v/>
      </c>
      <c r="DR221" s="4275" t="str">
        <f t="shared" si="443"/>
        <v/>
      </c>
      <c r="DS221" s="4275" t="str">
        <f t="shared" si="444"/>
        <v/>
      </c>
      <c r="DT221" s="4279" t="str">
        <f t="shared" si="445"/>
        <v/>
      </c>
      <c r="DU221" s="4122"/>
      <c r="DV221" s="4266">
        <f t="shared" si="446"/>
        <v>0</v>
      </c>
      <c r="DW221" s="4267">
        <f t="shared" si="447"/>
        <v>0</v>
      </c>
      <c r="DX221" s="4267">
        <f t="shared" si="448"/>
        <v>0</v>
      </c>
      <c r="DY221" s="4267">
        <f t="shared" si="449"/>
        <v>0</v>
      </c>
      <c r="DZ221" s="4267">
        <f t="shared" si="450"/>
        <v>0</v>
      </c>
      <c r="EA221" s="4267">
        <f t="shared" si="451"/>
        <v>0</v>
      </c>
      <c r="EB221" s="4267">
        <f t="shared" si="452"/>
        <v>0</v>
      </c>
      <c r="EC221" s="4267">
        <f t="shared" si="453"/>
        <v>0</v>
      </c>
      <c r="ED221" s="4215"/>
      <c r="EE221" s="4268">
        <f t="shared" si="379"/>
        <v>0</v>
      </c>
      <c r="EF221" s="4269">
        <f t="shared" si="379"/>
        <v>0</v>
      </c>
      <c r="EG221" s="4269">
        <f t="shared" si="379"/>
        <v>0</v>
      </c>
      <c r="EH221" s="4269">
        <f t="shared" si="379"/>
        <v>0</v>
      </c>
      <c r="EI221" s="4269">
        <f t="shared" si="379"/>
        <v>0</v>
      </c>
      <c r="EJ221" s="4269">
        <f t="shared" si="379"/>
        <v>0</v>
      </c>
      <c r="EK221" s="4269">
        <f t="shared" si="379"/>
        <v>0</v>
      </c>
      <c r="EL221" s="4270">
        <f t="shared" si="379"/>
        <v>0</v>
      </c>
      <c r="EM221" s="4186"/>
      <c r="EN221" s="4264" t="str">
        <f t="shared" si="454"/>
        <v/>
      </c>
      <c r="EO221" s="4271">
        <f t="shared" si="455"/>
        <v>0</v>
      </c>
      <c r="EP221" s="4272">
        <f t="shared" si="456"/>
        <v>0</v>
      </c>
      <c r="EQ221" s="4272">
        <f t="shared" si="457"/>
        <v>0</v>
      </c>
      <c r="ER221" s="4272">
        <f t="shared" si="458"/>
        <v>0</v>
      </c>
      <c r="ES221" s="4272">
        <f t="shared" si="459"/>
        <v>0</v>
      </c>
      <c r="ET221" s="4272">
        <f t="shared" si="460"/>
        <v>0</v>
      </c>
      <c r="EU221" s="4272">
        <f t="shared" si="461"/>
        <v>0</v>
      </c>
      <c r="EV221" s="4272">
        <f t="shared" si="462"/>
        <v>0</v>
      </c>
      <c r="EW221" s="4272">
        <f t="shared" si="463"/>
        <v>0</v>
      </c>
      <c r="EX221" s="4288">
        <f>IF(X221=EX8,X221,0)</f>
        <v>0</v>
      </c>
      <c r="EY221" s="4286" t="str">
        <f t="shared" si="464"/>
        <v/>
      </c>
      <c r="EZ221" s="4261" t="str">
        <f t="shared" si="465"/>
        <v/>
      </c>
      <c r="FA221" s="4275" t="str">
        <f t="shared" si="466"/>
        <v/>
      </c>
      <c r="FB221" s="4275" t="str">
        <f t="shared" si="467"/>
        <v/>
      </c>
      <c r="FC221" s="4275" t="str">
        <f t="shared" si="468"/>
        <v/>
      </c>
      <c r="FD221" s="4275" t="str">
        <f t="shared" si="469"/>
        <v/>
      </c>
      <c r="FE221" s="4275" t="str">
        <f t="shared" si="470"/>
        <v/>
      </c>
      <c r="FF221" s="4275" t="str">
        <f t="shared" si="471"/>
        <v/>
      </c>
      <c r="FG221" s="4275" t="str">
        <f t="shared" si="472"/>
        <v/>
      </c>
      <c r="FH221" s="4186"/>
      <c r="FI221" s="4264" t="str">
        <f t="shared" si="473"/>
        <v/>
      </c>
      <c r="FJ221" s="4277">
        <f t="shared" si="474"/>
        <v>0</v>
      </c>
      <c r="FK221" s="4115" t="str">
        <f t="shared" si="475"/>
        <v/>
      </c>
      <c r="FL221" s="4115" t="str">
        <f t="shared" si="476"/>
        <v/>
      </c>
      <c r="FM221" s="4115" t="str">
        <f t="shared" si="477"/>
        <v/>
      </c>
      <c r="FN221" s="4115" t="str">
        <f t="shared" si="478"/>
        <v/>
      </c>
      <c r="FO221" s="4115" t="str">
        <f t="shared" si="479"/>
        <v/>
      </c>
      <c r="FP221" s="4115" t="str">
        <f t="shared" si="480"/>
        <v/>
      </c>
      <c r="FQ221" s="4115" t="str">
        <f t="shared" si="481"/>
        <v/>
      </c>
      <c r="FR221" s="4115" t="str">
        <f t="shared" si="482"/>
        <v/>
      </c>
      <c r="FS221" s="4287">
        <f>IF(X221=FS8,X221,0)</f>
        <v>0</v>
      </c>
      <c r="FT221" s="4286" t="str">
        <f t="shared" si="483"/>
        <v/>
      </c>
      <c r="FU221" s="4275" t="str">
        <f t="shared" si="484"/>
        <v/>
      </c>
      <c r="FV221" s="4275" t="str">
        <f t="shared" si="485"/>
        <v/>
      </c>
      <c r="FW221" s="4275" t="str">
        <f t="shared" si="486"/>
        <v/>
      </c>
      <c r="FX221" s="4275" t="str">
        <f t="shared" si="487"/>
        <v/>
      </c>
      <c r="FY221" s="4275" t="str">
        <f t="shared" si="488"/>
        <v/>
      </c>
      <c r="FZ221" s="4275" t="str">
        <f t="shared" si="489"/>
        <v/>
      </c>
      <c r="GA221" s="4275" t="str">
        <f t="shared" si="490"/>
        <v/>
      </c>
      <c r="GB221" s="4279" t="str">
        <f t="shared" si="491"/>
        <v/>
      </c>
      <c r="GC221" s="4122"/>
    </row>
    <row r="222" spans="1:185" ht="45" customHeight="1">
      <c r="A222" s="4016">
        <f>ROW()</f>
        <v>222</v>
      </c>
      <c r="B222" s="4250" t="str">
        <f>IF(C222="I","",IF(ISBLANK(D222),"",IF(ISTEXT(D222),LARGE(B9:B221,1)+1,0)))</f>
        <v/>
      </c>
      <c r="C222" s="4281"/>
      <c r="D222" s="4297"/>
      <c r="E222" s="4252"/>
      <c r="F222" s="4253"/>
      <c r="G222" s="4254"/>
      <c r="H222" s="4255"/>
      <c r="I222" s="4254"/>
      <c r="J222" s="4255"/>
      <c r="K222" s="4256">
        <f t="shared" si="376"/>
        <v>0</v>
      </c>
      <c r="L222" s="4119"/>
      <c r="M222" s="4257">
        <f t="shared" si="380"/>
        <v>0</v>
      </c>
      <c r="N222" s="4258">
        <f t="shared" si="380"/>
        <v>0</v>
      </c>
      <c r="O222" s="4259"/>
      <c r="P222" s="4259"/>
      <c r="Q222" s="4259"/>
      <c r="R222" s="4259"/>
      <c r="S222" s="4259"/>
      <c r="T222" s="4259"/>
      <c r="U222" s="4259"/>
      <c r="V222" s="4259"/>
      <c r="W222" s="4119"/>
      <c r="X222" s="4257">
        <f t="shared" si="381"/>
        <v>0</v>
      </c>
      <c r="Y222" s="4258">
        <f t="shared" si="381"/>
        <v>0</v>
      </c>
      <c r="Z222" s="4260"/>
      <c r="AA222" s="4260"/>
      <c r="AB222" s="4260"/>
      <c r="AC222" s="4260"/>
      <c r="AD222" s="4260"/>
      <c r="AE222" s="4260"/>
      <c r="AF222" s="4260"/>
      <c r="AG222" s="4260"/>
      <c r="AH222" s="4119"/>
      <c r="AI222" s="4122"/>
      <c r="AJ222" s="4261">
        <f t="shared" si="382"/>
        <v>0</v>
      </c>
      <c r="AK222" s="4262">
        <f t="shared" si="383"/>
        <v>0</v>
      </c>
      <c r="AL222" s="4261">
        <f t="shared" si="384"/>
        <v>0</v>
      </c>
      <c r="AM222" s="4262">
        <f t="shared" si="385"/>
        <v>0</v>
      </c>
      <c r="AN222" s="4261">
        <f t="shared" si="386"/>
        <v>0</v>
      </c>
      <c r="AO222" s="4262">
        <f t="shared" si="387"/>
        <v>0</v>
      </c>
      <c r="AP222" s="4261">
        <f t="shared" si="388"/>
        <v>0</v>
      </c>
      <c r="AQ222" s="4262">
        <f t="shared" si="389"/>
        <v>0</v>
      </c>
      <c r="AR222" s="4261">
        <f t="shared" si="390"/>
        <v>0</v>
      </c>
      <c r="AS222" s="4262">
        <f t="shared" si="391"/>
        <v>0</v>
      </c>
      <c r="AT222" s="4261">
        <f t="shared" si="392"/>
        <v>0</v>
      </c>
      <c r="AU222" s="4262">
        <f t="shared" si="393"/>
        <v>0</v>
      </c>
      <c r="AV222" s="4261">
        <f t="shared" si="394"/>
        <v>0</v>
      </c>
      <c r="AW222" s="4262">
        <f t="shared" si="395"/>
        <v>0</v>
      </c>
      <c r="AX222" s="4261">
        <f t="shared" si="396"/>
        <v>0</v>
      </c>
      <c r="AY222" s="4262">
        <f t="shared" si="397"/>
        <v>0</v>
      </c>
      <c r="AZ222" s="4263"/>
      <c r="BA222" s="4264">
        <f>BA9</f>
        <v>20</v>
      </c>
      <c r="BB222" s="4264">
        <f t="shared" si="398"/>
        <v>0</v>
      </c>
      <c r="BC222" s="4264" t="str">
        <f t="shared" si="399"/>
        <v/>
      </c>
      <c r="BD222" s="4265">
        <f t="shared" si="377"/>
        <v>0</v>
      </c>
      <c r="BE222" s="4265">
        <f t="shared" si="377"/>
        <v>0</v>
      </c>
      <c r="BF222" s="4265">
        <f t="shared" si="377"/>
        <v>0</v>
      </c>
      <c r="BG222" s="4265">
        <f t="shared" si="377"/>
        <v>0</v>
      </c>
      <c r="BH222" s="4265">
        <f t="shared" si="377"/>
        <v>0</v>
      </c>
      <c r="BI222" s="4265">
        <f t="shared" si="377"/>
        <v>0</v>
      </c>
      <c r="BJ222" s="4265">
        <f t="shared" si="377"/>
        <v>0</v>
      </c>
      <c r="BK222" s="4265">
        <f t="shared" si="377"/>
        <v>0</v>
      </c>
      <c r="BL222" s="4122"/>
      <c r="BM222" s="4266">
        <f t="shared" si="400"/>
        <v>0</v>
      </c>
      <c r="BN222" s="4267">
        <f t="shared" si="401"/>
        <v>0</v>
      </c>
      <c r="BO222" s="4267">
        <f t="shared" si="402"/>
        <v>0</v>
      </c>
      <c r="BP222" s="4267">
        <f t="shared" si="403"/>
        <v>0</v>
      </c>
      <c r="BQ222" s="4267">
        <f t="shared" si="404"/>
        <v>0</v>
      </c>
      <c r="BR222" s="4267">
        <f t="shared" si="405"/>
        <v>0</v>
      </c>
      <c r="BS222" s="4267">
        <f t="shared" si="406"/>
        <v>0</v>
      </c>
      <c r="BT222" s="4267">
        <f t="shared" si="407"/>
        <v>0</v>
      </c>
      <c r="BU222" s="4202"/>
      <c r="BV222" s="4268">
        <f t="shared" si="378"/>
        <v>0</v>
      </c>
      <c r="BW222" s="4269">
        <f t="shared" si="378"/>
        <v>0</v>
      </c>
      <c r="BX222" s="4269">
        <f t="shared" si="378"/>
        <v>0</v>
      </c>
      <c r="BY222" s="4269">
        <f t="shared" si="378"/>
        <v>0</v>
      </c>
      <c r="BZ222" s="4269">
        <f t="shared" si="378"/>
        <v>0</v>
      </c>
      <c r="CA222" s="4269">
        <f t="shared" si="378"/>
        <v>0</v>
      </c>
      <c r="CB222" s="4269">
        <f t="shared" si="378"/>
        <v>0</v>
      </c>
      <c r="CC222" s="4270">
        <f t="shared" si="378"/>
        <v>0</v>
      </c>
      <c r="CD222" s="4114"/>
      <c r="CE222" s="4264" t="str">
        <f t="shared" si="408"/>
        <v/>
      </c>
      <c r="CF222" s="4271">
        <f t="shared" si="409"/>
        <v>0</v>
      </c>
      <c r="CG222" s="4272">
        <f t="shared" si="410"/>
        <v>0</v>
      </c>
      <c r="CH222" s="4272">
        <f t="shared" si="411"/>
        <v>0</v>
      </c>
      <c r="CI222" s="4272">
        <f t="shared" si="412"/>
        <v>0</v>
      </c>
      <c r="CJ222" s="4272">
        <f t="shared" si="413"/>
        <v>0</v>
      </c>
      <c r="CK222" s="4272">
        <f t="shared" si="414"/>
        <v>0</v>
      </c>
      <c r="CL222" s="4272">
        <f t="shared" si="415"/>
        <v>0</v>
      </c>
      <c r="CM222" s="4272">
        <f t="shared" si="416"/>
        <v>0</v>
      </c>
      <c r="CN222" s="4272">
        <f t="shared" si="417"/>
        <v>0</v>
      </c>
      <c r="CO222" s="4285">
        <f>IF(M222=CO8,M222,0)</f>
        <v>0</v>
      </c>
      <c r="CP222" s="4286" t="str">
        <f t="shared" si="418"/>
        <v/>
      </c>
      <c r="CQ222" s="4261" t="str">
        <f t="shared" si="419"/>
        <v/>
      </c>
      <c r="CR222" s="4275" t="str">
        <f t="shared" si="420"/>
        <v/>
      </c>
      <c r="CS222" s="4275" t="str">
        <f t="shared" si="421"/>
        <v/>
      </c>
      <c r="CT222" s="4275" t="str">
        <f t="shared" si="422"/>
        <v/>
      </c>
      <c r="CU222" s="4275" t="str">
        <f t="shared" si="423"/>
        <v/>
      </c>
      <c r="CV222" s="4275" t="str">
        <f t="shared" si="424"/>
        <v/>
      </c>
      <c r="CW222" s="4275" t="str">
        <f t="shared" si="425"/>
        <v/>
      </c>
      <c r="CX222" s="4276" t="str">
        <f t="shared" si="426"/>
        <v/>
      </c>
      <c r="CY222" s="4186"/>
      <c r="CZ222" s="4264" t="str">
        <f t="shared" si="427"/>
        <v/>
      </c>
      <c r="DA222" s="4277">
        <f t="shared" si="428"/>
        <v>0</v>
      </c>
      <c r="DB222" s="4115" t="str">
        <f t="shared" si="429"/>
        <v/>
      </c>
      <c r="DC222" s="4115" t="str">
        <f t="shared" si="430"/>
        <v/>
      </c>
      <c r="DD222" s="4115" t="str">
        <f t="shared" si="431"/>
        <v/>
      </c>
      <c r="DE222" s="4115" t="str">
        <f t="shared" si="432"/>
        <v/>
      </c>
      <c r="DF222" s="4115" t="str">
        <f t="shared" si="433"/>
        <v/>
      </c>
      <c r="DG222" s="4115" t="str">
        <f t="shared" si="434"/>
        <v/>
      </c>
      <c r="DH222" s="4115" t="str">
        <f t="shared" si="435"/>
        <v/>
      </c>
      <c r="DI222" s="4115" t="str">
        <f t="shared" si="436"/>
        <v/>
      </c>
      <c r="DJ222" s="4136"/>
      <c r="DK222" s="4287">
        <f>IF(M222=DK8,M222,0)</f>
        <v>0</v>
      </c>
      <c r="DL222" s="4286" t="str">
        <f t="shared" si="437"/>
        <v/>
      </c>
      <c r="DM222" s="4275" t="str">
        <f t="shared" si="438"/>
        <v/>
      </c>
      <c r="DN222" s="4275" t="str">
        <f t="shared" si="439"/>
        <v/>
      </c>
      <c r="DO222" s="4275" t="str">
        <f t="shared" si="440"/>
        <v/>
      </c>
      <c r="DP222" s="4275" t="str">
        <f t="shared" si="441"/>
        <v/>
      </c>
      <c r="DQ222" s="4275" t="str">
        <f t="shared" si="442"/>
        <v/>
      </c>
      <c r="DR222" s="4275" t="str">
        <f t="shared" si="443"/>
        <v/>
      </c>
      <c r="DS222" s="4275" t="str">
        <f t="shared" si="444"/>
        <v/>
      </c>
      <c r="DT222" s="4279" t="str">
        <f t="shared" si="445"/>
        <v/>
      </c>
      <c r="DU222" s="4122"/>
      <c r="DV222" s="4266">
        <f t="shared" si="446"/>
        <v>0</v>
      </c>
      <c r="DW222" s="4267">
        <f t="shared" si="447"/>
        <v>0</v>
      </c>
      <c r="DX222" s="4267">
        <f t="shared" si="448"/>
        <v>0</v>
      </c>
      <c r="DY222" s="4267">
        <f t="shared" si="449"/>
        <v>0</v>
      </c>
      <c r="DZ222" s="4267">
        <f t="shared" si="450"/>
        <v>0</v>
      </c>
      <c r="EA222" s="4267">
        <f t="shared" si="451"/>
        <v>0</v>
      </c>
      <c r="EB222" s="4267">
        <f t="shared" si="452"/>
        <v>0</v>
      </c>
      <c r="EC222" s="4267">
        <f t="shared" si="453"/>
        <v>0</v>
      </c>
      <c r="ED222" s="4215"/>
      <c r="EE222" s="4268">
        <f t="shared" si="379"/>
        <v>0</v>
      </c>
      <c r="EF222" s="4269">
        <f t="shared" si="379"/>
        <v>0</v>
      </c>
      <c r="EG222" s="4269">
        <f t="shared" si="379"/>
        <v>0</v>
      </c>
      <c r="EH222" s="4269">
        <f t="shared" si="379"/>
        <v>0</v>
      </c>
      <c r="EI222" s="4269">
        <f t="shared" si="379"/>
        <v>0</v>
      </c>
      <c r="EJ222" s="4269">
        <f t="shared" si="379"/>
        <v>0</v>
      </c>
      <c r="EK222" s="4269">
        <f t="shared" si="379"/>
        <v>0</v>
      </c>
      <c r="EL222" s="4270">
        <f t="shared" si="379"/>
        <v>0</v>
      </c>
      <c r="EM222" s="4186"/>
      <c r="EN222" s="4264" t="str">
        <f t="shared" si="454"/>
        <v/>
      </c>
      <c r="EO222" s="4271">
        <f t="shared" si="455"/>
        <v>0</v>
      </c>
      <c r="EP222" s="4272">
        <f t="shared" si="456"/>
        <v>0</v>
      </c>
      <c r="EQ222" s="4272">
        <f t="shared" si="457"/>
        <v>0</v>
      </c>
      <c r="ER222" s="4272">
        <f t="shared" si="458"/>
        <v>0</v>
      </c>
      <c r="ES222" s="4272">
        <f t="shared" si="459"/>
        <v>0</v>
      </c>
      <c r="ET222" s="4272">
        <f t="shared" si="460"/>
        <v>0</v>
      </c>
      <c r="EU222" s="4272">
        <f t="shared" si="461"/>
        <v>0</v>
      </c>
      <c r="EV222" s="4272">
        <f t="shared" si="462"/>
        <v>0</v>
      </c>
      <c r="EW222" s="4272">
        <f t="shared" si="463"/>
        <v>0</v>
      </c>
      <c r="EX222" s="4288">
        <f>IF(X222=EX8,X222,0)</f>
        <v>0</v>
      </c>
      <c r="EY222" s="4286" t="str">
        <f t="shared" si="464"/>
        <v/>
      </c>
      <c r="EZ222" s="4261" t="str">
        <f t="shared" si="465"/>
        <v/>
      </c>
      <c r="FA222" s="4275" t="str">
        <f t="shared" si="466"/>
        <v/>
      </c>
      <c r="FB222" s="4275" t="str">
        <f t="shared" si="467"/>
        <v/>
      </c>
      <c r="FC222" s="4275" t="str">
        <f t="shared" si="468"/>
        <v/>
      </c>
      <c r="FD222" s="4275" t="str">
        <f t="shared" si="469"/>
        <v/>
      </c>
      <c r="FE222" s="4275" t="str">
        <f t="shared" si="470"/>
        <v/>
      </c>
      <c r="FF222" s="4275" t="str">
        <f t="shared" si="471"/>
        <v/>
      </c>
      <c r="FG222" s="4275" t="str">
        <f t="shared" si="472"/>
        <v/>
      </c>
      <c r="FH222" s="4186"/>
      <c r="FI222" s="4264" t="str">
        <f t="shared" si="473"/>
        <v/>
      </c>
      <c r="FJ222" s="4277">
        <f t="shared" si="474"/>
        <v>0</v>
      </c>
      <c r="FK222" s="4115" t="str">
        <f t="shared" si="475"/>
        <v/>
      </c>
      <c r="FL222" s="4115" t="str">
        <f t="shared" si="476"/>
        <v/>
      </c>
      <c r="FM222" s="4115" t="str">
        <f t="shared" si="477"/>
        <v/>
      </c>
      <c r="FN222" s="4115" t="str">
        <f t="shared" si="478"/>
        <v/>
      </c>
      <c r="FO222" s="4115" t="str">
        <f t="shared" si="479"/>
        <v/>
      </c>
      <c r="FP222" s="4115" t="str">
        <f t="shared" si="480"/>
        <v/>
      </c>
      <c r="FQ222" s="4115" t="str">
        <f t="shared" si="481"/>
        <v/>
      </c>
      <c r="FR222" s="4115" t="str">
        <f t="shared" si="482"/>
        <v/>
      </c>
      <c r="FS222" s="4287">
        <f>IF(X222=FS8,X222,0)</f>
        <v>0</v>
      </c>
      <c r="FT222" s="4286" t="str">
        <f t="shared" si="483"/>
        <v/>
      </c>
      <c r="FU222" s="4275" t="str">
        <f t="shared" si="484"/>
        <v/>
      </c>
      <c r="FV222" s="4275" t="str">
        <f t="shared" si="485"/>
        <v/>
      </c>
      <c r="FW222" s="4275" t="str">
        <f t="shared" si="486"/>
        <v/>
      </c>
      <c r="FX222" s="4275" t="str">
        <f t="shared" si="487"/>
        <v/>
      </c>
      <c r="FY222" s="4275" t="str">
        <f t="shared" si="488"/>
        <v/>
      </c>
      <c r="FZ222" s="4275" t="str">
        <f t="shared" si="489"/>
        <v/>
      </c>
      <c r="GA222" s="4275" t="str">
        <f t="shared" si="490"/>
        <v/>
      </c>
      <c r="GB222" s="4279" t="str">
        <f t="shared" si="491"/>
        <v/>
      </c>
      <c r="GC222" s="4122"/>
    </row>
    <row r="223" spans="1:185" ht="45" customHeight="1">
      <c r="A223" s="4016">
        <f>ROW()</f>
        <v>223</v>
      </c>
      <c r="B223" s="4250" t="str">
        <f>IF(C223="I","",IF(ISBLANK(D223),"",IF(ISTEXT(D223),LARGE(B9:B222,1)+1,0)))</f>
        <v/>
      </c>
      <c r="C223" s="4281"/>
      <c r="D223" s="4297"/>
      <c r="E223" s="4252"/>
      <c r="F223" s="4253"/>
      <c r="G223" s="4254"/>
      <c r="H223" s="4255"/>
      <c r="I223" s="4254"/>
      <c r="J223" s="4255"/>
      <c r="K223" s="4256">
        <f t="shared" ref="K223:K286" si="492">COUNTA(G223,I223)</f>
        <v>0</v>
      </c>
      <c r="L223" s="4119"/>
      <c r="M223" s="4257">
        <f t="shared" si="380"/>
        <v>0</v>
      </c>
      <c r="N223" s="4258">
        <f t="shared" si="380"/>
        <v>0</v>
      </c>
      <c r="O223" s="4259"/>
      <c r="P223" s="4259"/>
      <c r="Q223" s="4259"/>
      <c r="R223" s="4259"/>
      <c r="S223" s="4259"/>
      <c r="T223" s="4259"/>
      <c r="U223" s="4259"/>
      <c r="V223" s="4259"/>
      <c r="W223" s="4119"/>
      <c r="X223" s="4257">
        <f t="shared" si="381"/>
        <v>0</v>
      </c>
      <c r="Y223" s="4258">
        <f t="shared" si="381"/>
        <v>0</v>
      </c>
      <c r="Z223" s="4260"/>
      <c r="AA223" s="4260"/>
      <c r="AB223" s="4260"/>
      <c r="AC223" s="4260"/>
      <c r="AD223" s="4260"/>
      <c r="AE223" s="4260"/>
      <c r="AF223" s="4260"/>
      <c r="AG223" s="4260"/>
      <c r="AH223" s="4119"/>
      <c r="AI223" s="4122"/>
      <c r="AJ223" s="4261">
        <f t="shared" si="382"/>
        <v>0</v>
      </c>
      <c r="AK223" s="4262">
        <f t="shared" si="383"/>
        <v>0</v>
      </c>
      <c r="AL223" s="4261">
        <f t="shared" si="384"/>
        <v>0</v>
      </c>
      <c r="AM223" s="4262">
        <f t="shared" si="385"/>
        <v>0</v>
      </c>
      <c r="AN223" s="4261">
        <f t="shared" si="386"/>
        <v>0</v>
      </c>
      <c r="AO223" s="4262">
        <f t="shared" si="387"/>
        <v>0</v>
      </c>
      <c r="AP223" s="4261">
        <f t="shared" si="388"/>
        <v>0</v>
      </c>
      <c r="AQ223" s="4262">
        <f t="shared" si="389"/>
        <v>0</v>
      </c>
      <c r="AR223" s="4261">
        <f t="shared" si="390"/>
        <v>0</v>
      </c>
      <c r="AS223" s="4262">
        <f t="shared" si="391"/>
        <v>0</v>
      </c>
      <c r="AT223" s="4261">
        <f t="shared" si="392"/>
        <v>0</v>
      </c>
      <c r="AU223" s="4262">
        <f t="shared" si="393"/>
        <v>0</v>
      </c>
      <c r="AV223" s="4261">
        <f t="shared" si="394"/>
        <v>0</v>
      </c>
      <c r="AW223" s="4262">
        <f t="shared" si="395"/>
        <v>0</v>
      </c>
      <c r="AX223" s="4261">
        <f t="shared" si="396"/>
        <v>0</v>
      </c>
      <c r="AY223" s="4262">
        <f t="shared" si="397"/>
        <v>0</v>
      </c>
      <c r="AZ223" s="4263"/>
      <c r="BA223" s="4264">
        <f>BA9</f>
        <v>20</v>
      </c>
      <c r="BB223" s="4264">
        <f t="shared" si="398"/>
        <v>0</v>
      </c>
      <c r="BC223" s="4264" t="str">
        <f t="shared" si="399"/>
        <v/>
      </c>
      <c r="BD223" s="4265">
        <f t="shared" si="377"/>
        <v>0</v>
      </c>
      <c r="BE223" s="4265">
        <f t="shared" si="377"/>
        <v>0</v>
      </c>
      <c r="BF223" s="4265">
        <f t="shared" si="377"/>
        <v>0</v>
      </c>
      <c r="BG223" s="4265">
        <f t="shared" si="377"/>
        <v>0</v>
      </c>
      <c r="BH223" s="4265">
        <f t="shared" si="377"/>
        <v>0</v>
      </c>
      <c r="BI223" s="4265">
        <f t="shared" si="377"/>
        <v>0</v>
      </c>
      <c r="BJ223" s="4265">
        <f t="shared" si="377"/>
        <v>0</v>
      </c>
      <c r="BK223" s="4265">
        <f t="shared" si="377"/>
        <v>0</v>
      </c>
      <c r="BL223" s="4122"/>
      <c r="BM223" s="4266">
        <f t="shared" si="400"/>
        <v>0</v>
      </c>
      <c r="BN223" s="4267">
        <f t="shared" si="401"/>
        <v>0</v>
      </c>
      <c r="BO223" s="4267">
        <f t="shared" si="402"/>
        <v>0</v>
      </c>
      <c r="BP223" s="4267">
        <f t="shared" si="403"/>
        <v>0</v>
      </c>
      <c r="BQ223" s="4267">
        <f t="shared" si="404"/>
        <v>0</v>
      </c>
      <c r="BR223" s="4267">
        <f t="shared" si="405"/>
        <v>0</v>
      </c>
      <c r="BS223" s="4267">
        <f t="shared" si="406"/>
        <v>0</v>
      </c>
      <c r="BT223" s="4267">
        <f t="shared" si="407"/>
        <v>0</v>
      </c>
      <c r="BU223" s="4202"/>
      <c r="BV223" s="4268">
        <f t="shared" si="378"/>
        <v>0</v>
      </c>
      <c r="BW223" s="4269">
        <f t="shared" si="378"/>
        <v>0</v>
      </c>
      <c r="BX223" s="4269">
        <f t="shared" si="378"/>
        <v>0</v>
      </c>
      <c r="BY223" s="4269">
        <f t="shared" si="378"/>
        <v>0</v>
      </c>
      <c r="BZ223" s="4269">
        <f t="shared" si="378"/>
        <v>0</v>
      </c>
      <c r="CA223" s="4269">
        <f t="shared" si="378"/>
        <v>0</v>
      </c>
      <c r="CB223" s="4269">
        <f t="shared" si="378"/>
        <v>0</v>
      </c>
      <c r="CC223" s="4270">
        <f t="shared" si="378"/>
        <v>0</v>
      </c>
      <c r="CD223" s="4114"/>
      <c r="CE223" s="4264" t="str">
        <f t="shared" si="408"/>
        <v/>
      </c>
      <c r="CF223" s="4271">
        <f t="shared" si="409"/>
        <v>0</v>
      </c>
      <c r="CG223" s="4272">
        <f t="shared" si="410"/>
        <v>0</v>
      </c>
      <c r="CH223" s="4272">
        <f t="shared" si="411"/>
        <v>0</v>
      </c>
      <c r="CI223" s="4272">
        <f t="shared" si="412"/>
        <v>0</v>
      </c>
      <c r="CJ223" s="4272">
        <f t="shared" si="413"/>
        <v>0</v>
      </c>
      <c r="CK223" s="4272">
        <f t="shared" si="414"/>
        <v>0</v>
      </c>
      <c r="CL223" s="4272">
        <f t="shared" si="415"/>
        <v>0</v>
      </c>
      <c r="CM223" s="4272">
        <f t="shared" si="416"/>
        <v>0</v>
      </c>
      <c r="CN223" s="4272">
        <f t="shared" si="417"/>
        <v>0</v>
      </c>
      <c r="CO223" s="4285">
        <f>IF(M223=CO8,M223,0)</f>
        <v>0</v>
      </c>
      <c r="CP223" s="4286" t="str">
        <f t="shared" si="418"/>
        <v/>
      </c>
      <c r="CQ223" s="4261" t="str">
        <f t="shared" si="419"/>
        <v/>
      </c>
      <c r="CR223" s="4275" t="str">
        <f t="shared" si="420"/>
        <v/>
      </c>
      <c r="CS223" s="4275" t="str">
        <f t="shared" si="421"/>
        <v/>
      </c>
      <c r="CT223" s="4275" t="str">
        <f t="shared" si="422"/>
        <v/>
      </c>
      <c r="CU223" s="4275" t="str">
        <f t="shared" si="423"/>
        <v/>
      </c>
      <c r="CV223" s="4275" t="str">
        <f t="shared" si="424"/>
        <v/>
      </c>
      <c r="CW223" s="4275" t="str">
        <f t="shared" si="425"/>
        <v/>
      </c>
      <c r="CX223" s="4276" t="str">
        <f t="shared" si="426"/>
        <v/>
      </c>
      <c r="CY223" s="4186"/>
      <c r="CZ223" s="4264" t="str">
        <f t="shared" si="427"/>
        <v/>
      </c>
      <c r="DA223" s="4277">
        <f t="shared" si="428"/>
        <v>0</v>
      </c>
      <c r="DB223" s="4115" t="str">
        <f t="shared" si="429"/>
        <v/>
      </c>
      <c r="DC223" s="4115" t="str">
        <f t="shared" si="430"/>
        <v/>
      </c>
      <c r="DD223" s="4115" t="str">
        <f t="shared" si="431"/>
        <v/>
      </c>
      <c r="DE223" s="4115" t="str">
        <f t="shared" si="432"/>
        <v/>
      </c>
      <c r="DF223" s="4115" t="str">
        <f t="shared" si="433"/>
        <v/>
      </c>
      <c r="DG223" s="4115" t="str">
        <f t="shared" si="434"/>
        <v/>
      </c>
      <c r="DH223" s="4115" t="str">
        <f t="shared" si="435"/>
        <v/>
      </c>
      <c r="DI223" s="4115" t="str">
        <f t="shared" si="436"/>
        <v/>
      </c>
      <c r="DJ223" s="4136"/>
      <c r="DK223" s="4287">
        <f>IF(M223=DK8,M223,0)</f>
        <v>0</v>
      </c>
      <c r="DL223" s="4286" t="str">
        <f t="shared" si="437"/>
        <v/>
      </c>
      <c r="DM223" s="4275" t="str">
        <f t="shared" si="438"/>
        <v/>
      </c>
      <c r="DN223" s="4275" t="str">
        <f t="shared" si="439"/>
        <v/>
      </c>
      <c r="DO223" s="4275" t="str">
        <f t="shared" si="440"/>
        <v/>
      </c>
      <c r="DP223" s="4275" t="str">
        <f t="shared" si="441"/>
        <v/>
      </c>
      <c r="DQ223" s="4275" t="str">
        <f t="shared" si="442"/>
        <v/>
      </c>
      <c r="DR223" s="4275" t="str">
        <f t="shared" si="443"/>
        <v/>
      </c>
      <c r="DS223" s="4275" t="str">
        <f t="shared" si="444"/>
        <v/>
      </c>
      <c r="DT223" s="4279" t="str">
        <f t="shared" si="445"/>
        <v/>
      </c>
      <c r="DU223" s="4122"/>
      <c r="DV223" s="4266">
        <f t="shared" si="446"/>
        <v>0</v>
      </c>
      <c r="DW223" s="4267">
        <f t="shared" si="447"/>
        <v>0</v>
      </c>
      <c r="DX223" s="4267">
        <f t="shared" si="448"/>
        <v>0</v>
      </c>
      <c r="DY223" s="4267">
        <f t="shared" si="449"/>
        <v>0</v>
      </c>
      <c r="DZ223" s="4267">
        <f t="shared" si="450"/>
        <v>0</v>
      </c>
      <c r="EA223" s="4267">
        <f t="shared" si="451"/>
        <v>0</v>
      </c>
      <c r="EB223" s="4267">
        <f t="shared" si="452"/>
        <v>0</v>
      </c>
      <c r="EC223" s="4267">
        <f t="shared" si="453"/>
        <v>0</v>
      </c>
      <c r="ED223" s="4215"/>
      <c r="EE223" s="4268">
        <f t="shared" si="379"/>
        <v>0</v>
      </c>
      <c r="EF223" s="4269">
        <f t="shared" si="379"/>
        <v>0</v>
      </c>
      <c r="EG223" s="4269">
        <f t="shared" si="379"/>
        <v>0</v>
      </c>
      <c r="EH223" s="4269">
        <f t="shared" si="379"/>
        <v>0</v>
      </c>
      <c r="EI223" s="4269">
        <f t="shared" si="379"/>
        <v>0</v>
      </c>
      <c r="EJ223" s="4269">
        <f t="shared" si="379"/>
        <v>0</v>
      </c>
      <c r="EK223" s="4269">
        <f t="shared" si="379"/>
        <v>0</v>
      </c>
      <c r="EL223" s="4270">
        <f t="shared" si="379"/>
        <v>0</v>
      </c>
      <c r="EM223" s="4186"/>
      <c r="EN223" s="4264" t="str">
        <f t="shared" si="454"/>
        <v/>
      </c>
      <c r="EO223" s="4271">
        <f t="shared" si="455"/>
        <v>0</v>
      </c>
      <c r="EP223" s="4272">
        <f t="shared" si="456"/>
        <v>0</v>
      </c>
      <c r="EQ223" s="4272">
        <f t="shared" si="457"/>
        <v>0</v>
      </c>
      <c r="ER223" s="4272">
        <f t="shared" si="458"/>
        <v>0</v>
      </c>
      <c r="ES223" s="4272">
        <f t="shared" si="459"/>
        <v>0</v>
      </c>
      <c r="ET223" s="4272">
        <f t="shared" si="460"/>
        <v>0</v>
      </c>
      <c r="EU223" s="4272">
        <f t="shared" si="461"/>
        <v>0</v>
      </c>
      <c r="EV223" s="4272">
        <f t="shared" si="462"/>
        <v>0</v>
      </c>
      <c r="EW223" s="4272">
        <f t="shared" si="463"/>
        <v>0</v>
      </c>
      <c r="EX223" s="4288">
        <f>IF(X223=EX8,X223,0)</f>
        <v>0</v>
      </c>
      <c r="EY223" s="4286" t="str">
        <f t="shared" si="464"/>
        <v/>
      </c>
      <c r="EZ223" s="4261" t="str">
        <f t="shared" si="465"/>
        <v/>
      </c>
      <c r="FA223" s="4275" t="str">
        <f t="shared" si="466"/>
        <v/>
      </c>
      <c r="FB223" s="4275" t="str">
        <f t="shared" si="467"/>
        <v/>
      </c>
      <c r="FC223" s="4275" t="str">
        <f t="shared" si="468"/>
        <v/>
      </c>
      <c r="FD223" s="4275" t="str">
        <f t="shared" si="469"/>
        <v/>
      </c>
      <c r="FE223" s="4275" t="str">
        <f t="shared" si="470"/>
        <v/>
      </c>
      <c r="FF223" s="4275" t="str">
        <f t="shared" si="471"/>
        <v/>
      </c>
      <c r="FG223" s="4275" t="str">
        <f t="shared" si="472"/>
        <v/>
      </c>
      <c r="FH223" s="4186"/>
      <c r="FI223" s="4264" t="str">
        <f t="shared" si="473"/>
        <v/>
      </c>
      <c r="FJ223" s="4277">
        <f t="shared" si="474"/>
        <v>0</v>
      </c>
      <c r="FK223" s="4115" t="str">
        <f t="shared" si="475"/>
        <v/>
      </c>
      <c r="FL223" s="4115" t="str">
        <f t="shared" si="476"/>
        <v/>
      </c>
      <c r="FM223" s="4115" t="str">
        <f t="shared" si="477"/>
        <v/>
      </c>
      <c r="FN223" s="4115" t="str">
        <f t="shared" si="478"/>
        <v/>
      </c>
      <c r="FO223" s="4115" t="str">
        <f t="shared" si="479"/>
        <v/>
      </c>
      <c r="FP223" s="4115" t="str">
        <f t="shared" si="480"/>
        <v/>
      </c>
      <c r="FQ223" s="4115" t="str">
        <f t="shared" si="481"/>
        <v/>
      </c>
      <c r="FR223" s="4115" t="str">
        <f t="shared" si="482"/>
        <v/>
      </c>
      <c r="FS223" s="4287">
        <f>IF(X223=FS8,X223,0)</f>
        <v>0</v>
      </c>
      <c r="FT223" s="4286" t="str">
        <f t="shared" si="483"/>
        <v/>
      </c>
      <c r="FU223" s="4275" t="str">
        <f t="shared" si="484"/>
        <v/>
      </c>
      <c r="FV223" s="4275" t="str">
        <f t="shared" si="485"/>
        <v/>
      </c>
      <c r="FW223" s="4275" t="str">
        <f t="shared" si="486"/>
        <v/>
      </c>
      <c r="FX223" s="4275" t="str">
        <f t="shared" si="487"/>
        <v/>
      </c>
      <c r="FY223" s="4275" t="str">
        <f t="shared" si="488"/>
        <v/>
      </c>
      <c r="FZ223" s="4275" t="str">
        <f t="shared" si="489"/>
        <v/>
      </c>
      <c r="GA223" s="4275" t="str">
        <f t="shared" si="490"/>
        <v/>
      </c>
      <c r="GB223" s="4279" t="str">
        <f t="shared" si="491"/>
        <v/>
      </c>
      <c r="GC223" s="4122"/>
    </row>
    <row r="224" spans="1:185" ht="45" customHeight="1">
      <c r="A224" s="4016">
        <f>ROW()</f>
        <v>224</v>
      </c>
      <c r="B224" s="4250" t="str">
        <f>IF(C224="I","",IF(ISBLANK(D224),"",IF(ISTEXT(D224),LARGE(B9:B223,1)+1,0)))</f>
        <v/>
      </c>
      <c r="C224" s="4281"/>
      <c r="D224" s="4297"/>
      <c r="E224" s="4252"/>
      <c r="F224" s="4253"/>
      <c r="G224" s="4254"/>
      <c r="H224" s="4255"/>
      <c r="I224" s="4254"/>
      <c r="J224" s="4255"/>
      <c r="K224" s="4256">
        <f t="shared" si="492"/>
        <v>0</v>
      </c>
      <c r="L224" s="4119"/>
      <c r="M224" s="4257">
        <f t="shared" si="380"/>
        <v>0</v>
      </c>
      <c r="N224" s="4258">
        <f t="shared" si="380"/>
        <v>0</v>
      </c>
      <c r="O224" s="4259"/>
      <c r="P224" s="4259"/>
      <c r="Q224" s="4259"/>
      <c r="R224" s="4259"/>
      <c r="S224" s="4259"/>
      <c r="T224" s="4259"/>
      <c r="U224" s="4259"/>
      <c r="V224" s="4259"/>
      <c r="W224" s="4119"/>
      <c r="X224" s="4257">
        <f t="shared" si="381"/>
        <v>0</v>
      </c>
      <c r="Y224" s="4258">
        <f t="shared" si="381"/>
        <v>0</v>
      </c>
      <c r="Z224" s="4260"/>
      <c r="AA224" s="4260"/>
      <c r="AB224" s="4260"/>
      <c r="AC224" s="4260"/>
      <c r="AD224" s="4260"/>
      <c r="AE224" s="4260"/>
      <c r="AF224" s="4260"/>
      <c r="AG224" s="4260"/>
      <c r="AH224" s="4119"/>
      <c r="AI224" s="4122"/>
      <c r="AJ224" s="4261">
        <f t="shared" si="382"/>
        <v>0</v>
      </c>
      <c r="AK224" s="4262">
        <f t="shared" si="383"/>
        <v>0</v>
      </c>
      <c r="AL224" s="4261">
        <f t="shared" si="384"/>
        <v>0</v>
      </c>
      <c r="AM224" s="4262">
        <f t="shared" si="385"/>
        <v>0</v>
      </c>
      <c r="AN224" s="4261">
        <f t="shared" si="386"/>
        <v>0</v>
      </c>
      <c r="AO224" s="4262">
        <f t="shared" si="387"/>
        <v>0</v>
      </c>
      <c r="AP224" s="4261">
        <f t="shared" si="388"/>
        <v>0</v>
      </c>
      <c r="AQ224" s="4262">
        <f t="shared" si="389"/>
        <v>0</v>
      </c>
      <c r="AR224" s="4261">
        <f t="shared" si="390"/>
        <v>0</v>
      </c>
      <c r="AS224" s="4262">
        <f t="shared" si="391"/>
        <v>0</v>
      </c>
      <c r="AT224" s="4261">
        <f t="shared" si="392"/>
        <v>0</v>
      </c>
      <c r="AU224" s="4262">
        <f t="shared" si="393"/>
        <v>0</v>
      </c>
      <c r="AV224" s="4261">
        <f t="shared" si="394"/>
        <v>0</v>
      </c>
      <c r="AW224" s="4262">
        <f t="shared" si="395"/>
        <v>0</v>
      </c>
      <c r="AX224" s="4261">
        <f t="shared" si="396"/>
        <v>0</v>
      </c>
      <c r="AY224" s="4262">
        <f t="shared" si="397"/>
        <v>0</v>
      </c>
      <c r="AZ224" s="4263"/>
      <c r="BA224" s="4264">
        <f>BA9</f>
        <v>20</v>
      </c>
      <c r="BB224" s="4264">
        <f t="shared" si="398"/>
        <v>0</v>
      </c>
      <c r="BC224" s="4264" t="str">
        <f t="shared" si="399"/>
        <v/>
      </c>
      <c r="BD224" s="4265">
        <f t="shared" si="377"/>
        <v>0</v>
      </c>
      <c r="BE224" s="4265">
        <f t="shared" si="377"/>
        <v>0</v>
      </c>
      <c r="BF224" s="4265">
        <f t="shared" si="377"/>
        <v>0</v>
      </c>
      <c r="BG224" s="4265">
        <f t="shared" si="377"/>
        <v>0</v>
      </c>
      <c r="BH224" s="4265">
        <f t="shared" si="377"/>
        <v>0</v>
      </c>
      <c r="BI224" s="4265">
        <f t="shared" si="377"/>
        <v>0</v>
      </c>
      <c r="BJ224" s="4265">
        <f t="shared" si="377"/>
        <v>0</v>
      </c>
      <c r="BK224" s="4265">
        <f t="shared" si="377"/>
        <v>0</v>
      </c>
      <c r="BL224" s="4122"/>
      <c r="BM224" s="4266">
        <f t="shared" si="400"/>
        <v>0</v>
      </c>
      <c r="BN224" s="4267">
        <f t="shared" si="401"/>
        <v>0</v>
      </c>
      <c r="BO224" s="4267">
        <f t="shared" si="402"/>
        <v>0</v>
      </c>
      <c r="BP224" s="4267">
        <f t="shared" si="403"/>
        <v>0</v>
      </c>
      <c r="BQ224" s="4267">
        <f t="shared" si="404"/>
        <v>0</v>
      </c>
      <c r="BR224" s="4267">
        <f t="shared" si="405"/>
        <v>0</v>
      </c>
      <c r="BS224" s="4267">
        <f t="shared" si="406"/>
        <v>0</v>
      </c>
      <c r="BT224" s="4267">
        <f t="shared" si="407"/>
        <v>0</v>
      </c>
      <c r="BU224" s="4202"/>
      <c r="BV224" s="4268">
        <f t="shared" si="378"/>
        <v>0</v>
      </c>
      <c r="BW224" s="4269">
        <f t="shared" si="378"/>
        <v>0</v>
      </c>
      <c r="BX224" s="4269">
        <f t="shared" si="378"/>
        <v>0</v>
      </c>
      <c r="BY224" s="4269">
        <f t="shared" si="378"/>
        <v>0</v>
      </c>
      <c r="BZ224" s="4269">
        <f t="shared" si="378"/>
        <v>0</v>
      </c>
      <c r="CA224" s="4269">
        <f t="shared" si="378"/>
        <v>0</v>
      </c>
      <c r="CB224" s="4269">
        <f t="shared" si="378"/>
        <v>0</v>
      </c>
      <c r="CC224" s="4270">
        <f t="shared" si="378"/>
        <v>0</v>
      </c>
      <c r="CD224" s="4114"/>
      <c r="CE224" s="4264" t="str">
        <f t="shared" si="408"/>
        <v/>
      </c>
      <c r="CF224" s="4271">
        <f t="shared" si="409"/>
        <v>0</v>
      </c>
      <c r="CG224" s="4272">
        <f t="shared" si="410"/>
        <v>0</v>
      </c>
      <c r="CH224" s="4272">
        <f t="shared" si="411"/>
        <v>0</v>
      </c>
      <c r="CI224" s="4272">
        <f t="shared" si="412"/>
        <v>0</v>
      </c>
      <c r="CJ224" s="4272">
        <f t="shared" si="413"/>
        <v>0</v>
      </c>
      <c r="CK224" s="4272">
        <f t="shared" si="414"/>
        <v>0</v>
      </c>
      <c r="CL224" s="4272">
        <f t="shared" si="415"/>
        <v>0</v>
      </c>
      <c r="CM224" s="4272">
        <f t="shared" si="416"/>
        <v>0</v>
      </c>
      <c r="CN224" s="4272">
        <f t="shared" si="417"/>
        <v>0</v>
      </c>
      <c r="CO224" s="4285">
        <f>IF(M224=CO8,M224,0)</f>
        <v>0</v>
      </c>
      <c r="CP224" s="4286" t="str">
        <f t="shared" si="418"/>
        <v/>
      </c>
      <c r="CQ224" s="4261" t="str">
        <f t="shared" si="419"/>
        <v/>
      </c>
      <c r="CR224" s="4275" t="str">
        <f t="shared" si="420"/>
        <v/>
      </c>
      <c r="CS224" s="4275" t="str">
        <f t="shared" si="421"/>
        <v/>
      </c>
      <c r="CT224" s="4275" t="str">
        <f t="shared" si="422"/>
        <v/>
      </c>
      <c r="CU224" s="4275" t="str">
        <f t="shared" si="423"/>
        <v/>
      </c>
      <c r="CV224" s="4275" t="str">
        <f t="shared" si="424"/>
        <v/>
      </c>
      <c r="CW224" s="4275" t="str">
        <f t="shared" si="425"/>
        <v/>
      </c>
      <c r="CX224" s="4276" t="str">
        <f t="shared" si="426"/>
        <v/>
      </c>
      <c r="CY224" s="4186"/>
      <c r="CZ224" s="4264" t="str">
        <f t="shared" si="427"/>
        <v/>
      </c>
      <c r="DA224" s="4277">
        <f t="shared" si="428"/>
        <v>0</v>
      </c>
      <c r="DB224" s="4115" t="str">
        <f t="shared" si="429"/>
        <v/>
      </c>
      <c r="DC224" s="4115" t="str">
        <f t="shared" si="430"/>
        <v/>
      </c>
      <c r="DD224" s="4115" t="str">
        <f t="shared" si="431"/>
        <v/>
      </c>
      <c r="DE224" s="4115" t="str">
        <f t="shared" si="432"/>
        <v/>
      </c>
      <c r="DF224" s="4115" t="str">
        <f t="shared" si="433"/>
        <v/>
      </c>
      <c r="DG224" s="4115" t="str">
        <f t="shared" si="434"/>
        <v/>
      </c>
      <c r="DH224" s="4115" t="str">
        <f t="shared" si="435"/>
        <v/>
      </c>
      <c r="DI224" s="4115" t="str">
        <f t="shared" si="436"/>
        <v/>
      </c>
      <c r="DJ224" s="4136"/>
      <c r="DK224" s="4287">
        <f>IF(M224=DK8,M224,0)</f>
        <v>0</v>
      </c>
      <c r="DL224" s="4286" t="str">
        <f t="shared" si="437"/>
        <v/>
      </c>
      <c r="DM224" s="4275" t="str">
        <f t="shared" si="438"/>
        <v/>
      </c>
      <c r="DN224" s="4275" t="str">
        <f t="shared" si="439"/>
        <v/>
      </c>
      <c r="DO224" s="4275" t="str">
        <f t="shared" si="440"/>
        <v/>
      </c>
      <c r="DP224" s="4275" t="str">
        <f t="shared" si="441"/>
        <v/>
      </c>
      <c r="DQ224" s="4275" t="str">
        <f t="shared" si="442"/>
        <v/>
      </c>
      <c r="DR224" s="4275" t="str">
        <f t="shared" si="443"/>
        <v/>
      </c>
      <c r="DS224" s="4275" t="str">
        <f t="shared" si="444"/>
        <v/>
      </c>
      <c r="DT224" s="4279" t="str">
        <f t="shared" si="445"/>
        <v/>
      </c>
      <c r="DU224" s="4122"/>
      <c r="DV224" s="4266">
        <f t="shared" si="446"/>
        <v>0</v>
      </c>
      <c r="DW224" s="4267">
        <f t="shared" si="447"/>
        <v>0</v>
      </c>
      <c r="DX224" s="4267">
        <f t="shared" si="448"/>
        <v>0</v>
      </c>
      <c r="DY224" s="4267">
        <f t="shared" si="449"/>
        <v>0</v>
      </c>
      <c r="DZ224" s="4267">
        <f t="shared" si="450"/>
        <v>0</v>
      </c>
      <c r="EA224" s="4267">
        <f t="shared" si="451"/>
        <v>0</v>
      </c>
      <c r="EB224" s="4267">
        <f t="shared" si="452"/>
        <v>0</v>
      </c>
      <c r="EC224" s="4267">
        <f t="shared" si="453"/>
        <v>0</v>
      </c>
      <c r="ED224" s="4215"/>
      <c r="EE224" s="4268">
        <f t="shared" si="379"/>
        <v>0</v>
      </c>
      <c r="EF224" s="4269">
        <f t="shared" si="379"/>
        <v>0</v>
      </c>
      <c r="EG224" s="4269">
        <f t="shared" si="379"/>
        <v>0</v>
      </c>
      <c r="EH224" s="4269">
        <f t="shared" si="379"/>
        <v>0</v>
      </c>
      <c r="EI224" s="4269">
        <f t="shared" si="379"/>
        <v>0</v>
      </c>
      <c r="EJ224" s="4269">
        <f t="shared" si="379"/>
        <v>0</v>
      </c>
      <c r="EK224" s="4269">
        <f t="shared" si="379"/>
        <v>0</v>
      </c>
      <c r="EL224" s="4270">
        <f t="shared" si="379"/>
        <v>0</v>
      </c>
      <c r="EM224" s="4186"/>
      <c r="EN224" s="4264" t="str">
        <f t="shared" si="454"/>
        <v/>
      </c>
      <c r="EO224" s="4271">
        <f t="shared" si="455"/>
        <v>0</v>
      </c>
      <c r="EP224" s="4272">
        <f t="shared" si="456"/>
        <v>0</v>
      </c>
      <c r="EQ224" s="4272">
        <f t="shared" si="457"/>
        <v>0</v>
      </c>
      <c r="ER224" s="4272">
        <f t="shared" si="458"/>
        <v>0</v>
      </c>
      <c r="ES224" s="4272">
        <f t="shared" si="459"/>
        <v>0</v>
      </c>
      <c r="ET224" s="4272">
        <f t="shared" si="460"/>
        <v>0</v>
      </c>
      <c r="EU224" s="4272">
        <f t="shared" si="461"/>
        <v>0</v>
      </c>
      <c r="EV224" s="4272">
        <f t="shared" si="462"/>
        <v>0</v>
      </c>
      <c r="EW224" s="4272">
        <f t="shared" si="463"/>
        <v>0</v>
      </c>
      <c r="EX224" s="4288">
        <f>IF(X224=EX8,X224,0)</f>
        <v>0</v>
      </c>
      <c r="EY224" s="4286" t="str">
        <f t="shared" si="464"/>
        <v/>
      </c>
      <c r="EZ224" s="4261" t="str">
        <f t="shared" si="465"/>
        <v/>
      </c>
      <c r="FA224" s="4275" t="str">
        <f t="shared" si="466"/>
        <v/>
      </c>
      <c r="FB224" s="4275" t="str">
        <f t="shared" si="467"/>
        <v/>
      </c>
      <c r="FC224" s="4275" t="str">
        <f t="shared" si="468"/>
        <v/>
      </c>
      <c r="FD224" s="4275" t="str">
        <f t="shared" si="469"/>
        <v/>
      </c>
      <c r="FE224" s="4275" t="str">
        <f t="shared" si="470"/>
        <v/>
      </c>
      <c r="FF224" s="4275" t="str">
        <f t="shared" si="471"/>
        <v/>
      </c>
      <c r="FG224" s="4275" t="str">
        <f t="shared" si="472"/>
        <v/>
      </c>
      <c r="FH224" s="4186"/>
      <c r="FI224" s="4264" t="str">
        <f t="shared" si="473"/>
        <v/>
      </c>
      <c r="FJ224" s="4277">
        <f t="shared" si="474"/>
        <v>0</v>
      </c>
      <c r="FK224" s="4115" t="str">
        <f t="shared" si="475"/>
        <v/>
      </c>
      <c r="FL224" s="4115" t="str">
        <f t="shared" si="476"/>
        <v/>
      </c>
      <c r="FM224" s="4115" t="str">
        <f t="shared" si="477"/>
        <v/>
      </c>
      <c r="FN224" s="4115" t="str">
        <f t="shared" si="478"/>
        <v/>
      </c>
      <c r="FO224" s="4115" t="str">
        <f t="shared" si="479"/>
        <v/>
      </c>
      <c r="FP224" s="4115" t="str">
        <f t="shared" si="480"/>
        <v/>
      </c>
      <c r="FQ224" s="4115" t="str">
        <f t="shared" si="481"/>
        <v/>
      </c>
      <c r="FR224" s="4115" t="str">
        <f t="shared" si="482"/>
        <v/>
      </c>
      <c r="FS224" s="4287">
        <f>IF(X224=FS8,X224,0)</f>
        <v>0</v>
      </c>
      <c r="FT224" s="4286" t="str">
        <f t="shared" si="483"/>
        <v/>
      </c>
      <c r="FU224" s="4275" t="str">
        <f t="shared" si="484"/>
        <v/>
      </c>
      <c r="FV224" s="4275" t="str">
        <f t="shared" si="485"/>
        <v/>
      </c>
      <c r="FW224" s="4275" t="str">
        <f t="shared" si="486"/>
        <v/>
      </c>
      <c r="FX224" s="4275" t="str">
        <f t="shared" si="487"/>
        <v/>
      </c>
      <c r="FY224" s="4275" t="str">
        <f t="shared" si="488"/>
        <v/>
      </c>
      <c r="FZ224" s="4275" t="str">
        <f t="shared" si="489"/>
        <v/>
      </c>
      <c r="GA224" s="4275" t="str">
        <f t="shared" si="490"/>
        <v/>
      </c>
      <c r="GB224" s="4279" t="str">
        <f t="shared" si="491"/>
        <v/>
      </c>
      <c r="GC224" s="4122"/>
    </row>
    <row r="225" spans="1:185" ht="45" customHeight="1">
      <c r="A225" s="4016">
        <f>ROW()</f>
        <v>225</v>
      </c>
      <c r="B225" s="4250" t="str">
        <f>IF(C225="I","",IF(ISBLANK(D225),"",IF(ISTEXT(D225),LARGE(B9:B224,1)+1,0)))</f>
        <v/>
      </c>
      <c r="C225" s="4281"/>
      <c r="D225" s="4297"/>
      <c r="E225" s="4252"/>
      <c r="F225" s="4253"/>
      <c r="G225" s="4254"/>
      <c r="H225" s="4255"/>
      <c r="I225" s="4254"/>
      <c r="J225" s="4255"/>
      <c r="K225" s="4256">
        <f t="shared" si="492"/>
        <v>0</v>
      </c>
      <c r="L225" s="4119"/>
      <c r="M225" s="4257">
        <f t="shared" si="380"/>
        <v>0</v>
      </c>
      <c r="N225" s="4258">
        <f t="shared" si="380"/>
        <v>0</v>
      </c>
      <c r="O225" s="4259"/>
      <c r="P225" s="4259"/>
      <c r="Q225" s="4259"/>
      <c r="R225" s="4259"/>
      <c r="S225" s="4259"/>
      <c r="T225" s="4259"/>
      <c r="U225" s="4259"/>
      <c r="V225" s="4259"/>
      <c r="W225" s="4119"/>
      <c r="X225" s="4257">
        <f t="shared" si="381"/>
        <v>0</v>
      </c>
      <c r="Y225" s="4258">
        <f t="shared" si="381"/>
        <v>0</v>
      </c>
      <c r="Z225" s="4260"/>
      <c r="AA225" s="4260"/>
      <c r="AB225" s="4260"/>
      <c r="AC225" s="4260"/>
      <c r="AD225" s="4260"/>
      <c r="AE225" s="4260"/>
      <c r="AF225" s="4260"/>
      <c r="AG225" s="4260"/>
      <c r="AH225" s="4119"/>
      <c r="AI225" s="4122"/>
      <c r="AJ225" s="4261">
        <f t="shared" si="382"/>
        <v>0</v>
      </c>
      <c r="AK225" s="4262">
        <f t="shared" si="383"/>
        <v>0</v>
      </c>
      <c r="AL225" s="4261">
        <f t="shared" si="384"/>
        <v>0</v>
      </c>
      <c r="AM225" s="4262">
        <f t="shared" si="385"/>
        <v>0</v>
      </c>
      <c r="AN225" s="4261">
        <f t="shared" si="386"/>
        <v>0</v>
      </c>
      <c r="AO225" s="4262">
        <f t="shared" si="387"/>
        <v>0</v>
      </c>
      <c r="AP225" s="4261">
        <f t="shared" si="388"/>
        <v>0</v>
      </c>
      <c r="AQ225" s="4262">
        <f t="shared" si="389"/>
        <v>0</v>
      </c>
      <c r="AR225" s="4261">
        <f t="shared" si="390"/>
        <v>0</v>
      </c>
      <c r="AS225" s="4262">
        <f t="shared" si="391"/>
        <v>0</v>
      </c>
      <c r="AT225" s="4261">
        <f t="shared" si="392"/>
        <v>0</v>
      </c>
      <c r="AU225" s="4262">
        <f t="shared" si="393"/>
        <v>0</v>
      </c>
      <c r="AV225" s="4261">
        <f t="shared" si="394"/>
        <v>0</v>
      </c>
      <c r="AW225" s="4262">
        <f t="shared" si="395"/>
        <v>0</v>
      </c>
      <c r="AX225" s="4261">
        <f t="shared" si="396"/>
        <v>0</v>
      </c>
      <c r="AY225" s="4262">
        <f t="shared" si="397"/>
        <v>0</v>
      </c>
      <c r="AZ225" s="4263"/>
      <c r="BA225" s="4264">
        <f>BA9</f>
        <v>20</v>
      </c>
      <c r="BB225" s="4264">
        <f t="shared" si="398"/>
        <v>0</v>
      </c>
      <c r="BC225" s="4264" t="str">
        <f t="shared" si="399"/>
        <v/>
      </c>
      <c r="BD225" s="4265">
        <f t="shared" si="377"/>
        <v>0</v>
      </c>
      <c r="BE225" s="4265">
        <f t="shared" si="377"/>
        <v>0</v>
      </c>
      <c r="BF225" s="4265">
        <f t="shared" si="377"/>
        <v>0</v>
      </c>
      <c r="BG225" s="4265">
        <f t="shared" si="377"/>
        <v>0</v>
      </c>
      <c r="BH225" s="4265">
        <f t="shared" si="377"/>
        <v>0</v>
      </c>
      <c r="BI225" s="4265">
        <f t="shared" si="377"/>
        <v>0</v>
      </c>
      <c r="BJ225" s="4265">
        <f t="shared" si="377"/>
        <v>0</v>
      </c>
      <c r="BK225" s="4265">
        <f t="shared" si="377"/>
        <v>0</v>
      </c>
      <c r="BL225" s="4122"/>
      <c r="BM225" s="4266">
        <f t="shared" si="400"/>
        <v>0</v>
      </c>
      <c r="BN225" s="4267">
        <f t="shared" si="401"/>
        <v>0</v>
      </c>
      <c r="BO225" s="4267">
        <f t="shared" si="402"/>
        <v>0</v>
      </c>
      <c r="BP225" s="4267">
        <f t="shared" si="403"/>
        <v>0</v>
      </c>
      <c r="BQ225" s="4267">
        <f t="shared" si="404"/>
        <v>0</v>
      </c>
      <c r="BR225" s="4267">
        <f t="shared" si="405"/>
        <v>0</v>
      </c>
      <c r="BS225" s="4267">
        <f t="shared" si="406"/>
        <v>0</v>
      </c>
      <c r="BT225" s="4267">
        <f t="shared" si="407"/>
        <v>0</v>
      </c>
      <c r="BU225" s="4202"/>
      <c r="BV225" s="4268">
        <f t="shared" si="378"/>
        <v>0</v>
      </c>
      <c r="BW225" s="4269">
        <f t="shared" si="378"/>
        <v>0</v>
      </c>
      <c r="BX225" s="4269">
        <f t="shared" si="378"/>
        <v>0</v>
      </c>
      <c r="BY225" s="4269">
        <f t="shared" si="378"/>
        <v>0</v>
      </c>
      <c r="BZ225" s="4269">
        <f t="shared" si="378"/>
        <v>0</v>
      </c>
      <c r="CA225" s="4269">
        <f t="shared" si="378"/>
        <v>0</v>
      </c>
      <c r="CB225" s="4269">
        <f t="shared" si="378"/>
        <v>0</v>
      </c>
      <c r="CC225" s="4270">
        <f t="shared" si="378"/>
        <v>0</v>
      </c>
      <c r="CD225" s="4114"/>
      <c r="CE225" s="4264" t="str">
        <f t="shared" si="408"/>
        <v/>
      </c>
      <c r="CF225" s="4271">
        <f t="shared" si="409"/>
        <v>0</v>
      </c>
      <c r="CG225" s="4272">
        <f t="shared" si="410"/>
        <v>0</v>
      </c>
      <c r="CH225" s="4272">
        <f t="shared" si="411"/>
        <v>0</v>
      </c>
      <c r="CI225" s="4272">
        <f t="shared" si="412"/>
        <v>0</v>
      </c>
      <c r="CJ225" s="4272">
        <f t="shared" si="413"/>
        <v>0</v>
      </c>
      <c r="CK225" s="4272">
        <f t="shared" si="414"/>
        <v>0</v>
      </c>
      <c r="CL225" s="4272">
        <f t="shared" si="415"/>
        <v>0</v>
      </c>
      <c r="CM225" s="4272">
        <f t="shared" si="416"/>
        <v>0</v>
      </c>
      <c r="CN225" s="4272">
        <f t="shared" si="417"/>
        <v>0</v>
      </c>
      <c r="CO225" s="4285">
        <f>IF(M225=CO8,M225,0)</f>
        <v>0</v>
      </c>
      <c r="CP225" s="4286" t="str">
        <f t="shared" si="418"/>
        <v/>
      </c>
      <c r="CQ225" s="4261" t="str">
        <f t="shared" si="419"/>
        <v/>
      </c>
      <c r="CR225" s="4275" t="str">
        <f t="shared" si="420"/>
        <v/>
      </c>
      <c r="CS225" s="4275" t="str">
        <f t="shared" si="421"/>
        <v/>
      </c>
      <c r="CT225" s="4275" t="str">
        <f t="shared" si="422"/>
        <v/>
      </c>
      <c r="CU225" s="4275" t="str">
        <f t="shared" si="423"/>
        <v/>
      </c>
      <c r="CV225" s="4275" t="str">
        <f t="shared" si="424"/>
        <v/>
      </c>
      <c r="CW225" s="4275" t="str">
        <f t="shared" si="425"/>
        <v/>
      </c>
      <c r="CX225" s="4276" t="str">
        <f t="shared" si="426"/>
        <v/>
      </c>
      <c r="CY225" s="4186"/>
      <c r="CZ225" s="4264" t="str">
        <f t="shared" si="427"/>
        <v/>
      </c>
      <c r="DA225" s="4277">
        <f t="shared" si="428"/>
        <v>0</v>
      </c>
      <c r="DB225" s="4115" t="str">
        <f t="shared" si="429"/>
        <v/>
      </c>
      <c r="DC225" s="4115" t="str">
        <f t="shared" si="430"/>
        <v/>
      </c>
      <c r="DD225" s="4115" t="str">
        <f t="shared" si="431"/>
        <v/>
      </c>
      <c r="DE225" s="4115" t="str">
        <f t="shared" si="432"/>
        <v/>
      </c>
      <c r="DF225" s="4115" t="str">
        <f t="shared" si="433"/>
        <v/>
      </c>
      <c r="DG225" s="4115" t="str">
        <f t="shared" si="434"/>
        <v/>
      </c>
      <c r="DH225" s="4115" t="str">
        <f t="shared" si="435"/>
        <v/>
      </c>
      <c r="DI225" s="4115" t="str">
        <f t="shared" si="436"/>
        <v/>
      </c>
      <c r="DJ225" s="4136"/>
      <c r="DK225" s="4287">
        <f>IF(M225=DK8,M225,0)</f>
        <v>0</v>
      </c>
      <c r="DL225" s="4286" t="str">
        <f t="shared" si="437"/>
        <v/>
      </c>
      <c r="DM225" s="4275" t="str">
        <f t="shared" si="438"/>
        <v/>
      </c>
      <c r="DN225" s="4275" t="str">
        <f t="shared" si="439"/>
        <v/>
      </c>
      <c r="DO225" s="4275" t="str">
        <f t="shared" si="440"/>
        <v/>
      </c>
      <c r="DP225" s="4275" t="str">
        <f t="shared" si="441"/>
        <v/>
      </c>
      <c r="DQ225" s="4275" t="str">
        <f t="shared" si="442"/>
        <v/>
      </c>
      <c r="DR225" s="4275" t="str">
        <f t="shared" si="443"/>
        <v/>
      </c>
      <c r="DS225" s="4275" t="str">
        <f t="shared" si="444"/>
        <v/>
      </c>
      <c r="DT225" s="4279" t="str">
        <f t="shared" si="445"/>
        <v/>
      </c>
      <c r="DU225" s="4122"/>
      <c r="DV225" s="4266">
        <f t="shared" si="446"/>
        <v>0</v>
      </c>
      <c r="DW225" s="4267">
        <f t="shared" si="447"/>
        <v>0</v>
      </c>
      <c r="DX225" s="4267">
        <f t="shared" si="448"/>
        <v>0</v>
      </c>
      <c r="DY225" s="4267">
        <f t="shared" si="449"/>
        <v>0</v>
      </c>
      <c r="DZ225" s="4267">
        <f t="shared" si="450"/>
        <v>0</v>
      </c>
      <c r="EA225" s="4267">
        <f t="shared" si="451"/>
        <v>0</v>
      </c>
      <c r="EB225" s="4267">
        <f t="shared" si="452"/>
        <v>0</v>
      </c>
      <c r="EC225" s="4267">
        <f t="shared" si="453"/>
        <v>0</v>
      </c>
      <c r="ED225" s="4215"/>
      <c r="EE225" s="4268">
        <f t="shared" si="379"/>
        <v>0</v>
      </c>
      <c r="EF225" s="4269">
        <f t="shared" si="379"/>
        <v>0</v>
      </c>
      <c r="EG225" s="4269">
        <f t="shared" si="379"/>
        <v>0</v>
      </c>
      <c r="EH225" s="4269">
        <f t="shared" si="379"/>
        <v>0</v>
      </c>
      <c r="EI225" s="4269">
        <f t="shared" si="379"/>
        <v>0</v>
      </c>
      <c r="EJ225" s="4269">
        <f t="shared" si="379"/>
        <v>0</v>
      </c>
      <c r="EK225" s="4269">
        <f t="shared" si="379"/>
        <v>0</v>
      </c>
      <c r="EL225" s="4270">
        <f t="shared" si="379"/>
        <v>0</v>
      </c>
      <c r="EM225" s="4186"/>
      <c r="EN225" s="4264" t="str">
        <f t="shared" si="454"/>
        <v/>
      </c>
      <c r="EO225" s="4271">
        <f t="shared" si="455"/>
        <v>0</v>
      </c>
      <c r="EP225" s="4272">
        <f t="shared" si="456"/>
        <v>0</v>
      </c>
      <c r="EQ225" s="4272">
        <f t="shared" si="457"/>
        <v>0</v>
      </c>
      <c r="ER225" s="4272">
        <f t="shared" si="458"/>
        <v>0</v>
      </c>
      <c r="ES225" s="4272">
        <f t="shared" si="459"/>
        <v>0</v>
      </c>
      <c r="ET225" s="4272">
        <f t="shared" si="460"/>
        <v>0</v>
      </c>
      <c r="EU225" s="4272">
        <f t="shared" si="461"/>
        <v>0</v>
      </c>
      <c r="EV225" s="4272">
        <f t="shared" si="462"/>
        <v>0</v>
      </c>
      <c r="EW225" s="4272">
        <f t="shared" si="463"/>
        <v>0</v>
      </c>
      <c r="EX225" s="4288">
        <f>IF(X225=EX8,X225,0)</f>
        <v>0</v>
      </c>
      <c r="EY225" s="4286" t="str">
        <f t="shared" si="464"/>
        <v/>
      </c>
      <c r="EZ225" s="4261" t="str">
        <f t="shared" si="465"/>
        <v/>
      </c>
      <c r="FA225" s="4275" t="str">
        <f t="shared" si="466"/>
        <v/>
      </c>
      <c r="FB225" s="4275" t="str">
        <f t="shared" si="467"/>
        <v/>
      </c>
      <c r="FC225" s="4275" t="str">
        <f t="shared" si="468"/>
        <v/>
      </c>
      <c r="FD225" s="4275" t="str">
        <f t="shared" si="469"/>
        <v/>
      </c>
      <c r="FE225" s="4275" t="str">
        <f t="shared" si="470"/>
        <v/>
      </c>
      <c r="FF225" s="4275" t="str">
        <f t="shared" si="471"/>
        <v/>
      </c>
      <c r="FG225" s="4275" t="str">
        <f t="shared" si="472"/>
        <v/>
      </c>
      <c r="FH225" s="4186"/>
      <c r="FI225" s="4264" t="str">
        <f t="shared" si="473"/>
        <v/>
      </c>
      <c r="FJ225" s="4277">
        <f t="shared" si="474"/>
        <v>0</v>
      </c>
      <c r="FK225" s="4115" t="str">
        <f t="shared" si="475"/>
        <v/>
      </c>
      <c r="FL225" s="4115" t="str">
        <f t="shared" si="476"/>
        <v/>
      </c>
      <c r="FM225" s="4115" t="str">
        <f t="shared" si="477"/>
        <v/>
      </c>
      <c r="FN225" s="4115" t="str">
        <f t="shared" si="478"/>
        <v/>
      </c>
      <c r="FO225" s="4115" t="str">
        <f t="shared" si="479"/>
        <v/>
      </c>
      <c r="FP225" s="4115" t="str">
        <f t="shared" si="480"/>
        <v/>
      </c>
      <c r="FQ225" s="4115" t="str">
        <f t="shared" si="481"/>
        <v/>
      </c>
      <c r="FR225" s="4115" t="str">
        <f t="shared" si="482"/>
        <v/>
      </c>
      <c r="FS225" s="4287">
        <f>IF(X225=FS8,X225,0)</f>
        <v>0</v>
      </c>
      <c r="FT225" s="4286" t="str">
        <f t="shared" si="483"/>
        <v/>
      </c>
      <c r="FU225" s="4275" t="str">
        <f t="shared" si="484"/>
        <v/>
      </c>
      <c r="FV225" s="4275" t="str">
        <f t="shared" si="485"/>
        <v/>
      </c>
      <c r="FW225" s="4275" t="str">
        <f t="shared" si="486"/>
        <v/>
      </c>
      <c r="FX225" s="4275" t="str">
        <f t="shared" si="487"/>
        <v/>
      </c>
      <c r="FY225" s="4275" t="str">
        <f t="shared" si="488"/>
        <v/>
      </c>
      <c r="FZ225" s="4275" t="str">
        <f t="shared" si="489"/>
        <v/>
      </c>
      <c r="GA225" s="4275" t="str">
        <f t="shared" si="490"/>
        <v/>
      </c>
      <c r="GB225" s="4279" t="str">
        <f t="shared" si="491"/>
        <v/>
      </c>
      <c r="GC225" s="4122"/>
    </row>
    <row r="226" spans="1:185" ht="45" customHeight="1">
      <c r="A226" s="4016">
        <f>ROW()</f>
        <v>226</v>
      </c>
      <c r="B226" s="4250" t="str">
        <f>IF(C226="I","",IF(ISBLANK(D226),"",IF(ISTEXT(D226),LARGE(B9:B225,1)+1,0)))</f>
        <v/>
      </c>
      <c r="C226" s="4281"/>
      <c r="D226" s="4297"/>
      <c r="E226" s="4252"/>
      <c r="F226" s="4253"/>
      <c r="G226" s="4254"/>
      <c r="H226" s="4255"/>
      <c r="I226" s="4254"/>
      <c r="J226" s="4255"/>
      <c r="K226" s="4256">
        <f t="shared" si="492"/>
        <v>0</v>
      </c>
      <c r="L226" s="4119"/>
      <c r="M226" s="4257">
        <f t="shared" si="380"/>
        <v>0</v>
      </c>
      <c r="N226" s="4258">
        <f t="shared" si="380"/>
        <v>0</v>
      </c>
      <c r="O226" s="4259"/>
      <c r="P226" s="4259"/>
      <c r="Q226" s="4259"/>
      <c r="R226" s="4259"/>
      <c r="S226" s="4259"/>
      <c r="T226" s="4259"/>
      <c r="U226" s="4259"/>
      <c r="V226" s="4259"/>
      <c r="W226" s="4119"/>
      <c r="X226" s="4257">
        <f t="shared" si="381"/>
        <v>0</v>
      </c>
      <c r="Y226" s="4258">
        <f t="shared" si="381"/>
        <v>0</v>
      </c>
      <c r="Z226" s="4260"/>
      <c r="AA226" s="4260"/>
      <c r="AB226" s="4260"/>
      <c r="AC226" s="4260"/>
      <c r="AD226" s="4260"/>
      <c r="AE226" s="4260"/>
      <c r="AF226" s="4260"/>
      <c r="AG226" s="4260"/>
      <c r="AH226" s="4119"/>
      <c r="AI226" s="4122"/>
      <c r="AJ226" s="4261">
        <f t="shared" si="382"/>
        <v>0</v>
      </c>
      <c r="AK226" s="4262">
        <f t="shared" si="383"/>
        <v>0</v>
      </c>
      <c r="AL226" s="4261">
        <f t="shared" si="384"/>
        <v>0</v>
      </c>
      <c r="AM226" s="4262">
        <f t="shared" si="385"/>
        <v>0</v>
      </c>
      <c r="AN226" s="4261">
        <f t="shared" si="386"/>
        <v>0</v>
      </c>
      <c r="AO226" s="4262">
        <f t="shared" si="387"/>
        <v>0</v>
      </c>
      <c r="AP226" s="4261">
        <f t="shared" si="388"/>
        <v>0</v>
      </c>
      <c r="AQ226" s="4262">
        <f t="shared" si="389"/>
        <v>0</v>
      </c>
      <c r="AR226" s="4261">
        <f t="shared" si="390"/>
        <v>0</v>
      </c>
      <c r="AS226" s="4262">
        <f t="shared" si="391"/>
        <v>0</v>
      </c>
      <c r="AT226" s="4261">
        <f t="shared" si="392"/>
        <v>0</v>
      </c>
      <c r="AU226" s="4262">
        <f t="shared" si="393"/>
        <v>0</v>
      </c>
      <c r="AV226" s="4261">
        <f t="shared" si="394"/>
        <v>0</v>
      </c>
      <c r="AW226" s="4262">
        <f t="shared" si="395"/>
        <v>0</v>
      </c>
      <c r="AX226" s="4261">
        <f t="shared" si="396"/>
        <v>0</v>
      </c>
      <c r="AY226" s="4262">
        <f t="shared" si="397"/>
        <v>0</v>
      </c>
      <c r="AZ226" s="4263"/>
      <c r="BA226" s="4264">
        <f>BA9</f>
        <v>20</v>
      </c>
      <c r="BB226" s="4264">
        <f t="shared" si="398"/>
        <v>0</v>
      </c>
      <c r="BC226" s="4264" t="str">
        <f t="shared" si="399"/>
        <v/>
      </c>
      <c r="BD226" s="4265">
        <f t="shared" si="377"/>
        <v>0</v>
      </c>
      <c r="BE226" s="4265">
        <f t="shared" si="377"/>
        <v>0</v>
      </c>
      <c r="BF226" s="4265">
        <f t="shared" si="377"/>
        <v>0</v>
      </c>
      <c r="BG226" s="4265">
        <f t="shared" si="377"/>
        <v>0</v>
      </c>
      <c r="BH226" s="4265">
        <f t="shared" si="377"/>
        <v>0</v>
      </c>
      <c r="BI226" s="4265">
        <f t="shared" si="377"/>
        <v>0</v>
      </c>
      <c r="BJ226" s="4265">
        <f t="shared" si="377"/>
        <v>0</v>
      </c>
      <c r="BK226" s="4265">
        <f t="shared" si="377"/>
        <v>0</v>
      </c>
      <c r="BL226" s="4122"/>
      <c r="BM226" s="4266">
        <f t="shared" si="400"/>
        <v>0</v>
      </c>
      <c r="BN226" s="4267">
        <f t="shared" si="401"/>
        <v>0</v>
      </c>
      <c r="BO226" s="4267">
        <f t="shared" si="402"/>
        <v>0</v>
      </c>
      <c r="BP226" s="4267">
        <f t="shared" si="403"/>
        <v>0</v>
      </c>
      <c r="BQ226" s="4267">
        <f t="shared" si="404"/>
        <v>0</v>
      </c>
      <c r="BR226" s="4267">
        <f t="shared" si="405"/>
        <v>0</v>
      </c>
      <c r="BS226" s="4267">
        <f t="shared" si="406"/>
        <v>0</v>
      </c>
      <c r="BT226" s="4267">
        <f t="shared" si="407"/>
        <v>0</v>
      </c>
      <c r="BU226" s="4202"/>
      <c r="BV226" s="4268">
        <f t="shared" si="378"/>
        <v>0</v>
      </c>
      <c r="BW226" s="4269">
        <f t="shared" si="378"/>
        <v>0</v>
      </c>
      <c r="BX226" s="4269">
        <f t="shared" si="378"/>
        <v>0</v>
      </c>
      <c r="BY226" s="4269">
        <f t="shared" si="378"/>
        <v>0</v>
      </c>
      <c r="BZ226" s="4269">
        <f t="shared" si="378"/>
        <v>0</v>
      </c>
      <c r="CA226" s="4269">
        <f t="shared" si="378"/>
        <v>0</v>
      </c>
      <c r="CB226" s="4269">
        <f t="shared" si="378"/>
        <v>0</v>
      </c>
      <c r="CC226" s="4270">
        <f t="shared" si="378"/>
        <v>0</v>
      </c>
      <c r="CD226" s="4114"/>
      <c r="CE226" s="4264" t="str">
        <f t="shared" si="408"/>
        <v/>
      </c>
      <c r="CF226" s="4271">
        <f t="shared" si="409"/>
        <v>0</v>
      </c>
      <c r="CG226" s="4272">
        <f t="shared" si="410"/>
        <v>0</v>
      </c>
      <c r="CH226" s="4272">
        <f t="shared" si="411"/>
        <v>0</v>
      </c>
      <c r="CI226" s="4272">
        <f t="shared" si="412"/>
        <v>0</v>
      </c>
      <c r="CJ226" s="4272">
        <f t="shared" si="413"/>
        <v>0</v>
      </c>
      <c r="CK226" s="4272">
        <f t="shared" si="414"/>
        <v>0</v>
      </c>
      <c r="CL226" s="4272">
        <f t="shared" si="415"/>
        <v>0</v>
      </c>
      <c r="CM226" s="4272">
        <f t="shared" si="416"/>
        <v>0</v>
      </c>
      <c r="CN226" s="4272">
        <f t="shared" si="417"/>
        <v>0</v>
      </c>
      <c r="CO226" s="4285">
        <f>IF(M226=CO8,M226,0)</f>
        <v>0</v>
      </c>
      <c r="CP226" s="4286" t="str">
        <f t="shared" si="418"/>
        <v/>
      </c>
      <c r="CQ226" s="4261" t="str">
        <f t="shared" si="419"/>
        <v/>
      </c>
      <c r="CR226" s="4275" t="str">
        <f t="shared" si="420"/>
        <v/>
      </c>
      <c r="CS226" s="4275" t="str">
        <f t="shared" si="421"/>
        <v/>
      </c>
      <c r="CT226" s="4275" t="str">
        <f t="shared" si="422"/>
        <v/>
      </c>
      <c r="CU226" s="4275" t="str">
        <f t="shared" si="423"/>
        <v/>
      </c>
      <c r="CV226" s="4275" t="str">
        <f t="shared" si="424"/>
        <v/>
      </c>
      <c r="CW226" s="4275" t="str">
        <f t="shared" si="425"/>
        <v/>
      </c>
      <c r="CX226" s="4276" t="str">
        <f t="shared" si="426"/>
        <v/>
      </c>
      <c r="CY226" s="4186"/>
      <c r="CZ226" s="4264" t="str">
        <f t="shared" si="427"/>
        <v/>
      </c>
      <c r="DA226" s="4277">
        <f t="shared" si="428"/>
        <v>0</v>
      </c>
      <c r="DB226" s="4115" t="str">
        <f t="shared" si="429"/>
        <v/>
      </c>
      <c r="DC226" s="4115" t="str">
        <f t="shared" si="430"/>
        <v/>
      </c>
      <c r="DD226" s="4115" t="str">
        <f t="shared" si="431"/>
        <v/>
      </c>
      <c r="DE226" s="4115" t="str">
        <f t="shared" si="432"/>
        <v/>
      </c>
      <c r="DF226" s="4115" t="str">
        <f t="shared" si="433"/>
        <v/>
      </c>
      <c r="DG226" s="4115" t="str">
        <f t="shared" si="434"/>
        <v/>
      </c>
      <c r="DH226" s="4115" t="str">
        <f t="shared" si="435"/>
        <v/>
      </c>
      <c r="DI226" s="4115" t="str">
        <f t="shared" si="436"/>
        <v/>
      </c>
      <c r="DJ226" s="4136"/>
      <c r="DK226" s="4287">
        <f>IF(M226=DK8,M226,0)</f>
        <v>0</v>
      </c>
      <c r="DL226" s="4286" t="str">
        <f t="shared" si="437"/>
        <v/>
      </c>
      <c r="DM226" s="4275" t="str">
        <f t="shared" si="438"/>
        <v/>
      </c>
      <c r="DN226" s="4275" t="str">
        <f t="shared" si="439"/>
        <v/>
      </c>
      <c r="DO226" s="4275" t="str">
        <f t="shared" si="440"/>
        <v/>
      </c>
      <c r="DP226" s="4275" t="str">
        <f t="shared" si="441"/>
        <v/>
      </c>
      <c r="DQ226" s="4275" t="str">
        <f t="shared" si="442"/>
        <v/>
      </c>
      <c r="DR226" s="4275" t="str">
        <f t="shared" si="443"/>
        <v/>
      </c>
      <c r="DS226" s="4275" t="str">
        <f t="shared" si="444"/>
        <v/>
      </c>
      <c r="DT226" s="4279" t="str">
        <f t="shared" si="445"/>
        <v/>
      </c>
      <c r="DU226" s="4122"/>
      <c r="DV226" s="4266">
        <f t="shared" si="446"/>
        <v>0</v>
      </c>
      <c r="DW226" s="4267">
        <f t="shared" si="447"/>
        <v>0</v>
      </c>
      <c r="DX226" s="4267">
        <f t="shared" si="448"/>
        <v>0</v>
      </c>
      <c r="DY226" s="4267">
        <f t="shared" si="449"/>
        <v>0</v>
      </c>
      <c r="DZ226" s="4267">
        <f t="shared" si="450"/>
        <v>0</v>
      </c>
      <c r="EA226" s="4267">
        <f t="shared" si="451"/>
        <v>0</v>
      </c>
      <c r="EB226" s="4267">
        <f t="shared" si="452"/>
        <v>0</v>
      </c>
      <c r="EC226" s="4267">
        <f t="shared" si="453"/>
        <v>0</v>
      </c>
      <c r="ED226" s="4215"/>
      <c r="EE226" s="4268">
        <f t="shared" si="379"/>
        <v>0</v>
      </c>
      <c r="EF226" s="4269">
        <f t="shared" si="379"/>
        <v>0</v>
      </c>
      <c r="EG226" s="4269">
        <f t="shared" si="379"/>
        <v>0</v>
      </c>
      <c r="EH226" s="4269">
        <f t="shared" si="379"/>
        <v>0</v>
      </c>
      <c r="EI226" s="4269">
        <f t="shared" si="379"/>
        <v>0</v>
      </c>
      <c r="EJ226" s="4269">
        <f t="shared" si="379"/>
        <v>0</v>
      </c>
      <c r="EK226" s="4269">
        <f t="shared" si="379"/>
        <v>0</v>
      </c>
      <c r="EL226" s="4270">
        <f t="shared" si="379"/>
        <v>0</v>
      </c>
      <c r="EM226" s="4186"/>
      <c r="EN226" s="4264" t="str">
        <f t="shared" si="454"/>
        <v/>
      </c>
      <c r="EO226" s="4271">
        <f t="shared" si="455"/>
        <v>0</v>
      </c>
      <c r="EP226" s="4272">
        <f t="shared" si="456"/>
        <v>0</v>
      </c>
      <c r="EQ226" s="4272">
        <f t="shared" si="457"/>
        <v>0</v>
      </c>
      <c r="ER226" s="4272">
        <f t="shared" si="458"/>
        <v>0</v>
      </c>
      <c r="ES226" s="4272">
        <f t="shared" si="459"/>
        <v>0</v>
      </c>
      <c r="ET226" s="4272">
        <f t="shared" si="460"/>
        <v>0</v>
      </c>
      <c r="EU226" s="4272">
        <f t="shared" si="461"/>
        <v>0</v>
      </c>
      <c r="EV226" s="4272">
        <f t="shared" si="462"/>
        <v>0</v>
      </c>
      <c r="EW226" s="4272">
        <f t="shared" si="463"/>
        <v>0</v>
      </c>
      <c r="EX226" s="4288">
        <f>IF(X226=EX8,X226,0)</f>
        <v>0</v>
      </c>
      <c r="EY226" s="4286" t="str">
        <f t="shared" si="464"/>
        <v/>
      </c>
      <c r="EZ226" s="4261" t="str">
        <f t="shared" si="465"/>
        <v/>
      </c>
      <c r="FA226" s="4275" t="str">
        <f t="shared" si="466"/>
        <v/>
      </c>
      <c r="FB226" s="4275" t="str">
        <f t="shared" si="467"/>
        <v/>
      </c>
      <c r="FC226" s="4275" t="str">
        <f t="shared" si="468"/>
        <v/>
      </c>
      <c r="FD226" s="4275" t="str">
        <f t="shared" si="469"/>
        <v/>
      </c>
      <c r="FE226" s="4275" t="str">
        <f t="shared" si="470"/>
        <v/>
      </c>
      <c r="FF226" s="4275" t="str">
        <f t="shared" si="471"/>
        <v/>
      </c>
      <c r="FG226" s="4275" t="str">
        <f t="shared" si="472"/>
        <v/>
      </c>
      <c r="FH226" s="4186"/>
      <c r="FI226" s="4264" t="str">
        <f t="shared" si="473"/>
        <v/>
      </c>
      <c r="FJ226" s="4277">
        <f t="shared" si="474"/>
        <v>0</v>
      </c>
      <c r="FK226" s="4115" t="str">
        <f t="shared" si="475"/>
        <v/>
      </c>
      <c r="FL226" s="4115" t="str">
        <f t="shared" si="476"/>
        <v/>
      </c>
      <c r="FM226" s="4115" t="str">
        <f t="shared" si="477"/>
        <v/>
      </c>
      <c r="FN226" s="4115" t="str">
        <f t="shared" si="478"/>
        <v/>
      </c>
      <c r="FO226" s="4115" t="str">
        <f t="shared" si="479"/>
        <v/>
      </c>
      <c r="FP226" s="4115" t="str">
        <f t="shared" si="480"/>
        <v/>
      </c>
      <c r="FQ226" s="4115" t="str">
        <f t="shared" si="481"/>
        <v/>
      </c>
      <c r="FR226" s="4115" t="str">
        <f t="shared" si="482"/>
        <v/>
      </c>
      <c r="FS226" s="4287">
        <f>IF(X226=FS8,X226,0)</f>
        <v>0</v>
      </c>
      <c r="FT226" s="4286" t="str">
        <f t="shared" si="483"/>
        <v/>
      </c>
      <c r="FU226" s="4275" t="str">
        <f t="shared" si="484"/>
        <v/>
      </c>
      <c r="FV226" s="4275" t="str">
        <f t="shared" si="485"/>
        <v/>
      </c>
      <c r="FW226" s="4275" t="str">
        <f t="shared" si="486"/>
        <v/>
      </c>
      <c r="FX226" s="4275" t="str">
        <f t="shared" si="487"/>
        <v/>
      </c>
      <c r="FY226" s="4275" t="str">
        <f t="shared" si="488"/>
        <v/>
      </c>
      <c r="FZ226" s="4275" t="str">
        <f t="shared" si="489"/>
        <v/>
      </c>
      <c r="GA226" s="4275" t="str">
        <f t="shared" si="490"/>
        <v/>
      </c>
      <c r="GB226" s="4279" t="str">
        <f t="shared" si="491"/>
        <v/>
      </c>
      <c r="GC226" s="4122"/>
    </row>
    <row r="227" spans="1:185" ht="45" customHeight="1">
      <c r="A227" s="4016">
        <f>ROW()</f>
        <v>227</v>
      </c>
      <c r="B227" s="4250" t="str">
        <f>IF(C227="I","",IF(ISBLANK(D227),"",IF(ISTEXT(D227),LARGE(B9:B226,1)+1,0)))</f>
        <v/>
      </c>
      <c r="C227" s="4281"/>
      <c r="D227" s="4297"/>
      <c r="E227" s="4252"/>
      <c r="F227" s="4253"/>
      <c r="G227" s="4254"/>
      <c r="H227" s="4255"/>
      <c r="I227" s="4254"/>
      <c r="J227" s="4255"/>
      <c r="K227" s="4256">
        <f t="shared" si="492"/>
        <v>0</v>
      </c>
      <c r="L227" s="4119"/>
      <c r="M227" s="4257">
        <f t="shared" si="380"/>
        <v>0</v>
      </c>
      <c r="N227" s="4258">
        <f t="shared" si="380"/>
        <v>0</v>
      </c>
      <c r="O227" s="4259"/>
      <c r="P227" s="4259"/>
      <c r="Q227" s="4259"/>
      <c r="R227" s="4259"/>
      <c r="S227" s="4259"/>
      <c r="T227" s="4259"/>
      <c r="U227" s="4259"/>
      <c r="V227" s="4259"/>
      <c r="W227" s="4119"/>
      <c r="X227" s="4257">
        <f t="shared" si="381"/>
        <v>0</v>
      </c>
      <c r="Y227" s="4258">
        <f t="shared" si="381"/>
        <v>0</v>
      </c>
      <c r="Z227" s="4260"/>
      <c r="AA227" s="4260"/>
      <c r="AB227" s="4260"/>
      <c r="AC227" s="4260"/>
      <c r="AD227" s="4260"/>
      <c r="AE227" s="4260"/>
      <c r="AF227" s="4260"/>
      <c r="AG227" s="4260"/>
      <c r="AH227" s="4119"/>
      <c r="AI227" s="4122"/>
      <c r="AJ227" s="4261">
        <f t="shared" si="382"/>
        <v>0</v>
      </c>
      <c r="AK227" s="4262">
        <f t="shared" si="383"/>
        <v>0</v>
      </c>
      <c r="AL227" s="4261">
        <f t="shared" si="384"/>
        <v>0</v>
      </c>
      <c r="AM227" s="4262">
        <f t="shared" si="385"/>
        <v>0</v>
      </c>
      <c r="AN227" s="4261">
        <f t="shared" si="386"/>
        <v>0</v>
      </c>
      <c r="AO227" s="4262">
        <f t="shared" si="387"/>
        <v>0</v>
      </c>
      <c r="AP227" s="4261">
        <f t="shared" si="388"/>
        <v>0</v>
      </c>
      <c r="AQ227" s="4262">
        <f t="shared" si="389"/>
        <v>0</v>
      </c>
      <c r="AR227" s="4261">
        <f t="shared" si="390"/>
        <v>0</v>
      </c>
      <c r="AS227" s="4262">
        <f t="shared" si="391"/>
        <v>0</v>
      </c>
      <c r="AT227" s="4261">
        <f t="shared" si="392"/>
        <v>0</v>
      </c>
      <c r="AU227" s="4262">
        <f t="shared" si="393"/>
        <v>0</v>
      </c>
      <c r="AV227" s="4261">
        <f t="shared" si="394"/>
        <v>0</v>
      </c>
      <c r="AW227" s="4262">
        <f t="shared" si="395"/>
        <v>0</v>
      </c>
      <c r="AX227" s="4261">
        <f t="shared" si="396"/>
        <v>0</v>
      </c>
      <c r="AY227" s="4262">
        <f t="shared" si="397"/>
        <v>0</v>
      </c>
      <c r="AZ227" s="4263"/>
      <c r="BA227" s="4264">
        <f>BA9</f>
        <v>20</v>
      </c>
      <c r="BB227" s="4264">
        <f t="shared" si="398"/>
        <v>0</v>
      </c>
      <c r="BC227" s="4264" t="str">
        <f t="shared" si="399"/>
        <v/>
      </c>
      <c r="BD227" s="4265">
        <f t="shared" si="377"/>
        <v>0</v>
      </c>
      <c r="BE227" s="4265">
        <f t="shared" si="377"/>
        <v>0</v>
      </c>
      <c r="BF227" s="4265">
        <f t="shared" si="377"/>
        <v>0</v>
      </c>
      <c r="BG227" s="4265">
        <f t="shared" ref="BG227:BK277" si="493">SUM(BY227,EH227)</f>
        <v>0</v>
      </c>
      <c r="BH227" s="4265">
        <f t="shared" si="493"/>
        <v>0</v>
      </c>
      <c r="BI227" s="4265">
        <f t="shared" si="493"/>
        <v>0</v>
      </c>
      <c r="BJ227" s="4265">
        <f t="shared" si="493"/>
        <v>0</v>
      </c>
      <c r="BK227" s="4265">
        <f t="shared" si="493"/>
        <v>0</v>
      </c>
      <c r="BL227" s="4122"/>
      <c r="BM227" s="4266">
        <f t="shared" si="400"/>
        <v>0</v>
      </c>
      <c r="BN227" s="4267">
        <f t="shared" si="401"/>
        <v>0</v>
      </c>
      <c r="BO227" s="4267">
        <f t="shared" si="402"/>
        <v>0</v>
      </c>
      <c r="BP227" s="4267">
        <f t="shared" si="403"/>
        <v>0</v>
      </c>
      <c r="BQ227" s="4267">
        <f t="shared" si="404"/>
        <v>0</v>
      </c>
      <c r="BR227" s="4267">
        <f t="shared" si="405"/>
        <v>0</v>
      </c>
      <c r="BS227" s="4267">
        <f t="shared" si="406"/>
        <v>0</v>
      </c>
      <c r="BT227" s="4267">
        <f t="shared" si="407"/>
        <v>0</v>
      </c>
      <c r="BU227" s="4202"/>
      <c r="BV227" s="4268">
        <f t="shared" si="378"/>
        <v>0</v>
      </c>
      <c r="BW227" s="4269">
        <f t="shared" si="378"/>
        <v>0</v>
      </c>
      <c r="BX227" s="4269">
        <f t="shared" si="378"/>
        <v>0</v>
      </c>
      <c r="BY227" s="4269">
        <f t="shared" ref="BY227:CC277" si="494">SUM(CJ227,DE227)</f>
        <v>0</v>
      </c>
      <c r="BZ227" s="4269">
        <f t="shared" si="494"/>
        <v>0</v>
      </c>
      <c r="CA227" s="4269">
        <f t="shared" si="494"/>
        <v>0</v>
      </c>
      <c r="CB227" s="4269">
        <f t="shared" si="494"/>
        <v>0</v>
      </c>
      <c r="CC227" s="4270">
        <f t="shared" si="494"/>
        <v>0</v>
      </c>
      <c r="CD227" s="4114"/>
      <c r="CE227" s="4264" t="str">
        <f t="shared" si="408"/>
        <v/>
      </c>
      <c r="CF227" s="4271">
        <f t="shared" si="409"/>
        <v>0</v>
      </c>
      <c r="CG227" s="4272">
        <f t="shared" si="410"/>
        <v>0</v>
      </c>
      <c r="CH227" s="4272">
        <f t="shared" si="411"/>
        <v>0</v>
      </c>
      <c r="CI227" s="4272">
        <f t="shared" si="412"/>
        <v>0</v>
      </c>
      <c r="CJ227" s="4272">
        <f t="shared" si="413"/>
        <v>0</v>
      </c>
      <c r="CK227" s="4272">
        <f t="shared" si="414"/>
        <v>0</v>
      </c>
      <c r="CL227" s="4272">
        <f t="shared" si="415"/>
        <v>0</v>
      </c>
      <c r="CM227" s="4272">
        <f t="shared" si="416"/>
        <v>0</v>
      </c>
      <c r="CN227" s="4272">
        <f t="shared" si="417"/>
        <v>0</v>
      </c>
      <c r="CO227" s="4285">
        <f>IF(M227=CO8,M227,0)</f>
        <v>0</v>
      </c>
      <c r="CP227" s="4286" t="str">
        <f t="shared" si="418"/>
        <v/>
      </c>
      <c r="CQ227" s="4261" t="str">
        <f t="shared" si="419"/>
        <v/>
      </c>
      <c r="CR227" s="4275" t="str">
        <f t="shared" si="420"/>
        <v/>
      </c>
      <c r="CS227" s="4275" t="str">
        <f t="shared" si="421"/>
        <v/>
      </c>
      <c r="CT227" s="4275" t="str">
        <f t="shared" si="422"/>
        <v/>
      </c>
      <c r="CU227" s="4275" t="str">
        <f t="shared" si="423"/>
        <v/>
      </c>
      <c r="CV227" s="4275" t="str">
        <f t="shared" si="424"/>
        <v/>
      </c>
      <c r="CW227" s="4275" t="str">
        <f t="shared" si="425"/>
        <v/>
      </c>
      <c r="CX227" s="4276" t="str">
        <f t="shared" si="426"/>
        <v/>
      </c>
      <c r="CY227" s="4186"/>
      <c r="CZ227" s="4264" t="str">
        <f t="shared" si="427"/>
        <v/>
      </c>
      <c r="DA227" s="4277">
        <f t="shared" si="428"/>
        <v>0</v>
      </c>
      <c r="DB227" s="4115" t="str">
        <f t="shared" si="429"/>
        <v/>
      </c>
      <c r="DC227" s="4115" t="str">
        <f t="shared" si="430"/>
        <v/>
      </c>
      <c r="DD227" s="4115" t="str">
        <f t="shared" si="431"/>
        <v/>
      </c>
      <c r="DE227" s="4115" t="str">
        <f t="shared" si="432"/>
        <v/>
      </c>
      <c r="DF227" s="4115" t="str">
        <f t="shared" si="433"/>
        <v/>
      </c>
      <c r="DG227" s="4115" t="str">
        <f t="shared" si="434"/>
        <v/>
      </c>
      <c r="DH227" s="4115" t="str">
        <f t="shared" si="435"/>
        <v/>
      </c>
      <c r="DI227" s="4115" t="str">
        <f t="shared" si="436"/>
        <v/>
      </c>
      <c r="DJ227" s="4136"/>
      <c r="DK227" s="4287">
        <f>IF(M227=DK8,M227,0)</f>
        <v>0</v>
      </c>
      <c r="DL227" s="4286" t="str">
        <f t="shared" si="437"/>
        <v/>
      </c>
      <c r="DM227" s="4275" t="str">
        <f t="shared" si="438"/>
        <v/>
      </c>
      <c r="DN227" s="4275" t="str">
        <f t="shared" si="439"/>
        <v/>
      </c>
      <c r="DO227" s="4275" t="str">
        <f t="shared" si="440"/>
        <v/>
      </c>
      <c r="DP227" s="4275" t="str">
        <f t="shared" si="441"/>
        <v/>
      </c>
      <c r="DQ227" s="4275" t="str">
        <f t="shared" si="442"/>
        <v/>
      </c>
      <c r="DR227" s="4275" t="str">
        <f t="shared" si="443"/>
        <v/>
      </c>
      <c r="DS227" s="4275" t="str">
        <f t="shared" si="444"/>
        <v/>
      </c>
      <c r="DT227" s="4279" t="str">
        <f t="shared" si="445"/>
        <v/>
      </c>
      <c r="DU227" s="4122"/>
      <c r="DV227" s="4266">
        <f t="shared" si="446"/>
        <v>0</v>
      </c>
      <c r="DW227" s="4267">
        <f t="shared" si="447"/>
        <v>0</v>
      </c>
      <c r="DX227" s="4267">
        <f t="shared" si="448"/>
        <v>0</v>
      </c>
      <c r="DY227" s="4267">
        <f t="shared" si="449"/>
        <v>0</v>
      </c>
      <c r="DZ227" s="4267">
        <f t="shared" si="450"/>
        <v>0</v>
      </c>
      <c r="EA227" s="4267">
        <f t="shared" si="451"/>
        <v>0</v>
      </c>
      <c r="EB227" s="4267">
        <f t="shared" si="452"/>
        <v>0</v>
      </c>
      <c r="EC227" s="4267">
        <f t="shared" si="453"/>
        <v>0</v>
      </c>
      <c r="ED227" s="4215"/>
      <c r="EE227" s="4268">
        <f t="shared" si="379"/>
        <v>0</v>
      </c>
      <c r="EF227" s="4269">
        <f t="shared" si="379"/>
        <v>0</v>
      </c>
      <c r="EG227" s="4269">
        <f t="shared" si="379"/>
        <v>0</v>
      </c>
      <c r="EH227" s="4269">
        <f t="shared" ref="EH227:EL277" si="495">SUM(ES227,FN227)</f>
        <v>0</v>
      </c>
      <c r="EI227" s="4269">
        <f t="shared" si="495"/>
        <v>0</v>
      </c>
      <c r="EJ227" s="4269">
        <f t="shared" si="495"/>
        <v>0</v>
      </c>
      <c r="EK227" s="4269">
        <f t="shared" si="495"/>
        <v>0</v>
      </c>
      <c r="EL227" s="4270">
        <f t="shared" si="495"/>
        <v>0</v>
      </c>
      <c r="EM227" s="4186"/>
      <c r="EN227" s="4264" t="str">
        <f t="shared" si="454"/>
        <v/>
      </c>
      <c r="EO227" s="4271">
        <f t="shared" si="455"/>
        <v>0</v>
      </c>
      <c r="EP227" s="4272">
        <f t="shared" si="456"/>
        <v>0</v>
      </c>
      <c r="EQ227" s="4272">
        <f t="shared" si="457"/>
        <v>0</v>
      </c>
      <c r="ER227" s="4272">
        <f t="shared" si="458"/>
        <v>0</v>
      </c>
      <c r="ES227" s="4272">
        <f t="shared" si="459"/>
        <v>0</v>
      </c>
      <c r="ET227" s="4272">
        <f t="shared" si="460"/>
        <v>0</v>
      </c>
      <c r="EU227" s="4272">
        <f t="shared" si="461"/>
        <v>0</v>
      </c>
      <c r="EV227" s="4272">
        <f t="shared" si="462"/>
        <v>0</v>
      </c>
      <c r="EW227" s="4272">
        <f t="shared" si="463"/>
        <v>0</v>
      </c>
      <c r="EX227" s="4288">
        <f>IF(X227=EX8,X227,0)</f>
        <v>0</v>
      </c>
      <c r="EY227" s="4286" t="str">
        <f t="shared" si="464"/>
        <v/>
      </c>
      <c r="EZ227" s="4261" t="str">
        <f t="shared" si="465"/>
        <v/>
      </c>
      <c r="FA227" s="4275" t="str">
        <f t="shared" si="466"/>
        <v/>
      </c>
      <c r="FB227" s="4275" t="str">
        <f t="shared" si="467"/>
        <v/>
      </c>
      <c r="FC227" s="4275" t="str">
        <f t="shared" si="468"/>
        <v/>
      </c>
      <c r="FD227" s="4275" t="str">
        <f t="shared" si="469"/>
        <v/>
      </c>
      <c r="FE227" s="4275" t="str">
        <f t="shared" si="470"/>
        <v/>
      </c>
      <c r="FF227" s="4275" t="str">
        <f t="shared" si="471"/>
        <v/>
      </c>
      <c r="FG227" s="4275" t="str">
        <f t="shared" si="472"/>
        <v/>
      </c>
      <c r="FH227" s="4186"/>
      <c r="FI227" s="4264" t="str">
        <f t="shared" si="473"/>
        <v/>
      </c>
      <c r="FJ227" s="4277">
        <f t="shared" si="474"/>
        <v>0</v>
      </c>
      <c r="FK227" s="4115" t="str">
        <f t="shared" si="475"/>
        <v/>
      </c>
      <c r="FL227" s="4115" t="str">
        <f t="shared" si="476"/>
        <v/>
      </c>
      <c r="FM227" s="4115" t="str">
        <f t="shared" si="477"/>
        <v/>
      </c>
      <c r="FN227" s="4115" t="str">
        <f t="shared" si="478"/>
        <v/>
      </c>
      <c r="FO227" s="4115" t="str">
        <f t="shared" si="479"/>
        <v/>
      </c>
      <c r="FP227" s="4115" t="str">
        <f t="shared" si="480"/>
        <v/>
      </c>
      <c r="FQ227" s="4115" t="str">
        <f t="shared" si="481"/>
        <v/>
      </c>
      <c r="FR227" s="4115" t="str">
        <f t="shared" si="482"/>
        <v/>
      </c>
      <c r="FS227" s="4287">
        <f>IF(X227=FS8,X227,0)</f>
        <v>0</v>
      </c>
      <c r="FT227" s="4286" t="str">
        <f t="shared" si="483"/>
        <v/>
      </c>
      <c r="FU227" s="4275" t="str">
        <f t="shared" si="484"/>
        <v/>
      </c>
      <c r="FV227" s="4275" t="str">
        <f t="shared" si="485"/>
        <v/>
      </c>
      <c r="FW227" s="4275" t="str">
        <f t="shared" si="486"/>
        <v/>
      </c>
      <c r="FX227" s="4275" t="str">
        <f t="shared" si="487"/>
        <v/>
      </c>
      <c r="FY227" s="4275" t="str">
        <f t="shared" si="488"/>
        <v/>
      </c>
      <c r="FZ227" s="4275" t="str">
        <f t="shared" si="489"/>
        <v/>
      </c>
      <c r="GA227" s="4275" t="str">
        <f t="shared" si="490"/>
        <v/>
      </c>
      <c r="GB227" s="4279" t="str">
        <f t="shared" si="491"/>
        <v/>
      </c>
      <c r="GC227" s="4122"/>
    </row>
    <row r="228" spans="1:185" ht="45" customHeight="1">
      <c r="A228" s="4016">
        <f>ROW()</f>
        <v>228</v>
      </c>
      <c r="B228" s="4250" t="str">
        <f>IF(C228="I","",IF(ISBLANK(D228),"",IF(ISTEXT(D228),LARGE(B9:B227,1)+1,0)))</f>
        <v/>
      </c>
      <c r="C228" s="4281"/>
      <c r="D228" s="4297"/>
      <c r="E228" s="4252"/>
      <c r="F228" s="4253"/>
      <c r="G228" s="4254"/>
      <c r="H228" s="4255"/>
      <c r="I228" s="4254"/>
      <c r="J228" s="4255"/>
      <c r="K228" s="4256">
        <f t="shared" si="492"/>
        <v>0</v>
      </c>
      <c r="L228" s="4119"/>
      <c r="M228" s="4257">
        <f t="shared" si="380"/>
        <v>0</v>
      </c>
      <c r="N228" s="4258">
        <f t="shared" si="380"/>
        <v>0</v>
      </c>
      <c r="O228" s="4259"/>
      <c r="P228" s="4259"/>
      <c r="Q228" s="4259"/>
      <c r="R228" s="4259"/>
      <c r="S228" s="4259"/>
      <c r="T228" s="4259"/>
      <c r="U228" s="4259"/>
      <c r="V228" s="4259"/>
      <c r="W228" s="4119"/>
      <c r="X228" s="4257">
        <f t="shared" si="381"/>
        <v>0</v>
      </c>
      <c r="Y228" s="4258">
        <f t="shared" si="381"/>
        <v>0</v>
      </c>
      <c r="Z228" s="4260"/>
      <c r="AA228" s="4260"/>
      <c r="AB228" s="4260"/>
      <c r="AC228" s="4260"/>
      <c r="AD228" s="4260"/>
      <c r="AE228" s="4260"/>
      <c r="AF228" s="4260"/>
      <c r="AG228" s="4260"/>
      <c r="AH228" s="4119"/>
      <c r="AI228" s="4122"/>
      <c r="AJ228" s="4261">
        <f t="shared" si="382"/>
        <v>0</v>
      </c>
      <c r="AK228" s="4262">
        <f t="shared" si="383"/>
        <v>0</v>
      </c>
      <c r="AL228" s="4261">
        <f t="shared" si="384"/>
        <v>0</v>
      </c>
      <c r="AM228" s="4262">
        <f t="shared" si="385"/>
        <v>0</v>
      </c>
      <c r="AN228" s="4261">
        <f t="shared" si="386"/>
        <v>0</v>
      </c>
      <c r="AO228" s="4262">
        <f t="shared" si="387"/>
        <v>0</v>
      </c>
      <c r="AP228" s="4261">
        <f t="shared" si="388"/>
        <v>0</v>
      </c>
      <c r="AQ228" s="4262">
        <f t="shared" si="389"/>
        <v>0</v>
      </c>
      <c r="AR228" s="4261">
        <f t="shared" si="390"/>
        <v>0</v>
      </c>
      <c r="AS228" s="4262">
        <f t="shared" si="391"/>
        <v>0</v>
      </c>
      <c r="AT228" s="4261">
        <f t="shared" si="392"/>
        <v>0</v>
      </c>
      <c r="AU228" s="4262">
        <f t="shared" si="393"/>
        <v>0</v>
      </c>
      <c r="AV228" s="4261">
        <f t="shared" si="394"/>
        <v>0</v>
      </c>
      <c r="AW228" s="4262">
        <f t="shared" si="395"/>
        <v>0</v>
      </c>
      <c r="AX228" s="4261">
        <f t="shared" si="396"/>
        <v>0</v>
      </c>
      <c r="AY228" s="4262">
        <f t="shared" si="397"/>
        <v>0</v>
      </c>
      <c r="AZ228" s="4263"/>
      <c r="BA228" s="4264">
        <f>BA9</f>
        <v>20</v>
      </c>
      <c r="BB228" s="4264">
        <f t="shared" si="398"/>
        <v>0</v>
      </c>
      <c r="BC228" s="4264" t="str">
        <f t="shared" si="399"/>
        <v/>
      </c>
      <c r="BD228" s="4265">
        <f t="shared" ref="BD228:BK291" si="496">SUM(BV228,EE228)</f>
        <v>0</v>
      </c>
      <c r="BE228" s="4265">
        <f t="shared" si="496"/>
        <v>0</v>
      </c>
      <c r="BF228" s="4265">
        <f t="shared" si="496"/>
        <v>0</v>
      </c>
      <c r="BG228" s="4265">
        <f t="shared" si="493"/>
        <v>0</v>
      </c>
      <c r="BH228" s="4265">
        <f t="shared" si="493"/>
        <v>0</v>
      </c>
      <c r="BI228" s="4265">
        <f t="shared" si="493"/>
        <v>0</v>
      </c>
      <c r="BJ228" s="4265">
        <f t="shared" si="493"/>
        <v>0</v>
      </c>
      <c r="BK228" s="4265">
        <f t="shared" si="493"/>
        <v>0</v>
      </c>
      <c r="BL228" s="4122"/>
      <c r="BM228" s="4266">
        <f t="shared" si="400"/>
        <v>0</v>
      </c>
      <c r="BN228" s="4267">
        <f t="shared" si="401"/>
        <v>0</v>
      </c>
      <c r="BO228" s="4267">
        <f t="shared" si="402"/>
        <v>0</v>
      </c>
      <c r="BP228" s="4267">
        <f t="shared" si="403"/>
        <v>0</v>
      </c>
      <c r="BQ228" s="4267">
        <f t="shared" si="404"/>
        <v>0</v>
      </c>
      <c r="BR228" s="4267">
        <f t="shared" si="405"/>
        <v>0</v>
      </c>
      <c r="BS228" s="4267">
        <f t="shared" si="406"/>
        <v>0</v>
      </c>
      <c r="BT228" s="4267">
        <f t="shared" si="407"/>
        <v>0</v>
      </c>
      <c r="BU228" s="4202"/>
      <c r="BV228" s="4268">
        <f t="shared" ref="BV228:CC291" si="497">SUM(CG228,DB228)</f>
        <v>0</v>
      </c>
      <c r="BW228" s="4269">
        <f t="shared" si="497"/>
        <v>0</v>
      </c>
      <c r="BX228" s="4269">
        <f t="shared" si="497"/>
        <v>0</v>
      </c>
      <c r="BY228" s="4269">
        <f t="shared" si="494"/>
        <v>0</v>
      </c>
      <c r="BZ228" s="4269">
        <f t="shared" si="494"/>
        <v>0</v>
      </c>
      <c r="CA228" s="4269">
        <f t="shared" si="494"/>
        <v>0</v>
      </c>
      <c r="CB228" s="4269">
        <f t="shared" si="494"/>
        <v>0</v>
      </c>
      <c r="CC228" s="4270">
        <f t="shared" si="494"/>
        <v>0</v>
      </c>
      <c r="CD228" s="4114"/>
      <c r="CE228" s="4264" t="str">
        <f t="shared" si="408"/>
        <v/>
      </c>
      <c r="CF228" s="4271">
        <f t="shared" si="409"/>
        <v>0</v>
      </c>
      <c r="CG228" s="4272">
        <f t="shared" si="410"/>
        <v>0</v>
      </c>
      <c r="CH228" s="4272">
        <f t="shared" si="411"/>
        <v>0</v>
      </c>
      <c r="CI228" s="4272">
        <f t="shared" si="412"/>
        <v>0</v>
      </c>
      <c r="CJ228" s="4272">
        <f t="shared" si="413"/>
        <v>0</v>
      </c>
      <c r="CK228" s="4272">
        <f t="shared" si="414"/>
        <v>0</v>
      </c>
      <c r="CL228" s="4272">
        <f t="shared" si="415"/>
        <v>0</v>
      </c>
      <c r="CM228" s="4272">
        <f t="shared" si="416"/>
        <v>0</v>
      </c>
      <c r="CN228" s="4272">
        <f t="shared" si="417"/>
        <v>0</v>
      </c>
      <c r="CO228" s="4285">
        <f>IF(M228=CO8,M228,0)</f>
        <v>0</v>
      </c>
      <c r="CP228" s="4286" t="str">
        <f t="shared" si="418"/>
        <v/>
      </c>
      <c r="CQ228" s="4261" t="str">
        <f t="shared" si="419"/>
        <v/>
      </c>
      <c r="CR228" s="4275" t="str">
        <f t="shared" si="420"/>
        <v/>
      </c>
      <c r="CS228" s="4275" t="str">
        <f t="shared" si="421"/>
        <v/>
      </c>
      <c r="CT228" s="4275" t="str">
        <f t="shared" si="422"/>
        <v/>
      </c>
      <c r="CU228" s="4275" t="str">
        <f t="shared" si="423"/>
        <v/>
      </c>
      <c r="CV228" s="4275" t="str">
        <f t="shared" si="424"/>
        <v/>
      </c>
      <c r="CW228" s="4275" t="str">
        <f t="shared" si="425"/>
        <v/>
      </c>
      <c r="CX228" s="4276" t="str">
        <f t="shared" si="426"/>
        <v/>
      </c>
      <c r="CY228" s="4186"/>
      <c r="CZ228" s="4264" t="str">
        <f t="shared" si="427"/>
        <v/>
      </c>
      <c r="DA228" s="4277">
        <f t="shared" si="428"/>
        <v>0</v>
      </c>
      <c r="DB228" s="4115" t="str">
        <f t="shared" si="429"/>
        <v/>
      </c>
      <c r="DC228" s="4115" t="str">
        <f t="shared" si="430"/>
        <v/>
      </c>
      <c r="DD228" s="4115" t="str">
        <f t="shared" si="431"/>
        <v/>
      </c>
      <c r="DE228" s="4115" t="str">
        <f t="shared" si="432"/>
        <v/>
      </c>
      <c r="DF228" s="4115" t="str">
        <f t="shared" si="433"/>
        <v/>
      </c>
      <c r="DG228" s="4115" t="str">
        <f t="shared" si="434"/>
        <v/>
      </c>
      <c r="DH228" s="4115" t="str">
        <f t="shared" si="435"/>
        <v/>
      </c>
      <c r="DI228" s="4115" t="str">
        <f t="shared" si="436"/>
        <v/>
      </c>
      <c r="DJ228" s="4136"/>
      <c r="DK228" s="4287">
        <f>IF(M228=DK8,M228,0)</f>
        <v>0</v>
      </c>
      <c r="DL228" s="4286" t="str">
        <f t="shared" si="437"/>
        <v/>
      </c>
      <c r="DM228" s="4275" t="str">
        <f t="shared" si="438"/>
        <v/>
      </c>
      <c r="DN228" s="4275" t="str">
        <f t="shared" si="439"/>
        <v/>
      </c>
      <c r="DO228" s="4275" t="str">
        <f t="shared" si="440"/>
        <v/>
      </c>
      <c r="DP228" s="4275" t="str">
        <f t="shared" si="441"/>
        <v/>
      </c>
      <c r="DQ228" s="4275" t="str">
        <f t="shared" si="442"/>
        <v/>
      </c>
      <c r="DR228" s="4275" t="str">
        <f t="shared" si="443"/>
        <v/>
      </c>
      <c r="DS228" s="4275" t="str">
        <f t="shared" si="444"/>
        <v/>
      </c>
      <c r="DT228" s="4279" t="str">
        <f t="shared" si="445"/>
        <v/>
      </c>
      <c r="DU228" s="4122"/>
      <c r="DV228" s="4266">
        <f t="shared" si="446"/>
        <v>0</v>
      </c>
      <c r="DW228" s="4267">
        <f t="shared" si="447"/>
        <v>0</v>
      </c>
      <c r="DX228" s="4267">
        <f t="shared" si="448"/>
        <v>0</v>
      </c>
      <c r="DY228" s="4267">
        <f t="shared" si="449"/>
        <v>0</v>
      </c>
      <c r="DZ228" s="4267">
        <f t="shared" si="450"/>
        <v>0</v>
      </c>
      <c r="EA228" s="4267">
        <f t="shared" si="451"/>
        <v>0</v>
      </c>
      <c r="EB228" s="4267">
        <f t="shared" si="452"/>
        <v>0</v>
      </c>
      <c r="EC228" s="4267">
        <f t="shared" si="453"/>
        <v>0</v>
      </c>
      <c r="ED228" s="4215"/>
      <c r="EE228" s="4268">
        <f t="shared" ref="EE228:EL291" si="498">SUM(EP228,FK228)</f>
        <v>0</v>
      </c>
      <c r="EF228" s="4269">
        <f t="shared" si="498"/>
        <v>0</v>
      </c>
      <c r="EG228" s="4269">
        <f t="shared" si="498"/>
        <v>0</v>
      </c>
      <c r="EH228" s="4269">
        <f t="shared" si="495"/>
        <v>0</v>
      </c>
      <c r="EI228" s="4269">
        <f t="shared" si="495"/>
        <v>0</v>
      </c>
      <c r="EJ228" s="4269">
        <f t="shared" si="495"/>
        <v>0</v>
      </c>
      <c r="EK228" s="4269">
        <f t="shared" si="495"/>
        <v>0</v>
      </c>
      <c r="EL228" s="4270">
        <f t="shared" si="495"/>
        <v>0</v>
      </c>
      <c r="EM228" s="4186"/>
      <c r="EN228" s="4264" t="str">
        <f t="shared" si="454"/>
        <v/>
      </c>
      <c r="EO228" s="4271">
        <f t="shared" si="455"/>
        <v>0</v>
      </c>
      <c r="EP228" s="4272">
        <f t="shared" si="456"/>
        <v>0</v>
      </c>
      <c r="EQ228" s="4272">
        <f t="shared" si="457"/>
        <v>0</v>
      </c>
      <c r="ER228" s="4272">
        <f t="shared" si="458"/>
        <v>0</v>
      </c>
      <c r="ES228" s="4272">
        <f t="shared" si="459"/>
        <v>0</v>
      </c>
      <c r="ET228" s="4272">
        <f t="shared" si="460"/>
        <v>0</v>
      </c>
      <c r="EU228" s="4272">
        <f t="shared" si="461"/>
        <v>0</v>
      </c>
      <c r="EV228" s="4272">
        <f t="shared" si="462"/>
        <v>0</v>
      </c>
      <c r="EW228" s="4272">
        <f t="shared" si="463"/>
        <v>0</v>
      </c>
      <c r="EX228" s="4288">
        <f>IF(X228=EX8,X228,0)</f>
        <v>0</v>
      </c>
      <c r="EY228" s="4286" t="str">
        <f t="shared" si="464"/>
        <v/>
      </c>
      <c r="EZ228" s="4261" t="str">
        <f t="shared" si="465"/>
        <v/>
      </c>
      <c r="FA228" s="4275" t="str">
        <f t="shared" si="466"/>
        <v/>
      </c>
      <c r="FB228" s="4275" t="str">
        <f t="shared" si="467"/>
        <v/>
      </c>
      <c r="FC228" s="4275" t="str">
        <f t="shared" si="468"/>
        <v/>
      </c>
      <c r="FD228" s="4275" t="str">
        <f t="shared" si="469"/>
        <v/>
      </c>
      <c r="FE228" s="4275" t="str">
        <f t="shared" si="470"/>
        <v/>
      </c>
      <c r="FF228" s="4275" t="str">
        <f t="shared" si="471"/>
        <v/>
      </c>
      <c r="FG228" s="4275" t="str">
        <f t="shared" si="472"/>
        <v/>
      </c>
      <c r="FH228" s="4186"/>
      <c r="FI228" s="4264" t="str">
        <f t="shared" si="473"/>
        <v/>
      </c>
      <c r="FJ228" s="4277">
        <f t="shared" si="474"/>
        <v>0</v>
      </c>
      <c r="FK228" s="4115" t="str">
        <f t="shared" si="475"/>
        <v/>
      </c>
      <c r="FL228" s="4115" t="str">
        <f t="shared" si="476"/>
        <v/>
      </c>
      <c r="FM228" s="4115" t="str">
        <f t="shared" si="477"/>
        <v/>
      </c>
      <c r="FN228" s="4115" t="str">
        <f t="shared" si="478"/>
        <v/>
      </c>
      <c r="FO228" s="4115" t="str">
        <f t="shared" si="479"/>
        <v/>
      </c>
      <c r="FP228" s="4115" t="str">
        <f t="shared" si="480"/>
        <v/>
      </c>
      <c r="FQ228" s="4115" t="str">
        <f t="shared" si="481"/>
        <v/>
      </c>
      <c r="FR228" s="4115" t="str">
        <f t="shared" si="482"/>
        <v/>
      </c>
      <c r="FS228" s="4287">
        <f>IF(X228=FS8,X228,0)</f>
        <v>0</v>
      </c>
      <c r="FT228" s="4286" t="str">
        <f t="shared" si="483"/>
        <v/>
      </c>
      <c r="FU228" s="4275" t="str">
        <f t="shared" si="484"/>
        <v/>
      </c>
      <c r="FV228" s="4275" t="str">
        <f t="shared" si="485"/>
        <v/>
      </c>
      <c r="FW228" s="4275" t="str">
        <f t="shared" si="486"/>
        <v/>
      </c>
      <c r="FX228" s="4275" t="str">
        <f t="shared" si="487"/>
        <v/>
      </c>
      <c r="FY228" s="4275" t="str">
        <f t="shared" si="488"/>
        <v/>
      </c>
      <c r="FZ228" s="4275" t="str">
        <f t="shared" si="489"/>
        <v/>
      </c>
      <c r="GA228" s="4275" t="str">
        <f t="shared" si="490"/>
        <v/>
      </c>
      <c r="GB228" s="4279" t="str">
        <f t="shared" si="491"/>
        <v/>
      </c>
      <c r="GC228" s="4122"/>
    </row>
    <row r="229" spans="1:185" ht="45" customHeight="1">
      <c r="A229" s="4016">
        <f>ROW()</f>
        <v>229</v>
      </c>
      <c r="B229" s="4250" t="str">
        <f>IF(C229="I","",IF(ISBLANK(D229),"",IF(ISTEXT(D229),LARGE(B9:B228,1)+1,0)))</f>
        <v/>
      </c>
      <c r="C229" s="4281"/>
      <c r="D229" s="4297"/>
      <c r="E229" s="4252"/>
      <c r="F229" s="4253"/>
      <c r="G229" s="4254"/>
      <c r="H229" s="4255"/>
      <c r="I229" s="4254"/>
      <c r="J229" s="4255"/>
      <c r="K229" s="4256">
        <f t="shared" si="492"/>
        <v>0</v>
      </c>
      <c r="L229" s="4119"/>
      <c r="M229" s="4257">
        <f t="shared" si="380"/>
        <v>0</v>
      </c>
      <c r="N229" s="4258">
        <f t="shared" si="380"/>
        <v>0</v>
      </c>
      <c r="O229" s="4259"/>
      <c r="P229" s="4259"/>
      <c r="Q229" s="4259"/>
      <c r="R229" s="4259"/>
      <c r="S229" s="4259"/>
      <c r="T229" s="4259"/>
      <c r="U229" s="4259"/>
      <c r="V229" s="4259"/>
      <c r="W229" s="4119"/>
      <c r="X229" s="4257">
        <f t="shared" si="381"/>
        <v>0</v>
      </c>
      <c r="Y229" s="4258">
        <f t="shared" si="381"/>
        <v>0</v>
      </c>
      <c r="Z229" s="4260"/>
      <c r="AA229" s="4260"/>
      <c r="AB229" s="4260"/>
      <c r="AC229" s="4260"/>
      <c r="AD229" s="4260"/>
      <c r="AE229" s="4260"/>
      <c r="AF229" s="4260"/>
      <c r="AG229" s="4260"/>
      <c r="AH229" s="4119"/>
      <c r="AI229" s="4122"/>
      <c r="AJ229" s="4261">
        <f t="shared" si="382"/>
        <v>0</v>
      </c>
      <c r="AK229" s="4262">
        <f t="shared" si="383"/>
        <v>0</v>
      </c>
      <c r="AL229" s="4261">
        <f t="shared" si="384"/>
        <v>0</v>
      </c>
      <c r="AM229" s="4262">
        <f t="shared" si="385"/>
        <v>0</v>
      </c>
      <c r="AN229" s="4261">
        <f t="shared" si="386"/>
        <v>0</v>
      </c>
      <c r="AO229" s="4262">
        <f t="shared" si="387"/>
        <v>0</v>
      </c>
      <c r="AP229" s="4261">
        <f t="shared" si="388"/>
        <v>0</v>
      </c>
      <c r="AQ229" s="4262">
        <f t="shared" si="389"/>
        <v>0</v>
      </c>
      <c r="AR229" s="4261">
        <f t="shared" si="390"/>
        <v>0</v>
      </c>
      <c r="AS229" s="4262">
        <f t="shared" si="391"/>
        <v>0</v>
      </c>
      <c r="AT229" s="4261">
        <f t="shared" si="392"/>
        <v>0</v>
      </c>
      <c r="AU229" s="4262">
        <f t="shared" si="393"/>
        <v>0</v>
      </c>
      <c r="AV229" s="4261">
        <f t="shared" si="394"/>
        <v>0</v>
      </c>
      <c r="AW229" s="4262">
        <f t="shared" si="395"/>
        <v>0</v>
      </c>
      <c r="AX229" s="4261">
        <f t="shared" si="396"/>
        <v>0</v>
      </c>
      <c r="AY229" s="4262">
        <f t="shared" si="397"/>
        <v>0</v>
      </c>
      <c r="AZ229" s="4263"/>
      <c r="BA229" s="4264">
        <f>BA9</f>
        <v>20</v>
      </c>
      <c r="BB229" s="4264">
        <f t="shared" si="398"/>
        <v>0</v>
      </c>
      <c r="BC229" s="4264" t="str">
        <f t="shared" si="399"/>
        <v/>
      </c>
      <c r="BD229" s="4265">
        <f t="shared" si="496"/>
        <v>0</v>
      </c>
      <c r="BE229" s="4265">
        <f t="shared" si="496"/>
        <v>0</v>
      </c>
      <c r="BF229" s="4265">
        <f t="shared" si="496"/>
        <v>0</v>
      </c>
      <c r="BG229" s="4265">
        <f t="shared" si="493"/>
        <v>0</v>
      </c>
      <c r="BH229" s="4265">
        <f t="shared" si="493"/>
        <v>0</v>
      </c>
      <c r="BI229" s="4265">
        <f t="shared" si="493"/>
        <v>0</v>
      </c>
      <c r="BJ229" s="4265">
        <f t="shared" si="493"/>
        <v>0</v>
      </c>
      <c r="BK229" s="4265">
        <f t="shared" si="493"/>
        <v>0</v>
      </c>
      <c r="BL229" s="4122"/>
      <c r="BM229" s="4266">
        <f t="shared" si="400"/>
        <v>0</v>
      </c>
      <c r="BN229" s="4267">
        <f t="shared" si="401"/>
        <v>0</v>
      </c>
      <c r="BO229" s="4267">
        <f t="shared" si="402"/>
        <v>0</v>
      </c>
      <c r="BP229" s="4267">
        <f t="shared" si="403"/>
        <v>0</v>
      </c>
      <c r="BQ229" s="4267">
        <f t="shared" si="404"/>
        <v>0</v>
      </c>
      <c r="BR229" s="4267">
        <f t="shared" si="405"/>
        <v>0</v>
      </c>
      <c r="BS229" s="4267">
        <f t="shared" si="406"/>
        <v>0</v>
      </c>
      <c r="BT229" s="4267">
        <f t="shared" si="407"/>
        <v>0</v>
      </c>
      <c r="BU229" s="4202"/>
      <c r="BV229" s="4268">
        <f t="shared" si="497"/>
        <v>0</v>
      </c>
      <c r="BW229" s="4269">
        <f t="shared" si="497"/>
        <v>0</v>
      </c>
      <c r="BX229" s="4269">
        <f t="shared" si="497"/>
        <v>0</v>
      </c>
      <c r="BY229" s="4269">
        <f t="shared" si="494"/>
        <v>0</v>
      </c>
      <c r="BZ229" s="4269">
        <f t="shared" si="494"/>
        <v>0</v>
      </c>
      <c r="CA229" s="4269">
        <f t="shared" si="494"/>
        <v>0</v>
      </c>
      <c r="CB229" s="4269">
        <f t="shared" si="494"/>
        <v>0</v>
      </c>
      <c r="CC229" s="4270">
        <f t="shared" si="494"/>
        <v>0</v>
      </c>
      <c r="CD229" s="4114"/>
      <c r="CE229" s="4264" t="str">
        <f t="shared" si="408"/>
        <v/>
      </c>
      <c r="CF229" s="4271">
        <f t="shared" si="409"/>
        <v>0</v>
      </c>
      <c r="CG229" s="4272">
        <f t="shared" si="410"/>
        <v>0</v>
      </c>
      <c r="CH229" s="4272">
        <f t="shared" si="411"/>
        <v>0</v>
      </c>
      <c r="CI229" s="4272">
        <f t="shared" si="412"/>
        <v>0</v>
      </c>
      <c r="CJ229" s="4272">
        <f t="shared" si="413"/>
        <v>0</v>
      </c>
      <c r="CK229" s="4272">
        <f t="shared" si="414"/>
        <v>0</v>
      </c>
      <c r="CL229" s="4272">
        <f t="shared" si="415"/>
        <v>0</v>
      </c>
      <c r="CM229" s="4272">
        <f t="shared" si="416"/>
        <v>0</v>
      </c>
      <c r="CN229" s="4272">
        <f t="shared" si="417"/>
        <v>0</v>
      </c>
      <c r="CO229" s="4285">
        <f>IF(M229=CO8,M229,0)</f>
        <v>0</v>
      </c>
      <c r="CP229" s="4286" t="str">
        <f t="shared" si="418"/>
        <v/>
      </c>
      <c r="CQ229" s="4261" t="str">
        <f t="shared" si="419"/>
        <v/>
      </c>
      <c r="CR229" s="4275" t="str">
        <f t="shared" si="420"/>
        <v/>
      </c>
      <c r="CS229" s="4275" t="str">
        <f t="shared" si="421"/>
        <v/>
      </c>
      <c r="CT229" s="4275" t="str">
        <f t="shared" si="422"/>
        <v/>
      </c>
      <c r="CU229" s="4275" t="str">
        <f t="shared" si="423"/>
        <v/>
      </c>
      <c r="CV229" s="4275" t="str">
        <f t="shared" si="424"/>
        <v/>
      </c>
      <c r="CW229" s="4275" t="str">
        <f t="shared" si="425"/>
        <v/>
      </c>
      <c r="CX229" s="4276" t="str">
        <f t="shared" si="426"/>
        <v/>
      </c>
      <c r="CY229" s="4186"/>
      <c r="CZ229" s="4264" t="str">
        <f t="shared" si="427"/>
        <v/>
      </c>
      <c r="DA229" s="4277">
        <f t="shared" si="428"/>
        <v>0</v>
      </c>
      <c r="DB229" s="4115" t="str">
        <f t="shared" si="429"/>
        <v/>
      </c>
      <c r="DC229" s="4115" t="str">
        <f t="shared" si="430"/>
        <v/>
      </c>
      <c r="DD229" s="4115" t="str">
        <f t="shared" si="431"/>
        <v/>
      </c>
      <c r="DE229" s="4115" t="str">
        <f t="shared" si="432"/>
        <v/>
      </c>
      <c r="DF229" s="4115" t="str">
        <f t="shared" si="433"/>
        <v/>
      </c>
      <c r="DG229" s="4115" t="str">
        <f t="shared" si="434"/>
        <v/>
      </c>
      <c r="DH229" s="4115" t="str">
        <f t="shared" si="435"/>
        <v/>
      </c>
      <c r="DI229" s="4115" t="str">
        <f t="shared" si="436"/>
        <v/>
      </c>
      <c r="DJ229" s="4136"/>
      <c r="DK229" s="4287">
        <f>IF(M229=DK8,M229,0)</f>
        <v>0</v>
      </c>
      <c r="DL229" s="4286" t="str">
        <f t="shared" si="437"/>
        <v/>
      </c>
      <c r="DM229" s="4275" t="str">
        <f t="shared" si="438"/>
        <v/>
      </c>
      <c r="DN229" s="4275" t="str">
        <f t="shared" si="439"/>
        <v/>
      </c>
      <c r="DO229" s="4275" t="str">
        <f t="shared" si="440"/>
        <v/>
      </c>
      <c r="DP229" s="4275" t="str">
        <f t="shared" si="441"/>
        <v/>
      </c>
      <c r="DQ229" s="4275" t="str">
        <f t="shared" si="442"/>
        <v/>
      </c>
      <c r="DR229" s="4275" t="str">
        <f t="shared" si="443"/>
        <v/>
      </c>
      <c r="DS229" s="4275" t="str">
        <f t="shared" si="444"/>
        <v/>
      </c>
      <c r="DT229" s="4279" t="str">
        <f t="shared" si="445"/>
        <v/>
      </c>
      <c r="DU229" s="4122"/>
      <c r="DV229" s="4266">
        <f t="shared" si="446"/>
        <v>0</v>
      </c>
      <c r="DW229" s="4267">
        <f t="shared" si="447"/>
        <v>0</v>
      </c>
      <c r="DX229" s="4267">
        <f t="shared" si="448"/>
        <v>0</v>
      </c>
      <c r="DY229" s="4267">
        <f t="shared" si="449"/>
        <v>0</v>
      </c>
      <c r="DZ229" s="4267">
        <f t="shared" si="450"/>
        <v>0</v>
      </c>
      <c r="EA229" s="4267">
        <f t="shared" si="451"/>
        <v>0</v>
      </c>
      <c r="EB229" s="4267">
        <f t="shared" si="452"/>
        <v>0</v>
      </c>
      <c r="EC229" s="4267">
        <f t="shared" si="453"/>
        <v>0</v>
      </c>
      <c r="ED229" s="4215"/>
      <c r="EE229" s="4268">
        <f t="shared" si="498"/>
        <v>0</v>
      </c>
      <c r="EF229" s="4269">
        <f t="shared" si="498"/>
        <v>0</v>
      </c>
      <c r="EG229" s="4269">
        <f t="shared" si="498"/>
        <v>0</v>
      </c>
      <c r="EH229" s="4269">
        <f t="shared" si="495"/>
        <v>0</v>
      </c>
      <c r="EI229" s="4269">
        <f t="shared" si="495"/>
        <v>0</v>
      </c>
      <c r="EJ229" s="4269">
        <f t="shared" si="495"/>
        <v>0</v>
      </c>
      <c r="EK229" s="4269">
        <f t="shared" si="495"/>
        <v>0</v>
      </c>
      <c r="EL229" s="4270">
        <f t="shared" si="495"/>
        <v>0</v>
      </c>
      <c r="EM229" s="4186"/>
      <c r="EN229" s="4264" t="str">
        <f t="shared" si="454"/>
        <v/>
      </c>
      <c r="EO229" s="4271">
        <f t="shared" si="455"/>
        <v>0</v>
      </c>
      <c r="EP229" s="4272">
        <f t="shared" si="456"/>
        <v>0</v>
      </c>
      <c r="EQ229" s="4272">
        <f t="shared" si="457"/>
        <v>0</v>
      </c>
      <c r="ER229" s="4272">
        <f t="shared" si="458"/>
        <v>0</v>
      </c>
      <c r="ES229" s="4272">
        <f t="shared" si="459"/>
        <v>0</v>
      </c>
      <c r="ET229" s="4272">
        <f t="shared" si="460"/>
        <v>0</v>
      </c>
      <c r="EU229" s="4272">
        <f t="shared" si="461"/>
        <v>0</v>
      </c>
      <c r="EV229" s="4272">
        <f t="shared" si="462"/>
        <v>0</v>
      </c>
      <c r="EW229" s="4272">
        <f t="shared" si="463"/>
        <v>0</v>
      </c>
      <c r="EX229" s="4288">
        <f>IF(X229=EX8,X229,0)</f>
        <v>0</v>
      </c>
      <c r="EY229" s="4286" t="str">
        <f t="shared" si="464"/>
        <v/>
      </c>
      <c r="EZ229" s="4261" t="str">
        <f t="shared" si="465"/>
        <v/>
      </c>
      <c r="FA229" s="4275" t="str">
        <f t="shared" si="466"/>
        <v/>
      </c>
      <c r="FB229" s="4275" t="str">
        <f t="shared" si="467"/>
        <v/>
      </c>
      <c r="FC229" s="4275" t="str">
        <f t="shared" si="468"/>
        <v/>
      </c>
      <c r="FD229" s="4275" t="str">
        <f t="shared" si="469"/>
        <v/>
      </c>
      <c r="FE229" s="4275" t="str">
        <f t="shared" si="470"/>
        <v/>
      </c>
      <c r="FF229" s="4275" t="str">
        <f t="shared" si="471"/>
        <v/>
      </c>
      <c r="FG229" s="4275" t="str">
        <f t="shared" si="472"/>
        <v/>
      </c>
      <c r="FH229" s="4186"/>
      <c r="FI229" s="4264" t="str">
        <f t="shared" si="473"/>
        <v/>
      </c>
      <c r="FJ229" s="4277">
        <f t="shared" si="474"/>
        <v>0</v>
      </c>
      <c r="FK229" s="4115" t="str">
        <f t="shared" si="475"/>
        <v/>
      </c>
      <c r="FL229" s="4115" t="str">
        <f t="shared" si="476"/>
        <v/>
      </c>
      <c r="FM229" s="4115" t="str">
        <f t="shared" si="477"/>
        <v/>
      </c>
      <c r="FN229" s="4115" t="str">
        <f t="shared" si="478"/>
        <v/>
      </c>
      <c r="FO229" s="4115" t="str">
        <f t="shared" si="479"/>
        <v/>
      </c>
      <c r="FP229" s="4115" t="str">
        <f t="shared" si="480"/>
        <v/>
      </c>
      <c r="FQ229" s="4115" t="str">
        <f t="shared" si="481"/>
        <v/>
      </c>
      <c r="FR229" s="4115" t="str">
        <f t="shared" si="482"/>
        <v/>
      </c>
      <c r="FS229" s="4287">
        <f>IF(X229=FS8,X229,0)</f>
        <v>0</v>
      </c>
      <c r="FT229" s="4286" t="str">
        <f t="shared" si="483"/>
        <v/>
      </c>
      <c r="FU229" s="4275" t="str">
        <f t="shared" si="484"/>
        <v/>
      </c>
      <c r="FV229" s="4275" t="str">
        <f t="shared" si="485"/>
        <v/>
      </c>
      <c r="FW229" s="4275" t="str">
        <f t="shared" si="486"/>
        <v/>
      </c>
      <c r="FX229" s="4275" t="str">
        <f t="shared" si="487"/>
        <v/>
      </c>
      <c r="FY229" s="4275" t="str">
        <f t="shared" si="488"/>
        <v/>
      </c>
      <c r="FZ229" s="4275" t="str">
        <f t="shared" si="489"/>
        <v/>
      </c>
      <c r="GA229" s="4275" t="str">
        <f t="shared" si="490"/>
        <v/>
      </c>
      <c r="GB229" s="4279" t="str">
        <f t="shared" si="491"/>
        <v/>
      </c>
      <c r="GC229" s="4122"/>
    </row>
    <row r="230" spans="1:185" ht="45" customHeight="1">
      <c r="A230" s="4016">
        <f>ROW()</f>
        <v>230</v>
      </c>
      <c r="B230" s="4250" t="str">
        <f>IF(C230="I","",IF(ISBLANK(D230),"",IF(ISTEXT(D230),LARGE(B9:B229,1)+1,0)))</f>
        <v/>
      </c>
      <c r="C230" s="4281"/>
      <c r="D230" s="4297"/>
      <c r="E230" s="4252"/>
      <c r="F230" s="4253"/>
      <c r="G230" s="4254"/>
      <c r="H230" s="4255"/>
      <c r="I230" s="4254"/>
      <c r="J230" s="4255"/>
      <c r="K230" s="4256">
        <f t="shared" si="492"/>
        <v>0</v>
      </c>
      <c r="L230" s="4119"/>
      <c r="M230" s="4257">
        <f t="shared" si="380"/>
        <v>0</v>
      </c>
      <c r="N230" s="4258">
        <f t="shared" si="380"/>
        <v>0</v>
      </c>
      <c r="O230" s="4259"/>
      <c r="P230" s="4259"/>
      <c r="Q230" s="4259"/>
      <c r="R230" s="4259"/>
      <c r="S230" s="4259"/>
      <c r="T230" s="4259"/>
      <c r="U230" s="4259"/>
      <c r="V230" s="4259"/>
      <c r="W230" s="4119"/>
      <c r="X230" s="4257">
        <f t="shared" si="381"/>
        <v>0</v>
      </c>
      <c r="Y230" s="4258">
        <f t="shared" si="381"/>
        <v>0</v>
      </c>
      <c r="Z230" s="4260"/>
      <c r="AA230" s="4260"/>
      <c r="AB230" s="4260"/>
      <c r="AC230" s="4260"/>
      <c r="AD230" s="4260"/>
      <c r="AE230" s="4260"/>
      <c r="AF230" s="4260"/>
      <c r="AG230" s="4260"/>
      <c r="AH230" s="4119"/>
      <c r="AI230" s="4122"/>
      <c r="AJ230" s="4261">
        <f t="shared" si="382"/>
        <v>0</v>
      </c>
      <c r="AK230" s="4262">
        <f t="shared" si="383"/>
        <v>0</v>
      </c>
      <c r="AL230" s="4261">
        <f t="shared" si="384"/>
        <v>0</v>
      </c>
      <c r="AM230" s="4262">
        <f t="shared" si="385"/>
        <v>0</v>
      </c>
      <c r="AN230" s="4261">
        <f t="shared" si="386"/>
        <v>0</v>
      </c>
      <c r="AO230" s="4262">
        <f t="shared" si="387"/>
        <v>0</v>
      </c>
      <c r="AP230" s="4261">
        <f t="shared" si="388"/>
        <v>0</v>
      </c>
      <c r="AQ230" s="4262">
        <f t="shared" si="389"/>
        <v>0</v>
      </c>
      <c r="AR230" s="4261">
        <f t="shared" si="390"/>
        <v>0</v>
      </c>
      <c r="AS230" s="4262">
        <f t="shared" si="391"/>
        <v>0</v>
      </c>
      <c r="AT230" s="4261">
        <f t="shared" si="392"/>
        <v>0</v>
      </c>
      <c r="AU230" s="4262">
        <f t="shared" si="393"/>
        <v>0</v>
      </c>
      <c r="AV230" s="4261">
        <f t="shared" si="394"/>
        <v>0</v>
      </c>
      <c r="AW230" s="4262">
        <f t="shared" si="395"/>
        <v>0</v>
      </c>
      <c r="AX230" s="4261">
        <f t="shared" si="396"/>
        <v>0</v>
      </c>
      <c r="AY230" s="4262">
        <f t="shared" si="397"/>
        <v>0</v>
      </c>
      <c r="AZ230" s="4263"/>
      <c r="BA230" s="4264">
        <f>BA9</f>
        <v>20</v>
      </c>
      <c r="BB230" s="4264">
        <f t="shared" si="398"/>
        <v>0</v>
      </c>
      <c r="BC230" s="4264" t="str">
        <f t="shared" si="399"/>
        <v/>
      </c>
      <c r="BD230" s="4265">
        <f t="shared" si="496"/>
        <v>0</v>
      </c>
      <c r="BE230" s="4265">
        <f t="shared" si="496"/>
        <v>0</v>
      </c>
      <c r="BF230" s="4265">
        <f t="shared" si="496"/>
        <v>0</v>
      </c>
      <c r="BG230" s="4265">
        <f t="shared" si="493"/>
        <v>0</v>
      </c>
      <c r="BH230" s="4265">
        <f t="shared" si="493"/>
        <v>0</v>
      </c>
      <c r="BI230" s="4265">
        <f t="shared" si="493"/>
        <v>0</v>
      </c>
      <c r="BJ230" s="4265">
        <f t="shared" si="493"/>
        <v>0</v>
      </c>
      <c r="BK230" s="4265">
        <f t="shared" si="493"/>
        <v>0</v>
      </c>
      <c r="BL230" s="4122"/>
      <c r="BM230" s="4266">
        <f t="shared" si="400"/>
        <v>0</v>
      </c>
      <c r="BN230" s="4267">
        <f t="shared" si="401"/>
        <v>0</v>
      </c>
      <c r="BO230" s="4267">
        <f t="shared" si="402"/>
        <v>0</v>
      </c>
      <c r="BP230" s="4267">
        <f t="shared" si="403"/>
        <v>0</v>
      </c>
      <c r="BQ230" s="4267">
        <f t="shared" si="404"/>
        <v>0</v>
      </c>
      <c r="BR230" s="4267">
        <f t="shared" si="405"/>
        <v>0</v>
      </c>
      <c r="BS230" s="4267">
        <f t="shared" si="406"/>
        <v>0</v>
      </c>
      <c r="BT230" s="4267">
        <f t="shared" si="407"/>
        <v>0</v>
      </c>
      <c r="BU230" s="4202"/>
      <c r="BV230" s="4268">
        <f t="shared" si="497"/>
        <v>0</v>
      </c>
      <c r="BW230" s="4269">
        <f t="shared" si="497"/>
        <v>0</v>
      </c>
      <c r="BX230" s="4269">
        <f t="shared" si="497"/>
        <v>0</v>
      </c>
      <c r="BY230" s="4269">
        <f t="shared" si="494"/>
        <v>0</v>
      </c>
      <c r="BZ230" s="4269">
        <f t="shared" si="494"/>
        <v>0</v>
      </c>
      <c r="CA230" s="4269">
        <f t="shared" si="494"/>
        <v>0</v>
      </c>
      <c r="CB230" s="4269">
        <f t="shared" si="494"/>
        <v>0</v>
      </c>
      <c r="CC230" s="4270">
        <f t="shared" si="494"/>
        <v>0</v>
      </c>
      <c r="CD230" s="4114"/>
      <c r="CE230" s="4264" t="str">
        <f t="shared" si="408"/>
        <v/>
      </c>
      <c r="CF230" s="4271">
        <f t="shared" si="409"/>
        <v>0</v>
      </c>
      <c r="CG230" s="4272">
        <f t="shared" si="410"/>
        <v>0</v>
      </c>
      <c r="CH230" s="4272">
        <f t="shared" si="411"/>
        <v>0</v>
      </c>
      <c r="CI230" s="4272">
        <f t="shared" si="412"/>
        <v>0</v>
      </c>
      <c r="CJ230" s="4272">
        <f t="shared" si="413"/>
        <v>0</v>
      </c>
      <c r="CK230" s="4272">
        <f t="shared" si="414"/>
        <v>0</v>
      </c>
      <c r="CL230" s="4272">
        <f t="shared" si="415"/>
        <v>0</v>
      </c>
      <c r="CM230" s="4272">
        <f t="shared" si="416"/>
        <v>0</v>
      </c>
      <c r="CN230" s="4272">
        <f t="shared" si="417"/>
        <v>0</v>
      </c>
      <c r="CO230" s="4285">
        <f>IF(M230=CO8,M230,0)</f>
        <v>0</v>
      </c>
      <c r="CP230" s="4286" t="str">
        <f t="shared" si="418"/>
        <v/>
      </c>
      <c r="CQ230" s="4261" t="str">
        <f t="shared" si="419"/>
        <v/>
      </c>
      <c r="CR230" s="4275" t="str">
        <f t="shared" si="420"/>
        <v/>
      </c>
      <c r="CS230" s="4275" t="str">
        <f t="shared" si="421"/>
        <v/>
      </c>
      <c r="CT230" s="4275" t="str">
        <f t="shared" si="422"/>
        <v/>
      </c>
      <c r="CU230" s="4275" t="str">
        <f t="shared" si="423"/>
        <v/>
      </c>
      <c r="CV230" s="4275" t="str">
        <f t="shared" si="424"/>
        <v/>
      </c>
      <c r="CW230" s="4275" t="str">
        <f t="shared" si="425"/>
        <v/>
      </c>
      <c r="CX230" s="4276" t="str">
        <f t="shared" si="426"/>
        <v/>
      </c>
      <c r="CY230" s="4186"/>
      <c r="CZ230" s="4264" t="str">
        <f t="shared" si="427"/>
        <v/>
      </c>
      <c r="DA230" s="4277">
        <f t="shared" si="428"/>
        <v>0</v>
      </c>
      <c r="DB230" s="4115" t="str">
        <f t="shared" si="429"/>
        <v/>
      </c>
      <c r="DC230" s="4115" t="str">
        <f t="shared" si="430"/>
        <v/>
      </c>
      <c r="DD230" s="4115" t="str">
        <f t="shared" si="431"/>
        <v/>
      </c>
      <c r="DE230" s="4115" t="str">
        <f t="shared" si="432"/>
        <v/>
      </c>
      <c r="DF230" s="4115" t="str">
        <f t="shared" si="433"/>
        <v/>
      </c>
      <c r="DG230" s="4115" t="str">
        <f t="shared" si="434"/>
        <v/>
      </c>
      <c r="DH230" s="4115" t="str">
        <f t="shared" si="435"/>
        <v/>
      </c>
      <c r="DI230" s="4115" t="str">
        <f t="shared" si="436"/>
        <v/>
      </c>
      <c r="DJ230" s="4136"/>
      <c r="DK230" s="4287">
        <f>IF(M230=DK8,M230,0)</f>
        <v>0</v>
      </c>
      <c r="DL230" s="4286" t="str">
        <f t="shared" si="437"/>
        <v/>
      </c>
      <c r="DM230" s="4275" t="str">
        <f t="shared" si="438"/>
        <v/>
      </c>
      <c r="DN230" s="4275" t="str">
        <f t="shared" si="439"/>
        <v/>
      </c>
      <c r="DO230" s="4275" t="str">
        <f t="shared" si="440"/>
        <v/>
      </c>
      <c r="DP230" s="4275" t="str">
        <f t="shared" si="441"/>
        <v/>
      </c>
      <c r="DQ230" s="4275" t="str">
        <f t="shared" si="442"/>
        <v/>
      </c>
      <c r="DR230" s="4275" t="str">
        <f t="shared" si="443"/>
        <v/>
      </c>
      <c r="DS230" s="4275" t="str">
        <f t="shared" si="444"/>
        <v/>
      </c>
      <c r="DT230" s="4279" t="str">
        <f t="shared" si="445"/>
        <v/>
      </c>
      <c r="DU230" s="4122"/>
      <c r="DV230" s="4266">
        <f t="shared" si="446"/>
        <v>0</v>
      </c>
      <c r="DW230" s="4267">
        <f t="shared" si="447"/>
        <v>0</v>
      </c>
      <c r="DX230" s="4267">
        <f t="shared" si="448"/>
        <v>0</v>
      </c>
      <c r="DY230" s="4267">
        <f t="shared" si="449"/>
        <v>0</v>
      </c>
      <c r="DZ230" s="4267">
        <f t="shared" si="450"/>
        <v>0</v>
      </c>
      <c r="EA230" s="4267">
        <f t="shared" si="451"/>
        <v>0</v>
      </c>
      <c r="EB230" s="4267">
        <f t="shared" si="452"/>
        <v>0</v>
      </c>
      <c r="EC230" s="4267">
        <f t="shared" si="453"/>
        <v>0</v>
      </c>
      <c r="ED230" s="4215"/>
      <c r="EE230" s="4268">
        <f t="shared" si="498"/>
        <v>0</v>
      </c>
      <c r="EF230" s="4269">
        <f t="shared" si="498"/>
        <v>0</v>
      </c>
      <c r="EG230" s="4269">
        <f t="shared" si="498"/>
        <v>0</v>
      </c>
      <c r="EH230" s="4269">
        <f t="shared" si="495"/>
        <v>0</v>
      </c>
      <c r="EI230" s="4269">
        <f t="shared" si="495"/>
        <v>0</v>
      </c>
      <c r="EJ230" s="4269">
        <f t="shared" si="495"/>
        <v>0</v>
      </c>
      <c r="EK230" s="4269">
        <f t="shared" si="495"/>
        <v>0</v>
      </c>
      <c r="EL230" s="4270">
        <f t="shared" si="495"/>
        <v>0</v>
      </c>
      <c r="EM230" s="4186"/>
      <c r="EN230" s="4264" t="str">
        <f t="shared" si="454"/>
        <v/>
      </c>
      <c r="EO230" s="4271">
        <f t="shared" si="455"/>
        <v>0</v>
      </c>
      <c r="EP230" s="4272">
        <f t="shared" si="456"/>
        <v>0</v>
      </c>
      <c r="EQ230" s="4272">
        <f t="shared" si="457"/>
        <v>0</v>
      </c>
      <c r="ER230" s="4272">
        <f t="shared" si="458"/>
        <v>0</v>
      </c>
      <c r="ES230" s="4272">
        <f t="shared" si="459"/>
        <v>0</v>
      </c>
      <c r="ET230" s="4272">
        <f t="shared" si="460"/>
        <v>0</v>
      </c>
      <c r="EU230" s="4272">
        <f t="shared" si="461"/>
        <v>0</v>
      </c>
      <c r="EV230" s="4272">
        <f t="shared" si="462"/>
        <v>0</v>
      </c>
      <c r="EW230" s="4272">
        <f t="shared" si="463"/>
        <v>0</v>
      </c>
      <c r="EX230" s="4288">
        <f>IF(X230=EX8,X230,0)</f>
        <v>0</v>
      </c>
      <c r="EY230" s="4286" t="str">
        <f t="shared" si="464"/>
        <v/>
      </c>
      <c r="EZ230" s="4261" t="str">
        <f t="shared" si="465"/>
        <v/>
      </c>
      <c r="FA230" s="4275" t="str">
        <f t="shared" si="466"/>
        <v/>
      </c>
      <c r="FB230" s="4275" t="str">
        <f t="shared" si="467"/>
        <v/>
      </c>
      <c r="FC230" s="4275" t="str">
        <f t="shared" si="468"/>
        <v/>
      </c>
      <c r="FD230" s="4275" t="str">
        <f t="shared" si="469"/>
        <v/>
      </c>
      <c r="FE230" s="4275" t="str">
        <f t="shared" si="470"/>
        <v/>
      </c>
      <c r="FF230" s="4275" t="str">
        <f t="shared" si="471"/>
        <v/>
      </c>
      <c r="FG230" s="4275" t="str">
        <f t="shared" si="472"/>
        <v/>
      </c>
      <c r="FH230" s="4186"/>
      <c r="FI230" s="4264" t="str">
        <f t="shared" si="473"/>
        <v/>
      </c>
      <c r="FJ230" s="4277">
        <f t="shared" si="474"/>
        <v>0</v>
      </c>
      <c r="FK230" s="4115" t="str">
        <f t="shared" si="475"/>
        <v/>
      </c>
      <c r="FL230" s="4115" t="str">
        <f t="shared" si="476"/>
        <v/>
      </c>
      <c r="FM230" s="4115" t="str">
        <f t="shared" si="477"/>
        <v/>
      </c>
      <c r="FN230" s="4115" t="str">
        <f t="shared" si="478"/>
        <v/>
      </c>
      <c r="FO230" s="4115" t="str">
        <f t="shared" si="479"/>
        <v/>
      </c>
      <c r="FP230" s="4115" t="str">
        <f t="shared" si="480"/>
        <v/>
      </c>
      <c r="FQ230" s="4115" t="str">
        <f t="shared" si="481"/>
        <v/>
      </c>
      <c r="FR230" s="4115" t="str">
        <f t="shared" si="482"/>
        <v/>
      </c>
      <c r="FS230" s="4287">
        <f>IF(X230=FS8,X230,0)</f>
        <v>0</v>
      </c>
      <c r="FT230" s="4286" t="str">
        <f t="shared" si="483"/>
        <v/>
      </c>
      <c r="FU230" s="4275" t="str">
        <f t="shared" si="484"/>
        <v/>
      </c>
      <c r="FV230" s="4275" t="str">
        <f t="shared" si="485"/>
        <v/>
      </c>
      <c r="FW230" s="4275" t="str">
        <f t="shared" si="486"/>
        <v/>
      </c>
      <c r="FX230" s="4275" t="str">
        <f t="shared" si="487"/>
        <v/>
      </c>
      <c r="FY230" s="4275" t="str">
        <f t="shared" si="488"/>
        <v/>
      </c>
      <c r="FZ230" s="4275" t="str">
        <f t="shared" si="489"/>
        <v/>
      </c>
      <c r="GA230" s="4275" t="str">
        <f t="shared" si="490"/>
        <v/>
      </c>
      <c r="GB230" s="4279" t="str">
        <f t="shared" si="491"/>
        <v/>
      </c>
      <c r="GC230" s="4122"/>
    </row>
    <row r="231" spans="1:185" ht="45" customHeight="1">
      <c r="A231" s="4016">
        <f>ROW()</f>
        <v>231</v>
      </c>
      <c r="B231" s="4250" t="str">
        <f>IF(C231="I","",IF(ISBLANK(D231),"",IF(ISTEXT(D231),LARGE(B9:B230,1)+1,0)))</f>
        <v/>
      </c>
      <c r="C231" s="4281"/>
      <c r="D231" s="4297"/>
      <c r="E231" s="4252"/>
      <c r="F231" s="4253"/>
      <c r="G231" s="4254"/>
      <c r="H231" s="4255"/>
      <c r="I231" s="4254"/>
      <c r="J231" s="4255"/>
      <c r="K231" s="4256">
        <f t="shared" si="492"/>
        <v>0</v>
      </c>
      <c r="L231" s="4119"/>
      <c r="M231" s="4257">
        <f t="shared" si="380"/>
        <v>0</v>
      </c>
      <c r="N231" s="4258">
        <f t="shared" si="380"/>
        <v>0</v>
      </c>
      <c r="O231" s="4259"/>
      <c r="P231" s="4259"/>
      <c r="Q231" s="4259"/>
      <c r="R231" s="4259"/>
      <c r="S231" s="4259"/>
      <c r="T231" s="4259"/>
      <c r="U231" s="4259"/>
      <c r="V231" s="4259"/>
      <c r="W231" s="4119"/>
      <c r="X231" s="4257">
        <f t="shared" si="381"/>
        <v>0</v>
      </c>
      <c r="Y231" s="4258">
        <f t="shared" si="381"/>
        <v>0</v>
      </c>
      <c r="Z231" s="4260"/>
      <c r="AA231" s="4260"/>
      <c r="AB231" s="4260"/>
      <c r="AC231" s="4260"/>
      <c r="AD231" s="4260"/>
      <c r="AE231" s="4260"/>
      <c r="AF231" s="4260"/>
      <c r="AG231" s="4260"/>
      <c r="AH231" s="4119"/>
      <c r="AI231" s="4122"/>
      <c r="AJ231" s="4261">
        <f t="shared" si="382"/>
        <v>0</v>
      </c>
      <c r="AK231" s="4262">
        <f t="shared" si="383"/>
        <v>0</v>
      </c>
      <c r="AL231" s="4261">
        <f t="shared" si="384"/>
        <v>0</v>
      </c>
      <c r="AM231" s="4262">
        <f t="shared" si="385"/>
        <v>0</v>
      </c>
      <c r="AN231" s="4261">
        <f t="shared" si="386"/>
        <v>0</v>
      </c>
      <c r="AO231" s="4262">
        <f t="shared" si="387"/>
        <v>0</v>
      </c>
      <c r="AP231" s="4261">
        <f t="shared" si="388"/>
        <v>0</v>
      </c>
      <c r="AQ231" s="4262">
        <f t="shared" si="389"/>
        <v>0</v>
      </c>
      <c r="AR231" s="4261">
        <f t="shared" si="390"/>
        <v>0</v>
      </c>
      <c r="AS231" s="4262">
        <f t="shared" si="391"/>
        <v>0</v>
      </c>
      <c r="AT231" s="4261">
        <f t="shared" si="392"/>
        <v>0</v>
      </c>
      <c r="AU231" s="4262">
        <f t="shared" si="393"/>
        <v>0</v>
      </c>
      <c r="AV231" s="4261">
        <f t="shared" si="394"/>
        <v>0</v>
      </c>
      <c r="AW231" s="4262">
        <f t="shared" si="395"/>
        <v>0</v>
      </c>
      <c r="AX231" s="4261">
        <f t="shared" si="396"/>
        <v>0</v>
      </c>
      <c r="AY231" s="4262">
        <f t="shared" si="397"/>
        <v>0</v>
      </c>
      <c r="AZ231" s="4263"/>
      <c r="BA231" s="4264">
        <f>BA9</f>
        <v>20</v>
      </c>
      <c r="BB231" s="4264">
        <f t="shared" si="398"/>
        <v>0</v>
      </c>
      <c r="BC231" s="4264" t="str">
        <f t="shared" si="399"/>
        <v/>
      </c>
      <c r="BD231" s="4265">
        <f t="shared" si="496"/>
        <v>0</v>
      </c>
      <c r="BE231" s="4265">
        <f t="shared" si="496"/>
        <v>0</v>
      </c>
      <c r="BF231" s="4265">
        <f t="shared" si="496"/>
        <v>0</v>
      </c>
      <c r="BG231" s="4265">
        <f t="shared" si="493"/>
        <v>0</v>
      </c>
      <c r="BH231" s="4265">
        <f t="shared" si="493"/>
        <v>0</v>
      </c>
      <c r="BI231" s="4265">
        <f t="shared" si="493"/>
        <v>0</v>
      </c>
      <c r="BJ231" s="4265">
        <f t="shared" si="493"/>
        <v>0</v>
      </c>
      <c r="BK231" s="4265">
        <f t="shared" si="493"/>
        <v>0</v>
      </c>
      <c r="BL231" s="4122"/>
      <c r="BM231" s="4266">
        <f t="shared" si="400"/>
        <v>0</v>
      </c>
      <c r="BN231" s="4267">
        <f t="shared" si="401"/>
        <v>0</v>
      </c>
      <c r="BO231" s="4267">
        <f t="shared" si="402"/>
        <v>0</v>
      </c>
      <c r="BP231" s="4267">
        <f t="shared" si="403"/>
        <v>0</v>
      </c>
      <c r="BQ231" s="4267">
        <f t="shared" si="404"/>
        <v>0</v>
      </c>
      <c r="BR231" s="4267">
        <f t="shared" si="405"/>
        <v>0</v>
      </c>
      <c r="BS231" s="4267">
        <f t="shared" si="406"/>
        <v>0</v>
      </c>
      <c r="BT231" s="4267">
        <f t="shared" si="407"/>
        <v>0</v>
      </c>
      <c r="BU231" s="4202"/>
      <c r="BV231" s="4268">
        <f t="shared" si="497"/>
        <v>0</v>
      </c>
      <c r="BW231" s="4269">
        <f t="shared" si="497"/>
        <v>0</v>
      </c>
      <c r="BX231" s="4269">
        <f t="shared" si="497"/>
        <v>0</v>
      </c>
      <c r="BY231" s="4269">
        <f t="shared" si="494"/>
        <v>0</v>
      </c>
      <c r="BZ231" s="4269">
        <f t="shared" si="494"/>
        <v>0</v>
      </c>
      <c r="CA231" s="4269">
        <f t="shared" si="494"/>
        <v>0</v>
      </c>
      <c r="CB231" s="4269">
        <f t="shared" si="494"/>
        <v>0</v>
      </c>
      <c r="CC231" s="4270">
        <f t="shared" si="494"/>
        <v>0</v>
      </c>
      <c r="CD231" s="4114"/>
      <c r="CE231" s="4264" t="str">
        <f t="shared" si="408"/>
        <v/>
      </c>
      <c r="CF231" s="4271">
        <f t="shared" si="409"/>
        <v>0</v>
      </c>
      <c r="CG231" s="4272">
        <f t="shared" si="410"/>
        <v>0</v>
      </c>
      <c r="CH231" s="4272">
        <f t="shared" si="411"/>
        <v>0</v>
      </c>
      <c r="CI231" s="4272">
        <f t="shared" si="412"/>
        <v>0</v>
      </c>
      <c r="CJ231" s="4272">
        <f t="shared" si="413"/>
        <v>0</v>
      </c>
      <c r="CK231" s="4272">
        <f t="shared" si="414"/>
        <v>0</v>
      </c>
      <c r="CL231" s="4272">
        <f t="shared" si="415"/>
        <v>0</v>
      </c>
      <c r="CM231" s="4272">
        <f t="shared" si="416"/>
        <v>0</v>
      </c>
      <c r="CN231" s="4272">
        <f t="shared" si="417"/>
        <v>0</v>
      </c>
      <c r="CO231" s="4285">
        <f>IF(M231=CO8,M231,0)</f>
        <v>0</v>
      </c>
      <c r="CP231" s="4286" t="str">
        <f t="shared" si="418"/>
        <v/>
      </c>
      <c r="CQ231" s="4261" t="str">
        <f t="shared" si="419"/>
        <v/>
      </c>
      <c r="CR231" s="4275" t="str">
        <f t="shared" si="420"/>
        <v/>
      </c>
      <c r="CS231" s="4275" t="str">
        <f t="shared" si="421"/>
        <v/>
      </c>
      <c r="CT231" s="4275" t="str">
        <f t="shared" si="422"/>
        <v/>
      </c>
      <c r="CU231" s="4275" t="str">
        <f t="shared" si="423"/>
        <v/>
      </c>
      <c r="CV231" s="4275" t="str">
        <f t="shared" si="424"/>
        <v/>
      </c>
      <c r="CW231" s="4275" t="str">
        <f t="shared" si="425"/>
        <v/>
      </c>
      <c r="CX231" s="4276" t="str">
        <f t="shared" si="426"/>
        <v/>
      </c>
      <c r="CY231" s="4186"/>
      <c r="CZ231" s="4264" t="str">
        <f t="shared" si="427"/>
        <v/>
      </c>
      <c r="DA231" s="4277">
        <f t="shared" si="428"/>
        <v>0</v>
      </c>
      <c r="DB231" s="4115" t="str">
        <f t="shared" si="429"/>
        <v/>
      </c>
      <c r="DC231" s="4115" t="str">
        <f t="shared" si="430"/>
        <v/>
      </c>
      <c r="DD231" s="4115" t="str">
        <f t="shared" si="431"/>
        <v/>
      </c>
      <c r="DE231" s="4115" t="str">
        <f t="shared" si="432"/>
        <v/>
      </c>
      <c r="DF231" s="4115" t="str">
        <f t="shared" si="433"/>
        <v/>
      </c>
      <c r="DG231" s="4115" t="str">
        <f t="shared" si="434"/>
        <v/>
      </c>
      <c r="DH231" s="4115" t="str">
        <f t="shared" si="435"/>
        <v/>
      </c>
      <c r="DI231" s="4115" t="str">
        <f t="shared" si="436"/>
        <v/>
      </c>
      <c r="DJ231" s="4136"/>
      <c r="DK231" s="4287">
        <f>IF(M231=DK8,M231,0)</f>
        <v>0</v>
      </c>
      <c r="DL231" s="4286" t="str">
        <f t="shared" si="437"/>
        <v/>
      </c>
      <c r="DM231" s="4275" t="str">
        <f t="shared" si="438"/>
        <v/>
      </c>
      <c r="DN231" s="4275" t="str">
        <f t="shared" si="439"/>
        <v/>
      </c>
      <c r="DO231" s="4275" t="str">
        <f t="shared" si="440"/>
        <v/>
      </c>
      <c r="DP231" s="4275" t="str">
        <f t="shared" si="441"/>
        <v/>
      </c>
      <c r="DQ231" s="4275" t="str">
        <f t="shared" si="442"/>
        <v/>
      </c>
      <c r="DR231" s="4275" t="str">
        <f t="shared" si="443"/>
        <v/>
      </c>
      <c r="DS231" s="4275" t="str">
        <f t="shared" si="444"/>
        <v/>
      </c>
      <c r="DT231" s="4279" t="str">
        <f t="shared" si="445"/>
        <v/>
      </c>
      <c r="DU231" s="4122"/>
      <c r="DV231" s="4266">
        <f t="shared" si="446"/>
        <v>0</v>
      </c>
      <c r="DW231" s="4267">
        <f t="shared" si="447"/>
        <v>0</v>
      </c>
      <c r="DX231" s="4267">
        <f t="shared" si="448"/>
        <v>0</v>
      </c>
      <c r="DY231" s="4267">
        <f t="shared" si="449"/>
        <v>0</v>
      </c>
      <c r="DZ231" s="4267">
        <f t="shared" si="450"/>
        <v>0</v>
      </c>
      <c r="EA231" s="4267">
        <f t="shared" si="451"/>
        <v>0</v>
      </c>
      <c r="EB231" s="4267">
        <f t="shared" si="452"/>
        <v>0</v>
      </c>
      <c r="EC231" s="4267">
        <f t="shared" si="453"/>
        <v>0</v>
      </c>
      <c r="ED231" s="4215"/>
      <c r="EE231" s="4268">
        <f t="shared" si="498"/>
        <v>0</v>
      </c>
      <c r="EF231" s="4269">
        <f t="shared" si="498"/>
        <v>0</v>
      </c>
      <c r="EG231" s="4269">
        <f t="shared" si="498"/>
        <v>0</v>
      </c>
      <c r="EH231" s="4269">
        <f t="shared" si="495"/>
        <v>0</v>
      </c>
      <c r="EI231" s="4269">
        <f t="shared" si="495"/>
        <v>0</v>
      </c>
      <c r="EJ231" s="4269">
        <f t="shared" si="495"/>
        <v>0</v>
      </c>
      <c r="EK231" s="4269">
        <f t="shared" si="495"/>
        <v>0</v>
      </c>
      <c r="EL231" s="4270">
        <f t="shared" si="495"/>
        <v>0</v>
      </c>
      <c r="EM231" s="4186"/>
      <c r="EN231" s="4264" t="str">
        <f t="shared" si="454"/>
        <v/>
      </c>
      <c r="EO231" s="4271">
        <f t="shared" si="455"/>
        <v>0</v>
      </c>
      <c r="EP231" s="4272">
        <f t="shared" si="456"/>
        <v>0</v>
      </c>
      <c r="EQ231" s="4272">
        <f t="shared" si="457"/>
        <v>0</v>
      </c>
      <c r="ER231" s="4272">
        <f t="shared" si="458"/>
        <v>0</v>
      </c>
      <c r="ES231" s="4272">
        <f t="shared" si="459"/>
        <v>0</v>
      </c>
      <c r="ET231" s="4272">
        <f t="shared" si="460"/>
        <v>0</v>
      </c>
      <c r="EU231" s="4272">
        <f t="shared" si="461"/>
        <v>0</v>
      </c>
      <c r="EV231" s="4272">
        <f t="shared" si="462"/>
        <v>0</v>
      </c>
      <c r="EW231" s="4272">
        <f t="shared" si="463"/>
        <v>0</v>
      </c>
      <c r="EX231" s="4288">
        <f>IF(X231=EX8,X231,0)</f>
        <v>0</v>
      </c>
      <c r="EY231" s="4286" t="str">
        <f t="shared" si="464"/>
        <v/>
      </c>
      <c r="EZ231" s="4261" t="str">
        <f t="shared" si="465"/>
        <v/>
      </c>
      <c r="FA231" s="4275" t="str">
        <f t="shared" si="466"/>
        <v/>
      </c>
      <c r="FB231" s="4275" t="str">
        <f t="shared" si="467"/>
        <v/>
      </c>
      <c r="FC231" s="4275" t="str">
        <f t="shared" si="468"/>
        <v/>
      </c>
      <c r="FD231" s="4275" t="str">
        <f t="shared" si="469"/>
        <v/>
      </c>
      <c r="FE231" s="4275" t="str">
        <f t="shared" si="470"/>
        <v/>
      </c>
      <c r="FF231" s="4275" t="str">
        <f t="shared" si="471"/>
        <v/>
      </c>
      <c r="FG231" s="4275" t="str">
        <f t="shared" si="472"/>
        <v/>
      </c>
      <c r="FH231" s="4186"/>
      <c r="FI231" s="4264" t="str">
        <f t="shared" si="473"/>
        <v/>
      </c>
      <c r="FJ231" s="4277">
        <f t="shared" si="474"/>
        <v>0</v>
      </c>
      <c r="FK231" s="4115" t="str">
        <f t="shared" si="475"/>
        <v/>
      </c>
      <c r="FL231" s="4115" t="str">
        <f t="shared" si="476"/>
        <v/>
      </c>
      <c r="FM231" s="4115" t="str">
        <f t="shared" si="477"/>
        <v/>
      </c>
      <c r="FN231" s="4115" t="str">
        <f t="shared" si="478"/>
        <v/>
      </c>
      <c r="FO231" s="4115" t="str">
        <f t="shared" si="479"/>
        <v/>
      </c>
      <c r="FP231" s="4115" t="str">
        <f t="shared" si="480"/>
        <v/>
      </c>
      <c r="FQ231" s="4115" t="str">
        <f t="shared" si="481"/>
        <v/>
      </c>
      <c r="FR231" s="4115" t="str">
        <f t="shared" si="482"/>
        <v/>
      </c>
      <c r="FS231" s="4287">
        <f>IF(X231=FS8,X231,0)</f>
        <v>0</v>
      </c>
      <c r="FT231" s="4286" t="str">
        <f t="shared" si="483"/>
        <v/>
      </c>
      <c r="FU231" s="4275" t="str">
        <f t="shared" si="484"/>
        <v/>
      </c>
      <c r="FV231" s="4275" t="str">
        <f t="shared" si="485"/>
        <v/>
      </c>
      <c r="FW231" s="4275" t="str">
        <f t="shared" si="486"/>
        <v/>
      </c>
      <c r="FX231" s="4275" t="str">
        <f t="shared" si="487"/>
        <v/>
      </c>
      <c r="FY231" s="4275" t="str">
        <f t="shared" si="488"/>
        <v/>
      </c>
      <c r="FZ231" s="4275" t="str">
        <f t="shared" si="489"/>
        <v/>
      </c>
      <c r="GA231" s="4275" t="str">
        <f t="shared" si="490"/>
        <v/>
      </c>
      <c r="GB231" s="4279" t="str">
        <f t="shared" si="491"/>
        <v/>
      </c>
      <c r="GC231" s="4122"/>
    </row>
    <row r="232" spans="1:185" ht="45" customHeight="1">
      <c r="A232" s="4016">
        <f>ROW()</f>
        <v>232</v>
      </c>
      <c r="B232" s="4250" t="str">
        <f>IF(C232="I","",IF(ISBLANK(D232),"",IF(ISTEXT(D232),LARGE(B9:B231,1)+1,0)))</f>
        <v/>
      </c>
      <c r="C232" s="4281"/>
      <c r="D232" s="4297"/>
      <c r="E232" s="4252"/>
      <c r="F232" s="4253"/>
      <c r="G232" s="4254"/>
      <c r="H232" s="4255"/>
      <c r="I232" s="4254"/>
      <c r="J232" s="4255"/>
      <c r="K232" s="4256">
        <f t="shared" si="492"/>
        <v>0</v>
      </c>
      <c r="L232" s="4119"/>
      <c r="M232" s="4257">
        <f t="shared" si="380"/>
        <v>0</v>
      </c>
      <c r="N232" s="4258">
        <f t="shared" si="380"/>
        <v>0</v>
      </c>
      <c r="O232" s="4259"/>
      <c r="P232" s="4259"/>
      <c r="Q232" s="4259"/>
      <c r="R232" s="4259"/>
      <c r="S232" s="4259"/>
      <c r="T232" s="4259"/>
      <c r="U232" s="4259"/>
      <c r="V232" s="4259"/>
      <c r="W232" s="4119"/>
      <c r="X232" s="4257">
        <f t="shared" si="381"/>
        <v>0</v>
      </c>
      <c r="Y232" s="4258">
        <f t="shared" si="381"/>
        <v>0</v>
      </c>
      <c r="Z232" s="4260"/>
      <c r="AA232" s="4260"/>
      <c r="AB232" s="4260"/>
      <c r="AC232" s="4260"/>
      <c r="AD232" s="4260"/>
      <c r="AE232" s="4260"/>
      <c r="AF232" s="4260"/>
      <c r="AG232" s="4260"/>
      <c r="AH232" s="4119"/>
      <c r="AI232" s="4122"/>
      <c r="AJ232" s="4261">
        <f t="shared" si="382"/>
        <v>0</v>
      </c>
      <c r="AK232" s="4262">
        <f t="shared" si="383"/>
        <v>0</v>
      </c>
      <c r="AL232" s="4261">
        <f t="shared" si="384"/>
        <v>0</v>
      </c>
      <c r="AM232" s="4262">
        <f t="shared" si="385"/>
        <v>0</v>
      </c>
      <c r="AN232" s="4261">
        <f t="shared" si="386"/>
        <v>0</v>
      </c>
      <c r="AO232" s="4262">
        <f t="shared" si="387"/>
        <v>0</v>
      </c>
      <c r="AP232" s="4261">
        <f t="shared" si="388"/>
        <v>0</v>
      </c>
      <c r="AQ232" s="4262">
        <f t="shared" si="389"/>
        <v>0</v>
      </c>
      <c r="AR232" s="4261">
        <f t="shared" si="390"/>
        <v>0</v>
      </c>
      <c r="AS232" s="4262">
        <f t="shared" si="391"/>
        <v>0</v>
      </c>
      <c r="AT232" s="4261">
        <f t="shared" si="392"/>
        <v>0</v>
      </c>
      <c r="AU232" s="4262">
        <f t="shared" si="393"/>
        <v>0</v>
      </c>
      <c r="AV232" s="4261">
        <f t="shared" si="394"/>
        <v>0</v>
      </c>
      <c r="AW232" s="4262">
        <f t="shared" si="395"/>
        <v>0</v>
      </c>
      <c r="AX232" s="4261">
        <f t="shared" si="396"/>
        <v>0</v>
      </c>
      <c r="AY232" s="4262">
        <f t="shared" si="397"/>
        <v>0</v>
      </c>
      <c r="AZ232" s="4263"/>
      <c r="BA232" s="4264">
        <f>BA9</f>
        <v>20</v>
      </c>
      <c r="BB232" s="4264">
        <f t="shared" si="398"/>
        <v>0</v>
      </c>
      <c r="BC232" s="4264" t="str">
        <f t="shared" si="399"/>
        <v/>
      </c>
      <c r="BD232" s="4265">
        <f t="shared" si="496"/>
        <v>0</v>
      </c>
      <c r="BE232" s="4265">
        <f t="shared" si="496"/>
        <v>0</v>
      </c>
      <c r="BF232" s="4265">
        <f t="shared" si="496"/>
        <v>0</v>
      </c>
      <c r="BG232" s="4265">
        <f t="shared" si="493"/>
        <v>0</v>
      </c>
      <c r="BH232" s="4265">
        <f t="shared" si="493"/>
        <v>0</v>
      </c>
      <c r="BI232" s="4265">
        <f t="shared" si="493"/>
        <v>0</v>
      </c>
      <c r="BJ232" s="4265">
        <f t="shared" si="493"/>
        <v>0</v>
      </c>
      <c r="BK232" s="4265">
        <f t="shared" si="493"/>
        <v>0</v>
      </c>
      <c r="BL232" s="4122"/>
      <c r="BM232" s="4266">
        <f t="shared" si="400"/>
        <v>0</v>
      </c>
      <c r="BN232" s="4267">
        <f t="shared" si="401"/>
        <v>0</v>
      </c>
      <c r="BO232" s="4267">
        <f t="shared" si="402"/>
        <v>0</v>
      </c>
      <c r="BP232" s="4267">
        <f t="shared" si="403"/>
        <v>0</v>
      </c>
      <c r="BQ232" s="4267">
        <f t="shared" si="404"/>
        <v>0</v>
      </c>
      <c r="BR232" s="4267">
        <f t="shared" si="405"/>
        <v>0</v>
      </c>
      <c r="BS232" s="4267">
        <f t="shared" si="406"/>
        <v>0</v>
      </c>
      <c r="BT232" s="4267">
        <f t="shared" si="407"/>
        <v>0</v>
      </c>
      <c r="BU232" s="4202"/>
      <c r="BV232" s="4268">
        <f t="shared" si="497"/>
        <v>0</v>
      </c>
      <c r="BW232" s="4269">
        <f t="shared" si="497"/>
        <v>0</v>
      </c>
      <c r="BX232" s="4269">
        <f t="shared" si="497"/>
        <v>0</v>
      </c>
      <c r="BY232" s="4269">
        <f t="shared" si="494"/>
        <v>0</v>
      </c>
      <c r="BZ232" s="4269">
        <f t="shared" si="494"/>
        <v>0</v>
      </c>
      <c r="CA232" s="4269">
        <f t="shared" si="494"/>
        <v>0</v>
      </c>
      <c r="CB232" s="4269">
        <f t="shared" si="494"/>
        <v>0</v>
      </c>
      <c r="CC232" s="4270">
        <f t="shared" si="494"/>
        <v>0</v>
      </c>
      <c r="CD232" s="4114"/>
      <c r="CE232" s="4264" t="str">
        <f t="shared" si="408"/>
        <v/>
      </c>
      <c r="CF232" s="4271">
        <f t="shared" si="409"/>
        <v>0</v>
      </c>
      <c r="CG232" s="4272">
        <f t="shared" si="410"/>
        <v>0</v>
      </c>
      <c r="CH232" s="4272">
        <f t="shared" si="411"/>
        <v>0</v>
      </c>
      <c r="CI232" s="4272">
        <f t="shared" si="412"/>
        <v>0</v>
      </c>
      <c r="CJ232" s="4272">
        <f t="shared" si="413"/>
        <v>0</v>
      </c>
      <c r="CK232" s="4272">
        <f t="shared" si="414"/>
        <v>0</v>
      </c>
      <c r="CL232" s="4272">
        <f t="shared" si="415"/>
        <v>0</v>
      </c>
      <c r="CM232" s="4272">
        <f t="shared" si="416"/>
        <v>0</v>
      </c>
      <c r="CN232" s="4272">
        <f t="shared" si="417"/>
        <v>0</v>
      </c>
      <c r="CO232" s="4285">
        <f>IF(M232=CO8,M232,0)</f>
        <v>0</v>
      </c>
      <c r="CP232" s="4286" t="str">
        <f t="shared" si="418"/>
        <v/>
      </c>
      <c r="CQ232" s="4261" t="str">
        <f t="shared" si="419"/>
        <v/>
      </c>
      <c r="CR232" s="4275" t="str">
        <f t="shared" si="420"/>
        <v/>
      </c>
      <c r="CS232" s="4275" t="str">
        <f t="shared" si="421"/>
        <v/>
      </c>
      <c r="CT232" s="4275" t="str">
        <f t="shared" si="422"/>
        <v/>
      </c>
      <c r="CU232" s="4275" t="str">
        <f t="shared" si="423"/>
        <v/>
      </c>
      <c r="CV232" s="4275" t="str">
        <f t="shared" si="424"/>
        <v/>
      </c>
      <c r="CW232" s="4275" t="str">
        <f t="shared" si="425"/>
        <v/>
      </c>
      <c r="CX232" s="4276" t="str">
        <f t="shared" si="426"/>
        <v/>
      </c>
      <c r="CY232" s="4186"/>
      <c r="CZ232" s="4264" t="str">
        <f t="shared" si="427"/>
        <v/>
      </c>
      <c r="DA232" s="4277">
        <f t="shared" si="428"/>
        <v>0</v>
      </c>
      <c r="DB232" s="4115" t="str">
        <f t="shared" si="429"/>
        <v/>
      </c>
      <c r="DC232" s="4115" t="str">
        <f t="shared" si="430"/>
        <v/>
      </c>
      <c r="DD232" s="4115" t="str">
        <f t="shared" si="431"/>
        <v/>
      </c>
      <c r="DE232" s="4115" t="str">
        <f t="shared" si="432"/>
        <v/>
      </c>
      <c r="DF232" s="4115" t="str">
        <f t="shared" si="433"/>
        <v/>
      </c>
      <c r="DG232" s="4115" t="str">
        <f t="shared" si="434"/>
        <v/>
      </c>
      <c r="DH232" s="4115" t="str">
        <f t="shared" si="435"/>
        <v/>
      </c>
      <c r="DI232" s="4115" t="str">
        <f t="shared" si="436"/>
        <v/>
      </c>
      <c r="DJ232" s="4136"/>
      <c r="DK232" s="4287">
        <f>IF(M232=DK8,M232,0)</f>
        <v>0</v>
      </c>
      <c r="DL232" s="4286" t="str">
        <f t="shared" si="437"/>
        <v/>
      </c>
      <c r="DM232" s="4275" t="str">
        <f t="shared" si="438"/>
        <v/>
      </c>
      <c r="DN232" s="4275" t="str">
        <f t="shared" si="439"/>
        <v/>
      </c>
      <c r="DO232" s="4275" t="str">
        <f t="shared" si="440"/>
        <v/>
      </c>
      <c r="DP232" s="4275" t="str">
        <f t="shared" si="441"/>
        <v/>
      </c>
      <c r="DQ232" s="4275" t="str">
        <f t="shared" si="442"/>
        <v/>
      </c>
      <c r="DR232" s="4275" t="str">
        <f t="shared" si="443"/>
        <v/>
      </c>
      <c r="DS232" s="4275" t="str">
        <f t="shared" si="444"/>
        <v/>
      </c>
      <c r="DT232" s="4279" t="str">
        <f t="shared" si="445"/>
        <v/>
      </c>
      <c r="DU232" s="4122"/>
      <c r="DV232" s="4266">
        <f t="shared" si="446"/>
        <v>0</v>
      </c>
      <c r="DW232" s="4267">
        <f t="shared" si="447"/>
        <v>0</v>
      </c>
      <c r="DX232" s="4267">
        <f t="shared" si="448"/>
        <v>0</v>
      </c>
      <c r="DY232" s="4267">
        <f t="shared" si="449"/>
        <v>0</v>
      </c>
      <c r="DZ232" s="4267">
        <f t="shared" si="450"/>
        <v>0</v>
      </c>
      <c r="EA232" s="4267">
        <f t="shared" si="451"/>
        <v>0</v>
      </c>
      <c r="EB232" s="4267">
        <f t="shared" si="452"/>
        <v>0</v>
      </c>
      <c r="EC232" s="4267">
        <f t="shared" si="453"/>
        <v>0</v>
      </c>
      <c r="ED232" s="4215"/>
      <c r="EE232" s="4268">
        <f t="shared" si="498"/>
        <v>0</v>
      </c>
      <c r="EF232" s="4269">
        <f t="shared" si="498"/>
        <v>0</v>
      </c>
      <c r="EG232" s="4269">
        <f t="shared" si="498"/>
        <v>0</v>
      </c>
      <c r="EH232" s="4269">
        <f t="shared" si="495"/>
        <v>0</v>
      </c>
      <c r="EI232" s="4269">
        <f t="shared" si="495"/>
        <v>0</v>
      </c>
      <c r="EJ232" s="4269">
        <f t="shared" si="495"/>
        <v>0</v>
      </c>
      <c r="EK232" s="4269">
        <f t="shared" si="495"/>
        <v>0</v>
      </c>
      <c r="EL232" s="4270">
        <f t="shared" si="495"/>
        <v>0</v>
      </c>
      <c r="EM232" s="4186"/>
      <c r="EN232" s="4264" t="str">
        <f t="shared" si="454"/>
        <v/>
      </c>
      <c r="EO232" s="4271">
        <f t="shared" si="455"/>
        <v>0</v>
      </c>
      <c r="EP232" s="4272">
        <f t="shared" si="456"/>
        <v>0</v>
      </c>
      <c r="EQ232" s="4272">
        <f t="shared" si="457"/>
        <v>0</v>
      </c>
      <c r="ER232" s="4272">
        <f t="shared" si="458"/>
        <v>0</v>
      </c>
      <c r="ES232" s="4272">
        <f t="shared" si="459"/>
        <v>0</v>
      </c>
      <c r="ET232" s="4272">
        <f t="shared" si="460"/>
        <v>0</v>
      </c>
      <c r="EU232" s="4272">
        <f t="shared" si="461"/>
        <v>0</v>
      </c>
      <c r="EV232" s="4272">
        <f t="shared" si="462"/>
        <v>0</v>
      </c>
      <c r="EW232" s="4272">
        <f t="shared" si="463"/>
        <v>0</v>
      </c>
      <c r="EX232" s="4288">
        <f>IF(X232=EX8,X232,0)</f>
        <v>0</v>
      </c>
      <c r="EY232" s="4286" t="str">
        <f t="shared" si="464"/>
        <v/>
      </c>
      <c r="EZ232" s="4261" t="str">
        <f t="shared" si="465"/>
        <v/>
      </c>
      <c r="FA232" s="4275" t="str">
        <f t="shared" si="466"/>
        <v/>
      </c>
      <c r="FB232" s="4275" t="str">
        <f t="shared" si="467"/>
        <v/>
      </c>
      <c r="FC232" s="4275" t="str">
        <f t="shared" si="468"/>
        <v/>
      </c>
      <c r="FD232" s="4275" t="str">
        <f t="shared" si="469"/>
        <v/>
      </c>
      <c r="FE232" s="4275" t="str">
        <f t="shared" si="470"/>
        <v/>
      </c>
      <c r="FF232" s="4275" t="str">
        <f t="shared" si="471"/>
        <v/>
      </c>
      <c r="FG232" s="4275" t="str">
        <f t="shared" si="472"/>
        <v/>
      </c>
      <c r="FH232" s="4186"/>
      <c r="FI232" s="4264" t="str">
        <f t="shared" si="473"/>
        <v/>
      </c>
      <c r="FJ232" s="4277">
        <f t="shared" si="474"/>
        <v>0</v>
      </c>
      <c r="FK232" s="4115" t="str">
        <f t="shared" si="475"/>
        <v/>
      </c>
      <c r="FL232" s="4115" t="str">
        <f t="shared" si="476"/>
        <v/>
      </c>
      <c r="FM232" s="4115" t="str">
        <f t="shared" si="477"/>
        <v/>
      </c>
      <c r="FN232" s="4115" t="str">
        <f t="shared" si="478"/>
        <v/>
      </c>
      <c r="FO232" s="4115" t="str">
        <f t="shared" si="479"/>
        <v/>
      </c>
      <c r="FP232" s="4115" t="str">
        <f t="shared" si="480"/>
        <v/>
      </c>
      <c r="FQ232" s="4115" t="str">
        <f t="shared" si="481"/>
        <v/>
      </c>
      <c r="FR232" s="4115" t="str">
        <f t="shared" si="482"/>
        <v/>
      </c>
      <c r="FS232" s="4287">
        <f>IF(X232=FS8,X232,0)</f>
        <v>0</v>
      </c>
      <c r="FT232" s="4286" t="str">
        <f t="shared" si="483"/>
        <v/>
      </c>
      <c r="FU232" s="4275" t="str">
        <f t="shared" si="484"/>
        <v/>
      </c>
      <c r="FV232" s="4275" t="str">
        <f t="shared" si="485"/>
        <v/>
      </c>
      <c r="FW232" s="4275" t="str">
        <f t="shared" si="486"/>
        <v/>
      </c>
      <c r="FX232" s="4275" t="str">
        <f t="shared" si="487"/>
        <v/>
      </c>
      <c r="FY232" s="4275" t="str">
        <f t="shared" si="488"/>
        <v/>
      </c>
      <c r="FZ232" s="4275" t="str">
        <f t="shared" si="489"/>
        <v/>
      </c>
      <c r="GA232" s="4275" t="str">
        <f t="shared" si="490"/>
        <v/>
      </c>
      <c r="GB232" s="4279" t="str">
        <f t="shared" si="491"/>
        <v/>
      </c>
      <c r="GC232" s="4122"/>
    </row>
    <row r="233" spans="1:185" ht="45" customHeight="1">
      <c r="A233" s="4016">
        <f>ROW()</f>
        <v>233</v>
      </c>
      <c r="B233" s="4250" t="str">
        <f>IF(C233="I","",IF(ISBLANK(D233),"",IF(ISTEXT(D233),LARGE(B9:B232,1)+1,0)))</f>
        <v/>
      </c>
      <c r="C233" s="4281"/>
      <c r="D233" s="4297"/>
      <c r="E233" s="4252"/>
      <c r="F233" s="4253"/>
      <c r="G233" s="4254"/>
      <c r="H233" s="4255"/>
      <c r="I233" s="4254"/>
      <c r="J233" s="4255"/>
      <c r="K233" s="4256">
        <f t="shared" si="492"/>
        <v>0</v>
      </c>
      <c r="L233" s="4119"/>
      <c r="M233" s="4257">
        <f t="shared" si="380"/>
        <v>0</v>
      </c>
      <c r="N233" s="4258">
        <f t="shared" si="380"/>
        <v>0</v>
      </c>
      <c r="O233" s="4259"/>
      <c r="P233" s="4259"/>
      <c r="Q233" s="4259"/>
      <c r="R233" s="4259"/>
      <c r="S233" s="4259"/>
      <c r="T233" s="4259"/>
      <c r="U233" s="4259"/>
      <c r="V233" s="4259"/>
      <c r="W233" s="4119"/>
      <c r="X233" s="4257">
        <f t="shared" si="381"/>
        <v>0</v>
      </c>
      <c r="Y233" s="4258">
        <f t="shared" si="381"/>
        <v>0</v>
      </c>
      <c r="Z233" s="4260"/>
      <c r="AA233" s="4260"/>
      <c r="AB233" s="4260"/>
      <c r="AC233" s="4260"/>
      <c r="AD233" s="4260"/>
      <c r="AE233" s="4260"/>
      <c r="AF233" s="4260"/>
      <c r="AG233" s="4260"/>
      <c r="AH233" s="4119"/>
      <c r="AI233" s="4122"/>
      <c r="AJ233" s="4261">
        <f t="shared" si="382"/>
        <v>0</v>
      </c>
      <c r="AK233" s="4262">
        <f t="shared" si="383"/>
        <v>0</v>
      </c>
      <c r="AL233" s="4261">
        <f t="shared" si="384"/>
        <v>0</v>
      </c>
      <c r="AM233" s="4262">
        <f t="shared" si="385"/>
        <v>0</v>
      </c>
      <c r="AN233" s="4261">
        <f t="shared" si="386"/>
        <v>0</v>
      </c>
      <c r="AO233" s="4262">
        <f t="shared" si="387"/>
        <v>0</v>
      </c>
      <c r="AP233" s="4261">
        <f t="shared" si="388"/>
        <v>0</v>
      </c>
      <c r="AQ233" s="4262">
        <f t="shared" si="389"/>
        <v>0</v>
      </c>
      <c r="AR233" s="4261">
        <f t="shared" si="390"/>
        <v>0</v>
      </c>
      <c r="AS233" s="4262">
        <f t="shared" si="391"/>
        <v>0</v>
      </c>
      <c r="AT233" s="4261">
        <f t="shared" si="392"/>
        <v>0</v>
      </c>
      <c r="AU233" s="4262">
        <f t="shared" si="393"/>
        <v>0</v>
      </c>
      <c r="AV233" s="4261">
        <f t="shared" si="394"/>
        <v>0</v>
      </c>
      <c r="AW233" s="4262">
        <f t="shared" si="395"/>
        <v>0</v>
      </c>
      <c r="AX233" s="4261">
        <f t="shared" si="396"/>
        <v>0</v>
      </c>
      <c r="AY233" s="4262">
        <f t="shared" si="397"/>
        <v>0</v>
      </c>
      <c r="AZ233" s="4263"/>
      <c r="BA233" s="4264">
        <f>BA9</f>
        <v>20</v>
      </c>
      <c r="BB233" s="4264">
        <f t="shared" si="398"/>
        <v>0</v>
      </c>
      <c r="BC233" s="4264" t="str">
        <f t="shared" si="399"/>
        <v/>
      </c>
      <c r="BD233" s="4265">
        <f t="shared" si="496"/>
        <v>0</v>
      </c>
      <c r="BE233" s="4265">
        <f t="shared" si="496"/>
        <v>0</v>
      </c>
      <c r="BF233" s="4265">
        <f t="shared" si="496"/>
        <v>0</v>
      </c>
      <c r="BG233" s="4265">
        <f t="shared" si="493"/>
        <v>0</v>
      </c>
      <c r="BH233" s="4265">
        <f t="shared" si="493"/>
        <v>0</v>
      </c>
      <c r="BI233" s="4265">
        <f t="shared" si="493"/>
        <v>0</v>
      </c>
      <c r="BJ233" s="4265">
        <f t="shared" si="493"/>
        <v>0</v>
      </c>
      <c r="BK233" s="4265">
        <f t="shared" si="493"/>
        <v>0</v>
      </c>
      <c r="BL233" s="4122"/>
      <c r="BM233" s="4266">
        <f t="shared" si="400"/>
        <v>0</v>
      </c>
      <c r="BN233" s="4267">
        <f t="shared" si="401"/>
        <v>0</v>
      </c>
      <c r="BO233" s="4267">
        <f t="shared" si="402"/>
        <v>0</v>
      </c>
      <c r="BP233" s="4267">
        <f t="shared" si="403"/>
        <v>0</v>
      </c>
      <c r="BQ233" s="4267">
        <f t="shared" si="404"/>
        <v>0</v>
      </c>
      <c r="BR233" s="4267">
        <f t="shared" si="405"/>
        <v>0</v>
      </c>
      <c r="BS233" s="4267">
        <f t="shared" si="406"/>
        <v>0</v>
      </c>
      <c r="BT233" s="4267">
        <f t="shared" si="407"/>
        <v>0</v>
      </c>
      <c r="BU233" s="4202"/>
      <c r="BV233" s="4268">
        <f t="shared" si="497"/>
        <v>0</v>
      </c>
      <c r="BW233" s="4269">
        <f t="shared" si="497"/>
        <v>0</v>
      </c>
      <c r="BX233" s="4269">
        <f t="shared" si="497"/>
        <v>0</v>
      </c>
      <c r="BY233" s="4269">
        <f t="shared" si="494"/>
        <v>0</v>
      </c>
      <c r="BZ233" s="4269">
        <f t="shared" si="494"/>
        <v>0</v>
      </c>
      <c r="CA233" s="4269">
        <f t="shared" si="494"/>
        <v>0</v>
      </c>
      <c r="CB233" s="4269">
        <f t="shared" si="494"/>
        <v>0</v>
      </c>
      <c r="CC233" s="4270">
        <f t="shared" si="494"/>
        <v>0</v>
      </c>
      <c r="CD233" s="4114"/>
      <c r="CE233" s="4264" t="str">
        <f t="shared" si="408"/>
        <v/>
      </c>
      <c r="CF233" s="4271">
        <f t="shared" si="409"/>
        <v>0</v>
      </c>
      <c r="CG233" s="4272">
        <f t="shared" si="410"/>
        <v>0</v>
      </c>
      <c r="CH233" s="4272">
        <f t="shared" si="411"/>
        <v>0</v>
      </c>
      <c r="CI233" s="4272">
        <f t="shared" si="412"/>
        <v>0</v>
      </c>
      <c r="CJ233" s="4272">
        <f t="shared" si="413"/>
        <v>0</v>
      </c>
      <c r="CK233" s="4272">
        <f t="shared" si="414"/>
        <v>0</v>
      </c>
      <c r="CL233" s="4272">
        <f t="shared" si="415"/>
        <v>0</v>
      </c>
      <c r="CM233" s="4272">
        <f t="shared" si="416"/>
        <v>0</v>
      </c>
      <c r="CN233" s="4272">
        <f t="shared" si="417"/>
        <v>0</v>
      </c>
      <c r="CO233" s="4285">
        <f>IF(M233=CO8,M233,0)</f>
        <v>0</v>
      </c>
      <c r="CP233" s="4286" t="str">
        <f t="shared" si="418"/>
        <v/>
      </c>
      <c r="CQ233" s="4261" t="str">
        <f t="shared" si="419"/>
        <v/>
      </c>
      <c r="CR233" s="4275" t="str">
        <f t="shared" si="420"/>
        <v/>
      </c>
      <c r="CS233" s="4275" t="str">
        <f t="shared" si="421"/>
        <v/>
      </c>
      <c r="CT233" s="4275" t="str">
        <f t="shared" si="422"/>
        <v/>
      </c>
      <c r="CU233" s="4275" t="str">
        <f t="shared" si="423"/>
        <v/>
      </c>
      <c r="CV233" s="4275" t="str">
        <f t="shared" si="424"/>
        <v/>
      </c>
      <c r="CW233" s="4275" t="str">
        <f t="shared" si="425"/>
        <v/>
      </c>
      <c r="CX233" s="4276" t="str">
        <f t="shared" si="426"/>
        <v/>
      </c>
      <c r="CY233" s="4186"/>
      <c r="CZ233" s="4264" t="str">
        <f t="shared" si="427"/>
        <v/>
      </c>
      <c r="DA233" s="4277">
        <f t="shared" si="428"/>
        <v>0</v>
      </c>
      <c r="DB233" s="4115" t="str">
        <f t="shared" si="429"/>
        <v/>
      </c>
      <c r="DC233" s="4115" t="str">
        <f t="shared" si="430"/>
        <v/>
      </c>
      <c r="DD233" s="4115" t="str">
        <f t="shared" si="431"/>
        <v/>
      </c>
      <c r="DE233" s="4115" t="str">
        <f t="shared" si="432"/>
        <v/>
      </c>
      <c r="DF233" s="4115" t="str">
        <f t="shared" si="433"/>
        <v/>
      </c>
      <c r="DG233" s="4115" t="str">
        <f t="shared" si="434"/>
        <v/>
      </c>
      <c r="DH233" s="4115" t="str">
        <f t="shared" si="435"/>
        <v/>
      </c>
      <c r="DI233" s="4115" t="str">
        <f t="shared" si="436"/>
        <v/>
      </c>
      <c r="DJ233" s="4136"/>
      <c r="DK233" s="4287">
        <f>IF(M233=DK8,M233,0)</f>
        <v>0</v>
      </c>
      <c r="DL233" s="4286" t="str">
        <f t="shared" si="437"/>
        <v/>
      </c>
      <c r="DM233" s="4275" t="str">
        <f t="shared" si="438"/>
        <v/>
      </c>
      <c r="DN233" s="4275" t="str">
        <f t="shared" si="439"/>
        <v/>
      </c>
      <c r="DO233" s="4275" t="str">
        <f t="shared" si="440"/>
        <v/>
      </c>
      <c r="DP233" s="4275" t="str">
        <f t="shared" si="441"/>
        <v/>
      </c>
      <c r="DQ233" s="4275" t="str">
        <f t="shared" si="442"/>
        <v/>
      </c>
      <c r="DR233" s="4275" t="str">
        <f t="shared" si="443"/>
        <v/>
      </c>
      <c r="DS233" s="4275" t="str">
        <f t="shared" si="444"/>
        <v/>
      </c>
      <c r="DT233" s="4279" t="str">
        <f t="shared" si="445"/>
        <v/>
      </c>
      <c r="DU233" s="4122"/>
      <c r="DV233" s="4266">
        <f t="shared" si="446"/>
        <v>0</v>
      </c>
      <c r="DW233" s="4267">
        <f t="shared" si="447"/>
        <v>0</v>
      </c>
      <c r="DX233" s="4267">
        <f t="shared" si="448"/>
        <v>0</v>
      </c>
      <c r="DY233" s="4267">
        <f t="shared" si="449"/>
        <v>0</v>
      </c>
      <c r="DZ233" s="4267">
        <f t="shared" si="450"/>
        <v>0</v>
      </c>
      <c r="EA233" s="4267">
        <f t="shared" si="451"/>
        <v>0</v>
      </c>
      <c r="EB233" s="4267">
        <f t="shared" si="452"/>
        <v>0</v>
      </c>
      <c r="EC233" s="4267">
        <f t="shared" si="453"/>
        <v>0</v>
      </c>
      <c r="ED233" s="4215"/>
      <c r="EE233" s="4268">
        <f t="shared" si="498"/>
        <v>0</v>
      </c>
      <c r="EF233" s="4269">
        <f t="shared" si="498"/>
        <v>0</v>
      </c>
      <c r="EG233" s="4269">
        <f t="shared" si="498"/>
        <v>0</v>
      </c>
      <c r="EH233" s="4269">
        <f t="shared" si="495"/>
        <v>0</v>
      </c>
      <c r="EI233" s="4269">
        <f t="shared" si="495"/>
        <v>0</v>
      </c>
      <c r="EJ233" s="4269">
        <f t="shared" si="495"/>
        <v>0</v>
      </c>
      <c r="EK233" s="4269">
        <f t="shared" si="495"/>
        <v>0</v>
      </c>
      <c r="EL233" s="4270">
        <f t="shared" si="495"/>
        <v>0</v>
      </c>
      <c r="EM233" s="4186"/>
      <c r="EN233" s="4264" t="str">
        <f t="shared" si="454"/>
        <v/>
      </c>
      <c r="EO233" s="4271">
        <f t="shared" si="455"/>
        <v>0</v>
      </c>
      <c r="EP233" s="4272">
        <f t="shared" si="456"/>
        <v>0</v>
      </c>
      <c r="EQ233" s="4272">
        <f t="shared" si="457"/>
        <v>0</v>
      </c>
      <c r="ER233" s="4272">
        <f t="shared" si="458"/>
        <v>0</v>
      </c>
      <c r="ES233" s="4272">
        <f t="shared" si="459"/>
        <v>0</v>
      </c>
      <c r="ET233" s="4272">
        <f t="shared" si="460"/>
        <v>0</v>
      </c>
      <c r="EU233" s="4272">
        <f t="shared" si="461"/>
        <v>0</v>
      </c>
      <c r="EV233" s="4272">
        <f t="shared" si="462"/>
        <v>0</v>
      </c>
      <c r="EW233" s="4272">
        <f t="shared" si="463"/>
        <v>0</v>
      </c>
      <c r="EX233" s="4288">
        <f>IF(X233=EX8,X233,0)</f>
        <v>0</v>
      </c>
      <c r="EY233" s="4286" t="str">
        <f t="shared" si="464"/>
        <v/>
      </c>
      <c r="EZ233" s="4261" t="str">
        <f t="shared" si="465"/>
        <v/>
      </c>
      <c r="FA233" s="4275" t="str">
        <f t="shared" si="466"/>
        <v/>
      </c>
      <c r="FB233" s="4275" t="str">
        <f t="shared" si="467"/>
        <v/>
      </c>
      <c r="FC233" s="4275" t="str">
        <f t="shared" si="468"/>
        <v/>
      </c>
      <c r="FD233" s="4275" t="str">
        <f t="shared" si="469"/>
        <v/>
      </c>
      <c r="FE233" s="4275" t="str">
        <f t="shared" si="470"/>
        <v/>
      </c>
      <c r="FF233" s="4275" t="str">
        <f t="shared" si="471"/>
        <v/>
      </c>
      <c r="FG233" s="4275" t="str">
        <f t="shared" si="472"/>
        <v/>
      </c>
      <c r="FH233" s="4186"/>
      <c r="FI233" s="4264" t="str">
        <f t="shared" si="473"/>
        <v/>
      </c>
      <c r="FJ233" s="4277">
        <f t="shared" si="474"/>
        <v>0</v>
      </c>
      <c r="FK233" s="4115" t="str">
        <f t="shared" si="475"/>
        <v/>
      </c>
      <c r="FL233" s="4115" t="str">
        <f t="shared" si="476"/>
        <v/>
      </c>
      <c r="FM233" s="4115" t="str">
        <f t="shared" si="477"/>
        <v/>
      </c>
      <c r="FN233" s="4115" t="str">
        <f t="shared" si="478"/>
        <v/>
      </c>
      <c r="FO233" s="4115" t="str">
        <f t="shared" si="479"/>
        <v/>
      </c>
      <c r="FP233" s="4115" t="str">
        <f t="shared" si="480"/>
        <v/>
      </c>
      <c r="FQ233" s="4115" t="str">
        <f t="shared" si="481"/>
        <v/>
      </c>
      <c r="FR233" s="4115" t="str">
        <f t="shared" si="482"/>
        <v/>
      </c>
      <c r="FS233" s="4287">
        <f>IF(X233=FS8,X233,0)</f>
        <v>0</v>
      </c>
      <c r="FT233" s="4286" t="str">
        <f t="shared" si="483"/>
        <v/>
      </c>
      <c r="FU233" s="4275" t="str">
        <f t="shared" si="484"/>
        <v/>
      </c>
      <c r="FV233" s="4275" t="str">
        <f t="shared" si="485"/>
        <v/>
      </c>
      <c r="FW233" s="4275" t="str">
        <f t="shared" si="486"/>
        <v/>
      </c>
      <c r="FX233" s="4275" t="str">
        <f t="shared" si="487"/>
        <v/>
      </c>
      <c r="FY233" s="4275" t="str">
        <f t="shared" si="488"/>
        <v/>
      </c>
      <c r="FZ233" s="4275" t="str">
        <f t="shared" si="489"/>
        <v/>
      </c>
      <c r="GA233" s="4275" t="str">
        <f t="shared" si="490"/>
        <v/>
      </c>
      <c r="GB233" s="4279" t="str">
        <f t="shared" si="491"/>
        <v/>
      </c>
      <c r="GC233" s="4122"/>
    </row>
    <row r="234" spans="1:185" ht="45" customHeight="1">
      <c r="A234" s="4016">
        <f>ROW()</f>
        <v>234</v>
      </c>
      <c r="B234" s="4250" t="str">
        <f>IF(C234="I","",IF(ISBLANK(D234),"",IF(ISTEXT(D234),LARGE(B9:B233,1)+1,0)))</f>
        <v/>
      </c>
      <c r="C234" s="4281"/>
      <c r="D234" s="4297"/>
      <c r="E234" s="4252"/>
      <c r="F234" s="4253"/>
      <c r="G234" s="4254"/>
      <c r="H234" s="4255"/>
      <c r="I234" s="4254"/>
      <c r="J234" s="4255"/>
      <c r="K234" s="4256">
        <f t="shared" si="492"/>
        <v>0</v>
      </c>
      <c r="L234" s="4119"/>
      <c r="M234" s="4257">
        <f t="shared" si="380"/>
        <v>0</v>
      </c>
      <c r="N234" s="4258">
        <f t="shared" si="380"/>
        <v>0</v>
      </c>
      <c r="O234" s="4259"/>
      <c r="P234" s="4259"/>
      <c r="Q234" s="4259"/>
      <c r="R234" s="4259"/>
      <c r="S234" s="4259"/>
      <c r="T234" s="4259"/>
      <c r="U234" s="4259"/>
      <c r="V234" s="4259"/>
      <c r="W234" s="4119"/>
      <c r="X234" s="4257">
        <f t="shared" si="381"/>
        <v>0</v>
      </c>
      <c r="Y234" s="4258">
        <f t="shared" si="381"/>
        <v>0</v>
      </c>
      <c r="Z234" s="4260"/>
      <c r="AA234" s="4260"/>
      <c r="AB234" s="4260"/>
      <c r="AC234" s="4260"/>
      <c r="AD234" s="4260"/>
      <c r="AE234" s="4260"/>
      <c r="AF234" s="4260"/>
      <c r="AG234" s="4260"/>
      <c r="AH234" s="4119"/>
      <c r="AI234" s="4122"/>
      <c r="AJ234" s="4261">
        <f t="shared" si="382"/>
        <v>0</v>
      </c>
      <c r="AK234" s="4262">
        <f t="shared" si="383"/>
        <v>0</v>
      </c>
      <c r="AL234" s="4261">
        <f t="shared" si="384"/>
        <v>0</v>
      </c>
      <c r="AM234" s="4262">
        <f t="shared" si="385"/>
        <v>0</v>
      </c>
      <c r="AN234" s="4261">
        <f t="shared" si="386"/>
        <v>0</v>
      </c>
      <c r="AO234" s="4262">
        <f t="shared" si="387"/>
        <v>0</v>
      </c>
      <c r="AP234" s="4261">
        <f t="shared" si="388"/>
        <v>0</v>
      </c>
      <c r="AQ234" s="4262">
        <f t="shared" si="389"/>
        <v>0</v>
      </c>
      <c r="AR234" s="4261">
        <f t="shared" si="390"/>
        <v>0</v>
      </c>
      <c r="AS234" s="4262">
        <f t="shared" si="391"/>
        <v>0</v>
      </c>
      <c r="AT234" s="4261">
        <f t="shared" si="392"/>
        <v>0</v>
      </c>
      <c r="AU234" s="4262">
        <f t="shared" si="393"/>
        <v>0</v>
      </c>
      <c r="AV234" s="4261">
        <f t="shared" si="394"/>
        <v>0</v>
      </c>
      <c r="AW234" s="4262">
        <f t="shared" si="395"/>
        <v>0</v>
      </c>
      <c r="AX234" s="4261">
        <f t="shared" si="396"/>
        <v>0</v>
      </c>
      <c r="AY234" s="4262">
        <f t="shared" si="397"/>
        <v>0</v>
      </c>
      <c r="AZ234" s="4263"/>
      <c r="BA234" s="4264">
        <f>BA9</f>
        <v>20</v>
      </c>
      <c r="BB234" s="4264">
        <f t="shared" si="398"/>
        <v>0</v>
      </c>
      <c r="BC234" s="4264" t="str">
        <f t="shared" si="399"/>
        <v/>
      </c>
      <c r="BD234" s="4265">
        <f t="shared" si="496"/>
        <v>0</v>
      </c>
      <c r="BE234" s="4265">
        <f t="shared" si="496"/>
        <v>0</v>
      </c>
      <c r="BF234" s="4265">
        <f t="shared" si="496"/>
        <v>0</v>
      </c>
      <c r="BG234" s="4265">
        <f t="shared" si="493"/>
        <v>0</v>
      </c>
      <c r="BH234" s="4265">
        <f t="shared" si="493"/>
        <v>0</v>
      </c>
      <c r="BI234" s="4265">
        <f t="shared" si="493"/>
        <v>0</v>
      </c>
      <c r="BJ234" s="4265">
        <f t="shared" si="493"/>
        <v>0</v>
      </c>
      <c r="BK234" s="4265">
        <f t="shared" si="493"/>
        <v>0</v>
      </c>
      <c r="BL234" s="4122"/>
      <c r="BM234" s="4266">
        <f t="shared" si="400"/>
        <v>0</v>
      </c>
      <c r="BN234" s="4267">
        <f t="shared" si="401"/>
        <v>0</v>
      </c>
      <c r="BO234" s="4267">
        <f t="shared" si="402"/>
        <v>0</v>
      </c>
      <c r="BP234" s="4267">
        <f t="shared" si="403"/>
        <v>0</v>
      </c>
      <c r="BQ234" s="4267">
        <f t="shared" si="404"/>
        <v>0</v>
      </c>
      <c r="BR234" s="4267">
        <f t="shared" si="405"/>
        <v>0</v>
      </c>
      <c r="BS234" s="4267">
        <f t="shared" si="406"/>
        <v>0</v>
      </c>
      <c r="BT234" s="4267">
        <f t="shared" si="407"/>
        <v>0</v>
      </c>
      <c r="BU234" s="4202"/>
      <c r="BV234" s="4268">
        <f t="shared" si="497"/>
        <v>0</v>
      </c>
      <c r="BW234" s="4269">
        <f t="shared" si="497"/>
        <v>0</v>
      </c>
      <c r="BX234" s="4269">
        <f t="shared" si="497"/>
        <v>0</v>
      </c>
      <c r="BY234" s="4269">
        <f t="shared" si="494"/>
        <v>0</v>
      </c>
      <c r="BZ234" s="4269">
        <f t="shared" si="494"/>
        <v>0</v>
      </c>
      <c r="CA234" s="4269">
        <f t="shared" si="494"/>
        <v>0</v>
      </c>
      <c r="CB234" s="4269">
        <f t="shared" si="494"/>
        <v>0</v>
      </c>
      <c r="CC234" s="4270">
        <f t="shared" si="494"/>
        <v>0</v>
      </c>
      <c r="CD234" s="4114"/>
      <c r="CE234" s="4264" t="str">
        <f t="shared" si="408"/>
        <v/>
      </c>
      <c r="CF234" s="4271">
        <f t="shared" si="409"/>
        <v>0</v>
      </c>
      <c r="CG234" s="4272">
        <f t="shared" si="410"/>
        <v>0</v>
      </c>
      <c r="CH234" s="4272">
        <f t="shared" si="411"/>
        <v>0</v>
      </c>
      <c r="CI234" s="4272">
        <f t="shared" si="412"/>
        <v>0</v>
      </c>
      <c r="CJ234" s="4272">
        <f t="shared" si="413"/>
        <v>0</v>
      </c>
      <c r="CK234" s="4272">
        <f t="shared" si="414"/>
        <v>0</v>
      </c>
      <c r="CL234" s="4272">
        <f t="shared" si="415"/>
        <v>0</v>
      </c>
      <c r="CM234" s="4272">
        <f t="shared" si="416"/>
        <v>0</v>
      </c>
      <c r="CN234" s="4272">
        <f t="shared" si="417"/>
        <v>0</v>
      </c>
      <c r="CO234" s="4285">
        <f>IF(M234=CO8,M234,0)</f>
        <v>0</v>
      </c>
      <c r="CP234" s="4286" t="str">
        <f t="shared" si="418"/>
        <v/>
      </c>
      <c r="CQ234" s="4261" t="str">
        <f t="shared" si="419"/>
        <v/>
      </c>
      <c r="CR234" s="4275" t="str">
        <f t="shared" si="420"/>
        <v/>
      </c>
      <c r="CS234" s="4275" t="str">
        <f t="shared" si="421"/>
        <v/>
      </c>
      <c r="CT234" s="4275" t="str">
        <f t="shared" si="422"/>
        <v/>
      </c>
      <c r="CU234" s="4275" t="str">
        <f t="shared" si="423"/>
        <v/>
      </c>
      <c r="CV234" s="4275" t="str">
        <f t="shared" si="424"/>
        <v/>
      </c>
      <c r="CW234" s="4275" t="str">
        <f t="shared" si="425"/>
        <v/>
      </c>
      <c r="CX234" s="4276" t="str">
        <f t="shared" si="426"/>
        <v/>
      </c>
      <c r="CY234" s="4186"/>
      <c r="CZ234" s="4264" t="str">
        <f t="shared" si="427"/>
        <v/>
      </c>
      <c r="DA234" s="4277">
        <f t="shared" si="428"/>
        <v>0</v>
      </c>
      <c r="DB234" s="4115" t="str">
        <f t="shared" si="429"/>
        <v/>
      </c>
      <c r="DC234" s="4115" t="str">
        <f t="shared" si="430"/>
        <v/>
      </c>
      <c r="DD234" s="4115" t="str">
        <f t="shared" si="431"/>
        <v/>
      </c>
      <c r="DE234" s="4115" t="str">
        <f t="shared" si="432"/>
        <v/>
      </c>
      <c r="DF234" s="4115" t="str">
        <f t="shared" si="433"/>
        <v/>
      </c>
      <c r="DG234" s="4115" t="str">
        <f t="shared" si="434"/>
        <v/>
      </c>
      <c r="DH234" s="4115" t="str">
        <f t="shared" si="435"/>
        <v/>
      </c>
      <c r="DI234" s="4115" t="str">
        <f t="shared" si="436"/>
        <v/>
      </c>
      <c r="DJ234" s="4136"/>
      <c r="DK234" s="4287">
        <f>IF(M234=DK8,M234,0)</f>
        <v>0</v>
      </c>
      <c r="DL234" s="4286" t="str">
        <f t="shared" si="437"/>
        <v/>
      </c>
      <c r="DM234" s="4275" t="str">
        <f t="shared" si="438"/>
        <v/>
      </c>
      <c r="DN234" s="4275" t="str">
        <f t="shared" si="439"/>
        <v/>
      </c>
      <c r="DO234" s="4275" t="str">
        <f t="shared" si="440"/>
        <v/>
      </c>
      <c r="DP234" s="4275" t="str">
        <f t="shared" si="441"/>
        <v/>
      </c>
      <c r="DQ234" s="4275" t="str">
        <f t="shared" si="442"/>
        <v/>
      </c>
      <c r="DR234" s="4275" t="str">
        <f t="shared" si="443"/>
        <v/>
      </c>
      <c r="DS234" s="4275" t="str">
        <f t="shared" si="444"/>
        <v/>
      </c>
      <c r="DT234" s="4279" t="str">
        <f t="shared" si="445"/>
        <v/>
      </c>
      <c r="DU234" s="4122"/>
      <c r="DV234" s="4266">
        <f t="shared" si="446"/>
        <v>0</v>
      </c>
      <c r="DW234" s="4267">
        <f t="shared" si="447"/>
        <v>0</v>
      </c>
      <c r="DX234" s="4267">
        <f t="shared" si="448"/>
        <v>0</v>
      </c>
      <c r="DY234" s="4267">
        <f t="shared" si="449"/>
        <v>0</v>
      </c>
      <c r="DZ234" s="4267">
        <f t="shared" si="450"/>
        <v>0</v>
      </c>
      <c r="EA234" s="4267">
        <f t="shared" si="451"/>
        <v>0</v>
      </c>
      <c r="EB234" s="4267">
        <f t="shared" si="452"/>
        <v>0</v>
      </c>
      <c r="EC234" s="4267">
        <f t="shared" si="453"/>
        <v>0</v>
      </c>
      <c r="ED234" s="4215"/>
      <c r="EE234" s="4268">
        <f t="shared" si="498"/>
        <v>0</v>
      </c>
      <c r="EF234" s="4269">
        <f t="shared" si="498"/>
        <v>0</v>
      </c>
      <c r="EG234" s="4269">
        <f t="shared" si="498"/>
        <v>0</v>
      </c>
      <c r="EH234" s="4269">
        <f t="shared" si="495"/>
        <v>0</v>
      </c>
      <c r="EI234" s="4269">
        <f t="shared" si="495"/>
        <v>0</v>
      </c>
      <c r="EJ234" s="4269">
        <f t="shared" si="495"/>
        <v>0</v>
      </c>
      <c r="EK234" s="4269">
        <f t="shared" si="495"/>
        <v>0</v>
      </c>
      <c r="EL234" s="4270">
        <f t="shared" si="495"/>
        <v>0</v>
      </c>
      <c r="EM234" s="4186"/>
      <c r="EN234" s="4264" t="str">
        <f t="shared" si="454"/>
        <v/>
      </c>
      <c r="EO234" s="4271">
        <f t="shared" si="455"/>
        <v>0</v>
      </c>
      <c r="EP234" s="4272">
        <f t="shared" si="456"/>
        <v>0</v>
      </c>
      <c r="EQ234" s="4272">
        <f t="shared" si="457"/>
        <v>0</v>
      </c>
      <c r="ER234" s="4272">
        <f t="shared" si="458"/>
        <v>0</v>
      </c>
      <c r="ES234" s="4272">
        <f t="shared" si="459"/>
        <v>0</v>
      </c>
      <c r="ET234" s="4272">
        <f t="shared" si="460"/>
        <v>0</v>
      </c>
      <c r="EU234" s="4272">
        <f t="shared" si="461"/>
        <v>0</v>
      </c>
      <c r="EV234" s="4272">
        <f t="shared" si="462"/>
        <v>0</v>
      </c>
      <c r="EW234" s="4272">
        <f t="shared" si="463"/>
        <v>0</v>
      </c>
      <c r="EX234" s="4288">
        <f>IF(X234=EX8,X234,0)</f>
        <v>0</v>
      </c>
      <c r="EY234" s="4286" t="str">
        <f t="shared" si="464"/>
        <v/>
      </c>
      <c r="EZ234" s="4261" t="str">
        <f t="shared" si="465"/>
        <v/>
      </c>
      <c r="FA234" s="4275" t="str">
        <f t="shared" si="466"/>
        <v/>
      </c>
      <c r="FB234" s="4275" t="str">
        <f t="shared" si="467"/>
        <v/>
      </c>
      <c r="FC234" s="4275" t="str">
        <f t="shared" si="468"/>
        <v/>
      </c>
      <c r="FD234" s="4275" t="str">
        <f t="shared" si="469"/>
        <v/>
      </c>
      <c r="FE234" s="4275" t="str">
        <f t="shared" si="470"/>
        <v/>
      </c>
      <c r="FF234" s="4275" t="str">
        <f t="shared" si="471"/>
        <v/>
      </c>
      <c r="FG234" s="4275" t="str">
        <f t="shared" si="472"/>
        <v/>
      </c>
      <c r="FH234" s="4186"/>
      <c r="FI234" s="4264" t="str">
        <f t="shared" si="473"/>
        <v/>
      </c>
      <c r="FJ234" s="4277">
        <f t="shared" si="474"/>
        <v>0</v>
      </c>
      <c r="FK234" s="4115" t="str">
        <f t="shared" si="475"/>
        <v/>
      </c>
      <c r="FL234" s="4115" t="str">
        <f t="shared" si="476"/>
        <v/>
      </c>
      <c r="FM234" s="4115" t="str">
        <f t="shared" si="477"/>
        <v/>
      </c>
      <c r="FN234" s="4115" t="str">
        <f t="shared" si="478"/>
        <v/>
      </c>
      <c r="FO234" s="4115" t="str">
        <f t="shared" si="479"/>
        <v/>
      </c>
      <c r="FP234" s="4115" t="str">
        <f t="shared" si="480"/>
        <v/>
      </c>
      <c r="FQ234" s="4115" t="str">
        <f t="shared" si="481"/>
        <v/>
      </c>
      <c r="FR234" s="4115" t="str">
        <f t="shared" si="482"/>
        <v/>
      </c>
      <c r="FS234" s="4287">
        <f>IF(X234=FS8,X234,0)</f>
        <v>0</v>
      </c>
      <c r="FT234" s="4286" t="str">
        <f t="shared" si="483"/>
        <v/>
      </c>
      <c r="FU234" s="4275" t="str">
        <f t="shared" si="484"/>
        <v/>
      </c>
      <c r="FV234" s="4275" t="str">
        <f t="shared" si="485"/>
        <v/>
      </c>
      <c r="FW234" s="4275" t="str">
        <f t="shared" si="486"/>
        <v/>
      </c>
      <c r="FX234" s="4275" t="str">
        <f t="shared" si="487"/>
        <v/>
      </c>
      <c r="FY234" s="4275" t="str">
        <f t="shared" si="488"/>
        <v/>
      </c>
      <c r="FZ234" s="4275" t="str">
        <f t="shared" si="489"/>
        <v/>
      </c>
      <c r="GA234" s="4275" t="str">
        <f t="shared" si="490"/>
        <v/>
      </c>
      <c r="GB234" s="4279" t="str">
        <f t="shared" si="491"/>
        <v/>
      </c>
      <c r="GC234" s="4122"/>
    </row>
    <row r="235" spans="1:185" ht="45" customHeight="1">
      <c r="A235" s="4016">
        <f>ROW()</f>
        <v>235</v>
      </c>
      <c r="B235" s="4250" t="str">
        <f>IF(C235="I","",IF(ISBLANK(D235),"",IF(ISTEXT(D235),LARGE(B9:B234,1)+1,0)))</f>
        <v/>
      </c>
      <c r="C235" s="4281"/>
      <c r="D235" s="4297"/>
      <c r="E235" s="4252"/>
      <c r="F235" s="4253"/>
      <c r="G235" s="4254"/>
      <c r="H235" s="4255"/>
      <c r="I235" s="4254"/>
      <c r="J235" s="4255"/>
      <c r="K235" s="4256">
        <f t="shared" si="492"/>
        <v>0</v>
      </c>
      <c r="L235" s="4119"/>
      <c r="M235" s="4257">
        <f t="shared" si="380"/>
        <v>0</v>
      </c>
      <c r="N235" s="4258">
        <f t="shared" si="380"/>
        <v>0</v>
      </c>
      <c r="O235" s="4259"/>
      <c r="P235" s="4259"/>
      <c r="Q235" s="4259"/>
      <c r="R235" s="4259"/>
      <c r="S235" s="4259"/>
      <c r="T235" s="4259"/>
      <c r="U235" s="4259"/>
      <c r="V235" s="4259"/>
      <c r="W235" s="4119"/>
      <c r="X235" s="4257">
        <f t="shared" si="381"/>
        <v>0</v>
      </c>
      <c r="Y235" s="4258">
        <f t="shared" si="381"/>
        <v>0</v>
      </c>
      <c r="Z235" s="4260"/>
      <c r="AA235" s="4260"/>
      <c r="AB235" s="4260"/>
      <c r="AC235" s="4260"/>
      <c r="AD235" s="4260"/>
      <c r="AE235" s="4260"/>
      <c r="AF235" s="4260"/>
      <c r="AG235" s="4260"/>
      <c r="AH235" s="4119"/>
      <c r="AI235" s="4122"/>
      <c r="AJ235" s="4261">
        <f t="shared" si="382"/>
        <v>0</v>
      </c>
      <c r="AK235" s="4262">
        <f t="shared" si="383"/>
        <v>0</v>
      </c>
      <c r="AL235" s="4261">
        <f t="shared" si="384"/>
        <v>0</v>
      </c>
      <c r="AM235" s="4262">
        <f t="shared" si="385"/>
        <v>0</v>
      </c>
      <c r="AN235" s="4261">
        <f t="shared" si="386"/>
        <v>0</v>
      </c>
      <c r="AO235" s="4262">
        <f t="shared" si="387"/>
        <v>0</v>
      </c>
      <c r="AP235" s="4261">
        <f t="shared" si="388"/>
        <v>0</v>
      </c>
      <c r="AQ235" s="4262">
        <f t="shared" si="389"/>
        <v>0</v>
      </c>
      <c r="AR235" s="4261">
        <f t="shared" si="390"/>
        <v>0</v>
      </c>
      <c r="AS235" s="4262">
        <f t="shared" si="391"/>
        <v>0</v>
      </c>
      <c r="AT235" s="4261">
        <f t="shared" si="392"/>
        <v>0</v>
      </c>
      <c r="AU235" s="4262">
        <f t="shared" si="393"/>
        <v>0</v>
      </c>
      <c r="AV235" s="4261">
        <f t="shared" si="394"/>
        <v>0</v>
      </c>
      <c r="AW235" s="4262">
        <f t="shared" si="395"/>
        <v>0</v>
      </c>
      <c r="AX235" s="4261">
        <f t="shared" si="396"/>
        <v>0</v>
      </c>
      <c r="AY235" s="4262">
        <f t="shared" si="397"/>
        <v>0</v>
      </c>
      <c r="AZ235" s="4263"/>
      <c r="BA235" s="4264">
        <f>BA9</f>
        <v>20</v>
      </c>
      <c r="BB235" s="4264">
        <f t="shared" si="398"/>
        <v>0</v>
      </c>
      <c r="BC235" s="4264" t="str">
        <f t="shared" si="399"/>
        <v/>
      </c>
      <c r="BD235" s="4265">
        <f t="shared" si="496"/>
        <v>0</v>
      </c>
      <c r="BE235" s="4265">
        <f t="shared" si="496"/>
        <v>0</v>
      </c>
      <c r="BF235" s="4265">
        <f t="shared" si="496"/>
        <v>0</v>
      </c>
      <c r="BG235" s="4265">
        <f t="shared" si="493"/>
        <v>0</v>
      </c>
      <c r="BH235" s="4265">
        <f t="shared" si="493"/>
        <v>0</v>
      </c>
      <c r="BI235" s="4265">
        <f t="shared" si="493"/>
        <v>0</v>
      </c>
      <c r="BJ235" s="4265">
        <f t="shared" si="493"/>
        <v>0</v>
      </c>
      <c r="BK235" s="4265">
        <f t="shared" si="493"/>
        <v>0</v>
      </c>
      <c r="BL235" s="4122"/>
      <c r="BM235" s="4266">
        <f t="shared" si="400"/>
        <v>0</v>
      </c>
      <c r="BN235" s="4267">
        <f t="shared" si="401"/>
        <v>0</v>
      </c>
      <c r="BO235" s="4267">
        <f t="shared" si="402"/>
        <v>0</v>
      </c>
      <c r="BP235" s="4267">
        <f t="shared" si="403"/>
        <v>0</v>
      </c>
      <c r="BQ235" s="4267">
        <f t="shared" si="404"/>
        <v>0</v>
      </c>
      <c r="BR235" s="4267">
        <f t="shared" si="405"/>
        <v>0</v>
      </c>
      <c r="BS235" s="4267">
        <f t="shared" si="406"/>
        <v>0</v>
      </c>
      <c r="BT235" s="4267">
        <f t="shared" si="407"/>
        <v>0</v>
      </c>
      <c r="BU235" s="4202"/>
      <c r="BV235" s="4268">
        <f t="shared" si="497"/>
        <v>0</v>
      </c>
      <c r="BW235" s="4269">
        <f t="shared" si="497"/>
        <v>0</v>
      </c>
      <c r="BX235" s="4269">
        <f t="shared" si="497"/>
        <v>0</v>
      </c>
      <c r="BY235" s="4269">
        <f t="shared" si="494"/>
        <v>0</v>
      </c>
      <c r="BZ235" s="4269">
        <f t="shared" si="494"/>
        <v>0</v>
      </c>
      <c r="CA235" s="4269">
        <f t="shared" si="494"/>
        <v>0</v>
      </c>
      <c r="CB235" s="4269">
        <f t="shared" si="494"/>
        <v>0</v>
      </c>
      <c r="CC235" s="4270">
        <f t="shared" si="494"/>
        <v>0</v>
      </c>
      <c r="CD235" s="4114"/>
      <c r="CE235" s="4264" t="str">
        <f t="shared" si="408"/>
        <v/>
      </c>
      <c r="CF235" s="4271">
        <f t="shared" si="409"/>
        <v>0</v>
      </c>
      <c r="CG235" s="4272">
        <f t="shared" si="410"/>
        <v>0</v>
      </c>
      <c r="CH235" s="4272">
        <f t="shared" si="411"/>
        <v>0</v>
      </c>
      <c r="CI235" s="4272">
        <f t="shared" si="412"/>
        <v>0</v>
      </c>
      <c r="CJ235" s="4272">
        <f t="shared" si="413"/>
        <v>0</v>
      </c>
      <c r="CK235" s="4272">
        <f t="shared" si="414"/>
        <v>0</v>
      </c>
      <c r="CL235" s="4272">
        <f t="shared" si="415"/>
        <v>0</v>
      </c>
      <c r="CM235" s="4272">
        <f t="shared" si="416"/>
        <v>0</v>
      </c>
      <c r="CN235" s="4272">
        <f t="shared" si="417"/>
        <v>0</v>
      </c>
      <c r="CO235" s="4285">
        <f>IF(M235=CO8,M235,0)</f>
        <v>0</v>
      </c>
      <c r="CP235" s="4286" t="str">
        <f t="shared" si="418"/>
        <v/>
      </c>
      <c r="CQ235" s="4261" t="str">
        <f t="shared" si="419"/>
        <v/>
      </c>
      <c r="CR235" s="4275" t="str">
        <f t="shared" si="420"/>
        <v/>
      </c>
      <c r="CS235" s="4275" t="str">
        <f t="shared" si="421"/>
        <v/>
      </c>
      <c r="CT235" s="4275" t="str">
        <f t="shared" si="422"/>
        <v/>
      </c>
      <c r="CU235" s="4275" t="str">
        <f t="shared" si="423"/>
        <v/>
      </c>
      <c r="CV235" s="4275" t="str">
        <f t="shared" si="424"/>
        <v/>
      </c>
      <c r="CW235" s="4275" t="str">
        <f t="shared" si="425"/>
        <v/>
      </c>
      <c r="CX235" s="4276" t="str">
        <f t="shared" si="426"/>
        <v/>
      </c>
      <c r="CY235" s="4186"/>
      <c r="CZ235" s="4264" t="str">
        <f t="shared" si="427"/>
        <v/>
      </c>
      <c r="DA235" s="4277">
        <f t="shared" si="428"/>
        <v>0</v>
      </c>
      <c r="DB235" s="4115" t="str">
        <f t="shared" si="429"/>
        <v/>
      </c>
      <c r="DC235" s="4115" t="str">
        <f t="shared" si="430"/>
        <v/>
      </c>
      <c r="DD235" s="4115" t="str">
        <f t="shared" si="431"/>
        <v/>
      </c>
      <c r="DE235" s="4115" t="str">
        <f t="shared" si="432"/>
        <v/>
      </c>
      <c r="DF235" s="4115" t="str">
        <f t="shared" si="433"/>
        <v/>
      </c>
      <c r="DG235" s="4115" t="str">
        <f t="shared" si="434"/>
        <v/>
      </c>
      <c r="DH235" s="4115" t="str">
        <f t="shared" si="435"/>
        <v/>
      </c>
      <c r="DI235" s="4115" t="str">
        <f t="shared" si="436"/>
        <v/>
      </c>
      <c r="DJ235" s="4136"/>
      <c r="DK235" s="4287">
        <f>IF(M235=DK8,M235,0)</f>
        <v>0</v>
      </c>
      <c r="DL235" s="4286" t="str">
        <f t="shared" si="437"/>
        <v/>
      </c>
      <c r="DM235" s="4275" t="str">
        <f t="shared" si="438"/>
        <v/>
      </c>
      <c r="DN235" s="4275" t="str">
        <f t="shared" si="439"/>
        <v/>
      </c>
      <c r="DO235" s="4275" t="str">
        <f t="shared" si="440"/>
        <v/>
      </c>
      <c r="DP235" s="4275" t="str">
        <f t="shared" si="441"/>
        <v/>
      </c>
      <c r="DQ235" s="4275" t="str">
        <f t="shared" si="442"/>
        <v/>
      </c>
      <c r="DR235" s="4275" t="str">
        <f t="shared" si="443"/>
        <v/>
      </c>
      <c r="DS235" s="4275" t="str">
        <f t="shared" si="444"/>
        <v/>
      </c>
      <c r="DT235" s="4279" t="str">
        <f t="shared" si="445"/>
        <v/>
      </c>
      <c r="DU235" s="4122"/>
      <c r="DV235" s="4266">
        <f t="shared" si="446"/>
        <v>0</v>
      </c>
      <c r="DW235" s="4267">
        <f t="shared" si="447"/>
        <v>0</v>
      </c>
      <c r="DX235" s="4267">
        <f t="shared" si="448"/>
        <v>0</v>
      </c>
      <c r="DY235" s="4267">
        <f t="shared" si="449"/>
        <v>0</v>
      </c>
      <c r="DZ235" s="4267">
        <f t="shared" si="450"/>
        <v>0</v>
      </c>
      <c r="EA235" s="4267">
        <f t="shared" si="451"/>
        <v>0</v>
      </c>
      <c r="EB235" s="4267">
        <f t="shared" si="452"/>
        <v>0</v>
      </c>
      <c r="EC235" s="4267">
        <f t="shared" si="453"/>
        <v>0</v>
      </c>
      <c r="ED235" s="4215"/>
      <c r="EE235" s="4268">
        <f t="shared" si="498"/>
        <v>0</v>
      </c>
      <c r="EF235" s="4269">
        <f t="shared" si="498"/>
        <v>0</v>
      </c>
      <c r="EG235" s="4269">
        <f t="shared" si="498"/>
        <v>0</v>
      </c>
      <c r="EH235" s="4269">
        <f t="shared" si="495"/>
        <v>0</v>
      </c>
      <c r="EI235" s="4269">
        <f t="shared" si="495"/>
        <v>0</v>
      </c>
      <c r="EJ235" s="4269">
        <f t="shared" si="495"/>
        <v>0</v>
      </c>
      <c r="EK235" s="4269">
        <f t="shared" si="495"/>
        <v>0</v>
      </c>
      <c r="EL235" s="4270">
        <f t="shared" si="495"/>
        <v>0</v>
      </c>
      <c r="EM235" s="4186"/>
      <c r="EN235" s="4264" t="str">
        <f t="shared" si="454"/>
        <v/>
      </c>
      <c r="EO235" s="4271">
        <f t="shared" si="455"/>
        <v>0</v>
      </c>
      <c r="EP235" s="4272">
        <f t="shared" si="456"/>
        <v>0</v>
      </c>
      <c r="EQ235" s="4272">
        <f t="shared" si="457"/>
        <v>0</v>
      </c>
      <c r="ER235" s="4272">
        <f t="shared" si="458"/>
        <v>0</v>
      </c>
      <c r="ES235" s="4272">
        <f t="shared" si="459"/>
        <v>0</v>
      </c>
      <c r="ET235" s="4272">
        <f t="shared" si="460"/>
        <v>0</v>
      </c>
      <c r="EU235" s="4272">
        <f t="shared" si="461"/>
        <v>0</v>
      </c>
      <c r="EV235" s="4272">
        <f t="shared" si="462"/>
        <v>0</v>
      </c>
      <c r="EW235" s="4272">
        <f t="shared" si="463"/>
        <v>0</v>
      </c>
      <c r="EX235" s="4288">
        <f>IF(X235=EX8,X235,0)</f>
        <v>0</v>
      </c>
      <c r="EY235" s="4286" t="str">
        <f t="shared" si="464"/>
        <v/>
      </c>
      <c r="EZ235" s="4261" t="str">
        <f t="shared" si="465"/>
        <v/>
      </c>
      <c r="FA235" s="4275" t="str">
        <f t="shared" si="466"/>
        <v/>
      </c>
      <c r="FB235" s="4275" t="str">
        <f t="shared" si="467"/>
        <v/>
      </c>
      <c r="FC235" s="4275" t="str">
        <f t="shared" si="468"/>
        <v/>
      </c>
      <c r="FD235" s="4275" t="str">
        <f t="shared" si="469"/>
        <v/>
      </c>
      <c r="FE235" s="4275" t="str">
        <f t="shared" si="470"/>
        <v/>
      </c>
      <c r="FF235" s="4275" t="str">
        <f t="shared" si="471"/>
        <v/>
      </c>
      <c r="FG235" s="4275" t="str">
        <f t="shared" si="472"/>
        <v/>
      </c>
      <c r="FH235" s="4186"/>
      <c r="FI235" s="4264" t="str">
        <f t="shared" si="473"/>
        <v/>
      </c>
      <c r="FJ235" s="4277">
        <f t="shared" si="474"/>
        <v>0</v>
      </c>
      <c r="FK235" s="4115" t="str">
        <f t="shared" si="475"/>
        <v/>
      </c>
      <c r="FL235" s="4115" t="str">
        <f t="shared" si="476"/>
        <v/>
      </c>
      <c r="FM235" s="4115" t="str">
        <f t="shared" si="477"/>
        <v/>
      </c>
      <c r="FN235" s="4115" t="str">
        <f t="shared" si="478"/>
        <v/>
      </c>
      <c r="FO235" s="4115" t="str">
        <f t="shared" si="479"/>
        <v/>
      </c>
      <c r="FP235" s="4115" t="str">
        <f t="shared" si="480"/>
        <v/>
      </c>
      <c r="FQ235" s="4115" t="str">
        <f t="shared" si="481"/>
        <v/>
      </c>
      <c r="FR235" s="4115" t="str">
        <f t="shared" si="482"/>
        <v/>
      </c>
      <c r="FS235" s="4287">
        <f>IF(X235=FS8,X235,0)</f>
        <v>0</v>
      </c>
      <c r="FT235" s="4286" t="str">
        <f t="shared" si="483"/>
        <v/>
      </c>
      <c r="FU235" s="4275" t="str">
        <f t="shared" si="484"/>
        <v/>
      </c>
      <c r="FV235" s="4275" t="str">
        <f t="shared" si="485"/>
        <v/>
      </c>
      <c r="FW235" s="4275" t="str">
        <f t="shared" si="486"/>
        <v/>
      </c>
      <c r="FX235" s="4275" t="str">
        <f t="shared" si="487"/>
        <v/>
      </c>
      <c r="FY235" s="4275" t="str">
        <f t="shared" si="488"/>
        <v/>
      </c>
      <c r="FZ235" s="4275" t="str">
        <f t="shared" si="489"/>
        <v/>
      </c>
      <c r="GA235" s="4275" t="str">
        <f t="shared" si="490"/>
        <v/>
      </c>
      <c r="GB235" s="4279" t="str">
        <f t="shared" si="491"/>
        <v/>
      </c>
      <c r="GC235" s="4122"/>
    </row>
    <row r="236" spans="1:185" ht="45" customHeight="1">
      <c r="A236" s="4016">
        <f>ROW()</f>
        <v>236</v>
      </c>
      <c r="B236" s="4250" t="str">
        <f>IF(C236="I","",IF(ISBLANK(D236),"",IF(ISTEXT(D236),LARGE(B9:B235,1)+1,0)))</f>
        <v/>
      </c>
      <c r="C236" s="4281"/>
      <c r="D236" s="4297"/>
      <c r="E236" s="4252"/>
      <c r="F236" s="4253"/>
      <c r="G236" s="4254"/>
      <c r="H236" s="4255"/>
      <c r="I236" s="4254"/>
      <c r="J236" s="4255"/>
      <c r="K236" s="4256">
        <f t="shared" si="492"/>
        <v>0</v>
      </c>
      <c r="L236" s="4119"/>
      <c r="M236" s="4257">
        <f t="shared" si="380"/>
        <v>0</v>
      </c>
      <c r="N236" s="4258">
        <f t="shared" si="380"/>
        <v>0</v>
      </c>
      <c r="O236" s="4259"/>
      <c r="P236" s="4259"/>
      <c r="Q236" s="4259"/>
      <c r="R236" s="4259"/>
      <c r="S236" s="4259"/>
      <c r="T236" s="4259"/>
      <c r="U236" s="4259"/>
      <c r="V236" s="4259"/>
      <c r="W236" s="4119"/>
      <c r="X236" s="4257">
        <f t="shared" si="381"/>
        <v>0</v>
      </c>
      <c r="Y236" s="4258">
        <f t="shared" si="381"/>
        <v>0</v>
      </c>
      <c r="Z236" s="4260"/>
      <c r="AA236" s="4260"/>
      <c r="AB236" s="4260"/>
      <c r="AC236" s="4260"/>
      <c r="AD236" s="4260"/>
      <c r="AE236" s="4260"/>
      <c r="AF236" s="4260"/>
      <c r="AG236" s="4260"/>
      <c r="AH236" s="4119"/>
      <c r="AI236" s="4122"/>
      <c r="AJ236" s="4261">
        <f t="shared" si="382"/>
        <v>0</v>
      </c>
      <c r="AK236" s="4262">
        <f t="shared" si="383"/>
        <v>0</v>
      </c>
      <c r="AL236" s="4261">
        <f t="shared" si="384"/>
        <v>0</v>
      </c>
      <c r="AM236" s="4262">
        <f t="shared" si="385"/>
        <v>0</v>
      </c>
      <c r="AN236" s="4261">
        <f t="shared" si="386"/>
        <v>0</v>
      </c>
      <c r="AO236" s="4262">
        <f t="shared" si="387"/>
        <v>0</v>
      </c>
      <c r="AP236" s="4261">
        <f t="shared" si="388"/>
        <v>0</v>
      </c>
      <c r="AQ236" s="4262">
        <f t="shared" si="389"/>
        <v>0</v>
      </c>
      <c r="AR236" s="4261">
        <f t="shared" si="390"/>
        <v>0</v>
      </c>
      <c r="AS236" s="4262">
        <f t="shared" si="391"/>
        <v>0</v>
      </c>
      <c r="AT236" s="4261">
        <f t="shared" si="392"/>
        <v>0</v>
      </c>
      <c r="AU236" s="4262">
        <f t="shared" si="393"/>
        <v>0</v>
      </c>
      <c r="AV236" s="4261">
        <f t="shared" si="394"/>
        <v>0</v>
      </c>
      <c r="AW236" s="4262">
        <f t="shared" si="395"/>
        <v>0</v>
      </c>
      <c r="AX236" s="4261">
        <f t="shared" si="396"/>
        <v>0</v>
      </c>
      <c r="AY236" s="4262">
        <f t="shared" si="397"/>
        <v>0</v>
      </c>
      <c r="AZ236" s="4263"/>
      <c r="BA236" s="4264">
        <f>BA9</f>
        <v>20</v>
      </c>
      <c r="BB236" s="4264">
        <f t="shared" si="398"/>
        <v>0</v>
      </c>
      <c r="BC236" s="4264" t="str">
        <f t="shared" si="399"/>
        <v/>
      </c>
      <c r="BD236" s="4265">
        <f t="shared" si="496"/>
        <v>0</v>
      </c>
      <c r="BE236" s="4265">
        <f t="shared" si="496"/>
        <v>0</v>
      </c>
      <c r="BF236" s="4265">
        <f t="shared" si="496"/>
        <v>0</v>
      </c>
      <c r="BG236" s="4265">
        <f t="shared" si="493"/>
        <v>0</v>
      </c>
      <c r="BH236" s="4265">
        <f t="shared" si="493"/>
        <v>0</v>
      </c>
      <c r="BI236" s="4265">
        <f t="shared" si="493"/>
        <v>0</v>
      </c>
      <c r="BJ236" s="4265">
        <f t="shared" si="493"/>
        <v>0</v>
      </c>
      <c r="BK236" s="4265">
        <f t="shared" si="493"/>
        <v>0</v>
      </c>
      <c r="BL236" s="4122"/>
      <c r="BM236" s="4266">
        <f t="shared" si="400"/>
        <v>0</v>
      </c>
      <c r="BN236" s="4267">
        <f t="shared" si="401"/>
        <v>0</v>
      </c>
      <c r="BO236" s="4267">
        <f t="shared" si="402"/>
        <v>0</v>
      </c>
      <c r="BP236" s="4267">
        <f t="shared" si="403"/>
        <v>0</v>
      </c>
      <c r="BQ236" s="4267">
        <f t="shared" si="404"/>
        <v>0</v>
      </c>
      <c r="BR236" s="4267">
        <f t="shared" si="405"/>
        <v>0</v>
      </c>
      <c r="BS236" s="4267">
        <f t="shared" si="406"/>
        <v>0</v>
      </c>
      <c r="BT236" s="4267">
        <f t="shared" si="407"/>
        <v>0</v>
      </c>
      <c r="BU236" s="4202"/>
      <c r="BV236" s="4268">
        <f t="shared" si="497"/>
        <v>0</v>
      </c>
      <c r="BW236" s="4269">
        <f t="shared" si="497"/>
        <v>0</v>
      </c>
      <c r="BX236" s="4269">
        <f t="shared" si="497"/>
        <v>0</v>
      </c>
      <c r="BY236" s="4269">
        <f t="shared" si="494"/>
        <v>0</v>
      </c>
      <c r="BZ236" s="4269">
        <f t="shared" si="494"/>
        <v>0</v>
      </c>
      <c r="CA236" s="4269">
        <f t="shared" si="494"/>
        <v>0</v>
      </c>
      <c r="CB236" s="4269">
        <f t="shared" si="494"/>
        <v>0</v>
      </c>
      <c r="CC236" s="4270">
        <f t="shared" si="494"/>
        <v>0</v>
      </c>
      <c r="CD236" s="4114"/>
      <c r="CE236" s="4264" t="str">
        <f t="shared" si="408"/>
        <v/>
      </c>
      <c r="CF236" s="4271">
        <f t="shared" si="409"/>
        <v>0</v>
      </c>
      <c r="CG236" s="4272">
        <f t="shared" si="410"/>
        <v>0</v>
      </c>
      <c r="CH236" s="4272">
        <f t="shared" si="411"/>
        <v>0</v>
      </c>
      <c r="CI236" s="4272">
        <f t="shared" si="412"/>
        <v>0</v>
      </c>
      <c r="CJ236" s="4272">
        <f t="shared" si="413"/>
        <v>0</v>
      </c>
      <c r="CK236" s="4272">
        <f t="shared" si="414"/>
        <v>0</v>
      </c>
      <c r="CL236" s="4272">
        <f t="shared" si="415"/>
        <v>0</v>
      </c>
      <c r="CM236" s="4272">
        <f t="shared" si="416"/>
        <v>0</v>
      </c>
      <c r="CN236" s="4272">
        <f t="shared" si="417"/>
        <v>0</v>
      </c>
      <c r="CO236" s="4285">
        <f>IF(M236=CO8,M236,0)</f>
        <v>0</v>
      </c>
      <c r="CP236" s="4286" t="str">
        <f t="shared" si="418"/>
        <v/>
      </c>
      <c r="CQ236" s="4261" t="str">
        <f t="shared" si="419"/>
        <v/>
      </c>
      <c r="CR236" s="4275" t="str">
        <f t="shared" si="420"/>
        <v/>
      </c>
      <c r="CS236" s="4275" t="str">
        <f t="shared" si="421"/>
        <v/>
      </c>
      <c r="CT236" s="4275" t="str">
        <f t="shared" si="422"/>
        <v/>
      </c>
      <c r="CU236" s="4275" t="str">
        <f t="shared" si="423"/>
        <v/>
      </c>
      <c r="CV236" s="4275" t="str">
        <f t="shared" si="424"/>
        <v/>
      </c>
      <c r="CW236" s="4275" t="str">
        <f t="shared" si="425"/>
        <v/>
      </c>
      <c r="CX236" s="4276" t="str">
        <f t="shared" si="426"/>
        <v/>
      </c>
      <c r="CY236" s="4186"/>
      <c r="CZ236" s="4264" t="str">
        <f t="shared" si="427"/>
        <v/>
      </c>
      <c r="DA236" s="4277">
        <f t="shared" si="428"/>
        <v>0</v>
      </c>
      <c r="DB236" s="4115" t="str">
        <f t="shared" si="429"/>
        <v/>
      </c>
      <c r="DC236" s="4115" t="str">
        <f t="shared" si="430"/>
        <v/>
      </c>
      <c r="DD236" s="4115" t="str">
        <f t="shared" si="431"/>
        <v/>
      </c>
      <c r="DE236" s="4115" t="str">
        <f t="shared" si="432"/>
        <v/>
      </c>
      <c r="DF236" s="4115" t="str">
        <f t="shared" si="433"/>
        <v/>
      </c>
      <c r="DG236" s="4115" t="str">
        <f t="shared" si="434"/>
        <v/>
      </c>
      <c r="DH236" s="4115" t="str">
        <f t="shared" si="435"/>
        <v/>
      </c>
      <c r="DI236" s="4115" t="str">
        <f t="shared" si="436"/>
        <v/>
      </c>
      <c r="DJ236" s="4136"/>
      <c r="DK236" s="4287">
        <f>IF(M236=DK8,M236,0)</f>
        <v>0</v>
      </c>
      <c r="DL236" s="4286" t="str">
        <f t="shared" si="437"/>
        <v/>
      </c>
      <c r="DM236" s="4275" t="str">
        <f t="shared" si="438"/>
        <v/>
      </c>
      <c r="DN236" s="4275" t="str">
        <f t="shared" si="439"/>
        <v/>
      </c>
      <c r="DO236" s="4275" t="str">
        <f t="shared" si="440"/>
        <v/>
      </c>
      <c r="DP236" s="4275" t="str">
        <f t="shared" si="441"/>
        <v/>
      </c>
      <c r="DQ236" s="4275" t="str">
        <f t="shared" si="442"/>
        <v/>
      </c>
      <c r="DR236" s="4275" t="str">
        <f t="shared" si="443"/>
        <v/>
      </c>
      <c r="DS236" s="4275" t="str">
        <f t="shared" si="444"/>
        <v/>
      </c>
      <c r="DT236" s="4279" t="str">
        <f t="shared" si="445"/>
        <v/>
      </c>
      <c r="DU236" s="4122"/>
      <c r="DV236" s="4266">
        <f t="shared" si="446"/>
        <v>0</v>
      </c>
      <c r="DW236" s="4267">
        <f t="shared" si="447"/>
        <v>0</v>
      </c>
      <c r="DX236" s="4267">
        <f t="shared" si="448"/>
        <v>0</v>
      </c>
      <c r="DY236" s="4267">
        <f t="shared" si="449"/>
        <v>0</v>
      </c>
      <c r="DZ236" s="4267">
        <f t="shared" si="450"/>
        <v>0</v>
      </c>
      <c r="EA236" s="4267">
        <f t="shared" si="451"/>
        <v>0</v>
      </c>
      <c r="EB236" s="4267">
        <f t="shared" si="452"/>
        <v>0</v>
      </c>
      <c r="EC236" s="4267">
        <f t="shared" si="453"/>
        <v>0</v>
      </c>
      <c r="ED236" s="4215"/>
      <c r="EE236" s="4268">
        <f t="shared" si="498"/>
        <v>0</v>
      </c>
      <c r="EF236" s="4269">
        <f t="shared" si="498"/>
        <v>0</v>
      </c>
      <c r="EG236" s="4269">
        <f t="shared" si="498"/>
        <v>0</v>
      </c>
      <c r="EH236" s="4269">
        <f t="shared" si="495"/>
        <v>0</v>
      </c>
      <c r="EI236" s="4269">
        <f t="shared" si="495"/>
        <v>0</v>
      </c>
      <c r="EJ236" s="4269">
        <f t="shared" si="495"/>
        <v>0</v>
      </c>
      <c r="EK236" s="4269">
        <f t="shared" si="495"/>
        <v>0</v>
      </c>
      <c r="EL236" s="4270">
        <f t="shared" si="495"/>
        <v>0</v>
      </c>
      <c r="EM236" s="4186"/>
      <c r="EN236" s="4264" t="str">
        <f t="shared" si="454"/>
        <v/>
      </c>
      <c r="EO236" s="4271">
        <f t="shared" si="455"/>
        <v>0</v>
      </c>
      <c r="EP236" s="4272">
        <f t="shared" si="456"/>
        <v>0</v>
      </c>
      <c r="EQ236" s="4272">
        <f t="shared" si="457"/>
        <v>0</v>
      </c>
      <c r="ER236" s="4272">
        <f t="shared" si="458"/>
        <v>0</v>
      </c>
      <c r="ES236" s="4272">
        <f t="shared" si="459"/>
        <v>0</v>
      </c>
      <c r="ET236" s="4272">
        <f t="shared" si="460"/>
        <v>0</v>
      </c>
      <c r="EU236" s="4272">
        <f t="shared" si="461"/>
        <v>0</v>
      </c>
      <c r="EV236" s="4272">
        <f t="shared" si="462"/>
        <v>0</v>
      </c>
      <c r="EW236" s="4272">
        <f t="shared" si="463"/>
        <v>0</v>
      </c>
      <c r="EX236" s="4288">
        <f>IF(X236=EX8,X236,0)</f>
        <v>0</v>
      </c>
      <c r="EY236" s="4286" t="str">
        <f t="shared" si="464"/>
        <v/>
      </c>
      <c r="EZ236" s="4261" t="str">
        <f t="shared" si="465"/>
        <v/>
      </c>
      <c r="FA236" s="4275" t="str">
        <f t="shared" si="466"/>
        <v/>
      </c>
      <c r="FB236" s="4275" t="str">
        <f t="shared" si="467"/>
        <v/>
      </c>
      <c r="FC236" s="4275" t="str">
        <f t="shared" si="468"/>
        <v/>
      </c>
      <c r="FD236" s="4275" t="str">
        <f t="shared" si="469"/>
        <v/>
      </c>
      <c r="FE236" s="4275" t="str">
        <f t="shared" si="470"/>
        <v/>
      </c>
      <c r="FF236" s="4275" t="str">
        <f t="shared" si="471"/>
        <v/>
      </c>
      <c r="FG236" s="4275" t="str">
        <f t="shared" si="472"/>
        <v/>
      </c>
      <c r="FH236" s="4186"/>
      <c r="FI236" s="4264" t="str">
        <f t="shared" si="473"/>
        <v/>
      </c>
      <c r="FJ236" s="4277">
        <f t="shared" si="474"/>
        <v>0</v>
      </c>
      <c r="FK236" s="4115" t="str">
        <f t="shared" si="475"/>
        <v/>
      </c>
      <c r="FL236" s="4115" t="str">
        <f t="shared" si="476"/>
        <v/>
      </c>
      <c r="FM236" s="4115" t="str">
        <f t="shared" si="477"/>
        <v/>
      </c>
      <c r="FN236" s="4115" t="str">
        <f t="shared" si="478"/>
        <v/>
      </c>
      <c r="FO236" s="4115" t="str">
        <f t="shared" si="479"/>
        <v/>
      </c>
      <c r="FP236" s="4115" t="str">
        <f t="shared" si="480"/>
        <v/>
      </c>
      <c r="FQ236" s="4115" t="str">
        <f t="shared" si="481"/>
        <v/>
      </c>
      <c r="FR236" s="4115" t="str">
        <f t="shared" si="482"/>
        <v/>
      </c>
      <c r="FS236" s="4287">
        <f>IF(X236=FS8,X236,0)</f>
        <v>0</v>
      </c>
      <c r="FT236" s="4286" t="str">
        <f t="shared" si="483"/>
        <v/>
      </c>
      <c r="FU236" s="4275" t="str">
        <f t="shared" si="484"/>
        <v/>
      </c>
      <c r="FV236" s="4275" t="str">
        <f t="shared" si="485"/>
        <v/>
      </c>
      <c r="FW236" s="4275" t="str">
        <f t="shared" si="486"/>
        <v/>
      </c>
      <c r="FX236" s="4275" t="str">
        <f t="shared" si="487"/>
        <v/>
      </c>
      <c r="FY236" s="4275" t="str">
        <f t="shared" si="488"/>
        <v/>
      </c>
      <c r="FZ236" s="4275" t="str">
        <f t="shared" si="489"/>
        <v/>
      </c>
      <c r="GA236" s="4275" t="str">
        <f t="shared" si="490"/>
        <v/>
      </c>
      <c r="GB236" s="4279" t="str">
        <f t="shared" si="491"/>
        <v/>
      </c>
      <c r="GC236" s="4122"/>
    </row>
    <row r="237" spans="1:185" ht="45" customHeight="1">
      <c r="A237" s="4016">
        <f>ROW()</f>
        <v>237</v>
      </c>
      <c r="B237" s="4250" t="str">
        <f>IF(C237="I","",IF(ISBLANK(D237),"",IF(ISTEXT(D237),LARGE(B9:B236,1)+1,0)))</f>
        <v/>
      </c>
      <c r="C237" s="4281"/>
      <c r="D237" s="4297"/>
      <c r="E237" s="4252"/>
      <c r="F237" s="4253"/>
      <c r="G237" s="4254"/>
      <c r="H237" s="4255"/>
      <c r="I237" s="4254"/>
      <c r="J237" s="4255"/>
      <c r="K237" s="4256">
        <f t="shared" si="492"/>
        <v>0</v>
      </c>
      <c r="L237" s="4119"/>
      <c r="M237" s="4257">
        <f t="shared" si="380"/>
        <v>0</v>
      </c>
      <c r="N237" s="4258">
        <f t="shared" si="380"/>
        <v>0</v>
      </c>
      <c r="O237" s="4259"/>
      <c r="P237" s="4259"/>
      <c r="Q237" s="4259"/>
      <c r="R237" s="4259"/>
      <c r="S237" s="4259"/>
      <c r="T237" s="4259"/>
      <c r="U237" s="4259"/>
      <c r="V237" s="4259"/>
      <c r="W237" s="4119"/>
      <c r="X237" s="4257">
        <f t="shared" si="381"/>
        <v>0</v>
      </c>
      <c r="Y237" s="4258">
        <f t="shared" si="381"/>
        <v>0</v>
      </c>
      <c r="Z237" s="4260"/>
      <c r="AA237" s="4260"/>
      <c r="AB237" s="4260"/>
      <c r="AC237" s="4260"/>
      <c r="AD237" s="4260"/>
      <c r="AE237" s="4260"/>
      <c r="AF237" s="4260"/>
      <c r="AG237" s="4260"/>
      <c r="AH237" s="4119"/>
      <c r="AI237" s="4122"/>
      <c r="AJ237" s="4261">
        <f t="shared" si="382"/>
        <v>0</v>
      </c>
      <c r="AK237" s="4262">
        <f t="shared" si="383"/>
        <v>0</v>
      </c>
      <c r="AL237" s="4261">
        <f t="shared" si="384"/>
        <v>0</v>
      </c>
      <c r="AM237" s="4262">
        <f t="shared" si="385"/>
        <v>0</v>
      </c>
      <c r="AN237" s="4261">
        <f t="shared" si="386"/>
        <v>0</v>
      </c>
      <c r="AO237" s="4262">
        <f t="shared" si="387"/>
        <v>0</v>
      </c>
      <c r="AP237" s="4261">
        <f t="shared" si="388"/>
        <v>0</v>
      </c>
      <c r="AQ237" s="4262">
        <f t="shared" si="389"/>
        <v>0</v>
      </c>
      <c r="AR237" s="4261">
        <f t="shared" si="390"/>
        <v>0</v>
      </c>
      <c r="AS237" s="4262">
        <f t="shared" si="391"/>
        <v>0</v>
      </c>
      <c r="AT237" s="4261">
        <f t="shared" si="392"/>
        <v>0</v>
      </c>
      <c r="AU237" s="4262">
        <f t="shared" si="393"/>
        <v>0</v>
      </c>
      <c r="AV237" s="4261">
        <f t="shared" si="394"/>
        <v>0</v>
      </c>
      <c r="AW237" s="4262">
        <f t="shared" si="395"/>
        <v>0</v>
      </c>
      <c r="AX237" s="4261">
        <f t="shared" si="396"/>
        <v>0</v>
      </c>
      <c r="AY237" s="4262">
        <f t="shared" si="397"/>
        <v>0</v>
      </c>
      <c r="AZ237" s="4263"/>
      <c r="BA237" s="4264">
        <f>BA9</f>
        <v>20</v>
      </c>
      <c r="BB237" s="4264">
        <f t="shared" si="398"/>
        <v>0</v>
      </c>
      <c r="BC237" s="4264" t="str">
        <f t="shared" si="399"/>
        <v/>
      </c>
      <c r="BD237" s="4265">
        <f t="shared" si="496"/>
        <v>0</v>
      </c>
      <c r="BE237" s="4265">
        <f t="shared" si="496"/>
        <v>0</v>
      </c>
      <c r="BF237" s="4265">
        <f t="shared" si="496"/>
        <v>0</v>
      </c>
      <c r="BG237" s="4265">
        <f t="shared" si="493"/>
        <v>0</v>
      </c>
      <c r="BH237" s="4265">
        <f t="shared" si="493"/>
        <v>0</v>
      </c>
      <c r="BI237" s="4265">
        <f t="shared" si="493"/>
        <v>0</v>
      </c>
      <c r="BJ237" s="4265">
        <f t="shared" si="493"/>
        <v>0</v>
      </c>
      <c r="BK237" s="4265">
        <f t="shared" si="493"/>
        <v>0</v>
      </c>
      <c r="BL237" s="4122"/>
      <c r="BM237" s="4266">
        <f t="shared" si="400"/>
        <v>0</v>
      </c>
      <c r="BN237" s="4267">
        <f t="shared" si="401"/>
        <v>0</v>
      </c>
      <c r="BO237" s="4267">
        <f t="shared" si="402"/>
        <v>0</v>
      </c>
      <c r="BP237" s="4267">
        <f t="shared" si="403"/>
        <v>0</v>
      </c>
      <c r="BQ237" s="4267">
        <f t="shared" si="404"/>
        <v>0</v>
      </c>
      <c r="BR237" s="4267">
        <f t="shared" si="405"/>
        <v>0</v>
      </c>
      <c r="BS237" s="4267">
        <f t="shared" si="406"/>
        <v>0</v>
      </c>
      <c r="BT237" s="4267">
        <f t="shared" si="407"/>
        <v>0</v>
      </c>
      <c r="BU237" s="4202"/>
      <c r="BV237" s="4268">
        <f t="shared" si="497"/>
        <v>0</v>
      </c>
      <c r="BW237" s="4269">
        <f t="shared" si="497"/>
        <v>0</v>
      </c>
      <c r="BX237" s="4269">
        <f t="shared" si="497"/>
        <v>0</v>
      </c>
      <c r="BY237" s="4269">
        <f t="shared" si="494"/>
        <v>0</v>
      </c>
      <c r="BZ237" s="4269">
        <f t="shared" si="494"/>
        <v>0</v>
      </c>
      <c r="CA237" s="4269">
        <f t="shared" si="494"/>
        <v>0</v>
      </c>
      <c r="CB237" s="4269">
        <f t="shared" si="494"/>
        <v>0</v>
      </c>
      <c r="CC237" s="4270">
        <f t="shared" si="494"/>
        <v>0</v>
      </c>
      <c r="CD237" s="4114"/>
      <c r="CE237" s="4264" t="str">
        <f t="shared" si="408"/>
        <v/>
      </c>
      <c r="CF237" s="4271">
        <f t="shared" si="409"/>
        <v>0</v>
      </c>
      <c r="CG237" s="4272">
        <f t="shared" si="410"/>
        <v>0</v>
      </c>
      <c r="CH237" s="4272">
        <f t="shared" si="411"/>
        <v>0</v>
      </c>
      <c r="CI237" s="4272">
        <f t="shared" si="412"/>
        <v>0</v>
      </c>
      <c r="CJ237" s="4272">
        <f t="shared" si="413"/>
        <v>0</v>
      </c>
      <c r="CK237" s="4272">
        <f t="shared" si="414"/>
        <v>0</v>
      </c>
      <c r="CL237" s="4272">
        <f t="shared" si="415"/>
        <v>0</v>
      </c>
      <c r="CM237" s="4272">
        <f t="shared" si="416"/>
        <v>0</v>
      </c>
      <c r="CN237" s="4272">
        <f t="shared" si="417"/>
        <v>0</v>
      </c>
      <c r="CO237" s="4285">
        <f>IF(M237=CO8,M237,0)</f>
        <v>0</v>
      </c>
      <c r="CP237" s="4286" t="str">
        <f t="shared" si="418"/>
        <v/>
      </c>
      <c r="CQ237" s="4261" t="str">
        <f t="shared" si="419"/>
        <v/>
      </c>
      <c r="CR237" s="4275" t="str">
        <f t="shared" si="420"/>
        <v/>
      </c>
      <c r="CS237" s="4275" t="str">
        <f t="shared" si="421"/>
        <v/>
      </c>
      <c r="CT237" s="4275" t="str">
        <f t="shared" si="422"/>
        <v/>
      </c>
      <c r="CU237" s="4275" t="str">
        <f t="shared" si="423"/>
        <v/>
      </c>
      <c r="CV237" s="4275" t="str">
        <f t="shared" si="424"/>
        <v/>
      </c>
      <c r="CW237" s="4275" t="str">
        <f t="shared" si="425"/>
        <v/>
      </c>
      <c r="CX237" s="4276" t="str">
        <f t="shared" si="426"/>
        <v/>
      </c>
      <c r="CY237" s="4186"/>
      <c r="CZ237" s="4264" t="str">
        <f t="shared" si="427"/>
        <v/>
      </c>
      <c r="DA237" s="4277">
        <f t="shared" si="428"/>
        <v>0</v>
      </c>
      <c r="DB237" s="4115" t="str">
        <f t="shared" si="429"/>
        <v/>
      </c>
      <c r="DC237" s="4115" t="str">
        <f t="shared" si="430"/>
        <v/>
      </c>
      <c r="DD237" s="4115" t="str">
        <f t="shared" si="431"/>
        <v/>
      </c>
      <c r="DE237" s="4115" t="str">
        <f t="shared" si="432"/>
        <v/>
      </c>
      <c r="DF237" s="4115" t="str">
        <f t="shared" si="433"/>
        <v/>
      </c>
      <c r="DG237" s="4115" t="str">
        <f t="shared" si="434"/>
        <v/>
      </c>
      <c r="DH237" s="4115" t="str">
        <f t="shared" si="435"/>
        <v/>
      </c>
      <c r="DI237" s="4115" t="str">
        <f t="shared" si="436"/>
        <v/>
      </c>
      <c r="DJ237" s="4136"/>
      <c r="DK237" s="4287">
        <f>IF(M237=DK8,M237,0)</f>
        <v>0</v>
      </c>
      <c r="DL237" s="4286" t="str">
        <f t="shared" si="437"/>
        <v/>
      </c>
      <c r="DM237" s="4275" t="str">
        <f t="shared" si="438"/>
        <v/>
      </c>
      <c r="DN237" s="4275" t="str">
        <f t="shared" si="439"/>
        <v/>
      </c>
      <c r="DO237" s="4275" t="str">
        <f t="shared" si="440"/>
        <v/>
      </c>
      <c r="DP237" s="4275" t="str">
        <f t="shared" si="441"/>
        <v/>
      </c>
      <c r="DQ237" s="4275" t="str">
        <f t="shared" si="442"/>
        <v/>
      </c>
      <c r="DR237" s="4275" t="str">
        <f t="shared" si="443"/>
        <v/>
      </c>
      <c r="DS237" s="4275" t="str">
        <f t="shared" si="444"/>
        <v/>
      </c>
      <c r="DT237" s="4279" t="str">
        <f t="shared" si="445"/>
        <v/>
      </c>
      <c r="DU237" s="4122"/>
      <c r="DV237" s="4266">
        <f t="shared" si="446"/>
        <v>0</v>
      </c>
      <c r="DW237" s="4267">
        <f t="shared" si="447"/>
        <v>0</v>
      </c>
      <c r="DX237" s="4267">
        <f t="shared" si="448"/>
        <v>0</v>
      </c>
      <c r="DY237" s="4267">
        <f t="shared" si="449"/>
        <v>0</v>
      </c>
      <c r="DZ237" s="4267">
        <f t="shared" si="450"/>
        <v>0</v>
      </c>
      <c r="EA237" s="4267">
        <f t="shared" si="451"/>
        <v>0</v>
      </c>
      <c r="EB237" s="4267">
        <f t="shared" si="452"/>
        <v>0</v>
      </c>
      <c r="EC237" s="4267">
        <f t="shared" si="453"/>
        <v>0</v>
      </c>
      <c r="ED237" s="4215"/>
      <c r="EE237" s="4268">
        <f t="shared" si="498"/>
        <v>0</v>
      </c>
      <c r="EF237" s="4269">
        <f t="shared" si="498"/>
        <v>0</v>
      </c>
      <c r="EG237" s="4269">
        <f t="shared" si="498"/>
        <v>0</v>
      </c>
      <c r="EH237" s="4269">
        <f t="shared" si="495"/>
        <v>0</v>
      </c>
      <c r="EI237" s="4269">
        <f t="shared" si="495"/>
        <v>0</v>
      </c>
      <c r="EJ237" s="4269">
        <f t="shared" si="495"/>
        <v>0</v>
      </c>
      <c r="EK237" s="4269">
        <f t="shared" si="495"/>
        <v>0</v>
      </c>
      <c r="EL237" s="4270">
        <f t="shared" si="495"/>
        <v>0</v>
      </c>
      <c r="EM237" s="4186"/>
      <c r="EN237" s="4264" t="str">
        <f t="shared" si="454"/>
        <v/>
      </c>
      <c r="EO237" s="4271">
        <f t="shared" si="455"/>
        <v>0</v>
      </c>
      <c r="EP237" s="4272">
        <f t="shared" si="456"/>
        <v>0</v>
      </c>
      <c r="EQ237" s="4272">
        <f t="shared" si="457"/>
        <v>0</v>
      </c>
      <c r="ER237" s="4272">
        <f t="shared" si="458"/>
        <v>0</v>
      </c>
      <c r="ES237" s="4272">
        <f t="shared" si="459"/>
        <v>0</v>
      </c>
      <c r="ET237" s="4272">
        <f t="shared" si="460"/>
        <v>0</v>
      </c>
      <c r="EU237" s="4272">
        <f t="shared" si="461"/>
        <v>0</v>
      </c>
      <c r="EV237" s="4272">
        <f t="shared" si="462"/>
        <v>0</v>
      </c>
      <c r="EW237" s="4272">
        <f t="shared" si="463"/>
        <v>0</v>
      </c>
      <c r="EX237" s="4288">
        <f>IF(X237=EX8,X237,0)</f>
        <v>0</v>
      </c>
      <c r="EY237" s="4286" t="str">
        <f t="shared" si="464"/>
        <v/>
      </c>
      <c r="EZ237" s="4261" t="str">
        <f t="shared" si="465"/>
        <v/>
      </c>
      <c r="FA237" s="4275" t="str">
        <f t="shared" si="466"/>
        <v/>
      </c>
      <c r="FB237" s="4275" t="str">
        <f t="shared" si="467"/>
        <v/>
      </c>
      <c r="FC237" s="4275" t="str">
        <f t="shared" si="468"/>
        <v/>
      </c>
      <c r="FD237" s="4275" t="str">
        <f t="shared" si="469"/>
        <v/>
      </c>
      <c r="FE237" s="4275" t="str">
        <f t="shared" si="470"/>
        <v/>
      </c>
      <c r="FF237" s="4275" t="str">
        <f t="shared" si="471"/>
        <v/>
      </c>
      <c r="FG237" s="4275" t="str">
        <f t="shared" si="472"/>
        <v/>
      </c>
      <c r="FH237" s="4186"/>
      <c r="FI237" s="4264" t="str">
        <f t="shared" si="473"/>
        <v/>
      </c>
      <c r="FJ237" s="4277">
        <f t="shared" si="474"/>
        <v>0</v>
      </c>
      <c r="FK237" s="4115" t="str">
        <f t="shared" si="475"/>
        <v/>
      </c>
      <c r="FL237" s="4115" t="str">
        <f t="shared" si="476"/>
        <v/>
      </c>
      <c r="FM237" s="4115" t="str">
        <f t="shared" si="477"/>
        <v/>
      </c>
      <c r="FN237" s="4115" t="str">
        <f t="shared" si="478"/>
        <v/>
      </c>
      <c r="FO237" s="4115" t="str">
        <f t="shared" si="479"/>
        <v/>
      </c>
      <c r="FP237" s="4115" t="str">
        <f t="shared" si="480"/>
        <v/>
      </c>
      <c r="FQ237" s="4115" t="str">
        <f t="shared" si="481"/>
        <v/>
      </c>
      <c r="FR237" s="4115" t="str">
        <f t="shared" si="482"/>
        <v/>
      </c>
      <c r="FS237" s="4287">
        <f>IF(X237=FS8,X237,0)</f>
        <v>0</v>
      </c>
      <c r="FT237" s="4286" t="str">
        <f t="shared" si="483"/>
        <v/>
      </c>
      <c r="FU237" s="4275" t="str">
        <f t="shared" si="484"/>
        <v/>
      </c>
      <c r="FV237" s="4275" t="str">
        <f t="shared" si="485"/>
        <v/>
      </c>
      <c r="FW237" s="4275" t="str">
        <f t="shared" si="486"/>
        <v/>
      </c>
      <c r="FX237" s="4275" t="str">
        <f t="shared" si="487"/>
        <v/>
      </c>
      <c r="FY237" s="4275" t="str">
        <f t="shared" si="488"/>
        <v/>
      </c>
      <c r="FZ237" s="4275" t="str">
        <f t="shared" si="489"/>
        <v/>
      </c>
      <c r="GA237" s="4275" t="str">
        <f t="shared" si="490"/>
        <v/>
      </c>
      <c r="GB237" s="4279" t="str">
        <f t="shared" si="491"/>
        <v/>
      </c>
      <c r="GC237" s="4122"/>
    </row>
    <row r="238" spans="1:185" ht="45" customHeight="1">
      <c r="A238" s="4016">
        <f>ROW()</f>
        <v>238</v>
      </c>
      <c r="B238" s="4250" t="str">
        <f>IF(C238="I","",IF(ISBLANK(D238),"",IF(ISTEXT(D238),LARGE(B9:B237,1)+1,0)))</f>
        <v/>
      </c>
      <c r="C238" s="4281"/>
      <c r="D238" s="4297"/>
      <c r="E238" s="4252"/>
      <c r="F238" s="4253"/>
      <c r="G238" s="4254"/>
      <c r="H238" s="4255"/>
      <c r="I238" s="4254"/>
      <c r="J238" s="4255"/>
      <c r="K238" s="4256">
        <f t="shared" si="492"/>
        <v>0</v>
      </c>
      <c r="L238" s="4119"/>
      <c r="M238" s="4257">
        <f t="shared" si="380"/>
        <v>0</v>
      </c>
      <c r="N238" s="4258">
        <f t="shared" si="380"/>
        <v>0</v>
      </c>
      <c r="O238" s="4259"/>
      <c r="P238" s="4259"/>
      <c r="Q238" s="4259"/>
      <c r="R238" s="4259"/>
      <c r="S238" s="4259"/>
      <c r="T238" s="4259"/>
      <c r="U238" s="4259"/>
      <c r="V238" s="4259"/>
      <c r="W238" s="4119"/>
      <c r="X238" s="4257">
        <f t="shared" si="381"/>
        <v>0</v>
      </c>
      <c r="Y238" s="4258">
        <f t="shared" si="381"/>
        <v>0</v>
      </c>
      <c r="Z238" s="4260"/>
      <c r="AA238" s="4260"/>
      <c r="AB238" s="4260"/>
      <c r="AC238" s="4260"/>
      <c r="AD238" s="4260"/>
      <c r="AE238" s="4260"/>
      <c r="AF238" s="4260"/>
      <c r="AG238" s="4260"/>
      <c r="AH238" s="4119"/>
      <c r="AI238" s="4122"/>
      <c r="AJ238" s="4261">
        <f t="shared" si="382"/>
        <v>0</v>
      </c>
      <c r="AK238" s="4262">
        <f t="shared" si="383"/>
        <v>0</v>
      </c>
      <c r="AL238" s="4261">
        <f t="shared" si="384"/>
        <v>0</v>
      </c>
      <c r="AM238" s="4262">
        <f t="shared" si="385"/>
        <v>0</v>
      </c>
      <c r="AN238" s="4261">
        <f t="shared" si="386"/>
        <v>0</v>
      </c>
      <c r="AO238" s="4262">
        <f t="shared" si="387"/>
        <v>0</v>
      </c>
      <c r="AP238" s="4261">
        <f t="shared" si="388"/>
        <v>0</v>
      </c>
      <c r="AQ238" s="4262">
        <f t="shared" si="389"/>
        <v>0</v>
      </c>
      <c r="AR238" s="4261">
        <f t="shared" si="390"/>
        <v>0</v>
      </c>
      <c r="AS238" s="4262">
        <f t="shared" si="391"/>
        <v>0</v>
      </c>
      <c r="AT238" s="4261">
        <f t="shared" si="392"/>
        <v>0</v>
      </c>
      <c r="AU238" s="4262">
        <f t="shared" si="393"/>
        <v>0</v>
      </c>
      <c r="AV238" s="4261">
        <f t="shared" si="394"/>
        <v>0</v>
      </c>
      <c r="AW238" s="4262">
        <f t="shared" si="395"/>
        <v>0</v>
      </c>
      <c r="AX238" s="4261">
        <f t="shared" si="396"/>
        <v>0</v>
      </c>
      <c r="AY238" s="4262">
        <f t="shared" si="397"/>
        <v>0</v>
      </c>
      <c r="AZ238" s="4263"/>
      <c r="BA238" s="4264">
        <f>BA9</f>
        <v>20</v>
      </c>
      <c r="BB238" s="4264">
        <f t="shared" si="398"/>
        <v>0</v>
      </c>
      <c r="BC238" s="4264" t="str">
        <f t="shared" si="399"/>
        <v/>
      </c>
      <c r="BD238" s="4265">
        <f t="shared" si="496"/>
        <v>0</v>
      </c>
      <c r="BE238" s="4265">
        <f t="shared" si="496"/>
        <v>0</v>
      </c>
      <c r="BF238" s="4265">
        <f t="shared" si="496"/>
        <v>0</v>
      </c>
      <c r="BG238" s="4265">
        <f t="shared" si="493"/>
        <v>0</v>
      </c>
      <c r="BH238" s="4265">
        <f t="shared" si="493"/>
        <v>0</v>
      </c>
      <c r="BI238" s="4265">
        <f t="shared" si="493"/>
        <v>0</v>
      </c>
      <c r="BJ238" s="4265">
        <f t="shared" si="493"/>
        <v>0</v>
      </c>
      <c r="BK238" s="4265">
        <f t="shared" si="493"/>
        <v>0</v>
      </c>
      <c r="BL238" s="4122"/>
      <c r="BM238" s="4266">
        <f t="shared" si="400"/>
        <v>0</v>
      </c>
      <c r="BN238" s="4267">
        <f t="shared" si="401"/>
        <v>0</v>
      </c>
      <c r="BO238" s="4267">
        <f t="shared" si="402"/>
        <v>0</v>
      </c>
      <c r="BP238" s="4267">
        <f t="shared" si="403"/>
        <v>0</v>
      </c>
      <c r="BQ238" s="4267">
        <f t="shared" si="404"/>
        <v>0</v>
      </c>
      <c r="BR238" s="4267">
        <f t="shared" si="405"/>
        <v>0</v>
      </c>
      <c r="BS238" s="4267">
        <f t="shared" si="406"/>
        <v>0</v>
      </c>
      <c r="BT238" s="4267">
        <f t="shared" si="407"/>
        <v>0</v>
      </c>
      <c r="BU238" s="4202"/>
      <c r="BV238" s="4268">
        <f t="shared" si="497"/>
        <v>0</v>
      </c>
      <c r="BW238" s="4269">
        <f t="shared" si="497"/>
        <v>0</v>
      </c>
      <c r="BX238" s="4269">
        <f t="shared" si="497"/>
        <v>0</v>
      </c>
      <c r="BY238" s="4269">
        <f t="shared" si="494"/>
        <v>0</v>
      </c>
      <c r="BZ238" s="4269">
        <f t="shared" si="494"/>
        <v>0</v>
      </c>
      <c r="CA238" s="4269">
        <f t="shared" si="494"/>
        <v>0</v>
      </c>
      <c r="CB238" s="4269">
        <f t="shared" si="494"/>
        <v>0</v>
      </c>
      <c r="CC238" s="4270">
        <f t="shared" si="494"/>
        <v>0</v>
      </c>
      <c r="CD238" s="4114"/>
      <c r="CE238" s="4264" t="str">
        <f t="shared" si="408"/>
        <v/>
      </c>
      <c r="CF238" s="4271">
        <f t="shared" si="409"/>
        <v>0</v>
      </c>
      <c r="CG238" s="4272">
        <f t="shared" si="410"/>
        <v>0</v>
      </c>
      <c r="CH238" s="4272">
        <f t="shared" si="411"/>
        <v>0</v>
      </c>
      <c r="CI238" s="4272">
        <f t="shared" si="412"/>
        <v>0</v>
      </c>
      <c r="CJ238" s="4272">
        <f t="shared" si="413"/>
        <v>0</v>
      </c>
      <c r="CK238" s="4272">
        <f t="shared" si="414"/>
        <v>0</v>
      </c>
      <c r="CL238" s="4272">
        <f t="shared" si="415"/>
        <v>0</v>
      </c>
      <c r="CM238" s="4272">
        <f t="shared" si="416"/>
        <v>0</v>
      </c>
      <c r="CN238" s="4272">
        <f t="shared" si="417"/>
        <v>0</v>
      </c>
      <c r="CO238" s="4285">
        <f>IF(M238=CO8,M238,0)</f>
        <v>0</v>
      </c>
      <c r="CP238" s="4286" t="str">
        <f t="shared" si="418"/>
        <v/>
      </c>
      <c r="CQ238" s="4261" t="str">
        <f t="shared" si="419"/>
        <v/>
      </c>
      <c r="CR238" s="4275" t="str">
        <f t="shared" si="420"/>
        <v/>
      </c>
      <c r="CS238" s="4275" t="str">
        <f t="shared" si="421"/>
        <v/>
      </c>
      <c r="CT238" s="4275" t="str">
        <f t="shared" si="422"/>
        <v/>
      </c>
      <c r="CU238" s="4275" t="str">
        <f t="shared" si="423"/>
        <v/>
      </c>
      <c r="CV238" s="4275" t="str">
        <f t="shared" si="424"/>
        <v/>
      </c>
      <c r="CW238" s="4275" t="str">
        <f t="shared" si="425"/>
        <v/>
      </c>
      <c r="CX238" s="4276" t="str">
        <f t="shared" si="426"/>
        <v/>
      </c>
      <c r="CY238" s="4186"/>
      <c r="CZ238" s="4264" t="str">
        <f t="shared" si="427"/>
        <v/>
      </c>
      <c r="DA238" s="4277">
        <f t="shared" si="428"/>
        <v>0</v>
      </c>
      <c r="DB238" s="4115" t="str">
        <f t="shared" si="429"/>
        <v/>
      </c>
      <c r="DC238" s="4115" t="str">
        <f t="shared" si="430"/>
        <v/>
      </c>
      <c r="DD238" s="4115" t="str">
        <f t="shared" si="431"/>
        <v/>
      </c>
      <c r="DE238" s="4115" t="str">
        <f t="shared" si="432"/>
        <v/>
      </c>
      <c r="DF238" s="4115" t="str">
        <f t="shared" si="433"/>
        <v/>
      </c>
      <c r="DG238" s="4115" t="str">
        <f t="shared" si="434"/>
        <v/>
      </c>
      <c r="DH238" s="4115" t="str">
        <f t="shared" si="435"/>
        <v/>
      </c>
      <c r="DI238" s="4115" t="str">
        <f t="shared" si="436"/>
        <v/>
      </c>
      <c r="DJ238" s="4136"/>
      <c r="DK238" s="4287">
        <f>IF(M238=DK8,M238,0)</f>
        <v>0</v>
      </c>
      <c r="DL238" s="4286" t="str">
        <f t="shared" si="437"/>
        <v/>
      </c>
      <c r="DM238" s="4275" t="str">
        <f t="shared" si="438"/>
        <v/>
      </c>
      <c r="DN238" s="4275" t="str">
        <f t="shared" si="439"/>
        <v/>
      </c>
      <c r="DO238" s="4275" t="str">
        <f t="shared" si="440"/>
        <v/>
      </c>
      <c r="DP238" s="4275" t="str">
        <f t="shared" si="441"/>
        <v/>
      </c>
      <c r="DQ238" s="4275" t="str">
        <f t="shared" si="442"/>
        <v/>
      </c>
      <c r="DR238" s="4275" t="str">
        <f t="shared" si="443"/>
        <v/>
      </c>
      <c r="DS238" s="4275" t="str">
        <f t="shared" si="444"/>
        <v/>
      </c>
      <c r="DT238" s="4279" t="str">
        <f t="shared" si="445"/>
        <v/>
      </c>
      <c r="DU238" s="4122"/>
      <c r="DV238" s="4266">
        <f t="shared" si="446"/>
        <v>0</v>
      </c>
      <c r="DW238" s="4267">
        <f t="shared" si="447"/>
        <v>0</v>
      </c>
      <c r="DX238" s="4267">
        <f t="shared" si="448"/>
        <v>0</v>
      </c>
      <c r="DY238" s="4267">
        <f t="shared" si="449"/>
        <v>0</v>
      </c>
      <c r="DZ238" s="4267">
        <f t="shared" si="450"/>
        <v>0</v>
      </c>
      <c r="EA238" s="4267">
        <f t="shared" si="451"/>
        <v>0</v>
      </c>
      <c r="EB238" s="4267">
        <f t="shared" si="452"/>
        <v>0</v>
      </c>
      <c r="EC238" s="4267">
        <f t="shared" si="453"/>
        <v>0</v>
      </c>
      <c r="ED238" s="4215"/>
      <c r="EE238" s="4268">
        <f t="shared" si="498"/>
        <v>0</v>
      </c>
      <c r="EF238" s="4269">
        <f t="shared" si="498"/>
        <v>0</v>
      </c>
      <c r="EG238" s="4269">
        <f t="shared" si="498"/>
        <v>0</v>
      </c>
      <c r="EH238" s="4269">
        <f t="shared" si="495"/>
        <v>0</v>
      </c>
      <c r="EI238" s="4269">
        <f t="shared" si="495"/>
        <v>0</v>
      </c>
      <c r="EJ238" s="4269">
        <f t="shared" si="495"/>
        <v>0</v>
      </c>
      <c r="EK238" s="4269">
        <f t="shared" si="495"/>
        <v>0</v>
      </c>
      <c r="EL238" s="4270">
        <f t="shared" si="495"/>
        <v>0</v>
      </c>
      <c r="EM238" s="4186"/>
      <c r="EN238" s="4264" t="str">
        <f t="shared" si="454"/>
        <v/>
      </c>
      <c r="EO238" s="4271">
        <f t="shared" si="455"/>
        <v>0</v>
      </c>
      <c r="EP238" s="4272">
        <f t="shared" si="456"/>
        <v>0</v>
      </c>
      <c r="EQ238" s="4272">
        <f t="shared" si="457"/>
        <v>0</v>
      </c>
      <c r="ER238" s="4272">
        <f t="shared" si="458"/>
        <v>0</v>
      </c>
      <c r="ES238" s="4272">
        <f t="shared" si="459"/>
        <v>0</v>
      </c>
      <c r="ET238" s="4272">
        <f t="shared" si="460"/>
        <v>0</v>
      </c>
      <c r="EU238" s="4272">
        <f t="shared" si="461"/>
        <v>0</v>
      </c>
      <c r="EV238" s="4272">
        <f t="shared" si="462"/>
        <v>0</v>
      </c>
      <c r="EW238" s="4272">
        <f t="shared" si="463"/>
        <v>0</v>
      </c>
      <c r="EX238" s="4288">
        <f>IF(X238=EX8,X238,0)</f>
        <v>0</v>
      </c>
      <c r="EY238" s="4286" t="str">
        <f t="shared" si="464"/>
        <v/>
      </c>
      <c r="EZ238" s="4261" t="str">
        <f t="shared" si="465"/>
        <v/>
      </c>
      <c r="FA238" s="4275" t="str">
        <f t="shared" si="466"/>
        <v/>
      </c>
      <c r="FB238" s="4275" t="str">
        <f t="shared" si="467"/>
        <v/>
      </c>
      <c r="FC238" s="4275" t="str">
        <f t="shared" si="468"/>
        <v/>
      </c>
      <c r="FD238" s="4275" t="str">
        <f t="shared" si="469"/>
        <v/>
      </c>
      <c r="FE238" s="4275" t="str">
        <f t="shared" si="470"/>
        <v/>
      </c>
      <c r="FF238" s="4275" t="str">
        <f t="shared" si="471"/>
        <v/>
      </c>
      <c r="FG238" s="4275" t="str">
        <f t="shared" si="472"/>
        <v/>
      </c>
      <c r="FH238" s="4186"/>
      <c r="FI238" s="4264" t="str">
        <f t="shared" si="473"/>
        <v/>
      </c>
      <c r="FJ238" s="4277">
        <f t="shared" si="474"/>
        <v>0</v>
      </c>
      <c r="FK238" s="4115" t="str">
        <f t="shared" si="475"/>
        <v/>
      </c>
      <c r="FL238" s="4115" t="str">
        <f t="shared" si="476"/>
        <v/>
      </c>
      <c r="FM238" s="4115" t="str">
        <f t="shared" si="477"/>
        <v/>
      </c>
      <c r="FN238" s="4115" t="str">
        <f t="shared" si="478"/>
        <v/>
      </c>
      <c r="FO238" s="4115" t="str">
        <f t="shared" si="479"/>
        <v/>
      </c>
      <c r="FP238" s="4115" t="str">
        <f t="shared" si="480"/>
        <v/>
      </c>
      <c r="FQ238" s="4115" t="str">
        <f t="shared" si="481"/>
        <v/>
      </c>
      <c r="FR238" s="4115" t="str">
        <f t="shared" si="482"/>
        <v/>
      </c>
      <c r="FS238" s="4287">
        <f>IF(X238=FS8,X238,0)</f>
        <v>0</v>
      </c>
      <c r="FT238" s="4286" t="str">
        <f t="shared" si="483"/>
        <v/>
      </c>
      <c r="FU238" s="4275" t="str">
        <f t="shared" si="484"/>
        <v/>
      </c>
      <c r="FV238" s="4275" t="str">
        <f t="shared" si="485"/>
        <v/>
      </c>
      <c r="FW238" s="4275" t="str">
        <f t="shared" si="486"/>
        <v/>
      </c>
      <c r="FX238" s="4275" t="str">
        <f t="shared" si="487"/>
        <v/>
      </c>
      <c r="FY238" s="4275" t="str">
        <f t="shared" si="488"/>
        <v/>
      </c>
      <c r="FZ238" s="4275" t="str">
        <f t="shared" si="489"/>
        <v/>
      </c>
      <c r="GA238" s="4275" t="str">
        <f t="shared" si="490"/>
        <v/>
      </c>
      <c r="GB238" s="4279" t="str">
        <f t="shared" si="491"/>
        <v/>
      </c>
      <c r="GC238" s="4122"/>
    </row>
    <row r="239" spans="1:185" ht="45" customHeight="1">
      <c r="A239" s="4016">
        <f>ROW()</f>
        <v>239</v>
      </c>
      <c r="B239" s="4250" t="str">
        <f>IF(C239="I","",IF(ISBLANK(D239),"",IF(ISTEXT(D239),LARGE(B9:B238,1)+1,0)))</f>
        <v/>
      </c>
      <c r="C239" s="4281"/>
      <c r="D239" s="4297"/>
      <c r="E239" s="4252"/>
      <c r="F239" s="4253"/>
      <c r="G239" s="4254"/>
      <c r="H239" s="4255"/>
      <c r="I239" s="4254"/>
      <c r="J239" s="4255"/>
      <c r="K239" s="4256">
        <f t="shared" si="492"/>
        <v>0</v>
      </c>
      <c r="L239" s="4119"/>
      <c r="M239" s="4257">
        <f t="shared" si="380"/>
        <v>0</v>
      </c>
      <c r="N239" s="4258">
        <f t="shared" si="380"/>
        <v>0</v>
      </c>
      <c r="O239" s="4259"/>
      <c r="P239" s="4259"/>
      <c r="Q239" s="4259"/>
      <c r="R239" s="4259"/>
      <c r="S239" s="4259"/>
      <c r="T239" s="4259"/>
      <c r="U239" s="4259"/>
      <c r="V239" s="4259"/>
      <c r="W239" s="4119"/>
      <c r="X239" s="4257">
        <f t="shared" si="381"/>
        <v>0</v>
      </c>
      <c r="Y239" s="4258">
        <f t="shared" si="381"/>
        <v>0</v>
      </c>
      <c r="Z239" s="4260"/>
      <c r="AA239" s="4260"/>
      <c r="AB239" s="4260"/>
      <c r="AC239" s="4260"/>
      <c r="AD239" s="4260"/>
      <c r="AE239" s="4260"/>
      <c r="AF239" s="4260"/>
      <c r="AG239" s="4260"/>
      <c r="AH239" s="4119"/>
      <c r="AI239" s="4122"/>
      <c r="AJ239" s="4261">
        <f t="shared" si="382"/>
        <v>0</v>
      </c>
      <c r="AK239" s="4262">
        <f t="shared" si="383"/>
        <v>0</v>
      </c>
      <c r="AL239" s="4261">
        <f t="shared" si="384"/>
        <v>0</v>
      </c>
      <c r="AM239" s="4262">
        <f t="shared" si="385"/>
        <v>0</v>
      </c>
      <c r="AN239" s="4261">
        <f t="shared" si="386"/>
        <v>0</v>
      </c>
      <c r="AO239" s="4262">
        <f t="shared" si="387"/>
        <v>0</v>
      </c>
      <c r="AP239" s="4261">
        <f t="shared" si="388"/>
        <v>0</v>
      </c>
      <c r="AQ239" s="4262">
        <f t="shared" si="389"/>
        <v>0</v>
      </c>
      <c r="AR239" s="4261">
        <f t="shared" si="390"/>
        <v>0</v>
      </c>
      <c r="AS239" s="4262">
        <f t="shared" si="391"/>
        <v>0</v>
      </c>
      <c r="AT239" s="4261">
        <f t="shared" si="392"/>
        <v>0</v>
      </c>
      <c r="AU239" s="4262">
        <f t="shared" si="393"/>
        <v>0</v>
      </c>
      <c r="AV239" s="4261">
        <f t="shared" si="394"/>
        <v>0</v>
      </c>
      <c r="AW239" s="4262">
        <f t="shared" si="395"/>
        <v>0</v>
      </c>
      <c r="AX239" s="4261">
        <f t="shared" si="396"/>
        <v>0</v>
      </c>
      <c r="AY239" s="4262">
        <f t="shared" si="397"/>
        <v>0</v>
      </c>
      <c r="AZ239" s="4263"/>
      <c r="BA239" s="4264">
        <f>BA9</f>
        <v>20</v>
      </c>
      <c r="BB239" s="4264">
        <f t="shared" si="398"/>
        <v>0</v>
      </c>
      <c r="BC239" s="4264" t="str">
        <f t="shared" si="399"/>
        <v/>
      </c>
      <c r="BD239" s="4265">
        <f t="shared" si="496"/>
        <v>0</v>
      </c>
      <c r="BE239" s="4265">
        <f t="shared" si="496"/>
        <v>0</v>
      </c>
      <c r="BF239" s="4265">
        <f t="shared" si="496"/>
        <v>0</v>
      </c>
      <c r="BG239" s="4265">
        <f t="shared" si="493"/>
        <v>0</v>
      </c>
      <c r="BH239" s="4265">
        <f t="shared" si="493"/>
        <v>0</v>
      </c>
      <c r="BI239" s="4265">
        <f t="shared" si="493"/>
        <v>0</v>
      </c>
      <c r="BJ239" s="4265">
        <f t="shared" si="493"/>
        <v>0</v>
      </c>
      <c r="BK239" s="4265">
        <f t="shared" si="493"/>
        <v>0</v>
      </c>
      <c r="BL239" s="4122"/>
      <c r="BM239" s="4266">
        <f t="shared" si="400"/>
        <v>0</v>
      </c>
      <c r="BN239" s="4267">
        <f t="shared" si="401"/>
        <v>0</v>
      </c>
      <c r="BO239" s="4267">
        <f t="shared" si="402"/>
        <v>0</v>
      </c>
      <c r="BP239" s="4267">
        <f t="shared" si="403"/>
        <v>0</v>
      </c>
      <c r="BQ239" s="4267">
        <f t="shared" si="404"/>
        <v>0</v>
      </c>
      <c r="BR239" s="4267">
        <f t="shared" si="405"/>
        <v>0</v>
      </c>
      <c r="BS239" s="4267">
        <f t="shared" si="406"/>
        <v>0</v>
      </c>
      <c r="BT239" s="4267">
        <f t="shared" si="407"/>
        <v>0</v>
      </c>
      <c r="BU239" s="4202"/>
      <c r="BV239" s="4268">
        <f t="shared" si="497"/>
        <v>0</v>
      </c>
      <c r="BW239" s="4269">
        <f t="shared" si="497"/>
        <v>0</v>
      </c>
      <c r="BX239" s="4269">
        <f t="shared" si="497"/>
        <v>0</v>
      </c>
      <c r="BY239" s="4269">
        <f t="shared" si="494"/>
        <v>0</v>
      </c>
      <c r="BZ239" s="4269">
        <f t="shared" si="494"/>
        <v>0</v>
      </c>
      <c r="CA239" s="4269">
        <f t="shared" si="494"/>
        <v>0</v>
      </c>
      <c r="CB239" s="4269">
        <f t="shared" si="494"/>
        <v>0</v>
      </c>
      <c r="CC239" s="4270">
        <f t="shared" si="494"/>
        <v>0</v>
      </c>
      <c r="CD239" s="4114"/>
      <c r="CE239" s="4264" t="str">
        <f t="shared" si="408"/>
        <v/>
      </c>
      <c r="CF239" s="4271">
        <f t="shared" si="409"/>
        <v>0</v>
      </c>
      <c r="CG239" s="4272">
        <f t="shared" si="410"/>
        <v>0</v>
      </c>
      <c r="CH239" s="4272">
        <f t="shared" si="411"/>
        <v>0</v>
      </c>
      <c r="CI239" s="4272">
        <f t="shared" si="412"/>
        <v>0</v>
      </c>
      <c r="CJ239" s="4272">
        <f t="shared" si="413"/>
        <v>0</v>
      </c>
      <c r="CK239" s="4272">
        <f t="shared" si="414"/>
        <v>0</v>
      </c>
      <c r="CL239" s="4272">
        <f t="shared" si="415"/>
        <v>0</v>
      </c>
      <c r="CM239" s="4272">
        <f t="shared" si="416"/>
        <v>0</v>
      </c>
      <c r="CN239" s="4272">
        <f t="shared" si="417"/>
        <v>0</v>
      </c>
      <c r="CO239" s="4285">
        <f>IF(M239=CO8,M239,0)</f>
        <v>0</v>
      </c>
      <c r="CP239" s="4286" t="str">
        <f t="shared" si="418"/>
        <v/>
      </c>
      <c r="CQ239" s="4261" t="str">
        <f t="shared" si="419"/>
        <v/>
      </c>
      <c r="CR239" s="4275" t="str">
        <f t="shared" si="420"/>
        <v/>
      </c>
      <c r="CS239" s="4275" t="str">
        <f t="shared" si="421"/>
        <v/>
      </c>
      <c r="CT239" s="4275" t="str">
        <f t="shared" si="422"/>
        <v/>
      </c>
      <c r="CU239" s="4275" t="str">
        <f t="shared" si="423"/>
        <v/>
      </c>
      <c r="CV239" s="4275" t="str">
        <f t="shared" si="424"/>
        <v/>
      </c>
      <c r="CW239" s="4275" t="str">
        <f t="shared" si="425"/>
        <v/>
      </c>
      <c r="CX239" s="4276" t="str">
        <f t="shared" si="426"/>
        <v/>
      </c>
      <c r="CY239" s="4186"/>
      <c r="CZ239" s="4264" t="str">
        <f t="shared" si="427"/>
        <v/>
      </c>
      <c r="DA239" s="4277">
        <f t="shared" si="428"/>
        <v>0</v>
      </c>
      <c r="DB239" s="4115" t="str">
        <f t="shared" si="429"/>
        <v/>
      </c>
      <c r="DC239" s="4115" t="str">
        <f t="shared" si="430"/>
        <v/>
      </c>
      <c r="DD239" s="4115" t="str">
        <f t="shared" si="431"/>
        <v/>
      </c>
      <c r="DE239" s="4115" t="str">
        <f t="shared" si="432"/>
        <v/>
      </c>
      <c r="DF239" s="4115" t="str">
        <f t="shared" si="433"/>
        <v/>
      </c>
      <c r="DG239" s="4115" t="str">
        <f t="shared" si="434"/>
        <v/>
      </c>
      <c r="DH239" s="4115" t="str">
        <f t="shared" si="435"/>
        <v/>
      </c>
      <c r="DI239" s="4115" t="str">
        <f t="shared" si="436"/>
        <v/>
      </c>
      <c r="DJ239" s="4136"/>
      <c r="DK239" s="4287">
        <f>IF(M239=DK8,M239,0)</f>
        <v>0</v>
      </c>
      <c r="DL239" s="4286" t="str">
        <f t="shared" si="437"/>
        <v/>
      </c>
      <c r="DM239" s="4275" t="str">
        <f t="shared" si="438"/>
        <v/>
      </c>
      <c r="DN239" s="4275" t="str">
        <f t="shared" si="439"/>
        <v/>
      </c>
      <c r="DO239" s="4275" t="str">
        <f t="shared" si="440"/>
        <v/>
      </c>
      <c r="DP239" s="4275" t="str">
        <f t="shared" si="441"/>
        <v/>
      </c>
      <c r="DQ239" s="4275" t="str">
        <f t="shared" si="442"/>
        <v/>
      </c>
      <c r="DR239" s="4275" t="str">
        <f t="shared" si="443"/>
        <v/>
      </c>
      <c r="DS239" s="4275" t="str">
        <f t="shared" si="444"/>
        <v/>
      </c>
      <c r="DT239" s="4279" t="str">
        <f t="shared" si="445"/>
        <v/>
      </c>
      <c r="DU239" s="4122"/>
      <c r="DV239" s="4266">
        <f t="shared" si="446"/>
        <v>0</v>
      </c>
      <c r="DW239" s="4267">
        <f t="shared" si="447"/>
        <v>0</v>
      </c>
      <c r="DX239" s="4267">
        <f t="shared" si="448"/>
        <v>0</v>
      </c>
      <c r="DY239" s="4267">
        <f t="shared" si="449"/>
        <v>0</v>
      </c>
      <c r="DZ239" s="4267">
        <f t="shared" si="450"/>
        <v>0</v>
      </c>
      <c r="EA239" s="4267">
        <f t="shared" si="451"/>
        <v>0</v>
      </c>
      <c r="EB239" s="4267">
        <f t="shared" si="452"/>
        <v>0</v>
      </c>
      <c r="EC239" s="4267">
        <f t="shared" si="453"/>
        <v>0</v>
      </c>
      <c r="ED239" s="4215"/>
      <c r="EE239" s="4268">
        <f t="shared" si="498"/>
        <v>0</v>
      </c>
      <c r="EF239" s="4269">
        <f t="shared" si="498"/>
        <v>0</v>
      </c>
      <c r="EG239" s="4269">
        <f t="shared" si="498"/>
        <v>0</v>
      </c>
      <c r="EH239" s="4269">
        <f t="shared" si="495"/>
        <v>0</v>
      </c>
      <c r="EI239" s="4269">
        <f t="shared" si="495"/>
        <v>0</v>
      </c>
      <c r="EJ239" s="4269">
        <f t="shared" si="495"/>
        <v>0</v>
      </c>
      <c r="EK239" s="4269">
        <f t="shared" si="495"/>
        <v>0</v>
      </c>
      <c r="EL239" s="4270">
        <f t="shared" si="495"/>
        <v>0</v>
      </c>
      <c r="EM239" s="4186"/>
      <c r="EN239" s="4264" t="str">
        <f t="shared" si="454"/>
        <v/>
      </c>
      <c r="EO239" s="4271">
        <f t="shared" si="455"/>
        <v>0</v>
      </c>
      <c r="EP239" s="4272">
        <f t="shared" si="456"/>
        <v>0</v>
      </c>
      <c r="EQ239" s="4272">
        <f t="shared" si="457"/>
        <v>0</v>
      </c>
      <c r="ER239" s="4272">
        <f t="shared" si="458"/>
        <v>0</v>
      </c>
      <c r="ES239" s="4272">
        <f t="shared" si="459"/>
        <v>0</v>
      </c>
      <c r="ET239" s="4272">
        <f t="shared" si="460"/>
        <v>0</v>
      </c>
      <c r="EU239" s="4272">
        <f t="shared" si="461"/>
        <v>0</v>
      </c>
      <c r="EV239" s="4272">
        <f t="shared" si="462"/>
        <v>0</v>
      </c>
      <c r="EW239" s="4272">
        <f t="shared" si="463"/>
        <v>0</v>
      </c>
      <c r="EX239" s="4288">
        <f>IF(X239=EX8,X239,0)</f>
        <v>0</v>
      </c>
      <c r="EY239" s="4286" t="str">
        <f t="shared" si="464"/>
        <v/>
      </c>
      <c r="EZ239" s="4261" t="str">
        <f t="shared" si="465"/>
        <v/>
      </c>
      <c r="FA239" s="4275" t="str">
        <f t="shared" si="466"/>
        <v/>
      </c>
      <c r="FB239" s="4275" t="str">
        <f t="shared" si="467"/>
        <v/>
      </c>
      <c r="FC239" s="4275" t="str">
        <f t="shared" si="468"/>
        <v/>
      </c>
      <c r="FD239" s="4275" t="str">
        <f t="shared" si="469"/>
        <v/>
      </c>
      <c r="FE239" s="4275" t="str">
        <f t="shared" si="470"/>
        <v/>
      </c>
      <c r="FF239" s="4275" t="str">
        <f t="shared" si="471"/>
        <v/>
      </c>
      <c r="FG239" s="4275" t="str">
        <f t="shared" si="472"/>
        <v/>
      </c>
      <c r="FH239" s="4186"/>
      <c r="FI239" s="4264" t="str">
        <f t="shared" si="473"/>
        <v/>
      </c>
      <c r="FJ239" s="4277">
        <f t="shared" si="474"/>
        <v>0</v>
      </c>
      <c r="FK239" s="4115" t="str">
        <f t="shared" si="475"/>
        <v/>
      </c>
      <c r="FL239" s="4115" t="str">
        <f t="shared" si="476"/>
        <v/>
      </c>
      <c r="FM239" s="4115" t="str">
        <f t="shared" si="477"/>
        <v/>
      </c>
      <c r="FN239" s="4115" t="str">
        <f t="shared" si="478"/>
        <v/>
      </c>
      <c r="FO239" s="4115" t="str">
        <f t="shared" si="479"/>
        <v/>
      </c>
      <c r="FP239" s="4115" t="str">
        <f t="shared" si="480"/>
        <v/>
      </c>
      <c r="FQ239" s="4115" t="str">
        <f t="shared" si="481"/>
        <v/>
      </c>
      <c r="FR239" s="4115" t="str">
        <f t="shared" si="482"/>
        <v/>
      </c>
      <c r="FS239" s="4287">
        <f>IF(X239=FS8,X239,0)</f>
        <v>0</v>
      </c>
      <c r="FT239" s="4286" t="str">
        <f t="shared" si="483"/>
        <v/>
      </c>
      <c r="FU239" s="4275" t="str">
        <f t="shared" si="484"/>
        <v/>
      </c>
      <c r="FV239" s="4275" t="str">
        <f t="shared" si="485"/>
        <v/>
      </c>
      <c r="FW239" s="4275" t="str">
        <f t="shared" si="486"/>
        <v/>
      </c>
      <c r="FX239" s="4275" t="str">
        <f t="shared" si="487"/>
        <v/>
      </c>
      <c r="FY239" s="4275" t="str">
        <f t="shared" si="488"/>
        <v/>
      </c>
      <c r="FZ239" s="4275" t="str">
        <f t="shared" si="489"/>
        <v/>
      </c>
      <c r="GA239" s="4275" t="str">
        <f t="shared" si="490"/>
        <v/>
      </c>
      <c r="GB239" s="4279" t="str">
        <f t="shared" si="491"/>
        <v/>
      </c>
      <c r="GC239" s="4122"/>
    </row>
    <row r="240" spans="1:185" ht="45" customHeight="1">
      <c r="A240" s="4016">
        <f>ROW()</f>
        <v>240</v>
      </c>
      <c r="B240" s="4250" t="str">
        <f>IF(C240="I","",IF(ISBLANK(D240),"",IF(ISTEXT(D240),LARGE(B9:B239,1)+1,0)))</f>
        <v/>
      </c>
      <c r="C240" s="4281"/>
      <c r="D240" s="4297"/>
      <c r="E240" s="4252"/>
      <c r="F240" s="4253"/>
      <c r="G240" s="4254"/>
      <c r="H240" s="4255"/>
      <c r="I240" s="4254"/>
      <c r="J240" s="4255"/>
      <c r="K240" s="4256">
        <f t="shared" si="492"/>
        <v>0</v>
      </c>
      <c r="L240" s="4119"/>
      <c r="M240" s="4257">
        <f t="shared" si="380"/>
        <v>0</v>
      </c>
      <c r="N240" s="4258">
        <f t="shared" si="380"/>
        <v>0</v>
      </c>
      <c r="O240" s="4259"/>
      <c r="P240" s="4259"/>
      <c r="Q240" s="4259"/>
      <c r="R240" s="4259"/>
      <c r="S240" s="4259"/>
      <c r="T240" s="4259"/>
      <c r="U240" s="4259"/>
      <c r="V240" s="4259"/>
      <c r="W240" s="4119"/>
      <c r="X240" s="4257">
        <f t="shared" si="381"/>
        <v>0</v>
      </c>
      <c r="Y240" s="4258">
        <f t="shared" si="381"/>
        <v>0</v>
      </c>
      <c r="Z240" s="4260"/>
      <c r="AA240" s="4260"/>
      <c r="AB240" s="4260"/>
      <c r="AC240" s="4260"/>
      <c r="AD240" s="4260"/>
      <c r="AE240" s="4260"/>
      <c r="AF240" s="4260"/>
      <c r="AG240" s="4260"/>
      <c r="AH240" s="4119"/>
      <c r="AI240" s="4122"/>
      <c r="AJ240" s="4261">
        <f t="shared" si="382"/>
        <v>0</v>
      </c>
      <c r="AK240" s="4262">
        <f t="shared" si="383"/>
        <v>0</v>
      </c>
      <c r="AL240" s="4261">
        <f t="shared" si="384"/>
        <v>0</v>
      </c>
      <c r="AM240" s="4262">
        <f t="shared" si="385"/>
        <v>0</v>
      </c>
      <c r="AN240" s="4261">
        <f t="shared" si="386"/>
        <v>0</v>
      </c>
      <c r="AO240" s="4262">
        <f t="shared" si="387"/>
        <v>0</v>
      </c>
      <c r="AP240" s="4261">
        <f t="shared" si="388"/>
        <v>0</v>
      </c>
      <c r="AQ240" s="4262">
        <f t="shared" si="389"/>
        <v>0</v>
      </c>
      <c r="AR240" s="4261">
        <f t="shared" si="390"/>
        <v>0</v>
      </c>
      <c r="AS240" s="4262">
        <f t="shared" si="391"/>
        <v>0</v>
      </c>
      <c r="AT240" s="4261">
        <f t="shared" si="392"/>
        <v>0</v>
      </c>
      <c r="AU240" s="4262">
        <f t="shared" si="393"/>
        <v>0</v>
      </c>
      <c r="AV240" s="4261">
        <f t="shared" si="394"/>
        <v>0</v>
      </c>
      <c r="AW240" s="4262">
        <f t="shared" si="395"/>
        <v>0</v>
      </c>
      <c r="AX240" s="4261">
        <f t="shared" si="396"/>
        <v>0</v>
      </c>
      <c r="AY240" s="4262">
        <f t="shared" si="397"/>
        <v>0</v>
      </c>
      <c r="AZ240" s="4263"/>
      <c r="BA240" s="4264">
        <f>BA9</f>
        <v>20</v>
      </c>
      <c r="BB240" s="4264">
        <f t="shared" si="398"/>
        <v>0</v>
      </c>
      <c r="BC240" s="4264" t="str">
        <f t="shared" si="399"/>
        <v/>
      </c>
      <c r="BD240" s="4265">
        <f t="shared" si="496"/>
        <v>0</v>
      </c>
      <c r="BE240" s="4265">
        <f t="shared" si="496"/>
        <v>0</v>
      </c>
      <c r="BF240" s="4265">
        <f t="shared" si="496"/>
        <v>0</v>
      </c>
      <c r="BG240" s="4265">
        <f t="shared" si="493"/>
        <v>0</v>
      </c>
      <c r="BH240" s="4265">
        <f t="shared" si="493"/>
        <v>0</v>
      </c>
      <c r="BI240" s="4265">
        <f t="shared" si="493"/>
        <v>0</v>
      </c>
      <c r="BJ240" s="4265">
        <f t="shared" si="493"/>
        <v>0</v>
      </c>
      <c r="BK240" s="4265">
        <f t="shared" si="493"/>
        <v>0</v>
      </c>
      <c r="BL240" s="4122"/>
      <c r="BM240" s="4266">
        <f t="shared" si="400"/>
        <v>0</v>
      </c>
      <c r="BN240" s="4267">
        <f t="shared" si="401"/>
        <v>0</v>
      </c>
      <c r="BO240" s="4267">
        <f t="shared" si="402"/>
        <v>0</v>
      </c>
      <c r="BP240" s="4267">
        <f t="shared" si="403"/>
        <v>0</v>
      </c>
      <c r="BQ240" s="4267">
        <f t="shared" si="404"/>
        <v>0</v>
      </c>
      <c r="BR240" s="4267">
        <f t="shared" si="405"/>
        <v>0</v>
      </c>
      <c r="BS240" s="4267">
        <f t="shared" si="406"/>
        <v>0</v>
      </c>
      <c r="BT240" s="4267">
        <f t="shared" si="407"/>
        <v>0</v>
      </c>
      <c r="BU240" s="4202"/>
      <c r="BV240" s="4268">
        <f t="shared" si="497"/>
        <v>0</v>
      </c>
      <c r="BW240" s="4269">
        <f t="shared" si="497"/>
        <v>0</v>
      </c>
      <c r="BX240" s="4269">
        <f t="shared" si="497"/>
        <v>0</v>
      </c>
      <c r="BY240" s="4269">
        <f t="shared" si="494"/>
        <v>0</v>
      </c>
      <c r="BZ240" s="4269">
        <f t="shared" si="494"/>
        <v>0</v>
      </c>
      <c r="CA240" s="4269">
        <f t="shared" si="494"/>
        <v>0</v>
      </c>
      <c r="CB240" s="4269">
        <f t="shared" si="494"/>
        <v>0</v>
      </c>
      <c r="CC240" s="4270">
        <f t="shared" si="494"/>
        <v>0</v>
      </c>
      <c r="CD240" s="4114"/>
      <c r="CE240" s="4264" t="str">
        <f t="shared" si="408"/>
        <v/>
      </c>
      <c r="CF240" s="4271">
        <f t="shared" si="409"/>
        <v>0</v>
      </c>
      <c r="CG240" s="4272">
        <f t="shared" si="410"/>
        <v>0</v>
      </c>
      <c r="CH240" s="4272">
        <f t="shared" si="411"/>
        <v>0</v>
      </c>
      <c r="CI240" s="4272">
        <f t="shared" si="412"/>
        <v>0</v>
      </c>
      <c r="CJ240" s="4272">
        <f t="shared" si="413"/>
        <v>0</v>
      </c>
      <c r="CK240" s="4272">
        <f t="shared" si="414"/>
        <v>0</v>
      </c>
      <c r="CL240" s="4272">
        <f t="shared" si="415"/>
        <v>0</v>
      </c>
      <c r="CM240" s="4272">
        <f t="shared" si="416"/>
        <v>0</v>
      </c>
      <c r="CN240" s="4272">
        <f t="shared" si="417"/>
        <v>0</v>
      </c>
      <c r="CO240" s="4285">
        <f>IF(M240=CO8,M240,0)</f>
        <v>0</v>
      </c>
      <c r="CP240" s="4286" t="str">
        <f t="shared" si="418"/>
        <v/>
      </c>
      <c r="CQ240" s="4261" t="str">
        <f t="shared" si="419"/>
        <v/>
      </c>
      <c r="CR240" s="4275" t="str">
        <f t="shared" si="420"/>
        <v/>
      </c>
      <c r="CS240" s="4275" t="str">
        <f t="shared" si="421"/>
        <v/>
      </c>
      <c r="CT240" s="4275" t="str">
        <f t="shared" si="422"/>
        <v/>
      </c>
      <c r="CU240" s="4275" t="str">
        <f t="shared" si="423"/>
        <v/>
      </c>
      <c r="CV240" s="4275" t="str">
        <f t="shared" si="424"/>
        <v/>
      </c>
      <c r="CW240" s="4275" t="str">
        <f t="shared" si="425"/>
        <v/>
      </c>
      <c r="CX240" s="4276" t="str">
        <f t="shared" si="426"/>
        <v/>
      </c>
      <c r="CY240" s="4186"/>
      <c r="CZ240" s="4264" t="str">
        <f t="shared" si="427"/>
        <v/>
      </c>
      <c r="DA240" s="4277">
        <f t="shared" si="428"/>
        <v>0</v>
      </c>
      <c r="DB240" s="4115" t="str">
        <f t="shared" si="429"/>
        <v/>
      </c>
      <c r="DC240" s="4115" t="str">
        <f t="shared" si="430"/>
        <v/>
      </c>
      <c r="DD240" s="4115" t="str">
        <f t="shared" si="431"/>
        <v/>
      </c>
      <c r="DE240" s="4115" t="str">
        <f t="shared" si="432"/>
        <v/>
      </c>
      <c r="DF240" s="4115" t="str">
        <f t="shared" si="433"/>
        <v/>
      </c>
      <c r="DG240" s="4115" t="str">
        <f t="shared" si="434"/>
        <v/>
      </c>
      <c r="DH240" s="4115" t="str">
        <f t="shared" si="435"/>
        <v/>
      </c>
      <c r="DI240" s="4115" t="str">
        <f t="shared" si="436"/>
        <v/>
      </c>
      <c r="DJ240" s="4136"/>
      <c r="DK240" s="4287">
        <f>IF(M240=DK8,M240,0)</f>
        <v>0</v>
      </c>
      <c r="DL240" s="4286" t="str">
        <f t="shared" si="437"/>
        <v/>
      </c>
      <c r="DM240" s="4275" t="str">
        <f t="shared" si="438"/>
        <v/>
      </c>
      <c r="DN240" s="4275" t="str">
        <f t="shared" si="439"/>
        <v/>
      </c>
      <c r="DO240" s="4275" t="str">
        <f t="shared" si="440"/>
        <v/>
      </c>
      <c r="DP240" s="4275" t="str">
        <f t="shared" si="441"/>
        <v/>
      </c>
      <c r="DQ240" s="4275" t="str">
        <f t="shared" si="442"/>
        <v/>
      </c>
      <c r="DR240" s="4275" t="str">
        <f t="shared" si="443"/>
        <v/>
      </c>
      <c r="DS240" s="4275" t="str">
        <f t="shared" si="444"/>
        <v/>
      </c>
      <c r="DT240" s="4279" t="str">
        <f t="shared" si="445"/>
        <v/>
      </c>
      <c r="DU240" s="4122"/>
      <c r="DV240" s="4266">
        <f t="shared" si="446"/>
        <v>0</v>
      </c>
      <c r="DW240" s="4267">
        <f t="shared" si="447"/>
        <v>0</v>
      </c>
      <c r="DX240" s="4267">
        <f t="shared" si="448"/>
        <v>0</v>
      </c>
      <c r="DY240" s="4267">
        <f t="shared" si="449"/>
        <v>0</v>
      </c>
      <c r="DZ240" s="4267">
        <f t="shared" si="450"/>
        <v>0</v>
      </c>
      <c r="EA240" s="4267">
        <f t="shared" si="451"/>
        <v>0</v>
      </c>
      <c r="EB240" s="4267">
        <f t="shared" si="452"/>
        <v>0</v>
      </c>
      <c r="EC240" s="4267">
        <f t="shared" si="453"/>
        <v>0</v>
      </c>
      <c r="ED240" s="4215"/>
      <c r="EE240" s="4268">
        <f t="shared" si="498"/>
        <v>0</v>
      </c>
      <c r="EF240" s="4269">
        <f t="shared" si="498"/>
        <v>0</v>
      </c>
      <c r="EG240" s="4269">
        <f t="shared" si="498"/>
        <v>0</v>
      </c>
      <c r="EH240" s="4269">
        <f t="shared" si="495"/>
        <v>0</v>
      </c>
      <c r="EI240" s="4269">
        <f t="shared" si="495"/>
        <v>0</v>
      </c>
      <c r="EJ240" s="4269">
        <f t="shared" si="495"/>
        <v>0</v>
      </c>
      <c r="EK240" s="4269">
        <f t="shared" si="495"/>
        <v>0</v>
      </c>
      <c r="EL240" s="4270">
        <f t="shared" si="495"/>
        <v>0</v>
      </c>
      <c r="EM240" s="4186"/>
      <c r="EN240" s="4264" t="str">
        <f t="shared" si="454"/>
        <v/>
      </c>
      <c r="EO240" s="4271">
        <f t="shared" si="455"/>
        <v>0</v>
      </c>
      <c r="EP240" s="4272">
        <f t="shared" si="456"/>
        <v>0</v>
      </c>
      <c r="EQ240" s="4272">
        <f t="shared" si="457"/>
        <v>0</v>
      </c>
      <c r="ER240" s="4272">
        <f t="shared" si="458"/>
        <v>0</v>
      </c>
      <c r="ES240" s="4272">
        <f t="shared" si="459"/>
        <v>0</v>
      </c>
      <c r="ET240" s="4272">
        <f t="shared" si="460"/>
        <v>0</v>
      </c>
      <c r="EU240" s="4272">
        <f t="shared" si="461"/>
        <v>0</v>
      </c>
      <c r="EV240" s="4272">
        <f t="shared" si="462"/>
        <v>0</v>
      </c>
      <c r="EW240" s="4272">
        <f t="shared" si="463"/>
        <v>0</v>
      </c>
      <c r="EX240" s="4288">
        <f>IF(X240=EX8,X240,0)</f>
        <v>0</v>
      </c>
      <c r="EY240" s="4286" t="str">
        <f t="shared" si="464"/>
        <v/>
      </c>
      <c r="EZ240" s="4261" t="str">
        <f t="shared" si="465"/>
        <v/>
      </c>
      <c r="FA240" s="4275" t="str">
        <f t="shared" si="466"/>
        <v/>
      </c>
      <c r="FB240" s="4275" t="str">
        <f t="shared" si="467"/>
        <v/>
      </c>
      <c r="FC240" s="4275" t="str">
        <f t="shared" si="468"/>
        <v/>
      </c>
      <c r="FD240" s="4275" t="str">
        <f t="shared" si="469"/>
        <v/>
      </c>
      <c r="FE240" s="4275" t="str">
        <f t="shared" si="470"/>
        <v/>
      </c>
      <c r="FF240" s="4275" t="str">
        <f t="shared" si="471"/>
        <v/>
      </c>
      <c r="FG240" s="4275" t="str">
        <f t="shared" si="472"/>
        <v/>
      </c>
      <c r="FH240" s="4186"/>
      <c r="FI240" s="4264" t="str">
        <f t="shared" si="473"/>
        <v/>
      </c>
      <c r="FJ240" s="4277">
        <f t="shared" si="474"/>
        <v>0</v>
      </c>
      <c r="FK240" s="4115" t="str">
        <f t="shared" si="475"/>
        <v/>
      </c>
      <c r="FL240" s="4115" t="str">
        <f t="shared" si="476"/>
        <v/>
      </c>
      <c r="FM240" s="4115" t="str">
        <f t="shared" si="477"/>
        <v/>
      </c>
      <c r="FN240" s="4115" t="str">
        <f t="shared" si="478"/>
        <v/>
      </c>
      <c r="FO240" s="4115" t="str">
        <f t="shared" si="479"/>
        <v/>
      </c>
      <c r="FP240" s="4115" t="str">
        <f t="shared" si="480"/>
        <v/>
      </c>
      <c r="FQ240" s="4115" t="str">
        <f t="shared" si="481"/>
        <v/>
      </c>
      <c r="FR240" s="4115" t="str">
        <f t="shared" si="482"/>
        <v/>
      </c>
      <c r="FS240" s="4287">
        <f>IF(X240=FS8,X240,0)</f>
        <v>0</v>
      </c>
      <c r="FT240" s="4286" t="str">
        <f t="shared" si="483"/>
        <v/>
      </c>
      <c r="FU240" s="4275" t="str">
        <f t="shared" si="484"/>
        <v/>
      </c>
      <c r="FV240" s="4275" t="str">
        <f t="shared" si="485"/>
        <v/>
      </c>
      <c r="FW240" s="4275" t="str">
        <f t="shared" si="486"/>
        <v/>
      </c>
      <c r="FX240" s="4275" t="str">
        <f t="shared" si="487"/>
        <v/>
      </c>
      <c r="FY240" s="4275" t="str">
        <f t="shared" si="488"/>
        <v/>
      </c>
      <c r="FZ240" s="4275" t="str">
        <f t="shared" si="489"/>
        <v/>
      </c>
      <c r="GA240" s="4275" t="str">
        <f t="shared" si="490"/>
        <v/>
      </c>
      <c r="GB240" s="4279" t="str">
        <f t="shared" si="491"/>
        <v/>
      </c>
      <c r="GC240" s="4122"/>
    </row>
    <row r="241" spans="1:185" ht="45" customHeight="1">
      <c r="A241" s="4016">
        <f>ROW()</f>
        <v>241</v>
      </c>
      <c r="B241" s="4250" t="str">
        <f>IF(C241="I","",IF(ISBLANK(D241),"",IF(ISTEXT(D241),LARGE(B9:B240,1)+1,0)))</f>
        <v/>
      </c>
      <c r="C241" s="4281"/>
      <c r="D241" s="4297"/>
      <c r="E241" s="4252"/>
      <c r="F241" s="4253"/>
      <c r="G241" s="4254"/>
      <c r="H241" s="4255"/>
      <c r="I241" s="4254"/>
      <c r="J241" s="4255"/>
      <c r="K241" s="4256">
        <f t="shared" si="492"/>
        <v>0</v>
      </c>
      <c r="L241" s="4119"/>
      <c r="M241" s="4257">
        <f t="shared" si="380"/>
        <v>0</v>
      </c>
      <c r="N241" s="4258">
        <f t="shared" si="380"/>
        <v>0</v>
      </c>
      <c r="O241" s="4259"/>
      <c r="P241" s="4259"/>
      <c r="Q241" s="4259"/>
      <c r="R241" s="4259"/>
      <c r="S241" s="4259"/>
      <c r="T241" s="4259"/>
      <c r="U241" s="4259"/>
      <c r="V241" s="4259"/>
      <c r="W241" s="4119"/>
      <c r="X241" s="4257">
        <f t="shared" si="381"/>
        <v>0</v>
      </c>
      <c r="Y241" s="4258">
        <f t="shared" si="381"/>
        <v>0</v>
      </c>
      <c r="Z241" s="4260"/>
      <c r="AA241" s="4260"/>
      <c r="AB241" s="4260"/>
      <c r="AC241" s="4260"/>
      <c r="AD241" s="4260"/>
      <c r="AE241" s="4260"/>
      <c r="AF241" s="4260"/>
      <c r="AG241" s="4260"/>
      <c r="AH241" s="4119"/>
      <c r="AI241" s="4122"/>
      <c r="AJ241" s="4261">
        <f t="shared" si="382"/>
        <v>0</v>
      </c>
      <c r="AK241" s="4262">
        <f t="shared" si="383"/>
        <v>0</v>
      </c>
      <c r="AL241" s="4261">
        <f t="shared" si="384"/>
        <v>0</v>
      </c>
      <c r="AM241" s="4262">
        <f t="shared" si="385"/>
        <v>0</v>
      </c>
      <c r="AN241" s="4261">
        <f t="shared" si="386"/>
        <v>0</v>
      </c>
      <c r="AO241" s="4262">
        <f t="shared" si="387"/>
        <v>0</v>
      </c>
      <c r="AP241" s="4261">
        <f t="shared" si="388"/>
        <v>0</v>
      </c>
      <c r="AQ241" s="4262">
        <f t="shared" si="389"/>
        <v>0</v>
      </c>
      <c r="AR241" s="4261">
        <f t="shared" si="390"/>
        <v>0</v>
      </c>
      <c r="AS241" s="4262">
        <f t="shared" si="391"/>
        <v>0</v>
      </c>
      <c r="AT241" s="4261">
        <f t="shared" si="392"/>
        <v>0</v>
      </c>
      <c r="AU241" s="4262">
        <f t="shared" si="393"/>
        <v>0</v>
      </c>
      <c r="AV241" s="4261">
        <f t="shared" si="394"/>
        <v>0</v>
      </c>
      <c r="AW241" s="4262">
        <f t="shared" si="395"/>
        <v>0</v>
      </c>
      <c r="AX241" s="4261">
        <f t="shared" si="396"/>
        <v>0</v>
      </c>
      <c r="AY241" s="4262">
        <f t="shared" si="397"/>
        <v>0</v>
      </c>
      <c r="AZ241" s="4263"/>
      <c r="BA241" s="4264">
        <f>BA9</f>
        <v>20</v>
      </c>
      <c r="BB241" s="4264">
        <f t="shared" si="398"/>
        <v>0</v>
      </c>
      <c r="BC241" s="4264" t="str">
        <f t="shared" si="399"/>
        <v/>
      </c>
      <c r="BD241" s="4265">
        <f t="shared" si="496"/>
        <v>0</v>
      </c>
      <c r="BE241" s="4265">
        <f t="shared" si="496"/>
        <v>0</v>
      </c>
      <c r="BF241" s="4265">
        <f t="shared" si="496"/>
        <v>0</v>
      </c>
      <c r="BG241" s="4265">
        <f t="shared" si="493"/>
        <v>0</v>
      </c>
      <c r="BH241" s="4265">
        <f t="shared" si="493"/>
        <v>0</v>
      </c>
      <c r="BI241" s="4265">
        <f t="shared" si="493"/>
        <v>0</v>
      </c>
      <c r="BJ241" s="4265">
        <f t="shared" si="493"/>
        <v>0</v>
      </c>
      <c r="BK241" s="4265">
        <f t="shared" si="493"/>
        <v>0</v>
      </c>
      <c r="BL241" s="4122"/>
      <c r="BM241" s="4266">
        <f t="shared" si="400"/>
        <v>0</v>
      </c>
      <c r="BN241" s="4267">
        <f t="shared" si="401"/>
        <v>0</v>
      </c>
      <c r="BO241" s="4267">
        <f t="shared" si="402"/>
        <v>0</v>
      </c>
      <c r="BP241" s="4267">
        <f t="shared" si="403"/>
        <v>0</v>
      </c>
      <c r="BQ241" s="4267">
        <f t="shared" si="404"/>
        <v>0</v>
      </c>
      <c r="BR241" s="4267">
        <f t="shared" si="405"/>
        <v>0</v>
      </c>
      <c r="BS241" s="4267">
        <f t="shared" si="406"/>
        <v>0</v>
      </c>
      <c r="BT241" s="4267">
        <f t="shared" si="407"/>
        <v>0</v>
      </c>
      <c r="BU241" s="4202"/>
      <c r="BV241" s="4268">
        <f t="shared" si="497"/>
        <v>0</v>
      </c>
      <c r="BW241" s="4269">
        <f t="shared" si="497"/>
        <v>0</v>
      </c>
      <c r="BX241" s="4269">
        <f t="shared" si="497"/>
        <v>0</v>
      </c>
      <c r="BY241" s="4269">
        <f t="shared" si="494"/>
        <v>0</v>
      </c>
      <c r="BZ241" s="4269">
        <f t="shared" si="494"/>
        <v>0</v>
      </c>
      <c r="CA241" s="4269">
        <f t="shared" si="494"/>
        <v>0</v>
      </c>
      <c r="CB241" s="4269">
        <f t="shared" si="494"/>
        <v>0</v>
      </c>
      <c r="CC241" s="4270">
        <f t="shared" si="494"/>
        <v>0</v>
      </c>
      <c r="CD241" s="4114"/>
      <c r="CE241" s="4264" t="str">
        <f t="shared" si="408"/>
        <v/>
      </c>
      <c r="CF241" s="4271">
        <f t="shared" si="409"/>
        <v>0</v>
      </c>
      <c r="CG241" s="4272">
        <f t="shared" si="410"/>
        <v>0</v>
      </c>
      <c r="CH241" s="4272">
        <f t="shared" si="411"/>
        <v>0</v>
      </c>
      <c r="CI241" s="4272">
        <f t="shared" si="412"/>
        <v>0</v>
      </c>
      <c r="CJ241" s="4272">
        <f t="shared" si="413"/>
        <v>0</v>
      </c>
      <c r="CK241" s="4272">
        <f t="shared" si="414"/>
        <v>0</v>
      </c>
      <c r="CL241" s="4272">
        <f t="shared" si="415"/>
        <v>0</v>
      </c>
      <c r="CM241" s="4272">
        <f t="shared" si="416"/>
        <v>0</v>
      </c>
      <c r="CN241" s="4272">
        <f t="shared" si="417"/>
        <v>0</v>
      </c>
      <c r="CO241" s="4285">
        <f>IF(M241=CO8,M241,0)</f>
        <v>0</v>
      </c>
      <c r="CP241" s="4286" t="str">
        <f t="shared" si="418"/>
        <v/>
      </c>
      <c r="CQ241" s="4261" t="str">
        <f t="shared" si="419"/>
        <v/>
      </c>
      <c r="CR241" s="4275" t="str">
        <f t="shared" si="420"/>
        <v/>
      </c>
      <c r="CS241" s="4275" t="str">
        <f t="shared" si="421"/>
        <v/>
      </c>
      <c r="CT241" s="4275" t="str">
        <f t="shared" si="422"/>
        <v/>
      </c>
      <c r="CU241" s="4275" t="str">
        <f t="shared" si="423"/>
        <v/>
      </c>
      <c r="CV241" s="4275" t="str">
        <f t="shared" si="424"/>
        <v/>
      </c>
      <c r="CW241" s="4275" t="str">
        <f t="shared" si="425"/>
        <v/>
      </c>
      <c r="CX241" s="4276" t="str">
        <f t="shared" si="426"/>
        <v/>
      </c>
      <c r="CY241" s="4186"/>
      <c r="CZ241" s="4264" t="str">
        <f t="shared" si="427"/>
        <v/>
      </c>
      <c r="DA241" s="4277">
        <f t="shared" si="428"/>
        <v>0</v>
      </c>
      <c r="DB241" s="4115" t="str">
        <f t="shared" si="429"/>
        <v/>
      </c>
      <c r="DC241" s="4115" t="str">
        <f t="shared" si="430"/>
        <v/>
      </c>
      <c r="DD241" s="4115" t="str">
        <f t="shared" si="431"/>
        <v/>
      </c>
      <c r="DE241" s="4115" t="str">
        <f t="shared" si="432"/>
        <v/>
      </c>
      <c r="DF241" s="4115" t="str">
        <f t="shared" si="433"/>
        <v/>
      </c>
      <c r="DG241" s="4115" t="str">
        <f t="shared" si="434"/>
        <v/>
      </c>
      <c r="DH241" s="4115" t="str">
        <f t="shared" si="435"/>
        <v/>
      </c>
      <c r="DI241" s="4115" t="str">
        <f t="shared" si="436"/>
        <v/>
      </c>
      <c r="DJ241" s="4136"/>
      <c r="DK241" s="4287">
        <f>IF(M241=DK8,M241,0)</f>
        <v>0</v>
      </c>
      <c r="DL241" s="4286" t="str">
        <f t="shared" si="437"/>
        <v/>
      </c>
      <c r="DM241" s="4275" t="str">
        <f t="shared" si="438"/>
        <v/>
      </c>
      <c r="DN241" s="4275" t="str">
        <f t="shared" si="439"/>
        <v/>
      </c>
      <c r="DO241" s="4275" t="str">
        <f t="shared" si="440"/>
        <v/>
      </c>
      <c r="DP241" s="4275" t="str">
        <f t="shared" si="441"/>
        <v/>
      </c>
      <c r="DQ241" s="4275" t="str">
        <f t="shared" si="442"/>
        <v/>
      </c>
      <c r="DR241" s="4275" t="str">
        <f t="shared" si="443"/>
        <v/>
      </c>
      <c r="DS241" s="4275" t="str">
        <f t="shared" si="444"/>
        <v/>
      </c>
      <c r="DT241" s="4279" t="str">
        <f t="shared" si="445"/>
        <v/>
      </c>
      <c r="DU241" s="4122"/>
      <c r="DV241" s="4266">
        <f t="shared" si="446"/>
        <v>0</v>
      </c>
      <c r="DW241" s="4267">
        <f t="shared" si="447"/>
        <v>0</v>
      </c>
      <c r="DX241" s="4267">
        <f t="shared" si="448"/>
        <v>0</v>
      </c>
      <c r="DY241" s="4267">
        <f t="shared" si="449"/>
        <v>0</v>
      </c>
      <c r="DZ241" s="4267">
        <f t="shared" si="450"/>
        <v>0</v>
      </c>
      <c r="EA241" s="4267">
        <f t="shared" si="451"/>
        <v>0</v>
      </c>
      <c r="EB241" s="4267">
        <f t="shared" si="452"/>
        <v>0</v>
      </c>
      <c r="EC241" s="4267">
        <f t="shared" si="453"/>
        <v>0</v>
      </c>
      <c r="ED241" s="4215"/>
      <c r="EE241" s="4268">
        <f t="shared" si="498"/>
        <v>0</v>
      </c>
      <c r="EF241" s="4269">
        <f t="shared" si="498"/>
        <v>0</v>
      </c>
      <c r="EG241" s="4269">
        <f t="shared" si="498"/>
        <v>0</v>
      </c>
      <c r="EH241" s="4269">
        <f t="shared" si="495"/>
        <v>0</v>
      </c>
      <c r="EI241" s="4269">
        <f t="shared" si="495"/>
        <v>0</v>
      </c>
      <c r="EJ241" s="4269">
        <f t="shared" si="495"/>
        <v>0</v>
      </c>
      <c r="EK241" s="4269">
        <f t="shared" si="495"/>
        <v>0</v>
      </c>
      <c r="EL241" s="4270">
        <f t="shared" si="495"/>
        <v>0</v>
      </c>
      <c r="EM241" s="4186"/>
      <c r="EN241" s="4264" t="str">
        <f t="shared" si="454"/>
        <v/>
      </c>
      <c r="EO241" s="4271">
        <f t="shared" si="455"/>
        <v>0</v>
      </c>
      <c r="EP241" s="4272">
        <f t="shared" si="456"/>
        <v>0</v>
      </c>
      <c r="EQ241" s="4272">
        <f t="shared" si="457"/>
        <v>0</v>
      </c>
      <c r="ER241" s="4272">
        <f t="shared" si="458"/>
        <v>0</v>
      </c>
      <c r="ES241" s="4272">
        <f t="shared" si="459"/>
        <v>0</v>
      </c>
      <c r="ET241" s="4272">
        <f t="shared" si="460"/>
        <v>0</v>
      </c>
      <c r="EU241" s="4272">
        <f t="shared" si="461"/>
        <v>0</v>
      </c>
      <c r="EV241" s="4272">
        <f t="shared" si="462"/>
        <v>0</v>
      </c>
      <c r="EW241" s="4272">
        <f t="shared" si="463"/>
        <v>0</v>
      </c>
      <c r="EX241" s="4288">
        <f>IF(X241=EX8,X241,0)</f>
        <v>0</v>
      </c>
      <c r="EY241" s="4286" t="str">
        <f t="shared" si="464"/>
        <v/>
      </c>
      <c r="EZ241" s="4261" t="str">
        <f t="shared" si="465"/>
        <v/>
      </c>
      <c r="FA241" s="4275" t="str">
        <f t="shared" si="466"/>
        <v/>
      </c>
      <c r="FB241" s="4275" t="str">
        <f t="shared" si="467"/>
        <v/>
      </c>
      <c r="FC241" s="4275" t="str">
        <f t="shared" si="468"/>
        <v/>
      </c>
      <c r="FD241" s="4275" t="str">
        <f t="shared" si="469"/>
        <v/>
      </c>
      <c r="FE241" s="4275" t="str">
        <f t="shared" si="470"/>
        <v/>
      </c>
      <c r="FF241" s="4275" t="str">
        <f t="shared" si="471"/>
        <v/>
      </c>
      <c r="FG241" s="4275" t="str">
        <f t="shared" si="472"/>
        <v/>
      </c>
      <c r="FH241" s="4186"/>
      <c r="FI241" s="4264" t="str">
        <f t="shared" si="473"/>
        <v/>
      </c>
      <c r="FJ241" s="4277">
        <f t="shared" si="474"/>
        <v>0</v>
      </c>
      <c r="FK241" s="4115" t="str">
        <f t="shared" si="475"/>
        <v/>
      </c>
      <c r="FL241" s="4115" t="str">
        <f t="shared" si="476"/>
        <v/>
      </c>
      <c r="FM241" s="4115" t="str">
        <f t="shared" si="477"/>
        <v/>
      </c>
      <c r="FN241" s="4115" t="str">
        <f t="shared" si="478"/>
        <v/>
      </c>
      <c r="FO241" s="4115" t="str">
        <f t="shared" si="479"/>
        <v/>
      </c>
      <c r="FP241" s="4115" t="str">
        <f t="shared" si="480"/>
        <v/>
      </c>
      <c r="FQ241" s="4115" t="str">
        <f t="shared" si="481"/>
        <v/>
      </c>
      <c r="FR241" s="4115" t="str">
        <f t="shared" si="482"/>
        <v/>
      </c>
      <c r="FS241" s="4287">
        <f>IF(X241=FS8,X241,0)</f>
        <v>0</v>
      </c>
      <c r="FT241" s="4286" t="str">
        <f t="shared" si="483"/>
        <v/>
      </c>
      <c r="FU241" s="4275" t="str">
        <f t="shared" si="484"/>
        <v/>
      </c>
      <c r="FV241" s="4275" t="str">
        <f t="shared" si="485"/>
        <v/>
      </c>
      <c r="FW241" s="4275" t="str">
        <f t="shared" si="486"/>
        <v/>
      </c>
      <c r="FX241" s="4275" t="str">
        <f t="shared" si="487"/>
        <v/>
      </c>
      <c r="FY241" s="4275" t="str">
        <f t="shared" si="488"/>
        <v/>
      </c>
      <c r="FZ241" s="4275" t="str">
        <f t="shared" si="489"/>
        <v/>
      </c>
      <c r="GA241" s="4275" t="str">
        <f t="shared" si="490"/>
        <v/>
      </c>
      <c r="GB241" s="4279" t="str">
        <f t="shared" si="491"/>
        <v/>
      </c>
      <c r="GC241" s="4122"/>
    </row>
    <row r="242" spans="1:185" ht="45" customHeight="1">
      <c r="A242" s="4016">
        <f>ROW()</f>
        <v>242</v>
      </c>
      <c r="B242" s="4250" t="str">
        <f>IF(C242="I","",IF(ISBLANK(D242),"",IF(ISTEXT(D242),LARGE(B9:B241,1)+1,0)))</f>
        <v/>
      </c>
      <c r="C242" s="4281"/>
      <c r="D242" s="4297"/>
      <c r="E242" s="4252"/>
      <c r="F242" s="4253"/>
      <c r="G242" s="4254"/>
      <c r="H242" s="4255"/>
      <c r="I242" s="4254"/>
      <c r="J242" s="4255"/>
      <c r="K242" s="4256">
        <f t="shared" si="492"/>
        <v>0</v>
      </c>
      <c r="L242" s="4119"/>
      <c r="M242" s="4257">
        <f t="shared" si="380"/>
        <v>0</v>
      </c>
      <c r="N242" s="4258">
        <f t="shared" si="380"/>
        <v>0</v>
      </c>
      <c r="O242" s="4259"/>
      <c r="P242" s="4259"/>
      <c r="Q242" s="4259"/>
      <c r="R242" s="4259"/>
      <c r="S242" s="4259"/>
      <c r="T242" s="4259"/>
      <c r="U242" s="4259"/>
      <c r="V242" s="4259"/>
      <c r="W242" s="4119"/>
      <c r="X242" s="4257">
        <f t="shared" si="381"/>
        <v>0</v>
      </c>
      <c r="Y242" s="4258">
        <f t="shared" si="381"/>
        <v>0</v>
      </c>
      <c r="Z242" s="4260"/>
      <c r="AA242" s="4260"/>
      <c r="AB242" s="4260"/>
      <c r="AC242" s="4260"/>
      <c r="AD242" s="4260"/>
      <c r="AE242" s="4260"/>
      <c r="AF242" s="4260"/>
      <c r="AG242" s="4260"/>
      <c r="AH242" s="4119"/>
      <c r="AI242" s="4122"/>
      <c r="AJ242" s="4261">
        <f t="shared" si="382"/>
        <v>0</v>
      </c>
      <c r="AK242" s="4262">
        <f t="shared" si="383"/>
        <v>0</v>
      </c>
      <c r="AL242" s="4261">
        <f t="shared" si="384"/>
        <v>0</v>
      </c>
      <c r="AM242" s="4262">
        <f t="shared" si="385"/>
        <v>0</v>
      </c>
      <c r="AN242" s="4261">
        <f t="shared" si="386"/>
        <v>0</v>
      </c>
      <c r="AO242" s="4262">
        <f t="shared" si="387"/>
        <v>0</v>
      </c>
      <c r="AP242" s="4261">
        <f t="shared" si="388"/>
        <v>0</v>
      </c>
      <c r="AQ242" s="4262">
        <f t="shared" si="389"/>
        <v>0</v>
      </c>
      <c r="AR242" s="4261">
        <f t="shared" si="390"/>
        <v>0</v>
      </c>
      <c r="AS242" s="4262">
        <f t="shared" si="391"/>
        <v>0</v>
      </c>
      <c r="AT242" s="4261">
        <f t="shared" si="392"/>
        <v>0</v>
      </c>
      <c r="AU242" s="4262">
        <f t="shared" si="393"/>
        <v>0</v>
      </c>
      <c r="AV242" s="4261">
        <f t="shared" si="394"/>
        <v>0</v>
      </c>
      <c r="AW242" s="4262">
        <f t="shared" si="395"/>
        <v>0</v>
      </c>
      <c r="AX242" s="4261">
        <f t="shared" si="396"/>
        <v>0</v>
      </c>
      <c r="AY242" s="4262">
        <f t="shared" si="397"/>
        <v>0</v>
      </c>
      <c r="AZ242" s="4263"/>
      <c r="BA242" s="4264">
        <f>BA9</f>
        <v>20</v>
      </c>
      <c r="BB242" s="4264">
        <f t="shared" si="398"/>
        <v>0</v>
      </c>
      <c r="BC242" s="4264" t="str">
        <f t="shared" si="399"/>
        <v/>
      </c>
      <c r="BD242" s="4265">
        <f t="shared" si="496"/>
        <v>0</v>
      </c>
      <c r="BE242" s="4265">
        <f t="shared" si="496"/>
        <v>0</v>
      </c>
      <c r="BF242" s="4265">
        <f t="shared" si="496"/>
        <v>0</v>
      </c>
      <c r="BG242" s="4265">
        <f t="shared" si="493"/>
        <v>0</v>
      </c>
      <c r="BH242" s="4265">
        <f t="shared" si="493"/>
        <v>0</v>
      </c>
      <c r="BI242" s="4265">
        <f t="shared" si="493"/>
        <v>0</v>
      </c>
      <c r="BJ242" s="4265">
        <f t="shared" si="493"/>
        <v>0</v>
      </c>
      <c r="BK242" s="4265">
        <f t="shared" si="493"/>
        <v>0</v>
      </c>
      <c r="BL242" s="4122"/>
      <c r="BM242" s="4266">
        <f t="shared" si="400"/>
        <v>0</v>
      </c>
      <c r="BN242" s="4267">
        <f t="shared" si="401"/>
        <v>0</v>
      </c>
      <c r="BO242" s="4267">
        <f t="shared" si="402"/>
        <v>0</v>
      </c>
      <c r="BP242" s="4267">
        <f t="shared" si="403"/>
        <v>0</v>
      </c>
      <c r="BQ242" s="4267">
        <f t="shared" si="404"/>
        <v>0</v>
      </c>
      <c r="BR242" s="4267">
        <f t="shared" si="405"/>
        <v>0</v>
      </c>
      <c r="BS242" s="4267">
        <f t="shared" si="406"/>
        <v>0</v>
      </c>
      <c r="BT242" s="4267">
        <f t="shared" si="407"/>
        <v>0</v>
      </c>
      <c r="BU242" s="4202"/>
      <c r="BV242" s="4268">
        <f t="shared" si="497"/>
        <v>0</v>
      </c>
      <c r="BW242" s="4269">
        <f t="shared" si="497"/>
        <v>0</v>
      </c>
      <c r="BX242" s="4269">
        <f t="shared" si="497"/>
        <v>0</v>
      </c>
      <c r="BY242" s="4269">
        <f t="shared" si="494"/>
        <v>0</v>
      </c>
      <c r="BZ242" s="4269">
        <f t="shared" si="494"/>
        <v>0</v>
      </c>
      <c r="CA242" s="4269">
        <f t="shared" si="494"/>
        <v>0</v>
      </c>
      <c r="CB242" s="4269">
        <f t="shared" si="494"/>
        <v>0</v>
      </c>
      <c r="CC242" s="4270">
        <f t="shared" si="494"/>
        <v>0</v>
      </c>
      <c r="CD242" s="4114"/>
      <c r="CE242" s="4264" t="str">
        <f t="shared" si="408"/>
        <v/>
      </c>
      <c r="CF242" s="4271">
        <f t="shared" si="409"/>
        <v>0</v>
      </c>
      <c r="CG242" s="4272">
        <f t="shared" si="410"/>
        <v>0</v>
      </c>
      <c r="CH242" s="4272">
        <f t="shared" si="411"/>
        <v>0</v>
      </c>
      <c r="CI242" s="4272">
        <f t="shared" si="412"/>
        <v>0</v>
      </c>
      <c r="CJ242" s="4272">
        <f t="shared" si="413"/>
        <v>0</v>
      </c>
      <c r="CK242" s="4272">
        <f t="shared" si="414"/>
        <v>0</v>
      </c>
      <c r="CL242" s="4272">
        <f t="shared" si="415"/>
        <v>0</v>
      </c>
      <c r="CM242" s="4272">
        <f t="shared" si="416"/>
        <v>0</v>
      </c>
      <c r="CN242" s="4272">
        <f t="shared" si="417"/>
        <v>0</v>
      </c>
      <c r="CO242" s="4285">
        <f>IF(M242=CO8,M242,0)</f>
        <v>0</v>
      </c>
      <c r="CP242" s="4286" t="str">
        <f t="shared" si="418"/>
        <v/>
      </c>
      <c r="CQ242" s="4261" t="str">
        <f t="shared" si="419"/>
        <v/>
      </c>
      <c r="CR242" s="4275" t="str">
        <f t="shared" si="420"/>
        <v/>
      </c>
      <c r="CS242" s="4275" t="str">
        <f t="shared" si="421"/>
        <v/>
      </c>
      <c r="CT242" s="4275" t="str">
        <f t="shared" si="422"/>
        <v/>
      </c>
      <c r="CU242" s="4275" t="str">
        <f t="shared" si="423"/>
        <v/>
      </c>
      <c r="CV242" s="4275" t="str">
        <f t="shared" si="424"/>
        <v/>
      </c>
      <c r="CW242" s="4275" t="str">
        <f t="shared" si="425"/>
        <v/>
      </c>
      <c r="CX242" s="4276" t="str">
        <f t="shared" si="426"/>
        <v/>
      </c>
      <c r="CY242" s="4186"/>
      <c r="CZ242" s="4264" t="str">
        <f t="shared" si="427"/>
        <v/>
      </c>
      <c r="DA242" s="4277">
        <f t="shared" si="428"/>
        <v>0</v>
      </c>
      <c r="DB242" s="4115" t="str">
        <f t="shared" si="429"/>
        <v/>
      </c>
      <c r="DC242" s="4115" t="str">
        <f t="shared" si="430"/>
        <v/>
      </c>
      <c r="DD242" s="4115" t="str">
        <f t="shared" si="431"/>
        <v/>
      </c>
      <c r="DE242" s="4115" t="str">
        <f t="shared" si="432"/>
        <v/>
      </c>
      <c r="DF242" s="4115" t="str">
        <f t="shared" si="433"/>
        <v/>
      </c>
      <c r="DG242" s="4115" t="str">
        <f t="shared" si="434"/>
        <v/>
      </c>
      <c r="DH242" s="4115" t="str">
        <f t="shared" si="435"/>
        <v/>
      </c>
      <c r="DI242" s="4115" t="str">
        <f t="shared" si="436"/>
        <v/>
      </c>
      <c r="DJ242" s="4136"/>
      <c r="DK242" s="4287">
        <f>IF(M242=DK8,M242,0)</f>
        <v>0</v>
      </c>
      <c r="DL242" s="4286" t="str">
        <f t="shared" si="437"/>
        <v/>
      </c>
      <c r="DM242" s="4275" t="str">
        <f t="shared" si="438"/>
        <v/>
      </c>
      <c r="DN242" s="4275" t="str">
        <f t="shared" si="439"/>
        <v/>
      </c>
      <c r="DO242" s="4275" t="str">
        <f t="shared" si="440"/>
        <v/>
      </c>
      <c r="DP242" s="4275" t="str">
        <f t="shared" si="441"/>
        <v/>
      </c>
      <c r="DQ242" s="4275" t="str">
        <f t="shared" si="442"/>
        <v/>
      </c>
      <c r="DR242" s="4275" t="str">
        <f t="shared" si="443"/>
        <v/>
      </c>
      <c r="DS242" s="4275" t="str">
        <f t="shared" si="444"/>
        <v/>
      </c>
      <c r="DT242" s="4279" t="str">
        <f t="shared" si="445"/>
        <v/>
      </c>
      <c r="DU242" s="4122"/>
      <c r="DV242" s="4266">
        <f t="shared" si="446"/>
        <v>0</v>
      </c>
      <c r="DW242" s="4267">
        <f t="shared" si="447"/>
        <v>0</v>
      </c>
      <c r="DX242" s="4267">
        <f t="shared" si="448"/>
        <v>0</v>
      </c>
      <c r="DY242" s="4267">
        <f t="shared" si="449"/>
        <v>0</v>
      </c>
      <c r="DZ242" s="4267">
        <f t="shared" si="450"/>
        <v>0</v>
      </c>
      <c r="EA242" s="4267">
        <f t="shared" si="451"/>
        <v>0</v>
      </c>
      <c r="EB242" s="4267">
        <f t="shared" si="452"/>
        <v>0</v>
      </c>
      <c r="EC242" s="4267">
        <f t="shared" si="453"/>
        <v>0</v>
      </c>
      <c r="ED242" s="4215"/>
      <c r="EE242" s="4268">
        <f t="shared" si="498"/>
        <v>0</v>
      </c>
      <c r="EF242" s="4269">
        <f t="shared" si="498"/>
        <v>0</v>
      </c>
      <c r="EG242" s="4269">
        <f t="shared" si="498"/>
        <v>0</v>
      </c>
      <c r="EH242" s="4269">
        <f t="shared" si="495"/>
        <v>0</v>
      </c>
      <c r="EI242" s="4269">
        <f t="shared" si="495"/>
        <v>0</v>
      </c>
      <c r="EJ242" s="4269">
        <f t="shared" si="495"/>
        <v>0</v>
      </c>
      <c r="EK242" s="4269">
        <f t="shared" si="495"/>
        <v>0</v>
      </c>
      <c r="EL242" s="4270">
        <f t="shared" si="495"/>
        <v>0</v>
      </c>
      <c r="EM242" s="4186"/>
      <c r="EN242" s="4264" t="str">
        <f t="shared" si="454"/>
        <v/>
      </c>
      <c r="EO242" s="4271">
        <f t="shared" si="455"/>
        <v>0</v>
      </c>
      <c r="EP242" s="4272">
        <f t="shared" si="456"/>
        <v>0</v>
      </c>
      <c r="EQ242" s="4272">
        <f t="shared" si="457"/>
        <v>0</v>
      </c>
      <c r="ER242" s="4272">
        <f t="shared" si="458"/>
        <v>0</v>
      </c>
      <c r="ES242" s="4272">
        <f t="shared" si="459"/>
        <v>0</v>
      </c>
      <c r="ET242" s="4272">
        <f t="shared" si="460"/>
        <v>0</v>
      </c>
      <c r="EU242" s="4272">
        <f t="shared" si="461"/>
        <v>0</v>
      </c>
      <c r="EV242" s="4272">
        <f t="shared" si="462"/>
        <v>0</v>
      </c>
      <c r="EW242" s="4272">
        <f t="shared" si="463"/>
        <v>0</v>
      </c>
      <c r="EX242" s="4288">
        <f>IF(X242=EX8,X242,0)</f>
        <v>0</v>
      </c>
      <c r="EY242" s="4286" t="str">
        <f t="shared" si="464"/>
        <v/>
      </c>
      <c r="EZ242" s="4261" t="str">
        <f t="shared" si="465"/>
        <v/>
      </c>
      <c r="FA242" s="4275" t="str">
        <f t="shared" si="466"/>
        <v/>
      </c>
      <c r="FB242" s="4275" t="str">
        <f t="shared" si="467"/>
        <v/>
      </c>
      <c r="FC242" s="4275" t="str">
        <f t="shared" si="468"/>
        <v/>
      </c>
      <c r="FD242" s="4275" t="str">
        <f t="shared" si="469"/>
        <v/>
      </c>
      <c r="FE242" s="4275" t="str">
        <f t="shared" si="470"/>
        <v/>
      </c>
      <c r="FF242" s="4275" t="str">
        <f t="shared" si="471"/>
        <v/>
      </c>
      <c r="FG242" s="4275" t="str">
        <f t="shared" si="472"/>
        <v/>
      </c>
      <c r="FH242" s="4186"/>
      <c r="FI242" s="4264" t="str">
        <f t="shared" si="473"/>
        <v/>
      </c>
      <c r="FJ242" s="4277">
        <f t="shared" si="474"/>
        <v>0</v>
      </c>
      <c r="FK242" s="4115" t="str">
        <f t="shared" si="475"/>
        <v/>
      </c>
      <c r="FL242" s="4115" t="str">
        <f t="shared" si="476"/>
        <v/>
      </c>
      <c r="FM242" s="4115" t="str">
        <f t="shared" si="477"/>
        <v/>
      </c>
      <c r="FN242" s="4115" t="str">
        <f t="shared" si="478"/>
        <v/>
      </c>
      <c r="FO242" s="4115" t="str">
        <f t="shared" si="479"/>
        <v/>
      </c>
      <c r="FP242" s="4115" t="str">
        <f t="shared" si="480"/>
        <v/>
      </c>
      <c r="FQ242" s="4115" t="str">
        <f t="shared" si="481"/>
        <v/>
      </c>
      <c r="FR242" s="4115" t="str">
        <f t="shared" si="482"/>
        <v/>
      </c>
      <c r="FS242" s="4287">
        <f>IF(X242=FS8,X242,0)</f>
        <v>0</v>
      </c>
      <c r="FT242" s="4286" t="str">
        <f t="shared" si="483"/>
        <v/>
      </c>
      <c r="FU242" s="4275" t="str">
        <f t="shared" si="484"/>
        <v/>
      </c>
      <c r="FV242" s="4275" t="str">
        <f t="shared" si="485"/>
        <v/>
      </c>
      <c r="FW242" s="4275" t="str">
        <f t="shared" si="486"/>
        <v/>
      </c>
      <c r="FX242" s="4275" t="str">
        <f t="shared" si="487"/>
        <v/>
      </c>
      <c r="FY242" s="4275" t="str">
        <f t="shared" si="488"/>
        <v/>
      </c>
      <c r="FZ242" s="4275" t="str">
        <f t="shared" si="489"/>
        <v/>
      </c>
      <c r="GA242" s="4275" t="str">
        <f t="shared" si="490"/>
        <v/>
      </c>
      <c r="GB242" s="4279" t="str">
        <f t="shared" si="491"/>
        <v/>
      </c>
      <c r="GC242" s="4122"/>
    </row>
    <row r="243" spans="1:185" ht="45" customHeight="1">
      <c r="A243" s="4016">
        <f>ROW()</f>
        <v>243</v>
      </c>
      <c r="B243" s="4250" t="str">
        <f>IF(C243="I","",IF(ISBLANK(D243),"",IF(ISTEXT(D243),LARGE(B9:B242,1)+1,0)))</f>
        <v/>
      </c>
      <c r="C243" s="4281"/>
      <c r="D243" s="4297"/>
      <c r="E243" s="4252"/>
      <c r="F243" s="4253"/>
      <c r="G243" s="4254"/>
      <c r="H243" s="4255"/>
      <c r="I243" s="4254"/>
      <c r="J243" s="4255"/>
      <c r="K243" s="4256">
        <f t="shared" si="492"/>
        <v>0</v>
      </c>
      <c r="L243" s="4119"/>
      <c r="M243" s="4257">
        <f t="shared" si="380"/>
        <v>0</v>
      </c>
      <c r="N243" s="4258">
        <f t="shared" si="380"/>
        <v>0</v>
      </c>
      <c r="O243" s="4259"/>
      <c r="P243" s="4259"/>
      <c r="Q243" s="4259"/>
      <c r="R243" s="4259"/>
      <c r="S243" s="4259"/>
      <c r="T243" s="4259"/>
      <c r="U243" s="4259"/>
      <c r="V243" s="4259"/>
      <c r="W243" s="4119"/>
      <c r="X243" s="4257">
        <f t="shared" si="381"/>
        <v>0</v>
      </c>
      <c r="Y243" s="4258">
        <f t="shared" si="381"/>
        <v>0</v>
      </c>
      <c r="Z243" s="4260"/>
      <c r="AA243" s="4260"/>
      <c r="AB243" s="4260"/>
      <c r="AC243" s="4260"/>
      <c r="AD243" s="4260"/>
      <c r="AE243" s="4260"/>
      <c r="AF243" s="4260"/>
      <c r="AG243" s="4260"/>
      <c r="AH243" s="4119"/>
      <c r="AI243" s="4122"/>
      <c r="AJ243" s="4261">
        <f t="shared" si="382"/>
        <v>0</v>
      </c>
      <c r="AK243" s="4262">
        <f t="shared" si="383"/>
        <v>0</v>
      </c>
      <c r="AL243" s="4261">
        <f t="shared" si="384"/>
        <v>0</v>
      </c>
      <c r="AM243" s="4262">
        <f t="shared" si="385"/>
        <v>0</v>
      </c>
      <c r="AN243" s="4261">
        <f t="shared" si="386"/>
        <v>0</v>
      </c>
      <c r="AO243" s="4262">
        <f t="shared" si="387"/>
        <v>0</v>
      </c>
      <c r="AP243" s="4261">
        <f t="shared" si="388"/>
        <v>0</v>
      </c>
      <c r="AQ243" s="4262">
        <f t="shared" si="389"/>
        <v>0</v>
      </c>
      <c r="AR243" s="4261">
        <f t="shared" si="390"/>
        <v>0</v>
      </c>
      <c r="AS243" s="4262">
        <f t="shared" si="391"/>
        <v>0</v>
      </c>
      <c r="AT243" s="4261">
        <f t="shared" si="392"/>
        <v>0</v>
      </c>
      <c r="AU243" s="4262">
        <f t="shared" si="393"/>
        <v>0</v>
      </c>
      <c r="AV243" s="4261">
        <f t="shared" si="394"/>
        <v>0</v>
      </c>
      <c r="AW243" s="4262">
        <f t="shared" si="395"/>
        <v>0</v>
      </c>
      <c r="AX243" s="4261">
        <f t="shared" si="396"/>
        <v>0</v>
      </c>
      <c r="AY243" s="4262">
        <f t="shared" si="397"/>
        <v>0</v>
      </c>
      <c r="AZ243" s="4263"/>
      <c r="BA243" s="4264">
        <f>BA9</f>
        <v>20</v>
      </c>
      <c r="BB243" s="4264">
        <f t="shared" si="398"/>
        <v>0</v>
      </c>
      <c r="BC243" s="4264" t="str">
        <f t="shared" si="399"/>
        <v/>
      </c>
      <c r="BD243" s="4265">
        <f t="shared" si="496"/>
        <v>0</v>
      </c>
      <c r="BE243" s="4265">
        <f t="shared" si="496"/>
        <v>0</v>
      </c>
      <c r="BF243" s="4265">
        <f t="shared" si="496"/>
        <v>0</v>
      </c>
      <c r="BG243" s="4265">
        <f t="shared" si="493"/>
        <v>0</v>
      </c>
      <c r="BH243" s="4265">
        <f t="shared" si="493"/>
        <v>0</v>
      </c>
      <c r="BI243" s="4265">
        <f t="shared" si="493"/>
        <v>0</v>
      </c>
      <c r="BJ243" s="4265">
        <f t="shared" si="493"/>
        <v>0</v>
      </c>
      <c r="BK243" s="4265">
        <f t="shared" si="493"/>
        <v>0</v>
      </c>
      <c r="BL243" s="4122"/>
      <c r="BM243" s="4266">
        <f t="shared" si="400"/>
        <v>0</v>
      </c>
      <c r="BN243" s="4267">
        <f t="shared" si="401"/>
        <v>0</v>
      </c>
      <c r="BO243" s="4267">
        <f t="shared" si="402"/>
        <v>0</v>
      </c>
      <c r="BP243" s="4267">
        <f t="shared" si="403"/>
        <v>0</v>
      </c>
      <c r="BQ243" s="4267">
        <f t="shared" si="404"/>
        <v>0</v>
      </c>
      <c r="BR243" s="4267">
        <f t="shared" si="405"/>
        <v>0</v>
      </c>
      <c r="BS243" s="4267">
        <f t="shared" si="406"/>
        <v>0</v>
      </c>
      <c r="BT243" s="4267">
        <f t="shared" si="407"/>
        <v>0</v>
      </c>
      <c r="BU243" s="4202"/>
      <c r="BV243" s="4268">
        <f t="shared" si="497"/>
        <v>0</v>
      </c>
      <c r="BW243" s="4269">
        <f t="shared" si="497"/>
        <v>0</v>
      </c>
      <c r="BX243" s="4269">
        <f t="shared" si="497"/>
        <v>0</v>
      </c>
      <c r="BY243" s="4269">
        <f t="shared" si="494"/>
        <v>0</v>
      </c>
      <c r="BZ243" s="4269">
        <f t="shared" si="494"/>
        <v>0</v>
      </c>
      <c r="CA243" s="4269">
        <f t="shared" si="494"/>
        <v>0</v>
      </c>
      <c r="CB243" s="4269">
        <f t="shared" si="494"/>
        <v>0</v>
      </c>
      <c r="CC243" s="4270">
        <f t="shared" si="494"/>
        <v>0</v>
      </c>
      <c r="CD243" s="4114"/>
      <c r="CE243" s="4264" t="str">
        <f t="shared" si="408"/>
        <v/>
      </c>
      <c r="CF243" s="4271">
        <f t="shared" si="409"/>
        <v>0</v>
      </c>
      <c r="CG243" s="4272">
        <f t="shared" si="410"/>
        <v>0</v>
      </c>
      <c r="CH243" s="4272">
        <f t="shared" si="411"/>
        <v>0</v>
      </c>
      <c r="CI243" s="4272">
        <f t="shared" si="412"/>
        <v>0</v>
      </c>
      <c r="CJ243" s="4272">
        <f t="shared" si="413"/>
        <v>0</v>
      </c>
      <c r="CK243" s="4272">
        <f t="shared" si="414"/>
        <v>0</v>
      </c>
      <c r="CL243" s="4272">
        <f t="shared" si="415"/>
        <v>0</v>
      </c>
      <c r="CM243" s="4272">
        <f t="shared" si="416"/>
        <v>0</v>
      </c>
      <c r="CN243" s="4272">
        <f t="shared" si="417"/>
        <v>0</v>
      </c>
      <c r="CO243" s="4285">
        <f>IF(M243=CO8,M243,0)</f>
        <v>0</v>
      </c>
      <c r="CP243" s="4286" t="str">
        <f t="shared" si="418"/>
        <v/>
      </c>
      <c r="CQ243" s="4261" t="str">
        <f t="shared" si="419"/>
        <v/>
      </c>
      <c r="CR243" s="4275" t="str">
        <f t="shared" si="420"/>
        <v/>
      </c>
      <c r="CS243" s="4275" t="str">
        <f t="shared" si="421"/>
        <v/>
      </c>
      <c r="CT243" s="4275" t="str">
        <f t="shared" si="422"/>
        <v/>
      </c>
      <c r="CU243" s="4275" t="str">
        <f t="shared" si="423"/>
        <v/>
      </c>
      <c r="CV243" s="4275" t="str">
        <f t="shared" si="424"/>
        <v/>
      </c>
      <c r="CW243" s="4275" t="str">
        <f t="shared" si="425"/>
        <v/>
      </c>
      <c r="CX243" s="4276" t="str">
        <f t="shared" si="426"/>
        <v/>
      </c>
      <c r="CY243" s="4186"/>
      <c r="CZ243" s="4264" t="str">
        <f t="shared" si="427"/>
        <v/>
      </c>
      <c r="DA243" s="4277">
        <f t="shared" si="428"/>
        <v>0</v>
      </c>
      <c r="DB243" s="4115" t="str">
        <f t="shared" si="429"/>
        <v/>
      </c>
      <c r="DC243" s="4115" t="str">
        <f t="shared" si="430"/>
        <v/>
      </c>
      <c r="DD243" s="4115" t="str">
        <f t="shared" si="431"/>
        <v/>
      </c>
      <c r="DE243" s="4115" t="str">
        <f t="shared" si="432"/>
        <v/>
      </c>
      <c r="DF243" s="4115" t="str">
        <f t="shared" si="433"/>
        <v/>
      </c>
      <c r="DG243" s="4115" t="str">
        <f t="shared" si="434"/>
        <v/>
      </c>
      <c r="DH243" s="4115" t="str">
        <f t="shared" si="435"/>
        <v/>
      </c>
      <c r="DI243" s="4115" t="str">
        <f t="shared" si="436"/>
        <v/>
      </c>
      <c r="DJ243" s="4136"/>
      <c r="DK243" s="4287">
        <f>IF(M243=DK8,M243,0)</f>
        <v>0</v>
      </c>
      <c r="DL243" s="4286" t="str">
        <f t="shared" si="437"/>
        <v/>
      </c>
      <c r="DM243" s="4275" t="str">
        <f t="shared" si="438"/>
        <v/>
      </c>
      <c r="DN243" s="4275" t="str">
        <f t="shared" si="439"/>
        <v/>
      </c>
      <c r="DO243" s="4275" t="str">
        <f t="shared" si="440"/>
        <v/>
      </c>
      <c r="DP243" s="4275" t="str">
        <f t="shared" si="441"/>
        <v/>
      </c>
      <c r="DQ243" s="4275" t="str">
        <f t="shared" si="442"/>
        <v/>
      </c>
      <c r="DR243" s="4275" t="str">
        <f t="shared" si="443"/>
        <v/>
      </c>
      <c r="DS243" s="4275" t="str">
        <f t="shared" si="444"/>
        <v/>
      </c>
      <c r="DT243" s="4279" t="str">
        <f t="shared" si="445"/>
        <v/>
      </c>
      <c r="DU243" s="4122"/>
      <c r="DV243" s="4266">
        <f t="shared" si="446"/>
        <v>0</v>
      </c>
      <c r="DW243" s="4267">
        <f t="shared" si="447"/>
        <v>0</v>
      </c>
      <c r="DX243" s="4267">
        <f t="shared" si="448"/>
        <v>0</v>
      </c>
      <c r="DY243" s="4267">
        <f t="shared" si="449"/>
        <v>0</v>
      </c>
      <c r="DZ243" s="4267">
        <f t="shared" si="450"/>
        <v>0</v>
      </c>
      <c r="EA243" s="4267">
        <f t="shared" si="451"/>
        <v>0</v>
      </c>
      <c r="EB243" s="4267">
        <f t="shared" si="452"/>
        <v>0</v>
      </c>
      <c r="EC243" s="4267">
        <f t="shared" si="453"/>
        <v>0</v>
      </c>
      <c r="ED243" s="4215"/>
      <c r="EE243" s="4268">
        <f t="shared" si="498"/>
        <v>0</v>
      </c>
      <c r="EF243" s="4269">
        <f t="shared" si="498"/>
        <v>0</v>
      </c>
      <c r="EG243" s="4269">
        <f t="shared" si="498"/>
        <v>0</v>
      </c>
      <c r="EH243" s="4269">
        <f t="shared" si="495"/>
        <v>0</v>
      </c>
      <c r="EI243" s="4269">
        <f t="shared" si="495"/>
        <v>0</v>
      </c>
      <c r="EJ243" s="4269">
        <f t="shared" si="495"/>
        <v>0</v>
      </c>
      <c r="EK243" s="4269">
        <f t="shared" si="495"/>
        <v>0</v>
      </c>
      <c r="EL243" s="4270">
        <f t="shared" si="495"/>
        <v>0</v>
      </c>
      <c r="EM243" s="4186"/>
      <c r="EN243" s="4264" t="str">
        <f t="shared" si="454"/>
        <v/>
      </c>
      <c r="EO243" s="4271">
        <f t="shared" si="455"/>
        <v>0</v>
      </c>
      <c r="EP243" s="4272">
        <f t="shared" si="456"/>
        <v>0</v>
      </c>
      <c r="EQ243" s="4272">
        <f t="shared" si="457"/>
        <v>0</v>
      </c>
      <c r="ER243" s="4272">
        <f t="shared" si="458"/>
        <v>0</v>
      </c>
      <c r="ES243" s="4272">
        <f t="shared" si="459"/>
        <v>0</v>
      </c>
      <c r="ET243" s="4272">
        <f t="shared" si="460"/>
        <v>0</v>
      </c>
      <c r="EU243" s="4272">
        <f t="shared" si="461"/>
        <v>0</v>
      </c>
      <c r="EV243" s="4272">
        <f t="shared" si="462"/>
        <v>0</v>
      </c>
      <c r="EW243" s="4272">
        <f t="shared" si="463"/>
        <v>0</v>
      </c>
      <c r="EX243" s="4288">
        <f>IF(X243=EX8,X243,0)</f>
        <v>0</v>
      </c>
      <c r="EY243" s="4286" t="str">
        <f t="shared" si="464"/>
        <v/>
      </c>
      <c r="EZ243" s="4261" t="str">
        <f t="shared" si="465"/>
        <v/>
      </c>
      <c r="FA243" s="4275" t="str">
        <f t="shared" si="466"/>
        <v/>
      </c>
      <c r="FB243" s="4275" t="str">
        <f t="shared" si="467"/>
        <v/>
      </c>
      <c r="FC243" s="4275" t="str">
        <f t="shared" si="468"/>
        <v/>
      </c>
      <c r="FD243" s="4275" t="str">
        <f t="shared" si="469"/>
        <v/>
      </c>
      <c r="FE243" s="4275" t="str">
        <f t="shared" si="470"/>
        <v/>
      </c>
      <c r="FF243" s="4275" t="str">
        <f t="shared" si="471"/>
        <v/>
      </c>
      <c r="FG243" s="4275" t="str">
        <f t="shared" si="472"/>
        <v/>
      </c>
      <c r="FH243" s="4186"/>
      <c r="FI243" s="4264" t="str">
        <f t="shared" si="473"/>
        <v/>
      </c>
      <c r="FJ243" s="4277">
        <f t="shared" si="474"/>
        <v>0</v>
      </c>
      <c r="FK243" s="4115" t="str">
        <f t="shared" si="475"/>
        <v/>
      </c>
      <c r="FL243" s="4115" t="str">
        <f t="shared" si="476"/>
        <v/>
      </c>
      <c r="FM243" s="4115" t="str">
        <f t="shared" si="477"/>
        <v/>
      </c>
      <c r="FN243" s="4115" t="str">
        <f t="shared" si="478"/>
        <v/>
      </c>
      <c r="FO243" s="4115" t="str">
        <f t="shared" si="479"/>
        <v/>
      </c>
      <c r="FP243" s="4115" t="str">
        <f t="shared" si="480"/>
        <v/>
      </c>
      <c r="FQ243" s="4115" t="str">
        <f t="shared" si="481"/>
        <v/>
      </c>
      <c r="FR243" s="4115" t="str">
        <f t="shared" si="482"/>
        <v/>
      </c>
      <c r="FS243" s="4287">
        <f>IF(X243=FS8,X243,0)</f>
        <v>0</v>
      </c>
      <c r="FT243" s="4286" t="str">
        <f t="shared" si="483"/>
        <v/>
      </c>
      <c r="FU243" s="4275" t="str">
        <f t="shared" si="484"/>
        <v/>
      </c>
      <c r="FV243" s="4275" t="str">
        <f t="shared" si="485"/>
        <v/>
      </c>
      <c r="FW243" s="4275" t="str">
        <f t="shared" si="486"/>
        <v/>
      </c>
      <c r="FX243" s="4275" t="str">
        <f t="shared" si="487"/>
        <v/>
      </c>
      <c r="FY243" s="4275" t="str">
        <f t="shared" si="488"/>
        <v/>
      </c>
      <c r="FZ243" s="4275" t="str">
        <f t="shared" si="489"/>
        <v/>
      </c>
      <c r="GA243" s="4275" t="str">
        <f t="shared" si="490"/>
        <v/>
      </c>
      <c r="GB243" s="4279" t="str">
        <f t="shared" si="491"/>
        <v/>
      </c>
      <c r="GC243" s="4122"/>
    </row>
    <row r="244" spans="1:185" ht="45" customHeight="1">
      <c r="A244" s="4016">
        <f>ROW()</f>
        <v>244</v>
      </c>
      <c r="B244" s="4250" t="str">
        <f>IF(C244="I","",IF(ISBLANK(D244),"",IF(ISTEXT(D244),LARGE(B9:B243,1)+1,0)))</f>
        <v/>
      </c>
      <c r="C244" s="4281"/>
      <c r="D244" s="4297"/>
      <c r="E244" s="4252"/>
      <c r="F244" s="4253"/>
      <c r="G244" s="4254"/>
      <c r="H244" s="4255"/>
      <c r="I244" s="4254"/>
      <c r="J244" s="4255"/>
      <c r="K244" s="4256">
        <f t="shared" si="492"/>
        <v>0</v>
      </c>
      <c r="L244" s="4119"/>
      <c r="M244" s="4257">
        <f t="shared" si="380"/>
        <v>0</v>
      </c>
      <c r="N244" s="4258">
        <f t="shared" si="380"/>
        <v>0</v>
      </c>
      <c r="O244" s="4259"/>
      <c r="P244" s="4259"/>
      <c r="Q244" s="4259"/>
      <c r="R244" s="4259"/>
      <c r="S244" s="4259"/>
      <c r="T244" s="4259"/>
      <c r="U244" s="4259"/>
      <c r="V244" s="4259"/>
      <c r="W244" s="4119"/>
      <c r="X244" s="4257">
        <f t="shared" si="381"/>
        <v>0</v>
      </c>
      <c r="Y244" s="4258">
        <f t="shared" si="381"/>
        <v>0</v>
      </c>
      <c r="Z244" s="4260"/>
      <c r="AA244" s="4260"/>
      <c r="AB244" s="4260"/>
      <c r="AC244" s="4260"/>
      <c r="AD244" s="4260"/>
      <c r="AE244" s="4260"/>
      <c r="AF244" s="4260"/>
      <c r="AG244" s="4260"/>
      <c r="AH244" s="4119"/>
      <c r="AI244" s="4122"/>
      <c r="AJ244" s="4261">
        <f t="shared" si="382"/>
        <v>0</v>
      </c>
      <c r="AK244" s="4262">
        <f t="shared" si="383"/>
        <v>0</v>
      </c>
      <c r="AL244" s="4261">
        <f t="shared" si="384"/>
        <v>0</v>
      </c>
      <c r="AM244" s="4262">
        <f t="shared" si="385"/>
        <v>0</v>
      </c>
      <c r="AN244" s="4261">
        <f t="shared" si="386"/>
        <v>0</v>
      </c>
      <c r="AO244" s="4262">
        <f t="shared" si="387"/>
        <v>0</v>
      </c>
      <c r="AP244" s="4261">
        <f t="shared" si="388"/>
        <v>0</v>
      </c>
      <c r="AQ244" s="4262">
        <f t="shared" si="389"/>
        <v>0</v>
      </c>
      <c r="AR244" s="4261">
        <f t="shared" si="390"/>
        <v>0</v>
      </c>
      <c r="AS244" s="4262">
        <f t="shared" si="391"/>
        <v>0</v>
      </c>
      <c r="AT244" s="4261">
        <f t="shared" si="392"/>
        <v>0</v>
      </c>
      <c r="AU244" s="4262">
        <f t="shared" si="393"/>
        <v>0</v>
      </c>
      <c r="AV244" s="4261">
        <f t="shared" si="394"/>
        <v>0</v>
      </c>
      <c r="AW244" s="4262">
        <f t="shared" si="395"/>
        <v>0</v>
      </c>
      <c r="AX244" s="4261">
        <f t="shared" si="396"/>
        <v>0</v>
      </c>
      <c r="AY244" s="4262">
        <f t="shared" si="397"/>
        <v>0</v>
      </c>
      <c r="AZ244" s="4263"/>
      <c r="BA244" s="4264">
        <f>BA9</f>
        <v>20</v>
      </c>
      <c r="BB244" s="4264">
        <f t="shared" si="398"/>
        <v>0</v>
      </c>
      <c r="BC244" s="4264" t="str">
        <f t="shared" si="399"/>
        <v/>
      </c>
      <c r="BD244" s="4265">
        <f t="shared" si="496"/>
        <v>0</v>
      </c>
      <c r="BE244" s="4265">
        <f t="shared" si="496"/>
        <v>0</v>
      </c>
      <c r="BF244" s="4265">
        <f t="shared" si="496"/>
        <v>0</v>
      </c>
      <c r="BG244" s="4265">
        <f t="shared" si="493"/>
        <v>0</v>
      </c>
      <c r="BH244" s="4265">
        <f t="shared" si="493"/>
        <v>0</v>
      </c>
      <c r="BI244" s="4265">
        <f t="shared" si="493"/>
        <v>0</v>
      </c>
      <c r="BJ244" s="4265">
        <f t="shared" si="493"/>
        <v>0</v>
      </c>
      <c r="BK244" s="4265">
        <f t="shared" si="493"/>
        <v>0</v>
      </c>
      <c r="BL244" s="4122"/>
      <c r="BM244" s="4266">
        <f t="shared" si="400"/>
        <v>0</v>
      </c>
      <c r="BN244" s="4267">
        <f t="shared" si="401"/>
        <v>0</v>
      </c>
      <c r="BO244" s="4267">
        <f t="shared" si="402"/>
        <v>0</v>
      </c>
      <c r="BP244" s="4267">
        <f t="shared" si="403"/>
        <v>0</v>
      </c>
      <c r="BQ244" s="4267">
        <f t="shared" si="404"/>
        <v>0</v>
      </c>
      <c r="BR244" s="4267">
        <f t="shared" si="405"/>
        <v>0</v>
      </c>
      <c r="BS244" s="4267">
        <f t="shared" si="406"/>
        <v>0</v>
      </c>
      <c r="BT244" s="4267">
        <f t="shared" si="407"/>
        <v>0</v>
      </c>
      <c r="BU244" s="4202"/>
      <c r="BV244" s="4268">
        <f t="shared" si="497"/>
        <v>0</v>
      </c>
      <c r="BW244" s="4269">
        <f t="shared" si="497"/>
        <v>0</v>
      </c>
      <c r="BX244" s="4269">
        <f t="shared" si="497"/>
        <v>0</v>
      </c>
      <c r="BY244" s="4269">
        <f t="shared" si="494"/>
        <v>0</v>
      </c>
      <c r="BZ244" s="4269">
        <f t="shared" si="494"/>
        <v>0</v>
      </c>
      <c r="CA244" s="4269">
        <f t="shared" si="494"/>
        <v>0</v>
      </c>
      <c r="CB244" s="4269">
        <f t="shared" si="494"/>
        <v>0</v>
      </c>
      <c r="CC244" s="4270">
        <f t="shared" si="494"/>
        <v>0</v>
      </c>
      <c r="CD244" s="4114"/>
      <c r="CE244" s="4264" t="str">
        <f t="shared" si="408"/>
        <v/>
      </c>
      <c r="CF244" s="4271">
        <f t="shared" si="409"/>
        <v>0</v>
      </c>
      <c r="CG244" s="4272">
        <f t="shared" si="410"/>
        <v>0</v>
      </c>
      <c r="CH244" s="4272">
        <f t="shared" si="411"/>
        <v>0</v>
      </c>
      <c r="CI244" s="4272">
        <f t="shared" si="412"/>
        <v>0</v>
      </c>
      <c r="CJ244" s="4272">
        <f t="shared" si="413"/>
        <v>0</v>
      </c>
      <c r="CK244" s="4272">
        <f t="shared" si="414"/>
        <v>0</v>
      </c>
      <c r="CL244" s="4272">
        <f t="shared" si="415"/>
        <v>0</v>
      </c>
      <c r="CM244" s="4272">
        <f t="shared" si="416"/>
        <v>0</v>
      </c>
      <c r="CN244" s="4272">
        <f t="shared" si="417"/>
        <v>0</v>
      </c>
      <c r="CO244" s="4285">
        <f>IF(M244=CO8,M244,0)</f>
        <v>0</v>
      </c>
      <c r="CP244" s="4286" t="str">
        <f t="shared" si="418"/>
        <v/>
      </c>
      <c r="CQ244" s="4261" t="str">
        <f t="shared" si="419"/>
        <v/>
      </c>
      <c r="CR244" s="4275" t="str">
        <f t="shared" si="420"/>
        <v/>
      </c>
      <c r="CS244" s="4275" t="str">
        <f t="shared" si="421"/>
        <v/>
      </c>
      <c r="CT244" s="4275" t="str">
        <f t="shared" si="422"/>
        <v/>
      </c>
      <c r="CU244" s="4275" t="str">
        <f t="shared" si="423"/>
        <v/>
      </c>
      <c r="CV244" s="4275" t="str">
        <f t="shared" si="424"/>
        <v/>
      </c>
      <c r="CW244" s="4275" t="str">
        <f t="shared" si="425"/>
        <v/>
      </c>
      <c r="CX244" s="4276" t="str">
        <f t="shared" si="426"/>
        <v/>
      </c>
      <c r="CY244" s="4186"/>
      <c r="CZ244" s="4264" t="str">
        <f t="shared" si="427"/>
        <v/>
      </c>
      <c r="DA244" s="4277">
        <f t="shared" si="428"/>
        <v>0</v>
      </c>
      <c r="DB244" s="4115" t="str">
        <f t="shared" si="429"/>
        <v/>
      </c>
      <c r="DC244" s="4115" t="str">
        <f t="shared" si="430"/>
        <v/>
      </c>
      <c r="DD244" s="4115" t="str">
        <f t="shared" si="431"/>
        <v/>
      </c>
      <c r="DE244" s="4115" t="str">
        <f t="shared" si="432"/>
        <v/>
      </c>
      <c r="DF244" s="4115" t="str">
        <f t="shared" si="433"/>
        <v/>
      </c>
      <c r="DG244" s="4115" t="str">
        <f t="shared" si="434"/>
        <v/>
      </c>
      <c r="DH244" s="4115" t="str">
        <f t="shared" si="435"/>
        <v/>
      </c>
      <c r="DI244" s="4115" t="str">
        <f t="shared" si="436"/>
        <v/>
      </c>
      <c r="DJ244" s="4136"/>
      <c r="DK244" s="4287">
        <f>IF(M244=DK8,M244,0)</f>
        <v>0</v>
      </c>
      <c r="DL244" s="4286" t="str">
        <f t="shared" si="437"/>
        <v/>
      </c>
      <c r="DM244" s="4275" t="str">
        <f t="shared" si="438"/>
        <v/>
      </c>
      <c r="DN244" s="4275" t="str">
        <f t="shared" si="439"/>
        <v/>
      </c>
      <c r="DO244" s="4275" t="str">
        <f t="shared" si="440"/>
        <v/>
      </c>
      <c r="DP244" s="4275" t="str">
        <f t="shared" si="441"/>
        <v/>
      </c>
      <c r="DQ244" s="4275" t="str">
        <f t="shared" si="442"/>
        <v/>
      </c>
      <c r="DR244" s="4275" t="str">
        <f t="shared" si="443"/>
        <v/>
      </c>
      <c r="DS244" s="4275" t="str">
        <f t="shared" si="444"/>
        <v/>
      </c>
      <c r="DT244" s="4279" t="str">
        <f t="shared" si="445"/>
        <v/>
      </c>
      <c r="DU244" s="4122"/>
      <c r="DV244" s="4266">
        <f t="shared" si="446"/>
        <v>0</v>
      </c>
      <c r="DW244" s="4267">
        <f t="shared" si="447"/>
        <v>0</v>
      </c>
      <c r="DX244" s="4267">
        <f t="shared" si="448"/>
        <v>0</v>
      </c>
      <c r="DY244" s="4267">
        <f t="shared" si="449"/>
        <v>0</v>
      </c>
      <c r="DZ244" s="4267">
        <f t="shared" si="450"/>
        <v>0</v>
      </c>
      <c r="EA244" s="4267">
        <f t="shared" si="451"/>
        <v>0</v>
      </c>
      <c r="EB244" s="4267">
        <f t="shared" si="452"/>
        <v>0</v>
      </c>
      <c r="EC244" s="4267">
        <f t="shared" si="453"/>
        <v>0</v>
      </c>
      <c r="ED244" s="4215"/>
      <c r="EE244" s="4268">
        <f t="shared" si="498"/>
        <v>0</v>
      </c>
      <c r="EF244" s="4269">
        <f t="shared" si="498"/>
        <v>0</v>
      </c>
      <c r="EG244" s="4269">
        <f t="shared" si="498"/>
        <v>0</v>
      </c>
      <c r="EH244" s="4269">
        <f t="shared" si="495"/>
        <v>0</v>
      </c>
      <c r="EI244" s="4269">
        <f t="shared" si="495"/>
        <v>0</v>
      </c>
      <c r="EJ244" s="4269">
        <f t="shared" si="495"/>
        <v>0</v>
      </c>
      <c r="EK244" s="4269">
        <f t="shared" si="495"/>
        <v>0</v>
      </c>
      <c r="EL244" s="4270">
        <f t="shared" si="495"/>
        <v>0</v>
      </c>
      <c r="EM244" s="4186"/>
      <c r="EN244" s="4264" t="str">
        <f t="shared" si="454"/>
        <v/>
      </c>
      <c r="EO244" s="4271">
        <f t="shared" si="455"/>
        <v>0</v>
      </c>
      <c r="EP244" s="4272">
        <f t="shared" si="456"/>
        <v>0</v>
      </c>
      <c r="EQ244" s="4272">
        <f t="shared" si="457"/>
        <v>0</v>
      </c>
      <c r="ER244" s="4272">
        <f t="shared" si="458"/>
        <v>0</v>
      </c>
      <c r="ES244" s="4272">
        <f t="shared" si="459"/>
        <v>0</v>
      </c>
      <c r="ET244" s="4272">
        <f t="shared" si="460"/>
        <v>0</v>
      </c>
      <c r="EU244" s="4272">
        <f t="shared" si="461"/>
        <v>0</v>
      </c>
      <c r="EV244" s="4272">
        <f t="shared" si="462"/>
        <v>0</v>
      </c>
      <c r="EW244" s="4272">
        <f t="shared" si="463"/>
        <v>0</v>
      </c>
      <c r="EX244" s="4288">
        <f>IF(X244=EX8,X244,0)</f>
        <v>0</v>
      </c>
      <c r="EY244" s="4286" t="str">
        <f t="shared" si="464"/>
        <v/>
      </c>
      <c r="EZ244" s="4261" t="str">
        <f t="shared" si="465"/>
        <v/>
      </c>
      <c r="FA244" s="4275" t="str">
        <f t="shared" si="466"/>
        <v/>
      </c>
      <c r="FB244" s="4275" t="str">
        <f t="shared" si="467"/>
        <v/>
      </c>
      <c r="FC244" s="4275" t="str">
        <f t="shared" si="468"/>
        <v/>
      </c>
      <c r="FD244" s="4275" t="str">
        <f t="shared" si="469"/>
        <v/>
      </c>
      <c r="FE244" s="4275" t="str">
        <f t="shared" si="470"/>
        <v/>
      </c>
      <c r="FF244" s="4275" t="str">
        <f t="shared" si="471"/>
        <v/>
      </c>
      <c r="FG244" s="4275" t="str">
        <f t="shared" si="472"/>
        <v/>
      </c>
      <c r="FH244" s="4186"/>
      <c r="FI244" s="4264" t="str">
        <f t="shared" si="473"/>
        <v/>
      </c>
      <c r="FJ244" s="4277">
        <f t="shared" si="474"/>
        <v>0</v>
      </c>
      <c r="FK244" s="4115" t="str">
        <f t="shared" si="475"/>
        <v/>
      </c>
      <c r="FL244" s="4115" t="str">
        <f t="shared" si="476"/>
        <v/>
      </c>
      <c r="FM244" s="4115" t="str">
        <f t="shared" si="477"/>
        <v/>
      </c>
      <c r="FN244" s="4115" t="str">
        <f t="shared" si="478"/>
        <v/>
      </c>
      <c r="FO244" s="4115" t="str">
        <f t="shared" si="479"/>
        <v/>
      </c>
      <c r="FP244" s="4115" t="str">
        <f t="shared" si="480"/>
        <v/>
      </c>
      <c r="FQ244" s="4115" t="str">
        <f t="shared" si="481"/>
        <v/>
      </c>
      <c r="FR244" s="4115" t="str">
        <f t="shared" si="482"/>
        <v/>
      </c>
      <c r="FS244" s="4287">
        <f>IF(X244=FS8,X244,0)</f>
        <v>0</v>
      </c>
      <c r="FT244" s="4286" t="str">
        <f t="shared" si="483"/>
        <v/>
      </c>
      <c r="FU244" s="4275" t="str">
        <f t="shared" si="484"/>
        <v/>
      </c>
      <c r="FV244" s="4275" t="str">
        <f t="shared" si="485"/>
        <v/>
      </c>
      <c r="FW244" s="4275" t="str">
        <f t="shared" si="486"/>
        <v/>
      </c>
      <c r="FX244" s="4275" t="str">
        <f t="shared" si="487"/>
        <v/>
      </c>
      <c r="FY244" s="4275" t="str">
        <f t="shared" si="488"/>
        <v/>
      </c>
      <c r="FZ244" s="4275" t="str">
        <f t="shared" si="489"/>
        <v/>
      </c>
      <c r="GA244" s="4275" t="str">
        <f t="shared" si="490"/>
        <v/>
      </c>
      <c r="GB244" s="4279" t="str">
        <f t="shared" si="491"/>
        <v/>
      </c>
      <c r="GC244" s="4122"/>
    </row>
    <row r="245" spans="1:185" ht="45" customHeight="1">
      <c r="A245" s="4016">
        <f>ROW()</f>
        <v>245</v>
      </c>
      <c r="B245" s="4250" t="str">
        <f>IF(C245="I","",IF(ISBLANK(D245),"",IF(ISTEXT(D245),LARGE(B9:B244,1)+1,0)))</f>
        <v/>
      </c>
      <c r="C245" s="4298"/>
      <c r="D245" s="4299"/>
      <c r="E245" s="4300"/>
      <c r="F245" s="4301"/>
      <c r="G245" s="4254"/>
      <c r="H245" s="4255"/>
      <c r="I245" s="4254"/>
      <c r="J245" s="4255"/>
      <c r="K245" s="4256">
        <f t="shared" si="492"/>
        <v>0</v>
      </c>
      <c r="L245" s="4119"/>
      <c r="M245" s="4257">
        <f t="shared" si="380"/>
        <v>0</v>
      </c>
      <c r="N245" s="4258">
        <f t="shared" si="380"/>
        <v>0</v>
      </c>
      <c r="O245" s="4259"/>
      <c r="P245" s="4259"/>
      <c r="Q245" s="4259"/>
      <c r="R245" s="4259"/>
      <c r="S245" s="4259"/>
      <c r="T245" s="4259"/>
      <c r="U245" s="4259"/>
      <c r="V245" s="4259"/>
      <c r="W245" s="4119"/>
      <c r="X245" s="4257">
        <f t="shared" si="381"/>
        <v>0</v>
      </c>
      <c r="Y245" s="4258">
        <f t="shared" si="381"/>
        <v>0</v>
      </c>
      <c r="Z245" s="4260"/>
      <c r="AA245" s="4260"/>
      <c r="AB245" s="4260"/>
      <c r="AC245" s="4260"/>
      <c r="AD245" s="4260"/>
      <c r="AE245" s="4260"/>
      <c r="AF245" s="4260"/>
      <c r="AG245" s="4260"/>
      <c r="AH245" s="4119"/>
      <c r="AI245" s="4122"/>
      <c r="AJ245" s="4261">
        <f t="shared" si="382"/>
        <v>0</v>
      </c>
      <c r="AK245" s="4262">
        <f t="shared" si="383"/>
        <v>0</v>
      </c>
      <c r="AL245" s="4261">
        <f t="shared" si="384"/>
        <v>0</v>
      </c>
      <c r="AM245" s="4262">
        <f t="shared" si="385"/>
        <v>0</v>
      </c>
      <c r="AN245" s="4261">
        <f t="shared" si="386"/>
        <v>0</v>
      </c>
      <c r="AO245" s="4262">
        <f t="shared" si="387"/>
        <v>0</v>
      </c>
      <c r="AP245" s="4261">
        <f t="shared" si="388"/>
        <v>0</v>
      </c>
      <c r="AQ245" s="4262">
        <f t="shared" si="389"/>
        <v>0</v>
      </c>
      <c r="AR245" s="4261">
        <f t="shared" si="390"/>
        <v>0</v>
      </c>
      <c r="AS245" s="4262">
        <f t="shared" si="391"/>
        <v>0</v>
      </c>
      <c r="AT245" s="4261">
        <f t="shared" si="392"/>
        <v>0</v>
      </c>
      <c r="AU245" s="4262">
        <f t="shared" si="393"/>
        <v>0</v>
      </c>
      <c r="AV245" s="4261">
        <f t="shared" si="394"/>
        <v>0</v>
      </c>
      <c r="AW245" s="4262">
        <f t="shared" si="395"/>
        <v>0</v>
      </c>
      <c r="AX245" s="4261">
        <f t="shared" si="396"/>
        <v>0</v>
      </c>
      <c r="AY245" s="4262">
        <f t="shared" si="397"/>
        <v>0</v>
      </c>
      <c r="AZ245" s="4263"/>
      <c r="BA245" s="4264">
        <f>BA9</f>
        <v>20</v>
      </c>
      <c r="BB245" s="4264">
        <f t="shared" si="398"/>
        <v>0</v>
      </c>
      <c r="BC245" s="4264" t="str">
        <f t="shared" si="399"/>
        <v/>
      </c>
      <c r="BD245" s="4265">
        <f t="shared" si="496"/>
        <v>0</v>
      </c>
      <c r="BE245" s="4265">
        <f t="shared" si="496"/>
        <v>0</v>
      </c>
      <c r="BF245" s="4265">
        <f t="shared" si="496"/>
        <v>0</v>
      </c>
      <c r="BG245" s="4265">
        <f t="shared" si="493"/>
        <v>0</v>
      </c>
      <c r="BH245" s="4265">
        <f t="shared" si="493"/>
        <v>0</v>
      </c>
      <c r="BI245" s="4265">
        <f t="shared" si="493"/>
        <v>0</v>
      </c>
      <c r="BJ245" s="4265">
        <f t="shared" si="493"/>
        <v>0</v>
      </c>
      <c r="BK245" s="4265">
        <f t="shared" si="493"/>
        <v>0</v>
      </c>
      <c r="BL245" s="4122"/>
      <c r="BM245" s="4266">
        <f t="shared" si="400"/>
        <v>0</v>
      </c>
      <c r="BN245" s="4267">
        <f t="shared" si="401"/>
        <v>0</v>
      </c>
      <c r="BO245" s="4267">
        <f t="shared" si="402"/>
        <v>0</v>
      </c>
      <c r="BP245" s="4267">
        <f t="shared" si="403"/>
        <v>0</v>
      </c>
      <c r="BQ245" s="4267">
        <f t="shared" si="404"/>
        <v>0</v>
      </c>
      <c r="BR245" s="4267">
        <f t="shared" si="405"/>
        <v>0</v>
      </c>
      <c r="BS245" s="4267">
        <f t="shared" si="406"/>
        <v>0</v>
      </c>
      <c r="BT245" s="4267">
        <f t="shared" si="407"/>
        <v>0</v>
      </c>
      <c r="BU245" s="4202"/>
      <c r="BV245" s="4268">
        <f t="shared" si="497"/>
        <v>0</v>
      </c>
      <c r="BW245" s="4269">
        <f t="shared" si="497"/>
        <v>0</v>
      </c>
      <c r="BX245" s="4269">
        <f t="shared" si="497"/>
        <v>0</v>
      </c>
      <c r="BY245" s="4269">
        <f t="shared" si="494"/>
        <v>0</v>
      </c>
      <c r="BZ245" s="4269">
        <f t="shared" si="494"/>
        <v>0</v>
      </c>
      <c r="CA245" s="4269">
        <f t="shared" si="494"/>
        <v>0</v>
      </c>
      <c r="CB245" s="4269">
        <f t="shared" si="494"/>
        <v>0</v>
      </c>
      <c r="CC245" s="4270">
        <f t="shared" si="494"/>
        <v>0</v>
      </c>
      <c r="CD245" s="4114"/>
      <c r="CE245" s="4264" t="str">
        <f t="shared" si="408"/>
        <v/>
      </c>
      <c r="CF245" s="4271">
        <f t="shared" si="409"/>
        <v>0</v>
      </c>
      <c r="CG245" s="4272">
        <f t="shared" si="410"/>
        <v>0</v>
      </c>
      <c r="CH245" s="4272">
        <f t="shared" si="411"/>
        <v>0</v>
      </c>
      <c r="CI245" s="4272">
        <f t="shared" si="412"/>
        <v>0</v>
      </c>
      <c r="CJ245" s="4272">
        <f t="shared" si="413"/>
        <v>0</v>
      </c>
      <c r="CK245" s="4272">
        <f t="shared" si="414"/>
        <v>0</v>
      </c>
      <c r="CL245" s="4272">
        <f t="shared" si="415"/>
        <v>0</v>
      </c>
      <c r="CM245" s="4272">
        <f t="shared" si="416"/>
        <v>0</v>
      </c>
      <c r="CN245" s="4272">
        <f t="shared" si="417"/>
        <v>0</v>
      </c>
      <c r="CO245" s="4285">
        <f>IF(M245=CO8,M245,0)</f>
        <v>0</v>
      </c>
      <c r="CP245" s="4286" t="str">
        <f t="shared" si="418"/>
        <v/>
      </c>
      <c r="CQ245" s="4261" t="str">
        <f t="shared" si="419"/>
        <v/>
      </c>
      <c r="CR245" s="4275" t="str">
        <f t="shared" si="420"/>
        <v/>
      </c>
      <c r="CS245" s="4275" t="str">
        <f t="shared" si="421"/>
        <v/>
      </c>
      <c r="CT245" s="4275" t="str">
        <f t="shared" si="422"/>
        <v/>
      </c>
      <c r="CU245" s="4275" t="str">
        <f t="shared" si="423"/>
        <v/>
      </c>
      <c r="CV245" s="4275" t="str">
        <f t="shared" si="424"/>
        <v/>
      </c>
      <c r="CW245" s="4275" t="str">
        <f t="shared" si="425"/>
        <v/>
      </c>
      <c r="CX245" s="4276" t="str">
        <f t="shared" si="426"/>
        <v/>
      </c>
      <c r="CY245" s="4186"/>
      <c r="CZ245" s="4264" t="str">
        <f t="shared" si="427"/>
        <v/>
      </c>
      <c r="DA245" s="4277">
        <f t="shared" si="428"/>
        <v>0</v>
      </c>
      <c r="DB245" s="4115" t="str">
        <f t="shared" si="429"/>
        <v/>
      </c>
      <c r="DC245" s="4115" t="str">
        <f t="shared" si="430"/>
        <v/>
      </c>
      <c r="DD245" s="4115" t="str">
        <f t="shared" si="431"/>
        <v/>
      </c>
      <c r="DE245" s="4115" t="str">
        <f t="shared" si="432"/>
        <v/>
      </c>
      <c r="DF245" s="4115" t="str">
        <f t="shared" si="433"/>
        <v/>
      </c>
      <c r="DG245" s="4115" t="str">
        <f t="shared" si="434"/>
        <v/>
      </c>
      <c r="DH245" s="4115" t="str">
        <f t="shared" si="435"/>
        <v/>
      </c>
      <c r="DI245" s="4115" t="str">
        <f t="shared" si="436"/>
        <v/>
      </c>
      <c r="DJ245" s="4136"/>
      <c r="DK245" s="4287">
        <f>IF(M245=DK8,M245,0)</f>
        <v>0</v>
      </c>
      <c r="DL245" s="4286" t="str">
        <f t="shared" si="437"/>
        <v/>
      </c>
      <c r="DM245" s="4275" t="str">
        <f t="shared" si="438"/>
        <v/>
      </c>
      <c r="DN245" s="4275" t="str">
        <f t="shared" si="439"/>
        <v/>
      </c>
      <c r="DO245" s="4275" t="str">
        <f t="shared" si="440"/>
        <v/>
      </c>
      <c r="DP245" s="4275" t="str">
        <f t="shared" si="441"/>
        <v/>
      </c>
      <c r="DQ245" s="4275" t="str">
        <f t="shared" si="442"/>
        <v/>
      </c>
      <c r="DR245" s="4275" t="str">
        <f t="shared" si="443"/>
        <v/>
      </c>
      <c r="DS245" s="4275" t="str">
        <f t="shared" si="444"/>
        <v/>
      </c>
      <c r="DT245" s="4279" t="str">
        <f t="shared" si="445"/>
        <v/>
      </c>
      <c r="DU245" s="4122"/>
      <c r="DV245" s="4266">
        <f t="shared" si="446"/>
        <v>0</v>
      </c>
      <c r="DW245" s="4267">
        <f t="shared" si="447"/>
        <v>0</v>
      </c>
      <c r="DX245" s="4267">
        <f t="shared" si="448"/>
        <v>0</v>
      </c>
      <c r="DY245" s="4267">
        <f t="shared" si="449"/>
        <v>0</v>
      </c>
      <c r="DZ245" s="4267">
        <f t="shared" si="450"/>
        <v>0</v>
      </c>
      <c r="EA245" s="4267">
        <f t="shared" si="451"/>
        <v>0</v>
      </c>
      <c r="EB245" s="4267">
        <f t="shared" si="452"/>
        <v>0</v>
      </c>
      <c r="EC245" s="4267">
        <f t="shared" si="453"/>
        <v>0</v>
      </c>
      <c r="ED245" s="4215"/>
      <c r="EE245" s="4268">
        <f t="shared" si="498"/>
        <v>0</v>
      </c>
      <c r="EF245" s="4269">
        <f t="shared" si="498"/>
        <v>0</v>
      </c>
      <c r="EG245" s="4269">
        <f t="shared" si="498"/>
        <v>0</v>
      </c>
      <c r="EH245" s="4269">
        <f t="shared" si="495"/>
        <v>0</v>
      </c>
      <c r="EI245" s="4269">
        <f t="shared" si="495"/>
        <v>0</v>
      </c>
      <c r="EJ245" s="4269">
        <f t="shared" si="495"/>
        <v>0</v>
      </c>
      <c r="EK245" s="4269">
        <f t="shared" si="495"/>
        <v>0</v>
      </c>
      <c r="EL245" s="4270">
        <f t="shared" si="495"/>
        <v>0</v>
      </c>
      <c r="EM245" s="4186"/>
      <c r="EN245" s="4264" t="str">
        <f t="shared" si="454"/>
        <v/>
      </c>
      <c r="EO245" s="4271">
        <f t="shared" si="455"/>
        <v>0</v>
      </c>
      <c r="EP245" s="4272">
        <f t="shared" si="456"/>
        <v>0</v>
      </c>
      <c r="EQ245" s="4272">
        <f t="shared" si="457"/>
        <v>0</v>
      </c>
      <c r="ER245" s="4272">
        <f t="shared" si="458"/>
        <v>0</v>
      </c>
      <c r="ES245" s="4272">
        <f t="shared" si="459"/>
        <v>0</v>
      </c>
      <c r="ET245" s="4272">
        <f t="shared" si="460"/>
        <v>0</v>
      </c>
      <c r="EU245" s="4272">
        <f t="shared" si="461"/>
        <v>0</v>
      </c>
      <c r="EV245" s="4272">
        <f t="shared" si="462"/>
        <v>0</v>
      </c>
      <c r="EW245" s="4272">
        <f t="shared" si="463"/>
        <v>0</v>
      </c>
      <c r="EX245" s="4288">
        <f>IF(X245=EX8,X245,0)</f>
        <v>0</v>
      </c>
      <c r="EY245" s="4286" t="str">
        <f t="shared" si="464"/>
        <v/>
      </c>
      <c r="EZ245" s="4261" t="str">
        <f t="shared" si="465"/>
        <v/>
      </c>
      <c r="FA245" s="4275" t="str">
        <f t="shared" si="466"/>
        <v/>
      </c>
      <c r="FB245" s="4275" t="str">
        <f t="shared" si="467"/>
        <v/>
      </c>
      <c r="FC245" s="4275" t="str">
        <f t="shared" si="468"/>
        <v/>
      </c>
      <c r="FD245" s="4275" t="str">
        <f t="shared" si="469"/>
        <v/>
      </c>
      <c r="FE245" s="4275" t="str">
        <f t="shared" si="470"/>
        <v/>
      </c>
      <c r="FF245" s="4275" t="str">
        <f t="shared" si="471"/>
        <v/>
      </c>
      <c r="FG245" s="4275" t="str">
        <f t="shared" si="472"/>
        <v/>
      </c>
      <c r="FH245" s="4186"/>
      <c r="FI245" s="4264" t="str">
        <f t="shared" si="473"/>
        <v/>
      </c>
      <c r="FJ245" s="4277">
        <f t="shared" si="474"/>
        <v>0</v>
      </c>
      <c r="FK245" s="4115" t="str">
        <f t="shared" si="475"/>
        <v/>
      </c>
      <c r="FL245" s="4115" t="str">
        <f t="shared" si="476"/>
        <v/>
      </c>
      <c r="FM245" s="4115" t="str">
        <f t="shared" si="477"/>
        <v/>
      </c>
      <c r="FN245" s="4115" t="str">
        <f t="shared" si="478"/>
        <v/>
      </c>
      <c r="FO245" s="4115" t="str">
        <f t="shared" si="479"/>
        <v/>
      </c>
      <c r="FP245" s="4115" t="str">
        <f t="shared" si="480"/>
        <v/>
      </c>
      <c r="FQ245" s="4115" t="str">
        <f t="shared" si="481"/>
        <v/>
      </c>
      <c r="FR245" s="4115" t="str">
        <f t="shared" si="482"/>
        <v/>
      </c>
      <c r="FS245" s="4287">
        <f>IF(X245=FS8,X245,0)</f>
        <v>0</v>
      </c>
      <c r="FT245" s="4286" t="str">
        <f t="shared" si="483"/>
        <v/>
      </c>
      <c r="FU245" s="4275" t="str">
        <f t="shared" si="484"/>
        <v/>
      </c>
      <c r="FV245" s="4275" t="str">
        <f t="shared" si="485"/>
        <v/>
      </c>
      <c r="FW245" s="4275" t="str">
        <f t="shared" si="486"/>
        <v/>
      </c>
      <c r="FX245" s="4275" t="str">
        <f t="shared" si="487"/>
        <v/>
      </c>
      <c r="FY245" s="4275" t="str">
        <f t="shared" si="488"/>
        <v/>
      </c>
      <c r="FZ245" s="4275" t="str">
        <f t="shared" si="489"/>
        <v/>
      </c>
      <c r="GA245" s="4275" t="str">
        <f t="shared" si="490"/>
        <v/>
      </c>
      <c r="GB245" s="4279" t="str">
        <f t="shared" si="491"/>
        <v/>
      </c>
      <c r="GC245" s="4122"/>
    </row>
    <row r="246" spans="1:185" ht="45" customHeight="1">
      <c r="A246" s="4016">
        <f>ROW()</f>
        <v>246</v>
      </c>
      <c r="B246" s="4250" t="str">
        <f>IF(C246="I","",IF(ISBLANK(D246),"",IF(ISTEXT(D246),LARGE(B9:B245,1)+1,0)))</f>
        <v/>
      </c>
      <c r="C246" s="4298"/>
      <c r="D246" s="4299"/>
      <c r="E246" s="4300"/>
      <c r="F246" s="4301"/>
      <c r="G246" s="4254"/>
      <c r="H246" s="4255"/>
      <c r="I246" s="4254"/>
      <c r="J246" s="4255"/>
      <c r="K246" s="4256">
        <f t="shared" si="492"/>
        <v>0</v>
      </c>
      <c r="L246" s="4119"/>
      <c r="M246" s="4257">
        <f t="shared" si="380"/>
        <v>0</v>
      </c>
      <c r="N246" s="4258">
        <f t="shared" si="380"/>
        <v>0</v>
      </c>
      <c r="O246" s="4259"/>
      <c r="P246" s="4259"/>
      <c r="Q246" s="4259"/>
      <c r="R246" s="4259"/>
      <c r="S246" s="4259"/>
      <c r="T246" s="4259"/>
      <c r="U246" s="4259"/>
      <c r="V246" s="4259"/>
      <c r="W246" s="4119"/>
      <c r="X246" s="4257">
        <f t="shared" si="381"/>
        <v>0</v>
      </c>
      <c r="Y246" s="4258">
        <f t="shared" si="381"/>
        <v>0</v>
      </c>
      <c r="Z246" s="4260"/>
      <c r="AA246" s="4260"/>
      <c r="AB246" s="4260"/>
      <c r="AC246" s="4260"/>
      <c r="AD246" s="4260"/>
      <c r="AE246" s="4260"/>
      <c r="AF246" s="4260"/>
      <c r="AG246" s="4260"/>
      <c r="AH246" s="4119"/>
      <c r="AI246" s="4122"/>
      <c r="AJ246" s="4261">
        <f t="shared" si="382"/>
        <v>0</v>
      </c>
      <c r="AK246" s="4262">
        <f t="shared" si="383"/>
        <v>0</v>
      </c>
      <c r="AL246" s="4261">
        <f t="shared" si="384"/>
        <v>0</v>
      </c>
      <c r="AM246" s="4262">
        <f t="shared" si="385"/>
        <v>0</v>
      </c>
      <c r="AN246" s="4261">
        <f t="shared" si="386"/>
        <v>0</v>
      </c>
      <c r="AO246" s="4262">
        <f t="shared" si="387"/>
        <v>0</v>
      </c>
      <c r="AP246" s="4261">
        <f t="shared" si="388"/>
        <v>0</v>
      </c>
      <c r="AQ246" s="4262">
        <f t="shared" si="389"/>
        <v>0</v>
      </c>
      <c r="AR246" s="4261">
        <f t="shared" si="390"/>
        <v>0</v>
      </c>
      <c r="AS246" s="4262">
        <f t="shared" si="391"/>
        <v>0</v>
      </c>
      <c r="AT246" s="4261">
        <f t="shared" si="392"/>
        <v>0</v>
      </c>
      <c r="AU246" s="4262">
        <f t="shared" si="393"/>
        <v>0</v>
      </c>
      <c r="AV246" s="4261">
        <f t="shared" si="394"/>
        <v>0</v>
      </c>
      <c r="AW246" s="4262">
        <f t="shared" si="395"/>
        <v>0</v>
      </c>
      <c r="AX246" s="4261">
        <f t="shared" si="396"/>
        <v>0</v>
      </c>
      <c r="AY246" s="4262">
        <f t="shared" si="397"/>
        <v>0</v>
      </c>
      <c r="AZ246" s="4263"/>
      <c r="BA246" s="4264">
        <f>BA9</f>
        <v>20</v>
      </c>
      <c r="BB246" s="4264">
        <f t="shared" si="398"/>
        <v>0</v>
      </c>
      <c r="BC246" s="4264" t="str">
        <f t="shared" si="399"/>
        <v/>
      </c>
      <c r="BD246" s="4265">
        <f t="shared" si="496"/>
        <v>0</v>
      </c>
      <c r="BE246" s="4265">
        <f t="shared" si="496"/>
        <v>0</v>
      </c>
      <c r="BF246" s="4265">
        <f t="shared" si="496"/>
        <v>0</v>
      </c>
      <c r="BG246" s="4265">
        <f t="shared" si="493"/>
        <v>0</v>
      </c>
      <c r="BH246" s="4265">
        <f t="shared" si="493"/>
        <v>0</v>
      </c>
      <c r="BI246" s="4265">
        <f t="shared" si="493"/>
        <v>0</v>
      </c>
      <c r="BJ246" s="4265">
        <f t="shared" si="493"/>
        <v>0</v>
      </c>
      <c r="BK246" s="4265">
        <f t="shared" si="493"/>
        <v>0</v>
      </c>
      <c r="BL246" s="4122"/>
      <c r="BM246" s="4266">
        <f t="shared" si="400"/>
        <v>0</v>
      </c>
      <c r="BN246" s="4267">
        <f t="shared" si="401"/>
        <v>0</v>
      </c>
      <c r="BO246" s="4267">
        <f t="shared" si="402"/>
        <v>0</v>
      </c>
      <c r="BP246" s="4267">
        <f t="shared" si="403"/>
        <v>0</v>
      </c>
      <c r="BQ246" s="4267">
        <f t="shared" si="404"/>
        <v>0</v>
      </c>
      <c r="BR246" s="4267">
        <f t="shared" si="405"/>
        <v>0</v>
      </c>
      <c r="BS246" s="4267">
        <f t="shared" si="406"/>
        <v>0</v>
      </c>
      <c r="BT246" s="4267">
        <f t="shared" si="407"/>
        <v>0</v>
      </c>
      <c r="BU246" s="4202"/>
      <c r="BV246" s="4268">
        <f t="shared" si="497"/>
        <v>0</v>
      </c>
      <c r="BW246" s="4269">
        <f t="shared" si="497"/>
        <v>0</v>
      </c>
      <c r="BX246" s="4269">
        <f t="shared" si="497"/>
        <v>0</v>
      </c>
      <c r="BY246" s="4269">
        <f t="shared" si="494"/>
        <v>0</v>
      </c>
      <c r="BZ246" s="4269">
        <f t="shared" si="494"/>
        <v>0</v>
      </c>
      <c r="CA246" s="4269">
        <f t="shared" si="494"/>
        <v>0</v>
      </c>
      <c r="CB246" s="4269">
        <f t="shared" si="494"/>
        <v>0</v>
      </c>
      <c r="CC246" s="4270">
        <f t="shared" si="494"/>
        <v>0</v>
      </c>
      <c r="CD246" s="4114"/>
      <c r="CE246" s="4264" t="str">
        <f t="shared" si="408"/>
        <v/>
      </c>
      <c r="CF246" s="4271">
        <f t="shared" si="409"/>
        <v>0</v>
      </c>
      <c r="CG246" s="4272">
        <f t="shared" si="410"/>
        <v>0</v>
      </c>
      <c r="CH246" s="4272">
        <f t="shared" si="411"/>
        <v>0</v>
      </c>
      <c r="CI246" s="4272">
        <f t="shared" si="412"/>
        <v>0</v>
      </c>
      <c r="CJ246" s="4272">
        <f t="shared" si="413"/>
        <v>0</v>
      </c>
      <c r="CK246" s="4272">
        <f t="shared" si="414"/>
        <v>0</v>
      </c>
      <c r="CL246" s="4272">
        <f t="shared" si="415"/>
        <v>0</v>
      </c>
      <c r="CM246" s="4272">
        <f t="shared" si="416"/>
        <v>0</v>
      </c>
      <c r="CN246" s="4272">
        <f t="shared" si="417"/>
        <v>0</v>
      </c>
      <c r="CO246" s="4285">
        <f>IF(M246=CO8,M246,0)</f>
        <v>0</v>
      </c>
      <c r="CP246" s="4286" t="str">
        <f t="shared" si="418"/>
        <v/>
      </c>
      <c r="CQ246" s="4261" t="str">
        <f t="shared" si="419"/>
        <v/>
      </c>
      <c r="CR246" s="4275" t="str">
        <f t="shared" si="420"/>
        <v/>
      </c>
      <c r="CS246" s="4275" t="str">
        <f t="shared" si="421"/>
        <v/>
      </c>
      <c r="CT246" s="4275" t="str">
        <f t="shared" si="422"/>
        <v/>
      </c>
      <c r="CU246" s="4275" t="str">
        <f t="shared" si="423"/>
        <v/>
      </c>
      <c r="CV246" s="4275" t="str">
        <f t="shared" si="424"/>
        <v/>
      </c>
      <c r="CW246" s="4275" t="str">
        <f t="shared" si="425"/>
        <v/>
      </c>
      <c r="CX246" s="4276" t="str">
        <f t="shared" si="426"/>
        <v/>
      </c>
      <c r="CY246" s="4186"/>
      <c r="CZ246" s="4264" t="str">
        <f t="shared" si="427"/>
        <v/>
      </c>
      <c r="DA246" s="4277">
        <f t="shared" si="428"/>
        <v>0</v>
      </c>
      <c r="DB246" s="4115" t="str">
        <f t="shared" si="429"/>
        <v/>
      </c>
      <c r="DC246" s="4115" t="str">
        <f t="shared" si="430"/>
        <v/>
      </c>
      <c r="DD246" s="4115" t="str">
        <f t="shared" si="431"/>
        <v/>
      </c>
      <c r="DE246" s="4115" t="str">
        <f t="shared" si="432"/>
        <v/>
      </c>
      <c r="DF246" s="4115" t="str">
        <f t="shared" si="433"/>
        <v/>
      </c>
      <c r="DG246" s="4115" t="str">
        <f t="shared" si="434"/>
        <v/>
      </c>
      <c r="DH246" s="4115" t="str">
        <f t="shared" si="435"/>
        <v/>
      </c>
      <c r="DI246" s="4115" t="str">
        <f t="shared" si="436"/>
        <v/>
      </c>
      <c r="DJ246" s="4136"/>
      <c r="DK246" s="4287">
        <f>IF(M246=DK8,M246,0)</f>
        <v>0</v>
      </c>
      <c r="DL246" s="4286" t="str">
        <f t="shared" si="437"/>
        <v/>
      </c>
      <c r="DM246" s="4275" t="str">
        <f t="shared" si="438"/>
        <v/>
      </c>
      <c r="DN246" s="4275" t="str">
        <f t="shared" si="439"/>
        <v/>
      </c>
      <c r="DO246" s="4275" t="str">
        <f t="shared" si="440"/>
        <v/>
      </c>
      <c r="DP246" s="4275" t="str">
        <f t="shared" si="441"/>
        <v/>
      </c>
      <c r="DQ246" s="4275" t="str">
        <f t="shared" si="442"/>
        <v/>
      </c>
      <c r="DR246" s="4275" t="str">
        <f t="shared" si="443"/>
        <v/>
      </c>
      <c r="DS246" s="4275" t="str">
        <f t="shared" si="444"/>
        <v/>
      </c>
      <c r="DT246" s="4279" t="str">
        <f t="shared" si="445"/>
        <v/>
      </c>
      <c r="DU246" s="4122"/>
      <c r="DV246" s="4266">
        <f t="shared" si="446"/>
        <v>0</v>
      </c>
      <c r="DW246" s="4267">
        <f t="shared" si="447"/>
        <v>0</v>
      </c>
      <c r="DX246" s="4267">
        <f t="shared" si="448"/>
        <v>0</v>
      </c>
      <c r="DY246" s="4267">
        <f t="shared" si="449"/>
        <v>0</v>
      </c>
      <c r="DZ246" s="4267">
        <f t="shared" si="450"/>
        <v>0</v>
      </c>
      <c r="EA246" s="4267">
        <f t="shared" si="451"/>
        <v>0</v>
      </c>
      <c r="EB246" s="4267">
        <f t="shared" si="452"/>
        <v>0</v>
      </c>
      <c r="EC246" s="4267">
        <f t="shared" si="453"/>
        <v>0</v>
      </c>
      <c r="ED246" s="4215"/>
      <c r="EE246" s="4268">
        <f t="shared" si="498"/>
        <v>0</v>
      </c>
      <c r="EF246" s="4269">
        <f t="shared" si="498"/>
        <v>0</v>
      </c>
      <c r="EG246" s="4269">
        <f t="shared" si="498"/>
        <v>0</v>
      </c>
      <c r="EH246" s="4269">
        <f t="shared" si="495"/>
        <v>0</v>
      </c>
      <c r="EI246" s="4269">
        <f t="shared" si="495"/>
        <v>0</v>
      </c>
      <c r="EJ246" s="4269">
        <f t="shared" si="495"/>
        <v>0</v>
      </c>
      <c r="EK246" s="4269">
        <f t="shared" si="495"/>
        <v>0</v>
      </c>
      <c r="EL246" s="4270">
        <f t="shared" si="495"/>
        <v>0</v>
      </c>
      <c r="EM246" s="4186"/>
      <c r="EN246" s="4264" t="str">
        <f t="shared" si="454"/>
        <v/>
      </c>
      <c r="EO246" s="4271">
        <f t="shared" si="455"/>
        <v>0</v>
      </c>
      <c r="EP246" s="4272">
        <f t="shared" si="456"/>
        <v>0</v>
      </c>
      <c r="EQ246" s="4272">
        <f t="shared" si="457"/>
        <v>0</v>
      </c>
      <c r="ER246" s="4272">
        <f t="shared" si="458"/>
        <v>0</v>
      </c>
      <c r="ES246" s="4272">
        <f t="shared" si="459"/>
        <v>0</v>
      </c>
      <c r="ET246" s="4272">
        <f t="shared" si="460"/>
        <v>0</v>
      </c>
      <c r="EU246" s="4272">
        <f t="shared" si="461"/>
        <v>0</v>
      </c>
      <c r="EV246" s="4272">
        <f t="shared" si="462"/>
        <v>0</v>
      </c>
      <c r="EW246" s="4272">
        <f t="shared" si="463"/>
        <v>0</v>
      </c>
      <c r="EX246" s="4288">
        <f>IF(X246=EX8,X246,0)</f>
        <v>0</v>
      </c>
      <c r="EY246" s="4286" t="str">
        <f t="shared" si="464"/>
        <v/>
      </c>
      <c r="EZ246" s="4261" t="str">
        <f t="shared" si="465"/>
        <v/>
      </c>
      <c r="FA246" s="4275" t="str">
        <f t="shared" si="466"/>
        <v/>
      </c>
      <c r="FB246" s="4275" t="str">
        <f t="shared" si="467"/>
        <v/>
      </c>
      <c r="FC246" s="4275" t="str">
        <f t="shared" si="468"/>
        <v/>
      </c>
      <c r="FD246" s="4275" t="str">
        <f t="shared" si="469"/>
        <v/>
      </c>
      <c r="FE246" s="4275" t="str">
        <f t="shared" si="470"/>
        <v/>
      </c>
      <c r="FF246" s="4275" t="str">
        <f t="shared" si="471"/>
        <v/>
      </c>
      <c r="FG246" s="4275" t="str">
        <f t="shared" si="472"/>
        <v/>
      </c>
      <c r="FH246" s="4186"/>
      <c r="FI246" s="4264" t="str">
        <f t="shared" si="473"/>
        <v/>
      </c>
      <c r="FJ246" s="4277">
        <f t="shared" si="474"/>
        <v>0</v>
      </c>
      <c r="FK246" s="4115" t="str">
        <f t="shared" si="475"/>
        <v/>
      </c>
      <c r="FL246" s="4115" t="str">
        <f t="shared" si="476"/>
        <v/>
      </c>
      <c r="FM246" s="4115" t="str">
        <f t="shared" si="477"/>
        <v/>
      </c>
      <c r="FN246" s="4115" t="str">
        <f t="shared" si="478"/>
        <v/>
      </c>
      <c r="FO246" s="4115" t="str">
        <f t="shared" si="479"/>
        <v/>
      </c>
      <c r="FP246" s="4115" t="str">
        <f t="shared" si="480"/>
        <v/>
      </c>
      <c r="FQ246" s="4115" t="str">
        <f t="shared" si="481"/>
        <v/>
      </c>
      <c r="FR246" s="4115" t="str">
        <f t="shared" si="482"/>
        <v/>
      </c>
      <c r="FS246" s="4287">
        <f>IF(X246=FS8,X246,0)</f>
        <v>0</v>
      </c>
      <c r="FT246" s="4286" t="str">
        <f t="shared" si="483"/>
        <v/>
      </c>
      <c r="FU246" s="4275" t="str">
        <f t="shared" si="484"/>
        <v/>
      </c>
      <c r="FV246" s="4275" t="str">
        <f t="shared" si="485"/>
        <v/>
      </c>
      <c r="FW246" s="4275" t="str">
        <f t="shared" si="486"/>
        <v/>
      </c>
      <c r="FX246" s="4275" t="str">
        <f t="shared" si="487"/>
        <v/>
      </c>
      <c r="FY246" s="4275" t="str">
        <f t="shared" si="488"/>
        <v/>
      </c>
      <c r="FZ246" s="4275" t="str">
        <f t="shared" si="489"/>
        <v/>
      </c>
      <c r="GA246" s="4275" t="str">
        <f t="shared" si="490"/>
        <v/>
      </c>
      <c r="GB246" s="4279" t="str">
        <f t="shared" si="491"/>
        <v/>
      </c>
      <c r="GC246" s="4122"/>
    </row>
    <row r="247" spans="1:185" ht="45" customHeight="1">
      <c r="A247" s="4016">
        <f>ROW()</f>
        <v>247</v>
      </c>
      <c r="B247" s="4250" t="str">
        <f>IF(C247="I","",IF(ISBLANK(D247),"",IF(ISTEXT(D247),LARGE(B9:B246,1)+1,0)))</f>
        <v/>
      </c>
      <c r="C247" s="4298"/>
      <c r="D247" s="4299"/>
      <c r="E247" s="4300"/>
      <c r="F247" s="4301"/>
      <c r="G247" s="4254"/>
      <c r="H247" s="4255"/>
      <c r="I247" s="4254"/>
      <c r="J247" s="4255"/>
      <c r="K247" s="4256">
        <f t="shared" si="492"/>
        <v>0</v>
      </c>
      <c r="L247" s="4119"/>
      <c r="M247" s="4257">
        <f t="shared" si="380"/>
        <v>0</v>
      </c>
      <c r="N247" s="4258">
        <f t="shared" si="380"/>
        <v>0</v>
      </c>
      <c r="O247" s="4259"/>
      <c r="P247" s="4259"/>
      <c r="Q247" s="4259"/>
      <c r="R247" s="4259"/>
      <c r="S247" s="4259"/>
      <c r="T247" s="4259"/>
      <c r="U247" s="4259"/>
      <c r="V247" s="4259"/>
      <c r="W247" s="4119"/>
      <c r="X247" s="4257">
        <f t="shared" si="381"/>
        <v>0</v>
      </c>
      <c r="Y247" s="4258">
        <f t="shared" si="381"/>
        <v>0</v>
      </c>
      <c r="Z247" s="4260"/>
      <c r="AA247" s="4260"/>
      <c r="AB247" s="4260"/>
      <c r="AC247" s="4260"/>
      <c r="AD247" s="4260"/>
      <c r="AE247" s="4260"/>
      <c r="AF247" s="4260"/>
      <c r="AG247" s="4260"/>
      <c r="AH247" s="4119"/>
      <c r="AI247" s="4122"/>
      <c r="AJ247" s="4261">
        <f t="shared" si="382"/>
        <v>0</v>
      </c>
      <c r="AK247" s="4262">
        <f t="shared" si="383"/>
        <v>0</v>
      </c>
      <c r="AL247" s="4261">
        <f t="shared" si="384"/>
        <v>0</v>
      </c>
      <c r="AM247" s="4262">
        <f t="shared" si="385"/>
        <v>0</v>
      </c>
      <c r="AN247" s="4261">
        <f t="shared" si="386"/>
        <v>0</v>
      </c>
      <c r="AO247" s="4262">
        <f t="shared" si="387"/>
        <v>0</v>
      </c>
      <c r="AP247" s="4261">
        <f t="shared" si="388"/>
        <v>0</v>
      </c>
      <c r="AQ247" s="4262">
        <f t="shared" si="389"/>
        <v>0</v>
      </c>
      <c r="AR247" s="4261">
        <f t="shared" si="390"/>
        <v>0</v>
      </c>
      <c r="AS247" s="4262">
        <f t="shared" si="391"/>
        <v>0</v>
      </c>
      <c r="AT247" s="4261">
        <f t="shared" si="392"/>
        <v>0</v>
      </c>
      <c r="AU247" s="4262">
        <f t="shared" si="393"/>
        <v>0</v>
      </c>
      <c r="AV247" s="4261">
        <f t="shared" si="394"/>
        <v>0</v>
      </c>
      <c r="AW247" s="4262">
        <f t="shared" si="395"/>
        <v>0</v>
      </c>
      <c r="AX247" s="4261">
        <f t="shared" si="396"/>
        <v>0</v>
      </c>
      <c r="AY247" s="4262">
        <f t="shared" si="397"/>
        <v>0</v>
      </c>
      <c r="AZ247" s="4263"/>
      <c r="BA247" s="4264">
        <f>BA9</f>
        <v>20</v>
      </c>
      <c r="BB247" s="4264">
        <f t="shared" si="398"/>
        <v>0</v>
      </c>
      <c r="BC247" s="4264" t="str">
        <f t="shared" si="399"/>
        <v/>
      </c>
      <c r="BD247" s="4265">
        <f t="shared" si="496"/>
        <v>0</v>
      </c>
      <c r="BE247" s="4265">
        <f t="shared" si="496"/>
        <v>0</v>
      </c>
      <c r="BF247" s="4265">
        <f t="shared" si="496"/>
        <v>0</v>
      </c>
      <c r="BG247" s="4265">
        <f t="shared" si="493"/>
        <v>0</v>
      </c>
      <c r="BH247" s="4265">
        <f t="shared" si="493"/>
        <v>0</v>
      </c>
      <c r="BI247" s="4265">
        <f t="shared" si="493"/>
        <v>0</v>
      </c>
      <c r="BJ247" s="4265">
        <f t="shared" si="493"/>
        <v>0</v>
      </c>
      <c r="BK247" s="4265">
        <f t="shared" si="493"/>
        <v>0</v>
      </c>
      <c r="BL247" s="4122"/>
      <c r="BM247" s="4266">
        <f t="shared" si="400"/>
        <v>0</v>
      </c>
      <c r="BN247" s="4267">
        <f t="shared" si="401"/>
        <v>0</v>
      </c>
      <c r="BO247" s="4267">
        <f t="shared" si="402"/>
        <v>0</v>
      </c>
      <c r="BP247" s="4267">
        <f t="shared" si="403"/>
        <v>0</v>
      </c>
      <c r="BQ247" s="4267">
        <f t="shared" si="404"/>
        <v>0</v>
      </c>
      <c r="BR247" s="4267">
        <f t="shared" si="405"/>
        <v>0</v>
      </c>
      <c r="BS247" s="4267">
        <f t="shared" si="406"/>
        <v>0</v>
      </c>
      <c r="BT247" s="4267">
        <f t="shared" si="407"/>
        <v>0</v>
      </c>
      <c r="BU247" s="4202"/>
      <c r="BV247" s="4268">
        <f t="shared" si="497"/>
        <v>0</v>
      </c>
      <c r="BW247" s="4269">
        <f t="shared" si="497"/>
        <v>0</v>
      </c>
      <c r="BX247" s="4269">
        <f t="shared" si="497"/>
        <v>0</v>
      </c>
      <c r="BY247" s="4269">
        <f t="shared" si="494"/>
        <v>0</v>
      </c>
      <c r="BZ247" s="4269">
        <f t="shared" si="494"/>
        <v>0</v>
      </c>
      <c r="CA247" s="4269">
        <f t="shared" si="494"/>
        <v>0</v>
      </c>
      <c r="CB247" s="4269">
        <f t="shared" si="494"/>
        <v>0</v>
      </c>
      <c r="CC247" s="4270">
        <f t="shared" si="494"/>
        <v>0</v>
      </c>
      <c r="CD247" s="4114"/>
      <c r="CE247" s="4264" t="str">
        <f t="shared" si="408"/>
        <v/>
      </c>
      <c r="CF247" s="4271">
        <f t="shared" si="409"/>
        <v>0</v>
      </c>
      <c r="CG247" s="4272">
        <f t="shared" si="410"/>
        <v>0</v>
      </c>
      <c r="CH247" s="4272">
        <f t="shared" si="411"/>
        <v>0</v>
      </c>
      <c r="CI247" s="4272">
        <f t="shared" si="412"/>
        <v>0</v>
      </c>
      <c r="CJ247" s="4272">
        <f t="shared" si="413"/>
        <v>0</v>
      </c>
      <c r="CK247" s="4272">
        <f t="shared" si="414"/>
        <v>0</v>
      </c>
      <c r="CL247" s="4272">
        <f t="shared" si="415"/>
        <v>0</v>
      </c>
      <c r="CM247" s="4272">
        <f t="shared" si="416"/>
        <v>0</v>
      </c>
      <c r="CN247" s="4272">
        <f t="shared" si="417"/>
        <v>0</v>
      </c>
      <c r="CO247" s="4285">
        <f>IF(M247=CO8,M247,0)</f>
        <v>0</v>
      </c>
      <c r="CP247" s="4286" t="str">
        <f t="shared" si="418"/>
        <v/>
      </c>
      <c r="CQ247" s="4261" t="str">
        <f t="shared" si="419"/>
        <v/>
      </c>
      <c r="CR247" s="4275" t="str">
        <f t="shared" si="420"/>
        <v/>
      </c>
      <c r="CS247" s="4275" t="str">
        <f t="shared" si="421"/>
        <v/>
      </c>
      <c r="CT247" s="4275" t="str">
        <f t="shared" si="422"/>
        <v/>
      </c>
      <c r="CU247" s="4275" t="str">
        <f t="shared" si="423"/>
        <v/>
      </c>
      <c r="CV247" s="4275" t="str">
        <f t="shared" si="424"/>
        <v/>
      </c>
      <c r="CW247" s="4275" t="str">
        <f t="shared" si="425"/>
        <v/>
      </c>
      <c r="CX247" s="4276" t="str">
        <f t="shared" si="426"/>
        <v/>
      </c>
      <c r="CY247" s="4186"/>
      <c r="CZ247" s="4264" t="str">
        <f t="shared" si="427"/>
        <v/>
      </c>
      <c r="DA247" s="4277">
        <f t="shared" si="428"/>
        <v>0</v>
      </c>
      <c r="DB247" s="4115" t="str">
        <f t="shared" si="429"/>
        <v/>
      </c>
      <c r="DC247" s="4115" t="str">
        <f t="shared" si="430"/>
        <v/>
      </c>
      <c r="DD247" s="4115" t="str">
        <f t="shared" si="431"/>
        <v/>
      </c>
      <c r="DE247" s="4115" t="str">
        <f t="shared" si="432"/>
        <v/>
      </c>
      <c r="DF247" s="4115" t="str">
        <f t="shared" si="433"/>
        <v/>
      </c>
      <c r="DG247" s="4115" t="str">
        <f t="shared" si="434"/>
        <v/>
      </c>
      <c r="DH247" s="4115" t="str">
        <f t="shared" si="435"/>
        <v/>
      </c>
      <c r="DI247" s="4115" t="str">
        <f t="shared" si="436"/>
        <v/>
      </c>
      <c r="DJ247" s="4136"/>
      <c r="DK247" s="4287">
        <f>IF(M247=DK8,M247,0)</f>
        <v>0</v>
      </c>
      <c r="DL247" s="4286" t="str">
        <f t="shared" si="437"/>
        <v/>
      </c>
      <c r="DM247" s="4275" t="str">
        <f t="shared" si="438"/>
        <v/>
      </c>
      <c r="DN247" s="4275" t="str">
        <f t="shared" si="439"/>
        <v/>
      </c>
      <c r="DO247" s="4275" t="str">
        <f t="shared" si="440"/>
        <v/>
      </c>
      <c r="DP247" s="4275" t="str">
        <f t="shared" si="441"/>
        <v/>
      </c>
      <c r="DQ247" s="4275" t="str">
        <f t="shared" si="442"/>
        <v/>
      </c>
      <c r="DR247" s="4275" t="str">
        <f t="shared" si="443"/>
        <v/>
      </c>
      <c r="DS247" s="4275" t="str">
        <f t="shared" si="444"/>
        <v/>
      </c>
      <c r="DT247" s="4279" t="str">
        <f t="shared" si="445"/>
        <v/>
      </c>
      <c r="DU247" s="4122"/>
      <c r="DV247" s="4266">
        <f t="shared" si="446"/>
        <v>0</v>
      </c>
      <c r="DW247" s="4267">
        <f t="shared" si="447"/>
        <v>0</v>
      </c>
      <c r="DX247" s="4267">
        <f t="shared" si="448"/>
        <v>0</v>
      </c>
      <c r="DY247" s="4267">
        <f t="shared" si="449"/>
        <v>0</v>
      </c>
      <c r="DZ247" s="4267">
        <f t="shared" si="450"/>
        <v>0</v>
      </c>
      <c r="EA247" s="4267">
        <f t="shared" si="451"/>
        <v>0</v>
      </c>
      <c r="EB247" s="4267">
        <f t="shared" si="452"/>
        <v>0</v>
      </c>
      <c r="EC247" s="4267">
        <f t="shared" si="453"/>
        <v>0</v>
      </c>
      <c r="ED247" s="4215"/>
      <c r="EE247" s="4268">
        <f t="shared" si="498"/>
        <v>0</v>
      </c>
      <c r="EF247" s="4269">
        <f t="shared" si="498"/>
        <v>0</v>
      </c>
      <c r="EG247" s="4269">
        <f t="shared" si="498"/>
        <v>0</v>
      </c>
      <c r="EH247" s="4269">
        <f t="shared" si="495"/>
        <v>0</v>
      </c>
      <c r="EI247" s="4269">
        <f t="shared" si="495"/>
        <v>0</v>
      </c>
      <c r="EJ247" s="4269">
        <f t="shared" si="495"/>
        <v>0</v>
      </c>
      <c r="EK247" s="4269">
        <f t="shared" si="495"/>
        <v>0</v>
      </c>
      <c r="EL247" s="4270">
        <f t="shared" si="495"/>
        <v>0</v>
      </c>
      <c r="EM247" s="4186"/>
      <c r="EN247" s="4264" t="str">
        <f t="shared" si="454"/>
        <v/>
      </c>
      <c r="EO247" s="4271">
        <f t="shared" si="455"/>
        <v>0</v>
      </c>
      <c r="EP247" s="4272">
        <f t="shared" si="456"/>
        <v>0</v>
      </c>
      <c r="EQ247" s="4272">
        <f t="shared" si="457"/>
        <v>0</v>
      </c>
      <c r="ER247" s="4272">
        <f t="shared" si="458"/>
        <v>0</v>
      </c>
      <c r="ES247" s="4272">
        <f t="shared" si="459"/>
        <v>0</v>
      </c>
      <c r="ET247" s="4272">
        <f t="shared" si="460"/>
        <v>0</v>
      </c>
      <c r="EU247" s="4272">
        <f t="shared" si="461"/>
        <v>0</v>
      </c>
      <c r="EV247" s="4272">
        <f t="shared" si="462"/>
        <v>0</v>
      </c>
      <c r="EW247" s="4272">
        <f t="shared" si="463"/>
        <v>0</v>
      </c>
      <c r="EX247" s="4288">
        <f>IF(X247=EX8,X247,0)</f>
        <v>0</v>
      </c>
      <c r="EY247" s="4286" t="str">
        <f t="shared" si="464"/>
        <v/>
      </c>
      <c r="EZ247" s="4261" t="str">
        <f t="shared" si="465"/>
        <v/>
      </c>
      <c r="FA247" s="4275" t="str">
        <f t="shared" si="466"/>
        <v/>
      </c>
      <c r="FB247" s="4275" t="str">
        <f t="shared" si="467"/>
        <v/>
      </c>
      <c r="FC247" s="4275" t="str">
        <f t="shared" si="468"/>
        <v/>
      </c>
      <c r="FD247" s="4275" t="str">
        <f t="shared" si="469"/>
        <v/>
      </c>
      <c r="FE247" s="4275" t="str">
        <f t="shared" si="470"/>
        <v/>
      </c>
      <c r="FF247" s="4275" t="str">
        <f t="shared" si="471"/>
        <v/>
      </c>
      <c r="FG247" s="4275" t="str">
        <f t="shared" si="472"/>
        <v/>
      </c>
      <c r="FH247" s="4186"/>
      <c r="FI247" s="4264" t="str">
        <f t="shared" si="473"/>
        <v/>
      </c>
      <c r="FJ247" s="4277">
        <f t="shared" si="474"/>
        <v>0</v>
      </c>
      <c r="FK247" s="4115" t="str">
        <f t="shared" si="475"/>
        <v/>
      </c>
      <c r="FL247" s="4115" t="str">
        <f t="shared" si="476"/>
        <v/>
      </c>
      <c r="FM247" s="4115" t="str">
        <f t="shared" si="477"/>
        <v/>
      </c>
      <c r="FN247" s="4115" t="str">
        <f t="shared" si="478"/>
        <v/>
      </c>
      <c r="FO247" s="4115" t="str">
        <f t="shared" si="479"/>
        <v/>
      </c>
      <c r="FP247" s="4115" t="str">
        <f t="shared" si="480"/>
        <v/>
      </c>
      <c r="FQ247" s="4115" t="str">
        <f t="shared" si="481"/>
        <v/>
      </c>
      <c r="FR247" s="4115" t="str">
        <f t="shared" si="482"/>
        <v/>
      </c>
      <c r="FS247" s="4287">
        <f>IF(X247=FS8,X247,0)</f>
        <v>0</v>
      </c>
      <c r="FT247" s="4286" t="str">
        <f t="shared" si="483"/>
        <v/>
      </c>
      <c r="FU247" s="4275" t="str">
        <f t="shared" si="484"/>
        <v/>
      </c>
      <c r="FV247" s="4275" t="str">
        <f t="shared" si="485"/>
        <v/>
      </c>
      <c r="FW247" s="4275" t="str">
        <f t="shared" si="486"/>
        <v/>
      </c>
      <c r="FX247" s="4275" t="str">
        <f t="shared" si="487"/>
        <v/>
      </c>
      <c r="FY247" s="4275" t="str">
        <f t="shared" si="488"/>
        <v/>
      </c>
      <c r="FZ247" s="4275" t="str">
        <f t="shared" si="489"/>
        <v/>
      </c>
      <c r="GA247" s="4275" t="str">
        <f t="shared" si="490"/>
        <v/>
      </c>
      <c r="GB247" s="4279" t="str">
        <f t="shared" si="491"/>
        <v/>
      </c>
      <c r="GC247" s="4122"/>
    </row>
    <row r="248" spans="1:185" ht="45" customHeight="1">
      <c r="A248" s="4016">
        <f>ROW()</f>
        <v>248</v>
      </c>
      <c r="B248" s="4250" t="str">
        <f>IF(C248="I","",IF(ISBLANK(D248),"",IF(ISTEXT(D248),LARGE(B9:B247,1)+1,0)))</f>
        <v/>
      </c>
      <c r="C248" s="4298"/>
      <c r="D248" s="4299"/>
      <c r="E248" s="4300"/>
      <c r="F248" s="4301"/>
      <c r="G248" s="4254"/>
      <c r="H248" s="4255"/>
      <c r="I248" s="4254"/>
      <c r="J248" s="4255"/>
      <c r="K248" s="4256">
        <f t="shared" si="492"/>
        <v>0</v>
      </c>
      <c r="L248" s="4119"/>
      <c r="M248" s="4257">
        <f t="shared" si="380"/>
        <v>0</v>
      </c>
      <c r="N248" s="4258">
        <f t="shared" si="380"/>
        <v>0</v>
      </c>
      <c r="O248" s="4259"/>
      <c r="P248" s="4259"/>
      <c r="Q248" s="4259"/>
      <c r="R248" s="4259"/>
      <c r="S248" s="4259"/>
      <c r="T248" s="4259"/>
      <c r="U248" s="4259"/>
      <c r="V248" s="4259"/>
      <c r="W248" s="4119"/>
      <c r="X248" s="4257">
        <f t="shared" si="381"/>
        <v>0</v>
      </c>
      <c r="Y248" s="4258">
        <f t="shared" si="381"/>
        <v>0</v>
      </c>
      <c r="Z248" s="4260"/>
      <c r="AA248" s="4260"/>
      <c r="AB248" s="4260"/>
      <c r="AC248" s="4260"/>
      <c r="AD248" s="4260"/>
      <c r="AE248" s="4260"/>
      <c r="AF248" s="4260"/>
      <c r="AG248" s="4260"/>
      <c r="AH248" s="4119"/>
      <c r="AI248" s="4122"/>
      <c r="AJ248" s="4261">
        <f t="shared" si="382"/>
        <v>0</v>
      </c>
      <c r="AK248" s="4262">
        <f t="shared" si="383"/>
        <v>0</v>
      </c>
      <c r="AL248" s="4261">
        <f t="shared" si="384"/>
        <v>0</v>
      </c>
      <c r="AM248" s="4262">
        <f t="shared" si="385"/>
        <v>0</v>
      </c>
      <c r="AN248" s="4261">
        <f t="shared" si="386"/>
        <v>0</v>
      </c>
      <c r="AO248" s="4262">
        <f t="shared" si="387"/>
        <v>0</v>
      </c>
      <c r="AP248" s="4261">
        <f t="shared" si="388"/>
        <v>0</v>
      </c>
      <c r="AQ248" s="4262">
        <f t="shared" si="389"/>
        <v>0</v>
      </c>
      <c r="AR248" s="4261">
        <f t="shared" si="390"/>
        <v>0</v>
      </c>
      <c r="AS248" s="4262">
        <f t="shared" si="391"/>
        <v>0</v>
      </c>
      <c r="AT248" s="4261">
        <f t="shared" si="392"/>
        <v>0</v>
      </c>
      <c r="AU248" s="4262">
        <f t="shared" si="393"/>
        <v>0</v>
      </c>
      <c r="AV248" s="4261">
        <f t="shared" si="394"/>
        <v>0</v>
      </c>
      <c r="AW248" s="4262">
        <f t="shared" si="395"/>
        <v>0</v>
      </c>
      <c r="AX248" s="4261">
        <f t="shared" si="396"/>
        <v>0</v>
      </c>
      <c r="AY248" s="4262">
        <f t="shared" si="397"/>
        <v>0</v>
      </c>
      <c r="AZ248" s="4263"/>
      <c r="BA248" s="4264">
        <f>BA9</f>
        <v>20</v>
      </c>
      <c r="BB248" s="4264">
        <f t="shared" si="398"/>
        <v>0</v>
      </c>
      <c r="BC248" s="4264" t="str">
        <f t="shared" si="399"/>
        <v/>
      </c>
      <c r="BD248" s="4265">
        <f t="shared" si="496"/>
        <v>0</v>
      </c>
      <c r="BE248" s="4265">
        <f t="shared" si="496"/>
        <v>0</v>
      </c>
      <c r="BF248" s="4265">
        <f t="shared" si="496"/>
        <v>0</v>
      </c>
      <c r="BG248" s="4265">
        <f t="shared" si="493"/>
        <v>0</v>
      </c>
      <c r="BH248" s="4265">
        <f t="shared" si="493"/>
        <v>0</v>
      </c>
      <c r="BI248" s="4265">
        <f t="shared" si="493"/>
        <v>0</v>
      </c>
      <c r="BJ248" s="4265">
        <f t="shared" si="493"/>
        <v>0</v>
      </c>
      <c r="BK248" s="4265">
        <f t="shared" si="493"/>
        <v>0</v>
      </c>
      <c r="BL248" s="4122"/>
      <c r="BM248" s="4266">
        <f t="shared" si="400"/>
        <v>0</v>
      </c>
      <c r="BN248" s="4267">
        <f t="shared" si="401"/>
        <v>0</v>
      </c>
      <c r="BO248" s="4267">
        <f t="shared" si="402"/>
        <v>0</v>
      </c>
      <c r="BP248" s="4267">
        <f t="shared" si="403"/>
        <v>0</v>
      </c>
      <c r="BQ248" s="4267">
        <f t="shared" si="404"/>
        <v>0</v>
      </c>
      <c r="BR248" s="4267">
        <f t="shared" si="405"/>
        <v>0</v>
      </c>
      <c r="BS248" s="4267">
        <f t="shared" si="406"/>
        <v>0</v>
      </c>
      <c r="BT248" s="4267">
        <f t="shared" si="407"/>
        <v>0</v>
      </c>
      <c r="BU248" s="4202"/>
      <c r="BV248" s="4268">
        <f t="shared" si="497"/>
        <v>0</v>
      </c>
      <c r="BW248" s="4269">
        <f t="shared" si="497"/>
        <v>0</v>
      </c>
      <c r="BX248" s="4269">
        <f t="shared" si="497"/>
        <v>0</v>
      </c>
      <c r="BY248" s="4269">
        <f t="shared" si="494"/>
        <v>0</v>
      </c>
      <c r="BZ248" s="4269">
        <f t="shared" si="494"/>
        <v>0</v>
      </c>
      <c r="CA248" s="4269">
        <f t="shared" si="494"/>
        <v>0</v>
      </c>
      <c r="CB248" s="4269">
        <f t="shared" si="494"/>
        <v>0</v>
      </c>
      <c r="CC248" s="4270">
        <f t="shared" si="494"/>
        <v>0</v>
      </c>
      <c r="CD248" s="4114"/>
      <c r="CE248" s="4264" t="str">
        <f t="shared" si="408"/>
        <v/>
      </c>
      <c r="CF248" s="4271">
        <f t="shared" si="409"/>
        <v>0</v>
      </c>
      <c r="CG248" s="4272">
        <f t="shared" si="410"/>
        <v>0</v>
      </c>
      <c r="CH248" s="4272">
        <f t="shared" si="411"/>
        <v>0</v>
      </c>
      <c r="CI248" s="4272">
        <f t="shared" si="412"/>
        <v>0</v>
      </c>
      <c r="CJ248" s="4272">
        <f t="shared" si="413"/>
        <v>0</v>
      </c>
      <c r="CK248" s="4272">
        <f t="shared" si="414"/>
        <v>0</v>
      </c>
      <c r="CL248" s="4272">
        <f t="shared" si="415"/>
        <v>0</v>
      </c>
      <c r="CM248" s="4272">
        <f t="shared" si="416"/>
        <v>0</v>
      </c>
      <c r="CN248" s="4272">
        <f t="shared" si="417"/>
        <v>0</v>
      </c>
      <c r="CO248" s="4285">
        <f>IF(M248=CO8,M248,0)</f>
        <v>0</v>
      </c>
      <c r="CP248" s="4286" t="str">
        <f t="shared" si="418"/>
        <v/>
      </c>
      <c r="CQ248" s="4261" t="str">
        <f t="shared" si="419"/>
        <v/>
      </c>
      <c r="CR248" s="4275" t="str">
        <f t="shared" si="420"/>
        <v/>
      </c>
      <c r="CS248" s="4275" t="str">
        <f t="shared" si="421"/>
        <v/>
      </c>
      <c r="CT248" s="4275" t="str">
        <f t="shared" si="422"/>
        <v/>
      </c>
      <c r="CU248" s="4275" t="str">
        <f t="shared" si="423"/>
        <v/>
      </c>
      <c r="CV248" s="4275" t="str">
        <f t="shared" si="424"/>
        <v/>
      </c>
      <c r="CW248" s="4275" t="str">
        <f t="shared" si="425"/>
        <v/>
      </c>
      <c r="CX248" s="4276" t="str">
        <f t="shared" si="426"/>
        <v/>
      </c>
      <c r="CY248" s="4186"/>
      <c r="CZ248" s="4264" t="str">
        <f t="shared" si="427"/>
        <v/>
      </c>
      <c r="DA248" s="4277">
        <f t="shared" si="428"/>
        <v>0</v>
      </c>
      <c r="DB248" s="4115" t="str">
        <f t="shared" si="429"/>
        <v/>
      </c>
      <c r="DC248" s="4115" t="str">
        <f t="shared" si="430"/>
        <v/>
      </c>
      <c r="DD248" s="4115" t="str">
        <f t="shared" si="431"/>
        <v/>
      </c>
      <c r="DE248" s="4115" t="str">
        <f t="shared" si="432"/>
        <v/>
      </c>
      <c r="DF248" s="4115" t="str">
        <f t="shared" si="433"/>
        <v/>
      </c>
      <c r="DG248" s="4115" t="str">
        <f t="shared" si="434"/>
        <v/>
      </c>
      <c r="DH248" s="4115" t="str">
        <f t="shared" si="435"/>
        <v/>
      </c>
      <c r="DI248" s="4115" t="str">
        <f t="shared" si="436"/>
        <v/>
      </c>
      <c r="DJ248" s="4136"/>
      <c r="DK248" s="4287">
        <f>IF(M248=DK8,M248,0)</f>
        <v>0</v>
      </c>
      <c r="DL248" s="4286" t="str">
        <f t="shared" si="437"/>
        <v/>
      </c>
      <c r="DM248" s="4275" t="str">
        <f t="shared" si="438"/>
        <v/>
      </c>
      <c r="DN248" s="4275" t="str">
        <f t="shared" si="439"/>
        <v/>
      </c>
      <c r="DO248" s="4275" t="str">
        <f t="shared" si="440"/>
        <v/>
      </c>
      <c r="DP248" s="4275" t="str">
        <f t="shared" si="441"/>
        <v/>
      </c>
      <c r="DQ248" s="4275" t="str">
        <f t="shared" si="442"/>
        <v/>
      </c>
      <c r="DR248" s="4275" t="str">
        <f t="shared" si="443"/>
        <v/>
      </c>
      <c r="DS248" s="4275" t="str">
        <f t="shared" si="444"/>
        <v/>
      </c>
      <c r="DT248" s="4279" t="str">
        <f t="shared" si="445"/>
        <v/>
      </c>
      <c r="DU248" s="4122"/>
      <c r="DV248" s="4266">
        <f t="shared" si="446"/>
        <v>0</v>
      </c>
      <c r="DW248" s="4267">
        <f t="shared" si="447"/>
        <v>0</v>
      </c>
      <c r="DX248" s="4267">
        <f t="shared" si="448"/>
        <v>0</v>
      </c>
      <c r="DY248" s="4267">
        <f t="shared" si="449"/>
        <v>0</v>
      </c>
      <c r="DZ248" s="4267">
        <f t="shared" si="450"/>
        <v>0</v>
      </c>
      <c r="EA248" s="4267">
        <f t="shared" si="451"/>
        <v>0</v>
      </c>
      <c r="EB248" s="4267">
        <f t="shared" si="452"/>
        <v>0</v>
      </c>
      <c r="EC248" s="4267">
        <f t="shared" si="453"/>
        <v>0</v>
      </c>
      <c r="ED248" s="4215"/>
      <c r="EE248" s="4268">
        <f t="shared" si="498"/>
        <v>0</v>
      </c>
      <c r="EF248" s="4269">
        <f t="shared" si="498"/>
        <v>0</v>
      </c>
      <c r="EG248" s="4269">
        <f t="shared" si="498"/>
        <v>0</v>
      </c>
      <c r="EH248" s="4269">
        <f t="shared" si="495"/>
        <v>0</v>
      </c>
      <c r="EI248" s="4269">
        <f t="shared" si="495"/>
        <v>0</v>
      </c>
      <c r="EJ248" s="4269">
        <f t="shared" si="495"/>
        <v>0</v>
      </c>
      <c r="EK248" s="4269">
        <f t="shared" si="495"/>
        <v>0</v>
      </c>
      <c r="EL248" s="4270">
        <f t="shared" si="495"/>
        <v>0</v>
      </c>
      <c r="EM248" s="4186"/>
      <c r="EN248" s="4264" t="str">
        <f t="shared" si="454"/>
        <v/>
      </c>
      <c r="EO248" s="4271">
        <f t="shared" si="455"/>
        <v>0</v>
      </c>
      <c r="EP248" s="4272">
        <f t="shared" si="456"/>
        <v>0</v>
      </c>
      <c r="EQ248" s="4272">
        <f t="shared" si="457"/>
        <v>0</v>
      </c>
      <c r="ER248" s="4272">
        <f t="shared" si="458"/>
        <v>0</v>
      </c>
      <c r="ES248" s="4272">
        <f t="shared" si="459"/>
        <v>0</v>
      </c>
      <c r="ET248" s="4272">
        <f t="shared" si="460"/>
        <v>0</v>
      </c>
      <c r="EU248" s="4272">
        <f t="shared" si="461"/>
        <v>0</v>
      </c>
      <c r="EV248" s="4272">
        <f t="shared" si="462"/>
        <v>0</v>
      </c>
      <c r="EW248" s="4272">
        <f t="shared" si="463"/>
        <v>0</v>
      </c>
      <c r="EX248" s="4288">
        <f>IF(X248=EX8,X248,0)</f>
        <v>0</v>
      </c>
      <c r="EY248" s="4286" t="str">
        <f t="shared" si="464"/>
        <v/>
      </c>
      <c r="EZ248" s="4261" t="str">
        <f t="shared" si="465"/>
        <v/>
      </c>
      <c r="FA248" s="4275" t="str">
        <f t="shared" si="466"/>
        <v/>
      </c>
      <c r="FB248" s="4275" t="str">
        <f t="shared" si="467"/>
        <v/>
      </c>
      <c r="FC248" s="4275" t="str">
        <f t="shared" si="468"/>
        <v/>
      </c>
      <c r="FD248" s="4275" t="str">
        <f t="shared" si="469"/>
        <v/>
      </c>
      <c r="FE248" s="4275" t="str">
        <f t="shared" si="470"/>
        <v/>
      </c>
      <c r="FF248" s="4275" t="str">
        <f t="shared" si="471"/>
        <v/>
      </c>
      <c r="FG248" s="4275" t="str">
        <f t="shared" si="472"/>
        <v/>
      </c>
      <c r="FH248" s="4186"/>
      <c r="FI248" s="4264" t="str">
        <f t="shared" si="473"/>
        <v/>
      </c>
      <c r="FJ248" s="4277">
        <f t="shared" si="474"/>
        <v>0</v>
      </c>
      <c r="FK248" s="4115" t="str">
        <f t="shared" si="475"/>
        <v/>
      </c>
      <c r="FL248" s="4115" t="str">
        <f t="shared" si="476"/>
        <v/>
      </c>
      <c r="FM248" s="4115" t="str">
        <f t="shared" si="477"/>
        <v/>
      </c>
      <c r="FN248" s="4115" t="str">
        <f t="shared" si="478"/>
        <v/>
      </c>
      <c r="FO248" s="4115" t="str">
        <f t="shared" si="479"/>
        <v/>
      </c>
      <c r="FP248" s="4115" t="str">
        <f t="shared" si="480"/>
        <v/>
      </c>
      <c r="FQ248" s="4115" t="str">
        <f t="shared" si="481"/>
        <v/>
      </c>
      <c r="FR248" s="4115" t="str">
        <f t="shared" si="482"/>
        <v/>
      </c>
      <c r="FS248" s="4287">
        <f>IF(X248=FS8,X248,0)</f>
        <v>0</v>
      </c>
      <c r="FT248" s="4286" t="str">
        <f t="shared" si="483"/>
        <v/>
      </c>
      <c r="FU248" s="4275" t="str">
        <f t="shared" si="484"/>
        <v/>
      </c>
      <c r="FV248" s="4275" t="str">
        <f t="shared" si="485"/>
        <v/>
      </c>
      <c r="FW248" s="4275" t="str">
        <f t="shared" si="486"/>
        <v/>
      </c>
      <c r="FX248" s="4275" t="str">
        <f t="shared" si="487"/>
        <v/>
      </c>
      <c r="FY248" s="4275" t="str">
        <f t="shared" si="488"/>
        <v/>
      </c>
      <c r="FZ248" s="4275" t="str">
        <f t="shared" si="489"/>
        <v/>
      </c>
      <c r="GA248" s="4275" t="str">
        <f t="shared" si="490"/>
        <v/>
      </c>
      <c r="GB248" s="4279" t="str">
        <f t="shared" si="491"/>
        <v/>
      </c>
      <c r="GC248" s="4122"/>
    </row>
    <row r="249" spans="1:185" ht="45" customHeight="1">
      <c r="A249" s="4016">
        <f>ROW()</f>
        <v>249</v>
      </c>
      <c r="B249" s="4250" t="str">
        <f>IF(C249="I","",IF(ISBLANK(D249),"",IF(ISTEXT(D249),LARGE(B9:B248,1)+1,0)))</f>
        <v/>
      </c>
      <c r="C249" s="4298"/>
      <c r="D249" s="4299"/>
      <c r="E249" s="4300"/>
      <c r="F249" s="4301"/>
      <c r="G249" s="4254"/>
      <c r="H249" s="4255"/>
      <c r="I249" s="4254"/>
      <c r="J249" s="4255"/>
      <c r="K249" s="4256">
        <f t="shared" si="492"/>
        <v>0</v>
      </c>
      <c r="L249" s="4119"/>
      <c r="M249" s="4257">
        <f t="shared" si="380"/>
        <v>0</v>
      </c>
      <c r="N249" s="4258">
        <f t="shared" si="380"/>
        <v>0</v>
      </c>
      <c r="O249" s="4259"/>
      <c r="P249" s="4259"/>
      <c r="Q249" s="4259"/>
      <c r="R249" s="4259"/>
      <c r="S249" s="4259"/>
      <c r="T249" s="4259"/>
      <c r="U249" s="4259"/>
      <c r="V249" s="4259"/>
      <c r="W249" s="4119"/>
      <c r="X249" s="4257">
        <f t="shared" si="381"/>
        <v>0</v>
      </c>
      <c r="Y249" s="4258">
        <f t="shared" si="381"/>
        <v>0</v>
      </c>
      <c r="Z249" s="4260"/>
      <c r="AA249" s="4260"/>
      <c r="AB249" s="4260"/>
      <c r="AC249" s="4260"/>
      <c r="AD249" s="4260"/>
      <c r="AE249" s="4260"/>
      <c r="AF249" s="4260"/>
      <c r="AG249" s="4260"/>
      <c r="AH249" s="4119"/>
      <c r="AI249" s="4122"/>
      <c r="AJ249" s="4261">
        <f t="shared" si="382"/>
        <v>0</v>
      </c>
      <c r="AK249" s="4262">
        <f t="shared" si="383"/>
        <v>0</v>
      </c>
      <c r="AL249" s="4261">
        <f t="shared" si="384"/>
        <v>0</v>
      </c>
      <c r="AM249" s="4262">
        <f t="shared" si="385"/>
        <v>0</v>
      </c>
      <c r="AN249" s="4261">
        <f t="shared" si="386"/>
        <v>0</v>
      </c>
      <c r="AO249" s="4262">
        <f t="shared" si="387"/>
        <v>0</v>
      </c>
      <c r="AP249" s="4261">
        <f t="shared" si="388"/>
        <v>0</v>
      </c>
      <c r="AQ249" s="4262">
        <f t="shared" si="389"/>
        <v>0</v>
      </c>
      <c r="AR249" s="4261">
        <f t="shared" si="390"/>
        <v>0</v>
      </c>
      <c r="AS249" s="4262">
        <f t="shared" si="391"/>
        <v>0</v>
      </c>
      <c r="AT249" s="4261">
        <f t="shared" si="392"/>
        <v>0</v>
      </c>
      <c r="AU249" s="4262">
        <f t="shared" si="393"/>
        <v>0</v>
      </c>
      <c r="AV249" s="4261">
        <f t="shared" si="394"/>
        <v>0</v>
      </c>
      <c r="AW249" s="4262">
        <f t="shared" si="395"/>
        <v>0</v>
      </c>
      <c r="AX249" s="4261">
        <f t="shared" si="396"/>
        <v>0</v>
      </c>
      <c r="AY249" s="4262">
        <f t="shared" si="397"/>
        <v>0</v>
      </c>
      <c r="AZ249" s="4263"/>
      <c r="BA249" s="4264">
        <f>BA9</f>
        <v>20</v>
      </c>
      <c r="BB249" s="4264">
        <f t="shared" si="398"/>
        <v>0</v>
      </c>
      <c r="BC249" s="4264" t="str">
        <f t="shared" si="399"/>
        <v/>
      </c>
      <c r="BD249" s="4265">
        <f t="shared" si="496"/>
        <v>0</v>
      </c>
      <c r="BE249" s="4265">
        <f t="shared" si="496"/>
        <v>0</v>
      </c>
      <c r="BF249" s="4265">
        <f t="shared" si="496"/>
        <v>0</v>
      </c>
      <c r="BG249" s="4265">
        <f t="shared" si="493"/>
        <v>0</v>
      </c>
      <c r="BH249" s="4265">
        <f t="shared" si="493"/>
        <v>0</v>
      </c>
      <c r="BI249" s="4265">
        <f t="shared" si="493"/>
        <v>0</v>
      </c>
      <c r="BJ249" s="4265">
        <f t="shared" si="493"/>
        <v>0</v>
      </c>
      <c r="BK249" s="4265">
        <f t="shared" si="493"/>
        <v>0</v>
      </c>
      <c r="BL249" s="4122"/>
      <c r="BM249" s="4266">
        <f t="shared" si="400"/>
        <v>0</v>
      </c>
      <c r="BN249" s="4267">
        <f t="shared" si="401"/>
        <v>0</v>
      </c>
      <c r="BO249" s="4267">
        <f t="shared" si="402"/>
        <v>0</v>
      </c>
      <c r="BP249" s="4267">
        <f t="shared" si="403"/>
        <v>0</v>
      </c>
      <c r="BQ249" s="4267">
        <f t="shared" si="404"/>
        <v>0</v>
      </c>
      <c r="BR249" s="4267">
        <f t="shared" si="405"/>
        <v>0</v>
      </c>
      <c r="BS249" s="4267">
        <f t="shared" si="406"/>
        <v>0</v>
      </c>
      <c r="BT249" s="4267">
        <f t="shared" si="407"/>
        <v>0</v>
      </c>
      <c r="BU249" s="4202"/>
      <c r="BV249" s="4268">
        <f t="shared" si="497"/>
        <v>0</v>
      </c>
      <c r="BW249" s="4269">
        <f t="shared" si="497"/>
        <v>0</v>
      </c>
      <c r="BX249" s="4269">
        <f t="shared" si="497"/>
        <v>0</v>
      </c>
      <c r="BY249" s="4269">
        <f t="shared" si="494"/>
        <v>0</v>
      </c>
      <c r="BZ249" s="4269">
        <f t="shared" si="494"/>
        <v>0</v>
      </c>
      <c r="CA249" s="4269">
        <f t="shared" si="494"/>
        <v>0</v>
      </c>
      <c r="CB249" s="4269">
        <f t="shared" si="494"/>
        <v>0</v>
      </c>
      <c r="CC249" s="4270">
        <f t="shared" si="494"/>
        <v>0</v>
      </c>
      <c r="CD249" s="4114"/>
      <c r="CE249" s="4264" t="str">
        <f t="shared" si="408"/>
        <v/>
      </c>
      <c r="CF249" s="4271">
        <f t="shared" si="409"/>
        <v>0</v>
      </c>
      <c r="CG249" s="4272">
        <f t="shared" si="410"/>
        <v>0</v>
      </c>
      <c r="CH249" s="4272">
        <f t="shared" si="411"/>
        <v>0</v>
      </c>
      <c r="CI249" s="4272">
        <f t="shared" si="412"/>
        <v>0</v>
      </c>
      <c r="CJ249" s="4272">
        <f t="shared" si="413"/>
        <v>0</v>
      </c>
      <c r="CK249" s="4272">
        <f t="shared" si="414"/>
        <v>0</v>
      </c>
      <c r="CL249" s="4272">
        <f t="shared" si="415"/>
        <v>0</v>
      </c>
      <c r="CM249" s="4272">
        <f t="shared" si="416"/>
        <v>0</v>
      </c>
      <c r="CN249" s="4272">
        <f t="shared" si="417"/>
        <v>0</v>
      </c>
      <c r="CO249" s="4285">
        <f>IF(M249=CO8,M249,0)</f>
        <v>0</v>
      </c>
      <c r="CP249" s="4286" t="str">
        <f t="shared" si="418"/>
        <v/>
      </c>
      <c r="CQ249" s="4261" t="str">
        <f t="shared" si="419"/>
        <v/>
      </c>
      <c r="CR249" s="4275" t="str">
        <f t="shared" si="420"/>
        <v/>
      </c>
      <c r="CS249" s="4275" t="str">
        <f t="shared" si="421"/>
        <v/>
      </c>
      <c r="CT249" s="4275" t="str">
        <f t="shared" si="422"/>
        <v/>
      </c>
      <c r="CU249" s="4275" t="str">
        <f t="shared" si="423"/>
        <v/>
      </c>
      <c r="CV249" s="4275" t="str">
        <f t="shared" si="424"/>
        <v/>
      </c>
      <c r="CW249" s="4275" t="str">
        <f t="shared" si="425"/>
        <v/>
      </c>
      <c r="CX249" s="4276" t="str">
        <f t="shared" si="426"/>
        <v/>
      </c>
      <c r="CY249" s="4186"/>
      <c r="CZ249" s="4264" t="str">
        <f t="shared" si="427"/>
        <v/>
      </c>
      <c r="DA249" s="4277">
        <f t="shared" si="428"/>
        <v>0</v>
      </c>
      <c r="DB249" s="4115" t="str">
        <f t="shared" si="429"/>
        <v/>
      </c>
      <c r="DC249" s="4115" t="str">
        <f t="shared" si="430"/>
        <v/>
      </c>
      <c r="DD249" s="4115" t="str">
        <f t="shared" si="431"/>
        <v/>
      </c>
      <c r="DE249" s="4115" t="str">
        <f t="shared" si="432"/>
        <v/>
      </c>
      <c r="DF249" s="4115" t="str">
        <f t="shared" si="433"/>
        <v/>
      </c>
      <c r="DG249" s="4115" t="str">
        <f t="shared" si="434"/>
        <v/>
      </c>
      <c r="DH249" s="4115" t="str">
        <f t="shared" si="435"/>
        <v/>
      </c>
      <c r="DI249" s="4115" t="str">
        <f t="shared" si="436"/>
        <v/>
      </c>
      <c r="DJ249" s="4136"/>
      <c r="DK249" s="4287">
        <f>IF(M249=DK8,M249,0)</f>
        <v>0</v>
      </c>
      <c r="DL249" s="4286" t="str">
        <f t="shared" si="437"/>
        <v/>
      </c>
      <c r="DM249" s="4275" t="str">
        <f t="shared" si="438"/>
        <v/>
      </c>
      <c r="DN249" s="4275" t="str">
        <f t="shared" si="439"/>
        <v/>
      </c>
      <c r="DO249" s="4275" t="str">
        <f t="shared" si="440"/>
        <v/>
      </c>
      <c r="DP249" s="4275" t="str">
        <f t="shared" si="441"/>
        <v/>
      </c>
      <c r="DQ249" s="4275" t="str">
        <f t="shared" si="442"/>
        <v/>
      </c>
      <c r="DR249" s="4275" t="str">
        <f t="shared" si="443"/>
        <v/>
      </c>
      <c r="DS249" s="4275" t="str">
        <f t="shared" si="444"/>
        <v/>
      </c>
      <c r="DT249" s="4279" t="str">
        <f t="shared" si="445"/>
        <v/>
      </c>
      <c r="DU249" s="4122"/>
      <c r="DV249" s="4266">
        <f t="shared" si="446"/>
        <v>0</v>
      </c>
      <c r="DW249" s="4267">
        <f t="shared" si="447"/>
        <v>0</v>
      </c>
      <c r="DX249" s="4267">
        <f t="shared" si="448"/>
        <v>0</v>
      </c>
      <c r="DY249" s="4267">
        <f t="shared" si="449"/>
        <v>0</v>
      </c>
      <c r="DZ249" s="4267">
        <f t="shared" si="450"/>
        <v>0</v>
      </c>
      <c r="EA249" s="4267">
        <f t="shared" si="451"/>
        <v>0</v>
      </c>
      <c r="EB249" s="4267">
        <f t="shared" si="452"/>
        <v>0</v>
      </c>
      <c r="EC249" s="4267">
        <f t="shared" si="453"/>
        <v>0</v>
      </c>
      <c r="ED249" s="4215"/>
      <c r="EE249" s="4268">
        <f t="shared" si="498"/>
        <v>0</v>
      </c>
      <c r="EF249" s="4269">
        <f t="shared" si="498"/>
        <v>0</v>
      </c>
      <c r="EG249" s="4269">
        <f t="shared" si="498"/>
        <v>0</v>
      </c>
      <c r="EH249" s="4269">
        <f t="shared" si="495"/>
        <v>0</v>
      </c>
      <c r="EI249" s="4269">
        <f t="shared" si="495"/>
        <v>0</v>
      </c>
      <c r="EJ249" s="4269">
        <f t="shared" si="495"/>
        <v>0</v>
      </c>
      <c r="EK249" s="4269">
        <f t="shared" si="495"/>
        <v>0</v>
      </c>
      <c r="EL249" s="4270">
        <f t="shared" si="495"/>
        <v>0</v>
      </c>
      <c r="EM249" s="4186"/>
      <c r="EN249" s="4264" t="str">
        <f t="shared" si="454"/>
        <v/>
      </c>
      <c r="EO249" s="4271">
        <f t="shared" si="455"/>
        <v>0</v>
      </c>
      <c r="EP249" s="4272">
        <f t="shared" si="456"/>
        <v>0</v>
      </c>
      <c r="EQ249" s="4272">
        <f t="shared" si="457"/>
        <v>0</v>
      </c>
      <c r="ER249" s="4272">
        <f t="shared" si="458"/>
        <v>0</v>
      </c>
      <c r="ES249" s="4272">
        <f t="shared" si="459"/>
        <v>0</v>
      </c>
      <c r="ET249" s="4272">
        <f t="shared" si="460"/>
        <v>0</v>
      </c>
      <c r="EU249" s="4272">
        <f t="shared" si="461"/>
        <v>0</v>
      </c>
      <c r="EV249" s="4272">
        <f t="shared" si="462"/>
        <v>0</v>
      </c>
      <c r="EW249" s="4272">
        <f t="shared" si="463"/>
        <v>0</v>
      </c>
      <c r="EX249" s="4288">
        <f>IF(X249=EX8,X249,0)</f>
        <v>0</v>
      </c>
      <c r="EY249" s="4286" t="str">
        <f t="shared" si="464"/>
        <v/>
      </c>
      <c r="EZ249" s="4261" t="str">
        <f t="shared" si="465"/>
        <v/>
      </c>
      <c r="FA249" s="4275" t="str">
        <f t="shared" si="466"/>
        <v/>
      </c>
      <c r="FB249" s="4275" t="str">
        <f t="shared" si="467"/>
        <v/>
      </c>
      <c r="FC249" s="4275" t="str">
        <f t="shared" si="468"/>
        <v/>
      </c>
      <c r="FD249" s="4275" t="str">
        <f t="shared" si="469"/>
        <v/>
      </c>
      <c r="FE249" s="4275" t="str">
        <f t="shared" si="470"/>
        <v/>
      </c>
      <c r="FF249" s="4275" t="str">
        <f t="shared" si="471"/>
        <v/>
      </c>
      <c r="FG249" s="4275" t="str">
        <f t="shared" si="472"/>
        <v/>
      </c>
      <c r="FH249" s="4186"/>
      <c r="FI249" s="4264" t="str">
        <f t="shared" si="473"/>
        <v/>
      </c>
      <c r="FJ249" s="4277">
        <f t="shared" si="474"/>
        <v>0</v>
      </c>
      <c r="FK249" s="4115" t="str">
        <f t="shared" si="475"/>
        <v/>
      </c>
      <c r="FL249" s="4115" t="str">
        <f t="shared" si="476"/>
        <v/>
      </c>
      <c r="FM249" s="4115" t="str">
        <f t="shared" si="477"/>
        <v/>
      </c>
      <c r="FN249" s="4115" t="str">
        <f t="shared" si="478"/>
        <v/>
      </c>
      <c r="FO249" s="4115" t="str">
        <f t="shared" si="479"/>
        <v/>
      </c>
      <c r="FP249" s="4115" t="str">
        <f t="shared" si="480"/>
        <v/>
      </c>
      <c r="FQ249" s="4115" t="str">
        <f t="shared" si="481"/>
        <v/>
      </c>
      <c r="FR249" s="4115" t="str">
        <f t="shared" si="482"/>
        <v/>
      </c>
      <c r="FS249" s="4287">
        <f>IF(X249=FS8,X249,0)</f>
        <v>0</v>
      </c>
      <c r="FT249" s="4286" t="str">
        <f t="shared" si="483"/>
        <v/>
      </c>
      <c r="FU249" s="4275" t="str">
        <f t="shared" si="484"/>
        <v/>
      </c>
      <c r="FV249" s="4275" t="str">
        <f t="shared" si="485"/>
        <v/>
      </c>
      <c r="FW249" s="4275" t="str">
        <f t="shared" si="486"/>
        <v/>
      </c>
      <c r="FX249" s="4275" t="str">
        <f t="shared" si="487"/>
        <v/>
      </c>
      <c r="FY249" s="4275" t="str">
        <f t="shared" si="488"/>
        <v/>
      </c>
      <c r="FZ249" s="4275" t="str">
        <f t="shared" si="489"/>
        <v/>
      </c>
      <c r="GA249" s="4275" t="str">
        <f t="shared" si="490"/>
        <v/>
      </c>
      <c r="GB249" s="4279" t="str">
        <f t="shared" si="491"/>
        <v/>
      </c>
      <c r="GC249" s="4122"/>
    </row>
    <row r="250" spans="1:185" ht="45" customHeight="1">
      <c r="A250" s="4016">
        <f>ROW()</f>
        <v>250</v>
      </c>
      <c r="B250" s="4250" t="str">
        <f>IF(C250="I","",IF(ISBLANK(D250),"",IF(ISTEXT(D250),LARGE(B9:B249,1)+1,0)))</f>
        <v/>
      </c>
      <c r="C250" s="4298"/>
      <c r="D250" s="4299"/>
      <c r="E250" s="4300"/>
      <c r="F250" s="4301"/>
      <c r="G250" s="4254"/>
      <c r="H250" s="4255"/>
      <c r="I250" s="4254"/>
      <c r="J250" s="4255"/>
      <c r="K250" s="4256">
        <f t="shared" si="492"/>
        <v>0</v>
      </c>
      <c r="L250" s="4119"/>
      <c r="M250" s="4257">
        <f t="shared" si="380"/>
        <v>0</v>
      </c>
      <c r="N250" s="4258">
        <f t="shared" si="380"/>
        <v>0</v>
      </c>
      <c r="O250" s="4259"/>
      <c r="P250" s="4259"/>
      <c r="Q250" s="4259"/>
      <c r="R250" s="4259"/>
      <c r="S250" s="4259"/>
      <c r="T250" s="4259"/>
      <c r="U250" s="4259"/>
      <c r="V250" s="4259"/>
      <c r="W250" s="4119"/>
      <c r="X250" s="4257">
        <f t="shared" si="381"/>
        <v>0</v>
      </c>
      <c r="Y250" s="4258">
        <f t="shared" si="381"/>
        <v>0</v>
      </c>
      <c r="Z250" s="4260"/>
      <c r="AA250" s="4260"/>
      <c r="AB250" s="4260"/>
      <c r="AC250" s="4260"/>
      <c r="AD250" s="4260"/>
      <c r="AE250" s="4260"/>
      <c r="AF250" s="4260"/>
      <c r="AG250" s="4260"/>
      <c r="AH250" s="4119"/>
      <c r="AI250" s="4122"/>
      <c r="AJ250" s="4261">
        <f t="shared" si="382"/>
        <v>0</v>
      </c>
      <c r="AK250" s="4262">
        <f t="shared" si="383"/>
        <v>0</v>
      </c>
      <c r="AL250" s="4261">
        <f t="shared" si="384"/>
        <v>0</v>
      </c>
      <c r="AM250" s="4262">
        <f t="shared" si="385"/>
        <v>0</v>
      </c>
      <c r="AN250" s="4261">
        <f t="shared" si="386"/>
        <v>0</v>
      </c>
      <c r="AO250" s="4262">
        <f t="shared" si="387"/>
        <v>0</v>
      </c>
      <c r="AP250" s="4261">
        <f t="shared" si="388"/>
        <v>0</v>
      </c>
      <c r="AQ250" s="4262">
        <f t="shared" si="389"/>
        <v>0</v>
      </c>
      <c r="AR250" s="4261">
        <f t="shared" si="390"/>
        <v>0</v>
      </c>
      <c r="AS250" s="4262">
        <f t="shared" si="391"/>
        <v>0</v>
      </c>
      <c r="AT250" s="4261">
        <f t="shared" si="392"/>
        <v>0</v>
      </c>
      <c r="AU250" s="4262">
        <f t="shared" si="393"/>
        <v>0</v>
      </c>
      <c r="AV250" s="4261">
        <f t="shared" si="394"/>
        <v>0</v>
      </c>
      <c r="AW250" s="4262">
        <f t="shared" si="395"/>
        <v>0</v>
      </c>
      <c r="AX250" s="4261">
        <f t="shared" si="396"/>
        <v>0</v>
      </c>
      <c r="AY250" s="4262">
        <f t="shared" si="397"/>
        <v>0</v>
      </c>
      <c r="AZ250" s="4263"/>
      <c r="BA250" s="4264">
        <f>BA9</f>
        <v>20</v>
      </c>
      <c r="BB250" s="4264">
        <f t="shared" si="398"/>
        <v>0</v>
      </c>
      <c r="BC250" s="4264" t="str">
        <f t="shared" si="399"/>
        <v/>
      </c>
      <c r="BD250" s="4265">
        <f t="shared" si="496"/>
        <v>0</v>
      </c>
      <c r="BE250" s="4265">
        <f t="shared" si="496"/>
        <v>0</v>
      </c>
      <c r="BF250" s="4265">
        <f t="shared" si="496"/>
        <v>0</v>
      </c>
      <c r="BG250" s="4265">
        <f t="shared" si="493"/>
        <v>0</v>
      </c>
      <c r="BH250" s="4265">
        <f t="shared" si="493"/>
        <v>0</v>
      </c>
      <c r="BI250" s="4265">
        <f t="shared" si="493"/>
        <v>0</v>
      </c>
      <c r="BJ250" s="4265">
        <f t="shared" si="493"/>
        <v>0</v>
      </c>
      <c r="BK250" s="4265">
        <f t="shared" si="493"/>
        <v>0</v>
      </c>
      <c r="BL250" s="4122"/>
      <c r="BM250" s="4266">
        <f t="shared" si="400"/>
        <v>0</v>
      </c>
      <c r="BN250" s="4267">
        <f t="shared" si="401"/>
        <v>0</v>
      </c>
      <c r="BO250" s="4267">
        <f t="shared" si="402"/>
        <v>0</v>
      </c>
      <c r="BP250" s="4267">
        <f t="shared" si="403"/>
        <v>0</v>
      </c>
      <c r="BQ250" s="4267">
        <f t="shared" si="404"/>
        <v>0</v>
      </c>
      <c r="BR250" s="4267">
        <f t="shared" si="405"/>
        <v>0</v>
      </c>
      <c r="BS250" s="4267">
        <f t="shared" si="406"/>
        <v>0</v>
      </c>
      <c r="BT250" s="4267">
        <f t="shared" si="407"/>
        <v>0</v>
      </c>
      <c r="BU250" s="4202"/>
      <c r="BV250" s="4268">
        <f t="shared" si="497"/>
        <v>0</v>
      </c>
      <c r="BW250" s="4269">
        <f t="shared" si="497"/>
        <v>0</v>
      </c>
      <c r="BX250" s="4269">
        <f t="shared" si="497"/>
        <v>0</v>
      </c>
      <c r="BY250" s="4269">
        <f t="shared" si="494"/>
        <v>0</v>
      </c>
      <c r="BZ250" s="4269">
        <f t="shared" si="494"/>
        <v>0</v>
      </c>
      <c r="CA250" s="4269">
        <f t="shared" si="494"/>
        <v>0</v>
      </c>
      <c r="CB250" s="4269">
        <f t="shared" si="494"/>
        <v>0</v>
      </c>
      <c r="CC250" s="4270">
        <f t="shared" si="494"/>
        <v>0</v>
      </c>
      <c r="CD250" s="4114"/>
      <c r="CE250" s="4264" t="str">
        <f t="shared" si="408"/>
        <v/>
      </c>
      <c r="CF250" s="4271">
        <f t="shared" si="409"/>
        <v>0</v>
      </c>
      <c r="CG250" s="4272">
        <f t="shared" si="410"/>
        <v>0</v>
      </c>
      <c r="CH250" s="4272">
        <f t="shared" si="411"/>
        <v>0</v>
      </c>
      <c r="CI250" s="4272">
        <f t="shared" si="412"/>
        <v>0</v>
      </c>
      <c r="CJ250" s="4272">
        <f t="shared" si="413"/>
        <v>0</v>
      </c>
      <c r="CK250" s="4272">
        <f t="shared" si="414"/>
        <v>0</v>
      </c>
      <c r="CL250" s="4272">
        <f t="shared" si="415"/>
        <v>0</v>
      </c>
      <c r="CM250" s="4272">
        <f t="shared" si="416"/>
        <v>0</v>
      </c>
      <c r="CN250" s="4272">
        <f t="shared" si="417"/>
        <v>0</v>
      </c>
      <c r="CO250" s="4285">
        <f>IF(M250=CO8,M250,0)</f>
        <v>0</v>
      </c>
      <c r="CP250" s="4286" t="str">
        <f t="shared" si="418"/>
        <v/>
      </c>
      <c r="CQ250" s="4261" t="str">
        <f t="shared" si="419"/>
        <v/>
      </c>
      <c r="CR250" s="4275" t="str">
        <f t="shared" si="420"/>
        <v/>
      </c>
      <c r="CS250" s="4275" t="str">
        <f t="shared" si="421"/>
        <v/>
      </c>
      <c r="CT250" s="4275" t="str">
        <f t="shared" si="422"/>
        <v/>
      </c>
      <c r="CU250" s="4275" t="str">
        <f t="shared" si="423"/>
        <v/>
      </c>
      <c r="CV250" s="4275" t="str">
        <f t="shared" si="424"/>
        <v/>
      </c>
      <c r="CW250" s="4275" t="str">
        <f t="shared" si="425"/>
        <v/>
      </c>
      <c r="CX250" s="4276" t="str">
        <f t="shared" si="426"/>
        <v/>
      </c>
      <c r="CY250" s="4186"/>
      <c r="CZ250" s="4264" t="str">
        <f t="shared" si="427"/>
        <v/>
      </c>
      <c r="DA250" s="4277">
        <f t="shared" si="428"/>
        <v>0</v>
      </c>
      <c r="DB250" s="4115" t="str">
        <f t="shared" si="429"/>
        <v/>
      </c>
      <c r="DC250" s="4115" t="str">
        <f t="shared" si="430"/>
        <v/>
      </c>
      <c r="DD250" s="4115" t="str">
        <f t="shared" si="431"/>
        <v/>
      </c>
      <c r="DE250" s="4115" t="str">
        <f t="shared" si="432"/>
        <v/>
      </c>
      <c r="DF250" s="4115" t="str">
        <f t="shared" si="433"/>
        <v/>
      </c>
      <c r="DG250" s="4115" t="str">
        <f t="shared" si="434"/>
        <v/>
      </c>
      <c r="DH250" s="4115" t="str">
        <f t="shared" si="435"/>
        <v/>
      </c>
      <c r="DI250" s="4115" t="str">
        <f t="shared" si="436"/>
        <v/>
      </c>
      <c r="DJ250" s="4136"/>
      <c r="DK250" s="4287">
        <f>IF(M250=DK8,M250,0)</f>
        <v>0</v>
      </c>
      <c r="DL250" s="4286" t="str">
        <f t="shared" si="437"/>
        <v/>
      </c>
      <c r="DM250" s="4275" t="str">
        <f t="shared" si="438"/>
        <v/>
      </c>
      <c r="DN250" s="4275" t="str">
        <f t="shared" si="439"/>
        <v/>
      </c>
      <c r="DO250" s="4275" t="str">
        <f t="shared" si="440"/>
        <v/>
      </c>
      <c r="DP250" s="4275" t="str">
        <f t="shared" si="441"/>
        <v/>
      </c>
      <c r="DQ250" s="4275" t="str">
        <f t="shared" si="442"/>
        <v/>
      </c>
      <c r="DR250" s="4275" t="str">
        <f t="shared" si="443"/>
        <v/>
      </c>
      <c r="DS250" s="4275" t="str">
        <f t="shared" si="444"/>
        <v/>
      </c>
      <c r="DT250" s="4279" t="str">
        <f t="shared" si="445"/>
        <v/>
      </c>
      <c r="DU250" s="4122"/>
      <c r="DV250" s="4266">
        <f t="shared" si="446"/>
        <v>0</v>
      </c>
      <c r="DW250" s="4267">
        <f t="shared" si="447"/>
        <v>0</v>
      </c>
      <c r="DX250" s="4267">
        <f t="shared" si="448"/>
        <v>0</v>
      </c>
      <c r="DY250" s="4267">
        <f t="shared" si="449"/>
        <v>0</v>
      </c>
      <c r="DZ250" s="4267">
        <f t="shared" si="450"/>
        <v>0</v>
      </c>
      <c r="EA250" s="4267">
        <f t="shared" si="451"/>
        <v>0</v>
      </c>
      <c r="EB250" s="4267">
        <f t="shared" si="452"/>
        <v>0</v>
      </c>
      <c r="EC250" s="4267">
        <f t="shared" si="453"/>
        <v>0</v>
      </c>
      <c r="ED250" s="4215"/>
      <c r="EE250" s="4268">
        <f t="shared" si="498"/>
        <v>0</v>
      </c>
      <c r="EF250" s="4269">
        <f t="shared" si="498"/>
        <v>0</v>
      </c>
      <c r="EG250" s="4269">
        <f t="shared" si="498"/>
        <v>0</v>
      </c>
      <c r="EH250" s="4269">
        <f t="shared" si="495"/>
        <v>0</v>
      </c>
      <c r="EI250" s="4269">
        <f t="shared" si="495"/>
        <v>0</v>
      </c>
      <c r="EJ250" s="4269">
        <f t="shared" si="495"/>
        <v>0</v>
      </c>
      <c r="EK250" s="4269">
        <f t="shared" si="495"/>
        <v>0</v>
      </c>
      <c r="EL250" s="4270">
        <f t="shared" si="495"/>
        <v>0</v>
      </c>
      <c r="EM250" s="4186"/>
      <c r="EN250" s="4264" t="str">
        <f t="shared" si="454"/>
        <v/>
      </c>
      <c r="EO250" s="4271">
        <f t="shared" si="455"/>
        <v>0</v>
      </c>
      <c r="EP250" s="4272">
        <f t="shared" si="456"/>
        <v>0</v>
      </c>
      <c r="EQ250" s="4272">
        <f t="shared" si="457"/>
        <v>0</v>
      </c>
      <c r="ER250" s="4272">
        <f t="shared" si="458"/>
        <v>0</v>
      </c>
      <c r="ES250" s="4272">
        <f t="shared" si="459"/>
        <v>0</v>
      </c>
      <c r="ET250" s="4272">
        <f t="shared" si="460"/>
        <v>0</v>
      </c>
      <c r="EU250" s="4272">
        <f t="shared" si="461"/>
        <v>0</v>
      </c>
      <c r="EV250" s="4272">
        <f t="shared" si="462"/>
        <v>0</v>
      </c>
      <c r="EW250" s="4272">
        <f t="shared" si="463"/>
        <v>0</v>
      </c>
      <c r="EX250" s="4288">
        <f>IF(X250=EX8,X250,0)</f>
        <v>0</v>
      </c>
      <c r="EY250" s="4286" t="str">
        <f t="shared" si="464"/>
        <v/>
      </c>
      <c r="EZ250" s="4261" t="str">
        <f t="shared" si="465"/>
        <v/>
      </c>
      <c r="FA250" s="4275" t="str">
        <f t="shared" si="466"/>
        <v/>
      </c>
      <c r="FB250" s="4275" t="str">
        <f t="shared" si="467"/>
        <v/>
      </c>
      <c r="FC250" s="4275" t="str">
        <f t="shared" si="468"/>
        <v/>
      </c>
      <c r="FD250" s="4275" t="str">
        <f t="shared" si="469"/>
        <v/>
      </c>
      <c r="FE250" s="4275" t="str">
        <f t="shared" si="470"/>
        <v/>
      </c>
      <c r="FF250" s="4275" t="str">
        <f t="shared" si="471"/>
        <v/>
      </c>
      <c r="FG250" s="4275" t="str">
        <f t="shared" si="472"/>
        <v/>
      </c>
      <c r="FH250" s="4186"/>
      <c r="FI250" s="4264" t="str">
        <f t="shared" si="473"/>
        <v/>
      </c>
      <c r="FJ250" s="4277">
        <f t="shared" si="474"/>
        <v>0</v>
      </c>
      <c r="FK250" s="4115" t="str">
        <f t="shared" si="475"/>
        <v/>
      </c>
      <c r="FL250" s="4115" t="str">
        <f t="shared" si="476"/>
        <v/>
      </c>
      <c r="FM250" s="4115" t="str">
        <f t="shared" si="477"/>
        <v/>
      </c>
      <c r="FN250" s="4115" t="str">
        <f t="shared" si="478"/>
        <v/>
      </c>
      <c r="FO250" s="4115" t="str">
        <f t="shared" si="479"/>
        <v/>
      </c>
      <c r="FP250" s="4115" t="str">
        <f t="shared" si="480"/>
        <v/>
      </c>
      <c r="FQ250" s="4115" t="str">
        <f t="shared" si="481"/>
        <v/>
      </c>
      <c r="FR250" s="4115" t="str">
        <f t="shared" si="482"/>
        <v/>
      </c>
      <c r="FS250" s="4287">
        <f>IF(X250=FS8,X250,0)</f>
        <v>0</v>
      </c>
      <c r="FT250" s="4286" t="str">
        <f t="shared" si="483"/>
        <v/>
      </c>
      <c r="FU250" s="4275" t="str">
        <f t="shared" si="484"/>
        <v/>
      </c>
      <c r="FV250" s="4275" t="str">
        <f t="shared" si="485"/>
        <v/>
      </c>
      <c r="FW250" s="4275" t="str">
        <f t="shared" si="486"/>
        <v/>
      </c>
      <c r="FX250" s="4275" t="str">
        <f t="shared" si="487"/>
        <v/>
      </c>
      <c r="FY250" s="4275" t="str">
        <f t="shared" si="488"/>
        <v/>
      </c>
      <c r="FZ250" s="4275" t="str">
        <f t="shared" si="489"/>
        <v/>
      </c>
      <c r="GA250" s="4275" t="str">
        <f t="shared" si="490"/>
        <v/>
      </c>
      <c r="GB250" s="4279" t="str">
        <f t="shared" si="491"/>
        <v/>
      </c>
      <c r="GC250" s="4122"/>
    </row>
    <row r="251" spans="1:185" ht="45" customHeight="1">
      <c r="A251" s="4016">
        <f>ROW()</f>
        <v>251</v>
      </c>
      <c r="B251" s="4250" t="str">
        <f>IF(C251="I","",IF(ISBLANK(D251),"",IF(ISTEXT(D251),LARGE(B9:B250,1)+1,0)))</f>
        <v/>
      </c>
      <c r="C251" s="4298"/>
      <c r="D251" s="4299"/>
      <c r="E251" s="4300"/>
      <c r="F251" s="4301"/>
      <c r="G251" s="4254"/>
      <c r="H251" s="4255"/>
      <c r="I251" s="4254"/>
      <c r="J251" s="4255"/>
      <c r="K251" s="4256">
        <f t="shared" si="492"/>
        <v>0</v>
      </c>
      <c r="L251" s="4119"/>
      <c r="M251" s="4257">
        <f t="shared" si="380"/>
        <v>0</v>
      </c>
      <c r="N251" s="4258">
        <f t="shared" si="380"/>
        <v>0</v>
      </c>
      <c r="O251" s="4259"/>
      <c r="P251" s="4259"/>
      <c r="Q251" s="4259"/>
      <c r="R251" s="4259"/>
      <c r="S251" s="4259"/>
      <c r="T251" s="4259"/>
      <c r="U251" s="4259"/>
      <c r="V251" s="4259"/>
      <c r="W251" s="4119"/>
      <c r="X251" s="4257">
        <f t="shared" si="381"/>
        <v>0</v>
      </c>
      <c r="Y251" s="4258">
        <f t="shared" si="381"/>
        <v>0</v>
      </c>
      <c r="Z251" s="4260"/>
      <c r="AA251" s="4260"/>
      <c r="AB251" s="4260"/>
      <c r="AC251" s="4260"/>
      <c r="AD251" s="4260"/>
      <c r="AE251" s="4260"/>
      <c r="AF251" s="4260"/>
      <c r="AG251" s="4260"/>
      <c r="AH251" s="4119"/>
      <c r="AI251" s="4122"/>
      <c r="AJ251" s="4261">
        <f t="shared" si="382"/>
        <v>0</v>
      </c>
      <c r="AK251" s="4262">
        <f t="shared" si="383"/>
        <v>0</v>
      </c>
      <c r="AL251" s="4261">
        <f t="shared" si="384"/>
        <v>0</v>
      </c>
      <c r="AM251" s="4262">
        <f t="shared" si="385"/>
        <v>0</v>
      </c>
      <c r="AN251" s="4261">
        <f t="shared" si="386"/>
        <v>0</v>
      </c>
      <c r="AO251" s="4262">
        <f t="shared" si="387"/>
        <v>0</v>
      </c>
      <c r="AP251" s="4261">
        <f t="shared" si="388"/>
        <v>0</v>
      </c>
      <c r="AQ251" s="4262">
        <f t="shared" si="389"/>
        <v>0</v>
      </c>
      <c r="AR251" s="4261">
        <f t="shared" si="390"/>
        <v>0</v>
      </c>
      <c r="AS251" s="4262">
        <f t="shared" si="391"/>
        <v>0</v>
      </c>
      <c r="AT251" s="4261">
        <f t="shared" si="392"/>
        <v>0</v>
      </c>
      <c r="AU251" s="4262">
        <f t="shared" si="393"/>
        <v>0</v>
      </c>
      <c r="AV251" s="4261">
        <f t="shared" si="394"/>
        <v>0</v>
      </c>
      <c r="AW251" s="4262">
        <f t="shared" si="395"/>
        <v>0</v>
      </c>
      <c r="AX251" s="4261">
        <f t="shared" si="396"/>
        <v>0</v>
      </c>
      <c r="AY251" s="4262">
        <f t="shared" si="397"/>
        <v>0</v>
      </c>
      <c r="AZ251" s="4263"/>
      <c r="BA251" s="4264">
        <f>BA9</f>
        <v>20</v>
      </c>
      <c r="BB251" s="4264">
        <f t="shared" si="398"/>
        <v>0</v>
      </c>
      <c r="BC251" s="4264" t="str">
        <f t="shared" si="399"/>
        <v/>
      </c>
      <c r="BD251" s="4265">
        <f t="shared" si="496"/>
        <v>0</v>
      </c>
      <c r="BE251" s="4265">
        <f t="shared" si="496"/>
        <v>0</v>
      </c>
      <c r="BF251" s="4265">
        <f t="shared" si="496"/>
        <v>0</v>
      </c>
      <c r="BG251" s="4265">
        <f t="shared" si="493"/>
        <v>0</v>
      </c>
      <c r="BH251" s="4265">
        <f t="shared" si="493"/>
        <v>0</v>
      </c>
      <c r="BI251" s="4265">
        <f t="shared" si="493"/>
        <v>0</v>
      </c>
      <c r="BJ251" s="4265">
        <f t="shared" si="493"/>
        <v>0</v>
      </c>
      <c r="BK251" s="4265">
        <f t="shared" si="493"/>
        <v>0</v>
      </c>
      <c r="BL251" s="4122"/>
      <c r="BM251" s="4266">
        <f t="shared" si="400"/>
        <v>0</v>
      </c>
      <c r="BN251" s="4267">
        <f t="shared" si="401"/>
        <v>0</v>
      </c>
      <c r="BO251" s="4267">
        <f t="shared" si="402"/>
        <v>0</v>
      </c>
      <c r="BP251" s="4267">
        <f t="shared" si="403"/>
        <v>0</v>
      </c>
      <c r="BQ251" s="4267">
        <f t="shared" si="404"/>
        <v>0</v>
      </c>
      <c r="BR251" s="4267">
        <f t="shared" si="405"/>
        <v>0</v>
      </c>
      <c r="BS251" s="4267">
        <f t="shared" si="406"/>
        <v>0</v>
      </c>
      <c r="BT251" s="4267">
        <f t="shared" si="407"/>
        <v>0</v>
      </c>
      <c r="BU251" s="4202"/>
      <c r="BV251" s="4268">
        <f t="shared" si="497"/>
        <v>0</v>
      </c>
      <c r="BW251" s="4269">
        <f t="shared" si="497"/>
        <v>0</v>
      </c>
      <c r="BX251" s="4269">
        <f t="shared" si="497"/>
        <v>0</v>
      </c>
      <c r="BY251" s="4269">
        <f t="shared" si="494"/>
        <v>0</v>
      </c>
      <c r="BZ251" s="4269">
        <f t="shared" si="494"/>
        <v>0</v>
      </c>
      <c r="CA251" s="4269">
        <f t="shared" si="494"/>
        <v>0</v>
      </c>
      <c r="CB251" s="4269">
        <f t="shared" si="494"/>
        <v>0</v>
      </c>
      <c r="CC251" s="4270">
        <f t="shared" si="494"/>
        <v>0</v>
      </c>
      <c r="CD251" s="4114"/>
      <c r="CE251" s="4264" t="str">
        <f t="shared" si="408"/>
        <v/>
      </c>
      <c r="CF251" s="4271">
        <f t="shared" si="409"/>
        <v>0</v>
      </c>
      <c r="CG251" s="4272">
        <f t="shared" si="410"/>
        <v>0</v>
      </c>
      <c r="CH251" s="4272">
        <f t="shared" si="411"/>
        <v>0</v>
      </c>
      <c r="CI251" s="4272">
        <f t="shared" si="412"/>
        <v>0</v>
      </c>
      <c r="CJ251" s="4272">
        <f t="shared" si="413"/>
        <v>0</v>
      </c>
      <c r="CK251" s="4272">
        <f t="shared" si="414"/>
        <v>0</v>
      </c>
      <c r="CL251" s="4272">
        <f t="shared" si="415"/>
        <v>0</v>
      </c>
      <c r="CM251" s="4272">
        <f t="shared" si="416"/>
        <v>0</v>
      </c>
      <c r="CN251" s="4272">
        <f t="shared" si="417"/>
        <v>0</v>
      </c>
      <c r="CO251" s="4285">
        <f>IF(M251=CO8,M251,0)</f>
        <v>0</v>
      </c>
      <c r="CP251" s="4286" t="str">
        <f t="shared" si="418"/>
        <v/>
      </c>
      <c r="CQ251" s="4261" t="str">
        <f t="shared" si="419"/>
        <v/>
      </c>
      <c r="CR251" s="4275" t="str">
        <f t="shared" si="420"/>
        <v/>
      </c>
      <c r="CS251" s="4275" t="str">
        <f t="shared" si="421"/>
        <v/>
      </c>
      <c r="CT251" s="4275" t="str">
        <f t="shared" si="422"/>
        <v/>
      </c>
      <c r="CU251" s="4275" t="str">
        <f t="shared" si="423"/>
        <v/>
      </c>
      <c r="CV251" s="4275" t="str">
        <f t="shared" si="424"/>
        <v/>
      </c>
      <c r="CW251" s="4275" t="str">
        <f t="shared" si="425"/>
        <v/>
      </c>
      <c r="CX251" s="4276" t="str">
        <f t="shared" si="426"/>
        <v/>
      </c>
      <c r="CY251" s="4186"/>
      <c r="CZ251" s="4264" t="str">
        <f t="shared" si="427"/>
        <v/>
      </c>
      <c r="DA251" s="4277">
        <f t="shared" si="428"/>
        <v>0</v>
      </c>
      <c r="DB251" s="4115" t="str">
        <f t="shared" si="429"/>
        <v/>
      </c>
      <c r="DC251" s="4115" t="str">
        <f t="shared" si="430"/>
        <v/>
      </c>
      <c r="DD251" s="4115" t="str">
        <f t="shared" si="431"/>
        <v/>
      </c>
      <c r="DE251" s="4115" t="str">
        <f t="shared" si="432"/>
        <v/>
      </c>
      <c r="DF251" s="4115" t="str">
        <f t="shared" si="433"/>
        <v/>
      </c>
      <c r="DG251" s="4115" t="str">
        <f t="shared" si="434"/>
        <v/>
      </c>
      <c r="DH251" s="4115" t="str">
        <f t="shared" si="435"/>
        <v/>
      </c>
      <c r="DI251" s="4115" t="str">
        <f t="shared" si="436"/>
        <v/>
      </c>
      <c r="DJ251" s="4136"/>
      <c r="DK251" s="4287">
        <f>IF(M251=DK8,M251,0)</f>
        <v>0</v>
      </c>
      <c r="DL251" s="4286" t="str">
        <f t="shared" si="437"/>
        <v/>
      </c>
      <c r="DM251" s="4275" t="str">
        <f t="shared" si="438"/>
        <v/>
      </c>
      <c r="DN251" s="4275" t="str">
        <f t="shared" si="439"/>
        <v/>
      </c>
      <c r="DO251" s="4275" t="str">
        <f t="shared" si="440"/>
        <v/>
      </c>
      <c r="DP251" s="4275" t="str">
        <f t="shared" si="441"/>
        <v/>
      </c>
      <c r="DQ251" s="4275" t="str">
        <f t="shared" si="442"/>
        <v/>
      </c>
      <c r="DR251" s="4275" t="str">
        <f t="shared" si="443"/>
        <v/>
      </c>
      <c r="DS251" s="4275" t="str">
        <f t="shared" si="444"/>
        <v/>
      </c>
      <c r="DT251" s="4279" t="str">
        <f t="shared" si="445"/>
        <v/>
      </c>
      <c r="DU251" s="4122"/>
      <c r="DV251" s="4266">
        <f t="shared" si="446"/>
        <v>0</v>
      </c>
      <c r="DW251" s="4267">
        <f t="shared" si="447"/>
        <v>0</v>
      </c>
      <c r="DX251" s="4267">
        <f t="shared" si="448"/>
        <v>0</v>
      </c>
      <c r="DY251" s="4267">
        <f t="shared" si="449"/>
        <v>0</v>
      </c>
      <c r="DZ251" s="4267">
        <f t="shared" si="450"/>
        <v>0</v>
      </c>
      <c r="EA251" s="4267">
        <f t="shared" si="451"/>
        <v>0</v>
      </c>
      <c r="EB251" s="4267">
        <f t="shared" si="452"/>
        <v>0</v>
      </c>
      <c r="EC251" s="4267">
        <f t="shared" si="453"/>
        <v>0</v>
      </c>
      <c r="ED251" s="4215"/>
      <c r="EE251" s="4268">
        <f t="shared" si="498"/>
        <v>0</v>
      </c>
      <c r="EF251" s="4269">
        <f t="shared" si="498"/>
        <v>0</v>
      </c>
      <c r="EG251" s="4269">
        <f t="shared" si="498"/>
        <v>0</v>
      </c>
      <c r="EH251" s="4269">
        <f t="shared" si="495"/>
        <v>0</v>
      </c>
      <c r="EI251" s="4269">
        <f t="shared" si="495"/>
        <v>0</v>
      </c>
      <c r="EJ251" s="4269">
        <f t="shared" si="495"/>
        <v>0</v>
      </c>
      <c r="EK251" s="4269">
        <f t="shared" si="495"/>
        <v>0</v>
      </c>
      <c r="EL251" s="4270">
        <f t="shared" si="495"/>
        <v>0</v>
      </c>
      <c r="EM251" s="4186"/>
      <c r="EN251" s="4264" t="str">
        <f t="shared" si="454"/>
        <v/>
      </c>
      <c r="EO251" s="4271">
        <f t="shared" si="455"/>
        <v>0</v>
      </c>
      <c r="EP251" s="4272">
        <f t="shared" si="456"/>
        <v>0</v>
      </c>
      <c r="EQ251" s="4272">
        <f t="shared" si="457"/>
        <v>0</v>
      </c>
      <c r="ER251" s="4272">
        <f t="shared" si="458"/>
        <v>0</v>
      </c>
      <c r="ES251" s="4272">
        <f t="shared" si="459"/>
        <v>0</v>
      </c>
      <c r="ET251" s="4272">
        <f t="shared" si="460"/>
        <v>0</v>
      </c>
      <c r="EU251" s="4272">
        <f t="shared" si="461"/>
        <v>0</v>
      </c>
      <c r="EV251" s="4272">
        <f t="shared" si="462"/>
        <v>0</v>
      </c>
      <c r="EW251" s="4272">
        <f t="shared" si="463"/>
        <v>0</v>
      </c>
      <c r="EX251" s="4288">
        <f>IF(X251=EX8,X251,0)</f>
        <v>0</v>
      </c>
      <c r="EY251" s="4286" t="str">
        <f t="shared" si="464"/>
        <v/>
      </c>
      <c r="EZ251" s="4261" t="str">
        <f t="shared" si="465"/>
        <v/>
      </c>
      <c r="FA251" s="4275" t="str">
        <f t="shared" si="466"/>
        <v/>
      </c>
      <c r="FB251" s="4275" t="str">
        <f t="shared" si="467"/>
        <v/>
      </c>
      <c r="FC251" s="4275" t="str">
        <f t="shared" si="468"/>
        <v/>
      </c>
      <c r="FD251" s="4275" t="str">
        <f t="shared" si="469"/>
        <v/>
      </c>
      <c r="FE251" s="4275" t="str">
        <f t="shared" si="470"/>
        <v/>
      </c>
      <c r="FF251" s="4275" t="str">
        <f t="shared" si="471"/>
        <v/>
      </c>
      <c r="FG251" s="4275" t="str">
        <f t="shared" si="472"/>
        <v/>
      </c>
      <c r="FH251" s="4186"/>
      <c r="FI251" s="4264" t="str">
        <f t="shared" si="473"/>
        <v/>
      </c>
      <c r="FJ251" s="4277">
        <f t="shared" si="474"/>
        <v>0</v>
      </c>
      <c r="FK251" s="4115" t="str">
        <f t="shared" si="475"/>
        <v/>
      </c>
      <c r="FL251" s="4115" t="str">
        <f t="shared" si="476"/>
        <v/>
      </c>
      <c r="FM251" s="4115" t="str">
        <f t="shared" si="477"/>
        <v/>
      </c>
      <c r="FN251" s="4115" t="str">
        <f t="shared" si="478"/>
        <v/>
      </c>
      <c r="FO251" s="4115" t="str">
        <f t="shared" si="479"/>
        <v/>
      </c>
      <c r="FP251" s="4115" t="str">
        <f t="shared" si="480"/>
        <v/>
      </c>
      <c r="FQ251" s="4115" t="str">
        <f t="shared" si="481"/>
        <v/>
      </c>
      <c r="FR251" s="4115" t="str">
        <f t="shared" si="482"/>
        <v/>
      </c>
      <c r="FS251" s="4287">
        <f>IF(X251=FS8,X251,0)</f>
        <v>0</v>
      </c>
      <c r="FT251" s="4286" t="str">
        <f t="shared" si="483"/>
        <v/>
      </c>
      <c r="FU251" s="4275" t="str">
        <f t="shared" si="484"/>
        <v/>
      </c>
      <c r="FV251" s="4275" t="str">
        <f t="shared" si="485"/>
        <v/>
      </c>
      <c r="FW251" s="4275" t="str">
        <f t="shared" si="486"/>
        <v/>
      </c>
      <c r="FX251" s="4275" t="str">
        <f t="shared" si="487"/>
        <v/>
      </c>
      <c r="FY251" s="4275" t="str">
        <f t="shared" si="488"/>
        <v/>
      </c>
      <c r="FZ251" s="4275" t="str">
        <f t="shared" si="489"/>
        <v/>
      </c>
      <c r="GA251" s="4275" t="str">
        <f t="shared" si="490"/>
        <v/>
      </c>
      <c r="GB251" s="4279" t="str">
        <f t="shared" si="491"/>
        <v/>
      </c>
      <c r="GC251" s="4122"/>
    </row>
    <row r="252" spans="1:185" ht="45" customHeight="1">
      <c r="A252" s="4016">
        <f>ROW()</f>
        <v>252</v>
      </c>
      <c r="B252" s="4250" t="str">
        <f>IF(C252="I","",IF(ISBLANK(D252),"",IF(ISTEXT(D252),LARGE(B9:B251,1)+1,0)))</f>
        <v/>
      </c>
      <c r="C252" s="4298"/>
      <c r="D252" s="4299"/>
      <c r="E252" s="4300"/>
      <c r="F252" s="4301"/>
      <c r="G252" s="4254"/>
      <c r="H252" s="4255"/>
      <c r="I252" s="4254"/>
      <c r="J252" s="4255"/>
      <c r="K252" s="4256">
        <f t="shared" si="492"/>
        <v>0</v>
      </c>
      <c r="L252" s="4119"/>
      <c r="M252" s="4257">
        <f t="shared" si="380"/>
        <v>0</v>
      </c>
      <c r="N252" s="4258">
        <f t="shared" si="380"/>
        <v>0</v>
      </c>
      <c r="O252" s="4259"/>
      <c r="P252" s="4259"/>
      <c r="Q252" s="4259"/>
      <c r="R252" s="4259"/>
      <c r="S252" s="4259"/>
      <c r="T252" s="4259"/>
      <c r="U252" s="4259"/>
      <c r="V252" s="4259"/>
      <c r="W252" s="4119"/>
      <c r="X252" s="4257">
        <f t="shared" si="381"/>
        <v>0</v>
      </c>
      <c r="Y252" s="4258">
        <f t="shared" si="381"/>
        <v>0</v>
      </c>
      <c r="Z252" s="4260"/>
      <c r="AA252" s="4260"/>
      <c r="AB252" s="4260"/>
      <c r="AC252" s="4260"/>
      <c r="AD252" s="4260"/>
      <c r="AE252" s="4260"/>
      <c r="AF252" s="4260"/>
      <c r="AG252" s="4260"/>
      <c r="AH252" s="4119"/>
      <c r="AI252" s="4122"/>
      <c r="AJ252" s="4261">
        <f t="shared" si="382"/>
        <v>0</v>
      </c>
      <c r="AK252" s="4262">
        <f t="shared" si="383"/>
        <v>0</v>
      </c>
      <c r="AL252" s="4261">
        <f t="shared" si="384"/>
        <v>0</v>
      </c>
      <c r="AM252" s="4262">
        <f t="shared" si="385"/>
        <v>0</v>
      </c>
      <c r="AN252" s="4261">
        <f t="shared" si="386"/>
        <v>0</v>
      </c>
      <c r="AO252" s="4262">
        <f t="shared" si="387"/>
        <v>0</v>
      </c>
      <c r="AP252" s="4261">
        <f t="shared" si="388"/>
        <v>0</v>
      </c>
      <c r="AQ252" s="4262">
        <f t="shared" si="389"/>
        <v>0</v>
      </c>
      <c r="AR252" s="4261">
        <f t="shared" si="390"/>
        <v>0</v>
      </c>
      <c r="AS252" s="4262">
        <f t="shared" si="391"/>
        <v>0</v>
      </c>
      <c r="AT252" s="4261">
        <f t="shared" si="392"/>
        <v>0</v>
      </c>
      <c r="AU252" s="4262">
        <f t="shared" si="393"/>
        <v>0</v>
      </c>
      <c r="AV252" s="4261">
        <f t="shared" si="394"/>
        <v>0</v>
      </c>
      <c r="AW252" s="4262">
        <f t="shared" si="395"/>
        <v>0</v>
      </c>
      <c r="AX252" s="4261">
        <f t="shared" si="396"/>
        <v>0</v>
      </c>
      <c r="AY252" s="4262">
        <f t="shared" si="397"/>
        <v>0</v>
      </c>
      <c r="AZ252" s="4263"/>
      <c r="BA252" s="4264">
        <f>BA9</f>
        <v>20</v>
      </c>
      <c r="BB252" s="4264">
        <f t="shared" si="398"/>
        <v>0</v>
      </c>
      <c r="BC252" s="4264" t="str">
        <f t="shared" si="399"/>
        <v/>
      </c>
      <c r="BD252" s="4265">
        <f t="shared" si="496"/>
        <v>0</v>
      </c>
      <c r="BE252" s="4265">
        <f t="shared" si="496"/>
        <v>0</v>
      </c>
      <c r="BF252" s="4265">
        <f t="shared" si="496"/>
        <v>0</v>
      </c>
      <c r="BG252" s="4265">
        <f t="shared" si="493"/>
        <v>0</v>
      </c>
      <c r="BH252" s="4265">
        <f t="shared" si="493"/>
        <v>0</v>
      </c>
      <c r="BI252" s="4265">
        <f t="shared" si="493"/>
        <v>0</v>
      </c>
      <c r="BJ252" s="4265">
        <f t="shared" si="493"/>
        <v>0</v>
      </c>
      <c r="BK252" s="4265">
        <f t="shared" si="493"/>
        <v>0</v>
      </c>
      <c r="BL252" s="4122"/>
      <c r="BM252" s="4266">
        <f t="shared" si="400"/>
        <v>0</v>
      </c>
      <c r="BN252" s="4267">
        <f t="shared" si="401"/>
        <v>0</v>
      </c>
      <c r="BO252" s="4267">
        <f t="shared" si="402"/>
        <v>0</v>
      </c>
      <c r="BP252" s="4267">
        <f t="shared" si="403"/>
        <v>0</v>
      </c>
      <c r="BQ252" s="4267">
        <f t="shared" si="404"/>
        <v>0</v>
      </c>
      <c r="BR252" s="4267">
        <f t="shared" si="405"/>
        <v>0</v>
      </c>
      <c r="BS252" s="4267">
        <f t="shared" si="406"/>
        <v>0</v>
      </c>
      <c r="BT252" s="4267">
        <f t="shared" si="407"/>
        <v>0</v>
      </c>
      <c r="BU252" s="4202"/>
      <c r="BV252" s="4268">
        <f t="shared" si="497"/>
        <v>0</v>
      </c>
      <c r="BW252" s="4269">
        <f t="shared" si="497"/>
        <v>0</v>
      </c>
      <c r="BX252" s="4269">
        <f t="shared" si="497"/>
        <v>0</v>
      </c>
      <c r="BY252" s="4269">
        <f t="shared" si="494"/>
        <v>0</v>
      </c>
      <c r="BZ252" s="4269">
        <f t="shared" si="494"/>
        <v>0</v>
      </c>
      <c r="CA252" s="4269">
        <f t="shared" si="494"/>
        <v>0</v>
      </c>
      <c r="CB252" s="4269">
        <f t="shared" si="494"/>
        <v>0</v>
      </c>
      <c r="CC252" s="4270">
        <f t="shared" si="494"/>
        <v>0</v>
      </c>
      <c r="CD252" s="4114"/>
      <c r="CE252" s="4264" t="str">
        <f t="shared" si="408"/>
        <v/>
      </c>
      <c r="CF252" s="4271">
        <f t="shared" si="409"/>
        <v>0</v>
      </c>
      <c r="CG252" s="4272">
        <f t="shared" si="410"/>
        <v>0</v>
      </c>
      <c r="CH252" s="4272">
        <f t="shared" si="411"/>
        <v>0</v>
      </c>
      <c r="CI252" s="4272">
        <f t="shared" si="412"/>
        <v>0</v>
      </c>
      <c r="CJ252" s="4272">
        <f t="shared" si="413"/>
        <v>0</v>
      </c>
      <c r="CK252" s="4272">
        <f t="shared" si="414"/>
        <v>0</v>
      </c>
      <c r="CL252" s="4272">
        <f t="shared" si="415"/>
        <v>0</v>
      </c>
      <c r="CM252" s="4272">
        <f t="shared" si="416"/>
        <v>0</v>
      </c>
      <c r="CN252" s="4272">
        <f t="shared" si="417"/>
        <v>0</v>
      </c>
      <c r="CO252" s="4285">
        <f>IF(M252=CO8,M252,0)</f>
        <v>0</v>
      </c>
      <c r="CP252" s="4286" t="str">
        <f t="shared" si="418"/>
        <v/>
      </c>
      <c r="CQ252" s="4261" t="str">
        <f t="shared" si="419"/>
        <v/>
      </c>
      <c r="CR252" s="4275" t="str">
        <f t="shared" si="420"/>
        <v/>
      </c>
      <c r="CS252" s="4275" t="str">
        <f t="shared" si="421"/>
        <v/>
      </c>
      <c r="CT252" s="4275" t="str">
        <f t="shared" si="422"/>
        <v/>
      </c>
      <c r="CU252" s="4275" t="str">
        <f t="shared" si="423"/>
        <v/>
      </c>
      <c r="CV252" s="4275" t="str">
        <f t="shared" si="424"/>
        <v/>
      </c>
      <c r="CW252" s="4275" t="str">
        <f t="shared" si="425"/>
        <v/>
      </c>
      <c r="CX252" s="4276" t="str">
        <f t="shared" si="426"/>
        <v/>
      </c>
      <c r="CY252" s="4186"/>
      <c r="CZ252" s="4264" t="str">
        <f t="shared" si="427"/>
        <v/>
      </c>
      <c r="DA252" s="4277">
        <f t="shared" si="428"/>
        <v>0</v>
      </c>
      <c r="DB252" s="4115" t="str">
        <f t="shared" si="429"/>
        <v/>
      </c>
      <c r="DC252" s="4115" t="str">
        <f t="shared" si="430"/>
        <v/>
      </c>
      <c r="DD252" s="4115" t="str">
        <f t="shared" si="431"/>
        <v/>
      </c>
      <c r="DE252" s="4115" t="str">
        <f t="shared" si="432"/>
        <v/>
      </c>
      <c r="DF252" s="4115" t="str">
        <f t="shared" si="433"/>
        <v/>
      </c>
      <c r="DG252" s="4115" t="str">
        <f t="shared" si="434"/>
        <v/>
      </c>
      <c r="DH252" s="4115" t="str">
        <f t="shared" si="435"/>
        <v/>
      </c>
      <c r="DI252" s="4115" t="str">
        <f t="shared" si="436"/>
        <v/>
      </c>
      <c r="DJ252" s="4136"/>
      <c r="DK252" s="4287">
        <f>IF(M252=DK8,M252,0)</f>
        <v>0</v>
      </c>
      <c r="DL252" s="4286" t="str">
        <f t="shared" si="437"/>
        <v/>
      </c>
      <c r="DM252" s="4275" t="str">
        <f t="shared" si="438"/>
        <v/>
      </c>
      <c r="DN252" s="4275" t="str">
        <f t="shared" si="439"/>
        <v/>
      </c>
      <c r="DO252" s="4275" t="str">
        <f t="shared" si="440"/>
        <v/>
      </c>
      <c r="DP252" s="4275" t="str">
        <f t="shared" si="441"/>
        <v/>
      </c>
      <c r="DQ252" s="4275" t="str">
        <f t="shared" si="442"/>
        <v/>
      </c>
      <c r="DR252" s="4275" t="str">
        <f t="shared" si="443"/>
        <v/>
      </c>
      <c r="DS252" s="4275" t="str">
        <f t="shared" si="444"/>
        <v/>
      </c>
      <c r="DT252" s="4279" t="str">
        <f t="shared" si="445"/>
        <v/>
      </c>
      <c r="DU252" s="4122"/>
      <c r="DV252" s="4266">
        <f t="shared" si="446"/>
        <v>0</v>
      </c>
      <c r="DW252" s="4267">
        <f t="shared" si="447"/>
        <v>0</v>
      </c>
      <c r="DX252" s="4267">
        <f t="shared" si="448"/>
        <v>0</v>
      </c>
      <c r="DY252" s="4267">
        <f t="shared" si="449"/>
        <v>0</v>
      </c>
      <c r="DZ252" s="4267">
        <f t="shared" si="450"/>
        <v>0</v>
      </c>
      <c r="EA252" s="4267">
        <f t="shared" si="451"/>
        <v>0</v>
      </c>
      <c r="EB252" s="4267">
        <f t="shared" si="452"/>
        <v>0</v>
      </c>
      <c r="EC252" s="4267">
        <f t="shared" si="453"/>
        <v>0</v>
      </c>
      <c r="ED252" s="4215"/>
      <c r="EE252" s="4268">
        <f t="shared" si="498"/>
        <v>0</v>
      </c>
      <c r="EF252" s="4269">
        <f t="shared" si="498"/>
        <v>0</v>
      </c>
      <c r="EG252" s="4269">
        <f t="shared" si="498"/>
        <v>0</v>
      </c>
      <c r="EH252" s="4269">
        <f t="shared" si="495"/>
        <v>0</v>
      </c>
      <c r="EI252" s="4269">
        <f t="shared" si="495"/>
        <v>0</v>
      </c>
      <c r="EJ252" s="4269">
        <f t="shared" si="495"/>
        <v>0</v>
      </c>
      <c r="EK252" s="4269">
        <f t="shared" si="495"/>
        <v>0</v>
      </c>
      <c r="EL252" s="4270">
        <f t="shared" si="495"/>
        <v>0</v>
      </c>
      <c r="EM252" s="4186"/>
      <c r="EN252" s="4264" t="str">
        <f t="shared" si="454"/>
        <v/>
      </c>
      <c r="EO252" s="4271">
        <f t="shared" si="455"/>
        <v>0</v>
      </c>
      <c r="EP252" s="4272">
        <f t="shared" si="456"/>
        <v>0</v>
      </c>
      <c r="EQ252" s="4272">
        <f t="shared" si="457"/>
        <v>0</v>
      </c>
      <c r="ER252" s="4272">
        <f t="shared" si="458"/>
        <v>0</v>
      </c>
      <c r="ES252" s="4272">
        <f t="shared" si="459"/>
        <v>0</v>
      </c>
      <c r="ET252" s="4272">
        <f t="shared" si="460"/>
        <v>0</v>
      </c>
      <c r="EU252" s="4272">
        <f t="shared" si="461"/>
        <v>0</v>
      </c>
      <c r="EV252" s="4272">
        <f t="shared" si="462"/>
        <v>0</v>
      </c>
      <c r="EW252" s="4272">
        <f t="shared" si="463"/>
        <v>0</v>
      </c>
      <c r="EX252" s="4288">
        <f>IF(X252=EX8,X252,0)</f>
        <v>0</v>
      </c>
      <c r="EY252" s="4286" t="str">
        <f t="shared" si="464"/>
        <v/>
      </c>
      <c r="EZ252" s="4261" t="str">
        <f t="shared" si="465"/>
        <v/>
      </c>
      <c r="FA252" s="4275" t="str">
        <f t="shared" si="466"/>
        <v/>
      </c>
      <c r="FB252" s="4275" t="str">
        <f t="shared" si="467"/>
        <v/>
      </c>
      <c r="FC252" s="4275" t="str">
        <f t="shared" si="468"/>
        <v/>
      </c>
      <c r="FD252" s="4275" t="str">
        <f t="shared" si="469"/>
        <v/>
      </c>
      <c r="FE252" s="4275" t="str">
        <f t="shared" si="470"/>
        <v/>
      </c>
      <c r="FF252" s="4275" t="str">
        <f t="shared" si="471"/>
        <v/>
      </c>
      <c r="FG252" s="4275" t="str">
        <f t="shared" si="472"/>
        <v/>
      </c>
      <c r="FH252" s="4186"/>
      <c r="FI252" s="4264" t="str">
        <f t="shared" si="473"/>
        <v/>
      </c>
      <c r="FJ252" s="4277">
        <f t="shared" si="474"/>
        <v>0</v>
      </c>
      <c r="FK252" s="4115" t="str">
        <f t="shared" si="475"/>
        <v/>
      </c>
      <c r="FL252" s="4115" t="str">
        <f t="shared" si="476"/>
        <v/>
      </c>
      <c r="FM252" s="4115" t="str">
        <f t="shared" si="477"/>
        <v/>
      </c>
      <c r="FN252" s="4115" t="str">
        <f t="shared" si="478"/>
        <v/>
      </c>
      <c r="FO252" s="4115" t="str">
        <f t="shared" si="479"/>
        <v/>
      </c>
      <c r="FP252" s="4115" t="str">
        <f t="shared" si="480"/>
        <v/>
      </c>
      <c r="FQ252" s="4115" t="str">
        <f t="shared" si="481"/>
        <v/>
      </c>
      <c r="FR252" s="4115" t="str">
        <f t="shared" si="482"/>
        <v/>
      </c>
      <c r="FS252" s="4287">
        <f>IF(X252=FS8,X252,0)</f>
        <v>0</v>
      </c>
      <c r="FT252" s="4286" t="str">
        <f t="shared" si="483"/>
        <v/>
      </c>
      <c r="FU252" s="4275" t="str">
        <f t="shared" si="484"/>
        <v/>
      </c>
      <c r="FV252" s="4275" t="str">
        <f t="shared" si="485"/>
        <v/>
      </c>
      <c r="FW252" s="4275" t="str">
        <f t="shared" si="486"/>
        <v/>
      </c>
      <c r="FX252" s="4275" t="str">
        <f t="shared" si="487"/>
        <v/>
      </c>
      <c r="FY252" s="4275" t="str">
        <f t="shared" si="488"/>
        <v/>
      </c>
      <c r="FZ252" s="4275" t="str">
        <f t="shared" si="489"/>
        <v/>
      </c>
      <c r="GA252" s="4275" t="str">
        <f t="shared" si="490"/>
        <v/>
      </c>
      <c r="GB252" s="4279" t="str">
        <f t="shared" si="491"/>
        <v/>
      </c>
      <c r="GC252" s="4122"/>
    </row>
    <row r="253" spans="1:185" ht="45" customHeight="1">
      <c r="A253" s="4016">
        <f>ROW()</f>
        <v>253</v>
      </c>
      <c r="B253" s="4250" t="str">
        <f>IF(C253="I","",IF(ISBLANK(D253),"",IF(ISTEXT(D253),LARGE(B9:B252,1)+1,0)))</f>
        <v/>
      </c>
      <c r="C253" s="4298"/>
      <c r="D253" s="4299"/>
      <c r="E253" s="4300"/>
      <c r="F253" s="4301"/>
      <c r="G253" s="4254"/>
      <c r="H253" s="4255"/>
      <c r="I253" s="4254"/>
      <c r="J253" s="4255"/>
      <c r="K253" s="4256">
        <f t="shared" si="492"/>
        <v>0</v>
      </c>
      <c r="L253" s="4119"/>
      <c r="M253" s="4257">
        <f t="shared" si="380"/>
        <v>0</v>
      </c>
      <c r="N253" s="4258">
        <f t="shared" si="380"/>
        <v>0</v>
      </c>
      <c r="O253" s="4259"/>
      <c r="P253" s="4259"/>
      <c r="Q253" s="4259"/>
      <c r="R253" s="4259"/>
      <c r="S253" s="4259"/>
      <c r="T253" s="4259"/>
      <c r="U253" s="4259"/>
      <c r="V253" s="4259"/>
      <c r="W253" s="4119"/>
      <c r="X253" s="4257">
        <f t="shared" si="381"/>
        <v>0</v>
      </c>
      <c r="Y253" s="4258">
        <f t="shared" si="381"/>
        <v>0</v>
      </c>
      <c r="Z253" s="4260"/>
      <c r="AA253" s="4260"/>
      <c r="AB253" s="4260"/>
      <c r="AC253" s="4260"/>
      <c r="AD253" s="4260"/>
      <c r="AE253" s="4260"/>
      <c r="AF253" s="4260"/>
      <c r="AG253" s="4260"/>
      <c r="AH253" s="4119"/>
      <c r="AI253" s="4122"/>
      <c r="AJ253" s="4261">
        <f t="shared" si="382"/>
        <v>0</v>
      </c>
      <c r="AK253" s="4262">
        <f t="shared" si="383"/>
        <v>0</v>
      </c>
      <c r="AL253" s="4261">
        <f t="shared" si="384"/>
        <v>0</v>
      </c>
      <c r="AM253" s="4262">
        <f t="shared" si="385"/>
        <v>0</v>
      </c>
      <c r="AN253" s="4261">
        <f t="shared" si="386"/>
        <v>0</v>
      </c>
      <c r="AO253" s="4262">
        <f t="shared" si="387"/>
        <v>0</v>
      </c>
      <c r="AP253" s="4261">
        <f t="shared" si="388"/>
        <v>0</v>
      </c>
      <c r="AQ253" s="4262">
        <f t="shared" si="389"/>
        <v>0</v>
      </c>
      <c r="AR253" s="4261">
        <f t="shared" si="390"/>
        <v>0</v>
      </c>
      <c r="AS253" s="4262">
        <f t="shared" si="391"/>
        <v>0</v>
      </c>
      <c r="AT253" s="4261">
        <f t="shared" si="392"/>
        <v>0</v>
      </c>
      <c r="AU253" s="4262">
        <f t="shared" si="393"/>
        <v>0</v>
      </c>
      <c r="AV253" s="4261">
        <f t="shared" si="394"/>
        <v>0</v>
      </c>
      <c r="AW253" s="4262">
        <f t="shared" si="395"/>
        <v>0</v>
      </c>
      <c r="AX253" s="4261">
        <f t="shared" si="396"/>
        <v>0</v>
      </c>
      <c r="AY253" s="4262">
        <f t="shared" si="397"/>
        <v>0</v>
      </c>
      <c r="AZ253" s="4263"/>
      <c r="BA253" s="4264">
        <f>BA9</f>
        <v>20</v>
      </c>
      <c r="BB253" s="4264">
        <f t="shared" si="398"/>
        <v>0</v>
      </c>
      <c r="BC253" s="4264" t="str">
        <f t="shared" si="399"/>
        <v/>
      </c>
      <c r="BD253" s="4265">
        <f t="shared" si="496"/>
        <v>0</v>
      </c>
      <c r="BE253" s="4265">
        <f t="shared" si="496"/>
        <v>0</v>
      </c>
      <c r="BF253" s="4265">
        <f t="shared" si="496"/>
        <v>0</v>
      </c>
      <c r="BG253" s="4265">
        <f t="shared" si="493"/>
        <v>0</v>
      </c>
      <c r="BH253" s="4265">
        <f t="shared" si="493"/>
        <v>0</v>
      </c>
      <c r="BI253" s="4265">
        <f t="shared" si="493"/>
        <v>0</v>
      </c>
      <c r="BJ253" s="4265">
        <f t="shared" si="493"/>
        <v>0</v>
      </c>
      <c r="BK253" s="4265">
        <f t="shared" si="493"/>
        <v>0</v>
      </c>
      <c r="BL253" s="4122"/>
      <c r="BM253" s="4266">
        <f t="shared" si="400"/>
        <v>0</v>
      </c>
      <c r="BN253" s="4267">
        <f t="shared" si="401"/>
        <v>0</v>
      </c>
      <c r="BO253" s="4267">
        <f t="shared" si="402"/>
        <v>0</v>
      </c>
      <c r="BP253" s="4267">
        <f t="shared" si="403"/>
        <v>0</v>
      </c>
      <c r="BQ253" s="4267">
        <f t="shared" si="404"/>
        <v>0</v>
      </c>
      <c r="BR253" s="4267">
        <f t="shared" si="405"/>
        <v>0</v>
      </c>
      <c r="BS253" s="4267">
        <f t="shared" si="406"/>
        <v>0</v>
      </c>
      <c r="BT253" s="4267">
        <f t="shared" si="407"/>
        <v>0</v>
      </c>
      <c r="BU253" s="4202"/>
      <c r="BV253" s="4268">
        <f t="shared" si="497"/>
        <v>0</v>
      </c>
      <c r="BW253" s="4269">
        <f t="shared" si="497"/>
        <v>0</v>
      </c>
      <c r="BX253" s="4269">
        <f t="shared" si="497"/>
        <v>0</v>
      </c>
      <c r="BY253" s="4269">
        <f t="shared" si="494"/>
        <v>0</v>
      </c>
      <c r="BZ253" s="4269">
        <f t="shared" si="494"/>
        <v>0</v>
      </c>
      <c r="CA253" s="4269">
        <f t="shared" si="494"/>
        <v>0</v>
      </c>
      <c r="CB253" s="4269">
        <f t="shared" si="494"/>
        <v>0</v>
      </c>
      <c r="CC253" s="4270">
        <f t="shared" si="494"/>
        <v>0</v>
      </c>
      <c r="CD253" s="4114"/>
      <c r="CE253" s="4264" t="str">
        <f t="shared" si="408"/>
        <v/>
      </c>
      <c r="CF253" s="4271">
        <f t="shared" si="409"/>
        <v>0</v>
      </c>
      <c r="CG253" s="4272">
        <f t="shared" si="410"/>
        <v>0</v>
      </c>
      <c r="CH253" s="4272">
        <f t="shared" si="411"/>
        <v>0</v>
      </c>
      <c r="CI253" s="4272">
        <f t="shared" si="412"/>
        <v>0</v>
      </c>
      <c r="CJ253" s="4272">
        <f t="shared" si="413"/>
        <v>0</v>
      </c>
      <c r="CK253" s="4272">
        <f t="shared" si="414"/>
        <v>0</v>
      </c>
      <c r="CL253" s="4272">
        <f t="shared" si="415"/>
        <v>0</v>
      </c>
      <c r="CM253" s="4272">
        <f t="shared" si="416"/>
        <v>0</v>
      </c>
      <c r="CN253" s="4272">
        <f t="shared" si="417"/>
        <v>0</v>
      </c>
      <c r="CO253" s="4285">
        <f>IF(M253=CO8,M253,0)</f>
        <v>0</v>
      </c>
      <c r="CP253" s="4286" t="str">
        <f t="shared" si="418"/>
        <v/>
      </c>
      <c r="CQ253" s="4261" t="str">
        <f t="shared" si="419"/>
        <v/>
      </c>
      <c r="CR253" s="4275" t="str">
        <f t="shared" si="420"/>
        <v/>
      </c>
      <c r="CS253" s="4275" t="str">
        <f t="shared" si="421"/>
        <v/>
      </c>
      <c r="CT253" s="4275" t="str">
        <f t="shared" si="422"/>
        <v/>
      </c>
      <c r="CU253" s="4275" t="str">
        <f t="shared" si="423"/>
        <v/>
      </c>
      <c r="CV253" s="4275" t="str">
        <f t="shared" si="424"/>
        <v/>
      </c>
      <c r="CW253" s="4275" t="str">
        <f t="shared" si="425"/>
        <v/>
      </c>
      <c r="CX253" s="4276" t="str">
        <f t="shared" si="426"/>
        <v/>
      </c>
      <c r="CY253" s="4186"/>
      <c r="CZ253" s="4264" t="str">
        <f t="shared" si="427"/>
        <v/>
      </c>
      <c r="DA253" s="4277">
        <f t="shared" si="428"/>
        <v>0</v>
      </c>
      <c r="DB253" s="4115" t="str">
        <f t="shared" si="429"/>
        <v/>
      </c>
      <c r="DC253" s="4115" t="str">
        <f t="shared" si="430"/>
        <v/>
      </c>
      <c r="DD253" s="4115" t="str">
        <f t="shared" si="431"/>
        <v/>
      </c>
      <c r="DE253" s="4115" t="str">
        <f t="shared" si="432"/>
        <v/>
      </c>
      <c r="DF253" s="4115" t="str">
        <f t="shared" si="433"/>
        <v/>
      </c>
      <c r="DG253" s="4115" t="str">
        <f t="shared" si="434"/>
        <v/>
      </c>
      <c r="DH253" s="4115" t="str">
        <f t="shared" si="435"/>
        <v/>
      </c>
      <c r="DI253" s="4115" t="str">
        <f t="shared" si="436"/>
        <v/>
      </c>
      <c r="DJ253" s="4136"/>
      <c r="DK253" s="4287">
        <f>IF(M253=DK8,M253,0)</f>
        <v>0</v>
      </c>
      <c r="DL253" s="4286" t="str">
        <f t="shared" si="437"/>
        <v/>
      </c>
      <c r="DM253" s="4275" t="str">
        <f t="shared" si="438"/>
        <v/>
      </c>
      <c r="DN253" s="4275" t="str">
        <f t="shared" si="439"/>
        <v/>
      </c>
      <c r="DO253" s="4275" t="str">
        <f t="shared" si="440"/>
        <v/>
      </c>
      <c r="DP253" s="4275" t="str">
        <f t="shared" si="441"/>
        <v/>
      </c>
      <c r="DQ253" s="4275" t="str">
        <f t="shared" si="442"/>
        <v/>
      </c>
      <c r="DR253" s="4275" t="str">
        <f t="shared" si="443"/>
        <v/>
      </c>
      <c r="DS253" s="4275" t="str">
        <f t="shared" si="444"/>
        <v/>
      </c>
      <c r="DT253" s="4279" t="str">
        <f t="shared" si="445"/>
        <v/>
      </c>
      <c r="DU253" s="4122"/>
      <c r="DV253" s="4266">
        <f t="shared" si="446"/>
        <v>0</v>
      </c>
      <c r="DW253" s="4267">
        <f t="shared" si="447"/>
        <v>0</v>
      </c>
      <c r="DX253" s="4267">
        <f t="shared" si="448"/>
        <v>0</v>
      </c>
      <c r="DY253" s="4267">
        <f t="shared" si="449"/>
        <v>0</v>
      </c>
      <c r="DZ253" s="4267">
        <f t="shared" si="450"/>
        <v>0</v>
      </c>
      <c r="EA253" s="4267">
        <f t="shared" si="451"/>
        <v>0</v>
      </c>
      <c r="EB253" s="4267">
        <f t="shared" si="452"/>
        <v>0</v>
      </c>
      <c r="EC253" s="4267">
        <f t="shared" si="453"/>
        <v>0</v>
      </c>
      <c r="ED253" s="4215"/>
      <c r="EE253" s="4268">
        <f t="shared" si="498"/>
        <v>0</v>
      </c>
      <c r="EF253" s="4269">
        <f t="shared" si="498"/>
        <v>0</v>
      </c>
      <c r="EG253" s="4269">
        <f t="shared" si="498"/>
        <v>0</v>
      </c>
      <c r="EH253" s="4269">
        <f t="shared" si="495"/>
        <v>0</v>
      </c>
      <c r="EI253" s="4269">
        <f t="shared" si="495"/>
        <v>0</v>
      </c>
      <c r="EJ253" s="4269">
        <f t="shared" si="495"/>
        <v>0</v>
      </c>
      <c r="EK253" s="4269">
        <f t="shared" si="495"/>
        <v>0</v>
      </c>
      <c r="EL253" s="4270">
        <f t="shared" si="495"/>
        <v>0</v>
      </c>
      <c r="EM253" s="4186"/>
      <c r="EN253" s="4264" t="str">
        <f t="shared" si="454"/>
        <v/>
      </c>
      <c r="EO253" s="4271">
        <f t="shared" si="455"/>
        <v>0</v>
      </c>
      <c r="EP253" s="4272">
        <f t="shared" si="456"/>
        <v>0</v>
      </c>
      <c r="EQ253" s="4272">
        <f t="shared" si="457"/>
        <v>0</v>
      </c>
      <c r="ER253" s="4272">
        <f t="shared" si="458"/>
        <v>0</v>
      </c>
      <c r="ES253" s="4272">
        <f t="shared" si="459"/>
        <v>0</v>
      </c>
      <c r="ET253" s="4272">
        <f t="shared" si="460"/>
        <v>0</v>
      </c>
      <c r="EU253" s="4272">
        <f t="shared" si="461"/>
        <v>0</v>
      </c>
      <c r="EV253" s="4272">
        <f t="shared" si="462"/>
        <v>0</v>
      </c>
      <c r="EW253" s="4272">
        <f t="shared" si="463"/>
        <v>0</v>
      </c>
      <c r="EX253" s="4288">
        <f>IF(X253=EX8,X253,0)</f>
        <v>0</v>
      </c>
      <c r="EY253" s="4286" t="str">
        <f t="shared" si="464"/>
        <v/>
      </c>
      <c r="EZ253" s="4261" t="str">
        <f t="shared" si="465"/>
        <v/>
      </c>
      <c r="FA253" s="4275" t="str">
        <f t="shared" si="466"/>
        <v/>
      </c>
      <c r="FB253" s="4275" t="str">
        <f t="shared" si="467"/>
        <v/>
      </c>
      <c r="FC253" s="4275" t="str">
        <f t="shared" si="468"/>
        <v/>
      </c>
      <c r="FD253" s="4275" t="str">
        <f t="shared" si="469"/>
        <v/>
      </c>
      <c r="FE253" s="4275" t="str">
        <f t="shared" si="470"/>
        <v/>
      </c>
      <c r="FF253" s="4275" t="str">
        <f t="shared" si="471"/>
        <v/>
      </c>
      <c r="FG253" s="4275" t="str">
        <f t="shared" si="472"/>
        <v/>
      </c>
      <c r="FH253" s="4186"/>
      <c r="FI253" s="4264" t="str">
        <f t="shared" si="473"/>
        <v/>
      </c>
      <c r="FJ253" s="4277">
        <f t="shared" si="474"/>
        <v>0</v>
      </c>
      <c r="FK253" s="4115" t="str">
        <f t="shared" si="475"/>
        <v/>
      </c>
      <c r="FL253" s="4115" t="str">
        <f t="shared" si="476"/>
        <v/>
      </c>
      <c r="FM253" s="4115" t="str">
        <f t="shared" si="477"/>
        <v/>
      </c>
      <c r="FN253" s="4115" t="str">
        <f t="shared" si="478"/>
        <v/>
      </c>
      <c r="FO253" s="4115" t="str">
        <f t="shared" si="479"/>
        <v/>
      </c>
      <c r="FP253" s="4115" t="str">
        <f t="shared" si="480"/>
        <v/>
      </c>
      <c r="FQ253" s="4115" t="str">
        <f t="shared" si="481"/>
        <v/>
      </c>
      <c r="FR253" s="4115" t="str">
        <f t="shared" si="482"/>
        <v/>
      </c>
      <c r="FS253" s="4287">
        <f>IF(X253=FS8,X253,0)</f>
        <v>0</v>
      </c>
      <c r="FT253" s="4286" t="str">
        <f t="shared" si="483"/>
        <v/>
      </c>
      <c r="FU253" s="4275" t="str">
        <f t="shared" si="484"/>
        <v/>
      </c>
      <c r="FV253" s="4275" t="str">
        <f t="shared" si="485"/>
        <v/>
      </c>
      <c r="FW253" s="4275" t="str">
        <f t="shared" si="486"/>
        <v/>
      </c>
      <c r="FX253" s="4275" t="str">
        <f t="shared" si="487"/>
        <v/>
      </c>
      <c r="FY253" s="4275" t="str">
        <f t="shared" si="488"/>
        <v/>
      </c>
      <c r="FZ253" s="4275" t="str">
        <f t="shared" si="489"/>
        <v/>
      </c>
      <c r="GA253" s="4275" t="str">
        <f t="shared" si="490"/>
        <v/>
      </c>
      <c r="GB253" s="4279" t="str">
        <f t="shared" si="491"/>
        <v/>
      </c>
      <c r="GC253" s="4122"/>
    </row>
    <row r="254" spans="1:185" ht="45" customHeight="1">
      <c r="A254" s="4016">
        <f>ROW()</f>
        <v>254</v>
      </c>
      <c r="B254" s="4250" t="str">
        <f>IF(C254="I","",IF(ISBLANK(D254),"",IF(ISTEXT(D254),LARGE(B9:B253,1)+1,0)))</f>
        <v/>
      </c>
      <c r="C254" s="4298"/>
      <c r="D254" s="4299"/>
      <c r="E254" s="4300"/>
      <c r="F254" s="4301"/>
      <c r="G254" s="4254"/>
      <c r="H254" s="4255"/>
      <c r="I254" s="4254"/>
      <c r="J254" s="4255"/>
      <c r="K254" s="4256">
        <f t="shared" si="492"/>
        <v>0</v>
      </c>
      <c r="L254" s="4119"/>
      <c r="M254" s="4257">
        <f t="shared" si="380"/>
        <v>0</v>
      </c>
      <c r="N254" s="4258">
        <f t="shared" si="380"/>
        <v>0</v>
      </c>
      <c r="O254" s="4259"/>
      <c r="P254" s="4259"/>
      <c r="Q254" s="4259"/>
      <c r="R254" s="4259"/>
      <c r="S254" s="4259"/>
      <c r="T254" s="4259"/>
      <c r="U254" s="4259"/>
      <c r="V254" s="4259"/>
      <c r="W254" s="4119"/>
      <c r="X254" s="4257">
        <f t="shared" si="381"/>
        <v>0</v>
      </c>
      <c r="Y254" s="4258">
        <f t="shared" si="381"/>
        <v>0</v>
      </c>
      <c r="Z254" s="4260"/>
      <c r="AA254" s="4260"/>
      <c r="AB254" s="4260"/>
      <c r="AC254" s="4260"/>
      <c r="AD254" s="4260"/>
      <c r="AE254" s="4260"/>
      <c r="AF254" s="4260"/>
      <c r="AG254" s="4260"/>
      <c r="AH254" s="4119"/>
      <c r="AI254" s="4122"/>
      <c r="AJ254" s="4261">
        <f t="shared" si="382"/>
        <v>0</v>
      </c>
      <c r="AK254" s="4262">
        <f t="shared" si="383"/>
        <v>0</v>
      </c>
      <c r="AL254" s="4261">
        <f t="shared" si="384"/>
        <v>0</v>
      </c>
      <c r="AM254" s="4262">
        <f t="shared" si="385"/>
        <v>0</v>
      </c>
      <c r="AN254" s="4261">
        <f t="shared" si="386"/>
        <v>0</v>
      </c>
      <c r="AO254" s="4262">
        <f t="shared" si="387"/>
        <v>0</v>
      </c>
      <c r="AP254" s="4261">
        <f t="shared" si="388"/>
        <v>0</v>
      </c>
      <c r="AQ254" s="4262">
        <f t="shared" si="389"/>
        <v>0</v>
      </c>
      <c r="AR254" s="4261">
        <f t="shared" si="390"/>
        <v>0</v>
      </c>
      <c r="AS254" s="4262">
        <f t="shared" si="391"/>
        <v>0</v>
      </c>
      <c r="AT254" s="4261">
        <f t="shared" si="392"/>
        <v>0</v>
      </c>
      <c r="AU254" s="4262">
        <f t="shared" si="393"/>
        <v>0</v>
      </c>
      <c r="AV254" s="4261">
        <f t="shared" si="394"/>
        <v>0</v>
      </c>
      <c r="AW254" s="4262">
        <f t="shared" si="395"/>
        <v>0</v>
      </c>
      <c r="AX254" s="4261">
        <f t="shared" si="396"/>
        <v>0</v>
      </c>
      <c r="AY254" s="4262">
        <f t="shared" si="397"/>
        <v>0</v>
      </c>
      <c r="AZ254" s="4263"/>
      <c r="BA254" s="4264">
        <f>BA9</f>
        <v>20</v>
      </c>
      <c r="BB254" s="4264">
        <f t="shared" si="398"/>
        <v>0</v>
      </c>
      <c r="BC254" s="4264" t="str">
        <f t="shared" si="399"/>
        <v/>
      </c>
      <c r="BD254" s="4265">
        <f t="shared" si="496"/>
        <v>0</v>
      </c>
      <c r="BE254" s="4265">
        <f t="shared" si="496"/>
        <v>0</v>
      </c>
      <c r="BF254" s="4265">
        <f t="shared" si="496"/>
        <v>0</v>
      </c>
      <c r="BG254" s="4265">
        <f t="shared" si="493"/>
        <v>0</v>
      </c>
      <c r="BH254" s="4265">
        <f t="shared" si="493"/>
        <v>0</v>
      </c>
      <c r="BI254" s="4265">
        <f t="shared" si="493"/>
        <v>0</v>
      </c>
      <c r="BJ254" s="4265">
        <f t="shared" si="493"/>
        <v>0</v>
      </c>
      <c r="BK254" s="4265">
        <f t="shared" si="493"/>
        <v>0</v>
      </c>
      <c r="BL254" s="4122"/>
      <c r="BM254" s="4266">
        <f t="shared" si="400"/>
        <v>0</v>
      </c>
      <c r="BN254" s="4267">
        <f t="shared" si="401"/>
        <v>0</v>
      </c>
      <c r="BO254" s="4267">
        <f t="shared" si="402"/>
        <v>0</v>
      </c>
      <c r="BP254" s="4267">
        <f t="shared" si="403"/>
        <v>0</v>
      </c>
      <c r="BQ254" s="4267">
        <f t="shared" si="404"/>
        <v>0</v>
      </c>
      <c r="BR254" s="4267">
        <f t="shared" si="405"/>
        <v>0</v>
      </c>
      <c r="BS254" s="4267">
        <f t="shared" si="406"/>
        <v>0</v>
      </c>
      <c r="BT254" s="4267">
        <f t="shared" si="407"/>
        <v>0</v>
      </c>
      <c r="BU254" s="4202"/>
      <c r="BV254" s="4268">
        <f t="shared" si="497"/>
        <v>0</v>
      </c>
      <c r="BW254" s="4269">
        <f t="shared" si="497"/>
        <v>0</v>
      </c>
      <c r="BX254" s="4269">
        <f t="shared" si="497"/>
        <v>0</v>
      </c>
      <c r="BY254" s="4269">
        <f t="shared" si="494"/>
        <v>0</v>
      </c>
      <c r="BZ254" s="4269">
        <f t="shared" si="494"/>
        <v>0</v>
      </c>
      <c r="CA254" s="4269">
        <f t="shared" si="494"/>
        <v>0</v>
      </c>
      <c r="CB254" s="4269">
        <f t="shared" si="494"/>
        <v>0</v>
      </c>
      <c r="CC254" s="4270">
        <f t="shared" si="494"/>
        <v>0</v>
      </c>
      <c r="CD254" s="4114"/>
      <c r="CE254" s="4264" t="str">
        <f t="shared" si="408"/>
        <v/>
      </c>
      <c r="CF254" s="4271">
        <f t="shared" si="409"/>
        <v>0</v>
      </c>
      <c r="CG254" s="4272">
        <f t="shared" si="410"/>
        <v>0</v>
      </c>
      <c r="CH254" s="4272">
        <f t="shared" si="411"/>
        <v>0</v>
      </c>
      <c r="CI254" s="4272">
        <f t="shared" si="412"/>
        <v>0</v>
      </c>
      <c r="CJ254" s="4272">
        <f t="shared" si="413"/>
        <v>0</v>
      </c>
      <c r="CK254" s="4272">
        <f t="shared" si="414"/>
        <v>0</v>
      </c>
      <c r="CL254" s="4272">
        <f t="shared" si="415"/>
        <v>0</v>
      </c>
      <c r="CM254" s="4272">
        <f t="shared" si="416"/>
        <v>0</v>
      </c>
      <c r="CN254" s="4272">
        <f t="shared" si="417"/>
        <v>0</v>
      </c>
      <c r="CO254" s="4285">
        <f>IF(M254=CO8,M254,0)</f>
        <v>0</v>
      </c>
      <c r="CP254" s="4286" t="str">
        <f t="shared" si="418"/>
        <v/>
      </c>
      <c r="CQ254" s="4261" t="str">
        <f t="shared" si="419"/>
        <v/>
      </c>
      <c r="CR254" s="4275" t="str">
        <f t="shared" si="420"/>
        <v/>
      </c>
      <c r="CS254" s="4275" t="str">
        <f t="shared" si="421"/>
        <v/>
      </c>
      <c r="CT254" s="4275" t="str">
        <f t="shared" si="422"/>
        <v/>
      </c>
      <c r="CU254" s="4275" t="str">
        <f t="shared" si="423"/>
        <v/>
      </c>
      <c r="CV254" s="4275" t="str">
        <f t="shared" si="424"/>
        <v/>
      </c>
      <c r="CW254" s="4275" t="str">
        <f t="shared" si="425"/>
        <v/>
      </c>
      <c r="CX254" s="4276" t="str">
        <f t="shared" si="426"/>
        <v/>
      </c>
      <c r="CY254" s="4186"/>
      <c r="CZ254" s="4264" t="str">
        <f t="shared" si="427"/>
        <v/>
      </c>
      <c r="DA254" s="4277">
        <f t="shared" si="428"/>
        <v>0</v>
      </c>
      <c r="DB254" s="4115" t="str">
        <f t="shared" si="429"/>
        <v/>
      </c>
      <c r="DC254" s="4115" t="str">
        <f t="shared" si="430"/>
        <v/>
      </c>
      <c r="DD254" s="4115" t="str">
        <f t="shared" si="431"/>
        <v/>
      </c>
      <c r="DE254" s="4115" t="str">
        <f t="shared" si="432"/>
        <v/>
      </c>
      <c r="DF254" s="4115" t="str">
        <f t="shared" si="433"/>
        <v/>
      </c>
      <c r="DG254" s="4115" t="str">
        <f t="shared" si="434"/>
        <v/>
      </c>
      <c r="DH254" s="4115" t="str">
        <f t="shared" si="435"/>
        <v/>
      </c>
      <c r="DI254" s="4115" t="str">
        <f t="shared" si="436"/>
        <v/>
      </c>
      <c r="DJ254" s="4136"/>
      <c r="DK254" s="4287">
        <f>IF(M254=DK8,M254,0)</f>
        <v>0</v>
      </c>
      <c r="DL254" s="4286" t="str">
        <f t="shared" si="437"/>
        <v/>
      </c>
      <c r="DM254" s="4275" t="str">
        <f t="shared" si="438"/>
        <v/>
      </c>
      <c r="DN254" s="4275" t="str">
        <f t="shared" si="439"/>
        <v/>
      </c>
      <c r="DO254" s="4275" t="str">
        <f t="shared" si="440"/>
        <v/>
      </c>
      <c r="DP254" s="4275" t="str">
        <f t="shared" si="441"/>
        <v/>
      </c>
      <c r="DQ254" s="4275" t="str">
        <f t="shared" si="442"/>
        <v/>
      </c>
      <c r="DR254" s="4275" t="str">
        <f t="shared" si="443"/>
        <v/>
      </c>
      <c r="DS254" s="4275" t="str">
        <f t="shared" si="444"/>
        <v/>
      </c>
      <c r="DT254" s="4279" t="str">
        <f t="shared" si="445"/>
        <v/>
      </c>
      <c r="DU254" s="4122"/>
      <c r="DV254" s="4266">
        <f t="shared" si="446"/>
        <v>0</v>
      </c>
      <c r="DW254" s="4267">
        <f t="shared" si="447"/>
        <v>0</v>
      </c>
      <c r="DX254" s="4267">
        <f t="shared" si="448"/>
        <v>0</v>
      </c>
      <c r="DY254" s="4267">
        <f t="shared" si="449"/>
        <v>0</v>
      </c>
      <c r="DZ254" s="4267">
        <f t="shared" si="450"/>
        <v>0</v>
      </c>
      <c r="EA254" s="4267">
        <f t="shared" si="451"/>
        <v>0</v>
      </c>
      <c r="EB254" s="4267">
        <f t="shared" si="452"/>
        <v>0</v>
      </c>
      <c r="EC254" s="4267">
        <f t="shared" si="453"/>
        <v>0</v>
      </c>
      <c r="ED254" s="4215"/>
      <c r="EE254" s="4268">
        <f t="shared" si="498"/>
        <v>0</v>
      </c>
      <c r="EF254" s="4269">
        <f t="shared" si="498"/>
        <v>0</v>
      </c>
      <c r="EG254" s="4269">
        <f t="shared" si="498"/>
        <v>0</v>
      </c>
      <c r="EH254" s="4269">
        <f t="shared" si="495"/>
        <v>0</v>
      </c>
      <c r="EI254" s="4269">
        <f t="shared" si="495"/>
        <v>0</v>
      </c>
      <c r="EJ254" s="4269">
        <f t="shared" si="495"/>
        <v>0</v>
      </c>
      <c r="EK254" s="4269">
        <f t="shared" si="495"/>
        <v>0</v>
      </c>
      <c r="EL254" s="4270">
        <f t="shared" si="495"/>
        <v>0</v>
      </c>
      <c r="EM254" s="4186"/>
      <c r="EN254" s="4264" t="str">
        <f t="shared" si="454"/>
        <v/>
      </c>
      <c r="EO254" s="4271">
        <f t="shared" si="455"/>
        <v>0</v>
      </c>
      <c r="EP254" s="4272">
        <f t="shared" si="456"/>
        <v>0</v>
      </c>
      <c r="EQ254" s="4272">
        <f t="shared" si="457"/>
        <v>0</v>
      </c>
      <c r="ER254" s="4272">
        <f t="shared" si="458"/>
        <v>0</v>
      </c>
      <c r="ES254" s="4272">
        <f t="shared" si="459"/>
        <v>0</v>
      </c>
      <c r="ET254" s="4272">
        <f t="shared" si="460"/>
        <v>0</v>
      </c>
      <c r="EU254" s="4272">
        <f t="shared" si="461"/>
        <v>0</v>
      </c>
      <c r="EV254" s="4272">
        <f t="shared" si="462"/>
        <v>0</v>
      </c>
      <c r="EW254" s="4272">
        <f t="shared" si="463"/>
        <v>0</v>
      </c>
      <c r="EX254" s="4288">
        <f>IF(X254=EX8,X254,0)</f>
        <v>0</v>
      </c>
      <c r="EY254" s="4286" t="str">
        <f t="shared" si="464"/>
        <v/>
      </c>
      <c r="EZ254" s="4261" t="str">
        <f t="shared" si="465"/>
        <v/>
      </c>
      <c r="FA254" s="4275" t="str">
        <f t="shared" si="466"/>
        <v/>
      </c>
      <c r="FB254" s="4275" t="str">
        <f t="shared" si="467"/>
        <v/>
      </c>
      <c r="FC254" s="4275" t="str">
        <f t="shared" si="468"/>
        <v/>
      </c>
      <c r="FD254" s="4275" t="str">
        <f t="shared" si="469"/>
        <v/>
      </c>
      <c r="FE254" s="4275" t="str">
        <f t="shared" si="470"/>
        <v/>
      </c>
      <c r="FF254" s="4275" t="str">
        <f t="shared" si="471"/>
        <v/>
      </c>
      <c r="FG254" s="4275" t="str">
        <f t="shared" si="472"/>
        <v/>
      </c>
      <c r="FH254" s="4186"/>
      <c r="FI254" s="4264" t="str">
        <f t="shared" si="473"/>
        <v/>
      </c>
      <c r="FJ254" s="4277">
        <f t="shared" si="474"/>
        <v>0</v>
      </c>
      <c r="FK254" s="4115" t="str">
        <f t="shared" si="475"/>
        <v/>
      </c>
      <c r="FL254" s="4115" t="str">
        <f t="shared" si="476"/>
        <v/>
      </c>
      <c r="FM254" s="4115" t="str">
        <f t="shared" si="477"/>
        <v/>
      </c>
      <c r="FN254" s="4115" t="str">
        <f t="shared" si="478"/>
        <v/>
      </c>
      <c r="FO254" s="4115" t="str">
        <f t="shared" si="479"/>
        <v/>
      </c>
      <c r="FP254" s="4115" t="str">
        <f t="shared" si="480"/>
        <v/>
      </c>
      <c r="FQ254" s="4115" t="str">
        <f t="shared" si="481"/>
        <v/>
      </c>
      <c r="FR254" s="4115" t="str">
        <f t="shared" si="482"/>
        <v/>
      </c>
      <c r="FS254" s="4287">
        <f>IF(X254=FS8,X254,0)</f>
        <v>0</v>
      </c>
      <c r="FT254" s="4286" t="str">
        <f t="shared" si="483"/>
        <v/>
      </c>
      <c r="FU254" s="4275" t="str">
        <f t="shared" si="484"/>
        <v/>
      </c>
      <c r="FV254" s="4275" t="str">
        <f t="shared" si="485"/>
        <v/>
      </c>
      <c r="FW254" s="4275" t="str">
        <f t="shared" si="486"/>
        <v/>
      </c>
      <c r="FX254" s="4275" t="str">
        <f t="shared" si="487"/>
        <v/>
      </c>
      <c r="FY254" s="4275" t="str">
        <f t="shared" si="488"/>
        <v/>
      </c>
      <c r="FZ254" s="4275" t="str">
        <f t="shared" si="489"/>
        <v/>
      </c>
      <c r="GA254" s="4275" t="str">
        <f t="shared" si="490"/>
        <v/>
      </c>
      <c r="GB254" s="4279" t="str">
        <f t="shared" si="491"/>
        <v/>
      </c>
      <c r="GC254" s="4122"/>
    </row>
    <row r="255" spans="1:185" ht="45" customHeight="1">
      <c r="A255" s="4016">
        <f>ROW()</f>
        <v>255</v>
      </c>
      <c r="B255" s="4250" t="str">
        <f>IF(C255="I","",IF(ISBLANK(D255),"",IF(ISTEXT(D255),LARGE(B9:B254,1)+1,0)))</f>
        <v/>
      </c>
      <c r="C255" s="4298"/>
      <c r="D255" s="4299"/>
      <c r="E255" s="4300"/>
      <c r="F255" s="4301"/>
      <c r="G255" s="4254"/>
      <c r="H255" s="4255"/>
      <c r="I255" s="4254"/>
      <c r="J255" s="4255"/>
      <c r="K255" s="4256">
        <f t="shared" si="492"/>
        <v>0</v>
      </c>
      <c r="L255" s="4119"/>
      <c r="M255" s="4257">
        <f t="shared" si="380"/>
        <v>0</v>
      </c>
      <c r="N255" s="4258">
        <f t="shared" si="380"/>
        <v>0</v>
      </c>
      <c r="O255" s="4259"/>
      <c r="P255" s="4259"/>
      <c r="Q255" s="4259"/>
      <c r="R255" s="4259"/>
      <c r="S255" s="4259"/>
      <c r="T255" s="4259"/>
      <c r="U255" s="4259"/>
      <c r="V255" s="4259"/>
      <c r="W255" s="4119"/>
      <c r="X255" s="4257">
        <f t="shared" si="381"/>
        <v>0</v>
      </c>
      <c r="Y255" s="4258">
        <f t="shared" si="381"/>
        <v>0</v>
      </c>
      <c r="Z255" s="4260"/>
      <c r="AA255" s="4260"/>
      <c r="AB255" s="4260"/>
      <c r="AC255" s="4260"/>
      <c r="AD255" s="4260"/>
      <c r="AE255" s="4260"/>
      <c r="AF255" s="4260"/>
      <c r="AG255" s="4260"/>
      <c r="AH255" s="4119"/>
      <c r="AI255" s="4122"/>
      <c r="AJ255" s="4261">
        <f t="shared" si="382"/>
        <v>0</v>
      </c>
      <c r="AK255" s="4262">
        <f t="shared" si="383"/>
        <v>0</v>
      </c>
      <c r="AL255" s="4261">
        <f t="shared" si="384"/>
        <v>0</v>
      </c>
      <c r="AM255" s="4262">
        <f t="shared" si="385"/>
        <v>0</v>
      </c>
      <c r="AN255" s="4261">
        <f t="shared" si="386"/>
        <v>0</v>
      </c>
      <c r="AO255" s="4262">
        <f t="shared" si="387"/>
        <v>0</v>
      </c>
      <c r="AP255" s="4261">
        <f t="shared" si="388"/>
        <v>0</v>
      </c>
      <c r="AQ255" s="4262">
        <f t="shared" si="389"/>
        <v>0</v>
      </c>
      <c r="AR255" s="4261">
        <f t="shared" si="390"/>
        <v>0</v>
      </c>
      <c r="AS255" s="4262">
        <f t="shared" si="391"/>
        <v>0</v>
      </c>
      <c r="AT255" s="4261">
        <f t="shared" si="392"/>
        <v>0</v>
      </c>
      <c r="AU255" s="4262">
        <f t="shared" si="393"/>
        <v>0</v>
      </c>
      <c r="AV255" s="4261">
        <f t="shared" si="394"/>
        <v>0</v>
      </c>
      <c r="AW255" s="4262">
        <f t="shared" si="395"/>
        <v>0</v>
      </c>
      <c r="AX255" s="4261">
        <f t="shared" si="396"/>
        <v>0</v>
      </c>
      <c r="AY255" s="4262">
        <f t="shared" si="397"/>
        <v>0</v>
      </c>
      <c r="AZ255" s="4263"/>
      <c r="BA255" s="4264">
        <f>BA9</f>
        <v>20</v>
      </c>
      <c r="BB255" s="4264">
        <f t="shared" si="398"/>
        <v>0</v>
      </c>
      <c r="BC255" s="4264" t="str">
        <f t="shared" si="399"/>
        <v/>
      </c>
      <c r="BD255" s="4265">
        <f t="shared" si="496"/>
        <v>0</v>
      </c>
      <c r="BE255" s="4265">
        <f t="shared" si="496"/>
        <v>0</v>
      </c>
      <c r="BF255" s="4265">
        <f t="shared" si="496"/>
        <v>0</v>
      </c>
      <c r="BG255" s="4265">
        <f t="shared" si="493"/>
        <v>0</v>
      </c>
      <c r="BH255" s="4265">
        <f t="shared" si="493"/>
        <v>0</v>
      </c>
      <c r="BI255" s="4265">
        <f t="shared" si="493"/>
        <v>0</v>
      </c>
      <c r="BJ255" s="4265">
        <f t="shared" si="493"/>
        <v>0</v>
      </c>
      <c r="BK255" s="4265">
        <f t="shared" si="493"/>
        <v>0</v>
      </c>
      <c r="BL255" s="4122"/>
      <c r="BM255" s="4266">
        <f t="shared" si="400"/>
        <v>0</v>
      </c>
      <c r="BN255" s="4267">
        <f t="shared" si="401"/>
        <v>0</v>
      </c>
      <c r="BO255" s="4267">
        <f t="shared" si="402"/>
        <v>0</v>
      </c>
      <c r="BP255" s="4267">
        <f t="shared" si="403"/>
        <v>0</v>
      </c>
      <c r="BQ255" s="4267">
        <f t="shared" si="404"/>
        <v>0</v>
      </c>
      <c r="BR255" s="4267">
        <f t="shared" si="405"/>
        <v>0</v>
      </c>
      <c r="BS255" s="4267">
        <f t="shared" si="406"/>
        <v>0</v>
      </c>
      <c r="BT255" s="4267">
        <f t="shared" si="407"/>
        <v>0</v>
      </c>
      <c r="BU255" s="4202"/>
      <c r="BV255" s="4268">
        <f t="shared" si="497"/>
        <v>0</v>
      </c>
      <c r="BW255" s="4269">
        <f t="shared" si="497"/>
        <v>0</v>
      </c>
      <c r="BX255" s="4269">
        <f t="shared" si="497"/>
        <v>0</v>
      </c>
      <c r="BY255" s="4269">
        <f t="shared" si="494"/>
        <v>0</v>
      </c>
      <c r="BZ255" s="4269">
        <f t="shared" si="494"/>
        <v>0</v>
      </c>
      <c r="CA255" s="4269">
        <f t="shared" si="494"/>
        <v>0</v>
      </c>
      <c r="CB255" s="4269">
        <f t="shared" si="494"/>
        <v>0</v>
      </c>
      <c r="CC255" s="4270">
        <f t="shared" si="494"/>
        <v>0</v>
      </c>
      <c r="CD255" s="4114"/>
      <c r="CE255" s="4264" t="str">
        <f t="shared" si="408"/>
        <v/>
      </c>
      <c r="CF255" s="4271">
        <f t="shared" si="409"/>
        <v>0</v>
      </c>
      <c r="CG255" s="4272">
        <f t="shared" si="410"/>
        <v>0</v>
      </c>
      <c r="CH255" s="4272">
        <f t="shared" si="411"/>
        <v>0</v>
      </c>
      <c r="CI255" s="4272">
        <f t="shared" si="412"/>
        <v>0</v>
      </c>
      <c r="CJ255" s="4272">
        <f t="shared" si="413"/>
        <v>0</v>
      </c>
      <c r="CK255" s="4272">
        <f t="shared" si="414"/>
        <v>0</v>
      </c>
      <c r="CL255" s="4272">
        <f t="shared" si="415"/>
        <v>0</v>
      </c>
      <c r="CM255" s="4272">
        <f t="shared" si="416"/>
        <v>0</v>
      </c>
      <c r="CN255" s="4272">
        <f t="shared" si="417"/>
        <v>0</v>
      </c>
      <c r="CO255" s="4285">
        <f>IF(M255=CO8,M255,0)</f>
        <v>0</v>
      </c>
      <c r="CP255" s="4286" t="str">
        <f t="shared" si="418"/>
        <v/>
      </c>
      <c r="CQ255" s="4261" t="str">
        <f t="shared" si="419"/>
        <v/>
      </c>
      <c r="CR255" s="4275" t="str">
        <f t="shared" si="420"/>
        <v/>
      </c>
      <c r="CS255" s="4275" t="str">
        <f t="shared" si="421"/>
        <v/>
      </c>
      <c r="CT255" s="4275" t="str">
        <f t="shared" si="422"/>
        <v/>
      </c>
      <c r="CU255" s="4275" t="str">
        <f t="shared" si="423"/>
        <v/>
      </c>
      <c r="CV255" s="4275" t="str">
        <f t="shared" si="424"/>
        <v/>
      </c>
      <c r="CW255" s="4275" t="str">
        <f t="shared" si="425"/>
        <v/>
      </c>
      <c r="CX255" s="4276" t="str">
        <f t="shared" si="426"/>
        <v/>
      </c>
      <c r="CY255" s="4186"/>
      <c r="CZ255" s="4264" t="str">
        <f t="shared" si="427"/>
        <v/>
      </c>
      <c r="DA255" s="4277">
        <f t="shared" si="428"/>
        <v>0</v>
      </c>
      <c r="DB255" s="4115" t="str">
        <f t="shared" si="429"/>
        <v/>
      </c>
      <c r="DC255" s="4115" t="str">
        <f t="shared" si="430"/>
        <v/>
      </c>
      <c r="DD255" s="4115" t="str">
        <f t="shared" si="431"/>
        <v/>
      </c>
      <c r="DE255" s="4115" t="str">
        <f t="shared" si="432"/>
        <v/>
      </c>
      <c r="DF255" s="4115" t="str">
        <f t="shared" si="433"/>
        <v/>
      </c>
      <c r="DG255" s="4115" t="str">
        <f t="shared" si="434"/>
        <v/>
      </c>
      <c r="DH255" s="4115" t="str">
        <f t="shared" si="435"/>
        <v/>
      </c>
      <c r="DI255" s="4115" t="str">
        <f t="shared" si="436"/>
        <v/>
      </c>
      <c r="DJ255" s="4136"/>
      <c r="DK255" s="4287">
        <f>IF(M255=DK8,M255,0)</f>
        <v>0</v>
      </c>
      <c r="DL255" s="4286" t="str">
        <f t="shared" si="437"/>
        <v/>
      </c>
      <c r="DM255" s="4275" t="str">
        <f t="shared" si="438"/>
        <v/>
      </c>
      <c r="DN255" s="4275" t="str">
        <f t="shared" si="439"/>
        <v/>
      </c>
      <c r="DO255" s="4275" t="str">
        <f t="shared" si="440"/>
        <v/>
      </c>
      <c r="DP255" s="4275" t="str">
        <f t="shared" si="441"/>
        <v/>
      </c>
      <c r="DQ255" s="4275" t="str">
        <f t="shared" si="442"/>
        <v/>
      </c>
      <c r="DR255" s="4275" t="str">
        <f t="shared" si="443"/>
        <v/>
      </c>
      <c r="DS255" s="4275" t="str">
        <f t="shared" si="444"/>
        <v/>
      </c>
      <c r="DT255" s="4279" t="str">
        <f t="shared" si="445"/>
        <v/>
      </c>
      <c r="DU255" s="4122"/>
      <c r="DV255" s="4266">
        <f t="shared" si="446"/>
        <v>0</v>
      </c>
      <c r="DW255" s="4267">
        <f t="shared" si="447"/>
        <v>0</v>
      </c>
      <c r="DX255" s="4267">
        <f t="shared" si="448"/>
        <v>0</v>
      </c>
      <c r="DY255" s="4267">
        <f t="shared" si="449"/>
        <v>0</v>
      </c>
      <c r="DZ255" s="4267">
        <f t="shared" si="450"/>
        <v>0</v>
      </c>
      <c r="EA255" s="4267">
        <f t="shared" si="451"/>
        <v>0</v>
      </c>
      <c r="EB255" s="4267">
        <f t="shared" si="452"/>
        <v>0</v>
      </c>
      <c r="EC255" s="4267">
        <f t="shared" si="453"/>
        <v>0</v>
      </c>
      <c r="ED255" s="4215"/>
      <c r="EE255" s="4268">
        <f t="shared" si="498"/>
        <v>0</v>
      </c>
      <c r="EF255" s="4269">
        <f t="shared" si="498"/>
        <v>0</v>
      </c>
      <c r="EG255" s="4269">
        <f t="shared" si="498"/>
        <v>0</v>
      </c>
      <c r="EH255" s="4269">
        <f t="shared" si="495"/>
        <v>0</v>
      </c>
      <c r="EI255" s="4269">
        <f t="shared" si="495"/>
        <v>0</v>
      </c>
      <c r="EJ255" s="4269">
        <f t="shared" si="495"/>
        <v>0</v>
      </c>
      <c r="EK255" s="4269">
        <f t="shared" si="495"/>
        <v>0</v>
      </c>
      <c r="EL255" s="4270">
        <f t="shared" si="495"/>
        <v>0</v>
      </c>
      <c r="EM255" s="4186"/>
      <c r="EN255" s="4264" t="str">
        <f t="shared" si="454"/>
        <v/>
      </c>
      <c r="EO255" s="4271">
        <f t="shared" si="455"/>
        <v>0</v>
      </c>
      <c r="EP255" s="4272">
        <f t="shared" si="456"/>
        <v>0</v>
      </c>
      <c r="EQ255" s="4272">
        <f t="shared" si="457"/>
        <v>0</v>
      </c>
      <c r="ER255" s="4272">
        <f t="shared" si="458"/>
        <v>0</v>
      </c>
      <c r="ES255" s="4272">
        <f t="shared" si="459"/>
        <v>0</v>
      </c>
      <c r="ET255" s="4272">
        <f t="shared" si="460"/>
        <v>0</v>
      </c>
      <c r="EU255" s="4272">
        <f t="shared" si="461"/>
        <v>0</v>
      </c>
      <c r="EV255" s="4272">
        <f t="shared" si="462"/>
        <v>0</v>
      </c>
      <c r="EW255" s="4272">
        <f t="shared" si="463"/>
        <v>0</v>
      </c>
      <c r="EX255" s="4288">
        <f>IF(X255=EX8,X255,0)</f>
        <v>0</v>
      </c>
      <c r="EY255" s="4286" t="str">
        <f t="shared" si="464"/>
        <v/>
      </c>
      <c r="EZ255" s="4261" t="str">
        <f t="shared" si="465"/>
        <v/>
      </c>
      <c r="FA255" s="4275" t="str">
        <f t="shared" si="466"/>
        <v/>
      </c>
      <c r="FB255" s="4275" t="str">
        <f t="shared" si="467"/>
        <v/>
      </c>
      <c r="FC255" s="4275" t="str">
        <f t="shared" si="468"/>
        <v/>
      </c>
      <c r="FD255" s="4275" t="str">
        <f t="shared" si="469"/>
        <v/>
      </c>
      <c r="FE255" s="4275" t="str">
        <f t="shared" si="470"/>
        <v/>
      </c>
      <c r="FF255" s="4275" t="str">
        <f t="shared" si="471"/>
        <v/>
      </c>
      <c r="FG255" s="4275" t="str">
        <f t="shared" si="472"/>
        <v/>
      </c>
      <c r="FH255" s="4186"/>
      <c r="FI255" s="4264" t="str">
        <f t="shared" si="473"/>
        <v/>
      </c>
      <c r="FJ255" s="4277">
        <f t="shared" si="474"/>
        <v>0</v>
      </c>
      <c r="FK255" s="4115" t="str">
        <f t="shared" si="475"/>
        <v/>
      </c>
      <c r="FL255" s="4115" t="str">
        <f t="shared" si="476"/>
        <v/>
      </c>
      <c r="FM255" s="4115" t="str">
        <f t="shared" si="477"/>
        <v/>
      </c>
      <c r="FN255" s="4115" t="str">
        <f t="shared" si="478"/>
        <v/>
      </c>
      <c r="FO255" s="4115" t="str">
        <f t="shared" si="479"/>
        <v/>
      </c>
      <c r="FP255" s="4115" t="str">
        <f t="shared" si="480"/>
        <v/>
      </c>
      <c r="FQ255" s="4115" t="str">
        <f t="shared" si="481"/>
        <v/>
      </c>
      <c r="FR255" s="4115" t="str">
        <f t="shared" si="482"/>
        <v/>
      </c>
      <c r="FS255" s="4287">
        <f>IF(X255=FS8,X255,0)</f>
        <v>0</v>
      </c>
      <c r="FT255" s="4286" t="str">
        <f t="shared" si="483"/>
        <v/>
      </c>
      <c r="FU255" s="4275" t="str">
        <f t="shared" si="484"/>
        <v/>
      </c>
      <c r="FV255" s="4275" t="str">
        <f t="shared" si="485"/>
        <v/>
      </c>
      <c r="FW255" s="4275" t="str">
        <f t="shared" si="486"/>
        <v/>
      </c>
      <c r="FX255" s="4275" t="str">
        <f t="shared" si="487"/>
        <v/>
      </c>
      <c r="FY255" s="4275" t="str">
        <f t="shared" si="488"/>
        <v/>
      </c>
      <c r="FZ255" s="4275" t="str">
        <f t="shared" si="489"/>
        <v/>
      </c>
      <c r="GA255" s="4275" t="str">
        <f t="shared" si="490"/>
        <v/>
      </c>
      <c r="GB255" s="4279" t="str">
        <f t="shared" si="491"/>
        <v/>
      </c>
      <c r="GC255" s="4122"/>
    </row>
    <row r="256" spans="1:185" ht="45" customHeight="1">
      <c r="A256" s="4016">
        <f>ROW()</f>
        <v>256</v>
      </c>
      <c r="B256" s="4250" t="str">
        <f>IF(C256="I","",IF(ISBLANK(D256),"",IF(ISTEXT(D256),LARGE(B9:B255,1)+1,0)))</f>
        <v/>
      </c>
      <c r="C256" s="4298"/>
      <c r="D256" s="4299"/>
      <c r="E256" s="4300"/>
      <c r="F256" s="4301"/>
      <c r="G256" s="4254"/>
      <c r="H256" s="4255"/>
      <c r="I256" s="4254"/>
      <c r="J256" s="4255"/>
      <c r="K256" s="4256">
        <f t="shared" si="492"/>
        <v>0</v>
      </c>
      <c r="L256" s="4119"/>
      <c r="M256" s="4257">
        <f t="shared" si="380"/>
        <v>0</v>
      </c>
      <c r="N256" s="4258">
        <f t="shared" si="380"/>
        <v>0</v>
      </c>
      <c r="O256" s="4259"/>
      <c r="P256" s="4259"/>
      <c r="Q256" s="4259"/>
      <c r="R256" s="4259"/>
      <c r="S256" s="4259"/>
      <c r="T256" s="4259"/>
      <c r="U256" s="4259"/>
      <c r="V256" s="4259"/>
      <c r="W256" s="4119"/>
      <c r="X256" s="4257">
        <f t="shared" si="381"/>
        <v>0</v>
      </c>
      <c r="Y256" s="4258">
        <f t="shared" si="381"/>
        <v>0</v>
      </c>
      <c r="Z256" s="4260"/>
      <c r="AA256" s="4260"/>
      <c r="AB256" s="4260"/>
      <c r="AC256" s="4260"/>
      <c r="AD256" s="4260"/>
      <c r="AE256" s="4260"/>
      <c r="AF256" s="4260"/>
      <c r="AG256" s="4260"/>
      <c r="AH256" s="4119"/>
      <c r="AI256" s="4122"/>
      <c r="AJ256" s="4261">
        <f t="shared" si="382"/>
        <v>0</v>
      </c>
      <c r="AK256" s="4262">
        <f t="shared" si="383"/>
        <v>0</v>
      </c>
      <c r="AL256" s="4261">
        <f t="shared" si="384"/>
        <v>0</v>
      </c>
      <c r="AM256" s="4262">
        <f t="shared" si="385"/>
        <v>0</v>
      </c>
      <c r="AN256" s="4261">
        <f t="shared" si="386"/>
        <v>0</v>
      </c>
      <c r="AO256" s="4262">
        <f t="shared" si="387"/>
        <v>0</v>
      </c>
      <c r="AP256" s="4261">
        <f t="shared" si="388"/>
        <v>0</v>
      </c>
      <c r="AQ256" s="4262">
        <f t="shared" si="389"/>
        <v>0</v>
      </c>
      <c r="AR256" s="4261">
        <f t="shared" si="390"/>
        <v>0</v>
      </c>
      <c r="AS256" s="4262">
        <f t="shared" si="391"/>
        <v>0</v>
      </c>
      <c r="AT256" s="4261">
        <f t="shared" si="392"/>
        <v>0</v>
      </c>
      <c r="AU256" s="4262">
        <f t="shared" si="393"/>
        <v>0</v>
      </c>
      <c r="AV256" s="4261">
        <f t="shared" si="394"/>
        <v>0</v>
      </c>
      <c r="AW256" s="4262">
        <f t="shared" si="395"/>
        <v>0</v>
      </c>
      <c r="AX256" s="4261">
        <f t="shared" si="396"/>
        <v>0</v>
      </c>
      <c r="AY256" s="4262">
        <f t="shared" si="397"/>
        <v>0</v>
      </c>
      <c r="AZ256" s="4263"/>
      <c r="BA256" s="4264">
        <f>BA9</f>
        <v>20</v>
      </c>
      <c r="BB256" s="4264">
        <f t="shared" si="398"/>
        <v>0</v>
      </c>
      <c r="BC256" s="4264" t="str">
        <f t="shared" si="399"/>
        <v/>
      </c>
      <c r="BD256" s="4265">
        <f t="shared" si="496"/>
        <v>0</v>
      </c>
      <c r="BE256" s="4265">
        <f t="shared" si="496"/>
        <v>0</v>
      </c>
      <c r="BF256" s="4265">
        <f t="shared" si="496"/>
        <v>0</v>
      </c>
      <c r="BG256" s="4265">
        <f t="shared" si="493"/>
        <v>0</v>
      </c>
      <c r="BH256" s="4265">
        <f t="shared" si="493"/>
        <v>0</v>
      </c>
      <c r="BI256" s="4265">
        <f t="shared" si="493"/>
        <v>0</v>
      </c>
      <c r="BJ256" s="4265">
        <f t="shared" si="493"/>
        <v>0</v>
      </c>
      <c r="BK256" s="4265">
        <f t="shared" si="493"/>
        <v>0</v>
      </c>
      <c r="BL256" s="4122"/>
      <c r="BM256" s="4266">
        <f t="shared" si="400"/>
        <v>0</v>
      </c>
      <c r="BN256" s="4267">
        <f t="shared" si="401"/>
        <v>0</v>
      </c>
      <c r="BO256" s="4267">
        <f t="shared" si="402"/>
        <v>0</v>
      </c>
      <c r="BP256" s="4267">
        <f t="shared" si="403"/>
        <v>0</v>
      </c>
      <c r="BQ256" s="4267">
        <f t="shared" si="404"/>
        <v>0</v>
      </c>
      <c r="BR256" s="4267">
        <f t="shared" si="405"/>
        <v>0</v>
      </c>
      <c r="BS256" s="4267">
        <f t="shared" si="406"/>
        <v>0</v>
      </c>
      <c r="BT256" s="4267">
        <f t="shared" si="407"/>
        <v>0</v>
      </c>
      <c r="BU256" s="4202"/>
      <c r="BV256" s="4268">
        <f t="shared" si="497"/>
        <v>0</v>
      </c>
      <c r="BW256" s="4269">
        <f t="shared" si="497"/>
        <v>0</v>
      </c>
      <c r="BX256" s="4269">
        <f t="shared" si="497"/>
        <v>0</v>
      </c>
      <c r="BY256" s="4269">
        <f t="shared" si="494"/>
        <v>0</v>
      </c>
      <c r="BZ256" s="4269">
        <f t="shared" si="494"/>
        <v>0</v>
      </c>
      <c r="CA256" s="4269">
        <f t="shared" si="494"/>
        <v>0</v>
      </c>
      <c r="CB256" s="4269">
        <f t="shared" si="494"/>
        <v>0</v>
      </c>
      <c r="CC256" s="4270">
        <f t="shared" si="494"/>
        <v>0</v>
      </c>
      <c r="CD256" s="4114"/>
      <c r="CE256" s="4264" t="str">
        <f t="shared" si="408"/>
        <v/>
      </c>
      <c r="CF256" s="4271">
        <f t="shared" si="409"/>
        <v>0</v>
      </c>
      <c r="CG256" s="4272">
        <f t="shared" si="410"/>
        <v>0</v>
      </c>
      <c r="CH256" s="4272">
        <f t="shared" si="411"/>
        <v>0</v>
      </c>
      <c r="CI256" s="4272">
        <f t="shared" si="412"/>
        <v>0</v>
      </c>
      <c r="CJ256" s="4272">
        <f t="shared" si="413"/>
        <v>0</v>
      </c>
      <c r="CK256" s="4272">
        <f t="shared" si="414"/>
        <v>0</v>
      </c>
      <c r="CL256" s="4272">
        <f t="shared" si="415"/>
        <v>0</v>
      </c>
      <c r="CM256" s="4272">
        <f t="shared" si="416"/>
        <v>0</v>
      </c>
      <c r="CN256" s="4272">
        <f t="shared" si="417"/>
        <v>0</v>
      </c>
      <c r="CO256" s="4285">
        <f>IF(M256=CO8,M256,0)</f>
        <v>0</v>
      </c>
      <c r="CP256" s="4286" t="str">
        <f t="shared" si="418"/>
        <v/>
      </c>
      <c r="CQ256" s="4261" t="str">
        <f t="shared" si="419"/>
        <v/>
      </c>
      <c r="CR256" s="4275" t="str">
        <f t="shared" si="420"/>
        <v/>
      </c>
      <c r="CS256" s="4275" t="str">
        <f t="shared" si="421"/>
        <v/>
      </c>
      <c r="CT256" s="4275" t="str">
        <f t="shared" si="422"/>
        <v/>
      </c>
      <c r="CU256" s="4275" t="str">
        <f t="shared" si="423"/>
        <v/>
      </c>
      <c r="CV256" s="4275" t="str">
        <f t="shared" si="424"/>
        <v/>
      </c>
      <c r="CW256" s="4275" t="str">
        <f t="shared" si="425"/>
        <v/>
      </c>
      <c r="CX256" s="4276" t="str">
        <f t="shared" si="426"/>
        <v/>
      </c>
      <c r="CY256" s="4186"/>
      <c r="CZ256" s="4264" t="str">
        <f t="shared" si="427"/>
        <v/>
      </c>
      <c r="DA256" s="4277">
        <f t="shared" si="428"/>
        <v>0</v>
      </c>
      <c r="DB256" s="4115" t="str">
        <f t="shared" si="429"/>
        <v/>
      </c>
      <c r="DC256" s="4115" t="str">
        <f t="shared" si="430"/>
        <v/>
      </c>
      <c r="DD256" s="4115" t="str">
        <f t="shared" si="431"/>
        <v/>
      </c>
      <c r="DE256" s="4115" t="str">
        <f t="shared" si="432"/>
        <v/>
      </c>
      <c r="DF256" s="4115" t="str">
        <f t="shared" si="433"/>
        <v/>
      </c>
      <c r="DG256" s="4115" t="str">
        <f t="shared" si="434"/>
        <v/>
      </c>
      <c r="DH256" s="4115" t="str">
        <f t="shared" si="435"/>
        <v/>
      </c>
      <c r="DI256" s="4115" t="str">
        <f t="shared" si="436"/>
        <v/>
      </c>
      <c r="DJ256" s="4136"/>
      <c r="DK256" s="4287">
        <f>IF(M256=DK8,M256,0)</f>
        <v>0</v>
      </c>
      <c r="DL256" s="4286" t="str">
        <f t="shared" si="437"/>
        <v/>
      </c>
      <c r="DM256" s="4275" t="str">
        <f t="shared" si="438"/>
        <v/>
      </c>
      <c r="DN256" s="4275" t="str">
        <f t="shared" si="439"/>
        <v/>
      </c>
      <c r="DO256" s="4275" t="str">
        <f t="shared" si="440"/>
        <v/>
      </c>
      <c r="DP256" s="4275" t="str">
        <f t="shared" si="441"/>
        <v/>
      </c>
      <c r="DQ256" s="4275" t="str">
        <f t="shared" si="442"/>
        <v/>
      </c>
      <c r="DR256" s="4275" t="str">
        <f t="shared" si="443"/>
        <v/>
      </c>
      <c r="DS256" s="4275" t="str">
        <f t="shared" si="444"/>
        <v/>
      </c>
      <c r="DT256" s="4279" t="str">
        <f t="shared" si="445"/>
        <v/>
      </c>
      <c r="DU256" s="4122"/>
      <c r="DV256" s="4266">
        <f t="shared" si="446"/>
        <v>0</v>
      </c>
      <c r="DW256" s="4267">
        <f t="shared" si="447"/>
        <v>0</v>
      </c>
      <c r="DX256" s="4267">
        <f t="shared" si="448"/>
        <v>0</v>
      </c>
      <c r="DY256" s="4267">
        <f t="shared" si="449"/>
        <v>0</v>
      </c>
      <c r="DZ256" s="4267">
        <f t="shared" si="450"/>
        <v>0</v>
      </c>
      <c r="EA256" s="4267">
        <f t="shared" si="451"/>
        <v>0</v>
      </c>
      <c r="EB256" s="4267">
        <f t="shared" si="452"/>
        <v>0</v>
      </c>
      <c r="EC256" s="4267">
        <f t="shared" si="453"/>
        <v>0</v>
      </c>
      <c r="ED256" s="4215"/>
      <c r="EE256" s="4268">
        <f t="shared" si="498"/>
        <v>0</v>
      </c>
      <c r="EF256" s="4269">
        <f t="shared" si="498"/>
        <v>0</v>
      </c>
      <c r="EG256" s="4269">
        <f t="shared" si="498"/>
        <v>0</v>
      </c>
      <c r="EH256" s="4269">
        <f t="shared" si="495"/>
        <v>0</v>
      </c>
      <c r="EI256" s="4269">
        <f t="shared" si="495"/>
        <v>0</v>
      </c>
      <c r="EJ256" s="4269">
        <f t="shared" si="495"/>
        <v>0</v>
      </c>
      <c r="EK256" s="4269">
        <f t="shared" si="495"/>
        <v>0</v>
      </c>
      <c r="EL256" s="4270">
        <f t="shared" si="495"/>
        <v>0</v>
      </c>
      <c r="EM256" s="4186"/>
      <c r="EN256" s="4264" t="str">
        <f t="shared" si="454"/>
        <v/>
      </c>
      <c r="EO256" s="4271">
        <f t="shared" si="455"/>
        <v>0</v>
      </c>
      <c r="EP256" s="4272">
        <f t="shared" si="456"/>
        <v>0</v>
      </c>
      <c r="EQ256" s="4272">
        <f t="shared" si="457"/>
        <v>0</v>
      </c>
      <c r="ER256" s="4272">
        <f t="shared" si="458"/>
        <v>0</v>
      </c>
      <c r="ES256" s="4272">
        <f t="shared" si="459"/>
        <v>0</v>
      </c>
      <c r="ET256" s="4272">
        <f t="shared" si="460"/>
        <v>0</v>
      </c>
      <c r="EU256" s="4272">
        <f t="shared" si="461"/>
        <v>0</v>
      </c>
      <c r="EV256" s="4272">
        <f t="shared" si="462"/>
        <v>0</v>
      </c>
      <c r="EW256" s="4272">
        <f t="shared" si="463"/>
        <v>0</v>
      </c>
      <c r="EX256" s="4288">
        <f>IF(X256=EX8,X256,0)</f>
        <v>0</v>
      </c>
      <c r="EY256" s="4286" t="str">
        <f t="shared" si="464"/>
        <v/>
      </c>
      <c r="EZ256" s="4261" t="str">
        <f t="shared" si="465"/>
        <v/>
      </c>
      <c r="FA256" s="4275" t="str">
        <f t="shared" si="466"/>
        <v/>
      </c>
      <c r="FB256" s="4275" t="str">
        <f t="shared" si="467"/>
        <v/>
      </c>
      <c r="FC256" s="4275" t="str">
        <f t="shared" si="468"/>
        <v/>
      </c>
      <c r="FD256" s="4275" t="str">
        <f t="shared" si="469"/>
        <v/>
      </c>
      <c r="FE256" s="4275" t="str">
        <f t="shared" si="470"/>
        <v/>
      </c>
      <c r="FF256" s="4275" t="str">
        <f t="shared" si="471"/>
        <v/>
      </c>
      <c r="FG256" s="4275" t="str">
        <f t="shared" si="472"/>
        <v/>
      </c>
      <c r="FH256" s="4186"/>
      <c r="FI256" s="4264" t="str">
        <f t="shared" si="473"/>
        <v/>
      </c>
      <c r="FJ256" s="4277">
        <f t="shared" si="474"/>
        <v>0</v>
      </c>
      <c r="FK256" s="4115" t="str">
        <f t="shared" si="475"/>
        <v/>
      </c>
      <c r="FL256" s="4115" t="str">
        <f t="shared" si="476"/>
        <v/>
      </c>
      <c r="FM256" s="4115" t="str">
        <f t="shared" si="477"/>
        <v/>
      </c>
      <c r="FN256" s="4115" t="str">
        <f t="shared" si="478"/>
        <v/>
      </c>
      <c r="FO256" s="4115" t="str">
        <f t="shared" si="479"/>
        <v/>
      </c>
      <c r="FP256" s="4115" t="str">
        <f t="shared" si="480"/>
        <v/>
      </c>
      <c r="FQ256" s="4115" t="str">
        <f t="shared" si="481"/>
        <v/>
      </c>
      <c r="FR256" s="4115" t="str">
        <f t="shared" si="482"/>
        <v/>
      </c>
      <c r="FS256" s="4287">
        <f>IF(X256=FS8,X256,0)</f>
        <v>0</v>
      </c>
      <c r="FT256" s="4286" t="str">
        <f t="shared" si="483"/>
        <v/>
      </c>
      <c r="FU256" s="4275" t="str">
        <f t="shared" si="484"/>
        <v/>
      </c>
      <c r="FV256" s="4275" t="str">
        <f t="shared" si="485"/>
        <v/>
      </c>
      <c r="FW256" s="4275" t="str">
        <f t="shared" si="486"/>
        <v/>
      </c>
      <c r="FX256" s="4275" t="str">
        <f t="shared" si="487"/>
        <v/>
      </c>
      <c r="FY256" s="4275" t="str">
        <f t="shared" si="488"/>
        <v/>
      </c>
      <c r="FZ256" s="4275" t="str">
        <f t="shared" si="489"/>
        <v/>
      </c>
      <c r="GA256" s="4275" t="str">
        <f t="shared" si="490"/>
        <v/>
      </c>
      <c r="GB256" s="4279" t="str">
        <f t="shared" si="491"/>
        <v/>
      </c>
      <c r="GC256" s="4122"/>
    </row>
    <row r="257" spans="1:185" ht="45" customHeight="1">
      <c r="A257" s="4016">
        <f>ROW()</f>
        <v>257</v>
      </c>
      <c r="B257" s="4250" t="str">
        <f>IF(C257="I","",IF(ISBLANK(D257),"",IF(ISTEXT(D257),LARGE(B9:B256,1)+1,0)))</f>
        <v/>
      </c>
      <c r="C257" s="4298"/>
      <c r="D257" s="4299"/>
      <c r="E257" s="4300"/>
      <c r="F257" s="4301"/>
      <c r="G257" s="4254"/>
      <c r="H257" s="4255"/>
      <c r="I257" s="4254"/>
      <c r="J257" s="4255"/>
      <c r="K257" s="4256">
        <f t="shared" si="492"/>
        <v>0</v>
      </c>
      <c r="L257" s="4119"/>
      <c r="M257" s="4257">
        <f t="shared" si="380"/>
        <v>0</v>
      </c>
      <c r="N257" s="4258">
        <f t="shared" si="380"/>
        <v>0</v>
      </c>
      <c r="O257" s="4259"/>
      <c r="P257" s="4259"/>
      <c r="Q257" s="4259"/>
      <c r="R257" s="4259"/>
      <c r="S257" s="4259"/>
      <c r="T257" s="4259"/>
      <c r="U257" s="4259"/>
      <c r="V257" s="4259"/>
      <c r="W257" s="4119"/>
      <c r="X257" s="4257">
        <f t="shared" si="381"/>
        <v>0</v>
      </c>
      <c r="Y257" s="4258">
        <f t="shared" si="381"/>
        <v>0</v>
      </c>
      <c r="Z257" s="4260"/>
      <c r="AA257" s="4260"/>
      <c r="AB257" s="4260"/>
      <c r="AC257" s="4260"/>
      <c r="AD257" s="4260"/>
      <c r="AE257" s="4260"/>
      <c r="AF257" s="4260"/>
      <c r="AG257" s="4260"/>
      <c r="AH257" s="4119"/>
      <c r="AI257" s="4122"/>
      <c r="AJ257" s="4261">
        <f t="shared" si="382"/>
        <v>0</v>
      </c>
      <c r="AK257" s="4262">
        <f t="shared" si="383"/>
        <v>0</v>
      </c>
      <c r="AL257" s="4261">
        <f t="shared" si="384"/>
        <v>0</v>
      </c>
      <c r="AM257" s="4262">
        <f t="shared" si="385"/>
        <v>0</v>
      </c>
      <c r="AN257" s="4261">
        <f t="shared" si="386"/>
        <v>0</v>
      </c>
      <c r="AO257" s="4262">
        <f t="shared" si="387"/>
        <v>0</v>
      </c>
      <c r="AP257" s="4261">
        <f t="shared" si="388"/>
        <v>0</v>
      </c>
      <c r="AQ257" s="4262">
        <f t="shared" si="389"/>
        <v>0</v>
      </c>
      <c r="AR257" s="4261">
        <f t="shared" si="390"/>
        <v>0</v>
      </c>
      <c r="AS257" s="4262">
        <f t="shared" si="391"/>
        <v>0</v>
      </c>
      <c r="AT257" s="4261">
        <f t="shared" si="392"/>
        <v>0</v>
      </c>
      <c r="AU257" s="4262">
        <f t="shared" si="393"/>
        <v>0</v>
      </c>
      <c r="AV257" s="4261">
        <f t="shared" si="394"/>
        <v>0</v>
      </c>
      <c r="AW257" s="4262">
        <f t="shared" si="395"/>
        <v>0</v>
      </c>
      <c r="AX257" s="4261">
        <f t="shared" si="396"/>
        <v>0</v>
      </c>
      <c r="AY257" s="4262">
        <f t="shared" si="397"/>
        <v>0</v>
      </c>
      <c r="AZ257" s="4263"/>
      <c r="BA257" s="4264">
        <f>BA9</f>
        <v>20</v>
      </c>
      <c r="BB257" s="4264">
        <f t="shared" si="398"/>
        <v>0</v>
      </c>
      <c r="BC257" s="4264" t="str">
        <f t="shared" si="399"/>
        <v/>
      </c>
      <c r="BD257" s="4265">
        <f t="shared" si="496"/>
        <v>0</v>
      </c>
      <c r="BE257" s="4265">
        <f t="shared" si="496"/>
        <v>0</v>
      </c>
      <c r="BF257" s="4265">
        <f t="shared" si="496"/>
        <v>0</v>
      </c>
      <c r="BG257" s="4265">
        <f t="shared" si="493"/>
        <v>0</v>
      </c>
      <c r="BH257" s="4265">
        <f t="shared" si="493"/>
        <v>0</v>
      </c>
      <c r="BI257" s="4265">
        <f t="shared" si="493"/>
        <v>0</v>
      </c>
      <c r="BJ257" s="4265">
        <f t="shared" si="493"/>
        <v>0</v>
      </c>
      <c r="BK257" s="4265">
        <f t="shared" si="493"/>
        <v>0</v>
      </c>
      <c r="BL257" s="4122"/>
      <c r="BM257" s="4266">
        <f t="shared" si="400"/>
        <v>0</v>
      </c>
      <c r="BN257" s="4267">
        <f t="shared" si="401"/>
        <v>0</v>
      </c>
      <c r="BO257" s="4267">
        <f t="shared" si="402"/>
        <v>0</v>
      </c>
      <c r="BP257" s="4267">
        <f t="shared" si="403"/>
        <v>0</v>
      </c>
      <c r="BQ257" s="4267">
        <f t="shared" si="404"/>
        <v>0</v>
      </c>
      <c r="BR257" s="4267">
        <f t="shared" si="405"/>
        <v>0</v>
      </c>
      <c r="BS257" s="4267">
        <f t="shared" si="406"/>
        <v>0</v>
      </c>
      <c r="BT257" s="4267">
        <f t="shared" si="407"/>
        <v>0</v>
      </c>
      <c r="BU257" s="4202"/>
      <c r="BV257" s="4268">
        <f t="shared" si="497"/>
        <v>0</v>
      </c>
      <c r="BW257" s="4269">
        <f t="shared" si="497"/>
        <v>0</v>
      </c>
      <c r="BX257" s="4269">
        <f t="shared" si="497"/>
        <v>0</v>
      </c>
      <c r="BY257" s="4269">
        <f t="shared" si="494"/>
        <v>0</v>
      </c>
      <c r="BZ257" s="4269">
        <f t="shared" si="494"/>
        <v>0</v>
      </c>
      <c r="CA257" s="4269">
        <f t="shared" si="494"/>
        <v>0</v>
      </c>
      <c r="CB257" s="4269">
        <f t="shared" si="494"/>
        <v>0</v>
      </c>
      <c r="CC257" s="4270">
        <f t="shared" si="494"/>
        <v>0</v>
      </c>
      <c r="CD257" s="4114"/>
      <c r="CE257" s="4264" t="str">
        <f t="shared" si="408"/>
        <v/>
      </c>
      <c r="CF257" s="4271">
        <f t="shared" si="409"/>
        <v>0</v>
      </c>
      <c r="CG257" s="4272">
        <f t="shared" si="410"/>
        <v>0</v>
      </c>
      <c r="CH257" s="4272">
        <f t="shared" si="411"/>
        <v>0</v>
      </c>
      <c r="CI257" s="4272">
        <f t="shared" si="412"/>
        <v>0</v>
      </c>
      <c r="CJ257" s="4272">
        <f t="shared" si="413"/>
        <v>0</v>
      </c>
      <c r="CK257" s="4272">
        <f t="shared" si="414"/>
        <v>0</v>
      </c>
      <c r="CL257" s="4272">
        <f t="shared" si="415"/>
        <v>0</v>
      </c>
      <c r="CM257" s="4272">
        <f t="shared" si="416"/>
        <v>0</v>
      </c>
      <c r="CN257" s="4272">
        <f t="shared" si="417"/>
        <v>0</v>
      </c>
      <c r="CO257" s="4285">
        <f>IF(M257=CO8,M257,0)</f>
        <v>0</v>
      </c>
      <c r="CP257" s="4286" t="str">
        <f t="shared" si="418"/>
        <v/>
      </c>
      <c r="CQ257" s="4261" t="str">
        <f t="shared" si="419"/>
        <v/>
      </c>
      <c r="CR257" s="4275" t="str">
        <f t="shared" si="420"/>
        <v/>
      </c>
      <c r="CS257" s="4275" t="str">
        <f t="shared" si="421"/>
        <v/>
      </c>
      <c r="CT257" s="4275" t="str">
        <f t="shared" si="422"/>
        <v/>
      </c>
      <c r="CU257" s="4275" t="str">
        <f t="shared" si="423"/>
        <v/>
      </c>
      <c r="CV257" s="4275" t="str">
        <f t="shared" si="424"/>
        <v/>
      </c>
      <c r="CW257" s="4275" t="str">
        <f t="shared" si="425"/>
        <v/>
      </c>
      <c r="CX257" s="4276" t="str">
        <f t="shared" si="426"/>
        <v/>
      </c>
      <c r="CY257" s="4186"/>
      <c r="CZ257" s="4264" t="str">
        <f t="shared" si="427"/>
        <v/>
      </c>
      <c r="DA257" s="4277">
        <f t="shared" si="428"/>
        <v>0</v>
      </c>
      <c r="DB257" s="4115" t="str">
        <f t="shared" si="429"/>
        <v/>
      </c>
      <c r="DC257" s="4115" t="str">
        <f t="shared" si="430"/>
        <v/>
      </c>
      <c r="DD257" s="4115" t="str">
        <f t="shared" si="431"/>
        <v/>
      </c>
      <c r="DE257" s="4115" t="str">
        <f t="shared" si="432"/>
        <v/>
      </c>
      <c r="DF257" s="4115" t="str">
        <f t="shared" si="433"/>
        <v/>
      </c>
      <c r="DG257" s="4115" t="str">
        <f t="shared" si="434"/>
        <v/>
      </c>
      <c r="DH257" s="4115" t="str">
        <f t="shared" si="435"/>
        <v/>
      </c>
      <c r="DI257" s="4115" t="str">
        <f t="shared" si="436"/>
        <v/>
      </c>
      <c r="DJ257" s="4136"/>
      <c r="DK257" s="4287">
        <f>IF(M257=DK8,M257,0)</f>
        <v>0</v>
      </c>
      <c r="DL257" s="4286" t="str">
        <f t="shared" si="437"/>
        <v/>
      </c>
      <c r="DM257" s="4275" t="str">
        <f t="shared" si="438"/>
        <v/>
      </c>
      <c r="DN257" s="4275" t="str">
        <f t="shared" si="439"/>
        <v/>
      </c>
      <c r="DO257" s="4275" t="str">
        <f t="shared" si="440"/>
        <v/>
      </c>
      <c r="DP257" s="4275" t="str">
        <f t="shared" si="441"/>
        <v/>
      </c>
      <c r="DQ257" s="4275" t="str">
        <f t="shared" si="442"/>
        <v/>
      </c>
      <c r="DR257" s="4275" t="str">
        <f t="shared" si="443"/>
        <v/>
      </c>
      <c r="DS257" s="4275" t="str">
        <f t="shared" si="444"/>
        <v/>
      </c>
      <c r="DT257" s="4279" t="str">
        <f t="shared" si="445"/>
        <v/>
      </c>
      <c r="DU257" s="4122"/>
      <c r="DV257" s="4266">
        <f t="shared" si="446"/>
        <v>0</v>
      </c>
      <c r="DW257" s="4267">
        <f t="shared" si="447"/>
        <v>0</v>
      </c>
      <c r="DX257" s="4267">
        <f t="shared" si="448"/>
        <v>0</v>
      </c>
      <c r="DY257" s="4267">
        <f t="shared" si="449"/>
        <v>0</v>
      </c>
      <c r="DZ257" s="4267">
        <f t="shared" si="450"/>
        <v>0</v>
      </c>
      <c r="EA257" s="4267">
        <f t="shared" si="451"/>
        <v>0</v>
      </c>
      <c r="EB257" s="4267">
        <f t="shared" si="452"/>
        <v>0</v>
      </c>
      <c r="EC257" s="4267">
        <f t="shared" si="453"/>
        <v>0</v>
      </c>
      <c r="ED257" s="4215"/>
      <c r="EE257" s="4268">
        <f t="shared" si="498"/>
        <v>0</v>
      </c>
      <c r="EF257" s="4269">
        <f t="shared" si="498"/>
        <v>0</v>
      </c>
      <c r="EG257" s="4269">
        <f t="shared" si="498"/>
        <v>0</v>
      </c>
      <c r="EH257" s="4269">
        <f t="shared" si="495"/>
        <v>0</v>
      </c>
      <c r="EI257" s="4269">
        <f t="shared" si="495"/>
        <v>0</v>
      </c>
      <c r="EJ257" s="4269">
        <f t="shared" si="495"/>
        <v>0</v>
      </c>
      <c r="EK257" s="4269">
        <f t="shared" si="495"/>
        <v>0</v>
      </c>
      <c r="EL257" s="4270">
        <f t="shared" si="495"/>
        <v>0</v>
      </c>
      <c r="EM257" s="4186"/>
      <c r="EN257" s="4264" t="str">
        <f t="shared" si="454"/>
        <v/>
      </c>
      <c r="EO257" s="4271">
        <f t="shared" si="455"/>
        <v>0</v>
      </c>
      <c r="EP257" s="4272">
        <f t="shared" si="456"/>
        <v>0</v>
      </c>
      <c r="EQ257" s="4272">
        <f t="shared" si="457"/>
        <v>0</v>
      </c>
      <c r="ER257" s="4272">
        <f t="shared" si="458"/>
        <v>0</v>
      </c>
      <c r="ES257" s="4272">
        <f t="shared" si="459"/>
        <v>0</v>
      </c>
      <c r="ET257" s="4272">
        <f t="shared" si="460"/>
        <v>0</v>
      </c>
      <c r="EU257" s="4272">
        <f t="shared" si="461"/>
        <v>0</v>
      </c>
      <c r="EV257" s="4272">
        <f t="shared" si="462"/>
        <v>0</v>
      </c>
      <c r="EW257" s="4272">
        <f t="shared" si="463"/>
        <v>0</v>
      </c>
      <c r="EX257" s="4288">
        <f>IF(X257=EX8,X257,0)</f>
        <v>0</v>
      </c>
      <c r="EY257" s="4286" t="str">
        <f t="shared" si="464"/>
        <v/>
      </c>
      <c r="EZ257" s="4261" t="str">
        <f t="shared" si="465"/>
        <v/>
      </c>
      <c r="FA257" s="4275" t="str">
        <f t="shared" si="466"/>
        <v/>
      </c>
      <c r="FB257" s="4275" t="str">
        <f t="shared" si="467"/>
        <v/>
      </c>
      <c r="FC257" s="4275" t="str">
        <f t="shared" si="468"/>
        <v/>
      </c>
      <c r="FD257" s="4275" t="str">
        <f t="shared" si="469"/>
        <v/>
      </c>
      <c r="FE257" s="4275" t="str">
        <f t="shared" si="470"/>
        <v/>
      </c>
      <c r="FF257" s="4275" t="str">
        <f t="shared" si="471"/>
        <v/>
      </c>
      <c r="FG257" s="4275" t="str">
        <f t="shared" si="472"/>
        <v/>
      </c>
      <c r="FH257" s="4186"/>
      <c r="FI257" s="4264" t="str">
        <f t="shared" si="473"/>
        <v/>
      </c>
      <c r="FJ257" s="4277">
        <f t="shared" si="474"/>
        <v>0</v>
      </c>
      <c r="FK257" s="4115" t="str">
        <f t="shared" si="475"/>
        <v/>
      </c>
      <c r="FL257" s="4115" t="str">
        <f t="shared" si="476"/>
        <v/>
      </c>
      <c r="FM257" s="4115" t="str">
        <f t="shared" si="477"/>
        <v/>
      </c>
      <c r="FN257" s="4115" t="str">
        <f t="shared" si="478"/>
        <v/>
      </c>
      <c r="FO257" s="4115" t="str">
        <f t="shared" si="479"/>
        <v/>
      </c>
      <c r="FP257" s="4115" t="str">
        <f t="shared" si="480"/>
        <v/>
      </c>
      <c r="FQ257" s="4115" t="str">
        <f t="shared" si="481"/>
        <v/>
      </c>
      <c r="FR257" s="4115" t="str">
        <f t="shared" si="482"/>
        <v/>
      </c>
      <c r="FS257" s="4287">
        <f>IF(X257=FS8,X257,0)</f>
        <v>0</v>
      </c>
      <c r="FT257" s="4286" t="str">
        <f t="shared" si="483"/>
        <v/>
      </c>
      <c r="FU257" s="4275" t="str">
        <f t="shared" si="484"/>
        <v/>
      </c>
      <c r="FV257" s="4275" t="str">
        <f t="shared" si="485"/>
        <v/>
      </c>
      <c r="FW257" s="4275" t="str">
        <f t="shared" si="486"/>
        <v/>
      </c>
      <c r="FX257" s="4275" t="str">
        <f t="shared" si="487"/>
        <v/>
      </c>
      <c r="FY257" s="4275" t="str">
        <f t="shared" si="488"/>
        <v/>
      </c>
      <c r="FZ257" s="4275" t="str">
        <f t="shared" si="489"/>
        <v/>
      </c>
      <c r="GA257" s="4275" t="str">
        <f t="shared" si="490"/>
        <v/>
      </c>
      <c r="GB257" s="4279" t="str">
        <f t="shared" si="491"/>
        <v/>
      </c>
      <c r="GC257" s="4122"/>
    </row>
    <row r="258" spans="1:185" ht="45" customHeight="1">
      <c r="A258" s="4016">
        <f>ROW()</f>
        <v>258</v>
      </c>
      <c r="B258" s="4250" t="str">
        <f>IF(C258="I","",IF(ISBLANK(D258),"",IF(ISTEXT(D258),LARGE(B9:B257,1)+1,0)))</f>
        <v/>
      </c>
      <c r="C258" s="4298"/>
      <c r="D258" s="4299"/>
      <c r="E258" s="4300"/>
      <c r="F258" s="4301"/>
      <c r="G258" s="4254"/>
      <c r="H258" s="4255"/>
      <c r="I258" s="4254"/>
      <c r="J258" s="4255"/>
      <c r="K258" s="4256">
        <f t="shared" si="492"/>
        <v>0</v>
      </c>
      <c r="L258" s="4119"/>
      <c r="M258" s="4257">
        <f t="shared" si="380"/>
        <v>0</v>
      </c>
      <c r="N258" s="4258">
        <f t="shared" si="380"/>
        <v>0</v>
      </c>
      <c r="O258" s="4259"/>
      <c r="P258" s="4259"/>
      <c r="Q258" s="4259"/>
      <c r="R258" s="4259"/>
      <c r="S258" s="4259"/>
      <c r="T258" s="4259"/>
      <c r="U258" s="4259"/>
      <c r="V258" s="4259"/>
      <c r="W258" s="4119"/>
      <c r="X258" s="4257">
        <f t="shared" si="381"/>
        <v>0</v>
      </c>
      <c r="Y258" s="4258">
        <f t="shared" si="381"/>
        <v>0</v>
      </c>
      <c r="Z258" s="4260"/>
      <c r="AA258" s="4260"/>
      <c r="AB258" s="4260"/>
      <c r="AC258" s="4260"/>
      <c r="AD258" s="4260"/>
      <c r="AE258" s="4260"/>
      <c r="AF258" s="4260"/>
      <c r="AG258" s="4260"/>
      <c r="AH258" s="4119"/>
      <c r="AI258" s="4122"/>
      <c r="AJ258" s="4261">
        <f t="shared" si="382"/>
        <v>0</v>
      </c>
      <c r="AK258" s="4262">
        <f t="shared" si="383"/>
        <v>0</v>
      </c>
      <c r="AL258" s="4261">
        <f t="shared" si="384"/>
        <v>0</v>
      </c>
      <c r="AM258" s="4262">
        <f t="shared" si="385"/>
        <v>0</v>
      </c>
      <c r="AN258" s="4261">
        <f t="shared" si="386"/>
        <v>0</v>
      </c>
      <c r="AO258" s="4262">
        <f t="shared" si="387"/>
        <v>0</v>
      </c>
      <c r="AP258" s="4261">
        <f t="shared" si="388"/>
        <v>0</v>
      </c>
      <c r="AQ258" s="4262">
        <f t="shared" si="389"/>
        <v>0</v>
      </c>
      <c r="AR258" s="4261">
        <f t="shared" si="390"/>
        <v>0</v>
      </c>
      <c r="AS258" s="4262">
        <f t="shared" si="391"/>
        <v>0</v>
      </c>
      <c r="AT258" s="4261">
        <f t="shared" si="392"/>
        <v>0</v>
      </c>
      <c r="AU258" s="4262">
        <f t="shared" si="393"/>
        <v>0</v>
      </c>
      <c r="AV258" s="4261">
        <f t="shared" si="394"/>
        <v>0</v>
      </c>
      <c r="AW258" s="4262">
        <f t="shared" si="395"/>
        <v>0</v>
      </c>
      <c r="AX258" s="4261">
        <f t="shared" si="396"/>
        <v>0</v>
      </c>
      <c r="AY258" s="4262">
        <f t="shared" si="397"/>
        <v>0</v>
      </c>
      <c r="AZ258" s="4263"/>
      <c r="BA258" s="4264">
        <f>BA9</f>
        <v>20</v>
      </c>
      <c r="BB258" s="4264">
        <f t="shared" si="398"/>
        <v>0</v>
      </c>
      <c r="BC258" s="4264" t="str">
        <f t="shared" si="399"/>
        <v/>
      </c>
      <c r="BD258" s="4265">
        <f t="shared" si="496"/>
        <v>0</v>
      </c>
      <c r="BE258" s="4265">
        <f t="shared" si="496"/>
        <v>0</v>
      </c>
      <c r="BF258" s="4265">
        <f t="shared" si="496"/>
        <v>0</v>
      </c>
      <c r="BG258" s="4265">
        <f t="shared" si="493"/>
        <v>0</v>
      </c>
      <c r="BH258" s="4265">
        <f t="shared" si="493"/>
        <v>0</v>
      </c>
      <c r="BI258" s="4265">
        <f t="shared" si="493"/>
        <v>0</v>
      </c>
      <c r="BJ258" s="4265">
        <f t="shared" si="493"/>
        <v>0</v>
      </c>
      <c r="BK258" s="4265">
        <f t="shared" si="493"/>
        <v>0</v>
      </c>
      <c r="BL258" s="4122"/>
      <c r="BM258" s="4266">
        <f t="shared" si="400"/>
        <v>0</v>
      </c>
      <c r="BN258" s="4267">
        <f t="shared" si="401"/>
        <v>0</v>
      </c>
      <c r="BO258" s="4267">
        <f t="shared" si="402"/>
        <v>0</v>
      </c>
      <c r="BP258" s="4267">
        <f t="shared" si="403"/>
        <v>0</v>
      </c>
      <c r="BQ258" s="4267">
        <f t="shared" si="404"/>
        <v>0</v>
      </c>
      <c r="BR258" s="4267">
        <f t="shared" si="405"/>
        <v>0</v>
      </c>
      <c r="BS258" s="4267">
        <f t="shared" si="406"/>
        <v>0</v>
      </c>
      <c r="BT258" s="4267">
        <f t="shared" si="407"/>
        <v>0</v>
      </c>
      <c r="BU258" s="4202"/>
      <c r="BV258" s="4268">
        <f t="shared" si="497"/>
        <v>0</v>
      </c>
      <c r="BW258" s="4269">
        <f t="shared" si="497"/>
        <v>0</v>
      </c>
      <c r="BX258" s="4269">
        <f t="shared" si="497"/>
        <v>0</v>
      </c>
      <c r="BY258" s="4269">
        <f t="shared" si="494"/>
        <v>0</v>
      </c>
      <c r="BZ258" s="4269">
        <f t="shared" si="494"/>
        <v>0</v>
      </c>
      <c r="CA258" s="4269">
        <f t="shared" si="494"/>
        <v>0</v>
      </c>
      <c r="CB258" s="4269">
        <f t="shared" si="494"/>
        <v>0</v>
      </c>
      <c r="CC258" s="4270">
        <f t="shared" si="494"/>
        <v>0</v>
      </c>
      <c r="CD258" s="4114"/>
      <c r="CE258" s="4264" t="str">
        <f t="shared" si="408"/>
        <v/>
      </c>
      <c r="CF258" s="4271">
        <f t="shared" si="409"/>
        <v>0</v>
      </c>
      <c r="CG258" s="4272">
        <f t="shared" si="410"/>
        <v>0</v>
      </c>
      <c r="CH258" s="4272">
        <f t="shared" si="411"/>
        <v>0</v>
      </c>
      <c r="CI258" s="4272">
        <f t="shared" si="412"/>
        <v>0</v>
      </c>
      <c r="CJ258" s="4272">
        <f t="shared" si="413"/>
        <v>0</v>
      </c>
      <c r="CK258" s="4272">
        <f t="shared" si="414"/>
        <v>0</v>
      </c>
      <c r="CL258" s="4272">
        <f t="shared" si="415"/>
        <v>0</v>
      </c>
      <c r="CM258" s="4272">
        <f t="shared" si="416"/>
        <v>0</v>
      </c>
      <c r="CN258" s="4272">
        <f t="shared" si="417"/>
        <v>0</v>
      </c>
      <c r="CO258" s="4285">
        <f>IF(M258=CO8,M258,0)</f>
        <v>0</v>
      </c>
      <c r="CP258" s="4286" t="str">
        <f t="shared" si="418"/>
        <v/>
      </c>
      <c r="CQ258" s="4261" t="str">
        <f t="shared" si="419"/>
        <v/>
      </c>
      <c r="CR258" s="4275" t="str">
        <f t="shared" si="420"/>
        <v/>
      </c>
      <c r="CS258" s="4275" t="str">
        <f t="shared" si="421"/>
        <v/>
      </c>
      <c r="CT258" s="4275" t="str">
        <f t="shared" si="422"/>
        <v/>
      </c>
      <c r="CU258" s="4275" t="str">
        <f t="shared" si="423"/>
        <v/>
      </c>
      <c r="CV258" s="4275" t="str">
        <f t="shared" si="424"/>
        <v/>
      </c>
      <c r="CW258" s="4275" t="str">
        <f t="shared" si="425"/>
        <v/>
      </c>
      <c r="CX258" s="4276" t="str">
        <f t="shared" si="426"/>
        <v/>
      </c>
      <c r="CY258" s="4186"/>
      <c r="CZ258" s="4264" t="str">
        <f t="shared" si="427"/>
        <v/>
      </c>
      <c r="DA258" s="4277">
        <f t="shared" si="428"/>
        <v>0</v>
      </c>
      <c r="DB258" s="4115" t="str">
        <f t="shared" si="429"/>
        <v/>
      </c>
      <c r="DC258" s="4115" t="str">
        <f t="shared" si="430"/>
        <v/>
      </c>
      <c r="DD258" s="4115" t="str">
        <f t="shared" si="431"/>
        <v/>
      </c>
      <c r="DE258" s="4115" t="str">
        <f t="shared" si="432"/>
        <v/>
      </c>
      <c r="DF258" s="4115" t="str">
        <f t="shared" si="433"/>
        <v/>
      </c>
      <c r="DG258" s="4115" t="str">
        <f t="shared" si="434"/>
        <v/>
      </c>
      <c r="DH258" s="4115" t="str">
        <f t="shared" si="435"/>
        <v/>
      </c>
      <c r="DI258" s="4115" t="str">
        <f t="shared" si="436"/>
        <v/>
      </c>
      <c r="DJ258" s="4136"/>
      <c r="DK258" s="4287">
        <f>IF(M258=DK8,M258,0)</f>
        <v>0</v>
      </c>
      <c r="DL258" s="4286" t="str">
        <f t="shared" si="437"/>
        <v/>
      </c>
      <c r="DM258" s="4275" t="str">
        <f t="shared" si="438"/>
        <v/>
      </c>
      <c r="DN258" s="4275" t="str">
        <f t="shared" si="439"/>
        <v/>
      </c>
      <c r="DO258" s="4275" t="str">
        <f t="shared" si="440"/>
        <v/>
      </c>
      <c r="DP258" s="4275" t="str">
        <f t="shared" si="441"/>
        <v/>
      </c>
      <c r="DQ258" s="4275" t="str">
        <f t="shared" si="442"/>
        <v/>
      </c>
      <c r="DR258" s="4275" t="str">
        <f t="shared" si="443"/>
        <v/>
      </c>
      <c r="DS258" s="4275" t="str">
        <f t="shared" si="444"/>
        <v/>
      </c>
      <c r="DT258" s="4279" t="str">
        <f t="shared" si="445"/>
        <v/>
      </c>
      <c r="DU258" s="4122"/>
      <c r="DV258" s="4266">
        <f t="shared" si="446"/>
        <v>0</v>
      </c>
      <c r="DW258" s="4267">
        <f t="shared" si="447"/>
        <v>0</v>
      </c>
      <c r="DX258" s="4267">
        <f t="shared" si="448"/>
        <v>0</v>
      </c>
      <c r="DY258" s="4267">
        <f t="shared" si="449"/>
        <v>0</v>
      </c>
      <c r="DZ258" s="4267">
        <f t="shared" si="450"/>
        <v>0</v>
      </c>
      <c r="EA258" s="4267">
        <f t="shared" si="451"/>
        <v>0</v>
      </c>
      <c r="EB258" s="4267">
        <f t="shared" si="452"/>
        <v>0</v>
      </c>
      <c r="EC258" s="4267">
        <f t="shared" si="453"/>
        <v>0</v>
      </c>
      <c r="ED258" s="4215"/>
      <c r="EE258" s="4268">
        <f t="shared" si="498"/>
        <v>0</v>
      </c>
      <c r="EF258" s="4269">
        <f t="shared" si="498"/>
        <v>0</v>
      </c>
      <c r="EG258" s="4269">
        <f t="shared" si="498"/>
        <v>0</v>
      </c>
      <c r="EH258" s="4269">
        <f t="shared" si="495"/>
        <v>0</v>
      </c>
      <c r="EI258" s="4269">
        <f t="shared" si="495"/>
        <v>0</v>
      </c>
      <c r="EJ258" s="4269">
        <f t="shared" si="495"/>
        <v>0</v>
      </c>
      <c r="EK258" s="4269">
        <f t="shared" si="495"/>
        <v>0</v>
      </c>
      <c r="EL258" s="4270">
        <f t="shared" si="495"/>
        <v>0</v>
      </c>
      <c r="EM258" s="4186"/>
      <c r="EN258" s="4264" t="str">
        <f t="shared" si="454"/>
        <v/>
      </c>
      <c r="EO258" s="4271">
        <f t="shared" si="455"/>
        <v>0</v>
      </c>
      <c r="EP258" s="4272">
        <f t="shared" si="456"/>
        <v>0</v>
      </c>
      <c r="EQ258" s="4272">
        <f t="shared" si="457"/>
        <v>0</v>
      </c>
      <c r="ER258" s="4272">
        <f t="shared" si="458"/>
        <v>0</v>
      </c>
      <c r="ES258" s="4272">
        <f t="shared" si="459"/>
        <v>0</v>
      </c>
      <c r="ET258" s="4272">
        <f t="shared" si="460"/>
        <v>0</v>
      </c>
      <c r="EU258" s="4272">
        <f t="shared" si="461"/>
        <v>0</v>
      </c>
      <c r="EV258" s="4272">
        <f t="shared" si="462"/>
        <v>0</v>
      </c>
      <c r="EW258" s="4272">
        <f t="shared" si="463"/>
        <v>0</v>
      </c>
      <c r="EX258" s="4288">
        <f>IF(X258=EX8,X258,0)</f>
        <v>0</v>
      </c>
      <c r="EY258" s="4286" t="str">
        <f t="shared" si="464"/>
        <v/>
      </c>
      <c r="EZ258" s="4261" t="str">
        <f t="shared" si="465"/>
        <v/>
      </c>
      <c r="FA258" s="4275" t="str">
        <f t="shared" si="466"/>
        <v/>
      </c>
      <c r="FB258" s="4275" t="str">
        <f t="shared" si="467"/>
        <v/>
      </c>
      <c r="FC258" s="4275" t="str">
        <f t="shared" si="468"/>
        <v/>
      </c>
      <c r="FD258" s="4275" t="str">
        <f t="shared" si="469"/>
        <v/>
      </c>
      <c r="FE258" s="4275" t="str">
        <f t="shared" si="470"/>
        <v/>
      </c>
      <c r="FF258" s="4275" t="str">
        <f t="shared" si="471"/>
        <v/>
      </c>
      <c r="FG258" s="4275" t="str">
        <f t="shared" si="472"/>
        <v/>
      </c>
      <c r="FH258" s="4186"/>
      <c r="FI258" s="4264" t="str">
        <f t="shared" si="473"/>
        <v/>
      </c>
      <c r="FJ258" s="4277">
        <f t="shared" si="474"/>
        <v>0</v>
      </c>
      <c r="FK258" s="4115" t="str">
        <f t="shared" si="475"/>
        <v/>
      </c>
      <c r="FL258" s="4115" t="str">
        <f t="shared" si="476"/>
        <v/>
      </c>
      <c r="FM258" s="4115" t="str">
        <f t="shared" si="477"/>
        <v/>
      </c>
      <c r="FN258" s="4115" t="str">
        <f t="shared" si="478"/>
        <v/>
      </c>
      <c r="FO258" s="4115" t="str">
        <f t="shared" si="479"/>
        <v/>
      </c>
      <c r="FP258" s="4115" t="str">
        <f t="shared" si="480"/>
        <v/>
      </c>
      <c r="FQ258" s="4115" t="str">
        <f t="shared" si="481"/>
        <v/>
      </c>
      <c r="FR258" s="4115" t="str">
        <f t="shared" si="482"/>
        <v/>
      </c>
      <c r="FS258" s="4287">
        <f>IF(X258=FS8,X258,0)</f>
        <v>0</v>
      </c>
      <c r="FT258" s="4286" t="str">
        <f t="shared" si="483"/>
        <v/>
      </c>
      <c r="FU258" s="4275" t="str">
        <f t="shared" si="484"/>
        <v/>
      </c>
      <c r="FV258" s="4275" t="str">
        <f t="shared" si="485"/>
        <v/>
      </c>
      <c r="FW258" s="4275" t="str">
        <f t="shared" si="486"/>
        <v/>
      </c>
      <c r="FX258" s="4275" t="str">
        <f t="shared" si="487"/>
        <v/>
      </c>
      <c r="FY258" s="4275" t="str">
        <f t="shared" si="488"/>
        <v/>
      </c>
      <c r="FZ258" s="4275" t="str">
        <f t="shared" si="489"/>
        <v/>
      </c>
      <c r="GA258" s="4275" t="str">
        <f t="shared" si="490"/>
        <v/>
      </c>
      <c r="GB258" s="4279" t="str">
        <f t="shared" si="491"/>
        <v/>
      </c>
      <c r="GC258" s="4122"/>
    </row>
    <row r="259" spans="1:185" ht="45" customHeight="1">
      <c r="A259" s="4016">
        <f>ROW()</f>
        <v>259</v>
      </c>
      <c r="B259" s="4250" t="str">
        <f>IF(C259="I","",IF(ISBLANK(D259),"",IF(ISTEXT(D259),LARGE(B9:B258,1)+1,0)))</f>
        <v/>
      </c>
      <c r="C259" s="4298"/>
      <c r="D259" s="4299"/>
      <c r="E259" s="4300"/>
      <c r="F259" s="4301"/>
      <c r="G259" s="4254"/>
      <c r="H259" s="4255"/>
      <c r="I259" s="4254"/>
      <c r="J259" s="4255"/>
      <c r="K259" s="4256">
        <f t="shared" si="492"/>
        <v>0</v>
      </c>
      <c r="L259" s="4119"/>
      <c r="M259" s="4257">
        <f t="shared" si="380"/>
        <v>0</v>
      </c>
      <c r="N259" s="4258">
        <f t="shared" si="380"/>
        <v>0</v>
      </c>
      <c r="O259" s="4259"/>
      <c r="P259" s="4259"/>
      <c r="Q259" s="4259"/>
      <c r="R259" s="4259"/>
      <c r="S259" s="4259"/>
      <c r="T259" s="4259"/>
      <c r="U259" s="4259"/>
      <c r="V259" s="4259"/>
      <c r="W259" s="4119"/>
      <c r="X259" s="4257">
        <f t="shared" si="381"/>
        <v>0</v>
      </c>
      <c r="Y259" s="4258">
        <f t="shared" si="381"/>
        <v>0</v>
      </c>
      <c r="Z259" s="4260"/>
      <c r="AA259" s="4260"/>
      <c r="AB259" s="4260"/>
      <c r="AC259" s="4260"/>
      <c r="AD259" s="4260"/>
      <c r="AE259" s="4260"/>
      <c r="AF259" s="4260"/>
      <c r="AG259" s="4260"/>
      <c r="AH259" s="4119"/>
      <c r="AI259" s="4122"/>
      <c r="AJ259" s="4261">
        <f t="shared" si="382"/>
        <v>0</v>
      </c>
      <c r="AK259" s="4262">
        <f t="shared" si="383"/>
        <v>0</v>
      </c>
      <c r="AL259" s="4261">
        <f t="shared" si="384"/>
        <v>0</v>
      </c>
      <c r="AM259" s="4262">
        <f t="shared" si="385"/>
        <v>0</v>
      </c>
      <c r="AN259" s="4261">
        <f t="shared" si="386"/>
        <v>0</v>
      </c>
      <c r="AO259" s="4262">
        <f t="shared" si="387"/>
        <v>0</v>
      </c>
      <c r="AP259" s="4261">
        <f t="shared" si="388"/>
        <v>0</v>
      </c>
      <c r="AQ259" s="4262">
        <f t="shared" si="389"/>
        <v>0</v>
      </c>
      <c r="AR259" s="4261">
        <f t="shared" si="390"/>
        <v>0</v>
      </c>
      <c r="AS259" s="4262">
        <f t="shared" si="391"/>
        <v>0</v>
      </c>
      <c r="AT259" s="4261">
        <f t="shared" si="392"/>
        <v>0</v>
      </c>
      <c r="AU259" s="4262">
        <f t="shared" si="393"/>
        <v>0</v>
      </c>
      <c r="AV259" s="4261">
        <f t="shared" si="394"/>
        <v>0</v>
      </c>
      <c r="AW259" s="4262">
        <f t="shared" si="395"/>
        <v>0</v>
      </c>
      <c r="AX259" s="4261">
        <f t="shared" si="396"/>
        <v>0</v>
      </c>
      <c r="AY259" s="4262">
        <f t="shared" si="397"/>
        <v>0</v>
      </c>
      <c r="AZ259" s="4263"/>
      <c r="BA259" s="4264">
        <f>BA9</f>
        <v>20</v>
      </c>
      <c r="BB259" s="4264">
        <f t="shared" si="398"/>
        <v>0</v>
      </c>
      <c r="BC259" s="4264" t="str">
        <f t="shared" si="399"/>
        <v/>
      </c>
      <c r="BD259" s="4265">
        <f t="shared" si="496"/>
        <v>0</v>
      </c>
      <c r="BE259" s="4265">
        <f t="shared" si="496"/>
        <v>0</v>
      </c>
      <c r="BF259" s="4265">
        <f t="shared" si="496"/>
        <v>0</v>
      </c>
      <c r="BG259" s="4265">
        <f t="shared" si="493"/>
        <v>0</v>
      </c>
      <c r="BH259" s="4265">
        <f t="shared" si="493"/>
        <v>0</v>
      </c>
      <c r="BI259" s="4265">
        <f t="shared" si="493"/>
        <v>0</v>
      </c>
      <c r="BJ259" s="4265">
        <f t="shared" si="493"/>
        <v>0</v>
      </c>
      <c r="BK259" s="4265">
        <f t="shared" si="493"/>
        <v>0</v>
      </c>
      <c r="BL259" s="4122"/>
      <c r="BM259" s="4266">
        <f t="shared" si="400"/>
        <v>0</v>
      </c>
      <c r="BN259" s="4267">
        <f t="shared" si="401"/>
        <v>0</v>
      </c>
      <c r="BO259" s="4267">
        <f t="shared" si="402"/>
        <v>0</v>
      </c>
      <c r="BP259" s="4267">
        <f t="shared" si="403"/>
        <v>0</v>
      </c>
      <c r="BQ259" s="4267">
        <f t="shared" si="404"/>
        <v>0</v>
      </c>
      <c r="BR259" s="4267">
        <f t="shared" si="405"/>
        <v>0</v>
      </c>
      <c r="BS259" s="4267">
        <f t="shared" si="406"/>
        <v>0</v>
      </c>
      <c r="BT259" s="4267">
        <f t="shared" si="407"/>
        <v>0</v>
      </c>
      <c r="BU259" s="4202"/>
      <c r="BV259" s="4268">
        <f t="shared" si="497"/>
        <v>0</v>
      </c>
      <c r="BW259" s="4269">
        <f t="shared" si="497"/>
        <v>0</v>
      </c>
      <c r="BX259" s="4269">
        <f t="shared" si="497"/>
        <v>0</v>
      </c>
      <c r="BY259" s="4269">
        <f t="shared" si="494"/>
        <v>0</v>
      </c>
      <c r="BZ259" s="4269">
        <f t="shared" si="494"/>
        <v>0</v>
      </c>
      <c r="CA259" s="4269">
        <f t="shared" si="494"/>
        <v>0</v>
      </c>
      <c r="CB259" s="4269">
        <f t="shared" si="494"/>
        <v>0</v>
      </c>
      <c r="CC259" s="4270">
        <f t="shared" si="494"/>
        <v>0</v>
      </c>
      <c r="CD259" s="4114"/>
      <c r="CE259" s="4264" t="str">
        <f t="shared" si="408"/>
        <v/>
      </c>
      <c r="CF259" s="4271">
        <f t="shared" si="409"/>
        <v>0</v>
      </c>
      <c r="CG259" s="4272">
        <f t="shared" si="410"/>
        <v>0</v>
      </c>
      <c r="CH259" s="4272">
        <f t="shared" si="411"/>
        <v>0</v>
      </c>
      <c r="CI259" s="4272">
        <f t="shared" si="412"/>
        <v>0</v>
      </c>
      <c r="CJ259" s="4272">
        <f t="shared" si="413"/>
        <v>0</v>
      </c>
      <c r="CK259" s="4272">
        <f t="shared" si="414"/>
        <v>0</v>
      </c>
      <c r="CL259" s="4272">
        <f t="shared" si="415"/>
        <v>0</v>
      </c>
      <c r="CM259" s="4272">
        <f t="shared" si="416"/>
        <v>0</v>
      </c>
      <c r="CN259" s="4272">
        <f t="shared" si="417"/>
        <v>0</v>
      </c>
      <c r="CO259" s="4285">
        <f>IF(M259=CO8,M259,0)</f>
        <v>0</v>
      </c>
      <c r="CP259" s="4286" t="str">
        <f t="shared" si="418"/>
        <v/>
      </c>
      <c r="CQ259" s="4261" t="str">
        <f t="shared" si="419"/>
        <v/>
      </c>
      <c r="CR259" s="4275" t="str">
        <f t="shared" si="420"/>
        <v/>
      </c>
      <c r="CS259" s="4275" t="str">
        <f t="shared" si="421"/>
        <v/>
      </c>
      <c r="CT259" s="4275" t="str">
        <f t="shared" si="422"/>
        <v/>
      </c>
      <c r="CU259" s="4275" t="str">
        <f t="shared" si="423"/>
        <v/>
      </c>
      <c r="CV259" s="4275" t="str">
        <f t="shared" si="424"/>
        <v/>
      </c>
      <c r="CW259" s="4275" t="str">
        <f t="shared" si="425"/>
        <v/>
      </c>
      <c r="CX259" s="4276" t="str">
        <f t="shared" si="426"/>
        <v/>
      </c>
      <c r="CY259" s="4186"/>
      <c r="CZ259" s="4264" t="str">
        <f t="shared" si="427"/>
        <v/>
      </c>
      <c r="DA259" s="4277">
        <f t="shared" si="428"/>
        <v>0</v>
      </c>
      <c r="DB259" s="4115" t="str">
        <f t="shared" si="429"/>
        <v/>
      </c>
      <c r="DC259" s="4115" t="str">
        <f t="shared" si="430"/>
        <v/>
      </c>
      <c r="DD259" s="4115" t="str">
        <f t="shared" si="431"/>
        <v/>
      </c>
      <c r="DE259" s="4115" t="str">
        <f t="shared" si="432"/>
        <v/>
      </c>
      <c r="DF259" s="4115" t="str">
        <f t="shared" si="433"/>
        <v/>
      </c>
      <c r="DG259" s="4115" t="str">
        <f t="shared" si="434"/>
        <v/>
      </c>
      <c r="DH259" s="4115" t="str">
        <f t="shared" si="435"/>
        <v/>
      </c>
      <c r="DI259" s="4115" t="str">
        <f t="shared" si="436"/>
        <v/>
      </c>
      <c r="DJ259" s="4136"/>
      <c r="DK259" s="4287">
        <f>IF(M259=DK8,M259,0)</f>
        <v>0</v>
      </c>
      <c r="DL259" s="4286" t="str">
        <f t="shared" si="437"/>
        <v/>
      </c>
      <c r="DM259" s="4275" t="str">
        <f t="shared" si="438"/>
        <v/>
      </c>
      <c r="DN259" s="4275" t="str">
        <f t="shared" si="439"/>
        <v/>
      </c>
      <c r="DO259" s="4275" t="str">
        <f t="shared" si="440"/>
        <v/>
      </c>
      <c r="DP259" s="4275" t="str">
        <f t="shared" si="441"/>
        <v/>
      </c>
      <c r="DQ259" s="4275" t="str">
        <f t="shared" si="442"/>
        <v/>
      </c>
      <c r="DR259" s="4275" t="str">
        <f t="shared" si="443"/>
        <v/>
      </c>
      <c r="DS259" s="4275" t="str">
        <f t="shared" si="444"/>
        <v/>
      </c>
      <c r="DT259" s="4279" t="str">
        <f t="shared" si="445"/>
        <v/>
      </c>
      <c r="DU259" s="4122"/>
      <c r="DV259" s="4266">
        <f t="shared" si="446"/>
        <v>0</v>
      </c>
      <c r="DW259" s="4267">
        <f t="shared" si="447"/>
        <v>0</v>
      </c>
      <c r="DX259" s="4267">
        <f t="shared" si="448"/>
        <v>0</v>
      </c>
      <c r="DY259" s="4267">
        <f t="shared" si="449"/>
        <v>0</v>
      </c>
      <c r="DZ259" s="4267">
        <f t="shared" si="450"/>
        <v>0</v>
      </c>
      <c r="EA259" s="4267">
        <f t="shared" si="451"/>
        <v>0</v>
      </c>
      <c r="EB259" s="4267">
        <f t="shared" si="452"/>
        <v>0</v>
      </c>
      <c r="EC259" s="4267">
        <f t="shared" si="453"/>
        <v>0</v>
      </c>
      <c r="ED259" s="4215"/>
      <c r="EE259" s="4268">
        <f t="shared" si="498"/>
        <v>0</v>
      </c>
      <c r="EF259" s="4269">
        <f t="shared" si="498"/>
        <v>0</v>
      </c>
      <c r="EG259" s="4269">
        <f t="shared" si="498"/>
        <v>0</v>
      </c>
      <c r="EH259" s="4269">
        <f t="shared" si="495"/>
        <v>0</v>
      </c>
      <c r="EI259" s="4269">
        <f t="shared" si="495"/>
        <v>0</v>
      </c>
      <c r="EJ259" s="4269">
        <f t="shared" si="495"/>
        <v>0</v>
      </c>
      <c r="EK259" s="4269">
        <f t="shared" si="495"/>
        <v>0</v>
      </c>
      <c r="EL259" s="4270">
        <f t="shared" si="495"/>
        <v>0</v>
      </c>
      <c r="EM259" s="4186"/>
      <c r="EN259" s="4264" t="str">
        <f t="shared" si="454"/>
        <v/>
      </c>
      <c r="EO259" s="4271">
        <f t="shared" si="455"/>
        <v>0</v>
      </c>
      <c r="EP259" s="4272">
        <f t="shared" si="456"/>
        <v>0</v>
      </c>
      <c r="EQ259" s="4272">
        <f t="shared" si="457"/>
        <v>0</v>
      </c>
      <c r="ER259" s="4272">
        <f t="shared" si="458"/>
        <v>0</v>
      </c>
      <c r="ES259" s="4272">
        <f t="shared" si="459"/>
        <v>0</v>
      </c>
      <c r="ET259" s="4272">
        <f t="shared" si="460"/>
        <v>0</v>
      </c>
      <c r="EU259" s="4272">
        <f t="shared" si="461"/>
        <v>0</v>
      </c>
      <c r="EV259" s="4272">
        <f t="shared" si="462"/>
        <v>0</v>
      </c>
      <c r="EW259" s="4272">
        <f t="shared" si="463"/>
        <v>0</v>
      </c>
      <c r="EX259" s="4288">
        <f>IF(X259=EX8,X259,0)</f>
        <v>0</v>
      </c>
      <c r="EY259" s="4286" t="str">
        <f t="shared" si="464"/>
        <v/>
      </c>
      <c r="EZ259" s="4261" t="str">
        <f t="shared" si="465"/>
        <v/>
      </c>
      <c r="FA259" s="4275" t="str">
        <f t="shared" si="466"/>
        <v/>
      </c>
      <c r="FB259" s="4275" t="str">
        <f t="shared" si="467"/>
        <v/>
      </c>
      <c r="FC259" s="4275" t="str">
        <f t="shared" si="468"/>
        <v/>
      </c>
      <c r="FD259" s="4275" t="str">
        <f t="shared" si="469"/>
        <v/>
      </c>
      <c r="FE259" s="4275" t="str">
        <f t="shared" si="470"/>
        <v/>
      </c>
      <c r="FF259" s="4275" t="str">
        <f t="shared" si="471"/>
        <v/>
      </c>
      <c r="FG259" s="4275" t="str">
        <f t="shared" si="472"/>
        <v/>
      </c>
      <c r="FH259" s="4186"/>
      <c r="FI259" s="4264" t="str">
        <f t="shared" si="473"/>
        <v/>
      </c>
      <c r="FJ259" s="4277">
        <f t="shared" si="474"/>
        <v>0</v>
      </c>
      <c r="FK259" s="4115" t="str">
        <f t="shared" si="475"/>
        <v/>
      </c>
      <c r="FL259" s="4115" t="str">
        <f t="shared" si="476"/>
        <v/>
      </c>
      <c r="FM259" s="4115" t="str">
        <f t="shared" si="477"/>
        <v/>
      </c>
      <c r="FN259" s="4115" t="str">
        <f t="shared" si="478"/>
        <v/>
      </c>
      <c r="FO259" s="4115" t="str">
        <f t="shared" si="479"/>
        <v/>
      </c>
      <c r="FP259" s="4115" t="str">
        <f t="shared" si="480"/>
        <v/>
      </c>
      <c r="FQ259" s="4115" t="str">
        <f t="shared" si="481"/>
        <v/>
      </c>
      <c r="FR259" s="4115" t="str">
        <f t="shared" si="482"/>
        <v/>
      </c>
      <c r="FS259" s="4287">
        <f>IF(X259=FS8,X259,0)</f>
        <v>0</v>
      </c>
      <c r="FT259" s="4286" t="str">
        <f t="shared" si="483"/>
        <v/>
      </c>
      <c r="FU259" s="4275" t="str">
        <f t="shared" si="484"/>
        <v/>
      </c>
      <c r="FV259" s="4275" t="str">
        <f t="shared" si="485"/>
        <v/>
      </c>
      <c r="FW259" s="4275" t="str">
        <f t="shared" si="486"/>
        <v/>
      </c>
      <c r="FX259" s="4275" t="str">
        <f t="shared" si="487"/>
        <v/>
      </c>
      <c r="FY259" s="4275" t="str">
        <f t="shared" si="488"/>
        <v/>
      </c>
      <c r="FZ259" s="4275" t="str">
        <f t="shared" si="489"/>
        <v/>
      </c>
      <c r="GA259" s="4275" t="str">
        <f t="shared" si="490"/>
        <v/>
      </c>
      <c r="GB259" s="4279" t="str">
        <f t="shared" si="491"/>
        <v/>
      </c>
      <c r="GC259" s="4122"/>
    </row>
    <row r="260" spans="1:185" ht="45" customHeight="1">
      <c r="A260" s="4016">
        <f>ROW()</f>
        <v>260</v>
      </c>
      <c r="B260" s="4250" t="str">
        <f>IF(C260="I","",IF(ISBLANK(D260),"",IF(ISTEXT(D260),LARGE(B9:B259,1)+1,0)))</f>
        <v/>
      </c>
      <c r="C260" s="4298"/>
      <c r="D260" s="4299"/>
      <c r="E260" s="4300"/>
      <c r="F260" s="4301"/>
      <c r="G260" s="4254"/>
      <c r="H260" s="4255"/>
      <c r="I260" s="4254"/>
      <c r="J260" s="4255"/>
      <c r="K260" s="4256">
        <f t="shared" si="492"/>
        <v>0</v>
      </c>
      <c r="L260" s="4119"/>
      <c r="M260" s="4257">
        <f t="shared" si="380"/>
        <v>0</v>
      </c>
      <c r="N260" s="4258">
        <f t="shared" si="380"/>
        <v>0</v>
      </c>
      <c r="O260" s="4259"/>
      <c r="P260" s="4259"/>
      <c r="Q260" s="4259"/>
      <c r="R260" s="4259"/>
      <c r="S260" s="4259"/>
      <c r="T260" s="4259"/>
      <c r="U260" s="4259"/>
      <c r="V260" s="4259"/>
      <c r="W260" s="4119"/>
      <c r="X260" s="4257">
        <f t="shared" si="381"/>
        <v>0</v>
      </c>
      <c r="Y260" s="4258">
        <f t="shared" si="381"/>
        <v>0</v>
      </c>
      <c r="Z260" s="4260"/>
      <c r="AA260" s="4260"/>
      <c r="AB260" s="4260"/>
      <c r="AC260" s="4260"/>
      <c r="AD260" s="4260"/>
      <c r="AE260" s="4260"/>
      <c r="AF260" s="4260"/>
      <c r="AG260" s="4260"/>
      <c r="AH260" s="4119"/>
      <c r="AI260" s="4122"/>
      <c r="AJ260" s="4261">
        <f t="shared" si="382"/>
        <v>0</v>
      </c>
      <c r="AK260" s="4262">
        <f t="shared" si="383"/>
        <v>0</v>
      </c>
      <c r="AL260" s="4261">
        <f t="shared" si="384"/>
        <v>0</v>
      </c>
      <c r="AM260" s="4262">
        <f t="shared" si="385"/>
        <v>0</v>
      </c>
      <c r="AN260" s="4261">
        <f t="shared" si="386"/>
        <v>0</v>
      </c>
      <c r="AO260" s="4262">
        <f t="shared" si="387"/>
        <v>0</v>
      </c>
      <c r="AP260" s="4261">
        <f t="shared" si="388"/>
        <v>0</v>
      </c>
      <c r="AQ260" s="4262">
        <f t="shared" si="389"/>
        <v>0</v>
      </c>
      <c r="AR260" s="4261">
        <f t="shared" si="390"/>
        <v>0</v>
      </c>
      <c r="AS260" s="4262">
        <f t="shared" si="391"/>
        <v>0</v>
      </c>
      <c r="AT260" s="4261">
        <f t="shared" si="392"/>
        <v>0</v>
      </c>
      <c r="AU260" s="4262">
        <f t="shared" si="393"/>
        <v>0</v>
      </c>
      <c r="AV260" s="4261">
        <f t="shared" si="394"/>
        <v>0</v>
      </c>
      <c r="AW260" s="4262">
        <f t="shared" si="395"/>
        <v>0</v>
      </c>
      <c r="AX260" s="4261">
        <f t="shared" si="396"/>
        <v>0</v>
      </c>
      <c r="AY260" s="4262">
        <f t="shared" si="397"/>
        <v>0</v>
      </c>
      <c r="AZ260" s="4263"/>
      <c r="BA260" s="4264">
        <f>BA9</f>
        <v>20</v>
      </c>
      <c r="BB260" s="4264">
        <f t="shared" si="398"/>
        <v>0</v>
      </c>
      <c r="BC260" s="4264" t="str">
        <f t="shared" si="399"/>
        <v/>
      </c>
      <c r="BD260" s="4265">
        <f t="shared" si="496"/>
        <v>0</v>
      </c>
      <c r="BE260" s="4265">
        <f t="shared" si="496"/>
        <v>0</v>
      </c>
      <c r="BF260" s="4265">
        <f t="shared" si="496"/>
        <v>0</v>
      </c>
      <c r="BG260" s="4265">
        <f t="shared" si="493"/>
        <v>0</v>
      </c>
      <c r="BH260" s="4265">
        <f t="shared" si="493"/>
        <v>0</v>
      </c>
      <c r="BI260" s="4265">
        <f t="shared" si="493"/>
        <v>0</v>
      </c>
      <c r="BJ260" s="4265">
        <f t="shared" si="493"/>
        <v>0</v>
      </c>
      <c r="BK260" s="4265">
        <f t="shared" si="493"/>
        <v>0</v>
      </c>
      <c r="BL260" s="4122"/>
      <c r="BM260" s="4266">
        <f t="shared" si="400"/>
        <v>0</v>
      </c>
      <c r="BN260" s="4267">
        <f t="shared" si="401"/>
        <v>0</v>
      </c>
      <c r="BO260" s="4267">
        <f t="shared" si="402"/>
        <v>0</v>
      </c>
      <c r="BP260" s="4267">
        <f t="shared" si="403"/>
        <v>0</v>
      </c>
      <c r="BQ260" s="4267">
        <f t="shared" si="404"/>
        <v>0</v>
      </c>
      <c r="BR260" s="4267">
        <f t="shared" si="405"/>
        <v>0</v>
      </c>
      <c r="BS260" s="4267">
        <f t="shared" si="406"/>
        <v>0</v>
      </c>
      <c r="BT260" s="4267">
        <f t="shared" si="407"/>
        <v>0</v>
      </c>
      <c r="BU260" s="4202"/>
      <c r="BV260" s="4268">
        <f t="shared" si="497"/>
        <v>0</v>
      </c>
      <c r="BW260" s="4269">
        <f t="shared" si="497"/>
        <v>0</v>
      </c>
      <c r="BX260" s="4269">
        <f t="shared" si="497"/>
        <v>0</v>
      </c>
      <c r="BY260" s="4269">
        <f t="shared" si="494"/>
        <v>0</v>
      </c>
      <c r="BZ260" s="4269">
        <f t="shared" si="494"/>
        <v>0</v>
      </c>
      <c r="CA260" s="4269">
        <f t="shared" si="494"/>
        <v>0</v>
      </c>
      <c r="CB260" s="4269">
        <f t="shared" si="494"/>
        <v>0</v>
      </c>
      <c r="CC260" s="4270">
        <f t="shared" si="494"/>
        <v>0</v>
      </c>
      <c r="CD260" s="4114"/>
      <c r="CE260" s="4264" t="str">
        <f t="shared" si="408"/>
        <v/>
      </c>
      <c r="CF260" s="4271">
        <f t="shared" si="409"/>
        <v>0</v>
      </c>
      <c r="CG260" s="4272">
        <f t="shared" si="410"/>
        <v>0</v>
      </c>
      <c r="CH260" s="4272">
        <f t="shared" si="411"/>
        <v>0</v>
      </c>
      <c r="CI260" s="4272">
        <f t="shared" si="412"/>
        <v>0</v>
      </c>
      <c r="CJ260" s="4272">
        <f t="shared" si="413"/>
        <v>0</v>
      </c>
      <c r="CK260" s="4272">
        <f t="shared" si="414"/>
        <v>0</v>
      </c>
      <c r="CL260" s="4272">
        <f t="shared" si="415"/>
        <v>0</v>
      </c>
      <c r="CM260" s="4272">
        <f t="shared" si="416"/>
        <v>0</v>
      </c>
      <c r="CN260" s="4272">
        <f t="shared" si="417"/>
        <v>0</v>
      </c>
      <c r="CO260" s="4285">
        <f>IF(M260=CO8,M260,0)</f>
        <v>0</v>
      </c>
      <c r="CP260" s="4286" t="str">
        <f t="shared" si="418"/>
        <v/>
      </c>
      <c r="CQ260" s="4261" t="str">
        <f t="shared" si="419"/>
        <v/>
      </c>
      <c r="CR260" s="4275" t="str">
        <f t="shared" si="420"/>
        <v/>
      </c>
      <c r="CS260" s="4275" t="str">
        <f t="shared" si="421"/>
        <v/>
      </c>
      <c r="CT260" s="4275" t="str">
        <f t="shared" si="422"/>
        <v/>
      </c>
      <c r="CU260" s="4275" t="str">
        <f t="shared" si="423"/>
        <v/>
      </c>
      <c r="CV260" s="4275" t="str">
        <f t="shared" si="424"/>
        <v/>
      </c>
      <c r="CW260" s="4275" t="str">
        <f t="shared" si="425"/>
        <v/>
      </c>
      <c r="CX260" s="4276" t="str">
        <f t="shared" si="426"/>
        <v/>
      </c>
      <c r="CY260" s="4186"/>
      <c r="CZ260" s="4264" t="str">
        <f t="shared" si="427"/>
        <v/>
      </c>
      <c r="DA260" s="4277">
        <f t="shared" si="428"/>
        <v>0</v>
      </c>
      <c r="DB260" s="4115" t="str">
        <f t="shared" si="429"/>
        <v/>
      </c>
      <c r="DC260" s="4115" t="str">
        <f t="shared" si="430"/>
        <v/>
      </c>
      <c r="DD260" s="4115" t="str">
        <f t="shared" si="431"/>
        <v/>
      </c>
      <c r="DE260" s="4115" t="str">
        <f t="shared" si="432"/>
        <v/>
      </c>
      <c r="DF260" s="4115" t="str">
        <f t="shared" si="433"/>
        <v/>
      </c>
      <c r="DG260" s="4115" t="str">
        <f t="shared" si="434"/>
        <v/>
      </c>
      <c r="DH260" s="4115" t="str">
        <f t="shared" si="435"/>
        <v/>
      </c>
      <c r="DI260" s="4115" t="str">
        <f t="shared" si="436"/>
        <v/>
      </c>
      <c r="DJ260" s="4136"/>
      <c r="DK260" s="4287">
        <f>IF(M260=DK8,M260,0)</f>
        <v>0</v>
      </c>
      <c r="DL260" s="4286" t="str">
        <f t="shared" si="437"/>
        <v/>
      </c>
      <c r="DM260" s="4275" t="str">
        <f t="shared" si="438"/>
        <v/>
      </c>
      <c r="DN260" s="4275" t="str">
        <f t="shared" si="439"/>
        <v/>
      </c>
      <c r="DO260" s="4275" t="str">
        <f t="shared" si="440"/>
        <v/>
      </c>
      <c r="DP260" s="4275" t="str">
        <f t="shared" si="441"/>
        <v/>
      </c>
      <c r="DQ260" s="4275" t="str">
        <f t="shared" si="442"/>
        <v/>
      </c>
      <c r="DR260" s="4275" t="str">
        <f t="shared" si="443"/>
        <v/>
      </c>
      <c r="DS260" s="4275" t="str">
        <f t="shared" si="444"/>
        <v/>
      </c>
      <c r="DT260" s="4279" t="str">
        <f t="shared" si="445"/>
        <v/>
      </c>
      <c r="DU260" s="4122"/>
      <c r="DV260" s="4266">
        <f t="shared" si="446"/>
        <v>0</v>
      </c>
      <c r="DW260" s="4267">
        <f t="shared" si="447"/>
        <v>0</v>
      </c>
      <c r="DX260" s="4267">
        <f t="shared" si="448"/>
        <v>0</v>
      </c>
      <c r="DY260" s="4267">
        <f t="shared" si="449"/>
        <v>0</v>
      </c>
      <c r="DZ260" s="4267">
        <f t="shared" si="450"/>
        <v>0</v>
      </c>
      <c r="EA260" s="4267">
        <f t="shared" si="451"/>
        <v>0</v>
      </c>
      <c r="EB260" s="4267">
        <f t="shared" si="452"/>
        <v>0</v>
      </c>
      <c r="EC260" s="4267">
        <f t="shared" si="453"/>
        <v>0</v>
      </c>
      <c r="ED260" s="4215"/>
      <c r="EE260" s="4268">
        <f t="shared" si="498"/>
        <v>0</v>
      </c>
      <c r="EF260" s="4269">
        <f t="shared" si="498"/>
        <v>0</v>
      </c>
      <c r="EG260" s="4269">
        <f t="shared" si="498"/>
        <v>0</v>
      </c>
      <c r="EH260" s="4269">
        <f t="shared" si="495"/>
        <v>0</v>
      </c>
      <c r="EI260" s="4269">
        <f t="shared" si="495"/>
        <v>0</v>
      </c>
      <c r="EJ260" s="4269">
        <f t="shared" si="495"/>
        <v>0</v>
      </c>
      <c r="EK260" s="4269">
        <f t="shared" si="495"/>
        <v>0</v>
      </c>
      <c r="EL260" s="4270">
        <f t="shared" si="495"/>
        <v>0</v>
      </c>
      <c r="EM260" s="4186"/>
      <c r="EN260" s="4264" t="str">
        <f t="shared" si="454"/>
        <v/>
      </c>
      <c r="EO260" s="4271">
        <f t="shared" si="455"/>
        <v>0</v>
      </c>
      <c r="EP260" s="4272">
        <f t="shared" si="456"/>
        <v>0</v>
      </c>
      <c r="EQ260" s="4272">
        <f t="shared" si="457"/>
        <v>0</v>
      </c>
      <c r="ER260" s="4272">
        <f t="shared" si="458"/>
        <v>0</v>
      </c>
      <c r="ES260" s="4272">
        <f t="shared" si="459"/>
        <v>0</v>
      </c>
      <c r="ET260" s="4272">
        <f t="shared" si="460"/>
        <v>0</v>
      </c>
      <c r="EU260" s="4272">
        <f t="shared" si="461"/>
        <v>0</v>
      </c>
      <c r="EV260" s="4272">
        <f t="shared" si="462"/>
        <v>0</v>
      </c>
      <c r="EW260" s="4272">
        <f t="shared" si="463"/>
        <v>0</v>
      </c>
      <c r="EX260" s="4288">
        <f>IF(X260=EX8,X260,0)</f>
        <v>0</v>
      </c>
      <c r="EY260" s="4286" t="str">
        <f t="shared" si="464"/>
        <v/>
      </c>
      <c r="EZ260" s="4261" t="str">
        <f t="shared" si="465"/>
        <v/>
      </c>
      <c r="FA260" s="4275" t="str">
        <f t="shared" si="466"/>
        <v/>
      </c>
      <c r="FB260" s="4275" t="str">
        <f t="shared" si="467"/>
        <v/>
      </c>
      <c r="FC260" s="4275" t="str">
        <f t="shared" si="468"/>
        <v/>
      </c>
      <c r="FD260" s="4275" t="str">
        <f t="shared" si="469"/>
        <v/>
      </c>
      <c r="FE260" s="4275" t="str">
        <f t="shared" si="470"/>
        <v/>
      </c>
      <c r="FF260" s="4275" t="str">
        <f t="shared" si="471"/>
        <v/>
      </c>
      <c r="FG260" s="4275" t="str">
        <f t="shared" si="472"/>
        <v/>
      </c>
      <c r="FH260" s="4186"/>
      <c r="FI260" s="4264" t="str">
        <f t="shared" si="473"/>
        <v/>
      </c>
      <c r="FJ260" s="4277">
        <f t="shared" si="474"/>
        <v>0</v>
      </c>
      <c r="FK260" s="4115" t="str">
        <f t="shared" si="475"/>
        <v/>
      </c>
      <c r="FL260" s="4115" t="str">
        <f t="shared" si="476"/>
        <v/>
      </c>
      <c r="FM260" s="4115" t="str">
        <f t="shared" si="477"/>
        <v/>
      </c>
      <c r="FN260" s="4115" t="str">
        <f t="shared" si="478"/>
        <v/>
      </c>
      <c r="FO260" s="4115" t="str">
        <f t="shared" si="479"/>
        <v/>
      </c>
      <c r="FP260" s="4115" t="str">
        <f t="shared" si="480"/>
        <v/>
      </c>
      <c r="FQ260" s="4115" t="str">
        <f t="shared" si="481"/>
        <v/>
      </c>
      <c r="FR260" s="4115" t="str">
        <f t="shared" si="482"/>
        <v/>
      </c>
      <c r="FS260" s="4287">
        <f>IF(X260=FS8,X260,0)</f>
        <v>0</v>
      </c>
      <c r="FT260" s="4286" t="str">
        <f t="shared" si="483"/>
        <v/>
      </c>
      <c r="FU260" s="4275" t="str">
        <f t="shared" si="484"/>
        <v/>
      </c>
      <c r="FV260" s="4275" t="str">
        <f t="shared" si="485"/>
        <v/>
      </c>
      <c r="FW260" s="4275" t="str">
        <f t="shared" si="486"/>
        <v/>
      </c>
      <c r="FX260" s="4275" t="str">
        <f t="shared" si="487"/>
        <v/>
      </c>
      <c r="FY260" s="4275" t="str">
        <f t="shared" si="488"/>
        <v/>
      </c>
      <c r="FZ260" s="4275" t="str">
        <f t="shared" si="489"/>
        <v/>
      </c>
      <c r="GA260" s="4275" t="str">
        <f t="shared" si="490"/>
        <v/>
      </c>
      <c r="GB260" s="4279" t="str">
        <f t="shared" si="491"/>
        <v/>
      </c>
      <c r="GC260" s="4122"/>
    </row>
    <row r="261" spans="1:185" ht="45" customHeight="1">
      <c r="A261" s="4016">
        <f>ROW()</f>
        <v>261</v>
      </c>
      <c r="B261" s="4250" t="str">
        <f>IF(C261="I","",IF(ISBLANK(D261),"",IF(ISTEXT(D261),LARGE(B9:B260,1)+1,0)))</f>
        <v/>
      </c>
      <c r="C261" s="4298"/>
      <c r="D261" s="4299"/>
      <c r="E261" s="4300"/>
      <c r="F261" s="4301"/>
      <c r="G261" s="4254"/>
      <c r="H261" s="4255"/>
      <c r="I261" s="4254"/>
      <c r="J261" s="4255"/>
      <c r="K261" s="4256">
        <f t="shared" si="492"/>
        <v>0</v>
      </c>
      <c r="L261" s="4119"/>
      <c r="M261" s="4257">
        <f t="shared" si="380"/>
        <v>0</v>
      </c>
      <c r="N261" s="4258">
        <f t="shared" si="380"/>
        <v>0</v>
      </c>
      <c r="O261" s="4259"/>
      <c r="P261" s="4259"/>
      <c r="Q261" s="4259"/>
      <c r="R261" s="4259"/>
      <c r="S261" s="4259"/>
      <c r="T261" s="4259"/>
      <c r="U261" s="4259"/>
      <c r="V261" s="4259"/>
      <c r="W261" s="4119"/>
      <c r="X261" s="4257">
        <f t="shared" si="381"/>
        <v>0</v>
      </c>
      <c r="Y261" s="4258">
        <f t="shared" si="381"/>
        <v>0</v>
      </c>
      <c r="Z261" s="4260"/>
      <c r="AA261" s="4260"/>
      <c r="AB261" s="4260"/>
      <c r="AC261" s="4260"/>
      <c r="AD261" s="4260"/>
      <c r="AE261" s="4260"/>
      <c r="AF261" s="4260"/>
      <c r="AG261" s="4260"/>
      <c r="AH261" s="4119"/>
      <c r="AI261" s="4122"/>
      <c r="AJ261" s="4261">
        <f t="shared" si="382"/>
        <v>0</v>
      </c>
      <c r="AK261" s="4262">
        <f t="shared" si="383"/>
        <v>0</v>
      </c>
      <c r="AL261" s="4261">
        <f t="shared" si="384"/>
        <v>0</v>
      </c>
      <c r="AM261" s="4262">
        <f t="shared" si="385"/>
        <v>0</v>
      </c>
      <c r="AN261" s="4261">
        <f t="shared" si="386"/>
        <v>0</v>
      </c>
      <c r="AO261" s="4262">
        <f t="shared" si="387"/>
        <v>0</v>
      </c>
      <c r="AP261" s="4261">
        <f t="shared" si="388"/>
        <v>0</v>
      </c>
      <c r="AQ261" s="4262">
        <f t="shared" si="389"/>
        <v>0</v>
      </c>
      <c r="AR261" s="4261">
        <f t="shared" si="390"/>
        <v>0</v>
      </c>
      <c r="AS261" s="4262">
        <f t="shared" si="391"/>
        <v>0</v>
      </c>
      <c r="AT261" s="4261">
        <f t="shared" si="392"/>
        <v>0</v>
      </c>
      <c r="AU261" s="4262">
        <f t="shared" si="393"/>
        <v>0</v>
      </c>
      <c r="AV261" s="4261">
        <f t="shared" si="394"/>
        <v>0</v>
      </c>
      <c r="AW261" s="4262">
        <f t="shared" si="395"/>
        <v>0</v>
      </c>
      <c r="AX261" s="4261">
        <f t="shared" si="396"/>
        <v>0</v>
      </c>
      <c r="AY261" s="4262">
        <f t="shared" si="397"/>
        <v>0</v>
      </c>
      <c r="AZ261" s="4263"/>
      <c r="BA261" s="4264">
        <f>BA9</f>
        <v>20</v>
      </c>
      <c r="BB261" s="4264">
        <f t="shared" si="398"/>
        <v>0</v>
      </c>
      <c r="BC261" s="4264" t="str">
        <f t="shared" si="399"/>
        <v/>
      </c>
      <c r="BD261" s="4265">
        <f t="shared" si="496"/>
        <v>0</v>
      </c>
      <c r="BE261" s="4265">
        <f t="shared" si="496"/>
        <v>0</v>
      </c>
      <c r="BF261" s="4265">
        <f t="shared" si="496"/>
        <v>0</v>
      </c>
      <c r="BG261" s="4265">
        <f t="shared" si="493"/>
        <v>0</v>
      </c>
      <c r="BH261" s="4265">
        <f t="shared" si="493"/>
        <v>0</v>
      </c>
      <c r="BI261" s="4265">
        <f t="shared" si="493"/>
        <v>0</v>
      </c>
      <c r="BJ261" s="4265">
        <f t="shared" si="493"/>
        <v>0</v>
      </c>
      <c r="BK261" s="4265">
        <f t="shared" si="493"/>
        <v>0</v>
      </c>
      <c r="BL261" s="4122"/>
      <c r="BM261" s="4266">
        <f t="shared" si="400"/>
        <v>0</v>
      </c>
      <c r="BN261" s="4267">
        <f t="shared" si="401"/>
        <v>0</v>
      </c>
      <c r="BO261" s="4267">
        <f t="shared" si="402"/>
        <v>0</v>
      </c>
      <c r="BP261" s="4267">
        <f t="shared" si="403"/>
        <v>0</v>
      </c>
      <c r="BQ261" s="4267">
        <f t="shared" si="404"/>
        <v>0</v>
      </c>
      <c r="BR261" s="4267">
        <f t="shared" si="405"/>
        <v>0</v>
      </c>
      <c r="BS261" s="4267">
        <f t="shared" si="406"/>
        <v>0</v>
      </c>
      <c r="BT261" s="4267">
        <f t="shared" si="407"/>
        <v>0</v>
      </c>
      <c r="BU261" s="4202"/>
      <c r="BV261" s="4268">
        <f t="shared" si="497"/>
        <v>0</v>
      </c>
      <c r="BW261" s="4269">
        <f t="shared" si="497"/>
        <v>0</v>
      </c>
      <c r="BX261" s="4269">
        <f t="shared" si="497"/>
        <v>0</v>
      </c>
      <c r="BY261" s="4269">
        <f t="shared" si="494"/>
        <v>0</v>
      </c>
      <c r="BZ261" s="4269">
        <f t="shared" si="494"/>
        <v>0</v>
      </c>
      <c r="CA261" s="4269">
        <f t="shared" si="494"/>
        <v>0</v>
      </c>
      <c r="CB261" s="4269">
        <f t="shared" si="494"/>
        <v>0</v>
      </c>
      <c r="CC261" s="4270">
        <f t="shared" si="494"/>
        <v>0</v>
      </c>
      <c r="CD261" s="4114"/>
      <c r="CE261" s="4264" t="str">
        <f t="shared" si="408"/>
        <v/>
      </c>
      <c r="CF261" s="4271">
        <f t="shared" si="409"/>
        <v>0</v>
      </c>
      <c r="CG261" s="4272">
        <f t="shared" si="410"/>
        <v>0</v>
      </c>
      <c r="CH261" s="4272">
        <f t="shared" si="411"/>
        <v>0</v>
      </c>
      <c r="CI261" s="4272">
        <f t="shared" si="412"/>
        <v>0</v>
      </c>
      <c r="CJ261" s="4272">
        <f t="shared" si="413"/>
        <v>0</v>
      </c>
      <c r="CK261" s="4272">
        <f t="shared" si="414"/>
        <v>0</v>
      </c>
      <c r="CL261" s="4272">
        <f t="shared" si="415"/>
        <v>0</v>
      </c>
      <c r="CM261" s="4272">
        <f t="shared" si="416"/>
        <v>0</v>
      </c>
      <c r="CN261" s="4272">
        <f t="shared" si="417"/>
        <v>0</v>
      </c>
      <c r="CO261" s="4285">
        <f>IF(M261=CO8,M261,0)</f>
        <v>0</v>
      </c>
      <c r="CP261" s="4286" t="str">
        <f t="shared" si="418"/>
        <v/>
      </c>
      <c r="CQ261" s="4261" t="str">
        <f t="shared" si="419"/>
        <v/>
      </c>
      <c r="CR261" s="4275" t="str">
        <f t="shared" si="420"/>
        <v/>
      </c>
      <c r="CS261" s="4275" t="str">
        <f t="shared" si="421"/>
        <v/>
      </c>
      <c r="CT261" s="4275" t="str">
        <f t="shared" si="422"/>
        <v/>
      </c>
      <c r="CU261" s="4275" t="str">
        <f t="shared" si="423"/>
        <v/>
      </c>
      <c r="CV261" s="4275" t="str">
        <f t="shared" si="424"/>
        <v/>
      </c>
      <c r="CW261" s="4275" t="str">
        <f t="shared" si="425"/>
        <v/>
      </c>
      <c r="CX261" s="4276" t="str">
        <f t="shared" si="426"/>
        <v/>
      </c>
      <c r="CY261" s="4186"/>
      <c r="CZ261" s="4264" t="str">
        <f t="shared" si="427"/>
        <v/>
      </c>
      <c r="DA261" s="4277">
        <f t="shared" si="428"/>
        <v>0</v>
      </c>
      <c r="DB261" s="4115" t="str">
        <f t="shared" si="429"/>
        <v/>
      </c>
      <c r="DC261" s="4115" t="str">
        <f t="shared" si="430"/>
        <v/>
      </c>
      <c r="DD261" s="4115" t="str">
        <f t="shared" si="431"/>
        <v/>
      </c>
      <c r="DE261" s="4115" t="str">
        <f t="shared" si="432"/>
        <v/>
      </c>
      <c r="DF261" s="4115" t="str">
        <f t="shared" si="433"/>
        <v/>
      </c>
      <c r="DG261" s="4115" t="str">
        <f t="shared" si="434"/>
        <v/>
      </c>
      <c r="DH261" s="4115" t="str">
        <f t="shared" si="435"/>
        <v/>
      </c>
      <c r="DI261" s="4115" t="str">
        <f t="shared" si="436"/>
        <v/>
      </c>
      <c r="DJ261" s="4136"/>
      <c r="DK261" s="4287">
        <f>IF(M261=DK8,M261,0)</f>
        <v>0</v>
      </c>
      <c r="DL261" s="4286" t="str">
        <f t="shared" si="437"/>
        <v/>
      </c>
      <c r="DM261" s="4275" t="str">
        <f t="shared" si="438"/>
        <v/>
      </c>
      <c r="DN261" s="4275" t="str">
        <f t="shared" si="439"/>
        <v/>
      </c>
      <c r="DO261" s="4275" t="str">
        <f t="shared" si="440"/>
        <v/>
      </c>
      <c r="DP261" s="4275" t="str">
        <f t="shared" si="441"/>
        <v/>
      </c>
      <c r="DQ261" s="4275" t="str">
        <f t="shared" si="442"/>
        <v/>
      </c>
      <c r="DR261" s="4275" t="str">
        <f t="shared" si="443"/>
        <v/>
      </c>
      <c r="DS261" s="4275" t="str">
        <f t="shared" si="444"/>
        <v/>
      </c>
      <c r="DT261" s="4279" t="str">
        <f t="shared" si="445"/>
        <v/>
      </c>
      <c r="DU261" s="4122"/>
      <c r="DV261" s="4266">
        <f t="shared" si="446"/>
        <v>0</v>
      </c>
      <c r="DW261" s="4267">
        <f t="shared" si="447"/>
        <v>0</v>
      </c>
      <c r="DX261" s="4267">
        <f t="shared" si="448"/>
        <v>0</v>
      </c>
      <c r="DY261" s="4267">
        <f t="shared" si="449"/>
        <v>0</v>
      </c>
      <c r="DZ261" s="4267">
        <f t="shared" si="450"/>
        <v>0</v>
      </c>
      <c r="EA261" s="4267">
        <f t="shared" si="451"/>
        <v>0</v>
      </c>
      <c r="EB261" s="4267">
        <f t="shared" si="452"/>
        <v>0</v>
      </c>
      <c r="EC261" s="4267">
        <f t="shared" si="453"/>
        <v>0</v>
      </c>
      <c r="ED261" s="4215"/>
      <c r="EE261" s="4268">
        <f t="shared" si="498"/>
        <v>0</v>
      </c>
      <c r="EF261" s="4269">
        <f t="shared" si="498"/>
        <v>0</v>
      </c>
      <c r="EG261" s="4269">
        <f t="shared" si="498"/>
        <v>0</v>
      </c>
      <c r="EH261" s="4269">
        <f t="shared" si="495"/>
        <v>0</v>
      </c>
      <c r="EI261" s="4269">
        <f t="shared" si="495"/>
        <v>0</v>
      </c>
      <c r="EJ261" s="4269">
        <f t="shared" si="495"/>
        <v>0</v>
      </c>
      <c r="EK261" s="4269">
        <f t="shared" si="495"/>
        <v>0</v>
      </c>
      <c r="EL261" s="4270">
        <f t="shared" si="495"/>
        <v>0</v>
      </c>
      <c r="EM261" s="4186"/>
      <c r="EN261" s="4264" t="str">
        <f t="shared" si="454"/>
        <v/>
      </c>
      <c r="EO261" s="4271">
        <f t="shared" si="455"/>
        <v>0</v>
      </c>
      <c r="EP261" s="4272">
        <f t="shared" si="456"/>
        <v>0</v>
      </c>
      <c r="EQ261" s="4272">
        <f t="shared" si="457"/>
        <v>0</v>
      </c>
      <c r="ER261" s="4272">
        <f t="shared" si="458"/>
        <v>0</v>
      </c>
      <c r="ES261" s="4272">
        <f t="shared" si="459"/>
        <v>0</v>
      </c>
      <c r="ET261" s="4272">
        <f t="shared" si="460"/>
        <v>0</v>
      </c>
      <c r="EU261" s="4272">
        <f t="shared" si="461"/>
        <v>0</v>
      </c>
      <c r="EV261" s="4272">
        <f t="shared" si="462"/>
        <v>0</v>
      </c>
      <c r="EW261" s="4272">
        <f t="shared" si="463"/>
        <v>0</v>
      </c>
      <c r="EX261" s="4288">
        <f>IF(X261=EX8,X261,0)</f>
        <v>0</v>
      </c>
      <c r="EY261" s="4286" t="str">
        <f t="shared" si="464"/>
        <v/>
      </c>
      <c r="EZ261" s="4261" t="str">
        <f t="shared" si="465"/>
        <v/>
      </c>
      <c r="FA261" s="4275" t="str">
        <f t="shared" si="466"/>
        <v/>
      </c>
      <c r="FB261" s="4275" t="str">
        <f t="shared" si="467"/>
        <v/>
      </c>
      <c r="FC261" s="4275" t="str">
        <f t="shared" si="468"/>
        <v/>
      </c>
      <c r="FD261" s="4275" t="str">
        <f t="shared" si="469"/>
        <v/>
      </c>
      <c r="FE261" s="4275" t="str">
        <f t="shared" si="470"/>
        <v/>
      </c>
      <c r="FF261" s="4275" t="str">
        <f t="shared" si="471"/>
        <v/>
      </c>
      <c r="FG261" s="4275" t="str">
        <f t="shared" si="472"/>
        <v/>
      </c>
      <c r="FH261" s="4186"/>
      <c r="FI261" s="4264" t="str">
        <f t="shared" si="473"/>
        <v/>
      </c>
      <c r="FJ261" s="4277">
        <f t="shared" si="474"/>
        <v>0</v>
      </c>
      <c r="FK261" s="4115" t="str">
        <f t="shared" si="475"/>
        <v/>
      </c>
      <c r="FL261" s="4115" t="str">
        <f t="shared" si="476"/>
        <v/>
      </c>
      <c r="FM261" s="4115" t="str">
        <f t="shared" si="477"/>
        <v/>
      </c>
      <c r="FN261" s="4115" t="str">
        <f t="shared" si="478"/>
        <v/>
      </c>
      <c r="FO261" s="4115" t="str">
        <f t="shared" si="479"/>
        <v/>
      </c>
      <c r="FP261" s="4115" t="str">
        <f t="shared" si="480"/>
        <v/>
      </c>
      <c r="FQ261" s="4115" t="str">
        <f t="shared" si="481"/>
        <v/>
      </c>
      <c r="FR261" s="4115" t="str">
        <f t="shared" si="482"/>
        <v/>
      </c>
      <c r="FS261" s="4287">
        <f>IF(X261=FS8,X261,0)</f>
        <v>0</v>
      </c>
      <c r="FT261" s="4286" t="str">
        <f t="shared" si="483"/>
        <v/>
      </c>
      <c r="FU261" s="4275" t="str">
        <f t="shared" si="484"/>
        <v/>
      </c>
      <c r="FV261" s="4275" t="str">
        <f t="shared" si="485"/>
        <v/>
      </c>
      <c r="FW261" s="4275" t="str">
        <f t="shared" si="486"/>
        <v/>
      </c>
      <c r="FX261" s="4275" t="str">
        <f t="shared" si="487"/>
        <v/>
      </c>
      <c r="FY261" s="4275" t="str">
        <f t="shared" si="488"/>
        <v/>
      </c>
      <c r="FZ261" s="4275" t="str">
        <f t="shared" si="489"/>
        <v/>
      </c>
      <c r="GA261" s="4275" t="str">
        <f t="shared" si="490"/>
        <v/>
      </c>
      <c r="GB261" s="4279" t="str">
        <f t="shared" si="491"/>
        <v/>
      </c>
      <c r="GC261" s="4122"/>
    </row>
    <row r="262" spans="1:185" ht="45" customHeight="1">
      <c r="A262" s="4016">
        <f>ROW()</f>
        <v>262</v>
      </c>
      <c r="B262" s="4250" t="str">
        <f>IF(C262="I","",IF(ISBLANK(D262),"",IF(ISTEXT(D262),LARGE(B9:B261,1)+1,0)))</f>
        <v/>
      </c>
      <c r="C262" s="4298"/>
      <c r="D262" s="4299"/>
      <c r="E262" s="4300"/>
      <c r="F262" s="4301"/>
      <c r="G262" s="4254"/>
      <c r="H262" s="4255"/>
      <c r="I262" s="4254"/>
      <c r="J262" s="4255"/>
      <c r="K262" s="4256">
        <f t="shared" si="492"/>
        <v>0</v>
      </c>
      <c r="L262" s="4119"/>
      <c r="M262" s="4257">
        <f t="shared" si="380"/>
        <v>0</v>
      </c>
      <c r="N262" s="4258">
        <f t="shared" si="380"/>
        <v>0</v>
      </c>
      <c r="O262" s="4259"/>
      <c r="P262" s="4259"/>
      <c r="Q262" s="4259"/>
      <c r="R262" s="4259"/>
      <c r="S262" s="4259"/>
      <c r="T262" s="4259"/>
      <c r="U262" s="4259"/>
      <c r="V262" s="4259"/>
      <c r="W262" s="4119"/>
      <c r="X262" s="4257">
        <f t="shared" si="381"/>
        <v>0</v>
      </c>
      <c r="Y262" s="4258">
        <f t="shared" si="381"/>
        <v>0</v>
      </c>
      <c r="Z262" s="4260"/>
      <c r="AA262" s="4260"/>
      <c r="AB262" s="4260"/>
      <c r="AC262" s="4260"/>
      <c r="AD262" s="4260"/>
      <c r="AE262" s="4260"/>
      <c r="AF262" s="4260"/>
      <c r="AG262" s="4260"/>
      <c r="AH262" s="4119"/>
      <c r="AI262" s="4122"/>
      <c r="AJ262" s="4261">
        <f t="shared" si="382"/>
        <v>0</v>
      </c>
      <c r="AK262" s="4262">
        <f t="shared" si="383"/>
        <v>0</v>
      </c>
      <c r="AL262" s="4261">
        <f t="shared" si="384"/>
        <v>0</v>
      </c>
      <c r="AM262" s="4262">
        <f t="shared" si="385"/>
        <v>0</v>
      </c>
      <c r="AN262" s="4261">
        <f t="shared" si="386"/>
        <v>0</v>
      </c>
      <c r="AO262" s="4262">
        <f t="shared" si="387"/>
        <v>0</v>
      </c>
      <c r="AP262" s="4261">
        <f t="shared" si="388"/>
        <v>0</v>
      </c>
      <c r="AQ262" s="4262">
        <f t="shared" si="389"/>
        <v>0</v>
      </c>
      <c r="AR262" s="4261">
        <f t="shared" si="390"/>
        <v>0</v>
      </c>
      <c r="AS262" s="4262">
        <f t="shared" si="391"/>
        <v>0</v>
      </c>
      <c r="AT262" s="4261">
        <f t="shared" si="392"/>
        <v>0</v>
      </c>
      <c r="AU262" s="4262">
        <f t="shared" si="393"/>
        <v>0</v>
      </c>
      <c r="AV262" s="4261">
        <f t="shared" si="394"/>
        <v>0</v>
      </c>
      <c r="AW262" s="4262">
        <f t="shared" si="395"/>
        <v>0</v>
      </c>
      <c r="AX262" s="4261">
        <f t="shared" si="396"/>
        <v>0</v>
      </c>
      <c r="AY262" s="4262">
        <f t="shared" si="397"/>
        <v>0</v>
      </c>
      <c r="AZ262" s="4263"/>
      <c r="BA262" s="4264">
        <f>BA9</f>
        <v>20</v>
      </c>
      <c r="BB262" s="4264">
        <f t="shared" si="398"/>
        <v>0</v>
      </c>
      <c r="BC262" s="4264" t="str">
        <f t="shared" si="399"/>
        <v/>
      </c>
      <c r="BD262" s="4265">
        <f t="shared" si="496"/>
        <v>0</v>
      </c>
      <c r="BE262" s="4265">
        <f t="shared" si="496"/>
        <v>0</v>
      </c>
      <c r="BF262" s="4265">
        <f t="shared" si="496"/>
        <v>0</v>
      </c>
      <c r="BG262" s="4265">
        <f t="shared" si="493"/>
        <v>0</v>
      </c>
      <c r="BH262" s="4265">
        <f t="shared" si="493"/>
        <v>0</v>
      </c>
      <c r="BI262" s="4265">
        <f t="shared" si="493"/>
        <v>0</v>
      </c>
      <c r="BJ262" s="4265">
        <f t="shared" si="493"/>
        <v>0</v>
      </c>
      <c r="BK262" s="4265">
        <f t="shared" si="493"/>
        <v>0</v>
      </c>
      <c r="BL262" s="4122"/>
      <c r="BM262" s="4266">
        <f t="shared" si="400"/>
        <v>0</v>
      </c>
      <c r="BN262" s="4267">
        <f t="shared" si="401"/>
        <v>0</v>
      </c>
      <c r="BO262" s="4267">
        <f t="shared" si="402"/>
        <v>0</v>
      </c>
      <c r="BP262" s="4267">
        <f t="shared" si="403"/>
        <v>0</v>
      </c>
      <c r="BQ262" s="4267">
        <f t="shared" si="404"/>
        <v>0</v>
      </c>
      <c r="BR262" s="4267">
        <f t="shared" si="405"/>
        <v>0</v>
      </c>
      <c r="BS262" s="4267">
        <f t="shared" si="406"/>
        <v>0</v>
      </c>
      <c r="BT262" s="4267">
        <f t="shared" si="407"/>
        <v>0</v>
      </c>
      <c r="BU262" s="4202"/>
      <c r="BV262" s="4268">
        <f t="shared" si="497"/>
        <v>0</v>
      </c>
      <c r="BW262" s="4269">
        <f t="shared" si="497"/>
        <v>0</v>
      </c>
      <c r="BX262" s="4269">
        <f t="shared" si="497"/>
        <v>0</v>
      </c>
      <c r="BY262" s="4269">
        <f t="shared" si="494"/>
        <v>0</v>
      </c>
      <c r="BZ262" s="4269">
        <f t="shared" si="494"/>
        <v>0</v>
      </c>
      <c r="CA262" s="4269">
        <f t="shared" si="494"/>
        <v>0</v>
      </c>
      <c r="CB262" s="4269">
        <f t="shared" si="494"/>
        <v>0</v>
      </c>
      <c r="CC262" s="4270">
        <f t="shared" si="494"/>
        <v>0</v>
      </c>
      <c r="CD262" s="4114"/>
      <c r="CE262" s="4264" t="str">
        <f t="shared" si="408"/>
        <v/>
      </c>
      <c r="CF262" s="4271">
        <f t="shared" si="409"/>
        <v>0</v>
      </c>
      <c r="CG262" s="4272">
        <f t="shared" si="410"/>
        <v>0</v>
      </c>
      <c r="CH262" s="4272">
        <f t="shared" si="411"/>
        <v>0</v>
      </c>
      <c r="CI262" s="4272">
        <f t="shared" si="412"/>
        <v>0</v>
      </c>
      <c r="CJ262" s="4272">
        <f t="shared" si="413"/>
        <v>0</v>
      </c>
      <c r="CK262" s="4272">
        <f t="shared" si="414"/>
        <v>0</v>
      </c>
      <c r="CL262" s="4272">
        <f t="shared" si="415"/>
        <v>0</v>
      </c>
      <c r="CM262" s="4272">
        <f t="shared" si="416"/>
        <v>0</v>
      </c>
      <c r="CN262" s="4272">
        <f t="shared" si="417"/>
        <v>0</v>
      </c>
      <c r="CO262" s="4285">
        <f>IF(M262=CO8,M262,0)</f>
        <v>0</v>
      </c>
      <c r="CP262" s="4286" t="str">
        <f t="shared" si="418"/>
        <v/>
      </c>
      <c r="CQ262" s="4261" t="str">
        <f t="shared" si="419"/>
        <v/>
      </c>
      <c r="CR262" s="4275" t="str">
        <f t="shared" si="420"/>
        <v/>
      </c>
      <c r="CS262" s="4275" t="str">
        <f t="shared" si="421"/>
        <v/>
      </c>
      <c r="CT262" s="4275" t="str">
        <f t="shared" si="422"/>
        <v/>
      </c>
      <c r="CU262" s="4275" t="str">
        <f t="shared" si="423"/>
        <v/>
      </c>
      <c r="CV262" s="4275" t="str">
        <f t="shared" si="424"/>
        <v/>
      </c>
      <c r="CW262" s="4275" t="str">
        <f t="shared" si="425"/>
        <v/>
      </c>
      <c r="CX262" s="4276" t="str">
        <f t="shared" si="426"/>
        <v/>
      </c>
      <c r="CY262" s="4186"/>
      <c r="CZ262" s="4264" t="str">
        <f t="shared" si="427"/>
        <v/>
      </c>
      <c r="DA262" s="4277">
        <f t="shared" si="428"/>
        <v>0</v>
      </c>
      <c r="DB262" s="4115" t="str">
        <f t="shared" si="429"/>
        <v/>
      </c>
      <c r="DC262" s="4115" t="str">
        <f t="shared" si="430"/>
        <v/>
      </c>
      <c r="DD262" s="4115" t="str">
        <f t="shared" si="431"/>
        <v/>
      </c>
      <c r="DE262" s="4115" t="str">
        <f t="shared" si="432"/>
        <v/>
      </c>
      <c r="DF262" s="4115" t="str">
        <f t="shared" si="433"/>
        <v/>
      </c>
      <c r="DG262" s="4115" t="str">
        <f t="shared" si="434"/>
        <v/>
      </c>
      <c r="DH262" s="4115" t="str">
        <f t="shared" si="435"/>
        <v/>
      </c>
      <c r="DI262" s="4115" t="str">
        <f t="shared" si="436"/>
        <v/>
      </c>
      <c r="DJ262" s="4136"/>
      <c r="DK262" s="4287">
        <f>IF(M262=DK8,M262,0)</f>
        <v>0</v>
      </c>
      <c r="DL262" s="4286" t="str">
        <f t="shared" si="437"/>
        <v/>
      </c>
      <c r="DM262" s="4275" t="str">
        <f t="shared" si="438"/>
        <v/>
      </c>
      <c r="DN262" s="4275" t="str">
        <f t="shared" si="439"/>
        <v/>
      </c>
      <c r="DO262" s="4275" t="str">
        <f t="shared" si="440"/>
        <v/>
      </c>
      <c r="DP262" s="4275" t="str">
        <f t="shared" si="441"/>
        <v/>
      </c>
      <c r="DQ262" s="4275" t="str">
        <f t="shared" si="442"/>
        <v/>
      </c>
      <c r="DR262" s="4275" t="str">
        <f t="shared" si="443"/>
        <v/>
      </c>
      <c r="DS262" s="4275" t="str">
        <f t="shared" si="444"/>
        <v/>
      </c>
      <c r="DT262" s="4279" t="str">
        <f t="shared" si="445"/>
        <v/>
      </c>
      <c r="DU262" s="4122"/>
      <c r="DV262" s="4266">
        <f t="shared" si="446"/>
        <v>0</v>
      </c>
      <c r="DW262" s="4267">
        <f t="shared" si="447"/>
        <v>0</v>
      </c>
      <c r="DX262" s="4267">
        <f t="shared" si="448"/>
        <v>0</v>
      </c>
      <c r="DY262" s="4267">
        <f t="shared" si="449"/>
        <v>0</v>
      </c>
      <c r="DZ262" s="4267">
        <f t="shared" si="450"/>
        <v>0</v>
      </c>
      <c r="EA262" s="4267">
        <f t="shared" si="451"/>
        <v>0</v>
      </c>
      <c r="EB262" s="4267">
        <f t="shared" si="452"/>
        <v>0</v>
      </c>
      <c r="EC262" s="4267">
        <f t="shared" si="453"/>
        <v>0</v>
      </c>
      <c r="ED262" s="4215"/>
      <c r="EE262" s="4268">
        <f t="shared" si="498"/>
        <v>0</v>
      </c>
      <c r="EF262" s="4269">
        <f t="shared" si="498"/>
        <v>0</v>
      </c>
      <c r="EG262" s="4269">
        <f t="shared" si="498"/>
        <v>0</v>
      </c>
      <c r="EH262" s="4269">
        <f t="shared" si="495"/>
        <v>0</v>
      </c>
      <c r="EI262" s="4269">
        <f t="shared" si="495"/>
        <v>0</v>
      </c>
      <c r="EJ262" s="4269">
        <f t="shared" si="495"/>
        <v>0</v>
      </c>
      <c r="EK262" s="4269">
        <f t="shared" si="495"/>
        <v>0</v>
      </c>
      <c r="EL262" s="4270">
        <f t="shared" si="495"/>
        <v>0</v>
      </c>
      <c r="EM262" s="4186"/>
      <c r="EN262" s="4264" t="str">
        <f t="shared" si="454"/>
        <v/>
      </c>
      <c r="EO262" s="4271">
        <f t="shared" si="455"/>
        <v>0</v>
      </c>
      <c r="EP262" s="4272">
        <f t="shared" si="456"/>
        <v>0</v>
      </c>
      <c r="EQ262" s="4272">
        <f t="shared" si="457"/>
        <v>0</v>
      </c>
      <c r="ER262" s="4272">
        <f t="shared" si="458"/>
        <v>0</v>
      </c>
      <c r="ES262" s="4272">
        <f t="shared" si="459"/>
        <v>0</v>
      </c>
      <c r="ET262" s="4272">
        <f t="shared" si="460"/>
        <v>0</v>
      </c>
      <c r="EU262" s="4272">
        <f t="shared" si="461"/>
        <v>0</v>
      </c>
      <c r="EV262" s="4272">
        <f t="shared" si="462"/>
        <v>0</v>
      </c>
      <c r="EW262" s="4272">
        <f t="shared" si="463"/>
        <v>0</v>
      </c>
      <c r="EX262" s="4288">
        <f>IF(X262=EX8,X262,0)</f>
        <v>0</v>
      </c>
      <c r="EY262" s="4286" t="str">
        <f t="shared" si="464"/>
        <v/>
      </c>
      <c r="EZ262" s="4261" t="str">
        <f t="shared" si="465"/>
        <v/>
      </c>
      <c r="FA262" s="4275" t="str">
        <f t="shared" si="466"/>
        <v/>
      </c>
      <c r="FB262" s="4275" t="str">
        <f t="shared" si="467"/>
        <v/>
      </c>
      <c r="FC262" s="4275" t="str">
        <f t="shared" si="468"/>
        <v/>
      </c>
      <c r="FD262" s="4275" t="str">
        <f t="shared" si="469"/>
        <v/>
      </c>
      <c r="FE262" s="4275" t="str">
        <f t="shared" si="470"/>
        <v/>
      </c>
      <c r="FF262" s="4275" t="str">
        <f t="shared" si="471"/>
        <v/>
      </c>
      <c r="FG262" s="4275" t="str">
        <f t="shared" si="472"/>
        <v/>
      </c>
      <c r="FH262" s="4186"/>
      <c r="FI262" s="4264" t="str">
        <f t="shared" si="473"/>
        <v/>
      </c>
      <c r="FJ262" s="4277">
        <f t="shared" si="474"/>
        <v>0</v>
      </c>
      <c r="FK262" s="4115" t="str">
        <f t="shared" si="475"/>
        <v/>
      </c>
      <c r="FL262" s="4115" t="str">
        <f t="shared" si="476"/>
        <v/>
      </c>
      <c r="FM262" s="4115" t="str">
        <f t="shared" si="477"/>
        <v/>
      </c>
      <c r="FN262" s="4115" t="str">
        <f t="shared" si="478"/>
        <v/>
      </c>
      <c r="FO262" s="4115" t="str">
        <f t="shared" si="479"/>
        <v/>
      </c>
      <c r="FP262" s="4115" t="str">
        <f t="shared" si="480"/>
        <v/>
      </c>
      <c r="FQ262" s="4115" t="str">
        <f t="shared" si="481"/>
        <v/>
      </c>
      <c r="FR262" s="4115" t="str">
        <f t="shared" si="482"/>
        <v/>
      </c>
      <c r="FS262" s="4287">
        <f>IF(X262=FS8,X262,0)</f>
        <v>0</v>
      </c>
      <c r="FT262" s="4286" t="str">
        <f t="shared" si="483"/>
        <v/>
      </c>
      <c r="FU262" s="4275" t="str">
        <f t="shared" si="484"/>
        <v/>
      </c>
      <c r="FV262" s="4275" t="str">
        <f t="shared" si="485"/>
        <v/>
      </c>
      <c r="FW262" s="4275" t="str">
        <f t="shared" si="486"/>
        <v/>
      </c>
      <c r="FX262" s="4275" t="str">
        <f t="shared" si="487"/>
        <v/>
      </c>
      <c r="FY262" s="4275" t="str">
        <f t="shared" si="488"/>
        <v/>
      </c>
      <c r="FZ262" s="4275" t="str">
        <f t="shared" si="489"/>
        <v/>
      </c>
      <c r="GA262" s="4275" t="str">
        <f t="shared" si="490"/>
        <v/>
      </c>
      <c r="GB262" s="4279" t="str">
        <f t="shared" si="491"/>
        <v/>
      </c>
      <c r="GC262" s="4122"/>
    </row>
    <row r="263" spans="1:185" ht="45" customHeight="1">
      <c r="A263" s="4016">
        <f>ROW()</f>
        <v>263</v>
      </c>
      <c r="B263" s="4250" t="str">
        <f>IF(C263="I","",IF(ISBLANK(D263),"",IF(ISTEXT(D263),LARGE(B9:B262,1)+1,0)))</f>
        <v/>
      </c>
      <c r="C263" s="4298"/>
      <c r="D263" s="4299"/>
      <c r="E263" s="4300"/>
      <c r="F263" s="4301"/>
      <c r="G263" s="4254"/>
      <c r="H263" s="4255"/>
      <c r="I263" s="4254"/>
      <c r="J263" s="4255"/>
      <c r="K263" s="4256">
        <f t="shared" si="492"/>
        <v>0</v>
      </c>
      <c r="L263" s="4119"/>
      <c r="M263" s="4257">
        <f t="shared" si="380"/>
        <v>0</v>
      </c>
      <c r="N263" s="4258">
        <f t="shared" si="380"/>
        <v>0</v>
      </c>
      <c r="O263" s="4259"/>
      <c r="P263" s="4259"/>
      <c r="Q263" s="4259"/>
      <c r="R263" s="4259"/>
      <c r="S263" s="4259"/>
      <c r="T263" s="4259"/>
      <c r="U263" s="4259"/>
      <c r="V263" s="4259"/>
      <c r="W263" s="4119"/>
      <c r="X263" s="4257">
        <f t="shared" si="381"/>
        <v>0</v>
      </c>
      <c r="Y263" s="4258">
        <f t="shared" si="381"/>
        <v>0</v>
      </c>
      <c r="Z263" s="4260"/>
      <c r="AA263" s="4260"/>
      <c r="AB263" s="4260"/>
      <c r="AC263" s="4260"/>
      <c r="AD263" s="4260"/>
      <c r="AE263" s="4260"/>
      <c r="AF263" s="4260"/>
      <c r="AG263" s="4260"/>
      <c r="AH263" s="4119"/>
      <c r="AI263" s="4122"/>
      <c r="AJ263" s="4261">
        <f t="shared" si="382"/>
        <v>0</v>
      </c>
      <c r="AK263" s="4262">
        <f t="shared" si="383"/>
        <v>0</v>
      </c>
      <c r="AL263" s="4261">
        <f t="shared" si="384"/>
        <v>0</v>
      </c>
      <c r="AM263" s="4262">
        <f t="shared" si="385"/>
        <v>0</v>
      </c>
      <c r="AN263" s="4261">
        <f t="shared" si="386"/>
        <v>0</v>
      </c>
      <c r="AO263" s="4262">
        <f t="shared" si="387"/>
        <v>0</v>
      </c>
      <c r="AP263" s="4261">
        <f t="shared" si="388"/>
        <v>0</v>
      </c>
      <c r="AQ263" s="4262">
        <f t="shared" si="389"/>
        <v>0</v>
      </c>
      <c r="AR263" s="4261">
        <f t="shared" si="390"/>
        <v>0</v>
      </c>
      <c r="AS263" s="4262">
        <f t="shared" si="391"/>
        <v>0</v>
      </c>
      <c r="AT263" s="4261">
        <f t="shared" si="392"/>
        <v>0</v>
      </c>
      <c r="AU263" s="4262">
        <f t="shared" si="393"/>
        <v>0</v>
      </c>
      <c r="AV263" s="4261">
        <f t="shared" si="394"/>
        <v>0</v>
      </c>
      <c r="AW263" s="4262">
        <f t="shared" si="395"/>
        <v>0</v>
      </c>
      <c r="AX263" s="4261">
        <f t="shared" si="396"/>
        <v>0</v>
      </c>
      <c r="AY263" s="4262">
        <f t="shared" si="397"/>
        <v>0</v>
      </c>
      <c r="AZ263" s="4263"/>
      <c r="BA263" s="4264">
        <f>BA9</f>
        <v>20</v>
      </c>
      <c r="BB263" s="4264">
        <f t="shared" si="398"/>
        <v>0</v>
      </c>
      <c r="BC263" s="4264" t="str">
        <f t="shared" si="399"/>
        <v/>
      </c>
      <c r="BD263" s="4265">
        <f t="shared" si="496"/>
        <v>0</v>
      </c>
      <c r="BE263" s="4265">
        <f t="shared" si="496"/>
        <v>0</v>
      </c>
      <c r="BF263" s="4265">
        <f t="shared" si="496"/>
        <v>0</v>
      </c>
      <c r="BG263" s="4265">
        <f t="shared" si="493"/>
        <v>0</v>
      </c>
      <c r="BH263" s="4265">
        <f t="shared" si="493"/>
        <v>0</v>
      </c>
      <c r="BI263" s="4265">
        <f t="shared" si="493"/>
        <v>0</v>
      </c>
      <c r="BJ263" s="4265">
        <f t="shared" si="493"/>
        <v>0</v>
      </c>
      <c r="BK263" s="4265">
        <f t="shared" si="493"/>
        <v>0</v>
      </c>
      <c r="BL263" s="4122"/>
      <c r="BM263" s="4266">
        <f t="shared" si="400"/>
        <v>0</v>
      </c>
      <c r="BN263" s="4267">
        <f t="shared" si="401"/>
        <v>0</v>
      </c>
      <c r="BO263" s="4267">
        <f t="shared" si="402"/>
        <v>0</v>
      </c>
      <c r="BP263" s="4267">
        <f t="shared" si="403"/>
        <v>0</v>
      </c>
      <c r="BQ263" s="4267">
        <f t="shared" si="404"/>
        <v>0</v>
      </c>
      <c r="BR263" s="4267">
        <f t="shared" si="405"/>
        <v>0</v>
      </c>
      <c r="BS263" s="4267">
        <f t="shared" si="406"/>
        <v>0</v>
      </c>
      <c r="BT263" s="4267">
        <f t="shared" si="407"/>
        <v>0</v>
      </c>
      <c r="BU263" s="4202"/>
      <c r="BV263" s="4268">
        <f t="shared" si="497"/>
        <v>0</v>
      </c>
      <c r="BW263" s="4269">
        <f t="shared" si="497"/>
        <v>0</v>
      </c>
      <c r="BX263" s="4269">
        <f t="shared" si="497"/>
        <v>0</v>
      </c>
      <c r="BY263" s="4269">
        <f t="shared" si="494"/>
        <v>0</v>
      </c>
      <c r="BZ263" s="4269">
        <f t="shared" si="494"/>
        <v>0</v>
      </c>
      <c r="CA263" s="4269">
        <f t="shared" si="494"/>
        <v>0</v>
      </c>
      <c r="CB263" s="4269">
        <f t="shared" si="494"/>
        <v>0</v>
      </c>
      <c r="CC263" s="4270">
        <f t="shared" si="494"/>
        <v>0</v>
      </c>
      <c r="CD263" s="4114"/>
      <c r="CE263" s="4264" t="str">
        <f t="shared" si="408"/>
        <v/>
      </c>
      <c r="CF263" s="4271">
        <f t="shared" si="409"/>
        <v>0</v>
      </c>
      <c r="CG263" s="4272">
        <f t="shared" si="410"/>
        <v>0</v>
      </c>
      <c r="CH263" s="4272">
        <f t="shared" si="411"/>
        <v>0</v>
      </c>
      <c r="CI263" s="4272">
        <f t="shared" si="412"/>
        <v>0</v>
      </c>
      <c r="CJ263" s="4272">
        <f t="shared" si="413"/>
        <v>0</v>
      </c>
      <c r="CK263" s="4272">
        <f t="shared" si="414"/>
        <v>0</v>
      </c>
      <c r="CL263" s="4272">
        <f t="shared" si="415"/>
        <v>0</v>
      </c>
      <c r="CM263" s="4272">
        <f t="shared" si="416"/>
        <v>0</v>
      </c>
      <c r="CN263" s="4272">
        <f t="shared" si="417"/>
        <v>0</v>
      </c>
      <c r="CO263" s="4285">
        <f>IF(M263=CO8,M263,0)</f>
        <v>0</v>
      </c>
      <c r="CP263" s="4286" t="str">
        <f t="shared" si="418"/>
        <v/>
      </c>
      <c r="CQ263" s="4261" t="str">
        <f t="shared" si="419"/>
        <v/>
      </c>
      <c r="CR263" s="4275" t="str">
        <f t="shared" si="420"/>
        <v/>
      </c>
      <c r="CS263" s="4275" t="str">
        <f t="shared" si="421"/>
        <v/>
      </c>
      <c r="CT263" s="4275" t="str">
        <f t="shared" si="422"/>
        <v/>
      </c>
      <c r="CU263" s="4275" t="str">
        <f t="shared" si="423"/>
        <v/>
      </c>
      <c r="CV263" s="4275" t="str">
        <f t="shared" si="424"/>
        <v/>
      </c>
      <c r="CW263" s="4275" t="str">
        <f t="shared" si="425"/>
        <v/>
      </c>
      <c r="CX263" s="4276" t="str">
        <f t="shared" si="426"/>
        <v/>
      </c>
      <c r="CY263" s="4186"/>
      <c r="CZ263" s="4264" t="str">
        <f t="shared" si="427"/>
        <v/>
      </c>
      <c r="DA263" s="4277">
        <f t="shared" si="428"/>
        <v>0</v>
      </c>
      <c r="DB263" s="4115" t="str">
        <f t="shared" si="429"/>
        <v/>
      </c>
      <c r="DC263" s="4115" t="str">
        <f t="shared" si="430"/>
        <v/>
      </c>
      <c r="DD263" s="4115" t="str">
        <f t="shared" si="431"/>
        <v/>
      </c>
      <c r="DE263" s="4115" t="str">
        <f t="shared" si="432"/>
        <v/>
      </c>
      <c r="DF263" s="4115" t="str">
        <f t="shared" si="433"/>
        <v/>
      </c>
      <c r="DG263" s="4115" t="str">
        <f t="shared" si="434"/>
        <v/>
      </c>
      <c r="DH263" s="4115" t="str">
        <f t="shared" si="435"/>
        <v/>
      </c>
      <c r="DI263" s="4115" t="str">
        <f t="shared" si="436"/>
        <v/>
      </c>
      <c r="DJ263" s="4136"/>
      <c r="DK263" s="4287">
        <f>IF(M263=DK8,M263,0)</f>
        <v>0</v>
      </c>
      <c r="DL263" s="4286" t="str">
        <f t="shared" si="437"/>
        <v/>
      </c>
      <c r="DM263" s="4275" t="str">
        <f t="shared" si="438"/>
        <v/>
      </c>
      <c r="DN263" s="4275" t="str">
        <f t="shared" si="439"/>
        <v/>
      </c>
      <c r="DO263" s="4275" t="str">
        <f t="shared" si="440"/>
        <v/>
      </c>
      <c r="DP263" s="4275" t="str">
        <f t="shared" si="441"/>
        <v/>
      </c>
      <c r="DQ263" s="4275" t="str">
        <f t="shared" si="442"/>
        <v/>
      </c>
      <c r="DR263" s="4275" t="str">
        <f t="shared" si="443"/>
        <v/>
      </c>
      <c r="DS263" s="4275" t="str">
        <f t="shared" si="444"/>
        <v/>
      </c>
      <c r="DT263" s="4279" t="str">
        <f t="shared" si="445"/>
        <v/>
      </c>
      <c r="DU263" s="4122"/>
      <c r="DV263" s="4266">
        <f t="shared" si="446"/>
        <v>0</v>
      </c>
      <c r="DW263" s="4267">
        <f t="shared" si="447"/>
        <v>0</v>
      </c>
      <c r="DX263" s="4267">
        <f t="shared" si="448"/>
        <v>0</v>
      </c>
      <c r="DY263" s="4267">
        <f t="shared" si="449"/>
        <v>0</v>
      </c>
      <c r="DZ263" s="4267">
        <f t="shared" si="450"/>
        <v>0</v>
      </c>
      <c r="EA263" s="4267">
        <f t="shared" si="451"/>
        <v>0</v>
      </c>
      <c r="EB263" s="4267">
        <f t="shared" si="452"/>
        <v>0</v>
      </c>
      <c r="EC263" s="4267">
        <f t="shared" si="453"/>
        <v>0</v>
      </c>
      <c r="ED263" s="4215"/>
      <c r="EE263" s="4268">
        <f t="shared" si="498"/>
        <v>0</v>
      </c>
      <c r="EF263" s="4269">
        <f t="shared" si="498"/>
        <v>0</v>
      </c>
      <c r="EG263" s="4269">
        <f t="shared" si="498"/>
        <v>0</v>
      </c>
      <c r="EH263" s="4269">
        <f t="shared" si="495"/>
        <v>0</v>
      </c>
      <c r="EI263" s="4269">
        <f t="shared" si="495"/>
        <v>0</v>
      </c>
      <c r="EJ263" s="4269">
        <f t="shared" si="495"/>
        <v>0</v>
      </c>
      <c r="EK263" s="4269">
        <f t="shared" si="495"/>
        <v>0</v>
      </c>
      <c r="EL263" s="4270">
        <f t="shared" si="495"/>
        <v>0</v>
      </c>
      <c r="EM263" s="4186"/>
      <c r="EN263" s="4264" t="str">
        <f t="shared" si="454"/>
        <v/>
      </c>
      <c r="EO263" s="4271">
        <f t="shared" si="455"/>
        <v>0</v>
      </c>
      <c r="EP263" s="4272">
        <f t="shared" si="456"/>
        <v>0</v>
      </c>
      <c r="EQ263" s="4272">
        <f t="shared" si="457"/>
        <v>0</v>
      </c>
      <c r="ER263" s="4272">
        <f t="shared" si="458"/>
        <v>0</v>
      </c>
      <c r="ES263" s="4272">
        <f t="shared" si="459"/>
        <v>0</v>
      </c>
      <c r="ET263" s="4272">
        <f t="shared" si="460"/>
        <v>0</v>
      </c>
      <c r="EU263" s="4272">
        <f t="shared" si="461"/>
        <v>0</v>
      </c>
      <c r="EV263" s="4272">
        <f t="shared" si="462"/>
        <v>0</v>
      </c>
      <c r="EW263" s="4272">
        <f t="shared" si="463"/>
        <v>0</v>
      </c>
      <c r="EX263" s="4288">
        <f>IF(X263=EX8,X263,0)</f>
        <v>0</v>
      </c>
      <c r="EY263" s="4286" t="str">
        <f t="shared" si="464"/>
        <v/>
      </c>
      <c r="EZ263" s="4261" t="str">
        <f t="shared" si="465"/>
        <v/>
      </c>
      <c r="FA263" s="4275" t="str">
        <f t="shared" si="466"/>
        <v/>
      </c>
      <c r="FB263" s="4275" t="str">
        <f t="shared" si="467"/>
        <v/>
      </c>
      <c r="FC263" s="4275" t="str">
        <f t="shared" si="468"/>
        <v/>
      </c>
      <c r="FD263" s="4275" t="str">
        <f t="shared" si="469"/>
        <v/>
      </c>
      <c r="FE263" s="4275" t="str">
        <f t="shared" si="470"/>
        <v/>
      </c>
      <c r="FF263" s="4275" t="str">
        <f t="shared" si="471"/>
        <v/>
      </c>
      <c r="FG263" s="4275" t="str">
        <f t="shared" si="472"/>
        <v/>
      </c>
      <c r="FH263" s="4186"/>
      <c r="FI263" s="4264" t="str">
        <f t="shared" si="473"/>
        <v/>
      </c>
      <c r="FJ263" s="4277">
        <f t="shared" si="474"/>
        <v>0</v>
      </c>
      <c r="FK263" s="4115" t="str">
        <f t="shared" si="475"/>
        <v/>
      </c>
      <c r="FL263" s="4115" t="str">
        <f t="shared" si="476"/>
        <v/>
      </c>
      <c r="FM263" s="4115" t="str">
        <f t="shared" si="477"/>
        <v/>
      </c>
      <c r="FN263" s="4115" t="str">
        <f t="shared" si="478"/>
        <v/>
      </c>
      <c r="FO263" s="4115" t="str">
        <f t="shared" si="479"/>
        <v/>
      </c>
      <c r="FP263" s="4115" t="str">
        <f t="shared" si="480"/>
        <v/>
      </c>
      <c r="FQ263" s="4115" t="str">
        <f t="shared" si="481"/>
        <v/>
      </c>
      <c r="FR263" s="4115" t="str">
        <f t="shared" si="482"/>
        <v/>
      </c>
      <c r="FS263" s="4287">
        <f>IF(X263=FS8,X263,0)</f>
        <v>0</v>
      </c>
      <c r="FT263" s="4286" t="str">
        <f t="shared" si="483"/>
        <v/>
      </c>
      <c r="FU263" s="4275" t="str">
        <f t="shared" si="484"/>
        <v/>
      </c>
      <c r="FV263" s="4275" t="str">
        <f t="shared" si="485"/>
        <v/>
      </c>
      <c r="FW263" s="4275" t="str">
        <f t="shared" si="486"/>
        <v/>
      </c>
      <c r="FX263" s="4275" t="str">
        <f t="shared" si="487"/>
        <v/>
      </c>
      <c r="FY263" s="4275" t="str">
        <f t="shared" si="488"/>
        <v/>
      </c>
      <c r="FZ263" s="4275" t="str">
        <f t="shared" si="489"/>
        <v/>
      </c>
      <c r="GA263" s="4275" t="str">
        <f t="shared" si="490"/>
        <v/>
      </c>
      <c r="GB263" s="4279" t="str">
        <f t="shared" si="491"/>
        <v/>
      </c>
      <c r="GC263" s="4122"/>
    </row>
    <row r="264" spans="1:185" ht="45" customHeight="1">
      <c r="A264" s="4016">
        <f>ROW()</f>
        <v>264</v>
      </c>
      <c r="B264" s="4250" t="str">
        <f>IF(C264="I","",IF(ISBLANK(D264),"",IF(ISTEXT(D264),LARGE(B9:B263,1)+1,0)))</f>
        <v/>
      </c>
      <c r="C264" s="4298"/>
      <c r="D264" s="4299"/>
      <c r="E264" s="4300"/>
      <c r="F264" s="4301"/>
      <c r="G264" s="4254"/>
      <c r="H264" s="4255"/>
      <c r="I264" s="4254"/>
      <c r="J264" s="4255"/>
      <c r="K264" s="4256">
        <f t="shared" si="492"/>
        <v>0</v>
      </c>
      <c r="L264" s="4119"/>
      <c r="M264" s="4257">
        <f t="shared" si="380"/>
        <v>0</v>
      </c>
      <c r="N264" s="4258">
        <f t="shared" si="380"/>
        <v>0</v>
      </c>
      <c r="O264" s="4259"/>
      <c r="P264" s="4259"/>
      <c r="Q264" s="4259"/>
      <c r="R264" s="4259"/>
      <c r="S264" s="4259"/>
      <c r="T264" s="4259"/>
      <c r="U264" s="4259"/>
      <c r="V264" s="4259"/>
      <c r="W264" s="4119"/>
      <c r="X264" s="4257">
        <f t="shared" si="381"/>
        <v>0</v>
      </c>
      <c r="Y264" s="4258">
        <f t="shared" si="381"/>
        <v>0</v>
      </c>
      <c r="Z264" s="4260"/>
      <c r="AA264" s="4260"/>
      <c r="AB264" s="4260"/>
      <c r="AC264" s="4260"/>
      <c r="AD264" s="4260"/>
      <c r="AE264" s="4260"/>
      <c r="AF264" s="4260"/>
      <c r="AG264" s="4260"/>
      <c r="AH264" s="4119"/>
      <c r="AI264" s="4122"/>
      <c r="AJ264" s="4261">
        <f t="shared" si="382"/>
        <v>0</v>
      </c>
      <c r="AK264" s="4262">
        <f t="shared" si="383"/>
        <v>0</v>
      </c>
      <c r="AL264" s="4261">
        <f t="shared" si="384"/>
        <v>0</v>
      </c>
      <c r="AM264" s="4262">
        <f t="shared" si="385"/>
        <v>0</v>
      </c>
      <c r="AN264" s="4261">
        <f t="shared" si="386"/>
        <v>0</v>
      </c>
      <c r="AO264" s="4262">
        <f t="shared" si="387"/>
        <v>0</v>
      </c>
      <c r="AP264" s="4261">
        <f t="shared" si="388"/>
        <v>0</v>
      </c>
      <c r="AQ264" s="4262">
        <f t="shared" si="389"/>
        <v>0</v>
      </c>
      <c r="AR264" s="4261">
        <f t="shared" si="390"/>
        <v>0</v>
      </c>
      <c r="AS264" s="4262">
        <f t="shared" si="391"/>
        <v>0</v>
      </c>
      <c r="AT264" s="4261">
        <f t="shared" si="392"/>
        <v>0</v>
      </c>
      <c r="AU264" s="4262">
        <f t="shared" si="393"/>
        <v>0</v>
      </c>
      <c r="AV264" s="4261">
        <f t="shared" si="394"/>
        <v>0</v>
      </c>
      <c r="AW264" s="4262">
        <f t="shared" si="395"/>
        <v>0</v>
      </c>
      <c r="AX264" s="4261">
        <f t="shared" si="396"/>
        <v>0</v>
      </c>
      <c r="AY264" s="4262">
        <f t="shared" si="397"/>
        <v>0</v>
      </c>
      <c r="AZ264" s="4263"/>
      <c r="BA264" s="4264">
        <f>BA9</f>
        <v>20</v>
      </c>
      <c r="BB264" s="4264">
        <f t="shared" si="398"/>
        <v>0</v>
      </c>
      <c r="BC264" s="4264" t="str">
        <f t="shared" si="399"/>
        <v/>
      </c>
      <c r="BD264" s="4265">
        <f t="shared" si="496"/>
        <v>0</v>
      </c>
      <c r="BE264" s="4265">
        <f t="shared" si="496"/>
        <v>0</v>
      </c>
      <c r="BF264" s="4265">
        <f t="shared" si="496"/>
        <v>0</v>
      </c>
      <c r="BG264" s="4265">
        <f t="shared" si="493"/>
        <v>0</v>
      </c>
      <c r="BH264" s="4265">
        <f t="shared" si="493"/>
        <v>0</v>
      </c>
      <c r="BI264" s="4265">
        <f t="shared" si="493"/>
        <v>0</v>
      </c>
      <c r="BJ264" s="4265">
        <f t="shared" si="493"/>
        <v>0</v>
      </c>
      <c r="BK264" s="4265">
        <f t="shared" si="493"/>
        <v>0</v>
      </c>
      <c r="BL264" s="4122"/>
      <c r="BM264" s="4266">
        <f t="shared" si="400"/>
        <v>0</v>
      </c>
      <c r="BN264" s="4267">
        <f t="shared" si="401"/>
        <v>0</v>
      </c>
      <c r="BO264" s="4267">
        <f t="shared" si="402"/>
        <v>0</v>
      </c>
      <c r="BP264" s="4267">
        <f t="shared" si="403"/>
        <v>0</v>
      </c>
      <c r="BQ264" s="4267">
        <f t="shared" si="404"/>
        <v>0</v>
      </c>
      <c r="BR264" s="4267">
        <f t="shared" si="405"/>
        <v>0</v>
      </c>
      <c r="BS264" s="4267">
        <f t="shared" si="406"/>
        <v>0</v>
      </c>
      <c r="BT264" s="4267">
        <f t="shared" si="407"/>
        <v>0</v>
      </c>
      <c r="BU264" s="4202"/>
      <c r="BV264" s="4268">
        <f t="shared" si="497"/>
        <v>0</v>
      </c>
      <c r="BW264" s="4269">
        <f t="shared" si="497"/>
        <v>0</v>
      </c>
      <c r="BX264" s="4269">
        <f t="shared" si="497"/>
        <v>0</v>
      </c>
      <c r="BY264" s="4269">
        <f t="shared" si="494"/>
        <v>0</v>
      </c>
      <c r="BZ264" s="4269">
        <f t="shared" si="494"/>
        <v>0</v>
      </c>
      <c r="CA264" s="4269">
        <f t="shared" si="494"/>
        <v>0</v>
      </c>
      <c r="CB264" s="4269">
        <f t="shared" si="494"/>
        <v>0</v>
      </c>
      <c r="CC264" s="4270">
        <f t="shared" si="494"/>
        <v>0</v>
      </c>
      <c r="CD264" s="4114"/>
      <c r="CE264" s="4264" t="str">
        <f t="shared" si="408"/>
        <v/>
      </c>
      <c r="CF264" s="4271">
        <f t="shared" si="409"/>
        <v>0</v>
      </c>
      <c r="CG264" s="4272">
        <f t="shared" si="410"/>
        <v>0</v>
      </c>
      <c r="CH264" s="4272">
        <f t="shared" si="411"/>
        <v>0</v>
      </c>
      <c r="CI264" s="4272">
        <f t="shared" si="412"/>
        <v>0</v>
      </c>
      <c r="CJ264" s="4272">
        <f t="shared" si="413"/>
        <v>0</v>
      </c>
      <c r="CK264" s="4272">
        <f t="shared" si="414"/>
        <v>0</v>
      </c>
      <c r="CL264" s="4272">
        <f t="shared" si="415"/>
        <v>0</v>
      </c>
      <c r="CM264" s="4272">
        <f t="shared" si="416"/>
        <v>0</v>
      </c>
      <c r="CN264" s="4272">
        <f t="shared" si="417"/>
        <v>0</v>
      </c>
      <c r="CO264" s="4285">
        <f>IF(M264=CO8,M264,0)</f>
        <v>0</v>
      </c>
      <c r="CP264" s="4286" t="str">
        <f t="shared" si="418"/>
        <v/>
      </c>
      <c r="CQ264" s="4261" t="str">
        <f t="shared" si="419"/>
        <v/>
      </c>
      <c r="CR264" s="4275" t="str">
        <f t="shared" si="420"/>
        <v/>
      </c>
      <c r="CS264" s="4275" t="str">
        <f t="shared" si="421"/>
        <v/>
      </c>
      <c r="CT264" s="4275" t="str">
        <f t="shared" si="422"/>
        <v/>
      </c>
      <c r="CU264" s="4275" t="str">
        <f t="shared" si="423"/>
        <v/>
      </c>
      <c r="CV264" s="4275" t="str">
        <f t="shared" si="424"/>
        <v/>
      </c>
      <c r="CW264" s="4275" t="str">
        <f t="shared" si="425"/>
        <v/>
      </c>
      <c r="CX264" s="4276" t="str">
        <f t="shared" si="426"/>
        <v/>
      </c>
      <c r="CY264" s="4186"/>
      <c r="CZ264" s="4264" t="str">
        <f t="shared" si="427"/>
        <v/>
      </c>
      <c r="DA264" s="4277">
        <f t="shared" si="428"/>
        <v>0</v>
      </c>
      <c r="DB264" s="4115" t="str">
        <f t="shared" si="429"/>
        <v/>
      </c>
      <c r="DC264" s="4115" t="str">
        <f t="shared" si="430"/>
        <v/>
      </c>
      <c r="DD264" s="4115" t="str">
        <f t="shared" si="431"/>
        <v/>
      </c>
      <c r="DE264" s="4115" t="str">
        <f t="shared" si="432"/>
        <v/>
      </c>
      <c r="DF264" s="4115" t="str">
        <f t="shared" si="433"/>
        <v/>
      </c>
      <c r="DG264" s="4115" t="str">
        <f t="shared" si="434"/>
        <v/>
      </c>
      <c r="DH264" s="4115" t="str">
        <f t="shared" si="435"/>
        <v/>
      </c>
      <c r="DI264" s="4115" t="str">
        <f t="shared" si="436"/>
        <v/>
      </c>
      <c r="DJ264" s="4136"/>
      <c r="DK264" s="4287">
        <f>IF(M264=DK8,M264,0)</f>
        <v>0</v>
      </c>
      <c r="DL264" s="4286" t="str">
        <f t="shared" si="437"/>
        <v/>
      </c>
      <c r="DM264" s="4275" t="str">
        <f t="shared" si="438"/>
        <v/>
      </c>
      <c r="DN264" s="4275" t="str">
        <f t="shared" si="439"/>
        <v/>
      </c>
      <c r="DO264" s="4275" t="str">
        <f t="shared" si="440"/>
        <v/>
      </c>
      <c r="DP264" s="4275" t="str">
        <f t="shared" si="441"/>
        <v/>
      </c>
      <c r="DQ264" s="4275" t="str">
        <f t="shared" si="442"/>
        <v/>
      </c>
      <c r="DR264" s="4275" t="str">
        <f t="shared" si="443"/>
        <v/>
      </c>
      <c r="DS264" s="4275" t="str">
        <f t="shared" si="444"/>
        <v/>
      </c>
      <c r="DT264" s="4279" t="str">
        <f t="shared" si="445"/>
        <v/>
      </c>
      <c r="DU264" s="4122"/>
      <c r="DV264" s="4266">
        <f t="shared" si="446"/>
        <v>0</v>
      </c>
      <c r="DW264" s="4267">
        <f t="shared" si="447"/>
        <v>0</v>
      </c>
      <c r="DX264" s="4267">
        <f t="shared" si="448"/>
        <v>0</v>
      </c>
      <c r="DY264" s="4267">
        <f t="shared" si="449"/>
        <v>0</v>
      </c>
      <c r="DZ264" s="4267">
        <f t="shared" si="450"/>
        <v>0</v>
      </c>
      <c r="EA264" s="4267">
        <f t="shared" si="451"/>
        <v>0</v>
      </c>
      <c r="EB264" s="4267">
        <f t="shared" si="452"/>
        <v>0</v>
      </c>
      <c r="EC264" s="4267">
        <f t="shared" si="453"/>
        <v>0</v>
      </c>
      <c r="ED264" s="4215"/>
      <c r="EE264" s="4268">
        <f t="shared" si="498"/>
        <v>0</v>
      </c>
      <c r="EF264" s="4269">
        <f t="shared" si="498"/>
        <v>0</v>
      </c>
      <c r="EG264" s="4269">
        <f t="shared" si="498"/>
        <v>0</v>
      </c>
      <c r="EH264" s="4269">
        <f t="shared" si="495"/>
        <v>0</v>
      </c>
      <c r="EI264" s="4269">
        <f t="shared" si="495"/>
        <v>0</v>
      </c>
      <c r="EJ264" s="4269">
        <f t="shared" si="495"/>
        <v>0</v>
      </c>
      <c r="EK264" s="4269">
        <f t="shared" si="495"/>
        <v>0</v>
      </c>
      <c r="EL264" s="4270">
        <f t="shared" si="495"/>
        <v>0</v>
      </c>
      <c r="EM264" s="4186"/>
      <c r="EN264" s="4264" t="str">
        <f t="shared" si="454"/>
        <v/>
      </c>
      <c r="EO264" s="4271">
        <f t="shared" si="455"/>
        <v>0</v>
      </c>
      <c r="EP264" s="4272">
        <f t="shared" si="456"/>
        <v>0</v>
      </c>
      <c r="EQ264" s="4272">
        <f t="shared" si="457"/>
        <v>0</v>
      </c>
      <c r="ER264" s="4272">
        <f t="shared" si="458"/>
        <v>0</v>
      </c>
      <c r="ES264" s="4272">
        <f t="shared" si="459"/>
        <v>0</v>
      </c>
      <c r="ET264" s="4272">
        <f t="shared" si="460"/>
        <v>0</v>
      </c>
      <c r="EU264" s="4272">
        <f t="shared" si="461"/>
        <v>0</v>
      </c>
      <c r="EV264" s="4272">
        <f t="shared" si="462"/>
        <v>0</v>
      </c>
      <c r="EW264" s="4272">
        <f t="shared" si="463"/>
        <v>0</v>
      </c>
      <c r="EX264" s="4288">
        <f>IF(X264=EX8,X264,0)</f>
        <v>0</v>
      </c>
      <c r="EY264" s="4286" t="str">
        <f t="shared" si="464"/>
        <v/>
      </c>
      <c r="EZ264" s="4261" t="str">
        <f t="shared" si="465"/>
        <v/>
      </c>
      <c r="FA264" s="4275" t="str">
        <f t="shared" si="466"/>
        <v/>
      </c>
      <c r="FB264" s="4275" t="str">
        <f t="shared" si="467"/>
        <v/>
      </c>
      <c r="FC264" s="4275" t="str">
        <f t="shared" si="468"/>
        <v/>
      </c>
      <c r="FD264" s="4275" t="str">
        <f t="shared" si="469"/>
        <v/>
      </c>
      <c r="FE264" s="4275" t="str">
        <f t="shared" si="470"/>
        <v/>
      </c>
      <c r="FF264" s="4275" t="str">
        <f t="shared" si="471"/>
        <v/>
      </c>
      <c r="FG264" s="4275" t="str">
        <f t="shared" si="472"/>
        <v/>
      </c>
      <c r="FH264" s="4186"/>
      <c r="FI264" s="4264" t="str">
        <f t="shared" si="473"/>
        <v/>
      </c>
      <c r="FJ264" s="4277">
        <f t="shared" si="474"/>
        <v>0</v>
      </c>
      <c r="FK264" s="4115" t="str">
        <f t="shared" si="475"/>
        <v/>
      </c>
      <c r="FL264" s="4115" t="str">
        <f t="shared" si="476"/>
        <v/>
      </c>
      <c r="FM264" s="4115" t="str">
        <f t="shared" si="477"/>
        <v/>
      </c>
      <c r="FN264" s="4115" t="str">
        <f t="shared" si="478"/>
        <v/>
      </c>
      <c r="FO264" s="4115" t="str">
        <f t="shared" si="479"/>
        <v/>
      </c>
      <c r="FP264" s="4115" t="str">
        <f t="shared" si="480"/>
        <v/>
      </c>
      <c r="FQ264" s="4115" t="str">
        <f t="shared" si="481"/>
        <v/>
      </c>
      <c r="FR264" s="4115" t="str">
        <f t="shared" si="482"/>
        <v/>
      </c>
      <c r="FS264" s="4287">
        <f>IF(X264=FS8,X264,0)</f>
        <v>0</v>
      </c>
      <c r="FT264" s="4286" t="str">
        <f t="shared" si="483"/>
        <v/>
      </c>
      <c r="FU264" s="4275" t="str">
        <f t="shared" si="484"/>
        <v/>
      </c>
      <c r="FV264" s="4275" t="str">
        <f t="shared" si="485"/>
        <v/>
      </c>
      <c r="FW264" s="4275" t="str">
        <f t="shared" si="486"/>
        <v/>
      </c>
      <c r="FX264" s="4275" t="str">
        <f t="shared" si="487"/>
        <v/>
      </c>
      <c r="FY264" s="4275" t="str">
        <f t="shared" si="488"/>
        <v/>
      </c>
      <c r="FZ264" s="4275" t="str">
        <f t="shared" si="489"/>
        <v/>
      </c>
      <c r="GA264" s="4275" t="str">
        <f t="shared" si="490"/>
        <v/>
      </c>
      <c r="GB264" s="4279" t="str">
        <f t="shared" si="491"/>
        <v/>
      </c>
      <c r="GC264" s="4122"/>
    </row>
    <row r="265" spans="1:185" ht="45" customHeight="1">
      <c r="A265" s="4016">
        <f>ROW()</f>
        <v>265</v>
      </c>
      <c r="B265" s="4250" t="str">
        <f>IF(C265="I","",IF(ISBLANK(D265),"",IF(ISTEXT(D265),LARGE(B9:B264,1)+1,0)))</f>
        <v/>
      </c>
      <c r="C265" s="4298"/>
      <c r="D265" s="4299"/>
      <c r="E265" s="4300"/>
      <c r="F265" s="4301"/>
      <c r="G265" s="4254"/>
      <c r="H265" s="4255"/>
      <c r="I265" s="4254"/>
      <c r="J265" s="4255"/>
      <c r="K265" s="4256">
        <f t="shared" si="492"/>
        <v>0</v>
      </c>
      <c r="L265" s="4119"/>
      <c r="M265" s="4257">
        <f t="shared" si="380"/>
        <v>0</v>
      </c>
      <c r="N265" s="4258">
        <f t="shared" si="380"/>
        <v>0</v>
      </c>
      <c r="O265" s="4259"/>
      <c r="P265" s="4259"/>
      <c r="Q265" s="4259"/>
      <c r="R265" s="4259"/>
      <c r="S265" s="4259"/>
      <c r="T265" s="4259"/>
      <c r="U265" s="4259"/>
      <c r="V265" s="4259"/>
      <c r="W265" s="4119"/>
      <c r="X265" s="4257">
        <f t="shared" si="381"/>
        <v>0</v>
      </c>
      <c r="Y265" s="4258">
        <f t="shared" si="381"/>
        <v>0</v>
      </c>
      <c r="Z265" s="4260"/>
      <c r="AA265" s="4260"/>
      <c r="AB265" s="4260"/>
      <c r="AC265" s="4260"/>
      <c r="AD265" s="4260"/>
      <c r="AE265" s="4260"/>
      <c r="AF265" s="4260"/>
      <c r="AG265" s="4260"/>
      <c r="AH265" s="4119"/>
      <c r="AI265" s="4122"/>
      <c r="AJ265" s="4261">
        <f t="shared" si="382"/>
        <v>0</v>
      </c>
      <c r="AK265" s="4262">
        <f t="shared" si="383"/>
        <v>0</v>
      </c>
      <c r="AL265" s="4261">
        <f t="shared" si="384"/>
        <v>0</v>
      </c>
      <c r="AM265" s="4262">
        <f t="shared" si="385"/>
        <v>0</v>
      </c>
      <c r="AN265" s="4261">
        <f t="shared" si="386"/>
        <v>0</v>
      </c>
      <c r="AO265" s="4262">
        <f t="shared" si="387"/>
        <v>0</v>
      </c>
      <c r="AP265" s="4261">
        <f t="shared" si="388"/>
        <v>0</v>
      </c>
      <c r="AQ265" s="4262">
        <f t="shared" si="389"/>
        <v>0</v>
      </c>
      <c r="AR265" s="4261">
        <f t="shared" si="390"/>
        <v>0</v>
      </c>
      <c r="AS265" s="4262">
        <f t="shared" si="391"/>
        <v>0</v>
      </c>
      <c r="AT265" s="4261">
        <f t="shared" si="392"/>
        <v>0</v>
      </c>
      <c r="AU265" s="4262">
        <f t="shared" si="393"/>
        <v>0</v>
      </c>
      <c r="AV265" s="4261">
        <f t="shared" si="394"/>
        <v>0</v>
      </c>
      <c r="AW265" s="4262">
        <f t="shared" si="395"/>
        <v>0</v>
      </c>
      <c r="AX265" s="4261">
        <f t="shared" si="396"/>
        <v>0</v>
      </c>
      <c r="AY265" s="4262">
        <f t="shared" si="397"/>
        <v>0</v>
      </c>
      <c r="AZ265" s="4263"/>
      <c r="BA265" s="4264">
        <f>BA9</f>
        <v>20</v>
      </c>
      <c r="BB265" s="4264">
        <f t="shared" si="398"/>
        <v>0</v>
      </c>
      <c r="BC265" s="4264" t="str">
        <f t="shared" si="399"/>
        <v/>
      </c>
      <c r="BD265" s="4265">
        <f t="shared" si="496"/>
        <v>0</v>
      </c>
      <c r="BE265" s="4265">
        <f t="shared" si="496"/>
        <v>0</v>
      </c>
      <c r="BF265" s="4265">
        <f t="shared" si="496"/>
        <v>0</v>
      </c>
      <c r="BG265" s="4265">
        <f t="shared" si="493"/>
        <v>0</v>
      </c>
      <c r="BH265" s="4265">
        <f t="shared" si="493"/>
        <v>0</v>
      </c>
      <c r="BI265" s="4265">
        <f t="shared" si="493"/>
        <v>0</v>
      </c>
      <c r="BJ265" s="4265">
        <f t="shared" si="493"/>
        <v>0</v>
      </c>
      <c r="BK265" s="4265">
        <f t="shared" si="493"/>
        <v>0</v>
      </c>
      <c r="BL265" s="4122"/>
      <c r="BM265" s="4266">
        <f t="shared" si="400"/>
        <v>0</v>
      </c>
      <c r="BN265" s="4267">
        <f t="shared" si="401"/>
        <v>0</v>
      </c>
      <c r="BO265" s="4267">
        <f t="shared" si="402"/>
        <v>0</v>
      </c>
      <c r="BP265" s="4267">
        <f t="shared" si="403"/>
        <v>0</v>
      </c>
      <c r="BQ265" s="4267">
        <f t="shared" si="404"/>
        <v>0</v>
      </c>
      <c r="BR265" s="4267">
        <f t="shared" si="405"/>
        <v>0</v>
      </c>
      <c r="BS265" s="4267">
        <f t="shared" si="406"/>
        <v>0</v>
      </c>
      <c r="BT265" s="4267">
        <f t="shared" si="407"/>
        <v>0</v>
      </c>
      <c r="BU265" s="4202"/>
      <c r="BV265" s="4268">
        <f t="shared" si="497"/>
        <v>0</v>
      </c>
      <c r="BW265" s="4269">
        <f t="shared" si="497"/>
        <v>0</v>
      </c>
      <c r="BX265" s="4269">
        <f t="shared" si="497"/>
        <v>0</v>
      </c>
      <c r="BY265" s="4269">
        <f t="shared" si="494"/>
        <v>0</v>
      </c>
      <c r="BZ265" s="4269">
        <f t="shared" si="494"/>
        <v>0</v>
      </c>
      <c r="CA265" s="4269">
        <f t="shared" si="494"/>
        <v>0</v>
      </c>
      <c r="CB265" s="4269">
        <f t="shared" si="494"/>
        <v>0</v>
      </c>
      <c r="CC265" s="4270">
        <f t="shared" si="494"/>
        <v>0</v>
      </c>
      <c r="CD265" s="4114"/>
      <c r="CE265" s="4264" t="str">
        <f t="shared" si="408"/>
        <v/>
      </c>
      <c r="CF265" s="4271">
        <f t="shared" si="409"/>
        <v>0</v>
      </c>
      <c r="CG265" s="4272">
        <f t="shared" si="410"/>
        <v>0</v>
      </c>
      <c r="CH265" s="4272">
        <f t="shared" si="411"/>
        <v>0</v>
      </c>
      <c r="CI265" s="4272">
        <f t="shared" si="412"/>
        <v>0</v>
      </c>
      <c r="CJ265" s="4272">
        <f t="shared" si="413"/>
        <v>0</v>
      </c>
      <c r="CK265" s="4272">
        <f t="shared" si="414"/>
        <v>0</v>
      </c>
      <c r="CL265" s="4272">
        <f t="shared" si="415"/>
        <v>0</v>
      </c>
      <c r="CM265" s="4272">
        <f t="shared" si="416"/>
        <v>0</v>
      </c>
      <c r="CN265" s="4272">
        <f t="shared" si="417"/>
        <v>0</v>
      </c>
      <c r="CO265" s="4285">
        <f>IF(M265=CO8,M265,0)</f>
        <v>0</v>
      </c>
      <c r="CP265" s="4286" t="str">
        <f t="shared" si="418"/>
        <v/>
      </c>
      <c r="CQ265" s="4261" t="str">
        <f t="shared" si="419"/>
        <v/>
      </c>
      <c r="CR265" s="4275" t="str">
        <f t="shared" si="420"/>
        <v/>
      </c>
      <c r="CS265" s="4275" t="str">
        <f t="shared" si="421"/>
        <v/>
      </c>
      <c r="CT265" s="4275" t="str">
        <f t="shared" si="422"/>
        <v/>
      </c>
      <c r="CU265" s="4275" t="str">
        <f t="shared" si="423"/>
        <v/>
      </c>
      <c r="CV265" s="4275" t="str">
        <f t="shared" si="424"/>
        <v/>
      </c>
      <c r="CW265" s="4275" t="str">
        <f t="shared" si="425"/>
        <v/>
      </c>
      <c r="CX265" s="4276" t="str">
        <f t="shared" si="426"/>
        <v/>
      </c>
      <c r="CY265" s="4186"/>
      <c r="CZ265" s="4264" t="str">
        <f t="shared" si="427"/>
        <v/>
      </c>
      <c r="DA265" s="4277">
        <f t="shared" si="428"/>
        <v>0</v>
      </c>
      <c r="DB265" s="4115" t="str">
        <f t="shared" si="429"/>
        <v/>
      </c>
      <c r="DC265" s="4115" t="str">
        <f t="shared" si="430"/>
        <v/>
      </c>
      <c r="DD265" s="4115" t="str">
        <f t="shared" si="431"/>
        <v/>
      </c>
      <c r="DE265" s="4115" t="str">
        <f t="shared" si="432"/>
        <v/>
      </c>
      <c r="DF265" s="4115" t="str">
        <f t="shared" si="433"/>
        <v/>
      </c>
      <c r="DG265" s="4115" t="str">
        <f t="shared" si="434"/>
        <v/>
      </c>
      <c r="DH265" s="4115" t="str">
        <f t="shared" si="435"/>
        <v/>
      </c>
      <c r="DI265" s="4115" t="str">
        <f t="shared" si="436"/>
        <v/>
      </c>
      <c r="DJ265" s="4136"/>
      <c r="DK265" s="4287">
        <f>IF(M265=DK8,M265,0)</f>
        <v>0</v>
      </c>
      <c r="DL265" s="4286" t="str">
        <f t="shared" si="437"/>
        <v/>
      </c>
      <c r="DM265" s="4275" t="str">
        <f t="shared" si="438"/>
        <v/>
      </c>
      <c r="DN265" s="4275" t="str">
        <f t="shared" si="439"/>
        <v/>
      </c>
      <c r="DO265" s="4275" t="str">
        <f t="shared" si="440"/>
        <v/>
      </c>
      <c r="DP265" s="4275" t="str">
        <f t="shared" si="441"/>
        <v/>
      </c>
      <c r="DQ265" s="4275" t="str">
        <f t="shared" si="442"/>
        <v/>
      </c>
      <c r="DR265" s="4275" t="str">
        <f t="shared" si="443"/>
        <v/>
      </c>
      <c r="DS265" s="4275" t="str">
        <f t="shared" si="444"/>
        <v/>
      </c>
      <c r="DT265" s="4279" t="str">
        <f t="shared" si="445"/>
        <v/>
      </c>
      <c r="DU265" s="4122"/>
      <c r="DV265" s="4266">
        <f t="shared" si="446"/>
        <v>0</v>
      </c>
      <c r="DW265" s="4267">
        <f t="shared" si="447"/>
        <v>0</v>
      </c>
      <c r="DX265" s="4267">
        <f t="shared" si="448"/>
        <v>0</v>
      </c>
      <c r="DY265" s="4267">
        <f t="shared" si="449"/>
        <v>0</v>
      </c>
      <c r="DZ265" s="4267">
        <f t="shared" si="450"/>
        <v>0</v>
      </c>
      <c r="EA265" s="4267">
        <f t="shared" si="451"/>
        <v>0</v>
      </c>
      <c r="EB265" s="4267">
        <f t="shared" si="452"/>
        <v>0</v>
      </c>
      <c r="EC265" s="4267">
        <f t="shared" si="453"/>
        <v>0</v>
      </c>
      <c r="ED265" s="4215"/>
      <c r="EE265" s="4268">
        <f t="shared" si="498"/>
        <v>0</v>
      </c>
      <c r="EF265" s="4269">
        <f t="shared" si="498"/>
        <v>0</v>
      </c>
      <c r="EG265" s="4269">
        <f t="shared" si="498"/>
        <v>0</v>
      </c>
      <c r="EH265" s="4269">
        <f t="shared" si="495"/>
        <v>0</v>
      </c>
      <c r="EI265" s="4269">
        <f t="shared" si="495"/>
        <v>0</v>
      </c>
      <c r="EJ265" s="4269">
        <f t="shared" si="495"/>
        <v>0</v>
      </c>
      <c r="EK265" s="4269">
        <f t="shared" si="495"/>
        <v>0</v>
      </c>
      <c r="EL265" s="4270">
        <f t="shared" si="495"/>
        <v>0</v>
      </c>
      <c r="EM265" s="4186"/>
      <c r="EN265" s="4264" t="str">
        <f t="shared" si="454"/>
        <v/>
      </c>
      <c r="EO265" s="4271">
        <f t="shared" si="455"/>
        <v>0</v>
      </c>
      <c r="EP265" s="4272">
        <f t="shared" si="456"/>
        <v>0</v>
      </c>
      <c r="EQ265" s="4272">
        <f t="shared" si="457"/>
        <v>0</v>
      </c>
      <c r="ER265" s="4272">
        <f t="shared" si="458"/>
        <v>0</v>
      </c>
      <c r="ES265" s="4272">
        <f t="shared" si="459"/>
        <v>0</v>
      </c>
      <c r="ET265" s="4272">
        <f t="shared" si="460"/>
        <v>0</v>
      </c>
      <c r="EU265" s="4272">
        <f t="shared" si="461"/>
        <v>0</v>
      </c>
      <c r="EV265" s="4272">
        <f t="shared" si="462"/>
        <v>0</v>
      </c>
      <c r="EW265" s="4272">
        <f t="shared" si="463"/>
        <v>0</v>
      </c>
      <c r="EX265" s="4288">
        <f>IF(X265=EX8,X265,0)</f>
        <v>0</v>
      </c>
      <c r="EY265" s="4286" t="str">
        <f t="shared" si="464"/>
        <v/>
      </c>
      <c r="EZ265" s="4261" t="str">
        <f t="shared" si="465"/>
        <v/>
      </c>
      <c r="FA265" s="4275" t="str">
        <f t="shared" si="466"/>
        <v/>
      </c>
      <c r="FB265" s="4275" t="str">
        <f t="shared" si="467"/>
        <v/>
      </c>
      <c r="FC265" s="4275" t="str">
        <f t="shared" si="468"/>
        <v/>
      </c>
      <c r="FD265" s="4275" t="str">
        <f t="shared" si="469"/>
        <v/>
      </c>
      <c r="FE265" s="4275" t="str">
        <f t="shared" si="470"/>
        <v/>
      </c>
      <c r="FF265" s="4275" t="str">
        <f t="shared" si="471"/>
        <v/>
      </c>
      <c r="FG265" s="4275" t="str">
        <f t="shared" si="472"/>
        <v/>
      </c>
      <c r="FH265" s="4186"/>
      <c r="FI265" s="4264" t="str">
        <f t="shared" si="473"/>
        <v/>
      </c>
      <c r="FJ265" s="4277">
        <f t="shared" si="474"/>
        <v>0</v>
      </c>
      <c r="FK265" s="4115" t="str">
        <f t="shared" si="475"/>
        <v/>
      </c>
      <c r="FL265" s="4115" t="str">
        <f t="shared" si="476"/>
        <v/>
      </c>
      <c r="FM265" s="4115" t="str">
        <f t="shared" si="477"/>
        <v/>
      </c>
      <c r="FN265" s="4115" t="str">
        <f t="shared" si="478"/>
        <v/>
      </c>
      <c r="FO265" s="4115" t="str">
        <f t="shared" si="479"/>
        <v/>
      </c>
      <c r="FP265" s="4115" t="str">
        <f t="shared" si="480"/>
        <v/>
      </c>
      <c r="FQ265" s="4115" t="str">
        <f t="shared" si="481"/>
        <v/>
      </c>
      <c r="FR265" s="4115" t="str">
        <f t="shared" si="482"/>
        <v/>
      </c>
      <c r="FS265" s="4287">
        <f>IF(X265=FS8,X265,0)</f>
        <v>0</v>
      </c>
      <c r="FT265" s="4286" t="str">
        <f t="shared" si="483"/>
        <v/>
      </c>
      <c r="FU265" s="4275" t="str">
        <f t="shared" si="484"/>
        <v/>
      </c>
      <c r="FV265" s="4275" t="str">
        <f t="shared" si="485"/>
        <v/>
      </c>
      <c r="FW265" s="4275" t="str">
        <f t="shared" si="486"/>
        <v/>
      </c>
      <c r="FX265" s="4275" t="str">
        <f t="shared" si="487"/>
        <v/>
      </c>
      <c r="FY265" s="4275" t="str">
        <f t="shared" si="488"/>
        <v/>
      </c>
      <c r="FZ265" s="4275" t="str">
        <f t="shared" si="489"/>
        <v/>
      </c>
      <c r="GA265" s="4275" t="str">
        <f t="shared" si="490"/>
        <v/>
      </c>
      <c r="GB265" s="4279" t="str">
        <f t="shared" si="491"/>
        <v/>
      </c>
      <c r="GC265" s="4122"/>
    </row>
    <row r="266" spans="1:185" ht="45" customHeight="1">
      <c r="A266" s="4016">
        <f>ROW()</f>
        <v>266</v>
      </c>
      <c r="B266" s="4250" t="str">
        <f>IF(C266="I","",IF(ISBLANK(D266),"",IF(ISTEXT(D266),LARGE(B9:B265,1)+1,0)))</f>
        <v/>
      </c>
      <c r="C266" s="4298"/>
      <c r="D266" s="4299"/>
      <c r="E266" s="4300"/>
      <c r="F266" s="4301"/>
      <c r="G266" s="4254"/>
      <c r="H266" s="4255"/>
      <c r="I266" s="4254"/>
      <c r="J266" s="4255"/>
      <c r="K266" s="4256">
        <f t="shared" si="492"/>
        <v>0</v>
      </c>
      <c r="L266" s="4119"/>
      <c r="M266" s="4257">
        <f t="shared" ref="M266:N328" si="499">G266</f>
        <v>0</v>
      </c>
      <c r="N266" s="4258">
        <f t="shared" si="499"/>
        <v>0</v>
      </c>
      <c r="O266" s="4259"/>
      <c r="P266" s="4259"/>
      <c r="Q266" s="4259"/>
      <c r="R266" s="4259"/>
      <c r="S266" s="4259"/>
      <c r="T266" s="4259"/>
      <c r="U266" s="4259"/>
      <c r="V266" s="4259"/>
      <c r="W266" s="4119"/>
      <c r="X266" s="4257">
        <f t="shared" ref="X266:Y328" si="500">I266</f>
        <v>0</v>
      </c>
      <c r="Y266" s="4258">
        <f t="shared" si="500"/>
        <v>0</v>
      </c>
      <c r="Z266" s="4260"/>
      <c r="AA266" s="4260"/>
      <c r="AB266" s="4260"/>
      <c r="AC266" s="4260"/>
      <c r="AD266" s="4260"/>
      <c r="AE266" s="4260"/>
      <c r="AF266" s="4260"/>
      <c r="AG266" s="4260"/>
      <c r="AH266" s="4119"/>
      <c r="AI266" s="4122"/>
      <c r="AJ266" s="4261">
        <f t="shared" ref="AJ266:AJ328" si="501">BD266</f>
        <v>0</v>
      </c>
      <c r="AK266" s="4262">
        <f t="shared" ref="AK266:AK329" si="502">IF(BD266=0,0,RANK(BD266,BD266:BK266))</f>
        <v>0</v>
      </c>
      <c r="AL266" s="4261">
        <f t="shared" ref="AL266:AL328" si="503">BE266</f>
        <v>0</v>
      </c>
      <c r="AM266" s="4262">
        <f t="shared" ref="AM266:AM329" si="504">IF(BE266=0,0,RANK(BE266,BD266:BK266))</f>
        <v>0</v>
      </c>
      <c r="AN266" s="4261">
        <f t="shared" ref="AN266:AN328" si="505">BF266</f>
        <v>0</v>
      </c>
      <c r="AO266" s="4262">
        <f t="shared" ref="AO266:AO329" si="506">IF(BF266=0,0,RANK(BF266,BD266:BK266))</f>
        <v>0</v>
      </c>
      <c r="AP266" s="4261">
        <f t="shared" ref="AP266:AP328" si="507">BG266</f>
        <v>0</v>
      </c>
      <c r="AQ266" s="4262">
        <f t="shared" ref="AQ266:AQ329" si="508">IF(BG266=0,0,RANK(BG266,BD266:BK266))</f>
        <v>0</v>
      </c>
      <c r="AR266" s="4261">
        <f t="shared" ref="AR266:AR328" si="509">BH266</f>
        <v>0</v>
      </c>
      <c r="AS266" s="4262">
        <f t="shared" ref="AS266:AS329" si="510">IF(BH266=0,0,RANK(BH266,BD266:BK266))</f>
        <v>0</v>
      </c>
      <c r="AT266" s="4261">
        <f t="shared" ref="AT266:AT328" si="511">BI266</f>
        <v>0</v>
      </c>
      <c r="AU266" s="4262">
        <f t="shared" ref="AU266:AU329" si="512">IF(BI266=0,0,RANK(BI266,BD266:BK266))</f>
        <v>0</v>
      </c>
      <c r="AV266" s="4261">
        <f t="shared" ref="AV266:AV328" si="513">BJ266</f>
        <v>0</v>
      </c>
      <c r="AW266" s="4262">
        <f t="shared" ref="AW266:AW329" si="514">IF(BJ266=0,0,RANK(BJ266,BD266:BK266))</f>
        <v>0</v>
      </c>
      <c r="AX266" s="4261">
        <f t="shared" ref="AX266:AX328" si="515">BK266</f>
        <v>0</v>
      </c>
      <c r="AY266" s="4262">
        <f t="shared" ref="AY266:AY329" si="516">IF(BK266=0,0,RANK(BK266,BD266:BK266))</f>
        <v>0</v>
      </c>
      <c r="AZ266" s="4263"/>
      <c r="BA266" s="4264">
        <f>BA9</f>
        <v>20</v>
      </c>
      <c r="BB266" s="4264">
        <f t="shared" ref="BB266:BB328" si="517">K266</f>
        <v>0</v>
      </c>
      <c r="BC266" s="4264" t="str">
        <f t="shared" ref="BC266:BC328" si="518">IF(BB266=0,"",BA266/BB266)</f>
        <v/>
      </c>
      <c r="BD266" s="4265">
        <f t="shared" si="496"/>
        <v>0</v>
      </c>
      <c r="BE266" s="4265">
        <f t="shared" si="496"/>
        <v>0</v>
      </c>
      <c r="BF266" s="4265">
        <f t="shared" si="496"/>
        <v>0</v>
      </c>
      <c r="BG266" s="4265">
        <f t="shared" si="493"/>
        <v>0</v>
      </c>
      <c r="BH266" s="4265">
        <f t="shared" si="493"/>
        <v>0</v>
      </c>
      <c r="BI266" s="4265">
        <f t="shared" si="493"/>
        <v>0</v>
      </c>
      <c r="BJ266" s="4265">
        <f t="shared" si="493"/>
        <v>0</v>
      </c>
      <c r="BK266" s="4265">
        <f t="shared" si="493"/>
        <v>0</v>
      </c>
      <c r="BL266" s="4122"/>
      <c r="BM266" s="4266">
        <f t="shared" ref="BM266:BM329" si="519">IF(BV266=0,0,RANK(BV266,BV266:CC266))</f>
        <v>0</v>
      </c>
      <c r="BN266" s="4267">
        <f t="shared" ref="BN266:BN329" si="520">IF(BW266=0,0,RANK(BW266,BV266:CC266))</f>
        <v>0</v>
      </c>
      <c r="BO266" s="4267">
        <f t="shared" ref="BO266:BO329" si="521">IF(BX266=0,0,RANK(BX266,BV266:CC266))</f>
        <v>0</v>
      </c>
      <c r="BP266" s="4267">
        <f t="shared" ref="BP266:BP329" si="522">IF(BY266=0,0,RANK(BY266,BV266:CC266))</f>
        <v>0</v>
      </c>
      <c r="BQ266" s="4267">
        <f t="shared" ref="BQ266:BQ329" si="523">IF(BZ266=0,0,RANK(BZ266,BV266:CC266))</f>
        <v>0</v>
      </c>
      <c r="BR266" s="4267">
        <f t="shared" ref="BR266:BR329" si="524">IF(CA266=0,0,RANK(CA266,BV266:CC266))</f>
        <v>0</v>
      </c>
      <c r="BS266" s="4267">
        <f t="shared" ref="BS266:BS329" si="525">IF(CB266=0,0,RANK(CB266,BV266:CC266))</f>
        <v>0</v>
      </c>
      <c r="BT266" s="4267">
        <f t="shared" ref="BT266:BT329" si="526">IF(CC266=0,0,RANK(CC266,BV266:CC266))</f>
        <v>0</v>
      </c>
      <c r="BU266" s="4202"/>
      <c r="BV266" s="4268">
        <f t="shared" si="497"/>
        <v>0</v>
      </c>
      <c r="BW266" s="4269">
        <f t="shared" si="497"/>
        <v>0</v>
      </c>
      <c r="BX266" s="4269">
        <f t="shared" si="497"/>
        <v>0</v>
      </c>
      <c r="BY266" s="4269">
        <f t="shared" si="494"/>
        <v>0</v>
      </c>
      <c r="BZ266" s="4269">
        <f t="shared" si="494"/>
        <v>0</v>
      </c>
      <c r="CA266" s="4269">
        <f t="shared" si="494"/>
        <v>0</v>
      </c>
      <c r="CB266" s="4269">
        <f t="shared" si="494"/>
        <v>0</v>
      </c>
      <c r="CC266" s="4270">
        <f t="shared" si="494"/>
        <v>0</v>
      </c>
      <c r="CD266" s="4114"/>
      <c r="CE266" s="4264" t="str">
        <f t="shared" ref="CE266:CE328" si="527">BC266</f>
        <v/>
      </c>
      <c r="CF266" s="4271">
        <f t="shared" ref="CF266:CF329" si="528">MAX(CQ266:CX266)</f>
        <v>0</v>
      </c>
      <c r="CG266" s="4272">
        <f t="shared" ref="CG266:CG329" si="529">IF(CF266=0,0,IF(CQ266="",0,(CQ266/CF266)*CE266))</f>
        <v>0</v>
      </c>
      <c r="CH266" s="4272">
        <f t="shared" ref="CH266:CH329" si="530">IF(CF266=0,0,IF(CR266="",0,(CR266/CF266)*CE266))</f>
        <v>0</v>
      </c>
      <c r="CI266" s="4272">
        <f t="shared" ref="CI266:CI329" si="531">IF(CF266=0,0,IF(CS266="",0,(CS266/CF266)*CE266))</f>
        <v>0</v>
      </c>
      <c r="CJ266" s="4272">
        <f t="shared" ref="CJ266:CJ329" si="532">IF(CF266=0,0,IF(CT266="",0,(CT266/CF266)*CE266))</f>
        <v>0</v>
      </c>
      <c r="CK266" s="4272">
        <f t="shared" ref="CK266:CK329" si="533">IF(CF266=0,0,IF(CU266="",0,(CU266/CF266)*CE266))</f>
        <v>0</v>
      </c>
      <c r="CL266" s="4272">
        <f t="shared" ref="CL266:CL329" si="534">IF(CF266=0,0,IF(CV266="",0,(CV266/CF266)*CE266))</f>
        <v>0</v>
      </c>
      <c r="CM266" s="4272">
        <f t="shared" ref="CM266:CM329" si="535">IF(CF266=0,0,IF(CW266="",0,(CW266/CF266)*CE266))</f>
        <v>0</v>
      </c>
      <c r="CN266" s="4272">
        <f t="shared" ref="CN266:CN329" si="536">IF(CF266=0,0,IF(CX266="",0,(CX266/CF266)*CE266))</f>
        <v>0</v>
      </c>
      <c r="CO266" s="4285">
        <f>IF(M266=CO8,M266,0)</f>
        <v>0</v>
      </c>
      <c r="CP266" s="4286" t="str">
        <f t="shared" ref="CP266:CP329" si="537">IF(ISTEXT(CO266),N266,"")</f>
        <v/>
      </c>
      <c r="CQ266" s="4261" t="str">
        <f t="shared" ref="CQ266:CQ328" si="538">IF(ISBLANK(O266),"",IF(ISTEXT(CO266),O266,""))</f>
        <v/>
      </c>
      <c r="CR266" s="4275" t="str">
        <f t="shared" ref="CR266:CR328" si="539">IF(ISBLANK(P266),"",IF(ISTEXT(CO266),P266,""))</f>
        <v/>
      </c>
      <c r="CS266" s="4275" t="str">
        <f t="shared" ref="CS266:CS328" si="540">IF(ISBLANK(Q266),"",IF(ISTEXT(CO266),Q266,""))</f>
        <v/>
      </c>
      <c r="CT266" s="4275" t="str">
        <f t="shared" ref="CT266:CT328" si="541">IF(ISBLANK(R266),"",IF(ISTEXT(CO266),R266,""))</f>
        <v/>
      </c>
      <c r="CU266" s="4275" t="str">
        <f t="shared" ref="CU266:CU328" si="542">IF(ISBLANK(S266),"",IF(ISTEXT(CO266),S266,""))</f>
        <v/>
      </c>
      <c r="CV266" s="4275" t="str">
        <f t="shared" ref="CV266:CV328" si="543">IF(ISBLANK(T266),"",IF(ISTEXT(CO266),T266,""))</f>
        <v/>
      </c>
      <c r="CW266" s="4275" t="str">
        <f t="shared" ref="CW266:CW328" si="544">IF(ISBLANK(U266),"",IF(ISTEXT(CO266),U266,""))</f>
        <v/>
      </c>
      <c r="CX266" s="4276" t="str">
        <f t="shared" ref="CX266:CX328" si="545">IF(ISBLANK(V266),"",IF(ISTEXT(CO266),V266,""))</f>
        <v/>
      </c>
      <c r="CY266" s="4186"/>
      <c r="CZ266" s="4264" t="str">
        <f t="shared" ref="CZ266:CZ328" si="546">BC266</f>
        <v/>
      </c>
      <c r="DA266" s="4277">
        <f t="shared" ref="DA266:DA329" si="547">MIN(DM266:DT266)</f>
        <v>0</v>
      </c>
      <c r="DB266" s="4115" t="str">
        <f t="shared" ref="DB266:DB329" si="548">IF(DM266="","",IF(DM266=0,"",(DA266/DM266)*CZ266))</f>
        <v/>
      </c>
      <c r="DC266" s="4115" t="str">
        <f t="shared" ref="DC266:DC329" si="549">IF(DN266="","",IF(DN266=0,"",(DA266/DN266)*CZ266))</f>
        <v/>
      </c>
      <c r="DD266" s="4115" t="str">
        <f t="shared" ref="DD266:DD329" si="550">IF(DO266="","",IF(DO266=0,"",(DA266/DO266)*CZ266))</f>
        <v/>
      </c>
      <c r="DE266" s="4115" t="str">
        <f t="shared" ref="DE266:DE329" si="551">IF(DP266="","",IF(DP266=0,"",(DA266/DP266)*CZ266))</f>
        <v/>
      </c>
      <c r="DF266" s="4115" t="str">
        <f t="shared" ref="DF266:DF329" si="552">IF(DQ266="","",IF(DQ266=0,"",(DA266/DQ266)*CZ266))</f>
        <v/>
      </c>
      <c r="DG266" s="4115" t="str">
        <f t="shared" ref="DG266:DG329" si="553">IF(DR266="","",IF(DR266=0,"",(DA266/DR266)*CZ266))</f>
        <v/>
      </c>
      <c r="DH266" s="4115" t="str">
        <f t="shared" ref="DH266:DH329" si="554">IF(DS266="","",IF(DS266=0,"",(DA266/DS266)*CZ266))</f>
        <v/>
      </c>
      <c r="DI266" s="4115" t="str">
        <f t="shared" ref="DI266:DI329" si="555">IF(DT266="","",IF(DT266=0,"",(DA266/DT266)*CZ266))</f>
        <v/>
      </c>
      <c r="DJ266" s="4136"/>
      <c r="DK266" s="4287">
        <f>IF(M266=DK8,M266,0)</f>
        <v>0</v>
      </c>
      <c r="DL266" s="4286" t="str">
        <f t="shared" ref="DL266:DL329" si="556">IF(ISTEXT(DK266),N266,"")</f>
        <v/>
      </c>
      <c r="DM266" s="4275" t="str">
        <f t="shared" ref="DM266:DM328" si="557">IF(ISBLANK(O266),"",IF(ISTEXT(DK266),O266,""))</f>
        <v/>
      </c>
      <c r="DN266" s="4275" t="str">
        <f t="shared" ref="DN266:DN328" si="558">IF(ISBLANK(P266),"",IF(ISTEXT(DK266),P266,""))</f>
        <v/>
      </c>
      <c r="DO266" s="4275" t="str">
        <f t="shared" ref="DO266:DO328" si="559">IF(ISBLANK(Q266),"",IF(ISTEXT(DK266),Q266,""))</f>
        <v/>
      </c>
      <c r="DP266" s="4275" t="str">
        <f t="shared" ref="DP266:DP328" si="560">IF(ISBLANK(R266),"",IF(ISTEXT(DK266),R266,""))</f>
        <v/>
      </c>
      <c r="DQ266" s="4275" t="str">
        <f t="shared" ref="DQ266:DQ328" si="561">IF(ISBLANK(S266),"",IF(ISTEXT(DK266),S266,""))</f>
        <v/>
      </c>
      <c r="DR266" s="4275" t="str">
        <f t="shared" ref="DR266:DR328" si="562">IF(ISBLANK(T266),"",IF(ISTEXT(DK266),T266,""))</f>
        <v/>
      </c>
      <c r="DS266" s="4275" t="str">
        <f t="shared" ref="DS266:DS328" si="563">IF(ISBLANK(U266),"",IF(ISTEXT(DK266),U266,""))</f>
        <v/>
      </c>
      <c r="DT266" s="4279" t="str">
        <f t="shared" ref="DT266:DT328" si="564">IF(ISBLANK(V266),"",IF(ISTEXT(DK266),V266,""))</f>
        <v/>
      </c>
      <c r="DU266" s="4122"/>
      <c r="DV266" s="4266">
        <f t="shared" ref="DV266:DV329" si="565">IF(EE266=0,0,RANK(EE266,EE266:EL266))</f>
        <v>0</v>
      </c>
      <c r="DW266" s="4267">
        <f t="shared" ref="DW266:DW329" si="566">IF(EF266=0,0,RANK(EF266,EE266:EL266))</f>
        <v>0</v>
      </c>
      <c r="DX266" s="4267">
        <f t="shared" ref="DX266:DX329" si="567">IF(EG266=0,0,RANK(EG266,EE266:EL266))</f>
        <v>0</v>
      </c>
      <c r="DY266" s="4267">
        <f t="shared" ref="DY266:DY329" si="568">IF(EH266=0,0,RANK(EH266,EE266:EL266))</f>
        <v>0</v>
      </c>
      <c r="DZ266" s="4267">
        <f t="shared" ref="DZ266:DZ329" si="569">IF(EI266=0,0,RANK(EI266,EE266:EL266))</f>
        <v>0</v>
      </c>
      <c r="EA266" s="4267">
        <f t="shared" ref="EA266:EA329" si="570">IF(EJ266=0,0,RANK(EJ266,EE266:EL266))</f>
        <v>0</v>
      </c>
      <c r="EB266" s="4267">
        <f t="shared" ref="EB266:EB329" si="571">IF(EK266=0,0,RANK(EK266,EE266:EL266))</f>
        <v>0</v>
      </c>
      <c r="EC266" s="4267">
        <f t="shared" ref="EC266:EC329" si="572">IF(EL266=0,0,RANK(EL266,EE266:EL266))</f>
        <v>0</v>
      </c>
      <c r="ED266" s="4215"/>
      <c r="EE266" s="4268">
        <f t="shared" si="498"/>
        <v>0</v>
      </c>
      <c r="EF266" s="4269">
        <f t="shared" si="498"/>
        <v>0</v>
      </c>
      <c r="EG266" s="4269">
        <f t="shared" si="498"/>
        <v>0</v>
      </c>
      <c r="EH266" s="4269">
        <f t="shared" si="495"/>
        <v>0</v>
      </c>
      <c r="EI266" s="4269">
        <f t="shared" si="495"/>
        <v>0</v>
      </c>
      <c r="EJ266" s="4269">
        <f t="shared" si="495"/>
        <v>0</v>
      </c>
      <c r="EK266" s="4269">
        <f t="shared" si="495"/>
        <v>0</v>
      </c>
      <c r="EL266" s="4270">
        <f t="shared" si="495"/>
        <v>0</v>
      </c>
      <c r="EM266" s="4186"/>
      <c r="EN266" s="4264" t="str">
        <f t="shared" ref="EN266:EN328" si="573">BC266</f>
        <v/>
      </c>
      <c r="EO266" s="4271">
        <f t="shared" ref="EO266:EO329" si="574">MAX(EZ266:FG266)</f>
        <v>0</v>
      </c>
      <c r="EP266" s="4272">
        <f t="shared" ref="EP266:EP329" si="575">IF(EO266=0,0,IF(EZ266="",0,(EZ266/EO266)*EN266))</f>
        <v>0</v>
      </c>
      <c r="EQ266" s="4272">
        <f t="shared" ref="EQ266:EQ329" si="576">IF(EO266=0,0,IF(FA266="",0,(FA266/EO266)*EN266))</f>
        <v>0</v>
      </c>
      <c r="ER266" s="4272">
        <f t="shared" ref="ER266:ER329" si="577">IF(EO266=0,0,IF(FB266="",0,(FB266/EO266)*EN266))</f>
        <v>0</v>
      </c>
      <c r="ES266" s="4272">
        <f t="shared" ref="ES266:ES329" si="578">IF(EO266=0,0,IF(FC266="",0,(FC266/EO266)*EN266))</f>
        <v>0</v>
      </c>
      <c r="ET266" s="4272">
        <f t="shared" ref="ET266:ET329" si="579">IF(EO266=0,0,IF(FD266="",0,(FD266/EO266)*EN266))</f>
        <v>0</v>
      </c>
      <c r="EU266" s="4272">
        <f t="shared" ref="EU266:EU329" si="580">IF(EO266=0,0,IF(FE266="",0,(FE266/EO266)*EN266))</f>
        <v>0</v>
      </c>
      <c r="EV266" s="4272">
        <f t="shared" ref="EV266:EV329" si="581">IF(EO266=0,0,IF(FF266="",0,(FF266/EO266)*EN266))</f>
        <v>0</v>
      </c>
      <c r="EW266" s="4272">
        <f t="shared" ref="EW266:EW329" si="582">IF(EO266=0,0,IF(FG266="",0,(FG266/EO266)*EN266))</f>
        <v>0</v>
      </c>
      <c r="EX266" s="4288">
        <f>IF(X266=EX8,X266,0)</f>
        <v>0</v>
      </c>
      <c r="EY266" s="4286" t="str">
        <f t="shared" ref="EY266:EY329" si="583">IF(ISTEXT(EX266),Y266,"")</f>
        <v/>
      </c>
      <c r="EZ266" s="4261" t="str">
        <f t="shared" ref="EZ266:EZ327" si="584">IF(ISBLANK(Z266),"",IF(ISTEXT(EX266),Z266,""))</f>
        <v/>
      </c>
      <c r="FA266" s="4275" t="str">
        <f t="shared" ref="FA266:FA327" si="585">IF(ISBLANK(AA266),"",IF(ISTEXT(EX266),AA266,""))</f>
        <v/>
      </c>
      <c r="FB266" s="4275" t="str">
        <f t="shared" ref="FB266:FB327" si="586">IF(ISBLANK(AB266),"",IF(ISTEXT(EX266),AB266,""))</f>
        <v/>
      </c>
      <c r="FC266" s="4275" t="str">
        <f t="shared" ref="FC266:FC327" si="587">IF(ISBLANK(AC266),"",IF(ISTEXT(EX266),AC266,""))</f>
        <v/>
      </c>
      <c r="FD266" s="4275" t="str">
        <f t="shared" ref="FD266:FD327" si="588">IF(ISBLANK(AD266),"",IF(ISTEXT(EX266),AD266,""))</f>
        <v/>
      </c>
      <c r="FE266" s="4275" t="str">
        <f t="shared" ref="FE266:FE327" si="589">IF(ISBLANK(AE266),"",IF(ISTEXT(EX266),AE266,""))</f>
        <v/>
      </c>
      <c r="FF266" s="4275" t="str">
        <f t="shared" ref="FF266:FF327" si="590">IF(ISBLANK(AF266),"",IF(ISTEXT(EX266),AF266,""))</f>
        <v/>
      </c>
      <c r="FG266" s="4275" t="str">
        <f t="shared" ref="FG266:FG327" si="591">IF(ISBLANK(AG266),"",IF(ISTEXT(EX266),AG266,""))</f>
        <v/>
      </c>
      <c r="FH266" s="4186"/>
      <c r="FI266" s="4264" t="str">
        <f t="shared" ref="FI266:FI328" si="592">BC266</f>
        <v/>
      </c>
      <c r="FJ266" s="4277">
        <f t="shared" ref="FJ266:FJ329" si="593">MIN(FU266:GB266)</f>
        <v>0</v>
      </c>
      <c r="FK266" s="4115" t="str">
        <f t="shared" ref="FK266:FK329" si="594">IF(FU266="","",IF(FU266=0,"",(FJ266/FU266)*FI266))</f>
        <v/>
      </c>
      <c r="FL266" s="4115" t="str">
        <f t="shared" ref="FL266:FL329" si="595">IF(FV266="","",IF(FV266=0,"",(FJ266/FV266)*FI266))</f>
        <v/>
      </c>
      <c r="FM266" s="4115" t="str">
        <f t="shared" ref="FM266:FM329" si="596">IF(FW266="","",IF(FW266=0,"",(FJ266/FW266)*FI266))</f>
        <v/>
      </c>
      <c r="FN266" s="4115" t="str">
        <f t="shared" ref="FN266:FN329" si="597">IF(FX266="","",IF(FX266=0,"",(FJ266/FX266)*FI266))</f>
        <v/>
      </c>
      <c r="FO266" s="4115" t="str">
        <f t="shared" ref="FO266:FO329" si="598">IF(FY266="","",IF(FY266=0,"",(FJ266/FY266)*FI266))</f>
        <v/>
      </c>
      <c r="FP266" s="4115" t="str">
        <f t="shared" ref="FP266:FP329" si="599">IF(FZ266="","",IF(FZ266=0,"",(FJ266/FZ266)*FI266))</f>
        <v/>
      </c>
      <c r="FQ266" s="4115" t="str">
        <f t="shared" ref="FQ266:FQ329" si="600">IF(GA266="","",IF(GA266=0,"",(FJ266/GA266)*FI266))</f>
        <v/>
      </c>
      <c r="FR266" s="4115" t="str">
        <f t="shared" ref="FR266:FR329" si="601">IF(GB266="","",IF(GB266=0,"",(FJ266/GB266)*FI266))</f>
        <v/>
      </c>
      <c r="FS266" s="4287">
        <f>IF(X266=FS8,X266,0)</f>
        <v>0</v>
      </c>
      <c r="FT266" s="4286" t="str">
        <f t="shared" ref="FT266:FT329" si="602">IF(ISTEXT(FS266),Y266,"")</f>
        <v/>
      </c>
      <c r="FU266" s="4275" t="str">
        <f t="shared" ref="FU266:FU328" si="603">IF(ISBLANK(Z266),"",IF(ISTEXT(FS266),Z266,""))</f>
        <v/>
      </c>
      <c r="FV266" s="4275" t="str">
        <f t="shared" ref="FV266:FV328" si="604">IF(ISBLANK(AA266),"",IF(ISTEXT(FS266),AA266,""))</f>
        <v/>
      </c>
      <c r="FW266" s="4275" t="str">
        <f t="shared" ref="FW266:FW328" si="605">IF(ISBLANK(AB266),"",IF(ISTEXT(FS266),AB266,""))</f>
        <v/>
      </c>
      <c r="FX266" s="4275" t="str">
        <f t="shared" ref="FX266:FX328" si="606">IF(ISBLANK(AC266),"",IF(ISTEXT(FS266),AC266,""))</f>
        <v/>
      </c>
      <c r="FY266" s="4275" t="str">
        <f t="shared" ref="FY266:FY328" si="607">IF(ISBLANK(AD266),"",IF(ISTEXT(FS266),AD266,""))</f>
        <v/>
      </c>
      <c r="FZ266" s="4275" t="str">
        <f t="shared" ref="FZ266:FZ328" si="608">IF(ISBLANK(AE266),"",IF(ISTEXT(FS266),AE266,""))</f>
        <v/>
      </c>
      <c r="GA266" s="4275" t="str">
        <f t="shared" ref="GA266:GA328" si="609">IF(ISBLANK(AF266),"",IF(ISTEXT(FS266),AF266,""))</f>
        <v/>
      </c>
      <c r="GB266" s="4279" t="str">
        <f t="shared" ref="GB266:GB328" si="610">IF(ISBLANK(AG266),"",IF(ISTEXT(FS266),AG266,""))</f>
        <v/>
      </c>
      <c r="GC266" s="4122"/>
    </row>
    <row r="267" spans="1:185" ht="45" customHeight="1">
      <c r="A267" s="4016">
        <f>ROW()</f>
        <v>267</v>
      </c>
      <c r="B267" s="4250" t="str">
        <f>IF(C267="I","",IF(ISBLANK(D267),"",IF(ISTEXT(D267),LARGE(B9:B266,1)+1,0)))</f>
        <v/>
      </c>
      <c r="C267" s="4298"/>
      <c r="D267" s="4299"/>
      <c r="E267" s="4300"/>
      <c r="F267" s="4301"/>
      <c r="G267" s="4254"/>
      <c r="H267" s="4255"/>
      <c r="I267" s="4254"/>
      <c r="J267" s="4255"/>
      <c r="K267" s="4256">
        <f t="shared" si="492"/>
        <v>0</v>
      </c>
      <c r="L267" s="4119"/>
      <c r="M267" s="4257">
        <f t="shared" si="499"/>
        <v>0</v>
      </c>
      <c r="N267" s="4258">
        <f t="shared" si="499"/>
        <v>0</v>
      </c>
      <c r="O267" s="4259"/>
      <c r="P267" s="4259"/>
      <c r="Q267" s="4259"/>
      <c r="R267" s="4259"/>
      <c r="S267" s="4259"/>
      <c r="T267" s="4259"/>
      <c r="U267" s="4259"/>
      <c r="V267" s="4259"/>
      <c r="W267" s="4119"/>
      <c r="X267" s="4257">
        <f t="shared" si="500"/>
        <v>0</v>
      </c>
      <c r="Y267" s="4258">
        <f t="shared" si="500"/>
        <v>0</v>
      </c>
      <c r="Z267" s="4260"/>
      <c r="AA267" s="4260"/>
      <c r="AB267" s="4260"/>
      <c r="AC267" s="4260"/>
      <c r="AD267" s="4260"/>
      <c r="AE267" s="4260"/>
      <c r="AF267" s="4260"/>
      <c r="AG267" s="4260"/>
      <c r="AH267" s="4119"/>
      <c r="AI267" s="4122"/>
      <c r="AJ267" s="4261">
        <f t="shared" si="501"/>
        <v>0</v>
      </c>
      <c r="AK267" s="4262">
        <f t="shared" si="502"/>
        <v>0</v>
      </c>
      <c r="AL267" s="4261">
        <f t="shared" si="503"/>
        <v>0</v>
      </c>
      <c r="AM267" s="4262">
        <f t="shared" si="504"/>
        <v>0</v>
      </c>
      <c r="AN267" s="4261">
        <f t="shared" si="505"/>
        <v>0</v>
      </c>
      <c r="AO267" s="4262">
        <f t="shared" si="506"/>
        <v>0</v>
      </c>
      <c r="AP267" s="4261">
        <f t="shared" si="507"/>
        <v>0</v>
      </c>
      <c r="AQ267" s="4262">
        <f t="shared" si="508"/>
        <v>0</v>
      </c>
      <c r="AR267" s="4261">
        <f t="shared" si="509"/>
        <v>0</v>
      </c>
      <c r="AS267" s="4262">
        <f t="shared" si="510"/>
        <v>0</v>
      </c>
      <c r="AT267" s="4261">
        <f t="shared" si="511"/>
        <v>0</v>
      </c>
      <c r="AU267" s="4262">
        <f t="shared" si="512"/>
        <v>0</v>
      </c>
      <c r="AV267" s="4261">
        <f t="shared" si="513"/>
        <v>0</v>
      </c>
      <c r="AW267" s="4262">
        <f t="shared" si="514"/>
        <v>0</v>
      </c>
      <c r="AX267" s="4261">
        <f t="shared" si="515"/>
        <v>0</v>
      </c>
      <c r="AY267" s="4262">
        <f t="shared" si="516"/>
        <v>0</v>
      </c>
      <c r="AZ267" s="4263"/>
      <c r="BA267" s="4264">
        <f>BA9</f>
        <v>20</v>
      </c>
      <c r="BB267" s="4264">
        <f t="shared" si="517"/>
        <v>0</v>
      </c>
      <c r="BC267" s="4264" t="str">
        <f t="shared" si="518"/>
        <v/>
      </c>
      <c r="BD267" s="4265">
        <f t="shared" si="496"/>
        <v>0</v>
      </c>
      <c r="BE267" s="4265">
        <f t="shared" si="496"/>
        <v>0</v>
      </c>
      <c r="BF267" s="4265">
        <f t="shared" si="496"/>
        <v>0</v>
      </c>
      <c r="BG267" s="4265">
        <f t="shared" si="493"/>
        <v>0</v>
      </c>
      <c r="BH267" s="4265">
        <f t="shared" si="493"/>
        <v>0</v>
      </c>
      <c r="BI267" s="4265">
        <f t="shared" si="493"/>
        <v>0</v>
      </c>
      <c r="BJ267" s="4265">
        <f t="shared" si="493"/>
        <v>0</v>
      </c>
      <c r="BK267" s="4265">
        <f t="shared" si="493"/>
        <v>0</v>
      </c>
      <c r="BL267" s="4122"/>
      <c r="BM267" s="4266">
        <f t="shared" si="519"/>
        <v>0</v>
      </c>
      <c r="BN267" s="4267">
        <f t="shared" si="520"/>
        <v>0</v>
      </c>
      <c r="BO267" s="4267">
        <f t="shared" si="521"/>
        <v>0</v>
      </c>
      <c r="BP267" s="4267">
        <f t="shared" si="522"/>
        <v>0</v>
      </c>
      <c r="BQ267" s="4267">
        <f t="shared" si="523"/>
        <v>0</v>
      </c>
      <c r="BR267" s="4267">
        <f t="shared" si="524"/>
        <v>0</v>
      </c>
      <c r="BS267" s="4267">
        <f t="shared" si="525"/>
        <v>0</v>
      </c>
      <c r="BT267" s="4267">
        <f t="shared" si="526"/>
        <v>0</v>
      </c>
      <c r="BU267" s="4202"/>
      <c r="BV267" s="4268">
        <f t="shared" si="497"/>
        <v>0</v>
      </c>
      <c r="BW267" s="4269">
        <f t="shared" si="497"/>
        <v>0</v>
      </c>
      <c r="BX267" s="4269">
        <f t="shared" si="497"/>
        <v>0</v>
      </c>
      <c r="BY267" s="4269">
        <f t="shared" si="494"/>
        <v>0</v>
      </c>
      <c r="BZ267" s="4269">
        <f t="shared" si="494"/>
        <v>0</v>
      </c>
      <c r="CA267" s="4269">
        <f t="shared" si="494"/>
        <v>0</v>
      </c>
      <c r="CB267" s="4269">
        <f t="shared" si="494"/>
        <v>0</v>
      </c>
      <c r="CC267" s="4270">
        <f t="shared" si="494"/>
        <v>0</v>
      </c>
      <c r="CD267" s="4114"/>
      <c r="CE267" s="4264" t="str">
        <f t="shared" si="527"/>
        <v/>
      </c>
      <c r="CF267" s="4271">
        <f t="shared" si="528"/>
        <v>0</v>
      </c>
      <c r="CG267" s="4272">
        <f t="shared" si="529"/>
        <v>0</v>
      </c>
      <c r="CH267" s="4272">
        <f t="shared" si="530"/>
        <v>0</v>
      </c>
      <c r="CI267" s="4272">
        <f t="shared" si="531"/>
        <v>0</v>
      </c>
      <c r="CJ267" s="4272">
        <f t="shared" si="532"/>
        <v>0</v>
      </c>
      <c r="CK267" s="4272">
        <f t="shared" si="533"/>
        <v>0</v>
      </c>
      <c r="CL267" s="4272">
        <f t="shared" si="534"/>
        <v>0</v>
      </c>
      <c r="CM267" s="4272">
        <f t="shared" si="535"/>
        <v>0</v>
      </c>
      <c r="CN267" s="4272">
        <f t="shared" si="536"/>
        <v>0</v>
      </c>
      <c r="CO267" s="4285">
        <f>IF(M267=CO8,M267,0)</f>
        <v>0</v>
      </c>
      <c r="CP267" s="4286" t="str">
        <f t="shared" si="537"/>
        <v/>
      </c>
      <c r="CQ267" s="4261" t="str">
        <f t="shared" si="538"/>
        <v/>
      </c>
      <c r="CR267" s="4275" t="str">
        <f t="shared" si="539"/>
        <v/>
      </c>
      <c r="CS267" s="4275" t="str">
        <f t="shared" si="540"/>
        <v/>
      </c>
      <c r="CT267" s="4275" t="str">
        <f t="shared" si="541"/>
        <v/>
      </c>
      <c r="CU267" s="4275" t="str">
        <f t="shared" si="542"/>
        <v/>
      </c>
      <c r="CV267" s="4275" t="str">
        <f t="shared" si="543"/>
        <v/>
      </c>
      <c r="CW267" s="4275" t="str">
        <f t="shared" si="544"/>
        <v/>
      </c>
      <c r="CX267" s="4276" t="str">
        <f t="shared" si="545"/>
        <v/>
      </c>
      <c r="CY267" s="4186"/>
      <c r="CZ267" s="4264" t="str">
        <f t="shared" si="546"/>
        <v/>
      </c>
      <c r="DA267" s="4277">
        <f t="shared" si="547"/>
        <v>0</v>
      </c>
      <c r="DB267" s="4115" t="str">
        <f t="shared" si="548"/>
        <v/>
      </c>
      <c r="DC267" s="4115" t="str">
        <f t="shared" si="549"/>
        <v/>
      </c>
      <c r="DD267" s="4115" t="str">
        <f t="shared" si="550"/>
        <v/>
      </c>
      <c r="DE267" s="4115" t="str">
        <f t="shared" si="551"/>
        <v/>
      </c>
      <c r="DF267" s="4115" t="str">
        <f t="shared" si="552"/>
        <v/>
      </c>
      <c r="DG267" s="4115" t="str">
        <f t="shared" si="553"/>
        <v/>
      </c>
      <c r="DH267" s="4115" t="str">
        <f t="shared" si="554"/>
        <v/>
      </c>
      <c r="DI267" s="4115" t="str">
        <f t="shared" si="555"/>
        <v/>
      </c>
      <c r="DJ267" s="4136"/>
      <c r="DK267" s="4287">
        <f>IF(M267=DK8,M267,0)</f>
        <v>0</v>
      </c>
      <c r="DL267" s="4286" t="str">
        <f t="shared" si="556"/>
        <v/>
      </c>
      <c r="DM267" s="4275" t="str">
        <f t="shared" si="557"/>
        <v/>
      </c>
      <c r="DN267" s="4275" t="str">
        <f t="shared" si="558"/>
        <v/>
      </c>
      <c r="DO267" s="4275" t="str">
        <f t="shared" si="559"/>
        <v/>
      </c>
      <c r="DP267" s="4275" t="str">
        <f t="shared" si="560"/>
        <v/>
      </c>
      <c r="DQ267" s="4275" t="str">
        <f t="shared" si="561"/>
        <v/>
      </c>
      <c r="DR267" s="4275" t="str">
        <f t="shared" si="562"/>
        <v/>
      </c>
      <c r="DS267" s="4275" t="str">
        <f t="shared" si="563"/>
        <v/>
      </c>
      <c r="DT267" s="4279" t="str">
        <f t="shared" si="564"/>
        <v/>
      </c>
      <c r="DU267" s="4122"/>
      <c r="DV267" s="4266">
        <f t="shared" si="565"/>
        <v>0</v>
      </c>
      <c r="DW267" s="4267">
        <f t="shared" si="566"/>
        <v>0</v>
      </c>
      <c r="DX267" s="4267">
        <f t="shared" si="567"/>
        <v>0</v>
      </c>
      <c r="DY267" s="4267">
        <f t="shared" si="568"/>
        <v>0</v>
      </c>
      <c r="DZ267" s="4267">
        <f t="shared" si="569"/>
        <v>0</v>
      </c>
      <c r="EA267" s="4267">
        <f t="shared" si="570"/>
        <v>0</v>
      </c>
      <c r="EB267" s="4267">
        <f t="shared" si="571"/>
        <v>0</v>
      </c>
      <c r="EC267" s="4267">
        <f t="shared" si="572"/>
        <v>0</v>
      </c>
      <c r="ED267" s="4215"/>
      <c r="EE267" s="4268">
        <f t="shared" si="498"/>
        <v>0</v>
      </c>
      <c r="EF267" s="4269">
        <f t="shared" si="498"/>
        <v>0</v>
      </c>
      <c r="EG267" s="4269">
        <f t="shared" si="498"/>
        <v>0</v>
      </c>
      <c r="EH267" s="4269">
        <f t="shared" si="495"/>
        <v>0</v>
      </c>
      <c r="EI267" s="4269">
        <f t="shared" si="495"/>
        <v>0</v>
      </c>
      <c r="EJ267" s="4269">
        <f t="shared" si="495"/>
        <v>0</v>
      </c>
      <c r="EK267" s="4269">
        <f t="shared" si="495"/>
        <v>0</v>
      </c>
      <c r="EL267" s="4270">
        <f t="shared" si="495"/>
        <v>0</v>
      </c>
      <c r="EM267" s="4186"/>
      <c r="EN267" s="4264" t="str">
        <f t="shared" si="573"/>
        <v/>
      </c>
      <c r="EO267" s="4271">
        <f t="shared" si="574"/>
        <v>0</v>
      </c>
      <c r="EP267" s="4272">
        <f t="shared" si="575"/>
        <v>0</v>
      </c>
      <c r="EQ267" s="4272">
        <f t="shared" si="576"/>
        <v>0</v>
      </c>
      <c r="ER267" s="4272">
        <f t="shared" si="577"/>
        <v>0</v>
      </c>
      <c r="ES267" s="4272">
        <f t="shared" si="578"/>
        <v>0</v>
      </c>
      <c r="ET267" s="4272">
        <f t="shared" si="579"/>
        <v>0</v>
      </c>
      <c r="EU267" s="4272">
        <f t="shared" si="580"/>
        <v>0</v>
      </c>
      <c r="EV267" s="4272">
        <f t="shared" si="581"/>
        <v>0</v>
      </c>
      <c r="EW267" s="4272">
        <f t="shared" si="582"/>
        <v>0</v>
      </c>
      <c r="EX267" s="4288">
        <f>IF(X267=EX8,X267,0)</f>
        <v>0</v>
      </c>
      <c r="EY267" s="4286" t="str">
        <f t="shared" si="583"/>
        <v/>
      </c>
      <c r="EZ267" s="4261" t="str">
        <f t="shared" si="584"/>
        <v/>
      </c>
      <c r="FA267" s="4275" t="str">
        <f t="shared" si="585"/>
        <v/>
      </c>
      <c r="FB267" s="4275" t="str">
        <f t="shared" si="586"/>
        <v/>
      </c>
      <c r="FC267" s="4275" t="str">
        <f t="shared" si="587"/>
        <v/>
      </c>
      <c r="FD267" s="4275" t="str">
        <f t="shared" si="588"/>
        <v/>
      </c>
      <c r="FE267" s="4275" t="str">
        <f t="shared" si="589"/>
        <v/>
      </c>
      <c r="FF267" s="4275" t="str">
        <f t="shared" si="590"/>
        <v/>
      </c>
      <c r="FG267" s="4275" t="str">
        <f t="shared" si="591"/>
        <v/>
      </c>
      <c r="FH267" s="4186"/>
      <c r="FI267" s="4264" t="str">
        <f t="shared" si="592"/>
        <v/>
      </c>
      <c r="FJ267" s="4277">
        <f t="shared" si="593"/>
        <v>0</v>
      </c>
      <c r="FK267" s="4115" t="str">
        <f t="shared" si="594"/>
        <v/>
      </c>
      <c r="FL267" s="4115" t="str">
        <f t="shared" si="595"/>
        <v/>
      </c>
      <c r="FM267" s="4115" t="str">
        <f t="shared" si="596"/>
        <v/>
      </c>
      <c r="FN267" s="4115" t="str">
        <f t="shared" si="597"/>
        <v/>
      </c>
      <c r="FO267" s="4115" t="str">
        <f t="shared" si="598"/>
        <v/>
      </c>
      <c r="FP267" s="4115" t="str">
        <f t="shared" si="599"/>
        <v/>
      </c>
      <c r="FQ267" s="4115" t="str">
        <f t="shared" si="600"/>
        <v/>
      </c>
      <c r="FR267" s="4115" t="str">
        <f t="shared" si="601"/>
        <v/>
      </c>
      <c r="FS267" s="4287">
        <f>IF(X267=FS8,X267,0)</f>
        <v>0</v>
      </c>
      <c r="FT267" s="4286" t="str">
        <f t="shared" si="602"/>
        <v/>
      </c>
      <c r="FU267" s="4275" t="str">
        <f t="shared" si="603"/>
        <v/>
      </c>
      <c r="FV267" s="4275" t="str">
        <f t="shared" si="604"/>
        <v/>
      </c>
      <c r="FW267" s="4275" t="str">
        <f t="shared" si="605"/>
        <v/>
      </c>
      <c r="FX267" s="4275" t="str">
        <f t="shared" si="606"/>
        <v/>
      </c>
      <c r="FY267" s="4275" t="str">
        <f t="shared" si="607"/>
        <v/>
      </c>
      <c r="FZ267" s="4275" t="str">
        <f t="shared" si="608"/>
        <v/>
      </c>
      <c r="GA267" s="4275" t="str">
        <f t="shared" si="609"/>
        <v/>
      </c>
      <c r="GB267" s="4279" t="str">
        <f t="shared" si="610"/>
        <v/>
      </c>
      <c r="GC267" s="4122"/>
    </row>
    <row r="268" spans="1:185" ht="45" customHeight="1">
      <c r="A268" s="4016">
        <f>ROW()</f>
        <v>268</v>
      </c>
      <c r="B268" s="4250" t="str">
        <f>IF(C268="I","",IF(ISBLANK(D268),"",IF(ISTEXT(D268),LARGE(B9:B267,1)+1,0)))</f>
        <v/>
      </c>
      <c r="C268" s="4298"/>
      <c r="D268" s="4299"/>
      <c r="E268" s="4300"/>
      <c r="F268" s="4301"/>
      <c r="G268" s="4254"/>
      <c r="H268" s="4255"/>
      <c r="I268" s="4254"/>
      <c r="J268" s="4255"/>
      <c r="K268" s="4256">
        <f t="shared" si="492"/>
        <v>0</v>
      </c>
      <c r="L268" s="4119"/>
      <c r="M268" s="4257">
        <f t="shared" si="499"/>
        <v>0</v>
      </c>
      <c r="N268" s="4258">
        <f t="shared" si="499"/>
        <v>0</v>
      </c>
      <c r="O268" s="4259"/>
      <c r="P268" s="4259"/>
      <c r="Q268" s="4259"/>
      <c r="R268" s="4259"/>
      <c r="S268" s="4259"/>
      <c r="T268" s="4259"/>
      <c r="U268" s="4259"/>
      <c r="V268" s="4259"/>
      <c r="W268" s="4119"/>
      <c r="X268" s="4257">
        <f t="shared" si="500"/>
        <v>0</v>
      </c>
      <c r="Y268" s="4258">
        <f t="shared" si="500"/>
        <v>0</v>
      </c>
      <c r="Z268" s="4260"/>
      <c r="AA268" s="4260"/>
      <c r="AB268" s="4260"/>
      <c r="AC268" s="4260"/>
      <c r="AD268" s="4260"/>
      <c r="AE268" s="4260"/>
      <c r="AF268" s="4260"/>
      <c r="AG268" s="4260"/>
      <c r="AH268" s="4119"/>
      <c r="AI268" s="4122"/>
      <c r="AJ268" s="4261">
        <f t="shared" si="501"/>
        <v>0</v>
      </c>
      <c r="AK268" s="4262">
        <f t="shared" si="502"/>
        <v>0</v>
      </c>
      <c r="AL268" s="4261">
        <f t="shared" si="503"/>
        <v>0</v>
      </c>
      <c r="AM268" s="4262">
        <f t="shared" si="504"/>
        <v>0</v>
      </c>
      <c r="AN268" s="4261">
        <f t="shared" si="505"/>
        <v>0</v>
      </c>
      <c r="AO268" s="4262">
        <f t="shared" si="506"/>
        <v>0</v>
      </c>
      <c r="AP268" s="4261">
        <f t="shared" si="507"/>
        <v>0</v>
      </c>
      <c r="AQ268" s="4262">
        <f t="shared" si="508"/>
        <v>0</v>
      </c>
      <c r="AR268" s="4261">
        <f t="shared" si="509"/>
        <v>0</v>
      </c>
      <c r="AS268" s="4262">
        <f t="shared" si="510"/>
        <v>0</v>
      </c>
      <c r="AT268" s="4261">
        <f t="shared" si="511"/>
        <v>0</v>
      </c>
      <c r="AU268" s="4262">
        <f t="shared" si="512"/>
        <v>0</v>
      </c>
      <c r="AV268" s="4261">
        <f t="shared" si="513"/>
        <v>0</v>
      </c>
      <c r="AW268" s="4262">
        <f t="shared" si="514"/>
        <v>0</v>
      </c>
      <c r="AX268" s="4261">
        <f t="shared" si="515"/>
        <v>0</v>
      </c>
      <c r="AY268" s="4262">
        <f t="shared" si="516"/>
        <v>0</v>
      </c>
      <c r="AZ268" s="4263"/>
      <c r="BA268" s="4264">
        <f>BA9</f>
        <v>20</v>
      </c>
      <c r="BB268" s="4264">
        <f t="shared" si="517"/>
        <v>0</v>
      </c>
      <c r="BC268" s="4264" t="str">
        <f t="shared" si="518"/>
        <v/>
      </c>
      <c r="BD268" s="4265">
        <f t="shared" si="496"/>
        <v>0</v>
      </c>
      <c r="BE268" s="4265">
        <f t="shared" si="496"/>
        <v>0</v>
      </c>
      <c r="BF268" s="4265">
        <f t="shared" si="496"/>
        <v>0</v>
      </c>
      <c r="BG268" s="4265">
        <f t="shared" si="493"/>
        <v>0</v>
      </c>
      <c r="BH268" s="4265">
        <f t="shared" si="493"/>
        <v>0</v>
      </c>
      <c r="BI268" s="4265">
        <f t="shared" si="493"/>
        <v>0</v>
      </c>
      <c r="BJ268" s="4265">
        <f t="shared" si="493"/>
        <v>0</v>
      </c>
      <c r="BK268" s="4265">
        <f t="shared" si="493"/>
        <v>0</v>
      </c>
      <c r="BL268" s="4122"/>
      <c r="BM268" s="4266">
        <f t="shared" si="519"/>
        <v>0</v>
      </c>
      <c r="BN268" s="4267">
        <f t="shared" si="520"/>
        <v>0</v>
      </c>
      <c r="BO268" s="4267">
        <f t="shared" si="521"/>
        <v>0</v>
      </c>
      <c r="BP268" s="4267">
        <f t="shared" si="522"/>
        <v>0</v>
      </c>
      <c r="BQ268" s="4267">
        <f t="shared" si="523"/>
        <v>0</v>
      </c>
      <c r="BR268" s="4267">
        <f t="shared" si="524"/>
        <v>0</v>
      </c>
      <c r="BS268" s="4267">
        <f t="shared" si="525"/>
        <v>0</v>
      </c>
      <c r="BT268" s="4267">
        <f t="shared" si="526"/>
        <v>0</v>
      </c>
      <c r="BU268" s="4202"/>
      <c r="BV268" s="4268">
        <f t="shared" si="497"/>
        <v>0</v>
      </c>
      <c r="BW268" s="4269">
        <f t="shared" si="497"/>
        <v>0</v>
      </c>
      <c r="BX268" s="4269">
        <f t="shared" si="497"/>
        <v>0</v>
      </c>
      <c r="BY268" s="4269">
        <f t="shared" si="494"/>
        <v>0</v>
      </c>
      <c r="BZ268" s="4269">
        <f t="shared" si="494"/>
        <v>0</v>
      </c>
      <c r="CA268" s="4269">
        <f t="shared" si="494"/>
        <v>0</v>
      </c>
      <c r="CB268" s="4269">
        <f t="shared" si="494"/>
        <v>0</v>
      </c>
      <c r="CC268" s="4270">
        <f t="shared" si="494"/>
        <v>0</v>
      </c>
      <c r="CD268" s="4114"/>
      <c r="CE268" s="4264" t="str">
        <f t="shared" si="527"/>
        <v/>
      </c>
      <c r="CF268" s="4271">
        <f t="shared" si="528"/>
        <v>0</v>
      </c>
      <c r="CG268" s="4272">
        <f t="shared" si="529"/>
        <v>0</v>
      </c>
      <c r="CH268" s="4272">
        <f t="shared" si="530"/>
        <v>0</v>
      </c>
      <c r="CI268" s="4272">
        <f t="shared" si="531"/>
        <v>0</v>
      </c>
      <c r="CJ268" s="4272">
        <f t="shared" si="532"/>
        <v>0</v>
      </c>
      <c r="CK268" s="4272">
        <f t="shared" si="533"/>
        <v>0</v>
      </c>
      <c r="CL268" s="4272">
        <f t="shared" si="534"/>
        <v>0</v>
      </c>
      <c r="CM268" s="4272">
        <f t="shared" si="535"/>
        <v>0</v>
      </c>
      <c r="CN268" s="4272">
        <f t="shared" si="536"/>
        <v>0</v>
      </c>
      <c r="CO268" s="4285">
        <f>IF(M268=CO8,M268,0)</f>
        <v>0</v>
      </c>
      <c r="CP268" s="4286" t="str">
        <f t="shared" si="537"/>
        <v/>
      </c>
      <c r="CQ268" s="4261" t="str">
        <f t="shared" si="538"/>
        <v/>
      </c>
      <c r="CR268" s="4275" t="str">
        <f t="shared" si="539"/>
        <v/>
      </c>
      <c r="CS268" s="4275" t="str">
        <f t="shared" si="540"/>
        <v/>
      </c>
      <c r="CT268" s="4275" t="str">
        <f t="shared" si="541"/>
        <v/>
      </c>
      <c r="CU268" s="4275" t="str">
        <f t="shared" si="542"/>
        <v/>
      </c>
      <c r="CV268" s="4275" t="str">
        <f t="shared" si="543"/>
        <v/>
      </c>
      <c r="CW268" s="4275" t="str">
        <f t="shared" si="544"/>
        <v/>
      </c>
      <c r="CX268" s="4276" t="str">
        <f t="shared" si="545"/>
        <v/>
      </c>
      <c r="CY268" s="4186"/>
      <c r="CZ268" s="4264" t="str">
        <f t="shared" si="546"/>
        <v/>
      </c>
      <c r="DA268" s="4277">
        <f t="shared" si="547"/>
        <v>0</v>
      </c>
      <c r="DB268" s="4115" t="str">
        <f t="shared" si="548"/>
        <v/>
      </c>
      <c r="DC268" s="4115" t="str">
        <f t="shared" si="549"/>
        <v/>
      </c>
      <c r="DD268" s="4115" t="str">
        <f t="shared" si="550"/>
        <v/>
      </c>
      <c r="DE268" s="4115" t="str">
        <f t="shared" si="551"/>
        <v/>
      </c>
      <c r="DF268" s="4115" t="str">
        <f t="shared" si="552"/>
        <v/>
      </c>
      <c r="DG268" s="4115" t="str">
        <f t="shared" si="553"/>
        <v/>
      </c>
      <c r="DH268" s="4115" t="str">
        <f t="shared" si="554"/>
        <v/>
      </c>
      <c r="DI268" s="4115" t="str">
        <f t="shared" si="555"/>
        <v/>
      </c>
      <c r="DJ268" s="4136"/>
      <c r="DK268" s="4287">
        <f>IF(M268=DK8,M268,0)</f>
        <v>0</v>
      </c>
      <c r="DL268" s="4286" t="str">
        <f t="shared" si="556"/>
        <v/>
      </c>
      <c r="DM268" s="4275" t="str">
        <f t="shared" si="557"/>
        <v/>
      </c>
      <c r="DN268" s="4275" t="str">
        <f t="shared" si="558"/>
        <v/>
      </c>
      <c r="DO268" s="4275" t="str">
        <f t="shared" si="559"/>
        <v/>
      </c>
      <c r="DP268" s="4275" t="str">
        <f t="shared" si="560"/>
        <v/>
      </c>
      <c r="DQ268" s="4275" t="str">
        <f t="shared" si="561"/>
        <v/>
      </c>
      <c r="DR268" s="4275" t="str">
        <f t="shared" si="562"/>
        <v/>
      </c>
      <c r="DS268" s="4275" t="str">
        <f t="shared" si="563"/>
        <v/>
      </c>
      <c r="DT268" s="4279" t="str">
        <f t="shared" si="564"/>
        <v/>
      </c>
      <c r="DU268" s="4122"/>
      <c r="DV268" s="4266">
        <f t="shared" si="565"/>
        <v>0</v>
      </c>
      <c r="DW268" s="4267">
        <f t="shared" si="566"/>
        <v>0</v>
      </c>
      <c r="DX268" s="4267">
        <f t="shared" si="567"/>
        <v>0</v>
      </c>
      <c r="DY268" s="4267">
        <f t="shared" si="568"/>
        <v>0</v>
      </c>
      <c r="DZ268" s="4267">
        <f t="shared" si="569"/>
        <v>0</v>
      </c>
      <c r="EA268" s="4267">
        <f t="shared" si="570"/>
        <v>0</v>
      </c>
      <c r="EB268" s="4267">
        <f t="shared" si="571"/>
        <v>0</v>
      </c>
      <c r="EC268" s="4267">
        <f t="shared" si="572"/>
        <v>0</v>
      </c>
      <c r="ED268" s="4215"/>
      <c r="EE268" s="4268">
        <f t="shared" si="498"/>
        <v>0</v>
      </c>
      <c r="EF268" s="4269">
        <f t="shared" si="498"/>
        <v>0</v>
      </c>
      <c r="EG268" s="4269">
        <f t="shared" si="498"/>
        <v>0</v>
      </c>
      <c r="EH268" s="4269">
        <f t="shared" si="495"/>
        <v>0</v>
      </c>
      <c r="EI268" s="4269">
        <f t="shared" si="495"/>
        <v>0</v>
      </c>
      <c r="EJ268" s="4269">
        <f t="shared" si="495"/>
        <v>0</v>
      </c>
      <c r="EK268" s="4269">
        <f t="shared" si="495"/>
        <v>0</v>
      </c>
      <c r="EL268" s="4270">
        <f t="shared" si="495"/>
        <v>0</v>
      </c>
      <c r="EM268" s="4186"/>
      <c r="EN268" s="4264" t="str">
        <f t="shared" si="573"/>
        <v/>
      </c>
      <c r="EO268" s="4271">
        <f t="shared" si="574"/>
        <v>0</v>
      </c>
      <c r="EP268" s="4272">
        <f t="shared" si="575"/>
        <v>0</v>
      </c>
      <c r="EQ268" s="4272">
        <f t="shared" si="576"/>
        <v>0</v>
      </c>
      <c r="ER268" s="4272">
        <f t="shared" si="577"/>
        <v>0</v>
      </c>
      <c r="ES268" s="4272">
        <f t="shared" si="578"/>
        <v>0</v>
      </c>
      <c r="ET268" s="4272">
        <f t="shared" si="579"/>
        <v>0</v>
      </c>
      <c r="EU268" s="4272">
        <f t="shared" si="580"/>
        <v>0</v>
      </c>
      <c r="EV268" s="4272">
        <f t="shared" si="581"/>
        <v>0</v>
      </c>
      <c r="EW268" s="4272">
        <f t="shared" si="582"/>
        <v>0</v>
      </c>
      <c r="EX268" s="4288">
        <f>IF(X268=EX8,X268,0)</f>
        <v>0</v>
      </c>
      <c r="EY268" s="4286" t="str">
        <f t="shared" si="583"/>
        <v/>
      </c>
      <c r="EZ268" s="4261" t="str">
        <f t="shared" si="584"/>
        <v/>
      </c>
      <c r="FA268" s="4275" t="str">
        <f t="shared" si="585"/>
        <v/>
      </c>
      <c r="FB268" s="4275" t="str">
        <f t="shared" si="586"/>
        <v/>
      </c>
      <c r="FC268" s="4275" t="str">
        <f t="shared" si="587"/>
        <v/>
      </c>
      <c r="FD268" s="4275" t="str">
        <f t="shared" si="588"/>
        <v/>
      </c>
      <c r="FE268" s="4275" t="str">
        <f t="shared" si="589"/>
        <v/>
      </c>
      <c r="FF268" s="4275" t="str">
        <f t="shared" si="590"/>
        <v/>
      </c>
      <c r="FG268" s="4275" t="str">
        <f t="shared" si="591"/>
        <v/>
      </c>
      <c r="FH268" s="4186"/>
      <c r="FI268" s="4264" t="str">
        <f t="shared" si="592"/>
        <v/>
      </c>
      <c r="FJ268" s="4277">
        <f t="shared" si="593"/>
        <v>0</v>
      </c>
      <c r="FK268" s="4115" t="str">
        <f t="shared" si="594"/>
        <v/>
      </c>
      <c r="FL268" s="4115" t="str">
        <f t="shared" si="595"/>
        <v/>
      </c>
      <c r="FM268" s="4115" t="str">
        <f t="shared" si="596"/>
        <v/>
      </c>
      <c r="FN268" s="4115" t="str">
        <f t="shared" si="597"/>
        <v/>
      </c>
      <c r="FO268" s="4115" t="str">
        <f t="shared" si="598"/>
        <v/>
      </c>
      <c r="FP268" s="4115" t="str">
        <f t="shared" si="599"/>
        <v/>
      </c>
      <c r="FQ268" s="4115" t="str">
        <f t="shared" si="600"/>
        <v/>
      </c>
      <c r="FR268" s="4115" t="str">
        <f t="shared" si="601"/>
        <v/>
      </c>
      <c r="FS268" s="4287">
        <f>IF(X268=FS8,X268,0)</f>
        <v>0</v>
      </c>
      <c r="FT268" s="4286" t="str">
        <f t="shared" si="602"/>
        <v/>
      </c>
      <c r="FU268" s="4275" t="str">
        <f t="shared" si="603"/>
        <v/>
      </c>
      <c r="FV268" s="4275" t="str">
        <f t="shared" si="604"/>
        <v/>
      </c>
      <c r="FW268" s="4275" t="str">
        <f t="shared" si="605"/>
        <v/>
      </c>
      <c r="FX268" s="4275" t="str">
        <f t="shared" si="606"/>
        <v/>
      </c>
      <c r="FY268" s="4275" t="str">
        <f t="shared" si="607"/>
        <v/>
      </c>
      <c r="FZ268" s="4275" t="str">
        <f t="shared" si="608"/>
        <v/>
      </c>
      <c r="GA268" s="4275" t="str">
        <f t="shared" si="609"/>
        <v/>
      </c>
      <c r="GB268" s="4279" t="str">
        <f t="shared" si="610"/>
        <v/>
      </c>
      <c r="GC268" s="4122"/>
    </row>
    <row r="269" spans="1:185" ht="45" customHeight="1">
      <c r="A269" s="4016">
        <f>ROW()</f>
        <v>269</v>
      </c>
      <c r="B269" s="4250" t="str">
        <f>IF(C269="I","",IF(ISBLANK(D269),"",IF(ISTEXT(D269),LARGE(B9:B268,1)+1,0)))</f>
        <v/>
      </c>
      <c r="C269" s="4298"/>
      <c r="D269" s="4299"/>
      <c r="E269" s="4300"/>
      <c r="F269" s="4301"/>
      <c r="G269" s="4254"/>
      <c r="H269" s="4255"/>
      <c r="I269" s="4254"/>
      <c r="J269" s="4255"/>
      <c r="K269" s="4256">
        <f t="shared" si="492"/>
        <v>0</v>
      </c>
      <c r="L269" s="4119"/>
      <c r="M269" s="4257">
        <f t="shared" si="499"/>
        <v>0</v>
      </c>
      <c r="N269" s="4258">
        <f t="shared" si="499"/>
        <v>0</v>
      </c>
      <c r="O269" s="4259"/>
      <c r="P269" s="4259"/>
      <c r="Q269" s="4259"/>
      <c r="R269" s="4259"/>
      <c r="S269" s="4259"/>
      <c r="T269" s="4259"/>
      <c r="U269" s="4259"/>
      <c r="V269" s="4259"/>
      <c r="W269" s="4119"/>
      <c r="X269" s="4257">
        <f t="shared" si="500"/>
        <v>0</v>
      </c>
      <c r="Y269" s="4258">
        <f t="shared" si="500"/>
        <v>0</v>
      </c>
      <c r="Z269" s="4260"/>
      <c r="AA269" s="4260"/>
      <c r="AB269" s="4260"/>
      <c r="AC269" s="4260"/>
      <c r="AD269" s="4260"/>
      <c r="AE269" s="4260"/>
      <c r="AF269" s="4260"/>
      <c r="AG269" s="4260"/>
      <c r="AH269" s="4119"/>
      <c r="AI269" s="4122"/>
      <c r="AJ269" s="4261">
        <f t="shared" si="501"/>
        <v>0</v>
      </c>
      <c r="AK269" s="4262">
        <f t="shared" si="502"/>
        <v>0</v>
      </c>
      <c r="AL269" s="4261">
        <f t="shared" si="503"/>
        <v>0</v>
      </c>
      <c r="AM269" s="4262">
        <f t="shared" si="504"/>
        <v>0</v>
      </c>
      <c r="AN269" s="4261">
        <f t="shared" si="505"/>
        <v>0</v>
      </c>
      <c r="AO269" s="4262">
        <f t="shared" si="506"/>
        <v>0</v>
      </c>
      <c r="AP269" s="4261">
        <f t="shared" si="507"/>
        <v>0</v>
      </c>
      <c r="AQ269" s="4262">
        <f t="shared" si="508"/>
        <v>0</v>
      </c>
      <c r="AR269" s="4261">
        <f t="shared" si="509"/>
        <v>0</v>
      </c>
      <c r="AS269" s="4262">
        <f t="shared" si="510"/>
        <v>0</v>
      </c>
      <c r="AT269" s="4261">
        <f t="shared" si="511"/>
        <v>0</v>
      </c>
      <c r="AU269" s="4262">
        <f t="shared" si="512"/>
        <v>0</v>
      </c>
      <c r="AV269" s="4261">
        <f t="shared" si="513"/>
        <v>0</v>
      </c>
      <c r="AW269" s="4262">
        <f t="shared" si="514"/>
        <v>0</v>
      </c>
      <c r="AX269" s="4261">
        <f t="shared" si="515"/>
        <v>0</v>
      </c>
      <c r="AY269" s="4262">
        <f t="shared" si="516"/>
        <v>0</v>
      </c>
      <c r="AZ269" s="4263"/>
      <c r="BA269" s="4264">
        <f>BA9</f>
        <v>20</v>
      </c>
      <c r="BB269" s="4264">
        <f t="shared" si="517"/>
        <v>0</v>
      </c>
      <c r="BC269" s="4264" t="str">
        <f t="shared" si="518"/>
        <v/>
      </c>
      <c r="BD269" s="4265">
        <f t="shared" si="496"/>
        <v>0</v>
      </c>
      <c r="BE269" s="4265">
        <f t="shared" si="496"/>
        <v>0</v>
      </c>
      <c r="BF269" s="4265">
        <f t="shared" si="496"/>
        <v>0</v>
      </c>
      <c r="BG269" s="4265">
        <f t="shared" si="493"/>
        <v>0</v>
      </c>
      <c r="BH269" s="4265">
        <f t="shared" si="493"/>
        <v>0</v>
      </c>
      <c r="BI269" s="4265">
        <f t="shared" si="493"/>
        <v>0</v>
      </c>
      <c r="BJ269" s="4265">
        <f t="shared" si="493"/>
        <v>0</v>
      </c>
      <c r="BK269" s="4265">
        <f t="shared" si="493"/>
        <v>0</v>
      </c>
      <c r="BL269" s="4122"/>
      <c r="BM269" s="4266">
        <f t="shared" si="519"/>
        <v>0</v>
      </c>
      <c r="BN269" s="4267">
        <f t="shared" si="520"/>
        <v>0</v>
      </c>
      <c r="BO269" s="4267">
        <f t="shared" si="521"/>
        <v>0</v>
      </c>
      <c r="BP269" s="4267">
        <f t="shared" si="522"/>
        <v>0</v>
      </c>
      <c r="BQ269" s="4267">
        <f t="shared" si="523"/>
        <v>0</v>
      </c>
      <c r="BR269" s="4267">
        <f t="shared" si="524"/>
        <v>0</v>
      </c>
      <c r="BS269" s="4267">
        <f t="shared" si="525"/>
        <v>0</v>
      </c>
      <c r="BT269" s="4267">
        <f t="shared" si="526"/>
        <v>0</v>
      </c>
      <c r="BU269" s="4202"/>
      <c r="BV269" s="4268">
        <f t="shared" si="497"/>
        <v>0</v>
      </c>
      <c r="BW269" s="4269">
        <f t="shared" si="497"/>
        <v>0</v>
      </c>
      <c r="BX269" s="4269">
        <f t="shared" si="497"/>
        <v>0</v>
      </c>
      <c r="BY269" s="4269">
        <f t="shared" si="494"/>
        <v>0</v>
      </c>
      <c r="BZ269" s="4269">
        <f t="shared" si="494"/>
        <v>0</v>
      </c>
      <c r="CA269" s="4269">
        <f t="shared" si="494"/>
        <v>0</v>
      </c>
      <c r="CB269" s="4269">
        <f t="shared" si="494"/>
        <v>0</v>
      </c>
      <c r="CC269" s="4270">
        <f t="shared" si="494"/>
        <v>0</v>
      </c>
      <c r="CD269" s="4114"/>
      <c r="CE269" s="4264" t="str">
        <f t="shared" si="527"/>
        <v/>
      </c>
      <c r="CF269" s="4271">
        <f t="shared" si="528"/>
        <v>0</v>
      </c>
      <c r="CG269" s="4272">
        <f t="shared" si="529"/>
        <v>0</v>
      </c>
      <c r="CH269" s="4272">
        <f t="shared" si="530"/>
        <v>0</v>
      </c>
      <c r="CI269" s="4272">
        <f t="shared" si="531"/>
        <v>0</v>
      </c>
      <c r="CJ269" s="4272">
        <f t="shared" si="532"/>
        <v>0</v>
      </c>
      <c r="CK269" s="4272">
        <f t="shared" si="533"/>
        <v>0</v>
      </c>
      <c r="CL269" s="4272">
        <f t="shared" si="534"/>
        <v>0</v>
      </c>
      <c r="CM269" s="4272">
        <f t="shared" si="535"/>
        <v>0</v>
      </c>
      <c r="CN269" s="4272">
        <f t="shared" si="536"/>
        <v>0</v>
      </c>
      <c r="CO269" s="4285">
        <f>IF(M269=CO8,M269,0)</f>
        <v>0</v>
      </c>
      <c r="CP269" s="4286" t="str">
        <f t="shared" si="537"/>
        <v/>
      </c>
      <c r="CQ269" s="4261" t="str">
        <f t="shared" si="538"/>
        <v/>
      </c>
      <c r="CR269" s="4275" t="str">
        <f t="shared" si="539"/>
        <v/>
      </c>
      <c r="CS269" s="4275" t="str">
        <f t="shared" si="540"/>
        <v/>
      </c>
      <c r="CT269" s="4275" t="str">
        <f t="shared" si="541"/>
        <v/>
      </c>
      <c r="CU269" s="4275" t="str">
        <f t="shared" si="542"/>
        <v/>
      </c>
      <c r="CV269" s="4275" t="str">
        <f t="shared" si="543"/>
        <v/>
      </c>
      <c r="CW269" s="4275" t="str">
        <f t="shared" si="544"/>
        <v/>
      </c>
      <c r="CX269" s="4276" t="str">
        <f t="shared" si="545"/>
        <v/>
      </c>
      <c r="CY269" s="4186"/>
      <c r="CZ269" s="4264" t="str">
        <f t="shared" si="546"/>
        <v/>
      </c>
      <c r="DA269" s="4277">
        <f t="shared" si="547"/>
        <v>0</v>
      </c>
      <c r="DB269" s="4115" t="str">
        <f t="shared" si="548"/>
        <v/>
      </c>
      <c r="DC269" s="4115" t="str">
        <f t="shared" si="549"/>
        <v/>
      </c>
      <c r="DD269" s="4115" t="str">
        <f t="shared" si="550"/>
        <v/>
      </c>
      <c r="DE269" s="4115" t="str">
        <f t="shared" si="551"/>
        <v/>
      </c>
      <c r="DF269" s="4115" t="str">
        <f t="shared" si="552"/>
        <v/>
      </c>
      <c r="DG269" s="4115" t="str">
        <f t="shared" si="553"/>
        <v/>
      </c>
      <c r="DH269" s="4115" t="str">
        <f t="shared" si="554"/>
        <v/>
      </c>
      <c r="DI269" s="4115" t="str">
        <f t="shared" si="555"/>
        <v/>
      </c>
      <c r="DJ269" s="4136"/>
      <c r="DK269" s="4287">
        <f>IF(M269=DK8,M269,0)</f>
        <v>0</v>
      </c>
      <c r="DL269" s="4286" t="str">
        <f t="shared" si="556"/>
        <v/>
      </c>
      <c r="DM269" s="4275" t="str">
        <f t="shared" si="557"/>
        <v/>
      </c>
      <c r="DN269" s="4275" t="str">
        <f t="shared" si="558"/>
        <v/>
      </c>
      <c r="DO269" s="4275" t="str">
        <f t="shared" si="559"/>
        <v/>
      </c>
      <c r="DP269" s="4275" t="str">
        <f t="shared" si="560"/>
        <v/>
      </c>
      <c r="DQ269" s="4275" t="str">
        <f t="shared" si="561"/>
        <v/>
      </c>
      <c r="DR269" s="4275" t="str">
        <f t="shared" si="562"/>
        <v/>
      </c>
      <c r="DS269" s="4275" t="str">
        <f t="shared" si="563"/>
        <v/>
      </c>
      <c r="DT269" s="4279" t="str">
        <f t="shared" si="564"/>
        <v/>
      </c>
      <c r="DU269" s="4122"/>
      <c r="DV269" s="4266">
        <f t="shared" si="565"/>
        <v>0</v>
      </c>
      <c r="DW269" s="4267">
        <f t="shared" si="566"/>
        <v>0</v>
      </c>
      <c r="DX269" s="4267">
        <f t="shared" si="567"/>
        <v>0</v>
      </c>
      <c r="DY269" s="4267">
        <f t="shared" si="568"/>
        <v>0</v>
      </c>
      <c r="DZ269" s="4267">
        <f t="shared" si="569"/>
        <v>0</v>
      </c>
      <c r="EA269" s="4267">
        <f t="shared" si="570"/>
        <v>0</v>
      </c>
      <c r="EB269" s="4267">
        <f t="shared" si="571"/>
        <v>0</v>
      </c>
      <c r="EC269" s="4267">
        <f t="shared" si="572"/>
        <v>0</v>
      </c>
      <c r="ED269" s="4215"/>
      <c r="EE269" s="4268">
        <f t="shared" si="498"/>
        <v>0</v>
      </c>
      <c r="EF269" s="4269">
        <f t="shared" si="498"/>
        <v>0</v>
      </c>
      <c r="EG269" s="4269">
        <f t="shared" si="498"/>
        <v>0</v>
      </c>
      <c r="EH269" s="4269">
        <f t="shared" si="495"/>
        <v>0</v>
      </c>
      <c r="EI269" s="4269">
        <f t="shared" si="495"/>
        <v>0</v>
      </c>
      <c r="EJ269" s="4269">
        <f t="shared" si="495"/>
        <v>0</v>
      </c>
      <c r="EK269" s="4269">
        <f t="shared" si="495"/>
        <v>0</v>
      </c>
      <c r="EL269" s="4270">
        <f t="shared" si="495"/>
        <v>0</v>
      </c>
      <c r="EM269" s="4186"/>
      <c r="EN269" s="4264" t="str">
        <f t="shared" si="573"/>
        <v/>
      </c>
      <c r="EO269" s="4271">
        <f t="shared" si="574"/>
        <v>0</v>
      </c>
      <c r="EP269" s="4272">
        <f t="shared" si="575"/>
        <v>0</v>
      </c>
      <c r="EQ269" s="4272">
        <f t="shared" si="576"/>
        <v>0</v>
      </c>
      <c r="ER269" s="4272">
        <f t="shared" si="577"/>
        <v>0</v>
      </c>
      <c r="ES269" s="4272">
        <f t="shared" si="578"/>
        <v>0</v>
      </c>
      <c r="ET269" s="4272">
        <f t="shared" si="579"/>
        <v>0</v>
      </c>
      <c r="EU269" s="4272">
        <f t="shared" si="580"/>
        <v>0</v>
      </c>
      <c r="EV269" s="4272">
        <f t="shared" si="581"/>
        <v>0</v>
      </c>
      <c r="EW269" s="4272">
        <f t="shared" si="582"/>
        <v>0</v>
      </c>
      <c r="EX269" s="4288">
        <f>IF(X269=EX8,X269,0)</f>
        <v>0</v>
      </c>
      <c r="EY269" s="4286" t="str">
        <f t="shared" si="583"/>
        <v/>
      </c>
      <c r="EZ269" s="4261" t="str">
        <f t="shared" si="584"/>
        <v/>
      </c>
      <c r="FA269" s="4275" t="str">
        <f t="shared" si="585"/>
        <v/>
      </c>
      <c r="FB269" s="4275" t="str">
        <f t="shared" si="586"/>
        <v/>
      </c>
      <c r="FC269" s="4275" t="str">
        <f t="shared" si="587"/>
        <v/>
      </c>
      <c r="FD269" s="4275" t="str">
        <f t="shared" si="588"/>
        <v/>
      </c>
      <c r="FE269" s="4275" t="str">
        <f t="shared" si="589"/>
        <v/>
      </c>
      <c r="FF269" s="4275" t="str">
        <f t="shared" si="590"/>
        <v/>
      </c>
      <c r="FG269" s="4275" t="str">
        <f t="shared" si="591"/>
        <v/>
      </c>
      <c r="FH269" s="4186"/>
      <c r="FI269" s="4264" t="str">
        <f t="shared" si="592"/>
        <v/>
      </c>
      <c r="FJ269" s="4277">
        <f t="shared" si="593"/>
        <v>0</v>
      </c>
      <c r="FK269" s="4115" t="str">
        <f t="shared" si="594"/>
        <v/>
      </c>
      <c r="FL269" s="4115" t="str">
        <f t="shared" si="595"/>
        <v/>
      </c>
      <c r="FM269" s="4115" t="str">
        <f t="shared" si="596"/>
        <v/>
      </c>
      <c r="FN269" s="4115" t="str">
        <f t="shared" si="597"/>
        <v/>
      </c>
      <c r="FO269" s="4115" t="str">
        <f t="shared" si="598"/>
        <v/>
      </c>
      <c r="FP269" s="4115" t="str">
        <f t="shared" si="599"/>
        <v/>
      </c>
      <c r="FQ269" s="4115" t="str">
        <f t="shared" si="600"/>
        <v/>
      </c>
      <c r="FR269" s="4115" t="str">
        <f t="shared" si="601"/>
        <v/>
      </c>
      <c r="FS269" s="4287">
        <f>IF(X269=FS8,X269,0)</f>
        <v>0</v>
      </c>
      <c r="FT269" s="4286" t="str">
        <f t="shared" si="602"/>
        <v/>
      </c>
      <c r="FU269" s="4275" t="str">
        <f t="shared" si="603"/>
        <v/>
      </c>
      <c r="FV269" s="4275" t="str">
        <f t="shared" si="604"/>
        <v/>
      </c>
      <c r="FW269" s="4275" t="str">
        <f t="shared" si="605"/>
        <v/>
      </c>
      <c r="FX269" s="4275" t="str">
        <f t="shared" si="606"/>
        <v/>
      </c>
      <c r="FY269" s="4275" t="str">
        <f t="shared" si="607"/>
        <v/>
      </c>
      <c r="FZ269" s="4275" t="str">
        <f t="shared" si="608"/>
        <v/>
      </c>
      <c r="GA269" s="4275" t="str">
        <f t="shared" si="609"/>
        <v/>
      </c>
      <c r="GB269" s="4279" t="str">
        <f t="shared" si="610"/>
        <v/>
      </c>
      <c r="GC269" s="4122"/>
    </row>
    <row r="270" spans="1:185" ht="45" customHeight="1">
      <c r="A270" s="4016">
        <f>ROW()</f>
        <v>270</v>
      </c>
      <c r="B270" s="4250" t="str">
        <f>IF(C270="I","",IF(ISBLANK(D270),"",IF(ISTEXT(D270),LARGE(B9:B269,1)+1,0)))</f>
        <v/>
      </c>
      <c r="C270" s="4298"/>
      <c r="D270" s="4299"/>
      <c r="E270" s="4300"/>
      <c r="F270" s="4301"/>
      <c r="G270" s="4254"/>
      <c r="H270" s="4255"/>
      <c r="I270" s="4254"/>
      <c r="J270" s="4255"/>
      <c r="K270" s="4256">
        <f t="shared" si="492"/>
        <v>0</v>
      </c>
      <c r="L270" s="4119"/>
      <c r="M270" s="4257">
        <f t="shared" si="499"/>
        <v>0</v>
      </c>
      <c r="N270" s="4258">
        <f t="shared" si="499"/>
        <v>0</v>
      </c>
      <c r="O270" s="4259"/>
      <c r="P270" s="4259"/>
      <c r="Q270" s="4259"/>
      <c r="R270" s="4259"/>
      <c r="S270" s="4259"/>
      <c r="T270" s="4259"/>
      <c r="U270" s="4259"/>
      <c r="V270" s="4259"/>
      <c r="W270" s="4119"/>
      <c r="X270" s="4257">
        <f t="shared" si="500"/>
        <v>0</v>
      </c>
      <c r="Y270" s="4258">
        <f t="shared" si="500"/>
        <v>0</v>
      </c>
      <c r="Z270" s="4260"/>
      <c r="AA270" s="4260"/>
      <c r="AB270" s="4260"/>
      <c r="AC270" s="4260"/>
      <c r="AD270" s="4260"/>
      <c r="AE270" s="4260"/>
      <c r="AF270" s="4260"/>
      <c r="AG270" s="4260"/>
      <c r="AH270" s="4119"/>
      <c r="AI270" s="4122"/>
      <c r="AJ270" s="4261">
        <f t="shared" si="501"/>
        <v>0</v>
      </c>
      <c r="AK270" s="4262">
        <f t="shared" si="502"/>
        <v>0</v>
      </c>
      <c r="AL270" s="4261">
        <f t="shared" si="503"/>
        <v>0</v>
      </c>
      <c r="AM270" s="4262">
        <f t="shared" si="504"/>
        <v>0</v>
      </c>
      <c r="AN270" s="4261">
        <f t="shared" si="505"/>
        <v>0</v>
      </c>
      <c r="AO270" s="4262">
        <f t="shared" si="506"/>
        <v>0</v>
      </c>
      <c r="AP270" s="4261">
        <f t="shared" si="507"/>
        <v>0</v>
      </c>
      <c r="AQ270" s="4262">
        <f t="shared" si="508"/>
        <v>0</v>
      </c>
      <c r="AR270" s="4261">
        <f t="shared" si="509"/>
        <v>0</v>
      </c>
      <c r="AS270" s="4262">
        <f t="shared" si="510"/>
        <v>0</v>
      </c>
      <c r="AT270" s="4261">
        <f t="shared" si="511"/>
        <v>0</v>
      </c>
      <c r="AU270" s="4262">
        <f t="shared" si="512"/>
        <v>0</v>
      </c>
      <c r="AV270" s="4261">
        <f t="shared" si="513"/>
        <v>0</v>
      </c>
      <c r="AW270" s="4262">
        <f t="shared" si="514"/>
        <v>0</v>
      </c>
      <c r="AX270" s="4261">
        <f t="shared" si="515"/>
        <v>0</v>
      </c>
      <c r="AY270" s="4262">
        <f t="shared" si="516"/>
        <v>0</v>
      </c>
      <c r="AZ270" s="4263"/>
      <c r="BA270" s="4264">
        <f>BA9</f>
        <v>20</v>
      </c>
      <c r="BB270" s="4264">
        <f t="shared" si="517"/>
        <v>0</v>
      </c>
      <c r="BC270" s="4264" t="str">
        <f t="shared" si="518"/>
        <v/>
      </c>
      <c r="BD270" s="4265">
        <f t="shared" si="496"/>
        <v>0</v>
      </c>
      <c r="BE270" s="4265">
        <f t="shared" si="496"/>
        <v>0</v>
      </c>
      <c r="BF270" s="4265">
        <f t="shared" si="496"/>
        <v>0</v>
      </c>
      <c r="BG270" s="4265">
        <f t="shared" si="493"/>
        <v>0</v>
      </c>
      <c r="BH270" s="4265">
        <f t="shared" si="493"/>
        <v>0</v>
      </c>
      <c r="BI270" s="4265">
        <f t="shared" si="493"/>
        <v>0</v>
      </c>
      <c r="BJ270" s="4265">
        <f t="shared" si="493"/>
        <v>0</v>
      </c>
      <c r="BK270" s="4265">
        <f t="shared" si="493"/>
        <v>0</v>
      </c>
      <c r="BL270" s="4122"/>
      <c r="BM270" s="4266">
        <f t="shared" si="519"/>
        <v>0</v>
      </c>
      <c r="BN270" s="4267">
        <f t="shared" si="520"/>
        <v>0</v>
      </c>
      <c r="BO270" s="4267">
        <f t="shared" si="521"/>
        <v>0</v>
      </c>
      <c r="BP270" s="4267">
        <f t="shared" si="522"/>
        <v>0</v>
      </c>
      <c r="BQ270" s="4267">
        <f t="shared" si="523"/>
        <v>0</v>
      </c>
      <c r="BR270" s="4267">
        <f t="shared" si="524"/>
        <v>0</v>
      </c>
      <c r="BS270" s="4267">
        <f t="shared" si="525"/>
        <v>0</v>
      </c>
      <c r="BT270" s="4267">
        <f t="shared" si="526"/>
        <v>0</v>
      </c>
      <c r="BU270" s="4202"/>
      <c r="BV270" s="4268">
        <f t="shared" si="497"/>
        <v>0</v>
      </c>
      <c r="BW270" s="4269">
        <f t="shared" si="497"/>
        <v>0</v>
      </c>
      <c r="BX270" s="4269">
        <f t="shared" si="497"/>
        <v>0</v>
      </c>
      <c r="BY270" s="4269">
        <f t="shared" si="494"/>
        <v>0</v>
      </c>
      <c r="BZ270" s="4269">
        <f t="shared" si="494"/>
        <v>0</v>
      </c>
      <c r="CA270" s="4269">
        <f t="shared" si="494"/>
        <v>0</v>
      </c>
      <c r="CB270" s="4269">
        <f t="shared" si="494"/>
        <v>0</v>
      </c>
      <c r="CC270" s="4270">
        <f t="shared" si="494"/>
        <v>0</v>
      </c>
      <c r="CD270" s="4114"/>
      <c r="CE270" s="4264" t="str">
        <f t="shared" si="527"/>
        <v/>
      </c>
      <c r="CF270" s="4271">
        <f t="shared" si="528"/>
        <v>0</v>
      </c>
      <c r="CG270" s="4272">
        <f t="shared" si="529"/>
        <v>0</v>
      </c>
      <c r="CH270" s="4272">
        <f t="shared" si="530"/>
        <v>0</v>
      </c>
      <c r="CI270" s="4272">
        <f t="shared" si="531"/>
        <v>0</v>
      </c>
      <c r="CJ270" s="4272">
        <f t="shared" si="532"/>
        <v>0</v>
      </c>
      <c r="CK270" s="4272">
        <f t="shared" si="533"/>
        <v>0</v>
      </c>
      <c r="CL270" s="4272">
        <f t="shared" si="534"/>
        <v>0</v>
      </c>
      <c r="CM270" s="4272">
        <f t="shared" si="535"/>
        <v>0</v>
      </c>
      <c r="CN270" s="4272">
        <f t="shared" si="536"/>
        <v>0</v>
      </c>
      <c r="CO270" s="4285">
        <f>IF(M270=CO8,M270,0)</f>
        <v>0</v>
      </c>
      <c r="CP270" s="4286" t="str">
        <f t="shared" si="537"/>
        <v/>
      </c>
      <c r="CQ270" s="4261" t="str">
        <f t="shared" si="538"/>
        <v/>
      </c>
      <c r="CR270" s="4275" t="str">
        <f t="shared" si="539"/>
        <v/>
      </c>
      <c r="CS270" s="4275" t="str">
        <f t="shared" si="540"/>
        <v/>
      </c>
      <c r="CT270" s="4275" t="str">
        <f t="shared" si="541"/>
        <v/>
      </c>
      <c r="CU270" s="4275" t="str">
        <f t="shared" si="542"/>
        <v/>
      </c>
      <c r="CV270" s="4275" t="str">
        <f t="shared" si="543"/>
        <v/>
      </c>
      <c r="CW270" s="4275" t="str">
        <f t="shared" si="544"/>
        <v/>
      </c>
      <c r="CX270" s="4276" t="str">
        <f t="shared" si="545"/>
        <v/>
      </c>
      <c r="CY270" s="4186"/>
      <c r="CZ270" s="4264" t="str">
        <f t="shared" si="546"/>
        <v/>
      </c>
      <c r="DA270" s="4277">
        <f t="shared" si="547"/>
        <v>0</v>
      </c>
      <c r="DB270" s="4115" t="str">
        <f t="shared" si="548"/>
        <v/>
      </c>
      <c r="DC270" s="4115" t="str">
        <f t="shared" si="549"/>
        <v/>
      </c>
      <c r="DD270" s="4115" t="str">
        <f t="shared" si="550"/>
        <v/>
      </c>
      <c r="DE270" s="4115" t="str">
        <f t="shared" si="551"/>
        <v/>
      </c>
      <c r="DF270" s="4115" t="str">
        <f t="shared" si="552"/>
        <v/>
      </c>
      <c r="DG270" s="4115" t="str">
        <f t="shared" si="553"/>
        <v/>
      </c>
      <c r="DH270" s="4115" t="str">
        <f t="shared" si="554"/>
        <v/>
      </c>
      <c r="DI270" s="4115" t="str">
        <f t="shared" si="555"/>
        <v/>
      </c>
      <c r="DJ270" s="4136"/>
      <c r="DK270" s="4287">
        <f>IF(M270=DK8,M270,0)</f>
        <v>0</v>
      </c>
      <c r="DL270" s="4286" t="str">
        <f t="shared" si="556"/>
        <v/>
      </c>
      <c r="DM270" s="4275" t="str">
        <f t="shared" si="557"/>
        <v/>
      </c>
      <c r="DN270" s="4275" t="str">
        <f t="shared" si="558"/>
        <v/>
      </c>
      <c r="DO270" s="4275" t="str">
        <f t="shared" si="559"/>
        <v/>
      </c>
      <c r="DP270" s="4275" t="str">
        <f t="shared" si="560"/>
        <v/>
      </c>
      <c r="DQ270" s="4275" t="str">
        <f t="shared" si="561"/>
        <v/>
      </c>
      <c r="DR270" s="4275" t="str">
        <f t="shared" si="562"/>
        <v/>
      </c>
      <c r="DS270" s="4275" t="str">
        <f t="shared" si="563"/>
        <v/>
      </c>
      <c r="DT270" s="4279" t="str">
        <f t="shared" si="564"/>
        <v/>
      </c>
      <c r="DU270" s="4122"/>
      <c r="DV270" s="4266">
        <f t="shared" si="565"/>
        <v>0</v>
      </c>
      <c r="DW270" s="4267">
        <f t="shared" si="566"/>
        <v>0</v>
      </c>
      <c r="DX270" s="4267">
        <f t="shared" si="567"/>
        <v>0</v>
      </c>
      <c r="DY270" s="4267">
        <f t="shared" si="568"/>
        <v>0</v>
      </c>
      <c r="DZ270" s="4267">
        <f t="shared" si="569"/>
        <v>0</v>
      </c>
      <c r="EA270" s="4267">
        <f t="shared" si="570"/>
        <v>0</v>
      </c>
      <c r="EB270" s="4267">
        <f t="shared" si="571"/>
        <v>0</v>
      </c>
      <c r="EC270" s="4267">
        <f t="shared" si="572"/>
        <v>0</v>
      </c>
      <c r="ED270" s="4215"/>
      <c r="EE270" s="4268">
        <f t="shared" si="498"/>
        <v>0</v>
      </c>
      <c r="EF270" s="4269">
        <f t="shared" si="498"/>
        <v>0</v>
      </c>
      <c r="EG270" s="4269">
        <f t="shared" si="498"/>
        <v>0</v>
      </c>
      <c r="EH270" s="4269">
        <f t="shared" si="495"/>
        <v>0</v>
      </c>
      <c r="EI270" s="4269">
        <f t="shared" si="495"/>
        <v>0</v>
      </c>
      <c r="EJ270" s="4269">
        <f t="shared" si="495"/>
        <v>0</v>
      </c>
      <c r="EK270" s="4269">
        <f t="shared" si="495"/>
        <v>0</v>
      </c>
      <c r="EL270" s="4270">
        <f t="shared" si="495"/>
        <v>0</v>
      </c>
      <c r="EM270" s="4186"/>
      <c r="EN270" s="4264" t="str">
        <f t="shared" si="573"/>
        <v/>
      </c>
      <c r="EO270" s="4271">
        <f t="shared" si="574"/>
        <v>0</v>
      </c>
      <c r="EP270" s="4272">
        <f t="shared" si="575"/>
        <v>0</v>
      </c>
      <c r="EQ270" s="4272">
        <f t="shared" si="576"/>
        <v>0</v>
      </c>
      <c r="ER270" s="4272">
        <f t="shared" si="577"/>
        <v>0</v>
      </c>
      <c r="ES270" s="4272">
        <f t="shared" si="578"/>
        <v>0</v>
      </c>
      <c r="ET270" s="4272">
        <f t="shared" si="579"/>
        <v>0</v>
      </c>
      <c r="EU270" s="4272">
        <f t="shared" si="580"/>
        <v>0</v>
      </c>
      <c r="EV270" s="4272">
        <f t="shared" si="581"/>
        <v>0</v>
      </c>
      <c r="EW270" s="4272">
        <f t="shared" si="582"/>
        <v>0</v>
      </c>
      <c r="EX270" s="4288">
        <f>IF(X270=EX8,X270,0)</f>
        <v>0</v>
      </c>
      <c r="EY270" s="4286" t="str">
        <f t="shared" si="583"/>
        <v/>
      </c>
      <c r="EZ270" s="4261" t="str">
        <f t="shared" si="584"/>
        <v/>
      </c>
      <c r="FA270" s="4275" t="str">
        <f t="shared" si="585"/>
        <v/>
      </c>
      <c r="FB270" s="4275" t="str">
        <f t="shared" si="586"/>
        <v/>
      </c>
      <c r="FC270" s="4275" t="str">
        <f t="shared" si="587"/>
        <v/>
      </c>
      <c r="FD270" s="4275" t="str">
        <f t="shared" si="588"/>
        <v/>
      </c>
      <c r="FE270" s="4275" t="str">
        <f t="shared" si="589"/>
        <v/>
      </c>
      <c r="FF270" s="4275" t="str">
        <f t="shared" si="590"/>
        <v/>
      </c>
      <c r="FG270" s="4275" t="str">
        <f t="shared" si="591"/>
        <v/>
      </c>
      <c r="FH270" s="4186"/>
      <c r="FI270" s="4264" t="str">
        <f t="shared" si="592"/>
        <v/>
      </c>
      <c r="FJ270" s="4277">
        <f t="shared" si="593"/>
        <v>0</v>
      </c>
      <c r="FK270" s="4115" t="str">
        <f t="shared" si="594"/>
        <v/>
      </c>
      <c r="FL270" s="4115" t="str">
        <f t="shared" si="595"/>
        <v/>
      </c>
      <c r="FM270" s="4115" t="str">
        <f t="shared" si="596"/>
        <v/>
      </c>
      <c r="FN270" s="4115" t="str">
        <f t="shared" si="597"/>
        <v/>
      </c>
      <c r="FO270" s="4115" t="str">
        <f t="shared" si="598"/>
        <v/>
      </c>
      <c r="FP270" s="4115" t="str">
        <f t="shared" si="599"/>
        <v/>
      </c>
      <c r="FQ270" s="4115" t="str">
        <f t="shared" si="600"/>
        <v/>
      </c>
      <c r="FR270" s="4115" t="str">
        <f t="shared" si="601"/>
        <v/>
      </c>
      <c r="FS270" s="4287">
        <f>IF(X270=FS8,X270,0)</f>
        <v>0</v>
      </c>
      <c r="FT270" s="4286" t="str">
        <f t="shared" si="602"/>
        <v/>
      </c>
      <c r="FU270" s="4275" t="str">
        <f t="shared" si="603"/>
        <v/>
      </c>
      <c r="FV270" s="4275" t="str">
        <f t="shared" si="604"/>
        <v/>
      </c>
      <c r="FW270" s="4275" t="str">
        <f t="shared" si="605"/>
        <v/>
      </c>
      <c r="FX270" s="4275" t="str">
        <f t="shared" si="606"/>
        <v/>
      </c>
      <c r="FY270" s="4275" t="str">
        <f t="shared" si="607"/>
        <v/>
      </c>
      <c r="FZ270" s="4275" t="str">
        <f t="shared" si="608"/>
        <v/>
      </c>
      <c r="GA270" s="4275" t="str">
        <f t="shared" si="609"/>
        <v/>
      </c>
      <c r="GB270" s="4279" t="str">
        <f t="shared" si="610"/>
        <v/>
      </c>
      <c r="GC270" s="4122"/>
    </row>
    <row r="271" spans="1:185" ht="45" customHeight="1">
      <c r="A271" s="4016">
        <f>ROW()</f>
        <v>271</v>
      </c>
      <c r="B271" s="4250" t="str">
        <f>IF(C271="I","",IF(ISBLANK(D271),"",IF(ISTEXT(D271),LARGE(B9:B270,1)+1,0)))</f>
        <v/>
      </c>
      <c r="C271" s="4298"/>
      <c r="D271" s="4299"/>
      <c r="E271" s="4300"/>
      <c r="F271" s="4301"/>
      <c r="G271" s="4254"/>
      <c r="H271" s="4255"/>
      <c r="I271" s="4254"/>
      <c r="J271" s="4255"/>
      <c r="K271" s="4256">
        <f t="shared" si="492"/>
        <v>0</v>
      </c>
      <c r="L271" s="4119"/>
      <c r="M271" s="4257">
        <f t="shared" si="499"/>
        <v>0</v>
      </c>
      <c r="N271" s="4258">
        <f t="shared" si="499"/>
        <v>0</v>
      </c>
      <c r="O271" s="4259"/>
      <c r="P271" s="4259"/>
      <c r="Q271" s="4259"/>
      <c r="R271" s="4259"/>
      <c r="S271" s="4259"/>
      <c r="T271" s="4259"/>
      <c r="U271" s="4259"/>
      <c r="V271" s="4259"/>
      <c r="W271" s="4119"/>
      <c r="X271" s="4257">
        <f t="shared" si="500"/>
        <v>0</v>
      </c>
      <c r="Y271" s="4258">
        <f t="shared" si="500"/>
        <v>0</v>
      </c>
      <c r="Z271" s="4260"/>
      <c r="AA271" s="4260"/>
      <c r="AB271" s="4260"/>
      <c r="AC271" s="4260"/>
      <c r="AD271" s="4260"/>
      <c r="AE271" s="4260"/>
      <c r="AF271" s="4260"/>
      <c r="AG271" s="4260"/>
      <c r="AH271" s="4119"/>
      <c r="AI271" s="4122"/>
      <c r="AJ271" s="4261">
        <f t="shared" si="501"/>
        <v>0</v>
      </c>
      <c r="AK271" s="4262">
        <f t="shared" si="502"/>
        <v>0</v>
      </c>
      <c r="AL271" s="4261">
        <f t="shared" si="503"/>
        <v>0</v>
      </c>
      <c r="AM271" s="4262">
        <f t="shared" si="504"/>
        <v>0</v>
      </c>
      <c r="AN271" s="4261">
        <f t="shared" si="505"/>
        <v>0</v>
      </c>
      <c r="AO271" s="4262">
        <f t="shared" si="506"/>
        <v>0</v>
      </c>
      <c r="AP271" s="4261">
        <f t="shared" si="507"/>
        <v>0</v>
      </c>
      <c r="AQ271" s="4262">
        <f t="shared" si="508"/>
        <v>0</v>
      </c>
      <c r="AR271" s="4261">
        <f t="shared" si="509"/>
        <v>0</v>
      </c>
      <c r="AS271" s="4262">
        <f t="shared" si="510"/>
        <v>0</v>
      </c>
      <c r="AT271" s="4261">
        <f t="shared" si="511"/>
        <v>0</v>
      </c>
      <c r="AU271" s="4262">
        <f t="shared" si="512"/>
        <v>0</v>
      </c>
      <c r="AV271" s="4261">
        <f t="shared" si="513"/>
        <v>0</v>
      </c>
      <c r="AW271" s="4262">
        <f t="shared" si="514"/>
        <v>0</v>
      </c>
      <c r="AX271" s="4261">
        <f t="shared" si="515"/>
        <v>0</v>
      </c>
      <c r="AY271" s="4262">
        <f t="shared" si="516"/>
        <v>0</v>
      </c>
      <c r="AZ271" s="4263"/>
      <c r="BA271" s="4264">
        <f>BA9</f>
        <v>20</v>
      </c>
      <c r="BB271" s="4264">
        <f t="shared" si="517"/>
        <v>0</v>
      </c>
      <c r="BC271" s="4264" t="str">
        <f t="shared" si="518"/>
        <v/>
      </c>
      <c r="BD271" s="4265">
        <f t="shared" si="496"/>
        <v>0</v>
      </c>
      <c r="BE271" s="4265">
        <f t="shared" si="496"/>
        <v>0</v>
      </c>
      <c r="BF271" s="4265">
        <f t="shared" si="496"/>
        <v>0</v>
      </c>
      <c r="BG271" s="4265">
        <f t="shared" si="493"/>
        <v>0</v>
      </c>
      <c r="BH271" s="4265">
        <f t="shared" si="493"/>
        <v>0</v>
      </c>
      <c r="BI271" s="4265">
        <f t="shared" si="493"/>
        <v>0</v>
      </c>
      <c r="BJ271" s="4265">
        <f t="shared" si="493"/>
        <v>0</v>
      </c>
      <c r="BK271" s="4265">
        <f t="shared" si="493"/>
        <v>0</v>
      </c>
      <c r="BL271" s="4122"/>
      <c r="BM271" s="4266">
        <f t="shared" si="519"/>
        <v>0</v>
      </c>
      <c r="BN271" s="4267">
        <f t="shared" si="520"/>
        <v>0</v>
      </c>
      <c r="BO271" s="4267">
        <f t="shared" si="521"/>
        <v>0</v>
      </c>
      <c r="BP271" s="4267">
        <f t="shared" si="522"/>
        <v>0</v>
      </c>
      <c r="BQ271" s="4267">
        <f t="shared" si="523"/>
        <v>0</v>
      </c>
      <c r="BR271" s="4267">
        <f t="shared" si="524"/>
        <v>0</v>
      </c>
      <c r="BS271" s="4267">
        <f t="shared" si="525"/>
        <v>0</v>
      </c>
      <c r="BT271" s="4267">
        <f t="shared" si="526"/>
        <v>0</v>
      </c>
      <c r="BU271" s="4202"/>
      <c r="BV271" s="4268">
        <f t="shared" si="497"/>
        <v>0</v>
      </c>
      <c r="BW271" s="4269">
        <f t="shared" si="497"/>
        <v>0</v>
      </c>
      <c r="BX271" s="4269">
        <f t="shared" si="497"/>
        <v>0</v>
      </c>
      <c r="BY271" s="4269">
        <f t="shared" si="494"/>
        <v>0</v>
      </c>
      <c r="BZ271" s="4269">
        <f t="shared" si="494"/>
        <v>0</v>
      </c>
      <c r="CA271" s="4269">
        <f t="shared" si="494"/>
        <v>0</v>
      </c>
      <c r="CB271" s="4269">
        <f t="shared" si="494"/>
        <v>0</v>
      </c>
      <c r="CC271" s="4270">
        <f t="shared" si="494"/>
        <v>0</v>
      </c>
      <c r="CD271" s="4114"/>
      <c r="CE271" s="4264" t="str">
        <f t="shared" si="527"/>
        <v/>
      </c>
      <c r="CF271" s="4271">
        <f t="shared" si="528"/>
        <v>0</v>
      </c>
      <c r="CG271" s="4272">
        <f t="shared" si="529"/>
        <v>0</v>
      </c>
      <c r="CH271" s="4272">
        <f t="shared" si="530"/>
        <v>0</v>
      </c>
      <c r="CI271" s="4272">
        <f t="shared" si="531"/>
        <v>0</v>
      </c>
      <c r="CJ271" s="4272">
        <f t="shared" si="532"/>
        <v>0</v>
      </c>
      <c r="CK271" s="4272">
        <f t="shared" si="533"/>
        <v>0</v>
      </c>
      <c r="CL271" s="4272">
        <f t="shared" si="534"/>
        <v>0</v>
      </c>
      <c r="CM271" s="4272">
        <f t="shared" si="535"/>
        <v>0</v>
      </c>
      <c r="CN271" s="4272">
        <f t="shared" si="536"/>
        <v>0</v>
      </c>
      <c r="CO271" s="4285">
        <f>IF(M271=CO8,M271,0)</f>
        <v>0</v>
      </c>
      <c r="CP271" s="4286" t="str">
        <f t="shared" si="537"/>
        <v/>
      </c>
      <c r="CQ271" s="4261" t="str">
        <f t="shared" si="538"/>
        <v/>
      </c>
      <c r="CR271" s="4275" t="str">
        <f t="shared" si="539"/>
        <v/>
      </c>
      <c r="CS271" s="4275" t="str">
        <f t="shared" si="540"/>
        <v/>
      </c>
      <c r="CT271" s="4275" t="str">
        <f t="shared" si="541"/>
        <v/>
      </c>
      <c r="CU271" s="4275" t="str">
        <f t="shared" si="542"/>
        <v/>
      </c>
      <c r="CV271" s="4275" t="str">
        <f t="shared" si="543"/>
        <v/>
      </c>
      <c r="CW271" s="4275" t="str">
        <f t="shared" si="544"/>
        <v/>
      </c>
      <c r="CX271" s="4276" t="str">
        <f t="shared" si="545"/>
        <v/>
      </c>
      <c r="CY271" s="4186"/>
      <c r="CZ271" s="4264" t="str">
        <f t="shared" si="546"/>
        <v/>
      </c>
      <c r="DA271" s="4277">
        <f t="shared" si="547"/>
        <v>0</v>
      </c>
      <c r="DB271" s="4115" t="str">
        <f t="shared" si="548"/>
        <v/>
      </c>
      <c r="DC271" s="4115" t="str">
        <f t="shared" si="549"/>
        <v/>
      </c>
      <c r="DD271" s="4115" t="str">
        <f t="shared" si="550"/>
        <v/>
      </c>
      <c r="DE271" s="4115" t="str">
        <f t="shared" si="551"/>
        <v/>
      </c>
      <c r="DF271" s="4115" t="str">
        <f t="shared" si="552"/>
        <v/>
      </c>
      <c r="DG271" s="4115" t="str">
        <f t="shared" si="553"/>
        <v/>
      </c>
      <c r="DH271" s="4115" t="str">
        <f t="shared" si="554"/>
        <v/>
      </c>
      <c r="DI271" s="4115" t="str">
        <f t="shared" si="555"/>
        <v/>
      </c>
      <c r="DJ271" s="4136"/>
      <c r="DK271" s="4287">
        <f>IF(M271=DK8,M271,0)</f>
        <v>0</v>
      </c>
      <c r="DL271" s="4286" t="str">
        <f t="shared" si="556"/>
        <v/>
      </c>
      <c r="DM271" s="4275" t="str">
        <f t="shared" si="557"/>
        <v/>
      </c>
      <c r="DN271" s="4275" t="str">
        <f t="shared" si="558"/>
        <v/>
      </c>
      <c r="DO271" s="4275" t="str">
        <f t="shared" si="559"/>
        <v/>
      </c>
      <c r="DP271" s="4275" t="str">
        <f t="shared" si="560"/>
        <v/>
      </c>
      <c r="DQ271" s="4275" t="str">
        <f t="shared" si="561"/>
        <v/>
      </c>
      <c r="DR271" s="4275" t="str">
        <f t="shared" si="562"/>
        <v/>
      </c>
      <c r="DS271" s="4275" t="str">
        <f t="shared" si="563"/>
        <v/>
      </c>
      <c r="DT271" s="4279" t="str">
        <f t="shared" si="564"/>
        <v/>
      </c>
      <c r="DU271" s="4122"/>
      <c r="DV271" s="4266">
        <f t="shared" si="565"/>
        <v>0</v>
      </c>
      <c r="DW271" s="4267">
        <f t="shared" si="566"/>
        <v>0</v>
      </c>
      <c r="DX271" s="4267">
        <f t="shared" si="567"/>
        <v>0</v>
      </c>
      <c r="DY271" s="4267">
        <f t="shared" si="568"/>
        <v>0</v>
      </c>
      <c r="DZ271" s="4267">
        <f t="shared" si="569"/>
        <v>0</v>
      </c>
      <c r="EA271" s="4267">
        <f t="shared" si="570"/>
        <v>0</v>
      </c>
      <c r="EB271" s="4267">
        <f t="shared" si="571"/>
        <v>0</v>
      </c>
      <c r="EC271" s="4267">
        <f t="shared" si="572"/>
        <v>0</v>
      </c>
      <c r="ED271" s="4215"/>
      <c r="EE271" s="4268">
        <f t="shared" si="498"/>
        <v>0</v>
      </c>
      <c r="EF271" s="4269">
        <f t="shared" si="498"/>
        <v>0</v>
      </c>
      <c r="EG271" s="4269">
        <f t="shared" si="498"/>
        <v>0</v>
      </c>
      <c r="EH271" s="4269">
        <f t="shared" si="495"/>
        <v>0</v>
      </c>
      <c r="EI271" s="4269">
        <f t="shared" si="495"/>
        <v>0</v>
      </c>
      <c r="EJ271" s="4269">
        <f t="shared" si="495"/>
        <v>0</v>
      </c>
      <c r="EK271" s="4269">
        <f t="shared" si="495"/>
        <v>0</v>
      </c>
      <c r="EL271" s="4270">
        <f t="shared" si="495"/>
        <v>0</v>
      </c>
      <c r="EM271" s="4186"/>
      <c r="EN271" s="4264" t="str">
        <f t="shared" si="573"/>
        <v/>
      </c>
      <c r="EO271" s="4271">
        <f t="shared" si="574"/>
        <v>0</v>
      </c>
      <c r="EP271" s="4272">
        <f t="shared" si="575"/>
        <v>0</v>
      </c>
      <c r="EQ271" s="4272">
        <f t="shared" si="576"/>
        <v>0</v>
      </c>
      <c r="ER271" s="4272">
        <f t="shared" si="577"/>
        <v>0</v>
      </c>
      <c r="ES271" s="4272">
        <f t="shared" si="578"/>
        <v>0</v>
      </c>
      <c r="ET271" s="4272">
        <f t="shared" si="579"/>
        <v>0</v>
      </c>
      <c r="EU271" s="4272">
        <f t="shared" si="580"/>
        <v>0</v>
      </c>
      <c r="EV271" s="4272">
        <f t="shared" si="581"/>
        <v>0</v>
      </c>
      <c r="EW271" s="4272">
        <f t="shared" si="582"/>
        <v>0</v>
      </c>
      <c r="EX271" s="4288">
        <f>IF(X271=EX8,X271,0)</f>
        <v>0</v>
      </c>
      <c r="EY271" s="4286" t="str">
        <f t="shared" si="583"/>
        <v/>
      </c>
      <c r="EZ271" s="4261" t="str">
        <f t="shared" si="584"/>
        <v/>
      </c>
      <c r="FA271" s="4275" t="str">
        <f t="shared" si="585"/>
        <v/>
      </c>
      <c r="FB271" s="4275" t="str">
        <f t="shared" si="586"/>
        <v/>
      </c>
      <c r="FC271" s="4275" t="str">
        <f t="shared" si="587"/>
        <v/>
      </c>
      <c r="FD271" s="4275" t="str">
        <f t="shared" si="588"/>
        <v/>
      </c>
      <c r="FE271" s="4275" t="str">
        <f t="shared" si="589"/>
        <v/>
      </c>
      <c r="FF271" s="4275" t="str">
        <f t="shared" si="590"/>
        <v/>
      </c>
      <c r="FG271" s="4275" t="str">
        <f t="shared" si="591"/>
        <v/>
      </c>
      <c r="FH271" s="4186"/>
      <c r="FI271" s="4264" t="str">
        <f t="shared" si="592"/>
        <v/>
      </c>
      <c r="FJ271" s="4277">
        <f t="shared" si="593"/>
        <v>0</v>
      </c>
      <c r="FK271" s="4115" t="str">
        <f t="shared" si="594"/>
        <v/>
      </c>
      <c r="FL271" s="4115" t="str">
        <f t="shared" si="595"/>
        <v/>
      </c>
      <c r="FM271" s="4115" t="str">
        <f t="shared" si="596"/>
        <v/>
      </c>
      <c r="FN271" s="4115" t="str">
        <f t="shared" si="597"/>
        <v/>
      </c>
      <c r="FO271" s="4115" t="str">
        <f t="shared" si="598"/>
        <v/>
      </c>
      <c r="FP271" s="4115" t="str">
        <f t="shared" si="599"/>
        <v/>
      </c>
      <c r="FQ271" s="4115" t="str">
        <f t="shared" si="600"/>
        <v/>
      </c>
      <c r="FR271" s="4115" t="str">
        <f t="shared" si="601"/>
        <v/>
      </c>
      <c r="FS271" s="4287">
        <f>IF(X271=FS8,X271,0)</f>
        <v>0</v>
      </c>
      <c r="FT271" s="4286" t="str">
        <f t="shared" si="602"/>
        <v/>
      </c>
      <c r="FU271" s="4275" t="str">
        <f t="shared" si="603"/>
        <v/>
      </c>
      <c r="FV271" s="4275" t="str">
        <f t="shared" si="604"/>
        <v/>
      </c>
      <c r="FW271" s="4275" t="str">
        <f t="shared" si="605"/>
        <v/>
      </c>
      <c r="FX271" s="4275" t="str">
        <f t="shared" si="606"/>
        <v/>
      </c>
      <c r="FY271" s="4275" t="str">
        <f t="shared" si="607"/>
        <v/>
      </c>
      <c r="FZ271" s="4275" t="str">
        <f t="shared" si="608"/>
        <v/>
      </c>
      <c r="GA271" s="4275" t="str">
        <f t="shared" si="609"/>
        <v/>
      </c>
      <c r="GB271" s="4279" t="str">
        <f t="shared" si="610"/>
        <v/>
      </c>
      <c r="GC271" s="4122"/>
    </row>
    <row r="272" spans="1:185" ht="45" customHeight="1">
      <c r="A272" s="4016">
        <f>ROW()</f>
        <v>272</v>
      </c>
      <c r="B272" s="4250" t="str">
        <f>IF(C272="I","",IF(ISBLANK(D272),"",IF(ISTEXT(D272),LARGE(B9:B271,1)+1,0)))</f>
        <v/>
      </c>
      <c r="C272" s="4298"/>
      <c r="D272" s="4299"/>
      <c r="E272" s="4300"/>
      <c r="F272" s="4301"/>
      <c r="G272" s="4254"/>
      <c r="H272" s="4255"/>
      <c r="I272" s="4254"/>
      <c r="J272" s="4255"/>
      <c r="K272" s="4256">
        <f t="shared" si="492"/>
        <v>0</v>
      </c>
      <c r="L272" s="4119"/>
      <c r="M272" s="4257">
        <f t="shared" si="499"/>
        <v>0</v>
      </c>
      <c r="N272" s="4258">
        <f t="shared" si="499"/>
        <v>0</v>
      </c>
      <c r="O272" s="4259"/>
      <c r="P272" s="4259"/>
      <c r="Q272" s="4259"/>
      <c r="R272" s="4259"/>
      <c r="S272" s="4259"/>
      <c r="T272" s="4259"/>
      <c r="U272" s="4259"/>
      <c r="V272" s="4259"/>
      <c r="W272" s="4119"/>
      <c r="X272" s="4257">
        <f t="shared" si="500"/>
        <v>0</v>
      </c>
      <c r="Y272" s="4258">
        <f t="shared" si="500"/>
        <v>0</v>
      </c>
      <c r="Z272" s="4260"/>
      <c r="AA272" s="4260"/>
      <c r="AB272" s="4260"/>
      <c r="AC272" s="4260"/>
      <c r="AD272" s="4260"/>
      <c r="AE272" s="4260"/>
      <c r="AF272" s="4260"/>
      <c r="AG272" s="4260"/>
      <c r="AH272" s="4119"/>
      <c r="AI272" s="4122"/>
      <c r="AJ272" s="4261">
        <f t="shared" si="501"/>
        <v>0</v>
      </c>
      <c r="AK272" s="4262">
        <f t="shared" si="502"/>
        <v>0</v>
      </c>
      <c r="AL272" s="4261">
        <f t="shared" si="503"/>
        <v>0</v>
      </c>
      <c r="AM272" s="4262">
        <f t="shared" si="504"/>
        <v>0</v>
      </c>
      <c r="AN272" s="4261">
        <f t="shared" si="505"/>
        <v>0</v>
      </c>
      <c r="AO272" s="4262">
        <f t="shared" si="506"/>
        <v>0</v>
      </c>
      <c r="AP272" s="4261">
        <f t="shared" si="507"/>
        <v>0</v>
      </c>
      <c r="AQ272" s="4262">
        <f t="shared" si="508"/>
        <v>0</v>
      </c>
      <c r="AR272" s="4261">
        <f t="shared" si="509"/>
        <v>0</v>
      </c>
      <c r="AS272" s="4262">
        <f t="shared" si="510"/>
        <v>0</v>
      </c>
      <c r="AT272" s="4261">
        <f t="shared" si="511"/>
        <v>0</v>
      </c>
      <c r="AU272" s="4262">
        <f t="shared" si="512"/>
        <v>0</v>
      </c>
      <c r="AV272" s="4261">
        <f t="shared" si="513"/>
        <v>0</v>
      </c>
      <c r="AW272" s="4262">
        <f t="shared" si="514"/>
        <v>0</v>
      </c>
      <c r="AX272" s="4261">
        <f t="shared" si="515"/>
        <v>0</v>
      </c>
      <c r="AY272" s="4262">
        <f t="shared" si="516"/>
        <v>0</v>
      </c>
      <c r="AZ272" s="4263"/>
      <c r="BA272" s="4264">
        <f>BA9</f>
        <v>20</v>
      </c>
      <c r="BB272" s="4264">
        <f t="shared" si="517"/>
        <v>0</v>
      </c>
      <c r="BC272" s="4264" t="str">
        <f t="shared" si="518"/>
        <v/>
      </c>
      <c r="BD272" s="4265">
        <f t="shared" si="496"/>
        <v>0</v>
      </c>
      <c r="BE272" s="4265">
        <f t="shared" si="496"/>
        <v>0</v>
      </c>
      <c r="BF272" s="4265">
        <f t="shared" si="496"/>
        <v>0</v>
      </c>
      <c r="BG272" s="4265">
        <f t="shared" si="493"/>
        <v>0</v>
      </c>
      <c r="BH272" s="4265">
        <f t="shared" si="493"/>
        <v>0</v>
      </c>
      <c r="BI272" s="4265">
        <f t="shared" si="493"/>
        <v>0</v>
      </c>
      <c r="BJ272" s="4265">
        <f t="shared" si="493"/>
        <v>0</v>
      </c>
      <c r="BK272" s="4265">
        <f t="shared" si="493"/>
        <v>0</v>
      </c>
      <c r="BL272" s="4122"/>
      <c r="BM272" s="4266">
        <f t="shared" si="519"/>
        <v>0</v>
      </c>
      <c r="BN272" s="4267">
        <f t="shared" si="520"/>
        <v>0</v>
      </c>
      <c r="BO272" s="4267">
        <f t="shared" si="521"/>
        <v>0</v>
      </c>
      <c r="BP272" s="4267">
        <f t="shared" si="522"/>
        <v>0</v>
      </c>
      <c r="BQ272" s="4267">
        <f t="shared" si="523"/>
        <v>0</v>
      </c>
      <c r="BR272" s="4267">
        <f t="shared" si="524"/>
        <v>0</v>
      </c>
      <c r="BS272" s="4267">
        <f t="shared" si="525"/>
        <v>0</v>
      </c>
      <c r="BT272" s="4267">
        <f t="shared" si="526"/>
        <v>0</v>
      </c>
      <c r="BU272" s="4202"/>
      <c r="BV272" s="4268">
        <f t="shared" si="497"/>
        <v>0</v>
      </c>
      <c r="BW272" s="4269">
        <f t="shared" si="497"/>
        <v>0</v>
      </c>
      <c r="BX272" s="4269">
        <f t="shared" si="497"/>
        <v>0</v>
      </c>
      <c r="BY272" s="4269">
        <f t="shared" si="494"/>
        <v>0</v>
      </c>
      <c r="BZ272" s="4269">
        <f t="shared" si="494"/>
        <v>0</v>
      </c>
      <c r="CA272" s="4269">
        <f t="shared" si="494"/>
        <v>0</v>
      </c>
      <c r="CB272" s="4269">
        <f t="shared" si="494"/>
        <v>0</v>
      </c>
      <c r="CC272" s="4270">
        <f t="shared" si="494"/>
        <v>0</v>
      </c>
      <c r="CD272" s="4114"/>
      <c r="CE272" s="4264" t="str">
        <f t="shared" si="527"/>
        <v/>
      </c>
      <c r="CF272" s="4271">
        <f t="shared" si="528"/>
        <v>0</v>
      </c>
      <c r="CG272" s="4272">
        <f t="shared" si="529"/>
        <v>0</v>
      </c>
      <c r="CH272" s="4272">
        <f t="shared" si="530"/>
        <v>0</v>
      </c>
      <c r="CI272" s="4272">
        <f t="shared" si="531"/>
        <v>0</v>
      </c>
      <c r="CJ272" s="4272">
        <f t="shared" si="532"/>
        <v>0</v>
      </c>
      <c r="CK272" s="4272">
        <f t="shared" si="533"/>
        <v>0</v>
      </c>
      <c r="CL272" s="4272">
        <f t="shared" si="534"/>
        <v>0</v>
      </c>
      <c r="CM272" s="4272">
        <f t="shared" si="535"/>
        <v>0</v>
      </c>
      <c r="CN272" s="4272">
        <f t="shared" si="536"/>
        <v>0</v>
      </c>
      <c r="CO272" s="4285">
        <f>IF(M272=CO8,M272,0)</f>
        <v>0</v>
      </c>
      <c r="CP272" s="4286" t="str">
        <f t="shared" si="537"/>
        <v/>
      </c>
      <c r="CQ272" s="4261" t="str">
        <f t="shared" si="538"/>
        <v/>
      </c>
      <c r="CR272" s="4275" t="str">
        <f t="shared" si="539"/>
        <v/>
      </c>
      <c r="CS272" s="4275" t="str">
        <f t="shared" si="540"/>
        <v/>
      </c>
      <c r="CT272" s="4275" t="str">
        <f t="shared" si="541"/>
        <v/>
      </c>
      <c r="CU272" s="4275" t="str">
        <f t="shared" si="542"/>
        <v/>
      </c>
      <c r="CV272" s="4275" t="str">
        <f t="shared" si="543"/>
        <v/>
      </c>
      <c r="CW272" s="4275" t="str">
        <f t="shared" si="544"/>
        <v/>
      </c>
      <c r="CX272" s="4276" t="str">
        <f t="shared" si="545"/>
        <v/>
      </c>
      <c r="CY272" s="4186"/>
      <c r="CZ272" s="4264" t="str">
        <f t="shared" si="546"/>
        <v/>
      </c>
      <c r="DA272" s="4277">
        <f t="shared" si="547"/>
        <v>0</v>
      </c>
      <c r="DB272" s="4115" t="str">
        <f t="shared" si="548"/>
        <v/>
      </c>
      <c r="DC272" s="4115" t="str">
        <f t="shared" si="549"/>
        <v/>
      </c>
      <c r="DD272" s="4115" t="str">
        <f t="shared" si="550"/>
        <v/>
      </c>
      <c r="DE272" s="4115" t="str">
        <f t="shared" si="551"/>
        <v/>
      </c>
      <c r="DF272" s="4115" t="str">
        <f t="shared" si="552"/>
        <v/>
      </c>
      <c r="DG272" s="4115" t="str">
        <f t="shared" si="553"/>
        <v/>
      </c>
      <c r="DH272" s="4115" t="str">
        <f t="shared" si="554"/>
        <v/>
      </c>
      <c r="DI272" s="4115" t="str">
        <f t="shared" si="555"/>
        <v/>
      </c>
      <c r="DJ272" s="4136"/>
      <c r="DK272" s="4287">
        <f>IF(M272=DK8,M272,0)</f>
        <v>0</v>
      </c>
      <c r="DL272" s="4286" t="str">
        <f t="shared" si="556"/>
        <v/>
      </c>
      <c r="DM272" s="4275" t="str">
        <f t="shared" si="557"/>
        <v/>
      </c>
      <c r="DN272" s="4275" t="str">
        <f t="shared" si="558"/>
        <v/>
      </c>
      <c r="DO272" s="4275" t="str">
        <f t="shared" si="559"/>
        <v/>
      </c>
      <c r="DP272" s="4275" t="str">
        <f t="shared" si="560"/>
        <v/>
      </c>
      <c r="DQ272" s="4275" t="str">
        <f t="shared" si="561"/>
        <v/>
      </c>
      <c r="DR272" s="4275" t="str">
        <f t="shared" si="562"/>
        <v/>
      </c>
      <c r="DS272" s="4275" t="str">
        <f t="shared" si="563"/>
        <v/>
      </c>
      <c r="DT272" s="4279" t="str">
        <f t="shared" si="564"/>
        <v/>
      </c>
      <c r="DU272" s="4122"/>
      <c r="DV272" s="4266">
        <f t="shared" si="565"/>
        <v>0</v>
      </c>
      <c r="DW272" s="4267">
        <f t="shared" si="566"/>
        <v>0</v>
      </c>
      <c r="DX272" s="4267">
        <f t="shared" si="567"/>
        <v>0</v>
      </c>
      <c r="DY272" s="4267">
        <f t="shared" si="568"/>
        <v>0</v>
      </c>
      <c r="DZ272" s="4267">
        <f t="shared" si="569"/>
        <v>0</v>
      </c>
      <c r="EA272" s="4267">
        <f t="shared" si="570"/>
        <v>0</v>
      </c>
      <c r="EB272" s="4267">
        <f t="shared" si="571"/>
        <v>0</v>
      </c>
      <c r="EC272" s="4267">
        <f t="shared" si="572"/>
        <v>0</v>
      </c>
      <c r="ED272" s="4215"/>
      <c r="EE272" s="4268">
        <f t="shared" si="498"/>
        <v>0</v>
      </c>
      <c r="EF272" s="4269">
        <f t="shared" si="498"/>
        <v>0</v>
      </c>
      <c r="EG272" s="4269">
        <f t="shared" si="498"/>
        <v>0</v>
      </c>
      <c r="EH272" s="4269">
        <f t="shared" si="495"/>
        <v>0</v>
      </c>
      <c r="EI272" s="4269">
        <f t="shared" si="495"/>
        <v>0</v>
      </c>
      <c r="EJ272" s="4269">
        <f t="shared" si="495"/>
        <v>0</v>
      </c>
      <c r="EK272" s="4269">
        <f t="shared" si="495"/>
        <v>0</v>
      </c>
      <c r="EL272" s="4270">
        <f t="shared" si="495"/>
        <v>0</v>
      </c>
      <c r="EM272" s="4186"/>
      <c r="EN272" s="4264" t="str">
        <f t="shared" si="573"/>
        <v/>
      </c>
      <c r="EO272" s="4271">
        <f t="shared" si="574"/>
        <v>0</v>
      </c>
      <c r="EP272" s="4272">
        <f t="shared" si="575"/>
        <v>0</v>
      </c>
      <c r="EQ272" s="4272">
        <f t="shared" si="576"/>
        <v>0</v>
      </c>
      <c r="ER272" s="4272">
        <f t="shared" si="577"/>
        <v>0</v>
      </c>
      <c r="ES272" s="4272">
        <f t="shared" si="578"/>
        <v>0</v>
      </c>
      <c r="ET272" s="4272">
        <f t="shared" si="579"/>
        <v>0</v>
      </c>
      <c r="EU272" s="4272">
        <f t="shared" si="580"/>
        <v>0</v>
      </c>
      <c r="EV272" s="4272">
        <f t="shared" si="581"/>
        <v>0</v>
      </c>
      <c r="EW272" s="4272">
        <f t="shared" si="582"/>
        <v>0</v>
      </c>
      <c r="EX272" s="4288">
        <f>IF(X272=EX8,X272,0)</f>
        <v>0</v>
      </c>
      <c r="EY272" s="4286" t="str">
        <f t="shared" si="583"/>
        <v/>
      </c>
      <c r="EZ272" s="4261" t="str">
        <f t="shared" si="584"/>
        <v/>
      </c>
      <c r="FA272" s="4275" t="str">
        <f t="shared" si="585"/>
        <v/>
      </c>
      <c r="FB272" s="4275" t="str">
        <f t="shared" si="586"/>
        <v/>
      </c>
      <c r="FC272" s="4275" t="str">
        <f t="shared" si="587"/>
        <v/>
      </c>
      <c r="FD272" s="4275" t="str">
        <f t="shared" si="588"/>
        <v/>
      </c>
      <c r="FE272" s="4275" t="str">
        <f t="shared" si="589"/>
        <v/>
      </c>
      <c r="FF272" s="4275" t="str">
        <f t="shared" si="590"/>
        <v/>
      </c>
      <c r="FG272" s="4275" t="str">
        <f t="shared" si="591"/>
        <v/>
      </c>
      <c r="FH272" s="4186"/>
      <c r="FI272" s="4264" t="str">
        <f t="shared" si="592"/>
        <v/>
      </c>
      <c r="FJ272" s="4277">
        <f t="shared" si="593"/>
        <v>0</v>
      </c>
      <c r="FK272" s="4115" t="str">
        <f t="shared" si="594"/>
        <v/>
      </c>
      <c r="FL272" s="4115" t="str">
        <f t="shared" si="595"/>
        <v/>
      </c>
      <c r="FM272" s="4115" t="str">
        <f t="shared" si="596"/>
        <v/>
      </c>
      <c r="FN272" s="4115" t="str">
        <f t="shared" si="597"/>
        <v/>
      </c>
      <c r="FO272" s="4115" t="str">
        <f t="shared" si="598"/>
        <v/>
      </c>
      <c r="FP272" s="4115" t="str">
        <f t="shared" si="599"/>
        <v/>
      </c>
      <c r="FQ272" s="4115" t="str">
        <f t="shared" si="600"/>
        <v/>
      </c>
      <c r="FR272" s="4115" t="str">
        <f t="shared" si="601"/>
        <v/>
      </c>
      <c r="FS272" s="4287">
        <f>IF(X272=FS8,X272,0)</f>
        <v>0</v>
      </c>
      <c r="FT272" s="4286" t="str">
        <f t="shared" si="602"/>
        <v/>
      </c>
      <c r="FU272" s="4275" t="str">
        <f t="shared" si="603"/>
        <v/>
      </c>
      <c r="FV272" s="4275" t="str">
        <f t="shared" si="604"/>
        <v/>
      </c>
      <c r="FW272" s="4275" t="str">
        <f t="shared" si="605"/>
        <v/>
      </c>
      <c r="FX272" s="4275" t="str">
        <f t="shared" si="606"/>
        <v/>
      </c>
      <c r="FY272" s="4275" t="str">
        <f t="shared" si="607"/>
        <v/>
      </c>
      <c r="FZ272" s="4275" t="str">
        <f t="shared" si="608"/>
        <v/>
      </c>
      <c r="GA272" s="4275" t="str">
        <f t="shared" si="609"/>
        <v/>
      </c>
      <c r="GB272" s="4279" t="str">
        <f t="shared" si="610"/>
        <v/>
      </c>
      <c r="GC272" s="4122"/>
    </row>
    <row r="273" spans="1:185" ht="45" customHeight="1">
      <c r="A273" s="4016">
        <f>ROW()</f>
        <v>273</v>
      </c>
      <c r="B273" s="4250" t="str">
        <f>IF(C273="I","",IF(ISBLANK(D273),"",IF(ISTEXT(D273),LARGE(B9:B272,1)+1,0)))</f>
        <v/>
      </c>
      <c r="C273" s="4298"/>
      <c r="D273" s="4299"/>
      <c r="E273" s="4300"/>
      <c r="F273" s="4301"/>
      <c r="G273" s="4254"/>
      <c r="H273" s="4255"/>
      <c r="I273" s="4254"/>
      <c r="J273" s="4255"/>
      <c r="K273" s="4256">
        <f t="shared" si="492"/>
        <v>0</v>
      </c>
      <c r="L273" s="4119"/>
      <c r="M273" s="4257">
        <f t="shared" si="499"/>
        <v>0</v>
      </c>
      <c r="N273" s="4258">
        <f t="shared" si="499"/>
        <v>0</v>
      </c>
      <c r="O273" s="4259"/>
      <c r="P273" s="4259"/>
      <c r="Q273" s="4259"/>
      <c r="R273" s="4259"/>
      <c r="S273" s="4259"/>
      <c r="T273" s="4259"/>
      <c r="U273" s="4259"/>
      <c r="V273" s="4259"/>
      <c r="W273" s="4119"/>
      <c r="X273" s="4257">
        <f t="shared" si="500"/>
        <v>0</v>
      </c>
      <c r="Y273" s="4258">
        <f t="shared" si="500"/>
        <v>0</v>
      </c>
      <c r="Z273" s="4260"/>
      <c r="AA273" s="4260"/>
      <c r="AB273" s="4260"/>
      <c r="AC273" s="4260"/>
      <c r="AD273" s="4260"/>
      <c r="AE273" s="4260"/>
      <c r="AF273" s="4260"/>
      <c r="AG273" s="4260"/>
      <c r="AH273" s="4119"/>
      <c r="AI273" s="4122"/>
      <c r="AJ273" s="4261">
        <f t="shared" si="501"/>
        <v>0</v>
      </c>
      <c r="AK273" s="4262">
        <f t="shared" si="502"/>
        <v>0</v>
      </c>
      <c r="AL273" s="4261">
        <f t="shared" si="503"/>
        <v>0</v>
      </c>
      <c r="AM273" s="4262">
        <f t="shared" si="504"/>
        <v>0</v>
      </c>
      <c r="AN273" s="4261">
        <f t="shared" si="505"/>
        <v>0</v>
      </c>
      <c r="AO273" s="4262">
        <f t="shared" si="506"/>
        <v>0</v>
      </c>
      <c r="AP273" s="4261">
        <f t="shared" si="507"/>
        <v>0</v>
      </c>
      <c r="AQ273" s="4262">
        <f t="shared" si="508"/>
        <v>0</v>
      </c>
      <c r="AR273" s="4261">
        <f t="shared" si="509"/>
        <v>0</v>
      </c>
      <c r="AS273" s="4262">
        <f t="shared" si="510"/>
        <v>0</v>
      </c>
      <c r="AT273" s="4261">
        <f t="shared" si="511"/>
        <v>0</v>
      </c>
      <c r="AU273" s="4262">
        <f t="shared" si="512"/>
        <v>0</v>
      </c>
      <c r="AV273" s="4261">
        <f t="shared" si="513"/>
        <v>0</v>
      </c>
      <c r="AW273" s="4262">
        <f t="shared" si="514"/>
        <v>0</v>
      </c>
      <c r="AX273" s="4261">
        <f t="shared" si="515"/>
        <v>0</v>
      </c>
      <c r="AY273" s="4262">
        <f t="shared" si="516"/>
        <v>0</v>
      </c>
      <c r="AZ273" s="4263"/>
      <c r="BA273" s="4264">
        <f>BA9</f>
        <v>20</v>
      </c>
      <c r="BB273" s="4264">
        <f t="shared" si="517"/>
        <v>0</v>
      </c>
      <c r="BC273" s="4264" t="str">
        <f t="shared" si="518"/>
        <v/>
      </c>
      <c r="BD273" s="4265">
        <f t="shared" si="496"/>
        <v>0</v>
      </c>
      <c r="BE273" s="4265">
        <f t="shared" si="496"/>
        <v>0</v>
      </c>
      <c r="BF273" s="4265">
        <f t="shared" si="496"/>
        <v>0</v>
      </c>
      <c r="BG273" s="4265">
        <f t="shared" si="493"/>
        <v>0</v>
      </c>
      <c r="BH273" s="4265">
        <f t="shared" si="493"/>
        <v>0</v>
      </c>
      <c r="BI273" s="4265">
        <f t="shared" si="493"/>
        <v>0</v>
      </c>
      <c r="BJ273" s="4265">
        <f t="shared" si="493"/>
        <v>0</v>
      </c>
      <c r="BK273" s="4265">
        <f t="shared" si="493"/>
        <v>0</v>
      </c>
      <c r="BL273" s="4122"/>
      <c r="BM273" s="4266">
        <f t="shared" si="519"/>
        <v>0</v>
      </c>
      <c r="BN273" s="4267">
        <f t="shared" si="520"/>
        <v>0</v>
      </c>
      <c r="BO273" s="4267">
        <f t="shared" si="521"/>
        <v>0</v>
      </c>
      <c r="BP273" s="4267">
        <f t="shared" si="522"/>
        <v>0</v>
      </c>
      <c r="BQ273" s="4267">
        <f t="shared" si="523"/>
        <v>0</v>
      </c>
      <c r="BR273" s="4267">
        <f t="shared" si="524"/>
        <v>0</v>
      </c>
      <c r="BS273" s="4267">
        <f t="shared" si="525"/>
        <v>0</v>
      </c>
      <c r="BT273" s="4267">
        <f t="shared" si="526"/>
        <v>0</v>
      </c>
      <c r="BU273" s="4202"/>
      <c r="BV273" s="4268">
        <f t="shared" si="497"/>
        <v>0</v>
      </c>
      <c r="BW273" s="4269">
        <f t="shared" si="497"/>
        <v>0</v>
      </c>
      <c r="BX273" s="4269">
        <f t="shared" si="497"/>
        <v>0</v>
      </c>
      <c r="BY273" s="4269">
        <f t="shared" si="494"/>
        <v>0</v>
      </c>
      <c r="BZ273" s="4269">
        <f t="shared" si="494"/>
        <v>0</v>
      </c>
      <c r="CA273" s="4269">
        <f t="shared" si="494"/>
        <v>0</v>
      </c>
      <c r="CB273" s="4269">
        <f t="shared" si="494"/>
        <v>0</v>
      </c>
      <c r="CC273" s="4270">
        <f t="shared" si="494"/>
        <v>0</v>
      </c>
      <c r="CD273" s="4114"/>
      <c r="CE273" s="4264" t="str">
        <f t="shared" si="527"/>
        <v/>
      </c>
      <c r="CF273" s="4271">
        <f t="shared" si="528"/>
        <v>0</v>
      </c>
      <c r="CG273" s="4272">
        <f t="shared" si="529"/>
        <v>0</v>
      </c>
      <c r="CH273" s="4272">
        <f t="shared" si="530"/>
        <v>0</v>
      </c>
      <c r="CI273" s="4272">
        <f t="shared" si="531"/>
        <v>0</v>
      </c>
      <c r="CJ273" s="4272">
        <f t="shared" si="532"/>
        <v>0</v>
      </c>
      <c r="CK273" s="4272">
        <f t="shared" si="533"/>
        <v>0</v>
      </c>
      <c r="CL273" s="4272">
        <f t="shared" si="534"/>
        <v>0</v>
      </c>
      <c r="CM273" s="4272">
        <f t="shared" si="535"/>
        <v>0</v>
      </c>
      <c r="CN273" s="4272">
        <f t="shared" si="536"/>
        <v>0</v>
      </c>
      <c r="CO273" s="4285">
        <f>IF(M273=CO8,M273,0)</f>
        <v>0</v>
      </c>
      <c r="CP273" s="4286" t="str">
        <f t="shared" si="537"/>
        <v/>
      </c>
      <c r="CQ273" s="4261" t="str">
        <f t="shared" si="538"/>
        <v/>
      </c>
      <c r="CR273" s="4275" t="str">
        <f t="shared" si="539"/>
        <v/>
      </c>
      <c r="CS273" s="4275" t="str">
        <f t="shared" si="540"/>
        <v/>
      </c>
      <c r="CT273" s="4275" t="str">
        <f t="shared" si="541"/>
        <v/>
      </c>
      <c r="CU273" s="4275" t="str">
        <f t="shared" si="542"/>
        <v/>
      </c>
      <c r="CV273" s="4275" t="str">
        <f t="shared" si="543"/>
        <v/>
      </c>
      <c r="CW273" s="4275" t="str">
        <f t="shared" si="544"/>
        <v/>
      </c>
      <c r="CX273" s="4276" t="str">
        <f t="shared" si="545"/>
        <v/>
      </c>
      <c r="CY273" s="4186"/>
      <c r="CZ273" s="4264" t="str">
        <f t="shared" si="546"/>
        <v/>
      </c>
      <c r="DA273" s="4277">
        <f t="shared" si="547"/>
        <v>0</v>
      </c>
      <c r="DB273" s="4115" t="str">
        <f t="shared" si="548"/>
        <v/>
      </c>
      <c r="DC273" s="4115" t="str">
        <f t="shared" si="549"/>
        <v/>
      </c>
      <c r="DD273" s="4115" t="str">
        <f t="shared" si="550"/>
        <v/>
      </c>
      <c r="DE273" s="4115" t="str">
        <f t="shared" si="551"/>
        <v/>
      </c>
      <c r="DF273" s="4115" t="str">
        <f t="shared" si="552"/>
        <v/>
      </c>
      <c r="DG273" s="4115" t="str">
        <f t="shared" si="553"/>
        <v/>
      </c>
      <c r="DH273" s="4115" t="str">
        <f t="shared" si="554"/>
        <v/>
      </c>
      <c r="DI273" s="4115" t="str">
        <f t="shared" si="555"/>
        <v/>
      </c>
      <c r="DJ273" s="4136"/>
      <c r="DK273" s="4287">
        <f>IF(M273=DK8,M273,0)</f>
        <v>0</v>
      </c>
      <c r="DL273" s="4286" t="str">
        <f t="shared" si="556"/>
        <v/>
      </c>
      <c r="DM273" s="4275" t="str">
        <f t="shared" si="557"/>
        <v/>
      </c>
      <c r="DN273" s="4275" t="str">
        <f t="shared" si="558"/>
        <v/>
      </c>
      <c r="DO273" s="4275" t="str">
        <f t="shared" si="559"/>
        <v/>
      </c>
      <c r="DP273" s="4275" t="str">
        <f t="shared" si="560"/>
        <v/>
      </c>
      <c r="DQ273" s="4275" t="str">
        <f t="shared" si="561"/>
        <v/>
      </c>
      <c r="DR273" s="4275" t="str">
        <f t="shared" si="562"/>
        <v/>
      </c>
      <c r="DS273" s="4275" t="str">
        <f t="shared" si="563"/>
        <v/>
      </c>
      <c r="DT273" s="4279" t="str">
        <f t="shared" si="564"/>
        <v/>
      </c>
      <c r="DU273" s="4122"/>
      <c r="DV273" s="4266">
        <f t="shared" si="565"/>
        <v>0</v>
      </c>
      <c r="DW273" s="4267">
        <f t="shared" si="566"/>
        <v>0</v>
      </c>
      <c r="DX273" s="4267">
        <f t="shared" si="567"/>
        <v>0</v>
      </c>
      <c r="DY273" s="4267">
        <f t="shared" si="568"/>
        <v>0</v>
      </c>
      <c r="DZ273" s="4267">
        <f t="shared" si="569"/>
        <v>0</v>
      </c>
      <c r="EA273" s="4267">
        <f t="shared" si="570"/>
        <v>0</v>
      </c>
      <c r="EB273" s="4267">
        <f t="shared" si="571"/>
        <v>0</v>
      </c>
      <c r="EC273" s="4267">
        <f t="shared" si="572"/>
        <v>0</v>
      </c>
      <c r="ED273" s="4215"/>
      <c r="EE273" s="4268">
        <f t="shared" si="498"/>
        <v>0</v>
      </c>
      <c r="EF273" s="4269">
        <f t="shared" si="498"/>
        <v>0</v>
      </c>
      <c r="EG273" s="4269">
        <f t="shared" si="498"/>
        <v>0</v>
      </c>
      <c r="EH273" s="4269">
        <f t="shared" si="495"/>
        <v>0</v>
      </c>
      <c r="EI273" s="4269">
        <f t="shared" si="495"/>
        <v>0</v>
      </c>
      <c r="EJ273" s="4269">
        <f t="shared" si="495"/>
        <v>0</v>
      </c>
      <c r="EK273" s="4269">
        <f t="shared" si="495"/>
        <v>0</v>
      </c>
      <c r="EL273" s="4270">
        <f t="shared" si="495"/>
        <v>0</v>
      </c>
      <c r="EM273" s="4186"/>
      <c r="EN273" s="4264" t="str">
        <f t="shared" si="573"/>
        <v/>
      </c>
      <c r="EO273" s="4271">
        <f t="shared" si="574"/>
        <v>0</v>
      </c>
      <c r="EP273" s="4272">
        <f t="shared" si="575"/>
        <v>0</v>
      </c>
      <c r="EQ273" s="4272">
        <f t="shared" si="576"/>
        <v>0</v>
      </c>
      <c r="ER273" s="4272">
        <f t="shared" si="577"/>
        <v>0</v>
      </c>
      <c r="ES273" s="4272">
        <f t="shared" si="578"/>
        <v>0</v>
      </c>
      <c r="ET273" s="4272">
        <f t="shared" si="579"/>
        <v>0</v>
      </c>
      <c r="EU273" s="4272">
        <f t="shared" si="580"/>
        <v>0</v>
      </c>
      <c r="EV273" s="4272">
        <f t="shared" si="581"/>
        <v>0</v>
      </c>
      <c r="EW273" s="4272">
        <f t="shared" si="582"/>
        <v>0</v>
      </c>
      <c r="EX273" s="4288">
        <f>IF(X273=EX8,X273,0)</f>
        <v>0</v>
      </c>
      <c r="EY273" s="4286" t="str">
        <f t="shared" si="583"/>
        <v/>
      </c>
      <c r="EZ273" s="4261" t="str">
        <f t="shared" si="584"/>
        <v/>
      </c>
      <c r="FA273" s="4275" t="str">
        <f t="shared" si="585"/>
        <v/>
      </c>
      <c r="FB273" s="4275" t="str">
        <f t="shared" si="586"/>
        <v/>
      </c>
      <c r="FC273" s="4275" t="str">
        <f t="shared" si="587"/>
        <v/>
      </c>
      <c r="FD273" s="4275" t="str">
        <f t="shared" si="588"/>
        <v/>
      </c>
      <c r="FE273" s="4275" t="str">
        <f t="shared" si="589"/>
        <v/>
      </c>
      <c r="FF273" s="4275" t="str">
        <f t="shared" si="590"/>
        <v/>
      </c>
      <c r="FG273" s="4275" t="str">
        <f t="shared" si="591"/>
        <v/>
      </c>
      <c r="FH273" s="4186"/>
      <c r="FI273" s="4264" t="str">
        <f t="shared" si="592"/>
        <v/>
      </c>
      <c r="FJ273" s="4277">
        <f t="shared" si="593"/>
        <v>0</v>
      </c>
      <c r="FK273" s="4115" t="str">
        <f t="shared" si="594"/>
        <v/>
      </c>
      <c r="FL273" s="4115" t="str">
        <f t="shared" si="595"/>
        <v/>
      </c>
      <c r="FM273" s="4115" t="str">
        <f t="shared" si="596"/>
        <v/>
      </c>
      <c r="FN273" s="4115" t="str">
        <f t="shared" si="597"/>
        <v/>
      </c>
      <c r="FO273" s="4115" t="str">
        <f t="shared" si="598"/>
        <v/>
      </c>
      <c r="FP273" s="4115" t="str">
        <f t="shared" si="599"/>
        <v/>
      </c>
      <c r="FQ273" s="4115" t="str">
        <f t="shared" si="600"/>
        <v/>
      </c>
      <c r="FR273" s="4115" t="str">
        <f t="shared" si="601"/>
        <v/>
      </c>
      <c r="FS273" s="4287">
        <f>IF(X273=FS8,X273,0)</f>
        <v>0</v>
      </c>
      <c r="FT273" s="4286" t="str">
        <f t="shared" si="602"/>
        <v/>
      </c>
      <c r="FU273" s="4275" t="str">
        <f t="shared" si="603"/>
        <v/>
      </c>
      <c r="FV273" s="4275" t="str">
        <f t="shared" si="604"/>
        <v/>
      </c>
      <c r="FW273" s="4275" t="str">
        <f t="shared" si="605"/>
        <v/>
      </c>
      <c r="FX273" s="4275" t="str">
        <f t="shared" si="606"/>
        <v/>
      </c>
      <c r="FY273" s="4275" t="str">
        <f t="shared" si="607"/>
        <v/>
      </c>
      <c r="FZ273" s="4275" t="str">
        <f t="shared" si="608"/>
        <v/>
      </c>
      <c r="GA273" s="4275" t="str">
        <f t="shared" si="609"/>
        <v/>
      </c>
      <c r="GB273" s="4279" t="str">
        <f t="shared" si="610"/>
        <v/>
      </c>
      <c r="GC273" s="4122"/>
    </row>
    <row r="274" spans="1:185" ht="45" customHeight="1">
      <c r="A274" s="4016">
        <f>ROW()</f>
        <v>274</v>
      </c>
      <c r="B274" s="4250" t="str">
        <f>IF(C274="I","",IF(ISBLANK(D274),"",IF(ISTEXT(D274),LARGE(B9:B273,1)+1,0)))</f>
        <v/>
      </c>
      <c r="C274" s="4298"/>
      <c r="D274" s="4299"/>
      <c r="E274" s="4300"/>
      <c r="F274" s="4301"/>
      <c r="G274" s="4254"/>
      <c r="H274" s="4255"/>
      <c r="I274" s="4254"/>
      <c r="J274" s="4255"/>
      <c r="K274" s="4256">
        <f t="shared" si="492"/>
        <v>0</v>
      </c>
      <c r="L274" s="4119"/>
      <c r="M274" s="4257">
        <f t="shared" si="499"/>
        <v>0</v>
      </c>
      <c r="N274" s="4258">
        <f t="shared" si="499"/>
        <v>0</v>
      </c>
      <c r="O274" s="4259"/>
      <c r="P274" s="4259"/>
      <c r="Q274" s="4259"/>
      <c r="R274" s="4259"/>
      <c r="S274" s="4259"/>
      <c r="T274" s="4259"/>
      <c r="U274" s="4259"/>
      <c r="V274" s="4259"/>
      <c r="W274" s="4119"/>
      <c r="X274" s="4257">
        <f t="shared" si="500"/>
        <v>0</v>
      </c>
      <c r="Y274" s="4258">
        <f t="shared" si="500"/>
        <v>0</v>
      </c>
      <c r="Z274" s="4260"/>
      <c r="AA274" s="4260"/>
      <c r="AB274" s="4260"/>
      <c r="AC274" s="4260"/>
      <c r="AD274" s="4260"/>
      <c r="AE274" s="4260"/>
      <c r="AF274" s="4260"/>
      <c r="AG274" s="4260"/>
      <c r="AH274" s="4119"/>
      <c r="AI274" s="4122"/>
      <c r="AJ274" s="4261">
        <f t="shared" si="501"/>
        <v>0</v>
      </c>
      <c r="AK274" s="4262">
        <f t="shared" si="502"/>
        <v>0</v>
      </c>
      <c r="AL274" s="4261">
        <f t="shared" si="503"/>
        <v>0</v>
      </c>
      <c r="AM274" s="4262">
        <f t="shared" si="504"/>
        <v>0</v>
      </c>
      <c r="AN274" s="4261">
        <f t="shared" si="505"/>
        <v>0</v>
      </c>
      <c r="AO274" s="4262">
        <f t="shared" si="506"/>
        <v>0</v>
      </c>
      <c r="AP274" s="4261">
        <f t="shared" si="507"/>
        <v>0</v>
      </c>
      <c r="AQ274" s="4262">
        <f t="shared" si="508"/>
        <v>0</v>
      </c>
      <c r="AR274" s="4261">
        <f t="shared" si="509"/>
        <v>0</v>
      </c>
      <c r="AS274" s="4262">
        <f t="shared" si="510"/>
        <v>0</v>
      </c>
      <c r="AT274" s="4261">
        <f t="shared" si="511"/>
        <v>0</v>
      </c>
      <c r="AU274" s="4262">
        <f t="shared" si="512"/>
        <v>0</v>
      </c>
      <c r="AV274" s="4261">
        <f t="shared" si="513"/>
        <v>0</v>
      </c>
      <c r="AW274" s="4262">
        <f t="shared" si="514"/>
        <v>0</v>
      </c>
      <c r="AX274" s="4261">
        <f t="shared" si="515"/>
        <v>0</v>
      </c>
      <c r="AY274" s="4262">
        <f t="shared" si="516"/>
        <v>0</v>
      </c>
      <c r="AZ274" s="4263"/>
      <c r="BA274" s="4264">
        <f>BA9</f>
        <v>20</v>
      </c>
      <c r="BB274" s="4264">
        <f t="shared" si="517"/>
        <v>0</v>
      </c>
      <c r="BC274" s="4264" t="str">
        <f t="shared" si="518"/>
        <v/>
      </c>
      <c r="BD274" s="4265">
        <f t="shared" si="496"/>
        <v>0</v>
      </c>
      <c r="BE274" s="4265">
        <f t="shared" si="496"/>
        <v>0</v>
      </c>
      <c r="BF274" s="4265">
        <f t="shared" si="496"/>
        <v>0</v>
      </c>
      <c r="BG274" s="4265">
        <f t="shared" si="493"/>
        <v>0</v>
      </c>
      <c r="BH274" s="4265">
        <f t="shared" si="493"/>
        <v>0</v>
      </c>
      <c r="BI274" s="4265">
        <f t="shared" si="493"/>
        <v>0</v>
      </c>
      <c r="BJ274" s="4265">
        <f t="shared" si="493"/>
        <v>0</v>
      </c>
      <c r="BK274" s="4265">
        <f t="shared" si="493"/>
        <v>0</v>
      </c>
      <c r="BL274" s="4122"/>
      <c r="BM274" s="4266">
        <f t="shared" si="519"/>
        <v>0</v>
      </c>
      <c r="BN274" s="4267">
        <f t="shared" si="520"/>
        <v>0</v>
      </c>
      <c r="BO274" s="4267">
        <f t="shared" si="521"/>
        <v>0</v>
      </c>
      <c r="BP274" s="4267">
        <f t="shared" si="522"/>
        <v>0</v>
      </c>
      <c r="BQ274" s="4267">
        <f t="shared" si="523"/>
        <v>0</v>
      </c>
      <c r="BR274" s="4267">
        <f t="shared" si="524"/>
        <v>0</v>
      </c>
      <c r="BS274" s="4267">
        <f t="shared" si="525"/>
        <v>0</v>
      </c>
      <c r="BT274" s="4267">
        <f t="shared" si="526"/>
        <v>0</v>
      </c>
      <c r="BU274" s="4202"/>
      <c r="BV274" s="4268">
        <f t="shared" si="497"/>
        <v>0</v>
      </c>
      <c r="BW274" s="4269">
        <f t="shared" si="497"/>
        <v>0</v>
      </c>
      <c r="BX274" s="4269">
        <f t="shared" si="497"/>
        <v>0</v>
      </c>
      <c r="BY274" s="4269">
        <f t="shared" si="494"/>
        <v>0</v>
      </c>
      <c r="BZ274" s="4269">
        <f t="shared" si="494"/>
        <v>0</v>
      </c>
      <c r="CA274" s="4269">
        <f t="shared" si="494"/>
        <v>0</v>
      </c>
      <c r="CB274" s="4269">
        <f t="shared" si="494"/>
        <v>0</v>
      </c>
      <c r="CC274" s="4270">
        <f t="shared" si="494"/>
        <v>0</v>
      </c>
      <c r="CD274" s="4114"/>
      <c r="CE274" s="4264" t="str">
        <f t="shared" si="527"/>
        <v/>
      </c>
      <c r="CF274" s="4271">
        <f t="shared" si="528"/>
        <v>0</v>
      </c>
      <c r="CG274" s="4272">
        <f t="shared" si="529"/>
        <v>0</v>
      </c>
      <c r="CH274" s="4272">
        <f t="shared" si="530"/>
        <v>0</v>
      </c>
      <c r="CI274" s="4272">
        <f t="shared" si="531"/>
        <v>0</v>
      </c>
      <c r="CJ274" s="4272">
        <f t="shared" si="532"/>
        <v>0</v>
      </c>
      <c r="CK274" s="4272">
        <f t="shared" si="533"/>
        <v>0</v>
      </c>
      <c r="CL274" s="4272">
        <f t="shared" si="534"/>
        <v>0</v>
      </c>
      <c r="CM274" s="4272">
        <f t="shared" si="535"/>
        <v>0</v>
      </c>
      <c r="CN274" s="4272">
        <f t="shared" si="536"/>
        <v>0</v>
      </c>
      <c r="CO274" s="4285">
        <f>IF(M274=CO8,M274,0)</f>
        <v>0</v>
      </c>
      <c r="CP274" s="4286" t="str">
        <f t="shared" si="537"/>
        <v/>
      </c>
      <c r="CQ274" s="4261" t="str">
        <f t="shared" si="538"/>
        <v/>
      </c>
      <c r="CR274" s="4275" t="str">
        <f t="shared" si="539"/>
        <v/>
      </c>
      <c r="CS274" s="4275" t="str">
        <f t="shared" si="540"/>
        <v/>
      </c>
      <c r="CT274" s="4275" t="str">
        <f t="shared" si="541"/>
        <v/>
      </c>
      <c r="CU274" s="4275" t="str">
        <f t="shared" si="542"/>
        <v/>
      </c>
      <c r="CV274" s="4275" t="str">
        <f t="shared" si="543"/>
        <v/>
      </c>
      <c r="CW274" s="4275" t="str">
        <f t="shared" si="544"/>
        <v/>
      </c>
      <c r="CX274" s="4276" t="str">
        <f t="shared" si="545"/>
        <v/>
      </c>
      <c r="CY274" s="4186"/>
      <c r="CZ274" s="4264" t="str">
        <f t="shared" si="546"/>
        <v/>
      </c>
      <c r="DA274" s="4277">
        <f t="shared" si="547"/>
        <v>0</v>
      </c>
      <c r="DB274" s="4115" t="str">
        <f t="shared" si="548"/>
        <v/>
      </c>
      <c r="DC274" s="4115" t="str">
        <f t="shared" si="549"/>
        <v/>
      </c>
      <c r="DD274" s="4115" t="str">
        <f t="shared" si="550"/>
        <v/>
      </c>
      <c r="DE274" s="4115" t="str">
        <f t="shared" si="551"/>
        <v/>
      </c>
      <c r="DF274" s="4115" t="str">
        <f t="shared" si="552"/>
        <v/>
      </c>
      <c r="DG274" s="4115" t="str">
        <f t="shared" si="553"/>
        <v/>
      </c>
      <c r="DH274" s="4115" t="str">
        <f t="shared" si="554"/>
        <v/>
      </c>
      <c r="DI274" s="4115" t="str">
        <f t="shared" si="555"/>
        <v/>
      </c>
      <c r="DJ274" s="4136"/>
      <c r="DK274" s="4287">
        <f>IF(M274=DK8,M274,0)</f>
        <v>0</v>
      </c>
      <c r="DL274" s="4286" t="str">
        <f t="shared" si="556"/>
        <v/>
      </c>
      <c r="DM274" s="4275" t="str">
        <f t="shared" si="557"/>
        <v/>
      </c>
      <c r="DN274" s="4275" t="str">
        <f t="shared" si="558"/>
        <v/>
      </c>
      <c r="DO274" s="4275" t="str">
        <f t="shared" si="559"/>
        <v/>
      </c>
      <c r="DP274" s="4275" t="str">
        <f t="shared" si="560"/>
        <v/>
      </c>
      <c r="DQ274" s="4275" t="str">
        <f t="shared" si="561"/>
        <v/>
      </c>
      <c r="DR274" s="4275" t="str">
        <f t="shared" si="562"/>
        <v/>
      </c>
      <c r="DS274" s="4275" t="str">
        <f t="shared" si="563"/>
        <v/>
      </c>
      <c r="DT274" s="4279" t="str">
        <f t="shared" si="564"/>
        <v/>
      </c>
      <c r="DU274" s="4122"/>
      <c r="DV274" s="4266">
        <f t="shared" si="565"/>
        <v>0</v>
      </c>
      <c r="DW274" s="4267">
        <f t="shared" si="566"/>
        <v>0</v>
      </c>
      <c r="DX274" s="4267">
        <f t="shared" si="567"/>
        <v>0</v>
      </c>
      <c r="DY274" s="4267">
        <f t="shared" si="568"/>
        <v>0</v>
      </c>
      <c r="DZ274" s="4267">
        <f t="shared" si="569"/>
        <v>0</v>
      </c>
      <c r="EA274" s="4267">
        <f t="shared" si="570"/>
        <v>0</v>
      </c>
      <c r="EB274" s="4267">
        <f t="shared" si="571"/>
        <v>0</v>
      </c>
      <c r="EC274" s="4267">
        <f t="shared" si="572"/>
        <v>0</v>
      </c>
      <c r="ED274" s="4215"/>
      <c r="EE274" s="4268">
        <f t="shared" si="498"/>
        <v>0</v>
      </c>
      <c r="EF274" s="4269">
        <f t="shared" si="498"/>
        <v>0</v>
      </c>
      <c r="EG274" s="4269">
        <f t="shared" si="498"/>
        <v>0</v>
      </c>
      <c r="EH274" s="4269">
        <f t="shared" si="495"/>
        <v>0</v>
      </c>
      <c r="EI274" s="4269">
        <f t="shared" si="495"/>
        <v>0</v>
      </c>
      <c r="EJ274" s="4269">
        <f t="shared" si="495"/>
        <v>0</v>
      </c>
      <c r="EK274" s="4269">
        <f t="shared" si="495"/>
        <v>0</v>
      </c>
      <c r="EL274" s="4270">
        <f t="shared" si="495"/>
        <v>0</v>
      </c>
      <c r="EM274" s="4186"/>
      <c r="EN274" s="4264" t="str">
        <f t="shared" si="573"/>
        <v/>
      </c>
      <c r="EO274" s="4271">
        <f t="shared" si="574"/>
        <v>0</v>
      </c>
      <c r="EP274" s="4272">
        <f t="shared" si="575"/>
        <v>0</v>
      </c>
      <c r="EQ274" s="4272">
        <f t="shared" si="576"/>
        <v>0</v>
      </c>
      <c r="ER274" s="4272">
        <f t="shared" si="577"/>
        <v>0</v>
      </c>
      <c r="ES274" s="4272">
        <f t="shared" si="578"/>
        <v>0</v>
      </c>
      <c r="ET274" s="4272">
        <f t="shared" si="579"/>
        <v>0</v>
      </c>
      <c r="EU274" s="4272">
        <f t="shared" si="580"/>
        <v>0</v>
      </c>
      <c r="EV274" s="4272">
        <f t="shared" si="581"/>
        <v>0</v>
      </c>
      <c r="EW274" s="4272">
        <f t="shared" si="582"/>
        <v>0</v>
      </c>
      <c r="EX274" s="4288">
        <f>IF(X274=EX8,X274,0)</f>
        <v>0</v>
      </c>
      <c r="EY274" s="4286" t="str">
        <f t="shared" si="583"/>
        <v/>
      </c>
      <c r="EZ274" s="4261" t="str">
        <f t="shared" si="584"/>
        <v/>
      </c>
      <c r="FA274" s="4275" t="str">
        <f t="shared" si="585"/>
        <v/>
      </c>
      <c r="FB274" s="4275" t="str">
        <f t="shared" si="586"/>
        <v/>
      </c>
      <c r="FC274" s="4275" t="str">
        <f t="shared" si="587"/>
        <v/>
      </c>
      <c r="FD274" s="4275" t="str">
        <f t="shared" si="588"/>
        <v/>
      </c>
      <c r="FE274" s="4275" t="str">
        <f t="shared" si="589"/>
        <v/>
      </c>
      <c r="FF274" s="4275" t="str">
        <f t="shared" si="590"/>
        <v/>
      </c>
      <c r="FG274" s="4275" t="str">
        <f t="shared" si="591"/>
        <v/>
      </c>
      <c r="FH274" s="4186"/>
      <c r="FI274" s="4264" t="str">
        <f t="shared" si="592"/>
        <v/>
      </c>
      <c r="FJ274" s="4277">
        <f t="shared" si="593"/>
        <v>0</v>
      </c>
      <c r="FK274" s="4115" t="str">
        <f t="shared" si="594"/>
        <v/>
      </c>
      <c r="FL274" s="4115" t="str">
        <f t="shared" si="595"/>
        <v/>
      </c>
      <c r="FM274" s="4115" t="str">
        <f t="shared" si="596"/>
        <v/>
      </c>
      <c r="FN274" s="4115" t="str">
        <f t="shared" si="597"/>
        <v/>
      </c>
      <c r="FO274" s="4115" t="str">
        <f t="shared" si="598"/>
        <v/>
      </c>
      <c r="FP274" s="4115" t="str">
        <f t="shared" si="599"/>
        <v/>
      </c>
      <c r="FQ274" s="4115" t="str">
        <f t="shared" si="600"/>
        <v/>
      </c>
      <c r="FR274" s="4115" t="str">
        <f t="shared" si="601"/>
        <v/>
      </c>
      <c r="FS274" s="4287">
        <f>IF(X274=FS8,X274,0)</f>
        <v>0</v>
      </c>
      <c r="FT274" s="4286" t="str">
        <f t="shared" si="602"/>
        <v/>
      </c>
      <c r="FU274" s="4275" t="str">
        <f t="shared" si="603"/>
        <v/>
      </c>
      <c r="FV274" s="4275" t="str">
        <f t="shared" si="604"/>
        <v/>
      </c>
      <c r="FW274" s="4275" t="str">
        <f t="shared" si="605"/>
        <v/>
      </c>
      <c r="FX274" s="4275" t="str">
        <f t="shared" si="606"/>
        <v/>
      </c>
      <c r="FY274" s="4275" t="str">
        <f t="shared" si="607"/>
        <v/>
      </c>
      <c r="FZ274" s="4275" t="str">
        <f t="shared" si="608"/>
        <v/>
      </c>
      <c r="GA274" s="4275" t="str">
        <f t="shared" si="609"/>
        <v/>
      </c>
      <c r="GB274" s="4279" t="str">
        <f t="shared" si="610"/>
        <v/>
      </c>
      <c r="GC274" s="4122"/>
    </row>
    <row r="275" spans="1:185" ht="45" customHeight="1">
      <c r="A275" s="4016">
        <f>ROW()</f>
        <v>275</v>
      </c>
      <c r="B275" s="4250" t="str">
        <f>IF(C275="I","",IF(ISBLANK(D275),"",IF(ISTEXT(D275),LARGE(B9:B274,1)+1,0)))</f>
        <v/>
      </c>
      <c r="C275" s="4298"/>
      <c r="D275" s="4299"/>
      <c r="E275" s="4300"/>
      <c r="F275" s="4301"/>
      <c r="G275" s="4254"/>
      <c r="H275" s="4255"/>
      <c r="I275" s="4254"/>
      <c r="J275" s="4255"/>
      <c r="K275" s="4256">
        <f t="shared" si="492"/>
        <v>0</v>
      </c>
      <c r="L275" s="4119"/>
      <c r="M275" s="4257">
        <f t="shared" si="499"/>
        <v>0</v>
      </c>
      <c r="N275" s="4258">
        <f t="shared" si="499"/>
        <v>0</v>
      </c>
      <c r="O275" s="4259"/>
      <c r="P275" s="4259"/>
      <c r="Q275" s="4259"/>
      <c r="R275" s="4259"/>
      <c r="S275" s="4259"/>
      <c r="T275" s="4259"/>
      <c r="U275" s="4259"/>
      <c r="V275" s="4259"/>
      <c r="W275" s="4119"/>
      <c r="X275" s="4257">
        <f t="shared" si="500"/>
        <v>0</v>
      </c>
      <c r="Y275" s="4258">
        <f t="shared" si="500"/>
        <v>0</v>
      </c>
      <c r="Z275" s="4260"/>
      <c r="AA275" s="4260"/>
      <c r="AB275" s="4260"/>
      <c r="AC275" s="4260"/>
      <c r="AD275" s="4260"/>
      <c r="AE275" s="4260"/>
      <c r="AF275" s="4260"/>
      <c r="AG275" s="4260"/>
      <c r="AH275" s="4119"/>
      <c r="AI275" s="4122"/>
      <c r="AJ275" s="4261">
        <f t="shared" si="501"/>
        <v>0</v>
      </c>
      <c r="AK275" s="4262">
        <f t="shared" si="502"/>
        <v>0</v>
      </c>
      <c r="AL275" s="4261">
        <f t="shared" si="503"/>
        <v>0</v>
      </c>
      <c r="AM275" s="4262">
        <f t="shared" si="504"/>
        <v>0</v>
      </c>
      <c r="AN275" s="4261">
        <f t="shared" si="505"/>
        <v>0</v>
      </c>
      <c r="AO275" s="4262">
        <f t="shared" si="506"/>
        <v>0</v>
      </c>
      <c r="AP275" s="4261">
        <f t="shared" si="507"/>
        <v>0</v>
      </c>
      <c r="AQ275" s="4262">
        <f t="shared" si="508"/>
        <v>0</v>
      </c>
      <c r="AR275" s="4261">
        <f t="shared" si="509"/>
        <v>0</v>
      </c>
      <c r="AS275" s="4262">
        <f t="shared" si="510"/>
        <v>0</v>
      </c>
      <c r="AT275" s="4261">
        <f t="shared" si="511"/>
        <v>0</v>
      </c>
      <c r="AU275" s="4262">
        <f t="shared" si="512"/>
        <v>0</v>
      </c>
      <c r="AV275" s="4261">
        <f t="shared" si="513"/>
        <v>0</v>
      </c>
      <c r="AW275" s="4262">
        <f t="shared" si="514"/>
        <v>0</v>
      </c>
      <c r="AX275" s="4261">
        <f t="shared" si="515"/>
        <v>0</v>
      </c>
      <c r="AY275" s="4262">
        <f t="shared" si="516"/>
        <v>0</v>
      </c>
      <c r="AZ275" s="4263"/>
      <c r="BA275" s="4264">
        <f>BA9</f>
        <v>20</v>
      </c>
      <c r="BB275" s="4264">
        <f t="shared" si="517"/>
        <v>0</v>
      </c>
      <c r="BC275" s="4264" t="str">
        <f t="shared" si="518"/>
        <v/>
      </c>
      <c r="BD275" s="4265">
        <f t="shared" si="496"/>
        <v>0</v>
      </c>
      <c r="BE275" s="4265">
        <f t="shared" si="496"/>
        <v>0</v>
      </c>
      <c r="BF275" s="4265">
        <f t="shared" si="496"/>
        <v>0</v>
      </c>
      <c r="BG275" s="4265">
        <f t="shared" si="493"/>
        <v>0</v>
      </c>
      <c r="BH275" s="4265">
        <f t="shared" si="493"/>
        <v>0</v>
      </c>
      <c r="BI275" s="4265">
        <f t="shared" si="493"/>
        <v>0</v>
      </c>
      <c r="BJ275" s="4265">
        <f t="shared" si="493"/>
        <v>0</v>
      </c>
      <c r="BK275" s="4265">
        <f t="shared" si="493"/>
        <v>0</v>
      </c>
      <c r="BL275" s="4122"/>
      <c r="BM275" s="4266">
        <f t="shared" si="519"/>
        <v>0</v>
      </c>
      <c r="BN275" s="4267">
        <f t="shared" si="520"/>
        <v>0</v>
      </c>
      <c r="BO275" s="4267">
        <f t="shared" si="521"/>
        <v>0</v>
      </c>
      <c r="BP275" s="4267">
        <f t="shared" si="522"/>
        <v>0</v>
      </c>
      <c r="BQ275" s="4267">
        <f t="shared" si="523"/>
        <v>0</v>
      </c>
      <c r="BR275" s="4267">
        <f t="shared" si="524"/>
        <v>0</v>
      </c>
      <c r="BS275" s="4267">
        <f t="shared" si="525"/>
        <v>0</v>
      </c>
      <c r="BT275" s="4267">
        <f t="shared" si="526"/>
        <v>0</v>
      </c>
      <c r="BU275" s="4202"/>
      <c r="BV275" s="4268">
        <f t="shared" si="497"/>
        <v>0</v>
      </c>
      <c r="BW275" s="4269">
        <f t="shared" si="497"/>
        <v>0</v>
      </c>
      <c r="BX275" s="4269">
        <f t="shared" si="497"/>
        <v>0</v>
      </c>
      <c r="BY275" s="4269">
        <f t="shared" si="494"/>
        <v>0</v>
      </c>
      <c r="BZ275" s="4269">
        <f t="shared" si="494"/>
        <v>0</v>
      </c>
      <c r="CA275" s="4269">
        <f t="shared" si="494"/>
        <v>0</v>
      </c>
      <c r="CB275" s="4269">
        <f t="shared" si="494"/>
        <v>0</v>
      </c>
      <c r="CC275" s="4270">
        <f t="shared" si="494"/>
        <v>0</v>
      </c>
      <c r="CD275" s="4114"/>
      <c r="CE275" s="4264" t="str">
        <f t="shared" si="527"/>
        <v/>
      </c>
      <c r="CF275" s="4271">
        <f t="shared" si="528"/>
        <v>0</v>
      </c>
      <c r="CG275" s="4272">
        <f t="shared" si="529"/>
        <v>0</v>
      </c>
      <c r="CH275" s="4272">
        <f t="shared" si="530"/>
        <v>0</v>
      </c>
      <c r="CI275" s="4272">
        <f t="shared" si="531"/>
        <v>0</v>
      </c>
      <c r="CJ275" s="4272">
        <f t="shared" si="532"/>
        <v>0</v>
      </c>
      <c r="CK275" s="4272">
        <f t="shared" si="533"/>
        <v>0</v>
      </c>
      <c r="CL275" s="4272">
        <f t="shared" si="534"/>
        <v>0</v>
      </c>
      <c r="CM275" s="4272">
        <f t="shared" si="535"/>
        <v>0</v>
      </c>
      <c r="CN275" s="4272">
        <f t="shared" si="536"/>
        <v>0</v>
      </c>
      <c r="CO275" s="4285">
        <f>IF(M275=CO8,M275,0)</f>
        <v>0</v>
      </c>
      <c r="CP275" s="4286" t="str">
        <f t="shared" si="537"/>
        <v/>
      </c>
      <c r="CQ275" s="4261" t="str">
        <f t="shared" si="538"/>
        <v/>
      </c>
      <c r="CR275" s="4275" t="str">
        <f t="shared" si="539"/>
        <v/>
      </c>
      <c r="CS275" s="4275" t="str">
        <f t="shared" si="540"/>
        <v/>
      </c>
      <c r="CT275" s="4275" t="str">
        <f t="shared" si="541"/>
        <v/>
      </c>
      <c r="CU275" s="4275" t="str">
        <f t="shared" si="542"/>
        <v/>
      </c>
      <c r="CV275" s="4275" t="str">
        <f t="shared" si="543"/>
        <v/>
      </c>
      <c r="CW275" s="4275" t="str">
        <f t="shared" si="544"/>
        <v/>
      </c>
      <c r="CX275" s="4276" t="str">
        <f t="shared" si="545"/>
        <v/>
      </c>
      <c r="CY275" s="4186"/>
      <c r="CZ275" s="4264" t="str">
        <f t="shared" si="546"/>
        <v/>
      </c>
      <c r="DA275" s="4277">
        <f t="shared" si="547"/>
        <v>0</v>
      </c>
      <c r="DB275" s="4115" t="str">
        <f t="shared" si="548"/>
        <v/>
      </c>
      <c r="DC275" s="4115" t="str">
        <f t="shared" si="549"/>
        <v/>
      </c>
      <c r="DD275" s="4115" t="str">
        <f t="shared" si="550"/>
        <v/>
      </c>
      <c r="DE275" s="4115" t="str">
        <f t="shared" si="551"/>
        <v/>
      </c>
      <c r="DF275" s="4115" t="str">
        <f t="shared" si="552"/>
        <v/>
      </c>
      <c r="DG275" s="4115" t="str">
        <f t="shared" si="553"/>
        <v/>
      </c>
      <c r="DH275" s="4115" t="str">
        <f t="shared" si="554"/>
        <v/>
      </c>
      <c r="DI275" s="4115" t="str">
        <f t="shared" si="555"/>
        <v/>
      </c>
      <c r="DJ275" s="4136"/>
      <c r="DK275" s="4287">
        <f>IF(M275=DK8,M275,0)</f>
        <v>0</v>
      </c>
      <c r="DL275" s="4286" t="str">
        <f t="shared" si="556"/>
        <v/>
      </c>
      <c r="DM275" s="4275" t="str">
        <f t="shared" si="557"/>
        <v/>
      </c>
      <c r="DN275" s="4275" t="str">
        <f t="shared" si="558"/>
        <v/>
      </c>
      <c r="DO275" s="4275" t="str">
        <f t="shared" si="559"/>
        <v/>
      </c>
      <c r="DP275" s="4275" t="str">
        <f t="shared" si="560"/>
        <v/>
      </c>
      <c r="DQ275" s="4275" t="str">
        <f t="shared" si="561"/>
        <v/>
      </c>
      <c r="DR275" s="4275" t="str">
        <f t="shared" si="562"/>
        <v/>
      </c>
      <c r="DS275" s="4275" t="str">
        <f t="shared" si="563"/>
        <v/>
      </c>
      <c r="DT275" s="4279" t="str">
        <f t="shared" si="564"/>
        <v/>
      </c>
      <c r="DU275" s="4122"/>
      <c r="DV275" s="4266">
        <f t="shared" si="565"/>
        <v>0</v>
      </c>
      <c r="DW275" s="4267">
        <f t="shared" si="566"/>
        <v>0</v>
      </c>
      <c r="DX275" s="4267">
        <f t="shared" si="567"/>
        <v>0</v>
      </c>
      <c r="DY275" s="4267">
        <f t="shared" si="568"/>
        <v>0</v>
      </c>
      <c r="DZ275" s="4267">
        <f t="shared" si="569"/>
        <v>0</v>
      </c>
      <c r="EA275" s="4267">
        <f t="shared" si="570"/>
        <v>0</v>
      </c>
      <c r="EB275" s="4267">
        <f t="shared" si="571"/>
        <v>0</v>
      </c>
      <c r="EC275" s="4267">
        <f t="shared" si="572"/>
        <v>0</v>
      </c>
      <c r="ED275" s="4215"/>
      <c r="EE275" s="4268">
        <f t="shared" si="498"/>
        <v>0</v>
      </c>
      <c r="EF275" s="4269">
        <f t="shared" si="498"/>
        <v>0</v>
      </c>
      <c r="EG275" s="4269">
        <f t="shared" si="498"/>
        <v>0</v>
      </c>
      <c r="EH275" s="4269">
        <f t="shared" si="495"/>
        <v>0</v>
      </c>
      <c r="EI275" s="4269">
        <f t="shared" si="495"/>
        <v>0</v>
      </c>
      <c r="EJ275" s="4269">
        <f t="shared" si="495"/>
        <v>0</v>
      </c>
      <c r="EK275" s="4269">
        <f t="shared" si="495"/>
        <v>0</v>
      </c>
      <c r="EL275" s="4270">
        <f t="shared" si="495"/>
        <v>0</v>
      </c>
      <c r="EM275" s="4186"/>
      <c r="EN275" s="4264" t="str">
        <f t="shared" si="573"/>
        <v/>
      </c>
      <c r="EO275" s="4271">
        <f t="shared" si="574"/>
        <v>0</v>
      </c>
      <c r="EP275" s="4272">
        <f t="shared" si="575"/>
        <v>0</v>
      </c>
      <c r="EQ275" s="4272">
        <f t="shared" si="576"/>
        <v>0</v>
      </c>
      <c r="ER275" s="4272">
        <f t="shared" si="577"/>
        <v>0</v>
      </c>
      <c r="ES275" s="4272">
        <f t="shared" si="578"/>
        <v>0</v>
      </c>
      <c r="ET275" s="4272">
        <f t="shared" si="579"/>
        <v>0</v>
      </c>
      <c r="EU275" s="4272">
        <f t="shared" si="580"/>
        <v>0</v>
      </c>
      <c r="EV275" s="4272">
        <f t="shared" si="581"/>
        <v>0</v>
      </c>
      <c r="EW275" s="4272">
        <f t="shared" si="582"/>
        <v>0</v>
      </c>
      <c r="EX275" s="4288">
        <f>IF(X275=EX8,X275,0)</f>
        <v>0</v>
      </c>
      <c r="EY275" s="4286" t="str">
        <f t="shared" si="583"/>
        <v/>
      </c>
      <c r="EZ275" s="4261" t="str">
        <f t="shared" si="584"/>
        <v/>
      </c>
      <c r="FA275" s="4275" t="str">
        <f t="shared" si="585"/>
        <v/>
      </c>
      <c r="FB275" s="4275" t="str">
        <f t="shared" si="586"/>
        <v/>
      </c>
      <c r="FC275" s="4275" t="str">
        <f t="shared" si="587"/>
        <v/>
      </c>
      <c r="FD275" s="4275" t="str">
        <f t="shared" si="588"/>
        <v/>
      </c>
      <c r="FE275" s="4275" t="str">
        <f t="shared" si="589"/>
        <v/>
      </c>
      <c r="FF275" s="4275" t="str">
        <f t="shared" si="590"/>
        <v/>
      </c>
      <c r="FG275" s="4275" t="str">
        <f t="shared" si="591"/>
        <v/>
      </c>
      <c r="FH275" s="4186"/>
      <c r="FI275" s="4264" t="str">
        <f t="shared" si="592"/>
        <v/>
      </c>
      <c r="FJ275" s="4277">
        <f t="shared" si="593"/>
        <v>0</v>
      </c>
      <c r="FK275" s="4115" t="str">
        <f t="shared" si="594"/>
        <v/>
      </c>
      <c r="FL275" s="4115" t="str">
        <f t="shared" si="595"/>
        <v/>
      </c>
      <c r="FM275" s="4115" t="str">
        <f t="shared" si="596"/>
        <v/>
      </c>
      <c r="FN275" s="4115" t="str">
        <f t="shared" si="597"/>
        <v/>
      </c>
      <c r="FO275" s="4115" t="str">
        <f t="shared" si="598"/>
        <v/>
      </c>
      <c r="FP275" s="4115" t="str">
        <f t="shared" si="599"/>
        <v/>
      </c>
      <c r="FQ275" s="4115" t="str">
        <f t="shared" si="600"/>
        <v/>
      </c>
      <c r="FR275" s="4115" t="str">
        <f t="shared" si="601"/>
        <v/>
      </c>
      <c r="FS275" s="4287">
        <f>IF(X275=FS8,X275,0)</f>
        <v>0</v>
      </c>
      <c r="FT275" s="4286" t="str">
        <f t="shared" si="602"/>
        <v/>
      </c>
      <c r="FU275" s="4275" t="str">
        <f t="shared" si="603"/>
        <v/>
      </c>
      <c r="FV275" s="4275" t="str">
        <f t="shared" si="604"/>
        <v/>
      </c>
      <c r="FW275" s="4275" t="str">
        <f t="shared" si="605"/>
        <v/>
      </c>
      <c r="FX275" s="4275" t="str">
        <f t="shared" si="606"/>
        <v/>
      </c>
      <c r="FY275" s="4275" t="str">
        <f t="shared" si="607"/>
        <v/>
      </c>
      <c r="FZ275" s="4275" t="str">
        <f t="shared" si="608"/>
        <v/>
      </c>
      <c r="GA275" s="4275" t="str">
        <f t="shared" si="609"/>
        <v/>
      </c>
      <c r="GB275" s="4279" t="str">
        <f t="shared" si="610"/>
        <v/>
      </c>
      <c r="GC275" s="4122"/>
    </row>
    <row r="276" spans="1:185" ht="45" customHeight="1">
      <c r="A276" s="4016">
        <f>ROW()</f>
        <v>276</v>
      </c>
      <c r="B276" s="4250" t="str">
        <f>IF(C276="I","",IF(ISBLANK(D276),"",IF(ISTEXT(D276),LARGE(B9:B275,1)+1,0)))</f>
        <v/>
      </c>
      <c r="C276" s="4298"/>
      <c r="D276" s="4299"/>
      <c r="E276" s="4300"/>
      <c r="F276" s="4301"/>
      <c r="G276" s="4254"/>
      <c r="H276" s="4255"/>
      <c r="I276" s="4254"/>
      <c r="J276" s="4255"/>
      <c r="K276" s="4256">
        <f t="shared" si="492"/>
        <v>0</v>
      </c>
      <c r="L276" s="4119"/>
      <c r="M276" s="4257">
        <f t="shared" si="499"/>
        <v>0</v>
      </c>
      <c r="N276" s="4258">
        <f t="shared" si="499"/>
        <v>0</v>
      </c>
      <c r="O276" s="4259"/>
      <c r="P276" s="4259"/>
      <c r="Q276" s="4259"/>
      <c r="R276" s="4259"/>
      <c r="S276" s="4259"/>
      <c r="T276" s="4259"/>
      <c r="U276" s="4259"/>
      <c r="V276" s="4259"/>
      <c r="W276" s="4119"/>
      <c r="X276" s="4257">
        <f t="shared" si="500"/>
        <v>0</v>
      </c>
      <c r="Y276" s="4258">
        <f t="shared" si="500"/>
        <v>0</v>
      </c>
      <c r="Z276" s="4260"/>
      <c r="AA276" s="4260"/>
      <c r="AB276" s="4260"/>
      <c r="AC276" s="4260"/>
      <c r="AD276" s="4260"/>
      <c r="AE276" s="4260"/>
      <c r="AF276" s="4260"/>
      <c r="AG276" s="4260"/>
      <c r="AH276" s="4119"/>
      <c r="AI276" s="4122"/>
      <c r="AJ276" s="4261">
        <f t="shared" si="501"/>
        <v>0</v>
      </c>
      <c r="AK276" s="4262">
        <f t="shared" si="502"/>
        <v>0</v>
      </c>
      <c r="AL276" s="4261">
        <f t="shared" si="503"/>
        <v>0</v>
      </c>
      <c r="AM276" s="4262">
        <f t="shared" si="504"/>
        <v>0</v>
      </c>
      <c r="AN276" s="4261">
        <f t="shared" si="505"/>
        <v>0</v>
      </c>
      <c r="AO276" s="4262">
        <f t="shared" si="506"/>
        <v>0</v>
      </c>
      <c r="AP276" s="4261">
        <f t="shared" si="507"/>
        <v>0</v>
      </c>
      <c r="AQ276" s="4262">
        <f t="shared" si="508"/>
        <v>0</v>
      </c>
      <c r="AR276" s="4261">
        <f t="shared" si="509"/>
        <v>0</v>
      </c>
      <c r="AS276" s="4262">
        <f t="shared" si="510"/>
        <v>0</v>
      </c>
      <c r="AT276" s="4261">
        <f t="shared" si="511"/>
        <v>0</v>
      </c>
      <c r="AU276" s="4262">
        <f t="shared" si="512"/>
        <v>0</v>
      </c>
      <c r="AV276" s="4261">
        <f t="shared" si="513"/>
        <v>0</v>
      </c>
      <c r="AW276" s="4262">
        <f t="shared" si="514"/>
        <v>0</v>
      </c>
      <c r="AX276" s="4261">
        <f t="shared" si="515"/>
        <v>0</v>
      </c>
      <c r="AY276" s="4262">
        <f t="shared" si="516"/>
        <v>0</v>
      </c>
      <c r="AZ276" s="4263"/>
      <c r="BA276" s="4264">
        <f>BA9</f>
        <v>20</v>
      </c>
      <c r="BB276" s="4264">
        <f t="shared" si="517"/>
        <v>0</v>
      </c>
      <c r="BC276" s="4264" t="str">
        <f t="shared" si="518"/>
        <v/>
      </c>
      <c r="BD276" s="4265">
        <f t="shared" si="496"/>
        <v>0</v>
      </c>
      <c r="BE276" s="4265">
        <f t="shared" si="496"/>
        <v>0</v>
      </c>
      <c r="BF276" s="4265">
        <f t="shared" si="496"/>
        <v>0</v>
      </c>
      <c r="BG276" s="4265">
        <f t="shared" si="493"/>
        <v>0</v>
      </c>
      <c r="BH276" s="4265">
        <f t="shared" si="493"/>
        <v>0</v>
      </c>
      <c r="BI276" s="4265">
        <f t="shared" si="493"/>
        <v>0</v>
      </c>
      <c r="BJ276" s="4265">
        <f t="shared" si="493"/>
        <v>0</v>
      </c>
      <c r="BK276" s="4265">
        <f t="shared" si="493"/>
        <v>0</v>
      </c>
      <c r="BL276" s="4122"/>
      <c r="BM276" s="4266">
        <f t="shared" si="519"/>
        <v>0</v>
      </c>
      <c r="BN276" s="4267">
        <f t="shared" si="520"/>
        <v>0</v>
      </c>
      <c r="BO276" s="4267">
        <f t="shared" si="521"/>
        <v>0</v>
      </c>
      <c r="BP276" s="4267">
        <f t="shared" si="522"/>
        <v>0</v>
      </c>
      <c r="BQ276" s="4267">
        <f t="shared" si="523"/>
        <v>0</v>
      </c>
      <c r="BR276" s="4267">
        <f t="shared" si="524"/>
        <v>0</v>
      </c>
      <c r="BS276" s="4267">
        <f t="shared" si="525"/>
        <v>0</v>
      </c>
      <c r="BT276" s="4267">
        <f t="shared" si="526"/>
        <v>0</v>
      </c>
      <c r="BU276" s="4202"/>
      <c r="BV276" s="4268">
        <f t="shared" si="497"/>
        <v>0</v>
      </c>
      <c r="BW276" s="4269">
        <f t="shared" si="497"/>
        <v>0</v>
      </c>
      <c r="BX276" s="4269">
        <f t="shared" si="497"/>
        <v>0</v>
      </c>
      <c r="BY276" s="4269">
        <f t="shared" si="494"/>
        <v>0</v>
      </c>
      <c r="BZ276" s="4269">
        <f t="shared" si="494"/>
        <v>0</v>
      </c>
      <c r="CA276" s="4269">
        <f t="shared" si="494"/>
        <v>0</v>
      </c>
      <c r="CB276" s="4269">
        <f t="shared" si="494"/>
        <v>0</v>
      </c>
      <c r="CC276" s="4270">
        <f t="shared" si="494"/>
        <v>0</v>
      </c>
      <c r="CD276" s="4114"/>
      <c r="CE276" s="4264" t="str">
        <f t="shared" si="527"/>
        <v/>
      </c>
      <c r="CF276" s="4271">
        <f t="shared" si="528"/>
        <v>0</v>
      </c>
      <c r="CG276" s="4272">
        <f t="shared" si="529"/>
        <v>0</v>
      </c>
      <c r="CH276" s="4272">
        <f t="shared" si="530"/>
        <v>0</v>
      </c>
      <c r="CI276" s="4272">
        <f t="shared" si="531"/>
        <v>0</v>
      </c>
      <c r="CJ276" s="4272">
        <f t="shared" si="532"/>
        <v>0</v>
      </c>
      <c r="CK276" s="4272">
        <f t="shared" si="533"/>
        <v>0</v>
      </c>
      <c r="CL276" s="4272">
        <f t="shared" si="534"/>
        <v>0</v>
      </c>
      <c r="CM276" s="4272">
        <f t="shared" si="535"/>
        <v>0</v>
      </c>
      <c r="CN276" s="4272">
        <f t="shared" si="536"/>
        <v>0</v>
      </c>
      <c r="CO276" s="4285">
        <f>IF(M276=CO8,M276,0)</f>
        <v>0</v>
      </c>
      <c r="CP276" s="4286" t="str">
        <f t="shared" si="537"/>
        <v/>
      </c>
      <c r="CQ276" s="4261" t="str">
        <f t="shared" si="538"/>
        <v/>
      </c>
      <c r="CR276" s="4275" t="str">
        <f t="shared" si="539"/>
        <v/>
      </c>
      <c r="CS276" s="4275" t="str">
        <f t="shared" si="540"/>
        <v/>
      </c>
      <c r="CT276" s="4275" t="str">
        <f t="shared" si="541"/>
        <v/>
      </c>
      <c r="CU276" s="4275" t="str">
        <f t="shared" si="542"/>
        <v/>
      </c>
      <c r="CV276" s="4275" t="str">
        <f t="shared" si="543"/>
        <v/>
      </c>
      <c r="CW276" s="4275" t="str">
        <f t="shared" si="544"/>
        <v/>
      </c>
      <c r="CX276" s="4276" t="str">
        <f t="shared" si="545"/>
        <v/>
      </c>
      <c r="CY276" s="4186"/>
      <c r="CZ276" s="4264" t="str">
        <f t="shared" si="546"/>
        <v/>
      </c>
      <c r="DA276" s="4277">
        <f t="shared" si="547"/>
        <v>0</v>
      </c>
      <c r="DB276" s="4115" t="str">
        <f t="shared" si="548"/>
        <v/>
      </c>
      <c r="DC276" s="4115" t="str">
        <f t="shared" si="549"/>
        <v/>
      </c>
      <c r="DD276" s="4115" t="str">
        <f t="shared" si="550"/>
        <v/>
      </c>
      <c r="DE276" s="4115" t="str">
        <f t="shared" si="551"/>
        <v/>
      </c>
      <c r="DF276" s="4115" t="str">
        <f t="shared" si="552"/>
        <v/>
      </c>
      <c r="DG276" s="4115" t="str">
        <f t="shared" si="553"/>
        <v/>
      </c>
      <c r="DH276" s="4115" t="str">
        <f t="shared" si="554"/>
        <v/>
      </c>
      <c r="DI276" s="4115" t="str">
        <f t="shared" si="555"/>
        <v/>
      </c>
      <c r="DJ276" s="4136"/>
      <c r="DK276" s="4287">
        <f>IF(M276=DK8,M276,0)</f>
        <v>0</v>
      </c>
      <c r="DL276" s="4286" t="str">
        <f t="shared" si="556"/>
        <v/>
      </c>
      <c r="DM276" s="4275" t="str">
        <f t="shared" si="557"/>
        <v/>
      </c>
      <c r="DN276" s="4275" t="str">
        <f t="shared" si="558"/>
        <v/>
      </c>
      <c r="DO276" s="4275" t="str">
        <f t="shared" si="559"/>
        <v/>
      </c>
      <c r="DP276" s="4275" t="str">
        <f t="shared" si="560"/>
        <v/>
      </c>
      <c r="DQ276" s="4275" t="str">
        <f t="shared" si="561"/>
        <v/>
      </c>
      <c r="DR276" s="4275" t="str">
        <f t="shared" si="562"/>
        <v/>
      </c>
      <c r="DS276" s="4275" t="str">
        <f t="shared" si="563"/>
        <v/>
      </c>
      <c r="DT276" s="4279" t="str">
        <f t="shared" si="564"/>
        <v/>
      </c>
      <c r="DU276" s="4122"/>
      <c r="DV276" s="4266">
        <f t="shared" si="565"/>
        <v>0</v>
      </c>
      <c r="DW276" s="4267">
        <f t="shared" si="566"/>
        <v>0</v>
      </c>
      <c r="DX276" s="4267">
        <f t="shared" si="567"/>
        <v>0</v>
      </c>
      <c r="DY276" s="4267">
        <f t="shared" si="568"/>
        <v>0</v>
      </c>
      <c r="DZ276" s="4267">
        <f t="shared" si="569"/>
        <v>0</v>
      </c>
      <c r="EA276" s="4267">
        <f t="shared" si="570"/>
        <v>0</v>
      </c>
      <c r="EB276" s="4267">
        <f t="shared" si="571"/>
        <v>0</v>
      </c>
      <c r="EC276" s="4267">
        <f t="shared" si="572"/>
        <v>0</v>
      </c>
      <c r="ED276" s="4215"/>
      <c r="EE276" s="4268">
        <f t="shared" si="498"/>
        <v>0</v>
      </c>
      <c r="EF276" s="4269">
        <f t="shared" si="498"/>
        <v>0</v>
      </c>
      <c r="EG276" s="4269">
        <f t="shared" si="498"/>
        <v>0</v>
      </c>
      <c r="EH276" s="4269">
        <f t="shared" si="495"/>
        <v>0</v>
      </c>
      <c r="EI276" s="4269">
        <f t="shared" si="495"/>
        <v>0</v>
      </c>
      <c r="EJ276" s="4269">
        <f t="shared" si="495"/>
        <v>0</v>
      </c>
      <c r="EK276" s="4269">
        <f t="shared" si="495"/>
        <v>0</v>
      </c>
      <c r="EL276" s="4270">
        <f t="shared" si="495"/>
        <v>0</v>
      </c>
      <c r="EM276" s="4186"/>
      <c r="EN276" s="4264" t="str">
        <f t="shared" si="573"/>
        <v/>
      </c>
      <c r="EO276" s="4271">
        <f t="shared" si="574"/>
        <v>0</v>
      </c>
      <c r="EP276" s="4272">
        <f t="shared" si="575"/>
        <v>0</v>
      </c>
      <c r="EQ276" s="4272">
        <f t="shared" si="576"/>
        <v>0</v>
      </c>
      <c r="ER276" s="4272">
        <f t="shared" si="577"/>
        <v>0</v>
      </c>
      <c r="ES276" s="4272">
        <f t="shared" si="578"/>
        <v>0</v>
      </c>
      <c r="ET276" s="4272">
        <f t="shared" si="579"/>
        <v>0</v>
      </c>
      <c r="EU276" s="4272">
        <f t="shared" si="580"/>
        <v>0</v>
      </c>
      <c r="EV276" s="4272">
        <f t="shared" si="581"/>
        <v>0</v>
      </c>
      <c r="EW276" s="4272">
        <f t="shared" si="582"/>
        <v>0</v>
      </c>
      <c r="EX276" s="4288">
        <f>IF(X276=EX8,X276,0)</f>
        <v>0</v>
      </c>
      <c r="EY276" s="4286" t="str">
        <f t="shared" si="583"/>
        <v/>
      </c>
      <c r="EZ276" s="4261" t="str">
        <f t="shared" si="584"/>
        <v/>
      </c>
      <c r="FA276" s="4275" t="str">
        <f t="shared" si="585"/>
        <v/>
      </c>
      <c r="FB276" s="4275" t="str">
        <f t="shared" si="586"/>
        <v/>
      </c>
      <c r="FC276" s="4275" t="str">
        <f t="shared" si="587"/>
        <v/>
      </c>
      <c r="FD276" s="4275" t="str">
        <f t="shared" si="588"/>
        <v/>
      </c>
      <c r="FE276" s="4275" t="str">
        <f t="shared" si="589"/>
        <v/>
      </c>
      <c r="FF276" s="4275" t="str">
        <f t="shared" si="590"/>
        <v/>
      </c>
      <c r="FG276" s="4275" t="str">
        <f t="shared" si="591"/>
        <v/>
      </c>
      <c r="FH276" s="4186"/>
      <c r="FI276" s="4264" t="str">
        <f t="shared" si="592"/>
        <v/>
      </c>
      <c r="FJ276" s="4277">
        <f t="shared" si="593"/>
        <v>0</v>
      </c>
      <c r="FK276" s="4115" t="str">
        <f t="shared" si="594"/>
        <v/>
      </c>
      <c r="FL276" s="4115" t="str">
        <f t="shared" si="595"/>
        <v/>
      </c>
      <c r="FM276" s="4115" t="str">
        <f t="shared" si="596"/>
        <v/>
      </c>
      <c r="FN276" s="4115" t="str">
        <f t="shared" si="597"/>
        <v/>
      </c>
      <c r="FO276" s="4115" t="str">
        <f t="shared" si="598"/>
        <v/>
      </c>
      <c r="FP276" s="4115" t="str">
        <f t="shared" si="599"/>
        <v/>
      </c>
      <c r="FQ276" s="4115" t="str">
        <f t="shared" si="600"/>
        <v/>
      </c>
      <c r="FR276" s="4115" t="str">
        <f t="shared" si="601"/>
        <v/>
      </c>
      <c r="FS276" s="4287">
        <f>IF(X276=FS8,X276,0)</f>
        <v>0</v>
      </c>
      <c r="FT276" s="4286" t="str">
        <f t="shared" si="602"/>
        <v/>
      </c>
      <c r="FU276" s="4275" t="str">
        <f t="shared" si="603"/>
        <v/>
      </c>
      <c r="FV276" s="4275" t="str">
        <f t="shared" si="604"/>
        <v/>
      </c>
      <c r="FW276" s="4275" t="str">
        <f t="shared" si="605"/>
        <v/>
      </c>
      <c r="FX276" s="4275" t="str">
        <f t="shared" si="606"/>
        <v/>
      </c>
      <c r="FY276" s="4275" t="str">
        <f t="shared" si="607"/>
        <v/>
      </c>
      <c r="FZ276" s="4275" t="str">
        <f t="shared" si="608"/>
        <v/>
      </c>
      <c r="GA276" s="4275" t="str">
        <f t="shared" si="609"/>
        <v/>
      </c>
      <c r="GB276" s="4279" t="str">
        <f t="shared" si="610"/>
        <v/>
      </c>
      <c r="GC276" s="4122"/>
    </row>
    <row r="277" spans="1:185" ht="45" customHeight="1">
      <c r="A277" s="4016">
        <f>ROW()</f>
        <v>277</v>
      </c>
      <c r="B277" s="4250" t="str">
        <f>IF(C277="I","",IF(ISBLANK(D277),"",IF(ISTEXT(D277),LARGE(B9:B276,1)+1,0)))</f>
        <v/>
      </c>
      <c r="C277" s="4298"/>
      <c r="D277" s="4299"/>
      <c r="E277" s="4300"/>
      <c r="F277" s="4301"/>
      <c r="G277" s="4254"/>
      <c r="H277" s="4255"/>
      <c r="I277" s="4254"/>
      <c r="J277" s="4255"/>
      <c r="K277" s="4256">
        <f t="shared" si="492"/>
        <v>0</v>
      </c>
      <c r="L277" s="4119"/>
      <c r="M277" s="4257">
        <f t="shared" si="499"/>
        <v>0</v>
      </c>
      <c r="N277" s="4258">
        <f t="shared" si="499"/>
        <v>0</v>
      </c>
      <c r="O277" s="4259"/>
      <c r="P277" s="4259"/>
      <c r="Q277" s="4259"/>
      <c r="R277" s="4259"/>
      <c r="S277" s="4259"/>
      <c r="T277" s="4259"/>
      <c r="U277" s="4259"/>
      <c r="V277" s="4259"/>
      <c r="W277" s="4119"/>
      <c r="X277" s="4257">
        <f t="shared" si="500"/>
        <v>0</v>
      </c>
      <c r="Y277" s="4258">
        <f t="shared" si="500"/>
        <v>0</v>
      </c>
      <c r="Z277" s="4260"/>
      <c r="AA277" s="4260"/>
      <c r="AB277" s="4260"/>
      <c r="AC277" s="4260"/>
      <c r="AD277" s="4260"/>
      <c r="AE277" s="4260"/>
      <c r="AF277" s="4260"/>
      <c r="AG277" s="4260"/>
      <c r="AH277" s="4119"/>
      <c r="AI277" s="4122"/>
      <c r="AJ277" s="4261">
        <f t="shared" si="501"/>
        <v>0</v>
      </c>
      <c r="AK277" s="4262">
        <f t="shared" si="502"/>
        <v>0</v>
      </c>
      <c r="AL277" s="4261">
        <f t="shared" si="503"/>
        <v>0</v>
      </c>
      <c r="AM277" s="4262">
        <f t="shared" si="504"/>
        <v>0</v>
      </c>
      <c r="AN277" s="4261">
        <f t="shared" si="505"/>
        <v>0</v>
      </c>
      <c r="AO277" s="4262">
        <f t="shared" si="506"/>
        <v>0</v>
      </c>
      <c r="AP277" s="4261">
        <f t="shared" si="507"/>
        <v>0</v>
      </c>
      <c r="AQ277" s="4262">
        <f t="shared" si="508"/>
        <v>0</v>
      </c>
      <c r="AR277" s="4261">
        <f t="shared" si="509"/>
        <v>0</v>
      </c>
      <c r="AS277" s="4262">
        <f t="shared" si="510"/>
        <v>0</v>
      </c>
      <c r="AT277" s="4261">
        <f t="shared" si="511"/>
        <v>0</v>
      </c>
      <c r="AU277" s="4262">
        <f t="shared" si="512"/>
        <v>0</v>
      </c>
      <c r="AV277" s="4261">
        <f t="shared" si="513"/>
        <v>0</v>
      </c>
      <c r="AW277" s="4262">
        <f t="shared" si="514"/>
        <v>0</v>
      </c>
      <c r="AX277" s="4261">
        <f t="shared" si="515"/>
        <v>0</v>
      </c>
      <c r="AY277" s="4262">
        <f t="shared" si="516"/>
        <v>0</v>
      </c>
      <c r="AZ277" s="4263"/>
      <c r="BA277" s="4264">
        <f>BA9</f>
        <v>20</v>
      </c>
      <c r="BB277" s="4264">
        <f t="shared" si="517"/>
        <v>0</v>
      </c>
      <c r="BC277" s="4264" t="str">
        <f t="shared" si="518"/>
        <v/>
      </c>
      <c r="BD277" s="4265">
        <f t="shared" si="496"/>
        <v>0</v>
      </c>
      <c r="BE277" s="4265">
        <f t="shared" si="496"/>
        <v>0</v>
      </c>
      <c r="BF277" s="4265">
        <f t="shared" si="496"/>
        <v>0</v>
      </c>
      <c r="BG277" s="4265">
        <f t="shared" si="493"/>
        <v>0</v>
      </c>
      <c r="BH277" s="4265">
        <f t="shared" si="493"/>
        <v>0</v>
      </c>
      <c r="BI277" s="4265">
        <f t="shared" si="493"/>
        <v>0</v>
      </c>
      <c r="BJ277" s="4265">
        <f t="shared" si="493"/>
        <v>0</v>
      </c>
      <c r="BK277" s="4265">
        <f t="shared" si="493"/>
        <v>0</v>
      </c>
      <c r="BL277" s="4122"/>
      <c r="BM277" s="4266">
        <f t="shared" si="519"/>
        <v>0</v>
      </c>
      <c r="BN277" s="4267">
        <f t="shared" si="520"/>
        <v>0</v>
      </c>
      <c r="BO277" s="4267">
        <f t="shared" si="521"/>
        <v>0</v>
      </c>
      <c r="BP277" s="4267">
        <f t="shared" si="522"/>
        <v>0</v>
      </c>
      <c r="BQ277" s="4267">
        <f t="shared" si="523"/>
        <v>0</v>
      </c>
      <c r="BR277" s="4267">
        <f t="shared" si="524"/>
        <v>0</v>
      </c>
      <c r="BS277" s="4267">
        <f t="shared" si="525"/>
        <v>0</v>
      </c>
      <c r="BT277" s="4267">
        <f t="shared" si="526"/>
        <v>0</v>
      </c>
      <c r="BU277" s="4202"/>
      <c r="BV277" s="4268">
        <f t="shared" si="497"/>
        <v>0</v>
      </c>
      <c r="BW277" s="4269">
        <f t="shared" si="497"/>
        <v>0</v>
      </c>
      <c r="BX277" s="4269">
        <f t="shared" si="497"/>
        <v>0</v>
      </c>
      <c r="BY277" s="4269">
        <f t="shared" si="494"/>
        <v>0</v>
      </c>
      <c r="BZ277" s="4269">
        <f t="shared" si="494"/>
        <v>0</v>
      </c>
      <c r="CA277" s="4269">
        <f t="shared" si="494"/>
        <v>0</v>
      </c>
      <c r="CB277" s="4269">
        <f t="shared" si="494"/>
        <v>0</v>
      </c>
      <c r="CC277" s="4270">
        <f t="shared" si="494"/>
        <v>0</v>
      </c>
      <c r="CD277" s="4114"/>
      <c r="CE277" s="4264" t="str">
        <f t="shared" si="527"/>
        <v/>
      </c>
      <c r="CF277" s="4271">
        <f t="shared" si="528"/>
        <v>0</v>
      </c>
      <c r="CG277" s="4272">
        <f t="shared" si="529"/>
        <v>0</v>
      </c>
      <c r="CH277" s="4272">
        <f t="shared" si="530"/>
        <v>0</v>
      </c>
      <c r="CI277" s="4272">
        <f t="shared" si="531"/>
        <v>0</v>
      </c>
      <c r="CJ277" s="4272">
        <f t="shared" si="532"/>
        <v>0</v>
      </c>
      <c r="CK277" s="4272">
        <f t="shared" si="533"/>
        <v>0</v>
      </c>
      <c r="CL277" s="4272">
        <f t="shared" si="534"/>
        <v>0</v>
      </c>
      <c r="CM277" s="4272">
        <f t="shared" si="535"/>
        <v>0</v>
      </c>
      <c r="CN277" s="4272">
        <f t="shared" si="536"/>
        <v>0</v>
      </c>
      <c r="CO277" s="4285">
        <f>IF(M277=CO8,M277,0)</f>
        <v>0</v>
      </c>
      <c r="CP277" s="4286" t="str">
        <f t="shared" si="537"/>
        <v/>
      </c>
      <c r="CQ277" s="4261" t="str">
        <f t="shared" si="538"/>
        <v/>
      </c>
      <c r="CR277" s="4275" t="str">
        <f t="shared" si="539"/>
        <v/>
      </c>
      <c r="CS277" s="4275" t="str">
        <f t="shared" si="540"/>
        <v/>
      </c>
      <c r="CT277" s="4275" t="str">
        <f t="shared" si="541"/>
        <v/>
      </c>
      <c r="CU277" s="4275" t="str">
        <f t="shared" si="542"/>
        <v/>
      </c>
      <c r="CV277" s="4275" t="str">
        <f t="shared" si="543"/>
        <v/>
      </c>
      <c r="CW277" s="4275" t="str">
        <f t="shared" si="544"/>
        <v/>
      </c>
      <c r="CX277" s="4276" t="str">
        <f t="shared" si="545"/>
        <v/>
      </c>
      <c r="CY277" s="4186"/>
      <c r="CZ277" s="4264" t="str">
        <f t="shared" si="546"/>
        <v/>
      </c>
      <c r="DA277" s="4277">
        <f t="shared" si="547"/>
        <v>0</v>
      </c>
      <c r="DB277" s="4115" t="str">
        <f t="shared" si="548"/>
        <v/>
      </c>
      <c r="DC277" s="4115" t="str">
        <f t="shared" si="549"/>
        <v/>
      </c>
      <c r="DD277" s="4115" t="str">
        <f t="shared" si="550"/>
        <v/>
      </c>
      <c r="DE277" s="4115" t="str">
        <f t="shared" si="551"/>
        <v/>
      </c>
      <c r="DF277" s="4115" t="str">
        <f t="shared" si="552"/>
        <v/>
      </c>
      <c r="DG277" s="4115" t="str">
        <f t="shared" si="553"/>
        <v/>
      </c>
      <c r="DH277" s="4115" t="str">
        <f t="shared" si="554"/>
        <v/>
      </c>
      <c r="DI277" s="4115" t="str">
        <f t="shared" si="555"/>
        <v/>
      </c>
      <c r="DJ277" s="4136"/>
      <c r="DK277" s="4287">
        <f>IF(M277=DK8,M277,0)</f>
        <v>0</v>
      </c>
      <c r="DL277" s="4286" t="str">
        <f t="shared" si="556"/>
        <v/>
      </c>
      <c r="DM277" s="4275" t="str">
        <f t="shared" si="557"/>
        <v/>
      </c>
      <c r="DN277" s="4275" t="str">
        <f t="shared" si="558"/>
        <v/>
      </c>
      <c r="DO277" s="4275" t="str">
        <f t="shared" si="559"/>
        <v/>
      </c>
      <c r="DP277" s="4275" t="str">
        <f t="shared" si="560"/>
        <v/>
      </c>
      <c r="DQ277" s="4275" t="str">
        <f t="shared" si="561"/>
        <v/>
      </c>
      <c r="DR277" s="4275" t="str">
        <f t="shared" si="562"/>
        <v/>
      </c>
      <c r="DS277" s="4275" t="str">
        <f t="shared" si="563"/>
        <v/>
      </c>
      <c r="DT277" s="4279" t="str">
        <f t="shared" si="564"/>
        <v/>
      </c>
      <c r="DU277" s="4122"/>
      <c r="DV277" s="4266">
        <f t="shared" si="565"/>
        <v>0</v>
      </c>
      <c r="DW277" s="4267">
        <f t="shared" si="566"/>
        <v>0</v>
      </c>
      <c r="DX277" s="4267">
        <f t="shared" si="567"/>
        <v>0</v>
      </c>
      <c r="DY277" s="4267">
        <f t="shared" si="568"/>
        <v>0</v>
      </c>
      <c r="DZ277" s="4267">
        <f t="shared" si="569"/>
        <v>0</v>
      </c>
      <c r="EA277" s="4267">
        <f t="shared" si="570"/>
        <v>0</v>
      </c>
      <c r="EB277" s="4267">
        <f t="shared" si="571"/>
        <v>0</v>
      </c>
      <c r="EC277" s="4267">
        <f t="shared" si="572"/>
        <v>0</v>
      </c>
      <c r="ED277" s="4215"/>
      <c r="EE277" s="4268">
        <f t="shared" si="498"/>
        <v>0</v>
      </c>
      <c r="EF277" s="4269">
        <f t="shared" si="498"/>
        <v>0</v>
      </c>
      <c r="EG277" s="4269">
        <f t="shared" si="498"/>
        <v>0</v>
      </c>
      <c r="EH277" s="4269">
        <f t="shared" si="495"/>
        <v>0</v>
      </c>
      <c r="EI277" s="4269">
        <f t="shared" si="495"/>
        <v>0</v>
      </c>
      <c r="EJ277" s="4269">
        <f t="shared" si="495"/>
        <v>0</v>
      </c>
      <c r="EK277" s="4269">
        <f t="shared" si="495"/>
        <v>0</v>
      </c>
      <c r="EL277" s="4270">
        <f t="shared" si="495"/>
        <v>0</v>
      </c>
      <c r="EM277" s="4186"/>
      <c r="EN277" s="4264" t="str">
        <f t="shared" si="573"/>
        <v/>
      </c>
      <c r="EO277" s="4271">
        <f t="shared" si="574"/>
        <v>0</v>
      </c>
      <c r="EP277" s="4272">
        <f t="shared" si="575"/>
        <v>0</v>
      </c>
      <c r="EQ277" s="4272">
        <f t="shared" si="576"/>
        <v>0</v>
      </c>
      <c r="ER277" s="4272">
        <f t="shared" si="577"/>
        <v>0</v>
      </c>
      <c r="ES277" s="4272">
        <f t="shared" si="578"/>
        <v>0</v>
      </c>
      <c r="ET277" s="4272">
        <f t="shared" si="579"/>
        <v>0</v>
      </c>
      <c r="EU277" s="4272">
        <f t="shared" si="580"/>
        <v>0</v>
      </c>
      <c r="EV277" s="4272">
        <f t="shared" si="581"/>
        <v>0</v>
      </c>
      <c r="EW277" s="4272">
        <f t="shared" si="582"/>
        <v>0</v>
      </c>
      <c r="EX277" s="4288">
        <f>IF(X277=EX8,X277,0)</f>
        <v>0</v>
      </c>
      <c r="EY277" s="4286" t="str">
        <f t="shared" si="583"/>
        <v/>
      </c>
      <c r="EZ277" s="4261" t="str">
        <f t="shared" si="584"/>
        <v/>
      </c>
      <c r="FA277" s="4275" t="str">
        <f t="shared" si="585"/>
        <v/>
      </c>
      <c r="FB277" s="4275" t="str">
        <f t="shared" si="586"/>
        <v/>
      </c>
      <c r="FC277" s="4275" t="str">
        <f t="shared" si="587"/>
        <v/>
      </c>
      <c r="FD277" s="4275" t="str">
        <f t="shared" si="588"/>
        <v/>
      </c>
      <c r="FE277" s="4275" t="str">
        <f t="shared" si="589"/>
        <v/>
      </c>
      <c r="FF277" s="4275" t="str">
        <f t="shared" si="590"/>
        <v/>
      </c>
      <c r="FG277" s="4275" t="str">
        <f t="shared" si="591"/>
        <v/>
      </c>
      <c r="FH277" s="4186"/>
      <c r="FI277" s="4264" t="str">
        <f t="shared" si="592"/>
        <v/>
      </c>
      <c r="FJ277" s="4277">
        <f t="shared" si="593"/>
        <v>0</v>
      </c>
      <c r="FK277" s="4115" t="str">
        <f t="shared" si="594"/>
        <v/>
      </c>
      <c r="FL277" s="4115" t="str">
        <f t="shared" si="595"/>
        <v/>
      </c>
      <c r="FM277" s="4115" t="str">
        <f t="shared" si="596"/>
        <v/>
      </c>
      <c r="FN277" s="4115" t="str">
        <f t="shared" si="597"/>
        <v/>
      </c>
      <c r="FO277" s="4115" t="str">
        <f t="shared" si="598"/>
        <v/>
      </c>
      <c r="FP277" s="4115" t="str">
        <f t="shared" si="599"/>
        <v/>
      </c>
      <c r="FQ277" s="4115" t="str">
        <f t="shared" si="600"/>
        <v/>
      </c>
      <c r="FR277" s="4115" t="str">
        <f t="shared" si="601"/>
        <v/>
      </c>
      <c r="FS277" s="4287">
        <f>IF(X277=FS8,X277,0)</f>
        <v>0</v>
      </c>
      <c r="FT277" s="4286" t="str">
        <f t="shared" si="602"/>
        <v/>
      </c>
      <c r="FU277" s="4275" t="str">
        <f t="shared" si="603"/>
        <v/>
      </c>
      <c r="FV277" s="4275" t="str">
        <f t="shared" si="604"/>
        <v/>
      </c>
      <c r="FW277" s="4275" t="str">
        <f t="shared" si="605"/>
        <v/>
      </c>
      <c r="FX277" s="4275" t="str">
        <f t="shared" si="606"/>
        <v/>
      </c>
      <c r="FY277" s="4275" t="str">
        <f t="shared" si="607"/>
        <v/>
      </c>
      <c r="FZ277" s="4275" t="str">
        <f t="shared" si="608"/>
        <v/>
      </c>
      <c r="GA277" s="4275" t="str">
        <f t="shared" si="609"/>
        <v/>
      </c>
      <c r="GB277" s="4279" t="str">
        <f t="shared" si="610"/>
        <v/>
      </c>
      <c r="GC277" s="4122"/>
    </row>
    <row r="278" spans="1:185" ht="45" customHeight="1">
      <c r="A278" s="4016">
        <f>ROW()</f>
        <v>278</v>
      </c>
      <c r="B278" s="4250" t="str">
        <f>IF(C278="I","",IF(ISBLANK(D278),"",IF(ISTEXT(D278),LARGE(B9:B277,1)+1,0)))</f>
        <v/>
      </c>
      <c r="C278" s="4298"/>
      <c r="D278" s="4299"/>
      <c r="E278" s="4300"/>
      <c r="F278" s="4301"/>
      <c r="G278" s="4254"/>
      <c r="H278" s="4255"/>
      <c r="I278" s="4254"/>
      <c r="J278" s="4255"/>
      <c r="K278" s="4256">
        <f t="shared" si="492"/>
        <v>0</v>
      </c>
      <c r="L278" s="4119"/>
      <c r="M278" s="4257">
        <f t="shared" si="499"/>
        <v>0</v>
      </c>
      <c r="N278" s="4258">
        <f t="shared" si="499"/>
        <v>0</v>
      </c>
      <c r="O278" s="4259"/>
      <c r="P278" s="4259"/>
      <c r="Q278" s="4259"/>
      <c r="R278" s="4259"/>
      <c r="S278" s="4259"/>
      <c r="T278" s="4259"/>
      <c r="U278" s="4259"/>
      <c r="V278" s="4259"/>
      <c r="W278" s="4119"/>
      <c r="X278" s="4257">
        <f t="shared" si="500"/>
        <v>0</v>
      </c>
      <c r="Y278" s="4258">
        <f t="shared" si="500"/>
        <v>0</v>
      </c>
      <c r="Z278" s="4260"/>
      <c r="AA278" s="4260"/>
      <c r="AB278" s="4260"/>
      <c r="AC278" s="4260"/>
      <c r="AD278" s="4260"/>
      <c r="AE278" s="4260"/>
      <c r="AF278" s="4260"/>
      <c r="AG278" s="4260"/>
      <c r="AH278" s="4119"/>
      <c r="AI278" s="4122"/>
      <c r="AJ278" s="4261">
        <f t="shared" si="501"/>
        <v>0</v>
      </c>
      <c r="AK278" s="4262">
        <f t="shared" si="502"/>
        <v>0</v>
      </c>
      <c r="AL278" s="4261">
        <f t="shared" si="503"/>
        <v>0</v>
      </c>
      <c r="AM278" s="4262">
        <f t="shared" si="504"/>
        <v>0</v>
      </c>
      <c r="AN278" s="4261">
        <f t="shared" si="505"/>
        <v>0</v>
      </c>
      <c r="AO278" s="4262">
        <f t="shared" si="506"/>
        <v>0</v>
      </c>
      <c r="AP278" s="4261">
        <f t="shared" si="507"/>
        <v>0</v>
      </c>
      <c r="AQ278" s="4262">
        <f t="shared" si="508"/>
        <v>0</v>
      </c>
      <c r="AR278" s="4261">
        <f t="shared" si="509"/>
        <v>0</v>
      </c>
      <c r="AS278" s="4262">
        <f t="shared" si="510"/>
        <v>0</v>
      </c>
      <c r="AT278" s="4261">
        <f t="shared" si="511"/>
        <v>0</v>
      </c>
      <c r="AU278" s="4262">
        <f t="shared" si="512"/>
        <v>0</v>
      </c>
      <c r="AV278" s="4261">
        <f t="shared" si="513"/>
        <v>0</v>
      </c>
      <c r="AW278" s="4262">
        <f t="shared" si="514"/>
        <v>0</v>
      </c>
      <c r="AX278" s="4261">
        <f t="shared" si="515"/>
        <v>0</v>
      </c>
      <c r="AY278" s="4262">
        <f t="shared" si="516"/>
        <v>0</v>
      </c>
      <c r="AZ278" s="4263"/>
      <c r="BA278" s="4264">
        <f>BA9</f>
        <v>20</v>
      </c>
      <c r="BB278" s="4264">
        <f t="shared" si="517"/>
        <v>0</v>
      </c>
      <c r="BC278" s="4264" t="str">
        <f t="shared" si="518"/>
        <v/>
      </c>
      <c r="BD278" s="4265">
        <f t="shared" si="496"/>
        <v>0</v>
      </c>
      <c r="BE278" s="4265">
        <f t="shared" si="496"/>
        <v>0</v>
      </c>
      <c r="BF278" s="4265">
        <f t="shared" si="496"/>
        <v>0</v>
      </c>
      <c r="BG278" s="4265">
        <f t="shared" si="496"/>
        <v>0</v>
      </c>
      <c r="BH278" s="4265">
        <f t="shared" si="496"/>
        <v>0</v>
      </c>
      <c r="BI278" s="4265">
        <f t="shared" si="496"/>
        <v>0</v>
      </c>
      <c r="BJ278" s="4265">
        <f t="shared" si="496"/>
        <v>0</v>
      </c>
      <c r="BK278" s="4265">
        <f t="shared" si="496"/>
        <v>0</v>
      </c>
      <c r="BL278" s="4122"/>
      <c r="BM278" s="4266">
        <f t="shared" si="519"/>
        <v>0</v>
      </c>
      <c r="BN278" s="4267">
        <f t="shared" si="520"/>
        <v>0</v>
      </c>
      <c r="BO278" s="4267">
        <f t="shared" si="521"/>
        <v>0</v>
      </c>
      <c r="BP278" s="4267">
        <f t="shared" si="522"/>
        <v>0</v>
      </c>
      <c r="BQ278" s="4267">
        <f t="shared" si="523"/>
        <v>0</v>
      </c>
      <c r="BR278" s="4267">
        <f t="shared" si="524"/>
        <v>0</v>
      </c>
      <c r="BS278" s="4267">
        <f t="shared" si="525"/>
        <v>0</v>
      </c>
      <c r="BT278" s="4267">
        <f t="shared" si="526"/>
        <v>0</v>
      </c>
      <c r="BU278" s="4202"/>
      <c r="BV278" s="4268">
        <f t="shared" si="497"/>
        <v>0</v>
      </c>
      <c r="BW278" s="4269">
        <f t="shared" si="497"/>
        <v>0</v>
      </c>
      <c r="BX278" s="4269">
        <f t="shared" si="497"/>
        <v>0</v>
      </c>
      <c r="BY278" s="4269">
        <f t="shared" si="497"/>
        <v>0</v>
      </c>
      <c r="BZ278" s="4269">
        <f t="shared" si="497"/>
        <v>0</v>
      </c>
      <c r="CA278" s="4269">
        <f t="shared" si="497"/>
        <v>0</v>
      </c>
      <c r="CB278" s="4269">
        <f t="shared" si="497"/>
        <v>0</v>
      </c>
      <c r="CC278" s="4270">
        <f t="shared" si="497"/>
        <v>0</v>
      </c>
      <c r="CD278" s="4114"/>
      <c r="CE278" s="4264" t="str">
        <f t="shared" si="527"/>
        <v/>
      </c>
      <c r="CF278" s="4271">
        <f t="shared" si="528"/>
        <v>0</v>
      </c>
      <c r="CG278" s="4272">
        <f t="shared" si="529"/>
        <v>0</v>
      </c>
      <c r="CH278" s="4272">
        <f t="shared" si="530"/>
        <v>0</v>
      </c>
      <c r="CI278" s="4272">
        <f t="shared" si="531"/>
        <v>0</v>
      </c>
      <c r="CJ278" s="4272">
        <f t="shared" si="532"/>
        <v>0</v>
      </c>
      <c r="CK278" s="4272">
        <f t="shared" si="533"/>
        <v>0</v>
      </c>
      <c r="CL278" s="4272">
        <f t="shared" si="534"/>
        <v>0</v>
      </c>
      <c r="CM278" s="4272">
        <f t="shared" si="535"/>
        <v>0</v>
      </c>
      <c r="CN278" s="4272">
        <f t="shared" si="536"/>
        <v>0</v>
      </c>
      <c r="CO278" s="4285">
        <f>IF(M278=CO8,M278,0)</f>
        <v>0</v>
      </c>
      <c r="CP278" s="4286" t="str">
        <f t="shared" si="537"/>
        <v/>
      </c>
      <c r="CQ278" s="4261" t="str">
        <f t="shared" si="538"/>
        <v/>
      </c>
      <c r="CR278" s="4275" t="str">
        <f t="shared" si="539"/>
        <v/>
      </c>
      <c r="CS278" s="4275" t="str">
        <f t="shared" si="540"/>
        <v/>
      </c>
      <c r="CT278" s="4275" t="str">
        <f t="shared" si="541"/>
        <v/>
      </c>
      <c r="CU278" s="4275" t="str">
        <f t="shared" si="542"/>
        <v/>
      </c>
      <c r="CV278" s="4275" t="str">
        <f t="shared" si="543"/>
        <v/>
      </c>
      <c r="CW278" s="4275" t="str">
        <f t="shared" si="544"/>
        <v/>
      </c>
      <c r="CX278" s="4276" t="str">
        <f t="shared" si="545"/>
        <v/>
      </c>
      <c r="CY278" s="4186"/>
      <c r="CZ278" s="4264" t="str">
        <f t="shared" si="546"/>
        <v/>
      </c>
      <c r="DA278" s="4277">
        <f t="shared" si="547"/>
        <v>0</v>
      </c>
      <c r="DB278" s="4115" t="str">
        <f t="shared" si="548"/>
        <v/>
      </c>
      <c r="DC278" s="4115" t="str">
        <f t="shared" si="549"/>
        <v/>
      </c>
      <c r="DD278" s="4115" t="str">
        <f t="shared" si="550"/>
        <v/>
      </c>
      <c r="DE278" s="4115" t="str">
        <f t="shared" si="551"/>
        <v/>
      </c>
      <c r="DF278" s="4115" t="str">
        <f t="shared" si="552"/>
        <v/>
      </c>
      <c r="DG278" s="4115" t="str">
        <f t="shared" si="553"/>
        <v/>
      </c>
      <c r="DH278" s="4115" t="str">
        <f t="shared" si="554"/>
        <v/>
      </c>
      <c r="DI278" s="4115" t="str">
        <f t="shared" si="555"/>
        <v/>
      </c>
      <c r="DJ278" s="4136"/>
      <c r="DK278" s="4287">
        <f>IF(M278=DK8,M278,0)</f>
        <v>0</v>
      </c>
      <c r="DL278" s="4286" t="str">
        <f t="shared" si="556"/>
        <v/>
      </c>
      <c r="DM278" s="4275" t="str">
        <f t="shared" si="557"/>
        <v/>
      </c>
      <c r="DN278" s="4275" t="str">
        <f t="shared" si="558"/>
        <v/>
      </c>
      <c r="DO278" s="4275" t="str">
        <f t="shared" si="559"/>
        <v/>
      </c>
      <c r="DP278" s="4275" t="str">
        <f t="shared" si="560"/>
        <v/>
      </c>
      <c r="DQ278" s="4275" t="str">
        <f t="shared" si="561"/>
        <v/>
      </c>
      <c r="DR278" s="4275" t="str">
        <f t="shared" si="562"/>
        <v/>
      </c>
      <c r="DS278" s="4275" t="str">
        <f t="shared" si="563"/>
        <v/>
      </c>
      <c r="DT278" s="4279" t="str">
        <f t="shared" si="564"/>
        <v/>
      </c>
      <c r="DU278" s="4122"/>
      <c r="DV278" s="4266">
        <f t="shared" si="565"/>
        <v>0</v>
      </c>
      <c r="DW278" s="4267">
        <f t="shared" si="566"/>
        <v>0</v>
      </c>
      <c r="DX278" s="4267">
        <f t="shared" si="567"/>
        <v>0</v>
      </c>
      <c r="DY278" s="4267">
        <f t="shared" si="568"/>
        <v>0</v>
      </c>
      <c r="DZ278" s="4267">
        <f t="shared" si="569"/>
        <v>0</v>
      </c>
      <c r="EA278" s="4267">
        <f t="shared" si="570"/>
        <v>0</v>
      </c>
      <c r="EB278" s="4267">
        <f t="shared" si="571"/>
        <v>0</v>
      </c>
      <c r="EC278" s="4267">
        <f t="shared" si="572"/>
        <v>0</v>
      </c>
      <c r="ED278" s="4215"/>
      <c r="EE278" s="4268">
        <f t="shared" si="498"/>
        <v>0</v>
      </c>
      <c r="EF278" s="4269">
        <f t="shared" si="498"/>
        <v>0</v>
      </c>
      <c r="EG278" s="4269">
        <f t="shared" si="498"/>
        <v>0</v>
      </c>
      <c r="EH278" s="4269">
        <f t="shared" si="498"/>
        <v>0</v>
      </c>
      <c r="EI278" s="4269">
        <f t="shared" si="498"/>
        <v>0</v>
      </c>
      <c r="EJ278" s="4269">
        <f t="shared" si="498"/>
        <v>0</v>
      </c>
      <c r="EK278" s="4269">
        <f t="shared" si="498"/>
        <v>0</v>
      </c>
      <c r="EL278" s="4270">
        <f t="shared" si="498"/>
        <v>0</v>
      </c>
      <c r="EM278" s="4186"/>
      <c r="EN278" s="4264" t="str">
        <f t="shared" si="573"/>
        <v/>
      </c>
      <c r="EO278" s="4271">
        <f t="shared" si="574"/>
        <v>0</v>
      </c>
      <c r="EP278" s="4272">
        <f t="shared" si="575"/>
        <v>0</v>
      </c>
      <c r="EQ278" s="4272">
        <f t="shared" si="576"/>
        <v>0</v>
      </c>
      <c r="ER278" s="4272">
        <f t="shared" si="577"/>
        <v>0</v>
      </c>
      <c r="ES278" s="4272">
        <f t="shared" si="578"/>
        <v>0</v>
      </c>
      <c r="ET278" s="4272">
        <f t="shared" si="579"/>
        <v>0</v>
      </c>
      <c r="EU278" s="4272">
        <f t="shared" si="580"/>
        <v>0</v>
      </c>
      <c r="EV278" s="4272">
        <f t="shared" si="581"/>
        <v>0</v>
      </c>
      <c r="EW278" s="4272">
        <f t="shared" si="582"/>
        <v>0</v>
      </c>
      <c r="EX278" s="4288">
        <f>IF(X278=EX8,X278,0)</f>
        <v>0</v>
      </c>
      <c r="EY278" s="4286" t="str">
        <f t="shared" si="583"/>
        <v/>
      </c>
      <c r="EZ278" s="4261" t="str">
        <f t="shared" si="584"/>
        <v/>
      </c>
      <c r="FA278" s="4275" t="str">
        <f t="shared" si="585"/>
        <v/>
      </c>
      <c r="FB278" s="4275" t="str">
        <f t="shared" si="586"/>
        <v/>
      </c>
      <c r="FC278" s="4275" t="str">
        <f t="shared" si="587"/>
        <v/>
      </c>
      <c r="FD278" s="4275" t="str">
        <f t="shared" si="588"/>
        <v/>
      </c>
      <c r="FE278" s="4275" t="str">
        <f t="shared" si="589"/>
        <v/>
      </c>
      <c r="FF278" s="4275" t="str">
        <f t="shared" si="590"/>
        <v/>
      </c>
      <c r="FG278" s="4275" t="str">
        <f t="shared" si="591"/>
        <v/>
      </c>
      <c r="FH278" s="4186"/>
      <c r="FI278" s="4264" t="str">
        <f t="shared" si="592"/>
        <v/>
      </c>
      <c r="FJ278" s="4277">
        <f t="shared" si="593"/>
        <v>0</v>
      </c>
      <c r="FK278" s="4115" t="str">
        <f t="shared" si="594"/>
        <v/>
      </c>
      <c r="FL278" s="4115" t="str">
        <f t="shared" si="595"/>
        <v/>
      </c>
      <c r="FM278" s="4115" t="str">
        <f t="shared" si="596"/>
        <v/>
      </c>
      <c r="FN278" s="4115" t="str">
        <f t="shared" si="597"/>
        <v/>
      </c>
      <c r="FO278" s="4115" t="str">
        <f t="shared" si="598"/>
        <v/>
      </c>
      <c r="FP278" s="4115" t="str">
        <f t="shared" si="599"/>
        <v/>
      </c>
      <c r="FQ278" s="4115" t="str">
        <f t="shared" si="600"/>
        <v/>
      </c>
      <c r="FR278" s="4115" t="str">
        <f t="shared" si="601"/>
        <v/>
      </c>
      <c r="FS278" s="4287">
        <f>IF(X278=FS8,X278,0)</f>
        <v>0</v>
      </c>
      <c r="FT278" s="4286" t="str">
        <f t="shared" si="602"/>
        <v/>
      </c>
      <c r="FU278" s="4275" t="str">
        <f t="shared" si="603"/>
        <v/>
      </c>
      <c r="FV278" s="4275" t="str">
        <f t="shared" si="604"/>
        <v/>
      </c>
      <c r="FW278" s="4275" t="str">
        <f t="shared" si="605"/>
        <v/>
      </c>
      <c r="FX278" s="4275" t="str">
        <f t="shared" si="606"/>
        <v/>
      </c>
      <c r="FY278" s="4275" t="str">
        <f t="shared" si="607"/>
        <v/>
      </c>
      <c r="FZ278" s="4275" t="str">
        <f t="shared" si="608"/>
        <v/>
      </c>
      <c r="GA278" s="4275" t="str">
        <f t="shared" si="609"/>
        <v/>
      </c>
      <c r="GB278" s="4279" t="str">
        <f t="shared" si="610"/>
        <v/>
      </c>
      <c r="GC278" s="4122"/>
    </row>
    <row r="279" spans="1:185" ht="45" customHeight="1">
      <c r="A279" s="4016">
        <f>ROW()</f>
        <v>279</v>
      </c>
      <c r="B279" s="4250" t="str">
        <f>IF(C279="I","",IF(ISBLANK(D279),"",IF(ISTEXT(D279),LARGE(B9:B278,1)+1,0)))</f>
        <v/>
      </c>
      <c r="C279" s="4298"/>
      <c r="D279" s="4299"/>
      <c r="E279" s="4300"/>
      <c r="F279" s="4301"/>
      <c r="G279" s="4254"/>
      <c r="H279" s="4255"/>
      <c r="I279" s="4254"/>
      <c r="J279" s="4255"/>
      <c r="K279" s="4256">
        <f t="shared" si="492"/>
        <v>0</v>
      </c>
      <c r="L279" s="4119"/>
      <c r="M279" s="4257">
        <f t="shared" si="499"/>
        <v>0</v>
      </c>
      <c r="N279" s="4258">
        <f t="shared" si="499"/>
        <v>0</v>
      </c>
      <c r="O279" s="4259"/>
      <c r="P279" s="4259"/>
      <c r="Q279" s="4259"/>
      <c r="R279" s="4259"/>
      <c r="S279" s="4259"/>
      <c r="T279" s="4259"/>
      <c r="U279" s="4259"/>
      <c r="V279" s="4259"/>
      <c r="W279" s="4119"/>
      <c r="X279" s="4257">
        <f t="shared" si="500"/>
        <v>0</v>
      </c>
      <c r="Y279" s="4258">
        <f t="shared" si="500"/>
        <v>0</v>
      </c>
      <c r="Z279" s="4260"/>
      <c r="AA279" s="4260"/>
      <c r="AB279" s="4260"/>
      <c r="AC279" s="4260"/>
      <c r="AD279" s="4260"/>
      <c r="AE279" s="4260"/>
      <c r="AF279" s="4260"/>
      <c r="AG279" s="4260"/>
      <c r="AH279" s="4119"/>
      <c r="AI279" s="4122"/>
      <c r="AJ279" s="4261">
        <f t="shared" si="501"/>
        <v>0</v>
      </c>
      <c r="AK279" s="4262">
        <f t="shared" si="502"/>
        <v>0</v>
      </c>
      <c r="AL279" s="4261">
        <f t="shared" si="503"/>
        <v>0</v>
      </c>
      <c r="AM279" s="4262">
        <f t="shared" si="504"/>
        <v>0</v>
      </c>
      <c r="AN279" s="4261">
        <f t="shared" si="505"/>
        <v>0</v>
      </c>
      <c r="AO279" s="4262">
        <f t="shared" si="506"/>
        <v>0</v>
      </c>
      <c r="AP279" s="4261">
        <f t="shared" si="507"/>
        <v>0</v>
      </c>
      <c r="AQ279" s="4262">
        <f t="shared" si="508"/>
        <v>0</v>
      </c>
      <c r="AR279" s="4261">
        <f t="shared" si="509"/>
        <v>0</v>
      </c>
      <c r="AS279" s="4262">
        <f t="shared" si="510"/>
        <v>0</v>
      </c>
      <c r="AT279" s="4261">
        <f t="shared" si="511"/>
        <v>0</v>
      </c>
      <c r="AU279" s="4262">
        <f t="shared" si="512"/>
        <v>0</v>
      </c>
      <c r="AV279" s="4261">
        <f t="shared" si="513"/>
        <v>0</v>
      </c>
      <c r="AW279" s="4262">
        <f t="shared" si="514"/>
        <v>0</v>
      </c>
      <c r="AX279" s="4261">
        <f t="shared" si="515"/>
        <v>0</v>
      </c>
      <c r="AY279" s="4262">
        <f t="shared" si="516"/>
        <v>0</v>
      </c>
      <c r="AZ279" s="4263"/>
      <c r="BA279" s="4264">
        <f>BA9</f>
        <v>20</v>
      </c>
      <c r="BB279" s="4264">
        <f t="shared" si="517"/>
        <v>0</v>
      </c>
      <c r="BC279" s="4264" t="str">
        <f t="shared" si="518"/>
        <v/>
      </c>
      <c r="BD279" s="4265">
        <f t="shared" si="496"/>
        <v>0</v>
      </c>
      <c r="BE279" s="4265">
        <f t="shared" si="496"/>
        <v>0</v>
      </c>
      <c r="BF279" s="4265">
        <f t="shared" si="496"/>
        <v>0</v>
      </c>
      <c r="BG279" s="4265">
        <f t="shared" si="496"/>
        <v>0</v>
      </c>
      <c r="BH279" s="4265">
        <f t="shared" si="496"/>
        <v>0</v>
      </c>
      <c r="BI279" s="4265">
        <f t="shared" si="496"/>
        <v>0</v>
      </c>
      <c r="BJ279" s="4265">
        <f t="shared" si="496"/>
        <v>0</v>
      </c>
      <c r="BK279" s="4265">
        <f t="shared" si="496"/>
        <v>0</v>
      </c>
      <c r="BL279" s="4122"/>
      <c r="BM279" s="4266">
        <f t="shared" si="519"/>
        <v>0</v>
      </c>
      <c r="BN279" s="4267">
        <f t="shared" si="520"/>
        <v>0</v>
      </c>
      <c r="BO279" s="4267">
        <f t="shared" si="521"/>
        <v>0</v>
      </c>
      <c r="BP279" s="4267">
        <f t="shared" si="522"/>
        <v>0</v>
      </c>
      <c r="BQ279" s="4267">
        <f t="shared" si="523"/>
        <v>0</v>
      </c>
      <c r="BR279" s="4267">
        <f t="shared" si="524"/>
        <v>0</v>
      </c>
      <c r="BS279" s="4267">
        <f t="shared" si="525"/>
        <v>0</v>
      </c>
      <c r="BT279" s="4267">
        <f t="shared" si="526"/>
        <v>0</v>
      </c>
      <c r="BU279" s="4202"/>
      <c r="BV279" s="4268">
        <f t="shared" si="497"/>
        <v>0</v>
      </c>
      <c r="BW279" s="4269">
        <f t="shared" si="497"/>
        <v>0</v>
      </c>
      <c r="BX279" s="4269">
        <f t="shared" si="497"/>
        <v>0</v>
      </c>
      <c r="BY279" s="4269">
        <f t="shared" si="497"/>
        <v>0</v>
      </c>
      <c r="BZ279" s="4269">
        <f t="shared" si="497"/>
        <v>0</v>
      </c>
      <c r="CA279" s="4269">
        <f t="shared" si="497"/>
        <v>0</v>
      </c>
      <c r="CB279" s="4269">
        <f t="shared" si="497"/>
        <v>0</v>
      </c>
      <c r="CC279" s="4270">
        <f t="shared" si="497"/>
        <v>0</v>
      </c>
      <c r="CD279" s="4114"/>
      <c r="CE279" s="4264" t="str">
        <f t="shared" si="527"/>
        <v/>
      </c>
      <c r="CF279" s="4271">
        <f t="shared" si="528"/>
        <v>0</v>
      </c>
      <c r="CG279" s="4272">
        <f t="shared" si="529"/>
        <v>0</v>
      </c>
      <c r="CH279" s="4272">
        <f t="shared" si="530"/>
        <v>0</v>
      </c>
      <c r="CI279" s="4272">
        <f t="shared" si="531"/>
        <v>0</v>
      </c>
      <c r="CJ279" s="4272">
        <f t="shared" si="532"/>
        <v>0</v>
      </c>
      <c r="CK279" s="4272">
        <f t="shared" si="533"/>
        <v>0</v>
      </c>
      <c r="CL279" s="4272">
        <f t="shared" si="534"/>
        <v>0</v>
      </c>
      <c r="CM279" s="4272">
        <f t="shared" si="535"/>
        <v>0</v>
      </c>
      <c r="CN279" s="4272">
        <f t="shared" si="536"/>
        <v>0</v>
      </c>
      <c r="CO279" s="4285">
        <f>IF(M279=CO8,M279,0)</f>
        <v>0</v>
      </c>
      <c r="CP279" s="4286" t="str">
        <f t="shared" si="537"/>
        <v/>
      </c>
      <c r="CQ279" s="4261" t="str">
        <f t="shared" si="538"/>
        <v/>
      </c>
      <c r="CR279" s="4275" t="str">
        <f t="shared" si="539"/>
        <v/>
      </c>
      <c r="CS279" s="4275" t="str">
        <f t="shared" si="540"/>
        <v/>
      </c>
      <c r="CT279" s="4275" t="str">
        <f t="shared" si="541"/>
        <v/>
      </c>
      <c r="CU279" s="4275" t="str">
        <f t="shared" si="542"/>
        <v/>
      </c>
      <c r="CV279" s="4275" t="str">
        <f t="shared" si="543"/>
        <v/>
      </c>
      <c r="CW279" s="4275" t="str">
        <f t="shared" si="544"/>
        <v/>
      </c>
      <c r="CX279" s="4276" t="str">
        <f t="shared" si="545"/>
        <v/>
      </c>
      <c r="CY279" s="4186"/>
      <c r="CZ279" s="4264" t="str">
        <f t="shared" si="546"/>
        <v/>
      </c>
      <c r="DA279" s="4277">
        <f t="shared" si="547"/>
        <v>0</v>
      </c>
      <c r="DB279" s="4115" t="str">
        <f t="shared" si="548"/>
        <v/>
      </c>
      <c r="DC279" s="4115" t="str">
        <f t="shared" si="549"/>
        <v/>
      </c>
      <c r="DD279" s="4115" t="str">
        <f t="shared" si="550"/>
        <v/>
      </c>
      <c r="DE279" s="4115" t="str">
        <f t="shared" si="551"/>
        <v/>
      </c>
      <c r="DF279" s="4115" t="str">
        <f t="shared" si="552"/>
        <v/>
      </c>
      <c r="DG279" s="4115" t="str">
        <f t="shared" si="553"/>
        <v/>
      </c>
      <c r="DH279" s="4115" t="str">
        <f t="shared" si="554"/>
        <v/>
      </c>
      <c r="DI279" s="4115" t="str">
        <f t="shared" si="555"/>
        <v/>
      </c>
      <c r="DJ279" s="4136"/>
      <c r="DK279" s="4287">
        <f>IF(M279=DK8,M279,0)</f>
        <v>0</v>
      </c>
      <c r="DL279" s="4286" t="str">
        <f t="shared" si="556"/>
        <v/>
      </c>
      <c r="DM279" s="4275" t="str">
        <f t="shared" si="557"/>
        <v/>
      </c>
      <c r="DN279" s="4275" t="str">
        <f t="shared" si="558"/>
        <v/>
      </c>
      <c r="DO279" s="4275" t="str">
        <f t="shared" si="559"/>
        <v/>
      </c>
      <c r="DP279" s="4275" t="str">
        <f t="shared" si="560"/>
        <v/>
      </c>
      <c r="DQ279" s="4275" t="str">
        <f t="shared" si="561"/>
        <v/>
      </c>
      <c r="DR279" s="4275" t="str">
        <f t="shared" si="562"/>
        <v/>
      </c>
      <c r="DS279" s="4275" t="str">
        <f t="shared" si="563"/>
        <v/>
      </c>
      <c r="DT279" s="4279" t="str">
        <f t="shared" si="564"/>
        <v/>
      </c>
      <c r="DU279" s="4122"/>
      <c r="DV279" s="4266">
        <f t="shared" si="565"/>
        <v>0</v>
      </c>
      <c r="DW279" s="4267">
        <f t="shared" si="566"/>
        <v>0</v>
      </c>
      <c r="DX279" s="4267">
        <f t="shared" si="567"/>
        <v>0</v>
      </c>
      <c r="DY279" s="4267">
        <f t="shared" si="568"/>
        <v>0</v>
      </c>
      <c r="DZ279" s="4267">
        <f t="shared" si="569"/>
        <v>0</v>
      </c>
      <c r="EA279" s="4267">
        <f t="shared" si="570"/>
        <v>0</v>
      </c>
      <c r="EB279" s="4267">
        <f t="shared" si="571"/>
        <v>0</v>
      </c>
      <c r="EC279" s="4267">
        <f t="shared" si="572"/>
        <v>0</v>
      </c>
      <c r="ED279" s="4215"/>
      <c r="EE279" s="4268">
        <f t="shared" si="498"/>
        <v>0</v>
      </c>
      <c r="EF279" s="4269">
        <f t="shared" si="498"/>
        <v>0</v>
      </c>
      <c r="EG279" s="4269">
        <f t="shared" si="498"/>
        <v>0</v>
      </c>
      <c r="EH279" s="4269">
        <f t="shared" si="498"/>
        <v>0</v>
      </c>
      <c r="EI279" s="4269">
        <f t="shared" si="498"/>
        <v>0</v>
      </c>
      <c r="EJ279" s="4269">
        <f t="shared" si="498"/>
        <v>0</v>
      </c>
      <c r="EK279" s="4269">
        <f t="shared" si="498"/>
        <v>0</v>
      </c>
      <c r="EL279" s="4270">
        <f t="shared" si="498"/>
        <v>0</v>
      </c>
      <c r="EM279" s="4186"/>
      <c r="EN279" s="4264" t="str">
        <f t="shared" si="573"/>
        <v/>
      </c>
      <c r="EO279" s="4271">
        <f t="shared" si="574"/>
        <v>0</v>
      </c>
      <c r="EP279" s="4272">
        <f t="shared" si="575"/>
        <v>0</v>
      </c>
      <c r="EQ279" s="4272">
        <f t="shared" si="576"/>
        <v>0</v>
      </c>
      <c r="ER279" s="4272">
        <f t="shared" si="577"/>
        <v>0</v>
      </c>
      <c r="ES279" s="4272">
        <f t="shared" si="578"/>
        <v>0</v>
      </c>
      <c r="ET279" s="4272">
        <f t="shared" si="579"/>
        <v>0</v>
      </c>
      <c r="EU279" s="4272">
        <f t="shared" si="580"/>
        <v>0</v>
      </c>
      <c r="EV279" s="4272">
        <f t="shared" si="581"/>
        <v>0</v>
      </c>
      <c r="EW279" s="4272">
        <f t="shared" si="582"/>
        <v>0</v>
      </c>
      <c r="EX279" s="4288">
        <f>IF(X279=EX8,X279,0)</f>
        <v>0</v>
      </c>
      <c r="EY279" s="4286" t="str">
        <f t="shared" si="583"/>
        <v/>
      </c>
      <c r="EZ279" s="4261" t="str">
        <f t="shared" si="584"/>
        <v/>
      </c>
      <c r="FA279" s="4275" t="str">
        <f t="shared" si="585"/>
        <v/>
      </c>
      <c r="FB279" s="4275" t="str">
        <f t="shared" si="586"/>
        <v/>
      </c>
      <c r="FC279" s="4275" t="str">
        <f t="shared" si="587"/>
        <v/>
      </c>
      <c r="FD279" s="4275" t="str">
        <f t="shared" si="588"/>
        <v/>
      </c>
      <c r="FE279" s="4275" t="str">
        <f t="shared" si="589"/>
        <v/>
      </c>
      <c r="FF279" s="4275" t="str">
        <f t="shared" si="590"/>
        <v/>
      </c>
      <c r="FG279" s="4275" t="str">
        <f t="shared" si="591"/>
        <v/>
      </c>
      <c r="FH279" s="4186"/>
      <c r="FI279" s="4264" t="str">
        <f t="shared" si="592"/>
        <v/>
      </c>
      <c r="FJ279" s="4277">
        <f t="shared" si="593"/>
        <v>0</v>
      </c>
      <c r="FK279" s="4115" t="str">
        <f t="shared" si="594"/>
        <v/>
      </c>
      <c r="FL279" s="4115" t="str">
        <f t="shared" si="595"/>
        <v/>
      </c>
      <c r="FM279" s="4115" t="str">
        <f t="shared" si="596"/>
        <v/>
      </c>
      <c r="FN279" s="4115" t="str">
        <f t="shared" si="597"/>
        <v/>
      </c>
      <c r="FO279" s="4115" t="str">
        <f t="shared" si="598"/>
        <v/>
      </c>
      <c r="FP279" s="4115" t="str">
        <f t="shared" si="599"/>
        <v/>
      </c>
      <c r="FQ279" s="4115" t="str">
        <f t="shared" si="600"/>
        <v/>
      </c>
      <c r="FR279" s="4115" t="str">
        <f t="shared" si="601"/>
        <v/>
      </c>
      <c r="FS279" s="4287">
        <f>IF(X279=FS8,X279,0)</f>
        <v>0</v>
      </c>
      <c r="FT279" s="4286" t="str">
        <f t="shared" si="602"/>
        <v/>
      </c>
      <c r="FU279" s="4275" t="str">
        <f t="shared" si="603"/>
        <v/>
      </c>
      <c r="FV279" s="4275" t="str">
        <f t="shared" si="604"/>
        <v/>
      </c>
      <c r="FW279" s="4275" t="str">
        <f t="shared" si="605"/>
        <v/>
      </c>
      <c r="FX279" s="4275" t="str">
        <f t="shared" si="606"/>
        <v/>
      </c>
      <c r="FY279" s="4275" t="str">
        <f t="shared" si="607"/>
        <v/>
      </c>
      <c r="FZ279" s="4275" t="str">
        <f t="shared" si="608"/>
        <v/>
      </c>
      <c r="GA279" s="4275" t="str">
        <f t="shared" si="609"/>
        <v/>
      </c>
      <c r="GB279" s="4279" t="str">
        <f t="shared" si="610"/>
        <v/>
      </c>
      <c r="GC279" s="4122"/>
    </row>
    <row r="280" spans="1:185" ht="45" customHeight="1">
      <c r="A280" s="4016">
        <f>ROW()</f>
        <v>280</v>
      </c>
      <c r="B280" s="4250" t="str">
        <f>IF(C280="I","",IF(ISBLANK(D280),"",IF(ISTEXT(D280),LARGE(B9:B279,1)+1,0)))</f>
        <v/>
      </c>
      <c r="C280" s="4298"/>
      <c r="D280" s="4299"/>
      <c r="E280" s="4300"/>
      <c r="F280" s="4301"/>
      <c r="G280" s="4254"/>
      <c r="H280" s="4255"/>
      <c r="I280" s="4254"/>
      <c r="J280" s="4255"/>
      <c r="K280" s="4256">
        <f t="shared" si="492"/>
        <v>0</v>
      </c>
      <c r="L280" s="4119"/>
      <c r="M280" s="4257">
        <f t="shared" si="499"/>
        <v>0</v>
      </c>
      <c r="N280" s="4258">
        <f t="shared" si="499"/>
        <v>0</v>
      </c>
      <c r="O280" s="4259"/>
      <c r="P280" s="4259"/>
      <c r="Q280" s="4259"/>
      <c r="R280" s="4259"/>
      <c r="S280" s="4259"/>
      <c r="T280" s="4259"/>
      <c r="U280" s="4259"/>
      <c r="V280" s="4259"/>
      <c r="W280" s="4119"/>
      <c r="X280" s="4257">
        <f t="shared" si="500"/>
        <v>0</v>
      </c>
      <c r="Y280" s="4258">
        <f t="shared" si="500"/>
        <v>0</v>
      </c>
      <c r="Z280" s="4260"/>
      <c r="AA280" s="4260"/>
      <c r="AB280" s="4260"/>
      <c r="AC280" s="4260"/>
      <c r="AD280" s="4260"/>
      <c r="AE280" s="4260"/>
      <c r="AF280" s="4260"/>
      <c r="AG280" s="4260"/>
      <c r="AH280" s="4119"/>
      <c r="AI280" s="4122"/>
      <c r="AJ280" s="4261">
        <f t="shared" si="501"/>
        <v>0</v>
      </c>
      <c r="AK280" s="4262">
        <f t="shared" si="502"/>
        <v>0</v>
      </c>
      <c r="AL280" s="4261">
        <f t="shared" si="503"/>
        <v>0</v>
      </c>
      <c r="AM280" s="4262">
        <f t="shared" si="504"/>
        <v>0</v>
      </c>
      <c r="AN280" s="4261">
        <f t="shared" si="505"/>
        <v>0</v>
      </c>
      <c r="AO280" s="4262">
        <f t="shared" si="506"/>
        <v>0</v>
      </c>
      <c r="AP280" s="4261">
        <f t="shared" si="507"/>
        <v>0</v>
      </c>
      <c r="AQ280" s="4262">
        <f t="shared" si="508"/>
        <v>0</v>
      </c>
      <c r="AR280" s="4261">
        <f t="shared" si="509"/>
        <v>0</v>
      </c>
      <c r="AS280" s="4262">
        <f t="shared" si="510"/>
        <v>0</v>
      </c>
      <c r="AT280" s="4261">
        <f t="shared" si="511"/>
        <v>0</v>
      </c>
      <c r="AU280" s="4262">
        <f t="shared" si="512"/>
        <v>0</v>
      </c>
      <c r="AV280" s="4261">
        <f t="shared" si="513"/>
        <v>0</v>
      </c>
      <c r="AW280" s="4262">
        <f t="shared" si="514"/>
        <v>0</v>
      </c>
      <c r="AX280" s="4261">
        <f t="shared" si="515"/>
        <v>0</v>
      </c>
      <c r="AY280" s="4262">
        <f t="shared" si="516"/>
        <v>0</v>
      </c>
      <c r="AZ280" s="4263"/>
      <c r="BA280" s="4264">
        <f>BA9</f>
        <v>20</v>
      </c>
      <c r="BB280" s="4264">
        <f t="shared" si="517"/>
        <v>0</v>
      </c>
      <c r="BC280" s="4264" t="str">
        <f t="shared" si="518"/>
        <v/>
      </c>
      <c r="BD280" s="4265">
        <f t="shared" si="496"/>
        <v>0</v>
      </c>
      <c r="BE280" s="4265">
        <f t="shared" si="496"/>
        <v>0</v>
      </c>
      <c r="BF280" s="4265">
        <f t="shared" si="496"/>
        <v>0</v>
      </c>
      <c r="BG280" s="4265">
        <f t="shared" si="496"/>
        <v>0</v>
      </c>
      <c r="BH280" s="4265">
        <f t="shared" si="496"/>
        <v>0</v>
      </c>
      <c r="BI280" s="4265">
        <f t="shared" si="496"/>
        <v>0</v>
      </c>
      <c r="BJ280" s="4265">
        <f t="shared" si="496"/>
        <v>0</v>
      </c>
      <c r="BK280" s="4265">
        <f t="shared" si="496"/>
        <v>0</v>
      </c>
      <c r="BL280" s="4122"/>
      <c r="BM280" s="4266">
        <f t="shared" si="519"/>
        <v>0</v>
      </c>
      <c r="BN280" s="4267">
        <f t="shared" si="520"/>
        <v>0</v>
      </c>
      <c r="BO280" s="4267">
        <f t="shared" si="521"/>
        <v>0</v>
      </c>
      <c r="BP280" s="4267">
        <f t="shared" si="522"/>
        <v>0</v>
      </c>
      <c r="BQ280" s="4267">
        <f t="shared" si="523"/>
        <v>0</v>
      </c>
      <c r="BR280" s="4267">
        <f t="shared" si="524"/>
        <v>0</v>
      </c>
      <c r="BS280" s="4267">
        <f t="shared" si="525"/>
        <v>0</v>
      </c>
      <c r="BT280" s="4267">
        <f t="shared" si="526"/>
        <v>0</v>
      </c>
      <c r="BU280" s="4202"/>
      <c r="BV280" s="4268">
        <f t="shared" si="497"/>
        <v>0</v>
      </c>
      <c r="BW280" s="4269">
        <f t="shared" si="497"/>
        <v>0</v>
      </c>
      <c r="BX280" s="4269">
        <f t="shared" si="497"/>
        <v>0</v>
      </c>
      <c r="BY280" s="4269">
        <f t="shared" si="497"/>
        <v>0</v>
      </c>
      <c r="BZ280" s="4269">
        <f t="shared" si="497"/>
        <v>0</v>
      </c>
      <c r="CA280" s="4269">
        <f t="shared" si="497"/>
        <v>0</v>
      </c>
      <c r="CB280" s="4269">
        <f t="shared" si="497"/>
        <v>0</v>
      </c>
      <c r="CC280" s="4270">
        <f t="shared" si="497"/>
        <v>0</v>
      </c>
      <c r="CD280" s="4114"/>
      <c r="CE280" s="4264" t="str">
        <f t="shared" si="527"/>
        <v/>
      </c>
      <c r="CF280" s="4271">
        <f t="shared" si="528"/>
        <v>0</v>
      </c>
      <c r="CG280" s="4272">
        <f t="shared" si="529"/>
        <v>0</v>
      </c>
      <c r="CH280" s="4272">
        <f t="shared" si="530"/>
        <v>0</v>
      </c>
      <c r="CI280" s="4272">
        <f t="shared" si="531"/>
        <v>0</v>
      </c>
      <c r="CJ280" s="4272">
        <f t="shared" si="532"/>
        <v>0</v>
      </c>
      <c r="CK280" s="4272">
        <f t="shared" si="533"/>
        <v>0</v>
      </c>
      <c r="CL280" s="4272">
        <f t="shared" si="534"/>
        <v>0</v>
      </c>
      <c r="CM280" s="4272">
        <f t="shared" si="535"/>
        <v>0</v>
      </c>
      <c r="CN280" s="4272">
        <f t="shared" si="536"/>
        <v>0</v>
      </c>
      <c r="CO280" s="4285">
        <f>IF(M280=CO8,M280,0)</f>
        <v>0</v>
      </c>
      <c r="CP280" s="4286" t="str">
        <f t="shared" si="537"/>
        <v/>
      </c>
      <c r="CQ280" s="4261" t="str">
        <f t="shared" si="538"/>
        <v/>
      </c>
      <c r="CR280" s="4275" t="str">
        <f t="shared" si="539"/>
        <v/>
      </c>
      <c r="CS280" s="4275" t="str">
        <f t="shared" si="540"/>
        <v/>
      </c>
      <c r="CT280" s="4275" t="str">
        <f t="shared" si="541"/>
        <v/>
      </c>
      <c r="CU280" s="4275" t="str">
        <f t="shared" si="542"/>
        <v/>
      </c>
      <c r="CV280" s="4275" t="str">
        <f t="shared" si="543"/>
        <v/>
      </c>
      <c r="CW280" s="4275" t="str">
        <f t="shared" si="544"/>
        <v/>
      </c>
      <c r="CX280" s="4276" t="str">
        <f t="shared" si="545"/>
        <v/>
      </c>
      <c r="CY280" s="4186"/>
      <c r="CZ280" s="4264" t="str">
        <f t="shared" si="546"/>
        <v/>
      </c>
      <c r="DA280" s="4277">
        <f t="shared" si="547"/>
        <v>0</v>
      </c>
      <c r="DB280" s="4115" t="str">
        <f t="shared" si="548"/>
        <v/>
      </c>
      <c r="DC280" s="4115" t="str">
        <f t="shared" si="549"/>
        <v/>
      </c>
      <c r="DD280" s="4115" t="str">
        <f t="shared" si="550"/>
        <v/>
      </c>
      <c r="DE280" s="4115" t="str">
        <f t="shared" si="551"/>
        <v/>
      </c>
      <c r="DF280" s="4115" t="str">
        <f t="shared" si="552"/>
        <v/>
      </c>
      <c r="DG280" s="4115" t="str">
        <f t="shared" si="553"/>
        <v/>
      </c>
      <c r="DH280" s="4115" t="str">
        <f t="shared" si="554"/>
        <v/>
      </c>
      <c r="DI280" s="4115" t="str">
        <f t="shared" si="555"/>
        <v/>
      </c>
      <c r="DJ280" s="4136"/>
      <c r="DK280" s="4287">
        <f>IF(M280=DK8,M280,0)</f>
        <v>0</v>
      </c>
      <c r="DL280" s="4286" t="str">
        <f t="shared" si="556"/>
        <v/>
      </c>
      <c r="DM280" s="4275" t="str">
        <f t="shared" si="557"/>
        <v/>
      </c>
      <c r="DN280" s="4275" t="str">
        <f t="shared" si="558"/>
        <v/>
      </c>
      <c r="DO280" s="4275" t="str">
        <f t="shared" si="559"/>
        <v/>
      </c>
      <c r="DP280" s="4275" t="str">
        <f t="shared" si="560"/>
        <v/>
      </c>
      <c r="DQ280" s="4275" t="str">
        <f t="shared" si="561"/>
        <v/>
      </c>
      <c r="DR280" s="4275" t="str">
        <f t="shared" si="562"/>
        <v/>
      </c>
      <c r="DS280" s="4275" t="str">
        <f t="shared" si="563"/>
        <v/>
      </c>
      <c r="DT280" s="4279" t="str">
        <f t="shared" si="564"/>
        <v/>
      </c>
      <c r="DU280" s="4122"/>
      <c r="DV280" s="4266">
        <f t="shared" si="565"/>
        <v>0</v>
      </c>
      <c r="DW280" s="4267">
        <f t="shared" si="566"/>
        <v>0</v>
      </c>
      <c r="DX280" s="4267">
        <f t="shared" si="567"/>
        <v>0</v>
      </c>
      <c r="DY280" s="4267">
        <f t="shared" si="568"/>
        <v>0</v>
      </c>
      <c r="DZ280" s="4267">
        <f t="shared" si="569"/>
        <v>0</v>
      </c>
      <c r="EA280" s="4267">
        <f t="shared" si="570"/>
        <v>0</v>
      </c>
      <c r="EB280" s="4267">
        <f t="shared" si="571"/>
        <v>0</v>
      </c>
      <c r="EC280" s="4267">
        <f t="shared" si="572"/>
        <v>0</v>
      </c>
      <c r="ED280" s="4215"/>
      <c r="EE280" s="4268">
        <f t="shared" si="498"/>
        <v>0</v>
      </c>
      <c r="EF280" s="4269">
        <f t="shared" si="498"/>
        <v>0</v>
      </c>
      <c r="EG280" s="4269">
        <f t="shared" si="498"/>
        <v>0</v>
      </c>
      <c r="EH280" s="4269">
        <f t="shared" si="498"/>
        <v>0</v>
      </c>
      <c r="EI280" s="4269">
        <f t="shared" si="498"/>
        <v>0</v>
      </c>
      <c r="EJ280" s="4269">
        <f t="shared" si="498"/>
        <v>0</v>
      </c>
      <c r="EK280" s="4269">
        <f t="shared" si="498"/>
        <v>0</v>
      </c>
      <c r="EL280" s="4270">
        <f t="shared" si="498"/>
        <v>0</v>
      </c>
      <c r="EM280" s="4186"/>
      <c r="EN280" s="4264" t="str">
        <f t="shared" si="573"/>
        <v/>
      </c>
      <c r="EO280" s="4271">
        <f t="shared" si="574"/>
        <v>0</v>
      </c>
      <c r="EP280" s="4272">
        <f t="shared" si="575"/>
        <v>0</v>
      </c>
      <c r="EQ280" s="4272">
        <f t="shared" si="576"/>
        <v>0</v>
      </c>
      <c r="ER280" s="4272">
        <f t="shared" si="577"/>
        <v>0</v>
      </c>
      <c r="ES280" s="4272">
        <f t="shared" si="578"/>
        <v>0</v>
      </c>
      <c r="ET280" s="4272">
        <f t="shared" si="579"/>
        <v>0</v>
      </c>
      <c r="EU280" s="4272">
        <f t="shared" si="580"/>
        <v>0</v>
      </c>
      <c r="EV280" s="4272">
        <f t="shared" si="581"/>
        <v>0</v>
      </c>
      <c r="EW280" s="4272">
        <f t="shared" si="582"/>
        <v>0</v>
      </c>
      <c r="EX280" s="4288">
        <f>IF(X280=EX8,X280,0)</f>
        <v>0</v>
      </c>
      <c r="EY280" s="4286" t="str">
        <f t="shared" si="583"/>
        <v/>
      </c>
      <c r="EZ280" s="4261" t="str">
        <f t="shared" si="584"/>
        <v/>
      </c>
      <c r="FA280" s="4275" t="str">
        <f t="shared" si="585"/>
        <v/>
      </c>
      <c r="FB280" s="4275" t="str">
        <f t="shared" si="586"/>
        <v/>
      </c>
      <c r="FC280" s="4275" t="str">
        <f t="shared" si="587"/>
        <v/>
      </c>
      <c r="FD280" s="4275" t="str">
        <f t="shared" si="588"/>
        <v/>
      </c>
      <c r="FE280" s="4275" t="str">
        <f t="shared" si="589"/>
        <v/>
      </c>
      <c r="FF280" s="4275" t="str">
        <f t="shared" si="590"/>
        <v/>
      </c>
      <c r="FG280" s="4275" t="str">
        <f t="shared" si="591"/>
        <v/>
      </c>
      <c r="FH280" s="4186"/>
      <c r="FI280" s="4264" t="str">
        <f t="shared" si="592"/>
        <v/>
      </c>
      <c r="FJ280" s="4277">
        <f t="shared" si="593"/>
        <v>0</v>
      </c>
      <c r="FK280" s="4115" t="str">
        <f t="shared" si="594"/>
        <v/>
      </c>
      <c r="FL280" s="4115" t="str">
        <f t="shared" si="595"/>
        <v/>
      </c>
      <c r="FM280" s="4115" t="str">
        <f t="shared" si="596"/>
        <v/>
      </c>
      <c r="FN280" s="4115" t="str">
        <f t="shared" si="597"/>
        <v/>
      </c>
      <c r="FO280" s="4115" t="str">
        <f t="shared" si="598"/>
        <v/>
      </c>
      <c r="FP280" s="4115" t="str">
        <f t="shared" si="599"/>
        <v/>
      </c>
      <c r="FQ280" s="4115" t="str">
        <f t="shared" si="600"/>
        <v/>
      </c>
      <c r="FR280" s="4115" t="str">
        <f t="shared" si="601"/>
        <v/>
      </c>
      <c r="FS280" s="4287">
        <f>IF(X280=FS8,X280,0)</f>
        <v>0</v>
      </c>
      <c r="FT280" s="4286" t="str">
        <f t="shared" si="602"/>
        <v/>
      </c>
      <c r="FU280" s="4275" t="str">
        <f t="shared" si="603"/>
        <v/>
      </c>
      <c r="FV280" s="4275" t="str">
        <f t="shared" si="604"/>
        <v/>
      </c>
      <c r="FW280" s="4275" t="str">
        <f t="shared" si="605"/>
        <v/>
      </c>
      <c r="FX280" s="4275" t="str">
        <f t="shared" si="606"/>
        <v/>
      </c>
      <c r="FY280" s="4275" t="str">
        <f t="shared" si="607"/>
        <v/>
      </c>
      <c r="FZ280" s="4275" t="str">
        <f t="shared" si="608"/>
        <v/>
      </c>
      <c r="GA280" s="4275" t="str">
        <f t="shared" si="609"/>
        <v/>
      </c>
      <c r="GB280" s="4279" t="str">
        <f t="shared" si="610"/>
        <v/>
      </c>
      <c r="GC280" s="4122"/>
    </row>
    <row r="281" spans="1:185" ht="45" customHeight="1">
      <c r="A281" s="4016">
        <f>ROW()</f>
        <v>281</v>
      </c>
      <c r="B281" s="4250" t="str">
        <f>IF(C281="I","",IF(ISBLANK(D281),"",IF(ISTEXT(D281),LARGE(B9:B280,1)+1,0)))</f>
        <v/>
      </c>
      <c r="C281" s="4298"/>
      <c r="D281" s="4299"/>
      <c r="E281" s="4300"/>
      <c r="F281" s="4301"/>
      <c r="G281" s="4254"/>
      <c r="H281" s="4255"/>
      <c r="I281" s="4254"/>
      <c r="J281" s="4255"/>
      <c r="K281" s="4256">
        <f t="shared" si="492"/>
        <v>0</v>
      </c>
      <c r="L281" s="4119"/>
      <c r="M281" s="4257">
        <f t="shared" si="499"/>
        <v>0</v>
      </c>
      <c r="N281" s="4258">
        <f t="shared" si="499"/>
        <v>0</v>
      </c>
      <c r="O281" s="4259"/>
      <c r="P281" s="4259"/>
      <c r="Q281" s="4259"/>
      <c r="R281" s="4259"/>
      <c r="S281" s="4259"/>
      <c r="T281" s="4259"/>
      <c r="U281" s="4259"/>
      <c r="V281" s="4259"/>
      <c r="W281" s="4119"/>
      <c r="X281" s="4257">
        <f t="shared" si="500"/>
        <v>0</v>
      </c>
      <c r="Y281" s="4258">
        <f t="shared" si="500"/>
        <v>0</v>
      </c>
      <c r="Z281" s="4260"/>
      <c r="AA281" s="4260"/>
      <c r="AB281" s="4260"/>
      <c r="AC281" s="4260"/>
      <c r="AD281" s="4260"/>
      <c r="AE281" s="4260"/>
      <c r="AF281" s="4260"/>
      <c r="AG281" s="4260"/>
      <c r="AH281" s="4119"/>
      <c r="AI281" s="4122"/>
      <c r="AJ281" s="4261">
        <f t="shared" si="501"/>
        <v>0</v>
      </c>
      <c r="AK281" s="4262">
        <f t="shared" si="502"/>
        <v>0</v>
      </c>
      <c r="AL281" s="4261">
        <f t="shared" si="503"/>
        <v>0</v>
      </c>
      <c r="AM281" s="4262">
        <f t="shared" si="504"/>
        <v>0</v>
      </c>
      <c r="AN281" s="4261">
        <f t="shared" si="505"/>
        <v>0</v>
      </c>
      <c r="AO281" s="4262">
        <f t="shared" si="506"/>
        <v>0</v>
      </c>
      <c r="AP281" s="4261">
        <f t="shared" si="507"/>
        <v>0</v>
      </c>
      <c r="AQ281" s="4262">
        <f t="shared" si="508"/>
        <v>0</v>
      </c>
      <c r="AR281" s="4261">
        <f t="shared" si="509"/>
        <v>0</v>
      </c>
      <c r="AS281" s="4262">
        <f t="shared" si="510"/>
        <v>0</v>
      </c>
      <c r="AT281" s="4261">
        <f t="shared" si="511"/>
        <v>0</v>
      </c>
      <c r="AU281" s="4262">
        <f t="shared" si="512"/>
        <v>0</v>
      </c>
      <c r="AV281" s="4261">
        <f t="shared" si="513"/>
        <v>0</v>
      </c>
      <c r="AW281" s="4262">
        <f t="shared" si="514"/>
        <v>0</v>
      </c>
      <c r="AX281" s="4261">
        <f t="shared" si="515"/>
        <v>0</v>
      </c>
      <c r="AY281" s="4262">
        <f t="shared" si="516"/>
        <v>0</v>
      </c>
      <c r="AZ281" s="4263"/>
      <c r="BA281" s="4264">
        <f>BA9</f>
        <v>20</v>
      </c>
      <c r="BB281" s="4264">
        <f t="shared" si="517"/>
        <v>0</v>
      </c>
      <c r="BC281" s="4264" t="str">
        <f t="shared" si="518"/>
        <v/>
      </c>
      <c r="BD281" s="4265">
        <f t="shared" si="496"/>
        <v>0</v>
      </c>
      <c r="BE281" s="4265">
        <f t="shared" si="496"/>
        <v>0</v>
      </c>
      <c r="BF281" s="4265">
        <f t="shared" si="496"/>
        <v>0</v>
      </c>
      <c r="BG281" s="4265">
        <f t="shared" si="496"/>
        <v>0</v>
      </c>
      <c r="BH281" s="4265">
        <f t="shared" si="496"/>
        <v>0</v>
      </c>
      <c r="BI281" s="4265">
        <f t="shared" si="496"/>
        <v>0</v>
      </c>
      <c r="BJ281" s="4265">
        <f t="shared" si="496"/>
        <v>0</v>
      </c>
      <c r="BK281" s="4265">
        <f t="shared" si="496"/>
        <v>0</v>
      </c>
      <c r="BL281" s="4122"/>
      <c r="BM281" s="4266">
        <f t="shared" si="519"/>
        <v>0</v>
      </c>
      <c r="BN281" s="4267">
        <f t="shared" si="520"/>
        <v>0</v>
      </c>
      <c r="BO281" s="4267">
        <f t="shared" si="521"/>
        <v>0</v>
      </c>
      <c r="BP281" s="4267">
        <f t="shared" si="522"/>
        <v>0</v>
      </c>
      <c r="BQ281" s="4267">
        <f t="shared" si="523"/>
        <v>0</v>
      </c>
      <c r="BR281" s="4267">
        <f t="shared" si="524"/>
        <v>0</v>
      </c>
      <c r="BS281" s="4267">
        <f t="shared" si="525"/>
        <v>0</v>
      </c>
      <c r="BT281" s="4267">
        <f t="shared" si="526"/>
        <v>0</v>
      </c>
      <c r="BU281" s="4202"/>
      <c r="BV281" s="4268">
        <f t="shared" si="497"/>
        <v>0</v>
      </c>
      <c r="BW281" s="4269">
        <f t="shared" si="497"/>
        <v>0</v>
      </c>
      <c r="BX281" s="4269">
        <f t="shared" si="497"/>
        <v>0</v>
      </c>
      <c r="BY281" s="4269">
        <f t="shared" si="497"/>
        <v>0</v>
      </c>
      <c r="BZ281" s="4269">
        <f t="shared" si="497"/>
        <v>0</v>
      </c>
      <c r="CA281" s="4269">
        <f t="shared" si="497"/>
        <v>0</v>
      </c>
      <c r="CB281" s="4269">
        <f t="shared" si="497"/>
        <v>0</v>
      </c>
      <c r="CC281" s="4270">
        <f t="shared" si="497"/>
        <v>0</v>
      </c>
      <c r="CD281" s="4114"/>
      <c r="CE281" s="4264" t="str">
        <f t="shared" si="527"/>
        <v/>
      </c>
      <c r="CF281" s="4271">
        <f t="shared" si="528"/>
        <v>0</v>
      </c>
      <c r="CG281" s="4272">
        <f t="shared" si="529"/>
        <v>0</v>
      </c>
      <c r="CH281" s="4272">
        <f t="shared" si="530"/>
        <v>0</v>
      </c>
      <c r="CI281" s="4272">
        <f t="shared" si="531"/>
        <v>0</v>
      </c>
      <c r="CJ281" s="4272">
        <f t="shared" si="532"/>
        <v>0</v>
      </c>
      <c r="CK281" s="4272">
        <f t="shared" si="533"/>
        <v>0</v>
      </c>
      <c r="CL281" s="4272">
        <f t="shared" si="534"/>
        <v>0</v>
      </c>
      <c r="CM281" s="4272">
        <f t="shared" si="535"/>
        <v>0</v>
      </c>
      <c r="CN281" s="4272">
        <f t="shared" si="536"/>
        <v>0</v>
      </c>
      <c r="CO281" s="4285">
        <f>IF(M281=CO8,M281,0)</f>
        <v>0</v>
      </c>
      <c r="CP281" s="4286" t="str">
        <f t="shared" si="537"/>
        <v/>
      </c>
      <c r="CQ281" s="4261" t="str">
        <f t="shared" si="538"/>
        <v/>
      </c>
      <c r="CR281" s="4275" t="str">
        <f t="shared" si="539"/>
        <v/>
      </c>
      <c r="CS281" s="4275" t="str">
        <f t="shared" si="540"/>
        <v/>
      </c>
      <c r="CT281" s="4275" t="str">
        <f t="shared" si="541"/>
        <v/>
      </c>
      <c r="CU281" s="4275" t="str">
        <f t="shared" si="542"/>
        <v/>
      </c>
      <c r="CV281" s="4275" t="str">
        <f t="shared" si="543"/>
        <v/>
      </c>
      <c r="CW281" s="4275" t="str">
        <f t="shared" si="544"/>
        <v/>
      </c>
      <c r="CX281" s="4276" t="str">
        <f t="shared" si="545"/>
        <v/>
      </c>
      <c r="CY281" s="4186"/>
      <c r="CZ281" s="4264" t="str">
        <f t="shared" si="546"/>
        <v/>
      </c>
      <c r="DA281" s="4277">
        <f t="shared" si="547"/>
        <v>0</v>
      </c>
      <c r="DB281" s="4115" t="str">
        <f t="shared" si="548"/>
        <v/>
      </c>
      <c r="DC281" s="4115" t="str">
        <f t="shared" si="549"/>
        <v/>
      </c>
      <c r="DD281" s="4115" t="str">
        <f t="shared" si="550"/>
        <v/>
      </c>
      <c r="DE281" s="4115" t="str">
        <f t="shared" si="551"/>
        <v/>
      </c>
      <c r="DF281" s="4115" t="str">
        <f t="shared" si="552"/>
        <v/>
      </c>
      <c r="DG281" s="4115" t="str">
        <f t="shared" si="553"/>
        <v/>
      </c>
      <c r="DH281" s="4115" t="str">
        <f t="shared" si="554"/>
        <v/>
      </c>
      <c r="DI281" s="4115" t="str">
        <f t="shared" si="555"/>
        <v/>
      </c>
      <c r="DJ281" s="4136"/>
      <c r="DK281" s="4287">
        <f>IF(M281=DK8,M281,0)</f>
        <v>0</v>
      </c>
      <c r="DL281" s="4286" t="str">
        <f t="shared" si="556"/>
        <v/>
      </c>
      <c r="DM281" s="4275" t="str">
        <f t="shared" si="557"/>
        <v/>
      </c>
      <c r="DN281" s="4275" t="str">
        <f t="shared" si="558"/>
        <v/>
      </c>
      <c r="DO281" s="4275" t="str">
        <f t="shared" si="559"/>
        <v/>
      </c>
      <c r="DP281" s="4275" t="str">
        <f t="shared" si="560"/>
        <v/>
      </c>
      <c r="DQ281" s="4275" t="str">
        <f t="shared" si="561"/>
        <v/>
      </c>
      <c r="DR281" s="4275" t="str">
        <f t="shared" si="562"/>
        <v/>
      </c>
      <c r="DS281" s="4275" t="str">
        <f t="shared" si="563"/>
        <v/>
      </c>
      <c r="DT281" s="4279" t="str">
        <f t="shared" si="564"/>
        <v/>
      </c>
      <c r="DU281" s="4122"/>
      <c r="DV281" s="4266">
        <f t="shared" si="565"/>
        <v>0</v>
      </c>
      <c r="DW281" s="4267">
        <f t="shared" si="566"/>
        <v>0</v>
      </c>
      <c r="DX281" s="4267">
        <f t="shared" si="567"/>
        <v>0</v>
      </c>
      <c r="DY281" s="4267">
        <f t="shared" si="568"/>
        <v>0</v>
      </c>
      <c r="DZ281" s="4267">
        <f t="shared" si="569"/>
        <v>0</v>
      </c>
      <c r="EA281" s="4267">
        <f t="shared" si="570"/>
        <v>0</v>
      </c>
      <c r="EB281" s="4267">
        <f t="shared" si="571"/>
        <v>0</v>
      </c>
      <c r="EC281" s="4267">
        <f t="shared" si="572"/>
        <v>0</v>
      </c>
      <c r="ED281" s="4215"/>
      <c r="EE281" s="4268">
        <f t="shared" si="498"/>
        <v>0</v>
      </c>
      <c r="EF281" s="4269">
        <f t="shared" si="498"/>
        <v>0</v>
      </c>
      <c r="EG281" s="4269">
        <f t="shared" si="498"/>
        <v>0</v>
      </c>
      <c r="EH281" s="4269">
        <f t="shared" si="498"/>
        <v>0</v>
      </c>
      <c r="EI281" s="4269">
        <f t="shared" si="498"/>
        <v>0</v>
      </c>
      <c r="EJ281" s="4269">
        <f t="shared" si="498"/>
        <v>0</v>
      </c>
      <c r="EK281" s="4269">
        <f t="shared" si="498"/>
        <v>0</v>
      </c>
      <c r="EL281" s="4270">
        <f t="shared" si="498"/>
        <v>0</v>
      </c>
      <c r="EM281" s="4186"/>
      <c r="EN281" s="4264" t="str">
        <f t="shared" si="573"/>
        <v/>
      </c>
      <c r="EO281" s="4271">
        <f t="shared" si="574"/>
        <v>0</v>
      </c>
      <c r="EP281" s="4272">
        <f t="shared" si="575"/>
        <v>0</v>
      </c>
      <c r="EQ281" s="4272">
        <f t="shared" si="576"/>
        <v>0</v>
      </c>
      <c r="ER281" s="4272">
        <f t="shared" si="577"/>
        <v>0</v>
      </c>
      <c r="ES281" s="4272">
        <f t="shared" si="578"/>
        <v>0</v>
      </c>
      <c r="ET281" s="4272">
        <f t="shared" si="579"/>
        <v>0</v>
      </c>
      <c r="EU281" s="4272">
        <f t="shared" si="580"/>
        <v>0</v>
      </c>
      <c r="EV281" s="4272">
        <f t="shared" si="581"/>
        <v>0</v>
      </c>
      <c r="EW281" s="4272">
        <f t="shared" si="582"/>
        <v>0</v>
      </c>
      <c r="EX281" s="4288">
        <f>IF(X281=EX8,X281,0)</f>
        <v>0</v>
      </c>
      <c r="EY281" s="4286" t="str">
        <f t="shared" si="583"/>
        <v/>
      </c>
      <c r="EZ281" s="4261" t="str">
        <f t="shared" si="584"/>
        <v/>
      </c>
      <c r="FA281" s="4275" t="str">
        <f t="shared" si="585"/>
        <v/>
      </c>
      <c r="FB281" s="4275" t="str">
        <f t="shared" si="586"/>
        <v/>
      </c>
      <c r="FC281" s="4275" t="str">
        <f t="shared" si="587"/>
        <v/>
      </c>
      <c r="FD281" s="4275" t="str">
        <f t="shared" si="588"/>
        <v/>
      </c>
      <c r="FE281" s="4275" t="str">
        <f t="shared" si="589"/>
        <v/>
      </c>
      <c r="FF281" s="4275" t="str">
        <f t="shared" si="590"/>
        <v/>
      </c>
      <c r="FG281" s="4275" t="str">
        <f t="shared" si="591"/>
        <v/>
      </c>
      <c r="FH281" s="4186"/>
      <c r="FI281" s="4264" t="str">
        <f t="shared" si="592"/>
        <v/>
      </c>
      <c r="FJ281" s="4277">
        <f t="shared" si="593"/>
        <v>0</v>
      </c>
      <c r="FK281" s="4115" t="str">
        <f t="shared" si="594"/>
        <v/>
      </c>
      <c r="FL281" s="4115" t="str">
        <f t="shared" si="595"/>
        <v/>
      </c>
      <c r="FM281" s="4115" t="str">
        <f t="shared" si="596"/>
        <v/>
      </c>
      <c r="FN281" s="4115" t="str">
        <f t="shared" si="597"/>
        <v/>
      </c>
      <c r="FO281" s="4115" t="str">
        <f t="shared" si="598"/>
        <v/>
      </c>
      <c r="FP281" s="4115" t="str">
        <f t="shared" si="599"/>
        <v/>
      </c>
      <c r="FQ281" s="4115" t="str">
        <f t="shared" si="600"/>
        <v/>
      </c>
      <c r="FR281" s="4115" t="str">
        <f t="shared" si="601"/>
        <v/>
      </c>
      <c r="FS281" s="4287">
        <f>IF(X281=FS8,X281,0)</f>
        <v>0</v>
      </c>
      <c r="FT281" s="4286" t="str">
        <f t="shared" si="602"/>
        <v/>
      </c>
      <c r="FU281" s="4275" t="str">
        <f t="shared" si="603"/>
        <v/>
      </c>
      <c r="FV281" s="4275" t="str">
        <f t="shared" si="604"/>
        <v/>
      </c>
      <c r="FW281" s="4275" t="str">
        <f t="shared" si="605"/>
        <v/>
      </c>
      <c r="FX281" s="4275" t="str">
        <f t="shared" si="606"/>
        <v/>
      </c>
      <c r="FY281" s="4275" t="str">
        <f t="shared" si="607"/>
        <v/>
      </c>
      <c r="FZ281" s="4275" t="str">
        <f t="shared" si="608"/>
        <v/>
      </c>
      <c r="GA281" s="4275" t="str">
        <f t="shared" si="609"/>
        <v/>
      </c>
      <c r="GB281" s="4279" t="str">
        <f t="shared" si="610"/>
        <v/>
      </c>
      <c r="GC281" s="4122"/>
    </row>
    <row r="282" spans="1:185" ht="45" customHeight="1">
      <c r="A282" s="4016">
        <f>ROW()</f>
        <v>282</v>
      </c>
      <c r="B282" s="4250" t="str">
        <f>IF(C282="I","",IF(ISBLANK(D282),"",IF(ISTEXT(D282),LARGE(B9:B281,1)+1,0)))</f>
        <v/>
      </c>
      <c r="C282" s="4298"/>
      <c r="D282" s="4299"/>
      <c r="E282" s="4300"/>
      <c r="F282" s="4301"/>
      <c r="G282" s="4254"/>
      <c r="H282" s="4255"/>
      <c r="I282" s="4254"/>
      <c r="J282" s="4255"/>
      <c r="K282" s="4256">
        <f t="shared" si="492"/>
        <v>0</v>
      </c>
      <c r="L282" s="4119"/>
      <c r="M282" s="4257">
        <f t="shared" si="499"/>
        <v>0</v>
      </c>
      <c r="N282" s="4258">
        <f t="shared" si="499"/>
        <v>0</v>
      </c>
      <c r="O282" s="4259"/>
      <c r="P282" s="4259"/>
      <c r="Q282" s="4259"/>
      <c r="R282" s="4259"/>
      <c r="S282" s="4259"/>
      <c r="T282" s="4259"/>
      <c r="U282" s="4259"/>
      <c r="V282" s="4259"/>
      <c r="W282" s="4119"/>
      <c r="X282" s="4257">
        <f t="shared" si="500"/>
        <v>0</v>
      </c>
      <c r="Y282" s="4258">
        <f t="shared" si="500"/>
        <v>0</v>
      </c>
      <c r="Z282" s="4260"/>
      <c r="AA282" s="4260"/>
      <c r="AB282" s="4260"/>
      <c r="AC282" s="4260"/>
      <c r="AD282" s="4260"/>
      <c r="AE282" s="4260"/>
      <c r="AF282" s="4260"/>
      <c r="AG282" s="4260"/>
      <c r="AH282" s="4119"/>
      <c r="AI282" s="4122"/>
      <c r="AJ282" s="4261">
        <f t="shared" si="501"/>
        <v>0</v>
      </c>
      <c r="AK282" s="4262">
        <f t="shared" si="502"/>
        <v>0</v>
      </c>
      <c r="AL282" s="4261">
        <f t="shared" si="503"/>
        <v>0</v>
      </c>
      <c r="AM282" s="4262">
        <f t="shared" si="504"/>
        <v>0</v>
      </c>
      <c r="AN282" s="4261">
        <f t="shared" si="505"/>
        <v>0</v>
      </c>
      <c r="AO282" s="4262">
        <f t="shared" si="506"/>
        <v>0</v>
      </c>
      <c r="AP282" s="4261">
        <f t="shared" si="507"/>
        <v>0</v>
      </c>
      <c r="AQ282" s="4262">
        <f t="shared" si="508"/>
        <v>0</v>
      </c>
      <c r="AR282" s="4261">
        <f t="shared" si="509"/>
        <v>0</v>
      </c>
      <c r="AS282" s="4262">
        <f t="shared" si="510"/>
        <v>0</v>
      </c>
      <c r="AT282" s="4261">
        <f t="shared" si="511"/>
        <v>0</v>
      </c>
      <c r="AU282" s="4262">
        <f t="shared" si="512"/>
        <v>0</v>
      </c>
      <c r="AV282" s="4261">
        <f t="shared" si="513"/>
        <v>0</v>
      </c>
      <c r="AW282" s="4262">
        <f t="shared" si="514"/>
        <v>0</v>
      </c>
      <c r="AX282" s="4261">
        <f t="shared" si="515"/>
        <v>0</v>
      </c>
      <c r="AY282" s="4262">
        <f t="shared" si="516"/>
        <v>0</v>
      </c>
      <c r="AZ282" s="4263"/>
      <c r="BA282" s="4264">
        <f>BA9</f>
        <v>20</v>
      </c>
      <c r="BB282" s="4264">
        <f t="shared" si="517"/>
        <v>0</v>
      </c>
      <c r="BC282" s="4264" t="str">
        <f t="shared" si="518"/>
        <v/>
      </c>
      <c r="BD282" s="4265">
        <f t="shared" si="496"/>
        <v>0</v>
      </c>
      <c r="BE282" s="4265">
        <f t="shared" si="496"/>
        <v>0</v>
      </c>
      <c r="BF282" s="4265">
        <f t="shared" si="496"/>
        <v>0</v>
      </c>
      <c r="BG282" s="4265">
        <f t="shared" si="496"/>
        <v>0</v>
      </c>
      <c r="BH282" s="4265">
        <f t="shared" si="496"/>
        <v>0</v>
      </c>
      <c r="BI282" s="4265">
        <f t="shared" si="496"/>
        <v>0</v>
      </c>
      <c r="BJ282" s="4265">
        <f t="shared" si="496"/>
        <v>0</v>
      </c>
      <c r="BK282" s="4265">
        <f t="shared" si="496"/>
        <v>0</v>
      </c>
      <c r="BL282" s="4122"/>
      <c r="BM282" s="4266">
        <f t="shared" si="519"/>
        <v>0</v>
      </c>
      <c r="BN282" s="4267">
        <f t="shared" si="520"/>
        <v>0</v>
      </c>
      <c r="BO282" s="4267">
        <f t="shared" si="521"/>
        <v>0</v>
      </c>
      <c r="BP282" s="4267">
        <f t="shared" si="522"/>
        <v>0</v>
      </c>
      <c r="BQ282" s="4267">
        <f t="shared" si="523"/>
        <v>0</v>
      </c>
      <c r="BR282" s="4267">
        <f t="shared" si="524"/>
        <v>0</v>
      </c>
      <c r="BS282" s="4267">
        <f t="shared" si="525"/>
        <v>0</v>
      </c>
      <c r="BT282" s="4267">
        <f t="shared" si="526"/>
        <v>0</v>
      </c>
      <c r="BU282" s="4202"/>
      <c r="BV282" s="4268">
        <f t="shared" si="497"/>
        <v>0</v>
      </c>
      <c r="BW282" s="4269">
        <f t="shared" si="497"/>
        <v>0</v>
      </c>
      <c r="BX282" s="4269">
        <f t="shared" si="497"/>
        <v>0</v>
      </c>
      <c r="BY282" s="4269">
        <f t="shared" si="497"/>
        <v>0</v>
      </c>
      <c r="BZ282" s="4269">
        <f t="shared" si="497"/>
        <v>0</v>
      </c>
      <c r="CA282" s="4269">
        <f t="shared" si="497"/>
        <v>0</v>
      </c>
      <c r="CB282" s="4269">
        <f t="shared" si="497"/>
        <v>0</v>
      </c>
      <c r="CC282" s="4270">
        <f t="shared" si="497"/>
        <v>0</v>
      </c>
      <c r="CD282" s="4114"/>
      <c r="CE282" s="4264" t="str">
        <f t="shared" si="527"/>
        <v/>
      </c>
      <c r="CF282" s="4271">
        <f t="shared" si="528"/>
        <v>0</v>
      </c>
      <c r="CG282" s="4272">
        <f t="shared" si="529"/>
        <v>0</v>
      </c>
      <c r="CH282" s="4272">
        <f t="shared" si="530"/>
        <v>0</v>
      </c>
      <c r="CI282" s="4272">
        <f t="shared" si="531"/>
        <v>0</v>
      </c>
      <c r="CJ282" s="4272">
        <f t="shared" si="532"/>
        <v>0</v>
      </c>
      <c r="CK282" s="4272">
        <f t="shared" si="533"/>
        <v>0</v>
      </c>
      <c r="CL282" s="4272">
        <f t="shared" si="534"/>
        <v>0</v>
      </c>
      <c r="CM282" s="4272">
        <f t="shared" si="535"/>
        <v>0</v>
      </c>
      <c r="CN282" s="4272">
        <f t="shared" si="536"/>
        <v>0</v>
      </c>
      <c r="CO282" s="4285">
        <f>IF(M282=CO8,M282,0)</f>
        <v>0</v>
      </c>
      <c r="CP282" s="4286" t="str">
        <f t="shared" si="537"/>
        <v/>
      </c>
      <c r="CQ282" s="4261" t="str">
        <f t="shared" si="538"/>
        <v/>
      </c>
      <c r="CR282" s="4275" t="str">
        <f t="shared" si="539"/>
        <v/>
      </c>
      <c r="CS282" s="4275" t="str">
        <f t="shared" si="540"/>
        <v/>
      </c>
      <c r="CT282" s="4275" t="str">
        <f t="shared" si="541"/>
        <v/>
      </c>
      <c r="CU282" s="4275" t="str">
        <f t="shared" si="542"/>
        <v/>
      </c>
      <c r="CV282" s="4275" t="str">
        <f t="shared" si="543"/>
        <v/>
      </c>
      <c r="CW282" s="4275" t="str">
        <f t="shared" si="544"/>
        <v/>
      </c>
      <c r="CX282" s="4276" t="str">
        <f t="shared" si="545"/>
        <v/>
      </c>
      <c r="CY282" s="4186"/>
      <c r="CZ282" s="4264" t="str">
        <f t="shared" si="546"/>
        <v/>
      </c>
      <c r="DA282" s="4277">
        <f t="shared" si="547"/>
        <v>0</v>
      </c>
      <c r="DB282" s="4115" t="str">
        <f t="shared" si="548"/>
        <v/>
      </c>
      <c r="DC282" s="4115" t="str">
        <f t="shared" si="549"/>
        <v/>
      </c>
      <c r="DD282" s="4115" t="str">
        <f t="shared" si="550"/>
        <v/>
      </c>
      <c r="DE282" s="4115" t="str">
        <f t="shared" si="551"/>
        <v/>
      </c>
      <c r="DF282" s="4115" t="str">
        <f t="shared" si="552"/>
        <v/>
      </c>
      <c r="DG282" s="4115" t="str">
        <f t="shared" si="553"/>
        <v/>
      </c>
      <c r="DH282" s="4115" t="str">
        <f t="shared" si="554"/>
        <v/>
      </c>
      <c r="DI282" s="4115" t="str">
        <f t="shared" si="555"/>
        <v/>
      </c>
      <c r="DJ282" s="4136"/>
      <c r="DK282" s="4287">
        <f>IF(M282=DK8,M282,0)</f>
        <v>0</v>
      </c>
      <c r="DL282" s="4286" t="str">
        <f t="shared" si="556"/>
        <v/>
      </c>
      <c r="DM282" s="4275" t="str">
        <f t="shared" si="557"/>
        <v/>
      </c>
      <c r="DN282" s="4275" t="str">
        <f t="shared" si="558"/>
        <v/>
      </c>
      <c r="DO282" s="4275" t="str">
        <f t="shared" si="559"/>
        <v/>
      </c>
      <c r="DP282" s="4275" t="str">
        <f t="shared" si="560"/>
        <v/>
      </c>
      <c r="DQ282" s="4275" t="str">
        <f t="shared" si="561"/>
        <v/>
      </c>
      <c r="DR282" s="4275" t="str">
        <f t="shared" si="562"/>
        <v/>
      </c>
      <c r="DS282" s="4275" t="str">
        <f t="shared" si="563"/>
        <v/>
      </c>
      <c r="DT282" s="4279" t="str">
        <f t="shared" si="564"/>
        <v/>
      </c>
      <c r="DU282" s="4122"/>
      <c r="DV282" s="4266">
        <f t="shared" si="565"/>
        <v>0</v>
      </c>
      <c r="DW282" s="4267">
        <f t="shared" si="566"/>
        <v>0</v>
      </c>
      <c r="DX282" s="4267">
        <f t="shared" si="567"/>
        <v>0</v>
      </c>
      <c r="DY282" s="4267">
        <f t="shared" si="568"/>
        <v>0</v>
      </c>
      <c r="DZ282" s="4267">
        <f t="shared" si="569"/>
        <v>0</v>
      </c>
      <c r="EA282" s="4267">
        <f t="shared" si="570"/>
        <v>0</v>
      </c>
      <c r="EB282" s="4267">
        <f t="shared" si="571"/>
        <v>0</v>
      </c>
      <c r="EC282" s="4267">
        <f t="shared" si="572"/>
        <v>0</v>
      </c>
      <c r="ED282" s="4215"/>
      <c r="EE282" s="4268">
        <f t="shared" si="498"/>
        <v>0</v>
      </c>
      <c r="EF282" s="4269">
        <f t="shared" si="498"/>
        <v>0</v>
      </c>
      <c r="EG282" s="4269">
        <f t="shared" si="498"/>
        <v>0</v>
      </c>
      <c r="EH282" s="4269">
        <f t="shared" si="498"/>
        <v>0</v>
      </c>
      <c r="EI282" s="4269">
        <f t="shared" si="498"/>
        <v>0</v>
      </c>
      <c r="EJ282" s="4269">
        <f t="shared" si="498"/>
        <v>0</v>
      </c>
      <c r="EK282" s="4269">
        <f t="shared" si="498"/>
        <v>0</v>
      </c>
      <c r="EL282" s="4270">
        <f t="shared" si="498"/>
        <v>0</v>
      </c>
      <c r="EM282" s="4186"/>
      <c r="EN282" s="4264" t="str">
        <f t="shared" si="573"/>
        <v/>
      </c>
      <c r="EO282" s="4271">
        <f t="shared" si="574"/>
        <v>0</v>
      </c>
      <c r="EP282" s="4272">
        <f t="shared" si="575"/>
        <v>0</v>
      </c>
      <c r="EQ282" s="4272">
        <f t="shared" si="576"/>
        <v>0</v>
      </c>
      <c r="ER282" s="4272">
        <f t="shared" si="577"/>
        <v>0</v>
      </c>
      <c r="ES282" s="4272">
        <f t="shared" si="578"/>
        <v>0</v>
      </c>
      <c r="ET282" s="4272">
        <f t="shared" si="579"/>
        <v>0</v>
      </c>
      <c r="EU282" s="4272">
        <f t="shared" si="580"/>
        <v>0</v>
      </c>
      <c r="EV282" s="4272">
        <f t="shared" si="581"/>
        <v>0</v>
      </c>
      <c r="EW282" s="4272">
        <f t="shared" si="582"/>
        <v>0</v>
      </c>
      <c r="EX282" s="4288">
        <f>IF(X282=EX8,X282,0)</f>
        <v>0</v>
      </c>
      <c r="EY282" s="4286" t="str">
        <f t="shared" si="583"/>
        <v/>
      </c>
      <c r="EZ282" s="4261" t="str">
        <f t="shared" si="584"/>
        <v/>
      </c>
      <c r="FA282" s="4275" t="str">
        <f t="shared" si="585"/>
        <v/>
      </c>
      <c r="FB282" s="4275" t="str">
        <f t="shared" si="586"/>
        <v/>
      </c>
      <c r="FC282" s="4275" t="str">
        <f t="shared" si="587"/>
        <v/>
      </c>
      <c r="FD282" s="4275" t="str">
        <f t="shared" si="588"/>
        <v/>
      </c>
      <c r="FE282" s="4275" t="str">
        <f t="shared" si="589"/>
        <v/>
      </c>
      <c r="FF282" s="4275" t="str">
        <f t="shared" si="590"/>
        <v/>
      </c>
      <c r="FG282" s="4275" t="str">
        <f t="shared" si="591"/>
        <v/>
      </c>
      <c r="FH282" s="4186"/>
      <c r="FI282" s="4264" t="str">
        <f t="shared" si="592"/>
        <v/>
      </c>
      <c r="FJ282" s="4277">
        <f t="shared" si="593"/>
        <v>0</v>
      </c>
      <c r="FK282" s="4115" t="str">
        <f t="shared" si="594"/>
        <v/>
      </c>
      <c r="FL282" s="4115" t="str">
        <f t="shared" si="595"/>
        <v/>
      </c>
      <c r="FM282" s="4115" t="str">
        <f t="shared" si="596"/>
        <v/>
      </c>
      <c r="FN282" s="4115" t="str">
        <f t="shared" si="597"/>
        <v/>
      </c>
      <c r="FO282" s="4115" t="str">
        <f t="shared" si="598"/>
        <v/>
      </c>
      <c r="FP282" s="4115" t="str">
        <f t="shared" si="599"/>
        <v/>
      </c>
      <c r="FQ282" s="4115" t="str">
        <f t="shared" si="600"/>
        <v/>
      </c>
      <c r="FR282" s="4115" t="str">
        <f t="shared" si="601"/>
        <v/>
      </c>
      <c r="FS282" s="4287">
        <f>IF(X282=FS8,X282,0)</f>
        <v>0</v>
      </c>
      <c r="FT282" s="4286" t="str">
        <f t="shared" si="602"/>
        <v/>
      </c>
      <c r="FU282" s="4275" t="str">
        <f t="shared" si="603"/>
        <v/>
      </c>
      <c r="FV282" s="4275" t="str">
        <f t="shared" si="604"/>
        <v/>
      </c>
      <c r="FW282" s="4275" t="str">
        <f t="shared" si="605"/>
        <v/>
      </c>
      <c r="FX282" s="4275" t="str">
        <f t="shared" si="606"/>
        <v/>
      </c>
      <c r="FY282" s="4275" t="str">
        <f t="shared" si="607"/>
        <v/>
      </c>
      <c r="FZ282" s="4275" t="str">
        <f t="shared" si="608"/>
        <v/>
      </c>
      <c r="GA282" s="4275" t="str">
        <f t="shared" si="609"/>
        <v/>
      </c>
      <c r="GB282" s="4279" t="str">
        <f t="shared" si="610"/>
        <v/>
      </c>
      <c r="GC282" s="4122"/>
    </row>
    <row r="283" spans="1:185" ht="45" customHeight="1">
      <c r="A283" s="4016">
        <f>ROW()</f>
        <v>283</v>
      </c>
      <c r="B283" s="4250" t="str">
        <f>IF(C283="I","",IF(ISBLANK(D283),"",IF(ISTEXT(D283),LARGE(B9:B282,1)+1,0)))</f>
        <v/>
      </c>
      <c r="C283" s="4298"/>
      <c r="D283" s="4299"/>
      <c r="E283" s="4300"/>
      <c r="F283" s="4301"/>
      <c r="G283" s="4254"/>
      <c r="H283" s="4255"/>
      <c r="I283" s="4254"/>
      <c r="J283" s="4255"/>
      <c r="K283" s="4256">
        <f t="shared" si="492"/>
        <v>0</v>
      </c>
      <c r="L283" s="4119"/>
      <c r="M283" s="4257">
        <f t="shared" si="499"/>
        <v>0</v>
      </c>
      <c r="N283" s="4258">
        <f t="shared" si="499"/>
        <v>0</v>
      </c>
      <c r="O283" s="4259"/>
      <c r="P283" s="4259"/>
      <c r="Q283" s="4259"/>
      <c r="R283" s="4259"/>
      <c r="S283" s="4259"/>
      <c r="T283" s="4259"/>
      <c r="U283" s="4259"/>
      <c r="V283" s="4259"/>
      <c r="W283" s="4119"/>
      <c r="X283" s="4257">
        <f t="shared" si="500"/>
        <v>0</v>
      </c>
      <c r="Y283" s="4258">
        <f t="shared" si="500"/>
        <v>0</v>
      </c>
      <c r="Z283" s="4260"/>
      <c r="AA283" s="4260"/>
      <c r="AB283" s="4260"/>
      <c r="AC283" s="4260"/>
      <c r="AD283" s="4260"/>
      <c r="AE283" s="4260"/>
      <c r="AF283" s="4260"/>
      <c r="AG283" s="4260"/>
      <c r="AH283" s="4119"/>
      <c r="AI283" s="4122"/>
      <c r="AJ283" s="4261">
        <f t="shared" si="501"/>
        <v>0</v>
      </c>
      <c r="AK283" s="4262">
        <f t="shared" si="502"/>
        <v>0</v>
      </c>
      <c r="AL283" s="4261">
        <f t="shared" si="503"/>
        <v>0</v>
      </c>
      <c r="AM283" s="4262">
        <f t="shared" si="504"/>
        <v>0</v>
      </c>
      <c r="AN283" s="4261">
        <f t="shared" si="505"/>
        <v>0</v>
      </c>
      <c r="AO283" s="4262">
        <f t="shared" si="506"/>
        <v>0</v>
      </c>
      <c r="AP283" s="4261">
        <f t="shared" si="507"/>
        <v>0</v>
      </c>
      <c r="AQ283" s="4262">
        <f t="shared" si="508"/>
        <v>0</v>
      </c>
      <c r="AR283" s="4261">
        <f t="shared" si="509"/>
        <v>0</v>
      </c>
      <c r="AS283" s="4262">
        <f t="shared" si="510"/>
        <v>0</v>
      </c>
      <c r="AT283" s="4261">
        <f t="shared" si="511"/>
        <v>0</v>
      </c>
      <c r="AU283" s="4262">
        <f t="shared" si="512"/>
        <v>0</v>
      </c>
      <c r="AV283" s="4261">
        <f t="shared" si="513"/>
        <v>0</v>
      </c>
      <c r="AW283" s="4262">
        <f t="shared" si="514"/>
        <v>0</v>
      </c>
      <c r="AX283" s="4261">
        <f t="shared" si="515"/>
        <v>0</v>
      </c>
      <c r="AY283" s="4262">
        <f t="shared" si="516"/>
        <v>0</v>
      </c>
      <c r="AZ283" s="4263"/>
      <c r="BA283" s="4264">
        <f>BA9</f>
        <v>20</v>
      </c>
      <c r="BB283" s="4264">
        <f t="shared" si="517"/>
        <v>0</v>
      </c>
      <c r="BC283" s="4264" t="str">
        <f t="shared" si="518"/>
        <v/>
      </c>
      <c r="BD283" s="4265">
        <f t="shared" si="496"/>
        <v>0</v>
      </c>
      <c r="BE283" s="4265">
        <f t="shared" si="496"/>
        <v>0</v>
      </c>
      <c r="BF283" s="4265">
        <f t="shared" si="496"/>
        <v>0</v>
      </c>
      <c r="BG283" s="4265">
        <f t="shared" si="496"/>
        <v>0</v>
      </c>
      <c r="BH283" s="4265">
        <f t="shared" si="496"/>
        <v>0</v>
      </c>
      <c r="BI283" s="4265">
        <f t="shared" si="496"/>
        <v>0</v>
      </c>
      <c r="BJ283" s="4265">
        <f t="shared" si="496"/>
        <v>0</v>
      </c>
      <c r="BK283" s="4265">
        <f t="shared" si="496"/>
        <v>0</v>
      </c>
      <c r="BL283" s="4122"/>
      <c r="BM283" s="4266">
        <f t="shared" si="519"/>
        <v>0</v>
      </c>
      <c r="BN283" s="4267">
        <f t="shared" si="520"/>
        <v>0</v>
      </c>
      <c r="BO283" s="4267">
        <f t="shared" si="521"/>
        <v>0</v>
      </c>
      <c r="BP283" s="4267">
        <f t="shared" si="522"/>
        <v>0</v>
      </c>
      <c r="BQ283" s="4267">
        <f t="shared" si="523"/>
        <v>0</v>
      </c>
      <c r="BR283" s="4267">
        <f t="shared" si="524"/>
        <v>0</v>
      </c>
      <c r="BS283" s="4267">
        <f t="shared" si="525"/>
        <v>0</v>
      </c>
      <c r="BT283" s="4267">
        <f t="shared" si="526"/>
        <v>0</v>
      </c>
      <c r="BU283" s="4202"/>
      <c r="BV283" s="4268">
        <f t="shared" si="497"/>
        <v>0</v>
      </c>
      <c r="BW283" s="4269">
        <f t="shared" si="497"/>
        <v>0</v>
      </c>
      <c r="BX283" s="4269">
        <f t="shared" si="497"/>
        <v>0</v>
      </c>
      <c r="BY283" s="4269">
        <f t="shared" si="497"/>
        <v>0</v>
      </c>
      <c r="BZ283" s="4269">
        <f t="shared" si="497"/>
        <v>0</v>
      </c>
      <c r="CA283" s="4269">
        <f t="shared" si="497"/>
        <v>0</v>
      </c>
      <c r="CB283" s="4269">
        <f t="shared" si="497"/>
        <v>0</v>
      </c>
      <c r="CC283" s="4270">
        <f t="shared" si="497"/>
        <v>0</v>
      </c>
      <c r="CD283" s="4114"/>
      <c r="CE283" s="4264" t="str">
        <f t="shared" si="527"/>
        <v/>
      </c>
      <c r="CF283" s="4271">
        <f t="shared" si="528"/>
        <v>0</v>
      </c>
      <c r="CG283" s="4272">
        <f t="shared" si="529"/>
        <v>0</v>
      </c>
      <c r="CH283" s="4272">
        <f t="shared" si="530"/>
        <v>0</v>
      </c>
      <c r="CI283" s="4272">
        <f t="shared" si="531"/>
        <v>0</v>
      </c>
      <c r="CJ283" s="4272">
        <f t="shared" si="532"/>
        <v>0</v>
      </c>
      <c r="CK283" s="4272">
        <f t="shared" si="533"/>
        <v>0</v>
      </c>
      <c r="CL283" s="4272">
        <f t="shared" si="534"/>
        <v>0</v>
      </c>
      <c r="CM283" s="4272">
        <f t="shared" si="535"/>
        <v>0</v>
      </c>
      <c r="CN283" s="4272">
        <f t="shared" si="536"/>
        <v>0</v>
      </c>
      <c r="CO283" s="4285">
        <f>IF(M283=CO8,M283,0)</f>
        <v>0</v>
      </c>
      <c r="CP283" s="4286" t="str">
        <f t="shared" si="537"/>
        <v/>
      </c>
      <c r="CQ283" s="4261" t="str">
        <f t="shared" si="538"/>
        <v/>
      </c>
      <c r="CR283" s="4275" t="str">
        <f t="shared" si="539"/>
        <v/>
      </c>
      <c r="CS283" s="4275" t="str">
        <f t="shared" si="540"/>
        <v/>
      </c>
      <c r="CT283" s="4275" t="str">
        <f t="shared" si="541"/>
        <v/>
      </c>
      <c r="CU283" s="4275" t="str">
        <f t="shared" si="542"/>
        <v/>
      </c>
      <c r="CV283" s="4275" t="str">
        <f t="shared" si="543"/>
        <v/>
      </c>
      <c r="CW283" s="4275" t="str">
        <f t="shared" si="544"/>
        <v/>
      </c>
      <c r="CX283" s="4276" t="str">
        <f t="shared" si="545"/>
        <v/>
      </c>
      <c r="CY283" s="4186"/>
      <c r="CZ283" s="4264" t="str">
        <f t="shared" si="546"/>
        <v/>
      </c>
      <c r="DA283" s="4277">
        <f t="shared" si="547"/>
        <v>0</v>
      </c>
      <c r="DB283" s="4115" t="str">
        <f t="shared" si="548"/>
        <v/>
      </c>
      <c r="DC283" s="4115" t="str">
        <f t="shared" si="549"/>
        <v/>
      </c>
      <c r="DD283" s="4115" t="str">
        <f t="shared" si="550"/>
        <v/>
      </c>
      <c r="DE283" s="4115" t="str">
        <f t="shared" si="551"/>
        <v/>
      </c>
      <c r="DF283" s="4115" t="str">
        <f t="shared" si="552"/>
        <v/>
      </c>
      <c r="DG283" s="4115" t="str">
        <f t="shared" si="553"/>
        <v/>
      </c>
      <c r="DH283" s="4115" t="str">
        <f t="shared" si="554"/>
        <v/>
      </c>
      <c r="DI283" s="4115" t="str">
        <f t="shared" si="555"/>
        <v/>
      </c>
      <c r="DJ283" s="4136"/>
      <c r="DK283" s="4287">
        <f>IF(M283=DK8,M283,0)</f>
        <v>0</v>
      </c>
      <c r="DL283" s="4286" t="str">
        <f t="shared" si="556"/>
        <v/>
      </c>
      <c r="DM283" s="4275" t="str">
        <f t="shared" si="557"/>
        <v/>
      </c>
      <c r="DN283" s="4275" t="str">
        <f t="shared" si="558"/>
        <v/>
      </c>
      <c r="DO283" s="4275" t="str">
        <f t="shared" si="559"/>
        <v/>
      </c>
      <c r="DP283" s="4275" t="str">
        <f t="shared" si="560"/>
        <v/>
      </c>
      <c r="DQ283" s="4275" t="str">
        <f t="shared" si="561"/>
        <v/>
      </c>
      <c r="DR283" s="4275" t="str">
        <f t="shared" si="562"/>
        <v/>
      </c>
      <c r="DS283" s="4275" t="str">
        <f t="shared" si="563"/>
        <v/>
      </c>
      <c r="DT283" s="4279" t="str">
        <f t="shared" si="564"/>
        <v/>
      </c>
      <c r="DU283" s="4122"/>
      <c r="DV283" s="4266">
        <f t="shared" si="565"/>
        <v>0</v>
      </c>
      <c r="DW283" s="4267">
        <f t="shared" si="566"/>
        <v>0</v>
      </c>
      <c r="DX283" s="4267">
        <f t="shared" si="567"/>
        <v>0</v>
      </c>
      <c r="DY283" s="4267">
        <f t="shared" si="568"/>
        <v>0</v>
      </c>
      <c r="DZ283" s="4267">
        <f t="shared" si="569"/>
        <v>0</v>
      </c>
      <c r="EA283" s="4267">
        <f t="shared" si="570"/>
        <v>0</v>
      </c>
      <c r="EB283" s="4267">
        <f t="shared" si="571"/>
        <v>0</v>
      </c>
      <c r="EC283" s="4267">
        <f t="shared" si="572"/>
        <v>0</v>
      </c>
      <c r="ED283" s="4215"/>
      <c r="EE283" s="4268">
        <f t="shared" si="498"/>
        <v>0</v>
      </c>
      <c r="EF283" s="4269">
        <f t="shared" si="498"/>
        <v>0</v>
      </c>
      <c r="EG283" s="4269">
        <f t="shared" si="498"/>
        <v>0</v>
      </c>
      <c r="EH283" s="4269">
        <f t="shared" si="498"/>
        <v>0</v>
      </c>
      <c r="EI283" s="4269">
        <f t="shared" si="498"/>
        <v>0</v>
      </c>
      <c r="EJ283" s="4269">
        <f t="shared" si="498"/>
        <v>0</v>
      </c>
      <c r="EK283" s="4269">
        <f t="shared" si="498"/>
        <v>0</v>
      </c>
      <c r="EL283" s="4270">
        <f t="shared" si="498"/>
        <v>0</v>
      </c>
      <c r="EM283" s="4186"/>
      <c r="EN283" s="4264" t="str">
        <f t="shared" si="573"/>
        <v/>
      </c>
      <c r="EO283" s="4271">
        <f t="shared" si="574"/>
        <v>0</v>
      </c>
      <c r="EP283" s="4272">
        <f t="shared" si="575"/>
        <v>0</v>
      </c>
      <c r="EQ283" s="4272">
        <f t="shared" si="576"/>
        <v>0</v>
      </c>
      <c r="ER283" s="4272">
        <f t="shared" si="577"/>
        <v>0</v>
      </c>
      <c r="ES283" s="4272">
        <f t="shared" si="578"/>
        <v>0</v>
      </c>
      <c r="ET283" s="4272">
        <f t="shared" si="579"/>
        <v>0</v>
      </c>
      <c r="EU283" s="4272">
        <f t="shared" si="580"/>
        <v>0</v>
      </c>
      <c r="EV283" s="4272">
        <f t="shared" si="581"/>
        <v>0</v>
      </c>
      <c r="EW283" s="4272">
        <f t="shared" si="582"/>
        <v>0</v>
      </c>
      <c r="EX283" s="4288">
        <f>IF(X283=EX8,X283,0)</f>
        <v>0</v>
      </c>
      <c r="EY283" s="4286" t="str">
        <f t="shared" si="583"/>
        <v/>
      </c>
      <c r="EZ283" s="4261" t="str">
        <f t="shared" si="584"/>
        <v/>
      </c>
      <c r="FA283" s="4275" t="str">
        <f t="shared" si="585"/>
        <v/>
      </c>
      <c r="FB283" s="4275" t="str">
        <f t="shared" si="586"/>
        <v/>
      </c>
      <c r="FC283" s="4275" t="str">
        <f t="shared" si="587"/>
        <v/>
      </c>
      <c r="FD283" s="4275" t="str">
        <f t="shared" si="588"/>
        <v/>
      </c>
      <c r="FE283" s="4275" t="str">
        <f t="shared" si="589"/>
        <v/>
      </c>
      <c r="FF283" s="4275" t="str">
        <f t="shared" si="590"/>
        <v/>
      </c>
      <c r="FG283" s="4275" t="str">
        <f t="shared" si="591"/>
        <v/>
      </c>
      <c r="FH283" s="4186"/>
      <c r="FI283" s="4264" t="str">
        <f t="shared" si="592"/>
        <v/>
      </c>
      <c r="FJ283" s="4277">
        <f t="shared" si="593"/>
        <v>0</v>
      </c>
      <c r="FK283" s="4115" t="str">
        <f t="shared" si="594"/>
        <v/>
      </c>
      <c r="FL283" s="4115" t="str">
        <f t="shared" si="595"/>
        <v/>
      </c>
      <c r="FM283" s="4115" t="str">
        <f t="shared" si="596"/>
        <v/>
      </c>
      <c r="FN283" s="4115" t="str">
        <f t="shared" si="597"/>
        <v/>
      </c>
      <c r="FO283" s="4115" t="str">
        <f t="shared" si="598"/>
        <v/>
      </c>
      <c r="FP283" s="4115" t="str">
        <f t="shared" si="599"/>
        <v/>
      </c>
      <c r="FQ283" s="4115" t="str">
        <f t="shared" si="600"/>
        <v/>
      </c>
      <c r="FR283" s="4115" t="str">
        <f t="shared" si="601"/>
        <v/>
      </c>
      <c r="FS283" s="4287">
        <f>IF(X283=FS8,X283,0)</f>
        <v>0</v>
      </c>
      <c r="FT283" s="4286" t="str">
        <f t="shared" si="602"/>
        <v/>
      </c>
      <c r="FU283" s="4275" t="str">
        <f t="shared" si="603"/>
        <v/>
      </c>
      <c r="FV283" s="4275" t="str">
        <f t="shared" si="604"/>
        <v/>
      </c>
      <c r="FW283" s="4275" t="str">
        <f t="shared" si="605"/>
        <v/>
      </c>
      <c r="FX283" s="4275" t="str">
        <f t="shared" si="606"/>
        <v/>
      </c>
      <c r="FY283" s="4275" t="str">
        <f t="shared" si="607"/>
        <v/>
      </c>
      <c r="FZ283" s="4275" t="str">
        <f t="shared" si="608"/>
        <v/>
      </c>
      <c r="GA283" s="4275" t="str">
        <f t="shared" si="609"/>
        <v/>
      </c>
      <c r="GB283" s="4279" t="str">
        <f t="shared" si="610"/>
        <v/>
      </c>
      <c r="GC283" s="4122"/>
    </row>
    <row r="284" spans="1:185" ht="45" customHeight="1">
      <c r="A284" s="4016">
        <f>ROW()</f>
        <v>284</v>
      </c>
      <c r="B284" s="4250" t="str">
        <f>IF(C284="I","",IF(ISBLANK(D284),"",IF(ISTEXT(D284),LARGE(B9:B283,1)+1,0)))</f>
        <v/>
      </c>
      <c r="C284" s="4298"/>
      <c r="D284" s="4299"/>
      <c r="E284" s="4300"/>
      <c r="F284" s="4301"/>
      <c r="G284" s="4254"/>
      <c r="H284" s="4255"/>
      <c r="I284" s="4254"/>
      <c r="J284" s="4255"/>
      <c r="K284" s="4256">
        <f t="shared" si="492"/>
        <v>0</v>
      </c>
      <c r="L284" s="4119"/>
      <c r="M284" s="4257">
        <f t="shared" si="499"/>
        <v>0</v>
      </c>
      <c r="N284" s="4258">
        <f t="shared" si="499"/>
        <v>0</v>
      </c>
      <c r="O284" s="4259"/>
      <c r="P284" s="4259"/>
      <c r="Q284" s="4259"/>
      <c r="R284" s="4259"/>
      <c r="S284" s="4259"/>
      <c r="T284" s="4259"/>
      <c r="U284" s="4259"/>
      <c r="V284" s="4259"/>
      <c r="W284" s="4119"/>
      <c r="X284" s="4257">
        <f t="shared" si="500"/>
        <v>0</v>
      </c>
      <c r="Y284" s="4258">
        <f t="shared" si="500"/>
        <v>0</v>
      </c>
      <c r="Z284" s="4260"/>
      <c r="AA284" s="4260"/>
      <c r="AB284" s="4260"/>
      <c r="AC284" s="4260"/>
      <c r="AD284" s="4260"/>
      <c r="AE284" s="4260"/>
      <c r="AF284" s="4260"/>
      <c r="AG284" s="4260"/>
      <c r="AH284" s="4119"/>
      <c r="AI284" s="4122"/>
      <c r="AJ284" s="4261">
        <f t="shared" si="501"/>
        <v>0</v>
      </c>
      <c r="AK284" s="4262">
        <f t="shared" si="502"/>
        <v>0</v>
      </c>
      <c r="AL284" s="4261">
        <f t="shared" si="503"/>
        <v>0</v>
      </c>
      <c r="AM284" s="4262">
        <f t="shared" si="504"/>
        <v>0</v>
      </c>
      <c r="AN284" s="4261">
        <f t="shared" si="505"/>
        <v>0</v>
      </c>
      <c r="AO284" s="4262">
        <f t="shared" si="506"/>
        <v>0</v>
      </c>
      <c r="AP284" s="4261">
        <f t="shared" si="507"/>
        <v>0</v>
      </c>
      <c r="AQ284" s="4262">
        <f t="shared" si="508"/>
        <v>0</v>
      </c>
      <c r="AR284" s="4261">
        <f t="shared" si="509"/>
        <v>0</v>
      </c>
      <c r="AS284" s="4262">
        <f t="shared" si="510"/>
        <v>0</v>
      </c>
      <c r="AT284" s="4261">
        <f t="shared" si="511"/>
        <v>0</v>
      </c>
      <c r="AU284" s="4262">
        <f t="shared" si="512"/>
        <v>0</v>
      </c>
      <c r="AV284" s="4261">
        <f t="shared" si="513"/>
        <v>0</v>
      </c>
      <c r="AW284" s="4262">
        <f t="shared" si="514"/>
        <v>0</v>
      </c>
      <c r="AX284" s="4261">
        <f t="shared" si="515"/>
        <v>0</v>
      </c>
      <c r="AY284" s="4262">
        <f t="shared" si="516"/>
        <v>0</v>
      </c>
      <c r="AZ284" s="4263"/>
      <c r="BA284" s="4264">
        <f>BA9</f>
        <v>20</v>
      </c>
      <c r="BB284" s="4264">
        <f t="shared" si="517"/>
        <v>0</v>
      </c>
      <c r="BC284" s="4264" t="str">
        <f t="shared" si="518"/>
        <v/>
      </c>
      <c r="BD284" s="4265">
        <f t="shared" si="496"/>
        <v>0</v>
      </c>
      <c r="BE284" s="4265">
        <f t="shared" si="496"/>
        <v>0</v>
      </c>
      <c r="BF284" s="4265">
        <f t="shared" si="496"/>
        <v>0</v>
      </c>
      <c r="BG284" s="4265">
        <f t="shared" si="496"/>
        <v>0</v>
      </c>
      <c r="BH284" s="4265">
        <f t="shared" si="496"/>
        <v>0</v>
      </c>
      <c r="BI284" s="4265">
        <f t="shared" si="496"/>
        <v>0</v>
      </c>
      <c r="BJ284" s="4265">
        <f t="shared" si="496"/>
        <v>0</v>
      </c>
      <c r="BK284" s="4265">
        <f t="shared" si="496"/>
        <v>0</v>
      </c>
      <c r="BL284" s="4122"/>
      <c r="BM284" s="4266">
        <f t="shared" si="519"/>
        <v>0</v>
      </c>
      <c r="BN284" s="4267">
        <f t="shared" si="520"/>
        <v>0</v>
      </c>
      <c r="BO284" s="4267">
        <f t="shared" si="521"/>
        <v>0</v>
      </c>
      <c r="BP284" s="4267">
        <f t="shared" si="522"/>
        <v>0</v>
      </c>
      <c r="BQ284" s="4267">
        <f t="shared" si="523"/>
        <v>0</v>
      </c>
      <c r="BR284" s="4267">
        <f t="shared" si="524"/>
        <v>0</v>
      </c>
      <c r="BS284" s="4267">
        <f t="shared" si="525"/>
        <v>0</v>
      </c>
      <c r="BT284" s="4267">
        <f t="shared" si="526"/>
        <v>0</v>
      </c>
      <c r="BU284" s="4202"/>
      <c r="BV284" s="4268">
        <f t="shared" si="497"/>
        <v>0</v>
      </c>
      <c r="BW284" s="4269">
        <f t="shared" si="497"/>
        <v>0</v>
      </c>
      <c r="BX284" s="4269">
        <f t="shared" si="497"/>
        <v>0</v>
      </c>
      <c r="BY284" s="4269">
        <f t="shared" si="497"/>
        <v>0</v>
      </c>
      <c r="BZ284" s="4269">
        <f t="shared" si="497"/>
        <v>0</v>
      </c>
      <c r="CA284" s="4269">
        <f t="shared" si="497"/>
        <v>0</v>
      </c>
      <c r="CB284" s="4269">
        <f t="shared" si="497"/>
        <v>0</v>
      </c>
      <c r="CC284" s="4270">
        <f t="shared" si="497"/>
        <v>0</v>
      </c>
      <c r="CD284" s="4114"/>
      <c r="CE284" s="4264" t="str">
        <f t="shared" si="527"/>
        <v/>
      </c>
      <c r="CF284" s="4271">
        <f t="shared" si="528"/>
        <v>0</v>
      </c>
      <c r="CG284" s="4272">
        <f t="shared" si="529"/>
        <v>0</v>
      </c>
      <c r="CH284" s="4272">
        <f t="shared" si="530"/>
        <v>0</v>
      </c>
      <c r="CI284" s="4272">
        <f t="shared" si="531"/>
        <v>0</v>
      </c>
      <c r="CJ284" s="4272">
        <f t="shared" si="532"/>
        <v>0</v>
      </c>
      <c r="CK284" s="4272">
        <f t="shared" si="533"/>
        <v>0</v>
      </c>
      <c r="CL284" s="4272">
        <f t="shared" si="534"/>
        <v>0</v>
      </c>
      <c r="CM284" s="4272">
        <f t="shared" si="535"/>
        <v>0</v>
      </c>
      <c r="CN284" s="4272">
        <f t="shared" si="536"/>
        <v>0</v>
      </c>
      <c r="CO284" s="4285">
        <f>IF(M284=CO8,M284,0)</f>
        <v>0</v>
      </c>
      <c r="CP284" s="4286" t="str">
        <f t="shared" si="537"/>
        <v/>
      </c>
      <c r="CQ284" s="4261" t="str">
        <f t="shared" si="538"/>
        <v/>
      </c>
      <c r="CR284" s="4275" t="str">
        <f t="shared" si="539"/>
        <v/>
      </c>
      <c r="CS284" s="4275" t="str">
        <f t="shared" si="540"/>
        <v/>
      </c>
      <c r="CT284" s="4275" t="str">
        <f t="shared" si="541"/>
        <v/>
      </c>
      <c r="CU284" s="4275" t="str">
        <f t="shared" si="542"/>
        <v/>
      </c>
      <c r="CV284" s="4275" t="str">
        <f t="shared" si="543"/>
        <v/>
      </c>
      <c r="CW284" s="4275" t="str">
        <f t="shared" si="544"/>
        <v/>
      </c>
      <c r="CX284" s="4276" t="str">
        <f t="shared" si="545"/>
        <v/>
      </c>
      <c r="CY284" s="4186"/>
      <c r="CZ284" s="4264" t="str">
        <f t="shared" si="546"/>
        <v/>
      </c>
      <c r="DA284" s="4277">
        <f t="shared" si="547"/>
        <v>0</v>
      </c>
      <c r="DB284" s="4115" t="str">
        <f t="shared" si="548"/>
        <v/>
      </c>
      <c r="DC284" s="4115" t="str">
        <f t="shared" si="549"/>
        <v/>
      </c>
      <c r="DD284" s="4115" t="str">
        <f t="shared" si="550"/>
        <v/>
      </c>
      <c r="DE284" s="4115" t="str">
        <f t="shared" si="551"/>
        <v/>
      </c>
      <c r="DF284" s="4115" t="str">
        <f t="shared" si="552"/>
        <v/>
      </c>
      <c r="DG284" s="4115" t="str">
        <f t="shared" si="553"/>
        <v/>
      </c>
      <c r="DH284" s="4115" t="str">
        <f t="shared" si="554"/>
        <v/>
      </c>
      <c r="DI284" s="4115" t="str">
        <f t="shared" si="555"/>
        <v/>
      </c>
      <c r="DJ284" s="4136"/>
      <c r="DK284" s="4287">
        <f>IF(M284=DK8,M284,0)</f>
        <v>0</v>
      </c>
      <c r="DL284" s="4286" t="str">
        <f t="shared" si="556"/>
        <v/>
      </c>
      <c r="DM284" s="4275" t="str">
        <f t="shared" si="557"/>
        <v/>
      </c>
      <c r="DN284" s="4275" t="str">
        <f t="shared" si="558"/>
        <v/>
      </c>
      <c r="DO284" s="4275" t="str">
        <f t="shared" si="559"/>
        <v/>
      </c>
      <c r="DP284" s="4275" t="str">
        <f t="shared" si="560"/>
        <v/>
      </c>
      <c r="DQ284" s="4275" t="str">
        <f t="shared" si="561"/>
        <v/>
      </c>
      <c r="DR284" s="4275" t="str">
        <f t="shared" si="562"/>
        <v/>
      </c>
      <c r="DS284" s="4275" t="str">
        <f t="shared" si="563"/>
        <v/>
      </c>
      <c r="DT284" s="4279" t="str">
        <f t="shared" si="564"/>
        <v/>
      </c>
      <c r="DU284" s="4122"/>
      <c r="DV284" s="4266">
        <f t="shared" si="565"/>
        <v>0</v>
      </c>
      <c r="DW284" s="4267">
        <f t="shared" si="566"/>
        <v>0</v>
      </c>
      <c r="DX284" s="4267">
        <f t="shared" si="567"/>
        <v>0</v>
      </c>
      <c r="DY284" s="4267">
        <f t="shared" si="568"/>
        <v>0</v>
      </c>
      <c r="DZ284" s="4267">
        <f t="shared" si="569"/>
        <v>0</v>
      </c>
      <c r="EA284" s="4267">
        <f t="shared" si="570"/>
        <v>0</v>
      </c>
      <c r="EB284" s="4267">
        <f t="shared" si="571"/>
        <v>0</v>
      </c>
      <c r="EC284" s="4267">
        <f t="shared" si="572"/>
        <v>0</v>
      </c>
      <c r="ED284" s="4215"/>
      <c r="EE284" s="4268">
        <f t="shared" si="498"/>
        <v>0</v>
      </c>
      <c r="EF284" s="4269">
        <f t="shared" si="498"/>
        <v>0</v>
      </c>
      <c r="EG284" s="4269">
        <f t="shared" si="498"/>
        <v>0</v>
      </c>
      <c r="EH284" s="4269">
        <f t="shared" si="498"/>
        <v>0</v>
      </c>
      <c r="EI284" s="4269">
        <f t="shared" si="498"/>
        <v>0</v>
      </c>
      <c r="EJ284" s="4269">
        <f t="shared" si="498"/>
        <v>0</v>
      </c>
      <c r="EK284" s="4269">
        <f t="shared" si="498"/>
        <v>0</v>
      </c>
      <c r="EL284" s="4270">
        <f t="shared" si="498"/>
        <v>0</v>
      </c>
      <c r="EM284" s="4186"/>
      <c r="EN284" s="4264" t="str">
        <f t="shared" si="573"/>
        <v/>
      </c>
      <c r="EO284" s="4271">
        <f t="shared" si="574"/>
        <v>0</v>
      </c>
      <c r="EP284" s="4272">
        <f t="shared" si="575"/>
        <v>0</v>
      </c>
      <c r="EQ284" s="4272">
        <f t="shared" si="576"/>
        <v>0</v>
      </c>
      <c r="ER284" s="4272">
        <f t="shared" si="577"/>
        <v>0</v>
      </c>
      <c r="ES284" s="4272">
        <f t="shared" si="578"/>
        <v>0</v>
      </c>
      <c r="ET284" s="4272">
        <f t="shared" si="579"/>
        <v>0</v>
      </c>
      <c r="EU284" s="4272">
        <f t="shared" si="580"/>
        <v>0</v>
      </c>
      <c r="EV284" s="4272">
        <f t="shared" si="581"/>
        <v>0</v>
      </c>
      <c r="EW284" s="4272">
        <f t="shared" si="582"/>
        <v>0</v>
      </c>
      <c r="EX284" s="4288">
        <f>IF(X284=EX8,X284,0)</f>
        <v>0</v>
      </c>
      <c r="EY284" s="4286" t="str">
        <f t="shared" si="583"/>
        <v/>
      </c>
      <c r="EZ284" s="4261" t="str">
        <f t="shared" si="584"/>
        <v/>
      </c>
      <c r="FA284" s="4275" t="str">
        <f t="shared" si="585"/>
        <v/>
      </c>
      <c r="FB284" s="4275" t="str">
        <f t="shared" si="586"/>
        <v/>
      </c>
      <c r="FC284" s="4275" t="str">
        <f t="shared" si="587"/>
        <v/>
      </c>
      <c r="FD284" s="4275" t="str">
        <f t="shared" si="588"/>
        <v/>
      </c>
      <c r="FE284" s="4275" t="str">
        <f t="shared" si="589"/>
        <v/>
      </c>
      <c r="FF284" s="4275" t="str">
        <f t="shared" si="590"/>
        <v/>
      </c>
      <c r="FG284" s="4275" t="str">
        <f t="shared" si="591"/>
        <v/>
      </c>
      <c r="FH284" s="4186"/>
      <c r="FI284" s="4264" t="str">
        <f t="shared" si="592"/>
        <v/>
      </c>
      <c r="FJ284" s="4277">
        <f t="shared" si="593"/>
        <v>0</v>
      </c>
      <c r="FK284" s="4115" t="str">
        <f t="shared" si="594"/>
        <v/>
      </c>
      <c r="FL284" s="4115" t="str">
        <f t="shared" si="595"/>
        <v/>
      </c>
      <c r="FM284" s="4115" t="str">
        <f t="shared" si="596"/>
        <v/>
      </c>
      <c r="FN284" s="4115" t="str">
        <f t="shared" si="597"/>
        <v/>
      </c>
      <c r="FO284" s="4115" t="str">
        <f t="shared" si="598"/>
        <v/>
      </c>
      <c r="FP284" s="4115" t="str">
        <f t="shared" si="599"/>
        <v/>
      </c>
      <c r="FQ284" s="4115" t="str">
        <f t="shared" si="600"/>
        <v/>
      </c>
      <c r="FR284" s="4115" t="str">
        <f t="shared" si="601"/>
        <v/>
      </c>
      <c r="FS284" s="4287">
        <f>IF(X284=FS8,X284,0)</f>
        <v>0</v>
      </c>
      <c r="FT284" s="4286" t="str">
        <f t="shared" si="602"/>
        <v/>
      </c>
      <c r="FU284" s="4275" t="str">
        <f t="shared" si="603"/>
        <v/>
      </c>
      <c r="FV284" s="4275" t="str">
        <f t="shared" si="604"/>
        <v/>
      </c>
      <c r="FW284" s="4275" t="str">
        <f t="shared" si="605"/>
        <v/>
      </c>
      <c r="FX284" s="4275" t="str">
        <f t="shared" si="606"/>
        <v/>
      </c>
      <c r="FY284" s="4275" t="str">
        <f t="shared" si="607"/>
        <v/>
      </c>
      <c r="FZ284" s="4275" t="str">
        <f t="shared" si="608"/>
        <v/>
      </c>
      <c r="GA284" s="4275" t="str">
        <f t="shared" si="609"/>
        <v/>
      </c>
      <c r="GB284" s="4279" t="str">
        <f t="shared" si="610"/>
        <v/>
      </c>
      <c r="GC284" s="4122"/>
    </row>
    <row r="285" spans="1:185" ht="45" customHeight="1">
      <c r="A285" s="4016">
        <f>ROW()</f>
        <v>285</v>
      </c>
      <c r="B285" s="4250" t="str">
        <f>IF(C285="I","",IF(ISBLANK(D285),"",IF(ISTEXT(D285),LARGE(B9:B284,1)+1,0)))</f>
        <v/>
      </c>
      <c r="C285" s="4298"/>
      <c r="D285" s="4299"/>
      <c r="E285" s="4300"/>
      <c r="F285" s="4301"/>
      <c r="G285" s="4254"/>
      <c r="H285" s="4255"/>
      <c r="I285" s="4254"/>
      <c r="J285" s="4255"/>
      <c r="K285" s="4256">
        <f t="shared" si="492"/>
        <v>0</v>
      </c>
      <c r="L285" s="4119"/>
      <c r="M285" s="4257">
        <f t="shared" si="499"/>
        <v>0</v>
      </c>
      <c r="N285" s="4258">
        <f t="shared" si="499"/>
        <v>0</v>
      </c>
      <c r="O285" s="4259"/>
      <c r="P285" s="4259"/>
      <c r="Q285" s="4259"/>
      <c r="R285" s="4259"/>
      <c r="S285" s="4259"/>
      <c r="T285" s="4259"/>
      <c r="U285" s="4259"/>
      <c r="V285" s="4259"/>
      <c r="W285" s="4119"/>
      <c r="X285" s="4257">
        <f t="shared" si="500"/>
        <v>0</v>
      </c>
      <c r="Y285" s="4258">
        <f t="shared" si="500"/>
        <v>0</v>
      </c>
      <c r="Z285" s="4260"/>
      <c r="AA285" s="4260"/>
      <c r="AB285" s="4260"/>
      <c r="AC285" s="4260"/>
      <c r="AD285" s="4260"/>
      <c r="AE285" s="4260"/>
      <c r="AF285" s="4260"/>
      <c r="AG285" s="4260"/>
      <c r="AH285" s="4119"/>
      <c r="AI285" s="4122"/>
      <c r="AJ285" s="4261">
        <f t="shared" si="501"/>
        <v>0</v>
      </c>
      <c r="AK285" s="4262">
        <f t="shared" si="502"/>
        <v>0</v>
      </c>
      <c r="AL285" s="4261">
        <f t="shared" si="503"/>
        <v>0</v>
      </c>
      <c r="AM285" s="4262">
        <f t="shared" si="504"/>
        <v>0</v>
      </c>
      <c r="AN285" s="4261">
        <f t="shared" si="505"/>
        <v>0</v>
      </c>
      <c r="AO285" s="4262">
        <f t="shared" si="506"/>
        <v>0</v>
      </c>
      <c r="AP285" s="4261">
        <f t="shared" si="507"/>
        <v>0</v>
      </c>
      <c r="AQ285" s="4262">
        <f t="shared" si="508"/>
        <v>0</v>
      </c>
      <c r="AR285" s="4261">
        <f t="shared" si="509"/>
        <v>0</v>
      </c>
      <c r="AS285" s="4262">
        <f t="shared" si="510"/>
        <v>0</v>
      </c>
      <c r="AT285" s="4261">
        <f t="shared" si="511"/>
        <v>0</v>
      </c>
      <c r="AU285" s="4262">
        <f t="shared" si="512"/>
        <v>0</v>
      </c>
      <c r="AV285" s="4261">
        <f t="shared" si="513"/>
        <v>0</v>
      </c>
      <c r="AW285" s="4262">
        <f t="shared" si="514"/>
        <v>0</v>
      </c>
      <c r="AX285" s="4261">
        <f t="shared" si="515"/>
        <v>0</v>
      </c>
      <c r="AY285" s="4262">
        <f t="shared" si="516"/>
        <v>0</v>
      </c>
      <c r="AZ285" s="4263"/>
      <c r="BA285" s="4264">
        <f>BA9</f>
        <v>20</v>
      </c>
      <c r="BB285" s="4264">
        <f t="shared" si="517"/>
        <v>0</v>
      </c>
      <c r="BC285" s="4264" t="str">
        <f t="shared" si="518"/>
        <v/>
      </c>
      <c r="BD285" s="4265">
        <f t="shared" si="496"/>
        <v>0</v>
      </c>
      <c r="BE285" s="4265">
        <f t="shared" si="496"/>
        <v>0</v>
      </c>
      <c r="BF285" s="4265">
        <f t="shared" si="496"/>
        <v>0</v>
      </c>
      <c r="BG285" s="4265">
        <f t="shared" si="496"/>
        <v>0</v>
      </c>
      <c r="BH285" s="4265">
        <f t="shared" si="496"/>
        <v>0</v>
      </c>
      <c r="BI285" s="4265">
        <f t="shared" si="496"/>
        <v>0</v>
      </c>
      <c r="BJ285" s="4265">
        <f t="shared" si="496"/>
        <v>0</v>
      </c>
      <c r="BK285" s="4265">
        <f t="shared" si="496"/>
        <v>0</v>
      </c>
      <c r="BL285" s="4122"/>
      <c r="BM285" s="4266">
        <f t="shared" si="519"/>
        <v>0</v>
      </c>
      <c r="BN285" s="4267">
        <f t="shared" si="520"/>
        <v>0</v>
      </c>
      <c r="BO285" s="4267">
        <f t="shared" si="521"/>
        <v>0</v>
      </c>
      <c r="BP285" s="4267">
        <f t="shared" si="522"/>
        <v>0</v>
      </c>
      <c r="BQ285" s="4267">
        <f t="shared" si="523"/>
        <v>0</v>
      </c>
      <c r="BR285" s="4267">
        <f t="shared" si="524"/>
        <v>0</v>
      </c>
      <c r="BS285" s="4267">
        <f t="shared" si="525"/>
        <v>0</v>
      </c>
      <c r="BT285" s="4267">
        <f t="shared" si="526"/>
        <v>0</v>
      </c>
      <c r="BU285" s="4202"/>
      <c r="BV285" s="4268">
        <f t="shared" si="497"/>
        <v>0</v>
      </c>
      <c r="BW285" s="4269">
        <f t="shared" si="497"/>
        <v>0</v>
      </c>
      <c r="BX285" s="4269">
        <f t="shared" si="497"/>
        <v>0</v>
      </c>
      <c r="BY285" s="4269">
        <f t="shared" si="497"/>
        <v>0</v>
      </c>
      <c r="BZ285" s="4269">
        <f t="shared" si="497"/>
        <v>0</v>
      </c>
      <c r="CA285" s="4269">
        <f t="shared" si="497"/>
        <v>0</v>
      </c>
      <c r="CB285" s="4269">
        <f t="shared" si="497"/>
        <v>0</v>
      </c>
      <c r="CC285" s="4270">
        <f t="shared" si="497"/>
        <v>0</v>
      </c>
      <c r="CD285" s="4114"/>
      <c r="CE285" s="4264" t="str">
        <f t="shared" si="527"/>
        <v/>
      </c>
      <c r="CF285" s="4271">
        <f t="shared" si="528"/>
        <v>0</v>
      </c>
      <c r="CG285" s="4272">
        <f t="shared" si="529"/>
        <v>0</v>
      </c>
      <c r="CH285" s="4272">
        <f t="shared" si="530"/>
        <v>0</v>
      </c>
      <c r="CI285" s="4272">
        <f t="shared" si="531"/>
        <v>0</v>
      </c>
      <c r="CJ285" s="4272">
        <f t="shared" si="532"/>
        <v>0</v>
      </c>
      <c r="CK285" s="4272">
        <f t="shared" si="533"/>
        <v>0</v>
      </c>
      <c r="CL285" s="4272">
        <f t="shared" si="534"/>
        <v>0</v>
      </c>
      <c r="CM285" s="4272">
        <f t="shared" si="535"/>
        <v>0</v>
      </c>
      <c r="CN285" s="4272">
        <f t="shared" si="536"/>
        <v>0</v>
      </c>
      <c r="CO285" s="4285">
        <f>IF(M285=CO8,M285,0)</f>
        <v>0</v>
      </c>
      <c r="CP285" s="4286" t="str">
        <f t="shared" si="537"/>
        <v/>
      </c>
      <c r="CQ285" s="4261" t="str">
        <f t="shared" si="538"/>
        <v/>
      </c>
      <c r="CR285" s="4275" t="str">
        <f t="shared" si="539"/>
        <v/>
      </c>
      <c r="CS285" s="4275" t="str">
        <f t="shared" si="540"/>
        <v/>
      </c>
      <c r="CT285" s="4275" t="str">
        <f t="shared" si="541"/>
        <v/>
      </c>
      <c r="CU285" s="4275" t="str">
        <f t="shared" si="542"/>
        <v/>
      </c>
      <c r="CV285" s="4275" t="str">
        <f t="shared" si="543"/>
        <v/>
      </c>
      <c r="CW285" s="4275" t="str">
        <f t="shared" si="544"/>
        <v/>
      </c>
      <c r="CX285" s="4276" t="str">
        <f t="shared" si="545"/>
        <v/>
      </c>
      <c r="CY285" s="4186"/>
      <c r="CZ285" s="4264" t="str">
        <f t="shared" si="546"/>
        <v/>
      </c>
      <c r="DA285" s="4277">
        <f t="shared" si="547"/>
        <v>0</v>
      </c>
      <c r="DB285" s="4115" t="str">
        <f t="shared" si="548"/>
        <v/>
      </c>
      <c r="DC285" s="4115" t="str">
        <f t="shared" si="549"/>
        <v/>
      </c>
      <c r="DD285" s="4115" t="str">
        <f t="shared" si="550"/>
        <v/>
      </c>
      <c r="DE285" s="4115" t="str">
        <f t="shared" si="551"/>
        <v/>
      </c>
      <c r="DF285" s="4115" t="str">
        <f t="shared" si="552"/>
        <v/>
      </c>
      <c r="DG285" s="4115" t="str">
        <f t="shared" si="553"/>
        <v/>
      </c>
      <c r="DH285" s="4115" t="str">
        <f t="shared" si="554"/>
        <v/>
      </c>
      <c r="DI285" s="4115" t="str">
        <f t="shared" si="555"/>
        <v/>
      </c>
      <c r="DJ285" s="4136"/>
      <c r="DK285" s="4287">
        <f>IF(M285=DK8,M285,0)</f>
        <v>0</v>
      </c>
      <c r="DL285" s="4286" t="str">
        <f t="shared" si="556"/>
        <v/>
      </c>
      <c r="DM285" s="4275" t="str">
        <f t="shared" si="557"/>
        <v/>
      </c>
      <c r="DN285" s="4275" t="str">
        <f t="shared" si="558"/>
        <v/>
      </c>
      <c r="DO285" s="4275" t="str">
        <f t="shared" si="559"/>
        <v/>
      </c>
      <c r="DP285" s="4275" t="str">
        <f t="shared" si="560"/>
        <v/>
      </c>
      <c r="DQ285" s="4275" t="str">
        <f t="shared" si="561"/>
        <v/>
      </c>
      <c r="DR285" s="4275" t="str">
        <f t="shared" si="562"/>
        <v/>
      </c>
      <c r="DS285" s="4275" t="str">
        <f t="shared" si="563"/>
        <v/>
      </c>
      <c r="DT285" s="4279" t="str">
        <f t="shared" si="564"/>
        <v/>
      </c>
      <c r="DU285" s="4122"/>
      <c r="DV285" s="4266">
        <f t="shared" si="565"/>
        <v>0</v>
      </c>
      <c r="DW285" s="4267">
        <f t="shared" si="566"/>
        <v>0</v>
      </c>
      <c r="DX285" s="4267">
        <f t="shared" si="567"/>
        <v>0</v>
      </c>
      <c r="DY285" s="4267">
        <f t="shared" si="568"/>
        <v>0</v>
      </c>
      <c r="DZ285" s="4267">
        <f t="shared" si="569"/>
        <v>0</v>
      </c>
      <c r="EA285" s="4267">
        <f t="shared" si="570"/>
        <v>0</v>
      </c>
      <c r="EB285" s="4267">
        <f t="shared" si="571"/>
        <v>0</v>
      </c>
      <c r="EC285" s="4267">
        <f t="shared" si="572"/>
        <v>0</v>
      </c>
      <c r="ED285" s="4215"/>
      <c r="EE285" s="4268">
        <f t="shared" si="498"/>
        <v>0</v>
      </c>
      <c r="EF285" s="4269">
        <f t="shared" si="498"/>
        <v>0</v>
      </c>
      <c r="EG285" s="4269">
        <f t="shared" si="498"/>
        <v>0</v>
      </c>
      <c r="EH285" s="4269">
        <f t="shared" si="498"/>
        <v>0</v>
      </c>
      <c r="EI285" s="4269">
        <f t="shared" si="498"/>
        <v>0</v>
      </c>
      <c r="EJ285" s="4269">
        <f t="shared" si="498"/>
        <v>0</v>
      </c>
      <c r="EK285" s="4269">
        <f t="shared" si="498"/>
        <v>0</v>
      </c>
      <c r="EL285" s="4270">
        <f t="shared" si="498"/>
        <v>0</v>
      </c>
      <c r="EM285" s="4186"/>
      <c r="EN285" s="4264" t="str">
        <f t="shared" si="573"/>
        <v/>
      </c>
      <c r="EO285" s="4271">
        <f t="shared" si="574"/>
        <v>0</v>
      </c>
      <c r="EP285" s="4272">
        <f t="shared" si="575"/>
        <v>0</v>
      </c>
      <c r="EQ285" s="4272">
        <f t="shared" si="576"/>
        <v>0</v>
      </c>
      <c r="ER285" s="4272">
        <f t="shared" si="577"/>
        <v>0</v>
      </c>
      <c r="ES285" s="4272">
        <f t="shared" si="578"/>
        <v>0</v>
      </c>
      <c r="ET285" s="4272">
        <f t="shared" si="579"/>
        <v>0</v>
      </c>
      <c r="EU285" s="4272">
        <f t="shared" si="580"/>
        <v>0</v>
      </c>
      <c r="EV285" s="4272">
        <f t="shared" si="581"/>
        <v>0</v>
      </c>
      <c r="EW285" s="4272">
        <f t="shared" si="582"/>
        <v>0</v>
      </c>
      <c r="EX285" s="4288">
        <f>IF(X285=EX8,X285,0)</f>
        <v>0</v>
      </c>
      <c r="EY285" s="4286" t="str">
        <f t="shared" si="583"/>
        <v/>
      </c>
      <c r="EZ285" s="4261" t="str">
        <f t="shared" si="584"/>
        <v/>
      </c>
      <c r="FA285" s="4275" t="str">
        <f t="shared" si="585"/>
        <v/>
      </c>
      <c r="FB285" s="4275" t="str">
        <f t="shared" si="586"/>
        <v/>
      </c>
      <c r="FC285" s="4275" t="str">
        <f t="shared" si="587"/>
        <v/>
      </c>
      <c r="FD285" s="4275" t="str">
        <f t="shared" si="588"/>
        <v/>
      </c>
      <c r="FE285" s="4275" t="str">
        <f t="shared" si="589"/>
        <v/>
      </c>
      <c r="FF285" s="4275" t="str">
        <f t="shared" si="590"/>
        <v/>
      </c>
      <c r="FG285" s="4275" t="str">
        <f t="shared" si="591"/>
        <v/>
      </c>
      <c r="FH285" s="4186"/>
      <c r="FI285" s="4264" t="str">
        <f t="shared" si="592"/>
        <v/>
      </c>
      <c r="FJ285" s="4277">
        <f t="shared" si="593"/>
        <v>0</v>
      </c>
      <c r="FK285" s="4115" t="str">
        <f t="shared" si="594"/>
        <v/>
      </c>
      <c r="FL285" s="4115" t="str">
        <f t="shared" si="595"/>
        <v/>
      </c>
      <c r="FM285" s="4115" t="str">
        <f t="shared" si="596"/>
        <v/>
      </c>
      <c r="FN285" s="4115" t="str">
        <f t="shared" si="597"/>
        <v/>
      </c>
      <c r="FO285" s="4115" t="str">
        <f t="shared" si="598"/>
        <v/>
      </c>
      <c r="FP285" s="4115" t="str">
        <f t="shared" si="599"/>
        <v/>
      </c>
      <c r="FQ285" s="4115" t="str">
        <f t="shared" si="600"/>
        <v/>
      </c>
      <c r="FR285" s="4115" t="str">
        <f t="shared" si="601"/>
        <v/>
      </c>
      <c r="FS285" s="4287">
        <f>IF(X285=FS8,X285,0)</f>
        <v>0</v>
      </c>
      <c r="FT285" s="4286" t="str">
        <f t="shared" si="602"/>
        <v/>
      </c>
      <c r="FU285" s="4275" t="str">
        <f t="shared" si="603"/>
        <v/>
      </c>
      <c r="FV285" s="4275" t="str">
        <f t="shared" si="604"/>
        <v/>
      </c>
      <c r="FW285" s="4275" t="str">
        <f t="shared" si="605"/>
        <v/>
      </c>
      <c r="FX285" s="4275" t="str">
        <f t="shared" si="606"/>
        <v/>
      </c>
      <c r="FY285" s="4275" t="str">
        <f t="shared" si="607"/>
        <v/>
      </c>
      <c r="FZ285" s="4275" t="str">
        <f t="shared" si="608"/>
        <v/>
      </c>
      <c r="GA285" s="4275" t="str">
        <f t="shared" si="609"/>
        <v/>
      </c>
      <c r="GB285" s="4279" t="str">
        <f t="shared" si="610"/>
        <v/>
      </c>
      <c r="GC285" s="4122"/>
    </row>
    <row r="286" spans="1:185" ht="45" customHeight="1">
      <c r="A286" s="4016">
        <f>ROW()</f>
        <v>286</v>
      </c>
      <c r="B286" s="4250" t="str">
        <f>IF(C286="I","",IF(ISBLANK(D286),"",IF(ISTEXT(D286),LARGE(B9:B285,1)+1,0)))</f>
        <v/>
      </c>
      <c r="C286" s="4298"/>
      <c r="D286" s="4299"/>
      <c r="E286" s="4300"/>
      <c r="F286" s="4301"/>
      <c r="G286" s="4254"/>
      <c r="H286" s="4255"/>
      <c r="I286" s="4254"/>
      <c r="J286" s="4255"/>
      <c r="K286" s="4256">
        <f t="shared" si="492"/>
        <v>0</v>
      </c>
      <c r="L286" s="4119"/>
      <c r="M286" s="4257">
        <f t="shared" si="499"/>
        <v>0</v>
      </c>
      <c r="N286" s="4258">
        <f t="shared" si="499"/>
        <v>0</v>
      </c>
      <c r="O286" s="4259"/>
      <c r="P286" s="4259"/>
      <c r="Q286" s="4259"/>
      <c r="R286" s="4259"/>
      <c r="S286" s="4259"/>
      <c r="T286" s="4259"/>
      <c r="U286" s="4259"/>
      <c r="V286" s="4259"/>
      <c r="W286" s="4119"/>
      <c r="X286" s="4257">
        <f t="shared" si="500"/>
        <v>0</v>
      </c>
      <c r="Y286" s="4258">
        <f t="shared" si="500"/>
        <v>0</v>
      </c>
      <c r="Z286" s="4260"/>
      <c r="AA286" s="4260"/>
      <c r="AB286" s="4260"/>
      <c r="AC286" s="4260"/>
      <c r="AD286" s="4260"/>
      <c r="AE286" s="4260"/>
      <c r="AF286" s="4260"/>
      <c r="AG286" s="4260"/>
      <c r="AH286" s="4119"/>
      <c r="AI286" s="4122"/>
      <c r="AJ286" s="4261">
        <f t="shared" si="501"/>
        <v>0</v>
      </c>
      <c r="AK286" s="4262">
        <f t="shared" si="502"/>
        <v>0</v>
      </c>
      <c r="AL286" s="4261">
        <f t="shared" si="503"/>
        <v>0</v>
      </c>
      <c r="AM286" s="4262">
        <f t="shared" si="504"/>
        <v>0</v>
      </c>
      <c r="AN286" s="4261">
        <f t="shared" si="505"/>
        <v>0</v>
      </c>
      <c r="AO286" s="4262">
        <f t="shared" si="506"/>
        <v>0</v>
      </c>
      <c r="AP286" s="4261">
        <f t="shared" si="507"/>
        <v>0</v>
      </c>
      <c r="AQ286" s="4262">
        <f t="shared" si="508"/>
        <v>0</v>
      </c>
      <c r="AR286" s="4261">
        <f t="shared" si="509"/>
        <v>0</v>
      </c>
      <c r="AS286" s="4262">
        <f t="shared" si="510"/>
        <v>0</v>
      </c>
      <c r="AT286" s="4261">
        <f t="shared" si="511"/>
        <v>0</v>
      </c>
      <c r="AU286" s="4262">
        <f t="shared" si="512"/>
        <v>0</v>
      </c>
      <c r="AV286" s="4261">
        <f t="shared" si="513"/>
        <v>0</v>
      </c>
      <c r="AW286" s="4262">
        <f t="shared" si="514"/>
        <v>0</v>
      </c>
      <c r="AX286" s="4261">
        <f t="shared" si="515"/>
        <v>0</v>
      </c>
      <c r="AY286" s="4262">
        <f t="shared" si="516"/>
        <v>0</v>
      </c>
      <c r="AZ286" s="4263"/>
      <c r="BA286" s="4264">
        <f>BA9</f>
        <v>20</v>
      </c>
      <c r="BB286" s="4264">
        <f t="shared" si="517"/>
        <v>0</v>
      </c>
      <c r="BC286" s="4264" t="str">
        <f t="shared" si="518"/>
        <v/>
      </c>
      <c r="BD286" s="4265">
        <f t="shared" si="496"/>
        <v>0</v>
      </c>
      <c r="BE286" s="4265">
        <f t="shared" si="496"/>
        <v>0</v>
      </c>
      <c r="BF286" s="4265">
        <f t="shared" si="496"/>
        <v>0</v>
      </c>
      <c r="BG286" s="4265">
        <f t="shared" si="496"/>
        <v>0</v>
      </c>
      <c r="BH286" s="4265">
        <f t="shared" si="496"/>
        <v>0</v>
      </c>
      <c r="BI286" s="4265">
        <f t="shared" si="496"/>
        <v>0</v>
      </c>
      <c r="BJ286" s="4265">
        <f t="shared" si="496"/>
        <v>0</v>
      </c>
      <c r="BK286" s="4265">
        <f t="shared" si="496"/>
        <v>0</v>
      </c>
      <c r="BL286" s="4122"/>
      <c r="BM286" s="4266">
        <f t="shared" si="519"/>
        <v>0</v>
      </c>
      <c r="BN286" s="4267">
        <f t="shared" si="520"/>
        <v>0</v>
      </c>
      <c r="BO286" s="4267">
        <f t="shared" si="521"/>
        <v>0</v>
      </c>
      <c r="BP286" s="4267">
        <f t="shared" si="522"/>
        <v>0</v>
      </c>
      <c r="BQ286" s="4267">
        <f t="shared" si="523"/>
        <v>0</v>
      </c>
      <c r="BR286" s="4267">
        <f t="shared" si="524"/>
        <v>0</v>
      </c>
      <c r="BS286" s="4267">
        <f t="shared" si="525"/>
        <v>0</v>
      </c>
      <c r="BT286" s="4267">
        <f t="shared" si="526"/>
        <v>0</v>
      </c>
      <c r="BU286" s="4202"/>
      <c r="BV286" s="4268">
        <f t="shared" si="497"/>
        <v>0</v>
      </c>
      <c r="BW286" s="4269">
        <f t="shared" si="497"/>
        <v>0</v>
      </c>
      <c r="BX286" s="4269">
        <f t="shared" si="497"/>
        <v>0</v>
      </c>
      <c r="BY286" s="4269">
        <f t="shared" si="497"/>
        <v>0</v>
      </c>
      <c r="BZ286" s="4269">
        <f t="shared" si="497"/>
        <v>0</v>
      </c>
      <c r="CA286" s="4269">
        <f t="shared" si="497"/>
        <v>0</v>
      </c>
      <c r="CB286" s="4269">
        <f t="shared" si="497"/>
        <v>0</v>
      </c>
      <c r="CC286" s="4270">
        <f t="shared" si="497"/>
        <v>0</v>
      </c>
      <c r="CD286" s="4114"/>
      <c r="CE286" s="4264" t="str">
        <f t="shared" si="527"/>
        <v/>
      </c>
      <c r="CF286" s="4271">
        <f t="shared" si="528"/>
        <v>0</v>
      </c>
      <c r="CG286" s="4272">
        <f t="shared" si="529"/>
        <v>0</v>
      </c>
      <c r="CH286" s="4272">
        <f t="shared" si="530"/>
        <v>0</v>
      </c>
      <c r="CI286" s="4272">
        <f t="shared" si="531"/>
        <v>0</v>
      </c>
      <c r="CJ286" s="4272">
        <f t="shared" si="532"/>
        <v>0</v>
      </c>
      <c r="CK286" s="4272">
        <f t="shared" si="533"/>
        <v>0</v>
      </c>
      <c r="CL286" s="4272">
        <f t="shared" si="534"/>
        <v>0</v>
      </c>
      <c r="CM286" s="4272">
        <f t="shared" si="535"/>
        <v>0</v>
      </c>
      <c r="CN286" s="4272">
        <f t="shared" si="536"/>
        <v>0</v>
      </c>
      <c r="CO286" s="4285">
        <f>IF(M286=CO8,M286,0)</f>
        <v>0</v>
      </c>
      <c r="CP286" s="4286" t="str">
        <f t="shared" si="537"/>
        <v/>
      </c>
      <c r="CQ286" s="4261" t="str">
        <f t="shared" si="538"/>
        <v/>
      </c>
      <c r="CR286" s="4275" t="str">
        <f t="shared" si="539"/>
        <v/>
      </c>
      <c r="CS286" s="4275" t="str">
        <f t="shared" si="540"/>
        <v/>
      </c>
      <c r="CT286" s="4275" t="str">
        <f t="shared" si="541"/>
        <v/>
      </c>
      <c r="CU286" s="4275" t="str">
        <f t="shared" si="542"/>
        <v/>
      </c>
      <c r="CV286" s="4275" t="str">
        <f t="shared" si="543"/>
        <v/>
      </c>
      <c r="CW286" s="4275" t="str">
        <f t="shared" si="544"/>
        <v/>
      </c>
      <c r="CX286" s="4276" t="str">
        <f t="shared" si="545"/>
        <v/>
      </c>
      <c r="CY286" s="4186"/>
      <c r="CZ286" s="4264" t="str">
        <f t="shared" si="546"/>
        <v/>
      </c>
      <c r="DA286" s="4277">
        <f t="shared" si="547"/>
        <v>0</v>
      </c>
      <c r="DB286" s="4115" t="str">
        <f t="shared" si="548"/>
        <v/>
      </c>
      <c r="DC286" s="4115" t="str">
        <f t="shared" si="549"/>
        <v/>
      </c>
      <c r="DD286" s="4115" t="str">
        <f t="shared" si="550"/>
        <v/>
      </c>
      <c r="DE286" s="4115" t="str">
        <f t="shared" si="551"/>
        <v/>
      </c>
      <c r="DF286" s="4115" t="str">
        <f t="shared" si="552"/>
        <v/>
      </c>
      <c r="DG286" s="4115" t="str">
        <f t="shared" si="553"/>
        <v/>
      </c>
      <c r="DH286" s="4115" t="str">
        <f t="shared" si="554"/>
        <v/>
      </c>
      <c r="DI286" s="4115" t="str">
        <f t="shared" si="555"/>
        <v/>
      </c>
      <c r="DJ286" s="4136"/>
      <c r="DK286" s="4287">
        <f>IF(M286=DK8,M286,0)</f>
        <v>0</v>
      </c>
      <c r="DL286" s="4286" t="str">
        <f t="shared" si="556"/>
        <v/>
      </c>
      <c r="DM286" s="4275" t="str">
        <f t="shared" si="557"/>
        <v/>
      </c>
      <c r="DN286" s="4275" t="str">
        <f t="shared" si="558"/>
        <v/>
      </c>
      <c r="DO286" s="4275" t="str">
        <f t="shared" si="559"/>
        <v/>
      </c>
      <c r="DP286" s="4275" t="str">
        <f t="shared" si="560"/>
        <v/>
      </c>
      <c r="DQ286" s="4275" t="str">
        <f t="shared" si="561"/>
        <v/>
      </c>
      <c r="DR286" s="4275" t="str">
        <f t="shared" si="562"/>
        <v/>
      </c>
      <c r="DS286" s="4275" t="str">
        <f t="shared" si="563"/>
        <v/>
      </c>
      <c r="DT286" s="4279" t="str">
        <f t="shared" si="564"/>
        <v/>
      </c>
      <c r="DU286" s="4122"/>
      <c r="DV286" s="4266">
        <f t="shared" si="565"/>
        <v>0</v>
      </c>
      <c r="DW286" s="4267">
        <f t="shared" si="566"/>
        <v>0</v>
      </c>
      <c r="DX286" s="4267">
        <f t="shared" si="567"/>
        <v>0</v>
      </c>
      <c r="DY286" s="4267">
        <f t="shared" si="568"/>
        <v>0</v>
      </c>
      <c r="DZ286" s="4267">
        <f t="shared" si="569"/>
        <v>0</v>
      </c>
      <c r="EA286" s="4267">
        <f t="shared" si="570"/>
        <v>0</v>
      </c>
      <c r="EB286" s="4267">
        <f t="shared" si="571"/>
        <v>0</v>
      </c>
      <c r="EC286" s="4267">
        <f t="shared" si="572"/>
        <v>0</v>
      </c>
      <c r="ED286" s="4215"/>
      <c r="EE286" s="4268">
        <f t="shared" si="498"/>
        <v>0</v>
      </c>
      <c r="EF286" s="4269">
        <f t="shared" si="498"/>
        <v>0</v>
      </c>
      <c r="EG286" s="4269">
        <f t="shared" si="498"/>
        <v>0</v>
      </c>
      <c r="EH286" s="4269">
        <f t="shared" si="498"/>
        <v>0</v>
      </c>
      <c r="EI286" s="4269">
        <f t="shared" si="498"/>
        <v>0</v>
      </c>
      <c r="EJ286" s="4269">
        <f t="shared" si="498"/>
        <v>0</v>
      </c>
      <c r="EK286" s="4269">
        <f t="shared" si="498"/>
        <v>0</v>
      </c>
      <c r="EL286" s="4270">
        <f t="shared" si="498"/>
        <v>0</v>
      </c>
      <c r="EM286" s="4186"/>
      <c r="EN286" s="4264" t="str">
        <f t="shared" si="573"/>
        <v/>
      </c>
      <c r="EO286" s="4271">
        <f t="shared" si="574"/>
        <v>0</v>
      </c>
      <c r="EP286" s="4272">
        <f t="shared" si="575"/>
        <v>0</v>
      </c>
      <c r="EQ286" s="4272">
        <f t="shared" si="576"/>
        <v>0</v>
      </c>
      <c r="ER286" s="4272">
        <f t="shared" si="577"/>
        <v>0</v>
      </c>
      <c r="ES286" s="4272">
        <f t="shared" si="578"/>
        <v>0</v>
      </c>
      <c r="ET286" s="4272">
        <f t="shared" si="579"/>
        <v>0</v>
      </c>
      <c r="EU286" s="4272">
        <f t="shared" si="580"/>
        <v>0</v>
      </c>
      <c r="EV286" s="4272">
        <f t="shared" si="581"/>
        <v>0</v>
      </c>
      <c r="EW286" s="4272">
        <f t="shared" si="582"/>
        <v>0</v>
      </c>
      <c r="EX286" s="4288">
        <f>IF(X286=EX8,X286,0)</f>
        <v>0</v>
      </c>
      <c r="EY286" s="4286" t="str">
        <f t="shared" si="583"/>
        <v/>
      </c>
      <c r="EZ286" s="4261" t="str">
        <f t="shared" si="584"/>
        <v/>
      </c>
      <c r="FA286" s="4275" t="str">
        <f t="shared" si="585"/>
        <v/>
      </c>
      <c r="FB286" s="4275" t="str">
        <f t="shared" si="586"/>
        <v/>
      </c>
      <c r="FC286" s="4275" t="str">
        <f t="shared" si="587"/>
        <v/>
      </c>
      <c r="FD286" s="4275" t="str">
        <f t="shared" si="588"/>
        <v/>
      </c>
      <c r="FE286" s="4275" t="str">
        <f t="shared" si="589"/>
        <v/>
      </c>
      <c r="FF286" s="4275" t="str">
        <f t="shared" si="590"/>
        <v/>
      </c>
      <c r="FG286" s="4275" t="str">
        <f t="shared" si="591"/>
        <v/>
      </c>
      <c r="FH286" s="4186"/>
      <c r="FI286" s="4264" t="str">
        <f t="shared" si="592"/>
        <v/>
      </c>
      <c r="FJ286" s="4277">
        <f t="shared" si="593"/>
        <v>0</v>
      </c>
      <c r="FK286" s="4115" t="str">
        <f t="shared" si="594"/>
        <v/>
      </c>
      <c r="FL286" s="4115" t="str">
        <f t="shared" si="595"/>
        <v/>
      </c>
      <c r="FM286" s="4115" t="str">
        <f t="shared" si="596"/>
        <v/>
      </c>
      <c r="FN286" s="4115" t="str">
        <f t="shared" si="597"/>
        <v/>
      </c>
      <c r="FO286" s="4115" t="str">
        <f t="shared" si="598"/>
        <v/>
      </c>
      <c r="FP286" s="4115" t="str">
        <f t="shared" si="599"/>
        <v/>
      </c>
      <c r="FQ286" s="4115" t="str">
        <f t="shared" si="600"/>
        <v/>
      </c>
      <c r="FR286" s="4115" t="str">
        <f t="shared" si="601"/>
        <v/>
      </c>
      <c r="FS286" s="4287">
        <f>IF(X286=FS8,X286,0)</f>
        <v>0</v>
      </c>
      <c r="FT286" s="4286" t="str">
        <f t="shared" si="602"/>
        <v/>
      </c>
      <c r="FU286" s="4275" t="str">
        <f t="shared" si="603"/>
        <v/>
      </c>
      <c r="FV286" s="4275" t="str">
        <f t="shared" si="604"/>
        <v/>
      </c>
      <c r="FW286" s="4275" t="str">
        <f t="shared" si="605"/>
        <v/>
      </c>
      <c r="FX286" s="4275" t="str">
        <f t="shared" si="606"/>
        <v/>
      </c>
      <c r="FY286" s="4275" t="str">
        <f t="shared" si="607"/>
        <v/>
      </c>
      <c r="FZ286" s="4275" t="str">
        <f t="shared" si="608"/>
        <v/>
      </c>
      <c r="GA286" s="4275" t="str">
        <f t="shared" si="609"/>
        <v/>
      </c>
      <c r="GB286" s="4279" t="str">
        <f t="shared" si="610"/>
        <v/>
      </c>
      <c r="GC286" s="4122"/>
    </row>
    <row r="287" spans="1:185" ht="45" customHeight="1">
      <c r="A287" s="4016">
        <f>ROW()</f>
        <v>287</v>
      </c>
      <c r="B287" s="4250" t="str">
        <f>IF(C287="I","",IF(ISBLANK(D287),"",IF(ISTEXT(D287),LARGE(B9:B286,1)+1,0)))</f>
        <v/>
      </c>
      <c r="C287" s="4298"/>
      <c r="D287" s="4299"/>
      <c r="E287" s="4300"/>
      <c r="F287" s="4301"/>
      <c r="G287" s="4254"/>
      <c r="H287" s="4255"/>
      <c r="I287" s="4254"/>
      <c r="J287" s="4255"/>
      <c r="K287" s="4256">
        <f t="shared" ref="K287:K328" si="611">COUNTA(G287,I287)</f>
        <v>0</v>
      </c>
      <c r="L287" s="4119"/>
      <c r="M287" s="4257">
        <f t="shared" si="499"/>
        <v>0</v>
      </c>
      <c r="N287" s="4258">
        <f t="shared" si="499"/>
        <v>0</v>
      </c>
      <c r="O287" s="4259"/>
      <c r="P287" s="4259"/>
      <c r="Q287" s="4259"/>
      <c r="R287" s="4259"/>
      <c r="S287" s="4259"/>
      <c r="T287" s="4259"/>
      <c r="U287" s="4259"/>
      <c r="V287" s="4259"/>
      <c r="W287" s="4119"/>
      <c r="X287" s="4257">
        <f t="shared" si="500"/>
        <v>0</v>
      </c>
      <c r="Y287" s="4258">
        <f t="shared" si="500"/>
        <v>0</v>
      </c>
      <c r="Z287" s="4260"/>
      <c r="AA287" s="4260"/>
      <c r="AB287" s="4260"/>
      <c r="AC287" s="4260"/>
      <c r="AD287" s="4260"/>
      <c r="AE287" s="4260"/>
      <c r="AF287" s="4260"/>
      <c r="AG287" s="4260"/>
      <c r="AH287" s="4119"/>
      <c r="AI287" s="4122"/>
      <c r="AJ287" s="4261">
        <f t="shared" si="501"/>
        <v>0</v>
      </c>
      <c r="AK287" s="4262">
        <f t="shared" si="502"/>
        <v>0</v>
      </c>
      <c r="AL287" s="4261">
        <f t="shared" si="503"/>
        <v>0</v>
      </c>
      <c r="AM287" s="4262">
        <f t="shared" si="504"/>
        <v>0</v>
      </c>
      <c r="AN287" s="4261">
        <f t="shared" si="505"/>
        <v>0</v>
      </c>
      <c r="AO287" s="4262">
        <f t="shared" si="506"/>
        <v>0</v>
      </c>
      <c r="AP287" s="4261">
        <f t="shared" si="507"/>
        <v>0</v>
      </c>
      <c r="AQ287" s="4262">
        <f t="shared" si="508"/>
        <v>0</v>
      </c>
      <c r="AR287" s="4261">
        <f t="shared" si="509"/>
        <v>0</v>
      </c>
      <c r="AS287" s="4262">
        <f t="shared" si="510"/>
        <v>0</v>
      </c>
      <c r="AT287" s="4261">
        <f t="shared" si="511"/>
        <v>0</v>
      </c>
      <c r="AU287" s="4262">
        <f t="shared" si="512"/>
        <v>0</v>
      </c>
      <c r="AV287" s="4261">
        <f t="shared" si="513"/>
        <v>0</v>
      </c>
      <c r="AW287" s="4262">
        <f t="shared" si="514"/>
        <v>0</v>
      </c>
      <c r="AX287" s="4261">
        <f t="shared" si="515"/>
        <v>0</v>
      </c>
      <c r="AY287" s="4262">
        <f t="shared" si="516"/>
        <v>0</v>
      </c>
      <c r="AZ287" s="4263"/>
      <c r="BA287" s="4264">
        <f>BA9</f>
        <v>20</v>
      </c>
      <c r="BB287" s="4264">
        <f t="shared" si="517"/>
        <v>0</v>
      </c>
      <c r="BC287" s="4264" t="str">
        <f t="shared" si="518"/>
        <v/>
      </c>
      <c r="BD287" s="4265">
        <f t="shared" si="496"/>
        <v>0</v>
      </c>
      <c r="BE287" s="4265">
        <f t="shared" si="496"/>
        <v>0</v>
      </c>
      <c r="BF287" s="4265">
        <f t="shared" si="496"/>
        <v>0</v>
      </c>
      <c r="BG287" s="4265">
        <f t="shared" si="496"/>
        <v>0</v>
      </c>
      <c r="BH287" s="4265">
        <f t="shared" si="496"/>
        <v>0</v>
      </c>
      <c r="BI287" s="4265">
        <f t="shared" si="496"/>
        <v>0</v>
      </c>
      <c r="BJ287" s="4265">
        <f t="shared" si="496"/>
        <v>0</v>
      </c>
      <c r="BK287" s="4265">
        <f t="shared" si="496"/>
        <v>0</v>
      </c>
      <c r="BL287" s="4122"/>
      <c r="BM287" s="4266">
        <f t="shared" si="519"/>
        <v>0</v>
      </c>
      <c r="BN287" s="4267">
        <f t="shared" si="520"/>
        <v>0</v>
      </c>
      <c r="BO287" s="4267">
        <f t="shared" si="521"/>
        <v>0</v>
      </c>
      <c r="BP287" s="4267">
        <f t="shared" si="522"/>
        <v>0</v>
      </c>
      <c r="BQ287" s="4267">
        <f t="shared" si="523"/>
        <v>0</v>
      </c>
      <c r="BR287" s="4267">
        <f t="shared" si="524"/>
        <v>0</v>
      </c>
      <c r="BS287" s="4267">
        <f t="shared" si="525"/>
        <v>0</v>
      </c>
      <c r="BT287" s="4267">
        <f t="shared" si="526"/>
        <v>0</v>
      </c>
      <c r="BU287" s="4202"/>
      <c r="BV287" s="4268">
        <f t="shared" si="497"/>
        <v>0</v>
      </c>
      <c r="BW287" s="4269">
        <f t="shared" si="497"/>
        <v>0</v>
      </c>
      <c r="BX287" s="4269">
        <f t="shared" si="497"/>
        <v>0</v>
      </c>
      <c r="BY287" s="4269">
        <f t="shared" si="497"/>
        <v>0</v>
      </c>
      <c r="BZ287" s="4269">
        <f t="shared" si="497"/>
        <v>0</v>
      </c>
      <c r="CA287" s="4269">
        <f t="shared" si="497"/>
        <v>0</v>
      </c>
      <c r="CB287" s="4269">
        <f t="shared" si="497"/>
        <v>0</v>
      </c>
      <c r="CC287" s="4270">
        <f t="shared" si="497"/>
        <v>0</v>
      </c>
      <c r="CD287" s="4114"/>
      <c r="CE287" s="4264" t="str">
        <f t="shared" si="527"/>
        <v/>
      </c>
      <c r="CF287" s="4271">
        <f t="shared" si="528"/>
        <v>0</v>
      </c>
      <c r="CG287" s="4272">
        <f t="shared" si="529"/>
        <v>0</v>
      </c>
      <c r="CH287" s="4272">
        <f t="shared" si="530"/>
        <v>0</v>
      </c>
      <c r="CI287" s="4272">
        <f t="shared" si="531"/>
        <v>0</v>
      </c>
      <c r="CJ287" s="4272">
        <f t="shared" si="532"/>
        <v>0</v>
      </c>
      <c r="CK287" s="4272">
        <f t="shared" si="533"/>
        <v>0</v>
      </c>
      <c r="CL287" s="4272">
        <f t="shared" si="534"/>
        <v>0</v>
      </c>
      <c r="CM287" s="4272">
        <f t="shared" si="535"/>
        <v>0</v>
      </c>
      <c r="CN287" s="4272">
        <f t="shared" si="536"/>
        <v>0</v>
      </c>
      <c r="CO287" s="4285">
        <f>IF(M287=CO8,M287,0)</f>
        <v>0</v>
      </c>
      <c r="CP287" s="4286" t="str">
        <f t="shared" si="537"/>
        <v/>
      </c>
      <c r="CQ287" s="4261" t="str">
        <f t="shared" si="538"/>
        <v/>
      </c>
      <c r="CR287" s="4275" t="str">
        <f t="shared" si="539"/>
        <v/>
      </c>
      <c r="CS287" s="4275" t="str">
        <f t="shared" si="540"/>
        <v/>
      </c>
      <c r="CT287" s="4275" t="str">
        <f t="shared" si="541"/>
        <v/>
      </c>
      <c r="CU287" s="4275" t="str">
        <f t="shared" si="542"/>
        <v/>
      </c>
      <c r="CV287" s="4275" t="str">
        <f t="shared" si="543"/>
        <v/>
      </c>
      <c r="CW287" s="4275" t="str">
        <f t="shared" si="544"/>
        <v/>
      </c>
      <c r="CX287" s="4276" t="str">
        <f t="shared" si="545"/>
        <v/>
      </c>
      <c r="CY287" s="4186"/>
      <c r="CZ287" s="4264" t="str">
        <f t="shared" si="546"/>
        <v/>
      </c>
      <c r="DA287" s="4277">
        <f t="shared" si="547"/>
        <v>0</v>
      </c>
      <c r="DB287" s="4115" t="str">
        <f t="shared" si="548"/>
        <v/>
      </c>
      <c r="DC287" s="4115" t="str">
        <f t="shared" si="549"/>
        <v/>
      </c>
      <c r="DD287" s="4115" t="str">
        <f t="shared" si="550"/>
        <v/>
      </c>
      <c r="DE287" s="4115" t="str">
        <f t="shared" si="551"/>
        <v/>
      </c>
      <c r="DF287" s="4115" t="str">
        <f t="shared" si="552"/>
        <v/>
      </c>
      <c r="DG287" s="4115" t="str">
        <f t="shared" si="553"/>
        <v/>
      </c>
      <c r="DH287" s="4115" t="str">
        <f t="shared" si="554"/>
        <v/>
      </c>
      <c r="DI287" s="4115" t="str">
        <f t="shared" si="555"/>
        <v/>
      </c>
      <c r="DJ287" s="4136"/>
      <c r="DK287" s="4287">
        <f>IF(M287=DK8,M287,0)</f>
        <v>0</v>
      </c>
      <c r="DL287" s="4286" t="str">
        <f t="shared" si="556"/>
        <v/>
      </c>
      <c r="DM287" s="4275" t="str">
        <f t="shared" si="557"/>
        <v/>
      </c>
      <c r="DN287" s="4275" t="str">
        <f t="shared" si="558"/>
        <v/>
      </c>
      <c r="DO287" s="4275" t="str">
        <f t="shared" si="559"/>
        <v/>
      </c>
      <c r="DP287" s="4275" t="str">
        <f t="shared" si="560"/>
        <v/>
      </c>
      <c r="DQ287" s="4275" t="str">
        <f t="shared" si="561"/>
        <v/>
      </c>
      <c r="DR287" s="4275" t="str">
        <f t="shared" si="562"/>
        <v/>
      </c>
      <c r="DS287" s="4275" t="str">
        <f t="shared" si="563"/>
        <v/>
      </c>
      <c r="DT287" s="4279" t="str">
        <f t="shared" si="564"/>
        <v/>
      </c>
      <c r="DU287" s="4122"/>
      <c r="DV287" s="4266">
        <f t="shared" si="565"/>
        <v>0</v>
      </c>
      <c r="DW287" s="4267">
        <f t="shared" si="566"/>
        <v>0</v>
      </c>
      <c r="DX287" s="4267">
        <f t="shared" si="567"/>
        <v>0</v>
      </c>
      <c r="DY287" s="4267">
        <f t="shared" si="568"/>
        <v>0</v>
      </c>
      <c r="DZ287" s="4267">
        <f t="shared" si="569"/>
        <v>0</v>
      </c>
      <c r="EA287" s="4267">
        <f t="shared" si="570"/>
        <v>0</v>
      </c>
      <c r="EB287" s="4267">
        <f t="shared" si="571"/>
        <v>0</v>
      </c>
      <c r="EC287" s="4267">
        <f t="shared" si="572"/>
        <v>0</v>
      </c>
      <c r="ED287" s="4215"/>
      <c r="EE287" s="4268">
        <f t="shared" si="498"/>
        <v>0</v>
      </c>
      <c r="EF287" s="4269">
        <f t="shared" si="498"/>
        <v>0</v>
      </c>
      <c r="EG287" s="4269">
        <f t="shared" si="498"/>
        <v>0</v>
      </c>
      <c r="EH287" s="4269">
        <f t="shared" si="498"/>
        <v>0</v>
      </c>
      <c r="EI287" s="4269">
        <f t="shared" si="498"/>
        <v>0</v>
      </c>
      <c r="EJ287" s="4269">
        <f t="shared" si="498"/>
        <v>0</v>
      </c>
      <c r="EK287" s="4269">
        <f t="shared" si="498"/>
        <v>0</v>
      </c>
      <c r="EL287" s="4270">
        <f t="shared" si="498"/>
        <v>0</v>
      </c>
      <c r="EM287" s="4186"/>
      <c r="EN287" s="4264" t="str">
        <f t="shared" si="573"/>
        <v/>
      </c>
      <c r="EO287" s="4271">
        <f t="shared" si="574"/>
        <v>0</v>
      </c>
      <c r="EP287" s="4272">
        <f t="shared" si="575"/>
        <v>0</v>
      </c>
      <c r="EQ287" s="4272">
        <f t="shared" si="576"/>
        <v>0</v>
      </c>
      <c r="ER287" s="4272">
        <f t="shared" si="577"/>
        <v>0</v>
      </c>
      <c r="ES287" s="4272">
        <f t="shared" si="578"/>
        <v>0</v>
      </c>
      <c r="ET287" s="4272">
        <f t="shared" si="579"/>
        <v>0</v>
      </c>
      <c r="EU287" s="4272">
        <f t="shared" si="580"/>
        <v>0</v>
      </c>
      <c r="EV287" s="4272">
        <f t="shared" si="581"/>
        <v>0</v>
      </c>
      <c r="EW287" s="4272">
        <f t="shared" si="582"/>
        <v>0</v>
      </c>
      <c r="EX287" s="4288">
        <f>IF(X287=EX8,X287,0)</f>
        <v>0</v>
      </c>
      <c r="EY287" s="4286" t="str">
        <f t="shared" si="583"/>
        <v/>
      </c>
      <c r="EZ287" s="4261" t="str">
        <f t="shared" si="584"/>
        <v/>
      </c>
      <c r="FA287" s="4275" t="str">
        <f t="shared" si="585"/>
        <v/>
      </c>
      <c r="FB287" s="4275" t="str">
        <f t="shared" si="586"/>
        <v/>
      </c>
      <c r="FC287" s="4275" t="str">
        <f t="shared" si="587"/>
        <v/>
      </c>
      <c r="FD287" s="4275" t="str">
        <f t="shared" si="588"/>
        <v/>
      </c>
      <c r="FE287" s="4275" t="str">
        <f t="shared" si="589"/>
        <v/>
      </c>
      <c r="FF287" s="4275" t="str">
        <f t="shared" si="590"/>
        <v/>
      </c>
      <c r="FG287" s="4275" t="str">
        <f t="shared" si="591"/>
        <v/>
      </c>
      <c r="FH287" s="4186"/>
      <c r="FI287" s="4264" t="str">
        <f t="shared" si="592"/>
        <v/>
      </c>
      <c r="FJ287" s="4277">
        <f t="shared" si="593"/>
        <v>0</v>
      </c>
      <c r="FK287" s="4115" t="str">
        <f t="shared" si="594"/>
        <v/>
      </c>
      <c r="FL287" s="4115" t="str">
        <f t="shared" si="595"/>
        <v/>
      </c>
      <c r="FM287" s="4115" t="str">
        <f t="shared" si="596"/>
        <v/>
      </c>
      <c r="FN287" s="4115" t="str">
        <f t="shared" si="597"/>
        <v/>
      </c>
      <c r="FO287" s="4115" t="str">
        <f t="shared" si="598"/>
        <v/>
      </c>
      <c r="FP287" s="4115" t="str">
        <f t="shared" si="599"/>
        <v/>
      </c>
      <c r="FQ287" s="4115" t="str">
        <f t="shared" si="600"/>
        <v/>
      </c>
      <c r="FR287" s="4115" t="str">
        <f t="shared" si="601"/>
        <v/>
      </c>
      <c r="FS287" s="4287">
        <f>IF(X287=FS8,X287,0)</f>
        <v>0</v>
      </c>
      <c r="FT287" s="4286" t="str">
        <f t="shared" si="602"/>
        <v/>
      </c>
      <c r="FU287" s="4275" t="str">
        <f t="shared" si="603"/>
        <v/>
      </c>
      <c r="FV287" s="4275" t="str">
        <f t="shared" si="604"/>
        <v/>
      </c>
      <c r="FW287" s="4275" t="str">
        <f t="shared" si="605"/>
        <v/>
      </c>
      <c r="FX287" s="4275" t="str">
        <f t="shared" si="606"/>
        <v/>
      </c>
      <c r="FY287" s="4275" t="str">
        <f t="shared" si="607"/>
        <v/>
      </c>
      <c r="FZ287" s="4275" t="str">
        <f t="shared" si="608"/>
        <v/>
      </c>
      <c r="GA287" s="4275" t="str">
        <f t="shared" si="609"/>
        <v/>
      </c>
      <c r="GB287" s="4279" t="str">
        <f t="shared" si="610"/>
        <v/>
      </c>
      <c r="GC287" s="4122"/>
    </row>
    <row r="288" spans="1:185" ht="45" customHeight="1">
      <c r="A288" s="4016">
        <f>ROW()</f>
        <v>288</v>
      </c>
      <c r="B288" s="4250" t="str">
        <f>IF(C288="I","",IF(ISBLANK(D288),"",IF(ISTEXT(D288),LARGE(B9:B287,1)+1,0)))</f>
        <v/>
      </c>
      <c r="C288" s="4298"/>
      <c r="D288" s="4299"/>
      <c r="E288" s="4300"/>
      <c r="F288" s="4301"/>
      <c r="G288" s="4254"/>
      <c r="H288" s="4255"/>
      <c r="I288" s="4254"/>
      <c r="J288" s="4255"/>
      <c r="K288" s="4256">
        <f t="shared" si="611"/>
        <v>0</v>
      </c>
      <c r="L288" s="4119"/>
      <c r="M288" s="4257">
        <f t="shared" si="499"/>
        <v>0</v>
      </c>
      <c r="N288" s="4258">
        <f t="shared" si="499"/>
        <v>0</v>
      </c>
      <c r="O288" s="4259"/>
      <c r="P288" s="4259"/>
      <c r="Q288" s="4259"/>
      <c r="R288" s="4259"/>
      <c r="S288" s="4259"/>
      <c r="T288" s="4259"/>
      <c r="U288" s="4259"/>
      <c r="V288" s="4259"/>
      <c r="W288" s="4119"/>
      <c r="X288" s="4257">
        <f t="shared" si="500"/>
        <v>0</v>
      </c>
      <c r="Y288" s="4258">
        <f t="shared" si="500"/>
        <v>0</v>
      </c>
      <c r="Z288" s="4260"/>
      <c r="AA288" s="4260"/>
      <c r="AB288" s="4260"/>
      <c r="AC288" s="4260"/>
      <c r="AD288" s="4260"/>
      <c r="AE288" s="4260"/>
      <c r="AF288" s="4260"/>
      <c r="AG288" s="4260"/>
      <c r="AH288" s="4119"/>
      <c r="AI288" s="4122"/>
      <c r="AJ288" s="4261">
        <f t="shared" si="501"/>
        <v>0</v>
      </c>
      <c r="AK288" s="4262">
        <f t="shared" si="502"/>
        <v>0</v>
      </c>
      <c r="AL288" s="4261">
        <f t="shared" si="503"/>
        <v>0</v>
      </c>
      <c r="AM288" s="4262">
        <f t="shared" si="504"/>
        <v>0</v>
      </c>
      <c r="AN288" s="4261">
        <f t="shared" si="505"/>
        <v>0</v>
      </c>
      <c r="AO288" s="4262">
        <f t="shared" si="506"/>
        <v>0</v>
      </c>
      <c r="AP288" s="4261">
        <f t="shared" si="507"/>
        <v>0</v>
      </c>
      <c r="AQ288" s="4262">
        <f t="shared" si="508"/>
        <v>0</v>
      </c>
      <c r="AR288" s="4261">
        <f t="shared" si="509"/>
        <v>0</v>
      </c>
      <c r="AS288" s="4262">
        <f t="shared" si="510"/>
        <v>0</v>
      </c>
      <c r="AT288" s="4261">
        <f t="shared" si="511"/>
        <v>0</v>
      </c>
      <c r="AU288" s="4262">
        <f t="shared" si="512"/>
        <v>0</v>
      </c>
      <c r="AV288" s="4261">
        <f t="shared" si="513"/>
        <v>0</v>
      </c>
      <c r="AW288" s="4262">
        <f t="shared" si="514"/>
        <v>0</v>
      </c>
      <c r="AX288" s="4261">
        <f t="shared" si="515"/>
        <v>0</v>
      </c>
      <c r="AY288" s="4262">
        <f t="shared" si="516"/>
        <v>0</v>
      </c>
      <c r="AZ288" s="4263"/>
      <c r="BA288" s="4264">
        <f>BA9</f>
        <v>20</v>
      </c>
      <c r="BB288" s="4264">
        <f t="shared" si="517"/>
        <v>0</v>
      </c>
      <c r="BC288" s="4264" t="str">
        <f t="shared" si="518"/>
        <v/>
      </c>
      <c r="BD288" s="4265">
        <f t="shared" si="496"/>
        <v>0</v>
      </c>
      <c r="BE288" s="4265">
        <f t="shared" si="496"/>
        <v>0</v>
      </c>
      <c r="BF288" s="4265">
        <f t="shared" si="496"/>
        <v>0</v>
      </c>
      <c r="BG288" s="4265">
        <f t="shared" si="496"/>
        <v>0</v>
      </c>
      <c r="BH288" s="4265">
        <f t="shared" si="496"/>
        <v>0</v>
      </c>
      <c r="BI288" s="4265">
        <f t="shared" si="496"/>
        <v>0</v>
      </c>
      <c r="BJ288" s="4265">
        <f t="shared" si="496"/>
        <v>0</v>
      </c>
      <c r="BK288" s="4265">
        <f t="shared" si="496"/>
        <v>0</v>
      </c>
      <c r="BL288" s="4122"/>
      <c r="BM288" s="4266">
        <f t="shared" si="519"/>
        <v>0</v>
      </c>
      <c r="BN288" s="4267">
        <f t="shared" si="520"/>
        <v>0</v>
      </c>
      <c r="BO288" s="4267">
        <f t="shared" si="521"/>
        <v>0</v>
      </c>
      <c r="BP288" s="4267">
        <f t="shared" si="522"/>
        <v>0</v>
      </c>
      <c r="BQ288" s="4267">
        <f t="shared" si="523"/>
        <v>0</v>
      </c>
      <c r="BR288" s="4267">
        <f t="shared" si="524"/>
        <v>0</v>
      </c>
      <c r="BS288" s="4267">
        <f t="shared" si="525"/>
        <v>0</v>
      </c>
      <c r="BT288" s="4267">
        <f t="shared" si="526"/>
        <v>0</v>
      </c>
      <c r="BU288" s="4202"/>
      <c r="BV288" s="4268">
        <f t="shared" si="497"/>
        <v>0</v>
      </c>
      <c r="BW288" s="4269">
        <f t="shared" si="497"/>
        <v>0</v>
      </c>
      <c r="BX288" s="4269">
        <f t="shared" si="497"/>
        <v>0</v>
      </c>
      <c r="BY288" s="4269">
        <f t="shared" si="497"/>
        <v>0</v>
      </c>
      <c r="BZ288" s="4269">
        <f t="shared" si="497"/>
        <v>0</v>
      </c>
      <c r="CA288" s="4269">
        <f t="shared" si="497"/>
        <v>0</v>
      </c>
      <c r="CB288" s="4269">
        <f t="shared" si="497"/>
        <v>0</v>
      </c>
      <c r="CC288" s="4270">
        <f t="shared" si="497"/>
        <v>0</v>
      </c>
      <c r="CD288" s="4114"/>
      <c r="CE288" s="4264" t="str">
        <f t="shared" si="527"/>
        <v/>
      </c>
      <c r="CF288" s="4271">
        <f t="shared" si="528"/>
        <v>0</v>
      </c>
      <c r="CG288" s="4272">
        <f t="shared" si="529"/>
        <v>0</v>
      </c>
      <c r="CH288" s="4272">
        <f t="shared" si="530"/>
        <v>0</v>
      </c>
      <c r="CI288" s="4272">
        <f t="shared" si="531"/>
        <v>0</v>
      </c>
      <c r="CJ288" s="4272">
        <f t="shared" si="532"/>
        <v>0</v>
      </c>
      <c r="CK288" s="4272">
        <f t="shared" si="533"/>
        <v>0</v>
      </c>
      <c r="CL288" s="4272">
        <f t="shared" si="534"/>
        <v>0</v>
      </c>
      <c r="CM288" s="4272">
        <f t="shared" si="535"/>
        <v>0</v>
      </c>
      <c r="CN288" s="4272">
        <f t="shared" si="536"/>
        <v>0</v>
      </c>
      <c r="CO288" s="4285">
        <f>IF(M288=CO8,M288,0)</f>
        <v>0</v>
      </c>
      <c r="CP288" s="4286" t="str">
        <f t="shared" si="537"/>
        <v/>
      </c>
      <c r="CQ288" s="4261" t="str">
        <f t="shared" si="538"/>
        <v/>
      </c>
      <c r="CR288" s="4275" t="str">
        <f t="shared" si="539"/>
        <v/>
      </c>
      <c r="CS288" s="4275" t="str">
        <f t="shared" si="540"/>
        <v/>
      </c>
      <c r="CT288" s="4275" t="str">
        <f t="shared" si="541"/>
        <v/>
      </c>
      <c r="CU288" s="4275" t="str">
        <f t="shared" si="542"/>
        <v/>
      </c>
      <c r="CV288" s="4275" t="str">
        <f t="shared" si="543"/>
        <v/>
      </c>
      <c r="CW288" s="4275" t="str">
        <f t="shared" si="544"/>
        <v/>
      </c>
      <c r="CX288" s="4276" t="str">
        <f t="shared" si="545"/>
        <v/>
      </c>
      <c r="CY288" s="4186"/>
      <c r="CZ288" s="4264" t="str">
        <f t="shared" si="546"/>
        <v/>
      </c>
      <c r="DA288" s="4277">
        <f t="shared" si="547"/>
        <v>0</v>
      </c>
      <c r="DB288" s="4115" t="str">
        <f t="shared" si="548"/>
        <v/>
      </c>
      <c r="DC288" s="4115" t="str">
        <f t="shared" si="549"/>
        <v/>
      </c>
      <c r="DD288" s="4115" t="str">
        <f t="shared" si="550"/>
        <v/>
      </c>
      <c r="DE288" s="4115" t="str">
        <f t="shared" si="551"/>
        <v/>
      </c>
      <c r="DF288" s="4115" t="str">
        <f t="shared" si="552"/>
        <v/>
      </c>
      <c r="DG288" s="4115" t="str">
        <f t="shared" si="553"/>
        <v/>
      </c>
      <c r="DH288" s="4115" t="str">
        <f t="shared" si="554"/>
        <v/>
      </c>
      <c r="DI288" s="4115" t="str">
        <f t="shared" si="555"/>
        <v/>
      </c>
      <c r="DJ288" s="4136"/>
      <c r="DK288" s="4287">
        <f>IF(M288=DK8,M288,0)</f>
        <v>0</v>
      </c>
      <c r="DL288" s="4286" t="str">
        <f t="shared" si="556"/>
        <v/>
      </c>
      <c r="DM288" s="4275" t="str">
        <f t="shared" si="557"/>
        <v/>
      </c>
      <c r="DN288" s="4275" t="str">
        <f t="shared" si="558"/>
        <v/>
      </c>
      <c r="DO288" s="4275" t="str">
        <f t="shared" si="559"/>
        <v/>
      </c>
      <c r="DP288" s="4275" t="str">
        <f t="shared" si="560"/>
        <v/>
      </c>
      <c r="DQ288" s="4275" t="str">
        <f t="shared" si="561"/>
        <v/>
      </c>
      <c r="DR288" s="4275" t="str">
        <f t="shared" si="562"/>
        <v/>
      </c>
      <c r="DS288" s="4275" t="str">
        <f t="shared" si="563"/>
        <v/>
      </c>
      <c r="DT288" s="4279" t="str">
        <f t="shared" si="564"/>
        <v/>
      </c>
      <c r="DU288" s="4122"/>
      <c r="DV288" s="4266">
        <f t="shared" si="565"/>
        <v>0</v>
      </c>
      <c r="DW288" s="4267">
        <f t="shared" si="566"/>
        <v>0</v>
      </c>
      <c r="DX288" s="4267">
        <f t="shared" si="567"/>
        <v>0</v>
      </c>
      <c r="DY288" s="4267">
        <f t="shared" si="568"/>
        <v>0</v>
      </c>
      <c r="DZ288" s="4267">
        <f t="shared" si="569"/>
        <v>0</v>
      </c>
      <c r="EA288" s="4267">
        <f t="shared" si="570"/>
        <v>0</v>
      </c>
      <c r="EB288" s="4267">
        <f t="shared" si="571"/>
        <v>0</v>
      </c>
      <c r="EC288" s="4267">
        <f t="shared" si="572"/>
        <v>0</v>
      </c>
      <c r="ED288" s="4215"/>
      <c r="EE288" s="4268">
        <f t="shared" si="498"/>
        <v>0</v>
      </c>
      <c r="EF288" s="4269">
        <f t="shared" si="498"/>
        <v>0</v>
      </c>
      <c r="EG288" s="4269">
        <f t="shared" si="498"/>
        <v>0</v>
      </c>
      <c r="EH288" s="4269">
        <f t="shared" si="498"/>
        <v>0</v>
      </c>
      <c r="EI288" s="4269">
        <f t="shared" si="498"/>
        <v>0</v>
      </c>
      <c r="EJ288" s="4269">
        <f t="shared" si="498"/>
        <v>0</v>
      </c>
      <c r="EK288" s="4269">
        <f t="shared" si="498"/>
        <v>0</v>
      </c>
      <c r="EL288" s="4270">
        <f t="shared" si="498"/>
        <v>0</v>
      </c>
      <c r="EM288" s="4186"/>
      <c r="EN288" s="4264" t="str">
        <f t="shared" si="573"/>
        <v/>
      </c>
      <c r="EO288" s="4271">
        <f t="shared" si="574"/>
        <v>0</v>
      </c>
      <c r="EP288" s="4272">
        <f t="shared" si="575"/>
        <v>0</v>
      </c>
      <c r="EQ288" s="4272">
        <f t="shared" si="576"/>
        <v>0</v>
      </c>
      <c r="ER288" s="4272">
        <f t="shared" si="577"/>
        <v>0</v>
      </c>
      <c r="ES288" s="4272">
        <f t="shared" si="578"/>
        <v>0</v>
      </c>
      <c r="ET288" s="4272">
        <f t="shared" si="579"/>
        <v>0</v>
      </c>
      <c r="EU288" s="4272">
        <f t="shared" si="580"/>
        <v>0</v>
      </c>
      <c r="EV288" s="4272">
        <f t="shared" si="581"/>
        <v>0</v>
      </c>
      <c r="EW288" s="4272">
        <f t="shared" si="582"/>
        <v>0</v>
      </c>
      <c r="EX288" s="4288">
        <f>IF(X288=EX8,X288,0)</f>
        <v>0</v>
      </c>
      <c r="EY288" s="4286" t="str">
        <f t="shared" si="583"/>
        <v/>
      </c>
      <c r="EZ288" s="4261" t="str">
        <f t="shared" si="584"/>
        <v/>
      </c>
      <c r="FA288" s="4275" t="str">
        <f t="shared" si="585"/>
        <v/>
      </c>
      <c r="FB288" s="4275" t="str">
        <f t="shared" si="586"/>
        <v/>
      </c>
      <c r="FC288" s="4275" t="str">
        <f t="shared" si="587"/>
        <v/>
      </c>
      <c r="FD288" s="4275" t="str">
        <f t="shared" si="588"/>
        <v/>
      </c>
      <c r="FE288" s="4275" t="str">
        <f t="shared" si="589"/>
        <v/>
      </c>
      <c r="FF288" s="4275" t="str">
        <f t="shared" si="590"/>
        <v/>
      </c>
      <c r="FG288" s="4275" t="str">
        <f t="shared" si="591"/>
        <v/>
      </c>
      <c r="FH288" s="4186"/>
      <c r="FI288" s="4264" t="str">
        <f t="shared" si="592"/>
        <v/>
      </c>
      <c r="FJ288" s="4277">
        <f t="shared" si="593"/>
        <v>0</v>
      </c>
      <c r="FK288" s="4115" t="str">
        <f t="shared" si="594"/>
        <v/>
      </c>
      <c r="FL288" s="4115" t="str">
        <f t="shared" si="595"/>
        <v/>
      </c>
      <c r="FM288" s="4115" t="str">
        <f t="shared" si="596"/>
        <v/>
      </c>
      <c r="FN288" s="4115" t="str">
        <f t="shared" si="597"/>
        <v/>
      </c>
      <c r="FO288" s="4115" t="str">
        <f t="shared" si="598"/>
        <v/>
      </c>
      <c r="FP288" s="4115" t="str">
        <f t="shared" si="599"/>
        <v/>
      </c>
      <c r="FQ288" s="4115" t="str">
        <f t="shared" si="600"/>
        <v/>
      </c>
      <c r="FR288" s="4115" t="str">
        <f t="shared" si="601"/>
        <v/>
      </c>
      <c r="FS288" s="4287">
        <f>IF(X288=FS8,X288,0)</f>
        <v>0</v>
      </c>
      <c r="FT288" s="4286" t="str">
        <f t="shared" si="602"/>
        <v/>
      </c>
      <c r="FU288" s="4275" t="str">
        <f t="shared" si="603"/>
        <v/>
      </c>
      <c r="FV288" s="4275" t="str">
        <f t="shared" si="604"/>
        <v/>
      </c>
      <c r="FW288" s="4275" t="str">
        <f t="shared" si="605"/>
        <v/>
      </c>
      <c r="FX288" s="4275" t="str">
        <f t="shared" si="606"/>
        <v/>
      </c>
      <c r="FY288" s="4275" t="str">
        <f t="shared" si="607"/>
        <v/>
      </c>
      <c r="FZ288" s="4275" t="str">
        <f t="shared" si="608"/>
        <v/>
      </c>
      <c r="GA288" s="4275" t="str">
        <f t="shared" si="609"/>
        <v/>
      </c>
      <c r="GB288" s="4279" t="str">
        <f t="shared" si="610"/>
        <v/>
      </c>
      <c r="GC288" s="4122"/>
    </row>
    <row r="289" spans="1:185" ht="45" customHeight="1">
      <c r="A289" s="4016">
        <f>ROW()</f>
        <v>289</v>
      </c>
      <c r="B289" s="4250" t="str">
        <f>IF(C289="I","",IF(ISBLANK(D289),"",IF(ISTEXT(D289),LARGE(B9:B288,1)+1,0)))</f>
        <v/>
      </c>
      <c r="C289" s="4298"/>
      <c r="D289" s="4299"/>
      <c r="E289" s="4300"/>
      <c r="F289" s="4301"/>
      <c r="G289" s="4254"/>
      <c r="H289" s="4255"/>
      <c r="I289" s="4254"/>
      <c r="J289" s="4255"/>
      <c r="K289" s="4256">
        <f t="shared" si="611"/>
        <v>0</v>
      </c>
      <c r="L289" s="4119"/>
      <c r="M289" s="4257">
        <f t="shared" si="499"/>
        <v>0</v>
      </c>
      <c r="N289" s="4258">
        <f t="shared" si="499"/>
        <v>0</v>
      </c>
      <c r="O289" s="4259"/>
      <c r="P289" s="4259"/>
      <c r="Q289" s="4259"/>
      <c r="R289" s="4259"/>
      <c r="S289" s="4259"/>
      <c r="T289" s="4259"/>
      <c r="U289" s="4259"/>
      <c r="V289" s="4259"/>
      <c r="W289" s="4119"/>
      <c r="X289" s="4257">
        <f t="shared" si="500"/>
        <v>0</v>
      </c>
      <c r="Y289" s="4258">
        <f t="shared" si="500"/>
        <v>0</v>
      </c>
      <c r="Z289" s="4260"/>
      <c r="AA289" s="4260"/>
      <c r="AB289" s="4260"/>
      <c r="AC289" s="4260"/>
      <c r="AD289" s="4260"/>
      <c r="AE289" s="4260"/>
      <c r="AF289" s="4260"/>
      <c r="AG289" s="4260"/>
      <c r="AH289" s="4119"/>
      <c r="AI289" s="4122"/>
      <c r="AJ289" s="4261">
        <f t="shared" si="501"/>
        <v>0</v>
      </c>
      <c r="AK289" s="4262">
        <f t="shared" si="502"/>
        <v>0</v>
      </c>
      <c r="AL289" s="4261">
        <f t="shared" si="503"/>
        <v>0</v>
      </c>
      <c r="AM289" s="4262">
        <f t="shared" si="504"/>
        <v>0</v>
      </c>
      <c r="AN289" s="4261">
        <f t="shared" si="505"/>
        <v>0</v>
      </c>
      <c r="AO289" s="4262">
        <f t="shared" si="506"/>
        <v>0</v>
      </c>
      <c r="AP289" s="4261">
        <f t="shared" si="507"/>
        <v>0</v>
      </c>
      <c r="AQ289" s="4262">
        <f t="shared" si="508"/>
        <v>0</v>
      </c>
      <c r="AR289" s="4261">
        <f t="shared" si="509"/>
        <v>0</v>
      </c>
      <c r="AS289" s="4262">
        <f t="shared" si="510"/>
        <v>0</v>
      </c>
      <c r="AT289" s="4261">
        <f t="shared" si="511"/>
        <v>0</v>
      </c>
      <c r="AU289" s="4262">
        <f t="shared" si="512"/>
        <v>0</v>
      </c>
      <c r="AV289" s="4261">
        <f t="shared" si="513"/>
        <v>0</v>
      </c>
      <c r="AW289" s="4262">
        <f t="shared" si="514"/>
        <v>0</v>
      </c>
      <c r="AX289" s="4261">
        <f t="shared" si="515"/>
        <v>0</v>
      </c>
      <c r="AY289" s="4262">
        <f t="shared" si="516"/>
        <v>0</v>
      </c>
      <c r="AZ289" s="4263"/>
      <c r="BA289" s="4264">
        <f>BA9</f>
        <v>20</v>
      </c>
      <c r="BB289" s="4264">
        <f t="shared" si="517"/>
        <v>0</v>
      </c>
      <c r="BC289" s="4264" t="str">
        <f t="shared" si="518"/>
        <v/>
      </c>
      <c r="BD289" s="4265">
        <f t="shared" si="496"/>
        <v>0</v>
      </c>
      <c r="BE289" s="4265">
        <f t="shared" si="496"/>
        <v>0</v>
      </c>
      <c r="BF289" s="4265">
        <f t="shared" si="496"/>
        <v>0</v>
      </c>
      <c r="BG289" s="4265">
        <f t="shared" si="496"/>
        <v>0</v>
      </c>
      <c r="BH289" s="4265">
        <f t="shared" si="496"/>
        <v>0</v>
      </c>
      <c r="BI289" s="4265">
        <f t="shared" si="496"/>
        <v>0</v>
      </c>
      <c r="BJ289" s="4265">
        <f t="shared" si="496"/>
        <v>0</v>
      </c>
      <c r="BK289" s="4265">
        <f t="shared" si="496"/>
        <v>0</v>
      </c>
      <c r="BL289" s="4122"/>
      <c r="BM289" s="4266">
        <f t="shared" si="519"/>
        <v>0</v>
      </c>
      <c r="BN289" s="4267">
        <f t="shared" si="520"/>
        <v>0</v>
      </c>
      <c r="BO289" s="4267">
        <f t="shared" si="521"/>
        <v>0</v>
      </c>
      <c r="BP289" s="4267">
        <f t="shared" si="522"/>
        <v>0</v>
      </c>
      <c r="BQ289" s="4267">
        <f t="shared" si="523"/>
        <v>0</v>
      </c>
      <c r="BR289" s="4267">
        <f t="shared" si="524"/>
        <v>0</v>
      </c>
      <c r="BS289" s="4267">
        <f t="shared" si="525"/>
        <v>0</v>
      </c>
      <c r="BT289" s="4267">
        <f t="shared" si="526"/>
        <v>0</v>
      </c>
      <c r="BU289" s="4202"/>
      <c r="BV289" s="4268">
        <f t="shared" si="497"/>
        <v>0</v>
      </c>
      <c r="BW289" s="4269">
        <f t="shared" si="497"/>
        <v>0</v>
      </c>
      <c r="BX289" s="4269">
        <f t="shared" si="497"/>
        <v>0</v>
      </c>
      <c r="BY289" s="4269">
        <f t="shared" si="497"/>
        <v>0</v>
      </c>
      <c r="BZ289" s="4269">
        <f t="shared" si="497"/>
        <v>0</v>
      </c>
      <c r="CA289" s="4269">
        <f t="shared" si="497"/>
        <v>0</v>
      </c>
      <c r="CB289" s="4269">
        <f t="shared" si="497"/>
        <v>0</v>
      </c>
      <c r="CC289" s="4270">
        <f t="shared" si="497"/>
        <v>0</v>
      </c>
      <c r="CD289" s="4114"/>
      <c r="CE289" s="4264" t="str">
        <f t="shared" si="527"/>
        <v/>
      </c>
      <c r="CF289" s="4271">
        <f t="shared" si="528"/>
        <v>0</v>
      </c>
      <c r="CG289" s="4272">
        <f t="shared" si="529"/>
        <v>0</v>
      </c>
      <c r="CH289" s="4272">
        <f t="shared" si="530"/>
        <v>0</v>
      </c>
      <c r="CI289" s="4272">
        <f t="shared" si="531"/>
        <v>0</v>
      </c>
      <c r="CJ289" s="4272">
        <f t="shared" si="532"/>
        <v>0</v>
      </c>
      <c r="CK289" s="4272">
        <f t="shared" si="533"/>
        <v>0</v>
      </c>
      <c r="CL289" s="4272">
        <f t="shared" si="534"/>
        <v>0</v>
      </c>
      <c r="CM289" s="4272">
        <f t="shared" si="535"/>
        <v>0</v>
      </c>
      <c r="CN289" s="4272">
        <f t="shared" si="536"/>
        <v>0</v>
      </c>
      <c r="CO289" s="4285">
        <f>IF(M289=CO8,M289,0)</f>
        <v>0</v>
      </c>
      <c r="CP289" s="4286" t="str">
        <f t="shared" si="537"/>
        <v/>
      </c>
      <c r="CQ289" s="4261" t="str">
        <f t="shared" si="538"/>
        <v/>
      </c>
      <c r="CR289" s="4275" t="str">
        <f t="shared" si="539"/>
        <v/>
      </c>
      <c r="CS289" s="4275" t="str">
        <f t="shared" si="540"/>
        <v/>
      </c>
      <c r="CT289" s="4275" t="str">
        <f t="shared" si="541"/>
        <v/>
      </c>
      <c r="CU289" s="4275" t="str">
        <f t="shared" si="542"/>
        <v/>
      </c>
      <c r="CV289" s="4275" t="str">
        <f t="shared" si="543"/>
        <v/>
      </c>
      <c r="CW289" s="4275" t="str">
        <f t="shared" si="544"/>
        <v/>
      </c>
      <c r="CX289" s="4276" t="str">
        <f t="shared" si="545"/>
        <v/>
      </c>
      <c r="CY289" s="4186"/>
      <c r="CZ289" s="4264" t="str">
        <f t="shared" si="546"/>
        <v/>
      </c>
      <c r="DA289" s="4277">
        <f t="shared" si="547"/>
        <v>0</v>
      </c>
      <c r="DB289" s="4115" t="str">
        <f t="shared" si="548"/>
        <v/>
      </c>
      <c r="DC289" s="4115" t="str">
        <f t="shared" si="549"/>
        <v/>
      </c>
      <c r="DD289" s="4115" t="str">
        <f t="shared" si="550"/>
        <v/>
      </c>
      <c r="DE289" s="4115" t="str">
        <f t="shared" si="551"/>
        <v/>
      </c>
      <c r="DF289" s="4115" t="str">
        <f t="shared" si="552"/>
        <v/>
      </c>
      <c r="DG289" s="4115" t="str">
        <f t="shared" si="553"/>
        <v/>
      </c>
      <c r="DH289" s="4115" t="str">
        <f t="shared" si="554"/>
        <v/>
      </c>
      <c r="DI289" s="4115" t="str">
        <f t="shared" si="555"/>
        <v/>
      </c>
      <c r="DJ289" s="4136"/>
      <c r="DK289" s="4287">
        <f>IF(M289=DK8,M289,0)</f>
        <v>0</v>
      </c>
      <c r="DL289" s="4286" t="str">
        <f t="shared" si="556"/>
        <v/>
      </c>
      <c r="DM289" s="4275" t="str">
        <f t="shared" si="557"/>
        <v/>
      </c>
      <c r="DN289" s="4275" t="str">
        <f t="shared" si="558"/>
        <v/>
      </c>
      <c r="DO289" s="4275" t="str">
        <f t="shared" si="559"/>
        <v/>
      </c>
      <c r="DP289" s="4275" t="str">
        <f t="shared" si="560"/>
        <v/>
      </c>
      <c r="DQ289" s="4275" t="str">
        <f t="shared" si="561"/>
        <v/>
      </c>
      <c r="DR289" s="4275" t="str">
        <f t="shared" si="562"/>
        <v/>
      </c>
      <c r="DS289" s="4275" t="str">
        <f t="shared" si="563"/>
        <v/>
      </c>
      <c r="DT289" s="4279" t="str">
        <f t="shared" si="564"/>
        <v/>
      </c>
      <c r="DU289" s="4122"/>
      <c r="DV289" s="4266">
        <f t="shared" si="565"/>
        <v>0</v>
      </c>
      <c r="DW289" s="4267">
        <f t="shared" si="566"/>
        <v>0</v>
      </c>
      <c r="DX289" s="4267">
        <f t="shared" si="567"/>
        <v>0</v>
      </c>
      <c r="DY289" s="4267">
        <f t="shared" si="568"/>
        <v>0</v>
      </c>
      <c r="DZ289" s="4267">
        <f t="shared" si="569"/>
        <v>0</v>
      </c>
      <c r="EA289" s="4267">
        <f t="shared" si="570"/>
        <v>0</v>
      </c>
      <c r="EB289" s="4267">
        <f t="shared" si="571"/>
        <v>0</v>
      </c>
      <c r="EC289" s="4267">
        <f t="shared" si="572"/>
        <v>0</v>
      </c>
      <c r="ED289" s="4215"/>
      <c r="EE289" s="4268">
        <f t="shared" si="498"/>
        <v>0</v>
      </c>
      <c r="EF289" s="4269">
        <f t="shared" si="498"/>
        <v>0</v>
      </c>
      <c r="EG289" s="4269">
        <f t="shared" si="498"/>
        <v>0</v>
      </c>
      <c r="EH289" s="4269">
        <f t="shared" si="498"/>
        <v>0</v>
      </c>
      <c r="EI289" s="4269">
        <f t="shared" si="498"/>
        <v>0</v>
      </c>
      <c r="EJ289" s="4269">
        <f t="shared" si="498"/>
        <v>0</v>
      </c>
      <c r="EK289" s="4269">
        <f t="shared" si="498"/>
        <v>0</v>
      </c>
      <c r="EL289" s="4270">
        <f t="shared" si="498"/>
        <v>0</v>
      </c>
      <c r="EM289" s="4186"/>
      <c r="EN289" s="4264" t="str">
        <f t="shared" si="573"/>
        <v/>
      </c>
      <c r="EO289" s="4271">
        <f t="shared" si="574"/>
        <v>0</v>
      </c>
      <c r="EP289" s="4272">
        <f t="shared" si="575"/>
        <v>0</v>
      </c>
      <c r="EQ289" s="4272">
        <f t="shared" si="576"/>
        <v>0</v>
      </c>
      <c r="ER289" s="4272">
        <f t="shared" si="577"/>
        <v>0</v>
      </c>
      <c r="ES289" s="4272">
        <f t="shared" si="578"/>
        <v>0</v>
      </c>
      <c r="ET289" s="4272">
        <f t="shared" si="579"/>
        <v>0</v>
      </c>
      <c r="EU289" s="4272">
        <f t="shared" si="580"/>
        <v>0</v>
      </c>
      <c r="EV289" s="4272">
        <f t="shared" si="581"/>
        <v>0</v>
      </c>
      <c r="EW289" s="4272">
        <f t="shared" si="582"/>
        <v>0</v>
      </c>
      <c r="EX289" s="4288">
        <f>IF(X289=EX8,X289,0)</f>
        <v>0</v>
      </c>
      <c r="EY289" s="4286" t="str">
        <f t="shared" si="583"/>
        <v/>
      </c>
      <c r="EZ289" s="4261" t="str">
        <f t="shared" si="584"/>
        <v/>
      </c>
      <c r="FA289" s="4275" t="str">
        <f t="shared" si="585"/>
        <v/>
      </c>
      <c r="FB289" s="4275" t="str">
        <f t="shared" si="586"/>
        <v/>
      </c>
      <c r="FC289" s="4275" t="str">
        <f t="shared" si="587"/>
        <v/>
      </c>
      <c r="FD289" s="4275" t="str">
        <f t="shared" si="588"/>
        <v/>
      </c>
      <c r="FE289" s="4275" t="str">
        <f t="shared" si="589"/>
        <v/>
      </c>
      <c r="FF289" s="4275" t="str">
        <f t="shared" si="590"/>
        <v/>
      </c>
      <c r="FG289" s="4275" t="str">
        <f t="shared" si="591"/>
        <v/>
      </c>
      <c r="FH289" s="4186"/>
      <c r="FI289" s="4264" t="str">
        <f t="shared" si="592"/>
        <v/>
      </c>
      <c r="FJ289" s="4277">
        <f t="shared" si="593"/>
        <v>0</v>
      </c>
      <c r="FK289" s="4115" t="str">
        <f t="shared" si="594"/>
        <v/>
      </c>
      <c r="FL289" s="4115" t="str">
        <f t="shared" si="595"/>
        <v/>
      </c>
      <c r="FM289" s="4115" t="str">
        <f t="shared" si="596"/>
        <v/>
      </c>
      <c r="FN289" s="4115" t="str">
        <f t="shared" si="597"/>
        <v/>
      </c>
      <c r="FO289" s="4115" t="str">
        <f t="shared" si="598"/>
        <v/>
      </c>
      <c r="FP289" s="4115" t="str">
        <f t="shared" si="599"/>
        <v/>
      </c>
      <c r="FQ289" s="4115" t="str">
        <f t="shared" si="600"/>
        <v/>
      </c>
      <c r="FR289" s="4115" t="str">
        <f t="shared" si="601"/>
        <v/>
      </c>
      <c r="FS289" s="4287">
        <f>IF(X289=FS8,X289,0)</f>
        <v>0</v>
      </c>
      <c r="FT289" s="4286" t="str">
        <f t="shared" si="602"/>
        <v/>
      </c>
      <c r="FU289" s="4275" t="str">
        <f t="shared" si="603"/>
        <v/>
      </c>
      <c r="FV289" s="4275" t="str">
        <f t="shared" si="604"/>
        <v/>
      </c>
      <c r="FW289" s="4275" t="str">
        <f t="shared" si="605"/>
        <v/>
      </c>
      <c r="FX289" s="4275" t="str">
        <f t="shared" si="606"/>
        <v/>
      </c>
      <c r="FY289" s="4275" t="str">
        <f t="shared" si="607"/>
        <v/>
      </c>
      <c r="FZ289" s="4275" t="str">
        <f t="shared" si="608"/>
        <v/>
      </c>
      <c r="GA289" s="4275" t="str">
        <f t="shared" si="609"/>
        <v/>
      </c>
      <c r="GB289" s="4279" t="str">
        <f t="shared" si="610"/>
        <v/>
      </c>
      <c r="GC289" s="4122"/>
    </row>
    <row r="290" spans="1:185" ht="45" customHeight="1">
      <c r="A290" s="4016">
        <f>ROW()</f>
        <v>290</v>
      </c>
      <c r="B290" s="4250" t="str">
        <f>IF(C290="I","",IF(ISBLANK(D290),"",IF(ISTEXT(D290),LARGE(B9:B289,1)+1,0)))</f>
        <v/>
      </c>
      <c r="C290" s="4298"/>
      <c r="D290" s="4299"/>
      <c r="E290" s="4300"/>
      <c r="F290" s="4301"/>
      <c r="G290" s="4254"/>
      <c r="H290" s="4255"/>
      <c r="I290" s="4254"/>
      <c r="J290" s="4255"/>
      <c r="K290" s="4256">
        <f t="shared" si="611"/>
        <v>0</v>
      </c>
      <c r="L290" s="4119"/>
      <c r="M290" s="4257">
        <f t="shared" si="499"/>
        <v>0</v>
      </c>
      <c r="N290" s="4258">
        <f t="shared" si="499"/>
        <v>0</v>
      </c>
      <c r="O290" s="4259"/>
      <c r="P290" s="4259"/>
      <c r="Q290" s="4259"/>
      <c r="R290" s="4259"/>
      <c r="S290" s="4259"/>
      <c r="T290" s="4259"/>
      <c r="U290" s="4259"/>
      <c r="V290" s="4259"/>
      <c r="W290" s="4119"/>
      <c r="X290" s="4257">
        <f t="shared" si="500"/>
        <v>0</v>
      </c>
      <c r="Y290" s="4258">
        <f t="shared" si="500"/>
        <v>0</v>
      </c>
      <c r="Z290" s="4260"/>
      <c r="AA290" s="4260"/>
      <c r="AB290" s="4260"/>
      <c r="AC290" s="4260"/>
      <c r="AD290" s="4260"/>
      <c r="AE290" s="4260"/>
      <c r="AF290" s="4260"/>
      <c r="AG290" s="4260"/>
      <c r="AH290" s="4119"/>
      <c r="AI290" s="4122"/>
      <c r="AJ290" s="4261">
        <f t="shared" si="501"/>
        <v>0</v>
      </c>
      <c r="AK290" s="4262">
        <f t="shared" si="502"/>
        <v>0</v>
      </c>
      <c r="AL290" s="4261">
        <f t="shared" si="503"/>
        <v>0</v>
      </c>
      <c r="AM290" s="4262">
        <f t="shared" si="504"/>
        <v>0</v>
      </c>
      <c r="AN290" s="4261">
        <f t="shared" si="505"/>
        <v>0</v>
      </c>
      <c r="AO290" s="4262">
        <f t="shared" si="506"/>
        <v>0</v>
      </c>
      <c r="AP290" s="4261">
        <f t="shared" si="507"/>
        <v>0</v>
      </c>
      <c r="AQ290" s="4262">
        <f t="shared" si="508"/>
        <v>0</v>
      </c>
      <c r="AR290" s="4261">
        <f t="shared" si="509"/>
        <v>0</v>
      </c>
      <c r="AS290" s="4262">
        <f t="shared" si="510"/>
        <v>0</v>
      </c>
      <c r="AT290" s="4261">
        <f t="shared" si="511"/>
        <v>0</v>
      </c>
      <c r="AU290" s="4262">
        <f t="shared" si="512"/>
        <v>0</v>
      </c>
      <c r="AV290" s="4261">
        <f t="shared" si="513"/>
        <v>0</v>
      </c>
      <c r="AW290" s="4262">
        <f t="shared" si="514"/>
        <v>0</v>
      </c>
      <c r="AX290" s="4261">
        <f t="shared" si="515"/>
        <v>0</v>
      </c>
      <c r="AY290" s="4262">
        <f t="shared" si="516"/>
        <v>0</v>
      </c>
      <c r="AZ290" s="4263"/>
      <c r="BA290" s="4264">
        <f>BA9</f>
        <v>20</v>
      </c>
      <c r="BB290" s="4264">
        <f t="shared" si="517"/>
        <v>0</v>
      </c>
      <c r="BC290" s="4264" t="str">
        <f t="shared" si="518"/>
        <v/>
      </c>
      <c r="BD290" s="4265">
        <f t="shared" si="496"/>
        <v>0</v>
      </c>
      <c r="BE290" s="4265">
        <f t="shared" si="496"/>
        <v>0</v>
      </c>
      <c r="BF290" s="4265">
        <f t="shared" si="496"/>
        <v>0</v>
      </c>
      <c r="BG290" s="4265">
        <f t="shared" si="496"/>
        <v>0</v>
      </c>
      <c r="BH290" s="4265">
        <f t="shared" si="496"/>
        <v>0</v>
      </c>
      <c r="BI290" s="4265">
        <f t="shared" si="496"/>
        <v>0</v>
      </c>
      <c r="BJ290" s="4265">
        <f t="shared" si="496"/>
        <v>0</v>
      </c>
      <c r="BK290" s="4265">
        <f t="shared" si="496"/>
        <v>0</v>
      </c>
      <c r="BL290" s="4122"/>
      <c r="BM290" s="4266">
        <f t="shared" si="519"/>
        <v>0</v>
      </c>
      <c r="BN290" s="4267">
        <f t="shared" si="520"/>
        <v>0</v>
      </c>
      <c r="BO290" s="4267">
        <f t="shared" si="521"/>
        <v>0</v>
      </c>
      <c r="BP290" s="4267">
        <f t="shared" si="522"/>
        <v>0</v>
      </c>
      <c r="BQ290" s="4267">
        <f t="shared" si="523"/>
        <v>0</v>
      </c>
      <c r="BR290" s="4267">
        <f t="shared" si="524"/>
        <v>0</v>
      </c>
      <c r="BS290" s="4267">
        <f t="shared" si="525"/>
        <v>0</v>
      </c>
      <c r="BT290" s="4267">
        <f t="shared" si="526"/>
        <v>0</v>
      </c>
      <c r="BU290" s="4202"/>
      <c r="BV290" s="4268">
        <f t="shared" si="497"/>
        <v>0</v>
      </c>
      <c r="BW290" s="4269">
        <f t="shared" si="497"/>
        <v>0</v>
      </c>
      <c r="BX290" s="4269">
        <f t="shared" si="497"/>
        <v>0</v>
      </c>
      <c r="BY290" s="4269">
        <f t="shared" si="497"/>
        <v>0</v>
      </c>
      <c r="BZ290" s="4269">
        <f t="shared" si="497"/>
        <v>0</v>
      </c>
      <c r="CA290" s="4269">
        <f t="shared" si="497"/>
        <v>0</v>
      </c>
      <c r="CB290" s="4269">
        <f t="shared" si="497"/>
        <v>0</v>
      </c>
      <c r="CC290" s="4270">
        <f t="shared" si="497"/>
        <v>0</v>
      </c>
      <c r="CD290" s="4114"/>
      <c r="CE290" s="4264" t="str">
        <f t="shared" si="527"/>
        <v/>
      </c>
      <c r="CF290" s="4271">
        <f t="shared" si="528"/>
        <v>0</v>
      </c>
      <c r="CG290" s="4272">
        <f t="shared" si="529"/>
        <v>0</v>
      </c>
      <c r="CH290" s="4272">
        <f t="shared" si="530"/>
        <v>0</v>
      </c>
      <c r="CI290" s="4272">
        <f t="shared" si="531"/>
        <v>0</v>
      </c>
      <c r="CJ290" s="4272">
        <f t="shared" si="532"/>
        <v>0</v>
      </c>
      <c r="CK290" s="4272">
        <f t="shared" si="533"/>
        <v>0</v>
      </c>
      <c r="CL290" s="4272">
        <f t="shared" si="534"/>
        <v>0</v>
      </c>
      <c r="CM290" s="4272">
        <f t="shared" si="535"/>
        <v>0</v>
      </c>
      <c r="CN290" s="4272">
        <f t="shared" si="536"/>
        <v>0</v>
      </c>
      <c r="CO290" s="4285">
        <f>IF(M290=CO8,M290,0)</f>
        <v>0</v>
      </c>
      <c r="CP290" s="4286" t="str">
        <f t="shared" si="537"/>
        <v/>
      </c>
      <c r="CQ290" s="4261" t="str">
        <f t="shared" si="538"/>
        <v/>
      </c>
      <c r="CR290" s="4275" t="str">
        <f t="shared" si="539"/>
        <v/>
      </c>
      <c r="CS290" s="4275" t="str">
        <f t="shared" si="540"/>
        <v/>
      </c>
      <c r="CT290" s="4275" t="str">
        <f t="shared" si="541"/>
        <v/>
      </c>
      <c r="CU290" s="4275" t="str">
        <f t="shared" si="542"/>
        <v/>
      </c>
      <c r="CV290" s="4275" t="str">
        <f t="shared" si="543"/>
        <v/>
      </c>
      <c r="CW290" s="4275" t="str">
        <f t="shared" si="544"/>
        <v/>
      </c>
      <c r="CX290" s="4276" t="str">
        <f t="shared" si="545"/>
        <v/>
      </c>
      <c r="CY290" s="4186"/>
      <c r="CZ290" s="4264" t="str">
        <f t="shared" si="546"/>
        <v/>
      </c>
      <c r="DA290" s="4277">
        <f t="shared" si="547"/>
        <v>0</v>
      </c>
      <c r="DB290" s="4115" t="str">
        <f t="shared" si="548"/>
        <v/>
      </c>
      <c r="DC290" s="4115" t="str">
        <f t="shared" si="549"/>
        <v/>
      </c>
      <c r="DD290" s="4115" t="str">
        <f t="shared" si="550"/>
        <v/>
      </c>
      <c r="DE290" s="4115" t="str">
        <f t="shared" si="551"/>
        <v/>
      </c>
      <c r="DF290" s="4115" t="str">
        <f t="shared" si="552"/>
        <v/>
      </c>
      <c r="DG290" s="4115" t="str">
        <f t="shared" si="553"/>
        <v/>
      </c>
      <c r="DH290" s="4115" t="str">
        <f t="shared" si="554"/>
        <v/>
      </c>
      <c r="DI290" s="4115" t="str">
        <f t="shared" si="555"/>
        <v/>
      </c>
      <c r="DJ290" s="4136"/>
      <c r="DK290" s="4287">
        <f>IF(M290=DK8,M290,0)</f>
        <v>0</v>
      </c>
      <c r="DL290" s="4286" t="str">
        <f t="shared" si="556"/>
        <v/>
      </c>
      <c r="DM290" s="4275" t="str">
        <f t="shared" si="557"/>
        <v/>
      </c>
      <c r="DN290" s="4275" t="str">
        <f t="shared" si="558"/>
        <v/>
      </c>
      <c r="DO290" s="4275" t="str">
        <f t="shared" si="559"/>
        <v/>
      </c>
      <c r="DP290" s="4275" t="str">
        <f t="shared" si="560"/>
        <v/>
      </c>
      <c r="DQ290" s="4275" t="str">
        <f t="shared" si="561"/>
        <v/>
      </c>
      <c r="DR290" s="4275" t="str">
        <f t="shared" si="562"/>
        <v/>
      </c>
      <c r="DS290" s="4275" t="str">
        <f t="shared" si="563"/>
        <v/>
      </c>
      <c r="DT290" s="4279" t="str">
        <f t="shared" si="564"/>
        <v/>
      </c>
      <c r="DU290" s="4122"/>
      <c r="DV290" s="4266">
        <f t="shared" si="565"/>
        <v>0</v>
      </c>
      <c r="DW290" s="4267">
        <f t="shared" si="566"/>
        <v>0</v>
      </c>
      <c r="DX290" s="4267">
        <f t="shared" si="567"/>
        <v>0</v>
      </c>
      <c r="DY290" s="4267">
        <f t="shared" si="568"/>
        <v>0</v>
      </c>
      <c r="DZ290" s="4267">
        <f t="shared" si="569"/>
        <v>0</v>
      </c>
      <c r="EA290" s="4267">
        <f t="shared" si="570"/>
        <v>0</v>
      </c>
      <c r="EB290" s="4267">
        <f t="shared" si="571"/>
        <v>0</v>
      </c>
      <c r="EC290" s="4267">
        <f t="shared" si="572"/>
        <v>0</v>
      </c>
      <c r="ED290" s="4215"/>
      <c r="EE290" s="4268">
        <f t="shared" si="498"/>
        <v>0</v>
      </c>
      <c r="EF290" s="4269">
        <f t="shared" si="498"/>
        <v>0</v>
      </c>
      <c r="EG290" s="4269">
        <f t="shared" si="498"/>
        <v>0</v>
      </c>
      <c r="EH290" s="4269">
        <f t="shared" si="498"/>
        <v>0</v>
      </c>
      <c r="EI290" s="4269">
        <f t="shared" si="498"/>
        <v>0</v>
      </c>
      <c r="EJ290" s="4269">
        <f t="shared" si="498"/>
        <v>0</v>
      </c>
      <c r="EK290" s="4269">
        <f t="shared" si="498"/>
        <v>0</v>
      </c>
      <c r="EL290" s="4270">
        <f t="shared" si="498"/>
        <v>0</v>
      </c>
      <c r="EM290" s="4186"/>
      <c r="EN290" s="4264" t="str">
        <f t="shared" si="573"/>
        <v/>
      </c>
      <c r="EO290" s="4271">
        <f t="shared" si="574"/>
        <v>0</v>
      </c>
      <c r="EP290" s="4272">
        <f t="shared" si="575"/>
        <v>0</v>
      </c>
      <c r="EQ290" s="4272">
        <f t="shared" si="576"/>
        <v>0</v>
      </c>
      <c r="ER290" s="4272">
        <f t="shared" si="577"/>
        <v>0</v>
      </c>
      <c r="ES290" s="4272">
        <f t="shared" si="578"/>
        <v>0</v>
      </c>
      <c r="ET290" s="4272">
        <f t="shared" si="579"/>
        <v>0</v>
      </c>
      <c r="EU290" s="4272">
        <f t="shared" si="580"/>
        <v>0</v>
      </c>
      <c r="EV290" s="4272">
        <f t="shared" si="581"/>
        <v>0</v>
      </c>
      <c r="EW290" s="4272">
        <f t="shared" si="582"/>
        <v>0</v>
      </c>
      <c r="EX290" s="4288">
        <f>IF(X290=EX8,X290,0)</f>
        <v>0</v>
      </c>
      <c r="EY290" s="4286" t="str">
        <f t="shared" si="583"/>
        <v/>
      </c>
      <c r="EZ290" s="4261" t="str">
        <f t="shared" si="584"/>
        <v/>
      </c>
      <c r="FA290" s="4275" t="str">
        <f t="shared" si="585"/>
        <v/>
      </c>
      <c r="FB290" s="4275" t="str">
        <f t="shared" si="586"/>
        <v/>
      </c>
      <c r="FC290" s="4275" t="str">
        <f t="shared" si="587"/>
        <v/>
      </c>
      <c r="FD290" s="4275" t="str">
        <f t="shared" si="588"/>
        <v/>
      </c>
      <c r="FE290" s="4275" t="str">
        <f t="shared" si="589"/>
        <v/>
      </c>
      <c r="FF290" s="4275" t="str">
        <f t="shared" si="590"/>
        <v/>
      </c>
      <c r="FG290" s="4275" t="str">
        <f t="shared" si="591"/>
        <v/>
      </c>
      <c r="FH290" s="4186"/>
      <c r="FI290" s="4264" t="str">
        <f t="shared" si="592"/>
        <v/>
      </c>
      <c r="FJ290" s="4277">
        <f t="shared" si="593"/>
        <v>0</v>
      </c>
      <c r="FK290" s="4115" t="str">
        <f t="shared" si="594"/>
        <v/>
      </c>
      <c r="FL290" s="4115" t="str">
        <f t="shared" si="595"/>
        <v/>
      </c>
      <c r="FM290" s="4115" t="str">
        <f t="shared" si="596"/>
        <v/>
      </c>
      <c r="FN290" s="4115" t="str">
        <f t="shared" si="597"/>
        <v/>
      </c>
      <c r="FO290" s="4115" t="str">
        <f t="shared" si="598"/>
        <v/>
      </c>
      <c r="FP290" s="4115" t="str">
        <f t="shared" si="599"/>
        <v/>
      </c>
      <c r="FQ290" s="4115" t="str">
        <f t="shared" si="600"/>
        <v/>
      </c>
      <c r="FR290" s="4115" t="str">
        <f t="shared" si="601"/>
        <v/>
      </c>
      <c r="FS290" s="4287">
        <f>IF(X290=FS8,X290,0)</f>
        <v>0</v>
      </c>
      <c r="FT290" s="4286" t="str">
        <f t="shared" si="602"/>
        <v/>
      </c>
      <c r="FU290" s="4275" t="str">
        <f t="shared" si="603"/>
        <v/>
      </c>
      <c r="FV290" s="4275" t="str">
        <f t="shared" si="604"/>
        <v/>
      </c>
      <c r="FW290" s="4275" t="str">
        <f t="shared" si="605"/>
        <v/>
      </c>
      <c r="FX290" s="4275" t="str">
        <f t="shared" si="606"/>
        <v/>
      </c>
      <c r="FY290" s="4275" t="str">
        <f t="shared" si="607"/>
        <v/>
      </c>
      <c r="FZ290" s="4275" t="str">
        <f t="shared" si="608"/>
        <v/>
      </c>
      <c r="GA290" s="4275" t="str">
        <f t="shared" si="609"/>
        <v/>
      </c>
      <c r="GB290" s="4279" t="str">
        <f t="shared" si="610"/>
        <v/>
      </c>
      <c r="GC290" s="4122"/>
    </row>
    <row r="291" spans="1:185" ht="45" customHeight="1">
      <c r="A291" s="4016">
        <f>ROW()</f>
        <v>291</v>
      </c>
      <c r="B291" s="4250" t="str">
        <f>IF(C291="I","",IF(ISBLANK(D291),"",IF(ISTEXT(D291),LARGE(B9:B290,1)+1,0)))</f>
        <v/>
      </c>
      <c r="C291" s="4298"/>
      <c r="D291" s="4299"/>
      <c r="E291" s="4300"/>
      <c r="F291" s="4301"/>
      <c r="G291" s="4254"/>
      <c r="H291" s="4255"/>
      <c r="I291" s="4254"/>
      <c r="J291" s="4255"/>
      <c r="K291" s="4256">
        <f t="shared" si="611"/>
        <v>0</v>
      </c>
      <c r="L291" s="4119"/>
      <c r="M291" s="4257">
        <f t="shared" si="499"/>
        <v>0</v>
      </c>
      <c r="N291" s="4258">
        <f t="shared" si="499"/>
        <v>0</v>
      </c>
      <c r="O291" s="4259"/>
      <c r="P291" s="4259"/>
      <c r="Q291" s="4259"/>
      <c r="R291" s="4259"/>
      <c r="S291" s="4259"/>
      <c r="T291" s="4259"/>
      <c r="U291" s="4259"/>
      <c r="V291" s="4259"/>
      <c r="W291" s="4119"/>
      <c r="X291" s="4257">
        <f t="shared" si="500"/>
        <v>0</v>
      </c>
      <c r="Y291" s="4258">
        <f t="shared" si="500"/>
        <v>0</v>
      </c>
      <c r="Z291" s="4260"/>
      <c r="AA291" s="4260"/>
      <c r="AB291" s="4260"/>
      <c r="AC291" s="4260"/>
      <c r="AD291" s="4260"/>
      <c r="AE291" s="4260"/>
      <c r="AF291" s="4260"/>
      <c r="AG291" s="4260"/>
      <c r="AH291" s="4119"/>
      <c r="AI291" s="4122"/>
      <c r="AJ291" s="4261">
        <f t="shared" si="501"/>
        <v>0</v>
      </c>
      <c r="AK291" s="4262">
        <f t="shared" si="502"/>
        <v>0</v>
      </c>
      <c r="AL291" s="4261">
        <f t="shared" si="503"/>
        <v>0</v>
      </c>
      <c r="AM291" s="4262">
        <f t="shared" si="504"/>
        <v>0</v>
      </c>
      <c r="AN291" s="4261">
        <f t="shared" si="505"/>
        <v>0</v>
      </c>
      <c r="AO291" s="4262">
        <f t="shared" si="506"/>
        <v>0</v>
      </c>
      <c r="AP291" s="4261">
        <f t="shared" si="507"/>
        <v>0</v>
      </c>
      <c r="AQ291" s="4262">
        <f t="shared" si="508"/>
        <v>0</v>
      </c>
      <c r="AR291" s="4261">
        <f t="shared" si="509"/>
        <v>0</v>
      </c>
      <c r="AS291" s="4262">
        <f t="shared" si="510"/>
        <v>0</v>
      </c>
      <c r="AT291" s="4261">
        <f t="shared" si="511"/>
        <v>0</v>
      </c>
      <c r="AU291" s="4262">
        <f t="shared" si="512"/>
        <v>0</v>
      </c>
      <c r="AV291" s="4261">
        <f t="shared" si="513"/>
        <v>0</v>
      </c>
      <c r="AW291" s="4262">
        <f t="shared" si="514"/>
        <v>0</v>
      </c>
      <c r="AX291" s="4261">
        <f t="shared" si="515"/>
        <v>0</v>
      </c>
      <c r="AY291" s="4262">
        <f t="shared" si="516"/>
        <v>0</v>
      </c>
      <c r="AZ291" s="4263"/>
      <c r="BA291" s="4264">
        <f>BA9</f>
        <v>20</v>
      </c>
      <c r="BB291" s="4264">
        <f t="shared" si="517"/>
        <v>0</v>
      </c>
      <c r="BC291" s="4264" t="str">
        <f t="shared" si="518"/>
        <v/>
      </c>
      <c r="BD291" s="4265">
        <f t="shared" si="496"/>
        <v>0</v>
      </c>
      <c r="BE291" s="4265">
        <f t="shared" ref="BE291:BK327" si="612">SUM(BW291,EF291)</f>
        <v>0</v>
      </c>
      <c r="BF291" s="4265">
        <f t="shared" si="612"/>
        <v>0</v>
      </c>
      <c r="BG291" s="4265">
        <f t="shared" si="612"/>
        <v>0</v>
      </c>
      <c r="BH291" s="4265">
        <f t="shared" si="612"/>
        <v>0</v>
      </c>
      <c r="BI291" s="4265">
        <f t="shared" si="612"/>
        <v>0</v>
      </c>
      <c r="BJ291" s="4265">
        <f t="shared" si="612"/>
        <v>0</v>
      </c>
      <c r="BK291" s="4265">
        <f t="shared" si="612"/>
        <v>0</v>
      </c>
      <c r="BL291" s="4122"/>
      <c r="BM291" s="4266">
        <f t="shared" si="519"/>
        <v>0</v>
      </c>
      <c r="BN291" s="4267">
        <f t="shared" si="520"/>
        <v>0</v>
      </c>
      <c r="BO291" s="4267">
        <f t="shared" si="521"/>
        <v>0</v>
      </c>
      <c r="BP291" s="4267">
        <f t="shared" si="522"/>
        <v>0</v>
      </c>
      <c r="BQ291" s="4267">
        <f t="shared" si="523"/>
        <v>0</v>
      </c>
      <c r="BR291" s="4267">
        <f t="shared" si="524"/>
        <v>0</v>
      </c>
      <c r="BS291" s="4267">
        <f t="shared" si="525"/>
        <v>0</v>
      </c>
      <c r="BT291" s="4267">
        <f t="shared" si="526"/>
        <v>0</v>
      </c>
      <c r="BU291" s="4202"/>
      <c r="BV291" s="4268">
        <f t="shared" si="497"/>
        <v>0</v>
      </c>
      <c r="BW291" s="4269">
        <f t="shared" ref="BW291:CC327" si="613">SUM(CH291,DC291)</f>
        <v>0</v>
      </c>
      <c r="BX291" s="4269">
        <f t="shared" si="613"/>
        <v>0</v>
      </c>
      <c r="BY291" s="4269">
        <f t="shared" si="613"/>
        <v>0</v>
      </c>
      <c r="BZ291" s="4269">
        <f t="shared" si="613"/>
        <v>0</v>
      </c>
      <c r="CA291" s="4269">
        <f t="shared" si="613"/>
        <v>0</v>
      </c>
      <c r="CB291" s="4269">
        <f t="shared" si="613"/>
        <v>0</v>
      </c>
      <c r="CC291" s="4270">
        <f t="shared" si="613"/>
        <v>0</v>
      </c>
      <c r="CD291" s="4114"/>
      <c r="CE291" s="4264" t="str">
        <f t="shared" si="527"/>
        <v/>
      </c>
      <c r="CF291" s="4271">
        <f t="shared" si="528"/>
        <v>0</v>
      </c>
      <c r="CG291" s="4272">
        <f t="shared" si="529"/>
        <v>0</v>
      </c>
      <c r="CH291" s="4272">
        <f t="shared" si="530"/>
        <v>0</v>
      </c>
      <c r="CI291" s="4272">
        <f t="shared" si="531"/>
        <v>0</v>
      </c>
      <c r="CJ291" s="4272">
        <f t="shared" si="532"/>
        <v>0</v>
      </c>
      <c r="CK291" s="4272">
        <f t="shared" si="533"/>
        <v>0</v>
      </c>
      <c r="CL291" s="4272">
        <f t="shared" si="534"/>
        <v>0</v>
      </c>
      <c r="CM291" s="4272">
        <f t="shared" si="535"/>
        <v>0</v>
      </c>
      <c r="CN291" s="4272">
        <f t="shared" si="536"/>
        <v>0</v>
      </c>
      <c r="CO291" s="4285">
        <f>IF(M291=CO8,M291,0)</f>
        <v>0</v>
      </c>
      <c r="CP291" s="4286" t="str">
        <f t="shared" si="537"/>
        <v/>
      </c>
      <c r="CQ291" s="4261" t="str">
        <f t="shared" si="538"/>
        <v/>
      </c>
      <c r="CR291" s="4275" t="str">
        <f t="shared" si="539"/>
        <v/>
      </c>
      <c r="CS291" s="4275" t="str">
        <f t="shared" si="540"/>
        <v/>
      </c>
      <c r="CT291" s="4275" t="str">
        <f t="shared" si="541"/>
        <v/>
      </c>
      <c r="CU291" s="4275" t="str">
        <f t="shared" si="542"/>
        <v/>
      </c>
      <c r="CV291" s="4275" t="str">
        <f t="shared" si="543"/>
        <v/>
      </c>
      <c r="CW291" s="4275" t="str">
        <f t="shared" si="544"/>
        <v/>
      </c>
      <c r="CX291" s="4276" t="str">
        <f t="shared" si="545"/>
        <v/>
      </c>
      <c r="CY291" s="4186"/>
      <c r="CZ291" s="4264" t="str">
        <f t="shared" si="546"/>
        <v/>
      </c>
      <c r="DA291" s="4277">
        <f t="shared" si="547"/>
        <v>0</v>
      </c>
      <c r="DB291" s="4115" t="str">
        <f t="shared" si="548"/>
        <v/>
      </c>
      <c r="DC291" s="4115" t="str">
        <f t="shared" si="549"/>
        <v/>
      </c>
      <c r="DD291" s="4115" t="str">
        <f t="shared" si="550"/>
        <v/>
      </c>
      <c r="DE291" s="4115" t="str">
        <f t="shared" si="551"/>
        <v/>
      </c>
      <c r="DF291" s="4115" t="str">
        <f t="shared" si="552"/>
        <v/>
      </c>
      <c r="DG291" s="4115" t="str">
        <f t="shared" si="553"/>
        <v/>
      </c>
      <c r="DH291" s="4115" t="str">
        <f t="shared" si="554"/>
        <v/>
      </c>
      <c r="DI291" s="4115" t="str">
        <f t="shared" si="555"/>
        <v/>
      </c>
      <c r="DJ291" s="4136"/>
      <c r="DK291" s="4287">
        <f>IF(M291=DK8,M291,0)</f>
        <v>0</v>
      </c>
      <c r="DL291" s="4286" t="str">
        <f t="shared" si="556"/>
        <v/>
      </c>
      <c r="DM291" s="4275" t="str">
        <f t="shared" si="557"/>
        <v/>
      </c>
      <c r="DN291" s="4275" t="str">
        <f t="shared" si="558"/>
        <v/>
      </c>
      <c r="DO291" s="4275" t="str">
        <f t="shared" si="559"/>
        <v/>
      </c>
      <c r="DP291" s="4275" t="str">
        <f t="shared" si="560"/>
        <v/>
      </c>
      <c r="DQ291" s="4275" t="str">
        <f t="shared" si="561"/>
        <v/>
      </c>
      <c r="DR291" s="4275" t="str">
        <f t="shared" si="562"/>
        <v/>
      </c>
      <c r="DS291" s="4275" t="str">
        <f t="shared" si="563"/>
        <v/>
      </c>
      <c r="DT291" s="4279" t="str">
        <f t="shared" si="564"/>
        <v/>
      </c>
      <c r="DU291" s="4122"/>
      <c r="DV291" s="4266">
        <f t="shared" si="565"/>
        <v>0</v>
      </c>
      <c r="DW291" s="4267">
        <f t="shared" si="566"/>
        <v>0</v>
      </c>
      <c r="DX291" s="4267">
        <f t="shared" si="567"/>
        <v>0</v>
      </c>
      <c r="DY291" s="4267">
        <f t="shared" si="568"/>
        <v>0</v>
      </c>
      <c r="DZ291" s="4267">
        <f t="shared" si="569"/>
        <v>0</v>
      </c>
      <c r="EA291" s="4267">
        <f t="shared" si="570"/>
        <v>0</v>
      </c>
      <c r="EB291" s="4267">
        <f t="shared" si="571"/>
        <v>0</v>
      </c>
      <c r="EC291" s="4267">
        <f t="shared" si="572"/>
        <v>0</v>
      </c>
      <c r="ED291" s="4215"/>
      <c r="EE291" s="4268">
        <f t="shared" si="498"/>
        <v>0</v>
      </c>
      <c r="EF291" s="4269">
        <f t="shared" ref="EF291:EL327" si="614">SUM(EQ291,FL291)</f>
        <v>0</v>
      </c>
      <c r="EG291" s="4269">
        <f t="shared" si="614"/>
        <v>0</v>
      </c>
      <c r="EH291" s="4269">
        <f t="shared" si="614"/>
        <v>0</v>
      </c>
      <c r="EI291" s="4269">
        <f t="shared" si="614"/>
        <v>0</v>
      </c>
      <c r="EJ291" s="4269">
        <f t="shared" si="614"/>
        <v>0</v>
      </c>
      <c r="EK291" s="4269">
        <f t="shared" si="614"/>
        <v>0</v>
      </c>
      <c r="EL291" s="4270">
        <f t="shared" si="614"/>
        <v>0</v>
      </c>
      <c r="EM291" s="4186"/>
      <c r="EN291" s="4264" t="str">
        <f t="shared" si="573"/>
        <v/>
      </c>
      <c r="EO291" s="4271">
        <f t="shared" si="574"/>
        <v>0</v>
      </c>
      <c r="EP291" s="4272">
        <f t="shared" si="575"/>
        <v>0</v>
      </c>
      <c r="EQ291" s="4272">
        <f t="shared" si="576"/>
        <v>0</v>
      </c>
      <c r="ER291" s="4272">
        <f t="shared" si="577"/>
        <v>0</v>
      </c>
      <c r="ES291" s="4272">
        <f t="shared" si="578"/>
        <v>0</v>
      </c>
      <c r="ET291" s="4272">
        <f t="shared" si="579"/>
        <v>0</v>
      </c>
      <c r="EU291" s="4272">
        <f t="shared" si="580"/>
        <v>0</v>
      </c>
      <c r="EV291" s="4272">
        <f t="shared" si="581"/>
        <v>0</v>
      </c>
      <c r="EW291" s="4272">
        <f t="shared" si="582"/>
        <v>0</v>
      </c>
      <c r="EX291" s="4288">
        <f>IF(X291=EX8,X291,0)</f>
        <v>0</v>
      </c>
      <c r="EY291" s="4286" t="str">
        <f t="shared" si="583"/>
        <v/>
      </c>
      <c r="EZ291" s="4261" t="str">
        <f t="shared" si="584"/>
        <v/>
      </c>
      <c r="FA291" s="4275" t="str">
        <f t="shared" si="585"/>
        <v/>
      </c>
      <c r="FB291" s="4275" t="str">
        <f t="shared" si="586"/>
        <v/>
      </c>
      <c r="FC291" s="4275" t="str">
        <f t="shared" si="587"/>
        <v/>
      </c>
      <c r="FD291" s="4275" t="str">
        <f t="shared" si="588"/>
        <v/>
      </c>
      <c r="FE291" s="4275" t="str">
        <f t="shared" si="589"/>
        <v/>
      </c>
      <c r="FF291" s="4275" t="str">
        <f t="shared" si="590"/>
        <v/>
      </c>
      <c r="FG291" s="4275" t="str">
        <f t="shared" si="591"/>
        <v/>
      </c>
      <c r="FH291" s="4186"/>
      <c r="FI291" s="4264" t="str">
        <f t="shared" si="592"/>
        <v/>
      </c>
      <c r="FJ291" s="4277">
        <f t="shared" si="593"/>
        <v>0</v>
      </c>
      <c r="FK291" s="4115" t="str">
        <f t="shared" si="594"/>
        <v/>
      </c>
      <c r="FL291" s="4115" t="str">
        <f t="shared" si="595"/>
        <v/>
      </c>
      <c r="FM291" s="4115" t="str">
        <f t="shared" si="596"/>
        <v/>
      </c>
      <c r="FN291" s="4115" t="str">
        <f t="shared" si="597"/>
        <v/>
      </c>
      <c r="FO291" s="4115" t="str">
        <f t="shared" si="598"/>
        <v/>
      </c>
      <c r="FP291" s="4115" t="str">
        <f t="shared" si="599"/>
        <v/>
      </c>
      <c r="FQ291" s="4115" t="str">
        <f t="shared" si="600"/>
        <v/>
      </c>
      <c r="FR291" s="4115" t="str">
        <f t="shared" si="601"/>
        <v/>
      </c>
      <c r="FS291" s="4287">
        <f>IF(X291=FS8,X291,0)</f>
        <v>0</v>
      </c>
      <c r="FT291" s="4286" t="str">
        <f t="shared" si="602"/>
        <v/>
      </c>
      <c r="FU291" s="4275" t="str">
        <f t="shared" si="603"/>
        <v/>
      </c>
      <c r="FV291" s="4275" t="str">
        <f t="shared" si="604"/>
        <v/>
      </c>
      <c r="FW291" s="4275" t="str">
        <f t="shared" si="605"/>
        <v/>
      </c>
      <c r="FX291" s="4275" t="str">
        <f t="shared" si="606"/>
        <v/>
      </c>
      <c r="FY291" s="4275" t="str">
        <f t="shared" si="607"/>
        <v/>
      </c>
      <c r="FZ291" s="4275" t="str">
        <f t="shared" si="608"/>
        <v/>
      </c>
      <c r="GA291" s="4275" t="str">
        <f t="shared" si="609"/>
        <v/>
      </c>
      <c r="GB291" s="4279" t="str">
        <f t="shared" si="610"/>
        <v/>
      </c>
      <c r="GC291" s="4122"/>
    </row>
    <row r="292" spans="1:185" ht="45" customHeight="1">
      <c r="A292" s="4016">
        <f>ROW()</f>
        <v>292</v>
      </c>
      <c r="B292" s="4250" t="str">
        <f>IF(C292="I","",IF(ISBLANK(D292),"",IF(ISTEXT(D292),LARGE(B9:B291,1)+1,0)))</f>
        <v/>
      </c>
      <c r="C292" s="4298"/>
      <c r="D292" s="4299"/>
      <c r="E292" s="4300"/>
      <c r="F292" s="4301"/>
      <c r="G292" s="4254"/>
      <c r="H292" s="4255"/>
      <c r="I292" s="4254"/>
      <c r="J292" s="4255"/>
      <c r="K292" s="4256">
        <f t="shared" si="611"/>
        <v>0</v>
      </c>
      <c r="L292" s="4119"/>
      <c r="M292" s="4257">
        <f t="shared" si="499"/>
        <v>0</v>
      </c>
      <c r="N292" s="4258">
        <f t="shared" si="499"/>
        <v>0</v>
      </c>
      <c r="O292" s="4259"/>
      <c r="P292" s="4259"/>
      <c r="Q292" s="4259"/>
      <c r="R292" s="4259"/>
      <c r="S292" s="4259"/>
      <c r="T292" s="4259"/>
      <c r="U292" s="4259"/>
      <c r="V292" s="4259"/>
      <c r="W292" s="4119"/>
      <c r="X292" s="4257">
        <f t="shared" si="500"/>
        <v>0</v>
      </c>
      <c r="Y292" s="4258">
        <f t="shared" si="500"/>
        <v>0</v>
      </c>
      <c r="Z292" s="4260"/>
      <c r="AA292" s="4260"/>
      <c r="AB292" s="4260"/>
      <c r="AC292" s="4260"/>
      <c r="AD292" s="4260"/>
      <c r="AE292" s="4260"/>
      <c r="AF292" s="4260"/>
      <c r="AG292" s="4260"/>
      <c r="AH292" s="4119"/>
      <c r="AI292" s="4122"/>
      <c r="AJ292" s="4261">
        <f t="shared" si="501"/>
        <v>0</v>
      </c>
      <c r="AK292" s="4262">
        <f t="shared" si="502"/>
        <v>0</v>
      </c>
      <c r="AL292" s="4261">
        <f t="shared" si="503"/>
        <v>0</v>
      </c>
      <c r="AM292" s="4262">
        <f t="shared" si="504"/>
        <v>0</v>
      </c>
      <c r="AN292" s="4261">
        <f t="shared" si="505"/>
        <v>0</v>
      </c>
      <c r="AO292" s="4262">
        <f t="shared" si="506"/>
        <v>0</v>
      </c>
      <c r="AP292" s="4261">
        <f t="shared" si="507"/>
        <v>0</v>
      </c>
      <c r="AQ292" s="4262">
        <f t="shared" si="508"/>
        <v>0</v>
      </c>
      <c r="AR292" s="4261">
        <f t="shared" si="509"/>
        <v>0</v>
      </c>
      <c r="AS292" s="4262">
        <f t="shared" si="510"/>
        <v>0</v>
      </c>
      <c r="AT292" s="4261">
        <f t="shared" si="511"/>
        <v>0</v>
      </c>
      <c r="AU292" s="4262">
        <f t="shared" si="512"/>
        <v>0</v>
      </c>
      <c r="AV292" s="4261">
        <f t="shared" si="513"/>
        <v>0</v>
      </c>
      <c r="AW292" s="4262">
        <f t="shared" si="514"/>
        <v>0</v>
      </c>
      <c r="AX292" s="4261">
        <f t="shared" si="515"/>
        <v>0</v>
      </c>
      <c r="AY292" s="4262">
        <f t="shared" si="516"/>
        <v>0</v>
      </c>
      <c r="AZ292" s="4263"/>
      <c r="BA292" s="4264">
        <f>BA9</f>
        <v>20</v>
      </c>
      <c r="BB292" s="4264">
        <f t="shared" si="517"/>
        <v>0</v>
      </c>
      <c r="BC292" s="4264" t="str">
        <f t="shared" si="518"/>
        <v/>
      </c>
      <c r="BD292" s="4265">
        <f t="shared" ref="BD292:BG329" si="615">SUM(BV292,EE292)</f>
        <v>0</v>
      </c>
      <c r="BE292" s="4265">
        <f t="shared" si="612"/>
        <v>0</v>
      </c>
      <c r="BF292" s="4265">
        <f t="shared" si="612"/>
        <v>0</v>
      </c>
      <c r="BG292" s="4265">
        <f t="shared" si="612"/>
        <v>0</v>
      </c>
      <c r="BH292" s="4265">
        <f t="shared" si="612"/>
        <v>0</v>
      </c>
      <c r="BI292" s="4265">
        <f t="shared" si="612"/>
        <v>0</v>
      </c>
      <c r="BJ292" s="4265">
        <f t="shared" si="612"/>
        <v>0</v>
      </c>
      <c r="BK292" s="4265">
        <f t="shared" si="612"/>
        <v>0</v>
      </c>
      <c r="BL292" s="4122"/>
      <c r="BM292" s="4266">
        <f t="shared" si="519"/>
        <v>0</v>
      </c>
      <c r="BN292" s="4267">
        <f t="shared" si="520"/>
        <v>0</v>
      </c>
      <c r="BO292" s="4267">
        <f t="shared" si="521"/>
        <v>0</v>
      </c>
      <c r="BP292" s="4267">
        <f t="shared" si="522"/>
        <v>0</v>
      </c>
      <c r="BQ292" s="4267">
        <f t="shared" si="523"/>
        <v>0</v>
      </c>
      <c r="BR292" s="4267">
        <f t="shared" si="524"/>
        <v>0</v>
      </c>
      <c r="BS292" s="4267">
        <f t="shared" si="525"/>
        <v>0</v>
      </c>
      <c r="BT292" s="4267">
        <f t="shared" si="526"/>
        <v>0</v>
      </c>
      <c r="BU292" s="4202"/>
      <c r="BV292" s="4268">
        <f t="shared" ref="BV292:BY329" si="616">SUM(CG292,DB292)</f>
        <v>0</v>
      </c>
      <c r="BW292" s="4269">
        <f t="shared" si="613"/>
        <v>0</v>
      </c>
      <c r="BX292" s="4269">
        <f t="shared" si="613"/>
        <v>0</v>
      </c>
      <c r="BY292" s="4269">
        <f t="shared" si="613"/>
        <v>0</v>
      </c>
      <c r="BZ292" s="4269">
        <f t="shared" si="613"/>
        <v>0</v>
      </c>
      <c r="CA292" s="4269">
        <f t="shared" si="613"/>
        <v>0</v>
      </c>
      <c r="CB292" s="4269">
        <f t="shared" si="613"/>
        <v>0</v>
      </c>
      <c r="CC292" s="4270">
        <f t="shared" si="613"/>
        <v>0</v>
      </c>
      <c r="CD292" s="4114"/>
      <c r="CE292" s="4264" t="str">
        <f t="shared" si="527"/>
        <v/>
      </c>
      <c r="CF292" s="4271">
        <f t="shared" si="528"/>
        <v>0</v>
      </c>
      <c r="CG292" s="4272">
        <f t="shared" si="529"/>
        <v>0</v>
      </c>
      <c r="CH292" s="4272">
        <f t="shared" si="530"/>
        <v>0</v>
      </c>
      <c r="CI292" s="4272">
        <f t="shared" si="531"/>
        <v>0</v>
      </c>
      <c r="CJ292" s="4272">
        <f t="shared" si="532"/>
        <v>0</v>
      </c>
      <c r="CK292" s="4272">
        <f t="shared" si="533"/>
        <v>0</v>
      </c>
      <c r="CL292" s="4272">
        <f t="shared" si="534"/>
        <v>0</v>
      </c>
      <c r="CM292" s="4272">
        <f t="shared" si="535"/>
        <v>0</v>
      </c>
      <c r="CN292" s="4272">
        <f t="shared" si="536"/>
        <v>0</v>
      </c>
      <c r="CO292" s="4285">
        <f>IF(M292=CO8,M292,0)</f>
        <v>0</v>
      </c>
      <c r="CP292" s="4286" t="str">
        <f t="shared" si="537"/>
        <v/>
      </c>
      <c r="CQ292" s="4261" t="str">
        <f t="shared" si="538"/>
        <v/>
      </c>
      <c r="CR292" s="4275" t="str">
        <f t="shared" si="539"/>
        <v/>
      </c>
      <c r="CS292" s="4275" t="str">
        <f t="shared" si="540"/>
        <v/>
      </c>
      <c r="CT292" s="4275" t="str">
        <f t="shared" si="541"/>
        <v/>
      </c>
      <c r="CU292" s="4275" t="str">
        <f t="shared" si="542"/>
        <v/>
      </c>
      <c r="CV292" s="4275" t="str">
        <f t="shared" si="543"/>
        <v/>
      </c>
      <c r="CW292" s="4275" t="str">
        <f t="shared" si="544"/>
        <v/>
      </c>
      <c r="CX292" s="4276" t="str">
        <f t="shared" si="545"/>
        <v/>
      </c>
      <c r="CY292" s="4186"/>
      <c r="CZ292" s="4264" t="str">
        <f t="shared" si="546"/>
        <v/>
      </c>
      <c r="DA292" s="4277">
        <f t="shared" si="547"/>
        <v>0</v>
      </c>
      <c r="DB292" s="4115" t="str">
        <f t="shared" si="548"/>
        <v/>
      </c>
      <c r="DC292" s="4115" t="str">
        <f t="shared" si="549"/>
        <v/>
      </c>
      <c r="DD292" s="4115" t="str">
        <f t="shared" si="550"/>
        <v/>
      </c>
      <c r="DE292" s="4115" t="str">
        <f t="shared" si="551"/>
        <v/>
      </c>
      <c r="DF292" s="4115" t="str">
        <f t="shared" si="552"/>
        <v/>
      </c>
      <c r="DG292" s="4115" t="str">
        <f t="shared" si="553"/>
        <v/>
      </c>
      <c r="DH292" s="4115" t="str">
        <f t="shared" si="554"/>
        <v/>
      </c>
      <c r="DI292" s="4115" t="str">
        <f t="shared" si="555"/>
        <v/>
      </c>
      <c r="DJ292" s="4136"/>
      <c r="DK292" s="4287">
        <f>IF(M292=DK8,M292,0)</f>
        <v>0</v>
      </c>
      <c r="DL292" s="4286" t="str">
        <f t="shared" si="556"/>
        <v/>
      </c>
      <c r="DM292" s="4275" t="str">
        <f t="shared" si="557"/>
        <v/>
      </c>
      <c r="DN292" s="4275" t="str">
        <f t="shared" si="558"/>
        <v/>
      </c>
      <c r="DO292" s="4275" t="str">
        <f t="shared" si="559"/>
        <v/>
      </c>
      <c r="DP292" s="4275" t="str">
        <f t="shared" si="560"/>
        <v/>
      </c>
      <c r="DQ292" s="4275" t="str">
        <f t="shared" si="561"/>
        <v/>
      </c>
      <c r="DR292" s="4275" t="str">
        <f t="shared" si="562"/>
        <v/>
      </c>
      <c r="DS292" s="4275" t="str">
        <f t="shared" si="563"/>
        <v/>
      </c>
      <c r="DT292" s="4279" t="str">
        <f t="shared" si="564"/>
        <v/>
      </c>
      <c r="DU292" s="4122"/>
      <c r="DV292" s="4266">
        <f t="shared" si="565"/>
        <v>0</v>
      </c>
      <c r="DW292" s="4267">
        <f t="shared" si="566"/>
        <v>0</v>
      </c>
      <c r="DX292" s="4267">
        <f t="shared" si="567"/>
        <v>0</v>
      </c>
      <c r="DY292" s="4267">
        <f t="shared" si="568"/>
        <v>0</v>
      </c>
      <c r="DZ292" s="4267">
        <f t="shared" si="569"/>
        <v>0</v>
      </c>
      <c r="EA292" s="4267">
        <f t="shared" si="570"/>
        <v>0</v>
      </c>
      <c r="EB292" s="4267">
        <f t="shared" si="571"/>
        <v>0</v>
      </c>
      <c r="EC292" s="4267">
        <f t="shared" si="572"/>
        <v>0</v>
      </c>
      <c r="ED292" s="4215"/>
      <c r="EE292" s="4268">
        <f t="shared" ref="EE292:EH329" si="617">SUM(EP292,FK292)</f>
        <v>0</v>
      </c>
      <c r="EF292" s="4269">
        <f t="shared" si="614"/>
        <v>0</v>
      </c>
      <c r="EG292" s="4269">
        <f t="shared" si="614"/>
        <v>0</v>
      </c>
      <c r="EH292" s="4269">
        <f t="shared" si="614"/>
        <v>0</v>
      </c>
      <c r="EI292" s="4269">
        <f t="shared" si="614"/>
        <v>0</v>
      </c>
      <c r="EJ292" s="4269">
        <f t="shared" si="614"/>
        <v>0</v>
      </c>
      <c r="EK292" s="4269">
        <f t="shared" si="614"/>
        <v>0</v>
      </c>
      <c r="EL292" s="4270">
        <f t="shared" si="614"/>
        <v>0</v>
      </c>
      <c r="EM292" s="4186"/>
      <c r="EN292" s="4264" t="str">
        <f t="shared" si="573"/>
        <v/>
      </c>
      <c r="EO292" s="4271">
        <f t="shared" si="574"/>
        <v>0</v>
      </c>
      <c r="EP292" s="4272">
        <f t="shared" si="575"/>
        <v>0</v>
      </c>
      <c r="EQ292" s="4272">
        <f t="shared" si="576"/>
        <v>0</v>
      </c>
      <c r="ER292" s="4272">
        <f t="shared" si="577"/>
        <v>0</v>
      </c>
      <c r="ES292" s="4272">
        <f t="shared" si="578"/>
        <v>0</v>
      </c>
      <c r="ET292" s="4272">
        <f t="shared" si="579"/>
        <v>0</v>
      </c>
      <c r="EU292" s="4272">
        <f t="shared" si="580"/>
        <v>0</v>
      </c>
      <c r="EV292" s="4272">
        <f t="shared" si="581"/>
        <v>0</v>
      </c>
      <c r="EW292" s="4272">
        <f t="shared" si="582"/>
        <v>0</v>
      </c>
      <c r="EX292" s="4288">
        <f>IF(X292=EX8,X292,0)</f>
        <v>0</v>
      </c>
      <c r="EY292" s="4286" t="str">
        <f t="shared" si="583"/>
        <v/>
      </c>
      <c r="EZ292" s="4261" t="str">
        <f t="shared" si="584"/>
        <v/>
      </c>
      <c r="FA292" s="4275" t="str">
        <f t="shared" si="585"/>
        <v/>
      </c>
      <c r="FB292" s="4275" t="str">
        <f t="shared" si="586"/>
        <v/>
      </c>
      <c r="FC292" s="4275" t="str">
        <f t="shared" si="587"/>
        <v/>
      </c>
      <c r="FD292" s="4275" t="str">
        <f t="shared" si="588"/>
        <v/>
      </c>
      <c r="FE292" s="4275" t="str">
        <f t="shared" si="589"/>
        <v/>
      </c>
      <c r="FF292" s="4275" t="str">
        <f t="shared" si="590"/>
        <v/>
      </c>
      <c r="FG292" s="4275" t="str">
        <f t="shared" si="591"/>
        <v/>
      </c>
      <c r="FH292" s="4186"/>
      <c r="FI292" s="4264" t="str">
        <f t="shared" si="592"/>
        <v/>
      </c>
      <c r="FJ292" s="4277">
        <f t="shared" si="593"/>
        <v>0</v>
      </c>
      <c r="FK292" s="4115" t="str">
        <f t="shared" si="594"/>
        <v/>
      </c>
      <c r="FL292" s="4115" t="str">
        <f t="shared" si="595"/>
        <v/>
      </c>
      <c r="FM292" s="4115" t="str">
        <f t="shared" si="596"/>
        <v/>
      </c>
      <c r="FN292" s="4115" t="str">
        <f t="shared" si="597"/>
        <v/>
      </c>
      <c r="FO292" s="4115" t="str">
        <f t="shared" si="598"/>
        <v/>
      </c>
      <c r="FP292" s="4115" t="str">
        <f t="shared" si="599"/>
        <v/>
      </c>
      <c r="FQ292" s="4115" t="str">
        <f t="shared" si="600"/>
        <v/>
      </c>
      <c r="FR292" s="4115" t="str">
        <f t="shared" si="601"/>
        <v/>
      </c>
      <c r="FS292" s="4287">
        <f>IF(X292=FS8,X292,0)</f>
        <v>0</v>
      </c>
      <c r="FT292" s="4286" t="str">
        <f t="shared" si="602"/>
        <v/>
      </c>
      <c r="FU292" s="4275" t="str">
        <f t="shared" si="603"/>
        <v/>
      </c>
      <c r="FV292" s="4275" t="str">
        <f t="shared" si="604"/>
        <v/>
      </c>
      <c r="FW292" s="4275" t="str">
        <f t="shared" si="605"/>
        <v/>
      </c>
      <c r="FX292" s="4275" t="str">
        <f t="shared" si="606"/>
        <v/>
      </c>
      <c r="FY292" s="4275" t="str">
        <f t="shared" si="607"/>
        <v/>
      </c>
      <c r="FZ292" s="4275" t="str">
        <f t="shared" si="608"/>
        <v/>
      </c>
      <c r="GA292" s="4275" t="str">
        <f t="shared" si="609"/>
        <v/>
      </c>
      <c r="GB292" s="4279" t="str">
        <f t="shared" si="610"/>
        <v/>
      </c>
      <c r="GC292" s="4122"/>
    </row>
    <row r="293" spans="1:185" ht="45" customHeight="1">
      <c r="A293" s="4016">
        <f>ROW()</f>
        <v>293</v>
      </c>
      <c r="B293" s="4250" t="str">
        <f>IF(C293="I","",IF(ISBLANK(D293),"",IF(ISTEXT(D293),LARGE(B9:B292,1)+1,0)))</f>
        <v/>
      </c>
      <c r="C293" s="4298"/>
      <c r="D293" s="4299"/>
      <c r="E293" s="4300"/>
      <c r="F293" s="4301"/>
      <c r="G293" s="4254"/>
      <c r="H293" s="4255"/>
      <c r="I293" s="4254"/>
      <c r="J293" s="4255"/>
      <c r="K293" s="4256">
        <f t="shared" si="611"/>
        <v>0</v>
      </c>
      <c r="L293" s="4119"/>
      <c r="M293" s="4257">
        <f t="shared" si="499"/>
        <v>0</v>
      </c>
      <c r="N293" s="4258">
        <f t="shared" si="499"/>
        <v>0</v>
      </c>
      <c r="O293" s="4259"/>
      <c r="P293" s="4259"/>
      <c r="Q293" s="4259"/>
      <c r="R293" s="4259"/>
      <c r="S293" s="4259"/>
      <c r="T293" s="4259"/>
      <c r="U293" s="4259"/>
      <c r="V293" s="4259"/>
      <c r="W293" s="4119"/>
      <c r="X293" s="4257">
        <f t="shared" si="500"/>
        <v>0</v>
      </c>
      <c r="Y293" s="4258">
        <f t="shared" si="500"/>
        <v>0</v>
      </c>
      <c r="Z293" s="4260"/>
      <c r="AA293" s="4260"/>
      <c r="AB293" s="4260"/>
      <c r="AC293" s="4260"/>
      <c r="AD293" s="4260"/>
      <c r="AE293" s="4260"/>
      <c r="AF293" s="4260"/>
      <c r="AG293" s="4260"/>
      <c r="AH293" s="4119"/>
      <c r="AI293" s="4122"/>
      <c r="AJ293" s="4261">
        <f t="shared" si="501"/>
        <v>0</v>
      </c>
      <c r="AK293" s="4262">
        <f t="shared" si="502"/>
        <v>0</v>
      </c>
      <c r="AL293" s="4261">
        <f t="shared" si="503"/>
        <v>0</v>
      </c>
      <c r="AM293" s="4262">
        <f t="shared" si="504"/>
        <v>0</v>
      </c>
      <c r="AN293" s="4261">
        <f t="shared" si="505"/>
        <v>0</v>
      </c>
      <c r="AO293" s="4262">
        <f t="shared" si="506"/>
        <v>0</v>
      </c>
      <c r="AP293" s="4261">
        <f t="shared" si="507"/>
        <v>0</v>
      </c>
      <c r="AQ293" s="4262">
        <f t="shared" si="508"/>
        <v>0</v>
      </c>
      <c r="AR293" s="4261">
        <f t="shared" si="509"/>
        <v>0</v>
      </c>
      <c r="AS293" s="4262">
        <f t="shared" si="510"/>
        <v>0</v>
      </c>
      <c r="AT293" s="4261">
        <f t="shared" si="511"/>
        <v>0</v>
      </c>
      <c r="AU293" s="4262">
        <f t="shared" si="512"/>
        <v>0</v>
      </c>
      <c r="AV293" s="4261">
        <f t="shared" si="513"/>
        <v>0</v>
      </c>
      <c r="AW293" s="4262">
        <f t="shared" si="514"/>
        <v>0</v>
      </c>
      <c r="AX293" s="4261">
        <f t="shared" si="515"/>
        <v>0</v>
      </c>
      <c r="AY293" s="4262">
        <f t="shared" si="516"/>
        <v>0</v>
      </c>
      <c r="AZ293" s="4263"/>
      <c r="BA293" s="4264">
        <f>BA9</f>
        <v>20</v>
      </c>
      <c r="BB293" s="4264">
        <f t="shared" si="517"/>
        <v>0</v>
      </c>
      <c r="BC293" s="4264" t="str">
        <f t="shared" si="518"/>
        <v/>
      </c>
      <c r="BD293" s="4265">
        <f t="shared" si="615"/>
        <v>0</v>
      </c>
      <c r="BE293" s="4265">
        <f t="shared" si="612"/>
        <v>0</v>
      </c>
      <c r="BF293" s="4265">
        <f t="shared" si="612"/>
        <v>0</v>
      </c>
      <c r="BG293" s="4265">
        <f t="shared" si="612"/>
        <v>0</v>
      </c>
      <c r="BH293" s="4265">
        <f t="shared" si="612"/>
        <v>0</v>
      </c>
      <c r="BI293" s="4265">
        <f t="shared" si="612"/>
        <v>0</v>
      </c>
      <c r="BJ293" s="4265">
        <f t="shared" si="612"/>
        <v>0</v>
      </c>
      <c r="BK293" s="4265">
        <f t="shared" si="612"/>
        <v>0</v>
      </c>
      <c r="BL293" s="4122"/>
      <c r="BM293" s="4266">
        <f t="shared" si="519"/>
        <v>0</v>
      </c>
      <c r="BN293" s="4267">
        <f t="shared" si="520"/>
        <v>0</v>
      </c>
      <c r="BO293" s="4267">
        <f t="shared" si="521"/>
        <v>0</v>
      </c>
      <c r="BP293" s="4267">
        <f t="shared" si="522"/>
        <v>0</v>
      </c>
      <c r="BQ293" s="4267">
        <f t="shared" si="523"/>
        <v>0</v>
      </c>
      <c r="BR293" s="4267">
        <f t="shared" si="524"/>
        <v>0</v>
      </c>
      <c r="BS293" s="4267">
        <f t="shared" si="525"/>
        <v>0</v>
      </c>
      <c r="BT293" s="4267">
        <f t="shared" si="526"/>
        <v>0</v>
      </c>
      <c r="BU293" s="4202"/>
      <c r="BV293" s="4268">
        <f t="shared" si="616"/>
        <v>0</v>
      </c>
      <c r="BW293" s="4269">
        <f t="shared" si="613"/>
        <v>0</v>
      </c>
      <c r="BX293" s="4269">
        <f t="shared" si="613"/>
        <v>0</v>
      </c>
      <c r="BY293" s="4269">
        <f t="shared" si="613"/>
        <v>0</v>
      </c>
      <c r="BZ293" s="4269">
        <f t="shared" si="613"/>
        <v>0</v>
      </c>
      <c r="CA293" s="4269">
        <f t="shared" si="613"/>
        <v>0</v>
      </c>
      <c r="CB293" s="4269">
        <f t="shared" si="613"/>
        <v>0</v>
      </c>
      <c r="CC293" s="4270">
        <f t="shared" si="613"/>
        <v>0</v>
      </c>
      <c r="CD293" s="4114"/>
      <c r="CE293" s="4264" t="str">
        <f t="shared" si="527"/>
        <v/>
      </c>
      <c r="CF293" s="4271">
        <f t="shared" si="528"/>
        <v>0</v>
      </c>
      <c r="CG293" s="4272">
        <f t="shared" si="529"/>
        <v>0</v>
      </c>
      <c r="CH293" s="4272">
        <f t="shared" si="530"/>
        <v>0</v>
      </c>
      <c r="CI293" s="4272">
        <f t="shared" si="531"/>
        <v>0</v>
      </c>
      <c r="CJ293" s="4272">
        <f t="shared" si="532"/>
        <v>0</v>
      </c>
      <c r="CK293" s="4272">
        <f t="shared" si="533"/>
        <v>0</v>
      </c>
      <c r="CL293" s="4272">
        <f t="shared" si="534"/>
        <v>0</v>
      </c>
      <c r="CM293" s="4272">
        <f t="shared" si="535"/>
        <v>0</v>
      </c>
      <c r="CN293" s="4272">
        <f t="shared" si="536"/>
        <v>0</v>
      </c>
      <c r="CO293" s="4285">
        <f>IF(M293=CO8,M293,0)</f>
        <v>0</v>
      </c>
      <c r="CP293" s="4286" t="str">
        <f t="shared" si="537"/>
        <v/>
      </c>
      <c r="CQ293" s="4261" t="str">
        <f t="shared" si="538"/>
        <v/>
      </c>
      <c r="CR293" s="4275" t="str">
        <f t="shared" si="539"/>
        <v/>
      </c>
      <c r="CS293" s="4275" t="str">
        <f t="shared" si="540"/>
        <v/>
      </c>
      <c r="CT293" s="4275" t="str">
        <f t="shared" si="541"/>
        <v/>
      </c>
      <c r="CU293" s="4275" t="str">
        <f t="shared" si="542"/>
        <v/>
      </c>
      <c r="CV293" s="4275" t="str">
        <f t="shared" si="543"/>
        <v/>
      </c>
      <c r="CW293" s="4275" t="str">
        <f t="shared" si="544"/>
        <v/>
      </c>
      <c r="CX293" s="4276" t="str">
        <f t="shared" si="545"/>
        <v/>
      </c>
      <c r="CY293" s="4186"/>
      <c r="CZ293" s="4264" t="str">
        <f t="shared" si="546"/>
        <v/>
      </c>
      <c r="DA293" s="4277">
        <f t="shared" si="547"/>
        <v>0</v>
      </c>
      <c r="DB293" s="4115" t="str">
        <f t="shared" si="548"/>
        <v/>
      </c>
      <c r="DC293" s="4115" t="str">
        <f t="shared" si="549"/>
        <v/>
      </c>
      <c r="DD293" s="4115" t="str">
        <f t="shared" si="550"/>
        <v/>
      </c>
      <c r="DE293" s="4115" t="str">
        <f t="shared" si="551"/>
        <v/>
      </c>
      <c r="DF293" s="4115" t="str">
        <f t="shared" si="552"/>
        <v/>
      </c>
      <c r="DG293" s="4115" t="str">
        <f t="shared" si="553"/>
        <v/>
      </c>
      <c r="DH293" s="4115" t="str">
        <f t="shared" si="554"/>
        <v/>
      </c>
      <c r="DI293" s="4115" t="str">
        <f t="shared" si="555"/>
        <v/>
      </c>
      <c r="DJ293" s="4136"/>
      <c r="DK293" s="4287">
        <f>IF(M293=DK8,M293,0)</f>
        <v>0</v>
      </c>
      <c r="DL293" s="4286" t="str">
        <f t="shared" si="556"/>
        <v/>
      </c>
      <c r="DM293" s="4275" t="str">
        <f t="shared" si="557"/>
        <v/>
      </c>
      <c r="DN293" s="4275" t="str">
        <f t="shared" si="558"/>
        <v/>
      </c>
      <c r="DO293" s="4275" t="str">
        <f t="shared" si="559"/>
        <v/>
      </c>
      <c r="DP293" s="4275" t="str">
        <f t="shared" si="560"/>
        <v/>
      </c>
      <c r="DQ293" s="4275" t="str">
        <f t="shared" si="561"/>
        <v/>
      </c>
      <c r="DR293" s="4275" t="str">
        <f t="shared" si="562"/>
        <v/>
      </c>
      <c r="DS293" s="4275" t="str">
        <f t="shared" si="563"/>
        <v/>
      </c>
      <c r="DT293" s="4279" t="str">
        <f t="shared" si="564"/>
        <v/>
      </c>
      <c r="DU293" s="4122"/>
      <c r="DV293" s="4266">
        <f t="shared" si="565"/>
        <v>0</v>
      </c>
      <c r="DW293" s="4267">
        <f t="shared" si="566"/>
        <v>0</v>
      </c>
      <c r="DX293" s="4267">
        <f t="shared" si="567"/>
        <v>0</v>
      </c>
      <c r="DY293" s="4267">
        <f t="shared" si="568"/>
        <v>0</v>
      </c>
      <c r="DZ293" s="4267">
        <f t="shared" si="569"/>
        <v>0</v>
      </c>
      <c r="EA293" s="4267">
        <f t="shared" si="570"/>
        <v>0</v>
      </c>
      <c r="EB293" s="4267">
        <f t="shared" si="571"/>
        <v>0</v>
      </c>
      <c r="EC293" s="4267">
        <f t="shared" si="572"/>
        <v>0</v>
      </c>
      <c r="ED293" s="4215"/>
      <c r="EE293" s="4268">
        <f t="shared" si="617"/>
        <v>0</v>
      </c>
      <c r="EF293" s="4269">
        <f t="shared" si="614"/>
        <v>0</v>
      </c>
      <c r="EG293" s="4269">
        <f t="shared" si="614"/>
        <v>0</v>
      </c>
      <c r="EH293" s="4269">
        <f t="shared" si="614"/>
        <v>0</v>
      </c>
      <c r="EI293" s="4269">
        <f t="shared" si="614"/>
        <v>0</v>
      </c>
      <c r="EJ293" s="4269">
        <f t="shared" si="614"/>
        <v>0</v>
      </c>
      <c r="EK293" s="4269">
        <f t="shared" si="614"/>
        <v>0</v>
      </c>
      <c r="EL293" s="4270">
        <f t="shared" si="614"/>
        <v>0</v>
      </c>
      <c r="EM293" s="4186"/>
      <c r="EN293" s="4264" t="str">
        <f t="shared" si="573"/>
        <v/>
      </c>
      <c r="EO293" s="4271">
        <f t="shared" si="574"/>
        <v>0</v>
      </c>
      <c r="EP293" s="4272">
        <f t="shared" si="575"/>
        <v>0</v>
      </c>
      <c r="EQ293" s="4272">
        <f t="shared" si="576"/>
        <v>0</v>
      </c>
      <c r="ER293" s="4272">
        <f t="shared" si="577"/>
        <v>0</v>
      </c>
      <c r="ES293" s="4272">
        <f t="shared" si="578"/>
        <v>0</v>
      </c>
      <c r="ET293" s="4272">
        <f t="shared" si="579"/>
        <v>0</v>
      </c>
      <c r="EU293" s="4272">
        <f t="shared" si="580"/>
        <v>0</v>
      </c>
      <c r="EV293" s="4272">
        <f t="shared" si="581"/>
        <v>0</v>
      </c>
      <c r="EW293" s="4272">
        <f t="shared" si="582"/>
        <v>0</v>
      </c>
      <c r="EX293" s="4288">
        <f>IF(X293=EX8,X293,0)</f>
        <v>0</v>
      </c>
      <c r="EY293" s="4286" t="str">
        <f t="shared" si="583"/>
        <v/>
      </c>
      <c r="EZ293" s="4261" t="str">
        <f t="shared" si="584"/>
        <v/>
      </c>
      <c r="FA293" s="4275" t="str">
        <f t="shared" si="585"/>
        <v/>
      </c>
      <c r="FB293" s="4275" t="str">
        <f t="shared" si="586"/>
        <v/>
      </c>
      <c r="FC293" s="4275" t="str">
        <f t="shared" si="587"/>
        <v/>
      </c>
      <c r="FD293" s="4275" t="str">
        <f t="shared" si="588"/>
        <v/>
      </c>
      <c r="FE293" s="4275" t="str">
        <f t="shared" si="589"/>
        <v/>
      </c>
      <c r="FF293" s="4275" t="str">
        <f t="shared" si="590"/>
        <v/>
      </c>
      <c r="FG293" s="4275" t="str">
        <f t="shared" si="591"/>
        <v/>
      </c>
      <c r="FH293" s="4186"/>
      <c r="FI293" s="4264" t="str">
        <f t="shared" si="592"/>
        <v/>
      </c>
      <c r="FJ293" s="4277">
        <f t="shared" si="593"/>
        <v>0</v>
      </c>
      <c r="FK293" s="4115" t="str">
        <f t="shared" si="594"/>
        <v/>
      </c>
      <c r="FL293" s="4115" t="str">
        <f t="shared" si="595"/>
        <v/>
      </c>
      <c r="FM293" s="4115" t="str">
        <f t="shared" si="596"/>
        <v/>
      </c>
      <c r="FN293" s="4115" t="str">
        <f t="shared" si="597"/>
        <v/>
      </c>
      <c r="FO293" s="4115" t="str">
        <f t="shared" si="598"/>
        <v/>
      </c>
      <c r="FP293" s="4115" t="str">
        <f t="shared" si="599"/>
        <v/>
      </c>
      <c r="FQ293" s="4115" t="str">
        <f t="shared" si="600"/>
        <v/>
      </c>
      <c r="FR293" s="4115" t="str">
        <f t="shared" si="601"/>
        <v/>
      </c>
      <c r="FS293" s="4287">
        <f>IF(X293=FS8,X293,0)</f>
        <v>0</v>
      </c>
      <c r="FT293" s="4286" t="str">
        <f t="shared" si="602"/>
        <v/>
      </c>
      <c r="FU293" s="4275" t="str">
        <f t="shared" si="603"/>
        <v/>
      </c>
      <c r="FV293" s="4275" t="str">
        <f t="shared" si="604"/>
        <v/>
      </c>
      <c r="FW293" s="4275" t="str">
        <f t="shared" si="605"/>
        <v/>
      </c>
      <c r="FX293" s="4275" t="str">
        <f t="shared" si="606"/>
        <v/>
      </c>
      <c r="FY293" s="4275" t="str">
        <f t="shared" si="607"/>
        <v/>
      </c>
      <c r="FZ293" s="4275" t="str">
        <f t="shared" si="608"/>
        <v/>
      </c>
      <c r="GA293" s="4275" t="str">
        <f t="shared" si="609"/>
        <v/>
      </c>
      <c r="GB293" s="4279" t="str">
        <f t="shared" si="610"/>
        <v/>
      </c>
      <c r="GC293" s="4122"/>
    </row>
    <row r="294" spans="1:185" ht="45" customHeight="1">
      <c r="A294" s="4016">
        <f>ROW()</f>
        <v>294</v>
      </c>
      <c r="B294" s="4250" t="str">
        <f>IF(C294="I","",IF(ISBLANK(D294),"",IF(ISTEXT(D294),LARGE(B9:B293,1)+1,0)))</f>
        <v/>
      </c>
      <c r="C294" s="4298"/>
      <c r="D294" s="4299"/>
      <c r="E294" s="4300"/>
      <c r="F294" s="4301"/>
      <c r="G294" s="4254"/>
      <c r="H294" s="4255"/>
      <c r="I294" s="4254"/>
      <c r="J294" s="4255"/>
      <c r="K294" s="4256">
        <f t="shared" si="611"/>
        <v>0</v>
      </c>
      <c r="L294" s="4119"/>
      <c r="M294" s="4257">
        <f t="shared" si="499"/>
        <v>0</v>
      </c>
      <c r="N294" s="4258">
        <f t="shared" si="499"/>
        <v>0</v>
      </c>
      <c r="O294" s="4259"/>
      <c r="P294" s="4259"/>
      <c r="Q294" s="4259"/>
      <c r="R294" s="4259"/>
      <c r="S294" s="4259"/>
      <c r="T294" s="4259"/>
      <c r="U294" s="4259"/>
      <c r="V294" s="4259"/>
      <c r="W294" s="4119"/>
      <c r="X294" s="4257">
        <f t="shared" si="500"/>
        <v>0</v>
      </c>
      <c r="Y294" s="4258">
        <f t="shared" si="500"/>
        <v>0</v>
      </c>
      <c r="Z294" s="4260"/>
      <c r="AA294" s="4260"/>
      <c r="AB294" s="4260"/>
      <c r="AC294" s="4260"/>
      <c r="AD294" s="4260"/>
      <c r="AE294" s="4260"/>
      <c r="AF294" s="4260"/>
      <c r="AG294" s="4260"/>
      <c r="AH294" s="4119"/>
      <c r="AI294" s="4122"/>
      <c r="AJ294" s="4261">
        <f t="shared" si="501"/>
        <v>0</v>
      </c>
      <c r="AK294" s="4262">
        <f t="shared" si="502"/>
        <v>0</v>
      </c>
      <c r="AL294" s="4261">
        <f t="shared" si="503"/>
        <v>0</v>
      </c>
      <c r="AM294" s="4262">
        <f t="shared" si="504"/>
        <v>0</v>
      </c>
      <c r="AN294" s="4261">
        <f t="shared" si="505"/>
        <v>0</v>
      </c>
      <c r="AO294" s="4262">
        <f t="shared" si="506"/>
        <v>0</v>
      </c>
      <c r="AP294" s="4261">
        <f t="shared" si="507"/>
        <v>0</v>
      </c>
      <c r="AQ294" s="4262">
        <f t="shared" si="508"/>
        <v>0</v>
      </c>
      <c r="AR294" s="4261">
        <f t="shared" si="509"/>
        <v>0</v>
      </c>
      <c r="AS294" s="4262">
        <f t="shared" si="510"/>
        <v>0</v>
      </c>
      <c r="AT294" s="4261">
        <f t="shared" si="511"/>
        <v>0</v>
      </c>
      <c r="AU294" s="4262">
        <f t="shared" si="512"/>
        <v>0</v>
      </c>
      <c r="AV294" s="4261">
        <f t="shared" si="513"/>
        <v>0</v>
      </c>
      <c r="AW294" s="4262">
        <f t="shared" si="514"/>
        <v>0</v>
      </c>
      <c r="AX294" s="4261">
        <f t="shared" si="515"/>
        <v>0</v>
      </c>
      <c r="AY294" s="4262">
        <f t="shared" si="516"/>
        <v>0</v>
      </c>
      <c r="AZ294" s="4263"/>
      <c r="BA294" s="4264">
        <f>BA9</f>
        <v>20</v>
      </c>
      <c r="BB294" s="4264">
        <f t="shared" si="517"/>
        <v>0</v>
      </c>
      <c r="BC294" s="4264" t="str">
        <f t="shared" si="518"/>
        <v/>
      </c>
      <c r="BD294" s="4265">
        <f t="shared" si="615"/>
        <v>0</v>
      </c>
      <c r="BE294" s="4265">
        <f t="shared" si="612"/>
        <v>0</v>
      </c>
      <c r="BF294" s="4265">
        <f t="shared" si="612"/>
        <v>0</v>
      </c>
      <c r="BG294" s="4265">
        <f t="shared" si="612"/>
        <v>0</v>
      </c>
      <c r="BH294" s="4265">
        <f t="shared" si="612"/>
        <v>0</v>
      </c>
      <c r="BI294" s="4265">
        <f t="shared" si="612"/>
        <v>0</v>
      </c>
      <c r="BJ294" s="4265">
        <f t="shared" si="612"/>
        <v>0</v>
      </c>
      <c r="BK294" s="4265">
        <f t="shared" si="612"/>
        <v>0</v>
      </c>
      <c r="BL294" s="4122"/>
      <c r="BM294" s="4266">
        <f t="shared" si="519"/>
        <v>0</v>
      </c>
      <c r="BN294" s="4267">
        <f t="shared" si="520"/>
        <v>0</v>
      </c>
      <c r="BO294" s="4267">
        <f t="shared" si="521"/>
        <v>0</v>
      </c>
      <c r="BP294" s="4267">
        <f t="shared" si="522"/>
        <v>0</v>
      </c>
      <c r="BQ294" s="4267">
        <f t="shared" si="523"/>
        <v>0</v>
      </c>
      <c r="BR294" s="4267">
        <f t="shared" si="524"/>
        <v>0</v>
      </c>
      <c r="BS294" s="4267">
        <f t="shared" si="525"/>
        <v>0</v>
      </c>
      <c r="BT294" s="4267">
        <f t="shared" si="526"/>
        <v>0</v>
      </c>
      <c r="BU294" s="4202"/>
      <c r="BV294" s="4268">
        <f t="shared" si="616"/>
        <v>0</v>
      </c>
      <c r="BW294" s="4269">
        <f t="shared" si="613"/>
        <v>0</v>
      </c>
      <c r="BX294" s="4269">
        <f t="shared" si="613"/>
        <v>0</v>
      </c>
      <c r="BY294" s="4269">
        <f t="shared" si="613"/>
        <v>0</v>
      </c>
      <c r="BZ294" s="4269">
        <f t="shared" si="613"/>
        <v>0</v>
      </c>
      <c r="CA294" s="4269">
        <f t="shared" si="613"/>
        <v>0</v>
      </c>
      <c r="CB294" s="4269">
        <f t="shared" si="613"/>
        <v>0</v>
      </c>
      <c r="CC294" s="4270">
        <f t="shared" si="613"/>
        <v>0</v>
      </c>
      <c r="CD294" s="4114"/>
      <c r="CE294" s="4264" t="str">
        <f t="shared" si="527"/>
        <v/>
      </c>
      <c r="CF294" s="4271">
        <f t="shared" si="528"/>
        <v>0</v>
      </c>
      <c r="CG294" s="4272">
        <f t="shared" si="529"/>
        <v>0</v>
      </c>
      <c r="CH294" s="4272">
        <f t="shared" si="530"/>
        <v>0</v>
      </c>
      <c r="CI294" s="4272">
        <f t="shared" si="531"/>
        <v>0</v>
      </c>
      <c r="CJ294" s="4272">
        <f t="shared" si="532"/>
        <v>0</v>
      </c>
      <c r="CK294" s="4272">
        <f t="shared" si="533"/>
        <v>0</v>
      </c>
      <c r="CL294" s="4272">
        <f t="shared" si="534"/>
        <v>0</v>
      </c>
      <c r="CM294" s="4272">
        <f t="shared" si="535"/>
        <v>0</v>
      </c>
      <c r="CN294" s="4272">
        <f t="shared" si="536"/>
        <v>0</v>
      </c>
      <c r="CO294" s="4285">
        <f>IF(M294=CO8,M294,0)</f>
        <v>0</v>
      </c>
      <c r="CP294" s="4286" t="str">
        <f t="shared" si="537"/>
        <v/>
      </c>
      <c r="CQ294" s="4261" t="str">
        <f t="shared" si="538"/>
        <v/>
      </c>
      <c r="CR294" s="4275" t="str">
        <f t="shared" si="539"/>
        <v/>
      </c>
      <c r="CS294" s="4275" t="str">
        <f t="shared" si="540"/>
        <v/>
      </c>
      <c r="CT294" s="4275" t="str">
        <f t="shared" si="541"/>
        <v/>
      </c>
      <c r="CU294" s="4275" t="str">
        <f t="shared" si="542"/>
        <v/>
      </c>
      <c r="CV294" s="4275" t="str">
        <f t="shared" si="543"/>
        <v/>
      </c>
      <c r="CW294" s="4275" t="str">
        <f t="shared" si="544"/>
        <v/>
      </c>
      <c r="CX294" s="4276" t="str">
        <f t="shared" si="545"/>
        <v/>
      </c>
      <c r="CY294" s="4186"/>
      <c r="CZ294" s="4264" t="str">
        <f t="shared" si="546"/>
        <v/>
      </c>
      <c r="DA294" s="4277">
        <f t="shared" si="547"/>
        <v>0</v>
      </c>
      <c r="DB294" s="4115" t="str">
        <f t="shared" si="548"/>
        <v/>
      </c>
      <c r="DC294" s="4115" t="str">
        <f t="shared" si="549"/>
        <v/>
      </c>
      <c r="DD294" s="4115" t="str">
        <f t="shared" si="550"/>
        <v/>
      </c>
      <c r="DE294" s="4115" t="str">
        <f t="shared" si="551"/>
        <v/>
      </c>
      <c r="DF294" s="4115" t="str">
        <f t="shared" si="552"/>
        <v/>
      </c>
      <c r="DG294" s="4115" t="str">
        <f t="shared" si="553"/>
        <v/>
      </c>
      <c r="DH294" s="4115" t="str">
        <f t="shared" si="554"/>
        <v/>
      </c>
      <c r="DI294" s="4115" t="str">
        <f t="shared" si="555"/>
        <v/>
      </c>
      <c r="DJ294" s="4136"/>
      <c r="DK294" s="4287">
        <f>IF(M294=DK8,M294,0)</f>
        <v>0</v>
      </c>
      <c r="DL294" s="4286" t="str">
        <f t="shared" si="556"/>
        <v/>
      </c>
      <c r="DM294" s="4275" t="str">
        <f t="shared" si="557"/>
        <v/>
      </c>
      <c r="DN294" s="4275" t="str">
        <f t="shared" si="558"/>
        <v/>
      </c>
      <c r="DO294" s="4275" t="str">
        <f t="shared" si="559"/>
        <v/>
      </c>
      <c r="DP294" s="4275" t="str">
        <f t="shared" si="560"/>
        <v/>
      </c>
      <c r="DQ294" s="4275" t="str">
        <f t="shared" si="561"/>
        <v/>
      </c>
      <c r="DR294" s="4275" t="str">
        <f t="shared" si="562"/>
        <v/>
      </c>
      <c r="DS294" s="4275" t="str">
        <f t="shared" si="563"/>
        <v/>
      </c>
      <c r="DT294" s="4279" t="str">
        <f t="shared" si="564"/>
        <v/>
      </c>
      <c r="DU294" s="4122"/>
      <c r="DV294" s="4266">
        <f t="shared" si="565"/>
        <v>0</v>
      </c>
      <c r="DW294" s="4267">
        <f t="shared" si="566"/>
        <v>0</v>
      </c>
      <c r="DX294" s="4267">
        <f t="shared" si="567"/>
        <v>0</v>
      </c>
      <c r="DY294" s="4267">
        <f t="shared" si="568"/>
        <v>0</v>
      </c>
      <c r="DZ294" s="4267">
        <f t="shared" si="569"/>
        <v>0</v>
      </c>
      <c r="EA294" s="4267">
        <f t="shared" si="570"/>
        <v>0</v>
      </c>
      <c r="EB294" s="4267">
        <f t="shared" si="571"/>
        <v>0</v>
      </c>
      <c r="EC294" s="4267">
        <f t="shared" si="572"/>
        <v>0</v>
      </c>
      <c r="ED294" s="4215"/>
      <c r="EE294" s="4268">
        <f t="shared" si="617"/>
        <v>0</v>
      </c>
      <c r="EF294" s="4269">
        <f t="shared" si="614"/>
        <v>0</v>
      </c>
      <c r="EG294" s="4269">
        <f t="shared" si="614"/>
        <v>0</v>
      </c>
      <c r="EH294" s="4269">
        <f t="shared" si="614"/>
        <v>0</v>
      </c>
      <c r="EI294" s="4269">
        <f t="shared" si="614"/>
        <v>0</v>
      </c>
      <c r="EJ294" s="4269">
        <f t="shared" si="614"/>
        <v>0</v>
      </c>
      <c r="EK294" s="4269">
        <f t="shared" si="614"/>
        <v>0</v>
      </c>
      <c r="EL294" s="4270">
        <f t="shared" si="614"/>
        <v>0</v>
      </c>
      <c r="EM294" s="4186"/>
      <c r="EN294" s="4264" t="str">
        <f t="shared" si="573"/>
        <v/>
      </c>
      <c r="EO294" s="4271">
        <f t="shared" si="574"/>
        <v>0</v>
      </c>
      <c r="EP294" s="4272">
        <f t="shared" si="575"/>
        <v>0</v>
      </c>
      <c r="EQ294" s="4272">
        <f t="shared" si="576"/>
        <v>0</v>
      </c>
      <c r="ER294" s="4272">
        <f t="shared" si="577"/>
        <v>0</v>
      </c>
      <c r="ES294" s="4272">
        <f t="shared" si="578"/>
        <v>0</v>
      </c>
      <c r="ET294" s="4272">
        <f t="shared" si="579"/>
        <v>0</v>
      </c>
      <c r="EU294" s="4272">
        <f t="shared" si="580"/>
        <v>0</v>
      </c>
      <c r="EV294" s="4272">
        <f t="shared" si="581"/>
        <v>0</v>
      </c>
      <c r="EW294" s="4272">
        <f t="shared" si="582"/>
        <v>0</v>
      </c>
      <c r="EX294" s="4288">
        <f>IF(X294=EX8,X294,0)</f>
        <v>0</v>
      </c>
      <c r="EY294" s="4286" t="str">
        <f t="shared" si="583"/>
        <v/>
      </c>
      <c r="EZ294" s="4261" t="str">
        <f t="shared" si="584"/>
        <v/>
      </c>
      <c r="FA294" s="4275" t="str">
        <f t="shared" si="585"/>
        <v/>
      </c>
      <c r="FB294" s="4275" t="str">
        <f t="shared" si="586"/>
        <v/>
      </c>
      <c r="FC294" s="4275" t="str">
        <f t="shared" si="587"/>
        <v/>
      </c>
      <c r="FD294" s="4275" t="str">
        <f t="shared" si="588"/>
        <v/>
      </c>
      <c r="FE294" s="4275" t="str">
        <f t="shared" si="589"/>
        <v/>
      </c>
      <c r="FF294" s="4275" t="str">
        <f t="shared" si="590"/>
        <v/>
      </c>
      <c r="FG294" s="4275" t="str">
        <f t="shared" si="591"/>
        <v/>
      </c>
      <c r="FH294" s="4186"/>
      <c r="FI294" s="4264" t="str">
        <f t="shared" si="592"/>
        <v/>
      </c>
      <c r="FJ294" s="4277">
        <f t="shared" si="593"/>
        <v>0</v>
      </c>
      <c r="FK294" s="4115" t="str">
        <f t="shared" si="594"/>
        <v/>
      </c>
      <c r="FL294" s="4115" t="str">
        <f t="shared" si="595"/>
        <v/>
      </c>
      <c r="FM294" s="4115" t="str">
        <f t="shared" si="596"/>
        <v/>
      </c>
      <c r="FN294" s="4115" t="str">
        <f t="shared" si="597"/>
        <v/>
      </c>
      <c r="FO294" s="4115" t="str">
        <f t="shared" si="598"/>
        <v/>
      </c>
      <c r="FP294" s="4115" t="str">
        <f t="shared" si="599"/>
        <v/>
      </c>
      <c r="FQ294" s="4115" t="str">
        <f t="shared" si="600"/>
        <v/>
      </c>
      <c r="FR294" s="4115" t="str">
        <f t="shared" si="601"/>
        <v/>
      </c>
      <c r="FS294" s="4287">
        <f>IF(X294=FS8,X294,0)</f>
        <v>0</v>
      </c>
      <c r="FT294" s="4286" t="str">
        <f t="shared" si="602"/>
        <v/>
      </c>
      <c r="FU294" s="4275" t="str">
        <f t="shared" si="603"/>
        <v/>
      </c>
      <c r="FV294" s="4275" t="str">
        <f t="shared" si="604"/>
        <v/>
      </c>
      <c r="FW294" s="4275" t="str">
        <f t="shared" si="605"/>
        <v/>
      </c>
      <c r="FX294" s="4275" t="str">
        <f t="shared" si="606"/>
        <v/>
      </c>
      <c r="FY294" s="4275" t="str">
        <f t="shared" si="607"/>
        <v/>
      </c>
      <c r="FZ294" s="4275" t="str">
        <f t="shared" si="608"/>
        <v/>
      </c>
      <c r="GA294" s="4275" t="str">
        <f t="shared" si="609"/>
        <v/>
      </c>
      <c r="GB294" s="4279" t="str">
        <f t="shared" si="610"/>
        <v/>
      </c>
      <c r="GC294" s="4122"/>
    </row>
    <row r="295" spans="1:185" ht="45" customHeight="1">
      <c r="A295" s="4016">
        <f>ROW()</f>
        <v>295</v>
      </c>
      <c r="B295" s="4250" t="str">
        <f>IF(C295="I","",IF(ISBLANK(D295),"",IF(ISTEXT(D295),LARGE(B9:B294,1)+1,0)))</f>
        <v/>
      </c>
      <c r="C295" s="4298"/>
      <c r="D295" s="4299"/>
      <c r="E295" s="4300"/>
      <c r="F295" s="4301"/>
      <c r="G295" s="4254"/>
      <c r="H295" s="4255"/>
      <c r="I295" s="4254"/>
      <c r="J295" s="4255"/>
      <c r="K295" s="4256">
        <f t="shared" si="611"/>
        <v>0</v>
      </c>
      <c r="L295" s="4119"/>
      <c r="M295" s="4257">
        <f t="shared" si="499"/>
        <v>0</v>
      </c>
      <c r="N295" s="4258">
        <f t="shared" si="499"/>
        <v>0</v>
      </c>
      <c r="O295" s="4259"/>
      <c r="P295" s="4259"/>
      <c r="Q295" s="4259"/>
      <c r="R295" s="4259"/>
      <c r="S295" s="4259"/>
      <c r="T295" s="4259"/>
      <c r="U295" s="4259"/>
      <c r="V295" s="4259"/>
      <c r="W295" s="4119"/>
      <c r="X295" s="4257">
        <f t="shared" si="500"/>
        <v>0</v>
      </c>
      <c r="Y295" s="4258">
        <f t="shared" si="500"/>
        <v>0</v>
      </c>
      <c r="Z295" s="4260"/>
      <c r="AA295" s="4260"/>
      <c r="AB295" s="4260"/>
      <c r="AC295" s="4260"/>
      <c r="AD295" s="4260"/>
      <c r="AE295" s="4260"/>
      <c r="AF295" s="4260"/>
      <c r="AG295" s="4260"/>
      <c r="AH295" s="4119"/>
      <c r="AI295" s="4122"/>
      <c r="AJ295" s="4261">
        <f t="shared" si="501"/>
        <v>0</v>
      </c>
      <c r="AK295" s="4262">
        <f t="shared" si="502"/>
        <v>0</v>
      </c>
      <c r="AL295" s="4261">
        <f t="shared" si="503"/>
        <v>0</v>
      </c>
      <c r="AM295" s="4262">
        <f t="shared" si="504"/>
        <v>0</v>
      </c>
      <c r="AN295" s="4261">
        <f t="shared" si="505"/>
        <v>0</v>
      </c>
      <c r="AO295" s="4262">
        <f t="shared" si="506"/>
        <v>0</v>
      </c>
      <c r="AP295" s="4261">
        <f t="shared" si="507"/>
        <v>0</v>
      </c>
      <c r="AQ295" s="4262">
        <f t="shared" si="508"/>
        <v>0</v>
      </c>
      <c r="AR295" s="4261">
        <f t="shared" si="509"/>
        <v>0</v>
      </c>
      <c r="AS295" s="4262">
        <f t="shared" si="510"/>
        <v>0</v>
      </c>
      <c r="AT295" s="4261">
        <f t="shared" si="511"/>
        <v>0</v>
      </c>
      <c r="AU295" s="4262">
        <f t="shared" si="512"/>
        <v>0</v>
      </c>
      <c r="AV295" s="4261">
        <f t="shared" si="513"/>
        <v>0</v>
      </c>
      <c r="AW295" s="4262">
        <f t="shared" si="514"/>
        <v>0</v>
      </c>
      <c r="AX295" s="4261">
        <f t="shared" si="515"/>
        <v>0</v>
      </c>
      <c r="AY295" s="4262">
        <f t="shared" si="516"/>
        <v>0</v>
      </c>
      <c r="AZ295" s="4263"/>
      <c r="BA295" s="4264">
        <f>BA9</f>
        <v>20</v>
      </c>
      <c r="BB295" s="4264">
        <f t="shared" si="517"/>
        <v>0</v>
      </c>
      <c r="BC295" s="4264" t="str">
        <f t="shared" si="518"/>
        <v/>
      </c>
      <c r="BD295" s="4265">
        <f t="shared" si="615"/>
        <v>0</v>
      </c>
      <c r="BE295" s="4265">
        <f t="shared" si="612"/>
        <v>0</v>
      </c>
      <c r="BF295" s="4265">
        <f t="shared" si="612"/>
        <v>0</v>
      </c>
      <c r="BG295" s="4265">
        <f t="shared" si="612"/>
        <v>0</v>
      </c>
      <c r="BH295" s="4265">
        <f t="shared" si="612"/>
        <v>0</v>
      </c>
      <c r="BI295" s="4265">
        <f t="shared" si="612"/>
        <v>0</v>
      </c>
      <c r="BJ295" s="4265">
        <f t="shared" si="612"/>
        <v>0</v>
      </c>
      <c r="BK295" s="4265">
        <f t="shared" si="612"/>
        <v>0</v>
      </c>
      <c r="BL295" s="4122"/>
      <c r="BM295" s="4266">
        <f t="shared" si="519"/>
        <v>0</v>
      </c>
      <c r="BN295" s="4267">
        <f t="shared" si="520"/>
        <v>0</v>
      </c>
      <c r="BO295" s="4267">
        <f t="shared" si="521"/>
        <v>0</v>
      </c>
      <c r="BP295" s="4267">
        <f t="shared" si="522"/>
        <v>0</v>
      </c>
      <c r="BQ295" s="4267">
        <f t="shared" si="523"/>
        <v>0</v>
      </c>
      <c r="BR295" s="4267">
        <f t="shared" si="524"/>
        <v>0</v>
      </c>
      <c r="BS295" s="4267">
        <f t="shared" si="525"/>
        <v>0</v>
      </c>
      <c r="BT295" s="4267">
        <f t="shared" si="526"/>
        <v>0</v>
      </c>
      <c r="BU295" s="4202"/>
      <c r="BV295" s="4268">
        <f t="shared" si="616"/>
        <v>0</v>
      </c>
      <c r="BW295" s="4269">
        <f t="shared" si="613"/>
        <v>0</v>
      </c>
      <c r="BX295" s="4269">
        <f t="shared" si="613"/>
        <v>0</v>
      </c>
      <c r="BY295" s="4269">
        <f t="shared" si="613"/>
        <v>0</v>
      </c>
      <c r="BZ295" s="4269">
        <f t="shared" si="613"/>
        <v>0</v>
      </c>
      <c r="CA295" s="4269">
        <f t="shared" si="613"/>
        <v>0</v>
      </c>
      <c r="CB295" s="4269">
        <f t="shared" si="613"/>
        <v>0</v>
      </c>
      <c r="CC295" s="4270">
        <f t="shared" si="613"/>
        <v>0</v>
      </c>
      <c r="CD295" s="4114"/>
      <c r="CE295" s="4264" t="str">
        <f t="shared" si="527"/>
        <v/>
      </c>
      <c r="CF295" s="4271">
        <f t="shared" si="528"/>
        <v>0</v>
      </c>
      <c r="CG295" s="4272">
        <f t="shared" si="529"/>
        <v>0</v>
      </c>
      <c r="CH295" s="4272">
        <f t="shared" si="530"/>
        <v>0</v>
      </c>
      <c r="CI295" s="4272">
        <f t="shared" si="531"/>
        <v>0</v>
      </c>
      <c r="CJ295" s="4272">
        <f t="shared" si="532"/>
        <v>0</v>
      </c>
      <c r="CK295" s="4272">
        <f t="shared" si="533"/>
        <v>0</v>
      </c>
      <c r="CL295" s="4272">
        <f t="shared" si="534"/>
        <v>0</v>
      </c>
      <c r="CM295" s="4272">
        <f t="shared" si="535"/>
        <v>0</v>
      </c>
      <c r="CN295" s="4272">
        <f t="shared" si="536"/>
        <v>0</v>
      </c>
      <c r="CO295" s="4285">
        <f>IF(M295=CO8,M295,0)</f>
        <v>0</v>
      </c>
      <c r="CP295" s="4286" t="str">
        <f t="shared" si="537"/>
        <v/>
      </c>
      <c r="CQ295" s="4261" t="str">
        <f t="shared" si="538"/>
        <v/>
      </c>
      <c r="CR295" s="4275" t="str">
        <f t="shared" si="539"/>
        <v/>
      </c>
      <c r="CS295" s="4275" t="str">
        <f t="shared" si="540"/>
        <v/>
      </c>
      <c r="CT295" s="4275" t="str">
        <f t="shared" si="541"/>
        <v/>
      </c>
      <c r="CU295" s="4275" t="str">
        <f t="shared" si="542"/>
        <v/>
      </c>
      <c r="CV295" s="4275" t="str">
        <f t="shared" si="543"/>
        <v/>
      </c>
      <c r="CW295" s="4275" t="str">
        <f t="shared" si="544"/>
        <v/>
      </c>
      <c r="CX295" s="4276" t="str">
        <f t="shared" si="545"/>
        <v/>
      </c>
      <c r="CY295" s="4186"/>
      <c r="CZ295" s="4264" t="str">
        <f t="shared" si="546"/>
        <v/>
      </c>
      <c r="DA295" s="4277">
        <f t="shared" si="547"/>
        <v>0</v>
      </c>
      <c r="DB295" s="4115" t="str">
        <f t="shared" si="548"/>
        <v/>
      </c>
      <c r="DC295" s="4115" t="str">
        <f t="shared" si="549"/>
        <v/>
      </c>
      <c r="DD295" s="4115" t="str">
        <f t="shared" si="550"/>
        <v/>
      </c>
      <c r="DE295" s="4115" t="str">
        <f t="shared" si="551"/>
        <v/>
      </c>
      <c r="DF295" s="4115" t="str">
        <f t="shared" si="552"/>
        <v/>
      </c>
      <c r="DG295" s="4115" t="str">
        <f t="shared" si="553"/>
        <v/>
      </c>
      <c r="DH295" s="4115" t="str">
        <f t="shared" si="554"/>
        <v/>
      </c>
      <c r="DI295" s="4115" t="str">
        <f t="shared" si="555"/>
        <v/>
      </c>
      <c r="DJ295" s="4136"/>
      <c r="DK295" s="4287">
        <f>IF(M295=DK8,M295,0)</f>
        <v>0</v>
      </c>
      <c r="DL295" s="4286" t="str">
        <f t="shared" si="556"/>
        <v/>
      </c>
      <c r="DM295" s="4275" t="str">
        <f t="shared" si="557"/>
        <v/>
      </c>
      <c r="DN295" s="4275" t="str">
        <f t="shared" si="558"/>
        <v/>
      </c>
      <c r="DO295" s="4275" t="str">
        <f t="shared" si="559"/>
        <v/>
      </c>
      <c r="DP295" s="4275" t="str">
        <f t="shared" si="560"/>
        <v/>
      </c>
      <c r="DQ295" s="4275" t="str">
        <f t="shared" si="561"/>
        <v/>
      </c>
      <c r="DR295" s="4275" t="str">
        <f t="shared" si="562"/>
        <v/>
      </c>
      <c r="DS295" s="4275" t="str">
        <f t="shared" si="563"/>
        <v/>
      </c>
      <c r="DT295" s="4279" t="str">
        <f t="shared" si="564"/>
        <v/>
      </c>
      <c r="DU295" s="4122"/>
      <c r="DV295" s="4266">
        <f t="shared" si="565"/>
        <v>0</v>
      </c>
      <c r="DW295" s="4267">
        <f t="shared" si="566"/>
        <v>0</v>
      </c>
      <c r="DX295" s="4267">
        <f t="shared" si="567"/>
        <v>0</v>
      </c>
      <c r="DY295" s="4267">
        <f t="shared" si="568"/>
        <v>0</v>
      </c>
      <c r="DZ295" s="4267">
        <f t="shared" si="569"/>
        <v>0</v>
      </c>
      <c r="EA295" s="4267">
        <f t="shared" si="570"/>
        <v>0</v>
      </c>
      <c r="EB295" s="4267">
        <f t="shared" si="571"/>
        <v>0</v>
      </c>
      <c r="EC295" s="4267">
        <f t="shared" si="572"/>
        <v>0</v>
      </c>
      <c r="ED295" s="4215"/>
      <c r="EE295" s="4268">
        <f t="shared" si="617"/>
        <v>0</v>
      </c>
      <c r="EF295" s="4269">
        <f t="shared" si="614"/>
        <v>0</v>
      </c>
      <c r="EG295" s="4269">
        <f t="shared" si="614"/>
        <v>0</v>
      </c>
      <c r="EH295" s="4269">
        <f t="shared" si="614"/>
        <v>0</v>
      </c>
      <c r="EI295" s="4269">
        <f t="shared" si="614"/>
        <v>0</v>
      </c>
      <c r="EJ295" s="4269">
        <f t="shared" si="614"/>
        <v>0</v>
      </c>
      <c r="EK295" s="4269">
        <f t="shared" si="614"/>
        <v>0</v>
      </c>
      <c r="EL295" s="4270">
        <f t="shared" si="614"/>
        <v>0</v>
      </c>
      <c r="EM295" s="4186"/>
      <c r="EN295" s="4264" t="str">
        <f t="shared" si="573"/>
        <v/>
      </c>
      <c r="EO295" s="4271">
        <f t="shared" si="574"/>
        <v>0</v>
      </c>
      <c r="EP295" s="4272">
        <f t="shared" si="575"/>
        <v>0</v>
      </c>
      <c r="EQ295" s="4272">
        <f t="shared" si="576"/>
        <v>0</v>
      </c>
      <c r="ER295" s="4272">
        <f t="shared" si="577"/>
        <v>0</v>
      </c>
      <c r="ES295" s="4272">
        <f t="shared" si="578"/>
        <v>0</v>
      </c>
      <c r="ET295" s="4272">
        <f t="shared" si="579"/>
        <v>0</v>
      </c>
      <c r="EU295" s="4272">
        <f t="shared" si="580"/>
        <v>0</v>
      </c>
      <c r="EV295" s="4272">
        <f t="shared" si="581"/>
        <v>0</v>
      </c>
      <c r="EW295" s="4272">
        <f t="shared" si="582"/>
        <v>0</v>
      </c>
      <c r="EX295" s="4288">
        <f>IF(X295=EX8,X295,0)</f>
        <v>0</v>
      </c>
      <c r="EY295" s="4286" t="str">
        <f t="shared" si="583"/>
        <v/>
      </c>
      <c r="EZ295" s="4261" t="str">
        <f t="shared" si="584"/>
        <v/>
      </c>
      <c r="FA295" s="4275" t="str">
        <f t="shared" si="585"/>
        <v/>
      </c>
      <c r="FB295" s="4275" t="str">
        <f t="shared" si="586"/>
        <v/>
      </c>
      <c r="FC295" s="4275" t="str">
        <f t="shared" si="587"/>
        <v/>
      </c>
      <c r="FD295" s="4275" t="str">
        <f t="shared" si="588"/>
        <v/>
      </c>
      <c r="FE295" s="4275" t="str">
        <f t="shared" si="589"/>
        <v/>
      </c>
      <c r="FF295" s="4275" t="str">
        <f t="shared" si="590"/>
        <v/>
      </c>
      <c r="FG295" s="4275" t="str">
        <f t="shared" si="591"/>
        <v/>
      </c>
      <c r="FH295" s="4186"/>
      <c r="FI295" s="4264" t="str">
        <f t="shared" si="592"/>
        <v/>
      </c>
      <c r="FJ295" s="4277">
        <f t="shared" si="593"/>
        <v>0</v>
      </c>
      <c r="FK295" s="4115" t="str">
        <f t="shared" si="594"/>
        <v/>
      </c>
      <c r="FL295" s="4115" t="str">
        <f t="shared" si="595"/>
        <v/>
      </c>
      <c r="FM295" s="4115" t="str">
        <f t="shared" si="596"/>
        <v/>
      </c>
      <c r="FN295" s="4115" t="str">
        <f t="shared" si="597"/>
        <v/>
      </c>
      <c r="FO295" s="4115" t="str">
        <f t="shared" si="598"/>
        <v/>
      </c>
      <c r="FP295" s="4115" t="str">
        <f t="shared" si="599"/>
        <v/>
      </c>
      <c r="FQ295" s="4115" t="str">
        <f t="shared" si="600"/>
        <v/>
      </c>
      <c r="FR295" s="4115" t="str">
        <f t="shared" si="601"/>
        <v/>
      </c>
      <c r="FS295" s="4287">
        <f>IF(X295=FS8,X295,0)</f>
        <v>0</v>
      </c>
      <c r="FT295" s="4286" t="str">
        <f t="shared" si="602"/>
        <v/>
      </c>
      <c r="FU295" s="4275" t="str">
        <f t="shared" si="603"/>
        <v/>
      </c>
      <c r="FV295" s="4275" t="str">
        <f t="shared" si="604"/>
        <v/>
      </c>
      <c r="FW295" s="4275" t="str">
        <f t="shared" si="605"/>
        <v/>
      </c>
      <c r="FX295" s="4275" t="str">
        <f t="shared" si="606"/>
        <v/>
      </c>
      <c r="FY295" s="4275" t="str">
        <f t="shared" si="607"/>
        <v/>
      </c>
      <c r="FZ295" s="4275" t="str">
        <f t="shared" si="608"/>
        <v/>
      </c>
      <c r="GA295" s="4275" t="str">
        <f t="shared" si="609"/>
        <v/>
      </c>
      <c r="GB295" s="4279" t="str">
        <f t="shared" si="610"/>
        <v/>
      </c>
      <c r="GC295" s="4122"/>
    </row>
    <row r="296" spans="1:185" ht="45" customHeight="1">
      <c r="A296" s="4016">
        <f>ROW()</f>
        <v>296</v>
      </c>
      <c r="B296" s="4250" t="str">
        <f>IF(C296="I","",IF(ISBLANK(D296),"",IF(ISTEXT(D296),LARGE(B9:B295,1)+1,0)))</f>
        <v/>
      </c>
      <c r="C296" s="4298"/>
      <c r="D296" s="4299"/>
      <c r="E296" s="4300"/>
      <c r="F296" s="4301"/>
      <c r="G296" s="4254"/>
      <c r="H296" s="4255"/>
      <c r="I296" s="4254"/>
      <c r="J296" s="4255"/>
      <c r="K296" s="4256">
        <f t="shared" si="611"/>
        <v>0</v>
      </c>
      <c r="L296" s="4119"/>
      <c r="M296" s="4257">
        <f t="shared" si="499"/>
        <v>0</v>
      </c>
      <c r="N296" s="4258">
        <f t="shared" si="499"/>
        <v>0</v>
      </c>
      <c r="O296" s="4259"/>
      <c r="P296" s="4259"/>
      <c r="Q296" s="4259"/>
      <c r="R296" s="4259"/>
      <c r="S296" s="4259"/>
      <c r="T296" s="4259"/>
      <c r="U296" s="4259"/>
      <c r="V296" s="4259"/>
      <c r="W296" s="4119"/>
      <c r="X296" s="4257">
        <f t="shared" si="500"/>
        <v>0</v>
      </c>
      <c r="Y296" s="4258">
        <f t="shared" si="500"/>
        <v>0</v>
      </c>
      <c r="Z296" s="4260"/>
      <c r="AA296" s="4260"/>
      <c r="AB296" s="4260"/>
      <c r="AC296" s="4260"/>
      <c r="AD296" s="4260"/>
      <c r="AE296" s="4260"/>
      <c r="AF296" s="4260"/>
      <c r="AG296" s="4260"/>
      <c r="AH296" s="4119"/>
      <c r="AI296" s="4122"/>
      <c r="AJ296" s="4261">
        <f t="shared" si="501"/>
        <v>0</v>
      </c>
      <c r="AK296" s="4262">
        <f t="shared" si="502"/>
        <v>0</v>
      </c>
      <c r="AL296" s="4261">
        <f t="shared" si="503"/>
        <v>0</v>
      </c>
      <c r="AM296" s="4262">
        <f t="shared" si="504"/>
        <v>0</v>
      </c>
      <c r="AN296" s="4261">
        <f t="shared" si="505"/>
        <v>0</v>
      </c>
      <c r="AO296" s="4262">
        <f t="shared" si="506"/>
        <v>0</v>
      </c>
      <c r="AP296" s="4261">
        <f t="shared" si="507"/>
        <v>0</v>
      </c>
      <c r="AQ296" s="4262">
        <f t="shared" si="508"/>
        <v>0</v>
      </c>
      <c r="AR296" s="4261">
        <f t="shared" si="509"/>
        <v>0</v>
      </c>
      <c r="AS296" s="4262">
        <f t="shared" si="510"/>
        <v>0</v>
      </c>
      <c r="AT296" s="4261">
        <f t="shared" si="511"/>
        <v>0</v>
      </c>
      <c r="AU296" s="4262">
        <f t="shared" si="512"/>
        <v>0</v>
      </c>
      <c r="AV296" s="4261">
        <f t="shared" si="513"/>
        <v>0</v>
      </c>
      <c r="AW296" s="4262">
        <f t="shared" si="514"/>
        <v>0</v>
      </c>
      <c r="AX296" s="4261">
        <f t="shared" si="515"/>
        <v>0</v>
      </c>
      <c r="AY296" s="4262">
        <f t="shared" si="516"/>
        <v>0</v>
      </c>
      <c r="AZ296" s="4263"/>
      <c r="BA296" s="4264">
        <f>BA9</f>
        <v>20</v>
      </c>
      <c r="BB296" s="4264">
        <f t="shared" si="517"/>
        <v>0</v>
      </c>
      <c r="BC296" s="4264" t="str">
        <f t="shared" si="518"/>
        <v/>
      </c>
      <c r="BD296" s="4265">
        <f t="shared" si="615"/>
        <v>0</v>
      </c>
      <c r="BE296" s="4265">
        <f t="shared" si="612"/>
        <v>0</v>
      </c>
      <c r="BF296" s="4265">
        <f t="shared" si="612"/>
        <v>0</v>
      </c>
      <c r="BG296" s="4265">
        <f t="shared" si="612"/>
        <v>0</v>
      </c>
      <c r="BH296" s="4265">
        <f t="shared" si="612"/>
        <v>0</v>
      </c>
      <c r="BI296" s="4265">
        <f t="shared" si="612"/>
        <v>0</v>
      </c>
      <c r="BJ296" s="4265">
        <f t="shared" si="612"/>
        <v>0</v>
      </c>
      <c r="BK296" s="4265">
        <f t="shared" si="612"/>
        <v>0</v>
      </c>
      <c r="BL296" s="4122"/>
      <c r="BM296" s="4266">
        <f t="shared" si="519"/>
        <v>0</v>
      </c>
      <c r="BN296" s="4267">
        <f t="shared" si="520"/>
        <v>0</v>
      </c>
      <c r="BO296" s="4267">
        <f t="shared" si="521"/>
        <v>0</v>
      </c>
      <c r="BP296" s="4267">
        <f t="shared" si="522"/>
        <v>0</v>
      </c>
      <c r="BQ296" s="4267">
        <f t="shared" si="523"/>
        <v>0</v>
      </c>
      <c r="BR296" s="4267">
        <f t="shared" si="524"/>
        <v>0</v>
      </c>
      <c r="BS296" s="4267">
        <f t="shared" si="525"/>
        <v>0</v>
      </c>
      <c r="BT296" s="4267">
        <f t="shared" si="526"/>
        <v>0</v>
      </c>
      <c r="BU296" s="4202"/>
      <c r="BV296" s="4268">
        <f t="shared" si="616"/>
        <v>0</v>
      </c>
      <c r="BW296" s="4269">
        <f t="shared" si="613"/>
        <v>0</v>
      </c>
      <c r="BX296" s="4269">
        <f t="shared" si="613"/>
        <v>0</v>
      </c>
      <c r="BY296" s="4269">
        <f t="shared" si="613"/>
        <v>0</v>
      </c>
      <c r="BZ296" s="4269">
        <f t="shared" si="613"/>
        <v>0</v>
      </c>
      <c r="CA296" s="4269">
        <f t="shared" si="613"/>
        <v>0</v>
      </c>
      <c r="CB296" s="4269">
        <f t="shared" si="613"/>
        <v>0</v>
      </c>
      <c r="CC296" s="4270">
        <f t="shared" si="613"/>
        <v>0</v>
      </c>
      <c r="CD296" s="4114"/>
      <c r="CE296" s="4264" t="str">
        <f t="shared" si="527"/>
        <v/>
      </c>
      <c r="CF296" s="4271">
        <f t="shared" si="528"/>
        <v>0</v>
      </c>
      <c r="CG296" s="4272">
        <f t="shared" si="529"/>
        <v>0</v>
      </c>
      <c r="CH296" s="4272">
        <f t="shared" si="530"/>
        <v>0</v>
      </c>
      <c r="CI296" s="4272">
        <f t="shared" si="531"/>
        <v>0</v>
      </c>
      <c r="CJ296" s="4272">
        <f t="shared" si="532"/>
        <v>0</v>
      </c>
      <c r="CK296" s="4272">
        <f t="shared" si="533"/>
        <v>0</v>
      </c>
      <c r="CL296" s="4272">
        <f t="shared" si="534"/>
        <v>0</v>
      </c>
      <c r="CM296" s="4272">
        <f t="shared" si="535"/>
        <v>0</v>
      </c>
      <c r="CN296" s="4272">
        <f t="shared" si="536"/>
        <v>0</v>
      </c>
      <c r="CO296" s="4285">
        <f>IF(M296=CO8,M296,0)</f>
        <v>0</v>
      </c>
      <c r="CP296" s="4286" t="str">
        <f t="shared" si="537"/>
        <v/>
      </c>
      <c r="CQ296" s="4261" t="str">
        <f t="shared" si="538"/>
        <v/>
      </c>
      <c r="CR296" s="4275" t="str">
        <f t="shared" si="539"/>
        <v/>
      </c>
      <c r="CS296" s="4275" t="str">
        <f t="shared" si="540"/>
        <v/>
      </c>
      <c r="CT296" s="4275" t="str">
        <f t="shared" si="541"/>
        <v/>
      </c>
      <c r="CU296" s="4275" t="str">
        <f t="shared" si="542"/>
        <v/>
      </c>
      <c r="CV296" s="4275" t="str">
        <f t="shared" si="543"/>
        <v/>
      </c>
      <c r="CW296" s="4275" t="str">
        <f t="shared" si="544"/>
        <v/>
      </c>
      <c r="CX296" s="4276" t="str">
        <f t="shared" si="545"/>
        <v/>
      </c>
      <c r="CY296" s="4186"/>
      <c r="CZ296" s="4264" t="str">
        <f t="shared" si="546"/>
        <v/>
      </c>
      <c r="DA296" s="4277">
        <f t="shared" si="547"/>
        <v>0</v>
      </c>
      <c r="DB296" s="4115" t="str">
        <f t="shared" si="548"/>
        <v/>
      </c>
      <c r="DC296" s="4115" t="str">
        <f t="shared" si="549"/>
        <v/>
      </c>
      <c r="DD296" s="4115" t="str">
        <f t="shared" si="550"/>
        <v/>
      </c>
      <c r="DE296" s="4115" t="str">
        <f t="shared" si="551"/>
        <v/>
      </c>
      <c r="DF296" s="4115" t="str">
        <f t="shared" si="552"/>
        <v/>
      </c>
      <c r="DG296" s="4115" t="str">
        <f t="shared" si="553"/>
        <v/>
      </c>
      <c r="DH296" s="4115" t="str">
        <f t="shared" si="554"/>
        <v/>
      </c>
      <c r="DI296" s="4115" t="str">
        <f t="shared" si="555"/>
        <v/>
      </c>
      <c r="DJ296" s="4136"/>
      <c r="DK296" s="4287">
        <f>IF(M296=DK8,M296,0)</f>
        <v>0</v>
      </c>
      <c r="DL296" s="4286" t="str">
        <f t="shared" si="556"/>
        <v/>
      </c>
      <c r="DM296" s="4275" t="str">
        <f t="shared" si="557"/>
        <v/>
      </c>
      <c r="DN296" s="4275" t="str">
        <f t="shared" si="558"/>
        <v/>
      </c>
      <c r="DO296" s="4275" t="str">
        <f t="shared" si="559"/>
        <v/>
      </c>
      <c r="DP296" s="4275" t="str">
        <f t="shared" si="560"/>
        <v/>
      </c>
      <c r="DQ296" s="4275" t="str">
        <f t="shared" si="561"/>
        <v/>
      </c>
      <c r="DR296" s="4275" t="str">
        <f t="shared" si="562"/>
        <v/>
      </c>
      <c r="DS296" s="4275" t="str">
        <f t="shared" si="563"/>
        <v/>
      </c>
      <c r="DT296" s="4279" t="str">
        <f t="shared" si="564"/>
        <v/>
      </c>
      <c r="DU296" s="4122"/>
      <c r="DV296" s="4266">
        <f t="shared" si="565"/>
        <v>0</v>
      </c>
      <c r="DW296" s="4267">
        <f t="shared" si="566"/>
        <v>0</v>
      </c>
      <c r="DX296" s="4267">
        <f t="shared" si="567"/>
        <v>0</v>
      </c>
      <c r="DY296" s="4267">
        <f t="shared" si="568"/>
        <v>0</v>
      </c>
      <c r="DZ296" s="4267">
        <f t="shared" si="569"/>
        <v>0</v>
      </c>
      <c r="EA296" s="4267">
        <f t="shared" si="570"/>
        <v>0</v>
      </c>
      <c r="EB296" s="4267">
        <f t="shared" si="571"/>
        <v>0</v>
      </c>
      <c r="EC296" s="4267">
        <f t="shared" si="572"/>
        <v>0</v>
      </c>
      <c r="ED296" s="4215"/>
      <c r="EE296" s="4268">
        <f t="shared" si="617"/>
        <v>0</v>
      </c>
      <c r="EF296" s="4269">
        <f t="shared" si="614"/>
        <v>0</v>
      </c>
      <c r="EG296" s="4269">
        <f t="shared" si="614"/>
        <v>0</v>
      </c>
      <c r="EH296" s="4269">
        <f t="shared" si="614"/>
        <v>0</v>
      </c>
      <c r="EI296" s="4269">
        <f t="shared" si="614"/>
        <v>0</v>
      </c>
      <c r="EJ296" s="4269">
        <f t="shared" si="614"/>
        <v>0</v>
      </c>
      <c r="EK296" s="4269">
        <f t="shared" si="614"/>
        <v>0</v>
      </c>
      <c r="EL296" s="4270">
        <f t="shared" si="614"/>
        <v>0</v>
      </c>
      <c r="EM296" s="4186"/>
      <c r="EN296" s="4264" t="str">
        <f t="shared" si="573"/>
        <v/>
      </c>
      <c r="EO296" s="4271">
        <f t="shared" si="574"/>
        <v>0</v>
      </c>
      <c r="EP296" s="4272">
        <f t="shared" si="575"/>
        <v>0</v>
      </c>
      <c r="EQ296" s="4272">
        <f t="shared" si="576"/>
        <v>0</v>
      </c>
      <c r="ER296" s="4272">
        <f t="shared" si="577"/>
        <v>0</v>
      </c>
      <c r="ES296" s="4272">
        <f t="shared" si="578"/>
        <v>0</v>
      </c>
      <c r="ET296" s="4272">
        <f t="shared" si="579"/>
        <v>0</v>
      </c>
      <c r="EU296" s="4272">
        <f t="shared" si="580"/>
        <v>0</v>
      </c>
      <c r="EV296" s="4272">
        <f t="shared" si="581"/>
        <v>0</v>
      </c>
      <c r="EW296" s="4272">
        <f t="shared" si="582"/>
        <v>0</v>
      </c>
      <c r="EX296" s="4288">
        <f>IF(X296=EX8,X296,0)</f>
        <v>0</v>
      </c>
      <c r="EY296" s="4286" t="str">
        <f t="shared" si="583"/>
        <v/>
      </c>
      <c r="EZ296" s="4261" t="str">
        <f t="shared" si="584"/>
        <v/>
      </c>
      <c r="FA296" s="4275" t="str">
        <f t="shared" si="585"/>
        <v/>
      </c>
      <c r="FB296" s="4275" t="str">
        <f t="shared" si="586"/>
        <v/>
      </c>
      <c r="FC296" s="4275" t="str">
        <f t="shared" si="587"/>
        <v/>
      </c>
      <c r="FD296" s="4275" t="str">
        <f t="shared" si="588"/>
        <v/>
      </c>
      <c r="FE296" s="4275" t="str">
        <f t="shared" si="589"/>
        <v/>
      </c>
      <c r="FF296" s="4275" t="str">
        <f t="shared" si="590"/>
        <v/>
      </c>
      <c r="FG296" s="4275" t="str">
        <f t="shared" si="591"/>
        <v/>
      </c>
      <c r="FH296" s="4186"/>
      <c r="FI296" s="4264" t="str">
        <f t="shared" si="592"/>
        <v/>
      </c>
      <c r="FJ296" s="4277">
        <f t="shared" si="593"/>
        <v>0</v>
      </c>
      <c r="FK296" s="4115" t="str">
        <f t="shared" si="594"/>
        <v/>
      </c>
      <c r="FL296" s="4115" t="str">
        <f t="shared" si="595"/>
        <v/>
      </c>
      <c r="FM296" s="4115" t="str">
        <f t="shared" si="596"/>
        <v/>
      </c>
      <c r="FN296" s="4115" t="str">
        <f t="shared" si="597"/>
        <v/>
      </c>
      <c r="FO296" s="4115" t="str">
        <f t="shared" si="598"/>
        <v/>
      </c>
      <c r="FP296" s="4115" t="str">
        <f t="shared" si="599"/>
        <v/>
      </c>
      <c r="FQ296" s="4115" t="str">
        <f t="shared" si="600"/>
        <v/>
      </c>
      <c r="FR296" s="4115" t="str">
        <f t="shared" si="601"/>
        <v/>
      </c>
      <c r="FS296" s="4287">
        <f>IF(X296=FS8,X296,0)</f>
        <v>0</v>
      </c>
      <c r="FT296" s="4286" t="str">
        <f t="shared" si="602"/>
        <v/>
      </c>
      <c r="FU296" s="4275" t="str">
        <f t="shared" si="603"/>
        <v/>
      </c>
      <c r="FV296" s="4275" t="str">
        <f t="shared" si="604"/>
        <v/>
      </c>
      <c r="FW296" s="4275" t="str">
        <f t="shared" si="605"/>
        <v/>
      </c>
      <c r="FX296" s="4275" t="str">
        <f t="shared" si="606"/>
        <v/>
      </c>
      <c r="FY296" s="4275" t="str">
        <f t="shared" si="607"/>
        <v/>
      </c>
      <c r="FZ296" s="4275" t="str">
        <f t="shared" si="608"/>
        <v/>
      </c>
      <c r="GA296" s="4275" t="str">
        <f t="shared" si="609"/>
        <v/>
      </c>
      <c r="GB296" s="4279" t="str">
        <f t="shared" si="610"/>
        <v/>
      </c>
      <c r="GC296" s="4122"/>
    </row>
    <row r="297" spans="1:185" ht="45" customHeight="1">
      <c r="A297" s="4016">
        <f>ROW()</f>
        <v>297</v>
      </c>
      <c r="B297" s="4250" t="str">
        <f>IF(C297="I","",IF(ISBLANK(D297),"",IF(ISTEXT(D297),LARGE(B9:B296,1)+1,0)))</f>
        <v/>
      </c>
      <c r="C297" s="4298"/>
      <c r="D297" s="4299"/>
      <c r="E297" s="4300"/>
      <c r="F297" s="4301"/>
      <c r="G297" s="4254"/>
      <c r="H297" s="4255"/>
      <c r="I297" s="4254"/>
      <c r="J297" s="4255"/>
      <c r="K297" s="4256">
        <f t="shared" si="611"/>
        <v>0</v>
      </c>
      <c r="L297" s="4119"/>
      <c r="M297" s="4257">
        <f t="shared" si="499"/>
        <v>0</v>
      </c>
      <c r="N297" s="4258">
        <f t="shared" si="499"/>
        <v>0</v>
      </c>
      <c r="O297" s="4259"/>
      <c r="P297" s="4259"/>
      <c r="Q297" s="4259"/>
      <c r="R297" s="4259"/>
      <c r="S297" s="4259"/>
      <c r="T297" s="4259"/>
      <c r="U297" s="4259"/>
      <c r="V297" s="4259"/>
      <c r="W297" s="4119"/>
      <c r="X297" s="4257">
        <f t="shared" si="500"/>
        <v>0</v>
      </c>
      <c r="Y297" s="4258">
        <f t="shared" si="500"/>
        <v>0</v>
      </c>
      <c r="Z297" s="4260"/>
      <c r="AA297" s="4260"/>
      <c r="AB297" s="4260"/>
      <c r="AC297" s="4260"/>
      <c r="AD297" s="4260"/>
      <c r="AE297" s="4260"/>
      <c r="AF297" s="4260"/>
      <c r="AG297" s="4260"/>
      <c r="AH297" s="4119"/>
      <c r="AI297" s="4122"/>
      <c r="AJ297" s="4261">
        <f t="shared" si="501"/>
        <v>0</v>
      </c>
      <c r="AK297" s="4262">
        <f t="shared" si="502"/>
        <v>0</v>
      </c>
      <c r="AL297" s="4261">
        <f t="shared" si="503"/>
        <v>0</v>
      </c>
      <c r="AM297" s="4262">
        <f t="shared" si="504"/>
        <v>0</v>
      </c>
      <c r="AN297" s="4261">
        <f t="shared" si="505"/>
        <v>0</v>
      </c>
      <c r="AO297" s="4262">
        <f t="shared" si="506"/>
        <v>0</v>
      </c>
      <c r="AP297" s="4261">
        <f t="shared" si="507"/>
        <v>0</v>
      </c>
      <c r="AQ297" s="4262">
        <f t="shared" si="508"/>
        <v>0</v>
      </c>
      <c r="AR297" s="4261">
        <f t="shared" si="509"/>
        <v>0</v>
      </c>
      <c r="AS297" s="4262">
        <f t="shared" si="510"/>
        <v>0</v>
      </c>
      <c r="AT297" s="4261">
        <f t="shared" si="511"/>
        <v>0</v>
      </c>
      <c r="AU297" s="4262">
        <f t="shared" si="512"/>
        <v>0</v>
      </c>
      <c r="AV297" s="4261">
        <f t="shared" si="513"/>
        <v>0</v>
      </c>
      <c r="AW297" s="4262">
        <f t="shared" si="514"/>
        <v>0</v>
      </c>
      <c r="AX297" s="4261">
        <f t="shared" si="515"/>
        <v>0</v>
      </c>
      <c r="AY297" s="4262">
        <f t="shared" si="516"/>
        <v>0</v>
      </c>
      <c r="AZ297" s="4263"/>
      <c r="BA297" s="4264">
        <f>BA9</f>
        <v>20</v>
      </c>
      <c r="BB297" s="4264">
        <f t="shared" si="517"/>
        <v>0</v>
      </c>
      <c r="BC297" s="4264" t="str">
        <f t="shared" si="518"/>
        <v/>
      </c>
      <c r="BD297" s="4265">
        <f t="shared" si="615"/>
        <v>0</v>
      </c>
      <c r="BE297" s="4265">
        <f t="shared" si="612"/>
        <v>0</v>
      </c>
      <c r="BF297" s="4265">
        <f t="shared" si="612"/>
        <v>0</v>
      </c>
      <c r="BG297" s="4265">
        <f t="shared" si="612"/>
        <v>0</v>
      </c>
      <c r="BH297" s="4265">
        <f t="shared" si="612"/>
        <v>0</v>
      </c>
      <c r="BI297" s="4265">
        <f t="shared" si="612"/>
        <v>0</v>
      </c>
      <c r="BJ297" s="4265">
        <f t="shared" si="612"/>
        <v>0</v>
      </c>
      <c r="BK297" s="4265">
        <f t="shared" si="612"/>
        <v>0</v>
      </c>
      <c r="BL297" s="4122"/>
      <c r="BM297" s="4266">
        <f t="shared" si="519"/>
        <v>0</v>
      </c>
      <c r="BN297" s="4267">
        <f t="shared" si="520"/>
        <v>0</v>
      </c>
      <c r="BO297" s="4267">
        <f t="shared" si="521"/>
        <v>0</v>
      </c>
      <c r="BP297" s="4267">
        <f t="shared" si="522"/>
        <v>0</v>
      </c>
      <c r="BQ297" s="4267">
        <f t="shared" si="523"/>
        <v>0</v>
      </c>
      <c r="BR297" s="4267">
        <f t="shared" si="524"/>
        <v>0</v>
      </c>
      <c r="BS297" s="4267">
        <f t="shared" si="525"/>
        <v>0</v>
      </c>
      <c r="BT297" s="4267">
        <f t="shared" si="526"/>
        <v>0</v>
      </c>
      <c r="BU297" s="4202"/>
      <c r="BV297" s="4268">
        <f t="shared" si="616"/>
        <v>0</v>
      </c>
      <c r="BW297" s="4269">
        <f t="shared" si="613"/>
        <v>0</v>
      </c>
      <c r="BX297" s="4269">
        <f t="shared" si="613"/>
        <v>0</v>
      </c>
      <c r="BY297" s="4269">
        <f t="shared" si="613"/>
        <v>0</v>
      </c>
      <c r="BZ297" s="4269">
        <f t="shared" si="613"/>
        <v>0</v>
      </c>
      <c r="CA297" s="4269">
        <f t="shared" si="613"/>
        <v>0</v>
      </c>
      <c r="CB297" s="4269">
        <f t="shared" si="613"/>
        <v>0</v>
      </c>
      <c r="CC297" s="4270">
        <f t="shared" si="613"/>
        <v>0</v>
      </c>
      <c r="CD297" s="4114"/>
      <c r="CE297" s="4264" t="str">
        <f t="shared" si="527"/>
        <v/>
      </c>
      <c r="CF297" s="4271">
        <f t="shared" si="528"/>
        <v>0</v>
      </c>
      <c r="CG297" s="4272">
        <f t="shared" si="529"/>
        <v>0</v>
      </c>
      <c r="CH297" s="4272">
        <f t="shared" si="530"/>
        <v>0</v>
      </c>
      <c r="CI297" s="4272">
        <f t="shared" si="531"/>
        <v>0</v>
      </c>
      <c r="CJ297" s="4272">
        <f t="shared" si="532"/>
        <v>0</v>
      </c>
      <c r="CK297" s="4272">
        <f t="shared" si="533"/>
        <v>0</v>
      </c>
      <c r="CL297" s="4272">
        <f t="shared" si="534"/>
        <v>0</v>
      </c>
      <c r="CM297" s="4272">
        <f t="shared" si="535"/>
        <v>0</v>
      </c>
      <c r="CN297" s="4272">
        <f t="shared" si="536"/>
        <v>0</v>
      </c>
      <c r="CO297" s="4285">
        <f>IF(M297=CO8,M297,0)</f>
        <v>0</v>
      </c>
      <c r="CP297" s="4286" t="str">
        <f t="shared" si="537"/>
        <v/>
      </c>
      <c r="CQ297" s="4261" t="str">
        <f t="shared" si="538"/>
        <v/>
      </c>
      <c r="CR297" s="4275" t="str">
        <f t="shared" si="539"/>
        <v/>
      </c>
      <c r="CS297" s="4275" t="str">
        <f t="shared" si="540"/>
        <v/>
      </c>
      <c r="CT297" s="4275" t="str">
        <f t="shared" si="541"/>
        <v/>
      </c>
      <c r="CU297" s="4275" t="str">
        <f t="shared" si="542"/>
        <v/>
      </c>
      <c r="CV297" s="4275" t="str">
        <f t="shared" si="543"/>
        <v/>
      </c>
      <c r="CW297" s="4275" t="str">
        <f t="shared" si="544"/>
        <v/>
      </c>
      <c r="CX297" s="4276" t="str">
        <f t="shared" si="545"/>
        <v/>
      </c>
      <c r="CY297" s="4186"/>
      <c r="CZ297" s="4264" t="str">
        <f t="shared" si="546"/>
        <v/>
      </c>
      <c r="DA297" s="4277">
        <f t="shared" si="547"/>
        <v>0</v>
      </c>
      <c r="DB297" s="4115" t="str">
        <f t="shared" si="548"/>
        <v/>
      </c>
      <c r="DC297" s="4115" t="str">
        <f t="shared" si="549"/>
        <v/>
      </c>
      <c r="DD297" s="4115" t="str">
        <f t="shared" si="550"/>
        <v/>
      </c>
      <c r="DE297" s="4115" t="str">
        <f t="shared" si="551"/>
        <v/>
      </c>
      <c r="DF297" s="4115" t="str">
        <f t="shared" si="552"/>
        <v/>
      </c>
      <c r="DG297" s="4115" t="str">
        <f t="shared" si="553"/>
        <v/>
      </c>
      <c r="DH297" s="4115" t="str">
        <f t="shared" si="554"/>
        <v/>
      </c>
      <c r="DI297" s="4115" t="str">
        <f t="shared" si="555"/>
        <v/>
      </c>
      <c r="DJ297" s="4136"/>
      <c r="DK297" s="4287">
        <f>IF(M297=DK8,M297,0)</f>
        <v>0</v>
      </c>
      <c r="DL297" s="4286" t="str">
        <f t="shared" si="556"/>
        <v/>
      </c>
      <c r="DM297" s="4275" t="str">
        <f t="shared" si="557"/>
        <v/>
      </c>
      <c r="DN297" s="4275" t="str">
        <f t="shared" si="558"/>
        <v/>
      </c>
      <c r="DO297" s="4275" t="str">
        <f t="shared" si="559"/>
        <v/>
      </c>
      <c r="DP297" s="4275" t="str">
        <f t="shared" si="560"/>
        <v/>
      </c>
      <c r="DQ297" s="4275" t="str">
        <f t="shared" si="561"/>
        <v/>
      </c>
      <c r="DR297" s="4275" t="str">
        <f t="shared" si="562"/>
        <v/>
      </c>
      <c r="DS297" s="4275" t="str">
        <f t="shared" si="563"/>
        <v/>
      </c>
      <c r="DT297" s="4279" t="str">
        <f t="shared" si="564"/>
        <v/>
      </c>
      <c r="DU297" s="4122"/>
      <c r="DV297" s="4266">
        <f t="shared" si="565"/>
        <v>0</v>
      </c>
      <c r="DW297" s="4267">
        <f t="shared" si="566"/>
        <v>0</v>
      </c>
      <c r="DX297" s="4267">
        <f t="shared" si="567"/>
        <v>0</v>
      </c>
      <c r="DY297" s="4267">
        <f t="shared" si="568"/>
        <v>0</v>
      </c>
      <c r="DZ297" s="4267">
        <f t="shared" si="569"/>
        <v>0</v>
      </c>
      <c r="EA297" s="4267">
        <f t="shared" si="570"/>
        <v>0</v>
      </c>
      <c r="EB297" s="4267">
        <f t="shared" si="571"/>
        <v>0</v>
      </c>
      <c r="EC297" s="4267">
        <f t="shared" si="572"/>
        <v>0</v>
      </c>
      <c r="ED297" s="4215"/>
      <c r="EE297" s="4268">
        <f t="shared" si="617"/>
        <v>0</v>
      </c>
      <c r="EF297" s="4269">
        <f t="shared" si="614"/>
        <v>0</v>
      </c>
      <c r="EG297" s="4269">
        <f t="shared" si="614"/>
        <v>0</v>
      </c>
      <c r="EH297" s="4269">
        <f t="shared" si="614"/>
        <v>0</v>
      </c>
      <c r="EI297" s="4269">
        <f t="shared" si="614"/>
        <v>0</v>
      </c>
      <c r="EJ297" s="4269">
        <f t="shared" si="614"/>
        <v>0</v>
      </c>
      <c r="EK297" s="4269">
        <f t="shared" si="614"/>
        <v>0</v>
      </c>
      <c r="EL297" s="4270">
        <f t="shared" si="614"/>
        <v>0</v>
      </c>
      <c r="EM297" s="4186"/>
      <c r="EN297" s="4264" t="str">
        <f t="shared" si="573"/>
        <v/>
      </c>
      <c r="EO297" s="4271">
        <f t="shared" si="574"/>
        <v>0</v>
      </c>
      <c r="EP297" s="4272">
        <f t="shared" si="575"/>
        <v>0</v>
      </c>
      <c r="EQ297" s="4272">
        <f t="shared" si="576"/>
        <v>0</v>
      </c>
      <c r="ER297" s="4272">
        <f t="shared" si="577"/>
        <v>0</v>
      </c>
      <c r="ES297" s="4272">
        <f t="shared" si="578"/>
        <v>0</v>
      </c>
      <c r="ET297" s="4272">
        <f t="shared" si="579"/>
        <v>0</v>
      </c>
      <c r="EU297" s="4272">
        <f t="shared" si="580"/>
        <v>0</v>
      </c>
      <c r="EV297" s="4272">
        <f t="shared" si="581"/>
        <v>0</v>
      </c>
      <c r="EW297" s="4272">
        <f t="shared" si="582"/>
        <v>0</v>
      </c>
      <c r="EX297" s="4288">
        <f>IF(X297=EX8,X297,0)</f>
        <v>0</v>
      </c>
      <c r="EY297" s="4286" t="str">
        <f t="shared" si="583"/>
        <v/>
      </c>
      <c r="EZ297" s="4261" t="str">
        <f t="shared" si="584"/>
        <v/>
      </c>
      <c r="FA297" s="4275" t="str">
        <f t="shared" si="585"/>
        <v/>
      </c>
      <c r="FB297" s="4275" t="str">
        <f t="shared" si="586"/>
        <v/>
      </c>
      <c r="FC297" s="4275" t="str">
        <f t="shared" si="587"/>
        <v/>
      </c>
      <c r="FD297" s="4275" t="str">
        <f t="shared" si="588"/>
        <v/>
      </c>
      <c r="FE297" s="4275" t="str">
        <f t="shared" si="589"/>
        <v/>
      </c>
      <c r="FF297" s="4275" t="str">
        <f t="shared" si="590"/>
        <v/>
      </c>
      <c r="FG297" s="4275" t="str">
        <f t="shared" si="591"/>
        <v/>
      </c>
      <c r="FH297" s="4186"/>
      <c r="FI297" s="4264" t="str">
        <f t="shared" si="592"/>
        <v/>
      </c>
      <c r="FJ297" s="4277">
        <f t="shared" si="593"/>
        <v>0</v>
      </c>
      <c r="FK297" s="4115" t="str">
        <f t="shared" si="594"/>
        <v/>
      </c>
      <c r="FL297" s="4115" t="str">
        <f t="shared" si="595"/>
        <v/>
      </c>
      <c r="FM297" s="4115" t="str">
        <f t="shared" si="596"/>
        <v/>
      </c>
      <c r="FN297" s="4115" t="str">
        <f t="shared" si="597"/>
        <v/>
      </c>
      <c r="FO297" s="4115" t="str">
        <f t="shared" si="598"/>
        <v/>
      </c>
      <c r="FP297" s="4115" t="str">
        <f t="shared" si="599"/>
        <v/>
      </c>
      <c r="FQ297" s="4115" t="str">
        <f t="shared" si="600"/>
        <v/>
      </c>
      <c r="FR297" s="4115" t="str">
        <f t="shared" si="601"/>
        <v/>
      </c>
      <c r="FS297" s="4287">
        <f>IF(X297=FS8,X297,0)</f>
        <v>0</v>
      </c>
      <c r="FT297" s="4286" t="str">
        <f t="shared" si="602"/>
        <v/>
      </c>
      <c r="FU297" s="4275" t="str">
        <f t="shared" si="603"/>
        <v/>
      </c>
      <c r="FV297" s="4275" t="str">
        <f t="shared" si="604"/>
        <v/>
      </c>
      <c r="FW297" s="4275" t="str">
        <f t="shared" si="605"/>
        <v/>
      </c>
      <c r="FX297" s="4275" t="str">
        <f t="shared" si="606"/>
        <v/>
      </c>
      <c r="FY297" s="4275" t="str">
        <f t="shared" si="607"/>
        <v/>
      </c>
      <c r="FZ297" s="4275" t="str">
        <f t="shared" si="608"/>
        <v/>
      </c>
      <c r="GA297" s="4275" t="str">
        <f t="shared" si="609"/>
        <v/>
      </c>
      <c r="GB297" s="4279" t="str">
        <f t="shared" si="610"/>
        <v/>
      </c>
      <c r="GC297" s="4122"/>
    </row>
    <row r="298" spans="1:185" ht="45" customHeight="1">
      <c r="A298" s="4016">
        <f>ROW()</f>
        <v>298</v>
      </c>
      <c r="B298" s="4250" t="str">
        <f>IF(C298="I","",IF(ISBLANK(D298),"",IF(ISTEXT(D298),LARGE(B9:B297,1)+1,0)))</f>
        <v/>
      </c>
      <c r="C298" s="4298"/>
      <c r="D298" s="4299"/>
      <c r="E298" s="4300"/>
      <c r="F298" s="4301"/>
      <c r="G298" s="4254"/>
      <c r="H298" s="4255"/>
      <c r="I298" s="4254"/>
      <c r="J298" s="4255"/>
      <c r="K298" s="4256">
        <f t="shared" si="611"/>
        <v>0</v>
      </c>
      <c r="L298" s="4119"/>
      <c r="M298" s="4257">
        <f t="shared" si="499"/>
        <v>0</v>
      </c>
      <c r="N298" s="4258">
        <f t="shared" si="499"/>
        <v>0</v>
      </c>
      <c r="O298" s="4259"/>
      <c r="P298" s="4259"/>
      <c r="Q298" s="4259"/>
      <c r="R298" s="4259"/>
      <c r="S298" s="4259"/>
      <c r="T298" s="4259"/>
      <c r="U298" s="4259"/>
      <c r="V298" s="4259"/>
      <c r="W298" s="4119"/>
      <c r="X298" s="4257">
        <f t="shared" si="500"/>
        <v>0</v>
      </c>
      <c r="Y298" s="4258">
        <f t="shared" si="500"/>
        <v>0</v>
      </c>
      <c r="Z298" s="4260"/>
      <c r="AA298" s="4260"/>
      <c r="AB298" s="4260"/>
      <c r="AC298" s="4260"/>
      <c r="AD298" s="4260"/>
      <c r="AE298" s="4260"/>
      <c r="AF298" s="4260"/>
      <c r="AG298" s="4260"/>
      <c r="AH298" s="4119"/>
      <c r="AI298" s="4122"/>
      <c r="AJ298" s="4261">
        <f t="shared" si="501"/>
        <v>0</v>
      </c>
      <c r="AK298" s="4262">
        <f t="shared" si="502"/>
        <v>0</v>
      </c>
      <c r="AL298" s="4261">
        <f t="shared" si="503"/>
        <v>0</v>
      </c>
      <c r="AM298" s="4262">
        <f t="shared" si="504"/>
        <v>0</v>
      </c>
      <c r="AN298" s="4261">
        <f t="shared" si="505"/>
        <v>0</v>
      </c>
      <c r="AO298" s="4262">
        <f t="shared" si="506"/>
        <v>0</v>
      </c>
      <c r="AP298" s="4261">
        <f t="shared" si="507"/>
        <v>0</v>
      </c>
      <c r="AQ298" s="4262">
        <f t="shared" si="508"/>
        <v>0</v>
      </c>
      <c r="AR298" s="4261">
        <f t="shared" si="509"/>
        <v>0</v>
      </c>
      <c r="AS298" s="4262">
        <f t="shared" si="510"/>
        <v>0</v>
      </c>
      <c r="AT298" s="4261">
        <f t="shared" si="511"/>
        <v>0</v>
      </c>
      <c r="AU298" s="4262">
        <f t="shared" si="512"/>
        <v>0</v>
      </c>
      <c r="AV298" s="4261">
        <f t="shared" si="513"/>
        <v>0</v>
      </c>
      <c r="AW298" s="4262">
        <f t="shared" si="514"/>
        <v>0</v>
      </c>
      <c r="AX298" s="4261">
        <f t="shared" si="515"/>
        <v>0</v>
      </c>
      <c r="AY298" s="4262">
        <f t="shared" si="516"/>
        <v>0</v>
      </c>
      <c r="AZ298" s="4263"/>
      <c r="BA298" s="4264">
        <f>BA9</f>
        <v>20</v>
      </c>
      <c r="BB298" s="4264">
        <f t="shared" si="517"/>
        <v>0</v>
      </c>
      <c r="BC298" s="4264" t="str">
        <f t="shared" si="518"/>
        <v/>
      </c>
      <c r="BD298" s="4265">
        <f t="shared" si="615"/>
        <v>0</v>
      </c>
      <c r="BE298" s="4265">
        <f t="shared" si="612"/>
        <v>0</v>
      </c>
      <c r="BF298" s="4265">
        <f t="shared" si="612"/>
        <v>0</v>
      </c>
      <c r="BG298" s="4265">
        <f t="shared" si="612"/>
        <v>0</v>
      </c>
      <c r="BH298" s="4265">
        <f t="shared" si="612"/>
        <v>0</v>
      </c>
      <c r="BI298" s="4265">
        <f t="shared" si="612"/>
        <v>0</v>
      </c>
      <c r="BJ298" s="4265">
        <f t="shared" si="612"/>
        <v>0</v>
      </c>
      <c r="BK298" s="4265">
        <f t="shared" si="612"/>
        <v>0</v>
      </c>
      <c r="BL298" s="4122"/>
      <c r="BM298" s="4266">
        <f t="shared" si="519"/>
        <v>0</v>
      </c>
      <c r="BN298" s="4267">
        <f t="shared" si="520"/>
        <v>0</v>
      </c>
      <c r="BO298" s="4267">
        <f t="shared" si="521"/>
        <v>0</v>
      </c>
      <c r="BP298" s="4267">
        <f t="shared" si="522"/>
        <v>0</v>
      </c>
      <c r="BQ298" s="4267">
        <f t="shared" si="523"/>
        <v>0</v>
      </c>
      <c r="BR298" s="4267">
        <f t="shared" si="524"/>
        <v>0</v>
      </c>
      <c r="BS298" s="4267">
        <f t="shared" si="525"/>
        <v>0</v>
      </c>
      <c r="BT298" s="4267">
        <f t="shared" si="526"/>
        <v>0</v>
      </c>
      <c r="BU298" s="4202"/>
      <c r="BV298" s="4268">
        <f t="shared" si="616"/>
        <v>0</v>
      </c>
      <c r="BW298" s="4269">
        <f t="shared" si="613"/>
        <v>0</v>
      </c>
      <c r="BX298" s="4269">
        <f t="shared" si="613"/>
        <v>0</v>
      </c>
      <c r="BY298" s="4269">
        <f t="shared" si="613"/>
        <v>0</v>
      </c>
      <c r="BZ298" s="4269">
        <f t="shared" si="613"/>
        <v>0</v>
      </c>
      <c r="CA298" s="4269">
        <f t="shared" si="613"/>
        <v>0</v>
      </c>
      <c r="CB298" s="4269">
        <f t="shared" si="613"/>
        <v>0</v>
      </c>
      <c r="CC298" s="4270">
        <f t="shared" si="613"/>
        <v>0</v>
      </c>
      <c r="CD298" s="4114"/>
      <c r="CE298" s="4264" t="str">
        <f t="shared" si="527"/>
        <v/>
      </c>
      <c r="CF298" s="4271">
        <f t="shared" si="528"/>
        <v>0</v>
      </c>
      <c r="CG298" s="4272">
        <f t="shared" si="529"/>
        <v>0</v>
      </c>
      <c r="CH298" s="4272">
        <f t="shared" si="530"/>
        <v>0</v>
      </c>
      <c r="CI298" s="4272">
        <f t="shared" si="531"/>
        <v>0</v>
      </c>
      <c r="CJ298" s="4272">
        <f t="shared" si="532"/>
        <v>0</v>
      </c>
      <c r="CK298" s="4272">
        <f t="shared" si="533"/>
        <v>0</v>
      </c>
      <c r="CL298" s="4272">
        <f t="shared" si="534"/>
        <v>0</v>
      </c>
      <c r="CM298" s="4272">
        <f t="shared" si="535"/>
        <v>0</v>
      </c>
      <c r="CN298" s="4272">
        <f t="shared" si="536"/>
        <v>0</v>
      </c>
      <c r="CO298" s="4285">
        <f>IF(M298=CO8,M298,0)</f>
        <v>0</v>
      </c>
      <c r="CP298" s="4286" t="str">
        <f t="shared" si="537"/>
        <v/>
      </c>
      <c r="CQ298" s="4261" t="str">
        <f t="shared" si="538"/>
        <v/>
      </c>
      <c r="CR298" s="4275" t="str">
        <f t="shared" si="539"/>
        <v/>
      </c>
      <c r="CS298" s="4275" t="str">
        <f t="shared" si="540"/>
        <v/>
      </c>
      <c r="CT298" s="4275" t="str">
        <f t="shared" si="541"/>
        <v/>
      </c>
      <c r="CU298" s="4275" t="str">
        <f t="shared" si="542"/>
        <v/>
      </c>
      <c r="CV298" s="4275" t="str">
        <f t="shared" si="543"/>
        <v/>
      </c>
      <c r="CW298" s="4275" t="str">
        <f t="shared" si="544"/>
        <v/>
      </c>
      <c r="CX298" s="4276" t="str">
        <f t="shared" si="545"/>
        <v/>
      </c>
      <c r="CY298" s="4186"/>
      <c r="CZ298" s="4264" t="str">
        <f t="shared" si="546"/>
        <v/>
      </c>
      <c r="DA298" s="4277">
        <f t="shared" si="547"/>
        <v>0</v>
      </c>
      <c r="DB298" s="4115" t="str">
        <f t="shared" si="548"/>
        <v/>
      </c>
      <c r="DC298" s="4115" t="str">
        <f t="shared" si="549"/>
        <v/>
      </c>
      <c r="DD298" s="4115" t="str">
        <f t="shared" si="550"/>
        <v/>
      </c>
      <c r="DE298" s="4115" t="str">
        <f t="shared" si="551"/>
        <v/>
      </c>
      <c r="DF298" s="4115" t="str">
        <f t="shared" si="552"/>
        <v/>
      </c>
      <c r="DG298" s="4115" t="str">
        <f t="shared" si="553"/>
        <v/>
      </c>
      <c r="DH298" s="4115" t="str">
        <f t="shared" si="554"/>
        <v/>
      </c>
      <c r="DI298" s="4115" t="str">
        <f t="shared" si="555"/>
        <v/>
      </c>
      <c r="DJ298" s="4136"/>
      <c r="DK298" s="4287">
        <f>IF(M298=DK8,M298,0)</f>
        <v>0</v>
      </c>
      <c r="DL298" s="4286" t="str">
        <f t="shared" si="556"/>
        <v/>
      </c>
      <c r="DM298" s="4275" t="str">
        <f t="shared" si="557"/>
        <v/>
      </c>
      <c r="DN298" s="4275" t="str">
        <f t="shared" si="558"/>
        <v/>
      </c>
      <c r="DO298" s="4275" t="str">
        <f t="shared" si="559"/>
        <v/>
      </c>
      <c r="DP298" s="4275" t="str">
        <f t="shared" si="560"/>
        <v/>
      </c>
      <c r="DQ298" s="4275" t="str">
        <f t="shared" si="561"/>
        <v/>
      </c>
      <c r="DR298" s="4275" t="str">
        <f t="shared" si="562"/>
        <v/>
      </c>
      <c r="DS298" s="4275" t="str">
        <f t="shared" si="563"/>
        <v/>
      </c>
      <c r="DT298" s="4279" t="str">
        <f t="shared" si="564"/>
        <v/>
      </c>
      <c r="DU298" s="4122"/>
      <c r="DV298" s="4266">
        <f t="shared" si="565"/>
        <v>0</v>
      </c>
      <c r="DW298" s="4267">
        <f t="shared" si="566"/>
        <v>0</v>
      </c>
      <c r="DX298" s="4267">
        <f t="shared" si="567"/>
        <v>0</v>
      </c>
      <c r="DY298" s="4267">
        <f t="shared" si="568"/>
        <v>0</v>
      </c>
      <c r="DZ298" s="4267">
        <f t="shared" si="569"/>
        <v>0</v>
      </c>
      <c r="EA298" s="4267">
        <f t="shared" si="570"/>
        <v>0</v>
      </c>
      <c r="EB298" s="4267">
        <f t="shared" si="571"/>
        <v>0</v>
      </c>
      <c r="EC298" s="4267">
        <f t="shared" si="572"/>
        <v>0</v>
      </c>
      <c r="ED298" s="4215"/>
      <c r="EE298" s="4268">
        <f t="shared" si="617"/>
        <v>0</v>
      </c>
      <c r="EF298" s="4269">
        <f t="shared" si="614"/>
        <v>0</v>
      </c>
      <c r="EG298" s="4269">
        <f t="shared" si="614"/>
        <v>0</v>
      </c>
      <c r="EH298" s="4269">
        <f t="shared" si="614"/>
        <v>0</v>
      </c>
      <c r="EI298" s="4269">
        <f t="shared" si="614"/>
        <v>0</v>
      </c>
      <c r="EJ298" s="4269">
        <f t="shared" si="614"/>
        <v>0</v>
      </c>
      <c r="EK298" s="4269">
        <f t="shared" si="614"/>
        <v>0</v>
      </c>
      <c r="EL298" s="4270">
        <f t="shared" si="614"/>
        <v>0</v>
      </c>
      <c r="EM298" s="4186"/>
      <c r="EN298" s="4264" t="str">
        <f t="shared" si="573"/>
        <v/>
      </c>
      <c r="EO298" s="4271">
        <f t="shared" si="574"/>
        <v>0</v>
      </c>
      <c r="EP298" s="4272">
        <f t="shared" si="575"/>
        <v>0</v>
      </c>
      <c r="EQ298" s="4272">
        <f t="shared" si="576"/>
        <v>0</v>
      </c>
      <c r="ER298" s="4272">
        <f t="shared" si="577"/>
        <v>0</v>
      </c>
      <c r="ES298" s="4272">
        <f t="shared" si="578"/>
        <v>0</v>
      </c>
      <c r="ET298" s="4272">
        <f t="shared" si="579"/>
        <v>0</v>
      </c>
      <c r="EU298" s="4272">
        <f t="shared" si="580"/>
        <v>0</v>
      </c>
      <c r="EV298" s="4272">
        <f t="shared" si="581"/>
        <v>0</v>
      </c>
      <c r="EW298" s="4272">
        <f t="shared" si="582"/>
        <v>0</v>
      </c>
      <c r="EX298" s="4288">
        <f>IF(X298=EX8,X298,0)</f>
        <v>0</v>
      </c>
      <c r="EY298" s="4286" t="str">
        <f t="shared" si="583"/>
        <v/>
      </c>
      <c r="EZ298" s="4261" t="str">
        <f t="shared" si="584"/>
        <v/>
      </c>
      <c r="FA298" s="4275" t="str">
        <f t="shared" si="585"/>
        <v/>
      </c>
      <c r="FB298" s="4275" t="str">
        <f t="shared" si="586"/>
        <v/>
      </c>
      <c r="FC298" s="4275" t="str">
        <f t="shared" si="587"/>
        <v/>
      </c>
      <c r="FD298" s="4275" t="str">
        <f t="shared" si="588"/>
        <v/>
      </c>
      <c r="FE298" s="4275" t="str">
        <f t="shared" si="589"/>
        <v/>
      </c>
      <c r="FF298" s="4275" t="str">
        <f t="shared" si="590"/>
        <v/>
      </c>
      <c r="FG298" s="4275" t="str">
        <f t="shared" si="591"/>
        <v/>
      </c>
      <c r="FH298" s="4186"/>
      <c r="FI298" s="4264" t="str">
        <f t="shared" si="592"/>
        <v/>
      </c>
      <c r="FJ298" s="4277">
        <f t="shared" si="593"/>
        <v>0</v>
      </c>
      <c r="FK298" s="4115" t="str">
        <f t="shared" si="594"/>
        <v/>
      </c>
      <c r="FL298" s="4115" t="str">
        <f t="shared" si="595"/>
        <v/>
      </c>
      <c r="FM298" s="4115" t="str">
        <f t="shared" si="596"/>
        <v/>
      </c>
      <c r="FN298" s="4115" t="str">
        <f t="shared" si="597"/>
        <v/>
      </c>
      <c r="FO298" s="4115" t="str">
        <f t="shared" si="598"/>
        <v/>
      </c>
      <c r="FP298" s="4115" t="str">
        <f t="shared" si="599"/>
        <v/>
      </c>
      <c r="FQ298" s="4115" t="str">
        <f t="shared" si="600"/>
        <v/>
      </c>
      <c r="FR298" s="4115" t="str">
        <f t="shared" si="601"/>
        <v/>
      </c>
      <c r="FS298" s="4287">
        <f>IF(X298=FS8,X298,0)</f>
        <v>0</v>
      </c>
      <c r="FT298" s="4286" t="str">
        <f t="shared" si="602"/>
        <v/>
      </c>
      <c r="FU298" s="4275" t="str">
        <f t="shared" si="603"/>
        <v/>
      </c>
      <c r="FV298" s="4275" t="str">
        <f t="shared" si="604"/>
        <v/>
      </c>
      <c r="FW298" s="4275" t="str">
        <f t="shared" si="605"/>
        <v/>
      </c>
      <c r="FX298" s="4275" t="str">
        <f t="shared" si="606"/>
        <v/>
      </c>
      <c r="FY298" s="4275" t="str">
        <f t="shared" si="607"/>
        <v/>
      </c>
      <c r="FZ298" s="4275" t="str">
        <f t="shared" si="608"/>
        <v/>
      </c>
      <c r="GA298" s="4275" t="str">
        <f t="shared" si="609"/>
        <v/>
      </c>
      <c r="GB298" s="4279" t="str">
        <f t="shared" si="610"/>
        <v/>
      </c>
      <c r="GC298" s="4122"/>
    </row>
    <row r="299" spans="1:185" ht="45" customHeight="1">
      <c r="A299" s="4016">
        <f>ROW()</f>
        <v>299</v>
      </c>
      <c r="B299" s="4250" t="str">
        <f>IF(C299="I","",IF(ISBLANK(D299),"",IF(ISTEXT(D299),LARGE(B9:B298,1)+1,0)))</f>
        <v/>
      </c>
      <c r="C299" s="4298"/>
      <c r="D299" s="4299"/>
      <c r="E299" s="4300"/>
      <c r="F299" s="4301"/>
      <c r="G299" s="4254"/>
      <c r="H299" s="4255"/>
      <c r="I299" s="4254"/>
      <c r="J299" s="4255"/>
      <c r="K299" s="4256">
        <f t="shared" si="611"/>
        <v>0</v>
      </c>
      <c r="L299" s="4119"/>
      <c r="M299" s="4257">
        <f t="shared" si="499"/>
        <v>0</v>
      </c>
      <c r="N299" s="4258">
        <f t="shared" si="499"/>
        <v>0</v>
      </c>
      <c r="O299" s="4259"/>
      <c r="P299" s="4259"/>
      <c r="Q299" s="4259"/>
      <c r="R299" s="4259"/>
      <c r="S299" s="4259"/>
      <c r="T299" s="4259"/>
      <c r="U299" s="4259"/>
      <c r="V299" s="4259"/>
      <c r="W299" s="4119"/>
      <c r="X299" s="4257">
        <f t="shared" si="500"/>
        <v>0</v>
      </c>
      <c r="Y299" s="4258">
        <f t="shared" si="500"/>
        <v>0</v>
      </c>
      <c r="Z299" s="4260"/>
      <c r="AA299" s="4260"/>
      <c r="AB299" s="4260"/>
      <c r="AC299" s="4260"/>
      <c r="AD299" s="4260"/>
      <c r="AE299" s="4260"/>
      <c r="AF299" s="4260"/>
      <c r="AG299" s="4260"/>
      <c r="AH299" s="4119"/>
      <c r="AI299" s="4122"/>
      <c r="AJ299" s="4261">
        <f t="shared" si="501"/>
        <v>0</v>
      </c>
      <c r="AK299" s="4262">
        <f t="shared" si="502"/>
        <v>0</v>
      </c>
      <c r="AL299" s="4261">
        <f t="shared" si="503"/>
        <v>0</v>
      </c>
      <c r="AM299" s="4262">
        <f t="shared" si="504"/>
        <v>0</v>
      </c>
      <c r="AN299" s="4261">
        <f t="shared" si="505"/>
        <v>0</v>
      </c>
      <c r="AO299" s="4262">
        <f t="shared" si="506"/>
        <v>0</v>
      </c>
      <c r="AP299" s="4261">
        <f t="shared" si="507"/>
        <v>0</v>
      </c>
      <c r="AQ299" s="4262">
        <f t="shared" si="508"/>
        <v>0</v>
      </c>
      <c r="AR299" s="4261">
        <f t="shared" si="509"/>
        <v>0</v>
      </c>
      <c r="AS299" s="4262">
        <f t="shared" si="510"/>
        <v>0</v>
      </c>
      <c r="AT299" s="4261">
        <f t="shared" si="511"/>
        <v>0</v>
      </c>
      <c r="AU299" s="4262">
        <f t="shared" si="512"/>
        <v>0</v>
      </c>
      <c r="AV299" s="4261">
        <f t="shared" si="513"/>
        <v>0</v>
      </c>
      <c r="AW299" s="4262">
        <f t="shared" si="514"/>
        <v>0</v>
      </c>
      <c r="AX299" s="4261">
        <f t="shared" si="515"/>
        <v>0</v>
      </c>
      <c r="AY299" s="4262">
        <f t="shared" si="516"/>
        <v>0</v>
      </c>
      <c r="AZ299" s="4263"/>
      <c r="BA299" s="4264">
        <f>BA9</f>
        <v>20</v>
      </c>
      <c r="BB299" s="4264">
        <f t="shared" si="517"/>
        <v>0</v>
      </c>
      <c r="BC299" s="4264" t="str">
        <f t="shared" si="518"/>
        <v/>
      </c>
      <c r="BD299" s="4265">
        <f t="shared" si="615"/>
        <v>0</v>
      </c>
      <c r="BE299" s="4265">
        <f t="shared" si="612"/>
        <v>0</v>
      </c>
      <c r="BF299" s="4265">
        <f t="shared" si="612"/>
        <v>0</v>
      </c>
      <c r="BG299" s="4265">
        <f t="shared" si="612"/>
        <v>0</v>
      </c>
      <c r="BH299" s="4265">
        <f t="shared" si="612"/>
        <v>0</v>
      </c>
      <c r="BI299" s="4265">
        <f t="shared" si="612"/>
        <v>0</v>
      </c>
      <c r="BJ299" s="4265">
        <f t="shared" si="612"/>
        <v>0</v>
      </c>
      <c r="BK299" s="4265">
        <f t="shared" si="612"/>
        <v>0</v>
      </c>
      <c r="BL299" s="4122"/>
      <c r="BM299" s="4266">
        <f t="shared" si="519"/>
        <v>0</v>
      </c>
      <c r="BN299" s="4267">
        <f t="shared" si="520"/>
        <v>0</v>
      </c>
      <c r="BO299" s="4267">
        <f t="shared" si="521"/>
        <v>0</v>
      </c>
      <c r="BP299" s="4267">
        <f t="shared" si="522"/>
        <v>0</v>
      </c>
      <c r="BQ299" s="4267">
        <f t="shared" si="523"/>
        <v>0</v>
      </c>
      <c r="BR299" s="4267">
        <f t="shared" si="524"/>
        <v>0</v>
      </c>
      <c r="BS299" s="4267">
        <f t="shared" si="525"/>
        <v>0</v>
      </c>
      <c r="BT299" s="4267">
        <f t="shared" si="526"/>
        <v>0</v>
      </c>
      <c r="BU299" s="4202"/>
      <c r="BV299" s="4268">
        <f t="shared" si="616"/>
        <v>0</v>
      </c>
      <c r="BW299" s="4269">
        <f t="shared" si="613"/>
        <v>0</v>
      </c>
      <c r="BX299" s="4269">
        <f t="shared" si="613"/>
        <v>0</v>
      </c>
      <c r="BY299" s="4269">
        <f t="shared" si="613"/>
        <v>0</v>
      </c>
      <c r="BZ299" s="4269">
        <f t="shared" si="613"/>
        <v>0</v>
      </c>
      <c r="CA299" s="4269">
        <f t="shared" si="613"/>
        <v>0</v>
      </c>
      <c r="CB299" s="4269">
        <f t="shared" si="613"/>
        <v>0</v>
      </c>
      <c r="CC299" s="4270">
        <f t="shared" si="613"/>
        <v>0</v>
      </c>
      <c r="CD299" s="4114"/>
      <c r="CE299" s="4264" t="str">
        <f t="shared" si="527"/>
        <v/>
      </c>
      <c r="CF299" s="4271">
        <f t="shared" si="528"/>
        <v>0</v>
      </c>
      <c r="CG299" s="4272">
        <f t="shared" si="529"/>
        <v>0</v>
      </c>
      <c r="CH299" s="4272">
        <f t="shared" si="530"/>
        <v>0</v>
      </c>
      <c r="CI299" s="4272">
        <f t="shared" si="531"/>
        <v>0</v>
      </c>
      <c r="CJ299" s="4272">
        <f t="shared" si="532"/>
        <v>0</v>
      </c>
      <c r="CK299" s="4272">
        <f t="shared" si="533"/>
        <v>0</v>
      </c>
      <c r="CL299" s="4272">
        <f t="shared" si="534"/>
        <v>0</v>
      </c>
      <c r="CM299" s="4272">
        <f t="shared" si="535"/>
        <v>0</v>
      </c>
      <c r="CN299" s="4272">
        <f t="shared" si="536"/>
        <v>0</v>
      </c>
      <c r="CO299" s="4285">
        <f>IF(M299=CO8,M299,0)</f>
        <v>0</v>
      </c>
      <c r="CP299" s="4286" t="str">
        <f t="shared" si="537"/>
        <v/>
      </c>
      <c r="CQ299" s="4261" t="str">
        <f t="shared" si="538"/>
        <v/>
      </c>
      <c r="CR299" s="4275" t="str">
        <f t="shared" si="539"/>
        <v/>
      </c>
      <c r="CS299" s="4275" t="str">
        <f t="shared" si="540"/>
        <v/>
      </c>
      <c r="CT299" s="4275" t="str">
        <f t="shared" si="541"/>
        <v/>
      </c>
      <c r="CU299" s="4275" t="str">
        <f t="shared" si="542"/>
        <v/>
      </c>
      <c r="CV299" s="4275" t="str">
        <f t="shared" si="543"/>
        <v/>
      </c>
      <c r="CW299" s="4275" t="str">
        <f t="shared" si="544"/>
        <v/>
      </c>
      <c r="CX299" s="4276" t="str">
        <f t="shared" si="545"/>
        <v/>
      </c>
      <c r="CY299" s="4186"/>
      <c r="CZ299" s="4264" t="str">
        <f t="shared" si="546"/>
        <v/>
      </c>
      <c r="DA299" s="4277">
        <f t="shared" si="547"/>
        <v>0</v>
      </c>
      <c r="DB299" s="4115" t="str">
        <f t="shared" si="548"/>
        <v/>
      </c>
      <c r="DC299" s="4115" t="str">
        <f t="shared" si="549"/>
        <v/>
      </c>
      <c r="DD299" s="4115" t="str">
        <f t="shared" si="550"/>
        <v/>
      </c>
      <c r="DE299" s="4115" t="str">
        <f t="shared" si="551"/>
        <v/>
      </c>
      <c r="DF299" s="4115" t="str">
        <f t="shared" si="552"/>
        <v/>
      </c>
      <c r="DG299" s="4115" t="str">
        <f t="shared" si="553"/>
        <v/>
      </c>
      <c r="DH299" s="4115" t="str">
        <f t="shared" si="554"/>
        <v/>
      </c>
      <c r="DI299" s="4115" t="str">
        <f t="shared" si="555"/>
        <v/>
      </c>
      <c r="DJ299" s="4136"/>
      <c r="DK299" s="4287">
        <f>IF(M299=DK8,M299,0)</f>
        <v>0</v>
      </c>
      <c r="DL299" s="4286" t="str">
        <f t="shared" si="556"/>
        <v/>
      </c>
      <c r="DM299" s="4275" t="str">
        <f t="shared" si="557"/>
        <v/>
      </c>
      <c r="DN299" s="4275" t="str">
        <f t="shared" si="558"/>
        <v/>
      </c>
      <c r="DO299" s="4275" t="str">
        <f t="shared" si="559"/>
        <v/>
      </c>
      <c r="DP299" s="4275" t="str">
        <f t="shared" si="560"/>
        <v/>
      </c>
      <c r="DQ299" s="4275" t="str">
        <f t="shared" si="561"/>
        <v/>
      </c>
      <c r="DR299" s="4275" t="str">
        <f t="shared" si="562"/>
        <v/>
      </c>
      <c r="DS299" s="4275" t="str">
        <f t="shared" si="563"/>
        <v/>
      </c>
      <c r="DT299" s="4279" t="str">
        <f t="shared" si="564"/>
        <v/>
      </c>
      <c r="DU299" s="4122"/>
      <c r="DV299" s="4266">
        <f t="shared" si="565"/>
        <v>0</v>
      </c>
      <c r="DW299" s="4267">
        <f t="shared" si="566"/>
        <v>0</v>
      </c>
      <c r="DX299" s="4267">
        <f t="shared" si="567"/>
        <v>0</v>
      </c>
      <c r="DY299" s="4267">
        <f t="shared" si="568"/>
        <v>0</v>
      </c>
      <c r="DZ299" s="4267">
        <f t="shared" si="569"/>
        <v>0</v>
      </c>
      <c r="EA299" s="4267">
        <f t="shared" si="570"/>
        <v>0</v>
      </c>
      <c r="EB299" s="4267">
        <f t="shared" si="571"/>
        <v>0</v>
      </c>
      <c r="EC299" s="4267">
        <f t="shared" si="572"/>
        <v>0</v>
      </c>
      <c r="ED299" s="4215"/>
      <c r="EE299" s="4268">
        <f t="shared" si="617"/>
        <v>0</v>
      </c>
      <c r="EF299" s="4269">
        <f t="shared" si="614"/>
        <v>0</v>
      </c>
      <c r="EG299" s="4269">
        <f t="shared" si="614"/>
        <v>0</v>
      </c>
      <c r="EH299" s="4269">
        <f t="shared" si="614"/>
        <v>0</v>
      </c>
      <c r="EI299" s="4269">
        <f t="shared" si="614"/>
        <v>0</v>
      </c>
      <c r="EJ299" s="4269">
        <f t="shared" si="614"/>
        <v>0</v>
      </c>
      <c r="EK299" s="4269">
        <f t="shared" si="614"/>
        <v>0</v>
      </c>
      <c r="EL299" s="4270">
        <f t="shared" si="614"/>
        <v>0</v>
      </c>
      <c r="EM299" s="4186"/>
      <c r="EN299" s="4264" t="str">
        <f t="shared" si="573"/>
        <v/>
      </c>
      <c r="EO299" s="4271">
        <f t="shared" si="574"/>
        <v>0</v>
      </c>
      <c r="EP299" s="4272">
        <f t="shared" si="575"/>
        <v>0</v>
      </c>
      <c r="EQ299" s="4272">
        <f t="shared" si="576"/>
        <v>0</v>
      </c>
      <c r="ER299" s="4272">
        <f t="shared" si="577"/>
        <v>0</v>
      </c>
      <c r="ES299" s="4272">
        <f t="shared" si="578"/>
        <v>0</v>
      </c>
      <c r="ET299" s="4272">
        <f t="shared" si="579"/>
        <v>0</v>
      </c>
      <c r="EU299" s="4272">
        <f t="shared" si="580"/>
        <v>0</v>
      </c>
      <c r="EV299" s="4272">
        <f t="shared" si="581"/>
        <v>0</v>
      </c>
      <c r="EW299" s="4272">
        <f t="shared" si="582"/>
        <v>0</v>
      </c>
      <c r="EX299" s="4288">
        <f>IF(X299=EX8,X299,0)</f>
        <v>0</v>
      </c>
      <c r="EY299" s="4286" t="str">
        <f t="shared" si="583"/>
        <v/>
      </c>
      <c r="EZ299" s="4261" t="str">
        <f t="shared" si="584"/>
        <v/>
      </c>
      <c r="FA299" s="4275" t="str">
        <f t="shared" si="585"/>
        <v/>
      </c>
      <c r="FB299" s="4275" t="str">
        <f t="shared" si="586"/>
        <v/>
      </c>
      <c r="FC299" s="4275" t="str">
        <f t="shared" si="587"/>
        <v/>
      </c>
      <c r="FD299" s="4275" t="str">
        <f t="shared" si="588"/>
        <v/>
      </c>
      <c r="FE299" s="4275" t="str">
        <f t="shared" si="589"/>
        <v/>
      </c>
      <c r="FF299" s="4275" t="str">
        <f t="shared" si="590"/>
        <v/>
      </c>
      <c r="FG299" s="4275" t="str">
        <f t="shared" si="591"/>
        <v/>
      </c>
      <c r="FH299" s="4186"/>
      <c r="FI299" s="4264" t="str">
        <f t="shared" si="592"/>
        <v/>
      </c>
      <c r="FJ299" s="4277">
        <f t="shared" si="593"/>
        <v>0</v>
      </c>
      <c r="FK299" s="4115" t="str">
        <f t="shared" si="594"/>
        <v/>
      </c>
      <c r="FL299" s="4115" t="str">
        <f t="shared" si="595"/>
        <v/>
      </c>
      <c r="FM299" s="4115" t="str">
        <f t="shared" si="596"/>
        <v/>
      </c>
      <c r="FN299" s="4115" t="str">
        <f t="shared" si="597"/>
        <v/>
      </c>
      <c r="FO299" s="4115" t="str">
        <f t="shared" si="598"/>
        <v/>
      </c>
      <c r="FP299" s="4115" t="str">
        <f t="shared" si="599"/>
        <v/>
      </c>
      <c r="FQ299" s="4115" t="str">
        <f t="shared" si="600"/>
        <v/>
      </c>
      <c r="FR299" s="4115" t="str">
        <f t="shared" si="601"/>
        <v/>
      </c>
      <c r="FS299" s="4287">
        <f>IF(X299=FS8,X299,0)</f>
        <v>0</v>
      </c>
      <c r="FT299" s="4286" t="str">
        <f t="shared" si="602"/>
        <v/>
      </c>
      <c r="FU299" s="4275" t="str">
        <f t="shared" si="603"/>
        <v/>
      </c>
      <c r="FV299" s="4275" t="str">
        <f t="shared" si="604"/>
        <v/>
      </c>
      <c r="FW299" s="4275" t="str">
        <f t="shared" si="605"/>
        <v/>
      </c>
      <c r="FX299" s="4275" t="str">
        <f t="shared" si="606"/>
        <v/>
      </c>
      <c r="FY299" s="4275" t="str">
        <f t="shared" si="607"/>
        <v/>
      </c>
      <c r="FZ299" s="4275" t="str">
        <f t="shared" si="608"/>
        <v/>
      </c>
      <c r="GA299" s="4275" t="str">
        <f t="shared" si="609"/>
        <v/>
      </c>
      <c r="GB299" s="4279" t="str">
        <f t="shared" si="610"/>
        <v/>
      </c>
      <c r="GC299" s="4122"/>
    </row>
    <row r="300" spans="1:185" ht="45" customHeight="1">
      <c r="A300" s="4016">
        <f>ROW()</f>
        <v>300</v>
      </c>
      <c r="B300" s="4250" t="str">
        <f>IF(C300="I","",IF(ISBLANK(D300),"",IF(ISTEXT(D300),LARGE(B9:B299,1)+1,0)))</f>
        <v/>
      </c>
      <c r="C300" s="4298"/>
      <c r="D300" s="4299"/>
      <c r="E300" s="4300"/>
      <c r="F300" s="4301"/>
      <c r="G300" s="4254"/>
      <c r="H300" s="4255"/>
      <c r="I300" s="4254"/>
      <c r="J300" s="4255"/>
      <c r="K300" s="4256">
        <f t="shared" si="611"/>
        <v>0</v>
      </c>
      <c r="L300" s="4119"/>
      <c r="M300" s="4257">
        <f t="shared" si="499"/>
        <v>0</v>
      </c>
      <c r="N300" s="4258">
        <f t="shared" si="499"/>
        <v>0</v>
      </c>
      <c r="O300" s="4259"/>
      <c r="P300" s="4259"/>
      <c r="Q300" s="4259"/>
      <c r="R300" s="4259"/>
      <c r="S300" s="4259"/>
      <c r="T300" s="4259"/>
      <c r="U300" s="4259"/>
      <c r="V300" s="4259"/>
      <c r="W300" s="4119"/>
      <c r="X300" s="4257">
        <f t="shared" si="500"/>
        <v>0</v>
      </c>
      <c r="Y300" s="4258">
        <f t="shared" si="500"/>
        <v>0</v>
      </c>
      <c r="Z300" s="4260"/>
      <c r="AA300" s="4260"/>
      <c r="AB300" s="4260"/>
      <c r="AC300" s="4260"/>
      <c r="AD300" s="4260"/>
      <c r="AE300" s="4260"/>
      <c r="AF300" s="4260"/>
      <c r="AG300" s="4260"/>
      <c r="AH300" s="4119"/>
      <c r="AI300" s="4122"/>
      <c r="AJ300" s="4261">
        <f t="shared" si="501"/>
        <v>0</v>
      </c>
      <c r="AK300" s="4262">
        <f t="shared" si="502"/>
        <v>0</v>
      </c>
      <c r="AL300" s="4261">
        <f t="shared" si="503"/>
        <v>0</v>
      </c>
      <c r="AM300" s="4262">
        <f t="shared" si="504"/>
        <v>0</v>
      </c>
      <c r="AN300" s="4261">
        <f t="shared" si="505"/>
        <v>0</v>
      </c>
      <c r="AO300" s="4262">
        <f t="shared" si="506"/>
        <v>0</v>
      </c>
      <c r="AP300" s="4261">
        <f t="shared" si="507"/>
        <v>0</v>
      </c>
      <c r="AQ300" s="4262">
        <f t="shared" si="508"/>
        <v>0</v>
      </c>
      <c r="AR300" s="4261">
        <f t="shared" si="509"/>
        <v>0</v>
      </c>
      <c r="AS300" s="4262">
        <f t="shared" si="510"/>
        <v>0</v>
      </c>
      <c r="AT300" s="4261">
        <f t="shared" si="511"/>
        <v>0</v>
      </c>
      <c r="AU300" s="4262">
        <f t="shared" si="512"/>
        <v>0</v>
      </c>
      <c r="AV300" s="4261">
        <f t="shared" si="513"/>
        <v>0</v>
      </c>
      <c r="AW300" s="4262">
        <f t="shared" si="514"/>
        <v>0</v>
      </c>
      <c r="AX300" s="4261">
        <f t="shared" si="515"/>
        <v>0</v>
      </c>
      <c r="AY300" s="4262">
        <f t="shared" si="516"/>
        <v>0</v>
      </c>
      <c r="AZ300" s="4263"/>
      <c r="BA300" s="4264">
        <f>BA9</f>
        <v>20</v>
      </c>
      <c r="BB300" s="4264">
        <f t="shared" si="517"/>
        <v>0</v>
      </c>
      <c r="BC300" s="4264" t="str">
        <f t="shared" si="518"/>
        <v/>
      </c>
      <c r="BD300" s="4265">
        <f t="shared" si="615"/>
        <v>0</v>
      </c>
      <c r="BE300" s="4265">
        <f t="shared" si="612"/>
        <v>0</v>
      </c>
      <c r="BF300" s="4265">
        <f t="shared" si="612"/>
        <v>0</v>
      </c>
      <c r="BG300" s="4265">
        <f t="shared" si="612"/>
        <v>0</v>
      </c>
      <c r="BH300" s="4265">
        <f t="shared" si="612"/>
        <v>0</v>
      </c>
      <c r="BI300" s="4265">
        <f t="shared" si="612"/>
        <v>0</v>
      </c>
      <c r="BJ300" s="4265">
        <f t="shared" si="612"/>
        <v>0</v>
      </c>
      <c r="BK300" s="4265">
        <f t="shared" si="612"/>
        <v>0</v>
      </c>
      <c r="BL300" s="4122"/>
      <c r="BM300" s="4266">
        <f t="shared" si="519"/>
        <v>0</v>
      </c>
      <c r="BN300" s="4267">
        <f t="shared" si="520"/>
        <v>0</v>
      </c>
      <c r="BO300" s="4267">
        <f t="shared" si="521"/>
        <v>0</v>
      </c>
      <c r="BP300" s="4267">
        <f t="shared" si="522"/>
        <v>0</v>
      </c>
      <c r="BQ300" s="4267">
        <f t="shared" si="523"/>
        <v>0</v>
      </c>
      <c r="BR300" s="4267">
        <f t="shared" si="524"/>
        <v>0</v>
      </c>
      <c r="BS300" s="4267">
        <f t="shared" si="525"/>
        <v>0</v>
      </c>
      <c r="BT300" s="4267">
        <f t="shared" si="526"/>
        <v>0</v>
      </c>
      <c r="BU300" s="4202"/>
      <c r="BV300" s="4268">
        <f t="shared" si="616"/>
        <v>0</v>
      </c>
      <c r="BW300" s="4269">
        <f t="shared" si="613"/>
        <v>0</v>
      </c>
      <c r="BX300" s="4269">
        <f t="shared" si="613"/>
        <v>0</v>
      </c>
      <c r="BY300" s="4269">
        <f t="shared" si="613"/>
        <v>0</v>
      </c>
      <c r="BZ300" s="4269">
        <f t="shared" si="613"/>
        <v>0</v>
      </c>
      <c r="CA300" s="4269">
        <f t="shared" si="613"/>
        <v>0</v>
      </c>
      <c r="CB300" s="4269">
        <f t="shared" si="613"/>
        <v>0</v>
      </c>
      <c r="CC300" s="4270">
        <f t="shared" si="613"/>
        <v>0</v>
      </c>
      <c r="CD300" s="4114"/>
      <c r="CE300" s="4264" t="str">
        <f t="shared" si="527"/>
        <v/>
      </c>
      <c r="CF300" s="4271">
        <f t="shared" si="528"/>
        <v>0</v>
      </c>
      <c r="CG300" s="4272">
        <f t="shared" si="529"/>
        <v>0</v>
      </c>
      <c r="CH300" s="4272">
        <f t="shared" si="530"/>
        <v>0</v>
      </c>
      <c r="CI300" s="4272">
        <f t="shared" si="531"/>
        <v>0</v>
      </c>
      <c r="CJ300" s="4272">
        <f t="shared" si="532"/>
        <v>0</v>
      </c>
      <c r="CK300" s="4272">
        <f t="shared" si="533"/>
        <v>0</v>
      </c>
      <c r="CL300" s="4272">
        <f t="shared" si="534"/>
        <v>0</v>
      </c>
      <c r="CM300" s="4272">
        <f t="shared" si="535"/>
        <v>0</v>
      </c>
      <c r="CN300" s="4272">
        <f t="shared" si="536"/>
        <v>0</v>
      </c>
      <c r="CO300" s="4285">
        <f>IF(M300=CO8,M300,0)</f>
        <v>0</v>
      </c>
      <c r="CP300" s="4286" t="str">
        <f t="shared" si="537"/>
        <v/>
      </c>
      <c r="CQ300" s="4261" t="str">
        <f t="shared" si="538"/>
        <v/>
      </c>
      <c r="CR300" s="4275" t="str">
        <f t="shared" si="539"/>
        <v/>
      </c>
      <c r="CS300" s="4275" t="str">
        <f t="shared" si="540"/>
        <v/>
      </c>
      <c r="CT300" s="4275" t="str">
        <f t="shared" si="541"/>
        <v/>
      </c>
      <c r="CU300" s="4275" t="str">
        <f t="shared" si="542"/>
        <v/>
      </c>
      <c r="CV300" s="4275" t="str">
        <f t="shared" si="543"/>
        <v/>
      </c>
      <c r="CW300" s="4275" t="str">
        <f t="shared" si="544"/>
        <v/>
      </c>
      <c r="CX300" s="4276" t="str">
        <f t="shared" si="545"/>
        <v/>
      </c>
      <c r="CY300" s="4186"/>
      <c r="CZ300" s="4264" t="str">
        <f t="shared" si="546"/>
        <v/>
      </c>
      <c r="DA300" s="4277">
        <f t="shared" si="547"/>
        <v>0</v>
      </c>
      <c r="DB300" s="4115" t="str">
        <f t="shared" si="548"/>
        <v/>
      </c>
      <c r="DC300" s="4115" t="str">
        <f t="shared" si="549"/>
        <v/>
      </c>
      <c r="DD300" s="4115" t="str">
        <f t="shared" si="550"/>
        <v/>
      </c>
      <c r="DE300" s="4115" t="str">
        <f t="shared" si="551"/>
        <v/>
      </c>
      <c r="DF300" s="4115" t="str">
        <f t="shared" si="552"/>
        <v/>
      </c>
      <c r="DG300" s="4115" t="str">
        <f t="shared" si="553"/>
        <v/>
      </c>
      <c r="DH300" s="4115" t="str">
        <f t="shared" si="554"/>
        <v/>
      </c>
      <c r="DI300" s="4115" t="str">
        <f t="shared" si="555"/>
        <v/>
      </c>
      <c r="DJ300" s="4136"/>
      <c r="DK300" s="4287">
        <f>IF(M300=DK8,M300,0)</f>
        <v>0</v>
      </c>
      <c r="DL300" s="4286" t="str">
        <f t="shared" si="556"/>
        <v/>
      </c>
      <c r="DM300" s="4275" t="str">
        <f t="shared" si="557"/>
        <v/>
      </c>
      <c r="DN300" s="4275" t="str">
        <f t="shared" si="558"/>
        <v/>
      </c>
      <c r="DO300" s="4275" t="str">
        <f t="shared" si="559"/>
        <v/>
      </c>
      <c r="DP300" s="4275" t="str">
        <f t="shared" si="560"/>
        <v/>
      </c>
      <c r="DQ300" s="4275" t="str">
        <f t="shared" si="561"/>
        <v/>
      </c>
      <c r="DR300" s="4275" t="str">
        <f t="shared" si="562"/>
        <v/>
      </c>
      <c r="DS300" s="4275" t="str">
        <f t="shared" si="563"/>
        <v/>
      </c>
      <c r="DT300" s="4279" t="str">
        <f t="shared" si="564"/>
        <v/>
      </c>
      <c r="DU300" s="4122"/>
      <c r="DV300" s="4266">
        <f t="shared" si="565"/>
        <v>0</v>
      </c>
      <c r="DW300" s="4267">
        <f t="shared" si="566"/>
        <v>0</v>
      </c>
      <c r="DX300" s="4267">
        <f t="shared" si="567"/>
        <v>0</v>
      </c>
      <c r="DY300" s="4267">
        <f t="shared" si="568"/>
        <v>0</v>
      </c>
      <c r="DZ300" s="4267">
        <f t="shared" si="569"/>
        <v>0</v>
      </c>
      <c r="EA300" s="4267">
        <f t="shared" si="570"/>
        <v>0</v>
      </c>
      <c r="EB300" s="4267">
        <f t="shared" si="571"/>
        <v>0</v>
      </c>
      <c r="EC300" s="4267">
        <f t="shared" si="572"/>
        <v>0</v>
      </c>
      <c r="ED300" s="4215"/>
      <c r="EE300" s="4268">
        <f t="shared" si="617"/>
        <v>0</v>
      </c>
      <c r="EF300" s="4269">
        <f t="shared" si="614"/>
        <v>0</v>
      </c>
      <c r="EG300" s="4269">
        <f t="shared" si="614"/>
        <v>0</v>
      </c>
      <c r="EH300" s="4269">
        <f t="shared" si="614"/>
        <v>0</v>
      </c>
      <c r="EI300" s="4269">
        <f t="shared" si="614"/>
        <v>0</v>
      </c>
      <c r="EJ300" s="4269">
        <f t="shared" si="614"/>
        <v>0</v>
      </c>
      <c r="EK300" s="4269">
        <f t="shared" si="614"/>
        <v>0</v>
      </c>
      <c r="EL300" s="4270">
        <f t="shared" si="614"/>
        <v>0</v>
      </c>
      <c r="EM300" s="4186"/>
      <c r="EN300" s="4264" t="str">
        <f t="shared" si="573"/>
        <v/>
      </c>
      <c r="EO300" s="4271">
        <f t="shared" si="574"/>
        <v>0</v>
      </c>
      <c r="EP300" s="4272">
        <f t="shared" si="575"/>
        <v>0</v>
      </c>
      <c r="EQ300" s="4272">
        <f t="shared" si="576"/>
        <v>0</v>
      </c>
      <c r="ER300" s="4272">
        <f t="shared" si="577"/>
        <v>0</v>
      </c>
      <c r="ES300" s="4272">
        <f t="shared" si="578"/>
        <v>0</v>
      </c>
      <c r="ET300" s="4272">
        <f t="shared" si="579"/>
        <v>0</v>
      </c>
      <c r="EU300" s="4272">
        <f t="shared" si="580"/>
        <v>0</v>
      </c>
      <c r="EV300" s="4272">
        <f t="shared" si="581"/>
        <v>0</v>
      </c>
      <c r="EW300" s="4272">
        <f t="shared" si="582"/>
        <v>0</v>
      </c>
      <c r="EX300" s="4288">
        <f>IF(X300=EX8,X300,0)</f>
        <v>0</v>
      </c>
      <c r="EY300" s="4286" t="str">
        <f t="shared" si="583"/>
        <v/>
      </c>
      <c r="EZ300" s="4261" t="str">
        <f t="shared" si="584"/>
        <v/>
      </c>
      <c r="FA300" s="4275" t="str">
        <f t="shared" si="585"/>
        <v/>
      </c>
      <c r="FB300" s="4275" t="str">
        <f t="shared" si="586"/>
        <v/>
      </c>
      <c r="FC300" s="4275" t="str">
        <f t="shared" si="587"/>
        <v/>
      </c>
      <c r="FD300" s="4275" t="str">
        <f t="shared" si="588"/>
        <v/>
      </c>
      <c r="FE300" s="4275" t="str">
        <f t="shared" si="589"/>
        <v/>
      </c>
      <c r="FF300" s="4275" t="str">
        <f t="shared" si="590"/>
        <v/>
      </c>
      <c r="FG300" s="4275" t="str">
        <f t="shared" si="591"/>
        <v/>
      </c>
      <c r="FH300" s="4186"/>
      <c r="FI300" s="4264" t="str">
        <f t="shared" si="592"/>
        <v/>
      </c>
      <c r="FJ300" s="4277">
        <f t="shared" si="593"/>
        <v>0</v>
      </c>
      <c r="FK300" s="4115" t="str">
        <f t="shared" si="594"/>
        <v/>
      </c>
      <c r="FL300" s="4115" t="str">
        <f t="shared" si="595"/>
        <v/>
      </c>
      <c r="FM300" s="4115" t="str">
        <f t="shared" si="596"/>
        <v/>
      </c>
      <c r="FN300" s="4115" t="str">
        <f t="shared" si="597"/>
        <v/>
      </c>
      <c r="FO300" s="4115" t="str">
        <f t="shared" si="598"/>
        <v/>
      </c>
      <c r="FP300" s="4115" t="str">
        <f t="shared" si="599"/>
        <v/>
      </c>
      <c r="FQ300" s="4115" t="str">
        <f t="shared" si="600"/>
        <v/>
      </c>
      <c r="FR300" s="4115" t="str">
        <f t="shared" si="601"/>
        <v/>
      </c>
      <c r="FS300" s="4287">
        <f>IF(X300=FS8,X300,0)</f>
        <v>0</v>
      </c>
      <c r="FT300" s="4286" t="str">
        <f t="shared" si="602"/>
        <v/>
      </c>
      <c r="FU300" s="4275" t="str">
        <f t="shared" si="603"/>
        <v/>
      </c>
      <c r="FV300" s="4275" t="str">
        <f t="shared" si="604"/>
        <v/>
      </c>
      <c r="FW300" s="4275" t="str">
        <f t="shared" si="605"/>
        <v/>
      </c>
      <c r="FX300" s="4275" t="str">
        <f t="shared" si="606"/>
        <v/>
      </c>
      <c r="FY300" s="4275" t="str">
        <f t="shared" si="607"/>
        <v/>
      </c>
      <c r="FZ300" s="4275" t="str">
        <f t="shared" si="608"/>
        <v/>
      </c>
      <c r="GA300" s="4275" t="str">
        <f t="shared" si="609"/>
        <v/>
      </c>
      <c r="GB300" s="4279" t="str">
        <f t="shared" si="610"/>
        <v/>
      </c>
      <c r="GC300" s="4122"/>
    </row>
    <row r="301" spans="1:185" ht="45" customHeight="1">
      <c r="A301" s="4016">
        <f>ROW()</f>
        <v>301</v>
      </c>
      <c r="B301" s="4250" t="str">
        <f>IF(C301="I","",IF(ISBLANK(D301),"",IF(ISTEXT(D301),LARGE(B9:B300,1)+1,0)))</f>
        <v/>
      </c>
      <c r="C301" s="4298"/>
      <c r="D301" s="4299"/>
      <c r="E301" s="4300"/>
      <c r="F301" s="4301"/>
      <c r="G301" s="4254"/>
      <c r="H301" s="4255"/>
      <c r="I301" s="4254"/>
      <c r="J301" s="4255"/>
      <c r="K301" s="4256">
        <f t="shared" si="611"/>
        <v>0</v>
      </c>
      <c r="L301" s="4119"/>
      <c r="M301" s="4257">
        <f t="shared" si="499"/>
        <v>0</v>
      </c>
      <c r="N301" s="4258">
        <f t="shared" si="499"/>
        <v>0</v>
      </c>
      <c r="O301" s="4259"/>
      <c r="P301" s="4259"/>
      <c r="Q301" s="4259"/>
      <c r="R301" s="4259"/>
      <c r="S301" s="4259"/>
      <c r="T301" s="4259"/>
      <c r="U301" s="4259"/>
      <c r="V301" s="4259"/>
      <c r="W301" s="4119"/>
      <c r="X301" s="4257">
        <f t="shared" si="500"/>
        <v>0</v>
      </c>
      <c r="Y301" s="4258">
        <f t="shared" si="500"/>
        <v>0</v>
      </c>
      <c r="Z301" s="4260"/>
      <c r="AA301" s="4260"/>
      <c r="AB301" s="4260"/>
      <c r="AC301" s="4260"/>
      <c r="AD301" s="4260"/>
      <c r="AE301" s="4260"/>
      <c r="AF301" s="4260"/>
      <c r="AG301" s="4260"/>
      <c r="AH301" s="4119"/>
      <c r="AI301" s="4122"/>
      <c r="AJ301" s="4261">
        <f t="shared" si="501"/>
        <v>0</v>
      </c>
      <c r="AK301" s="4262">
        <f t="shared" si="502"/>
        <v>0</v>
      </c>
      <c r="AL301" s="4261">
        <f t="shared" si="503"/>
        <v>0</v>
      </c>
      <c r="AM301" s="4262">
        <f t="shared" si="504"/>
        <v>0</v>
      </c>
      <c r="AN301" s="4261">
        <f t="shared" si="505"/>
        <v>0</v>
      </c>
      <c r="AO301" s="4262">
        <f t="shared" si="506"/>
        <v>0</v>
      </c>
      <c r="AP301" s="4261">
        <f t="shared" si="507"/>
        <v>0</v>
      </c>
      <c r="AQ301" s="4262">
        <f t="shared" si="508"/>
        <v>0</v>
      </c>
      <c r="AR301" s="4261">
        <f t="shared" si="509"/>
        <v>0</v>
      </c>
      <c r="AS301" s="4262">
        <f t="shared" si="510"/>
        <v>0</v>
      </c>
      <c r="AT301" s="4261">
        <f t="shared" si="511"/>
        <v>0</v>
      </c>
      <c r="AU301" s="4262">
        <f t="shared" si="512"/>
        <v>0</v>
      </c>
      <c r="AV301" s="4261">
        <f t="shared" si="513"/>
        <v>0</v>
      </c>
      <c r="AW301" s="4262">
        <f t="shared" si="514"/>
        <v>0</v>
      </c>
      <c r="AX301" s="4261">
        <f t="shared" si="515"/>
        <v>0</v>
      </c>
      <c r="AY301" s="4262">
        <f t="shared" si="516"/>
        <v>0</v>
      </c>
      <c r="AZ301" s="4263"/>
      <c r="BA301" s="4264">
        <f>BA9</f>
        <v>20</v>
      </c>
      <c r="BB301" s="4264">
        <f t="shared" si="517"/>
        <v>0</v>
      </c>
      <c r="BC301" s="4264" t="str">
        <f t="shared" si="518"/>
        <v/>
      </c>
      <c r="BD301" s="4265">
        <f t="shared" si="615"/>
        <v>0</v>
      </c>
      <c r="BE301" s="4265">
        <f t="shared" si="612"/>
        <v>0</v>
      </c>
      <c r="BF301" s="4265">
        <f t="shared" si="612"/>
        <v>0</v>
      </c>
      <c r="BG301" s="4265">
        <f t="shared" si="612"/>
        <v>0</v>
      </c>
      <c r="BH301" s="4265">
        <f t="shared" si="612"/>
        <v>0</v>
      </c>
      <c r="BI301" s="4265">
        <f t="shared" si="612"/>
        <v>0</v>
      </c>
      <c r="BJ301" s="4265">
        <f t="shared" si="612"/>
        <v>0</v>
      </c>
      <c r="BK301" s="4265">
        <f t="shared" si="612"/>
        <v>0</v>
      </c>
      <c r="BL301" s="4122"/>
      <c r="BM301" s="4266">
        <f t="shared" si="519"/>
        <v>0</v>
      </c>
      <c r="BN301" s="4267">
        <f t="shared" si="520"/>
        <v>0</v>
      </c>
      <c r="BO301" s="4267">
        <f t="shared" si="521"/>
        <v>0</v>
      </c>
      <c r="BP301" s="4267">
        <f t="shared" si="522"/>
        <v>0</v>
      </c>
      <c r="BQ301" s="4267">
        <f t="shared" si="523"/>
        <v>0</v>
      </c>
      <c r="BR301" s="4267">
        <f t="shared" si="524"/>
        <v>0</v>
      </c>
      <c r="BS301" s="4267">
        <f t="shared" si="525"/>
        <v>0</v>
      </c>
      <c r="BT301" s="4267">
        <f t="shared" si="526"/>
        <v>0</v>
      </c>
      <c r="BU301" s="4202"/>
      <c r="BV301" s="4268">
        <f t="shared" si="616"/>
        <v>0</v>
      </c>
      <c r="BW301" s="4269">
        <f t="shared" si="613"/>
        <v>0</v>
      </c>
      <c r="BX301" s="4269">
        <f t="shared" si="613"/>
        <v>0</v>
      </c>
      <c r="BY301" s="4269">
        <f t="shared" si="613"/>
        <v>0</v>
      </c>
      <c r="BZ301" s="4269">
        <f t="shared" si="613"/>
        <v>0</v>
      </c>
      <c r="CA301" s="4269">
        <f t="shared" si="613"/>
        <v>0</v>
      </c>
      <c r="CB301" s="4269">
        <f t="shared" si="613"/>
        <v>0</v>
      </c>
      <c r="CC301" s="4270">
        <f t="shared" si="613"/>
        <v>0</v>
      </c>
      <c r="CD301" s="4114"/>
      <c r="CE301" s="4264" t="str">
        <f t="shared" si="527"/>
        <v/>
      </c>
      <c r="CF301" s="4271">
        <f t="shared" si="528"/>
        <v>0</v>
      </c>
      <c r="CG301" s="4272">
        <f t="shared" si="529"/>
        <v>0</v>
      </c>
      <c r="CH301" s="4272">
        <f t="shared" si="530"/>
        <v>0</v>
      </c>
      <c r="CI301" s="4272">
        <f t="shared" si="531"/>
        <v>0</v>
      </c>
      <c r="CJ301" s="4272">
        <f t="shared" si="532"/>
        <v>0</v>
      </c>
      <c r="CK301" s="4272">
        <f t="shared" si="533"/>
        <v>0</v>
      </c>
      <c r="CL301" s="4272">
        <f t="shared" si="534"/>
        <v>0</v>
      </c>
      <c r="CM301" s="4272">
        <f t="shared" si="535"/>
        <v>0</v>
      </c>
      <c r="CN301" s="4272">
        <f t="shared" si="536"/>
        <v>0</v>
      </c>
      <c r="CO301" s="4285">
        <f>IF(M301=CO8,M301,0)</f>
        <v>0</v>
      </c>
      <c r="CP301" s="4286" t="str">
        <f t="shared" si="537"/>
        <v/>
      </c>
      <c r="CQ301" s="4261" t="str">
        <f t="shared" si="538"/>
        <v/>
      </c>
      <c r="CR301" s="4275" t="str">
        <f t="shared" si="539"/>
        <v/>
      </c>
      <c r="CS301" s="4275" t="str">
        <f t="shared" si="540"/>
        <v/>
      </c>
      <c r="CT301" s="4275" t="str">
        <f t="shared" si="541"/>
        <v/>
      </c>
      <c r="CU301" s="4275" t="str">
        <f t="shared" si="542"/>
        <v/>
      </c>
      <c r="CV301" s="4275" t="str">
        <f t="shared" si="543"/>
        <v/>
      </c>
      <c r="CW301" s="4275" t="str">
        <f t="shared" si="544"/>
        <v/>
      </c>
      <c r="CX301" s="4276" t="str">
        <f t="shared" si="545"/>
        <v/>
      </c>
      <c r="CY301" s="4186"/>
      <c r="CZ301" s="4264" t="str">
        <f t="shared" si="546"/>
        <v/>
      </c>
      <c r="DA301" s="4277">
        <f t="shared" si="547"/>
        <v>0</v>
      </c>
      <c r="DB301" s="4115" t="str">
        <f t="shared" si="548"/>
        <v/>
      </c>
      <c r="DC301" s="4115" t="str">
        <f t="shared" si="549"/>
        <v/>
      </c>
      <c r="DD301" s="4115" t="str">
        <f t="shared" si="550"/>
        <v/>
      </c>
      <c r="DE301" s="4115" t="str">
        <f t="shared" si="551"/>
        <v/>
      </c>
      <c r="DF301" s="4115" t="str">
        <f t="shared" si="552"/>
        <v/>
      </c>
      <c r="DG301" s="4115" t="str">
        <f t="shared" si="553"/>
        <v/>
      </c>
      <c r="DH301" s="4115" t="str">
        <f t="shared" si="554"/>
        <v/>
      </c>
      <c r="DI301" s="4115" t="str">
        <f t="shared" si="555"/>
        <v/>
      </c>
      <c r="DJ301" s="4136"/>
      <c r="DK301" s="4287">
        <f>IF(M301=DK8,M301,0)</f>
        <v>0</v>
      </c>
      <c r="DL301" s="4286" t="str">
        <f t="shared" si="556"/>
        <v/>
      </c>
      <c r="DM301" s="4275" t="str">
        <f t="shared" si="557"/>
        <v/>
      </c>
      <c r="DN301" s="4275" t="str">
        <f t="shared" si="558"/>
        <v/>
      </c>
      <c r="DO301" s="4275" t="str">
        <f t="shared" si="559"/>
        <v/>
      </c>
      <c r="DP301" s="4275" t="str">
        <f t="shared" si="560"/>
        <v/>
      </c>
      <c r="DQ301" s="4275" t="str">
        <f t="shared" si="561"/>
        <v/>
      </c>
      <c r="DR301" s="4275" t="str">
        <f t="shared" si="562"/>
        <v/>
      </c>
      <c r="DS301" s="4275" t="str">
        <f t="shared" si="563"/>
        <v/>
      </c>
      <c r="DT301" s="4279" t="str">
        <f t="shared" si="564"/>
        <v/>
      </c>
      <c r="DU301" s="4122"/>
      <c r="DV301" s="4266">
        <f t="shared" si="565"/>
        <v>0</v>
      </c>
      <c r="DW301" s="4267">
        <f t="shared" si="566"/>
        <v>0</v>
      </c>
      <c r="DX301" s="4267">
        <f t="shared" si="567"/>
        <v>0</v>
      </c>
      <c r="DY301" s="4267">
        <f t="shared" si="568"/>
        <v>0</v>
      </c>
      <c r="DZ301" s="4267">
        <f t="shared" si="569"/>
        <v>0</v>
      </c>
      <c r="EA301" s="4267">
        <f t="shared" si="570"/>
        <v>0</v>
      </c>
      <c r="EB301" s="4267">
        <f t="shared" si="571"/>
        <v>0</v>
      </c>
      <c r="EC301" s="4267">
        <f t="shared" si="572"/>
        <v>0</v>
      </c>
      <c r="ED301" s="4215"/>
      <c r="EE301" s="4268">
        <f t="shared" si="617"/>
        <v>0</v>
      </c>
      <c r="EF301" s="4269">
        <f t="shared" si="614"/>
        <v>0</v>
      </c>
      <c r="EG301" s="4269">
        <f t="shared" si="614"/>
        <v>0</v>
      </c>
      <c r="EH301" s="4269">
        <f t="shared" si="614"/>
        <v>0</v>
      </c>
      <c r="EI301" s="4269">
        <f t="shared" si="614"/>
        <v>0</v>
      </c>
      <c r="EJ301" s="4269">
        <f t="shared" si="614"/>
        <v>0</v>
      </c>
      <c r="EK301" s="4269">
        <f t="shared" si="614"/>
        <v>0</v>
      </c>
      <c r="EL301" s="4270">
        <f t="shared" si="614"/>
        <v>0</v>
      </c>
      <c r="EM301" s="4186"/>
      <c r="EN301" s="4264" t="str">
        <f t="shared" si="573"/>
        <v/>
      </c>
      <c r="EO301" s="4271">
        <f t="shared" si="574"/>
        <v>0</v>
      </c>
      <c r="EP301" s="4272">
        <f t="shared" si="575"/>
        <v>0</v>
      </c>
      <c r="EQ301" s="4272">
        <f t="shared" si="576"/>
        <v>0</v>
      </c>
      <c r="ER301" s="4272">
        <f t="shared" si="577"/>
        <v>0</v>
      </c>
      <c r="ES301" s="4272">
        <f t="shared" si="578"/>
        <v>0</v>
      </c>
      <c r="ET301" s="4272">
        <f t="shared" si="579"/>
        <v>0</v>
      </c>
      <c r="EU301" s="4272">
        <f t="shared" si="580"/>
        <v>0</v>
      </c>
      <c r="EV301" s="4272">
        <f t="shared" si="581"/>
        <v>0</v>
      </c>
      <c r="EW301" s="4272">
        <f t="shared" si="582"/>
        <v>0</v>
      </c>
      <c r="EX301" s="4288">
        <f>IF(X301=EX8,X301,0)</f>
        <v>0</v>
      </c>
      <c r="EY301" s="4286" t="str">
        <f t="shared" si="583"/>
        <v/>
      </c>
      <c r="EZ301" s="4261" t="str">
        <f t="shared" si="584"/>
        <v/>
      </c>
      <c r="FA301" s="4275" t="str">
        <f t="shared" si="585"/>
        <v/>
      </c>
      <c r="FB301" s="4275" t="str">
        <f t="shared" si="586"/>
        <v/>
      </c>
      <c r="FC301" s="4275" t="str">
        <f t="shared" si="587"/>
        <v/>
      </c>
      <c r="FD301" s="4275" t="str">
        <f t="shared" si="588"/>
        <v/>
      </c>
      <c r="FE301" s="4275" t="str">
        <f t="shared" si="589"/>
        <v/>
      </c>
      <c r="FF301" s="4275" t="str">
        <f t="shared" si="590"/>
        <v/>
      </c>
      <c r="FG301" s="4275" t="str">
        <f t="shared" si="591"/>
        <v/>
      </c>
      <c r="FH301" s="4186"/>
      <c r="FI301" s="4264" t="str">
        <f t="shared" si="592"/>
        <v/>
      </c>
      <c r="FJ301" s="4277">
        <f t="shared" si="593"/>
        <v>0</v>
      </c>
      <c r="FK301" s="4115" t="str">
        <f t="shared" si="594"/>
        <v/>
      </c>
      <c r="FL301" s="4115" t="str">
        <f t="shared" si="595"/>
        <v/>
      </c>
      <c r="FM301" s="4115" t="str">
        <f t="shared" si="596"/>
        <v/>
      </c>
      <c r="FN301" s="4115" t="str">
        <f t="shared" si="597"/>
        <v/>
      </c>
      <c r="FO301" s="4115" t="str">
        <f t="shared" si="598"/>
        <v/>
      </c>
      <c r="FP301" s="4115" t="str">
        <f t="shared" si="599"/>
        <v/>
      </c>
      <c r="FQ301" s="4115" t="str">
        <f t="shared" si="600"/>
        <v/>
      </c>
      <c r="FR301" s="4115" t="str">
        <f t="shared" si="601"/>
        <v/>
      </c>
      <c r="FS301" s="4287">
        <f>IF(X301=FS8,X301,0)</f>
        <v>0</v>
      </c>
      <c r="FT301" s="4286" t="str">
        <f t="shared" si="602"/>
        <v/>
      </c>
      <c r="FU301" s="4275" t="str">
        <f t="shared" si="603"/>
        <v/>
      </c>
      <c r="FV301" s="4275" t="str">
        <f t="shared" si="604"/>
        <v/>
      </c>
      <c r="FW301" s="4275" t="str">
        <f t="shared" si="605"/>
        <v/>
      </c>
      <c r="FX301" s="4275" t="str">
        <f t="shared" si="606"/>
        <v/>
      </c>
      <c r="FY301" s="4275" t="str">
        <f t="shared" si="607"/>
        <v/>
      </c>
      <c r="FZ301" s="4275" t="str">
        <f t="shared" si="608"/>
        <v/>
      </c>
      <c r="GA301" s="4275" t="str">
        <f t="shared" si="609"/>
        <v/>
      </c>
      <c r="GB301" s="4279" t="str">
        <f t="shared" si="610"/>
        <v/>
      </c>
      <c r="GC301" s="4122"/>
    </row>
    <row r="302" spans="1:185" ht="45" customHeight="1">
      <c r="A302" s="4016">
        <f>ROW()</f>
        <v>302</v>
      </c>
      <c r="B302" s="4250" t="str">
        <f>IF(C302="I","",IF(ISBLANK(D302),"",IF(ISTEXT(D302),LARGE(B9:B301,1)+1,0)))</f>
        <v/>
      </c>
      <c r="C302" s="4298"/>
      <c r="D302" s="4299"/>
      <c r="E302" s="4300"/>
      <c r="F302" s="4301"/>
      <c r="G302" s="4254"/>
      <c r="H302" s="4255"/>
      <c r="I302" s="4254"/>
      <c r="J302" s="4255"/>
      <c r="K302" s="4256">
        <f t="shared" si="611"/>
        <v>0</v>
      </c>
      <c r="L302" s="4119"/>
      <c r="M302" s="4257">
        <f t="shared" si="499"/>
        <v>0</v>
      </c>
      <c r="N302" s="4258">
        <f t="shared" si="499"/>
        <v>0</v>
      </c>
      <c r="O302" s="4259"/>
      <c r="P302" s="4259"/>
      <c r="Q302" s="4259"/>
      <c r="R302" s="4259"/>
      <c r="S302" s="4259"/>
      <c r="T302" s="4259"/>
      <c r="U302" s="4259"/>
      <c r="V302" s="4259"/>
      <c r="W302" s="4119"/>
      <c r="X302" s="4257">
        <f t="shared" si="500"/>
        <v>0</v>
      </c>
      <c r="Y302" s="4258">
        <f t="shared" si="500"/>
        <v>0</v>
      </c>
      <c r="Z302" s="4260"/>
      <c r="AA302" s="4260"/>
      <c r="AB302" s="4260"/>
      <c r="AC302" s="4260"/>
      <c r="AD302" s="4260"/>
      <c r="AE302" s="4260"/>
      <c r="AF302" s="4260"/>
      <c r="AG302" s="4260"/>
      <c r="AH302" s="4119"/>
      <c r="AI302" s="4122"/>
      <c r="AJ302" s="4261">
        <f t="shared" si="501"/>
        <v>0</v>
      </c>
      <c r="AK302" s="4262">
        <f t="shared" si="502"/>
        <v>0</v>
      </c>
      <c r="AL302" s="4261">
        <f t="shared" si="503"/>
        <v>0</v>
      </c>
      <c r="AM302" s="4262">
        <f t="shared" si="504"/>
        <v>0</v>
      </c>
      <c r="AN302" s="4261">
        <f t="shared" si="505"/>
        <v>0</v>
      </c>
      <c r="AO302" s="4262">
        <f t="shared" si="506"/>
        <v>0</v>
      </c>
      <c r="AP302" s="4261">
        <f t="shared" si="507"/>
        <v>0</v>
      </c>
      <c r="AQ302" s="4262">
        <f t="shared" si="508"/>
        <v>0</v>
      </c>
      <c r="AR302" s="4261">
        <f t="shared" si="509"/>
        <v>0</v>
      </c>
      <c r="AS302" s="4262">
        <f t="shared" si="510"/>
        <v>0</v>
      </c>
      <c r="AT302" s="4261">
        <f t="shared" si="511"/>
        <v>0</v>
      </c>
      <c r="AU302" s="4262">
        <f t="shared" si="512"/>
        <v>0</v>
      </c>
      <c r="AV302" s="4261">
        <f t="shared" si="513"/>
        <v>0</v>
      </c>
      <c r="AW302" s="4262">
        <f t="shared" si="514"/>
        <v>0</v>
      </c>
      <c r="AX302" s="4261">
        <f t="shared" si="515"/>
        <v>0</v>
      </c>
      <c r="AY302" s="4262">
        <f t="shared" si="516"/>
        <v>0</v>
      </c>
      <c r="AZ302" s="4263"/>
      <c r="BA302" s="4264">
        <f>BA9</f>
        <v>20</v>
      </c>
      <c r="BB302" s="4264">
        <f t="shared" si="517"/>
        <v>0</v>
      </c>
      <c r="BC302" s="4264" t="str">
        <f t="shared" si="518"/>
        <v/>
      </c>
      <c r="BD302" s="4265">
        <f t="shared" si="615"/>
        <v>0</v>
      </c>
      <c r="BE302" s="4265">
        <f t="shared" si="612"/>
        <v>0</v>
      </c>
      <c r="BF302" s="4265">
        <f t="shared" si="612"/>
        <v>0</v>
      </c>
      <c r="BG302" s="4265">
        <f t="shared" si="612"/>
        <v>0</v>
      </c>
      <c r="BH302" s="4265">
        <f t="shared" si="612"/>
        <v>0</v>
      </c>
      <c r="BI302" s="4265">
        <f t="shared" si="612"/>
        <v>0</v>
      </c>
      <c r="BJ302" s="4265">
        <f t="shared" si="612"/>
        <v>0</v>
      </c>
      <c r="BK302" s="4265">
        <f t="shared" si="612"/>
        <v>0</v>
      </c>
      <c r="BL302" s="4122"/>
      <c r="BM302" s="4266">
        <f t="shared" si="519"/>
        <v>0</v>
      </c>
      <c r="BN302" s="4267">
        <f t="shared" si="520"/>
        <v>0</v>
      </c>
      <c r="BO302" s="4267">
        <f t="shared" si="521"/>
        <v>0</v>
      </c>
      <c r="BP302" s="4267">
        <f t="shared" si="522"/>
        <v>0</v>
      </c>
      <c r="BQ302" s="4267">
        <f t="shared" si="523"/>
        <v>0</v>
      </c>
      <c r="BR302" s="4267">
        <f t="shared" si="524"/>
        <v>0</v>
      </c>
      <c r="BS302" s="4267">
        <f t="shared" si="525"/>
        <v>0</v>
      </c>
      <c r="BT302" s="4267">
        <f t="shared" si="526"/>
        <v>0</v>
      </c>
      <c r="BU302" s="4202"/>
      <c r="BV302" s="4268">
        <f t="shared" si="616"/>
        <v>0</v>
      </c>
      <c r="BW302" s="4269">
        <f t="shared" si="613"/>
        <v>0</v>
      </c>
      <c r="BX302" s="4269">
        <f t="shared" si="613"/>
        <v>0</v>
      </c>
      <c r="BY302" s="4269">
        <f t="shared" si="613"/>
        <v>0</v>
      </c>
      <c r="BZ302" s="4269">
        <f t="shared" si="613"/>
        <v>0</v>
      </c>
      <c r="CA302" s="4269">
        <f t="shared" si="613"/>
        <v>0</v>
      </c>
      <c r="CB302" s="4269">
        <f t="shared" si="613"/>
        <v>0</v>
      </c>
      <c r="CC302" s="4270">
        <f t="shared" si="613"/>
        <v>0</v>
      </c>
      <c r="CD302" s="4114"/>
      <c r="CE302" s="4264" t="str">
        <f t="shared" si="527"/>
        <v/>
      </c>
      <c r="CF302" s="4271">
        <f t="shared" si="528"/>
        <v>0</v>
      </c>
      <c r="CG302" s="4272">
        <f t="shared" si="529"/>
        <v>0</v>
      </c>
      <c r="CH302" s="4272">
        <f t="shared" si="530"/>
        <v>0</v>
      </c>
      <c r="CI302" s="4272">
        <f t="shared" si="531"/>
        <v>0</v>
      </c>
      <c r="CJ302" s="4272">
        <f t="shared" si="532"/>
        <v>0</v>
      </c>
      <c r="CK302" s="4272">
        <f t="shared" si="533"/>
        <v>0</v>
      </c>
      <c r="CL302" s="4272">
        <f t="shared" si="534"/>
        <v>0</v>
      </c>
      <c r="CM302" s="4272">
        <f t="shared" si="535"/>
        <v>0</v>
      </c>
      <c r="CN302" s="4272">
        <f t="shared" si="536"/>
        <v>0</v>
      </c>
      <c r="CO302" s="4285">
        <f>IF(M302=CO8,M302,0)</f>
        <v>0</v>
      </c>
      <c r="CP302" s="4286" t="str">
        <f t="shared" si="537"/>
        <v/>
      </c>
      <c r="CQ302" s="4261" t="str">
        <f t="shared" si="538"/>
        <v/>
      </c>
      <c r="CR302" s="4275" t="str">
        <f t="shared" si="539"/>
        <v/>
      </c>
      <c r="CS302" s="4275" t="str">
        <f t="shared" si="540"/>
        <v/>
      </c>
      <c r="CT302" s="4275" t="str">
        <f t="shared" si="541"/>
        <v/>
      </c>
      <c r="CU302" s="4275" t="str">
        <f t="shared" si="542"/>
        <v/>
      </c>
      <c r="CV302" s="4275" t="str">
        <f t="shared" si="543"/>
        <v/>
      </c>
      <c r="CW302" s="4275" t="str">
        <f t="shared" si="544"/>
        <v/>
      </c>
      <c r="CX302" s="4276" t="str">
        <f t="shared" si="545"/>
        <v/>
      </c>
      <c r="CY302" s="4186"/>
      <c r="CZ302" s="4264" t="str">
        <f t="shared" si="546"/>
        <v/>
      </c>
      <c r="DA302" s="4277">
        <f t="shared" si="547"/>
        <v>0</v>
      </c>
      <c r="DB302" s="4115" t="str">
        <f t="shared" si="548"/>
        <v/>
      </c>
      <c r="DC302" s="4115" t="str">
        <f t="shared" si="549"/>
        <v/>
      </c>
      <c r="DD302" s="4115" t="str">
        <f t="shared" si="550"/>
        <v/>
      </c>
      <c r="DE302" s="4115" t="str">
        <f t="shared" si="551"/>
        <v/>
      </c>
      <c r="DF302" s="4115" t="str">
        <f t="shared" si="552"/>
        <v/>
      </c>
      <c r="DG302" s="4115" t="str">
        <f t="shared" si="553"/>
        <v/>
      </c>
      <c r="DH302" s="4115" t="str">
        <f t="shared" si="554"/>
        <v/>
      </c>
      <c r="DI302" s="4115" t="str">
        <f t="shared" si="555"/>
        <v/>
      </c>
      <c r="DJ302" s="4136"/>
      <c r="DK302" s="4287">
        <f>IF(M302=DK8,M302,0)</f>
        <v>0</v>
      </c>
      <c r="DL302" s="4286" t="str">
        <f t="shared" si="556"/>
        <v/>
      </c>
      <c r="DM302" s="4275" t="str">
        <f t="shared" si="557"/>
        <v/>
      </c>
      <c r="DN302" s="4275" t="str">
        <f t="shared" si="558"/>
        <v/>
      </c>
      <c r="DO302" s="4275" t="str">
        <f t="shared" si="559"/>
        <v/>
      </c>
      <c r="DP302" s="4275" t="str">
        <f t="shared" si="560"/>
        <v/>
      </c>
      <c r="DQ302" s="4275" t="str">
        <f t="shared" si="561"/>
        <v/>
      </c>
      <c r="DR302" s="4275" t="str">
        <f t="shared" si="562"/>
        <v/>
      </c>
      <c r="DS302" s="4275" t="str">
        <f t="shared" si="563"/>
        <v/>
      </c>
      <c r="DT302" s="4279" t="str">
        <f t="shared" si="564"/>
        <v/>
      </c>
      <c r="DU302" s="4122"/>
      <c r="DV302" s="4266">
        <f t="shared" si="565"/>
        <v>0</v>
      </c>
      <c r="DW302" s="4267">
        <f t="shared" si="566"/>
        <v>0</v>
      </c>
      <c r="DX302" s="4267">
        <f t="shared" si="567"/>
        <v>0</v>
      </c>
      <c r="DY302" s="4267">
        <f t="shared" si="568"/>
        <v>0</v>
      </c>
      <c r="DZ302" s="4267">
        <f t="shared" si="569"/>
        <v>0</v>
      </c>
      <c r="EA302" s="4267">
        <f t="shared" si="570"/>
        <v>0</v>
      </c>
      <c r="EB302" s="4267">
        <f t="shared" si="571"/>
        <v>0</v>
      </c>
      <c r="EC302" s="4267">
        <f t="shared" si="572"/>
        <v>0</v>
      </c>
      <c r="ED302" s="4215"/>
      <c r="EE302" s="4268">
        <f t="shared" si="617"/>
        <v>0</v>
      </c>
      <c r="EF302" s="4269">
        <f t="shared" si="614"/>
        <v>0</v>
      </c>
      <c r="EG302" s="4269">
        <f t="shared" si="614"/>
        <v>0</v>
      </c>
      <c r="EH302" s="4269">
        <f t="shared" si="614"/>
        <v>0</v>
      </c>
      <c r="EI302" s="4269">
        <f t="shared" si="614"/>
        <v>0</v>
      </c>
      <c r="EJ302" s="4269">
        <f t="shared" si="614"/>
        <v>0</v>
      </c>
      <c r="EK302" s="4269">
        <f t="shared" si="614"/>
        <v>0</v>
      </c>
      <c r="EL302" s="4270">
        <f t="shared" si="614"/>
        <v>0</v>
      </c>
      <c r="EM302" s="4186"/>
      <c r="EN302" s="4264" t="str">
        <f t="shared" si="573"/>
        <v/>
      </c>
      <c r="EO302" s="4271">
        <f t="shared" si="574"/>
        <v>0</v>
      </c>
      <c r="EP302" s="4272">
        <f t="shared" si="575"/>
        <v>0</v>
      </c>
      <c r="EQ302" s="4272">
        <f t="shared" si="576"/>
        <v>0</v>
      </c>
      <c r="ER302" s="4272">
        <f t="shared" si="577"/>
        <v>0</v>
      </c>
      <c r="ES302" s="4272">
        <f t="shared" si="578"/>
        <v>0</v>
      </c>
      <c r="ET302" s="4272">
        <f t="shared" si="579"/>
        <v>0</v>
      </c>
      <c r="EU302" s="4272">
        <f t="shared" si="580"/>
        <v>0</v>
      </c>
      <c r="EV302" s="4272">
        <f t="shared" si="581"/>
        <v>0</v>
      </c>
      <c r="EW302" s="4272">
        <f t="shared" si="582"/>
        <v>0</v>
      </c>
      <c r="EX302" s="4288">
        <f>IF(X302=EX8,X302,0)</f>
        <v>0</v>
      </c>
      <c r="EY302" s="4286" t="str">
        <f t="shared" si="583"/>
        <v/>
      </c>
      <c r="EZ302" s="4261" t="str">
        <f t="shared" si="584"/>
        <v/>
      </c>
      <c r="FA302" s="4275" t="str">
        <f t="shared" si="585"/>
        <v/>
      </c>
      <c r="FB302" s="4275" t="str">
        <f t="shared" si="586"/>
        <v/>
      </c>
      <c r="FC302" s="4275" t="str">
        <f t="shared" si="587"/>
        <v/>
      </c>
      <c r="FD302" s="4275" t="str">
        <f t="shared" si="588"/>
        <v/>
      </c>
      <c r="FE302" s="4275" t="str">
        <f t="shared" si="589"/>
        <v/>
      </c>
      <c r="FF302" s="4275" t="str">
        <f t="shared" si="590"/>
        <v/>
      </c>
      <c r="FG302" s="4275" t="str">
        <f t="shared" si="591"/>
        <v/>
      </c>
      <c r="FH302" s="4186"/>
      <c r="FI302" s="4264" t="str">
        <f t="shared" si="592"/>
        <v/>
      </c>
      <c r="FJ302" s="4277">
        <f t="shared" si="593"/>
        <v>0</v>
      </c>
      <c r="FK302" s="4115" t="str">
        <f t="shared" si="594"/>
        <v/>
      </c>
      <c r="FL302" s="4115" t="str">
        <f t="shared" si="595"/>
        <v/>
      </c>
      <c r="FM302" s="4115" t="str">
        <f t="shared" si="596"/>
        <v/>
      </c>
      <c r="FN302" s="4115" t="str">
        <f t="shared" si="597"/>
        <v/>
      </c>
      <c r="FO302" s="4115" t="str">
        <f t="shared" si="598"/>
        <v/>
      </c>
      <c r="FP302" s="4115" t="str">
        <f t="shared" si="599"/>
        <v/>
      </c>
      <c r="FQ302" s="4115" t="str">
        <f t="shared" si="600"/>
        <v/>
      </c>
      <c r="FR302" s="4115" t="str">
        <f t="shared" si="601"/>
        <v/>
      </c>
      <c r="FS302" s="4287">
        <f>IF(X302=FS8,X302,0)</f>
        <v>0</v>
      </c>
      <c r="FT302" s="4286" t="str">
        <f t="shared" si="602"/>
        <v/>
      </c>
      <c r="FU302" s="4275" t="str">
        <f t="shared" si="603"/>
        <v/>
      </c>
      <c r="FV302" s="4275" t="str">
        <f t="shared" si="604"/>
        <v/>
      </c>
      <c r="FW302" s="4275" t="str">
        <f t="shared" si="605"/>
        <v/>
      </c>
      <c r="FX302" s="4275" t="str">
        <f t="shared" si="606"/>
        <v/>
      </c>
      <c r="FY302" s="4275" t="str">
        <f t="shared" si="607"/>
        <v/>
      </c>
      <c r="FZ302" s="4275" t="str">
        <f t="shared" si="608"/>
        <v/>
      </c>
      <c r="GA302" s="4275" t="str">
        <f t="shared" si="609"/>
        <v/>
      </c>
      <c r="GB302" s="4279" t="str">
        <f t="shared" si="610"/>
        <v/>
      </c>
      <c r="GC302" s="4122"/>
    </row>
    <row r="303" spans="1:185" ht="45" customHeight="1">
      <c r="A303" s="4016">
        <f>ROW()</f>
        <v>303</v>
      </c>
      <c r="B303" s="4250" t="str">
        <f>IF(C303="I","",IF(ISBLANK(D303),"",IF(ISTEXT(D303),LARGE(B9:B302,1)+1,0)))</f>
        <v/>
      </c>
      <c r="C303" s="4298"/>
      <c r="D303" s="4299"/>
      <c r="E303" s="4300"/>
      <c r="F303" s="4301"/>
      <c r="G303" s="4254"/>
      <c r="H303" s="4255"/>
      <c r="I303" s="4254"/>
      <c r="J303" s="4255"/>
      <c r="K303" s="4256">
        <f t="shared" si="611"/>
        <v>0</v>
      </c>
      <c r="L303" s="4119"/>
      <c r="M303" s="4257">
        <f t="shared" si="499"/>
        <v>0</v>
      </c>
      <c r="N303" s="4258">
        <f t="shared" si="499"/>
        <v>0</v>
      </c>
      <c r="O303" s="4259"/>
      <c r="P303" s="4259"/>
      <c r="Q303" s="4259"/>
      <c r="R303" s="4259"/>
      <c r="S303" s="4259"/>
      <c r="T303" s="4259"/>
      <c r="U303" s="4259"/>
      <c r="V303" s="4259"/>
      <c r="W303" s="4119"/>
      <c r="X303" s="4257">
        <f t="shared" si="500"/>
        <v>0</v>
      </c>
      <c r="Y303" s="4258">
        <f t="shared" si="500"/>
        <v>0</v>
      </c>
      <c r="Z303" s="4260"/>
      <c r="AA303" s="4260"/>
      <c r="AB303" s="4260"/>
      <c r="AC303" s="4260"/>
      <c r="AD303" s="4260"/>
      <c r="AE303" s="4260"/>
      <c r="AF303" s="4260"/>
      <c r="AG303" s="4260"/>
      <c r="AH303" s="4119"/>
      <c r="AI303" s="4122"/>
      <c r="AJ303" s="4261">
        <f t="shared" si="501"/>
        <v>0</v>
      </c>
      <c r="AK303" s="4262">
        <f t="shared" si="502"/>
        <v>0</v>
      </c>
      <c r="AL303" s="4261">
        <f t="shared" si="503"/>
        <v>0</v>
      </c>
      <c r="AM303" s="4262">
        <f t="shared" si="504"/>
        <v>0</v>
      </c>
      <c r="AN303" s="4261">
        <f t="shared" si="505"/>
        <v>0</v>
      </c>
      <c r="AO303" s="4262">
        <f t="shared" si="506"/>
        <v>0</v>
      </c>
      <c r="AP303" s="4261">
        <f t="shared" si="507"/>
        <v>0</v>
      </c>
      <c r="AQ303" s="4262">
        <f t="shared" si="508"/>
        <v>0</v>
      </c>
      <c r="AR303" s="4261">
        <f t="shared" si="509"/>
        <v>0</v>
      </c>
      <c r="AS303" s="4262">
        <f t="shared" si="510"/>
        <v>0</v>
      </c>
      <c r="AT303" s="4261">
        <f t="shared" si="511"/>
        <v>0</v>
      </c>
      <c r="AU303" s="4262">
        <f t="shared" si="512"/>
        <v>0</v>
      </c>
      <c r="AV303" s="4261">
        <f t="shared" si="513"/>
        <v>0</v>
      </c>
      <c r="AW303" s="4262">
        <f t="shared" si="514"/>
        <v>0</v>
      </c>
      <c r="AX303" s="4261">
        <f t="shared" si="515"/>
        <v>0</v>
      </c>
      <c r="AY303" s="4262">
        <f t="shared" si="516"/>
        <v>0</v>
      </c>
      <c r="AZ303" s="4263"/>
      <c r="BA303" s="4264">
        <f>BA9</f>
        <v>20</v>
      </c>
      <c r="BB303" s="4264">
        <f t="shared" si="517"/>
        <v>0</v>
      </c>
      <c r="BC303" s="4264" t="str">
        <f t="shared" si="518"/>
        <v/>
      </c>
      <c r="BD303" s="4265">
        <f t="shared" si="615"/>
        <v>0</v>
      </c>
      <c r="BE303" s="4265">
        <f t="shared" si="612"/>
        <v>0</v>
      </c>
      <c r="BF303" s="4265">
        <f t="shared" si="612"/>
        <v>0</v>
      </c>
      <c r="BG303" s="4265">
        <f t="shared" si="612"/>
        <v>0</v>
      </c>
      <c r="BH303" s="4265">
        <f t="shared" si="612"/>
        <v>0</v>
      </c>
      <c r="BI303" s="4265">
        <f t="shared" si="612"/>
        <v>0</v>
      </c>
      <c r="BJ303" s="4265">
        <f t="shared" si="612"/>
        <v>0</v>
      </c>
      <c r="BK303" s="4265">
        <f t="shared" si="612"/>
        <v>0</v>
      </c>
      <c r="BL303" s="4122"/>
      <c r="BM303" s="4266">
        <f t="shared" si="519"/>
        <v>0</v>
      </c>
      <c r="BN303" s="4267">
        <f t="shared" si="520"/>
        <v>0</v>
      </c>
      <c r="BO303" s="4267">
        <f t="shared" si="521"/>
        <v>0</v>
      </c>
      <c r="BP303" s="4267">
        <f t="shared" si="522"/>
        <v>0</v>
      </c>
      <c r="BQ303" s="4267">
        <f t="shared" si="523"/>
        <v>0</v>
      </c>
      <c r="BR303" s="4267">
        <f t="shared" si="524"/>
        <v>0</v>
      </c>
      <c r="BS303" s="4267">
        <f t="shared" si="525"/>
        <v>0</v>
      </c>
      <c r="BT303" s="4267">
        <f t="shared" si="526"/>
        <v>0</v>
      </c>
      <c r="BU303" s="4202"/>
      <c r="BV303" s="4268">
        <f t="shared" si="616"/>
        <v>0</v>
      </c>
      <c r="BW303" s="4269">
        <f t="shared" si="613"/>
        <v>0</v>
      </c>
      <c r="BX303" s="4269">
        <f t="shared" si="613"/>
        <v>0</v>
      </c>
      <c r="BY303" s="4269">
        <f t="shared" si="613"/>
        <v>0</v>
      </c>
      <c r="BZ303" s="4269">
        <f t="shared" si="613"/>
        <v>0</v>
      </c>
      <c r="CA303" s="4269">
        <f t="shared" si="613"/>
        <v>0</v>
      </c>
      <c r="CB303" s="4269">
        <f t="shared" si="613"/>
        <v>0</v>
      </c>
      <c r="CC303" s="4270">
        <f t="shared" si="613"/>
        <v>0</v>
      </c>
      <c r="CD303" s="4114"/>
      <c r="CE303" s="4264" t="str">
        <f t="shared" si="527"/>
        <v/>
      </c>
      <c r="CF303" s="4271">
        <f t="shared" si="528"/>
        <v>0</v>
      </c>
      <c r="CG303" s="4272">
        <f t="shared" si="529"/>
        <v>0</v>
      </c>
      <c r="CH303" s="4272">
        <f t="shared" si="530"/>
        <v>0</v>
      </c>
      <c r="CI303" s="4272">
        <f t="shared" si="531"/>
        <v>0</v>
      </c>
      <c r="CJ303" s="4272">
        <f t="shared" si="532"/>
        <v>0</v>
      </c>
      <c r="CK303" s="4272">
        <f t="shared" si="533"/>
        <v>0</v>
      </c>
      <c r="CL303" s="4272">
        <f t="shared" si="534"/>
        <v>0</v>
      </c>
      <c r="CM303" s="4272">
        <f t="shared" si="535"/>
        <v>0</v>
      </c>
      <c r="CN303" s="4272">
        <f t="shared" si="536"/>
        <v>0</v>
      </c>
      <c r="CO303" s="4285">
        <f>IF(M303=CO8,M303,0)</f>
        <v>0</v>
      </c>
      <c r="CP303" s="4286" t="str">
        <f t="shared" si="537"/>
        <v/>
      </c>
      <c r="CQ303" s="4261" t="str">
        <f t="shared" si="538"/>
        <v/>
      </c>
      <c r="CR303" s="4275" t="str">
        <f t="shared" si="539"/>
        <v/>
      </c>
      <c r="CS303" s="4275" t="str">
        <f t="shared" si="540"/>
        <v/>
      </c>
      <c r="CT303" s="4275" t="str">
        <f t="shared" si="541"/>
        <v/>
      </c>
      <c r="CU303" s="4275" t="str">
        <f t="shared" si="542"/>
        <v/>
      </c>
      <c r="CV303" s="4275" t="str">
        <f t="shared" si="543"/>
        <v/>
      </c>
      <c r="CW303" s="4275" t="str">
        <f t="shared" si="544"/>
        <v/>
      </c>
      <c r="CX303" s="4276" t="str">
        <f t="shared" si="545"/>
        <v/>
      </c>
      <c r="CY303" s="4186"/>
      <c r="CZ303" s="4264" t="str">
        <f t="shared" si="546"/>
        <v/>
      </c>
      <c r="DA303" s="4277">
        <f t="shared" si="547"/>
        <v>0</v>
      </c>
      <c r="DB303" s="4115" t="str">
        <f t="shared" si="548"/>
        <v/>
      </c>
      <c r="DC303" s="4115" t="str">
        <f t="shared" si="549"/>
        <v/>
      </c>
      <c r="DD303" s="4115" t="str">
        <f t="shared" si="550"/>
        <v/>
      </c>
      <c r="DE303" s="4115" t="str">
        <f t="shared" si="551"/>
        <v/>
      </c>
      <c r="DF303" s="4115" t="str">
        <f t="shared" si="552"/>
        <v/>
      </c>
      <c r="DG303" s="4115" t="str">
        <f t="shared" si="553"/>
        <v/>
      </c>
      <c r="DH303" s="4115" t="str">
        <f t="shared" si="554"/>
        <v/>
      </c>
      <c r="DI303" s="4115" t="str">
        <f t="shared" si="555"/>
        <v/>
      </c>
      <c r="DJ303" s="4136"/>
      <c r="DK303" s="4287">
        <f>IF(M303=DK8,M303,0)</f>
        <v>0</v>
      </c>
      <c r="DL303" s="4286" t="str">
        <f t="shared" si="556"/>
        <v/>
      </c>
      <c r="DM303" s="4275" t="str">
        <f t="shared" si="557"/>
        <v/>
      </c>
      <c r="DN303" s="4275" t="str">
        <f t="shared" si="558"/>
        <v/>
      </c>
      <c r="DO303" s="4275" t="str">
        <f t="shared" si="559"/>
        <v/>
      </c>
      <c r="DP303" s="4275" t="str">
        <f t="shared" si="560"/>
        <v/>
      </c>
      <c r="DQ303" s="4275" t="str">
        <f t="shared" si="561"/>
        <v/>
      </c>
      <c r="DR303" s="4275" t="str">
        <f t="shared" si="562"/>
        <v/>
      </c>
      <c r="DS303" s="4275" t="str">
        <f t="shared" si="563"/>
        <v/>
      </c>
      <c r="DT303" s="4279" t="str">
        <f t="shared" si="564"/>
        <v/>
      </c>
      <c r="DU303" s="4122"/>
      <c r="DV303" s="4266">
        <f t="shared" si="565"/>
        <v>0</v>
      </c>
      <c r="DW303" s="4267">
        <f t="shared" si="566"/>
        <v>0</v>
      </c>
      <c r="DX303" s="4267">
        <f t="shared" si="567"/>
        <v>0</v>
      </c>
      <c r="DY303" s="4267">
        <f t="shared" si="568"/>
        <v>0</v>
      </c>
      <c r="DZ303" s="4267">
        <f t="shared" si="569"/>
        <v>0</v>
      </c>
      <c r="EA303" s="4267">
        <f t="shared" si="570"/>
        <v>0</v>
      </c>
      <c r="EB303" s="4267">
        <f t="shared" si="571"/>
        <v>0</v>
      </c>
      <c r="EC303" s="4267">
        <f t="shared" si="572"/>
        <v>0</v>
      </c>
      <c r="ED303" s="4215"/>
      <c r="EE303" s="4268">
        <f t="shared" si="617"/>
        <v>0</v>
      </c>
      <c r="EF303" s="4269">
        <f t="shared" si="614"/>
        <v>0</v>
      </c>
      <c r="EG303" s="4269">
        <f t="shared" si="614"/>
        <v>0</v>
      </c>
      <c r="EH303" s="4269">
        <f t="shared" si="614"/>
        <v>0</v>
      </c>
      <c r="EI303" s="4269">
        <f t="shared" si="614"/>
        <v>0</v>
      </c>
      <c r="EJ303" s="4269">
        <f t="shared" si="614"/>
        <v>0</v>
      </c>
      <c r="EK303" s="4269">
        <f t="shared" si="614"/>
        <v>0</v>
      </c>
      <c r="EL303" s="4270">
        <f t="shared" si="614"/>
        <v>0</v>
      </c>
      <c r="EM303" s="4186"/>
      <c r="EN303" s="4264" t="str">
        <f t="shared" si="573"/>
        <v/>
      </c>
      <c r="EO303" s="4271">
        <f t="shared" si="574"/>
        <v>0</v>
      </c>
      <c r="EP303" s="4272">
        <f t="shared" si="575"/>
        <v>0</v>
      </c>
      <c r="EQ303" s="4272">
        <f t="shared" si="576"/>
        <v>0</v>
      </c>
      <c r="ER303" s="4272">
        <f t="shared" si="577"/>
        <v>0</v>
      </c>
      <c r="ES303" s="4272">
        <f t="shared" si="578"/>
        <v>0</v>
      </c>
      <c r="ET303" s="4272">
        <f t="shared" si="579"/>
        <v>0</v>
      </c>
      <c r="EU303" s="4272">
        <f t="shared" si="580"/>
        <v>0</v>
      </c>
      <c r="EV303" s="4272">
        <f t="shared" si="581"/>
        <v>0</v>
      </c>
      <c r="EW303" s="4272">
        <f t="shared" si="582"/>
        <v>0</v>
      </c>
      <c r="EX303" s="4288">
        <f>IF(X303=EX8,X303,0)</f>
        <v>0</v>
      </c>
      <c r="EY303" s="4286" t="str">
        <f t="shared" si="583"/>
        <v/>
      </c>
      <c r="EZ303" s="4261" t="str">
        <f t="shared" si="584"/>
        <v/>
      </c>
      <c r="FA303" s="4275" t="str">
        <f t="shared" si="585"/>
        <v/>
      </c>
      <c r="FB303" s="4275" t="str">
        <f t="shared" si="586"/>
        <v/>
      </c>
      <c r="FC303" s="4275" t="str">
        <f t="shared" si="587"/>
        <v/>
      </c>
      <c r="FD303" s="4275" t="str">
        <f t="shared" si="588"/>
        <v/>
      </c>
      <c r="FE303" s="4275" t="str">
        <f t="shared" si="589"/>
        <v/>
      </c>
      <c r="FF303" s="4275" t="str">
        <f t="shared" si="590"/>
        <v/>
      </c>
      <c r="FG303" s="4275" t="str">
        <f t="shared" si="591"/>
        <v/>
      </c>
      <c r="FH303" s="4186"/>
      <c r="FI303" s="4264" t="str">
        <f t="shared" si="592"/>
        <v/>
      </c>
      <c r="FJ303" s="4277">
        <f t="shared" si="593"/>
        <v>0</v>
      </c>
      <c r="FK303" s="4115" t="str">
        <f t="shared" si="594"/>
        <v/>
      </c>
      <c r="FL303" s="4115" t="str">
        <f t="shared" si="595"/>
        <v/>
      </c>
      <c r="FM303" s="4115" t="str">
        <f t="shared" si="596"/>
        <v/>
      </c>
      <c r="FN303" s="4115" t="str">
        <f t="shared" si="597"/>
        <v/>
      </c>
      <c r="FO303" s="4115" t="str">
        <f t="shared" si="598"/>
        <v/>
      </c>
      <c r="FP303" s="4115" t="str">
        <f t="shared" si="599"/>
        <v/>
      </c>
      <c r="FQ303" s="4115" t="str">
        <f t="shared" si="600"/>
        <v/>
      </c>
      <c r="FR303" s="4115" t="str">
        <f t="shared" si="601"/>
        <v/>
      </c>
      <c r="FS303" s="4287">
        <f>IF(X303=FS8,X303,0)</f>
        <v>0</v>
      </c>
      <c r="FT303" s="4286" t="str">
        <f t="shared" si="602"/>
        <v/>
      </c>
      <c r="FU303" s="4275" t="str">
        <f t="shared" si="603"/>
        <v/>
      </c>
      <c r="FV303" s="4275" t="str">
        <f t="shared" si="604"/>
        <v/>
      </c>
      <c r="FW303" s="4275" t="str">
        <f t="shared" si="605"/>
        <v/>
      </c>
      <c r="FX303" s="4275" t="str">
        <f t="shared" si="606"/>
        <v/>
      </c>
      <c r="FY303" s="4275" t="str">
        <f t="shared" si="607"/>
        <v/>
      </c>
      <c r="FZ303" s="4275" t="str">
        <f t="shared" si="608"/>
        <v/>
      </c>
      <c r="GA303" s="4275" t="str">
        <f t="shared" si="609"/>
        <v/>
      </c>
      <c r="GB303" s="4279" t="str">
        <f t="shared" si="610"/>
        <v/>
      </c>
      <c r="GC303" s="4122"/>
    </row>
    <row r="304" spans="1:185" ht="45" customHeight="1">
      <c r="A304" s="4016">
        <f>ROW()</f>
        <v>304</v>
      </c>
      <c r="B304" s="4250" t="str">
        <f>IF(C304="I","",IF(ISBLANK(D304),"",IF(ISTEXT(D304),LARGE(B9:B303,1)+1,0)))</f>
        <v/>
      </c>
      <c r="C304" s="4298"/>
      <c r="D304" s="4299"/>
      <c r="E304" s="4300"/>
      <c r="F304" s="4301"/>
      <c r="G304" s="4254"/>
      <c r="H304" s="4255"/>
      <c r="I304" s="4254"/>
      <c r="J304" s="4255"/>
      <c r="K304" s="4256">
        <f t="shared" si="611"/>
        <v>0</v>
      </c>
      <c r="L304" s="4119"/>
      <c r="M304" s="4257">
        <f t="shared" si="499"/>
        <v>0</v>
      </c>
      <c r="N304" s="4258">
        <f t="shared" si="499"/>
        <v>0</v>
      </c>
      <c r="O304" s="4259"/>
      <c r="P304" s="4259"/>
      <c r="Q304" s="4259"/>
      <c r="R304" s="4259"/>
      <c r="S304" s="4259"/>
      <c r="T304" s="4259"/>
      <c r="U304" s="4259"/>
      <c r="V304" s="4259"/>
      <c r="W304" s="4119"/>
      <c r="X304" s="4257">
        <f t="shared" si="500"/>
        <v>0</v>
      </c>
      <c r="Y304" s="4258">
        <f t="shared" si="500"/>
        <v>0</v>
      </c>
      <c r="Z304" s="4260"/>
      <c r="AA304" s="4260"/>
      <c r="AB304" s="4260"/>
      <c r="AC304" s="4260"/>
      <c r="AD304" s="4260"/>
      <c r="AE304" s="4260"/>
      <c r="AF304" s="4260"/>
      <c r="AG304" s="4260"/>
      <c r="AH304" s="4119"/>
      <c r="AI304" s="4122"/>
      <c r="AJ304" s="4261">
        <f t="shared" si="501"/>
        <v>0</v>
      </c>
      <c r="AK304" s="4262">
        <f t="shared" si="502"/>
        <v>0</v>
      </c>
      <c r="AL304" s="4261">
        <f t="shared" si="503"/>
        <v>0</v>
      </c>
      <c r="AM304" s="4262">
        <f t="shared" si="504"/>
        <v>0</v>
      </c>
      <c r="AN304" s="4261">
        <f t="shared" si="505"/>
        <v>0</v>
      </c>
      <c r="AO304" s="4262">
        <f t="shared" si="506"/>
        <v>0</v>
      </c>
      <c r="AP304" s="4261">
        <f t="shared" si="507"/>
        <v>0</v>
      </c>
      <c r="AQ304" s="4262">
        <f t="shared" si="508"/>
        <v>0</v>
      </c>
      <c r="AR304" s="4261">
        <f t="shared" si="509"/>
        <v>0</v>
      </c>
      <c r="AS304" s="4262">
        <f t="shared" si="510"/>
        <v>0</v>
      </c>
      <c r="AT304" s="4261">
        <f t="shared" si="511"/>
        <v>0</v>
      </c>
      <c r="AU304" s="4262">
        <f t="shared" si="512"/>
        <v>0</v>
      </c>
      <c r="AV304" s="4261">
        <f t="shared" si="513"/>
        <v>0</v>
      </c>
      <c r="AW304" s="4262">
        <f t="shared" si="514"/>
        <v>0</v>
      </c>
      <c r="AX304" s="4261">
        <f t="shared" si="515"/>
        <v>0</v>
      </c>
      <c r="AY304" s="4262">
        <f t="shared" si="516"/>
        <v>0</v>
      </c>
      <c r="AZ304" s="4263"/>
      <c r="BA304" s="4264">
        <f>BA9</f>
        <v>20</v>
      </c>
      <c r="BB304" s="4264">
        <f t="shared" si="517"/>
        <v>0</v>
      </c>
      <c r="BC304" s="4264" t="str">
        <f t="shared" si="518"/>
        <v/>
      </c>
      <c r="BD304" s="4265">
        <f t="shared" si="615"/>
        <v>0</v>
      </c>
      <c r="BE304" s="4265">
        <f t="shared" si="612"/>
        <v>0</v>
      </c>
      <c r="BF304" s="4265">
        <f t="shared" si="612"/>
        <v>0</v>
      </c>
      <c r="BG304" s="4265">
        <f t="shared" si="612"/>
        <v>0</v>
      </c>
      <c r="BH304" s="4265">
        <f t="shared" si="612"/>
        <v>0</v>
      </c>
      <c r="BI304" s="4265">
        <f t="shared" si="612"/>
        <v>0</v>
      </c>
      <c r="BJ304" s="4265">
        <f t="shared" si="612"/>
        <v>0</v>
      </c>
      <c r="BK304" s="4265">
        <f t="shared" si="612"/>
        <v>0</v>
      </c>
      <c r="BL304" s="4122"/>
      <c r="BM304" s="4266">
        <f t="shared" si="519"/>
        <v>0</v>
      </c>
      <c r="BN304" s="4267">
        <f t="shared" si="520"/>
        <v>0</v>
      </c>
      <c r="BO304" s="4267">
        <f t="shared" si="521"/>
        <v>0</v>
      </c>
      <c r="BP304" s="4267">
        <f t="shared" si="522"/>
        <v>0</v>
      </c>
      <c r="BQ304" s="4267">
        <f t="shared" si="523"/>
        <v>0</v>
      </c>
      <c r="BR304" s="4267">
        <f t="shared" si="524"/>
        <v>0</v>
      </c>
      <c r="BS304" s="4267">
        <f t="shared" si="525"/>
        <v>0</v>
      </c>
      <c r="BT304" s="4267">
        <f t="shared" si="526"/>
        <v>0</v>
      </c>
      <c r="BU304" s="4202"/>
      <c r="BV304" s="4268">
        <f t="shared" si="616"/>
        <v>0</v>
      </c>
      <c r="BW304" s="4269">
        <f t="shared" si="613"/>
        <v>0</v>
      </c>
      <c r="BX304" s="4269">
        <f t="shared" si="613"/>
        <v>0</v>
      </c>
      <c r="BY304" s="4269">
        <f t="shared" si="613"/>
        <v>0</v>
      </c>
      <c r="BZ304" s="4269">
        <f t="shared" si="613"/>
        <v>0</v>
      </c>
      <c r="CA304" s="4269">
        <f t="shared" si="613"/>
        <v>0</v>
      </c>
      <c r="CB304" s="4269">
        <f t="shared" si="613"/>
        <v>0</v>
      </c>
      <c r="CC304" s="4270">
        <f t="shared" si="613"/>
        <v>0</v>
      </c>
      <c r="CD304" s="4114"/>
      <c r="CE304" s="4264" t="str">
        <f t="shared" si="527"/>
        <v/>
      </c>
      <c r="CF304" s="4271">
        <f t="shared" si="528"/>
        <v>0</v>
      </c>
      <c r="CG304" s="4272">
        <f t="shared" si="529"/>
        <v>0</v>
      </c>
      <c r="CH304" s="4272">
        <f t="shared" si="530"/>
        <v>0</v>
      </c>
      <c r="CI304" s="4272">
        <f t="shared" si="531"/>
        <v>0</v>
      </c>
      <c r="CJ304" s="4272">
        <f t="shared" si="532"/>
        <v>0</v>
      </c>
      <c r="CK304" s="4272">
        <f t="shared" si="533"/>
        <v>0</v>
      </c>
      <c r="CL304" s="4272">
        <f t="shared" si="534"/>
        <v>0</v>
      </c>
      <c r="CM304" s="4272">
        <f t="shared" si="535"/>
        <v>0</v>
      </c>
      <c r="CN304" s="4272">
        <f t="shared" si="536"/>
        <v>0</v>
      </c>
      <c r="CO304" s="4285">
        <f>IF(M304=CO8,M304,0)</f>
        <v>0</v>
      </c>
      <c r="CP304" s="4286" t="str">
        <f t="shared" si="537"/>
        <v/>
      </c>
      <c r="CQ304" s="4261" t="str">
        <f t="shared" si="538"/>
        <v/>
      </c>
      <c r="CR304" s="4275" t="str">
        <f t="shared" si="539"/>
        <v/>
      </c>
      <c r="CS304" s="4275" t="str">
        <f t="shared" si="540"/>
        <v/>
      </c>
      <c r="CT304" s="4275" t="str">
        <f t="shared" si="541"/>
        <v/>
      </c>
      <c r="CU304" s="4275" t="str">
        <f t="shared" si="542"/>
        <v/>
      </c>
      <c r="CV304" s="4275" t="str">
        <f t="shared" si="543"/>
        <v/>
      </c>
      <c r="CW304" s="4275" t="str">
        <f t="shared" si="544"/>
        <v/>
      </c>
      <c r="CX304" s="4276" t="str">
        <f t="shared" si="545"/>
        <v/>
      </c>
      <c r="CY304" s="4186"/>
      <c r="CZ304" s="4264" t="str">
        <f t="shared" si="546"/>
        <v/>
      </c>
      <c r="DA304" s="4277">
        <f t="shared" si="547"/>
        <v>0</v>
      </c>
      <c r="DB304" s="4115" t="str">
        <f t="shared" si="548"/>
        <v/>
      </c>
      <c r="DC304" s="4115" t="str">
        <f t="shared" si="549"/>
        <v/>
      </c>
      <c r="DD304" s="4115" t="str">
        <f t="shared" si="550"/>
        <v/>
      </c>
      <c r="DE304" s="4115" t="str">
        <f t="shared" si="551"/>
        <v/>
      </c>
      <c r="DF304" s="4115" t="str">
        <f t="shared" si="552"/>
        <v/>
      </c>
      <c r="DG304" s="4115" t="str">
        <f t="shared" si="553"/>
        <v/>
      </c>
      <c r="DH304" s="4115" t="str">
        <f t="shared" si="554"/>
        <v/>
      </c>
      <c r="DI304" s="4115" t="str">
        <f t="shared" si="555"/>
        <v/>
      </c>
      <c r="DJ304" s="4136"/>
      <c r="DK304" s="4287">
        <f>IF(M304=DK8,M304,0)</f>
        <v>0</v>
      </c>
      <c r="DL304" s="4286" t="str">
        <f t="shared" si="556"/>
        <v/>
      </c>
      <c r="DM304" s="4275" t="str">
        <f t="shared" si="557"/>
        <v/>
      </c>
      <c r="DN304" s="4275" t="str">
        <f t="shared" si="558"/>
        <v/>
      </c>
      <c r="DO304" s="4275" t="str">
        <f t="shared" si="559"/>
        <v/>
      </c>
      <c r="DP304" s="4275" t="str">
        <f t="shared" si="560"/>
        <v/>
      </c>
      <c r="DQ304" s="4275" t="str">
        <f t="shared" si="561"/>
        <v/>
      </c>
      <c r="DR304" s="4275" t="str">
        <f t="shared" si="562"/>
        <v/>
      </c>
      <c r="DS304" s="4275" t="str">
        <f t="shared" si="563"/>
        <v/>
      </c>
      <c r="DT304" s="4279" t="str">
        <f t="shared" si="564"/>
        <v/>
      </c>
      <c r="DU304" s="4122"/>
      <c r="DV304" s="4266">
        <f t="shared" si="565"/>
        <v>0</v>
      </c>
      <c r="DW304" s="4267">
        <f t="shared" si="566"/>
        <v>0</v>
      </c>
      <c r="DX304" s="4267">
        <f t="shared" si="567"/>
        <v>0</v>
      </c>
      <c r="DY304" s="4267">
        <f t="shared" si="568"/>
        <v>0</v>
      </c>
      <c r="DZ304" s="4267">
        <f t="shared" si="569"/>
        <v>0</v>
      </c>
      <c r="EA304" s="4267">
        <f t="shared" si="570"/>
        <v>0</v>
      </c>
      <c r="EB304" s="4267">
        <f t="shared" si="571"/>
        <v>0</v>
      </c>
      <c r="EC304" s="4267">
        <f t="shared" si="572"/>
        <v>0</v>
      </c>
      <c r="ED304" s="4215"/>
      <c r="EE304" s="4268">
        <f t="shared" si="617"/>
        <v>0</v>
      </c>
      <c r="EF304" s="4269">
        <f t="shared" si="614"/>
        <v>0</v>
      </c>
      <c r="EG304" s="4269">
        <f t="shared" si="614"/>
        <v>0</v>
      </c>
      <c r="EH304" s="4269">
        <f t="shared" si="614"/>
        <v>0</v>
      </c>
      <c r="EI304" s="4269">
        <f t="shared" si="614"/>
        <v>0</v>
      </c>
      <c r="EJ304" s="4269">
        <f t="shared" si="614"/>
        <v>0</v>
      </c>
      <c r="EK304" s="4269">
        <f t="shared" si="614"/>
        <v>0</v>
      </c>
      <c r="EL304" s="4270">
        <f t="shared" si="614"/>
        <v>0</v>
      </c>
      <c r="EM304" s="4186"/>
      <c r="EN304" s="4264" t="str">
        <f t="shared" si="573"/>
        <v/>
      </c>
      <c r="EO304" s="4271">
        <f t="shared" si="574"/>
        <v>0</v>
      </c>
      <c r="EP304" s="4272">
        <f t="shared" si="575"/>
        <v>0</v>
      </c>
      <c r="EQ304" s="4272">
        <f t="shared" si="576"/>
        <v>0</v>
      </c>
      <c r="ER304" s="4272">
        <f t="shared" si="577"/>
        <v>0</v>
      </c>
      <c r="ES304" s="4272">
        <f t="shared" si="578"/>
        <v>0</v>
      </c>
      <c r="ET304" s="4272">
        <f t="shared" si="579"/>
        <v>0</v>
      </c>
      <c r="EU304" s="4272">
        <f t="shared" si="580"/>
        <v>0</v>
      </c>
      <c r="EV304" s="4272">
        <f t="shared" si="581"/>
        <v>0</v>
      </c>
      <c r="EW304" s="4272">
        <f t="shared" si="582"/>
        <v>0</v>
      </c>
      <c r="EX304" s="4288">
        <f>IF(X304=EX8,X304,0)</f>
        <v>0</v>
      </c>
      <c r="EY304" s="4286" t="str">
        <f t="shared" si="583"/>
        <v/>
      </c>
      <c r="EZ304" s="4261" t="str">
        <f t="shared" si="584"/>
        <v/>
      </c>
      <c r="FA304" s="4275" t="str">
        <f t="shared" si="585"/>
        <v/>
      </c>
      <c r="FB304" s="4275" t="str">
        <f t="shared" si="586"/>
        <v/>
      </c>
      <c r="FC304" s="4275" t="str">
        <f t="shared" si="587"/>
        <v/>
      </c>
      <c r="FD304" s="4275" t="str">
        <f t="shared" si="588"/>
        <v/>
      </c>
      <c r="FE304" s="4275" t="str">
        <f t="shared" si="589"/>
        <v/>
      </c>
      <c r="FF304" s="4275" t="str">
        <f t="shared" si="590"/>
        <v/>
      </c>
      <c r="FG304" s="4275" t="str">
        <f t="shared" si="591"/>
        <v/>
      </c>
      <c r="FH304" s="4186"/>
      <c r="FI304" s="4264" t="str">
        <f t="shared" si="592"/>
        <v/>
      </c>
      <c r="FJ304" s="4277">
        <f t="shared" si="593"/>
        <v>0</v>
      </c>
      <c r="FK304" s="4115" t="str">
        <f t="shared" si="594"/>
        <v/>
      </c>
      <c r="FL304" s="4115" t="str">
        <f t="shared" si="595"/>
        <v/>
      </c>
      <c r="FM304" s="4115" t="str">
        <f t="shared" si="596"/>
        <v/>
      </c>
      <c r="FN304" s="4115" t="str">
        <f t="shared" si="597"/>
        <v/>
      </c>
      <c r="FO304" s="4115" t="str">
        <f t="shared" si="598"/>
        <v/>
      </c>
      <c r="FP304" s="4115" t="str">
        <f t="shared" si="599"/>
        <v/>
      </c>
      <c r="FQ304" s="4115" t="str">
        <f t="shared" si="600"/>
        <v/>
      </c>
      <c r="FR304" s="4115" t="str">
        <f t="shared" si="601"/>
        <v/>
      </c>
      <c r="FS304" s="4287">
        <f>IF(X304=FS8,X304,0)</f>
        <v>0</v>
      </c>
      <c r="FT304" s="4286" t="str">
        <f t="shared" si="602"/>
        <v/>
      </c>
      <c r="FU304" s="4275" t="str">
        <f t="shared" si="603"/>
        <v/>
      </c>
      <c r="FV304" s="4275" t="str">
        <f t="shared" si="604"/>
        <v/>
      </c>
      <c r="FW304" s="4275" t="str">
        <f t="shared" si="605"/>
        <v/>
      </c>
      <c r="FX304" s="4275" t="str">
        <f t="shared" si="606"/>
        <v/>
      </c>
      <c r="FY304" s="4275" t="str">
        <f t="shared" si="607"/>
        <v/>
      </c>
      <c r="FZ304" s="4275" t="str">
        <f t="shared" si="608"/>
        <v/>
      </c>
      <c r="GA304" s="4275" t="str">
        <f t="shared" si="609"/>
        <v/>
      </c>
      <c r="GB304" s="4279" t="str">
        <f t="shared" si="610"/>
        <v/>
      </c>
      <c r="GC304" s="4122"/>
    </row>
    <row r="305" spans="1:185" ht="45" customHeight="1">
      <c r="A305" s="4016">
        <f>ROW()</f>
        <v>305</v>
      </c>
      <c r="B305" s="4250" t="str">
        <f>IF(C305="I","",IF(ISBLANK(D305),"",IF(ISTEXT(D305),LARGE(B9:B304,1)+1,0)))</f>
        <v/>
      </c>
      <c r="C305" s="4298"/>
      <c r="D305" s="4299"/>
      <c r="E305" s="4300"/>
      <c r="F305" s="4301"/>
      <c r="G305" s="4254"/>
      <c r="H305" s="4255"/>
      <c r="I305" s="4254"/>
      <c r="J305" s="4255"/>
      <c r="K305" s="4256">
        <f t="shared" si="611"/>
        <v>0</v>
      </c>
      <c r="L305" s="4119"/>
      <c r="M305" s="4257">
        <f t="shared" si="499"/>
        <v>0</v>
      </c>
      <c r="N305" s="4258">
        <f t="shared" si="499"/>
        <v>0</v>
      </c>
      <c r="O305" s="4259"/>
      <c r="P305" s="4259"/>
      <c r="Q305" s="4259"/>
      <c r="R305" s="4259"/>
      <c r="S305" s="4259"/>
      <c r="T305" s="4259"/>
      <c r="U305" s="4259"/>
      <c r="V305" s="4259"/>
      <c r="W305" s="4119"/>
      <c r="X305" s="4257">
        <f t="shared" si="500"/>
        <v>0</v>
      </c>
      <c r="Y305" s="4258">
        <f t="shared" si="500"/>
        <v>0</v>
      </c>
      <c r="Z305" s="4260"/>
      <c r="AA305" s="4260"/>
      <c r="AB305" s="4260"/>
      <c r="AC305" s="4260"/>
      <c r="AD305" s="4260"/>
      <c r="AE305" s="4260"/>
      <c r="AF305" s="4260"/>
      <c r="AG305" s="4260"/>
      <c r="AH305" s="4119"/>
      <c r="AI305" s="4122"/>
      <c r="AJ305" s="4261">
        <f t="shared" si="501"/>
        <v>0</v>
      </c>
      <c r="AK305" s="4262">
        <f t="shared" si="502"/>
        <v>0</v>
      </c>
      <c r="AL305" s="4261">
        <f t="shared" si="503"/>
        <v>0</v>
      </c>
      <c r="AM305" s="4262">
        <f t="shared" si="504"/>
        <v>0</v>
      </c>
      <c r="AN305" s="4261">
        <f t="shared" si="505"/>
        <v>0</v>
      </c>
      <c r="AO305" s="4262">
        <f t="shared" si="506"/>
        <v>0</v>
      </c>
      <c r="AP305" s="4261">
        <f t="shared" si="507"/>
        <v>0</v>
      </c>
      <c r="AQ305" s="4262">
        <f t="shared" si="508"/>
        <v>0</v>
      </c>
      <c r="AR305" s="4261">
        <f t="shared" si="509"/>
        <v>0</v>
      </c>
      <c r="AS305" s="4262">
        <f t="shared" si="510"/>
        <v>0</v>
      </c>
      <c r="AT305" s="4261">
        <f t="shared" si="511"/>
        <v>0</v>
      </c>
      <c r="AU305" s="4262">
        <f t="shared" si="512"/>
        <v>0</v>
      </c>
      <c r="AV305" s="4261">
        <f t="shared" si="513"/>
        <v>0</v>
      </c>
      <c r="AW305" s="4262">
        <f t="shared" si="514"/>
        <v>0</v>
      </c>
      <c r="AX305" s="4261">
        <f t="shared" si="515"/>
        <v>0</v>
      </c>
      <c r="AY305" s="4262">
        <f t="shared" si="516"/>
        <v>0</v>
      </c>
      <c r="AZ305" s="4263"/>
      <c r="BA305" s="4264">
        <f>BA9</f>
        <v>20</v>
      </c>
      <c r="BB305" s="4264">
        <f t="shared" si="517"/>
        <v>0</v>
      </c>
      <c r="BC305" s="4264" t="str">
        <f t="shared" si="518"/>
        <v/>
      </c>
      <c r="BD305" s="4265">
        <f t="shared" si="615"/>
        <v>0</v>
      </c>
      <c r="BE305" s="4265">
        <f t="shared" si="612"/>
        <v>0</v>
      </c>
      <c r="BF305" s="4265">
        <f t="shared" si="612"/>
        <v>0</v>
      </c>
      <c r="BG305" s="4265">
        <f t="shared" si="612"/>
        <v>0</v>
      </c>
      <c r="BH305" s="4265">
        <f t="shared" si="612"/>
        <v>0</v>
      </c>
      <c r="BI305" s="4265">
        <f t="shared" si="612"/>
        <v>0</v>
      </c>
      <c r="BJ305" s="4265">
        <f t="shared" si="612"/>
        <v>0</v>
      </c>
      <c r="BK305" s="4265">
        <f t="shared" si="612"/>
        <v>0</v>
      </c>
      <c r="BL305" s="4122"/>
      <c r="BM305" s="4266">
        <f t="shared" si="519"/>
        <v>0</v>
      </c>
      <c r="BN305" s="4267">
        <f t="shared" si="520"/>
        <v>0</v>
      </c>
      <c r="BO305" s="4267">
        <f t="shared" si="521"/>
        <v>0</v>
      </c>
      <c r="BP305" s="4267">
        <f t="shared" si="522"/>
        <v>0</v>
      </c>
      <c r="BQ305" s="4267">
        <f t="shared" si="523"/>
        <v>0</v>
      </c>
      <c r="BR305" s="4267">
        <f t="shared" si="524"/>
        <v>0</v>
      </c>
      <c r="BS305" s="4267">
        <f t="shared" si="525"/>
        <v>0</v>
      </c>
      <c r="BT305" s="4267">
        <f t="shared" si="526"/>
        <v>0</v>
      </c>
      <c r="BU305" s="4202"/>
      <c r="BV305" s="4268">
        <f t="shared" si="616"/>
        <v>0</v>
      </c>
      <c r="BW305" s="4269">
        <f t="shared" si="613"/>
        <v>0</v>
      </c>
      <c r="BX305" s="4269">
        <f t="shared" si="613"/>
        <v>0</v>
      </c>
      <c r="BY305" s="4269">
        <f t="shared" si="613"/>
        <v>0</v>
      </c>
      <c r="BZ305" s="4269">
        <f t="shared" si="613"/>
        <v>0</v>
      </c>
      <c r="CA305" s="4269">
        <f t="shared" si="613"/>
        <v>0</v>
      </c>
      <c r="CB305" s="4269">
        <f t="shared" si="613"/>
        <v>0</v>
      </c>
      <c r="CC305" s="4270">
        <f t="shared" si="613"/>
        <v>0</v>
      </c>
      <c r="CD305" s="4114"/>
      <c r="CE305" s="4264" t="str">
        <f t="shared" si="527"/>
        <v/>
      </c>
      <c r="CF305" s="4271">
        <f t="shared" si="528"/>
        <v>0</v>
      </c>
      <c r="CG305" s="4272">
        <f t="shared" si="529"/>
        <v>0</v>
      </c>
      <c r="CH305" s="4272">
        <f t="shared" si="530"/>
        <v>0</v>
      </c>
      <c r="CI305" s="4272">
        <f t="shared" si="531"/>
        <v>0</v>
      </c>
      <c r="CJ305" s="4272">
        <f t="shared" si="532"/>
        <v>0</v>
      </c>
      <c r="CK305" s="4272">
        <f t="shared" si="533"/>
        <v>0</v>
      </c>
      <c r="CL305" s="4272">
        <f t="shared" si="534"/>
        <v>0</v>
      </c>
      <c r="CM305" s="4272">
        <f t="shared" si="535"/>
        <v>0</v>
      </c>
      <c r="CN305" s="4272">
        <f t="shared" si="536"/>
        <v>0</v>
      </c>
      <c r="CO305" s="4285">
        <f>IF(M305=CO8,M305,0)</f>
        <v>0</v>
      </c>
      <c r="CP305" s="4286" t="str">
        <f t="shared" si="537"/>
        <v/>
      </c>
      <c r="CQ305" s="4261" t="str">
        <f t="shared" si="538"/>
        <v/>
      </c>
      <c r="CR305" s="4275" t="str">
        <f t="shared" si="539"/>
        <v/>
      </c>
      <c r="CS305" s="4275" t="str">
        <f t="shared" si="540"/>
        <v/>
      </c>
      <c r="CT305" s="4275" t="str">
        <f t="shared" si="541"/>
        <v/>
      </c>
      <c r="CU305" s="4275" t="str">
        <f t="shared" si="542"/>
        <v/>
      </c>
      <c r="CV305" s="4275" t="str">
        <f t="shared" si="543"/>
        <v/>
      </c>
      <c r="CW305" s="4275" t="str">
        <f t="shared" si="544"/>
        <v/>
      </c>
      <c r="CX305" s="4276" t="str">
        <f t="shared" si="545"/>
        <v/>
      </c>
      <c r="CY305" s="4186"/>
      <c r="CZ305" s="4264" t="str">
        <f t="shared" si="546"/>
        <v/>
      </c>
      <c r="DA305" s="4277">
        <f t="shared" si="547"/>
        <v>0</v>
      </c>
      <c r="DB305" s="4115" t="str">
        <f t="shared" si="548"/>
        <v/>
      </c>
      <c r="DC305" s="4115" t="str">
        <f t="shared" si="549"/>
        <v/>
      </c>
      <c r="DD305" s="4115" t="str">
        <f t="shared" si="550"/>
        <v/>
      </c>
      <c r="DE305" s="4115" t="str">
        <f t="shared" si="551"/>
        <v/>
      </c>
      <c r="DF305" s="4115" t="str">
        <f t="shared" si="552"/>
        <v/>
      </c>
      <c r="DG305" s="4115" t="str">
        <f t="shared" si="553"/>
        <v/>
      </c>
      <c r="DH305" s="4115" t="str">
        <f t="shared" si="554"/>
        <v/>
      </c>
      <c r="DI305" s="4115" t="str">
        <f t="shared" si="555"/>
        <v/>
      </c>
      <c r="DJ305" s="4136"/>
      <c r="DK305" s="4287">
        <f>IF(M305=DK8,M305,0)</f>
        <v>0</v>
      </c>
      <c r="DL305" s="4286" t="str">
        <f t="shared" si="556"/>
        <v/>
      </c>
      <c r="DM305" s="4275" t="str">
        <f t="shared" si="557"/>
        <v/>
      </c>
      <c r="DN305" s="4275" t="str">
        <f t="shared" si="558"/>
        <v/>
      </c>
      <c r="DO305" s="4275" t="str">
        <f t="shared" si="559"/>
        <v/>
      </c>
      <c r="DP305" s="4275" t="str">
        <f t="shared" si="560"/>
        <v/>
      </c>
      <c r="DQ305" s="4275" t="str">
        <f t="shared" si="561"/>
        <v/>
      </c>
      <c r="DR305" s="4275" t="str">
        <f t="shared" si="562"/>
        <v/>
      </c>
      <c r="DS305" s="4275" t="str">
        <f t="shared" si="563"/>
        <v/>
      </c>
      <c r="DT305" s="4279" t="str">
        <f t="shared" si="564"/>
        <v/>
      </c>
      <c r="DU305" s="4122"/>
      <c r="DV305" s="4266">
        <f t="shared" si="565"/>
        <v>0</v>
      </c>
      <c r="DW305" s="4267">
        <f t="shared" si="566"/>
        <v>0</v>
      </c>
      <c r="DX305" s="4267">
        <f t="shared" si="567"/>
        <v>0</v>
      </c>
      <c r="DY305" s="4267">
        <f t="shared" si="568"/>
        <v>0</v>
      </c>
      <c r="DZ305" s="4267">
        <f t="shared" si="569"/>
        <v>0</v>
      </c>
      <c r="EA305" s="4267">
        <f t="shared" si="570"/>
        <v>0</v>
      </c>
      <c r="EB305" s="4267">
        <f t="shared" si="571"/>
        <v>0</v>
      </c>
      <c r="EC305" s="4267">
        <f t="shared" si="572"/>
        <v>0</v>
      </c>
      <c r="ED305" s="4215"/>
      <c r="EE305" s="4268">
        <f t="shared" si="617"/>
        <v>0</v>
      </c>
      <c r="EF305" s="4269">
        <f t="shared" si="614"/>
        <v>0</v>
      </c>
      <c r="EG305" s="4269">
        <f t="shared" si="614"/>
        <v>0</v>
      </c>
      <c r="EH305" s="4269">
        <f t="shared" si="614"/>
        <v>0</v>
      </c>
      <c r="EI305" s="4269">
        <f t="shared" si="614"/>
        <v>0</v>
      </c>
      <c r="EJ305" s="4269">
        <f t="shared" si="614"/>
        <v>0</v>
      </c>
      <c r="EK305" s="4269">
        <f t="shared" si="614"/>
        <v>0</v>
      </c>
      <c r="EL305" s="4270">
        <f t="shared" si="614"/>
        <v>0</v>
      </c>
      <c r="EM305" s="4186"/>
      <c r="EN305" s="4264" t="str">
        <f t="shared" si="573"/>
        <v/>
      </c>
      <c r="EO305" s="4271">
        <f t="shared" si="574"/>
        <v>0</v>
      </c>
      <c r="EP305" s="4272">
        <f t="shared" si="575"/>
        <v>0</v>
      </c>
      <c r="EQ305" s="4272">
        <f t="shared" si="576"/>
        <v>0</v>
      </c>
      <c r="ER305" s="4272">
        <f t="shared" si="577"/>
        <v>0</v>
      </c>
      <c r="ES305" s="4272">
        <f t="shared" si="578"/>
        <v>0</v>
      </c>
      <c r="ET305" s="4272">
        <f t="shared" si="579"/>
        <v>0</v>
      </c>
      <c r="EU305" s="4272">
        <f t="shared" si="580"/>
        <v>0</v>
      </c>
      <c r="EV305" s="4272">
        <f t="shared" si="581"/>
        <v>0</v>
      </c>
      <c r="EW305" s="4272">
        <f t="shared" si="582"/>
        <v>0</v>
      </c>
      <c r="EX305" s="4288">
        <f>IF(X305=EX8,X305,0)</f>
        <v>0</v>
      </c>
      <c r="EY305" s="4286" t="str">
        <f t="shared" si="583"/>
        <v/>
      </c>
      <c r="EZ305" s="4261" t="str">
        <f t="shared" si="584"/>
        <v/>
      </c>
      <c r="FA305" s="4275" t="str">
        <f t="shared" si="585"/>
        <v/>
      </c>
      <c r="FB305" s="4275" t="str">
        <f t="shared" si="586"/>
        <v/>
      </c>
      <c r="FC305" s="4275" t="str">
        <f t="shared" si="587"/>
        <v/>
      </c>
      <c r="FD305" s="4275" t="str">
        <f t="shared" si="588"/>
        <v/>
      </c>
      <c r="FE305" s="4275" t="str">
        <f t="shared" si="589"/>
        <v/>
      </c>
      <c r="FF305" s="4275" t="str">
        <f t="shared" si="590"/>
        <v/>
      </c>
      <c r="FG305" s="4275" t="str">
        <f t="shared" si="591"/>
        <v/>
      </c>
      <c r="FH305" s="4186"/>
      <c r="FI305" s="4264" t="str">
        <f t="shared" si="592"/>
        <v/>
      </c>
      <c r="FJ305" s="4277">
        <f t="shared" si="593"/>
        <v>0</v>
      </c>
      <c r="FK305" s="4115" t="str">
        <f t="shared" si="594"/>
        <v/>
      </c>
      <c r="FL305" s="4115" t="str">
        <f t="shared" si="595"/>
        <v/>
      </c>
      <c r="FM305" s="4115" t="str">
        <f t="shared" si="596"/>
        <v/>
      </c>
      <c r="FN305" s="4115" t="str">
        <f t="shared" si="597"/>
        <v/>
      </c>
      <c r="FO305" s="4115" t="str">
        <f t="shared" si="598"/>
        <v/>
      </c>
      <c r="FP305" s="4115" t="str">
        <f t="shared" si="599"/>
        <v/>
      </c>
      <c r="FQ305" s="4115" t="str">
        <f t="shared" si="600"/>
        <v/>
      </c>
      <c r="FR305" s="4115" t="str">
        <f t="shared" si="601"/>
        <v/>
      </c>
      <c r="FS305" s="4287">
        <f>IF(X305=FS8,X305,0)</f>
        <v>0</v>
      </c>
      <c r="FT305" s="4286" t="str">
        <f t="shared" si="602"/>
        <v/>
      </c>
      <c r="FU305" s="4275" t="str">
        <f t="shared" si="603"/>
        <v/>
      </c>
      <c r="FV305" s="4275" t="str">
        <f t="shared" si="604"/>
        <v/>
      </c>
      <c r="FW305" s="4275" t="str">
        <f t="shared" si="605"/>
        <v/>
      </c>
      <c r="FX305" s="4275" t="str">
        <f t="shared" si="606"/>
        <v/>
      </c>
      <c r="FY305" s="4275" t="str">
        <f t="shared" si="607"/>
        <v/>
      </c>
      <c r="FZ305" s="4275" t="str">
        <f t="shared" si="608"/>
        <v/>
      </c>
      <c r="GA305" s="4275" t="str">
        <f t="shared" si="609"/>
        <v/>
      </c>
      <c r="GB305" s="4279" t="str">
        <f t="shared" si="610"/>
        <v/>
      </c>
      <c r="GC305" s="4122"/>
    </row>
    <row r="306" spans="1:185" ht="45" customHeight="1">
      <c r="A306" s="4016">
        <f>ROW()</f>
        <v>306</v>
      </c>
      <c r="B306" s="4250" t="str">
        <f>IF(C306="I","",IF(ISBLANK(D306),"",IF(ISTEXT(D306),LARGE(B9:B305,1)+1,0)))</f>
        <v/>
      </c>
      <c r="C306" s="4298"/>
      <c r="D306" s="4299"/>
      <c r="E306" s="4300"/>
      <c r="F306" s="4301"/>
      <c r="G306" s="4254"/>
      <c r="H306" s="4255"/>
      <c r="I306" s="4254"/>
      <c r="J306" s="4255"/>
      <c r="K306" s="4256">
        <f t="shared" si="611"/>
        <v>0</v>
      </c>
      <c r="L306" s="4119"/>
      <c r="M306" s="4257">
        <f t="shared" si="499"/>
        <v>0</v>
      </c>
      <c r="N306" s="4258">
        <f t="shared" si="499"/>
        <v>0</v>
      </c>
      <c r="O306" s="4259"/>
      <c r="P306" s="4259"/>
      <c r="Q306" s="4259"/>
      <c r="R306" s="4259"/>
      <c r="S306" s="4259"/>
      <c r="T306" s="4259"/>
      <c r="U306" s="4259"/>
      <c r="V306" s="4259"/>
      <c r="W306" s="4119"/>
      <c r="X306" s="4257">
        <f t="shared" si="500"/>
        <v>0</v>
      </c>
      <c r="Y306" s="4258">
        <f t="shared" si="500"/>
        <v>0</v>
      </c>
      <c r="Z306" s="4260"/>
      <c r="AA306" s="4260"/>
      <c r="AB306" s="4260"/>
      <c r="AC306" s="4260"/>
      <c r="AD306" s="4260"/>
      <c r="AE306" s="4260"/>
      <c r="AF306" s="4260"/>
      <c r="AG306" s="4260"/>
      <c r="AH306" s="4119"/>
      <c r="AI306" s="4122"/>
      <c r="AJ306" s="4261">
        <f t="shared" si="501"/>
        <v>0</v>
      </c>
      <c r="AK306" s="4262">
        <f t="shared" si="502"/>
        <v>0</v>
      </c>
      <c r="AL306" s="4261">
        <f t="shared" si="503"/>
        <v>0</v>
      </c>
      <c r="AM306" s="4262">
        <f t="shared" si="504"/>
        <v>0</v>
      </c>
      <c r="AN306" s="4261">
        <f t="shared" si="505"/>
        <v>0</v>
      </c>
      <c r="AO306" s="4262">
        <f t="shared" si="506"/>
        <v>0</v>
      </c>
      <c r="AP306" s="4261">
        <f t="shared" si="507"/>
        <v>0</v>
      </c>
      <c r="AQ306" s="4262">
        <f t="shared" si="508"/>
        <v>0</v>
      </c>
      <c r="AR306" s="4261">
        <f t="shared" si="509"/>
        <v>0</v>
      </c>
      <c r="AS306" s="4262">
        <f t="shared" si="510"/>
        <v>0</v>
      </c>
      <c r="AT306" s="4261">
        <f t="shared" si="511"/>
        <v>0</v>
      </c>
      <c r="AU306" s="4262">
        <f t="shared" si="512"/>
        <v>0</v>
      </c>
      <c r="AV306" s="4261">
        <f t="shared" si="513"/>
        <v>0</v>
      </c>
      <c r="AW306" s="4262">
        <f t="shared" si="514"/>
        <v>0</v>
      </c>
      <c r="AX306" s="4261">
        <f t="shared" si="515"/>
        <v>0</v>
      </c>
      <c r="AY306" s="4262">
        <f t="shared" si="516"/>
        <v>0</v>
      </c>
      <c r="AZ306" s="4263"/>
      <c r="BA306" s="4264">
        <f>BA9</f>
        <v>20</v>
      </c>
      <c r="BB306" s="4264">
        <f t="shared" si="517"/>
        <v>0</v>
      </c>
      <c r="BC306" s="4264" t="str">
        <f t="shared" si="518"/>
        <v/>
      </c>
      <c r="BD306" s="4265">
        <f t="shared" si="615"/>
        <v>0</v>
      </c>
      <c r="BE306" s="4265">
        <f t="shared" si="612"/>
        <v>0</v>
      </c>
      <c r="BF306" s="4265">
        <f t="shared" si="612"/>
        <v>0</v>
      </c>
      <c r="BG306" s="4265">
        <f t="shared" si="612"/>
        <v>0</v>
      </c>
      <c r="BH306" s="4265">
        <f t="shared" si="612"/>
        <v>0</v>
      </c>
      <c r="BI306" s="4265">
        <f t="shared" si="612"/>
        <v>0</v>
      </c>
      <c r="BJ306" s="4265">
        <f t="shared" si="612"/>
        <v>0</v>
      </c>
      <c r="BK306" s="4265">
        <f t="shared" si="612"/>
        <v>0</v>
      </c>
      <c r="BL306" s="4122"/>
      <c r="BM306" s="4266">
        <f t="shared" si="519"/>
        <v>0</v>
      </c>
      <c r="BN306" s="4267">
        <f t="shared" si="520"/>
        <v>0</v>
      </c>
      <c r="BO306" s="4267">
        <f t="shared" si="521"/>
        <v>0</v>
      </c>
      <c r="BP306" s="4267">
        <f t="shared" si="522"/>
        <v>0</v>
      </c>
      <c r="BQ306" s="4267">
        <f t="shared" si="523"/>
        <v>0</v>
      </c>
      <c r="BR306" s="4267">
        <f t="shared" si="524"/>
        <v>0</v>
      </c>
      <c r="BS306" s="4267">
        <f t="shared" si="525"/>
        <v>0</v>
      </c>
      <c r="BT306" s="4267">
        <f t="shared" si="526"/>
        <v>0</v>
      </c>
      <c r="BU306" s="4202"/>
      <c r="BV306" s="4268">
        <f t="shared" si="616"/>
        <v>0</v>
      </c>
      <c r="BW306" s="4269">
        <f t="shared" si="613"/>
        <v>0</v>
      </c>
      <c r="BX306" s="4269">
        <f t="shared" si="613"/>
        <v>0</v>
      </c>
      <c r="BY306" s="4269">
        <f t="shared" si="613"/>
        <v>0</v>
      </c>
      <c r="BZ306" s="4269">
        <f t="shared" si="613"/>
        <v>0</v>
      </c>
      <c r="CA306" s="4269">
        <f t="shared" si="613"/>
        <v>0</v>
      </c>
      <c r="CB306" s="4269">
        <f t="shared" si="613"/>
        <v>0</v>
      </c>
      <c r="CC306" s="4270">
        <f t="shared" si="613"/>
        <v>0</v>
      </c>
      <c r="CD306" s="4114"/>
      <c r="CE306" s="4264" t="str">
        <f t="shared" si="527"/>
        <v/>
      </c>
      <c r="CF306" s="4271">
        <f t="shared" si="528"/>
        <v>0</v>
      </c>
      <c r="CG306" s="4272">
        <f t="shared" si="529"/>
        <v>0</v>
      </c>
      <c r="CH306" s="4272">
        <f t="shared" si="530"/>
        <v>0</v>
      </c>
      <c r="CI306" s="4272">
        <f t="shared" si="531"/>
        <v>0</v>
      </c>
      <c r="CJ306" s="4272">
        <f t="shared" si="532"/>
        <v>0</v>
      </c>
      <c r="CK306" s="4272">
        <f t="shared" si="533"/>
        <v>0</v>
      </c>
      <c r="CL306" s="4272">
        <f t="shared" si="534"/>
        <v>0</v>
      </c>
      <c r="CM306" s="4272">
        <f t="shared" si="535"/>
        <v>0</v>
      </c>
      <c r="CN306" s="4272">
        <f t="shared" si="536"/>
        <v>0</v>
      </c>
      <c r="CO306" s="4285">
        <f>IF(M306=CO8,M306,0)</f>
        <v>0</v>
      </c>
      <c r="CP306" s="4286" t="str">
        <f t="shared" si="537"/>
        <v/>
      </c>
      <c r="CQ306" s="4261" t="str">
        <f t="shared" si="538"/>
        <v/>
      </c>
      <c r="CR306" s="4275" t="str">
        <f t="shared" si="539"/>
        <v/>
      </c>
      <c r="CS306" s="4275" t="str">
        <f t="shared" si="540"/>
        <v/>
      </c>
      <c r="CT306" s="4275" t="str">
        <f t="shared" si="541"/>
        <v/>
      </c>
      <c r="CU306" s="4275" t="str">
        <f t="shared" si="542"/>
        <v/>
      </c>
      <c r="CV306" s="4275" t="str">
        <f t="shared" si="543"/>
        <v/>
      </c>
      <c r="CW306" s="4275" t="str">
        <f t="shared" si="544"/>
        <v/>
      </c>
      <c r="CX306" s="4276" t="str">
        <f t="shared" si="545"/>
        <v/>
      </c>
      <c r="CY306" s="4186"/>
      <c r="CZ306" s="4264" t="str">
        <f t="shared" si="546"/>
        <v/>
      </c>
      <c r="DA306" s="4277">
        <f t="shared" si="547"/>
        <v>0</v>
      </c>
      <c r="DB306" s="4115" t="str">
        <f t="shared" si="548"/>
        <v/>
      </c>
      <c r="DC306" s="4115" t="str">
        <f t="shared" si="549"/>
        <v/>
      </c>
      <c r="DD306" s="4115" t="str">
        <f t="shared" si="550"/>
        <v/>
      </c>
      <c r="DE306" s="4115" t="str">
        <f t="shared" si="551"/>
        <v/>
      </c>
      <c r="DF306" s="4115" t="str">
        <f t="shared" si="552"/>
        <v/>
      </c>
      <c r="DG306" s="4115" t="str">
        <f t="shared" si="553"/>
        <v/>
      </c>
      <c r="DH306" s="4115" t="str">
        <f t="shared" si="554"/>
        <v/>
      </c>
      <c r="DI306" s="4115" t="str">
        <f t="shared" si="555"/>
        <v/>
      </c>
      <c r="DJ306" s="4136"/>
      <c r="DK306" s="4287">
        <f>IF(M306=DK8,M306,0)</f>
        <v>0</v>
      </c>
      <c r="DL306" s="4286" t="str">
        <f t="shared" si="556"/>
        <v/>
      </c>
      <c r="DM306" s="4275" t="str">
        <f t="shared" si="557"/>
        <v/>
      </c>
      <c r="DN306" s="4275" t="str">
        <f t="shared" si="558"/>
        <v/>
      </c>
      <c r="DO306" s="4275" t="str">
        <f t="shared" si="559"/>
        <v/>
      </c>
      <c r="DP306" s="4275" t="str">
        <f t="shared" si="560"/>
        <v/>
      </c>
      <c r="DQ306" s="4275" t="str">
        <f t="shared" si="561"/>
        <v/>
      </c>
      <c r="DR306" s="4275" t="str">
        <f t="shared" si="562"/>
        <v/>
      </c>
      <c r="DS306" s="4275" t="str">
        <f t="shared" si="563"/>
        <v/>
      </c>
      <c r="DT306" s="4279" t="str">
        <f t="shared" si="564"/>
        <v/>
      </c>
      <c r="DU306" s="4122"/>
      <c r="DV306" s="4266">
        <f t="shared" si="565"/>
        <v>0</v>
      </c>
      <c r="DW306" s="4267">
        <f t="shared" si="566"/>
        <v>0</v>
      </c>
      <c r="DX306" s="4267">
        <f t="shared" si="567"/>
        <v>0</v>
      </c>
      <c r="DY306" s="4267">
        <f t="shared" si="568"/>
        <v>0</v>
      </c>
      <c r="DZ306" s="4267">
        <f t="shared" si="569"/>
        <v>0</v>
      </c>
      <c r="EA306" s="4267">
        <f t="shared" si="570"/>
        <v>0</v>
      </c>
      <c r="EB306" s="4267">
        <f t="shared" si="571"/>
        <v>0</v>
      </c>
      <c r="EC306" s="4267">
        <f t="shared" si="572"/>
        <v>0</v>
      </c>
      <c r="ED306" s="4215"/>
      <c r="EE306" s="4268">
        <f t="shared" si="617"/>
        <v>0</v>
      </c>
      <c r="EF306" s="4269">
        <f t="shared" si="614"/>
        <v>0</v>
      </c>
      <c r="EG306" s="4269">
        <f t="shared" si="614"/>
        <v>0</v>
      </c>
      <c r="EH306" s="4269">
        <f t="shared" si="614"/>
        <v>0</v>
      </c>
      <c r="EI306" s="4269">
        <f t="shared" si="614"/>
        <v>0</v>
      </c>
      <c r="EJ306" s="4269">
        <f t="shared" si="614"/>
        <v>0</v>
      </c>
      <c r="EK306" s="4269">
        <f t="shared" si="614"/>
        <v>0</v>
      </c>
      <c r="EL306" s="4270">
        <f t="shared" si="614"/>
        <v>0</v>
      </c>
      <c r="EM306" s="4186"/>
      <c r="EN306" s="4264" t="str">
        <f t="shared" si="573"/>
        <v/>
      </c>
      <c r="EO306" s="4271">
        <f t="shared" si="574"/>
        <v>0</v>
      </c>
      <c r="EP306" s="4272">
        <f t="shared" si="575"/>
        <v>0</v>
      </c>
      <c r="EQ306" s="4272">
        <f t="shared" si="576"/>
        <v>0</v>
      </c>
      <c r="ER306" s="4272">
        <f t="shared" si="577"/>
        <v>0</v>
      </c>
      <c r="ES306" s="4272">
        <f t="shared" si="578"/>
        <v>0</v>
      </c>
      <c r="ET306" s="4272">
        <f t="shared" si="579"/>
        <v>0</v>
      </c>
      <c r="EU306" s="4272">
        <f t="shared" si="580"/>
        <v>0</v>
      </c>
      <c r="EV306" s="4272">
        <f t="shared" si="581"/>
        <v>0</v>
      </c>
      <c r="EW306" s="4272">
        <f t="shared" si="582"/>
        <v>0</v>
      </c>
      <c r="EX306" s="4288">
        <f>IF(X306=EX8,X306,0)</f>
        <v>0</v>
      </c>
      <c r="EY306" s="4286" t="str">
        <f t="shared" si="583"/>
        <v/>
      </c>
      <c r="EZ306" s="4261" t="str">
        <f t="shared" si="584"/>
        <v/>
      </c>
      <c r="FA306" s="4275" t="str">
        <f t="shared" si="585"/>
        <v/>
      </c>
      <c r="FB306" s="4275" t="str">
        <f t="shared" si="586"/>
        <v/>
      </c>
      <c r="FC306" s="4275" t="str">
        <f t="shared" si="587"/>
        <v/>
      </c>
      <c r="FD306" s="4275" t="str">
        <f t="shared" si="588"/>
        <v/>
      </c>
      <c r="FE306" s="4275" t="str">
        <f t="shared" si="589"/>
        <v/>
      </c>
      <c r="FF306" s="4275" t="str">
        <f t="shared" si="590"/>
        <v/>
      </c>
      <c r="FG306" s="4275" t="str">
        <f t="shared" si="591"/>
        <v/>
      </c>
      <c r="FH306" s="4186"/>
      <c r="FI306" s="4264" t="str">
        <f t="shared" si="592"/>
        <v/>
      </c>
      <c r="FJ306" s="4277">
        <f t="shared" si="593"/>
        <v>0</v>
      </c>
      <c r="FK306" s="4115" t="str">
        <f t="shared" si="594"/>
        <v/>
      </c>
      <c r="FL306" s="4115" t="str">
        <f t="shared" si="595"/>
        <v/>
      </c>
      <c r="FM306" s="4115" t="str">
        <f t="shared" si="596"/>
        <v/>
      </c>
      <c r="FN306" s="4115" t="str">
        <f t="shared" si="597"/>
        <v/>
      </c>
      <c r="FO306" s="4115" t="str">
        <f t="shared" si="598"/>
        <v/>
      </c>
      <c r="FP306" s="4115" t="str">
        <f t="shared" si="599"/>
        <v/>
      </c>
      <c r="FQ306" s="4115" t="str">
        <f t="shared" si="600"/>
        <v/>
      </c>
      <c r="FR306" s="4115" t="str">
        <f t="shared" si="601"/>
        <v/>
      </c>
      <c r="FS306" s="4287">
        <f>IF(X306=FS8,X306,0)</f>
        <v>0</v>
      </c>
      <c r="FT306" s="4286" t="str">
        <f t="shared" si="602"/>
        <v/>
      </c>
      <c r="FU306" s="4275" t="str">
        <f t="shared" si="603"/>
        <v/>
      </c>
      <c r="FV306" s="4275" t="str">
        <f t="shared" si="604"/>
        <v/>
      </c>
      <c r="FW306" s="4275" t="str">
        <f t="shared" si="605"/>
        <v/>
      </c>
      <c r="FX306" s="4275" t="str">
        <f t="shared" si="606"/>
        <v/>
      </c>
      <c r="FY306" s="4275" t="str">
        <f t="shared" si="607"/>
        <v/>
      </c>
      <c r="FZ306" s="4275" t="str">
        <f t="shared" si="608"/>
        <v/>
      </c>
      <c r="GA306" s="4275" t="str">
        <f t="shared" si="609"/>
        <v/>
      </c>
      <c r="GB306" s="4279" t="str">
        <f t="shared" si="610"/>
        <v/>
      </c>
      <c r="GC306" s="4122"/>
    </row>
    <row r="307" spans="1:185" ht="45" customHeight="1">
      <c r="A307" s="4016">
        <f>ROW()</f>
        <v>307</v>
      </c>
      <c r="B307" s="4250" t="str">
        <f>IF(C307="I","",IF(ISBLANK(D307),"",IF(ISTEXT(D307),LARGE(B9:B306,1)+1,0)))</f>
        <v/>
      </c>
      <c r="C307" s="4298"/>
      <c r="D307" s="4299"/>
      <c r="E307" s="4300"/>
      <c r="F307" s="4301"/>
      <c r="G307" s="4254"/>
      <c r="H307" s="4255"/>
      <c r="I307" s="4254"/>
      <c r="J307" s="4255"/>
      <c r="K307" s="4256">
        <f t="shared" si="611"/>
        <v>0</v>
      </c>
      <c r="L307" s="4119"/>
      <c r="M307" s="4257">
        <f t="shared" si="499"/>
        <v>0</v>
      </c>
      <c r="N307" s="4258">
        <f t="shared" si="499"/>
        <v>0</v>
      </c>
      <c r="O307" s="4259"/>
      <c r="P307" s="4259"/>
      <c r="Q307" s="4259"/>
      <c r="R307" s="4259"/>
      <c r="S307" s="4259"/>
      <c r="T307" s="4259"/>
      <c r="U307" s="4259"/>
      <c r="V307" s="4259"/>
      <c r="W307" s="4119"/>
      <c r="X307" s="4257">
        <f t="shared" si="500"/>
        <v>0</v>
      </c>
      <c r="Y307" s="4258">
        <f t="shared" si="500"/>
        <v>0</v>
      </c>
      <c r="Z307" s="4260"/>
      <c r="AA307" s="4260"/>
      <c r="AB307" s="4260"/>
      <c r="AC307" s="4260"/>
      <c r="AD307" s="4260"/>
      <c r="AE307" s="4260"/>
      <c r="AF307" s="4260"/>
      <c r="AG307" s="4260"/>
      <c r="AH307" s="4119"/>
      <c r="AI307" s="4122"/>
      <c r="AJ307" s="4261">
        <f t="shared" si="501"/>
        <v>0</v>
      </c>
      <c r="AK307" s="4262">
        <f t="shared" si="502"/>
        <v>0</v>
      </c>
      <c r="AL307" s="4261">
        <f t="shared" si="503"/>
        <v>0</v>
      </c>
      <c r="AM307" s="4262">
        <f t="shared" si="504"/>
        <v>0</v>
      </c>
      <c r="AN307" s="4261">
        <f t="shared" si="505"/>
        <v>0</v>
      </c>
      <c r="AO307" s="4262">
        <f t="shared" si="506"/>
        <v>0</v>
      </c>
      <c r="AP307" s="4261">
        <f t="shared" si="507"/>
        <v>0</v>
      </c>
      <c r="AQ307" s="4262">
        <f t="shared" si="508"/>
        <v>0</v>
      </c>
      <c r="AR307" s="4261">
        <f t="shared" si="509"/>
        <v>0</v>
      </c>
      <c r="AS307" s="4262">
        <f t="shared" si="510"/>
        <v>0</v>
      </c>
      <c r="AT307" s="4261">
        <f t="shared" si="511"/>
        <v>0</v>
      </c>
      <c r="AU307" s="4262">
        <f t="shared" si="512"/>
        <v>0</v>
      </c>
      <c r="AV307" s="4261">
        <f t="shared" si="513"/>
        <v>0</v>
      </c>
      <c r="AW307" s="4262">
        <f t="shared" si="514"/>
        <v>0</v>
      </c>
      <c r="AX307" s="4261">
        <f t="shared" si="515"/>
        <v>0</v>
      </c>
      <c r="AY307" s="4262">
        <f t="shared" si="516"/>
        <v>0</v>
      </c>
      <c r="AZ307" s="4263"/>
      <c r="BA307" s="4264">
        <f>BA9</f>
        <v>20</v>
      </c>
      <c r="BB307" s="4264">
        <f t="shared" si="517"/>
        <v>0</v>
      </c>
      <c r="BC307" s="4264" t="str">
        <f t="shared" si="518"/>
        <v/>
      </c>
      <c r="BD307" s="4265">
        <f t="shared" si="615"/>
        <v>0</v>
      </c>
      <c r="BE307" s="4265">
        <f t="shared" si="612"/>
        <v>0</v>
      </c>
      <c r="BF307" s="4265">
        <f t="shared" si="612"/>
        <v>0</v>
      </c>
      <c r="BG307" s="4265">
        <f t="shared" si="612"/>
        <v>0</v>
      </c>
      <c r="BH307" s="4265">
        <f t="shared" si="612"/>
        <v>0</v>
      </c>
      <c r="BI307" s="4265">
        <f t="shared" si="612"/>
        <v>0</v>
      </c>
      <c r="BJ307" s="4265">
        <f t="shared" si="612"/>
        <v>0</v>
      </c>
      <c r="BK307" s="4265">
        <f t="shared" si="612"/>
        <v>0</v>
      </c>
      <c r="BL307" s="4122"/>
      <c r="BM307" s="4266">
        <f t="shared" si="519"/>
        <v>0</v>
      </c>
      <c r="BN307" s="4267">
        <f t="shared" si="520"/>
        <v>0</v>
      </c>
      <c r="BO307" s="4267">
        <f t="shared" si="521"/>
        <v>0</v>
      </c>
      <c r="BP307" s="4267">
        <f t="shared" si="522"/>
        <v>0</v>
      </c>
      <c r="BQ307" s="4267">
        <f t="shared" si="523"/>
        <v>0</v>
      </c>
      <c r="BR307" s="4267">
        <f t="shared" si="524"/>
        <v>0</v>
      </c>
      <c r="BS307" s="4267">
        <f t="shared" si="525"/>
        <v>0</v>
      </c>
      <c r="BT307" s="4267">
        <f t="shared" si="526"/>
        <v>0</v>
      </c>
      <c r="BU307" s="4202"/>
      <c r="BV307" s="4268">
        <f t="shared" si="616"/>
        <v>0</v>
      </c>
      <c r="BW307" s="4269">
        <f t="shared" si="613"/>
        <v>0</v>
      </c>
      <c r="BX307" s="4269">
        <f t="shared" si="613"/>
        <v>0</v>
      </c>
      <c r="BY307" s="4269">
        <f t="shared" si="613"/>
        <v>0</v>
      </c>
      <c r="BZ307" s="4269">
        <f t="shared" si="613"/>
        <v>0</v>
      </c>
      <c r="CA307" s="4269">
        <f t="shared" si="613"/>
        <v>0</v>
      </c>
      <c r="CB307" s="4269">
        <f t="shared" si="613"/>
        <v>0</v>
      </c>
      <c r="CC307" s="4270">
        <f t="shared" si="613"/>
        <v>0</v>
      </c>
      <c r="CD307" s="4114"/>
      <c r="CE307" s="4264" t="str">
        <f t="shared" si="527"/>
        <v/>
      </c>
      <c r="CF307" s="4271">
        <f t="shared" si="528"/>
        <v>0</v>
      </c>
      <c r="CG307" s="4272">
        <f t="shared" si="529"/>
        <v>0</v>
      </c>
      <c r="CH307" s="4272">
        <f t="shared" si="530"/>
        <v>0</v>
      </c>
      <c r="CI307" s="4272">
        <f t="shared" si="531"/>
        <v>0</v>
      </c>
      <c r="CJ307" s="4272">
        <f t="shared" si="532"/>
        <v>0</v>
      </c>
      <c r="CK307" s="4272">
        <f t="shared" si="533"/>
        <v>0</v>
      </c>
      <c r="CL307" s="4272">
        <f t="shared" si="534"/>
        <v>0</v>
      </c>
      <c r="CM307" s="4272">
        <f t="shared" si="535"/>
        <v>0</v>
      </c>
      <c r="CN307" s="4272">
        <f t="shared" si="536"/>
        <v>0</v>
      </c>
      <c r="CO307" s="4285">
        <f>IF(M307=CO8,M307,0)</f>
        <v>0</v>
      </c>
      <c r="CP307" s="4286" t="str">
        <f t="shared" si="537"/>
        <v/>
      </c>
      <c r="CQ307" s="4261" t="str">
        <f t="shared" si="538"/>
        <v/>
      </c>
      <c r="CR307" s="4275" t="str">
        <f t="shared" si="539"/>
        <v/>
      </c>
      <c r="CS307" s="4275" t="str">
        <f t="shared" si="540"/>
        <v/>
      </c>
      <c r="CT307" s="4275" t="str">
        <f t="shared" si="541"/>
        <v/>
      </c>
      <c r="CU307" s="4275" t="str">
        <f t="shared" si="542"/>
        <v/>
      </c>
      <c r="CV307" s="4275" t="str">
        <f t="shared" si="543"/>
        <v/>
      </c>
      <c r="CW307" s="4275" t="str">
        <f t="shared" si="544"/>
        <v/>
      </c>
      <c r="CX307" s="4276" t="str">
        <f t="shared" si="545"/>
        <v/>
      </c>
      <c r="CY307" s="4186"/>
      <c r="CZ307" s="4264" t="str">
        <f t="shared" si="546"/>
        <v/>
      </c>
      <c r="DA307" s="4277">
        <f t="shared" si="547"/>
        <v>0</v>
      </c>
      <c r="DB307" s="4115" t="str">
        <f t="shared" si="548"/>
        <v/>
      </c>
      <c r="DC307" s="4115" t="str">
        <f t="shared" si="549"/>
        <v/>
      </c>
      <c r="DD307" s="4115" t="str">
        <f t="shared" si="550"/>
        <v/>
      </c>
      <c r="DE307" s="4115" t="str">
        <f t="shared" si="551"/>
        <v/>
      </c>
      <c r="DF307" s="4115" t="str">
        <f t="shared" si="552"/>
        <v/>
      </c>
      <c r="DG307" s="4115" t="str">
        <f t="shared" si="553"/>
        <v/>
      </c>
      <c r="DH307" s="4115" t="str">
        <f t="shared" si="554"/>
        <v/>
      </c>
      <c r="DI307" s="4115" t="str">
        <f t="shared" si="555"/>
        <v/>
      </c>
      <c r="DJ307" s="4136"/>
      <c r="DK307" s="4287">
        <f>IF(M307=DK8,M307,0)</f>
        <v>0</v>
      </c>
      <c r="DL307" s="4286" t="str">
        <f t="shared" si="556"/>
        <v/>
      </c>
      <c r="DM307" s="4275" t="str">
        <f t="shared" si="557"/>
        <v/>
      </c>
      <c r="DN307" s="4275" t="str">
        <f t="shared" si="558"/>
        <v/>
      </c>
      <c r="DO307" s="4275" t="str">
        <f t="shared" si="559"/>
        <v/>
      </c>
      <c r="DP307" s="4275" t="str">
        <f t="shared" si="560"/>
        <v/>
      </c>
      <c r="DQ307" s="4275" t="str">
        <f t="shared" si="561"/>
        <v/>
      </c>
      <c r="DR307" s="4275" t="str">
        <f t="shared" si="562"/>
        <v/>
      </c>
      <c r="DS307" s="4275" t="str">
        <f t="shared" si="563"/>
        <v/>
      </c>
      <c r="DT307" s="4279" t="str">
        <f t="shared" si="564"/>
        <v/>
      </c>
      <c r="DU307" s="4122"/>
      <c r="DV307" s="4266">
        <f t="shared" si="565"/>
        <v>0</v>
      </c>
      <c r="DW307" s="4267">
        <f t="shared" si="566"/>
        <v>0</v>
      </c>
      <c r="DX307" s="4267">
        <f t="shared" si="567"/>
        <v>0</v>
      </c>
      <c r="DY307" s="4267">
        <f t="shared" si="568"/>
        <v>0</v>
      </c>
      <c r="DZ307" s="4267">
        <f t="shared" si="569"/>
        <v>0</v>
      </c>
      <c r="EA307" s="4267">
        <f t="shared" si="570"/>
        <v>0</v>
      </c>
      <c r="EB307" s="4267">
        <f t="shared" si="571"/>
        <v>0</v>
      </c>
      <c r="EC307" s="4267">
        <f t="shared" si="572"/>
        <v>0</v>
      </c>
      <c r="ED307" s="4215"/>
      <c r="EE307" s="4268">
        <f t="shared" si="617"/>
        <v>0</v>
      </c>
      <c r="EF307" s="4269">
        <f t="shared" si="614"/>
        <v>0</v>
      </c>
      <c r="EG307" s="4269">
        <f t="shared" si="614"/>
        <v>0</v>
      </c>
      <c r="EH307" s="4269">
        <f t="shared" si="614"/>
        <v>0</v>
      </c>
      <c r="EI307" s="4269">
        <f t="shared" si="614"/>
        <v>0</v>
      </c>
      <c r="EJ307" s="4269">
        <f t="shared" si="614"/>
        <v>0</v>
      </c>
      <c r="EK307" s="4269">
        <f t="shared" si="614"/>
        <v>0</v>
      </c>
      <c r="EL307" s="4270">
        <f t="shared" si="614"/>
        <v>0</v>
      </c>
      <c r="EM307" s="4186"/>
      <c r="EN307" s="4264" t="str">
        <f t="shared" si="573"/>
        <v/>
      </c>
      <c r="EO307" s="4271">
        <f t="shared" si="574"/>
        <v>0</v>
      </c>
      <c r="EP307" s="4272">
        <f t="shared" si="575"/>
        <v>0</v>
      </c>
      <c r="EQ307" s="4272">
        <f t="shared" si="576"/>
        <v>0</v>
      </c>
      <c r="ER307" s="4272">
        <f t="shared" si="577"/>
        <v>0</v>
      </c>
      <c r="ES307" s="4272">
        <f t="shared" si="578"/>
        <v>0</v>
      </c>
      <c r="ET307" s="4272">
        <f t="shared" si="579"/>
        <v>0</v>
      </c>
      <c r="EU307" s="4272">
        <f t="shared" si="580"/>
        <v>0</v>
      </c>
      <c r="EV307" s="4272">
        <f t="shared" si="581"/>
        <v>0</v>
      </c>
      <c r="EW307" s="4272">
        <f t="shared" si="582"/>
        <v>0</v>
      </c>
      <c r="EX307" s="4288">
        <f>IF(X307=EX8,X307,0)</f>
        <v>0</v>
      </c>
      <c r="EY307" s="4286" t="str">
        <f t="shared" si="583"/>
        <v/>
      </c>
      <c r="EZ307" s="4261" t="str">
        <f t="shared" si="584"/>
        <v/>
      </c>
      <c r="FA307" s="4275" t="str">
        <f t="shared" si="585"/>
        <v/>
      </c>
      <c r="FB307" s="4275" t="str">
        <f t="shared" si="586"/>
        <v/>
      </c>
      <c r="FC307" s="4275" t="str">
        <f t="shared" si="587"/>
        <v/>
      </c>
      <c r="FD307" s="4275" t="str">
        <f t="shared" si="588"/>
        <v/>
      </c>
      <c r="FE307" s="4275" t="str">
        <f t="shared" si="589"/>
        <v/>
      </c>
      <c r="FF307" s="4275" t="str">
        <f t="shared" si="590"/>
        <v/>
      </c>
      <c r="FG307" s="4275" t="str">
        <f t="shared" si="591"/>
        <v/>
      </c>
      <c r="FH307" s="4186"/>
      <c r="FI307" s="4264" t="str">
        <f t="shared" si="592"/>
        <v/>
      </c>
      <c r="FJ307" s="4277">
        <f t="shared" si="593"/>
        <v>0</v>
      </c>
      <c r="FK307" s="4115" t="str">
        <f t="shared" si="594"/>
        <v/>
      </c>
      <c r="FL307" s="4115" t="str">
        <f t="shared" si="595"/>
        <v/>
      </c>
      <c r="FM307" s="4115" t="str">
        <f t="shared" si="596"/>
        <v/>
      </c>
      <c r="FN307" s="4115" t="str">
        <f t="shared" si="597"/>
        <v/>
      </c>
      <c r="FO307" s="4115" t="str">
        <f t="shared" si="598"/>
        <v/>
      </c>
      <c r="FP307" s="4115" t="str">
        <f t="shared" si="599"/>
        <v/>
      </c>
      <c r="FQ307" s="4115" t="str">
        <f t="shared" si="600"/>
        <v/>
      </c>
      <c r="FR307" s="4115" t="str">
        <f t="shared" si="601"/>
        <v/>
      </c>
      <c r="FS307" s="4287">
        <f>IF(X307=FS8,X307,0)</f>
        <v>0</v>
      </c>
      <c r="FT307" s="4286" t="str">
        <f t="shared" si="602"/>
        <v/>
      </c>
      <c r="FU307" s="4275" t="str">
        <f t="shared" si="603"/>
        <v/>
      </c>
      <c r="FV307" s="4275" t="str">
        <f t="shared" si="604"/>
        <v/>
      </c>
      <c r="FW307" s="4275" t="str">
        <f t="shared" si="605"/>
        <v/>
      </c>
      <c r="FX307" s="4275" t="str">
        <f t="shared" si="606"/>
        <v/>
      </c>
      <c r="FY307" s="4275" t="str">
        <f t="shared" si="607"/>
        <v/>
      </c>
      <c r="FZ307" s="4275" t="str">
        <f t="shared" si="608"/>
        <v/>
      </c>
      <c r="GA307" s="4275" t="str">
        <f t="shared" si="609"/>
        <v/>
      </c>
      <c r="GB307" s="4279" t="str">
        <f t="shared" si="610"/>
        <v/>
      </c>
      <c r="GC307" s="4122"/>
    </row>
    <row r="308" spans="1:185" ht="45" customHeight="1">
      <c r="A308" s="4016">
        <f>ROW()</f>
        <v>308</v>
      </c>
      <c r="B308" s="4250" t="str">
        <f>IF(C308="I","",IF(ISBLANK(D308),"",IF(ISTEXT(D308),LARGE(B9:B307,1)+1,0)))</f>
        <v/>
      </c>
      <c r="C308" s="4298"/>
      <c r="D308" s="4299"/>
      <c r="E308" s="4300"/>
      <c r="F308" s="4301"/>
      <c r="G308" s="4254"/>
      <c r="H308" s="4255"/>
      <c r="I308" s="4254"/>
      <c r="J308" s="4255"/>
      <c r="K308" s="4256">
        <f t="shared" si="611"/>
        <v>0</v>
      </c>
      <c r="L308" s="4119"/>
      <c r="M308" s="4257">
        <f t="shared" si="499"/>
        <v>0</v>
      </c>
      <c r="N308" s="4258">
        <f t="shared" si="499"/>
        <v>0</v>
      </c>
      <c r="O308" s="4259"/>
      <c r="P308" s="4259"/>
      <c r="Q308" s="4259"/>
      <c r="R308" s="4259"/>
      <c r="S308" s="4259"/>
      <c r="T308" s="4259"/>
      <c r="U308" s="4259"/>
      <c r="V308" s="4259"/>
      <c r="W308" s="4119"/>
      <c r="X308" s="4257">
        <f t="shared" si="500"/>
        <v>0</v>
      </c>
      <c r="Y308" s="4258">
        <f t="shared" si="500"/>
        <v>0</v>
      </c>
      <c r="Z308" s="4260"/>
      <c r="AA308" s="4260"/>
      <c r="AB308" s="4260"/>
      <c r="AC308" s="4260"/>
      <c r="AD308" s="4260"/>
      <c r="AE308" s="4260"/>
      <c r="AF308" s="4260"/>
      <c r="AG308" s="4260"/>
      <c r="AH308" s="4119"/>
      <c r="AI308" s="4122"/>
      <c r="AJ308" s="4261">
        <f t="shared" si="501"/>
        <v>0</v>
      </c>
      <c r="AK308" s="4262">
        <f t="shared" si="502"/>
        <v>0</v>
      </c>
      <c r="AL308" s="4261">
        <f t="shared" si="503"/>
        <v>0</v>
      </c>
      <c r="AM308" s="4262">
        <f t="shared" si="504"/>
        <v>0</v>
      </c>
      <c r="AN308" s="4261">
        <f t="shared" si="505"/>
        <v>0</v>
      </c>
      <c r="AO308" s="4262">
        <f t="shared" si="506"/>
        <v>0</v>
      </c>
      <c r="AP308" s="4261">
        <f t="shared" si="507"/>
        <v>0</v>
      </c>
      <c r="AQ308" s="4262">
        <f t="shared" si="508"/>
        <v>0</v>
      </c>
      <c r="AR308" s="4261">
        <f t="shared" si="509"/>
        <v>0</v>
      </c>
      <c r="AS308" s="4262">
        <f t="shared" si="510"/>
        <v>0</v>
      </c>
      <c r="AT308" s="4261">
        <f t="shared" si="511"/>
        <v>0</v>
      </c>
      <c r="AU308" s="4262">
        <f t="shared" si="512"/>
        <v>0</v>
      </c>
      <c r="AV308" s="4261">
        <f t="shared" si="513"/>
        <v>0</v>
      </c>
      <c r="AW308" s="4262">
        <f t="shared" si="514"/>
        <v>0</v>
      </c>
      <c r="AX308" s="4261">
        <f t="shared" si="515"/>
        <v>0</v>
      </c>
      <c r="AY308" s="4262">
        <f t="shared" si="516"/>
        <v>0</v>
      </c>
      <c r="AZ308" s="4263"/>
      <c r="BA308" s="4264">
        <f>BA9</f>
        <v>20</v>
      </c>
      <c r="BB308" s="4264">
        <f t="shared" si="517"/>
        <v>0</v>
      </c>
      <c r="BC308" s="4264" t="str">
        <f t="shared" si="518"/>
        <v/>
      </c>
      <c r="BD308" s="4265">
        <f t="shared" si="615"/>
        <v>0</v>
      </c>
      <c r="BE308" s="4265">
        <f t="shared" si="612"/>
        <v>0</v>
      </c>
      <c r="BF308" s="4265">
        <f t="shared" si="612"/>
        <v>0</v>
      </c>
      <c r="BG308" s="4265">
        <f t="shared" si="612"/>
        <v>0</v>
      </c>
      <c r="BH308" s="4265">
        <f t="shared" si="612"/>
        <v>0</v>
      </c>
      <c r="BI308" s="4265">
        <f t="shared" si="612"/>
        <v>0</v>
      </c>
      <c r="BJ308" s="4265">
        <f t="shared" si="612"/>
        <v>0</v>
      </c>
      <c r="BK308" s="4265">
        <f t="shared" si="612"/>
        <v>0</v>
      </c>
      <c r="BL308" s="4122"/>
      <c r="BM308" s="4266">
        <f t="shared" si="519"/>
        <v>0</v>
      </c>
      <c r="BN308" s="4267">
        <f t="shared" si="520"/>
        <v>0</v>
      </c>
      <c r="BO308" s="4267">
        <f t="shared" si="521"/>
        <v>0</v>
      </c>
      <c r="BP308" s="4267">
        <f t="shared" si="522"/>
        <v>0</v>
      </c>
      <c r="BQ308" s="4267">
        <f t="shared" si="523"/>
        <v>0</v>
      </c>
      <c r="BR308" s="4267">
        <f t="shared" si="524"/>
        <v>0</v>
      </c>
      <c r="BS308" s="4267">
        <f t="shared" si="525"/>
        <v>0</v>
      </c>
      <c r="BT308" s="4267">
        <f t="shared" si="526"/>
        <v>0</v>
      </c>
      <c r="BU308" s="4202"/>
      <c r="BV308" s="4268">
        <f t="shared" si="616"/>
        <v>0</v>
      </c>
      <c r="BW308" s="4269">
        <f t="shared" si="613"/>
        <v>0</v>
      </c>
      <c r="BX308" s="4269">
        <f t="shared" si="613"/>
        <v>0</v>
      </c>
      <c r="BY308" s="4269">
        <f t="shared" si="613"/>
        <v>0</v>
      </c>
      <c r="BZ308" s="4269">
        <f t="shared" si="613"/>
        <v>0</v>
      </c>
      <c r="CA308" s="4269">
        <f t="shared" si="613"/>
        <v>0</v>
      </c>
      <c r="CB308" s="4269">
        <f t="shared" si="613"/>
        <v>0</v>
      </c>
      <c r="CC308" s="4270">
        <f t="shared" si="613"/>
        <v>0</v>
      </c>
      <c r="CD308" s="4114"/>
      <c r="CE308" s="4264" t="str">
        <f t="shared" si="527"/>
        <v/>
      </c>
      <c r="CF308" s="4271">
        <f t="shared" si="528"/>
        <v>0</v>
      </c>
      <c r="CG308" s="4272">
        <f t="shared" si="529"/>
        <v>0</v>
      </c>
      <c r="CH308" s="4272">
        <f t="shared" si="530"/>
        <v>0</v>
      </c>
      <c r="CI308" s="4272">
        <f t="shared" si="531"/>
        <v>0</v>
      </c>
      <c r="CJ308" s="4272">
        <f t="shared" si="532"/>
        <v>0</v>
      </c>
      <c r="CK308" s="4272">
        <f t="shared" si="533"/>
        <v>0</v>
      </c>
      <c r="CL308" s="4272">
        <f t="shared" si="534"/>
        <v>0</v>
      </c>
      <c r="CM308" s="4272">
        <f t="shared" si="535"/>
        <v>0</v>
      </c>
      <c r="CN308" s="4272">
        <f t="shared" si="536"/>
        <v>0</v>
      </c>
      <c r="CO308" s="4285">
        <f>IF(M308=CO8,M308,0)</f>
        <v>0</v>
      </c>
      <c r="CP308" s="4286" t="str">
        <f t="shared" si="537"/>
        <v/>
      </c>
      <c r="CQ308" s="4261" t="str">
        <f t="shared" si="538"/>
        <v/>
      </c>
      <c r="CR308" s="4275" t="str">
        <f t="shared" si="539"/>
        <v/>
      </c>
      <c r="CS308" s="4275" t="str">
        <f t="shared" si="540"/>
        <v/>
      </c>
      <c r="CT308" s="4275" t="str">
        <f t="shared" si="541"/>
        <v/>
      </c>
      <c r="CU308" s="4275" t="str">
        <f t="shared" si="542"/>
        <v/>
      </c>
      <c r="CV308" s="4275" t="str">
        <f t="shared" si="543"/>
        <v/>
      </c>
      <c r="CW308" s="4275" t="str">
        <f t="shared" si="544"/>
        <v/>
      </c>
      <c r="CX308" s="4276" t="str">
        <f t="shared" si="545"/>
        <v/>
      </c>
      <c r="CY308" s="4186"/>
      <c r="CZ308" s="4264" t="str">
        <f t="shared" si="546"/>
        <v/>
      </c>
      <c r="DA308" s="4277">
        <f t="shared" si="547"/>
        <v>0</v>
      </c>
      <c r="DB308" s="4115" t="str">
        <f t="shared" si="548"/>
        <v/>
      </c>
      <c r="DC308" s="4115" t="str">
        <f t="shared" si="549"/>
        <v/>
      </c>
      <c r="DD308" s="4115" t="str">
        <f t="shared" si="550"/>
        <v/>
      </c>
      <c r="DE308" s="4115" t="str">
        <f t="shared" si="551"/>
        <v/>
      </c>
      <c r="DF308" s="4115" t="str">
        <f t="shared" si="552"/>
        <v/>
      </c>
      <c r="DG308" s="4115" t="str">
        <f t="shared" si="553"/>
        <v/>
      </c>
      <c r="DH308" s="4115" t="str">
        <f t="shared" si="554"/>
        <v/>
      </c>
      <c r="DI308" s="4115" t="str">
        <f t="shared" si="555"/>
        <v/>
      </c>
      <c r="DJ308" s="4136"/>
      <c r="DK308" s="4287">
        <f>IF(M308=DK8,M308,0)</f>
        <v>0</v>
      </c>
      <c r="DL308" s="4286" t="str">
        <f t="shared" si="556"/>
        <v/>
      </c>
      <c r="DM308" s="4275" t="str">
        <f t="shared" si="557"/>
        <v/>
      </c>
      <c r="DN308" s="4275" t="str">
        <f t="shared" si="558"/>
        <v/>
      </c>
      <c r="DO308" s="4275" t="str">
        <f t="shared" si="559"/>
        <v/>
      </c>
      <c r="DP308" s="4275" t="str">
        <f t="shared" si="560"/>
        <v/>
      </c>
      <c r="DQ308" s="4275" t="str">
        <f t="shared" si="561"/>
        <v/>
      </c>
      <c r="DR308" s="4275" t="str">
        <f t="shared" si="562"/>
        <v/>
      </c>
      <c r="DS308" s="4275" t="str">
        <f t="shared" si="563"/>
        <v/>
      </c>
      <c r="DT308" s="4279" t="str">
        <f t="shared" si="564"/>
        <v/>
      </c>
      <c r="DU308" s="4122"/>
      <c r="DV308" s="4266">
        <f t="shared" si="565"/>
        <v>0</v>
      </c>
      <c r="DW308" s="4267">
        <f t="shared" si="566"/>
        <v>0</v>
      </c>
      <c r="DX308" s="4267">
        <f t="shared" si="567"/>
        <v>0</v>
      </c>
      <c r="DY308" s="4267">
        <f t="shared" si="568"/>
        <v>0</v>
      </c>
      <c r="DZ308" s="4267">
        <f t="shared" si="569"/>
        <v>0</v>
      </c>
      <c r="EA308" s="4267">
        <f t="shared" si="570"/>
        <v>0</v>
      </c>
      <c r="EB308" s="4267">
        <f t="shared" si="571"/>
        <v>0</v>
      </c>
      <c r="EC308" s="4267">
        <f t="shared" si="572"/>
        <v>0</v>
      </c>
      <c r="ED308" s="4215"/>
      <c r="EE308" s="4268">
        <f t="shared" si="617"/>
        <v>0</v>
      </c>
      <c r="EF308" s="4269">
        <f t="shared" si="614"/>
        <v>0</v>
      </c>
      <c r="EG308" s="4269">
        <f t="shared" si="614"/>
        <v>0</v>
      </c>
      <c r="EH308" s="4269">
        <f t="shared" si="614"/>
        <v>0</v>
      </c>
      <c r="EI308" s="4269">
        <f t="shared" si="614"/>
        <v>0</v>
      </c>
      <c r="EJ308" s="4269">
        <f t="shared" si="614"/>
        <v>0</v>
      </c>
      <c r="EK308" s="4269">
        <f t="shared" si="614"/>
        <v>0</v>
      </c>
      <c r="EL308" s="4270">
        <f t="shared" si="614"/>
        <v>0</v>
      </c>
      <c r="EM308" s="4186"/>
      <c r="EN308" s="4264" t="str">
        <f t="shared" si="573"/>
        <v/>
      </c>
      <c r="EO308" s="4271">
        <f t="shared" si="574"/>
        <v>0</v>
      </c>
      <c r="EP308" s="4272">
        <f t="shared" si="575"/>
        <v>0</v>
      </c>
      <c r="EQ308" s="4272">
        <f t="shared" si="576"/>
        <v>0</v>
      </c>
      <c r="ER308" s="4272">
        <f t="shared" si="577"/>
        <v>0</v>
      </c>
      <c r="ES308" s="4272">
        <f t="shared" si="578"/>
        <v>0</v>
      </c>
      <c r="ET308" s="4272">
        <f t="shared" si="579"/>
        <v>0</v>
      </c>
      <c r="EU308" s="4272">
        <f t="shared" si="580"/>
        <v>0</v>
      </c>
      <c r="EV308" s="4272">
        <f t="shared" si="581"/>
        <v>0</v>
      </c>
      <c r="EW308" s="4272">
        <f t="shared" si="582"/>
        <v>0</v>
      </c>
      <c r="EX308" s="4288">
        <f>IF(X308=EX8,X308,0)</f>
        <v>0</v>
      </c>
      <c r="EY308" s="4286" t="str">
        <f t="shared" si="583"/>
        <v/>
      </c>
      <c r="EZ308" s="4261" t="str">
        <f t="shared" si="584"/>
        <v/>
      </c>
      <c r="FA308" s="4275" t="str">
        <f t="shared" si="585"/>
        <v/>
      </c>
      <c r="FB308" s="4275" t="str">
        <f t="shared" si="586"/>
        <v/>
      </c>
      <c r="FC308" s="4275" t="str">
        <f t="shared" si="587"/>
        <v/>
      </c>
      <c r="FD308" s="4275" t="str">
        <f t="shared" si="588"/>
        <v/>
      </c>
      <c r="FE308" s="4275" t="str">
        <f t="shared" si="589"/>
        <v/>
      </c>
      <c r="FF308" s="4275" t="str">
        <f t="shared" si="590"/>
        <v/>
      </c>
      <c r="FG308" s="4275" t="str">
        <f t="shared" si="591"/>
        <v/>
      </c>
      <c r="FH308" s="4186"/>
      <c r="FI308" s="4264" t="str">
        <f t="shared" si="592"/>
        <v/>
      </c>
      <c r="FJ308" s="4277">
        <f t="shared" si="593"/>
        <v>0</v>
      </c>
      <c r="FK308" s="4115" t="str">
        <f t="shared" si="594"/>
        <v/>
      </c>
      <c r="FL308" s="4115" t="str">
        <f t="shared" si="595"/>
        <v/>
      </c>
      <c r="FM308" s="4115" t="str">
        <f t="shared" si="596"/>
        <v/>
      </c>
      <c r="FN308" s="4115" t="str">
        <f t="shared" si="597"/>
        <v/>
      </c>
      <c r="FO308" s="4115" t="str">
        <f t="shared" si="598"/>
        <v/>
      </c>
      <c r="FP308" s="4115" t="str">
        <f t="shared" si="599"/>
        <v/>
      </c>
      <c r="FQ308" s="4115" t="str">
        <f t="shared" si="600"/>
        <v/>
      </c>
      <c r="FR308" s="4115" t="str">
        <f t="shared" si="601"/>
        <v/>
      </c>
      <c r="FS308" s="4287">
        <f>IF(X308=FS8,X308,0)</f>
        <v>0</v>
      </c>
      <c r="FT308" s="4286" t="str">
        <f t="shared" si="602"/>
        <v/>
      </c>
      <c r="FU308" s="4275" t="str">
        <f t="shared" si="603"/>
        <v/>
      </c>
      <c r="FV308" s="4275" t="str">
        <f t="shared" si="604"/>
        <v/>
      </c>
      <c r="FW308" s="4275" t="str">
        <f t="shared" si="605"/>
        <v/>
      </c>
      <c r="FX308" s="4275" t="str">
        <f t="shared" si="606"/>
        <v/>
      </c>
      <c r="FY308" s="4275" t="str">
        <f t="shared" si="607"/>
        <v/>
      </c>
      <c r="FZ308" s="4275" t="str">
        <f t="shared" si="608"/>
        <v/>
      </c>
      <c r="GA308" s="4275" t="str">
        <f t="shared" si="609"/>
        <v/>
      </c>
      <c r="GB308" s="4279" t="str">
        <f t="shared" si="610"/>
        <v/>
      </c>
      <c r="GC308" s="4122"/>
    </row>
    <row r="309" spans="1:185" ht="45" customHeight="1">
      <c r="A309" s="4016">
        <f>ROW()</f>
        <v>309</v>
      </c>
      <c r="B309" s="4250" t="str">
        <f>IF(C309="I","",IF(ISBLANK(D309),"",IF(ISTEXT(D309),LARGE(B9:B308,1)+1,0)))</f>
        <v/>
      </c>
      <c r="C309" s="4298"/>
      <c r="D309" s="4299"/>
      <c r="E309" s="4300"/>
      <c r="F309" s="4301"/>
      <c r="G309" s="4254"/>
      <c r="H309" s="4255"/>
      <c r="I309" s="4254"/>
      <c r="J309" s="4255"/>
      <c r="K309" s="4256">
        <f t="shared" si="611"/>
        <v>0</v>
      </c>
      <c r="L309" s="4119"/>
      <c r="M309" s="4257">
        <f t="shared" si="499"/>
        <v>0</v>
      </c>
      <c r="N309" s="4258">
        <f t="shared" si="499"/>
        <v>0</v>
      </c>
      <c r="O309" s="4259"/>
      <c r="P309" s="4259"/>
      <c r="Q309" s="4259"/>
      <c r="R309" s="4259"/>
      <c r="S309" s="4259"/>
      <c r="T309" s="4259"/>
      <c r="U309" s="4259"/>
      <c r="V309" s="4259"/>
      <c r="W309" s="4119"/>
      <c r="X309" s="4257">
        <f t="shared" si="500"/>
        <v>0</v>
      </c>
      <c r="Y309" s="4258">
        <f t="shared" si="500"/>
        <v>0</v>
      </c>
      <c r="Z309" s="4260"/>
      <c r="AA309" s="4260"/>
      <c r="AB309" s="4260"/>
      <c r="AC309" s="4260"/>
      <c r="AD309" s="4260"/>
      <c r="AE309" s="4260"/>
      <c r="AF309" s="4260"/>
      <c r="AG309" s="4260"/>
      <c r="AH309" s="4119"/>
      <c r="AI309" s="4122"/>
      <c r="AJ309" s="4261">
        <f t="shared" si="501"/>
        <v>0</v>
      </c>
      <c r="AK309" s="4262">
        <f t="shared" si="502"/>
        <v>0</v>
      </c>
      <c r="AL309" s="4261">
        <f t="shared" si="503"/>
        <v>0</v>
      </c>
      <c r="AM309" s="4262">
        <f t="shared" si="504"/>
        <v>0</v>
      </c>
      <c r="AN309" s="4261">
        <f t="shared" si="505"/>
        <v>0</v>
      </c>
      <c r="AO309" s="4262">
        <f t="shared" si="506"/>
        <v>0</v>
      </c>
      <c r="AP309" s="4261">
        <f t="shared" si="507"/>
        <v>0</v>
      </c>
      <c r="AQ309" s="4262">
        <f t="shared" si="508"/>
        <v>0</v>
      </c>
      <c r="AR309" s="4261">
        <f t="shared" si="509"/>
        <v>0</v>
      </c>
      <c r="AS309" s="4262">
        <f t="shared" si="510"/>
        <v>0</v>
      </c>
      <c r="AT309" s="4261">
        <f t="shared" si="511"/>
        <v>0</v>
      </c>
      <c r="AU309" s="4262">
        <f t="shared" si="512"/>
        <v>0</v>
      </c>
      <c r="AV309" s="4261">
        <f t="shared" si="513"/>
        <v>0</v>
      </c>
      <c r="AW309" s="4262">
        <f t="shared" si="514"/>
        <v>0</v>
      </c>
      <c r="AX309" s="4261">
        <f t="shared" si="515"/>
        <v>0</v>
      </c>
      <c r="AY309" s="4262">
        <f t="shared" si="516"/>
        <v>0</v>
      </c>
      <c r="AZ309" s="4263"/>
      <c r="BA309" s="4264">
        <f>BA9</f>
        <v>20</v>
      </c>
      <c r="BB309" s="4264">
        <f t="shared" si="517"/>
        <v>0</v>
      </c>
      <c r="BC309" s="4264" t="str">
        <f t="shared" si="518"/>
        <v/>
      </c>
      <c r="BD309" s="4265">
        <f t="shared" si="615"/>
        <v>0</v>
      </c>
      <c r="BE309" s="4265">
        <f t="shared" si="612"/>
        <v>0</v>
      </c>
      <c r="BF309" s="4265">
        <f t="shared" si="612"/>
        <v>0</v>
      </c>
      <c r="BG309" s="4265">
        <f t="shared" si="612"/>
        <v>0</v>
      </c>
      <c r="BH309" s="4265">
        <f t="shared" si="612"/>
        <v>0</v>
      </c>
      <c r="BI309" s="4265">
        <f t="shared" si="612"/>
        <v>0</v>
      </c>
      <c r="BJ309" s="4265">
        <f t="shared" si="612"/>
        <v>0</v>
      </c>
      <c r="BK309" s="4265">
        <f t="shared" si="612"/>
        <v>0</v>
      </c>
      <c r="BL309" s="4122"/>
      <c r="BM309" s="4266">
        <f t="shared" si="519"/>
        <v>0</v>
      </c>
      <c r="BN309" s="4267">
        <f t="shared" si="520"/>
        <v>0</v>
      </c>
      <c r="BO309" s="4267">
        <f t="shared" si="521"/>
        <v>0</v>
      </c>
      <c r="BP309" s="4267">
        <f t="shared" si="522"/>
        <v>0</v>
      </c>
      <c r="BQ309" s="4267">
        <f t="shared" si="523"/>
        <v>0</v>
      </c>
      <c r="BR309" s="4267">
        <f t="shared" si="524"/>
        <v>0</v>
      </c>
      <c r="BS309" s="4267">
        <f t="shared" si="525"/>
        <v>0</v>
      </c>
      <c r="BT309" s="4267">
        <f t="shared" si="526"/>
        <v>0</v>
      </c>
      <c r="BU309" s="4202"/>
      <c r="BV309" s="4268">
        <f t="shared" si="616"/>
        <v>0</v>
      </c>
      <c r="BW309" s="4269">
        <f t="shared" si="613"/>
        <v>0</v>
      </c>
      <c r="BX309" s="4269">
        <f t="shared" si="613"/>
        <v>0</v>
      </c>
      <c r="BY309" s="4269">
        <f t="shared" si="613"/>
        <v>0</v>
      </c>
      <c r="BZ309" s="4269">
        <f t="shared" si="613"/>
        <v>0</v>
      </c>
      <c r="CA309" s="4269">
        <f t="shared" si="613"/>
        <v>0</v>
      </c>
      <c r="CB309" s="4269">
        <f t="shared" si="613"/>
        <v>0</v>
      </c>
      <c r="CC309" s="4270">
        <f t="shared" si="613"/>
        <v>0</v>
      </c>
      <c r="CD309" s="4114"/>
      <c r="CE309" s="4264" t="str">
        <f t="shared" si="527"/>
        <v/>
      </c>
      <c r="CF309" s="4271">
        <f t="shared" si="528"/>
        <v>0</v>
      </c>
      <c r="CG309" s="4272">
        <f t="shared" si="529"/>
        <v>0</v>
      </c>
      <c r="CH309" s="4272">
        <f t="shared" si="530"/>
        <v>0</v>
      </c>
      <c r="CI309" s="4272">
        <f t="shared" si="531"/>
        <v>0</v>
      </c>
      <c r="CJ309" s="4272">
        <f t="shared" si="532"/>
        <v>0</v>
      </c>
      <c r="CK309" s="4272">
        <f t="shared" si="533"/>
        <v>0</v>
      </c>
      <c r="CL309" s="4272">
        <f t="shared" si="534"/>
        <v>0</v>
      </c>
      <c r="CM309" s="4272">
        <f t="shared" si="535"/>
        <v>0</v>
      </c>
      <c r="CN309" s="4272">
        <f t="shared" si="536"/>
        <v>0</v>
      </c>
      <c r="CO309" s="4285">
        <f>IF(M309=CO8,M309,0)</f>
        <v>0</v>
      </c>
      <c r="CP309" s="4286" t="str">
        <f t="shared" si="537"/>
        <v/>
      </c>
      <c r="CQ309" s="4261" t="str">
        <f t="shared" si="538"/>
        <v/>
      </c>
      <c r="CR309" s="4275" t="str">
        <f t="shared" si="539"/>
        <v/>
      </c>
      <c r="CS309" s="4275" t="str">
        <f t="shared" si="540"/>
        <v/>
      </c>
      <c r="CT309" s="4275" t="str">
        <f t="shared" si="541"/>
        <v/>
      </c>
      <c r="CU309" s="4275" t="str">
        <f t="shared" si="542"/>
        <v/>
      </c>
      <c r="CV309" s="4275" t="str">
        <f t="shared" si="543"/>
        <v/>
      </c>
      <c r="CW309" s="4275" t="str">
        <f t="shared" si="544"/>
        <v/>
      </c>
      <c r="CX309" s="4276" t="str">
        <f t="shared" si="545"/>
        <v/>
      </c>
      <c r="CY309" s="4186"/>
      <c r="CZ309" s="4264" t="str">
        <f t="shared" si="546"/>
        <v/>
      </c>
      <c r="DA309" s="4277">
        <f t="shared" si="547"/>
        <v>0</v>
      </c>
      <c r="DB309" s="4115" t="str">
        <f t="shared" si="548"/>
        <v/>
      </c>
      <c r="DC309" s="4115" t="str">
        <f t="shared" si="549"/>
        <v/>
      </c>
      <c r="DD309" s="4115" t="str">
        <f t="shared" si="550"/>
        <v/>
      </c>
      <c r="DE309" s="4115" t="str">
        <f t="shared" si="551"/>
        <v/>
      </c>
      <c r="DF309" s="4115" t="str">
        <f t="shared" si="552"/>
        <v/>
      </c>
      <c r="DG309" s="4115" t="str">
        <f t="shared" si="553"/>
        <v/>
      </c>
      <c r="DH309" s="4115" t="str">
        <f t="shared" si="554"/>
        <v/>
      </c>
      <c r="DI309" s="4115" t="str">
        <f t="shared" si="555"/>
        <v/>
      </c>
      <c r="DJ309" s="4136"/>
      <c r="DK309" s="4287">
        <f>IF(M309=DK8,M309,0)</f>
        <v>0</v>
      </c>
      <c r="DL309" s="4286" t="str">
        <f t="shared" si="556"/>
        <v/>
      </c>
      <c r="DM309" s="4275" t="str">
        <f t="shared" si="557"/>
        <v/>
      </c>
      <c r="DN309" s="4275" t="str">
        <f t="shared" si="558"/>
        <v/>
      </c>
      <c r="DO309" s="4275" t="str">
        <f t="shared" si="559"/>
        <v/>
      </c>
      <c r="DP309" s="4275" t="str">
        <f t="shared" si="560"/>
        <v/>
      </c>
      <c r="DQ309" s="4275" t="str">
        <f t="shared" si="561"/>
        <v/>
      </c>
      <c r="DR309" s="4275" t="str">
        <f t="shared" si="562"/>
        <v/>
      </c>
      <c r="DS309" s="4275" t="str">
        <f t="shared" si="563"/>
        <v/>
      </c>
      <c r="DT309" s="4279" t="str">
        <f t="shared" si="564"/>
        <v/>
      </c>
      <c r="DU309" s="4122"/>
      <c r="DV309" s="4266">
        <f t="shared" si="565"/>
        <v>0</v>
      </c>
      <c r="DW309" s="4267">
        <f t="shared" si="566"/>
        <v>0</v>
      </c>
      <c r="DX309" s="4267">
        <f t="shared" si="567"/>
        <v>0</v>
      </c>
      <c r="DY309" s="4267">
        <f t="shared" si="568"/>
        <v>0</v>
      </c>
      <c r="DZ309" s="4267">
        <f t="shared" si="569"/>
        <v>0</v>
      </c>
      <c r="EA309" s="4267">
        <f t="shared" si="570"/>
        <v>0</v>
      </c>
      <c r="EB309" s="4267">
        <f t="shared" si="571"/>
        <v>0</v>
      </c>
      <c r="EC309" s="4267">
        <f t="shared" si="572"/>
        <v>0</v>
      </c>
      <c r="ED309" s="4215"/>
      <c r="EE309" s="4268">
        <f t="shared" si="617"/>
        <v>0</v>
      </c>
      <c r="EF309" s="4269">
        <f t="shared" si="614"/>
        <v>0</v>
      </c>
      <c r="EG309" s="4269">
        <f t="shared" si="614"/>
        <v>0</v>
      </c>
      <c r="EH309" s="4269">
        <f t="shared" si="614"/>
        <v>0</v>
      </c>
      <c r="EI309" s="4269">
        <f t="shared" si="614"/>
        <v>0</v>
      </c>
      <c r="EJ309" s="4269">
        <f t="shared" si="614"/>
        <v>0</v>
      </c>
      <c r="EK309" s="4269">
        <f t="shared" si="614"/>
        <v>0</v>
      </c>
      <c r="EL309" s="4270">
        <f t="shared" si="614"/>
        <v>0</v>
      </c>
      <c r="EM309" s="4186"/>
      <c r="EN309" s="4264" t="str">
        <f t="shared" si="573"/>
        <v/>
      </c>
      <c r="EO309" s="4271">
        <f t="shared" si="574"/>
        <v>0</v>
      </c>
      <c r="EP309" s="4272">
        <f t="shared" si="575"/>
        <v>0</v>
      </c>
      <c r="EQ309" s="4272">
        <f t="shared" si="576"/>
        <v>0</v>
      </c>
      <c r="ER309" s="4272">
        <f t="shared" si="577"/>
        <v>0</v>
      </c>
      <c r="ES309" s="4272">
        <f t="shared" si="578"/>
        <v>0</v>
      </c>
      <c r="ET309" s="4272">
        <f t="shared" si="579"/>
        <v>0</v>
      </c>
      <c r="EU309" s="4272">
        <f t="shared" si="580"/>
        <v>0</v>
      </c>
      <c r="EV309" s="4272">
        <f t="shared" si="581"/>
        <v>0</v>
      </c>
      <c r="EW309" s="4272">
        <f t="shared" si="582"/>
        <v>0</v>
      </c>
      <c r="EX309" s="4288">
        <f>IF(X309=EX8,X309,0)</f>
        <v>0</v>
      </c>
      <c r="EY309" s="4286" t="str">
        <f t="shared" si="583"/>
        <v/>
      </c>
      <c r="EZ309" s="4261" t="str">
        <f t="shared" si="584"/>
        <v/>
      </c>
      <c r="FA309" s="4275" t="str">
        <f t="shared" si="585"/>
        <v/>
      </c>
      <c r="FB309" s="4275" t="str">
        <f t="shared" si="586"/>
        <v/>
      </c>
      <c r="FC309" s="4275" t="str">
        <f t="shared" si="587"/>
        <v/>
      </c>
      <c r="FD309" s="4275" t="str">
        <f t="shared" si="588"/>
        <v/>
      </c>
      <c r="FE309" s="4275" t="str">
        <f t="shared" si="589"/>
        <v/>
      </c>
      <c r="FF309" s="4275" t="str">
        <f t="shared" si="590"/>
        <v/>
      </c>
      <c r="FG309" s="4275" t="str">
        <f t="shared" si="591"/>
        <v/>
      </c>
      <c r="FH309" s="4186"/>
      <c r="FI309" s="4264" t="str">
        <f t="shared" si="592"/>
        <v/>
      </c>
      <c r="FJ309" s="4277">
        <f t="shared" si="593"/>
        <v>0</v>
      </c>
      <c r="FK309" s="4115" t="str">
        <f t="shared" si="594"/>
        <v/>
      </c>
      <c r="FL309" s="4115" t="str">
        <f t="shared" si="595"/>
        <v/>
      </c>
      <c r="FM309" s="4115" t="str">
        <f t="shared" si="596"/>
        <v/>
      </c>
      <c r="FN309" s="4115" t="str">
        <f t="shared" si="597"/>
        <v/>
      </c>
      <c r="FO309" s="4115" t="str">
        <f t="shared" si="598"/>
        <v/>
      </c>
      <c r="FP309" s="4115" t="str">
        <f t="shared" si="599"/>
        <v/>
      </c>
      <c r="FQ309" s="4115" t="str">
        <f t="shared" si="600"/>
        <v/>
      </c>
      <c r="FR309" s="4115" t="str">
        <f t="shared" si="601"/>
        <v/>
      </c>
      <c r="FS309" s="4287">
        <f>IF(X309=FS8,X309,0)</f>
        <v>0</v>
      </c>
      <c r="FT309" s="4286" t="str">
        <f t="shared" si="602"/>
        <v/>
      </c>
      <c r="FU309" s="4275" t="str">
        <f t="shared" si="603"/>
        <v/>
      </c>
      <c r="FV309" s="4275" t="str">
        <f t="shared" si="604"/>
        <v/>
      </c>
      <c r="FW309" s="4275" t="str">
        <f t="shared" si="605"/>
        <v/>
      </c>
      <c r="FX309" s="4275" t="str">
        <f t="shared" si="606"/>
        <v/>
      </c>
      <c r="FY309" s="4275" t="str">
        <f t="shared" si="607"/>
        <v/>
      </c>
      <c r="FZ309" s="4275" t="str">
        <f t="shared" si="608"/>
        <v/>
      </c>
      <c r="GA309" s="4275" t="str">
        <f t="shared" si="609"/>
        <v/>
      </c>
      <c r="GB309" s="4279" t="str">
        <f t="shared" si="610"/>
        <v/>
      </c>
      <c r="GC309" s="4122"/>
    </row>
    <row r="310" spans="1:185" ht="45" customHeight="1">
      <c r="A310" s="4016">
        <f>ROW()</f>
        <v>310</v>
      </c>
      <c r="B310" s="4250" t="str">
        <f>IF(C310="I","",IF(ISBLANK(D310),"",IF(ISTEXT(D310),LARGE(B9:B309,1)+1,0)))</f>
        <v/>
      </c>
      <c r="C310" s="4298"/>
      <c r="D310" s="4299"/>
      <c r="E310" s="4300"/>
      <c r="F310" s="4301"/>
      <c r="G310" s="4254"/>
      <c r="H310" s="4255"/>
      <c r="I310" s="4254"/>
      <c r="J310" s="4255"/>
      <c r="K310" s="4256">
        <f t="shared" si="611"/>
        <v>0</v>
      </c>
      <c r="L310" s="4119"/>
      <c r="M310" s="4257">
        <f t="shared" si="499"/>
        <v>0</v>
      </c>
      <c r="N310" s="4258">
        <f t="shared" si="499"/>
        <v>0</v>
      </c>
      <c r="O310" s="4259"/>
      <c r="P310" s="4259"/>
      <c r="Q310" s="4259"/>
      <c r="R310" s="4259"/>
      <c r="S310" s="4259"/>
      <c r="T310" s="4259"/>
      <c r="U310" s="4259"/>
      <c r="V310" s="4259"/>
      <c r="W310" s="4119"/>
      <c r="X310" s="4257">
        <f t="shared" si="500"/>
        <v>0</v>
      </c>
      <c r="Y310" s="4258">
        <f t="shared" si="500"/>
        <v>0</v>
      </c>
      <c r="Z310" s="4260"/>
      <c r="AA310" s="4260"/>
      <c r="AB310" s="4260"/>
      <c r="AC310" s="4260"/>
      <c r="AD310" s="4260"/>
      <c r="AE310" s="4260"/>
      <c r="AF310" s="4260"/>
      <c r="AG310" s="4260"/>
      <c r="AH310" s="4119"/>
      <c r="AI310" s="4122"/>
      <c r="AJ310" s="4261">
        <f t="shared" si="501"/>
        <v>0</v>
      </c>
      <c r="AK310" s="4262">
        <f t="shared" si="502"/>
        <v>0</v>
      </c>
      <c r="AL310" s="4261">
        <f t="shared" si="503"/>
        <v>0</v>
      </c>
      <c r="AM310" s="4262">
        <f t="shared" si="504"/>
        <v>0</v>
      </c>
      <c r="AN310" s="4261">
        <f t="shared" si="505"/>
        <v>0</v>
      </c>
      <c r="AO310" s="4262">
        <f t="shared" si="506"/>
        <v>0</v>
      </c>
      <c r="AP310" s="4261">
        <f t="shared" si="507"/>
        <v>0</v>
      </c>
      <c r="AQ310" s="4262">
        <f t="shared" si="508"/>
        <v>0</v>
      </c>
      <c r="AR310" s="4261">
        <f t="shared" si="509"/>
        <v>0</v>
      </c>
      <c r="AS310" s="4262">
        <f t="shared" si="510"/>
        <v>0</v>
      </c>
      <c r="AT310" s="4261">
        <f t="shared" si="511"/>
        <v>0</v>
      </c>
      <c r="AU310" s="4262">
        <f t="shared" si="512"/>
        <v>0</v>
      </c>
      <c r="AV310" s="4261">
        <f t="shared" si="513"/>
        <v>0</v>
      </c>
      <c r="AW310" s="4262">
        <f t="shared" si="514"/>
        <v>0</v>
      </c>
      <c r="AX310" s="4261">
        <f t="shared" si="515"/>
        <v>0</v>
      </c>
      <c r="AY310" s="4262">
        <f t="shared" si="516"/>
        <v>0</v>
      </c>
      <c r="AZ310" s="4263"/>
      <c r="BA310" s="4264">
        <f>BA9</f>
        <v>20</v>
      </c>
      <c r="BB310" s="4264">
        <f t="shared" si="517"/>
        <v>0</v>
      </c>
      <c r="BC310" s="4264" t="str">
        <f t="shared" si="518"/>
        <v/>
      </c>
      <c r="BD310" s="4265">
        <f t="shared" si="615"/>
        <v>0</v>
      </c>
      <c r="BE310" s="4265">
        <f t="shared" si="612"/>
        <v>0</v>
      </c>
      <c r="BF310" s="4265">
        <f t="shared" si="612"/>
        <v>0</v>
      </c>
      <c r="BG310" s="4265">
        <f t="shared" si="612"/>
        <v>0</v>
      </c>
      <c r="BH310" s="4265">
        <f t="shared" si="612"/>
        <v>0</v>
      </c>
      <c r="BI310" s="4265">
        <f t="shared" si="612"/>
        <v>0</v>
      </c>
      <c r="BJ310" s="4265">
        <f t="shared" si="612"/>
        <v>0</v>
      </c>
      <c r="BK310" s="4265">
        <f t="shared" si="612"/>
        <v>0</v>
      </c>
      <c r="BL310" s="4122"/>
      <c r="BM310" s="4266">
        <f t="shared" si="519"/>
        <v>0</v>
      </c>
      <c r="BN310" s="4267">
        <f t="shared" si="520"/>
        <v>0</v>
      </c>
      <c r="BO310" s="4267">
        <f t="shared" si="521"/>
        <v>0</v>
      </c>
      <c r="BP310" s="4267">
        <f t="shared" si="522"/>
        <v>0</v>
      </c>
      <c r="BQ310" s="4267">
        <f t="shared" si="523"/>
        <v>0</v>
      </c>
      <c r="BR310" s="4267">
        <f t="shared" si="524"/>
        <v>0</v>
      </c>
      <c r="BS310" s="4267">
        <f t="shared" si="525"/>
        <v>0</v>
      </c>
      <c r="BT310" s="4267">
        <f t="shared" si="526"/>
        <v>0</v>
      </c>
      <c r="BU310" s="4202"/>
      <c r="BV310" s="4268">
        <f t="shared" si="616"/>
        <v>0</v>
      </c>
      <c r="BW310" s="4269">
        <f t="shared" si="613"/>
        <v>0</v>
      </c>
      <c r="BX310" s="4269">
        <f t="shared" si="613"/>
        <v>0</v>
      </c>
      <c r="BY310" s="4269">
        <f t="shared" si="613"/>
        <v>0</v>
      </c>
      <c r="BZ310" s="4269">
        <f t="shared" si="613"/>
        <v>0</v>
      </c>
      <c r="CA310" s="4269">
        <f t="shared" si="613"/>
        <v>0</v>
      </c>
      <c r="CB310" s="4269">
        <f t="shared" si="613"/>
        <v>0</v>
      </c>
      <c r="CC310" s="4270">
        <f t="shared" si="613"/>
        <v>0</v>
      </c>
      <c r="CD310" s="4114"/>
      <c r="CE310" s="4264" t="str">
        <f t="shared" si="527"/>
        <v/>
      </c>
      <c r="CF310" s="4271">
        <f t="shared" si="528"/>
        <v>0</v>
      </c>
      <c r="CG310" s="4272">
        <f t="shared" si="529"/>
        <v>0</v>
      </c>
      <c r="CH310" s="4272">
        <f t="shared" si="530"/>
        <v>0</v>
      </c>
      <c r="CI310" s="4272">
        <f t="shared" si="531"/>
        <v>0</v>
      </c>
      <c r="CJ310" s="4272">
        <f t="shared" si="532"/>
        <v>0</v>
      </c>
      <c r="CK310" s="4272">
        <f t="shared" si="533"/>
        <v>0</v>
      </c>
      <c r="CL310" s="4272">
        <f t="shared" si="534"/>
        <v>0</v>
      </c>
      <c r="CM310" s="4272">
        <f t="shared" si="535"/>
        <v>0</v>
      </c>
      <c r="CN310" s="4272">
        <f t="shared" si="536"/>
        <v>0</v>
      </c>
      <c r="CO310" s="4285">
        <f>IF(M310=CO8,M310,0)</f>
        <v>0</v>
      </c>
      <c r="CP310" s="4286" t="str">
        <f t="shared" si="537"/>
        <v/>
      </c>
      <c r="CQ310" s="4261" t="str">
        <f t="shared" si="538"/>
        <v/>
      </c>
      <c r="CR310" s="4275" t="str">
        <f t="shared" si="539"/>
        <v/>
      </c>
      <c r="CS310" s="4275" t="str">
        <f t="shared" si="540"/>
        <v/>
      </c>
      <c r="CT310" s="4275" t="str">
        <f t="shared" si="541"/>
        <v/>
      </c>
      <c r="CU310" s="4275" t="str">
        <f t="shared" si="542"/>
        <v/>
      </c>
      <c r="CV310" s="4275" t="str">
        <f t="shared" si="543"/>
        <v/>
      </c>
      <c r="CW310" s="4275" t="str">
        <f t="shared" si="544"/>
        <v/>
      </c>
      <c r="CX310" s="4276" t="str">
        <f t="shared" si="545"/>
        <v/>
      </c>
      <c r="CY310" s="4186"/>
      <c r="CZ310" s="4264" t="str">
        <f t="shared" si="546"/>
        <v/>
      </c>
      <c r="DA310" s="4277">
        <f t="shared" si="547"/>
        <v>0</v>
      </c>
      <c r="DB310" s="4115" t="str">
        <f t="shared" si="548"/>
        <v/>
      </c>
      <c r="DC310" s="4115" t="str">
        <f t="shared" si="549"/>
        <v/>
      </c>
      <c r="DD310" s="4115" t="str">
        <f t="shared" si="550"/>
        <v/>
      </c>
      <c r="DE310" s="4115" t="str">
        <f t="shared" si="551"/>
        <v/>
      </c>
      <c r="DF310" s="4115" t="str">
        <f t="shared" si="552"/>
        <v/>
      </c>
      <c r="DG310" s="4115" t="str">
        <f t="shared" si="553"/>
        <v/>
      </c>
      <c r="DH310" s="4115" t="str">
        <f t="shared" si="554"/>
        <v/>
      </c>
      <c r="DI310" s="4115" t="str">
        <f t="shared" si="555"/>
        <v/>
      </c>
      <c r="DJ310" s="4136"/>
      <c r="DK310" s="4287">
        <f>IF(M310=DK8,M310,0)</f>
        <v>0</v>
      </c>
      <c r="DL310" s="4286" t="str">
        <f t="shared" si="556"/>
        <v/>
      </c>
      <c r="DM310" s="4275" t="str">
        <f t="shared" si="557"/>
        <v/>
      </c>
      <c r="DN310" s="4275" t="str">
        <f t="shared" si="558"/>
        <v/>
      </c>
      <c r="DO310" s="4275" t="str">
        <f t="shared" si="559"/>
        <v/>
      </c>
      <c r="DP310" s="4275" t="str">
        <f t="shared" si="560"/>
        <v/>
      </c>
      <c r="DQ310" s="4275" t="str">
        <f t="shared" si="561"/>
        <v/>
      </c>
      <c r="DR310" s="4275" t="str">
        <f t="shared" si="562"/>
        <v/>
      </c>
      <c r="DS310" s="4275" t="str">
        <f t="shared" si="563"/>
        <v/>
      </c>
      <c r="DT310" s="4279" t="str">
        <f t="shared" si="564"/>
        <v/>
      </c>
      <c r="DU310" s="4122"/>
      <c r="DV310" s="4266">
        <f t="shared" si="565"/>
        <v>0</v>
      </c>
      <c r="DW310" s="4267">
        <f t="shared" si="566"/>
        <v>0</v>
      </c>
      <c r="DX310" s="4267">
        <f t="shared" si="567"/>
        <v>0</v>
      </c>
      <c r="DY310" s="4267">
        <f t="shared" si="568"/>
        <v>0</v>
      </c>
      <c r="DZ310" s="4267">
        <f t="shared" si="569"/>
        <v>0</v>
      </c>
      <c r="EA310" s="4267">
        <f t="shared" si="570"/>
        <v>0</v>
      </c>
      <c r="EB310" s="4267">
        <f t="shared" si="571"/>
        <v>0</v>
      </c>
      <c r="EC310" s="4267">
        <f t="shared" si="572"/>
        <v>0</v>
      </c>
      <c r="ED310" s="4215"/>
      <c r="EE310" s="4268">
        <f t="shared" si="617"/>
        <v>0</v>
      </c>
      <c r="EF310" s="4269">
        <f t="shared" si="614"/>
        <v>0</v>
      </c>
      <c r="EG310" s="4269">
        <f t="shared" si="614"/>
        <v>0</v>
      </c>
      <c r="EH310" s="4269">
        <f t="shared" si="614"/>
        <v>0</v>
      </c>
      <c r="EI310" s="4269">
        <f t="shared" si="614"/>
        <v>0</v>
      </c>
      <c r="EJ310" s="4269">
        <f t="shared" si="614"/>
        <v>0</v>
      </c>
      <c r="EK310" s="4269">
        <f t="shared" si="614"/>
        <v>0</v>
      </c>
      <c r="EL310" s="4270">
        <f t="shared" si="614"/>
        <v>0</v>
      </c>
      <c r="EM310" s="4186"/>
      <c r="EN310" s="4264" t="str">
        <f t="shared" si="573"/>
        <v/>
      </c>
      <c r="EO310" s="4271">
        <f t="shared" si="574"/>
        <v>0</v>
      </c>
      <c r="EP310" s="4272">
        <f t="shared" si="575"/>
        <v>0</v>
      </c>
      <c r="EQ310" s="4272">
        <f t="shared" si="576"/>
        <v>0</v>
      </c>
      <c r="ER310" s="4272">
        <f t="shared" si="577"/>
        <v>0</v>
      </c>
      <c r="ES310" s="4272">
        <f t="shared" si="578"/>
        <v>0</v>
      </c>
      <c r="ET310" s="4272">
        <f t="shared" si="579"/>
        <v>0</v>
      </c>
      <c r="EU310" s="4272">
        <f t="shared" si="580"/>
        <v>0</v>
      </c>
      <c r="EV310" s="4272">
        <f t="shared" si="581"/>
        <v>0</v>
      </c>
      <c r="EW310" s="4272">
        <f t="shared" si="582"/>
        <v>0</v>
      </c>
      <c r="EX310" s="4288">
        <f>IF(X310=EX8,X310,0)</f>
        <v>0</v>
      </c>
      <c r="EY310" s="4286" t="str">
        <f t="shared" si="583"/>
        <v/>
      </c>
      <c r="EZ310" s="4261" t="str">
        <f t="shared" si="584"/>
        <v/>
      </c>
      <c r="FA310" s="4275" t="str">
        <f t="shared" si="585"/>
        <v/>
      </c>
      <c r="FB310" s="4275" t="str">
        <f t="shared" si="586"/>
        <v/>
      </c>
      <c r="FC310" s="4275" t="str">
        <f t="shared" si="587"/>
        <v/>
      </c>
      <c r="FD310" s="4275" t="str">
        <f t="shared" si="588"/>
        <v/>
      </c>
      <c r="FE310" s="4275" t="str">
        <f t="shared" si="589"/>
        <v/>
      </c>
      <c r="FF310" s="4275" t="str">
        <f t="shared" si="590"/>
        <v/>
      </c>
      <c r="FG310" s="4275" t="str">
        <f t="shared" si="591"/>
        <v/>
      </c>
      <c r="FH310" s="4186"/>
      <c r="FI310" s="4264" t="str">
        <f t="shared" si="592"/>
        <v/>
      </c>
      <c r="FJ310" s="4277">
        <f t="shared" si="593"/>
        <v>0</v>
      </c>
      <c r="FK310" s="4115" t="str">
        <f t="shared" si="594"/>
        <v/>
      </c>
      <c r="FL310" s="4115" t="str">
        <f t="shared" si="595"/>
        <v/>
      </c>
      <c r="FM310" s="4115" t="str">
        <f t="shared" si="596"/>
        <v/>
      </c>
      <c r="FN310" s="4115" t="str">
        <f t="shared" si="597"/>
        <v/>
      </c>
      <c r="FO310" s="4115" t="str">
        <f t="shared" si="598"/>
        <v/>
      </c>
      <c r="FP310" s="4115" t="str">
        <f t="shared" si="599"/>
        <v/>
      </c>
      <c r="FQ310" s="4115" t="str">
        <f t="shared" si="600"/>
        <v/>
      </c>
      <c r="FR310" s="4115" t="str">
        <f t="shared" si="601"/>
        <v/>
      </c>
      <c r="FS310" s="4287">
        <f>IF(X310=FS8,X310,0)</f>
        <v>0</v>
      </c>
      <c r="FT310" s="4286" t="str">
        <f t="shared" si="602"/>
        <v/>
      </c>
      <c r="FU310" s="4275" t="str">
        <f t="shared" si="603"/>
        <v/>
      </c>
      <c r="FV310" s="4275" t="str">
        <f t="shared" si="604"/>
        <v/>
      </c>
      <c r="FW310" s="4275" t="str">
        <f t="shared" si="605"/>
        <v/>
      </c>
      <c r="FX310" s="4275" t="str">
        <f t="shared" si="606"/>
        <v/>
      </c>
      <c r="FY310" s="4275" t="str">
        <f t="shared" si="607"/>
        <v/>
      </c>
      <c r="FZ310" s="4275" t="str">
        <f t="shared" si="608"/>
        <v/>
      </c>
      <c r="GA310" s="4275" t="str">
        <f t="shared" si="609"/>
        <v/>
      </c>
      <c r="GB310" s="4279" t="str">
        <f t="shared" si="610"/>
        <v/>
      </c>
      <c r="GC310" s="4122"/>
    </row>
    <row r="311" spans="1:185" ht="45" customHeight="1">
      <c r="A311" s="4016">
        <f>ROW()</f>
        <v>311</v>
      </c>
      <c r="B311" s="4250" t="str">
        <f>IF(C311="I","",IF(ISBLANK(D311),"",IF(ISTEXT(D311),LARGE(B9:B310,1)+1,0)))</f>
        <v/>
      </c>
      <c r="C311" s="4298"/>
      <c r="D311" s="4299"/>
      <c r="E311" s="4300"/>
      <c r="F311" s="4301"/>
      <c r="G311" s="4254"/>
      <c r="H311" s="4255"/>
      <c r="I311" s="4254"/>
      <c r="J311" s="4255"/>
      <c r="K311" s="4256">
        <f t="shared" si="611"/>
        <v>0</v>
      </c>
      <c r="L311" s="4119"/>
      <c r="M311" s="4257">
        <f t="shared" si="499"/>
        <v>0</v>
      </c>
      <c r="N311" s="4258">
        <f t="shared" si="499"/>
        <v>0</v>
      </c>
      <c r="O311" s="4259"/>
      <c r="P311" s="4259"/>
      <c r="Q311" s="4259"/>
      <c r="R311" s="4259"/>
      <c r="S311" s="4259"/>
      <c r="T311" s="4259"/>
      <c r="U311" s="4259"/>
      <c r="V311" s="4259"/>
      <c r="W311" s="4119"/>
      <c r="X311" s="4257">
        <f t="shared" si="500"/>
        <v>0</v>
      </c>
      <c r="Y311" s="4258">
        <f t="shared" si="500"/>
        <v>0</v>
      </c>
      <c r="Z311" s="4260"/>
      <c r="AA311" s="4260"/>
      <c r="AB311" s="4260"/>
      <c r="AC311" s="4260"/>
      <c r="AD311" s="4260"/>
      <c r="AE311" s="4260"/>
      <c r="AF311" s="4260"/>
      <c r="AG311" s="4260"/>
      <c r="AH311" s="4119"/>
      <c r="AI311" s="4122"/>
      <c r="AJ311" s="4261">
        <f t="shared" si="501"/>
        <v>0</v>
      </c>
      <c r="AK311" s="4262">
        <f t="shared" si="502"/>
        <v>0</v>
      </c>
      <c r="AL311" s="4261">
        <f t="shared" si="503"/>
        <v>0</v>
      </c>
      <c r="AM311" s="4262">
        <f t="shared" si="504"/>
        <v>0</v>
      </c>
      <c r="AN311" s="4261">
        <f t="shared" si="505"/>
        <v>0</v>
      </c>
      <c r="AO311" s="4262">
        <f t="shared" si="506"/>
        <v>0</v>
      </c>
      <c r="AP311" s="4261">
        <f t="shared" si="507"/>
        <v>0</v>
      </c>
      <c r="AQ311" s="4262">
        <f t="shared" si="508"/>
        <v>0</v>
      </c>
      <c r="AR311" s="4261">
        <f t="shared" si="509"/>
        <v>0</v>
      </c>
      <c r="AS311" s="4262">
        <f t="shared" si="510"/>
        <v>0</v>
      </c>
      <c r="AT311" s="4261">
        <f t="shared" si="511"/>
        <v>0</v>
      </c>
      <c r="AU311" s="4262">
        <f t="shared" si="512"/>
        <v>0</v>
      </c>
      <c r="AV311" s="4261">
        <f t="shared" si="513"/>
        <v>0</v>
      </c>
      <c r="AW311" s="4262">
        <f t="shared" si="514"/>
        <v>0</v>
      </c>
      <c r="AX311" s="4261">
        <f t="shared" si="515"/>
        <v>0</v>
      </c>
      <c r="AY311" s="4262">
        <f t="shared" si="516"/>
        <v>0</v>
      </c>
      <c r="AZ311" s="4263"/>
      <c r="BA311" s="4264">
        <f>BA9</f>
        <v>20</v>
      </c>
      <c r="BB311" s="4264">
        <f t="shared" si="517"/>
        <v>0</v>
      </c>
      <c r="BC311" s="4264" t="str">
        <f t="shared" si="518"/>
        <v/>
      </c>
      <c r="BD311" s="4265">
        <f t="shared" si="615"/>
        <v>0</v>
      </c>
      <c r="BE311" s="4265">
        <f t="shared" si="612"/>
        <v>0</v>
      </c>
      <c r="BF311" s="4265">
        <f t="shared" si="612"/>
        <v>0</v>
      </c>
      <c r="BG311" s="4265">
        <f t="shared" si="612"/>
        <v>0</v>
      </c>
      <c r="BH311" s="4265">
        <f t="shared" si="612"/>
        <v>0</v>
      </c>
      <c r="BI311" s="4265">
        <f t="shared" si="612"/>
        <v>0</v>
      </c>
      <c r="BJ311" s="4265">
        <f t="shared" si="612"/>
        <v>0</v>
      </c>
      <c r="BK311" s="4265">
        <f t="shared" si="612"/>
        <v>0</v>
      </c>
      <c r="BL311" s="4122"/>
      <c r="BM311" s="4266">
        <f t="shared" si="519"/>
        <v>0</v>
      </c>
      <c r="BN311" s="4267">
        <f t="shared" si="520"/>
        <v>0</v>
      </c>
      <c r="BO311" s="4267">
        <f t="shared" si="521"/>
        <v>0</v>
      </c>
      <c r="BP311" s="4267">
        <f t="shared" si="522"/>
        <v>0</v>
      </c>
      <c r="BQ311" s="4267">
        <f t="shared" si="523"/>
        <v>0</v>
      </c>
      <c r="BR311" s="4267">
        <f t="shared" si="524"/>
        <v>0</v>
      </c>
      <c r="BS311" s="4267">
        <f t="shared" si="525"/>
        <v>0</v>
      </c>
      <c r="BT311" s="4267">
        <f t="shared" si="526"/>
        <v>0</v>
      </c>
      <c r="BU311" s="4202"/>
      <c r="BV311" s="4268">
        <f t="shared" si="616"/>
        <v>0</v>
      </c>
      <c r="BW311" s="4269">
        <f t="shared" si="613"/>
        <v>0</v>
      </c>
      <c r="BX311" s="4269">
        <f t="shared" si="613"/>
        <v>0</v>
      </c>
      <c r="BY311" s="4269">
        <f t="shared" si="613"/>
        <v>0</v>
      </c>
      <c r="BZ311" s="4269">
        <f t="shared" si="613"/>
        <v>0</v>
      </c>
      <c r="CA311" s="4269">
        <f t="shared" si="613"/>
        <v>0</v>
      </c>
      <c r="CB311" s="4269">
        <f t="shared" si="613"/>
        <v>0</v>
      </c>
      <c r="CC311" s="4270">
        <f t="shared" si="613"/>
        <v>0</v>
      </c>
      <c r="CD311" s="4114"/>
      <c r="CE311" s="4264" t="str">
        <f t="shared" si="527"/>
        <v/>
      </c>
      <c r="CF311" s="4271">
        <f t="shared" si="528"/>
        <v>0</v>
      </c>
      <c r="CG311" s="4272">
        <f t="shared" si="529"/>
        <v>0</v>
      </c>
      <c r="CH311" s="4272">
        <f t="shared" si="530"/>
        <v>0</v>
      </c>
      <c r="CI311" s="4272">
        <f t="shared" si="531"/>
        <v>0</v>
      </c>
      <c r="CJ311" s="4272">
        <f t="shared" si="532"/>
        <v>0</v>
      </c>
      <c r="CK311" s="4272">
        <f t="shared" si="533"/>
        <v>0</v>
      </c>
      <c r="CL311" s="4272">
        <f t="shared" si="534"/>
        <v>0</v>
      </c>
      <c r="CM311" s="4272">
        <f t="shared" si="535"/>
        <v>0</v>
      </c>
      <c r="CN311" s="4272">
        <f t="shared" si="536"/>
        <v>0</v>
      </c>
      <c r="CO311" s="4285">
        <f>IF(M311=CO8,M311,0)</f>
        <v>0</v>
      </c>
      <c r="CP311" s="4286" t="str">
        <f t="shared" si="537"/>
        <v/>
      </c>
      <c r="CQ311" s="4261" t="str">
        <f t="shared" si="538"/>
        <v/>
      </c>
      <c r="CR311" s="4275" t="str">
        <f t="shared" si="539"/>
        <v/>
      </c>
      <c r="CS311" s="4275" t="str">
        <f t="shared" si="540"/>
        <v/>
      </c>
      <c r="CT311" s="4275" t="str">
        <f t="shared" si="541"/>
        <v/>
      </c>
      <c r="CU311" s="4275" t="str">
        <f t="shared" si="542"/>
        <v/>
      </c>
      <c r="CV311" s="4275" t="str">
        <f t="shared" si="543"/>
        <v/>
      </c>
      <c r="CW311" s="4275" t="str">
        <f t="shared" si="544"/>
        <v/>
      </c>
      <c r="CX311" s="4276" t="str">
        <f t="shared" si="545"/>
        <v/>
      </c>
      <c r="CY311" s="4186"/>
      <c r="CZ311" s="4264" t="str">
        <f t="shared" si="546"/>
        <v/>
      </c>
      <c r="DA311" s="4277">
        <f t="shared" si="547"/>
        <v>0</v>
      </c>
      <c r="DB311" s="4115" t="str">
        <f t="shared" si="548"/>
        <v/>
      </c>
      <c r="DC311" s="4115" t="str">
        <f t="shared" si="549"/>
        <v/>
      </c>
      <c r="DD311" s="4115" t="str">
        <f t="shared" si="550"/>
        <v/>
      </c>
      <c r="DE311" s="4115" t="str">
        <f t="shared" si="551"/>
        <v/>
      </c>
      <c r="DF311" s="4115" t="str">
        <f t="shared" si="552"/>
        <v/>
      </c>
      <c r="DG311" s="4115" t="str">
        <f t="shared" si="553"/>
        <v/>
      </c>
      <c r="DH311" s="4115" t="str">
        <f t="shared" si="554"/>
        <v/>
      </c>
      <c r="DI311" s="4115" t="str">
        <f t="shared" si="555"/>
        <v/>
      </c>
      <c r="DJ311" s="4136"/>
      <c r="DK311" s="4287">
        <f>IF(M311=DK8,M311,0)</f>
        <v>0</v>
      </c>
      <c r="DL311" s="4286" t="str">
        <f t="shared" si="556"/>
        <v/>
      </c>
      <c r="DM311" s="4275" t="str">
        <f t="shared" si="557"/>
        <v/>
      </c>
      <c r="DN311" s="4275" t="str">
        <f t="shared" si="558"/>
        <v/>
      </c>
      <c r="DO311" s="4275" t="str">
        <f t="shared" si="559"/>
        <v/>
      </c>
      <c r="DP311" s="4275" t="str">
        <f t="shared" si="560"/>
        <v/>
      </c>
      <c r="DQ311" s="4275" t="str">
        <f t="shared" si="561"/>
        <v/>
      </c>
      <c r="DR311" s="4275" t="str">
        <f t="shared" si="562"/>
        <v/>
      </c>
      <c r="DS311" s="4275" t="str">
        <f t="shared" si="563"/>
        <v/>
      </c>
      <c r="DT311" s="4279" t="str">
        <f t="shared" si="564"/>
        <v/>
      </c>
      <c r="DU311" s="4122"/>
      <c r="DV311" s="4266">
        <f t="shared" si="565"/>
        <v>0</v>
      </c>
      <c r="DW311" s="4267">
        <f t="shared" si="566"/>
        <v>0</v>
      </c>
      <c r="DX311" s="4267">
        <f t="shared" si="567"/>
        <v>0</v>
      </c>
      <c r="DY311" s="4267">
        <f t="shared" si="568"/>
        <v>0</v>
      </c>
      <c r="DZ311" s="4267">
        <f t="shared" si="569"/>
        <v>0</v>
      </c>
      <c r="EA311" s="4267">
        <f t="shared" si="570"/>
        <v>0</v>
      </c>
      <c r="EB311" s="4267">
        <f t="shared" si="571"/>
        <v>0</v>
      </c>
      <c r="EC311" s="4267">
        <f t="shared" si="572"/>
        <v>0</v>
      </c>
      <c r="ED311" s="4215"/>
      <c r="EE311" s="4268">
        <f t="shared" si="617"/>
        <v>0</v>
      </c>
      <c r="EF311" s="4269">
        <f t="shared" si="614"/>
        <v>0</v>
      </c>
      <c r="EG311" s="4269">
        <f t="shared" si="614"/>
        <v>0</v>
      </c>
      <c r="EH311" s="4269">
        <f t="shared" si="614"/>
        <v>0</v>
      </c>
      <c r="EI311" s="4269">
        <f t="shared" si="614"/>
        <v>0</v>
      </c>
      <c r="EJ311" s="4269">
        <f t="shared" si="614"/>
        <v>0</v>
      </c>
      <c r="EK311" s="4269">
        <f t="shared" si="614"/>
        <v>0</v>
      </c>
      <c r="EL311" s="4270">
        <f t="shared" si="614"/>
        <v>0</v>
      </c>
      <c r="EM311" s="4186"/>
      <c r="EN311" s="4264" t="str">
        <f t="shared" si="573"/>
        <v/>
      </c>
      <c r="EO311" s="4271">
        <f t="shared" si="574"/>
        <v>0</v>
      </c>
      <c r="EP311" s="4272">
        <f t="shared" si="575"/>
        <v>0</v>
      </c>
      <c r="EQ311" s="4272">
        <f t="shared" si="576"/>
        <v>0</v>
      </c>
      <c r="ER311" s="4272">
        <f t="shared" si="577"/>
        <v>0</v>
      </c>
      <c r="ES311" s="4272">
        <f t="shared" si="578"/>
        <v>0</v>
      </c>
      <c r="ET311" s="4272">
        <f t="shared" si="579"/>
        <v>0</v>
      </c>
      <c r="EU311" s="4272">
        <f t="shared" si="580"/>
        <v>0</v>
      </c>
      <c r="EV311" s="4272">
        <f t="shared" si="581"/>
        <v>0</v>
      </c>
      <c r="EW311" s="4272">
        <f t="shared" si="582"/>
        <v>0</v>
      </c>
      <c r="EX311" s="4288">
        <f>IF(X311=EX8,X311,0)</f>
        <v>0</v>
      </c>
      <c r="EY311" s="4286" t="str">
        <f t="shared" si="583"/>
        <v/>
      </c>
      <c r="EZ311" s="4261" t="str">
        <f t="shared" si="584"/>
        <v/>
      </c>
      <c r="FA311" s="4275" t="str">
        <f t="shared" si="585"/>
        <v/>
      </c>
      <c r="FB311" s="4275" t="str">
        <f t="shared" si="586"/>
        <v/>
      </c>
      <c r="FC311" s="4275" t="str">
        <f t="shared" si="587"/>
        <v/>
      </c>
      <c r="FD311" s="4275" t="str">
        <f t="shared" si="588"/>
        <v/>
      </c>
      <c r="FE311" s="4275" t="str">
        <f t="shared" si="589"/>
        <v/>
      </c>
      <c r="FF311" s="4275" t="str">
        <f t="shared" si="590"/>
        <v/>
      </c>
      <c r="FG311" s="4275" t="str">
        <f t="shared" si="591"/>
        <v/>
      </c>
      <c r="FH311" s="4186"/>
      <c r="FI311" s="4264" t="str">
        <f t="shared" si="592"/>
        <v/>
      </c>
      <c r="FJ311" s="4277">
        <f t="shared" si="593"/>
        <v>0</v>
      </c>
      <c r="FK311" s="4115" t="str">
        <f t="shared" si="594"/>
        <v/>
      </c>
      <c r="FL311" s="4115" t="str">
        <f t="shared" si="595"/>
        <v/>
      </c>
      <c r="FM311" s="4115" t="str">
        <f t="shared" si="596"/>
        <v/>
      </c>
      <c r="FN311" s="4115" t="str">
        <f t="shared" si="597"/>
        <v/>
      </c>
      <c r="FO311" s="4115" t="str">
        <f t="shared" si="598"/>
        <v/>
      </c>
      <c r="FP311" s="4115" t="str">
        <f t="shared" si="599"/>
        <v/>
      </c>
      <c r="FQ311" s="4115" t="str">
        <f t="shared" si="600"/>
        <v/>
      </c>
      <c r="FR311" s="4115" t="str">
        <f t="shared" si="601"/>
        <v/>
      </c>
      <c r="FS311" s="4287">
        <f>IF(X311=FS8,X311,0)</f>
        <v>0</v>
      </c>
      <c r="FT311" s="4286" t="str">
        <f t="shared" si="602"/>
        <v/>
      </c>
      <c r="FU311" s="4275" t="str">
        <f t="shared" si="603"/>
        <v/>
      </c>
      <c r="FV311" s="4275" t="str">
        <f t="shared" si="604"/>
        <v/>
      </c>
      <c r="FW311" s="4275" t="str">
        <f t="shared" si="605"/>
        <v/>
      </c>
      <c r="FX311" s="4275" t="str">
        <f t="shared" si="606"/>
        <v/>
      </c>
      <c r="FY311" s="4275" t="str">
        <f t="shared" si="607"/>
        <v/>
      </c>
      <c r="FZ311" s="4275" t="str">
        <f t="shared" si="608"/>
        <v/>
      </c>
      <c r="GA311" s="4275" t="str">
        <f t="shared" si="609"/>
        <v/>
      </c>
      <c r="GB311" s="4279" t="str">
        <f t="shared" si="610"/>
        <v/>
      </c>
      <c r="GC311" s="4122"/>
    </row>
    <row r="312" spans="1:185" ht="45" customHeight="1">
      <c r="A312" s="4016">
        <f>ROW()</f>
        <v>312</v>
      </c>
      <c r="B312" s="4250" t="str">
        <f>IF(C312="I","",IF(ISBLANK(D312),"",IF(ISTEXT(D312),LARGE(B9:B311,1)+1,0)))</f>
        <v/>
      </c>
      <c r="C312" s="4298"/>
      <c r="D312" s="4299"/>
      <c r="E312" s="4300"/>
      <c r="F312" s="4301"/>
      <c r="G312" s="4254"/>
      <c r="H312" s="4255"/>
      <c r="I312" s="4254"/>
      <c r="J312" s="4255"/>
      <c r="K312" s="4256">
        <f t="shared" si="611"/>
        <v>0</v>
      </c>
      <c r="L312" s="4119"/>
      <c r="M312" s="4257">
        <f t="shared" si="499"/>
        <v>0</v>
      </c>
      <c r="N312" s="4258">
        <f t="shared" si="499"/>
        <v>0</v>
      </c>
      <c r="O312" s="4259"/>
      <c r="P312" s="4259"/>
      <c r="Q312" s="4259"/>
      <c r="R312" s="4259"/>
      <c r="S312" s="4259"/>
      <c r="T312" s="4259"/>
      <c r="U312" s="4259"/>
      <c r="V312" s="4259"/>
      <c r="W312" s="4119"/>
      <c r="X312" s="4257">
        <f t="shared" si="500"/>
        <v>0</v>
      </c>
      <c r="Y312" s="4258">
        <f t="shared" si="500"/>
        <v>0</v>
      </c>
      <c r="Z312" s="4260"/>
      <c r="AA312" s="4260"/>
      <c r="AB312" s="4260"/>
      <c r="AC312" s="4260"/>
      <c r="AD312" s="4260"/>
      <c r="AE312" s="4260"/>
      <c r="AF312" s="4260"/>
      <c r="AG312" s="4260"/>
      <c r="AH312" s="4119"/>
      <c r="AI312" s="4122"/>
      <c r="AJ312" s="4261">
        <f t="shared" si="501"/>
        <v>0</v>
      </c>
      <c r="AK312" s="4262">
        <f t="shared" si="502"/>
        <v>0</v>
      </c>
      <c r="AL312" s="4261">
        <f t="shared" si="503"/>
        <v>0</v>
      </c>
      <c r="AM312" s="4262">
        <f t="shared" si="504"/>
        <v>0</v>
      </c>
      <c r="AN312" s="4261">
        <f t="shared" si="505"/>
        <v>0</v>
      </c>
      <c r="AO312" s="4262">
        <f t="shared" si="506"/>
        <v>0</v>
      </c>
      <c r="AP312" s="4261">
        <f t="shared" si="507"/>
        <v>0</v>
      </c>
      <c r="AQ312" s="4262">
        <f t="shared" si="508"/>
        <v>0</v>
      </c>
      <c r="AR312" s="4261">
        <f t="shared" si="509"/>
        <v>0</v>
      </c>
      <c r="AS312" s="4262">
        <f t="shared" si="510"/>
        <v>0</v>
      </c>
      <c r="AT312" s="4261">
        <f t="shared" si="511"/>
        <v>0</v>
      </c>
      <c r="AU312" s="4262">
        <f t="shared" si="512"/>
        <v>0</v>
      </c>
      <c r="AV312" s="4261">
        <f t="shared" si="513"/>
        <v>0</v>
      </c>
      <c r="AW312" s="4262">
        <f t="shared" si="514"/>
        <v>0</v>
      </c>
      <c r="AX312" s="4261">
        <f t="shared" si="515"/>
        <v>0</v>
      </c>
      <c r="AY312" s="4262">
        <f t="shared" si="516"/>
        <v>0</v>
      </c>
      <c r="AZ312" s="4263"/>
      <c r="BA312" s="4264">
        <f>BA9</f>
        <v>20</v>
      </c>
      <c r="BB312" s="4264">
        <f t="shared" si="517"/>
        <v>0</v>
      </c>
      <c r="BC312" s="4264" t="str">
        <f t="shared" si="518"/>
        <v/>
      </c>
      <c r="BD312" s="4265">
        <f t="shared" si="615"/>
        <v>0</v>
      </c>
      <c r="BE312" s="4265">
        <f t="shared" si="612"/>
        <v>0</v>
      </c>
      <c r="BF312" s="4265">
        <f t="shared" si="612"/>
        <v>0</v>
      </c>
      <c r="BG312" s="4265">
        <f t="shared" si="612"/>
        <v>0</v>
      </c>
      <c r="BH312" s="4265">
        <f t="shared" si="612"/>
        <v>0</v>
      </c>
      <c r="BI312" s="4265">
        <f t="shared" si="612"/>
        <v>0</v>
      </c>
      <c r="BJ312" s="4265">
        <f t="shared" si="612"/>
        <v>0</v>
      </c>
      <c r="BK312" s="4265">
        <f t="shared" si="612"/>
        <v>0</v>
      </c>
      <c r="BL312" s="4122"/>
      <c r="BM312" s="4266">
        <f t="shared" si="519"/>
        <v>0</v>
      </c>
      <c r="BN312" s="4267">
        <f t="shared" si="520"/>
        <v>0</v>
      </c>
      <c r="BO312" s="4267">
        <f t="shared" si="521"/>
        <v>0</v>
      </c>
      <c r="BP312" s="4267">
        <f t="shared" si="522"/>
        <v>0</v>
      </c>
      <c r="BQ312" s="4267">
        <f t="shared" si="523"/>
        <v>0</v>
      </c>
      <c r="BR312" s="4267">
        <f t="shared" si="524"/>
        <v>0</v>
      </c>
      <c r="BS312" s="4267">
        <f t="shared" si="525"/>
        <v>0</v>
      </c>
      <c r="BT312" s="4267">
        <f t="shared" si="526"/>
        <v>0</v>
      </c>
      <c r="BU312" s="4202"/>
      <c r="BV312" s="4268">
        <f t="shared" si="616"/>
        <v>0</v>
      </c>
      <c r="BW312" s="4269">
        <f t="shared" si="613"/>
        <v>0</v>
      </c>
      <c r="BX312" s="4269">
        <f t="shared" si="613"/>
        <v>0</v>
      </c>
      <c r="BY312" s="4269">
        <f t="shared" si="613"/>
        <v>0</v>
      </c>
      <c r="BZ312" s="4269">
        <f t="shared" si="613"/>
        <v>0</v>
      </c>
      <c r="CA312" s="4269">
        <f t="shared" si="613"/>
        <v>0</v>
      </c>
      <c r="CB312" s="4269">
        <f t="shared" si="613"/>
        <v>0</v>
      </c>
      <c r="CC312" s="4270">
        <f t="shared" si="613"/>
        <v>0</v>
      </c>
      <c r="CD312" s="4114"/>
      <c r="CE312" s="4264" t="str">
        <f t="shared" si="527"/>
        <v/>
      </c>
      <c r="CF312" s="4271">
        <f t="shared" si="528"/>
        <v>0</v>
      </c>
      <c r="CG312" s="4272">
        <f t="shared" si="529"/>
        <v>0</v>
      </c>
      <c r="CH312" s="4272">
        <f t="shared" si="530"/>
        <v>0</v>
      </c>
      <c r="CI312" s="4272">
        <f t="shared" si="531"/>
        <v>0</v>
      </c>
      <c r="CJ312" s="4272">
        <f t="shared" si="532"/>
        <v>0</v>
      </c>
      <c r="CK312" s="4272">
        <f t="shared" si="533"/>
        <v>0</v>
      </c>
      <c r="CL312" s="4272">
        <f t="shared" si="534"/>
        <v>0</v>
      </c>
      <c r="CM312" s="4272">
        <f t="shared" si="535"/>
        <v>0</v>
      </c>
      <c r="CN312" s="4272">
        <f t="shared" si="536"/>
        <v>0</v>
      </c>
      <c r="CO312" s="4285">
        <f>IF(M312=CO8,M312,0)</f>
        <v>0</v>
      </c>
      <c r="CP312" s="4286" t="str">
        <f t="shared" si="537"/>
        <v/>
      </c>
      <c r="CQ312" s="4261" t="str">
        <f t="shared" si="538"/>
        <v/>
      </c>
      <c r="CR312" s="4275" t="str">
        <f t="shared" si="539"/>
        <v/>
      </c>
      <c r="CS312" s="4275" t="str">
        <f t="shared" si="540"/>
        <v/>
      </c>
      <c r="CT312" s="4275" t="str">
        <f t="shared" si="541"/>
        <v/>
      </c>
      <c r="CU312" s="4275" t="str">
        <f t="shared" si="542"/>
        <v/>
      </c>
      <c r="CV312" s="4275" t="str">
        <f t="shared" si="543"/>
        <v/>
      </c>
      <c r="CW312" s="4275" t="str">
        <f t="shared" si="544"/>
        <v/>
      </c>
      <c r="CX312" s="4276" t="str">
        <f t="shared" si="545"/>
        <v/>
      </c>
      <c r="CY312" s="4186"/>
      <c r="CZ312" s="4264" t="str">
        <f t="shared" si="546"/>
        <v/>
      </c>
      <c r="DA312" s="4277">
        <f t="shared" si="547"/>
        <v>0</v>
      </c>
      <c r="DB312" s="4115" t="str">
        <f t="shared" si="548"/>
        <v/>
      </c>
      <c r="DC312" s="4115" t="str">
        <f t="shared" si="549"/>
        <v/>
      </c>
      <c r="DD312" s="4115" t="str">
        <f t="shared" si="550"/>
        <v/>
      </c>
      <c r="DE312" s="4115" t="str">
        <f t="shared" si="551"/>
        <v/>
      </c>
      <c r="DF312" s="4115" t="str">
        <f t="shared" si="552"/>
        <v/>
      </c>
      <c r="DG312" s="4115" t="str">
        <f t="shared" si="553"/>
        <v/>
      </c>
      <c r="DH312" s="4115" t="str">
        <f t="shared" si="554"/>
        <v/>
      </c>
      <c r="DI312" s="4115" t="str">
        <f t="shared" si="555"/>
        <v/>
      </c>
      <c r="DJ312" s="4136"/>
      <c r="DK312" s="4287">
        <f>IF(M312=DK8,M312,0)</f>
        <v>0</v>
      </c>
      <c r="DL312" s="4286" t="str">
        <f t="shared" si="556"/>
        <v/>
      </c>
      <c r="DM312" s="4275" t="str">
        <f t="shared" si="557"/>
        <v/>
      </c>
      <c r="DN312" s="4275" t="str">
        <f t="shared" si="558"/>
        <v/>
      </c>
      <c r="DO312" s="4275" t="str">
        <f t="shared" si="559"/>
        <v/>
      </c>
      <c r="DP312" s="4275" t="str">
        <f t="shared" si="560"/>
        <v/>
      </c>
      <c r="DQ312" s="4275" t="str">
        <f t="shared" si="561"/>
        <v/>
      </c>
      <c r="DR312" s="4275" t="str">
        <f t="shared" si="562"/>
        <v/>
      </c>
      <c r="DS312" s="4275" t="str">
        <f t="shared" si="563"/>
        <v/>
      </c>
      <c r="DT312" s="4279" t="str">
        <f t="shared" si="564"/>
        <v/>
      </c>
      <c r="DU312" s="4122"/>
      <c r="DV312" s="4266">
        <f t="shared" si="565"/>
        <v>0</v>
      </c>
      <c r="DW312" s="4267">
        <f t="shared" si="566"/>
        <v>0</v>
      </c>
      <c r="DX312" s="4267">
        <f t="shared" si="567"/>
        <v>0</v>
      </c>
      <c r="DY312" s="4267">
        <f t="shared" si="568"/>
        <v>0</v>
      </c>
      <c r="DZ312" s="4267">
        <f t="shared" si="569"/>
        <v>0</v>
      </c>
      <c r="EA312" s="4267">
        <f t="shared" si="570"/>
        <v>0</v>
      </c>
      <c r="EB312" s="4267">
        <f t="shared" si="571"/>
        <v>0</v>
      </c>
      <c r="EC312" s="4267">
        <f t="shared" si="572"/>
        <v>0</v>
      </c>
      <c r="ED312" s="4215"/>
      <c r="EE312" s="4268">
        <f t="shared" si="617"/>
        <v>0</v>
      </c>
      <c r="EF312" s="4269">
        <f t="shared" si="614"/>
        <v>0</v>
      </c>
      <c r="EG312" s="4269">
        <f t="shared" si="614"/>
        <v>0</v>
      </c>
      <c r="EH312" s="4269">
        <f t="shared" si="614"/>
        <v>0</v>
      </c>
      <c r="EI312" s="4269">
        <f t="shared" si="614"/>
        <v>0</v>
      </c>
      <c r="EJ312" s="4269">
        <f t="shared" si="614"/>
        <v>0</v>
      </c>
      <c r="EK312" s="4269">
        <f t="shared" si="614"/>
        <v>0</v>
      </c>
      <c r="EL312" s="4270">
        <f t="shared" si="614"/>
        <v>0</v>
      </c>
      <c r="EM312" s="4186"/>
      <c r="EN312" s="4264" t="str">
        <f t="shared" si="573"/>
        <v/>
      </c>
      <c r="EO312" s="4271">
        <f t="shared" si="574"/>
        <v>0</v>
      </c>
      <c r="EP312" s="4272">
        <f t="shared" si="575"/>
        <v>0</v>
      </c>
      <c r="EQ312" s="4272">
        <f t="shared" si="576"/>
        <v>0</v>
      </c>
      <c r="ER312" s="4272">
        <f t="shared" si="577"/>
        <v>0</v>
      </c>
      <c r="ES312" s="4272">
        <f t="shared" si="578"/>
        <v>0</v>
      </c>
      <c r="ET312" s="4272">
        <f t="shared" si="579"/>
        <v>0</v>
      </c>
      <c r="EU312" s="4272">
        <f t="shared" si="580"/>
        <v>0</v>
      </c>
      <c r="EV312" s="4272">
        <f t="shared" si="581"/>
        <v>0</v>
      </c>
      <c r="EW312" s="4272">
        <f t="shared" si="582"/>
        <v>0</v>
      </c>
      <c r="EX312" s="4288">
        <f>IF(X312=EX8,X312,0)</f>
        <v>0</v>
      </c>
      <c r="EY312" s="4286" t="str">
        <f t="shared" si="583"/>
        <v/>
      </c>
      <c r="EZ312" s="4261" t="str">
        <f t="shared" si="584"/>
        <v/>
      </c>
      <c r="FA312" s="4275" t="str">
        <f t="shared" si="585"/>
        <v/>
      </c>
      <c r="FB312" s="4275" t="str">
        <f t="shared" si="586"/>
        <v/>
      </c>
      <c r="FC312" s="4275" t="str">
        <f t="shared" si="587"/>
        <v/>
      </c>
      <c r="FD312" s="4275" t="str">
        <f t="shared" si="588"/>
        <v/>
      </c>
      <c r="FE312" s="4275" t="str">
        <f t="shared" si="589"/>
        <v/>
      </c>
      <c r="FF312" s="4275" t="str">
        <f t="shared" si="590"/>
        <v/>
      </c>
      <c r="FG312" s="4275" t="str">
        <f t="shared" si="591"/>
        <v/>
      </c>
      <c r="FH312" s="4186"/>
      <c r="FI312" s="4264" t="str">
        <f t="shared" si="592"/>
        <v/>
      </c>
      <c r="FJ312" s="4277">
        <f t="shared" si="593"/>
        <v>0</v>
      </c>
      <c r="FK312" s="4115" t="str">
        <f t="shared" si="594"/>
        <v/>
      </c>
      <c r="FL312" s="4115" t="str">
        <f t="shared" si="595"/>
        <v/>
      </c>
      <c r="FM312" s="4115" t="str">
        <f t="shared" si="596"/>
        <v/>
      </c>
      <c r="FN312" s="4115" t="str">
        <f t="shared" si="597"/>
        <v/>
      </c>
      <c r="FO312" s="4115" t="str">
        <f t="shared" si="598"/>
        <v/>
      </c>
      <c r="FP312" s="4115" t="str">
        <f t="shared" si="599"/>
        <v/>
      </c>
      <c r="FQ312" s="4115" t="str">
        <f t="shared" si="600"/>
        <v/>
      </c>
      <c r="FR312" s="4115" t="str">
        <f t="shared" si="601"/>
        <v/>
      </c>
      <c r="FS312" s="4287">
        <f>IF(X312=FS8,X312,0)</f>
        <v>0</v>
      </c>
      <c r="FT312" s="4286" t="str">
        <f t="shared" si="602"/>
        <v/>
      </c>
      <c r="FU312" s="4275" t="str">
        <f t="shared" si="603"/>
        <v/>
      </c>
      <c r="FV312" s="4275" t="str">
        <f t="shared" si="604"/>
        <v/>
      </c>
      <c r="FW312" s="4275" t="str">
        <f t="shared" si="605"/>
        <v/>
      </c>
      <c r="FX312" s="4275" t="str">
        <f t="shared" si="606"/>
        <v/>
      </c>
      <c r="FY312" s="4275" t="str">
        <f t="shared" si="607"/>
        <v/>
      </c>
      <c r="FZ312" s="4275" t="str">
        <f t="shared" si="608"/>
        <v/>
      </c>
      <c r="GA312" s="4275" t="str">
        <f t="shared" si="609"/>
        <v/>
      </c>
      <c r="GB312" s="4279" t="str">
        <f t="shared" si="610"/>
        <v/>
      </c>
      <c r="GC312" s="4122"/>
    </row>
    <row r="313" spans="1:185" ht="45" customHeight="1">
      <c r="A313" s="4016">
        <f>ROW()</f>
        <v>313</v>
      </c>
      <c r="B313" s="4250" t="str">
        <f>IF(C313="I","",IF(ISBLANK(D313),"",IF(ISTEXT(D313),LARGE(B9:B312,1)+1,0)))</f>
        <v/>
      </c>
      <c r="C313" s="4298"/>
      <c r="D313" s="4299"/>
      <c r="E313" s="4300"/>
      <c r="F313" s="4301"/>
      <c r="G313" s="4254"/>
      <c r="H313" s="4255"/>
      <c r="I313" s="4254"/>
      <c r="J313" s="4255"/>
      <c r="K313" s="4256">
        <f t="shared" si="611"/>
        <v>0</v>
      </c>
      <c r="L313" s="4119"/>
      <c r="M313" s="4257">
        <f t="shared" si="499"/>
        <v>0</v>
      </c>
      <c r="N313" s="4258">
        <f t="shared" si="499"/>
        <v>0</v>
      </c>
      <c r="O313" s="4259"/>
      <c r="P313" s="4259"/>
      <c r="Q313" s="4259"/>
      <c r="R313" s="4259"/>
      <c r="S313" s="4259"/>
      <c r="T313" s="4259"/>
      <c r="U313" s="4259"/>
      <c r="V313" s="4259"/>
      <c r="W313" s="4119"/>
      <c r="X313" s="4257">
        <f t="shared" si="500"/>
        <v>0</v>
      </c>
      <c r="Y313" s="4258">
        <f t="shared" si="500"/>
        <v>0</v>
      </c>
      <c r="Z313" s="4260"/>
      <c r="AA313" s="4260"/>
      <c r="AB313" s="4260"/>
      <c r="AC313" s="4260"/>
      <c r="AD313" s="4260"/>
      <c r="AE313" s="4260"/>
      <c r="AF313" s="4260"/>
      <c r="AG313" s="4260"/>
      <c r="AH313" s="4119"/>
      <c r="AI313" s="4122"/>
      <c r="AJ313" s="4261">
        <f t="shared" si="501"/>
        <v>0</v>
      </c>
      <c r="AK313" s="4262">
        <f t="shared" si="502"/>
        <v>0</v>
      </c>
      <c r="AL313" s="4261">
        <f t="shared" si="503"/>
        <v>0</v>
      </c>
      <c r="AM313" s="4262">
        <f t="shared" si="504"/>
        <v>0</v>
      </c>
      <c r="AN313" s="4261">
        <f t="shared" si="505"/>
        <v>0</v>
      </c>
      <c r="AO313" s="4262">
        <f t="shared" si="506"/>
        <v>0</v>
      </c>
      <c r="AP313" s="4261">
        <f t="shared" si="507"/>
        <v>0</v>
      </c>
      <c r="AQ313" s="4262">
        <f t="shared" si="508"/>
        <v>0</v>
      </c>
      <c r="AR313" s="4261">
        <f t="shared" si="509"/>
        <v>0</v>
      </c>
      <c r="AS313" s="4262">
        <f t="shared" si="510"/>
        <v>0</v>
      </c>
      <c r="AT313" s="4261">
        <f t="shared" si="511"/>
        <v>0</v>
      </c>
      <c r="AU313" s="4262">
        <f t="shared" si="512"/>
        <v>0</v>
      </c>
      <c r="AV313" s="4261">
        <f t="shared" si="513"/>
        <v>0</v>
      </c>
      <c r="AW313" s="4262">
        <f t="shared" si="514"/>
        <v>0</v>
      </c>
      <c r="AX313" s="4261">
        <f t="shared" si="515"/>
        <v>0</v>
      </c>
      <c r="AY313" s="4262">
        <f t="shared" si="516"/>
        <v>0</v>
      </c>
      <c r="AZ313" s="4263"/>
      <c r="BA313" s="4264">
        <f>BA9</f>
        <v>20</v>
      </c>
      <c r="BB313" s="4264">
        <f t="shared" si="517"/>
        <v>0</v>
      </c>
      <c r="BC313" s="4264" t="str">
        <f t="shared" si="518"/>
        <v/>
      </c>
      <c r="BD313" s="4265">
        <f t="shared" si="615"/>
        <v>0</v>
      </c>
      <c r="BE313" s="4265">
        <f t="shared" si="612"/>
        <v>0</v>
      </c>
      <c r="BF313" s="4265">
        <f t="shared" si="612"/>
        <v>0</v>
      </c>
      <c r="BG313" s="4265">
        <f t="shared" si="612"/>
        <v>0</v>
      </c>
      <c r="BH313" s="4265">
        <f t="shared" si="612"/>
        <v>0</v>
      </c>
      <c r="BI313" s="4265">
        <f t="shared" si="612"/>
        <v>0</v>
      </c>
      <c r="BJ313" s="4265">
        <f t="shared" si="612"/>
        <v>0</v>
      </c>
      <c r="BK313" s="4265">
        <f t="shared" si="612"/>
        <v>0</v>
      </c>
      <c r="BL313" s="4122"/>
      <c r="BM313" s="4266">
        <f t="shared" si="519"/>
        <v>0</v>
      </c>
      <c r="BN313" s="4267">
        <f t="shared" si="520"/>
        <v>0</v>
      </c>
      <c r="BO313" s="4267">
        <f t="shared" si="521"/>
        <v>0</v>
      </c>
      <c r="BP313" s="4267">
        <f t="shared" si="522"/>
        <v>0</v>
      </c>
      <c r="BQ313" s="4267">
        <f t="shared" si="523"/>
        <v>0</v>
      </c>
      <c r="BR313" s="4267">
        <f t="shared" si="524"/>
        <v>0</v>
      </c>
      <c r="BS313" s="4267">
        <f t="shared" si="525"/>
        <v>0</v>
      </c>
      <c r="BT313" s="4267">
        <f t="shared" si="526"/>
        <v>0</v>
      </c>
      <c r="BU313" s="4202"/>
      <c r="BV313" s="4268">
        <f t="shared" si="616"/>
        <v>0</v>
      </c>
      <c r="BW313" s="4269">
        <f t="shared" si="613"/>
        <v>0</v>
      </c>
      <c r="BX313" s="4269">
        <f t="shared" si="613"/>
        <v>0</v>
      </c>
      <c r="BY313" s="4269">
        <f t="shared" si="613"/>
        <v>0</v>
      </c>
      <c r="BZ313" s="4269">
        <f t="shared" si="613"/>
        <v>0</v>
      </c>
      <c r="CA313" s="4269">
        <f t="shared" si="613"/>
        <v>0</v>
      </c>
      <c r="CB313" s="4269">
        <f t="shared" si="613"/>
        <v>0</v>
      </c>
      <c r="CC313" s="4270">
        <f t="shared" si="613"/>
        <v>0</v>
      </c>
      <c r="CD313" s="4114"/>
      <c r="CE313" s="4264" t="str">
        <f t="shared" si="527"/>
        <v/>
      </c>
      <c r="CF313" s="4271">
        <f t="shared" si="528"/>
        <v>0</v>
      </c>
      <c r="CG313" s="4272">
        <f t="shared" si="529"/>
        <v>0</v>
      </c>
      <c r="CH313" s="4272">
        <f t="shared" si="530"/>
        <v>0</v>
      </c>
      <c r="CI313" s="4272">
        <f t="shared" si="531"/>
        <v>0</v>
      </c>
      <c r="CJ313" s="4272">
        <f t="shared" si="532"/>
        <v>0</v>
      </c>
      <c r="CK313" s="4272">
        <f t="shared" si="533"/>
        <v>0</v>
      </c>
      <c r="CL313" s="4272">
        <f t="shared" si="534"/>
        <v>0</v>
      </c>
      <c r="CM313" s="4272">
        <f t="shared" si="535"/>
        <v>0</v>
      </c>
      <c r="CN313" s="4272">
        <f t="shared" si="536"/>
        <v>0</v>
      </c>
      <c r="CO313" s="4285">
        <f>IF(M313=CO8,M313,0)</f>
        <v>0</v>
      </c>
      <c r="CP313" s="4286" t="str">
        <f t="shared" si="537"/>
        <v/>
      </c>
      <c r="CQ313" s="4261" t="str">
        <f t="shared" si="538"/>
        <v/>
      </c>
      <c r="CR313" s="4275" t="str">
        <f t="shared" si="539"/>
        <v/>
      </c>
      <c r="CS313" s="4275" t="str">
        <f t="shared" si="540"/>
        <v/>
      </c>
      <c r="CT313" s="4275" t="str">
        <f t="shared" si="541"/>
        <v/>
      </c>
      <c r="CU313" s="4275" t="str">
        <f t="shared" si="542"/>
        <v/>
      </c>
      <c r="CV313" s="4275" t="str">
        <f t="shared" si="543"/>
        <v/>
      </c>
      <c r="CW313" s="4275" t="str">
        <f t="shared" si="544"/>
        <v/>
      </c>
      <c r="CX313" s="4276" t="str">
        <f t="shared" si="545"/>
        <v/>
      </c>
      <c r="CY313" s="4186"/>
      <c r="CZ313" s="4264" t="str">
        <f t="shared" si="546"/>
        <v/>
      </c>
      <c r="DA313" s="4277">
        <f t="shared" si="547"/>
        <v>0</v>
      </c>
      <c r="DB313" s="4115" t="str">
        <f t="shared" si="548"/>
        <v/>
      </c>
      <c r="DC313" s="4115" t="str">
        <f t="shared" si="549"/>
        <v/>
      </c>
      <c r="DD313" s="4115" t="str">
        <f t="shared" si="550"/>
        <v/>
      </c>
      <c r="DE313" s="4115" t="str">
        <f t="shared" si="551"/>
        <v/>
      </c>
      <c r="DF313" s="4115" t="str">
        <f t="shared" si="552"/>
        <v/>
      </c>
      <c r="DG313" s="4115" t="str">
        <f t="shared" si="553"/>
        <v/>
      </c>
      <c r="DH313" s="4115" t="str">
        <f t="shared" si="554"/>
        <v/>
      </c>
      <c r="DI313" s="4115" t="str">
        <f t="shared" si="555"/>
        <v/>
      </c>
      <c r="DJ313" s="4136"/>
      <c r="DK313" s="4287">
        <f>IF(M313=DK8,M313,0)</f>
        <v>0</v>
      </c>
      <c r="DL313" s="4286" t="str">
        <f t="shared" si="556"/>
        <v/>
      </c>
      <c r="DM313" s="4275" t="str">
        <f t="shared" si="557"/>
        <v/>
      </c>
      <c r="DN313" s="4275" t="str">
        <f t="shared" si="558"/>
        <v/>
      </c>
      <c r="DO313" s="4275" t="str">
        <f t="shared" si="559"/>
        <v/>
      </c>
      <c r="DP313" s="4275" t="str">
        <f t="shared" si="560"/>
        <v/>
      </c>
      <c r="DQ313" s="4275" t="str">
        <f t="shared" si="561"/>
        <v/>
      </c>
      <c r="DR313" s="4275" t="str">
        <f t="shared" si="562"/>
        <v/>
      </c>
      <c r="DS313" s="4275" t="str">
        <f t="shared" si="563"/>
        <v/>
      </c>
      <c r="DT313" s="4279" t="str">
        <f t="shared" si="564"/>
        <v/>
      </c>
      <c r="DU313" s="4122"/>
      <c r="DV313" s="4266">
        <f t="shared" si="565"/>
        <v>0</v>
      </c>
      <c r="DW313" s="4267">
        <f t="shared" si="566"/>
        <v>0</v>
      </c>
      <c r="DX313" s="4267">
        <f t="shared" si="567"/>
        <v>0</v>
      </c>
      <c r="DY313" s="4267">
        <f t="shared" si="568"/>
        <v>0</v>
      </c>
      <c r="DZ313" s="4267">
        <f t="shared" si="569"/>
        <v>0</v>
      </c>
      <c r="EA313" s="4267">
        <f t="shared" si="570"/>
        <v>0</v>
      </c>
      <c r="EB313" s="4267">
        <f t="shared" si="571"/>
        <v>0</v>
      </c>
      <c r="EC313" s="4267">
        <f t="shared" si="572"/>
        <v>0</v>
      </c>
      <c r="ED313" s="4215"/>
      <c r="EE313" s="4268">
        <f t="shared" si="617"/>
        <v>0</v>
      </c>
      <c r="EF313" s="4269">
        <f t="shared" si="614"/>
        <v>0</v>
      </c>
      <c r="EG313" s="4269">
        <f t="shared" si="614"/>
        <v>0</v>
      </c>
      <c r="EH313" s="4269">
        <f t="shared" si="614"/>
        <v>0</v>
      </c>
      <c r="EI313" s="4269">
        <f t="shared" si="614"/>
        <v>0</v>
      </c>
      <c r="EJ313" s="4269">
        <f t="shared" si="614"/>
        <v>0</v>
      </c>
      <c r="EK313" s="4269">
        <f t="shared" si="614"/>
        <v>0</v>
      </c>
      <c r="EL313" s="4270">
        <f t="shared" si="614"/>
        <v>0</v>
      </c>
      <c r="EM313" s="4186"/>
      <c r="EN313" s="4264" t="str">
        <f t="shared" si="573"/>
        <v/>
      </c>
      <c r="EO313" s="4271">
        <f t="shared" si="574"/>
        <v>0</v>
      </c>
      <c r="EP313" s="4272">
        <f t="shared" si="575"/>
        <v>0</v>
      </c>
      <c r="EQ313" s="4272">
        <f t="shared" si="576"/>
        <v>0</v>
      </c>
      <c r="ER313" s="4272">
        <f t="shared" si="577"/>
        <v>0</v>
      </c>
      <c r="ES313" s="4272">
        <f t="shared" si="578"/>
        <v>0</v>
      </c>
      <c r="ET313" s="4272">
        <f t="shared" si="579"/>
        <v>0</v>
      </c>
      <c r="EU313" s="4272">
        <f t="shared" si="580"/>
        <v>0</v>
      </c>
      <c r="EV313" s="4272">
        <f t="shared" si="581"/>
        <v>0</v>
      </c>
      <c r="EW313" s="4272">
        <f t="shared" si="582"/>
        <v>0</v>
      </c>
      <c r="EX313" s="4288">
        <f>IF(X313=EX8,X313,0)</f>
        <v>0</v>
      </c>
      <c r="EY313" s="4286" t="str">
        <f t="shared" si="583"/>
        <v/>
      </c>
      <c r="EZ313" s="4261" t="str">
        <f t="shared" si="584"/>
        <v/>
      </c>
      <c r="FA313" s="4275" t="str">
        <f t="shared" si="585"/>
        <v/>
      </c>
      <c r="FB313" s="4275" t="str">
        <f t="shared" si="586"/>
        <v/>
      </c>
      <c r="FC313" s="4275" t="str">
        <f t="shared" si="587"/>
        <v/>
      </c>
      <c r="FD313" s="4275" t="str">
        <f t="shared" si="588"/>
        <v/>
      </c>
      <c r="FE313" s="4275" t="str">
        <f t="shared" si="589"/>
        <v/>
      </c>
      <c r="FF313" s="4275" t="str">
        <f t="shared" si="590"/>
        <v/>
      </c>
      <c r="FG313" s="4275" t="str">
        <f t="shared" si="591"/>
        <v/>
      </c>
      <c r="FH313" s="4186"/>
      <c r="FI313" s="4264" t="str">
        <f t="shared" si="592"/>
        <v/>
      </c>
      <c r="FJ313" s="4277">
        <f t="shared" si="593"/>
        <v>0</v>
      </c>
      <c r="FK313" s="4115" t="str">
        <f t="shared" si="594"/>
        <v/>
      </c>
      <c r="FL313" s="4115" t="str">
        <f t="shared" si="595"/>
        <v/>
      </c>
      <c r="FM313" s="4115" t="str">
        <f t="shared" si="596"/>
        <v/>
      </c>
      <c r="FN313" s="4115" t="str">
        <f t="shared" si="597"/>
        <v/>
      </c>
      <c r="FO313" s="4115" t="str">
        <f t="shared" si="598"/>
        <v/>
      </c>
      <c r="FP313" s="4115" t="str">
        <f t="shared" si="599"/>
        <v/>
      </c>
      <c r="FQ313" s="4115" t="str">
        <f t="shared" si="600"/>
        <v/>
      </c>
      <c r="FR313" s="4115" t="str">
        <f t="shared" si="601"/>
        <v/>
      </c>
      <c r="FS313" s="4287">
        <f>IF(X313=FS8,X313,0)</f>
        <v>0</v>
      </c>
      <c r="FT313" s="4286" t="str">
        <f t="shared" si="602"/>
        <v/>
      </c>
      <c r="FU313" s="4275" t="str">
        <f t="shared" si="603"/>
        <v/>
      </c>
      <c r="FV313" s="4275" t="str">
        <f t="shared" si="604"/>
        <v/>
      </c>
      <c r="FW313" s="4275" t="str">
        <f t="shared" si="605"/>
        <v/>
      </c>
      <c r="FX313" s="4275" t="str">
        <f t="shared" si="606"/>
        <v/>
      </c>
      <c r="FY313" s="4275" t="str">
        <f t="shared" si="607"/>
        <v/>
      </c>
      <c r="FZ313" s="4275" t="str">
        <f t="shared" si="608"/>
        <v/>
      </c>
      <c r="GA313" s="4275" t="str">
        <f t="shared" si="609"/>
        <v/>
      </c>
      <c r="GB313" s="4279" t="str">
        <f t="shared" si="610"/>
        <v/>
      </c>
      <c r="GC313" s="4122"/>
    </row>
    <row r="314" spans="1:185" ht="45" customHeight="1">
      <c r="A314" s="4016">
        <f>ROW()</f>
        <v>314</v>
      </c>
      <c r="B314" s="4250" t="str">
        <f>IF(C314="I","",IF(ISBLANK(D314),"",IF(ISTEXT(D314),LARGE(B9:B313,1)+1,0)))</f>
        <v/>
      </c>
      <c r="C314" s="4298"/>
      <c r="D314" s="4299"/>
      <c r="E314" s="4300"/>
      <c r="F314" s="4301"/>
      <c r="G314" s="4254"/>
      <c r="H314" s="4255"/>
      <c r="I314" s="4254"/>
      <c r="J314" s="4255"/>
      <c r="K314" s="4256">
        <f t="shared" si="611"/>
        <v>0</v>
      </c>
      <c r="L314" s="4119"/>
      <c r="M314" s="4257">
        <f t="shared" si="499"/>
        <v>0</v>
      </c>
      <c r="N314" s="4258">
        <f t="shared" si="499"/>
        <v>0</v>
      </c>
      <c r="O314" s="4259"/>
      <c r="P314" s="4259"/>
      <c r="Q314" s="4259"/>
      <c r="R314" s="4259"/>
      <c r="S314" s="4259"/>
      <c r="T314" s="4259"/>
      <c r="U314" s="4259"/>
      <c r="V314" s="4259"/>
      <c r="W314" s="4119"/>
      <c r="X314" s="4257">
        <f t="shared" si="500"/>
        <v>0</v>
      </c>
      <c r="Y314" s="4258">
        <f t="shared" si="500"/>
        <v>0</v>
      </c>
      <c r="Z314" s="4260"/>
      <c r="AA314" s="4260"/>
      <c r="AB314" s="4260"/>
      <c r="AC314" s="4260"/>
      <c r="AD314" s="4260"/>
      <c r="AE314" s="4260"/>
      <c r="AF314" s="4260"/>
      <c r="AG314" s="4260"/>
      <c r="AH314" s="4119"/>
      <c r="AI314" s="4122"/>
      <c r="AJ314" s="4261">
        <f t="shared" si="501"/>
        <v>0</v>
      </c>
      <c r="AK314" s="4262">
        <f t="shared" si="502"/>
        <v>0</v>
      </c>
      <c r="AL314" s="4261">
        <f t="shared" si="503"/>
        <v>0</v>
      </c>
      <c r="AM314" s="4262">
        <f t="shared" si="504"/>
        <v>0</v>
      </c>
      <c r="AN314" s="4261">
        <f t="shared" si="505"/>
        <v>0</v>
      </c>
      <c r="AO314" s="4262">
        <f t="shared" si="506"/>
        <v>0</v>
      </c>
      <c r="AP314" s="4261">
        <f t="shared" si="507"/>
        <v>0</v>
      </c>
      <c r="AQ314" s="4262">
        <f t="shared" si="508"/>
        <v>0</v>
      </c>
      <c r="AR314" s="4261">
        <f t="shared" si="509"/>
        <v>0</v>
      </c>
      <c r="AS314" s="4262">
        <f t="shared" si="510"/>
        <v>0</v>
      </c>
      <c r="AT314" s="4261">
        <f t="shared" si="511"/>
        <v>0</v>
      </c>
      <c r="AU314" s="4262">
        <f t="shared" si="512"/>
        <v>0</v>
      </c>
      <c r="AV314" s="4261">
        <f t="shared" si="513"/>
        <v>0</v>
      </c>
      <c r="AW314" s="4262">
        <f t="shared" si="514"/>
        <v>0</v>
      </c>
      <c r="AX314" s="4261">
        <f t="shared" si="515"/>
        <v>0</v>
      </c>
      <c r="AY314" s="4262">
        <f t="shared" si="516"/>
        <v>0</v>
      </c>
      <c r="AZ314" s="4263"/>
      <c r="BA314" s="4264">
        <f>BA9</f>
        <v>20</v>
      </c>
      <c r="BB314" s="4264">
        <f t="shared" si="517"/>
        <v>0</v>
      </c>
      <c r="BC314" s="4264" t="str">
        <f t="shared" si="518"/>
        <v/>
      </c>
      <c r="BD314" s="4265">
        <f t="shared" si="615"/>
        <v>0</v>
      </c>
      <c r="BE314" s="4265">
        <f t="shared" si="612"/>
        <v>0</v>
      </c>
      <c r="BF314" s="4265">
        <f t="shared" si="612"/>
        <v>0</v>
      </c>
      <c r="BG314" s="4265">
        <f t="shared" si="612"/>
        <v>0</v>
      </c>
      <c r="BH314" s="4265">
        <f t="shared" si="612"/>
        <v>0</v>
      </c>
      <c r="BI314" s="4265">
        <f t="shared" si="612"/>
        <v>0</v>
      </c>
      <c r="BJ314" s="4265">
        <f t="shared" si="612"/>
        <v>0</v>
      </c>
      <c r="BK314" s="4265">
        <f t="shared" si="612"/>
        <v>0</v>
      </c>
      <c r="BL314" s="4122"/>
      <c r="BM314" s="4266">
        <f t="shared" si="519"/>
        <v>0</v>
      </c>
      <c r="BN314" s="4267">
        <f t="shared" si="520"/>
        <v>0</v>
      </c>
      <c r="BO314" s="4267">
        <f t="shared" si="521"/>
        <v>0</v>
      </c>
      <c r="BP314" s="4267">
        <f t="shared" si="522"/>
        <v>0</v>
      </c>
      <c r="BQ314" s="4267">
        <f t="shared" si="523"/>
        <v>0</v>
      </c>
      <c r="BR314" s="4267">
        <f t="shared" si="524"/>
        <v>0</v>
      </c>
      <c r="BS314" s="4267">
        <f t="shared" si="525"/>
        <v>0</v>
      </c>
      <c r="BT314" s="4267">
        <f t="shared" si="526"/>
        <v>0</v>
      </c>
      <c r="BU314" s="4202"/>
      <c r="BV314" s="4268">
        <f t="shared" si="616"/>
        <v>0</v>
      </c>
      <c r="BW314" s="4269">
        <f t="shared" si="613"/>
        <v>0</v>
      </c>
      <c r="BX314" s="4269">
        <f t="shared" si="613"/>
        <v>0</v>
      </c>
      <c r="BY314" s="4269">
        <f t="shared" si="613"/>
        <v>0</v>
      </c>
      <c r="BZ314" s="4269">
        <f t="shared" si="613"/>
        <v>0</v>
      </c>
      <c r="CA314" s="4269">
        <f t="shared" si="613"/>
        <v>0</v>
      </c>
      <c r="CB314" s="4269">
        <f t="shared" si="613"/>
        <v>0</v>
      </c>
      <c r="CC314" s="4270">
        <f t="shared" si="613"/>
        <v>0</v>
      </c>
      <c r="CD314" s="4114"/>
      <c r="CE314" s="4264" t="str">
        <f t="shared" si="527"/>
        <v/>
      </c>
      <c r="CF314" s="4271">
        <f t="shared" si="528"/>
        <v>0</v>
      </c>
      <c r="CG314" s="4272">
        <f t="shared" si="529"/>
        <v>0</v>
      </c>
      <c r="CH314" s="4272">
        <f t="shared" si="530"/>
        <v>0</v>
      </c>
      <c r="CI314" s="4272">
        <f t="shared" si="531"/>
        <v>0</v>
      </c>
      <c r="CJ314" s="4272">
        <f t="shared" si="532"/>
        <v>0</v>
      </c>
      <c r="CK314" s="4272">
        <f t="shared" si="533"/>
        <v>0</v>
      </c>
      <c r="CL314" s="4272">
        <f t="shared" si="534"/>
        <v>0</v>
      </c>
      <c r="CM314" s="4272">
        <f t="shared" si="535"/>
        <v>0</v>
      </c>
      <c r="CN314" s="4272">
        <f t="shared" si="536"/>
        <v>0</v>
      </c>
      <c r="CO314" s="4285">
        <f>IF(M314=CO8,M314,0)</f>
        <v>0</v>
      </c>
      <c r="CP314" s="4286" t="str">
        <f t="shared" si="537"/>
        <v/>
      </c>
      <c r="CQ314" s="4261" t="str">
        <f t="shared" si="538"/>
        <v/>
      </c>
      <c r="CR314" s="4275" t="str">
        <f t="shared" si="539"/>
        <v/>
      </c>
      <c r="CS314" s="4275" t="str">
        <f t="shared" si="540"/>
        <v/>
      </c>
      <c r="CT314" s="4275" t="str">
        <f t="shared" si="541"/>
        <v/>
      </c>
      <c r="CU314" s="4275" t="str">
        <f t="shared" si="542"/>
        <v/>
      </c>
      <c r="CV314" s="4275" t="str">
        <f t="shared" si="543"/>
        <v/>
      </c>
      <c r="CW314" s="4275" t="str">
        <f t="shared" si="544"/>
        <v/>
      </c>
      <c r="CX314" s="4276" t="str">
        <f t="shared" si="545"/>
        <v/>
      </c>
      <c r="CY314" s="4186"/>
      <c r="CZ314" s="4264" t="str">
        <f t="shared" si="546"/>
        <v/>
      </c>
      <c r="DA314" s="4277">
        <f t="shared" si="547"/>
        <v>0</v>
      </c>
      <c r="DB314" s="4115" t="str">
        <f t="shared" si="548"/>
        <v/>
      </c>
      <c r="DC314" s="4115" t="str">
        <f t="shared" si="549"/>
        <v/>
      </c>
      <c r="DD314" s="4115" t="str">
        <f t="shared" si="550"/>
        <v/>
      </c>
      <c r="DE314" s="4115" t="str">
        <f t="shared" si="551"/>
        <v/>
      </c>
      <c r="DF314" s="4115" t="str">
        <f t="shared" si="552"/>
        <v/>
      </c>
      <c r="DG314" s="4115" t="str">
        <f t="shared" si="553"/>
        <v/>
      </c>
      <c r="DH314" s="4115" t="str">
        <f t="shared" si="554"/>
        <v/>
      </c>
      <c r="DI314" s="4115" t="str">
        <f t="shared" si="555"/>
        <v/>
      </c>
      <c r="DJ314" s="4136"/>
      <c r="DK314" s="4287">
        <f>IF(M314=DK8,M314,0)</f>
        <v>0</v>
      </c>
      <c r="DL314" s="4286" t="str">
        <f t="shared" si="556"/>
        <v/>
      </c>
      <c r="DM314" s="4275" t="str">
        <f t="shared" si="557"/>
        <v/>
      </c>
      <c r="DN314" s="4275" t="str">
        <f t="shared" si="558"/>
        <v/>
      </c>
      <c r="DO314" s="4275" t="str">
        <f t="shared" si="559"/>
        <v/>
      </c>
      <c r="DP314" s="4275" t="str">
        <f t="shared" si="560"/>
        <v/>
      </c>
      <c r="DQ314" s="4275" t="str">
        <f t="shared" si="561"/>
        <v/>
      </c>
      <c r="DR314" s="4275" t="str">
        <f t="shared" si="562"/>
        <v/>
      </c>
      <c r="DS314" s="4275" t="str">
        <f t="shared" si="563"/>
        <v/>
      </c>
      <c r="DT314" s="4279" t="str">
        <f t="shared" si="564"/>
        <v/>
      </c>
      <c r="DU314" s="4122"/>
      <c r="DV314" s="4266">
        <f t="shared" si="565"/>
        <v>0</v>
      </c>
      <c r="DW314" s="4267">
        <f t="shared" si="566"/>
        <v>0</v>
      </c>
      <c r="DX314" s="4267">
        <f t="shared" si="567"/>
        <v>0</v>
      </c>
      <c r="DY314" s="4267">
        <f t="shared" si="568"/>
        <v>0</v>
      </c>
      <c r="DZ314" s="4267">
        <f t="shared" si="569"/>
        <v>0</v>
      </c>
      <c r="EA314" s="4267">
        <f t="shared" si="570"/>
        <v>0</v>
      </c>
      <c r="EB314" s="4267">
        <f t="shared" si="571"/>
        <v>0</v>
      </c>
      <c r="EC314" s="4267">
        <f t="shared" si="572"/>
        <v>0</v>
      </c>
      <c r="ED314" s="4215"/>
      <c r="EE314" s="4268">
        <f t="shared" si="617"/>
        <v>0</v>
      </c>
      <c r="EF314" s="4269">
        <f t="shared" si="614"/>
        <v>0</v>
      </c>
      <c r="EG314" s="4269">
        <f t="shared" si="614"/>
        <v>0</v>
      </c>
      <c r="EH314" s="4269">
        <f t="shared" si="614"/>
        <v>0</v>
      </c>
      <c r="EI314" s="4269">
        <f t="shared" si="614"/>
        <v>0</v>
      </c>
      <c r="EJ314" s="4269">
        <f t="shared" si="614"/>
        <v>0</v>
      </c>
      <c r="EK314" s="4269">
        <f t="shared" si="614"/>
        <v>0</v>
      </c>
      <c r="EL314" s="4270">
        <f t="shared" si="614"/>
        <v>0</v>
      </c>
      <c r="EM314" s="4186"/>
      <c r="EN314" s="4264" t="str">
        <f t="shared" si="573"/>
        <v/>
      </c>
      <c r="EO314" s="4271">
        <f t="shared" si="574"/>
        <v>0</v>
      </c>
      <c r="EP314" s="4272">
        <f t="shared" si="575"/>
        <v>0</v>
      </c>
      <c r="EQ314" s="4272">
        <f t="shared" si="576"/>
        <v>0</v>
      </c>
      <c r="ER314" s="4272">
        <f t="shared" si="577"/>
        <v>0</v>
      </c>
      <c r="ES314" s="4272">
        <f t="shared" si="578"/>
        <v>0</v>
      </c>
      <c r="ET314" s="4272">
        <f t="shared" si="579"/>
        <v>0</v>
      </c>
      <c r="EU314" s="4272">
        <f t="shared" si="580"/>
        <v>0</v>
      </c>
      <c r="EV314" s="4272">
        <f t="shared" si="581"/>
        <v>0</v>
      </c>
      <c r="EW314" s="4272">
        <f t="shared" si="582"/>
        <v>0</v>
      </c>
      <c r="EX314" s="4288">
        <f>IF(X314=EX8,X314,0)</f>
        <v>0</v>
      </c>
      <c r="EY314" s="4286" t="str">
        <f t="shared" si="583"/>
        <v/>
      </c>
      <c r="EZ314" s="4261" t="str">
        <f t="shared" si="584"/>
        <v/>
      </c>
      <c r="FA314" s="4275" t="str">
        <f t="shared" si="585"/>
        <v/>
      </c>
      <c r="FB314" s="4275" t="str">
        <f t="shared" si="586"/>
        <v/>
      </c>
      <c r="FC314" s="4275" t="str">
        <f t="shared" si="587"/>
        <v/>
      </c>
      <c r="FD314" s="4275" t="str">
        <f t="shared" si="588"/>
        <v/>
      </c>
      <c r="FE314" s="4275" t="str">
        <f t="shared" si="589"/>
        <v/>
      </c>
      <c r="FF314" s="4275" t="str">
        <f t="shared" si="590"/>
        <v/>
      </c>
      <c r="FG314" s="4275" t="str">
        <f t="shared" si="591"/>
        <v/>
      </c>
      <c r="FH314" s="4186"/>
      <c r="FI314" s="4264" t="str">
        <f t="shared" si="592"/>
        <v/>
      </c>
      <c r="FJ314" s="4277">
        <f t="shared" si="593"/>
        <v>0</v>
      </c>
      <c r="FK314" s="4115" t="str">
        <f t="shared" si="594"/>
        <v/>
      </c>
      <c r="FL314" s="4115" t="str">
        <f t="shared" si="595"/>
        <v/>
      </c>
      <c r="FM314" s="4115" t="str">
        <f t="shared" si="596"/>
        <v/>
      </c>
      <c r="FN314" s="4115" t="str">
        <f t="shared" si="597"/>
        <v/>
      </c>
      <c r="FO314" s="4115" t="str">
        <f t="shared" si="598"/>
        <v/>
      </c>
      <c r="FP314" s="4115" t="str">
        <f t="shared" si="599"/>
        <v/>
      </c>
      <c r="FQ314" s="4115" t="str">
        <f t="shared" si="600"/>
        <v/>
      </c>
      <c r="FR314" s="4115" t="str">
        <f t="shared" si="601"/>
        <v/>
      </c>
      <c r="FS314" s="4287">
        <f>IF(X314=FS8,X314,0)</f>
        <v>0</v>
      </c>
      <c r="FT314" s="4286" t="str">
        <f t="shared" si="602"/>
        <v/>
      </c>
      <c r="FU314" s="4275" t="str">
        <f t="shared" si="603"/>
        <v/>
      </c>
      <c r="FV314" s="4275" t="str">
        <f t="shared" si="604"/>
        <v/>
      </c>
      <c r="FW314" s="4275" t="str">
        <f t="shared" si="605"/>
        <v/>
      </c>
      <c r="FX314" s="4275" t="str">
        <f t="shared" si="606"/>
        <v/>
      </c>
      <c r="FY314" s="4275" t="str">
        <f t="shared" si="607"/>
        <v/>
      </c>
      <c r="FZ314" s="4275" t="str">
        <f t="shared" si="608"/>
        <v/>
      </c>
      <c r="GA314" s="4275" t="str">
        <f t="shared" si="609"/>
        <v/>
      </c>
      <c r="GB314" s="4279" t="str">
        <f t="shared" si="610"/>
        <v/>
      </c>
      <c r="GC314" s="4122"/>
    </row>
    <row r="315" spans="1:185" ht="45" customHeight="1">
      <c r="A315" s="4016">
        <f>ROW()</f>
        <v>315</v>
      </c>
      <c r="B315" s="4250" t="str">
        <f>IF(C315="I","",IF(ISBLANK(D315),"",IF(ISTEXT(D315),LARGE(B9:B314,1)+1,0)))</f>
        <v/>
      </c>
      <c r="C315" s="4298"/>
      <c r="D315" s="4299"/>
      <c r="E315" s="4300"/>
      <c r="F315" s="4301"/>
      <c r="G315" s="4254"/>
      <c r="H315" s="4255"/>
      <c r="I315" s="4254"/>
      <c r="J315" s="4255"/>
      <c r="K315" s="4256">
        <f t="shared" si="611"/>
        <v>0</v>
      </c>
      <c r="L315" s="4119"/>
      <c r="M315" s="4257">
        <f t="shared" si="499"/>
        <v>0</v>
      </c>
      <c r="N315" s="4258">
        <f t="shared" si="499"/>
        <v>0</v>
      </c>
      <c r="O315" s="4259"/>
      <c r="P315" s="4259"/>
      <c r="Q315" s="4259"/>
      <c r="R315" s="4259"/>
      <c r="S315" s="4259"/>
      <c r="T315" s="4259"/>
      <c r="U315" s="4259"/>
      <c r="V315" s="4259"/>
      <c r="W315" s="4119"/>
      <c r="X315" s="4257">
        <f t="shared" si="500"/>
        <v>0</v>
      </c>
      <c r="Y315" s="4258">
        <f t="shared" si="500"/>
        <v>0</v>
      </c>
      <c r="Z315" s="4260"/>
      <c r="AA315" s="4260"/>
      <c r="AB315" s="4260"/>
      <c r="AC315" s="4260"/>
      <c r="AD315" s="4260"/>
      <c r="AE315" s="4260"/>
      <c r="AF315" s="4260"/>
      <c r="AG315" s="4260"/>
      <c r="AH315" s="4119"/>
      <c r="AI315" s="4122"/>
      <c r="AJ315" s="4261">
        <f t="shared" si="501"/>
        <v>0</v>
      </c>
      <c r="AK315" s="4262">
        <f t="shared" si="502"/>
        <v>0</v>
      </c>
      <c r="AL315" s="4261">
        <f t="shared" si="503"/>
        <v>0</v>
      </c>
      <c r="AM315" s="4262">
        <f t="shared" si="504"/>
        <v>0</v>
      </c>
      <c r="AN315" s="4261">
        <f t="shared" si="505"/>
        <v>0</v>
      </c>
      <c r="AO315" s="4262">
        <f t="shared" si="506"/>
        <v>0</v>
      </c>
      <c r="AP315" s="4261">
        <f t="shared" si="507"/>
        <v>0</v>
      </c>
      <c r="AQ315" s="4262">
        <f t="shared" si="508"/>
        <v>0</v>
      </c>
      <c r="AR315" s="4261">
        <f t="shared" si="509"/>
        <v>0</v>
      </c>
      <c r="AS315" s="4262">
        <f t="shared" si="510"/>
        <v>0</v>
      </c>
      <c r="AT315" s="4261">
        <f t="shared" si="511"/>
        <v>0</v>
      </c>
      <c r="AU315" s="4262">
        <f t="shared" si="512"/>
        <v>0</v>
      </c>
      <c r="AV315" s="4261">
        <f t="shared" si="513"/>
        <v>0</v>
      </c>
      <c r="AW315" s="4262">
        <f t="shared" si="514"/>
        <v>0</v>
      </c>
      <c r="AX315" s="4261">
        <f t="shared" si="515"/>
        <v>0</v>
      </c>
      <c r="AY315" s="4262">
        <f t="shared" si="516"/>
        <v>0</v>
      </c>
      <c r="AZ315" s="4263"/>
      <c r="BA315" s="4264">
        <f>BA9</f>
        <v>20</v>
      </c>
      <c r="BB315" s="4264">
        <f t="shared" si="517"/>
        <v>0</v>
      </c>
      <c r="BC315" s="4264" t="str">
        <f t="shared" si="518"/>
        <v/>
      </c>
      <c r="BD315" s="4265">
        <f t="shared" si="615"/>
        <v>0</v>
      </c>
      <c r="BE315" s="4265">
        <f t="shared" si="612"/>
        <v>0</v>
      </c>
      <c r="BF315" s="4265">
        <f t="shared" si="612"/>
        <v>0</v>
      </c>
      <c r="BG315" s="4265">
        <f t="shared" si="612"/>
        <v>0</v>
      </c>
      <c r="BH315" s="4265">
        <f t="shared" si="612"/>
        <v>0</v>
      </c>
      <c r="BI315" s="4265">
        <f t="shared" si="612"/>
        <v>0</v>
      </c>
      <c r="BJ315" s="4265">
        <f t="shared" si="612"/>
        <v>0</v>
      </c>
      <c r="BK315" s="4265">
        <f t="shared" si="612"/>
        <v>0</v>
      </c>
      <c r="BL315" s="4122"/>
      <c r="BM315" s="4266">
        <f t="shared" si="519"/>
        <v>0</v>
      </c>
      <c r="BN315" s="4267">
        <f t="shared" si="520"/>
        <v>0</v>
      </c>
      <c r="BO315" s="4267">
        <f t="shared" si="521"/>
        <v>0</v>
      </c>
      <c r="BP315" s="4267">
        <f t="shared" si="522"/>
        <v>0</v>
      </c>
      <c r="BQ315" s="4267">
        <f t="shared" si="523"/>
        <v>0</v>
      </c>
      <c r="BR315" s="4267">
        <f t="shared" si="524"/>
        <v>0</v>
      </c>
      <c r="BS315" s="4267">
        <f t="shared" si="525"/>
        <v>0</v>
      </c>
      <c r="BT315" s="4267">
        <f t="shared" si="526"/>
        <v>0</v>
      </c>
      <c r="BU315" s="4202"/>
      <c r="BV315" s="4268">
        <f t="shared" si="616"/>
        <v>0</v>
      </c>
      <c r="BW315" s="4269">
        <f t="shared" si="613"/>
        <v>0</v>
      </c>
      <c r="BX315" s="4269">
        <f t="shared" si="613"/>
        <v>0</v>
      </c>
      <c r="BY315" s="4269">
        <f t="shared" si="613"/>
        <v>0</v>
      </c>
      <c r="BZ315" s="4269">
        <f t="shared" si="613"/>
        <v>0</v>
      </c>
      <c r="CA315" s="4269">
        <f t="shared" si="613"/>
        <v>0</v>
      </c>
      <c r="CB315" s="4269">
        <f t="shared" si="613"/>
        <v>0</v>
      </c>
      <c r="CC315" s="4270">
        <f t="shared" si="613"/>
        <v>0</v>
      </c>
      <c r="CD315" s="4114"/>
      <c r="CE315" s="4264" t="str">
        <f t="shared" si="527"/>
        <v/>
      </c>
      <c r="CF315" s="4271">
        <f t="shared" si="528"/>
        <v>0</v>
      </c>
      <c r="CG315" s="4272">
        <f t="shared" si="529"/>
        <v>0</v>
      </c>
      <c r="CH315" s="4272">
        <f t="shared" si="530"/>
        <v>0</v>
      </c>
      <c r="CI315" s="4272">
        <f t="shared" si="531"/>
        <v>0</v>
      </c>
      <c r="CJ315" s="4272">
        <f t="shared" si="532"/>
        <v>0</v>
      </c>
      <c r="CK315" s="4272">
        <f t="shared" si="533"/>
        <v>0</v>
      </c>
      <c r="CL315" s="4272">
        <f t="shared" si="534"/>
        <v>0</v>
      </c>
      <c r="CM315" s="4272">
        <f t="shared" si="535"/>
        <v>0</v>
      </c>
      <c r="CN315" s="4272">
        <f t="shared" si="536"/>
        <v>0</v>
      </c>
      <c r="CO315" s="4285">
        <f>IF(M315=CO8,M315,0)</f>
        <v>0</v>
      </c>
      <c r="CP315" s="4286" t="str">
        <f t="shared" si="537"/>
        <v/>
      </c>
      <c r="CQ315" s="4261" t="str">
        <f t="shared" si="538"/>
        <v/>
      </c>
      <c r="CR315" s="4275" t="str">
        <f t="shared" si="539"/>
        <v/>
      </c>
      <c r="CS315" s="4275" t="str">
        <f t="shared" si="540"/>
        <v/>
      </c>
      <c r="CT315" s="4275" t="str">
        <f t="shared" si="541"/>
        <v/>
      </c>
      <c r="CU315" s="4275" t="str">
        <f t="shared" si="542"/>
        <v/>
      </c>
      <c r="CV315" s="4275" t="str">
        <f t="shared" si="543"/>
        <v/>
      </c>
      <c r="CW315" s="4275" t="str">
        <f t="shared" si="544"/>
        <v/>
      </c>
      <c r="CX315" s="4276" t="str">
        <f t="shared" si="545"/>
        <v/>
      </c>
      <c r="CY315" s="4186"/>
      <c r="CZ315" s="4264" t="str">
        <f t="shared" si="546"/>
        <v/>
      </c>
      <c r="DA315" s="4277">
        <f t="shared" si="547"/>
        <v>0</v>
      </c>
      <c r="DB315" s="4115" t="str">
        <f t="shared" si="548"/>
        <v/>
      </c>
      <c r="DC315" s="4115" t="str">
        <f t="shared" si="549"/>
        <v/>
      </c>
      <c r="DD315" s="4115" t="str">
        <f t="shared" si="550"/>
        <v/>
      </c>
      <c r="DE315" s="4115" t="str">
        <f t="shared" si="551"/>
        <v/>
      </c>
      <c r="DF315" s="4115" t="str">
        <f t="shared" si="552"/>
        <v/>
      </c>
      <c r="DG315" s="4115" t="str">
        <f t="shared" si="553"/>
        <v/>
      </c>
      <c r="DH315" s="4115" t="str">
        <f t="shared" si="554"/>
        <v/>
      </c>
      <c r="DI315" s="4115" t="str">
        <f t="shared" si="555"/>
        <v/>
      </c>
      <c r="DJ315" s="4136"/>
      <c r="DK315" s="4287">
        <f>IF(M315=DK8,M315,0)</f>
        <v>0</v>
      </c>
      <c r="DL315" s="4286" t="str">
        <f t="shared" si="556"/>
        <v/>
      </c>
      <c r="DM315" s="4275" t="str">
        <f t="shared" si="557"/>
        <v/>
      </c>
      <c r="DN315" s="4275" t="str">
        <f t="shared" si="558"/>
        <v/>
      </c>
      <c r="DO315" s="4275" t="str">
        <f t="shared" si="559"/>
        <v/>
      </c>
      <c r="DP315" s="4275" t="str">
        <f t="shared" si="560"/>
        <v/>
      </c>
      <c r="DQ315" s="4275" t="str">
        <f t="shared" si="561"/>
        <v/>
      </c>
      <c r="DR315" s="4275" t="str">
        <f t="shared" si="562"/>
        <v/>
      </c>
      <c r="DS315" s="4275" t="str">
        <f t="shared" si="563"/>
        <v/>
      </c>
      <c r="DT315" s="4279" t="str">
        <f t="shared" si="564"/>
        <v/>
      </c>
      <c r="DU315" s="4122"/>
      <c r="DV315" s="4266">
        <f t="shared" si="565"/>
        <v>0</v>
      </c>
      <c r="DW315" s="4267">
        <f t="shared" si="566"/>
        <v>0</v>
      </c>
      <c r="DX315" s="4267">
        <f t="shared" si="567"/>
        <v>0</v>
      </c>
      <c r="DY315" s="4267">
        <f t="shared" si="568"/>
        <v>0</v>
      </c>
      <c r="DZ315" s="4267">
        <f t="shared" si="569"/>
        <v>0</v>
      </c>
      <c r="EA315" s="4267">
        <f t="shared" si="570"/>
        <v>0</v>
      </c>
      <c r="EB315" s="4267">
        <f t="shared" si="571"/>
        <v>0</v>
      </c>
      <c r="EC315" s="4267">
        <f t="shared" si="572"/>
        <v>0</v>
      </c>
      <c r="ED315" s="4215"/>
      <c r="EE315" s="4268">
        <f t="shared" si="617"/>
        <v>0</v>
      </c>
      <c r="EF315" s="4269">
        <f t="shared" si="614"/>
        <v>0</v>
      </c>
      <c r="EG315" s="4269">
        <f t="shared" si="614"/>
        <v>0</v>
      </c>
      <c r="EH315" s="4269">
        <f t="shared" si="614"/>
        <v>0</v>
      </c>
      <c r="EI315" s="4269">
        <f t="shared" si="614"/>
        <v>0</v>
      </c>
      <c r="EJ315" s="4269">
        <f t="shared" si="614"/>
        <v>0</v>
      </c>
      <c r="EK315" s="4269">
        <f t="shared" si="614"/>
        <v>0</v>
      </c>
      <c r="EL315" s="4270">
        <f t="shared" si="614"/>
        <v>0</v>
      </c>
      <c r="EM315" s="4186"/>
      <c r="EN315" s="4264" t="str">
        <f t="shared" si="573"/>
        <v/>
      </c>
      <c r="EO315" s="4271">
        <f t="shared" si="574"/>
        <v>0</v>
      </c>
      <c r="EP315" s="4272">
        <f t="shared" si="575"/>
        <v>0</v>
      </c>
      <c r="EQ315" s="4272">
        <f t="shared" si="576"/>
        <v>0</v>
      </c>
      <c r="ER315" s="4272">
        <f t="shared" si="577"/>
        <v>0</v>
      </c>
      <c r="ES315" s="4272">
        <f t="shared" si="578"/>
        <v>0</v>
      </c>
      <c r="ET315" s="4272">
        <f t="shared" si="579"/>
        <v>0</v>
      </c>
      <c r="EU315" s="4272">
        <f t="shared" si="580"/>
        <v>0</v>
      </c>
      <c r="EV315" s="4272">
        <f t="shared" si="581"/>
        <v>0</v>
      </c>
      <c r="EW315" s="4272">
        <f t="shared" si="582"/>
        <v>0</v>
      </c>
      <c r="EX315" s="4288">
        <f>IF(X315=EX8,X315,0)</f>
        <v>0</v>
      </c>
      <c r="EY315" s="4286" t="str">
        <f t="shared" si="583"/>
        <v/>
      </c>
      <c r="EZ315" s="4261" t="str">
        <f t="shared" si="584"/>
        <v/>
      </c>
      <c r="FA315" s="4275" t="str">
        <f t="shared" si="585"/>
        <v/>
      </c>
      <c r="FB315" s="4275" t="str">
        <f t="shared" si="586"/>
        <v/>
      </c>
      <c r="FC315" s="4275" t="str">
        <f t="shared" si="587"/>
        <v/>
      </c>
      <c r="FD315" s="4275" t="str">
        <f t="shared" si="588"/>
        <v/>
      </c>
      <c r="FE315" s="4275" t="str">
        <f t="shared" si="589"/>
        <v/>
      </c>
      <c r="FF315" s="4275" t="str">
        <f t="shared" si="590"/>
        <v/>
      </c>
      <c r="FG315" s="4275" t="str">
        <f t="shared" si="591"/>
        <v/>
      </c>
      <c r="FH315" s="4186"/>
      <c r="FI315" s="4264" t="str">
        <f t="shared" si="592"/>
        <v/>
      </c>
      <c r="FJ315" s="4277">
        <f t="shared" si="593"/>
        <v>0</v>
      </c>
      <c r="FK315" s="4115" t="str">
        <f t="shared" si="594"/>
        <v/>
      </c>
      <c r="FL315" s="4115" t="str">
        <f t="shared" si="595"/>
        <v/>
      </c>
      <c r="FM315" s="4115" t="str">
        <f t="shared" si="596"/>
        <v/>
      </c>
      <c r="FN315" s="4115" t="str">
        <f t="shared" si="597"/>
        <v/>
      </c>
      <c r="FO315" s="4115" t="str">
        <f t="shared" si="598"/>
        <v/>
      </c>
      <c r="FP315" s="4115" t="str">
        <f t="shared" si="599"/>
        <v/>
      </c>
      <c r="FQ315" s="4115" t="str">
        <f t="shared" si="600"/>
        <v/>
      </c>
      <c r="FR315" s="4115" t="str">
        <f t="shared" si="601"/>
        <v/>
      </c>
      <c r="FS315" s="4287">
        <f>IF(X315=FS8,X315,0)</f>
        <v>0</v>
      </c>
      <c r="FT315" s="4286" t="str">
        <f t="shared" si="602"/>
        <v/>
      </c>
      <c r="FU315" s="4275" t="str">
        <f t="shared" si="603"/>
        <v/>
      </c>
      <c r="FV315" s="4275" t="str">
        <f t="shared" si="604"/>
        <v/>
      </c>
      <c r="FW315" s="4275" t="str">
        <f t="shared" si="605"/>
        <v/>
      </c>
      <c r="FX315" s="4275" t="str">
        <f t="shared" si="606"/>
        <v/>
      </c>
      <c r="FY315" s="4275" t="str">
        <f t="shared" si="607"/>
        <v/>
      </c>
      <c r="FZ315" s="4275" t="str">
        <f t="shared" si="608"/>
        <v/>
      </c>
      <c r="GA315" s="4275" t="str">
        <f t="shared" si="609"/>
        <v/>
      </c>
      <c r="GB315" s="4279" t="str">
        <f t="shared" si="610"/>
        <v/>
      </c>
      <c r="GC315" s="4122"/>
    </row>
    <row r="316" spans="1:185" ht="45" customHeight="1">
      <c r="A316" s="4016">
        <f>ROW()</f>
        <v>316</v>
      </c>
      <c r="B316" s="4250" t="str">
        <f>IF(C316="I","",IF(ISBLANK(D316),"",IF(ISTEXT(D316),LARGE(B9:B315,1)+1,0)))</f>
        <v/>
      </c>
      <c r="C316" s="4298"/>
      <c r="D316" s="4295"/>
      <c r="E316" s="4252"/>
      <c r="F316" s="4253"/>
      <c r="G316" s="4254"/>
      <c r="H316" s="4255"/>
      <c r="I316" s="4254"/>
      <c r="J316" s="4255"/>
      <c r="K316" s="4256">
        <f t="shared" si="611"/>
        <v>0</v>
      </c>
      <c r="L316" s="4119"/>
      <c r="M316" s="4257">
        <f t="shared" si="499"/>
        <v>0</v>
      </c>
      <c r="N316" s="4258">
        <f t="shared" si="499"/>
        <v>0</v>
      </c>
      <c r="O316" s="4259"/>
      <c r="P316" s="4259"/>
      <c r="Q316" s="4259"/>
      <c r="R316" s="4259"/>
      <c r="S316" s="4259"/>
      <c r="T316" s="4259"/>
      <c r="U316" s="4259"/>
      <c r="V316" s="4259"/>
      <c r="W316" s="4119"/>
      <c r="X316" s="4257">
        <f t="shared" si="500"/>
        <v>0</v>
      </c>
      <c r="Y316" s="4258">
        <f t="shared" si="500"/>
        <v>0</v>
      </c>
      <c r="Z316" s="4260"/>
      <c r="AA316" s="4260"/>
      <c r="AB316" s="4260"/>
      <c r="AC316" s="4260"/>
      <c r="AD316" s="4260"/>
      <c r="AE316" s="4260"/>
      <c r="AF316" s="4260"/>
      <c r="AG316" s="4260"/>
      <c r="AH316" s="4119"/>
      <c r="AI316" s="4122"/>
      <c r="AJ316" s="4261">
        <f t="shared" si="501"/>
        <v>0</v>
      </c>
      <c r="AK316" s="4262">
        <f t="shared" si="502"/>
        <v>0</v>
      </c>
      <c r="AL316" s="4261">
        <f t="shared" si="503"/>
        <v>0</v>
      </c>
      <c r="AM316" s="4262">
        <f t="shared" si="504"/>
        <v>0</v>
      </c>
      <c r="AN316" s="4261">
        <f t="shared" si="505"/>
        <v>0</v>
      </c>
      <c r="AO316" s="4262">
        <f t="shared" si="506"/>
        <v>0</v>
      </c>
      <c r="AP316" s="4261">
        <f t="shared" si="507"/>
        <v>0</v>
      </c>
      <c r="AQ316" s="4262">
        <f t="shared" si="508"/>
        <v>0</v>
      </c>
      <c r="AR316" s="4261">
        <f t="shared" si="509"/>
        <v>0</v>
      </c>
      <c r="AS316" s="4262">
        <f t="shared" si="510"/>
        <v>0</v>
      </c>
      <c r="AT316" s="4261">
        <f t="shared" si="511"/>
        <v>0</v>
      </c>
      <c r="AU316" s="4262">
        <f t="shared" si="512"/>
        <v>0</v>
      </c>
      <c r="AV316" s="4261">
        <f t="shared" si="513"/>
        <v>0</v>
      </c>
      <c r="AW316" s="4262">
        <f t="shared" si="514"/>
        <v>0</v>
      </c>
      <c r="AX316" s="4261">
        <f t="shared" si="515"/>
        <v>0</v>
      </c>
      <c r="AY316" s="4262">
        <f t="shared" si="516"/>
        <v>0</v>
      </c>
      <c r="AZ316" s="4263"/>
      <c r="BA316" s="4264">
        <f>BA9</f>
        <v>20</v>
      </c>
      <c r="BB316" s="4264">
        <f t="shared" si="517"/>
        <v>0</v>
      </c>
      <c r="BC316" s="4264" t="str">
        <f t="shared" si="518"/>
        <v/>
      </c>
      <c r="BD316" s="4265">
        <f t="shared" si="615"/>
        <v>0</v>
      </c>
      <c r="BE316" s="4265">
        <f t="shared" si="612"/>
        <v>0</v>
      </c>
      <c r="BF316" s="4265">
        <f t="shared" si="612"/>
        <v>0</v>
      </c>
      <c r="BG316" s="4265">
        <f t="shared" si="612"/>
        <v>0</v>
      </c>
      <c r="BH316" s="4265">
        <f t="shared" si="612"/>
        <v>0</v>
      </c>
      <c r="BI316" s="4265">
        <f t="shared" si="612"/>
        <v>0</v>
      </c>
      <c r="BJ316" s="4265">
        <f t="shared" si="612"/>
        <v>0</v>
      </c>
      <c r="BK316" s="4265">
        <f t="shared" si="612"/>
        <v>0</v>
      </c>
      <c r="BL316" s="4122"/>
      <c r="BM316" s="4266">
        <f t="shared" si="519"/>
        <v>0</v>
      </c>
      <c r="BN316" s="4267">
        <f t="shared" si="520"/>
        <v>0</v>
      </c>
      <c r="BO316" s="4267">
        <f t="shared" si="521"/>
        <v>0</v>
      </c>
      <c r="BP316" s="4267">
        <f t="shared" si="522"/>
        <v>0</v>
      </c>
      <c r="BQ316" s="4267">
        <f t="shared" si="523"/>
        <v>0</v>
      </c>
      <c r="BR316" s="4267">
        <f t="shared" si="524"/>
        <v>0</v>
      </c>
      <c r="BS316" s="4267">
        <f t="shared" si="525"/>
        <v>0</v>
      </c>
      <c r="BT316" s="4267">
        <f t="shared" si="526"/>
        <v>0</v>
      </c>
      <c r="BU316" s="4202"/>
      <c r="BV316" s="4268">
        <f t="shared" si="616"/>
        <v>0</v>
      </c>
      <c r="BW316" s="4269">
        <f t="shared" si="613"/>
        <v>0</v>
      </c>
      <c r="BX316" s="4269">
        <f t="shared" si="613"/>
        <v>0</v>
      </c>
      <c r="BY316" s="4269">
        <f t="shared" si="613"/>
        <v>0</v>
      </c>
      <c r="BZ316" s="4269">
        <f t="shared" si="613"/>
        <v>0</v>
      </c>
      <c r="CA316" s="4269">
        <f t="shared" si="613"/>
        <v>0</v>
      </c>
      <c r="CB316" s="4269">
        <f t="shared" si="613"/>
        <v>0</v>
      </c>
      <c r="CC316" s="4270">
        <f t="shared" si="613"/>
        <v>0</v>
      </c>
      <c r="CD316" s="4114"/>
      <c r="CE316" s="4264" t="str">
        <f t="shared" si="527"/>
        <v/>
      </c>
      <c r="CF316" s="4271">
        <f t="shared" si="528"/>
        <v>0</v>
      </c>
      <c r="CG316" s="4272">
        <f t="shared" si="529"/>
        <v>0</v>
      </c>
      <c r="CH316" s="4272">
        <f t="shared" si="530"/>
        <v>0</v>
      </c>
      <c r="CI316" s="4272">
        <f t="shared" si="531"/>
        <v>0</v>
      </c>
      <c r="CJ316" s="4272">
        <f t="shared" si="532"/>
        <v>0</v>
      </c>
      <c r="CK316" s="4272">
        <f t="shared" si="533"/>
        <v>0</v>
      </c>
      <c r="CL316" s="4272">
        <f t="shared" si="534"/>
        <v>0</v>
      </c>
      <c r="CM316" s="4272">
        <f t="shared" si="535"/>
        <v>0</v>
      </c>
      <c r="CN316" s="4272">
        <f t="shared" si="536"/>
        <v>0</v>
      </c>
      <c r="CO316" s="4285">
        <f>IF(M316=CO8,M316,0)</f>
        <v>0</v>
      </c>
      <c r="CP316" s="4286" t="str">
        <f t="shared" si="537"/>
        <v/>
      </c>
      <c r="CQ316" s="4261" t="str">
        <f t="shared" si="538"/>
        <v/>
      </c>
      <c r="CR316" s="4275" t="str">
        <f t="shared" si="539"/>
        <v/>
      </c>
      <c r="CS316" s="4275" t="str">
        <f t="shared" si="540"/>
        <v/>
      </c>
      <c r="CT316" s="4275" t="str">
        <f t="shared" si="541"/>
        <v/>
      </c>
      <c r="CU316" s="4275" t="str">
        <f t="shared" si="542"/>
        <v/>
      </c>
      <c r="CV316" s="4275" t="str">
        <f t="shared" si="543"/>
        <v/>
      </c>
      <c r="CW316" s="4275" t="str">
        <f t="shared" si="544"/>
        <v/>
      </c>
      <c r="CX316" s="4276" t="str">
        <f t="shared" si="545"/>
        <v/>
      </c>
      <c r="CY316" s="4186"/>
      <c r="CZ316" s="4264" t="str">
        <f t="shared" si="546"/>
        <v/>
      </c>
      <c r="DA316" s="4277">
        <f t="shared" si="547"/>
        <v>0</v>
      </c>
      <c r="DB316" s="4115" t="str">
        <f t="shared" si="548"/>
        <v/>
      </c>
      <c r="DC316" s="4115" t="str">
        <f t="shared" si="549"/>
        <v/>
      </c>
      <c r="DD316" s="4115" t="str">
        <f t="shared" si="550"/>
        <v/>
      </c>
      <c r="DE316" s="4115" t="str">
        <f t="shared" si="551"/>
        <v/>
      </c>
      <c r="DF316" s="4115" t="str">
        <f t="shared" si="552"/>
        <v/>
      </c>
      <c r="DG316" s="4115" t="str">
        <f t="shared" si="553"/>
        <v/>
      </c>
      <c r="DH316" s="4115" t="str">
        <f t="shared" si="554"/>
        <v/>
      </c>
      <c r="DI316" s="4115" t="str">
        <f t="shared" si="555"/>
        <v/>
      </c>
      <c r="DJ316" s="4136"/>
      <c r="DK316" s="4287">
        <f>IF(M316=DK8,M316,0)</f>
        <v>0</v>
      </c>
      <c r="DL316" s="4286" t="str">
        <f t="shared" si="556"/>
        <v/>
      </c>
      <c r="DM316" s="4275" t="str">
        <f t="shared" si="557"/>
        <v/>
      </c>
      <c r="DN316" s="4275" t="str">
        <f t="shared" si="558"/>
        <v/>
      </c>
      <c r="DO316" s="4275" t="str">
        <f t="shared" si="559"/>
        <v/>
      </c>
      <c r="DP316" s="4275" t="str">
        <f t="shared" si="560"/>
        <v/>
      </c>
      <c r="DQ316" s="4275" t="str">
        <f t="shared" si="561"/>
        <v/>
      </c>
      <c r="DR316" s="4275" t="str">
        <f t="shared" si="562"/>
        <v/>
      </c>
      <c r="DS316" s="4275" t="str">
        <f t="shared" si="563"/>
        <v/>
      </c>
      <c r="DT316" s="4279" t="str">
        <f t="shared" si="564"/>
        <v/>
      </c>
      <c r="DU316" s="4122"/>
      <c r="DV316" s="4266">
        <f t="shared" si="565"/>
        <v>0</v>
      </c>
      <c r="DW316" s="4267">
        <f t="shared" si="566"/>
        <v>0</v>
      </c>
      <c r="DX316" s="4267">
        <f t="shared" si="567"/>
        <v>0</v>
      </c>
      <c r="DY316" s="4267">
        <f t="shared" si="568"/>
        <v>0</v>
      </c>
      <c r="DZ316" s="4267">
        <f t="shared" si="569"/>
        <v>0</v>
      </c>
      <c r="EA316" s="4267">
        <f t="shared" si="570"/>
        <v>0</v>
      </c>
      <c r="EB316" s="4267">
        <f t="shared" si="571"/>
        <v>0</v>
      </c>
      <c r="EC316" s="4267">
        <f t="shared" si="572"/>
        <v>0</v>
      </c>
      <c r="ED316" s="4215"/>
      <c r="EE316" s="4268">
        <f t="shared" si="617"/>
        <v>0</v>
      </c>
      <c r="EF316" s="4269">
        <f t="shared" si="614"/>
        <v>0</v>
      </c>
      <c r="EG316" s="4269">
        <f t="shared" si="614"/>
        <v>0</v>
      </c>
      <c r="EH316" s="4269">
        <f t="shared" si="614"/>
        <v>0</v>
      </c>
      <c r="EI316" s="4269">
        <f t="shared" si="614"/>
        <v>0</v>
      </c>
      <c r="EJ316" s="4269">
        <f t="shared" si="614"/>
        <v>0</v>
      </c>
      <c r="EK316" s="4269">
        <f t="shared" si="614"/>
        <v>0</v>
      </c>
      <c r="EL316" s="4270">
        <f t="shared" si="614"/>
        <v>0</v>
      </c>
      <c r="EM316" s="4186"/>
      <c r="EN316" s="4264" t="str">
        <f t="shared" si="573"/>
        <v/>
      </c>
      <c r="EO316" s="4271">
        <f t="shared" si="574"/>
        <v>0</v>
      </c>
      <c r="EP316" s="4272">
        <f t="shared" si="575"/>
        <v>0</v>
      </c>
      <c r="EQ316" s="4272">
        <f t="shared" si="576"/>
        <v>0</v>
      </c>
      <c r="ER316" s="4272">
        <f t="shared" si="577"/>
        <v>0</v>
      </c>
      <c r="ES316" s="4272">
        <f t="shared" si="578"/>
        <v>0</v>
      </c>
      <c r="ET316" s="4272">
        <f t="shared" si="579"/>
        <v>0</v>
      </c>
      <c r="EU316" s="4272">
        <f t="shared" si="580"/>
        <v>0</v>
      </c>
      <c r="EV316" s="4272">
        <f t="shared" si="581"/>
        <v>0</v>
      </c>
      <c r="EW316" s="4272">
        <f t="shared" si="582"/>
        <v>0</v>
      </c>
      <c r="EX316" s="4288">
        <f>IF(X316=EX8,X316,0)</f>
        <v>0</v>
      </c>
      <c r="EY316" s="4286" t="str">
        <f t="shared" si="583"/>
        <v/>
      </c>
      <c r="EZ316" s="4261" t="str">
        <f t="shared" si="584"/>
        <v/>
      </c>
      <c r="FA316" s="4275" t="str">
        <f t="shared" si="585"/>
        <v/>
      </c>
      <c r="FB316" s="4275" t="str">
        <f t="shared" si="586"/>
        <v/>
      </c>
      <c r="FC316" s="4275" t="str">
        <f t="shared" si="587"/>
        <v/>
      </c>
      <c r="FD316" s="4275" t="str">
        <f t="shared" si="588"/>
        <v/>
      </c>
      <c r="FE316" s="4275" t="str">
        <f t="shared" si="589"/>
        <v/>
      </c>
      <c r="FF316" s="4275" t="str">
        <f t="shared" si="590"/>
        <v/>
      </c>
      <c r="FG316" s="4275" t="str">
        <f t="shared" si="591"/>
        <v/>
      </c>
      <c r="FH316" s="4186"/>
      <c r="FI316" s="4264" t="str">
        <f t="shared" si="592"/>
        <v/>
      </c>
      <c r="FJ316" s="4277">
        <f t="shared" si="593"/>
        <v>0</v>
      </c>
      <c r="FK316" s="4115" t="str">
        <f t="shared" si="594"/>
        <v/>
      </c>
      <c r="FL316" s="4115" t="str">
        <f t="shared" si="595"/>
        <v/>
      </c>
      <c r="FM316" s="4115" t="str">
        <f t="shared" si="596"/>
        <v/>
      </c>
      <c r="FN316" s="4115" t="str">
        <f t="shared" si="597"/>
        <v/>
      </c>
      <c r="FO316" s="4115" t="str">
        <f t="shared" si="598"/>
        <v/>
      </c>
      <c r="FP316" s="4115" t="str">
        <f t="shared" si="599"/>
        <v/>
      </c>
      <c r="FQ316" s="4115" t="str">
        <f t="shared" si="600"/>
        <v/>
      </c>
      <c r="FR316" s="4115" t="str">
        <f t="shared" si="601"/>
        <v/>
      </c>
      <c r="FS316" s="4287">
        <f>IF(X316=FS8,X316,0)</f>
        <v>0</v>
      </c>
      <c r="FT316" s="4286" t="str">
        <f t="shared" si="602"/>
        <v/>
      </c>
      <c r="FU316" s="4275" t="str">
        <f t="shared" si="603"/>
        <v/>
      </c>
      <c r="FV316" s="4275" t="str">
        <f t="shared" si="604"/>
        <v/>
      </c>
      <c r="FW316" s="4275" t="str">
        <f t="shared" si="605"/>
        <v/>
      </c>
      <c r="FX316" s="4275" t="str">
        <f t="shared" si="606"/>
        <v/>
      </c>
      <c r="FY316" s="4275" t="str">
        <f t="shared" si="607"/>
        <v/>
      </c>
      <c r="FZ316" s="4275" t="str">
        <f t="shared" si="608"/>
        <v/>
      </c>
      <c r="GA316" s="4275" t="str">
        <f t="shared" si="609"/>
        <v/>
      </c>
      <c r="GB316" s="4279" t="str">
        <f t="shared" si="610"/>
        <v/>
      </c>
      <c r="GC316" s="4122"/>
    </row>
    <row r="317" spans="1:185" ht="45" customHeight="1">
      <c r="A317" s="4016">
        <f>ROW()</f>
        <v>317</v>
      </c>
      <c r="B317" s="4250" t="str">
        <f>IF(C317="I","",IF(ISBLANK(D317),"",IF(ISTEXT(D317),LARGE(B9:B316,1)+1,0)))</f>
        <v/>
      </c>
      <c r="C317" s="4298"/>
      <c r="D317" s="4295"/>
      <c r="E317" s="4252"/>
      <c r="F317" s="4253"/>
      <c r="G317" s="4254"/>
      <c r="H317" s="4255"/>
      <c r="I317" s="4254"/>
      <c r="J317" s="4255"/>
      <c r="K317" s="4256">
        <f t="shared" si="611"/>
        <v>0</v>
      </c>
      <c r="L317" s="4119"/>
      <c r="M317" s="4257">
        <f t="shared" si="499"/>
        <v>0</v>
      </c>
      <c r="N317" s="4258">
        <f t="shared" si="499"/>
        <v>0</v>
      </c>
      <c r="O317" s="4259"/>
      <c r="P317" s="4259"/>
      <c r="Q317" s="4259"/>
      <c r="R317" s="4259"/>
      <c r="S317" s="4259"/>
      <c r="T317" s="4259"/>
      <c r="U317" s="4259"/>
      <c r="V317" s="4259"/>
      <c r="W317" s="4119"/>
      <c r="X317" s="4257">
        <f t="shared" si="500"/>
        <v>0</v>
      </c>
      <c r="Y317" s="4258">
        <f t="shared" si="500"/>
        <v>0</v>
      </c>
      <c r="Z317" s="4260"/>
      <c r="AA317" s="4260"/>
      <c r="AB317" s="4260"/>
      <c r="AC317" s="4260"/>
      <c r="AD317" s="4260"/>
      <c r="AE317" s="4260"/>
      <c r="AF317" s="4260"/>
      <c r="AG317" s="4260"/>
      <c r="AH317" s="4119"/>
      <c r="AI317" s="4122"/>
      <c r="AJ317" s="4261">
        <f t="shared" si="501"/>
        <v>0</v>
      </c>
      <c r="AK317" s="4262">
        <f t="shared" si="502"/>
        <v>0</v>
      </c>
      <c r="AL317" s="4261">
        <f t="shared" si="503"/>
        <v>0</v>
      </c>
      <c r="AM317" s="4262">
        <f t="shared" si="504"/>
        <v>0</v>
      </c>
      <c r="AN317" s="4261">
        <f t="shared" si="505"/>
        <v>0</v>
      </c>
      <c r="AO317" s="4262">
        <f t="shared" si="506"/>
        <v>0</v>
      </c>
      <c r="AP317" s="4261">
        <f t="shared" si="507"/>
        <v>0</v>
      </c>
      <c r="AQ317" s="4262">
        <f t="shared" si="508"/>
        <v>0</v>
      </c>
      <c r="AR317" s="4261">
        <f t="shared" si="509"/>
        <v>0</v>
      </c>
      <c r="AS317" s="4262">
        <f t="shared" si="510"/>
        <v>0</v>
      </c>
      <c r="AT317" s="4261">
        <f t="shared" si="511"/>
        <v>0</v>
      </c>
      <c r="AU317" s="4262">
        <f t="shared" si="512"/>
        <v>0</v>
      </c>
      <c r="AV317" s="4261">
        <f t="shared" si="513"/>
        <v>0</v>
      </c>
      <c r="AW317" s="4262">
        <f t="shared" si="514"/>
        <v>0</v>
      </c>
      <c r="AX317" s="4261">
        <f t="shared" si="515"/>
        <v>0</v>
      </c>
      <c r="AY317" s="4262">
        <f t="shared" si="516"/>
        <v>0</v>
      </c>
      <c r="AZ317" s="4263"/>
      <c r="BA317" s="4264">
        <f>BA9</f>
        <v>20</v>
      </c>
      <c r="BB317" s="4264">
        <f t="shared" si="517"/>
        <v>0</v>
      </c>
      <c r="BC317" s="4264" t="str">
        <f t="shared" si="518"/>
        <v/>
      </c>
      <c r="BD317" s="4265">
        <f t="shared" si="615"/>
        <v>0</v>
      </c>
      <c r="BE317" s="4265">
        <f t="shared" si="612"/>
        <v>0</v>
      </c>
      <c r="BF317" s="4265">
        <f t="shared" si="612"/>
        <v>0</v>
      </c>
      <c r="BG317" s="4265">
        <f t="shared" si="612"/>
        <v>0</v>
      </c>
      <c r="BH317" s="4265">
        <f t="shared" si="612"/>
        <v>0</v>
      </c>
      <c r="BI317" s="4265">
        <f t="shared" si="612"/>
        <v>0</v>
      </c>
      <c r="BJ317" s="4265">
        <f t="shared" si="612"/>
        <v>0</v>
      </c>
      <c r="BK317" s="4265">
        <f t="shared" si="612"/>
        <v>0</v>
      </c>
      <c r="BL317" s="4122"/>
      <c r="BM317" s="4266">
        <f t="shared" si="519"/>
        <v>0</v>
      </c>
      <c r="BN317" s="4267">
        <f t="shared" si="520"/>
        <v>0</v>
      </c>
      <c r="BO317" s="4267">
        <f t="shared" si="521"/>
        <v>0</v>
      </c>
      <c r="BP317" s="4267">
        <f t="shared" si="522"/>
        <v>0</v>
      </c>
      <c r="BQ317" s="4267">
        <f t="shared" si="523"/>
        <v>0</v>
      </c>
      <c r="BR317" s="4267">
        <f t="shared" si="524"/>
        <v>0</v>
      </c>
      <c r="BS317" s="4267">
        <f t="shared" si="525"/>
        <v>0</v>
      </c>
      <c r="BT317" s="4267">
        <f t="shared" si="526"/>
        <v>0</v>
      </c>
      <c r="BU317" s="4202"/>
      <c r="BV317" s="4268">
        <f t="shared" si="616"/>
        <v>0</v>
      </c>
      <c r="BW317" s="4269">
        <f t="shared" si="613"/>
        <v>0</v>
      </c>
      <c r="BX317" s="4269">
        <f t="shared" si="613"/>
        <v>0</v>
      </c>
      <c r="BY317" s="4269">
        <f t="shared" si="613"/>
        <v>0</v>
      </c>
      <c r="BZ317" s="4269">
        <f t="shared" si="613"/>
        <v>0</v>
      </c>
      <c r="CA317" s="4269">
        <f t="shared" si="613"/>
        <v>0</v>
      </c>
      <c r="CB317" s="4269">
        <f t="shared" si="613"/>
        <v>0</v>
      </c>
      <c r="CC317" s="4270">
        <f t="shared" si="613"/>
        <v>0</v>
      </c>
      <c r="CD317" s="4114"/>
      <c r="CE317" s="4264" t="str">
        <f t="shared" si="527"/>
        <v/>
      </c>
      <c r="CF317" s="4271">
        <f t="shared" si="528"/>
        <v>0</v>
      </c>
      <c r="CG317" s="4272">
        <f t="shared" si="529"/>
        <v>0</v>
      </c>
      <c r="CH317" s="4272">
        <f t="shared" si="530"/>
        <v>0</v>
      </c>
      <c r="CI317" s="4272">
        <f t="shared" si="531"/>
        <v>0</v>
      </c>
      <c r="CJ317" s="4272">
        <f t="shared" si="532"/>
        <v>0</v>
      </c>
      <c r="CK317" s="4272">
        <f t="shared" si="533"/>
        <v>0</v>
      </c>
      <c r="CL317" s="4272">
        <f t="shared" si="534"/>
        <v>0</v>
      </c>
      <c r="CM317" s="4272">
        <f t="shared" si="535"/>
        <v>0</v>
      </c>
      <c r="CN317" s="4272">
        <f t="shared" si="536"/>
        <v>0</v>
      </c>
      <c r="CO317" s="4285">
        <f>IF(M317=CO8,M317,0)</f>
        <v>0</v>
      </c>
      <c r="CP317" s="4286" t="str">
        <f t="shared" si="537"/>
        <v/>
      </c>
      <c r="CQ317" s="4261" t="str">
        <f t="shared" si="538"/>
        <v/>
      </c>
      <c r="CR317" s="4275" t="str">
        <f t="shared" si="539"/>
        <v/>
      </c>
      <c r="CS317" s="4275" t="str">
        <f t="shared" si="540"/>
        <v/>
      </c>
      <c r="CT317" s="4275" t="str">
        <f t="shared" si="541"/>
        <v/>
      </c>
      <c r="CU317" s="4275" t="str">
        <f t="shared" si="542"/>
        <v/>
      </c>
      <c r="CV317" s="4275" t="str">
        <f t="shared" si="543"/>
        <v/>
      </c>
      <c r="CW317" s="4275" t="str">
        <f t="shared" si="544"/>
        <v/>
      </c>
      <c r="CX317" s="4276" t="str">
        <f t="shared" si="545"/>
        <v/>
      </c>
      <c r="CY317" s="4186"/>
      <c r="CZ317" s="4264" t="str">
        <f t="shared" si="546"/>
        <v/>
      </c>
      <c r="DA317" s="4277">
        <f t="shared" si="547"/>
        <v>0</v>
      </c>
      <c r="DB317" s="4115" t="str">
        <f t="shared" si="548"/>
        <v/>
      </c>
      <c r="DC317" s="4115" t="str">
        <f t="shared" si="549"/>
        <v/>
      </c>
      <c r="DD317" s="4115" t="str">
        <f t="shared" si="550"/>
        <v/>
      </c>
      <c r="DE317" s="4115" t="str">
        <f t="shared" si="551"/>
        <v/>
      </c>
      <c r="DF317" s="4115" t="str">
        <f t="shared" si="552"/>
        <v/>
      </c>
      <c r="DG317" s="4115" t="str">
        <f t="shared" si="553"/>
        <v/>
      </c>
      <c r="DH317" s="4115" t="str">
        <f t="shared" si="554"/>
        <v/>
      </c>
      <c r="DI317" s="4115" t="str">
        <f t="shared" si="555"/>
        <v/>
      </c>
      <c r="DJ317" s="4136"/>
      <c r="DK317" s="4287">
        <f>IF(M317=DK8,M317,0)</f>
        <v>0</v>
      </c>
      <c r="DL317" s="4286" t="str">
        <f t="shared" si="556"/>
        <v/>
      </c>
      <c r="DM317" s="4275" t="str">
        <f t="shared" si="557"/>
        <v/>
      </c>
      <c r="DN317" s="4275" t="str">
        <f t="shared" si="558"/>
        <v/>
      </c>
      <c r="DO317" s="4275" t="str">
        <f t="shared" si="559"/>
        <v/>
      </c>
      <c r="DP317" s="4275" t="str">
        <f t="shared" si="560"/>
        <v/>
      </c>
      <c r="DQ317" s="4275" t="str">
        <f t="shared" si="561"/>
        <v/>
      </c>
      <c r="DR317" s="4275" t="str">
        <f t="shared" si="562"/>
        <v/>
      </c>
      <c r="DS317" s="4275" t="str">
        <f t="shared" si="563"/>
        <v/>
      </c>
      <c r="DT317" s="4279" t="str">
        <f t="shared" si="564"/>
        <v/>
      </c>
      <c r="DU317" s="4122"/>
      <c r="DV317" s="4266">
        <f t="shared" si="565"/>
        <v>0</v>
      </c>
      <c r="DW317" s="4267">
        <f t="shared" si="566"/>
        <v>0</v>
      </c>
      <c r="DX317" s="4267">
        <f t="shared" si="567"/>
        <v>0</v>
      </c>
      <c r="DY317" s="4267">
        <f t="shared" si="568"/>
        <v>0</v>
      </c>
      <c r="DZ317" s="4267">
        <f t="shared" si="569"/>
        <v>0</v>
      </c>
      <c r="EA317" s="4267">
        <f t="shared" si="570"/>
        <v>0</v>
      </c>
      <c r="EB317" s="4267">
        <f t="shared" si="571"/>
        <v>0</v>
      </c>
      <c r="EC317" s="4267">
        <f t="shared" si="572"/>
        <v>0</v>
      </c>
      <c r="ED317" s="4215"/>
      <c r="EE317" s="4268">
        <f t="shared" si="617"/>
        <v>0</v>
      </c>
      <c r="EF317" s="4269">
        <f t="shared" si="614"/>
        <v>0</v>
      </c>
      <c r="EG317" s="4269">
        <f t="shared" si="614"/>
        <v>0</v>
      </c>
      <c r="EH317" s="4269">
        <f t="shared" si="614"/>
        <v>0</v>
      </c>
      <c r="EI317" s="4269">
        <f t="shared" si="614"/>
        <v>0</v>
      </c>
      <c r="EJ317" s="4269">
        <f t="shared" si="614"/>
        <v>0</v>
      </c>
      <c r="EK317" s="4269">
        <f t="shared" si="614"/>
        <v>0</v>
      </c>
      <c r="EL317" s="4270">
        <f t="shared" si="614"/>
        <v>0</v>
      </c>
      <c r="EM317" s="4186"/>
      <c r="EN317" s="4264" t="str">
        <f t="shared" si="573"/>
        <v/>
      </c>
      <c r="EO317" s="4271">
        <f t="shared" si="574"/>
        <v>0</v>
      </c>
      <c r="EP317" s="4272">
        <f t="shared" si="575"/>
        <v>0</v>
      </c>
      <c r="EQ317" s="4272">
        <f t="shared" si="576"/>
        <v>0</v>
      </c>
      <c r="ER317" s="4272">
        <f t="shared" si="577"/>
        <v>0</v>
      </c>
      <c r="ES317" s="4272">
        <f t="shared" si="578"/>
        <v>0</v>
      </c>
      <c r="ET317" s="4272">
        <f t="shared" si="579"/>
        <v>0</v>
      </c>
      <c r="EU317" s="4272">
        <f t="shared" si="580"/>
        <v>0</v>
      </c>
      <c r="EV317" s="4272">
        <f t="shared" si="581"/>
        <v>0</v>
      </c>
      <c r="EW317" s="4272">
        <f t="shared" si="582"/>
        <v>0</v>
      </c>
      <c r="EX317" s="4288">
        <f>IF(X317=EX8,X317,0)</f>
        <v>0</v>
      </c>
      <c r="EY317" s="4286" t="str">
        <f t="shared" si="583"/>
        <v/>
      </c>
      <c r="EZ317" s="4261" t="str">
        <f t="shared" si="584"/>
        <v/>
      </c>
      <c r="FA317" s="4275" t="str">
        <f t="shared" si="585"/>
        <v/>
      </c>
      <c r="FB317" s="4275" t="str">
        <f t="shared" si="586"/>
        <v/>
      </c>
      <c r="FC317" s="4275" t="str">
        <f t="shared" si="587"/>
        <v/>
      </c>
      <c r="FD317" s="4275" t="str">
        <f t="shared" si="588"/>
        <v/>
      </c>
      <c r="FE317" s="4275" t="str">
        <f t="shared" si="589"/>
        <v/>
      </c>
      <c r="FF317" s="4275" t="str">
        <f t="shared" si="590"/>
        <v/>
      </c>
      <c r="FG317" s="4275" t="str">
        <f t="shared" si="591"/>
        <v/>
      </c>
      <c r="FH317" s="4186"/>
      <c r="FI317" s="4264" t="str">
        <f t="shared" si="592"/>
        <v/>
      </c>
      <c r="FJ317" s="4277">
        <f t="shared" si="593"/>
        <v>0</v>
      </c>
      <c r="FK317" s="4115" t="str">
        <f t="shared" si="594"/>
        <v/>
      </c>
      <c r="FL317" s="4115" t="str">
        <f t="shared" si="595"/>
        <v/>
      </c>
      <c r="FM317" s="4115" t="str">
        <f t="shared" si="596"/>
        <v/>
      </c>
      <c r="FN317" s="4115" t="str">
        <f t="shared" si="597"/>
        <v/>
      </c>
      <c r="FO317" s="4115" t="str">
        <f t="shared" si="598"/>
        <v/>
      </c>
      <c r="FP317" s="4115" t="str">
        <f t="shared" si="599"/>
        <v/>
      </c>
      <c r="FQ317" s="4115" t="str">
        <f t="shared" si="600"/>
        <v/>
      </c>
      <c r="FR317" s="4115" t="str">
        <f t="shared" si="601"/>
        <v/>
      </c>
      <c r="FS317" s="4287">
        <f>IF(X317=FS8,X317,0)</f>
        <v>0</v>
      </c>
      <c r="FT317" s="4286" t="str">
        <f t="shared" si="602"/>
        <v/>
      </c>
      <c r="FU317" s="4275" t="str">
        <f t="shared" si="603"/>
        <v/>
      </c>
      <c r="FV317" s="4275" t="str">
        <f t="shared" si="604"/>
        <v/>
      </c>
      <c r="FW317" s="4275" t="str">
        <f t="shared" si="605"/>
        <v/>
      </c>
      <c r="FX317" s="4275" t="str">
        <f t="shared" si="606"/>
        <v/>
      </c>
      <c r="FY317" s="4275" t="str">
        <f t="shared" si="607"/>
        <v/>
      </c>
      <c r="FZ317" s="4275" t="str">
        <f t="shared" si="608"/>
        <v/>
      </c>
      <c r="GA317" s="4275" t="str">
        <f t="shared" si="609"/>
        <v/>
      </c>
      <c r="GB317" s="4279" t="str">
        <f t="shared" si="610"/>
        <v/>
      </c>
      <c r="GC317" s="4122"/>
    </row>
    <row r="318" spans="1:185" ht="45" customHeight="1">
      <c r="A318" s="4016">
        <f>ROW()</f>
        <v>318</v>
      </c>
      <c r="B318" s="4250" t="str">
        <f>IF(C318="I","",IF(ISBLANK(D318),"",IF(ISTEXT(D318),LARGE(B9:B317,1)+1,0)))</f>
        <v/>
      </c>
      <c r="C318" s="4298"/>
      <c r="D318" s="4295"/>
      <c r="E318" s="4252"/>
      <c r="F318" s="4253"/>
      <c r="G318" s="4254"/>
      <c r="H318" s="4255"/>
      <c r="I318" s="4254"/>
      <c r="J318" s="4255"/>
      <c r="K318" s="4256">
        <f t="shared" si="611"/>
        <v>0</v>
      </c>
      <c r="L318" s="4119"/>
      <c r="M318" s="4257">
        <f t="shared" si="499"/>
        <v>0</v>
      </c>
      <c r="N318" s="4258">
        <f t="shared" si="499"/>
        <v>0</v>
      </c>
      <c r="O318" s="4259"/>
      <c r="P318" s="4259"/>
      <c r="Q318" s="4259"/>
      <c r="R318" s="4259"/>
      <c r="S318" s="4259"/>
      <c r="T318" s="4259"/>
      <c r="U318" s="4259"/>
      <c r="V318" s="4259"/>
      <c r="W318" s="4119"/>
      <c r="X318" s="4257">
        <f t="shared" si="500"/>
        <v>0</v>
      </c>
      <c r="Y318" s="4258">
        <f t="shared" si="500"/>
        <v>0</v>
      </c>
      <c r="Z318" s="4260"/>
      <c r="AA318" s="4260"/>
      <c r="AB318" s="4260"/>
      <c r="AC318" s="4260"/>
      <c r="AD318" s="4260"/>
      <c r="AE318" s="4260"/>
      <c r="AF318" s="4260"/>
      <c r="AG318" s="4260"/>
      <c r="AH318" s="4119"/>
      <c r="AI318" s="4122"/>
      <c r="AJ318" s="4261">
        <f t="shared" si="501"/>
        <v>0</v>
      </c>
      <c r="AK318" s="4262">
        <f t="shared" si="502"/>
        <v>0</v>
      </c>
      <c r="AL318" s="4261">
        <f t="shared" si="503"/>
        <v>0</v>
      </c>
      <c r="AM318" s="4262">
        <f t="shared" si="504"/>
        <v>0</v>
      </c>
      <c r="AN318" s="4261">
        <f t="shared" si="505"/>
        <v>0</v>
      </c>
      <c r="AO318" s="4262">
        <f t="shared" si="506"/>
        <v>0</v>
      </c>
      <c r="AP318" s="4261">
        <f t="shared" si="507"/>
        <v>0</v>
      </c>
      <c r="AQ318" s="4262">
        <f t="shared" si="508"/>
        <v>0</v>
      </c>
      <c r="AR318" s="4261">
        <f t="shared" si="509"/>
        <v>0</v>
      </c>
      <c r="AS318" s="4262">
        <f t="shared" si="510"/>
        <v>0</v>
      </c>
      <c r="AT318" s="4261">
        <f t="shared" si="511"/>
        <v>0</v>
      </c>
      <c r="AU318" s="4262">
        <f t="shared" si="512"/>
        <v>0</v>
      </c>
      <c r="AV318" s="4261">
        <f t="shared" si="513"/>
        <v>0</v>
      </c>
      <c r="AW318" s="4262">
        <f t="shared" si="514"/>
        <v>0</v>
      </c>
      <c r="AX318" s="4261">
        <f t="shared" si="515"/>
        <v>0</v>
      </c>
      <c r="AY318" s="4262">
        <f t="shared" si="516"/>
        <v>0</v>
      </c>
      <c r="AZ318" s="4263"/>
      <c r="BA318" s="4264">
        <f>BA9</f>
        <v>20</v>
      </c>
      <c r="BB318" s="4264">
        <f t="shared" si="517"/>
        <v>0</v>
      </c>
      <c r="BC318" s="4264" t="str">
        <f t="shared" si="518"/>
        <v/>
      </c>
      <c r="BD318" s="4265">
        <f t="shared" si="615"/>
        <v>0</v>
      </c>
      <c r="BE318" s="4265">
        <f t="shared" si="612"/>
        <v>0</v>
      </c>
      <c r="BF318" s="4265">
        <f t="shared" si="612"/>
        <v>0</v>
      </c>
      <c r="BG318" s="4265">
        <f t="shared" si="612"/>
        <v>0</v>
      </c>
      <c r="BH318" s="4265">
        <f t="shared" si="612"/>
        <v>0</v>
      </c>
      <c r="BI318" s="4265">
        <f t="shared" si="612"/>
        <v>0</v>
      </c>
      <c r="BJ318" s="4265">
        <f t="shared" si="612"/>
        <v>0</v>
      </c>
      <c r="BK318" s="4265">
        <f t="shared" si="612"/>
        <v>0</v>
      </c>
      <c r="BL318" s="4122"/>
      <c r="BM318" s="4266">
        <f t="shared" si="519"/>
        <v>0</v>
      </c>
      <c r="BN318" s="4267">
        <f t="shared" si="520"/>
        <v>0</v>
      </c>
      <c r="BO318" s="4267">
        <f t="shared" si="521"/>
        <v>0</v>
      </c>
      <c r="BP318" s="4267">
        <f t="shared" si="522"/>
        <v>0</v>
      </c>
      <c r="BQ318" s="4267">
        <f t="shared" si="523"/>
        <v>0</v>
      </c>
      <c r="BR318" s="4267">
        <f t="shared" si="524"/>
        <v>0</v>
      </c>
      <c r="BS318" s="4267">
        <f t="shared" si="525"/>
        <v>0</v>
      </c>
      <c r="BT318" s="4267">
        <f t="shared" si="526"/>
        <v>0</v>
      </c>
      <c r="BU318" s="4202"/>
      <c r="BV318" s="4268">
        <f t="shared" si="616"/>
        <v>0</v>
      </c>
      <c r="BW318" s="4269">
        <f t="shared" si="613"/>
        <v>0</v>
      </c>
      <c r="BX318" s="4269">
        <f t="shared" si="613"/>
        <v>0</v>
      </c>
      <c r="BY318" s="4269">
        <f t="shared" si="613"/>
        <v>0</v>
      </c>
      <c r="BZ318" s="4269">
        <f t="shared" si="613"/>
        <v>0</v>
      </c>
      <c r="CA318" s="4269">
        <f t="shared" si="613"/>
        <v>0</v>
      </c>
      <c r="CB318" s="4269">
        <f t="shared" si="613"/>
        <v>0</v>
      </c>
      <c r="CC318" s="4270">
        <f t="shared" si="613"/>
        <v>0</v>
      </c>
      <c r="CD318" s="4114"/>
      <c r="CE318" s="4264" t="str">
        <f t="shared" si="527"/>
        <v/>
      </c>
      <c r="CF318" s="4271">
        <f t="shared" si="528"/>
        <v>0</v>
      </c>
      <c r="CG318" s="4272">
        <f t="shared" si="529"/>
        <v>0</v>
      </c>
      <c r="CH318" s="4272">
        <f t="shared" si="530"/>
        <v>0</v>
      </c>
      <c r="CI318" s="4272">
        <f t="shared" si="531"/>
        <v>0</v>
      </c>
      <c r="CJ318" s="4272">
        <f t="shared" si="532"/>
        <v>0</v>
      </c>
      <c r="CK318" s="4272">
        <f t="shared" si="533"/>
        <v>0</v>
      </c>
      <c r="CL318" s="4272">
        <f t="shared" si="534"/>
        <v>0</v>
      </c>
      <c r="CM318" s="4272">
        <f t="shared" si="535"/>
        <v>0</v>
      </c>
      <c r="CN318" s="4272">
        <f t="shared" si="536"/>
        <v>0</v>
      </c>
      <c r="CO318" s="4285">
        <f>IF(M318=CO8,M318,0)</f>
        <v>0</v>
      </c>
      <c r="CP318" s="4286" t="str">
        <f t="shared" si="537"/>
        <v/>
      </c>
      <c r="CQ318" s="4261" t="str">
        <f t="shared" si="538"/>
        <v/>
      </c>
      <c r="CR318" s="4275" t="str">
        <f t="shared" si="539"/>
        <v/>
      </c>
      <c r="CS318" s="4275" t="str">
        <f t="shared" si="540"/>
        <v/>
      </c>
      <c r="CT318" s="4275" t="str">
        <f t="shared" si="541"/>
        <v/>
      </c>
      <c r="CU318" s="4275" t="str">
        <f t="shared" si="542"/>
        <v/>
      </c>
      <c r="CV318" s="4275" t="str">
        <f t="shared" si="543"/>
        <v/>
      </c>
      <c r="CW318" s="4275" t="str">
        <f t="shared" si="544"/>
        <v/>
      </c>
      <c r="CX318" s="4276" t="str">
        <f t="shared" si="545"/>
        <v/>
      </c>
      <c r="CY318" s="4186"/>
      <c r="CZ318" s="4264" t="str">
        <f t="shared" si="546"/>
        <v/>
      </c>
      <c r="DA318" s="4277">
        <f t="shared" si="547"/>
        <v>0</v>
      </c>
      <c r="DB318" s="4115" t="str">
        <f t="shared" si="548"/>
        <v/>
      </c>
      <c r="DC318" s="4115" t="str">
        <f t="shared" si="549"/>
        <v/>
      </c>
      <c r="DD318" s="4115" t="str">
        <f t="shared" si="550"/>
        <v/>
      </c>
      <c r="DE318" s="4115" t="str">
        <f t="shared" si="551"/>
        <v/>
      </c>
      <c r="DF318" s="4115" t="str">
        <f t="shared" si="552"/>
        <v/>
      </c>
      <c r="DG318" s="4115" t="str">
        <f t="shared" si="553"/>
        <v/>
      </c>
      <c r="DH318" s="4115" t="str">
        <f t="shared" si="554"/>
        <v/>
      </c>
      <c r="DI318" s="4115" t="str">
        <f t="shared" si="555"/>
        <v/>
      </c>
      <c r="DJ318" s="4136"/>
      <c r="DK318" s="4287">
        <f>IF(M318=DK8,M318,0)</f>
        <v>0</v>
      </c>
      <c r="DL318" s="4286" t="str">
        <f t="shared" si="556"/>
        <v/>
      </c>
      <c r="DM318" s="4275" t="str">
        <f t="shared" si="557"/>
        <v/>
      </c>
      <c r="DN318" s="4275" t="str">
        <f t="shared" si="558"/>
        <v/>
      </c>
      <c r="DO318" s="4275" t="str">
        <f t="shared" si="559"/>
        <v/>
      </c>
      <c r="DP318" s="4275" t="str">
        <f t="shared" si="560"/>
        <v/>
      </c>
      <c r="DQ318" s="4275" t="str">
        <f t="shared" si="561"/>
        <v/>
      </c>
      <c r="DR318" s="4275" t="str">
        <f t="shared" si="562"/>
        <v/>
      </c>
      <c r="DS318" s="4275" t="str">
        <f t="shared" si="563"/>
        <v/>
      </c>
      <c r="DT318" s="4279" t="str">
        <f t="shared" si="564"/>
        <v/>
      </c>
      <c r="DU318" s="4122"/>
      <c r="DV318" s="4266">
        <f t="shared" si="565"/>
        <v>0</v>
      </c>
      <c r="DW318" s="4267">
        <f t="shared" si="566"/>
        <v>0</v>
      </c>
      <c r="DX318" s="4267">
        <f t="shared" si="567"/>
        <v>0</v>
      </c>
      <c r="DY318" s="4267">
        <f t="shared" si="568"/>
        <v>0</v>
      </c>
      <c r="DZ318" s="4267">
        <f t="shared" si="569"/>
        <v>0</v>
      </c>
      <c r="EA318" s="4267">
        <f t="shared" si="570"/>
        <v>0</v>
      </c>
      <c r="EB318" s="4267">
        <f t="shared" si="571"/>
        <v>0</v>
      </c>
      <c r="EC318" s="4267">
        <f t="shared" si="572"/>
        <v>0</v>
      </c>
      <c r="ED318" s="4215"/>
      <c r="EE318" s="4268">
        <f t="shared" si="617"/>
        <v>0</v>
      </c>
      <c r="EF318" s="4269">
        <f t="shared" si="614"/>
        <v>0</v>
      </c>
      <c r="EG318" s="4269">
        <f t="shared" si="614"/>
        <v>0</v>
      </c>
      <c r="EH318" s="4269">
        <f t="shared" si="614"/>
        <v>0</v>
      </c>
      <c r="EI318" s="4269">
        <f t="shared" si="614"/>
        <v>0</v>
      </c>
      <c r="EJ318" s="4269">
        <f t="shared" si="614"/>
        <v>0</v>
      </c>
      <c r="EK318" s="4269">
        <f t="shared" si="614"/>
        <v>0</v>
      </c>
      <c r="EL318" s="4270">
        <f t="shared" si="614"/>
        <v>0</v>
      </c>
      <c r="EM318" s="4186"/>
      <c r="EN318" s="4264" t="str">
        <f t="shared" si="573"/>
        <v/>
      </c>
      <c r="EO318" s="4271">
        <f t="shared" si="574"/>
        <v>0</v>
      </c>
      <c r="EP318" s="4272">
        <f t="shared" si="575"/>
        <v>0</v>
      </c>
      <c r="EQ318" s="4272">
        <f t="shared" si="576"/>
        <v>0</v>
      </c>
      <c r="ER318" s="4272">
        <f t="shared" si="577"/>
        <v>0</v>
      </c>
      <c r="ES318" s="4272">
        <f t="shared" si="578"/>
        <v>0</v>
      </c>
      <c r="ET318" s="4272">
        <f t="shared" si="579"/>
        <v>0</v>
      </c>
      <c r="EU318" s="4272">
        <f t="shared" si="580"/>
        <v>0</v>
      </c>
      <c r="EV318" s="4272">
        <f t="shared" si="581"/>
        <v>0</v>
      </c>
      <c r="EW318" s="4272">
        <f t="shared" si="582"/>
        <v>0</v>
      </c>
      <c r="EX318" s="4288">
        <f>IF(X318=EX8,X318,0)</f>
        <v>0</v>
      </c>
      <c r="EY318" s="4286" t="str">
        <f t="shared" si="583"/>
        <v/>
      </c>
      <c r="EZ318" s="4261" t="str">
        <f t="shared" si="584"/>
        <v/>
      </c>
      <c r="FA318" s="4275" t="str">
        <f t="shared" si="585"/>
        <v/>
      </c>
      <c r="FB318" s="4275" t="str">
        <f t="shared" si="586"/>
        <v/>
      </c>
      <c r="FC318" s="4275" t="str">
        <f t="shared" si="587"/>
        <v/>
      </c>
      <c r="FD318" s="4275" t="str">
        <f t="shared" si="588"/>
        <v/>
      </c>
      <c r="FE318" s="4275" t="str">
        <f t="shared" si="589"/>
        <v/>
      </c>
      <c r="FF318" s="4275" t="str">
        <f t="shared" si="590"/>
        <v/>
      </c>
      <c r="FG318" s="4275" t="str">
        <f t="shared" si="591"/>
        <v/>
      </c>
      <c r="FH318" s="4186"/>
      <c r="FI318" s="4264" t="str">
        <f t="shared" si="592"/>
        <v/>
      </c>
      <c r="FJ318" s="4277">
        <f t="shared" si="593"/>
        <v>0</v>
      </c>
      <c r="FK318" s="4115" t="str">
        <f t="shared" si="594"/>
        <v/>
      </c>
      <c r="FL318" s="4115" t="str">
        <f t="shared" si="595"/>
        <v/>
      </c>
      <c r="FM318" s="4115" t="str">
        <f t="shared" si="596"/>
        <v/>
      </c>
      <c r="FN318" s="4115" t="str">
        <f t="shared" si="597"/>
        <v/>
      </c>
      <c r="FO318" s="4115" t="str">
        <f t="shared" si="598"/>
        <v/>
      </c>
      <c r="FP318" s="4115" t="str">
        <f t="shared" si="599"/>
        <v/>
      </c>
      <c r="FQ318" s="4115" t="str">
        <f t="shared" si="600"/>
        <v/>
      </c>
      <c r="FR318" s="4115" t="str">
        <f t="shared" si="601"/>
        <v/>
      </c>
      <c r="FS318" s="4287">
        <f>IF(X318=FS8,X318,0)</f>
        <v>0</v>
      </c>
      <c r="FT318" s="4286" t="str">
        <f t="shared" si="602"/>
        <v/>
      </c>
      <c r="FU318" s="4275" t="str">
        <f t="shared" si="603"/>
        <v/>
      </c>
      <c r="FV318" s="4275" t="str">
        <f t="shared" si="604"/>
        <v/>
      </c>
      <c r="FW318" s="4275" t="str">
        <f t="shared" si="605"/>
        <v/>
      </c>
      <c r="FX318" s="4275" t="str">
        <f t="shared" si="606"/>
        <v/>
      </c>
      <c r="FY318" s="4275" t="str">
        <f t="shared" si="607"/>
        <v/>
      </c>
      <c r="FZ318" s="4275" t="str">
        <f t="shared" si="608"/>
        <v/>
      </c>
      <c r="GA318" s="4275" t="str">
        <f t="shared" si="609"/>
        <v/>
      </c>
      <c r="GB318" s="4279" t="str">
        <f t="shared" si="610"/>
        <v/>
      </c>
      <c r="GC318" s="4122"/>
    </row>
    <row r="319" spans="1:185" ht="45" customHeight="1">
      <c r="A319" s="4016">
        <f>ROW()</f>
        <v>319</v>
      </c>
      <c r="B319" s="4250" t="str">
        <f>IF(C319="I","",IF(ISBLANK(D319),"",IF(ISTEXT(D319),LARGE(B9:B318,1)+1,0)))</f>
        <v/>
      </c>
      <c r="C319" s="4298"/>
      <c r="D319" s="4295"/>
      <c r="E319" s="4252"/>
      <c r="F319" s="4253"/>
      <c r="G319" s="4254"/>
      <c r="H319" s="4255"/>
      <c r="I319" s="4254"/>
      <c r="J319" s="4255"/>
      <c r="K319" s="4256">
        <f t="shared" si="611"/>
        <v>0</v>
      </c>
      <c r="L319" s="4119"/>
      <c r="M319" s="4257">
        <f t="shared" si="499"/>
        <v>0</v>
      </c>
      <c r="N319" s="4258">
        <f t="shared" si="499"/>
        <v>0</v>
      </c>
      <c r="O319" s="4259"/>
      <c r="P319" s="4259"/>
      <c r="Q319" s="4259"/>
      <c r="R319" s="4259"/>
      <c r="S319" s="4259"/>
      <c r="T319" s="4259"/>
      <c r="U319" s="4259"/>
      <c r="V319" s="4259"/>
      <c r="W319" s="4119"/>
      <c r="X319" s="4257">
        <f t="shared" si="500"/>
        <v>0</v>
      </c>
      <c r="Y319" s="4258">
        <f t="shared" si="500"/>
        <v>0</v>
      </c>
      <c r="Z319" s="4260"/>
      <c r="AA319" s="4260"/>
      <c r="AB319" s="4260"/>
      <c r="AC319" s="4260"/>
      <c r="AD319" s="4260"/>
      <c r="AE319" s="4260"/>
      <c r="AF319" s="4260"/>
      <c r="AG319" s="4260"/>
      <c r="AH319" s="4119"/>
      <c r="AI319" s="4122"/>
      <c r="AJ319" s="4261">
        <f t="shared" si="501"/>
        <v>0</v>
      </c>
      <c r="AK319" s="4262">
        <f t="shared" si="502"/>
        <v>0</v>
      </c>
      <c r="AL319" s="4261">
        <f t="shared" si="503"/>
        <v>0</v>
      </c>
      <c r="AM319" s="4262">
        <f t="shared" si="504"/>
        <v>0</v>
      </c>
      <c r="AN319" s="4261">
        <f t="shared" si="505"/>
        <v>0</v>
      </c>
      <c r="AO319" s="4262">
        <f t="shared" si="506"/>
        <v>0</v>
      </c>
      <c r="AP319" s="4261">
        <f t="shared" si="507"/>
        <v>0</v>
      </c>
      <c r="AQ319" s="4262">
        <f t="shared" si="508"/>
        <v>0</v>
      </c>
      <c r="AR319" s="4261">
        <f t="shared" si="509"/>
        <v>0</v>
      </c>
      <c r="AS319" s="4262">
        <f t="shared" si="510"/>
        <v>0</v>
      </c>
      <c r="AT319" s="4261">
        <f t="shared" si="511"/>
        <v>0</v>
      </c>
      <c r="AU319" s="4262">
        <f t="shared" si="512"/>
        <v>0</v>
      </c>
      <c r="AV319" s="4261">
        <f t="shared" si="513"/>
        <v>0</v>
      </c>
      <c r="AW319" s="4262">
        <f t="shared" si="514"/>
        <v>0</v>
      </c>
      <c r="AX319" s="4261">
        <f t="shared" si="515"/>
        <v>0</v>
      </c>
      <c r="AY319" s="4262">
        <f t="shared" si="516"/>
        <v>0</v>
      </c>
      <c r="AZ319" s="4263"/>
      <c r="BA319" s="4264">
        <f>BA9</f>
        <v>20</v>
      </c>
      <c r="BB319" s="4264">
        <f t="shared" si="517"/>
        <v>0</v>
      </c>
      <c r="BC319" s="4264" t="str">
        <f t="shared" si="518"/>
        <v/>
      </c>
      <c r="BD319" s="4265">
        <f t="shared" si="615"/>
        <v>0</v>
      </c>
      <c r="BE319" s="4265">
        <f t="shared" si="612"/>
        <v>0</v>
      </c>
      <c r="BF319" s="4265">
        <f t="shared" si="612"/>
        <v>0</v>
      </c>
      <c r="BG319" s="4265">
        <f t="shared" si="612"/>
        <v>0</v>
      </c>
      <c r="BH319" s="4265">
        <f t="shared" si="612"/>
        <v>0</v>
      </c>
      <c r="BI319" s="4265">
        <f t="shared" si="612"/>
        <v>0</v>
      </c>
      <c r="BJ319" s="4265">
        <f t="shared" si="612"/>
        <v>0</v>
      </c>
      <c r="BK319" s="4265">
        <f t="shared" si="612"/>
        <v>0</v>
      </c>
      <c r="BL319" s="4122"/>
      <c r="BM319" s="4266">
        <f t="shared" si="519"/>
        <v>0</v>
      </c>
      <c r="BN319" s="4267">
        <f t="shared" si="520"/>
        <v>0</v>
      </c>
      <c r="BO319" s="4267">
        <f t="shared" si="521"/>
        <v>0</v>
      </c>
      <c r="BP319" s="4267">
        <f t="shared" si="522"/>
        <v>0</v>
      </c>
      <c r="BQ319" s="4267">
        <f t="shared" si="523"/>
        <v>0</v>
      </c>
      <c r="BR319" s="4267">
        <f t="shared" si="524"/>
        <v>0</v>
      </c>
      <c r="BS319" s="4267">
        <f t="shared" si="525"/>
        <v>0</v>
      </c>
      <c r="BT319" s="4267">
        <f t="shared" si="526"/>
        <v>0</v>
      </c>
      <c r="BU319" s="4202"/>
      <c r="BV319" s="4268">
        <f t="shared" si="616"/>
        <v>0</v>
      </c>
      <c r="BW319" s="4269">
        <f t="shared" si="613"/>
        <v>0</v>
      </c>
      <c r="BX319" s="4269">
        <f t="shared" si="613"/>
        <v>0</v>
      </c>
      <c r="BY319" s="4269">
        <f t="shared" si="613"/>
        <v>0</v>
      </c>
      <c r="BZ319" s="4269">
        <f t="shared" si="613"/>
        <v>0</v>
      </c>
      <c r="CA319" s="4269">
        <f t="shared" si="613"/>
        <v>0</v>
      </c>
      <c r="CB319" s="4269">
        <f t="shared" si="613"/>
        <v>0</v>
      </c>
      <c r="CC319" s="4270">
        <f t="shared" si="613"/>
        <v>0</v>
      </c>
      <c r="CD319" s="4114"/>
      <c r="CE319" s="4264" t="str">
        <f t="shared" si="527"/>
        <v/>
      </c>
      <c r="CF319" s="4271">
        <f t="shared" si="528"/>
        <v>0</v>
      </c>
      <c r="CG319" s="4272">
        <f t="shared" si="529"/>
        <v>0</v>
      </c>
      <c r="CH319" s="4272">
        <f t="shared" si="530"/>
        <v>0</v>
      </c>
      <c r="CI319" s="4272">
        <f t="shared" si="531"/>
        <v>0</v>
      </c>
      <c r="CJ319" s="4272">
        <f t="shared" si="532"/>
        <v>0</v>
      </c>
      <c r="CK319" s="4272">
        <f t="shared" si="533"/>
        <v>0</v>
      </c>
      <c r="CL319" s="4272">
        <f t="shared" si="534"/>
        <v>0</v>
      </c>
      <c r="CM319" s="4272">
        <f t="shared" si="535"/>
        <v>0</v>
      </c>
      <c r="CN319" s="4272">
        <f t="shared" si="536"/>
        <v>0</v>
      </c>
      <c r="CO319" s="4285">
        <f>IF(M319=CO8,M319,0)</f>
        <v>0</v>
      </c>
      <c r="CP319" s="4286" t="str">
        <f t="shared" si="537"/>
        <v/>
      </c>
      <c r="CQ319" s="4261" t="str">
        <f t="shared" si="538"/>
        <v/>
      </c>
      <c r="CR319" s="4275" t="str">
        <f t="shared" si="539"/>
        <v/>
      </c>
      <c r="CS319" s="4275" t="str">
        <f t="shared" si="540"/>
        <v/>
      </c>
      <c r="CT319" s="4275" t="str">
        <f t="shared" si="541"/>
        <v/>
      </c>
      <c r="CU319" s="4275" t="str">
        <f t="shared" si="542"/>
        <v/>
      </c>
      <c r="CV319" s="4275" t="str">
        <f t="shared" si="543"/>
        <v/>
      </c>
      <c r="CW319" s="4275" t="str">
        <f t="shared" si="544"/>
        <v/>
      </c>
      <c r="CX319" s="4276" t="str">
        <f t="shared" si="545"/>
        <v/>
      </c>
      <c r="CY319" s="4186"/>
      <c r="CZ319" s="4264" t="str">
        <f t="shared" si="546"/>
        <v/>
      </c>
      <c r="DA319" s="4277">
        <f t="shared" si="547"/>
        <v>0</v>
      </c>
      <c r="DB319" s="4115" t="str">
        <f t="shared" si="548"/>
        <v/>
      </c>
      <c r="DC319" s="4115" t="str">
        <f t="shared" si="549"/>
        <v/>
      </c>
      <c r="DD319" s="4115" t="str">
        <f t="shared" si="550"/>
        <v/>
      </c>
      <c r="DE319" s="4115" t="str">
        <f t="shared" si="551"/>
        <v/>
      </c>
      <c r="DF319" s="4115" t="str">
        <f t="shared" si="552"/>
        <v/>
      </c>
      <c r="DG319" s="4115" t="str">
        <f t="shared" si="553"/>
        <v/>
      </c>
      <c r="DH319" s="4115" t="str">
        <f t="shared" si="554"/>
        <v/>
      </c>
      <c r="DI319" s="4115" t="str">
        <f t="shared" si="555"/>
        <v/>
      </c>
      <c r="DJ319" s="4136"/>
      <c r="DK319" s="4287">
        <f>IF(M319=DK8,M319,0)</f>
        <v>0</v>
      </c>
      <c r="DL319" s="4286" t="str">
        <f t="shared" si="556"/>
        <v/>
      </c>
      <c r="DM319" s="4275" t="str">
        <f t="shared" si="557"/>
        <v/>
      </c>
      <c r="DN319" s="4275" t="str">
        <f t="shared" si="558"/>
        <v/>
      </c>
      <c r="DO319" s="4275" t="str">
        <f t="shared" si="559"/>
        <v/>
      </c>
      <c r="DP319" s="4275" t="str">
        <f t="shared" si="560"/>
        <v/>
      </c>
      <c r="DQ319" s="4275" t="str">
        <f t="shared" si="561"/>
        <v/>
      </c>
      <c r="DR319" s="4275" t="str">
        <f t="shared" si="562"/>
        <v/>
      </c>
      <c r="DS319" s="4275" t="str">
        <f t="shared" si="563"/>
        <v/>
      </c>
      <c r="DT319" s="4279" t="str">
        <f t="shared" si="564"/>
        <v/>
      </c>
      <c r="DU319" s="4122"/>
      <c r="DV319" s="4266">
        <f t="shared" si="565"/>
        <v>0</v>
      </c>
      <c r="DW319" s="4267">
        <f t="shared" si="566"/>
        <v>0</v>
      </c>
      <c r="DX319" s="4267">
        <f t="shared" si="567"/>
        <v>0</v>
      </c>
      <c r="DY319" s="4267">
        <f t="shared" si="568"/>
        <v>0</v>
      </c>
      <c r="DZ319" s="4267">
        <f t="shared" si="569"/>
        <v>0</v>
      </c>
      <c r="EA319" s="4267">
        <f t="shared" si="570"/>
        <v>0</v>
      </c>
      <c r="EB319" s="4267">
        <f t="shared" si="571"/>
        <v>0</v>
      </c>
      <c r="EC319" s="4267">
        <f t="shared" si="572"/>
        <v>0</v>
      </c>
      <c r="ED319" s="4215"/>
      <c r="EE319" s="4268">
        <f t="shared" si="617"/>
        <v>0</v>
      </c>
      <c r="EF319" s="4269">
        <f t="shared" si="614"/>
        <v>0</v>
      </c>
      <c r="EG319" s="4269">
        <f t="shared" si="614"/>
        <v>0</v>
      </c>
      <c r="EH319" s="4269">
        <f t="shared" si="614"/>
        <v>0</v>
      </c>
      <c r="EI319" s="4269">
        <f t="shared" si="614"/>
        <v>0</v>
      </c>
      <c r="EJ319" s="4269">
        <f t="shared" si="614"/>
        <v>0</v>
      </c>
      <c r="EK319" s="4269">
        <f t="shared" si="614"/>
        <v>0</v>
      </c>
      <c r="EL319" s="4270">
        <f t="shared" si="614"/>
        <v>0</v>
      </c>
      <c r="EM319" s="4186"/>
      <c r="EN319" s="4264" t="str">
        <f t="shared" si="573"/>
        <v/>
      </c>
      <c r="EO319" s="4271">
        <f t="shared" si="574"/>
        <v>0</v>
      </c>
      <c r="EP319" s="4272">
        <f t="shared" si="575"/>
        <v>0</v>
      </c>
      <c r="EQ319" s="4272">
        <f t="shared" si="576"/>
        <v>0</v>
      </c>
      <c r="ER319" s="4272">
        <f t="shared" si="577"/>
        <v>0</v>
      </c>
      <c r="ES319" s="4272">
        <f t="shared" si="578"/>
        <v>0</v>
      </c>
      <c r="ET319" s="4272">
        <f t="shared" si="579"/>
        <v>0</v>
      </c>
      <c r="EU319" s="4272">
        <f t="shared" si="580"/>
        <v>0</v>
      </c>
      <c r="EV319" s="4272">
        <f t="shared" si="581"/>
        <v>0</v>
      </c>
      <c r="EW319" s="4272">
        <f t="shared" si="582"/>
        <v>0</v>
      </c>
      <c r="EX319" s="4288">
        <f>IF(X319=EX8,X319,0)</f>
        <v>0</v>
      </c>
      <c r="EY319" s="4286" t="str">
        <f t="shared" si="583"/>
        <v/>
      </c>
      <c r="EZ319" s="4261" t="str">
        <f t="shared" si="584"/>
        <v/>
      </c>
      <c r="FA319" s="4275" t="str">
        <f t="shared" si="585"/>
        <v/>
      </c>
      <c r="FB319" s="4275" t="str">
        <f t="shared" si="586"/>
        <v/>
      </c>
      <c r="FC319" s="4275" t="str">
        <f t="shared" si="587"/>
        <v/>
      </c>
      <c r="FD319" s="4275" t="str">
        <f t="shared" si="588"/>
        <v/>
      </c>
      <c r="FE319" s="4275" t="str">
        <f t="shared" si="589"/>
        <v/>
      </c>
      <c r="FF319" s="4275" t="str">
        <f t="shared" si="590"/>
        <v/>
      </c>
      <c r="FG319" s="4275" t="str">
        <f t="shared" si="591"/>
        <v/>
      </c>
      <c r="FH319" s="4186"/>
      <c r="FI319" s="4264" t="str">
        <f t="shared" si="592"/>
        <v/>
      </c>
      <c r="FJ319" s="4277">
        <f t="shared" si="593"/>
        <v>0</v>
      </c>
      <c r="FK319" s="4115" t="str">
        <f t="shared" si="594"/>
        <v/>
      </c>
      <c r="FL319" s="4115" t="str">
        <f t="shared" si="595"/>
        <v/>
      </c>
      <c r="FM319" s="4115" t="str">
        <f t="shared" si="596"/>
        <v/>
      </c>
      <c r="FN319" s="4115" t="str">
        <f t="shared" si="597"/>
        <v/>
      </c>
      <c r="FO319" s="4115" t="str">
        <f t="shared" si="598"/>
        <v/>
      </c>
      <c r="FP319" s="4115" t="str">
        <f t="shared" si="599"/>
        <v/>
      </c>
      <c r="FQ319" s="4115" t="str">
        <f t="shared" si="600"/>
        <v/>
      </c>
      <c r="FR319" s="4115" t="str">
        <f t="shared" si="601"/>
        <v/>
      </c>
      <c r="FS319" s="4287">
        <f>IF(X319=FS8,X319,0)</f>
        <v>0</v>
      </c>
      <c r="FT319" s="4286" t="str">
        <f t="shared" si="602"/>
        <v/>
      </c>
      <c r="FU319" s="4275" t="str">
        <f t="shared" si="603"/>
        <v/>
      </c>
      <c r="FV319" s="4275" t="str">
        <f t="shared" si="604"/>
        <v/>
      </c>
      <c r="FW319" s="4275" t="str">
        <f t="shared" si="605"/>
        <v/>
      </c>
      <c r="FX319" s="4275" t="str">
        <f t="shared" si="606"/>
        <v/>
      </c>
      <c r="FY319" s="4275" t="str">
        <f t="shared" si="607"/>
        <v/>
      </c>
      <c r="FZ319" s="4275" t="str">
        <f t="shared" si="608"/>
        <v/>
      </c>
      <c r="GA319" s="4275" t="str">
        <f t="shared" si="609"/>
        <v/>
      </c>
      <c r="GB319" s="4279" t="str">
        <f t="shared" si="610"/>
        <v/>
      </c>
      <c r="GC319" s="4122"/>
    </row>
    <row r="320" spans="1:185" ht="45" customHeight="1">
      <c r="A320" s="4016">
        <f>ROW()</f>
        <v>320</v>
      </c>
      <c r="B320" s="4250" t="str">
        <f>IF(C320="I","",IF(ISBLANK(D320),"",IF(ISTEXT(D320),LARGE(B9:B319,1)+1,0)))</f>
        <v/>
      </c>
      <c r="C320" s="4298"/>
      <c r="D320" s="4295"/>
      <c r="E320" s="4252"/>
      <c r="F320" s="4253"/>
      <c r="G320" s="4254"/>
      <c r="H320" s="4255"/>
      <c r="I320" s="4254"/>
      <c r="J320" s="4255"/>
      <c r="K320" s="4256">
        <f t="shared" si="611"/>
        <v>0</v>
      </c>
      <c r="L320" s="4119"/>
      <c r="M320" s="4257">
        <f t="shared" si="499"/>
        <v>0</v>
      </c>
      <c r="N320" s="4258">
        <f t="shared" si="499"/>
        <v>0</v>
      </c>
      <c r="O320" s="4259"/>
      <c r="P320" s="4259"/>
      <c r="Q320" s="4259"/>
      <c r="R320" s="4259"/>
      <c r="S320" s="4259"/>
      <c r="T320" s="4259"/>
      <c r="U320" s="4259"/>
      <c r="V320" s="4259"/>
      <c r="W320" s="4119"/>
      <c r="X320" s="4257">
        <f t="shared" si="500"/>
        <v>0</v>
      </c>
      <c r="Y320" s="4258">
        <f t="shared" si="500"/>
        <v>0</v>
      </c>
      <c r="Z320" s="4260"/>
      <c r="AA320" s="4260"/>
      <c r="AB320" s="4260"/>
      <c r="AC320" s="4260"/>
      <c r="AD320" s="4260"/>
      <c r="AE320" s="4260"/>
      <c r="AF320" s="4260"/>
      <c r="AG320" s="4260"/>
      <c r="AH320" s="4119"/>
      <c r="AI320" s="4122"/>
      <c r="AJ320" s="4261">
        <f t="shared" si="501"/>
        <v>0</v>
      </c>
      <c r="AK320" s="4262">
        <f t="shared" si="502"/>
        <v>0</v>
      </c>
      <c r="AL320" s="4261">
        <f t="shared" si="503"/>
        <v>0</v>
      </c>
      <c r="AM320" s="4262">
        <f t="shared" si="504"/>
        <v>0</v>
      </c>
      <c r="AN320" s="4261">
        <f t="shared" si="505"/>
        <v>0</v>
      </c>
      <c r="AO320" s="4262">
        <f t="shared" si="506"/>
        <v>0</v>
      </c>
      <c r="AP320" s="4261">
        <f t="shared" si="507"/>
        <v>0</v>
      </c>
      <c r="AQ320" s="4262">
        <f t="shared" si="508"/>
        <v>0</v>
      </c>
      <c r="AR320" s="4261">
        <f t="shared" si="509"/>
        <v>0</v>
      </c>
      <c r="AS320" s="4262">
        <f t="shared" si="510"/>
        <v>0</v>
      </c>
      <c r="AT320" s="4261">
        <f t="shared" si="511"/>
        <v>0</v>
      </c>
      <c r="AU320" s="4262">
        <f t="shared" si="512"/>
        <v>0</v>
      </c>
      <c r="AV320" s="4261">
        <f t="shared" si="513"/>
        <v>0</v>
      </c>
      <c r="AW320" s="4262">
        <f t="shared" si="514"/>
        <v>0</v>
      </c>
      <c r="AX320" s="4261">
        <f t="shared" si="515"/>
        <v>0</v>
      </c>
      <c r="AY320" s="4262">
        <f t="shared" si="516"/>
        <v>0</v>
      </c>
      <c r="AZ320" s="4263"/>
      <c r="BA320" s="4264">
        <f>BA9</f>
        <v>20</v>
      </c>
      <c r="BB320" s="4264">
        <f t="shared" si="517"/>
        <v>0</v>
      </c>
      <c r="BC320" s="4264" t="str">
        <f t="shared" si="518"/>
        <v/>
      </c>
      <c r="BD320" s="4265">
        <f t="shared" si="615"/>
        <v>0</v>
      </c>
      <c r="BE320" s="4265">
        <f t="shared" si="612"/>
        <v>0</v>
      </c>
      <c r="BF320" s="4265">
        <f t="shared" si="612"/>
        <v>0</v>
      </c>
      <c r="BG320" s="4265">
        <f t="shared" si="612"/>
        <v>0</v>
      </c>
      <c r="BH320" s="4265">
        <f t="shared" si="612"/>
        <v>0</v>
      </c>
      <c r="BI320" s="4265">
        <f t="shared" si="612"/>
        <v>0</v>
      </c>
      <c r="BJ320" s="4265">
        <f t="shared" si="612"/>
        <v>0</v>
      </c>
      <c r="BK320" s="4265">
        <f t="shared" si="612"/>
        <v>0</v>
      </c>
      <c r="BL320" s="4122"/>
      <c r="BM320" s="4266">
        <f t="shared" si="519"/>
        <v>0</v>
      </c>
      <c r="BN320" s="4267">
        <f t="shared" si="520"/>
        <v>0</v>
      </c>
      <c r="BO320" s="4267">
        <f t="shared" si="521"/>
        <v>0</v>
      </c>
      <c r="BP320" s="4267">
        <f t="shared" si="522"/>
        <v>0</v>
      </c>
      <c r="BQ320" s="4267">
        <f t="shared" si="523"/>
        <v>0</v>
      </c>
      <c r="BR320" s="4267">
        <f t="shared" si="524"/>
        <v>0</v>
      </c>
      <c r="BS320" s="4267">
        <f t="shared" si="525"/>
        <v>0</v>
      </c>
      <c r="BT320" s="4267">
        <f t="shared" si="526"/>
        <v>0</v>
      </c>
      <c r="BU320" s="4202"/>
      <c r="BV320" s="4268">
        <f t="shared" si="616"/>
        <v>0</v>
      </c>
      <c r="BW320" s="4269">
        <f t="shared" si="613"/>
        <v>0</v>
      </c>
      <c r="BX320" s="4269">
        <f t="shared" si="613"/>
        <v>0</v>
      </c>
      <c r="BY320" s="4269">
        <f t="shared" si="613"/>
        <v>0</v>
      </c>
      <c r="BZ320" s="4269">
        <f t="shared" si="613"/>
        <v>0</v>
      </c>
      <c r="CA320" s="4269">
        <f t="shared" si="613"/>
        <v>0</v>
      </c>
      <c r="CB320" s="4269">
        <f t="shared" si="613"/>
        <v>0</v>
      </c>
      <c r="CC320" s="4270">
        <f t="shared" si="613"/>
        <v>0</v>
      </c>
      <c r="CD320" s="4114"/>
      <c r="CE320" s="4264" t="str">
        <f t="shared" si="527"/>
        <v/>
      </c>
      <c r="CF320" s="4271">
        <f t="shared" si="528"/>
        <v>0</v>
      </c>
      <c r="CG320" s="4272">
        <f t="shared" si="529"/>
        <v>0</v>
      </c>
      <c r="CH320" s="4272">
        <f t="shared" si="530"/>
        <v>0</v>
      </c>
      <c r="CI320" s="4272">
        <f t="shared" si="531"/>
        <v>0</v>
      </c>
      <c r="CJ320" s="4272">
        <f t="shared" si="532"/>
        <v>0</v>
      </c>
      <c r="CK320" s="4272">
        <f t="shared" si="533"/>
        <v>0</v>
      </c>
      <c r="CL320" s="4272">
        <f t="shared" si="534"/>
        <v>0</v>
      </c>
      <c r="CM320" s="4272">
        <f t="shared" si="535"/>
        <v>0</v>
      </c>
      <c r="CN320" s="4272">
        <f t="shared" si="536"/>
        <v>0</v>
      </c>
      <c r="CO320" s="4285">
        <f>IF(M320=CO8,M320,0)</f>
        <v>0</v>
      </c>
      <c r="CP320" s="4286" t="str">
        <f t="shared" si="537"/>
        <v/>
      </c>
      <c r="CQ320" s="4261" t="str">
        <f t="shared" si="538"/>
        <v/>
      </c>
      <c r="CR320" s="4275" t="str">
        <f t="shared" si="539"/>
        <v/>
      </c>
      <c r="CS320" s="4275" t="str">
        <f t="shared" si="540"/>
        <v/>
      </c>
      <c r="CT320" s="4275" t="str">
        <f t="shared" si="541"/>
        <v/>
      </c>
      <c r="CU320" s="4275" t="str">
        <f t="shared" si="542"/>
        <v/>
      </c>
      <c r="CV320" s="4275" t="str">
        <f t="shared" si="543"/>
        <v/>
      </c>
      <c r="CW320" s="4275" t="str">
        <f t="shared" si="544"/>
        <v/>
      </c>
      <c r="CX320" s="4276" t="str">
        <f t="shared" si="545"/>
        <v/>
      </c>
      <c r="CY320" s="4186"/>
      <c r="CZ320" s="4264" t="str">
        <f t="shared" si="546"/>
        <v/>
      </c>
      <c r="DA320" s="4277">
        <f t="shared" si="547"/>
        <v>0</v>
      </c>
      <c r="DB320" s="4115" t="str">
        <f t="shared" si="548"/>
        <v/>
      </c>
      <c r="DC320" s="4115" t="str">
        <f t="shared" si="549"/>
        <v/>
      </c>
      <c r="DD320" s="4115" t="str">
        <f t="shared" si="550"/>
        <v/>
      </c>
      <c r="DE320" s="4115" t="str">
        <f t="shared" si="551"/>
        <v/>
      </c>
      <c r="DF320" s="4115" t="str">
        <f t="shared" si="552"/>
        <v/>
      </c>
      <c r="DG320" s="4115" t="str">
        <f t="shared" si="553"/>
        <v/>
      </c>
      <c r="DH320" s="4115" t="str">
        <f t="shared" si="554"/>
        <v/>
      </c>
      <c r="DI320" s="4115" t="str">
        <f t="shared" si="555"/>
        <v/>
      </c>
      <c r="DJ320" s="4136"/>
      <c r="DK320" s="4287">
        <f>IF(M320=DK8,M320,0)</f>
        <v>0</v>
      </c>
      <c r="DL320" s="4286" t="str">
        <f t="shared" si="556"/>
        <v/>
      </c>
      <c r="DM320" s="4275" t="str">
        <f t="shared" si="557"/>
        <v/>
      </c>
      <c r="DN320" s="4275" t="str">
        <f t="shared" si="558"/>
        <v/>
      </c>
      <c r="DO320" s="4275" t="str">
        <f t="shared" si="559"/>
        <v/>
      </c>
      <c r="DP320" s="4275" t="str">
        <f t="shared" si="560"/>
        <v/>
      </c>
      <c r="DQ320" s="4275" t="str">
        <f t="shared" si="561"/>
        <v/>
      </c>
      <c r="DR320" s="4275" t="str">
        <f t="shared" si="562"/>
        <v/>
      </c>
      <c r="DS320" s="4275" t="str">
        <f t="shared" si="563"/>
        <v/>
      </c>
      <c r="DT320" s="4279" t="str">
        <f t="shared" si="564"/>
        <v/>
      </c>
      <c r="DU320" s="4122"/>
      <c r="DV320" s="4266">
        <f t="shared" si="565"/>
        <v>0</v>
      </c>
      <c r="DW320" s="4267">
        <f t="shared" si="566"/>
        <v>0</v>
      </c>
      <c r="DX320" s="4267">
        <f t="shared" si="567"/>
        <v>0</v>
      </c>
      <c r="DY320" s="4267">
        <f t="shared" si="568"/>
        <v>0</v>
      </c>
      <c r="DZ320" s="4267">
        <f t="shared" si="569"/>
        <v>0</v>
      </c>
      <c r="EA320" s="4267">
        <f t="shared" si="570"/>
        <v>0</v>
      </c>
      <c r="EB320" s="4267">
        <f t="shared" si="571"/>
        <v>0</v>
      </c>
      <c r="EC320" s="4267">
        <f t="shared" si="572"/>
        <v>0</v>
      </c>
      <c r="ED320" s="4215"/>
      <c r="EE320" s="4268">
        <f t="shared" si="617"/>
        <v>0</v>
      </c>
      <c r="EF320" s="4269">
        <f t="shared" si="614"/>
        <v>0</v>
      </c>
      <c r="EG320" s="4269">
        <f t="shared" si="614"/>
        <v>0</v>
      </c>
      <c r="EH320" s="4269">
        <f t="shared" si="614"/>
        <v>0</v>
      </c>
      <c r="EI320" s="4269">
        <f t="shared" si="614"/>
        <v>0</v>
      </c>
      <c r="EJ320" s="4269">
        <f t="shared" si="614"/>
        <v>0</v>
      </c>
      <c r="EK320" s="4269">
        <f t="shared" si="614"/>
        <v>0</v>
      </c>
      <c r="EL320" s="4270">
        <f t="shared" si="614"/>
        <v>0</v>
      </c>
      <c r="EM320" s="4186"/>
      <c r="EN320" s="4264" t="str">
        <f t="shared" si="573"/>
        <v/>
      </c>
      <c r="EO320" s="4271">
        <f t="shared" si="574"/>
        <v>0</v>
      </c>
      <c r="EP320" s="4272">
        <f t="shared" si="575"/>
        <v>0</v>
      </c>
      <c r="EQ320" s="4272">
        <f t="shared" si="576"/>
        <v>0</v>
      </c>
      <c r="ER320" s="4272">
        <f t="shared" si="577"/>
        <v>0</v>
      </c>
      <c r="ES320" s="4272">
        <f t="shared" si="578"/>
        <v>0</v>
      </c>
      <c r="ET320" s="4272">
        <f t="shared" si="579"/>
        <v>0</v>
      </c>
      <c r="EU320" s="4272">
        <f t="shared" si="580"/>
        <v>0</v>
      </c>
      <c r="EV320" s="4272">
        <f t="shared" si="581"/>
        <v>0</v>
      </c>
      <c r="EW320" s="4272">
        <f t="shared" si="582"/>
        <v>0</v>
      </c>
      <c r="EX320" s="4288">
        <f>IF(X320=EX8,X320,0)</f>
        <v>0</v>
      </c>
      <c r="EY320" s="4286" t="str">
        <f t="shared" si="583"/>
        <v/>
      </c>
      <c r="EZ320" s="4261" t="str">
        <f t="shared" si="584"/>
        <v/>
      </c>
      <c r="FA320" s="4275" t="str">
        <f t="shared" si="585"/>
        <v/>
      </c>
      <c r="FB320" s="4275" t="str">
        <f t="shared" si="586"/>
        <v/>
      </c>
      <c r="FC320" s="4275" t="str">
        <f t="shared" si="587"/>
        <v/>
      </c>
      <c r="FD320" s="4275" t="str">
        <f t="shared" si="588"/>
        <v/>
      </c>
      <c r="FE320" s="4275" t="str">
        <f t="shared" si="589"/>
        <v/>
      </c>
      <c r="FF320" s="4275" t="str">
        <f t="shared" si="590"/>
        <v/>
      </c>
      <c r="FG320" s="4275" t="str">
        <f t="shared" si="591"/>
        <v/>
      </c>
      <c r="FH320" s="4186"/>
      <c r="FI320" s="4264" t="str">
        <f t="shared" si="592"/>
        <v/>
      </c>
      <c r="FJ320" s="4277">
        <f t="shared" si="593"/>
        <v>0</v>
      </c>
      <c r="FK320" s="4115" t="str">
        <f t="shared" si="594"/>
        <v/>
      </c>
      <c r="FL320" s="4115" t="str">
        <f t="shared" si="595"/>
        <v/>
      </c>
      <c r="FM320" s="4115" t="str">
        <f t="shared" si="596"/>
        <v/>
      </c>
      <c r="FN320" s="4115" t="str">
        <f t="shared" si="597"/>
        <v/>
      </c>
      <c r="FO320" s="4115" t="str">
        <f t="shared" si="598"/>
        <v/>
      </c>
      <c r="FP320" s="4115" t="str">
        <f t="shared" si="599"/>
        <v/>
      </c>
      <c r="FQ320" s="4115" t="str">
        <f t="shared" si="600"/>
        <v/>
      </c>
      <c r="FR320" s="4115" t="str">
        <f t="shared" si="601"/>
        <v/>
      </c>
      <c r="FS320" s="4287">
        <f>IF(X320=FS8,X320,0)</f>
        <v>0</v>
      </c>
      <c r="FT320" s="4286" t="str">
        <f t="shared" si="602"/>
        <v/>
      </c>
      <c r="FU320" s="4275" t="str">
        <f t="shared" si="603"/>
        <v/>
      </c>
      <c r="FV320" s="4275" t="str">
        <f t="shared" si="604"/>
        <v/>
      </c>
      <c r="FW320" s="4275" t="str">
        <f t="shared" si="605"/>
        <v/>
      </c>
      <c r="FX320" s="4275" t="str">
        <f t="shared" si="606"/>
        <v/>
      </c>
      <c r="FY320" s="4275" t="str">
        <f t="shared" si="607"/>
        <v/>
      </c>
      <c r="FZ320" s="4275" t="str">
        <f t="shared" si="608"/>
        <v/>
      </c>
      <c r="GA320" s="4275" t="str">
        <f t="shared" si="609"/>
        <v/>
      </c>
      <c r="GB320" s="4279" t="str">
        <f t="shared" si="610"/>
        <v/>
      </c>
      <c r="GC320" s="4122"/>
    </row>
    <row r="321" spans="1:185" ht="45" customHeight="1">
      <c r="A321" s="4016">
        <f>ROW()</f>
        <v>321</v>
      </c>
      <c r="B321" s="4250" t="str">
        <f>IF(C321="I","",IF(ISBLANK(D321),"",IF(ISTEXT(D321),LARGE(B9:B320,1)+1,0)))</f>
        <v/>
      </c>
      <c r="C321" s="4298"/>
      <c r="D321" s="4295"/>
      <c r="E321" s="4252"/>
      <c r="F321" s="4253"/>
      <c r="G321" s="4254"/>
      <c r="H321" s="4255"/>
      <c r="I321" s="4254"/>
      <c r="J321" s="4255"/>
      <c r="K321" s="4256">
        <f t="shared" si="611"/>
        <v>0</v>
      </c>
      <c r="L321" s="4119"/>
      <c r="M321" s="4257">
        <f t="shared" si="499"/>
        <v>0</v>
      </c>
      <c r="N321" s="4258">
        <f t="shared" si="499"/>
        <v>0</v>
      </c>
      <c r="O321" s="4259"/>
      <c r="P321" s="4259"/>
      <c r="Q321" s="4259"/>
      <c r="R321" s="4259"/>
      <c r="S321" s="4259"/>
      <c r="T321" s="4259"/>
      <c r="U321" s="4259"/>
      <c r="V321" s="4259"/>
      <c r="W321" s="4119"/>
      <c r="X321" s="4257">
        <f t="shared" si="500"/>
        <v>0</v>
      </c>
      <c r="Y321" s="4258">
        <f t="shared" si="500"/>
        <v>0</v>
      </c>
      <c r="Z321" s="4260"/>
      <c r="AA321" s="4260"/>
      <c r="AB321" s="4260"/>
      <c r="AC321" s="4260"/>
      <c r="AD321" s="4260"/>
      <c r="AE321" s="4260"/>
      <c r="AF321" s="4260"/>
      <c r="AG321" s="4260"/>
      <c r="AH321" s="4119"/>
      <c r="AI321" s="4122"/>
      <c r="AJ321" s="4261">
        <f t="shared" si="501"/>
        <v>0</v>
      </c>
      <c r="AK321" s="4262">
        <f t="shared" si="502"/>
        <v>0</v>
      </c>
      <c r="AL321" s="4261">
        <f t="shared" si="503"/>
        <v>0</v>
      </c>
      <c r="AM321" s="4262">
        <f t="shared" si="504"/>
        <v>0</v>
      </c>
      <c r="AN321" s="4261">
        <f t="shared" si="505"/>
        <v>0</v>
      </c>
      <c r="AO321" s="4262">
        <f t="shared" si="506"/>
        <v>0</v>
      </c>
      <c r="AP321" s="4261">
        <f t="shared" si="507"/>
        <v>0</v>
      </c>
      <c r="AQ321" s="4262">
        <f t="shared" si="508"/>
        <v>0</v>
      </c>
      <c r="AR321" s="4261">
        <f t="shared" si="509"/>
        <v>0</v>
      </c>
      <c r="AS321" s="4262">
        <f t="shared" si="510"/>
        <v>0</v>
      </c>
      <c r="AT321" s="4261">
        <f t="shared" si="511"/>
        <v>0</v>
      </c>
      <c r="AU321" s="4262">
        <f t="shared" si="512"/>
        <v>0</v>
      </c>
      <c r="AV321" s="4261">
        <f t="shared" si="513"/>
        <v>0</v>
      </c>
      <c r="AW321" s="4262">
        <f t="shared" si="514"/>
        <v>0</v>
      </c>
      <c r="AX321" s="4261">
        <f t="shared" si="515"/>
        <v>0</v>
      </c>
      <c r="AY321" s="4262">
        <f t="shared" si="516"/>
        <v>0</v>
      </c>
      <c r="AZ321" s="4263"/>
      <c r="BA321" s="4264">
        <f>BA9</f>
        <v>20</v>
      </c>
      <c r="BB321" s="4264">
        <f t="shared" si="517"/>
        <v>0</v>
      </c>
      <c r="BC321" s="4264" t="str">
        <f t="shared" si="518"/>
        <v/>
      </c>
      <c r="BD321" s="4265">
        <f t="shared" si="615"/>
        <v>0</v>
      </c>
      <c r="BE321" s="4265">
        <f t="shared" si="612"/>
        <v>0</v>
      </c>
      <c r="BF321" s="4265">
        <f t="shared" si="612"/>
        <v>0</v>
      </c>
      <c r="BG321" s="4265">
        <f t="shared" si="612"/>
        <v>0</v>
      </c>
      <c r="BH321" s="4265">
        <f t="shared" si="612"/>
        <v>0</v>
      </c>
      <c r="BI321" s="4265">
        <f t="shared" si="612"/>
        <v>0</v>
      </c>
      <c r="BJ321" s="4265">
        <f t="shared" si="612"/>
        <v>0</v>
      </c>
      <c r="BK321" s="4265">
        <f t="shared" si="612"/>
        <v>0</v>
      </c>
      <c r="BL321" s="4122"/>
      <c r="BM321" s="4266">
        <f t="shared" si="519"/>
        <v>0</v>
      </c>
      <c r="BN321" s="4267">
        <f t="shared" si="520"/>
        <v>0</v>
      </c>
      <c r="BO321" s="4267">
        <f t="shared" si="521"/>
        <v>0</v>
      </c>
      <c r="BP321" s="4267">
        <f t="shared" si="522"/>
        <v>0</v>
      </c>
      <c r="BQ321" s="4267">
        <f t="shared" si="523"/>
        <v>0</v>
      </c>
      <c r="BR321" s="4267">
        <f t="shared" si="524"/>
        <v>0</v>
      </c>
      <c r="BS321" s="4267">
        <f t="shared" si="525"/>
        <v>0</v>
      </c>
      <c r="BT321" s="4267">
        <f t="shared" si="526"/>
        <v>0</v>
      </c>
      <c r="BU321" s="4202"/>
      <c r="BV321" s="4268">
        <f t="shared" si="616"/>
        <v>0</v>
      </c>
      <c r="BW321" s="4269">
        <f t="shared" si="613"/>
        <v>0</v>
      </c>
      <c r="BX321" s="4269">
        <f t="shared" si="613"/>
        <v>0</v>
      </c>
      <c r="BY321" s="4269">
        <f t="shared" si="613"/>
        <v>0</v>
      </c>
      <c r="BZ321" s="4269">
        <f t="shared" si="613"/>
        <v>0</v>
      </c>
      <c r="CA321" s="4269">
        <f t="shared" si="613"/>
        <v>0</v>
      </c>
      <c r="CB321" s="4269">
        <f t="shared" si="613"/>
        <v>0</v>
      </c>
      <c r="CC321" s="4270">
        <f t="shared" si="613"/>
        <v>0</v>
      </c>
      <c r="CD321" s="4114"/>
      <c r="CE321" s="4264" t="str">
        <f t="shared" si="527"/>
        <v/>
      </c>
      <c r="CF321" s="4271">
        <f t="shared" si="528"/>
        <v>0</v>
      </c>
      <c r="CG321" s="4272">
        <f t="shared" si="529"/>
        <v>0</v>
      </c>
      <c r="CH321" s="4272">
        <f t="shared" si="530"/>
        <v>0</v>
      </c>
      <c r="CI321" s="4272">
        <f t="shared" si="531"/>
        <v>0</v>
      </c>
      <c r="CJ321" s="4272">
        <f t="shared" si="532"/>
        <v>0</v>
      </c>
      <c r="CK321" s="4272">
        <f t="shared" si="533"/>
        <v>0</v>
      </c>
      <c r="CL321" s="4272">
        <f t="shared" si="534"/>
        <v>0</v>
      </c>
      <c r="CM321" s="4272">
        <f t="shared" si="535"/>
        <v>0</v>
      </c>
      <c r="CN321" s="4272">
        <f t="shared" si="536"/>
        <v>0</v>
      </c>
      <c r="CO321" s="4285">
        <f>IF(M321=CO8,M321,0)</f>
        <v>0</v>
      </c>
      <c r="CP321" s="4286" t="str">
        <f t="shared" si="537"/>
        <v/>
      </c>
      <c r="CQ321" s="4261" t="str">
        <f t="shared" si="538"/>
        <v/>
      </c>
      <c r="CR321" s="4275" t="str">
        <f t="shared" si="539"/>
        <v/>
      </c>
      <c r="CS321" s="4275" t="str">
        <f t="shared" si="540"/>
        <v/>
      </c>
      <c r="CT321" s="4275" t="str">
        <f t="shared" si="541"/>
        <v/>
      </c>
      <c r="CU321" s="4275" t="str">
        <f t="shared" si="542"/>
        <v/>
      </c>
      <c r="CV321" s="4275" t="str">
        <f t="shared" si="543"/>
        <v/>
      </c>
      <c r="CW321" s="4275" t="str">
        <f t="shared" si="544"/>
        <v/>
      </c>
      <c r="CX321" s="4276" t="str">
        <f t="shared" si="545"/>
        <v/>
      </c>
      <c r="CY321" s="4186"/>
      <c r="CZ321" s="4264" t="str">
        <f t="shared" si="546"/>
        <v/>
      </c>
      <c r="DA321" s="4277">
        <f t="shared" si="547"/>
        <v>0</v>
      </c>
      <c r="DB321" s="4115" t="str">
        <f t="shared" si="548"/>
        <v/>
      </c>
      <c r="DC321" s="4115" t="str">
        <f t="shared" si="549"/>
        <v/>
      </c>
      <c r="DD321" s="4115" t="str">
        <f t="shared" si="550"/>
        <v/>
      </c>
      <c r="DE321" s="4115" t="str">
        <f t="shared" si="551"/>
        <v/>
      </c>
      <c r="DF321" s="4115" t="str">
        <f t="shared" si="552"/>
        <v/>
      </c>
      <c r="DG321" s="4115" t="str">
        <f t="shared" si="553"/>
        <v/>
      </c>
      <c r="DH321" s="4115" t="str">
        <f t="shared" si="554"/>
        <v/>
      </c>
      <c r="DI321" s="4115" t="str">
        <f t="shared" si="555"/>
        <v/>
      </c>
      <c r="DJ321" s="4136"/>
      <c r="DK321" s="4287">
        <f>IF(M321=DK8,M321,0)</f>
        <v>0</v>
      </c>
      <c r="DL321" s="4286" t="str">
        <f t="shared" si="556"/>
        <v/>
      </c>
      <c r="DM321" s="4275" t="str">
        <f t="shared" si="557"/>
        <v/>
      </c>
      <c r="DN321" s="4275" t="str">
        <f t="shared" si="558"/>
        <v/>
      </c>
      <c r="DO321" s="4275" t="str">
        <f t="shared" si="559"/>
        <v/>
      </c>
      <c r="DP321" s="4275" t="str">
        <f t="shared" si="560"/>
        <v/>
      </c>
      <c r="DQ321" s="4275" t="str">
        <f t="shared" si="561"/>
        <v/>
      </c>
      <c r="DR321" s="4275" t="str">
        <f t="shared" si="562"/>
        <v/>
      </c>
      <c r="DS321" s="4275" t="str">
        <f t="shared" si="563"/>
        <v/>
      </c>
      <c r="DT321" s="4279" t="str">
        <f t="shared" si="564"/>
        <v/>
      </c>
      <c r="DU321" s="4122"/>
      <c r="DV321" s="4266">
        <f t="shared" si="565"/>
        <v>0</v>
      </c>
      <c r="DW321" s="4267">
        <f t="shared" si="566"/>
        <v>0</v>
      </c>
      <c r="DX321" s="4267">
        <f t="shared" si="567"/>
        <v>0</v>
      </c>
      <c r="DY321" s="4267">
        <f t="shared" si="568"/>
        <v>0</v>
      </c>
      <c r="DZ321" s="4267">
        <f t="shared" si="569"/>
        <v>0</v>
      </c>
      <c r="EA321" s="4267">
        <f t="shared" si="570"/>
        <v>0</v>
      </c>
      <c r="EB321" s="4267">
        <f t="shared" si="571"/>
        <v>0</v>
      </c>
      <c r="EC321" s="4267">
        <f t="shared" si="572"/>
        <v>0</v>
      </c>
      <c r="ED321" s="4215"/>
      <c r="EE321" s="4268">
        <f t="shared" si="617"/>
        <v>0</v>
      </c>
      <c r="EF321" s="4269">
        <f t="shared" si="614"/>
        <v>0</v>
      </c>
      <c r="EG321" s="4269">
        <f t="shared" si="614"/>
        <v>0</v>
      </c>
      <c r="EH321" s="4269">
        <f t="shared" si="614"/>
        <v>0</v>
      </c>
      <c r="EI321" s="4269">
        <f t="shared" si="614"/>
        <v>0</v>
      </c>
      <c r="EJ321" s="4269">
        <f t="shared" si="614"/>
        <v>0</v>
      </c>
      <c r="EK321" s="4269">
        <f t="shared" si="614"/>
        <v>0</v>
      </c>
      <c r="EL321" s="4270">
        <f t="shared" si="614"/>
        <v>0</v>
      </c>
      <c r="EM321" s="4186"/>
      <c r="EN321" s="4264" t="str">
        <f t="shared" si="573"/>
        <v/>
      </c>
      <c r="EO321" s="4271">
        <f t="shared" si="574"/>
        <v>0</v>
      </c>
      <c r="EP321" s="4272">
        <f t="shared" si="575"/>
        <v>0</v>
      </c>
      <c r="EQ321" s="4272">
        <f t="shared" si="576"/>
        <v>0</v>
      </c>
      <c r="ER321" s="4272">
        <f t="shared" si="577"/>
        <v>0</v>
      </c>
      <c r="ES321" s="4272">
        <f t="shared" si="578"/>
        <v>0</v>
      </c>
      <c r="ET321" s="4272">
        <f t="shared" si="579"/>
        <v>0</v>
      </c>
      <c r="EU321" s="4272">
        <f t="shared" si="580"/>
        <v>0</v>
      </c>
      <c r="EV321" s="4272">
        <f t="shared" si="581"/>
        <v>0</v>
      </c>
      <c r="EW321" s="4272">
        <f t="shared" si="582"/>
        <v>0</v>
      </c>
      <c r="EX321" s="4288">
        <f>IF(X321=EX8,X321,0)</f>
        <v>0</v>
      </c>
      <c r="EY321" s="4286" t="str">
        <f t="shared" si="583"/>
        <v/>
      </c>
      <c r="EZ321" s="4261" t="str">
        <f t="shared" si="584"/>
        <v/>
      </c>
      <c r="FA321" s="4275" t="str">
        <f t="shared" si="585"/>
        <v/>
      </c>
      <c r="FB321" s="4275" t="str">
        <f t="shared" si="586"/>
        <v/>
      </c>
      <c r="FC321" s="4275" t="str">
        <f t="shared" si="587"/>
        <v/>
      </c>
      <c r="FD321" s="4275" t="str">
        <f t="shared" si="588"/>
        <v/>
      </c>
      <c r="FE321" s="4275" t="str">
        <f t="shared" si="589"/>
        <v/>
      </c>
      <c r="FF321" s="4275" t="str">
        <f t="shared" si="590"/>
        <v/>
      </c>
      <c r="FG321" s="4275" t="str">
        <f t="shared" si="591"/>
        <v/>
      </c>
      <c r="FH321" s="4186"/>
      <c r="FI321" s="4264" t="str">
        <f t="shared" si="592"/>
        <v/>
      </c>
      <c r="FJ321" s="4277">
        <f t="shared" si="593"/>
        <v>0</v>
      </c>
      <c r="FK321" s="4115" t="str">
        <f t="shared" si="594"/>
        <v/>
      </c>
      <c r="FL321" s="4115" t="str">
        <f t="shared" si="595"/>
        <v/>
      </c>
      <c r="FM321" s="4115" t="str">
        <f t="shared" si="596"/>
        <v/>
      </c>
      <c r="FN321" s="4115" t="str">
        <f t="shared" si="597"/>
        <v/>
      </c>
      <c r="FO321" s="4115" t="str">
        <f t="shared" si="598"/>
        <v/>
      </c>
      <c r="FP321" s="4115" t="str">
        <f t="shared" si="599"/>
        <v/>
      </c>
      <c r="FQ321" s="4115" t="str">
        <f t="shared" si="600"/>
        <v/>
      </c>
      <c r="FR321" s="4115" t="str">
        <f t="shared" si="601"/>
        <v/>
      </c>
      <c r="FS321" s="4287">
        <f>IF(X321=FS8,X321,0)</f>
        <v>0</v>
      </c>
      <c r="FT321" s="4286" t="str">
        <f t="shared" si="602"/>
        <v/>
      </c>
      <c r="FU321" s="4275" t="str">
        <f t="shared" si="603"/>
        <v/>
      </c>
      <c r="FV321" s="4275" t="str">
        <f t="shared" si="604"/>
        <v/>
      </c>
      <c r="FW321" s="4275" t="str">
        <f t="shared" si="605"/>
        <v/>
      </c>
      <c r="FX321" s="4275" t="str">
        <f t="shared" si="606"/>
        <v/>
      </c>
      <c r="FY321" s="4275" t="str">
        <f t="shared" si="607"/>
        <v/>
      </c>
      <c r="FZ321" s="4275" t="str">
        <f t="shared" si="608"/>
        <v/>
      </c>
      <c r="GA321" s="4275" t="str">
        <f t="shared" si="609"/>
        <v/>
      </c>
      <c r="GB321" s="4279" t="str">
        <f t="shared" si="610"/>
        <v/>
      </c>
      <c r="GC321" s="4122"/>
    </row>
    <row r="322" spans="1:185" ht="45" customHeight="1">
      <c r="A322" s="4016">
        <f>ROW()</f>
        <v>322</v>
      </c>
      <c r="B322" s="4250" t="str">
        <f>IF(C322="I","",IF(ISBLANK(D322),"",IF(ISTEXT(D322),LARGE(B9:B321,1)+1,0)))</f>
        <v/>
      </c>
      <c r="C322" s="4298"/>
      <c r="D322" s="4295"/>
      <c r="E322" s="4252"/>
      <c r="F322" s="4253"/>
      <c r="G322" s="4254"/>
      <c r="H322" s="4255"/>
      <c r="I322" s="4254"/>
      <c r="J322" s="4255"/>
      <c r="K322" s="4256">
        <f t="shared" si="611"/>
        <v>0</v>
      </c>
      <c r="L322" s="4119"/>
      <c r="M322" s="4257">
        <f t="shared" si="499"/>
        <v>0</v>
      </c>
      <c r="N322" s="4258">
        <f t="shared" si="499"/>
        <v>0</v>
      </c>
      <c r="O322" s="4259"/>
      <c r="P322" s="4259"/>
      <c r="Q322" s="4259"/>
      <c r="R322" s="4259"/>
      <c r="S322" s="4259"/>
      <c r="T322" s="4259"/>
      <c r="U322" s="4259"/>
      <c r="V322" s="4259"/>
      <c r="W322" s="4119"/>
      <c r="X322" s="4257">
        <f t="shared" si="500"/>
        <v>0</v>
      </c>
      <c r="Y322" s="4258">
        <f t="shared" si="500"/>
        <v>0</v>
      </c>
      <c r="Z322" s="4260"/>
      <c r="AA322" s="4260"/>
      <c r="AB322" s="4260"/>
      <c r="AC322" s="4260"/>
      <c r="AD322" s="4260"/>
      <c r="AE322" s="4260"/>
      <c r="AF322" s="4260"/>
      <c r="AG322" s="4260"/>
      <c r="AH322" s="4119"/>
      <c r="AI322" s="4122"/>
      <c r="AJ322" s="4261">
        <f t="shared" si="501"/>
        <v>0</v>
      </c>
      <c r="AK322" s="4262">
        <f t="shared" si="502"/>
        <v>0</v>
      </c>
      <c r="AL322" s="4261">
        <f t="shared" si="503"/>
        <v>0</v>
      </c>
      <c r="AM322" s="4262">
        <f t="shared" si="504"/>
        <v>0</v>
      </c>
      <c r="AN322" s="4261">
        <f t="shared" si="505"/>
        <v>0</v>
      </c>
      <c r="AO322" s="4262">
        <f t="shared" si="506"/>
        <v>0</v>
      </c>
      <c r="AP322" s="4261">
        <f t="shared" si="507"/>
        <v>0</v>
      </c>
      <c r="AQ322" s="4262">
        <f t="shared" si="508"/>
        <v>0</v>
      </c>
      <c r="AR322" s="4261">
        <f t="shared" si="509"/>
        <v>0</v>
      </c>
      <c r="AS322" s="4262">
        <f t="shared" si="510"/>
        <v>0</v>
      </c>
      <c r="AT322" s="4261">
        <f t="shared" si="511"/>
        <v>0</v>
      </c>
      <c r="AU322" s="4262">
        <f t="shared" si="512"/>
        <v>0</v>
      </c>
      <c r="AV322" s="4261">
        <f t="shared" si="513"/>
        <v>0</v>
      </c>
      <c r="AW322" s="4262">
        <f t="shared" si="514"/>
        <v>0</v>
      </c>
      <c r="AX322" s="4261">
        <f t="shared" si="515"/>
        <v>0</v>
      </c>
      <c r="AY322" s="4262">
        <f t="shared" si="516"/>
        <v>0</v>
      </c>
      <c r="AZ322" s="4263"/>
      <c r="BA322" s="4264">
        <f>BA9</f>
        <v>20</v>
      </c>
      <c r="BB322" s="4264">
        <f t="shared" si="517"/>
        <v>0</v>
      </c>
      <c r="BC322" s="4264" t="str">
        <f t="shared" si="518"/>
        <v/>
      </c>
      <c r="BD322" s="4265">
        <f t="shared" si="615"/>
        <v>0</v>
      </c>
      <c r="BE322" s="4265">
        <f t="shared" si="612"/>
        <v>0</v>
      </c>
      <c r="BF322" s="4265">
        <f t="shared" si="612"/>
        <v>0</v>
      </c>
      <c r="BG322" s="4265">
        <f t="shared" si="612"/>
        <v>0</v>
      </c>
      <c r="BH322" s="4265">
        <f t="shared" si="612"/>
        <v>0</v>
      </c>
      <c r="BI322" s="4265">
        <f t="shared" si="612"/>
        <v>0</v>
      </c>
      <c r="BJ322" s="4265">
        <f t="shared" si="612"/>
        <v>0</v>
      </c>
      <c r="BK322" s="4265">
        <f t="shared" si="612"/>
        <v>0</v>
      </c>
      <c r="BL322" s="4122"/>
      <c r="BM322" s="4266">
        <f t="shared" si="519"/>
        <v>0</v>
      </c>
      <c r="BN322" s="4267">
        <f t="shared" si="520"/>
        <v>0</v>
      </c>
      <c r="BO322" s="4267">
        <f t="shared" si="521"/>
        <v>0</v>
      </c>
      <c r="BP322" s="4267">
        <f t="shared" si="522"/>
        <v>0</v>
      </c>
      <c r="BQ322" s="4267">
        <f t="shared" si="523"/>
        <v>0</v>
      </c>
      <c r="BR322" s="4267">
        <f t="shared" si="524"/>
        <v>0</v>
      </c>
      <c r="BS322" s="4267">
        <f t="shared" si="525"/>
        <v>0</v>
      </c>
      <c r="BT322" s="4267">
        <f t="shared" si="526"/>
        <v>0</v>
      </c>
      <c r="BU322" s="4202"/>
      <c r="BV322" s="4268">
        <f t="shared" si="616"/>
        <v>0</v>
      </c>
      <c r="BW322" s="4269">
        <f t="shared" si="613"/>
        <v>0</v>
      </c>
      <c r="BX322" s="4269">
        <f t="shared" si="613"/>
        <v>0</v>
      </c>
      <c r="BY322" s="4269">
        <f t="shared" si="613"/>
        <v>0</v>
      </c>
      <c r="BZ322" s="4269">
        <f t="shared" si="613"/>
        <v>0</v>
      </c>
      <c r="CA322" s="4269">
        <f t="shared" si="613"/>
        <v>0</v>
      </c>
      <c r="CB322" s="4269">
        <f t="shared" si="613"/>
        <v>0</v>
      </c>
      <c r="CC322" s="4270">
        <f t="shared" si="613"/>
        <v>0</v>
      </c>
      <c r="CD322" s="4114"/>
      <c r="CE322" s="4264" t="str">
        <f t="shared" si="527"/>
        <v/>
      </c>
      <c r="CF322" s="4271">
        <f t="shared" si="528"/>
        <v>0</v>
      </c>
      <c r="CG322" s="4272">
        <f t="shared" si="529"/>
        <v>0</v>
      </c>
      <c r="CH322" s="4272">
        <f t="shared" si="530"/>
        <v>0</v>
      </c>
      <c r="CI322" s="4272">
        <f t="shared" si="531"/>
        <v>0</v>
      </c>
      <c r="CJ322" s="4272">
        <f t="shared" si="532"/>
        <v>0</v>
      </c>
      <c r="CK322" s="4272">
        <f t="shared" si="533"/>
        <v>0</v>
      </c>
      <c r="CL322" s="4272">
        <f t="shared" si="534"/>
        <v>0</v>
      </c>
      <c r="CM322" s="4272">
        <f t="shared" si="535"/>
        <v>0</v>
      </c>
      <c r="CN322" s="4272">
        <f t="shared" si="536"/>
        <v>0</v>
      </c>
      <c r="CO322" s="4285">
        <f>IF(M322=CO8,M322,0)</f>
        <v>0</v>
      </c>
      <c r="CP322" s="4286" t="str">
        <f t="shared" si="537"/>
        <v/>
      </c>
      <c r="CQ322" s="4261" t="str">
        <f t="shared" si="538"/>
        <v/>
      </c>
      <c r="CR322" s="4275" t="str">
        <f t="shared" si="539"/>
        <v/>
      </c>
      <c r="CS322" s="4275" t="str">
        <f t="shared" si="540"/>
        <v/>
      </c>
      <c r="CT322" s="4275" t="str">
        <f t="shared" si="541"/>
        <v/>
      </c>
      <c r="CU322" s="4275" t="str">
        <f t="shared" si="542"/>
        <v/>
      </c>
      <c r="CV322" s="4275" t="str">
        <f t="shared" si="543"/>
        <v/>
      </c>
      <c r="CW322" s="4275" t="str">
        <f t="shared" si="544"/>
        <v/>
      </c>
      <c r="CX322" s="4276" t="str">
        <f t="shared" si="545"/>
        <v/>
      </c>
      <c r="CY322" s="4186"/>
      <c r="CZ322" s="4264" t="str">
        <f t="shared" si="546"/>
        <v/>
      </c>
      <c r="DA322" s="4277">
        <f t="shared" si="547"/>
        <v>0</v>
      </c>
      <c r="DB322" s="4115" t="str">
        <f t="shared" si="548"/>
        <v/>
      </c>
      <c r="DC322" s="4115" t="str">
        <f t="shared" si="549"/>
        <v/>
      </c>
      <c r="DD322" s="4115" t="str">
        <f t="shared" si="550"/>
        <v/>
      </c>
      <c r="DE322" s="4115" t="str">
        <f t="shared" si="551"/>
        <v/>
      </c>
      <c r="DF322" s="4115" t="str">
        <f t="shared" si="552"/>
        <v/>
      </c>
      <c r="DG322" s="4115" t="str">
        <f t="shared" si="553"/>
        <v/>
      </c>
      <c r="DH322" s="4115" t="str">
        <f t="shared" si="554"/>
        <v/>
      </c>
      <c r="DI322" s="4115" t="str">
        <f t="shared" si="555"/>
        <v/>
      </c>
      <c r="DJ322" s="4136"/>
      <c r="DK322" s="4287">
        <f>IF(M322=DK8,M322,0)</f>
        <v>0</v>
      </c>
      <c r="DL322" s="4286" t="str">
        <f t="shared" si="556"/>
        <v/>
      </c>
      <c r="DM322" s="4275" t="str">
        <f t="shared" si="557"/>
        <v/>
      </c>
      <c r="DN322" s="4275" t="str">
        <f t="shared" si="558"/>
        <v/>
      </c>
      <c r="DO322" s="4275" t="str">
        <f t="shared" si="559"/>
        <v/>
      </c>
      <c r="DP322" s="4275" t="str">
        <f t="shared" si="560"/>
        <v/>
      </c>
      <c r="DQ322" s="4275" t="str">
        <f t="shared" si="561"/>
        <v/>
      </c>
      <c r="DR322" s="4275" t="str">
        <f t="shared" si="562"/>
        <v/>
      </c>
      <c r="DS322" s="4275" t="str">
        <f t="shared" si="563"/>
        <v/>
      </c>
      <c r="DT322" s="4279" t="str">
        <f t="shared" si="564"/>
        <v/>
      </c>
      <c r="DU322" s="4122"/>
      <c r="DV322" s="4266">
        <f t="shared" si="565"/>
        <v>0</v>
      </c>
      <c r="DW322" s="4267">
        <f t="shared" si="566"/>
        <v>0</v>
      </c>
      <c r="DX322" s="4267">
        <f t="shared" si="567"/>
        <v>0</v>
      </c>
      <c r="DY322" s="4267">
        <f t="shared" si="568"/>
        <v>0</v>
      </c>
      <c r="DZ322" s="4267">
        <f t="shared" si="569"/>
        <v>0</v>
      </c>
      <c r="EA322" s="4267">
        <f t="shared" si="570"/>
        <v>0</v>
      </c>
      <c r="EB322" s="4267">
        <f t="shared" si="571"/>
        <v>0</v>
      </c>
      <c r="EC322" s="4267">
        <f t="shared" si="572"/>
        <v>0</v>
      </c>
      <c r="ED322" s="4215"/>
      <c r="EE322" s="4268">
        <f t="shared" si="617"/>
        <v>0</v>
      </c>
      <c r="EF322" s="4269">
        <f t="shared" si="614"/>
        <v>0</v>
      </c>
      <c r="EG322" s="4269">
        <f t="shared" si="614"/>
        <v>0</v>
      </c>
      <c r="EH322" s="4269">
        <f t="shared" si="614"/>
        <v>0</v>
      </c>
      <c r="EI322" s="4269">
        <f t="shared" si="614"/>
        <v>0</v>
      </c>
      <c r="EJ322" s="4269">
        <f t="shared" si="614"/>
        <v>0</v>
      </c>
      <c r="EK322" s="4269">
        <f t="shared" si="614"/>
        <v>0</v>
      </c>
      <c r="EL322" s="4270">
        <f t="shared" si="614"/>
        <v>0</v>
      </c>
      <c r="EM322" s="4186"/>
      <c r="EN322" s="4264" t="str">
        <f t="shared" si="573"/>
        <v/>
      </c>
      <c r="EO322" s="4271">
        <f t="shared" si="574"/>
        <v>0</v>
      </c>
      <c r="EP322" s="4272">
        <f t="shared" si="575"/>
        <v>0</v>
      </c>
      <c r="EQ322" s="4272">
        <f t="shared" si="576"/>
        <v>0</v>
      </c>
      <c r="ER322" s="4272">
        <f t="shared" si="577"/>
        <v>0</v>
      </c>
      <c r="ES322" s="4272">
        <f t="shared" si="578"/>
        <v>0</v>
      </c>
      <c r="ET322" s="4272">
        <f t="shared" si="579"/>
        <v>0</v>
      </c>
      <c r="EU322" s="4272">
        <f t="shared" si="580"/>
        <v>0</v>
      </c>
      <c r="EV322" s="4272">
        <f t="shared" si="581"/>
        <v>0</v>
      </c>
      <c r="EW322" s="4272">
        <f t="shared" si="582"/>
        <v>0</v>
      </c>
      <c r="EX322" s="4288">
        <f>IF(X322=EX8,X322,0)</f>
        <v>0</v>
      </c>
      <c r="EY322" s="4286" t="str">
        <f t="shared" si="583"/>
        <v/>
      </c>
      <c r="EZ322" s="4261" t="str">
        <f t="shared" si="584"/>
        <v/>
      </c>
      <c r="FA322" s="4275" t="str">
        <f t="shared" si="585"/>
        <v/>
      </c>
      <c r="FB322" s="4275" t="str">
        <f t="shared" si="586"/>
        <v/>
      </c>
      <c r="FC322" s="4275" t="str">
        <f t="shared" si="587"/>
        <v/>
      </c>
      <c r="FD322" s="4275" t="str">
        <f t="shared" si="588"/>
        <v/>
      </c>
      <c r="FE322" s="4275" t="str">
        <f t="shared" si="589"/>
        <v/>
      </c>
      <c r="FF322" s="4275" t="str">
        <f t="shared" si="590"/>
        <v/>
      </c>
      <c r="FG322" s="4275" t="str">
        <f t="shared" si="591"/>
        <v/>
      </c>
      <c r="FH322" s="4186"/>
      <c r="FI322" s="4264" t="str">
        <f t="shared" si="592"/>
        <v/>
      </c>
      <c r="FJ322" s="4277">
        <f t="shared" si="593"/>
        <v>0</v>
      </c>
      <c r="FK322" s="4115" t="str">
        <f t="shared" si="594"/>
        <v/>
      </c>
      <c r="FL322" s="4115" t="str">
        <f t="shared" si="595"/>
        <v/>
      </c>
      <c r="FM322" s="4115" t="str">
        <f t="shared" si="596"/>
        <v/>
      </c>
      <c r="FN322" s="4115" t="str">
        <f t="shared" si="597"/>
        <v/>
      </c>
      <c r="FO322" s="4115" t="str">
        <f t="shared" si="598"/>
        <v/>
      </c>
      <c r="FP322" s="4115" t="str">
        <f t="shared" si="599"/>
        <v/>
      </c>
      <c r="FQ322" s="4115" t="str">
        <f t="shared" si="600"/>
        <v/>
      </c>
      <c r="FR322" s="4115" t="str">
        <f t="shared" si="601"/>
        <v/>
      </c>
      <c r="FS322" s="4287">
        <f>IF(X322=FS8,X322,0)</f>
        <v>0</v>
      </c>
      <c r="FT322" s="4286" t="str">
        <f t="shared" si="602"/>
        <v/>
      </c>
      <c r="FU322" s="4275" t="str">
        <f t="shared" si="603"/>
        <v/>
      </c>
      <c r="FV322" s="4275" t="str">
        <f t="shared" si="604"/>
        <v/>
      </c>
      <c r="FW322" s="4275" t="str">
        <f t="shared" si="605"/>
        <v/>
      </c>
      <c r="FX322" s="4275" t="str">
        <f t="shared" si="606"/>
        <v/>
      </c>
      <c r="FY322" s="4275" t="str">
        <f t="shared" si="607"/>
        <v/>
      </c>
      <c r="FZ322" s="4275" t="str">
        <f t="shared" si="608"/>
        <v/>
      </c>
      <c r="GA322" s="4275" t="str">
        <f t="shared" si="609"/>
        <v/>
      </c>
      <c r="GB322" s="4279" t="str">
        <f t="shared" si="610"/>
        <v/>
      </c>
      <c r="GC322" s="4122"/>
    </row>
    <row r="323" spans="1:185" ht="45" customHeight="1">
      <c r="A323" s="4016">
        <f>ROW()</f>
        <v>323</v>
      </c>
      <c r="B323" s="4250" t="str">
        <f>IF(C323="I","",IF(ISBLANK(D323),"",IF(ISTEXT(D323),LARGE(B9:B322,1)+1,0)))</f>
        <v/>
      </c>
      <c r="C323" s="4298"/>
      <c r="D323" s="4295"/>
      <c r="E323" s="4252"/>
      <c r="F323" s="4253"/>
      <c r="G323" s="4254"/>
      <c r="H323" s="4255"/>
      <c r="I323" s="4254"/>
      <c r="J323" s="4255"/>
      <c r="K323" s="4256">
        <f t="shared" si="611"/>
        <v>0</v>
      </c>
      <c r="L323" s="4119"/>
      <c r="M323" s="4257">
        <f t="shared" si="499"/>
        <v>0</v>
      </c>
      <c r="N323" s="4258">
        <f t="shared" si="499"/>
        <v>0</v>
      </c>
      <c r="O323" s="4259"/>
      <c r="P323" s="4259"/>
      <c r="Q323" s="4259"/>
      <c r="R323" s="4259"/>
      <c r="S323" s="4259"/>
      <c r="T323" s="4259"/>
      <c r="U323" s="4259"/>
      <c r="V323" s="4259"/>
      <c r="W323" s="4119"/>
      <c r="X323" s="4257">
        <f t="shared" si="500"/>
        <v>0</v>
      </c>
      <c r="Y323" s="4258">
        <f t="shared" si="500"/>
        <v>0</v>
      </c>
      <c r="Z323" s="4260"/>
      <c r="AA323" s="4260"/>
      <c r="AB323" s="4260"/>
      <c r="AC323" s="4260"/>
      <c r="AD323" s="4260"/>
      <c r="AE323" s="4260"/>
      <c r="AF323" s="4260"/>
      <c r="AG323" s="4260"/>
      <c r="AH323" s="4119"/>
      <c r="AI323" s="4122"/>
      <c r="AJ323" s="4261">
        <f t="shared" si="501"/>
        <v>0</v>
      </c>
      <c r="AK323" s="4262">
        <f t="shared" si="502"/>
        <v>0</v>
      </c>
      <c r="AL323" s="4261">
        <f t="shared" si="503"/>
        <v>0</v>
      </c>
      <c r="AM323" s="4262">
        <f t="shared" si="504"/>
        <v>0</v>
      </c>
      <c r="AN323" s="4261">
        <f t="shared" si="505"/>
        <v>0</v>
      </c>
      <c r="AO323" s="4262">
        <f t="shared" si="506"/>
        <v>0</v>
      </c>
      <c r="AP323" s="4261">
        <f t="shared" si="507"/>
        <v>0</v>
      </c>
      <c r="AQ323" s="4262">
        <f t="shared" si="508"/>
        <v>0</v>
      </c>
      <c r="AR323" s="4261">
        <f t="shared" si="509"/>
        <v>0</v>
      </c>
      <c r="AS323" s="4262">
        <f t="shared" si="510"/>
        <v>0</v>
      </c>
      <c r="AT323" s="4261">
        <f t="shared" si="511"/>
        <v>0</v>
      </c>
      <c r="AU323" s="4262">
        <f t="shared" si="512"/>
        <v>0</v>
      </c>
      <c r="AV323" s="4261">
        <f t="shared" si="513"/>
        <v>0</v>
      </c>
      <c r="AW323" s="4262">
        <f t="shared" si="514"/>
        <v>0</v>
      </c>
      <c r="AX323" s="4261">
        <f t="shared" si="515"/>
        <v>0</v>
      </c>
      <c r="AY323" s="4262">
        <f t="shared" si="516"/>
        <v>0</v>
      </c>
      <c r="AZ323" s="4263"/>
      <c r="BA323" s="4264">
        <f>BA9</f>
        <v>20</v>
      </c>
      <c r="BB323" s="4264">
        <f t="shared" si="517"/>
        <v>0</v>
      </c>
      <c r="BC323" s="4264" t="str">
        <f t="shared" si="518"/>
        <v/>
      </c>
      <c r="BD323" s="4265">
        <f t="shared" si="615"/>
        <v>0</v>
      </c>
      <c r="BE323" s="4265">
        <f t="shared" si="612"/>
        <v>0</v>
      </c>
      <c r="BF323" s="4265">
        <f t="shared" si="612"/>
        <v>0</v>
      </c>
      <c r="BG323" s="4265">
        <f t="shared" si="612"/>
        <v>0</v>
      </c>
      <c r="BH323" s="4265">
        <f t="shared" si="612"/>
        <v>0</v>
      </c>
      <c r="BI323" s="4265">
        <f t="shared" si="612"/>
        <v>0</v>
      </c>
      <c r="BJ323" s="4265">
        <f t="shared" si="612"/>
        <v>0</v>
      </c>
      <c r="BK323" s="4265">
        <f t="shared" si="612"/>
        <v>0</v>
      </c>
      <c r="BL323" s="4122"/>
      <c r="BM323" s="4266">
        <f t="shared" si="519"/>
        <v>0</v>
      </c>
      <c r="BN323" s="4267">
        <f t="shared" si="520"/>
        <v>0</v>
      </c>
      <c r="BO323" s="4267">
        <f t="shared" si="521"/>
        <v>0</v>
      </c>
      <c r="BP323" s="4267">
        <f t="shared" si="522"/>
        <v>0</v>
      </c>
      <c r="BQ323" s="4267">
        <f t="shared" si="523"/>
        <v>0</v>
      </c>
      <c r="BR323" s="4267">
        <f t="shared" si="524"/>
        <v>0</v>
      </c>
      <c r="BS323" s="4267">
        <f t="shared" si="525"/>
        <v>0</v>
      </c>
      <c r="BT323" s="4267">
        <f t="shared" si="526"/>
        <v>0</v>
      </c>
      <c r="BU323" s="4202"/>
      <c r="BV323" s="4268">
        <f t="shared" si="616"/>
        <v>0</v>
      </c>
      <c r="BW323" s="4269">
        <f t="shared" si="613"/>
        <v>0</v>
      </c>
      <c r="BX323" s="4269">
        <f t="shared" si="613"/>
        <v>0</v>
      </c>
      <c r="BY323" s="4269">
        <f t="shared" si="613"/>
        <v>0</v>
      </c>
      <c r="BZ323" s="4269">
        <f t="shared" si="613"/>
        <v>0</v>
      </c>
      <c r="CA323" s="4269">
        <f t="shared" si="613"/>
        <v>0</v>
      </c>
      <c r="CB323" s="4269">
        <f t="shared" si="613"/>
        <v>0</v>
      </c>
      <c r="CC323" s="4270">
        <f t="shared" si="613"/>
        <v>0</v>
      </c>
      <c r="CD323" s="4114"/>
      <c r="CE323" s="4264" t="str">
        <f t="shared" si="527"/>
        <v/>
      </c>
      <c r="CF323" s="4271">
        <f t="shared" si="528"/>
        <v>0</v>
      </c>
      <c r="CG323" s="4272">
        <f t="shared" si="529"/>
        <v>0</v>
      </c>
      <c r="CH323" s="4272">
        <f t="shared" si="530"/>
        <v>0</v>
      </c>
      <c r="CI323" s="4272">
        <f t="shared" si="531"/>
        <v>0</v>
      </c>
      <c r="CJ323" s="4272">
        <f t="shared" si="532"/>
        <v>0</v>
      </c>
      <c r="CK323" s="4272">
        <f t="shared" si="533"/>
        <v>0</v>
      </c>
      <c r="CL323" s="4272">
        <f t="shared" si="534"/>
        <v>0</v>
      </c>
      <c r="CM323" s="4272">
        <f t="shared" si="535"/>
        <v>0</v>
      </c>
      <c r="CN323" s="4272">
        <f t="shared" si="536"/>
        <v>0</v>
      </c>
      <c r="CO323" s="4285">
        <f>IF(M323=CO8,M323,0)</f>
        <v>0</v>
      </c>
      <c r="CP323" s="4286" t="str">
        <f t="shared" si="537"/>
        <v/>
      </c>
      <c r="CQ323" s="4261" t="str">
        <f t="shared" si="538"/>
        <v/>
      </c>
      <c r="CR323" s="4275" t="str">
        <f t="shared" si="539"/>
        <v/>
      </c>
      <c r="CS323" s="4275" t="str">
        <f t="shared" si="540"/>
        <v/>
      </c>
      <c r="CT323" s="4275" t="str">
        <f t="shared" si="541"/>
        <v/>
      </c>
      <c r="CU323" s="4275" t="str">
        <f t="shared" si="542"/>
        <v/>
      </c>
      <c r="CV323" s="4275" t="str">
        <f t="shared" si="543"/>
        <v/>
      </c>
      <c r="CW323" s="4275" t="str">
        <f t="shared" si="544"/>
        <v/>
      </c>
      <c r="CX323" s="4276" t="str">
        <f t="shared" si="545"/>
        <v/>
      </c>
      <c r="CY323" s="4186"/>
      <c r="CZ323" s="4264" t="str">
        <f t="shared" si="546"/>
        <v/>
      </c>
      <c r="DA323" s="4277">
        <f t="shared" si="547"/>
        <v>0</v>
      </c>
      <c r="DB323" s="4115" t="str">
        <f t="shared" si="548"/>
        <v/>
      </c>
      <c r="DC323" s="4115" t="str">
        <f t="shared" si="549"/>
        <v/>
      </c>
      <c r="DD323" s="4115" t="str">
        <f t="shared" si="550"/>
        <v/>
      </c>
      <c r="DE323" s="4115" t="str">
        <f t="shared" si="551"/>
        <v/>
      </c>
      <c r="DF323" s="4115" t="str">
        <f t="shared" si="552"/>
        <v/>
      </c>
      <c r="DG323" s="4115" t="str">
        <f t="shared" si="553"/>
        <v/>
      </c>
      <c r="DH323" s="4115" t="str">
        <f t="shared" si="554"/>
        <v/>
      </c>
      <c r="DI323" s="4115" t="str">
        <f t="shared" si="555"/>
        <v/>
      </c>
      <c r="DJ323" s="4136"/>
      <c r="DK323" s="4287">
        <f>IF(M323=DK8,M323,0)</f>
        <v>0</v>
      </c>
      <c r="DL323" s="4286" t="str">
        <f t="shared" si="556"/>
        <v/>
      </c>
      <c r="DM323" s="4275" t="str">
        <f t="shared" si="557"/>
        <v/>
      </c>
      <c r="DN323" s="4275" t="str">
        <f t="shared" si="558"/>
        <v/>
      </c>
      <c r="DO323" s="4275" t="str">
        <f t="shared" si="559"/>
        <v/>
      </c>
      <c r="DP323" s="4275" t="str">
        <f t="shared" si="560"/>
        <v/>
      </c>
      <c r="DQ323" s="4275" t="str">
        <f t="shared" si="561"/>
        <v/>
      </c>
      <c r="DR323" s="4275" t="str">
        <f t="shared" si="562"/>
        <v/>
      </c>
      <c r="DS323" s="4275" t="str">
        <f t="shared" si="563"/>
        <v/>
      </c>
      <c r="DT323" s="4279" t="str">
        <f t="shared" si="564"/>
        <v/>
      </c>
      <c r="DU323" s="4122"/>
      <c r="DV323" s="4266">
        <f t="shared" si="565"/>
        <v>0</v>
      </c>
      <c r="DW323" s="4267">
        <f t="shared" si="566"/>
        <v>0</v>
      </c>
      <c r="DX323" s="4267">
        <f t="shared" si="567"/>
        <v>0</v>
      </c>
      <c r="DY323" s="4267">
        <f t="shared" si="568"/>
        <v>0</v>
      </c>
      <c r="DZ323" s="4267">
        <f t="shared" si="569"/>
        <v>0</v>
      </c>
      <c r="EA323" s="4267">
        <f t="shared" si="570"/>
        <v>0</v>
      </c>
      <c r="EB323" s="4267">
        <f t="shared" si="571"/>
        <v>0</v>
      </c>
      <c r="EC323" s="4267">
        <f t="shared" si="572"/>
        <v>0</v>
      </c>
      <c r="ED323" s="4215"/>
      <c r="EE323" s="4268">
        <f t="shared" si="617"/>
        <v>0</v>
      </c>
      <c r="EF323" s="4269">
        <f t="shared" si="614"/>
        <v>0</v>
      </c>
      <c r="EG323" s="4269">
        <f t="shared" si="614"/>
        <v>0</v>
      </c>
      <c r="EH323" s="4269">
        <f t="shared" si="614"/>
        <v>0</v>
      </c>
      <c r="EI323" s="4269">
        <f t="shared" si="614"/>
        <v>0</v>
      </c>
      <c r="EJ323" s="4269">
        <f t="shared" si="614"/>
        <v>0</v>
      </c>
      <c r="EK323" s="4269">
        <f t="shared" si="614"/>
        <v>0</v>
      </c>
      <c r="EL323" s="4270">
        <f t="shared" si="614"/>
        <v>0</v>
      </c>
      <c r="EM323" s="4186"/>
      <c r="EN323" s="4264" t="str">
        <f t="shared" si="573"/>
        <v/>
      </c>
      <c r="EO323" s="4271">
        <f t="shared" si="574"/>
        <v>0</v>
      </c>
      <c r="EP323" s="4272">
        <f t="shared" si="575"/>
        <v>0</v>
      </c>
      <c r="EQ323" s="4272">
        <f t="shared" si="576"/>
        <v>0</v>
      </c>
      <c r="ER323" s="4272">
        <f t="shared" si="577"/>
        <v>0</v>
      </c>
      <c r="ES323" s="4272">
        <f t="shared" si="578"/>
        <v>0</v>
      </c>
      <c r="ET323" s="4272">
        <f t="shared" si="579"/>
        <v>0</v>
      </c>
      <c r="EU323" s="4272">
        <f t="shared" si="580"/>
        <v>0</v>
      </c>
      <c r="EV323" s="4272">
        <f t="shared" si="581"/>
        <v>0</v>
      </c>
      <c r="EW323" s="4272">
        <f t="shared" si="582"/>
        <v>0</v>
      </c>
      <c r="EX323" s="4288">
        <f>IF(X323=EX8,X323,0)</f>
        <v>0</v>
      </c>
      <c r="EY323" s="4286" t="str">
        <f t="shared" si="583"/>
        <v/>
      </c>
      <c r="EZ323" s="4261" t="str">
        <f t="shared" si="584"/>
        <v/>
      </c>
      <c r="FA323" s="4275" t="str">
        <f t="shared" si="585"/>
        <v/>
      </c>
      <c r="FB323" s="4275" t="str">
        <f t="shared" si="586"/>
        <v/>
      </c>
      <c r="FC323" s="4275" t="str">
        <f t="shared" si="587"/>
        <v/>
      </c>
      <c r="FD323" s="4275" t="str">
        <f t="shared" si="588"/>
        <v/>
      </c>
      <c r="FE323" s="4275" t="str">
        <f t="shared" si="589"/>
        <v/>
      </c>
      <c r="FF323" s="4275" t="str">
        <f t="shared" si="590"/>
        <v/>
      </c>
      <c r="FG323" s="4275" t="str">
        <f t="shared" si="591"/>
        <v/>
      </c>
      <c r="FH323" s="4186"/>
      <c r="FI323" s="4264" t="str">
        <f t="shared" si="592"/>
        <v/>
      </c>
      <c r="FJ323" s="4277">
        <f t="shared" si="593"/>
        <v>0</v>
      </c>
      <c r="FK323" s="4115" t="str">
        <f t="shared" si="594"/>
        <v/>
      </c>
      <c r="FL323" s="4115" t="str">
        <f t="shared" si="595"/>
        <v/>
      </c>
      <c r="FM323" s="4115" t="str">
        <f t="shared" si="596"/>
        <v/>
      </c>
      <c r="FN323" s="4115" t="str">
        <f t="shared" si="597"/>
        <v/>
      </c>
      <c r="FO323" s="4115" t="str">
        <f t="shared" si="598"/>
        <v/>
      </c>
      <c r="FP323" s="4115" t="str">
        <f t="shared" si="599"/>
        <v/>
      </c>
      <c r="FQ323" s="4115" t="str">
        <f t="shared" si="600"/>
        <v/>
      </c>
      <c r="FR323" s="4115" t="str">
        <f t="shared" si="601"/>
        <v/>
      </c>
      <c r="FS323" s="4287">
        <f>IF(X323=FS8,X323,0)</f>
        <v>0</v>
      </c>
      <c r="FT323" s="4286" t="str">
        <f t="shared" si="602"/>
        <v/>
      </c>
      <c r="FU323" s="4275" t="str">
        <f t="shared" si="603"/>
        <v/>
      </c>
      <c r="FV323" s="4275" t="str">
        <f t="shared" si="604"/>
        <v/>
      </c>
      <c r="FW323" s="4275" t="str">
        <f t="shared" si="605"/>
        <v/>
      </c>
      <c r="FX323" s="4275" t="str">
        <f t="shared" si="606"/>
        <v/>
      </c>
      <c r="FY323" s="4275" t="str">
        <f t="shared" si="607"/>
        <v/>
      </c>
      <c r="FZ323" s="4275" t="str">
        <f t="shared" si="608"/>
        <v/>
      </c>
      <c r="GA323" s="4275" t="str">
        <f t="shared" si="609"/>
        <v/>
      </c>
      <c r="GB323" s="4279" t="str">
        <f t="shared" si="610"/>
        <v/>
      </c>
      <c r="GC323" s="4122"/>
    </row>
    <row r="324" spans="1:185" ht="45" customHeight="1">
      <c r="A324" s="4016">
        <f>ROW()</f>
        <v>324</v>
      </c>
      <c r="B324" s="4250" t="str">
        <f>IF(C324="I","",IF(ISBLANK(D324),"",IF(ISTEXT(D324),LARGE(B9:B323,1)+1,0)))</f>
        <v/>
      </c>
      <c r="C324" s="4298"/>
      <c r="D324" s="4295"/>
      <c r="E324" s="4252"/>
      <c r="F324" s="4253"/>
      <c r="G324" s="4254"/>
      <c r="H324" s="4255"/>
      <c r="I324" s="4254"/>
      <c r="J324" s="4255"/>
      <c r="K324" s="4256">
        <f t="shared" si="611"/>
        <v>0</v>
      </c>
      <c r="L324" s="4119"/>
      <c r="M324" s="4257">
        <f t="shared" si="499"/>
        <v>0</v>
      </c>
      <c r="N324" s="4258">
        <f t="shared" si="499"/>
        <v>0</v>
      </c>
      <c r="O324" s="4259"/>
      <c r="P324" s="4259"/>
      <c r="Q324" s="4259"/>
      <c r="R324" s="4259"/>
      <c r="S324" s="4259"/>
      <c r="T324" s="4259"/>
      <c r="U324" s="4259"/>
      <c r="V324" s="4259"/>
      <c r="W324" s="4119"/>
      <c r="X324" s="4257">
        <f t="shared" si="500"/>
        <v>0</v>
      </c>
      <c r="Y324" s="4258">
        <f t="shared" si="500"/>
        <v>0</v>
      </c>
      <c r="Z324" s="4260"/>
      <c r="AA324" s="4260"/>
      <c r="AB324" s="4260"/>
      <c r="AC324" s="4260"/>
      <c r="AD324" s="4260"/>
      <c r="AE324" s="4260"/>
      <c r="AF324" s="4260"/>
      <c r="AG324" s="4260"/>
      <c r="AH324" s="4119"/>
      <c r="AI324" s="4122"/>
      <c r="AJ324" s="4261">
        <f t="shared" si="501"/>
        <v>0</v>
      </c>
      <c r="AK324" s="4262">
        <f t="shared" si="502"/>
        <v>0</v>
      </c>
      <c r="AL324" s="4261">
        <f t="shared" si="503"/>
        <v>0</v>
      </c>
      <c r="AM324" s="4262">
        <f t="shared" si="504"/>
        <v>0</v>
      </c>
      <c r="AN324" s="4261">
        <f t="shared" si="505"/>
        <v>0</v>
      </c>
      <c r="AO324" s="4262">
        <f t="shared" si="506"/>
        <v>0</v>
      </c>
      <c r="AP324" s="4261">
        <f t="shared" si="507"/>
        <v>0</v>
      </c>
      <c r="AQ324" s="4262">
        <f t="shared" si="508"/>
        <v>0</v>
      </c>
      <c r="AR324" s="4261">
        <f t="shared" si="509"/>
        <v>0</v>
      </c>
      <c r="AS324" s="4262">
        <f t="shared" si="510"/>
        <v>0</v>
      </c>
      <c r="AT324" s="4261">
        <f t="shared" si="511"/>
        <v>0</v>
      </c>
      <c r="AU324" s="4262">
        <f t="shared" si="512"/>
        <v>0</v>
      </c>
      <c r="AV324" s="4261">
        <f t="shared" si="513"/>
        <v>0</v>
      </c>
      <c r="AW324" s="4262">
        <f t="shared" si="514"/>
        <v>0</v>
      </c>
      <c r="AX324" s="4261">
        <f t="shared" si="515"/>
        <v>0</v>
      </c>
      <c r="AY324" s="4262">
        <f t="shared" si="516"/>
        <v>0</v>
      </c>
      <c r="AZ324" s="4263"/>
      <c r="BA324" s="4264">
        <f>BA9</f>
        <v>20</v>
      </c>
      <c r="BB324" s="4264">
        <f t="shared" si="517"/>
        <v>0</v>
      </c>
      <c r="BC324" s="4264" t="str">
        <f t="shared" si="518"/>
        <v/>
      </c>
      <c r="BD324" s="4265">
        <f t="shared" si="615"/>
        <v>0</v>
      </c>
      <c r="BE324" s="4265">
        <f t="shared" si="612"/>
        <v>0</v>
      </c>
      <c r="BF324" s="4265">
        <f t="shared" si="612"/>
        <v>0</v>
      </c>
      <c r="BG324" s="4265">
        <f t="shared" si="612"/>
        <v>0</v>
      </c>
      <c r="BH324" s="4265">
        <f t="shared" si="612"/>
        <v>0</v>
      </c>
      <c r="BI324" s="4265">
        <f t="shared" si="612"/>
        <v>0</v>
      </c>
      <c r="BJ324" s="4265">
        <f t="shared" si="612"/>
        <v>0</v>
      </c>
      <c r="BK324" s="4265">
        <f t="shared" si="612"/>
        <v>0</v>
      </c>
      <c r="BL324" s="4122"/>
      <c r="BM324" s="4266">
        <f t="shared" si="519"/>
        <v>0</v>
      </c>
      <c r="BN324" s="4267">
        <f t="shared" si="520"/>
        <v>0</v>
      </c>
      <c r="BO324" s="4267">
        <f t="shared" si="521"/>
        <v>0</v>
      </c>
      <c r="BP324" s="4267">
        <f t="shared" si="522"/>
        <v>0</v>
      </c>
      <c r="BQ324" s="4267">
        <f t="shared" si="523"/>
        <v>0</v>
      </c>
      <c r="BR324" s="4267">
        <f t="shared" si="524"/>
        <v>0</v>
      </c>
      <c r="BS324" s="4267">
        <f t="shared" si="525"/>
        <v>0</v>
      </c>
      <c r="BT324" s="4267">
        <f t="shared" si="526"/>
        <v>0</v>
      </c>
      <c r="BU324" s="4202"/>
      <c r="BV324" s="4268">
        <f t="shared" si="616"/>
        <v>0</v>
      </c>
      <c r="BW324" s="4269">
        <f t="shared" si="613"/>
        <v>0</v>
      </c>
      <c r="BX324" s="4269">
        <f t="shared" si="613"/>
        <v>0</v>
      </c>
      <c r="BY324" s="4269">
        <f t="shared" si="613"/>
        <v>0</v>
      </c>
      <c r="BZ324" s="4269">
        <f t="shared" si="613"/>
        <v>0</v>
      </c>
      <c r="CA324" s="4269">
        <f t="shared" si="613"/>
        <v>0</v>
      </c>
      <c r="CB324" s="4269">
        <f t="shared" si="613"/>
        <v>0</v>
      </c>
      <c r="CC324" s="4270">
        <f t="shared" si="613"/>
        <v>0</v>
      </c>
      <c r="CD324" s="4114"/>
      <c r="CE324" s="4264" t="str">
        <f t="shared" si="527"/>
        <v/>
      </c>
      <c r="CF324" s="4271">
        <f t="shared" si="528"/>
        <v>0</v>
      </c>
      <c r="CG324" s="4272">
        <f t="shared" si="529"/>
        <v>0</v>
      </c>
      <c r="CH324" s="4272">
        <f t="shared" si="530"/>
        <v>0</v>
      </c>
      <c r="CI324" s="4272">
        <f t="shared" si="531"/>
        <v>0</v>
      </c>
      <c r="CJ324" s="4272">
        <f t="shared" si="532"/>
        <v>0</v>
      </c>
      <c r="CK324" s="4272">
        <f t="shared" si="533"/>
        <v>0</v>
      </c>
      <c r="CL324" s="4272">
        <f t="shared" si="534"/>
        <v>0</v>
      </c>
      <c r="CM324" s="4272">
        <f t="shared" si="535"/>
        <v>0</v>
      </c>
      <c r="CN324" s="4272">
        <f t="shared" si="536"/>
        <v>0</v>
      </c>
      <c r="CO324" s="4285">
        <f>IF(M324=CO8,M324,0)</f>
        <v>0</v>
      </c>
      <c r="CP324" s="4286" t="str">
        <f t="shared" si="537"/>
        <v/>
      </c>
      <c r="CQ324" s="4261" t="str">
        <f t="shared" si="538"/>
        <v/>
      </c>
      <c r="CR324" s="4275" t="str">
        <f t="shared" si="539"/>
        <v/>
      </c>
      <c r="CS324" s="4275" t="str">
        <f t="shared" si="540"/>
        <v/>
      </c>
      <c r="CT324" s="4275" t="str">
        <f t="shared" si="541"/>
        <v/>
      </c>
      <c r="CU324" s="4275" t="str">
        <f t="shared" si="542"/>
        <v/>
      </c>
      <c r="CV324" s="4275" t="str">
        <f t="shared" si="543"/>
        <v/>
      </c>
      <c r="CW324" s="4275" t="str">
        <f t="shared" si="544"/>
        <v/>
      </c>
      <c r="CX324" s="4276" t="str">
        <f t="shared" si="545"/>
        <v/>
      </c>
      <c r="CY324" s="4186"/>
      <c r="CZ324" s="4264" t="str">
        <f t="shared" si="546"/>
        <v/>
      </c>
      <c r="DA324" s="4277">
        <f t="shared" si="547"/>
        <v>0</v>
      </c>
      <c r="DB324" s="4115" t="str">
        <f t="shared" si="548"/>
        <v/>
      </c>
      <c r="DC324" s="4115" t="str">
        <f t="shared" si="549"/>
        <v/>
      </c>
      <c r="DD324" s="4115" t="str">
        <f t="shared" si="550"/>
        <v/>
      </c>
      <c r="DE324" s="4115" t="str">
        <f t="shared" si="551"/>
        <v/>
      </c>
      <c r="DF324" s="4115" t="str">
        <f t="shared" si="552"/>
        <v/>
      </c>
      <c r="DG324" s="4115" t="str">
        <f t="shared" si="553"/>
        <v/>
      </c>
      <c r="DH324" s="4115" t="str">
        <f t="shared" si="554"/>
        <v/>
      </c>
      <c r="DI324" s="4115" t="str">
        <f t="shared" si="555"/>
        <v/>
      </c>
      <c r="DJ324" s="4136"/>
      <c r="DK324" s="4287">
        <f>IF(M324=DK8,M324,0)</f>
        <v>0</v>
      </c>
      <c r="DL324" s="4286" t="str">
        <f t="shared" si="556"/>
        <v/>
      </c>
      <c r="DM324" s="4275" t="str">
        <f t="shared" si="557"/>
        <v/>
      </c>
      <c r="DN324" s="4275" t="str">
        <f t="shared" si="558"/>
        <v/>
      </c>
      <c r="DO324" s="4275" t="str">
        <f t="shared" si="559"/>
        <v/>
      </c>
      <c r="DP324" s="4275" t="str">
        <f t="shared" si="560"/>
        <v/>
      </c>
      <c r="DQ324" s="4275" t="str">
        <f t="shared" si="561"/>
        <v/>
      </c>
      <c r="DR324" s="4275" t="str">
        <f t="shared" si="562"/>
        <v/>
      </c>
      <c r="DS324" s="4275" t="str">
        <f t="shared" si="563"/>
        <v/>
      </c>
      <c r="DT324" s="4279" t="str">
        <f t="shared" si="564"/>
        <v/>
      </c>
      <c r="DU324" s="4122"/>
      <c r="DV324" s="4266">
        <f t="shared" si="565"/>
        <v>0</v>
      </c>
      <c r="DW324" s="4267">
        <f t="shared" si="566"/>
        <v>0</v>
      </c>
      <c r="DX324" s="4267">
        <f t="shared" si="567"/>
        <v>0</v>
      </c>
      <c r="DY324" s="4267">
        <f t="shared" si="568"/>
        <v>0</v>
      </c>
      <c r="DZ324" s="4267">
        <f t="shared" si="569"/>
        <v>0</v>
      </c>
      <c r="EA324" s="4267">
        <f t="shared" si="570"/>
        <v>0</v>
      </c>
      <c r="EB324" s="4267">
        <f t="shared" si="571"/>
        <v>0</v>
      </c>
      <c r="EC324" s="4267">
        <f t="shared" si="572"/>
        <v>0</v>
      </c>
      <c r="ED324" s="4215"/>
      <c r="EE324" s="4268">
        <f t="shared" si="617"/>
        <v>0</v>
      </c>
      <c r="EF324" s="4269">
        <f t="shared" si="614"/>
        <v>0</v>
      </c>
      <c r="EG324" s="4269">
        <f t="shared" si="614"/>
        <v>0</v>
      </c>
      <c r="EH324" s="4269">
        <f t="shared" si="614"/>
        <v>0</v>
      </c>
      <c r="EI324" s="4269">
        <f t="shared" si="614"/>
        <v>0</v>
      </c>
      <c r="EJ324" s="4269">
        <f t="shared" si="614"/>
        <v>0</v>
      </c>
      <c r="EK324" s="4269">
        <f t="shared" si="614"/>
        <v>0</v>
      </c>
      <c r="EL324" s="4270">
        <f t="shared" si="614"/>
        <v>0</v>
      </c>
      <c r="EM324" s="4186"/>
      <c r="EN324" s="4264" t="str">
        <f t="shared" si="573"/>
        <v/>
      </c>
      <c r="EO324" s="4271">
        <f t="shared" si="574"/>
        <v>0</v>
      </c>
      <c r="EP324" s="4272">
        <f t="shared" si="575"/>
        <v>0</v>
      </c>
      <c r="EQ324" s="4272">
        <f t="shared" si="576"/>
        <v>0</v>
      </c>
      <c r="ER324" s="4272">
        <f t="shared" si="577"/>
        <v>0</v>
      </c>
      <c r="ES324" s="4272">
        <f t="shared" si="578"/>
        <v>0</v>
      </c>
      <c r="ET324" s="4272">
        <f t="shared" si="579"/>
        <v>0</v>
      </c>
      <c r="EU324" s="4272">
        <f t="shared" si="580"/>
        <v>0</v>
      </c>
      <c r="EV324" s="4272">
        <f t="shared" si="581"/>
        <v>0</v>
      </c>
      <c r="EW324" s="4272">
        <f t="shared" si="582"/>
        <v>0</v>
      </c>
      <c r="EX324" s="4288">
        <f>IF(X324=EX8,X324,0)</f>
        <v>0</v>
      </c>
      <c r="EY324" s="4286" t="str">
        <f t="shared" si="583"/>
        <v/>
      </c>
      <c r="EZ324" s="4261" t="str">
        <f t="shared" si="584"/>
        <v/>
      </c>
      <c r="FA324" s="4275" t="str">
        <f t="shared" si="585"/>
        <v/>
      </c>
      <c r="FB324" s="4275" t="str">
        <f t="shared" si="586"/>
        <v/>
      </c>
      <c r="FC324" s="4275" t="str">
        <f t="shared" si="587"/>
        <v/>
      </c>
      <c r="FD324" s="4275" t="str">
        <f t="shared" si="588"/>
        <v/>
      </c>
      <c r="FE324" s="4275" t="str">
        <f t="shared" si="589"/>
        <v/>
      </c>
      <c r="FF324" s="4275" t="str">
        <f t="shared" si="590"/>
        <v/>
      </c>
      <c r="FG324" s="4275" t="str">
        <f t="shared" si="591"/>
        <v/>
      </c>
      <c r="FH324" s="4186"/>
      <c r="FI324" s="4264" t="str">
        <f t="shared" si="592"/>
        <v/>
      </c>
      <c r="FJ324" s="4277">
        <f t="shared" si="593"/>
        <v>0</v>
      </c>
      <c r="FK324" s="4115" t="str">
        <f t="shared" si="594"/>
        <v/>
      </c>
      <c r="FL324" s="4115" t="str">
        <f t="shared" si="595"/>
        <v/>
      </c>
      <c r="FM324" s="4115" t="str">
        <f t="shared" si="596"/>
        <v/>
      </c>
      <c r="FN324" s="4115" t="str">
        <f t="shared" si="597"/>
        <v/>
      </c>
      <c r="FO324" s="4115" t="str">
        <f t="shared" si="598"/>
        <v/>
      </c>
      <c r="FP324" s="4115" t="str">
        <f t="shared" si="599"/>
        <v/>
      </c>
      <c r="FQ324" s="4115" t="str">
        <f t="shared" si="600"/>
        <v/>
      </c>
      <c r="FR324" s="4115" t="str">
        <f t="shared" si="601"/>
        <v/>
      </c>
      <c r="FS324" s="4287">
        <f>IF(X324=FS8,X324,0)</f>
        <v>0</v>
      </c>
      <c r="FT324" s="4286" t="str">
        <f t="shared" si="602"/>
        <v/>
      </c>
      <c r="FU324" s="4275" t="str">
        <f t="shared" si="603"/>
        <v/>
      </c>
      <c r="FV324" s="4275" t="str">
        <f t="shared" si="604"/>
        <v/>
      </c>
      <c r="FW324" s="4275" t="str">
        <f t="shared" si="605"/>
        <v/>
      </c>
      <c r="FX324" s="4275" t="str">
        <f t="shared" si="606"/>
        <v/>
      </c>
      <c r="FY324" s="4275" t="str">
        <f t="shared" si="607"/>
        <v/>
      </c>
      <c r="FZ324" s="4275" t="str">
        <f t="shared" si="608"/>
        <v/>
      </c>
      <c r="GA324" s="4275" t="str">
        <f t="shared" si="609"/>
        <v/>
      </c>
      <c r="GB324" s="4279" t="str">
        <f t="shared" si="610"/>
        <v/>
      </c>
      <c r="GC324" s="4122"/>
    </row>
    <row r="325" spans="1:185" ht="45" customHeight="1">
      <c r="A325" s="4016">
        <f>ROW()</f>
        <v>325</v>
      </c>
      <c r="B325" s="4250" t="str">
        <f>IF(C325="I","",IF(ISBLANK(D325),"",IF(ISTEXT(D325),LARGE(B9:B324,1)+1,0)))</f>
        <v/>
      </c>
      <c r="C325" s="4298"/>
      <c r="D325" s="4295"/>
      <c r="E325" s="4252"/>
      <c r="F325" s="4253"/>
      <c r="G325" s="4254"/>
      <c r="H325" s="4255"/>
      <c r="I325" s="4254"/>
      <c r="J325" s="4255"/>
      <c r="K325" s="4256">
        <f t="shared" si="611"/>
        <v>0</v>
      </c>
      <c r="L325" s="4119"/>
      <c r="M325" s="4257">
        <f t="shared" si="499"/>
        <v>0</v>
      </c>
      <c r="N325" s="4258">
        <f t="shared" si="499"/>
        <v>0</v>
      </c>
      <c r="O325" s="4259"/>
      <c r="P325" s="4259"/>
      <c r="Q325" s="4259"/>
      <c r="R325" s="4259"/>
      <c r="S325" s="4259"/>
      <c r="T325" s="4259"/>
      <c r="U325" s="4259"/>
      <c r="V325" s="4259"/>
      <c r="W325" s="4119"/>
      <c r="X325" s="4257">
        <f t="shared" si="500"/>
        <v>0</v>
      </c>
      <c r="Y325" s="4258">
        <f t="shared" si="500"/>
        <v>0</v>
      </c>
      <c r="Z325" s="4260"/>
      <c r="AA325" s="4260"/>
      <c r="AB325" s="4260"/>
      <c r="AC325" s="4260"/>
      <c r="AD325" s="4260"/>
      <c r="AE325" s="4260"/>
      <c r="AF325" s="4260"/>
      <c r="AG325" s="4260"/>
      <c r="AH325" s="4119"/>
      <c r="AI325" s="4122"/>
      <c r="AJ325" s="4261">
        <f t="shared" si="501"/>
        <v>0</v>
      </c>
      <c r="AK325" s="4262">
        <f t="shared" si="502"/>
        <v>0</v>
      </c>
      <c r="AL325" s="4261">
        <f t="shared" si="503"/>
        <v>0</v>
      </c>
      <c r="AM325" s="4262">
        <f t="shared" si="504"/>
        <v>0</v>
      </c>
      <c r="AN325" s="4261">
        <f t="shared" si="505"/>
        <v>0</v>
      </c>
      <c r="AO325" s="4262">
        <f t="shared" si="506"/>
        <v>0</v>
      </c>
      <c r="AP325" s="4261">
        <f t="shared" si="507"/>
        <v>0</v>
      </c>
      <c r="AQ325" s="4262">
        <f t="shared" si="508"/>
        <v>0</v>
      </c>
      <c r="AR325" s="4261">
        <f t="shared" si="509"/>
        <v>0</v>
      </c>
      <c r="AS325" s="4262">
        <f t="shared" si="510"/>
        <v>0</v>
      </c>
      <c r="AT325" s="4261">
        <f t="shared" si="511"/>
        <v>0</v>
      </c>
      <c r="AU325" s="4262">
        <f t="shared" si="512"/>
        <v>0</v>
      </c>
      <c r="AV325" s="4261">
        <f t="shared" si="513"/>
        <v>0</v>
      </c>
      <c r="AW325" s="4262">
        <f t="shared" si="514"/>
        <v>0</v>
      </c>
      <c r="AX325" s="4261">
        <f t="shared" si="515"/>
        <v>0</v>
      </c>
      <c r="AY325" s="4262">
        <f t="shared" si="516"/>
        <v>0</v>
      </c>
      <c r="AZ325" s="4263"/>
      <c r="BA325" s="4264">
        <f>BA9</f>
        <v>20</v>
      </c>
      <c r="BB325" s="4264">
        <f t="shared" si="517"/>
        <v>0</v>
      </c>
      <c r="BC325" s="4264" t="str">
        <f t="shared" si="518"/>
        <v/>
      </c>
      <c r="BD325" s="4265">
        <f t="shared" si="615"/>
        <v>0</v>
      </c>
      <c r="BE325" s="4265">
        <f t="shared" si="612"/>
        <v>0</v>
      </c>
      <c r="BF325" s="4265">
        <f t="shared" si="612"/>
        <v>0</v>
      </c>
      <c r="BG325" s="4265">
        <f t="shared" si="612"/>
        <v>0</v>
      </c>
      <c r="BH325" s="4265">
        <f t="shared" si="612"/>
        <v>0</v>
      </c>
      <c r="BI325" s="4265">
        <f t="shared" si="612"/>
        <v>0</v>
      </c>
      <c r="BJ325" s="4265">
        <f t="shared" si="612"/>
        <v>0</v>
      </c>
      <c r="BK325" s="4265">
        <f t="shared" si="612"/>
        <v>0</v>
      </c>
      <c r="BL325" s="4122"/>
      <c r="BM325" s="4266">
        <f t="shared" si="519"/>
        <v>0</v>
      </c>
      <c r="BN325" s="4267">
        <f t="shared" si="520"/>
        <v>0</v>
      </c>
      <c r="BO325" s="4267">
        <f t="shared" si="521"/>
        <v>0</v>
      </c>
      <c r="BP325" s="4267">
        <f t="shared" si="522"/>
        <v>0</v>
      </c>
      <c r="BQ325" s="4267">
        <f t="shared" si="523"/>
        <v>0</v>
      </c>
      <c r="BR325" s="4267">
        <f t="shared" si="524"/>
        <v>0</v>
      </c>
      <c r="BS325" s="4267">
        <f t="shared" si="525"/>
        <v>0</v>
      </c>
      <c r="BT325" s="4267">
        <f t="shared" si="526"/>
        <v>0</v>
      </c>
      <c r="BU325" s="4202"/>
      <c r="BV325" s="4268">
        <f t="shared" si="616"/>
        <v>0</v>
      </c>
      <c r="BW325" s="4269">
        <f t="shared" si="613"/>
        <v>0</v>
      </c>
      <c r="BX325" s="4269">
        <f t="shared" si="613"/>
        <v>0</v>
      </c>
      <c r="BY325" s="4269">
        <f t="shared" si="613"/>
        <v>0</v>
      </c>
      <c r="BZ325" s="4269">
        <f t="shared" si="613"/>
        <v>0</v>
      </c>
      <c r="CA325" s="4269">
        <f t="shared" si="613"/>
        <v>0</v>
      </c>
      <c r="CB325" s="4269">
        <f t="shared" si="613"/>
        <v>0</v>
      </c>
      <c r="CC325" s="4270">
        <f t="shared" si="613"/>
        <v>0</v>
      </c>
      <c r="CD325" s="4114"/>
      <c r="CE325" s="4264" t="str">
        <f t="shared" si="527"/>
        <v/>
      </c>
      <c r="CF325" s="4271">
        <f t="shared" si="528"/>
        <v>0</v>
      </c>
      <c r="CG325" s="4272">
        <f t="shared" si="529"/>
        <v>0</v>
      </c>
      <c r="CH325" s="4272">
        <f t="shared" si="530"/>
        <v>0</v>
      </c>
      <c r="CI325" s="4272">
        <f t="shared" si="531"/>
        <v>0</v>
      </c>
      <c r="CJ325" s="4272">
        <f t="shared" si="532"/>
        <v>0</v>
      </c>
      <c r="CK325" s="4272">
        <f t="shared" si="533"/>
        <v>0</v>
      </c>
      <c r="CL325" s="4272">
        <f t="shared" si="534"/>
        <v>0</v>
      </c>
      <c r="CM325" s="4272">
        <f t="shared" si="535"/>
        <v>0</v>
      </c>
      <c r="CN325" s="4272">
        <f t="shared" si="536"/>
        <v>0</v>
      </c>
      <c r="CO325" s="4285">
        <f>IF(M325=CO8,M325,0)</f>
        <v>0</v>
      </c>
      <c r="CP325" s="4286" t="str">
        <f t="shared" si="537"/>
        <v/>
      </c>
      <c r="CQ325" s="4261" t="str">
        <f t="shared" si="538"/>
        <v/>
      </c>
      <c r="CR325" s="4275" t="str">
        <f t="shared" si="539"/>
        <v/>
      </c>
      <c r="CS325" s="4275" t="str">
        <f t="shared" si="540"/>
        <v/>
      </c>
      <c r="CT325" s="4275" t="str">
        <f t="shared" si="541"/>
        <v/>
      </c>
      <c r="CU325" s="4275" t="str">
        <f t="shared" si="542"/>
        <v/>
      </c>
      <c r="CV325" s="4275" t="str">
        <f t="shared" si="543"/>
        <v/>
      </c>
      <c r="CW325" s="4275" t="str">
        <f t="shared" si="544"/>
        <v/>
      </c>
      <c r="CX325" s="4276" t="str">
        <f t="shared" si="545"/>
        <v/>
      </c>
      <c r="CY325" s="4186"/>
      <c r="CZ325" s="4264" t="str">
        <f t="shared" si="546"/>
        <v/>
      </c>
      <c r="DA325" s="4277">
        <f t="shared" si="547"/>
        <v>0</v>
      </c>
      <c r="DB325" s="4115" t="str">
        <f t="shared" si="548"/>
        <v/>
      </c>
      <c r="DC325" s="4115" t="str">
        <f t="shared" si="549"/>
        <v/>
      </c>
      <c r="DD325" s="4115" t="str">
        <f t="shared" si="550"/>
        <v/>
      </c>
      <c r="DE325" s="4115" t="str">
        <f t="shared" si="551"/>
        <v/>
      </c>
      <c r="DF325" s="4115" t="str">
        <f t="shared" si="552"/>
        <v/>
      </c>
      <c r="DG325" s="4115" t="str">
        <f t="shared" si="553"/>
        <v/>
      </c>
      <c r="DH325" s="4115" t="str">
        <f t="shared" si="554"/>
        <v/>
      </c>
      <c r="DI325" s="4115" t="str">
        <f t="shared" si="555"/>
        <v/>
      </c>
      <c r="DJ325" s="4136"/>
      <c r="DK325" s="4287">
        <f>IF(M325=DK8,M325,0)</f>
        <v>0</v>
      </c>
      <c r="DL325" s="4286" t="str">
        <f t="shared" si="556"/>
        <v/>
      </c>
      <c r="DM325" s="4275" t="str">
        <f t="shared" si="557"/>
        <v/>
      </c>
      <c r="DN325" s="4275" t="str">
        <f t="shared" si="558"/>
        <v/>
      </c>
      <c r="DO325" s="4275" t="str">
        <f t="shared" si="559"/>
        <v/>
      </c>
      <c r="DP325" s="4275" t="str">
        <f t="shared" si="560"/>
        <v/>
      </c>
      <c r="DQ325" s="4275" t="str">
        <f t="shared" si="561"/>
        <v/>
      </c>
      <c r="DR325" s="4275" t="str">
        <f t="shared" si="562"/>
        <v/>
      </c>
      <c r="DS325" s="4275" t="str">
        <f t="shared" si="563"/>
        <v/>
      </c>
      <c r="DT325" s="4279" t="str">
        <f t="shared" si="564"/>
        <v/>
      </c>
      <c r="DU325" s="4122"/>
      <c r="DV325" s="4266">
        <f t="shared" si="565"/>
        <v>0</v>
      </c>
      <c r="DW325" s="4267">
        <f t="shared" si="566"/>
        <v>0</v>
      </c>
      <c r="DX325" s="4267">
        <f t="shared" si="567"/>
        <v>0</v>
      </c>
      <c r="DY325" s="4267">
        <f t="shared" si="568"/>
        <v>0</v>
      </c>
      <c r="DZ325" s="4267">
        <f t="shared" si="569"/>
        <v>0</v>
      </c>
      <c r="EA325" s="4267">
        <f t="shared" si="570"/>
        <v>0</v>
      </c>
      <c r="EB325" s="4267">
        <f t="shared" si="571"/>
        <v>0</v>
      </c>
      <c r="EC325" s="4267">
        <f t="shared" si="572"/>
        <v>0</v>
      </c>
      <c r="ED325" s="4215"/>
      <c r="EE325" s="4268">
        <f t="shared" si="617"/>
        <v>0</v>
      </c>
      <c r="EF325" s="4269">
        <f t="shared" si="614"/>
        <v>0</v>
      </c>
      <c r="EG325" s="4269">
        <f t="shared" si="614"/>
        <v>0</v>
      </c>
      <c r="EH325" s="4269">
        <f t="shared" si="614"/>
        <v>0</v>
      </c>
      <c r="EI325" s="4269">
        <f t="shared" si="614"/>
        <v>0</v>
      </c>
      <c r="EJ325" s="4269">
        <f t="shared" si="614"/>
        <v>0</v>
      </c>
      <c r="EK325" s="4269">
        <f t="shared" si="614"/>
        <v>0</v>
      </c>
      <c r="EL325" s="4270">
        <f t="shared" si="614"/>
        <v>0</v>
      </c>
      <c r="EM325" s="4186"/>
      <c r="EN325" s="4264" t="str">
        <f t="shared" si="573"/>
        <v/>
      </c>
      <c r="EO325" s="4271">
        <f t="shared" si="574"/>
        <v>0</v>
      </c>
      <c r="EP325" s="4272">
        <f t="shared" si="575"/>
        <v>0</v>
      </c>
      <c r="EQ325" s="4272">
        <f t="shared" si="576"/>
        <v>0</v>
      </c>
      <c r="ER325" s="4272">
        <f t="shared" si="577"/>
        <v>0</v>
      </c>
      <c r="ES325" s="4272">
        <f t="shared" si="578"/>
        <v>0</v>
      </c>
      <c r="ET325" s="4272">
        <f t="shared" si="579"/>
        <v>0</v>
      </c>
      <c r="EU325" s="4272">
        <f t="shared" si="580"/>
        <v>0</v>
      </c>
      <c r="EV325" s="4272">
        <f t="shared" si="581"/>
        <v>0</v>
      </c>
      <c r="EW325" s="4272">
        <f t="shared" si="582"/>
        <v>0</v>
      </c>
      <c r="EX325" s="4288">
        <f>IF(X325=EX8,X325,0)</f>
        <v>0</v>
      </c>
      <c r="EY325" s="4286" t="str">
        <f t="shared" si="583"/>
        <v/>
      </c>
      <c r="EZ325" s="4261" t="str">
        <f t="shared" si="584"/>
        <v/>
      </c>
      <c r="FA325" s="4275" t="str">
        <f t="shared" si="585"/>
        <v/>
      </c>
      <c r="FB325" s="4275" t="str">
        <f t="shared" si="586"/>
        <v/>
      </c>
      <c r="FC325" s="4275" t="str">
        <f t="shared" si="587"/>
        <v/>
      </c>
      <c r="FD325" s="4275" t="str">
        <f t="shared" si="588"/>
        <v/>
      </c>
      <c r="FE325" s="4275" t="str">
        <f t="shared" si="589"/>
        <v/>
      </c>
      <c r="FF325" s="4275" t="str">
        <f t="shared" si="590"/>
        <v/>
      </c>
      <c r="FG325" s="4275" t="str">
        <f t="shared" si="591"/>
        <v/>
      </c>
      <c r="FH325" s="4186"/>
      <c r="FI325" s="4264" t="str">
        <f t="shared" si="592"/>
        <v/>
      </c>
      <c r="FJ325" s="4277">
        <f t="shared" si="593"/>
        <v>0</v>
      </c>
      <c r="FK325" s="4115" t="str">
        <f t="shared" si="594"/>
        <v/>
      </c>
      <c r="FL325" s="4115" t="str">
        <f t="shared" si="595"/>
        <v/>
      </c>
      <c r="FM325" s="4115" t="str">
        <f t="shared" si="596"/>
        <v/>
      </c>
      <c r="FN325" s="4115" t="str">
        <f t="shared" si="597"/>
        <v/>
      </c>
      <c r="FO325" s="4115" t="str">
        <f t="shared" si="598"/>
        <v/>
      </c>
      <c r="FP325" s="4115" t="str">
        <f t="shared" si="599"/>
        <v/>
      </c>
      <c r="FQ325" s="4115" t="str">
        <f t="shared" si="600"/>
        <v/>
      </c>
      <c r="FR325" s="4115" t="str">
        <f t="shared" si="601"/>
        <v/>
      </c>
      <c r="FS325" s="4287">
        <f>IF(X325=FS8,X325,0)</f>
        <v>0</v>
      </c>
      <c r="FT325" s="4286" t="str">
        <f t="shared" si="602"/>
        <v/>
      </c>
      <c r="FU325" s="4275" t="str">
        <f t="shared" si="603"/>
        <v/>
      </c>
      <c r="FV325" s="4275" t="str">
        <f t="shared" si="604"/>
        <v/>
      </c>
      <c r="FW325" s="4275" t="str">
        <f t="shared" si="605"/>
        <v/>
      </c>
      <c r="FX325" s="4275" t="str">
        <f t="shared" si="606"/>
        <v/>
      </c>
      <c r="FY325" s="4275" t="str">
        <f t="shared" si="607"/>
        <v/>
      </c>
      <c r="FZ325" s="4275" t="str">
        <f t="shared" si="608"/>
        <v/>
      </c>
      <c r="GA325" s="4275" t="str">
        <f t="shared" si="609"/>
        <v/>
      </c>
      <c r="GB325" s="4279" t="str">
        <f t="shared" si="610"/>
        <v/>
      </c>
      <c r="GC325" s="4122"/>
    </row>
    <row r="326" spans="1:185" ht="45" customHeight="1">
      <c r="A326" s="4016">
        <f>ROW()</f>
        <v>326</v>
      </c>
      <c r="B326" s="4250" t="str">
        <f>IF(C326="I","",IF(ISBLANK(D326),"",IF(ISTEXT(D326),LARGE(B9:B325,1)+1,0)))</f>
        <v/>
      </c>
      <c r="C326" s="4298"/>
      <c r="D326" s="4295"/>
      <c r="E326" s="4252"/>
      <c r="F326" s="4253"/>
      <c r="G326" s="4254"/>
      <c r="H326" s="4255"/>
      <c r="I326" s="4254"/>
      <c r="J326" s="4255"/>
      <c r="K326" s="4256">
        <f t="shared" si="611"/>
        <v>0</v>
      </c>
      <c r="L326" s="4119"/>
      <c r="M326" s="4257">
        <f t="shared" si="499"/>
        <v>0</v>
      </c>
      <c r="N326" s="4258">
        <f t="shared" si="499"/>
        <v>0</v>
      </c>
      <c r="O326" s="4259"/>
      <c r="P326" s="4259"/>
      <c r="Q326" s="4259"/>
      <c r="R326" s="4259"/>
      <c r="S326" s="4259"/>
      <c r="T326" s="4259"/>
      <c r="U326" s="4259"/>
      <c r="V326" s="4259"/>
      <c r="W326" s="4119"/>
      <c r="X326" s="4257">
        <f t="shared" si="500"/>
        <v>0</v>
      </c>
      <c r="Y326" s="4258">
        <f t="shared" si="500"/>
        <v>0</v>
      </c>
      <c r="Z326" s="4260"/>
      <c r="AA326" s="4260"/>
      <c r="AB326" s="4260"/>
      <c r="AC326" s="4260"/>
      <c r="AD326" s="4260"/>
      <c r="AE326" s="4260"/>
      <c r="AF326" s="4260"/>
      <c r="AG326" s="4260"/>
      <c r="AH326" s="4119"/>
      <c r="AI326" s="4122"/>
      <c r="AJ326" s="4261">
        <f t="shared" si="501"/>
        <v>0</v>
      </c>
      <c r="AK326" s="4262">
        <f t="shared" si="502"/>
        <v>0</v>
      </c>
      <c r="AL326" s="4261">
        <f t="shared" si="503"/>
        <v>0</v>
      </c>
      <c r="AM326" s="4262">
        <f t="shared" si="504"/>
        <v>0</v>
      </c>
      <c r="AN326" s="4261">
        <f t="shared" si="505"/>
        <v>0</v>
      </c>
      <c r="AO326" s="4262">
        <f t="shared" si="506"/>
        <v>0</v>
      </c>
      <c r="AP326" s="4261">
        <f t="shared" si="507"/>
        <v>0</v>
      </c>
      <c r="AQ326" s="4262">
        <f t="shared" si="508"/>
        <v>0</v>
      </c>
      <c r="AR326" s="4261">
        <f t="shared" si="509"/>
        <v>0</v>
      </c>
      <c r="AS326" s="4262">
        <f t="shared" si="510"/>
        <v>0</v>
      </c>
      <c r="AT326" s="4261">
        <f t="shared" si="511"/>
        <v>0</v>
      </c>
      <c r="AU326" s="4262">
        <f t="shared" si="512"/>
        <v>0</v>
      </c>
      <c r="AV326" s="4261">
        <f t="shared" si="513"/>
        <v>0</v>
      </c>
      <c r="AW326" s="4262">
        <f t="shared" si="514"/>
        <v>0</v>
      </c>
      <c r="AX326" s="4261">
        <f t="shared" si="515"/>
        <v>0</v>
      </c>
      <c r="AY326" s="4262">
        <f t="shared" si="516"/>
        <v>0</v>
      </c>
      <c r="AZ326" s="4263"/>
      <c r="BA326" s="4264">
        <f>BA9</f>
        <v>20</v>
      </c>
      <c r="BB326" s="4264">
        <f t="shared" si="517"/>
        <v>0</v>
      </c>
      <c r="BC326" s="4264" t="str">
        <f t="shared" si="518"/>
        <v/>
      </c>
      <c r="BD326" s="4265">
        <f t="shared" si="615"/>
        <v>0</v>
      </c>
      <c r="BE326" s="4265">
        <f t="shared" si="612"/>
        <v>0</v>
      </c>
      <c r="BF326" s="4265">
        <f t="shared" si="612"/>
        <v>0</v>
      </c>
      <c r="BG326" s="4265">
        <f t="shared" si="612"/>
        <v>0</v>
      </c>
      <c r="BH326" s="4265">
        <f t="shared" si="612"/>
        <v>0</v>
      </c>
      <c r="BI326" s="4265">
        <f t="shared" si="612"/>
        <v>0</v>
      </c>
      <c r="BJ326" s="4265">
        <f t="shared" si="612"/>
        <v>0</v>
      </c>
      <c r="BK326" s="4265">
        <f t="shared" si="612"/>
        <v>0</v>
      </c>
      <c r="BL326" s="4122"/>
      <c r="BM326" s="4266">
        <f t="shared" si="519"/>
        <v>0</v>
      </c>
      <c r="BN326" s="4267">
        <f t="shared" si="520"/>
        <v>0</v>
      </c>
      <c r="BO326" s="4267">
        <f t="shared" si="521"/>
        <v>0</v>
      </c>
      <c r="BP326" s="4267">
        <f t="shared" si="522"/>
        <v>0</v>
      </c>
      <c r="BQ326" s="4267">
        <f t="shared" si="523"/>
        <v>0</v>
      </c>
      <c r="BR326" s="4267">
        <f t="shared" si="524"/>
        <v>0</v>
      </c>
      <c r="BS326" s="4267">
        <f t="shared" si="525"/>
        <v>0</v>
      </c>
      <c r="BT326" s="4267">
        <f t="shared" si="526"/>
        <v>0</v>
      </c>
      <c r="BU326" s="4202"/>
      <c r="BV326" s="4268">
        <f t="shared" si="616"/>
        <v>0</v>
      </c>
      <c r="BW326" s="4269">
        <f t="shared" si="613"/>
        <v>0</v>
      </c>
      <c r="BX326" s="4269">
        <f t="shared" si="613"/>
        <v>0</v>
      </c>
      <c r="BY326" s="4269">
        <f t="shared" si="613"/>
        <v>0</v>
      </c>
      <c r="BZ326" s="4269">
        <f t="shared" si="613"/>
        <v>0</v>
      </c>
      <c r="CA326" s="4269">
        <f t="shared" si="613"/>
        <v>0</v>
      </c>
      <c r="CB326" s="4269">
        <f t="shared" si="613"/>
        <v>0</v>
      </c>
      <c r="CC326" s="4270">
        <f t="shared" si="613"/>
        <v>0</v>
      </c>
      <c r="CD326" s="4114"/>
      <c r="CE326" s="4264" t="str">
        <f t="shared" si="527"/>
        <v/>
      </c>
      <c r="CF326" s="4271">
        <f t="shared" si="528"/>
        <v>0</v>
      </c>
      <c r="CG326" s="4272">
        <f t="shared" si="529"/>
        <v>0</v>
      </c>
      <c r="CH326" s="4272">
        <f t="shared" si="530"/>
        <v>0</v>
      </c>
      <c r="CI326" s="4272">
        <f t="shared" si="531"/>
        <v>0</v>
      </c>
      <c r="CJ326" s="4272">
        <f t="shared" si="532"/>
        <v>0</v>
      </c>
      <c r="CK326" s="4272">
        <f t="shared" si="533"/>
        <v>0</v>
      </c>
      <c r="CL326" s="4272">
        <f t="shared" si="534"/>
        <v>0</v>
      </c>
      <c r="CM326" s="4272">
        <f t="shared" si="535"/>
        <v>0</v>
      </c>
      <c r="CN326" s="4272">
        <f t="shared" si="536"/>
        <v>0</v>
      </c>
      <c r="CO326" s="4285">
        <f>IF(M326=CO8,M326,0)</f>
        <v>0</v>
      </c>
      <c r="CP326" s="4286" t="str">
        <f t="shared" si="537"/>
        <v/>
      </c>
      <c r="CQ326" s="4261" t="str">
        <f t="shared" si="538"/>
        <v/>
      </c>
      <c r="CR326" s="4275" t="str">
        <f t="shared" si="539"/>
        <v/>
      </c>
      <c r="CS326" s="4275" t="str">
        <f t="shared" si="540"/>
        <v/>
      </c>
      <c r="CT326" s="4275" t="str">
        <f t="shared" si="541"/>
        <v/>
      </c>
      <c r="CU326" s="4275" t="str">
        <f t="shared" si="542"/>
        <v/>
      </c>
      <c r="CV326" s="4275" t="str">
        <f t="shared" si="543"/>
        <v/>
      </c>
      <c r="CW326" s="4275" t="str">
        <f t="shared" si="544"/>
        <v/>
      </c>
      <c r="CX326" s="4276" t="str">
        <f t="shared" si="545"/>
        <v/>
      </c>
      <c r="CY326" s="4186"/>
      <c r="CZ326" s="4264" t="str">
        <f t="shared" si="546"/>
        <v/>
      </c>
      <c r="DA326" s="4277">
        <f t="shared" si="547"/>
        <v>0</v>
      </c>
      <c r="DB326" s="4115" t="str">
        <f t="shared" si="548"/>
        <v/>
      </c>
      <c r="DC326" s="4115" t="str">
        <f t="shared" si="549"/>
        <v/>
      </c>
      <c r="DD326" s="4115" t="str">
        <f t="shared" si="550"/>
        <v/>
      </c>
      <c r="DE326" s="4115" t="str">
        <f t="shared" si="551"/>
        <v/>
      </c>
      <c r="DF326" s="4115" t="str">
        <f t="shared" si="552"/>
        <v/>
      </c>
      <c r="DG326" s="4115" t="str">
        <f t="shared" si="553"/>
        <v/>
      </c>
      <c r="DH326" s="4115" t="str">
        <f t="shared" si="554"/>
        <v/>
      </c>
      <c r="DI326" s="4115" t="str">
        <f t="shared" si="555"/>
        <v/>
      </c>
      <c r="DJ326" s="4136"/>
      <c r="DK326" s="4287">
        <f>IF(M326=DK8,M326,0)</f>
        <v>0</v>
      </c>
      <c r="DL326" s="4286" t="str">
        <f t="shared" si="556"/>
        <v/>
      </c>
      <c r="DM326" s="4275" t="str">
        <f t="shared" si="557"/>
        <v/>
      </c>
      <c r="DN326" s="4275" t="str">
        <f t="shared" si="558"/>
        <v/>
      </c>
      <c r="DO326" s="4275" t="str">
        <f t="shared" si="559"/>
        <v/>
      </c>
      <c r="DP326" s="4275" t="str">
        <f t="shared" si="560"/>
        <v/>
      </c>
      <c r="DQ326" s="4275" t="str">
        <f t="shared" si="561"/>
        <v/>
      </c>
      <c r="DR326" s="4275" t="str">
        <f t="shared" si="562"/>
        <v/>
      </c>
      <c r="DS326" s="4275" t="str">
        <f t="shared" si="563"/>
        <v/>
      </c>
      <c r="DT326" s="4279" t="str">
        <f t="shared" si="564"/>
        <v/>
      </c>
      <c r="DU326" s="4122"/>
      <c r="DV326" s="4266">
        <f t="shared" si="565"/>
        <v>0</v>
      </c>
      <c r="DW326" s="4267">
        <f t="shared" si="566"/>
        <v>0</v>
      </c>
      <c r="DX326" s="4267">
        <f t="shared" si="567"/>
        <v>0</v>
      </c>
      <c r="DY326" s="4267">
        <f t="shared" si="568"/>
        <v>0</v>
      </c>
      <c r="DZ326" s="4267">
        <f t="shared" si="569"/>
        <v>0</v>
      </c>
      <c r="EA326" s="4267">
        <f t="shared" si="570"/>
        <v>0</v>
      </c>
      <c r="EB326" s="4267">
        <f t="shared" si="571"/>
        <v>0</v>
      </c>
      <c r="EC326" s="4267">
        <f t="shared" si="572"/>
        <v>0</v>
      </c>
      <c r="ED326" s="4215"/>
      <c r="EE326" s="4268">
        <f t="shared" si="617"/>
        <v>0</v>
      </c>
      <c r="EF326" s="4269">
        <f t="shared" si="614"/>
        <v>0</v>
      </c>
      <c r="EG326" s="4269">
        <f t="shared" si="614"/>
        <v>0</v>
      </c>
      <c r="EH326" s="4269">
        <f t="shared" si="614"/>
        <v>0</v>
      </c>
      <c r="EI326" s="4269">
        <f t="shared" si="614"/>
        <v>0</v>
      </c>
      <c r="EJ326" s="4269">
        <f t="shared" si="614"/>
        <v>0</v>
      </c>
      <c r="EK326" s="4269">
        <f t="shared" si="614"/>
        <v>0</v>
      </c>
      <c r="EL326" s="4270">
        <f t="shared" si="614"/>
        <v>0</v>
      </c>
      <c r="EM326" s="4186"/>
      <c r="EN326" s="4264" t="str">
        <f t="shared" si="573"/>
        <v/>
      </c>
      <c r="EO326" s="4271">
        <f t="shared" si="574"/>
        <v>0</v>
      </c>
      <c r="EP326" s="4272">
        <f t="shared" si="575"/>
        <v>0</v>
      </c>
      <c r="EQ326" s="4272">
        <f t="shared" si="576"/>
        <v>0</v>
      </c>
      <c r="ER326" s="4272">
        <f t="shared" si="577"/>
        <v>0</v>
      </c>
      <c r="ES326" s="4272">
        <f t="shared" si="578"/>
        <v>0</v>
      </c>
      <c r="ET326" s="4272">
        <f t="shared" si="579"/>
        <v>0</v>
      </c>
      <c r="EU326" s="4272">
        <f t="shared" si="580"/>
        <v>0</v>
      </c>
      <c r="EV326" s="4272">
        <f t="shared" si="581"/>
        <v>0</v>
      </c>
      <c r="EW326" s="4272">
        <f t="shared" si="582"/>
        <v>0</v>
      </c>
      <c r="EX326" s="4288">
        <f>IF(X326=EX8,X326,0)</f>
        <v>0</v>
      </c>
      <c r="EY326" s="4286" t="str">
        <f t="shared" si="583"/>
        <v/>
      </c>
      <c r="EZ326" s="4261" t="str">
        <f t="shared" si="584"/>
        <v/>
      </c>
      <c r="FA326" s="4275" t="str">
        <f t="shared" si="585"/>
        <v/>
      </c>
      <c r="FB326" s="4275" t="str">
        <f t="shared" si="586"/>
        <v/>
      </c>
      <c r="FC326" s="4275" t="str">
        <f t="shared" si="587"/>
        <v/>
      </c>
      <c r="FD326" s="4275" t="str">
        <f t="shared" si="588"/>
        <v/>
      </c>
      <c r="FE326" s="4275" t="str">
        <f t="shared" si="589"/>
        <v/>
      </c>
      <c r="FF326" s="4275" t="str">
        <f t="shared" si="590"/>
        <v/>
      </c>
      <c r="FG326" s="4275" t="str">
        <f t="shared" si="591"/>
        <v/>
      </c>
      <c r="FH326" s="4186"/>
      <c r="FI326" s="4264" t="str">
        <f t="shared" si="592"/>
        <v/>
      </c>
      <c r="FJ326" s="4277">
        <f t="shared" si="593"/>
        <v>0</v>
      </c>
      <c r="FK326" s="4115" t="str">
        <f t="shared" si="594"/>
        <v/>
      </c>
      <c r="FL326" s="4115" t="str">
        <f t="shared" si="595"/>
        <v/>
      </c>
      <c r="FM326" s="4115" t="str">
        <f t="shared" si="596"/>
        <v/>
      </c>
      <c r="FN326" s="4115" t="str">
        <f t="shared" si="597"/>
        <v/>
      </c>
      <c r="FO326" s="4115" t="str">
        <f t="shared" si="598"/>
        <v/>
      </c>
      <c r="FP326" s="4115" t="str">
        <f t="shared" si="599"/>
        <v/>
      </c>
      <c r="FQ326" s="4115" t="str">
        <f t="shared" si="600"/>
        <v/>
      </c>
      <c r="FR326" s="4115" t="str">
        <f t="shared" si="601"/>
        <v/>
      </c>
      <c r="FS326" s="4287">
        <f>IF(X326=FS8,X326,0)</f>
        <v>0</v>
      </c>
      <c r="FT326" s="4286" t="str">
        <f t="shared" si="602"/>
        <v/>
      </c>
      <c r="FU326" s="4275" t="str">
        <f t="shared" si="603"/>
        <v/>
      </c>
      <c r="FV326" s="4275" t="str">
        <f t="shared" si="604"/>
        <v/>
      </c>
      <c r="FW326" s="4275" t="str">
        <f t="shared" si="605"/>
        <v/>
      </c>
      <c r="FX326" s="4275" t="str">
        <f t="shared" si="606"/>
        <v/>
      </c>
      <c r="FY326" s="4275" t="str">
        <f t="shared" si="607"/>
        <v/>
      </c>
      <c r="FZ326" s="4275" t="str">
        <f t="shared" si="608"/>
        <v/>
      </c>
      <c r="GA326" s="4275" t="str">
        <f t="shared" si="609"/>
        <v/>
      </c>
      <c r="GB326" s="4279" t="str">
        <f t="shared" si="610"/>
        <v/>
      </c>
      <c r="GC326" s="4122"/>
    </row>
    <row r="327" spans="1:185" ht="45" customHeight="1">
      <c r="A327" s="4016">
        <f>ROW()</f>
        <v>327</v>
      </c>
      <c r="B327" s="4250" t="str">
        <f>IF(C327="I","",IF(ISBLANK(D327),"",IF(ISTEXT(D327),LARGE(B9:B326,1)+1,0)))</f>
        <v/>
      </c>
      <c r="C327" s="4298"/>
      <c r="D327" s="4295"/>
      <c r="E327" s="4252"/>
      <c r="F327" s="4253"/>
      <c r="G327" s="4254"/>
      <c r="H327" s="4255"/>
      <c r="I327" s="4254"/>
      <c r="J327" s="4255"/>
      <c r="K327" s="4256">
        <f t="shared" si="611"/>
        <v>0</v>
      </c>
      <c r="L327" s="4119"/>
      <c r="M327" s="4257">
        <f t="shared" si="499"/>
        <v>0</v>
      </c>
      <c r="N327" s="4258">
        <f t="shared" si="499"/>
        <v>0</v>
      </c>
      <c r="O327" s="4259"/>
      <c r="P327" s="4259"/>
      <c r="Q327" s="4259"/>
      <c r="R327" s="4259"/>
      <c r="S327" s="4259"/>
      <c r="T327" s="4259"/>
      <c r="U327" s="4259"/>
      <c r="V327" s="4259"/>
      <c r="W327" s="4119"/>
      <c r="X327" s="4257">
        <f t="shared" si="500"/>
        <v>0</v>
      </c>
      <c r="Y327" s="4258">
        <f t="shared" si="500"/>
        <v>0</v>
      </c>
      <c r="Z327" s="4260"/>
      <c r="AA327" s="4260"/>
      <c r="AB327" s="4260"/>
      <c r="AC327" s="4260"/>
      <c r="AD327" s="4260"/>
      <c r="AE327" s="4260"/>
      <c r="AF327" s="4260"/>
      <c r="AG327" s="4260"/>
      <c r="AH327" s="4119"/>
      <c r="AI327" s="4122"/>
      <c r="AJ327" s="4261">
        <f t="shared" si="501"/>
        <v>0</v>
      </c>
      <c r="AK327" s="4262">
        <f t="shared" si="502"/>
        <v>0</v>
      </c>
      <c r="AL327" s="4261">
        <f t="shared" si="503"/>
        <v>0</v>
      </c>
      <c r="AM327" s="4262">
        <f t="shared" si="504"/>
        <v>0</v>
      </c>
      <c r="AN327" s="4261">
        <f t="shared" si="505"/>
        <v>0</v>
      </c>
      <c r="AO327" s="4262">
        <f t="shared" si="506"/>
        <v>0</v>
      </c>
      <c r="AP327" s="4261">
        <f t="shared" si="507"/>
        <v>0</v>
      </c>
      <c r="AQ327" s="4262">
        <f t="shared" si="508"/>
        <v>0</v>
      </c>
      <c r="AR327" s="4261">
        <f t="shared" si="509"/>
        <v>0</v>
      </c>
      <c r="AS327" s="4262">
        <f t="shared" si="510"/>
        <v>0</v>
      </c>
      <c r="AT327" s="4261">
        <f t="shared" si="511"/>
        <v>0</v>
      </c>
      <c r="AU327" s="4262">
        <f t="shared" si="512"/>
        <v>0</v>
      </c>
      <c r="AV327" s="4261">
        <f t="shared" si="513"/>
        <v>0</v>
      </c>
      <c r="AW327" s="4262">
        <f t="shared" si="514"/>
        <v>0</v>
      </c>
      <c r="AX327" s="4261">
        <f t="shared" si="515"/>
        <v>0</v>
      </c>
      <c r="AY327" s="4262">
        <f t="shared" si="516"/>
        <v>0</v>
      </c>
      <c r="AZ327" s="4263"/>
      <c r="BA327" s="4264">
        <f>BA9</f>
        <v>20</v>
      </c>
      <c r="BB327" s="4264">
        <f t="shared" si="517"/>
        <v>0</v>
      </c>
      <c r="BC327" s="4264" t="str">
        <f t="shared" si="518"/>
        <v/>
      </c>
      <c r="BD327" s="4265">
        <f t="shared" si="615"/>
        <v>0</v>
      </c>
      <c r="BE327" s="4265">
        <f t="shared" si="612"/>
        <v>0</v>
      </c>
      <c r="BF327" s="4265">
        <f t="shared" si="612"/>
        <v>0</v>
      </c>
      <c r="BG327" s="4265">
        <f t="shared" si="612"/>
        <v>0</v>
      </c>
      <c r="BH327" s="4265">
        <f t="shared" ref="BH327:BK329" si="618">SUM(BZ327,EI327)</f>
        <v>0</v>
      </c>
      <c r="BI327" s="4265">
        <f t="shared" si="618"/>
        <v>0</v>
      </c>
      <c r="BJ327" s="4265">
        <f t="shared" si="618"/>
        <v>0</v>
      </c>
      <c r="BK327" s="4265">
        <f t="shared" si="618"/>
        <v>0</v>
      </c>
      <c r="BL327" s="4122"/>
      <c r="BM327" s="4266">
        <f t="shared" si="519"/>
        <v>0</v>
      </c>
      <c r="BN327" s="4267">
        <f t="shared" si="520"/>
        <v>0</v>
      </c>
      <c r="BO327" s="4267">
        <f t="shared" si="521"/>
        <v>0</v>
      </c>
      <c r="BP327" s="4267">
        <f t="shared" si="522"/>
        <v>0</v>
      </c>
      <c r="BQ327" s="4267">
        <f t="shared" si="523"/>
        <v>0</v>
      </c>
      <c r="BR327" s="4267">
        <f t="shared" si="524"/>
        <v>0</v>
      </c>
      <c r="BS327" s="4267">
        <f t="shared" si="525"/>
        <v>0</v>
      </c>
      <c r="BT327" s="4267">
        <f t="shared" si="526"/>
        <v>0</v>
      </c>
      <c r="BU327" s="4202"/>
      <c r="BV327" s="4268">
        <f t="shared" si="616"/>
        <v>0</v>
      </c>
      <c r="BW327" s="4269">
        <f t="shared" si="613"/>
        <v>0</v>
      </c>
      <c r="BX327" s="4269">
        <f t="shared" si="613"/>
        <v>0</v>
      </c>
      <c r="BY327" s="4269">
        <f t="shared" si="613"/>
        <v>0</v>
      </c>
      <c r="BZ327" s="4269">
        <f t="shared" ref="BZ327:CC329" si="619">SUM(CK327,DF327)</f>
        <v>0</v>
      </c>
      <c r="CA327" s="4269">
        <f t="shared" si="619"/>
        <v>0</v>
      </c>
      <c r="CB327" s="4269">
        <f t="shared" si="619"/>
        <v>0</v>
      </c>
      <c r="CC327" s="4270">
        <f t="shared" si="619"/>
        <v>0</v>
      </c>
      <c r="CD327" s="4114"/>
      <c r="CE327" s="4264" t="str">
        <f t="shared" si="527"/>
        <v/>
      </c>
      <c r="CF327" s="4271">
        <f t="shared" si="528"/>
        <v>0</v>
      </c>
      <c r="CG327" s="4272">
        <f t="shared" si="529"/>
        <v>0</v>
      </c>
      <c r="CH327" s="4272">
        <f t="shared" si="530"/>
        <v>0</v>
      </c>
      <c r="CI327" s="4272">
        <f t="shared" si="531"/>
        <v>0</v>
      </c>
      <c r="CJ327" s="4272">
        <f t="shared" si="532"/>
        <v>0</v>
      </c>
      <c r="CK327" s="4272">
        <f t="shared" si="533"/>
        <v>0</v>
      </c>
      <c r="CL327" s="4272">
        <f t="shared" si="534"/>
        <v>0</v>
      </c>
      <c r="CM327" s="4272">
        <f t="shared" si="535"/>
        <v>0</v>
      </c>
      <c r="CN327" s="4272">
        <f t="shared" si="536"/>
        <v>0</v>
      </c>
      <c r="CO327" s="4285">
        <f>IF(M327=CO8,M327,0)</f>
        <v>0</v>
      </c>
      <c r="CP327" s="4286" t="str">
        <f t="shared" si="537"/>
        <v/>
      </c>
      <c r="CQ327" s="4261" t="str">
        <f t="shared" si="538"/>
        <v/>
      </c>
      <c r="CR327" s="4275" t="str">
        <f t="shared" si="539"/>
        <v/>
      </c>
      <c r="CS327" s="4275" t="str">
        <f t="shared" si="540"/>
        <v/>
      </c>
      <c r="CT327" s="4275" t="str">
        <f t="shared" si="541"/>
        <v/>
      </c>
      <c r="CU327" s="4275" t="str">
        <f t="shared" si="542"/>
        <v/>
      </c>
      <c r="CV327" s="4275" t="str">
        <f t="shared" si="543"/>
        <v/>
      </c>
      <c r="CW327" s="4275" t="str">
        <f t="shared" si="544"/>
        <v/>
      </c>
      <c r="CX327" s="4276" t="str">
        <f t="shared" si="545"/>
        <v/>
      </c>
      <c r="CY327" s="4186"/>
      <c r="CZ327" s="4264" t="str">
        <f t="shared" si="546"/>
        <v/>
      </c>
      <c r="DA327" s="4277">
        <f t="shared" si="547"/>
        <v>0</v>
      </c>
      <c r="DB327" s="4115" t="str">
        <f t="shared" si="548"/>
        <v/>
      </c>
      <c r="DC327" s="4115" t="str">
        <f t="shared" si="549"/>
        <v/>
      </c>
      <c r="DD327" s="4115" t="str">
        <f t="shared" si="550"/>
        <v/>
      </c>
      <c r="DE327" s="4115" t="str">
        <f t="shared" si="551"/>
        <v/>
      </c>
      <c r="DF327" s="4115" t="str">
        <f t="shared" si="552"/>
        <v/>
      </c>
      <c r="DG327" s="4115" t="str">
        <f t="shared" si="553"/>
        <v/>
      </c>
      <c r="DH327" s="4115" t="str">
        <f t="shared" si="554"/>
        <v/>
      </c>
      <c r="DI327" s="4115" t="str">
        <f t="shared" si="555"/>
        <v/>
      </c>
      <c r="DJ327" s="4136"/>
      <c r="DK327" s="4287">
        <f>IF(M327=DK8,M327,0)</f>
        <v>0</v>
      </c>
      <c r="DL327" s="4286" t="str">
        <f t="shared" si="556"/>
        <v/>
      </c>
      <c r="DM327" s="4275" t="str">
        <f t="shared" si="557"/>
        <v/>
      </c>
      <c r="DN327" s="4275" t="str">
        <f t="shared" si="558"/>
        <v/>
      </c>
      <c r="DO327" s="4275" t="str">
        <f t="shared" si="559"/>
        <v/>
      </c>
      <c r="DP327" s="4275" t="str">
        <f t="shared" si="560"/>
        <v/>
      </c>
      <c r="DQ327" s="4275" t="str">
        <f t="shared" si="561"/>
        <v/>
      </c>
      <c r="DR327" s="4275" t="str">
        <f t="shared" si="562"/>
        <v/>
      </c>
      <c r="DS327" s="4275" t="str">
        <f t="shared" si="563"/>
        <v/>
      </c>
      <c r="DT327" s="4279" t="str">
        <f t="shared" si="564"/>
        <v/>
      </c>
      <c r="DU327" s="4122"/>
      <c r="DV327" s="4266">
        <f t="shared" si="565"/>
        <v>0</v>
      </c>
      <c r="DW327" s="4267">
        <f t="shared" si="566"/>
        <v>0</v>
      </c>
      <c r="DX327" s="4267">
        <f t="shared" si="567"/>
        <v>0</v>
      </c>
      <c r="DY327" s="4267">
        <f t="shared" si="568"/>
        <v>0</v>
      </c>
      <c r="DZ327" s="4267">
        <f t="shared" si="569"/>
        <v>0</v>
      </c>
      <c r="EA327" s="4267">
        <f t="shared" si="570"/>
        <v>0</v>
      </c>
      <c r="EB327" s="4267">
        <f t="shared" si="571"/>
        <v>0</v>
      </c>
      <c r="EC327" s="4267">
        <f t="shared" si="572"/>
        <v>0</v>
      </c>
      <c r="ED327" s="4215"/>
      <c r="EE327" s="4268">
        <f t="shared" si="617"/>
        <v>0</v>
      </c>
      <c r="EF327" s="4269">
        <f t="shared" si="614"/>
        <v>0</v>
      </c>
      <c r="EG327" s="4269">
        <f t="shared" si="614"/>
        <v>0</v>
      </c>
      <c r="EH327" s="4269">
        <f t="shared" si="614"/>
        <v>0</v>
      </c>
      <c r="EI327" s="4269">
        <f t="shared" ref="EI327:EL329" si="620">SUM(ET327,FO327)</f>
        <v>0</v>
      </c>
      <c r="EJ327" s="4269">
        <f t="shared" si="620"/>
        <v>0</v>
      </c>
      <c r="EK327" s="4269">
        <f t="shared" si="620"/>
        <v>0</v>
      </c>
      <c r="EL327" s="4270">
        <f t="shared" si="620"/>
        <v>0</v>
      </c>
      <c r="EM327" s="4186"/>
      <c r="EN327" s="4264" t="str">
        <f t="shared" si="573"/>
        <v/>
      </c>
      <c r="EO327" s="4271">
        <f t="shared" si="574"/>
        <v>0</v>
      </c>
      <c r="EP327" s="4272">
        <f t="shared" si="575"/>
        <v>0</v>
      </c>
      <c r="EQ327" s="4272">
        <f t="shared" si="576"/>
        <v>0</v>
      </c>
      <c r="ER327" s="4272">
        <f t="shared" si="577"/>
        <v>0</v>
      </c>
      <c r="ES327" s="4272">
        <f t="shared" si="578"/>
        <v>0</v>
      </c>
      <c r="ET327" s="4272">
        <f t="shared" si="579"/>
        <v>0</v>
      </c>
      <c r="EU327" s="4272">
        <f t="shared" si="580"/>
        <v>0</v>
      </c>
      <c r="EV327" s="4272">
        <f t="shared" si="581"/>
        <v>0</v>
      </c>
      <c r="EW327" s="4272">
        <f t="shared" si="582"/>
        <v>0</v>
      </c>
      <c r="EX327" s="4288">
        <f>IF(X327=EX8,X327,0)</f>
        <v>0</v>
      </c>
      <c r="EY327" s="4286" t="str">
        <f t="shared" si="583"/>
        <v/>
      </c>
      <c r="EZ327" s="4261" t="str">
        <f t="shared" si="584"/>
        <v/>
      </c>
      <c r="FA327" s="4275" t="str">
        <f t="shared" si="585"/>
        <v/>
      </c>
      <c r="FB327" s="4275" t="str">
        <f t="shared" si="586"/>
        <v/>
      </c>
      <c r="FC327" s="4275" t="str">
        <f t="shared" si="587"/>
        <v/>
      </c>
      <c r="FD327" s="4275" t="str">
        <f t="shared" si="588"/>
        <v/>
      </c>
      <c r="FE327" s="4275" t="str">
        <f t="shared" si="589"/>
        <v/>
      </c>
      <c r="FF327" s="4275" t="str">
        <f t="shared" si="590"/>
        <v/>
      </c>
      <c r="FG327" s="4275" t="str">
        <f t="shared" si="591"/>
        <v/>
      </c>
      <c r="FH327" s="4186"/>
      <c r="FI327" s="4264" t="str">
        <f t="shared" si="592"/>
        <v/>
      </c>
      <c r="FJ327" s="4277">
        <f t="shared" si="593"/>
        <v>0</v>
      </c>
      <c r="FK327" s="4115" t="str">
        <f t="shared" si="594"/>
        <v/>
      </c>
      <c r="FL327" s="4115" t="str">
        <f t="shared" si="595"/>
        <v/>
      </c>
      <c r="FM327" s="4115" t="str">
        <f t="shared" si="596"/>
        <v/>
      </c>
      <c r="FN327" s="4115" t="str">
        <f t="shared" si="597"/>
        <v/>
      </c>
      <c r="FO327" s="4115" t="str">
        <f t="shared" si="598"/>
        <v/>
      </c>
      <c r="FP327" s="4115" t="str">
        <f t="shared" si="599"/>
        <v/>
      </c>
      <c r="FQ327" s="4115" t="str">
        <f t="shared" si="600"/>
        <v/>
      </c>
      <c r="FR327" s="4115" t="str">
        <f t="shared" si="601"/>
        <v/>
      </c>
      <c r="FS327" s="4287">
        <f>IF(X327=FS8,X327,0)</f>
        <v>0</v>
      </c>
      <c r="FT327" s="4286" t="str">
        <f t="shared" si="602"/>
        <v/>
      </c>
      <c r="FU327" s="4275" t="str">
        <f t="shared" si="603"/>
        <v/>
      </c>
      <c r="FV327" s="4275" t="str">
        <f t="shared" si="604"/>
        <v/>
      </c>
      <c r="FW327" s="4275" t="str">
        <f t="shared" si="605"/>
        <v/>
      </c>
      <c r="FX327" s="4275" t="str">
        <f t="shared" si="606"/>
        <v/>
      </c>
      <c r="FY327" s="4275" t="str">
        <f t="shared" si="607"/>
        <v/>
      </c>
      <c r="FZ327" s="4275" t="str">
        <f t="shared" si="608"/>
        <v/>
      </c>
      <c r="GA327" s="4275" t="str">
        <f t="shared" si="609"/>
        <v/>
      </c>
      <c r="GB327" s="4279" t="str">
        <f t="shared" si="610"/>
        <v/>
      </c>
      <c r="GC327" s="4122"/>
    </row>
    <row r="328" spans="1:185" ht="45" customHeight="1">
      <c r="A328" s="4016">
        <f>ROW()</f>
        <v>328</v>
      </c>
      <c r="B328" s="4250" t="str">
        <f>IF(C328="I","",IF(ISBLANK(D328),"",IF(ISTEXT(D328),LARGE(B9:B327,1)+1,0)))</f>
        <v/>
      </c>
      <c r="C328" s="4298"/>
      <c r="D328" s="4295"/>
      <c r="E328" s="4302" t="s">
        <v>6143</v>
      </c>
      <c r="F328" s="4253"/>
      <c r="G328" s="4303"/>
      <c r="H328" s="4304"/>
      <c r="I328" s="4305"/>
      <c r="J328" s="4304"/>
      <c r="K328" s="4256">
        <f t="shared" si="611"/>
        <v>0</v>
      </c>
      <c r="L328" s="4119"/>
      <c r="M328" s="4257">
        <f t="shared" si="499"/>
        <v>0</v>
      </c>
      <c r="N328" s="4258">
        <f t="shared" si="499"/>
        <v>0</v>
      </c>
      <c r="O328" s="4259"/>
      <c r="P328" s="4259"/>
      <c r="Q328" s="4259"/>
      <c r="R328" s="4259"/>
      <c r="S328" s="4259"/>
      <c r="T328" s="4259"/>
      <c r="U328" s="4259"/>
      <c r="V328" s="4259"/>
      <c r="W328" s="4119"/>
      <c r="X328" s="4257">
        <f t="shared" si="500"/>
        <v>0</v>
      </c>
      <c r="Y328" s="4258">
        <f t="shared" si="500"/>
        <v>0</v>
      </c>
      <c r="Z328" s="4260"/>
      <c r="AA328" s="4260"/>
      <c r="AB328" s="4260"/>
      <c r="AC328" s="4260"/>
      <c r="AD328" s="4260"/>
      <c r="AE328" s="4260"/>
      <c r="AF328" s="4260"/>
      <c r="AG328" s="4260"/>
      <c r="AH328" s="4119"/>
      <c r="AI328" s="4122"/>
      <c r="AJ328" s="4261">
        <f t="shared" si="501"/>
        <v>0</v>
      </c>
      <c r="AK328" s="4262">
        <f t="shared" si="502"/>
        <v>0</v>
      </c>
      <c r="AL328" s="4261">
        <f t="shared" si="503"/>
        <v>0</v>
      </c>
      <c r="AM328" s="4262">
        <f t="shared" si="504"/>
        <v>0</v>
      </c>
      <c r="AN328" s="4261">
        <f t="shared" si="505"/>
        <v>0</v>
      </c>
      <c r="AO328" s="4262">
        <f t="shared" si="506"/>
        <v>0</v>
      </c>
      <c r="AP328" s="4261">
        <f t="shared" si="507"/>
        <v>0</v>
      </c>
      <c r="AQ328" s="4262">
        <f t="shared" si="508"/>
        <v>0</v>
      </c>
      <c r="AR328" s="4261">
        <f t="shared" si="509"/>
        <v>0</v>
      </c>
      <c r="AS328" s="4262">
        <f t="shared" si="510"/>
        <v>0</v>
      </c>
      <c r="AT328" s="4261">
        <f t="shared" si="511"/>
        <v>0</v>
      </c>
      <c r="AU328" s="4262">
        <f t="shared" si="512"/>
        <v>0</v>
      </c>
      <c r="AV328" s="4261">
        <f t="shared" si="513"/>
        <v>0</v>
      </c>
      <c r="AW328" s="4262">
        <f t="shared" si="514"/>
        <v>0</v>
      </c>
      <c r="AX328" s="4261">
        <f t="shared" si="515"/>
        <v>0</v>
      </c>
      <c r="AY328" s="4262">
        <f t="shared" si="516"/>
        <v>0</v>
      </c>
      <c r="AZ328" s="4263"/>
      <c r="BA328" s="4264">
        <f>BA9</f>
        <v>20</v>
      </c>
      <c r="BB328" s="4264">
        <f t="shared" si="517"/>
        <v>0</v>
      </c>
      <c r="BC328" s="4264" t="str">
        <f t="shared" si="518"/>
        <v/>
      </c>
      <c r="BD328" s="4265">
        <f t="shared" si="615"/>
        <v>0</v>
      </c>
      <c r="BE328" s="4265">
        <f t="shared" si="615"/>
        <v>0</v>
      </c>
      <c r="BF328" s="4265">
        <f t="shared" si="615"/>
        <v>0</v>
      </c>
      <c r="BG328" s="4265">
        <f t="shared" si="615"/>
        <v>0</v>
      </c>
      <c r="BH328" s="4265">
        <f t="shared" si="618"/>
        <v>0</v>
      </c>
      <c r="BI328" s="4265">
        <f t="shared" si="618"/>
        <v>0</v>
      </c>
      <c r="BJ328" s="4265">
        <f t="shared" si="618"/>
        <v>0</v>
      </c>
      <c r="BK328" s="4265">
        <f t="shared" si="618"/>
        <v>0</v>
      </c>
      <c r="BL328" s="4122"/>
      <c r="BM328" s="4266">
        <f t="shared" si="519"/>
        <v>0</v>
      </c>
      <c r="BN328" s="4267">
        <f t="shared" si="520"/>
        <v>0</v>
      </c>
      <c r="BO328" s="4267">
        <f t="shared" si="521"/>
        <v>0</v>
      </c>
      <c r="BP328" s="4267">
        <f t="shared" si="522"/>
        <v>0</v>
      </c>
      <c r="BQ328" s="4267">
        <f t="shared" si="523"/>
        <v>0</v>
      </c>
      <c r="BR328" s="4267">
        <f t="shared" si="524"/>
        <v>0</v>
      </c>
      <c r="BS328" s="4267">
        <f t="shared" si="525"/>
        <v>0</v>
      </c>
      <c r="BT328" s="4267">
        <f t="shared" si="526"/>
        <v>0</v>
      </c>
      <c r="BU328" s="4202"/>
      <c r="BV328" s="4268">
        <f t="shared" si="616"/>
        <v>0</v>
      </c>
      <c r="BW328" s="4269">
        <f t="shared" si="616"/>
        <v>0</v>
      </c>
      <c r="BX328" s="4269">
        <f t="shared" si="616"/>
        <v>0</v>
      </c>
      <c r="BY328" s="4269">
        <f t="shared" si="616"/>
        <v>0</v>
      </c>
      <c r="BZ328" s="4269">
        <f t="shared" si="619"/>
        <v>0</v>
      </c>
      <c r="CA328" s="4269">
        <f t="shared" si="619"/>
        <v>0</v>
      </c>
      <c r="CB328" s="4269">
        <f t="shared" si="619"/>
        <v>0</v>
      </c>
      <c r="CC328" s="4270">
        <f t="shared" si="619"/>
        <v>0</v>
      </c>
      <c r="CD328" s="4114"/>
      <c r="CE328" s="4264" t="str">
        <f t="shared" si="527"/>
        <v/>
      </c>
      <c r="CF328" s="4271">
        <f t="shared" si="528"/>
        <v>0</v>
      </c>
      <c r="CG328" s="4272">
        <f t="shared" si="529"/>
        <v>0</v>
      </c>
      <c r="CH328" s="4272">
        <f t="shared" si="530"/>
        <v>0</v>
      </c>
      <c r="CI328" s="4272">
        <f t="shared" si="531"/>
        <v>0</v>
      </c>
      <c r="CJ328" s="4272">
        <f t="shared" si="532"/>
        <v>0</v>
      </c>
      <c r="CK328" s="4272">
        <f t="shared" si="533"/>
        <v>0</v>
      </c>
      <c r="CL328" s="4272">
        <f t="shared" si="534"/>
        <v>0</v>
      </c>
      <c r="CM328" s="4272">
        <f t="shared" si="535"/>
        <v>0</v>
      </c>
      <c r="CN328" s="4272">
        <f t="shared" si="536"/>
        <v>0</v>
      </c>
      <c r="CO328" s="4285">
        <f>IF(M328=CO8,M328,0)</f>
        <v>0</v>
      </c>
      <c r="CP328" s="4286" t="str">
        <f t="shared" si="537"/>
        <v/>
      </c>
      <c r="CQ328" s="4261" t="str">
        <f t="shared" si="538"/>
        <v/>
      </c>
      <c r="CR328" s="4275" t="str">
        <f t="shared" si="539"/>
        <v/>
      </c>
      <c r="CS328" s="4275" t="str">
        <f t="shared" si="540"/>
        <v/>
      </c>
      <c r="CT328" s="4275" t="str">
        <f t="shared" si="541"/>
        <v/>
      </c>
      <c r="CU328" s="4275" t="str">
        <f t="shared" si="542"/>
        <v/>
      </c>
      <c r="CV328" s="4275" t="str">
        <f t="shared" si="543"/>
        <v/>
      </c>
      <c r="CW328" s="4275" t="str">
        <f t="shared" si="544"/>
        <v/>
      </c>
      <c r="CX328" s="4276" t="str">
        <f t="shared" si="545"/>
        <v/>
      </c>
      <c r="CY328" s="4186"/>
      <c r="CZ328" s="4264" t="str">
        <f t="shared" si="546"/>
        <v/>
      </c>
      <c r="DA328" s="4277">
        <f t="shared" si="547"/>
        <v>0</v>
      </c>
      <c r="DB328" s="4115" t="str">
        <f t="shared" si="548"/>
        <v/>
      </c>
      <c r="DC328" s="4115" t="str">
        <f t="shared" si="549"/>
        <v/>
      </c>
      <c r="DD328" s="4115" t="str">
        <f t="shared" si="550"/>
        <v/>
      </c>
      <c r="DE328" s="4115" t="str">
        <f t="shared" si="551"/>
        <v/>
      </c>
      <c r="DF328" s="4115" t="str">
        <f t="shared" si="552"/>
        <v/>
      </c>
      <c r="DG328" s="4115" t="str">
        <f t="shared" si="553"/>
        <v/>
      </c>
      <c r="DH328" s="4115" t="str">
        <f t="shared" si="554"/>
        <v/>
      </c>
      <c r="DI328" s="4115" t="str">
        <f t="shared" si="555"/>
        <v/>
      </c>
      <c r="DJ328" s="4136"/>
      <c r="DK328" s="4287">
        <f>IF(M328=DK8,M328,0)</f>
        <v>0</v>
      </c>
      <c r="DL328" s="4286" t="str">
        <f t="shared" si="556"/>
        <v/>
      </c>
      <c r="DM328" s="4275" t="str">
        <f t="shared" si="557"/>
        <v/>
      </c>
      <c r="DN328" s="4275" t="str">
        <f t="shared" si="558"/>
        <v/>
      </c>
      <c r="DO328" s="4275" t="str">
        <f t="shared" si="559"/>
        <v/>
      </c>
      <c r="DP328" s="4275" t="str">
        <f t="shared" si="560"/>
        <v/>
      </c>
      <c r="DQ328" s="4275" t="str">
        <f t="shared" si="561"/>
        <v/>
      </c>
      <c r="DR328" s="4275" t="str">
        <f t="shared" si="562"/>
        <v/>
      </c>
      <c r="DS328" s="4275" t="str">
        <f t="shared" si="563"/>
        <v/>
      </c>
      <c r="DT328" s="4279" t="str">
        <f t="shared" si="564"/>
        <v/>
      </c>
      <c r="DU328" s="4122"/>
      <c r="DV328" s="4266">
        <f t="shared" si="565"/>
        <v>0</v>
      </c>
      <c r="DW328" s="4267">
        <f t="shared" si="566"/>
        <v>0</v>
      </c>
      <c r="DX328" s="4267">
        <f t="shared" si="567"/>
        <v>0</v>
      </c>
      <c r="DY328" s="4267">
        <f t="shared" si="568"/>
        <v>0</v>
      </c>
      <c r="DZ328" s="4267">
        <f t="shared" si="569"/>
        <v>0</v>
      </c>
      <c r="EA328" s="4267">
        <f t="shared" si="570"/>
        <v>0</v>
      </c>
      <c r="EB328" s="4267">
        <f t="shared" si="571"/>
        <v>0</v>
      </c>
      <c r="EC328" s="4267">
        <f t="shared" si="572"/>
        <v>0</v>
      </c>
      <c r="ED328" s="4215"/>
      <c r="EE328" s="4268">
        <f t="shared" si="617"/>
        <v>0</v>
      </c>
      <c r="EF328" s="4269">
        <f t="shared" si="617"/>
        <v>0</v>
      </c>
      <c r="EG328" s="4269">
        <f t="shared" si="617"/>
        <v>0</v>
      </c>
      <c r="EH328" s="4269">
        <f t="shared" si="617"/>
        <v>0</v>
      </c>
      <c r="EI328" s="4269">
        <f t="shared" si="620"/>
        <v>0</v>
      </c>
      <c r="EJ328" s="4269">
        <f t="shared" si="620"/>
        <v>0</v>
      </c>
      <c r="EK328" s="4269">
        <f t="shared" si="620"/>
        <v>0</v>
      </c>
      <c r="EL328" s="4270">
        <f t="shared" si="620"/>
        <v>0</v>
      </c>
      <c r="EM328" s="4186"/>
      <c r="EN328" s="4264" t="str">
        <f t="shared" si="573"/>
        <v/>
      </c>
      <c r="EO328" s="4271">
        <f t="shared" si="574"/>
        <v>0</v>
      </c>
      <c r="EP328" s="4272">
        <f t="shared" si="575"/>
        <v>0</v>
      </c>
      <c r="EQ328" s="4272">
        <f t="shared" si="576"/>
        <v>0</v>
      </c>
      <c r="ER328" s="4272">
        <f t="shared" si="577"/>
        <v>0</v>
      </c>
      <c r="ES328" s="4272">
        <f t="shared" si="578"/>
        <v>0</v>
      </c>
      <c r="ET328" s="4272">
        <f t="shared" si="579"/>
        <v>0</v>
      </c>
      <c r="EU328" s="4272">
        <f t="shared" si="580"/>
        <v>0</v>
      </c>
      <c r="EV328" s="4272">
        <f t="shared" si="581"/>
        <v>0</v>
      </c>
      <c r="EW328" s="4272">
        <f t="shared" si="582"/>
        <v>0</v>
      </c>
      <c r="EX328" s="4288">
        <f>IF(X328=EX8,X328,0)</f>
        <v>0</v>
      </c>
      <c r="EY328" s="4286" t="str">
        <f t="shared" si="583"/>
        <v/>
      </c>
      <c r="EZ328" s="4261" t="str">
        <f>IF(ISBLANK(#REF!),"",IF(ISTEXT(EX328),#REF!,""))</f>
        <v/>
      </c>
      <c r="FA328" s="4275" t="str">
        <f>IF(ISBLANK(#REF!),"",IF(ISTEXT(EX328),#REF!,""))</f>
        <v/>
      </c>
      <c r="FB328" s="4275" t="str">
        <f>IF(ISBLANK(#REF!),"",IF(ISTEXT(EX328),#REF!,""))</f>
        <v/>
      </c>
      <c r="FC328" s="4275" t="str">
        <f>IF(ISBLANK(#REF!),"",IF(ISTEXT(EX328),#REF!,""))</f>
        <v/>
      </c>
      <c r="FD328" s="4275" t="str">
        <f>IF(ISBLANK(#REF!),"",IF(ISTEXT(EX328),#REF!,""))</f>
        <v/>
      </c>
      <c r="FE328" s="4275" t="str">
        <f>IF(ISBLANK(#REF!),"",IF(ISTEXT(EX328),#REF!,""))</f>
        <v/>
      </c>
      <c r="FF328" s="4275" t="str">
        <f>IF(ISBLANK(#REF!),"",IF(ISTEXT(EX328),#REF!,""))</f>
        <v/>
      </c>
      <c r="FG328" s="4275" t="str">
        <f>IF(ISBLANK(#REF!),"",IF(ISTEXT(EX328),#REF!,""))</f>
        <v/>
      </c>
      <c r="FH328" s="4186"/>
      <c r="FI328" s="4264" t="str">
        <f t="shared" si="592"/>
        <v/>
      </c>
      <c r="FJ328" s="4277">
        <f t="shared" si="593"/>
        <v>0</v>
      </c>
      <c r="FK328" s="4115" t="str">
        <f t="shared" si="594"/>
        <v/>
      </c>
      <c r="FL328" s="4115" t="str">
        <f t="shared" si="595"/>
        <v/>
      </c>
      <c r="FM328" s="4115" t="str">
        <f t="shared" si="596"/>
        <v/>
      </c>
      <c r="FN328" s="4115" t="str">
        <f t="shared" si="597"/>
        <v/>
      </c>
      <c r="FO328" s="4115" t="str">
        <f t="shared" si="598"/>
        <v/>
      </c>
      <c r="FP328" s="4115" t="str">
        <f t="shared" si="599"/>
        <v/>
      </c>
      <c r="FQ328" s="4115" t="str">
        <f t="shared" si="600"/>
        <v/>
      </c>
      <c r="FR328" s="4115" t="str">
        <f t="shared" si="601"/>
        <v/>
      </c>
      <c r="FS328" s="4287">
        <f>IF(X328=FS8,X328,0)</f>
        <v>0</v>
      </c>
      <c r="FT328" s="4286" t="str">
        <f t="shared" si="602"/>
        <v/>
      </c>
      <c r="FU328" s="4275" t="str">
        <f t="shared" si="603"/>
        <v/>
      </c>
      <c r="FV328" s="4275" t="str">
        <f t="shared" si="604"/>
        <v/>
      </c>
      <c r="FW328" s="4275" t="str">
        <f t="shared" si="605"/>
        <v/>
      </c>
      <c r="FX328" s="4275" t="str">
        <f t="shared" si="606"/>
        <v/>
      </c>
      <c r="FY328" s="4275" t="str">
        <f t="shared" si="607"/>
        <v/>
      </c>
      <c r="FZ328" s="4275" t="str">
        <f t="shared" si="608"/>
        <v/>
      </c>
      <c r="GA328" s="4275" t="str">
        <f t="shared" si="609"/>
        <v/>
      </c>
      <c r="GB328" s="4279" t="str">
        <f t="shared" si="610"/>
        <v/>
      </c>
      <c r="GC328" s="4122"/>
    </row>
    <row r="329" spans="1:185" ht="45" customHeight="1">
      <c r="A329" s="4306"/>
      <c r="B329" s="4306"/>
      <c r="C329" s="4306"/>
      <c r="D329" s="4307"/>
      <c r="E329" s="4308" t="s">
        <v>6144</v>
      </c>
      <c r="F329" s="4306"/>
      <c r="G329" s="4306"/>
      <c r="H329" s="4306"/>
      <c r="I329" s="4306"/>
      <c r="J329" s="4306"/>
      <c r="K329" s="4306"/>
      <c r="L329" s="4309"/>
      <c r="M329" s="4306"/>
      <c r="N329" s="4310"/>
      <c r="O329" s="4311"/>
      <c r="P329" s="4311"/>
      <c r="Q329" s="4311"/>
      <c r="R329" s="4311"/>
      <c r="S329" s="4311"/>
      <c r="T329" s="4311"/>
      <c r="U329" s="4311"/>
      <c r="V329" s="4311"/>
      <c r="W329" s="4309"/>
      <c r="X329" s="4306"/>
      <c r="Y329" s="4310"/>
      <c r="Z329" s="4311"/>
      <c r="AA329" s="4311"/>
      <c r="AB329" s="4311"/>
      <c r="AC329" s="4311"/>
      <c r="AD329" s="4311"/>
      <c r="AE329" s="4311"/>
      <c r="AF329" s="4311"/>
      <c r="AG329" s="4311"/>
      <c r="AH329" s="4309"/>
      <c r="AI329" s="4312"/>
      <c r="AJ329" s="4312"/>
      <c r="AK329" s="4313">
        <f t="shared" si="502"/>
        <v>0</v>
      </c>
      <c r="AL329" s="4314"/>
      <c r="AM329" s="4314">
        <f t="shared" si="504"/>
        <v>0</v>
      </c>
      <c r="AN329" s="4314"/>
      <c r="AO329" s="4314">
        <f t="shared" si="506"/>
        <v>0</v>
      </c>
      <c r="AP329" s="4314"/>
      <c r="AQ329" s="4314">
        <f t="shared" si="508"/>
        <v>0</v>
      </c>
      <c r="AR329" s="4314"/>
      <c r="AS329" s="4314">
        <f t="shared" si="510"/>
        <v>0</v>
      </c>
      <c r="AT329" s="4314"/>
      <c r="AU329" s="4314">
        <f t="shared" si="512"/>
        <v>0</v>
      </c>
      <c r="AV329" s="4314"/>
      <c r="AW329" s="4314">
        <f t="shared" si="514"/>
        <v>0</v>
      </c>
      <c r="AX329" s="4314"/>
      <c r="AY329" s="4314">
        <f t="shared" si="516"/>
        <v>0</v>
      </c>
      <c r="AZ329" s="4315"/>
      <c r="BA329" s="4316">
        <f>BA9</f>
        <v>20</v>
      </c>
      <c r="BB329" s="4316" t="e">
        <f>#REF!</f>
        <v>#REF!</v>
      </c>
      <c r="BC329" s="4316"/>
      <c r="BD329" s="4317">
        <f t="shared" si="615"/>
        <v>0</v>
      </c>
      <c r="BE329" s="4317">
        <f t="shared" si="615"/>
        <v>0</v>
      </c>
      <c r="BF329" s="4317">
        <f t="shared" si="615"/>
        <v>0</v>
      </c>
      <c r="BG329" s="4317">
        <f t="shared" si="615"/>
        <v>0</v>
      </c>
      <c r="BH329" s="4317">
        <f t="shared" si="618"/>
        <v>0</v>
      </c>
      <c r="BI329" s="4317">
        <f t="shared" si="618"/>
        <v>0</v>
      </c>
      <c r="BJ329" s="4317">
        <f t="shared" si="618"/>
        <v>0</v>
      </c>
      <c r="BK329" s="4317">
        <f t="shared" si="618"/>
        <v>0</v>
      </c>
      <c r="BL329" s="4312"/>
      <c r="BM329" s="4314">
        <f t="shared" si="519"/>
        <v>0</v>
      </c>
      <c r="BN329" s="4314">
        <f t="shared" si="520"/>
        <v>0</v>
      </c>
      <c r="BO329" s="4314">
        <f t="shared" si="521"/>
        <v>0</v>
      </c>
      <c r="BP329" s="4314">
        <f t="shared" si="522"/>
        <v>0</v>
      </c>
      <c r="BQ329" s="4314">
        <f t="shared" si="523"/>
        <v>0</v>
      </c>
      <c r="BR329" s="4314">
        <f t="shared" si="524"/>
        <v>0</v>
      </c>
      <c r="BS329" s="4314">
        <f t="shared" si="525"/>
        <v>0</v>
      </c>
      <c r="BT329" s="4314">
        <f t="shared" si="526"/>
        <v>0</v>
      </c>
      <c r="BU329" s="4318"/>
      <c r="BV329" s="4319">
        <f t="shared" si="616"/>
        <v>0</v>
      </c>
      <c r="BW329" s="4319">
        <f t="shared" si="616"/>
        <v>0</v>
      </c>
      <c r="BX329" s="4319">
        <f t="shared" si="616"/>
        <v>0</v>
      </c>
      <c r="BY329" s="4319">
        <f t="shared" si="616"/>
        <v>0</v>
      </c>
      <c r="BZ329" s="4319">
        <f t="shared" si="619"/>
        <v>0</v>
      </c>
      <c r="CA329" s="4319">
        <f t="shared" si="619"/>
        <v>0</v>
      </c>
      <c r="CB329" s="4319">
        <f t="shared" si="619"/>
        <v>0</v>
      </c>
      <c r="CC329" s="4319">
        <f t="shared" si="619"/>
        <v>0</v>
      </c>
      <c r="CD329" s="4320"/>
      <c r="CE329" s="4316">
        <f>CE9</f>
        <v>0</v>
      </c>
      <c r="CF329" s="4321">
        <f t="shared" si="528"/>
        <v>0</v>
      </c>
      <c r="CG329" s="4322">
        <f t="shared" si="529"/>
        <v>0</v>
      </c>
      <c r="CH329" s="4322">
        <f t="shared" si="530"/>
        <v>0</v>
      </c>
      <c r="CI329" s="4322">
        <f t="shared" si="531"/>
        <v>0</v>
      </c>
      <c r="CJ329" s="4322">
        <f t="shared" si="532"/>
        <v>0</v>
      </c>
      <c r="CK329" s="4322">
        <f t="shared" si="533"/>
        <v>0</v>
      </c>
      <c r="CL329" s="4322">
        <f t="shared" si="534"/>
        <v>0</v>
      </c>
      <c r="CM329" s="4322">
        <f t="shared" si="535"/>
        <v>0</v>
      </c>
      <c r="CN329" s="4322">
        <f t="shared" si="536"/>
        <v>0</v>
      </c>
      <c r="CO329" s="4323">
        <f>IF(M329=CO8,M329,0)</f>
        <v>0</v>
      </c>
      <c r="CP329" s="4324" t="str">
        <f t="shared" si="537"/>
        <v/>
      </c>
      <c r="CQ329" s="4319" t="str">
        <f>IF(ISBLANK(#REF!),"",IF(ISTEXT(CO329),#REF!,""))</f>
        <v/>
      </c>
      <c r="CR329" s="4319" t="str">
        <f>IF(ISBLANK(#REF!),"",IF(ISTEXT(CO329),#REF!,""))</f>
        <v/>
      </c>
      <c r="CS329" s="4319" t="str">
        <f>IF(ISBLANK(#REF!),"",IF(ISTEXT(CO329),#REF!,""))</f>
        <v/>
      </c>
      <c r="CT329" s="4319" t="str">
        <f>IF(ISBLANK(#REF!),"",IF(ISTEXT(CO329),#REF!,""))</f>
        <v/>
      </c>
      <c r="CU329" s="4319" t="str">
        <f>IF(ISBLANK(#REF!),"",IF(ISTEXT(CO329),#REF!,""))</f>
        <v/>
      </c>
      <c r="CV329" s="4319" t="str">
        <f>IF(ISBLANK(#REF!),"",IF(ISTEXT(CO329),#REF!,""))</f>
        <v/>
      </c>
      <c r="CW329" s="4319" t="str">
        <f>IF(ISBLANK(#REF!),"",IF(ISTEXT(CO329),#REF!,""))</f>
        <v/>
      </c>
      <c r="CX329" s="4325" t="str">
        <f>IF(ISBLANK(#REF!),"",IF(ISTEXT(CO329),#REF!,""))</f>
        <v/>
      </c>
      <c r="CY329" s="4326"/>
      <c r="CZ329" s="4316">
        <f>CZ9</f>
        <v>0</v>
      </c>
      <c r="DA329" s="4327">
        <f t="shared" si="547"/>
        <v>0</v>
      </c>
      <c r="DB329" s="4322" t="str">
        <f t="shared" si="548"/>
        <v/>
      </c>
      <c r="DC329" s="4322" t="str">
        <f t="shared" si="549"/>
        <v/>
      </c>
      <c r="DD329" s="4322" t="str">
        <f t="shared" si="550"/>
        <v/>
      </c>
      <c r="DE329" s="4322" t="str">
        <f t="shared" si="551"/>
        <v/>
      </c>
      <c r="DF329" s="4322" t="str">
        <f t="shared" si="552"/>
        <v/>
      </c>
      <c r="DG329" s="4322" t="str">
        <f t="shared" si="553"/>
        <v/>
      </c>
      <c r="DH329" s="4322" t="str">
        <f t="shared" si="554"/>
        <v/>
      </c>
      <c r="DI329" s="4322" t="str">
        <f t="shared" si="555"/>
        <v/>
      </c>
      <c r="DJ329" s="4307"/>
      <c r="DK329" s="4328">
        <f>IF(M329=DK8,M329,0)</f>
        <v>0</v>
      </c>
      <c r="DL329" s="4329" t="str">
        <f t="shared" si="556"/>
        <v/>
      </c>
      <c r="DM329" s="4319" t="str">
        <f>IF(ISBLANK(#REF!),"",IF(ISTEXT(DK329),#REF!,""))</f>
        <v/>
      </c>
      <c r="DN329" s="4319" t="str">
        <f>IF(ISBLANK(#REF!),"",IF(ISTEXT(DK329),#REF!,""))</f>
        <v/>
      </c>
      <c r="DO329" s="4319" t="str">
        <f>IF(ISBLANK(#REF!),"",IF(ISTEXT(DK329),#REF!,""))</f>
        <v/>
      </c>
      <c r="DP329" s="4319" t="str">
        <f>IF(ISBLANK(#REF!),"",IF(ISTEXT(DK329),#REF!,""))</f>
        <v/>
      </c>
      <c r="DQ329" s="4319" t="str">
        <f>IF(ISBLANK(#REF!),"",IF(ISTEXT(DK329),#REF!,""))</f>
        <v/>
      </c>
      <c r="DR329" s="4319" t="str">
        <f>IF(ISBLANK(#REF!),"",IF(ISTEXT(DK329),#REF!,""))</f>
        <v/>
      </c>
      <c r="DS329" s="4319" t="str">
        <f>IF(ISBLANK(#REF!),"",IF(ISTEXT(DK329),#REF!,""))</f>
        <v/>
      </c>
      <c r="DT329" s="4330" t="str">
        <f>IF(ISBLANK(#REF!),"",IF(ISTEXT(DK329),#REF!,""))</f>
        <v/>
      </c>
      <c r="DU329" s="4312"/>
      <c r="DV329" s="4331">
        <f t="shared" si="565"/>
        <v>0</v>
      </c>
      <c r="DW329" s="4332">
        <f t="shared" si="566"/>
        <v>0</v>
      </c>
      <c r="DX329" s="4332">
        <f t="shared" si="567"/>
        <v>0</v>
      </c>
      <c r="DY329" s="4332">
        <f t="shared" si="568"/>
        <v>0</v>
      </c>
      <c r="DZ329" s="4332">
        <f t="shared" si="569"/>
        <v>0</v>
      </c>
      <c r="EA329" s="4332">
        <f t="shared" si="570"/>
        <v>0</v>
      </c>
      <c r="EB329" s="4332">
        <f t="shared" si="571"/>
        <v>0</v>
      </c>
      <c r="EC329" s="4332">
        <f t="shared" si="572"/>
        <v>0</v>
      </c>
      <c r="ED329" s="4318"/>
      <c r="EE329" s="4333">
        <f t="shared" si="617"/>
        <v>0</v>
      </c>
      <c r="EF329" s="4334">
        <f t="shared" si="617"/>
        <v>0</v>
      </c>
      <c r="EG329" s="4334">
        <f t="shared" si="617"/>
        <v>0</v>
      </c>
      <c r="EH329" s="4334">
        <f t="shared" si="617"/>
        <v>0</v>
      </c>
      <c r="EI329" s="4334">
        <f t="shared" si="620"/>
        <v>0</v>
      </c>
      <c r="EJ329" s="4334">
        <f t="shared" si="620"/>
        <v>0</v>
      </c>
      <c r="EK329" s="4334">
        <f t="shared" si="620"/>
        <v>0</v>
      </c>
      <c r="EL329" s="4335">
        <f t="shared" si="620"/>
        <v>0</v>
      </c>
      <c r="EM329" s="4326"/>
      <c r="EN329" s="4316">
        <f>EN9</f>
        <v>0</v>
      </c>
      <c r="EO329" s="4321">
        <f t="shared" si="574"/>
        <v>0</v>
      </c>
      <c r="EP329" s="4322">
        <f t="shared" si="575"/>
        <v>0</v>
      </c>
      <c r="EQ329" s="4322">
        <f t="shared" si="576"/>
        <v>0</v>
      </c>
      <c r="ER329" s="4322">
        <f t="shared" si="577"/>
        <v>0</v>
      </c>
      <c r="ES329" s="4322">
        <f t="shared" si="578"/>
        <v>0</v>
      </c>
      <c r="ET329" s="4322">
        <f t="shared" si="579"/>
        <v>0</v>
      </c>
      <c r="EU329" s="4322">
        <f t="shared" si="580"/>
        <v>0</v>
      </c>
      <c r="EV329" s="4322">
        <f t="shared" si="581"/>
        <v>0</v>
      </c>
      <c r="EW329" s="4322">
        <f t="shared" si="582"/>
        <v>0</v>
      </c>
      <c r="EX329" s="4328">
        <f>IF(OR(X329=EX8,X329=EX9),X329,0)</f>
        <v>0</v>
      </c>
      <c r="EY329" s="4329" t="str">
        <f t="shared" si="583"/>
        <v/>
      </c>
      <c r="EZ329" s="4336" t="str">
        <f>IF(ISBLANK(#REF!),"",IF(ISTEXT(EX329),#REF!,""))</f>
        <v/>
      </c>
      <c r="FA329" s="4319" t="str">
        <f>IF(ISBLANK(#REF!),"",IF(ISTEXT(EX329),#REF!,""))</f>
        <v/>
      </c>
      <c r="FB329" s="4319" t="str">
        <f>IF(ISBLANK(#REF!),"",IF(ISTEXT(EX329),#REF!,""))</f>
        <v/>
      </c>
      <c r="FC329" s="4319" t="str">
        <f>IF(ISBLANK(#REF!),"",IF(ISTEXT(EX329),#REF!,""))</f>
        <v/>
      </c>
      <c r="FD329" s="4319" t="str">
        <f>IF(ISBLANK(#REF!),"",IF(ISTEXT(EX329),#REF!,""))</f>
        <v/>
      </c>
      <c r="FE329" s="4319" t="str">
        <f>IF(ISBLANK(#REF!),"",IF(ISTEXT(EX329),#REF!,""))</f>
        <v/>
      </c>
      <c r="FF329" s="4319" t="str">
        <f>IF(ISBLANK(#REF!),"",IF(ISTEXT(EX329),#REF!,""))</f>
        <v/>
      </c>
      <c r="FG329" s="4319" t="str">
        <f>IF(ISBLANK(#REF!),"",IF(ISTEXT(EX329),#REF!,""))</f>
        <v/>
      </c>
      <c r="FH329" s="4326"/>
      <c r="FI329" s="4316">
        <f>FI9</f>
        <v>0</v>
      </c>
      <c r="FJ329" s="4327">
        <f t="shared" si="593"/>
        <v>0</v>
      </c>
      <c r="FK329" s="4322" t="str">
        <f t="shared" si="594"/>
        <v/>
      </c>
      <c r="FL329" s="4322" t="str">
        <f t="shared" si="595"/>
        <v/>
      </c>
      <c r="FM329" s="4322" t="str">
        <f t="shared" si="596"/>
        <v/>
      </c>
      <c r="FN329" s="4322" t="str">
        <f t="shared" si="597"/>
        <v/>
      </c>
      <c r="FO329" s="4322" t="str">
        <f t="shared" si="598"/>
        <v/>
      </c>
      <c r="FP329" s="4322" t="str">
        <f t="shared" si="599"/>
        <v/>
      </c>
      <c r="FQ329" s="4322" t="str">
        <f t="shared" si="600"/>
        <v/>
      </c>
      <c r="FR329" s="4322" t="str">
        <f t="shared" si="601"/>
        <v/>
      </c>
      <c r="FS329" s="4328">
        <f>IF(X329=FS8,X329,0)</f>
        <v>0</v>
      </c>
      <c r="FT329" s="4329" t="str">
        <f t="shared" si="602"/>
        <v/>
      </c>
      <c r="FU329" s="4319" t="str">
        <f>IF(ISBLANK(#REF!),"",IF(ISTEXT(FS329),#REF!,""))</f>
        <v/>
      </c>
      <c r="FV329" s="4319" t="str">
        <f>IF(ISBLANK(#REF!),"",IF(ISTEXT(FS329),#REF!,""))</f>
        <v/>
      </c>
      <c r="FW329" s="4319" t="str">
        <f>IF(ISBLANK(#REF!),"",IF(ISTEXT(FS329),#REF!,""))</f>
        <v/>
      </c>
      <c r="FX329" s="4319" t="str">
        <f>IF(ISBLANK(#REF!),"",IF(ISTEXT(FS329),#REF!,""))</f>
        <v/>
      </c>
      <c r="FY329" s="4319" t="str">
        <f>IF(ISBLANK(#REF!),"",IF(ISTEXT(FS329),#REF!,""))</f>
        <v/>
      </c>
      <c r="FZ329" s="4319" t="str">
        <f>IF(ISBLANK(#REF!),"",IF(ISTEXT(FS329),#REF!,""))</f>
        <v/>
      </c>
      <c r="GA329" s="4319" t="str">
        <f>IF(ISBLANK(#REF!),"",IF(ISTEXT(FS329),#REF!,""))</f>
        <v/>
      </c>
      <c r="GB329" s="4330" t="str">
        <f>IF(ISBLANK(#REF!),"",IF(ISTEXT(FS329),#REF!,""))</f>
        <v/>
      </c>
      <c r="GC329" s="4312"/>
    </row>
    <row r="330" spans="1:185" ht="29.1" customHeight="1">
      <c r="A330" s="4337"/>
      <c r="B330" s="3984"/>
      <c r="C330" s="3984"/>
      <c r="D330" s="4338"/>
      <c r="E330" s="3984"/>
      <c r="F330" s="3984"/>
      <c r="G330" s="3984"/>
      <c r="H330" s="3984"/>
      <c r="I330" s="3984"/>
      <c r="J330" s="3984"/>
      <c r="K330" s="3984"/>
      <c r="L330" s="4339"/>
      <c r="M330" s="3984"/>
      <c r="N330" s="3984"/>
      <c r="O330" s="3984"/>
      <c r="P330" s="3984"/>
      <c r="Q330" s="3984"/>
      <c r="R330" s="3984"/>
      <c r="S330" s="3984"/>
      <c r="T330" s="3984"/>
      <c r="U330" s="3984"/>
      <c r="V330" s="3984"/>
      <c r="W330" s="4339"/>
      <c r="X330" s="4337"/>
      <c r="Y330" s="3984"/>
      <c r="Z330" s="3984"/>
      <c r="AA330" s="3984"/>
      <c r="AB330" s="3984"/>
      <c r="AC330" s="3984"/>
      <c r="AD330" s="3984"/>
      <c r="AE330" s="3984"/>
      <c r="AF330" s="3984"/>
      <c r="AG330" s="3984"/>
      <c r="AH330" s="3984"/>
      <c r="AI330" s="4119"/>
      <c r="AJ330" s="4119"/>
      <c r="AK330" s="3984"/>
      <c r="AL330" s="3984"/>
      <c r="AM330" s="8162" t="s">
        <v>6145</v>
      </c>
      <c r="AN330" s="8162"/>
      <c r="AO330" s="8162"/>
      <c r="AP330" s="8162"/>
      <c r="AQ330" s="8162"/>
      <c r="AR330" s="8162"/>
      <c r="AS330" s="8162"/>
      <c r="AT330" s="8162"/>
      <c r="AU330" s="8162"/>
      <c r="AV330" s="8162"/>
      <c r="AW330" s="8162"/>
      <c r="AX330" s="8162"/>
      <c r="AY330" s="8162"/>
      <c r="AZ330" s="8162"/>
      <c r="BA330" s="8162"/>
      <c r="BB330" s="8162"/>
      <c r="BC330" s="8162"/>
      <c r="BD330" s="8162"/>
      <c r="BE330" s="8162"/>
      <c r="BF330" s="8162"/>
      <c r="BG330" s="8162"/>
      <c r="BH330" s="8162"/>
      <c r="BI330" s="8162"/>
      <c r="BJ330" s="3984"/>
      <c r="BK330" s="3984"/>
      <c r="BL330" s="4119"/>
    </row>
    <row r="331" spans="1:185" ht="29.1" customHeight="1">
      <c r="A331" s="4337"/>
      <c r="B331" s="4340"/>
      <c r="C331" s="4340"/>
      <c r="D331" s="4340"/>
      <c r="E331" s="4340"/>
      <c r="F331" s="4340"/>
      <c r="G331" s="3984"/>
      <c r="H331" s="3984"/>
      <c r="I331" s="3984"/>
      <c r="J331" s="3984"/>
      <c r="K331" s="3984"/>
      <c r="L331" s="4339"/>
      <c r="M331" s="3984"/>
      <c r="N331" s="3984"/>
      <c r="O331" s="3984"/>
      <c r="P331" s="3984"/>
      <c r="Q331" s="3984"/>
      <c r="R331" s="3984"/>
      <c r="S331" s="3984"/>
      <c r="T331" s="3984"/>
      <c r="U331" s="3984"/>
      <c r="V331" s="3984"/>
      <c r="W331" s="4339"/>
      <c r="X331" s="4337"/>
      <c r="Y331" s="3984"/>
      <c r="Z331" s="3984"/>
      <c r="AA331" s="3984"/>
      <c r="AB331" s="3984"/>
      <c r="AC331" s="3984"/>
      <c r="AD331" s="3984"/>
      <c r="AE331" s="3984"/>
      <c r="AF331" s="3984"/>
      <c r="AG331" s="3984"/>
      <c r="AH331" s="3984"/>
      <c r="AI331" s="4119"/>
      <c r="AJ331" s="4119"/>
      <c r="AK331" s="3984"/>
      <c r="AL331" s="3984"/>
      <c r="AM331" s="8163" t="s">
        <v>317</v>
      </c>
      <c r="AN331" s="8164"/>
      <c r="AO331" s="8165"/>
      <c r="AP331" s="4341"/>
      <c r="AQ331" s="8166" t="s">
        <v>318</v>
      </c>
      <c r="AR331" s="8167"/>
      <c r="AS331" s="8168"/>
      <c r="AT331" s="4342"/>
      <c r="AU331" s="8169" t="s">
        <v>319</v>
      </c>
      <c r="AV331" s="8170"/>
      <c r="AW331" s="8171"/>
      <c r="AX331" s="4343"/>
      <c r="AY331" s="8172" t="s">
        <v>320</v>
      </c>
      <c r="AZ331" s="8173"/>
      <c r="BA331" s="8174" t="s">
        <v>321</v>
      </c>
      <c r="BB331" s="8175"/>
      <c r="BC331" s="4344"/>
      <c r="BD331" s="8176" t="s">
        <v>354</v>
      </c>
      <c r="BE331" s="8177"/>
      <c r="BF331" s="8178" t="s">
        <v>355</v>
      </c>
      <c r="BG331" s="8179"/>
      <c r="BH331" s="8180" t="s">
        <v>4906</v>
      </c>
      <c r="BI331" s="8181"/>
      <c r="BJ331" s="3984"/>
      <c r="BK331" s="3984"/>
      <c r="BL331" s="4119"/>
    </row>
    <row r="332" spans="1:185" ht="20.100000000000001" customHeight="1">
      <c r="A332" s="4337"/>
      <c r="B332" s="3984"/>
      <c r="C332" s="3984"/>
      <c r="D332" s="4338"/>
      <c r="G332" s="3984"/>
      <c r="H332" s="3984"/>
      <c r="I332" s="3984"/>
      <c r="J332" s="3984"/>
      <c r="K332" s="3984"/>
      <c r="L332" s="4339"/>
      <c r="M332" s="3984"/>
      <c r="N332" s="3984"/>
      <c r="O332" s="3984"/>
      <c r="P332" s="3984"/>
      <c r="Q332" s="3984"/>
      <c r="R332" s="3984"/>
      <c r="S332" s="3984"/>
      <c r="T332" s="3984"/>
      <c r="U332" s="3984"/>
      <c r="V332" s="3984"/>
      <c r="W332" s="4339"/>
      <c r="X332" s="4337"/>
      <c r="Y332" s="3984"/>
      <c r="Z332" s="3984"/>
      <c r="AA332" s="3984"/>
      <c r="AB332" s="3984"/>
      <c r="AC332" s="3984"/>
      <c r="AD332" s="3984"/>
      <c r="AE332" s="3984"/>
      <c r="AF332" s="3984"/>
      <c r="AG332" s="3984"/>
      <c r="AH332" s="3984"/>
      <c r="AI332" s="4119"/>
      <c r="AJ332" s="4119"/>
      <c r="AK332" s="3984"/>
      <c r="AL332" s="3984"/>
      <c r="AM332" s="4345">
        <v>1</v>
      </c>
      <c r="AN332" s="4346"/>
      <c r="AO332" s="4347">
        <f>COUNTIF(AK10:AK329,AM332)</f>
        <v>1</v>
      </c>
      <c r="AP332" s="4348"/>
      <c r="AQ332" s="4345">
        <v>1</v>
      </c>
      <c r="AR332" s="4346"/>
      <c r="AS332" s="4347">
        <f>COUNTIF(AM10:AM329,AQ332)</f>
        <v>0</v>
      </c>
      <c r="AT332" s="4348"/>
      <c r="AU332" s="4345">
        <v>1</v>
      </c>
      <c r="AV332" s="4346"/>
      <c r="AW332" s="4347">
        <f>COUNTIF(AO10:AO329,AU332)</f>
        <v>1</v>
      </c>
      <c r="AX332" s="4348"/>
      <c r="AY332" s="4345">
        <v>1</v>
      </c>
      <c r="AZ332" s="4347">
        <f>COUNTIF(AQ10:AQ329,AY332)</f>
        <v>0</v>
      </c>
      <c r="BA332" s="4345">
        <v>1</v>
      </c>
      <c r="BB332" s="4347">
        <f>COUNTIF(AS10:AS329,BA332)</f>
        <v>0</v>
      </c>
      <c r="BC332" s="4348"/>
      <c r="BD332" s="4345">
        <v>1</v>
      </c>
      <c r="BE332" s="4347">
        <f>COUNTIF(AU10:AU329,BD332)</f>
        <v>0</v>
      </c>
      <c r="BF332" s="4345">
        <v>1</v>
      </c>
      <c r="BG332" s="4347">
        <f>COUNTIF(AW10:AW329,BF332)</f>
        <v>0</v>
      </c>
      <c r="BH332" s="4345">
        <v>1</v>
      </c>
      <c r="BI332" s="4347">
        <f>COUNTIF(AY10:AY329,BH332)</f>
        <v>0</v>
      </c>
      <c r="BJ332" s="3984"/>
      <c r="BK332" s="3984"/>
      <c r="BL332" s="4119"/>
    </row>
    <row r="333" spans="1:185" ht="20.100000000000001" customHeight="1">
      <c r="A333" s="4337"/>
      <c r="B333" s="4349" t="s">
        <v>6087</v>
      </c>
      <c r="C333" s="8192" t="str">
        <f>D3</f>
        <v xml:space="preserve">CHARCUTERIES  (1007)   LOT N° 2A </v>
      </c>
      <c r="D333" s="8192"/>
      <c r="E333" s="4350"/>
      <c r="F333" s="4350"/>
      <c r="G333" s="3984"/>
      <c r="H333" s="3984"/>
      <c r="I333" s="3984"/>
      <c r="J333" s="3984"/>
      <c r="K333" s="3984"/>
      <c r="L333" s="4339"/>
      <c r="M333" s="3984"/>
      <c r="N333" s="3984"/>
      <c r="O333" s="3984"/>
      <c r="P333" s="3984"/>
      <c r="Q333" s="3984"/>
      <c r="R333" s="3984"/>
      <c r="S333" s="3984"/>
      <c r="T333" s="3984"/>
      <c r="U333" s="3984"/>
      <c r="V333" s="3984"/>
      <c r="W333" s="4339"/>
      <c r="X333" s="4337"/>
      <c r="Y333" s="3984"/>
      <c r="Z333" s="3984"/>
      <c r="AA333" s="3984"/>
      <c r="AB333" s="3984"/>
      <c r="AC333" s="3984"/>
      <c r="AD333" s="3984"/>
      <c r="AE333" s="3984"/>
      <c r="AF333" s="3984"/>
      <c r="AG333" s="3984"/>
      <c r="AH333" s="3984"/>
      <c r="AI333" s="4119"/>
      <c r="AJ333" s="4119"/>
      <c r="AK333" s="3984"/>
      <c r="AL333" s="3984"/>
      <c r="AM333" s="4351">
        <v>2</v>
      </c>
      <c r="AN333" s="4352"/>
      <c r="AO333" s="4353">
        <f>COUNTIF(AK10:AK329,AM333)</f>
        <v>0</v>
      </c>
      <c r="AP333" s="4354"/>
      <c r="AQ333" s="4351">
        <v>2</v>
      </c>
      <c r="AR333" s="4352"/>
      <c r="AS333" s="4353">
        <f>COUNTIF(AM10:AM329,AQ333)</f>
        <v>2</v>
      </c>
      <c r="AT333" s="4354"/>
      <c r="AU333" s="4351">
        <v>2</v>
      </c>
      <c r="AV333" s="4352"/>
      <c r="AW333" s="4353">
        <f>COUNTIF(AO10:AO329,AU333)</f>
        <v>0</v>
      </c>
      <c r="AX333" s="4354"/>
      <c r="AY333" s="4351">
        <v>2</v>
      </c>
      <c r="AZ333" s="4353">
        <f>COUNTIF(AQ10:AQ329,AY333)</f>
        <v>0</v>
      </c>
      <c r="BA333" s="4351">
        <v>2</v>
      </c>
      <c r="BB333" s="4353">
        <f>COUNTIF(AS10:AS329,BA333)</f>
        <v>0</v>
      </c>
      <c r="BC333" s="4354"/>
      <c r="BD333" s="4351">
        <v>2</v>
      </c>
      <c r="BE333" s="4353">
        <f>COUNTIF(AU10:AU329,BD333)</f>
        <v>0</v>
      </c>
      <c r="BF333" s="4351">
        <v>2</v>
      </c>
      <c r="BG333" s="4353">
        <f>COUNTIF(AW10:AW329,BF333)</f>
        <v>0</v>
      </c>
      <c r="BH333" s="4351">
        <v>2</v>
      </c>
      <c r="BI333" s="4353">
        <f>COUNTIF(AY10:AY329,BH333)</f>
        <v>0</v>
      </c>
      <c r="BJ333" s="3984"/>
      <c r="BK333" s="3984"/>
      <c r="BL333" s="4119"/>
    </row>
    <row r="334" spans="1:185" ht="20.100000000000001" customHeight="1">
      <c r="A334" s="4337"/>
      <c r="B334" s="4355" t="str">
        <f>C3</f>
        <v>2A</v>
      </c>
      <c r="C334" s="8192"/>
      <c r="D334" s="8192"/>
      <c r="E334" s="4350"/>
      <c r="F334" s="4350"/>
      <c r="G334" s="3984"/>
      <c r="H334" s="3984"/>
      <c r="I334" s="3984"/>
      <c r="J334" s="3984"/>
      <c r="K334" s="3984"/>
      <c r="L334" s="4339"/>
      <c r="M334" s="3984"/>
      <c r="N334" s="3984"/>
      <c r="O334" s="3984"/>
      <c r="P334" s="3984"/>
      <c r="Q334" s="3984"/>
      <c r="R334" s="3984"/>
      <c r="S334" s="3984"/>
      <c r="T334" s="3984"/>
      <c r="U334" s="3984"/>
      <c r="V334" s="3984"/>
      <c r="W334" s="4339"/>
      <c r="X334" s="4337"/>
      <c r="Y334" s="3984"/>
      <c r="Z334" s="3984"/>
      <c r="AA334" s="3984"/>
      <c r="AB334" s="3984"/>
      <c r="AC334" s="3984"/>
      <c r="AD334" s="3984"/>
      <c r="AE334" s="3984"/>
      <c r="AF334" s="3984"/>
      <c r="AG334" s="3984"/>
      <c r="AH334" s="3984"/>
      <c r="AI334" s="4119"/>
      <c r="AJ334" s="4119"/>
      <c r="AK334" s="3984"/>
      <c r="AL334" s="3984"/>
      <c r="AM334" s="4356">
        <v>3</v>
      </c>
      <c r="AN334" s="4357"/>
      <c r="AO334" s="4358">
        <f>COUNTIF(AK10:AK329,AM334)</f>
        <v>1</v>
      </c>
      <c r="AP334" s="4359"/>
      <c r="AQ334" s="4356">
        <v>3</v>
      </c>
      <c r="AR334" s="4357"/>
      <c r="AS334" s="4358">
        <f>COUNTIF(AM10:AM329,AQ334)</f>
        <v>0</v>
      </c>
      <c r="AT334" s="4359"/>
      <c r="AU334" s="4356">
        <v>3</v>
      </c>
      <c r="AV334" s="4357"/>
      <c r="AW334" s="4358">
        <f>COUNTIF(AO10:AO329,AU334)</f>
        <v>1</v>
      </c>
      <c r="AX334" s="4359"/>
      <c r="AY334" s="4356">
        <v>3</v>
      </c>
      <c r="AZ334" s="4358">
        <f>COUNTIF(AQ10:AQ329,AY334)</f>
        <v>0</v>
      </c>
      <c r="BA334" s="4356">
        <v>3</v>
      </c>
      <c r="BB334" s="4358">
        <f>COUNTIF(AS10:AS329,BA334)</f>
        <v>0</v>
      </c>
      <c r="BC334" s="4359"/>
      <c r="BD334" s="4356">
        <v>3</v>
      </c>
      <c r="BE334" s="4358">
        <f>COUNTIF(AU10:AU329,BD334)</f>
        <v>0</v>
      </c>
      <c r="BF334" s="4356">
        <v>3</v>
      </c>
      <c r="BG334" s="4358">
        <f>COUNTIF(AW10:AW329,BF334)</f>
        <v>0</v>
      </c>
      <c r="BH334" s="4356">
        <v>3</v>
      </c>
      <c r="BI334" s="4358">
        <f>COUNTIF(AY10:AY329,BH334)</f>
        <v>0</v>
      </c>
      <c r="BJ334" s="3984"/>
      <c r="BK334" s="3984"/>
      <c r="BL334" s="4119"/>
    </row>
    <row r="335" spans="1:185" ht="20.100000000000001" customHeight="1">
      <c r="A335" s="4337"/>
      <c r="B335" s="4360" t="s">
        <v>6146</v>
      </c>
      <c r="C335" s="4361"/>
      <c r="D335" s="4361"/>
      <c r="E335" s="4350"/>
      <c r="F335" s="4350"/>
      <c r="G335" s="3984"/>
      <c r="H335" s="3984"/>
      <c r="I335" s="3984"/>
      <c r="J335" s="3984"/>
      <c r="K335" s="3984"/>
      <c r="L335" s="4339"/>
      <c r="M335" s="3984"/>
      <c r="N335" s="3984"/>
      <c r="O335" s="3984"/>
      <c r="P335" s="3984"/>
      <c r="Q335" s="3984"/>
      <c r="R335" s="3984"/>
      <c r="S335" s="3984"/>
      <c r="T335" s="3984"/>
      <c r="U335" s="3984"/>
      <c r="V335" s="3984"/>
      <c r="W335" s="4339"/>
      <c r="X335" s="4337"/>
      <c r="Y335" s="3984"/>
      <c r="Z335" s="3984"/>
      <c r="AA335" s="3984"/>
      <c r="AB335" s="3984"/>
      <c r="AC335" s="3984"/>
      <c r="AD335" s="3984"/>
      <c r="AE335" s="3984"/>
      <c r="AF335" s="3984"/>
      <c r="AG335" s="3984"/>
      <c r="AH335" s="3984"/>
      <c r="AI335" s="4119"/>
      <c r="AJ335" s="4119"/>
      <c r="AK335" s="3984"/>
      <c r="AL335" s="3984"/>
      <c r="AM335" s="4362">
        <v>4</v>
      </c>
      <c r="AN335" s="4363"/>
      <c r="AO335" s="4364">
        <f>COUNTIF(AK10:AK329,AM335)</f>
        <v>0</v>
      </c>
      <c r="AP335" s="4365"/>
      <c r="AQ335" s="4362">
        <v>4</v>
      </c>
      <c r="AR335" s="4363"/>
      <c r="AS335" s="4364">
        <f>COUNTIF(AM10:AM329,AQ335)</f>
        <v>0</v>
      </c>
      <c r="AT335" s="4365"/>
      <c r="AU335" s="4362">
        <v>4</v>
      </c>
      <c r="AV335" s="4363"/>
      <c r="AW335" s="4364">
        <f>COUNTIF(AO10:AO329,AU335)</f>
        <v>0</v>
      </c>
      <c r="AX335" s="4365"/>
      <c r="AY335" s="4362">
        <v>4</v>
      </c>
      <c r="AZ335" s="4364">
        <f>COUNTIF(AQ10:AQ329,AY335)</f>
        <v>0</v>
      </c>
      <c r="BA335" s="4362">
        <v>4</v>
      </c>
      <c r="BB335" s="4364">
        <f>COUNTIF(AS10:AS329,BA335)</f>
        <v>0</v>
      </c>
      <c r="BC335" s="4365"/>
      <c r="BD335" s="4362">
        <v>4</v>
      </c>
      <c r="BE335" s="4364">
        <f>COUNTIF(AU10:AU329,BD335)</f>
        <v>0</v>
      </c>
      <c r="BF335" s="4362">
        <v>4</v>
      </c>
      <c r="BG335" s="4364">
        <f>COUNTIF(AW10:AW329,BF335)</f>
        <v>0</v>
      </c>
      <c r="BH335" s="4362">
        <v>4</v>
      </c>
      <c r="BI335" s="4364">
        <f>COUNTIF(AY10:AY329,BH335)</f>
        <v>0</v>
      </c>
      <c r="BJ335" s="3984"/>
      <c r="BK335" s="3984"/>
      <c r="BL335" s="4119"/>
    </row>
    <row r="336" spans="1:185" ht="20.100000000000001" customHeight="1">
      <c r="A336" s="4337"/>
      <c r="B336" s="4366"/>
      <c r="C336" s="4367" t="s">
        <v>6147</v>
      </c>
      <c r="D336" s="4368"/>
      <c r="E336" s="4350"/>
      <c r="F336" s="4350"/>
      <c r="G336" s="3984"/>
      <c r="H336" s="3984"/>
      <c r="I336" s="3984"/>
      <c r="J336" s="3984"/>
      <c r="K336" s="3984"/>
      <c r="L336" s="4339"/>
      <c r="M336" s="3984"/>
      <c r="N336" s="3984"/>
      <c r="O336" s="3984"/>
      <c r="P336" s="3984"/>
      <c r="Q336" s="3984"/>
      <c r="R336" s="3984"/>
      <c r="S336" s="3984"/>
      <c r="T336" s="3984"/>
      <c r="U336" s="3984"/>
      <c r="V336" s="3984"/>
      <c r="W336" s="4339"/>
      <c r="X336" s="4337"/>
      <c r="Y336" s="3984"/>
      <c r="Z336" s="3984"/>
      <c r="AA336" s="3984"/>
      <c r="AB336" s="3984"/>
      <c r="AC336" s="3984"/>
      <c r="AD336" s="3984"/>
      <c r="AE336" s="3984"/>
      <c r="AF336" s="3984"/>
      <c r="AG336" s="3984"/>
      <c r="AH336" s="3984"/>
      <c r="AI336" s="4119"/>
      <c r="AJ336" s="4119"/>
      <c r="AK336" s="3984"/>
      <c r="AL336" s="3984"/>
      <c r="AM336" s="4362">
        <v>5</v>
      </c>
      <c r="AN336" s="4363"/>
      <c r="AO336" s="4364">
        <f>COUNTIF(AK10:AK329,AM336)</f>
        <v>0</v>
      </c>
      <c r="AP336" s="4365"/>
      <c r="AQ336" s="4362">
        <v>5</v>
      </c>
      <c r="AR336" s="4363"/>
      <c r="AS336" s="4364">
        <f>COUNTIF(AM10:AM329,AQ336)</f>
        <v>0</v>
      </c>
      <c r="AT336" s="4365"/>
      <c r="AU336" s="4362">
        <v>5</v>
      </c>
      <c r="AV336" s="4363"/>
      <c r="AW336" s="4364">
        <f>COUNTIF(AO10:AO329,AU336)</f>
        <v>0</v>
      </c>
      <c r="AX336" s="4365"/>
      <c r="AY336" s="4362">
        <v>5</v>
      </c>
      <c r="AZ336" s="4364">
        <f>COUNTIF(AQ10:AQ329,AY336)</f>
        <v>0</v>
      </c>
      <c r="BA336" s="4362">
        <v>5</v>
      </c>
      <c r="BB336" s="4364">
        <f>COUNTIF(AS10:AS329,BA336)</f>
        <v>0</v>
      </c>
      <c r="BC336" s="4365"/>
      <c r="BD336" s="4362">
        <v>5</v>
      </c>
      <c r="BE336" s="4364">
        <f>COUNTIF(AU10:AU329,BD336)</f>
        <v>0</v>
      </c>
      <c r="BF336" s="4362">
        <v>5</v>
      </c>
      <c r="BG336" s="4364">
        <f>COUNTIF(AW10:AW329,BF336)</f>
        <v>0</v>
      </c>
      <c r="BH336" s="4362">
        <v>5</v>
      </c>
      <c r="BI336" s="4364">
        <f>COUNTIF(AY10:AY329,BH336)</f>
        <v>0</v>
      </c>
      <c r="BJ336" s="3984"/>
      <c r="BK336" s="3984"/>
      <c r="BL336" s="4119"/>
    </row>
    <row r="337" spans="1:64" ht="20.100000000000001" customHeight="1">
      <c r="A337" s="4337"/>
      <c r="B337" s="4366"/>
      <c r="C337" s="4369">
        <f>LARGE(B3:B329,1)</f>
        <v>28</v>
      </c>
      <c r="D337" s="4369" t="s">
        <v>6148</v>
      </c>
      <c r="E337" s="4350"/>
      <c r="F337" s="4350"/>
      <c r="G337" s="3984"/>
      <c r="H337" s="3984"/>
      <c r="I337" s="3984"/>
      <c r="J337" s="3984"/>
      <c r="K337" s="3984"/>
      <c r="L337" s="4339"/>
      <c r="M337" s="3984"/>
      <c r="N337" s="3984"/>
      <c r="O337" s="3984"/>
      <c r="P337" s="3984"/>
      <c r="Q337" s="3984"/>
      <c r="R337" s="3984"/>
      <c r="S337" s="3984"/>
      <c r="T337" s="3984"/>
      <c r="U337" s="3984"/>
      <c r="V337" s="3984"/>
      <c r="W337" s="4339"/>
      <c r="X337" s="4337"/>
      <c r="Y337" s="3984"/>
      <c r="Z337" s="3984"/>
      <c r="AA337" s="3984"/>
      <c r="AB337" s="3984"/>
      <c r="AC337" s="3984"/>
      <c r="AD337" s="3984"/>
      <c r="AE337" s="3984"/>
      <c r="AF337" s="3984"/>
      <c r="AG337" s="3984"/>
      <c r="AH337" s="3984"/>
      <c r="AI337" s="4119"/>
      <c r="AJ337" s="4119"/>
      <c r="AK337" s="3984"/>
      <c r="AL337" s="3984"/>
      <c r="AM337" s="4362">
        <v>6</v>
      </c>
      <c r="AN337" s="4363"/>
      <c r="AO337" s="4364">
        <f>COUNTIF(AK10:AK329,AM337)</f>
        <v>0</v>
      </c>
      <c r="AP337" s="4365"/>
      <c r="AQ337" s="4362">
        <v>6</v>
      </c>
      <c r="AR337" s="4363"/>
      <c r="AS337" s="4364">
        <f>COUNTIF(AM10:AM329,AQ337)</f>
        <v>0</v>
      </c>
      <c r="AT337" s="4365"/>
      <c r="AU337" s="4362">
        <v>6</v>
      </c>
      <c r="AV337" s="4363"/>
      <c r="AW337" s="4364">
        <f>COUNTIF(AO10:AO329,AU337)</f>
        <v>0</v>
      </c>
      <c r="AX337" s="4365"/>
      <c r="AY337" s="4362">
        <v>6</v>
      </c>
      <c r="AZ337" s="4364">
        <f>COUNTIF(AQ10:AQ329,AY337)</f>
        <v>0</v>
      </c>
      <c r="BA337" s="4362">
        <v>6</v>
      </c>
      <c r="BB337" s="4364">
        <f>COUNTIF(AS10:AS329,BA337)</f>
        <v>0</v>
      </c>
      <c r="BC337" s="4365"/>
      <c r="BD337" s="4362">
        <v>6</v>
      </c>
      <c r="BE337" s="4364">
        <f>COUNTIF(AU10:AU329,BD337)</f>
        <v>0</v>
      </c>
      <c r="BF337" s="4362">
        <v>6</v>
      </c>
      <c r="BG337" s="4364">
        <f>COUNTIF(AW10:AW329,BF337)</f>
        <v>0</v>
      </c>
      <c r="BH337" s="4362">
        <v>6</v>
      </c>
      <c r="BI337" s="4364">
        <f>COUNTIF(AY10:AY329,BH337)</f>
        <v>0</v>
      </c>
      <c r="BJ337" s="3984"/>
      <c r="BK337" s="3984"/>
      <c r="BL337" s="4119"/>
    </row>
    <row r="338" spans="1:64" ht="20.100000000000001" customHeight="1">
      <c r="A338" s="4337"/>
      <c r="B338" s="4370"/>
      <c r="C338" s="4371"/>
      <c r="D338" s="4371"/>
      <c r="E338" s="4350"/>
      <c r="F338" s="4350"/>
      <c r="G338" s="3984"/>
      <c r="H338" s="3984"/>
      <c r="I338" s="3984"/>
      <c r="J338" s="3984"/>
      <c r="K338" s="3984"/>
      <c r="L338" s="4339"/>
      <c r="M338" s="3984"/>
      <c r="N338" s="3984"/>
      <c r="O338" s="3984"/>
      <c r="P338" s="3984"/>
      <c r="Q338" s="3984"/>
      <c r="R338" s="3984"/>
      <c r="S338" s="3984"/>
      <c r="T338" s="3984"/>
      <c r="U338" s="3984"/>
      <c r="V338" s="3984"/>
      <c r="W338" s="4339"/>
      <c r="X338" s="4337"/>
      <c r="Y338" s="3984"/>
      <c r="Z338" s="3984"/>
      <c r="AA338" s="3984"/>
      <c r="AB338" s="3984"/>
      <c r="AC338" s="3984"/>
      <c r="AD338" s="3984"/>
      <c r="AE338" s="3984"/>
      <c r="AF338" s="3984"/>
      <c r="AG338" s="3984"/>
      <c r="AH338" s="3984"/>
      <c r="AI338" s="4119"/>
      <c r="AJ338" s="4119"/>
      <c r="AK338" s="3984"/>
      <c r="AL338" s="3984"/>
      <c r="AM338" s="4362">
        <v>7</v>
      </c>
      <c r="AN338" s="4363"/>
      <c r="AO338" s="4364">
        <f>COUNTIF(AK10:AK329,AM338)</f>
        <v>0</v>
      </c>
      <c r="AP338" s="4365"/>
      <c r="AQ338" s="4362">
        <v>7</v>
      </c>
      <c r="AR338" s="4363"/>
      <c r="AS338" s="4364">
        <f>COUNTIF(AM10:AM329,AQ338)</f>
        <v>0</v>
      </c>
      <c r="AT338" s="4365"/>
      <c r="AU338" s="4362">
        <v>7</v>
      </c>
      <c r="AV338" s="4363"/>
      <c r="AW338" s="4364">
        <f>COUNTIF(AO10:AO329,AU338)</f>
        <v>0</v>
      </c>
      <c r="AX338" s="4365"/>
      <c r="AY338" s="4362">
        <v>7</v>
      </c>
      <c r="AZ338" s="4364">
        <f>COUNTIF(AQ10:AQ329,AY338)</f>
        <v>0</v>
      </c>
      <c r="BA338" s="4362">
        <v>7</v>
      </c>
      <c r="BB338" s="4364">
        <f>COUNTIF(AS10:AS329,BA338)</f>
        <v>0</v>
      </c>
      <c r="BC338" s="4365"/>
      <c r="BD338" s="4362">
        <v>7</v>
      </c>
      <c r="BE338" s="4364">
        <f>COUNTIF(AU10:AU329,BD338)</f>
        <v>0</v>
      </c>
      <c r="BF338" s="4362">
        <v>7</v>
      </c>
      <c r="BG338" s="4364">
        <f>COUNTIF(AW10:AW329,BF338)</f>
        <v>0</v>
      </c>
      <c r="BH338" s="4362">
        <v>7</v>
      </c>
      <c r="BI338" s="4364">
        <f>COUNTIF(AY10:AY329,BH338)</f>
        <v>0</v>
      </c>
      <c r="BJ338" s="3984"/>
      <c r="BK338" s="3984"/>
      <c r="BL338" s="4119"/>
    </row>
    <row r="339" spans="1:64" ht="20.100000000000001" customHeight="1" thickBot="1">
      <c r="A339" s="4337"/>
      <c r="B339" s="4350"/>
      <c r="C339" s="4350"/>
      <c r="D339" s="4350"/>
      <c r="E339" s="4350"/>
      <c r="F339" s="4350"/>
      <c r="G339" s="3984"/>
      <c r="H339" s="3984"/>
      <c r="I339" s="3984"/>
      <c r="J339" s="3984"/>
      <c r="K339" s="3984"/>
      <c r="L339" s="4339"/>
      <c r="M339" s="3984"/>
      <c r="N339" s="3984"/>
      <c r="O339" s="3984"/>
      <c r="P339" s="3984"/>
      <c r="Q339" s="3984"/>
      <c r="R339" s="3984"/>
      <c r="S339" s="3984"/>
      <c r="T339" s="3984"/>
      <c r="U339" s="3984"/>
      <c r="V339" s="3984"/>
      <c r="W339" s="4339"/>
      <c r="X339" s="4337"/>
      <c r="Y339" s="3984"/>
      <c r="Z339" s="3984"/>
      <c r="AA339" s="3984"/>
      <c r="AB339" s="3984"/>
      <c r="AC339" s="3984"/>
      <c r="AD339" s="3984"/>
      <c r="AE339" s="3984"/>
      <c r="AF339" s="3984"/>
      <c r="AG339" s="3984"/>
      <c r="AH339" s="3984"/>
      <c r="AI339" s="4119"/>
      <c r="AJ339" s="4119"/>
      <c r="AK339" s="3984"/>
      <c r="AL339" s="3984"/>
      <c r="AM339" s="4372">
        <v>8</v>
      </c>
      <c r="AN339" s="4373"/>
      <c r="AO339" s="4364">
        <f>COUNTIF(AK10:AK329,AM339)</f>
        <v>0</v>
      </c>
      <c r="AP339" s="4374"/>
      <c r="AQ339" s="4372">
        <v>8</v>
      </c>
      <c r="AR339" s="4373"/>
      <c r="AS339" s="4364">
        <f>COUNTIF(AM10:AM329,AQ339)</f>
        <v>0</v>
      </c>
      <c r="AT339" s="4374"/>
      <c r="AU339" s="4372">
        <v>8</v>
      </c>
      <c r="AV339" s="4373"/>
      <c r="AW339" s="4364">
        <f>COUNTIF(AO10:AO329,AU339)</f>
        <v>0</v>
      </c>
      <c r="AX339" s="4374"/>
      <c r="AY339" s="4372">
        <v>8</v>
      </c>
      <c r="AZ339" s="4364">
        <f>COUNTIF(AQ10:AQ329,AY339)</f>
        <v>0</v>
      </c>
      <c r="BA339" s="4372">
        <v>8</v>
      </c>
      <c r="BB339" s="4364">
        <f>COUNTIF(AS10:AS329,BA339)</f>
        <v>0</v>
      </c>
      <c r="BC339" s="4374"/>
      <c r="BD339" s="4372">
        <v>8</v>
      </c>
      <c r="BE339" s="4364">
        <f>COUNTIF(AU10:AU329,BD339)</f>
        <v>0</v>
      </c>
      <c r="BF339" s="4372">
        <v>8</v>
      </c>
      <c r="BG339" s="4364">
        <f>COUNTIF(AW10:AW329,BF339)</f>
        <v>0</v>
      </c>
      <c r="BH339" s="4372">
        <v>8</v>
      </c>
      <c r="BI339" s="4364">
        <f>COUNTIF(AY10:AY329,BH339)</f>
        <v>0</v>
      </c>
      <c r="BJ339" s="3984"/>
      <c r="BK339" s="3984"/>
      <c r="BL339" s="4119"/>
    </row>
    <row r="340" spans="1:64" ht="20.100000000000001" customHeight="1">
      <c r="A340" s="4337"/>
      <c r="B340" s="4366"/>
      <c r="C340" s="4366"/>
      <c r="D340" s="4366"/>
      <c r="E340" s="4375"/>
      <c r="F340" s="4376" t="s">
        <v>6149</v>
      </c>
      <c r="G340" s="3984"/>
      <c r="H340" s="3984"/>
      <c r="I340" s="3984"/>
      <c r="J340" s="3984"/>
      <c r="K340" s="3984"/>
      <c r="L340" s="4377"/>
      <c r="M340" s="3984"/>
      <c r="N340" s="3984"/>
      <c r="O340" s="3984"/>
      <c r="P340" s="3984"/>
      <c r="Q340" s="3984"/>
      <c r="R340" s="3984"/>
      <c r="S340" s="3984"/>
      <c r="T340" s="3984"/>
      <c r="U340" s="3984"/>
      <c r="V340" s="3984"/>
      <c r="W340" s="4378"/>
      <c r="X340" s="4337"/>
      <c r="Y340" s="3984"/>
      <c r="Z340" s="3984"/>
      <c r="AA340" s="3984"/>
      <c r="AB340" s="3984"/>
      <c r="AC340" s="3984"/>
      <c r="AD340" s="3984"/>
      <c r="AE340" s="3984"/>
      <c r="AF340" s="3984"/>
      <c r="AG340" s="3984"/>
      <c r="AH340" s="3984"/>
      <c r="AI340" s="4119"/>
      <c r="AJ340" s="4119"/>
      <c r="AK340" s="3984"/>
      <c r="AL340" s="3984"/>
      <c r="AM340" s="4379" t="s">
        <v>6150</v>
      </c>
      <c r="AN340" s="4380"/>
      <c r="AO340" s="4381">
        <f>SUM(AO332:AO334)</f>
        <v>2</v>
      </c>
      <c r="AP340" s="4381"/>
      <c r="AQ340" s="4382"/>
      <c r="AR340" s="4382"/>
      <c r="AS340" s="4381">
        <f>SUM(AS332:AS334)</f>
        <v>2</v>
      </c>
      <c r="AT340" s="4381"/>
      <c r="AU340" s="4382"/>
      <c r="AV340" s="4382"/>
      <c r="AW340" s="4381">
        <f>SUM(AW332:AW334)</f>
        <v>2</v>
      </c>
      <c r="AX340" s="4381"/>
      <c r="AY340" s="4382"/>
      <c r="AZ340" s="4381">
        <f>SUM(AZ332:AZ334)</f>
        <v>0</v>
      </c>
      <c r="BA340" s="4382"/>
      <c r="BB340" s="4381">
        <f>SUM(BB332:BB334)</f>
        <v>0</v>
      </c>
      <c r="BC340" s="4381"/>
      <c r="BD340" s="4382"/>
      <c r="BE340" s="4381">
        <f>SUM(BE332:BE334)</f>
        <v>0</v>
      </c>
      <c r="BF340" s="4382"/>
      <c r="BG340" s="4381">
        <f>SUM(BG332:BG334)</f>
        <v>0</v>
      </c>
      <c r="BH340" s="4382"/>
      <c r="BI340" s="4383">
        <f>SUM(BI332:BI334)</f>
        <v>0</v>
      </c>
      <c r="BJ340" s="3984"/>
      <c r="BK340" s="3984"/>
      <c r="BL340" s="4119"/>
    </row>
    <row r="341" spans="1:64" ht="20.100000000000001" customHeight="1" thickBot="1">
      <c r="A341" s="4384"/>
      <c r="B341" s="4385"/>
      <c r="C341" s="4385"/>
      <c r="D341" s="4386"/>
      <c r="E341" s="4385"/>
      <c r="F341" s="4385"/>
      <c r="G341" s="4385"/>
      <c r="H341" s="4385"/>
      <c r="I341" s="4385"/>
      <c r="J341" s="4385"/>
      <c r="K341" s="4385"/>
      <c r="L341" s="4387"/>
      <c r="M341" s="4388"/>
      <c r="N341" s="4388"/>
      <c r="O341" s="4388"/>
      <c r="P341" s="4388"/>
      <c r="Q341" s="4388"/>
      <c r="R341" s="4388"/>
      <c r="S341" s="4388"/>
      <c r="T341" s="4388"/>
      <c r="U341" s="4388"/>
      <c r="V341" s="4388"/>
      <c r="W341" s="4389"/>
      <c r="X341" s="4390"/>
      <c r="Y341" s="4388"/>
      <c r="Z341" s="4388"/>
      <c r="AA341" s="4388"/>
      <c r="AB341" s="4388"/>
      <c r="AC341" s="4388"/>
      <c r="AD341" s="4388"/>
      <c r="AE341" s="4388"/>
      <c r="AF341" s="4388"/>
      <c r="AG341" s="4388"/>
      <c r="AH341" s="4388"/>
      <c r="AI341" s="4119"/>
      <c r="AJ341" s="4119"/>
      <c r="AK341" s="3984"/>
      <c r="AL341" s="3984"/>
      <c r="AM341" s="4391" t="s">
        <v>6151</v>
      </c>
      <c r="AN341" s="4391"/>
      <c r="AO341" s="4392">
        <f>SUM(AO332:AO339)</f>
        <v>2</v>
      </c>
      <c r="AP341" s="4392"/>
      <c r="AQ341" s="4388"/>
      <c r="AR341" s="4388"/>
      <c r="AS341" s="4392">
        <f>SUM(AS332:AS339)</f>
        <v>2</v>
      </c>
      <c r="AT341" s="4392"/>
      <c r="AU341" s="4388"/>
      <c r="AV341" s="4388"/>
      <c r="AW341" s="4392">
        <f>SUM(AW332:AW339)</f>
        <v>2</v>
      </c>
      <c r="AX341" s="4392"/>
      <c r="AY341" s="4388"/>
      <c r="AZ341" s="4392">
        <f>SUM(AZ332:AZ339)</f>
        <v>0</v>
      </c>
      <c r="BA341" s="4388"/>
      <c r="BB341" s="4392">
        <f>SUM(BB332:BB339)</f>
        <v>0</v>
      </c>
      <c r="BC341" s="4392"/>
      <c r="BD341" s="4388"/>
      <c r="BE341" s="4392">
        <f>SUM(BE332:BE339)</f>
        <v>0</v>
      </c>
      <c r="BF341" s="4388"/>
      <c r="BG341" s="4392">
        <f>SUM(BG332:BG339)</f>
        <v>0</v>
      </c>
      <c r="BH341" s="4388"/>
      <c r="BI341" s="4392">
        <f>SUM(BI332:BI339)</f>
        <v>0</v>
      </c>
      <c r="BJ341" s="3984"/>
      <c r="BK341" s="3984"/>
      <c r="BL341" s="4119"/>
    </row>
    <row r="342" spans="1:64" ht="20.100000000000001" customHeight="1">
      <c r="A342" s="3984"/>
      <c r="B342" s="4393"/>
      <c r="C342" s="4393"/>
      <c r="D342" s="4394" t="str">
        <f ca="1">CELL("nomfichier")</f>
        <v>D:\Données\1.UPRT\0-UPRT.fait\1-UPRT.FR-SITE-WEB\ff-fiches-fabrications\ff.fiches.fabrication.2023\ffr.restaurant.2023\[S_SOYEZ.CREATIFS.xlsx]Divers</v>
      </c>
      <c r="E342" s="4136"/>
      <c r="F342" s="4136"/>
      <c r="AI342" s="4119"/>
      <c r="AJ342" s="4119"/>
      <c r="AK342" s="3984"/>
      <c r="AL342" s="3984"/>
      <c r="AM342" s="3984"/>
      <c r="AN342" s="3984"/>
      <c r="AO342" s="3984"/>
      <c r="AP342" s="3984"/>
      <c r="AQ342" s="3984"/>
      <c r="AR342" s="3984"/>
      <c r="AS342" s="3984"/>
      <c r="AT342" s="3984"/>
      <c r="AU342" s="3984"/>
      <c r="AV342" s="3984"/>
      <c r="AW342" s="3984"/>
      <c r="AX342" s="3984"/>
      <c r="AY342" s="3984"/>
      <c r="AZ342" s="3984"/>
      <c r="BA342" s="3984"/>
      <c r="BB342" s="3984"/>
      <c r="BC342" s="3984"/>
      <c r="BD342" s="3984"/>
      <c r="BE342" s="3984"/>
      <c r="BF342" s="3984"/>
      <c r="BG342" s="3984"/>
      <c r="BH342" s="3984"/>
      <c r="BI342" s="3984"/>
      <c r="BJ342" s="3984"/>
      <c r="BK342" s="3984"/>
      <c r="BL342" s="4119"/>
    </row>
    <row r="343" spans="1:64" ht="20.100000000000001" customHeight="1" thickBot="1">
      <c r="D343" s="2607"/>
      <c r="AI343" s="4119"/>
      <c r="AJ343" s="4119"/>
      <c r="AK343" s="3984"/>
      <c r="AL343" s="3984"/>
      <c r="AM343" s="3984"/>
      <c r="AN343" s="3984"/>
      <c r="AO343" s="3984"/>
      <c r="AP343" s="3984"/>
      <c r="AQ343" s="3984"/>
      <c r="AR343" s="3984"/>
      <c r="AS343" s="3984"/>
      <c r="AT343" s="3984"/>
      <c r="AU343" s="3984"/>
      <c r="AV343" s="3984"/>
      <c r="AW343" s="3984"/>
      <c r="AX343" s="3984"/>
      <c r="AY343" s="3984"/>
      <c r="AZ343" s="3984"/>
      <c r="BA343" s="3984"/>
      <c r="BB343" s="3984"/>
      <c r="BC343" s="3984"/>
      <c r="BD343" s="3984"/>
      <c r="BE343" s="3984"/>
      <c r="BF343" s="3984"/>
      <c r="BG343" s="3984"/>
      <c r="BH343" s="3984"/>
      <c r="BI343" s="3984"/>
      <c r="BJ343" s="3984"/>
      <c r="BK343" s="3984"/>
      <c r="BL343" s="4119"/>
    </row>
    <row r="344" spans="1:64" ht="20.100000000000001" customHeight="1">
      <c r="D344" s="2607"/>
      <c r="AI344" s="4119"/>
      <c r="AJ344" s="4119"/>
      <c r="AK344" s="8193" t="s">
        <v>6152</v>
      </c>
      <c r="AL344" s="8194"/>
      <c r="AM344" s="8194"/>
      <c r="AN344" s="8194"/>
      <c r="AO344" s="8194"/>
      <c r="AP344" s="8194"/>
      <c r="AQ344" s="8194"/>
      <c r="AR344" s="8194"/>
      <c r="AS344" s="8194"/>
      <c r="AT344" s="8194"/>
      <c r="AU344" s="8194"/>
      <c r="AV344" s="8194"/>
      <c r="AW344" s="8194"/>
      <c r="AX344" s="8194"/>
      <c r="AY344" s="8194"/>
      <c r="AZ344" s="8194"/>
      <c r="BA344" s="8194"/>
      <c r="BB344" s="8194"/>
      <c r="BC344" s="8194"/>
      <c r="BD344" s="8194"/>
      <c r="BE344" s="8194"/>
      <c r="BF344" s="8194"/>
      <c r="BG344" s="4395"/>
      <c r="BH344" s="4395"/>
      <c r="BI344" s="4396">
        <f>AC3</f>
        <v>0</v>
      </c>
      <c r="BJ344" s="3984"/>
      <c r="BK344" s="3984"/>
      <c r="BL344" s="4119"/>
    </row>
    <row r="345" spans="1:64" ht="20.100000000000001" customHeight="1">
      <c r="D345" s="2607"/>
      <c r="AI345" s="4119"/>
      <c r="AJ345" s="4119"/>
      <c r="AK345" s="4397" t="s">
        <v>6153</v>
      </c>
      <c r="AL345" s="4398"/>
      <c r="AM345" s="4399"/>
      <c r="AN345" s="4399"/>
      <c r="AO345" s="4399"/>
      <c r="AP345" s="4399"/>
      <c r="AQ345" s="4399"/>
      <c r="AR345" s="4399"/>
      <c r="AS345" s="4399"/>
      <c r="AT345" s="4399"/>
      <c r="AW345" s="4399"/>
      <c r="AX345" s="4399"/>
      <c r="AY345" s="4399"/>
      <c r="AZ345" s="4399"/>
      <c r="BA345" s="4399"/>
      <c r="BB345" s="4399"/>
      <c r="BC345" s="4399"/>
      <c r="BD345" s="4400" t="s">
        <v>6078</v>
      </c>
      <c r="BE345" s="4401">
        <f>V7</f>
        <v>10</v>
      </c>
      <c r="BF345" s="4399"/>
      <c r="BG345" s="4399"/>
      <c r="BH345" s="4400" t="s">
        <v>6080</v>
      </c>
      <c r="BI345" s="4402">
        <f>AG7</f>
        <v>10</v>
      </c>
      <c r="BJ345" s="3984"/>
      <c r="BK345" s="3984"/>
      <c r="BL345" s="4119"/>
    </row>
    <row r="346" spans="1:64" ht="20.100000000000001" customHeight="1">
      <c r="D346" s="2607"/>
      <c r="AI346" s="4119"/>
      <c r="AJ346" s="4119"/>
      <c r="AK346" s="4403" t="s">
        <v>6154</v>
      </c>
      <c r="AL346" s="4404"/>
      <c r="AM346" s="4404"/>
      <c r="AN346" s="4404"/>
      <c r="AO346" s="4404"/>
      <c r="AP346" s="4404"/>
      <c r="AQ346" s="4404"/>
      <c r="AR346" s="4404"/>
      <c r="AS346" s="4404"/>
      <c r="AT346" s="4404"/>
      <c r="AU346" s="4405"/>
      <c r="AV346" s="4405"/>
      <c r="AW346" s="4404"/>
      <c r="AX346" s="4404"/>
      <c r="AY346" s="4404"/>
      <c r="AZ346" s="4406"/>
      <c r="BA346" s="4406"/>
      <c r="BB346" s="4407"/>
      <c r="BC346" s="4407"/>
      <c r="BD346" s="4407"/>
      <c r="BE346" s="4407"/>
      <c r="BF346" s="4407"/>
      <c r="BG346" s="4407"/>
      <c r="BH346" s="4407"/>
      <c r="BI346" s="4408"/>
      <c r="BJ346" s="3984"/>
      <c r="BK346" s="3984"/>
      <c r="BL346" s="4119"/>
    </row>
    <row r="347" spans="1:64" ht="20.100000000000001" customHeight="1">
      <c r="D347" s="2607"/>
      <c r="AI347" s="4119"/>
      <c r="AJ347" s="4119"/>
      <c r="AK347" s="4409"/>
      <c r="AL347" s="4410"/>
      <c r="AM347" s="4410"/>
      <c r="AN347" s="4410"/>
      <c r="AO347" s="4410"/>
      <c r="AP347" s="4410"/>
      <c r="AQ347" s="4411" t="s">
        <v>6155</v>
      </c>
      <c r="AR347" s="4411"/>
      <c r="AS347" s="4412"/>
      <c r="AT347" s="4413"/>
      <c r="AU347" s="4414" t="s">
        <v>6156</v>
      </c>
      <c r="AV347" s="4415"/>
      <c r="AW347" s="4416">
        <v>1</v>
      </c>
      <c r="AX347" s="4417"/>
      <c r="AY347" s="4418">
        <v>2</v>
      </c>
      <c r="AZ347" s="4419">
        <v>3</v>
      </c>
      <c r="BA347" s="4420">
        <v>4</v>
      </c>
      <c r="BB347" s="4420">
        <v>5</v>
      </c>
      <c r="BC347" s="4420"/>
      <c r="BD347" s="4420">
        <v>6</v>
      </c>
      <c r="BE347" s="4420">
        <v>7</v>
      </c>
      <c r="BF347" s="4421">
        <v>8</v>
      </c>
      <c r="BG347" s="4422" t="s">
        <v>6157</v>
      </c>
      <c r="BH347" s="8195" t="s">
        <v>2126</v>
      </c>
      <c r="BI347" s="8196"/>
      <c r="BJ347" s="3984"/>
      <c r="BK347" s="3984"/>
      <c r="BL347" s="4119"/>
    </row>
    <row r="348" spans="1:64" ht="20.100000000000001" customHeight="1">
      <c r="D348" s="2607"/>
      <c r="AI348" s="4119"/>
      <c r="AJ348" s="4119"/>
      <c r="AK348" s="4423"/>
      <c r="AL348" s="4424"/>
      <c r="AM348" s="4424"/>
      <c r="AN348" s="4424"/>
      <c r="AO348" s="4424"/>
      <c r="AP348" s="4424"/>
      <c r="AQ348" s="4425" t="s">
        <v>5797</v>
      </c>
      <c r="AR348" s="4425"/>
      <c r="AS348" s="4426" t="s">
        <v>5797</v>
      </c>
      <c r="AT348" s="4427"/>
      <c r="AU348" s="4428"/>
      <c r="AW348" s="4429"/>
      <c r="AX348" s="4429"/>
      <c r="AY348" s="4430"/>
      <c r="AZ348" s="4431"/>
      <c r="BA348" s="4432"/>
      <c r="BB348" s="4432"/>
      <c r="BC348" s="4432"/>
      <c r="BD348" s="4432"/>
      <c r="BE348" s="4432"/>
      <c r="BF348" s="4433"/>
      <c r="BG348" s="4434" t="s">
        <v>6158</v>
      </c>
      <c r="BH348" s="4435"/>
      <c r="BI348" s="4436"/>
      <c r="BJ348" s="3984"/>
      <c r="BK348" s="3984"/>
      <c r="BL348" s="4119"/>
    </row>
    <row r="349" spans="1:64" ht="19.5" customHeight="1">
      <c r="D349" s="2607"/>
      <c r="AI349" s="4119"/>
      <c r="AJ349" s="4119"/>
      <c r="AK349" s="4437" t="s">
        <v>1345</v>
      </c>
      <c r="AL349" s="4438"/>
      <c r="AM349" s="4438"/>
      <c r="AN349" s="4438"/>
      <c r="AO349" s="4438"/>
      <c r="AP349" s="4438"/>
      <c r="AQ349" s="4439">
        <f t="shared" ref="AQ349:AQ356" si="621">SUM(AW349:BF349)</f>
        <v>2</v>
      </c>
      <c r="AR349" s="4439"/>
      <c r="AS349" s="4440">
        <f t="shared" ref="AS349:AS356" si="622">SUM(AW349:AZ349)</f>
        <v>2</v>
      </c>
      <c r="AT349" s="4441"/>
      <c r="AU349" s="4442">
        <f>RANK(AS349,AS349:AS356)</f>
        <v>1</v>
      </c>
      <c r="AV349" s="4443"/>
      <c r="AW349" s="4444">
        <f>COUNTIF(AK10:AK329,AW347)</f>
        <v>1</v>
      </c>
      <c r="AX349" s="4444"/>
      <c r="AY349" s="4354">
        <f>COUNTIF(AK10:AK329,AY347)</f>
        <v>0</v>
      </c>
      <c r="AZ349" s="4359">
        <f>COUNTIF(AK10:AK329,AZ347)</f>
        <v>1</v>
      </c>
      <c r="BA349" s="4445">
        <f>COUNTIF(AK10:AK329,BA347)</f>
        <v>0</v>
      </c>
      <c r="BB349" s="4445">
        <f>COUNTIF(AK10:AK329,BB347)</f>
        <v>0</v>
      </c>
      <c r="BC349" s="4445"/>
      <c r="BD349" s="4445">
        <f>COUNTIF(AK10:AK329,BD347)</f>
        <v>0</v>
      </c>
      <c r="BE349" s="4445">
        <f>COUNTIF(AK10:AK329,BE347)</f>
        <v>0</v>
      </c>
      <c r="BF349" s="4446">
        <f>COUNTIF(AK10:AK329,BF347)</f>
        <v>0</v>
      </c>
      <c r="BG349" s="4447"/>
      <c r="BH349" s="8182"/>
      <c r="BI349" s="8183"/>
      <c r="BJ349" s="3984"/>
      <c r="BK349" s="3984"/>
      <c r="BL349" s="4119"/>
    </row>
    <row r="350" spans="1:64" ht="20.100000000000001" customHeight="1">
      <c r="D350" s="2607"/>
      <c r="AI350" s="4119"/>
      <c r="AJ350" s="4119"/>
      <c r="AK350" s="4448" t="s">
        <v>1346</v>
      </c>
      <c r="AL350" s="4449"/>
      <c r="AM350" s="4449"/>
      <c r="AN350" s="4449"/>
      <c r="AO350" s="4449"/>
      <c r="AP350" s="4449"/>
      <c r="AQ350" s="4439">
        <f t="shared" si="621"/>
        <v>2</v>
      </c>
      <c r="AR350" s="4439"/>
      <c r="AS350" s="4440">
        <f t="shared" si="622"/>
        <v>2</v>
      </c>
      <c r="AT350" s="4450"/>
      <c r="AU350" s="4451">
        <f>RANK(AS350,AS349:AS356)</f>
        <v>1</v>
      </c>
      <c r="AV350" s="4452"/>
      <c r="AW350" s="4444">
        <f>COUNTIF(AM10:AM329,AW347)</f>
        <v>0</v>
      </c>
      <c r="AX350" s="4444"/>
      <c r="AY350" s="4354">
        <f>COUNTIF(AM10:AM329,AY347)</f>
        <v>2</v>
      </c>
      <c r="AZ350" s="4359">
        <f>COUNTIF(AM10:AM329,AZ347)</f>
        <v>0</v>
      </c>
      <c r="BA350" s="4445">
        <f>COUNTIF(AM10:AM329,BA347)</f>
        <v>0</v>
      </c>
      <c r="BB350" s="4445">
        <f>COUNTIF(AM10:AM329,BB347)</f>
        <v>0</v>
      </c>
      <c r="BC350" s="4445"/>
      <c r="BD350" s="4445">
        <f>COUNTIF(AM10:AM329,BD347)</f>
        <v>0</v>
      </c>
      <c r="BE350" s="4445">
        <f>COUNTIF(AM10:AM329,BE347)</f>
        <v>0</v>
      </c>
      <c r="BF350" s="4446">
        <f>COUNTIF(AM10:AM329,BF347)</f>
        <v>0</v>
      </c>
      <c r="BG350" s="4447"/>
      <c r="BH350" s="8182"/>
      <c r="BI350" s="8183"/>
      <c r="BJ350" s="3984"/>
      <c r="BK350" s="3984"/>
      <c r="BL350" s="4119"/>
    </row>
    <row r="351" spans="1:64" ht="20.100000000000001" customHeight="1">
      <c r="D351" s="2607"/>
      <c r="AI351" s="4119"/>
      <c r="AJ351" s="4119"/>
      <c r="AK351" s="4453" t="s">
        <v>1347</v>
      </c>
      <c r="AL351" s="4454"/>
      <c r="AM351" s="4454"/>
      <c r="AN351" s="4454"/>
      <c r="AO351" s="4454"/>
      <c r="AP351" s="4454"/>
      <c r="AQ351" s="4439">
        <f t="shared" si="621"/>
        <v>2</v>
      </c>
      <c r="AR351" s="4439"/>
      <c r="AS351" s="4440">
        <f t="shared" si="622"/>
        <v>2</v>
      </c>
      <c r="AT351" s="4450"/>
      <c r="AU351" s="4451">
        <f>RANK(AS351,AS349:AS356)</f>
        <v>1</v>
      </c>
      <c r="AV351" s="4452"/>
      <c r="AW351" s="4444">
        <f>COUNTIF(AO10:AO329,AW347)</f>
        <v>1</v>
      </c>
      <c r="AX351" s="4444"/>
      <c r="AY351" s="4354">
        <f>COUNTIF(AO10:AO329,AY347)</f>
        <v>0</v>
      </c>
      <c r="AZ351" s="4359">
        <f>COUNTIF(AO10:AO329,AZ347)</f>
        <v>1</v>
      </c>
      <c r="BA351" s="4445">
        <f>COUNTIF(AO10:AO329,BA347)</f>
        <v>0</v>
      </c>
      <c r="BB351" s="4445">
        <f>COUNTIF(AO10:AO329,BB347)</f>
        <v>0</v>
      </c>
      <c r="BC351" s="4445"/>
      <c r="BD351" s="4445">
        <f>COUNTIF(AO10:AO329,BD347)</f>
        <v>0</v>
      </c>
      <c r="BE351" s="4445">
        <f>COUNTIF(AO10:AO329,BE347)</f>
        <v>0</v>
      </c>
      <c r="BF351" s="4446">
        <f>COUNTIF(AO10:AO329,BF347)</f>
        <v>0</v>
      </c>
      <c r="BG351" s="4447"/>
      <c r="BH351" s="8182"/>
      <c r="BI351" s="8183"/>
      <c r="BJ351" s="3984"/>
      <c r="BK351" s="3984"/>
      <c r="BL351" s="4119"/>
    </row>
    <row r="352" spans="1:64" ht="20.100000000000001" customHeight="1">
      <c r="D352" s="2607"/>
      <c r="AI352" s="4119"/>
      <c r="AJ352" s="4119"/>
      <c r="AK352" s="4455" t="s">
        <v>1348</v>
      </c>
      <c r="AL352" s="4456"/>
      <c r="AM352" s="4456"/>
      <c r="AN352" s="4456"/>
      <c r="AO352" s="4456"/>
      <c r="AP352" s="4456"/>
      <c r="AQ352" s="4439">
        <f t="shared" si="621"/>
        <v>0</v>
      </c>
      <c r="AR352" s="4439"/>
      <c r="AS352" s="4440">
        <f t="shared" si="622"/>
        <v>0</v>
      </c>
      <c r="AT352" s="4450"/>
      <c r="AU352" s="4451">
        <f>RANK(AS352,AS349:AS356)</f>
        <v>4</v>
      </c>
      <c r="AV352" s="4452"/>
      <c r="AW352" s="4444">
        <f>COUNTIF(AQ10:AQ329,AW347)</f>
        <v>0</v>
      </c>
      <c r="AX352" s="4444"/>
      <c r="AY352" s="4354">
        <f>COUNTIF(AQ10:AQ329,AY347)</f>
        <v>0</v>
      </c>
      <c r="AZ352" s="4359">
        <f>COUNTIF(AQ10:AQ329,AZ347)</f>
        <v>0</v>
      </c>
      <c r="BA352" s="4445">
        <f>COUNTIF(AQ10:AQ329,BA347)</f>
        <v>0</v>
      </c>
      <c r="BB352" s="4445">
        <f>COUNTIF(AQ10:AQ329,BB347)</f>
        <v>0</v>
      </c>
      <c r="BC352" s="4445"/>
      <c r="BD352" s="4445">
        <f>COUNTIF(AQ10:AQ329,BD347)</f>
        <v>0</v>
      </c>
      <c r="BE352" s="4445">
        <f>COUNTIF(AQ10:AQ329,BE347)</f>
        <v>0</v>
      </c>
      <c r="BF352" s="4446">
        <f>COUNTIF(AQ10:AQ329,BF347)</f>
        <v>0</v>
      </c>
      <c r="BG352" s="4447"/>
      <c r="BH352" s="8182"/>
      <c r="BI352" s="8183"/>
      <c r="BJ352" s="3984"/>
      <c r="BK352" s="3984"/>
      <c r="BL352" s="4119"/>
    </row>
    <row r="353" spans="4:64" ht="20.100000000000001" customHeight="1">
      <c r="D353" s="2607"/>
      <c r="AI353" s="4119"/>
      <c r="AJ353" s="4119"/>
      <c r="AK353" s="4457" t="s">
        <v>6159</v>
      </c>
      <c r="AL353" s="4458"/>
      <c r="AM353" s="4458"/>
      <c r="AN353" s="4458"/>
      <c r="AO353" s="4458"/>
      <c r="AP353" s="4458"/>
      <c r="AQ353" s="4439">
        <f t="shared" si="621"/>
        <v>0</v>
      </c>
      <c r="AR353" s="4439"/>
      <c r="AS353" s="4440">
        <f t="shared" si="622"/>
        <v>0</v>
      </c>
      <c r="AT353" s="4450"/>
      <c r="AU353" s="4451">
        <f>RANK(AS353,AS349:AS356)</f>
        <v>4</v>
      </c>
      <c r="AV353" s="4452"/>
      <c r="AW353" s="4444">
        <f>COUNTIF(AS10:AS329,AW347)</f>
        <v>0</v>
      </c>
      <c r="AX353" s="4444"/>
      <c r="AY353" s="4354">
        <f>COUNTIF(AS10:AS329,AY347)</f>
        <v>0</v>
      </c>
      <c r="AZ353" s="4359">
        <f>COUNTIF(AS10:AS329,AZ347)</f>
        <v>0</v>
      </c>
      <c r="BA353" s="4445">
        <f>COUNTIF(AS10:AS329,BA347)</f>
        <v>0</v>
      </c>
      <c r="BB353" s="4445">
        <f>COUNTIF(AS10:AS329,BB347)</f>
        <v>0</v>
      </c>
      <c r="BC353" s="4445"/>
      <c r="BD353" s="4445">
        <f>COUNTIF(AS10:AS329,BD347)</f>
        <v>0</v>
      </c>
      <c r="BE353" s="4445">
        <f>COUNTIF(AS10:AS329,BE347)</f>
        <v>0</v>
      </c>
      <c r="BF353" s="4446">
        <f>COUNTIF(AS10:AS329,BF347)</f>
        <v>0</v>
      </c>
      <c r="BG353" s="4447"/>
      <c r="BH353" s="8182"/>
      <c r="BI353" s="8183"/>
      <c r="BJ353" s="3984"/>
      <c r="BK353" s="3984"/>
      <c r="BL353" s="4119"/>
    </row>
    <row r="354" spans="4:64" ht="20.100000000000001" customHeight="1">
      <c r="D354" s="2607"/>
      <c r="AI354" s="4119"/>
      <c r="AJ354" s="4119"/>
      <c r="AK354" s="4459" t="s">
        <v>6160</v>
      </c>
      <c r="AL354" s="4460"/>
      <c r="AM354" s="4460"/>
      <c r="AN354" s="4460"/>
      <c r="AO354" s="4460"/>
      <c r="AP354" s="4460"/>
      <c r="AQ354" s="4439">
        <f t="shared" si="621"/>
        <v>0</v>
      </c>
      <c r="AR354" s="4439"/>
      <c r="AS354" s="4440">
        <f t="shared" si="622"/>
        <v>0</v>
      </c>
      <c r="AT354" s="4450"/>
      <c r="AU354" s="4451">
        <f>RANK(AS354,AS349:AS356)</f>
        <v>4</v>
      </c>
      <c r="AV354" s="4452"/>
      <c r="AW354" s="4444">
        <f>COUNTIF(AU10:AU329,AW347)</f>
        <v>0</v>
      </c>
      <c r="AX354" s="4444"/>
      <c r="AY354" s="4354">
        <f>COUNTIF(AU10:AU329,AY347)</f>
        <v>0</v>
      </c>
      <c r="AZ354" s="4359">
        <f>COUNTIF(AU10:AU329,AZ347)</f>
        <v>0</v>
      </c>
      <c r="BA354" s="4445">
        <f>COUNTIF(AU10:AU329,BA347)</f>
        <v>0</v>
      </c>
      <c r="BB354" s="4445">
        <f>COUNTIF(AU10:AU329,BB347)</f>
        <v>0</v>
      </c>
      <c r="BC354" s="4445"/>
      <c r="BD354" s="4445">
        <f>COUNTIF(AU10:AU329,BD347)</f>
        <v>0</v>
      </c>
      <c r="BE354" s="4445">
        <f>COUNTIF(AU10:AU329,BE347)</f>
        <v>0</v>
      </c>
      <c r="BF354" s="4446">
        <f>COUNTIF(AU10:AU329,BF347)</f>
        <v>0</v>
      </c>
      <c r="BG354" s="4447"/>
      <c r="BH354" s="8182"/>
      <c r="BI354" s="8183"/>
      <c r="BJ354" s="3984"/>
      <c r="BK354" s="3984"/>
      <c r="BL354" s="4119"/>
    </row>
    <row r="355" spans="4:64" ht="20.100000000000001" customHeight="1">
      <c r="D355" s="2607"/>
      <c r="AI355" s="4119"/>
      <c r="AJ355" s="4119"/>
      <c r="AK355" s="4461" t="s">
        <v>6161</v>
      </c>
      <c r="AL355" s="4462"/>
      <c r="AM355" s="4462"/>
      <c r="AN355" s="4462"/>
      <c r="AO355" s="4462"/>
      <c r="AP355" s="4462"/>
      <c r="AQ355" s="4439">
        <f t="shared" si="621"/>
        <v>0</v>
      </c>
      <c r="AR355" s="4439"/>
      <c r="AS355" s="4440">
        <f t="shared" si="622"/>
        <v>0</v>
      </c>
      <c r="AT355" s="4450"/>
      <c r="AU355" s="4451">
        <f>RANK(AS355,AS349:AS356)</f>
        <v>4</v>
      </c>
      <c r="AV355" s="4452"/>
      <c r="AW355" s="4444">
        <f>COUNTIF(AW10:AW329,AW347)</f>
        <v>0</v>
      </c>
      <c r="AX355" s="4444"/>
      <c r="AY355" s="4354">
        <f>COUNTIF(AW10:AW329,AY347)</f>
        <v>0</v>
      </c>
      <c r="AZ355" s="4359">
        <f>COUNTIF(AW10:AW329,AZ347)</f>
        <v>0</v>
      </c>
      <c r="BA355" s="4445">
        <f>COUNTIF(AW10:AW329,BA347)</f>
        <v>0</v>
      </c>
      <c r="BB355" s="4445">
        <f>COUNTIF(AW10:AW329,BB347)</f>
        <v>0</v>
      </c>
      <c r="BC355" s="4445"/>
      <c r="BD355" s="4445">
        <f>COUNTIF(AW10:AW329,BD347)</f>
        <v>0</v>
      </c>
      <c r="BE355" s="4445">
        <f>COUNTIF(AW10:AW329,BE347)</f>
        <v>0</v>
      </c>
      <c r="BF355" s="4446">
        <f>COUNTIF(AW10:AW329,BF347)</f>
        <v>0</v>
      </c>
      <c r="BG355" s="4447"/>
      <c r="BH355" s="8182"/>
      <c r="BI355" s="8183"/>
      <c r="BJ355" s="3984"/>
      <c r="BK355" s="3984"/>
      <c r="BL355" s="4119"/>
    </row>
    <row r="356" spans="4:64" ht="20.100000000000001" customHeight="1">
      <c r="D356" s="2607"/>
      <c r="AI356" s="4119"/>
      <c r="AJ356" s="4119"/>
      <c r="AK356" s="4463" t="s">
        <v>6162</v>
      </c>
      <c r="AL356" s="4464"/>
      <c r="AM356" s="4464"/>
      <c r="AN356" s="4464"/>
      <c r="AO356" s="4464"/>
      <c r="AP356" s="4464"/>
      <c r="AQ356" s="4465">
        <f t="shared" si="621"/>
        <v>0</v>
      </c>
      <c r="AR356" s="4465"/>
      <c r="AS356" s="4466">
        <f t="shared" si="622"/>
        <v>0</v>
      </c>
      <c r="AT356" s="4467"/>
      <c r="AU356" s="4468">
        <f>RANK(AS356,AS349:AS356)</f>
        <v>4</v>
      </c>
      <c r="AV356" s="4469"/>
      <c r="AW356" s="4470">
        <f>COUNTIF(AY10:AY329,AW347)</f>
        <v>0</v>
      </c>
      <c r="AX356" s="4470"/>
      <c r="AY356" s="4471">
        <f>COUNTIF(AY10:AY329,AY347)</f>
        <v>0</v>
      </c>
      <c r="AZ356" s="4472">
        <f>COUNTIF(AY10:AY329,AZ347)</f>
        <v>0</v>
      </c>
      <c r="BA356" s="4473">
        <f>COUNTIF(AY10:AY329,BA347)</f>
        <v>0</v>
      </c>
      <c r="BB356" s="4473">
        <f>COUNTIF(AY10:AY329,BB347)</f>
        <v>0</v>
      </c>
      <c r="BC356" s="4473"/>
      <c r="BD356" s="4473">
        <f>COUNTIF(AY10:AY329,BD347)</f>
        <v>0</v>
      </c>
      <c r="BE356" s="4473">
        <f>COUNTIF(AY10:AY329,BE347)</f>
        <v>0</v>
      </c>
      <c r="BF356" s="4474">
        <f>COUNTIF(AY10:AY329,BF347)</f>
        <v>0</v>
      </c>
      <c r="BG356" s="4475"/>
      <c r="BH356" s="8184"/>
      <c r="BI356" s="8185"/>
      <c r="BJ356" s="3984"/>
      <c r="BK356" s="3984"/>
      <c r="BL356" s="4119"/>
    </row>
    <row r="357" spans="4:64" ht="20.100000000000001" customHeight="1">
      <c r="D357" s="2607"/>
      <c r="AI357" s="4119"/>
      <c r="AJ357" s="4119"/>
      <c r="AK357" s="4476"/>
      <c r="AL357" s="4477"/>
      <c r="AM357" s="4477"/>
      <c r="AN357" s="4477"/>
      <c r="AO357" s="4478"/>
      <c r="AP357" s="4478"/>
      <c r="AQ357" s="8186" t="s">
        <v>6163</v>
      </c>
      <c r="AR357" s="8186"/>
      <c r="AS357" s="8186"/>
      <c r="AT357" s="4479"/>
      <c r="AU357" s="8188">
        <f>B6</f>
        <v>28</v>
      </c>
      <c r="AV357" s="4480"/>
      <c r="AW357" s="3984"/>
      <c r="AX357" s="3984"/>
      <c r="AY357" s="3984"/>
      <c r="AZ357" s="3984"/>
      <c r="BA357" s="3984"/>
      <c r="BB357" s="3984"/>
      <c r="BC357" s="3984"/>
      <c r="BD357" s="3984"/>
      <c r="BE357" s="3984"/>
      <c r="BF357" s="3984"/>
      <c r="BG357" s="3984"/>
      <c r="BH357" s="3984"/>
      <c r="BI357" s="3985"/>
      <c r="BJ357" s="3984"/>
      <c r="BK357" s="3984"/>
      <c r="BL357" s="4119"/>
    </row>
    <row r="358" spans="4:64" ht="20.100000000000001" customHeight="1" thickBot="1">
      <c r="D358" s="2607"/>
      <c r="AI358" s="4119"/>
      <c r="AJ358" s="4119"/>
      <c r="AK358" s="4481"/>
      <c r="AL358" s="4482"/>
      <c r="AM358" s="4483"/>
      <c r="AN358" s="4483"/>
      <c r="AO358" s="4482"/>
      <c r="AP358" s="4482"/>
      <c r="AQ358" s="8187"/>
      <c r="AR358" s="8187"/>
      <c r="AS358" s="8187"/>
      <c r="AT358" s="4484"/>
      <c r="AU358" s="8189"/>
      <c r="AV358" s="4485"/>
      <c r="AW358" s="4486"/>
      <c r="AX358" s="4487"/>
      <c r="AY358" s="4488"/>
      <c r="AZ358" s="4489"/>
      <c r="BA358" s="4490"/>
      <c r="BB358" s="4490"/>
      <c r="BC358" s="4490"/>
      <c r="BD358" s="4490"/>
      <c r="BE358" s="4490"/>
      <c r="BF358" s="4490"/>
      <c r="BG358" s="4491"/>
      <c r="BH358" s="8190"/>
      <c r="BI358" s="8191"/>
      <c r="BJ358" s="3984"/>
      <c r="BK358" s="3984"/>
      <c r="BL358" s="4119"/>
    </row>
    <row r="359" spans="4:64" ht="20.100000000000001" customHeight="1">
      <c r="D359" s="2607"/>
      <c r="AI359" s="4119"/>
      <c r="AJ359" s="4119"/>
      <c r="AK359" s="4492"/>
      <c r="AL359" s="4492"/>
      <c r="AM359" s="4492"/>
      <c r="AN359" s="4492"/>
      <c r="AO359" s="4492"/>
      <c r="AP359" s="4492"/>
      <c r="AQ359" s="4493"/>
      <c r="AR359" s="4493"/>
      <c r="AS359" s="4493"/>
      <c r="AT359" s="4493"/>
      <c r="AU359" s="4494"/>
      <c r="AV359" s="4494"/>
      <c r="AW359" s="4494"/>
      <c r="AX359" s="4494"/>
      <c r="AY359" s="4494"/>
      <c r="AZ359" s="4494"/>
      <c r="BA359" s="4494"/>
      <c r="BB359" s="4494"/>
      <c r="BC359" s="4494"/>
      <c r="BD359" s="4494"/>
      <c r="BE359" s="4494"/>
      <c r="BF359" s="4494"/>
      <c r="BG359" s="4494"/>
      <c r="BI359" s="4494"/>
      <c r="BJ359" s="3984"/>
      <c r="BK359" s="3984"/>
      <c r="BL359" s="4119"/>
    </row>
    <row r="360" spans="4:64" ht="20.100000000000001" customHeight="1">
      <c r="D360" s="2607"/>
      <c r="AI360" s="4119"/>
      <c r="AJ360" s="4119"/>
      <c r="AK360" s="4495" t="s">
        <v>1131</v>
      </c>
      <c r="AL360" s="4496"/>
      <c r="AM360" s="4497"/>
      <c r="AN360" s="4497"/>
      <c r="AO360" s="4497"/>
      <c r="AP360" s="4497"/>
      <c r="AQ360" s="4497"/>
      <c r="AR360" s="4497"/>
      <c r="AS360" s="4497"/>
      <c r="AT360" s="4497"/>
      <c r="AU360" s="4497"/>
      <c r="AV360" s="4497"/>
      <c r="AW360" s="4497"/>
      <c r="AX360" s="4497"/>
      <c r="AY360" s="4497"/>
      <c r="AZ360" s="4497"/>
      <c r="BA360" s="4497"/>
      <c r="BB360" s="4497"/>
      <c r="BC360" s="4497"/>
      <c r="BD360" s="4497"/>
      <c r="BE360" s="4497"/>
      <c r="BF360" s="4497"/>
      <c r="BG360" s="4497"/>
      <c r="BH360" s="4497"/>
      <c r="BI360" s="4498"/>
      <c r="BJ360" s="3984"/>
      <c r="BK360" s="3984"/>
      <c r="BL360" s="4119"/>
    </row>
    <row r="361" spans="4:64" ht="20.100000000000001" customHeight="1">
      <c r="D361" s="2607"/>
      <c r="AI361" s="4119"/>
      <c r="AJ361" s="4119"/>
      <c r="AK361" s="4499" t="s">
        <v>6164</v>
      </c>
      <c r="AL361" s="4500"/>
      <c r="AM361" s="4500"/>
      <c r="AN361" s="4500"/>
      <c r="AO361" s="4500"/>
      <c r="AP361" s="4500"/>
      <c r="AQ361" s="4500"/>
      <c r="AR361" s="4500"/>
      <c r="AS361" s="4500"/>
      <c r="AT361" s="4500"/>
      <c r="AU361" s="4500"/>
      <c r="AV361" s="4500"/>
      <c r="AW361" s="4500"/>
      <c r="AX361" s="4500"/>
      <c r="AY361" s="4500"/>
      <c r="AZ361" s="4500"/>
      <c r="BA361" s="4500"/>
      <c r="BB361" s="4500"/>
      <c r="BC361" s="4500"/>
      <c r="BD361" s="4500"/>
      <c r="BE361" s="4500"/>
      <c r="BF361" s="4500"/>
      <c r="BG361" s="4500"/>
      <c r="BH361" s="4500"/>
      <c r="BI361" s="4501"/>
      <c r="BJ361" s="3984"/>
      <c r="BK361" s="3984"/>
      <c r="BL361" s="4119"/>
    </row>
    <row r="362" spans="4:64" ht="20.100000000000001" customHeight="1">
      <c r="D362" s="2607"/>
      <c r="AI362" s="4119"/>
      <c r="AJ362" s="4119"/>
      <c r="AK362" s="4499"/>
      <c r="AL362" s="4500"/>
      <c r="AM362" s="4500"/>
      <c r="AN362" s="4500"/>
      <c r="AO362" s="4500"/>
      <c r="AP362" s="4500"/>
      <c r="AQ362" s="4500"/>
      <c r="AR362" s="4500"/>
      <c r="AS362" s="4500"/>
      <c r="AT362" s="4500"/>
      <c r="AU362" s="4500"/>
      <c r="AV362" s="4500"/>
      <c r="AW362" s="4500"/>
      <c r="AX362" s="4500"/>
      <c r="AY362" s="4500"/>
      <c r="AZ362" s="4500"/>
      <c r="BA362" s="4500"/>
      <c r="BB362" s="4500"/>
      <c r="BC362" s="4500"/>
      <c r="BD362" s="4500"/>
      <c r="BE362" s="4500"/>
      <c r="BF362" s="4500"/>
      <c r="BG362" s="4500"/>
      <c r="BH362" s="4500"/>
      <c r="BI362" s="4501"/>
      <c r="BJ362" s="3984"/>
      <c r="BK362" s="3984"/>
      <c r="BL362" s="4119"/>
    </row>
    <row r="363" spans="4:64" ht="20.100000000000001" customHeight="1">
      <c r="D363" s="2607"/>
      <c r="AI363" s="4119"/>
      <c r="AJ363" s="4119"/>
      <c r="AK363" s="4499"/>
      <c r="AL363" s="4500"/>
      <c r="AM363" s="4500"/>
      <c r="AN363" s="4500"/>
      <c r="AO363" s="4500"/>
      <c r="AP363" s="4500"/>
      <c r="AQ363" s="4500"/>
      <c r="AR363" s="4500"/>
      <c r="AS363" s="4500"/>
      <c r="AT363" s="4500"/>
      <c r="AU363" s="4500"/>
      <c r="AV363" s="4500"/>
      <c r="AW363" s="4500"/>
      <c r="AX363" s="4500"/>
      <c r="AY363" s="4500"/>
      <c r="AZ363" s="4500"/>
      <c r="BA363" s="4500"/>
      <c r="BB363" s="4500"/>
      <c r="BC363" s="4500"/>
      <c r="BD363" s="4500"/>
      <c r="BE363" s="4500"/>
      <c r="BF363" s="4500"/>
      <c r="BG363" s="4500"/>
      <c r="BH363" s="4500"/>
      <c r="BI363" s="4501"/>
      <c r="BJ363" s="3984"/>
      <c r="BK363" s="3984"/>
      <c r="BL363" s="4119"/>
    </row>
    <row r="364" spans="4:64" ht="20.100000000000001" customHeight="1">
      <c r="D364" s="2607"/>
      <c r="AI364" s="4119"/>
      <c r="AJ364" s="4119"/>
      <c r="AK364" s="4502"/>
      <c r="AL364" s="4503"/>
      <c r="AM364" s="4503"/>
      <c r="AN364" s="4503"/>
      <c r="AO364" s="4503"/>
      <c r="AP364" s="4503"/>
      <c r="AQ364" s="4503"/>
      <c r="AR364" s="4503"/>
      <c r="AS364" s="4503"/>
      <c r="AT364" s="4503"/>
      <c r="AU364" s="4503"/>
      <c r="AV364" s="4503"/>
      <c r="AW364" s="4503"/>
      <c r="AX364" s="4503"/>
      <c r="AY364" s="4503"/>
      <c r="AZ364" s="4503"/>
      <c r="BA364" s="4503"/>
      <c r="BB364" s="4503"/>
      <c r="BC364" s="4503"/>
      <c r="BD364" s="4503"/>
      <c r="BE364" s="4503"/>
      <c r="BF364" s="4503"/>
      <c r="BG364" s="4503"/>
      <c r="BH364" s="4503"/>
      <c r="BI364" s="4504"/>
      <c r="BJ364" s="3984"/>
      <c r="BK364" s="3984"/>
      <c r="BL364" s="4119"/>
    </row>
    <row r="365" spans="4:64" ht="20.100000000000001" customHeight="1" thickBot="1">
      <c r="D365" s="2607"/>
      <c r="AI365" s="4119"/>
      <c r="AJ365" s="4119"/>
      <c r="AK365" s="3984"/>
      <c r="AL365" s="3984"/>
      <c r="AM365" s="3984"/>
      <c r="AN365" s="3984"/>
      <c r="AO365" s="3984"/>
      <c r="AP365" s="3984"/>
      <c r="AQ365" s="3984"/>
      <c r="AR365" s="3984"/>
      <c r="AS365" s="3984"/>
      <c r="AT365" s="3984"/>
      <c r="AU365" s="3984"/>
      <c r="AV365" s="3984"/>
      <c r="AW365" s="3984"/>
      <c r="AX365" s="3984"/>
      <c r="AY365" s="3984"/>
      <c r="AZ365" s="3984"/>
      <c r="BA365" s="3984"/>
      <c r="BB365" s="3984"/>
      <c r="BC365" s="3984"/>
      <c r="BD365" s="3984"/>
      <c r="BE365" s="3984"/>
      <c r="BF365" s="3984"/>
      <c r="BG365" s="3984"/>
      <c r="BH365" s="3984"/>
      <c r="BI365" s="3984"/>
      <c r="BJ365" s="3984"/>
      <c r="BK365" s="3984"/>
      <c r="BL365" s="4119"/>
    </row>
    <row r="366" spans="4:64" ht="20.100000000000001" customHeight="1">
      <c r="D366" s="2607"/>
      <c r="AI366" s="4119"/>
      <c r="AJ366" s="4119"/>
      <c r="AK366" s="8202" t="s">
        <v>6165</v>
      </c>
      <c r="AL366" s="8203"/>
      <c r="AM366" s="8203"/>
      <c r="AN366" s="8203"/>
      <c r="AO366" s="8203"/>
      <c r="AP366" s="8203"/>
      <c r="AQ366" s="8203"/>
      <c r="AR366" s="8203"/>
      <c r="AS366" s="8203"/>
      <c r="AT366" s="8203"/>
      <c r="AU366" s="8203"/>
      <c r="AV366" s="8203"/>
      <c r="AW366" s="8203"/>
      <c r="AX366" s="8203"/>
      <c r="AY366" s="8203"/>
      <c r="AZ366" s="8203"/>
      <c r="BA366" s="8203"/>
      <c r="BB366" s="8203"/>
      <c r="BC366" s="8203"/>
      <c r="BD366" s="8203"/>
      <c r="BE366" s="8203"/>
      <c r="BF366" s="8203"/>
      <c r="BG366" s="8203"/>
      <c r="BH366" s="8203"/>
      <c r="BI366" s="8204"/>
      <c r="BJ366" s="3984"/>
      <c r="BK366" s="3984"/>
      <c r="BL366" s="4119"/>
    </row>
    <row r="367" spans="4:64" ht="20.100000000000001" customHeight="1">
      <c r="D367" s="2607"/>
      <c r="AI367" s="4119"/>
      <c r="AJ367" s="4119"/>
      <c r="AK367" s="8205"/>
      <c r="AL367" s="8206"/>
      <c r="AM367" s="8206"/>
      <c r="AN367" s="8206"/>
      <c r="AO367" s="8206"/>
      <c r="AP367" s="8206"/>
      <c r="AQ367" s="8206"/>
      <c r="AR367" s="8206"/>
      <c r="AS367" s="8206"/>
      <c r="AT367" s="8206"/>
      <c r="AU367" s="8206"/>
      <c r="AV367" s="8206"/>
      <c r="AW367" s="8206"/>
      <c r="AX367" s="8206"/>
      <c r="AY367" s="8206"/>
      <c r="AZ367" s="8206"/>
      <c r="BA367" s="8206"/>
      <c r="BB367" s="8206"/>
      <c r="BC367" s="8206"/>
      <c r="BD367" s="8206"/>
      <c r="BE367" s="8206"/>
      <c r="BF367" s="8206"/>
      <c r="BG367" s="8206"/>
      <c r="BH367" s="8206"/>
      <c r="BI367" s="8207"/>
      <c r="BJ367" s="3984"/>
      <c r="BK367" s="3984"/>
      <c r="BL367" s="4119"/>
    </row>
    <row r="368" spans="4:64" ht="20.100000000000001" customHeight="1">
      <c r="D368" s="2607"/>
      <c r="AI368" s="4119"/>
      <c r="AJ368" s="4119"/>
      <c r="AK368" s="4505"/>
      <c r="AL368" s="4506"/>
      <c r="AM368" s="4506"/>
      <c r="AN368" s="4506"/>
      <c r="AO368" s="4507"/>
      <c r="AP368" s="4507"/>
      <c r="AQ368" s="4508" t="s">
        <v>6166</v>
      </c>
      <c r="AR368" s="4508"/>
      <c r="AS368" s="4507"/>
      <c r="AT368" s="4494"/>
      <c r="AU368" s="3984"/>
      <c r="AV368" s="3984"/>
      <c r="AW368" s="3984"/>
      <c r="AX368" s="3984"/>
      <c r="AY368" s="3984"/>
      <c r="AZ368" s="3984"/>
      <c r="BA368" s="3984"/>
      <c r="BB368" s="3984"/>
      <c r="BC368" s="3984"/>
      <c r="BD368" s="3984"/>
      <c r="BE368" s="3984"/>
      <c r="BF368" s="3984"/>
      <c r="BG368" s="3984"/>
      <c r="BH368" s="8208" t="s">
        <v>6167</v>
      </c>
      <c r="BI368" s="8209"/>
      <c r="BJ368" s="3984"/>
      <c r="BK368" s="3984"/>
      <c r="BL368" s="4119"/>
    </row>
    <row r="369" spans="4:64" ht="20.100000000000001" customHeight="1">
      <c r="D369" s="2607"/>
      <c r="AI369" s="4119"/>
      <c r="AJ369" s="4119"/>
      <c r="AK369" s="4509">
        <v>0</v>
      </c>
      <c r="AL369" s="4510"/>
      <c r="AM369" s="4511"/>
      <c r="AN369" s="4512"/>
      <c r="AQ369" s="4513" t="s">
        <v>5797</v>
      </c>
      <c r="AR369" s="4513"/>
      <c r="AS369" s="4514" t="s">
        <v>2126</v>
      </c>
      <c r="AT369" s="4514"/>
      <c r="AU369" s="3984"/>
      <c r="AV369" s="3984"/>
      <c r="AW369" s="3984"/>
      <c r="AX369" s="3984"/>
      <c r="AY369" s="3984"/>
      <c r="AZ369" s="3984"/>
      <c r="BA369" s="3984"/>
      <c r="BB369" s="3984"/>
      <c r="BC369" s="3984"/>
      <c r="BD369" s="3984"/>
      <c r="BE369" s="3984"/>
      <c r="BF369" s="3984"/>
      <c r="BG369" s="3984"/>
      <c r="BH369" s="8210" t="s">
        <v>6158</v>
      </c>
      <c r="BI369" s="8211"/>
      <c r="BJ369" s="3984"/>
      <c r="BK369" s="3984"/>
      <c r="BL369" s="4119"/>
    </row>
    <row r="370" spans="4:64" ht="20.100000000000001" customHeight="1">
      <c r="D370" s="2607"/>
      <c r="AI370" s="4119"/>
      <c r="AJ370" s="4119"/>
      <c r="AK370" s="4437" t="s">
        <v>1345</v>
      </c>
      <c r="AL370" s="4438"/>
      <c r="AM370" s="4438"/>
      <c r="AN370" s="4438"/>
      <c r="AO370" s="4438"/>
      <c r="AP370" s="4438"/>
      <c r="AQ370" s="4515"/>
      <c r="AR370" s="4516"/>
      <c r="AS370" s="4517"/>
      <c r="AT370" s="4518"/>
      <c r="AU370" s="4518"/>
      <c r="AV370" s="4518"/>
      <c r="AW370" s="4518"/>
      <c r="AX370" s="4518"/>
      <c r="AY370" s="4518"/>
      <c r="AZ370" s="4518"/>
      <c r="BA370" s="4518"/>
      <c r="BB370" s="4518"/>
      <c r="BC370" s="4518"/>
      <c r="BD370" s="4518"/>
      <c r="BE370" s="4518"/>
      <c r="BF370" s="4518"/>
      <c r="BG370" s="4519"/>
      <c r="BH370" s="8197"/>
      <c r="BI370" s="8198"/>
      <c r="BJ370" s="3984"/>
      <c r="BK370" s="3984"/>
      <c r="BL370" s="4119"/>
    </row>
    <row r="371" spans="4:64" ht="20.100000000000001" customHeight="1">
      <c r="D371" s="2607"/>
      <c r="AI371" s="4119"/>
      <c r="AJ371" s="4119"/>
      <c r="AK371" s="4448" t="s">
        <v>1346</v>
      </c>
      <c r="AL371" s="4449"/>
      <c r="AM371" s="4449"/>
      <c r="AN371" s="4449"/>
      <c r="AO371" s="4449"/>
      <c r="AP371" s="4449"/>
      <c r="AQ371" s="4515"/>
      <c r="AR371" s="4516"/>
      <c r="AS371" s="4517"/>
      <c r="AT371" s="4518"/>
      <c r="AU371" s="4518"/>
      <c r="AV371" s="4518"/>
      <c r="AW371" s="4518"/>
      <c r="AX371" s="4518"/>
      <c r="AY371" s="4518"/>
      <c r="AZ371" s="4518"/>
      <c r="BA371" s="4518"/>
      <c r="BB371" s="4518"/>
      <c r="BC371" s="4518"/>
      <c r="BD371" s="4518"/>
      <c r="BE371" s="4518"/>
      <c r="BF371" s="4518"/>
      <c r="BG371" s="4519"/>
      <c r="BH371" s="8197"/>
      <c r="BI371" s="8198"/>
      <c r="BJ371" s="3984"/>
      <c r="BK371" s="3984"/>
      <c r="BL371" s="4119"/>
    </row>
    <row r="372" spans="4:64" ht="20.100000000000001" customHeight="1">
      <c r="D372" s="2607"/>
      <c r="AI372" s="4119"/>
      <c r="AJ372" s="4119"/>
      <c r="AK372" s="4453" t="s">
        <v>1347</v>
      </c>
      <c r="AL372" s="4454"/>
      <c r="AM372" s="4454"/>
      <c r="AN372" s="4454"/>
      <c r="AO372" s="4454"/>
      <c r="AP372" s="4454"/>
      <c r="AQ372" s="4515"/>
      <c r="AR372" s="4516"/>
      <c r="AS372" s="4517"/>
      <c r="AT372" s="4518"/>
      <c r="AU372" s="4518"/>
      <c r="AV372" s="4518"/>
      <c r="AW372" s="4518"/>
      <c r="AX372" s="4518"/>
      <c r="AY372" s="4518"/>
      <c r="AZ372" s="4518"/>
      <c r="BA372" s="4518"/>
      <c r="BB372" s="4518"/>
      <c r="BC372" s="4518"/>
      <c r="BD372" s="4518"/>
      <c r="BE372" s="4518"/>
      <c r="BF372" s="4518"/>
      <c r="BG372" s="4519"/>
      <c r="BH372" s="8197"/>
      <c r="BI372" s="8198"/>
      <c r="BJ372" s="3984"/>
      <c r="BK372" s="3984"/>
      <c r="BL372" s="4119"/>
    </row>
    <row r="373" spans="4:64" ht="20.100000000000001" customHeight="1">
      <c r="D373" s="2607"/>
      <c r="AI373" s="4119"/>
      <c r="AJ373" s="4119"/>
      <c r="AK373" s="4455" t="s">
        <v>1348</v>
      </c>
      <c r="AL373" s="4456"/>
      <c r="AM373" s="4456"/>
      <c r="AN373" s="4456"/>
      <c r="AO373" s="4456"/>
      <c r="AP373" s="4456"/>
      <c r="AQ373" s="4515"/>
      <c r="AR373" s="4516"/>
      <c r="AS373" s="4517"/>
      <c r="AT373" s="4518"/>
      <c r="AU373" s="4518"/>
      <c r="AV373" s="4518"/>
      <c r="AW373" s="4518"/>
      <c r="AX373" s="4518"/>
      <c r="AY373" s="4518"/>
      <c r="AZ373" s="4518"/>
      <c r="BA373" s="4518"/>
      <c r="BB373" s="4518"/>
      <c r="BC373" s="4518"/>
      <c r="BD373" s="4518"/>
      <c r="BE373" s="4518"/>
      <c r="BF373" s="4518"/>
      <c r="BG373" s="4519"/>
      <c r="BH373" s="8197"/>
      <c r="BI373" s="8198"/>
      <c r="BJ373" s="3984"/>
      <c r="BK373" s="3984"/>
      <c r="BL373" s="4119"/>
    </row>
    <row r="374" spans="4:64" ht="20.100000000000001" customHeight="1">
      <c r="D374" s="2607"/>
      <c r="AI374" s="4119"/>
      <c r="AJ374" s="4119"/>
      <c r="AK374" s="4457" t="s">
        <v>6159</v>
      </c>
      <c r="AL374" s="4458"/>
      <c r="AM374" s="4458"/>
      <c r="AN374" s="4458"/>
      <c r="AO374" s="4458"/>
      <c r="AP374" s="4458"/>
      <c r="AQ374" s="4515"/>
      <c r="AR374" s="4516"/>
      <c r="AS374" s="4517"/>
      <c r="AT374" s="4518"/>
      <c r="AU374" s="4518"/>
      <c r="AV374" s="4518"/>
      <c r="AW374" s="4518"/>
      <c r="AX374" s="4518"/>
      <c r="AY374" s="4518"/>
      <c r="AZ374" s="4518"/>
      <c r="BA374" s="4518"/>
      <c r="BB374" s="4518"/>
      <c r="BC374" s="4518"/>
      <c r="BD374" s="4518"/>
      <c r="BE374" s="4518"/>
      <c r="BF374" s="4518"/>
      <c r="BG374" s="4519"/>
      <c r="BH374" s="8197"/>
      <c r="BI374" s="8198"/>
      <c r="BJ374" s="3984"/>
      <c r="BK374" s="3984"/>
      <c r="BL374" s="4119"/>
    </row>
    <row r="375" spans="4:64" ht="20.100000000000001" customHeight="1">
      <c r="D375" s="2607"/>
      <c r="AI375" s="4119"/>
      <c r="AJ375" s="4119"/>
      <c r="AK375" s="4459" t="s">
        <v>6160</v>
      </c>
      <c r="AL375" s="4460"/>
      <c r="AM375" s="4460"/>
      <c r="AN375" s="4460"/>
      <c r="AO375" s="4460"/>
      <c r="AP375" s="4460"/>
      <c r="AQ375" s="4515"/>
      <c r="AR375" s="4516"/>
      <c r="AS375" s="4517"/>
      <c r="AT375" s="4518"/>
      <c r="AU375" s="4518"/>
      <c r="AV375" s="4518"/>
      <c r="AW375" s="4518"/>
      <c r="AX375" s="4518"/>
      <c r="AY375" s="4518"/>
      <c r="AZ375" s="4518"/>
      <c r="BA375" s="4518"/>
      <c r="BB375" s="4518"/>
      <c r="BC375" s="4518"/>
      <c r="BD375" s="4518"/>
      <c r="BE375" s="4518"/>
      <c r="BF375" s="4518"/>
      <c r="BG375" s="4519"/>
      <c r="BH375" s="8197"/>
      <c r="BI375" s="8198"/>
      <c r="BJ375" s="3984"/>
      <c r="BK375" s="3984"/>
      <c r="BL375" s="4119"/>
    </row>
    <row r="376" spans="4:64" ht="20.100000000000001" customHeight="1">
      <c r="D376" s="2607"/>
      <c r="AI376" s="4119"/>
      <c r="AJ376" s="4119"/>
      <c r="AK376" s="4461" t="s">
        <v>6161</v>
      </c>
      <c r="AL376" s="4462"/>
      <c r="AM376" s="4462"/>
      <c r="AN376" s="4462"/>
      <c r="AO376" s="4462"/>
      <c r="AP376" s="4462"/>
      <c r="AQ376" s="4515"/>
      <c r="AR376" s="4516"/>
      <c r="AS376" s="4517"/>
      <c r="AT376" s="4518"/>
      <c r="AU376" s="4518"/>
      <c r="AV376" s="4518"/>
      <c r="AW376" s="4518"/>
      <c r="AX376" s="4518"/>
      <c r="AY376" s="4518"/>
      <c r="AZ376" s="4518"/>
      <c r="BA376" s="4518"/>
      <c r="BB376" s="4518"/>
      <c r="BC376" s="4518"/>
      <c r="BD376" s="4518"/>
      <c r="BE376" s="4518"/>
      <c r="BF376" s="4518"/>
      <c r="BG376" s="4519"/>
      <c r="BH376" s="8197"/>
      <c r="BI376" s="8198"/>
      <c r="BJ376" s="3984"/>
      <c r="BK376" s="3984"/>
      <c r="BL376" s="4119"/>
    </row>
    <row r="377" spans="4:64" ht="20.100000000000001" customHeight="1">
      <c r="D377" s="2607"/>
      <c r="AI377" s="4119"/>
      <c r="AJ377" s="4119"/>
      <c r="AK377" s="4463" t="s">
        <v>6162</v>
      </c>
      <c r="AL377" s="4464"/>
      <c r="AM377" s="4464"/>
      <c r="AN377" s="4464"/>
      <c r="AO377" s="4464"/>
      <c r="AP377" s="4464"/>
      <c r="AQ377" s="4520"/>
      <c r="AR377" s="4521"/>
      <c r="AS377" s="4522"/>
      <c r="AT377" s="4523"/>
      <c r="AU377" s="4523"/>
      <c r="AV377" s="4523"/>
      <c r="AW377" s="4523"/>
      <c r="AX377" s="4523"/>
      <c r="AY377" s="4523"/>
      <c r="AZ377" s="4523"/>
      <c r="BA377" s="4523"/>
      <c r="BB377" s="4523"/>
      <c r="BC377" s="4523"/>
      <c r="BD377" s="4523"/>
      <c r="BE377" s="4523"/>
      <c r="BF377" s="4523"/>
      <c r="BG377" s="4524"/>
      <c r="BH377" s="8199"/>
      <c r="BI377" s="8200"/>
      <c r="BJ377" s="3984"/>
      <c r="BK377" s="3984"/>
      <c r="BL377" s="4119"/>
    </row>
    <row r="378" spans="4:64" ht="20.100000000000001" customHeight="1">
      <c r="D378" s="2607"/>
      <c r="AI378" s="4119"/>
      <c r="AJ378" s="4119"/>
      <c r="AK378" s="4525"/>
      <c r="AL378" s="4526"/>
      <c r="AM378" s="4527"/>
      <c r="AN378" s="4527"/>
      <c r="AO378" s="4528"/>
      <c r="AP378" s="4528"/>
      <c r="AQ378" s="4529"/>
      <c r="AR378" s="4529"/>
      <c r="AS378" s="4530"/>
      <c r="AT378" s="4530"/>
      <c r="AU378" s="4529"/>
      <c r="AV378" s="4529"/>
      <c r="AW378" s="4531"/>
      <c r="AX378" s="4531"/>
      <c r="AY378" s="4529"/>
      <c r="AZ378" s="4532"/>
      <c r="BA378" s="4529"/>
      <c r="BB378" s="4532"/>
      <c r="BC378" s="4532"/>
      <c r="BD378" s="4529"/>
      <c r="BE378" s="4533"/>
      <c r="BF378" s="4533"/>
      <c r="BG378" s="4533"/>
      <c r="BH378" s="3984"/>
      <c r="BI378" s="4534"/>
      <c r="BJ378" s="3984"/>
      <c r="BK378" s="3984"/>
      <c r="BL378" s="4119"/>
    </row>
    <row r="379" spans="4:64" ht="20.100000000000001" customHeight="1">
      <c r="D379" s="2607"/>
      <c r="AI379" s="4119"/>
      <c r="AJ379" s="4119"/>
      <c r="AK379" s="4535" t="s">
        <v>6168</v>
      </c>
      <c r="AL379" s="4536"/>
      <c r="AM379" s="4494"/>
      <c r="AN379" s="4494"/>
      <c r="AO379" s="4494"/>
      <c r="AP379" s="4494"/>
      <c r="AQ379" s="4527"/>
      <c r="AR379" s="4527"/>
      <c r="AS379" s="4527"/>
      <c r="AT379" s="4527"/>
      <c r="AU379" s="4527"/>
      <c r="AV379" s="4527"/>
      <c r="AW379" s="4527"/>
      <c r="AX379" s="4527"/>
      <c r="AY379" s="4527"/>
      <c r="AZ379" s="4493"/>
      <c r="BA379" s="4493"/>
      <c r="BB379" s="4494"/>
      <c r="BC379" s="4494"/>
      <c r="BD379" s="4494"/>
      <c r="BE379" s="4494"/>
      <c r="BF379" s="4494"/>
      <c r="BG379" s="4494"/>
      <c r="BH379" s="4494"/>
      <c r="BI379" s="3985"/>
      <c r="BJ379" s="3984"/>
      <c r="BK379" s="3984"/>
      <c r="BL379" s="4119"/>
    </row>
    <row r="380" spans="4:64" ht="20.100000000000001" customHeight="1">
      <c r="D380" s="2607"/>
      <c r="AI380" s="4119"/>
      <c r="AJ380" s="4119"/>
      <c r="AK380" s="4537"/>
      <c r="AL380" s="4538"/>
      <c r="AM380" s="4538"/>
      <c r="AN380" s="4538"/>
      <c r="AO380" s="4538"/>
      <c r="AP380" s="4538"/>
      <c r="AQ380" s="4539"/>
      <c r="AR380" s="4539"/>
      <c r="AS380" s="4540"/>
      <c r="AT380" s="4540"/>
      <c r="AU380" s="4494"/>
      <c r="AV380" s="4494"/>
      <c r="AW380" s="4494"/>
      <c r="AX380" s="4494"/>
      <c r="AY380" s="4494"/>
      <c r="AZ380" s="4494"/>
      <c r="BA380" s="4494"/>
      <c r="BB380" s="4494"/>
      <c r="BC380" s="4494"/>
      <c r="BD380" s="4494"/>
      <c r="BE380" s="4494"/>
      <c r="BF380" s="4494"/>
      <c r="BG380" s="4494"/>
      <c r="BH380" s="4494"/>
      <c r="BI380" s="3985"/>
      <c r="BJ380" s="3984"/>
      <c r="BK380" s="3984"/>
      <c r="BL380" s="4119"/>
    </row>
    <row r="381" spans="4:64" ht="20.100000000000001" customHeight="1">
      <c r="D381" s="2607"/>
      <c r="AI381" s="4119"/>
      <c r="AJ381" s="4119"/>
      <c r="AK381" s="4541"/>
      <c r="AL381" s="4494"/>
      <c r="AM381" s="4494"/>
      <c r="AN381" s="4494"/>
      <c r="AO381" s="4494"/>
      <c r="AP381" s="4494"/>
      <c r="AQ381" s="4542" t="s">
        <v>6169</v>
      </c>
      <c r="AR381" s="4542"/>
      <c r="AS381" s="4542"/>
      <c r="AT381" s="4542"/>
      <c r="AU381" s="4542"/>
      <c r="AV381" s="4542"/>
      <c r="AW381" s="8201">
        <v>36697</v>
      </c>
      <c r="AX381" s="8201"/>
      <c r="AY381" s="8201"/>
      <c r="AZ381" s="8201"/>
      <c r="BA381" s="4542"/>
      <c r="BB381" s="4494"/>
      <c r="BC381" s="4494"/>
      <c r="BD381" s="4494"/>
      <c r="BE381" s="4494"/>
      <c r="BF381" s="4494"/>
      <c r="BG381" s="4494"/>
      <c r="BH381" s="4494"/>
      <c r="BI381" s="3985"/>
      <c r="BJ381" s="3984"/>
      <c r="BK381" s="3984"/>
      <c r="BL381" s="4119"/>
    </row>
    <row r="382" spans="4:64" ht="20.100000000000001" customHeight="1">
      <c r="D382" s="2607"/>
      <c r="AI382" s="4119"/>
      <c r="AJ382" s="4119"/>
      <c r="AK382" s="4541"/>
      <c r="AL382" s="4494"/>
      <c r="AM382" s="4494"/>
      <c r="AN382" s="4494"/>
      <c r="AO382" s="4494"/>
      <c r="AP382" s="4494"/>
      <c r="AQ382" s="4543"/>
      <c r="AR382" s="4543"/>
      <c r="AS382" s="4542"/>
      <c r="AT382" s="4542"/>
      <c r="AU382" s="4542"/>
      <c r="AV382" s="4542"/>
      <c r="AW382" s="4542"/>
      <c r="AX382" s="4542"/>
      <c r="AY382" s="4542"/>
      <c r="AZ382" s="4542"/>
      <c r="BA382" s="4542"/>
      <c r="BB382" s="4494"/>
      <c r="BC382" s="4494"/>
      <c r="BD382" s="4494"/>
      <c r="BE382" s="4494"/>
      <c r="BF382" s="4494"/>
      <c r="BG382" s="4494"/>
      <c r="BH382" s="4494"/>
      <c r="BI382" s="3985"/>
      <c r="BJ382" s="3984"/>
      <c r="BK382" s="3984"/>
      <c r="BL382" s="4119"/>
    </row>
    <row r="383" spans="4:64" ht="20.100000000000001" customHeight="1">
      <c r="D383" s="2607"/>
      <c r="AI383" s="4119"/>
      <c r="AJ383" s="4119"/>
      <c r="AK383" s="4537"/>
      <c r="AL383" s="4538"/>
      <c r="AM383" s="4494"/>
      <c r="AN383" s="4494"/>
      <c r="AO383" s="4494"/>
      <c r="AP383" s="4494"/>
      <c r="AQ383" s="4543"/>
      <c r="AR383" s="4543"/>
      <c r="AS383" s="4542"/>
      <c r="AT383" s="4542"/>
      <c r="AU383" s="4542" t="s">
        <v>6170</v>
      </c>
      <c r="AV383" s="4542"/>
      <c r="AW383" s="4542"/>
      <c r="AX383" s="4542"/>
      <c r="AY383" s="4542"/>
      <c r="AZ383" s="4542"/>
      <c r="BA383" s="4542"/>
      <c r="BB383" s="4494"/>
      <c r="BC383" s="4494"/>
      <c r="BD383" s="4494"/>
      <c r="BE383" s="4494"/>
      <c r="BF383" s="4494"/>
      <c r="BG383" s="4494"/>
      <c r="BH383" s="4494"/>
      <c r="BI383" s="3985"/>
      <c r="BJ383" s="3984"/>
      <c r="BK383" s="3984"/>
      <c r="BL383" s="4119"/>
    </row>
    <row r="384" spans="4:64" ht="20.100000000000001" customHeight="1">
      <c r="D384" s="2607"/>
      <c r="AI384" s="4119"/>
      <c r="AJ384" s="4119"/>
      <c r="AK384" s="4537"/>
      <c r="AL384" s="4538"/>
      <c r="AM384" s="4494"/>
      <c r="AN384" s="4494"/>
      <c r="AO384" s="4494"/>
      <c r="AP384" s="4494"/>
      <c r="AQ384" s="4543"/>
      <c r="AR384" s="4543"/>
      <c r="AS384" s="4542"/>
      <c r="AT384" s="4542"/>
      <c r="AU384" s="4542"/>
      <c r="AV384" s="4542"/>
      <c r="AW384" s="4542"/>
      <c r="AX384" s="4542"/>
      <c r="AY384" s="4542"/>
      <c r="AZ384" s="4542"/>
      <c r="BA384" s="4542"/>
      <c r="BB384" s="4494"/>
      <c r="BC384" s="4494"/>
      <c r="BD384" s="4494"/>
      <c r="BE384" s="4494"/>
      <c r="BF384" s="4494"/>
      <c r="BG384" s="4494"/>
      <c r="BH384" s="4494"/>
      <c r="BI384" s="3985"/>
      <c r="BJ384" s="3984"/>
      <c r="BK384" s="3984"/>
      <c r="BL384" s="4119"/>
    </row>
    <row r="385" spans="4:64" ht="20.100000000000001" customHeight="1" thickBot="1">
      <c r="D385" s="2607"/>
      <c r="AI385" s="4119"/>
      <c r="AJ385" s="4119"/>
      <c r="AK385" s="4544"/>
      <c r="AL385" s="4388"/>
      <c r="AM385" s="4388"/>
      <c r="AN385" s="4388"/>
      <c r="AO385" s="4388"/>
      <c r="AP385" s="4388"/>
      <c r="AQ385" s="4388"/>
      <c r="AR385" s="4388"/>
      <c r="AS385" s="4388"/>
      <c r="AT385" s="4388"/>
      <c r="AU385" s="4388"/>
      <c r="AV385" s="4388"/>
      <c r="AW385" s="4388"/>
      <c r="AX385" s="4388"/>
      <c r="AY385" s="4388"/>
      <c r="AZ385" s="4388"/>
      <c r="BA385" s="4388"/>
      <c r="BB385" s="4388"/>
      <c r="BC385" s="4388"/>
      <c r="BD385" s="4388"/>
      <c r="BE385" s="4388"/>
      <c r="BF385" s="4388"/>
      <c r="BG385" s="4388"/>
      <c r="BH385" s="4388"/>
      <c r="BI385" s="4545"/>
      <c r="BJ385" s="3984"/>
      <c r="BK385" s="3984"/>
      <c r="BL385" s="4119"/>
    </row>
    <row r="386" spans="4:64" ht="20.100000000000001" customHeight="1">
      <c r="D386" s="2607"/>
    </row>
    <row r="387" spans="4:64" ht="20.100000000000001" customHeight="1">
      <c r="D387" s="2607"/>
    </row>
    <row r="388" spans="4:64" ht="20.100000000000001" customHeight="1">
      <c r="D388" s="2607"/>
    </row>
    <row r="389" spans="4:64" ht="20.100000000000001" customHeight="1">
      <c r="D389" s="2607"/>
    </row>
    <row r="390" spans="4:64" ht="20.100000000000001" customHeight="1">
      <c r="D390" s="2607"/>
    </row>
    <row r="391" spans="4:64" ht="20.100000000000001" customHeight="1">
      <c r="D391" s="2607"/>
    </row>
    <row r="392" spans="4:64" ht="20.100000000000001" customHeight="1">
      <c r="D392" s="2607"/>
    </row>
    <row r="393" spans="4:64" ht="20.100000000000001" customHeight="1">
      <c r="D393" s="2607"/>
    </row>
    <row r="394" spans="4:64" ht="20.100000000000001" customHeight="1">
      <c r="D394" s="2607"/>
    </row>
    <row r="395" spans="4:64" ht="20.100000000000001" customHeight="1">
      <c r="D395" s="2607"/>
    </row>
    <row r="396" spans="4:64" ht="20.100000000000001" customHeight="1">
      <c r="D396" s="2607"/>
    </row>
    <row r="397" spans="4:64" ht="20.100000000000001" customHeight="1">
      <c r="D397" s="2607"/>
    </row>
    <row r="398" spans="4:64" ht="20.100000000000001" customHeight="1">
      <c r="D398" s="2607"/>
    </row>
    <row r="399" spans="4:64" ht="20.100000000000001" customHeight="1">
      <c r="D399" s="2607"/>
    </row>
    <row r="400" spans="4:64" ht="20.100000000000001" customHeight="1">
      <c r="D400" s="2607"/>
    </row>
    <row r="401" s="2607" customFormat="1" ht="20.100000000000001" customHeight="1"/>
    <row r="402" s="2607" customFormat="1" ht="20.100000000000001" customHeight="1"/>
    <row r="403" s="2607" customFormat="1" ht="20.100000000000001" customHeight="1"/>
    <row r="404" s="2607" customFormat="1" ht="20.100000000000001" customHeight="1"/>
    <row r="405" s="2607" customFormat="1" ht="20.100000000000001" customHeight="1"/>
    <row r="406" s="2607" customFormat="1" ht="20.100000000000001" customHeight="1"/>
    <row r="407" s="2607" customFormat="1" ht="20.100000000000001" customHeight="1"/>
    <row r="408" s="2607" customFormat="1" ht="20.100000000000001" customHeight="1"/>
    <row r="409" s="2607" customFormat="1" ht="20.100000000000001" customHeight="1"/>
    <row r="410" s="2607" customFormat="1" ht="20.100000000000001" customHeight="1"/>
    <row r="411" s="2607" customFormat="1" ht="20.100000000000001" customHeight="1"/>
    <row r="412" s="2607" customFormat="1" ht="20.100000000000001" customHeight="1"/>
    <row r="413" s="2607" customFormat="1" ht="20.100000000000001" customHeight="1"/>
    <row r="414" s="2607" customFormat="1" ht="20.100000000000001" customHeight="1"/>
    <row r="415" s="2607" customFormat="1" ht="20.100000000000001" customHeight="1"/>
    <row r="416" s="2607" customFormat="1" ht="20.100000000000001" customHeight="1"/>
    <row r="417" s="2607" customFormat="1" ht="20.100000000000001" customHeight="1"/>
    <row r="418" s="2607" customFormat="1" ht="20.100000000000001" customHeight="1"/>
    <row r="419" s="2607" customFormat="1" ht="20.100000000000001" customHeight="1"/>
    <row r="420" s="2607" customFormat="1" ht="20.100000000000001" customHeight="1"/>
    <row r="421" s="2607" customFormat="1" ht="20.100000000000001" customHeight="1"/>
    <row r="422" s="2607" customFormat="1" ht="20.100000000000001" customHeight="1"/>
    <row r="423" s="2607" customFormat="1" ht="20.100000000000001" customHeight="1"/>
    <row r="424" s="2607" customFormat="1" ht="20.100000000000001" customHeight="1"/>
    <row r="425" s="2607" customFormat="1" ht="20.100000000000001" customHeight="1"/>
    <row r="426" s="2607" customFormat="1" ht="20.100000000000001" customHeight="1"/>
    <row r="427" s="2607" customFormat="1" ht="20.100000000000001" customHeight="1"/>
    <row r="428" s="2607" customFormat="1" ht="20.100000000000001" customHeight="1"/>
    <row r="429" s="2607" customFormat="1" ht="20.100000000000001" customHeight="1"/>
    <row r="430" s="2607" customFormat="1" ht="20.100000000000001" customHeight="1"/>
    <row r="431" s="2607" customFormat="1" ht="20.100000000000001" customHeight="1"/>
    <row r="432" s="2607" customFormat="1" ht="20.100000000000001" customHeight="1"/>
  </sheetData>
  <mergeCells count="203">
    <mergeCell ref="BH373:BI373"/>
    <mergeCell ref="BH374:BI374"/>
    <mergeCell ref="BH375:BI375"/>
    <mergeCell ref="BH376:BI376"/>
    <mergeCell ref="BH377:BI377"/>
    <mergeCell ref="AW381:AZ381"/>
    <mergeCell ref="AK366:BI367"/>
    <mergeCell ref="BH368:BI368"/>
    <mergeCell ref="BH369:BI369"/>
    <mergeCell ref="BH370:BI370"/>
    <mergeCell ref="BH371:BI371"/>
    <mergeCell ref="BH372:BI372"/>
    <mergeCell ref="BH352:BI352"/>
    <mergeCell ref="BH353:BI353"/>
    <mergeCell ref="BH354:BI354"/>
    <mergeCell ref="BH355:BI355"/>
    <mergeCell ref="BH356:BI356"/>
    <mergeCell ref="AQ357:AS358"/>
    <mergeCell ref="AU357:AU358"/>
    <mergeCell ref="BH358:BI358"/>
    <mergeCell ref="C333:D334"/>
    <mergeCell ref="AK344:BF344"/>
    <mergeCell ref="BH347:BI347"/>
    <mergeCell ref="BH349:BI349"/>
    <mergeCell ref="BH350:BI350"/>
    <mergeCell ref="BH351:BI351"/>
    <mergeCell ref="AM330:BI330"/>
    <mergeCell ref="AM331:AO331"/>
    <mergeCell ref="AQ331:AS331"/>
    <mergeCell ref="AU331:AW331"/>
    <mergeCell ref="AY331:AZ331"/>
    <mergeCell ref="BA331:BB331"/>
    <mergeCell ref="BD331:BE331"/>
    <mergeCell ref="BF331:BG331"/>
    <mergeCell ref="BH331:BI331"/>
    <mergeCell ref="FY8:FY9"/>
    <mergeCell ref="FZ8:FZ9"/>
    <mergeCell ref="GA8:GA9"/>
    <mergeCell ref="GB8:GB9"/>
    <mergeCell ref="G9:H9"/>
    <mergeCell ref="I9:J9"/>
    <mergeCell ref="M9:N9"/>
    <mergeCell ref="X9:Y9"/>
    <mergeCell ref="FR8:FR9"/>
    <mergeCell ref="FT8:FT9"/>
    <mergeCell ref="FU8:FU9"/>
    <mergeCell ref="FV8:FV9"/>
    <mergeCell ref="FW8:FW9"/>
    <mergeCell ref="FX8:FX9"/>
    <mergeCell ref="FL8:FL9"/>
    <mergeCell ref="FM8:FM9"/>
    <mergeCell ref="FN8:FN9"/>
    <mergeCell ref="FO8:FO9"/>
    <mergeCell ref="FP8:FP9"/>
    <mergeCell ref="FQ8:FQ9"/>
    <mergeCell ref="FC8:FC9"/>
    <mergeCell ref="FD8:FD9"/>
    <mergeCell ref="FE8:FE9"/>
    <mergeCell ref="FF8:FF9"/>
    <mergeCell ref="FG8:FG9"/>
    <mergeCell ref="FK8:FK9"/>
    <mergeCell ref="EV8:EV9"/>
    <mergeCell ref="EW8:EW9"/>
    <mergeCell ref="EY8:EY9"/>
    <mergeCell ref="EZ8:EZ9"/>
    <mergeCell ref="FA8:FA9"/>
    <mergeCell ref="FB8:FB9"/>
    <mergeCell ref="EI8:EI9"/>
    <mergeCell ref="EJ8:EJ9"/>
    <mergeCell ref="EK8:EK9"/>
    <mergeCell ref="EL8:EL9"/>
    <mergeCell ref="EP8:EP9"/>
    <mergeCell ref="EQ8:EQ9"/>
    <mergeCell ref="EN6:EN9"/>
    <mergeCell ref="EO6:EO9"/>
    <mergeCell ref="EB8:EB9"/>
    <mergeCell ref="EC8:EC9"/>
    <mergeCell ref="EE8:EE9"/>
    <mergeCell ref="EF8:EF9"/>
    <mergeCell ref="EG8:EG9"/>
    <mergeCell ref="EH8:EH9"/>
    <mergeCell ref="DV8:DV9"/>
    <mergeCell ref="DW8:DW9"/>
    <mergeCell ref="DX8:DX9"/>
    <mergeCell ref="DY8:DY9"/>
    <mergeCell ref="DZ8:DZ9"/>
    <mergeCell ref="EA8:EA9"/>
    <mergeCell ref="CM8:CM9"/>
    <mergeCell ref="CR8:CR9"/>
    <mergeCell ref="CS8:CS9"/>
    <mergeCell ref="CN8:CN9"/>
    <mergeCell ref="DS8:DS9"/>
    <mergeCell ref="DT8:DT9"/>
    <mergeCell ref="DG8:DG9"/>
    <mergeCell ref="DH8:DH9"/>
    <mergeCell ref="DI8:DI9"/>
    <mergeCell ref="DL8:DL9"/>
    <mergeCell ref="DM8:DM9"/>
    <mergeCell ref="DN8:DN9"/>
    <mergeCell ref="DC8:DC9"/>
    <mergeCell ref="DD8:DD9"/>
    <mergeCell ref="DE8:DE9"/>
    <mergeCell ref="DF8:DF9"/>
    <mergeCell ref="DO8:DO9"/>
    <mergeCell ref="DP8:DP9"/>
    <mergeCell ref="DQ8:DQ9"/>
    <mergeCell ref="DR8:DR9"/>
    <mergeCell ref="CP8:CP9"/>
    <mergeCell ref="CQ8:CQ9"/>
    <mergeCell ref="BO8:BO9"/>
    <mergeCell ref="BP8:BP9"/>
    <mergeCell ref="BQ8:BQ9"/>
    <mergeCell ref="BR8:BR9"/>
    <mergeCell ref="BF8:BF9"/>
    <mergeCell ref="BG8:BG9"/>
    <mergeCell ref="BH8:BH9"/>
    <mergeCell ref="BI8:BI9"/>
    <mergeCell ref="BJ8:BJ9"/>
    <mergeCell ref="BK8:BK9"/>
    <mergeCell ref="BN8:BN9"/>
    <mergeCell ref="BZ8:BZ9"/>
    <mergeCell ref="CA8:CA9"/>
    <mergeCell ref="CB8:CB9"/>
    <mergeCell ref="CC8:CC9"/>
    <mergeCell ref="CG8:CG9"/>
    <mergeCell ref="CH8:CH9"/>
    <mergeCell ref="BS8:BS9"/>
    <mergeCell ref="BT8:BT9"/>
    <mergeCell ref="BV8:BV9"/>
    <mergeCell ref="BW8:BW9"/>
    <mergeCell ref="CI8:CI9"/>
    <mergeCell ref="BY8:BY9"/>
    <mergeCell ref="CE6:CE9"/>
    <mergeCell ref="CF6:CF9"/>
    <mergeCell ref="CG6:CN6"/>
    <mergeCell ref="FS6:FT7"/>
    <mergeCell ref="FU6:GB6"/>
    <mergeCell ref="I7:K7"/>
    <mergeCell ref="O7:P7"/>
    <mergeCell ref="Z7:AA7"/>
    <mergeCell ref="AK7:AY7"/>
    <mergeCell ref="BM7:BT7"/>
    <mergeCell ref="DV7:EC7"/>
    <mergeCell ref="EP6:EW6"/>
    <mergeCell ref="EX6:EY7"/>
    <mergeCell ref="EZ6:FG6"/>
    <mergeCell ref="FI6:FI9"/>
    <mergeCell ref="FJ6:FJ9"/>
    <mergeCell ref="FK6:FR6"/>
    <mergeCell ref="ER8:ER9"/>
    <mergeCell ref="ES8:ES9"/>
    <mergeCell ref="ET8:ET9"/>
    <mergeCell ref="EU8:EU9"/>
    <mergeCell ref="DA6:DA9"/>
    <mergeCell ref="DB8:DB9"/>
    <mergeCell ref="DB6:DI6"/>
    <mergeCell ref="DK6:DL7"/>
    <mergeCell ref="DM6:DT6"/>
    <mergeCell ref="DV3:EL6"/>
    <mergeCell ref="CO6:CP7"/>
    <mergeCell ref="B4:B5"/>
    <mergeCell ref="E4:E5"/>
    <mergeCell ref="F4:F5"/>
    <mergeCell ref="M5:V5"/>
    <mergeCell ref="X5:AG5"/>
    <mergeCell ref="B6:B7"/>
    <mergeCell ref="D6:F7"/>
    <mergeCell ref="G6:K6"/>
    <mergeCell ref="AK6:AY6"/>
    <mergeCell ref="CQ6:CX6"/>
    <mergeCell ref="CZ6:CZ9"/>
    <mergeCell ref="CJ8:CJ9"/>
    <mergeCell ref="CK8:CK9"/>
    <mergeCell ref="CL8:CL9"/>
    <mergeCell ref="CT8:CT9"/>
    <mergeCell ref="CU8:CU9"/>
    <mergeCell ref="CV8:CV9"/>
    <mergeCell ref="CW8:CW9"/>
    <mergeCell ref="CX8:CX9"/>
    <mergeCell ref="A3:A5"/>
    <mergeCell ref="E3:K3"/>
    <mergeCell ref="M3:V3"/>
    <mergeCell ref="X3:AG3"/>
    <mergeCell ref="AK3:BK5"/>
    <mergeCell ref="BM3:CC6"/>
    <mergeCell ref="BA6:BA8"/>
    <mergeCell ref="BB6:BB9"/>
    <mergeCell ref="BC6:BC9"/>
    <mergeCell ref="BD6:BK6"/>
    <mergeCell ref="AR8:AS9"/>
    <mergeCell ref="AT8:AU9"/>
    <mergeCell ref="AV8:AW9"/>
    <mergeCell ref="AX8:AY9"/>
    <mergeCell ref="BD8:BD9"/>
    <mergeCell ref="BE8:BE9"/>
    <mergeCell ref="G8:J8"/>
    <mergeCell ref="K8:K9"/>
    <mergeCell ref="AJ8:AK9"/>
    <mergeCell ref="AL8:AM9"/>
    <mergeCell ref="AN8:AO9"/>
    <mergeCell ref="AP8:AQ9"/>
    <mergeCell ref="BM8:BM9"/>
    <mergeCell ref="BX8:BX9"/>
  </mergeCells>
  <conditionalFormatting sqref="F357:F364">
    <cfRule type="cellIs" dxfId="259" priority="20" stopIfTrue="1" operator="equal">
      <formula>2</formula>
    </cfRule>
    <cfRule type="cellIs" dxfId="258" priority="21" stopIfTrue="1" operator="equal">
      <formula>3</formula>
    </cfRule>
    <cfRule type="cellIs" dxfId="257" priority="19" stopIfTrue="1" operator="equal">
      <formula>1</formula>
    </cfRule>
  </conditionalFormatting>
  <conditionalFormatting sqref="F370 F373:F375 F377 F387 F390:F392 F394">
    <cfRule type="cellIs" dxfId="256" priority="30" stopIfTrue="1" operator="equal">
      <formula>3</formula>
    </cfRule>
    <cfRule type="cellIs" dxfId="255" priority="29" stopIfTrue="1" operator="equal">
      <formula>2</formula>
    </cfRule>
    <cfRule type="cellIs" dxfId="254" priority="28" stopIfTrue="1" operator="equal">
      <formula>1</formula>
    </cfRule>
  </conditionalFormatting>
  <conditionalFormatting sqref="F379">
    <cfRule type="cellIs" dxfId="253" priority="27" stopIfTrue="1" operator="equal">
      <formula>3</formula>
    </cfRule>
    <cfRule type="cellIs" dxfId="252" priority="26" stopIfTrue="1" operator="equal">
      <formula>2</formula>
    </cfRule>
    <cfRule type="cellIs" dxfId="251" priority="25" stopIfTrue="1" operator="equal">
      <formula>1</formula>
    </cfRule>
  </conditionalFormatting>
  <conditionalFormatting sqref="F396">
    <cfRule type="cellIs" dxfId="250" priority="24" stopIfTrue="1" operator="equal">
      <formula>3</formula>
    </cfRule>
    <cfRule type="cellIs" dxfId="249" priority="23" stopIfTrue="1" operator="equal">
      <formula>2</formula>
    </cfRule>
    <cfRule type="cellIs" dxfId="248" priority="22" stopIfTrue="1" operator="equal">
      <formula>1</formula>
    </cfRule>
  </conditionalFormatting>
  <conditionalFormatting sqref="AC7">
    <cfRule type="cellIs" dxfId="247" priority="85" operator="equal">
      <formula>"?"</formula>
    </cfRule>
  </conditionalFormatting>
  <conditionalFormatting sqref="AK10:AK328 AM10:AM328 AO10:AO328">
    <cfRule type="cellIs" dxfId="246" priority="17" stopIfTrue="1" operator="equal">
      <formula>2</formula>
    </cfRule>
    <cfRule type="cellIs" dxfId="245" priority="16" stopIfTrue="1" operator="equal">
      <formula>1</formula>
    </cfRule>
    <cfRule type="cellIs" dxfId="244" priority="18" stopIfTrue="1" operator="equal">
      <formula>3</formula>
    </cfRule>
  </conditionalFormatting>
  <conditionalFormatting sqref="AK329:AY329">
    <cfRule type="cellIs" dxfId="243" priority="98" stopIfTrue="1" operator="equal">
      <formula>1</formula>
    </cfRule>
    <cfRule type="cellIs" dxfId="242" priority="99" stopIfTrue="1" operator="equal">
      <formula>2</formula>
    </cfRule>
    <cfRule type="cellIs" dxfId="241" priority="100" stopIfTrue="1" operator="equal">
      <formula>3</formula>
    </cfRule>
  </conditionalFormatting>
  <conditionalFormatting sqref="AM332:AN339">
    <cfRule type="cellIs" dxfId="240" priority="84" stopIfTrue="1" operator="equal">
      <formula>$DY330</formula>
    </cfRule>
    <cfRule type="cellIs" dxfId="239" priority="82" stopIfTrue="1" operator="equal">
      <formula>$DW330</formula>
    </cfRule>
    <cfRule type="cellIs" dxfId="238" priority="83" stopIfTrue="1" operator="equal">
      <formula>$DX330</formula>
    </cfRule>
  </conditionalFormatting>
  <conditionalFormatting sqref="AQ10:AQ328">
    <cfRule type="cellIs" dxfId="237" priority="13" stopIfTrue="1" operator="equal">
      <formula>1</formula>
    </cfRule>
    <cfRule type="cellIs" dxfId="236" priority="15" stopIfTrue="1" operator="equal">
      <formula>3</formula>
    </cfRule>
    <cfRule type="cellIs" dxfId="235" priority="14" stopIfTrue="1" operator="equal">
      <formula>2</formula>
    </cfRule>
  </conditionalFormatting>
  <conditionalFormatting sqref="AQ332:AR339">
    <cfRule type="cellIs" dxfId="234" priority="80" stopIfTrue="1" operator="equal">
      <formula>$DX330</formula>
    </cfRule>
    <cfRule type="cellIs" dxfId="233" priority="81" stopIfTrue="1" operator="equal">
      <formula>$DY330</formula>
    </cfRule>
    <cfRule type="cellIs" dxfId="232" priority="79" stopIfTrue="1" operator="equal">
      <formula>$DW330</formula>
    </cfRule>
  </conditionalFormatting>
  <conditionalFormatting sqref="AQ378:AR378">
    <cfRule type="cellIs" dxfId="231" priority="44" stopIfTrue="1" operator="equal">
      <formula>2</formula>
    </cfRule>
    <cfRule type="cellIs" dxfId="230" priority="45" stopIfTrue="1" operator="equal">
      <formula>3</formula>
    </cfRule>
    <cfRule type="cellIs" dxfId="229" priority="43" stopIfTrue="1" operator="equal">
      <formula>1</formula>
    </cfRule>
  </conditionalFormatting>
  <conditionalFormatting sqref="AS10:AS328">
    <cfRule type="cellIs" dxfId="228" priority="12" stopIfTrue="1" operator="equal">
      <formula>3</formula>
    </cfRule>
    <cfRule type="cellIs" dxfId="227" priority="11" stopIfTrue="1" operator="equal">
      <formula>2</formula>
    </cfRule>
    <cfRule type="cellIs" dxfId="226" priority="10" stopIfTrue="1" operator="equal">
      <formula>1</formula>
    </cfRule>
  </conditionalFormatting>
  <conditionalFormatting sqref="AU10:AU328">
    <cfRule type="cellIs" dxfId="225" priority="9" stopIfTrue="1" operator="equal">
      <formula>3</formula>
    </cfRule>
    <cfRule type="cellIs" dxfId="224" priority="8" stopIfTrue="1" operator="equal">
      <formula>2</formula>
    </cfRule>
    <cfRule type="cellIs" dxfId="223" priority="7" stopIfTrue="1" operator="equal">
      <formula>1</formula>
    </cfRule>
  </conditionalFormatting>
  <conditionalFormatting sqref="AU332:AV339">
    <cfRule type="cellIs" dxfId="222" priority="78" stopIfTrue="1" operator="equal">
      <formula>$DY330</formula>
    </cfRule>
    <cfRule type="cellIs" dxfId="221" priority="77" stopIfTrue="1" operator="equal">
      <formula>$DX330</formula>
    </cfRule>
    <cfRule type="cellIs" dxfId="220" priority="76" stopIfTrue="1" operator="equal">
      <formula>$DW330</formula>
    </cfRule>
  </conditionalFormatting>
  <conditionalFormatting sqref="AU349:AV356">
    <cfRule type="cellIs" dxfId="219" priority="52" stopIfTrue="1" operator="equal">
      <formula>1</formula>
    </cfRule>
    <cfRule type="cellIs" dxfId="218" priority="54" stopIfTrue="1" operator="equal">
      <formula>3</formula>
    </cfRule>
    <cfRule type="cellIs" dxfId="217" priority="53" stopIfTrue="1" operator="equal">
      <formula>2</formula>
    </cfRule>
  </conditionalFormatting>
  <conditionalFormatting sqref="AU378:AV378">
    <cfRule type="cellIs" dxfId="216" priority="42" stopIfTrue="1" operator="equal">
      <formula>3</formula>
    </cfRule>
    <cfRule type="cellIs" dxfId="215" priority="41" stopIfTrue="1" operator="equal">
      <formula>2</formula>
    </cfRule>
    <cfRule type="cellIs" dxfId="214" priority="40" stopIfTrue="1" operator="equal">
      <formula>1</formula>
    </cfRule>
  </conditionalFormatting>
  <conditionalFormatting sqref="AW10:AW328">
    <cfRule type="cellIs" dxfId="213" priority="4" stopIfTrue="1" operator="equal">
      <formula>1</formula>
    </cfRule>
    <cfRule type="cellIs" dxfId="212" priority="5" stopIfTrue="1" operator="equal">
      <formula>2</formula>
    </cfRule>
    <cfRule type="cellIs" dxfId="211" priority="6" stopIfTrue="1" operator="equal">
      <formula>3</formula>
    </cfRule>
  </conditionalFormatting>
  <conditionalFormatting sqref="AW347:BF347">
    <cfRule type="cellIs" dxfId="210" priority="58" stopIfTrue="1" operator="equal">
      <formula>$DW330</formula>
    </cfRule>
    <cfRule type="cellIs" dxfId="209" priority="59" stopIfTrue="1" operator="equal">
      <formula>$DX330</formula>
    </cfRule>
    <cfRule type="cellIs" dxfId="208" priority="60" stopIfTrue="1" operator="equal">
      <formula>$DY330</formula>
    </cfRule>
  </conditionalFormatting>
  <conditionalFormatting sqref="AY10:AY328">
    <cfRule type="cellIs" dxfId="207" priority="2" stopIfTrue="1" operator="equal">
      <formula>2</formula>
    </cfRule>
    <cfRule type="cellIs" dxfId="206" priority="3" stopIfTrue="1" operator="equal">
      <formula>3</formula>
    </cfRule>
    <cfRule type="cellIs" dxfId="205" priority="1" stopIfTrue="1" operator="equal">
      <formula>1</formula>
    </cfRule>
  </conditionalFormatting>
  <conditionalFormatting sqref="AY332:AY339">
    <cfRule type="cellIs" dxfId="204" priority="75" stopIfTrue="1" operator="equal">
      <formula>$DY330</formula>
    </cfRule>
    <cfRule type="cellIs" dxfId="203" priority="73" stopIfTrue="1" operator="equal">
      <formula>$DW330</formula>
    </cfRule>
    <cfRule type="cellIs" dxfId="202" priority="74" stopIfTrue="1" operator="equal">
      <formula>$DX330</formula>
    </cfRule>
  </conditionalFormatting>
  <conditionalFormatting sqref="AY378">
    <cfRule type="cellIs" dxfId="201" priority="37" stopIfTrue="1" operator="equal">
      <formula>1</formula>
    </cfRule>
    <cfRule type="cellIs" dxfId="200" priority="39" stopIfTrue="1" operator="equal">
      <formula>3</formula>
    </cfRule>
    <cfRule type="cellIs" dxfId="199" priority="38" stopIfTrue="1" operator="equal">
      <formula>2</formula>
    </cfRule>
  </conditionalFormatting>
  <conditionalFormatting sqref="BA332:BA339">
    <cfRule type="cellIs" dxfId="198" priority="70" stopIfTrue="1" operator="equal">
      <formula>$DW330</formula>
    </cfRule>
    <cfRule type="cellIs" dxfId="197" priority="72" stopIfTrue="1" operator="equal">
      <formula>$DY330</formula>
    </cfRule>
    <cfRule type="cellIs" dxfId="196" priority="71" stopIfTrue="1" operator="equal">
      <formula>$DX330</formula>
    </cfRule>
  </conditionalFormatting>
  <conditionalFormatting sqref="BA378">
    <cfRule type="cellIs" dxfId="195" priority="47" stopIfTrue="1" operator="equal">
      <formula>2</formula>
    </cfRule>
    <cfRule type="cellIs" dxfId="194" priority="48" stopIfTrue="1" operator="equal">
      <formula>3</formula>
    </cfRule>
    <cfRule type="cellIs" dxfId="193" priority="46" stopIfTrue="1" operator="equal">
      <formula>1</formula>
    </cfRule>
  </conditionalFormatting>
  <conditionalFormatting sqref="BD332:BD339">
    <cfRule type="cellIs" dxfId="192" priority="68" stopIfTrue="1" operator="equal">
      <formula>$DX330</formula>
    </cfRule>
    <cfRule type="cellIs" dxfId="191" priority="69" stopIfTrue="1" operator="equal">
      <formula>$DY330</formula>
    </cfRule>
    <cfRule type="cellIs" dxfId="190" priority="67" stopIfTrue="1" operator="equal">
      <formula>$DW330</formula>
    </cfRule>
  </conditionalFormatting>
  <conditionalFormatting sqref="BD378">
    <cfRule type="cellIs" dxfId="189" priority="36" stopIfTrue="1" operator="equal">
      <formula>3</formula>
    </cfRule>
    <cfRule type="cellIs" dxfId="188" priority="34" stopIfTrue="1" operator="equal">
      <formula>1</formula>
    </cfRule>
    <cfRule type="cellIs" dxfId="187" priority="35" stopIfTrue="1" operator="equal">
      <formula>2</formula>
    </cfRule>
  </conditionalFormatting>
  <conditionalFormatting sqref="BF332:BF339">
    <cfRule type="cellIs" dxfId="186" priority="64" stopIfTrue="1" operator="equal">
      <formula>$DW330</formula>
    </cfRule>
    <cfRule type="cellIs" dxfId="185" priority="65" stopIfTrue="1" operator="equal">
      <formula>$DX330</formula>
    </cfRule>
    <cfRule type="cellIs" dxfId="184" priority="66" stopIfTrue="1" operator="equal">
      <formula>$DY330</formula>
    </cfRule>
  </conditionalFormatting>
  <conditionalFormatting sqref="BG349:BG356">
    <cfRule type="cellIs" dxfId="183" priority="57" stopIfTrue="1" operator="equal">
      <formula>3</formula>
    </cfRule>
    <cfRule type="cellIs" dxfId="182" priority="56" stopIfTrue="1" operator="equal">
      <formula>2</formula>
    </cfRule>
    <cfRule type="cellIs" dxfId="181" priority="55" stopIfTrue="1" operator="equal">
      <formula>1</formula>
    </cfRule>
  </conditionalFormatting>
  <conditionalFormatting sqref="BH332:BH339">
    <cfRule type="cellIs" dxfId="180" priority="61" stopIfTrue="1" operator="equal">
      <formula>$DW330</formula>
    </cfRule>
    <cfRule type="cellIs" dxfId="179" priority="62" stopIfTrue="1" operator="equal">
      <formula>$DX330</formula>
    </cfRule>
    <cfRule type="cellIs" dxfId="178" priority="63" stopIfTrue="1" operator="equal">
      <formula>$DY330</formula>
    </cfRule>
  </conditionalFormatting>
  <conditionalFormatting sqref="BH370:BH377">
    <cfRule type="cellIs" dxfId="177" priority="32" stopIfTrue="1" operator="equal">
      <formula>2</formula>
    </cfRule>
    <cfRule type="cellIs" dxfId="176" priority="31" stopIfTrue="1" operator="equal">
      <formula>1</formula>
    </cfRule>
    <cfRule type="cellIs" dxfId="175" priority="33" stopIfTrue="1" operator="equal">
      <formula>3</formula>
    </cfRule>
  </conditionalFormatting>
  <conditionalFormatting sqref="BI378">
    <cfRule type="cellIs" dxfId="174" priority="51" stopIfTrue="1" operator="equal">
      <formula>3</formula>
    </cfRule>
    <cfRule type="cellIs" dxfId="173" priority="50" stopIfTrue="1" operator="equal">
      <formula>2</formula>
    </cfRule>
    <cfRule type="cellIs" dxfId="172" priority="49" stopIfTrue="1" operator="equal">
      <formula>1</formula>
    </cfRule>
  </conditionalFormatting>
  <conditionalFormatting sqref="BM10:BT329">
    <cfRule type="cellIs" dxfId="171" priority="86" stopIfTrue="1" operator="equal">
      <formula>1</formula>
    </cfRule>
    <cfRule type="cellIs" dxfId="170" priority="87" stopIfTrue="1" operator="equal">
      <formula>2</formula>
    </cfRule>
    <cfRule type="cellIs" dxfId="169" priority="88" stopIfTrue="1" operator="equal">
      <formula>3</formula>
    </cfRule>
  </conditionalFormatting>
  <conditionalFormatting sqref="DD5">
    <cfRule type="cellIs" dxfId="168" priority="106" stopIfTrue="1" operator="equal">
      <formula>3</formula>
    </cfRule>
    <cfRule type="cellIs" dxfId="167" priority="104" stopIfTrue="1" operator="equal">
      <formula>1</formula>
    </cfRule>
    <cfRule type="cellIs" dxfId="166" priority="105" stopIfTrue="1" operator="equal">
      <formula>2</formula>
    </cfRule>
  </conditionalFormatting>
  <conditionalFormatting sqref="DF5">
    <cfRule type="cellIs" dxfId="165" priority="101" stopIfTrue="1" operator="equal">
      <formula>1</formula>
    </cfRule>
    <cfRule type="cellIs" dxfId="164" priority="102" stopIfTrue="1" operator="equal">
      <formula>2</formula>
    </cfRule>
    <cfRule type="cellIs" dxfId="163" priority="103" stopIfTrue="1" operator="equal">
      <formula>3</formula>
    </cfRule>
  </conditionalFormatting>
  <conditionalFormatting sqref="DV10:EC329">
    <cfRule type="cellIs" dxfId="162" priority="89" stopIfTrue="1" operator="equal">
      <formula>1</formula>
    </cfRule>
    <cfRule type="cellIs" dxfId="161" priority="90" stopIfTrue="1" operator="equal">
      <formula>2</formula>
    </cfRule>
    <cfRule type="cellIs" dxfId="160" priority="91" stopIfTrue="1" operator="equal">
      <formula>3</formula>
    </cfRule>
  </conditionalFormatting>
  <conditionalFormatting sqref="FM5">
    <cfRule type="cellIs" dxfId="159" priority="95" stopIfTrue="1" operator="equal">
      <formula>1</formula>
    </cfRule>
    <cfRule type="cellIs" dxfId="158" priority="96" stopIfTrue="1" operator="equal">
      <formula>2</formula>
    </cfRule>
    <cfRule type="cellIs" dxfId="157" priority="97" stopIfTrue="1" operator="equal">
      <formula>3</formula>
    </cfRule>
  </conditionalFormatting>
  <conditionalFormatting sqref="FO5">
    <cfRule type="cellIs" dxfId="156" priority="94" stopIfTrue="1" operator="equal">
      <formula>3</formula>
    </cfRule>
    <cfRule type="cellIs" dxfId="155" priority="92" stopIfTrue="1" operator="equal">
      <formula>1</formula>
    </cfRule>
    <cfRule type="cellIs" dxfId="154" priority="93" stopIfTrue="1" operator="equal">
      <formula>2</formula>
    </cfRule>
  </conditionalFormatting>
  <printOptions horizontalCentered="1"/>
  <pageMargins left="0.19685039370078741" right="0" top="0.19685039370078741" bottom="0" header="0" footer="0"/>
  <pageSetup paperSize="8" scale="49" pageOrder="overThenDown" orientation="landscape" verticalDpi="300" r:id="rId1"/>
  <headerFooter alignWithMargins="0"/>
  <rowBreaks count="1" manualBreakCount="1">
    <brk id="6" max="29" man="1"/>
  </rowBreaks>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FF2709-F31E-44A8-B1FC-0438A62A4EAE}">
  <dimension ref="A1:O47"/>
  <sheetViews>
    <sheetView zoomScaleNormal="100" workbookViewId="0">
      <selection activeCell="P1" sqref="P1"/>
    </sheetView>
  </sheetViews>
  <sheetFormatPr baseColWidth="10" defaultRowHeight="12.75"/>
  <cols>
    <col min="1" max="1" width="26.5703125" style="1525" customWidth="1"/>
    <col min="2" max="2" width="2.7109375" style="1525" customWidth="1"/>
    <col min="3" max="3" width="26.5703125" style="1525" customWidth="1"/>
    <col min="4" max="4" width="2.7109375" style="1525" customWidth="1"/>
    <col min="5" max="5" width="26.5703125" style="1525" customWidth="1"/>
    <col min="6" max="6" width="3" style="1525" customWidth="1"/>
    <col min="7" max="7" width="26.5703125" style="1525" customWidth="1"/>
    <col min="8" max="8" width="3.140625" style="1525" customWidth="1"/>
    <col min="9" max="9" width="26.5703125" style="1525" customWidth="1"/>
    <col min="10" max="16384" width="11.42578125" style="1525"/>
  </cols>
  <sheetData>
    <row r="1" spans="1:15" ht="73.5" customHeight="1" thickTop="1">
      <c r="A1" s="1524">
        <v>2020</v>
      </c>
      <c r="C1" s="1524">
        <v>2020</v>
      </c>
      <c r="E1" s="1524">
        <v>2020</v>
      </c>
      <c r="G1" s="1524">
        <v>2020</v>
      </c>
      <c r="I1" s="1524" t="s">
        <v>1758</v>
      </c>
      <c r="J1" s="1526"/>
      <c r="K1" s="1527">
        <v>73.5</v>
      </c>
      <c r="L1" s="1528" t="s">
        <v>1759</v>
      </c>
    </row>
    <row r="2" spans="1:15" ht="27" customHeight="1">
      <c r="A2" s="1529" t="s">
        <v>1760</v>
      </c>
      <c r="C2" s="1529" t="s">
        <v>1760</v>
      </c>
      <c r="E2" s="1529" t="s">
        <v>1761</v>
      </c>
      <c r="G2" s="1529" t="s">
        <v>1762</v>
      </c>
      <c r="I2" s="1529" t="s">
        <v>1763</v>
      </c>
      <c r="J2" s="1526"/>
      <c r="K2" s="1527">
        <v>27</v>
      </c>
    </row>
    <row r="3" spans="1:15" ht="45.75" customHeight="1">
      <c r="A3" s="1529" t="s">
        <v>1764</v>
      </c>
      <c r="C3" s="1530" t="s">
        <v>1765</v>
      </c>
      <c r="E3" s="1531" t="s">
        <v>1766</v>
      </c>
      <c r="G3" s="1531" t="s">
        <v>1766</v>
      </c>
      <c r="I3" s="1531" t="s">
        <v>1767</v>
      </c>
      <c r="J3" s="1526"/>
      <c r="K3" s="1527">
        <v>45.75</v>
      </c>
      <c r="M3" s="52"/>
    </row>
    <row r="4" spans="1:15" ht="30.75" customHeight="1">
      <c r="A4" s="1529" t="s">
        <v>1768</v>
      </c>
      <c r="C4" s="1529" t="s">
        <v>1768</v>
      </c>
      <c r="E4" s="1532" t="s">
        <v>1769</v>
      </c>
      <c r="G4" s="1529" t="s">
        <v>1770</v>
      </c>
      <c r="I4" s="1529" t="s">
        <v>1771</v>
      </c>
      <c r="J4" s="1526"/>
      <c r="K4" s="1527">
        <v>30.75</v>
      </c>
    </row>
    <row r="5" spans="1:15" ht="35.25" customHeight="1">
      <c r="A5" s="1533"/>
      <c r="C5" s="1533"/>
      <c r="E5" s="1533"/>
      <c r="G5" s="1533"/>
      <c r="I5" s="1533"/>
      <c r="J5" s="1526"/>
      <c r="K5" s="1527">
        <v>35.25</v>
      </c>
    </row>
    <row r="6" spans="1:15" ht="27" customHeight="1">
      <c r="A6" s="1534" t="s">
        <v>1772</v>
      </c>
      <c r="C6" s="1534" t="s">
        <v>1772</v>
      </c>
      <c r="E6" s="1534" t="s">
        <v>1772</v>
      </c>
      <c r="G6" s="1534" t="s">
        <v>1772</v>
      </c>
      <c r="I6" s="1534" t="s">
        <v>1772</v>
      </c>
      <c r="J6" s="1526"/>
      <c r="K6" s="1527">
        <v>27</v>
      </c>
    </row>
    <row r="7" spans="1:15">
      <c r="A7" s="1535"/>
      <c r="C7" s="1535"/>
      <c r="E7" s="1535"/>
      <c r="G7" s="1535"/>
      <c r="I7" s="1535"/>
      <c r="J7" s="1526"/>
      <c r="K7" s="1527">
        <v>12.75</v>
      </c>
    </row>
    <row r="8" spans="1:15">
      <c r="A8" s="1535"/>
      <c r="C8" s="1535"/>
      <c r="E8" s="1535"/>
      <c r="G8" s="1535"/>
      <c r="I8" s="1535"/>
      <c r="J8" s="1526"/>
      <c r="K8" s="1527">
        <v>12.75</v>
      </c>
    </row>
    <row r="9" spans="1:15">
      <c r="A9" s="1535"/>
      <c r="C9" s="1535"/>
      <c r="E9" s="1535"/>
      <c r="G9" s="1535"/>
      <c r="I9" s="1535"/>
      <c r="J9" s="1526"/>
      <c r="K9" s="1527">
        <v>12.75</v>
      </c>
    </row>
    <row r="10" spans="1:15">
      <c r="A10" s="1535"/>
      <c r="C10" s="1535"/>
      <c r="E10" s="1535"/>
      <c r="G10" s="1535"/>
      <c r="I10" s="1535"/>
      <c r="J10" s="1526"/>
      <c r="K10" s="1527">
        <v>12.75</v>
      </c>
    </row>
    <row r="11" spans="1:15" ht="13.5" thickBot="1">
      <c r="A11" s="1535"/>
      <c r="C11" s="1535"/>
      <c r="E11" s="1535"/>
      <c r="G11" s="1535"/>
      <c r="I11" s="1535"/>
      <c r="J11" s="1526"/>
      <c r="K11" s="1527">
        <v>12.75</v>
      </c>
    </row>
    <row r="12" spans="1:15" ht="12.75" customHeight="1">
      <c r="A12" s="1535"/>
      <c r="C12" s="1535"/>
      <c r="E12" s="1535"/>
      <c r="G12" s="1535"/>
      <c r="I12" s="1535"/>
      <c r="J12" s="1526"/>
      <c r="K12" s="1527">
        <v>12.75</v>
      </c>
      <c r="M12" s="8212" t="s">
        <v>1773</v>
      </c>
      <c r="N12" s="8213"/>
      <c r="O12" s="8214"/>
    </row>
    <row r="13" spans="1:15" ht="12.75" customHeight="1">
      <c r="A13" s="1535"/>
      <c r="C13" s="1535"/>
      <c r="E13" s="1535"/>
      <c r="G13" s="1535"/>
      <c r="I13" s="1535"/>
      <c r="J13" s="1526"/>
      <c r="K13" s="1527">
        <v>12.75</v>
      </c>
      <c r="M13" s="8215"/>
      <c r="N13" s="8216"/>
      <c r="O13" s="8217"/>
    </row>
    <row r="14" spans="1:15" ht="12.75" customHeight="1">
      <c r="A14" s="1535"/>
      <c r="C14" s="1535"/>
      <c r="E14" s="1535"/>
      <c r="G14" s="1535"/>
      <c r="I14" s="1535"/>
      <c r="J14" s="1526"/>
      <c r="K14" s="1527">
        <v>12.75</v>
      </c>
      <c r="M14" s="8215"/>
      <c r="N14" s="8216"/>
      <c r="O14" s="8217"/>
    </row>
    <row r="15" spans="1:15" ht="13.5" customHeight="1">
      <c r="A15" s="1535"/>
      <c r="C15" s="1535"/>
      <c r="E15" s="1535"/>
      <c r="G15" s="1535"/>
      <c r="I15" s="1535"/>
      <c r="J15" s="1526"/>
      <c r="K15" s="1527">
        <v>12.75</v>
      </c>
      <c r="M15" s="8215"/>
      <c r="N15" s="8216"/>
      <c r="O15" s="8217"/>
    </row>
    <row r="16" spans="1:15" ht="15.75" customHeight="1">
      <c r="A16" s="1535"/>
      <c r="C16" s="1535"/>
      <c r="E16" s="1535"/>
      <c r="G16" s="1535"/>
      <c r="I16" s="1535"/>
      <c r="J16" s="1526"/>
      <c r="K16" s="1527">
        <v>12.75</v>
      </c>
      <c r="M16" s="8215"/>
      <c r="N16" s="8216"/>
      <c r="O16" s="8217"/>
    </row>
    <row r="17" spans="1:15" ht="15.75" customHeight="1" thickBot="1">
      <c r="A17" s="1535"/>
      <c r="C17" s="1535"/>
      <c r="E17" s="1535"/>
      <c r="G17" s="1535"/>
      <c r="I17" s="1535"/>
      <c r="J17" s="1526"/>
      <c r="K17" s="1527">
        <v>12.75</v>
      </c>
      <c r="M17" s="8218"/>
      <c r="N17" s="8219"/>
      <c r="O17" s="8220"/>
    </row>
    <row r="18" spans="1:15" ht="27">
      <c r="A18" s="1535"/>
      <c r="C18" s="1535"/>
      <c r="E18" s="1535"/>
      <c r="G18" s="1535"/>
      <c r="I18" s="1535"/>
      <c r="J18" s="1526"/>
      <c r="K18" s="1527">
        <v>12.75</v>
      </c>
      <c r="M18" s="1536" t="s">
        <v>1772</v>
      </c>
      <c r="N18" s="1537" t="s">
        <v>1774</v>
      </c>
    </row>
    <row r="19" spans="1:15" ht="13.5" thickBot="1">
      <c r="A19" s="1538"/>
      <c r="C19" s="1538"/>
      <c r="E19" s="1538"/>
      <c r="G19" s="1538"/>
      <c r="I19" s="1538"/>
      <c r="J19" s="1526"/>
      <c r="K19" s="1527">
        <v>12.75</v>
      </c>
    </row>
    <row r="20" spans="1:15" ht="15.75" thickTop="1">
      <c r="J20" s="1539"/>
      <c r="K20" s="1540"/>
      <c r="M20" s="1541" t="s">
        <v>1775</v>
      </c>
    </row>
    <row r="21" spans="1:15">
      <c r="J21" s="1539"/>
      <c r="K21" s="1540"/>
    </row>
    <row r="22" spans="1:15">
      <c r="J22" s="1539"/>
      <c r="K22" s="1540"/>
    </row>
    <row r="23" spans="1:15">
      <c r="J23" s="1539"/>
      <c r="K23" s="1540"/>
    </row>
    <row r="24" spans="1:15" ht="13.5" thickBot="1">
      <c r="J24" s="1539"/>
      <c r="K24" s="1540"/>
    </row>
    <row r="25" spans="1:15" ht="73.5" customHeight="1" thickTop="1">
      <c r="A25" s="1542" t="s">
        <v>1776</v>
      </c>
      <c r="C25" s="1543" t="s">
        <v>1777</v>
      </c>
      <c r="E25" s="1544" t="s">
        <v>1778</v>
      </c>
      <c r="G25" s="1545" t="s">
        <v>1779</v>
      </c>
      <c r="I25" s="1545" t="s">
        <v>1780</v>
      </c>
      <c r="J25" s="1526"/>
      <c r="K25" s="1527">
        <v>73.5</v>
      </c>
      <c r="L25" s="1528" t="s">
        <v>1759</v>
      </c>
    </row>
    <row r="26" spans="1:15" ht="27" customHeight="1">
      <c r="A26" s="1546" t="s">
        <v>1781</v>
      </c>
      <c r="C26" s="1547"/>
      <c r="E26" s="1548" t="s">
        <v>637</v>
      </c>
      <c r="G26" s="1546" t="s">
        <v>1782</v>
      </c>
      <c r="I26" s="1546" t="s">
        <v>1783</v>
      </c>
      <c r="J26" s="1526"/>
      <c r="K26" s="1527">
        <v>27</v>
      </c>
      <c r="M26" s="1528"/>
    </row>
    <row r="27" spans="1:15" ht="45.75" customHeight="1">
      <c r="A27" s="1546" t="s">
        <v>1784</v>
      </c>
      <c r="C27" s="1549" t="s">
        <v>1785</v>
      </c>
      <c r="E27" s="1550" t="s">
        <v>1786</v>
      </c>
      <c r="G27" s="1546" t="s">
        <v>1787</v>
      </c>
      <c r="I27" s="1546" t="s">
        <v>1788</v>
      </c>
      <c r="J27" s="1526"/>
      <c r="K27" s="1527">
        <v>45.75</v>
      </c>
    </row>
    <row r="28" spans="1:15" ht="30.75" customHeight="1">
      <c r="A28" s="1546"/>
      <c r="C28" s="1549"/>
      <c r="E28" s="1548"/>
      <c r="G28" s="1546">
        <v>2018</v>
      </c>
      <c r="I28" s="1546"/>
      <c r="J28" s="1526"/>
      <c r="K28" s="1527">
        <v>30.75</v>
      </c>
    </row>
    <row r="29" spans="1:15" ht="35.25" customHeight="1">
      <c r="A29" s="1551"/>
      <c r="C29" s="1549"/>
      <c r="E29" s="1552"/>
      <c r="G29" s="1551"/>
      <c r="I29" s="1551"/>
      <c r="J29" s="1526"/>
      <c r="K29" s="1527">
        <v>35.25</v>
      </c>
    </row>
    <row r="30" spans="1:15" ht="27" customHeight="1">
      <c r="A30" s="1553" t="s">
        <v>1772</v>
      </c>
      <c r="C30" s="1554" t="s">
        <v>1772</v>
      </c>
      <c r="E30" s="1555" t="s">
        <v>1772</v>
      </c>
      <c r="G30" s="1553" t="s">
        <v>1772</v>
      </c>
      <c r="I30" s="1553" t="s">
        <v>1772</v>
      </c>
      <c r="J30" s="1526"/>
      <c r="K30" s="1527">
        <v>27</v>
      </c>
    </row>
    <row r="31" spans="1:15">
      <c r="A31" s="1556"/>
      <c r="C31" s="1557"/>
      <c r="E31" s="1552"/>
      <c r="G31" s="1556"/>
      <c r="I31" s="1556"/>
      <c r="J31" s="1526"/>
      <c r="K31" s="1527">
        <v>12.75</v>
      </c>
    </row>
    <row r="32" spans="1:15">
      <c r="A32" s="1556"/>
      <c r="C32" s="1557"/>
      <c r="E32" s="1552"/>
      <c r="G32" s="1556"/>
      <c r="I32" s="1556"/>
      <c r="J32" s="1526"/>
      <c r="K32" s="1527">
        <v>12.75</v>
      </c>
    </row>
    <row r="33" spans="1:11">
      <c r="A33" s="1556"/>
      <c r="C33" s="1557"/>
      <c r="E33" s="1552"/>
      <c r="G33" s="1556"/>
      <c r="I33" s="1556"/>
      <c r="J33" s="1526"/>
      <c r="K33" s="1527">
        <v>12.75</v>
      </c>
    </row>
    <row r="34" spans="1:11">
      <c r="A34" s="1556"/>
      <c r="C34" s="1557"/>
      <c r="E34" s="1552"/>
      <c r="G34" s="1556"/>
      <c r="I34" s="1556"/>
      <c r="J34" s="1526"/>
      <c r="K34" s="1527">
        <v>12.75</v>
      </c>
    </row>
    <row r="35" spans="1:11">
      <c r="A35" s="1556"/>
      <c r="C35" s="1557"/>
      <c r="E35" s="1552"/>
      <c r="G35" s="1556"/>
      <c r="I35" s="1556"/>
      <c r="J35" s="1526"/>
      <c r="K35" s="1527">
        <v>12.75</v>
      </c>
    </row>
    <row r="36" spans="1:11">
      <c r="A36" s="1556"/>
      <c r="C36" s="1557"/>
      <c r="E36" s="1552"/>
      <c r="G36" s="1556"/>
      <c r="I36" s="1556"/>
      <c r="J36" s="1526"/>
      <c r="K36" s="1527">
        <v>12.75</v>
      </c>
    </row>
    <row r="37" spans="1:11">
      <c r="A37" s="1556"/>
      <c r="C37" s="1557"/>
      <c r="E37" s="1552"/>
      <c r="G37" s="1556"/>
      <c r="I37" s="1556"/>
      <c r="J37" s="1526"/>
      <c r="K37" s="1527">
        <v>12.75</v>
      </c>
    </row>
    <row r="38" spans="1:11">
      <c r="A38" s="1556"/>
      <c r="C38" s="1557"/>
      <c r="E38" s="1552"/>
      <c r="G38" s="1556"/>
      <c r="I38" s="1556"/>
      <c r="J38" s="1526"/>
      <c r="K38" s="1527">
        <v>12.75</v>
      </c>
    </row>
    <row r="39" spans="1:11">
      <c r="A39" s="1556"/>
      <c r="C39" s="1557"/>
      <c r="E39" s="1552"/>
      <c r="G39" s="1556"/>
      <c r="I39" s="1556"/>
      <c r="J39" s="1526"/>
      <c r="K39" s="1527">
        <v>12.75</v>
      </c>
    </row>
    <row r="40" spans="1:11">
      <c r="A40" s="1556"/>
      <c r="C40" s="1557"/>
      <c r="E40" s="1552"/>
      <c r="G40" s="1556"/>
      <c r="I40" s="1556"/>
      <c r="J40" s="1526"/>
      <c r="K40" s="1527">
        <v>12.75</v>
      </c>
    </row>
    <row r="41" spans="1:11">
      <c r="A41" s="1556"/>
      <c r="C41" s="1557"/>
      <c r="E41" s="1552"/>
      <c r="G41" s="1556"/>
      <c r="I41" s="1556"/>
      <c r="J41" s="1526"/>
      <c r="K41" s="1527">
        <v>12.75</v>
      </c>
    </row>
    <row r="42" spans="1:11">
      <c r="A42" s="1556"/>
      <c r="C42" s="1557"/>
      <c r="E42" s="1552"/>
      <c r="G42" s="1556"/>
      <c r="I42" s="1556"/>
      <c r="J42" s="1526"/>
      <c r="K42" s="1527">
        <v>12.75</v>
      </c>
    </row>
    <row r="43" spans="1:11" ht="12.75" customHeight="1" thickBot="1">
      <c r="A43" s="1558"/>
      <c r="C43" s="1559"/>
      <c r="E43" s="1560"/>
      <c r="G43" s="1558"/>
      <c r="I43" s="1558"/>
      <c r="J43" s="1526"/>
      <c r="K43" s="1527">
        <v>12.75</v>
      </c>
    </row>
    <row r="44" spans="1:11" ht="12.75" customHeight="1" thickTop="1">
      <c r="J44" s="1539"/>
      <c r="K44" s="1527">
        <v>12.75</v>
      </c>
    </row>
    <row r="45" spans="1:11" ht="12.75" customHeight="1">
      <c r="A45" s="1525" t="str">
        <f ca="1">CELL("nomfichier")</f>
        <v>D:\Données\1.UPRT\0-UPRT.fait\1-UPRT.FR-SITE-WEB\ff-fiches-fabrications\ff.fiches.fabrication.2023\ffr.restaurant.2023\[S_SOYEZ.CREATIFS.xlsx]Divers</v>
      </c>
      <c r="E45" s="1561"/>
      <c r="J45" s="1539"/>
      <c r="K45" s="1527">
        <v>12.75</v>
      </c>
    </row>
    <row r="46" spans="1:11" ht="12.75" customHeight="1">
      <c r="A46" s="1539"/>
      <c r="B46" s="1539"/>
      <c r="C46" s="1539"/>
      <c r="D46" s="1539"/>
      <c r="E46" s="1539"/>
      <c r="F46" s="1539"/>
      <c r="G46" s="1539"/>
      <c r="H46" s="1539"/>
      <c r="I46" s="1539"/>
      <c r="J46" s="1539"/>
      <c r="K46" s="1527">
        <v>12.75</v>
      </c>
    </row>
    <row r="47" spans="1:11" ht="16.5">
      <c r="A47" s="1562">
        <f t="shared" ref="A47:I47" ca="1" si="0">CELL("largeur",A47)</f>
        <v>26</v>
      </c>
      <c r="B47" s="1563">
        <f t="shared" ca="1" si="0"/>
        <v>2</v>
      </c>
      <c r="C47" s="1562">
        <f t="shared" ca="1" si="0"/>
        <v>26</v>
      </c>
      <c r="D47" s="1563">
        <f t="shared" ca="1" si="0"/>
        <v>2</v>
      </c>
      <c r="E47" s="1562">
        <f t="shared" ca="1" si="0"/>
        <v>26</v>
      </c>
      <c r="F47" s="1563">
        <f t="shared" ca="1" si="0"/>
        <v>2</v>
      </c>
      <c r="G47" s="1562">
        <f t="shared" ca="1" si="0"/>
        <v>26</v>
      </c>
      <c r="H47" s="1563">
        <f t="shared" ca="1" si="0"/>
        <v>2</v>
      </c>
      <c r="I47" s="1562">
        <f t="shared" ca="1" si="0"/>
        <v>26</v>
      </c>
      <c r="J47" s="1564" t="s">
        <v>1789</v>
      </c>
    </row>
  </sheetData>
  <mergeCells count="1">
    <mergeCell ref="M12:O17"/>
  </mergeCells>
  <pageMargins left="0" right="0" top="0.98425196850393704" bottom="0.98425196850393704" header="0.51181102362204722" footer="0.51181102362204722"/>
  <pageSetup paperSize="9" orientation="landscape" horizontalDpi="300" r:id="rId1"/>
  <headerFooter alignWithMargins="0"/>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6F248A-7ECD-431A-AF46-AF1F526581B9}">
  <dimension ref="A1:R165"/>
  <sheetViews>
    <sheetView zoomScaleNormal="100" workbookViewId="0">
      <selection activeCell="S12" sqref="S12"/>
    </sheetView>
  </sheetViews>
  <sheetFormatPr baseColWidth="10" defaultRowHeight="15.75"/>
  <cols>
    <col min="1" max="1" width="2.28515625" style="52" customWidth="1"/>
    <col min="2" max="11" width="11.42578125" style="52"/>
    <col min="12" max="12" width="2.28515625" style="52" customWidth="1"/>
    <col min="13" max="16384" width="11.42578125" style="52"/>
  </cols>
  <sheetData>
    <row r="1" spans="1:18">
      <c r="A1" s="1565"/>
      <c r="B1" s="1565"/>
      <c r="C1" s="1565"/>
      <c r="D1" s="1565"/>
      <c r="E1" s="1565"/>
      <c r="F1" s="1565"/>
      <c r="G1" s="1565"/>
      <c r="H1" s="1565"/>
      <c r="I1" s="1565"/>
      <c r="J1" s="1565"/>
      <c r="K1" s="1565"/>
      <c r="L1" s="1565"/>
      <c r="M1" s="1566"/>
      <c r="N1" s="1527">
        <v>15.75</v>
      </c>
      <c r="O1" s="1528" t="s">
        <v>1759</v>
      </c>
    </row>
    <row r="2" spans="1:18" ht="40.5" customHeight="1" thickBot="1">
      <c r="A2" s="57"/>
      <c r="B2" s="8235" t="s">
        <v>1790</v>
      </c>
      <c r="C2" s="8236"/>
      <c r="D2" s="8236"/>
      <c r="E2" s="8236"/>
      <c r="F2" s="8236"/>
      <c r="G2" s="8236"/>
      <c r="H2" s="8236"/>
      <c r="I2" s="8236"/>
      <c r="J2" s="8236"/>
      <c r="K2" s="8237"/>
      <c r="L2" s="57"/>
      <c r="M2" s="1566"/>
      <c r="N2" s="1527">
        <v>40.5</v>
      </c>
    </row>
    <row r="3" spans="1:18">
      <c r="A3" s="57"/>
      <c r="B3" s="1567"/>
      <c r="C3" s="57"/>
      <c r="D3" s="57"/>
      <c r="E3" s="57"/>
      <c r="F3" s="57"/>
      <c r="G3" s="57"/>
      <c r="H3" s="57"/>
      <c r="I3" s="57"/>
      <c r="J3" s="57"/>
      <c r="K3" s="57"/>
      <c r="L3" s="57"/>
      <c r="M3" s="1566"/>
      <c r="N3" s="1527">
        <v>15.75</v>
      </c>
      <c r="P3" s="8212" t="s">
        <v>1773</v>
      </c>
      <c r="Q3" s="8213"/>
      <c r="R3" s="8214"/>
    </row>
    <row r="4" spans="1:18" ht="27.75">
      <c r="A4" s="57"/>
      <c r="B4" s="1568"/>
      <c r="C4" s="57"/>
      <c r="D4" s="57"/>
      <c r="E4" s="1569"/>
      <c r="F4" s="1569"/>
      <c r="G4" s="1569"/>
      <c r="H4" s="1569"/>
      <c r="I4" s="1569"/>
      <c r="J4" s="1570" t="s">
        <v>1791</v>
      </c>
      <c r="K4" s="1569" t="s">
        <v>1792</v>
      </c>
      <c r="L4" s="57"/>
      <c r="M4" s="1566"/>
      <c r="N4" s="1527">
        <v>27.75</v>
      </c>
      <c r="P4" s="8215"/>
      <c r="Q4" s="8216"/>
      <c r="R4" s="8217"/>
    </row>
    <row r="5" spans="1:18">
      <c r="A5" s="57"/>
      <c r="B5" s="1567"/>
      <c r="C5" s="57"/>
      <c r="D5" s="57"/>
      <c r="E5" s="57"/>
      <c r="F5" s="57"/>
      <c r="G5" s="57"/>
      <c r="H5" s="57"/>
      <c r="I5" s="57"/>
      <c r="J5" s="57"/>
      <c r="K5" s="57"/>
      <c r="L5" s="57"/>
      <c r="M5" s="1566"/>
      <c r="N5" s="1527">
        <v>15.75</v>
      </c>
      <c r="P5" s="8215"/>
      <c r="Q5" s="8216"/>
      <c r="R5" s="8217"/>
    </row>
    <row r="6" spans="1:18" ht="48.75" customHeight="1" thickBot="1">
      <c r="A6" s="57"/>
      <c r="B6" s="8250" t="s">
        <v>1793</v>
      </c>
      <c r="C6" s="8251"/>
      <c r="D6" s="8251"/>
      <c r="E6" s="8251"/>
      <c r="F6" s="8251"/>
      <c r="G6" s="8251"/>
      <c r="H6" s="8251"/>
      <c r="I6" s="8251"/>
      <c r="J6" s="8251"/>
      <c r="K6" s="8252"/>
      <c r="L6" s="57"/>
      <c r="M6" s="1566"/>
      <c r="N6" s="1527">
        <v>48.75</v>
      </c>
      <c r="P6" s="8218"/>
      <c r="Q6" s="8219"/>
      <c r="R6" s="8220"/>
    </row>
    <row r="7" spans="1:18">
      <c r="A7" s="1565"/>
      <c r="B7" s="1565"/>
      <c r="C7" s="1565"/>
      <c r="D7" s="1565"/>
      <c r="E7" s="1565"/>
      <c r="F7" s="1565"/>
      <c r="G7" s="1565"/>
      <c r="H7" s="1565"/>
      <c r="I7" s="1565"/>
      <c r="J7" s="1565"/>
      <c r="K7" s="1565"/>
      <c r="L7" s="1565"/>
      <c r="M7" s="1566"/>
      <c r="N7" s="1527">
        <v>15.75</v>
      </c>
    </row>
    <row r="8" spans="1:18" ht="40.5" customHeight="1">
      <c r="A8" s="57"/>
      <c r="B8" s="8235" t="s">
        <v>1790</v>
      </c>
      <c r="C8" s="8236"/>
      <c r="D8" s="8236"/>
      <c r="E8" s="8236"/>
      <c r="F8" s="8236"/>
      <c r="G8" s="8236"/>
      <c r="H8" s="8236"/>
      <c r="I8" s="8236"/>
      <c r="J8" s="8236"/>
      <c r="K8" s="8237"/>
      <c r="L8" s="57"/>
      <c r="M8" s="1566"/>
      <c r="N8" s="1527">
        <v>40.5</v>
      </c>
      <c r="P8" s="1541" t="s">
        <v>1775</v>
      </c>
    </row>
    <row r="9" spans="1:18">
      <c r="A9" s="57"/>
      <c r="B9" s="1567"/>
      <c r="C9" s="57"/>
      <c r="D9" s="57"/>
      <c r="E9" s="57"/>
      <c r="F9" s="57"/>
      <c r="G9" s="57"/>
      <c r="H9" s="57"/>
      <c r="I9" s="57"/>
      <c r="J9" s="57"/>
      <c r="K9" s="57"/>
      <c r="L9" s="57"/>
      <c r="M9" s="1566"/>
      <c r="N9" s="1527">
        <v>15.75</v>
      </c>
    </row>
    <row r="10" spans="1:18" ht="27.75">
      <c r="A10" s="57"/>
      <c r="B10" s="1568"/>
      <c r="C10" s="57"/>
      <c r="D10" s="57"/>
      <c r="E10" s="1569"/>
      <c r="F10" s="1569"/>
      <c r="G10" s="1569"/>
      <c r="H10" s="1569"/>
      <c r="I10" s="1569"/>
      <c r="J10" s="1570" t="s">
        <v>1791</v>
      </c>
      <c r="K10" s="1569" t="s">
        <v>1794</v>
      </c>
      <c r="L10" s="57"/>
      <c r="M10" s="1566"/>
      <c r="N10" s="1527">
        <v>27.75</v>
      </c>
      <c r="P10" s="52" t="s">
        <v>1795</v>
      </c>
    </row>
    <row r="11" spans="1:18">
      <c r="A11" s="57"/>
      <c r="B11" s="1567"/>
      <c r="C11" s="57"/>
      <c r="D11" s="57"/>
      <c r="E11" s="57"/>
      <c r="F11" s="57"/>
      <c r="G11" s="57"/>
      <c r="H11" s="57"/>
      <c r="I11" s="57"/>
      <c r="J11" s="57"/>
      <c r="K11" s="57"/>
      <c r="L11" s="57"/>
      <c r="M11" s="1566"/>
      <c r="N11" s="1527">
        <v>15.75</v>
      </c>
    </row>
    <row r="12" spans="1:18" ht="48.75" customHeight="1">
      <c r="A12" s="57"/>
      <c r="B12" s="8253" t="s">
        <v>1796</v>
      </c>
      <c r="C12" s="8254"/>
      <c r="D12" s="8254"/>
      <c r="E12" s="8254"/>
      <c r="F12" s="8254"/>
      <c r="G12" s="8254"/>
      <c r="H12" s="8254"/>
      <c r="I12" s="8254"/>
      <c r="J12" s="8254"/>
      <c r="K12" s="8255"/>
      <c r="L12" s="57"/>
      <c r="M12" s="1566"/>
      <c r="N12" s="1527">
        <v>48.75</v>
      </c>
    </row>
    <row r="13" spans="1:18">
      <c r="A13" s="1565"/>
      <c r="B13" s="1565"/>
      <c r="C13" s="1565"/>
      <c r="D13" s="1565"/>
      <c r="E13" s="1565"/>
      <c r="F13" s="1565"/>
      <c r="G13" s="1565"/>
      <c r="H13" s="1565"/>
      <c r="I13" s="1565"/>
      <c r="J13" s="1565"/>
      <c r="K13" s="1565"/>
      <c r="L13" s="1565"/>
      <c r="M13" s="1566"/>
      <c r="N13" s="1527">
        <v>15.75</v>
      </c>
      <c r="O13" s="1565"/>
      <c r="P13" s="1565"/>
      <c r="Q13" s="1565"/>
      <c r="R13" s="1565"/>
    </row>
    <row r="14" spans="1:18" ht="40.5" customHeight="1">
      <c r="A14" s="57"/>
      <c r="B14" s="8235" t="s">
        <v>1790</v>
      </c>
      <c r="C14" s="8236"/>
      <c r="D14" s="8236"/>
      <c r="E14" s="8236"/>
      <c r="F14" s="8236"/>
      <c r="G14" s="8236"/>
      <c r="H14" s="8236"/>
      <c r="I14" s="8236"/>
      <c r="J14" s="8236"/>
      <c r="K14" s="8237"/>
      <c r="L14" s="57"/>
      <c r="M14" s="1566"/>
      <c r="N14" s="1527">
        <v>40.5</v>
      </c>
      <c r="O14" s="1571">
        <v>1</v>
      </c>
      <c r="P14" s="8256" t="s">
        <v>1797</v>
      </c>
      <c r="Q14" s="8256"/>
      <c r="R14" s="8256"/>
    </row>
    <row r="15" spans="1:18">
      <c r="A15" s="57"/>
      <c r="B15" s="1567"/>
      <c r="C15" s="57"/>
      <c r="D15" s="57"/>
      <c r="E15" s="57"/>
      <c r="F15" s="57"/>
      <c r="G15" s="57"/>
      <c r="H15" s="57"/>
      <c r="I15" s="57"/>
      <c r="J15" s="57"/>
      <c r="K15" s="57"/>
      <c r="L15" s="57"/>
      <c r="M15" s="1566"/>
      <c r="N15" s="1527">
        <v>15.75</v>
      </c>
      <c r="O15" s="1572"/>
      <c r="P15" s="8256"/>
      <c r="Q15" s="8256"/>
      <c r="R15" s="8256"/>
    </row>
    <row r="16" spans="1:18" ht="27.75">
      <c r="A16" s="57"/>
      <c r="B16" s="1568"/>
      <c r="C16" s="57"/>
      <c r="D16" s="57"/>
      <c r="E16" s="1569"/>
      <c r="F16" s="1569"/>
      <c r="G16" s="1569"/>
      <c r="H16" s="1569"/>
      <c r="I16" s="1569"/>
      <c r="J16" s="1570" t="s">
        <v>1791</v>
      </c>
      <c r="K16" s="1569" t="s">
        <v>1798</v>
      </c>
      <c r="L16" s="57"/>
      <c r="M16" s="1566"/>
      <c r="N16" s="1527">
        <v>27.75</v>
      </c>
      <c r="O16" s="1571">
        <v>2</v>
      </c>
      <c r="P16" s="8256"/>
      <c r="Q16" s="8256"/>
      <c r="R16" s="8256"/>
    </row>
    <row r="17" spans="1:18">
      <c r="A17" s="57"/>
      <c r="B17" s="1567"/>
      <c r="C17" s="57"/>
      <c r="D17" s="57"/>
      <c r="E17" s="57"/>
      <c r="F17" s="57"/>
      <c r="G17" s="57"/>
      <c r="H17" s="57"/>
      <c r="I17" s="57"/>
      <c r="J17" s="57"/>
      <c r="K17" s="57"/>
      <c r="L17" s="57"/>
      <c r="M17" s="1566"/>
      <c r="N17" s="1527">
        <v>15.75</v>
      </c>
      <c r="O17" s="1572"/>
      <c r="P17" s="8256"/>
      <c r="Q17" s="8256"/>
      <c r="R17" s="8256"/>
    </row>
    <row r="18" spans="1:18" ht="48.75" customHeight="1">
      <c r="A18" s="57"/>
      <c r="B18" s="8257" t="s">
        <v>1799</v>
      </c>
      <c r="C18" s="8258"/>
      <c r="D18" s="8258"/>
      <c r="E18" s="8258"/>
      <c r="F18" s="8258"/>
      <c r="G18" s="8258"/>
      <c r="H18" s="8258"/>
      <c r="I18" s="8258"/>
      <c r="J18" s="8258"/>
      <c r="K18" s="8259"/>
      <c r="L18" s="57"/>
      <c r="M18" s="1566"/>
      <c r="N18" s="1527">
        <v>48.75</v>
      </c>
      <c r="O18" s="1571">
        <v>3</v>
      </c>
      <c r="P18" s="8256"/>
      <c r="Q18" s="8256"/>
      <c r="R18" s="8256"/>
    </row>
    <row r="19" spans="1:18">
      <c r="A19" s="1565"/>
      <c r="B19" s="1565"/>
      <c r="C19" s="1565"/>
      <c r="D19" s="1565"/>
      <c r="E19" s="1565"/>
      <c r="F19" s="1565"/>
      <c r="G19" s="1565"/>
      <c r="H19" s="1565"/>
      <c r="I19" s="1565"/>
      <c r="J19" s="1565"/>
      <c r="K19" s="1565"/>
      <c r="L19" s="1565"/>
      <c r="M19" s="1566"/>
      <c r="N19" s="1527">
        <v>15.75</v>
      </c>
      <c r="O19" s="1565"/>
      <c r="P19" s="1565"/>
      <c r="Q19" s="1565"/>
      <c r="R19" s="1565"/>
    </row>
    <row r="20" spans="1:18" ht="40.5" customHeight="1">
      <c r="A20" s="57"/>
      <c r="B20" s="8235" t="s">
        <v>1790</v>
      </c>
      <c r="C20" s="8236"/>
      <c r="D20" s="8236"/>
      <c r="E20" s="8236"/>
      <c r="F20" s="8236"/>
      <c r="G20" s="8236"/>
      <c r="H20" s="8236"/>
      <c r="I20" s="8236"/>
      <c r="J20" s="8236"/>
      <c r="K20" s="8237"/>
      <c r="L20" s="57"/>
      <c r="M20" s="1566"/>
      <c r="N20" s="1527">
        <v>40.5</v>
      </c>
    </row>
    <row r="21" spans="1:18">
      <c r="A21" s="57"/>
      <c r="B21" s="1567"/>
      <c r="C21" s="57"/>
      <c r="D21" s="57"/>
      <c r="E21" s="57"/>
      <c r="F21" s="57"/>
      <c r="G21" s="57"/>
      <c r="H21" s="57"/>
      <c r="I21" s="57"/>
      <c r="J21" s="57"/>
      <c r="K21" s="57"/>
      <c r="L21" s="57"/>
      <c r="M21" s="1566"/>
      <c r="N21" s="1527">
        <v>15.75</v>
      </c>
    </row>
    <row r="22" spans="1:18" ht="27.75">
      <c r="A22" s="57"/>
      <c r="B22" s="1568"/>
      <c r="C22" s="57"/>
      <c r="D22" s="57"/>
      <c r="E22" s="1569"/>
      <c r="F22" s="1569"/>
      <c r="G22" s="1569"/>
      <c r="H22" s="1569"/>
      <c r="I22" s="1569"/>
      <c r="J22" s="1570" t="s">
        <v>1791</v>
      </c>
      <c r="K22" s="1569" t="s">
        <v>1800</v>
      </c>
      <c r="L22" s="57"/>
      <c r="M22" s="1566"/>
      <c r="N22" s="1527">
        <v>27.75</v>
      </c>
    </row>
    <row r="23" spans="1:18">
      <c r="A23" s="57"/>
      <c r="B23" s="1567"/>
      <c r="C23" s="57"/>
      <c r="D23" s="57"/>
      <c r="E23" s="57"/>
      <c r="F23" s="57"/>
      <c r="G23" s="57"/>
      <c r="H23" s="57"/>
      <c r="I23" s="57"/>
      <c r="J23" s="57"/>
      <c r="K23" s="57"/>
      <c r="L23" s="57"/>
      <c r="M23" s="1566"/>
      <c r="N23" s="1527">
        <v>15.75</v>
      </c>
    </row>
    <row r="24" spans="1:18" ht="48.75" customHeight="1">
      <c r="A24" s="57"/>
      <c r="B24" s="8260" t="s">
        <v>1801</v>
      </c>
      <c r="C24" s="8261"/>
      <c r="D24" s="8261"/>
      <c r="E24" s="8261"/>
      <c r="F24" s="8261"/>
      <c r="G24" s="8261"/>
      <c r="H24" s="8261"/>
      <c r="I24" s="8261"/>
      <c r="J24" s="8261"/>
      <c r="K24" s="8262"/>
      <c r="L24" s="57"/>
      <c r="M24" s="1566"/>
      <c r="N24" s="1527">
        <v>48.75</v>
      </c>
    </row>
    <row r="25" spans="1:18">
      <c r="A25" s="1565"/>
      <c r="B25" s="1565"/>
      <c r="C25" s="1565"/>
      <c r="D25" s="1565"/>
      <c r="E25" s="1565"/>
      <c r="F25" s="1565"/>
      <c r="G25" s="1565"/>
      <c r="H25" s="1565"/>
      <c r="I25" s="1565"/>
      <c r="J25" s="1565"/>
      <c r="K25" s="1565"/>
      <c r="L25" s="1565"/>
      <c r="M25" s="1566"/>
      <c r="N25" s="1527">
        <v>15.75</v>
      </c>
    </row>
    <row r="26" spans="1:18" ht="40.5" customHeight="1">
      <c r="A26" s="57"/>
      <c r="B26" s="8235" t="s">
        <v>1790</v>
      </c>
      <c r="C26" s="8236"/>
      <c r="D26" s="8236"/>
      <c r="E26" s="8236"/>
      <c r="F26" s="8236"/>
      <c r="G26" s="8236"/>
      <c r="H26" s="8236"/>
      <c r="I26" s="8236"/>
      <c r="J26" s="8236"/>
      <c r="K26" s="8237"/>
      <c r="L26" s="57"/>
      <c r="M26" s="1566"/>
      <c r="N26" s="1527">
        <v>40.5</v>
      </c>
    </row>
    <row r="27" spans="1:18">
      <c r="A27" s="57"/>
      <c r="B27" s="1567"/>
      <c r="C27" s="57"/>
      <c r="D27" s="57"/>
      <c r="E27" s="57"/>
      <c r="F27" s="57"/>
      <c r="G27" s="57"/>
      <c r="H27" s="57"/>
      <c r="I27" s="57"/>
      <c r="J27" s="57"/>
      <c r="K27" s="57"/>
      <c r="L27" s="57"/>
      <c r="M27" s="1566"/>
      <c r="N27" s="1527">
        <v>15.75</v>
      </c>
    </row>
    <row r="28" spans="1:18" ht="27.75" customHeight="1">
      <c r="A28" s="57"/>
      <c r="B28" s="1568"/>
      <c r="C28" s="57"/>
      <c r="D28" s="57"/>
      <c r="E28" s="1569"/>
      <c r="F28" s="1569"/>
      <c r="G28" s="1569"/>
      <c r="H28" s="1569"/>
      <c r="I28" s="1569"/>
      <c r="J28" s="1570" t="s">
        <v>1791</v>
      </c>
      <c r="K28" s="1569" t="s">
        <v>1802</v>
      </c>
      <c r="L28" s="57"/>
      <c r="M28" s="1566"/>
      <c r="N28" s="1527">
        <v>27.75</v>
      </c>
    </row>
    <row r="29" spans="1:18">
      <c r="A29" s="57"/>
      <c r="B29" s="1567"/>
      <c r="C29" s="57"/>
      <c r="D29" s="57"/>
      <c r="E29" s="57"/>
      <c r="F29" s="57"/>
      <c r="G29" s="57"/>
      <c r="H29" s="57"/>
      <c r="I29" s="57"/>
      <c r="J29" s="57"/>
      <c r="K29" s="57"/>
      <c r="L29" s="57"/>
      <c r="M29" s="1566"/>
      <c r="N29" s="1527">
        <v>15.75</v>
      </c>
    </row>
    <row r="30" spans="1:18" ht="48.75" customHeight="1">
      <c r="A30" s="57"/>
      <c r="B30" s="8263" t="s">
        <v>1803</v>
      </c>
      <c r="C30" s="8264"/>
      <c r="D30" s="8264"/>
      <c r="E30" s="8264"/>
      <c r="F30" s="8264"/>
      <c r="G30" s="8264"/>
      <c r="H30" s="8264"/>
      <c r="I30" s="8264"/>
      <c r="J30" s="8264"/>
      <c r="K30" s="8265"/>
      <c r="L30" s="57"/>
      <c r="M30" s="1566"/>
      <c r="N30" s="1527">
        <v>48.75</v>
      </c>
    </row>
    <row r="31" spans="1:18">
      <c r="A31" s="1565"/>
      <c r="B31" s="1565"/>
      <c r="C31" s="1565"/>
      <c r="D31" s="1565"/>
      <c r="E31" s="1565"/>
      <c r="F31" s="1565"/>
      <c r="G31" s="1565"/>
      <c r="H31" s="1565"/>
      <c r="I31" s="1565"/>
      <c r="J31" s="1565"/>
      <c r="K31" s="1565"/>
      <c r="L31" s="1565"/>
      <c r="M31" s="1566"/>
      <c r="N31" s="1527">
        <v>15.75</v>
      </c>
    </row>
    <row r="32" spans="1:18" ht="40.5" customHeight="1">
      <c r="A32" s="57"/>
      <c r="B32" s="8235" t="s">
        <v>1790</v>
      </c>
      <c r="C32" s="8236"/>
      <c r="D32" s="8236"/>
      <c r="E32" s="8236"/>
      <c r="F32" s="8236"/>
      <c r="G32" s="8236"/>
      <c r="H32" s="8236"/>
      <c r="I32" s="8236"/>
      <c r="J32" s="8236"/>
      <c r="K32" s="8237"/>
      <c r="L32" s="57"/>
      <c r="M32" s="1566"/>
      <c r="N32" s="1527">
        <v>40.5</v>
      </c>
    </row>
    <row r="33" spans="1:14">
      <c r="A33" s="57"/>
      <c r="B33" s="1567"/>
      <c r="C33" s="57"/>
      <c r="D33" s="57"/>
      <c r="E33" s="57"/>
      <c r="F33" s="57"/>
      <c r="G33" s="57"/>
      <c r="H33" s="57"/>
      <c r="I33" s="57"/>
      <c r="J33" s="57"/>
      <c r="K33" s="57"/>
      <c r="L33" s="57"/>
      <c r="M33" s="1566"/>
      <c r="N33" s="1527">
        <v>15.75</v>
      </c>
    </row>
    <row r="34" spans="1:14" ht="27.75">
      <c r="A34" s="57"/>
      <c r="B34" s="1568"/>
      <c r="C34" s="57"/>
      <c r="D34" s="57"/>
      <c r="E34" s="1569"/>
      <c r="F34" s="1569"/>
      <c r="G34" s="1569"/>
      <c r="H34" s="1569"/>
      <c r="I34" s="1569"/>
      <c r="J34" s="1570" t="s">
        <v>1791</v>
      </c>
      <c r="K34" s="1569" t="s">
        <v>1804</v>
      </c>
      <c r="L34" s="57"/>
      <c r="M34" s="1566"/>
      <c r="N34" s="1527">
        <v>27.75</v>
      </c>
    </row>
    <row r="35" spans="1:14">
      <c r="A35" s="57"/>
      <c r="B35" s="1567"/>
      <c r="C35" s="57"/>
      <c r="D35" s="57"/>
      <c r="E35" s="57"/>
      <c r="F35" s="57"/>
      <c r="G35" s="57"/>
      <c r="H35" s="57"/>
      <c r="I35" s="57"/>
      <c r="J35" s="57"/>
      <c r="K35" s="57"/>
      <c r="L35" s="57"/>
      <c r="M35" s="1566"/>
      <c r="N35" s="1527">
        <v>15.75</v>
      </c>
    </row>
    <row r="36" spans="1:14" ht="48.75" customHeight="1">
      <c r="A36" s="57"/>
      <c r="B36" s="8247" t="s">
        <v>1805</v>
      </c>
      <c r="C36" s="8248"/>
      <c r="D36" s="8248"/>
      <c r="E36" s="8248"/>
      <c r="F36" s="8248"/>
      <c r="G36" s="8248"/>
      <c r="H36" s="8248"/>
      <c r="I36" s="8248"/>
      <c r="J36" s="8248"/>
      <c r="K36" s="8249"/>
      <c r="L36" s="57"/>
      <c r="M36" s="1566"/>
      <c r="N36" s="1527">
        <v>48.75</v>
      </c>
    </row>
    <row r="37" spans="1:14">
      <c r="A37" s="1565"/>
      <c r="B37" s="1565"/>
      <c r="C37" s="1565"/>
      <c r="D37" s="1565"/>
      <c r="E37" s="1565"/>
      <c r="F37" s="1565"/>
      <c r="G37" s="1565"/>
      <c r="H37" s="1565"/>
      <c r="I37" s="1565"/>
      <c r="J37" s="1565"/>
      <c r="K37" s="1565"/>
      <c r="L37" s="1565"/>
      <c r="M37" s="1566"/>
      <c r="N37" s="1527">
        <v>15.75</v>
      </c>
    </row>
    <row r="38" spans="1:14" ht="40.5" customHeight="1">
      <c r="A38" s="57"/>
      <c r="B38" s="8235" t="s">
        <v>1790</v>
      </c>
      <c r="C38" s="8236"/>
      <c r="D38" s="8236"/>
      <c r="E38" s="8236"/>
      <c r="F38" s="8236"/>
      <c r="G38" s="8236"/>
      <c r="H38" s="8236"/>
      <c r="I38" s="8236"/>
      <c r="J38" s="8236"/>
      <c r="K38" s="8237"/>
      <c r="L38" s="57"/>
      <c r="M38" s="1566"/>
      <c r="N38" s="1527">
        <v>40.5</v>
      </c>
    </row>
    <row r="39" spans="1:14">
      <c r="A39" s="57"/>
      <c r="B39" s="1567"/>
      <c r="C39" s="57"/>
      <c r="D39" s="57"/>
      <c r="E39" s="57"/>
      <c r="F39" s="57"/>
      <c r="G39" s="57"/>
      <c r="H39" s="57"/>
      <c r="I39" s="57"/>
      <c r="J39" s="57"/>
      <c r="K39" s="57"/>
      <c r="L39" s="57"/>
      <c r="M39" s="1566"/>
      <c r="N39" s="1527">
        <v>15.75</v>
      </c>
    </row>
    <row r="40" spans="1:14" ht="27.75">
      <c r="A40" s="57"/>
      <c r="B40" s="1568"/>
      <c r="C40" s="57"/>
      <c r="D40" s="57"/>
      <c r="E40" s="1569"/>
      <c r="F40" s="1569"/>
      <c r="G40" s="1569"/>
      <c r="H40" s="1569"/>
      <c r="I40" s="1569"/>
      <c r="J40" s="1570" t="s">
        <v>1791</v>
      </c>
      <c r="K40" s="1569" t="s">
        <v>1806</v>
      </c>
      <c r="L40" s="57"/>
      <c r="M40" s="1566"/>
      <c r="N40" s="1527">
        <v>27.75</v>
      </c>
    </row>
    <row r="41" spans="1:14">
      <c r="A41" s="57"/>
      <c r="B41" s="1567"/>
      <c r="C41" s="57"/>
      <c r="D41" s="57"/>
      <c r="E41" s="57"/>
      <c r="F41" s="57"/>
      <c r="G41" s="57"/>
      <c r="H41" s="57"/>
      <c r="I41" s="57"/>
      <c r="J41" s="57"/>
      <c r="K41" s="57"/>
      <c r="L41" s="57"/>
      <c r="M41" s="1566"/>
      <c r="N41" s="1527">
        <v>15.75</v>
      </c>
    </row>
    <row r="42" spans="1:14" ht="48.75" customHeight="1">
      <c r="A42" s="57"/>
      <c r="B42" s="8238" t="s">
        <v>1807</v>
      </c>
      <c r="C42" s="8239"/>
      <c r="D42" s="8239"/>
      <c r="E42" s="8239"/>
      <c r="F42" s="8239"/>
      <c r="G42" s="8239"/>
      <c r="H42" s="8239"/>
      <c r="I42" s="8239"/>
      <c r="J42" s="8239"/>
      <c r="K42" s="8240"/>
      <c r="L42" s="57"/>
      <c r="M42" s="1566"/>
      <c r="N42" s="1527">
        <v>48.75</v>
      </c>
    </row>
    <row r="43" spans="1:14">
      <c r="A43" s="1565"/>
      <c r="B43" s="1565"/>
      <c r="C43" s="1565"/>
      <c r="D43" s="1565"/>
      <c r="E43" s="1565"/>
      <c r="F43" s="1565"/>
      <c r="G43" s="1565"/>
      <c r="H43" s="1565"/>
      <c r="I43" s="1565"/>
      <c r="J43" s="1565"/>
      <c r="K43" s="1565"/>
      <c r="L43" s="1565"/>
      <c r="M43" s="1566"/>
      <c r="N43" s="1527">
        <v>15.75</v>
      </c>
    </row>
    <row r="44" spans="1:14" ht="40.5" customHeight="1">
      <c r="A44" s="57"/>
      <c r="B44" s="8235" t="s">
        <v>1790</v>
      </c>
      <c r="C44" s="8236"/>
      <c r="D44" s="8236"/>
      <c r="E44" s="8236"/>
      <c r="F44" s="8236"/>
      <c r="G44" s="8236"/>
      <c r="H44" s="8236"/>
      <c r="I44" s="8236"/>
      <c r="J44" s="8236"/>
      <c r="K44" s="8237"/>
      <c r="L44" s="57"/>
      <c r="M44" s="1566"/>
      <c r="N44" s="1527">
        <v>40.5</v>
      </c>
    </row>
    <row r="45" spans="1:14">
      <c r="A45" s="57"/>
      <c r="B45" s="1567"/>
      <c r="C45" s="57"/>
      <c r="D45" s="57"/>
      <c r="E45" s="57"/>
      <c r="F45" s="57"/>
      <c r="G45" s="57"/>
      <c r="H45" s="57"/>
      <c r="I45" s="57"/>
      <c r="J45" s="57"/>
      <c r="K45" s="57"/>
      <c r="L45" s="57"/>
      <c r="M45" s="1566"/>
      <c r="N45" s="1527">
        <v>15.75</v>
      </c>
    </row>
    <row r="46" spans="1:14" ht="27.75">
      <c r="A46" s="57"/>
      <c r="B46" s="1568"/>
      <c r="C46" s="57"/>
      <c r="D46" s="57"/>
      <c r="E46" s="1569"/>
      <c r="F46" s="1569"/>
      <c r="G46" s="1569"/>
      <c r="H46" s="1569"/>
      <c r="I46" s="1569"/>
      <c r="J46" s="1570" t="s">
        <v>1791</v>
      </c>
      <c r="K46" s="1569" t="s">
        <v>1808</v>
      </c>
      <c r="L46" s="57"/>
      <c r="M46" s="1566"/>
      <c r="N46" s="1527">
        <v>27.75</v>
      </c>
    </row>
    <row r="47" spans="1:14">
      <c r="A47" s="57"/>
      <c r="B47" s="1567"/>
      <c r="C47" s="57"/>
      <c r="D47" s="57"/>
      <c r="E47" s="57"/>
      <c r="F47" s="57"/>
      <c r="G47" s="57"/>
      <c r="H47" s="57"/>
      <c r="I47" s="57"/>
      <c r="J47" s="57"/>
      <c r="K47" s="57"/>
      <c r="L47" s="57"/>
      <c r="M47" s="1566"/>
      <c r="N47" s="1527">
        <v>15.75</v>
      </c>
    </row>
    <row r="48" spans="1:14" ht="48.75" customHeight="1">
      <c r="A48" s="57"/>
      <c r="B48" s="8241" t="s">
        <v>1809</v>
      </c>
      <c r="C48" s="8242"/>
      <c r="D48" s="8242"/>
      <c r="E48" s="8242"/>
      <c r="F48" s="8242"/>
      <c r="G48" s="8242"/>
      <c r="H48" s="8242"/>
      <c r="I48" s="8242"/>
      <c r="J48" s="8242"/>
      <c r="K48" s="8243"/>
      <c r="L48" s="57"/>
      <c r="M48" s="1566"/>
      <c r="N48" s="1527">
        <v>48.75</v>
      </c>
    </row>
    <row r="49" spans="1:14">
      <c r="A49" s="1565"/>
      <c r="B49" s="1565"/>
      <c r="C49" s="1565"/>
      <c r="D49" s="1565"/>
      <c r="E49" s="1565"/>
      <c r="F49" s="1565"/>
      <c r="G49" s="1565"/>
      <c r="H49" s="1565"/>
      <c r="I49" s="1565"/>
      <c r="J49" s="1565"/>
      <c r="K49" s="1565"/>
      <c r="L49" s="1565"/>
      <c r="M49" s="1566"/>
      <c r="N49" s="1527">
        <v>15.75</v>
      </c>
    </row>
    <row r="50" spans="1:14" ht="40.5" customHeight="1">
      <c r="A50" s="57"/>
      <c r="B50" s="8235" t="s">
        <v>1790</v>
      </c>
      <c r="C50" s="8236"/>
      <c r="D50" s="8236"/>
      <c r="E50" s="8236"/>
      <c r="F50" s="8236"/>
      <c r="G50" s="8236"/>
      <c r="H50" s="8236"/>
      <c r="I50" s="8236"/>
      <c r="J50" s="8236"/>
      <c r="K50" s="8237"/>
      <c r="L50" s="57"/>
      <c r="M50" s="1566"/>
      <c r="N50" s="1527">
        <v>40.5</v>
      </c>
    </row>
    <row r="51" spans="1:14">
      <c r="A51" s="57"/>
      <c r="B51" s="1567"/>
      <c r="C51" s="57"/>
      <c r="D51" s="57"/>
      <c r="E51" s="57"/>
      <c r="F51" s="57"/>
      <c r="G51" s="57"/>
      <c r="H51" s="57"/>
      <c r="I51" s="57"/>
      <c r="J51" s="57"/>
      <c r="K51" s="57"/>
      <c r="L51" s="57"/>
      <c r="M51" s="1566"/>
      <c r="N51" s="1527">
        <v>15.75</v>
      </c>
    </row>
    <row r="52" spans="1:14" ht="27.75">
      <c r="A52" s="57"/>
      <c r="B52" s="1568"/>
      <c r="C52" s="57"/>
      <c r="D52" s="57"/>
      <c r="E52" s="1569"/>
      <c r="F52" s="1569"/>
      <c r="G52" s="1569"/>
      <c r="H52" s="1569"/>
      <c r="I52" s="1569"/>
      <c r="J52" s="1570" t="s">
        <v>1791</v>
      </c>
      <c r="K52" s="1569" t="s">
        <v>1810</v>
      </c>
      <c r="L52" s="57"/>
      <c r="M52" s="1566"/>
      <c r="N52" s="1527">
        <v>27.75</v>
      </c>
    </row>
    <row r="53" spans="1:14">
      <c r="A53" s="57"/>
      <c r="B53" s="1567"/>
      <c r="C53" s="57"/>
      <c r="D53" s="57"/>
      <c r="E53" s="57"/>
      <c r="F53" s="57"/>
      <c r="G53" s="57"/>
      <c r="H53" s="57"/>
      <c r="I53" s="57"/>
      <c r="J53" s="57"/>
      <c r="K53" s="57"/>
      <c r="L53" s="57"/>
      <c r="M53" s="1566"/>
      <c r="N53" s="1527">
        <v>15.75</v>
      </c>
    </row>
    <row r="54" spans="1:14" ht="48.75" customHeight="1">
      <c r="A54" s="57"/>
      <c r="B54" s="8244" t="s">
        <v>1811</v>
      </c>
      <c r="C54" s="8245"/>
      <c r="D54" s="8245"/>
      <c r="E54" s="8245"/>
      <c r="F54" s="8245"/>
      <c r="G54" s="8245"/>
      <c r="H54" s="8245"/>
      <c r="I54" s="8245"/>
      <c r="J54" s="8245"/>
      <c r="K54" s="8246"/>
      <c r="L54" s="57"/>
      <c r="M54" s="1566"/>
      <c r="N54" s="1527">
        <v>48.75</v>
      </c>
    </row>
    <row r="55" spans="1:14">
      <c r="A55" s="1565"/>
      <c r="B55" s="1565"/>
      <c r="C55" s="1565"/>
      <c r="D55" s="1565"/>
      <c r="E55" s="1565"/>
      <c r="F55" s="1565"/>
      <c r="G55" s="1565"/>
      <c r="H55" s="1565"/>
      <c r="I55" s="1565"/>
      <c r="J55" s="1565"/>
      <c r="K55" s="1565"/>
      <c r="L55" s="1565"/>
      <c r="M55" s="1566"/>
      <c r="N55" s="1527">
        <v>15.75</v>
      </c>
    </row>
    <row r="56" spans="1:14" ht="40.5" customHeight="1">
      <c r="A56" s="57"/>
      <c r="B56" s="8235" t="s">
        <v>1790</v>
      </c>
      <c r="C56" s="8236"/>
      <c r="D56" s="8236"/>
      <c r="E56" s="8236"/>
      <c r="F56" s="8236"/>
      <c r="G56" s="8236"/>
      <c r="H56" s="8236"/>
      <c r="I56" s="8236"/>
      <c r="J56" s="8236"/>
      <c r="K56" s="8237"/>
      <c r="L56" s="57"/>
      <c r="M56" s="1566"/>
      <c r="N56" s="1527">
        <v>40.5</v>
      </c>
    </row>
    <row r="57" spans="1:14">
      <c r="A57" s="57"/>
      <c r="B57" s="1567"/>
      <c r="C57" s="57"/>
      <c r="D57" s="57"/>
      <c r="E57" s="57"/>
      <c r="F57" s="57"/>
      <c r="G57" s="57"/>
      <c r="H57" s="57"/>
      <c r="I57" s="57"/>
      <c r="J57" s="57"/>
      <c r="K57" s="57"/>
      <c r="L57" s="57"/>
      <c r="M57" s="1566"/>
      <c r="N57" s="1527">
        <v>15.75</v>
      </c>
    </row>
    <row r="58" spans="1:14" ht="27.75">
      <c r="A58" s="57"/>
      <c r="B58" s="1568"/>
      <c r="C58" s="57"/>
      <c r="D58" s="57"/>
      <c r="E58" s="1569"/>
      <c r="F58" s="1569"/>
      <c r="G58" s="1569"/>
      <c r="H58" s="1569"/>
      <c r="I58" s="1569"/>
      <c r="J58" s="1570" t="s">
        <v>1791</v>
      </c>
      <c r="K58" s="1569" t="s">
        <v>1812</v>
      </c>
      <c r="L58" s="57"/>
      <c r="M58" s="1566"/>
      <c r="N58" s="1527">
        <v>27.75</v>
      </c>
    </row>
    <row r="59" spans="1:14">
      <c r="A59" s="57"/>
      <c r="B59" s="1567"/>
      <c r="C59" s="57"/>
      <c r="D59" s="57"/>
      <c r="E59" s="57"/>
      <c r="F59" s="57"/>
      <c r="G59" s="57"/>
      <c r="H59" s="57"/>
      <c r="I59" s="57"/>
      <c r="J59" s="57"/>
      <c r="K59" s="57"/>
      <c r="L59" s="57"/>
      <c r="M59" s="1566"/>
      <c r="N59" s="1527">
        <v>15.75</v>
      </c>
    </row>
    <row r="60" spans="1:14" ht="48.75" customHeight="1">
      <c r="A60" s="57"/>
      <c r="B60" s="8229" t="s">
        <v>1813</v>
      </c>
      <c r="C60" s="8230"/>
      <c r="D60" s="8230"/>
      <c r="E60" s="8230"/>
      <c r="F60" s="8230"/>
      <c r="G60" s="8230"/>
      <c r="H60" s="8230"/>
      <c r="I60" s="8230"/>
      <c r="J60" s="8230"/>
      <c r="K60" s="8231"/>
      <c r="L60" s="57"/>
      <c r="M60" s="1566"/>
      <c r="N60" s="1527">
        <v>48.75</v>
      </c>
    </row>
    <row r="61" spans="1:14">
      <c r="A61" s="1565"/>
      <c r="B61" s="1565"/>
      <c r="C61" s="1565"/>
      <c r="D61" s="1565"/>
      <c r="E61" s="1565"/>
      <c r="F61" s="1565"/>
      <c r="G61" s="1565"/>
      <c r="H61" s="1565"/>
      <c r="I61" s="1565"/>
      <c r="J61" s="1565"/>
      <c r="K61" s="1565"/>
      <c r="L61" s="1565"/>
      <c r="M61" s="1566"/>
      <c r="N61" s="1527">
        <v>15.75</v>
      </c>
    </row>
    <row r="62" spans="1:14" ht="40.5" customHeight="1">
      <c r="A62" s="57"/>
      <c r="B62" s="8235" t="s">
        <v>1790</v>
      </c>
      <c r="C62" s="8236"/>
      <c r="D62" s="8236"/>
      <c r="E62" s="8236"/>
      <c r="F62" s="8236"/>
      <c r="G62" s="8236"/>
      <c r="H62" s="8236"/>
      <c r="I62" s="8236"/>
      <c r="J62" s="8236"/>
      <c r="K62" s="8237"/>
      <c r="L62" s="57"/>
      <c r="M62" s="1566"/>
      <c r="N62" s="1527">
        <v>40.5</v>
      </c>
    </row>
    <row r="63" spans="1:14">
      <c r="A63" s="57"/>
      <c r="B63" s="1567"/>
      <c r="C63" s="57"/>
      <c r="D63" s="57"/>
      <c r="E63" s="57"/>
      <c r="F63" s="57"/>
      <c r="G63" s="57"/>
      <c r="H63" s="57"/>
      <c r="I63" s="57"/>
      <c r="J63" s="57"/>
      <c r="K63" s="57"/>
      <c r="L63" s="57"/>
      <c r="M63" s="1566"/>
      <c r="N63" s="1527">
        <v>15.75</v>
      </c>
    </row>
    <row r="64" spans="1:14" ht="27.75">
      <c r="A64" s="57"/>
      <c r="B64" s="1568"/>
      <c r="C64" s="57"/>
      <c r="D64" s="57"/>
      <c r="E64" s="1569"/>
      <c r="F64" s="1569"/>
      <c r="G64" s="1569"/>
      <c r="H64" s="1569"/>
      <c r="I64" s="1569"/>
      <c r="J64" s="1570" t="s">
        <v>1791</v>
      </c>
      <c r="K64" s="1569" t="s">
        <v>1814</v>
      </c>
      <c r="L64" s="57"/>
      <c r="M64" s="1566"/>
      <c r="N64" s="1527">
        <v>27.75</v>
      </c>
    </row>
    <row r="65" spans="1:14">
      <c r="A65" s="57"/>
      <c r="B65" s="1567"/>
      <c r="C65" s="57"/>
      <c r="D65" s="57"/>
      <c r="E65" s="57"/>
      <c r="F65" s="57"/>
      <c r="G65" s="57"/>
      <c r="H65" s="57"/>
      <c r="I65" s="57"/>
      <c r="J65" s="57"/>
      <c r="K65" s="57"/>
      <c r="L65" s="57"/>
      <c r="M65" s="1566"/>
      <c r="N65" s="1527">
        <v>15.75</v>
      </c>
    </row>
    <row r="66" spans="1:14" ht="48.75" customHeight="1">
      <c r="A66" s="57"/>
      <c r="B66" s="8229" t="s">
        <v>1815</v>
      </c>
      <c r="C66" s="8230"/>
      <c r="D66" s="8230"/>
      <c r="E66" s="8230"/>
      <c r="F66" s="8230"/>
      <c r="G66" s="8230"/>
      <c r="H66" s="8230"/>
      <c r="I66" s="8230"/>
      <c r="J66" s="8230"/>
      <c r="K66" s="8231"/>
      <c r="L66" s="57"/>
      <c r="M66" s="1566"/>
      <c r="N66" s="1527">
        <v>48.75</v>
      </c>
    </row>
    <row r="67" spans="1:14">
      <c r="A67" s="1565"/>
      <c r="B67" s="1565"/>
      <c r="C67" s="1565"/>
      <c r="D67" s="1565"/>
      <c r="E67" s="1565"/>
      <c r="F67" s="1565"/>
      <c r="G67" s="1565"/>
      <c r="H67" s="1565"/>
      <c r="I67" s="1565"/>
      <c r="J67" s="1565"/>
      <c r="K67" s="1565"/>
      <c r="L67" s="1565"/>
      <c r="M67" s="1566"/>
      <c r="N67" s="1527">
        <v>15.75</v>
      </c>
    </row>
    <row r="68" spans="1:14" ht="40.5" customHeight="1">
      <c r="A68" s="57"/>
      <c r="B68" s="8235" t="s">
        <v>1790</v>
      </c>
      <c r="C68" s="8236"/>
      <c r="D68" s="8236"/>
      <c r="E68" s="8236"/>
      <c r="F68" s="8236"/>
      <c r="G68" s="8236"/>
      <c r="H68" s="8236"/>
      <c r="I68" s="8236"/>
      <c r="J68" s="8236"/>
      <c r="K68" s="8237"/>
      <c r="L68" s="57"/>
      <c r="M68" s="1566"/>
      <c r="N68" s="1527">
        <v>40.5</v>
      </c>
    </row>
    <row r="69" spans="1:14">
      <c r="A69" s="57"/>
      <c r="B69" s="1567"/>
      <c r="C69" s="57"/>
      <c r="D69" s="57"/>
      <c r="E69" s="57"/>
      <c r="F69" s="57"/>
      <c r="G69" s="57"/>
      <c r="H69" s="57"/>
      <c r="I69" s="57"/>
      <c r="J69" s="57"/>
      <c r="K69" s="57"/>
      <c r="L69" s="57"/>
      <c r="M69" s="1566"/>
      <c r="N69" s="1527">
        <v>15.75</v>
      </c>
    </row>
    <row r="70" spans="1:14" ht="27.75">
      <c r="A70" s="57"/>
      <c r="B70" s="1568"/>
      <c r="C70" s="57"/>
      <c r="D70" s="57"/>
      <c r="E70" s="1569"/>
      <c r="F70" s="1569"/>
      <c r="G70" s="1569"/>
      <c r="H70" s="1569"/>
      <c r="I70" s="1569"/>
      <c r="J70" s="1570" t="s">
        <v>1791</v>
      </c>
      <c r="K70" s="1569" t="s">
        <v>1816</v>
      </c>
      <c r="L70" s="57"/>
      <c r="M70" s="1566"/>
      <c r="N70" s="1527">
        <v>27.75</v>
      </c>
    </row>
    <row r="71" spans="1:14">
      <c r="A71" s="57"/>
      <c r="B71" s="1567"/>
      <c r="C71" s="57"/>
      <c r="D71" s="57"/>
      <c r="E71" s="57"/>
      <c r="F71" s="57"/>
      <c r="G71" s="57"/>
      <c r="H71" s="57"/>
      <c r="I71" s="57"/>
      <c r="J71" s="57"/>
      <c r="K71" s="57"/>
      <c r="L71" s="57"/>
      <c r="M71" s="1566"/>
      <c r="N71" s="1527">
        <v>15.75</v>
      </c>
    </row>
    <row r="72" spans="1:14" ht="48.75" customHeight="1">
      <c r="A72" s="57"/>
      <c r="B72" s="8229" t="s">
        <v>1817</v>
      </c>
      <c r="C72" s="8230"/>
      <c r="D72" s="8230"/>
      <c r="E72" s="8230"/>
      <c r="F72" s="8230"/>
      <c r="G72" s="8230"/>
      <c r="H72" s="8230"/>
      <c r="I72" s="8230"/>
      <c r="J72" s="8230"/>
      <c r="K72" s="8231"/>
      <c r="L72" s="57"/>
      <c r="M72" s="1566"/>
      <c r="N72" s="1527">
        <v>48.75</v>
      </c>
    </row>
    <row r="73" spans="1:14">
      <c r="A73" s="1565"/>
      <c r="B73" s="1565"/>
      <c r="C73" s="1565"/>
      <c r="D73" s="1565"/>
      <c r="E73" s="1565"/>
      <c r="F73" s="1565"/>
      <c r="G73" s="1565"/>
      <c r="H73" s="1565"/>
      <c r="I73" s="1565"/>
      <c r="J73" s="1565"/>
      <c r="K73" s="1565"/>
      <c r="L73" s="1565"/>
      <c r="M73" s="1566"/>
      <c r="N73" s="1527">
        <v>15.75</v>
      </c>
    </row>
    <row r="74" spans="1:14" ht="40.5" customHeight="1">
      <c r="A74" s="57"/>
      <c r="B74" s="8226" t="s">
        <v>1818</v>
      </c>
      <c r="C74" s="8227"/>
      <c r="D74" s="8227"/>
      <c r="E74" s="8227"/>
      <c r="F74" s="8227"/>
      <c r="G74" s="8227"/>
      <c r="H74" s="8227"/>
      <c r="I74" s="8227"/>
      <c r="J74" s="8227"/>
      <c r="K74" s="8228"/>
      <c r="L74" s="57"/>
      <c r="M74" s="1566"/>
      <c r="N74" s="1527">
        <v>40.5</v>
      </c>
    </row>
    <row r="75" spans="1:14">
      <c r="A75" s="57"/>
      <c r="B75" s="1567"/>
      <c r="C75" s="57"/>
      <c r="D75" s="57"/>
      <c r="E75" s="57"/>
      <c r="F75" s="57"/>
      <c r="G75" s="57"/>
      <c r="H75" s="57"/>
      <c r="I75" s="57"/>
      <c r="J75" s="57"/>
      <c r="K75" s="57"/>
      <c r="L75" s="57"/>
      <c r="M75" s="1566"/>
      <c r="N75" s="1527">
        <v>15.75</v>
      </c>
    </row>
    <row r="76" spans="1:14" ht="27.75">
      <c r="A76" s="57"/>
      <c r="B76" s="1568"/>
      <c r="C76" s="57"/>
      <c r="D76" s="57"/>
      <c r="E76" s="1569"/>
      <c r="F76" s="1569"/>
      <c r="G76" s="1569"/>
      <c r="H76" s="1569"/>
      <c r="I76" s="1569"/>
      <c r="J76" s="1570" t="s">
        <v>1791</v>
      </c>
      <c r="K76" s="1569" t="s">
        <v>1819</v>
      </c>
      <c r="L76" s="57"/>
      <c r="M76" s="1566"/>
      <c r="N76" s="1527">
        <v>27.75</v>
      </c>
    </row>
    <row r="77" spans="1:14">
      <c r="A77" s="57"/>
      <c r="B77" s="1567"/>
      <c r="C77" s="57"/>
      <c r="D77" s="57"/>
      <c r="E77" s="57"/>
      <c r="F77" s="57"/>
      <c r="G77" s="57"/>
      <c r="H77" s="57"/>
      <c r="I77" s="57"/>
      <c r="J77" s="57"/>
      <c r="K77" s="57"/>
      <c r="L77" s="57"/>
      <c r="M77" s="1566"/>
      <c r="N77" s="1527">
        <v>15.75</v>
      </c>
    </row>
    <row r="78" spans="1:14" ht="48.75" customHeight="1">
      <c r="A78" s="57"/>
      <c r="B78" s="8229" t="s">
        <v>1820</v>
      </c>
      <c r="C78" s="8230"/>
      <c r="D78" s="8230"/>
      <c r="E78" s="8230"/>
      <c r="F78" s="8230"/>
      <c r="G78" s="8230"/>
      <c r="H78" s="8230"/>
      <c r="I78" s="8230"/>
      <c r="J78" s="8230"/>
      <c r="K78" s="8231"/>
      <c r="L78" s="57"/>
      <c r="M78" s="1566"/>
      <c r="N78" s="1527">
        <v>48.75</v>
      </c>
    </row>
    <row r="79" spans="1:14">
      <c r="A79" s="1565"/>
      <c r="B79" s="1565"/>
      <c r="C79" s="1565"/>
      <c r="D79" s="1565"/>
      <c r="E79" s="1565"/>
      <c r="F79" s="1565"/>
      <c r="G79" s="1565"/>
      <c r="H79" s="1565"/>
      <c r="I79" s="1565"/>
      <c r="J79" s="1565"/>
      <c r="K79" s="1565"/>
      <c r="L79" s="1565"/>
      <c r="M79" s="1566"/>
      <c r="N79" s="1527">
        <v>15.75</v>
      </c>
    </row>
    <row r="80" spans="1:14" ht="40.5" customHeight="1">
      <c r="A80" s="57"/>
      <c r="B80" s="8226" t="s">
        <v>1818</v>
      </c>
      <c r="C80" s="8227"/>
      <c r="D80" s="8227"/>
      <c r="E80" s="8227"/>
      <c r="F80" s="8227"/>
      <c r="G80" s="8227"/>
      <c r="H80" s="8227"/>
      <c r="I80" s="8227"/>
      <c r="J80" s="8227"/>
      <c r="K80" s="8228"/>
      <c r="L80" s="57"/>
      <c r="M80" s="1566"/>
      <c r="N80" s="1527">
        <v>40.5</v>
      </c>
    </row>
    <row r="81" spans="1:14">
      <c r="A81" s="57"/>
      <c r="B81" s="1567"/>
      <c r="C81" s="57"/>
      <c r="D81" s="57"/>
      <c r="E81" s="57"/>
      <c r="F81" s="57"/>
      <c r="G81" s="57"/>
      <c r="H81" s="57"/>
      <c r="I81" s="57"/>
      <c r="J81" s="57"/>
      <c r="K81" s="57"/>
      <c r="L81" s="57"/>
      <c r="M81" s="1566"/>
      <c r="N81" s="1527">
        <v>15.75</v>
      </c>
    </row>
    <row r="82" spans="1:14" ht="27.75">
      <c r="A82" s="57"/>
      <c r="B82" s="1568"/>
      <c r="C82" s="57"/>
      <c r="D82" s="57"/>
      <c r="E82" s="1569"/>
      <c r="F82" s="1569"/>
      <c r="G82" s="1569"/>
      <c r="H82" s="1569"/>
      <c r="I82" s="1569"/>
      <c r="J82" s="1570" t="s">
        <v>1791</v>
      </c>
      <c r="K82" s="1569" t="s">
        <v>1819</v>
      </c>
      <c r="L82" s="57"/>
      <c r="M82" s="1566"/>
      <c r="N82" s="1527">
        <v>27.75</v>
      </c>
    </row>
    <row r="83" spans="1:14">
      <c r="A83" s="57"/>
      <c r="B83" s="1567"/>
      <c r="C83" s="57"/>
      <c r="D83" s="57"/>
      <c r="E83" s="57"/>
      <c r="F83" s="57"/>
      <c r="G83" s="57"/>
      <c r="H83" s="57"/>
      <c r="I83" s="57"/>
      <c r="J83" s="57"/>
      <c r="K83" s="57"/>
      <c r="L83" s="57"/>
      <c r="M83" s="1566"/>
      <c r="N83" s="1527">
        <v>15.75</v>
      </c>
    </row>
    <row r="84" spans="1:14" ht="48.75" customHeight="1">
      <c r="A84" s="57"/>
      <c r="B84" s="8229" t="s">
        <v>1821</v>
      </c>
      <c r="C84" s="8230"/>
      <c r="D84" s="8230"/>
      <c r="E84" s="8230"/>
      <c r="F84" s="8230"/>
      <c r="G84" s="8230"/>
      <c r="H84" s="8230"/>
      <c r="I84" s="8230"/>
      <c r="J84" s="8230"/>
      <c r="K84" s="8231"/>
      <c r="L84" s="57"/>
      <c r="M84" s="1566"/>
      <c r="N84" s="1527">
        <v>48.75</v>
      </c>
    </row>
    <row r="85" spans="1:14">
      <c r="A85" s="1565"/>
      <c r="B85" s="1565"/>
      <c r="C85" s="1565"/>
      <c r="D85" s="1565"/>
      <c r="E85" s="1565"/>
      <c r="F85" s="1565"/>
      <c r="G85" s="1565"/>
      <c r="H85" s="1565"/>
      <c r="I85" s="1565"/>
      <c r="J85" s="1565"/>
      <c r="K85" s="1565"/>
      <c r="L85" s="1565"/>
      <c r="M85" s="1566"/>
      <c r="N85" s="1527">
        <v>15.75</v>
      </c>
    </row>
    <row r="86" spans="1:14" ht="40.5" customHeight="1">
      <c r="A86" s="57"/>
      <c r="B86" s="8226" t="s">
        <v>1790</v>
      </c>
      <c r="C86" s="8227"/>
      <c r="D86" s="8227"/>
      <c r="E86" s="8227"/>
      <c r="F86" s="8227"/>
      <c r="G86" s="8227"/>
      <c r="H86" s="8227"/>
      <c r="I86" s="8227"/>
      <c r="J86" s="8227"/>
      <c r="K86" s="8228"/>
      <c r="L86" s="57"/>
      <c r="M86" s="1566"/>
      <c r="N86" s="1527">
        <v>40.5</v>
      </c>
    </row>
    <row r="87" spans="1:14">
      <c r="A87" s="57"/>
      <c r="B87" s="1567"/>
      <c r="C87" s="57"/>
      <c r="D87" s="57"/>
      <c r="E87" s="57"/>
      <c r="F87" s="57"/>
      <c r="G87" s="57"/>
      <c r="H87" s="57"/>
      <c r="I87" s="57"/>
      <c r="J87" s="57"/>
      <c r="K87" s="57"/>
      <c r="L87" s="57"/>
      <c r="M87" s="1566"/>
      <c r="N87" s="1527">
        <v>15.75</v>
      </c>
    </row>
    <row r="88" spans="1:14" ht="27.75" customHeight="1">
      <c r="A88" s="57"/>
      <c r="B88" s="1568"/>
      <c r="C88" s="57"/>
      <c r="D88" s="57"/>
      <c r="E88" s="1569"/>
      <c r="F88" s="1569"/>
      <c r="G88" s="1569"/>
      <c r="H88" s="8224" t="s">
        <v>1822</v>
      </c>
      <c r="I88" s="8224"/>
      <c r="J88" s="8225" t="s">
        <v>1823</v>
      </c>
      <c r="K88" s="8225"/>
      <c r="L88" s="57"/>
      <c r="M88" s="1566"/>
      <c r="N88" s="1527">
        <v>27.75</v>
      </c>
    </row>
    <row r="89" spans="1:14">
      <c r="A89" s="57"/>
      <c r="B89" s="1567"/>
      <c r="C89" s="57"/>
      <c r="D89" s="57"/>
      <c r="E89" s="57"/>
      <c r="F89" s="57"/>
      <c r="G89" s="57"/>
      <c r="H89" s="57"/>
      <c r="I89" s="57"/>
      <c r="J89" s="57"/>
      <c r="K89" s="57"/>
      <c r="L89" s="57"/>
      <c r="M89" s="1566"/>
      <c r="N89" s="1527">
        <v>15.75</v>
      </c>
    </row>
    <row r="90" spans="1:14" ht="48.75" customHeight="1">
      <c r="A90" s="57"/>
      <c r="B90" s="8229" t="s">
        <v>1824</v>
      </c>
      <c r="C90" s="8230"/>
      <c r="D90" s="8230"/>
      <c r="E90" s="8230"/>
      <c r="F90" s="8230"/>
      <c r="G90" s="8230"/>
      <c r="H90" s="8230"/>
      <c r="I90" s="8230"/>
      <c r="J90" s="8230"/>
      <c r="K90" s="8231"/>
      <c r="L90" s="57"/>
      <c r="M90" s="1566"/>
      <c r="N90" s="1527">
        <v>48.75</v>
      </c>
    </row>
    <row r="91" spans="1:14">
      <c r="A91" s="1565"/>
      <c r="B91" s="1565"/>
      <c r="C91" s="1565"/>
      <c r="D91" s="1565"/>
      <c r="E91" s="1565"/>
      <c r="F91" s="1565"/>
      <c r="G91" s="1565"/>
      <c r="H91" s="1565"/>
      <c r="I91" s="1565"/>
      <c r="J91" s="1565"/>
      <c r="K91" s="1565"/>
      <c r="L91" s="1565"/>
      <c r="M91" s="1566"/>
      <c r="N91" s="1527">
        <v>15.75</v>
      </c>
    </row>
    <row r="92" spans="1:14" ht="40.5" customHeight="1">
      <c r="A92" s="57"/>
      <c r="B92" s="8226" t="s">
        <v>1790</v>
      </c>
      <c r="C92" s="8227"/>
      <c r="D92" s="8227"/>
      <c r="E92" s="8227"/>
      <c r="F92" s="8227"/>
      <c r="G92" s="8227"/>
      <c r="H92" s="8227"/>
      <c r="I92" s="8227"/>
      <c r="J92" s="8227"/>
      <c r="K92" s="8228"/>
      <c r="L92" s="57"/>
      <c r="M92" s="1566"/>
      <c r="N92" s="1527">
        <v>40.5</v>
      </c>
    </row>
    <row r="93" spans="1:14">
      <c r="A93" s="57"/>
      <c r="B93" s="1567"/>
      <c r="C93" s="57"/>
      <c r="D93" s="57"/>
      <c r="E93" s="57"/>
      <c r="F93" s="57"/>
      <c r="G93" s="57"/>
      <c r="H93" s="57"/>
      <c r="I93" s="57"/>
      <c r="J93" s="57"/>
      <c r="K93" s="57"/>
      <c r="L93" s="57"/>
      <c r="M93" s="1566"/>
      <c r="N93" s="1527">
        <v>15.75</v>
      </c>
    </row>
    <row r="94" spans="1:14" ht="27.75" customHeight="1">
      <c r="A94" s="57"/>
      <c r="B94" s="1568"/>
      <c r="C94" s="57"/>
      <c r="D94" s="57"/>
      <c r="E94" s="1569"/>
      <c r="F94" s="1569"/>
      <c r="G94" s="1569"/>
      <c r="H94" s="8224" t="s">
        <v>1825</v>
      </c>
      <c r="I94" s="8224"/>
      <c r="J94" s="8225" t="s">
        <v>645</v>
      </c>
      <c r="K94" s="8225"/>
      <c r="L94" s="57"/>
      <c r="M94" s="1566"/>
      <c r="N94" s="1527">
        <v>27.75</v>
      </c>
    </row>
    <row r="95" spans="1:14">
      <c r="A95" s="57"/>
      <c r="B95" s="1567"/>
      <c r="C95" s="57"/>
      <c r="D95" s="57"/>
      <c r="E95" s="57"/>
      <c r="F95" s="57"/>
      <c r="G95" s="57"/>
      <c r="H95" s="57"/>
      <c r="I95" s="57"/>
      <c r="J95" s="57"/>
      <c r="K95" s="57"/>
      <c r="L95" s="57"/>
      <c r="M95" s="1566"/>
      <c r="N95" s="1527">
        <v>15.75</v>
      </c>
    </row>
    <row r="96" spans="1:14" ht="48.75" customHeight="1">
      <c r="A96" s="57"/>
      <c r="B96" s="8229" t="s">
        <v>1826</v>
      </c>
      <c r="C96" s="8230"/>
      <c r="D96" s="8230"/>
      <c r="E96" s="8230"/>
      <c r="F96" s="8230"/>
      <c r="G96" s="8230"/>
      <c r="H96" s="8230"/>
      <c r="I96" s="8230"/>
      <c r="J96" s="8230"/>
      <c r="K96" s="8231"/>
      <c r="L96" s="57"/>
      <c r="M96" s="1566"/>
      <c r="N96" s="1527">
        <v>48.75</v>
      </c>
    </row>
    <row r="97" spans="1:14">
      <c r="A97" s="1565"/>
      <c r="B97" s="1565"/>
      <c r="C97" s="1565"/>
      <c r="D97" s="1565"/>
      <c r="E97" s="1565"/>
      <c r="F97" s="1565"/>
      <c r="G97" s="1565"/>
      <c r="H97" s="1565"/>
      <c r="I97" s="1565"/>
      <c r="J97" s="1565"/>
      <c r="K97" s="1565"/>
      <c r="L97" s="1565"/>
      <c r="M97" s="1566"/>
      <c r="N97" s="1527">
        <v>15.75</v>
      </c>
    </row>
    <row r="98" spans="1:14" ht="40.5" customHeight="1">
      <c r="A98" s="57"/>
      <c r="B98" s="8226" t="s">
        <v>1790</v>
      </c>
      <c r="C98" s="8227"/>
      <c r="D98" s="8227"/>
      <c r="E98" s="8227"/>
      <c r="F98" s="8227"/>
      <c r="G98" s="8227"/>
      <c r="H98" s="8227"/>
      <c r="I98" s="8227"/>
      <c r="J98" s="8227"/>
      <c r="K98" s="8228"/>
      <c r="L98" s="57"/>
      <c r="M98" s="1566"/>
      <c r="N98" s="1527">
        <v>40.5</v>
      </c>
    </row>
    <row r="99" spans="1:14">
      <c r="A99" s="57"/>
      <c r="B99" s="1567"/>
      <c r="C99" s="57"/>
      <c r="D99" s="57"/>
      <c r="E99" s="57"/>
      <c r="F99" s="57"/>
      <c r="G99" s="57"/>
      <c r="H99" s="57"/>
      <c r="I99" s="57"/>
      <c r="J99" s="57"/>
      <c r="K99" s="57"/>
      <c r="L99" s="57"/>
      <c r="M99" s="1566"/>
      <c r="N99" s="1527">
        <v>15.75</v>
      </c>
    </row>
    <row r="100" spans="1:14" ht="27.75" customHeight="1">
      <c r="A100" s="57"/>
      <c r="B100" s="1568"/>
      <c r="C100" s="57"/>
      <c r="D100" s="57"/>
      <c r="E100" s="1569"/>
      <c r="F100" s="1569"/>
      <c r="G100" s="1569"/>
      <c r="H100" s="8224" t="s">
        <v>1822</v>
      </c>
      <c r="I100" s="8224"/>
      <c r="J100" s="8225" t="s">
        <v>1823</v>
      </c>
      <c r="K100" s="8225"/>
      <c r="L100" s="57"/>
      <c r="M100" s="1566"/>
      <c r="N100" s="1527">
        <v>27.75</v>
      </c>
    </row>
    <row r="101" spans="1:14">
      <c r="A101" s="57"/>
      <c r="B101" s="1567"/>
      <c r="C101" s="57"/>
      <c r="D101" s="57"/>
      <c r="E101" s="57"/>
      <c r="F101" s="57"/>
      <c r="G101" s="57"/>
      <c r="H101" s="57"/>
      <c r="I101" s="57"/>
      <c r="J101" s="57"/>
      <c r="K101" s="57"/>
      <c r="L101" s="57"/>
      <c r="M101" s="1566"/>
      <c r="N101" s="1527">
        <v>15.75</v>
      </c>
    </row>
    <row r="102" spans="1:14" ht="48.75" customHeight="1">
      <c r="A102" s="57"/>
      <c r="B102" s="8229" t="s">
        <v>1827</v>
      </c>
      <c r="C102" s="8230"/>
      <c r="D102" s="8230"/>
      <c r="E102" s="8230"/>
      <c r="F102" s="8230"/>
      <c r="G102" s="8230"/>
      <c r="H102" s="8230"/>
      <c r="I102" s="8230"/>
      <c r="J102" s="8230"/>
      <c r="K102" s="8231"/>
      <c r="L102" s="57"/>
      <c r="M102" s="1566"/>
      <c r="N102" s="1527">
        <v>48.75</v>
      </c>
    </row>
    <row r="103" spans="1:14">
      <c r="A103" s="1565"/>
      <c r="B103" s="1565"/>
      <c r="C103" s="1565"/>
      <c r="D103" s="1565"/>
      <c r="E103" s="1565"/>
      <c r="F103" s="1565"/>
      <c r="G103" s="1565"/>
      <c r="H103" s="1565"/>
      <c r="I103" s="1565"/>
      <c r="J103" s="1565"/>
      <c r="K103" s="1565"/>
      <c r="L103" s="1565"/>
      <c r="M103" s="1566"/>
      <c r="N103" s="1527">
        <v>15.75</v>
      </c>
    </row>
    <row r="104" spans="1:14" ht="40.5" customHeight="1">
      <c r="A104" s="57"/>
      <c r="B104" s="8226" t="s">
        <v>1790</v>
      </c>
      <c r="C104" s="8227"/>
      <c r="D104" s="8227"/>
      <c r="E104" s="8227"/>
      <c r="F104" s="8227"/>
      <c r="G104" s="8227"/>
      <c r="H104" s="8227"/>
      <c r="I104" s="8227"/>
      <c r="J104" s="8227"/>
      <c r="K104" s="8228"/>
      <c r="L104" s="57"/>
      <c r="M104" s="1566"/>
      <c r="N104" s="1527">
        <v>40.5</v>
      </c>
    </row>
    <row r="105" spans="1:14">
      <c r="A105" s="57"/>
      <c r="B105" s="1567"/>
      <c r="C105" s="57"/>
      <c r="D105" s="57"/>
      <c r="E105" s="57"/>
      <c r="F105" s="57"/>
      <c r="G105" s="57"/>
      <c r="H105" s="57"/>
      <c r="I105" s="57"/>
      <c r="J105" s="57"/>
      <c r="K105" s="57"/>
      <c r="L105" s="57"/>
      <c r="M105" s="1566"/>
      <c r="N105" s="1527">
        <v>15.75</v>
      </c>
    </row>
    <row r="106" spans="1:14" ht="27.75" customHeight="1">
      <c r="A106" s="57"/>
      <c r="B106" s="1568"/>
      <c r="C106" s="57"/>
      <c r="D106" s="57"/>
      <c r="E106" s="1569"/>
      <c r="F106" s="1569"/>
      <c r="G106" s="1569"/>
      <c r="H106" s="8224" t="s">
        <v>1822</v>
      </c>
      <c r="I106" s="8224"/>
      <c r="J106" s="8225" t="s">
        <v>1823</v>
      </c>
      <c r="K106" s="8225"/>
      <c r="L106" s="57"/>
      <c r="M106" s="1566"/>
      <c r="N106" s="1527">
        <v>27.75</v>
      </c>
    </row>
    <row r="107" spans="1:14">
      <c r="A107" s="57"/>
      <c r="B107" s="1567"/>
      <c r="C107" s="57"/>
      <c r="D107" s="57"/>
      <c r="E107" s="57"/>
      <c r="F107" s="57"/>
      <c r="G107" s="57"/>
      <c r="H107" s="57"/>
      <c r="I107" s="57"/>
      <c r="J107" s="57"/>
      <c r="K107" s="57"/>
      <c r="L107" s="57"/>
      <c r="M107" s="1566"/>
      <c r="N107" s="1527">
        <v>15.75</v>
      </c>
    </row>
    <row r="108" spans="1:14" ht="48.75" customHeight="1">
      <c r="A108" s="57"/>
      <c r="B108" s="8229" t="s">
        <v>1828</v>
      </c>
      <c r="C108" s="8230"/>
      <c r="D108" s="8230"/>
      <c r="E108" s="8230"/>
      <c r="F108" s="8230"/>
      <c r="G108" s="8230"/>
      <c r="H108" s="8230"/>
      <c r="I108" s="8230"/>
      <c r="J108" s="8230"/>
      <c r="K108" s="8231"/>
      <c r="L108" s="57"/>
      <c r="M108" s="1566"/>
      <c r="N108" s="1527">
        <v>48.75</v>
      </c>
    </row>
    <row r="109" spans="1:14">
      <c r="A109" s="1565"/>
      <c r="B109" s="1565"/>
      <c r="C109" s="1565"/>
      <c r="D109" s="1565"/>
      <c r="E109" s="1565"/>
      <c r="F109" s="1565"/>
      <c r="G109" s="1565"/>
      <c r="H109" s="1565"/>
      <c r="I109" s="1565"/>
      <c r="J109" s="1565"/>
      <c r="K109" s="1565"/>
      <c r="L109" s="1565"/>
      <c r="M109" s="1566"/>
      <c r="N109" s="1527">
        <v>15.75</v>
      </c>
    </row>
    <row r="110" spans="1:14" ht="40.5" customHeight="1">
      <c r="A110" s="57"/>
      <c r="B110" s="8226" t="s">
        <v>1790</v>
      </c>
      <c r="C110" s="8227"/>
      <c r="D110" s="8227"/>
      <c r="E110" s="8227"/>
      <c r="F110" s="8227"/>
      <c r="G110" s="8227"/>
      <c r="H110" s="8227"/>
      <c r="I110" s="8227"/>
      <c r="J110" s="8227"/>
      <c r="K110" s="8228"/>
      <c r="L110" s="57"/>
      <c r="M110" s="1566"/>
      <c r="N110" s="1527">
        <v>40.5</v>
      </c>
    </row>
    <row r="111" spans="1:14">
      <c r="A111" s="57"/>
      <c r="B111" s="1567"/>
      <c r="C111" s="57"/>
      <c r="D111" s="57"/>
      <c r="E111" s="57"/>
      <c r="F111" s="57"/>
      <c r="G111" s="57"/>
      <c r="H111" s="57"/>
      <c r="I111" s="57"/>
      <c r="J111" s="57"/>
      <c r="K111" s="57"/>
      <c r="L111" s="57"/>
      <c r="M111" s="1566"/>
      <c r="N111" s="1527">
        <v>15.75</v>
      </c>
    </row>
    <row r="112" spans="1:14" ht="27.75" customHeight="1">
      <c r="A112" s="57"/>
      <c r="B112" s="1568"/>
      <c r="C112" s="57"/>
      <c r="D112" s="57"/>
      <c r="E112" s="1569"/>
      <c r="F112" s="1569"/>
      <c r="G112" s="1569"/>
      <c r="H112" s="8224" t="s">
        <v>1829</v>
      </c>
      <c r="I112" s="8224"/>
      <c r="J112" s="8225" t="s">
        <v>1830</v>
      </c>
      <c r="K112" s="8225"/>
      <c r="L112" s="57"/>
      <c r="M112" s="1566"/>
      <c r="N112" s="1527">
        <v>27.75</v>
      </c>
    </row>
    <row r="113" spans="1:14">
      <c r="A113" s="57"/>
      <c r="B113" s="1567"/>
      <c r="C113" s="57"/>
      <c r="D113" s="57"/>
      <c r="E113" s="57"/>
      <c r="F113" s="57"/>
      <c r="G113" s="57"/>
      <c r="H113" s="57"/>
      <c r="I113" s="57"/>
      <c r="J113" s="57"/>
      <c r="K113" s="57"/>
      <c r="L113" s="57"/>
      <c r="M113" s="1566"/>
      <c r="N113" s="1527">
        <v>15.75</v>
      </c>
    </row>
    <row r="114" spans="1:14" ht="48.75" customHeight="1">
      <c r="A114" s="57"/>
      <c r="B114" s="8229" t="s">
        <v>1831</v>
      </c>
      <c r="C114" s="8230"/>
      <c r="D114" s="8230"/>
      <c r="E114" s="8230"/>
      <c r="F114" s="8230"/>
      <c r="G114" s="8230"/>
      <c r="H114" s="8230"/>
      <c r="I114" s="8230"/>
      <c r="J114" s="8230"/>
      <c r="K114" s="8231"/>
      <c r="L114" s="57"/>
      <c r="M114" s="1566"/>
      <c r="N114" s="1527">
        <v>48.75</v>
      </c>
    </row>
    <row r="115" spans="1:14">
      <c r="A115" s="1565"/>
      <c r="B115" s="1565"/>
      <c r="C115" s="1565"/>
      <c r="D115" s="1565"/>
      <c r="E115" s="1565"/>
      <c r="F115" s="1565"/>
      <c r="G115" s="1565"/>
      <c r="H115" s="1565"/>
      <c r="I115" s="1565"/>
      <c r="J115" s="1565"/>
      <c r="K115" s="1565"/>
      <c r="L115" s="1565"/>
      <c r="M115" s="1566"/>
      <c r="N115" s="1527">
        <v>15.75</v>
      </c>
    </row>
    <row r="116" spans="1:14" ht="40.5" customHeight="1">
      <c r="A116" s="57"/>
      <c r="B116" s="8226" t="s">
        <v>1790</v>
      </c>
      <c r="C116" s="8227"/>
      <c r="D116" s="8227"/>
      <c r="E116" s="8227"/>
      <c r="F116" s="8227"/>
      <c r="G116" s="8227"/>
      <c r="H116" s="8227"/>
      <c r="I116" s="8227"/>
      <c r="J116" s="8227"/>
      <c r="K116" s="8228"/>
      <c r="L116" s="57"/>
      <c r="M116" s="1566"/>
      <c r="N116" s="1527">
        <v>40.5</v>
      </c>
    </row>
    <row r="117" spans="1:14">
      <c r="A117" s="57"/>
      <c r="B117" s="1567"/>
      <c r="C117" s="57"/>
      <c r="D117" s="57"/>
      <c r="E117" s="57"/>
      <c r="F117" s="57"/>
      <c r="G117" s="57"/>
      <c r="H117" s="57"/>
      <c r="I117" s="57"/>
      <c r="J117" s="57"/>
      <c r="K117" s="57"/>
      <c r="L117" s="57"/>
      <c r="M117" s="1566"/>
      <c r="N117" s="1527">
        <v>15.75</v>
      </c>
    </row>
    <row r="118" spans="1:14" ht="27.75" customHeight="1">
      <c r="A118" s="57"/>
      <c r="B118" s="1568"/>
      <c r="C118" s="57"/>
      <c r="D118" s="57"/>
      <c r="E118" s="1569"/>
      <c r="F118" s="1569"/>
      <c r="G118" s="1569"/>
      <c r="H118" s="8224" t="s">
        <v>1829</v>
      </c>
      <c r="I118" s="8224"/>
      <c r="J118" s="8225" t="s">
        <v>1823</v>
      </c>
      <c r="K118" s="8225"/>
      <c r="L118" s="57"/>
      <c r="M118" s="1566"/>
      <c r="N118" s="1527">
        <v>27.75</v>
      </c>
    </row>
    <row r="119" spans="1:14">
      <c r="A119" s="57"/>
      <c r="B119" s="1567"/>
      <c r="C119" s="57"/>
      <c r="D119" s="57"/>
      <c r="E119" s="57"/>
      <c r="F119" s="57"/>
      <c r="G119" s="57"/>
      <c r="H119" s="57"/>
      <c r="I119" s="57"/>
      <c r="J119" s="57"/>
      <c r="K119" s="57"/>
      <c r="L119" s="57"/>
      <c r="M119" s="1566"/>
      <c r="N119" s="1527">
        <v>15.75</v>
      </c>
    </row>
    <row r="120" spans="1:14" ht="48.75" customHeight="1">
      <c r="A120" s="57"/>
      <c r="B120" s="8229" t="s">
        <v>1821</v>
      </c>
      <c r="C120" s="8230"/>
      <c r="D120" s="8230"/>
      <c r="E120" s="8230"/>
      <c r="F120" s="8230"/>
      <c r="G120" s="8230"/>
      <c r="H120" s="8230"/>
      <c r="I120" s="8230"/>
      <c r="J120" s="8230"/>
      <c r="K120" s="8231"/>
      <c r="L120" s="57"/>
      <c r="M120" s="1566"/>
      <c r="N120" s="1527">
        <v>48.75</v>
      </c>
    </row>
    <row r="121" spans="1:14">
      <c r="A121" s="1565"/>
      <c r="B121" s="1565"/>
      <c r="C121" s="1565"/>
      <c r="D121" s="1565"/>
      <c r="E121" s="1565"/>
      <c r="F121" s="1565"/>
      <c r="G121" s="1565"/>
      <c r="H121" s="1565"/>
      <c r="I121" s="1565"/>
      <c r="J121" s="1565"/>
      <c r="K121" s="1565"/>
      <c r="L121" s="1565"/>
      <c r="M121" s="1566"/>
      <c r="N121" s="1527">
        <v>15.75</v>
      </c>
    </row>
    <row r="122" spans="1:14" ht="40.5" customHeight="1">
      <c r="A122" s="57"/>
      <c r="B122" s="8226" t="s">
        <v>1790</v>
      </c>
      <c r="C122" s="8227"/>
      <c r="D122" s="8227"/>
      <c r="E122" s="8227"/>
      <c r="F122" s="8227"/>
      <c r="G122" s="8227"/>
      <c r="H122" s="8227"/>
      <c r="I122" s="8227"/>
      <c r="J122" s="8227"/>
      <c r="K122" s="8228"/>
      <c r="L122" s="57"/>
      <c r="M122" s="1566"/>
      <c r="N122" s="1527">
        <v>40.5</v>
      </c>
    </row>
    <row r="123" spans="1:14">
      <c r="A123" s="57"/>
      <c r="B123" s="1567"/>
      <c r="C123" s="57"/>
      <c r="D123" s="57"/>
      <c r="E123" s="57"/>
      <c r="F123" s="57"/>
      <c r="G123" s="57"/>
      <c r="H123" s="57"/>
      <c r="I123" s="57"/>
      <c r="J123" s="57"/>
      <c r="K123" s="57"/>
      <c r="L123" s="57"/>
      <c r="M123" s="1566"/>
      <c r="N123" s="1527">
        <v>15.75</v>
      </c>
    </row>
    <row r="124" spans="1:14" ht="27.75" customHeight="1">
      <c r="A124" s="57"/>
      <c r="B124" s="1568"/>
      <c r="C124" s="57"/>
      <c r="D124" s="57"/>
      <c r="E124" s="1569"/>
      <c r="F124" s="1569"/>
      <c r="G124" s="1569"/>
      <c r="H124" s="8224" t="s">
        <v>1829</v>
      </c>
      <c r="I124" s="8224"/>
      <c r="J124" s="8225" t="s">
        <v>1832</v>
      </c>
      <c r="K124" s="8225"/>
      <c r="L124" s="57"/>
      <c r="M124" s="1566"/>
      <c r="N124" s="1527">
        <v>27.75</v>
      </c>
    </row>
    <row r="125" spans="1:14">
      <c r="A125" s="57"/>
      <c r="B125" s="1567"/>
      <c r="C125" s="57"/>
      <c r="D125" s="57"/>
      <c r="E125" s="57"/>
      <c r="F125" s="57"/>
      <c r="G125" s="57"/>
      <c r="H125" s="57"/>
      <c r="I125" s="57"/>
      <c r="J125" s="57"/>
      <c r="K125" s="57"/>
      <c r="L125" s="57"/>
      <c r="M125" s="1566"/>
      <c r="N125" s="1527">
        <v>15.75</v>
      </c>
    </row>
    <row r="126" spans="1:14" ht="48.75" customHeight="1">
      <c r="A126" s="57"/>
      <c r="B126" s="8229" t="s">
        <v>1833</v>
      </c>
      <c r="C126" s="8230"/>
      <c r="D126" s="8230"/>
      <c r="E126" s="8230"/>
      <c r="F126" s="8230"/>
      <c r="G126" s="8230"/>
      <c r="H126" s="8230"/>
      <c r="I126" s="8230"/>
      <c r="J126" s="8230"/>
      <c r="K126" s="8231"/>
      <c r="L126" s="57"/>
      <c r="M126" s="1566"/>
      <c r="N126" s="1527">
        <v>48.75</v>
      </c>
    </row>
    <row r="127" spans="1:14">
      <c r="A127" s="1565"/>
      <c r="B127" s="1565"/>
      <c r="C127" s="1565"/>
      <c r="D127" s="1565"/>
      <c r="E127" s="1565"/>
      <c r="F127" s="1565"/>
      <c r="G127" s="1565"/>
      <c r="H127" s="1565"/>
      <c r="I127" s="1565"/>
      <c r="J127" s="1565"/>
      <c r="K127" s="1565"/>
      <c r="L127" s="1565"/>
      <c r="M127" s="1566"/>
      <c r="N127" s="1527">
        <v>15.75</v>
      </c>
    </row>
    <row r="128" spans="1:14" ht="40.5" customHeight="1">
      <c r="A128" s="57"/>
      <c r="B128" s="8226" t="s">
        <v>1790</v>
      </c>
      <c r="C128" s="8227"/>
      <c r="D128" s="8227"/>
      <c r="E128" s="8227"/>
      <c r="F128" s="8227"/>
      <c r="G128" s="8227"/>
      <c r="H128" s="8227"/>
      <c r="I128" s="8227"/>
      <c r="J128" s="8227"/>
      <c r="K128" s="8228"/>
      <c r="L128" s="57"/>
      <c r="M128" s="1566"/>
      <c r="N128" s="1527">
        <v>40.5</v>
      </c>
    </row>
    <row r="129" spans="1:14">
      <c r="A129" s="57"/>
      <c r="B129" s="1567"/>
      <c r="C129" s="57"/>
      <c r="D129" s="57"/>
      <c r="E129" s="57"/>
      <c r="F129" s="57"/>
      <c r="G129" s="57"/>
      <c r="H129" s="57"/>
      <c r="I129" s="57"/>
      <c r="J129" s="57"/>
      <c r="K129" s="57"/>
      <c r="L129" s="57"/>
      <c r="M129" s="1566"/>
      <c r="N129" s="1527">
        <v>15.75</v>
      </c>
    </row>
    <row r="130" spans="1:14" ht="27.75" customHeight="1">
      <c r="A130" s="57"/>
      <c r="B130" s="1568"/>
      <c r="C130" s="57"/>
      <c r="D130" s="57"/>
      <c r="E130" s="1569"/>
      <c r="F130" s="1569"/>
      <c r="G130" s="1569"/>
      <c r="H130" s="8224" t="s">
        <v>1829</v>
      </c>
      <c r="I130" s="8224"/>
      <c r="J130" s="8225" t="s">
        <v>1834</v>
      </c>
      <c r="K130" s="8225"/>
      <c r="L130" s="57"/>
      <c r="M130" s="1566"/>
      <c r="N130" s="1527">
        <v>27.75</v>
      </c>
    </row>
    <row r="131" spans="1:14">
      <c r="A131" s="57"/>
      <c r="B131" s="1567"/>
      <c r="C131" s="57"/>
      <c r="D131" s="57"/>
      <c r="E131" s="57"/>
      <c r="F131" s="57"/>
      <c r="G131" s="57"/>
      <c r="H131" s="57"/>
      <c r="I131" s="57"/>
      <c r="J131" s="57"/>
      <c r="K131" s="57"/>
      <c r="L131" s="57"/>
      <c r="M131" s="1566"/>
      <c r="N131" s="1527">
        <v>15.75</v>
      </c>
    </row>
    <row r="132" spans="1:14" ht="48.75" customHeight="1">
      <c r="A132" s="57"/>
      <c r="B132" s="8229" t="s">
        <v>1835</v>
      </c>
      <c r="C132" s="8230"/>
      <c r="D132" s="8230"/>
      <c r="E132" s="8230"/>
      <c r="F132" s="8230"/>
      <c r="G132" s="8230"/>
      <c r="H132" s="8230"/>
      <c r="I132" s="8230"/>
      <c r="J132" s="8230"/>
      <c r="K132" s="8231"/>
      <c r="L132" s="57"/>
      <c r="M132" s="1566"/>
      <c r="N132" s="1527">
        <v>48.75</v>
      </c>
    </row>
    <row r="133" spans="1:14">
      <c r="A133" s="1565"/>
      <c r="B133" s="1565"/>
      <c r="C133" s="1565"/>
      <c r="D133" s="1565"/>
      <c r="E133" s="1565"/>
      <c r="F133" s="1565"/>
      <c r="G133" s="1565"/>
      <c r="H133" s="1565"/>
      <c r="I133" s="1565"/>
      <c r="J133" s="1565"/>
      <c r="K133" s="1565"/>
      <c r="L133" s="1565"/>
      <c r="M133" s="1566"/>
      <c r="N133" s="1527">
        <v>15.75</v>
      </c>
    </row>
    <row r="134" spans="1:14" ht="40.5" customHeight="1">
      <c r="A134" s="57"/>
      <c r="B134" s="8226" t="s">
        <v>1790</v>
      </c>
      <c r="C134" s="8227"/>
      <c r="D134" s="8227"/>
      <c r="E134" s="8227"/>
      <c r="F134" s="8227"/>
      <c r="G134" s="8227"/>
      <c r="H134" s="8227"/>
      <c r="I134" s="8227"/>
      <c r="J134" s="8227"/>
      <c r="K134" s="8228"/>
      <c r="L134" s="57"/>
      <c r="M134" s="1566"/>
      <c r="N134" s="1527">
        <v>40.5</v>
      </c>
    </row>
    <row r="135" spans="1:14">
      <c r="A135" s="57"/>
      <c r="B135" s="1567"/>
      <c r="C135" s="57"/>
      <c r="D135" s="57"/>
      <c r="E135" s="57"/>
      <c r="F135" s="57"/>
      <c r="G135" s="57"/>
      <c r="H135" s="57"/>
      <c r="I135" s="57"/>
      <c r="J135" s="57"/>
      <c r="K135" s="57"/>
      <c r="L135" s="57"/>
      <c r="M135" s="1566"/>
      <c r="N135" s="1527">
        <v>15.75</v>
      </c>
    </row>
    <row r="136" spans="1:14" ht="27.75" customHeight="1">
      <c r="A136" s="57"/>
      <c r="B136" s="1568"/>
      <c r="C136" s="57"/>
      <c r="D136" s="57"/>
      <c r="E136" s="1569"/>
      <c r="F136" s="1569"/>
      <c r="G136" s="1569"/>
      <c r="H136" s="8224" t="s">
        <v>1829</v>
      </c>
      <c r="I136" s="8224"/>
      <c r="J136" s="8225" t="s">
        <v>1836</v>
      </c>
      <c r="K136" s="8225"/>
      <c r="L136" s="57"/>
      <c r="M136" s="1566"/>
      <c r="N136" s="1527">
        <v>27.75</v>
      </c>
    </row>
    <row r="137" spans="1:14">
      <c r="A137" s="57"/>
      <c r="B137" s="1567"/>
      <c r="C137" s="57"/>
      <c r="D137" s="57"/>
      <c r="E137" s="57"/>
      <c r="F137" s="57"/>
      <c r="G137" s="57"/>
      <c r="H137" s="57"/>
      <c r="I137" s="57"/>
      <c r="J137" s="57"/>
      <c r="K137" s="57"/>
      <c r="L137" s="57"/>
      <c r="M137" s="1566"/>
      <c r="N137" s="1527">
        <v>15.75</v>
      </c>
    </row>
    <row r="138" spans="1:14" ht="48.75" customHeight="1">
      <c r="A138" s="57"/>
      <c r="B138" s="8229" t="s">
        <v>335</v>
      </c>
      <c r="C138" s="8230"/>
      <c r="D138" s="8230"/>
      <c r="E138" s="8230"/>
      <c r="F138" s="8230"/>
      <c r="G138" s="8230"/>
      <c r="H138" s="8230"/>
      <c r="I138" s="8230"/>
      <c r="J138" s="8230"/>
      <c r="K138" s="8231"/>
      <c r="L138" s="57"/>
      <c r="M138" s="1566"/>
      <c r="N138" s="1527">
        <v>48.75</v>
      </c>
    </row>
    <row r="139" spans="1:14">
      <c r="A139" s="1565"/>
      <c r="B139" s="1565"/>
      <c r="C139" s="1565"/>
      <c r="D139" s="1565"/>
      <c r="E139" s="1565"/>
      <c r="F139" s="1565"/>
      <c r="G139" s="1565"/>
      <c r="H139" s="1565"/>
      <c r="I139" s="1565"/>
      <c r="J139" s="1565"/>
      <c r="K139" s="1565"/>
      <c r="L139" s="1565"/>
      <c r="M139" s="1566"/>
      <c r="N139" s="1527">
        <v>15.75</v>
      </c>
    </row>
    <row r="140" spans="1:14" ht="40.5" customHeight="1">
      <c r="A140" s="57"/>
      <c r="B140" s="8226" t="s">
        <v>1790</v>
      </c>
      <c r="C140" s="8227"/>
      <c r="D140" s="8227"/>
      <c r="E140" s="8227"/>
      <c r="F140" s="8227"/>
      <c r="G140" s="8227"/>
      <c r="H140" s="8227"/>
      <c r="I140" s="8227"/>
      <c r="J140" s="8227"/>
      <c r="K140" s="8228"/>
      <c r="L140" s="57"/>
      <c r="M140" s="1566"/>
      <c r="N140" s="1527">
        <v>40.5</v>
      </c>
    </row>
    <row r="141" spans="1:14">
      <c r="A141" s="57"/>
      <c r="B141" s="1567"/>
      <c r="C141" s="57"/>
      <c r="D141" s="57"/>
      <c r="E141" s="57"/>
      <c r="F141" s="57"/>
      <c r="G141" s="57"/>
      <c r="H141" s="57"/>
      <c r="I141" s="57"/>
      <c r="J141" s="57"/>
      <c r="K141" s="57"/>
      <c r="L141" s="57"/>
      <c r="M141" s="1566"/>
      <c r="N141" s="1527">
        <v>15.75</v>
      </c>
    </row>
    <row r="142" spans="1:14" ht="27.75" customHeight="1">
      <c r="A142" s="57"/>
      <c r="B142" s="1568"/>
      <c r="C142" s="57"/>
      <c r="D142" s="57"/>
      <c r="E142" s="1569"/>
      <c r="F142" s="1569"/>
      <c r="G142" s="1569"/>
      <c r="H142" s="8224" t="s">
        <v>1829</v>
      </c>
      <c r="I142" s="8224"/>
      <c r="J142" s="8225" t="s">
        <v>1837</v>
      </c>
      <c r="K142" s="8225"/>
      <c r="L142" s="57"/>
      <c r="M142" s="1566"/>
      <c r="N142" s="1527">
        <v>27.75</v>
      </c>
    </row>
    <row r="143" spans="1:14">
      <c r="A143" s="57"/>
      <c r="B143" s="1567"/>
      <c r="C143" s="57"/>
      <c r="D143" s="57"/>
      <c r="E143" s="57"/>
      <c r="F143" s="57"/>
      <c r="G143" s="57"/>
      <c r="H143" s="57"/>
      <c r="I143" s="57"/>
      <c r="J143" s="57"/>
      <c r="K143" s="57"/>
      <c r="L143" s="57"/>
      <c r="M143" s="1566"/>
      <c r="N143" s="1527">
        <v>15.75</v>
      </c>
    </row>
    <row r="144" spans="1:14" ht="48.75" customHeight="1">
      <c r="A144" s="57"/>
      <c r="B144" s="8229" t="s">
        <v>1838</v>
      </c>
      <c r="C144" s="8230"/>
      <c r="D144" s="8230"/>
      <c r="E144" s="8230"/>
      <c r="F144" s="8230"/>
      <c r="G144" s="8230"/>
      <c r="H144" s="8230"/>
      <c r="I144" s="8230"/>
      <c r="J144" s="8230"/>
      <c r="K144" s="8231"/>
      <c r="L144" s="57"/>
      <c r="M144" s="1566"/>
      <c r="N144" s="1527">
        <v>48.75</v>
      </c>
    </row>
    <row r="145" spans="1:14">
      <c r="A145" s="1565"/>
      <c r="B145" s="1565"/>
      <c r="C145" s="1565"/>
      <c r="D145" s="1565"/>
      <c r="E145" s="1565"/>
      <c r="F145" s="1565"/>
      <c r="G145" s="1565"/>
      <c r="H145" s="1565"/>
      <c r="I145" s="1565"/>
      <c r="J145" s="1565"/>
      <c r="K145" s="1565"/>
      <c r="L145" s="1565"/>
      <c r="M145" s="1566"/>
      <c r="N145" s="1527">
        <v>15.75</v>
      </c>
    </row>
    <row r="146" spans="1:14" ht="40.5" customHeight="1">
      <c r="A146" s="57"/>
      <c r="B146" s="8226" t="s">
        <v>1838</v>
      </c>
      <c r="C146" s="8227"/>
      <c r="D146" s="8227"/>
      <c r="E146" s="8227"/>
      <c r="F146" s="8227"/>
      <c r="G146" s="8227"/>
      <c r="H146" s="8227"/>
      <c r="I146" s="8227"/>
      <c r="J146" s="8227"/>
      <c r="K146" s="8228"/>
      <c r="L146" s="57"/>
      <c r="M146" s="1566"/>
      <c r="N146" s="1527">
        <v>40.5</v>
      </c>
    </row>
    <row r="147" spans="1:14">
      <c r="A147" s="57"/>
      <c r="B147" s="1567"/>
      <c r="C147" s="57"/>
      <c r="D147" s="57"/>
      <c r="E147" s="57"/>
      <c r="F147" s="57"/>
      <c r="G147" s="57"/>
      <c r="H147" s="57"/>
      <c r="I147" s="57"/>
      <c r="J147" s="57"/>
      <c r="K147" s="57"/>
      <c r="L147" s="57"/>
      <c r="M147" s="1566"/>
      <c r="N147" s="1527">
        <v>15.75</v>
      </c>
    </row>
    <row r="148" spans="1:14" ht="27.75" customHeight="1">
      <c r="A148" s="57"/>
      <c r="B148" s="1568"/>
      <c r="C148" s="57"/>
      <c r="D148" s="57"/>
      <c r="E148" s="1569"/>
      <c r="F148" s="1569"/>
      <c r="G148" s="1569"/>
      <c r="H148" s="8224" t="s">
        <v>1829</v>
      </c>
      <c r="I148" s="8224"/>
      <c r="J148" s="8225" t="s">
        <v>1837</v>
      </c>
      <c r="K148" s="8225"/>
      <c r="L148" s="57"/>
      <c r="M148" s="1566"/>
      <c r="N148" s="1527">
        <v>27.75</v>
      </c>
    </row>
    <row r="149" spans="1:14">
      <c r="A149" s="57"/>
      <c r="B149" s="1567"/>
      <c r="C149" s="57"/>
      <c r="D149" s="57"/>
      <c r="E149" s="57"/>
      <c r="F149" s="57"/>
      <c r="G149" s="57"/>
      <c r="H149" s="57"/>
      <c r="I149" s="57"/>
      <c r="J149" s="57"/>
      <c r="K149" s="57"/>
      <c r="L149" s="57"/>
      <c r="M149" s="1566"/>
      <c r="N149" s="1527">
        <v>15.75</v>
      </c>
    </row>
    <row r="150" spans="1:14" ht="48.75" customHeight="1">
      <c r="A150" s="57"/>
      <c r="B150" s="8232" t="s">
        <v>1839</v>
      </c>
      <c r="C150" s="8233"/>
      <c r="D150" s="8233"/>
      <c r="E150" s="8233"/>
      <c r="F150" s="8233"/>
      <c r="G150" s="8233"/>
      <c r="H150" s="8233"/>
      <c r="I150" s="8233"/>
      <c r="J150" s="8233"/>
      <c r="K150" s="8234"/>
      <c r="L150" s="57"/>
      <c r="M150" s="1566"/>
      <c r="N150" s="1527">
        <v>48.75</v>
      </c>
    </row>
    <row r="151" spans="1:14">
      <c r="A151" s="1565"/>
      <c r="B151" s="1565"/>
      <c r="C151" s="1565"/>
      <c r="D151" s="1565"/>
      <c r="E151" s="1565"/>
      <c r="F151" s="1565"/>
      <c r="G151" s="1565"/>
      <c r="H151" s="1565"/>
      <c r="I151" s="1565"/>
      <c r="J151" s="1565"/>
      <c r="K151" s="1565"/>
      <c r="L151" s="1565"/>
      <c r="M151" s="1566"/>
      <c r="N151" s="1527">
        <v>15.75</v>
      </c>
    </row>
    <row r="152" spans="1:14" ht="40.5" customHeight="1">
      <c r="A152" s="57"/>
      <c r="B152" s="8226" t="s">
        <v>1790</v>
      </c>
      <c r="C152" s="8227"/>
      <c r="D152" s="8227"/>
      <c r="E152" s="8227"/>
      <c r="F152" s="8227"/>
      <c r="G152" s="8227"/>
      <c r="H152" s="8227"/>
      <c r="I152" s="8227"/>
      <c r="J152" s="8227"/>
      <c r="K152" s="8228"/>
      <c r="L152" s="57"/>
      <c r="M152" s="1566"/>
      <c r="N152" s="1527">
        <v>40.5</v>
      </c>
    </row>
    <row r="153" spans="1:14">
      <c r="A153" s="57"/>
      <c r="B153" s="1567"/>
      <c r="C153" s="57"/>
      <c r="D153" s="57"/>
      <c r="E153" s="57"/>
      <c r="F153" s="57"/>
      <c r="G153" s="57"/>
      <c r="H153" s="57"/>
      <c r="I153" s="57"/>
      <c r="J153" s="57"/>
      <c r="K153" s="57"/>
      <c r="L153" s="57"/>
      <c r="M153" s="1566"/>
      <c r="N153" s="1527">
        <v>15.75</v>
      </c>
    </row>
    <row r="154" spans="1:14" ht="27.75" customHeight="1">
      <c r="A154" s="57"/>
      <c r="B154" s="1568"/>
      <c r="C154" s="57"/>
      <c r="D154" s="57"/>
      <c r="E154" s="1569"/>
      <c r="F154" s="1569"/>
      <c r="G154" s="1569"/>
      <c r="H154" s="8224" t="s">
        <v>1791</v>
      </c>
      <c r="I154" s="8224"/>
      <c r="J154" s="8225" t="s">
        <v>1804</v>
      </c>
      <c r="K154" s="8225"/>
      <c r="L154" s="57"/>
      <c r="M154" s="1566"/>
      <c r="N154" s="1527">
        <v>27.75</v>
      </c>
    </row>
    <row r="155" spans="1:14">
      <c r="A155" s="57"/>
      <c r="B155" s="1567"/>
      <c r="C155" s="57"/>
      <c r="D155" s="57"/>
      <c r="E155" s="57"/>
      <c r="F155" s="57"/>
      <c r="G155" s="57"/>
      <c r="H155" s="57"/>
      <c r="I155" s="57"/>
      <c r="J155" s="57"/>
      <c r="K155" s="57"/>
      <c r="L155" s="57"/>
      <c r="M155" s="1566"/>
      <c r="N155" s="1527">
        <v>15.75</v>
      </c>
    </row>
    <row r="156" spans="1:14" ht="48.75" customHeight="1">
      <c r="A156" s="57"/>
      <c r="B156" s="8221" t="s">
        <v>1805</v>
      </c>
      <c r="C156" s="8222"/>
      <c r="D156" s="8222"/>
      <c r="E156" s="8222"/>
      <c r="F156" s="8222"/>
      <c r="G156" s="8222"/>
      <c r="H156" s="8222"/>
      <c r="I156" s="8222"/>
      <c r="J156" s="8222"/>
      <c r="K156" s="8223"/>
      <c r="L156" s="57"/>
      <c r="M156" s="1566"/>
      <c r="N156" s="1527">
        <v>48.75</v>
      </c>
    </row>
    <row r="157" spans="1:14">
      <c r="A157" s="1565"/>
      <c r="B157" s="1565"/>
      <c r="C157" s="1565"/>
      <c r="D157" s="1565"/>
      <c r="E157" s="1565"/>
      <c r="F157" s="1565"/>
      <c r="G157" s="1565"/>
      <c r="H157" s="1565"/>
      <c r="I157" s="1565"/>
      <c r="J157" s="1565"/>
      <c r="K157" s="1565"/>
      <c r="L157" s="1565"/>
      <c r="M157" s="1566"/>
      <c r="N157" s="1527">
        <v>15.75</v>
      </c>
    </row>
    <row r="158" spans="1:14" ht="40.5" customHeight="1">
      <c r="A158" s="57"/>
      <c r="B158" s="8226" t="s">
        <v>1790</v>
      </c>
      <c r="C158" s="8227"/>
      <c r="D158" s="8227"/>
      <c r="E158" s="8227"/>
      <c r="F158" s="8227"/>
      <c r="G158" s="8227"/>
      <c r="H158" s="8227"/>
      <c r="I158" s="8227"/>
      <c r="J158" s="8227"/>
      <c r="K158" s="8228"/>
      <c r="L158" s="57"/>
      <c r="M158" s="1566"/>
      <c r="N158" s="1527">
        <v>40.5</v>
      </c>
    </row>
    <row r="159" spans="1:14">
      <c r="A159" s="57"/>
      <c r="B159" s="1567"/>
      <c r="C159" s="57"/>
      <c r="D159" s="57"/>
      <c r="E159" s="57"/>
      <c r="F159" s="57"/>
      <c r="G159" s="57"/>
      <c r="H159" s="57"/>
      <c r="I159" s="57"/>
      <c r="J159" s="57"/>
      <c r="K159" s="57"/>
      <c r="L159" s="57"/>
      <c r="M159" s="1566"/>
      <c r="N159" s="1527">
        <v>15.75</v>
      </c>
    </row>
    <row r="160" spans="1:14" ht="27.75" customHeight="1">
      <c r="A160" s="57"/>
      <c r="B160" s="1568"/>
      <c r="C160" s="57"/>
      <c r="D160" s="57"/>
      <c r="E160" s="1569"/>
      <c r="F160" s="1569"/>
      <c r="G160" s="1569"/>
      <c r="H160" s="8224" t="s">
        <v>1791</v>
      </c>
      <c r="I160" s="8224"/>
      <c r="J160" s="8225" t="s">
        <v>1804</v>
      </c>
      <c r="K160" s="8225"/>
      <c r="L160" s="57"/>
      <c r="M160" s="1566"/>
      <c r="N160" s="1527">
        <v>27.75</v>
      </c>
    </row>
    <row r="161" spans="1:14">
      <c r="A161" s="57"/>
      <c r="B161" s="1567"/>
      <c r="C161" s="57"/>
      <c r="D161" s="57"/>
      <c r="E161" s="57"/>
      <c r="F161" s="57"/>
      <c r="G161" s="57"/>
      <c r="H161" s="57"/>
      <c r="I161" s="57"/>
      <c r="J161" s="57"/>
      <c r="K161" s="57"/>
      <c r="L161" s="57"/>
      <c r="M161" s="1566"/>
      <c r="N161" s="1527">
        <v>15.75</v>
      </c>
    </row>
    <row r="162" spans="1:14" ht="48.75" customHeight="1">
      <c r="A162" s="57"/>
      <c r="B162" s="8221" t="s">
        <v>1840</v>
      </c>
      <c r="C162" s="8222"/>
      <c r="D162" s="8222"/>
      <c r="E162" s="8222"/>
      <c r="F162" s="8222"/>
      <c r="G162" s="8222"/>
      <c r="H162" s="8222"/>
      <c r="I162" s="8222"/>
      <c r="J162" s="8222"/>
      <c r="K162" s="8223"/>
      <c r="L162" s="57"/>
      <c r="M162" s="1566"/>
      <c r="N162" s="1527">
        <v>48.75</v>
      </c>
    </row>
    <row r="163" spans="1:14">
      <c r="A163" s="1565"/>
      <c r="B163" s="1565"/>
      <c r="C163" s="1565"/>
      <c r="D163" s="1565"/>
      <c r="E163" s="1565"/>
      <c r="F163" s="1565"/>
      <c r="G163" s="1565"/>
      <c r="H163" s="1565"/>
      <c r="I163" s="1565"/>
      <c r="J163" s="1565"/>
      <c r="K163" s="1565"/>
      <c r="L163" s="1565"/>
      <c r="M163" s="1566"/>
      <c r="N163" s="1527">
        <v>15.75</v>
      </c>
    </row>
    <row r="164" spans="1:14">
      <c r="B164" s="1573" t="str">
        <f ca="1">CELL("nomfichier")</f>
        <v>D:\Données\1.UPRT\0-UPRT.fait\1-UPRT.FR-SITE-WEB\ff-fiches-fabrications\ff.fiches.fabrication.2023\ffr.restaurant.2023\[S_SOYEZ.CREATIFS.xlsx]Divers</v>
      </c>
      <c r="L164" s="1574"/>
      <c r="M164" s="1566"/>
      <c r="N164" s="1527">
        <v>15.75</v>
      </c>
    </row>
    <row r="165" spans="1:14">
      <c r="B165" s="1562">
        <f t="shared" ref="B165:K165" ca="1" si="0">CELL("largeur",B165)</f>
        <v>11</v>
      </c>
      <c r="C165" s="1562">
        <f t="shared" ca="1" si="0"/>
        <v>11</v>
      </c>
      <c r="D165" s="1562">
        <f t="shared" ca="1" si="0"/>
        <v>11</v>
      </c>
      <c r="E165" s="1562">
        <f t="shared" ca="1" si="0"/>
        <v>11</v>
      </c>
      <c r="F165" s="1562">
        <f t="shared" ca="1" si="0"/>
        <v>11</v>
      </c>
      <c r="G165" s="1562">
        <f t="shared" ca="1" si="0"/>
        <v>11</v>
      </c>
      <c r="H165" s="1562">
        <f t="shared" ca="1" si="0"/>
        <v>11</v>
      </c>
      <c r="I165" s="1562">
        <f t="shared" ca="1" si="0"/>
        <v>11</v>
      </c>
      <c r="J165" s="1562">
        <f t="shared" ca="1" si="0"/>
        <v>11</v>
      </c>
      <c r="K165" s="1562">
        <f t="shared" ca="1" si="0"/>
        <v>11</v>
      </c>
      <c r="M165" s="1564" t="s">
        <v>1841</v>
      </c>
    </row>
  </sheetData>
  <mergeCells count="82">
    <mergeCell ref="B36:K36"/>
    <mergeCell ref="B2:K2"/>
    <mergeCell ref="P3:R6"/>
    <mergeCell ref="B6:K6"/>
    <mergeCell ref="B8:K8"/>
    <mergeCell ref="B12:K12"/>
    <mergeCell ref="B14:K14"/>
    <mergeCell ref="P14:R18"/>
    <mergeCell ref="B18:K18"/>
    <mergeCell ref="B20:K20"/>
    <mergeCell ref="B24:K24"/>
    <mergeCell ref="B26:K26"/>
    <mergeCell ref="B30:K30"/>
    <mergeCell ref="B32:K32"/>
    <mergeCell ref="B72:K72"/>
    <mergeCell ref="B38:K38"/>
    <mergeCell ref="B42:K42"/>
    <mergeCell ref="B44:K44"/>
    <mergeCell ref="B48:K48"/>
    <mergeCell ref="B50:K50"/>
    <mergeCell ref="B54:K54"/>
    <mergeCell ref="B56:K56"/>
    <mergeCell ref="B60:K60"/>
    <mergeCell ref="B62:K62"/>
    <mergeCell ref="B66:K66"/>
    <mergeCell ref="B68:K68"/>
    <mergeCell ref="B98:K98"/>
    <mergeCell ref="B74:K74"/>
    <mergeCell ref="B78:K78"/>
    <mergeCell ref="B80:K80"/>
    <mergeCell ref="B84:K84"/>
    <mergeCell ref="B86:K86"/>
    <mergeCell ref="H88:I88"/>
    <mergeCell ref="J88:K88"/>
    <mergeCell ref="B90:K90"/>
    <mergeCell ref="B92:K92"/>
    <mergeCell ref="H94:I94"/>
    <mergeCell ref="J94:K94"/>
    <mergeCell ref="B96:K96"/>
    <mergeCell ref="B116:K116"/>
    <mergeCell ref="H100:I100"/>
    <mergeCell ref="J100:K100"/>
    <mergeCell ref="B102:K102"/>
    <mergeCell ref="B104:K104"/>
    <mergeCell ref="H106:I106"/>
    <mergeCell ref="J106:K106"/>
    <mergeCell ref="B108:K108"/>
    <mergeCell ref="B110:K110"/>
    <mergeCell ref="H112:I112"/>
    <mergeCell ref="J112:K112"/>
    <mergeCell ref="B114:K114"/>
    <mergeCell ref="B134:K134"/>
    <mergeCell ref="H118:I118"/>
    <mergeCell ref="J118:K118"/>
    <mergeCell ref="B120:K120"/>
    <mergeCell ref="B122:K122"/>
    <mergeCell ref="H124:I124"/>
    <mergeCell ref="J124:K124"/>
    <mergeCell ref="B126:K126"/>
    <mergeCell ref="B128:K128"/>
    <mergeCell ref="H130:I130"/>
    <mergeCell ref="J130:K130"/>
    <mergeCell ref="B132:K132"/>
    <mergeCell ref="B152:K152"/>
    <mergeCell ref="H136:I136"/>
    <mergeCell ref="J136:K136"/>
    <mergeCell ref="B138:K138"/>
    <mergeCell ref="B140:K140"/>
    <mergeCell ref="H142:I142"/>
    <mergeCell ref="J142:K142"/>
    <mergeCell ref="B144:K144"/>
    <mergeCell ref="B146:K146"/>
    <mergeCell ref="H148:I148"/>
    <mergeCell ref="J148:K148"/>
    <mergeCell ref="B150:K150"/>
    <mergeCell ref="B162:K162"/>
    <mergeCell ref="H154:I154"/>
    <mergeCell ref="J154:K154"/>
    <mergeCell ref="B156:K156"/>
    <mergeCell ref="B158:K158"/>
    <mergeCell ref="H160:I160"/>
    <mergeCell ref="J160:K160"/>
  </mergeCells>
  <printOptions horizontalCentered="1"/>
  <pageMargins left="0.23622047244094491" right="0.23622047244094491" top="0.15748031496062992" bottom="0.15748031496062992" header="0.11811023622047245" footer="0.11811023622047245"/>
  <pageSetup paperSize="9" scale="79" orientation="portrait" r:id="rId1"/>
  <rowBreaks count="4" manualBreakCount="4">
    <brk id="31" max="11" man="1"/>
    <brk id="61" max="11" man="1"/>
    <brk id="96" max="11" man="1"/>
    <brk id="132" max="11" man="1"/>
  </rowBreaks>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3D9152-760A-440E-8739-A94BE36FD6B0}">
  <dimension ref="A1:P83"/>
  <sheetViews>
    <sheetView zoomScaleNormal="100" zoomScaleSheetLayoutView="75" workbookViewId="0">
      <selection activeCell="M26" sqref="M26"/>
    </sheetView>
  </sheetViews>
  <sheetFormatPr baseColWidth="10" defaultRowHeight="18"/>
  <cols>
    <col min="1" max="1" width="16.7109375" style="1599" customWidth="1"/>
    <col min="2" max="2" width="45.28515625" style="1597" customWidth="1"/>
    <col min="3" max="3" width="3" style="1598" customWidth="1"/>
    <col min="4" max="4" width="16.7109375" style="1599" customWidth="1"/>
    <col min="5" max="5" width="45.28515625" style="1600" customWidth="1"/>
    <col min="6" max="6" width="3" style="1598" customWidth="1"/>
    <col min="7" max="16384" width="11.42578125" style="1525"/>
  </cols>
  <sheetData>
    <row r="1" spans="1:16" s="1582" customFormat="1" ht="17.100000000000001" customHeight="1">
      <c r="A1" s="1575" t="s">
        <v>1764</v>
      </c>
      <c r="B1" s="1576" t="s">
        <v>1842</v>
      </c>
      <c r="C1" s="1577" t="str">
        <f t="shared" ref="C1:C64" si="0">MID(B1,1,1)</f>
        <v>A</v>
      </c>
      <c r="D1" s="1578" t="s">
        <v>1788</v>
      </c>
      <c r="E1" s="1579" t="s">
        <v>1843</v>
      </c>
      <c r="F1" s="1577" t="str">
        <f t="shared" ref="F1:F64" si="1">MID(E1,1,1)</f>
        <v>A</v>
      </c>
      <c r="G1" s="1526"/>
      <c r="H1" s="1580">
        <v>16.5</v>
      </c>
      <c r="I1" s="1581" t="s">
        <v>1759</v>
      </c>
    </row>
    <row r="2" spans="1:16" ht="17.100000000000001" customHeight="1">
      <c r="A2" s="1575" t="s">
        <v>1764</v>
      </c>
      <c r="B2" s="1576" t="s">
        <v>1844</v>
      </c>
      <c r="C2" s="1577" t="str">
        <f t="shared" si="0"/>
        <v>B</v>
      </c>
      <c r="D2" s="1578" t="s">
        <v>1788</v>
      </c>
      <c r="E2" s="1579" t="s">
        <v>1845</v>
      </c>
      <c r="F2" s="1577" t="str">
        <f t="shared" si="1"/>
        <v>A</v>
      </c>
      <c r="G2" s="1539"/>
      <c r="H2" s="1580">
        <v>16.5</v>
      </c>
      <c r="O2" s="1582"/>
      <c r="P2" s="1582"/>
    </row>
    <row r="3" spans="1:16" ht="17.100000000000001" customHeight="1">
      <c r="A3" s="1575" t="s">
        <v>1764</v>
      </c>
      <c r="B3" s="1576" t="s">
        <v>1846</v>
      </c>
      <c r="C3" s="1577" t="str">
        <f t="shared" si="0"/>
        <v>B</v>
      </c>
      <c r="D3" s="1578" t="s">
        <v>1788</v>
      </c>
      <c r="E3" s="1579" t="s">
        <v>1847</v>
      </c>
      <c r="F3" s="1577" t="str">
        <f t="shared" si="1"/>
        <v>A</v>
      </c>
      <c r="G3" s="1539"/>
      <c r="H3" s="1580">
        <v>16.5</v>
      </c>
      <c r="I3" s="1583" t="s">
        <v>1848</v>
      </c>
      <c r="J3" s="1583"/>
      <c r="K3" s="1583"/>
      <c r="L3" s="1583"/>
      <c r="O3" s="1582"/>
      <c r="P3" s="1582"/>
    </row>
    <row r="4" spans="1:16" ht="17.100000000000001" customHeight="1">
      <c r="A4" s="1575" t="s">
        <v>1764</v>
      </c>
      <c r="B4" s="1576" t="s">
        <v>1849</v>
      </c>
      <c r="C4" s="1577" t="str">
        <f t="shared" si="0"/>
        <v>B</v>
      </c>
      <c r="D4" s="1578" t="s">
        <v>1788</v>
      </c>
      <c r="E4" s="1579" t="s">
        <v>1850</v>
      </c>
      <c r="F4" s="1577" t="str">
        <f t="shared" si="1"/>
        <v>A</v>
      </c>
      <c r="G4" s="1539"/>
      <c r="H4" s="1580">
        <v>16.5</v>
      </c>
      <c r="O4" s="1582"/>
      <c r="P4" s="1582"/>
    </row>
    <row r="5" spans="1:16" ht="17.100000000000001" customHeight="1">
      <c r="A5" s="1575" t="s">
        <v>1764</v>
      </c>
      <c r="B5" s="1576" t="s">
        <v>1851</v>
      </c>
      <c r="C5" s="1577" t="str">
        <f t="shared" si="0"/>
        <v>B</v>
      </c>
      <c r="D5" s="1578" t="s">
        <v>1788</v>
      </c>
      <c r="E5" s="1579" t="s">
        <v>1852</v>
      </c>
      <c r="F5" s="1577" t="str">
        <f t="shared" si="1"/>
        <v>A</v>
      </c>
      <c r="G5" s="1539"/>
      <c r="H5" s="1580">
        <v>16.5</v>
      </c>
      <c r="O5" s="1582"/>
      <c r="P5" s="1582"/>
    </row>
    <row r="6" spans="1:16" ht="17.100000000000001" customHeight="1">
      <c r="A6" s="1575" t="s">
        <v>1764</v>
      </c>
      <c r="B6" s="1576" t="s">
        <v>1853</v>
      </c>
      <c r="C6" s="1577" t="str">
        <f t="shared" si="0"/>
        <v>B</v>
      </c>
      <c r="D6" s="1578" t="s">
        <v>1788</v>
      </c>
      <c r="E6" s="1579" t="s">
        <v>1854</v>
      </c>
      <c r="F6" s="1577" t="str">
        <f t="shared" si="1"/>
        <v>A</v>
      </c>
      <c r="G6" s="1539"/>
      <c r="H6" s="1580">
        <v>16.5</v>
      </c>
      <c r="O6" s="1582"/>
      <c r="P6" s="1582"/>
    </row>
    <row r="7" spans="1:16" ht="17.100000000000001" customHeight="1">
      <c r="A7" s="1575" t="s">
        <v>1764</v>
      </c>
      <c r="B7" s="1576" t="s">
        <v>1855</v>
      </c>
      <c r="C7" s="1577" t="str">
        <f t="shared" si="0"/>
        <v>B</v>
      </c>
      <c r="D7" s="1578" t="s">
        <v>1788</v>
      </c>
      <c r="E7" s="1579" t="s">
        <v>1856</v>
      </c>
      <c r="F7" s="1577" t="str">
        <f t="shared" si="1"/>
        <v>A</v>
      </c>
      <c r="G7" s="1539"/>
      <c r="H7" s="1580">
        <v>16.5</v>
      </c>
      <c r="J7" s="52"/>
      <c r="O7" s="1582"/>
      <c r="P7" s="1582"/>
    </row>
    <row r="8" spans="1:16" ht="17.100000000000001" customHeight="1">
      <c r="A8" s="1575" t="s">
        <v>1764</v>
      </c>
      <c r="B8" s="1576" t="s">
        <v>1857</v>
      </c>
      <c r="C8" s="1577" t="str">
        <f t="shared" si="0"/>
        <v>B</v>
      </c>
      <c r="D8" s="1578" t="s">
        <v>1788</v>
      </c>
      <c r="E8" s="1579" t="s">
        <v>1858</v>
      </c>
      <c r="F8" s="1577" t="str">
        <f t="shared" si="1"/>
        <v>B</v>
      </c>
      <c r="G8" s="1539"/>
      <c r="H8" s="1580">
        <v>16.5</v>
      </c>
      <c r="O8" s="1582"/>
      <c r="P8" s="1582"/>
    </row>
    <row r="9" spans="1:16" ht="17.100000000000001" customHeight="1">
      <c r="A9" s="1575" t="s">
        <v>1764</v>
      </c>
      <c r="B9" s="1576" t="s">
        <v>1859</v>
      </c>
      <c r="C9" s="1577" t="str">
        <f t="shared" si="0"/>
        <v>B</v>
      </c>
      <c r="D9" s="1578" t="s">
        <v>1788</v>
      </c>
      <c r="E9" s="1579" t="s">
        <v>1860</v>
      </c>
      <c r="F9" s="1577" t="str">
        <f t="shared" si="1"/>
        <v>B</v>
      </c>
      <c r="G9" s="1539"/>
      <c r="H9" s="1580">
        <v>16.5</v>
      </c>
      <c r="O9" s="1582"/>
      <c r="P9" s="1582"/>
    </row>
    <row r="10" spans="1:16" ht="17.100000000000001" customHeight="1">
      <c r="A10" s="1575" t="s">
        <v>1764</v>
      </c>
      <c r="B10" s="1576" t="s">
        <v>1861</v>
      </c>
      <c r="C10" s="1577" t="str">
        <f t="shared" si="0"/>
        <v>B</v>
      </c>
      <c r="D10" s="1578" t="s">
        <v>1788</v>
      </c>
      <c r="E10" s="1579" t="s">
        <v>1862</v>
      </c>
      <c r="F10" s="1577" t="str">
        <f t="shared" si="1"/>
        <v>B</v>
      </c>
      <c r="G10" s="1539"/>
      <c r="H10" s="1580">
        <v>16.5</v>
      </c>
      <c r="O10" s="1582"/>
      <c r="P10" s="1582"/>
    </row>
    <row r="11" spans="1:16" ht="17.100000000000001" customHeight="1">
      <c r="A11" s="1575" t="s">
        <v>1764</v>
      </c>
      <c r="B11" s="1576" t="s">
        <v>1863</v>
      </c>
      <c r="C11" s="1577" t="str">
        <f t="shared" si="0"/>
        <v>C</v>
      </c>
      <c r="D11" s="1578" t="s">
        <v>1788</v>
      </c>
      <c r="E11" s="1579" t="s">
        <v>1864</v>
      </c>
      <c r="F11" s="1577" t="str">
        <f t="shared" si="1"/>
        <v>B</v>
      </c>
      <c r="G11" s="1539"/>
      <c r="H11" s="1580">
        <v>16.5</v>
      </c>
      <c r="O11" s="1582"/>
      <c r="P11" s="1582"/>
    </row>
    <row r="12" spans="1:16" ht="17.100000000000001" customHeight="1">
      <c r="A12" s="1575" t="s">
        <v>1764</v>
      </c>
      <c r="B12" s="1576" t="s">
        <v>1865</v>
      </c>
      <c r="C12" s="1577" t="str">
        <f t="shared" si="0"/>
        <v>D</v>
      </c>
      <c r="D12" s="1578" t="s">
        <v>1788</v>
      </c>
      <c r="E12" s="1579" t="s">
        <v>1866</v>
      </c>
      <c r="F12" s="1577" t="str">
        <f t="shared" si="1"/>
        <v>B</v>
      </c>
      <c r="G12" s="1539"/>
      <c r="H12" s="1580">
        <v>16.5</v>
      </c>
      <c r="O12" s="1582"/>
      <c r="P12" s="1582"/>
    </row>
    <row r="13" spans="1:16" ht="17.100000000000001" customHeight="1">
      <c r="A13" s="1575" t="s">
        <v>1764</v>
      </c>
      <c r="B13" s="1576" t="s">
        <v>1867</v>
      </c>
      <c r="C13" s="1577" t="str">
        <f t="shared" si="0"/>
        <v>D</v>
      </c>
      <c r="D13" s="1578" t="s">
        <v>1788</v>
      </c>
      <c r="E13" s="1579" t="s">
        <v>1868</v>
      </c>
      <c r="F13" s="1577" t="str">
        <f t="shared" si="1"/>
        <v>B</v>
      </c>
      <c r="G13" s="1539"/>
      <c r="H13" s="1580">
        <v>16.5</v>
      </c>
      <c r="O13" s="1582"/>
      <c r="P13" s="1582"/>
    </row>
    <row r="14" spans="1:16" ht="17.100000000000001" customHeight="1">
      <c r="A14" s="1575" t="s">
        <v>1764</v>
      </c>
      <c r="B14" s="1576" t="s">
        <v>1869</v>
      </c>
      <c r="C14" s="1577" t="str">
        <f t="shared" si="0"/>
        <v>D</v>
      </c>
      <c r="D14" s="1578" t="s">
        <v>1788</v>
      </c>
      <c r="E14" s="1579" t="s">
        <v>1870</v>
      </c>
      <c r="F14" s="1577" t="str">
        <f t="shared" si="1"/>
        <v>C</v>
      </c>
      <c r="G14" s="1539"/>
      <c r="H14" s="1580">
        <v>16.5</v>
      </c>
      <c r="O14" s="1582"/>
      <c r="P14" s="1582"/>
    </row>
    <row r="15" spans="1:16" ht="17.100000000000001" customHeight="1">
      <c r="A15" s="1575" t="s">
        <v>1764</v>
      </c>
      <c r="B15" s="1576" t="s">
        <v>1871</v>
      </c>
      <c r="C15" s="1577" t="str">
        <f t="shared" si="0"/>
        <v>D</v>
      </c>
      <c r="D15" s="1578" t="s">
        <v>1788</v>
      </c>
      <c r="E15" s="1579" t="s">
        <v>1872</v>
      </c>
      <c r="F15" s="1577" t="str">
        <f t="shared" si="1"/>
        <v>C</v>
      </c>
      <c r="G15" s="1539"/>
      <c r="H15" s="1580">
        <v>16.5</v>
      </c>
      <c r="O15" s="1582"/>
      <c r="P15" s="1582"/>
    </row>
    <row r="16" spans="1:16" ht="17.100000000000001" customHeight="1" thickBot="1">
      <c r="A16" s="1575" t="s">
        <v>1764</v>
      </c>
      <c r="B16" s="1576" t="s">
        <v>1873</v>
      </c>
      <c r="C16" s="1577" t="str">
        <f t="shared" si="0"/>
        <v>D</v>
      </c>
      <c r="D16" s="1578" t="s">
        <v>1788</v>
      </c>
      <c r="E16" s="1579" t="s">
        <v>1874</v>
      </c>
      <c r="F16" s="1577" t="str">
        <f t="shared" si="1"/>
        <v>D</v>
      </c>
      <c r="G16" s="1539"/>
      <c r="H16" s="1580">
        <v>16.5</v>
      </c>
      <c r="O16" s="1582"/>
      <c r="P16" s="1582"/>
    </row>
    <row r="17" spans="1:16" ht="17.100000000000001" customHeight="1">
      <c r="A17" s="1575" t="s">
        <v>1764</v>
      </c>
      <c r="B17" s="1576" t="s">
        <v>1875</v>
      </c>
      <c r="C17" s="1577" t="str">
        <f t="shared" si="0"/>
        <v>D</v>
      </c>
      <c r="D17" s="1578" t="s">
        <v>1788</v>
      </c>
      <c r="E17" s="1579" t="s">
        <v>1876</v>
      </c>
      <c r="F17" s="1577" t="str">
        <f t="shared" si="1"/>
        <v>D</v>
      </c>
      <c r="G17" s="1539"/>
      <c r="H17" s="1580">
        <v>16.5</v>
      </c>
      <c r="J17" s="8212" t="s">
        <v>1773</v>
      </c>
      <c r="K17" s="8213"/>
      <c r="L17" s="8214"/>
      <c r="O17" s="1582"/>
      <c r="P17" s="1582"/>
    </row>
    <row r="18" spans="1:16" ht="17.100000000000001" customHeight="1">
      <c r="A18" s="1575" t="s">
        <v>1764</v>
      </c>
      <c r="B18" s="1576" t="s">
        <v>1877</v>
      </c>
      <c r="C18" s="1577" t="str">
        <f t="shared" si="0"/>
        <v>E</v>
      </c>
      <c r="D18" s="1578" t="s">
        <v>1788</v>
      </c>
      <c r="E18" s="1579" t="s">
        <v>1878</v>
      </c>
      <c r="F18" s="1577" t="str">
        <f t="shared" si="1"/>
        <v>D</v>
      </c>
      <c r="G18" s="1539"/>
      <c r="H18" s="1580">
        <v>16.5</v>
      </c>
      <c r="J18" s="8215"/>
      <c r="K18" s="8216"/>
      <c r="L18" s="8217"/>
      <c r="O18" s="1582"/>
      <c r="P18" s="1582"/>
    </row>
    <row r="19" spans="1:16" ht="17.100000000000001" customHeight="1">
      <c r="A19" s="1575" t="s">
        <v>1764</v>
      </c>
      <c r="B19" s="1576" t="s">
        <v>1879</v>
      </c>
      <c r="C19" s="1577" t="str">
        <f t="shared" si="0"/>
        <v>F</v>
      </c>
      <c r="D19" s="1578" t="s">
        <v>1788</v>
      </c>
      <c r="E19" s="1579" t="s">
        <v>1880</v>
      </c>
      <c r="F19" s="1577" t="str">
        <f t="shared" si="1"/>
        <v>E</v>
      </c>
      <c r="G19" s="1539"/>
      <c r="H19" s="1580">
        <v>16.5</v>
      </c>
      <c r="J19" s="8215"/>
      <c r="K19" s="8216"/>
      <c r="L19" s="8217"/>
      <c r="O19" s="1582"/>
      <c r="P19" s="1582"/>
    </row>
    <row r="20" spans="1:16" ht="17.100000000000001" customHeight="1" thickBot="1">
      <c r="A20" s="1575" t="s">
        <v>1764</v>
      </c>
      <c r="B20" s="1576" t="s">
        <v>1881</v>
      </c>
      <c r="C20" s="1577" t="str">
        <f t="shared" si="0"/>
        <v>G</v>
      </c>
      <c r="D20" s="1578" t="s">
        <v>1788</v>
      </c>
      <c r="E20" s="1579" t="s">
        <v>1882</v>
      </c>
      <c r="F20" s="1577" t="str">
        <f t="shared" si="1"/>
        <v>F</v>
      </c>
      <c r="G20" s="1539"/>
      <c r="H20" s="1580">
        <v>16.5</v>
      </c>
      <c r="J20" s="8218"/>
      <c r="K20" s="8219"/>
      <c r="L20" s="8220"/>
      <c r="O20" s="1582"/>
      <c r="P20" s="1582"/>
    </row>
    <row r="21" spans="1:16" ht="17.100000000000001" customHeight="1">
      <c r="A21" s="1575" t="s">
        <v>1764</v>
      </c>
      <c r="B21" s="1576" t="s">
        <v>1883</v>
      </c>
      <c r="C21" s="1577" t="str">
        <f t="shared" si="0"/>
        <v>K</v>
      </c>
      <c r="D21" s="1578" t="s">
        <v>1788</v>
      </c>
      <c r="E21" s="1579" t="s">
        <v>1884</v>
      </c>
      <c r="F21" s="1577" t="str">
        <f t="shared" si="1"/>
        <v>F</v>
      </c>
      <c r="G21" s="1539"/>
      <c r="H21" s="1580">
        <v>16.5</v>
      </c>
      <c r="O21" s="1582"/>
      <c r="P21" s="1582"/>
    </row>
    <row r="22" spans="1:16" ht="17.100000000000001" customHeight="1">
      <c r="A22" s="1575" t="s">
        <v>1764</v>
      </c>
      <c r="B22" s="1576" t="s">
        <v>1885</v>
      </c>
      <c r="C22" s="1577" t="str">
        <f t="shared" si="0"/>
        <v>L</v>
      </c>
      <c r="D22" s="1578" t="s">
        <v>1788</v>
      </c>
      <c r="E22" s="1579" t="s">
        <v>1886</v>
      </c>
      <c r="F22" s="1577" t="str">
        <f t="shared" si="1"/>
        <v>G</v>
      </c>
      <c r="G22" s="1539"/>
      <c r="H22" s="1580">
        <v>16.5</v>
      </c>
      <c r="J22" s="1541" t="s">
        <v>1775</v>
      </c>
      <c r="O22" s="1582"/>
      <c r="P22" s="1582"/>
    </row>
    <row r="23" spans="1:16" ht="17.100000000000001" customHeight="1">
      <c r="A23" s="1575" t="s">
        <v>1764</v>
      </c>
      <c r="B23" s="1576" t="s">
        <v>1887</v>
      </c>
      <c r="C23" s="1577" t="str">
        <f t="shared" si="0"/>
        <v>L</v>
      </c>
      <c r="D23" s="1578" t="s">
        <v>1788</v>
      </c>
      <c r="E23" s="1579" t="s">
        <v>1888</v>
      </c>
      <c r="F23" s="1577" t="str">
        <f t="shared" si="1"/>
        <v>G</v>
      </c>
      <c r="G23" s="1539"/>
      <c r="H23" s="1580">
        <v>16.5</v>
      </c>
      <c r="O23" s="1582"/>
      <c r="P23" s="1582"/>
    </row>
    <row r="24" spans="1:16" ht="17.100000000000001" customHeight="1">
      <c r="A24" s="1575" t="s">
        <v>1764</v>
      </c>
      <c r="B24" s="1576" t="s">
        <v>1889</v>
      </c>
      <c r="C24" s="1577" t="str">
        <f t="shared" si="0"/>
        <v>M</v>
      </c>
      <c r="D24" s="1578" t="s">
        <v>1788</v>
      </c>
      <c r="E24" s="1579" t="s">
        <v>1890</v>
      </c>
      <c r="F24" s="1577" t="str">
        <f t="shared" si="1"/>
        <v>G</v>
      </c>
      <c r="G24" s="1539"/>
      <c r="H24" s="1580">
        <v>16.5</v>
      </c>
      <c r="O24" s="1582"/>
      <c r="P24" s="1582"/>
    </row>
    <row r="25" spans="1:16" ht="17.100000000000001" customHeight="1">
      <c r="A25" s="1575" t="s">
        <v>1764</v>
      </c>
      <c r="B25" s="1576" t="s">
        <v>1891</v>
      </c>
      <c r="C25" s="1577" t="str">
        <f t="shared" si="0"/>
        <v>M</v>
      </c>
      <c r="D25" s="1578" t="s">
        <v>1788</v>
      </c>
      <c r="E25" s="1579" t="s">
        <v>1892</v>
      </c>
      <c r="F25" s="1577" t="str">
        <f t="shared" si="1"/>
        <v>G</v>
      </c>
      <c r="G25" s="1539"/>
      <c r="H25" s="1580">
        <v>16.5</v>
      </c>
      <c r="O25" s="1582"/>
      <c r="P25" s="1582"/>
    </row>
    <row r="26" spans="1:16" ht="17.100000000000001" customHeight="1">
      <c r="A26" s="1575" t="s">
        <v>1764</v>
      </c>
      <c r="B26" s="1576" t="s">
        <v>1893</v>
      </c>
      <c r="C26" s="1577" t="str">
        <f t="shared" si="0"/>
        <v>P</v>
      </c>
      <c r="D26" s="1578" t="s">
        <v>1788</v>
      </c>
      <c r="E26" s="1579" t="s">
        <v>1894</v>
      </c>
      <c r="F26" s="1577" t="str">
        <f t="shared" si="1"/>
        <v>H</v>
      </c>
      <c r="G26" s="1539"/>
      <c r="H26" s="1580">
        <v>16.5</v>
      </c>
      <c r="O26" s="1582"/>
      <c r="P26" s="1582"/>
    </row>
    <row r="27" spans="1:16" ht="17.100000000000001" customHeight="1">
      <c r="A27" s="1575" t="s">
        <v>1764</v>
      </c>
      <c r="B27" s="1576" t="s">
        <v>1895</v>
      </c>
      <c r="C27" s="1577" t="str">
        <f t="shared" si="0"/>
        <v>P</v>
      </c>
      <c r="D27" s="1578" t="s">
        <v>1788</v>
      </c>
      <c r="E27" s="1579" t="s">
        <v>1896</v>
      </c>
      <c r="F27" s="1577" t="str">
        <f t="shared" si="1"/>
        <v>H</v>
      </c>
      <c r="G27" s="1539"/>
      <c r="H27" s="1580">
        <v>16.5</v>
      </c>
      <c r="J27" s="52"/>
      <c r="O27" s="1582"/>
      <c r="P27" s="1582"/>
    </row>
    <row r="28" spans="1:16" ht="17.100000000000001" customHeight="1">
      <c r="A28" s="1575" t="s">
        <v>1764</v>
      </c>
      <c r="B28" s="1576" t="s">
        <v>1897</v>
      </c>
      <c r="C28" s="1577" t="str">
        <f t="shared" si="0"/>
        <v>P</v>
      </c>
      <c r="D28" s="1578" t="s">
        <v>1788</v>
      </c>
      <c r="E28" s="1579" t="s">
        <v>1898</v>
      </c>
      <c r="F28" s="1577" t="str">
        <f t="shared" si="1"/>
        <v>I</v>
      </c>
      <c r="G28" s="1539"/>
      <c r="H28" s="1580">
        <v>16.5</v>
      </c>
      <c r="O28" s="1582"/>
      <c r="P28" s="1582"/>
    </row>
    <row r="29" spans="1:16" ht="17.100000000000001" customHeight="1">
      <c r="A29" s="1575" t="s">
        <v>1764</v>
      </c>
      <c r="B29" s="1576" t="s">
        <v>1899</v>
      </c>
      <c r="C29" s="1577" t="str">
        <f t="shared" si="0"/>
        <v>P</v>
      </c>
      <c r="D29" s="1578" t="s">
        <v>1788</v>
      </c>
      <c r="E29" s="1579" t="s">
        <v>1900</v>
      </c>
      <c r="F29" s="1577" t="str">
        <f t="shared" si="1"/>
        <v>I</v>
      </c>
      <c r="G29" s="1539"/>
      <c r="H29" s="1580">
        <v>16.5</v>
      </c>
      <c r="O29" s="1582"/>
      <c r="P29" s="1582"/>
    </row>
    <row r="30" spans="1:16" ht="17.100000000000001" customHeight="1">
      <c r="A30" s="1575" t="s">
        <v>1764</v>
      </c>
      <c r="B30" s="1576" t="s">
        <v>1901</v>
      </c>
      <c r="C30" s="1577" t="str">
        <f t="shared" si="0"/>
        <v>P</v>
      </c>
      <c r="D30" s="1578" t="s">
        <v>1788</v>
      </c>
      <c r="E30" s="1579" t="s">
        <v>1902</v>
      </c>
      <c r="F30" s="1577" t="str">
        <f t="shared" si="1"/>
        <v>I</v>
      </c>
      <c r="G30" s="1539"/>
      <c r="H30" s="1580">
        <v>16.5</v>
      </c>
      <c r="O30" s="1582"/>
      <c r="P30" s="1582"/>
    </row>
    <row r="31" spans="1:16" ht="17.100000000000001" customHeight="1">
      <c r="A31" s="1575" t="s">
        <v>1764</v>
      </c>
      <c r="B31" s="1576" t="s">
        <v>1903</v>
      </c>
      <c r="C31" s="1577" t="str">
        <f t="shared" si="0"/>
        <v>P</v>
      </c>
      <c r="D31" s="1578" t="s">
        <v>1788</v>
      </c>
      <c r="E31" s="1579" t="s">
        <v>1904</v>
      </c>
      <c r="F31" s="1577" t="str">
        <f t="shared" si="1"/>
        <v>I</v>
      </c>
      <c r="G31" s="1539"/>
      <c r="H31" s="1580">
        <v>16.5</v>
      </c>
      <c r="O31" s="1582"/>
      <c r="P31" s="1582"/>
    </row>
    <row r="32" spans="1:16" ht="17.100000000000001" customHeight="1">
      <c r="A32" s="1575" t="s">
        <v>1764</v>
      </c>
      <c r="B32" s="1576" t="s">
        <v>1905</v>
      </c>
      <c r="C32" s="1577" t="str">
        <f t="shared" si="0"/>
        <v>P</v>
      </c>
      <c r="D32" s="1578" t="s">
        <v>1788</v>
      </c>
      <c r="E32" s="1579" t="s">
        <v>1906</v>
      </c>
      <c r="F32" s="1577" t="str">
        <f t="shared" si="1"/>
        <v>J</v>
      </c>
      <c r="G32" s="1539"/>
      <c r="H32" s="1580">
        <v>16.5</v>
      </c>
      <c r="O32" s="1582"/>
      <c r="P32" s="1582"/>
    </row>
    <row r="33" spans="1:16" ht="17.100000000000001" customHeight="1">
      <c r="A33" s="1575" t="s">
        <v>1764</v>
      </c>
      <c r="B33" s="1576" t="s">
        <v>1907</v>
      </c>
      <c r="C33" s="1577" t="str">
        <f t="shared" si="0"/>
        <v>S</v>
      </c>
      <c r="D33" s="1578" t="s">
        <v>1788</v>
      </c>
      <c r="E33" s="1579" t="s">
        <v>1908</v>
      </c>
      <c r="F33" s="1577" t="str">
        <f t="shared" si="1"/>
        <v>K</v>
      </c>
      <c r="G33" s="1539"/>
      <c r="H33" s="1580">
        <v>16.5</v>
      </c>
      <c r="O33" s="1582"/>
      <c r="P33" s="1582"/>
    </row>
    <row r="34" spans="1:16" ht="17.100000000000001" customHeight="1">
      <c r="A34" s="1575" t="s">
        <v>1764</v>
      </c>
      <c r="B34" s="1576" t="s">
        <v>1909</v>
      </c>
      <c r="C34" s="1577" t="str">
        <f t="shared" si="0"/>
        <v>S</v>
      </c>
      <c r="D34" s="1578" t="s">
        <v>1788</v>
      </c>
      <c r="E34" s="1579" t="s">
        <v>1910</v>
      </c>
      <c r="F34" s="1577" t="str">
        <f t="shared" si="1"/>
        <v>L</v>
      </c>
      <c r="G34" s="1539"/>
      <c r="H34" s="1580">
        <v>16.5</v>
      </c>
      <c r="O34" s="1582"/>
      <c r="P34" s="1582"/>
    </row>
    <row r="35" spans="1:16" ht="17.100000000000001" customHeight="1">
      <c r="A35" s="1575" t="s">
        <v>1764</v>
      </c>
      <c r="B35" s="1576" t="s">
        <v>1911</v>
      </c>
      <c r="C35" s="1577" t="str">
        <f t="shared" si="0"/>
        <v>S</v>
      </c>
      <c r="D35" s="1578" t="s">
        <v>1788</v>
      </c>
      <c r="E35" s="1579" t="s">
        <v>1912</v>
      </c>
      <c r="F35" s="1577" t="str">
        <f t="shared" si="1"/>
        <v>L</v>
      </c>
      <c r="G35" s="1539"/>
      <c r="H35" s="1580">
        <v>16.5</v>
      </c>
      <c r="O35" s="1582"/>
      <c r="P35" s="1582"/>
    </row>
    <row r="36" spans="1:16" ht="17.100000000000001" customHeight="1">
      <c r="A36" s="1575" t="s">
        <v>1764</v>
      </c>
      <c r="B36" s="1576" t="s">
        <v>1913</v>
      </c>
      <c r="C36" s="1577" t="str">
        <f t="shared" si="0"/>
        <v>S</v>
      </c>
      <c r="D36" s="1578" t="s">
        <v>1788</v>
      </c>
      <c r="E36" s="1579" t="s">
        <v>1914</v>
      </c>
      <c r="F36" s="1577" t="str">
        <f t="shared" si="1"/>
        <v>M</v>
      </c>
      <c r="G36" s="1539"/>
      <c r="H36" s="1580">
        <v>16.5</v>
      </c>
      <c r="O36" s="1582"/>
      <c r="P36" s="1582"/>
    </row>
    <row r="37" spans="1:16" ht="17.100000000000001" customHeight="1">
      <c r="A37" s="1575" t="s">
        <v>1764</v>
      </c>
      <c r="B37" s="1576" t="s">
        <v>1915</v>
      </c>
      <c r="C37" s="1577" t="str">
        <f t="shared" si="0"/>
        <v>S</v>
      </c>
      <c r="D37" s="1578" t="s">
        <v>1788</v>
      </c>
      <c r="E37" s="1579" t="s">
        <v>1916</v>
      </c>
      <c r="F37" s="1577" t="str">
        <f t="shared" si="1"/>
        <v>M</v>
      </c>
      <c r="G37" s="1539"/>
      <c r="H37" s="1580">
        <v>16.5</v>
      </c>
      <c r="O37" s="1582"/>
      <c r="P37" s="1582"/>
    </row>
    <row r="38" spans="1:16" ht="17.100000000000001" customHeight="1">
      <c r="A38" s="1575" t="s">
        <v>1764</v>
      </c>
      <c r="B38" s="1576" t="s">
        <v>1917</v>
      </c>
      <c r="C38" s="1577" t="str">
        <f t="shared" si="0"/>
        <v>T</v>
      </c>
      <c r="D38" s="1578" t="s">
        <v>1788</v>
      </c>
      <c r="E38" s="1579" t="s">
        <v>1918</v>
      </c>
      <c r="F38" s="1577" t="str">
        <f t="shared" si="1"/>
        <v>M</v>
      </c>
      <c r="G38" s="1539"/>
      <c r="H38" s="1580">
        <v>16.5</v>
      </c>
      <c r="O38" s="1582"/>
      <c r="P38" s="1582"/>
    </row>
    <row r="39" spans="1:16" ht="17.100000000000001" customHeight="1">
      <c r="A39" s="1575" t="s">
        <v>1764</v>
      </c>
      <c r="B39" s="1576" t="s">
        <v>1919</v>
      </c>
      <c r="C39" s="1577" t="str">
        <f t="shared" si="0"/>
        <v>T</v>
      </c>
      <c r="D39" s="1578" t="s">
        <v>1788</v>
      </c>
      <c r="E39" s="1579" t="s">
        <v>1920</v>
      </c>
      <c r="F39" s="1577" t="str">
        <f t="shared" si="1"/>
        <v>M</v>
      </c>
      <c r="G39" s="1539"/>
      <c r="H39" s="1580">
        <v>16.5</v>
      </c>
      <c r="O39" s="1582"/>
      <c r="P39" s="1582"/>
    </row>
    <row r="40" spans="1:16" ht="17.100000000000001" customHeight="1">
      <c r="A40" s="1575" t="s">
        <v>1764</v>
      </c>
      <c r="B40" s="1576" t="s">
        <v>1921</v>
      </c>
      <c r="C40" s="1577" t="str">
        <f t="shared" si="0"/>
        <v>V</v>
      </c>
      <c r="D40" s="1578" t="s">
        <v>1788</v>
      </c>
      <c r="E40" s="1579" t="s">
        <v>1922</v>
      </c>
      <c r="F40" s="1577" t="str">
        <f t="shared" si="1"/>
        <v>M</v>
      </c>
      <c r="G40" s="1539"/>
      <c r="H40" s="1580">
        <v>16.5</v>
      </c>
      <c r="O40" s="1582"/>
      <c r="P40" s="1582"/>
    </row>
    <row r="41" spans="1:16" ht="17.100000000000001" customHeight="1">
      <c r="A41" s="1584" t="s">
        <v>1768</v>
      </c>
      <c r="B41" s="1585" t="s">
        <v>1923</v>
      </c>
      <c r="C41" s="1577" t="str">
        <f t="shared" si="0"/>
        <v>O</v>
      </c>
      <c r="D41" s="1578" t="s">
        <v>1788</v>
      </c>
      <c r="E41" s="1579" t="s">
        <v>1924</v>
      </c>
      <c r="F41" s="1577" t="str">
        <f t="shared" si="1"/>
        <v>N</v>
      </c>
      <c r="G41" s="1539"/>
      <c r="H41" s="1580">
        <v>16.5</v>
      </c>
      <c r="O41" s="1582"/>
      <c r="P41" s="1582"/>
    </row>
    <row r="42" spans="1:16" ht="17.100000000000001" customHeight="1">
      <c r="A42" s="1584" t="s">
        <v>1768</v>
      </c>
      <c r="B42" s="1585" t="s">
        <v>1925</v>
      </c>
      <c r="C42" s="1577" t="str">
        <f t="shared" si="0"/>
        <v>A</v>
      </c>
      <c r="D42" s="1578" t="s">
        <v>1788</v>
      </c>
      <c r="E42" s="1579" t="s">
        <v>1926</v>
      </c>
      <c r="F42" s="1577" t="str">
        <f t="shared" si="1"/>
        <v>O</v>
      </c>
      <c r="G42" s="1539"/>
      <c r="H42" s="1580">
        <v>16.5</v>
      </c>
      <c r="O42" s="1582"/>
      <c r="P42" s="1582"/>
    </row>
    <row r="43" spans="1:16" ht="17.100000000000001" customHeight="1">
      <c r="A43" s="1584" t="s">
        <v>1768</v>
      </c>
      <c r="B43" s="1585" t="s">
        <v>1927</v>
      </c>
      <c r="C43" s="1577" t="str">
        <f t="shared" si="0"/>
        <v>R</v>
      </c>
      <c r="D43" s="1578" t="s">
        <v>1788</v>
      </c>
      <c r="E43" s="1579" t="s">
        <v>1928</v>
      </c>
      <c r="F43" s="1577" t="str">
        <f>MID(E43,1,1)</f>
        <v>P</v>
      </c>
      <c r="G43" s="1539"/>
      <c r="H43" s="1580">
        <v>16.5</v>
      </c>
      <c r="O43" s="1582"/>
      <c r="P43" s="1582"/>
    </row>
    <row r="44" spans="1:16" ht="17.100000000000001" customHeight="1">
      <c r="A44" s="1584" t="s">
        <v>1768</v>
      </c>
      <c r="B44" s="1585" t="s">
        <v>1929</v>
      </c>
      <c r="C44" s="1577" t="str">
        <f t="shared" si="0"/>
        <v>A</v>
      </c>
      <c r="D44" s="1578" t="s">
        <v>1788</v>
      </c>
      <c r="E44" s="1579" t="s">
        <v>1930</v>
      </c>
      <c r="F44" s="1577" t="str">
        <f t="shared" si="1"/>
        <v>P</v>
      </c>
      <c r="G44" s="1539"/>
      <c r="H44" s="1580">
        <v>16.5</v>
      </c>
      <c r="O44" s="1582"/>
      <c r="P44" s="1582"/>
    </row>
    <row r="45" spans="1:16" ht="17.100000000000001" customHeight="1">
      <c r="A45" s="1586" t="s">
        <v>1931</v>
      </c>
      <c r="B45" s="1587" t="s">
        <v>1932</v>
      </c>
      <c r="C45" s="1588" t="str">
        <f t="shared" si="0"/>
        <v>A</v>
      </c>
      <c r="D45" s="1578" t="s">
        <v>1788</v>
      </c>
      <c r="E45" s="1579" t="s">
        <v>1933</v>
      </c>
      <c r="F45" s="1577" t="str">
        <f t="shared" si="1"/>
        <v>P</v>
      </c>
      <c r="G45" s="1539"/>
      <c r="H45" s="1580">
        <v>16.5</v>
      </c>
      <c r="O45" s="1582"/>
      <c r="P45" s="1582"/>
    </row>
    <row r="46" spans="1:16" ht="17.100000000000001" customHeight="1">
      <c r="A46" s="1586" t="s">
        <v>1931</v>
      </c>
      <c r="B46" s="1587" t="s">
        <v>1934</v>
      </c>
      <c r="C46" s="1588" t="str">
        <f t="shared" si="0"/>
        <v>A</v>
      </c>
      <c r="D46" s="1578" t="s">
        <v>1788</v>
      </c>
      <c r="E46" s="1579" t="s">
        <v>1935</v>
      </c>
      <c r="F46" s="1577" t="str">
        <f t="shared" si="1"/>
        <v>P</v>
      </c>
      <c r="G46" s="1539"/>
      <c r="H46" s="1580">
        <v>16.5</v>
      </c>
      <c r="O46" s="1582"/>
      <c r="P46" s="1582"/>
    </row>
    <row r="47" spans="1:16" ht="17.100000000000001" customHeight="1">
      <c r="A47" s="1586" t="s">
        <v>1931</v>
      </c>
      <c r="B47" s="1587" t="s">
        <v>1936</v>
      </c>
      <c r="C47" s="1588" t="str">
        <f t="shared" si="0"/>
        <v>A</v>
      </c>
      <c r="D47" s="1578" t="s">
        <v>1788</v>
      </c>
      <c r="E47" s="1579" t="s">
        <v>1937</v>
      </c>
      <c r="F47" s="1577" t="str">
        <f t="shared" si="1"/>
        <v>L</v>
      </c>
      <c r="G47" s="1539"/>
      <c r="H47" s="1580">
        <v>16.5</v>
      </c>
      <c r="O47" s="1582"/>
      <c r="P47" s="1582"/>
    </row>
    <row r="48" spans="1:16" ht="17.100000000000001" customHeight="1">
      <c r="A48" s="1586" t="s">
        <v>1931</v>
      </c>
      <c r="B48" s="1587" t="s">
        <v>1938</v>
      </c>
      <c r="C48" s="1588" t="str">
        <f t="shared" si="0"/>
        <v>B</v>
      </c>
      <c r="D48" s="1578" t="s">
        <v>1788</v>
      </c>
      <c r="E48" s="1579" t="s">
        <v>1939</v>
      </c>
      <c r="F48" s="1577" t="str">
        <f t="shared" si="1"/>
        <v>P</v>
      </c>
      <c r="G48" s="1539"/>
      <c r="H48" s="1580">
        <v>16.5</v>
      </c>
      <c r="O48" s="1582"/>
      <c r="P48" s="1582"/>
    </row>
    <row r="49" spans="1:16" ht="17.100000000000001" customHeight="1">
      <c r="A49" s="1586" t="s">
        <v>1931</v>
      </c>
      <c r="B49" s="1587" t="s">
        <v>1940</v>
      </c>
      <c r="C49" s="1588" t="str">
        <f t="shared" si="0"/>
        <v>B</v>
      </c>
      <c r="D49" s="1578" t="s">
        <v>1788</v>
      </c>
      <c r="E49" s="1579" t="s">
        <v>1941</v>
      </c>
      <c r="F49" s="1577" t="str">
        <f t="shared" si="1"/>
        <v>R</v>
      </c>
      <c r="G49" s="1539"/>
      <c r="H49" s="1580">
        <v>16.5</v>
      </c>
      <c r="O49" s="1582"/>
      <c r="P49" s="1582"/>
    </row>
    <row r="50" spans="1:16" ht="17.100000000000001" customHeight="1">
      <c r="A50" s="1586" t="s">
        <v>1931</v>
      </c>
      <c r="B50" s="1587" t="s">
        <v>1942</v>
      </c>
      <c r="C50" s="1588" t="str">
        <f t="shared" si="0"/>
        <v>B</v>
      </c>
      <c r="D50" s="1578" t="s">
        <v>1788</v>
      </c>
      <c r="E50" s="1579" t="s">
        <v>1943</v>
      </c>
      <c r="F50" s="1577" t="str">
        <f t="shared" si="1"/>
        <v>R</v>
      </c>
      <c r="G50" s="1539"/>
      <c r="H50" s="1580">
        <v>16.5</v>
      </c>
      <c r="O50" s="1582"/>
      <c r="P50" s="1582"/>
    </row>
    <row r="51" spans="1:16" ht="17.100000000000001" customHeight="1">
      <c r="A51" s="1586" t="s">
        <v>1931</v>
      </c>
      <c r="B51" s="1587" t="s">
        <v>1944</v>
      </c>
      <c r="C51" s="1588" t="str">
        <f t="shared" si="0"/>
        <v>B</v>
      </c>
      <c r="D51" s="1578" t="s">
        <v>1788</v>
      </c>
      <c r="E51" s="1579" t="s">
        <v>1945</v>
      </c>
      <c r="F51" s="1577" t="str">
        <f t="shared" si="1"/>
        <v>S</v>
      </c>
      <c r="G51" s="1539"/>
      <c r="H51" s="1580">
        <v>16.5</v>
      </c>
      <c r="O51" s="1582"/>
      <c r="P51" s="1582"/>
    </row>
    <row r="52" spans="1:16" ht="17.100000000000001" customHeight="1">
      <c r="A52" s="1586" t="s">
        <v>1931</v>
      </c>
      <c r="B52" s="1587" t="s">
        <v>1946</v>
      </c>
      <c r="C52" s="1588" t="str">
        <f t="shared" si="0"/>
        <v>B</v>
      </c>
      <c r="D52" s="1578" t="s">
        <v>1788</v>
      </c>
      <c r="E52" s="1579" t="s">
        <v>1947</v>
      </c>
      <c r="F52" s="1577" t="str">
        <f t="shared" si="1"/>
        <v>S</v>
      </c>
      <c r="G52" s="1539"/>
      <c r="H52" s="1580">
        <v>16.5</v>
      </c>
      <c r="O52" s="1582"/>
      <c r="P52" s="1582"/>
    </row>
    <row r="53" spans="1:16" ht="17.100000000000001" customHeight="1">
      <c r="A53" s="1586" t="s">
        <v>1931</v>
      </c>
      <c r="B53" s="1587" t="s">
        <v>1948</v>
      </c>
      <c r="C53" s="1588" t="str">
        <f t="shared" si="0"/>
        <v>B</v>
      </c>
      <c r="D53" s="1578" t="s">
        <v>1788</v>
      </c>
      <c r="E53" s="1579" t="s">
        <v>1949</v>
      </c>
      <c r="F53" s="1577" t="str">
        <f t="shared" si="1"/>
        <v>S</v>
      </c>
      <c r="G53" s="1539"/>
      <c r="H53" s="1580">
        <v>16.5</v>
      </c>
      <c r="O53" s="1582"/>
      <c r="P53" s="1582"/>
    </row>
    <row r="54" spans="1:16" ht="17.100000000000001" customHeight="1">
      <c r="A54" s="1586" t="s">
        <v>1931</v>
      </c>
      <c r="B54" s="1587" t="s">
        <v>1950</v>
      </c>
      <c r="C54" s="1588" t="str">
        <f t="shared" si="0"/>
        <v>C</v>
      </c>
      <c r="D54" s="1578" t="s">
        <v>1788</v>
      </c>
      <c r="E54" s="1579" t="s">
        <v>1951</v>
      </c>
      <c r="F54" s="1577" t="str">
        <f t="shared" si="1"/>
        <v>S</v>
      </c>
      <c r="G54" s="1539"/>
      <c r="H54" s="1580">
        <v>16.5</v>
      </c>
      <c r="O54" s="1582"/>
      <c r="P54" s="1582"/>
    </row>
    <row r="55" spans="1:16" ht="17.100000000000001" customHeight="1">
      <c r="A55" s="1586" t="s">
        <v>1931</v>
      </c>
      <c r="B55" s="1587" t="s">
        <v>1952</v>
      </c>
      <c r="C55" s="1588" t="str">
        <f t="shared" si="0"/>
        <v>D</v>
      </c>
      <c r="D55" s="1578" t="s">
        <v>1788</v>
      </c>
      <c r="E55" s="1579" t="s">
        <v>1953</v>
      </c>
      <c r="F55" s="1577" t="str">
        <f t="shared" si="1"/>
        <v>T</v>
      </c>
      <c r="G55" s="1539"/>
      <c r="H55" s="1580">
        <v>16.5</v>
      </c>
      <c r="O55" s="1582"/>
      <c r="P55" s="1582"/>
    </row>
    <row r="56" spans="1:16" ht="17.100000000000001" customHeight="1">
      <c r="A56" s="1586" t="s">
        <v>1931</v>
      </c>
      <c r="B56" s="1587" t="s">
        <v>1954</v>
      </c>
      <c r="C56" s="1588" t="str">
        <f t="shared" si="0"/>
        <v>F</v>
      </c>
      <c r="D56" s="1578" t="s">
        <v>1788</v>
      </c>
      <c r="E56" s="1579" t="s">
        <v>1955</v>
      </c>
      <c r="F56" s="1577" t="str">
        <f t="shared" si="1"/>
        <v>U</v>
      </c>
      <c r="G56" s="1539"/>
      <c r="H56" s="1580">
        <v>16.5</v>
      </c>
      <c r="O56" s="1582"/>
      <c r="P56" s="1582"/>
    </row>
    <row r="57" spans="1:16" ht="17.100000000000001" customHeight="1">
      <c r="A57" s="1586" t="s">
        <v>1931</v>
      </c>
      <c r="B57" s="1587" t="s">
        <v>1956</v>
      </c>
      <c r="C57" s="1588" t="str">
        <f t="shared" si="0"/>
        <v>G</v>
      </c>
      <c r="D57" s="1578" t="s">
        <v>1788</v>
      </c>
      <c r="E57" s="1579" t="s">
        <v>1957</v>
      </c>
      <c r="F57" s="1577" t="str">
        <f t="shared" si="1"/>
        <v>W</v>
      </c>
      <c r="G57" s="1539"/>
      <c r="H57" s="1580">
        <v>16.5</v>
      </c>
      <c r="O57" s="1582"/>
      <c r="P57" s="1582"/>
    </row>
    <row r="58" spans="1:16" ht="17.100000000000001" customHeight="1">
      <c r="A58" s="1586" t="s">
        <v>1931</v>
      </c>
      <c r="B58" s="1587" t="s">
        <v>1958</v>
      </c>
      <c r="C58" s="1588" t="str">
        <f t="shared" si="0"/>
        <v>H</v>
      </c>
      <c r="D58" s="1578" t="s">
        <v>1788</v>
      </c>
      <c r="E58" s="1579" t="s">
        <v>1959</v>
      </c>
      <c r="F58" s="1577" t="str">
        <f t="shared" si="1"/>
        <v>C</v>
      </c>
      <c r="G58" s="1539"/>
      <c r="H58" s="1580">
        <v>16.5</v>
      </c>
      <c r="O58" s="1582"/>
      <c r="P58" s="1582"/>
    </row>
    <row r="59" spans="1:16" ht="17.100000000000001" customHeight="1">
      <c r="A59" s="1586" t="s">
        <v>1931</v>
      </c>
      <c r="B59" s="1587" t="s">
        <v>1960</v>
      </c>
      <c r="C59" s="1588" t="str">
        <f t="shared" si="0"/>
        <v>L</v>
      </c>
      <c r="D59" s="1578" t="s">
        <v>1788</v>
      </c>
      <c r="E59" s="1579" t="s">
        <v>1961</v>
      </c>
      <c r="F59" s="1577" t="str">
        <f t="shared" si="1"/>
        <v>M</v>
      </c>
      <c r="G59" s="1539"/>
      <c r="H59" s="1580">
        <v>16.5</v>
      </c>
      <c r="O59" s="1582"/>
      <c r="P59" s="1582"/>
    </row>
    <row r="60" spans="1:16" ht="17.100000000000001" customHeight="1">
      <c r="A60" s="1586" t="s">
        <v>1931</v>
      </c>
      <c r="B60" s="1587" t="s">
        <v>1962</v>
      </c>
      <c r="C60" s="1588" t="str">
        <f t="shared" si="0"/>
        <v>L</v>
      </c>
      <c r="D60" s="1578" t="s">
        <v>1788</v>
      </c>
      <c r="E60" s="1579" t="s">
        <v>1963</v>
      </c>
      <c r="F60" s="1577" t="str">
        <f t="shared" si="1"/>
        <v>T</v>
      </c>
      <c r="G60" s="1539"/>
      <c r="H60" s="1580">
        <v>16.5</v>
      </c>
      <c r="O60" s="1582"/>
      <c r="P60" s="1582"/>
    </row>
    <row r="61" spans="1:16" ht="17.100000000000001" customHeight="1">
      <c r="A61" s="1586" t="s">
        <v>1931</v>
      </c>
      <c r="B61" s="1587" t="s">
        <v>1964</v>
      </c>
      <c r="C61" s="1588" t="str">
        <f t="shared" si="0"/>
        <v>M</v>
      </c>
      <c r="D61" s="1589" t="s">
        <v>1788</v>
      </c>
      <c r="E61" s="1590" t="s">
        <v>1965</v>
      </c>
      <c r="F61" s="1588" t="str">
        <f t="shared" si="1"/>
        <v>U</v>
      </c>
      <c r="G61" s="1539"/>
      <c r="H61" s="1580">
        <v>16.5</v>
      </c>
      <c r="O61" s="1582"/>
      <c r="P61" s="1582"/>
    </row>
    <row r="62" spans="1:16" ht="17.100000000000001" customHeight="1">
      <c r="A62" s="1586" t="s">
        <v>1931</v>
      </c>
      <c r="B62" s="1587" t="s">
        <v>1966</v>
      </c>
      <c r="C62" s="1588" t="str">
        <f t="shared" si="0"/>
        <v>M</v>
      </c>
      <c r="D62" s="1589" t="s">
        <v>1788</v>
      </c>
      <c r="E62" s="1591" t="s">
        <v>1967</v>
      </c>
      <c r="F62" s="1588" t="str">
        <f t="shared" si="1"/>
        <v>C</v>
      </c>
      <c r="G62" s="1539"/>
      <c r="H62" s="1580">
        <v>16.5</v>
      </c>
      <c r="O62" s="1582"/>
      <c r="P62" s="1582"/>
    </row>
    <row r="63" spans="1:16" ht="17.100000000000001" customHeight="1">
      <c r="A63" s="1586" t="s">
        <v>1931</v>
      </c>
      <c r="B63" s="1587" t="s">
        <v>1968</v>
      </c>
      <c r="C63" s="1588" t="str">
        <f t="shared" si="0"/>
        <v>M</v>
      </c>
      <c r="D63" s="1589" t="s">
        <v>1788</v>
      </c>
      <c r="E63" s="1590" t="s">
        <v>1969</v>
      </c>
      <c r="F63" s="1588" t="str">
        <f t="shared" si="1"/>
        <v>R</v>
      </c>
      <c r="G63" s="1539"/>
      <c r="H63" s="1580">
        <v>16.5</v>
      </c>
      <c r="O63" s="1582"/>
      <c r="P63" s="1582"/>
    </row>
    <row r="64" spans="1:16" ht="17.100000000000001" customHeight="1">
      <c r="A64" s="1586" t="s">
        <v>1931</v>
      </c>
      <c r="B64" s="1587" t="s">
        <v>1970</v>
      </c>
      <c r="C64" s="1588" t="str">
        <f t="shared" si="0"/>
        <v>M</v>
      </c>
      <c r="D64" s="1589" t="s">
        <v>1788</v>
      </c>
      <c r="E64" s="1590" t="s">
        <v>1971</v>
      </c>
      <c r="F64" s="1588" t="str">
        <f t="shared" si="1"/>
        <v>C</v>
      </c>
      <c r="G64" s="1539"/>
      <c r="H64" s="1580">
        <v>16.5</v>
      </c>
      <c r="O64" s="1582"/>
      <c r="P64" s="1582"/>
    </row>
    <row r="65" spans="1:16" ht="17.100000000000001" customHeight="1">
      <c r="A65" s="1586" t="s">
        <v>1931</v>
      </c>
      <c r="B65" s="1587" t="s">
        <v>1972</v>
      </c>
      <c r="C65" s="1588" t="str">
        <f t="shared" ref="C65:C80" si="2">MID(B65,1,1)</f>
        <v>R</v>
      </c>
      <c r="D65" s="1589" t="s">
        <v>1788</v>
      </c>
      <c r="E65" s="1590" t="s">
        <v>1973</v>
      </c>
      <c r="F65" s="1588" t="str">
        <f t="shared" ref="F65:F80" si="3">MID(E65,1,1)</f>
        <v>S</v>
      </c>
      <c r="G65" s="1539"/>
      <c r="H65" s="1580">
        <v>16.5</v>
      </c>
      <c r="O65" s="1582"/>
      <c r="P65" s="1582"/>
    </row>
    <row r="66" spans="1:16" ht="17.100000000000001" customHeight="1">
      <c r="A66" s="1586" t="s">
        <v>1931</v>
      </c>
      <c r="B66" s="1587" t="s">
        <v>1974</v>
      </c>
      <c r="C66" s="1588" t="str">
        <f t="shared" si="2"/>
        <v>S</v>
      </c>
      <c r="D66" s="1589" t="s">
        <v>1788</v>
      </c>
      <c r="E66" s="1590" t="s">
        <v>1975</v>
      </c>
      <c r="F66" s="1588" t="str">
        <f t="shared" si="3"/>
        <v>I</v>
      </c>
      <c r="G66" s="1539"/>
      <c r="H66" s="1580">
        <v>16.5</v>
      </c>
      <c r="O66" s="1582"/>
      <c r="P66" s="1582"/>
    </row>
    <row r="67" spans="1:16" ht="17.100000000000001" customHeight="1">
      <c r="A67" s="1586" t="s">
        <v>1931</v>
      </c>
      <c r="B67" s="1587" t="s">
        <v>1976</v>
      </c>
      <c r="C67" s="1588" t="str">
        <f t="shared" si="2"/>
        <v>V</v>
      </c>
      <c r="D67" s="1589" t="s">
        <v>1788</v>
      </c>
      <c r="E67" s="1590" t="s">
        <v>1977</v>
      </c>
      <c r="F67" s="1588" t="str">
        <f t="shared" si="3"/>
        <v>C</v>
      </c>
      <c r="G67" s="1539"/>
      <c r="H67" s="1580">
        <v>16.5</v>
      </c>
      <c r="O67" s="1582"/>
      <c r="P67" s="1582"/>
    </row>
    <row r="68" spans="1:16" ht="17.100000000000001" customHeight="1">
      <c r="A68" s="1586" t="s">
        <v>1931</v>
      </c>
      <c r="B68" s="1587" t="s">
        <v>1978</v>
      </c>
      <c r="C68" s="1588" t="str">
        <f t="shared" si="2"/>
        <v>V</v>
      </c>
      <c r="D68" s="1589" t="s">
        <v>1788</v>
      </c>
      <c r="E68" s="1590" t="s">
        <v>1979</v>
      </c>
      <c r="F68" s="1588" t="str">
        <f t="shared" si="3"/>
        <v>C</v>
      </c>
      <c r="G68" s="1539"/>
      <c r="H68" s="1580">
        <v>16.5</v>
      </c>
      <c r="O68" s="1582"/>
      <c r="P68" s="1582"/>
    </row>
    <row r="69" spans="1:16" ht="17.100000000000001" customHeight="1">
      <c r="A69" s="1586" t="s">
        <v>1931</v>
      </c>
      <c r="B69" s="1587" t="s">
        <v>1980</v>
      </c>
      <c r="C69" s="1588" t="str">
        <f t="shared" si="2"/>
        <v>V</v>
      </c>
      <c r="D69" s="1589" t="s">
        <v>1788</v>
      </c>
      <c r="E69" s="1590" t="s">
        <v>1981</v>
      </c>
      <c r="F69" s="1588" t="str">
        <f t="shared" si="3"/>
        <v>C</v>
      </c>
      <c r="G69" s="1539"/>
      <c r="H69" s="1580">
        <v>16.5</v>
      </c>
      <c r="O69" s="1582"/>
      <c r="P69" s="1582"/>
    </row>
    <row r="70" spans="1:16" ht="17.100000000000001" customHeight="1">
      <c r="A70" s="1586" t="s">
        <v>1931</v>
      </c>
      <c r="B70" s="1587" t="s">
        <v>1982</v>
      </c>
      <c r="C70" s="1588" t="str">
        <f t="shared" si="2"/>
        <v>Y</v>
      </c>
      <c r="D70" s="1589" t="s">
        <v>1788</v>
      </c>
      <c r="E70" s="1590" t="s">
        <v>1983</v>
      </c>
      <c r="F70" s="1588" t="str">
        <f t="shared" si="3"/>
        <v>F</v>
      </c>
      <c r="G70" s="1539"/>
      <c r="H70" s="1580">
        <v>16.5</v>
      </c>
      <c r="O70" s="1582"/>
      <c r="P70" s="1582"/>
    </row>
    <row r="71" spans="1:16" ht="17.100000000000001" customHeight="1">
      <c r="A71" s="1586" t="s">
        <v>1931</v>
      </c>
      <c r="B71" s="1587"/>
      <c r="C71" s="1588" t="str">
        <f t="shared" si="2"/>
        <v/>
      </c>
      <c r="D71" s="1589" t="s">
        <v>1788</v>
      </c>
      <c r="E71" s="1590" t="s">
        <v>1984</v>
      </c>
      <c r="F71" s="1588" t="str">
        <f t="shared" si="3"/>
        <v>D</v>
      </c>
      <c r="G71" s="1539"/>
      <c r="H71" s="1580">
        <v>16.5</v>
      </c>
      <c r="O71" s="1582"/>
      <c r="P71" s="1582"/>
    </row>
    <row r="72" spans="1:16" ht="17.100000000000001" customHeight="1">
      <c r="A72" s="1592"/>
      <c r="B72" s="1593" t="s">
        <v>1985</v>
      </c>
      <c r="C72" s="1594" t="str">
        <f t="shared" si="2"/>
        <v>F</v>
      </c>
      <c r="D72" s="1589" t="s">
        <v>1788</v>
      </c>
      <c r="E72" s="1590" t="s">
        <v>1986</v>
      </c>
      <c r="F72" s="1588" t="str">
        <f t="shared" si="3"/>
        <v>I</v>
      </c>
      <c r="G72" s="1539"/>
      <c r="H72" s="1580">
        <v>16.5</v>
      </c>
      <c r="O72" s="1582"/>
      <c r="P72" s="1582"/>
    </row>
    <row r="73" spans="1:16" ht="17.100000000000001" customHeight="1">
      <c r="A73" s="1592"/>
      <c r="B73" s="1593" t="s">
        <v>1987</v>
      </c>
      <c r="C73" s="1594" t="str">
        <f t="shared" si="2"/>
        <v>V</v>
      </c>
      <c r="D73" s="1592"/>
      <c r="E73" s="1595"/>
      <c r="F73" s="1594" t="str">
        <f t="shared" si="3"/>
        <v/>
      </c>
      <c r="G73" s="1539"/>
      <c r="H73" s="1580">
        <v>16.5</v>
      </c>
      <c r="O73" s="1582"/>
      <c r="P73" s="1582"/>
    </row>
    <row r="74" spans="1:16" ht="17.100000000000001" customHeight="1">
      <c r="A74" s="1592"/>
      <c r="B74" s="1593"/>
      <c r="C74" s="1594" t="str">
        <f t="shared" si="2"/>
        <v/>
      </c>
      <c r="D74" s="1592"/>
      <c r="E74" s="1595"/>
      <c r="F74" s="1594" t="str">
        <f t="shared" si="3"/>
        <v/>
      </c>
      <c r="G74" s="1539"/>
      <c r="H74" s="1580">
        <v>16.5</v>
      </c>
      <c r="O74" s="1582"/>
      <c r="P74" s="1582"/>
    </row>
    <row r="75" spans="1:16" ht="17.100000000000001" customHeight="1">
      <c r="A75" s="1592"/>
      <c r="B75" s="1593"/>
      <c r="C75" s="1594" t="str">
        <f t="shared" si="2"/>
        <v/>
      </c>
      <c r="D75" s="1592"/>
      <c r="E75" s="1595"/>
      <c r="F75" s="1594" t="str">
        <f t="shared" si="3"/>
        <v/>
      </c>
      <c r="G75" s="1539"/>
      <c r="H75" s="1580">
        <v>16.5</v>
      </c>
      <c r="O75" s="1582"/>
      <c r="P75" s="1582"/>
    </row>
    <row r="76" spans="1:16" ht="17.100000000000001" customHeight="1">
      <c r="A76" s="1592"/>
      <c r="B76" s="1593"/>
      <c r="C76" s="1594" t="str">
        <f t="shared" si="2"/>
        <v/>
      </c>
      <c r="D76" s="1592"/>
      <c r="E76" s="1595"/>
      <c r="F76" s="1594" t="str">
        <f t="shared" si="3"/>
        <v/>
      </c>
      <c r="G76" s="1539"/>
      <c r="H76" s="1580">
        <v>16.5</v>
      </c>
      <c r="O76" s="1582"/>
      <c r="P76" s="1582"/>
    </row>
    <row r="77" spans="1:16" ht="17.100000000000001" customHeight="1">
      <c r="A77" s="1592"/>
      <c r="B77" s="1593"/>
      <c r="C77" s="1594" t="str">
        <f t="shared" si="2"/>
        <v/>
      </c>
      <c r="D77" s="1592"/>
      <c r="E77" s="1595"/>
      <c r="F77" s="1594" t="str">
        <f t="shared" si="3"/>
        <v/>
      </c>
      <c r="G77" s="1539"/>
      <c r="H77" s="1580">
        <v>16.5</v>
      </c>
      <c r="O77" s="1582"/>
      <c r="P77" s="1582"/>
    </row>
    <row r="78" spans="1:16" ht="17.100000000000001" customHeight="1">
      <c r="A78" s="1592"/>
      <c r="B78" s="1593"/>
      <c r="C78" s="1594" t="str">
        <f t="shared" si="2"/>
        <v/>
      </c>
      <c r="D78" s="1592"/>
      <c r="E78" s="1595"/>
      <c r="F78" s="1594" t="str">
        <f t="shared" si="3"/>
        <v/>
      </c>
      <c r="G78" s="1539"/>
      <c r="H78" s="1580">
        <v>16.5</v>
      </c>
      <c r="O78" s="1582"/>
      <c r="P78" s="1582"/>
    </row>
    <row r="79" spans="1:16" ht="17.100000000000001" customHeight="1">
      <c r="A79" s="1592"/>
      <c r="B79" s="1593"/>
      <c r="C79" s="1594" t="str">
        <f t="shared" si="2"/>
        <v/>
      </c>
      <c r="D79" s="1592"/>
      <c r="E79" s="1595"/>
      <c r="F79" s="1594" t="str">
        <f t="shared" si="3"/>
        <v/>
      </c>
      <c r="G79" s="1539"/>
      <c r="H79" s="1580">
        <v>16.5</v>
      </c>
      <c r="O79" s="1582"/>
      <c r="P79" s="1582"/>
    </row>
    <row r="80" spans="1:16" ht="17.100000000000001" customHeight="1">
      <c r="A80" s="1592"/>
      <c r="B80" s="1593"/>
      <c r="C80" s="1594" t="str">
        <f t="shared" si="2"/>
        <v/>
      </c>
      <c r="D80" s="1592"/>
      <c r="E80" s="1595"/>
      <c r="F80" s="1594" t="str">
        <f t="shared" si="3"/>
        <v/>
      </c>
      <c r="G80" s="1539"/>
      <c r="H80" s="1580">
        <v>16.5</v>
      </c>
      <c r="O80" s="1582"/>
      <c r="P80" s="1582"/>
    </row>
    <row r="81" spans="1:16" ht="17.100000000000001" customHeight="1">
      <c r="A81" s="1592"/>
      <c r="B81" s="1593"/>
      <c r="C81" s="1594"/>
      <c r="D81" s="1592"/>
      <c r="E81" s="1595"/>
      <c r="F81" s="1594"/>
      <c r="G81" s="1539"/>
      <c r="O81" s="1582"/>
      <c r="P81" s="1582"/>
    </row>
    <row r="82" spans="1:16" ht="17.100000000000001" customHeight="1">
      <c r="A82" s="1596" t="str">
        <f ca="1">CELL("nomfichier")</f>
        <v>D:\Données\1.UPRT\0-UPRT.fait\1-UPRT.FR-SITE-WEB\ff-fiches-fabrications\ff.fiches.fabrication.2023\ffr.restaurant.2023\[S_SOYEZ.CREATIFS.xlsx]Divers</v>
      </c>
      <c r="G82" s="1539"/>
      <c r="O82" s="1582"/>
      <c r="P82" s="1582"/>
    </row>
    <row r="83" spans="1:16" ht="17.100000000000001" customHeight="1">
      <c r="A83" s="1562">
        <f ca="1">CELL("largeur",A83)</f>
        <v>16</v>
      </c>
      <c r="B83" s="1562">
        <f ca="1">CELL("largeur",B83)</f>
        <v>45</v>
      </c>
      <c r="C83" s="1563">
        <f ca="1">CELL("largeur",C83)</f>
        <v>2</v>
      </c>
      <c r="D83" s="1562">
        <f ca="1">CELL("largeur",D83)</f>
        <v>16</v>
      </c>
      <c r="E83" s="1562">
        <f ca="1">CELL("largeur",E83)</f>
        <v>45</v>
      </c>
      <c r="F83" s="1563">
        <v>2.29</v>
      </c>
      <c r="G83" s="1564" t="s">
        <v>1789</v>
      </c>
      <c r="H83" s="1564"/>
      <c r="I83" s="1601"/>
      <c r="O83" s="1582"/>
      <c r="P83" s="1582"/>
    </row>
  </sheetData>
  <mergeCells count="1">
    <mergeCell ref="J17:L20"/>
  </mergeCells>
  <pageMargins left="0.78740157499999996" right="0.78740157499999996" top="0.984251969" bottom="0.984251969" header="0.4921259845" footer="0.4921259845"/>
  <pageSetup paperSize="9" orientation="portrait" horizontalDpi="300" r:id="rId1"/>
  <headerFooter alignWithMargins="0"/>
  <colBreaks count="1" manualBreakCount="1">
    <brk id="3" max="1048575" man="1"/>
  </colBreaks>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DDD30D-FBCB-4F34-808C-C4ACA7C27A95}">
  <dimension ref="B2:FP48"/>
  <sheetViews>
    <sheetView zoomScale="40" zoomScaleNormal="40" workbookViewId="0">
      <selection activeCell="V17" sqref="V17"/>
    </sheetView>
  </sheetViews>
  <sheetFormatPr baseColWidth="10" defaultRowHeight="12.75"/>
  <cols>
    <col min="1" max="1" width="2.42578125" style="191" customWidth="1"/>
    <col min="2" max="2" width="8.7109375" style="191" customWidth="1"/>
    <col min="3" max="3" width="83.7109375" style="191" customWidth="1"/>
    <col min="4" max="4" width="13.7109375" style="191" customWidth="1"/>
    <col min="5" max="5" width="8.7109375" style="191" customWidth="1"/>
    <col min="6" max="7" width="17.7109375" style="191" customWidth="1"/>
    <col min="8" max="8" width="20.7109375" style="191" customWidth="1"/>
    <col min="9" max="9" width="19.7109375" style="191" customWidth="1"/>
    <col min="10" max="10" width="9.7109375" style="191" customWidth="1"/>
    <col min="11" max="11" width="13.7109375" style="191" customWidth="1"/>
    <col min="12" max="12" width="21.7109375" style="191" customWidth="1"/>
    <col min="13" max="13" width="18.7109375" style="191" customWidth="1"/>
    <col min="14" max="14" width="72.7109375" style="191" customWidth="1"/>
    <col min="15" max="23" width="11.42578125" style="191"/>
    <col min="24" max="24" width="16.140625" style="191" bestFit="1" customWidth="1"/>
    <col min="25" max="16384" width="11.42578125" style="191"/>
  </cols>
  <sheetData>
    <row r="2" spans="2:172" s="51" customFormat="1" ht="35.1" customHeight="1">
      <c r="B2" s="8278" t="s">
        <v>1988</v>
      </c>
      <c r="C2" s="8279"/>
      <c r="D2" s="8284" t="s">
        <v>1989</v>
      </c>
      <c r="E2" s="8285"/>
      <c r="F2" s="8285"/>
      <c r="G2" s="8285"/>
      <c r="H2" s="8285"/>
      <c r="I2" s="8285"/>
      <c r="J2" s="8285"/>
      <c r="K2" s="8285"/>
      <c r="L2" s="8285"/>
      <c r="M2" s="8286"/>
      <c r="N2" s="1602" t="s">
        <v>1990</v>
      </c>
      <c r="ES2" s="191"/>
      <c r="ET2" s="191"/>
      <c r="EU2" s="191"/>
      <c r="EV2" s="191"/>
      <c r="EW2" s="191"/>
      <c r="EX2" s="191"/>
      <c r="EY2" s="191"/>
      <c r="EZ2" s="191"/>
      <c r="FA2" s="191"/>
      <c r="FB2" s="191"/>
      <c r="FC2" s="191"/>
      <c r="FD2" s="191"/>
      <c r="FE2" s="191"/>
      <c r="FF2" s="191"/>
      <c r="FG2" s="191"/>
      <c r="FH2" s="191"/>
      <c r="FI2" s="191"/>
      <c r="FJ2" s="191"/>
      <c r="FK2" s="191"/>
      <c r="FL2" s="191"/>
      <c r="FM2" s="191"/>
      <c r="FN2" s="191"/>
      <c r="FO2" s="191"/>
      <c r="FP2" s="191"/>
    </row>
    <row r="3" spans="2:172" s="51" customFormat="1" ht="35.1" customHeight="1">
      <c r="B3" s="8280"/>
      <c r="C3" s="8281"/>
      <c r="D3" s="8287"/>
      <c r="E3" s="8288"/>
      <c r="F3" s="8288"/>
      <c r="G3" s="8288"/>
      <c r="H3" s="8288"/>
      <c r="I3" s="8288"/>
      <c r="J3" s="8288"/>
      <c r="K3" s="8288"/>
      <c r="L3" s="8288"/>
      <c r="M3" s="8289"/>
      <c r="N3" s="1603" t="s">
        <v>1991</v>
      </c>
      <c r="ES3" s="191"/>
      <c r="ET3" s="191"/>
      <c r="EU3" s="191"/>
      <c r="EV3" s="191"/>
      <c r="EW3" s="191"/>
      <c r="EX3" s="191"/>
      <c r="EY3" s="191"/>
      <c r="EZ3" s="191"/>
      <c r="FA3" s="191"/>
      <c r="FB3" s="191"/>
      <c r="FC3" s="191"/>
      <c r="FD3" s="191"/>
      <c r="FE3" s="191"/>
      <c r="FF3" s="191"/>
      <c r="FG3" s="191"/>
      <c r="FH3" s="191"/>
      <c r="FI3" s="191"/>
      <c r="FJ3" s="191"/>
      <c r="FK3" s="191"/>
      <c r="FL3" s="191"/>
      <c r="FM3" s="191"/>
      <c r="FN3" s="191"/>
      <c r="FO3" s="191"/>
      <c r="FP3" s="191"/>
    </row>
    <row r="4" spans="2:172" s="51" customFormat="1" ht="35.1" customHeight="1">
      <c r="B4" s="8280"/>
      <c r="C4" s="8281"/>
      <c r="D4" s="8290"/>
      <c r="E4" s="8291"/>
      <c r="F4" s="8291"/>
      <c r="G4" s="8291"/>
      <c r="H4" s="8291"/>
      <c r="I4" s="8291"/>
      <c r="J4" s="8291"/>
      <c r="K4" s="8291"/>
      <c r="L4" s="8291"/>
      <c r="M4" s="8292"/>
      <c r="N4" s="1604" t="s">
        <v>1992</v>
      </c>
      <c r="ES4" s="191"/>
      <c r="ET4" s="191"/>
      <c r="EU4" s="191"/>
      <c r="EV4" s="191"/>
      <c r="EW4" s="191"/>
      <c r="EX4" s="191"/>
      <c r="EY4" s="191"/>
      <c r="EZ4" s="191"/>
      <c r="FA4" s="191"/>
      <c r="FB4" s="191"/>
      <c r="FC4" s="191"/>
      <c r="FD4" s="191"/>
      <c r="FE4" s="191"/>
      <c r="FF4" s="191"/>
      <c r="FG4" s="191"/>
      <c r="FH4" s="191"/>
      <c r="FI4" s="191"/>
      <c r="FJ4" s="191"/>
      <c r="FK4" s="191"/>
      <c r="FL4" s="191"/>
      <c r="FM4" s="191"/>
      <c r="FN4" s="191"/>
      <c r="FO4" s="191"/>
      <c r="FP4" s="191"/>
    </row>
    <row r="5" spans="2:172" s="51" customFormat="1" ht="35.1" customHeight="1">
      <c r="B5" s="8280"/>
      <c r="C5" s="8281"/>
      <c r="D5" s="8293" t="s">
        <v>1993</v>
      </c>
      <c r="E5" s="8294"/>
      <c r="F5" s="8294"/>
      <c r="G5" s="8294"/>
      <c r="H5" s="8294"/>
      <c r="I5" s="8294"/>
      <c r="J5" s="8294"/>
      <c r="K5" s="8294"/>
      <c r="L5" s="8294"/>
      <c r="M5" s="8295"/>
      <c r="N5" s="1604" t="s">
        <v>50</v>
      </c>
      <c r="ES5" s="191"/>
      <c r="ET5" s="191"/>
      <c r="EU5" s="191"/>
      <c r="EV5" s="191"/>
      <c r="EW5" s="191"/>
      <c r="EX5" s="191"/>
      <c r="EY5" s="191"/>
      <c r="EZ5" s="191"/>
      <c r="FA5" s="191"/>
      <c r="FB5" s="191"/>
      <c r="FC5" s="191"/>
      <c r="FD5" s="191"/>
      <c r="FE5" s="191"/>
      <c r="FF5" s="191"/>
      <c r="FG5" s="191"/>
      <c r="FH5" s="191"/>
      <c r="FI5" s="191"/>
      <c r="FJ5" s="191"/>
      <c r="FK5" s="191"/>
      <c r="FL5" s="191"/>
      <c r="FM5" s="191"/>
      <c r="FN5" s="191"/>
      <c r="FO5" s="191"/>
      <c r="FP5" s="191"/>
    </row>
    <row r="6" spans="2:172" s="51" customFormat="1" ht="35.1" customHeight="1">
      <c r="B6" s="8282"/>
      <c r="C6" s="8283"/>
      <c r="D6" s="8296"/>
      <c r="E6" s="8297"/>
      <c r="F6" s="8297"/>
      <c r="G6" s="8297"/>
      <c r="H6" s="8297"/>
      <c r="I6" s="8297"/>
      <c r="J6" s="8297"/>
      <c r="K6" s="8297"/>
      <c r="L6" s="8297"/>
      <c r="M6" s="8298"/>
      <c r="N6" s="1605" t="s">
        <v>225</v>
      </c>
      <c r="ES6" s="191"/>
      <c r="ET6" s="191"/>
      <c r="EU6" s="191"/>
      <c r="EV6" s="191"/>
      <c r="EW6" s="191"/>
      <c r="EX6" s="191"/>
      <c r="EY6" s="191"/>
      <c r="EZ6" s="191"/>
      <c r="FA6" s="191"/>
      <c r="FB6" s="191"/>
      <c r="FC6" s="191"/>
      <c r="FD6" s="191"/>
      <c r="FE6" s="191"/>
      <c r="FF6" s="191"/>
      <c r="FG6" s="191"/>
      <c r="FH6" s="191"/>
      <c r="FI6" s="191"/>
      <c r="FJ6" s="191"/>
      <c r="FK6" s="191"/>
      <c r="FL6" s="191"/>
      <c r="FM6" s="191"/>
      <c r="FN6" s="191"/>
      <c r="FO6" s="191"/>
      <c r="FP6" s="191"/>
    </row>
    <row r="7" spans="2:172" s="51" customFormat="1" ht="24" customHeight="1">
      <c r="B7" s="1606" t="s">
        <v>52</v>
      </c>
      <c r="C7" s="1607" t="str">
        <f ca="1">CELL("nomfichier")</f>
        <v>D:\Données\1.UPRT\0-UPRT.fait\1-UPRT.FR-SITE-WEB\ff-fiches-fabrications\ff.fiches.fabrication.2023\ffr.restaurant.2023\[S_SOYEZ.CREATIFS.xlsx]Divers</v>
      </c>
      <c r="D7" s="1608"/>
      <c r="E7" s="1609"/>
      <c r="F7" s="1610"/>
      <c r="G7" s="1610"/>
      <c r="H7" s="1610"/>
      <c r="I7" s="1610"/>
      <c r="J7" s="1609"/>
      <c r="K7" s="1610"/>
      <c r="L7" s="1610"/>
      <c r="M7" s="1609" t="s">
        <v>53</v>
      </c>
      <c r="N7" s="1611"/>
      <c r="ES7" s="191"/>
      <c r="ET7" s="191"/>
      <c r="EU7" s="191"/>
      <c r="EV7" s="191"/>
      <c r="EW7" s="191"/>
      <c r="EX7" s="191"/>
      <c r="EY7" s="191"/>
      <c r="EZ7" s="191"/>
      <c r="FA7" s="191"/>
      <c r="FB7" s="191"/>
      <c r="FC7" s="191"/>
      <c r="FD7" s="191"/>
      <c r="FE7" s="191"/>
      <c r="FF7" s="191"/>
      <c r="FG7" s="191"/>
      <c r="FH7" s="191"/>
      <c r="FI7" s="191"/>
      <c r="FJ7" s="191"/>
      <c r="FK7" s="191"/>
      <c r="FL7" s="191"/>
      <c r="FM7" s="191"/>
      <c r="FN7" s="191"/>
      <c r="FO7" s="191"/>
      <c r="FP7" s="191"/>
    </row>
    <row r="8" spans="2:172" ht="39">
      <c r="B8" s="1612" t="s">
        <v>1994</v>
      </c>
      <c r="C8" s="1613"/>
      <c r="D8" s="1613"/>
      <c r="E8" s="1613"/>
      <c r="F8" s="1613"/>
      <c r="G8" s="1613"/>
      <c r="H8" s="1613"/>
      <c r="I8" s="1613"/>
      <c r="J8" s="1613"/>
      <c r="K8" s="1613"/>
      <c r="L8" s="1613"/>
      <c r="M8" s="1613"/>
      <c r="N8" s="1614"/>
      <c r="P8" s="1615">
        <v>39</v>
      </c>
    </row>
    <row r="9" spans="2:172" ht="39">
      <c r="B9" s="1616" t="s">
        <v>1995</v>
      </c>
      <c r="C9" s="1617"/>
      <c r="D9" s="1617"/>
      <c r="E9" s="1617"/>
      <c r="F9" s="1617"/>
      <c r="G9" s="1617"/>
      <c r="H9" s="1617"/>
      <c r="I9" s="1617"/>
      <c r="J9" s="1617"/>
      <c r="K9" s="1617"/>
      <c r="L9" s="1617"/>
      <c r="M9" s="1618"/>
      <c r="N9" s="1619"/>
      <c r="P9" s="1615">
        <v>39</v>
      </c>
    </row>
    <row r="10" spans="2:172" s="1629" customFormat="1" ht="15" customHeight="1" thickBot="1">
      <c r="B10" s="1620"/>
      <c r="C10" s="1621"/>
      <c r="D10" s="1621"/>
      <c r="E10" s="1621"/>
      <c r="F10" s="1622"/>
      <c r="G10" s="1623"/>
      <c r="H10" s="1624"/>
      <c r="I10" s="1625"/>
      <c r="J10" s="1622"/>
      <c r="K10" s="1626"/>
      <c r="L10" s="1626"/>
      <c r="M10" s="1627"/>
      <c r="N10" s="1628"/>
      <c r="P10" s="1615">
        <v>15</v>
      </c>
      <c r="W10" s="191"/>
      <c r="X10" s="191"/>
    </row>
    <row r="11" spans="2:172" ht="99.95" customHeight="1">
      <c r="B11" s="1630">
        <v>0</v>
      </c>
      <c r="C11" s="8266" t="s">
        <v>1996</v>
      </c>
      <c r="D11" s="8267"/>
      <c r="E11" s="8267"/>
      <c r="F11" s="8267"/>
      <c r="G11" s="8267"/>
      <c r="H11" s="8267"/>
      <c r="I11" s="8267"/>
      <c r="J11" s="8267"/>
      <c r="K11" s="8267"/>
      <c r="L11" s="1631"/>
      <c r="M11" s="1632"/>
      <c r="N11" s="1633"/>
      <c r="P11" s="1615">
        <v>100</v>
      </c>
      <c r="R11" s="8268" t="s">
        <v>1773</v>
      </c>
      <c r="S11" s="8269"/>
      <c r="T11" s="8269"/>
      <c r="U11" s="8269"/>
      <c r="V11" s="8269"/>
      <c r="W11" s="8269"/>
      <c r="X11" s="8269"/>
      <c r="Y11" s="8270"/>
    </row>
    <row r="12" spans="2:172" s="1629" customFormat="1" ht="15" customHeight="1">
      <c r="B12" s="1620"/>
      <c r="C12" s="1634"/>
      <c r="D12" s="1621"/>
      <c r="E12" s="1621"/>
      <c r="F12" s="1622"/>
      <c r="G12" s="1623"/>
      <c r="H12" s="1624"/>
      <c r="I12" s="1625"/>
      <c r="J12" s="1622"/>
      <c r="K12" s="1626"/>
      <c r="L12" s="1626"/>
      <c r="M12" s="1627"/>
      <c r="N12" s="1628"/>
      <c r="P12" s="1615">
        <v>15</v>
      </c>
      <c r="R12" s="8271"/>
      <c r="S12" s="8272"/>
      <c r="T12" s="8272"/>
      <c r="U12" s="8272"/>
      <c r="V12" s="8272"/>
      <c r="W12" s="8272"/>
      <c r="X12" s="8272"/>
      <c r="Y12" s="8273"/>
    </row>
    <row r="13" spans="2:172" ht="99.95" customHeight="1">
      <c r="B13" s="1630">
        <v>0</v>
      </c>
      <c r="C13" s="8266" t="s">
        <v>1997</v>
      </c>
      <c r="D13" s="8267"/>
      <c r="E13" s="8267"/>
      <c r="F13" s="8267"/>
      <c r="G13" s="8267"/>
      <c r="H13" s="8267"/>
      <c r="I13" s="8267"/>
      <c r="J13" s="8267"/>
      <c r="K13" s="8267"/>
      <c r="L13" s="1631"/>
      <c r="M13" s="1632"/>
      <c r="N13" s="1635"/>
      <c r="P13" s="1615">
        <v>100</v>
      </c>
      <c r="R13" s="8271"/>
      <c r="S13" s="8272"/>
      <c r="T13" s="8272"/>
      <c r="U13" s="8272"/>
      <c r="V13" s="8272"/>
      <c r="W13" s="8272"/>
      <c r="X13" s="8272"/>
      <c r="Y13" s="8273"/>
    </row>
    <row r="14" spans="2:172" s="1629" customFormat="1" ht="15" customHeight="1" thickBot="1">
      <c r="B14" s="1620"/>
      <c r="C14" s="1634"/>
      <c r="D14" s="1621"/>
      <c r="E14" s="1621"/>
      <c r="F14" s="1622"/>
      <c r="G14" s="1623"/>
      <c r="H14" s="1624"/>
      <c r="I14" s="1625"/>
      <c r="J14" s="1622"/>
      <c r="K14" s="1626"/>
      <c r="L14" s="1626"/>
      <c r="M14" s="1627"/>
      <c r="N14" s="1628"/>
      <c r="P14" s="1615">
        <v>15</v>
      </c>
      <c r="R14" s="8274"/>
      <c r="S14" s="8275"/>
      <c r="T14" s="8275"/>
      <c r="U14" s="8275"/>
      <c r="V14" s="8275"/>
      <c r="W14" s="8275"/>
      <c r="X14" s="8275"/>
      <c r="Y14" s="8276"/>
    </row>
    <row r="15" spans="2:172" ht="99.95" customHeight="1">
      <c r="B15" s="1630">
        <v>0</v>
      </c>
      <c r="C15" s="8266" t="s">
        <v>1998</v>
      </c>
      <c r="D15" s="8267"/>
      <c r="E15" s="8267"/>
      <c r="F15" s="8267"/>
      <c r="G15" s="8267"/>
      <c r="H15" s="8267"/>
      <c r="I15" s="8267"/>
      <c r="J15" s="8267"/>
      <c r="K15" s="8267"/>
      <c r="L15" s="1631"/>
      <c r="M15" s="1632"/>
      <c r="N15" s="1635"/>
      <c r="P15" s="1615">
        <v>100</v>
      </c>
      <c r="R15" s="1636" t="s">
        <v>1999</v>
      </c>
    </row>
    <row r="16" spans="2:172" s="1629" customFormat="1" ht="15" customHeight="1">
      <c r="B16" s="1620"/>
      <c r="C16" s="1634"/>
      <c r="D16" s="1621"/>
      <c r="E16" s="1621"/>
      <c r="F16" s="1622"/>
      <c r="G16" s="1623"/>
      <c r="H16" s="1624"/>
      <c r="I16" s="1625"/>
      <c r="J16" s="1622"/>
      <c r="K16" s="1626"/>
      <c r="L16" s="1626"/>
      <c r="M16" s="1627"/>
      <c r="N16" s="1628"/>
      <c r="P16" s="1615">
        <v>15</v>
      </c>
    </row>
    <row r="17" spans="2:16" ht="99.95" customHeight="1">
      <c r="B17" s="1637">
        <v>0</v>
      </c>
      <c r="C17" s="8266" t="s">
        <v>2000</v>
      </c>
      <c r="D17" s="8267"/>
      <c r="E17" s="8267"/>
      <c r="F17" s="8267"/>
      <c r="G17" s="8267"/>
      <c r="H17" s="8267"/>
      <c r="I17" s="8267"/>
      <c r="J17" s="8267"/>
      <c r="K17" s="8267"/>
      <c r="L17" s="1631"/>
      <c r="M17" s="1632"/>
      <c r="N17" s="1638"/>
      <c r="P17" s="1615">
        <v>100</v>
      </c>
    </row>
    <row r="18" spans="2:16" s="1629" customFormat="1" ht="15" customHeight="1">
      <c r="B18" s="1620"/>
      <c r="C18" s="1634"/>
      <c r="D18" s="1621"/>
      <c r="E18" s="1621"/>
      <c r="F18" s="1622"/>
      <c r="G18" s="1623"/>
      <c r="H18" s="1624"/>
      <c r="I18" s="1625"/>
      <c r="J18" s="1622"/>
      <c r="K18" s="1626"/>
      <c r="L18" s="1626"/>
      <c r="M18" s="1627"/>
      <c r="N18" s="1628"/>
      <c r="P18" s="1615">
        <v>15</v>
      </c>
    </row>
    <row r="19" spans="2:16" ht="99.95" customHeight="1">
      <c r="B19" s="1639">
        <v>0</v>
      </c>
      <c r="C19" s="8266" t="s">
        <v>2001</v>
      </c>
      <c r="D19" s="8267"/>
      <c r="E19" s="8267"/>
      <c r="F19" s="8267"/>
      <c r="G19" s="8267"/>
      <c r="H19" s="8267"/>
      <c r="I19" s="8267"/>
      <c r="J19" s="8267"/>
      <c r="K19" s="8267"/>
      <c r="L19" s="1631"/>
      <c r="M19" s="1632"/>
      <c r="N19" s="1640"/>
      <c r="P19" s="1615">
        <v>100</v>
      </c>
    </row>
    <row r="20" spans="2:16" s="1629" customFormat="1" ht="15" customHeight="1">
      <c r="B20" s="1620"/>
      <c r="C20" s="1634"/>
      <c r="D20" s="1621"/>
      <c r="E20" s="1621"/>
      <c r="F20" s="1622"/>
      <c r="G20" s="1623"/>
      <c r="H20" s="1624"/>
      <c r="I20" s="1625"/>
      <c r="J20" s="1622"/>
      <c r="K20" s="1626"/>
      <c r="L20" s="1626"/>
      <c r="M20" s="1627"/>
      <c r="N20" s="1628"/>
      <c r="P20" s="1615">
        <v>15</v>
      </c>
    </row>
    <row r="21" spans="2:16" ht="99.95" customHeight="1">
      <c r="B21" s="1639">
        <v>0</v>
      </c>
      <c r="C21" s="8266" t="s">
        <v>2002</v>
      </c>
      <c r="D21" s="8267"/>
      <c r="E21" s="8267"/>
      <c r="F21" s="8267"/>
      <c r="G21" s="8267"/>
      <c r="H21" s="8267"/>
      <c r="I21" s="8267"/>
      <c r="J21" s="8267"/>
      <c r="K21" s="8267"/>
      <c r="L21" s="1631"/>
      <c r="M21" s="1632"/>
      <c r="N21" s="1640"/>
      <c r="P21" s="1615">
        <v>120</v>
      </c>
    </row>
    <row r="22" spans="2:16" s="1629" customFormat="1" ht="15" customHeight="1">
      <c r="B22" s="1620"/>
      <c r="C22" s="1634"/>
      <c r="D22" s="1621"/>
      <c r="E22" s="1621"/>
      <c r="F22" s="1622"/>
      <c r="G22" s="1623"/>
      <c r="H22" s="1624"/>
      <c r="I22" s="1625"/>
      <c r="J22" s="1622"/>
      <c r="K22" s="1626"/>
      <c r="L22" s="1626"/>
      <c r="M22" s="1627"/>
      <c r="N22" s="1628"/>
      <c r="P22" s="1615">
        <v>15</v>
      </c>
    </row>
    <row r="23" spans="2:16" ht="99.95" customHeight="1">
      <c r="B23" s="1639">
        <v>0</v>
      </c>
      <c r="C23" s="8266" t="s">
        <v>2003</v>
      </c>
      <c r="D23" s="8266"/>
      <c r="E23" s="8266"/>
      <c r="F23" s="8266"/>
      <c r="G23" s="8266"/>
      <c r="H23" s="8266"/>
      <c r="I23" s="8266"/>
      <c r="J23" s="8266"/>
      <c r="K23" s="8266"/>
      <c r="L23" s="8266"/>
      <c r="M23" s="8277"/>
      <c r="N23" s="1640"/>
      <c r="P23" s="1615">
        <v>100</v>
      </c>
    </row>
    <row r="24" spans="2:16" s="1629" customFormat="1" ht="15" customHeight="1">
      <c r="B24" s="1620"/>
      <c r="C24" s="1634"/>
      <c r="D24" s="1621"/>
      <c r="E24" s="1621"/>
      <c r="F24" s="1622"/>
      <c r="G24" s="1623"/>
      <c r="H24" s="1624"/>
      <c r="I24" s="1625"/>
      <c r="J24" s="1622"/>
      <c r="K24" s="1626"/>
      <c r="L24" s="1626"/>
      <c r="M24" s="1627"/>
      <c r="N24" s="1628"/>
      <c r="P24" s="1615">
        <v>15</v>
      </c>
    </row>
    <row r="25" spans="2:16" ht="99.95" customHeight="1">
      <c r="B25" s="1641">
        <v>0</v>
      </c>
      <c r="C25" s="8266" t="s">
        <v>2004</v>
      </c>
      <c r="D25" s="8266"/>
      <c r="E25" s="8266"/>
      <c r="F25" s="8266"/>
      <c r="G25" s="8266"/>
      <c r="H25" s="8266"/>
      <c r="I25" s="8266"/>
      <c r="J25" s="8266"/>
      <c r="K25" s="8266"/>
      <c r="L25" s="8266"/>
      <c r="M25" s="8277"/>
      <c r="N25" s="1642"/>
      <c r="P25" s="1615">
        <v>100</v>
      </c>
    </row>
    <row r="26" spans="2:16" s="1629" customFormat="1" ht="15" customHeight="1">
      <c r="B26" s="1620"/>
      <c r="C26" s="1634"/>
      <c r="D26" s="1621"/>
      <c r="E26" s="1621"/>
      <c r="F26" s="1622"/>
      <c r="G26" s="1623"/>
      <c r="H26" s="1624"/>
      <c r="I26" s="1625"/>
      <c r="J26" s="1622"/>
      <c r="K26" s="1626"/>
      <c r="L26" s="1626"/>
      <c r="M26" s="1627"/>
      <c r="N26" s="1628"/>
      <c r="P26" s="1615">
        <v>15</v>
      </c>
    </row>
    <row r="27" spans="2:16" ht="99.95" customHeight="1">
      <c r="B27" s="1643">
        <v>0</v>
      </c>
      <c r="C27" s="8266" t="s">
        <v>2005</v>
      </c>
      <c r="D27" s="8267"/>
      <c r="E27" s="8267"/>
      <c r="F27" s="8267"/>
      <c r="G27" s="8267"/>
      <c r="H27" s="8267"/>
      <c r="I27" s="8267"/>
      <c r="J27" s="8267"/>
      <c r="K27" s="8267"/>
      <c r="L27" s="1631"/>
      <c r="M27" s="1632"/>
      <c r="N27" s="1644"/>
      <c r="P27" s="1615">
        <v>100</v>
      </c>
    </row>
    <row r="28" spans="2:16" s="1629" customFormat="1" ht="15" customHeight="1">
      <c r="B28" s="1620"/>
      <c r="C28" s="1634"/>
      <c r="D28" s="1621"/>
      <c r="E28" s="1621"/>
      <c r="F28" s="1622"/>
      <c r="G28" s="1623"/>
      <c r="H28" s="1624"/>
      <c r="I28" s="1625"/>
      <c r="J28" s="1622"/>
      <c r="K28" s="1626"/>
      <c r="L28" s="1626"/>
      <c r="M28" s="1627"/>
      <c r="N28" s="1628"/>
      <c r="P28" s="1615">
        <v>15</v>
      </c>
    </row>
    <row r="29" spans="2:16" ht="99.95" customHeight="1">
      <c r="B29" s="1645">
        <v>0</v>
      </c>
      <c r="C29" s="8266" t="s">
        <v>2006</v>
      </c>
      <c r="D29" s="8267"/>
      <c r="E29" s="8267"/>
      <c r="F29" s="8267"/>
      <c r="G29" s="8267"/>
      <c r="H29" s="8267"/>
      <c r="I29" s="8267"/>
      <c r="J29" s="8267"/>
      <c r="K29" s="8267"/>
      <c r="L29" s="1631"/>
      <c r="M29" s="1632"/>
      <c r="N29" s="1646"/>
      <c r="P29" s="1615">
        <v>100</v>
      </c>
    </row>
    <row r="30" spans="2:16" s="1629" customFormat="1" ht="15" customHeight="1">
      <c r="B30" s="1620"/>
      <c r="C30" s="1634"/>
      <c r="D30" s="1621"/>
      <c r="E30" s="1621"/>
      <c r="F30" s="1622"/>
      <c r="G30" s="1623"/>
      <c r="H30" s="1624"/>
      <c r="I30" s="1625"/>
      <c r="J30" s="1622"/>
      <c r="K30" s="1626"/>
      <c r="L30" s="1626"/>
      <c r="M30" s="1627"/>
      <c r="N30" s="1628"/>
      <c r="P30" s="1615">
        <v>15</v>
      </c>
    </row>
    <row r="31" spans="2:16" ht="99.95" customHeight="1">
      <c r="B31" s="1647">
        <v>0</v>
      </c>
      <c r="C31" s="8266" t="s">
        <v>2007</v>
      </c>
      <c r="D31" s="8267"/>
      <c r="E31" s="8267"/>
      <c r="F31" s="8267"/>
      <c r="G31" s="8267"/>
      <c r="H31" s="8267"/>
      <c r="I31" s="8267"/>
      <c r="J31" s="8267"/>
      <c r="K31" s="8267"/>
      <c r="L31" s="1631"/>
      <c r="M31" s="1632"/>
      <c r="N31" s="1648"/>
      <c r="P31" s="1615">
        <v>100</v>
      </c>
    </row>
    <row r="32" spans="2:16" s="1629" customFormat="1" ht="15" customHeight="1">
      <c r="B32" s="1620"/>
      <c r="C32" s="1634"/>
      <c r="D32" s="1621"/>
      <c r="E32" s="1621"/>
      <c r="F32" s="1622"/>
      <c r="G32" s="1623"/>
      <c r="H32" s="1624"/>
      <c r="I32" s="1625"/>
      <c r="J32" s="1622"/>
      <c r="K32" s="1626"/>
      <c r="L32" s="1626"/>
      <c r="M32" s="1627"/>
      <c r="N32" s="1628"/>
      <c r="P32" s="1615">
        <v>15</v>
      </c>
    </row>
    <row r="33" spans="2:16" ht="99.95" customHeight="1">
      <c r="B33" s="1647">
        <v>0</v>
      </c>
      <c r="C33" s="8266" t="s">
        <v>2008</v>
      </c>
      <c r="D33" s="8267"/>
      <c r="E33" s="8267"/>
      <c r="F33" s="8267"/>
      <c r="G33" s="8267"/>
      <c r="H33" s="8267"/>
      <c r="I33" s="8267"/>
      <c r="J33" s="8267"/>
      <c r="K33" s="8267"/>
      <c r="L33" s="1631"/>
      <c r="M33" s="1632"/>
      <c r="N33" s="1648"/>
      <c r="P33" s="1615">
        <v>100</v>
      </c>
    </row>
    <row r="34" spans="2:16" s="1629" customFormat="1" ht="15" customHeight="1">
      <c r="B34" s="1620"/>
      <c r="C34" s="1634"/>
      <c r="D34" s="1621"/>
      <c r="E34" s="1621"/>
      <c r="F34" s="1622"/>
      <c r="G34" s="1623"/>
      <c r="H34" s="1624"/>
      <c r="I34" s="1625"/>
      <c r="J34" s="1622"/>
      <c r="K34" s="1626"/>
      <c r="L34" s="1626"/>
      <c r="M34" s="1627"/>
      <c r="N34" s="1628"/>
      <c r="P34" s="1615">
        <v>15</v>
      </c>
    </row>
    <row r="35" spans="2:16" ht="99.95" customHeight="1">
      <c r="B35" s="1647">
        <v>0</v>
      </c>
      <c r="C35" s="8266" t="s">
        <v>2009</v>
      </c>
      <c r="D35" s="8267"/>
      <c r="E35" s="8267"/>
      <c r="F35" s="8267"/>
      <c r="G35" s="8267"/>
      <c r="H35" s="8267"/>
      <c r="I35" s="8267"/>
      <c r="J35" s="8267"/>
      <c r="K35" s="8267"/>
      <c r="L35" s="1631"/>
      <c r="M35" s="1632"/>
      <c r="N35" s="1648"/>
      <c r="P35" s="1615">
        <v>100</v>
      </c>
    </row>
    <row r="36" spans="2:16" s="1629" customFormat="1" ht="15" customHeight="1">
      <c r="B36" s="1620"/>
      <c r="C36" s="1649"/>
      <c r="D36" s="1650"/>
      <c r="E36" s="1650"/>
      <c r="F36" s="1651"/>
      <c r="G36" s="1652"/>
      <c r="H36" s="1653"/>
      <c r="I36" s="1654"/>
      <c r="J36" s="1651"/>
      <c r="K36" s="1655"/>
      <c r="L36" s="1655"/>
      <c r="M36" s="1656"/>
      <c r="N36" s="1657"/>
      <c r="P36" s="1615">
        <v>15</v>
      </c>
    </row>
    <row r="37" spans="2:16" ht="99.95" customHeight="1">
      <c r="B37" s="1647">
        <v>0</v>
      </c>
      <c r="C37" s="8266" t="s">
        <v>2010</v>
      </c>
      <c r="D37" s="8267"/>
      <c r="E37" s="8267"/>
      <c r="F37" s="8267"/>
      <c r="G37" s="8267"/>
      <c r="H37" s="8267"/>
      <c r="I37" s="8267"/>
      <c r="J37" s="8267"/>
      <c r="K37" s="8267"/>
      <c r="L37" s="1631"/>
      <c r="M37" s="1632"/>
      <c r="N37" s="1648"/>
      <c r="P37" s="1615">
        <v>100</v>
      </c>
    </row>
    <row r="38" spans="2:16" s="1629" customFormat="1" ht="15" customHeight="1">
      <c r="B38" s="1620"/>
      <c r="C38" s="1634"/>
      <c r="D38" s="1621"/>
      <c r="E38" s="1621"/>
      <c r="F38" s="1622"/>
      <c r="G38" s="1623"/>
      <c r="H38" s="1624"/>
      <c r="I38" s="1625"/>
      <c r="J38" s="1622"/>
      <c r="K38" s="1626"/>
      <c r="L38" s="1626"/>
      <c r="M38" s="1627"/>
      <c r="N38" s="1628"/>
      <c r="P38" s="1615">
        <v>15</v>
      </c>
    </row>
    <row r="39" spans="2:16" ht="99.95" customHeight="1">
      <c r="B39" s="1658">
        <v>0</v>
      </c>
      <c r="C39" s="8266" t="s">
        <v>2011</v>
      </c>
      <c r="D39" s="8267"/>
      <c r="E39" s="8267"/>
      <c r="F39" s="8267"/>
      <c r="G39" s="8267"/>
      <c r="H39" s="8267"/>
      <c r="I39" s="8267"/>
      <c r="J39" s="8267"/>
      <c r="K39" s="8267"/>
      <c r="L39" s="1631"/>
      <c r="M39" s="1632"/>
      <c r="N39" s="1659"/>
      <c r="P39" s="1615">
        <v>100</v>
      </c>
    </row>
    <row r="40" spans="2:16" s="1629" customFormat="1" ht="15" customHeight="1">
      <c r="B40" s="1620"/>
      <c r="C40" s="1634"/>
      <c r="D40" s="1621"/>
      <c r="E40" s="1621"/>
      <c r="F40" s="1622"/>
      <c r="G40" s="1623"/>
      <c r="H40" s="1624"/>
      <c r="I40" s="1625"/>
      <c r="J40" s="1622"/>
      <c r="K40" s="1626"/>
      <c r="L40" s="1626"/>
      <c r="M40" s="1627"/>
      <c r="N40" s="1628"/>
      <c r="P40" s="1615">
        <v>15</v>
      </c>
    </row>
    <row r="41" spans="2:16" ht="99.95" customHeight="1">
      <c r="B41" s="1658">
        <v>0</v>
      </c>
      <c r="C41" s="8266"/>
      <c r="D41" s="8267"/>
      <c r="E41" s="8267"/>
      <c r="F41" s="8267"/>
      <c r="G41" s="8267"/>
      <c r="H41" s="8267"/>
      <c r="I41" s="8267"/>
      <c r="J41" s="8267"/>
      <c r="K41" s="8267"/>
      <c r="L41" s="1631"/>
      <c r="M41" s="1632"/>
      <c r="N41" s="1659"/>
      <c r="P41" s="1615">
        <v>100</v>
      </c>
    </row>
    <row r="42" spans="2:16" s="1629" customFormat="1" ht="15" customHeight="1">
      <c r="B42" s="1620"/>
      <c r="C42" s="1634"/>
      <c r="D42" s="1621"/>
      <c r="E42" s="1621"/>
      <c r="F42" s="1622"/>
      <c r="G42" s="1623"/>
      <c r="H42" s="1624"/>
      <c r="I42" s="1625"/>
      <c r="J42" s="1622"/>
      <c r="K42" s="1626"/>
      <c r="L42" s="1626"/>
      <c r="M42" s="1627"/>
      <c r="N42" s="1628"/>
      <c r="P42" s="1615">
        <v>15</v>
      </c>
    </row>
    <row r="43" spans="2:16" ht="99.95" customHeight="1">
      <c r="B43" s="1658">
        <v>0</v>
      </c>
      <c r="C43" s="8266"/>
      <c r="D43" s="8267"/>
      <c r="E43" s="8267"/>
      <c r="F43" s="8267"/>
      <c r="G43" s="8267"/>
      <c r="H43" s="8267"/>
      <c r="I43" s="8267"/>
      <c r="J43" s="8267"/>
      <c r="K43" s="8267"/>
      <c r="L43" s="1631"/>
      <c r="M43" s="1632"/>
      <c r="N43" s="1659"/>
      <c r="P43" s="1615">
        <v>100</v>
      </c>
    </row>
    <row r="44" spans="2:16" s="1629" customFormat="1" ht="15" customHeight="1">
      <c r="B44" s="1620"/>
      <c r="C44" s="1634"/>
      <c r="D44" s="1621"/>
      <c r="E44" s="1621"/>
      <c r="F44" s="1622"/>
      <c r="G44" s="1623"/>
      <c r="H44" s="1624"/>
      <c r="I44" s="1625"/>
      <c r="J44" s="1622"/>
      <c r="K44" s="1626"/>
      <c r="L44" s="1626"/>
      <c r="M44" s="1627"/>
      <c r="N44" s="1628"/>
      <c r="P44" s="1615">
        <v>15</v>
      </c>
    </row>
    <row r="45" spans="2:16" ht="99.95" customHeight="1">
      <c r="B45" s="1658">
        <v>0</v>
      </c>
      <c r="C45" s="8266"/>
      <c r="D45" s="8267"/>
      <c r="E45" s="8267"/>
      <c r="F45" s="8267"/>
      <c r="G45" s="8267"/>
      <c r="H45" s="8267"/>
      <c r="I45" s="8267"/>
      <c r="J45" s="8267"/>
      <c r="K45" s="8267"/>
      <c r="L45" s="1631"/>
      <c r="M45" s="1632"/>
      <c r="N45" s="1659"/>
      <c r="P45" s="1615">
        <v>100</v>
      </c>
    </row>
    <row r="46" spans="2:16" s="1629" customFormat="1" ht="15" customHeight="1">
      <c r="B46" s="1620"/>
      <c r="C46" s="1634"/>
      <c r="D46" s="1621"/>
      <c r="E46" s="1621"/>
      <c r="F46" s="1622"/>
      <c r="G46" s="1623"/>
      <c r="H46" s="1624"/>
      <c r="I46" s="1625"/>
      <c r="J46" s="1622"/>
      <c r="K46" s="1626"/>
      <c r="L46" s="1626"/>
      <c r="M46" s="1627"/>
      <c r="N46" s="1628"/>
      <c r="P46" s="1615">
        <v>15</v>
      </c>
    </row>
    <row r="47" spans="2:16">
      <c r="B47" s="1660"/>
      <c r="C47" s="1660"/>
      <c r="D47" s="1660"/>
      <c r="E47" s="1660"/>
      <c r="F47" s="1660"/>
      <c r="G47" s="1660"/>
      <c r="H47" s="1660"/>
      <c r="I47" s="1660"/>
      <c r="J47" s="1660"/>
      <c r="K47" s="1660"/>
      <c r="L47" s="1660"/>
      <c r="M47" s="1660"/>
      <c r="N47" s="1660"/>
    </row>
    <row r="48" spans="2:16" ht="23.25">
      <c r="B48" s="1661">
        <f t="shared" ref="B48:M48" ca="1" si="0">CELL("largeur",B48)</f>
        <v>8</v>
      </c>
      <c r="C48" s="1661">
        <f t="shared" ca="1" si="0"/>
        <v>83</v>
      </c>
      <c r="D48" s="1661">
        <f t="shared" ca="1" si="0"/>
        <v>13</v>
      </c>
      <c r="E48" s="1661">
        <f t="shared" ca="1" si="0"/>
        <v>8</v>
      </c>
      <c r="F48" s="1661">
        <f t="shared" ca="1" si="0"/>
        <v>17</v>
      </c>
      <c r="G48" s="1661">
        <f t="shared" ca="1" si="0"/>
        <v>17</v>
      </c>
      <c r="H48" s="1661">
        <f t="shared" ca="1" si="0"/>
        <v>20</v>
      </c>
      <c r="I48" s="1661">
        <f t="shared" ca="1" si="0"/>
        <v>19</v>
      </c>
      <c r="J48" s="1661">
        <f t="shared" ca="1" si="0"/>
        <v>9</v>
      </c>
      <c r="K48" s="1661">
        <f t="shared" ca="1" si="0"/>
        <v>13</v>
      </c>
      <c r="L48" s="1661">
        <f t="shared" ca="1" si="0"/>
        <v>21</v>
      </c>
      <c r="M48" s="1661">
        <f t="shared" ca="1" si="0"/>
        <v>18</v>
      </c>
      <c r="N48" s="1661">
        <f ca="1">CELL("largeur",N48)</f>
        <v>72</v>
      </c>
      <c r="O48" s="1662" t="s">
        <v>2012</v>
      </c>
    </row>
  </sheetData>
  <mergeCells count="22">
    <mergeCell ref="R11:Y14"/>
    <mergeCell ref="C13:K13"/>
    <mergeCell ref="C25:M25"/>
    <mergeCell ref="B2:C6"/>
    <mergeCell ref="D2:M4"/>
    <mergeCell ref="D5:M6"/>
    <mergeCell ref="C11:K11"/>
    <mergeCell ref="C15:K15"/>
    <mergeCell ref="C17:K17"/>
    <mergeCell ref="C19:K19"/>
    <mergeCell ref="C21:K21"/>
    <mergeCell ref="C23:M23"/>
    <mergeCell ref="C39:K39"/>
    <mergeCell ref="C41:K41"/>
    <mergeCell ref="C43:K43"/>
    <mergeCell ref="C45:K45"/>
    <mergeCell ref="C27:K27"/>
    <mergeCell ref="C29:K29"/>
    <mergeCell ref="C31:K31"/>
    <mergeCell ref="C33:K33"/>
    <mergeCell ref="C35:K35"/>
    <mergeCell ref="C37:K37"/>
  </mergeCells>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81EAFA-DC04-46B4-A900-245F265BC13E}">
  <dimension ref="A1:R561"/>
  <sheetViews>
    <sheetView workbookViewId="0">
      <selection activeCell="O6" sqref="O6"/>
    </sheetView>
  </sheetViews>
  <sheetFormatPr baseColWidth="10" defaultRowHeight="15"/>
  <cols>
    <col min="1" max="1" width="5.85546875" style="4" customWidth="1"/>
    <col min="2" max="2" width="11" style="4" customWidth="1"/>
    <col min="3" max="4" width="12.140625" style="4" customWidth="1"/>
    <col min="5" max="5" width="39" style="4" customWidth="1"/>
    <col min="6" max="7" width="18.7109375" style="4" customWidth="1"/>
    <col min="8" max="10" width="20.7109375" style="4" customWidth="1"/>
    <col min="11" max="11" width="20.7109375" style="4077" customWidth="1"/>
    <col min="12" max="12" width="16.5703125" style="4" customWidth="1"/>
    <col min="13" max="13" width="17.140625" style="4" customWidth="1"/>
    <col min="14" max="15" width="11.42578125" style="4"/>
    <col min="16" max="16" width="135.85546875" style="4" customWidth="1"/>
    <col min="17" max="249" width="11.42578125" style="4"/>
    <col min="250" max="250" width="34" style="4" customWidth="1"/>
    <col min="251" max="253" width="11.42578125" style="4"/>
    <col min="254" max="254" width="22.140625" style="4" customWidth="1"/>
    <col min="255" max="255" width="17.42578125" style="4" customWidth="1"/>
    <col min="256" max="505" width="11.42578125" style="4"/>
    <col min="506" max="506" width="34" style="4" customWidth="1"/>
    <col min="507" max="509" width="11.42578125" style="4"/>
    <col min="510" max="510" width="22.140625" style="4" customWidth="1"/>
    <col min="511" max="511" width="17.42578125" style="4" customWidth="1"/>
    <col min="512" max="761" width="11.42578125" style="4"/>
    <col min="762" max="762" width="34" style="4" customWidth="1"/>
    <col min="763" max="765" width="11.42578125" style="4"/>
    <col min="766" max="766" width="22.140625" style="4" customWidth="1"/>
    <col min="767" max="767" width="17.42578125" style="4" customWidth="1"/>
    <col min="768" max="1017" width="11.42578125" style="4"/>
    <col min="1018" max="1018" width="34" style="4" customWidth="1"/>
    <col min="1019" max="1021" width="11.42578125" style="4"/>
    <col min="1022" max="1022" width="22.140625" style="4" customWidth="1"/>
    <col min="1023" max="1023" width="17.42578125" style="4" customWidth="1"/>
    <col min="1024" max="1273" width="11.42578125" style="4"/>
    <col min="1274" max="1274" width="34" style="4" customWidth="1"/>
    <col min="1275" max="1277" width="11.42578125" style="4"/>
    <col min="1278" max="1278" width="22.140625" style="4" customWidth="1"/>
    <col min="1279" max="1279" width="17.42578125" style="4" customWidth="1"/>
    <col min="1280" max="1529" width="11.42578125" style="4"/>
    <col min="1530" max="1530" width="34" style="4" customWidth="1"/>
    <col min="1531" max="1533" width="11.42578125" style="4"/>
    <col min="1534" max="1534" width="22.140625" style="4" customWidth="1"/>
    <col min="1535" max="1535" width="17.42578125" style="4" customWidth="1"/>
    <col min="1536" max="1785" width="11.42578125" style="4"/>
    <col min="1786" max="1786" width="34" style="4" customWidth="1"/>
    <col min="1787" max="1789" width="11.42578125" style="4"/>
    <col min="1790" max="1790" width="22.140625" style="4" customWidth="1"/>
    <col min="1791" max="1791" width="17.42578125" style="4" customWidth="1"/>
    <col min="1792" max="2041" width="11.42578125" style="4"/>
    <col min="2042" max="2042" width="34" style="4" customWidth="1"/>
    <col min="2043" max="2045" width="11.42578125" style="4"/>
    <col min="2046" max="2046" width="22.140625" style="4" customWidth="1"/>
    <col min="2047" max="2047" width="17.42578125" style="4" customWidth="1"/>
    <col min="2048" max="2297" width="11.42578125" style="4"/>
    <col min="2298" max="2298" width="34" style="4" customWidth="1"/>
    <col min="2299" max="2301" width="11.42578125" style="4"/>
    <col min="2302" max="2302" width="22.140625" style="4" customWidth="1"/>
    <col min="2303" max="2303" width="17.42578125" style="4" customWidth="1"/>
    <col min="2304" max="2553" width="11.42578125" style="4"/>
    <col min="2554" max="2554" width="34" style="4" customWidth="1"/>
    <col min="2555" max="2557" width="11.42578125" style="4"/>
    <col min="2558" max="2558" width="22.140625" style="4" customWidth="1"/>
    <col min="2559" max="2559" width="17.42578125" style="4" customWidth="1"/>
    <col min="2560" max="2809" width="11.42578125" style="4"/>
    <col min="2810" max="2810" width="34" style="4" customWidth="1"/>
    <col min="2811" max="2813" width="11.42578125" style="4"/>
    <col min="2814" max="2814" width="22.140625" style="4" customWidth="1"/>
    <col min="2815" max="2815" width="17.42578125" style="4" customWidth="1"/>
    <col min="2816" max="3065" width="11.42578125" style="4"/>
    <col min="3066" max="3066" width="34" style="4" customWidth="1"/>
    <col min="3067" max="3069" width="11.42578125" style="4"/>
    <col min="3070" max="3070" width="22.140625" style="4" customWidth="1"/>
    <col min="3071" max="3071" width="17.42578125" style="4" customWidth="1"/>
    <col min="3072" max="3321" width="11.42578125" style="4"/>
    <col min="3322" max="3322" width="34" style="4" customWidth="1"/>
    <col min="3323" max="3325" width="11.42578125" style="4"/>
    <col min="3326" max="3326" width="22.140625" style="4" customWidth="1"/>
    <col min="3327" max="3327" width="17.42578125" style="4" customWidth="1"/>
    <col min="3328" max="3577" width="11.42578125" style="4"/>
    <col min="3578" max="3578" width="34" style="4" customWidth="1"/>
    <col min="3579" max="3581" width="11.42578125" style="4"/>
    <col min="3582" max="3582" width="22.140625" style="4" customWidth="1"/>
    <col min="3583" max="3583" width="17.42578125" style="4" customWidth="1"/>
    <col min="3584" max="3833" width="11.42578125" style="4"/>
    <col min="3834" max="3834" width="34" style="4" customWidth="1"/>
    <col min="3835" max="3837" width="11.42578125" style="4"/>
    <col min="3838" max="3838" width="22.140625" style="4" customWidth="1"/>
    <col min="3839" max="3839" width="17.42578125" style="4" customWidth="1"/>
    <col min="3840" max="4089" width="11.42578125" style="4"/>
    <col min="4090" max="4090" width="34" style="4" customWidth="1"/>
    <col min="4091" max="4093" width="11.42578125" style="4"/>
    <col min="4094" max="4094" width="22.140625" style="4" customWidth="1"/>
    <col min="4095" max="4095" width="17.42578125" style="4" customWidth="1"/>
    <col min="4096" max="4345" width="11.42578125" style="4"/>
    <col min="4346" max="4346" width="34" style="4" customWidth="1"/>
    <col min="4347" max="4349" width="11.42578125" style="4"/>
    <col min="4350" max="4350" width="22.140625" style="4" customWidth="1"/>
    <col min="4351" max="4351" width="17.42578125" style="4" customWidth="1"/>
    <col min="4352" max="4601" width="11.42578125" style="4"/>
    <col min="4602" max="4602" width="34" style="4" customWidth="1"/>
    <col min="4603" max="4605" width="11.42578125" style="4"/>
    <col min="4606" max="4606" width="22.140625" style="4" customWidth="1"/>
    <col min="4607" max="4607" width="17.42578125" style="4" customWidth="1"/>
    <col min="4608" max="4857" width="11.42578125" style="4"/>
    <col min="4858" max="4858" width="34" style="4" customWidth="1"/>
    <col min="4859" max="4861" width="11.42578125" style="4"/>
    <col min="4862" max="4862" width="22.140625" style="4" customWidth="1"/>
    <col min="4863" max="4863" width="17.42578125" style="4" customWidth="1"/>
    <col min="4864" max="5113" width="11.42578125" style="4"/>
    <col min="5114" max="5114" width="34" style="4" customWidth="1"/>
    <col min="5115" max="5117" width="11.42578125" style="4"/>
    <col min="5118" max="5118" width="22.140625" style="4" customWidth="1"/>
    <col min="5119" max="5119" width="17.42578125" style="4" customWidth="1"/>
    <col min="5120" max="5369" width="11.42578125" style="4"/>
    <col min="5370" max="5370" width="34" style="4" customWidth="1"/>
    <col min="5371" max="5373" width="11.42578125" style="4"/>
    <col min="5374" max="5374" width="22.140625" style="4" customWidth="1"/>
    <col min="5375" max="5375" width="17.42578125" style="4" customWidth="1"/>
    <col min="5376" max="5625" width="11.42578125" style="4"/>
    <col min="5626" max="5626" width="34" style="4" customWidth="1"/>
    <col min="5627" max="5629" width="11.42578125" style="4"/>
    <col min="5630" max="5630" width="22.140625" style="4" customWidth="1"/>
    <col min="5631" max="5631" width="17.42578125" style="4" customWidth="1"/>
    <col min="5632" max="5881" width="11.42578125" style="4"/>
    <col min="5882" max="5882" width="34" style="4" customWidth="1"/>
    <col min="5883" max="5885" width="11.42578125" style="4"/>
    <col min="5886" max="5886" width="22.140625" style="4" customWidth="1"/>
    <col min="5887" max="5887" width="17.42578125" style="4" customWidth="1"/>
    <col min="5888" max="6137" width="11.42578125" style="4"/>
    <col min="6138" max="6138" width="34" style="4" customWidth="1"/>
    <col min="6139" max="6141" width="11.42578125" style="4"/>
    <col min="6142" max="6142" width="22.140625" style="4" customWidth="1"/>
    <col min="6143" max="6143" width="17.42578125" style="4" customWidth="1"/>
    <col min="6144" max="6393" width="11.42578125" style="4"/>
    <col min="6394" max="6394" width="34" style="4" customWidth="1"/>
    <col min="6395" max="6397" width="11.42578125" style="4"/>
    <col min="6398" max="6398" width="22.140625" style="4" customWidth="1"/>
    <col min="6399" max="6399" width="17.42578125" style="4" customWidth="1"/>
    <col min="6400" max="6649" width="11.42578125" style="4"/>
    <col min="6650" max="6650" width="34" style="4" customWidth="1"/>
    <col min="6651" max="6653" width="11.42578125" style="4"/>
    <col min="6654" max="6654" width="22.140625" style="4" customWidth="1"/>
    <col min="6655" max="6655" width="17.42578125" style="4" customWidth="1"/>
    <col min="6656" max="6905" width="11.42578125" style="4"/>
    <col min="6906" max="6906" width="34" style="4" customWidth="1"/>
    <col min="6907" max="6909" width="11.42578125" style="4"/>
    <col min="6910" max="6910" width="22.140625" style="4" customWidth="1"/>
    <col min="6911" max="6911" width="17.42578125" style="4" customWidth="1"/>
    <col min="6912" max="7161" width="11.42578125" style="4"/>
    <col min="7162" max="7162" width="34" style="4" customWidth="1"/>
    <col min="7163" max="7165" width="11.42578125" style="4"/>
    <col min="7166" max="7166" width="22.140625" style="4" customWidth="1"/>
    <col min="7167" max="7167" width="17.42578125" style="4" customWidth="1"/>
    <col min="7168" max="7417" width="11.42578125" style="4"/>
    <col min="7418" max="7418" width="34" style="4" customWidth="1"/>
    <col min="7419" max="7421" width="11.42578125" style="4"/>
    <col min="7422" max="7422" width="22.140625" style="4" customWidth="1"/>
    <col min="7423" max="7423" width="17.42578125" style="4" customWidth="1"/>
    <col min="7424" max="7673" width="11.42578125" style="4"/>
    <col min="7674" max="7674" width="34" style="4" customWidth="1"/>
    <col min="7675" max="7677" width="11.42578125" style="4"/>
    <col min="7678" max="7678" width="22.140625" style="4" customWidth="1"/>
    <col min="7679" max="7679" width="17.42578125" style="4" customWidth="1"/>
    <col min="7680" max="7929" width="11.42578125" style="4"/>
    <col min="7930" max="7930" width="34" style="4" customWidth="1"/>
    <col min="7931" max="7933" width="11.42578125" style="4"/>
    <col min="7934" max="7934" width="22.140625" style="4" customWidth="1"/>
    <col min="7935" max="7935" width="17.42578125" style="4" customWidth="1"/>
    <col min="7936" max="8185" width="11.42578125" style="4"/>
    <col min="8186" max="8186" width="34" style="4" customWidth="1"/>
    <col min="8187" max="8189" width="11.42578125" style="4"/>
    <col min="8190" max="8190" width="22.140625" style="4" customWidth="1"/>
    <col min="8191" max="8191" width="17.42578125" style="4" customWidth="1"/>
    <col min="8192" max="8441" width="11.42578125" style="4"/>
    <col min="8442" max="8442" width="34" style="4" customWidth="1"/>
    <col min="8443" max="8445" width="11.42578125" style="4"/>
    <col min="8446" max="8446" width="22.140625" style="4" customWidth="1"/>
    <col min="8447" max="8447" width="17.42578125" style="4" customWidth="1"/>
    <col min="8448" max="8697" width="11.42578125" style="4"/>
    <col min="8698" max="8698" width="34" style="4" customWidth="1"/>
    <col min="8699" max="8701" width="11.42578125" style="4"/>
    <col min="8702" max="8702" width="22.140625" style="4" customWidth="1"/>
    <col min="8703" max="8703" width="17.42578125" style="4" customWidth="1"/>
    <col min="8704" max="8953" width="11.42578125" style="4"/>
    <col min="8954" max="8954" width="34" style="4" customWidth="1"/>
    <col min="8955" max="8957" width="11.42578125" style="4"/>
    <col min="8958" max="8958" width="22.140625" style="4" customWidth="1"/>
    <col min="8959" max="8959" width="17.42578125" style="4" customWidth="1"/>
    <col min="8960" max="9209" width="11.42578125" style="4"/>
    <col min="9210" max="9210" width="34" style="4" customWidth="1"/>
    <col min="9211" max="9213" width="11.42578125" style="4"/>
    <col min="9214" max="9214" width="22.140625" style="4" customWidth="1"/>
    <col min="9215" max="9215" width="17.42578125" style="4" customWidth="1"/>
    <col min="9216" max="9465" width="11.42578125" style="4"/>
    <col min="9466" max="9466" width="34" style="4" customWidth="1"/>
    <col min="9467" max="9469" width="11.42578125" style="4"/>
    <col min="9470" max="9470" width="22.140625" style="4" customWidth="1"/>
    <col min="9471" max="9471" width="17.42578125" style="4" customWidth="1"/>
    <col min="9472" max="9721" width="11.42578125" style="4"/>
    <col min="9722" max="9722" width="34" style="4" customWidth="1"/>
    <col min="9723" max="9725" width="11.42578125" style="4"/>
    <col min="9726" max="9726" width="22.140625" style="4" customWidth="1"/>
    <col min="9727" max="9727" width="17.42578125" style="4" customWidth="1"/>
    <col min="9728" max="9977" width="11.42578125" style="4"/>
    <col min="9978" max="9978" width="34" style="4" customWidth="1"/>
    <col min="9979" max="9981" width="11.42578125" style="4"/>
    <col min="9982" max="9982" width="22.140625" style="4" customWidth="1"/>
    <col min="9983" max="9983" width="17.42578125" style="4" customWidth="1"/>
    <col min="9984" max="10233" width="11.42578125" style="4"/>
    <col min="10234" max="10234" width="34" style="4" customWidth="1"/>
    <col min="10235" max="10237" width="11.42578125" style="4"/>
    <col min="10238" max="10238" width="22.140625" style="4" customWidth="1"/>
    <col min="10239" max="10239" width="17.42578125" style="4" customWidth="1"/>
    <col min="10240" max="10489" width="11.42578125" style="4"/>
    <col min="10490" max="10490" width="34" style="4" customWidth="1"/>
    <col min="10491" max="10493" width="11.42578125" style="4"/>
    <col min="10494" max="10494" width="22.140625" style="4" customWidth="1"/>
    <col min="10495" max="10495" width="17.42578125" style="4" customWidth="1"/>
    <col min="10496" max="10745" width="11.42578125" style="4"/>
    <col min="10746" max="10746" width="34" style="4" customWidth="1"/>
    <col min="10747" max="10749" width="11.42578125" style="4"/>
    <col min="10750" max="10750" width="22.140625" style="4" customWidth="1"/>
    <col min="10751" max="10751" width="17.42578125" style="4" customWidth="1"/>
    <col min="10752" max="11001" width="11.42578125" style="4"/>
    <col min="11002" max="11002" width="34" style="4" customWidth="1"/>
    <col min="11003" max="11005" width="11.42578125" style="4"/>
    <col min="11006" max="11006" width="22.140625" style="4" customWidth="1"/>
    <col min="11007" max="11007" width="17.42578125" style="4" customWidth="1"/>
    <col min="11008" max="11257" width="11.42578125" style="4"/>
    <col min="11258" max="11258" width="34" style="4" customWidth="1"/>
    <col min="11259" max="11261" width="11.42578125" style="4"/>
    <col min="11262" max="11262" width="22.140625" style="4" customWidth="1"/>
    <col min="11263" max="11263" width="17.42578125" style="4" customWidth="1"/>
    <col min="11264" max="11513" width="11.42578125" style="4"/>
    <col min="11514" max="11514" width="34" style="4" customWidth="1"/>
    <col min="11515" max="11517" width="11.42578125" style="4"/>
    <col min="11518" max="11518" width="22.140625" style="4" customWidth="1"/>
    <col min="11519" max="11519" width="17.42578125" style="4" customWidth="1"/>
    <col min="11520" max="11769" width="11.42578125" style="4"/>
    <col min="11770" max="11770" width="34" style="4" customWidth="1"/>
    <col min="11771" max="11773" width="11.42578125" style="4"/>
    <col min="11774" max="11774" width="22.140625" style="4" customWidth="1"/>
    <col min="11775" max="11775" width="17.42578125" style="4" customWidth="1"/>
    <col min="11776" max="12025" width="11.42578125" style="4"/>
    <col min="12026" max="12026" width="34" style="4" customWidth="1"/>
    <col min="12027" max="12029" width="11.42578125" style="4"/>
    <col min="12030" max="12030" width="22.140625" style="4" customWidth="1"/>
    <col min="12031" max="12031" width="17.42578125" style="4" customWidth="1"/>
    <col min="12032" max="12281" width="11.42578125" style="4"/>
    <col min="12282" max="12282" width="34" style="4" customWidth="1"/>
    <col min="12283" max="12285" width="11.42578125" style="4"/>
    <col min="12286" max="12286" width="22.140625" style="4" customWidth="1"/>
    <col min="12287" max="12287" width="17.42578125" style="4" customWidth="1"/>
    <col min="12288" max="12537" width="11.42578125" style="4"/>
    <col min="12538" max="12538" width="34" style="4" customWidth="1"/>
    <col min="12539" max="12541" width="11.42578125" style="4"/>
    <col min="12542" max="12542" width="22.140625" style="4" customWidth="1"/>
    <col min="12543" max="12543" width="17.42578125" style="4" customWidth="1"/>
    <col min="12544" max="12793" width="11.42578125" style="4"/>
    <col min="12794" max="12794" width="34" style="4" customWidth="1"/>
    <col min="12795" max="12797" width="11.42578125" style="4"/>
    <col min="12798" max="12798" width="22.140625" style="4" customWidth="1"/>
    <col min="12799" max="12799" width="17.42578125" style="4" customWidth="1"/>
    <col min="12800" max="13049" width="11.42578125" style="4"/>
    <col min="13050" max="13050" width="34" style="4" customWidth="1"/>
    <col min="13051" max="13053" width="11.42578125" style="4"/>
    <col min="13054" max="13054" width="22.140625" style="4" customWidth="1"/>
    <col min="13055" max="13055" width="17.42578125" style="4" customWidth="1"/>
    <col min="13056" max="13305" width="11.42578125" style="4"/>
    <col min="13306" max="13306" width="34" style="4" customWidth="1"/>
    <col min="13307" max="13309" width="11.42578125" style="4"/>
    <col min="13310" max="13310" width="22.140625" style="4" customWidth="1"/>
    <col min="13311" max="13311" width="17.42578125" style="4" customWidth="1"/>
    <col min="13312" max="13561" width="11.42578125" style="4"/>
    <col min="13562" max="13562" width="34" style="4" customWidth="1"/>
    <col min="13563" max="13565" width="11.42578125" style="4"/>
    <col min="13566" max="13566" width="22.140625" style="4" customWidth="1"/>
    <col min="13567" max="13567" width="17.42578125" style="4" customWidth="1"/>
    <col min="13568" max="13817" width="11.42578125" style="4"/>
    <col min="13818" max="13818" width="34" style="4" customWidth="1"/>
    <col min="13819" max="13821" width="11.42578125" style="4"/>
    <col min="13822" max="13822" width="22.140625" style="4" customWidth="1"/>
    <col min="13823" max="13823" width="17.42578125" style="4" customWidth="1"/>
    <col min="13824" max="14073" width="11.42578125" style="4"/>
    <col min="14074" max="14074" width="34" style="4" customWidth="1"/>
    <col min="14075" max="14077" width="11.42578125" style="4"/>
    <col min="14078" max="14078" width="22.140625" style="4" customWidth="1"/>
    <col min="14079" max="14079" width="17.42578125" style="4" customWidth="1"/>
    <col min="14080" max="14329" width="11.42578125" style="4"/>
    <col min="14330" max="14330" width="34" style="4" customWidth="1"/>
    <col min="14331" max="14333" width="11.42578125" style="4"/>
    <col min="14334" max="14334" width="22.140625" style="4" customWidth="1"/>
    <col min="14335" max="14335" width="17.42578125" style="4" customWidth="1"/>
    <col min="14336" max="14585" width="11.42578125" style="4"/>
    <col min="14586" max="14586" width="34" style="4" customWidth="1"/>
    <col min="14587" max="14589" width="11.42578125" style="4"/>
    <col min="14590" max="14590" width="22.140625" style="4" customWidth="1"/>
    <col min="14591" max="14591" width="17.42578125" style="4" customWidth="1"/>
    <col min="14592" max="14841" width="11.42578125" style="4"/>
    <col min="14842" max="14842" width="34" style="4" customWidth="1"/>
    <col min="14843" max="14845" width="11.42578125" style="4"/>
    <col min="14846" max="14846" width="22.140625" style="4" customWidth="1"/>
    <col min="14847" max="14847" width="17.42578125" style="4" customWidth="1"/>
    <col min="14848" max="15097" width="11.42578125" style="4"/>
    <col min="15098" max="15098" width="34" style="4" customWidth="1"/>
    <col min="15099" max="15101" width="11.42578125" style="4"/>
    <col min="15102" max="15102" width="22.140625" style="4" customWidth="1"/>
    <col min="15103" max="15103" width="17.42578125" style="4" customWidth="1"/>
    <col min="15104" max="15353" width="11.42578125" style="4"/>
    <col min="15354" max="15354" width="34" style="4" customWidth="1"/>
    <col min="15355" max="15357" width="11.42578125" style="4"/>
    <col min="15358" max="15358" width="22.140625" style="4" customWidth="1"/>
    <col min="15359" max="15359" width="17.42578125" style="4" customWidth="1"/>
    <col min="15360" max="15609" width="11.42578125" style="4"/>
    <col min="15610" max="15610" width="34" style="4" customWidth="1"/>
    <col min="15611" max="15613" width="11.42578125" style="4"/>
    <col min="15614" max="15614" width="22.140625" style="4" customWidth="1"/>
    <col min="15615" max="15615" width="17.42578125" style="4" customWidth="1"/>
    <col min="15616" max="15865" width="11.42578125" style="4"/>
    <col min="15866" max="15866" width="34" style="4" customWidth="1"/>
    <col min="15867" max="15869" width="11.42578125" style="4"/>
    <col min="15870" max="15870" width="22.140625" style="4" customWidth="1"/>
    <col min="15871" max="15871" width="17.42578125" style="4" customWidth="1"/>
    <col min="15872" max="16121" width="11.42578125" style="4"/>
    <col min="16122" max="16122" width="34" style="4" customWidth="1"/>
    <col min="16123" max="16125" width="11.42578125" style="4"/>
    <col min="16126" max="16126" width="22.140625" style="4" customWidth="1"/>
    <col min="16127" max="16127" width="17.42578125" style="4" customWidth="1"/>
    <col min="16128" max="16384" width="11.42578125" style="4"/>
  </cols>
  <sheetData>
    <row r="1" spans="1:18" s="2569" customFormat="1" ht="20.100000000000001" customHeight="1">
      <c r="A1" s="3976">
        <v>5.14</v>
      </c>
      <c r="B1" s="3976">
        <v>8.2899999999999991</v>
      </c>
      <c r="C1" s="3976">
        <v>6.57</v>
      </c>
      <c r="D1" s="3976"/>
      <c r="E1" s="3976">
        <v>128</v>
      </c>
      <c r="F1" s="3976">
        <v>18</v>
      </c>
      <c r="G1" s="3976"/>
      <c r="H1" s="3976">
        <v>20</v>
      </c>
      <c r="I1" s="3976"/>
      <c r="J1" s="3976">
        <v>20</v>
      </c>
      <c r="K1" s="3976">
        <v>20</v>
      </c>
      <c r="L1" s="3976">
        <v>20</v>
      </c>
      <c r="M1" s="3977">
        <v>20</v>
      </c>
    </row>
    <row r="2" spans="1:18" s="2569" customFormat="1" ht="55.5" customHeight="1">
      <c r="A2" s="8043" t="s">
        <v>5766</v>
      </c>
      <c r="B2" s="7755" t="s">
        <v>5767</v>
      </c>
      <c r="C2" s="7755"/>
      <c r="D2" s="7755"/>
      <c r="E2" s="7755"/>
      <c r="F2" s="7755"/>
      <c r="G2" s="7755"/>
      <c r="H2" s="7755"/>
      <c r="I2" s="7755"/>
      <c r="J2" s="7755"/>
      <c r="K2" s="7755"/>
      <c r="L2" s="7755"/>
      <c r="M2" s="8300"/>
      <c r="N2" s="3979"/>
      <c r="O2" s="5091" t="s">
        <v>6538</v>
      </c>
      <c r="P2" s="2683"/>
      <c r="Q2" s="2683"/>
      <c r="R2" s="2683"/>
    </row>
    <row r="3" spans="1:18" s="2607" customFormat="1" ht="42" customHeight="1">
      <c r="A3" s="8299"/>
      <c r="B3" s="3980" t="s">
        <v>5768</v>
      </c>
      <c r="C3" s="3981">
        <v>5</v>
      </c>
      <c r="D3" s="3981"/>
      <c r="E3" s="3982" t="s">
        <v>5769</v>
      </c>
      <c r="F3" s="3983"/>
      <c r="G3" s="3983"/>
      <c r="H3" s="3982"/>
      <c r="I3" s="3982"/>
      <c r="J3" s="3983"/>
      <c r="K3" s="3982"/>
      <c r="L3" s="3984"/>
      <c r="M3" s="3985"/>
      <c r="O3" s="2683"/>
      <c r="P3" s="2683"/>
      <c r="Q3" s="2683"/>
      <c r="R3" s="2683"/>
    </row>
    <row r="4" spans="1:18" s="1629" customFormat="1" ht="39.950000000000003" customHeight="1">
      <c r="A4" s="8043"/>
      <c r="B4" s="8301" t="s">
        <v>5770</v>
      </c>
      <c r="C4" s="8302"/>
      <c r="D4" s="3986"/>
      <c r="E4" s="8303" t="s">
        <v>5771</v>
      </c>
      <c r="F4" s="8303"/>
      <c r="G4" s="8303"/>
      <c r="H4" s="8303"/>
      <c r="I4" s="8303"/>
      <c r="J4" s="8303"/>
      <c r="K4" s="8303"/>
      <c r="L4" s="8304" t="s">
        <v>5772</v>
      </c>
      <c r="M4" s="8305"/>
      <c r="N4" s="2607"/>
      <c r="O4" s="2683"/>
      <c r="P4" s="2683"/>
      <c r="Q4" s="2683"/>
      <c r="R4" s="2683"/>
    </row>
    <row r="5" spans="1:18" s="1629" customFormat="1" ht="39.950000000000003" customHeight="1">
      <c r="A5" s="3987">
        <f>ROW()</f>
        <v>5</v>
      </c>
      <c r="B5" s="8306">
        <f>A560</f>
        <v>560</v>
      </c>
      <c r="C5" s="8307"/>
      <c r="D5" s="3988"/>
      <c r="E5" s="8303"/>
      <c r="F5" s="8303"/>
      <c r="G5" s="8303"/>
      <c r="H5" s="8303"/>
      <c r="I5" s="8303"/>
      <c r="J5" s="8303"/>
      <c r="K5" s="8303"/>
      <c r="L5" s="8308">
        <f ca="1">TODAY()</f>
        <v>46167</v>
      </c>
      <c r="M5" s="8309"/>
      <c r="N5" s="2607"/>
      <c r="O5" s="2683"/>
      <c r="P5" s="2683"/>
      <c r="Q5" s="2683"/>
      <c r="R5" s="2683"/>
    </row>
    <row r="6" spans="1:18" s="2683" customFormat="1" ht="27.75" customHeight="1">
      <c r="A6" s="3987">
        <f>ROW()</f>
        <v>6</v>
      </c>
      <c r="B6" s="8310" t="s">
        <v>5773</v>
      </c>
      <c r="C6" s="8310"/>
      <c r="D6" s="3989">
        <f>COUNTIF($C$16:$C$559,C10)</f>
        <v>27</v>
      </c>
      <c r="E6" s="3990" t="s">
        <v>5774</v>
      </c>
      <c r="F6" s="3989">
        <f>COUNTIF($C$16:$C$559,F10)</f>
        <v>19</v>
      </c>
      <c r="G6" s="8311" t="s">
        <v>5775</v>
      </c>
      <c r="H6" s="8312"/>
      <c r="I6" s="3989">
        <f>COUNTIF($C$16:$C$559,I10)</f>
        <v>30</v>
      </c>
      <c r="J6" s="8313" t="s">
        <v>5776</v>
      </c>
      <c r="K6" s="8314"/>
      <c r="L6" s="3991">
        <f>COUNTIF($C$16:$C$559,L10)</f>
        <v>0</v>
      </c>
      <c r="M6" s="8315" t="s">
        <v>5777</v>
      </c>
      <c r="N6" s="2607"/>
    </row>
    <row r="7" spans="1:18" s="2683" customFormat="1" ht="27.75" customHeight="1">
      <c r="A7" s="3992">
        <f>ROW()</f>
        <v>7</v>
      </c>
      <c r="B7" s="8317" t="s">
        <v>5778</v>
      </c>
      <c r="C7" s="8314"/>
      <c r="D7" s="3989">
        <f>COUNTIF($C$16:$C$559,D10)</f>
        <v>33</v>
      </c>
      <c r="E7" s="3993" t="s">
        <v>5779</v>
      </c>
      <c r="F7" s="3989">
        <f>COUNTIF($C$16:$C$559,G10)</f>
        <v>25</v>
      </c>
      <c r="G7" s="8318" t="s">
        <v>5780</v>
      </c>
      <c r="H7" s="8318"/>
      <c r="I7" s="3989">
        <f>COUNTIF($C$16:$C$559,J10)</f>
        <v>0</v>
      </c>
      <c r="J7" s="8319" t="s">
        <v>5781</v>
      </c>
      <c r="K7" s="8314"/>
      <c r="L7" s="3989">
        <f>COUNTIF($C$16:$C$559,M10)</f>
        <v>0</v>
      </c>
      <c r="M7" s="8316"/>
    </row>
    <row r="8" spans="1:18" s="2683" customFormat="1" ht="27.75" customHeight="1">
      <c r="A8" s="3992">
        <f>ROW()</f>
        <v>8</v>
      </c>
      <c r="B8" s="8320" t="s">
        <v>5782</v>
      </c>
      <c r="C8" s="8314"/>
      <c r="D8" s="3989">
        <f>COUNTIF($C$16:$C$559,E10)</f>
        <v>8</v>
      </c>
      <c r="E8" s="3994" t="s">
        <v>5783</v>
      </c>
      <c r="F8" s="3989">
        <f>COUNTIF($C$16:$C$559,H10)</f>
        <v>38</v>
      </c>
      <c r="G8" s="8321" t="s">
        <v>5784</v>
      </c>
      <c r="H8" s="8314"/>
      <c r="I8" s="3989">
        <f>COUNTIF($C$16:$C$559,K10)</f>
        <v>0</v>
      </c>
      <c r="K8" s="3995" t="s">
        <v>5785</v>
      </c>
      <c r="L8" s="3996">
        <f>SUM(D6:D8,F6:F8,I6:I8,L6:L7)</f>
        <v>180</v>
      </c>
      <c r="M8" s="3997">
        <f>COUNTIF(M15:M559,"&gt;0")</f>
        <v>1</v>
      </c>
    </row>
    <row r="9" spans="1:18" s="2683" customFormat="1" ht="27.75" customHeight="1">
      <c r="A9" s="3992">
        <f>ROW()</f>
        <v>9</v>
      </c>
      <c r="B9" s="3998" t="s">
        <v>5786</v>
      </c>
      <c r="C9" s="3998"/>
      <c r="D9" s="3999"/>
      <c r="E9" s="3999" t="s">
        <v>5787</v>
      </c>
      <c r="F9" s="4000"/>
      <c r="G9" s="4000"/>
      <c r="H9" s="4000"/>
      <c r="I9" s="4000"/>
      <c r="J9" s="4000"/>
      <c r="K9" s="4000"/>
      <c r="L9" s="4000"/>
      <c r="M9" s="4001"/>
    </row>
    <row r="10" spans="1:18" s="2683" customFormat="1" ht="27.75" customHeight="1">
      <c r="A10" s="3992">
        <f>ROW()</f>
        <v>10</v>
      </c>
      <c r="B10" s="4002" t="s">
        <v>321</v>
      </c>
      <c r="C10" s="4003">
        <v>1</v>
      </c>
      <c r="D10" s="4004">
        <v>2</v>
      </c>
      <c r="E10" s="4005">
        <v>3</v>
      </c>
      <c r="F10" s="4006">
        <v>4</v>
      </c>
      <c r="G10" s="4007">
        <v>5</v>
      </c>
      <c r="H10" s="4008">
        <v>6</v>
      </c>
      <c r="I10" s="4009">
        <v>7</v>
      </c>
      <c r="J10" s="4010" t="s">
        <v>317</v>
      </c>
      <c r="K10" s="4011" t="s">
        <v>318</v>
      </c>
      <c r="L10" s="4012" t="s">
        <v>319</v>
      </c>
      <c r="M10" s="4013" t="s">
        <v>320</v>
      </c>
    </row>
    <row r="11" spans="1:18" s="2683" customFormat="1" ht="27.75" customHeight="1">
      <c r="A11" s="3992">
        <f>ROW()</f>
        <v>11</v>
      </c>
      <c r="B11" s="4014">
        <f>COUNTIF(D16:D560,"E")</f>
        <v>1</v>
      </c>
      <c r="C11" s="4015">
        <f t="shared" ref="C11:M11" si="0">SUMIFS($M$16:$M$560,$C$16:$C$560,C10)</f>
        <v>300</v>
      </c>
      <c r="D11" s="4015">
        <f t="shared" si="0"/>
        <v>0</v>
      </c>
      <c r="E11" s="4015">
        <f t="shared" si="0"/>
        <v>0</v>
      </c>
      <c r="F11" s="4015">
        <f t="shared" si="0"/>
        <v>0</v>
      </c>
      <c r="G11" s="4015">
        <f t="shared" si="0"/>
        <v>0</v>
      </c>
      <c r="H11" s="4015">
        <f t="shared" si="0"/>
        <v>0</v>
      </c>
      <c r="I11" s="4015">
        <f t="shared" si="0"/>
        <v>0</v>
      </c>
      <c r="J11" s="4015">
        <f t="shared" si="0"/>
        <v>0</v>
      </c>
      <c r="K11" s="4015">
        <f t="shared" si="0"/>
        <v>0</v>
      </c>
      <c r="L11" s="4015">
        <f t="shared" si="0"/>
        <v>0</v>
      </c>
      <c r="M11" s="4015">
        <f t="shared" si="0"/>
        <v>0</v>
      </c>
    </row>
    <row r="12" spans="1:18" s="2683" customFormat="1" ht="27.75" customHeight="1">
      <c r="A12" s="4016">
        <f>ROW()</f>
        <v>12</v>
      </c>
      <c r="B12" s="4017"/>
      <c r="C12" s="4018"/>
      <c r="D12" s="4018"/>
      <c r="E12" s="8322" t="s">
        <v>5788</v>
      </c>
      <c r="F12" s="8324" t="s">
        <v>5789</v>
      </c>
      <c r="G12" s="8325"/>
      <c r="H12" s="8327" t="s">
        <v>5790</v>
      </c>
      <c r="I12" s="8327"/>
      <c r="J12" s="8339" t="s">
        <v>5791</v>
      </c>
      <c r="K12" s="4019" t="s">
        <v>5792</v>
      </c>
      <c r="L12" s="8349" t="s">
        <v>5793</v>
      </c>
      <c r="M12" s="8329" t="s">
        <v>5794</v>
      </c>
    </row>
    <row r="13" spans="1:18" s="2683" customFormat="1" ht="27.75" customHeight="1">
      <c r="A13" s="4016">
        <f>ROW()</f>
        <v>13</v>
      </c>
      <c r="B13" s="4020"/>
      <c r="C13" s="4021" t="s">
        <v>5795</v>
      </c>
      <c r="D13" s="4002" t="s">
        <v>321</v>
      </c>
      <c r="E13" s="8323"/>
      <c r="F13" s="8108"/>
      <c r="G13" s="8326"/>
      <c r="H13" s="8328"/>
      <c r="I13" s="8328"/>
      <c r="J13" s="8340"/>
      <c r="K13" s="4022" t="s">
        <v>5796</v>
      </c>
      <c r="L13" s="8350"/>
      <c r="M13" s="8330"/>
    </row>
    <row r="14" spans="1:18" s="1629" customFormat="1" ht="39.950000000000003" customHeight="1" thickBot="1">
      <c r="A14" s="4016">
        <f>ROW()</f>
        <v>14</v>
      </c>
      <c r="B14" s="4023">
        <v>0</v>
      </c>
      <c r="C14" s="4024" t="s">
        <v>5797</v>
      </c>
      <c r="D14" s="4025" t="s">
        <v>5786</v>
      </c>
      <c r="E14" s="4024" t="s">
        <v>5797</v>
      </c>
      <c r="F14" s="4026" t="s">
        <v>5792</v>
      </c>
      <c r="G14" s="4027" t="s">
        <v>5797</v>
      </c>
      <c r="H14" s="4024" t="s">
        <v>5797</v>
      </c>
      <c r="I14" s="4028" t="s">
        <v>5798</v>
      </c>
      <c r="J14" s="4029" t="s">
        <v>5797</v>
      </c>
      <c r="K14" s="4030" t="s">
        <v>5797</v>
      </c>
      <c r="L14" s="4031" t="s">
        <v>5797</v>
      </c>
      <c r="M14" s="4032">
        <f>SUM(M16:M559)</f>
        <v>300</v>
      </c>
    </row>
    <row r="15" spans="1:18" ht="23.25">
      <c r="A15" s="4033">
        <f>ROW()</f>
        <v>15</v>
      </c>
      <c r="E15" s="4034"/>
      <c r="H15" s="4035"/>
      <c r="I15" s="4035"/>
      <c r="J15" s="4035"/>
      <c r="K15" s="4036"/>
      <c r="L15" s="4035"/>
      <c r="M15" s="4037"/>
      <c r="O15" s="4038"/>
      <c r="P15" s="4039"/>
    </row>
    <row r="16" spans="1:18" ht="28.5" customHeight="1">
      <c r="A16" s="4033">
        <f>ROW()</f>
        <v>16</v>
      </c>
      <c r="B16" s="4040" t="str">
        <f>IF(C16="E","",IF(ISBLANK(E16),"",IF(ISTEXT(E16),LARGE(B$14:B15,1)+1,0)))</f>
        <v/>
      </c>
      <c r="C16" s="4041"/>
      <c r="D16" s="4042" t="s">
        <v>5799</v>
      </c>
      <c r="E16" s="4043"/>
      <c r="F16" s="4044" t="s">
        <v>5789</v>
      </c>
      <c r="G16" s="4045"/>
      <c r="H16" s="8331" t="s">
        <v>5790</v>
      </c>
      <c r="I16" s="8332"/>
      <c r="J16" s="4046" t="s">
        <v>5791</v>
      </c>
      <c r="K16" s="4047" t="s">
        <v>5792</v>
      </c>
      <c r="L16" s="4048" t="s">
        <v>5800</v>
      </c>
      <c r="M16" s="4049"/>
      <c r="O16" s="4050"/>
      <c r="P16" s="4051" t="s">
        <v>5801</v>
      </c>
    </row>
    <row r="17" spans="1:16" ht="31.5">
      <c r="A17" s="4033">
        <f>ROW()</f>
        <v>17</v>
      </c>
      <c r="B17" s="4040" t="str">
        <f>IF(C17="E","",IF(ISBLANK(E17),"",IF(ISTEXT(E17),LARGE(B$14:B16,1)+1,0)))</f>
        <v/>
      </c>
      <c r="C17" s="4041"/>
      <c r="D17" s="4052"/>
      <c r="E17" s="4053"/>
      <c r="F17" s="4054" t="s">
        <v>5802</v>
      </c>
      <c r="G17" s="4055"/>
      <c r="H17" s="4056"/>
      <c r="I17" s="4057"/>
      <c r="J17" s="4058"/>
      <c r="K17" s="4059"/>
      <c r="L17" s="4060"/>
      <c r="M17" s="4061">
        <f t="shared" ref="M17:M80" si="1">L17*J17</f>
        <v>0</v>
      </c>
      <c r="O17" s="4050"/>
      <c r="P17" s="4051" t="s">
        <v>5803</v>
      </c>
    </row>
    <row r="18" spans="1:16" ht="26.25">
      <c r="A18" s="4033">
        <f>ROW()</f>
        <v>18</v>
      </c>
      <c r="B18" s="4040">
        <f>IF(C18="E","",IF(ISBLANK(E18),"",IF(ISTEXT(E18),LARGE(B$14:B17,1)+1,0)))</f>
        <v>1</v>
      </c>
      <c r="C18" s="4003">
        <v>1</v>
      </c>
      <c r="D18" s="4062" t="s">
        <v>321</v>
      </c>
      <c r="E18" s="4063" t="s">
        <v>135</v>
      </c>
      <c r="F18" s="4064" t="s">
        <v>5804</v>
      </c>
      <c r="G18" s="4065">
        <v>1.7999999999999999E-2</v>
      </c>
      <c r="H18" s="4066" t="s">
        <v>5805</v>
      </c>
      <c r="I18" s="4057" t="s">
        <v>5806</v>
      </c>
      <c r="J18" s="4058">
        <v>120</v>
      </c>
      <c r="K18" s="4059" t="s">
        <v>1130</v>
      </c>
      <c r="L18" s="4067">
        <v>2.5</v>
      </c>
      <c r="M18" s="4061">
        <f t="shared" si="1"/>
        <v>300</v>
      </c>
      <c r="O18" s="4050"/>
      <c r="P18" s="4051"/>
    </row>
    <row r="19" spans="1:16" ht="26.25">
      <c r="A19" s="4033">
        <f>ROW()</f>
        <v>19</v>
      </c>
      <c r="B19" s="4040">
        <f>IF(C19="E","",IF(ISBLANK(E19),"",IF(ISTEXT(E19),LARGE(B$14:B18,1)+1,0)))</f>
        <v>2</v>
      </c>
      <c r="C19" s="4003">
        <v>1</v>
      </c>
      <c r="D19" s="4068"/>
      <c r="E19" s="4069" t="s">
        <v>5807</v>
      </c>
      <c r="F19" s="4070" t="s">
        <v>5804</v>
      </c>
      <c r="G19" s="4071">
        <v>1.4999999999999999E-2</v>
      </c>
      <c r="H19" s="4066"/>
      <c r="I19" s="4057"/>
      <c r="J19" s="4058"/>
      <c r="K19" s="4059"/>
      <c r="L19" s="4067"/>
      <c r="M19" s="4061">
        <f t="shared" si="1"/>
        <v>0</v>
      </c>
      <c r="O19" s="4050"/>
      <c r="P19" s="4072" t="s">
        <v>5421</v>
      </c>
    </row>
    <row r="20" spans="1:16" ht="26.25">
      <c r="A20" s="4033">
        <f>ROW()</f>
        <v>20</v>
      </c>
      <c r="B20" s="4040">
        <f>IF(C20="E","",IF(ISBLANK(E20),"",IF(ISTEXT(E20),LARGE(B$14:B19,1)+1,0)))</f>
        <v>3</v>
      </c>
      <c r="C20" s="4003">
        <v>1</v>
      </c>
      <c r="D20" s="4068"/>
      <c r="E20" s="4063" t="s">
        <v>133</v>
      </c>
      <c r="F20" s="4070" t="s">
        <v>5804</v>
      </c>
      <c r="G20" s="4071">
        <v>2.4E-2</v>
      </c>
      <c r="H20" s="4066"/>
      <c r="I20" s="4073"/>
      <c r="J20" s="4058"/>
      <c r="K20" s="4059"/>
      <c r="L20" s="4067"/>
      <c r="M20" s="4061">
        <f t="shared" si="1"/>
        <v>0</v>
      </c>
      <c r="O20" s="4074"/>
      <c r="P20" s="4075" t="s">
        <v>5808</v>
      </c>
    </row>
    <row r="21" spans="1:16" ht="26.25">
      <c r="A21" s="4033">
        <f>ROW()</f>
        <v>21</v>
      </c>
      <c r="B21" s="4040">
        <f>IF(C21="E","",IF(ISBLANK(E21),"",IF(ISTEXT(E21),LARGE(B$14:B20,1)+1,0)))</f>
        <v>4</v>
      </c>
      <c r="C21" s="4003">
        <v>1</v>
      </c>
      <c r="D21" s="4068"/>
      <c r="E21" s="4063" t="s">
        <v>5809</v>
      </c>
      <c r="F21" s="4070" t="s">
        <v>5804</v>
      </c>
      <c r="G21" s="4071">
        <v>1.2E-2</v>
      </c>
      <c r="H21" s="4066"/>
      <c r="I21" s="4057"/>
      <c r="J21" s="4058"/>
      <c r="K21" s="4059"/>
      <c r="L21" s="4067"/>
      <c r="M21" s="4061">
        <f t="shared" si="1"/>
        <v>0</v>
      </c>
      <c r="O21" s="4074"/>
      <c r="P21" s="4072" t="s">
        <v>5810</v>
      </c>
    </row>
    <row r="22" spans="1:16" ht="26.25">
      <c r="A22" s="4033">
        <f>ROW()</f>
        <v>22</v>
      </c>
      <c r="B22" s="4040">
        <f>IF(C22="E","",IF(ISBLANK(E22),"",IF(ISTEXT(E22),LARGE(B$14:B21,1)+1,0)))</f>
        <v>5</v>
      </c>
      <c r="C22" s="4003">
        <v>1</v>
      </c>
      <c r="D22" s="4068"/>
      <c r="E22" s="4063" t="s">
        <v>5811</v>
      </c>
      <c r="F22" s="4070" t="s">
        <v>5812</v>
      </c>
      <c r="G22" s="4071">
        <v>0.05</v>
      </c>
      <c r="H22" s="4066"/>
      <c r="I22" s="4073"/>
      <c r="J22" s="4058"/>
      <c r="K22" s="4059"/>
      <c r="L22" s="4067"/>
      <c r="M22" s="4061">
        <f t="shared" si="1"/>
        <v>0</v>
      </c>
      <c r="O22" s="4074"/>
      <c r="P22" s="4072" t="s">
        <v>5813</v>
      </c>
    </row>
    <row r="23" spans="1:16" ht="26.25">
      <c r="A23" s="4033">
        <f>ROW()</f>
        <v>23</v>
      </c>
      <c r="B23" s="4040">
        <f>IF(C23="E","",IF(ISBLANK(E23),"",IF(ISTEXT(E23),LARGE(B$14:B22,1)+1,0)))</f>
        <v>6</v>
      </c>
      <c r="C23" s="4003">
        <v>1</v>
      </c>
      <c r="D23" s="4068"/>
      <c r="E23" s="4063" t="s">
        <v>5814</v>
      </c>
      <c r="F23" s="4070" t="s">
        <v>5815</v>
      </c>
      <c r="G23" s="4071">
        <v>2.5000000000000001E-2</v>
      </c>
      <c r="H23" s="4066"/>
      <c r="I23" s="4057"/>
      <c r="J23" s="4058"/>
      <c r="K23" s="4059"/>
      <c r="L23" s="4067"/>
      <c r="M23" s="4061">
        <f t="shared" si="1"/>
        <v>0</v>
      </c>
      <c r="O23" s="4074"/>
      <c r="P23" s="4072" t="s">
        <v>5816</v>
      </c>
    </row>
    <row r="24" spans="1:16" ht="26.25">
      <c r="A24" s="4033">
        <f>ROW()</f>
        <v>24</v>
      </c>
      <c r="B24" s="4040">
        <f>IF(C24="E","",IF(ISBLANK(E24),"",IF(ISTEXT(E24),LARGE(B$14:B23,1)+1,0)))</f>
        <v>7</v>
      </c>
      <c r="C24" s="4003">
        <v>1</v>
      </c>
      <c r="D24" s="4068"/>
      <c r="E24" s="4063" t="s">
        <v>5817</v>
      </c>
      <c r="F24" s="4070" t="s">
        <v>5818</v>
      </c>
      <c r="G24" s="4071">
        <v>0.1</v>
      </c>
      <c r="H24" s="4066"/>
      <c r="I24" s="4073"/>
      <c r="J24" s="4058"/>
      <c r="K24" s="4059"/>
      <c r="L24" s="4067"/>
      <c r="M24" s="4061">
        <f t="shared" si="1"/>
        <v>0</v>
      </c>
      <c r="O24" s="4074"/>
      <c r="P24" s="4051" t="s">
        <v>5819</v>
      </c>
    </row>
    <row r="25" spans="1:16" ht="26.25">
      <c r="A25" s="4033">
        <f>ROW()</f>
        <v>25</v>
      </c>
      <c r="B25" s="4040">
        <f>IF(C25="E","",IF(ISBLANK(E25),"",IF(ISTEXT(E25),LARGE(B$14:B24,1)+1,0)))</f>
        <v>8</v>
      </c>
      <c r="C25" s="4003">
        <v>1</v>
      </c>
      <c r="D25" s="4068"/>
      <c r="E25" s="4063" t="s">
        <v>5820</v>
      </c>
      <c r="F25" s="4070" t="s">
        <v>5804</v>
      </c>
      <c r="G25" s="4071">
        <v>2.5000000000000001E-2</v>
      </c>
      <c r="H25" s="4066"/>
      <c r="I25" s="4057"/>
      <c r="J25" s="4058"/>
      <c r="K25" s="4059"/>
      <c r="L25" s="4067"/>
      <c r="M25" s="4061">
        <f t="shared" si="1"/>
        <v>0</v>
      </c>
      <c r="O25" s="4074"/>
      <c r="P25" s="4072" t="s">
        <v>5821</v>
      </c>
    </row>
    <row r="26" spans="1:16" ht="31.5" customHeight="1">
      <c r="A26" s="4033">
        <f>ROW()</f>
        <v>26</v>
      </c>
      <c r="B26" s="4040">
        <f>IF(C26="E","",IF(ISBLANK(E26),"",IF(ISTEXT(E26),LARGE(B$14:B25,1)+1,0)))</f>
        <v>9</v>
      </c>
      <c r="C26" s="4003">
        <v>1</v>
      </c>
      <c r="D26" s="4068"/>
      <c r="E26" s="4063" t="s">
        <v>5275</v>
      </c>
      <c r="F26" s="4070" t="s">
        <v>5822</v>
      </c>
      <c r="G26" s="4071">
        <v>0.02</v>
      </c>
      <c r="H26" s="4066"/>
      <c r="I26" s="4073"/>
      <c r="J26" s="4058"/>
      <c r="K26" s="4059"/>
      <c r="L26" s="4067"/>
      <c r="M26" s="4061">
        <f t="shared" si="1"/>
        <v>0</v>
      </c>
      <c r="O26" s="4074"/>
      <c r="P26" s="4072" t="s">
        <v>5823</v>
      </c>
    </row>
    <row r="27" spans="1:16" ht="26.25">
      <c r="A27" s="4033">
        <f>ROW()</f>
        <v>27</v>
      </c>
      <c r="B27" s="4040">
        <f>IF(C27="E","",IF(ISBLANK(E27),"",IF(ISTEXT(E27),LARGE(B$14:B26,1)+1,0)))</f>
        <v>10</v>
      </c>
      <c r="C27" s="4003">
        <v>1</v>
      </c>
      <c r="D27" s="4068"/>
      <c r="E27" s="4063" t="s">
        <v>5824</v>
      </c>
      <c r="F27" s="4070" t="s">
        <v>5815</v>
      </c>
      <c r="G27" s="4071">
        <v>0.02</v>
      </c>
      <c r="H27" s="4066"/>
      <c r="I27" s="4057"/>
      <c r="J27" s="4058"/>
      <c r="K27" s="4059"/>
      <c r="L27" s="4067"/>
      <c r="M27" s="4061">
        <f t="shared" si="1"/>
        <v>0</v>
      </c>
      <c r="O27" s="4074"/>
      <c r="P27" s="4076" t="s">
        <v>5825</v>
      </c>
    </row>
    <row r="28" spans="1:16" ht="26.25">
      <c r="A28" s="4033">
        <f>ROW()</f>
        <v>28</v>
      </c>
      <c r="B28" s="4040">
        <f>IF(C28="E","",IF(ISBLANK(E28),"",IF(ISTEXT(E28),LARGE(B$14:B27,1)+1,0)))</f>
        <v>11</v>
      </c>
      <c r="C28" s="4003">
        <v>1</v>
      </c>
      <c r="D28" s="4068"/>
      <c r="E28" s="4063" t="s">
        <v>5826</v>
      </c>
      <c r="F28" s="4070" t="s">
        <v>5815</v>
      </c>
      <c r="G28" s="4071">
        <v>2.5000000000000001E-2</v>
      </c>
      <c r="H28" s="4066"/>
      <c r="I28" s="4073"/>
      <c r="J28" s="4058"/>
      <c r="K28" s="4059"/>
      <c r="L28" s="4067"/>
      <c r="M28" s="4061">
        <f t="shared" si="1"/>
        <v>0</v>
      </c>
      <c r="O28" s="4074"/>
      <c r="P28" s="4076" t="s">
        <v>5827</v>
      </c>
    </row>
    <row r="29" spans="1:16" ht="26.25">
      <c r="A29" s="4033">
        <f>ROW()</f>
        <v>29</v>
      </c>
      <c r="B29" s="4040">
        <f>IF(C29="E","",IF(ISBLANK(E29),"",IF(ISTEXT(E29),LARGE(B$14:B28,1)+1,0)))</f>
        <v>12</v>
      </c>
      <c r="C29" s="4003">
        <v>1</v>
      </c>
      <c r="D29" s="4068"/>
      <c r="E29" s="4063" t="s">
        <v>5828</v>
      </c>
      <c r="F29" s="4070" t="s">
        <v>5804</v>
      </c>
      <c r="G29" s="4071">
        <v>1.4999999999999999E-2</v>
      </c>
      <c r="H29" s="4066"/>
      <c r="I29" s="4057"/>
      <c r="J29" s="4058"/>
      <c r="K29" s="4059"/>
      <c r="L29" s="4067"/>
      <c r="M29" s="4061">
        <f t="shared" si="1"/>
        <v>0</v>
      </c>
      <c r="O29" s="4074"/>
      <c r="P29" s="4076" t="s">
        <v>5829</v>
      </c>
    </row>
    <row r="30" spans="1:16" s="4077" customFormat="1" ht="28.5">
      <c r="A30" s="4033">
        <f>ROW()</f>
        <v>30</v>
      </c>
      <c r="B30" s="4040">
        <f>IF(C30="E","",IF(ISBLANK(E30),"",IF(ISTEXT(E30),LARGE(B$14:B29,1)+1,0)))</f>
        <v>13</v>
      </c>
      <c r="C30" s="4003">
        <v>1</v>
      </c>
      <c r="D30" s="4068"/>
      <c r="E30" s="4063" t="s">
        <v>919</v>
      </c>
      <c r="F30" s="4070" t="s">
        <v>5830</v>
      </c>
      <c r="G30" s="4071">
        <v>0.15</v>
      </c>
      <c r="H30" s="4066"/>
      <c r="I30" s="4073"/>
      <c r="J30" s="4058"/>
      <c r="K30" s="4059"/>
      <c r="L30" s="4067"/>
      <c r="M30" s="4061">
        <f t="shared" si="1"/>
        <v>0</v>
      </c>
      <c r="O30" s="4078">
        <v>4</v>
      </c>
      <c r="P30" s="4079" t="s">
        <v>5831</v>
      </c>
    </row>
    <row r="31" spans="1:16" s="4077" customFormat="1" ht="28.5">
      <c r="A31" s="4033">
        <f>ROW()</f>
        <v>31</v>
      </c>
      <c r="B31" s="4040">
        <f>IF(C31="E","",IF(ISBLANK(E31),"",IF(ISTEXT(E31),LARGE(B$14:B30,1)+1,0)))</f>
        <v>14</v>
      </c>
      <c r="C31" s="4003">
        <v>1</v>
      </c>
      <c r="D31" s="4068"/>
      <c r="E31" s="4063" t="s">
        <v>5832</v>
      </c>
      <c r="F31" s="4070" t="s">
        <v>5830</v>
      </c>
      <c r="G31" s="4071">
        <v>0.15</v>
      </c>
      <c r="H31" s="4066"/>
      <c r="I31" s="4057"/>
      <c r="J31" s="4058"/>
      <c r="K31" s="4059"/>
      <c r="L31" s="4067"/>
      <c r="M31" s="4061">
        <f t="shared" si="1"/>
        <v>0</v>
      </c>
      <c r="O31" s="4005">
        <v>3</v>
      </c>
      <c r="P31" s="4079" t="s">
        <v>5833</v>
      </c>
    </row>
    <row r="32" spans="1:16" s="4077" customFormat="1" ht="37.5">
      <c r="A32" s="4033">
        <f>ROW()</f>
        <v>32</v>
      </c>
      <c r="B32" s="4040">
        <f>IF(C32="E","",IF(ISBLANK(E32),"",IF(ISTEXT(E32),LARGE(B$14:B31,1)+1,0)))</f>
        <v>15</v>
      </c>
      <c r="C32" s="4003">
        <v>1</v>
      </c>
      <c r="D32" s="4068"/>
      <c r="E32" s="4063" t="s">
        <v>5834</v>
      </c>
      <c r="F32" s="4070" t="s">
        <v>5835</v>
      </c>
      <c r="G32" s="4071">
        <v>0.2</v>
      </c>
      <c r="H32" s="4066"/>
      <c r="I32" s="4073"/>
      <c r="J32" s="4058"/>
      <c r="K32" s="4059"/>
      <c r="L32" s="4067"/>
      <c r="M32" s="4061">
        <f t="shared" si="1"/>
        <v>0</v>
      </c>
      <c r="O32" s="4009">
        <v>7</v>
      </c>
      <c r="P32" s="4079" t="s">
        <v>5836</v>
      </c>
    </row>
    <row r="33" spans="1:16" s="4077" customFormat="1" ht="26.25" customHeight="1">
      <c r="A33" s="4033">
        <f>ROW()</f>
        <v>33</v>
      </c>
      <c r="B33" s="4040">
        <f>IF(C33="E","",IF(ISBLANK(E33),"",IF(ISTEXT(E33),LARGE(B$14:B32,1)+1,0)))</f>
        <v>16</v>
      </c>
      <c r="C33" s="4003">
        <v>1</v>
      </c>
      <c r="D33" s="4068"/>
      <c r="E33" s="4063" t="s">
        <v>5837</v>
      </c>
      <c r="F33" s="4080" t="s">
        <v>5838</v>
      </c>
      <c r="G33" s="4071">
        <v>7.4999999999999997E-3</v>
      </c>
      <c r="H33" s="4066"/>
      <c r="I33" s="4057"/>
      <c r="J33" s="4058"/>
      <c r="K33" s="4059"/>
      <c r="L33" s="4067"/>
      <c r="M33" s="4061">
        <f t="shared" si="1"/>
        <v>0</v>
      </c>
      <c r="O33" s="4050"/>
      <c r="P33" s="4081" t="s">
        <v>5839</v>
      </c>
    </row>
    <row r="34" spans="1:16" s="4077" customFormat="1" ht="26.25">
      <c r="A34" s="4033">
        <f>ROW()</f>
        <v>34</v>
      </c>
      <c r="B34" s="4040">
        <f>IF(C34="E","",IF(ISBLANK(E34),"",IF(ISTEXT(E34),LARGE(B$14:B33,1)+1,0)))</f>
        <v>17</v>
      </c>
      <c r="C34" s="4003">
        <v>1</v>
      </c>
      <c r="D34" s="4068"/>
      <c r="E34" s="4063" t="s">
        <v>5840</v>
      </c>
      <c r="F34" s="4070" t="s">
        <v>5804</v>
      </c>
      <c r="G34" s="4071">
        <v>1.7999999999999999E-2</v>
      </c>
      <c r="H34" s="4066"/>
      <c r="I34" s="4073"/>
      <c r="J34" s="4058"/>
      <c r="K34" s="4059"/>
      <c r="L34" s="4067"/>
      <c r="M34" s="4061">
        <f t="shared" si="1"/>
        <v>0</v>
      </c>
      <c r="O34" s="4062" t="s">
        <v>321</v>
      </c>
      <c r="P34" s="4081" t="s">
        <v>5841</v>
      </c>
    </row>
    <row r="35" spans="1:16" s="4077" customFormat="1" ht="26.25">
      <c r="A35" s="4033">
        <f>ROW()</f>
        <v>35</v>
      </c>
      <c r="B35" s="4040">
        <f>IF(C35="E","",IF(ISBLANK(E35),"",IF(ISTEXT(E35),LARGE(B$14:B34,1)+1,0)))</f>
        <v>18</v>
      </c>
      <c r="C35" s="4003">
        <v>1</v>
      </c>
      <c r="D35" s="4068"/>
      <c r="E35" s="4063" t="s">
        <v>5842</v>
      </c>
      <c r="F35" s="4070" t="s">
        <v>5830</v>
      </c>
      <c r="G35" s="4071">
        <v>0.15</v>
      </c>
      <c r="H35" s="4066"/>
      <c r="I35" s="4073"/>
      <c r="J35" s="4058"/>
      <c r="K35" s="4059"/>
      <c r="L35" s="4067"/>
      <c r="M35" s="4061">
        <f t="shared" si="1"/>
        <v>0</v>
      </c>
      <c r="O35" s="4074"/>
      <c r="P35" s="4076" t="s">
        <v>5843</v>
      </c>
    </row>
    <row r="36" spans="1:16" s="4077" customFormat="1" ht="26.25">
      <c r="A36" s="4033">
        <f>ROW()</f>
        <v>36</v>
      </c>
      <c r="B36" s="4040">
        <f>IF(C36="E","",IF(ISBLANK(E36),"",IF(ISTEXT(E36),LARGE(B$14:B35,1)+1,0)))</f>
        <v>19</v>
      </c>
      <c r="C36" s="4003">
        <v>1</v>
      </c>
      <c r="D36" s="4068"/>
      <c r="E36" s="4063" t="s">
        <v>5844</v>
      </c>
      <c r="F36" s="4070">
        <v>1</v>
      </c>
      <c r="G36" s="4071">
        <v>0.05</v>
      </c>
      <c r="H36" s="4066"/>
      <c r="I36" s="4073"/>
      <c r="J36" s="4058"/>
      <c r="K36" s="4059"/>
      <c r="L36" s="4067"/>
      <c r="M36" s="4061">
        <f t="shared" si="1"/>
        <v>0</v>
      </c>
      <c r="O36" s="4074"/>
      <c r="P36" s="4076" t="s">
        <v>5845</v>
      </c>
    </row>
    <row r="37" spans="1:16" s="4077" customFormat="1" ht="26.25">
      <c r="A37" s="4033">
        <f>ROW()</f>
        <v>37</v>
      </c>
      <c r="B37" s="4040">
        <f>IF(C37="E","",IF(ISBLANK(E37),"",IF(ISTEXT(E37),LARGE(B$14:B36,1)+1,0)))</f>
        <v>20</v>
      </c>
      <c r="C37" s="4003">
        <v>1</v>
      </c>
      <c r="D37" s="4068"/>
      <c r="E37" s="4063" t="s">
        <v>5846</v>
      </c>
      <c r="F37" s="4070">
        <v>1</v>
      </c>
      <c r="G37" s="4071">
        <v>0.06</v>
      </c>
      <c r="H37" s="4066"/>
      <c r="I37" s="4073"/>
      <c r="J37" s="4058"/>
      <c r="K37" s="4059"/>
      <c r="L37" s="4067"/>
      <c r="M37" s="4061">
        <f t="shared" si="1"/>
        <v>0</v>
      </c>
      <c r="O37" s="4074"/>
      <c r="P37" s="4076" t="s">
        <v>5847</v>
      </c>
    </row>
    <row r="38" spans="1:16" s="4077" customFormat="1" ht="26.25">
      <c r="A38" s="4033">
        <f>ROW()</f>
        <v>38</v>
      </c>
      <c r="B38" s="4040">
        <f>IF(C38="E","",IF(ISBLANK(E38),"",IF(ISTEXT(E38),LARGE(B$14:B37,1)+1,0)))</f>
        <v>21</v>
      </c>
      <c r="C38" s="4003">
        <v>1</v>
      </c>
      <c r="D38" s="4068"/>
      <c r="E38" s="4063" t="s">
        <v>5848</v>
      </c>
      <c r="F38" s="4070" t="s">
        <v>5804</v>
      </c>
      <c r="G38" s="4071">
        <v>0.01</v>
      </c>
      <c r="H38" s="4066"/>
      <c r="I38" s="4073"/>
      <c r="J38" s="4058"/>
      <c r="K38" s="4059"/>
      <c r="L38" s="4067"/>
      <c r="M38" s="4061">
        <f t="shared" si="1"/>
        <v>0</v>
      </c>
      <c r="O38" s="4074"/>
      <c r="P38" s="4076" t="s">
        <v>5849</v>
      </c>
    </row>
    <row r="39" spans="1:16" s="4077" customFormat="1" ht="26.25">
      <c r="A39" s="4033">
        <f>ROW()</f>
        <v>39</v>
      </c>
      <c r="B39" s="4040">
        <f>IF(C39="E","",IF(ISBLANK(E39),"",IF(ISTEXT(E39),LARGE(B$14:B38,1)+1,0)))</f>
        <v>22</v>
      </c>
      <c r="C39" s="4003">
        <v>1</v>
      </c>
      <c r="D39" s="4068"/>
      <c r="E39" s="4063" t="s">
        <v>5850</v>
      </c>
      <c r="F39" s="4070">
        <v>1</v>
      </c>
      <c r="G39" s="4071">
        <v>0.04</v>
      </c>
      <c r="H39" s="4066"/>
      <c r="I39" s="4073"/>
      <c r="J39" s="4058"/>
      <c r="K39" s="4059"/>
      <c r="L39" s="4067"/>
      <c r="M39" s="4061">
        <f t="shared" si="1"/>
        <v>0</v>
      </c>
      <c r="O39" s="4082"/>
      <c r="P39" s="4083"/>
    </row>
    <row r="40" spans="1:16" s="4077" customFormat="1" ht="26.25">
      <c r="A40" s="4033">
        <f>ROW()</f>
        <v>40</v>
      </c>
      <c r="B40" s="4040">
        <f>IF(C40="E","",IF(ISBLANK(E40),"",IF(ISTEXT(E40),LARGE(B$14:B39,1)+1,0)))</f>
        <v>23</v>
      </c>
      <c r="C40" s="4003">
        <v>1</v>
      </c>
      <c r="D40" s="4068"/>
      <c r="E40" s="4063" t="s">
        <v>5851</v>
      </c>
      <c r="F40" s="4070" t="s">
        <v>5818</v>
      </c>
      <c r="G40" s="4071">
        <v>0.08</v>
      </c>
      <c r="H40" s="4066"/>
      <c r="I40" s="4073"/>
      <c r="J40" s="4058"/>
      <c r="K40" s="4059"/>
      <c r="L40" s="4067"/>
      <c r="M40" s="4061">
        <f t="shared" si="1"/>
        <v>0</v>
      </c>
    </row>
    <row r="41" spans="1:16" s="4077" customFormat="1" ht="26.25">
      <c r="A41" s="4033">
        <f>ROW()</f>
        <v>41</v>
      </c>
      <c r="B41" s="4040">
        <f>IF(C41="E","",IF(ISBLANK(E41),"",IF(ISTEXT(E41),LARGE(B$14:B40,1)+1,0)))</f>
        <v>24</v>
      </c>
      <c r="C41" s="4003">
        <v>1</v>
      </c>
      <c r="D41" s="4068"/>
      <c r="E41" s="4063" t="s">
        <v>5852</v>
      </c>
      <c r="F41" s="4070" t="s">
        <v>5818</v>
      </c>
      <c r="G41" s="4071">
        <v>0.14000000000000001</v>
      </c>
      <c r="H41" s="4066"/>
      <c r="I41" s="4073"/>
      <c r="J41" s="4058"/>
      <c r="K41" s="4059"/>
      <c r="L41" s="4067"/>
      <c r="M41" s="4061">
        <f t="shared" si="1"/>
        <v>0</v>
      </c>
    </row>
    <row r="42" spans="1:16" s="4077" customFormat="1" ht="26.25">
      <c r="A42" s="4033">
        <f>ROW()</f>
        <v>42</v>
      </c>
      <c r="B42" s="4040">
        <f>IF(C42="E","",IF(ISBLANK(E42),"",IF(ISTEXT(E42),LARGE(B$14:B41,1)+1,0)))</f>
        <v>25</v>
      </c>
      <c r="C42" s="4003">
        <v>1</v>
      </c>
      <c r="D42" s="4068"/>
      <c r="E42" s="4063" t="s">
        <v>5853</v>
      </c>
      <c r="F42" s="4070" t="s">
        <v>5818</v>
      </c>
      <c r="G42" s="4071">
        <v>0.16500000000000001</v>
      </c>
      <c r="H42" s="4066"/>
      <c r="I42" s="4073"/>
      <c r="J42" s="4058"/>
      <c r="K42" s="4059"/>
      <c r="L42" s="4067"/>
      <c r="M42" s="4061">
        <f t="shared" si="1"/>
        <v>0</v>
      </c>
    </row>
    <row r="43" spans="1:16" s="4077" customFormat="1" ht="26.25">
      <c r="A43" s="4033">
        <f>ROW()</f>
        <v>43</v>
      </c>
      <c r="B43" s="4040">
        <f>IF(C43="E","",IF(ISBLANK(E43),"",IF(ISTEXT(E43),LARGE(B$14:B42,1)+1,0)))</f>
        <v>26</v>
      </c>
      <c r="C43" s="4003">
        <v>1</v>
      </c>
      <c r="D43" s="4068"/>
      <c r="E43" s="4063" t="s">
        <v>5854</v>
      </c>
      <c r="F43" s="4070" t="s">
        <v>5855</v>
      </c>
      <c r="G43" s="4071">
        <v>0.12</v>
      </c>
      <c r="H43" s="4066"/>
      <c r="I43" s="4073"/>
      <c r="J43" s="4058"/>
      <c r="K43" s="4059"/>
      <c r="L43" s="4067"/>
      <c r="M43" s="4061">
        <f t="shared" si="1"/>
        <v>0</v>
      </c>
    </row>
    <row r="44" spans="1:16" s="4077" customFormat="1" ht="26.25">
      <c r="A44" s="4033">
        <f>ROW()</f>
        <v>44</v>
      </c>
      <c r="B44" s="4040">
        <f>IF(C44="E","",IF(ISBLANK(E44),"",IF(ISTEXT(E44),LARGE(B$14:B43,1)+1,0)))</f>
        <v>27</v>
      </c>
      <c r="C44" s="4003">
        <v>1</v>
      </c>
      <c r="D44" s="4068"/>
      <c r="E44" s="4063" t="s">
        <v>4733</v>
      </c>
      <c r="F44" s="4070" t="s">
        <v>5804</v>
      </c>
      <c r="G44" s="4071">
        <v>2.5000000000000001E-2</v>
      </c>
      <c r="H44" s="4066"/>
      <c r="I44" s="4073"/>
      <c r="J44" s="4058"/>
      <c r="K44" s="4059"/>
      <c r="L44" s="4067"/>
      <c r="M44" s="4061">
        <f t="shared" si="1"/>
        <v>0</v>
      </c>
    </row>
    <row r="45" spans="1:16" s="4077" customFormat="1" ht="25.5">
      <c r="A45" s="4033">
        <f>ROW()</f>
        <v>45</v>
      </c>
      <c r="B45" s="4040" t="str">
        <f>IF(C45="E","",IF(ISBLANK(E45),"",IF(ISTEXT(E45),LARGE(B$14:B44,1)+1,0)))</f>
        <v/>
      </c>
      <c r="C45" s="4084"/>
      <c r="D45" s="4068"/>
      <c r="E45" s="4053"/>
      <c r="F45" s="4085"/>
      <c r="G45" s="4085"/>
      <c r="H45" s="4066"/>
      <c r="I45" s="4057"/>
      <c r="J45" s="4058"/>
      <c r="K45" s="4059"/>
      <c r="L45" s="4067"/>
      <c r="M45" s="4061">
        <f t="shared" si="1"/>
        <v>0</v>
      </c>
    </row>
    <row r="46" spans="1:16" s="4077" customFormat="1" ht="28.5" customHeight="1">
      <c r="A46" s="4033">
        <f>ROW()</f>
        <v>46</v>
      </c>
      <c r="B46" s="4040" t="str">
        <f>IF(C46="E","",IF(ISBLANK(E46),"",IF(ISTEXT(E46),LARGE(B$14:B45,1)+1,0)))</f>
        <v/>
      </c>
      <c r="C46" s="4084"/>
      <c r="D46" s="4086" t="s">
        <v>5856</v>
      </c>
      <c r="E46" s="4087"/>
      <c r="F46" s="4088" t="s">
        <v>5789</v>
      </c>
      <c r="G46" s="4089"/>
      <c r="H46" s="8333" t="s">
        <v>5790</v>
      </c>
      <c r="I46" s="8334"/>
      <c r="J46" s="4046" t="s">
        <v>5791</v>
      </c>
      <c r="K46" s="4047" t="s">
        <v>5792</v>
      </c>
      <c r="L46" s="4048" t="s">
        <v>5800</v>
      </c>
      <c r="M46" s="4049"/>
    </row>
    <row r="47" spans="1:16" s="4077" customFormat="1" ht="31.5">
      <c r="A47" s="4033">
        <f>ROW()</f>
        <v>47</v>
      </c>
      <c r="B47" s="4040" t="str">
        <f>IF(C47="E","",IF(ISBLANK(E47),"",IF(ISTEXT(E47),LARGE(B$14:B46,1)+1,0)))</f>
        <v/>
      </c>
      <c r="C47" s="4084"/>
      <c r="D47" s="4068"/>
      <c r="E47" s="4053"/>
      <c r="F47" s="4080" t="s">
        <v>5802</v>
      </c>
      <c r="G47" s="4071"/>
      <c r="H47" s="4066"/>
      <c r="I47" s="4057"/>
      <c r="J47" s="4058"/>
      <c r="K47" s="4059"/>
      <c r="L47" s="4067"/>
      <c r="M47" s="4061">
        <f t="shared" si="1"/>
        <v>0</v>
      </c>
    </row>
    <row r="48" spans="1:16" s="4077" customFormat="1" ht="26.25">
      <c r="A48" s="4033">
        <f>ROW()</f>
        <v>48</v>
      </c>
      <c r="B48" s="4040">
        <f>IF(C48="E","",IF(ISBLANK(E48),"",IF(ISTEXT(E48),LARGE(B$14:B47,1)+1,0)))</f>
        <v>28</v>
      </c>
      <c r="C48" s="4004">
        <v>2</v>
      </c>
      <c r="D48" s="4068"/>
      <c r="E48" s="4063" t="s">
        <v>5857</v>
      </c>
      <c r="F48" s="4070" t="s">
        <v>5815</v>
      </c>
      <c r="G48" s="4071">
        <v>1.0999999999999999E-2</v>
      </c>
      <c r="H48" s="4066"/>
      <c r="I48" s="4073"/>
      <c r="J48" s="4058"/>
      <c r="K48" s="4059"/>
      <c r="L48" s="4067"/>
      <c r="M48" s="4061">
        <f t="shared" si="1"/>
        <v>0</v>
      </c>
    </row>
    <row r="49" spans="1:13" s="4077" customFormat="1" ht="26.25">
      <c r="A49" s="4033">
        <f>ROW()</f>
        <v>49</v>
      </c>
      <c r="B49" s="4040">
        <f>IF(C49="E","",IF(ISBLANK(E49),"",IF(ISTEXT(E49),LARGE(B$14:B48,1)+1,0)))</f>
        <v>29</v>
      </c>
      <c r="C49" s="4004">
        <v>2</v>
      </c>
      <c r="D49" s="4068"/>
      <c r="E49" s="4063" t="s">
        <v>5858</v>
      </c>
      <c r="F49" s="4070">
        <v>1</v>
      </c>
      <c r="G49" s="4071">
        <v>0.1</v>
      </c>
      <c r="H49" s="4066"/>
      <c r="I49" s="4073"/>
      <c r="J49" s="4058"/>
      <c r="K49" s="4059"/>
      <c r="L49" s="4067"/>
      <c r="M49" s="4061">
        <f t="shared" si="1"/>
        <v>0</v>
      </c>
    </row>
    <row r="50" spans="1:13" s="4077" customFormat="1" ht="26.25">
      <c r="A50" s="4033">
        <f>ROW()</f>
        <v>50</v>
      </c>
      <c r="B50" s="4040">
        <f>IF(C50="E","",IF(ISBLANK(E50),"",IF(ISTEXT(E50),LARGE(B$14:B49,1)+1,0)))</f>
        <v>30</v>
      </c>
      <c r="C50" s="4004">
        <v>2</v>
      </c>
      <c r="D50" s="4068"/>
      <c r="E50" s="4063" t="s">
        <v>5859</v>
      </c>
      <c r="F50" s="4070">
        <v>1</v>
      </c>
      <c r="G50" s="4071">
        <v>0.1</v>
      </c>
      <c r="H50" s="4066"/>
      <c r="I50" s="4073"/>
      <c r="J50" s="4058"/>
      <c r="K50" s="4059"/>
      <c r="L50" s="4067"/>
      <c r="M50" s="4061">
        <f t="shared" si="1"/>
        <v>0</v>
      </c>
    </row>
    <row r="51" spans="1:13" s="4077" customFormat="1" ht="26.25">
      <c r="A51" s="4033">
        <f>ROW()</f>
        <v>51</v>
      </c>
      <c r="B51" s="4040">
        <f>IF(C51="E","",IF(ISBLANK(E51),"",IF(ISTEXT(E51),LARGE(B$14:B50,1)+1,0)))</f>
        <v>31</v>
      </c>
      <c r="C51" s="4004">
        <v>2</v>
      </c>
      <c r="D51" s="4068"/>
      <c r="E51" s="4063" t="s">
        <v>5860</v>
      </c>
      <c r="F51" s="4070" t="s">
        <v>5861</v>
      </c>
      <c r="G51" s="4071">
        <v>0.125</v>
      </c>
      <c r="H51" s="4066"/>
      <c r="I51" s="4073"/>
      <c r="J51" s="4058"/>
      <c r="K51" s="4059"/>
      <c r="L51" s="4067"/>
      <c r="M51" s="4061">
        <f t="shared" si="1"/>
        <v>0</v>
      </c>
    </row>
    <row r="52" spans="1:13" s="4077" customFormat="1" ht="26.25">
      <c r="A52" s="4033">
        <f>ROW()</f>
        <v>52</v>
      </c>
      <c r="B52" s="4040">
        <f>IF(C52="E","",IF(ISBLANK(E52),"",IF(ISTEXT(E52),LARGE(B$14:B51,1)+1,0)))</f>
        <v>32</v>
      </c>
      <c r="C52" s="4004">
        <v>2</v>
      </c>
      <c r="D52" s="4068"/>
      <c r="E52" s="4063" t="s">
        <v>5862</v>
      </c>
      <c r="F52" s="4070">
        <v>1</v>
      </c>
      <c r="G52" s="4071">
        <v>0.15</v>
      </c>
      <c r="H52" s="4066"/>
      <c r="I52" s="4073"/>
      <c r="J52" s="4058"/>
      <c r="K52" s="4059"/>
      <c r="L52" s="4067"/>
      <c r="M52" s="4061">
        <f t="shared" si="1"/>
        <v>0</v>
      </c>
    </row>
    <row r="53" spans="1:13" s="4077" customFormat="1" ht="26.25">
      <c r="A53" s="4033">
        <f>ROW()</f>
        <v>53</v>
      </c>
      <c r="B53" s="4040">
        <f>IF(C53="E","",IF(ISBLANK(E53),"",IF(ISTEXT(E53),LARGE(B$14:B52,1)+1,0)))</f>
        <v>33</v>
      </c>
      <c r="C53" s="4004">
        <v>2</v>
      </c>
      <c r="D53" s="4068"/>
      <c r="E53" s="4063" t="s">
        <v>5863</v>
      </c>
      <c r="F53" s="4070">
        <v>1</v>
      </c>
      <c r="G53" s="4071">
        <v>0.13500000000000001</v>
      </c>
      <c r="H53" s="4066"/>
      <c r="I53" s="4073"/>
      <c r="J53" s="4058"/>
      <c r="K53" s="4059"/>
      <c r="L53" s="4067"/>
      <c r="M53" s="4061">
        <f t="shared" si="1"/>
        <v>0</v>
      </c>
    </row>
    <row r="54" spans="1:13" s="4077" customFormat="1" ht="26.25">
      <c r="A54" s="4033">
        <f>ROW()</f>
        <v>54</v>
      </c>
      <c r="B54" s="4040">
        <f>IF(C54="E","",IF(ISBLANK(E54),"",IF(ISTEXT(E54),LARGE(B$14:B53,1)+1,0)))</f>
        <v>34</v>
      </c>
      <c r="C54" s="4004">
        <v>2</v>
      </c>
      <c r="D54" s="4068"/>
      <c r="E54" s="4063" t="s">
        <v>5864</v>
      </c>
      <c r="F54" s="4070" t="s">
        <v>5865</v>
      </c>
      <c r="G54" s="4071">
        <v>1.4999999999999999E-2</v>
      </c>
      <c r="H54" s="4066"/>
      <c r="I54" s="4073"/>
      <c r="J54" s="4058"/>
      <c r="K54" s="4059"/>
      <c r="L54" s="4067"/>
      <c r="M54" s="4061">
        <f t="shared" si="1"/>
        <v>0</v>
      </c>
    </row>
    <row r="55" spans="1:13" s="4077" customFormat="1" ht="26.25">
      <c r="A55" s="4033">
        <f>ROW()</f>
        <v>55</v>
      </c>
      <c r="B55" s="4040">
        <f>IF(C55="E","",IF(ISBLANK(E55),"",IF(ISTEXT(E55),LARGE(B$14:B54,1)+1,0)))</f>
        <v>35</v>
      </c>
      <c r="C55" s="4004">
        <v>2</v>
      </c>
      <c r="D55" s="4068"/>
      <c r="E55" s="4063" t="s">
        <v>5866</v>
      </c>
      <c r="F55" s="4070" t="s">
        <v>5815</v>
      </c>
      <c r="G55" s="4071">
        <v>0.03</v>
      </c>
      <c r="H55" s="4066"/>
      <c r="I55" s="4073"/>
      <c r="J55" s="4058"/>
      <c r="K55" s="4059"/>
      <c r="L55" s="4067"/>
      <c r="M55" s="4061">
        <f t="shared" si="1"/>
        <v>0</v>
      </c>
    </row>
    <row r="56" spans="1:13" s="4077" customFormat="1" ht="26.25">
      <c r="A56" s="4033">
        <f>ROW()</f>
        <v>56</v>
      </c>
      <c r="B56" s="4040">
        <f>IF(C56="E","",IF(ISBLANK(E56),"",IF(ISTEXT(E56),LARGE(B$14:B55,1)+1,0)))</f>
        <v>36</v>
      </c>
      <c r="C56" s="4004">
        <v>2</v>
      </c>
      <c r="D56" s="4068"/>
      <c r="E56" s="4063" t="s">
        <v>5867</v>
      </c>
      <c r="F56" s="4070" t="s">
        <v>5868</v>
      </c>
      <c r="G56" s="4071">
        <v>0.13</v>
      </c>
      <c r="H56" s="4066"/>
      <c r="I56" s="4073"/>
      <c r="J56" s="4058"/>
      <c r="K56" s="4059"/>
      <c r="L56" s="4067"/>
      <c r="M56" s="4061">
        <f t="shared" si="1"/>
        <v>0</v>
      </c>
    </row>
    <row r="57" spans="1:13" s="4077" customFormat="1" ht="26.25">
      <c r="A57" s="4033">
        <f>ROW()</f>
        <v>57</v>
      </c>
      <c r="B57" s="4040">
        <f>IF(C57="E","",IF(ISBLANK(E57),"",IF(ISTEXT(E57),LARGE(B$14:B56,1)+1,0)))</f>
        <v>37</v>
      </c>
      <c r="C57" s="4004">
        <v>2</v>
      </c>
      <c r="D57" s="4068"/>
      <c r="E57" s="4063" t="s">
        <v>5869</v>
      </c>
      <c r="F57" s="4070" t="s">
        <v>5870</v>
      </c>
      <c r="G57" s="4071">
        <v>0.08</v>
      </c>
      <c r="H57" s="4066"/>
      <c r="I57" s="4073"/>
      <c r="J57" s="4058"/>
      <c r="K57" s="4059"/>
      <c r="L57" s="4067"/>
      <c r="M57" s="4061">
        <f t="shared" si="1"/>
        <v>0</v>
      </c>
    </row>
    <row r="58" spans="1:13" s="4077" customFormat="1" ht="26.25">
      <c r="A58" s="4033">
        <f>ROW()</f>
        <v>58</v>
      </c>
      <c r="B58" s="4040">
        <f>IF(C58="E","",IF(ISBLANK(E58),"",IF(ISTEXT(E58),LARGE(B$14:B57,1)+1,0)))</f>
        <v>38</v>
      </c>
      <c r="C58" s="4004">
        <v>2</v>
      </c>
      <c r="D58" s="4068"/>
      <c r="E58" s="4063" t="s">
        <v>5871</v>
      </c>
      <c r="F58" s="4070" t="s">
        <v>5815</v>
      </c>
      <c r="G58" s="4071">
        <v>2.5000000000000001E-2</v>
      </c>
      <c r="H58" s="4066"/>
      <c r="I58" s="4073"/>
      <c r="J58" s="4058"/>
      <c r="K58" s="4059"/>
      <c r="L58" s="4067"/>
      <c r="M58" s="4061">
        <f t="shared" si="1"/>
        <v>0</v>
      </c>
    </row>
    <row r="59" spans="1:13" s="4077" customFormat="1" ht="26.25">
      <c r="A59" s="4033">
        <f>ROW()</f>
        <v>59</v>
      </c>
      <c r="B59" s="4040">
        <f>IF(C59="E","",IF(ISBLANK(E59),"",IF(ISTEXT(E59),LARGE(B$14:B58,1)+1,0)))</f>
        <v>39</v>
      </c>
      <c r="C59" s="4004">
        <v>2</v>
      </c>
      <c r="D59" s="4068"/>
      <c r="E59" s="4063" t="s">
        <v>5872</v>
      </c>
      <c r="F59" s="4070" t="s">
        <v>5815</v>
      </c>
      <c r="G59" s="4071">
        <v>4.4999999999999998E-2</v>
      </c>
      <c r="H59" s="4066"/>
      <c r="I59" s="4073"/>
      <c r="J59" s="4058"/>
      <c r="K59" s="4059"/>
      <c r="L59" s="4067"/>
      <c r="M59" s="4061">
        <f t="shared" si="1"/>
        <v>0</v>
      </c>
    </row>
    <row r="60" spans="1:13" s="4077" customFormat="1" ht="26.25">
      <c r="A60" s="4033">
        <f>ROW()</f>
        <v>60</v>
      </c>
      <c r="B60" s="4040">
        <f>IF(C60="E","",IF(ISBLANK(E60),"",IF(ISTEXT(E60),LARGE(B$14:B59,1)+1,0)))</f>
        <v>40</v>
      </c>
      <c r="C60" s="4004">
        <v>2</v>
      </c>
      <c r="D60" s="4068"/>
      <c r="E60" s="4063" t="s">
        <v>5873</v>
      </c>
      <c r="F60" s="4070" t="s">
        <v>5815</v>
      </c>
      <c r="G60" s="4071">
        <v>0.02</v>
      </c>
      <c r="H60" s="4066"/>
      <c r="I60" s="4073"/>
      <c r="J60" s="4058"/>
      <c r="K60" s="4059"/>
      <c r="L60" s="4067"/>
      <c r="M60" s="4061">
        <f t="shared" si="1"/>
        <v>0</v>
      </c>
    </row>
    <row r="61" spans="1:13" s="4077" customFormat="1" ht="26.25">
      <c r="A61" s="4033">
        <f>ROW()</f>
        <v>61</v>
      </c>
      <c r="B61" s="4040">
        <f>IF(C61="E","",IF(ISBLANK(E61),"",IF(ISTEXT(E61),LARGE(B$14:B60,1)+1,0)))</f>
        <v>41</v>
      </c>
      <c r="C61" s="4004">
        <v>2</v>
      </c>
      <c r="D61" s="4068"/>
      <c r="E61" s="4063" t="s">
        <v>5874</v>
      </c>
      <c r="F61" s="4070" t="s">
        <v>5815</v>
      </c>
      <c r="G61" s="4071">
        <v>0.02</v>
      </c>
      <c r="H61" s="4066"/>
      <c r="I61" s="4073"/>
      <c r="J61" s="4058"/>
      <c r="K61" s="4059"/>
      <c r="L61" s="4067"/>
      <c r="M61" s="4061">
        <f t="shared" si="1"/>
        <v>0</v>
      </c>
    </row>
    <row r="62" spans="1:13" s="4077" customFormat="1" ht="26.25">
      <c r="A62" s="4033">
        <f>ROW()</f>
        <v>62</v>
      </c>
      <c r="B62" s="4040">
        <f>IF(C62="E","",IF(ISBLANK(E62),"",IF(ISTEXT(E62),LARGE(B$14:B61,1)+1,0)))</f>
        <v>42</v>
      </c>
      <c r="C62" s="4004">
        <v>2</v>
      </c>
      <c r="D62" s="4068"/>
      <c r="E62" s="4063" t="s">
        <v>5875</v>
      </c>
      <c r="F62" s="4070" t="s">
        <v>5815</v>
      </c>
      <c r="G62" s="4071">
        <v>1.4999999999999999E-2</v>
      </c>
      <c r="H62" s="4066"/>
      <c r="I62" s="4073"/>
      <c r="J62" s="4058"/>
      <c r="K62" s="4059"/>
      <c r="L62" s="4067"/>
      <c r="M62" s="4061">
        <f t="shared" si="1"/>
        <v>0</v>
      </c>
    </row>
    <row r="63" spans="1:13" s="4077" customFormat="1" ht="26.25">
      <c r="A63" s="4033">
        <f>ROW()</f>
        <v>63</v>
      </c>
      <c r="B63" s="4040">
        <f>IF(C63="E","",IF(ISBLANK(E63),"",IF(ISTEXT(E63),LARGE(B$14:B62,1)+1,0)))</f>
        <v>43</v>
      </c>
      <c r="C63" s="4004">
        <v>2</v>
      </c>
      <c r="D63" s="4068"/>
      <c r="E63" s="4063" t="s">
        <v>5876</v>
      </c>
      <c r="F63" s="4070" t="s">
        <v>5855</v>
      </c>
      <c r="G63" s="4071">
        <v>0.25</v>
      </c>
      <c r="H63" s="4066"/>
      <c r="I63" s="4073"/>
      <c r="J63" s="4058"/>
      <c r="K63" s="4059"/>
      <c r="L63" s="4067"/>
      <c r="M63" s="4061">
        <f t="shared" si="1"/>
        <v>0</v>
      </c>
    </row>
    <row r="64" spans="1:13" s="4077" customFormat="1" ht="26.25">
      <c r="A64" s="4033">
        <f>ROW()</f>
        <v>64</v>
      </c>
      <c r="B64" s="4040">
        <f>IF(C64="E","",IF(ISBLANK(E64),"",IF(ISTEXT(E64),LARGE(B$14:B63,1)+1,0)))</f>
        <v>44</v>
      </c>
      <c r="C64" s="4004">
        <v>2</v>
      </c>
      <c r="D64" s="4068"/>
      <c r="E64" s="4063" t="s">
        <v>5877</v>
      </c>
      <c r="F64" s="4070" t="s">
        <v>5878</v>
      </c>
      <c r="G64" s="4071">
        <v>1.4999999999999999E-2</v>
      </c>
      <c r="H64" s="4066"/>
      <c r="I64" s="4073"/>
      <c r="J64" s="4058"/>
      <c r="K64" s="4059"/>
      <c r="L64" s="4067"/>
      <c r="M64" s="4061">
        <f t="shared" si="1"/>
        <v>0</v>
      </c>
    </row>
    <row r="65" spans="1:13" s="4077" customFormat="1" ht="26.25">
      <c r="A65" s="4033">
        <f>ROW()</f>
        <v>65</v>
      </c>
      <c r="B65" s="4040">
        <f>IF(C65="E","",IF(ISBLANK(E65),"",IF(ISTEXT(E65),LARGE(B$14:B64,1)+1,0)))</f>
        <v>45</v>
      </c>
      <c r="C65" s="4004">
        <v>2</v>
      </c>
      <c r="D65" s="4068"/>
      <c r="E65" s="4063" t="s">
        <v>5879</v>
      </c>
      <c r="F65" s="4070" t="s">
        <v>5861</v>
      </c>
      <c r="G65" s="4071">
        <v>0.4</v>
      </c>
      <c r="H65" s="4066"/>
      <c r="I65" s="4073"/>
      <c r="J65" s="4058"/>
      <c r="K65" s="4059"/>
      <c r="L65" s="4067"/>
      <c r="M65" s="4061">
        <f t="shared" si="1"/>
        <v>0</v>
      </c>
    </row>
    <row r="66" spans="1:13" s="4077" customFormat="1" ht="26.25">
      <c r="A66" s="4033">
        <f>ROW()</f>
        <v>66</v>
      </c>
      <c r="B66" s="4040">
        <f>IF(C66="E","",IF(ISBLANK(E66),"",IF(ISTEXT(E66),LARGE(B$14:B65,1)+1,0)))</f>
        <v>46</v>
      </c>
      <c r="C66" s="4004">
        <v>2</v>
      </c>
      <c r="D66" s="4068"/>
      <c r="E66" s="4063" t="s">
        <v>5880</v>
      </c>
      <c r="F66" s="4070" t="s">
        <v>5881</v>
      </c>
      <c r="G66" s="4071">
        <v>0.14499999999999999</v>
      </c>
      <c r="H66" s="4066"/>
      <c r="I66" s="4073"/>
      <c r="J66" s="4058"/>
      <c r="K66" s="4059"/>
      <c r="L66" s="4067"/>
      <c r="M66" s="4061">
        <f t="shared" si="1"/>
        <v>0</v>
      </c>
    </row>
    <row r="67" spans="1:13" s="4077" customFormat="1" ht="26.25">
      <c r="A67" s="4033">
        <f>ROW()</f>
        <v>67</v>
      </c>
      <c r="B67" s="4040">
        <f>IF(C67="E","",IF(ISBLANK(E67),"",IF(ISTEXT(E67),LARGE(B$14:B66,1)+1,0)))</f>
        <v>47</v>
      </c>
      <c r="C67" s="4004">
        <v>2</v>
      </c>
      <c r="D67" s="4068"/>
      <c r="E67" s="4063" t="s">
        <v>5882</v>
      </c>
      <c r="F67" s="4070" t="s">
        <v>5881</v>
      </c>
      <c r="G67" s="4071">
        <v>0.1</v>
      </c>
      <c r="H67" s="4066"/>
      <c r="I67" s="4073"/>
      <c r="J67" s="4058"/>
      <c r="K67" s="4059"/>
      <c r="L67" s="4067"/>
      <c r="M67" s="4061">
        <f t="shared" si="1"/>
        <v>0</v>
      </c>
    </row>
    <row r="68" spans="1:13" s="4077" customFormat="1" ht="26.25">
      <c r="A68" s="4033">
        <f>ROW()</f>
        <v>68</v>
      </c>
      <c r="B68" s="4040">
        <f>IF(C68="E","",IF(ISBLANK(E68),"",IF(ISTEXT(E68),LARGE(B$14:B67,1)+1,0)))</f>
        <v>48</v>
      </c>
      <c r="C68" s="4004">
        <v>2</v>
      </c>
      <c r="D68" s="4068"/>
      <c r="E68" s="4063" t="s">
        <v>5883</v>
      </c>
      <c r="F68" s="4070" t="s">
        <v>5884</v>
      </c>
      <c r="G68" s="4071">
        <v>4.0000000000000001E-3</v>
      </c>
      <c r="H68" s="4066"/>
      <c r="I68" s="4073"/>
      <c r="J68" s="4058"/>
      <c r="K68" s="4059"/>
      <c r="L68" s="4067"/>
      <c r="M68" s="4061">
        <f t="shared" si="1"/>
        <v>0</v>
      </c>
    </row>
    <row r="69" spans="1:13" s="4077" customFormat="1" ht="26.25">
      <c r="A69" s="4033">
        <f>ROW()</f>
        <v>69</v>
      </c>
      <c r="B69" s="4040">
        <f>IF(C69="E","",IF(ISBLANK(E69),"",IF(ISTEXT(E69),LARGE(B$14:B68,1)+1,0)))</f>
        <v>49</v>
      </c>
      <c r="C69" s="4004">
        <v>2</v>
      </c>
      <c r="D69" s="4068"/>
      <c r="E69" s="4063" t="s">
        <v>5885</v>
      </c>
      <c r="F69" s="4070" t="s">
        <v>5815</v>
      </c>
      <c r="G69" s="4071">
        <v>0.03</v>
      </c>
      <c r="H69" s="4066"/>
      <c r="I69" s="4073"/>
      <c r="J69" s="4058"/>
      <c r="K69" s="4059"/>
      <c r="L69" s="4067"/>
      <c r="M69" s="4061">
        <f t="shared" si="1"/>
        <v>0</v>
      </c>
    </row>
    <row r="70" spans="1:13" s="4077" customFormat="1" ht="26.25">
      <c r="A70" s="4033">
        <f>ROW()</f>
        <v>70</v>
      </c>
      <c r="B70" s="4040">
        <f>IF(C70="E","",IF(ISBLANK(E70),"",IF(ISTEXT(E70),LARGE(B$14:B69,1)+1,0)))</f>
        <v>50</v>
      </c>
      <c r="C70" s="4004">
        <v>2</v>
      </c>
      <c r="D70" s="4068"/>
      <c r="E70" s="4063" t="s">
        <v>5886</v>
      </c>
      <c r="F70" s="4070" t="s">
        <v>5804</v>
      </c>
      <c r="G70" s="4071">
        <v>1.4999999999999999E-2</v>
      </c>
      <c r="H70" s="4066"/>
      <c r="I70" s="4073"/>
      <c r="J70" s="4058"/>
      <c r="K70" s="4059"/>
      <c r="L70" s="4067"/>
      <c r="M70" s="4061">
        <f t="shared" si="1"/>
        <v>0</v>
      </c>
    </row>
    <row r="71" spans="1:13" s="4077" customFormat="1" ht="26.25">
      <c r="A71" s="4033">
        <f>ROW()</f>
        <v>71</v>
      </c>
      <c r="B71" s="4040">
        <f>IF(C71="E","",IF(ISBLANK(E71),"",IF(ISTEXT(E71),LARGE(B$14:B70,1)+1,0)))</f>
        <v>51</v>
      </c>
      <c r="C71" s="4004">
        <v>2</v>
      </c>
      <c r="D71" s="4068"/>
      <c r="E71" s="4063" t="s">
        <v>5887</v>
      </c>
      <c r="F71" s="4070" t="s">
        <v>5884</v>
      </c>
      <c r="G71" s="4071">
        <v>0.13500000000000001</v>
      </c>
      <c r="H71" s="4066"/>
      <c r="I71" s="4073"/>
      <c r="J71" s="4058"/>
      <c r="K71" s="4059"/>
      <c r="L71" s="4067"/>
      <c r="M71" s="4061">
        <f t="shared" si="1"/>
        <v>0</v>
      </c>
    </row>
    <row r="72" spans="1:13" s="4077" customFormat="1" ht="26.25">
      <c r="A72" s="4033">
        <f>ROW()</f>
        <v>72</v>
      </c>
      <c r="B72" s="4040">
        <f>IF(C72="E","",IF(ISBLANK(E72),"",IF(ISTEXT(E72),LARGE(B$14:B71,1)+1,0)))</f>
        <v>52</v>
      </c>
      <c r="C72" s="4004">
        <v>2</v>
      </c>
      <c r="D72" s="4068"/>
      <c r="E72" s="4063" t="s">
        <v>5888</v>
      </c>
      <c r="F72" s="4070" t="s">
        <v>5881</v>
      </c>
      <c r="G72" s="4071">
        <v>0.16</v>
      </c>
      <c r="H72" s="4066"/>
      <c r="I72" s="4073"/>
      <c r="J72" s="4058"/>
      <c r="K72" s="4059"/>
      <c r="L72" s="4067"/>
      <c r="M72" s="4061">
        <f t="shared" si="1"/>
        <v>0</v>
      </c>
    </row>
    <row r="73" spans="1:13" s="4077" customFormat="1" ht="26.25">
      <c r="A73" s="4033">
        <f>ROW()</f>
        <v>73</v>
      </c>
      <c r="B73" s="4040">
        <f>IF(C73="E","",IF(ISBLANK(E73),"",IF(ISTEXT(E73),LARGE(B$14:B72,1)+1,0)))</f>
        <v>53</v>
      </c>
      <c r="C73" s="4004">
        <v>2</v>
      </c>
      <c r="D73" s="4068"/>
      <c r="E73" s="4063" t="s">
        <v>5889</v>
      </c>
      <c r="F73" s="4070" t="s">
        <v>5890</v>
      </c>
      <c r="G73" s="4071">
        <v>0.16500000000000001</v>
      </c>
      <c r="H73" s="4066"/>
      <c r="I73" s="4073"/>
      <c r="J73" s="4058"/>
      <c r="K73" s="4059"/>
      <c r="L73" s="4067"/>
      <c r="M73" s="4061">
        <f t="shared" si="1"/>
        <v>0</v>
      </c>
    </row>
    <row r="74" spans="1:13" s="4077" customFormat="1" ht="26.25">
      <c r="A74" s="4033">
        <f>ROW()</f>
        <v>74</v>
      </c>
      <c r="B74" s="4040">
        <f>IF(C74="E","",IF(ISBLANK(E74),"",IF(ISTEXT(E74),LARGE(B$14:B73,1)+1,0)))</f>
        <v>54</v>
      </c>
      <c r="C74" s="4004">
        <v>2</v>
      </c>
      <c r="D74" s="4068"/>
      <c r="E74" s="4063" t="s">
        <v>5891</v>
      </c>
      <c r="F74" s="4070" t="s">
        <v>5815</v>
      </c>
      <c r="G74" s="4071">
        <v>8.9999999999999993E-3</v>
      </c>
      <c r="H74" s="4066"/>
      <c r="I74" s="4073"/>
      <c r="J74" s="4058"/>
      <c r="K74" s="4059"/>
      <c r="L74" s="4067"/>
      <c r="M74" s="4061">
        <f t="shared" si="1"/>
        <v>0</v>
      </c>
    </row>
    <row r="75" spans="1:13" s="4077" customFormat="1" ht="26.25">
      <c r="A75" s="4033">
        <f>ROW()</f>
        <v>75</v>
      </c>
      <c r="B75" s="4040">
        <f>IF(C75="E","",IF(ISBLANK(E75),"",IF(ISTEXT(E75),LARGE(B$14:B74,1)+1,0)))</f>
        <v>55</v>
      </c>
      <c r="C75" s="4004">
        <v>2</v>
      </c>
      <c r="D75" s="4068"/>
      <c r="E75" s="4063" t="s">
        <v>5892</v>
      </c>
      <c r="F75" s="4070" t="s">
        <v>5865</v>
      </c>
      <c r="G75" s="4071">
        <v>0.18</v>
      </c>
      <c r="H75" s="4066"/>
      <c r="I75" s="4073"/>
      <c r="J75" s="4058"/>
      <c r="K75" s="4059"/>
      <c r="L75" s="4067"/>
      <c r="M75" s="4061">
        <f t="shared" si="1"/>
        <v>0</v>
      </c>
    </row>
    <row r="76" spans="1:13" s="4077" customFormat="1" ht="26.25">
      <c r="A76" s="4033">
        <f>ROW()</f>
        <v>76</v>
      </c>
      <c r="B76" s="4040">
        <f>IF(C76="E","",IF(ISBLANK(E76),"",IF(ISTEXT(E76),LARGE(B$14:B75,1)+1,0)))</f>
        <v>56</v>
      </c>
      <c r="C76" s="4004">
        <v>2</v>
      </c>
      <c r="D76" s="4068"/>
      <c r="E76" s="4063" t="s">
        <v>5893</v>
      </c>
      <c r="F76" s="4070" t="s">
        <v>5815</v>
      </c>
      <c r="G76" s="4071">
        <v>0.03</v>
      </c>
      <c r="H76" s="4066"/>
      <c r="I76" s="4073"/>
      <c r="J76" s="4058"/>
      <c r="K76" s="4059"/>
      <c r="L76" s="4067"/>
      <c r="M76" s="4061">
        <f t="shared" si="1"/>
        <v>0</v>
      </c>
    </row>
    <row r="77" spans="1:13" s="4077" customFormat="1" ht="26.25">
      <c r="A77" s="4033">
        <f>ROW()</f>
        <v>77</v>
      </c>
      <c r="B77" s="4040">
        <f>IF(C77="E","",IF(ISBLANK(E77),"",IF(ISTEXT(E77),LARGE(B$14:B76,1)+1,0)))</f>
        <v>57</v>
      </c>
      <c r="C77" s="4004">
        <v>2</v>
      </c>
      <c r="D77" s="4068"/>
      <c r="E77" s="4063" t="s">
        <v>5894</v>
      </c>
      <c r="F77" s="4070" t="s">
        <v>5895</v>
      </c>
      <c r="G77" s="4071">
        <v>0.3</v>
      </c>
      <c r="H77" s="4066"/>
      <c r="I77" s="4073"/>
      <c r="J77" s="4058"/>
      <c r="K77" s="4059"/>
      <c r="L77" s="4067"/>
      <c r="M77" s="4061">
        <f t="shared" si="1"/>
        <v>0</v>
      </c>
    </row>
    <row r="78" spans="1:13" s="4077" customFormat="1" ht="26.25">
      <c r="A78" s="4033">
        <f>ROW()</f>
        <v>78</v>
      </c>
      <c r="B78" s="4040">
        <f>IF(C78="E","",IF(ISBLANK(E78),"",IF(ISTEXT(E78),LARGE(B$14:B77,1)+1,0)))</f>
        <v>58</v>
      </c>
      <c r="C78" s="4004">
        <v>2</v>
      </c>
      <c r="D78" s="4068"/>
      <c r="E78" s="4063" t="s">
        <v>5896</v>
      </c>
      <c r="F78" s="4070" t="s">
        <v>5884</v>
      </c>
      <c r="G78" s="4071">
        <v>0.12</v>
      </c>
      <c r="H78" s="4066"/>
      <c r="I78" s="4073"/>
      <c r="J78" s="4058"/>
      <c r="K78" s="4059"/>
      <c r="L78" s="4067"/>
      <c r="M78" s="4061">
        <f t="shared" si="1"/>
        <v>0</v>
      </c>
    </row>
    <row r="79" spans="1:13" s="4077" customFormat="1" ht="26.25" customHeight="1">
      <c r="A79" s="4033">
        <f>ROW()</f>
        <v>79</v>
      </c>
      <c r="B79" s="4040">
        <f>IF(C79="E","",IF(ISBLANK(E79),"",IF(ISTEXT(E79),LARGE(B$14:B78,1)+1,0)))</f>
        <v>59</v>
      </c>
      <c r="C79" s="4004">
        <v>2</v>
      </c>
      <c r="D79" s="4068"/>
      <c r="E79" s="4063" t="s">
        <v>5897</v>
      </c>
      <c r="F79" s="4070" t="s">
        <v>5898</v>
      </c>
      <c r="G79" s="4071">
        <v>0.17499999999999999</v>
      </c>
      <c r="H79" s="4066"/>
      <c r="I79" s="4073"/>
      <c r="J79" s="4058"/>
      <c r="K79" s="4059"/>
      <c r="L79" s="4067"/>
      <c r="M79" s="4061">
        <f t="shared" si="1"/>
        <v>0</v>
      </c>
    </row>
    <row r="80" spans="1:13" s="4077" customFormat="1" ht="26.25">
      <c r="A80" s="4033">
        <f>ROW()</f>
        <v>80</v>
      </c>
      <c r="B80" s="4040">
        <f>IF(C80="E","",IF(ISBLANK(E80),"",IF(ISTEXT(E80),LARGE(B$14:B79,1)+1,0)))</f>
        <v>60</v>
      </c>
      <c r="C80" s="4004">
        <v>2</v>
      </c>
      <c r="D80" s="4068"/>
      <c r="E80" s="4063" t="s">
        <v>5899</v>
      </c>
      <c r="F80" s="4070">
        <v>1</v>
      </c>
      <c r="G80" s="4071">
        <v>0.15</v>
      </c>
      <c r="H80" s="4066"/>
      <c r="I80" s="4073"/>
      <c r="J80" s="4058"/>
      <c r="K80" s="4059"/>
      <c r="L80" s="4067"/>
      <c r="M80" s="4061">
        <f t="shared" si="1"/>
        <v>0</v>
      </c>
    </row>
    <row r="81" spans="1:13" s="4077" customFormat="1" ht="25.5">
      <c r="A81" s="4033">
        <f>ROW()</f>
        <v>81</v>
      </c>
      <c r="B81" s="4040" t="str">
        <f>IF(C81="E","",IF(ISBLANK(E81),"",IF(ISTEXT(E81),LARGE(B$14:B80,1)+1,0)))</f>
        <v/>
      </c>
      <c r="C81" s="4084"/>
      <c r="D81" s="4068"/>
      <c r="E81" s="4053"/>
      <c r="F81" s="4070"/>
      <c r="G81" s="4071"/>
      <c r="H81" s="4066"/>
      <c r="I81" s="4057"/>
      <c r="J81" s="4058"/>
      <c r="K81" s="4059"/>
      <c r="L81" s="4067"/>
      <c r="M81" s="4061">
        <f t="shared" ref="M81:M142" si="2">L81*J81</f>
        <v>0</v>
      </c>
    </row>
    <row r="82" spans="1:13" s="4077" customFormat="1" ht="28.5">
      <c r="A82" s="4033">
        <f>ROW()</f>
        <v>82</v>
      </c>
      <c r="B82" s="4040" t="str">
        <f>IF(C82="E","",IF(ISBLANK(E82),"",IF(ISTEXT(E82),LARGE(B$14:B81,1)+1,0)))</f>
        <v/>
      </c>
      <c r="C82" s="4084"/>
      <c r="D82" s="4090" t="s">
        <v>5900</v>
      </c>
      <c r="E82" s="4091"/>
      <c r="F82" s="8335" t="s">
        <v>5789</v>
      </c>
      <c r="G82" s="8336"/>
      <c r="H82" s="8337" t="s">
        <v>5790</v>
      </c>
      <c r="I82" s="8338"/>
      <c r="J82" s="4046" t="s">
        <v>5791</v>
      </c>
      <c r="K82" s="4047" t="s">
        <v>5792</v>
      </c>
      <c r="L82" s="4048" t="s">
        <v>5800</v>
      </c>
      <c r="M82" s="4049"/>
    </row>
    <row r="83" spans="1:13" s="4077" customFormat="1" ht="31.5">
      <c r="A83" s="4033">
        <f>ROW()</f>
        <v>83</v>
      </c>
      <c r="B83" s="4040" t="str">
        <f>IF(C83="E","",IF(ISBLANK(E83),"",IF(ISTEXT(E83),LARGE(B$14:B82,1)+1,0)))</f>
        <v/>
      </c>
      <c r="C83" s="4084"/>
      <c r="D83" s="4068"/>
      <c r="E83" s="4053"/>
      <c r="F83" s="4080" t="s">
        <v>5802</v>
      </c>
      <c r="G83" s="4071"/>
      <c r="H83" s="4066"/>
      <c r="I83" s="4073"/>
      <c r="J83" s="4058"/>
      <c r="K83" s="4059"/>
      <c r="L83" s="4067"/>
      <c r="M83" s="4061">
        <f t="shared" si="2"/>
        <v>0</v>
      </c>
    </row>
    <row r="84" spans="1:13" s="4077" customFormat="1" ht="26.25">
      <c r="A84" s="4033">
        <f>ROW()</f>
        <v>84</v>
      </c>
      <c r="B84" s="4040">
        <f>IF(C84="E","",IF(ISBLANK(E84),"",IF(ISTEXT(E84),LARGE(B$14:B83,1)+1,0)))</f>
        <v>61</v>
      </c>
      <c r="C84" s="4005">
        <v>3</v>
      </c>
      <c r="D84" s="4068"/>
      <c r="E84" s="4063" t="s">
        <v>5901</v>
      </c>
      <c r="F84" s="4070" t="s">
        <v>5902</v>
      </c>
      <c r="G84" s="4071">
        <v>0.17499999999999999</v>
      </c>
      <c r="H84" s="4066"/>
      <c r="I84" s="4073"/>
      <c r="J84" s="4058"/>
      <c r="K84" s="4059"/>
      <c r="L84" s="4067"/>
      <c r="M84" s="4061">
        <f t="shared" si="2"/>
        <v>0</v>
      </c>
    </row>
    <row r="85" spans="1:13" s="4077" customFormat="1" ht="26.25">
      <c r="A85" s="4033">
        <f>ROW()</f>
        <v>85</v>
      </c>
      <c r="B85" s="4040">
        <f>IF(C85="E","",IF(ISBLANK(E85),"",IF(ISTEXT(E85),LARGE(B$14:B84,1)+1,0)))</f>
        <v>62</v>
      </c>
      <c r="C85" s="4005">
        <v>3</v>
      </c>
      <c r="D85" s="4068"/>
      <c r="E85" s="4063" t="s">
        <v>5903</v>
      </c>
      <c r="F85" s="4070" t="s">
        <v>5804</v>
      </c>
      <c r="G85" s="4071">
        <v>0.04</v>
      </c>
      <c r="H85" s="4066"/>
      <c r="I85" s="4073"/>
      <c r="J85" s="4058"/>
      <c r="K85" s="4059"/>
      <c r="L85" s="4067"/>
      <c r="M85" s="4061">
        <f t="shared" si="2"/>
        <v>0</v>
      </c>
    </row>
    <row r="86" spans="1:13" s="4077" customFormat="1" ht="26.25">
      <c r="A86" s="4033">
        <f>ROW()</f>
        <v>86</v>
      </c>
      <c r="B86" s="4040">
        <f>IF(C86="E","",IF(ISBLANK(E86),"",IF(ISTEXT(E86),LARGE(B$14:B85,1)+1,0)))</f>
        <v>63</v>
      </c>
      <c r="C86" s="4005">
        <v>3</v>
      </c>
      <c r="D86" s="4068"/>
      <c r="E86" s="4063" t="s">
        <v>5904</v>
      </c>
      <c r="F86" s="4070" t="s">
        <v>5804</v>
      </c>
      <c r="G86" s="4071">
        <v>0.03</v>
      </c>
      <c r="H86" s="4066"/>
      <c r="I86" s="4073"/>
      <c r="J86" s="4058"/>
      <c r="K86" s="4059"/>
      <c r="L86" s="4067"/>
      <c r="M86" s="4061">
        <f t="shared" si="2"/>
        <v>0</v>
      </c>
    </row>
    <row r="87" spans="1:13" s="4077" customFormat="1" ht="26.25">
      <c r="A87" s="4033">
        <f>ROW()</f>
        <v>87</v>
      </c>
      <c r="B87" s="4040">
        <f>IF(C87="E","",IF(ISBLANK(E87),"",IF(ISTEXT(E87),LARGE(B$14:B86,1)+1,0)))</f>
        <v>64</v>
      </c>
      <c r="C87" s="4005">
        <v>3</v>
      </c>
      <c r="D87" s="4068"/>
      <c r="E87" s="4063" t="s">
        <v>5905</v>
      </c>
      <c r="F87" s="4070" t="s">
        <v>5804</v>
      </c>
      <c r="G87" s="4071">
        <v>3.5000000000000003E-2</v>
      </c>
      <c r="H87" s="4066"/>
      <c r="I87" s="4073"/>
      <c r="J87" s="4058"/>
      <c r="K87" s="4059"/>
      <c r="L87" s="4067"/>
      <c r="M87" s="4061">
        <f t="shared" si="2"/>
        <v>0</v>
      </c>
    </row>
    <row r="88" spans="1:13" s="4077" customFormat="1" ht="26.25">
      <c r="A88" s="4033">
        <f>ROW()</f>
        <v>88</v>
      </c>
      <c r="B88" s="4040">
        <f>IF(C88="E","",IF(ISBLANK(E88),"",IF(ISTEXT(E88),LARGE(B$14:B87,1)+1,0)))</f>
        <v>65</v>
      </c>
      <c r="C88" s="4005">
        <v>3</v>
      </c>
      <c r="D88" s="4068"/>
      <c r="E88" s="4063" t="s">
        <v>5906</v>
      </c>
      <c r="F88" s="4070" t="s">
        <v>5804</v>
      </c>
      <c r="G88" s="4071">
        <v>1.7999999999999999E-2</v>
      </c>
      <c r="H88" s="4066"/>
      <c r="I88" s="4073"/>
      <c r="J88" s="4058"/>
      <c r="K88" s="4059"/>
      <c r="L88" s="4067"/>
      <c r="M88" s="4061">
        <f t="shared" si="2"/>
        <v>0</v>
      </c>
    </row>
    <row r="89" spans="1:13" s="4077" customFormat="1" ht="26.25">
      <c r="A89" s="4033">
        <f>ROW()</f>
        <v>89</v>
      </c>
      <c r="B89" s="4040">
        <f>IF(C89="E","",IF(ISBLANK(E89),"",IF(ISTEXT(E89),LARGE(B$14:B88,1)+1,0)))</f>
        <v>66</v>
      </c>
      <c r="C89" s="4005">
        <v>3</v>
      </c>
      <c r="D89" s="4068"/>
      <c r="E89" s="4063" t="s">
        <v>5907</v>
      </c>
      <c r="F89" s="4070" t="s">
        <v>5884</v>
      </c>
      <c r="G89" s="4071">
        <v>0.115</v>
      </c>
      <c r="H89" s="4066"/>
      <c r="I89" s="4073"/>
      <c r="J89" s="4058"/>
      <c r="K89" s="4059"/>
      <c r="L89" s="4067"/>
      <c r="M89" s="4061">
        <f t="shared" si="2"/>
        <v>0</v>
      </c>
    </row>
    <row r="90" spans="1:13" s="4077" customFormat="1" ht="26.25">
      <c r="A90" s="4033">
        <f>ROW()</f>
        <v>90</v>
      </c>
      <c r="B90" s="4040">
        <f>IF(C90="E","",IF(ISBLANK(E90),"",IF(ISTEXT(E90),LARGE(B$14:B89,1)+1,0)))</f>
        <v>67</v>
      </c>
      <c r="C90" s="4005">
        <v>3</v>
      </c>
      <c r="D90" s="4068"/>
      <c r="E90" s="4063" t="s">
        <v>5908</v>
      </c>
      <c r="F90" s="4070" t="s">
        <v>5909</v>
      </c>
      <c r="G90" s="4071">
        <v>0.14000000000000001</v>
      </c>
      <c r="H90" s="4066"/>
      <c r="I90" s="4073"/>
      <c r="J90" s="4058"/>
      <c r="K90" s="4059"/>
      <c r="L90" s="4067"/>
      <c r="M90" s="4061">
        <f t="shared" si="2"/>
        <v>0</v>
      </c>
    </row>
    <row r="91" spans="1:13" s="4077" customFormat="1" ht="26.25">
      <c r="A91" s="4033">
        <f>ROW()</f>
        <v>91</v>
      </c>
      <c r="B91" s="4040">
        <f>IF(C91="E","",IF(ISBLANK(E91),"",IF(ISTEXT(E91),LARGE(B$14:B90,1)+1,0)))</f>
        <v>68</v>
      </c>
      <c r="C91" s="4005">
        <v>3</v>
      </c>
      <c r="D91" s="4068"/>
      <c r="E91" s="4063" t="s">
        <v>5910</v>
      </c>
      <c r="F91" s="4070"/>
      <c r="G91" s="4071"/>
      <c r="H91" s="4066"/>
      <c r="I91" s="4073"/>
      <c r="J91" s="4058"/>
      <c r="K91" s="4059"/>
      <c r="L91" s="4067"/>
      <c r="M91" s="4061">
        <f t="shared" si="2"/>
        <v>0</v>
      </c>
    </row>
    <row r="92" spans="1:13" s="4077" customFormat="1" ht="25.5">
      <c r="A92" s="4033">
        <f>ROW()</f>
        <v>92</v>
      </c>
      <c r="B92" s="4040" t="str">
        <f>IF(C92="E","",IF(ISBLANK(E92),"",IF(ISTEXT(E92),LARGE(B$14:B91,1)+1,0)))</f>
        <v/>
      </c>
      <c r="C92" s="4084"/>
      <c r="D92" s="4068"/>
      <c r="E92" s="4053"/>
      <c r="F92" s="4070"/>
      <c r="G92" s="4071"/>
      <c r="H92" s="4066"/>
      <c r="I92" s="4057"/>
      <c r="J92" s="4058"/>
      <c r="K92" s="4059"/>
      <c r="L92" s="4067"/>
      <c r="M92" s="4061">
        <f t="shared" si="2"/>
        <v>0</v>
      </c>
    </row>
    <row r="93" spans="1:13" s="4077" customFormat="1" ht="28.5" customHeight="1">
      <c r="A93" s="4033">
        <f>ROW()</f>
        <v>93</v>
      </c>
      <c r="B93" s="4040" t="str">
        <f>IF(C93="E","",IF(ISBLANK(E93),"",IF(ISTEXT(E93),LARGE(B$14:B92,1)+1,0)))</f>
        <v/>
      </c>
      <c r="C93" s="4084"/>
      <c r="D93" s="4092" t="s">
        <v>5911</v>
      </c>
      <c r="E93" s="4093"/>
      <c r="F93" s="4094" t="s">
        <v>5789</v>
      </c>
      <c r="G93" s="4095"/>
      <c r="H93" s="8341" t="s">
        <v>5790</v>
      </c>
      <c r="I93" s="8342"/>
      <c r="J93" s="4046" t="s">
        <v>5791</v>
      </c>
      <c r="K93" s="4047" t="s">
        <v>5792</v>
      </c>
      <c r="L93" s="4048" t="s">
        <v>5800</v>
      </c>
      <c r="M93" s="4049"/>
    </row>
    <row r="94" spans="1:13" s="4077" customFormat="1" ht="31.5">
      <c r="A94" s="4033">
        <f>ROW()</f>
        <v>94</v>
      </c>
      <c r="B94" s="4040" t="str">
        <f>IF(C94="E","",IF(ISBLANK(E94),"",IF(ISTEXT(E94),LARGE(B$14:B93,1)+1,0)))</f>
        <v/>
      </c>
      <c r="C94" s="4084"/>
      <c r="D94" s="4068"/>
      <c r="E94" s="4053"/>
      <c r="F94" s="4080" t="s">
        <v>5802</v>
      </c>
      <c r="G94" s="4071"/>
      <c r="H94" s="4066"/>
      <c r="I94" s="4057"/>
      <c r="J94" s="4058"/>
      <c r="K94" s="4059"/>
      <c r="L94" s="4067"/>
      <c r="M94" s="4061">
        <f t="shared" si="2"/>
        <v>0</v>
      </c>
    </row>
    <row r="95" spans="1:13" s="4077" customFormat="1" ht="26.25">
      <c r="A95" s="4033">
        <f>ROW()</f>
        <v>95</v>
      </c>
      <c r="B95" s="4040">
        <f>IF(C95="E","",IF(ISBLANK(E95),"",IF(ISTEXT(E95),LARGE(B$14:B94,1)+1,0)))</f>
        <v>69</v>
      </c>
      <c r="C95" s="4006">
        <v>4</v>
      </c>
      <c r="D95" s="4068"/>
      <c r="E95" s="4063" t="s">
        <v>5912</v>
      </c>
      <c r="F95" s="4070" t="s">
        <v>5868</v>
      </c>
      <c r="G95" s="4071">
        <v>0.1</v>
      </c>
      <c r="H95" s="4066"/>
      <c r="I95" s="4073"/>
      <c r="J95" s="4058"/>
      <c r="K95" s="4059"/>
      <c r="L95" s="4067"/>
      <c r="M95" s="4061">
        <f t="shared" si="2"/>
        <v>0</v>
      </c>
    </row>
    <row r="96" spans="1:13" s="4077" customFormat="1" ht="26.25">
      <c r="A96" s="4033">
        <f>ROW()</f>
        <v>96</v>
      </c>
      <c r="B96" s="4040">
        <f>IF(C96="E","",IF(ISBLANK(E96),"",IF(ISTEXT(E96),LARGE(B$14:B95,1)+1,0)))</f>
        <v>70</v>
      </c>
      <c r="C96" s="4006">
        <v>4</v>
      </c>
      <c r="D96" s="4068"/>
      <c r="E96" s="4063" t="s">
        <v>5913</v>
      </c>
      <c r="F96" s="4070" t="s">
        <v>5861</v>
      </c>
      <c r="G96" s="4071">
        <v>8.5000000000000006E-2</v>
      </c>
      <c r="H96" s="4066"/>
      <c r="I96" s="4073"/>
      <c r="J96" s="4058"/>
      <c r="K96" s="4059"/>
      <c r="L96" s="4067"/>
      <c r="M96" s="4061">
        <f t="shared" si="2"/>
        <v>0</v>
      </c>
    </row>
    <row r="97" spans="1:13" s="4077" customFormat="1" ht="26.25">
      <c r="A97" s="4033">
        <f>ROW()</f>
        <v>97</v>
      </c>
      <c r="B97" s="4040">
        <f>IF(C97="E","",IF(ISBLANK(E97),"",IF(ISTEXT(E97),LARGE(B$14:B96,1)+1,0)))</f>
        <v>71</v>
      </c>
      <c r="C97" s="4006">
        <v>4</v>
      </c>
      <c r="D97" s="4068"/>
      <c r="E97" s="4063" t="s">
        <v>5914</v>
      </c>
      <c r="F97" s="4070">
        <v>1</v>
      </c>
      <c r="G97" s="4071">
        <v>0.1</v>
      </c>
      <c r="H97" s="4066"/>
      <c r="I97" s="4073"/>
      <c r="J97" s="4058"/>
      <c r="K97" s="4059"/>
      <c r="L97" s="4067"/>
      <c r="M97" s="4061">
        <f t="shared" si="2"/>
        <v>0</v>
      </c>
    </row>
    <row r="98" spans="1:13" s="4077" customFormat="1" ht="26.25">
      <c r="A98" s="4033">
        <f>ROW()</f>
        <v>98</v>
      </c>
      <c r="B98" s="4040">
        <f>IF(C98="E","",IF(ISBLANK(E98),"",IF(ISTEXT(E98),LARGE(B$14:B97,1)+1,0)))</f>
        <v>72</v>
      </c>
      <c r="C98" s="4006">
        <v>4</v>
      </c>
      <c r="D98" s="4068"/>
      <c r="E98" s="4063" t="s">
        <v>5915</v>
      </c>
      <c r="F98" s="4070" t="s">
        <v>5861</v>
      </c>
      <c r="G98" s="4071">
        <v>8.5000000000000006E-2</v>
      </c>
      <c r="H98" s="4066"/>
      <c r="I98" s="4073"/>
      <c r="J98" s="4058"/>
      <c r="K98" s="4059"/>
      <c r="L98" s="4067"/>
      <c r="M98" s="4061">
        <f t="shared" si="2"/>
        <v>0</v>
      </c>
    </row>
    <row r="99" spans="1:13" s="4077" customFormat="1" ht="26.25">
      <c r="A99" s="4033">
        <f>ROW()</f>
        <v>99</v>
      </c>
      <c r="B99" s="4040">
        <f>IF(C99="E","",IF(ISBLANK(E99),"",IF(ISTEXT(E99),LARGE(B$14:B98,1)+1,0)))</f>
        <v>73</v>
      </c>
      <c r="C99" s="4006">
        <v>4</v>
      </c>
      <c r="D99" s="4068"/>
      <c r="E99" s="4063" t="s">
        <v>5916</v>
      </c>
      <c r="F99" s="4070" t="s">
        <v>5868</v>
      </c>
      <c r="G99" s="4071">
        <v>2.7E-2</v>
      </c>
      <c r="H99" s="4066"/>
      <c r="I99" s="4073"/>
      <c r="J99" s="4058"/>
      <c r="K99" s="4059"/>
      <c r="L99" s="4067"/>
      <c r="M99" s="4061">
        <f t="shared" si="2"/>
        <v>0</v>
      </c>
    </row>
    <row r="100" spans="1:13" s="4077" customFormat="1" ht="26.25">
      <c r="A100" s="4033">
        <f>ROW()</f>
        <v>100</v>
      </c>
      <c r="B100" s="4040">
        <f>IF(C100="E","",IF(ISBLANK(E100),"",IF(ISTEXT(E100),LARGE(B$14:B99,1)+1,0)))</f>
        <v>74</v>
      </c>
      <c r="C100" s="4006">
        <v>4</v>
      </c>
      <c r="D100" s="4068"/>
      <c r="E100" s="4063" t="s">
        <v>537</v>
      </c>
      <c r="F100" s="4070">
        <v>1</v>
      </c>
      <c r="G100" s="4071">
        <v>0.2</v>
      </c>
      <c r="H100" s="4066"/>
      <c r="I100" s="4073"/>
      <c r="J100" s="4058"/>
      <c r="K100" s="4059"/>
      <c r="L100" s="4067"/>
      <c r="M100" s="4061">
        <f t="shared" si="2"/>
        <v>0</v>
      </c>
    </row>
    <row r="101" spans="1:13" s="4077" customFormat="1" ht="26.25">
      <c r="A101" s="4033">
        <f>ROW()</f>
        <v>101</v>
      </c>
      <c r="B101" s="4040">
        <f>IF(C101="E","",IF(ISBLANK(E101),"",IF(ISTEXT(E101),LARGE(B$14:B100,1)+1,0)))</f>
        <v>75</v>
      </c>
      <c r="C101" s="4006">
        <v>4</v>
      </c>
      <c r="D101" s="4068"/>
      <c r="E101" s="4063" t="s">
        <v>4723</v>
      </c>
      <c r="F101" s="4070" t="s">
        <v>5861</v>
      </c>
      <c r="G101" s="4071">
        <v>0.25</v>
      </c>
      <c r="H101" s="4066"/>
      <c r="I101" s="4073"/>
      <c r="J101" s="4058"/>
      <c r="K101" s="4059"/>
      <c r="L101" s="4067"/>
      <c r="M101" s="4061">
        <f t="shared" si="2"/>
        <v>0</v>
      </c>
    </row>
    <row r="102" spans="1:13" s="4077" customFormat="1" ht="26.25">
      <c r="A102" s="4033">
        <f>ROW()</f>
        <v>102</v>
      </c>
      <c r="B102" s="4040">
        <f>IF(C102="E","",IF(ISBLANK(E102),"",IF(ISTEXT(E102),LARGE(B$14:B101,1)+1,0)))</f>
        <v>76</v>
      </c>
      <c r="C102" s="4006">
        <v>4</v>
      </c>
      <c r="D102" s="4068"/>
      <c r="E102" s="4063" t="s">
        <v>5917</v>
      </c>
      <c r="F102" s="4070" t="s">
        <v>5804</v>
      </c>
      <c r="G102" s="4071">
        <v>3.5000000000000003E-2</v>
      </c>
      <c r="H102" s="4066"/>
      <c r="I102" s="4073"/>
      <c r="J102" s="4058"/>
      <c r="K102" s="4059"/>
      <c r="L102" s="4067"/>
      <c r="M102" s="4061">
        <f t="shared" si="2"/>
        <v>0</v>
      </c>
    </row>
    <row r="103" spans="1:13" s="4077" customFormat="1" ht="26.25">
      <c r="A103" s="4033">
        <f>ROW()</f>
        <v>103</v>
      </c>
      <c r="B103" s="4040">
        <f>IF(C103="E","",IF(ISBLANK(E103),"",IF(ISTEXT(E103),LARGE(B$14:B102,1)+1,0)))</f>
        <v>77</v>
      </c>
      <c r="C103" s="4006">
        <v>4</v>
      </c>
      <c r="D103" s="4068"/>
      <c r="E103" s="4063" t="s">
        <v>5918</v>
      </c>
      <c r="F103" s="4070" t="s">
        <v>5870</v>
      </c>
      <c r="G103" s="4071">
        <v>0.115</v>
      </c>
      <c r="H103" s="4066"/>
      <c r="I103" s="4073"/>
      <c r="J103" s="4058"/>
      <c r="K103" s="4059"/>
      <c r="L103" s="4067"/>
      <c r="M103" s="4061">
        <f t="shared" si="2"/>
        <v>0</v>
      </c>
    </row>
    <row r="104" spans="1:13" s="4077" customFormat="1" ht="26.25">
      <c r="A104" s="4033">
        <f>ROW()</f>
        <v>104</v>
      </c>
      <c r="B104" s="4040">
        <f>IF(C104="E","",IF(ISBLANK(E104),"",IF(ISTEXT(E104),LARGE(B$14:B103,1)+1,0)))</f>
        <v>78</v>
      </c>
      <c r="C104" s="4006">
        <v>4</v>
      </c>
      <c r="D104" s="4068"/>
      <c r="E104" s="4063" t="s">
        <v>5919</v>
      </c>
      <c r="F104" s="4070" t="s">
        <v>5868</v>
      </c>
      <c r="G104" s="4071">
        <v>4.0000000000000001E-3</v>
      </c>
      <c r="H104" s="4066"/>
      <c r="I104" s="4073"/>
      <c r="J104" s="4058"/>
      <c r="K104" s="4059"/>
      <c r="L104" s="4067"/>
      <c r="M104" s="4061">
        <f t="shared" si="2"/>
        <v>0</v>
      </c>
    </row>
    <row r="105" spans="1:13" s="4077" customFormat="1" ht="26.25">
      <c r="A105" s="4033">
        <f>ROW()</f>
        <v>105</v>
      </c>
      <c r="B105" s="4040">
        <f>IF(C105="E","",IF(ISBLANK(E105),"",IF(ISTEXT(E105),LARGE(B$14:B104,1)+1,0)))</f>
        <v>79</v>
      </c>
      <c r="C105" s="4006">
        <v>4</v>
      </c>
      <c r="D105" s="4068"/>
      <c r="E105" s="4063" t="s">
        <v>5920</v>
      </c>
      <c r="F105" s="4070" t="s">
        <v>5909</v>
      </c>
      <c r="G105" s="4071">
        <v>0.21</v>
      </c>
      <c r="H105" s="4066"/>
      <c r="I105" s="4073"/>
      <c r="J105" s="4058"/>
      <c r="K105" s="4059"/>
      <c r="L105" s="4067"/>
      <c r="M105" s="4061">
        <f t="shared" si="2"/>
        <v>0</v>
      </c>
    </row>
    <row r="106" spans="1:13" s="4077" customFormat="1" ht="26.25">
      <c r="A106" s="4033">
        <f>ROW()</f>
        <v>106</v>
      </c>
      <c r="B106" s="4040">
        <f>IF(C106="E","",IF(ISBLANK(E106),"",IF(ISTEXT(E106),LARGE(B$14:B105,1)+1,0)))</f>
        <v>80</v>
      </c>
      <c r="C106" s="4006">
        <v>4</v>
      </c>
      <c r="D106" s="4068"/>
      <c r="E106" s="4063" t="s">
        <v>5921</v>
      </c>
      <c r="F106" s="4070"/>
      <c r="G106" s="4071"/>
      <c r="H106" s="4066"/>
      <c r="I106" s="4073"/>
      <c r="J106" s="4058"/>
      <c r="K106" s="4059"/>
      <c r="L106" s="4067"/>
      <c r="M106" s="4061">
        <f t="shared" si="2"/>
        <v>0</v>
      </c>
    </row>
    <row r="107" spans="1:13" s="4077" customFormat="1" ht="26.25">
      <c r="A107" s="4033">
        <f>ROW()</f>
        <v>107</v>
      </c>
      <c r="B107" s="4040">
        <f>IF(C107="E","",IF(ISBLANK(E107),"",IF(ISTEXT(E107),LARGE(B$14:B106,1)+1,0)))</f>
        <v>81</v>
      </c>
      <c r="C107" s="4006">
        <v>4</v>
      </c>
      <c r="D107" s="4068"/>
      <c r="E107" s="4063" t="s">
        <v>5922</v>
      </c>
      <c r="F107" s="4070" t="s">
        <v>5804</v>
      </c>
      <c r="G107" s="4071">
        <v>4.4999999999999998E-2</v>
      </c>
      <c r="H107" s="4066"/>
      <c r="I107" s="4073"/>
      <c r="J107" s="4058"/>
      <c r="K107" s="4059"/>
      <c r="L107" s="4067"/>
      <c r="M107" s="4061">
        <f t="shared" si="2"/>
        <v>0</v>
      </c>
    </row>
    <row r="108" spans="1:13" s="4077" customFormat="1" ht="26.25">
      <c r="A108" s="4033">
        <f>ROW()</f>
        <v>108</v>
      </c>
      <c r="B108" s="4040">
        <f>IF(C108="E","",IF(ISBLANK(E108),"",IF(ISTEXT(E108),LARGE(B$14:B107,1)+1,0)))</f>
        <v>82</v>
      </c>
      <c r="C108" s="4006">
        <v>4</v>
      </c>
      <c r="D108" s="4068"/>
      <c r="E108" s="4063" t="s">
        <v>5923</v>
      </c>
      <c r="F108" s="4070" t="s">
        <v>5884</v>
      </c>
      <c r="G108" s="4071">
        <v>0.185</v>
      </c>
      <c r="H108" s="4066"/>
      <c r="I108" s="4073"/>
      <c r="J108" s="4058"/>
      <c r="K108" s="4059"/>
      <c r="L108" s="4067"/>
      <c r="M108" s="4061">
        <f t="shared" si="2"/>
        <v>0</v>
      </c>
    </row>
    <row r="109" spans="1:13" s="4077" customFormat="1" ht="26.25">
      <c r="A109" s="4033">
        <f>ROW()</f>
        <v>109</v>
      </c>
      <c r="B109" s="4040">
        <f>IF(C109="E","",IF(ISBLANK(E109),"",IF(ISTEXT(E109),LARGE(B$14:B108,1)+1,0)))</f>
        <v>83</v>
      </c>
      <c r="C109" s="4006">
        <v>4</v>
      </c>
      <c r="D109" s="4068"/>
      <c r="E109" s="4063" t="s">
        <v>5924</v>
      </c>
      <c r="F109" s="4070">
        <v>1</v>
      </c>
      <c r="G109" s="4071">
        <v>0.05</v>
      </c>
      <c r="H109" s="4066"/>
      <c r="I109" s="4073"/>
      <c r="J109" s="4058"/>
      <c r="K109" s="4059"/>
      <c r="L109" s="4067"/>
      <c r="M109" s="4061">
        <f t="shared" si="2"/>
        <v>0</v>
      </c>
    </row>
    <row r="110" spans="1:13" s="4077" customFormat="1" ht="26.25">
      <c r="A110" s="4033">
        <f>ROW()</f>
        <v>110</v>
      </c>
      <c r="B110" s="4040">
        <f>IF(C110="E","",IF(ISBLANK(E110),"",IF(ISTEXT(E110),LARGE(B$14:B109,1)+1,0)))</f>
        <v>84</v>
      </c>
      <c r="C110" s="4006">
        <v>4</v>
      </c>
      <c r="D110" s="4068"/>
      <c r="E110" s="4063" t="s">
        <v>5925</v>
      </c>
      <c r="F110" s="4070" t="s">
        <v>5804</v>
      </c>
      <c r="G110" s="4071">
        <v>0.03</v>
      </c>
      <c r="H110" s="4066"/>
      <c r="I110" s="4073"/>
      <c r="J110" s="4058"/>
      <c r="K110" s="4059"/>
      <c r="L110" s="4067"/>
      <c r="M110" s="4061">
        <f t="shared" si="2"/>
        <v>0</v>
      </c>
    </row>
    <row r="111" spans="1:13" s="4077" customFormat="1" ht="26.25" customHeight="1">
      <c r="A111" s="4033">
        <f>ROW()</f>
        <v>111</v>
      </c>
      <c r="B111" s="4040">
        <f>IF(C111="E","",IF(ISBLANK(E111),"",IF(ISTEXT(E111),LARGE(B$14:B110,1)+1,0)))</f>
        <v>85</v>
      </c>
      <c r="C111" s="4006">
        <v>4</v>
      </c>
      <c r="D111" s="4068"/>
      <c r="E111" s="4063" t="s">
        <v>5926</v>
      </c>
      <c r="F111" s="4070" t="s">
        <v>5927</v>
      </c>
      <c r="G111" s="4071">
        <v>0.05</v>
      </c>
      <c r="H111" s="4066"/>
      <c r="I111" s="4073"/>
      <c r="J111" s="4058"/>
      <c r="K111" s="4059"/>
      <c r="L111" s="4067"/>
      <c r="M111" s="4061">
        <f t="shared" si="2"/>
        <v>0</v>
      </c>
    </row>
    <row r="112" spans="1:13" s="4077" customFormat="1" ht="26.25">
      <c r="A112" s="4033">
        <f>ROW()</f>
        <v>112</v>
      </c>
      <c r="B112" s="4040">
        <f>IF(C112="E","",IF(ISBLANK(E112),"",IF(ISTEXT(E112),LARGE(B$14:B111,1)+1,0)))</f>
        <v>86</v>
      </c>
      <c r="C112" s="4006">
        <v>4</v>
      </c>
      <c r="D112" s="4068"/>
      <c r="E112" s="4063" t="s">
        <v>4619</v>
      </c>
      <c r="F112" s="4070" t="s">
        <v>5884</v>
      </c>
      <c r="G112" s="4071">
        <v>6.0000000000000001E-3</v>
      </c>
      <c r="H112" s="4066"/>
      <c r="I112" s="4073"/>
      <c r="J112" s="4058"/>
      <c r="K112" s="4059"/>
      <c r="L112" s="4067"/>
      <c r="M112" s="4061">
        <f t="shared" si="2"/>
        <v>0</v>
      </c>
    </row>
    <row r="113" spans="1:13" s="4077" customFormat="1" ht="26.25">
      <c r="A113" s="4033">
        <f>ROW()</f>
        <v>113</v>
      </c>
      <c r="B113" s="4040">
        <f>IF(C113="E","",IF(ISBLANK(E113),"",IF(ISTEXT(E113),LARGE(B$14:B112,1)+1,0)))</f>
        <v>87</v>
      </c>
      <c r="C113" s="4006">
        <v>4</v>
      </c>
      <c r="D113" s="4068"/>
      <c r="E113" s="4063" t="s">
        <v>5928</v>
      </c>
      <c r="F113" s="4070" t="s">
        <v>5861</v>
      </c>
      <c r="G113" s="4071">
        <v>0.15</v>
      </c>
      <c r="H113" s="4066"/>
      <c r="I113" s="4073"/>
      <c r="J113" s="4058"/>
      <c r="K113" s="4059"/>
      <c r="L113" s="4067"/>
      <c r="M113" s="4061">
        <f t="shared" si="2"/>
        <v>0</v>
      </c>
    </row>
    <row r="114" spans="1:13" s="4077" customFormat="1" ht="25.5">
      <c r="A114" s="4033">
        <f>ROW()</f>
        <v>114</v>
      </c>
      <c r="B114" s="4040" t="str">
        <f>IF(C114="E","",IF(ISBLANK(E114),"",IF(ISTEXT(E114),LARGE(B$14:B113,1)+1,0)))</f>
        <v/>
      </c>
      <c r="C114" s="4084"/>
      <c r="D114" s="4068"/>
      <c r="E114" s="4053"/>
      <c r="F114" s="1"/>
      <c r="G114" s="1"/>
      <c r="H114" s="4066"/>
      <c r="I114" s="4057"/>
      <c r="J114" s="4058"/>
      <c r="K114" s="4059"/>
      <c r="L114" s="4067"/>
      <c r="M114" s="4061">
        <f t="shared" si="2"/>
        <v>0</v>
      </c>
    </row>
    <row r="115" spans="1:13" s="4077" customFormat="1" ht="28.5">
      <c r="A115" s="4033">
        <f>ROW()</f>
        <v>115</v>
      </c>
      <c r="B115" s="4040" t="str">
        <f>IF(C115="E","",IF(ISBLANK(E115),"",IF(ISTEXT(E115),LARGE(B$14:B114,1)+1,0)))</f>
        <v/>
      </c>
      <c r="C115" s="4084"/>
      <c r="D115" s="4096" t="s">
        <v>5929</v>
      </c>
      <c r="E115" s="4097"/>
      <c r="F115" s="4098" t="s">
        <v>5789</v>
      </c>
      <c r="G115" s="4099"/>
      <c r="H115" s="8343" t="s">
        <v>5790</v>
      </c>
      <c r="I115" s="8344"/>
      <c r="J115" s="4046" t="s">
        <v>5791</v>
      </c>
      <c r="K115" s="4047" t="s">
        <v>5792</v>
      </c>
      <c r="L115" s="4048" t="s">
        <v>5800</v>
      </c>
      <c r="M115" s="4049"/>
    </row>
    <row r="116" spans="1:13" s="4077" customFormat="1" ht="31.5">
      <c r="A116" s="4033">
        <f>ROW()</f>
        <v>116</v>
      </c>
      <c r="B116" s="4040" t="str">
        <f>IF(C116="E","",IF(ISBLANK(E116),"",IF(ISTEXT(E116),LARGE(B$14:B115,1)+1,0)))</f>
        <v/>
      </c>
      <c r="C116" s="4084"/>
      <c r="D116" s="4068"/>
      <c r="E116" s="4053"/>
      <c r="F116" s="4080" t="s">
        <v>5802</v>
      </c>
      <c r="G116" s="4071"/>
      <c r="H116" s="4066"/>
      <c r="I116" s="4057"/>
      <c r="J116" s="4058"/>
      <c r="K116" s="4059"/>
      <c r="L116" s="4067"/>
      <c r="M116" s="4061">
        <f t="shared" si="2"/>
        <v>0</v>
      </c>
    </row>
    <row r="117" spans="1:13" s="4077" customFormat="1" ht="37.5">
      <c r="A117" s="4033">
        <f>ROW()</f>
        <v>117</v>
      </c>
      <c r="B117" s="4040">
        <f>IF(C117="E","",IF(ISBLANK(E117),"",IF(ISTEXT(E117),LARGE(B$14:B116,1)+1,0)))</f>
        <v>88</v>
      </c>
      <c r="C117" s="4007">
        <v>5</v>
      </c>
      <c r="D117" s="4068"/>
      <c r="E117" s="4063" t="s">
        <v>5930</v>
      </c>
      <c r="F117" s="4070" t="s">
        <v>5931</v>
      </c>
      <c r="G117" s="4071">
        <v>0.1</v>
      </c>
      <c r="H117" s="4066"/>
      <c r="I117" s="4073"/>
      <c r="J117" s="4058"/>
      <c r="K117" s="4059"/>
      <c r="L117" s="4067"/>
      <c r="M117" s="4061">
        <f t="shared" si="2"/>
        <v>0</v>
      </c>
    </row>
    <row r="118" spans="1:13" s="4077" customFormat="1" ht="26.25">
      <c r="A118" s="4033">
        <f>ROW()</f>
        <v>118</v>
      </c>
      <c r="B118" s="4040">
        <f>IF(C118="E","",IF(ISBLANK(E118),"",IF(ISTEXT(E118),LARGE(B$14:B117,1)+1,0)))</f>
        <v>89</v>
      </c>
      <c r="C118" s="4007">
        <v>5</v>
      </c>
      <c r="D118" s="4068"/>
      <c r="E118" s="4063" t="s">
        <v>403</v>
      </c>
      <c r="F118" s="4070" t="s">
        <v>5870</v>
      </c>
      <c r="G118" s="4071">
        <v>0.16</v>
      </c>
      <c r="H118" s="4066"/>
      <c r="I118" s="4073"/>
      <c r="J118" s="4058"/>
      <c r="K118" s="4059"/>
      <c r="L118" s="4067"/>
      <c r="M118" s="4061">
        <f t="shared" si="2"/>
        <v>0</v>
      </c>
    </row>
    <row r="119" spans="1:13" s="4077" customFormat="1" ht="26.25">
      <c r="A119" s="4033">
        <f>ROW()</f>
        <v>119</v>
      </c>
      <c r="B119" s="4040">
        <f>IF(C119="E","",IF(ISBLANK(E119),"",IF(ISTEXT(E119),LARGE(B$14:B118,1)+1,0)))</f>
        <v>90</v>
      </c>
      <c r="C119" s="4007">
        <v>5</v>
      </c>
      <c r="D119" s="4068"/>
      <c r="E119" s="4063" t="s">
        <v>5932</v>
      </c>
      <c r="F119" s="4070" t="s">
        <v>5868</v>
      </c>
      <c r="G119" s="4071">
        <v>0.13</v>
      </c>
      <c r="H119" s="4066"/>
      <c r="I119" s="4073"/>
      <c r="J119" s="4058"/>
      <c r="K119" s="4059"/>
      <c r="L119" s="4067"/>
      <c r="M119" s="4061">
        <f t="shared" si="2"/>
        <v>0</v>
      </c>
    </row>
    <row r="120" spans="1:13" s="4077" customFormat="1" ht="26.25">
      <c r="A120" s="4033">
        <f>ROW()</f>
        <v>120</v>
      </c>
      <c r="B120" s="4040">
        <f>IF(C120="E","",IF(ISBLANK(E120),"",IF(ISTEXT(E120),LARGE(B$14:B119,1)+1,0)))</f>
        <v>91</v>
      </c>
      <c r="C120" s="4007">
        <v>5</v>
      </c>
      <c r="D120" s="4068"/>
      <c r="E120" s="4063" t="s">
        <v>5933</v>
      </c>
      <c r="F120" s="4070" t="s">
        <v>5884</v>
      </c>
      <c r="G120" s="4071">
        <v>0.155</v>
      </c>
      <c r="H120" s="4066"/>
      <c r="I120" s="4073"/>
      <c r="J120" s="4058"/>
      <c r="K120" s="4059"/>
      <c r="L120" s="4067"/>
      <c r="M120" s="4061">
        <f t="shared" si="2"/>
        <v>0</v>
      </c>
    </row>
    <row r="121" spans="1:13" s="4077" customFormat="1" ht="26.25">
      <c r="A121" s="4033">
        <f>ROW()</f>
        <v>121</v>
      </c>
      <c r="B121" s="4040">
        <f>IF(C121="E","",IF(ISBLANK(E121),"",IF(ISTEXT(E121),LARGE(B$14:B120,1)+1,0)))</f>
        <v>92</v>
      </c>
      <c r="C121" s="4007">
        <v>5</v>
      </c>
      <c r="D121" s="4068"/>
      <c r="E121" s="4063" t="s">
        <v>5934</v>
      </c>
      <c r="F121" s="4070">
        <v>1</v>
      </c>
      <c r="G121" s="4071">
        <v>4.0000000000000001E-3</v>
      </c>
      <c r="H121" s="4066"/>
      <c r="I121" s="4073"/>
      <c r="J121" s="4058"/>
      <c r="K121" s="4059"/>
      <c r="L121" s="4067"/>
      <c r="M121" s="4061">
        <f t="shared" si="2"/>
        <v>0</v>
      </c>
    </row>
    <row r="122" spans="1:13" s="4077" customFormat="1" ht="26.25">
      <c r="A122" s="4033">
        <f>ROW()</f>
        <v>122</v>
      </c>
      <c r="B122" s="4040">
        <f>IF(C122="E","",IF(ISBLANK(E122),"",IF(ISTEXT(E122),LARGE(B$14:B121,1)+1,0)))</f>
        <v>93</v>
      </c>
      <c r="C122" s="4007">
        <v>5</v>
      </c>
      <c r="D122" s="4068"/>
      <c r="E122" s="4063" t="s">
        <v>5935</v>
      </c>
      <c r="F122" s="4070" t="s">
        <v>5870</v>
      </c>
      <c r="G122" s="4071">
        <v>7.0000000000000007E-2</v>
      </c>
      <c r="H122" s="4066"/>
      <c r="I122" s="4073"/>
      <c r="J122" s="4058"/>
      <c r="K122" s="4059"/>
      <c r="L122" s="4067"/>
      <c r="M122" s="4061">
        <f t="shared" si="2"/>
        <v>0</v>
      </c>
    </row>
    <row r="123" spans="1:13" s="4077" customFormat="1" ht="26.25">
      <c r="A123" s="4033">
        <f>ROW()</f>
        <v>123</v>
      </c>
      <c r="B123" s="4040">
        <f>IF(C123="E","",IF(ISBLANK(E123),"",IF(ISTEXT(E123),LARGE(B$14:B122,1)+1,0)))</f>
        <v>94</v>
      </c>
      <c r="C123" s="4007">
        <v>5</v>
      </c>
      <c r="D123" s="4068"/>
      <c r="E123" s="4063" t="s">
        <v>5936</v>
      </c>
      <c r="F123" s="4070">
        <v>1</v>
      </c>
      <c r="G123" s="4071">
        <v>3.5000000000000003E-2</v>
      </c>
      <c r="H123" s="4066"/>
      <c r="I123" s="4073"/>
      <c r="J123" s="4058"/>
      <c r="K123" s="4059"/>
      <c r="L123" s="4067"/>
      <c r="M123" s="4061">
        <f t="shared" si="2"/>
        <v>0</v>
      </c>
    </row>
    <row r="124" spans="1:13" s="4077" customFormat="1" ht="26.25">
      <c r="A124" s="4033">
        <f>ROW()</f>
        <v>124</v>
      </c>
      <c r="B124" s="4040">
        <f>IF(C124="E","",IF(ISBLANK(E124),"",IF(ISTEXT(E124),LARGE(B$14:B123,1)+1,0)))</f>
        <v>95</v>
      </c>
      <c r="C124" s="4007">
        <v>5</v>
      </c>
      <c r="D124" s="4068"/>
      <c r="E124" s="4063" t="s">
        <v>5937</v>
      </c>
      <c r="F124" s="4070" t="s">
        <v>5884</v>
      </c>
      <c r="G124" s="4071">
        <v>0.02</v>
      </c>
      <c r="H124" s="4066"/>
      <c r="I124" s="4073"/>
      <c r="J124" s="4058"/>
      <c r="K124" s="4059"/>
      <c r="L124" s="4067"/>
      <c r="M124" s="4061">
        <f t="shared" si="2"/>
        <v>0</v>
      </c>
    </row>
    <row r="125" spans="1:13" s="4077" customFormat="1" ht="26.25">
      <c r="A125" s="4033">
        <f>ROW()</f>
        <v>125</v>
      </c>
      <c r="B125" s="4040">
        <f>IF(C125="E","",IF(ISBLANK(E125),"",IF(ISTEXT(E125),LARGE(B$14:B124,1)+1,0)))</f>
        <v>96</v>
      </c>
      <c r="C125" s="4007">
        <v>5</v>
      </c>
      <c r="D125" s="4068"/>
      <c r="E125" s="4063" t="s">
        <v>5938</v>
      </c>
      <c r="F125" s="4070" t="s">
        <v>5868</v>
      </c>
      <c r="G125" s="4071">
        <v>1.4999999999999999E-2</v>
      </c>
      <c r="H125" s="4066"/>
      <c r="I125" s="4073"/>
      <c r="J125" s="4058"/>
      <c r="K125" s="4059"/>
      <c r="L125" s="4067"/>
      <c r="M125" s="4061">
        <f t="shared" si="2"/>
        <v>0</v>
      </c>
    </row>
    <row r="126" spans="1:13" s="4077" customFormat="1" ht="26.25">
      <c r="A126" s="4033">
        <f>ROW()</f>
        <v>126</v>
      </c>
      <c r="B126" s="4040">
        <f>IF(C126="E","",IF(ISBLANK(E126),"",IF(ISTEXT(E126),LARGE(B$14:B125,1)+1,0)))</f>
        <v>97</v>
      </c>
      <c r="C126" s="4007">
        <v>5</v>
      </c>
      <c r="D126" s="4068"/>
      <c r="E126" s="4063" t="s">
        <v>5939</v>
      </c>
      <c r="F126" s="4070" t="s">
        <v>5870</v>
      </c>
      <c r="G126" s="4071">
        <v>1.4999999999999999E-2</v>
      </c>
      <c r="H126" s="4066"/>
      <c r="I126" s="4073"/>
      <c r="J126" s="4058"/>
      <c r="K126" s="4059"/>
      <c r="L126" s="4067"/>
      <c r="M126" s="4061">
        <f t="shared" si="2"/>
        <v>0</v>
      </c>
    </row>
    <row r="127" spans="1:13" s="4077" customFormat="1" ht="26.25">
      <c r="A127" s="4033">
        <f>ROW()</f>
        <v>127</v>
      </c>
      <c r="B127" s="4040">
        <f>IF(C127="E","",IF(ISBLANK(E127),"",IF(ISTEXT(E127),LARGE(B$14:B126,1)+1,0)))</f>
        <v>98</v>
      </c>
      <c r="C127" s="4007">
        <v>5</v>
      </c>
      <c r="D127" s="4068"/>
      <c r="E127" s="4063" t="s">
        <v>5940</v>
      </c>
      <c r="F127" s="4070" t="s">
        <v>5870</v>
      </c>
      <c r="G127" s="4071">
        <v>7.4999999999999997E-2</v>
      </c>
      <c r="H127" s="4066"/>
      <c r="I127" s="4073"/>
      <c r="J127" s="4058"/>
      <c r="K127" s="4059"/>
      <c r="L127" s="4067"/>
      <c r="M127" s="4061">
        <f t="shared" si="2"/>
        <v>0</v>
      </c>
    </row>
    <row r="128" spans="1:13" s="4077" customFormat="1" ht="26.25">
      <c r="A128" s="4033">
        <f>ROW()</f>
        <v>128</v>
      </c>
      <c r="B128" s="4040">
        <f>IF(C128="E","",IF(ISBLANK(E128),"",IF(ISTEXT(E128),LARGE(B$14:B127,1)+1,0)))</f>
        <v>99</v>
      </c>
      <c r="C128" s="4007">
        <v>5</v>
      </c>
      <c r="D128" s="4068"/>
      <c r="E128" s="4063" t="s">
        <v>5941</v>
      </c>
      <c r="F128" s="4070">
        <v>1</v>
      </c>
      <c r="G128" s="4071">
        <v>1.0999999999999999E-2</v>
      </c>
      <c r="H128" s="4066"/>
      <c r="I128" s="4073"/>
      <c r="J128" s="4058"/>
      <c r="K128" s="4059"/>
      <c r="L128" s="4067"/>
      <c r="M128" s="4061">
        <f t="shared" si="2"/>
        <v>0</v>
      </c>
    </row>
    <row r="129" spans="1:13" s="4077" customFormat="1" ht="26.25">
      <c r="A129" s="4033">
        <f>ROW()</f>
        <v>129</v>
      </c>
      <c r="B129" s="4040">
        <f>IF(C129="E","",IF(ISBLANK(E129),"",IF(ISTEXT(E129),LARGE(B$14:B128,1)+1,0)))</f>
        <v>100</v>
      </c>
      <c r="C129" s="4007">
        <v>5</v>
      </c>
      <c r="D129" s="4068"/>
      <c r="E129" s="4063" t="s">
        <v>4085</v>
      </c>
      <c r="F129" s="4070" t="s">
        <v>5868</v>
      </c>
      <c r="G129" s="4071">
        <v>0.06</v>
      </c>
      <c r="H129" s="4066"/>
      <c r="I129" s="4073"/>
      <c r="J129" s="4058"/>
      <c r="K129" s="4059"/>
      <c r="L129" s="4067"/>
      <c r="M129" s="4061">
        <f t="shared" si="2"/>
        <v>0</v>
      </c>
    </row>
    <row r="130" spans="1:13" s="4077" customFormat="1" ht="26.25">
      <c r="A130" s="4033">
        <f>ROW()</f>
        <v>130</v>
      </c>
      <c r="B130" s="4040">
        <f>IF(C130="E","",IF(ISBLANK(E130),"",IF(ISTEXT(E130),LARGE(B$14:B129,1)+1,0)))</f>
        <v>101</v>
      </c>
      <c r="C130" s="4007">
        <v>5</v>
      </c>
      <c r="D130" s="4068"/>
      <c r="E130" s="4063" t="s">
        <v>5942</v>
      </c>
      <c r="F130" s="4070" t="s">
        <v>5868</v>
      </c>
      <c r="G130" s="4071">
        <v>0.2</v>
      </c>
      <c r="H130" s="4066"/>
      <c r="I130" s="4073"/>
      <c r="J130" s="4058"/>
      <c r="K130" s="4059"/>
      <c r="L130" s="4067"/>
      <c r="M130" s="4061">
        <f t="shared" si="2"/>
        <v>0</v>
      </c>
    </row>
    <row r="131" spans="1:13" s="4077" customFormat="1" ht="26.25">
      <c r="A131" s="4033">
        <f>ROW()</f>
        <v>131</v>
      </c>
      <c r="B131" s="4040">
        <f>IF(C131="E","",IF(ISBLANK(E131),"",IF(ISTEXT(E131),LARGE(B$14:B130,1)+1,0)))</f>
        <v>102</v>
      </c>
      <c r="C131" s="4007">
        <v>5</v>
      </c>
      <c r="D131" s="4068"/>
      <c r="E131" s="4063" t="s">
        <v>4004</v>
      </c>
      <c r="F131" s="4070" t="s">
        <v>5870</v>
      </c>
      <c r="G131" s="4071">
        <v>0.54</v>
      </c>
      <c r="H131" s="4066"/>
      <c r="I131" s="4073"/>
      <c r="J131" s="4058"/>
      <c r="K131" s="4059"/>
      <c r="L131" s="4067"/>
      <c r="M131" s="4061">
        <f t="shared" si="2"/>
        <v>0</v>
      </c>
    </row>
    <row r="132" spans="1:13" s="4077" customFormat="1" ht="26.25">
      <c r="A132" s="4033">
        <f>ROW()</f>
        <v>132</v>
      </c>
      <c r="B132" s="4040">
        <f>IF(C132="E","",IF(ISBLANK(E132),"",IF(ISTEXT(E132),LARGE(B$14:B131,1)+1,0)))</f>
        <v>103</v>
      </c>
      <c r="C132" s="4007">
        <v>5</v>
      </c>
      <c r="D132" s="4068"/>
      <c r="E132" s="4063" t="s">
        <v>5943</v>
      </c>
      <c r="F132" s="4070">
        <v>1</v>
      </c>
      <c r="G132" s="4071">
        <v>9.5000000000000001E-2</v>
      </c>
      <c r="H132" s="4066"/>
      <c r="I132" s="4073"/>
      <c r="J132" s="4058"/>
      <c r="K132" s="4059"/>
      <c r="L132" s="4067"/>
      <c r="M132" s="4061">
        <f t="shared" si="2"/>
        <v>0</v>
      </c>
    </row>
    <row r="133" spans="1:13" s="4077" customFormat="1" ht="26.25">
      <c r="A133" s="4033">
        <f>ROW()</f>
        <v>133</v>
      </c>
      <c r="B133" s="4040">
        <f>IF(C133="E","",IF(ISBLANK(E133),"",IF(ISTEXT(E133),LARGE(B$14:B132,1)+1,0)))</f>
        <v>104</v>
      </c>
      <c r="C133" s="4007">
        <v>5</v>
      </c>
      <c r="D133" s="4068"/>
      <c r="E133" s="4063" t="s">
        <v>5944</v>
      </c>
      <c r="F133" s="4070" t="s">
        <v>5945</v>
      </c>
      <c r="G133" s="4071">
        <v>1.2E-2</v>
      </c>
      <c r="H133" s="4066"/>
      <c r="I133" s="4073"/>
      <c r="J133" s="4058"/>
      <c r="K133" s="4059"/>
      <c r="L133" s="4067"/>
      <c r="M133" s="4061">
        <f t="shared" si="2"/>
        <v>0</v>
      </c>
    </row>
    <row r="134" spans="1:13" s="4077" customFormat="1" ht="26.25">
      <c r="A134" s="4033">
        <f>ROW()</f>
        <v>134</v>
      </c>
      <c r="B134" s="4040">
        <f>IF(C134="E","",IF(ISBLANK(E134),"",IF(ISTEXT(E134),LARGE(B$14:B133,1)+1,0)))</f>
        <v>105</v>
      </c>
      <c r="C134" s="4007">
        <v>5</v>
      </c>
      <c r="D134" s="4068"/>
      <c r="E134" s="4063" t="s">
        <v>5946</v>
      </c>
      <c r="F134" s="4070" t="s">
        <v>5868</v>
      </c>
      <c r="G134" s="4071">
        <v>0.14000000000000001</v>
      </c>
      <c r="H134" s="4066"/>
      <c r="I134" s="4073"/>
      <c r="J134" s="4058"/>
      <c r="K134" s="4059"/>
      <c r="L134" s="4067"/>
      <c r="M134" s="4061">
        <f t="shared" si="2"/>
        <v>0</v>
      </c>
    </row>
    <row r="135" spans="1:13" s="4077" customFormat="1" ht="26.25">
      <c r="A135" s="4033">
        <f>ROW()</f>
        <v>135</v>
      </c>
      <c r="B135" s="4040">
        <f>IF(C135="E","",IF(ISBLANK(E135),"",IF(ISTEXT(E135),LARGE(B$14:B134,1)+1,0)))</f>
        <v>106</v>
      </c>
      <c r="C135" s="4007">
        <v>5</v>
      </c>
      <c r="D135" s="4068"/>
      <c r="E135" s="4063" t="s">
        <v>5947</v>
      </c>
      <c r="F135" s="4070" t="s">
        <v>5870</v>
      </c>
      <c r="G135" s="4071">
        <v>0.2</v>
      </c>
      <c r="H135" s="4066"/>
      <c r="I135" s="4073"/>
      <c r="J135" s="4058"/>
      <c r="K135" s="4059"/>
      <c r="L135" s="4067"/>
      <c r="M135" s="4061">
        <f t="shared" si="2"/>
        <v>0</v>
      </c>
    </row>
    <row r="136" spans="1:13" s="4077" customFormat="1" ht="26.25">
      <c r="A136" s="4033">
        <f>ROW()</f>
        <v>136</v>
      </c>
      <c r="B136" s="4040">
        <f>IF(C136="E","",IF(ISBLANK(E136),"",IF(ISTEXT(E136),LARGE(B$14:B135,1)+1,0)))</f>
        <v>107</v>
      </c>
      <c r="C136" s="4007">
        <v>5</v>
      </c>
      <c r="D136" s="4068"/>
      <c r="E136" s="4063" t="s">
        <v>5948</v>
      </c>
      <c r="F136" s="4070" t="s">
        <v>5868</v>
      </c>
      <c r="G136" s="4071">
        <v>0.125</v>
      </c>
      <c r="H136" s="4066"/>
      <c r="I136" s="4073"/>
      <c r="J136" s="4058"/>
      <c r="K136" s="4059"/>
      <c r="L136" s="4067"/>
      <c r="M136" s="4061">
        <f t="shared" si="2"/>
        <v>0</v>
      </c>
    </row>
    <row r="137" spans="1:13" s="4077" customFormat="1" ht="26.25">
      <c r="A137" s="4033">
        <f>ROW()</f>
        <v>137</v>
      </c>
      <c r="B137" s="4040">
        <f>IF(C137="E","",IF(ISBLANK(E137),"",IF(ISTEXT(E137),LARGE(B$14:B136,1)+1,0)))</f>
        <v>108</v>
      </c>
      <c r="C137" s="4007">
        <v>5</v>
      </c>
      <c r="D137" s="4068"/>
      <c r="E137" s="4063" t="s">
        <v>5949</v>
      </c>
      <c r="F137" s="4070" t="s">
        <v>5868</v>
      </c>
      <c r="G137" s="4071">
        <v>1.125</v>
      </c>
      <c r="H137" s="4066"/>
      <c r="I137" s="4073"/>
      <c r="J137" s="4058"/>
      <c r="K137" s="4059"/>
      <c r="L137" s="4067"/>
      <c r="M137" s="4061">
        <f t="shared" si="2"/>
        <v>0</v>
      </c>
    </row>
    <row r="138" spans="1:13" s="4077" customFormat="1" ht="26.25">
      <c r="A138" s="4033">
        <f>ROW()</f>
        <v>138</v>
      </c>
      <c r="B138" s="4040">
        <f>IF(C138="E","",IF(ISBLANK(E138),"",IF(ISTEXT(E138),LARGE(B$14:B137,1)+1,0)))</f>
        <v>109</v>
      </c>
      <c r="C138" s="4007">
        <v>5</v>
      </c>
      <c r="D138" s="4068"/>
      <c r="E138" s="4063" t="s">
        <v>5950</v>
      </c>
      <c r="F138" s="4070" t="s">
        <v>5868</v>
      </c>
      <c r="G138" s="4071">
        <v>0.16</v>
      </c>
      <c r="H138" s="4066"/>
      <c r="I138" s="4073"/>
      <c r="J138" s="4058"/>
      <c r="K138" s="4059"/>
      <c r="L138" s="4067"/>
      <c r="M138" s="4061">
        <f t="shared" si="2"/>
        <v>0</v>
      </c>
    </row>
    <row r="139" spans="1:13" s="4077" customFormat="1" ht="26.25">
      <c r="A139" s="4033">
        <f>ROW()</f>
        <v>139</v>
      </c>
      <c r="B139" s="4040">
        <f>IF(C139="E","",IF(ISBLANK(E139),"",IF(ISTEXT(E139),LARGE(B$14:B138,1)+1,0)))</f>
        <v>110</v>
      </c>
      <c r="C139" s="4007">
        <v>5</v>
      </c>
      <c r="D139" s="4068"/>
      <c r="E139" s="4063" t="s">
        <v>5951</v>
      </c>
      <c r="F139" s="4070" t="s">
        <v>5868</v>
      </c>
      <c r="G139" s="4071">
        <v>0.14000000000000001</v>
      </c>
      <c r="H139" s="4066"/>
      <c r="I139" s="4073"/>
      <c r="J139" s="4058"/>
      <c r="K139" s="4059"/>
      <c r="L139" s="4067"/>
      <c r="M139" s="4061">
        <f t="shared" si="2"/>
        <v>0</v>
      </c>
    </row>
    <row r="140" spans="1:13" s="4077" customFormat="1" ht="26.25">
      <c r="A140" s="4033">
        <f>ROW()</f>
        <v>140</v>
      </c>
      <c r="B140" s="4040">
        <f>IF(C140="E","",IF(ISBLANK(E140),"",IF(ISTEXT(E140),LARGE(B$14:B139,1)+1,0)))</f>
        <v>111</v>
      </c>
      <c r="C140" s="4007">
        <v>5</v>
      </c>
      <c r="D140" s="4068"/>
      <c r="E140" s="4063" t="s">
        <v>4076</v>
      </c>
      <c r="F140" s="4070">
        <v>1</v>
      </c>
      <c r="G140" s="4071">
        <v>7.0000000000000001E-3</v>
      </c>
      <c r="H140" s="4066"/>
      <c r="I140" s="4073"/>
      <c r="J140" s="4058"/>
      <c r="K140" s="4059"/>
      <c r="L140" s="4067"/>
      <c r="M140" s="4061">
        <f t="shared" si="2"/>
        <v>0</v>
      </c>
    </row>
    <row r="141" spans="1:13" s="4077" customFormat="1" ht="26.25">
      <c r="A141" s="4033">
        <f>ROW()</f>
        <v>141</v>
      </c>
      <c r="B141" s="4040">
        <f>IF(C141="E","",IF(ISBLANK(E141),"",IF(ISTEXT(E141),LARGE(B$14:B140,1)+1,0)))</f>
        <v>112</v>
      </c>
      <c r="C141" s="4007">
        <v>5</v>
      </c>
      <c r="D141" s="4068"/>
      <c r="E141" s="4063" t="s">
        <v>4621</v>
      </c>
      <c r="F141" s="4070" t="s">
        <v>5868</v>
      </c>
      <c r="G141" s="4071">
        <v>0.15</v>
      </c>
      <c r="H141" s="4066"/>
      <c r="I141" s="4073"/>
      <c r="J141" s="4058"/>
      <c r="K141" s="4059"/>
      <c r="L141" s="4067"/>
      <c r="M141" s="4061">
        <f t="shared" si="2"/>
        <v>0</v>
      </c>
    </row>
    <row r="142" spans="1:13" s="4077" customFormat="1" ht="25.5">
      <c r="A142" s="4033">
        <f>ROW()</f>
        <v>142</v>
      </c>
      <c r="B142" s="4040" t="str">
        <f>IF(C142="E","",IF(ISBLANK(E142),"",IF(ISTEXT(E142),LARGE(B$14:B141,1)+1,0)))</f>
        <v/>
      </c>
      <c r="C142" s="4084"/>
      <c r="D142" s="4068"/>
      <c r="E142" s="4053"/>
      <c r="F142" s="1"/>
      <c r="G142" s="1"/>
      <c r="H142" s="4066"/>
      <c r="I142" s="4057"/>
      <c r="J142" s="4058"/>
      <c r="K142" s="4059"/>
      <c r="L142" s="4067"/>
      <c r="M142" s="4061">
        <f t="shared" si="2"/>
        <v>0</v>
      </c>
    </row>
    <row r="143" spans="1:13" s="4077" customFormat="1" ht="28.5">
      <c r="A143" s="4033">
        <f>ROW()</f>
        <v>143</v>
      </c>
      <c r="B143" s="4040" t="str">
        <f>IF(C143="E","",IF(ISBLANK(E143),"",IF(ISTEXT(E143),LARGE(B$14:B142,1)+1,0)))</f>
        <v/>
      </c>
      <c r="C143" s="4084"/>
      <c r="D143" s="4100" t="s">
        <v>5952</v>
      </c>
      <c r="E143" s="4101"/>
      <c r="F143" s="4102" t="s">
        <v>5789</v>
      </c>
      <c r="G143" s="4103"/>
      <c r="H143" s="8345" t="s">
        <v>5790</v>
      </c>
      <c r="I143" s="8346"/>
      <c r="J143" s="4046" t="s">
        <v>5791</v>
      </c>
      <c r="K143" s="4047" t="s">
        <v>5792</v>
      </c>
      <c r="L143" s="4048" t="s">
        <v>5800</v>
      </c>
      <c r="M143" s="4049"/>
    </row>
    <row r="144" spans="1:13" s="4077" customFormat="1" ht="31.5">
      <c r="A144" s="4033">
        <f>ROW()</f>
        <v>144</v>
      </c>
      <c r="B144" s="4040" t="str">
        <f>IF(C144="E","",IF(ISBLANK(E144),"",IF(ISTEXT(E144),LARGE(B$14:B143,1)+1,0)))</f>
        <v/>
      </c>
      <c r="C144" s="4084"/>
      <c r="D144" s="4068"/>
      <c r="E144" s="4053"/>
      <c r="F144" s="4080" t="s">
        <v>5802</v>
      </c>
      <c r="G144" s="4071"/>
      <c r="H144" s="4066"/>
      <c r="I144" s="4057"/>
      <c r="J144" s="4058"/>
      <c r="K144" s="4059"/>
      <c r="L144" s="4067"/>
      <c r="M144" s="4061">
        <f t="shared" ref="M144:M207" si="3">L144*J144</f>
        <v>0</v>
      </c>
    </row>
    <row r="145" spans="1:13" s="4077" customFormat="1" ht="26.25">
      <c r="A145" s="4033">
        <f>ROW()</f>
        <v>145</v>
      </c>
      <c r="B145" s="4040">
        <f>IF(C145="E","",IF(ISBLANK(E145),"",IF(ISTEXT(E145),LARGE(B$14:B144,1)+1,0)))</f>
        <v>113</v>
      </c>
      <c r="C145" s="4008">
        <v>6</v>
      </c>
      <c r="D145" s="4068"/>
      <c r="E145" s="4063" t="s">
        <v>5953</v>
      </c>
      <c r="F145" s="4070">
        <v>1</v>
      </c>
      <c r="G145" s="4071">
        <v>0.15</v>
      </c>
      <c r="H145" s="4066"/>
      <c r="I145" s="4073"/>
      <c r="J145" s="4058"/>
      <c r="K145" s="4059"/>
      <c r="L145" s="4067"/>
      <c r="M145" s="4061">
        <f t="shared" si="3"/>
        <v>0</v>
      </c>
    </row>
    <row r="146" spans="1:13" s="4077" customFormat="1" ht="26.25">
      <c r="A146" s="4033">
        <f>ROW()</f>
        <v>146</v>
      </c>
      <c r="B146" s="4040">
        <f>IF(C146="E","",IF(ISBLANK(E146),"",IF(ISTEXT(E146),LARGE(B$14:B145,1)+1,0)))</f>
        <v>114</v>
      </c>
      <c r="C146" s="4008">
        <v>6</v>
      </c>
      <c r="D146" s="4068"/>
      <c r="E146" s="4063" t="s">
        <v>5954</v>
      </c>
      <c r="F146" s="4070">
        <v>1</v>
      </c>
      <c r="G146" s="4071">
        <v>0.01</v>
      </c>
      <c r="H146" s="4066"/>
      <c r="I146" s="4073"/>
      <c r="J146" s="4058"/>
      <c r="K146" s="4059"/>
      <c r="L146" s="4067"/>
      <c r="M146" s="4061">
        <f t="shared" si="3"/>
        <v>0</v>
      </c>
    </row>
    <row r="147" spans="1:13" s="4077" customFormat="1" ht="26.25">
      <c r="A147" s="4033">
        <f>ROW()</f>
        <v>147</v>
      </c>
      <c r="B147" s="4040">
        <f>IF(C147="E","",IF(ISBLANK(E147),"",IF(ISTEXT(E147),LARGE(B$14:B146,1)+1,0)))</f>
        <v>115</v>
      </c>
      <c r="C147" s="4008">
        <v>6</v>
      </c>
      <c r="D147" s="4068"/>
      <c r="E147" s="4063" t="s">
        <v>5955</v>
      </c>
      <c r="F147" s="4070">
        <v>1</v>
      </c>
      <c r="G147" s="4071">
        <v>0.02</v>
      </c>
      <c r="H147" s="4066"/>
      <c r="I147" s="4073"/>
      <c r="J147" s="4058"/>
      <c r="K147" s="4059"/>
      <c r="L147" s="4067"/>
      <c r="M147" s="4061">
        <f t="shared" si="3"/>
        <v>0</v>
      </c>
    </row>
    <row r="148" spans="1:13" s="4077" customFormat="1" ht="26.25">
      <c r="A148" s="4033">
        <f>ROW()</f>
        <v>148</v>
      </c>
      <c r="B148" s="4040">
        <f>IF(C148="E","",IF(ISBLANK(E148),"",IF(ISTEXT(E148),LARGE(B$14:B147,1)+1,0)))</f>
        <v>116</v>
      </c>
      <c r="C148" s="4008">
        <v>6</v>
      </c>
      <c r="D148" s="4068"/>
      <c r="E148" s="4063" t="s">
        <v>5956</v>
      </c>
      <c r="F148" s="4070">
        <v>1</v>
      </c>
      <c r="G148" s="4071">
        <v>5.4999999999999997E-3</v>
      </c>
      <c r="H148" s="4066"/>
      <c r="I148" s="4073"/>
      <c r="J148" s="4058"/>
      <c r="K148" s="4059"/>
      <c r="L148" s="4067"/>
      <c r="M148" s="4061">
        <f t="shared" si="3"/>
        <v>0</v>
      </c>
    </row>
    <row r="149" spans="1:13" s="4077" customFormat="1" ht="26.25">
      <c r="A149" s="4033">
        <f>ROW()</f>
        <v>149</v>
      </c>
      <c r="B149" s="4040">
        <f>IF(C149="E","",IF(ISBLANK(E149),"",IF(ISTEXT(E149),LARGE(B$14:B148,1)+1,0)))</f>
        <v>117</v>
      </c>
      <c r="C149" s="4008">
        <v>6</v>
      </c>
      <c r="D149" s="4068"/>
      <c r="E149" s="4063" t="s">
        <v>5957</v>
      </c>
      <c r="F149" s="4070" t="s">
        <v>5958</v>
      </c>
      <c r="G149" s="4071">
        <v>0.125</v>
      </c>
      <c r="H149" s="4066"/>
      <c r="I149" s="4073"/>
      <c r="J149" s="4058"/>
      <c r="K149" s="4059"/>
      <c r="L149" s="4067"/>
      <c r="M149" s="4061">
        <f t="shared" si="3"/>
        <v>0</v>
      </c>
    </row>
    <row r="150" spans="1:13" s="4077" customFormat="1" ht="26.25">
      <c r="A150" s="4033">
        <f>ROW()</f>
        <v>150</v>
      </c>
      <c r="B150" s="4040">
        <f>IF(C150="E","",IF(ISBLANK(E150),"",IF(ISTEXT(E150),LARGE(B$14:B149,1)+1,0)))</f>
        <v>118</v>
      </c>
      <c r="C150" s="4008">
        <v>6</v>
      </c>
      <c r="D150" s="4068"/>
      <c r="E150" s="4063" t="s">
        <v>5959</v>
      </c>
      <c r="F150" s="4070" t="s">
        <v>5909</v>
      </c>
      <c r="G150" s="4071">
        <v>0.04</v>
      </c>
      <c r="H150" s="4066"/>
      <c r="I150" s="4073"/>
      <c r="J150" s="4058"/>
      <c r="K150" s="4059"/>
      <c r="L150" s="4067"/>
      <c r="M150" s="4061">
        <f t="shared" si="3"/>
        <v>0</v>
      </c>
    </row>
    <row r="151" spans="1:13" s="4077" customFormat="1" ht="26.25">
      <c r="A151" s="4033">
        <f>ROW()</f>
        <v>151</v>
      </c>
      <c r="B151" s="4040">
        <f>IF(C151="E","",IF(ISBLANK(E151),"",IF(ISTEXT(E151),LARGE(B$14:B150,1)+1,0)))</f>
        <v>119</v>
      </c>
      <c r="C151" s="4008">
        <v>6</v>
      </c>
      <c r="D151" s="4068"/>
      <c r="E151" s="4063" t="s">
        <v>5960</v>
      </c>
      <c r="F151" s="4070" t="s">
        <v>5961</v>
      </c>
      <c r="G151" s="4071">
        <v>2.5000000000000001E-2</v>
      </c>
      <c r="H151" s="4066"/>
      <c r="I151" s="4073"/>
      <c r="J151" s="4058"/>
      <c r="K151" s="4059"/>
      <c r="L151" s="4067"/>
      <c r="M151" s="4061">
        <f t="shared" si="3"/>
        <v>0</v>
      </c>
    </row>
    <row r="152" spans="1:13" s="4077" customFormat="1" ht="26.25">
      <c r="A152" s="4033">
        <f>ROW()</f>
        <v>152</v>
      </c>
      <c r="B152" s="4040">
        <f>IF(C152="E","",IF(ISBLANK(E152),"",IF(ISTEXT(E152),LARGE(B$14:B151,1)+1,0)))</f>
        <v>120</v>
      </c>
      <c r="C152" s="4008">
        <v>6</v>
      </c>
      <c r="D152" s="4068"/>
      <c r="E152" s="4063" t="s">
        <v>5962</v>
      </c>
      <c r="F152" s="4070" t="s">
        <v>5804</v>
      </c>
      <c r="G152" s="4071">
        <v>0.04</v>
      </c>
      <c r="H152" s="4066"/>
      <c r="I152" s="4073"/>
      <c r="J152" s="4058"/>
      <c r="K152" s="4059"/>
      <c r="L152" s="4067"/>
      <c r="M152" s="4061">
        <f t="shared" si="3"/>
        <v>0</v>
      </c>
    </row>
    <row r="153" spans="1:13" s="4077" customFormat="1" ht="26.25">
      <c r="A153" s="4033">
        <f>ROW()</f>
        <v>153</v>
      </c>
      <c r="B153" s="4040">
        <f>IF(C153="E","",IF(ISBLANK(E153),"",IF(ISTEXT(E153),LARGE(B$14:B152,1)+1,0)))</f>
        <v>121</v>
      </c>
      <c r="C153" s="4008">
        <v>6</v>
      </c>
      <c r="D153" s="4068"/>
      <c r="E153" s="4063" t="s">
        <v>5963</v>
      </c>
      <c r="F153" s="4070" t="s">
        <v>5804</v>
      </c>
      <c r="G153" s="4071">
        <v>0.03</v>
      </c>
      <c r="H153" s="4066"/>
      <c r="I153" s="4073"/>
      <c r="J153" s="4058"/>
      <c r="K153" s="4059"/>
      <c r="L153" s="4067"/>
      <c r="M153" s="4061">
        <f t="shared" si="3"/>
        <v>0</v>
      </c>
    </row>
    <row r="154" spans="1:13" s="4077" customFormat="1" ht="26.25">
      <c r="A154" s="4033">
        <f>ROW()</f>
        <v>154</v>
      </c>
      <c r="B154" s="4040">
        <f>IF(C154="E","",IF(ISBLANK(E154),"",IF(ISTEXT(E154),LARGE(B$14:B153,1)+1,0)))</f>
        <v>122</v>
      </c>
      <c r="C154" s="4008">
        <v>6</v>
      </c>
      <c r="D154" s="4068"/>
      <c r="E154" s="4063" t="s">
        <v>5964</v>
      </c>
      <c r="F154" s="4070" t="s">
        <v>5909</v>
      </c>
      <c r="G154" s="4071">
        <v>0.03</v>
      </c>
      <c r="H154" s="4066"/>
      <c r="I154" s="4073"/>
      <c r="J154" s="4058"/>
      <c r="K154" s="4059"/>
      <c r="L154" s="4067"/>
      <c r="M154" s="4061">
        <f t="shared" si="3"/>
        <v>0</v>
      </c>
    </row>
    <row r="155" spans="1:13" s="4077" customFormat="1" ht="26.25">
      <c r="A155" s="4033">
        <f>ROW()</f>
        <v>155</v>
      </c>
      <c r="B155" s="4040">
        <f>IF(C155="E","",IF(ISBLANK(E155),"",IF(ISTEXT(E155),LARGE(B$14:B154,1)+1,0)))</f>
        <v>123</v>
      </c>
      <c r="C155" s="4008">
        <v>6</v>
      </c>
      <c r="D155" s="4068"/>
      <c r="E155" s="4063" t="s">
        <v>5965</v>
      </c>
      <c r="F155" s="4070">
        <v>1</v>
      </c>
      <c r="G155" s="4071">
        <v>0.08</v>
      </c>
      <c r="H155" s="4066"/>
      <c r="I155" s="4073"/>
      <c r="J155" s="4058"/>
      <c r="K155" s="4059"/>
      <c r="L155" s="4067"/>
      <c r="M155" s="4061">
        <f t="shared" si="3"/>
        <v>0</v>
      </c>
    </row>
    <row r="156" spans="1:13" s="4077" customFormat="1" ht="26.25">
      <c r="A156" s="4033">
        <f>ROW()</f>
        <v>156</v>
      </c>
      <c r="B156" s="4040">
        <f>IF(C156="E","",IF(ISBLANK(E156),"",IF(ISTEXT(E156),LARGE(B$14:B155,1)+1,0)))</f>
        <v>124</v>
      </c>
      <c r="C156" s="4008">
        <v>6</v>
      </c>
      <c r="D156" s="4068"/>
      <c r="E156" s="4063" t="s">
        <v>5966</v>
      </c>
      <c r="F156" s="4070">
        <v>1</v>
      </c>
      <c r="G156" s="4071">
        <v>7.4999999999999997E-2</v>
      </c>
      <c r="H156" s="4066"/>
      <c r="I156" s="4073"/>
      <c r="J156" s="4058"/>
      <c r="K156" s="4059"/>
      <c r="L156" s="4067"/>
      <c r="M156" s="4061">
        <f t="shared" si="3"/>
        <v>0</v>
      </c>
    </row>
    <row r="157" spans="1:13" s="4077" customFormat="1" ht="37.5">
      <c r="A157" s="4033">
        <f>ROW()</f>
        <v>157</v>
      </c>
      <c r="B157" s="4040">
        <f>IF(C157="E","",IF(ISBLANK(E157),"",IF(ISTEXT(E157),LARGE(B$14:B156,1)+1,0)))</f>
        <v>125</v>
      </c>
      <c r="C157" s="4008">
        <v>6</v>
      </c>
      <c r="D157" s="4068"/>
      <c r="E157" s="4063" t="s">
        <v>5967</v>
      </c>
      <c r="F157" s="4070" t="s">
        <v>5968</v>
      </c>
      <c r="G157" s="4071">
        <v>7.4999999999999997E-2</v>
      </c>
      <c r="H157" s="4066"/>
      <c r="I157" s="4073"/>
      <c r="J157" s="4058"/>
      <c r="K157" s="4059"/>
      <c r="L157" s="4067"/>
      <c r="M157" s="4061">
        <f t="shared" si="3"/>
        <v>0</v>
      </c>
    </row>
    <row r="158" spans="1:13" s="4077" customFormat="1" ht="26.25">
      <c r="A158" s="4033">
        <f>ROW()</f>
        <v>158</v>
      </c>
      <c r="B158" s="4040">
        <f>IF(C158="E","",IF(ISBLANK(E158),"",IF(ISTEXT(E158),LARGE(B$14:B157,1)+1,0)))</f>
        <v>126</v>
      </c>
      <c r="C158" s="4008">
        <v>6</v>
      </c>
      <c r="D158" s="4068"/>
      <c r="E158" s="4063" t="s">
        <v>5969</v>
      </c>
      <c r="F158" s="4070" t="s">
        <v>5865</v>
      </c>
      <c r="G158" s="4071">
        <v>0.04</v>
      </c>
      <c r="H158" s="4066"/>
      <c r="I158" s="4073"/>
      <c r="J158" s="4058"/>
      <c r="K158" s="4059"/>
      <c r="L158" s="4067"/>
      <c r="M158" s="4061">
        <f t="shared" si="3"/>
        <v>0</v>
      </c>
    </row>
    <row r="159" spans="1:13" s="4077" customFormat="1" ht="26.25">
      <c r="A159" s="4033">
        <f>ROW()</f>
        <v>159</v>
      </c>
      <c r="B159" s="4040">
        <f>IF(C159="E","",IF(ISBLANK(E159),"",IF(ISTEXT(E159),LARGE(B$14:B158,1)+1,0)))</f>
        <v>127</v>
      </c>
      <c r="C159" s="4008">
        <v>6</v>
      </c>
      <c r="D159" s="4068"/>
      <c r="E159" s="4063" t="s">
        <v>5970</v>
      </c>
      <c r="F159" s="4070" t="s">
        <v>5884</v>
      </c>
      <c r="G159" s="4071">
        <v>0.06</v>
      </c>
      <c r="H159" s="4066"/>
      <c r="I159" s="4073"/>
      <c r="J159" s="4058"/>
      <c r="K159" s="4059"/>
      <c r="L159" s="4067"/>
      <c r="M159" s="4061">
        <f t="shared" si="3"/>
        <v>0</v>
      </c>
    </row>
    <row r="160" spans="1:13" s="4077" customFormat="1" ht="26.25">
      <c r="A160" s="4033">
        <f>ROW()</f>
        <v>160</v>
      </c>
      <c r="B160" s="4040">
        <f>IF(C160="E","",IF(ISBLANK(E160),"",IF(ISTEXT(E160),LARGE(B$14:B159,1)+1,0)))</f>
        <v>128</v>
      </c>
      <c r="C160" s="4008">
        <v>6</v>
      </c>
      <c r="D160" s="4068"/>
      <c r="E160" s="4063" t="s">
        <v>5971</v>
      </c>
      <c r="F160" s="4070" t="s">
        <v>5870</v>
      </c>
      <c r="G160" s="4071">
        <v>0.05</v>
      </c>
      <c r="H160" s="4066"/>
      <c r="I160" s="4073"/>
      <c r="J160" s="4058"/>
      <c r="K160" s="4059"/>
      <c r="L160" s="4067"/>
      <c r="M160" s="4061">
        <f t="shared" si="3"/>
        <v>0</v>
      </c>
    </row>
    <row r="161" spans="1:13" s="4077" customFormat="1" ht="26.25">
      <c r="A161" s="4033">
        <f>ROW()</f>
        <v>161</v>
      </c>
      <c r="B161" s="4040">
        <f>IF(C161="E","",IF(ISBLANK(E161),"",IF(ISTEXT(E161),LARGE(B$14:B160,1)+1,0)))</f>
        <v>129</v>
      </c>
      <c r="C161" s="4008">
        <v>6</v>
      </c>
      <c r="D161" s="4068"/>
      <c r="E161" s="4063" t="s">
        <v>5972</v>
      </c>
      <c r="F161" s="4070">
        <v>1</v>
      </c>
      <c r="G161" s="4071">
        <v>8.9999999999999993E-3</v>
      </c>
      <c r="H161" s="4066"/>
      <c r="I161" s="4073"/>
      <c r="J161" s="4058"/>
      <c r="K161" s="4059"/>
      <c r="L161" s="4067"/>
      <c r="M161" s="4061">
        <f t="shared" si="3"/>
        <v>0</v>
      </c>
    </row>
    <row r="162" spans="1:13" s="4077" customFormat="1" ht="26.25">
      <c r="A162" s="4033">
        <f>ROW()</f>
        <v>162</v>
      </c>
      <c r="B162" s="4040">
        <f>IF(C162="E","",IF(ISBLANK(E162),"",IF(ISTEXT(E162),LARGE(B$14:B161,1)+1,0)))</f>
        <v>130</v>
      </c>
      <c r="C162" s="4008">
        <v>6</v>
      </c>
      <c r="D162" s="4068"/>
      <c r="E162" s="4063" t="s">
        <v>186</v>
      </c>
      <c r="F162" s="4070" t="s">
        <v>5804</v>
      </c>
      <c r="G162" s="4071">
        <v>1.2E-2</v>
      </c>
      <c r="H162" s="4066"/>
      <c r="I162" s="4073"/>
      <c r="J162" s="4058"/>
      <c r="K162" s="4059"/>
      <c r="L162" s="4067"/>
      <c r="M162" s="4061">
        <f t="shared" si="3"/>
        <v>0</v>
      </c>
    </row>
    <row r="163" spans="1:13" s="4077" customFormat="1" ht="26.25">
      <c r="A163" s="4033">
        <f>ROW()</f>
        <v>163</v>
      </c>
      <c r="B163" s="4040">
        <f>IF(C163="E","",IF(ISBLANK(E163),"",IF(ISTEXT(E163),LARGE(B$14:B162,1)+1,0)))</f>
        <v>131</v>
      </c>
      <c r="C163" s="4008">
        <v>6</v>
      </c>
      <c r="D163" s="4068"/>
      <c r="E163" s="4063" t="s">
        <v>5973</v>
      </c>
      <c r="F163" s="4070" t="s">
        <v>5909</v>
      </c>
      <c r="G163" s="4071">
        <v>4.4999999999999998E-2</v>
      </c>
      <c r="H163" s="4066"/>
      <c r="I163" s="4073"/>
      <c r="J163" s="4058"/>
      <c r="K163" s="4059"/>
      <c r="L163" s="4067"/>
      <c r="M163" s="4061">
        <f t="shared" si="3"/>
        <v>0</v>
      </c>
    </row>
    <row r="164" spans="1:13" s="4077" customFormat="1" ht="26.25">
      <c r="A164" s="4033">
        <f>ROW()</f>
        <v>164</v>
      </c>
      <c r="B164" s="4040">
        <f>IF(C164="E","",IF(ISBLANK(E164),"",IF(ISTEXT(E164),LARGE(B$14:B163,1)+1,0)))</f>
        <v>132</v>
      </c>
      <c r="C164" s="4008">
        <v>6</v>
      </c>
      <c r="D164" s="4068"/>
      <c r="E164" s="4063" t="s">
        <v>5974</v>
      </c>
      <c r="F164" s="4070" t="s">
        <v>5884</v>
      </c>
      <c r="G164" s="4071">
        <v>7.0000000000000001E-3</v>
      </c>
      <c r="H164" s="4066"/>
      <c r="I164" s="4073"/>
      <c r="J164" s="4058"/>
      <c r="K164" s="4059"/>
      <c r="L164" s="4067"/>
      <c r="M164" s="4061">
        <f t="shared" si="3"/>
        <v>0</v>
      </c>
    </row>
    <row r="165" spans="1:13" s="4077" customFormat="1" ht="26.25">
      <c r="A165" s="4033">
        <f>ROW()</f>
        <v>165</v>
      </c>
      <c r="B165" s="4040">
        <f>IF(C165="E","",IF(ISBLANK(E165),"",IF(ISTEXT(E165),LARGE(B$14:B164,1)+1,0)))</f>
        <v>133</v>
      </c>
      <c r="C165" s="4008">
        <v>6</v>
      </c>
      <c r="D165" s="4068"/>
      <c r="E165" s="4063" t="s">
        <v>5975</v>
      </c>
      <c r="F165" s="4070" t="s">
        <v>5868</v>
      </c>
      <c r="G165" s="4071">
        <v>0.06</v>
      </c>
      <c r="H165" s="4066"/>
      <c r="I165" s="4073"/>
      <c r="J165" s="4058"/>
      <c r="K165" s="4059"/>
      <c r="L165" s="4067"/>
      <c r="M165" s="4061">
        <f t="shared" si="3"/>
        <v>0</v>
      </c>
    </row>
    <row r="166" spans="1:13" s="4077" customFormat="1" ht="26.25">
      <c r="A166" s="4033">
        <f>ROW()</f>
        <v>166</v>
      </c>
      <c r="B166" s="4040">
        <f>IF(C166="E","",IF(ISBLANK(E166),"",IF(ISTEXT(E166),LARGE(B$14:B165,1)+1,0)))</f>
        <v>134</v>
      </c>
      <c r="C166" s="4008">
        <v>6</v>
      </c>
      <c r="D166" s="4068"/>
      <c r="E166" s="4063" t="s">
        <v>5976</v>
      </c>
      <c r="F166" s="4070" t="s">
        <v>5868</v>
      </c>
      <c r="G166" s="4071">
        <v>5.5E-2</v>
      </c>
      <c r="H166" s="4066"/>
      <c r="I166" s="4073"/>
      <c r="J166" s="4058"/>
      <c r="K166" s="4059"/>
      <c r="L166" s="4067"/>
      <c r="M166" s="4061">
        <f t="shared" si="3"/>
        <v>0</v>
      </c>
    </row>
    <row r="167" spans="1:13" s="4077" customFormat="1" ht="26.25">
      <c r="A167" s="4033">
        <f>ROW()</f>
        <v>167</v>
      </c>
      <c r="B167" s="4040">
        <f>IF(C167="E","",IF(ISBLANK(E167),"",IF(ISTEXT(E167),LARGE(B$14:B166,1)+1,0)))</f>
        <v>135</v>
      </c>
      <c r="C167" s="4008">
        <v>6</v>
      </c>
      <c r="D167" s="4068"/>
      <c r="E167" s="4063" t="s">
        <v>5977</v>
      </c>
      <c r="F167" s="4070" t="s">
        <v>5830</v>
      </c>
      <c r="G167" s="4071">
        <v>0.15</v>
      </c>
      <c r="H167" s="4066"/>
      <c r="I167" s="4073"/>
      <c r="J167" s="4058"/>
      <c r="K167" s="4059"/>
      <c r="L167" s="4067"/>
      <c r="M167" s="4061">
        <f t="shared" si="3"/>
        <v>0</v>
      </c>
    </row>
    <row r="168" spans="1:13" s="4077" customFormat="1" ht="26.25">
      <c r="A168" s="4033">
        <f>ROW()</f>
        <v>168</v>
      </c>
      <c r="B168" s="4040">
        <f>IF(C168="E","",IF(ISBLANK(E168),"",IF(ISTEXT(E168),LARGE(B$14:B167,1)+1,0)))</f>
        <v>136</v>
      </c>
      <c r="C168" s="4008">
        <v>6</v>
      </c>
      <c r="D168" s="4068"/>
      <c r="E168" s="4063" t="s">
        <v>5978</v>
      </c>
      <c r="F168" s="4070" t="s">
        <v>5979</v>
      </c>
      <c r="G168" s="4071">
        <v>4.2000000000000003E-2</v>
      </c>
      <c r="H168" s="4066"/>
      <c r="I168" s="4073"/>
      <c r="J168" s="4058"/>
      <c r="K168" s="4059"/>
      <c r="L168" s="4067"/>
      <c r="M168" s="4061">
        <f t="shared" si="3"/>
        <v>0</v>
      </c>
    </row>
    <row r="169" spans="1:13" s="4077" customFormat="1" ht="26.25">
      <c r="A169" s="4033">
        <f>ROW()</f>
        <v>169</v>
      </c>
      <c r="B169" s="4040">
        <f>IF(C169="E","",IF(ISBLANK(E169),"",IF(ISTEXT(E169),LARGE(B$14:B168,1)+1,0)))</f>
        <v>137</v>
      </c>
      <c r="C169" s="4008">
        <v>6</v>
      </c>
      <c r="D169" s="4068"/>
      <c r="E169" s="4063" t="s">
        <v>5980</v>
      </c>
      <c r="F169" s="4070" t="s">
        <v>5804</v>
      </c>
      <c r="G169" s="4071">
        <v>2.7E-2</v>
      </c>
      <c r="H169" s="4066"/>
      <c r="I169" s="4073"/>
      <c r="J169" s="4058"/>
      <c r="K169" s="4059"/>
      <c r="L169" s="4067"/>
      <c r="M169" s="4061">
        <f t="shared" si="3"/>
        <v>0</v>
      </c>
    </row>
    <row r="170" spans="1:13" s="4077" customFormat="1" ht="26.25">
      <c r="A170" s="4033">
        <f>ROW()</f>
        <v>170</v>
      </c>
      <c r="B170" s="4040">
        <f>IF(C170="E","",IF(ISBLANK(E170),"",IF(ISTEXT(E170),LARGE(B$14:B169,1)+1,0)))</f>
        <v>138</v>
      </c>
      <c r="C170" s="4008">
        <v>6</v>
      </c>
      <c r="D170" s="4068"/>
      <c r="E170" s="4063" t="s">
        <v>5981</v>
      </c>
      <c r="F170" s="4070" t="s">
        <v>5909</v>
      </c>
      <c r="G170" s="4071">
        <v>0.05</v>
      </c>
      <c r="H170" s="4066"/>
      <c r="I170" s="4073"/>
      <c r="J170" s="4058"/>
      <c r="K170" s="4059"/>
      <c r="L170" s="4067"/>
      <c r="M170" s="4061">
        <f t="shared" si="3"/>
        <v>0</v>
      </c>
    </row>
    <row r="171" spans="1:13" s="4077" customFormat="1" ht="26.25">
      <c r="A171" s="4033">
        <f>ROW()</f>
        <v>171</v>
      </c>
      <c r="B171" s="4040">
        <f>IF(C171="E","",IF(ISBLANK(E171),"",IF(ISTEXT(E171),LARGE(B$14:B170,1)+1,0)))</f>
        <v>139</v>
      </c>
      <c r="C171" s="4008">
        <v>6</v>
      </c>
      <c r="D171" s="4068"/>
      <c r="E171" s="4063" t="s">
        <v>5982</v>
      </c>
      <c r="F171" s="4070" t="s">
        <v>5865</v>
      </c>
      <c r="G171" s="4071">
        <v>2.3E-2</v>
      </c>
      <c r="H171" s="4066"/>
      <c r="I171" s="4073"/>
      <c r="J171" s="4058"/>
      <c r="K171" s="4059"/>
      <c r="L171" s="4067"/>
      <c r="M171" s="4061">
        <f t="shared" si="3"/>
        <v>0</v>
      </c>
    </row>
    <row r="172" spans="1:13" s="4077" customFormat="1" ht="26.25">
      <c r="A172" s="4033">
        <f>ROW()</f>
        <v>172</v>
      </c>
      <c r="B172" s="4040">
        <f>IF(C172="E","",IF(ISBLANK(E172),"",IF(ISTEXT(E172),LARGE(B$14:B171,1)+1,0)))</f>
        <v>140</v>
      </c>
      <c r="C172" s="4008">
        <v>6</v>
      </c>
      <c r="D172" s="4068"/>
      <c r="E172" s="4063" t="s">
        <v>5983</v>
      </c>
      <c r="F172" s="4070" t="s">
        <v>5804</v>
      </c>
      <c r="G172" s="4071">
        <v>3.3000000000000002E-2</v>
      </c>
      <c r="H172" s="4066"/>
      <c r="I172" s="4073"/>
      <c r="J172" s="4058"/>
      <c r="K172" s="4059"/>
      <c r="L172" s="4067"/>
      <c r="M172" s="4061">
        <f t="shared" si="3"/>
        <v>0</v>
      </c>
    </row>
    <row r="173" spans="1:13" s="4077" customFormat="1" ht="26.25">
      <c r="A173" s="4033">
        <f>ROW()</f>
        <v>173</v>
      </c>
      <c r="B173" s="4040">
        <f>IF(C173="E","",IF(ISBLANK(E173),"",IF(ISTEXT(E173),LARGE(B$14:B172,1)+1,0)))</f>
        <v>141</v>
      </c>
      <c r="C173" s="4008">
        <v>6</v>
      </c>
      <c r="D173" s="4068"/>
      <c r="E173" s="4063" t="s">
        <v>5984</v>
      </c>
      <c r="F173" s="4070">
        <v>1</v>
      </c>
      <c r="G173" s="4071">
        <v>0.125</v>
      </c>
      <c r="H173" s="4066"/>
      <c r="I173" s="4073"/>
      <c r="J173" s="4058"/>
      <c r="K173" s="4059"/>
      <c r="L173" s="4067"/>
      <c r="M173" s="4061">
        <f t="shared" si="3"/>
        <v>0</v>
      </c>
    </row>
    <row r="174" spans="1:13" s="4077" customFormat="1" ht="26.25">
      <c r="A174" s="4033">
        <f>ROW()</f>
        <v>174</v>
      </c>
      <c r="B174" s="4040">
        <f>IF(C174="E","",IF(ISBLANK(E174),"",IF(ISTEXT(E174),LARGE(B$14:B173,1)+1,0)))</f>
        <v>142</v>
      </c>
      <c r="C174" s="4008">
        <v>6</v>
      </c>
      <c r="D174" s="4068"/>
      <c r="E174" s="4063" t="s">
        <v>5985</v>
      </c>
      <c r="F174" s="4070">
        <v>1</v>
      </c>
      <c r="G174" s="4071">
        <v>1.4999999999999999E-2</v>
      </c>
      <c r="H174" s="4066"/>
      <c r="I174" s="4073"/>
      <c r="J174" s="4058"/>
      <c r="K174" s="4059"/>
      <c r="L174" s="4067"/>
      <c r="M174" s="4061">
        <f t="shared" si="3"/>
        <v>0</v>
      </c>
    </row>
    <row r="175" spans="1:13" s="4077" customFormat="1" ht="26.25">
      <c r="A175" s="4033">
        <f>ROW()</f>
        <v>175</v>
      </c>
      <c r="B175" s="4040">
        <f>IF(C175="E","",IF(ISBLANK(E175),"",IF(ISTEXT(E175),LARGE(B$14:B174,1)+1,0)))</f>
        <v>143</v>
      </c>
      <c r="C175" s="4008">
        <v>6</v>
      </c>
      <c r="D175" s="4068"/>
      <c r="E175" s="4063" t="s">
        <v>5986</v>
      </c>
      <c r="F175" s="4070" t="s">
        <v>5868</v>
      </c>
      <c r="G175" s="4071">
        <v>5.5E-2</v>
      </c>
      <c r="H175" s="4066"/>
      <c r="I175" s="4073"/>
      <c r="J175" s="4058"/>
      <c r="K175" s="4059"/>
      <c r="L175" s="4067"/>
      <c r="M175" s="4061">
        <f t="shared" si="3"/>
        <v>0</v>
      </c>
    </row>
    <row r="176" spans="1:13" s="4077" customFormat="1" ht="26.25">
      <c r="A176" s="4033">
        <f>ROW()</f>
        <v>176</v>
      </c>
      <c r="B176" s="4040">
        <f>IF(C176="E","",IF(ISBLANK(E176),"",IF(ISTEXT(E176),LARGE(B$14:B175,1)+1,0)))</f>
        <v>144</v>
      </c>
      <c r="C176" s="4008">
        <v>6</v>
      </c>
      <c r="D176" s="4068"/>
      <c r="E176" s="4063" t="s">
        <v>5987</v>
      </c>
      <c r="F176" s="4070">
        <v>1</v>
      </c>
      <c r="G176" s="4071">
        <v>6.0000000000000001E-3</v>
      </c>
      <c r="H176" s="4066"/>
      <c r="I176" s="4073"/>
      <c r="J176" s="4058"/>
      <c r="K176" s="4059"/>
      <c r="L176" s="4067"/>
      <c r="M176" s="4061">
        <f t="shared" si="3"/>
        <v>0</v>
      </c>
    </row>
    <row r="177" spans="1:13" s="4077" customFormat="1" ht="26.25">
      <c r="A177" s="4033">
        <f>ROW()</f>
        <v>177</v>
      </c>
      <c r="B177" s="4040">
        <f>IF(C177="E","",IF(ISBLANK(E177),"",IF(ISTEXT(E177),LARGE(B$14:B176,1)+1,0)))</f>
        <v>145</v>
      </c>
      <c r="C177" s="4008">
        <v>6</v>
      </c>
      <c r="D177" s="4068"/>
      <c r="E177" s="4063" t="s">
        <v>5988</v>
      </c>
      <c r="F177" s="4070" t="s">
        <v>5861</v>
      </c>
      <c r="G177" s="4071">
        <v>0.125</v>
      </c>
      <c r="H177" s="4066"/>
      <c r="I177" s="4073"/>
      <c r="J177" s="4058"/>
      <c r="K177" s="4059"/>
      <c r="L177" s="4067"/>
      <c r="M177" s="4061">
        <f t="shared" si="3"/>
        <v>0</v>
      </c>
    </row>
    <row r="178" spans="1:13" s="4077" customFormat="1" ht="26.25">
      <c r="A178" s="4033">
        <f>ROW()</f>
        <v>178</v>
      </c>
      <c r="B178" s="4040">
        <f>IF(C178="E","",IF(ISBLANK(E178),"",IF(ISTEXT(E178),LARGE(B$14:B177,1)+1,0)))</f>
        <v>146</v>
      </c>
      <c r="C178" s="4008">
        <v>6</v>
      </c>
      <c r="D178" s="4068"/>
      <c r="E178" s="4063" t="s">
        <v>5989</v>
      </c>
      <c r="F178" s="4070" t="s">
        <v>5804</v>
      </c>
      <c r="G178" s="4071">
        <v>1.2E-2</v>
      </c>
      <c r="H178" s="4066"/>
      <c r="I178" s="4073"/>
      <c r="J178" s="4058"/>
      <c r="K178" s="4059"/>
      <c r="L178" s="4067"/>
      <c r="M178" s="4061">
        <f t="shared" si="3"/>
        <v>0</v>
      </c>
    </row>
    <row r="179" spans="1:13" s="4077" customFormat="1" ht="26.25">
      <c r="A179" s="4033">
        <f>ROW()</f>
        <v>179</v>
      </c>
      <c r="B179" s="4040">
        <f>IF(C179="E","",IF(ISBLANK(E179),"",IF(ISTEXT(E179),LARGE(B$14:B178,1)+1,0)))</f>
        <v>147</v>
      </c>
      <c r="C179" s="4008">
        <v>6</v>
      </c>
      <c r="D179" s="4068"/>
      <c r="E179" s="4063" t="s">
        <v>5990</v>
      </c>
      <c r="F179" s="4070" t="s">
        <v>5861</v>
      </c>
      <c r="G179" s="4071">
        <v>0.1</v>
      </c>
      <c r="H179" s="4066"/>
      <c r="I179" s="4073"/>
      <c r="J179" s="4058"/>
      <c r="K179" s="4059"/>
      <c r="L179" s="4067"/>
      <c r="M179" s="4061">
        <f t="shared" si="3"/>
        <v>0</v>
      </c>
    </row>
    <row r="180" spans="1:13" s="4077" customFormat="1" ht="26.25">
      <c r="A180" s="4033">
        <f>ROW()</f>
        <v>180</v>
      </c>
      <c r="B180" s="4040">
        <f>IF(C180="E","",IF(ISBLANK(E180),"",IF(ISTEXT(E180),LARGE(B$14:B179,1)+1,0)))</f>
        <v>148</v>
      </c>
      <c r="C180" s="4008">
        <v>6</v>
      </c>
      <c r="D180" s="4068"/>
      <c r="E180" s="4063" t="s">
        <v>5991</v>
      </c>
      <c r="F180" s="4070" t="s">
        <v>5884</v>
      </c>
      <c r="G180" s="4071">
        <v>7.0000000000000001E-3</v>
      </c>
      <c r="H180" s="4066"/>
      <c r="I180" s="4073"/>
      <c r="J180" s="4058"/>
      <c r="K180" s="4059"/>
      <c r="L180" s="4067"/>
      <c r="M180" s="4061">
        <f t="shared" si="3"/>
        <v>0</v>
      </c>
    </row>
    <row r="181" spans="1:13" s="4077" customFormat="1" ht="26.25" customHeight="1">
      <c r="A181" s="4033">
        <f>ROW()</f>
        <v>181</v>
      </c>
      <c r="B181" s="4040">
        <f>IF(C181="E","",IF(ISBLANK(E181),"",IF(ISTEXT(E181),LARGE(B$14:B180,1)+1,0)))</f>
        <v>149</v>
      </c>
      <c r="C181" s="4008">
        <v>6</v>
      </c>
      <c r="D181" s="4068"/>
      <c r="E181" s="4063" t="s">
        <v>922</v>
      </c>
      <c r="F181" s="4080" t="s">
        <v>5992</v>
      </c>
      <c r="G181" s="4071">
        <v>1.4999999999999999E-2</v>
      </c>
      <c r="H181" s="4066"/>
      <c r="I181" s="4073"/>
      <c r="J181" s="4058"/>
      <c r="K181" s="4059"/>
      <c r="L181" s="4067"/>
      <c r="M181" s="4061">
        <f t="shared" si="3"/>
        <v>0</v>
      </c>
    </row>
    <row r="182" spans="1:13" s="4077" customFormat="1" ht="26.25">
      <c r="A182" s="4033">
        <f>ROW()</f>
        <v>182</v>
      </c>
      <c r="B182" s="4040">
        <f>IF(C182="E","",IF(ISBLANK(E182),"",IF(ISTEXT(E182),LARGE(B$14:B181,1)+1,0)))</f>
        <v>150</v>
      </c>
      <c r="C182" s="4008">
        <v>6</v>
      </c>
      <c r="D182" s="4068"/>
      <c r="E182" s="4063" t="s">
        <v>5993</v>
      </c>
      <c r="F182" s="4070" t="s">
        <v>5804</v>
      </c>
      <c r="G182" s="4071">
        <v>6.0000000000000001E-3</v>
      </c>
      <c r="H182" s="4066"/>
      <c r="I182" s="4073"/>
      <c r="J182" s="4058"/>
      <c r="K182" s="4059"/>
      <c r="L182" s="4067"/>
      <c r="M182" s="4061">
        <f t="shared" si="3"/>
        <v>0</v>
      </c>
    </row>
    <row r="183" spans="1:13" s="4077" customFormat="1" ht="25.5">
      <c r="A183" s="4033">
        <f>ROW()</f>
        <v>183</v>
      </c>
      <c r="B183" s="4040" t="str">
        <f>IF(C183="E","",IF(ISBLANK(E183),"",IF(ISTEXT(E183),LARGE(B$14:B182,1)+1,0)))</f>
        <v/>
      </c>
      <c r="C183" s="4084"/>
      <c r="D183" s="4068"/>
      <c r="E183" s="4053"/>
      <c r="F183" s="4070"/>
      <c r="G183" s="4071"/>
      <c r="H183" s="4066"/>
      <c r="I183" s="4057"/>
      <c r="J183" s="4058"/>
      <c r="K183" s="4059"/>
      <c r="L183" s="4067"/>
      <c r="M183" s="4061">
        <f t="shared" si="3"/>
        <v>0</v>
      </c>
    </row>
    <row r="184" spans="1:13" s="4077" customFormat="1" ht="28.5">
      <c r="A184" s="4033">
        <f>ROW()</f>
        <v>184</v>
      </c>
      <c r="B184" s="4040" t="str">
        <f>IF(C184="E","",IF(ISBLANK(E184),"",IF(ISTEXT(E184),LARGE(B$14:B183,1)+1,0)))</f>
        <v/>
      </c>
      <c r="C184" s="4084"/>
      <c r="D184" s="4104" t="s">
        <v>5994</v>
      </c>
      <c r="E184" s="4105"/>
      <c r="F184" s="4106" t="s">
        <v>5789</v>
      </c>
      <c r="G184" s="4107"/>
      <c r="H184" s="8347" t="s">
        <v>5790</v>
      </c>
      <c r="I184" s="8348"/>
      <c r="J184" s="4046" t="s">
        <v>5791</v>
      </c>
      <c r="K184" s="4047" t="s">
        <v>5792</v>
      </c>
      <c r="L184" s="4048" t="s">
        <v>5800</v>
      </c>
      <c r="M184" s="4049"/>
    </row>
    <row r="185" spans="1:13" s="4077" customFormat="1" ht="31.5">
      <c r="A185" s="4033">
        <f>ROW()</f>
        <v>185</v>
      </c>
      <c r="B185" s="4040" t="str">
        <f>IF(C185="E","",IF(ISBLANK(E185),"",IF(ISTEXT(E185),LARGE(B$14:B184,1)+1,0)))</f>
        <v/>
      </c>
      <c r="C185" s="4084"/>
      <c r="D185" s="4068"/>
      <c r="E185" s="4053"/>
      <c r="F185" s="4080" t="s">
        <v>5802</v>
      </c>
      <c r="G185" s="4071"/>
      <c r="H185" s="4066"/>
      <c r="I185" s="4073"/>
      <c r="J185" s="4058"/>
      <c r="K185" s="4059"/>
      <c r="L185" s="4067"/>
      <c r="M185" s="4061">
        <f t="shared" si="3"/>
        <v>0</v>
      </c>
    </row>
    <row r="186" spans="1:13" s="4077" customFormat="1" ht="26.25">
      <c r="A186" s="4033">
        <f>ROW()</f>
        <v>186</v>
      </c>
      <c r="B186" s="4040">
        <f>IF(C186="E","",IF(ISBLANK(E186),"",IF(ISTEXT(E186),LARGE(B$14:B185,1)+1,0)))</f>
        <v>151</v>
      </c>
      <c r="C186" s="4009">
        <v>7</v>
      </c>
      <c r="D186" s="4068"/>
      <c r="E186" s="4063" t="s">
        <v>5995</v>
      </c>
      <c r="F186" s="4070">
        <v>1</v>
      </c>
      <c r="G186" s="4071">
        <v>0.01</v>
      </c>
      <c r="H186" s="4066"/>
      <c r="I186" s="4073"/>
      <c r="J186" s="4058"/>
      <c r="K186" s="4059"/>
      <c r="L186" s="4067"/>
      <c r="M186" s="4061">
        <f t="shared" si="3"/>
        <v>0</v>
      </c>
    </row>
    <row r="187" spans="1:13" s="4077" customFormat="1" ht="26.25">
      <c r="A187" s="4033">
        <f>ROW()</f>
        <v>187</v>
      </c>
      <c r="B187" s="4040">
        <f>IF(C187="E","",IF(ISBLANK(E187),"",IF(ISTEXT(E187),LARGE(B$14:B186,1)+1,0)))</f>
        <v>152</v>
      </c>
      <c r="C187" s="4009">
        <v>7</v>
      </c>
      <c r="D187" s="4068"/>
      <c r="E187" s="4063" t="s">
        <v>5996</v>
      </c>
      <c r="F187" s="4070" t="s">
        <v>5884</v>
      </c>
      <c r="G187" s="4071">
        <v>4.0000000000000001E-3</v>
      </c>
      <c r="H187" s="4066"/>
      <c r="I187" s="4073"/>
      <c r="J187" s="4058"/>
      <c r="K187" s="4059"/>
      <c r="L187" s="4067"/>
      <c r="M187" s="4061">
        <f t="shared" si="3"/>
        <v>0</v>
      </c>
    </row>
    <row r="188" spans="1:13" s="4077" customFormat="1" ht="31.5">
      <c r="A188" s="4033">
        <f>ROW()</f>
        <v>188</v>
      </c>
      <c r="B188" s="4040">
        <f>IF(C188="E","",IF(ISBLANK(E188),"",IF(ISTEXT(E188),LARGE(B$14:B187,1)+1,0)))</f>
        <v>153</v>
      </c>
      <c r="C188" s="4009">
        <v>7</v>
      </c>
      <c r="D188" s="4068"/>
      <c r="E188" s="4063" t="s">
        <v>5997</v>
      </c>
      <c r="F188" s="4080" t="s">
        <v>5998</v>
      </c>
      <c r="G188" s="4071">
        <v>0.02</v>
      </c>
      <c r="H188" s="4066"/>
      <c r="I188" s="4073"/>
      <c r="J188" s="4058"/>
      <c r="K188" s="4059"/>
      <c r="L188" s="4067"/>
      <c r="M188" s="4061">
        <f t="shared" si="3"/>
        <v>0</v>
      </c>
    </row>
    <row r="189" spans="1:13" s="4077" customFormat="1" ht="26.25">
      <c r="A189" s="4033">
        <f>ROW()</f>
        <v>189</v>
      </c>
      <c r="B189" s="4040">
        <f>IF(C189="E","",IF(ISBLANK(E189),"",IF(ISTEXT(E189),LARGE(B$14:B188,1)+1,0)))</f>
        <v>154</v>
      </c>
      <c r="C189" s="4009">
        <v>7</v>
      </c>
      <c r="D189" s="4068"/>
      <c r="E189" s="4063" t="s">
        <v>5999</v>
      </c>
      <c r="F189" s="4070" t="s">
        <v>5815</v>
      </c>
      <c r="G189" s="4071">
        <v>0.03</v>
      </c>
      <c r="H189" s="4066"/>
      <c r="I189" s="4073"/>
      <c r="J189" s="4058"/>
      <c r="K189" s="4059"/>
      <c r="L189" s="4067"/>
      <c r="M189" s="4061">
        <f t="shared" si="3"/>
        <v>0</v>
      </c>
    </row>
    <row r="190" spans="1:13" s="4077" customFormat="1" ht="26.25">
      <c r="A190" s="4033">
        <f>ROW()</f>
        <v>190</v>
      </c>
      <c r="B190" s="4040">
        <f>IF(C190="E","",IF(ISBLANK(E190),"",IF(ISTEXT(E190),LARGE(B$14:B189,1)+1,0)))</f>
        <v>155</v>
      </c>
      <c r="C190" s="4009">
        <v>7</v>
      </c>
      <c r="D190" s="4068"/>
      <c r="E190" s="4063" t="s">
        <v>6000</v>
      </c>
      <c r="F190" s="4070" t="s">
        <v>5815</v>
      </c>
      <c r="G190" s="4071">
        <v>3.5000000000000003E-2</v>
      </c>
      <c r="H190" s="4066"/>
      <c r="I190" s="4073"/>
      <c r="J190" s="4058"/>
      <c r="K190" s="4059"/>
      <c r="L190" s="4067"/>
      <c r="M190" s="4061">
        <f t="shared" si="3"/>
        <v>0</v>
      </c>
    </row>
    <row r="191" spans="1:13" s="4077" customFormat="1" ht="26.25">
      <c r="A191" s="4033">
        <f>ROW()</f>
        <v>191</v>
      </c>
      <c r="B191" s="4040">
        <f>IF(C191="E","",IF(ISBLANK(E191),"",IF(ISTEXT(E191),LARGE(B$14:B190,1)+1,0)))</f>
        <v>156</v>
      </c>
      <c r="C191" s="4009">
        <v>7</v>
      </c>
      <c r="D191" s="4068"/>
      <c r="E191" s="4063" t="s">
        <v>6001</v>
      </c>
      <c r="F191" s="4070" t="s">
        <v>5804</v>
      </c>
      <c r="G191" s="4071">
        <v>0.03</v>
      </c>
      <c r="H191" s="4066"/>
      <c r="I191" s="4073"/>
      <c r="J191" s="4058"/>
      <c r="K191" s="4059"/>
      <c r="L191" s="4067"/>
      <c r="M191" s="4061">
        <f t="shared" si="3"/>
        <v>0</v>
      </c>
    </row>
    <row r="192" spans="1:13" s="4077" customFormat="1" ht="26.25">
      <c r="A192" s="4033">
        <f>ROW()</f>
        <v>192</v>
      </c>
      <c r="B192" s="4040">
        <f>IF(C192="E","",IF(ISBLANK(E192),"",IF(ISTEXT(E192),LARGE(B$14:B191,1)+1,0)))</f>
        <v>157</v>
      </c>
      <c r="C192" s="4009">
        <v>7</v>
      </c>
      <c r="D192" s="4068"/>
      <c r="E192" s="4063" t="s">
        <v>6002</v>
      </c>
      <c r="F192" s="4070" t="s">
        <v>6003</v>
      </c>
      <c r="G192" s="4071">
        <v>0.03</v>
      </c>
      <c r="H192" s="4066"/>
      <c r="I192" s="4073"/>
      <c r="J192" s="4058"/>
      <c r="K192" s="4059"/>
      <c r="L192" s="4067"/>
      <c r="M192" s="4061">
        <f t="shared" si="3"/>
        <v>0</v>
      </c>
    </row>
    <row r="193" spans="1:13" s="4077" customFormat="1" ht="26.25">
      <c r="A193" s="4033">
        <f>ROW()</f>
        <v>193</v>
      </c>
      <c r="B193" s="4040">
        <f>IF(C193="E","",IF(ISBLANK(E193),"",IF(ISTEXT(E193),LARGE(B$14:B192,1)+1,0)))</f>
        <v>158</v>
      </c>
      <c r="C193" s="4009">
        <v>7</v>
      </c>
      <c r="D193" s="4068"/>
      <c r="E193" s="4063" t="s">
        <v>6004</v>
      </c>
      <c r="F193" s="4070" t="s">
        <v>5815</v>
      </c>
      <c r="G193" s="4071">
        <v>0.02</v>
      </c>
      <c r="H193" s="4066"/>
      <c r="I193" s="4073"/>
      <c r="J193" s="4058"/>
      <c r="K193" s="4059"/>
      <c r="L193" s="4067"/>
      <c r="M193" s="4061">
        <f t="shared" si="3"/>
        <v>0</v>
      </c>
    </row>
    <row r="194" spans="1:13" s="4077" customFormat="1" ht="26.25">
      <c r="A194" s="4033">
        <f>ROW()</f>
        <v>194</v>
      </c>
      <c r="B194" s="4040">
        <f>IF(C194="E","",IF(ISBLANK(E194),"",IF(ISTEXT(E194),LARGE(B$14:B193,1)+1,0)))</f>
        <v>159</v>
      </c>
      <c r="C194" s="4009">
        <v>7</v>
      </c>
      <c r="D194" s="4068"/>
      <c r="E194" s="4063" t="s">
        <v>6005</v>
      </c>
      <c r="F194" s="4070" t="s">
        <v>5804</v>
      </c>
      <c r="G194" s="4071">
        <v>1.2E-2</v>
      </c>
      <c r="H194" s="4066"/>
      <c r="I194" s="4073"/>
      <c r="J194" s="4058"/>
      <c r="K194" s="4059"/>
      <c r="L194" s="4067"/>
      <c r="M194" s="4061">
        <f t="shared" si="3"/>
        <v>0</v>
      </c>
    </row>
    <row r="195" spans="1:13" s="4077" customFormat="1" ht="26.25">
      <c r="A195" s="4033">
        <f>ROW()</f>
        <v>195</v>
      </c>
      <c r="B195" s="4040">
        <f>IF(C195="E","",IF(ISBLANK(E195),"",IF(ISTEXT(E195),LARGE(B$14:B194,1)+1,0)))</f>
        <v>160</v>
      </c>
      <c r="C195" s="4009">
        <v>7</v>
      </c>
      <c r="D195" s="4068"/>
      <c r="E195" s="4063" t="s">
        <v>6006</v>
      </c>
      <c r="F195" s="4070" t="s">
        <v>5804</v>
      </c>
      <c r="G195" s="4071">
        <v>1.7999999999999999E-2</v>
      </c>
      <c r="H195" s="4066"/>
      <c r="I195" s="4073"/>
      <c r="J195" s="4058"/>
      <c r="K195" s="4059"/>
      <c r="L195" s="4067"/>
      <c r="M195" s="4061">
        <f t="shared" si="3"/>
        <v>0</v>
      </c>
    </row>
    <row r="196" spans="1:13" s="4077" customFormat="1" ht="26.25">
      <c r="A196" s="4033">
        <f>ROW()</f>
        <v>196</v>
      </c>
      <c r="B196" s="4040">
        <f>IF(C196="E","",IF(ISBLANK(E196),"",IF(ISTEXT(E196),LARGE(B$14:B195,1)+1,0)))</f>
        <v>161</v>
      </c>
      <c r="C196" s="4009">
        <v>7</v>
      </c>
      <c r="D196" s="4068"/>
      <c r="E196" s="4063" t="s">
        <v>6007</v>
      </c>
      <c r="F196" s="4070" t="s">
        <v>5804</v>
      </c>
      <c r="G196" s="4071">
        <v>1E-3</v>
      </c>
      <c r="H196" s="4066"/>
      <c r="I196" s="4073"/>
      <c r="J196" s="4058"/>
      <c r="K196" s="4059"/>
      <c r="L196" s="4067"/>
      <c r="M196" s="4061">
        <f t="shared" si="3"/>
        <v>0</v>
      </c>
    </row>
    <row r="197" spans="1:13" s="4077" customFormat="1" ht="26.25">
      <c r="A197" s="4033">
        <f>ROW()</f>
        <v>197</v>
      </c>
      <c r="B197" s="4040">
        <f>IF(C197="E","",IF(ISBLANK(E197),"",IF(ISTEXT(E197),LARGE(B$14:B196,1)+1,0)))</f>
        <v>162</v>
      </c>
      <c r="C197" s="4009">
        <v>7</v>
      </c>
      <c r="D197" s="4068"/>
      <c r="E197" s="4063" t="s">
        <v>6008</v>
      </c>
      <c r="F197" s="4070" t="s">
        <v>5804</v>
      </c>
      <c r="G197" s="4071">
        <v>2.3E-2</v>
      </c>
      <c r="H197" s="4066"/>
      <c r="I197" s="4073"/>
      <c r="J197" s="4058"/>
      <c r="K197" s="4059"/>
      <c r="L197" s="4067"/>
      <c r="M197" s="4061">
        <f t="shared" si="3"/>
        <v>0</v>
      </c>
    </row>
    <row r="198" spans="1:13" s="4077" customFormat="1" ht="26.25">
      <c r="A198" s="4033">
        <f>ROW()</f>
        <v>198</v>
      </c>
      <c r="B198" s="4040">
        <f>IF(C198="E","",IF(ISBLANK(E198),"",IF(ISTEXT(E198),LARGE(B$14:B197,1)+1,0)))</f>
        <v>163</v>
      </c>
      <c r="C198" s="4009">
        <v>7</v>
      </c>
      <c r="D198" s="4068"/>
      <c r="E198" s="4063" t="s">
        <v>5265</v>
      </c>
      <c r="F198" s="4070" t="s">
        <v>5804</v>
      </c>
      <c r="G198" s="4071">
        <v>2.5000000000000001E-2</v>
      </c>
      <c r="H198" s="4066"/>
      <c r="I198" s="4073"/>
      <c r="J198" s="4058"/>
      <c r="K198" s="4059"/>
      <c r="L198" s="4067"/>
      <c r="M198" s="4061">
        <f t="shared" si="3"/>
        <v>0</v>
      </c>
    </row>
    <row r="199" spans="1:13" s="4077" customFormat="1" ht="26.25" customHeight="1">
      <c r="A199" s="4033">
        <f>ROW()</f>
        <v>199</v>
      </c>
      <c r="B199" s="4040">
        <f>IF(C199="E","",IF(ISBLANK(E199),"",IF(ISTEXT(E199),LARGE(B$14:B198,1)+1,0)))</f>
        <v>164</v>
      </c>
      <c r="C199" s="4009">
        <v>7</v>
      </c>
      <c r="D199" s="4068"/>
      <c r="E199" s="4063" t="s">
        <v>6009</v>
      </c>
      <c r="F199" s="4080" t="s">
        <v>6010</v>
      </c>
      <c r="G199" s="4071">
        <v>2.7E-2</v>
      </c>
      <c r="H199" s="4066"/>
      <c r="I199" s="4073"/>
      <c r="J199" s="4058"/>
      <c r="K199" s="4059"/>
      <c r="L199" s="4067"/>
      <c r="M199" s="4061">
        <f t="shared" si="3"/>
        <v>0</v>
      </c>
    </row>
    <row r="200" spans="1:13" s="4077" customFormat="1" ht="26.25" customHeight="1">
      <c r="A200" s="4033">
        <f>ROW()</f>
        <v>200</v>
      </c>
      <c r="B200" s="4040">
        <f>IF(C200="E","",IF(ISBLANK(E200),"",IF(ISTEXT(E200),LARGE(B$14:B199,1)+1,0)))</f>
        <v>165</v>
      </c>
      <c r="C200" s="4009">
        <v>7</v>
      </c>
      <c r="D200" s="4068"/>
      <c r="E200" s="4063" t="s">
        <v>6009</v>
      </c>
      <c r="F200" s="4070" t="s">
        <v>6011</v>
      </c>
      <c r="G200" s="4071">
        <v>2.9000000000000001E-2</v>
      </c>
      <c r="H200" s="4066"/>
      <c r="I200" s="4073"/>
      <c r="J200" s="4058"/>
      <c r="K200" s="4059"/>
      <c r="L200" s="4067"/>
      <c r="M200" s="4061">
        <f t="shared" si="3"/>
        <v>0</v>
      </c>
    </row>
    <row r="201" spans="1:13" s="4077" customFormat="1" ht="26.25" customHeight="1">
      <c r="A201" s="4033">
        <f>ROW()</f>
        <v>201</v>
      </c>
      <c r="B201" s="4040">
        <f>IF(C201="E","",IF(ISBLANK(E201),"",IF(ISTEXT(E201),LARGE(B$14:B200,1)+1,0)))</f>
        <v>166</v>
      </c>
      <c r="C201" s="4009">
        <v>7</v>
      </c>
      <c r="D201" s="4068"/>
      <c r="E201" s="4063" t="s">
        <v>6012</v>
      </c>
      <c r="F201" s="4080" t="s">
        <v>6010</v>
      </c>
      <c r="G201" s="4071">
        <v>3.5000000000000003E-2</v>
      </c>
      <c r="H201" s="4066"/>
      <c r="I201" s="4073"/>
      <c r="J201" s="4058"/>
      <c r="K201" s="4059"/>
      <c r="L201" s="4067"/>
      <c r="M201" s="4061">
        <f t="shared" si="3"/>
        <v>0</v>
      </c>
    </row>
    <row r="202" spans="1:13" s="4077" customFormat="1" ht="26.25" customHeight="1">
      <c r="A202" s="4033">
        <f>ROW()</f>
        <v>202</v>
      </c>
      <c r="B202" s="4040">
        <f>IF(C202="E","",IF(ISBLANK(E202),"",IF(ISTEXT(E202),LARGE(B$14:B201,1)+1,0)))</f>
        <v>167</v>
      </c>
      <c r="C202" s="4009">
        <v>7</v>
      </c>
      <c r="D202" s="4068"/>
      <c r="E202" s="4063" t="s">
        <v>6012</v>
      </c>
      <c r="F202" s="4070" t="s">
        <v>6011</v>
      </c>
      <c r="G202" s="4071">
        <v>4.4999999999999998E-2</v>
      </c>
      <c r="H202" s="4066"/>
      <c r="I202" s="4073"/>
      <c r="J202" s="4058"/>
      <c r="K202" s="4059"/>
      <c r="L202" s="4067"/>
      <c r="M202" s="4061">
        <f t="shared" si="3"/>
        <v>0</v>
      </c>
    </row>
    <row r="203" spans="1:13" s="4077" customFormat="1" ht="26.25">
      <c r="A203" s="4033">
        <f>ROW()</f>
        <v>203</v>
      </c>
      <c r="B203" s="4040">
        <f>IF(C203="E","",IF(ISBLANK(E203),"",IF(ISTEXT(E203),LARGE(B$14:B202,1)+1,0)))</f>
        <v>168</v>
      </c>
      <c r="C203" s="4009">
        <v>7</v>
      </c>
      <c r="D203" s="4068"/>
      <c r="E203" s="4063" t="s">
        <v>6013</v>
      </c>
      <c r="F203" s="4070">
        <v>1</v>
      </c>
      <c r="G203" s="4071">
        <v>2.1000000000000001E-2</v>
      </c>
      <c r="H203" s="4066"/>
      <c r="I203" s="4073"/>
      <c r="J203" s="4058"/>
      <c r="K203" s="4059"/>
      <c r="L203" s="4067"/>
      <c r="M203" s="4061">
        <f t="shared" si="3"/>
        <v>0</v>
      </c>
    </row>
    <row r="204" spans="1:13" s="4077" customFormat="1" ht="26.25">
      <c r="A204" s="4033">
        <f>ROW()</f>
        <v>204</v>
      </c>
      <c r="B204" s="4040">
        <f>IF(C204="E","",IF(ISBLANK(E204),"",IF(ISTEXT(E204),LARGE(B$14:B203,1)+1,0)))</f>
        <v>169</v>
      </c>
      <c r="C204" s="4009">
        <v>7</v>
      </c>
      <c r="D204" s="4068"/>
      <c r="E204" s="4063" t="s">
        <v>6014</v>
      </c>
      <c r="F204" s="4070" t="s">
        <v>5865</v>
      </c>
      <c r="G204" s="4071">
        <v>0.04</v>
      </c>
      <c r="H204" s="4066"/>
      <c r="I204" s="4073"/>
      <c r="J204" s="4058"/>
      <c r="K204" s="4059"/>
      <c r="L204" s="4067"/>
      <c r="M204" s="4061">
        <f t="shared" si="3"/>
        <v>0</v>
      </c>
    </row>
    <row r="205" spans="1:13" s="4077" customFormat="1" ht="26.25">
      <c r="A205" s="4033">
        <f>ROW()</f>
        <v>205</v>
      </c>
      <c r="B205" s="4040">
        <f>IF(C205="E","",IF(ISBLANK(E205),"",IF(ISTEXT(E205),LARGE(B$14:B204,1)+1,0)))</f>
        <v>170</v>
      </c>
      <c r="C205" s="4009">
        <v>7</v>
      </c>
      <c r="D205" s="4068"/>
      <c r="E205" s="4063" t="s">
        <v>6015</v>
      </c>
      <c r="F205" s="4070" t="s">
        <v>5870</v>
      </c>
      <c r="G205" s="4071">
        <v>0.26</v>
      </c>
      <c r="H205" s="4066"/>
      <c r="I205" s="4073"/>
      <c r="J205" s="4058"/>
      <c r="K205" s="4059"/>
      <c r="L205" s="4067"/>
      <c r="M205" s="4061">
        <f t="shared" si="3"/>
        <v>0</v>
      </c>
    </row>
    <row r="206" spans="1:13" s="4077" customFormat="1" ht="26.25">
      <c r="A206" s="4033">
        <f>ROW()</f>
        <v>206</v>
      </c>
      <c r="B206" s="4040">
        <f>IF(C206="E","",IF(ISBLANK(E206),"",IF(ISTEXT(E206),LARGE(B$14:B205,1)+1,0)))</f>
        <v>171</v>
      </c>
      <c r="C206" s="4009">
        <v>7</v>
      </c>
      <c r="D206" s="4068"/>
      <c r="E206" s="4063" t="s">
        <v>6016</v>
      </c>
      <c r="F206" s="4070" t="s">
        <v>5909</v>
      </c>
      <c r="G206" s="4071">
        <v>7.0000000000000007E-2</v>
      </c>
      <c r="H206" s="4066"/>
      <c r="I206" s="4073"/>
      <c r="J206" s="4058"/>
      <c r="K206" s="4059"/>
      <c r="L206" s="4067"/>
      <c r="M206" s="4061">
        <f t="shared" si="3"/>
        <v>0</v>
      </c>
    </row>
    <row r="207" spans="1:13" s="4077" customFormat="1" ht="26.25">
      <c r="A207" s="4033">
        <f>ROW()</f>
        <v>207</v>
      </c>
      <c r="B207" s="4040">
        <f>IF(C207="E","",IF(ISBLANK(E207),"",IF(ISTEXT(E207),LARGE(B$14:B206,1)+1,0)))</f>
        <v>172</v>
      </c>
      <c r="C207" s="4009">
        <v>7</v>
      </c>
      <c r="D207" s="4068"/>
      <c r="E207" s="4063" t="s">
        <v>6017</v>
      </c>
      <c r="F207" s="4070"/>
      <c r="G207" s="4071"/>
      <c r="H207" s="4066"/>
      <c r="I207" s="4073"/>
      <c r="J207" s="4058"/>
      <c r="K207" s="4059"/>
      <c r="L207" s="4067"/>
      <c r="M207" s="4061">
        <f t="shared" si="3"/>
        <v>0</v>
      </c>
    </row>
    <row r="208" spans="1:13" s="4077" customFormat="1" ht="26.25">
      <c r="A208" s="4033">
        <f>ROW()</f>
        <v>208</v>
      </c>
      <c r="B208" s="4040">
        <f>IF(C208="E","",IF(ISBLANK(E208),"",IF(ISTEXT(E208),LARGE(B$14:B207,1)+1,0)))</f>
        <v>173</v>
      </c>
      <c r="C208" s="4009">
        <v>7</v>
      </c>
      <c r="D208" s="4068"/>
      <c r="E208" s="4063" t="s">
        <v>6018</v>
      </c>
      <c r="F208" s="4070" t="s">
        <v>5804</v>
      </c>
      <c r="G208" s="4071">
        <v>1.4999999999999999E-2</v>
      </c>
      <c r="H208" s="4066"/>
      <c r="I208" s="4073"/>
      <c r="J208" s="4058"/>
      <c r="K208" s="4059"/>
      <c r="L208" s="4067"/>
      <c r="M208" s="4061">
        <f t="shared" ref="M208:M271" si="4">L208*J208</f>
        <v>0</v>
      </c>
    </row>
    <row r="209" spans="1:13" s="4077" customFormat="1" ht="26.25">
      <c r="A209" s="4033">
        <f>ROW()</f>
        <v>209</v>
      </c>
      <c r="B209" s="4040">
        <f>IF(C209="E","",IF(ISBLANK(E209),"",IF(ISTEXT(E209),LARGE(B$14:B208,1)+1,0)))</f>
        <v>174</v>
      </c>
      <c r="C209" s="4009">
        <v>7</v>
      </c>
      <c r="D209" s="4068"/>
      <c r="E209" s="4063" t="s">
        <v>6019</v>
      </c>
      <c r="F209" s="4070">
        <v>1</v>
      </c>
      <c r="G209" s="4071">
        <v>4.4999999999999998E-2</v>
      </c>
      <c r="H209" s="4066"/>
      <c r="I209" s="4073"/>
      <c r="J209" s="4058"/>
      <c r="K209" s="4059"/>
      <c r="L209" s="4067"/>
      <c r="M209" s="4061">
        <f t="shared" si="4"/>
        <v>0</v>
      </c>
    </row>
    <row r="210" spans="1:13" s="4077" customFormat="1" ht="26.25">
      <c r="A210" s="4033">
        <f>ROW()</f>
        <v>210</v>
      </c>
      <c r="B210" s="4040">
        <f>IF(C210="E","",IF(ISBLANK(E210),"",IF(ISTEXT(E210),LARGE(B$14:B209,1)+1,0)))</f>
        <v>175</v>
      </c>
      <c r="C210" s="4009">
        <v>7</v>
      </c>
      <c r="D210" s="4068"/>
      <c r="E210" s="4063" t="s">
        <v>6020</v>
      </c>
      <c r="F210" s="4070" t="s">
        <v>5861</v>
      </c>
      <c r="G210" s="4071">
        <v>0.4</v>
      </c>
      <c r="H210" s="4066"/>
      <c r="I210" s="4073"/>
      <c r="J210" s="4058"/>
      <c r="K210" s="4059"/>
      <c r="L210" s="4067"/>
      <c r="M210" s="4061">
        <f t="shared" si="4"/>
        <v>0</v>
      </c>
    </row>
    <row r="211" spans="1:13" s="4077" customFormat="1" ht="26.25">
      <c r="A211" s="4033">
        <f>ROW()</f>
        <v>211</v>
      </c>
      <c r="B211" s="4040">
        <f>IF(C211="E","",IF(ISBLANK(E211),"",IF(ISTEXT(E211),LARGE(B$14:B210,1)+1,0)))</f>
        <v>176</v>
      </c>
      <c r="C211" s="4009">
        <v>7</v>
      </c>
      <c r="D211" s="4068"/>
      <c r="E211" s="4063" t="s">
        <v>6021</v>
      </c>
      <c r="F211" s="4070" t="s">
        <v>6022</v>
      </c>
      <c r="G211" s="4071">
        <v>6.25E-2</v>
      </c>
      <c r="H211" s="4066"/>
      <c r="I211" s="4073"/>
      <c r="J211" s="4058"/>
      <c r="K211" s="4059"/>
      <c r="L211" s="4067"/>
      <c r="M211" s="4061">
        <f t="shared" si="4"/>
        <v>0</v>
      </c>
    </row>
    <row r="212" spans="1:13" s="4077" customFormat="1" ht="26.25">
      <c r="A212" s="4033">
        <f>ROW()</f>
        <v>212</v>
      </c>
      <c r="B212" s="4040">
        <f>IF(C212="E","",IF(ISBLANK(E212),"",IF(ISTEXT(E212),LARGE(B$14:B211,1)+1,0)))</f>
        <v>177</v>
      </c>
      <c r="C212" s="4009">
        <v>7</v>
      </c>
      <c r="D212" s="4068"/>
      <c r="E212" s="4063" t="s">
        <v>6023</v>
      </c>
      <c r="F212" s="4070" t="s">
        <v>5884</v>
      </c>
      <c r="G212" s="4071">
        <v>3.3000000000000002E-2</v>
      </c>
      <c r="H212" s="4066"/>
      <c r="I212" s="4073"/>
      <c r="J212" s="4058"/>
      <c r="K212" s="4059"/>
      <c r="L212" s="4067"/>
      <c r="M212" s="4061">
        <f t="shared" si="4"/>
        <v>0</v>
      </c>
    </row>
    <row r="213" spans="1:13" s="4077" customFormat="1" ht="26.25">
      <c r="A213" s="4033">
        <f>ROW()</f>
        <v>213</v>
      </c>
      <c r="B213" s="4040">
        <f>IF(C213="E","",IF(ISBLANK(E213),"",IF(ISTEXT(E213),LARGE(B$14:B212,1)+1,0)))</f>
        <v>178</v>
      </c>
      <c r="C213" s="4009">
        <v>7</v>
      </c>
      <c r="D213" s="4068"/>
      <c r="E213" s="4063" t="s">
        <v>965</v>
      </c>
      <c r="F213" s="4070" t="s">
        <v>5804</v>
      </c>
      <c r="G213" s="4071">
        <v>0.15</v>
      </c>
      <c r="H213" s="4066"/>
      <c r="I213" s="4073"/>
      <c r="J213" s="4058"/>
      <c r="K213" s="4059"/>
      <c r="L213" s="4067"/>
      <c r="M213" s="4061">
        <f t="shared" si="4"/>
        <v>0</v>
      </c>
    </row>
    <row r="214" spans="1:13" s="4077" customFormat="1" ht="37.5">
      <c r="A214" s="4033">
        <f>ROW()</f>
        <v>214</v>
      </c>
      <c r="B214" s="4040">
        <f>IF(C214="E","",IF(ISBLANK(E214),"",IF(ISTEXT(E214),LARGE(B$14:B213,1)+1,0)))</f>
        <v>179</v>
      </c>
      <c r="C214" s="4009">
        <v>7</v>
      </c>
      <c r="D214" s="4068"/>
      <c r="E214" s="4063" t="s">
        <v>6024</v>
      </c>
      <c r="F214" s="4070" t="s">
        <v>6025</v>
      </c>
      <c r="G214" s="4071">
        <v>0.3</v>
      </c>
      <c r="H214" s="4066"/>
      <c r="I214" s="4073"/>
      <c r="J214" s="4058"/>
      <c r="K214" s="4059"/>
      <c r="L214" s="4067"/>
      <c r="M214" s="4061">
        <f t="shared" si="4"/>
        <v>0</v>
      </c>
    </row>
    <row r="215" spans="1:13" s="4077" customFormat="1" ht="26.25">
      <c r="A215" s="4033">
        <f>ROW()</f>
        <v>215</v>
      </c>
      <c r="B215" s="4040">
        <f>IF(C215="E","",IF(ISBLANK(E215),"",IF(ISTEXT(E215),LARGE(B$14:B214,1)+1,0)))</f>
        <v>180</v>
      </c>
      <c r="C215" s="4009">
        <v>7</v>
      </c>
      <c r="D215" s="4068"/>
      <c r="E215" s="4063" t="s">
        <v>6026</v>
      </c>
      <c r="F215" s="4070" t="s">
        <v>5884</v>
      </c>
      <c r="G215" s="4071">
        <v>3.0000000000000001E-3</v>
      </c>
      <c r="H215" s="4066"/>
      <c r="I215" s="4073"/>
      <c r="J215" s="4058"/>
      <c r="K215" s="4059"/>
      <c r="L215" s="4067"/>
      <c r="M215" s="4061">
        <f t="shared" si="4"/>
        <v>0</v>
      </c>
    </row>
    <row r="216" spans="1:13" s="4077" customFormat="1" ht="26.25">
      <c r="A216" s="4033">
        <f>ROW()</f>
        <v>216</v>
      </c>
      <c r="B216" s="4040" t="str">
        <f>IF(C216="E","",IF(ISBLANK(E216),"",IF(ISTEXT(E216),LARGE(B$14:B215,1)+1,0)))</f>
        <v/>
      </c>
      <c r="C216" s="4041"/>
      <c r="D216" s="4068"/>
      <c r="E216" s="4063"/>
      <c r="F216" s="4070"/>
      <c r="G216" s="4071"/>
      <c r="H216" s="4066"/>
      <c r="I216" s="4057"/>
      <c r="J216" s="4058"/>
      <c r="K216" s="4059"/>
      <c r="L216" s="4067"/>
      <c r="M216" s="4061">
        <f t="shared" si="4"/>
        <v>0</v>
      </c>
    </row>
    <row r="217" spans="1:13" s="4077" customFormat="1" ht="26.25">
      <c r="A217" s="4033">
        <f>ROW()</f>
        <v>217</v>
      </c>
      <c r="B217" s="4040" t="str">
        <f>IF(C217="E","",IF(ISBLANK(E217),"",IF(ISTEXT(E217),LARGE(B$14:B216,1)+1,0)))</f>
        <v/>
      </c>
      <c r="C217" s="4041"/>
      <c r="D217" s="4068"/>
      <c r="E217" s="4108"/>
      <c r="F217" s="4070"/>
      <c r="G217" s="4071"/>
      <c r="H217" s="4066"/>
      <c r="I217" s="4057"/>
      <c r="J217" s="4058"/>
      <c r="K217" s="4059"/>
      <c r="L217" s="4067"/>
      <c r="M217" s="4061">
        <f t="shared" si="4"/>
        <v>0</v>
      </c>
    </row>
    <row r="218" spans="1:13" s="4077" customFormat="1" ht="26.25">
      <c r="A218" s="4033">
        <f>ROW()</f>
        <v>218</v>
      </c>
      <c r="B218" s="4040" t="str">
        <f>IF(C218="E","",IF(ISBLANK(E218),"",IF(ISTEXT(E218),LARGE(B$14:B217,1)+1,0)))</f>
        <v/>
      </c>
      <c r="C218" s="4041"/>
      <c r="D218" s="4068"/>
      <c r="E218" s="4108"/>
      <c r="F218" s="4070"/>
      <c r="G218" s="4071"/>
      <c r="H218" s="4066"/>
      <c r="I218" s="4057"/>
      <c r="J218" s="4058"/>
      <c r="K218" s="4059"/>
      <c r="L218" s="4067"/>
      <c r="M218" s="4061">
        <f t="shared" si="4"/>
        <v>0</v>
      </c>
    </row>
    <row r="219" spans="1:13" s="4077" customFormat="1" ht="26.25">
      <c r="A219" s="4033">
        <f>ROW()</f>
        <v>219</v>
      </c>
      <c r="B219" s="4040" t="str">
        <f>IF(C219="E","",IF(ISBLANK(E219),"",IF(ISTEXT(E219),LARGE(B$14:B218,1)+1,0)))</f>
        <v/>
      </c>
      <c r="C219" s="4041"/>
      <c r="D219" s="4068"/>
      <c r="E219" s="4108"/>
      <c r="F219" s="4070"/>
      <c r="G219" s="4071"/>
      <c r="H219" s="4066"/>
      <c r="I219" s="4057"/>
      <c r="J219" s="4058"/>
      <c r="K219" s="4059"/>
      <c r="L219" s="4067"/>
      <c r="M219" s="4061">
        <f t="shared" si="4"/>
        <v>0</v>
      </c>
    </row>
    <row r="220" spans="1:13" s="4077" customFormat="1" ht="26.25">
      <c r="A220" s="4033">
        <f>ROW()</f>
        <v>220</v>
      </c>
      <c r="B220" s="4040" t="str">
        <f>IF(C220="E","",IF(ISBLANK(E220),"",IF(ISTEXT(E220),LARGE(B$14:B219,1)+1,0)))</f>
        <v/>
      </c>
      <c r="C220" s="4041"/>
      <c r="D220" s="4068"/>
      <c r="E220" s="4108"/>
      <c r="F220" s="4070"/>
      <c r="G220" s="4071"/>
      <c r="H220" s="4066"/>
      <c r="I220" s="4057"/>
      <c r="J220" s="4058"/>
      <c r="K220" s="4059"/>
      <c r="L220" s="4067"/>
      <c r="M220" s="4061">
        <f t="shared" si="4"/>
        <v>0</v>
      </c>
    </row>
    <row r="221" spans="1:13" s="4077" customFormat="1" ht="26.25">
      <c r="A221" s="4033">
        <f>ROW()</f>
        <v>221</v>
      </c>
      <c r="B221" s="4040" t="str">
        <f>IF(C221="E","",IF(ISBLANK(E221),"",IF(ISTEXT(E221),LARGE(B$14:B220,1)+1,0)))</f>
        <v/>
      </c>
      <c r="C221" s="4041"/>
      <c r="D221" s="4068"/>
      <c r="E221" s="4108"/>
      <c r="F221" s="4070"/>
      <c r="G221" s="4071"/>
      <c r="H221" s="4066"/>
      <c r="I221" s="4057"/>
      <c r="J221" s="4058"/>
      <c r="K221" s="4059"/>
      <c r="L221" s="4067"/>
      <c r="M221" s="4061">
        <f t="shared" si="4"/>
        <v>0</v>
      </c>
    </row>
    <row r="222" spans="1:13" s="4077" customFormat="1" ht="26.25">
      <c r="A222" s="4033">
        <f>ROW()</f>
        <v>222</v>
      </c>
      <c r="B222" s="4040" t="str">
        <f>IF(C222="E","",IF(ISBLANK(E222),"",IF(ISTEXT(E222),LARGE(B$14:B221,1)+1,0)))</f>
        <v/>
      </c>
      <c r="C222" s="4041"/>
      <c r="D222" s="4068"/>
      <c r="E222" s="4108"/>
      <c r="F222" s="4070"/>
      <c r="G222" s="4071"/>
      <c r="H222" s="4066"/>
      <c r="I222" s="4057"/>
      <c r="J222" s="4058"/>
      <c r="K222" s="4059"/>
      <c r="L222" s="4067"/>
      <c r="M222" s="4061">
        <f t="shared" si="4"/>
        <v>0</v>
      </c>
    </row>
    <row r="223" spans="1:13" s="4077" customFormat="1" ht="26.25">
      <c r="A223" s="4033">
        <f>ROW()</f>
        <v>223</v>
      </c>
      <c r="B223" s="4040" t="str">
        <f>IF(C223="E","",IF(ISBLANK(E223),"",IF(ISTEXT(E223),LARGE(B$14:B222,1)+1,0)))</f>
        <v/>
      </c>
      <c r="C223" s="4041"/>
      <c r="D223" s="4068"/>
      <c r="E223" s="4108"/>
      <c r="F223" s="4070"/>
      <c r="G223" s="4071"/>
      <c r="H223" s="4066"/>
      <c r="I223" s="4057"/>
      <c r="J223" s="4058"/>
      <c r="K223" s="4059"/>
      <c r="L223" s="4067"/>
      <c r="M223" s="4061">
        <f t="shared" si="4"/>
        <v>0</v>
      </c>
    </row>
    <row r="224" spans="1:13" s="4077" customFormat="1" ht="26.25">
      <c r="A224" s="4033">
        <f>ROW()</f>
        <v>224</v>
      </c>
      <c r="B224" s="4040" t="str">
        <f>IF(C224="E","",IF(ISBLANK(E224),"",IF(ISTEXT(E224),LARGE(B$14:B223,1)+1,0)))</f>
        <v/>
      </c>
      <c r="C224" s="4041"/>
      <c r="D224" s="4068"/>
      <c r="E224" s="4108"/>
      <c r="F224" s="4070"/>
      <c r="G224" s="4071"/>
      <c r="H224" s="4066"/>
      <c r="I224" s="4057"/>
      <c r="J224" s="4058"/>
      <c r="K224" s="4059"/>
      <c r="L224" s="4067"/>
      <c r="M224" s="4061">
        <f t="shared" si="4"/>
        <v>0</v>
      </c>
    </row>
    <row r="225" spans="1:13" s="4077" customFormat="1" ht="26.25">
      <c r="A225" s="4033">
        <f>ROW()</f>
        <v>225</v>
      </c>
      <c r="B225" s="4040" t="str">
        <f>IF(C225="E","",IF(ISBLANK(E225),"",IF(ISTEXT(E225),LARGE(B$14:B224,1)+1,0)))</f>
        <v/>
      </c>
      <c r="C225" s="4041"/>
      <c r="D225" s="4068"/>
      <c r="E225" s="4108"/>
      <c r="F225" s="4070"/>
      <c r="G225" s="4071"/>
      <c r="H225" s="4066"/>
      <c r="I225" s="4057"/>
      <c r="J225" s="4058"/>
      <c r="K225" s="4059"/>
      <c r="L225" s="4067"/>
      <c r="M225" s="4061">
        <f t="shared" si="4"/>
        <v>0</v>
      </c>
    </row>
    <row r="226" spans="1:13" s="4077" customFormat="1" ht="26.25">
      <c r="A226" s="4033">
        <f>ROW()</f>
        <v>226</v>
      </c>
      <c r="B226" s="4040" t="str">
        <f>IF(C226="E","",IF(ISBLANK(E226),"",IF(ISTEXT(E226),LARGE(B$14:B225,1)+1,0)))</f>
        <v/>
      </c>
      <c r="C226" s="4041"/>
      <c r="D226" s="4068"/>
      <c r="E226" s="4108"/>
      <c r="F226" s="4070"/>
      <c r="G226" s="4071"/>
      <c r="H226" s="4066"/>
      <c r="I226" s="4057"/>
      <c r="J226" s="4058"/>
      <c r="K226" s="4059"/>
      <c r="L226" s="4067"/>
      <c r="M226" s="4061">
        <f t="shared" si="4"/>
        <v>0</v>
      </c>
    </row>
    <row r="227" spans="1:13" s="4077" customFormat="1" ht="26.25">
      <c r="A227" s="4033">
        <f>ROW()</f>
        <v>227</v>
      </c>
      <c r="B227" s="4040" t="str">
        <f>IF(C227="E","",IF(ISBLANK(E227),"",IF(ISTEXT(E227),LARGE(B$14:B226,1)+1,0)))</f>
        <v/>
      </c>
      <c r="C227" s="4041"/>
      <c r="D227" s="4068"/>
      <c r="E227" s="4108"/>
      <c r="F227" s="4070"/>
      <c r="G227" s="4071"/>
      <c r="H227" s="4066"/>
      <c r="I227" s="4057"/>
      <c r="J227" s="4058"/>
      <c r="K227" s="4059"/>
      <c r="L227" s="4067"/>
      <c r="M227" s="4061">
        <f t="shared" si="4"/>
        <v>0</v>
      </c>
    </row>
    <row r="228" spans="1:13" s="4077" customFormat="1" ht="26.25">
      <c r="A228" s="4033">
        <f>ROW()</f>
        <v>228</v>
      </c>
      <c r="B228" s="4040" t="str">
        <f>IF(C228="E","",IF(ISBLANK(E228),"",IF(ISTEXT(E228),LARGE(B$14:B227,1)+1,0)))</f>
        <v/>
      </c>
      <c r="C228" s="4041"/>
      <c r="D228" s="4068"/>
      <c r="E228" s="4108"/>
      <c r="F228" s="4070"/>
      <c r="G228" s="4071"/>
      <c r="H228" s="4066"/>
      <c r="I228" s="4057"/>
      <c r="J228" s="4058"/>
      <c r="K228" s="4059"/>
      <c r="L228" s="4067"/>
      <c r="M228" s="4061">
        <f t="shared" si="4"/>
        <v>0</v>
      </c>
    </row>
    <row r="229" spans="1:13" s="4077" customFormat="1" ht="26.25">
      <c r="A229" s="4033">
        <f>ROW()</f>
        <v>229</v>
      </c>
      <c r="B229" s="4040" t="str">
        <f>IF(C229="E","",IF(ISBLANK(E229),"",IF(ISTEXT(E229),LARGE(B$14:B228,1)+1,0)))</f>
        <v/>
      </c>
      <c r="C229" s="4041"/>
      <c r="D229" s="4068"/>
      <c r="E229" s="4108"/>
      <c r="F229" s="4070"/>
      <c r="G229" s="4071"/>
      <c r="H229" s="4066"/>
      <c r="I229" s="4057"/>
      <c r="J229" s="4058"/>
      <c r="K229" s="4059"/>
      <c r="L229" s="4067"/>
      <c r="M229" s="4061">
        <f t="shared" si="4"/>
        <v>0</v>
      </c>
    </row>
    <row r="230" spans="1:13" s="4077" customFormat="1" ht="26.25">
      <c r="A230" s="4033">
        <f>ROW()</f>
        <v>230</v>
      </c>
      <c r="B230" s="4040" t="str">
        <f>IF(C230="E","",IF(ISBLANK(E230),"",IF(ISTEXT(E230),LARGE(B$14:B229,1)+1,0)))</f>
        <v/>
      </c>
      <c r="C230" s="4041"/>
      <c r="D230" s="4068"/>
      <c r="E230" s="4108"/>
      <c r="F230" s="4070"/>
      <c r="G230" s="4071"/>
      <c r="H230" s="4066"/>
      <c r="I230" s="4057"/>
      <c r="J230" s="4058"/>
      <c r="K230" s="4059"/>
      <c r="L230" s="4067"/>
      <c r="M230" s="4061">
        <f t="shared" si="4"/>
        <v>0</v>
      </c>
    </row>
    <row r="231" spans="1:13" s="4077" customFormat="1" ht="26.25">
      <c r="A231" s="4033">
        <f>ROW()</f>
        <v>231</v>
      </c>
      <c r="B231" s="4040" t="str">
        <f>IF(C231="E","",IF(ISBLANK(E231),"",IF(ISTEXT(E231),LARGE(B$14:B230,1)+1,0)))</f>
        <v/>
      </c>
      <c r="C231" s="4041"/>
      <c r="D231" s="4068"/>
      <c r="E231" s="4108"/>
      <c r="F231" s="4070"/>
      <c r="G231" s="4071"/>
      <c r="H231" s="4066"/>
      <c r="I231" s="4057"/>
      <c r="J231" s="4058"/>
      <c r="K231" s="4059"/>
      <c r="L231" s="4067"/>
      <c r="M231" s="4061">
        <f t="shared" si="4"/>
        <v>0</v>
      </c>
    </row>
    <row r="232" spans="1:13" s="4077" customFormat="1" ht="26.25">
      <c r="A232" s="4033">
        <f>ROW()</f>
        <v>232</v>
      </c>
      <c r="B232" s="4040" t="str">
        <f>IF(C232="E","",IF(ISBLANK(E232),"",IF(ISTEXT(E232),LARGE(B$14:B231,1)+1,0)))</f>
        <v/>
      </c>
      <c r="C232" s="4041"/>
      <c r="D232" s="4068"/>
      <c r="E232" s="4108"/>
      <c r="F232" s="4070"/>
      <c r="G232" s="4071"/>
      <c r="H232" s="4066"/>
      <c r="I232" s="4057"/>
      <c r="J232" s="4058"/>
      <c r="K232" s="4059"/>
      <c r="L232" s="4067"/>
      <c r="M232" s="4061">
        <f t="shared" si="4"/>
        <v>0</v>
      </c>
    </row>
    <row r="233" spans="1:13" s="4077" customFormat="1" ht="26.25">
      <c r="A233" s="4033">
        <f>ROW()</f>
        <v>233</v>
      </c>
      <c r="B233" s="4040" t="str">
        <f>IF(C233="E","",IF(ISBLANK(E233),"",IF(ISTEXT(E233),LARGE(B$14:B232,1)+1,0)))</f>
        <v/>
      </c>
      <c r="C233" s="4041"/>
      <c r="D233" s="4068"/>
      <c r="E233" s="4108"/>
      <c r="F233" s="4070"/>
      <c r="G233" s="4071"/>
      <c r="H233" s="4066"/>
      <c r="I233" s="4057"/>
      <c r="J233" s="4058"/>
      <c r="K233" s="4059"/>
      <c r="L233" s="4067"/>
      <c r="M233" s="4061">
        <f t="shared" si="4"/>
        <v>0</v>
      </c>
    </row>
    <row r="234" spans="1:13" s="4077" customFormat="1" ht="26.25">
      <c r="A234" s="4033">
        <f>ROW()</f>
        <v>234</v>
      </c>
      <c r="B234" s="4040" t="str">
        <f>IF(C234="E","",IF(ISBLANK(E234),"",IF(ISTEXT(E234),LARGE(B$14:B233,1)+1,0)))</f>
        <v/>
      </c>
      <c r="C234" s="4041"/>
      <c r="D234" s="4068"/>
      <c r="E234" s="4108"/>
      <c r="F234" s="4070"/>
      <c r="G234" s="4071"/>
      <c r="H234" s="4066"/>
      <c r="I234" s="4057"/>
      <c r="J234" s="4058"/>
      <c r="K234" s="4059"/>
      <c r="L234" s="4067"/>
      <c r="M234" s="4061">
        <f t="shared" si="4"/>
        <v>0</v>
      </c>
    </row>
    <row r="235" spans="1:13" s="4077" customFormat="1" ht="26.25">
      <c r="A235" s="4033">
        <f>ROW()</f>
        <v>235</v>
      </c>
      <c r="B235" s="4040" t="str">
        <f>IF(C235="E","",IF(ISBLANK(E235),"",IF(ISTEXT(E235),LARGE(B$14:B234,1)+1,0)))</f>
        <v/>
      </c>
      <c r="C235" s="4041"/>
      <c r="D235" s="4068"/>
      <c r="E235" s="4108"/>
      <c r="F235" s="4070"/>
      <c r="G235" s="4071"/>
      <c r="H235" s="4066"/>
      <c r="I235" s="4057"/>
      <c r="J235" s="4058"/>
      <c r="K235" s="4059"/>
      <c r="L235" s="4067"/>
      <c r="M235" s="4061">
        <f t="shared" si="4"/>
        <v>0</v>
      </c>
    </row>
    <row r="236" spans="1:13" s="4077" customFormat="1" ht="26.25">
      <c r="A236" s="4033">
        <f>ROW()</f>
        <v>236</v>
      </c>
      <c r="B236" s="4040" t="str">
        <f>IF(C236="E","",IF(ISBLANK(E236),"",IF(ISTEXT(E236),LARGE(B$14:B235,1)+1,0)))</f>
        <v/>
      </c>
      <c r="C236" s="4041"/>
      <c r="D236" s="4068"/>
      <c r="E236" s="4108"/>
      <c r="F236" s="4070"/>
      <c r="G236" s="4071"/>
      <c r="H236" s="4066"/>
      <c r="I236" s="4057"/>
      <c r="J236" s="4058"/>
      <c r="K236" s="4059"/>
      <c r="L236" s="4067"/>
      <c r="M236" s="4061">
        <f t="shared" si="4"/>
        <v>0</v>
      </c>
    </row>
    <row r="237" spans="1:13" s="4077" customFormat="1" ht="26.25">
      <c r="A237" s="4033">
        <f>ROW()</f>
        <v>237</v>
      </c>
      <c r="B237" s="4040" t="str">
        <f>IF(C237="E","",IF(ISBLANK(E237),"",IF(ISTEXT(E237),LARGE(B$14:B236,1)+1,0)))</f>
        <v/>
      </c>
      <c r="C237" s="4041"/>
      <c r="D237" s="4068"/>
      <c r="E237" s="4108"/>
      <c r="F237" s="4070"/>
      <c r="G237" s="4071"/>
      <c r="H237" s="4066"/>
      <c r="I237" s="4057"/>
      <c r="J237" s="4058"/>
      <c r="K237" s="4059"/>
      <c r="L237" s="4067"/>
      <c r="M237" s="4061">
        <f t="shared" si="4"/>
        <v>0</v>
      </c>
    </row>
    <row r="238" spans="1:13" s="4077" customFormat="1" ht="26.25">
      <c r="A238" s="4033">
        <f>ROW()</f>
        <v>238</v>
      </c>
      <c r="B238" s="4040" t="str">
        <f>IF(C238="E","",IF(ISBLANK(E238),"",IF(ISTEXT(E238),LARGE(B$14:B237,1)+1,0)))</f>
        <v/>
      </c>
      <c r="C238" s="4041"/>
      <c r="D238" s="4068"/>
      <c r="E238" s="4108"/>
      <c r="F238" s="4070"/>
      <c r="G238" s="4071"/>
      <c r="H238" s="4066"/>
      <c r="I238" s="4057"/>
      <c r="J238" s="4058"/>
      <c r="K238" s="4059"/>
      <c r="L238" s="4067"/>
      <c r="M238" s="4061">
        <f t="shared" si="4"/>
        <v>0</v>
      </c>
    </row>
    <row r="239" spans="1:13" s="4077" customFormat="1" ht="26.25">
      <c r="A239" s="4033">
        <f>ROW()</f>
        <v>239</v>
      </c>
      <c r="B239" s="4040" t="str">
        <f>IF(C239="E","",IF(ISBLANK(E239),"",IF(ISTEXT(E239),LARGE(B$14:B238,1)+1,0)))</f>
        <v/>
      </c>
      <c r="C239" s="4041"/>
      <c r="D239" s="4068"/>
      <c r="E239" s="4108"/>
      <c r="F239" s="4070"/>
      <c r="G239" s="4071"/>
      <c r="H239" s="4066"/>
      <c r="I239" s="4057"/>
      <c r="J239" s="4058"/>
      <c r="K239" s="4059"/>
      <c r="L239" s="4067"/>
      <c r="M239" s="4061">
        <f t="shared" si="4"/>
        <v>0</v>
      </c>
    </row>
    <row r="240" spans="1:13" s="4077" customFormat="1" ht="26.25">
      <c r="A240" s="4033">
        <f>ROW()</f>
        <v>240</v>
      </c>
      <c r="B240" s="4040" t="str">
        <f>IF(C240="E","",IF(ISBLANK(E240),"",IF(ISTEXT(E240),LARGE(B$14:B239,1)+1,0)))</f>
        <v/>
      </c>
      <c r="C240" s="4041"/>
      <c r="D240" s="4068"/>
      <c r="E240" s="4108"/>
      <c r="F240" s="4070"/>
      <c r="G240" s="4071"/>
      <c r="H240" s="4066"/>
      <c r="I240" s="4057"/>
      <c r="J240" s="4058"/>
      <c r="K240" s="4059"/>
      <c r="L240" s="4067"/>
      <c r="M240" s="4061">
        <f t="shared" si="4"/>
        <v>0</v>
      </c>
    </row>
    <row r="241" spans="1:13" s="4077" customFormat="1" ht="26.25">
      <c r="A241" s="4033">
        <f>ROW()</f>
        <v>241</v>
      </c>
      <c r="B241" s="4040" t="str">
        <f>IF(C241="E","",IF(ISBLANK(E241),"",IF(ISTEXT(E241),LARGE(B$14:B240,1)+1,0)))</f>
        <v/>
      </c>
      <c r="C241" s="4041"/>
      <c r="D241" s="4068"/>
      <c r="E241" s="4108"/>
      <c r="F241" s="4070"/>
      <c r="G241" s="4071"/>
      <c r="H241" s="4066"/>
      <c r="I241" s="4057"/>
      <c r="J241" s="4058"/>
      <c r="K241" s="4059"/>
      <c r="L241" s="4067"/>
      <c r="M241" s="4061">
        <f t="shared" si="4"/>
        <v>0</v>
      </c>
    </row>
    <row r="242" spans="1:13" s="4077" customFormat="1" ht="26.25">
      <c r="A242" s="4033">
        <f>ROW()</f>
        <v>242</v>
      </c>
      <c r="B242" s="4040" t="str">
        <f>IF(C242="E","",IF(ISBLANK(E242),"",IF(ISTEXT(E242),LARGE(B$14:B241,1)+1,0)))</f>
        <v/>
      </c>
      <c r="C242" s="4041"/>
      <c r="D242" s="4068"/>
      <c r="E242" s="4108"/>
      <c r="F242" s="4070"/>
      <c r="G242" s="4071"/>
      <c r="H242" s="4066"/>
      <c r="I242" s="4057"/>
      <c r="J242" s="4058"/>
      <c r="K242" s="4059"/>
      <c r="L242" s="4067"/>
      <c r="M242" s="4061">
        <f t="shared" si="4"/>
        <v>0</v>
      </c>
    </row>
    <row r="243" spans="1:13" s="4077" customFormat="1" ht="26.25">
      <c r="A243" s="4033">
        <f>ROW()</f>
        <v>243</v>
      </c>
      <c r="B243" s="4040" t="str">
        <f>IF(C243="E","",IF(ISBLANK(E243),"",IF(ISTEXT(E243),LARGE(B$14:B242,1)+1,0)))</f>
        <v/>
      </c>
      <c r="C243" s="4041"/>
      <c r="D243" s="4068"/>
      <c r="E243" s="4108"/>
      <c r="F243" s="4070"/>
      <c r="G243" s="4071"/>
      <c r="H243" s="4066"/>
      <c r="I243" s="4057"/>
      <c r="J243" s="4058"/>
      <c r="K243" s="4059"/>
      <c r="L243" s="4067"/>
      <c r="M243" s="4061">
        <f t="shared" si="4"/>
        <v>0</v>
      </c>
    </row>
    <row r="244" spans="1:13" s="4077" customFormat="1" ht="26.25">
      <c r="A244" s="4033">
        <f>ROW()</f>
        <v>244</v>
      </c>
      <c r="B244" s="4040" t="str">
        <f>IF(C244="E","",IF(ISBLANK(E244),"",IF(ISTEXT(E244),LARGE(B$14:B243,1)+1,0)))</f>
        <v/>
      </c>
      <c r="C244" s="4041"/>
      <c r="D244" s="4068"/>
      <c r="E244" s="4108"/>
      <c r="F244" s="4070"/>
      <c r="G244" s="4071"/>
      <c r="H244" s="4066"/>
      <c r="I244" s="4057"/>
      <c r="J244" s="4058"/>
      <c r="K244" s="4059"/>
      <c r="L244" s="4067"/>
      <c r="M244" s="4061">
        <f t="shared" si="4"/>
        <v>0</v>
      </c>
    </row>
    <row r="245" spans="1:13" s="4077" customFormat="1" ht="26.25">
      <c r="A245" s="4033">
        <f>ROW()</f>
        <v>245</v>
      </c>
      <c r="B245" s="4040" t="str">
        <f>IF(C245="E","",IF(ISBLANK(E245),"",IF(ISTEXT(E245),LARGE(B$14:B244,1)+1,0)))</f>
        <v/>
      </c>
      <c r="C245" s="4041"/>
      <c r="D245" s="4068"/>
      <c r="E245" s="4108"/>
      <c r="F245" s="4070"/>
      <c r="G245" s="4071"/>
      <c r="H245" s="4066"/>
      <c r="I245" s="4057"/>
      <c r="J245" s="4058"/>
      <c r="K245" s="4059"/>
      <c r="L245" s="4067"/>
      <c r="M245" s="4061">
        <f t="shared" si="4"/>
        <v>0</v>
      </c>
    </row>
    <row r="246" spans="1:13" s="4077" customFormat="1" ht="26.25">
      <c r="A246" s="4033">
        <f>ROW()</f>
        <v>246</v>
      </c>
      <c r="B246" s="4040" t="str">
        <f>IF(C246="E","",IF(ISBLANK(E246),"",IF(ISTEXT(E246),LARGE(B$14:B245,1)+1,0)))</f>
        <v/>
      </c>
      <c r="C246" s="4041"/>
      <c r="D246" s="4068"/>
      <c r="E246" s="4108"/>
      <c r="F246" s="4070"/>
      <c r="G246" s="4071"/>
      <c r="H246" s="4066"/>
      <c r="I246" s="4057"/>
      <c r="J246" s="4058"/>
      <c r="K246" s="4059"/>
      <c r="L246" s="4067"/>
      <c r="M246" s="4061">
        <f t="shared" si="4"/>
        <v>0</v>
      </c>
    </row>
    <row r="247" spans="1:13" s="4077" customFormat="1" ht="26.25">
      <c r="A247" s="4033">
        <f>ROW()</f>
        <v>247</v>
      </c>
      <c r="B247" s="4040" t="str">
        <f>IF(C247="E","",IF(ISBLANK(E247),"",IF(ISTEXT(E247),LARGE(B$14:B246,1)+1,0)))</f>
        <v/>
      </c>
      <c r="C247" s="4041"/>
      <c r="D247" s="4068"/>
      <c r="E247" s="4108"/>
      <c r="F247" s="4070"/>
      <c r="G247" s="4071"/>
      <c r="H247" s="4066"/>
      <c r="I247" s="4057"/>
      <c r="J247" s="4058"/>
      <c r="K247" s="4059"/>
      <c r="L247" s="4067"/>
      <c r="M247" s="4061">
        <f t="shared" si="4"/>
        <v>0</v>
      </c>
    </row>
    <row r="248" spans="1:13" s="4077" customFormat="1" ht="26.25">
      <c r="A248" s="4033">
        <f>ROW()</f>
        <v>248</v>
      </c>
      <c r="B248" s="4040" t="str">
        <f>IF(C248="E","",IF(ISBLANK(E248),"",IF(ISTEXT(E248),LARGE(B$14:B247,1)+1,0)))</f>
        <v/>
      </c>
      <c r="C248" s="4041"/>
      <c r="D248" s="4068"/>
      <c r="E248" s="4108"/>
      <c r="F248" s="4070"/>
      <c r="G248" s="4071"/>
      <c r="H248" s="4066"/>
      <c r="I248" s="4057"/>
      <c r="J248" s="4058"/>
      <c r="K248" s="4059"/>
      <c r="L248" s="4067"/>
      <c r="M248" s="4061">
        <f t="shared" si="4"/>
        <v>0</v>
      </c>
    </row>
    <row r="249" spans="1:13" s="4077" customFormat="1" ht="26.25">
      <c r="A249" s="4033">
        <f>ROW()</f>
        <v>249</v>
      </c>
      <c r="B249" s="4040" t="str">
        <f>IF(C249="E","",IF(ISBLANK(E249),"",IF(ISTEXT(E249),LARGE(B$14:B248,1)+1,0)))</f>
        <v/>
      </c>
      <c r="C249" s="4041"/>
      <c r="D249" s="4068"/>
      <c r="E249" s="4108"/>
      <c r="F249" s="4070"/>
      <c r="G249" s="4071"/>
      <c r="H249" s="4066"/>
      <c r="I249" s="4057"/>
      <c r="J249" s="4058"/>
      <c r="K249" s="4059"/>
      <c r="L249" s="4067"/>
      <c r="M249" s="4061">
        <f t="shared" si="4"/>
        <v>0</v>
      </c>
    </row>
    <row r="250" spans="1:13" s="4077" customFormat="1" ht="26.25">
      <c r="A250" s="4033">
        <f>ROW()</f>
        <v>250</v>
      </c>
      <c r="B250" s="4040" t="str">
        <f>IF(C250="E","",IF(ISBLANK(E250),"",IF(ISTEXT(E250),LARGE(B$14:B249,1)+1,0)))</f>
        <v/>
      </c>
      <c r="C250" s="4041"/>
      <c r="D250" s="4068"/>
      <c r="E250" s="4108"/>
      <c r="F250" s="4070"/>
      <c r="G250" s="4071"/>
      <c r="H250" s="4066"/>
      <c r="I250" s="4057"/>
      <c r="J250" s="4058"/>
      <c r="K250" s="4059"/>
      <c r="L250" s="4067"/>
      <c r="M250" s="4061">
        <f t="shared" si="4"/>
        <v>0</v>
      </c>
    </row>
    <row r="251" spans="1:13" s="4077" customFormat="1" ht="26.25">
      <c r="A251" s="4033">
        <f>ROW()</f>
        <v>251</v>
      </c>
      <c r="B251" s="4040" t="str">
        <f>IF(C251="E","",IF(ISBLANK(E251),"",IF(ISTEXT(E251),LARGE(B$14:B250,1)+1,0)))</f>
        <v/>
      </c>
      <c r="C251" s="4041"/>
      <c r="D251" s="4068"/>
      <c r="E251" s="4108"/>
      <c r="F251" s="4070"/>
      <c r="G251" s="4071"/>
      <c r="H251" s="4066"/>
      <c r="I251" s="4057"/>
      <c r="J251" s="4058"/>
      <c r="K251" s="4059"/>
      <c r="L251" s="4067"/>
      <c r="M251" s="4061">
        <f t="shared" si="4"/>
        <v>0</v>
      </c>
    </row>
    <row r="252" spans="1:13" s="4077" customFormat="1" ht="26.25">
      <c r="A252" s="4033">
        <f>ROW()</f>
        <v>252</v>
      </c>
      <c r="B252" s="4040" t="str">
        <f>IF(C252="E","",IF(ISBLANK(E252),"",IF(ISTEXT(E252),LARGE(B$14:B251,1)+1,0)))</f>
        <v/>
      </c>
      <c r="C252" s="4041"/>
      <c r="D252" s="4068"/>
      <c r="E252" s="4108"/>
      <c r="F252" s="4070"/>
      <c r="G252" s="4071"/>
      <c r="H252" s="4066"/>
      <c r="I252" s="4057"/>
      <c r="J252" s="4058"/>
      <c r="K252" s="4059"/>
      <c r="L252" s="4067"/>
      <c r="M252" s="4061">
        <f t="shared" si="4"/>
        <v>0</v>
      </c>
    </row>
    <row r="253" spans="1:13" s="4077" customFormat="1" ht="26.25">
      <c r="A253" s="4033">
        <f>ROW()</f>
        <v>253</v>
      </c>
      <c r="B253" s="4040" t="str">
        <f>IF(C253="E","",IF(ISBLANK(E253),"",IF(ISTEXT(E253),LARGE(B$14:B252,1)+1,0)))</f>
        <v/>
      </c>
      <c r="C253" s="4041"/>
      <c r="D253" s="4068"/>
      <c r="E253" s="4108"/>
      <c r="F253" s="4070"/>
      <c r="G253" s="4071"/>
      <c r="H253" s="4066"/>
      <c r="I253" s="4057"/>
      <c r="J253" s="4058"/>
      <c r="K253" s="4059"/>
      <c r="L253" s="4067"/>
      <c r="M253" s="4061">
        <f t="shared" si="4"/>
        <v>0</v>
      </c>
    </row>
    <row r="254" spans="1:13" s="4077" customFormat="1" ht="26.25">
      <c r="A254" s="4033">
        <f>ROW()</f>
        <v>254</v>
      </c>
      <c r="B254" s="4040" t="str">
        <f>IF(C254="E","",IF(ISBLANK(E254),"",IF(ISTEXT(E254),LARGE(B$14:B253,1)+1,0)))</f>
        <v/>
      </c>
      <c r="C254" s="4041"/>
      <c r="D254" s="4068"/>
      <c r="E254" s="4108"/>
      <c r="F254" s="4070"/>
      <c r="G254" s="4071"/>
      <c r="H254" s="4066"/>
      <c r="I254" s="4057"/>
      <c r="J254" s="4058"/>
      <c r="K254" s="4059"/>
      <c r="L254" s="4067"/>
      <c r="M254" s="4061">
        <f t="shared" si="4"/>
        <v>0</v>
      </c>
    </row>
    <row r="255" spans="1:13" s="4077" customFormat="1" ht="26.25">
      <c r="A255" s="4033">
        <f>ROW()</f>
        <v>255</v>
      </c>
      <c r="B255" s="4040" t="str">
        <f>IF(C255="E","",IF(ISBLANK(E255),"",IF(ISTEXT(E255),LARGE(B$14:B254,1)+1,0)))</f>
        <v/>
      </c>
      <c r="C255" s="4041"/>
      <c r="D255" s="4068"/>
      <c r="E255" s="4108"/>
      <c r="F255" s="4070"/>
      <c r="G255" s="4071"/>
      <c r="H255" s="4066"/>
      <c r="I255" s="4057"/>
      <c r="J255" s="4058"/>
      <c r="K255" s="4059"/>
      <c r="L255" s="4067"/>
      <c r="M255" s="4061">
        <f t="shared" si="4"/>
        <v>0</v>
      </c>
    </row>
    <row r="256" spans="1:13" s="4077" customFormat="1" ht="26.25">
      <c r="A256" s="4033">
        <f>ROW()</f>
        <v>256</v>
      </c>
      <c r="B256" s="4040" t="str">
        <f>IF(C256="E","",IF(ISBLANK(E256),"",IF(ISTEXT(E256),LARGE(B$14:B255,1)+1,0)))</f>
        <v/>
      </c>
      <c r="C256" s="4041"/>
      <c r="D256" s="4068"/>
      <c r="E256" s="4108"/>
      <c r="F256" s="4070"/>
      <c r="G256" s="4071"/>
      <c r="H256" s="4066"/>
      <c r="I256" s="4057"/>
      <c r="J256" s="4058"/>
      <c r="K256" s="4059"/>
      <c r="L256" s="4067"/>
      <c r="M256" s="4061">
        <f t="shared" si="4"/>
        <v>0</v>
      </c>
    </row>
    <row r="257" spans="1:13" s="4077" customFormat="1" ht="26.25">
      <c r="A257" s="4033">
        <f>ROW()</f>
        <v>257</v>
      </c>
      <c r="B257" s="4040" t="str">
        <f>IF(C257="E","",IF(ISBLANK(E257),"",IF(ISTEXT(E257),LARGE(B$14:B256,1)+1,0)))</f>
        <v/>
      </c>
      <c r="C257" s="4041"/>
      <c r="D257" s="4068"/>
      <c r="E257" s="4108"/>
      <c r="F257" s="4070"/>
      <c r="G257" s="4071"/>
      <c r="H257" s="4066"/>
      <c r="I257" s="4057"/>
      <c r="J257" s="4058"/>
      <c r="K257" s="4059"/>
      <c r="L257" s="4067"/>
      <c r="M257" s="4061">
        <f t="shared" si="4"/>
        <v>0</v>
      </c>
    </row>
    <row r="258" spans="1:13" s="4077" customFormat="1" ht="26.25">
      <c r="A258" s="4033">
        <f>ROW()</f>
        <v>258</v>
      </c>
      <c r="B258" s="4040" t="str">
        <f>IF(C258="E","",IF(ISBLANK(E258),"",IF(ISTEXT(E258),LARGE(B$14:B257,1)+1,0)))</f>
        <v/>
      </c>
      <c r="C258" s="4041"/>
      <c r="D258" s="4068"/>
      <c r="E258" s="4108"/>
      <c r="F258" s="4070"/>
      <c r="G258" s="4071"/>
      <c r="H258" s="4066"/>
      <c r="I258" s="4057"/>
      <c r="J258" s="4058"/>
      <c r="K258" s="4059"/>
      <c r="L258" s="4067"/>
      <c r="M258" s="4061">
        <f t="shared" si="4"/>
        <v>0</v>
      </c>
    </row>
    <row r="259" spans="1:13" s="4077" customFormat="1" ht="26.25">
      <c r="A259" s="4033">
        <f>ROW()</f>
        <v>259</v>
      </c>
      <c r="B259" s="4040" t="str">
        <f>IF(C259="E","",IF(ISBLANK(E259),"",IF(ISTEXT(E259),LARGE(B$14:B258,1)+1,0)))</f>
        <v/>
      </c>
      <c r="C259" s="4041"/>
      <c r="D259" s="4068"/>
      <c r="E259" s="4108"/>
      <c r="F259" s="4070"/>
      <c r="G259" s="4071"/>
      <c r="H259" s="4066"/>
      <c r="I259" s="4057"/>
      <c r="J259" s="4058"/>
      <c r="K259" s="4059"/>
      <c r="L259" s="4067"/>
      <c r="M259" s="4061">
        <f t="shared" si="4"/>
        <v>0</v>
      </c>
    </row>
    <row r="260" spans="1:13" s="4077" customFormat="1" ht="26.25">
      <c r="A260" s="4033">
        <f>ROW()</f>
        <v>260</v>
      </c>
      <c r="B260" s="4040" t="str">
        <f>IF(C260="E","",IF(ISBLANK(E260),"",IF(ISTEXT(E260),LARGE(B$14:B259,1)+1,0)))</f>
        <v/>
      </c>
      <c r="C260" s="4041"/>
      <c r="D260" s="4068"/>
      <c r="E260" s="4108"/>
      <c r="F260" s="4070"/>
      <c r="G260" s="4071"/>
      <c r="H260" s="4066"/>
      <c r="I260" s="4057"/>
      <c r="J260" s="4058"/>
      <c r="K260" s="4059"/>
      <c r="L260" s="4067"/>
      <c r="M260" s="4061">
        <f t="shared" si="4"/>
        <v>0</v>
      </c>
    </row>
    <row r="261" spans="1:13" s="4077" customFormat="1" ht="26.25">
      <c r="A261" s="4033">
        <f>ROW()</f>
        <v>261</v>
      </c>
      <c r="B261" s="4040" t="str">
        <f>IF(C261="E","",IF(ISBLANK(E261),"",IF(ISTEXT(E261),LARGE(B$14:B260,1)+1,0)))</f>
        <v/>
      </c>
      <c r="C261" s="4041"/>
      <c r="D261" s="4068"/>
      <c r="E261" s="4108"/>
      <c r="F261" s="4070"/>
      <c r="G261" s="4071"/>
      <c r="H261" s="4066"/>
      <c r="I261" s="4057"/>
      <c r="J261" s="4058"/>
      <c r="K261" s="4059"/>
      <c r="L261" s="4067"/>
      <c r="M261" s="4061">
        <f t="shared" si="4"/>
        <v>0</v>
      </c>
    </row>
    <row r="262" spans="1:13" s="4077" customFormat="1" ht="26.25">
      <c r="A262" s="4033">
        <f>ROW()</f>
        <v>262</v>
      </c>
      <c r="B262" s="4040" t="str">
        <f>IF(C262="E","",IF(ISBLANK(E262),"",IF(ISTEXT(E262),LARGE(B$14:B261,1)+1,0)))</f>
        <v/>
      </c>
      <c r="C262" s="4041"/>
      <c r="D262" s="4068"/>
      <c r="E262" s="4108"/>
      <c r="F262" s="4070"/>
      <c r="G262" s="4071"/>
      <c r="H262" s="4066"/>
      <c r="I262" s="4057"/>
      <c r="J262" s="4058"/>
      <c r="K262" s="4059"/>
      <c r="L262" s="4067"/>
      <c r="M262" s="4061">
        <f t="shared" si="4"/>
        <v>0</v>
      </c>
    </row>
    <row r="263" spans="1:13" s="4077" customFormat="1" ht="26.25">
      <c r="A263" s="4033">
        <f>ROW()</f>
        <v>263</v>
      </c>
      <c r="B263" s="4040" t="str">
        <f>IF(C263="E","",IF(ISBLANK(E263),"",IF(ISTEXT(E263),LARGE(B$14:B262,1)+1,0)))</f>
        <v/>
      </c>
      <c r="C263" s="4041"/>
      <c r="D263" s="4068"/>
      <c r="E263" s="4108"/>
      <c r="F263" s="4070"/>
      <c r="G263" s="4071"/>
      <c r="H263" s="4066"/>
      <c r="I263" s="4057"/>
      <c r="J263" s="4058"/>
      <c r="K263" s="4059"/>
      <c r="L263" s="4067"/>
      <c r="M263" s="4061">
        <f t="shared" si="4"/>
        <v>0</v>
      </c>
    </row>
    <row r="264" spans="1:13" s="4077" customFormat="1" ht="26.25">
      <c r="A264" s="4033">
        <f>ROW()</f>
        <v>264</v>
      </c>
      <c r="B264" s="4040" t="str">
        <f>IF(C264="E","",IF(ISBLANK(E264),"",IF(ISTEXT(E264),LARGE(B$14:B263,1)+1,0)))</f>
        <v/>
      </c>
      <c r="C264" s="4041"/>
      <c r="D264" s="4068"/>
      <c r="E264" s="4108"/>
      <c r="F264" s="4070"/>
      <c r="G264" s="4071"/>
      <c r="H264" s="4066"/>
      <c r="I264" s="4057"/>
      <c r="J264" s="4058"/>
      <c r="K264" s="4059"/>
      <c r="L264" s="4067"/>
      <c r="M264" s="4061">
        <f t="shared" si="4"/>
        <v>0</v>
      </c>
    </row>
    <row r="265" spans="1:13" s="4077" customFormat="1" ht="26.25">
      <c r="A265" s="4033">
        <f>ROW()</f>
        <v>265</v>
      </c>
      <c r="B265" s="4040" t="str">
        <f>IF(C265="E","",IF(ISBLANK(E265),"",IF(ISTEXT(E265),LARGE(B$14:B264,1)+1,0)))</f>
        <v/>
      </c>
      <c r="C265" s="4041"/>
      <c r="D265" s="4068"/>
      <c r="E265" s="4108"/>
      <c r="F265" s="4070"/>
      <c r="G265" s="4071"/>
      <c r="H265" s="4066"/>
      <c r="I265" s="4057"/>
      <c r="J265" s="4058"/>
      <c r="K265" s="4059"/>
      <c r="L265" s="4067"/>
      <c r="M265" s="4061">
        <f t="shared" si="4"/>
        <v>0</v>
      </c>
    </row>
    <row r="266" spans="1:13" s="4077" customFormat="1" ht="26.25">
      <c r="A266" s="4033">
        <f>ROW()</f>
        <v>266</v>
      </c>
      <c r="B266" s="4040" t="str">
        <f>IF(C266="E","",IF(ISBLANK(E266),"",IF(ISTEXT(E266),LARGE(B$14:B265,1)+1,0)))</f>
        <v/>
      </c>
      <c r="C266" s="4041"/>
      <c r="D266" s="4068"/>
      <c r="E266" s="4108"/>
      <c r="F266" s="4070"/>
      <c r="G266" s="4071"/>
      <c r="H266" s="4066"/>
      <c r="I266" s="4057"/>
      <c r="J266" s="4058"/>
      <c r="K266" s="4059"/>
      <c r="L266" s="4067"/>
      <c r="M266" s="4061">
        <f t="shared" si="4"/>
        <v>0</v>
      </c>
    </row>
    <row r="267" spans="1:13" s="4077" customFormat="1" ht="26.25">
      <c r="A267" s="4033">
        <f>ROW()</f>
        <v>267</v>
      </c>
      <c r="B267" s="4040" t="str">
        <f>IF(C267="E","",IF(ISBLANK(E267),"",IF(ISTEXT(E267),LARGE(B$14:B266,1)+1,0)))</f>
        <v/>
      </c>
      <c r="C267" s="4041"/>
      <c r="D267" s="4068"/>
      <c r="E267" s="4108"/>
      <c r="F267" s="4070"/>
      <c r="G267" s="4071"/>
      <c r="H267" s="4066"/>
      <c r="I267" s="4057"/>
      <c r="J267" s="4058"/>
      <c r="K267" s="4059"/>
      <c r="L267" s="4067"/>
      <c r="M267" s="4061">
        <f t="shared" si="4"/>
        <v>0</v>
      </c>
    </row>
    <row r="268" spans="1:13" s="4077" customFormat="1" ht="26.25">
      <c r="A268" s="4033">
        <f>ROW()</f>
        <v>268</v>
      </c>
      <c r="B268" s="4040" t="str">
        <f>IF(C268="E","",IF(ISBLANK(E268),"",IF(ISTEXT(E268),LARGE(B$14:B267,1)+1,0)))</f>
        <v/>
      </c>
      <c r="C268" s="4041"/>
      <c r="D268" s="4068"/>
      <c r="E268" s="4108"/>
      <c r="F268" s="4070"/>
      <c r="G268" s="4071"/>
      <c r="H268" s="4066"/>
      <c r="I268" s="4057"/>
      <c r="J268" s="4058"/>
      <c r="K268" s="4059"/>
      <c r="L268" s="4067"/>
      <c r="M268" s="4061">
        <f t="shared" si="4"/>
        <v>0</v>
      </c>
    </row>
    <row r="269" spans="1:13" s="4077" customFormat="1" ht="26.25">
      <c r="A269" s="4033">
        <f>ROW()</f>
        <v>269</v>
      </c>
      <c r="B269" s="4040" t="str">
        <f>IF(C269="E","",IF(ISBLANK(E269),"",IF(ISTEXT(E269),LARGE(B$14:B268,1)+1,0)))</f>
        <v/>
      </c>
      <c r="C269" s="4041"/>
      <c r="D269" s="4068"/>
      <c r="E269" s="4108"/>
      <c r="F269" s="4070"/>
      <c r="G269" s="4071"/>
      <c r="H269" s="4066"/>
      <c r="I269" s="4057"/>
      <c r="J269" s="4058"/>
      <c r="K269" s="4059"/>
      <c r="L269" s="4067"/>
      <c r="M269" s="4061">
        <f t="shared" si="4"/>
        <v>0</v>
      </c>
    </row>
    <row r="270" spans="1:13" s="4077" customFormat="1" ht="26.25">
      <c r="A270" s="4033">
        <f>ROW()</f>
        <v>270</v>
      </c>
      <c r="B270" s="4040" t="str">
        <f>IF(C270="E","",IF(ISBLANK(E270),"",IF(ISTEXT(E270),LARGE(B$14:B269,1)+1,0)))</f>
        <v/>
      </c>
      <c r="C270" s="4041"/>
      <c r="D270" s="4068"/>
      <c r="E270" s="4108"/>
      <c r="F270" s="4070"/>
      <c r="G270" s="4071"/>
      <c r="H270" s="4066"/>
      <c r="I270" s="4057"/>
      <c r="J270" s="4058"/>
      <c r="K270" s="4059"/>
      <c r="L270" s="4067"/>
      <c r="M270" s="4061">
        <f t="shared" si="4"/>
        <v>0</v>
      </c>
    </row>
    <row r="271" spans="1:13" s="4077" customFormat="1" ht="26.25">
      <c r="A271" s="4033">
        <f>ROW()</f>
        <v>271</v>
      </c>
      <c r="B271" s="4040" t="str">
        <f>IF(C271="E","",IF(ISBLANK(E271),"",IF(ISTEXT(E271),LARGE(B$14:B270,1)+1,0)))</f>
        <v/>
      </c>
      <c r="C271" s="4041"/>
      <c r="D271" s="4068"/>
      <c r="E271" s="4108"/>
      <c r="F271" s="4070"/>
      <c r="G271" s="4071"/>
      <c r="H271" s="4066"/>
      <c r="I271" s="4057"/>
      <c r="J271" s="4058"/>
      <c r="K271" s="4059"/>
      <c r="L271" s="4067"/>
      <c r="M271" s="4061">
        <f t="shared" si="4"/>
        <v>0</v>
      </c>
    </row>
    <row r="272" spans="1:13" s="4077" customFormat="1" ht="26.25">
      <c r="A272" s="4033">
        <f>ROW()</f>
        <v>272</v>
      </c>
      <c r="B272" s="4040" t="str">
        <f>IF(C272="E","",IF(ISBLANK(E272),"",IF(ISTEXT(E272),LARGE(B$14:B271,1)+1,0)))</f>
        <v/>
      </c>
      <c r="C272" s="4041"/>
      <c r="D272" s="4068"/>
      <c r="E272" s="4108"/>
      <c r="F272" s="4070"/>
      <c r="G272" s="4071"/>
      <c r="H272" s="4066"/>
      <c r="I272" s="4057"/>
      <c r="J272" s="4058"/>
      <c r="K272" s="4059"/>
      <c r="L272" s="4067"/>
      <c r="M272" s="4061">
        <f t="shared" ref="M272:M335" si="5">L272*J272</f>
        <v>0</v>
      </c>
    </row>
    <row r="273" spans="1:13" s="4077" customFormat="1" ht="26.25">
      <c r="A273" s="4033">
        <f>ROW()</f>
        <v>273</v>
      </c>
      <c r="B273" s="4040" t="str">
        <f>IF(C273="E","",IF(ISBLANK(E273),"",IF(ISTEXT(E273),LARGE(B$14:B272,1)+1,0)))</f>
        <v/>
      </c>
      <c r="C273" s="4041"/>
      <c r="D273" s="4068"/>
      <c r="E273" s="4108"/>
      <c r="F273" s="4070"/>
      <c r="G273" s="4071"/>
      <c r="H273" s="4066"/>
      <c r="I273" s="4057"/>
      <c r="J273" s="4058"/>
      <c r="K273" s="4059"/>
      <c r="L273" s="4067"/>
      <c r="M273" s="4061">
        <f t="shared" si="5"/>
        <v>0</v>
      </c>
    </row>
    <row r="274" spans="1:13" s="4077" customFormat="1" ht="26.25">
      <c r="A274" s="4033">
        <f>ROW()</f>
        <v>274</v>
      </c>
      <c r="B274" s="4040" t="str">
        <f>IF(C274="E","",IF(ISBLANK(E274),"",IF(ISTEXT(E274),LARGE(B$14:B273,1)+1,0)))</f>
        <v/>
      </c>
      <c r="C274" s="4041"/>
      <c r="D274" s="4068"/>
      <c r="E274" s="4108"/>
      <c r="F274" s="4070"/>
      <c r="G274" s="4071"/>
      <c r="H274" s="4066"/>
      <c r="I274" s="4057"/>
      <c r="J274" s="4058"/>
      <c r="K274" s="4059"/>
      <c r="L274" s="4067"/>
      <c r="M274" s="4061">
        <f t="shared" si="5"/>
        <v>0</v>
      </c>
    </row>
    <row r="275" spans="1:13" s="4077" customFormat="1" ht="26.25">
      <c r="A275" s="4033">
        <f>ROW()</f>
        <v>275</v>
      </c>
      <c r="B275" s="4040" t="str">
        <f>IF(C275="E","",IF(ISBLANK(E275),"",IF(ISTEXT(E275),LARGE(B$14:B274,1)+1,0)))</f>
        <v/>
      </c>
      <c r="C275" s="4041"/>
      <c r="D275" s="4068"/>
      <c r="E275" s="4108"/>
      <c r="F275" s="4070"/>
      <c r="G275" s="4071"/>
      <c r="H275" s="4066"/>
      <c r="I275" s="4057"/>
      <c r="J275" s="4058"/>
      <c r="K275" s="4059"/>
      <c r="L275" s="4067"/>
      <c r="M275" s="4061">
        <f t="shared" si="5"/>
        <v>0</v>
      </c>
    </row>
    <row r="276" spans="1:13" s="4077" customFormat="1" ht="26.25">
      <c r="A276" s="4033">
        <f>ROW()</f>
        <v>276</v>
      </c>
      <c r="B276" s="4040" t="str">
        <f>IF(C276="E","",IF(ISBLANK(E276),"",IF(ISTEXT(E276),LARGE(B$14:B275,1)+1,0)))</f>
        <v/>
      </c>
      <c r="C276" s="4041"/>
      <c r="D276" s="4068"/>
      <c r="E276" s="4108"/>
      <c r="F276" s="4070"/>
      <c r="G276" s="4071"/>
      <c r="H276" s="4066"/>
      <c r="I276" s="4057"/>
      <c r="J276" s="4058"/>
      <c r="K276" s="4059"/>
      <c r="L276" s="4067"/>
      <c r="M276" s="4061">
        <f t="shared" si="5"/>
        <v>0</v>
      </c>
    </row>
    <row r="277" spans="1:13" s="4077" customFormat="1" ht="26.25">
      <c r="A277" s="4033">
        <f>ROW()</f>
        <v>277</v>
      </c>
      <c r="B277" s="4040" t="str">
        <f>IF(C277="E","",IF(ISBLANK(E277),"",IF(ISTEXT(E277),LARGE(B$14:B276,1)+1,0)))</f>
        <v/>
      </c>
      <c r="C277" s="4041"/>
      <c r="D277" s="4068"/>
      <c r="E277" s="4108"/>
      <c r="F277" s="4070"/>
      <c r="G277" s="4071"/>
      <c r="H277" s="4066"/>
      <c r="I277" s="4057"/>
      <c r="J277" s="4058"/>
      <c r="K277" s="4059"/>
      <c r="L277" s="4067"/>
      <c r="M277" s="4061">
        <f t="shared" si="5"/>
        <v>0</v>
      </c>
    </row>
    <row r="278" spans="1:13" s="4077" customFormat="1" ht="26.25">
      <c r="A278" s="4033">
        <f>ROW()</f>
        <v>278</v>
      </c>
      <c r="B278" s="4040" t="str">
        <f>IF(C278="E","",IF(ISBLANK(E278),"",IF(ISTEXT(E278),LARGE(B$14:B277,1)+1,0)))</f>
        <v/>
      </c>
      <c r="C278" s="4041"/>
      <c r="D278" s="4068"/>
      <c r="E278" s="4108"/>
      <c r="F278" s="4070"/>
      <c r="G278" s="4071"/>
      <c r="H278" s="4066"/>
      <c r="I278" s="4057"/>
      <c r="J278" s="4058"/>
      <c r="K278" s="4059"/>
      <c r="L278" s="4067"/>
      <c r="M278" s="4061">
        <f t="shared" si="5"/>
        <v>0</v>
      </c>
    </row>
    <row r="279" spans="1:13" s="4077" customFormat="1" ht="26.25">
      <c r="A279" s="4033">
        <f>ROW()</f>
        <v>279</v>
      </c>
      <c r="B279" s="4040" t="str">
        <f>IF(C279="E","",IF(ISBLANK(E279),"",IF(ISTEXT(E279),LARGE(B$14:B278,1)+1,0)))</f>
        <v/>
      </c>
      <c r="C279" s="4041"/>
      <c r="D279" s="4068"/>
      <c r="E279" s="4108"/>
      <c r="F279" s="4070"/>
      <c r="G279" s="4071"/>
      <c r="H279" s="4066"/>
      <c r="I279" s="4057"/>
      <c r="J279" s="4058"/>
      <c r="K279" s="4059"/>
      <c r="L279" s="4067"/>
      <c r="M279" s="4061">
        <f t="shared" si="5"/>
        <v>0</v>
      </c>
    </row>
    <row r="280" spans="1:13" s="4077" customFormat="1" ht="26.25">
      <c r="A280" s="4033">
        <f>ROW()</f>
        <v>280</v>
      </c>
      <c r="B280" s="4040" t="str">
        <f>IF(C280="E","",IF(ISBLANK(E280),"",IF(ISTEXT(E280),LARGE(B$14:B279,1)+1,0)))</f>
        <v/>
      </c>
      <c r="C280" s="4041"/>
      <c r="D280" s="4068"/>
      <c r="E280" s="4108"/>
      <c r="F280" s="4070"/>
      <c r="G280" s="4071"/>
      <c r="H280" s="4066"/>
      <c r="I280" s="4057"/>
      <c r="J280" s="4058"/>
      <c r="K280" s="4059"/>
      <c r="L280" s="4067"/>
      <c r="M280" s="4061">
        <f t="shared" si="5"/>
        <v>0</v>
      </c>
    </row>
    <row r="281" spans="1:13" s="4077" customFormat="1" ht="26.25">
      <c r="A281" s="4033">
        <f>ROW()</f>
        <v>281</v>
      </c>
      <c r="B281" s="4040" t="str">
        <f>IF(C281="E","",IF(ISBLANK(E281),"",IF(ISTEXT(E281),LARGE(B$14:B280,1)+1,0)))</f>
        <v/>
      </c>
      <c r="C281" s="4041"/>
      <c r="D281" s="4068"/>
      <c r="E281" s="4108"/>
      <c r="F281" s="4070"/>
      <c r="G281" s="4071"/>
      <c r="H281" s="4066"/>
      <c r="I281" s="4057"/>
      <c r="J281" s="4058"/>
      <c r="K281" s="4059"/>
      <c r="L281" s="4067"/>
      <c r="M281" s="4061">
        <f t="shared" si="5"/>
        <v>0</v>
      </c>
    </row>
    <row r="282" spans="1:13" s="4077" customFormat="1" ht="26.25">
      <c r="A282" s="4033">
        <f>ROW()</f>
        <v>282</v>
      </c>
      <c r="B282" s="4040" t="str">
        <f>IF(C282="E","",IF(ISBLANK(E282),"",IF(ISTEXT(E282),LARGE(B$14:B281,1)+1,0)))</f>
        <v/>
      </c>
      <c r="C282" s="4041"/>
      <c r="D282" s="4068"/>
      <c r="E282" s="4108"/>
      <c r="F282" s="4070"/>
      <c r="G282" s="4071"/>
      <c r="H282" s="4066"/>
      <c r="I282" s="4057"/>
      <c r="J282" s="4058"/>
      <c r="K282" s="4059"/>
      <c r="L282" s="4067"/>
      <c r="M282" s="4061">
        <f t="shared" si="5"/>
        <v>0</v>
      </c>
    </row>
    <row r="283" spans="1:13" s="4077" customFormat="1" ht="26.25">
      <c r="A283" s="4033">
        <f>ROW()</f>
        <v>283</v>
      </c>
      <c r="B283" s="4040" t="str">
        <f>IF(C283="E","",IF(ISBLANK(E283),"",IF(ISTEXT(E283),LARGE(B$14:B282,1)+1,0)))</f>
        <v/>
      </c>
      <c r="C283" s="4041"/>
      <c r="D283" s="4068"/>
      <c r="E283" s="4108"/>
      <c r="F283" s="4070"/>
      <c r="G283" s="4071"/>
      <c r="H283" s="4066"/>
      <c r="I283" s="4057"/>
      <c r="J283" s="4058"/>
      <c r="K283" s="4059"/>
      <c r="L283" s="4067"/>
      <c r="M283" s="4061">
        <f t="shared" si="5"/>
        <v>0</v>
      </c>
    </row>
    <row r="284" spans="1:13" s="4077" customFormat="1" ht="26.25">
      <c r="A284" s="4033">
        <f>ROW()</f>
        <v>284</v>
      </c>
      <c r="B284" s="4040" t="str">
        <f>IF(C284="E","",IF(ISBLANK(E284),"",IF(ISTEXT(E284),LARGE(B$14:B283,1)+1,0)))</f>
        <v/>
      </c>
      <c r="C284" s="4041"/>
      <c r="D284" s="4068"/>
      <c r="E284" s="4108"/>
      <c r="F284" s="4070"/>
      <c r="G284" s="4071"/>
      <c r="H284" s="4066"/>
      <c r="I284" s="4057"/>
      <c r="J284" s="4058"/>
      <c r="K284" s="4059"/>
      <c r="L284" s="4067"/>
      <c r="M284" s="4061">
        <f t="shared" si="5"/>
        <v>0</v>
      </c>
    </row>
    <row r="285" spans="1:13" s="4077" customFormat="1" ht="26.25">
      <c r="A285" s="4033">
        <f>ROW()</f>
        <v>285</v>
      </c>
      <c r="B285" s="4040" t="str">
        <f>IF(C285="E","",IF(ISBLANK(E285),"",IF(ISTEXT(E285),LARGE(B$14:B284,1)+1,0)))</f>
        <v/>
      </c>
      <c r="C285" s="4041"/>
      <c r="D285" s="4068"/>
      <c r="E285" s="4108"/>
      <c r="F285" s="4070"/>
      <c r="G285" s="4071"/>
      <c r="H285" s="4066"/>
      <c r="I285" s="4057"/>
      <c r="J285" s="4058"/>
      <c r="K285" s="4059"/>
      <c r="L285" s="4067"/>
      <c r="M285" s="4061">
        <f t="shared" si="5"/>
        <v>0</v>
      </c>
    </row>
    <row r="286" spans="1:13" s="4077" customFormat="1" ht="26.25">
      <c r="A286" s="4033">
        <f>ROW()</f>
        <v>286</v>
      </c>
      <c r="B286" s="4040" t="str">
        <f>IF(C286="E","",IF(ISBLANK(E286),"",IF(ISTEXT(E286),LARGE(B$14:B285,1)+1,0)))</f>
        <v/>
      </c>
      <c r="C286" s="4041"/>
      <c r="D286" s="4068"/>
      <c r="E286" s="4108"/>
      <c r="F286" s="4070"/>
      <c r="G286" s="4071"/>
      <c r="H286" s="4066"/>
      <c r="I286" s="4057"/>
      <c r="J286" s="4058"/>
      <c r="K286" s="4059"/>
      <c r="L286" s="4067"/>
      <c r="M286" s="4061">
        <f t="shared" si="5"/>
        <v>0</v>
      </c>
    </row>
    <row r="287" spans="1:13" s="4077" customFormat="1" ht="26.25">
      <c r="A287" s="4033">
        <f>ROW()</f>
        <v>287</v>
      </c>
      <c r="B287" s="4040" t="str">
        <f>IF(C287="E","",IF(ISBLANK(E287),"",IF(ISTEXT(E287),LARGE(B$14:B286,1)+1,0)))</f>
        <v/>
      </c>
      <c r="C287" s="4041"/>
      <c r="D287" s="4068"/>
      <c r="E287" s="4108"/>
      <c r="F287" s="4070"/>
      <c r="G287" s="4071"/>
      <c r="H287" s="4066"/>
      <c r="I287" s="4057"/>
      <c r="J287" s="4058"/>
      <c r="K287" s="4059"/>
      <c r="L287" s="4067"/>
      <c r="M287" s="4061">
        <f t="shared" si="5"/>
        <v>0</v>
      </c>
    </row>
    <row r="288" spans="1:13" s="4077" customFormat="1" ht="26.25">
      <c r="A288" s="4033">
        <f>ROW()</f>
        <v>288</v>
      </c>
      <c r="B288" s="4040" t="str">
        <f>IF(C288="E","",IF(ISBLANK(E288),"",IF(ISTEXT(E288),LARGE(B$14:B287,1)+1,0)))</f>
        <v/>
      </c>
      <c r="C288" s="4041"/>
      <c r="D288" s="4068"/>
      <c r="E288" s="4108"/>
      <c r="F288" s="4070"/>
      <c r="G288" s="4071"/>
      <c r="H288" s="4066"/>
      <c r="I288" s="4057"/>
      <c r="J288" s="4058"/>
      <c r="K288" s="4059"/>
      <c r="L288" s="4067"/>
      <c r="M288" s="4061">
        <f t="shared" si="5"/>
        <v>0</v>
      </c>
    </row>
    <row r="289" spans="1:13" s="4077" customFormat="1" ht="26.25">
      <c r="A289" s="4033">
        <f>ROW()</f>
        <v>289</v>
      </c>
      <c r="B289" s="4040" t="str">
        <f>IF(C289="E","",IF(ISBLANK(E289),"",IF(ISTEXT(E289),LARGE(B$14:B288,1)+1,0)))</f>
        <v/>
      </c>
      <c r="C289" s="4041"/>
      <c r="D289" s="4068"/>
      <c r="E289" s="4108"/>
      <c r="F289" s="4070"/>
      <c r="G289" s="4071"/>
      <c r="H289" s="4066"/>
      <c r="I289" s="4057"/>
      <c r="J289" s="4058"/>
      <c r="K289" s="4059"/>
      <c r="L289" s="4067"/>
      <c r="M289" s="4061">
        <f t="shared" si="5"/>
        <v>0</v>
      </c>
    </row>
    <row r="290" spans="1:13" s="4077" customFormat="1" ht="26.25">
      <c r="A290" s="4033">
        <f>ROW()</f>
        <v>290</v>
      </c>
      <c r="B290" s="4040" t="str">
        <f>IF(C290="E","",IF(ISBLANK(E290),"",IF(ISTEXT(E290),LARGE(B$14:B289,1)+1,0)))</f>
        <v/>
      </c>
      <c r="C290" s="4041"/>
      <c r="D290" s="4068"/>
      <c r="E290" s="4108"/>
      <c r="F290" s="4070"/>
      <c r="G290" s="4071"/>
      <c r="H290" s="4066"/>
      <c r="I290" s="4057"/>
      <c r="J290" s="4058"/>
      <c r="K290" s="4059"/>
      <c r="L290" s="4067"/>
      <c r="M290" s="4061">
        <f t="shared" si="5"/>
        <v>0</v>
      </c>
    </row>
    <row r="291" spans="1:13" s="4077" customFormat="1" ht="26.25">
      <c r="A291" s="4033">
        <f>ROW()</f>
        <v>291</v>
      </c>
      <c r="B291" s="4040" t="str">
        <f>IF(C291="E","",IF(ISBLANK(E291),"",IF(ISTEXT(E291),LARGE(B$14:B290,1)+1,0)))</f>
        <v/>
      </c>
      <c r="C291" s="4041"/>
      <c r="D291" s="4068"/>
      <c r="E291" s="4108"/>
      <c r="F291" s="4070"/>
      <c r="G291" s="4071"/>
      <c r="H291" s="4066"/>
      <c r="I291" s="4057"/>
      <c r="J291" s="4058"/>
      <c r="K291" s="4059"/>
      <c r="L291" s="4067"/>
      <c r="M291" s="4061">
        <f t="shared" si="5"/>
        <v>0</v>
      </c>
    </row>
    <row r="292" spans="1:13" s="4077" customFormat="1" ht="26.25">
      <c r="A292" s="4033">
        <f>ROW()</f>
        <v>292</v>
      </c>
      <c r="B292" s="4040" t="str">
        <f>IF(C292="E","",IF(ISBLANK(E292),"",IF(ISTEXT(E292),LARGE(B$14:B291,1)+1,0)))</f>
        <v/>
      </c>
      <c r="C292" s="4041"/>
      <c r="D292" s="4068"/>
      <c r="E292" s="4108"/>
      <c r="F292" s="4070"/>
      <c r="G292" s="4071"/>
      <c r="H292" s="4066"/>
      <c r="I292" s="4057"/>
      <c r="J292" s="4058"/>
      <c r="K292" s="4059"/>
      <c r="L292" s="4067"/>
      <c r="M292" s="4061">
        <f t="shared" si="5"/>
        <v>0</v>
      </c>
    </row>
    <row r="293" spans="1:13" s="4077" customFormat="1" ht="26.25">
      <c r="A293" s="4033">
        <f>ROW()</f>
        <v>293</v>
      </c>
      <c r="B293" s="4040" t="str">
        <f>IF(C293="E","",IF(ISBLANK(E293),"",IF(ISTEXT(E293),LARGE(B$14:B292,1)+1,0)))</f>
        <v/>
      </c>
      <c r="C293" s="4041"/>
      <c r="D293" s="4068"/>
      <c r="E293" s="4108"/>
      <c r="F293" s="4070"/>
      <c r="G293" s="4071"/>
      <c r="H293" s="4066"/>
      <c r="I293" s="4057"/>
      <c r="J293" s="4058"/>
      <c r="K293" s="4059"/>
      <c r="L293" s="4067"/>
      <c r="M293" s="4061">
        <f t="shared" si="5"/>
        <v>0</v>
      </c>
    </row>
    <row r="294" spans="1:13" s="4077" customFormat="1" ht="26.25">
      <c r="A294" s="4033">
        <f>ROW()</f>
        <v>294</v>
      </c>
      <c r="B294" s="4040" t="str">
        <f>IF(C294="E","",IF(ISBLANK(E294),"",IF(ISTEXT(E294),LARGE(B$14:B293,1)+1,0)))</f>
        <v/>
      </c>
      <c r="C294" s="4041"/>
      <c r="D294" s="4068"/>
      <c r="E294" s="4108"/>
      <c r="F294" s="4070"/>
      <c r="G294" s="4071"/>
      <c r="H294" s="4066"/>
      <c r="I294" s="4057"/>
      <c r="J294" s="4058"/>
      <c r="K294" s="4059"/>
      <c r="L294" s="4067"/>
      <c r="M294" s="4061">
        <f t="shared" si="5"/>
        <v>0</v>
      </c>
    </row>
    <row r="295" spans="1:13" s="4077" customFormat="1" ht="26.25">
      <c r="A295" s="4033">
        <f>ROW()</f>
        <v>295</v>
      </c>
      <c r="B295" s="4040" t="str">
        <f>IF(C295="E","",IF(ISBLANK(E295),"",IF(ISTEXT(E295),LARGE(B$14:B294,1)+1,0)))</f>
        <v/>
      </c>
      <c r="C295" s="4041"/>
      <c r="D295" s="4068"/>
      <c r="E295" s="4108"/>
      <c r="F295" s="4070"/>
      <c r="G295" s="4071"/>
      <c r="H295" s="4066"/>
      <c r="I295" s="4057"/>
      <c r="J295" s="4058"/>
      <c r="K295" s="4059"/>
      <c r="L295" s="4067"/>
      <c r="M295" s="4061">
        <f t="shared" si="5"/>
        <v>0</v>
      </c>
    </row>
    <row r="296" spans="1:13" s="4077" customFormat="1" ht="26.25">
      <c r="A296" s="4033">
        <f>ROW()</f>
        <v>296</v>
      </c>
      <c r="B296" s="4040" t="str">
        <f>IF(C296="E","",IF(ISBLANK(E296),"",IF(ISTEXT(E296),LARGE(B$14:B295,1)+1,0)))</f>
        <v/>
      </c>
      <c r="C296" s="4041"/>
      <c r="D296" s="4068"/>
      <c r="E296" s="4108"/>
      <c r="F296" s="4070"/>
      <c r="G296" s="4071"/>
      <c r="H296" s="4066"/>
      <c r="I296" s="4057"/>
      <c r="J296" s="4058"/>
      <c r="K296" s="4059"/>
      <c r="L296" s="4067"/>
      <c r="M296" s="4061">
        <f t="shared" si="5"/>
        <v>0</v>
      </c>
    </row>
    <row r="297" spans="1:13" s="4077" customFormat="1" ht="26.25">
      <c r="A297" s="4033">
        <f>ROW()</f>
        <v>297</v>
      </c>
      <c r="B297" s="4040" t="str">
        <f>IF(C297="E","",IF(ISBLANK(E297),"",IF(ISTEXT(E297),LARGE(B$14:B296,1)+1,0)))</f>
        <v/>
      </c>
      <c r="C297" s="4041"/>
      <c r="D297" s="4068"/>
      <c r="E297" s="4108"/>
      <c r="F297" s="4070"/>
      <c r="G297" s="4071"/>
      <c r="H297" s="4066"/>
      <c r="I297" s="4057"/>
      <c r="J297" s="4058"/>
      <c r="K297" s="4059"/>
      <c r="L297" s="4067"/>
      <c r="M297" s="4061">
        <f t="shared" si="5"/>
        <v>0</v>
      </c>
    </row>
    <row r="298" spans="1:13" s="4077" customFormat="1" ht="26.25">
      <c r="A298" s="4033">
        <f>ROW()</f>
        <v>298</v>
      </c>
      <c r="B298" s="4040" t="str">
        <f>IF(C298="E","",IF(ISBLANK(E298),"",IF(ISTEXT(E298),LARGE(B$14:B297,1)+1,0)))</f>
        <v/>
      </c>
      <c r="C298" s="4041"/>
      <c r="D298" s="4068"/>
      <c r="E298" s="4108"/>
      <c r="F298" s="4070"/>
      <c r="G298" s="4071"/>
      <c r="H298" s="4066"/>
      <c r="I298" s="4057"/>
      <c r="J298" s="4058"/>
      <c r="K298" s="4059"/>
      <c r="L298" s="4067"/>
      <c r="M298" s="4061">
        <f t="shared" si="5"/>
        <v>0</v>
      </c>
    </row>
    <row r="299" spans="1:13" s="4077" customFormat="1" ht="26.25">
      <c r="A299" s="4033">
        <f>ROW()</f>
        <v>299</v>
      </c>
      <c r="B299" s="4040" t="str">
        <f>IF(C299="E","",IF(ISBLANK(E299),"",IF(ISTEXT(E299),LARGE(B$14:B298,1)+1,0)))</f>
        <v/>
      </c>
      <c r="C299" s="4041"/>
      <c r="D299" s="4068"/>
      <c r="E299" s="4108"/>
      <c r="F299" s="4070"/>
      <c r="G299" s="4071"/>
      <c r="H299" s="4066"/>
      <c r="I299" s="4057"/>
      <c r="J299" s="4058"/>
      <c r="K299" s="4059"/>
      <c r="L299" s="4067"/>
      <c r="M299" s="4061">
        <f t="shared" si="5"/>
        <v>0</v>
      </c>
    </row>
    <row r="300" spans="1:13" s="4077" customFormat="1" ht="26.25">
      <c r="A300" s="4033">
        <f>ROW()</f>
        <v>300</v>
      </c>
      <c r="B300" s="4040" t="str">
        <f>IF(C300="E","",IF(ISBLANK(E300),"",IF(ISTEXT(E300),LARGE(B$14:B299,1)+1,0)))</f>
        <v/>
      </c>
      <c r="C300" s="4041"/>
      <c r="D300" s="4068"/>
      <c r="E300" s="4108"/>
      <c r="F300" s="4070"/>
      <c r="G300" s="4071"/>
      <c r="H300" s="4066"/>
      <c r="I300" s="4057"/>
      <c r="J300" s="4058"/>
      <c r="K300" s="4059"/>
      <c r="L300" s="4067"/>
      <c r="M300" s="4061">
        <f t="shared" si="5"/>
        <v>0</v>
      </c>
    </row>
    <row r="301" spans="1:13" s="4077" customFormat="1" ht="26.25">
      <c r="A301" s="4033">
        <f>ROW()</f>
        <v>301</v>
      </c>
      <c r="B301" s="4040" t="str">
        <f>IF(C301="E","",IF(ISBLANK(E301),"",IF(ISTEXT(E301),LARGE(B$14:B300,1)+1,0)))</f>
        <v/>
      </c>
      <c r="C301" s="4041"/>
      <c r="D301" s="4068"/>
      <c r="E301" s="4108"/>
      <c r="F301" s="4070"/>
      <c r="G301" s="4071"/>
      <c r="H301" s="4066"/>
      <c r="I301" s="4057"/>
      <c r="J301" s="4058"/>
      <c r="K301" s="4059"/>
      <c r="L301" s="4067"/>
      <c r="M301" s="4061">
        <f t="shared" si="5"/>
        <v>0</v>
      </c>
    </row>
    <row r="302" spans="1:13" s="4077" customFormat="1" ht="26.25">
      <c r="A302" s="4033">
        <f>ROW()</f>
        <v>302</v>
      </c>
      <c r="B302" s="4040" t="str">
        <f>IF(C302="E","",IF(ISBLANK(E302),"",IF(ISTEXT(E302),LARGE(B$14:B301,1)+1,0)))</f>
        <v/>
      </c>
      <c r="C302" s="4041"/>
      <c r="D302" s="4068"/>
      <c r="E302" s="4108"/>
      <c r="F302" s="4070"/>
      <c r="G302" s="4071"/>
      <c r="H302" s="4066"/>
      <c r="I302" s="4057"/>
      <c r="J302" s="4058"/>
      <c r="K302" s="4059"/>
      <c r="L302" s="4067"/>
      <c r="M302" s="4061">
        <f t="shared" si="5"/>
        <v>0</v>
      </c>
    </row>
    <row r="303" spans="1:13" s="4077" customFormat="1" ht="26.25">
      <c r="A303" s="4033">
        <f>ROW()</f>
        <v>303</v>
      </c>
      <c r="B303" s="4040" t="str">
        <f>IF(C303="E","",IF(ISBLANK(E303),"",IF(ISTEXT(E303),LARGE(B$14:B302,1)+1,0)))</f>
        <v/>
      </c>
      <c r="C303" s="4041"/>
      <c r="D303" s="4068"/>
      <c r="E303" s="4108"/>
      <c r="F303" s="4070"/>
      <c r="G303" s="4071"/>
      <c r="H303" s="4066"/>
      <c r="I303" s="4057"/>
      <c r="J303" s="4058"/>
      <c r="K303" s="4059"/>
      <c r="L303" s="4067"/>
      <c r="M303" s="4061">
        <f t="shared" si="5"/>
        <v>0</v>
      </c>
    </row>
    <row r="304" spans="1:13" s="4077" customFormat="1" ht="26.25">
      <c r="A304" s="4033">
        <f>ROW()</f>
        <v>304</v>
      </c>
      <c r="B304" s="4040" t="str">
        <f>IF(C304="E","",IF(ISBLANK(E304),"",IF(ISTEXT(E304),LARGE(B$14:B303,1)+1,0)))</f>
        <v/>
      </c>
      <c r="C304" s="4041"/>
      <c r="D304" s="4068"/>
      <c r="E304" s="4108"/>
      <c r="F304" s="4070"/>
      <c r="G304" s="4071"/>
      <c r="H304" s="4066"/>
      <c r="I304" s="4057"/>
      <c r="J304" s="4058"/>
      <c r="K304" s="4059"/>
      <c r="L304" s="4067"/>
      <c r="M304" s="4061">
        <f t="shared" si="5"/>
        <v>0</v>
      </c>
    </row>
    <row r="305" spans="1:13" s="4077" customFormat="1" ht="26.25">
      <c r="A305" s="4033">
        <f>ROW()</f>
        <v>305</v>
      </c>
      <c r="B305" s="4040" t="str">
        <f>IF(C305="E","",IF(ISBLANK(E305),"",IF(ISTEXT(E305),LARGE(B$14:B304,1)+1,0)))</f>
        <v/>
      </c>
      <c r="C305" s="4041"/>
      <c r="D305" s="4068"/>
      <c r="E305" s="4108"/>
      <c r="F305" s="4070"/>
      <c r="G305" s="4071"/>
      <c r="H305" s="4066"/>
      <c r="I305" s="4057"/>
      <c r="J305" s="4058"/>
      <c r="K305" s="4059"/>
      <c r="L305" s="4067"/>
      <c r="M305" s="4061">
        <f t="shared" si="5"/>
        <v>0</v>
      </c>
    </row>
    <row r="306" spans="1:13" s="4077" customFormat="1" ht="26.25">
      <c r="A306" s="4033">
        <f>ROW()</f>
        <v>306</v>
      </c>
      <c r="B306" s="4040" t="str">
        <f>IF(C306="E","",IF(ISBLANK(E306),"",IF(ISTEXT(E306),LARGE(B$14:B305,1)+1,0)))</f>
        <v/>
      </c>
      <c r="C306" s="4041"/>
      <c r="D306" s="4068"/>
      <c r="E306" s="4108"/>
      <c r="F306" s="4070"/>
      <c r="G306" s="4071"/>
      <c r="H306" s="4066"/>
      <c r="I306" s="4057"/>
      <c r="J306" s="4058"/>
      <c r="K306" s="4059"/>
      <c r="L306" s="4067"/>
      <c r="M306" s="4061">
        <f t="shared" si="5"/>
        <v>0</v>
      </c>
    </row>
    <row r="307" spans="1:13" s="4077" customFormat="1" ht="26.25">
      <c r="A307" s="4033">
        <f>ROW()</f>
        <v>307</v>
      </c>
      <c r="B307" s="4040" t="str">
        <f>IF(C307="E","",IF(ISBLANK(E307),"",IF(ISTEXT(E307),LARGE(B$14:B306,1)+1,0)))</f>
        <v/>
      </c>
      <c r="C307" s="4041"/>
      <c r="D307" s="4068"/>
      <c r="E307" s="4108"/>
      <c r="F307" s="4070"/>
      <c r="G307" s="4071"/>
      <c r="H307" s="4066"/>
      <c r="I307" s="4057"/>
      <c r="J307" s="4058"/>
      <c r="K307" s="4059"/>
      <c r="L307" s="4067"/>
      <c r="M307" s="4061">
        <f t="shared" si="5"/>
        <v>0</v>
      </c>
    </row>
    <row r="308" spans="1:13" s="4077" customFormat="1" ht="26.25">
      <c r="A308" s="4033">
        <f>ROW()</f>
        <v>308</v>
      </c>
      <c r="B308" s="4040" t="str">
        <f>IF(C308="E","",IF(ISBLANK(E308),"",IF(ISTEXT(E308),LARGE(B$14:B307,1)+1,0)))</f>
        <v/>
      </c>
      <c r="C308" s="4041"/>
      <c r="D308" s="4068"/>
      <c r="E308" s="4108"/>
      <c r="F308" s="4070"/>
      <c r="G308" s="4071"/>
      <c r="H308" s="4066"/>
      <c r="I308" s="4057"/>
      <c r="J308" s="4058"/>
      <c r="K308" s="4059"/>
      <c r="L308" s="4067"/>
      <c r="M308" s="4061">
        <f t="shared" si="5"/>
        <v>0</v>
      </c>
    </row>
    <row r="309" spans="1:13" s="4077" customFormat="1" ht="26.25">
      <c r="A309" s="4033">
        <f>ROW()</f>
        <v>309</v>
      </c>
      <c r="B309" s="4040" t="str">
        <f>IF(C309="E","",IF(ISBLANK(E309),"",IF(ISTEXT(E309),LARGE(B$14:B308,1)+1,0)))</f>
        <v/>
      </c>
      <c r="C309" s="4041"/>
      <c r="D309" s="4068"/>
      <c r="E309" s="4108"/>
      <c r="F309" s="4070"/>
      <c r="G309" s="4071"/>
      <c r="H309" s="4066"/>
      <c r="I309" s="4057"/>
      <c r="J309" s="4058"/>
      <c r="K309" s="4059"/>
      <c r="L309" s="4067"/>
      <c r="M309" s="4061">
        <f t="shared" si="5"/>
        <v>0</v>
      </c>
    </row>
    <row r="310" spans="1:13" s="4077" customFormat="1" ht="26.25">
      <c r="A310" s="4033">
        <f>ROW()</f>
        <v>310</v>
      </c>
      <c r="B310" s="4040" t="str">
        <f>IF(C310="E","",IF(ISBLANK(E310),"",IF(ISTEXT(E310),LARGE(B$14:B309,1)+1,0)))</f>
        <v/>
      </c>
      <c r="C310" s="4041"/>
      <c r="D310" s="4068"/>
      <c r="E310" s="4108"/>
      <c r="F310" s="4070"/>
      <c r="G310" s="4071"/>
      <c r="H310" s="4066"/>
      <c r="I310" s="4057"/>
      <c r="J310" s="4058"/>
      <c r="K310" s="4059"/>
      <c r="L310" s="4067"/>
      <c r="M310" s="4061">
        <f t="shared" si="5"/>
        <v>0</v>
      </c>
    </row>
    <row r="311" spans="1:13" s="4077" customFormat="1" ht="26.25">
      <c r="A311" s="4033">
        <f>ROW()</f>
        <v>311</v>
      </c>
      <c r="B311" s="4040" t="str">
        <f>IF(C311="E","",IF(ISBLANK(E311),"",IF(ISTEXT(E311),LARGE(B$14:B310,1)+1,0)))</f>
        <v/>
      </c>
      <c r="C311" s="4041"/>
      <c r="D311" s="4068"/>
      <c r="E311" s="4108"/>
      <c r="F311" s="4070"/>
      <c r="G311" s="4071"/>
      <c r="H311" s="4066"/>
      <c r="I311" s="4057"/>
      <c r="J311" s="4058"/>
      <c r="K311" s="4059"/>
      <c r="L311" s="4067"/>
      <c r="M311" s="4061">
        <f t="shared" si="5"/>
        <v>0</v>
      </c>
    </row>
    <row r="312" spans="1:13" s="4077" customFormat="1" ht="26.25">
      <c r="A312" s="4033">
        <f>ROW()</f>
        <v>312</v>
      </c>
      <c r="B312" s="4040" t="str">
        <f>IF(C312="E","",IF(ISBLANK(E312),"",IF(ISTEXT(E312),LARGE(B$14:B311,1)+1,0)))</f>
        <v/>
      </c>
      <c r="C312" s="4041"/>
      <c r="D312" s="4068"/>
      <c r="E312" s="4108"/>
      <c r="F312" s="4070"/>
      <c r="G312" s="4071"/>
      <c r="H312" s="4066"/>
      <c r="I312" s="4057"/>
      <c r="J312" s="4058"/>
      <c r="K312" s="4059"/>
      <c r="L312" s="4067"/>
      <c r="M312" s="4061">
        <f t="shared" si="5"/>
        <v>0</v>
      </c>
    </row>
    <row r="313" spans="1:13" s="4077" customFormat="1" ht="26.25">
      <c r="A313" s="4033">
        <f>ROW()</f>
        <v>313</v>
      </c>
      <c r="B313" s="4040" t="str">
        <f>IF(C313="E","",IF(ISBLANK(E313),"",IF(ISTEXT(E313),LARGE(B$14:B312,1)+1,0)))</f>
        <v/>
      </c>
      <c r="C313" s="4041"/>
      <c r="D313" s="4068"/>
      <c r="E313" s="4108"/>
      <c r="F313" s="4070"/>
      <c r="G313" s="4071"/>
      <c r="H313" s="4066"/>
      <c r="I313" s="4057"/>
      <c r="J313" s="4058"/>
      <c r="K313" s="4059"/>
      <c r="L313" s="4067"/>
      <c r="M313" s="4061">
        <f t="shared" si="5"/>
        <v>0</v>
      </c>
    </row>
    <row r="314" spans="1:13" s="4077" customFormat="1" ht="26.25">
      <c r="A314" s="4033">
        <f>ROW()</f>
        <v>314</v>
      </c>
      <c r="B314" s="4040" t="str">
        <f>IF(C314="E","",IF(ISBLANK(E314),"",IF(ISTEXT(E314),LARGE(B$14:B313,1)+1,0)))</f>
        <v/>
      </c>
      <c r="C314" s="4041"/>
      <c r="D314" s="4068"/>
      <c r="E314" s="4108"/>
      <c r="F314" s="4070"/>
      <c r="G314" s="4071"/>
      <c r="H314" s="4066"/>
      <c r="I314" s="4057"/>
      <c r="J314" s="4058"/>
      <c r="K314" s="4059"/>
      <c r="L314" s="4067"/>
      <c r="M314" s="4061">
        <f t="shared" si="5"/>
        <v>0</v>
      </c>
    </row>
    <row r="315" spans="1:13" s="4077" customFormat="1" ht="26.25">
      <c r="A315" s="4033">
        <f>ROW()</f>
        <v>315</v>
      </c>
      <c r="B315" s="4040" t="str">
        <f>IF(C315="E","",IF(ISBLANK(E315),"",IF(ISTEXT(E315),LARGE(B$14:B314,1)+1,0)))</f>
        <v/>
      </c>
      <c r="C315" s="4041"/>
      <c r="D315" s="4068"/>
      <c r="E315" s="4108"/>
      <c r="F315" s="4070"/>
      <c r="G315" s="4071"/>
      <c r="H315" s="4066"/>
      <c r="I315" s="4057"/>
      <c r="J315" s="4058"/>
      <c r="K315" s="4059"/>
      <c r="L315" s="4067"/>
      <c r="M315" s="4061">
        <f t="shared" si="5"/>
        <v>0</v>
      </c>
    </row>
    <row r="316" spans="1:13" s="4077" customFormat="1" ht="26.25">
      <c r="A316" s="4033">
        <f>ROW()</f>
        <v>316</v>
      </c>
      <c r="B316" s="4040" t="str">
        <f>IF(C316="E","",IF(ISBLANK(E316),"",IF(ISTEXT(E316),LARGE(B$14:B315,1)+1,0)))</f>
        <v/>
      </c>
      <c r="C316" s="4041"/>
      <c r="D316" s="4068"/>
      <c r="E316" s="4108"/>
      <c r="F316" s="4070"/>
      <c r="G316" s="4071"/>
      <c r="H316" s="4066"/>
      <c r="I316" s="4057"/>
      <c r="J316" s="4058"/>
      <c r="K316" s="4059"/>
      <c r="L316" s="4067"/>
      <c r="M316" s="4061">
        <f t="shared" si="5"/>
        <v>0</v>
      </c>
    </row>
    <row r="317" spans="1:13" s="4077" customFormat="1" ht="26.25">
      <c r="A317" s="4033">
        <f>ROW()</f>
        <v>317</v>
      </c>
      <c r="B317" s="4040" t="str">
        <f>IF(C317="E","",IF(ISBLANK(E317),"",IF(ISTEXT(E317),LARGE(B$14:B316,1)+1,0)))</f>
        <v/>
      </c>
      <c r="C317" s="4041"/>
      <c r="D317" s="4068"/>
      <c r="E317" s="4108"/>
      <c r="F317" s="4070"/>
      <c r="G317" s="4071"/>
      <c r="H317" s="4066"/>
      <c r="I317" s="4057"/>
      <c r="J317" s="4058"/>
      <c r="K317" s="4059"/>
      <c r="L317" s="4067"/>
      <c r="M317" s="4061">
        <f t="shared" si="5"/>
        <v>0</v>
      </c>
    </row>
    <row r="318" spans="1:13" s="4077" customFormat="1" ht="26.25">
      <c r="A318" s="4033">
        <f>ROW()</f>
        <v>318</v>
      </c>
      <c r="B318" s="4040" t="str">
        <f>IF(C318="E","",IF(ISBLANK(E318),"",IF(ISTEXT(E318),LARGE(B$14:B317,1)+1,0)))</f>
        <v/>
      </c>
      <c r="C318" s="4041"/>
      <c r="D318" s="4068"/>
      <c r="E318" s="4108"/>
      <c r="F318" s="4070"/>
      <c r="G318" s="4071"/>
      <c r="H318" s="4066"/>
      <c r="I318" s="4057"/>
      <c r="J318" s="4058"/>
      <c r="K318" s="4059"/>
      <c r="L318" s="4067"/>
      <c r="M318" s="4061">
        <f t="shared" si="5"/>
        <v>0</v>
      </c>
    </row>
    <row r="319" spans="1:13" s="4077" customFormat="1" ht="26.25">
      <c r="A319" s="4033">
        <f>ROW()</f>
        <v>319</v>
      </c>
      <c r="B319" s="4040" t="str">
        <f>IF(C319="E","",IF(ISBLANK(E319),"",IF(ISTEXT(E319),LARGE(B$14:B318,1)+1,0)))</f>
        <v/>
      </c>
      <c r="C319" s="4041"/>
      <c r="D319" s="4068"/>
      <c r="E319" s="4108"/>
      <c r="F319" s="4070"/>
      <c r="G319" s="4071"/>
      <c r="H319" s="4066"/>
      <c r="I319" s="4057"/>
      <c r="J319" s="4058"/>
      <c r="K319" s="4059"/>
      <c r="L319" s="4067"/>
      <c r="M319" s="4061">
        <f t="shared" si="5"/>
        <v>0</v>
      </c>
    </row>
    <row r="320" spans="1:13" s="4077" customFormat="1" ht="26.25">
      <c r="A320" s="4033">
        <f>ROW()</f>
        <v>320</v>
      </c>
      <c r="B320" s="4040" t="str">
        <f>IF(C320="E","",IF(ISBLANK(E320),"",IF(ISTEXT(E320),LARGE(B$14:B319,1)+1,0)))</f>
        <v/>
      </c>
      <c r="C320" s="4041"/>
      <c r="D320" s="4068"/>
      <c r="E320" s="4108"/>
      <c r="F320" s="4070"/>
      <c r="G320" s="4071"/>
      <c r="H320" s="4066"/>
      <c r="I320" s="4057"/>
      <c r="J320" s="4058"/>
      <c r="K320" s="4059"/>
      <c r="L320" s="4067"/>
      <c r="M320" s="4061">
        <f t="shared" si="5"/>
        <v>0</v>
      </c>
    </row>
    <row r="321" spans="1:13" s="4077" customFormat="1" ht="26.25">
      <c r="A321" s="4033">
        <f>ROW()</f>
        <v>321</v>
      </c>
      <c r="B321" s="4040" t="str">
        <f>IF(C321="E","",IF(ISBLANK(E321),"",IF(ISTEXT(E321),LARGE(B$14:B320,1)+1,0)))</f>
        <v/>
      </c>
      <c r="C321" s="4041"/>
      <c r="D321" s="4068"/>
      <c r="E321" s="4108"/>
      <c r="F321" s="4070"/>
      <c r="G321" s="4071"/>
      <c r="H321" s="4066"/>
      <c r="I321" s="4057"/>
      <c r="J321" s="4058"/>
      <c r="K321" s="4059"/>
      <c r="L321" s="4067"/>
      <c r="M321" s="4061">
        <f t="shared" si="5"/>
        <v>0</v>
      </c>
    </row>
    <row r="322" spans="1:13" s="4077" customFormat="1" ht="26.25">
      <c r="A322" s="4033">
        <f>ROW()</f>
        <v>322</v>
      </c>
      <c r="B322" s="4040" t="str">
        <f>IF(C322="E","",IF(ISBLANK(E322),"",IF(ISTEXT(E322),LARGE(B$14:B321,1)+1,0)))</f>
        <v/>
      </c>
      <c r="C322" s="4041"/>
      <c r="D322" s="4068"/>
      <c r="E322" s="4108"/>
      <c r="F322" s="4070"/>
      <c r="G322" s="4071"/>
      <c r="H322" s="4066"/>
      <c r="I322" s="4057"/>
      <c r="J322" s="4058"/>
      <c r="K322" s="4059"/>
      <c r="L322" s="4067"/>
      <c r="M322" s="4061">
        <f t="shared" si="5"/>
        <v>0</v>
      </c>
    </row>
    <row r="323" spans="1:13" s="4077" customFormat="1" ht="26.25">
      <c r="A323" s="4033">
        <f>ROW()</f>
        <v>323</v>
      </c>
      <c r="B323" s="4040" t="str">
        <f>IF(C323="E","",IF(ISBLANK(E323),"",IF(ISTEXT(E323),LARGE(B$14:B322,1)+1,0)))</f>
        <v/>
      </c>
      <c r="C323" s="4041"/>
      <c r="D323" s="4068"/>
      <c r="E323" s="4108"/>
      <c r="F323" s="4070"/>
      <c r="G323" s="4071"/>
      <c r="H323" s="4066"/>
      <c r="I323" s="4057"/>
      <c r="J323" s="4058"/>
      <c r="K323" s="4059"/>
      <c r="L323" s="4067"/>
      <c r="M323" s="4061">
        <f t="shared" si="5"/>
        <v>0</v>
      </c>
    </row>
    <row r="324" spans="1:13" s="4077" customFormat="1" ht="26.25">
      <c r="A324" s="4033">
        <f>ROW()</f>
        <v>324</v>
      </c>
      <c r="B324" s="4040" t="str">
        <f>IF(C324="E","",IF(ISBLANK(E324),"",IF(ISTEXT(E324),LARGE(B$14:B323,1)+1,0)))</f>
        <v/>
      </c>
      <c r="C324" s="4041"/>
      <c r="D324" s="4068"/>
      <c r="E324" s="4108"/>
      <c r="F324" s="4070"/>
      <c r="G324" s="4071"/>
      <c r="H324" s="4066"/>
      <c r="I324" s="4057"/>
      <c r="J324" s="4058"/>
      <c r="K324" s="4059"/>
      <c r="L324" s="4067"/>
      <c r="M324" s="4061">
        <f t="shared" si="5"/>
        <v>0</v>
      </c>
    </row>
    <row r="325" spans="1:13" s="4077" customFormat="1" ht="26.25">
      <c r="A325" s="4033">
        <f>ROW()</f>
        <v>325</v>
      </c>
      <c r="B325" s="4040" t="str">
        <f>IF(C325="E","",IF(ISBLANK(E325),"",IF(ISTEXT(E325),LARGE(B$14:B324,1)+1,0)))</f>
        <v/>
      </c>
      <c r="C325" s="4041"/>
      <c r="D325" s="4068"/>
      <c r="E325" s="4108"/>
      <c r="F325" s="4070"/>
      <c r="G325" s="4071"/>
      <c r="H325" s="4066"/>
      <c r="I325" s="4057"/>
      <c r="J325" s="4058"/>
      <c r="K325" s="4059"/>
      <c r="L325" s="4067"/>
      <c r="M325" s="4061">
        <f t="shared" si="5"/>
        <v>0</v>
      </c>
    </row>
    <row r="326" spans="1:13" s="4077" customFormat="1" ht="26.25">
      <c r="A326" s="4033">
        <f>ROW()</f>
        <v>326</v>
      </c>
      <c r="B326" s="4040" t="str">
        <f>IF(C326="E","",IF(ISBLANK(E326),"",IF(ISTEXT(E326),LARGE(B$14:B325,1)+1,0)))</f>
        <v/>
      </c>
      <c r="C326" s="4041"/>
      <c r="D326" s="4068"/>
      <c r="E326" s="4108"/>
      <c r="F326" s="4070"/>
      <c r="G326" s="4071"/>
      <c r="H326" s="4066"/>
      <c r="I326" s="4057"/>
      <c r="J326" s="4058"/>
      <c r="K326" s="4059"/>
      <c r="L326" s="4067"/>
      <c r="M326" s="4061">
        <f t="shared" si="5"/>
        <v>0</v>
      </c>
    </row>
    <row r="327" spans="1:13" s="4077" customFormat="1" ht="26.25">
      <c r="A327" s="4033">
        <f>ROW()</f>
        <v>327</v>
      </c>
      <c r="B327" s="4040" t="str">
        <f>IF(C327="E","",IF(ISBLANK(E327),"",IF(ISTEXT(E327),LARGE(B$14:B326,1)+1,0)))</f>
        <v/>
      </c>
      <c r="C327" s="4041"/>
      <c r="D327" s="4068"/>
      <c r="E327" s="4108"/>
      <c r="F327" s="4070"/>
      <c r="G327" s="4071"/>
      <c r="H327" s="4066"/>
      <c r="I327" s="4057"/>
      <c r="J327" s="4058"/>
      <c r="K327" s="4059"/>
      <c r="L327" s="4067"/>
      <c r="M327" s="4061">
        <f t="shared" si="5"/>
        <v>0</v>
      </c>
    </row>
    <row r="328" spans="1:13" s="4077" customFormat="1" ht="26.25">
      <c r="A328" s="4033">
        <f>ROW()</f>
        <v>328</v>
      </c>
      <c r="B328" s="4040" t="str">
        <f>IF(C328="E","",IF(ISBLANK(E328),"",IF(ISTEXT(E328),LARGE(B$14:B327,1)+1,0)))</f>
        <v/>
      </c>
      <c r="C328" s="4041"/>
      <c r="D328" s="4068"/>
      <c r="E328" s="4108"/>
      <c r="F328" s="4070"/>
      <c r="G328" s="4071"/>
      <c r="H328" s="4066"/>
      <c r="I328" s="4057"/>
      <c r="J328" s="4058"/>
      <c r="K328" s="4059"/>
      <c r="L328" s="4067"/>
      <c r="M328" s="4061">
        <f t="shared" si="5"/>
        <v>0</v>
      </c>
    </row>
    <row r="329" spans="1:13" s="4077" customFormat="1" ht="26.25">
      <c r="A329" s="4033">
        <f>ROW()</f>
        <v>329</v>
      </c>
      <c r="B329" s="4040" t="str">
        <f>IF(C329="E","",IF(ISBLANK(E329),"",IF(ISTEXT(E329),LARGE(B$14:B328,1)+1,0)))</f>
        <v/>
      </c>
      <c r="C329" s="4041"/>
      <c r="D329" s="4068"/>
      <c r="E329" s="4108"/>
      <c r="F329" s="4070"/>
      <c r="G329" s="4071"/>
      <c r="H329" s="4066"/>
      <c r="I329" s="4057"/>
      <c r="J329" s="4058"/>
      <c r="K329" s="4059"/>
      <c r="L329" s="4067"/>
      <c r="M329" s="4061">
        <f t="shared" si="5"/>
        <v>0</v>
      </c>
    </row>
    <row r="330" spans="1:13" s="4077" customFormat="1" ht="26.25">
      <c r="A330" s="4033">
        <f>ROW()</f>
        <v>330</v>
      </c>
      <c r="B330" s="4040" t="str">
        <f>IF(C330="E","",IF(ISBLANK(E330),"",IF(ISTEXT(E330),LARGE(B$14:B329,1)+1,0)))</f>
        <v/>
      </c>
      <c r="C330" s="4041"/>
      <c r="D330" s="4068"/>
      <c r="E330" s="4108"/>
      <c r="F330" s="4070"/>
      <c r="G330" s="4071"/>
      <c r="H330" s="4066"/>
      <c r="I330" s="4057"/>
      <c r="J330" s="4058"/>
      <c r="K330" s="4059"/>
      <c r="L330" s="4067"/>
      <c r="M330" s="4061">
        <f t="shared" si="5"/>
        <v>0</v>
      </c>
    </row>
    <row r="331" spans="1:13" s="4077" customFormat="1" ht="26.25">
      <c r="A331" s="4033">
        <f>ROW()</f>
        <v>331</v>
      </c>
      <c r="B331" s="4040" t="str">
        <f>IF(C331="E","",IF(ISBLANK(E331),"",IF(ISTEXT(E331),LARGE(B$14:B330,1)+1,0)))</f>
        <v/>
      </c>
      <c r="C331" s="4041"/>
      <c r="D331" s="4068"/>
      <c r="E331" s="4108"/>
      <c r="F331" s="4070"/>
      <c r="G331" s="4071"/>
      <c r="H331" s="4066"/>
      <c r="I331" s="4057"/>
      <c r="J331" s="4058"/>
      <c r="K331" s="4059"/>
      <c r="L331" s="4067"/>
      <c r="M331" s="4061">
        <f t="shared" si="5"/>
        <v>0</v>
      </c>
    </row>
    <row r="332" spans="1:13" s="4077" customFormat="1" ht="26.25">
      <c r="A332" s="4033">
        <f>ROW()</f>
        <v>332</v>
      </c>
      <c r="B332" s="4040" t="str">
        <f>IF(C332="E","",IF(ISBLANK(E332),"",IF(ISTEXT(E332),LARGE(B$14:B331,1)+1,0)))</f>
        <v/>
      </c>
      <c r="C332" s="4041"/>
      <c r="D332" s="4068"/>
      <c r="E332" s="4108"/>
      <c r="F332" s="4070"/>
      <c r="G332" s="4071"/>
      <c r="H332" s="4066"/>
      <c r="I332" s="4057"/>
      <c r="J332" s="4058"/>
      <c r="K332" s="4059"/>
      <c r="L332" s="4067"/>
      <c r="M332" s="4061">
        <f t="shared" si="5"/>
        <v>0</v>
      </c>
    </row>
    <row r="333" spans="1:13" s="4077" customFormat="1" ht="26.25">
      <c r="A333" s="4033">
        <f>ROW()</f>
        <v>333</v>
      </c>
      <c r="B333" s="4040" t="str">
        <f>IF(C333="E","",IF(ISBLANK(E333),"",IF(ISTEXT(E333),LARGE(B$14:B332,1)+1,0)))</f>
        <v/>
      </c>
      <c r="C333" s="4041"/>
      <c r="D333" s="4068"/>
      <c r="E333" s="4108"/>
      <c r="F333" s="4070"/>
      <c r="G333" s="4071"/>
      <c r="H333" s="4066"/>
      <c r="I333" s="4057"/>
      <c r="J333" s="4058"/>
      <c r="K333" s="4059"/>
      <c r="L333" s="4067"/>
      <c r="M333" s="4061">
        <f t="shared" si="5"/>
        <v>0</v>
      </c>
    </row>
    <row r="334" spans="1:13" s="4077" customFormat="1" ht="26.25">
      <c r="A334" s="4033">
        <f>ROW()</f>
        <v>334</v>
      </c>
      <c r="B334" s="4040" t="str">
        <f>IF(C334="E","",IF(ISBLANK(E334),"",IF(ISTEXT(E334),LARGE(B$14:B333,1)+1,0)))</f>
        <v/>
      </c>
      <c r="C334" s="4041"/>
      <c r="D334" s="4068"/>
      <c r="E334" s="4108"/>
      <c r="F334" s="4070"/>
      <c r="G334" s="4071"/>
      <c r="H334" s="4066"/>
      <c r="I334" s="4057"/>
      <c r="J334" s="4058"/>
      <c r="K334" s="4059"/>
      <c r="L334" s="4067"/>
      <c r="M334" s="4061">
        <f t="shared" si="5"/>
        <v>0</v>
      </c>
    </row>
    <row r="335" spans="1:13" s="4077" customFormat="1" ht="26.25">
      <c r="A335" s="4033">
        <f>ROW()</f>
        <v>335</v>
      </c>
      <c r="B335" s="4040" t="str">
        <f>IF(C335="E","",IF(ISBLANK(E335),"",IF(ISTEXT(E335),LARGE(B$14:B334,1)+1,0)))</f>
        <v/>
      </c>
      <c r="C335" s="4041"/>
      <c r="D335" s="4068"/>
      <c r="E335" s="4108"/>
      <c r="F335" s="4070"/>
      <c r="G335" s="4071"/>
      <c r="H335" s="4066"/>
      <c r="I335" s="4057"/>
      <c r="J335" s="4058"/>
      <c r="K335" s="4059"/>
      <c r="L335" s="4067"/>
      <c r="M335" s="4061">
        <f t="shared" si="5"/>
        <v>0</v>
      </c>
    </row>
    <row r="336" spans="1:13" s="4077" customFormat="1" ht="26.25">
      <c r="A336" s="4033">
        <f>ROW()</f>
        <v>336</v>
      </c>
      <c r="B336" s="4040" t="str">
        <f>IF(C336="E","",IF(ISBLANK(E336),"",IF(ISTEXT(E336),LARGE(B$14:B335,1)+1,0)))</f>
        <v/>
      </c>
      <c r="C336" s="4041"/>
      <c r="D336" s="4068"/>
      <c r="E336" s="4108"/>
      <c r="F336" s="4070"/>
      <c r="G336" s="4071"/>
      <c r="H336" s="4066"/>
      <c r="I336" s="4057"/>
      <c r="J336" s="4058"/>
      <c r="K336" s="4059"/>
      <c r="L336" s="4067"/>
      <c r="M336" s="4061">
        <f t="shared" ref="M336:M399" si="6">L336*J336</f>
        <v>0</v>
      </c>
    </row>
    <row r="337" spans="1:13" s="4077" customFormat="1" ht="26.25">
      <c r="A337" s="4033">
        <f>ROW()</f>
        <v>337</v>
      </c>
      <c r="B337" s="4040" t="str">
        <f>IF(C337="E","",IF(ISBLANK(E337),"",IF(ISTEXT(E337),LARGE(B$14:B336,1)+1,0)))</f>
        <v/>
      </c>
      <c r="C337" s="4041"/>
      <c r="D337" s="4068"/>
      <c r="E337" s="4108"/>
      <c r="F337" s="4070"/>
      <c r="G337" s="4071"/>
      <c r="H337" s="4066"/>
      <c r="I337" s="4057"/>
      <c r="J337" s="4058"/>
      <c r="K337" s="4059"/>
      <c r="L337" s="4067"/>
      <c r="M337" s="4061">
        <f t="shared" si="6"/>
        <v>0</v>
      </c>
    </row>
    <row r="338" spans="1:13" s="4077" customFormat="1" ht="26.25">
      <c r="A338" s="4033">
        <f>ROW()</f>
        <v>338</v>
      </c>
      <c r="B338" s="4040" t="str">
        <f>IF(C338="E","",IF(ISBLANK(E338),"",IF(ISTEXT(E338),LARGE(B$14:B337,1)+1,0)))</f>
        <v/>
      </c>
      <c r="C338" s="4041"/>
      <c r="D338" s="4068"/>
      <c r="E338" s="4108"/>
      <c r="F338" s="4070"/>
      <c r="G338" s="4071"/>
      <c r="H338" s="4066"/>
      <c r="I338" s="4057"/>
      <c r="J338" s="4058"/>
      <c r="K338" s="4059"/>
      <c r="L338" s="4067"/>
      <c r="M338" s="4061">
        <f t="shared" si="6"/>
        <v>0</v>
      </c>
    </row>
    <row r="339" spans="1:13" s="4077" customFormat="1" ht="26.25">
      <c r="A339" s="4033">
        <f>ROW()</f>
        <v>339</v>
      </c>
      <c r="B339" s="4040" t="str">
        <f>IF(C339="E","",IF(ISBLANK(E339),"",IF(ISTEXT(E339),LARGE(B$14:B338,1)+1,0)))</f>
        <v/>
      </c>
      <c r="C339" s="4041"/>
      <c r="D339" s="4068"/>
      <c r="E339" s="4108"/>
      <c r="F339" s="4070"/>
      <c r="G339" s="4071"/>
      <c r="H339" s="4066"/>
      <c r="I339" s="4057"/>
      <c r="J339" s="4058"/>
      <c r="K339" s="4059"/>
      <c r="L339" s="4067"/>
      <c r="M339" s="4061">
        <f t="shared" si="6"/>
        <v>0</v>
      </c>
    </row>
    <row r="340" spans="1:13" s="4077" customFormat="1" ht="26.25">
      <c r="A340" s="4033">
        <f>ROW()</f>
        <v>340</v>
      </c>
      <c r="B340" s="4040" t="str">
        <f>IF(C340="E","",IF(ISBLANK(E340),"",IF(ISTEXT(E340),LARGE(B$14:B339,1)+1,0)))</f>
        <v/>
      </c>
      <c r="C340" s="4041"/>
      <c r="D340" s="4068"/>
      <c r="E340" s="4108"/>
      <c r="F340" s="4070"/>
      <c r="G340" s="4071"/>
      <c r="H340" s="4066"/>
      <c r="I340" s="4057"/>
      <c r="J340" s="4058"/>
      <c r="K340" s="4059"/>
      <c r="L340" s="4067"/>
      <c r="M340" s="4061">
        <f t="shared" si="6"/>
        <v>0</v>
      </c>
    </row>
    <row r="341" spans="1:13" s="4077" customFormat="1" ht="26.25">
      <c r="A341" s="4033">
        <f>ROW()</f>
        <v>341</v>
      </c>
      <c r="B341" s="4040" t="str">
        <f>IF(C341="E","",IF(ISBLANK(E341),"",IF(ISTEXT(E341),LARGE(B$14:B340,1)+1,0)))</f>
        <v/>
      </c>
      <c r="C341" s="4041"/>
      <c r="D341" s="4068"/>
      <c r="E341" s="4108"/>
      <c r="F341" s="4070"/>
      <c r="G341" s="4071"/>
      <c r="H341" s="4066"/>
      <c r="I341" s="4057"/>
      <c r="J341" s="4058"/>
      <c r="K341" s="4059"/>
      <c r="L341" s="4067"/>
      <c r="M341" s="4061">
        <f t="shared" si="6"/>
        <v>0</v>
      </c>
    </row>
    <row r="342" spans="1:13" s="4077" customFormat="1" ht="26.25">
      <c r="A342" s="4033">
        <f>ROW()</f>
        <v>342</v>
      </c>
      <c r="B342" s="4040" t="str">
        <f>IF(C342="E","",IF(ISBLANK(E342),"",IF(ISTEXT(E342),LARGE(B$14:B341,1)+1,0)))</f>
        <v/>
      </c>
      <c r="C342" s="4041"/>
      <c r="D342" s="4068"/>
      <c r="E342" s="4108"/>
      <c r="F342" s="4070"/>
      <c r="G342" s="4071"/>
      <c r="H342" s="4066"/>
      <c r="I342" s="4057"/>
      <c r="J342" s="4058"/>
      <c r="K342" s="4059"/>
      <c r="L342" s="4067"/>
      <c r="M342" s="4061">
        <f t="shared" si="6"/>
        <v>0</v>
      </c>
    </row>
    <row r="343" spans="1:13" s="4077" customFormat="1" ht="26.25">
      <c r="A343" s="4033">
        <f>ROW()</f>
        <v>343</v>
      </c>
      <c r="B343" s="4040" t="str">
        <f>IF(C343="E","",IF(ISBLANK(E343),"",IF(ISTEXT(E343),LARGE(B$14:B342,1)+1,0)))</f>
        <v/>
      </c>
      <c r="C343" s="4041"/>
      <c r="D343" s="4068"/>
      <c r="E343" s="4108"/>
      <c r="F343" s="4070"/>
      <c r="G343" s="4071"/>
      <c r="H343" s="4066"/>
      <c r="I343" s="4057"/>
      <c r="J343" s="4058"/>
      <c r="K343" s="4059"/>
      <c r="L343" s="4067"/>
      <c r="M343" s="4061">
        <f t="shared" si="6"/>
        <v>0</v>
      </c>
    </row>
    <row r="344" spans="1:13" s="4077" customFormat="1" ht="26.25">
      <c r="A344" s="4033">
        <f>ROW()</f>
        <v>344</v>
      </c>
      <c r="B344" s="4040" t="str">
        <f>IF(C344="E","",IF(ISBLANK(E344),"",IF(ISTEXT(E344),LARGE(B$14:B343,1)+1,0)))</f>
        <v/>
      </c>
      <c r="C344" s="4041"/>
      <c r="D344" s="4068"/>
      <c r="E344" s="4108"/>
      <c r="F344" s="4070"/>
      <c r="G344" s="4071"/>
      <c r="H344" s="4066"/>
      <c r="I344" s="4057"/>
      <c r="J344" s="4058"/>
      <c r="K344" s="4059"/>
      <c r="L344" s="4067"/>
      <c r="M344" s="4061">
        <f t="shared" si="6"/>
        <v>0</v>
      </c>
    </row>
    <row r="345" spans="1:13" s="4077" customFormat="1" ht="26.25">
      <c r="A345" s="4033">
        <f>ROW()</f>
        <v>345</v>
      </c>
      <c r="B345" s="4040" t="str">
        <f>IF(C345="E","",IF(ISBLANK(E345),"",IF(ISTEXT(E345),LARGE(B$14:B344,1)+1,0)))</f>
        <v/>
      </c>
      <c r="C345" s="4041"/>
      <c r="D345" s="4068"/>
      <c r="E345" s="4108"/>
      <c r="F345" s="4070"/>
      <c r="G345" s="4071"/>
      <c r="H345" s="4066"/>
      <c r="I345" s="4057"/>
      <c r="J345" s="4058"/>
      <c r="K345" s="4059"/>
      <c r="L345" s="4067"/>
      <c r="M345" s="4061">
        <f t="shared" si="6"/>
        <v>0</v>
      </c>
    </row>
    <row r="346" spans="1:13" s="4077" customFormat="1" ht="26.25">
      <c r="A346" s="4033">
        <f>ROW()</f>
        <v>346</v>
      </c>
      <c r="B346" s="4040" t="str">
        <f>IF(C346="E","",IF(ISBLANK(E346),"",IF(ISTEXT(E346),LARGE(B$14:B345,1)+1,0)))</f>
        <v/>
      </c>
      <c r="C346" s="4041"/>
      <c r="D346" s="4068"/>
      <c r="E346" s="4108"/>
      <c r="F346" s="4070"/>
      <c r="G346" s="4071"/>
      <c r="H346" s="4066"/>
      <c r="I346" s="4057"/>
      <c r="J346" s="4058"/>
      <c r="K346" s="4059"/>
      <c r="L346" s="4067"/>
      <c r="M346" s="4061">
        <f t="shared" si="6"/>
        <v>0</v>
      </c>
    </row>
    <row r="347" spans="1:13" s="4077" customFormat="1" ht="26.25">
      <c r="A347" s="4033">
        <f>ROW()</f>
        <v>347</v>
      </c>
      <c r="B347" s="4040" t="str">
        <f>IF(C347="E","",IF(ISBLANK(E347),"",IF(ISTEXT(E347),LARGE(B$14:B346,1)+1,0)))</f>
        <v/>
      </c>
      <c r="C347" s="4041"/>
      <c r="D347" s="4068"/>
      <c r="E347" s="4108"/>
      <c r="F347" s="4070"/>
      <c r="G347" s="4071"/>
      <c r="H347" s="4066"/>
      <c r="I347" s="4057"/>
      <c r="J347" s="4058"/>
      <c r="K347" s="4059"/>
      <c r="L347" s="4067"/>
      <c r="M347" s="4061">
        <f t="shared" si="6"/>
        <v>0</v>
      </c>
    </row>
    <row r="348" spans="1:13" s="4077" customFormat="1" ht="26.25">
      <c r="A348" s="4033">
        <f>ROW()</f>
        <v>348</v>
      </c>
      <c r="B348" s="4040" t="str">
        <f>IF(C348="E","",IF(ISBLANK(E348),"",IF(ISTEXT(E348),LARGE(B$14:B347,1)+1,0)))</f>
        <v/>
      </c>
      <c r="C348" s="4041"/>
      <c r="D348" s="4068"/>
      <c r="E348" s="4108"/>
      <c r="F348" s="4070"/>
      <c r="G348" s="4071"/>
      <c r="H348" s="4066"/>
      <c r="I348" s="4057"/>
      <c r="J348" s="4058"/>
      <c r="K348" s="4059"/>
      <c r="L348" s="4067"/>
      <c r="M348" s="4061">
        <f t="shared" si="6"/>
        <v>0</v>
      </c>
    </row>
    <row r="349" spans="1:13" s="4077" customFormat="1" ht="26.25">
      <c r="A349" s="4033">
        <f>ROW()</f>
        <v>349</v>
      </c>
      <c r="B349" s="4040" t="str">
        <f>IF(C349="E","",IF(ISBLANK(E349),"",IF(ISTEXT(E349),LARGE(B$14:B348,1)+1,0)))</f>
        <v/>
      </c>
      <c r="C349" s="4041"/>
      <c r="D349" s="4068"/>
      <c r="E349" s="4108"/>
      <c r="F349" s="4070"/>
      <c r="G349" s="4071"/>
      <c r="H349" s="4066"/>
      <c r="I349" s="4057"/>
      <c r="J349" s="4058"/>
      <c r="K349" s="4059"/>
      <c r="L349" s="4067"/>
      <c r="M349" s="4061">
        <f t="shared" si="6"/>
        <v>0</v>
      </c>
    </row>
    <row r="350" spans="1:13" s="4077" customFormat="1" ht="26.25">
      <c r="A350" s="4033">
        <f>ROW()</f>
        <v>350</v>
      </c>
      <c r="B350" s="4040" t="str">
        <f>IF(C350="E","",IF(ISBLANK(E350),"",IF(ISTEXT(E350),LARGE(B$14:B349,1)+1,0)))</f>
        <v/>
      </c>
      <c r="C350" s="4041"/>
      <c r="D350" s="4068"/>
      <c r="E350" s="4108"/>
      <c r="F350" s="4070"/>
      <c r="G350" s="4071"/>
      <c r="H350" s="4066"/>
      <c r="I350" s="4057"/>
      <c r="J350" s="4058"/>
      <c r="K350" s="4059"/>
      <c r="L350" s="4067"/>
      <c r="M350" s="4061">
        <f t="shared" si="6"/>
        <v>0</v>
      </c>
    </row>
    <row r="351" spans="1:13" s="4077" customFormat="1" ht="26.25">
      <c r="A351" s="4033">
        <f>ROW()</f>
        <v>351</v>
      </c>
      <c r="B351" s="4040" t="str">
        <f>IF(C351="E","",IF(ISBLANK(E351),"",IF(ISTEXT(E351),LARGE(B$14:B350,1)+1,0)))</f>
        <v/>
      </c>
      <c r="C351" s="4041"/>
      <c r="D351" s="4068"/>
      <c r="E351" s="4108"/>
      <c r="F351" s="4070"/>
      <c r="G351" s="4071"/>
      <c r="H351" s="4066"/>
      <c r="I351" s="4057"/>
      <c r="J351" s="4058"/>
      <c r="K351" s="4059"/>
      <c r="L351" s="4067"/>
      <c r="M351" s="4061">
        <f t="shared" si="6"/>
        <v>0</v>
      </c>
    </row>
    <row r="352" spans="1:13" s="4077" customFormat="1" ht="26.25">
      <c r="A352" s="4033">
        <f>ROW()</f>
        <v>352</v>
      </c>
      <c r="B352" s="4040" t="str">
        <f>IF(C352="E","",IF(ISBLANK(E352),"",IF(ISTEXT(E352),LARGE(B$14:B351,1)+1,0)))</f>
        <v/>
      </c>
      <c r="C352" s="4041"/>
      <c r="D352" s="4068"/>
      <c r="E352" s="4108"/>
      <c r="F352" s="4070"/>
      <c r="G352" s="4071"/>
      <c r="H352" s="4066"/>
      <c r="I352" s="4057"/>
      <c r="J352" s="4058"/>
      <c r="K352" s="4059"/>
      <c r="L352" s="4067"/>
      <c r="M352" s="4061">
        <f t="shared" si="6"/>
        <v>0</v>
      </c>
    </row>
    <row r="353" spans="1:13" s="4077" customFormat="1" ht="26.25">
      <c r="A353" s="4033">
        <f>ROW()</f>
        <v>353</v>
      </c>
      <c r="B353" s="4040" t="str">
        <f>IF(C353="E","",IF(ISBLANK(E353),"",IF(ISTEXT(E353),LARGE(B$14:B352,1)+1,0)))</f>
        <v/>
      </c>
      <c r="C353" s="4041"/>
      <c r="D353" s="4068"/>
      <c r="E353" s="4108"/>
      <c r="F353" s="4070"/>
      <c r="G353" s="4071"/>
      <c r="H353" s="4066"/>
      <c r="I353" s="4057"/>
      <c r="J353" s="4058"/>
      <c r="K353" s="4059"/>
      <c r="L353" s="4067"/>
      <c r="M353" s="4061">
        <f t="shared" si="6"/>
        <v>0</v>
      </c>
    </row>
    <row r="354" spans="1:13" s="4077" customFormat="1" ht="26.25">
      <c r="A354" s="4033">
        <f>ROW()</f>
        <v>354</v>
      </c>
      <c r="B354" s="4040" t="str">
        <f>IF(C354="E","",IF(ISBLANK(E354),"",IF(ISTEXT(E354),LARGE(B$14:B353,1)+1,0)))</f>
        <v/>
      </c>
      <c r="C354" s="4041"/>
      <c r="D354" s="4068"/>
      <c r="E354" s="4108"/>
      <c r="F354" s="4070"/>
      <c r="G354" s="4071"/>
      <c r="H354" s="4066"/>
      <c r="I354" s="4057"/>
      <c r="J354" s="4058"/>
      <c r="K354" s="4059"/>
      <c r="L354" s="4067"/>
      <c r="M354" s="4061">
        <f t="shared" si="6"/>
        <v>0</v>
      </c>
    </row>
    <row r="355" spans="1:13" s="4077" customFormat="1" ht="26.25">
      <c r="A355" s="4033">
        <f>ROW()</f>
        <v>355</v>
      </c>
      <c r="B355" s="4040" t="str">
        <f>IF(C355="E","",IF(ISBLANK(E355),"",IF(ISTEXT(E355),LARGE(B$14:B354,1)+1,0)))</f>
        <v/>
      </c>
      <c r="C355" s="4041"/>
      <c r="D355" s="4068"/>
      <c r="E355" s="4108"/>
      <c r="F355" s="4070"/>
      <c r="G355" s="4071"/>
      <c r="H355" s="4066"/>
      <c r="I355" s="4057"/>
      <c r="J355" s="4058"/>
      <c r="K355" s="4059"/>
      <c r="L355" s="4067"/>
      <c r="M355" s="4061">
        <f t="shared" si="6"/>
        <v>0</v>
      </c>
    </row>
    <row r="356" spans="1:13" s="4077" customFormat="1" ht="26.25">
      <c r="A356" s="4033">
        <f>ROW()</f>
        <v>356</v>
      </c>
      <c r="B356" s="4040" t="str">
        <f>IF(C356="E","",IF(ISBLANK(E356),"",IF(ISTEXT(E356),LARGE(B$14:B355,1)+1,0)))</f>
        <v/>
      </c>
      <c r="C356" s="4041"/>
      <c r="D356" s="4068"/>
      <c r="E356" s="4108"/>
      <c r="F356" s="4070"/>
      <c r="G356" s="4071"/>
      <c r="H356" s="4066"/>
      <c r="I356" s="4057"/>
      <c r="J356" s="4058"/>
      <c r="K356" s="4059"/>
      <c r="L356" s="4067"/>
      <c r="M356" s="4061">
        <f t="shared" si="6"/>
        <v>0</v>
      </c>
    </row>
    <row r="357" spans="1:13" s="4077" customFormat="1" ht="26.25">
      <c r="A357" s="4033">
        <f>ROW()</f>
        <v>357</v>
      </c>
      <c r="B357" s="4040" t="str">
        <f>IF(C357="E","",IF(ISBLANK(E357),"",IF(ISTEXT(E357),LARGE(B$14:B356,1)+1,0)))</f>
        <v/>
      </c>
      <c r="C357" s="4041"/>
      <c r="D357" s="4068"/>
      <c r="E357" s="4108"/>
      <c r="F357" s="4070"/>
      <c r="G357" s="4071"/>
      <c r="H357" s="4066"/>
      <c r="I357" s="4057"/>
      <c r="J357" s="4058"/>
      <c r="K357" s="4059"/>
      <c r="L357" s="4067"/>
      <c r="M357" s="4061">
        <f t="shared" si="6"/>
        <v>0</v>
      </c>
    </row>
    <row r="358" spans="1:13" s="4077" customFormat="1" ht="26.25">
      <c r="A358" s="4033">
        <f>ROW()</f>
        <v>358</v>
      </c>
      <c r="B358" s="4040" t="str">
        <f>IF(C358="E","",IF(ISBLANK(E358),"",IF(ISTEXT(E358),LARGE(B$14:B357,1)+1,0)))</f>
        <v/>
      </c>
      <c r="C358" s="4041"/>
      <c r="D358" s="4068"/>
      <c r="E358" s="4108"/>
      <c r="F358" s="4070"/>
      <c r="G358" s="4071"/>
      <c r="H358" s="4066"/>
      <c r="I358" s="4057"/>
      <c r="J358" s="4058"/>
      <c r="K358" s="4059"/>
      <c r="L358" s="4067"/>
      <c r="M358" s="4061">
        <f t="shared" si="6"/>
        <v>0</v>
      </c>
    </row>
    <row r="359" spans="1:13" s="4077" customFormat="1" ht="26.25">
      <c r="A359" s="4033">
        <f>ROW()</f>
        <v>359</v>
      </c>
      <c r="B359" s="4040" t="str">
        <f>IF(C359="E","",IF(ISBLANK(E359),"",IF(ISTEXT(E359),LARGE(B$14:B358,1)+1,0)))</f>
        <v/>
      </c>
      <c r="C359" s="4041"/>
      <c r="D359" s="4068"/>
      <c r="E359" s="4108"/>
      <c r="F359" s="4070"/>
      <c r="G359" s="4071"/>
      <c r="H359" s="4066"/>
      <c r="I359" s="4057"/>
      <c r="J359" s="4058"/>
      <c r="K359" s="4059"/>
      <c r="L359" s="4067"/>
      <c r="M359" s="4061">
        <f t="shared" si="6"/>
        <v>0</v>
      </c>
    </row>
    <row r="360" spans="1:13" s="4077" customFormat="1" ht="26.25">
      <c r="A360" s="4033">
        <f>ROW()</f>
        <v>360</v>
      </c>
      <c r="B360" s="4040" t="str">
        <f>IF(C360="E","",IF(ISBLANK(E360),"",IF(ISTEXT(E360),LARGE(B$14:B359,1)+1,0)))</f>
        <v/>
      </c>
      <c r="C360" s="4041"/>
      <c r="D360" s="4068"/>
      <c r="E360" s="4108"/>
      <c r="F360" s="4070"/>
      <c r="G360" s="4071"/>
      <c r="H360" s="4066"/>
      <c r="I360" s="4057"/>
      <c r="J360" s="4058"/>
      <c r="K360" s="4059"/>
      <c r="L360" s="4067"/>
      <c r="M360" s="4061">
        <f t="shared" si="6"/>
        <v>0</v>
      </c>
    </row>
    <row r="361" spans="1:13" s="4077" customFormat="1" ht="26.25">
      <c r="A361" s="4033">
        <f>ROW()</f>
        <v>361</v>
      </c>
      <c r="B361" s="4040" t="str">
        <f>IF(C361="E","",IF(ISBLANK(E361),"",IF(ISTEXT(E361),LARGE(B$14:B360,1)+1,0)))</f>
        <v/>
      </c>
      <c r="C361" s="4041"/>
      <c r="D361" s="4068"/>
      <c r="E361" s="4108"/>
      <c r="F361" s="4070"/>
      <c r="G361" s="4071"/>
      <c r="H361" s="4066"/>
      <c r="I361" s="4057"/>
      <c r="J361" s="4058"/>
      <c r="K361" s="4059"/>
      <c r="L361" s="4067"/>
      <c r="M361" s="4061">
        <f t="shared" si="6"/>
        <v>0</v>
      </c>
    </row>
    <row r="362" spans="1:13" s="4077" customFormat="1" ht="26.25">
      <c r="A362" s="4033">
        <f>ROW()</f>
        <v>362</v>
      </c>
      <c r="B362" s="4040" t="str">
        <f>IF(C362="E","",IF(ISBLANK(E362),"",IF(ISTEXT(E362),LARGE(B$14:B361,1)+1,0)))</f>
        <v/>
      </c>
      <c r="C362" s="4041"/>
      <c r="D362" s="4068"/>
      <c r="E362" s="4108"/>
      <c r="F362" s="4070"/>
      <c r="G362" s="4071"/>
      <c r="H362" s="4066"/>
      <c r="I362" s="4057"/>
      <c r="J362" s="4058"/>
      <c r="K362" s="4059"/>
      <c r="L362" s="4067"/>
      <c r="M362" s="4061">
        <f t="shared" si="6"/>
        <v>0</v>
      </c>
    </row>
    <row r="363" spans="1:13" s="4077" customFormat="1" ht="26.25">
      <c r="A363" s="4033">
        <f>ROW()</f>
        <v>363</v>
      </c>
      <c r="B363" s="4040" t="str">
        <f>IF(C363="E","",IF(ISBLANK(E363),"",IF(ISTEXT(E363),LARGE(B$14:B362,1)+1,0)))</f>
        <v/>
      </c>
      <c r="C363" s="4041"/>
      <c r="D363" s="4068"/>
      <c r="E363" s="4108"/>
      <c r="F363" s="4070"/>
      <c r="G363" s="4071"/>
      <c r="H363" s="4066"/>
      <c r="I363" s="4057"/>
      <c r="J363" s="4058"/>
      <c r="K363" s="4059"/>
      <c r="L363" s="4067"/>
      <c r="M363" s="4061">
        <f t="shared" si="6"/>
        <v>0</v>
      </c>
    </row>
    <row r="364" spans="1:13" s="4077" customFormat="1" ht="26.25">
      <c r="A364" s="4033">
        <f>ROW()</f>
        <v>364</v>
      </c>
      <c r="B364" s="4040" t="str">
        <f>IF(C364="E","",IF(ISBLANK(E364),"",IF(ISTEXT(E364),LARGE(B$14:B363,1)+1,0)))</f>
        <v/>
      </c>
      <c r="C364" s="4041"/>
      <c r="D364" s="4068"/>
      <c r="E364" s="4108"/>
      <c r="F364" s="4070"/>
      <c r="G364" s="4071"/>
      <c r="H364" s="4066"/>
      <c r="I364" s="4057"/>
      <c r="J364" s="4058"/>
      <c r="K364" s="4059"/>
      <c r="L364" s="4067"/>
      <c r="M364" s="4061">
        <f t="shared" si="6"/>
        <v>0</v>
      </c>
    </row>
    <row r="365" spans="1:13" s="4077" customFormat="1" ht="26.25">
      <c r="A365" s="4033">
        <f>ROW()</f>
        <v>365</v>
      </c>
      <c r="B365" s="4040" t="str">
        <f>IF(C365="E","",IF(ISBLANK(E365),"",IF(ISTEXT(E365),LARGE(B$14:B364,1)+1,0)))</f>
        <v/>
      </c>
      <c r="C365" s="4041"/>
      <c r="D365" s="4068"/>
      <c r="E365" s="4108"/>
      <c r="F365" s="4070"/>
      <c r="G365" s="4071"/>
      <c r="H365" s="4066"/>
      <c r="I365" s="4057"/>
      <c r="J365" s="4058"/>
      <c r="K365" s="4059"/>
      <c r="L365" s="4067"/>
      <c r="M365" s="4061">
        <f t="shared" si="6"/>
        <v>0</v>
      </c>
    </row>
    <row r="366" spans="1:13" s="4077" customFormat="1" ht="26.25">
      <c r="A366" s="4033">
        <f>ROW()</f>
        <v>366</v>
      </c>
      <c r="B366" s="4040" t="str">
        <f>IF(C366="E","",IF(ISBLANK(E366),"",IF(ISTEXT(E366),LARGE(B$14:B365,1)+1,0)))</f>
        <v/>
      </c>
      <c r="C366" s="4041"/>
      <c r="D366" s="4068"/>
      <c r="E366" s="4108"/>
      <c r="F366" s="4070"/>
      <c r="G366" s="4071"/>
      <c r="H366" s="4066"/>
      <c r="I366" s="4057"/>
      <c r="J366" s="4058"/>
      <c r="K366" s="4059"/>
      <c r="L366" s="4067"/>
      <c r="M366" s="4061">
        <f t="shared" si="6"/>
        <v>0</v>
      </c>
    </row>
    <row r="367" spans="1:13" s="4077" customFormat="1" ht="26.25">
      <c r="A367" s="4033">
        <f>ROW()</f>
        <v>367</v>
      </c>
      <c r="B367" s="4040" t="str">
        <f>IF(C367="E","",IF(ISBLANK(E367),"",IF(ISTEXT(E367),LARGE(B$14:B366,1)+1,0)))</f>
        <v/>
      </c>
      <c r="C367" s="4041"/>
      <c r="D367" s="4068"/>
      <c r="E367" s="4108"/>
      <c r="F367" s="4070"/>
      <c r="G367" s="4071"/>
      <c r="H367" s="4066"/>
      <c r="I367" s="4057"/>
      <c r="J367" s="4058"/>
      <c r="K367" s="4059"/>
      <c r="L367" s="4067"/>
      <c r="M367" s="4061">
        <f t="shared" si="6"/>
        <v>0</v>
      </c>
    </row>
    <row r="368" spans="1:13" s="4077" customFormat="1" ht="26.25">
      <c r="A368" s="4033">
        <f>ROW()</f>
        <v>368</v>
      </c>
      <c r="B368" s="4040" t="str">
        <f>IF(C368="E","",IF(ISBLANK(E368),"",IF(ISTEXT(E368),LARGE(B$14:B367,1)+1,0)))</f>
        <v/>
      </c>
      <c r="C368" s="4041"/>
      <c r="D368" s="4068"/>
      <c r="E368" s="4108"/>
      <c r="F368" s="4070"/>
      <c r="G368" s="4071"/>
      <c r="H368" s="4066"/>
      <c r="I368" s="4057"/>
      <c r="J368" s="4058"/>
      <c r="K368" s="4059"/>
      <c r="L368" s="4067"/>
      <c r="M368" s="4061">
        <f t="shared" si="6"/>
        <v>0</v>
      </c>
    </row>
    <row r="369" spans="1:13" s="4077" customFormat="1" ht="26.25">
      <c r="A369" s="4033">
        <f>ROW()</f>
        <v>369</v>
      </c>
      <c r="B369" s="4040" t="str">
        <f>IF(C369="E","",IF(ISBLANK(E369),"",IF(ISTEXT(E369),LARGE(B$14:B368,1)+1,0)))</f>
        <v/>
      </c>
      <c r="C369" s="4041"/>
      <c r="D369" s="4068"/>
      <c r="E369" s="4108"/>
      <c r="F369" s="4070"/>
      <c r="G369" s="4071"/>
      <c r="H369" s="4066"/>
      <c r="I369" s="4057"/>
      <c r="J369" s="4058"/>
      <c r="K369" s="4059"/>
      <c r="L369" s="4067"/>
      <c r="M369" s="4061">
        <f t="shared" si="6"/>
        <v>0</v>
      </c>
    </row>
    <row r="370" spans="1:13" s="4077" customFormat="1" ht="26.25">
      <c r="A370" s="4033">
        <f>ROW()</f>
        <v>370</v>
      </c>
      <c r="B370" s="4040" t="str">
        <f>IF(C370="E","",IF(ISBLANK(E370),"",IF(ISTEXT(E370),LARGE(B$14:B369,1)+1,0)))</f>
        <v/>
      </c>
      <c r="C370" s="4041"/>
      <c r="D370" s="4068"/>
      <c r="E370" s="4108"/>
      <c r="F370" s="4070"/>
      <c r="G370" s="4071"/>
      <c r="H370" s="4066"/>
      <c r="I370" s="4057"/>
      <c r="J370" s="4058"/>
      <c r="K370" s="4059"/>
      <c r="L370" s="4067"/>
      <c r="M370" s="4061">
        <f t="shared" si="6"/>
        <v>0</v>
      </c>
    </row>
    <row r="371" spans="1:13" s="4077" customFormat="1" ht="26.25">
      <c r="A371" s="4033">
        <f>ROW()</f>
        <v>371</v>
      </c>
      <c r="B371" s="4040" t="str">
        <f>IF(C371="E","",IF(ISBLANK(E371),"",IF(ISTEXT(E371),LARGE(B$14:B370,1)+1,0)))</f>
        <v/>
      </c>
      <c r="C371" s="4041"/>
      <c r="D371" s="4068"/>
      <c r="E371" s="4108"/>
      <c r="F371" s="4070"/>
      <c r="G371" s="4071"/>
      <c r="H371" s="4066"/>
      <c r="I371" s="4057"/>
      <c r="J371" s="4058"/>
      <c r="K371" s="4059"/>
      <c r="L371" s="4067"/>
      <c r="M371" s="4061">
        <f t="shared" si="6"/>
        <v>0</v>
      </c>
    </row>
    <row r="372" spans="1:13" s="4077" customFormat="1" ht="26.25">
      <c r="A372" s="4033">
        <f>ROW()</f>
        <v>372</v>
      </c>
      <c r="B372" s="4040" t="str">
        <f>IF(C372="E","",IF(ISBLANK(E372),"",IF(ISTEXT(E372),LARGE(B$14:B371,1)+1,0)))</f>
        <v/>
      </c>
      <c r="C372" s="4041"/>
      <c r="D372" s="4068"/>
      <c r="E372" s="4108"/>
      <c r="F372" s="4070"/>
      <c r="G372" s="4071"/>
      <c r="H372" s="4066"/>
      <c r="I372" s="4057"/>
      <c r="J372" s="4058"/>
      <c r="K372" s="4059"/>
      <c r="L372" s="4067"/>
      <c r="M372" s="4061">
        <f t="shared" si="6"/>
        <v>0</v>
      </c>
    </row>
    <row r="373" spans="1:13" s="4077" customFormat="1" ht="26.25">
      <c r="A373" s="4033">
        <f>ROW()</f>
        <v>373</v>
      </c>
      <c r="B373" s="4040" t="str">
        <f>IF(C373="E","",IF(ISBLANK(E373),"",IF(ISTEXT(E373),LARGE(B$14:B372,1)+1,0)))</f>
        <v/>
      </c>
      <c r="C373" s="4041"/>
      <c r="D373" s="4068"/>
      <c r="E373" s="4108"/>
      <c r="F373" s="4070"/>
      <c r="G373" s="4071"/>
      <c r="H373" s="4066"/>
      <c r="I373" s="4057"/>
      <c r="J373" s="4058"/>
      <c r="K373" s="4059"/>
      <c r="L373" s="4067"/>
      <c r="M373" s="4061">
        <f t="shared" si="6"/>
        <v>0</v>
      </c>
    </row>
    <row r="374" spans="1:13" s="4077" customFormat="1" ht="26.25">
      <c r="A374" s="4033">
        <f>ROW()</f>
        <v>374</v>
      </c>
      <c r="B374" s="4040" t="str">
        <f>IF(C374="E","",IF(ISBLANK(E374),"",IF(ISTEXT(E374),LARGE(B$14:B373,1)+1,0)))</f>
        <v/>
      </c>
      <c r="C374" s="4041"/>
      <c r="D374" s="4068"/>
      <c r="E374" s="4108"/>
      <c r="F374" s="4070"/>
      <c r="G374" s="4071"/>
      <c r="H374" s="4066"/>
      <c r="I374" s="4057"/>
      <c r="J374" s="4058"/>
      <c r="K374" s="4059"/>
      <c r="L374" s="4067"/>
      <c r="M374" s="4061">
        <f t="shared" si="6"/>
        <v>0</v>
      </c>
    </row>
    <row r="375" spans="1:13" s="4077" customFormat="1" ht="26.25">
      <c r="A375" s="4033">
        <f>ROW()</f>
        <v>375</v>
      </c>
      <c r="B375" s="4040" t="str">
        <f>IF(C375="E","",IF(ISBLANK(E375),"",IF(ISTEXT(E375),LARGE(B$14:B374,1)+1,0)))</f>
        <v/>
      </c>
      <c r="C375" s="4041"/>
      <c r="D375" s="4068"/>
      <c r="E375" s="4108"/>
      <c r="F375" s="4070"/>
      <c r="G375" s="4071"/>
      <c r="H375" s="4066"/>
      <c r="I375" s="4057"/>
      <c r="J375" s="4058"/>
      <c r="K375" s="4059"/>
      <c r="L375" s="4067"/>
      <c r="M375" s="4061">
        <f t="shared" si="6"/>
        <v>0</v>
      </c>
    </row>
    <row r="376" spans="1:13" s="4077" customFormat="1" ht="26.25">
      <c r="A376" s="4033">
        <f>ROW()</f>
        <v>376</v>
      </c>
      <c r="B376" s="4040" t="str">
        <f>IF(C376="E","",IF(ISBLANK(E376),"",IF(ISTEXT(E376),LARGE(B$14:B375,1)+1,0)))</f>
        <v/>
      </c>
      <c r="C376" s="4041"/>
      <c r="D376" s="4068"/>
      <c r="E376" s="4108"/>
      <c r="F376" s="4070"/>
      <c r="G376" s="4071"/>
      <c r="H376" s="4066"/>
      <c r="I376" s="4057"/>
      <c r="J376" s="4058"/>
      <c r="K376" s="4059"/>
      <c r="L376" s="4067"/>
      <c r="M376" s="4061">
        <f t="shared" si="6"/>
        <v>0</v>
      </c>
    </row>
    <row r="377" spans="1:13" s="4077" customFormat="1" ht="26.25">
      <c r="A377" s="4033">
        <f>ROW()</f>
        <v>377</v>
      </c>
      <c r="B377" s="4040" t="str">
        <f>IF(C377="E","",IF(ISBLANK(E377),"",IF(ISTEXT(E377),LARGE(B$14:B376,1)+1,0)))</f>
        <v/>
      </c>
      <c r="C377" s="4041"/>
      <c r="D377" s="4068"/>
      <c r="E377" s="4108"/>
      <c r="F377" s="4070"/>
      <c r="G377" s="4071"/>
      <c r="H377" s="4066"/>
      <c r="I377" s="4057"/>
      <c r="J377" s="4058"/>
      <c r="K377" s="4059"/>
      <c r="L377" s="4067"/>
      <c r="M377" s="4061">
        <f t="shared" si="6"/>
        <v>0</v>
      </c>
    </row>
    <row r="378" spans="1:13" s="4077" customFormat="1" ht="26.25">
      <c r="A378" s="4033">
        <f>ROW()</f>
        <v>378</v>
      </c>
      <c r="B378" s="4040" t="str">
        <f>IF(C378="E","",IF(ISBLANK(E378),"",IF(ISTEXT(E378),LARGE(B$14:B377,1)+1,0)))</f>
        <v/>
      </c>
      <c r="C378" s="4041"/>
      <c r="D378" s="4068"/>
      <c r="E378" s="4108"/>
      <c r="F378" s="4070"/>
      <c r="G378" s="4071"/>
      <c r="H378" s="4066"/>
      <c r="I378" s="4057"/>
      <c r="J378" s="4058"/>
      <c r="K378" s="4059"/>
      <c r="L378" s="4067"/>
      <c r="M378" s="4061">
        <f t="shared" si="6"/>
        <v>0</v>
      </c>
    </row>
    <row r="379" spans="1:13" s="4077" customFormat="1" ht="26.25">
      <c r="A379" s="4033">
        <f>ROW()</f>
        <v>379</v>
      </c>
      <c r="B379" s="4040" t="str">
        <f>IF(C379="E","",IF(ISBLANK(E379),"",IF(ISTEXT(E379),LARGE(B$14:B378,1)+1,0)))</f>
        <v/>
      </c>
      <c r="C379" s="4041"/>
      <c r="D379" s="4068"/>
      <c r="E379" s="4108"/>
      <c r="F379" s="4070"/>
      <c r="G379" s="4071"/>
      <c r="H379" s="4066"/>
      <c r="I379" s="4057"/>
      <c r="J379" s="4058"/>
      <c r="K379" s="4059"/>
      <c r="L379" s="4067"/>
      <c r="M379" s="4061">
        <f t="shared" si="6"/>
        <v>0</v>
      </c>
    </row>
    <row r="380" spans="1:13" s="4077" customFormat="1" ht="26.25">
      <c r="A380" s="4033">
        <f>ROW()</f>
        <v>380</v>
      </c>
      <c r="B380" s="4040" t="str">
        <f>IF(C380="E","",IF(ISBLANK(E380),"",IF(ISTEXT(E380),LARGE(B$14:B379,1)+1,0)))</f>
        <v/>
      </c>
      <c r="C380" s="4041"/>
      <c r="D380" s="4068"/>
      <c r="E380" s="4108"/>
      <c r="F380" s="4070"/>
      <c r="G380" s="4071"/>
      <c r="H380" s="4066"/>
      <c r="I380" s="4057"/>
      <c r="J380" s="4058"/>
      <c r="K380" s="4059"/>
      <c r="L380" s="4067"/>
      <c r="M380" s="4061">
        <f t="shared" si="6"/>
        <v>0</v>
      </c>
    </row>
    <row r="381" spans="1:13" s="4077" customFormat="1" ht="26.25">
      <c r="A381" s="4033">
        <f>ROW()</f>
        <v>381</v>
      </c>
      <c r="B381" s="4040" t="str">
        <f>IF(C381="E","",IF(ISBLANK(E381),"",IF(ISTEXT(E381),LARGE(B$14:B380,1)+1,0)))</f>
        <v/>
      </c>
      <c r="C381" s="4041"/>
      <c r="D381" s="4068"/>
      <c r="E381" s="4108"/>
      <c r="F381" s="4070"/>
      <c r="G381" s="4071"/>
      <c r="H381" s="4066"/>
      <c r="I381" s="4057"/>
      <c r="J381" s="4058"/>
      <c r="K381" s="4059"/>
      <c r="L381" s="4067"/>
      <c r="M381" s="4061">
        <f t="shared" si="6"/>
        <v>0</v>
      </c>
    </row>
    <row r="382" spans="1:13" s="4077" customFormat="1" ht="26.25">
      <c r="A382" s="4033">
        <f>ROW()</f>
        <v>382</v>
      </c>
      <c r="B382" s="4040" t="str">
        <f>IF(C382="E","",IF(ISBLANK(E382),"",IF(ISTEXT(E382),LARGE(B$14:B381,1)+1,0)))</f>
        <v/>
      </c>
      <c r="C382" s="4041"/>
      <c r="D382" s="4068"/>
      <c r="E382" s="4108"/>
      <c r="F382" s="4070"/>
      <c r="G382" s="4071"/>
      <c r="H382" s="4066"/>
      <c r="I382" s="4057"/>
      <c r="J382" s="4058"/>
      <c r="K382" s="4059"/>
      <c r="L382" s="4067"/>
      <c r="M382" s="4061">
        <f t="shared" si="6"/>
        <v>0</v>
      </c>
    </row>
    <row r="383" spans="1:13" s="4077" customFormat="1" ht="26.25">
      <c r="A383" s="4033">
        <f>ROW()</f>
        <v>383</v>
      </c>
      <c r="B383" s="4040" t="str">
        <f>IF(C383="E","",IF(ISBLANK(E383),"",IF(ISTEXT(E383),LARGE(B$14:B382,1)+1,0)))</f>
        <v/>
      </c>
      <c r="C383" s="4041"/>
      <c r="D383" s="4068"/>
      <c r="E383" s="4108"/>
      <c r="F383" s="4070"/>
      <c r="G383" s="4071"/>
      <c r="H383" s="4066"/>
      <c r="I383" s="4057"/>
      <c r="J383" s="4058"/>
      <c r="K383" s="4059"/>
      <c r="L383" s="4067"/>
      <c r="M383" s="4061">
        <f t="shared" si="6"/>
        <v>0</v>
      </c>
    </row>
    <row r="384" spans="1:13" s="4077" customFormat="1" ht="26.25">
      <c r="A384" s="4033">
        <f>ROW()</f>
        <v>384</v>
      </c>
      <c r="B384" s="4040" t="str">
        <f>IF(C384="E","",IF(ISBLANK(E384),"",IF(ISTEXT(E384),LARGE(B$14:B383,1)+1,0)))</f>
        <v/>
      </c>
      <c r="C384" s="4041"/>
      <c r="D384" s="4068"/>
      <c r="E384" s="4108"/>
      <c r="F384" s="4070"/>
      <c r="G384" s="4071"/>
      <c r="H384" s="4066"/>
      <c r="I384" s="4057"/>
      <c r="J384" s="4058"/>
      <c r="K384" s="4059"/>
      <c r="L384" s="4067"/>
      <c r="M384" s="4061">
        <f t="shared" si="6"/>
        <v>0</v>
      </c>
    </row>
    <row r="385" spans="1:13" s="4077" customFormat="1" ht="26.25">
      <c r="A385" s="4033">
        <f>ROW()</f>
        <v>385</v>
      </c>
      <c r="B385" s="4040" t="str">
        <f>IF(C385="E","",IF(ISBLANK(E385),"",IF(ISTEXT(E385),LARGE(B$14:B384,1)+1,0)))</f>
        <v/>
      </c>
      <c r="C385" s="4041"/>
      <c r="D385" s="4068"/>
      <c r="E385" s="4108"/>
      <c r="F385" s="4070"/>
      <c r="G385" s="4071"/>
      <c r="H385" s="4066"/>
      <c r="I385" s="4057"/>
      <c r="J385" s="4058"/>
      <c r="K385" s="4059"/>
      <c r="L385" s="4067"/>
      <c r="M385" s="4061">
        <f t="shared" si="6"/>
        <v>0</v>
      </c>
    </row>
    <row r="386" spans="1:13" s="4077" customFormat="1" ht="26.25">
      <c r="A386" s="4033">
        <f>ROW()</f>
        <v>386</v>
      </c>
      <c r="B386" s="4040" t="str">
        <f>IF(C386="E","",IF(ISBLANK(E386),"",IF(ISTEXT(E386),LARGE(B$14:B385,1)+1,0)))</f>
        <v/>
      </c>
      <c r="C386" s="4041"/>
      <c r="D386" s="4068"/>
      <c r="E386" s="4108"/>
      <c r="F386" s="4070"/>
      <c r="G386" s="4071"/>
      <c r="H386" s="4066"/>
      <c r="I386" s="4057"/>
      <c r="J386" s="4058"/>
      <c r="K386" s="4059"/>
      <c r="L386" s="4067"/>
      <c r="M386" s="4061">
        <f t="shared" si="6"/>
        <v>0</v>
      </c>
    </row>
    <row r="387" spans="1:13" s="4077" customFormat="1" ht="26.25">
      <c r="A387" s="4033">
        <f>ROW()</f>
        <v>387</v>
      </c>
      <c r="B387" s="4040" t="str">
        <f>IF(C387="E","",IF(ISBLANK(E387),"",IF(ISTEXT(E387),LARGE(B$14:B386,1)+1,0)))</f>
        <v/>
      </c>
      <c r="C387" s="4041"/>
      <c r="D387" s="4068"/>
      <c r="E387" s="4108"/>
      <c r="F387" s="4070"/>
      <c r="G387" s="4071"/>
      <c r="H387" s="4066"/>
      <c r="I387" s="4057"/>
      <c r="J387" s="4058"/>
      <c r="K387" s="4059"/>
      <c r="L387" s="4067"/>
      <c r="M387" s="4061">
        <f t="shared" si="6"/>
        <v>0</v>
      </c>
    </row>
    <row r="388" spans="1:13" s="4077" customFormat="1" ht="26.25">
      <c r="A388" s="4033">
        <f>ROW()</f>
        <v>388</v>
      </c>
      <c r="B388" s="4040" t="str">
        <f>IF(C388="E","",IF(ISBLANK(E388),"",IF(ISTEXT(E388),LARGE(B$14:B387,1)+1,0)))</f>
        <v/>
      </c>
      <c r="C388" s="4041"/>
      <c r="D388" s="4068"/>
      <c r="E388" s="4108"/>
      <c r="F388" s="4070"/>
      <c r="G388" s="4071"/>
      <c r="H388" s="4066"/>
      <c r="I388" s="4057"/>
      <c r="J388" s="4058"/>
      <c r="K388" s="4059"/>
      <c r="L388" s="4067"/>
      <c r="M388" s="4061">
        <f t="shared" si="6"/>
        <v>0</v>
      </c>
    </row>
    <row r="389" spans="1:13" s="4077" customFormat="1" ht="26.25">
      <c r="A389" s="4033">
        <f>ROW()</f>
        <v>389</v>
      </c>
      <c r="B389" s="4040" t="str">
        <f>IF(C389="E","",IF(ISBLANK(E389),"",IF(ISTEXT(E389),LARGE(B$14:B388,1)+1,0)))</f>
        <v/>
      </c>
      <c r="C389" s="4041"/>
      <c r="D389" s="4068"/>
      <c r="E389" s="4108"/>
      <c r="F389" s="4070"/>
      <c r="G389" s="4071"/>
      <c r="H389" s="4066"/>
      <c r="I389" s="4057"/>
      <c r="J389" s="4058"/>
      <c r="K389" s="4059"/>
      <c r="L389" s="4067"/>
      <c r="M389" s="4061">
        <f t="shared" si="6"/>
        <v>0</v>
      </c>
    </row>
    <row r="390" spans="1:13" s="4077" customFormat="1" ht="26.25">
      <c r="A390" s="4033">
        <f>ROW()</f>
        <v>390</v>
      </c>
      <c r="B390" s="4040" t="str">
        <f>IF(C390="E","",IF(ISBLANK(E390),"",IF(ISTEXT(E390),LARGE(B$14:B389,1)+1,0)))</f>
        <v/>
      </c>
      <c r="C390" s="4041"/>
      <c r="D390" s="4068"/>
      <c r="E390" s="4108"/>
      <c r="F390" s="4070"/>
      <c r="G390" s="4071"/>
      <c r="H390" s="4066"/>
      <c r="I390" s="4057"/>
      <c r="J390" s="4058"/>
      <c r="K390" s="4059"/>
      <c r="L390" s="4067"/>
      <c r="M390" s="4061">
        <f t="shared" si="6"/>
        <v>0</v>
      </c>
    </row>
    <row r="391" spans="1:13" s="4077" customFormat="1" ht="26.25">
      <c r="A391" s="4033">
        <f>ROW()</f>
        <v>391</v>
      </c>
      <c r="B391" s="4040" t="str">
        <f>IF(C391="E","",IF(ISBLANK(E391),"",IF(ISTEXT(E391),LARGE(B$14:B390,1)+1,0)))</f>
        <v/>
      </c>
      <c r="C391" s="4041"/>
      <c r="D391" s="4068"/>
      <c r="E391" s="4108"/>
      <c r="F391" s="4070"/>
      <c r="G391" s="4071"/>
      <c r="H391" s="4066"/>
      <c r="I391" s="4057"/>
      <c r="J391" s="4058"/>
      <c r="K391" s="4059"/>
      <c r="L391" s="4067"/>
      <c r="M391" s="4061">
        <f t="shared" si="6"/>
        <v>0</v>
      </c>
    </row>
    <row r="392" spans="1:13" s="4077" customFormat="1" ht="26.25">
      <c r="A392" s="4033">
        <f>ROW()</f>
        <v>392</v>
      </c>
      <c r="B392" s="4040" t="str">
        <f>IF(C392="E","",IF(ISBLANK(E392),"",IF(ISTEXT(E392),LARGE(B$14:B391,1)+1,0)))</f>
        <v/>
      </c>
      <c r="C392" s="4041"/>
      <c r="D392" s="4068"/>
      <c r="E392" s="4108"/>
      <c r="F392" s="4070"/>
      <c r="G392" s="4071"/>
      <c r="H392" s="4066"/>
      <c r="I392" s="4057"/>
      <c r="J392" s="4058"/>
      <c r="K392" s="4059"/>
      <c r="L392" s="4067"/>
      <c r="M392" s="4061">
        <f t="shared" si="6"/>
        <v>0</v>
      </c>
    </row>
    <row r="393" spans="1:13" s="4077" customFormat="1" ht="26.25">
      <c r="A393" s="4033">
        <f>ROW()</f>
        <v>393</v>
      </c>
      <c r="B393" s="4040" t="str">
        <f>IF(C393="E","",IF(ISBLANK(E393),"",IF(ISTEXT(E393),LARGE(B$14:B392,1)+1,0)))</f>
        <v/>
      </c>
      <c r="C393" s="4041"/>
      <c r="D393" s="4068"/>
      <c r="E393" s="4108"/>
      <c r="F393" s="4070"/>
      <c r="G393" s="4071"/>
      <c r="H393" s="4066"/>
      <c r="I393" s="4057"/>
      <c r="J393" s="4058"/>
      <c r="K393" s="4059"/>
      <c r="L393" s="4067"/>
      <c r="M393" s="4061">
        <f t="shared" si="6"/>
        <v>0</v>
      </c>
    </row>
    <row r="394" spans="1:13" s="4077" customFormat="1" ht="26.25">
      <c r="A394" s="4033">
        <f>ROW()</f>
        <v>394</v>
      </c>
      <c r="B394" s="4040" t="str">
        <f>IF(C394="E","",IF(ISBLANK(E394),"",IF(ISTEXT(E394),LARGE(B$14:B393,1)+1,0)))</f>
        <v/>
      </c>
      <c r="C394" s="4041"/>
      <c r="D394" s="4068"/>
      <c r="E394" s="4108"/>
      <c r="F394" s="4070"/>
      <c r="G394" s="4071"/>
      <c r="H394" s="4066"/>
      <c r="I394" s="4057"/>
      <c r="J394" s="4058"/>
      <c r="K394" s="4059"/>
      <c r="L394" s="4067"/>
      <c r="M394" s="4061">
        <f t="shared" si="6"/>
        <v>0</v>
      </c>
    </row>
    <row r="395" spans="1:13" s="4077" customFormat="1" ht="26.25">
      <c r="A395" s="4033">
        <f>ROW()</f>
        <v>395</v>
      </c>
      <c r="B395" s="4040" t="str">
        <f>IF(C395="E","",IF(ISBLANK(E395),"",IF(ISTEXT(E395),LARGE(B$14:B394,1)+1,0)))</f>
        <v/>
      </c>
      <c r="C395" s="4041"/>
      <c r="D395" s="4068"/>
      <c r="E395" s="4108"/>
      <c r="F395" s="4070"/>
      <c r="G395" s="4071"/>
      <c r="H395" s="4066"/>
      <c r="I395" s="4057"/>
      <c r="J395" s="4058"/>
      <c r="K395" s="4059"/>
      <c r="L395" s="4067"/>
      <c r="M395" s="4061">
        <f t="shared" si="6"/>
        <v>0</v>
      </c>
    </row>
    <row r="396" spans="1:13" s="4077" customFormat="1" ht="26.25">
      <c r="A396" s="4033">
        <f>ROW()</f>
        <v>396</v>
      </c>
      <c r="B396" s="4040" t="str">
        <f>IF(C396="E","",IF(ISBLANK(E396),"",IF(ISTEXT(E396),LARGE(B$14:B395,1)+1,0)))</f>
        <v/>
      </c>
      <c r="C396" s="4041"/>
      <c r="D396" s="4068"/>
      <c r="E396" s="4108"/>
      <c r="F396" s="4070"/>
      <c r="G396" s="4071"/>
      <c r="H396" s="4066"/>
      <c r="I396" s="4057"/>
      <c r="J396" s="4058"/>
      <c r="K396" s="4059"/>
      <c r="L396" s="4067"/>
      <c r="M396" s="4061">
        <f t="shared" si="6"/>
        <v>0</v>
      </c>
    </row>
    <row r="397" spans="1:13" s="4077" customFormat="1" ht="26.25">
      <c r="A397" s="4033">
        <f>ROW()</f>
        <v>397</v>
      </c>
      <c r="B397" s="4040" t="str">
        <f>IF(C397="E","",IF(ISBLANK(E397),"",IF(ISTEXT(E397),LARGE(B$14:B396,1)+1,0)))</f>
        <v/>
      </c>
      <c r="C397" s="4041"/>
      <c r="D397" s="4068"/>
      <c r="E397" s="4108"/>
      <c r="F397" s="4070"/>
      <c r="G397" s="4071"/>
      <c r="H397" s="4066"/>
      <c r="I397" s="4057"/>
      <c r="J397" s="4058"/>
      <c r="K397" s="4059"/>
      <c r="L397" s="4067"/>
      <c r="M397" s="4061">
        <f t="shared" si="6"/>
        <v>0</v>
      </c>
    </row>
    <row r="398" spans="1:13" s="4077" customFormat="1" ht="26.25">
      <c r="A398" s="4033">
        <f>ROW()</f>
        <v>398</v>
      </c>
      <c r="B398" s="4040" t="str">
        <f>IF(C398="E","",IF(ISBLANK(E398),"",IF(ISTEXT(E398),LARGE(B$14:B397,1)+1,0)))</f>
        <v/>
      </c>
      <c r="C398" s="4041"/>
      <c r="D398" s="4068"/>
      <c r="E398" s="4108"/>
      <c r="F398" s="4070"/>
      <c r="G398" s="4071"/>
      <c r="H398" s="4066"/>
      <c r="I398" s="4057"/>
      <c r="J398" s="4058"/>
      <c r="K398" s="4059"/>
      <c r="L398" s="4067"/>
      <c r="M398" s="4061">
        <f t="shared" si="6"/>
        <v>0</v>
      </c>
    </row>
    <row r="399" spans="1:13" s="4077" customFormat="1" ht="26.25">
      <c r="A399" s="4033">
        <f>ROW()</f>
        <v>399</v>
      </c>
      <c r="B399" s="4040" t="str">
        <f>IF(C399="E","",IF(ISBLANK(E399),"",IF(ISTEXT(E399),LARGE(B$14:B398,1)+1,0)))</f>
        <v/>
      </c>
      <c r="C399" s="4041"/>
      <c r="D399" s="4068"/>
      <c r="E399" s="4108"/>
      <c r="F399" s="4070"/>
      <c r="G399" s="4071"/>
      <c r="H399" s="4066"/>
      <c r="I399" s="4057"/>
      <c r="J399" s="4058"/>
      <c r="K399" s="4059"/>
      <c r="L399" s="4067"/>
      <c r="M399" s="4061">
        <f t="shared" si="6"/>
        <v>0</v>
      </c>
    </row>
    <row r="400" spans="1:13" s="4077" customFormat="1" ht="26.25">
      <c r="A400" s="4033">
        <f>ROW()</f>
        <v>400</v>
      </c>
      <c r="B400" s="4040" t="str">
        <f>IF(C400="E","",IF(ISBLANK(E400),"",IF(ISTEXT(E400),LARGE(B$14:B399,1)+1,0)))</f>
        <v/>
      </c>
      <c r="C400" s="4041"/>
      <c r="D400" s="4068"/>
      <c r="E400" s="4108"/>
      <c r="F400" s="4070"/>
      <c r="G400" s="4071"/>
      <c r="H400" s="4066"/>
      <c r="I400" s="4057"/>
      <c r="J400" s="4058"/>
      <c r="K400" s="4059"/>
      <c r="L400" s="4067"/>
      <c r="M400" s="4061">
        <f t="shared" ref="M400:M463" si="7">L400*J400</f>
        <v>0</v>
      </c>
    </row>
    <row r="401" spans="1:13" s="4077" customFormat="1" ht="26.25">
      <c r="A401" s="4033">
        <f>ROW()</f>
        <v>401</v>
      </c>
      <c r="B401" s="4040" t="str">
        <f>IF(C401="E","",IF(ISBLANK(E401),"",IF(ISTEXT(E401),LARGE(B$14:B400,1)+1,0)))</f>
        <v/>
      </c>
      <c r="C401" s="4041"/>
      <c r="D401" s="4068"/>
      <c r="E401" s="4108"/>
      <c r="F401" s="4070"/>
      <c r="G401" s="4071"/>
      <c r="H401" s="4066"/>
      <c r="I401" s="4057"/>
      <c r="J401" s="4058"/>
      <c r="K401" s="4059"/>
      <c r="L401" s="4067"/>
      <c r="M401" s="4061">
        <f t="shared" si="7"/>
        <v>0</v>
      </c>
    </row>
    <row r="402" spans="1:13" s="4077" customFormat="1" ht="26.25">
      <c r="A402" s="4033">
        <f>ROW()</f>
        <v>402</v>
      </c>
      <c r="B402" s="4040" t="str">
        <f>IF(C402="E","",IF(ISBLANK(E402),"",IF(ISTEXT(E402),LARGE(B$14:B401,1)+1,0)))</f>
        <v/>
      </c>
      <c r="C402" s="4041"/>
      <c r="D402" s="4068"/>
      <c r="E402" s="4108"/>
      <c r="F402" s="4070"/>
      <c r="G402" s="4071"/>
      <c r="H402" s="4066"/>
      <c r="I402" s="4057"/>
      <c r="J402" s="4058"/>
      <c r="K402" s="4059"/>
      <c r="L402" s="4067"/>
      <c r="M402" s="4061">
        <f t="shared" si="7"/>
        <v>0</v>
      </c>
    </row>
    <row r="403" spans="1:13" s="4077" customFormat="1" ht="26.25">
      <c r="A403" s="4033">
        <f>ROW()</f>
        <v>403</v>
      </c>
      <c r="B403" s="4040" t="str">
        <f>IF(C403="E","",IF(ISBLANK(E403),"",IF(ISTEXT(E403),LARGE(B$14:B402,1)+1,0)))</f>
        <v/>
      </c>
      <c r="C403" s="4041"/>
      <c r="D403" s="4068"/>
      <c r="E403" s="4108"/>
      <c r="F403" s="4070"/>
      <c r="G403" s="4071"/>
      <c r="H403" s="4066"/>
      <c r="I403" s="4057"/>
      <c r="J403" s="4058"/>
      <c r="K403" s="4059"/>
      <c r="L403" s="4067"/>
      <c r="M403" s="4061">
        <f t="shared" si="7"/>
        <v>0</v>
      </c>
    </row>
    <row r="404" spans="1:13" s="4077" customFormat="1" ht="26.25">
      <c r="A404" s="4033">
        <f>ROW()</f>
        <v>404</v>
      </c>
      <c r="B404" s="4040" t="str">
        <f>IF(C404="E","",IF(ISBLANK(E404),"",IF(ISTEXT(E404),LARGE(B$14:B403,1)+1,0)))</f>
        <v/>
      </c>
      <c r="C404" s="4041"/>
      <c r="D404" s="4068"/>
      <c r="E404" s="4108"/>
      <c r="F404" s="4070"/>
      <c r="G404" s="4071"/>
      <c r="H404" s="4066"/>
      <c r="I404" s="4057"/>
      <c r="J404" s="4058"/>
      <c r="K404" s="4059"/>
      <c r="L404" s="4067"/>
      <c r="M404" s="4061">
        <f t="shared" si="7"/>
        <v>0</v>
      </c>
    </row>
    <row r="405" spans="1:13" s="4077" customFormat="1" ht="26.25">
      <c r="A405" s="4033">
        <f>ROW()</f>
        <v>405</v>
      </c>
      <c r="B405" s="4040" t="str">
        <f>IF(C405="E","",IF(ISBLANK(E405),"",IF(ISTEXT(E405),LARGE(B$14:B404,1)+1,0)))</f>
        <v/>
      </c>
      <c r="C405" s="4041"/>
      <c r="D405" s="4068"/>
      <c r="E405" s="4108"/>
      <c r="F405" s="4070"/>
      <c r="G405" s="4071"/>
      <c r="H405" s="4066"/>
      <c r="I405" s="4057"/>
      <c r="J405" s="4058"/>
      <c r="K405" s="4059"/>
      <c r="L405" s="4067"/>
      <c r="M405" s="4061">
        <f t="shared" si="7"/>
        <v>0</v>
      </c>
    </row>
    <row r="406" spans="1:13" s="4077" customFormat="1" ht="26.25">
      <c r="A406" s="4033">
        <f>ROW()</f>
        <v>406</v>
      </c>
      <c r="B406" s="4040" t="str">
        <f>IF(C406="E","",IF(ISBLANK(E406),"",IF(ISTEXT(E406),LARGE(B$14:B405,1)+1,0)))</f>
        <v/>
      </c>
      <c r="C406" s="4041"/>
      <c r="D406" s="4068"/>
      <c r="E406" s="4108"/>
      <c r="F406" s="4070"/>
      <c r="G406" s="4071"/>
      <c r="H406" s="4066"/>
      <c r="I406" s="4057"/>
      <c r="J406" s="4058"/>
      <c r="K406" s="4059"/>
      <c r="L406" s="4067"/>
      <c r="M406" s="4061">
        <f t="shared" si="7"/>
        <v>0</v>
      </c>
    </row>
    <row r="407" spans="1:13" s="4077" customFormat="1" ht="26.25">
      <c r="A407" s="4033">
        <f>ROW()</f>
        <v>407</v>
      </c>
      <c r="B407" s="4040" t="str">
        <f>IF(C407="E","",IF(ISBLANK(E407),"",IF(ISTEXT(E407),LARGE(B$14:B406,1)+1,0)))</f>
        <v/>
      </c>
      <c r="C407" s="4041"/>
      <c r="D407" s="4068"/>
      <c r="E407" s="4108"/>
      <c r="F407" s="4070"/>
      <c r="G407" s="4071"/>
      <c r="H407" s="4066"/>
      <c r="I407" s="4057"/>
      <c r="J407" s="4058"/>
      <c r="K407" s="4059"/>
      <c r="L407" s="4067"/>
      <c r="M407" s="4061">
        <f t="shared" si="7"/>
        <v>0</v>
      </c>
    </row>
    <row r="408" spans="1:13" s="4077" customFormat="1" ht="26.25">
      <c r="A408" s="4033">
        <f>ROW()</f>
        <v>408</v>
      </c>
      <c r="B408" s="4040" t="str">
        <f>IF(C408="E","",IF(ISBLANK(E408),"",IF(ISTEXT(E408),LARGE(B$14:B407,1)+1,0)))</f>
        <v/>
      </c>
      <c r="C408" s="4041"/>
      <c r="D408" s="4068"/>
      <c r="E408" s="4108"/>
      <c r="F408" s="4070"/>
      <c r="G408" s="4071"/>
      <c r="H408" s="4066"/>
      <c r="I408" s="4057"/>
      <c r="J408" s="4058"/>
      <c r="K408" s="4059"/>
      <c r="L408" s="4067"/>
      <c r="M408" s="4061">
        <f t="shared" si="7"/>
        <v>0</v>
      </c>
    </row>
    <row r="409" spans="1:13" s="4077" customFormat="1" ht="26.25">
      <c r="A409" s="4033">
        <f>ROW()</f>
        <v>409</v>
      </c>
      <c r="B409" s="4040" t="str">
        <f>IF(C409="E","",IF(ISBLANK(E409),"",IF(ISTEXT(E409),LARGE(B$14:B408,1)+1,0)))</f>
        <v/>
      </c>
      <c r="C409" s="4041"/>
      <c r="D409" s="4068"/>
      <c r="E409" s="4108"/>
      <c r="F409" s="4070"/>
      <c r="G409" s="4071"/>
      <c r="H409" s="4066"/>
      <c r="I409" s="4057"/>
      <c r="J409" s="4058"/>
      <c r="K409" s="4059"/>
      <c r="L409" s="4067"/>
      <c r="M409" s="4061">
        <f t="shared" si="7"/>
        <v>0</v>
      </c>
    </row>
    <row r="410" spans="1:13" s="4077" customFormat="1" ht="26.25">
      <c r="A410" s="4033">
        <f>ROW()</f>
        <v>410</v>
      </c>
      <c r="B410" s="4040" t="str">
        <f>IF(C410="E","",IF(ISBLANK(E410),"",IF(ISTEXT(E410),LARGE(B$14:B409,1)+1,0)))</f>
        <v/>
      </c>
      <c r="C410" s="4041"/>
      <c r="D410" s="4068"/>
      <c r="E410" s="4108"/>
      <c r="F410" s="4070"/>
      <c r="G410" s="4071"/>
      <c r="H410" s="4066"/>
      <c r="I410" s="4057"/>
      <c r="J410" s="4058"/>
      <c r="K410" s="4059"/>
      <c r="L410" s="4067"/>
      <c r="M410" s="4061">
        <f t="shared" si="7"/>
        <v>0</v>
      </c>
    </row>
    <row r="411" spans="1:13" s="4077" customFormat="1" ht="26.25">
      <c r="A411" s="4033">
        <f>ROW()</f>
        <v>411</v>
      </c>
      <c r="B411" s="4040" t="str">
        <f>IF(C411="E","",IF(ISBLANK(E411),"",IF(ISTEXT(E411),LARGE(B$14:B410,1)+1,0)))</f>
        <v/>
      </c>
      <c r="C411" s="4041"/>
      <c r="D411" s="4068"/>
      <c r="E411" s="4108"/>
      <c r="F411" s="4070"/>
      <c r="G411" s="4071"/>
      <c r="H411" s="4066"/>
      <c r="I411" s="4057"/>
      <c r="J411" s="4058"/>
      <c r="K411" s="4059"/>
      <c r="L411" s="4067"/>
      <c r="M411" s="4061">
        <f t="shared" si="7"/>
        <v>0</v>
      </c>
    </row>
    <row r="412" spans="1:13" s="4077" customFormat="1" ht="26.25">
      <c r="A412" s="4033">
        <f>ROW()</f>
        <v>412</v>
      </c>
      <c r="B412" s="4040" t="str">
        <f>IF(C412="E","",IF(ISBLANK(E412),"",IF(ISTEXT(E412),LARGE(B$14:B411,1)+1,0)))</f>
        <v/>
      </c>
      <c r="C412" s="4041"/>
      <c r="D412" s="4068"/>
      <c r="E412" s="4108"/>
      <c r="F412" s="4070"/>
      <c r="G412" s="4071"/>
      <c r="H412" s="4066"/>
      <c r="I412" s="4057"/>
      <c r="J412" s="4058"/>
      <c r="K412" s="4059"/>
      <c r="L412" s="4067"/>
      <c r="M412" s="4061">
        <f t="shared" si="7"/>
        <v>0</v>
      </c>
    </row>
    <row r="413" spans="1:13" s="4077" customFormat="1" ht="26.25">
      <c r="A413" s="4033">
        <f>ROW()</f>
        <v>413</v>
      </c>
      <c r="B413" s="4040" t="str">
        <f>IF(C413="E","",IF(ISBLANK(E413),"",IF(ISTEXT(E413),LARGE(B$14:B412,1)+1,0)))</f>
        <v/>
      </c>
      <c r="C413" s="4041"/>
      <c r="D413" s="4068"/>
      <c r="E413" s="4108"/>
      <c r="F413" s="4070"/>
      <c r="G413" s="4071"/>
      <c r="H413" s="4066"/>
      <c r="I413" s="4057"/>
      <c r="J413" s="4058"/>
      <c r="K413" s="4059"/>
      <c r="L413" s="4067"/>
      <c r="M413" s="4061">
        <f t="shared" si="7"/>
        <v>0</v>
      </c>
    </row>
    <row r="414" spans="1:13" s="4077" customFormat="1" ht="26.25">
      <c r="A414" s="4033">
        <f>ROW()</f>
        <v>414</v>
      </c>
      <c r="B414" s="4040" t="str">
        <f>IF(C414="E","",IF(ISBLANK(E414),"",IF(ISTEXT(E414),LARGE(B$14:B413,1)+1,0)))</f>
        <v/>
      </c>
      <c r="C414" s="4041"/>
      <c r="D414" s="4068"/>
      <c r="E414" s="4108"/>
      <c r="F414" s="4070"/>
      <c r="G414" s="4071"/>
      <c r="H414" s="4066"/>
      <c r="I414" s="4057"/>
      <c r="J414" s="4058"/>
      <c r="K414" s="4059"/>
      <c r="L414" s="4067"/>
      <c r="M414" s="4061">
        <f t="shared" si="7"/>
        <v>0</v>
      </c>
    </row>
    <row r="415" spans="1:13" s="4077" customFormat="1" ht="26.25">
      <c r="A415" s="4033">
        <f>ROW()</f>
        <v>415</v>
      </c>
      <c r="B415" s="4040" t="str">
        <f>IF(C415="E","",IF(ISBLANK(E415),"",IF(ISTEXT(E415),LARGE(B$14:B414,1)+1,0)))</f>
        <v/>
      </c>
      <c r="C415" s="4041"/>
      <c r="D415" s="4068"/>
      <c r="E415" s="4108"/>
      <c r="F415" s="4070"/>
      <c r="G415" s="4071"/>
      <c r="H415" s="4066"/>
      <c r="I415" s="4057"/>
      <c r="J415" s="4058"/>
      <c r="K415" s="4059"/>
      <c r="L415" s="4067"/>
      <c r="M415" s="4061">
        <f t="shared" si="7"/>
        <v>0</v>
      </c>
    </row>
    <row r="416" spans="1:13" s="4077" customFormat="1" ht="26.25">
      <c r="A416" s="4033">
        <f>ROW()</f>
        <v>416</v>
      </c>
      <c r="B416" s="4040" t="str">
        <f>IF(C416="E","",IF(ISBLANK(E416),"",IF(ISTEXT(E416),LARGE(B$14:B415,1)+1,0)))</f>
        <v/>
      </c>
      <c r="C416" s="4041"/>
      <c r="D416" s="4068"/>
      <c r="E416" s="4108"/>
      <c r="F416" s="4070"/>
      <c r="G416" s="4071"/>
      <c r="H416" s="4066"/>
      <c r="I416" s="4057"/>
      <c r="J416" s="4058"/>
      <c r="K416" s="4059"/>
      <c r="L416" s="4067"/>
      <c r="M416" s="4061">
        <f t="shared" si="7"/>
        <v>0</v>
      </c>
    </row>
    <row r="417" spans="1:13" s="4077" customFormat="1" ht="26.25">
      <c r="A417" s="4033">
        <f>ROW()</f>
        <v>417</v>
      </c>
      <c r="B417" s="4040" t="str">
        <f>IF(C417="E","",IF(ISBLANK(E417),"",IF(ISTEXT(E417),LARGE(B$14:B416,1)+1,0)))</f>
        <v/>
      </c>
      <c r="C417" s="4041"/>
      <c r="D417" s="4068"/>
      <c r="E417" s="4108"/>
      <c r="F417" s="4070"/>
      <c r="G417" s="4071"/>
      <c r="H417" s="4066"/>
      <c r="I417" s="4057"/>
      <c r="J417" s="4058"/>
      <c r="K417" s="4059"/>
      <c r="L417" s="4067"/>
      <c r="M417" s="4061">
        <f t="shared" si="7"/>
        <v>0</v>
      </c>
    </row>
    <row r="418" spans="1:13" s="4077" customFormat="1" ht="26.25">
      <c r="A418" s="4033">
        <f>ROW()</f>
        <v>418</v>
      </c>
      <c r="B418" s="4040" t="str">
        <f>IF(C418="E","",IF(ISBLANK(E418),"",IF(ISTEXT(E418),LARGE(B$14:B417,1)+1,0)))</f>
        <v/>
      </c>
      <c r="C418" s="4041"/>
      <c r="D418" s="4068"/>
      <c r="E418" s="4108"/>
      <c r="F418" s="4070"/>
      <c r="G418" s="4071"/>
      <c r="H418" s="4066"/>
      <c r="I418" s="4057"/>
      <c r="J418" s="4058"/>
      <c r="K418" s="4059"/>
      <c r="L418" s="4067"/>
      <c r="M418" s="4061">
        <f t="shared" si="7"/>
        <v>0</v>
      </c>
    </row>
    <row r="419" spans="1:13" s="4077" customFormat="1" ht="26.25">
      <c r="A419" s="4033">
        <f>ROW()</f>
        <v>419</v>
      </c>
      <c r="B419" s="4040" t="str">
        <f>IF(C419="E","",IF(ISBLANK(E419),"",IF(ISTEXT(E419),LARGE(B$14:B418,1)+1,0)))</f>
        <v/>
      </c>
      <c r="C419" s="4041"/>
      <c r="D419" s="4068"/>
      <c r="E419" s="4108"/>
      <c r="F419" s="4070"/>
      <c r="G419" s="4071"/>
      <c r="H419" s="4066"/>
      <c r="I419" s="4057"/>
      <c r="J419" s="4058"/>
      <c r="K419" s="4059"/>
      <c r="L419" s="4067"/>
      <c r="M419" s="4061">
        <f t="shared" si="7"/>
        <v>0</v>
      </c>
    </row>
    <row r="420" spans="1:13" s="4077" customFormat="1" ht="26.25">
      <c r="A420" s="4033">
        <f>ROW()</f>
        <v>420</v>
      </c>
      <c r="B420" s="4040" t="str">
        <f>IF(C420="E","",IF(ISBLANK(E420),"",IF(ISTEXT(E420),LARGE(B$14:B419,1)+1,0)))</f>
        <v/>
      </c>
      <c r="C420" s="4041"/>
      <c r="D420" s="4068"/>
      <c r="E420" s="4108"/>
      <c r="F420" s="4070"/>
      <c r="G420" s="4071"/>
      <c r="H420" s="4066"/>
      <c r="I420" s="4057"/>
      <c r="J420" s="4058"/>
      <c r="K420" s="4059"/>
      <c r="L420" s="4067"/>
      <c r="M420" s="4061">
        <f t="shared" si="7"/>
        <v>0</v>
      </c>
    </row>
    <row r="421" spans="1:13" s="4077" customFormat="1" ht="26.25">
      <c r="A421" s="4033">
        <f>ROW()</f>
        <v>421</v>
      </c>
      <c r="B421" s="4040" t="str">
        <f>IF(C421="E","",IF(ISBLANK(E421),"",IF(ISTEXT(E421),LARGE(B$14:B420,1)+1,0)))</f>
        <v/>
      </c>
      <c r="C421" s="4041"/>
      <c r="D421" s="4068"/>
      <c r="E421" s="4108"/>
      <c r="F421" s="4070"/>
      <c r="G421" s="4071"/>
      <c r="H421" s="4066"/>
      <c r="I421" s="4057"/>
      <c r="J421" s="4058"/>
      <c r="K421" s="4059"/>
      <c r="L421" s="4067"/>
      <c r="M421" s="4061">
        <f t="shared" si="7"/>
        <v>0</v>
      </c>
    </row>
    <row r="422" spans="1:13" s="4077" customFormat="1" ht="26.25">
      <c r="A422" s="4033">
        <f>ROW()</f>
        <v>422</v>
      </c>
      <c r="B422" s="4040" t="str">
        <f>IF(C422="E","",IF(ISBLANK(E422),"",IF(ISTEXT(E422),LARGE(B$14:B421,1)+1,0)))</f>
        <v/>
      </c>
      <c r="C422" s="4041"/>
      <c r="D422" s="4068"/>
      <c r="E422" s="4108"/>
      <c r="F422" s="4070"/>
      <c r="G422" s="4071"/>
      <c r="H422" s="4066"/>
      <c r="I422" s="4057"/>
      <c r="J422" s="4058"/>
      <c r="K422" s="4059"/>
      <c r="L422" s="4067"/>
      <c r="M422" s="4061">
        <f t="shared" si="7"/>
        <v>0</v>
      </c>
    </row>
    <row r="423" spans="1:13" s="4077" customFormat="1" ht="26.25">
      <c r="A423" s="4033">
        <f>ROW()</f>
        <v>423</v>
      </c>
      <c r="B423" s="4040" t="str">
        <f>IF(C423="E","",IF(ISBLANK(E423),"",IF(ISTEXT(E423),LARGE(B$14:B422,1)+1,0)))</f>
        <v/>
      </c>
      <c r="C423" s="4041"/>
      <c r="D423" s="4068"/>
      <c r="E423" s="4108"/>
      <c r="F423" s="4070"/>
      <c r="G423" s="4071"/>
      <c r="H423" s="4066"/>
      <c r="I423" s="4057"/>
      <c r="J423" s="4058"/>
      <c r="K423" s="4059"/>
      <c r="L423" s="4067"/>
      <c r="M423" s="4061">
        <f t="shared" si="7"/>
        <v>0</v>
      </c>
    </row>
    <row r="424" spans="1:13" s="4077" customFormat="1" ht="26.25">
      <c r="A424" s="4033">
        <f>ROW()</f>
        <v>424</v>
      </c>
      <c r="B424" s="4040" t="str">
        <f>IF(C424="E","",IF(ISBLANK(E424),"",IF(ISTEXT(E424),LARGE(B$14:B423,1)+1,0)))</f>
        <v/>
      </c>
      <c r="C424" s="4041"/>
      <c r="D424" s="4068"/>
      <c r="E424" s="4108"/>
      <c r="F424" s="4070"/>
      <c r="G424" s="4071"/>
      <c r="H424" s="4066"/>
      <c r="I424" s="4057"/>
      <c r="J424" s="4058"/>
      <c r="K424" s="4059"/>
      <c r="L424" s="4067"/>
      <c r="M424" s="4061">
        <f t="shared" si="7"/>
        <v>0</v>
      </c>
    </row>
    <row r="425" spans="1:13" s="4077" customFormat="1" ht="26.25">
      <c r="A425" s="4033">
        <f>ROW()</f>
        <v>425</v>
      </c>
      <c r="B425" s="4040" t="str">
        <f>IF(C425="E","",IF(ISBLANK(E425),"",IF(ISTEXT(E425),LARGE(B$14:B424,1)+1,0)))</f>
        <v/>
      </c>
      <c r="C425" s="4041"/>
      <c r="D425" s="4068"/>
      <c r="E425" s="4108"/>
      <c r="F425" s="4070"/>
      <c r="G425" s="4071"/>
      <c r="H425" s="4066"/>
      <c r="I425" s="4057"/>
      <c r="J425" s="4058"/>
      <c r="K425" s="4059"/>
      <c r="L425" s="4067"/>
      <c r="M425" s="4061">
        <f t="shared" si="7"/>
        <v>0</v>
      </c>
    </row>
    <row r="426" spans="1:13" s="4077" customFormat="1" ht="26.25">
      <c r="A426" s="4033">
        <f>ROW()</f>
        <v>426</v>
      </c>
      <c r="B426" s="4040" t="str">
        <f>IF(C426="E","",IF(ISBLANK(E426),"",IF(ISTEXT(E426),LARGE(B$14:B425,1)+1,0)))</f>
        <v/>
      </c>
      <c r="C426" s="4041"/>
      <c r="D426" s="4068"/>
      <c r="E426" s="4108"/>
      <c r="F426" s="4070"/>
      <c r="G426" s="4071"/>
      <c r="H426" s="4066"/>
      <c r="I426" s="4057"/>
      <c r="J426" s="4058"/>
      <c r="K426" s="4059"/>
      <c r="L426" s="4067"/>
      <c r="M426" s="4061">
        <f t="shared" si="7"/>
        <v>0</v>
      </c>
    </row>
    <row r="427" spans="1:13" s="4077" customFormat="1" ht="26.25">
      <c r="A427" s="4033">
        <f>ROW()</f>
        <v>427</v>
      </c>
      <c r="B427" s="4040" t="str">
        <f>IF(C427="E","",IF(ISBLANK(E427),"",IF(ISTEXT(E427),LARGE(B$14:B426,1)+1,0)))</f>
        <v/>
      </c>
      <c r="C427" s="4041"/>
      <c r="D427" s="4068"/>
      <c r="E427" s="4108"/>
      <c r="F427" s="4070"/>
      <c r="G427" s="4071"/>
      <c r="H427" s="4066"/>
      <c r="I427" s="4057"/>
      <c r="J427" s="4058"/>
      <c r="K427" s="4059"/>
      <c r="L427" s="4067"/>
      <c r="M427" s="4061">
        <f t="shared" si="7"/>
        <v>0</v>
      </c>
    </row>
    <row r="428" spans="1:13" s="4077" customFormat="1" ht="26.25">
      <c r="A428" s="4033">
        <f>ROW()</f>
        <v>428</v>
      </c>
      <c r="B428" s="4040" t="str">
        <f>IF(C428="E","",IF(ISBLANK(E428),"",IF(ISTEXT(E428),LARGE(B$14:B427,1)+1,0)))</f>
        <v/>
      </c>
      <c r="C428" s="4041"/>
      <c r="D428" s="4068"/>
      <c r="E428" s="4108"/>
      <c r="F428" s="4070"/>
      <c r="G428" s="4071"/>
      <c r="H428" s="4066"/>
      <c r="I428" s="4057"/>
      <c r="J428" s="4058"/>
      <c r="K428" s="4059"/>
      <c r="L428" s="4067"/>
      <c r="M428" s="4061">
        <f t="shared" si="7"/>
        <v>0</v>
      </c>
    </row>
    <row r="429" spans="1:13" s="4077" customFormat="1" ht="26.25">
      <c r="A429" s="4033">
        <f>ROW()</f>
        <v>429</v>
      </c>
      <c r="B429" s="4040" t="str">
        <f>IF(C429="E","",IF(ISBLANK(E429),"",IF(ISTEXT(E429),LARGE(B$14:B428,1)+1,0)))</f>
        <v/>
      </c>
      <c r="C429" s="4041"/>
      <c r="D429" s="4068"/>
      <c r="E429" s="4108"/>
      <c r="F429" s="4070"/>
      <c r="G429" s="4071"/>
      <c r="H429" s="4066"/>
      <c r="I429" s="4057"/>
      <c r="J429" s="4058"/>
      <c r="K429" s="4059"/>
      <c r="L429" s="4067"/>
      <c r="M429" s="4061">
        <f t="shared" si="7"/>
        <v>0</v>
      </c>
    </row>
    <row r="430" spans="1:13" s="4077" customFormat="1" ht="26.25">
      <c r="A430" s="4033">
        <f>ROW()</f>
        <v>430</v>
      </c>
      <c r="B430" s="4040" t="str">
        <f>IF(C430="E","",IF(ISBLANK(E430),"",IF(ISTEXT(E430),LARGE(B$14:B429,1)+1,0)))</f>
        <v/>
      </c>
      <c r="C430" s="4041"/>
      <c r="D430" s="4068"/>
      <c r="E430" s="4108"/>
      <c r="F430" s="4070"/>
      <c r="G430" s="4071"/>
      <c r="H430" s="4066"/>
      <c r="I430" s="4057"/>
      <c r="J430" s="4058"/>
      <c r="K430" s="4059"/>
      <c r="L430" s="4067"/>
      <c r="M430" s="4061">
        <f t="shared" si="7"/>
        <v>0</v>
      </c>
    </row>
    <row r="431" spans="1:13" s="4077" customFormat="1" ht="26.25">
      <c r="A431" s="4033">
        <f>ROW()</f>
        <v>431</v>
      </c>
      <c r="B431" s="4040" t="str">
        <f>IF(C431="E","",IF(ISBLANK(E431),"",IF(ISTEXT(E431),LARGE(B$14:B430,1)+1,0)))</f>
        <v/>
      </c>
      <c r="C431" s="4041"/>
      <c r="D431" s="4068"/>
      <c r="E431" s="4108"/>
      <c r="F431" s="4070"/>
      <c r="G431" s="4071"/>
      <c r="H431" s="4066"/>
      <c r="I431" s="4057"/>
      <c r="J431" s="4058"/>
      <c r="K431" s="4059"/>
      <c r="L431" s="4067"/>
      <c r="M431" s="4061">
        <f t="shared" si="7"/>
        <v>0</v>
      </c>
    </row>
    <row r="432" spans="1:13" s="4077" customFormat="1" ht="26.25">
      <c r="A432" s="4033">
        <f>ROW()</f>
        <v>432</v>
      </c>
      <c r="B432" s="4040" t="str">
        <f>IF(C432="E","",IF(ISBLANK(E432),"",IF(ISTEXT(E432),LARGE(B$14:B431,1)+1,0)))</f>
        <v/>
      </c>
      <c r="C432" s="4041"/>
      <c r="D432" s="4068"/>
      <c r="E432" s="4108"/>
      <c r="F432" s="4070"/>
      <c r="G432" s="4071"/>
      <c r="H432" s="4066"/>
      <c r="I432" s="4057"/>
      <c r="J432" s="4058"/>
      <c r="K432" s="4059"/>
      <c r="L432" s="4067"/>
      <c r="M432" s="4061">
        <f t="shared" si="7"/>
        <v>0</v>
      </c>
    </row>
    <row r="433" spans="1:13" s="4077" customFormat="1" ht="26.25">
      <c r="A433" s="4033">
        <f>ROW()</f>
        <v>433</v>
      </c>
      <c r="B433" s="4040" t="str">
        <f>IF(C433="E","",IF(ISBLANK(E433),"",IF(ISTEXT(E433),LARGE(B$14:B432,1)+1,0)))</f>
        <v/>
      </c>
      <c r="C433" s="4041"/>
      <c r="D433" s="4068"/>
      <c r="E433" s="4108"/>
      <c r="F433" s="4070"/>
      <c r="G433" s="4071"/>
      <c r="H433" s="4066"/>
      <c r="I433" s="4057"/>
      <c r="J433" s="4058"/>
      <c r="K433" s="4059"/>
      <c r="L433" s="4067"/>
      <c r="M433" s="4061">
        <f t="shared" si="7"/>
        <v>0</v>
      </c>
    </row>
    <row r="434" spans="1:13" s="4077" customFormat="1" ht="26.25">
      <c r="A434" s="4033">
        <f>ROW()</f>
        <v>434</v>
      </c>
      <c r="B434" s="4040" t="str">
        <f>IF(C434="E","",IF(ISBLANK(E434),"",IF(ISTEXT(E434),LARGE(B$14:B433,1)+1,0)))</f>
        <v/>
      </c>
      <c r="C434" s="4041"/>
      <c r="D434" s="4068"/>
      <c r="E434" s="4108"/>
      <c r="F434" s="4070"/>
      <c r="G434" s="4071"/>
      <c r="H434" s="4066"/>
      <c r="I434" s="4057"/>
      <c r="J434" s="4058"/>
      <c r="K434" s="4059"/>
      <c r="L434" s="4067"/>
      <c r="M434" s="4061">
        <f t="shared" si="7"/>
        <v>0</v>
      </c>
    </row>
    <row r="435" spans="1:13" s="4077" customFormat="1" ht="26.25">
      <c r="A435" s="4033">
        <f>ROW()</f>
        <v>435</v>
      </c>
      <c r="B435" s="4040" t="str">
        <f>IF(C435="E","",IF(ISBLANK(E435),"",IF(ISTEXT(E435),LARGE(B$14:B434,1)+1,0)))</f>
        <v/>
      </c>
      <c r="C435" s="4041"/>
      <c r="D435" s="4068"/>
      <c r="E435" s="4108"/>
      <c r="F435" s="4070"/>
      <c r="G435" s="4071"/>
      <c r="H435" s="4066"/>
      <c r="I435" s="4057"/>
      <c r="J435" s="4058"/>
      <c r="K435" s="4059"/>
      <c r="L435" s="4067"/>
      <c r="M435" s="4061">
        <f t="shared" si="7"/>
        <v>0</v>
      </c>
    </row>
    <row r="436" spans="1:13" s="4077" customFormat="1" ht="26.25">
      <c r="A436" s="4033">
        <f>ROW()</f>
        <v>436</v>
      </c>
      <c r="B436" s="4040" t="str">
        <f>IF(C436="E","",IF(ISBLANK(E436),"",IF(ISTEXT(E436),LARGE(B$14:B435,1)+1,0)))</f>
        <v/>
      </c>
      <c r="C436" s="4041"/>
      <c r="D436" s="4068"/>
      <c r="E436" s="4108"/>
      <c r="F436" s="4070"/>
      <c r="G436" s="4071"/>
      <c r="H436" s="4066"/>
      <c r="I436" s="4057"/>
      <c r="J436" s="4058"/>
      <c r="K436" s="4059"/>
      <c r="L436" s="4067"/>
      <c r="M436" s="4061">
        <f t="shared" si="7"/>
        <v>0</v>
      </c>
    </row>
    <row r="437" spans="1:13" s="4077" customFormat="1" ht="26.25">
      <c r="A437" s="4033">
        <f>ROW()</f>
        <v>437</v>
      </c>
      <c r="B437" s="4040" t="str">
        <f>IF(C437="E","",IF(ISBLANK(E437),"",IF(ISTEXT(E437),LARGE(B$14:B436,1)+1,0)))</f>
        <v/>
      </c>
      <c r="C437" s="4041"/>
      <c r="D437" s="4068"/>
      <c r="E437" s="4108"/>
      <c r="F437" s="4070"/>
      <c r="G437" s="4071"/>
      <c r="H437" s="4066"/>
      <c r="I437" s="4057"/>
      <c r="J437" s="4058"/>
      <c r="K437" s="4059"/>
      <c r="L437" s="4067"/>
      <c r="M437" s="4061">
        <f t="shared" si="7"/>
        <v>0</v>
      </c>
    </row>
    <row r="438" spans="1:13" s="4077" customFormat="1" ht="26.25">
      <c r="A438" s="4033">
        <f>ROW()</f>
        <v>438</v>
      </c>
      <c r="B438" s="4040" t="str">
        <f>IF(C438="E","",IF(ISBLANK(E438),"",IF(ISTEXT(E438),LARGE(B$14:B437,1)+1,0)))</f>
        <v/>
      </c>
      <c r="C438" s="4041"/>
      <c r="D438" s="4068"/>
      <c r="E438" s="4108"/>
      <c r="F438" s="4070"/>
      <c r="G438" s="4071"/>
      <c r="H438" s="4066"/>
      <c r="I438" s="4057"/>
      <c r="J438" s="4058"/>
      <c r="K438" s="4059"/>
      <c r="L438" s="4067"/>
      <c r="M438" s="4061">
        <f t="shared" si="7"/>
        <v>0</v>
      </c>
    </row>
    <row r="439" spans="1:13" s="4077" customFormat="1" ht="26.25">
      <c r="A439" s="4033">
        <f>ROW()</f>
        <v>439</v>
      </c>
      <c r="B439" s="4040" t="str">
        <f>IF(C439="E","",IF(ISBLANK(E439),"",IF(ISTEXT(E439),LARGE(B$14:B438,1)+1,0)))</f>
        <v/>
      </c>
      <c r="C439" s="4041"/>
      <c r="D439" s="4068"/>
      <c r="E439" s="4108"/>
      <c r="F439" s="4070"/>
      <c r="G439" s="4071"/>
      <c r="H439" s="4066"/>
      <c r="I439" s="4057"/>
      <c r="J439" s="4058"/>
      <c r="K439" s="4059"/>
      <c r="L439" s="4067"/>
      <c r="M439" s="4061">
        <f t="shared" si="7"/>
        <v>0</v>
      </c>
    </row>
    <row r="440" spans="1:13" s="4077" customFormat="1" ht="26.25">
      <c r="A440" s="4033">
        <f>ROW()</f>
        <v>440</v>
      </c>
      <c r="B440" s="4040" t="str">
        <f>IF(C440="E","",IF(ISBLANK(E440),"",IF(ISTEXT(E440),LARGE(B$14:B439,1)+1,0)))</f>
        <v/>
      </c>
      <c r="C440" s="4041"/>
      <c r="D440" s="4068"/>
      <c r="E440" s="4108"/>
      <c r="F440" s="4070"/>
      <c r="G440" s="4071"/>
      <c r="H440" s="4066"/>
      <c r="I440" s="4057"/>
      <c r="J440" s="4058"/>
      <c r="K440" s="4059"/>
      <c r="L440" s="4067"/>
      <c r="M440" s="4061">
        <f t="shared" si="7"/>
        <v>0</v>
      </c>
    </row>
    <row r="441" spans="1:13" s="4077" customFormat="1" ht="26.25">
      <c r="A441" s="4033">
        <f>ROW()</f>
        <v>441</v>
      </c>
      <c r="B441" s="4040" t="str">
        <f>IF(C441="E","",IF(ISBLANK(E441),"",IF(ISTEXT(E441),LARGE(B$14:B440,1)+1,0)))</f>
        <v/>
      </c>
      <c r="C441" s="4041"/>
      <c r="D441" s="4068"/>
      <c r="E441" s="4108"/>
      <c r="F441" s="4070"/>
      <c r="G441" s="4071"/>
      <c r="H441" s="4066"/>
      <c r="I441" s="4057"/>
      <c r="J441" s="4058"/>
      <c r="K441" s="4059"/>
      <c r="L441" s="4067"/>
      <c r="M441" s="4061">
        <f t="shared" si="7"/>
        <v>0</v>
      </c>
    </row>
    <row r="442" spans="1:13" s="4077" customFormat="1" ht="26.25">
      <c r="A442" s="4033">
        <f>ROW()</f>
        <v>442</v>
      </c>
      <c r="B442" s="4040" t="str">
        <f>IF(C442="E","",IF(ISBLANK(E442),"",IF(ISTEXT(E442),LARGE(B$14:B441,1)+1,0)))</f>
        <v/>
      </c>
      <c r="C442" s="4041"/>
      <c r="D442" s="4068"/>
      <c r="E442" s="4108"/>
      <c r="F442" s="4070"/>
      <c r="G442" s="4071"/>
      <c r="H442" s="4066"/>
      <c r="I442" s="4057"/>
      <c r="J442" s="4058"/>
      <c r="K442" s="4059"/>
      <c r="L442" s="4067"/>
      <c r="M442" s="4061">
        <f t="shared" si="7"/>
        <v>0</v>
      </c>
    </row>
    <row r="443" spans="1:13" s="4077" customFormat="1" ht="26.25">
      <c r="A443" s="4033">
        <f>ROW()</f>
        <v>443</v>
      </c>
      <c r="B443" s="4040" t="str">
        <f>IF(C443="E","",IF(ISBLANK(E443),"",IF(ISTEXT(E443),LARGE(B$14:B442,1)+1,0)))</f>
        <v/>
      </c>
      <c r="C443" s="4041"/>
      <c r="D443" s="4068"/>
      <c r="E443" s="4108"/>
      <c r="F443" s="4070"/>
      <c r="G443" s="4071"/>
      <c r="H443" s="4066"/>
      <c r="I443" s="4057"/>
      <c r="J443" s="4058"/>
      <c r="K443" s="4059"/>
      <c r="L443" s="4067"/>
      <c r="M443" s="4061">
        <f t="shared" si="7"/>
        <v>0</v>
      </c>
    </row>
    <row r="444" spans="1:13" s="4077" customFormat="1" ht="26.25">
      <c r="A444" s="4033">
        <f>ROW()</f>
        <v>444</v>
      </c>
      <c r="B444" s="4040" t="str">
        <f>IF(C444="E","",IF(ISBLANK(E444),"",IF(ISTEXT(E444),LARGE(B$14:B443,1)+1,0)))</f>
        <v/>
      </c>
      <c r="C444" s="4041"/>
      <c r="D444" s="4068"/>
      <c r="E444" s="4108"/>
      <c r="F444" s="4070"/>
      <c r="G444" s="4071"/>
      <c r="H444" s="4066"/>
      <c r="I444" s="4057"/>
      <c r="J444" s="4058"/>
      <c r="K444" s="4059"/>
      <c r="L444" s="4067"/>
      <c r="M444" s="4061">
        <f t="shared" si="7"/>
        <v>0</v>
      </c>
    </row>
    <row r="445" spans="1:13" s="4077" customFormat="1" ht="26.25">
      <c r="A445" s="4033">
        <f>ROW()</f>
        <v>445</v>
      </c>
      <c r="B445" s="4040" t="str">
        <f>IF(C445="E","",IF(ISBLANK(E445),"",IF(ISTEXT(E445),LARGE(B$14:B444,1)+1,0)))</f>
        <v/>
      </c>
      <c r="C445" s="4041"/>
      <c r="D445" s="4068"/>
      <c r="E445" s="4108"/>
      <c r="F445" s="4070"/>
      <c r="G445" s="4071"/>
      <c r="H445" s="4066"/>
      <c r="I445" s="4057"/>
      <c r="J445" s="4058"/>
      <c r="K445" s="4059"/>
      <c r="L445" s="4067"/>
      <c r="M445" s="4061">
        <f t="shared" si="7"/>
        <v>0</v>
      </c>
    </row>
    <row r="446" spans="1:13" s="4077" customFormat="1" ht="35.1" customHeight="1">
      <c r="A446" s="4033">
        <f>ROW()</f>
        <v>446</v>
      </c>
      <c r="B446" s="4040" t="str">
        <f>IF(C446="E","",IF(ISBLANK(E446),"",IF(ISTEXT(E446),LARGE(B$14:B445,1)+1,0)))</f>
        <v/>
      </c>
      <c r="C446" s="4041"/>
      <c r="D446" s="4068"/>
      <c r="E446" s="4108"/>
      <c r="F446" s="4070"/>
      <c r="G446" s="4071"/>
      <c r="H446" s="4066"/>
      <c r="I446" s="4057"/>
      <c r="J446" s="4058"/>
      <c r="K446" s="4059"/>
      <c r="L446" s="4067"/>
      <c r="M446" s="4061">
        <f t="shared" si="7"/>
        <v>0</v>
      </c>
    </row>
    <row r="447" spans="1:13" s="4077" customFormat="1" ht="26.25">
      <c r="A447" s="4033">
        <f>ROW()</f>
        <v>447</v>
      </c>
      <c r="B447" s="4040" t="str">
        <f>IF(C447="E","",IF(ISBLANK(E447),"",IF(ISTEXT(E447),LARGE(B$14:B446,1)+1,0)))</f>
        <v/>
      </c>
      <c r="C447" s="4041"/>
      <c r="D447" s="4068"/>
      <c r="E447" s="4108"/>
      <c r="F447" s="4070"/>
      <c r="G447" s="4071"/>
      <c r="H447" s="4066"/>
      <c r="I447" s="4057"/>
      <c r="J447" s="4058"/>
      <c r="K447" s="4059"/>
      <c r="L447" s="4067"/>
      <c r="M447" s="4061">
        <f t="shared" si="7"/>
        <v>0</v>
      </c>
    </row>
    <row r="448" spans="1:13" s="4077" customFormat="1" ht="26.25">
      <c r="A448" s="4033">
        <f>ROW()</f>
        <v>448</v>
      </c>
      <c r="B448" s="4040" t="str">
        <f>IF(C448="E","",IF(ISBLANK(E448),"",IF(ISTEXT(E448),LARGE(B$14:B447,1)+1,0)))</f>
        <v/>
      </c>
      <c r="C448" s="4041"/>
      <c r="D448" s="4068"/>
      <c r="E448" s="4108"/>
      <c r="F448" s="4070"/>
      <c r="G448" s="4071"/>
      <c r="H448" s="4066"/>
      <c r="I448" s="4057"/>
      <c r="J448" s="4058"/>
      <c r="K448" s="4059"/>
      <c r="L448" s="4067"/>
      <c r="M448" s="4061">
        <f t="shared" si="7"/>
        <v>0</v>
      </c>
    </row>
    <row r="449" spans="1:13" s="4077" customFormat="1" ht="26.25">
      <c r="A449" s="4033">
        <f>ROW()</f>
        <v>449</v>
      </c>
      <c r="B449" s="4040" t="str">
        <f>IF(C449="E","",IF(ISBLANK(E449),"",IF(ISTEXT(E449),LARGE(B$14:B448,1)+1,0)))</f>
        <v/>
      </c>
      <c r="C449" s="4041"/>
      <c r="D449" s="4068"/>
      <c r="E449" s="4108"/>
      <c r="F449" s="4070"/>
      <c r="G449" s="4071"/>
      <c r="H449" s="4066"/>
      <c r="I449" s="4057"/>
      <c r="J449" s="4058"/>
      <c r="K449" s="4059"/>
      <c r="L449" s="4067"/>
      <c r="M449" s="4061">
        <f t="shared" si="7"/>
        <v>0</v>
      </c>
    </row>
    <row r="450" spans="1:13" s="4077" customFormat="1" ht="26.25">
      <c r="A450" s="4033">
        <f>ROW()</f>
        <v>450</v>
      </c>
      <c r="B450" s="4040" t="str">
        <f>IF(C450="E","",IF(ISBLANK(E450),"",IF(ISTEXT(E450),LARGE(B$14:B449,1)+1,0)))</f>
        <v/>
      </c>
      <c r="C450" s="4041"/>
      <c r="D450" s="4068"/>
      <c r="E450" s="4108"/>
      <c r="F450" s="4070"/>
      <c r="G450" s="4071"/>
      <c r="H450" s="4066"/>
      <c r="I450" s="4057"/>
      <c r="J450" s="4058"/>
      <c r="K450" s="4059"/>
      <c r="L450" s="4067"/>
      <c r="M450" s="4061">
        <f t="shared" si="7"/>
        <v>0</v>
      </c>
    </row>
    <row r="451" spans="1:13" s="4077" customFormat="1" ht="26.25">
      <c r="A451" s="4033">
        <f>ROW()</f>
        <v>451</v>
      </c>
      <c r="B451" s="4040" t="str">
        <f>IF(C451="E","",IF(ISBLANK(E451),"",IF(ISTEXT(E451),LARGE(B$14:B450,1)+1,0)))</f>
        <v/>
      </c>
      <c r="C451" s="4041"/>
      <c r="D451" s="4068"/>
      <c r="E451" s="4108"/>
      <c r="F451" s="4070"/>
      <c r="G451" s="4071"/>
      <c r="H451" s="4066"/>
      <c r="I451" s="4057"/>
      <c r="J451" s="4058"/>
      <c r="K451" s="4059"/>
      <c r="L451" s="4067"/>
      <c r="M451" s="4061">
        <f t="shared" si="7"/>
        <v>0</v>
      </c>
    </row>
    <row r="452" spans="1:13" s="4077" customFormat="1" ht="26.25">
      <c r="A452" s="4033">
        <f>ROW()</f>
        <v>452</v>
      </c>
      <c r="B452" s="4040" t="str">
        <f>IF(C452="E","",IF(ISBLANK(E452),"",IF(ISTEXT(E452),LARGE(B$14:B451,1)+1,0)))</f>
        <v/>
      </c>
      <c r="C452" s="4041"/>
      <c r="D452" s="4068"/>
      <c r="E452" s="4108"/>
      <c r="F452" s="4070"/>
      <c r="G452" s="4071"/>
      <c r="H452" s="4066"/>
      <c r="I452" s="4057"/>
      <c r="J452" s="4058"/>
      <c r="K452" s="4059"/>
      <c r="L452" s="4067"/>
      <c r="M452" s="4061">
        <f t="shared" si="7"/>
        <v>0</v>
      </c>
    </row>
    <row r="453" spans="1:13" s="4077" customFormat="1" ht="26.25">
      <c r="A453" s="4033">
        <f>ROW()</f>
        <v>453</v>
      </c>
      <c r="B453" s="4040" t="str">
        <f>IF(C453="E","",IF(ISBLANK(E453),"",IF(ISTEXT(E453),LARGE(B$14:B452,1)+1,0)))</f>
        <v/>
      </c>
      <c r="C453" s="4041"/>
      <c r="D453" s="4068"/>
      <c r="E453" s="4108"/>
      <c r="F453" s="4070"/>
      <c r="G453" s="4071"/>
      <c r="H453" s="4066"/>
      <c r="I453" s="4057"/>
      <c r="J453" s="4058"/>
      <c r="K453" s="4059"/>
      <c r="L453" s="4067"/>
      <c r="M453" s="4061">
        <f t="shared" si="7"/>
        <v>0</v>
      </c>
    </row>
    <row r="454" spans="1:13" s="4077" customFormat="1" ht="26.25">
      <c r="A454" s="4033">
        <f>ROW()</f>
        <v>454</v>
      </c>
      <c r="B454" s="4040" t="str">
        <f>IF(C454="E","",IF(ISBLANK(E454),"",IF(ISTEXT(E454),LARGE(B$14:B453,1)+1,0)))</f>
        <v/>
      </c>
      <c r="C454" s="4041"/>
      <c r="D454" s="4068"/>
      <c r="E454" s="4108"/>
      <c r="F454" s="4070"/>
      <c r="G454" s="4071"/>
      <c r="H454" s="4066"/>
      <c r="I454" s="4057"/>
      <c r="J454" s="4058"/>
      <c r="K454" s="4059"/>
      <c r="L454" s="4067"/>
      <c r="M454" s="4061">
        <f t="shared" si="7"/>
        <v>0</v>
      </c>
    </row>
    <row r="455" spans="1:13" s="4077" customFormat="1" ht="26.25">
      <c r="A455" s="4033">
        <f>ROW()</f>
        <v>455</v>
      </c>
      <c r="B455" s="4040" t="str">
        <f>IF(C455="E","",IF(ISBLANK(E455),"",IF(ISTEXT(E455),LARGE(B$14:B454,1)+1,0)))</f>
        <v/>
      </c>
      <c r="C455" s="4041"/>
      <c r="D455" s="4068"/>
      <c r="E455" s="4108"/>
      <c r="F455" s="4070"/>
      <c r="G455" s="4071"/>
      <c r="H455" s="4066"/>
      <c r="I455" s="4057"/>
      <c r="J455" s="4058"/>
      <c r="K455" s="4059"/>
      <c r="L455" s="4067"/>
      <c r="M455" s="4061">
        <f t="shared" si="7"/>
        <v>0</v>
      </c>
    </row>
    <row r="456" spans="1:13" s="4077" customFormat="1" ht="26.25">
      <c r="A456" s="4033">
        <f>ROW()</f>
        <v>456</v>
      </c>
      <c r="B456" s="4040" t="str">
        <f>IF(C456="E","",IF(ISBLANK(E456),"",IF(ISTEXT(E456),LARGE(B$14:B455,1)+1,0)))</f>
        <v/>
      </c>
      <c r="C456" s="4041"/>
      <c r="D456" s="4068"/>
      <c r="E456" s="4108"/>
      <c r="F456" s="4070"/>
      <c r="G456" s="4071"/>
      <c r="H456" s="4066"/>
      <c r="I456" s="4057"/>
      <c r="J456" s="4058"/>
      <c r="K456" s="4059"/>
      <c r="L456" s="4067"/>
      <c r="M456" s="4061">
        <f t="shared" si="7"/>
        <v>0</v>
      </c>
    </row>
    <row r="457" spans="1:13" s="4077" customFormat="1" ht="26.25">
      <c r="A457" s="4033">
        <f>ROW()</f>
        <v>457</v>
      </c>
      <c r="B457" s="4040" t="str">
        <f>IF(C457="E","",IF(ISBLANK(E457),"",IF(ISTEXT(E457),LARGE(B$14:B456,1)+1,0)))</f>
        <v/>
      </c>
      <c r="C457" s="4041"/>
      <c r="D457" s="4068"/>
      <c r="E457" s="4108"/>
      <c r="F457" s="4070"/>
      <c r="G457" s="4071"/>
      <c r="H457" s="4066"/>
      <c r="I457" s="4057"/>
      <c r="J457" s="4058"/>
      <c r="K457" s="4059"/>
      <c r="L457" s="4067"/>
      <c r="M457" s="4061">
        <f t="shared" si="7"/>
        <v>0</v>
      </c>
    </row>
    <row r="458" spans="1:13" s="4077" customFormat="1" ht="26.25">
      <c r="A458" s="4033">
        <f>ROW()</f>
        <v>458</v>
      </c>
      <c r="B458" s="4040" t="str">
        <f>IF(C458="E","",IF(ISBLANK(E458),"",IF(ISTEXT(E458),LARGE(B$14:B457,1)+1,0)))</f>
        <v/>
      </c>
      <c r="C458" s="4041"/>
      <c r="D458" s="4068"/>
      <c r="E458" s="4108"/>
      <c r="F458" s="4070"/>
      <c r="G458" s="4071"/>
      <c r="H458" s="4066"/>
      <c r="I458" s="4057"/>
      <c r="J458" s="4058"/>
      <c r="K458" s="4059"/>
      <c r="L458" s="4067"/>
      <c r="M458" s="4061">
        <f t="shared" si="7"/>
        <v>0</v>
      </c>
    </row>
    <row r="459" spans="1:13" s="4077" customFormat="1" ht="26.25">
      <c r="A459" s="4033">
        <f>ROW()</f>
        <v>459</v>
      </c>
      <c r="B459" s="4040" t="str">
        <f>IF(C459="E","",IF(ISBLANK(E459),"",IF(ISTEXT(E459),LARGE(B$14:B458,1)+1,0)))</f>
        <v/>
      </c>
      <c r="C459" s="4041"/>
      <c r="D459" s="4068"/>
      <c r="E459" s="4108"/>
      <c r="F459" s="4070"/>
      <c r="G459" s="4071"/>
      <c r="H459" s="4066"/>
      <c r="I459" s="4057"/>
      <c r="J459" s="4058"/>
      <c r="K459" s="4059"/>
      <c r="L459" s="4067"/>
      <c r="M459" s="4061">
        <f t="shared" si="7"/>
        <v>0</v>
      </c>
    </row>
    <row r="460" spans="1:13" s="4077" customFormat="1" ht="26.25">
      <c r="A460" s="4033">
        <f>ROW()</f>
        <v>460</v>
      </c>
      <c r="B460" s="4040" t="str">
        <f>IF(C460="E","",IF(ISBLANK(E460),"",IF(ISTEXT(E460),LARGE(B$14:B459,1)+1,0)))</f>
        <v/>
      </c>
      <c r="C460" s="4041"/>
      <c r="D460" s="4068"/>
      <c r="E460" s="4108"/>
      <c r="F460" s="4070"/>
      <c r="G460" s="4071"/>
      <c r="H460" s="4066"/>
      <c r="I460" s="4057"/>
      <c r="J460" s="4058"/>
      <c r="K460" s="4059"/>
      <c r="L460" s="4067"/>
      <c r="M460" s="4061">
        <f t="shared" si="7"/>
        <v>0</v>
      </c>
    </row>
    <row r="461" spans="1:13" s="4077" customFormat="1" ht="26.25">
      <c r="A461" s="4033">
        <f>ROW()</f>
        <v>461</v>
      </c>
      <c r="B461" s="4040" t="str">
        <f>IF(C461="E","",IF(ISBLANK(E461),"",IF(ISTEXT(E461),LARGE(B$14:B460,1)+1,0)))</f>
        <v/>
      </c>
      <c r="C461" s="4041"/>
      <c r="D461" s="4068"/>
      <c r="E461" s="4108"/>
      <c r="F461" s="4070"/>
      <c r="G461" s="4071"/>
      <c r="H461" s="4066"/>
      <c r="I461" s="4057"/>
      <c r="J461" s="4058"/>
      <c r="K461" s="4059"/>
      <c r="L461" s="4067"/>
      <c r="M461" s="4061">
        <f t="shared" si="7"/>
        <v>0</v>
      </c>
    </row>
    <row r="462" spans="1:13" s="4077" customFormat="1" ht="26.25">
      <c r="A462" s="4033">
        <f>ROW()</f>
        <v>462</v>
      </c>
      <c r="B462" s="4040" t="str">
        <f>IF(C462="E","",IF(ISBLANK(E462),"",IF(ISTEXT(E462),LARGE(B$14:B461,1)+1,0)))</f>
        <v/>
      </c>
      <c r="C462" s="4041"/>
      <c r="D462" s="4068"/>
      <c r="E462" s="4108"/>
      <c r="F462" s="4070"/>
      <c r="G462" s="4071"/>
      <c r="H462" s="4066"/>
      <c r="I462" s="4057"/>
      <c r="J462" s="4058"/>
      <c r="K462" s="4059"/>
      <c r="L462" s="4067"/>
      <c r="M462" s="4061">
        <f t="shared" si="7"/>
        <v>0</v>
      </c>
    </row>
    <row r="463" spans="1:13" s="4077" customFormat="1" ht="26.25">
      <c r="A463" s="4033">
        <f>ROW()</f>
        <v>463</v>
      </c>
      <c r="B463" s="4040" t="str">
        <f>IF(C463="E","",IF(ISBLANK(E463),"",IF(ISTEXT(E463),LARGE(B$14:B462,1)+1,0)))</f>
        <v/>
      </c>
      <c r="C463" s="4041"/>
      <c r="D463" s="4068"/>
      <c r="E463" s="4108"/>
      <c r="F463" s="4070"/>
      <c r="G463" s="4071"/>
      <c r="H463" s="4066"/>
      <c r="I463" s="4057"/>
      <c r="J463" s="4058"/>
      <c r="K463" s="4059"/>
      <c r="L463" s="4067"/>
      <c r="M463" s="4061">
        <f t="shared" si="7"/>
        <v>0</v>
      </c>
    </row>
    <row r="464" spans="1:13" s="4077" customFormat="1" ht="26.25">
      <c r="A464" s="4033">
        <f>ROW()</f>
        <v>464</v>
      </c>
      <c r="B464" s="4040" t="str">
        <f>IF(C464="E","",IF(ISBLANK(E464),"",IF(ISTEXT(E464),LARGE(B$14:B463,1)+1,0)))</f>
        <v/>
      </c>
      <c r="C464" s="4041"/>
      <c r="D464" s="4068"/>
      <c r="E464" s="4108"/>
      <c r="F464" s="4070"/>
      <c r="G464" s="4071"/>
      <c r="H464" s="4066"/>
      <c r="I464" s="4057"/>
      <c r="J464" s="4058"/>
      <c r="K464" s="4059"/>
      <c r="L464" s="4067"/>
      <c r="M464" s="4061">
        <f t="shared" ref="M464:M559" si="8">L464*J464</f>
        <v>0</v>
      </c>
    </row>
    <row r="465" spans="1:13" s="4077" customFormat="1" ht="26.25">
      <c r="A465" s="4033">
        <f>ROW()</f>
        <v>465</v>
      </c>
      <c r="B465" s="4040" t="str">
        <f>IF(C465="E","",IF(ISBLANK(E465),"",IF(ISTEXT(E465),LARGE(B$14:B464,1)+1,0)))</f>
        <v/>
      </c>
      <c r="C465" s="4041"/>
      <c r="D465" s="4068"/>
      <c r="E465" s="4108"/>
      <c r="F465" s="4070"/>
      <c r="G465" s="4071"/>
      <c r="H465" s="4066"/>
      <c r="I465" s="4057"/>
      <c r="J465" s="4058"/>
      <c r="K465" s="4059"/>
      <c r="L465" s="4067"/>
      <c r="M465" s="4061">
        <f t="shared" si="8"/>
        <v>0</v>
      </c>
    </row>
    <row r="466" spans="1:13" s="4077" customFormat="1" ht="26.25">
      <c r="A466" s="4033">
        <f>ROW()</f>
        <v>466</v>
      </c>
      <c r="B466" s="4040" t="str">
        <f>IF(C466="E","",IF(ISBLANK(E466),"",IF(ISTEXT(E466),LARGE(B$14:B465,1)+1,0)))</f>
        <v/>
      </c>
      <c r="C466" s="4041"/>
      <c r="D466" s="4068"/>
      <c r="E466" s="4108"/>
      <c r="F466" s="4070"/>
      <c r="G466" s="4071"/>
      <c r="H466" s="4066"/>
      <c r="I466" s="4057"/>
      <c r="J466" s="4058"/>
      <c r="K466" s="4059"/>
      <c r="L466" s="4067"/>
      <c r="M466" s="4061">
        <f t="shared" si="8"/>
        <v>0</v>
      </c>
    </row>
    <row r="467" spans="1:13" s="4077" customFormat="1" ht="26.25">
      <c r="A467" s="4033">
        <f>ROW()</f>
        <v>467</v>
      </c>
      <c r="B467" s="4040" t="str">
        <f>IF(C467="E","",IF(ISBLANK(E467),"",IF(ISTEXT(E467),LARGE(B$14:B466,1)+1,0)))</f>
        <v/>
      </c>
      <c r="C467" s="4041"/>
      <c r="D467" s="4068"/>
      <c r="E467" s="4108"/>
      <c r="F467" s="4070"/>
      <c r="G467" s="4071"/>
      <c r="H467" s="4066"/>
      <c r="I467" s="4057"/>
      <c r="J467" s="4058"/>
      <c r="K467" s="4059"/>
      <c r="L467" s="4067"/>
      <c r="M467" s="4061">
        <f t="shared" si="8"/>
        <v>0</v>
      </c>
    </row>
    <row r="468" spans="1:13" s="4077" customFormat="1" ht="26.25">
      <c r="A468" s="4033">
        <f>ROW()</f>
        <v>468</v>
      </c>
      <c r="B468" s="4040" t="str">
        <f>IF(C468="E","",IF(ISBLANK(E468),"",IF(ISTEXT(E468),LARGE(B$14:B467,1)+1,0)))</f>
        <v/>
      </c>
      <c r="C468" s="4041"/>
      <c r="D468" s="4068"/>
      <c r="E468" s="4108"/>
      <c r="F468" s="4070"/>
      <c r="G468" s="4071"/>
      <c r="H468" s="4066"/>
      <c r="I468" s="4057"/>
      <c r="J468" s="4058"/>
      <c r="K468" s="4059"/>
      <c r="L468" s="4067"/>
      <c r="M468" s="4061">
        <f t="shared" si="8"/>
        <v>0</v>
      </c>
    </row>
    <row r="469" spans="1:13" s="4077" customFormat="1" ht="26.25">
      <c r="A469" s="4033">
        <f>ROW()</f>
        <v>469</v>
      </c>
      <c r="B469" s="4040" t="str">
        <f>IF(C469="E","",IF(ISBLANK(E469),"",IF(ISTEXT(E469),LARGE(B$14:B468,1)+1,0)))</f>
        <v/>
      </c>
      <c r="C469" s="4041"/>
      <c r="D469" s="4068"/>
      <c r="E469" s="4108"/>
      <c r="F469" s="4070"/>
      <c r="G469" s="4071"/>
      <c r="H469" s="4066"/>
      <c r="I469" s="4057"/>
      <c r="J469" s="4058"/>
      <c r="K469" s="4059"/>
      <c r="L469" s="4067"/>
      <c r="M469" s="4061">
        <f t="shared" si="8"/>
        <v>0</v>
      </c>
    </row>
    <row r="470" spans="1:13" s="4077" customFormat="1" ht="26.25">
      <c r="A470" s="4033">
        <f>ROW()</f>
        <v>470</v>
      </c>
      <c r="B470" s="4040" t="str">
        <f>IF(C470="E","",IF(ISBLANK(E470),"",IF(ISTEXT(E470),LARGE(B$14:B469,1)+1,0)))</f>
        <v/>
      </c>
      <c r="C470" s="4041"/>
      <c r="D470" s="4068"/>
      <c r="E470" s="4108"/>
      <c r="F470" s="4070"/>
      <c r="G470" s="4071"/>
      <c r="H470" s="4066"/>
      <c r="I470" s="4057"/>
      <c r="J470" s="4058"/>
      <c r="K470" s="4059"/>
      <c r="L470" s="4067"/>
      <c r="M470" s="4061">
        <f t="shared" si="8"/>
        <v>0</v>
      </c>
    </row>
    <row r="471" spans="1:13" s="4077" customFormat="1" ht="26.25">
      <c r="A471" s="4033">
        <f>ROW()</f>
        <v>471</v>
      </c>
      <c r="B471" s="4040" t="str">
        <f>IF(C471="E","",IF(ISBLANK(E471),"",IF(ISTEXT(E471),LARGE(B$14:B470,1)+1,0)))</f>
        <v/>
      </c>
      <c r="C471" s="4041"/>
      <c r="D471" s="4068"/>
      <c r="E471" s="4108"/>
      <c r="F471" s="4070"/>
      <c r="G471" s="4071"/>
      <c r="H471" s="4066"/>
      <c r="I471" s="4057"/>
      <c r="J471" s="4058"/>
      <c r="K471" s="4059"/>
      <c r="L471" s="4067"/>
      <c r="M471" s="4061">
        <f t="shared" si="8"/>
        <v>0</v>
      </c>
    </row>
    <row r="472" spans="1:13" s="4077" customFormat="1" ht="26.25">
      <c r="A472" s="4033">
        <f>ROW()</f>
        <v>472</v>
      </c>
      <c r="B472" s="4040" t="str">
        <f>IF(C472="E","",IF(ISBLANK(E472),"",IF(ISTEXT(E472),LARGE(B$14:B471,1)+1,0)))</f>
        <v/>
      </c>
      <c r="C472" s="4041"/>
      <c r="D472" s="4068"/>
      <c r="E472" s="4108"/>
      <c r="F472" s="4070"/>
      <c r="G472" s="4071"/>
      <c r="H472" s="4066"/>
      <c r="I472" s="4057"/>
      <c r="J472" s="4058"/>
      <c r="K472" s="4059"/>
      <c r="L472" s="4067"/>
      <c r="M472" s="4061">
        <f t="shared" si="8"/>
        <v>0</v>
      </c>
    </row>
    <row r="473" spans="1:13" s="4077" customFormat="1" ht="26.25">
      <c r="A473" s="4033">
        <f>ROW()</f>
        <v>473</v>
      </c>
      <c r="B473" s="4040" t="str">
        <f>IF(C473="E","",IF(ISBLANK(E473),"",IF(ISTEXT(E473),LARGE(B$14:B472,1)+1,0)))</f>
        <v/>
      </c>
      <c r="C473" s="4041"/>
      <c r="D473" s="4068"/>
      <c r="E473" s="4108"/>
      <c r="F473" s="4070"/>
      <c r="G473" s="4071"/>
      <c r="H473" s="4066"/>
      <c r="I473" s="4057"/>
      <c r="J473" s="4058"/>
      <c r="K473" s="4059"/>
      <c r="L473" s="4067"/>
      <c r="M473" s="4061">
        <f t="shared" si="8"/>
        <v>0</v>
      </c>
    </row>
    <row r="474" spans="1:13" s="4077" customFormat="1" ht="26.25">
      <c r="A474" s="4033">
        <f>ROW()</f>
        <v>474</v>
      </c>
      <c r="B474" s="4040" t="str">
        <f>IF(C474="E","",IF(ISBLANK(E474),"",IF(ISTEXT(E474),LARGE(B$14:B473,1)+1,0)))</f>
        <v/>
      </c>
      <c r="C474" s="4041"/>
      <c r="D474" s="4068"/>
      <c r="E474" s="4108"/>
      <c r="F474" s="4070"/>
      <c r="G474" s="4071"/>
      <c r="H474" s="4066"/>
      <c r="I474" s="4057"/>
      <c r="J474" s="4058"/>
      <c r="K474" s="4059"/>
      <c r="L474" s="4067"/>
      <c r="M474" s="4061">
        <f t="shared" si="8"/>
        <v>0</v>
      </c>
    </row>
    <row r="475" spans="1:13" s="4077" customFormat="1" ht="26.25">
      <c r="A475" s="4033">
        <f>ROW()</f>
        <v>475</v>
      </c>
      <c r="B475" s="4040" t="str">
        <f>IF(C475="E","",IF(ISBLANK(E475),"",IF(ISTEXT(E475),LARGE(B$14:B474,1)+1,0)))</f>
        <v/>
      </c>
      <c r="C475" s="4041"/>
      <c r="D475" s="4068"/>
      <c r="E475" s="4108"/>
      <c r="F475" s="4070"/>
      <c r="G475" s="4071"/>
      <c r="H475" s="4066"/>
      <c r="I475" s="4057"/>
      <c r="J475" s="4058"/>
      <c r="K475" s="4059"/>
      <c r="L475" s="4067"/>
      <c r="M475" s="4061">
        <f t="shared" si="8"/>
        <v>0</v>
      </c>
    </row>
    <row r="476" spans="1:13" s="4077" customFormat="1" ht="26.25">
      <c r="A476" s="4033">
        <f>ROW()</f>
        <v>476</v>
      </c>
      <c r="B476" s="4040" t="str">
        <f>IF(C476="E","",IF(ISBLANK(E476),"",IF(ISTEXT(E476),LARGE(B$14:B475,1)+1,0)))</f>
        <v/>
      </c>
      <c r="C476" s="4041"/>
      <c r="D476" s="4068"/>
      <c r="E476" s="4108"/>
      <c r="F476" s="4070"/>
      <c r="G476" s="4071"/>
      <c r="H476" s="4066"/>
      <c r="I476" s="4057"/>
      <c r="J476" s="4058"/>
      <c r="K476" s="4059"/>
      <c r="L476" s="4067"/>
      <c r="M476" s="4061">
        <f t="shared" si="8"/>
        <v>0</v>
      </c>
    </row>
    <row r="477" spans="1:13" s="4077" customFormat="1" ht="26.25">
      <c r="A477" s="4033">
        <f>ROW()</f>
        <v>477</v>
      </c>
      <c r="B477" s="4040" t="str">
        <f>IF(C477="E","",IF(ISBLANK(E477),"",IF(ISTEXT(E477),LARGE(B$14:B476,1)+1,0)))</f>
        <v/>
      </c>
      <c r="C477" s="4041"/>
      <c r="D477" s="4068"/>
      <c r="E477" s="4108"/>
      <c r="F477" s="4070"/>
      <c r="G477" s="4071"/>
      <c r="H477" s="4066"/>
      <c r="I477" s="4057"/>
      <c r="J477" s="4058"/>
      <c r="K477" s="4059"/>
      <c r="L477" s="4067"/>
      <c r="M477" s="4061">
        <f t="shared" si="8"/>
        <v>0</v>
      </c>
    </row>
    <row r="478" spans="1:13" s="4077" customFormat="1" ht="26.25">
      <c r="A478" s="4033">
        <f>ROW()</f>
        <v>478</v>
      </c>
      <c r="B478" s="4040" t="str">
        <f>IF(C478="E","",IF(ISBLANK(E478),"",IF(ISTEXT(E478),LARGE(B$14:B477,1)+1,0)))</f>
        <v/>
      </c>
      <c r="C478" s="4041"/>
      <c r="D478" s="4068"/>
      <c r="E478" s="4108"/>
      <c r="F478" s="4070"/>
      <c r="G478" s="4071"/>
      <c r="H478" s="4066"/>
      <c r="I478" s="4057"/>
      <c r="J478" s="4058"/>
      <c r="K478" s="4059"/>
      <c r="L478" s="4067"/>
      <c r="M478" s="4061">
        <f t="shared" si="8"/>
        <v>0</v>
      </c>
    </row>
    <row r="479" spans="1:13" s="4077" customFormat="1" ht="26.25">
      <c r="A479" s="4033">
        <f>ROW()</f>
        <v>479</v>
      </c>
      <c r="B479" s="4040" t="str">
        <f>IF(C479="E","",IF(ISBLANK(E479),"",IF(ISTEXT(E479),LARGE(B$14:B478,1)+1,0)))</f>
        <v/>
      </c>
      <c r="C479" s="4041"/>
      <c r="D479" s="4068"/>
      <c r="E479" s="4108"/>
      <c r="F479" s="4070"/>
      <c r="G479" s="4071"/>
      <c r="H479" s="4066"/>
      <c r="I479" s="4057"/>
      <c r="J479" s="4058"/>
      <c r="K479" s="4059"/>
      <c r="L479" s="4067"/>
      <c r="M479" s="4061">
        <f t="shared" si="8"/>
        <v>0</v>
      </c>
    </row>
    <row r="480" spans="1:13" s="4077" customFormat="1" ht="26.25">
      <c r="A480" s="4033">
        <f>ROW()</f>
        <v>480</v>
      </c>
      <c r="B480" s="4040" t="str">
        <f>IF(C480="E","",IF(ISBLANK(E480),"",IF(ISTEXT(E480),LARGE(B$14:B479,1)+1,0)))</f>
        <v/>
      </c>
      <c r="C480" s="4041"/>
      <c r="D480" s="4068"/>
      <c r="E480" s="4108"/>
      <c r="F480" s="4070"/>
      <c r="G480" s="4071"/>
      <c r="H480" s="4066"/>
      <c r="I480" s="4057"/>
      <c r="J480" s="4058"/>
      <c r="K480" s="4059"/>
      <c r="L480" s="4067"/>
      <c r="M480" s="4061">
        <f t="shared" si="8"/>
        <v>0</v>
      </c>
    </row>
    <row r="481" spans="1:13" s="4077" customFormat="1" ht="26.25">
      <c r="A481" s="4033">
        <f>ROW()</f>
        <v>481</v>
      </c>
      <c r="B481" s="4040" t="str">
        <f>IF(C481="E","",IF(ISBLANK(E481),"",IF(ISTEXT(E481),LARGE(B$14:B480,1)+1,0)))</f>
        <v/>
      </c>
      <c r="C481" s="4041"/>
      <c r="D481" s="4068"/>
      <c r="E481" s="4108"/>
      <c r="F481" s="4070"/>
      <c r="G481" s="4071"/>
      <c r="H481" s="4066"/>
      <c r="I481" s="4057"/>
      <c r="J481" s="4058"/>
      <c r="K481" s="4059"/>
      <c r="L481" s="4067"/>
      <c r="M481" s="4061">
        <f t="shared" si="8"/>
        <v>0</v>
      </c>
    </row>
    <row r="482" spans="1:13" s="4077" customFormat="1" ht="26.25">
      <c r="A482" s="4033">
        <f>ROW()</f>
        <v>482</v>
      </c>
      <c r="B482" s="4040" t="str">
        <f>IF(C482="E","",IF(ISBLANK(E482),"",IF(ISTEXT(E482),LARGE(B$14:B481,1)+1,0)))</f>
        <v/>
      </c>
      <c r="C482" s="4041"/>
      <c r="D482" s="4068"/>
      <c r="E482" s="4108"/>
      <c r="F482" s="4070"/>
      <c r="G482" s="4071"/>
      <c r="H482" s="4066"/>
      <c r="I482" s="4057"/>
      <c r="J482" s="4058"/>
      <c r="K482" s="4059"/>
      <c r="L482" s="4067"/>
      <c r="M482" s="4061">
        <f t="shared" si="8"/>
        <v>0</v>
      </c>
    </row>
    <row r="483" spans="1:13" s="4077" customFormat="1" ht="26.25">
      <c r="A483" s="4033">
        <f>ROW()</f>
        <v>483</v>
      </c>
      <c r="B483" s="4040" t="str">
        <f>IF(C483="E","",IF(ISBLANK(E483),"",IF(ISTEXT(E483),LARGE(B$14:B482,1)+1,0)))</f>
        <v/>
      </c>
      <c r="C483" s="4041"/>
      <c r="D483" s="4068"/>
      <c r="E483" s="4108"/>
      <c r="F483" s="4070"/>
      <c r="G483" s="4071"/>
      <c r="H483" s="4066"/>
      <c r="I483" s="4057"/>
      <c r="J483" s="4058"/>
      <c r="K483" s="4059"/>
      <c r="L483" s="4067"/>
      <c r="M483" s="4061">
        <f t="shared" si="8"/>
        <v>0</v>
      </c>
    </row>
    <row r="484" spans="1:13" s="4077" customFormat="1" ht="26.25">
      <c r="A484" s="4033">
        <f>ROW()</f>
        <v>484</v>
      </c>
      <c r="B484" s="4040" t="str">
        <f>IF(C484="E","",IF(ISBLANK(E484),"",IF(ISTEXT(E484),LARGE(B$14:B483,1)+1,0)))</f>
        <v/>
      </c>
      <c r="C484" s="4041"/>
      <c r="D484" s="4068"/>
      <c r="E484" s="4108"/>
      <c r="F484" s="4070"/>
      <c r="G484" s="4071"/>
      <c r="H484" s="4066"/>
      <c r="I484" s="4057"/>
      <c r="J484" s="4058"/>
      <c r="K484" s="4059"/>
      <c r="L484" s="4067"/>
      <c r="M484" s="4061">
        <f t="shared" si="8"/>
        <v>0</v>
      </c>
    </row>
    <row r="485" spans="1:13" s="4077" customFormat="1" ht="26.25">
      <c r="A485" s="4033">
        <f>ROW()</f>
        <v>485</v>
      </c>
      <c r="B485" s="4040" t="str">
        <f>IF(C485="E","",IF(ISBLANK(E485),"",IF(ISTEXT(E485),LARGE(B$14:B484,1)+1,0)))</f>
        <v/>
      </c>
      <c r="C485" s="4041"/>
      <c r="D485" s="4068"/>
      <c r="E485" s="4108"/>
      <c r="F485" s="4070"/>
      <c r="G485" s="4071"/>
      <c r="H485" s="4066"/>
      <c r="I485" s="4057"/>
      <c r="J485" s="4058"/>
      <c r="K485" s="4059"/>
      <c r="L485" s="4067"/>
      <c r="M485" s="4061">
        <f t="shared" si="8"/>
        <v>0</v>
      </c>
    </row>
    <row r="486" spans="1:13" s="4077" customFormat="1" ht="26.25">
      <c r="A486" s="4033">
        <f>ROW()</f>
        <v>486</v>
      </c>
      <c r="B486" s="4040" t="str">
        <f>IF(C486="E","",IF(ISBLANK(E486),"",IF(ISTEXT(E486),LARGE(B$14:B485,1)+1,0)))</f>
        <v/>
      </c>
      <c r="C486" s="4041"/>
      <c r="D486" s="4068"/>
      <c r="E486" s="4108"/>
      <c r="F486" s="4070"/>
      <c r="G486" s="4071"/>
      <c r="H486" s="4066"/>
      <c r="I486" s="4057"/>
      <c r="J486" s="4058"/>
      <c r="K486" s="4059"/>
      <c r="L486" s="4067"/>
      <c r="M486" s="4061">
        <f t="shared" si="8"/>
        <v>0</v>
      </c>
    </row>
    <row r="487" spans="1:13" s="4077" customFormat="1" ht="26.25">
      <c r="A487" s="4033">
        <f>ROW()</f>
        <v>487</v>
      </c>
      <c r="B487" s="4040" t="str">
        <f>IF(C487="E","",IF(ISBLANK(E487),"",IF(ISTEXT(E487),LARGE(B$14:B486,1)+1,0)))</f>
        <v/>
      </c>
      <c r="C487" s="4041"/>
      <c r="D487" s="4068"/>
      <c r="E487" s="4108"/>
      <c r="F487" s="4070"/>
      <c r="G487" s="4071"/>
      <c r="H487" s="4066"/>
      <c r="I487" s="4057"/>
      <c r="J487" s="4058"/>
      <c r="K487" s="4059"/>
      <c r="L487" s="4067"/>
      <c r="M487" s="4061">
        <f t="shared" si="8"/>
        <v>0</v>
      </c>
    </row>
    <row r="488" spans="1:13" s="4077" customFormat="1" ht="26.25">
      <c r="A488" s="4033">
        <f>ROW()</f>
        <v>488</v>
      </c>
      <c r="B488" s="4040" t="str">
        <f>IF(C488="E","",IF(ISBLANK(E488),"",IF(ISTEXT(E488),LARGE(B$14:B487,1)+1,0)))</f>
        <v/>
      </c>
      <c r="C488" s="4041"/>
      <c r="D488" s="4068"/>
      <c r="E488" s="4108"/>
      <c r="F488" s="4070"/>
      <c r="G488" s="4071"/>
      <c r="H488" s="4066"/>
      <c r="I488" s="4057"/>
      <c r="J488" s="4058"/>
      <c r="K488" s="4059"/>
      <c r="L488" s="4067"/>
      <c r="M488" s="4061">
        <f t="shared" si="8"/>
        <v>0</v>
      </c>
    </row>
    <row r="489" spans="1:13" s="4077" customFormat="1" ht="26.25">
      <c r="A489" s="4033">
        <f>ROW()</f>
        <v>489</v>
      </c>
      <c r="B489" s="4040" t="str">
        <f>IF(C489="E","",IF(ISBLANK(E489),"",IF(ISTEXT(E489),LARGE(B$14:B488,1)+1,0)))</f>
        <v/>
      </c>
      <c r="C489" s="4041"/>
      <c r="D489" s="4068"/>
      <c r="E489" s="4108"/>
      <c r="F489" s="4070"/>
      <c r="G489" s="4071"/>
      <c r="H489" s="4066"/>
      <c r="I489" s="4057"/>
      <c r="J489" s="4058"/>
      <c r="K489" s="4059"/>
      <c r="L489" s="4067"/>
      <c r="M489" s="4061">
        <f t="shared" si="8"/>
        <v>0</v>
      </c>
    </row>
    <row r="490" spans="1:13" s="4077" customFormat="1" ht="26.25">
      <c r="A490" s="4033">
        <f>ROW()</f>
        <v>490</v>
      </c>
      <c r="B490" s="4040" t="str">
        <f>IF(C490="E","",IF(ISBLANK(E490),"",IF(ISTEXT(E490),LARGE(B$14:B489,1)+1,0)))</f>
        <v/>
      </c>
      <c r="C490" s="4041"/>
      <c r="D490" s="4068"/>
      <c r="E490" s="4108"/>
      <c r="F490" s="4070"/>
      <c r="G490" s="4071"/>
      <c r="H490" s="4066"/>
      <c r="I490" s="4057"/>
      <c r="J490" s="4058"/>
      <c r="K490" s="4059"/>
      <c r="L490" s="4067"/>
      <c r="M490" s="4061">
        <f t="shared" si="8"/>
        <v>0</v>
      </c>
    </row>
    <row r="491" spans="1:13" s="4077" customFormat="1" ht="26.25">
      <c r="A491" s="4033">
        <f>ROW()</f>
        <v>491</v>
      </c>
      <c r="B491" s="4040" t="str">
        <f>IF(C491="E","",IF(ISBLANK(E491),"",IF(ISTEXT(E491),LARGE(B$14:B490,1)+1,0)))</f>
        <v/>
      </c>
      <c r="C491" s="4041"/>
      <c r="D491" s="4068"/>
      <c r="E491" s="4108"/>
      <c r="F491" s="4070"/>
      <c r="G491" s="4071"/>
      <c r="H491" s="4066"/>
      <c r="I491" s="4057"/>
      <c r="J491" s="4058"/>
      <c r="K491" s="4059"/>
      <c r="L491" s="4067"/>
      <c r="M491" s="4061">
        <f t="shared" si="8"/>
        <v>0</v>
      </c>
    </row>
    <row r="492" spans="1:13" s="4077" customFormat="1" ht="26.25">
      <c r="A492" s="4033">
        <f>ROW()</f>
        <v>492</v>
      </c>
      <c r="B492" s="4040" t="str">
        <f>IF(C492="E","",IF(ISBLANK(E492),"",IF(ISTEXT(E492),LARGE(B$14:B491,1)+1,0)))</f>
        <v/>
      </c>
      <c r="C492" s="4041"/>
      <c r="D492" s="4068"/>
      <c r="E492" s="4108"/>
      <c r="F492" s="4070"/>
      <c r="G492" s="4071"/>
      <c r="H492" s="4066"/>
      <c r="I492" s="4057"/>
      <c r="J492" s="4058"/>
      <c r="K492" s="4059"/>
      <c r="L492" s="4067"/>
      <c r="M492" s="4061">
        <f t="shared" si="8"/>
        <v>0</v>
      </c>
    </row>
    <row r="493" spans="1:13" s="4077" customFormat="1" ht="26.25">
      <c r="A493" s="4033">
        <f>ROW()</f>
        <v>493</v>
      </c>
      <c r="B493" s="4040" t="str">
        <f>IF(C493="E","",IF(ISBLANK(E493),"",IF(ISTEXT(E493),LARGE(B$14:B492,1)+1,0)))</f>
        <v/>
      </c>
      <c r="C493" s="4041"/>
      <c r="D493" s="4068"/>
      <c r="E493" s="4108"/>
      <c r="F493" s="4070"/>
      <c r="G493" s="4071"/>
      <c r="H493" s="4066"/>
      <c r="I493" s="4057"/>
      <c r="J493" s="4058"/>
      <c r="K493" s="4059"/>
      <c r="L493" s="4067"/>
      <c r="M493" s="4061">
        <f t="shared" si="8"/>
        <v>0</v>
      </c>
    </row>
    <row r="494" spans="1:13" s="4077" customFormat="1" ht="26.25">
      <c r="A494" s="4033">
        <f>ROW()</f>
        <v>494</v>
      </c>
      <c r="B494" s="4040" t="str">
        <f>IF(C494="E","",IF(ISBLANK(E494),"",IF(ISTEXT(E494),LARGE(B$14:B493,1)+1,0)))</f>
        <v/>
      </c>
      <c r="C494" s="4041"/>
      <c r="D494" s="4068"/>
      <c r="E494" s="4108"/>
      <c r="F494" s="4070"/>
      <c r="G494" s="4071"/>
      <c r="H494" s="4066"/>
      <c r="I494" s="4057"/>
      <c r="J494" s="4058"/>
      <c r="K494" s="4059"/>
      <c r="L494" s="4067"/>
      <c r="M494" s="4061">
        <f t="shared" si="8"/>
        <v>0</v>
      </c>
    </row>
    <row r="495" spans="1:13" s="4077" customFormat="1" ht="26.25">
      <c r="A495" s="4033">
        <f>ROW()</f>
        <v>495</v>
      </c>
      <c r="B495" s="4040" t="str">
        <f>IF(C495="E","",IF(ISBLANK(E495),"",IF(ISTEXT(E495),LARGE(B$14:B494,1)+1,0)))</f>
        <v/>
      </c>
      <c r="C495" s="4041"/>
      <c r="D495" s="4068"/>
      <c r="E495" s="4108"/>
      <c r="F495" s="4070"/>
      <c r="G495" s="4071"/>
      <c r="H495" s="4066"/>
      <c r="I495" s="4057"/>
      <c r="J495" s="4058"/>
      <c r="K495" s="4059"/>
      <c r="L495" s="4067"/>
      <c r="M495" s="4061">
        <f t="shared" si="8"/>
        <v>0</v>
      </c>
    </row>
    <row r="496" spans="1:13" s="4077" customFormat="1" ht="26.25">
      <c r="A496" s="4033">
        <f>ROW()</f>
        <v>496</v>
      </c>
      <c r="B496" s="4040" t="str">
        <f>IF(C496="E","",IF(ISBLANK(E496),"",IF(ISTEXT(E496),LARGE(B$14:B495,1)+1,0)))</f>
        <v/>
      </c>
      <c r="C496" s="4041"/>
      <c r="D496" s="4068"/>
      <c r="E496" s="4108"/>
      <c r="F496" s="4070"/>
      <c r="G496" s="4071"/>
      <c r="H496" s="4066"/>
      <c r="I496" s="4057"/>
      <c r="J496" s="4058"/>
      <c r="K496" s="4059"/>
      <c r="L496" s="4067"/>
      <c r="M496" s="4061">
        <f t="shared" si="8"/>
        <v>0</v>
      </c>
    </row>
    <row r="497" spans="1:13" s="4077" customFormat="1" ht="26.25">
      <c r="A497" s="4033">
        <f>ROW()</f>
        <v>497</v>
      </c>
      <c r="B497" s="4040" t="str">
        <f>IF(C497="E","",IF(ISBLANK(E497),"",IF(ISTEXT(E497),LARGE(B$14:B496,1)+1,0)))</f>
        <v/>
      </c>
      <c r="C497" s="4041"/>
      <c r="D497" s="4068"/>
      <c r="E497" s="4108"/>
      <c r="F497" s="4070"/>
      <c r="G497" s="4071"/>
      <c r="H497" s="4066"/>
      <c r="I497" s="4057"/>
      <c r="J497" s="4058"/>
      <c r="K497" s="4059"/>
      <c r="L497" s="4067"/>
      <c r="M497" s="4061">
        <f t="shared" si="8"/>
        <v>0</v>
      </c>
    </row>
    <row r="498" spans="1:13" s="4077" customFormat="1" ht="26.25">
      <c r="A498" s="4033">
        <f>ROW()</f>
        <v>498</v>
      </c>
      <c r="B498" s="4040" t="str">
        <f>IF(C498="E","",IF(ISBLANK(E498),"",IF(ISTEXT(E498),LARGE(B$14:B497,1)+1,0)))</f>
        <v/>
      </c>
      <c r="C498" s="4041"/>
      <c r="D498" s="4068"/>
      <c r="E498" s="4108"/>
      <c r="F498" s="4070"/>
      <c r="G498" s="4071"/>
      <c r="H498" s="4066"/>
      <c r="I498" s="4057"/>
      <c r="J498" s="4058"/>
      <c r="K498" s="4059"/>
      <c r="L498" s="4067"/>
      <c r="M498" s="4061">
        <f t="shared" si="8"/>
        <v>0</v>
      </c>
    </row>
    <row r="499" spans="1:13" s="4077" customFormat="1" ht="26.25">
      <c r="A499" s="4033">
        <f>ROW()</f>
        <v>499</v>
      </c>
      <c r="B499" s="4040" t="str">
        <f>IF(C499="E","",IF(ISBLANK(E499),"",IF(ISTEXT(E499),LARGE(B$14:B498,1)+1,0)))</f>
        <v/>
      </c>
      <c r="C499" s="4041"/>
      <c r="D499" s="4068"/>
      <c r="E499" s="4108"/>
      <c r="F499" s="4070"/>
      <c r="G499" s="4071"/>
      <c r="H499" s="4066"/>
      <c r="I499" s="4057"/>
      <c r="J499" s="4058"/>
      <c r="K499" s="4059"/>
      <c r="L499" s="4067"/>
      <c r="M499" s="4061">
        <f t="shared" si="8"/>
        <v>0</v>
      </c>
    </row>
    <row r="500" spans="1:13" s="4077" customFormat="1" ht="26.25">
      <c r="A500" s="4033">
        <f>ROW()</f>
        <v>500</v>
      </c>
      <c r="B500" s="4040" t="str">
        <f>IF(C500="E","",IF(ISBLANK(E500),"",IF(ISTEXT(E500),LARGE(B$14:B499,1)+1,0)))</f>
        <v/>
      </c>
      <c r="C500" s="4041"/>
      <c r="D500" s="4068"/>
      <c r="E500" s="4108"/>
      <c r="F500" s="4070"/>
      <c r="G500" s="4071"/>
      <c r="H500" s="4066"/>
      <c r="I500" s="4057"/>
      <c r="J500" s="4058"/>
      <c r="K500" s="4059"/>
      <c r="L500" s="4067"/>
      <c r="M500" s="4061">
        <f t="shared" si="8"/>
        <v>0</v>
      </c>
    </row>
    <row r="501" spans="1:13" s="4077" customFormat="1" ht="26.25">
      <c r="A501" s="4033">
        <f>ROW()</f>
        <v>501</v>
      </c>
      <c r="B501" s="4040" t="str">
        <f>IF(C501="E","",IF(ISBLANK(E501),"",IF(ISTEXT(E501),LARGE(B$14:B500,1)+1,0)))</f>
        <v/>
      </c>
      <c r="C501" s="4041"/>
      <c r="D501" s="4068"/>
      <c r="E501" s="4108"/>
      <c r="F501" s="4070"/>
      <c r="G501" s="4071"/>
      <c r="H501" s="4066"/>
      <c r="I501" s="4057"/>
      <c r="J501" s="4058"/>
      <c r="K501" s="4059"/>
      <c r="L501" s="4067"/>
      <c r="M501" s="4061">
        <f t="shared" si="8"/>
        <v>0</v>
      </c>
    </row>
    <row r="502" spans="1:13" s="4077" customFormat="1" ht="26.25">
      <c r="A502" s="4033">
        <f>ROW()</f>
        <v>502</v>
      </c>
      <c r="B502" s="4040" t="str">
        <f>IF(C502="E","",IF(ISBLANK(E502),"",IF(ISTEXT(E502),LARGE(B$14:B501,1)+1,0)))</f>
        <v/>
      </c>
      <c r="C502" s="4041"/>
      <c r="D502" s="4068"/>
      <c r="E502" s="4108"/>
      <c r="F502" s="4070"/>
      <c r="G502" s="4071"/>
      <c r="H502" s="4066"/>
      <c r="I502" s="4057"/>
      <c r="J502" s="4058"/>
      <c r="K502" s="4059"/>
      <c r="L502" s="4067"/>
      <c r="M502" s="4061">
        <f t="shared" si="8"/>
        <v>0</v>
      </c>
    </row>
    <row r="503" spans="1:13" s="4077" customFormat="1" ht="26.25">
      <c r="A503" s="4033">
        <f>ROW()</f>
        <v>503</v>
      </c>
      <c r="B503" s="4040" t="str">
        <f>IF(C503="E","",IF(ISBLANK(E503),"",IF(ISTEXT(E503),LARGE(B$14:B502,1)+1,0)))</f>
        <v/>
      </c>
      <c r="C503" s="4041"/>
      <c r="D503" s="4068"/>
      <c r="E503" s="4108"/>
      <c r="F503" s="4070"/>
      <c r="G503" s="4071"/>
      <c r="H503" s="4066"/>
      <c r="I503" s="4057"/>
      <c r="J503" s="4058"/>
      <c r="K503" s="4059"/>
      <c r="L503" s="4067"/>
      <c r="M503" s="4061">
        <f t="shared" si="8"/>
        <v>0</v>
      </c>
    </row>
    <row r="504" spans="1:13" s="4077" customFormat="1" ht="26.25">
      <c r="A504" s="4033">
        <f>ROW()</f>
        <v>504</v>
      </c>
      <c r="B504" s="4040" t="str">
        <f>IF(C504="E","",IF(ISBLANK(E504),"",IF(ISTEXT(E504),LARGE(B$14:B503,1)+1,0)))</f>
        <v/>
      </c>
      <c r="C504" s="4041"/>
      <c r="D504" s="4068"/>
      <c r="E504" s="4108"/>
      <c r="F504" s="4070"/>
      <c r="G504" s="4071"/>
      <c r="H504" s="4066"/>
      <c r="I504" s="4057"/>
      <c r="J504" s="4058"/>
      <c r="K504" s="4059"/>
      <c r="L504" s="4067"/>
      <c r="M504" s="4061">
        <f t="shared" si="8"/>
        <v>0</v>
      </c>
    </row>
    <row r="505" spans="1:13" s="4077" customFormat="1" ht="26.25">
      <c r="A505" s="4033">
        <f>ROW()</f>
        <v>505</v>
      </c>
      <c r="B505" s="4040" t="str">
        <f>IF(C505="E","",IF(ISBLANK(E505),"",IF(ISTEXT(E505),LARGE(B$14:B504,1)+1,0)))</f>
        <v/>
      </c>
      <c r="C505" s="4041"/>
      <c r="D505" s="4068"/>
      <c r="E505" s="4108"/>
      <c r="F505" s="4070"/>
      <c r="G505" s="4071"/>
      <c r="H505" s="4066"/>
      <c r="I505" s="4057"/>
      <c r="J505" s="4058"/>
      <c r="K505" s="4059"/>
      <c r="L505" s="4067"/>
      <c r="M505" s="4061">
        <f t="shared" si="8"/>
        <v>0</v>
      </c>
    </row>
    <row r="506" spans="1:13" s="4077" customFormat="1" ht="26.25">
      <c r="A506" s="4033">
        <f>ROW()</f>
        <v>506</v>
      </c>
      <c r="B506" s="4040" t="str">
        <f>IF(C506="E","",IF(ISBLANK(E506),"",IF(ISTEXT(E506),LARGE(B$14:B505,1)+1,0)))</f>
        <v/>
      </c>
      <c r="C506" s="4041"/>
      <c r="D506" s="4068"/>
      <c r="E506" s="4108"/>
      <c r="F506" s="4070"/>
      <c r="G506" s="4071"/>
      <c r="H506" s="4066"/>
      <c r="I506" s="4057"/>
      <c r="J506" s="4058"/>
      <c r="K506" s="4059"/>
      <c r="L506" s="4067"/>
      <c r="M506" s="4061">
        <f t="shared" si="8"/>
        <v>0</v>
      </c>
    </row>
    <row r="507" spans="1:13" s="4077" customFormat="1" ht="26.25">
      <c r="A507" s="4033">
        <f>ROW()</f>
        <v>507</v>
      </c>
      <c r="B507" s="4040" t="str">
        <f>IF(C507="E","",IF(ISBLANK(E507),"",IF(ISTEXT(E507),LARGE(B$14:B506,1)+1,0)))</f>
        <v/>
      </c>
      <c r="C507" s="4041"/>
      <c r="D507" s="4068"/>
      <c r="E507" s="4108"/>
      <c r="F507" s="4070"/>
      <c r="G507" s="4071"/>
      <c r="H507" s="4066"/>
      <c r="I507" s="4057"/>
      <c r="J507" s="4058"/>
      <c r="K507" s="4059"/>
      <c r="L507" s="4067"/>
      <c r="M507" s="4061">
        <f t="shared" si="8"/>
        <v>0</v>
      </c>
    </row>
    <row r="508" spans="1:13" s="4077" customFormat="1" ht="26.25">
      <c r="A508" s="4033">
        <f>ROW()</f>
        <v>508</v>
      </c>
      <c r="B508" s="4040" t="str">
        <f>IF(C508="E","",IF(ISBLANK(E508),"",IF(ISTEXT(E508),LARGE(B$14:B507,1)+1,0)))</f>
        <v/>
      </c>
      <c r="C508" s="4041"/>
      <c r="D508" s="4068"/>
      <c r="E508" s="4108"/>
      <c r="F508" s="4070"/>
      <c r="G508" s="4071"/>
      <c r="H508" s="4066"/>
      <c r="I508" s="4057"/>
      <c r="J508" s="4058"/>
      <c r="K508" s="4059"/>
      <c r="L508" s="4067"/>
      <c r="M508" s="4061">
        <f t="shared" si="8"/>
        <v>0</v>
      </c>
    </row>
    <row r="509" spans="1:13" s="4077" customFormat="1" ht="26.25">
      <c r="A509" s="4033">
        <f>ROW()</f>
        <v>509</v>
      </c>
      <c r="B509" s="4040" t="str">
        <f>IF(C509="E","",IF(ISBLANK(E509),"",IF(ISTEXT(E509),LARGE(B$14:B508,1)+1,0)))</f>
        <v/>
      </c>
      <c r="C509" s="4041"/>
      <c r="D509" s="4068"/>
      <c r="E509" s="4108"/>
      <c r="F509" s="4070"/>
      <c r="G509" s="4071"/>
      <c r="H509" s="4066"/>
      <c r="I509" s="4057"/>
      <c r="J509" s="4058"/>
      <c r="K509" s="4059"/>
      <c r="L509" s="4067"/>
      <c r="M509" s="4061">
        <f t="shared" si="8"/>
        <v>0</v>
      </c>
    </row>
    <row r="510" spans="1:13" s="4077" customFormat="1" ht="26.25">
      <c r="A510" s="4033">
        <f>ROW()</f>
        <v>510</v>
      </c>
      <c r="B510" s="4040" t="str">
        <f>IF(C510="E","",IF(ISBLANK(E510),"",IF(ISTEXT(E510),LARGE(B$14:B509,1)+1,0)))</f>
        <v/>
      </c>
      <c r="C510" s="4041"/>
      <c r="D510" s="4068"/>
      <c r="E510" s="4108"/>
      <c r="F510" s="4070"/>
      <c r="G510" s="4071"/>
      <c r="H510" s="4066"/>
      <c r="I510" s="4057"/>
      <c r="J510" s="4058"/>
      <c r="K510" s="4059"/>
      <c r="L510" s="4067"/>
      <c r="M510" s="4061">
        <f t="shared" si="8"/>
        <v>0</v>
      </c>
    </row>
    <row r="511" spans="1:13" s="4077" customFormat="1" ht="26.25">
      <c r="A511" s="4033">
        <f>ROW()</f>
        <v>511</v>
      </c>
      <c r="B511" s="4040" t="str">
        <f>IF(C511="E","",IF(ISBLANK(E511),"",IF(ISTEXT(E511),LARGE(B$14:B510,1)+1,0)))</f>
        <v/>
      </c>
      <c r="C511" s="4041"/>
      <c r="D511" s="4068"/>
      <c r="E511" s="4108"/>
      <c r="F511" s="4070"/>
      <c r="G511" s="4071"/>
      <c r="H511" s="4066"/>
      <c r="I511" s="4057"/>
      <c r="J511" s="4058"/>
      <c r="K511" s="4059"/>
      <c r="L511" s="4067"/>
      <c r="M511" s="4061">
        <f t="shared" si="8"/>
        <v>0</v>
      </c>
    </row>
    <row r="512" spans="1:13" s="4077" customFormat="1" ht="26.25">
      <c r="A512" s="4033">
        <f>ROW()</f>
        <v>512</v>
      </c>
      <c r="B512" s="4040" t="str">
        <f>IF(C512="E","",IF(ISBLANK(E512),"",IF(ISTEXT(E512),LARGE(B$14:B511,1)+1,0)))</f>
        <v/>
      </c>
      <c r="C512" s="4041"/>
      <c r="D512" s="4068"/>
      <c r="E512" s="4108"/>
      <c r="F512" s="4070"/>
      <c r="G512" s="4071"/>
      <c r="H512" s="4066"/>
      <c r="I512" s="4057"/>
      <c r="J512" s="4058"/>
      <c r="K512" s="4059"/>
      <c r="L512" s="4067"/>
      <c r="M512" s="4061">
        <f t="shared" si="8"/>
        <v>0</v>
      </c>
    </row>
    <row r="513" spans="1:13" s="4077" customFormat="1" ht="26.25">
      <c r="A513" s="4033">
        <f>ROW()</f>
        <v>513</v>
      </c>
      <c r="B513" s="4040" t="str">
        <f>IF(C513="E","",IF(ISBLANK(E513),"",IF(ISTEXT(E513),LARGE(B$14:B512,1)+1,0)))</f>
        <v/>
      </c>
      <c r="C513" s="4041"/>
      <c r="D513" s="4068"/>
      <c r="E513" s="4108"/>
      <c r="F513" s="4070"/>
      <c r="G513" s="4071"/>
      <c r="H513" s="4066"/>
      <c r="I513" s="4057"/>
      <c r="J513" s="4058"/>
      <c r="K513" s="4059"/>
      <c r="L513" s="4067"/>
      <c r="M513" s="4061">
        <f t="shared" si="8"/>
        <v>0</v>
      </c>
    </row>
    <row r="514" spans="1:13" s="4077" customFormat="1" ht="26.25">
      <c r="A514" s="4033">
        <f>ROW()</f>
        <v>514</v>
      </c>
      <c r="B514" s="4040" t="str">
        <f>IF(C514="E","",IF(ISBLANK(E514),"",IF(ISTEXT(E514),LARGE(B$14:B513,1)+1,0)))</f>
        <v/>
      </c>
      <c r="C514" s="4041"/>
      <c r="D514" s="4068"/>
      <c r="E514" s="4108"/>
      <c r="F514" s="4070"/>
      <c r="G514" s="4071"/>
      <c r="H514" s="4066"/>
      <c r="I514" s="4057"/>
      <c r="J514" s="4058"/>
      <c r="K514" s="4059"/>
      <c r="L514" s="4067"/>
      <c r="M514" s="4061">
        <f t="shared" si="8"/>
        <v>0</v>
      </c>
    </row>
    <row r="515" spans="1:13" s="4077" customFormat="1" ht="26.25">
      <c r="A515" s="4033">
        <f>ROW()</f>
        <v>515</v>
      </c>
      <c r="B515" s="4040" t="str">
        <f>IF(C515="E","",IF(ISBLANK(E515),"",IF(ISTEXT(E515),LARGE(B$14:B514,1)+1,0)))</f>
        <v/>
      </c>
      <c r="C515" s="4041"/>
      <c r="D515" s="4068"/>
      <c r="E515" s="4108"/>
      <c r="F515" s="4070"/>
      <c r="G515" s="4071"/>
      <c r="H515" s="4066"/>
      <c r="I515" s="4057"/>
      <c r="J515" s="4058"/>
      <c r="K515" s="4059"/>
      <c r="L515" s="4067"/>
      <c r="M515" s="4061">
        <f t="shared" si="8"/>
        <v>0</v>
      </c>
    </row>
    <row r="516" spans="1:13" s="4077" customFormat="1" ht="26.25">
      <c r="A516" s="4033">
        <f>ROW()</f>
        <v>516</v>
      </c>
      <c r="B516" s="4040" t="str">
        <f>IF(C516="E","",IF(ISBLANK(E516),"",IF(ISTEXT(E516),LARGE(B$14:B515,1)+1,0)))</f>
        <v/>
      </c>
      <c r="C516" s="4041"/>
      <c r="D516" s="4068"/>
      <c r="E516" s="4108"/>
      <c r="F516" s="4070"/>
      <c r="G516" s="4071"/>
      <c r="H516" s="4066"/>
      <c r="I516" s="4057"/>
      <c r="J516" s="4058"/>
      <c r="K516" s="4059"/>
      <c r="L516" s="4067"/>
      <c r="M516" s="4061">
        <f t="shared" si="8"/>
        <v>0</v>
      </c>
    </row>
    <row r="517" spans="1:13" s="4077" customFormat="1" ht="26.25">
      <c r="A517" s="4033">
        <f>ROW()</f>
        <v>517</v>
      </c>
      <c r="B517" s="4040" t="str">
        <f>IF(C517="E","",IF(ISBLANK(E517),"",IF(ISTEXT(E517),LARGE(B$14:B516,1)+1,0)))</f>
        <v/>
      </c>
      <c r="C517" s="4041"/>
      <c r="D517" s="4068"/>
      <c r="E517" s="4108"/>
      <c r="F517" s="4070"/>
      <c r="G517" s="4071"/>
      <c r="H517" s="4066"/>
      <c r="I517" s="4057"/>
      <c r="J517" s="4058"/>
      <c r="K517" s="4059"/>
      <c r="L517" s="4067"/>
      <c r="M517" s="4061">
        <f t="shared" si="8"/>
        <v>0</v>
      </c>
    </row>
    <row r="518" spans="1:13" s="4077" customFormat="1" ht="26.25">
      <c r="A518" s="4033">
        <f>ROW()</f>
        <v>518</v>
      </c>
      <c r="B518" s="4040" t="str">
        <f>IF(C518="E","",IF(ISBLANK(E518),"",IF(ISTEXT(E518),LARGE(B$14:B517,1)+1,0)))</f>
        <v/>
      </c>
      <c r="C518" s="4041"/>
      <c r="D518" s="4068"/>
      <c r="E518" s="4108"/>
      <c r="F518" s="4070"/>
      <c r="G518" s="4071"/>
      <c r="H518" s="4066"/>
      <c r="I518" s="4057"/>
      <c r="J518" s="4058"/>
      <c r="K518" s="4059"/>
      <c r="L518" s="4067"/>
      <c r="M518" s="4061">
        <f t="shared" si="8"/>
        <v>0</v>
      </c>
    </row>
    <row r="519" spans="1:13" s="4077" customFormat="1" ht="26.25">
      <c r="A519" s="4033">
        <f>ROW()</f>
        <v>519</v>
      </c>
      <c r="B519" s="4040" t="str">
        <f>IF(C519="E","",IF(ISBLANK(E519),"",IF(ISTEXT(E519),LARGE(B$14:B518,1)+1,0)))</f>
        <v/>
      </c>
      <c r="C519" s="4041"/>
      <c r="D519" s="4068"/>
      <c r="E519" s="4108"/>
      <c r="F519" s="4070"/>
      <c r="G519" s="4071"/>
      <c r="H519" s="4066"/>
      <c r="I519" s="4057"/>
      <c r="J519" s="4058"/>
      <c r="K519" s="4059"/>
      <c r="L519" s="4067"/>
      <c r="M519" s="4061">
        <f t="shared" si="8"/>
        <v>0</v>
      </c>
    </row>
    <row r="520" spans="1:13" s="4077" customFormat="1" ht="26.25">
      <c r="A520" s="4033">
        <f>ROW()</f>
        <v>520</v>
      </c>
      <c r="B520" s="4040" t="str">
        <f>IF(C520="E","",IF(ISBLANK(E520),"",IF(ISTEXT(E520),LARGE(B$14:B519,1)+1,0)))</f>
        <v/>
      </c>
      <c r="C520" s="4041"/>
      <c r="D520" s="4068"/>
      <c r="E520" s="4108"/>
      <c r="F520" s="4070"/>
      <c r="G520" s="4071"/>
      <c r="H520" s="4066"/>
      <c r="I520" s="4057"/>
      <c r="J520" s="4058"/>
      <c r="K520" s="4059"/>
      <c r="L520" s="4067"/>
      <c r="M520" s="4061">
        <f t="shared" si="8"/>
        <v>0</v>
      </c>
    </row>
    <row r="521" spans="1:13" s="4077" customFormat="1" ht="26.25">
      <c r="A521" s="4033">
        <f>ROW()</f>
        <v>521</v>
      </c>
      <c r="B521" s="4040" t="str">
        <f>IF(C521="E","",IF(ISBLANK(E521),"",IF(ISTEXT(E521),LARGE(B$14:B520,1)+1,0)))</f>
        <v/>
      </c>
      <c r="C521" s="4041"/>
      <c r="D521" s="4068"/>
      <c r="E521" s="4108"/>
      <c r="F521" s="4070"/>
      <c r="G521" s="4071"/>
      <c r="H521" s="4066"/>
      <c r="I521" s="4057"/>
      <c r="J521" s="4058"/>
      <c r="K521" s="4059"/>
      <c r="L521" s="4067"/>
      <c r="M521" s="4061">
        <f t="shared" si="8"/>
        <v>0</v>
      </c>
    </row>
    <row r="522" spans="1:13" s="4077" customFormat="1" ht="26.25">
      <c r="A522" s="4033">
        <f>ROW()</f>
        <v>522</v>
      </c>
      <c r="B522" s="4040" t="str">
        <f>IF(C522="E","",IF(ISBLANK(E522),"",IF(ISTEXT(E522),LARGE(B$14:B521,1)+1,0)))</f>
        <v/>
      </c>
      <c r="C522" s="4041"/>
      <c r="D522" s="4068"/>
      <c r="E522" s="4108"/>
      <c r="F522" s="4070"/>
      <c r="G522" s="4071"/>
      <c r="H522" s="4066"/>
      <c r="I522" s="4057"/>
      <c r="J522" s="4058"/>
      <c r="K522" s="4059"/>
      <c r="L522" s="4067"/>
      <c r="M522" s="4061">
        <f t="shared" si="8"/>
        <v>0</v>
      </c>
    </row>
    <row r="523" spans="1:13" s="4077" customFormat="1" ht="26.25">
      <c r="A523" s="4033">
        <f>ROW()</f>
        <v>523</v>
      </c>
      <c r="B523" s="4040" t="str">
        <f>IF(C523="E","",IF(ISBLANK(E523),"",IF(ISTEXT(E523),LARGE(B$14:B522,1)+1,0)))</f>
        <v/>
      </c>
      <c r="C523" s="4041"/>
      <c r="D523" s="4068"/>
      <c r="E523" s="4108"/>
      <c r="F523" s="4070"/>
      <c r="G523" s="4071"/>
      <c r="H523" s="4066"/>
      <c r="I523" s="4057"/>
      <c r="J523" s="4058"/>
      <c r="K523" s="4059"/>
      <c r="L523" s="4067"/>
      <c r="M523" s="4061">
        <f t="shared" si="8"/>
        <v>0</v>
      </c>
    </row>
    <row r="524" spans="1:13" s="4077" customFormat="1" ht="26.25">
      <c r="A524" s="4033">
        <f>ROW()</f>
        <v>524</v>
      </c>
      <c r="B524" s="4040" t="str">
        <f>IF(C524="E","",IF(ISBLANK(E524),"",IF(ISTEXT(E524),LARGE(B$14:B523,1)+1,0)))</f>
        <v/>
      </c>
      <c r="C524" s="4041"/>
      <c r="D524" s="4068"/>
      <c r="E524" s="4108"/>
      <c r="F524" s="4070"/>
      <c r="G524" s="4071"/>
      <c r="H524" s="4066"/>
      <c r="I524" s="4057"/>
      <c r="J524" s="4058"/>
      <c r="K524" s="4059"/>
      <c r="L524" s="4067"/>
      <c r="M524" s="4061">
        <f t="shared" si="8"/>
        <v>0</v>
      </c>
    </row>
    <row r="525" spans="1:13" s="4077" customFormat="1" ht="26.25">
      <c r="A525" s="4033">
        <f>ROW()</f>
        <v>525</v>
      </c>
      <c r="B525" s="4040" t="str">
        <f>IF(C525="E","",IF(ISBLANK(E525),"",IF(ISTEXT(E525),LARGE(B$14:B524,1)+1,0)))</f>
        <v/>
      </c>
      <c r="C525" s="4041"/>
      <c r="D525" s="4068"/>
      <c r="E525" s="4108"/>
      <c r="F525" s="4070"/>
      <c r="G525" s="4071"/>
      <c r="H525" s="4066"/>
      <c r="I525" s="4057"/>
      <c r="J525" s="4058"/>
      <c r="K525" s="4059"/>
      <c r="L525" s="4067"/>
      <c r="M525" s="4061">
        <f t="shared" si="8"/>
        <v>0</v>
      </c>
    </row>
    <row r="526" spans="1:13" s="4077" customFormat="1" ht="26.25">
      <c r="A526" s="4033">
        <f>ROW()</f>
        <v>526</v>
      </c>
      <c r="B526" s="4040" t="str">
        <f>IF(C526="E","",IF(ISBLANK(E526),"",IF(ISTEXT(E526),LARGE(B$14:B525,1)+1,0)))</f>
        <v/>
      </c>
      <c r="C526" s="4041"/>
      <c r="D526" s="4068"/>
      <c r="E526" s="4108"/>
      <c r="F526" s="4070"/>
      <c r="G526" s="4071"/>
      <c r="H526" s="4066"/>
      <c r="I526" s="4057"/>
      <c r="J526" s="4058"/>
      <c r="K526" s="4059"/>
      <c r="L526" s="4067"/>
      <c r="M526" s="4061">
        <f t="shared" si="8"/>
        <v>0</v>
      </c>
    </row>
    <row r="527" spans="1:13" s="4077" customFormat="1" ht="26.25">
      <c r="A527" s="4033">
        <f>ROW()</f>
        <v>527</v>
      </c>
      <c r="B527" s="4040" t="str">
        <f>IF(C527="E","",IF(ISBLANK(E527),"",IF(ISTEXT(E527),LARGE(B$14:B526,1)+1,0)))</f>
        <v/>
      </c>
      <c r="C527" s="4041"/>
      <c r="D527" s="4068"/>
      <c r="E527" s="4108"/>
      <c r="F527" s="4070"/>
      <c r="G527" s="4071"/>
      <c r="H527" s="4066"/>
      <c r="I527" s="4057"/>
      <c r="J527" s="4058"/>
      <c r="K527" s="4059"/>
      <c r="L527" s="4067"/>
      <c r="M527" s="4061">
        <f t="shared" si="8"/>
        <v>0</v>
      </c>
    </row>
    <row r="528" spans="1:13" s="4077" customFormat="1" ht="26.25">
      <c r="A528" s="4033">
        <f>ROW()</f>
        <v>528</v>
      </c>
      <c r="B528" s="4040" t="str">
        <f>IF(C528="E","",IF(ISBLANK(E528),"",IF(ISTEXT(E528),LARGE(B$14:B527,1)+1,0)))</f>
        <v/>
      </c>
      <c r="C528" s="4041"/>
      <c r="D528" s="4068"/>
      <c r="E528" s="4108"/>
      <c r="F528" s="4070"/>
      <c r="G528" s="4071"/>
      <c r="H528" s="4066"/>
      <c r="I528" s="4057"/>
      <c r="J528" s="4058"/>
      <c r="K528" s="4059"/>
      <c r="L528" s="4067"/>
      <c r="M528" s="4061">
        <f t="shared" si="8"/>
        <v>0</v>
      </c>
    </row>
    <row r="529" spans="1:13" s="4077" customFormat="1" ht="26.25">
      <c r="A529" s="4033">
        <f>ROW()</f>
        <v>529</v>
      </c>
      <c r="B529" s="4040" t="str">
        <f>IF(C529="E","",IF(ISBLANK(E529),"",IF(ISTEXT(E529),LARGE(B$14:B528,1)+1,0)))</f>
        <v/>
      </c>
      <c r="C529" s="4041"/>
      <c r="D529" s="4068"/>
      <c r="E529" s="4108"/>
      <c r="F529" s="4070"/>
      <c r="G529" s="4071"/>
      <c r="H529" s="4066"/>
      <c r="I529" s="4057"/>
      <c r="J529" s="4058"/>
      <c r="K529" s="4059"/>
      <c r="L529" s="4067"/>
      <c r="M529" s="4061">
        <f t="shared" si="8"/>
        <v>0</v>
      </c>
    </row>
    <row r="530" spans="1:13" s="4077" customFormat="1" ht="26.25">
      <c r="A530" s="4033">
        <f>ROW()</f>
        <v>530</v>
      </c>
      <c r="B530" s="4040" t="str">
        <f>IF(C530="E","",IF(ISBLANK(E530),"",IF(ISTEXT(E530),LARGE(B$14:B529,1)+1,0)))</f>
        <v/>
      </c>
      <c r="C530" s="4041"/>
      <c r="D530" s="4068"/>
      <c r="E530" s="4108"/>
      <c r="F530" s="4070"/>
      <c r="G530" s="4071"/>
      <c r="H530" s="4066"/>
      <c r="I530" s="4057"/>
      <c r="J530" s="4058"/>
      <c r="K530" s="4059"/>
      <c r="L530" s="4067"/>
      <c r="M530" s="4061">
        <f t="shared" si="8"/>
        <v>0</v>
      </c>
    </row>
    <row r="531" spans="1:13" s="4077" customFormat="1" ht="26.25">
      <c r="A531" s="4033">
        <f>ROW()</f>
        <v>531</v>
      </c>
      <c r="B531" s="4040" t="str">
        <f>IF(C531="E","",IF(ISBLANK(E531),"",IF(ISTEXT(E531),LARGE(B$14:B530,1)+1,0)))</f>
        <v/>
      </c>
      <c r="C531" s="4041"/>
      <c r="D531" s="4068"/>
      <c r="E531" s="4108"/>
      <c r="F531" s="4070"/>
      <c r="G531" s="4071"/>
      <c r="H531" s="4066"/>
      <c r="I531" s="4057"/>
      <c r="J531" s="4058"/>
      <c r="K531" s="4059"/>
      <c r="L531" s="4067"/>
      <c r="M531" s="4061">
        <f t="shared" si="8"/>
        <v>0</v>
      </c>
    </row>
    <row r="532" spans="1:13" s="4077" customFormat="1" ht="26.25">
      <c r="A532" s="4033">
        <f>ROW()</f>
        <v>532</v>
      </c>
      <c r="B532" s="4040" t="str">
        <f>IF(C532="E","",IF(ISBLANK(E532),"",IF(ISTEXT(E532),LARGE(B$14:B531,1)+1,0)))</f>
        <v/>
      </c>
      <c r="C532" s="4041"/>
      <c r="D532" s="4068"/>
      <c r="E532" s="4108"/>
      <c r="F532" s="4070"/>
      <c r="G532" s="4071"/>
      <c r="H532" s="4066"/>
      <c r="I532" s="4057"/>
      <c r="J532" s="4058"/>
      <c r="K532" s="4059"/>
      <c r="L532" s="4067"/>
      <c r="M532" s="4061">
        <f t="shared" si="8"/>
        <v>0</v>
      </c>
    </row>
    <row r="533" spans="1:13" s="4077" customFormat="1" ht="26.25">
      <c r="A533" s="4033">
        <f>ROW()</f>
        <v>533</v>
      </c>
      <c r="B533" s="4040" t="str">
        <f>IF(C533="E","",IF(ISBLANK(E533),"",IF(ISTEXT(E533),LARGE(B$14:B532,1)+1,0)))</f>
        <v/>
      </c>
      <c r="C533" s="4041"/>
      <c r="D533" s="4068"/>
      <c r="E533" s="4108"/>
      <c r="F533" s="4070"/>
      <c r="G533" s="4071"/>
      <c r="H533" s="4066"/>
      <c r="I533" s="4057"/>
      <c r="J533" s="4058"/>
      <c r="K533" s="4059"/>
      <c r="L533" s="4067"/>
      <c r="M533" s="4061">
        <f t="shared" si="8"/>
        <v>0</v>
      </c>
    </row>
    <row r="534" spans="1:13" s="4077" customFormat="1" ht="26.25">
      <c r="A534" s="4033">
        <f>ROW()</f>
        <v>534</v>
      </c>
      <c r="B534" s="4040" t="str">
        <f>IF(C534="E","",IF(ISBLANK(E534),"",IF(ISTEXT(E534),LARGE(B$14:B533,1)+1,0)))</f>
        <v/>
      </c>
      <c r="C534" s="4041"/>
      <c r="D534" s="4068"/>
      <c r="E534" s="4108"/>
      <c r="F534" s="4070"/>
      <c r="G534" s="4071"/>
      <c r="H534" s="4066"/>
      <c r="I534" s="4057"/>
      <c r="J534" s="4058"/>
      <c r="K534" s="4059"/>
      <c r="L534" s="4067"/>
      <c r="M534" s="4061">
        <f t="shared" si="8"/>
        <v>0</v>
      </c>
    </row>
    <row r="535" spans="1:13" s="4077" customFormat="1" ht="26.25">
      <c r="A535" s="4033">
        <f>ROW()</f>
        <v>535</v>
      </c>
      <c r="B535" s="4040" t="str">
        <f>IF(C535="E","",IF(ISBLANK(E535),"",IF(ISTEXT(E535),LARGE(B$14:B534,1)+1,0)))</f>
        <v/>
      </c>
      <c r="C535" s="4041"/>
      <c r="D535" s="4068"/>
      <c r="E535" s="4108"/>
      <c r="F535" s="4070"/>
      <c r="G535" s="4071"/>
      <c r="H535" s="4066"/>
      <c r="I535" s="4057"/>
      <c r="J535" s="4058"/>
      <c r="K535" s="4059"/>
      <c r="L535" s="4067"/>
      <c r="M535" s="4061">
        <f t="shared" si="8"/>
        <v>0</v>
      </c>
    </row>
    <row r="536" spans="1:13" s="4077" customFormat="1" ht="26.25">
      <c r="A536" s="4033">
        <f>ROW()</f>
        <v>536</v>
      </c>
      <c r="B536" s="4040" t="str">
        <f>IF(C536="E","",IF(ISBLANK(E536),"",IF(ISTEXT(E536),LARGE(B$14:B535,1)+1,0)))</f>
        <v/>
      </c>
      <c r="C536" s="4041"/>
      <c r="D536" s="4068"/>
      <c r="E536" s="4108"/>
      <c r="F536" s="4070"/>
      <c r="G536" s="4071"/>
      <c r="H536" s="4066"/>
      <c r="I536" s="4057"/>
      <c r="J536" s="4058"/>
      <c r="K536" s="4059"/>
      <c r="L536" s="4067"/>
      <c r="M536" s="4061">
        <f t="shared" si="8"/>
        <v>0</v>
      </c>
    </row>
    <row r="537" spans="1:13" s="4077" customFormat="1" ht="26.25">
      <c r="A537" s="4033">
        <f>ROW()</f>
        <v>537</v>
      </c>
      <c r="B537" s="4040" t="str">
        <f>IF(C537="E","",IF(ISBLANK(E537),"",IF(ISTEXT(E537),LARGE(B$14:B536,1)+1,0)))</f>
        <v/>
      </c>
      <c r="C537" s="4041"/>
      <c r="D537" s="4068"/>
      <c r="E537" s="4108"/>
      <c r="F537" s="4070"/>
      <c r="G537" s="4071"/>
      <c r="H537" s="4066"/>
      <c r="I537" s="4057"/>
      <c r="J537" s="4058"/>
      <c r="K537" s="4059"/>
      <c r="L537" s="4067"/>
      <c r="M537" s="4061">
        <f t="shared" si="8"/>
        <v>0</v>
      </c>
    </row>
    <row r="538" spans="1:13" s="4077" customFormat="1" ht="26.25">
      <c r="A538" s="4033">
        <f>ROW()</f>
        <v>538</v>
      </c>
      <c r="B538" s="4040" t="str">
        <f>IF(C538="E","",IF(ISBLANK(E538),"",IF(ISTEXT(E538),LARGE(B$14:B537,1)+1,0)))</f>
        <v/>
      </c>
      <c r="C538" s="4041"/>
      <c r="D538" s="4068"/>
      <c r="E538" s="4108"/>
      <c r="F538" s="4070"/>
      <c r="G538" s="4071"/>
      <c r="H538" s="4066"/>
      <c r="I538" s="4057"/>
      <c r="J538" s="4058"/>
      <c r="K538" s="4059"/>
      <c r="L538" s="4067"/>
      <c r="M538" s="4061">
        <f t="shared" si="8"/>
        <v>0</v>
      </c>
    </row>
    <row r="539" spans="1:13" s="4077" customFormat="1" ht="26.25">
      <c r="A539" s="4033">
        <f>ROW()</f>
        <v>539</v>
      </c>
      <c r="B539" s="4040" t="str">
        <f>IF(C539="E","",IF(ISBLANK(E539),"",IF(ISTEXT(E539),LARGE(B$14:B538,1)+1,0)))</f>
        <v/>
      </c>
      <c r="C539" s="4041"/>
      <c r="D539" s="4068"/>
      <c r="E539" s="4108"/>
      <c r="F539" s="4070"/>
      <c r="G539" s="4071"/>
      <c r="H539" s="4066"/>
      <c r="I539" s="4057"/>
      <c r="J539" s="4058"/>
      <c r="K539" s="4059"/>
      <c r="L539" s="4067"/>
      <c r="M539" s="4061">
        <f t="shared" si="8"/>
        <v>0</v>
      </c>
    </row>
    <row r="540" spans="1:13" s="4077" customFormat="1" ht="26.25">
      <c r="A540" s="4033">
        <f>ROW()</f>
        <v>540</v>
      </c>
      <c r="B540" s="4040" t="str">
        <f>IF(C540="E","",IF(ISBLANK(E540),"",IF(ISTEXT(E540),LARGE(B$14:B539,1)+1,0)))</f>
        <v/>
      </c>
      <c r="C540" s="4041"/>
      <c r="D540" s="4068"/>
      <c r="E540" s="4108"/>
      <c r="F540" s="4070"/>
      <c r="G540" s="4071"/>
      <c r="H540" s="4066"/>
      <c r="I540" s="4057"/>
      <c r="J540" s="4058"/>
      <c r="K540" s="4059"/>
      <c r="L540" s="4067"/>
      <c r="M540" s="4061">
        <f t="shared" si="8"/>
        <v>0</v>
      </c>
    </row>
    <row r="541" spans="1:13" s="4077" customFormat="1" ht="26.25">
      <c r="A541" s="4033">
        <f>ROW()</f>
        <v>541</v>
      </c>
      <c r="B541" s="4040" t="str">
        <f>IF(C541="E","",IF(ISBLANK(E541),"",IF(ISTEXT(E541),LARGE(B$14:B540,1)+1,0)))</f>
        <v/>
      </c>
      <c r="C541" s="4041"/>
      <c r="D541" s="4068"/>
      <c r="E541" s="4108"/>
      <c r="F541" s="4070"/>
      <c r="G541" s="4071"/>
      <c r="H541" s="4066"/>
      <c r="I541" s="4057"/>
      <c r="J541" s="4058"/>
      <c r="K541" s="4059"/>
      <c r="L541" s="4067"/>
      <c r="M541" s="4061">
        <f t="shared" si="8"/>
        <v>0</v>
      </c>
    </row>
    <row r="542" spans="1:13" s="4077" customFormat="1" ht="26.25">
      <c r="A542" s="4033">
        <f>ROW()</f>
        <v>542</v>
      </c>
      <c r="B542" s="4040" t="str">
        <f>IF(C542="E","",IF(ISBLANK(E542),"",IF(ISTEXT(E542),LARGE(B$14:B541,1)+1,0)))</f>
        <v/>
      </c>
      <c r="C542" s="4041"/>
      <c r="D542" s="4068"/>
      <c r="E542" s="4108"/>
      <c r="F542" s="4070"/>
      <c r="G542" s="4071"/>
      <c r="H542" s="4066"/>
      <c r="I542" s="4057"/>
      <c r="J542" s="4058"/>
      <c r="K542" s="4059"/>
      <c r="L542" s="4067"/>
      <c r="M542" s="4061">
        <f t="shared" si="8"/>
        <v>0</v>
      </c>
    </row>
    <row r="543" spans="1:13" s="4077" customFormat="1" ht="26.25">
      <c r="A543" s="4033">
        <f>ROW()</f>
        <v>543</v>
      </c>
      <c r="B543" s="4040" t="str">
        <f>IF(C543="E","",IF(ISBLANK(E543),"",IF(ISTEXT(E543),LARGE(B$14:B542,1)+1,0)))</f>
        <v/>
      </c>
      <c r="C543" s="4041"/>
      <c r="D543" s="4068"/>
      <c r="E543" s="4108"/>
      <c r="F543" s="4070"/>
      <c r="G543" s="4071"/>
      <c r="H543" s="4066"/>
      <c r="I543" s="4057"/>
      <c r="J543" s="4058"/>
      <c r="K543" s="4059"/>
      <c r="L543" s="4067"/>
      <c r="M543" s="4061">
        <f t="shared" si="8"/>
        <v>0</v>
      </c>
    </row>
    <row r="544" spans="1:13" s="4077" customFormat="1" ht="26.25">
      <c r="A544" s="4033">
        <f>ROW()</f>
        <v>544</v>
      </c>
      <c r="B544" s="4040" t="str">
        <f>IF(C544="E","",IF(ISBLANK(E544),"",IF(ISTEXT(E544),LARGE(B$14:B543,1)+1,0)))</f>
        <v/>
      </c>
      <c r="C544" s="4041"/>
      <c r="D544" s="4068"/>
      <c r="E544" s="4108"/>
      <c r="F544" s="4070"/>
      <c r="G544" s="4071"/>
      <c r="H544" s="4066"/>
      <c r="I544" s="4057"/>
      <c r="J544" s="4058"/>
      <c r="K544" s="4059"/>
      <c r="L544" s="4067"/>
      <c r="M544" s="4061">
        <f t="shared" si="8"/>
        <v>0</v>
      </c>
    </row>
    <row r="545" spans="1:13" s="4077" customFormat="1" ht="26.25">
      <c r="A545" s="4033">
        <f>ROW()</f>
        <v>545</v>
      </c>
      <c r="B545" s="4040" t="str">
        <f>IF(C545="E","",IF(ISBLANK(E545),"",IF(ISTEXT(E545),LARGE(B$14:B544,1)+1,0)))</f>
        <v/>
      </c>
      <c r="C545" s="4041"/>
      <c r="D545" s="4068"/>
      <c r="E545" s="4108"/>
      <c r="F545" s="4070"/>
      <c r="G545" s="4071"/>
      <c r="H545" s="4066"/>
      <c r="I545" s="4057"/>
      <c r="J545" s="4058"/>
      <c r="K545" s="4059"/>
      <c r="L545" s="4067"/>
      <c r="M545" s="4061">
        <f t="shared" si="8"/>
        <v>0</v>
      </c>
    </row>
    <row r="546" spans="1:13" s="4077" customFormat="1" ht="26.25">
      <c r="A546" s="4033">
        <f>ROW()</f>
        <v>546</v>
      </c>
      <c r="B546" s="4040" t="str">
        <f>IF(C546="E","",IF(ISBLANK(E546),"",IF(ISTEXT(E546),LARGE(B$14:B545,1)+1,0)))</f>
        <v/>
      </c>
      <c r="C546" s="4041"/>
      <c r="D546" s="4068"/>
      <c r="E546" s="4108"/>
      <c r="F546" s="4070"/>
      <c r="G546" s="4071"/>
      <c r="H546" s="4066"/>
      <c r="I546" s="4057"/>
      <c r="J546" s="4058"/>
      <c r="K546" s="4059"/>
      <c r="L546" s="4067"/>
      <c r="M546" s="4061">
        <f t="shared" si="8"/>
        <v>0</v>
      </c>
    </row>
    <row r="547" spans="1:13" s="4077" customFormat="1" ht="26.25">
      <c r="A547" s="4033">
        <f>ROW()</f>
        <v>547</v>
      </c>
      <c r="B547" s="4040" t="str">
        <f>IF(C547="E","",IF(ISBLANK(E547),"",IF(ISTEXT(E547),LARGE(B$14:B546,1)+1,0)))</f>
        <v/>
      </c>
      <c r="C547" s="4041"/>
      <c r="D547" s="4068"/>
      <c r="E547" s="4108"/>
      <c r="F547" s="4070"/>
      <c r="G547" s="4071"/>
      <c r="H547" s="4066"/>
      <c r="I547" s="4057"/>
      <c r="J547" s="4058"/>
      <c r="K547" s="4059"/>
      <c r="L547" s="4067"/>
      <c r="M547" s="4061">
        <f t="shared" si="8"/>
        <v>0</v>
      </c>
    </row>
    <row r="548" spans="1:13" s="4077" customFormat="1" ht="26.25">
      <c r="A548" s="4033">
        <f>ROW()</f>
        <v>548</v>
      </c>
      <c r="B548" s="4040" t="str">
        <f>IF(C548="E","",IF(ISBLANK(E548),"",IF(ISTEXT(E548),LARGE(B$14:B547,1)+1,0)))</f>
        <v/>
      </c>
      <c r="C548" s="4041"/>
      <c r="D548" s="4068"/>
      <c r="E548" s="4108"/>
      <c r="F548" s="4070"/>
      <c r="G548" s="4071"/>
      <c r="H548" s="4066"/>
      <c r="I548" s="4057"/>
      <c r="J548" s="4058"/>
      <c r="K548" s="4059"/>
      <c r="L548" s="4067"/>
      <c r="M548" s="4061">
        <f t="shared" si="8"/>
        <v>0</v>
      </c>
    </row>
    <row r="549" spans="1:13" s="4077" customFormat="1" ht="26.25">
      <c r="A549" s="4033">
        <f>ROW()</f>
        <v>549</v>
      </c>
      <c r="B549" s="4040" t="str">
        <f>IF(C549="E","",IF(ISBLANK(E549),"",IF(ISTEXT(E549),LARGE(B$14:B548,1)+1,0)))</f>
        <v/>
      </c>
      <c r="C549" s="4041"/>
      <c r="D549" s="4068"/>
      <c r="E549" s="4108"/>
      <c r="F549" s="4070"/>
      <c r="G549" s="4071"/>
      <c r="H549" s="4066"/>
      <c r="I549" s="4057"/>
      <c r="J549" s="4058"/>
      <c r="K549" s="4059"/>
      <c r="L549" s="4067"/>
      <c r="M549" s="4061">
        <f t="shared" si="8"/>
        <v>0</v>
      </c>
    </row>
    <row r="550" spans="1:13" s="4077" customFormat="1" ht="26.25">
      <c r="A550" s="4033">
        <f>ROW()</f>
        <v>550</v>
      </c>
      <c r="B550" s="4040" t="str">
        <f>IF(C550="E","",IF(ISBLANK(E550),"",IF(ISTEXT(E550),LARGE(B$14:B549,1)+1,0)))</f>
        <v/>
      </c>
      <c r="C550" s="4041"/>
      <c r="D550" s="4068"/>
      <c r="E550" s="4108"/>
      <c r="F550" s="4070"/>
      <c r="G550" s="4071"/>
      <c r="H550" s="4066"/>
      <c r="I550" s="4057"/>
      <c r="J550" s="4058"/>
      <c r="K550" s="4059"/>
      <c r="L550" s="4067"/>
      <c r="M550" s="4061">
        <f t="shared" si="8"/>
        <v>0</v>
      </c>
    </row>
    <row r="551" spans="1:13" s="4077" customFormat="1" ht="26.25">
      <c r="A551" s="4033">
        <f>ROW()</f>
        <v>551</v>
      </c>
      <c r="B551" s="4040" t="str">
        <f>IF(C551="E","",IF(ISBLANK(E551),"",IF(ISTEXT(E551),LARGE(B$14:B550,1)+1,0)))</f>
        <v/>
      </c>
      <c r="C551" s="4041"/>
      <c r="D551" s="4068"/>
      <c r="E551" s="4108"/>
      <c r="F551" s="4070"/>
      <c r="G551" s="4071"/>
      <c r="H551" s="4066"/>
      <c r="I551" s="4057"/>
      <c r="J551" s="4058"/>
      <c r="K551" s="4059"/>
      <c r="L551" s="4067"/>
      <c r="M551" s="4061">
        <f t="shared" si="8"/>
        <v>0</v>
      </c>
    </row>
    <row r="552" spans="1:13" s="4077" customFormat="1" ht="26.25">
      <c r="A552" s="4033">
        <f>ROW()</f>
        <v>552</v>
      </c>
      <c r="B552" s="4040" t="str">
        <f>IF(C552="E","",IF(ISBLANK(E552),"",IF(ISTEXT(E552),LARGE(B$14:B551,1)+1,0)))</f>
        <v/>
      </c>
      <c r="C552" s="4041"/>
      <c r="D552" s="4068"/>
      <c r="E552" s="4108"/>
      <c r="F552" s="4070"/>
      <c r="G552" s="4071"/>
      <c r="H552" s="4066"/>
      <c r="I552" s="4057"/>
      <c r="J552" s="4058"/>
      <c r="K552" s="4059"/>
      <c r="L552" s="4067"/>
      <c r="M552" s="4061">
        <f t="shared" si="8"/>
        <v>0</v>
      </c>
    </row>
    <row r="553" spans="1:13" s="4077" customFormat="1" ht="26.25">
      <c r="A553" s="4033">
        <f>ROW()</f>
        <v>553</v>
      </c>
      <c r="B553" s="4040" t="str">
        <f>IF(C553="E","",IF(ISBLANK(E553),"",IF(ISTEXT(E553),LARGE(B$14:B552,1)+1,0)))</f>
        <v/>
      </c>
      <c r="C553" s="4041"/>
      <c r="D553" s="4068"/>
      <c r="E553" s="4108"/>
      <c r="F553" s="4070"/>
      <c r="G553" s="4071"/>
      <c r="H553" s="4066"/>
      <c r="I553" s="4057"/>
      <c r="J553" s="4058"/>
      <c r="K553" s="4059"/>
      <c r="L553" s="4067"/>
      <c r="M553" s="4061">
        <f t="shared" si="8"/>
        <v>0</v>
      </c>
    </row>
    <row r="554" spans="1:13" s="4077" customFormat="1" ht="26.25">
      <c r="A554" s="4033">
        <f>ROW()</f>
        <v>554</v>
      </c>
      <c r="B554" s="4040" t="str">
        <f>IF(C554="E","",IF(ISBLANK(E554),"",IF(ISTEXT(E554),LARGE(B$14:B553,1)+1,0)))</f>
        <v/>
      </c>
      <c r="C554" s="4041"/>
      <c r="D554" s="4068"/>
      <c r="E554" s="4108"/>
      <c r="F554" s="4070"/>
      <c r="G554" s="4071"/>
      <c r="H554" s="4066"/>
      <c r="I554" s="4057"/>
      <c r="J554" s="4058"/>
      <c r="K554" s="4059"/>
      <c r="L554" s="4067"/>
      <c r="M554" s="4061">
        <f t="shared" si="8"/>
        <v>0</v>
      </c>
    </row>
    <row r="555" spans="1:13" s="4077" customFormat="1" ht="26.25">
      <c r="A555" s="4033">
        <f>ROW()</f>
        <v>555</v>
      </c>
      <c r="B555" s="4040" t="str">
        <f>IF(C555="E","",IF(ISBLANK(E555),"",IF(ISTEXT(E555),LARGE(B$14:B554,1)+1,0)))</f>
        <v/>
      </c>
      <c r="C555" s="4041"/>
      <c r="D555" s="4068"/>
      <c r="E555" s="4108"/>
      <c r="F555" s="4070"/>
      <c r="G555" s="4071"/>
      <c r="H555" s="4066"/>
      <c r="I555" s="4057"/>
      <c r="J555" s="4058"/>
      <c r="K555" s="4059"/>
      <c r="L555" s="4067"/>
      <c r="M555" s="4061">
        <f t="shared" si="8"/>
        <v>0</v>
      </c>
    </row>
    <row r="556" spans="1:13" s="4077" customFormat="1" ht="26.25">
      <c r="A556" s="4033">
        <f>ROW()</f>
        <v>556</v>
      </c>
      <c r="B556" s="4040" t="str">
        <f>IF(C556="E","",IF(ISBLANK(E556),"",IF(ISTEXT(E556),LARGE(B$14:B555,1)+1,0)))</f>
        <v/>
      </c>
      <c r="C556" s="4041"/>
      <c r="D556" s="4068"/>
      <c r="E556" s="4108"/>
      <c r="F556" s="4070"/>
      <c r="G556" s="4071"/>
      <c r="H556" s="4066"/>
      <c r="I556" s="4057"/>
      <c r="J556" s="4058"/>
      <c r="K556" s="4059"/>
      <c r="L556" s="4067"/>
      <c r="M556" s="4061">
        <f t="shared" si="8"/>
        <v>0</v>
      </c>
    </row>
    <row r="557" spans="1:13" s="4077" customFormat="1" ht="26.25">
      <c r="A557" s="4033">
        <f>ROW()</f>
        <v>557</v>
      </c>
      <c r="B557" s="4040" t="str">
        <f>IF(C557="E","",IF(ISBLANK(E557),"",IF(ISTEXT(E557),LARGE(B$14:B556,1)+1,0)))</f>
        <v/>
      </c>
      <c r="C557" s="4041"/>
      <c r="D557" s="4068"/>
      <c r="E557" s="4108"/>
      <c r="F557" s="4070"/>
      <c r="G557" s="4071"/>
      <c r="H557" s="4066"/>
      <c r="I557" s="4057"/>
      <c r="J557" s="4058"/>
      <c r="K557" s="4059"/>
      <c r="L557" s="4067"/>
      <c r="M557" s="4061">
        <f t="shared" si="8"/>
        <v>0</v>
      </c>
    </row>
    <row r="558" spans="1:13" s="4077" customFormat="1" ht="26.25">
      <c r="A558" s="4033">
        <f>ROW()</f>
        <v>558</v>
      </c>
      <c r="B558" s="4040" t="str">
        <f>IF(C558="E","",IF(ISBLANK(E558),"",IF(ISTEXT(E558),LARGE(B$14:B557,1)+1,0)))</f>
        <v/>
      </c>
      <c r="C558" s="4041"/>
      <c r="D558" s="4068"/>
      <c r="E558" s="4108"/>
      <c r="F558" s="4070"/>
      <c r="G558" s="4071"/>
      <c r="H558" s="4066"/>
      <c r="I558" s="4057"/>
      <c r="J558" s="4058"/>
      <c r="K558" s="4059"/>
      <c r="L558" s="4067"/>
      <c r="M558" s="4061">
        <f t="shared" si="8"/>
        <v>0</v>
      </c>
    </row>
    <row r="559" spans="1:13" s="4077" customFormat="1" ht="26.25">
      <c r="A559" s="4033">
        <f>ROW()</f>
        <v>559</v>
      </c>
      <c r="B559" s="4040" t="str">
        <f>IF(C559="E","",IF(ISBLANK(E559),"",IF(ISTEXT(E559),LARGE(B$14:B558,1)+1,0)))</f>
        <v/>
      </c>
      <c r="C559" s="4041"/>
      <c r="D559" s="4068"/>
      <c r="E559" s="4108"/>
      <c r="F559" s="4070"/>
      <c r="G559" s="4071"/>
      <c r="H559" s="4066"/>
      <c r="I559" s="4057"/>
      <c r="J559" s="4058"/>
      <c r="K559" s="4109"/>
      <c r="L559" s="4067"/>
      <c r="M559" s="4061">
        <f t="shared" si="8"/>
        <v>0</v>
      </c>
    </row>
    <row r="560" spans="1:13" s="4077" customFormat="1" ht="19.5" customHeight="1">
      <c r="A560" s="4110">
        <f>ROW()</f>
        <v>560</v>
      </c>
      <c r="B560" s="4111"/>
      <c r="C560" s="4111"/>
      <c r="D560" s="4111"/>
      <c r="E560" s="4112"/>
      <c r="F560" s="4112"/>
      <c r="G560" s="4112"/>
      <c r="H560" s="4112"/>
      <c r="I560" s="4112"/>
      <c r="J560" s="4112"/>
      <c r="K560" s="4112"/>
      <c r="L560" s="4112"/>
      <c r="M560" s="4112"/>
    </row>
    <row r="561" spans="1:4" s="4077" customFormat="1">
      <c r="A561" s="4"/>
      <c r="B561" s="4"/>
      <c r="C561" s="4"/>
      <c r="D561" s="4"/>
    </row>
  </sheetData>
  <mergeCells count="30">
    <mergeCell ref="H93:I93"/>
    <mergeCell ref="H115:I115"/>
    <mergeCell ref="H143:I143"/>
    <mergeCell ref="H184:I184"/>
    <mergeCell ref="L12:L13"/>
    <mergeCell ref="M12:M13"/>
    <mergeCell ref="H16:I16"/>
    <mergeCell ref="H46:I46"/>
    <mergeCell ref="F82:G82"/>
    <mergeCell ref="H82:I82"/>
    <mergeCell ref="J12:J13"/>
    <mergeCell ref="B8:C8"/>
    <mergeCell ref="G8:H8"/>
    <mergeCell ref="E12:E13"/>
    <mergeCell ref="F12:G13"/>
    <mergeCell ref="H12:I13"/>
    <mergeCell ref="B6:C6"/>
    <mergeCell ref="G6:H6"/>
    <mergeCell ref="J6:K6"/>
    <mergeCell ref="M6:M7"/>
    <mergeCell ref="B7:C7"/>
    <mergeCell ref="G7:H7"/>
    <mergeCell ref="J7:K7"/>
    <mergeCell ref="A2:A4"/>
    <mergeCell ref="B2:M2"/>
    <mergeCell ref="B4:C4"/>
    <mergeCell ref="E4:K5"/>
    <mergeCell ref="L4:M4"/>
    <mergeCell ref="B5:C5"/>
    <mergeCell ref="L5:M5"/>
  </mergeCells>
  <printOptions gridLines="1" gridLinesSet="0"/>
  <pageMargins left="0.25" right="0.78740157499999996" top="2.0299999999999998" bottom="0.984251969" header="0.4921259845" footer="0.4921259845"/>
  <pageSetup paperSize="9" scale="70" orientation="portrait" horizontalDpi="4294967292" r:id="rId1"/>
  <headerFooter alignWithMargins="0">
    <oddHeader>&amp;L&amp;A&amp;C&amp;BI.U.F.M. U.R.S.S. Confidentiel&amp;B&amp;RPage &amp;P</oddHeader>
    <oddFooter>Page &amp;P</oddFooter>
  </headerFooter>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B375D6-BC29-4FF7-9E2D-C604C5A15576}">
  <dimension ref="A1:IV850"/>
  <sheetViews>
    <sheetView workbookViewId="0">
      <selection activeCell="D13" sqref="D13"/>
    </sheetView>
  </sheetViews>
  <sheetFormatPr baseColWidth="10" defaultColWidth="65.42578125" defaultRowHeight="11.25"/>
  <cols>
    <col min="1" max="1" width="8.7109375" style="1874" customWidth="1"/>
    <col min="2" max="2" width="124.5703125" style="1875" customWidth="1"/>
    <col min="3" max="3" width="4.5703125" style="1870" customWidth="1"/>
    <col min="4" max="16384" width="65.42578125" style="1870"/>
  </cols>
  <sheetData>
    <row r="1" spans="1:4" ht="38.25" customHeight="1">
      <c r="A1" s="8351" t="s">
        <v>3565</v>
      </c>
      <c r="B1" s="8352"/>
    </row>
    <row r="2" spans="1:4" s="1871" customFormat="1" ht="21" customHeight="1">
      <c r="A2" s="1876" t="s">
        <v>1374</v>
      </c>
      <c r="B2" s="1877" t="s">
        <v>3564</v>
      </c>
      <c r="C2" s="1878"/>
      <c r="D2" s="1878"/>
    </row>
    <row r="3" spans="1:4" s="1871" customFormat="1" ht="20.100000000000001" customHeight="1">
      <c r="A3" s="1879">
        <v>10</v>
      </c>
      <c r="B3" s="1916" t="s">
        <v>3563</v>
      </c>
      <c r="C3" s="1878"/>
      <c r="D3" s="1878"/>
    </row>
    <row r="4" spans="1:4" s="1871" customFormat="1" ht="20.100000000000001" customHeight="1">
      <c r="A4" s="1879">
        <v>11</v>
      </c>
      <c r="B4" s="1916" t="s">
        <v>3562</v>
      </c>
      <c r="C4" s="1878"/>
      <c r="D4" s="1878"/>
    </row>
    <row r="5" spans="1:4" s="1871" customFormat="1" ht="20.100000000000001" customHeight="1">
      <c r="A5" s="1879">
        <v>12</v>
      </c>
      <c r="B5" s="1916" t="s">
        <v>3561</v>
      </c>
      <c r="C5" s="1878"/>
      <c r="D5" s="1878"/>
    </row>
    <row r="6" spans="1:4" s="1871" customFormat="1" ht="20.100000000000001" customHeight="1">
      <c r="A6" s="1879">
        <v>13</v>
      </c>
      <c r="B6" s="1916" t="s">
        <v>3560</v>
      </c>
      <c r="C6" s="1878"/>
      <c r="D6" s="1878"/>
    </row>
    <row r="7" spans="1:4" s="1871" customFormat="1" ht="20.100000000000001" customHeight="1">
      <c r="A7" s="1879">
        <v>14</v>
      </c>
      <c r="B7" s="1916" t="s">
        <v>3559</v>
      </c>
      <c r="C7" s="1878"/>
      <c r="D7" s="1878"/>
    </row>
    <row r="8" spans="1:4" s="1871" customFormat="1" ht="20.100000000000001" customHeight="1">
      <c r="A8" s="1879">
        <v>15</v>
      </c>
      <c r="B8" s="1916" t="s">
        <v>3558</v>
      </c>
      <c r="C8" s="1878"/>
      <c r="D8" s="1878"/>
    </row>
    <row r="9" spans="1:4" s="1871" customFormat="1" ht="20.100000000000001" customHeight="1">
      <c r="A9" s="1879">
        <v>16</v>
      </c>
      <c r="B9" s="1916" t="s">
        <v>3557</v>
      </c>
      <c r="C9" s="1878"/>
      <c r="D9" s="1878"/>
    </row>
    <row r="10" spans="1:4" s="1871" customFormat="1" ht="20.100000000000001" customHeight="1">
      <c r="A10" s="1879">
        <v>17</v>
      </c>
      <c r="B10" s="1916" t="s">
        <v>3556</v>
      </c>
      <c r="C10" s="1878"/>
      <c r="D10" s="1878"/>
    </row>
    <row r="11" spans="1:4" s="1871" customFormat="1" ht="20.100000000000001" customHeight="1">
      <c r="A11" s="1879">
        <v>18</v>
      </c>
      <c r="B11" s="1916" t="s">
        <v>3555</v>
      </c>
      <c r="C11" s="1878"/>
      <c r="D11" s="1878"/>
    </row>
    <row r="12" spans="1:4" s="1871" customFormat="1" ht="20.100000000000001" customHeight="1">
      <c r="A12" s="1879">
        <v>19</v>
      </c>
      <c r="B12" s="1916" t="s">
        <v>3554</v>
      </c>
      <c r="C12" s="1878"/>
      <c r="D12" s="1878"/>
    </row>
    <row r="13" spans="1:4" s="1871" customFormat="1" ht="20.100000000000001" customHeight="1">
      <c r="A13" s="1879">
        <v>20</v>
      </c>
      <c r="B13" s="1916" t="s">
        <v>3553</v>
      </c>
      <c r="C13" s="1878"/>
      <c r="D13" s="1878"/>
    </row>
    <row r="14" spans="1:4" s="1871" customFormat="1" ht="20.100000000000001" customHeight="1">
      <c r="A14" s="1879">
        <v>21</v>
      </c>
      <c r="B14" s="1916" t="s">
        <v>3552</v>
      </c>
      <c r="C14" s="1878"/>
      <c r="D14" s="1878"/>
    </row>
    <row r="15" spans="1:4" s="1871" customFormat="1" ht="20.100000000000001" customHeight="1">
      <c r="A15" s="1879">
        <v>22</v>
      </c>
      <c r="B15" s="1916" t="s">
        <v>3551</v>
      </c>
      <c r="C15" s="1878"/>
      <c r="D15" s="1878"/>
    </row>
    <row r="16" spans="1:4" s="1871" customFormat="1" ht="20.100000000000001" customHeight="1">
      <c r="A16" s="1879">
        <v>23</v>
      </c>
      <c r="B16" s="1916" t="s">
        <v>3550</v>
      </c>
      <c r="C16" s="1878"/>
      <c r="D16" s="1878"/>
    </row>
    <row r="17" spans="1:4" s="1871" customFormat="1" ht="20.100000000000001" customHeight="1">
      <c r="A17" s="1879">
        <v>24</v>
      </c>
      <c r="B17" s="1916" t="s">
        <v>3549</v>
      </c>
      <c r="C17" s="1878"/>
      <c r="D17" s="1878"/>
    </row>
    <row r="18" spans="1:4" s="1871" customFormat="1" ht="20.100000000000001" customHeight="1">
      <c r="A18" s="1879">
        <v>25</v>
      </c>
      <c r="B18" s="1916" t="s">
        <v>3548</v>
      </c>
      <c r="C18" s="1878"/>
      <c r="D18" s="1878"/>
    </row>
    <row r="19" spans="1:4" s="1871" customFormat="1" ht="20.100000000000001" customHeight="1">
      <c r="A19" s="1879">
        <v>26</v>
      </c>
      <c r="B19" s="1916" t="s">
        <v>3547</v>
      </c>
      <c r="C19" s="1878"/>
      <c r="D19" s="1878"/>
    </row>
    <row r="20" spans="1:4" s="1871" customFormat="1" ht="20.100000000000001" customHeight="1">
      <c r="A20" s="1879">
        <v>27</v>
      </c>
      <c r="B20" s="1916" t="s">
        <v>3546</v>
      </c>
      <c r="C20" s="1878"/>
      <c r="D20" s="1878"/>
    </row>
    <row r="21" spans="1:4" s="1871" customFormat="1" ht="20.100000000000001" customHeight="1">
      <c r="A21" s="1879">
        <v>28</v>
      </c>
      <c r="B21" s="1916" t="s">
        <v>3545</v>
      </c>
      <c r="C21" s="1878"/>
      <c r="D21" s="1878"/>
    </row>
    <row r="22" spans="1:4" s="1871" customFormat="1" ht="20.100000000000001" customHeight="1">
      <c r="A22" s="1879">
        <v>29</v>
      </c>
      <c r="B22" s="1916" t="s">
        <v>3544</v>
      </c>
      <c r="C22" s="1878"/>
      <c r="D22" s="1878"/>
    </row>
    <row r="23" spans="1:4" s="1871" customFormat="1" ht="27" customHeight="1">
      <c r="A23" s="1879">
        <v>30</v>
      </c>
      <c r="B23" s="1916" t="s">
        <v>3543</v>
      </c>
      <c r="C23" s="1878"/>
      <c r="D23" s="1878"/>
    </row>
    <row r="24" spans="1:4" s="1871" customFormat="1" ht="20.100000000000001" customHeight="1">
      <c r="A24" s="1879">
        <v>31</v>
      </c>
      <c r="B24" s="1916" t="s">
        <v>3542</v>
      </c>
      <c r="C24" s="1878"/>
      <c r="D24" s="1878"/>
    </row>
    <row r="25" spans="1:4" s="1871" customFormat="1" ht="20.100000000000001" customHeight="1">
      <c r="A25" s="1879">
        <v>32</v>
      </c>
      <c r="B25" s="1916" t="s">
        <v>2815</v>
      </c>
      <c r="C25" s="1878"/>
      <c r="D25" s="1878"/>
    </row>
    <row r="26" spans="1:4" s="1871" customFormat="1" ht="20.100000000000001" customHeight="1">
      <c r="A26" s="1879">
        <v>33</v>
      </c>
      <c r="B26" s="1916" t="s">
        <v>3541</v>
      </c>
      <c r="C26" s="1878"/>
      <c r="D26" s="1878"/>
    </row>
    <row r="27" spans="1:4" s="1871" customFormat="1" ht="20.100000000000001" customHeight="1">
      <c r="A27" s="1879">
        <v>34</v>
      </c>
      <c r="B27" s="1916" t="s">
        <v>3540</v>
      </c>
      <c r="C27" s="1878"/>
      <c r="D27" s="1878"/>
    </row>
    <row r="28" spans="1:4" s="1871" customFormat="1" ht="20.100000000000001" customHeight="1">
      <c r="A28" s="1879">
        <v>35</v>
      </c>
      <c r="B28" s="1916" t="s">
        <v>3539</v>
      </c>
      <c r="C28" s="1878"/>
      <c r="D28" s="1878"/>
    </row>
    <row r="29" spans="1:4" s="1871" customFormat="1" ht="20.100000000000001" customHeight="1">
      <c r="A29" s="1879">
        <v>36</v>
      </c>
      <c r="B29" s="1916" t="s">
        <v>3538</v>
      </c>
      <c r="C29" s="1878"/>
      <c r="D29" s="1878"/>
    </row>
    <row r="30" spans="1:4" s="1871" customFormat="1" ht="20.100000000000001" customHeight="1">
      <c r="A30" s="1879">
        <v>37</v>
      </c>
      <c r="B30" s="1916" t="s">
        <v>3537</v>
      </c>
      <c r="C30" s="1878"/>
      <c r="D30" s="1878"/>
    </row>
    <row r="31" spans="1:4" s="1871" customFormat="1" ht="20.100000000000001" customHeight="1">
      <c r="A31" s="1879">
        <v>38</v>
      </c>
      <c r="B31" s="1916" t="s">
        <v>3536</v>
      </c>
      <c r="C31" s="1878"/>
      <c r="D31" s="1878"/>
    </row>
    <row r="32" spans="1:4" s="1871" customFormat="1" ht="20.100000000000001" customHeight="1">
      <c r="A32" s="1879">
        <v>60</v>
      </c>
      <c r="B32" s="1916" t="s">
        <v>3535</v>
      </c>
      <c r="C32" s="1878"/>
      <c r="D32" s="1878"/>
    </row>
    <row r="33" spans="1:4" s="1871" customFormat="1" ht="20.100000000000001" customHeight="1">
      <c r="A33" s="1879">
        <v>61</v>
      </c>
      <c r="B33" s="1916" t="s">
        <v>3534</v>
      </c>
      <c r="C33" s="1878"/>
      <c r="D33" s="1878"/>
    </row>
    <row r="34" spans="1:4" s="1871" customFormat="1" ht="20.100000000000001" customHeight="1">
      <c r="A34" s="1879">
        <v>62</v>
      </c>
      <c r="B34" s="1916" t="s">
        <v>3533</v>
      </c>
      <c r="C34" s="1878"/>
      <c r="D34" s="1878"/>
    </row>
    <row r="35" spans="1:4" s="1871" customFormat="1" ht="20.100000000000001" customHeight="1">
      <c r="A35" s="1879">
        <v>63</v>
      </c>
      <c r="B35" s="1916" t="s">
        <v>3532</v>
      </c>
      <c r="C35" s="1878"/>
      <c r="D35" s="1878"/>
    </row>
    <row r="36" spans="1:4" s="1871" customFormat="1" ht="20.100000000000001" customHeight="1">
      <c r="A36" s="1879">
        <v>64</v>
      </c>
      <c r="B36" s="1916" t="s">
        <v>3531</v>
      </c>
      <c r="C36" s="1878"/>
      <c r="D36" s="1878"/>
    </row>
    <row r="37" spans="1:4" s="1871" customFormat="1" ht="20.100000000000001" customHeight="1">
      <c r="A37" s="1879">
        <v>65</v>
      </c>
      <c r="B37" s="1916" t="s">
        <v>3530</v>
      </c>
      <c r="C37" s="1878"/>
      <c r="D37" s="1878"/>
    </row>
    <row r="38" spans="1:4" s="1871" customFormat="1" ht="20.100000000000001" customHeight="1">
      <c r="A38" s="1879">
        <v>66</v>
      </c>
      <c r="B38" s="1916" t="s">
        <v>3529</v>
      </c>
      <c r="C38" s="1878"/>
      <c r="D38" s="1878"/>
    </row>
    <row r="39" spans="1:4" s="1871" customFormat="1" ht="20.100000000000001" customHeight="1">
      <c r="A39" s="1879">
        <v>67</v>
      </c>
      <c r="B39" s="1916" t="s">
        <v>3528</v>
      </c>
      <c r="C39" s="1878"/>
      <c r="D39" s="1878"/>
    </row>
    <row r="40" spans="1:4" s="1871" customFormat="1" ht="20.100000000000001" customHeight="1">
      <c r="A40" s="1879">
        <v>68</v>
      </c>
      <c r="B40" s="1916" t="s">
        <v>3527</v>
      </c>
      <c r="C40" s="1878"/>
      <c r="D40" s="1878"/>
    </row>
    <row r="41" spans="1:4" s="1871" customFormat="1" ht="20.100000000000001" customHeight="1">
      <c r="A41" s="1879">
        <v>69</v>
      </c>
      <c r="B41" s="1916" t="s">
        <v>3526</v>
      </c>
      <c r="C41" s="1878"/>
      <c r="D41" s="1878"/>
    </row>
    <row r="42" spans="1:4" s="1871" customFormat="1" ht="20.100000000000001" customHeight="1">
      <c r="A42" s="1879">
        <v>70</v>
      </c>
      <c r="B42" s="1916" t="s">
        <v>3525</v>
      </c>
      <c r="C42" s="1878"/>
      <c r="D42" s="1878"/>
    </row>
    <row r="43" spans="1:4" s="1871" customFormat="1" ht="20.100000000000001" customHeight="1">
      <c r="A43" s="1879">
        <v>71</v>
      </c>
      <c r="B43" s="1916" t="s">
        <v>3524</v>
      </c>
      <c r="C43" s="1878"/>
      <c r="D43" s="1878"/>
    </row>
    <row r="44" spans="1:4" s="1871" customFormat="1" ht="20.100000000000001" customHeight="1">
      <c r="A44" s="1879">
        <v>72</v>
      </c>
      <c r="B44" s="1916" t="s">
        <v>3523</v>
      </c>
      <c r="C44" s="1878"/>
      <c r="D44" s="1878"/>
    </row>
    <row r="45" spans="1:4" s="1871" customFormat="1" ht="20.100000000000001" customHeight="1">
      <c r="A45" s="1879">
        <v>73</v>
      </c>
      <c r="B45" s="1916" t="s">
        <v>3522</v>
      </c>
      <c r="C45" s="1878"/>
      <c r="D45" s="1878"/>
    </row>
    <row r="46" spans="1:4" s="1871" customFormat="1" ht="20.100000000000001" customHeight="1">
      <c r="A46" s="1879">
        <v>74</v>
      </c>
      <c r="B46" s="1916" t="s">
        <v>3521</v>
      </c>
      <c r="C46" s="1878"/>
      <c r="D46" s="1878"/>
    </row>
    <row r="47" spans="1:4" s="1871" customFormat="1" ht="20.100000000000001" customHeight="1">
      <c r="A47" s="1879">
        <v>75</v>
      </c>
      <c r="B47" s="1916" t="s">
        <v>3520</v>
      </c>
      <c r="C47" s="1878"/>
      <c r="D47" s="1878"/>
    </row>
    <row r="48" spans="1:4" s="1871" customFormat="1" ht="20.100000000000001" customHeight="1">
      <c r="A48" s="1879">
        <v>76</v>
      </c>
      <c r="B48" s="1916" t="s">
        <v>3519</v>
      </c>
      <c r="C48" s="1878"/>
      <c r="D48" s="1878"/>
    </row>
    <row r="49" spans="1:4" s="1871" customFormat="1" ht="15.75">
      <c r="A49" s="1879">
        <v>77</v>
      </c>
      <c r="B49" s="1916" t="s">
        <v>3518</v>
      </c>
      <c r="C49" s="1878"/>
      <c r="D49" s="1878"/>
    </row>
    <row r="50" spans="1:4" s="1871" customFormat="1" ht="31.5">
      <c r="A50" s="1879">
        <v>78</v>
      </c>
      <c r="B50" s="1916" t="s">
        <v>3517</v>
      </c>
      <c r="C50" s="1878"/>
      <c r="D50" s="1878"/>
    </row>
    <row r="51" spans="1:4" s="1871" customFormat="1" ht="20.100000000000001" customHeight="1">
      <c r="A51" s="1879">
        <v>79</v>
      </c>
      <c r="B51" s="1916" t="s">
        <v>3516</v>
      </c>
      <c r="C51" s="1878"/>
      <c r="D51" s="1878"/>
    </row>
    <row r="52" spans="1:4" s="1871" customFormat="1" ht="20.100000000000001" customHeight="1">
      <c r="A52" s="1879">
        <v>80</v>
      </c>
      <c r="B52" s="1916" t="s">
        <v>3515</v>
      </c>
      <c r="C52" s="1878"/>
      <c r="D52" s="1878"/>
    </row>
    <row r="53" spans="1:4" s="1871" customFormat="1" ht="20.100000000000001" customHeight="1">
      <c r="A53" s="1879">
        <v>81</v>
      </c>
      <c r="B53" s="1916" t="s">
        <v>3514</v>
      </c>
      <c r="C53" s="1878"/>
      <c r="D53" s="1878"/>
    </row>
    <row r="54" spans="1:4" s="1871" customFormat="1" ht="20.100000000000001" customHeight="1">
      <c r="A54" s="1879">
        <v>82</v>
      </c>
      <c r="B54" s="1916" t="s">
        <v>3513</v>
      </c>
      <c r="C54" s="1878"/>
      <c r="D54" s="1878"/>
    </row>
    <row r="55" spans="1:4" s="1871" customFormat="1" ht="20.100000000000001" customHeight="1">
      <c r="A55" s="1879">
        <v>83</v>
      </c>
      <c r="B55" s="1916" t="s">
        <v>3512</v>
      </c>
      <c r="C55" s="1878"/>
      <c r="D55" s="1878"/>
    </row>
    <row r="56" spans="1:4" s="1871" customFormat="1" ht="20.100000000000001" customHeight="1">
      <c r="A56" s="1879">
        <v>84</v>
      </c>
      <c r="B56" s="1916" t="s">
        <v>3511</v>
      </c>
      <c r="C56" s="1878"/>
      <c r="D56" s="1878"/>
    </row>
    <row r="57" spans="1:4" s="1871" customFormat="1" ht="20.100000000000001" customHeight="1">
      <c r="A57" s="1879">
        <v>85</v>
      </c>
      <c r="B57" s="1916" t="s">
        <v>3510</v>
      </c>
      <c r="C57" s="1878"/>
      <c r="D57" s="1878"/>
    </row>
    <row r="58" spans="1:4" s="1871" customFormat="1" ht="31.5">
      <c r="A58" s="1880">
        <v>86</v>
      </c>
      <c r="B58" s="1917" t="s">
        <v>3509</v>
      </c>
      <c r="C58" s="1878"/>
      <c r="D58" s="1878"/>
    </row>
    <row r="59" spans="1:4" ht="20.100000000000001" customHeight="1">
      <c r="A59" s="1881" t="s">
        <v>3508</v>
      </c>
      <c r="B59" s="1882" t="s">
        <v>3507</v>
      </c>
      <c r="C59" s="1883"/>
      <c r="D59" s="1883"/>
    </row>
    <row r="60" spans="1:4" ht="20.100000000000001" customHeight="1">
      <c r="A60" s="1881" t="s">
        <v>3506</v>
      </c>
      <c r="B60" s="1882" t="s">
        <v>3505</v>
      </c>
      <c r="C60" s="1883"/>
      <c r="D60" s="1883"/>
    </row>
    <row r="61" spans="1:4" ht="20.100000000000001" customHeight="1">
      <c r="A61" s="1881" t="s">
        <v>3504</v>
      </c>
      <c r="B61" s="1882" t="s">
        <v>3503</v>
      </c>
      <c r="C61" s="1883"/>
      <c r="D61" s="1883"/>
    </row>
    <row r="62" spans="1:4" ht="20.100000000000001" customHeight="1">
      <c r="A62" s="1881" t="s">
        <v>3502</v>
      </c>
      <c r="B62" s="1882" t="s">
        <v>3501</v>
      </c>
      <c r="C62" s="1883"/>
      <c r="D62" s="1883"/>
    </row>
    <row r="63" spans="1:4" ht="20.100000000000001" customHeight="1">
      <c r="A63" s="1881" t="s">
        <v>3500</v>
      </c>
      <c r="B63" s="1882" t="s">
        <v>3499</v>
      </c>
      <c r="C63" s="1883"/>
      <c r="D63" s="1883"/>
    </row>
    <row r="64" spans="1:4" ht="20.100000000000001" customHeight="1">
      <c r="A64" s="1881" t="s">
        <v>3498</v>
      </c>
      <c r="B64" s="1882" t="s">
        <v>3497</v>
      </c>
      <c r="C64" s="1883"/>
      <c r="D64" s="1883"/>
    </row>
    <row r="65" spans="1:256" ht="20.100000000000001" customHeight="1">
      <c r="A65" s="1881" t="s">
        <v>3496</v>
      </c>
      <c r="B65" s="1882" t="s">
        <v>3495</v>
      </c>
      <c r="C65" s="1883"/>
      <c r="D65" s="1883"/>
    </row>
    <row r="66" spans="1:256" ht="20.100000000000001" customHeight="1">
      <c r="A66" s="1881" t="s">
        <v>3494</v>
      </c>
      <c r="B66" s="1882" t="s">
        <v>3493</v>
      </c>
      <c r="C66" s="1883"/>
      <c r="D66" s="1883"/>
    </row>
    <row r="67" spans="1:256" ht="20.100000000000001" customHeight="1">
      <c r="A67" s="1881" t="s">
        <v>3492</v>
      </c>
      <c r="B67" s="1882" t="s">
        <v>3491</v>
      </c>
      <c r="C67" s="1883"/>
      <c r="D67" s="1883"/>
    </row>
    <row r="68" spans="1:256" ht="20.100000000000001" customHeight="1">
      <c r="A68" s="1881" t="s">
        <v>3490</v>
      </c>
      <c r="B68" s="1882" t="s">
        <v>3489</v>
      </c>
      <c r="C68" s="1883"/>
      <c r="D68" s="1883"/>
    </row>
    <row r="69" spans="1:256" ht="20.100000000000001" customHeight="1">
      <c r="A69" s="1881" t="s">
        <v>3488</v>
      </c>
      <c r="B69" s="1882" t="s">
        <v>3487</v>
      </c>
      <c r="C69" s="1883"/>
      <c r="D69" s="1883"/>
    </row>
    <row r="70" spans="1:256" ht="20.100000000000001" customHeight="1">
      <c r="A70" s="1881" t="s">
        <v>3486</v>
      </c>
      <c r="B70" s="1882" t="s">
        <v>3485</v>
      </c>
      <c r="C70" s="1883"/>
      <c r="D70" s="1883"/>
    </row>
    <row r="71" spans="1:256" ht="20.100000000000001" customHeight="1">
      <c r="A71" s="1881" t="s">
        <v>3484</v>
      </c>
      <c r="B71" s="1882" t="s">
        <v>3483</v>
      </c>
      <c r="C71" s="1883"/>
      <c r="D71" s="1883"/>
    </row>
    <row r="72" spans="1:256" ht="20.100000000000001" customHeight="1">
      <c r="A72" s="1881" t="s">
        <v>3482</v>
      </c>
      <c r="B72" s="1882" t="s">
        <v>3481</v>
      </c>
      <c r="C72" s="1883"/>
      <c r="D72" s="1883"/>
    </row>
    <row r="73" spans="1:256" ht="20.100000000000001" customHeight="1">
      <c r="A73" s="1881" t="s">
        <v>3480</v>
      </c>
      <c r="B73" s="1882" t="s">
        <v>3479</v>
      </c>
      <c r="C73" s="1883"/>
      <c r="D73" s="1883"/>
    </row>
    <row r="74" spans="1:256" s="1873" customFormat="1" ht="20.100000000000001" customHeight="1">
      <c r="A74" s="1884" t="s">
        <v>3478</v>
      </c>
      <c r="B74" s="1885" t="s">
        <v>3477</v>
      </c>
      <c r="C74" s="1886"/>
      <c r="D74" s="1883"/>
      <c r="E74" s="1870"/>
    </row>
    <row r="75" spans="1:256" s="1871" customFormat="1" ht="20.100000000000001" customHeight="1">
      <c r="A75" s="1881" t="s">
        <v>3475</v>
      </c>
      <c r="B75" s="1882" t="s">
        <v>3476</v>
      </c>
      <c r="C75" s="1883"/>
      <c r="D75" s="1881"/>
      <c r="E75" s="1872" t="s">
        <v>3475</v>
      </c>
      <c r="F75" s="1872" t="s">
        <v>3475</v>
      </c>
      <c r="G75" s="1872" t="s">
        <v>3475</v>
      </c>
      <c r="H75" s="1872" t="s">
        <v>3475</v>
      </c>
      <c r="I75" s="1872" t="s">
        <v>3475</v>
      </c>
      <c r="J75" s="1872" t="s">
        <v>3475</v>
      </c>
      <c r="K75" s="1872" t="s">
        <v>3475</v>
      </c>
      <c r="L75" s="1872" t="s">
        <v>3475</v>
      </c>
      <c r="M75" s="1872" t="s">
        <v>3475</v>
      </c>
      <c r="N75" s="1872" t="s">
        <v>3475</v>
      </c>
      <c r="O75" s="1872" t="s">
        <v>3475</v>
      </c>
      <c r="P75" s="1872" t="s">
        <v>3475</v>
      </c>
      <c r="Q75" s="1872" t="s">
        <v>3475</v>
      </c>
      <c r="R75" s="1872" t="s">
        <v>3475</v>
      </c>
      <c r="S75" s="1872" t="s">
        <v>3475</v>
      </c>
      <c r="T75" s="1872" t="s">
        <v>3475</v>
      </c>
      <c r="U75" s="1872" t="s">
        <v>3475</v>
      </c>
      <c r="V75" s="1872" t="s">
        <v>3475</v>
      </c>
      <c r="W75" s="1872" t="s">
        <v>3475</v>
      </c>
      <c r="X75" s="1872" t="s">
        <v>3475</v>
      </c>
      <c r="Y75" s="1872" t="s">
        <v>3475</v>
      </c>
      <c r="Z75" s="1872" t="s">
        <v>3475</v>
      </c>
      <c r="AA75" s="1872" t="s">
        <v>3475</v>
      </c>
      <c r="AB75" s="1872" t="s">
        <v>3475</v>
      </c>
      <c r="AC75" s="1872" t="s">
        <v>3475</v>
      </c>
      <c r="AD75" s="1872" t="s">
        <v>3475</v>
      </c>
      <c r="AE75" s="1872" t="s">
        <v>3475</v>
      </c>
      <c r="AF75" s="1872" t="s">
        <v>3475</v>
      </c>
      <c r="AG75" s="1872" t="s">
        <v>3475</v>
      </c>
      <c r="AH75" s="1872" t="s">
        <v>3475</v>
      </c>
      <c r="AI75" s="1872" t="s">
        <v>3475</v>
      </c>
      <c r="AJ75" s="1872" t="s">
        <v>3475</v>
      </c>
      <c r="AK75" s="1872" t="s">
        <v>3475</v>
      </c>
      <c r="AL75" s="1872" t="s">
        <v>3475</v>
      </c>
      <c r="AM75" s="1872" t="s">
        <v>3475</v>
      </c>
      <c r="AN75" s="1872" t="s">
        <v>3475</v>
      </c>
      <c r="AO75" s="1872" t="s">
        <v>3475</v>
      </c>
      <c r="AP75" s="1872" t="s">
        <v>3475</v>
      </c>
      <c r="AQ75" s="1872" t="s">
        <v>3475</v>
      </c>
      <c r="AR75" s="1872" t="s">
        <v>3475</v>
      </c>
      <c r="AS75" s="1872" t="s">
        <v>3475</v>
      </c>
      <c r="AT75" s="1872" t="s">
        <v>3475</v>
      </c>
      <c r="AU75" s="1872" t="s">
        <v>3475</v>
      </c>
      <c r="AV75" s="1872" t="s">
        <v>3475</v>
      </c>
      <c r="AW75" s="1872" t="s">
        <v>3475</v>
      </c>
      <c r="AX75" s="1872" t="s">
        <v>3475</v>
      </c>
      <c r="AY75" s="1872" t="s">
        <v>3475</v>
      </c>
      <c r="AZ75" s="1872" t="s">
        <v>3475</v>
      </c>
      <c r="BA75" s="1872" t="s">
        <v>3475</v>
      </c>
      <c r="BB75" s="1872" t="s">
        <v>3475</v>
      </c>
      <c r="BC75" s="1872" t="s">
        <v>3475</v>
      </c>
      <c r="BD75" s="1872" t="s">
        <v>3475</v>
      </c>
      <c r="BE75" s="1872" t="s">
        <v>3475</v>
      </c>
      <c r="BF75" s="1872" t="s">
        <v>3475</v>
      </c>
      <c r="BG75" s="1872" t="s">
        <v>3475</v>
      </c>
      <c r="BH75" s="1872" t="s">
        <v>3475</v>
      </c>
      <c r="BI75" s="1872" t="s">
        <v>3475</v>
      </c>
      <c r="BJ75" s="1872" t="s">
        <v>3475</v>
      </c>
      <c r="BK75" s="1872" t="s">
        <v>3475</v>
      </c>
      <c r="BL75" s="1872" t="s">
        <v>3475</v>
      </c>
      <c r="BM75" s="1872" t="s">
        <v>3475</v>
      </c>
      <c r="BN75" s="1872" t="s">
        <v>3475</v>
      </c>
      <c r="BO75" s="1872" t="s">
        <v>3475</v>
      </c>
      <c r="BP75" s="1872" t="s">
        <v>3475</v>
      </c>
      <c r="BQ75" s="1872" t="s">
        <v>3475</v>
      </c>
      <c r="BR75" s="1872" t="s">
        <v>3475</v>
      </c>
      <c r="BS75" s="1872" t="s">
        <v>3475</v>
      </c>
      <c r="BT75" s="1872" t="s">
        <v>3475</v>
      </c>
      <c r="BU75" s="1872" t="s">
        <v>3475</v>
      </c>
      <c r="BV75" s="1872" t="s">
        <v>3475</v>
      </c>
      <c r="BW75" s="1872" t="s">
        <v>3475</v>
      </c>
      <c r="BX75" s="1872" t="s">
        <v>3475</v>
      </c>
      <c r="BY75" s="1872" t="s">
        <v>3475</v>
      </c>
      <c r="BZ75" s="1872" t="s">
        <v>3475</v>
      </c>
      <c r="CA75" s="1872" t="s">
        <v>3475</v>
      </c>
      <c r="CB75" s="1872" t="s">
        <v>3475</v>
      </c>
      <c r="CC75" s="1872" t="s">
        <v>3475</v>
      </c>
      <c r="CD75" s="1872" t="s">
        <v>3475</v>
      </c>
      <c r="CE75" s="1872" t="s">
        <v>3475</v>
      </c>
      <c r="CF75" s="1872" t="s">
        <v>3475</v>
      </c>
      <c r="CG75" s="1872" t="s">
        <v>3475</v>
      </c>
      <c r="CH75" s="1872" t="s">
        <v>3475</v>
      </c>
      <c r="CI75" s="1872" t="s">
        <v>3475</v>
      </c>
      <c r="CJ75" s="1872" t="s">
        <v>3475</v>
      </c>
      <c r="CK75" s="1872" t="s">
        <v>3475</v>
      </c>
      <c r="CL75" s="1872" t="s">
        <v>3475</v>
      </c>
      <c r="CM75" s="1872" t="s">
        <v>3475</v>
      </c>
      <c r="CN75" s="1872" t="s">
        <v>3475</v>
      </c>
      <c r="CO75" s="1872" t="s">
        <v>3475</v>
      </c>
      <c r="CP75" s="1872" t="s">
        <v>3475</v>
      </c>
      <c r="CQ75" s="1872" t="s">
        <v>3475</v>
      </c>
      <c r="CR75" s="1872" t="s">
        <v>3475</v>
      </c>
      <c r="CS75" s="1872" t="s">
        <v>3475</v>
      </c>
      <c r="CT75" s="1872" t="s">
        <v>3475</v>
      </c>
      <c r="CU75" s="1872" t="s">
        <v>3475</v>
      </c>
      <c r="CV75" s="1872" t="s">
        <v>3475</v>
      </c>
      <c r="CW75" s="1872" t="s">
        <v>3475</v>
      </c>
      <c r="CX75" s="1872" t="s">
        <v>3475</v>
      </c>
      <c r="CY75" s="1872" t="s">
        <v>3475</v>
      </c>
      <c r="CZ75" s="1872" t="s">
        <v>3475</v>
      </c>
      <c r="DA75" s="1872" t="s">
        <v>3475</v>
      </c>
      <c r="DB75" s="1872" t="s">
        <v>3475</v>
      </c>
      <c r="DC75" s="1872" t="s">
        <v>3475</v>
      </c>
      <c r="DD75" s="1872" t="s">
        <v>3475</v>
      </c>
      <c r="DE75" s="1872" t="s">
        <v>3475</v>
      </c>
      <c r="DF75" s="1872" t="s">
        <v>3475</v>
      </c>
      <c r="DG75" s="1872" t="s">
        <v>3475</v>
      </c>
      <c r="DH75" s="1872" t="s">
        <v>3475</v>
      </c>
      <c r="DI75" s="1872" t="s">
        <v>3475</v>
      </c>
      <c r="DJ75" s="1872" t="s">
        <v>3475</v>
      </c>
      <c r="DK75" s="1872" t="s">
        <v>3475</v>
      </c>
      <c r="DL75" s="1872" t="s">
        <v>3475</v>
      </c>
      <c r="DM75" s="1872" t="s">
        <v>3475</v>
      </c>
      <c r="DN75" s="1872" t="s">
        <v>3475</v>
      </c>
      <c r="DO75" s="1872" t="s">
        <v>3475</v>
      </c>
      <c r="DP75" s="1872" t="s">
        <v>3475</v>
      </c>
      <c r="DQ75" s="1872" t="s">
        <v>3475</v>
      </c>
      <c r="DR75" s="1872" t="s">
        <v>3475</v>
      </c>
      <c r="DS75" s="1872" t="s">
        <v>3475</v>
      </c>
      <c r="DT75" s="1872" t="s">
        <v>3475</v>
      </c>
      <c r="DU75" s="1872" t="s">
        <v>3475</v>
      </c>
      <c r="DV75" s="1872" t="s">
        <v>3475</v>
      </c>
      <c r="DW75" s="1872" t="s">
        <v>3475</v>
      </c>
      <c r="DX75" s="1872" t="s">
        <v>3475</v>
      </c>
      <c r="DY75" s="1872" t="s">
        <v>3475</v>
      </c>
      <c r="DZ75" s="1872" t="s">
        <v>3475</v>
      </c>
      <c r="EA75" s="1872" t="s">
        <v>3475</v>
      </c>
      <c r="EB75" s="1872" t="s">
        <v>3475</v>
      </c>
      <c r="EC75" s="1872" t="s">
        <v>3475</v>
      </c>
      <c r="ED75" s="1872" t="s">
        <v>3475</v>
      </c>
      <c r="EE75" s="1872" t="s">
        <v>3475</v>
      </c>
      <c r="EF75" s="1872" t="s">
        <v>3475</v>
      </c>
      <c r="EG75" s="1872" t="s">
        <v>3475</v>
      </c>
      <c r="EH75" s="1872" t="s">
        <v>3475</v>
      </c>
      <c r="EI75" s="1872" t="s">
        <v>3475</v>
      </c>
      <c r="EJ75" s="1872" t="s">
        <v>3475</v>
      </c>
      <c r="EK75" s="1872" t="s">
        <v>3475</v>
      </c>
      <c r="EL75" s="1872" t="s">
        <v>3475</v>
      </c>
      <c r="EM75" s="1872" t="s">
        <v>3475</v>
      </c>
      <c r="EN75" s="1872" t="s">
        <v>3475</v>
      </c>
      <c r="EO75" s="1872" t="s">
        <v>3475</v>
      </c>
      <c r="EP75" s="1872" t="s">
        <v>3475</v>
      </c>
      <c r="EQ75" s="1872" t="s">
        <v>3475</v>
      </c>
      <c r="ER75" s="1872" t="s">
        <v>3475</v>
      </c>
      <c r="ES75" s="1872" t="s">
        <v>3475</v>
      </c>
      <c r="ET75" s="1872" t="s">
        <v>3475</v>
      </c>
      <c r="EU75" s="1872" t="s">
        <v>3475</v>
      </c>
      <c r="EV75" s="1872" t="s">
        <v>3475</v>
      </c>
      <c r="EW75" s="1872" t="s">
        <v>3475</v>
      </c>
      <c r="EX75" s="1872" t="s">
        <v>3475</v>
      </c>
      <c r="EY75" s="1872" t="s">
        <v>3475</v>
      </c>
      <c r="EZ75" s="1872" t="s">
        <v>3475</v>
      </c>
      <c r="FA75" s="1872" t="s">
        <v>3475</v>
      </c>
      <c r="FB75" s="1872" t="s">
        <v>3475</v>
      </c>
      <c r="FC75" s="1872" t="s">
        <v>3475</v>
      </c>
      <c r="FD75" s="1872" t="s">
        <v>3475</v>
      </c>
      <c r="FE75" s="1872" t="s">
        <v>3475</v>
      </c>
      <c r="FF75" s="1872" t="s">
        <v>3475</v>
      </c>
      <c r="FG75" s="1872" t="s">
        <v>3475</v>
      </c>
      <c r="FH75" s="1872" t="s">
        <v>3475</v>
      </c>
      <c r="FI75" s="1872" t="s">
        <v>3475</v>
      </c>
      <c r="FJ75" s="1872" t="s">
        <v>3475</v>
      </c>
      <c r="FK75" s="1872" t="s">
        <v>3475</v>
      </c>
      <c r="FL75" s="1872" t="s">
        <v>3475</v>
      </c>
      <c r="FM75" s="1872" t="s">
        <v>3475</v>
      </c>
      <c r="FN75" s="1872" t="s">
        <v>3475</v>
      </c>
      <c r="FO75" s="1872" t="s">
        <v>3475</v>
      </c>
      <c r="FP75" s="1872" t="s">
        <v>3475</v>
      </c>
      <c r="FQ75" s="1872" t="s">
        <v>3475</v>
      </c>
      <c r="FR75" s="1872" t="s">
        <v>3475</v>
      </c>
      <c r="FS75" s="1872" t="s">
        <v>3475</v>
      </c>
      <c r="FT75" s="1872" t="s">
        <v>3475</v>
      </c>
      <c r="FU75" s="1872" t="s">
        <v>3475</v>
      </c>
      <c r="FV75" s="1872" t="s">
        <v>3475</v>
      </c>
      <c r="FW75" s="1872" t="s">
        <v>3475</v>
      </c>
      <c r="FX75" s="1872" t="s">
        <v>3475</v>
      </c>
      <c r="FY75" s="1872" t="s">
        <v>3475</v>
      </c>
      <c r="FZ75" s="1872" t="s">
        <v>3475</v>
      </c>
      <c r="GA75" s="1872" t="s">
        <v>3475</v>
      </c>
      <c r="GB75" s="1872" t="s">
        <v>3475</v>
      </c>
      <c r="GC75" s="1872" t="s">
        <v>3475</v>
      </c>
      <c r="GD75" s="1872" t="s">
        <v>3475</v>
      </c>
      <c r="GE75" s="1872" t="s">
        <v>3475</v>
      </c>
      <c r="GF75" s="1872" t="s">
        <v>3475</v>
      </c>
      <c r="GG75" s="1872" t="s">
        <v>3475</v>
      </c>
      <c r="GH75" s="1872" t="s">
        <v>3475</v>
      </c>
      <c r="GI75" s="1872" t="s">
        <v>3475</v>
      </c>
      <c r="GJ75" s="1872" t="s">
        <v>3475</v>
      </c>
      <c r="GK75" s="1872" t="s">
        <v>3475</v>
      </c>
      <c r="GL75" s="1872" t="s">
        <v>3475</v>
      </c>
      <c r="GM75" s="1872" t="s">
        <v>3475</v>
      </c>
      <c r="GN75" s="1872" t="s">
        <v>3475</v>
      </c>
      <c r="GO75" s="1872" t="s">
        <v>3475</v>
      </c>
      <c r="GP75" s="1872" t="s">
        <v>3475</v>
      </c>
      <c r="GQ75" s="1872" t="s">
        <v>3475</v>
      </c>
      <c r="GR75" s="1872" t="s">
        <v>3475</v>
      </c>
      <c r="GS75" s="1872" t="s">
        <v>3475</v>
      </c>
      <c r="GT75" s="1872" t="s">
        <v>3475</v>
      </c>
      <c r="GU75" s="1872" t="s">
        <v>3475</v>
      </c>
      <c r="GV75" s="1872" t="s">
        <v>3475</v>
      </c>
      <c r="GW75" s="1872" t="s">
        <v>3475</v>
      </c>
      <c r="GX75" s="1872" t="s">
        <v>3475</v>
      </c>
      <c r="GY75" s="1872" t="s">
        <v>3475</v>
      </c>
      <c r="GZ75" s="1872" t="s">
        <v>3475</v>
      </c>
      <c r="HA75" s="1872" t="s">
        <v>3475</v>
      </c>
      <c r="HB75" s="1872" t="s">
        <v>3475</v>
      </c>
      <c r="HC75" s="1872" t="s">
        <v>3475</v>
      </c>
      <c r="HD75" s="1872" t="s">
        <v>3475</v>
      </c>
      <c r="HE75" s="1872" t="s">
        <v>3475</v>
      </c>
      <c r="HF75" s="1872" t="s">
        <v>3475</v>
      </c>
      <c r="HG75" s="1872" t="s">
        <v>3475</v>
      </c>
      <c r="HH75" s="1872" t="s">
        <v>3475</v>
      </c>
      <c r="HI75" s="1872" t="s">
        <v>3475</v>
      </c>
      <c r="HJ75" s="1872" t="s">
        <v>3475</v>
      </c>
      <c r="HK75" s="1872" t="s">
        <v>3475</v>
      </c>
      <c r="HL75" s="1872" t="s">
        <v>3475</v>
      </c>
      <c r="HM75" s="1872" t="s">
        <v>3475</v>
      </c>
      <c r="HN75" s="1872" t="s">
        <v>3475</v>
      </c>
      <c r="HO75" s="1872" t="s">
        <v>3475</v>
      </c>
      <c r="HP75" s="1872" t="s">
        <v>3475</v>
      </c>
      <c r="HQ75" s="1872" t="s">
        <v>3475</v>
      </c>
      <c r="HR75" s="1872" t="s">
        <v>3475</v>
      </c>
      <c r="HS75" s="1872" t="s">
        <v>3475</v>
      </c>
      <c r="HT75" s="1872" t="s">
        <v>3475</v>
      </c>
      <c r="HU75" s="1872" t="s">
        <v>3475</v>
      </c>
      <c r="HV75" s="1872" t="s">
        <v>3475</v>
      </c>
      <c r="HW75" s="1872" t="s">
        <v>3475</v>
      </c>
      <c r="HX75" s="1872" t="s">
        <v>3475</v>
      </c>
      <c r="HY75" s="1872" t="s">
        <v>3475</v>
      </c>
      <c r="HZ75" s="1872" t="s">
        <v>3475</v>
      </c>
      <c r="IA75" s="1872" t="s">
        <v>3475</v>
      </c>
      <c r="IB75" s="1872" t="s">
        <v>3475</v>
      </c>
      <c r="IC75" s="1872" t="s">
        <v>3475</v>
      </c>
      <c r="ID75" s="1872" t="s">
        <v>3475</v>
      </c>
      <c r="IE75" s="1872" t="s">
        <v>3475</v>
      </c>
      <c r="IF75" s="1872" t="s">
        <v>3475</v>
      </c>
      <c r="IG75" s="1872" t="s">
        <v>3475</v>
      </c>
      <c r="IH75" s="1872" t="s">
        <v>3475</v>
      </c>
      <c r="II75" s="1872" t="s">
        <v>3475</v>
      </c>
      <c r="IJ75" s="1872" t="s">
        <v>3475</v>
      </c>
      <c r="IK75" s="1872" t="s">
        <v>3475</v>
      </c>
      <c r="IL75" s="1872" t="s">
        <v>3475</v>
      </c>
      <c r="IM75" s="1872" t="s">
        <v>3475</v>
      </c>
      <c r="IN75" s="1872" t="s">
        <v>3475</v>
      </c>
      <c r="IO75" s="1872" t="s">
        <v>3475</v>
      </c>
      <c r="IP75" s="1872" t="s">
        <v>3475</v>
      </c>
      <c r="IQ75" s="1872" t="s">
        <v>3475</v>
      </c>
      <c r="IR75" s="1872" t="s">
        <v>3475</v>
      </c>
      <c r="IS75" s="1872" t="s">
        <v>3475</v>
      </c>
      <c r="IT75" s="1872" t="s">
        <v>3475</v>
      </c>
      <c r="IU75" s="1872" t="s">
        <v>3475</v>
      </c>
      <c r="IV75" s="1872" t="s">
        <v>3475</v>
      </c>
    </row>
    <row r="76" spans="1:256" s="1871" customFormat="1" ht="20.100000000000001" customHeight="1">
      <c r="A76" s="1881" t="s">
        <v>3473</v>
      </c>
      <c r="B76" s="1882" t="s">
        <v>3474</v>
      </c>
      <c r="C76" s="1883"/>
      <c r="D76" s="1881"/>
      <c r="E76" s="1872" t="s">
        <v>3473</v>
      </c>
      <c r="F76" s="1872" t="s">
        <v>3473</v>
      </c>
      <c r="G76" s="1872" t="s">
        <v>3473</v>
      </c>
      <c r="H76" s="1872" t="s">
        <v>3473</v>
      </c>
      <c r="I76" s="1872" t="s">
        <v>3473</v>
      </c>
      <c r="J76" s="1872" t="s">
        <v>3473</v>
      </c>
      <c r="K76" s="1872" t="s">
        <v>3473</v>
      </c>
      <c r="L76" s="1872" t="s">
        <v>3473</v>
      </c>
      <c r="M76" s="1872" t="s">
        <v>3473</v>
      </c>
      <c r="N76" s="1872" t="s">
        <v>3473</v>
      </c>
      <c r="O76" s="1872" t="s">
        <v>3473</v>
      </c>
      <c r="P76" s="1872" t="s">
        <v>3473</v>
      </c>
      <c r="Q76" s="1872" t="s">
        <v>3473</v>
      </c>
      <c r="R76" s="1872" t="s">
        <v>3473</v>
      </c>
      <c r="S76" s="1872" t="s">
        <v>3473</v>
      </c>
      <c r="T76" s="1872" t="s">
        <v>3473</v>
      </c>
      <c r="U76" s="1872" t="s">
        <v>3473</v>
      </c>
      <c r="V76" s="1872" t="s">
        <v>3473</v>
      </c>
      <c r="W76" s="1872" t="s">
        <v>3473</v>
      </c>
      <c r="X76" s="1872" t="s">
        <v>3473</v>
      </c>
      <c r="Y76" s="1872" t="s">
        <v>3473</v>
      </c>
      <c r="Z76" s="1872" t="s">
        <v>3473</v>
      </c>
      <c r="AA76" s="1872" t="s">
        <v>3473</v>
      </c>
      <c r="AB76" s="1872" t="s">
        <v>3473</v>
      </c>
      <c r="AC76" s="1872" t="s">
        <v>3473</v>
      </c>
      <c r="AD76" s="1872" t="s">
        <v>3473</v>
      </c>
      <c r="AE76" s="1872" t="s">
        <v>3473</v>
      </c>
      <c r="AF76" s="1872" t="s">
        <v>3473</v>
      </c>
      <c r="AG76" s="1872" t="s">
        <v>3473</v>
      </c>
      <c r="AH76" s="1872" t="s">
        <v>3473</v>
      </c>
      <c r="AI76" s="1872" t="s">
        <v>3473</v>
      </c>
      <c r="AJ76" s="1872" t="s">
        <v>3473</v>
      </c>
      <c r="AK76" s="1872" t="s">
        <v>3473</v>
      </c>
      <c r="AL76" s="1872" t="s">
        <v>3473</v>
      </c>
      <c r="AM76" s="1872" t="s">
        <v>3473</v>
      </c>
      <c r="AN76" s="1872" t="s">
        <v>3473</v>
      </c>
      <c r="AO76" s="1872" t="s">
        <v>3473</v>
      </c>
      <c r="AP76" s="1872" t="s">
        <v>3473</v>
      </c>
      <c r="AQ76" s="1872" t="s">
        <v>3473</v>
      </c>
      <c r="AR76" s="1872" t="s">
        <v>3473</v>
      </c>
      <c r="AS76" s="1872" t="s">
        <v>3473</v>
      </c>
      <c r="AT76" s="1872" t="s">
        <v>3473</v>
      </c>
      <c r="AU76" s="1872" t="s">
        <v>3473</v>
      </c>
      <c r="AV76" s="1872" t="s">
        <v>3473</v>
      </c>
      <c r="AW76" s="1872" t="s">
        <v>3473</v>
      </c>
      <c r="AX76" s="1872" t="s">
        <v>3473</v>
      </c>
      <c r="AY76" s="1872" t="s">
        <v>3473</v>
      </c>
      <c r="AZ76" s="1872" t="s">
        <v>3473</v>
      </c>
      <c r="BA76" s="1872" t="s">
        <v>3473</v>
      </c>
      <c r="BB76" s="1872" t="s">
        <v>3473</v>
      </c>
      <c r="BC76" s="1872" t="s">
        <v>3473</v>
      </c>
      <c r="BD76" s="1872" t="s">
        <v>3473</v>
      </c>
      <c r="BE76" s="1872" t="s">
        <v>3473</v>
      </c>
      <c r="BF76" s="1872" t="s">
        <v>3473</v>
      </c>
      <c r="BG76" s="1872" t="s">
        <v>3473</v>
      </c>
      <c r="BH76" s="1872" t="s">
        <v>3473</v>
      </c>
      <c r="BI76" s="1872" t="s">
        <v>3473</v>
      </c>
      <c r="BJ76" s="1872" t="s">
        <v>3473</v>
      </c>
      <c r="BK76" s="1872" t="s">
        <v>3473</v>
      </c>
      <c r="BL76" s="1872" t="s">
        <v>3473</v>
      </c>
      <c r="BM76" s="1872" t="s">
        <v>3473</v>
      </c>
      <c r="BN76" s="1872" t="s">
        <v>3473</v>
      </c>
      <c r="BO76" s="1872" t="s">
        <v>3473</v>
      </c>
      <c r="BP76" s="1872" t="s">
        <v>3473</v>
      </c>
      <c r="BQ76" s="1872" t="s">
        <v>3473</v>
      </c>
      <c r="BR76" s="1872" t="s">
        <v>3473</v>
      </c>
      <c r="BS76" s="1872" t="s">
        <v>3473</v>
      </c>
      <c r="BT76" s="1872" t="s">
        <v>3473</v>
      </c>
      <c r="BU76" s="1872" t="s">
        <v>3473</v>
      </c>
      <c r="BV76" s="1872" t="s">
        <v>3473</v>
      </c>
      <c r="BW76" s="1872" t="s">
        <v>3473</v>
      </c>
      <c r="BX76" s="1872" t="s">
        <v>3473</v>
      </c>
      <c r="BY76" s="1872" t="s">
        <v>3473</v>
      </c>
      <c r="BZ76" s="1872" t="s">
        <v>3473</v>
      </c>
      <c r="CA76" s="1872" t="s">
        <v>3473</v>
      </c>
      <c r="CB76" s="1872" t="s">
        <v>3473</v>
      </c>
      <c r="CC76" s="1872" t="s">
        <v>3473</v>
      </c>
      <c r="CD76" s="1872" t="s">
        <v>3473</v>
      </c>
      <c r="CE76" s="1872" t="s">
        <v>3473</v>
      </c>
      <c r="CF76" s="1872" t="s">
        <v>3473</v>
      </c>
      <c r="CG76" s="1872" t="s">
        <v>3473</v>
      </c>
      <c r="CH76" s="1872" t="s">
        <v>3473</v>
      </c>
      <c r="CI76" s="1872" t="s">
        <v>3473</v>
      </c>
      <c r="CJ76" s="1872" t="s">
        <v>3473</v>
      </c>
      <c r="CK76" s="1872" t="s">
        <v>3473</v>
      </c>
      <c r="CL76" s="1872" t="s">
        <v>3473</v>
      </c>
      <c r="CM76" s="1872" t="s">
        <v>3473</v>
      </c>
      <c r="CN76" s="1872" t="s">
        <v>3473</v>
      </c>
      <c r="CO76" s="1872" t="s">
        <v>3473</v>
      </c>
      <c r="CP76" s="1872" t="s">
        <v>3473</v>
      </c>
      <c r="CQ76" s="1872" t="s">
        <v>3473</v>
      </c>
      <c r="CR76" s="1872" t="s">
        <v>3473</v>
      </c>
      <c r="CS76" s="1872" t="s">
        <v>3473</v>
      </c>
      <c r="CT76" s="1872" t="s">
        <v>3473</v>
      </c>
      <c r="CU76" s="1872" t="s">
        <v>3473</v>
      </c>
      <c r="CV76" s="1872" t="s">
        <v>3473</v>
      </c>
      <c r="CW76" s="1872" t="s">
        <v>3473</v>
      </c>
      <c r="CX76" s="1872" t="s">
        <v>3473</v>
      </c>
      <c r="CY76" s="1872" t="s">
        <v>3473</v>
      </c>
      <c r="CZ76" s="1872" t="s">
        <v>3473</v>
      </c>
      <c r="DA76" s="1872" t="s">
        <v>3473</v>
      </c>
      <c r="DB76" s="1872" t="s">
        <v>3473</v>
      </c>
      <c r="DC76" s="1872" t="s">
        <v>3473</v>
      </c>
      <c r="DD76" s="1872" t="s">
        <v>3473</v>
      </c>
      <c r="DE76" s="1872" t="s">
        <v>3473</v>
      </c>
      <c r="DF76" s="1872" t="s">
        <v>3473</v>
      </c>
      <c r="DG76" s="1872" t="s">
        <v>3473</v>
      </c>
      <c r="DH76" s="1872" t="s">
        <v>3473</v>
      </c>
      <c r="DI76" s="1872" t="s">
        <v>3473</v>
      </c>
      <c r="DJ76" s="1872" t="s">
        <v>3473</v>
      </c>
      <c r="DK76" s="1872" t="s">
        <v>3473</v>
      </c>
      <c r="DL76" s="1872" t="s">
        <v>3473</v>
      </c>
      <c r="DM76" s="1872" t="s">
        <v>3473</v>
      </c>
      <c r="DN76" s="1872" t="s">
        <v>3473</v>
      </c>
      <c r="DO76" s="1872" t="s">
        <v>3473</v>
      </c>
      <c r="DP76" s="1872" t="s">
        <v>3473</v>
      </c>
      <c r="DQ76" s="1872" t="s">
        <v>3473</v>
      </c>
      <c r="DR76" s="1872" t="s">
        <v>3473</v>
      </c>
      <c r="DS76" s="1872" t="s">
        <v>3473</v>
      </c>
      <c r="DT76" s="1872" t="s">
        <v>3473</v>
      </c>
      <c r="DU76" s="1872" t="s">
        <v>3473</v>
      </c>
      <c r="DV76" s="1872" t="s">
        <v>3473</v>
      </c>
      <c r="DW76" s="1872" t="s">
        <v>3473</v>
      </c>
      <c r="DX76" s="1872" t="s">
        <v>3473</v>
      </c>
      <c r="DY76" s="1872" t="s">
        <v>3473</v>
      </c>
      <c r="DZ76" s="1872" t="s">
        <v>3473</v>
      </c>
      <c r="EA76" s="1872" t="s">
        <v>3473</v>
      </c>
      <c r="EB76" s="1872" t="s">
        <v>3473</v>
      </c>
      <c r="EC76" s="1872" t="s">
        <v>3473</v>
      </c>
      <c r="ED76" s="1872" t="s">
        <v>3473</v>
      </c>
      <c r="EE76" s="1872" t="s">
        <v>3473</v>
      </c>
      <c r="EF76" s="1872" t="s">
        <v>3473</v>
      </c>
      <c r="EG76" s="1872" t="s">
        <v>3473</v>
      </c>
      <c r="EH76" s="1872" t="s">
        <v>3473</v>
      </c>
      <c r="EI76" s="1872" t="s">
        <v>3473</v>
      </c>
      <c r="EJ76" s="1872" t="s">
        <v>3473</v>
      </c>
      <c r="EK76" s="1872" t="s">
        <v>3473</v>
      </c>
      <c r="EL76" s="1872" t="s">
        <v>3473</v>
      </c>
      <c r="EM76" s="1872" t="s">
        <v>3473</v>
      </c>
      <c r="EN76" s="1872" t="s">
        <v>3473</v>
      </c>
      <c r="EO76" s="1872" t="s">
        <v>3473</v>
      </c>
      <c r="EP76" s="1872" t="s">
        <v>3473</v>
      </c>
      <c r="EQ76" s="1872" t="s">
        <v>3473</v>
      </c>
      <c r="ER76" s="1872" t="s">
        <v>3473</v>
      </c>
      <c r="ES76" s="1872" t="s">
        <v>3473</v>
      </c>
      <c r="ET76" s="1872" t="s">
        <v>3473</v>
      </c>
      <c r="EU76" s="1872" t="s">
        <v>3473</v>
      </c>
      <c r="EV76" s="1872" t="s">
        <v>3473</v>
      </c>
      <c r="EW76" s="1872" t="s">
        <v>3473</v>
      </c>
      <c r="EX76" s="1872" t="s">
        <v>3473</v>
      </c>
      <c r="EY76" s="1872" t="s">
        <v>3473</v>
      </c>
      <c r="EZ76" s="1872" t="s">
        <v>3473</v>
      </c>
      <c r="FA76" s="1872" t="s">
        <v>3473</v>
      </c>
      <c r="FB76" s="1872" t="s">
        <v>3473</v>
      </c>
      <c r="FC76" s="1872" t="s">
        <v>3473</v>
      </c>
      <c r="FD76" s="1872" t="s">
        <v>3473</v>
      </c>
      <c r="FE76" s="1872" t="s">
        <v>3473</v>
      </c>
      <c r="FF76" s="1872" t="s">
        <v>3473</v>
      </c>
      <c r="FG76" s="1872" t="s">
        <v>3473</v>
      </c>
      <c r="FH76" s="1872" t="s">
        <v>3473</v>
      </c>
      <c r="FI76" s="1872" t="s">
        <v>3473</v>
      </c>
      <c r="FJ76" s="1872" t="s">
        <v>3473</v>
      </c>
      <c r="FK76" s="1872" t="s">
        <v>3473</v>
      </c>
      <c r="FL76" s="1872" t="s">
        <v>3473</v>
      </c>
      <c r="FM76" s="1872" t="s">
        <v>3473</v>
      </c>
      <c r="FN76" s="1872" t="s">
        <v>3473</v>
      </c>
      <c r="FO76" s="1872" t="s">
        <v>3473</v>
      </c>
      <c r="FP76" s="1872" t="s">
        <v>3473</v>
      </c>
      <c r="FQ76" s="1872" t="s">
        <v>3473</v>
      </c>
      <c r="FR76" s="1872" t="s">
        <v>3473</v>
      </c>
      <c r="FS76" s="1872" t="s">
        <v>3473</v>
      </c>
      <c r="FT76" s="1872" t="s">
        <v>3473</v>
      </c>
      <c r="FU76" s="1872" t="s">
        <v>3473</v>
      </c>
      <c r="FV76" s="1872" t="s">
        <v>3473</v>
      </c>
      <c r="FW76" s="1872" t="s">
        <v>3473</v>
      </c>
      <c r="FX76" s="1872" t="s">
        <v>3473</v>
      </c>
      <c r="FY76" s="1872" t="s">
        <v>3473</v>
      </c>
      <c r="FZ76" s="1872" t="s">
        <v>3473</v>
      </c>
      <c r="GA76" s="1872" t="s">
        <v>3473</v>
      </c>
      <c r="GB76" s="1872" t="s">
        <v>3473</v>
      </c>
      <c r="GC76" s="1872" t="s">
        <v>3473</v>
      </c>
      <c r="GD76" s="1872" t="s">
        <v>3473</v>
      </c>
      <c r="GE76" s="1872" t="s">
        <v>3473</v>
      </c>
      <c r="GF76" s="1872" t="s">
        <v>3473</v>
      </c>
      <c r="GG76" s="1872" t="s">
        <v>3473</v>
      </c>
      <c r="GH76" s="1872" t="s">
        <v>3473</v>
      </c>
      <c r="GI76" s="1872" t="s">
        <v>3473</v>
      </c>
      <c r="GJ76" s="1872" t="s">
        <v>3473</v>
      </c>
      <c r="GK76" s="1872" t="s">
        <v>3473</v>
      </c>
      <c r="GL76" s="1872" t="s">
        <v>3473</v>
      </c>
      <c r="GM76" s="1872" t="s">
        <v>3473</v>
      </c>
      <c r="GN76" s="1872" t="s">
        <v>3473</v>
      </c>
      <c r="GO76" s="1872" t="s">
        <v>3473</v>
      </c>
      <c r="GP76" s="1872" t="s">
        <v>3473</v>
      </c>
      <c r="GQ76" s="1872" t="s">
        <v>3473</v>
      </c>
      <c r="GR76" s="1872" t="s">
        <v>3473</v>
      </c>
      <c r="GS76" s="1872" t="s">
        <v>3473</v>
      </c>
      <c r="GT76" s="1872" t="s">
        <v>3473</v>
      </c>
      <c r="GU76" s="1872" t="s">
        <v>3473</v>
      </c>
      <c r="GV76" s="1872" t="s">
        <v>3473</v>
      </c>
      <c r="GW76" s="1872" t="s">
        <v>3473</v>
      </c>
      <c r="GX76" s="1872" t="s">
        <v>3473</v>
      </c>
      <c r="GY76" s="1872" t="s">
        <v>3473</v>
      </c>
      <c r="GZ76" s="1872" t="s">
        <v>3473</v>
      </c>
      <c r="HA76" s="1872" t="s">
        <v>3473</v>
      </c>
      <c r="HB76" s="1872" t="s">
        <v>3473</v>
      </c>
      <c r="HC76" s="1872" t="s">
        <v>3473</v>
      </c>
      <c r="HD76" s="1872" t="s">
        <v>3473</v>
      </c>
      <c r="HE76" s="1872" t="s">
        <v>3473</v>
      </c>
      <c r="HF76" s="1872" t="s">
        <v>3473</v>
      </c>
      <c r="HG76" s="1872" t="s">
        <v>3473</v>
      </c>
      <c r="HH76" s="1872" t="s">
        <v>3473</v>
      </c>
      <c r="HI76" s="1872" t="s">
        <v>3473</v>
      </c>
      <c r="HJ76" s="1872" t="s">
        <v>3473</v>
      </c>
      <c r="HK76" s="1872" t="s">
        <v>3473</v>
      </c>
      <c r="HL76" s="1872" t="s">
        <v>3473</v>
      </c>
      <c r="HM76" s="1872" t="s">
        <v>3473</v>
      </c>
      <c r="HN76" s="1872" t="s">
        <v>3473</v>
      </c>
      <c r="HO76" s="1872" t="s">
        <v>3473</v>
      </c>
      <c r="HP76" s="1872" t="s">
        <v>3473</v>
      </c>
      <c r="HQ76" s="1872" t="s">
        <v>3473</v>
      </c>
      <c r="HR76" s="1872" t="s">
        <v>3473</v>
      </c>
      <c r="HS76" s="1872" t="s">
        <v>3473</v>
      </c>
      <c r="HT76" s="1872" t="s">
        <v>3473</v>
      </c>
      <c r="HU76" s="1872" t="s">
        <v>3473</v>
      </c>
      <c r="HV76" s="1872" t="s">
        <v>3473</v>
      </c>
      <c r="HW76" s="1872" t="s">
        <v>3473</v>
      </c>
      <c r="HX76" s="1872" t="s">
        <v>3473</v>
      </c>
      <c r="HY76" s="1872" t="s">
        <v>3473</v>
      </c>
      <c r="HZ76" s="1872" t="s">
        <v>3473</v>
      </c>
      <c r="IA76" s="1872" t="s">
        <v>3473</v>
      </c>
      <c r="IB76" s="1872" t="s">
        <v>3473</v>
      </c>
      <c r="IC76" s="1872" t="s">
        <v>3473</v>
      </c>
      <c r="ID76" s="1872" t="s">
        <v>3473</v>
      </c>
      <c r="IE76" s="1872" t="s">
        <v>3473</v>
      </c>
      <c r="IF76" s="1872" t="s">
        <v>3473</v>
      </c>
      <c r="IG76" s="1872" t="s">
        <v>3473</v>
      </c>
      <c r="IH76" s="1872" t="s">
        <v>3473</v>
      </c>
      <c r="II76" s="1872" t="s">
        <v>3473</v>
      </c>
      <c r="IJ76" s="1872" t="s">
        <v>3473</v>
      </c>
      <c r="IK76" s="1872" t="s">
        <v>3473</v>
      </c>
      <c r="IL76" s="1872" t="s">
        <v>3473</v>
      </c>
      <c r="IM76" s="1872" t="s">
        <v>3473</v>
      </c>
      <c r="IN76" s="1872" t="s">
        <v>3473</v>
      </c>
      <c r="IO76" s="1872" t="s">
        <v>3473</v>
      </c>
      <c r="IP76" s="1872" t="s">
        <v>3473</v>
      </c>
      <c r="IQ76" s="1872" t="s">
        <v>3473</v>
      </c>
      <c r="IR76" s="1872" t="s">
        <v>3473</v>
      </c>
      <c r="IS76" s="1872" t="s">
        <v>3473</v>
      </c>
      <c r="IT76" s="1872" t="s">
        <v>3473</v>
      </c>
      <c r="IU76" s="1872" t="s">
        <v>3473</v>
      </c>
      <c r="IV76" s="1872" t="s">
        <v>3473</v>
      </c>
    </row>
    <row r="77" spans="1:256" s="1871" customFormat="1" ht="20.100000000000001" customHeight="1">
      <c r="A77" s="1881" t="s">
        <v>3471</v>
      </c>
      <c r="B77" s="1882" t="s">
        <v>3472</v>
      </c>
      <c r="C77" s="1883"/>
      <c r="D77" s="1881"/>
      <c r="E77" s="1872" t="s">
        <v>3471</v>
      </c>
      <c r="F77" s="1872" t="s">
        <v>3471</v>
      </c>
      <c r="G77" s="1872" t="s">
        <v>3471</v>
      </c>
      <c r="H77" s="1872" t="s">
        <v>3471</v>
      </c>
      <c r="I77" s="1872" t="s">
        <v>3471</v>
      </c>
      <c r="J77" s="1872" t="s">
        <v>3471</v>
      </c>
      <c r="K77" s="1872" t="s">
        <v>3471</v>
      </c>
      <c r="L77" s="1872" t="s">
        <v>3471</v>
      </c>
      <c r="M77" s="1872" t="s">
        <v>3471</v>
      </c>
      <c r="N77" s="1872" t="s">
        <v>3471</v>
      </c>
      <c r="O77" s="1872" t="s">
        <v>3471</v>
      </c>
      <c r="P77" s="1872" t="s">
        <v>3471</v>
      </c>
      <c r="Q77" s="1872" t="s">
        <v>3471</v>
      </c>
      <c r="R77" s="1872" t="s">
        <v>3471</v>
      </c>
      <c r="S77" s="1872" t="s">
        <v>3471</v>
      </c>
      <c r="T77" s="1872" t="s">
        <v>3471</v>
      </c>
      <c r="U77" s="1872" t="s">
        <v>3471</v>
      </c>
      <c r="V77" s="1872" t="s">
        <v>3471</v>
      </c>
      <c r="W77" s="1872" t="s">
        <v>3471</v>
      </c>
      <c r="X77" s="1872" t="s">
        <v>3471</v>
      </c>
      <c r="Y77" s="1872" t="s">
        <v>3471</v>
      </c>
      <c r="Z77" s="1872" t="s">
        <v>3471</v>
      </c>
      <c r="AA77" s="1872" t="s">
        <v>3471</v>
      </c>
      <c r="AB77" s="1872" t="s">
        <v>3471</v>
      </c>
      <c r="AC77" s="1872" t="s">
        <v>3471</v>
      </c>
      <c r="AD77" s="1872" t="s">
        <v>3471</v>
      </c>
      <c r="AE77" s="1872" t="s">
        <v>3471</v>
      </c>
      <c r="AF77" s="1872" t="s">
        <v>3471</v>
      </c>
      <c r="AG77" s="1872" t="s">
        <v>3471</v>
      </c>
      <c r="AH77" s="1872" t="s">
        <v>3471</v>
      </c>
      <c r="AI77" s="1872" t="s">
        <v>3471</v>
      </c>
      <c r="AJ77" s="1872" t="s">
        <v>3471</v>
      </c>
      <c r="AK77" s="1872" t="s">
        <v>3471</v>
      </c>
      <c r="AL77" s="1872" t="s">
        <v>3471</v>
      </c>
      <c r="AM77" s="1872" t="s">
        <v>3471</v>
      </c>
      <c r="AN77" s="1872" t="s">
        <v>3471</v>
      </c>
      <c r="AO77" s="1872" t="s">
        <v>3471</v>
      </c>
      <c r="AP77" s="1872" t="s">
        <v>3471</v>
      </c>
      <c r="AQ77" s="1872" t="s">
        <v>3471</v>
      </c>
      <c r="AR77" s="1872" t="s">
        <v>3471</v>
      </c>
      <c r="AS77" s="1872" t="s">
        <v>3471</v>
      </c>
      <c r="AT77" s="1872" t="s">
        <v>3471</v>
      </c>
      <c r="AU77" s="1872" t="s">
        <v>3471</v>
      </c>
      <c r="AV77" s="1872" t="s">
        <v>3471</v>
      </c>
      <c r="AW77" s="1872" t="s">
        <v>3471</v>
      </c>
      <c r="AX77" s="1872" t="s">
        <v>3471</v>
      </c>
      <c r="AY77" s="1872" t="s">
        <v>3471</v>
      </c>
      <c r="AZ77" s="1872" t="s">
        <v>3471</v>
      </c>
      <c r="BA77" s="1872" t="s">
        <v>3471</v>
      </c>
      <c r="BB77" s="1872" t="s">
        <v>3471</v>
      </c>
      <c r="BC77" s="1872" t="s">
        <v>3471</v>
      </c>
      <c r="BD77" s="1872" t="s">
        <v>3471</v>
      </c>
      <c r="BE77" s="1872" t="s">
        <v>3471</v>
      </c>
      <c r="BF77" s="1872" t="s">
        <v>3471</v>
      </c>
      <c r="BG77" s="1872" t="s">
        <v>3471</v>
      </c>
      <c r="BH77" s="1872" t="s">
        <v>3471</v>
      </c>
      <c r="BI77" s="1872" t="s">
        <v>3471</v>
      </c>
      <c r="BJ77" s="1872" t="s">
        <v>3471</v>
      </c>
      <c r="BK77" s="1872" t="s">
        <v>3471</v>
      </c>
      <c r="BL77" s="1872" t="s">
        <v>3471</v>
      </c>
      <c r="BM77" s="1872" t="s">
        <v>3471</v>
      </c>
      <c r="BN77" s="1872" t="s">
        <v>3471</v>
      </c>
      <c r="BO77" s="1872" t="s">
        <v>3471</v>
      </c>
      <c r="BP77" s="1872" t="s">
        <v>3471</v>
      </c>
      <c r="BQ77" s="1872" t="s">
        <v>3471</v>
      </c>
      <c r="BR77" s="1872" t="s">
        <v>3471</v>
      </c>
      <c r="BS77" s="1872" t="s">
        <v>3471</v>
      </c>
      <c r="BT77" s="1872" t="s">
        <v>3471</v>
      </c>
      <c r="BU77" s="1872" t="s">
        <v>3471</v>
      </c>
      <c r="BV77" s="1872" t="s">
        <v>3471</v>
      </c>
      <c r="BW77" s="1872" t="s">
        <v>3471</v>
      </c>
      <c r="BX77" s="1872" t="s">
        <v>3471</v>
      </c>
      <c r="BY77" s="1872" t="s">
        <v>3471</v>
      </c>
      <c r="BZ77" s="1872" t="s">
        <v>3471</v>
      </c>
      <c r="CA77" s="1872" t="s">
        <v>3471</v>
      </c>
      <c r="CB77" s="1872" t="s">
        <v>3471</v>
      </c>
      <c r="CC77" s="1872" t="s">
        <v>3471</v>
      </c>
      <c r="CD77" s="1872" t="s">
        <v>3471</v>
      </c>
      <c r="CE77" s="1872" t="s">
        <v>3471</v>
      </c>
      <c r="CF77" s="1872" t="s">
        <v>3471</v>
      </c>
      <c r="CG77" s="1872" t="s">
        <v>3471</v>
      </c>
      <c r="CH77" s="1872" t="s">
        <v>3471</v>
      </c>
      <c r="CI77" s="1872" t="s">
        <v>3471</v>
      </c>
      <c r="CJ77" s="1872" t="s">
        <v>3471</v>
      </c>
      <c r="CK77" s="1872" t="s">
        <v>3471</v>
      </c>
      <c r="CL77" s="1872" t="s">
        <v>3471</v>
      </c>
      <c r="CM77" s="1872" t="s">
        <v>3471</v>
      </c>
      <c r="CN77" s="1872" t="s">
        <v>3471</v>
      </c>
      <c r="CO77" s="1872" t="s">
        <v>3471</v>
      </c>
      <c r="CP77" s="1872" t="s">
        <v>3471</v>
      </c>
      <c r="CQ77" s="1872" t="s">
        <v>3471</v>
      </c>
      <c r="CR77" s="1872" t="s">
        <v>3471</v>
      </c>
      <c r="CS77" s="1872" t="s">
        <v>3471</v>
      </c>
      <c r="CT77" s="1872" t="s">
        <v>3471</v>
      </c>
      <c r="CU77" s="1872" t="s">
        <v>3471</v>
      </c>
      <c r="CV77" s="1872" t="s">
        <v>3471</v>
      </c>
      <c r="CW77" s="1872" t="s">
        <v>3471</v>
      </c>
      <c r="CX77" s="1872" t="s">
        <v>3471</v>
      </c>
      <c r="CY77" s="1872" t="s">
        <v>3471</v>
      </c>
      <c r="CZ77" s="1872" t="s">
        <v>3471</v>
      </c>
      <c r="DA77" s="1872" t="s">
        <v>3471</v>
      </c>
      <c r="DB77" s="1872" t="s">
        <v>3471</v>
      </c>
      <c r="DC77" s="1872" t="s">
        <v>3471</v>
      </c>
      <c r="DD77" s="1872" t="s">
        <v>3471</v>
      </c>
      <c r="DE77" s="1872" t="s">
        <v>3471</v>
      </c>
      <c r="DF77" s="1872" t="s">
        <v>3471</v>
      </c>
      <c r="DG77" s="1872" t="s">
        <v>3471</v>
      </c>
      <c r="DH77" s="1872" t="s">
        <v>3471</v>
      </c>
      <c r="DI77" s="1872" t="s">
        <v>3471</v>
      </c>
      <c r="DJ77" s="1872" t="s">
        <v>3471</v>
      </c>
      <c r="DK77" s="1872" t="s">
        <v>3471</v>
      </c>
      <c r="DL77" s="1872" t="s">
        <v>3471</v>
      </c>
      <c r="DM77" s="1872" t="s">
        <v>3471</v>
      </c>
      <c r="DN77" s="1872" t="s">
        <v>3471</v>
      </c>
      <c r="DO77" s="1872" t="s">
        <v>3471</v>
      </c>
      <c r="DP77" s="1872" t="s">
        <v>3471</v>
      </c>
      <c r="DQ77" s="1872" t="s">
        <v>3471</v>
      </c>
      <c r="DR77" s="1872" t="s">
        <v>3471</v>
      </c>
      <c r="DS77" s="1872" t="s">
        <v>3471</v>
      </c>
      <c r="DT77" s="1872" t="s">
        <v>3471</v>
      </c>
      <c r="DU77" s="1872" t="s">
        <v>3471</v>
      </c>
      <c r="DV77" s="1872" t="s">
        <v>3471</v>
      </c>
      <c r="DW77" s="1872" t="s">
        <v>3471</v>
      </c>
      <c r="DX77" s="1872" t="s">
        <v>3471</v>
      </c>
      <c r="DY77" s="1872" t="s">
        <v>3471</v>
      </c>
      <c r="DZ77" s="1872" t="s">
        <v>3471</v>
      </c>
      <c r="EA77" s="1872" t="s">
        <v>3471</v>
      </c>
      <c r="EB77" s="1872" t="s">
        <v>3471</v>
      </c>
      <c r="EC77" s="1872" t="s">
        <v>3471</v>
      </c>
      <c r="ED77" s="1872" t="s">
        <v>3471</v>
      </c>
      <c r="EE77" s="1872" t="s">
        <v>3471</v>
      </c>
      <c r="EF77" s="1872" t="s">
        <v>3471</v>
      </c>
      <c r="EG77" s="1872" t="s">
        <v>3471</v>
      </c>
      <c r="EH77" s="1872" t="s">
        <v>3471</v>
      </c>
      <c r="EI77" s="1872" t="s">
        <v>3471</v>
      </c>
      <c r="EJ77" s="1872" t="s">
        <v>3471</v>
      </c>
      <c r="EK77" s="1872" t="s">
        <v>3471</v>
      </c>
      <c r="EL77" s="1872" t="s">
        <v>3471</v>
      </c>
      <c r="EM77" s="1872" t="s">
        <v>3471</v>
      </c>
      <c r="EN77" s="1872" t="s">
        <v>3471</v>
      </c>
      <c r="EO77" s="1872" t="s">
        <v>3471</v>
      </c>
      <c r="EP77" s="1872" t="s">
        <v>3471</v>
      </c>
      <c r="EQ77" s="1872" t="s">
        <v>3471</v>
      </c>
      <c r="ER77" s="1872" t="s">
        <v>3471</v>
      </c>
      <c r="ES77" s="1872" t="s">
        <v>3471</v>
      </c>
      <c r="ET77" s="1872" t="s">
        <v>3471</v>
      </c>
      <c r="EU77" s="1872" t="s">
        <v>3471</v>
      </c>
      <c r="EV77" s="1872" t="s">
        <v>3471</v>
      </c>
      <c r="EW77" s="1872" t="s">
        <v>3471</v>
      </c>
      <c r="EX77" s="1872" t="s">
        <v>3471</v>
      </c>
      <c r="EY77" s="1872" t="s">
        <v>3471</v>
      </c>
      <c r="EZ77" s="1872" t="s">
        <v>3471</v>
      </c>
      <c r="FA77" s="1872" t="s">
        <v>3471</v>
      </c>
      <c r="FB77" s="1872" t="s">
        <v>3471</v>
      </c>
      <c r="FC77" s="1872" t="s">
        <v>3471</v>
      </c>
      <c r="FD77" s="1872" t="s">
        <v>3471</v>
      </c>
      <c r="FE77" s="1872" t="s">
        <v>3471</v>
      </c>
      <c r="FF77" s="1872" t="s">
        <v>3471</v>
      </c>
      <c r="FG77" s="1872" t="s">
        <v>3471</v>
      </c>
      <c r="FH77" s="1872" t="s">
        <v>3471</v>
      </c>
      <c r="FI77" s="1872" t="s">
        <v>3471</v>
      </c>
      <c r="FJ77" s="1872" t="s">
        <v>3471</v>
      </c>
      <c r="FK77" s="1872" t="s">
        <v>3471</v>
      </c>
      <c r="FL77" s="1872" t="s">
        <v>3471</v>
      </c>
      <c r="FM77" s="1872" t="s">
        <v>3471</v>
      </c>
      <c r="FN77" s="1872" t="s">
        <v>3471</v>
      </c>
      <c r="FO77" s="1872" t="s">
        <v>3471</v>
      </c>
      <c r="FP77" s="1872" t="s">
        <v>3471</v>
      </c>
      <c r="FQ77" s="1872" t="s">
        <v>3471</v>
      </c>
      <c r="FR77" s="1872" t="s">
        <v>3471</v>
      </c>
      <c r="FS77" s="1872" t="s">
        <v>3471</v>
      </c>
      <c r="FT77" s="1872" t="s">
        <v>3471</v>
      </c>
      <c r="FU77" s="1872" t="s">
        <v>3471</v>
      </c>
      <c r="FV77" s="1872" t="s">
        <v>3471</v>
      </c>
      <c r="FW77" s="1872" t="s">
        <v>3471</v>
      </c>
      <c r="FX77" s="1872" t="s">
        <v>3471</v>
      </c>
      <c r="FY77" s="1872" t="s">
        <v>3471</v>
      </c>
      <c r="FZ77" s="1872" t="s">
        <v>3471</v>
      </c>
      <c r="GA77" s="1872" t="s">
        <v>3471</v>
      </c>
      <c r="GB77" s="1872" t="s">
        <v>3471</v>
      </c>
      <c r="GC77" s="1872" t="s">
        <v>3471</v>
      </c>
      <c r="GD77" s="1872" t="s">
        <v>3471</v>
      </c>
      <c r="GE77" s="1872" t="s">
        <v>3471</v>
      </c>
      <c r="GF77" s="1872" t="s">
        <v>3471</v>
      </c>
      <c r="GG77" s="1872" t="s">
        <v>3471</v>
      </c>
      <c r="GH77" s="1872" t="s">
        <v>3471</v>
      </c>
      <c r="GI77" s="1872" t="s">
        <v>3471</v>
      </c>
      <c r="GJ77" s="1872" t="s">
        <v>3471</v>
      </c>
      <c r="GK77" s="1872" t="s">
        <v>3471</v>
      </c>
      <c r="GL77" s="1872" t="s">
        <v>3471</v>
      </c>
      <c r="GM77" s="1872" t="s">
        <v>3471</v>
      </c>
      <c r="GN77" s="1872" t="s">
        <v>3471</v>
      </c>
      <c r="GO77" s="1872" t="s">
        <v>3471</v>
      </c>
      <c r="GP77" s="1872" t="s">
        <v>3471</v>
      </c>
      <c r="GQ77" s="1872" t="s">
        <v>3471</v>
      </c>
      <c r="GR77" s="1872" t="s">
        <v>3471</v>
      </c>
      <c r="GS77" s="1872" t="s">
        <v>3471</v>
      </c>
      <c r="GT77" s="1872" t="s">
        <v>3471</v>
      </c>
      <c r="GU77" s="1872" t="s">
        <v>3471</v>
      </c>
      <c r="GV77" s="1872" t="s">
        <v>3471</v>
      </c>
      <c r="GW77" s="1872" t="s">
        <v>3471</v>
      </c>
      <c r="GX77" s="1872" t="s">
        <v>3471</v>
      </c>
      <c r="GY77" s="1872" t="s">
        <v>3471</v>
      </c>
      <c r="GZ77" s="1872" t="s">
        <v>3471</v>
      </c>
      <c r="HA77" s="1872" t="s">
        <v>3471</v>
      </c>
      <c r="HB77" s="1872" t="s">
        <v>3471</v>
      </c>
      <c r="HC77" s="1872" t="s">
        <v>3471</v>
      </c>
      <c r="HD77" s="1872" t="s">
        <v>3471</v>
      </c>
      <c r="HE77" s="1872" t="s">
        <v>3471</v>
      </c>
      <c r="HF77" s="1872" t="s">
        <v>3471</v>
      </c>
      <c r="HG77" s="1872" t="s">
        <v>3471</v>
      </c>
      <c r="HH77" s="1872" t="s">
        <v>3471</v>
      </c>
      <c r="HI77" s="1872" t="s">
        <v>3471</v>
      </c>
      <c r="HJ77" s="1872" t="s">
        <v>3471</v>
      </c>
      <c r="HK77" s="1872" t="s">
        <v>3471</v>
      </c>
      <c r="HL77" s="1872" t="s">
        <v>3471</v>
      </c>
      <c r="HM77" s="1872" t="s">
        <v>3471</v>
      </c>
      <c r="HN77" s="1872" t="s">
        <v>3471</v>
      </c>
      <c r="HO77" s="1872" t="s">
        <v>3471</v>
      </c>
      <c r="HP77" s="1872" t="s">
        <v>3471</v>
      </c>
      <c r="HQ77" s="1872" t="s">
        <v>3471</v>
      </c>
      <c r="HR77" s="1872" t="s">
        <v>3471</v>
      </c>
      <c r="HS77" s="1872" t="s">
        <v>3471</v>
      </c>
      <c r="HT77" s="1872" t="s">
        <v>3471</v>
      </c>
      <c r="HU77" s="1872" t="s">
        <v>3471</v>
      </c>
      <c r="HV77" s="1872" t="s">
        <v>3471</v>
      </c>
      <c r="HW77" s="1872" t="s">
        <v>3471</v>
      </c>
      <c r="HX77" s="1872" t="s">
        <v>3471</v>
      </c>
      <c r="HY77" s="1872" t="s">
        <v>3471</v>
      </c>
      <c r="HZ77" s="1872" t="s">
        <v>3471</v>
      </c>
      <c r="IA77" s="1872" t="s">
        <v>3471</v>
      </c>
      <c r="IB77" s="1872" t="s">
        <v>3471</v>
      </c>
      <c r="IC77" s="1872" t="s">
        <v>3471</v>
      </c>
      <c r="ID77" s="1872" t="s">
        <v>3471</v>
      </c>
      <c r="IE77" s="1872" t="s">
        <v>3471</v>
      </c>
      <c r="IF77" s="1872" t="s">
        <v>3471</v>
      </c>
      <c r="IG77" s="1872" t="s">
        <v>3471</v>
      </c>
      <c r="IH77" s="1872" t="s">
        <v>3471</v>
      </c>
      <c r="II77" s="1872" t="s">
        <v>3471</v>
      </c>
      <c r="IJ77" s="1872" t="s">
        <v>3471</v>
      </c>
      <c r="IK77" s="1872" t="s">
        <v>3471</v>
      </c>
      <c r="IL77" s="1872" t="s">
        <v>3471</v>
      </c>
      <c r="IM77" s="1872" t="s">
        <v>3471</v>
      </c>
      <c r="IN77" s="1872" t="s">
        <v>3471</v>
      </c>
      <c r="IO77" s="1872" t="s">
        <v>3471</v>
      </c>
      <c r="IP77" s="1872" t="s">
        <v>3471</v>
      </c>
      <c r="IQ77" s="1872" t="s">
        <v>3471</v>
      </c>
      <c r="IR77" s="1872" t="s">
        <v>3471</v>
      </c>
      <c r="IS77" s="1872" t="s">
        <v>3471</v>
      </c>
      <c r="IT77" s="1872" t="s">
        <v>3471</v>
      </c>
      <c r="IU77" s="1872" t="s">
        <v>3471</v>
      </c>
      <c r="IV77" s="1872" t="s">
        <v>3471</v>
      </c>
    </row>
    <row r="78" spans="1:256" s="1871" customFormat="1" ht="20.100000000000001" customHeight="1">
      <c r="A78" s="1881" t="s">
        <v>3469</v>
      </c>
      <c r="B78" s="1882" t="s">
        <v>3470</v>
      </c>
      <c r="C78" s="1883"/>
      <c r="D78" s="1881"/>
      <c r="E78" s="1872" t="s">
        <v>3469</v>
      </c>
      <c r="F78" s="1872" t="s">
        <v>3469</v>
      </c>
      <c r="G78" s="1872" t="s">
        <v>3469</v>
      </c>
      <c r="H78" s="1872" t="s">
        <v>3469</v>
      </c>
      <c r="I78" s="1872" t="s">
        <v>3469</v>
      </c>
      <c r="J78" s="1872" t="s">
        <v>3469</v>
      </c>
      <c r="K78" s="1872" t="s">
        <v>3469</v>
      </c>
      <c r="L78" s="1872" t="s">
        <v>3469</v>
      </c>
      <c r="M78" s="1872" t="s">
        <v>3469</v>
      </c>
      <c r="N78" s="1872" t="s">
        <v>3469</v>
      </c>
      <c r="O78" s="1872" t="s">
        <v>3469</v>
      </c>
      <c r="P78" s="1872" t="s">
        <v>3469</v>
      </c>
      <c r="Q78" s="1872" t="s">
        <v>3469</v>
      </c>
      <c r="R78" s="1872" t="s">
        <v>3469</v>
      </c>
      <c r="S78" s="1872" t="s">
        <v>3469</v>
      </c>
      <c r="T78" s="1872" t="s">
        <v>3469</v>
      </c>
      <c r="U78" s="1872" t="s">
        <v>3469</v>
      </c>
      <c r="V78" s="1872" t="s">
        <v>3469</v>
      </c>
      <c r="W78" s="1872" t="s">
        <v>3469</v>
      </c>
      <c r="X78" s="1872" t="s">
        <v>3469</v>
      </c>
      <c r="Y78" s="1872" t="s">
        <v>3469</v>
      </c>
      <c r="Z78" s="1872" t="s">
        <v>3469</v>
      </c>
      <c r="AA78" s="1872" t="s">
        <v>3469</v>
      </c>
      <c r="AB78" s="1872" t="s">
        <v>3469</v>
      </c>
      <c r="AC78" s="1872" t="s">
        <v>3469</v>
      </c>
      <c r="AD78" s="1872" t="s">
        <v>3469</v>
      </c>
      <c r="AE78" s="1872" t="s">
        <v>3469</v>
      </c>
      <c r="AF78" s="1872" t="s">
        <v>3469</v>
      </c>
      <c r="AG78" s="1872" t="s">
        <v>3469</v>
      </c>
      <c r="AH78" s="1872" t="s">
        <v>3469</v>
      </c>
      <c r="AI78" s="1872" t="s">
        <v>3469</v>
      </c>
      <c r="AJ78" s="1872" t="s">
        <v>3469</v>
      </c>
      <c r="AK78" s="1872" t="s">
        <v>3469</v>
      </c>
      <c r="AL78" s="1872" t="s">
        <v>3469</v>
      </c>
      <c r="AM78" s="1872" t="s">
        <v>3469</v>
      </c>
      <c r="AN78" s="1872" t="s">
        <v>3469</v>
      </c>
      <c r="AO78" s="1872" t="s">
        <v>3469</v>
      </c>
      <c r="AP78" s="1872" t="s">
        <v>3469</v>
      </c>
      <c r="AQ78" s="1872" t="s">
        <v>3469</v>
      </c>
      <c r="AR78" s="1872" t="s">
        <v>3469</v>
      </c>
      <c r="AS78" s="1872" t="s">
        <v>3469</v>
      </c>
      <c r="AT78" s="1872" t="s">
        <v>3469</v>
      </c>
      <c r="AU78" s="1872" t="s">
        <v>3469</v>
      </c>
      <c r="AV78" s="1872" t="s">
        <v>3469</v>
      </c>
      <c r="AW78" s="1872" t="s">
        <v>3469</v>
      </c>
      <c r="AX78" s="1872" t="s">
        <v>3469</v>
      </c>
      <c r="AY78" s="1872" t="s">
        <v>3469</v>
      </c>
      <c r="AZ78" s="1872" t="s">
        <v>3469</v>
      </c>
      <c r="BA78" s="1872" t="s">
        <v>3469</v>
      </c>
      <c r="BB78" s="1872" t="s">
        <v>3469</v>
      </c>
      <c r="BC78" s="1872" t="s">
        <v>3469</v>
      </c>
      <c r="BD78" s="1872" t="s">
        <v>3469</v>
      </c>
      <c r="BE78" s="1872" t="s">
        <v>3469</v>
      </c>
      <c r="BF78" s="1872" t="s">
        <v>3469</v>
      </c>
      <c r="BG78" s="1872" t="s">
        <v>3469</v>
      </c>
      <c r="BH78" s="1872" t="s">
        <v>3469</v>
      </c>
      <c r="BI78" s="1872" t="s">
        <v>3469</v>
      </c>
      <c r="BJ78" s="1872" t="s">
        <v>3469</v>
      </c>
      <c r="BK78" s="1872" t="s">
        <v>3469</v>
      </c>
      <c r="BL78" s="1872" t="s">
        <v>3469</v>
      </c>
      <c r="BM78" s="1872" t="s">
        <v>3469</v>
      </c>
      <c r="BN78" s="1872" t="s">
        <v>3469</v>
      </c>
      <c r="BO78" s="1872" t="s">
        <v>3469</v>
      </c>
      <c r="BP78" s="1872" t="s">
        <v>3469</v>
      </c>
      <c r="BQ78" s="1872" t="s">
        <v>3469</v>
      </c>
      <c r="BR78" s="1872" t="s">
        <v>3469</v>
      </c>
      <c r="BS78" s="1872" t="s">
        <v>3469</v>
      </c>
      <c r="BT78" s="1872" t="s">
        <v>3469</v>
      </c>
      <c r="BU78" s="1872" t="s">
        <v>3469</v>
      </c>
      <c r="BV78" s="1872" t="s">
        <v>3469</v>
      </c>
      <c r="BW78" s="1872" t="s">
        <v>3469</v>
      </c>
      <c r="BX78" s="1872" t="s">
        <v>3469</v>
      </c>
      <c r="BY78" s="1872" t="s">
        <v>3469</v>
      </c>
      <c r="BZ78" s="1872" t="s">
        <v>3469</v>
      </c>
      <c r="CA78" s="1872" t="s">
        <v>3469</v>
      </c>
      <c r="CB78" s="1872" t="s">
        <v>3469</v>
      </c>
      <c r="CC78" s="1872" t="s">
        <v>3469</v>
      </c>
      <c r="CD78" s="1872" t="s">
        <v>3469</v>
      </c>
      <c r="CE78" s="1872" t="s">
        <v>3469</v>
      </c>
      <c r="CF78" s="1872" t="s">
        <v>3469</v>
      </c>
      <c r="CG78" s="1872" t="s">
        <v>3469</v>
      </c>
      <c r="CH78" s="1872" t="s">
        <v>3469</v>
      </c>
      <c r="CI78" s="1872" t="s">
        <v>3469</v>
      </c>
      <c r="CJ78" s="1872" t="s">
        <v>3469</v>
      </c>
      <c r="CK78" s="1872" t="s">
        <v>3469</v>
      </c>
      <c r="CL78" s="1872" t="s">
        <v>3469</v>
      </c>
      <c r="CM78" s="1872" t="s">
        <v>3469</v>
      </c>
      <c r="CN78" s="1872" t="s">
        <v>3469</v>
      </c>
      <c r="CO78" s="1872" t="s">
        <v>3469</v>
      </c>
      <c r="CP78" s="1872" t="s">
        <v>3469</v>
      </c>
      <c r="CQ78" s="1872" t="s">
        <v>3469</v>
      </c>
      <c r="CR78" s="1872" t="s">
        <v>3469</v>
      </c>
      <c r="CS78" s="1872" t="s">
        <v>3469</v>
      </c>
      <c r="CT78" s="1872" t="s">
        <v>3469</v>
      </c>
      <c r="CU78" s="1872" t="s">
        <v>3469</v>
      </c>
      <c r="CV78" s="1872" t="s">
        <v>3469</v>
      </c>
      <c r="CW78" s="1872" t="s">
        <v>3469</v>
      </c>
      <c r="CX78" s="1872" t="s">
        <v>3469</v>
      </c>
      <c r="CY78" s="1872" t="s">
        <v>3469</v>
      </c>
      <c r="CZ78" s="1872" t="s">
        <v>3469</v>
      </c>
      <c r="DA78" s="1872" t="s">
        <v>3469</v>
      </c>
      <c r="DB78" s="1872" t="s">
        <v>3469</v>
      </c>
      <c r="DC78" s="1872" t="s">
        <v>3469</v>
      </c>
      <c r="DD78" s="1872" t="s">
        <v>3469</v>
      </c>
      <c r="DE78" s="1872" t="s">
        <v>3469</v>
      </c>
      <c r="DF78" s="1872" t="s">
        <v>3469</v>
      </c>
      <c r="DG78" s="1872" t="s">
        <v>3469</v>
      </c>
      <c r="DH78" s="1872" t="s">
        <v>3469</v>
      </c>
      <c r="DI78" s="1872" t="s">
        <v>3469</v>
      </c>
      <c r="DJ78" s="1872" t="s">
        <v>3469</v>
      </c>
      <c r="DK78" s="1872" t="s">
        <v>3469</v>
      </c>
      <c r="DL78" s="1872" t="s">
        <v>3469</v>
      </c>
      <c r="DM78" s="1872" t="s">
        <v>3469</v>
      </c>
      <c r="DN78" s="1872" t="s">
        <v>3469</v>
      </c>
      <c r="DO78" s="1872" t="s">
        <v>3469</v>
      </c>
      <c r="DP78" s="1872" t="s">
        <v>3469</v>
      </c>
      <c r="DQ78" s="1872" t="s">
        <v>3469</v>
      </c>
      <c r="DR78" s="1872" t="s">
        <v>3469</v>
      </c>
      <c r="DS78" s="1872" t="s">
        <v>3469</v>
      </c>
      <c r="DT78" s="1872" t="s">
        <v>3469</v>
      </c>
      <c r="DU78" s="1872" t="s">
        <v>3469</v>
      </c>
      <c r="DV78" s="1872" t="s">
        <v>3469</v>
      </c>
      <c r="DW78" s="1872" t="s">
        <v>3469</v>
      </c>
      <c r="DX78" s="1872" t="s">
        <v>3469</v>
      </c>
      <c r="DY78" s="1872" t="s">
        <v>3469</v>
      </c>
      <c r="DZ78" s="1872" t="s">
        <v>3469</v>
      </c>
      <c r="EA78" s="1872" t="s">
        <v>3469</v>
      </c>
      <c r="EB78" s="1872" t="s">
        <v>3469</v>
      </c>
      <c r="EC78" s="1872" t="s">
        <v>3469</v>
      </c>
      <c r="ED78" s="1872" t="s">
        <v>3469</v>
      </c>
      <c r="EE78" s="1872" t="s">
        <v>3469</v>
      </c>
      <c r="EF78" s="1872" t="s">
        <v>3469</v>
      </c>
      <c r="EG78" s="1872" t="s">
        <v>3469</v>
      </c>
      <c r="EH78" s="1872" t="s">
        <v>3469</v>
      </c>
      <c r="EI78" s="1872" t="s">
        <v>3469</v>
      </c>
      <c r="EJ78" s="1872" t="s">
        <v>3469</v>
      </c>
      <c r="EK78" s="1872" t="s">
        <v>3469</v>
      </c>
      <c r="EL78" s="1872" t="s">
        <v>3469</v>
      </c>
      <c r="EM78" s="1872" t="s">
        <v>3469</v>
      </c>
      <c r="EN78" s="1872" t="s">
        <v>3469</v>
      </c>
      <c r="EO78" s="1872" t="s">
        <v>3469</v>
      </c>
      <c r="EP78" s="1872" t="s">
        <v>3469</v>
      </c>
      <c r="EQ78" s="1872" t="s">
        <v>3469</v>
      </c>
      <c r="ER78" s="1872" t="s">
        <v>3469</v>
      </c>
      <c r="ES78" s="1872" t="s">
        <v>3469</v>
      </c>
      <c r="ET78" s="1872" t="s">
        <v>3469</v>
      </c>
      <c r="EU78" s="1872" t="s">
        <v>3469</v>
      </c>
      <c r="EV78" s="1872" t="s">
        <v>3469</v>
      </c>
      <c r="EW78" s="1872" t="s">
        <v>3469</v>
      </c>
      <c r="EX78" s="1872" t="s">
        <v>3469</v>
      </c>
      <c r="EY78" s="1872" t="s">
        <v>3469</v>
      </c>
      <c r="EZ78" s="1872" t="s">
        <v>3469</v>
      </c>
      <c r="FA78" s="1872" t="s">
        <v>3469</v>
      </c>
      <c r="FB78" s="1872" t="s">
        <v>3469</v>
      </c>
      <c r="FC78" s="1872" t="s">
        <v>3469</v>
      </c>
      <c r="FD78" s="1872" t="s">
        <v>3469</v>
      </c>
      <c r="FE78" s="1872" t="s">
        <v>3469</v>
      </c>
      <c r="FF78" s="1872" t="s">
        <v>3469</v>
      </c>
      <c r="FG78" s="1872" t="s">
        <v>3469</v>
      </c>
      <c r="FH78" s="1872" t="s">
        <v>3469</v>
      </c>
      <c r="FI78" s="1872" t="s">
        <v>3469</v>
      </c>
      <c r="FJ78" s="1872" t="s">
        <v>3469</v>
      </c>
      <c r="FK78" s="1872" t="s">
        <v>3469</v>
      </c>
      <c r="FL78" s="1872" t="s">
        <v>3469</v>
      </c>
      <c r="FM78" s="1872" t="s">
        <v>3469</v>
      </c>
      <c r="FN78" s="1872" t="s">
        <v>3469</v>
      </c>
      <c r="FO78" s="1872" t="s">
        <v>3469</v>
      </c>
      <c r="FP78" s="1872" t="s">
        <v>3469</v>
      </c>
      <c r="FQ78" s="1872" t="s">
        <v>3469</v>
      </c>
      <c r="FR78" s="1872" t="s">
        <v>3469</v>
      </c>
      <c r="FS78" s="1872" t="s">
        <v>3469</v>
      </c>
      <c r="FT78" s="1872" t="s">
        <v>3469</v>
      </c>
      <c r="FU78" s="1872" t="s">
        <v>3469</v>
      </c>
      <c r="FV78" s="1872" t="s">
        <v>3469</v>
      </c>
      <c r="FW78" s="1872" t="s">
        <v>3469</v>
      </c>
      <c r="FX78" s="1872" t="s">
        <v>3469</v>
      </c>
      <c r="FY78" s="1872" t="s">
        <v>3469</v>
      </c>
      <c r="FZ78" s="1872" t="s">
        <v>3469</v>
      </c>
      <c r="GA78" s="1872" t="s">
        <v>3469</v>
      </c>
      <c r="GB78" s="1872" t="s">
        <v>3469</v>
      </c>
      <c r="GC78" s="1872" t="s">
        <v>3469</v>
      </c>
      <c r="GD78" s="1872" t="s">
        <v>3469</v>
      </c>
      <c r="GE78" s="1872" t="s">
        <v>3469</v>
      </c>
      <c r="GF78" s="1872" t="s">
        <v>3469</v>
      </c>
      <c r="GG78" s="1872" t="s">
        <v>3469</v>
      </c>
      <c r="GH78" s="1872" t="s">
        <v>3469</v>
      </c>
      <c r="GI78" s="1872" t="s">
        <v>3469</v>
      </c>
      <c r="GJ78" s="1872" t="s">
        <v>3469</v>
      </c>
      <c r="GK78" s="1872" t="s">
        <v>3469</v>
      </c>
      <c r="GL78" s="1872" t="s">
        <v>3469</v>
      </c>
      <c r="GM78" s="1872" t="s">
        <v>3469</v>
      </c>
      <c r="GN78" s="1872" t="s">
        <v>3469</v>
      </c>
      <c r="GO78" s="1872" t="s">
        <v>3469</v>
      </c>
      <c r="GP78" s="1872" t="s">
        <v>3469</v>
      </c>
      <c r="GQ78" s="1872" t="s">
        <v>3469</v>
      </c>
      <c r="GR78" s="1872" t="s">
        <v>3469</v>
      </c>
      <c r="GS78" s="1872" t="s">
        <v>3469</v>
      </c>
      <c r="GT78" s="1872" t="s">
        <v>3469</v>
      </c>
      <c r="GU78" s="1872" t="s">
        <v>3469</v>
      </c>
      <c r="GV78" s="1872" t="s">
        <v>3469</v>
      </c>
      <c r="GW78" s="1872" t="s">
        <v>3469</v>
      </c>
      <c r="GX78" s="1872" t="s">
        <v>3469</v>
      </c>
      <c r="GY78" s="1872" t="s">
        <v>3469</v>
      </c>
      <c r="GZ78" s="1872" t="s">
        <v>3469</v>
      </c>
      <c r="HA78" s="1872" t="s">
        <v>3469</v>
      </c>
      <c r="HB78" s="1872" t="s">
        <v>3469</v>
      </c>
      <c r="HC78" s="1872" t="s">
        <v>3469</v>
      </c>
      <c r="HD78" s="1872" t="s">
        <v>3469</v>
      </c>
      <c r="HE78" s="1872" t="s">
        <v>3469</v>
      </c>
      <c r="HF78" s="1872" t="s">
        <v>3469</v>
      </c>
      <c r="HG78" s="1872" t="s">
        <v>3469</v>
      </c>
      <c r="HH78" s="1872" t="s">
        <v>3469</v>
      </c>
      <c r="HI78" s="1872" t="s">
        <v>3469</v>
      </c>
      <c r="HJ78" s="1872" t="s">
        <v>3469</v>
      </c>
      <c r="HK78" s="1872" t="s">
        <v>3469</v>
      </c>
      <c r="HL78" s="1872" t="s">
        <v>3469</v>
      </c>
      <c r="HM78" s="1872" t="s">
        <v>3469</v>
      </c>
      <c r="HN78" s="1872" t="s">
        <v>3469</v>
      </c>
      <c r="HO78" s="1872" t="s">
        <v>3469</v>
      </c>
      <c r="HP78" s="1872" t="s">
        <v>3469</v>
      </c>
      <c r="HQ78" s="1872" t="s">
        <v>3469</v>
      </c>
      <c r="HR78" s="1872" t="s">
        <v>3469</v>
      </c>
      <c r="HS78" s="1872" t="s">
        <v>3469</v>
      </c>
      <c r="HT78" s="1872" t="s">
        <v>3469</v>
      </c>
      <c r="HU78" s="1872" t="s">
        <v>3469</v>
      </c>
      <c r="HV78" s="1872" t="s">
        <v>3469</v>
      </c>
      <c r="HW78" s="1872" t="s">
        <v>3469</v>
      </c>
      <c r="HX78" s="1872" t="s">
        <v>3469</v>
      </c>
      <c r="HY78" s="1872" t="s">
        <v>3469</v>
      </c>
      <c r="HZ78" s="1872" t="s">
        <v>3469</v>
      </c>
      <c r="IA78" s="1872" t="s">
        <v>3469</v>
      </c>
      <c r="IB78" s="1872" t="s">
        <v>3469</v>
      </c>
      <c r="IC78" s="1872" t="s">
        <v>3469</v>
      </c>
      <c r="ID78" s="1872" t="s">
        <v>3469</v>
      </c>
      <c r="IE78" s="1872" t="s">
        <v>3469</v>
      </c>
      <c r="IF78" s="1872" t="s">
        <v>3469</v>
      </c>
      <c r="IG78" s="1872" t="s">
        <v>3469</v>
      </c>
      <c r="IH78" s="1872" t="s">
        <v>3469</v>
      </c>
      <c r="II78" s="1872" t="s">
        <v>3469</v>
      </c>
      <c r="IJ78" s="1872" t="s">
        <v>3469</v>
      </c>
      <c r="IK78" s="1872" t="s">
        <v>3469</v>
      </c>
      <c r="IL78" s="1872" t="s">
        <v>3469</v>
      </c>
      <c r="IM78" s="1872" t="s">
        <v>3469</v>
      </c>
      <c r="IN78" s="1872" t="s">
        <v>3469</v>
      </c>
      <c r="IO78" s="1872" t="s">
        <v>3469</v>
      </c>
      <c r="IP78" s="1872" t="s">
        <v>3469</v>
      </c>
      <c r="IQ78" s="1872" t="s">
        <v>3469</v>
      </c>
      <c r="IR78" s="1872" t="s">
        <v>3469</v>
      </c>
      <c r="IS78" s="1872" t="s">
        <v>3469</v>
      </c>
      <c r="IT78" s="1872" t="s">
        <v>3469</v>
      </c>
      <c r="IU78" s="1872" t="s">
        <v>3469</v>
      </c>
      <c r="IV78" s="1872" t="s">
        <v>3469</v>
      </c>
    </row>
    <row r="79" spans="1:256" s="1871" customFormat="1" ht="20.100000000000001" customHeight="1">
      <c r="A79" s="1881" t="s">
        <v>3468</v>
      </c>
      <c r="B79" s="1882" t="s">
        <v>3467</v>
      </c>
      <c r="C79" s="1883"/>
      <c r="D79" s="1881"/>
      <c r="E79" s="1872"/>
      <c r="F79" s="1872"/>
      <c r="G79" s="1872"/>
      <c r="H79" s="1872"/>
      <c r="I79" s="1872"/>
      <c r="J79" s="1872"/>
      <c r="K79" s="1872"/>
      <c r="L79" s="1872"/>
      <c r="M79" s="1872"/>
      <c r="N79" s="1872"/>
      <c r="O79" s="1872"/>
      <c r="P79" s="1872"/>
      <c r="Q79" s="1872"/>
      <c r="R79" s="1872"/>
      <c r="S79" s="1872"/>
      <c r="T79" s="1872"/>
      <c r="U79" s="1872"/>
      <c r="V79" s="1872"/>
      <c r="W79" s="1872"/>
      <c r="X79" s="1872"/>
      <c r="Y79" s="1872"/>
      <c r="Z79" s="1872"/>
      <c r="AA79" s="1872"/>
      <c r="AB79" s="1872"/>
      <c r="AC79" s="1872"/>
      <c r="AD79" s="1872"/>
      <c r="AE79" s="1872"/>
      <c r="AF79" s="1872"/>
      <c r="AG79" s="1872"/>
      <c r="AH79" s="1872"/>
      <c r="AI79" s="1872"/>
      <c r="AJ79" s="1872"/>
      <c r="AK79" s="1872"/>
      <c r="AL79" s="1872"/>
      <c r="AM79" s="1872"/>
      <c r="AN79" s="1872"/>
      <c r="AO79" s="1872"/>
      <c r="AP79" s="1872"/>
      <c r="AQ79" s="1872"/>
      <c r="AR79" s="1872"/>
      <c r="AS79" s="1872"/>
      <c r="AT79" s="1872"/>
      <c r="AU79" s="1872"/>
      <c r="AV79" s="1872"/>
      <c r="AW79" s="1872"/>
      <c r="AX79" s="1872"/>
      <c r="AY79" s="1872"/>
      <c r="AZ79" s="1872"/>
      <c r="BA79" s="1872"/>
      <c r="BB79" s="1872"/>
      <c r="BC79" s="1872"/>
      <c r="BD79" s="1872"/>
      <c r="BE79" s="1872"/>
      <c r="BF79" s="1872"/>
      <c r="BG79" s="1872"/>
      <c r="BH79" s="1872"/>
      <c r="BI79" s="1872"/>
      <c r="BJ79" s="1872"/>
      <c r="BK79" s="1872"/>
      <c r="BL79" s="1872"/>
      <c r="BM79" s="1872"/>
      <c r="BN79" s="1872"/>
      <c r="BO79" s="1872"/>
      <c r="BP79" s="1872"/>
      <c r="BQ79" s="1872"/>
      <c r="BR79" s="1872"/>
      <c r="BS79" s="1872"/>
      <c r="BT79" s="1872"/>
      <c r="BU79" s="1872"/>
      <c r="BV79" s="1872"/>
      <c r="BW79" s="1872"/>
      <c r="BX79" s="1872"/>
      <c r="BY79" s="1872"/>
      <c r="BZ79" s="1872"/>
      <c r="CA79" s="1872"/>
      <c r="CB79" s="1872"/>
      <c r="CC79" s="1872"/>
      <c r="CD79" s="1872"/>
      <c r="CE79" s="1872"/>
      <c r="CF79" s="1872"/>
      <c r="CG79" s="1872"/>
      <c r="CH79" s="1872"/>
      <c r="CI79" s="1872"/>
      <c r="CJ79" s="1872"/>
      <c r="CK79" s="1872"/>
      <c r="CL79" s="1872"/>
      <c r="CM79" s="1872"/>
      <c r="CN79" s="1872"/>
      <c r="CO79" s="1872"/>
      <c r="CP79" s="1872"/>
      <c r="CQ79" s="1872"/>
      <c r="CR79" s="1872"/>
      <c r="CS79" s="1872"/>
      <c r="CT79" s="1872"/>
      <c r="CU79" s="1872"/>
      <c r="CV79" s="1872"/>
      <c r="CW79" s="1872"/>
      <c r="CX79" s="1872"/>
      <c r="CY79" s="1872"/>
      <c r="CZ79" s="1872"/>
      <c r="DA79" s="1872"/>
      <c r="DB79" s="1872"/>
      <c r="DC79" s="1872"/>
      <c r="DD79" s="1872"/>
      <c r="DE79" s="1872"/>
      <c r="DF79" s="1872"/>
      <c r="DG79" s="1872"/>
      <c r="DH79" s="1872"/>
      <c r="DI79" s="1872"/>
      <c r="DJ79" s="1872"/>
      <c r="DK79" s="1872"/>
      <c r="DL79" s="1872"/>
      <c r="DM79" s="1872"/>
      <c r="DN79" s="1872"/>
      <c r="DO79" s="1872"/>
      <c r="DP79" s="1872"/>
      <c r="DQ79" s="1872"/>
      <c r="DR79" s="1872"/>
      <c r="DS79" s="1872"/>
      <c r="DT79" s="1872"/>
      <c r="DU79" s="1872"/>
      <c r="DV79" s="1872"/>
      <c r="DW79" s="1872"/>
      <c r="DX79" s="1872"/>
      <c r="DY79" s="1872"/>
      <c r="DZ79" s="1872"/>
      <c r="EA79" s="1872"/>
      <c r="EB79" s="1872"/>
      <c r="EC79" s="1872"/>
      <c r="ED79" s="1872"/>
      <c r="EE79" s="1872"/>
      <c r="EF79" s="1872"/>
      <c r="EG79" s="1872"/>
      <c r="EH79" s="1872"/>
      <c r="EI79" s="1872"/>
      <c r="EJ79" s="1872"/>
      <c r="EK79" s="1872"/>
      <c r="EL79" s="1872"/>
      <c r="EM79" s="1872"/>
      <c r="EN79" s="1872"/>
      <c r="EO79" s="1872"/>
      <c r="EP79" s="1872"/>
      <c r="EQ79" s="1872"/>
      <c r="ER79" s="1872"/>
      <c r="ES79" s="1872"/>
      <c r="ET79" s="1872"/>
      <c r="EU79" s="1872"/>
      <c r="EV79" s="1872"/>
      <c r="EW79" s="1872"/>
      <c r="EX79" s="1872"/>
      <c r="EY79" s="1872"/>
      <c r="EZ79" s="1872"/>
      <c r="FA79" s="1872"/>
      <c r="FB79" s="1872"/>
      <c r="FC79" s="1872"/>
      <c r="FD79" s="1872"/>
      <c r="FE79" s="1872"/>
      <c r="FF79" s="1872"/>
      <c r="FG79" s="1872"/>
      <c r="FH79" s="1872"/>
      <c r="FI79" s="1872"/>
      <c r="FJ79" s="1872"/>
      <c r="FK79" s="1872"/>
      <c r="FL79" s="1872"/>
      <c r="FM79" s="1872"/>
      <c r="FN79" s="1872"/>
      <c r="FO79" s="1872"/>
      <c r="FP79" s="1872"/>
      <c r="FQ79" s="1872"/>
      <c r="FR79" s="1872"/>
      <c r="FS79" s="1872"/>
      <c r="FT79" s="1872"/>
      <c r="FU79" s="1872"/>
      <c r="FV79" s="1872"/>
      <c r="FW79" s="1872"/>
      <c r="FX79" s="1872"/>
      <c r="FY79" s="1872"/>
      <c r="FZ79" s="1872"/>
      <c r="GA79" s="1872"/>
      <c r="GB79" s="1872"/>
      <c r="GC79" s="1872"/>
      <c r="GD79" s="1872"/>
      <c r="GE79" s="1872"/>
      <c r="GF79" s="1872"/>
      <c r="GG79" s="1872"/>
      <c r="GH79" s="1872"/>
      <c r="GI79" s="1872"/>
      <c r="GJ79" s="1872"/>
      <c r="GK79" s="1872"/>
      <c r="GL79" s="1872"/>
      <c r="GM79" s="1872"/>
      <c r="GN79" s="1872"/>
      <c r="GO79" s="1872"/>
      <c r="GP79" s="1872"/>
      <c r="GQ79" s="1872"/>
      <c r="GR79" s="1872"/>
      <c r="GS79" s="1872"/>
      <c r="GT79" s="1872"/>
      <c r="GU79" s="1872"/>
      <c r="GV79" s="1872"/>
      <c r="GW79" s="1872"/>
      <c r="GX79" s="1872"/>
      <c r="GY79" s="1872"/>
      <c r="GZ79" s="1872"/>
      <c r="HA79" s="1872"/>
      <c r="HB79" s="1872"/>
      <c r="HC79" s="1872"/>
      <c r="HD79" s="1872"/>
      <c r="HE79" s="1872"/>
      <c r="HF79" s="1872"/>
      <c r="HG79" s="1872"/>
      <c r="HH79" s="1872"/>
      <c r="HI79" s="1872"/>
      <c r="HJ79" s="1872"/>
      <c r="HK79" s="1872"/>
      <c r="HL79" s="1872"/>
      <c r="HM79" s="1872"/>
      <c r="HN79" s="1872"/>
      <c r="HO79" s="1872"/>
      <c r="HP79" s="1872"/>
      <c r="HQ79" s="1872"/>
      <c r="HR79" s="1872"/>
      <c r="HS79" s="1872"/>
      <c r="HT79" s="1872"/>
      <c r="HU79" s="1872"/>
      <c r="HV79" s="1872"/>
      <c r="HW79" s="1872"/>
      <c r="HX79" s="1872"/>
      <c r="HY79" s="1872"/>
      <c r="HZ79" s="1872"/>
      <c r="IA79" s="1872"/>
      <c r="IB79" s="1872"/>
      <c r="IC79" s="1872"/>
      <c r="ID79" s="1872"/>
      <c r="IE79" s="1872"/>
      <c r="IF79" s="1872"/>
      <c r="IG79" s="1872"/>
      <c r="IH79" s="1872"/>
      <c r="II79" s="1872"/>
      <c r="IJ79" s="1872"/>
      <c r="IK79" s="1872"/>
      <c r="IL79" s="1872"/>
      <c r="IM79" s="1872"/>
      <c r="IN79" s="1872"/>
      <c r="IO79" s="1872"/>
      <c r="IP79" s="1872"/>
      <c r="IQ79" s="1872"/>
      <c r="IR79" s="1872"/>
      <c r="IS79" s="1872"/>
      <c r="IT79" s="1872"/>
      <c r="IU79" s="1872"/>
      <c r="IV79" s="1872"/>
    </row>
    <row r="80" spans="1:256" s="1871" customFormat="1" ht="20.100000000000001" customHeight="1">
      <c r="A80" s="1881" t="s">
        <v>3466</v>
      </c>
      <c r="B80" s="1882" t="s">
        <v>3465</v>
      </c>
      <c r="C80" s="1883"/>
      <c r="D80" s="1881"/>
      <c r="E80" s="1872"/>
      <c r="F80" s="1872"/>
      <c r="G80" s="1872"/>
      <c r="H80" s="1872"/>
      <c r="I80" s="1872"/>
      <c r="J80" s="1872"/>
      <c r="K80" s="1872"/>
      <c r="L80" s="1872"/>
      <c r="M80" s="1872"/>
      <c r="N80" s="1872"/>
      <c r="O80" s="1872"/>
      <c r="P80" s="1872"/>
      <c r="Q80" s="1872"/>
      <c r="R80" s="1872"/>
      <c r="S80" s="1872"/>
      <c r="T80" s="1872"/>
      <c r="U80" s="1872"/>
      <c r="V80" s="1872"/>
      <c r="W80" s="1872"/>
      <c r="X80" s="1872"/>
      <c r="Y80" s="1872"/>
      <c r="Z80" s="1872"/>
      <c r="AA80" s="1872"/>
      <c r="AB80" s="1872"/>
      <c r="AC80" s="1872"/>
      <c r="AD80" s="1872"/>
      <c r="AE80" s="1872"/>
      <c r="AF80" s="1872"/>
      <c r="AG80" s="1872"/>
      <c r="AH80" s="1872"/>
      <c r="AI80" s="1872"/>
      <c r="AJ80" s="1872"/>
      <c r="AK80" s="1872"/>
      <c r="AL80" s="1872"/>
      <c r="AM80" s="1872"/>
      <c r="AN80" s="1872"/>
      <c r="AO80" s="1872"/>
      <c r="AP80" s="1872"/>
      <c r="AQ80" s="1872"/>
      <c r="AR80" s="1872"/>
      <c r="AS80" s="1872"/>
      <c r="AT80" s="1872"/>
      <c r="AU80" s="1872"/>
      <c r="AV80" s="1872"/>
      <c r="AW80" s="1872"/>
      <c r="AX80" s="1872"/>
      <c r="AY80" s="1872"/>
      <c r="AZ80" s="1872"/>
      <c r="BA80" s="1872"/>
      <c r="BB80" s="1872"/>
      <c r="BC80" s="1872"/>
      <c r="BD80" s="1872"/>
      <c r="BE80" s="1872"/>
      <c r="BF80" s="1872"/>
      <c r="BG80" s="1872"/>
      <c r="BH80" s="1872"/>
      <c r="BI80" s="1872"/>
      <c r="BJ80" s="1872"/>
      <c r="BK80" s="1872"/>
      <c r="BL80" s="1872"/>
      <c r="BM80" s="1872"/>
      <c r="BN80" s="1872"/>
      <c r="BO80" s="1872"/>
      <c r="BP80" s="1872"/>
      <c r="BQ80" s="1872"/>
      <c r="BR80" s="1872"/>
      <c r="BS80" s="1872"/>
      <c r="BT80" s="1872"/>
      <c r="BU80" s="1872"/>
      <c r="BV80" s="1872"/>
      <c r="BW80" s="1872"/>
      <c r="BX80" s="1872"/>
      <c r="BY80" s="1872"/>
      <c r="BZ80" s="1872"/>
      <c r="CA80" s="1872"/>
      <c r="CB80" s="1872"/>
      <c r="CC80" s="1872"/>
      <c r="CD80" s="1872"/>
      <c r="CE80" s="1872"/>
      <c r="CF80" s="1872"/>
      <c r="CG80" s="1872"/>
      <c r="CH80" s="1872"/>
      <c r="CI80" s="1872"/>
      <c r="CJ80" s="1872"/>
      <c r="CK80" s="1872"/>
      <c r="CL80" s="1872"/>
      <c r="CM80" s="1872"/>
      <c r="CN80" s="1872"/>
      <c r="CO80" s="1872"/>
      <c r="CP80" s="1872"/>
      <c r="CQ80" s="1872"/>
      <c r="CR80" s="1872"/>
      <c r="CS80" s="1872"/>
      <c r="CT80" s="1872"/>
      <c r="CU80" s="1872"/>
      <c r="CV80" s="1872"/>
      <c r="CW80" s="1872"/>
      <c r="CX80" s="1872"/>
      <c r="CY80" s="1872"/>
      <c r="CZ80" s="1872"/>
      <c r="DA80" s="1872"/>
      <c r="DB80" s="1872"/>
      <c r="DC80" s="1872"/>
      <c r="DD80" s="1872"/>
      <c r="DE80" s="1872"/>
      <c r="DF80" s="1872"/>
      <c r="DG80" s="1872"/>
      <c r="DH80" s="1872"/>
      <c r="DI80" s="1872"/>
      <c r="DJ80" s="1872"/>
      <c r="DK80" s="1872"/>
      <c r="DL80" s="1872"/>
      <c r="DM80" s="1872"/>
      <c r="DN80" s="1872"/>
      <c r="DO80" s="1872"/>
      <c r="DP80" s="1872"/>
      <c r="DQ80" s="1872"/>
      <c r="DR80" s="1872"/>
      <c r="DS80" s="1872"/>
      <c r="DT80" s="1872"/>
      <c r="DU80" s="1872"/>
      <c r="DV80" s="1872"/>
      <c r="DW80" s="1872"/>
      <c r="DX80" s="1872"/>
      <c r="DY80" s="1872"/>
      <c r="DZ80" s="1872"/>
      <c r="EA80" s="1872"/>
      <c r="EB80" s="1872"/>
      <c r="EC80" s="1872"/>
      <c r="ED80" s="1872"/>
      <c r="EE80" s="1872"/>
      <c r="EF80" s="1872"/>
      <c r="EG80" s="1872"/>
      <c r="EH80" s="1872"/>
      <c r="EI80" s="1872"/>
      <c r="EJ80" s="1872"/>
      <c r="EK80" s="1872"/>
      <c r="EL80" s="1872"/>
      <c r="EM80" s="1872"/>
      <c r="EN80" s="1872"/>
      <c r="EO80" s="1872"/>
      <c r="EP80" s="1872"/>
      <c r="EQ80" s="1872"/>
      <c r="ER80" s="1872"/>
      <c r="ES80" s="1872"/>
      <c r="ET80" s="1872"/>
      <c r="EU80" s="1872"/>
      <c r="EV80" s="1872"/>
      <c r="EW80" s="1872"/>
      <c r="EX80" s="1872"/>
      <c r="EY80" s="1872"/>
      <c r="EZ80" s="1872"/>
      <c r="FA80" s="1872"/>
      <c r="FB80" s="1872"/>
      <c r="FC80" s="1872"/>
      <c r="FD80" s="1872"/>
      <c r="FE80" s="1872"/>
      <c r="FF80" s="1872"/>
      <c r="FG80" s="1872"/>
      <c r="FH80" s="1872"/>
      <c r="FI80" s="1872"/>
      <c r="FJ80" s="1872"/>
      <c r="FK80" s="1872"/>
      <c r="FL80" s="1872"/>
      <c r="FM80" s="1872"/>
      <c r="FN80" s="1872"/>
      <c r="FO80" s="1872"/>
      <c r="FP80" s="1872"/>
      <c r="FQ80" s="1872"/>
      <c r="FR80" s="1872"/>
      <c r="FS80" s="1872"/>
      <c r="FT80" s="1872"/>
      <c r="FU80" s="1872"/>
      <c r="FV80" s="1872"/>
      <c r="FW80" s="1872"/>
      <c r="FX80" s="1872"/>
      <c r="FY80" s="1872"/>
      <c r="FZ80" s="1872"/>
      <c r="GA80" s="1872"/>
      <c r="GB80" s="1872"/>
      <c r="GC80" s="1872"/>
      <c r="GD80" s="1872"/>
      <c r="GE80" s="1872"/>
      <c r="GF80" s="1872"/>
      <c r="GG80" s="1872"/>
      <c r="GH80" s="1872"/>
      <c r="GI80" s="1872"/>
      <c r="GJ80" s="1872"/>
      <c r="GK80" s="1872"/>
      <c r="GL80" s="1872"/>
      <c r="GM80" s="1872"/>
      <c r="GN80" s="1872"/>
      <c r="GO80" s="1872"/>
      <c r="GP80" s="1872"/>
      <c r="GQ80" s="1872"/>
      <c r="GR80" s="1872"/>
      <c r="GS80" s="1872"/>
      <c r="GT80" s="1872"/>
      <c r="GU80" s="1872"/>
      <c r="GV80" s="1872"/>
      <c r="GW80" s="1872"/>
      <c r="GX80" s="1872"/>
      <c r="GY80" s="1872"/>
      <c r="GZ80" s="1872"/>
      <c r="HA80" s="1872"/>
      <c r="HB80" s="1872"/>
      <c r="HC80" s="1872"/>
      <c r="HD80" s="1872"/>
      <c r="HE80" s="1872"/>
      <c r="HF80" s="1872"/>
      <c r="HG80" s="1872"/>
      <c r="HH80" s="1872"/>
      <c r="HI80" s="1872"/>
      <c r="HJ80" s="1872"/>
      <c r="HK80" s="1872"/>
      <c r="HL80" s="1872"/>
      <c r="HM80" s="1872"/>
      <c r="HN80" s="1872"/>
      <c r="HO80" s="1872"/>
      <c r="HP80" s="1872"/>
      <c r="HQ80" s="1872"/>
      <c r="HR80" s="1872"/>
      <c r="HS80" s="1872"/>
      <c r="HT80" s="1872"/>
      <c r="HU80" s="1872"/>
      <c r="HV80" s="1872"/>
      <c r="HW80" s="1872"/>
      <c r="HX80" s="1872"/>
      <c r="HY80" s="1872"/>
      <c r="HZ80" s="1872"/>
      <c r="IA80" s="1872"/>
      <c r="IB80" s="1872"/>
      <c r="IC80" s="1872"/>
      <c r="ID80" s="1872"/>
      <c r="IE80" s="1872"/>
      <c r="IF80" s="1872"/>
      <c r="IG80" s="1872"/>
      <c r="IH80" s="1872"/>
      <c r="II80" s="1872"/>
      <c r="IJ80" s="1872"/>
      <c r="IK80" s="1872"/>
      <c r="IL80" s="1872"/>
      <c r="IM80" s="1872"/>
      <c r="IN80" s="1872"/>
      <c r="IO80" s="1872"/>
      <c r="IP80" s="1872"/>
      <c r="IQ80" s="1872"/>
      <c r="IR80" s="1872"/>
      <c r="IS80" s="1872"/>
      <c r="IT80" s="1872"/>
      <c r="IU80" s="1872"/>
      <c r="IV80" s="1872"/>
    </row>
    <row r="81" spans="1:256" s="1871" customFormat="1" ht="20.100000000000001" customHeight="1">
      <c r="A81" s="1881" t="s">
        <v>3464</v>
      </c>
      <c r="B81" s="1882" t="s">
        <v>3463</v>
      </c>
      <c r="C81" s="1883"/>
      <c r="D81" s="1881"/>
      <c r="E81" s="1872"/>
      <c r="F81" s="1872"/>
      <c r="G81" s="1872"/>
      <c r="H81" s="1872"/>
      <c r="I81" s="1872"/>
      <c r="J81" s="1872"/>
      <c r="K81" s="1872"/>
      <c r="L81" s="1872"/>
      <c r="M81" s="1872"/>
      <c r="N81" s="1872"/>
      <c r="O81" s="1872"/>
      <c r="P81" s="1872"/>
      <c r="Q81" s="1872"/>
      <c r="R81" s="1872"/>
      <c r="S81" s="1872"/>
      <c r="T81" s="1872"/>
      <c r="U81" s="1872"/>
      <c r="V81" s="1872"/>
      <c r="W81" s="1872"/>
      <c r="X81" s="1872"/>
      <c r="Y81" s="1872"/>
      <c r="Z81" s="1872"/>
      <c r="AA81" s="1872"/>
      <c r="AB81" s="1872"/>
      <c r="AC81" s="1872"/>
      <c r="AD81" s="1872"/>
      <c r="AE81" s="1872"/>
      <c r="AF81" s="1872"/>
      <c r="AG81" s="1872"/>
      <c r="AH81" s="1872"/>
      <c r="AI81" s="1872"/>
      <c r="AJ81" s="1872"/>
      <c r="AK81" s="1872"/>
      <c r="AL81" s="1872"/>
      <c r="AM81" s="1872"/>
      <c r="AN81" s="1872"/>
      <c r="AO81" s="1872"/>
      <c r="AP81" s="1872"/>
      <c r="AQ81" s="1872"/>
      <c r="AR81" s="1872"/>
      <c r="AS81" s="1872"/>
      <c r="AT81" s="1872"/>
      <c r="AU81" s="1872"/>
      <c r="AV81" s="1872"/>
      <c r="AW81" s="1872"/>
      <c r="AX81" s="1872"/>
      <c r="AY81" s="1872"/>
      <c r="AZ81" s="1872"/>
      <c r="BA81" s="1872"/>
      <c r="BB81" s="1872"/>
      <c r="BC81" s="1872"/>
      <c r="BD81" s="1872"/>
      <c r="BE81" s="1872"/>
      <c r="BF81" s="1872"/>
      <c r="BG81" s="1872"/>
      <c r="BH81" s="1872"/>
      <c r="BI81" s="1872"/>
      <c r="BJ81" s="1872"/>
      <c r="BK81" s="1872"/>
      <c r="BL81" s="1872"/>
      <c r="BM81" s="1872"/>
      <c r="BN81" s="1872"/>
      <c r="BO81" s="1872"/>
      <c r="BP81" s="1872"/>
      <c r="BQ81" s="1872"/>
      <c r="BR81" s="1872"/>
      <c r="BS81" s="1872"/>
      <c r="BT81" s="1872"/>
      <c r="BU81" s="1872"/>
      <c r="BV81" s="1872"/>
      <c r="BW81" s="1872"/>
      <c r="BX81" s="1872"/>
      <c r="BY81" s="1872"/>
      <c r="BZ81" s="1872"/>
      <c r="CA81" s="1872"/>
      <c r="CB81" s="1872"/>
      <c r="CC81" s="1872"/>
      <c r="CD81" s="1872"/>
      <c r="CE81" s="1872"/>
      <c r="CF81" s="1872"/>
      <c r="CG81" s="1872"/>
      <c r="CH81" s="1872"/>
      <c r="CI81" s="1872"/>
      <c r="CJ81" s="1872"/>
      <c r="CK81" s="1872"/>
      <c r="CL81" s="1872"/>
      <c r="CM81" s="1872"/>
      <c r="CN81" s="1872"/>
      <c r="CO81" s="1872"/>
      <c r="CP81" s="1872"/>
      <c r="CQ81" s="1872"/>
      <c r="CR81" s="1872"/>
      <c r="CS81" s="1872"/>
      <c r="CT81" s="1872"/>
      <c r="CU81" s="1872"/>
      <c r="CV81" s="1872"/>
      <c r="CW81" s="1872"/>
      <c r="CX81" s="1872"/>
      <c r="CY81" s="1872"/>
      <c r="CZ81" s="1872"/>
      <c r="DA81" s="1872"/>
      <c r="DB81" s="1872"/>
      <c r="DC81" s="1872"/>
      <c r="DD81" s="1872"/>
      <c r="DE81" s="1872"/>
      <c r="DF81" s="1872"/>
      <c r="DG81" s="1872"/>
      <c r="DH81" s="1872"/>
      <c r="DI81" s="1872"/>
      <c r="DJ81" s="1872"/>
      <c r="DK81" s="1872"/>
      <c r="DL81" s="1872"/>
      <c r="DM81" s="1872"/>
      <c r="DN81" s="1872"/>
      <c r="DO81" s="1872"/>
      <c r="DP81" s="1872"/>
      <c r="DQ81" s="1872"/>
      <c r="DR81" s="1872"/>
      <c r="DS81" s="1872"/>
      <c r="DT81" s="1872"/>
      <c r="DU81" s="1872"/>
      <c r="DV81" s="1872"/>
      <c r="DW81" s="1872"/>
      <c r="DX81" s="1872"/>
      <c r="DY81" s="1872"/>
      <c r="DZ81" s="1872"/>
      <c r="EA81" s="1872"/>
      <c r="EB81" s="1872"/>
      <c r="EC81" s="1872"/>
      <c r="ED81" s="1872"/>
      <c r="EE81" s="1872"/>
      <c r="EF81" s="1872"/>
      <c r="EG81" s="1872"/>
      <c r="EH81" s="1872"/>
      <c r="EI81" s="1872"/>
      <c r="EJ81" s="1872"/>
      <c r="EK81" s="1872"/>
      <c r="EL81" s="1872"/>
      <c r="EM81" s="1872"/>
      <c r="EN81" s="1872"/>
      <c r="EO81" s="1872"/>
      <c r="EP81" s="1872"/>
      <c r="EQ81" s="1872"/>
      <c r="ER81" s="1872"/>
      <c r="ES81" s="1872"/>
      <c r="ET81" s="1872"/>
      <c r="EU81" s="1872"/>
      <c r="EV81" s="1872"/>
      <c r="EW81" s="1872"/>
      <c r="EX81" s="1872"/>
      <c r="EY81" s="1872"/>
      <c r="EZ81" s="1872"/>
      <c r="FA81" s="1872"/>
      <c r="FB81" s="1872"/>
      <c r="FC81" s="1872"/>
      <c r="FD81" s="1872"/>
      <c r="FE81" s="1872"/>
      <c r="FF81" s="1872"/>
      <c r="FG81" s="1872"/>
      <c r="FH81" s="1872"/>
      <c r="FI81" s="1872"/>
      <c r="FJ81" s="1872"/>
      <c r="FK81" s="1872"/>
      <c r="FL81" s="1872"/>
      <c r="FM81" s="1872"/>
      <c r="FN81" s="1872"/>
      <c r="FO81" s="1872"/>
      <c r="FP81" s="1872"/>
      <c r="FQ81" s="1872"/>
      <c r="FR81" s="1872"/>
      <c r="FS81" s="1872"/>
      <c r="FT81" s="1872"/>
      <c r="FU81" s="1872"/>
      <c r="FV81" s="1872"/>
      <c r="FW81" s="1872"/>
      <c r="FX81" s="1872"/>
      <c r="FY81" s="1872"/>
      <c r="FZ81" s="1872"/>
      <c r="GA81" s="1872"/>
      <c r="GB81" s="1872"/>
      <c r="GC81" s="1872"/>
      <c r="GD81" s="1872"/>
      <c r="GE81" s="1872"/>
      <c r="GF81" s="1872"/>
      <c r="GG81" s="1872"/>
      <c r="GH81" s="1872"/>
      <c r="GI81" s="1872"/>
      <c r="GJ81" s="1872"/>
      <c r="GK81" s="1872"/>
      <c r="GL81" s="1872"/>
      <c r="GM81" s="1872"/>
      <c r="GN81" s="1872"/>
      <c r="GO81" s="1872"/>
      <c r="GP81" s="1872"/>
      <c r="GQ81" s="1872"/>
      <c r="GR81" s="1872"/>
      <c r="GS81" s="1872"/>
      <c r="GT81" s="1872"/>
      <c r="GU81" s="1872"/>
      <c r="GV81" s="1872"/>
      <c r="GW81" s="1872"/>
      <c r="GX81" s="1872"/>
      <c r="GY81" s="1872"/>
      <c r="GZ81" s="1872"/>
      <c r="HA81" s="1872"/>
      <c r="HB81" s="1872"/>
      <c r="HC81" s="1872"/>
      <c r="HD81" s="1872"/>
      <c r="HE81" s="1872"/>
      <c r="HF81" s="1872"/>
      <c r="HG81" s="1872"/>
      <c r="HH81" s="1872"/>
      <c r="HI81" s="1872"/>
      <c r="HJ81" s="1872"/>
      <c r="HK81" s="1872"/>
      <c r="HL81" s="1872"/>
      <c r="HM81" s="1872"/>
      <c r="HN81" s="1872"/>
      <c r="HO81" s="1872"/>
      <c r="HP81" s="1872"/>
      <c r="HQ81" s="1872"/>
      <c r="HR81" s="1872"/>
      <c r="HS81" s="1872"/>
      <c r="HT81" s="1872"/>
      <c r="HU81" s="1872"/>
      <c r="HV81" s="1872"/>
      <c r="HW81" s="1872"/>
      <c r="HX81" s="1872"/>
      <c r="HY81" s="1872"/>
      <c r="HZ81" s="1872"/>
      <c r="IA81" s="1872"/>
      <c r="IB81" s="1872"/>
      <c r="IC81" s="1872"/>
      <c r="ID81" s="1872"/>
      <c r="IE81" s="1872"/>
      <c r="IF81" s="1872"/>
      <c r="IG81" s="1872"/>
      <c r="IH81" s="1872"/>
      <c r="II81" s="1872"/>
      <c r="IJ81" s="1872"/>
      <c r="IK81" s="1872"/>
      <c r="IL81" s="1872"/>
      <c r="IM81" s="1872"/>
      <c r="IN81" s="1872"/>
      <c r="IO81" s="1872"/>
      <c r="IP81" s="1872"/>
      <c r="IQ81" s="1872"/>
      <c r="IR81" s="1872"/>
      <c r="IS81" s="1872"/>
      <c r="IT81" s="1872"/>
      <c r="IU81" s="1872"/>
      <c r="IV81" s="1872"/>
    </row>
    <row r="82" spans="1:256" s="1871" customFormat="1" ht="20.100000000000001" customHeight="1">
      <c r="A82" s="1881" t="s">
        <v>3462</v>
      </c>
      <c r="B82" s="1882" t="s">
        <v>3461</v>
      </c>
      <c r="C82" s="1883"/>
      <c r="D82" s="1878"/>
    </row>
    <row r="83" spans="1:256" s="1871" customFormat="1" ht="20.100000000000001" customHeight="1">
      <c r="A83" s="1884" t="s">
        <v>3460</v>
      </c>
      <c r="B83" s="1887" t="s">
        <v>3459</v>
      </c>
      <c r="C83" s="1883"/>
      <c r="D83" s="1878"/>
    </row>
    <row r="84" spans="1:256" ht="20.100000000000001" customHeight="1">
      <c r="A84" s="1884" t="s">
        <v>3458</v>
      </c>
      <c r="B84" s="1885" t="s">
        <v>3457</v>
      </c>
      <c r="C84" s="1886"/>
      <c r="D84" s="1888"/>
    </row>
    <row r="85" spans="1:256" ht="20.100000000000001" customHeight="1">
      <c r="A85" s="1881" t="s">
        <v>3456</v>
      </c>
      <c r="B85" s="1882" t="s">
        <v>3455</v>
      </c>
      <c r="C85" s="1883"/>
      <c r="D85" s="1888"/>
    </row>
    <row r="86" spans="1:256" ht="20.100000000000001" customHeight="1">
      <c r="A86" s="1884" t="s">
        <v>3454</v>
      </c>
      <c r="B86" s="1887" t="s">
        <v>3453</v>
      </c>
      <c r="C86" s="1886"/>
      <c r="D86" s="1888"/>
    </row>
    <row r="87" spans="1:256" ht="20.100000000000001" customHeight="1">
      <c r="A87" s="1884" t="s">
        <v>3452</v>
      </c>
      <c r="B87" s="1887" t="s">
        <v>3451</v>
      </c>
      <c r="C87" s="1886"/>
      <c r="D87" s="1888"/>
    </row>
    <row r="88" spans="1:256" ht="20.100000000000001" customHeight="1">
      <c r="A88" s="1881" t="s">
        <v>3450</v>
      </c>
      <c r="B88" s="1882" t="s">
        <v>3449</v>
      </c>
      <c r="C88" s="1883"/>
      <c r="D88" s="1888"/>
    </row>
    <row r="89" spans="1:256" ht="20.100000000000001" customHeight="1">
      <c r="A89" s="1881" t="s">
        <v>3448</v>
      </c>
      <c r="B89" s="1882" t="s">
        <v>3447</v>
      </c>
      <c r="C89" s="1883"/>
      <c r="D89" s="1888"/>
    </row>
    <row r="90" spans="1:256" ht="20.100000000000001" customHeight="1">
      <c r="A90" s="1881" t="s">
        <v>3446</v>
      </c>
      <c r="B90" s="1882" t="s">
        <v>3445</v>
      </c>
      <c r="C90" s="1883"/>
      <c r="D90" s="1888"/>
    </row>
    <row r="91" spans="1:256" ht="20.100000000000001" customHeight="1">
      <c r="A91" s="1881" t="s">
        <v>3444</v>
      </c>
      <c r="B91" s="1882" t="s">
        <v>3443</v>
      </c>
      <c r="C91" s="1883"/>
      <c r="D91" s="1888"/>
    </row>
    <row r="92" spans="1:256" ht="20.100000000000001" customHeight="1">
      <c r="A92" s="1881" t="s">
        <v>3442</v>
      </c>
      <c r="B92" s="1882" t="s">
        <v>3441</v>
      </c>
      <c r="C92" s="1883"/>
      <c r="D92" s="1888"/>
    </row>
    <row r="93" spans="1:256" ht="20.100000000000001" customHeight="1">
      <c r="A93" s="1881" t="s">
        <v>3440</v>
      </c>
      <c r="B93" s="1882" t="s">
        <v>3439</v>
      </c>
      <c r="C93" s="1883"/>
      <c r="D93" s="1888"/>
    </row>
    <row r="94" spans="1:256" ht="20.100000000000001" customHeight="1">
      <c r="A94" s="1884" t="s">
        <v>3438</v>
      </c>
      <c r="B94" s="1887" t="s">
        <v>3437</v>
      </c>
      <c r="C94" s="1886"/>
      <c r="D94" s="1888"/>
    </row>
    <row r="95" spans="1:256" ht="20.100000000000001" customHeight="1">
      <c r="A95" s="1884" t="s">
        <v>3436</v>
      </c>
      <c r="B95" s="1887" t="s">
        <v>3435</v>
      </c>
      <c r="C95" s="1886"/>
      <c r="D95" s="1888"/>
    </row>
    <row r="96" spans="1:256" ht="20.100000000000001" customHeight="1">
      <c r="A96" s="1881" t="s">
        <v>3434</v>
      </c>
      <c r="B96" s="1882" t="s">
        <v>3433</v>
      </c>
      <c r="C96" s="1883"/>
      <c r="D96" s="1888"/>
    </row>
    <row r="97" spans="1:4" ht="20.100000000000001" customHeight="1">
      <c r="A97" s="1881" t="s">
        <v>3432</v>
      </c>
      <c r="B97" s="1882" t="s">
        <v>3431</v>
      </c>
      <c r="C97" s="1883"/>
      <c r="D97" s="1888"/>
    </row>
    <row r="98" spans="1:4" ht="20.100000000000001" customHeight="1">
      <c r="A98" s="1881" t="s">
        <v>3430</v>
      </c>
      <c r="B98" s="1882" t="s">
        <v>3429</v>
      </c>
      <c r="C98" s="1883"/>
      <c r="D98" s="1888"/>
    </row>
    <row r="99" spans="1:4" ht="20.100000000000001" customHeight="1">
      <c r="A99" s="1881" t="s">
        <v>3428</v>
      </c>
      <c r="B99" s="1882" t="s">
        <v>3427</v>
      </c>
      <c r="C99" s="1883"/>
      <c r="D99" s="1888"/>
    </row>
    <row r="100" spans="1:4" ht="20.100000000000001" customHeight="1">
      <c r="A100" s="1881" t="s">
        <v>3426</v>
      </c>
      <c r="B100" s="1882" t="s">
        <v>3425</v>
      </c>
      <c r="C100" s="1883"/>
      <c r="D100" s="1888"/>
    </row>
    <row r="101" spans="1:4" ht="20.100000000000001" customHeight="1">
      <c r="A101" s="1881" t="s">
        <v>3424</v>
      </c>
      <c r="B101" s="1882" t="s">
        <v>3423</v>
      </c>
      <c r="C101" s="1883"/>
      <c r="D101" s="1888"/>
    </row>
    <row r="102" spans="1:4" ht="20.100000000000001" customHeight="1">
      <c r="A102" s="1881" t="s">
        <v>3422</v>
      </c>
      <c r="B102" s="1882" t="s">
        <v>3421</v>
      </c>
      <c r="C102" s="1883"/>
      <c r="D102" s="1888"/>
    </row>
    <row r="103" spans="1:4" ht="20.100000000000001" customHeight="1">
      <c r="A103" s="1881" t="s">
        <v>3420</v>
      </c>
      <c r="B103" s="1882" t="s">
        <v>3419</v>
      </c>
      <c r="C103" s="1883"/>
      <c r="D103" s="1888"/>
    </row>
    <row r="104" spans="1:4" ht="20.100000000000001" customHeight="1">
      <c r="A104" s="1881" t="s">
        <v>3418</v>
      </c>
      <c r="B104" s="1882" t="s">
        <v>3417</v>
      </c>
      <c r="C104" s="1883"/>
      <c r="D104" s="1888"/>
    </row>
    <row r="105" spans="1:4" ht="20.100000000000001" customHeight="1">
      <c r="A105" s="1881" t="s">
        <v>3416</v>
      </c>
      <c r="B105" s="1882" t="s">
        <v>3415</v>
      </c>
      <c r="C105" s="1883"/>
      <c r="D105" s="1888"/>
    </row>
    <row r="106" spans="1:4" ht="20.100000000000001" customHeight="1">
      <c r="A106" s="1881" t="s">
        <v>3414</v>
      </c>
      <c r="B106" s="1882" t="s">
        <v>3413</v>
      </c>
      <c r="C106" s="1883"/>
      <c r="D106" s="1888"/>
    </row>
    <row r="107" spans="1:4" ht="20.100000000000001" customHeight="1">
      <c r="A107" s="1881" t="s">
        <v>3412</v>
      </c>
      <c r="B107" s="1882" t="s">
        <v>3411</v>
      </c>
      <c r="C107" s="1883"/>
      <c r="D107" s="1888"/>
    </row>
    <row r="108" spans="1:4" ht="20.100000000000001" customHeight="1">
      <c r="A108" s="1881" t="s">
        <v>3410</v>
      </c>
      <c r="B108" s="1882" t="s">
        <v>3409</v>
      </c>
      <c r="C108" s="1883"/>
      <c r="D108" s="1888"/>
    </row>
    <row r="109" spans="1:4" ht="20.100000000000001" customHeight="1">
      <c r="A109" s="1881" t="s">
        <v>3408</v>
      </c>
      <c r="B109" s="1882" t="s">
        <v>3407</v>
      </c>
      <c r="C109" s="1883"/>
      <c r="D109" s="1888"/>
    </row>
    <row r="110" spans="1:4" ht="20.100000000000001" customHeight="1">
      <c r="A110" s="1881" t="s">
        <v>3406</v>
      </c>
      <c r="B110" s="1882" t="s">
        <v>3405</v>
      </c>
      <c r="C110" s="1883"/>
      <c r="D110" s="1888"/>
    </row>
    <row r="111" spans="1:4" ht="20.100000000000001" customHeight="1">
      <c r="A111" s="1881" t="s">
        <v>3404</v>
      </c>
      <c r="B111" s="1882" t="s">
        <v>3403</v>
      </c>
      <c r="C111" s="1883"/>
      <c r="D111" s="1888"/>
    </row>
    <row r="112" spans="1:4" ht="20.100000000000001" customHeight="1">
      <c r="A112" s="1881" t="s">
        <v>3402</v>
      </c>
      <c r="B112" s="1882" t="s">
        <v>3401</v>
      </c>
      <c r="C112" s="1883"/>
      <c r="D112" s="1888"/>
    </row>
    <row r="113" spans="1:4" ht="20.100000000000001" customHeight="1">
      <c r="A113" s="1881" t="s">
        <v>3400</v>
      </c>
      <c r="B113" s="1882" t="s">
        <v>3399</v>
      </c>
      <c r="C113" s="1883"/>
      <c r="D113" s="1888"/>
    </row>
    <row r="114" spans="1:4" ht="20.100000000000001" customHeight="1">
      <c r="A114" s="1881" t="s">
        <v>3398</v>
      </c>
      <c r="B114" s="1882" t="s">
        <v>3397</v>
      </c>
      <c r="C114" s="1883"/>
      <c r="D114" s="1888"/>
    </row>
    <row r="115" spans="1:4" ht="20.100000000000001" customHeight="1">
      <c r="A115" s="1881" t="s">
        <v>3396</v>
      </c>
      <c r="B115" s="1882" t="s">
        <v>3395</v>
      </c>
      <c r="C115" s="1883"/>
      <c r="D115" s="1888"/>
    </row>
    <row r="116" spans="1:4" ht="20.100000000000001" customHeight="1">
      <c r="A116" s="1881" t="s">
        <v>3394</v>
      </c>
      <c r="B116" s="1882" t="s">
        <v>3393</v>
      </c>
      <c r="C116" s="1883"/>
      <c r="D116" s="1888"/>
    </row>
    <row r="117" spans="1:4" ht="20.100000000000001" customHeight="1">
      <c r="A117" s="1881" t="s">
        <v>3392</v>
      </c>
      <c r="B117" s="1882" t="s">
        <v>3391</v>
      </c>
      <c r="C117" s="1883"/>
      <c r="D117" s="1888"/>
    </row>
    <row r="118" spans="1:4" ht="20.100000000000001" customHeight="1">
      <c r="A118" s="1881" t="s">
        <v>3390</v>
      </c>
      <c r="B118" s="1882" t="s">
        <v>3389</v>
      </c>
      <c r="C118" s="1883"/>
      <c r="D118" s="1888"/>
    </row>
    <row r="119" spans="1:4" ht="20.100000000000001" customHeight="1">
      <c r="A119" s="1881" t="s">
        <v>3388</v>
      </c>
      <c r="B119" s="1882" t="s">
        <v>3387</v>
      </c>
      <c r="C119" s="1883"/>
      <c r="D119" s="1888"/>
    </row>
    <row r="120" spans="1:4" ht="20.100000000000001" customHeight="1">
      <c r="A120" s="1881" t="s">
        <v>3386</v>
      </c>
      <c r="B120" s="1889" t="s">
        <v>3385</v>
      </c>
      <c r="C120" s="1883"/>
      <c r="D120" s="1888"/>
    </row>
    <row r="121" spans="1:4" ht="20.100000000000001" customHeight="1">
      <c r="A121" s="1890" t="s">
        <v>3384</v>
      </c>
      <c r="B121" s="1883" t="s">
        <v>3383</v>
      </c>
      <c r="C121" s="1888"/>
      <c r="D121" s="1888"/>
    </row>
    <row r="122" spans="1:4" ht="20.100000000000001" customHeight="1">
      <c r="A122" s="1890" t="s">
        <v>3382</v>
      </c>
      <c r="B122" s="1883" t="s">
        <v>3381</v>
      </c>
      <c r="C122" s="1888"/>
      <c r="D122" s="1888"/>
    </row>
    <row r="123" spans="1:4" ht="20.100000000000001" customHeight="1">
      <c r="A123" s="1881" t="s">
        <v>3380</v>
      </c>
      <c r="B123" s="1889" t="s">
        <v>3379</v>
      </c>
      <c r="C123" s="1883"/>
      <c r="D123" s="1888"/>
    </row>
    <row r="124" spans="1:4" ht="20.100000000000001" customHeight="1">
      <c r="A124" s="1890" t="s">
        <v>3378</v>
      </c>
      <c r="B124" s="1883" t="s">
        <v>3377</v>
      </c>
      <c r="C124" s="1888"/>
      <c r="D124" s="1888"/>
    </row>
    <row r="125" spans="1:4" ht="20.100000000000001" customHeight="1">
      <c r="A125" s="1890" t="s">
        <v>3376</v>
      </c>
      <c r="B125" s="1883" t="s">
        <v>3375</v>
      </c>
      <c r="C125" s="1888"/>
      <c r="D125" s="1888"/>
    </row>
    <row r="126" spans="1:4" ht="20.100000000000001" customHeight="1">
      <c r="A126" s="1891"/>
      <c r="B126" s="1888" t="s">
        <v>3374</v>
      </c>
      <c r="C126" s="1888"/>
      <c r="D126" s="1892"/>
    </row>
    <row r="127" spans="1:4" ht="20.100000000000001" customHeight="1">
      <c r="A127" s="1884" t="s">
        <v>3373</v>
      </c>
      <c r="B127" s="1893" t="s">
        <v>3372</v>
      </c>
      <c r="C127" s="1894"/>
      <c r="D127" s="1888"/>
    </row>
    <row r="128" spans="1:4" ht="20.100000000000001" customHeight="1">
      <c r="A128" s="1884" t="s">
        <v>3371</v>
      </c>
      <c r="B128" s="1893" t="s">
        <v>3370</v>
      </c>
      <c r="C128" s="1894"/>
      <c r="D128" s="1888"/>
    </row>
    <row r="129" spans="1:4" ht="20.100000000000001" customHeight="1">
      <c r="A129" s="1884" t="s">
        <v>3369</v>
      </c>
      <c r="B129" s="1893" t="s">
        <v>3368</v>
      </c>
      <c r="C129" s="1894"/>
      <c r="D129" s="1888"/>
    </row>
    <row r="130" spans="1:4" ht="20.100000000000001" customHeight="1">
      <c r="A130" s="1884" t="s">
        <v>3367</v>
      </c>
      <c r="B130" s="1889" t="s">
        <v>3366</v>
      </c>
      <c r="C130" s="1886"/>
      <c r="D130" s="1888"/>
    </row>
    <row r="131" spans="1:4" ht="20.100000000000001" customHeight="1">
      <c r="A131" s="1884" t="s">
        <v>3365</v>
      </c>
      <c r="B131" s="1889" t="s">
        <v>3364</v>
      </c>
      <c r="C131" s="1886"/>
      <c r="D131" s="1888"/>
    </row>
    <row r="132" spans="1:4" ht="20.100000000000001" customHeight="1">
      <c r="A132" s="1884" t="s">
        <v>3363</v>
      </c>
      <c r="B132" s="1889" t="s">
        <v>3362</v>
      </c>
      <c r="C132" s="1886"/>
      <c r="D132" s="1888"/>
    </row>
    <row r="133" spans="1:4" ht="20.100000000000001" customHeight="1">
      <c r="A133" s="1884" t="s">
        <v>3361</v>
      </c>
      <c r="B133" s="1889" t="s">
        <v>3360</v>
      </c>
      <c r="C133" s="1886"/>
      <c r="D133" s="1888"/>
    </row>
    <row r="134" spans="1:4" ht="20.100000000000001" customHeight="1">
      <c r="A134" s="1881" t="s">
        <v>3359</v>
      </c>
      <c r="B134" s="1889" t="s">
        <v>3358</v>
      </c>
      <c r="C134" s="1883"/>
      <c r="D134" s="1888"/>
    </row>
    <row r="135" spans="1:4" ht="20.100000000000001" customHeight="1">
      <c r="A135" s="1881" t="s">
        <v>3357</v>
      </c>
      <c r="B135" s="1895" t="s">
        <v>3356</v>
      </c>
      <c r="C135" s="1883"/>
      <c r="D135" s="1888"/>
    </row>
    <row r="136" spans="1:4" ht="20.100000000000001" customHeight="1">
      <c r="A136" s="1881" t="s">
        <v>3355</v>
      </c>
      <c r="B136" s="1895" t="s">
        <v>3354</v>
      </c>
      <c r="C136" s="1883"/>
      <c r="D136" s="1888"/>
    </row>
    <row r="137" spans="1:4" ht="20.100000000000001" customHeight="1">
      <c r="A137" s="1881" t="s">
        <v>3353</v>
      </c>
      <c r="B137" s="1895" t="s">
        <v>3352</v>
      </c>
      <c r="C137" s="1883"/>
      <c r="D137" s="1888"/>
    </row>
    <row r="138" spans="1:4" ht="20.100000000000001" customHeight="1">
      <c r="A138" s="1881" t="s">
        <v>3351</v>
      </c>
      <c r="B138" s="1889" t="s">
        <v>3350</v>
      </c>
      <c r="C138" s="1883"/>
      <c r="D138" s="1888"/>
    </row>
    <row r="139" spans="1:4" ht="20.100000000000001" customHeight="1">
      <c r="A139" s="1881" t="s">
        <v>3349</v>
      </c>
      <c r="B139" s="1889" t="s">
        <v>3348</v>
      </c>
      <c r="C139" s="1883"/>
      <c r="D139" s="1888"/>
    </row>
    <row r="140" spans="1:4" ht="20.100000000000001" customHeight="1">
      <c r="A140" s="1884" t="s">
        <v>3347</v>
      </c>
      <c r="B140" s="1889" t="s">
        <v>3346</v>
      </c>
      <c r="C140" s="1886"/>
      <c r="D140" s="1888"/>
    </row>
    <row r="141" spans="1:4" ht="20.100000000000001" customHeight="1">
      <c r="A141" s="1884" t="s">
        <v>3345</v>
      </c>
      <c r="B141" s="1889" t="s">
        <v>3344</v>
      </c>
      <c r="C141" s="1886"/>
      <c r="D141" s="1888"/>
    </row>
    <row r="142" spans="1:4" ht="20.100000000000001" customHeight="1">
      <c r="A142" s="1884" t="s">
        <v>3343</v>
      </c>
      <c r="B142" s="1889" t="s">
        <v>3342</v>
      </c>
      <c r="C142" s="1886"/>
      <c r="D142" s="1888"/>
    </row>
    <row r="143" spans="1:4" ht="20.100000000000001" customHeight="1">
      <c r="A143" s="1884" t="s">
        <v>3341</v>
      </c>
      <c r="B143" s="1889" t="s">
        <v>3340</v>
      </c>
      <c r="C143" s="1886"/>
      <c r="D143" s="1888"/>
    </row>
    <row r="144" spans="1:4" ht="20.100000000000001" customHeight="1">
      <c r="A144" s="1884" t="s">
        <v>3339</v>
      </c>
      <c r="B144" s="1889" t="s">
        <v>3338</v>
      </c>
      <c r="C144" s="1886"/>
      <c r="D144" s="1888"/>
    </row>
    <row r="145" spans="1:4" ht="20.100000000000001" customHeight="1">
      <c r="A145" s="1884" t="s">
        <v>3337</v>
      </c>
      <c r="B145" s="1889" t="s">
        <v>3566</v>
      </c>
      <c r="C145" s="1886"/>
      <c r="D145" s="1888"/>
    </row>
    <row r="146" spans="1:4" ht="20.100000000000001" customHeight="1">
      <c r="A146" s="1884" t="s">
        <v>3336</v>
      </c>
      <c r="B146" s="1889" t="s">
        <v>3335</v>
      </c>
      <c r="C146" s="1886"/>
      <c r="D146" s="1888"/>
    </row>
    <row r="147" spans="1:4" ht="20.100000000000001" customHeight="1">
      <c r="A147" s="1881" t="s">
        <v>3334</v>
      </c>
      <c r="B147" s="1889" t="s">
        <v>3333</v>
      </c>
      <c r="C147" s="1883"/>
      <c r="D147" s="1888"/>
    </row>
    <row r="148" spans="1:4" ht="20.100000000000001" customHeight="1">
      <c r="A148" s="1884" t="s">
        <v>3332</v>
      </c>
      <c r="B148" s="1889" t="s">
        <v>3331</v>
      </c>
      <c r="C148" s="1886"/>
      <c r="D148" s="1888"/>
    </row>
    <row r="149" spans="1:4" ht="20.100000000000001" customHeight="1">
      <c r="A149" s="1884" t="s">
        <v>3330</v>
      </c>
      <c r="B149" s="1889" t="s">
        <v>3329</v>
      </c>
      <c r="C149" s="1886"/>
      <c r="D149" s="1888"/>
    </row>
    <row r="150" spans="1:4" ht="20.100000000000001" customHeight="1">
      <c r="A150" s="1884" t="s">
        <v>3328</v>
      </c>
      <c r="B150" s="1889" t="s">
        <v>3327</v>
      </c>
      <c r="C150" s="1886"/>
      <c r="D150" s="1888"/>
    </row>
    <row r="151" spans="1:4" ht="20.100000000000001" customHeight="1">
      <c r="A151" s="1881" t="s">
        <v>3326</v>
      </c>
      <c r="B151" s="1889" t="s">
        <v>3325</v>
      </c>
      <c r="C151" s="1883"/>
      <c r="D151" s="1888"/>
    </row>
    <row r="152" spans="1:4" ht="20.100000000000001" customHeight="1">
      <c r="A152" s="1884" t="s">
        <v>3324</v>
      </c>
      <c r="B152" s="1889" t="s">
        <v>3323</v>
      </c>
      <c r="C152" s="1886"/>
      <c r="D152" s="1888"/>
    </row>
    <row r="153" spans="1:4" ht="20.100000000000001" customHeight="1">
      <c r="A153" s="1884" t="s">
        <v>3322</v>
      </c>
      <c r="B153" s="1889" t="s">
        <v>3321</v>
      </c>
      <c r="C153" s="1886"/>
      <c r="D153" s="1888"/>
    </row>
    <row r="154" spans="1:4" ht="20.100000000000001" customHeight="1">
      <c r="A154" s="1884" t="s">
        <v>3320</v>
      </c>
      <c r="B154" s="1889" t="s">
        <v>3319</v>
      </c>
      <c r="C154" s="1886"/>
      <c r="D154" s="1888"/>
    </row>
    <row r="155" spans="1:4" ht="20.100000000000001" customHeight="1">
      <c r="A155" s="1881" t="s">
        <v>3318</v>
      </c>
      <c r="B155" s="1889" t="s">
        <v>3317</v>
      </c>
      <c r="C155" s="1883"/>
      <c r="D155" s="1888"/>
    </row>
    <row r="156" spans="1:4" ht="20.100000000000001" customHeight="1">
      <c r="A156" s="1881" t="s">
        <v>3316</v>
      </c>
      <c r="B156" s="1889" t="s">
        <v>3315</v>
      </c>
      <c r="C156" s="1883"/>
      <c r="D156" s="1888"/>
    </row>
    <row r="157" spans="1:4" ht="20.100000000000001" customHeight="1">
      <c r="A157" s="1884" t="s">
        <v>3314</v>
      </c>
      <c r="B157" s="1895" t="s">
        <v>3313</v>
      </c>
      <c r="C157" s="1886"/>
      <c r="D157" s="1888"/>
    </row>
    <row r="158" spans="1:4" ht="20.100000000000001" customHeight="1">
      <c r="A158" s="1884" t="s">
        <v>3312</v>
      </c>
      <c r="B158" s="1895" t="s">
        <v>3311</v>
      </c>
      <c r="C158" s="1886"/>
      <c r="D158" s="1888"/>
    </row>
    <row r="159" spans="1:4" ht="20.100000000000001" customHeight="1">
      <c r="A159" s="1884" t="s">
        <v>3310</v>
      </c>
      <c r="B159" s="1895" t="s">
        <v>3309</v>
      </c>
      <c r="C159" s="1886"/>
      <c r="D159" s="1888"/>
    </row>
    <row r="160" spans="1:4" ht="20.100000000000001" customHeight="1">
      <c r="A160" s="1896" t="s">
        <v>3308</v>
      </c>
      <c r="B160" s="1897" t="s">
        <v>3307</v>
      </c>
      <c r="C160" s="1894"/>
      <c r="D160" s="1888"/>
    </row>
    <row r="161" spans="1:4" ht="20.100000000000001" customHeight="1">
      <c r="A161" s="1881" t="s">
        <v>3306</v>
      </c>
      <c r="B161" s="1889" t="s">
        <v>3305</v>
      </c>
      <c r="C161" s="1883"/>
      <c r="D161" s="1888"/>
    </row>
    <row r="162" spans="1:4" ht="20.100000000000001" customHeight="1">
      <c r="A162" s="1881" t="s">
        <v>3304</v>
      </c>
      <c r="B162" s="1889" t="s">
        <v>3303</v>
      </c>
      <c r="C162" s="1883"/>
      <c r="D162" s="1888"/>
    </row>
    <row r="163" spans="1:4" ht="20.100000000000001" customHeight="1">
      <c r="A163" s="1881" t="s">
        <v>3302</v>
      </c>
      <c r="B163" s="1889" t="s">
        <v>3301</v>
      </c>
      <c r="C163" s="1883"/>
      <c r="D163" s="1888"/>
    </row>
    <row r="164" spans="1:4" ht="20.100000000000001" customHeight="1">
      <c r="A164" s="1884" t="s">
        <v>3300</v>
      </c>
      <c r="B164" s="1889" t="s">
        <v>3299</v>
      </c>
      <c r="C164" s="1886"/>
      <c r="D164" s="1888"/>
    </row>
    <row r="165" spans="1:4" ht="20.100000000000001" customHeight="1">
      <c r="A165" s="1884" t="s">
        <v>3298</v>
      </c>
      <c r="B165" s="1889" t="s">
        <v>3297</v>
      </c>
      <c r="C165" s="1886"/>
      <c r="D165" s="1888"/>
    </row>
    <row r="166" spans="1:4" ht="20.100000000000001" customHeight="1">
      <c r="A166" s="1884" t="s">
        <v>3296</v>
      </c>
      <c r="B166" s="1898" t="s">
        <v>3295</v>
      </c>
      <c r="C166" s="1886"/>
      <c r="D166" s="1888"/>
    </row>
    <row r="167" spans="1:4" ht="20.100000000000001" customHeight="1">
      <c r="A167" s="1881"/>
      <c r="B167" s="1899" t="s">
        <v>3294</v>
      </c>
      <c r="C167" s="1900"/>
      <c r="D167" s="1888"/>
    </row>
    <row r="168" spans="1:4" ht="20.100000000000001" customHeight="1">
      <c r="A168" s="1881" t="s">
        <v>3293</v>
      </c>
      <c r="B168" s="1889" t="s">
        <v>3292</v>
      </c>
      <c r="C168" s="1883"/>
      <c r="D168" s="1888"/>
    </row>
    <row r="169" spans="1:4" ht="20.100000000000001" customHeight="1">
      <c r="A169" s="1881" t="s">
        <v>3291</v>
      </c>
      <c r="B169" s="1889" t="s">
        <v>3290</v>
      </c>
      <c r="C169" s="1883"/>
      <c r="D169" s="1888"/>
    </row>
    <row r="170" spans="1:4" ht="20.100000000000001" customHeight="1">
      <c r="A170" s="1881" t="s">
        <v>3289</v>
      </c>
      <c r="B170" s="1889" t="s">
        <v>3288</v>
      </c>
      <c r="C170" s="1883"/>
      <c r="D170" s="1888"/>
    </row>
    <row r="171" spans="1:4" ht="20.100000000000001" customHeight="1">
      <c r="A171" s="1881" t="s">
        <v>3287</v>
      </c>
      <c r="B171" s="1889" t="s">
        <v>3286</v>
      </c>
      <c r="C171" s="1883"/>
      <c r="D171" s="1888"/>
    </row>
    <row r="172" spans="1:4" ht="20.100000000000001" customHeight="1">
      <c r="A172" s="1881" t="s">
        <v>3285</v>
      </c>
      <c r="B172" s="1889" t="s">
        <v>3284</v>
      </c>
      <c r="C172" s="1883"/>
      <c r="D172" s="1888"/>
    </row>
    <row r="173" spans="1:4" ht="20.100000000000001" customHeight="1">
      <c r="A173" s="1881" t="s">
        <v>3283</v>
      </c>
      <c r="B173" s="1889" t="s">
        <v>3282</v>
      </c>
      <c r="C173" s="1883"/>
      <c r="D173" s="1888"/>
    </row>
    <row r="174" spans="1:4" ht="20.100000000000001" customHeight="1">
      <c r="A174" s="1881" t="s">
        <v>3281</v>
      </c>
      <c r="B174" s="1889" t="s">
        <v>3280</v>
      </c>
      <c r="C174" s="1883"/>
      <c r="D174" s="1888"/>
    </row>
    <row r="175" spans="1:4" ht="20.100000000000001" customHeight="1">
      <c r="A175" s="1881" t="s">
        <v>3279</v>
      </c>
      <c r="B175" s="1889" t="s">
        <v>3278</v>
      </c>
      <c r="C175" s="1883"/>
      <c r="D175" s="1888"/>
    </row>
    <row r="176" spans="1:4" ht="20.100000000000001" customHeight="1">
      <c r="A176" s="1881" t="s">
        <v>3277</v>
      </c>
      <c r="B176" s="1889" t="s">
        <v>3276</v>
      </c>
      <c r="C176" s="1883"/>
      <c r="D176" s="1888"/>
    </row>
    <row r="177" spans="1:4" ht="20.100000000000001" customHeight="1">
      <c r="A177" s="1881" t="s">
        <v>3275</v>
      </c>
      <c r="B177" s="1889" t="s">
        <v>3274</v>
      </c>
      <c r="C177" s="1883"/>
      <c r="D177" s="1888"/>
    </row>
    <row r="178" spans="1:4" ht="20.100000000000001" customHeight="1">
      <c r="A178" s="1881" t="s">
        <v>3273</v>
      </c>
      <c r="B178" s="1889" t="s">
        <v>3272</v>
      </c>
      <c r="C178" s="1883"/>
      <c r="D178" s="1888"/>
    </row>
    <row r="179" spans="1:4" ht="20.100000000000001" customHeight="1">
      <c r="A179" s="1881" t="s">
        <v>3271</v>
      </c>
      <c r="B179" s="1889" t="s">
        <v>3270</v>
      </c>
      <c r="C179" s="1883"/>
      <c r="D179" s="1888"/>
    </row>
    <row r="180" spans="1:4" ht="20.100000000000001" customHeight="1">
      <c r="A180" s="1881" t="s">
        <v>3269</v>
      </c>
      <c r="B180" s="1889" t="s">
        <v>3268</v>
      </c>
      <c r="C180" s="1883"/>
      <c r="D180" s="1888"/>
    </row>
    <row r="181" spans="1:4" ht="20.100000000000001" customHeight="1">
      <c r="A181" s="1881" t="s">
        <v>3267</v>
      </c>
      <c r="B181" s="1889" t="s">
        <v>3266</v>
      </c>
      <c r="C181" s="1883"/>
      <c r="D181" s="1888"/>
    </row>
    <row r="182" spans="1:4" ht="20.100000000000001" customHeight="1">
      <c r="A182" s="1881" t="s">
        <v>3265</v>
      </c>
      <c r="B182" s="1889" t="s">
        <v>3264</v>
      </c>
      <c r="C182" s="1883"/>
      <c r="D182" s="1888"/>
    </row>
    <row r="183" spans="1:4" ht="20.100000000000001" customHeight="1">
      <c r="A183" s="1881" t="s">
        <v>3263</v>
      </c>
      <c r="B183" s="1889" t="s">
        <v>3262</v>
      </c>
      <c r="C183" s="1883"/>
      <c r="D183" s="1888"/>
    </row>
    <row r="184" spans="1:4" ht="20.100000000000001" customHeight="1">
      <c r="A184" s="1881" t="s">
        <v>3261</v>
      </c>
      <c r="B184" s="1889" t="s">
        <v>3260</v>
      </c>
      <c r="C184" s="1883"/>
      <c r="D184" s="1888"/>
    </row>
    <row r="185" spans="1:4" ht="20.100000000000001" customHeight="1">
      <c r="A185" s="1881" t="s">
        <v>3259</v>
      </c>
      <c r="B185" s="1889" t="s">
        <v>3258</v>
      </c>
      <c r="C185" s="1883"/>
      <c r="D185" s="1888"/>
    </row>
    <row r="186" spans="1:4" ht="20.100000000000001" customHeight="1">
      <c r="A186" s="1881" t="s">
        <v>3257</v>
      </c>
      <c r="B186" s="1889" t="s">
        <v>3256</v>
      </c>
      <c r="C186" s="1883"/>
      <c r="D186" s="1888"/>
    </row>
    <row r="187" spans="1:4" ht="20.100000000000001" customHeight="1">
      <c r="A187" s="1881" t="s">
        <v>3255</v>
      </c>
      <c r="B187" s="1895" t="s">
        <v>3254</v>
      </c>
      <c r="C187" s="1883"/>
      <c r="D187" s="1888"/>
    </row>
    <row r="188" spans="1:4" ht="20.100000000000001" customHeight="1">
      <c r="A188" s="1881" t="s">
        <v>3253</v>
      </c>
      <c r="B188" s="1889" t="s">
        <v>3252</v>
      </c>
      <c r="C188" s="1883"/>
      <c r="D188" s="1888"/>
    </row>
    <row r="189" spans="1:4" ht="20.100000000000001" customHeight="1">
      <c r="A189" s="1881" t="s">
        <v>3251</v>
      </c>
      <c r="B189" s="1889" t="s">
        <v>3250</v>
      </c>
      <c r="C189" s="1883"/>
      <c r="D189" s="1888"/>
    </row>
    <row r="190" spans="1:4" ht="20.100000000000001" customHeight="1">
      <c r="A190" s="1881" t="s">
        <v>3249</v>
      </c>
      <c r="B190" s="1889" t="s">
        <v>3248</v>
      </c>
      <c r="C190" s="1883"/>
      <c r="D190" s="1888"/>
    </row>
    <row r="191" spans="1:4" ht="20.100000000000001" customHeight="1">
      <c r="A191" s="1881" t="s">
        <v>3247</v>
      </c>
      <c r="B191" s="1889" t="s">
        <v>3246</v>
      </c>
      <c r="C191" s="1883"/>
      <c r="D191" s="1888"/>
    </row>
    <row r="192" spans="1:4" ht="20.100000000000001" customHeight="1">
      <c r="A192" s="1881" t="s">
        <v>3245</v>
      </c>
      <c r="B192" s="1889" t="s">
        <v>3244</v>
      </c>
      <c r="C192" s="1883"/>
      <c r="D192" s="1888"/>
    </row>
    <row r="193" spans="1:4" ht="20.100000000000001" customHeight="1">
      <c r="A193" s="1881" t="s">
        <v>3243</v>
      </c>
      <c r="B193" s="1889" t="s">
        <v>3242</v>
      </c>
      <c r="C193" s="1883"/>
      <c r="D193" s="1888"/>
    </row>
    <row r="194" spans="1:4" ht="20.100000000000001" customHeight="1">
      <c r="A194" s="1881" t="s">
        <v>3241</v>
      </c>
      <c r="B194" s="1889" t="s">
        <v>3240</v>
      </c>
      <c r="C194" s="1883"/>
      <c r="D194" s="1888"/>
    </row>
    <row r="195" spans="1:4" ht="20.100000000000001" customHeight="1">
      <c r="A195" s="1881" t="s">
        <v>3239</v>
      </c>
      <c r="B195" s="1889" t="s">
        <v>3238</v>
      </c>
      <c r="C195" s="1883"/>
      <c r="D195" s="1888"/>
    </row>
    <row r="196" spans="1:4" ht="20.100000000000001" customHeight="1">
      <c r="A196" s="1881" t="s">
        <v>3237</v>
      </c>
      <c r="B196" s="1889" t="s">
        <v>3236</v>
      </c>
      <c r="C196" s="1883"/>
      <c r="D196" s="1888"/>
    </row>
    <row r="197" spans="1:4" ht="20.100000000000001" customHeight="1">
      <c r="A197" s="1881" t="s">
        <v>3235</v>
      </c>
      <c r="B197" s="1889" t="s">
        <v>3234</v>
      </c>
      <c r="C197" s="1883"/>
      <c r="D197" s="1888"/>
    </row>
    <row r="198" spans="1:4" ht="20.100000000000001" customHeight="1">
      <c r="A198" s="1881" t="s">
        <v>3233</v>
      </c>
      <c r="B198" s="1889" t="s">
        <v>3232</v>
      </c>
      <c r="C198" s="1883"/>
      <c r="D198" s="1888"/>
    </row>
    <row r="199" spans="1:4" ht="20.100000000000001" customHeight="1">
      <c r="A199" s="1881" t="s">
        <v>3231</v>
      </c>
      <c r="B199" s="1889" t="s">
        <v>3230</v>
      </c>
      <c r="C199" s="1883"/>
      <c r="D199" s="1888"/>
    </row>
    <row r="200" spans="1:4" ht="20.100000000000001" customHeight="1">
      <c r="A200" s="1901" t="s">
        <v>3229</v>
      </c>
      <c r="B200" s="1897" t="s">
        <v>3228</v>
      </c>
      <c r="C200" s="1883"/>
      <c r="D200" s="1888"/>
    </row>
    <row r="201" spans="1:4" ht="20.100000000000001" customHeight="1">
      <c r="A201" s="1881" t="s">
        <v>3227</v>
      </c>
      <c r="B201" s="1889" t="s">
        <v>3226</v>
      </c>
      <c r="C201" s="1883"/>
      <c r="D201" s="1888"/>
    </row>
    <row r="202" spans="1:4" ht="20.100000000000001" customHeight="1">
      <c r="A202" s="1881" t="s">
        <v>3225</v>
      </c>
      <c r="B202" s="1889" t="s">
        <v>3224</v>
      </c>
      <c r="C202" s="1883"/>
      <c r="D202" s="1888"/>
    </row>
    <row r="203" spans="1:4" ht="20.100000000000001" customHeight="1">
      <c r="A203" s="1881" t="s">
        <v>3223</v>
      </c>
      <c r="B203" s="1889" t="s">
        <v>3222</v>
      </c>
      <c r="C203" s="1883"/>
      <c r="D203" s="1888"/>
    </row>
    <row r="204" spans="1:4" ht="20.100000000000001" customHeight="1">
      <c r="A204" s="1884" t="s">
        <v>3221</v>
      </c>
      <c r="B204" s="1889" t="s">
        <v>3220</v>
      </c>
      <c r="C204" s="1886"/>
      <c r="D204" s="1888"/>
    </row>
    <row r="205" spans="1:4" ht="20.100000000000001" customHeight="1">
      <c r="A205" s="1884" t="s">
        <v>3219</v>
      </c>
      <c r="B205" s="1888" t="s">
        <v>3218</v>
      </c>
      <c r="C205" s="1886"/>
      <c r="D205" s="1888"/>
    </row>
    <row r="206" spans="1:4" ht="20.100000000000001" customHeight="1">
      <c r="A206" s="1884" t="s">
        <v>3217</v>
      </c>
      <c r="B206" s="1888" t="s">
        <v>3216</v>
      </c>
      <c r="C206" s="1886"/>
      <c r="D206" s="1888"/>
    </row>
    <row r="207" spans="1:4" ht="20.100000000000001" customHeight="1">
      <c r="A207" s="1884" t="s">
        <v>3215</v>
      </c>
      <c r="B207" s="1888" t="s">
        <v>3214</v>
      </c>
      <c r="C207" s="1886"/>
      <c r="D207" s="1888"/>
    </row>
    <row r="208" spans="1:4" ht="20.100000000000001" customHeight="1">
      <c r="A208" s="1884" t="s">
        <v>3213</v>
      </c>
      <c r="B208" s="1888" t="s">
        <v>3212</v>
      </c>
      <c r="C208" s="1886"/>
      <c r="D208" s="1888"/>
    </row>
    <row r="209" spans="1:4" ht="20.100000000000001" customHeight="1">
      <c r="A209" s="1884" t="s">
        <v>3211</v>
      </c>
      <c r="B209" s="1888" t="s">
        <v>3210</v>
      </c>
      <c r="C209" s="1886"/>
      <c r="D209" s="1888"/>
    </row>
    <row r="210" spans="1:4" ht="20.100000000000001" customHeight="1">
      <c r="A210" s="1884" t="s">
        <v>3209</v>
      </c>
      <c r="B210" s="1888" t="s">
        <v>3208</v>
      </c>
      <c r="C210" s="1883"/>
      <c r="D210" s="1888"/>
    </row>
    <row r="211" spans="1:4" ht="20.100000000000001" customHeight="1">
      <c r="A211" s="1884" t="s">
        <v>3207</v>
      </c>
      <c r="B211" s="1888" t="s">
        <v>3206</v>
      </c>
      <c r="C211" s="1883"/>
      <c r="D211" s="1888"/>
    </row>
    <row r="212" spans="1:4" ht="20.100000000000001" customHeight="1">
      <c r="A212" s="1884" t="s">
        <v>3205</v>
      </c>
      <c r="B212" s="1888" t="s">
        <v>3204</v>
      </c>
      <c r="C212" s="1883"/>
      <c r="D212" s="1888"/>
    </row>
    <row r="213" spans="1:4" ht="20.100000000000001" customHeight="1">
      <c r="A213" s="1881" t="s">
        <v>3203</v>
      </c>
      <c r="B213" s="1888" t="s">
        <v>3202</v>
      </c>
      <c r="C213" s="1883"/>
      <c r="D213" s="1888"/>
    </row>
    <row r="214" spans="1:4" ht="20.100000000000001" customHeight="1">
      <c r="A214" s="1881" t="s">
        <v>3201</v>
      </c>
      <c r="B214" s="1889" t="s">
        <v>3200</v>
      </c>
      <c r="C214" s="1883"/>
      <c r="D214" s="1888"/>
    </row>
    <row r="215" spans="1:4" ht="20.100000000000001" customHeight="1">
      <c r="A215" s="1881" t="s">
        <v>3199</v>
      </c>
      <c r="B215" s="1888" t="s">
        <v>3198</v>
      </c>
      <c r="C215" s="1883"/>
      <c r="D215" s="1888"/>
    </row>
    <row r="216" spans="1:4" ht="20.100000000000001" customHeight="1">
      <c r="A216" s="1881"/>
      <c r="B216" s="1902" t="s">
        <v>3197</v>
      </c>
      <c r="C216" s="1900"/>
      <c r="D216" s="1888"/>
    </row>
    <row r="217" spans="1:4" ht="20.100000000000001" customHeight="1">
      <c r="A217" s="1903" t="s">
        <v>3196</v>
      </c>
      <c r="B217" s="1888" t="s">
        <v>3195</v>
      </c>
      <c r="C217" s="1888"/>
      <c r="D217" s="1888"/>
    </row>
    <row r="218" spans="1:4" ht="20.100000000000001" customHeight="1">
      <c r="A218" s="1903" t="s">
        <v>3194</v>
      </c>
      <c r="B218" s="1888" t="s">
        <v>3193</v>
      </c>
      <c r="C218" s="1888"/>
      <c r="D218" s="1888"/>
    </row>
    <row r="219" spans="1:4" ht="20.100000000000001" customHeight="1">
      <c r="A219" s="1903" t="s">
        <v>3192</v>
      </c>
      <c r="B219" s="1888" t="s">
        <v>3191</v>
      </c>
      <c r="C219" s="1888"/>
      <c r="D219" s="1888"/>
    </row>
    <row r="220" spans="1:4" ht="20.100000000000001" customHeight="1">
      <c r="A220" s="1903" t="s">
        <v>3190</v>
      </c>
      <c r="B220" s="1888" t="s">
        <v>3189</v>
      </c>
      <c r="C220" s="1888"/>
      <c r="D220" s="1888"/>
    </row>
    <row r="221" spans="1:4" ht="20.100000000000001" customHeight="1">
      <c r="A221" s="1903" t="s">
        <v>3188</v>
      </c>
      <c r="B221" s="1888" t="s">
        <v>3187</v>
      </c>
      <c r="C221" s="1888"/>
      <c r="D221" s="1888"/>
    </row>
    <row r="222" spans="1:4" ht="20.100000000000001" customHeight="1">
      <c r="A222" s="1881"/>
      <c r="B222" s="1899" t="s">
        <v>3186</v>
      </c>
      <c r="C222" s="1900"/>
      <c r="D222" s="1888"/>
    </row>
    <row r="223" spans="1:4" ht="20.100000000000001" customHeight="1">
      <c r="A223" s="1903" t="s">
        <v>3185</v>
      </c>
      <c r="B223" s="1888" t="s">
        <v>3184</v>
      </c>
      <c r="C223" s="1888"/>
      <c r="D223" s="1888"/>
    </row>
    <row r="224" spans="1:4" ht="20.100000000000001" customHeight="1">
      <c r="A224" s="1903" t="s">
        <v>3183</v>
      </c>
      <c r="B224" s="1888" t="s">
        <v>3182</v>
      </c>
      <c r="C224" s="1888"/>
      <c r="D224" s="1888"/>
    </row>
    <row r="225" spans="1:4" ht="20.100000000000001" customHeight="1">
      <c r="A225" s="1903" t="s">
        <v>3181</v>
      </c>
      <c r="B225" s="1888" t="s">
        <v>3180</v>
      </c>
      <c r="C225" s="1888"/>
      <c r="D225" s="1888"/>
    </row>
    <row r="226" spans="1:4" ht="20.100000000000001" customHeight="1">
      <c r="A226" s="1903" t="s">
        <v>3179</v>
      </c>
      <c r="B226" s="1888" t="s">
        <v>3178</v>
      </c>
      <c r="C226" s="1888"/>
      <c r="D226" s="1888"/>
    </row>
    <row r="227" spans="1:4" ht="20.100000000000001" customHeight="1">
      <c r="A227" s="1903" t="s">
        <v>3177</v>
      </c>
      <c r="B227" s="1888" t="s">
        <v>3176</v>
      </c>
      <c r="C227" s="1888"/>
      <c r="D227" s="1888"/>
    </row>
    <row r="228" spans="1:4" ht="20.100000000000001" customHeight="1">
      <c r="A228" s="1903" t="s">
        <v>3175</v>
      </c>
      <c r="B228" s="1888" t="s">
        <v>3174</v>
      </c>
      <c r="C228" s="1888"/>
      <c r="D228" s="1888"/>
    </row>
    <row r="229" spans="1:4" ht="20.100000000000001" customHeight="1">
      <c r="A229" s="1881"/>
      <c r="B229" s="1902" t="s">
        <v>3173</v>
      </c>
      <c r="C229" s="1900"/>
      <c r="D229" s="1888"/>
    </row>
    <row r="230" spans="1:4" ht="20.100000000000001" customHeight="1">
      <c r="A230" s="1903" t="s">
        <v>3172</v>
      </c>
      <c r="B230" s="1889" t="s">
        <v>3171</v>
      </c>
      <c r="C230" s="1888"/>
      <c r="D230" s="1888"/>
    </row>
    <row r="231" spans="1:4" ht="20.100000000000001" customHeight="1">
      <c r="A231" s="1903" t="s">
        <v>3170</v>
      </c>
      <c r="B231" s="1888" t="s">
        <v>3169</v>
      </c>
      <c r="C231" s="1888"/>
      <c r="D231" s="1888"/>
    </row>
    <row r="232" spans="1:4" ht="20.100000000000001" customHeight="1">
      <c r="A232" s="1881"/>
      <c r="B232" s="1902" t="s">
        <v>3168</v>
      </c>
      <c r="C232" s="1904"/>
      <c r="D232" s="1888"/>
    </row>
    <row r="233" spans="1:4" ht="20.100000000000001" customHeight="1">
      <c r="A233" s="1903" t="s">
        <v>3167</v>
      </c>
      <c r="B233" s="1888" t="s">
        <v>3166</v>
      </c>
      <c r="C233" s="1888"/>
      <c r="D233" s="1888"/>
    </row>
    <row r="234" spans="1:4" ht="20.100000000000001" customHeight="1">
      <c r="A234" s="1903" t="s">
        <v>3165</v>
      </c>
      <c r="B234" s="1888" t="s">
        <v>3164</v>
      </c>
      <c r="C234" s="1888"/>
      <c r="D234" s="1888"/>
    </row>
    <row r="235" spans="1:4" ht="20.100000000000001" customHeight="1">
      <c r="A235" s="1903" t="s">
        <v>3163</v>
      </c>
      <c r="B235" s="1888" t="s">
        <v>3162</v>
      </c>
      <c r="C235" s="1888"/>
      <c r="D235" s="1888"/>
    </row>
    <row r="236" spans="1:4" ht="20.100000000000001" customHeight="1">
      <c r="A236" s="1881"/>
      <c r="B236" s="1902" t="s">
        <v>3161</v>
      </c>
      <c r="C236" s="1900"/>
      <c r="D236" s="1888"/>
    </row>
    <row r="237" spans="1:4" ht="20.100000000000001" customHeight="1">
      <c r="A237" s="1903" t="s">
        <v>3160</v>
      </c>
      <c r="B237" s="1883" t="s">
        <v>3159</v>
      </c>
      <c r="C237" s="1888"/>
      <c r="D237" s="1888"/>
    </row>
    <row r="238" spans="1:4" ht="20.100000000000001" customHeight="1">
      <c r="A238" s="1903" t="s">
        <v>3158</v>
      </c>
      <c r="B238" s="1883" t="s">
        <v>3157</v>
      </c>
      <c r="C238" s="1888"/>
      <c r="D238" s="1888"/>
    </row>
    <row r="239" spans="1:4" ht="20.100000000000001" customHeight="1">
      <c r="A239" s="1903" t="s">
        <v>3156</v>
      </c>
      <c r="B239" s="1883" t="s">
        <v>3155</v>
      </c>
      <c r="C239" s="1888"/>
      <c r="D239" s="1888"/>
    </row>
    <row r="240" spans="1:4" ht="20.100000000000001" customHeight="1">
      <c r="A240" s="1881"/>
      <c r="B240" s="1899" t="s">
        <v>3154</v>
      </c>
      <c r="C240" s="1900"/>
      <c r="D240" s="1888"/>
    </row>
    <row r="241" spans="1:4" ht="20.100000000000001" customHeight="1">
      <c r="A241" s="1903" t="s">
        <v>3153</v>
      </c>
      <c r="B241" s="1883" t="s">
        <v>3152</v>
      </c>
      <c r="C241" s="1888"/>
      <c r="D241" s="1888"/>
    </row>
    <row r="242" spans="1:4" ht="20.100000000000001" customHeight="1">
      <c r="A242" s="1903" t="s">
        <v>3151</v>
      </c>
      <c r="B242" s="1883" t="s">
        <v>3150</v>
      </c>
      <c r="C242" s="1888"/>
      <c r="D242" s="1888"/>
    </row>
    <row r="243" spans="1:4" ht="20.100000000000001" customHeight="1">
      <c r="A243" s="1881"/>
      <c r="B243" s="1899" t="s">
        <v>3149</v>
      </c>
      <c r="C243" s="1900"/>
      <c r="D243" s="1888"/>
    </row>
    <row r="244" spans="1:4" ht="20.100000000000001" customHeight="1">
      <c r="A244" s="1903" t="s">
        <v>3148</v>
      </c>
      <c r="B244" s="1883" t="s">
        <v>3147</v>
      </c>
      <c r="C244" s="1888"/>
      <c r="D244" s="1888"/>
    </row>
    <row r="245" spans="1:4" ht="20.100000000000001" customHeight="1">
      <c r="A245" s="1903" t="s">
        <v>3146</v>
      </c>
      <c r="B245" s="1883" t="s">
        <v>3145</v>
      </c>
      <c r="C245" s="1888"/>
      <c r="D245" s="1888"/>
    </row>
    <row r="246" spans="1:4" ht="20.100000000000001" customHeight="1">
      <c r="A246" s="1903" t="s">
        <v>3144</v>
      </c>
      <c r="B246" s="1883" t="s">
        <v>3143</v>
      </c>
      <c r="C246" s="1888"/>
      <c r="D246" s="1888"/>
    </row>
    <row r="247" spans="1:4" ht="20.100000000000001" customHeight="1">
      <c r="A247" s="1903" t="s">
        <v>3142</v>
      </c>
      <c r="B247" s="1883" t="s">
        <v>3141</v>
      </c>
      <c r="C247" s="1888"/>
      <c r="D247" s="1888"/>
    </row>
    <row r="248" spans="1:4" ht="20.100000000000001" customHeight="1">
      <c r="A248" s="1903" t="s">
        <v>3140</v>
      </c>
      <c r="B248" s="1883" t="s">
        <v>3139</v>
      </c>
      <c r="C248" s="1888"/>
      <c r="D248" s="1888"/>
    </row>
    <row r="249" spans="1:4" ht="20.100000000000001" customHeight="1">
      <c r="A249" s="1903" t="s">
        <v>3138</v>
      </c>
      <c r="B249" s="1883" t="s">
        <v>3137</v>
      </c>
      <c r="C249" s="1888"/>
      <c r="D249" s="1888"/>
    </row>
    <row r="250" spans="1:4" ht="20.100000000000001" customHeight="1">
      <c r="A250" s="1903" t="s">
        <v>3136</v>
      </c>
      <c r="B250" s="1883" t="s">
        <v>3135</v>
      </c>
      <c r="C250" s="1888"/>
      <c r="D250" s="1888"/>
    </row>
    <row r="251" spans="1:4" ht="20.100000000000001" customHeight="1">
      <c r="A251" s="1881"/>
      <c r="B251" s="1899" t="s">
        <v>3134</v>
      </c>
      <c r="C251" s="1900"/>
      <c r="D251" s="1888"/>
    </row>
    <row r="252" spans="1:4" ht="20.100000000000001" customHeight="1">
      <c r="A252" s="1903" t="s">
        <v>3133</v>
      </c>
      <c r="B252" s="1883" t="s">
        <v>3132</v>
      </c>
      <c r="C252" s="1888"/>
      <c r="D252" s="1888"/>
    </row>
    <row r="253" spans="1:4" ht="20.100000000000001" customHeight="1">
      <c r="A253" s="1903" t="s">
        <v>3131</v>
      </c>
      <c r="B253" s="1883" t="s">
        <v>3130</v>
      </c>
      <c r="C253" s="1888"/>
      <c r="D253" s="1888"/>
    </row>
    <row r="254" spans="1:4" ht="20.100000000000001" customHeight="1">
      <c r="A254" s="1903" t="s">
        <v>3129</v>
      </c>
      <c r="B254" s="1883" t="s">
        <v>3128</v>
      </c>
      <c r="C254" s="1888"/>
      <c r="D254" s="1888"/>
    </row>
    <row r="255" spans="1:4" ht="20.100000000000001" customHeight="1">
      <c r="A255" s="1890" t="s">
        <v>3127</v>
      </c>
      <c r="B255" s="1886" t="s">
        <v>3126</v>
      </c>
      <c r="C255" s="1886" t="s">
        <v>3126</v>
      </c>
      <c r="D255" s="1888"/>
    </row>
    <row r="256" spans="1:4" ht="20.100000000000001" customHeight="1">
      <c r="A256" s="1881"/>
      <c r="B256" s="1899" t="s">
        <v>3125</v>
      </c>
      <c r="C256" s="1900"/>
      <c r="D256" s="1888"/>
    </row>
    <row r="257" spans="1:4" ht="20.100000000000001" customHeight="1">
      <c r="A257" s="1903" t="s">
        <v>3124</v>
      </c>
      <c r="B257" s="1883" t="s">
        <v>3123</v>
      </c>
      <c r="C257" s="1888"/>
      <c r="D257" s="1888"/>
    </row>
    <row r="258" spans="1:4" ht="20.100000000000001" customHeight="1">
      <c r="A258" s="1903" t="s">
        <v>3122</v>
      </c>
      <c r="B258" s="1883" t="s">
        <v>3121</v>
      </c>
      <c r="C258" s="1888"/>
      <c r="D258" s="1888"/>
    </row>
    <row r="259" spans="1:4" ht="20.100000000000001" customHeight="1">
      <c r="A259" s="1903" t="s">
        <v>3120</v>
      </c>
      <c r="B259" s="1883" t="s">
        <v>3119</v>
      </c>
      <c r="C259" s="1888"/>
      <c r="D259" s="1888"/>
    </row>
    <row r="260" spans="1:4" ht="20.100000000000001" customHeight="1">
      <c r="A260" s="1903" t="s">
        <v>3118</v>
      </c>
      <c r="B260" s="1883" t="s">
        <v>3117</v>
      </c>
      <c r="C260" s="1888"/>
      <c r="D260" s="1888"/>
    </row>
    <row r="261" spans="1:4" ht="20.100000000000001" customHeight="1">
      <c r="A261" s="1903" t="s">
        <v>3116</v>
      </c>
      <c r="B261" s="1883" t="s">
        <v>3115</v>
      </c>
      <c r="C261" s="1888"/>
      <c r="D261" s="1888"/>
    </row>
    <row r="262" spans="1:4" ht="20.100000000000001" customHeight="1">
      <c r="A262" s="1903" t="s">
        <v>3114</v>
      </c>
      <c r="B262" s="1883" t="s">
        <v>3113</v>
      </c>
      <c r="C262" s="1888"/>
      <c r="D262" s="1888"/>
    </row>
    <row r="263" spans="1:4" ht="20.100000000000001" customHeight="1">
      <c r="A263" s="1881"/>
      <c r="B263" s="1899" t="s">
        <v>3103</v>
      </c>
      <c r="C263" s="1900"/>
      <c r="D263" s="1888"/>
    </row>
    <row r="264" spans="1:4" ht="20.100000000000001" customHeight="1">
      <c r="A264" s="1903" t="s">
        <v>3112</v>
      </c>
      <c r="B264" s="1883" t="s">
        <v>3111</v>
      </c>
      <c r="C264" s="1888"/>
      <c r="D264" s="1888"/>
    </row>
    <row r="265" spans="1:4" ht="20.100000000000001" customHeight="1">
      <c r="A265" s="1903" t="s">
        <v>3110</v>
      </c>
      <c r="B265" s="1883" t="s">
        <v>3109</v>
      </c>
      <c r="C265" s="1888"/>
      <c r="D265" s="1888"/>
    </row>
    <row r="266" spans="1:4" ht="20.100000000000001" customHeight="1">
      <c r="A266" s="1903" t="s">
        <v>3108</v>
      </c>
      <c r="B266" s="1883" t="s">
        <v>3107</v>
      </c>
      <c r="C266" s="1888"/>
      <c r="D266" s="1888"/>
    </row>
    <row r="267" spans="1:4" ht="20.100000000000001" customHeight="1">
      <c r="A267" s="1903" t="s">
        <v>3106</v>
      </c>
      <c r="B267" s="1883" t="s">
        <v>3105</v>
      </c>
      <c r="C267" s="1888"/>
      <c r="D267" s="1888"/>
    </row>
    <row r="268" spans="1:4" ht="20.100000000000001" customHeight="1">
      <c r="A268" s="1903" t="s">
        <v>3104</v>
      </c>
      <c r="B268" s="1883" t="s">
        <v>3103</v>
      </c>
      <c r="C268" s="1888"/>
      <c r="D268" s="1888"/>
    </row>
    <row r="269" spans="1:4" ht="20.100000000000001" customHeight="1">
      <c r="A269" s="1903" t="s">
        <v>3102</v>
      </c>
      <c r="B269" s="1883" t="s">
        <v>3101</v>
      </c>
      <c r="C269" s="1888"/>
      <c r="D269" s="1888"/>
    </row>
    <row r="270" spans="1:4" ht="20.100000000000001" customHeight="1">
      <c r="A270" s="1901" t="s">
        <v>3100</v>
      </c>
      <c r="B270" s="1897" t="s">
        <v>3099</v>
      </c>
      <c r="C270" s="1888"/>
      <c r="D270" s="1888"/>
    </row>
    <row r="271" spans="1:4" ht="20.100000000000001" customHeight="1">
      <c r="A271" s="1881" t="s">
        <v>3098</v>
      </c>
      <c r="B271" s="1888" t="s">
        <v>3097</v>
      </c>
      <c r="C271" s="1883"/>
      <c r="D271" s="1888"/>
    </row>
    <row r="272" spans="1:4" ht="20.100000000000001" customHeight="1">
      <c r="A272" s="1881" t="s">
        <v>3096</v>
      </c>
      <c r="B272" s="1888" t="s">
        <v>3095</v>
      </c>
      <c r="C272" s="1883"/>
      <c r="D272" s="1888"/>
    </row>
    <row r="273" spans="1:4" ht="20.100000000000001" customHeight="1">
      <c r="A273" s="1881" t="s">
        <v>3094</v>
      </c>
      <c r="B273" s="1888" t="s">
        <v>3093</v>
      </c>
      <c r="C273" s="1883"/>
      <c r="D273" s="1888"/>
    </row>
    <row r="274" spans="1:4" ht="20.100000000000001" customHeight="1">
      <c r="A274" s="1881" t="s">
        <v>3092</v>
      </c>
      <c r="B274" s="1888" t="s">
        <v>3091</v>
      </c>
      <c r="C274" s="1883"/>
      <c r="D274" s="1888"/>
    </row>
    <row r="275" spans="1:4" ht="20.100000000000001" customHeight="1">
      <c r="A275" s="1881" t="s">
        <v>3090</v>
      </c>
      <c r="B275" s="1888" t="s">
        <v>3089</v>
      </c>
      <c r="C275" s="1883"/>
      <c r="D275" s="1888"/>
    </row>
    <row r="276" spans="1:4" ht="20.100000000000001" customHeight="1">
      <c r="A276" s="1881" t="s">
        <v>3088</v>
      </c>
      <c r="B276" s="1889" t="s">
        <v>3087</v>
      </c>
      <c r="C276" s="1883"/>
      <c r="D276" s="1888"/>
    </row>
    <row r="277" spans="1:4" ht="20.100000000000001" customHeight="1">
      <c r="A277" s="1884" t="s">
        <v>3086</v>
      </c>
      <c r="B277" s="1888" t="s">
        <v>3085</v>
      </c>
      <c r="C277" s="1895"/>
      <c r="D277" s="1905"/>
    </row>
    <row r="278" spans="1:4" ht="20.100000000000001" customHeight="1">
      <c r="A278" s="1884" t="s">
        <v>3084</v>
      </c>
      <c r="B278" s="1888" t="s">
        <v>3083</v>
      </c>
      <c r="C278" s="1895"/>
      <c r="D278" s="1906"/>
    </row>
    <row r="279" spans="1:4" ht="20.100000000000001" customHeight="1">
      <c r="A279" s="1884" t="s">
        <v>3082</v>
      </c>
      <c r="B279" s="1888" t="s">
        <v>3081</v>
      </c>
      <c r="C279" s="1895"/>
      <c r="D279" s="1906"/>
    </row>
    <row r="280" spans="1:4" ht="20.100000000000001" customHeight="1">
      <c r="A280" s="1884" t="s">
        <v>3080</v>
      </c>
      <c r="B280" s="1888" t="s">
        <v>3079</v>
      </c>
      <c r="C280" s="1895"/>
      <c r="D280" s="1906"/>
    </row>
    <row r="281" spans="1:4" ht="20.100000000000001" customHeight="1">
      <c r="A281" s="1884" t="s">
        <v>3078</v>
      </c>
      <c r="B281" s="1888" t="s">
        <v>3077</v>
      </c>
      <c r="C281" s="1895"/>
      <c r="D281" s="1906"/>
    </row>
    <row r="282" spans="1:4" ht="20.100000000000001" customHeight="1">
      <c r="A282" s="1881" t="s">
        <v>3076</v>
      </c>
      <c r="B282" s="1888" t="s">
        <v>3075</v>
      </c>
      <c r="C282" s="1883"/>
      <c r="D282" s="1888"/>
    </row>
    <row r="283" spans="1:4" ht="20.100000000000001" customHeight="1">
      <c r="A283" s="1881" t="s">
        <v>3074</v>
      </c>
      <c r="B283" s="1888" t="s">
        <v>3073</v>
      </c>
      <c r="C283" s="1883"/>
      <c r="D283" s="1888"/>
    </row>
    <row r="284" spans="1:4" ht="20.100000000000001" customHeight="1">
      <c r="A284" s="1881" t="s">
        <v>3072</v>
      </c>
      <c r="B284" s="1888" t="s">
        <v>3071</v>
      </c>
      <c r="C284" s="1883"/>
      <c r="D284" s="1888"/>
    </row>
    <row r="285" spans="1:4" ht="20.100000000000001" customHeight="1">
      <c r="A285" s="1881" t="s">
        <v>3070</v>
      </c>
      <c r="B285" s="1888" t="s">
        <v>3069</v>
      </c>
      <c r="C285" s="1883"/>
      <c r="D285" s="1888"/>
    </row>
    <row r="286" spans="1:4" ht="20.100000000000001" customHeight="1">
      <c r="A286" s="1881" t="s">
        <v>3068</v>
      </c>
      <c r="B286" s="1888" t="s">
        <v>3067</v>
      </c>
      <c r="C286" s="1883"/>
      <c r="D286" s="1888"/>
    </row>
    <row r="287" spans="1:4" ht="20.100000000000001" customHeight="1">
      <c r="A287" s="1881" t="s">
        <v>3066</v>
      </c>
      <c r="B287" s="1888" t="s">
        <v>3065</v>
      </c>
      <c r="C287" s="1883"/>
      <c r="D287" s="1888"/>
    </row>
    <row r="288" spans="1:4" ht="20.100000000000001" customHeight="1">
      <c r="A288" s="1881" t="s">
        <v>3064</v>
      </c>
      <c r="B288" s="1889" t="s">
        <v>3063</v>
      </c>
      <c r="C288" s="1883"/>
      <c r="D288" s="1888"/>
    </row>
    <row r="289" spans="1:4" ht="20.100000000000001" customHeight="1">
      <c r="A289" s="1884" t="s">
        <v>3062</v>
      </c>
      <c r="B289" s="1889" t="s">
        <v>3061</v>
      </c>
      <c r="C289" s="1895"/>
      <c r="D289" s="1906"/>
    </row>
    <row r="290" spans="1:4" ht="20.100000000000001" customHeight="1">
      <c r="A290" s="1884" t="s">
        <v>3060</v>
      </c>
      <c r="B290" s="1889" t="s">
        <v>3059</v>
      </c>
      <c r="C290" s="1895"/>
      <c r="D290" s="1906"/>
    </row>
    <row r="291" spans="1:4" ht="20.100000000000001" customHeight="1">
      <c r="A291" s="1884" t="s">
        <v>3058</v>
      </c>
      <c r="B291" s="1889" t="s">
        <v>3057</v>
      </c>
      <c r="C291" s="1895"/>
      <c r="D291" s="1906"/>
    </row>
    <row r="292" spans="1:4" ht="20.100000000000001" customHeight="1">
      <c r="A292" s="1881" t="s">
        <v>3056</v>
      </c>
      <c r="B292" s="1888" t="s">
        <v>3055</v>
      </c>
      <c r="C292" s="1883"/>
      <c r="D292" s="1888"/>
    </row>
    <row r="293" spans="1:4" ht="20.100000000000001" customHeight="1">
      <c r="A293" s="1881" t="s">
        <v>3054</v>
      </c>
      <c r="B293" s="1888" t="s">
        <v>3053</v>
      </c>
      <c r="C293" s="1883"/>
      <c r="D293" s="1888"/>
    </row>
    <row r="294" spans="1:4" ht="20.100000000000001" customHeight="1">
      <c r="A294" s="1884" t="s">
        <v>3052</v>
      </c>
      <c r="B294" s="1889" t="s">
        <v>3051</v>
      </c>
      <c r="C294" s="1883"/>
      <c r="D294" s="1888"/>
    </row>
    <row r="295" spans="1:4" ht="20.100000000000001" customHeight="1">
      <c r="A295" s="1884" t="s">
        <v>3050</v>
      </c>
      <c r="B295" s="1889" t="s">
        <v>3049</v>
      </c>
      <c r="C295" s="1883"/>
      <c r="D295" s="1888"/>
    </row>
    <row r="296" spans="1:4" ht="20.100000000000001" customHeight="1">
      <c r="A296" s="1881" t="s">
        <v>3048</v>
      </c>
      <c r="B296" s="1888" t="s">
        <v>3047</v>
      </c>
      <c r="C296" s="1883"/>
      <c r="D296" s="1888"/>
    </row>
    <row r="297" spans="1:4" ht="20.100000000000001" customHeight="1">
      <c r="A297" s="1881" t="s">
        <v>3046</v>
      </c>
      <c r="B297" s="1897" t="s">
        <v>3045</v>
      </c>
      <c r="C297" s="1883"/>
      <c r="D297" s="1888"/>
    </row>
    <row r="298" spans="1:4" ht="20.100000000000001" customHeight="1">
      <c r="A298" s="1881"/>
      <c r="B298" s="1902" t="s">
        <v>3044</v>
      </c>
      <c r="C298" s="1900"/>
      <c r="D298" s="1888"/>
    </row>
    <row r="299" spans="1:4" ht="20.100000000000001" customHeight="1">
      <c r="A299" s="1903" t="s">
        <v>3043</v>
      </c>
      <c r="B299" s="1883" t="s">
        <v>3042</v>
      </c>
      <c r="C299" s="1888"/>
      <c r="D299" s="1888"/>
    </row>
    <row r="300" spans="1:4" ht="20.100000000000001" customHeight="1">
      <c r="A300" s="1903" t="s">
        <v>3041</v>
      </c>
      <c r="B300" s="1883" t="s">
        <v>3040</v>
      </c>
      <c r="C300" s="1888"/>
      <c r="D300" s="1888"/>
    </row>
    <row r="301" spans="1:4" ht="20.100000000000001" customHeight="1">
      <c r="A301" s="1903" t="s">
        <v>3039</v>
      </c>
      <c r="B301" s="1883" t="s">
        <v>3038</v>
      </c>
      <c r="C301" s="1888"/>
      <c r="D301" s="1888"/>
    </row>
    <row r="302" spans="1:4" ht="20.100000000000001" customHeight="1">
      <c r="A302" s="1903" t="s">
        <v>3037</v>
      </c>
      <c r="B302" s="1883" t="s">
        <v>3036</v>
      </c>
      <c r="C302" s="1888"/>
      <c r="D302" s="1888"/>
    </row>
    <row r="303" spans="1:4" ht="20.100000000000001" customHeight="1">
      <c r="A303" s="1881"/>
      <c r="B303" s="1902" t="s">
        <v>3035</v>
      </c>
      <c r="C303" s="1900"/>
      <c r="D303" s="1888"/>
    </row>
    <row r="304" spans="1:4" ht="20.100000000000001" customHeight="1">
      <c r="A304" s="1903" t="s">
        <v>3034</v>
      </c>
      <c r="B304" s="1883" t="s">
        <v>3033</v>
      </c>
      <c r="C304" s="1888"/>
      <c r="D304" s="1888"/>
    </row>
    <row r="305" spans="1:4" ht="20.100000000000001" customHeight="1">
      <c r="A305" s="1903" t="s">
        <v>3032</v>
      </c>
      <c r="B305" s="1883" t="s">
        <v>3031</v>
      </c>
      <c r="C305" s="1888"/>
      <c r="D305" s="1888"/>
    </row>
    <row r="306" spans="1:4" ht="20.100000000000001" customHeight="1">
      <c r="A306" s="1903" t="s">
        <v>3030</v>
      </c>
      <c r="B306" s="1883" t="s">
        <v>3029</v>
      </c>
      <c r="C306" s="1888"/>
      <c r="D306" s="1888"/>
    </row>
    <row r="307" spans="1:4" ht="20.100000000000001" customHeight="1">
      <c r="A307" s="1903" t="s">
        <v>3028</v>
      </c>
      <c r="B307" s="1883" t="s">
        <v>3027</v>
      </c>
      <c r="C307" s="1888"/>
      <c r="D307" s="1888"/>
    </row>
    <row r="308" spans="1:4" ht="20.100000000000001" customHeight="1">
      <c r="A308" s="1881"/>
      <c r="B308" s="1902" t="s">
        <v>3026</v>
      </c>
      <c r="C308" s="1900"/>
      <c r="D308" s="1888"/>
    </row>
    <row r="309" spans="1:4" ht="20.100000000000001" customHeight="1">
      <c r="A309" s="1903" t="s">
        <v>3025</v>
      </c>
      <c r="B309" s="1883" t="s">
        <v>3024</v>
      </c>
      <c r="C309" s="1888"/>
      <c r="D309" s="1888"/>
    </row>
    <row r="310" spans="1:4" ht="20.100000000000001" customHeight="1">
      <c r="A310" s="1903" t="s">
        <v>3023</v>
      </c>
      <c r="B310" s="1883" t="s">
        <v>3022</v>
      </c>
      <c r="C310" s="1888"/>
      <c r="D310" s="1888"/>
    </row>
    <row r="311" spans="1:4" ht="20.100000000000001" customHeight="1">
      <c r="A311" s="1881"/>
      <c r="B311" s="1902" t="s">
        <v>3020</v>
      </c>
      <c r="C311" s="1900"/>
      <c r="D311" s="1888"/>
    </row>
    <row r="312" spans="1:4" ht="20.100000000000001" customHeight="1">
      <c r="A312" s="1903" t="s">
        <v>3021</v>
      </c>
      <c r="B312" s="1883" t="s">
        <v>3020</v>
      </c>
      <c r="C312" s="1888"/>
      <c r="D312" s="1888"/>
    </row>
    <row r="313" spans="1:4" ht="20.100000000000001" customHeight="1">
      <c r="A313" s="1903" t="s">
        <v>3019</v>
      </c>
      <c r="B313" s="1883" t="s">
        <v>3018</v>
      </c>
      <c r="C313" s="1888"/>
      <c r="D313" s="1888"/>
    </row>
    <row r="314" spans="1:4" ht="20.100000000000001" customHeight="1">
      <c r="A314" s="1881"/>
      <c r="B314" s="1902" t="s">
        <v>3017</v>
      </c>
      <c r="C314" s="1900"/>
      <c r="D314" s="1888"/>
    </row>
    <row r="315" spans="1:4" ht="20.100000000000001" customHeight="1">
      <c r="A315" s="1903" t="s">
        <v>3016</v>
      </c>
      <c r="B315" s="1883" t="s">
        <v>3015</v>
      </c>
      <c r="C315" s="1888"/>
      <c r="D315" s="1888"/>
    </row>
    <row r="316" spans="1:4" ht="20.100000000000001" customHeight="1">
      <c r="A316" s="1903" t="s">
        <v>3014</v>
      </c>
      <c r="B316" s="1883" t="s">
        <v>3013</v>
      </c>
      <c r="C316" s="1888"/>
      <c r="D316" s="1888"/>
    </row>
    <row r="317" spans="1:4" ht="20.100000000000001" customHeight="1">
      <c r="A317" s="1881"/>
      <c r="B317" s="1902" t="s">
        <v>3012</v>
      </c>
      <c r="C317" s="1900"/>
      <c r="D317" s="1888"/>
    </row>
    <row r="318" spans="1:4" ht="20.100000000000001" customHeight="1">
      <c r="A318" s="1903" t="s">
        <v>3011</v>
      </c>
      <c r="B318" s="1883" t="s">
        <v>3010</v>
      </c>
      <c r="C318" s="1888"/>
      <c r="D318" s="1888"/>
    </row>
    <row r="319" spans="1:4" ht="20.100000000000001" customHeight="1">
      <c r="A319" s="1903" t="s">
        <v>3009</v>
      </c>
      <c r="B319" s="1883" t="s">
        <v>3008</v>
      </c>
      <c r="C319" s="1888"/>
      <c r="D319" s="1888"/>
    </row>
    <row r="320" spans="1:4" ht="20.100000000000001" customHeight="1">
      <c r="A320" s="1881"/>
      <c r="B320" s="1902" t="s">
        <v>3007</v>
      </c>
      <c r="C320" s="1900"/>
      <c r="D320" s="1888"/>
    </row>
    <row r="321" spans="1:4" ht="20.100000000000001" customHeight="1">
      <c r="A321" s="1903" t="s">
        <v>3006</v>
      </c>
      <c r="B321" s="1883" t="s">
        <v>3005</v>
      </c>
      <c r="C321" s="1888"/>
      <c r="D321" s="1888"/>
    </row>
    <row r="322" spans="1:4" ht="20.100000000000001" customHeight="1">
      <c r="A322" s="1903" t="s">
        <v>3004</v>
      </c>
      <c r="B322" s="1883" t="s">
        <v>3003</v>
      </c>
      <c r="C322" s="1888"/>
      <c r="D322" s="1888"/>
    </row>
    <row r="323" spans="1:4" ht="20.100000000000001" customHeight="1">
      <c r="A323" s="1881"/>
      <c r="B323" s="1902" t="s">
        <v>3002</v>
      </c>
      <c r="C323" s="1900"/>
      <c r="D323" s="1888"/>
    </row>
    <row r="324" spans="1:4" ht="20.100000000000001" customHeight="1">
      <c r="A324" s="1903" t="s">
        <v>3001</v>
      </c>
      <c r="B324" s="1883" t="s">
        <v>3000</v>
      </c>
      <c r="C324" s="1888"/>
      <c r="D324" s="1888"/>
    </row>
    <row r="325" spans="1:4" ht="20.100000000000001" customHeight="1">
      <c r="A325" s="1903" t="s">
        <v>2999</v>
      </c>
      <c r="B325" s="1883" t="s">
        <v>2998</v>
      </c>
      <c r="C325" s="1888"/>
      <c r="D325" s="1888"/>
    </row>
    <row r="326" spans="1:4" ht="20.100000000000001" customHeight="1">
      <c r="A326" s="1881"/>
      <c r="B326" s="1899" t="s">
        <v>2997</v>
      </c>
      <c r="C326" s="1900"/>
      <c r="D326" s="1888"/>
    </row>
    <row r="327" spans="1:4" ht="20.100000000000001" customHeight="1">
      <c r="A327" s="1903" t="s">
        <v>2996</v>
      </c>
      <c r="B327" s="1883" t="s">
        <v>2995</v>
      </c>
      <c r="C327" s="1888"/>
      <c r="D327" s="1888"/>
    </row>
    <row r="328" spans="1:4" ht="20.100000000000001" customHeight="1">
      <c r="A328" s="1903" t="s">
        <v>2994</v>
      </c>
      <c r="B328" s="1883" t="s">
        <v>2993</v>
      </c>
      <c r="C328" s="1888"/>
      <c r="D328" s="1888"/>
    </row>
    <row r="329" spans="1:4" ht="20.100000000000001" customHeight="1">
      <c r="A329" s="1890" t="s">
        <v>2992</v>
      </c>
      <c r="B329" s="1886" t="s">
        <v>2991</v>
      </c>
      <c r="C329" s="1888"/>
      <c r="D329" s="1888"/>
    </row>
    <row r="330" spans="1:4" ht="20.100000000000001" customHeight="1">
      <c r="A330" s="1890" t="s">
        <v>2990</v>
      </c>
      <c r="B330" s="1886" t="s">
        <v>2989</v>
      </c>
      <c r="C330" s="1888"/>
      <c r="D330" s="1888"/>
    </row>
    <row r="331" spans="1:4" ht="20.100000000000001" customHeight="1">
      <c r="A331" s="1881" t="s">
        <v>2988</v>
      </c>
      <c r="B331" s="1889" t="s">
        <v>2987</v>
      </c>
      <c r="C331" s="1883"/>
      <c r="D331" s="1888"/>
    </row>
    <row r="332" spans="1:4" ht="20.100000000000001" customHeight="1">
      <c r="A332" s="1903" t="s">
        <v>2986</v>
      </c>
      <c r="B332" s="1883" t="s">
        <v>2985</v>
      </c>
      <c r="C332" s="1888"/>
      <c r="D332" s="1888"/>
    </row>
    <row r="333" spans="1:4" ht="20.100000000000001" customHeight="1">
      <c r="A333" s="1903" t="s">
        <v>2984</v>
      </c>
      <c r="B333" s="1883" t="s">
        <v>2983</v>
      </c>
      <c r="C333" s="1888"/>
      <c r="D333" s="1888"/>
    </row>
    <row r="334" spans="1:4" ht="20.100000000000001" customHeight="1">
      <c r="A334" s="1903" t="s">
        <v>2982</v>
      </c>
      <c r="B334" s="1883" t="s">
        <v>2981</v>
      </c>
      <c r="C334" s="1888"/>
      <c r="D334" s="1888"/>
    </row>
    <row r="335" spans="1:4" ht="20.100000000000001" customHeight="1">
      <c r="A335" s="1890" t="s">
        <v>2980</v>
      </c>
      <c r="B335" s="1886" t="s">
        <v>2979</v>
      </c>
      <c r="C335" s="1888"/>
      <c r="D335" s="1888"/>
    </row>
    <row r="336" spans="1:4" ht="20.100000000000001" customHeight="1">
      <c r="A336" s="1890" t="s">
        <v>2978</v>
      </c>
      <c r="B336" s="1886" t="s">
        <v>2977</v>
      </c>
      <c r="C336" s="1888"/>
      <c r="D336" s="1888"/>
    </row>
    <row r="337" spans="1:4" ht="20.100000000000001" customHeight="1">
      <c r="A337" s="1881" t="s">
        <v>2976</v>
      </c>
      <c r="B337" s="1889" t="s">
        <v>2975</v>
      </c>
      <c r="C337" s="1883"/>
      <c r="D337" s="1888"/>
    </row>
    <row r="338" spans="1:4" ht="20.100000000000001" customHeight="1">
      <c r="A338" s="1903" t="s">
        <v>2974</v>
      </c>
      <c r="B338" s="1883" t="s">
        <v>2973</v>
      </c>
      <c r="C338" s="1888"/>
      <c r="D338" s="1888"/>
    </row>
    <row r="339" spans="1:4" ht="20.100000000000001" customHeight="1">
      <c r="A339" s="1903" t="s">
        <v>2972</v>
      </c>
      <c r="B339" s="1883" t="s">
        <v>2971</v>
      </c>
      <c r="C339" s="1888"/>
      <c r="D339" s="1888"/>
    </row>
    <row r="340" spans="1:4" ht="20.100000000000001" customHeight="1">
      <c r="A340" s="1903" t="s">
        <v>2970</v>
      </c>
      <c r="B340" s="1883" t="s">
        <v>2969</v>
      </c>
      <c r="C340" s="1888"/>
      <c r="D340" s="1888"/>
    </row>
    <row r="341" spans="1:4" ht="20.100000000000001" customHeight="1">
      <c r="A341" s="1903" t="s">
        <v>2968</v>
      </c>
      <c r="B341" s="1883" t="s">
        <v>2967</v>
      </c>
      <c r="C341" s="1888"/>
      <c r="D341" s="1883"/>
    </row>
    <row r="342" spans="1:4" ht="20.100000000000001" customHeight="1">
      <c r="A342" s="1903" t="s">
        <v>2966</v>
      </c>
      <c r="B342" s="1883" t="s">
        <v>2965</v>
      </c>
      <c r="C342" s="1888"/>
      <c r="D342" s="1888"/>
    </row>
    <row r="343" spans="1:4" ht="20.100000000000001" customHeight="1">
      <c r="A343" s="1903" t="s">
        <v>2964</v>
      </c>
      <c r="B343" s="1883" t="s">
        <v>2963</v>
      </c>
      <c r="C343" s="1888"/>
      <c r="D343" s="1888"/>
    </row>
    <row r="344" spans="1:4" ht="20.100000000000001" customHeight="1">
      <c r="A344" s="1881" t="s">
        <v>2962</v>
      </c>
      <c r="B344" s="1889" t="s">
        <v>2961</v>
      </c>
      <c r="C344" s="1883"/>
      <c r="D344" s="1888"/>
    </row>
    <row r="345" spans="1:4" ht="20.100000000000001" customHeight="1">
      <c r="A345" s="1903" t="s">
        <v>2960</v>
      </c>
      <c r="B345" s="1883" t="s">
        <v>2959</v>
      </c>
      <c r="C345" s="1888"/>
      <c r="D345" s="1883"/>
    </row>
    <row r="346" spans="1:4" ht="20.100000000000001" customHeight="1">
      <c r="A346" s="1903" t="s">
        <v>2958</v>
      </c>
      <c r="B346" s="1907" t="s">
        <v>2957</v>
      </c>
      <c r="C346" s="1888"/>
      <c r="D346" s="1883"/>
    </row>
    <row r="347" spans="1:4" ht="20.100000000000001" customHeight="1">
      <c r="A347" s="1903" t="s">
        <v>2956</v>
      </c>
      <c r="B347" s="1883" t="s">
        <v>2955</v>
      </c>
      <c r="C347" s="1888"/>
      <c r="D347" s="1883"/>
    </row>
    <row r="348" spans="1:4" ht="20.100000000000001" customHeight="1">
      <c r="A348" s="1881" t="s">
        <v>2954</v>
      </c>
      <c r="B348" s="1889" t="s">
        <v>2953</v>
      </c>
      <c r="C348" s="1883"/>
      <c r="D348" s="1883"/>
    </row>
    <row r="349" spans="1:4" ht="20.100000000000001" customHeight="1">
      <c r="A349" s="1881" t="s">
        <v>2952</v>
      </c>
      <c r="B349" s="1889" t="s">
        <v>2951</v>
      </c>
      <c r="C349" s="1883"/>
      <c r="D349" s="1883"/>
    </row>
    <row r="350" spans="1:4" ht="20.100000000000001" customHeight="1">
      <c r="A350" s="1881" t="s">
        <v>2950</v>
      </c>
      <c r="B350" s="1889" t="s">
        <v>2949</v>
      </c>
      <c r="C350" s="1883"/>
      <c r="D350" s="1888"/>
    </row>
    <row r="351" spans="1:4" ht="20.100000000000001" customHeight="1">
      <c r="A351" s="1881" t="s">
        <v>2948</v>
      </c>
      <c r="B351" s="1889" t="s">
        <v>2947</v>
      </c>
      <c r="C351" s="1883"/>
      <c r="D351" s="1888"/>
    </row>
    <row r="352" spans="1:4" ht="20.100000000000001" customHeight="1">
      <c r="A352" s="1881" t="s">
        <v>2946</v>
      </c>
      <c r="B352" s="1889" t="s">
        <v>2945</v>
      </c>
      <c r="C352" s="1883"/>
      <c r="D352" s="1888"/>
    </row>
    <row r="353" spans="1:4" ht="20.100000000000001" customHeight="1">
      <c r="A353" s="1881" t="s">
        <v>2944</v>
      </c>
      <c r="B353" s="1889" t="s">
        <v>2943</v>
      </c>
      <c r="C353" s="1883"/>
      <c r="D353" s="1888"/>
    </row>
    <row r="354" spans="1:4" ht="20.100000000000001" customHeight="1">
      <c r="A354" s="1881" t="s">
        <v>2942</v>
      </c>
      <c r="B354" s="1889" t="s">
        <v>2941</v>
      </c>
      <c r="C354" s="1883"/>
      <c r="D354" s="1888"/>
    </row>
    <row r="355" spans="1:4" ht="20.100000000000001" customHeight="1">
      <c r="A355" s="1881" t="s">
        <v>2940</v>
      </c>
      <c r="B355" s="1889" t="s">
        <v>2939</v>
      </c>
      <c r="C355" s="1883"/>
      <c r="D355" s="1888"/>
    </row>
    <row r="356" spans="1:4" ht="20.100000000000001" customHeight="1">
      <c r="A356" s="1881" t="s">
        <v>2938</v>
      </c>
      <c r="B356" s="1889" t="s">
        <v>2937</v>
      </c>
      <c r="C356" s="1883"/>
      <c r="D356" s="1888"/>
    </row>
    <row r="357" spans="1:4" ht="20.100000000000001" customHeight="1">
      <c r="A357" s="1881" t="s">
        <v>2936</v>
      </c>
      <c r="B357" s="1889" t="s">
        <v>2935</v>
      </c>
      <c r="C357" s="1883"/>
      <c r="D357" s="1888"/>
    </row>
    <row r="358" spans="1:4" ht="20.100000000000001" customHeight="1">
      <c r="A358" s="1881" t="s">
        <v>2934</v>
      </c>
      <c r="B358" s="1889" t="s">
        <v>2933</v>
      </c>
      <c r="C358" s="1883"/>
      <c r="D358" s="1888"/>
    </row>
    <row r="359" spans="1:4" ht="20.100000000000001" customHeight="1">
      <c r="A359" s="1881" t="s">
        <v>2932</v>
      </c>
      <c r="B359" s="1889" t="s">
        <v>2931</v>
      </c>
      <c r="C359" s="1883"/>
      <c r="D359" s="1888"/>
    </row>
    <row r="360" spans="1:4" ht="20.100000000000001" customHeight="1">
      <c r="A360" s="1881" t="s">
        <v>2930</v>
      </c>
      <c r="B360" s="1889" t="s">
        <v>2929</v>
      </c>
      <c r="C360" s="1883"/>
      <c r="D360" s="1888"/>
    </row>
    <row r="361" spans="1:4" ht="20.100000000000001" customHeight="1">
      <c r="A361" s="1881" t="s">
        <v>2928</v>
      </c>
      <c r="B361" s="1888" t="s">
        <v>2927</v>
      </c>
      <c r="C361" s="1883"/>
      <c r="D361" s="1888"/>
    </row>
    <row r="362" spans="1:4" ht="20.100000000000001" customHeight="1">
      <c r="A362" s="1881" t="s">
        <v>2926</v>
      </c>
      <c r="B362" s="1888" t="s">
        <v>2925</v>
      </c>
      <c r="C362" s="1883"/>
      <c r="D362" s="1888"/>
    </row>
    <row r="363" spans="1:4" ht="20.100000000000001" customHeight="1">
      <c r="A363" s="1881" t="s">
        <v>2924</v>
      </c>
      <c r="B363" s="1888" t="s">
        <v>2923</v>
      </c>
      <c r="C363" s="1883"/>
      <c r="D363" s="1888"/>
    </row>
    <row r="364" spans="1:4" ht="20.100000000000001" customHeight="1">
      <c r="A364" s="1881" t="s">
        <v>2922</v>
      </c>
      <c r="B364" s="1888" t="s">
        <v>2921</v>
      </c>
      <c r="C364" s="1883"/>
      <c r="D364" s="1888"/>
    </row>
    <row r="365" spans="1:4" ht="20.100000000000001" customHeight="1">
      <c r="A365" s="1881" t="s">
        <v>2920</v>
      </c>
      <c r="B365" s="1889" t="s">
        <v>2919</v>
      </c>
      <c r="C365" s="1883"/>
      <c r="D365" s="1883"/>
    </row>
    <row r="366" spans="1:4" ht="20.100000000000001" customHeight="1">
      <c r="A366" s="1881" t="s">
        <v>2918</v>
      </c>
      <c r="B366" s="1889" t="s">
        <v>2917</v>
      </c>
      <c r="C366" s="1883"/>
      <c r="D366" s="1883"/>
    </row>
    <row r="367" spans="1:4" ht="20.100000000000001" customHeight="1">
      <c r="A367" s="1881" t="s">
        <v>2916</v>
      </c>
      <c r="B367" s="1889" t="s">
        <v>2915</v>
      </c>
      <c r="C367" s="1883"/>
      <c r="D367" s="1883"/>
    </row>
    <row r="368" spans="1:4" ht="20.100000000000001" customHeight="1">
      <c r="A368" s="1881" t="s">
        <v>2914</v>
      </c>
      <c r="B368" s="1889" t="s">
        <v>2913</v>
      </c>
      <c r="C368" s="1883"/>
      <c r="D368" s="1883"/>
    </row>
    <row r="369" spans="1:4" ht="20.100000000000001" customHeight="1">
      <c r="A369" s="1881" t="s">
        <v>2912</v>
      </c>
      <c r="B369" s="1889" t="s">
        <v>2911</v>
      </c>
      <c r="C369" s="1883"/>
      <c r="D369" s="1883"/>
    </row>
    <row r="370" spans="1:4" ht="20.100000000000001" customHeight="1">
      <c r="A370" s="1881" t="s">
        <v>2910</v>
      </c>
      <c r="B370" s="1889" t="s">
        <v>2909</v>
      </c>
      <c r="C370" s="1883"/>
      <c r="D370" s="1883"/>
    </row>
    <row r="371" spans="1:4" ht="20.100000000000001" customHeight="1">
      <c r="A371" s="1881" t="s">
        <v>2908</v>
      </c>
      <c r="B371" s="1889" t="s">
        <v>2907</v>
      </c>
      <c r="C371" s="1883"/>
      <c r="D371" s="1883"/>
    </row>
    <row r="372" spans="1:4" ht="20.100000000000001" customHeight="1">
      <c r="A372" s="1881" t="s">
        <v>2906</v>
      </c>
      <c r="B372" s="1889" t="s">
        <v>2905</v>
      </c>
      <c r="C372" s="1883"/>
      <c r="D372" s="1883"/>
    </row>
    <row r="373" spans="1:4" ht="20.100000000000001" customHeight="1">
      <c r="A373" s="1881" t="s">
        <v>2904</v>
      </c>
      <c r="B373" s="1889" t="s">
        <v>2903</v>
      </c>
      <c r="C373" s="1895"/>
      <c r="D373" s="1883"/>
    </row>
    <row r="374" spans="1:4" ht="20.100000000000001" customHeight="1">
      <c r="A374" s="1881" t="s">
        <v>2902</v>
      </c>
      <c r="B374" s="1889" t="s">
        <v>2901</v>
      </c>
      <c r="C374" s="1895"/>
      <c r="D374" s="1883"/>
    </row>
    <row r="375" spans="1:4" ht="20.100000000000001" customHeight="1">
      <c r="A375" s="1881" t="s">
        <v>2900</v>
      </c>
      <c r="B375" s="1895" t="s">
        <v>2899</v>
      </c>
      <c r="C375" s="1883"/>
      <c r="D375" s="1883"/>
    </row>
    <row r="376" spans="1:4" ht="20.100000000000001" customHeight="1">
      <c r="A376" s="1881" t="s">
        <v>2898</v>
      </c>
      <c r="B376" s="1895" t="s">
        <v>2897</v>
      </c>
      <c r="C376" s="1883"/>
      <c r="D376" s="1883"/>
    </row>
    <row r="377" spans="1:4" ht="20.100000000000001" customHeight="1">
      <c r="A377" s="1881" t="s">
        <v>2896</v>
      </c>
      <c r="B377" s="1895" t="s">
        <v>2895</v>
      </c>
      <c r="C377" s="1883"/>
      <c r="D377" s="1883"/>
    </row>
    <row r="378" spans="1:4" ht="20.100000000000001" customHeight="1">
      <c r="A378" s="1881" t="s">
        <v>2894</v>
      </c>
      <c r="B378" s="1889" t="s">
        <v>2893</v>
      </c>
      <c r="C378" s="1883"/>
      <c r="D378" s="1883"/>
    </row>
    <row r="379" spans="1:4" ht="20.100000000000001" customHeight="1">
      <c r="A379" s="1881" t="s">
        <v>2892</v>
      </c>
      <c r="B379" s="1889" t="s">
        <v>2891</v>
      </c>
      <c r="C379" s="1883"/>
      <c r="D379" s="1883"/>
    </row>
    <row r="380" spans="1:4" ht="20.100000000000001" customHeight="1">
      <c r="A380" s="1881" t="s">
        <v>2890</v>
      </c>
      <c r="B380" s="1889" t="s">
        <v>2889</v>
      </c>
      <c r="C380" s="1883"/>
      <c r="D380" s="1883"/>
    </row>
    <row r="381" spans="1:4" ht="20.100000000000001" customHeight="1">
      <c r="A381" s="1881" t="s">
        <v>2888</v>
      </c>
      <c r="B381" s="1889" t="s">
        <v>2887</v>
      </c>
      <c r="C381" s="1883"/>
      <c r="D381" s="1883"/>
    </row>
    <row r="382" spans="1:4" ht="20.100000000000001" customHeight="1">
      <c r="A382" s="1884" t="s">
        <v>2886</v>
      </c>
      <c r="B382" s="1898" t="s">
        <v>2885</v>
      </c>
      <c r="C382" s="1883"/>
      <c r="D382" s="1883"/>
    </row>
    <row r="383" spans="1:4" ht="20.100000000000001" customHeight="1">
      <c r="A383" s="1884" t="s">
        <v>2884</v>
      </c>
      <c r="B383" s="1898" t="s">
        <v>2883</v>
      </c>
      <c r="C383" s="1886"/>
      <c r="D383" s="1883"/>
    </row>
    <row r="384" spans="1:4" ht="20.100000000000001" customHeight="1">
      <c r="A384" s="1881" t="s">
        <v>2882</v>
      </c>
      <c r="B384" s="1889" t="s">
        <v>2881</v>
      </c>
      <c r="C384" s="1883"/>
      <c r="D384" s="1883"/>
    </row>
    <row r="385" spans="1:4" ht="20.100000000000001" customHeight="1">
      <c r="A385" s="1881" t="s">
        <v>2880</v>
      </c>
      <c r="B385" s="1889" t="s">
        <v>2879</v>
      </c>
      <c r="C385" s="1883"/>
      <c r="D385" s="1883"/>
    </row>
    <row r="386" spans="1:4" ht="20.100000000000001" customHeight="1">
      <c r="A386" s="1881" t="s">
        <v>2878</v>
      </c>
      <c r="B386" s="1889" t="s">
        <v>2877</v>
      </c>
      <c r="C386" s="1883"/>
      <c r="D386" s="1883"/>
    </row>
    <row r="387" spans="1:4" ht="20.100000000000001" customHeight="1">
      <c r="A387" s="1881" t="s">
        <v>2876</v>
      </c>
      <c r="B387" s="1882" t="s">
        <v>2875</v>
      </c>
      <c r="C387" s="1883"/>
      <c r="D387" s="1883"/>
    </row>
    <row r="388" spans="1:4" ht="20.100000000000001" customHeight="1">
      <c r="A388" s="1881" t="s">
        <v>2874</v>
      </c>
      <c r="B388" s="1882" t="s">
        <v>2873</v>
      </c>
      <c r="C388" s="1883"/>
      <c r="D388" s="1883"/>
    </row>
    <row r="389" spans="1:4" ht="20.100000000000001" customHeight="1">
      <c r="A389" s="1881" t="s">
        <v>2872</v>
      </c>
      <c r="B389" s="1882" t="s">
        <v>2871</v>
      </c>
      <c r="C389" s="1883"/>
      <c r="D389" s="1883"/>
    </row>
    <row r="390" spans="1:4" ht="20.100000000000001" customHeight="1">
      <c r="A390" s="1881" t="s">
        <v>2870</v>
      </c>
      <c r="B390" s="1889" t="s">
        <v>2869</v>
      </c>
      <c r="C390" s="1883"/>
      <c r="D390" s="1883"/>
    </row>
    <row r="391" spans="1:4" ht="20.100000000000001" customHeight="1">
      <c r="A391" s="1881" t="s">
        <v>2868</v>
      </c>
      <c r="B391" s="1889" t="s">
        <v>2867</v>
      </c>
      <c r="C391" s="1883"/>
      <c r="D391" s="1883"/>
    </row>
    <row r="392" spans="1:4" ht="20.100000000000001" customHeight="1">
      <c r="A392" s="1881" t="s">
        <v>2866</v>
      </c>
      <c r="B392" s="1889" t="s">
        <v>2865</v>
      </c>
      <c r="C392" s="1883"/>
      <c r="D392" s="1883"/>
    </row>
    <row r="393" spans="1:4" ht="20.100000000000001" customHeight="1">
      <c r="A393" s="1884" t="s">
        <v>2864</v>
      </c>
      <c r="B393" s="1898" t="s">
        <v>2863</v>
      </c>
      <c r="C393" s="1886"/>
      <c r="D393" s="1883"/>
    </row>
    <row r="394" spans="1:4" ht="20.100000000000001" customHeight="1">
      <c r="A394" s="1881" t="s">
        <v>2862</v>
      </c>
      <c r="B394" s="1889" t="s">
        <v>2861</v>
      </c>
      <c r="C394" s="1883"/>
      <c r="D394" s="1883"/>
    </row>
    <row r="395" spans="1:4" ht="20.100000000000001" customHeight="1">
      <c r="A395" s="1881" t="s">
        <v>2860</v>
      </c>
      <c r="B395" s="1889" t="s">
        <v>2859</v>
      </c>
      <c r="C395" s="1883"/>
      <c r="D395" s="1883"/>
    </row>
    <row r="396" spans="1:4" ht="20.100000000000001" customHeight="1">
      <c r="A396" s="1881" t="s">
        <v>2858</v>
      </c>
      <c r="B396" s="1889" t="s">
        <v>2857</v>
      </c>
      <c r="C396" s="1883"/>
      <c r="D396" s="1883"/>
    </row>
    <row r="397" spans="1:4" ht="20.100000000000001" customHeight="1">
      <c r="A397" s="1881" t="s">
        <v>2856</v>
      </c>
      <c r="B397" s="1889" t="s">
        <v>2855</v>
      </c>
      <c r="C397" s="1883"/>
      <c r="D397" s="1883"/>
    </row>
    <row r="398" spans="1:4" ht="20.100000000000001" customHeight="1">
      <c r="A398" s="1881" t="s">
        <v>2854</v>
      </c>
      <c r="B398" s="1889" t="s">
        <v>2853</v>
      </c>
      <c r="C398" s="1883"/>
      <c r="D398" s="1883"/>
    </row>
    <row r="399" spans="1:4" ht="20.100000000000001" customHeight="1">
      <c r="A399" s="1881" t="s">
        <v>2852</v>
      </c>
      <c r="B399" s="1889" t="s">
        <v>2851</v>
      </c>
      <c r="C399" s="1883"/>
      <c r="D399" s="1888"/>
    </row>
    <row r="400" spans="1:4" ht="20.100000000000001" customHeight="1">
      <c r="A400" s="1881" t="s">
        <v>2850</v>
      </c>
      <c r="B400" s="1889" t="s">
        <v>2849</v>
      </c>
      <c r="C400" s="1883"/>
      <c r="D400" s="1888"/>
    </row>
    <row r="401" spans="1:4" ht="20.100000000000001" customHeight="1">
      <c r="A401" s="1881" t="s">
        <v>2848</v>
      </c>
      <c r="B401" s="1889" t="s">
        <v>2847</v>
      </c>
      <c r="C401" s="1883"/>
      <c r="D401" s="1888"/>
    </row>
    <row r="402" spans="1:4" ht="20.100000000000001" customHeight="1">
      <c r="A402" s="1903" t="s">
        <v>2846</v>
      </c>
      <c r="B402" s="1883" t="s">
        <v>2845</v>
      </c>
      <c r="C402" s="1888"/>
      <c r="D402" s="1888"/>
    </row>
    <row r="403" spans="1:4" ht="20.100000000000001" customHeight="1">
      <c r="A403" s="1903" t="s">
        <v>2844</v>
      </c>
      <c r="B403" s="1883" t="s">
        <v>2843</v>
      </c>
      <c r="C403" s="1888"/>
      <c r="D403" s="1888"/>
    </row>
    <row r="404" spans="1:4" ht="20.100000000000001" customHeight="1">
      <c r="A404" s="1903" t="s">
        <v>2842</v>
      </c>
      <c r="B404" s="1883" t="s">
        <v>2841</v>
      </c>
      <c r="C404" s="1888"/>
      <c r="D404" s="1888"/>
    </row>
    <row r="405" spans="1:4" ht="20.100000000000001" customHeight="1">
      <c r="A405" s="1903" t="s">
        <v>2840</v>
      </c>
      <c r="B405" s="1883" t="s">
        <v>2839</v>
      </c>
      <c r="C405" s="1888"/>
      <c r="D405" s="1888"/>
    </row>
    <row r="406" spans="1:4" ht="20.100000000000001" customHeight="1">
      <c r="A406" s="1903" t="s">
        <v>2838</v>
      </c>
      <c r="B406" s="1883" t="s">
        <v>2837</v>
      </c>
      <c r="C406" s="1888"/>
      <c r="D406" s="1888"/>
    </row>
    <row r="407" spans="1:4" ht="20.100000000000001" customHeight="1">
      <c r="A407" s="1903" t="s">
        <v>2836</v>
      </c>
      <c r="B407" s="1883" t="s">
        <v>2835</v>
      </c>
      <c r="C407" s="1888"/>
      <c r="D407" s="1888"/>
    </row>
    <row r="408" spans="1:4" ht="20.100000000000001" customHeight="1">
      <c r="A408" s="1903" t="s">
        <v>2834</v>
      </c>
      <c r="B408" s="1883" t="s">
        <v>2833</v>
      </c>
      <c r="C408" s="1888"/>
      <c r="D408" s="1888"/>
    </row>
    <row r="409" spans="1:4" ht="20.100000000000001" customHeight="1">
      <c r="A409" s="1903" t="s">
        <v>2832</v>
      </c>
      <c r="B409" s="1883" t="s">
        <v>2831</v>
      </c>
      <c r="C409" s="1888"/>
      <c r="D409" s="1888"/>
    </row>
    <row r="410" spans="1:4" ht="20.100000000000001" customHeight="1">
      <c r="A410" s="1903" t="s">
        <v>2830</v>
      </c>
      <c r="B410" s="1883" t="s">
        <v>2829</v>
      </c>
      <c r="C410" s="1888"/>
      <c r="D410" s="1888"/>
    </row>
    <row r="411" spans="1:4" ht="20.100000000000001" customHeight="1">
      <c r="A411" s="1903" t="s">
        <v>2828</v>
      </c>
      <c r="B411" s="1883" t="s">
        <v>2827</v>
      </c>
      <c r="C411" s="1888"/>
      <c r="D411" s="1888"/>
    </row>
    <row r="412" spans="1:4" ht="20.100000000000001" customHeight="1">
      <c r="A412" s="1903" t="s">
        <v>2826</v>
      </c>
      <c r="B412" s="1883" t="s">
        <v>2825</v>
      </c>
      <c r="C412" s="1888"/>
      <c r="D412" s="1883"/>
    </row>
    <row r="413" spans="1:4" ht="20.100000000000001" customHeight="1">
      <c r="A413" s="1903" t="s">
        <v>2824</v>
      </c>
      <c r="B413" s="1883" t="s">
        <v>2823</v>
      </c>
      <c r="C413" s="1888"/>
      <c r="D413" s="1883"/>
    </row>
    <row r="414" spans="1:4" ht="20.100000000000001" customHeight="1">
      <c r="A414" s="1903" t="s">
        <v>2822</v>
      </c>
      <c r="B414" s="1883" t="s">
        <v>2821</v>
      </c>
      <c r="C414" s="1888"/>
      <c r="D414" s="1883"/>
    </row>
    <row r="415" spans="1:4" ht="20.100000000000001" customHeight="1">
      <c r="A415" s="1881" t="s">
        <v>2820</v>
      </c>
      <c r="B415" s="1889" t="s">
        <v>2819</v>
      </c>
      <c r="C415" s="1883"/>
      <c r="D415" s="1883"/>
    </row>
    <row r="416" spans="1:4" ht="20.100000000000001" customHeight="1">
      <c r="A416" s="1881" t="s">
        <v>2818</v>
      </c>
      <c r="B416" s="1889" t="s">
        <v>2817</v>
      </c>
      <c r="C416" s="1883"/>
      <c r="D416" s="1883"/>
    </row>
    <row r="417" spans="1:4" ht="20.100000000000001" customHeight="1">
      <c r="A417" s="1881" t="s">
        <v>2816</v>
      </c>
      <c r="B417" s="1889" t="s">
        <v>2815</v>
      </c>
      <c r="C417" s="1888"/>
      <c r="D417" s="1883"/>
    </row>
    <row r="418" spans="1:4" ht="20.100000000000001" customHeight="1">
      <c r="A418" s="1881" t="s">
        <v>2814</v>
      </c>
      <c r="B418" s="1889" t="s">
        <v>2813</v>
      </c>
      <c r="C418" s="1883"/>
      <c r="D418" s="1883"/>
    </row>
    <row r="419" spans="1:4" ht="20.100000000000001" customHeight="1">
      <c r="A419" s="1884" t="s">
        <v>2812</v>
      </c>
      <c r="B419" s="1898" t="s">
        <v>2811</v>
      </c>
      <c r="C419" s="1886"/>
      <c r="D419" s="1883"/>
    </row>
    <row r="420" spans="1:4" ht="20.100000000000001" customHeight="1">
      <c r="A420" s="1884" t="s">
        <v>2810</v>
      </c>
      <c r="B420" s="1908" t="s">
        <v>2809</v>
      </c>
      <c r="C420" s="1886"/>
      <c r="D420" s="1883"/>
    </row>
    <row r="421" spans="1:4" ht="20.100000000000001" customHeight="1">
      <c r="A421" s="1884" t="s">
        <v>2808</v>
      </c>
      <c r="B421" s="1908" t="s">
        <v>2807</v>
      </c>
      <c r="C421" s="1886"/>
      <c r="D421" s="1883"/>
    </row>
    <row r="422" spans="1:4" ht="20.100000000000001" customHeight="1">
      <c r="A422" s="1881" t="s">
        <v>2806</v>
      </c>
      <c r="B422" s="1889" t="s">
        <v>2805</v>
      </c>
      <c r="C422" s="1883"/>
      <c r="D422" s="1883"/>
    </row>
    <row r="423" spans="1:4" ht="20.100000000000001" customHeight="1">
      <c r="A423" s="1881" t="s">
        <v>2804</v>
      </c>
      <c r="B423" s="1889" t="s">
        <v>2803</v>
      </c>
      <c r="C423" s="1883"/>
      <c r="D423" s="1888"/>
    </row>
    <row r="424" spans="1:4" ht="20.100000000000001" customHeight="1">
      <c r="A424" s="1881" t="s">
        <v>2802</v>
      </c>
      <c r="B424" s="1889" t="s">
        <v>2801</v>
      </c>
      <c r="C424" s="1883"/>
      <c r="D424" s="1888"/>
    </row>
    <row r="425" spans="1:4" ht="20.100000000000001" customHeight="1">
      <c r="A425" s="1881" t="s">
        <v>2800</v>
      </c>
      <c r="B425" s="1888" t="s">
        <v>2799</v>
      </c>
      <c r="C425" s="1883"/>
      <c r="D425" s="1888"/>
    </row>
    <row r="426" spans="1:4" ht="20.100000000000001" customHeight="1">
      <c r="A426" s="1881"/>
      <c r="B426" s="1888"/>
      <c r="C426" s="1883"/>
      <c r="D426" s="1888"/>
    </row>
    <row r="427" spans="1:4" ht="20.100000000000001" customHeight="1">
      <c r="A427" s="1881" t="s">
        <v>2798</v>
      </c>
      <c r="B427" s="1883" t="s">
        <v>2797</v>
      </c>
      <c r="C427" s="1883" t="s">
        <v>2797</v>
      </c>
      <c r="D427" s="1883"/>
    </row>
    <row r="428" spans="1:4" ht="20.100000000000001" customHeight="1">
      <c r="A428" s="1881" t="s">
        <v>2796</v>
      </c>
      <c r="B428" s="1883" t="s">
        <v>2795</v>
      </c>
      <c r="C428" s="1883" t="s">
        <v>2795</v>
      </c>
      <c r="D428" s="1883"/>
    </row>
    <row r="429" spans="1:4" ht="20.100000000000001" customHeight="1">
      <c r="A429" s="1884" t="s">
        <v>2794</v>
      </c>
      <c r="B429" s="1883" t="s">
        <v>2793</v>
      </c>
      <c r="C429" s="1886" t="s">
        <v>2793</v>
      </c>
      <c r="D429" s="1883"/>
    </row>
    <row r="430" spans="1:4" ht="20.100000000000001" customHeight="1">
      <c r="A430" s="1884" t="s">
        <v>2792</v>
      </c>
      <c r="B430" s="1889" t="s">
        <v>2791</v>
      </c>
      <c r="C430" s="1886"/>
      <c r="D430" s="1883"/>
    </row>
    <row r="431" spans="1:4" ht="20.100000000000001" customHeight="1">
      <c r="A431" s="1884" t="s">
        <v>2790</v>
      </c>
      <c r="B431" s="1889" t="s">
        <v>2789</v>
      </c>
      <c r="C431" s="1886"/>
      <c r="D431" s="1883"/>
    </row>
    <row r="432" spans="1:4" ht="20.100000000000001" customHeight="1">
      <c r="A432" s="1881" t="s">
        <v>2788</v>
      </c>
      <c r="B432" s="1889" t="s">
        <v>2787</v>
      </c>
      <c r="C432" s="1883"/>
      <c r="D432" s="1883"/>
    </row>
    <row r="433" spans="1:4" ht="20.100000000000001" customHeight="1">
      <c r="A433" s="1884" t="s">
        <v>2786</v>
      </c>
      <c r="B433" s="1889" t="s">
        <v>2785</v>
      </c>
      <c r="C433" s="1886"/>
      <c r="D433" s="1883"/>
    </row>
    <row r="434" spans="1:4" ht="20.100000000000001" customHeight="1">
      <c r="A434" s="1884" t="s">
        <v>2784</v>
      </c>
      <c r="B434" s="1889" t="s">
        <v>2783</v>
      </c>
      <c r="C434" s="1886"/>
      <c r="D434" s="1883"/>
    </row>
    <row r="435" spans="1:4" ht="20.100000000000001" customHeight="1">
      <c r="A435" s="1884" t="s">
        <v>2782</v>
      </c>
      <c r="B435" s="1889" t="s">
        <v>2781</v>
      </c>
      <c r="C435" s="1886"/>
      <c r="D435" s="1883"/>
    </row>
    <row r="436" spans="1:4" ht="20.100000000000001" customHeight="1">
      <c r="A436" s="1884" t="s">
        <v>2780</v>
      </c>
      <c r="B436" s="1889" t="s">
        <v>2779</v>
      </c>
      <c r="C436" s="1886"/>
      <c r="D436" s="1883"/>
    </row>
    <row r="437" spans="1:4" ht="20.100000000000001" customHeight="1">
      <c r="A437" s="1884" t="s">
        <v>2778</v>
      </c>
      <c r="B437" s="1889" t="s">
        <v>2777</v>
      </c>
      <c r="C437" s="1886"/>
      <c r="D437" s="1883"/>
    </row>
    <row r="438" spans="1:4" ht="20.100000000000001" customHeight="1">
      <c r="A438" s="1884" t="s">
        <v>2776</v>
      </c>
      <c r="B438" s="1889" t="s">
        <v>2775</v>
      </c>
      <c r="C438" s="1886"/>
      <c r="D438" s="1883"/>
    </row>
    <row r="439" spans="1:4" ht="20.100000000000001" customHeight="1">
      <c r="A439" s="1884" t="s">
        <v>2774</v>
      </c>
      <c r="B439" s="1889" t="s">
        <v>2773</v>
      </c>
      <c r="C439" s="1886"/>
      <c r="D439" s="1883"/>
    </row>
    <row r="440" spans="1:4" ht="20.100000000000001" customHeight="1">
      <c r="A440" s="1881" t="s">
        <v>2772</v>
      </c>
      <c r="B440" s="1889" t="s">
        <v>2771</v>
      </c>
      <c r="C440" s="1883"/>
      <c r="D440" s="1883"/>
    </row>
    <row r="441" spans="1:4" ht="20.100000000000001" customHeight="1">
      <c r="A441" s="1881" t="s">
        <v>2770</v>
      </c>
      <c r="B441" s="1889" t="s">
        <v>2769</v>
      </c>
      <c r="C441" s="1883"/>
      <c r="D441" s="1883"/>
    </row>
    <row r="442" spans="1:4" ht="20.100000000000001" customHeight="1">
      <c r="A442" s="1881" t="s">
        <v>2768</v>
      </c>
      <c r="B442" s="1889" t="s">
        <v>2767</v>
      </c>
      <c r="C442" s="1883"/>
      <c r="D442" s="1883"/>
    </row>
    <row r="443" spans="1:4" ht="20.100000000000001" customHeight="1">
      <c r="A443" s="1884" t="s">
        <v>2766</v>
      </c>
      <c r="B443" s="1889" t="s">
        <v>2765</v>
      </c>
      <c r="C443" s="1886"/>
      <c r="D443" s="1883"/>
    </row>
    <row r="444" spans="1:4" ht="20.100000000000001" customHeight="1">
      <c r="A444" s="1884" t="s">
        <v>2764</v>
      </c>
      <c r="B444" s="1889" t="s">
        <v>2763</v>
      </c>
      <c r="C444" s="1886"/>
      <c r="D444" s="1883"/>
    </row>
    <row r="445" spans="1:4" ht="20.100000000000001" customHeight="1">
      <c r="A445" s="1884" t="s">
        <v>2762</v>
      </c>
      <c r="B445" s="1889" t="s">
        <v>2761</v>
      </c>
      <c r="C445" s="1886"/>
      <c r="D445" s="1883"/>
    </row>
    <row r="446" spans="1:4" ht="20.100000000000001" customHeight="1">
      <c r="A446" s="1884" t="s">
        <v>2760</v>
      </c>
      <c r="B446" s="1888" t="s">
        <v>2759</v>
      </c>
      <c r="C446" s="1886"/>
      <c r="D446" s="1883"/>
    </row>
    <row r="447" spans="1:4" ht="20.100000000000001" customHeight="1">
      <c r="A447" s="1884" t="s">
        <v>2758</v>
      </c>
      <c r="B447" s="1888" t="s">
        <v>2757</v>
      </c>
      <c r="C447" s="1886"/>
      <c r="D447" s="1895"/>
    </row>
    <row r="448" spans="1:4" ht="20.100000000000001" customHeight="1">
      <c r="A448" s="1884" t="s">
        <v>2756</v>
      </c>
      <c r="B448" s="1888" t="s">
        <v>2755</v>
      </c>
      <c r="C448" s="1886"/>
      <c r="D448" s="1895"/>
    </row>
    <row r="449" spans="1:4" ht="20.100000000000001" customHeight="1">
      <c r="A449" s="1881" t="s">
        <v>2754</v>
      </c>
      <c r="B449" s="1888" t="s">
        <v>2753</v>
      </c>
      <c r="C449" s="1883"/>
      <c r="D449" s="1883"/>
    </row>
    <row r="450" spans="1:4" ht="20.100000000000001" customHeight="1">
      <c r="A450" s="1909" t="s">
        <v>2752</v>
      </c>
      <c r="B450" s="1910" t="s">
        <v>2751</v>
      </c>
      <c r="C450" s="1895"/>
      <c r="D450" s="1883"/>
    </row>
    <row r="451" spans="1:4" ht="20.100000000000001" customHeight="1">
      <c r="A451" s="1881" t="s">
        <v>2750</v>
      </c>
      <c r="B451" s="1888" t="s">
        <v>2749</v>
      </c>
      <c r="C451" s="1895"/>
      <c r="D451" s="1883"/>
    </row>
    <row r="452" spans="1:4" ht="20.100000000000001" customHeight="1">
      <c r="A452" s="1881" t="s">
        <v>2748</v>
      </c>
      <c r="B452" s="1888" t="s">
        <v>2747</v>
      </c>
      <c r="C452" s="1895"/>
      <c r="D452" s="1883"/>
    </row>
    <row r="453" spans="1:4" ht="20.100000000000001" customHeight="1">
      <c r="A453" s="1881" t="s">
        <v>2746</v>
      </c>
      <c r="B453" s="1888" t="s">
        <v>2745</v>
      </c>
      <c r="C453" s="1883"/>
      <c r="D453" s="1883"/>
    </row>
    <row r="454" spans="1:4" ht="20.100000000000001" customHeight="1">
      <c r="A454" s="1881" t="s">
        <v>2744</v>
      </c>
      <c r="B454" s="1888" t="s">
        <v>2743</v>
      </c>
      <c r="C454" s="1883"/>
      <c r="D454" s="1888"/>
    </row>
    <row r="455" spans="1:4" ht="20.100000000000001" customHeight="1">
      <c r="A455" s="1881" t="s">
        <v>2742</v>
      </c>
      <c r="B455" s="1889" t="s">
        <v>2741</v>
      </c>
      <c r="C455" s="1883"/>
      <c r="D455" s="1888"/>
    </row>
    <row r="456" spans="1:4" ht="20.100000000000001" customHeight="1">
      <c r="A456" s="1881" t="s">
        <v>2740</v>
      </c>
      <c r="B456" s="1889" t="s">
        <v>2739</v>
      </c>
      <c r="C456" s="1883"/>
      <c r="D456" s="1888"/>
    </row>
    <row r="457" spans="1:4" ht="20.100000000000001" customHeight="1">
      <c r="A457" s="1903" t="s">
        <v>2738</v>
      </c>
      <c r="B457" s="1883" t="s">
        <v>2737</v>
      </c>
      <c r="C457" s="1883" t="s">
        <v>2737</v>
      </c>
      <c r="D457" s="1883"/>
    </row>
    <row r="458" spans="1:4" ht="20.100000000000001" customHeight="1">
      <c r="A458" s="1903" t="s">
        <v>2736</v>
      </c>
      <c r="B458" s="1883" t="s">
        <v>2735</v>
      </c>
      <c r="C458" s="1883" t="s">
        <v>2735</v>
      </c>
      <c r="D458" s="1888"/>
    </row>
    <row r="459" spans="1:4" ht="20.100000000000001" customHeight="1">
      <c r="A459" s="1903" t="s">
        <v>2734</v>
      </c>
      <c r="B459" s="1883" t="s">
        <v>2733</v>
      </c>
      <c r="C459" s="1883" t="s">
        <v>2733</v>
      </c>
      <c r="D459" s="1888"/>
    </row>
    <row r="460" spans="1:4" ht="20.100000000000001" customHeight="1">
      <c r="A460" s="1881" t="s">
        <v>2732</v>
      </c>
      <c r="B460" s="1888" t="s">
        <v>2731</v>
      </c>
      <c r="C460" s="1883"/>
      <c r="D460" s="1883"/>
    </row>
    <row r="461" spans="1:4" ht="20.100000000000001" customHeight="1">
      <c r="A461" s="1903" t="s">
        <v>2730</v>
      </c>
      <c r="B461" s="1883" t="s">
        <v>2729</v>
      </c>
      <c r="C461" s="1883" t="s">
        <v>2729</v>
      </c>
      <c r="D461" s="1888"/>
    </row>
    <row r="462" spans="1:4" ht="20.100000000000001" customHeight="1">
      <c r="A462" s="1903" t="s">
        <v>2728</v>
      </c>
      <c r="B462" s="1883" t="s">
        <v>2727</v>
      </c>
      <c r="C462" s="1883" t="s">
        <v>2727</v>
      </c>
      <c r="D462" s="1888"/>
    </row>
    <row r="463" spans="1:4" ht="20.100000000000001" customHeight="1">
      <c r="A463" s="1881" t="s">
        <v>2726</v>
      </c>
      <c r="B463" s="1889" t="s">
        <v>2725</v>
      </c>
      <c r="C463" s="1883"/>
      <c r="D463" s="1888"/>
    </row>
    <row r="464" spans="1:4" ht="20.100000000000001" customHeight="1">
      <c r="A464" s="1903" t="s">
        <v>2724</v>
      </c>
      <c r="B464" s="1883" t="s">
        <v>2723</v>
      </c>
      <c r="C464" s="1883" t="s">
        <v>2723</v>
      </c>
      <c r="D464" s="1888"/>
    </row>
    <row r="465" spans="1:4" ht="20.100000000000001" customHeight="1">
      <c r="A465" s="1903" t="s">
        <v>2722</v>
      </c>
      <c r="B465" s="1883" t="s">
        <v>2721</v>
      </c>
      <c r="C465" s="1883" t="s">
        <v>2721</v>
      </c>
      <c r="D465" s="1888"/>
    </row>
    <row r="466" spans="1:4" ht="20.100000000000001" customHeight="1">
      <c r="A466" s="1903" t="s">
        <v>2720</v>
      </c>
      <c r="B466" s="1883" t="s">
        <v>2719</v>
      </c>
      <c r="C466" s="1883" t="s">
        <v>2719</v>
      </c>
      <c r="D466" s="1888"/>
    </row>
    <row r="467" spans="1:4" ht="20.100000000000001" customHeight="1">
      <c r="A467" s="1903" t="s">
        <v>2718</v>
      </c>
      <c r="B467" s="1883" t="s">
        <v>2717</v>
      </c>
      <c r="C467" s="1883" t="s">
        <v>2717</v>
      </c>
      <c r="D467" s="1888"/>
    </row>
    <row r="468" spans="1:4" ht="20.100000000000001" customHeight="1">
      <c r="A468" s="1903" t="s">
        <v>2716</v>
      </c>
      <c r="B468" s="1883" t="s">
        <v>2715</v>
      </c>
      <c r="C468" s="1883" t="s">
        <v>2715</v>
      </c>
      <c r="D468" s="1888"/>
    </row>
    <row r="469" spans="1:4" ht="20.100000000000001" customHeight="1">
      <c r="A469" s="1903" t="s">
        <v>2714</v>
      </c>
      <c r="B469" s="1883" t="s">
        <v>2713</v>
      </c>
      <c r="C469" s="1883" t="s">
        <v>2713</v>
      </c>
      <c r="D469" s="1888"/>
    </row>
    <row r="470" spans="1:4" ht="20.100000000000001" customHeight="1">
      <c r="A470" s="1903" t="s">
        <v>2712</v>
      </c>
      <c r="B470" s="1883" t="s">
        <v>2711</v>
      </c>
      <c r="C470" s="1883" t="s">
        <v>2711</v>
      </c>
      <c r="D470" s="1888"/>
    </row>
    <row r="471" spans="1:4" ht="20.100000000000001" customHeight="1">
      <c r="A471" s="1903" t="s">
        <v>2710</v>
      </c>
      <c r="B471" s="1883" t="s">
        <v>2709</v>
      </c>
      <c r="C471" s="1883" t="s">
        <v>2709</v>
      </c>
      <c r="D471" s="1888"/>
    </row>
    <row r="472" spans="1:4" ht="20.100000000000001" customHeight="1">
      <c r="A472" s="1903" t="s">
        <v>2708</v>
      </c>
      <c r="B472" s="1883" t="s">
        <v>2707</v>
      </c>
      <c r="C472" s="1888"/>
      <c r="D472" s="1883"/>
    </row>
    <row r="473" spans="1:4" ht="20.100000000000001" customHeight="1">
      <c r="A473" s="1903" t="s">
        <v>2706</v>
      </c>
      <c r="B473" s="1883" t="s">
        <v>2705</v>
      </c>
      <c r="C473" s="1888"/>
      <c r="D473" s="1883"/>
    </row>
    <row r="474" spans="1:4" ht="20.100000000000001" customHeight="1">
      <c r="A474" s="1903" t="s">
        <v>2704</v>
      </c>
      <c r="B474" s="1883" t="s">
        <v>2703</v>
      </c>
      <c r="C474" s="1888"/>
      <c r="D474" s="1883"/>
    </row>
    <row r="475" spans="1:4" ht="20.100000000000001" customHeight="1">
      <c r="A475" s="1881" t="s">
        <v>2702</v>
      </c>
      <c r="B475" s="1889" t="s">
        <v>2701</v>
      </c>
      <c r="C475" s="1888"/>
      <c r="D475" s="1883"/>
    </row>
    <row r="476" spans="1:4" ht="20.100000000000001" customHeight="1">
      <c r="A476" s="1884" t="s">
        <v>2700</v>
      </c>
      <c r="B476" s="1889" t="s">
        <v>2699</v>
      </c>
      <c r="C476" s="1886"/>
      <c r="D476" s="1883"/>
    </row>
    <row r="477" spans="1:4" ht="20.100000000000001" customHeight="1">
      <c r="A477" s="1884" t="s">
        <v>2698</v>
      </c>
      <c r="B477" s="1889" t="s">
        <v>2697</v>
      </c>
      <c r="C477" s="1886"/>
      <c r="D477" s="1883"/>
    </row>
    <row r="478" spans="1:4" ht="20.100000000000001" customHeight="1">
      <c r="A478" s="1884" t="s">
        <v>2696</v>
      </c>
      <c r="B478" s="1888" t="s">
        <v>2695</v>
      </c>
      <c r="C478" s="1886"/>
      <c r="D478" s="1883"/>
    </row>
    <row r="479" spans="1:4" ht="20.100000000000001" customHeight="1">
      <c r="A479" s="1884" t="s">
        <v>2694</v>
      </c>
      <c r="B479" s="1888" t="s">
        <v>2693</v>
      </c>
      <c r="C479" s="1886"/>
      <c r="D479" s="1883"/>
    </row>
    <row r="480" spans="1:4" ht="20.100000000000001" customHeight="1">
      <c r="A480" s="1884" t="s">
        <v>2692</v>
      </c>
      <c r="B480" s="1888" t="s">
        <v>2691</v>
      </c>
      <c r="C480" s="1886"/>
      <c r="D480" s="1883"/>
    </row>
    <row r="481" spans="1:4" ht="20.100000000000001" customHeight="1">
      <c r="A481" s="1881" t="s">
        <v>2690</v>
      </c>
      <c r="B481" s="1888" t="s">
        <v>2689</v>
      </c>
      <c r="C481" s="1895"/>
      <c r="D481" s="1883"/>
    </row>
    <row r="482" spans="1:4" ht="20.100000000000001" customHeight="1">
      <c r="A482" s="1881" t="s">
        <v>2688</v>
      </c>
      <c r="B482" s="1889" t="s">
        <v>2687</v>
      </c>
      <c r="C482" s="1895"/>
      <c r="D482" s="1883"/>
    </row>
    <row r="483" spans="1:4" ht="20.100000000000001" customHeight="1">
      <c r="A483" s="1881" t="s">
        <v>2686</v>
      </c>
      <c r="B483" s="1889" t="s">
        <v>2685</v>
      </c>
      <c r="C483" s="1888"/>
      <c r="D483" s="1883"/>
    </row>
    <row r="484" spans="1:4" ht="20.100000000000001" customHeight="1">
      <c r="A484" s="1881" t="s">
        <v>2684</v>
      </c>
      <c r="B484" s="1895" t="s">
        <v>2683</v>
      </c>
      <c r="C484" s="1883"/>
      <c r="D484" s="1883"/>
    </row>
    <row r="485" spans="1:4" ht="20.100000000000001" customHeight="1">
      <c r="A485" s="1881" t="s">
        <v>2682</v>
      </c>
      <c r="B485" s="1895" t="s">
        <v>2681</v>
      </c>
      <c r="C485" s="1883"/>
      <c r="D485" s="1883"/>
    </row>
    <row r="486" spans="1:4" ht="20.100000000000001" customHeight="1">
      <c r="A486" s="1881" t="s">
        <v>2680</v>
      </c>
      <c r="B486" s="1889" t="s">
        <v>2679</v>
      </c>
      <c r="C486" s="1883"/>
      <c r="D486" s="1883"/>
    </row>
    <row r="487" spans="1:4" ht="20.100000000000001" customHeight="1">
      <c r="A487" s="1881" t="s">
        <v>2678</v>
      </c>
      <c r="B487" s="1889" t="s">
        <v>2677</v>
      </c>
      <c r="C487" s="1883"/>
      <c r="D487" s="1883"/>
    </row>
    <row r="488" spans="1:4" ht="20.100000000000001" customHeight="1">
      <c r="A488" s="1881" t="s">
        <v>2676</v>
      </c>
      <c r="B488" s="1889" t="s">
        <v>2675</v>
      </c>
      <c r="C488" s="1883"/>
      <c r="D488" s="1883"/>
    </row>
    <row r="489" spans="1:4" ht="20.100000000000001" customHeight="1">
      <c r="A489" s="1881" t="s">
        <v>2674</v>
      </c>
      <c r="B489" s="1889" t="s">
        <v>2673</v>
      </c>
      <c r="C489" s="1883"/>
      <c r="D489" s="1883"/>
    </row>
    <row r="490" spans="1:4" ht="20.100000000000001" customHeight="1">
      <c r="A490" s="1881" t="s">
        <v>2672</v>
      </c>
      <c r="B490" s="1889" t="s">
        <v>2671</v>
      </c>
      <c r="C490" s="1883"/>
      <c r="D490" s="1883"/>
    </row>
    <row r="491" spans="1:4" ht="20.100000000000001" customHeight="1">
      <c r="A491" s="1881" t="s">
        <v>2670</v>
      </c>
      <c r="B491" s="1889" t="s">
        <v>2669</v>
      </c>
      <c r="C491" s="1883"/>
      <c r="D491" s="1883"/>
    </row>
    <row r="492" spans="1:4" ht="20.100000000000001" customHeight="1">
      <c r="A492" s="1881" t="s">
        <v>2668</v>
      </c>
      <c r="B492" s="1889" t="s">
        <v>2667</v>
      </c>
      <c r="C492" s="1883"/>
      <c r="D492" s="1883"/>
    </row>
    <row r="493" spans="1:4" ht="20.100000000000001" customHeight="1">
      <c r="A493" s="1881" t="s">
        <v>2666</v>
      </c>
      <c r="B493" s="1889" t="s">
        <v>2665</v>
      </c>
      <c r="C493" s="1889" t="s">
        <v>2665</v>
      </c>
      <c r="D493" s="1889"/>
    </row>
    <row r="494" spans="1:4" ht="20.100000000000001" customHeight="1">
      <c r="A494" s="1881" t="s">
        <v>2664</v>
      </c>
      <c r="B494" s="1889" t="s">
        <v>2663</v>
      </c>
      <c r="C494" s="1883"/>
      <c r="D494" s="1889"/>
    </row>
    <row r="495" spans="1:4" ht="20.100000000000001" customHeight="1">
      <c r="A495" s="1881" t="s">
        <v>2662</v>
      </c>
      <c r="B495" s="1889" t="s">
        <v>2661</v>
      </c>
      <c r="C495" s="1883"/>
      <c r="D495" s="1889"/>
    </row>
    <row r="496" spans="1:4" ht="20.100000000000001" customHeight="1">
      <c r="A496" s="1881" t="s">
        <v>2660</v>
      </c>
      <c r="B496" s="1895" t="s">
        <v>2659</v>
      </c>
      <c r="C496" s="1883"/>
      <c r="D496" s="1883"/>
    </row>
    <row r="497" spans="1:4" ht="20.100000000000001" customHeight="1">
      <c r="A497" s="1881" t="s">
        <v>2658</v>
      </c>
      <c r="B497" s="1889" t="s">
        <v>2657</v>
      </c>
      <c r="C497" s="1883"/>
      <c r="D497" s="1883"/>
    </row>
    <row r="498" spans="1:4" ht="20.100000000000001" customHeight="1">
      <c r="A498" s="1881" t="s">
        <v>2656</v>
      </c>
      <c r="B498" s="1889" t="s">
        <v>2655</v>
      </c>
      <c r="C498" s="1883"/>
      <c r="D498" s="1883"/>
    </row>
    <row r="499" spans="1:4" ht="20.100000000000001" customHeight="1">
      <c r="A499" s="1881" t="s">
        <v>2654</v>
      </c>
      <c r="B499" s="1889" t="s">
        <v>2653</v>
      </c>
      <c r="C499" s="1883"/>
      <c r="D499" s="1883"/>
    </row>
    <row r="500" spans="1:4" ht="20.100000000000001" customHeight="1">
      <c r="A500" s="1881" t="s">
        <v>2652</v>
      </c>
      <c r="B500" s="1889" t="s">
        <v>2651</v>
      </c>
      <c r="C500" s="1883"/>
      <c r="D500" s="1888"/>
    </row>
    <row r="501" spans="1:4" ht="20.100000000000001" customHeight="1">
      <c r="A501" s="1881" t="s">
        <v>2650</v>
      </c>
      <c r="B501" s="1889" t="s">
        <v>2649</v>
      </c>
      <c r="C501" s="1883"/>
      <c r="D501" s="1888"/>
    </row>
    <row r="502" spans="1:4" ht="20.100000000000001" customHeight="1">
      <c r="A502" s="1881" t="s">
        <v>2648</v>
      </c>
      <c r="B502" s="1889" t="s">
        <v>2647</v>
      </c>
      <c r="C502" s="1883"/>
      <c r="D502" s="1888"/>
    </row>
    <row r="503" spans="1:4" ht="20.100000000000001" customHeight="1">
      <c r="A503" s="1903" t="s">
        <v>2646</v>
      </c>
      <c r="B503" s="1883" t="s">
        <v>2645</v>
      </c>
      <c r="C503" s="1888"/>
      <c r="D503" s="1888"/>
    </row>
    <row r="504" spans="1:4" ht="20.100000000000001" customHeight="1">
      <c r="A504" s="1903" t="s">
        <v>2644</v>
      </c>
      <c r="B504" s="1883" t="s">
        <v>2643</v>
      </c>
      <c r="C504" s="1888"/>
      <c r="D504" s="1883"/>
    </row>
    <row r="505" spans="1:4" ht="20.100000000000001" customHeight="1">
      <c r="A505" s="1890" t="s">
        <v>2642</v>
      </c>
      <c r="B505" s="1886" t="s">
        <v>2641</v>
      </c>
      <c r="C505" s="1888"/>
      <c r="D505" s="1883"/>
    </row>
    <row r="506" spans="1:4" ht="20.100000000000001" customHeight="1">
      <c r="A506" s="1890" t="s">
        <v>2640</v>
      </c>
      <c r="B506" s="1886" t="s">
        <v>2639</v>
      </c>
      <c r="C506" s="1888"/>
      <c r="D506" s="1883"/>
    </row>
    <row r="507" spans="1:4" ht="20.100000000000001" customHeight="1">
      <c r="A507" s="1881" t="s">
        <v>2638</v>
      </c>
      <c r="B507" s="1888" t="s">
        <v>2637</v>
      </c>
      <c r="C507" s="1888"/>
      <c r="D507" s="1883"/>
    </row>
    <row r="508" spans="1:4" ht="20.100000000000001" customHeight="1">
      <c r="A508" s="1881" t="s">
        <v>2636</v>
      </c>
      <c r="B508" s="1889" t="s">
        <v>2635</v>
      </c>
      <c r="C508" s="1895"/>
      <c r="D508" s="1883"/>
    </row>
    <row r="509" spans="1:4" ht="20.100000000000001" customHeight="1">
      <c r="A509" s="1881" t="s">
        <v>2634</v>
      </c>
      <c r="B509" s="1889" t="s">
        <v>2633</v>
      </c>
      <c r="C509" s="1895"/>
      <c r="D509" s="1883"/>
    </row>
    <row r="510" spans="1:4" ht="20.100000000000001" customHeight="1">
      <c r="A510" s="1881" t="s">
        <v>2632</v>
      </c>
      <c r="B510" s="1889" t="s">
        <v>2631</v>
      </c>
      <c r="C510" s="1883"/>
      <c r="D510" s="1883"/>
    </row>
    <row r="511" spans="1:4" ht="20.100000000000001" customHeight="1">
      <c r="A511" s="1881" t="s">
        <v>2630</v>
      </c>
      <c r="B511" s="1895" t="s">
        <v>2629</v>
      </c>
      <c r="C511" s="1883"/>
      <c r="D511" s="1883"/>
    </row>
    <row r="512" spans="1:4" ht="20.100000000000001" customHeight="1">
      <c r="A512" s="1881" t="s">
        <v>2628</v>
      </c>
      <c r="B512" s="1895" t="s">
        <v>2627</v>
      </c>
      <c r="C512" s="1883"/>
      <c r="D512" s="1883"/>
    </row>
    <row r="513" spans="1:4" ht="20.100000000000001" customHeight="1">
      <c r="A513" s="1881" t="s">
        <v>2626</v>
      </c>
      <c r="B513" s="1889" t="s">
        <v>2625</v>
      </c>
      <c r="C513" s="1883"/>
      <c r="D513" s="1883"/>
    </row>
    <row r="514" spans="1:4" ht="20.100000000000001" customHeight="1">
      <c r="A514" s="1881" t="s">
        <v>2624</v>
      </c>
      <c r="B514" s="1889" t="s">
        <v>2623</v>
      </c>
      <c r="C514" s="1883"/>
      <c r="D514" s="1883"/>
    </row>
    <row r="515" spans="1:4" ht="20.100000000000001" customHeight="1">
      <c r="A515" s="1881" t="s">
        <v>2622</v>
      </c>
      <c r="B515" s="1889" t="s">
        <v>2621</v>
      </c>
      <c r="C515" s="1883"/>
      <c r="D515" s="1883"/>
    </row>
    <row r="516" spans="1:4" ht="20.100000000000001" customHeight="1">
      <c r="A516" s="1881" t="s">
        <v>2620</v>
      </c>
      <c r="B516" s="1889" t="s">
        <v>2619</v>
      </c>
      <c r="C516" s="1883"/>
      <c r="D516" s="1883"/>
    </row>
    <row r="517" spans="1:4" ht="20.100000000000001" customHeight="1">
      <c r="A517" s="1881" t="s">
        <v>2618</v>
      </c>
      <c r="B517" s="1889" t="s">
        <v>2617</v>
      </c>
      <c r="C517" s="1883"/>
      <c r="D517" s="1883"/>
    </row>
    <row r="518" spans="1:4" ht="20.100000000000001" customHeight="1">
      <c r="A518" s="1881" t="s">
        <v>2616</v>
      </c>
      <c r="B518" s="1889" t="s">
        <v>2615</v>
      </c>
      <c r="C518" s="1883"/>
      <c r="D518" s="1883"/>
    </row>
    <row r="519" spans="1:4" ht="20.100000000000001" customHeight="1">
      <c r="A519" s="1881" t="s">
        <v>2614</v>
      </c>
      <c r="B519" s="1889" t="s">
        <v>2613</v>
      </c>
      <c r="C519" s="1883"/>
      <c r="D519" s="1883"/>
    </row>
    <row r="520" spans="1:4" ht="20.100000000000001" customHeight="1">
      <c r="A520" s="1881" t="s">
        <v>2612</v>
      </c>
      <c r="B520" s="1889" t="s">
        <v>2611</v>
      </c>
      <c r="C520" s="1883"/>
      <c r="D520" s="1883"/>
    </row>
    <row r="521" spans="1:4" ht="20.100000000000001" customHeight="1">
      <c r="A521" s="1881" t="s">
        <v>2610</v>
      </c>
      <c r="B521" s="1889" t="s">
        <v>2609</v>
      </c>
      <c r="C521" s="1883"/>
      <c r="D521" s="1883"/>
    </row>
    <row r="522" spans="1:4" ht="20.100000000000001" customHeight="1">
      <c r="A522" s="1881" t="s">
        <v>2608</v>
      </c>
      <c r="B522" s="1889" t="s">
        <v>2607</v>
      </c>
      <c r="C522" s="1883"/>
      <c r="D522" s="1883"/>
    </row>
    <row r="523" spans="1:4" ht="20.100000000000001" customHeight="1">
      <c r="A523" s="1881" t="s">
        <v>2606</v>
      </c>
      <c r="B523" s="1889" t="s">
        <v>2605</v>
      </c>
      <c r="C523" s="1883"/>
      <c r="D523" s="1883"/>
    </row>
    <row r="524" spans="1:4" ht="20.100000000000001" customHeight="1">
      <c r="A524" s="1881" t="s">
        <v>2604</v>
      </c>
      <c r="B524" s="1889" t="s">
        <v>2603</v>
      </c>
      <c r="C524" s="1883"/>
      <c r="D524" s="1883"/>
    </row>
    <row r="525" spans="1:4" ht="20.100000000000001" customHeight="1">
      <c r="A525" s="1881" t="s">
        <v>2602</v>
      </c>
      <c r="B525" s="1889" t="s">
        <v>2601</v>
      </c>
      <c r="C525" s="1883"/>
      <c r="D525" s="1883"/>
    </row>
    <row r="526" spans="1:4" ht="20.100000000000001" customHeight="1">
      <c r="A526" s="1881" t="s">
        <v>2600</v>
      </c>
      <c r="B526" s="1889" t="s">
        <v>2599</v>
      </c>
      <c r="C526" s="1883"/>
      <c r="D526" s="1883"/>
    </row>
    <row r="527" spans="1:4" ht="20.100000000000001" customHeight="1">
      <c r="A527" s="1881" t="s">
        <v>2598</v>
      </c>
      <c r="B527" s="1889" t="s">
        <v>2597</v>
      </c>
      <c r="C527" s="1883"/>
      <c r="D527" s="1883"/>
    </row>
    <row r="528" spans="1:4" ht="20.100000000000001" customHeight="1">
      <c r="A528" s="1881" t="s">
        <v>2596</v>
      </c>
      <c r="B528" s="1889" t="s">
        <v>2595</v>
      </c>
      <c r="C528" s="1883"/>
      <c r="D528" s="1883"/>
    </row>
    <row r="529" spans="1:4" ht="20.100000000000001" customHeight="1">
      <c r="A529" s="1881" t="s">
        <v>2594</v>
      </c>
      <c r="B529" s="1889" t="s">
        <v>2593</v>
      </c>
      <c r="C529" s="1883"/>
      <c r="D529" s="1888"/>
    </row>
    <row r="530" spans="1:4" ht="20.100000000000001" customHeight="1">
      <c r="A530" s="1881" t="s">
        <v>2592</v>
      </c>
      <c r="B530" s="1889" t="s">
        <v>2591</v>
      </c>
      <c r="C530" s="1883"/>
      <c r="D530" s="1888"/>
    </row>
    <row r="531" spans="1:4" ht="20.100000000000001" customHeight="1">
      <c r="A531" s="1881"/>
      <c r="B531" s="1900"/>
      <c r="C531" s="1888"/>
      <c r="D531" s="1888"/>
    </row>
    <row r="532" spans="1:4" ht="20.100000000000001" customHeight="1">
      <c r="A532" s="1903" t="s">
        <v>2590</v>
      </c>
      <c r="B532" s="1883" t="s">
        <v>2589</v>
      </c>
      <c r="C532" s="1888"/>
      <c r="D532" s="1888"/>
    </row>
    <row r="533" spans="1:4" ht="20.100000000000001" customHeight="1">
      <c r="A533" s="1903" t="s">
        <v>2588</v>
      </c>
      <c r="B533" s="1883" t="s">
        <v>2587</v>
      </c>
      <c r="C533" s="1888"/>
      <c r="D533" s="1888"/>
    </row>
    <row r="534" spans="1:4" ht="20.100000000000001" customHeight="1">
      <c r="A534" s="1903" t="s">
        <v>2586</v>
      </c>
      <c r="B534" s="1883" t="s">
        <v>2585</v>
      </c>
      <c r="C534" s="1888"/>
      <c r="D534" s="1888"/>
    </row>
    <row r="535" spans="1:4" ht="20.100000000000001" customHeight="1">
      <c r="A535" s="1903" t="s">
        <v>2584</v>
      </c>
      <c r="B535" s="1883" t="s">
        <v>2583</v>
      </c>
      <c r="C535" s="1888"/>
      <c r="D535" s="1888"/>
    </row>
    <row r="536" spans="1:4" ht="20.100000000000001" customHeight="1">
      <c r="A536" s="1903" t="s">
        <v>2582</v>
      </c>
      <c r="B536" s="1883" t="s">
        <v>2581</v>
      </c>
      <c r="C536" s="1888"/>
      <c r="D536" s="1888"/>
    </row>
    <row r="537" spans="1:4" ht="20.100000000000001" customHeight="1">
      <c r="A537" s="1903" t="s">
        <v>2580</v>
      </c>
      <c r="B537" s="1883" t="s">
        <v>2579</v>
      </c>
      <c r="C537" s="1888"/>
      <c r="D537" s="1883"/>
    </row>
    <row r="538" spans="1:4" ht="20.100000000000001" customHeight="1">
      <c r="A538" s="1903" t="s">
        <v>2578</v>
      </c>
      <c r="B538" s="1883" t="s">
        <v>2577</v>
      </c>
      <c r="C538" s="1888"/>
      <c r="D538" s="1888"/>
    </row>
    <row r="539" spans="1:4" ht="20.100000000000001" customHeight="1">
      <c r="A539" s="1903" t="s">
        <v>2576</v>
      </c>
      <c r="B539" s="1883" t="s">
        <v>2575</v>
      </c>
      <c r="C539" s="1888"/>
      <c r="D539" s="1888"/>
    </row>
    <row r="540" spans="1:4" ht="20.100000000000001" customHeight="1">
      <c r="A540" s="1881"/>
      <c r="B540" s="1902" t="s">
        <v>2574</v>
      </c>
      <c r="C540" s="1888"/>
      <c r="D540" s="1888"/>
    </row>
    <row r="541" spans="1:4" ht="20.100000000000001" customHeight="1">
      <c r="A541" s="1903" t="s">
        <v>2573</v>
      </c>
      <c r="B541" s="1883" t="s">
        <v>2572</v>
      </c>
      <c r="C541" s="1888"/>
      <c r="D541" s="1888"/>
    </row>
    <row r="542" spans="1:4" ht="20.100000000000001" customHeight="1">
      <c r="A542" s="1903" t="s">
        <v>2571</v>
      </c>
      <c r="B542" s="1883" t="s">
        <v>2570</v>
      </c>
      <c r="C542" s="1888"/>
      <c r="D542" s="1888"/>
    </row>
    <row r="543" spans="1:4" ht="20.100000000000001" customHeight="1">
      <c r="A543" s="1903" t="s">
        <v>2569</v>
      </c>
      <c r="B543" s="1883" t="s">
        <v>2568</v>
      </c>
      <c r="C543" s="1888"/>
      <c r="D543" s="1888"/>
    </row>
    <row r="544" spans="1:4" ht="20.100000000000001" customHeight="1">
      <c r="A544" s="1903" t="s">
        <v>2567</v>
      </c>
      <c r="B544" s="1883" t="s">
        <v>2566</v>
      </c>
      <c r="C544" s="1888"/>
      <c r="D544" s="1888"/>
    </row>
    <row r="545" spans="1:4" ht="20.100000000000001" customHeight="1">
      <c r="A545" s="1903" t="s">
        <v>2565</v>
      </c>
      <c r="B545" s="1883" t="s">
        <v>2564</v>
      </c>
      <c r="C545" s="1888"/>
      <c r="D545" s="1883"/>
    </row>
    <row r="546" spans="1:4" ht="20.100000000000001" customHeight="1">
      <c r="A546" s="1903" t="s">
        <v>2563</v>
      </c>
      <c r="B546" s="1883" t="s">
        <v>2562</v>
      </c>
      <c r="C546" s="1888"/>
      <c r="D546" s="1883"/>
    </row>
    <row r="547" spans="1:4" ht="20.100000000000001" customHeight="1">
      <c r="A547" s="1903" t="s">
        <v>2561</v>
      </c>
      <c r="B547" s="1883" t="s">
        <v>2560</v>
      </c>
      <c r="C547" s="1888"/>
      <c r="D547" s="1883"/>
    </row>
    <row r="548" spans="1:4" ht="20.100000000000001" customHeight="1">
      <c r="A548" s="1903" t="s">
        <v>2559</v>
      </c>
      <c r="B548" s="1888" t="s">
        <v>2558</v>
      </c>
      <c r="C548" s="1883"/>
      <c r="D548" s="1883"/>
    </row>
    <row r="549" spans="1:4" ht="20.100000000000001" customHeight="1">
      <c r="A549" s="1903" t="s">
        <v>2557</v>
      </c>
      <c r="B549" s="1889" t="s">
        <v>2556</v>
      </c>
      <c r="C549" s="1883"/>
      <c r="D549" s="1883"/>
    </row>
    <row r="550" spans="1:4" ht="20.100000000000001" customHeight="1">
      <c r="A550" s="1903" t="s">
        <v>2555</v>
      </c>
      <c r="B550" s="1889" t="s">
        <v>2554</v>
      </c>
      <c r="C550" s="1883"/>
      <c r="D550" s="1883"/>
    </row>
    <row r="551" spans="1:4" ht="20.100000000000001" customHeight="1">
      <c r="A551" s="1903" t="s">
        <v>2553</v>
      </c>
      <c r="B551" s="1889" t="s">
        <v>2552</v>
      </c>
      <c r="C551" s="1883"/>
      <c r="D551" s="1883"/>
    </row>
    <row r="552" spans="1:4" ht="20.100000000000001" customHeight="1">
      <c r="A552" s="1881" t="s">
        <v>2551</v>
      </c>
      <c r="B552" s="1889" t="s">
        <v>2550</v>
      </c>
      <c r="C552" s="1883"/>
      <c r="D552" s="1883"/>
    </row>
    <row r="553" spans="1:4" ht="20.100000000000001" customHeight="1">
      <c r="A553" s="1881" t="s">
        <v>2549</v>
      </c>
      <c r="B553" s="1889" t="s">
        <v>2548</v>
      </c>
      <c r="C553" s="1883"/>
      <c r="D553" s="1883"/>
    </row>
    <row r="554" spans="1:4" ht="20.100000000000001" customHeight="1">
      <c r="A554" s="1881" t="s">
        <v>2547</v>
      </c>
      <c r="B554" s="1889" t="s">
        <v>2546</v>
      </c>
      <c r="C554" s="1883"/>
      <c r="D554" s="1883"/>
    </row>
    <row r="555" spans="1:4" ht="20.100000000000001" customHeight="1">
      <c r="A555" s="1881" t="s">
        <v>2545</v>
      </c>
      <c r="B555" s="1889" t="s">
        <v>2544</v>
      </c>
      <c r="C555" s="1883"/>
      <c r="D555" s="1883"/>
    </row>
    <row r="556" spans="1:4" ht="20.100000000000001" customHeight="1">
      <c r="A556" s="1881" t="s">
        <v>2543</v>
      </c>
      <c r="B556" s="1889" t="s">
        <v>2542</v>
      </c>
      <c r="C556" s="1883"/>
      <c r="D556" s="1883"/>
    </row>
    <row r="557" spans="1:4" ht="20.100000000000001" customHeight="1">
      <c r="A557" s="1881" t="s">
        <v>2541</v>
      </c>
      <c r="B557" s="1889" t="s">
        <v>2540</v>
      </c>
      <c r="C557" s="1883"/>
      <c r="D557" s="1883"/>
    </row>
    <row r="558" spans="1:4" ht="20.100000000000001" customHeight="1">
      <c r="A558" s="1881" t="s">
        <v>2539</v>
      </c>
      <c r="B558" s="1889" t="s">
        <v>2538</v>
      </c>
      <c r="C558" s="1883"/>
      <c r="D558" s="1883"/>
    </row>
    <row r="559" spans="1:4" ht="20.100000000000001" customHeight="1">
      <c r="A559" s="1881" t="s">
        <v>2537</v>
      </c>
      <c r="B559" s="1889" t="s">
        <v>2536</v>
      </c>
      <c r="C559" s="1883"/>
      <c r="D559" s="1883"/>
    </row>
    <row r="560" spans="1:4" ht="20.100000000000001" customHeight="1">
      <c r="A560" s="1881" t="s">
        <v>2535</v>
      </c>
      <c r="B560" s="1889" t="s">
        <v>2534</v>
      </c>
      <c r="C560" s="1883"/>
      <c r="D560" s="1883"/>
    </row>
    <row r="561" spans="1:4" ht="20.100000000000001" customHeight="1">
      <c r="A561" s="1881" t="s">
        <v>2533</v>
      </c>
      <c r="B561" s="1889" t="s">
        <v>2532</v>
      </c>
      <c r="C561" s="1883"/>
      <c r="D561" s="1883"/>
    </row>
    <row r="562" spans="1:4" ht="20.100000000000001" customHeight="1">
      <c r="A562" s="1881" t="s">
        <v>2531</v>
      </c>
      <c r="B562" s="1889" t="s">
        <v>2530</v>
      </c>
      <c r="C562" s="1895"/>
      <c r="D562" s="1883"/>
    </row>
    <row r="563" spans="1:4" ht="20.100000000000001" customHeight="1">
      <c r="A563" s="1881" t="s">
        <v>2529</v>
      </c>
      <c r="B563" s="1889" t="s">
        <v>2528</v>
      </c>
      <c r="C563" s="1888"/>
      <c r="D563" s="1883"/>
    </row>
    <row r="564" spans="1:4" ht="20.100000000000001" customHeight="1">
      <c r="A564" s="1881" t="s">
        <v>2527</v>
      </c>
      <c r="B564" s="1889" t="s">
        <v>2526</v>
      </c>
      <c r="C564" s="1888"/>
      <c r="D564" s="1883"/>
    </row>
    <row r="565" spans="1:4" ht="20.100000000000001" customHeight="1">
      <c r="A565" s="1881" t="s">
        <v>2525</v>
      </c>
      <c r="B565" s="1895" t="s">
        <v>2524</v>
      </c>
      <c r="C565" s="1883"/>
      <c r="D565" s="1883"/>
    </row>
    <row r="566" spans="1:4" ht="20.100000000000001" customHeight="1">
      <c r="A566" s="1881" t="s">
        <v>2523</v>
      </c>
      <c r="B566" s="1889" t="s">
        <v>2522</v>
      </c>
      <c r="C566" s="1883"/>
      <c r="D566" s="1883"/>
    </row>
    <row r="567" spans="1:4" ht="20.100000000000001" customHeight="1">
      <c r="A567" s="1881" t="s">
        <v>2521</v>
      </c>
      <c r="B567" s="1889" t="s">
        <v>2520</v>
      </c>
      <c r="C567" s="1883"/>
      <c r="D567" s="1888"/>
    </row>
    <row r="568" spans="1:4" ht="20.100000000000001" customHeight="1">
      <c r="A568" s="1881" t="s">
        <v>2519</v>
      </c>
      <c r="B568" s="1889" t="s">
        <v>2518</v>
      </c>
      <c r="C568" s="1883"/>
      <c r="D568" s="1888"/>
    </row>
    <row r="569" spans="1:4" ht="20.100000000000001" customHeight="1">
      <c r="A569" s="1881" t="s">
        <v>2517</v>
      </c>
      <c r="B569" s="1889" t="s">
        <v>2516</v>
      </c>
      <c r="C569" s="1883"/>
      <c r="D569" s="1883"/>
    </row>
    <row r="570" spans="1:4" ht="20.100000000000001" customHeight="1">
      <c r="A570" s="1903" t="s">
        <v>2515</v>
      </c>
      <c r="B570" s="1883" t="s">
        <v>2514</v>
      </c>
      <c r="C570" s="1888"/>
      <c r="D570" s="1888"/>
    </row>
    <row r="571" spans="1:4" ht="20.100000000000001" customHeight="1">
      <c r="A571" s="1903" t="s">
        <v>2513</v>
      </c>
      <c r="B571" s="1883" t="s">
        <v>2512</v>
      </c>
      <c r="C571" s="1888"/>
      <c r="D571" s="1888"/>
    </row>
    <row r="572" spans="1:4" ht="20.100000000000001" customHeight="1">
      <c r="A572" s="1881" t="s">
        <v>2511</v>
      </c>
      <c r="B572" s="1889" t="s">
        <v>2510</v>
      </c>
      <c r="C572" s="1888"/>
      <c r="D572" s="1888"/>
    </row>
    <row r="573" spans="1:4" ht="20.100000000000001" customHeight="1">
      <c r="A573" s="1903" t="s">
        <v>2509</v>
      </c>
      <c r="B573" s="1883" t="s">
        <v>2508</v>
      </c>
      <c r="C573" s="1888"/>
      <c r="D573" s="1883"/>
    </row>
    <row r="574" spans="1:4" ht="20.100000000000001" customHeight="1">
      <c r="A574" s="1903" t="s">
        <v>2507</v>
      </c>
      <c r="B574" s="1883" t="s">
        <v>2506</v>
      </c>
      <c r="C574" s="1888"/>
      <c r="D574" s="1883"/>
    </row>
    <row r="575" spans="1:4" ht="20.100000000000001" customHeight="1">
      <c r="A575" s="1903" t="s">
        <v>2505</v>
      </c>
      <c r="B575" s="1883" t="s">
        <v>2504</v>
      </c>
      <c r="C575" s="1888"/>
      <c r="D575" s="1883"/>
    </row>
    <row r="576" spans="1:4" ht="20.100000000000001" customHeight="1">
      <c r="A576" s="1881" t="s">
        <v>2503</v>
      </c>
      <c r="B576" s="1889" t="s">
        <v>2502</v>
      </c>
      <c r="C576" s="1883"/>
      <c r="D576" s="1883"/>
    </row>
    <row r="577" spans="1:4" ht="20.100000000000001" customHeight="1">
      <c r="A577" s="1881" t="s">
        <v>2501</v>
      </c>
      <c r="B577" s="1889" t="s">
        <v>2500</v>
      </c>
      <c r="C577" s="1883"/>
      <c r="D577" s="1883"/>
    </row>
    <row r="578" spans="1:4" ht="20.100000000000001" customHeight="1">
      <c r="A578" s="1881" t="s">
        <v>2499</v>
      </c>
      <c r="B578" s="1889" t="s">
        <v>2498</v>
      </c>
      <c r="C578" s="1883"/>
      <c r="D578" s="1883"/>
    </row>
    <row r="579" spans="1:4" ht="20.100000000000001" customHeight="1">
      <c r="A579" s="1881" t="s">
        <v>2497</v>
      </c>
      <c r="B579" s="1889" t="s">
        <v>2496</v>
      </c>
      <c r="C579" s="1888"/>
      <c r="D579" s="1883"/>
    </row>
    <row r="580" spans="1:4" ht="20.100000000000001" customHeight="1">
      <c r="A580" s="1881" t="s">
        <v>2495</v>
      </c>
      <c r="B580" s="1889" t="s">
        <v>2494</v>
      </c>
      <c r="C580" s="1895"/>
      <c r="D580" s="1883"/>
    </row>
    <row r="581" spans="1:4" ht="20.100000000000001" customHeight="1">
      <c r="A581" s="1881" t="s">
        <v>2493</v>
      </c>
      <c r="B581" s="1889" t="s">
        <v>2492</v>
      </c>
      <c r="C581" s="1888"/>
      <c r="D581" s="1883"/>
    </row>
    <row r="582" spans="1:4" ht="20.100000000000001" customHeight="1">
      <c r="A582" s="1881" t="s">
        <v>2491</v>
      </c>
      <c r="B582" s="1889" t="s">
        <v>2490</v>
      </c>
      <c r="C582" s="1883"/>
      <c r="D582" s="1883"/>
    </row>
    <row r="583" spans="1:4" ht="20.100000000000001" customHeight="1">
      <c r="A583" s="1881" t="s">
        <v>2489</v>
      </c>
      <c r="B583" s="1895" t="s">
        <v>2488</v>
      </c>
      <c r="C583" s="1883"/>
      <c r="D583" s="1883"/>
    </row>
    <row r="584" spans="1:4" ht="20.100000000000001" customHeight="1">
      <c r="A584" s="1881" t="s">
        <v>2487</v>
      </c>
      <c r="B584" s="1889" t="s">
        <v>2486</v>
      </c>
      <c r="C584" s="1883"/>
      <c r="D584" s="1883"/>
    </row>
    <row r="585" spans="1:4" ht="20.100000000000001" customHeight="1">
      <c r="A585" s="1881" t="s">
        <v>2485</v>
      </c>
      <c r="B585" s="1889" t="s">
        <v>2484</v>
      </c>
      <c r="C585" s="1883"/>
      <c r="D585" s="1883"/>
    </row>
    <row r="586" spans="1:4" ht="20.100000000000001" customHeight="1">
      <c r="A586" s="1881" t="s">
        <v>2483</v>
      </c>
      <c r="B586" s="1889" t="s">
        <v>2482</v>
      </c>
      <c r="C586" s="1883"/>
      <c r="D586" s="1883"/>
    </row>
    <row r="587" spans="1:4" ht="20.100000000000001" customHeight="1">
      <c r="A587" s="1881" t="s">
        <v>2481</v>
      </c>
      <c r="B587" s="1889" t="s">
        <v>2480</v>
      </c>
      <c r="C587" s="1883"/>
      <c r="D587" s="1883"/>
    </row>
    <row r="588" spans="1:4" ht="20.100000000000001" customHeight="1">
      <c r="A588" s="1881" t="s">
        <v>2479</v>
      </c>
      <c r="B588" s="1889" t="s">
        <v>2478</v>
      </c>
      <c r="C588" s="1883"/>
      <c r="D588" s="1883"/>
    </row>
    <row r="589" spans="1:4" ht="20.100000000000001" customHeight="1">
      <c r="A589" s="1881" t="s">
        <v>2477</v>
      </c>
      <c r="B589" s="1889" t="s">
        <v>2476</v>
      </c>
      <c r="C589" s="1883"/>
      <c r="D589" s="1883"/>
    </row>
    <row r="590" spans="1:4" ht="20.100000000000001" customHeight="1">
      <c r="A590" s="1881" t="s">
        <v>2475</v>
      </c>
      <c r="B590" s="1889" t="s">
        <v>2474</v>
      </c>
      <c r="C590" s="1883"/>
      <c r="D590" s="1883"/>
    </row>
    <row r="591" spans="1:4" ht="20.100000000000001" customHeight="1">
      <c r="A591" s="1881" t="s">
        <v>2473</v>
      </c>
      <c r="B591" s="1889" t="s">
        <v>2472</v>
      </c>
      <c r="C591" s="1883"/>
      <c r="D591" s="1883"/>
    </row>
    <row r="592" spans="1:4" ht="20.100000000000001" customHeight="1">
      <c r="A592" s="1881" t="s">
        <v>2471</v>
      </c>
      <c r="B592" s="1889" t="s">
        <v>2470</v>
      </c>
      <c r="C592" s="1883"/>
      <c r="D592" s="1883"/>
    </row>
    <row r="593" spans="1:4" ht="20.100000000000001" customHeight="1">
      <c r="A593" s="1881" t="s">
        <v>2469</v>
      </c>
      <c r="B593" s="1889" t="s">
        <v>2468</v>
      </c>
      <c r="C593" s="1883"/>
      <c r="D593" s="1883"/>
    </row>
    <row r="594" spans="1:4" ht="20.100000000000001" customHeight="1">
      <c r="A594" s="1881" t="s">
        <v>2467</v>
      </c>
      <c r="B594" s="1889" t="s">
        <v>2466</v>
      </c>
      <c r="C594" s="1883"/>
      <c r="D594" s="1883"/>
    </row>
    <row r="595" spans="1:4" ht="20.100000000000001" customHeight="1">
      <c r="A595" s="1881" t="s">
        <v>2465</v>
      </c>
      <c r="B595" s="1889" t="s">
        <v>2464</v>
      </c>
      <c r="C595" s="1883"/>
      <c r="D595" s="1883"/>
    </row>
    <row r="596" spans="1:4" ht="20.100000000000001" customHeight="1">
      <c r="A596" s="1881" t="s">
        <v>2463</v>
      </c>
      <c r="B596" s="1889" t="s">
        <v>2462</v>
      </c>
      <c r="C596" s="1883"/>
      <c r="D596" s="1883"/>
    </row>
    <row r="597" spans="1:4" ht="20.100000000000001" customHeight="1">
      <c r="A597" s="1881" t="s">
        <v>2461</v>
      </c>
      <c r="B597" s="1889" t="s">
        <v>2460</v>
      </c>
      <c r="C597" s="1883"/>
      <c r="D597" s="1883"/>
    </row>
    <row r="598" spans="1:4" ht="20.100000000000001" customHeight="1">
      <c r="A598" s="1881" t="s">
        <v>2459</v>
      </c>
      <c r="B598" s="1889" t="s">
        <v>2458</v>
      </c>
      <c r="C598" s="1883"/>
      <c r="D598" s="1883"/>
    </row>
    <row r="599" spans="1:4" ht="20.100000000000001" customHeight="1">
      <c r="A599" s="1881" t="s">
        <v>2457</v>
      </c>
      <c r="B599" s="1889" t="s">
        <v>2456</v>
      </c>
      <c r="C599" s="1883"/>
      <c r="D599" s="1883"/>
    </row>
    <row r="600" spans="1:4" ht="20.100000000000001" customHeight="1">
      <c r="A600" s="1881" t="s">
        <v>2455</v>
      </c>
      <c r="B600" s="1889" t="s">
        <v>2454</v>
      </c>
      <c r="C600" s="1895"/>
      <c r="D600" s="1883"/>
    </row>
    <row r="601" spans="1:4" ht="20.100000000000001" customHeight="1">
      <c r="A601" s="1881" t="s">
        <v>2453</v>
      </c>
      <c r="B601" s="1889" t="s">
        <v>2452</v>
      </c>
      <c r="C601" s="1883"/>
      <c r="D601" s="1883"/>
    </row>
    <row r="602" spans="1:4" ht="20.100000000000001" customHeight="1">
      <c r="A602" s="1881" t="s">
        <v>2451</v>
      </c>
      <c r="B602" s="1889" t="s">
        <v>2450</v>
      </c>
      <c r="C602" s="1883"/>
      <c r="D602" s="1883"/>
    </row>
    <row r="603" spans="1:4" ht="20.100000000000001" customHeight="1">
      <c r="A603" s="1881" t="s">
        <v>2449</v>
      </c>
      <c r="B603" s="1895" t="s">
        <v>2448</v>
      </c>
      <c r="C603" s="1883"/>
      <c r="D603" s="1883"/>
    </row>
    <row r="604" spans="1:4" ht="20.100000000000001" customHeight="1">
      <c r="A604" s="1881" t="s">
        <v>2447</v>
      </c>
      <c r="B604" s="1889" t="s">
        <v>2446</v>
      </c>
      <c r="C604" s="1883"/>
      <c r="D604" s="1883"/>
    </row>
    <row r="605" spans="1:4" ht="20.100000000000001" customHeight="1">
      <c r="A605" s="1881" t="s">
        <v>2445</v>
      </c>
      <c r="B605" s="1889" t="s">
        <v>2444</v>
      </c>
      <c r="C605" s="1883"/>
      <c r="D605" s="1883"/>
    </row>
    <row r="606" spans="1:4" ht="20.100000000000001" customHeight="1">
      <c r="A606" s="1881" t="s">
        <v>2443</v>
      </c>
      <c r="B606" s="1889" t="s">
        <v>2442</v>
      </c>
      <c r="C606" s="1883"/>
      <c r="D606" s="1883"/>
    </row>
    <row r="607" spans="1:4" ht="20.100000000000001" customHeight="1">
      <c r="A607" s="1881" t="s">
        <v>2441</v>
      </c>
      <c r="B607" s="1889" t="s">
        <v>2440</v>
      </c>
      <c r="C607" s="1883"/>
      <c r="D607" s="1883"/>
    </row>
    <row r="608" spans="1:4" ht="20.100000000000001" customHeight="1">
      <c r="A608" s="1881" t="s">
        <v>2439</v>
      </c>
      <c r="B608" s="1889" t="s">
        <v>2438</v>
      </c>
      <c r="C608" s="1895"/>
      <c r="D608" s="1883"/>
    </row>
    <row r="609" spans="1:4" ht="20.100000000000001" customHeight="1">
      <c r="A609" s="1881" t="s">
        <v>2437</v>
      </c>
      <c r="B609" s="1889" t="s">
        <v>2436</v>
      </c>
      <c r="C609" s="1883"/>
      <c r="D609" s="1883"/>
    </row>
    <row r="610" spans="1:4" ht="20.100000000000001" customHeight="1">
      <c r="A610" s="1881" t="s">
        <v>2435</v>
      </c>
      <c r="B610" s="1889" t="s">
        <v>2434</v>
      </c>
      <c r="C610" s="1883"/>
      <c r="D610" s="1883"/>
    </row>
    <row r="611" spans="1:4" ht="20.100000000000001" customHeight="1">
      <c r="A611" s="1881" t="s">
        <v>2433</v>
      </c>
      <c r="B611" s="1895" t="s">
        <v>2432</v>
      </c>
      <c r="C611" s="1883"/>
      <c r="D611" s="1883"/>
    </row>
    <row r="612" spans="1:4" ht="20.100000000000001" customHeight="1">
      <c r="A612" s="1881" t="s">
        <v>2431</v>
      </c>
      <c r="B612" s="1889" t="s">
        <v>2430</v>
      </c>
      <c r="C612" s="1883"/>
      <c r="D612" s="1883"/>
    </row>
    <row r="613" spans="1:4" ht="20.100000000000001" customHeight="1">
      <c r="A613" s="1881" t="s">
        <v>2429</v>
      </c>
      <c r="B613" s="1889" t="s">
        <v>2428</v>
      </c>
      <c r="C613" s="1895"/>
      <c r="D613" s="1883"/>
    </row>
    <row r="614" spans="1:4" ht="20.100000000000001" customHeight="1">
      <c r="A614" s="1881" t="s">
        <v>2427</v>
      </c>
      <c r="B614" s="1889" t="s">
        <v>2426</v>
      </c>
      <c r="C614" s="1888"/>
      <c r="D614" s="1888"/>
    </row>
    <row r="615" spans="1:4" ht="20.100000000000001" customHeight="1">
      <c r="A615" s="1881" t="s">
        <v>2425</v>
      </c>
      <c r="B615" s="1889" t="s">
        <v>2424</v>
      </c>
      <c r="C615" s="1888"/>
      <c r="D615" s="1888"/>
    </row>
    <row r="616" spans="1:4" ht="20.100000000000001" customHeight="1">
      <c r="A616" s="1881" t="s">
        <v>2423</v>
      </c>
      <c r="B616" s="1895" t="s">
        <v>2422</v>
      </c>
      <c r="C616" s="1883"/>
      <c r="D616" s="1888"/>
    </row>
    <row r="617" spans="1:4" ht="20.100000000000001" customHeight="1">
      <c r="A617" s="1903" t="s">
        <v>2421</v>
      </c>
      <c r="B617" s="1883" t="s">
        <v>2420</v>
      </c>
      <c r="C617" s="1888"/>
      <c r="D617" s="1883"/>
    </row>
    <row r="618" spans="1:4" ht="20.100000000000001" customHeight="1">
      <c r="A618" s="1903" t="s">
        <v>2419</v>
      </c>
      <c r="B618" s="1883" t="s">
        <v>2418</v>
      </c>
      <c r="C618" s="1888"/>
      <c r="D618" s="1883"/>
    </row>
    <row r="619" spans="1:4" ht="20.100000000000001" customHeight="1">
      <c r="A619" s="1903" t="s">
        <v>2417</v>
      </c>
      <c r="B619" s="1883" t="s">
        <v>2416</v>
      </c>
      <c r="C619" s="1888"/>
      <c r="D619" s="1883"/>
    </row>
    <row r="620" spans="1:4" ht="20.100000000000001" customHeight="1">
      <c r="A620" s="1881" t="s">
        <v>2415</v>
      </c>
      <c r="B620" s="1889" t="s">
        <v>2414</v>
      </c>
      <c r="C620" s="1888"/>
      <c r="D620" s="1883"/>
    </row>
    <row r="621" spans="1:4" ht="20.100000000000001" customHeight="1">
      <c r="A621" s="1881" t="s">
        <v>2413</v>
      </c>
      <c r="B621" s="1889" t="s">
        <v>2412</v>
      </c>
      <c r="C621" s="1895"/>
      <c r="D621" s="1883"/>
    </row>
    <row r="622" spans="1:4" ht="20.100000000000001" customHeight="1">
      <c r="A622" s="1881" t="s">
        <v>2411</v>
      </c>
      <c r="B622" s="1889" t="s">
        <v>2410</v>
      </c>
      <c r="C622" s="1895"/>
      <c r="D622" s="1883"/>
    </row>
    <row r="623" spans="1:4" ht="20.100000000000001" customHeight="1">
      <c r="A623" s="1881" t="s">
        <v>2409</v>
      </c>
      <c r="B623" s="1889" t="s">
        <v>2408</v>
      </c>
      <c r="C623" s="1895"/>
      <c r="D623" s="1883"/>
    </row>
    <row r="624" spans="1:4" ht="20.100000000000001" customHeight="1">
      <c r="A624" s="1881" t="s">
        <v>2407</v>
      </c>
      <c r="B624" s="1911" t="s">
        <v>2406</v>
      </c>
      <c r="C624" s="1895"/>
      <c r="D624" s="1883"/>
    </row>
    <row r="625" spans="1:4" ht="20.100000000000001" customHeight="1">
      <c r="A625" s="1881" t="s">
        <v>2405</v>
      </c>
      <c r="B625" s="1911" t="s">
        <v>2404</v>
      </c>
      <c r="C625" s="1895"/>
      <c r="D625" s="1883"/>
    </row>
    <row r="626" spans="1:4" ht="20.100000000000001" customHeight="1">
      <c r="A626" s="1881" t="s">
        <v>2403</v>
      </c>
      <c r="B626" s="1882" t="s">
        <v>2402</v>
      </c>
      <c r="C626" s="1888"/>
      <c r="D626" s="1883"/>
    </row>
    <row r="627" spans="1:4" ht="20.100000000000001" customHeight="1">
      <c r="A627" s="1909" t="s">
        <v>2401</v>
      </c>
      <c r="B627" s="1897" t="s">
        <v>2400</v>
      </c>
      <c r="C627" s="1888"/>
      <c r="D627" s="1883"/>
    </row>
    <row r="628" spans="1:4" ht="20.100000000000001" customHeight="1">
      <c r="A628" s="1881" t="s">
        <v>2399</v>
      </c>
      <c r="B628" s="1911" t="s">
        <v>2398</v>
      </c>
      <c r="C628" s="1895"/>
      <c r="D628" s="1883"/>
    </row>
    <row r="629" spans="1:4" ht="20.100000000000001" customHeight="1">
      <c r="A629" s="1881" t="s">
        <v>2397</v>
      </c>
      <c r="B629" s="1882" t="s">
        <v>2396</v>
      </c>
      <c r="C629" s="1888"/>
      <c r="D629" s="1883"/>
    </row>
    <row r="630" spans="1:4" ht="20.100000000000001" customHeight="1">
      <c r="A630" s="1881" t="s">
        <v>2395</v>
      </c>
      <c r="B630" s="1889" t="s">
        <v>2394</v>
      </c>
      <c r="C630" s="1888"/>
      <c r="D630" s="1883"/>
    </row>
    <row r="631" spans="1:4" ht="20.100000000000001" customHeight="1">
      <c r="A631" s="1881" t="s">
        <v>2393</v>
      </c>
      <c r="B631" s="1911" t="s">
        <v>2392</v>
      </c>
      <c r="C631" s="1895"/>
      <c r="D631" s="1883"/>
    </row>
    <row r="632" spans="1:4" ht="20.100000000000001" customHeight="1">
      <c r="A632" s="1881" t="s">
        <v>2391</v>
      </c>
      <c r="B632" s="1889" t="s">
        <v>2390</v>
      </c>
      <c r="C632" s="1888"/>
      <c r="D632" s="1883"/>
    </row>
    <row r="633" spans="1:4" ht="20.100000000000001" customHeight="1">
      <c r="A633" s="1881" t="s">
        <v>2389</v>
      </c>
      <c r="B633" s="1889" t="s">
        <v>2388</v>
      </c>
      <c r="C633" s="1888"/>
      <c r="D633" s="1883"/>
    </row>
    <row r="634" spans="1:4" ht="20.100000000000001" customHeight="1">
      <c r="A634" s="1881" t="s">
        <v>2387</v>
      </c>
      <c r="B634" s="1911" t="s">
        <v>2386</v>
      </c>
      <c r="C634" s="1895"/>
      <c r="D634" s="1883"/>
    </row>
    <row r="635" spans="1:4" ht="20.100000000000001" customHeight="1">
      <c r="A635" s="1881" t="s">
        <v>2385</v>
      </c>
      <c r="B635" s="1882" t="s">
        <v>2384</v>
      </c>
      <c r="C635" s="1888"/>
      <c r="D635" s="1883"/>
    </row>
    <row r="636" spans="1:4" ht="20.100000000000001" customHeight="1">
      <c r="A636" s="1881" t="s">
        <v>2383</v>
      </c>
      <c r="B636" s="1889" t="s">
        <v>2382</v>
      </c>
      <c r="C636" s="1888"/>
      <c r="D636" s="1883"/>
    </row>
    <row r="637" spans="1:4" ht="20.100000000000001" customHeight="1">
      <c r="A637" s="1881" t="s">
        <v>2381</v>
      </c>
      <c r="B637" s="1911" t="s">
        <v>2380</v>
      </c>
      <c r="C637" s="1895"/>
      <c r="D637" s="1883"/>
    </row>
    <row r="638" spans="1:4" ht="20.100000000000001" customHeight="1">
      <c r="A638" s="1881" t="s">
        <v>2379</v>
      </c>
      <c r="B638" s="1882" t="s">
        <v>2378</v>
      </c>
      <c r="C638" s="1888"/>
      <c r="D638" s="1883"/>
    </row>
    <row r="639" spans="1:4" ht="20.100000000000001" customHeight="1">
      <c r="A639" s="1881" t="s">
        <v>2377</v>
      </c>
      <c r="B639" s="1911" t="s">
        <v>2376</v>
      </c>
      <c r="C639" s="1895"/>
      <c r="D639" s="1883"/>
    </row>
    <row r="640" spans="1:4" ht="20.100000000000001" customHeight="1">
      <c r="A640" s="1881" t="s">
        <v>2375</v>
      </c>
      <c r="B640" s="1895" t="s">
        <v>2374</v>
      </c>
      <c r="C640" s="1883"/>
      <c r="D640" s="1883"/>
    </row>
    <row r="641" spans="1:4" ht="20.100000000000001" customHeight="1">
      <c r="A641" s="1881" t="s">
        <v>2373</v>
      </c>
      <c r="B641" s="1889" t="s">
        <v>2372</v>
      </c>
      <c r="C641" s="1883"/>
      <c r="D641" s="1883"/>
    </row>
    <row r="642" spans="1:4" ht="20.100000000000001" customHeight="1">
      <c r="A642" s="1881" t="s">
        <v>2371</v>
      </c>
      <c r="B642" s="1895" t="s">
        <v>2370</v>
      </c>
      <c r="C642" s="1883"/>
      <c r="D642" s="1883"/>
    </row>
    <row r="643" spans="1:4" ht="20.100000000000001" customHeight="1">
      <c r="A643" s="1881" t="s">
        <v>2369</v>
      </c>
      <c r="B643" s="1889" t="s">
        <v>2368</v>
      </c>
      <c r="C643" s="1883"/>
      <c r="D643" s="1883"/>
    </row>
    <row r="644" spans="1:4" ht="20.100000000000001" customHeight="1">
      <c r="A644" s="1881" t="s">
        <v>2367</v>
      </c>
      <c r="B644" s="1889" t="s">
        <v>2366</v>
      </c>
      <c r="C644" s="1883"/>
      <c r="D644" s="1883"/>
    </row>
    <row r="645" spans="1:4" ht="20.100000000000001" customHeight="1">
      <c r="A645" s="1881" t="s">
        <v>2365</v>
      </c>
      <c r="B645" s="1889" t="s">
        <v>2364</v>
      </c>
      <c r="C645" s="1883"/>
      <c r="D645" s="1883"/>
    </row>
    <row r="646" spans="1:4" ht="20.100000000000001" customHeight="1">
      <c r="A646" s="1881" t="s">
        <v>2363</v>
      </c>
      <c r="B646" s="1889" t="s">
        <v>2362</v>
      </c>
      <c r="C646" s="1883"/>
      <c r="D646" s="1883"/>
    </row>
    <row r="647" spans="1:4" ht="20.100000000000001" customHeight="1">
      <c r="A647" s="1881" t="s">
        <v>2361</v>
      </c>
      <c r="B647" s="1889" t="s">
        <v>2360</v>
      </c>
      <c r="C647" s="1883"/>
      <c r="D647" s="1883"/>
    </row>
    <row r="648" spans="1:4" ht="20.100000000000001" customHeight="1">
      <c r="A648" s="1881" t="s">
        <v>2359</v>
      </c>
      <c r="B648" s="1889" t="s">
        <v>2358</v>
      </c>
      <c r="C648" s="1883"/>
      <c r="D648" s="1883"/>
    </row>
    <row r="649" spans="1:4" ht="20.100000000000001" customHeight="1">
      <c r="A649" s="1881" t="s">
        <v>2357</v>
      </c>
      <c r="B649" s="1889" t="s">
        <v>2356</v>
      </c>
      <c r="C649" s="1883"/>
      <c r="D649" s="1883"/>
    </row>
    <row r="650" spans="1:4" ht="20.100000000000001" customHeight="1">
      <c r="A650" s="1881" t="s">
        <v>2355</v>
      </c>
      <c r="B650" s="1889" t="s">
        <v>2354</v>
      </c>
      <c r="C650" s="1883"/>
      <c r="D650" s="1883"/>
    </row>
    <row r="651" spans="1:4" ht="20.100000000000001" customHeight="1">
      <c r="A651" s="1881" t="s">
        <v>2353</v>
      </c>
      <c r="B651" s="1889" t="s">
        <v>2352</v>
      </c>
      <c r="C651" s="1883"/>
      <c r="D651" s="1883"/>
    </row>
    <row r="652" spans="1:4" ht="20.100000000000001" customHeight="1">
      <c r="A652" s="1881" t="s">
        <v>2351</v>
      </c>
      <c r="B652" s="1889" t="s">
        <v>2350</v>
      </c>
      <c r="C652" s="1883"/>
      <c r="D652" s="1883"/>
    </row>
    <row r="653" spans="1:4" ht="20.100000000000001" customHeight="1">
      <c r="A653" s="1881" t="s">
        <v>2349</v>
      </c>
      <c r="B653" s="1889" t="s">
        <v>2348</v>
      </c>
      <c r="C653" s="1883"/>
      <c r="D653" s="1883"/>
    </row>
    <row r="654" spans="1:4" ht="20.100000000000001" customHeight="1">
      <c r="A654" s="1881" t="s">
        <v>2347</v>
      </c>
      <c r="B654" s="1889" t="s">
        <v>2346</v>
      </c>
      <c r="C654" s="1883"/>
      <c r="D654" s="1883"/>
    </row>
    <row r="655" spans="1:4" ht="20.100000000000001" customHeight="1">
      <c r="A655" s="1881" t="s">
        <v>2345</v>
      </c>
      <c r="B655" s="1889" t="s">
        <v>2344</v>
      </c>
      <c r="C655" s="1883"/>
      <c r="D655" s="1883"/>
    </row>
    <row r="656" spans="1:4" ht="20.100000000000001" customHeight="1">
      <c r="A656" s="1881" t="s">
        <v>2343</v>
      </c>
      <c r="B656" s="1889" t="s">
        <v>2342</v>
      </c>
      <c r="C656" s="1883"/>
      <c r="D656" s="1883"/>
    </row>
    <row r="657" spans="1:4" ht="20.100000000000001" customHeight="1">
      <c r="A657" s="1881" t="s">
        <v>2341</v>
      </c>
      <c r="B657" s="1889" t="s">
        <v>2340</v>
      </c>
      <c r="C657" s="1883"/>
      <c r="D657" s="1883"/>
    </row>
    <row r="658" spans="1:4" ht="20.100000000000001" customHeight="1">
      <c r="A658" s="1881" t="s">
        <v>2339</v>
      </c>
      <c r="B658" s="1889" t="s">
        <v>2338</v>
      </c>
      <c r="C658" s="1883"/>
      <c r="D658" s="1883"/>
    </row>
    <row r="659" spans="1:4" ht="20.100000000000001" customHeight="1">
      <c r="A659" s="1881" t="s">
        <v>2337</v>
      </c>
      <c r="B659" s="1889" t="s">
        <v>2336</v>
      </c>
      <c r="C659" s="1889" t="s">
        <v>2336</v>
      </c>
      <c r="D659" s="1889"/>
    </row>
    <row r="660" spans="1:4" ht="20.100000000000001" customHeight="1">
      <c r="A660" s="1881" t="s">
        <v>2335</v>
      </c>
      <c r="B660" s="1889" t="s">
        <v>2334</v>
      </c>
      <c r="C660" s="1889"/>
      <c r="D660" s="1889"/>
    </row>
    <row r="661" spans="1:4" ht="20.100000000000001" customHeight="1">
      <c r="A661" s="1881" t="s">
        <v>2333</v>
      </c>
      <c r="B661" s="1889" t="s">
        <v>2332</v>
      </c>
      <c r="C661" s="1889"/>
      <c r="D661" s="1889"/>
    </row>
    <row r="662" spans="1:4" ht="20.100000000000001" customHeight="1">
      <c r="A662" s="1881" t="s">
        <v>2331</v>
      </c>
      <c r="B662" s="1889" t="s">
        <v>2330</v>
      </c>
      <c r="C662" s="1889"/>
      <c r="D662" s="1889"/>
    </row>
    <row r="663" spans="1:4" ht="20.100000000000001" customHeight="1">
      <c r="A663" s="1881" t="s">
        <v>2329</v>
      </c>
      <c r="B663" s="1889" t="s">
        <v>2328</v>
      </c>
      <c r="C663" s="1889"/>
      <c r="D663" s="1889"/>
    </row>
    <row r="664" spans="1:4" ht="20.100000000000001" customHeight="1">
      <c r="A664" s="1881" t="s">
        <v>2327</v>
      </c>
      <c r="B664" s="1889" t="s">
        <v>2326</v>
      </c>
      <c r="C664" s="1889"/>
      <c r="D664" s="1889"/>
    </row>
    <row r="665" spans="1:4" ht="20.100000000000001" customHeight="1">
      <c r="A665" s="1881" t="s">
        <v>2325</v>
      </c>
      <c r="B665" s="1889" t="s">
        <v>2324</v>
      </c>
      <c r="C665" s="1889"/>
      <c r="D665" s="1889"/>
    </row>
    <row r="666" spans="1:4" ht="20.100000000000001" customHeight="1">
      <c r="A666" s="1881" t="s">
        <v>2323</v>
      </c>
      <c r="B666" s="1889" t="s">
        <v>2322</v>
      </c>
      <c r="C666" s="1883"/>
      <c r="D666" s="1889"/>
    </row>
    <row r="667" spans="1:4" ht="20.100000000000001" customHeight="1">
      <c r="A667" s="1881" t="s">
        <v>2321</v>
      </c>
      <c r="B667" s="1895" t="s">
        <v>2320</v>
      </c>
      <c r="C667" s="1883"/>
      <c r="D667" s="1883"/>
    </row>
    <row r="668" spans="1:4" ht="20.100000000000001" customHeight="1">
      <c r="A668" s="1881" t="s">
        <v>2319</v>
      </c>
      <c r="B668" s="1889" t="s">
        <v>2318</v>
      </c>
      <c r="C668" s="1883"/>
      <c r="D668" s="1883"/>
    </row>
    <row r="669" spans="1:4" ht="20.100000000000001" customHeight="1">
      <c r="A669" s="1881" t="s">
        <v>2317</v>
      </c>
      <c r="B669" s="1889" t="s">
        <v>2316</v>
      </c>
      <c r="C669" s="1883"/>
      <c r="D669" s="1883"/>
    </row>
    <row r="670" spans="1:4" ht="20.100000000000001" customHeight="1">
      <c r="A670" s="1881" t="s">
        <v>2315</v>
      </c>
      <c r="B670" s="1889" t="s">
        <v>2314</v>
      </c>
      <c r="C670" s="1883"/>
      <c r="D670" s="1888"/>
    </row>
    <row r="671" spans="1:4" ht="20.100000000000001" customHeight="1">
      <c r="A671" s="1881" t="s">
        <v>2313</v>
      </c>
      <c r="B671" s="1889" t="s">
        <v>2312</v>
      </c>
      <c r="C671" s="1883"/>
      <c r="D671" s="1888"/>
    </row>
    <row r="672" spans="1:4" ht="20.100000000000001" customHeight="1">
      <c r="A672" s="1881" t="s">
        <v>2311</v>
      </c>
      <c r="B672" s="1889" t="s">
        <v>2310</v>
      </c>
      <c r="C672" s="1883"/>
      <c r="D672" s="1888"/>
    </row>
    <row r="673" spans="1:4" ht="20.100000000000001" customHeight="1">
      <c r="A673" s="1903" t="s">
        <v>2309</v>
      </c>
      <c r="B673" s="1883" t="s">
        <v>2308</v>
      </c>
      <c r="C673" s="1888"/>
      <c r="D673" s="1883"/>
    </row>
    <row r="674" spans="1:4" ht="20.100000000000001" customHeight="1">
      <c r="A674" s="1903" t="s">
        <v>2307</v>
      </c>
      <c r="B674" s="1883" t="s">
        <v>2306</v>
      </c>
      <c r="C674" s="1888"/>
      <c r="D674" s="1883"/>
    </row>
    <row r="675" spans="1:4" ht="20.100000000000001" customHeight="1">
      <c r="A675" s="1903" t="s">
        <v>2305</v>
      </c>
      <c r="B675" s="1883" t="s">
        <v>2304</v>
      </c>
      <c r="C675" s="1889"/>
      <c r="D675" s="1888"/>
    </row>
    <row r="676" spans="1:4" ht="20.100000000000001" customHeight="1">
      <c r="A676" s="1881" t="s">
        <v>2303</v>
      </c>
      <c r="B676" s="1889" t="s">
        <v>2302</v>
      </c>
      <c r="C676" s="1883"/>
      <c r="D676" s="1888"/>
    </row>
    <row r="677" spans="1:4" ht="20.100000000000001" customHeight="1">
      <c r="A677" s="1881" t="s">
        <v>2301</v>
      </c>
      <c r="B677" s="1889" t="s">
        <v>2300</v>
      </c>
      <c r="C677" s="1883"/>
      <c r="D677" s="1888"/>
    </row>
    <row r="678" spans="1:4" ht="20.100000000000001" customHeight="1">
      <c r="A678" s="1903" t="s">
        <v>2299</v>
      </c>
      <c r="B678" s="1883" t="s">
        <v>2298</v>
      </c>
      <c r="C678" s="1889"/>
      <c r="D678" s="1888"/>
    </row>
    <row r="679" spans="1:4" ht="20.100000000000001" customHeight="1">
      <c r="A679" s="1903" t="s">
        <v>2297</v>
      </c>
      <c r="B679" s="1883" t="s">
        <v>2296</v>
      </c>
      <c r="C679" s="1889"/>
      <c r="D679" s="1888"/>
    </row>
    <row r="680" spans="1:4" ht="20.100000000000001" customHeight="1">
      <c r="A680" s="1903" t="s">
        <v>2295</v>
      </c>
      <c r="B680" s="1883" t="s">
        <v>2294</v>
      </c>
      <c r="C680" s="1889"/>
      <c r="D680" s="1888"/>
    </row>
    <row r="681" spans="1:4" ht="20.100000000000001" customHeight="1">
      <c r="A681" s="1903" t="s">
        <v>2293</v>
      </c>
      <c r="B681" s="1883" t="s">
        <v>2292</v>
      </c>
      <c r="C681" s="1889"/>
      <c r="D681" s="1888"/>
    </row>
    <row r="682" spans="1:4" ht="20.100000000000001" customHeight="1">
      <c r="A682" s="1903" t="s">
        <v>2291</v>
      </c>
      <c r="B682" s="1883" t="s">
        <v>2290</v>
      </c>
      <c r="C682" s="1888"/>
      <c r="D682" s="1888"/>
    </row>
    <row r="683" spans="1:4" ht="20.100000000000001" customHeight="1">
      <c r="A683" s="1903" t="s">
        <v>2289</v>
      </c>
      <c r="B683" s="1883" t="s">
        <v>2288</v>
      </c>
      <c r="C683" s="1888"/>
      <c r="D683" s="1888"/>
    </row>
    <row r="684" spans="1:4" ht="20.100000000000001" customHeight="1">
      <c r="A684" s="1903" t="s">
        <v>2287</v>
      </c>
      <c r="B684" s="1883" t="s">
        <v>2286</v>
      </c>
      <c r="C684" s="1888"/>
      <c r="D684" s="1888"/>
    </row>
    <row r="685" spans="1:4" ht="20.100000000000001" customHeight="1">
      <c r="A685" s="1903" t="s">
        <v>2285</v>
      </c>
      <c r="B685" s="1883" t="s">
        <v>2284</v>
      </c>
      <c r="C685" s="1888"/>
      <c r="D685" s="1888"/>
    </row>
    <row r="686" spans="1:4" ht="20.100000000000001" customHeight="1">
      <c r="A686" s="1903" t="s">
        <v>2283</v>
      </c>
      <c r="B686" s="1883" t="s">
        <v>2282</v>
      </c>
      <c r="C686" s="1888"/>
      <c r="D686" s="1888"/>
    </row>
    <row r="687" spans="1:4" ht="20.100000000000001" customHeight="1">
      <c r="A687" s="1903" t="s">
        <v>2281</v>
      </c>
      <c r="B687" s="1883" t="s">
        <v>2280</v>
      </c>
      <c r="C687" s="1888"/>
      <c r="D687" s="1888"/>
    </row>
    <row r="688" spans="1:4" ht="20.100000000000001" customHeight="1">
      <c r="A688" s="1903" t="s">
        <v>2279</v>
      </c>
      <c r="B688" s="1883" t="s">
        <v>2278</v>
      </c>
      <c r="C688" s="1888"/>
      <c r="D688" s="1888"/>
    </row>
    <row r="689" spans="1:4" ht="20.100000000000001" customHeight="1">
      <c r="A689" s="1903" t="s">
        <v>2277</v>
      </c>
      <c r="B689" s="1883" t="s">
        <v>2276</v>
      </c>
      <c r="C689" s="1888"/>
      <c r="D689" s="1888"/>
    </row>
    <row r="690" spans="1:4" ht="20.100000000000001" customHeight="1">
      <c r="A690" s="1903" t="s">
        <v>2275</v>
      </c>
      <c r="B690" s="1883" t="s">
        <v>2274</v>
      </c>
      <c r="C690" s="1888"/>
      <c r="D690" s="1883"/>
    </row>
    <row r="691" spans="1:4" ht="20.100000000000001" customHeight="1">
      <c r="A691" s="1903" t="s">
        <v>2273</v>
      </c>
      <c r="B691" s="1883" t="s">
        <v>2272</v>
      </c>
      <c r="C691" s="1888"/>
      <c r="D691" s="1888"/>
    </row>
    <row r="692" spans="1:4" ht="20.100000000000001" customHeight="1">
      <c r="A692" s="1903" t="s">
        <v>2271</v>
      </c>
      <c r="B692" s="1888" t="s">
        <v>2270</v>
      </c>
      <c r="C692" s="1888"/>
      <c r="D692" s="1888"/>
    </row>
    <row r="693" spans="1:4" ht="20.100000000000001" customHeight="1">
      <c r="A693" s="1881" t="s">
        <v>2269</v>
      </c>
      <c r="B693" s="1888" t="s">
        <v>2268</v>
      </c>
      <c r="C693" s="1888"/>
      <c r="D693" s="1888"/>
    </row>
    <row r="694" spans="1:4" ht="20.100000000000001" customHeight="1">
      <c r="A694" s="1903" t="s">
        <v>2267</v>
      </c>
      <c r="B694" s="1883" t="s">
        <v>2266</v>
      </c>
      <c r="C694" s="1888"/>
      <c r="D694" s="1888"/>
    </row>
    <row r="695" spans="1:4" ht="20.100000000000001" customHeight="1">
      <c r="A695" s="1903" t="s">
        <v>2265</v>
      </c>
      <c r="B695" s="1883" t="s">
        <v>2264</v>
      </c>
      <c r="C695" s="1883"/>
      <c r="D695" s="1888"/>
    </row>
    <row r="696" spans="1:4" ht="20.100000000000001" customHeight="1">
      <c r="A696" s="1903" t="s">
        <v>2263</v>
      </c>
      <c r="B696" s="1883" t="s">
        <v>2262</v>
      </c>
      <c r="C696" s="1888"/>
      <c r="D696" s="1888"/>
    </row>
    <row r="697" spans="1:4" ht="20.100000000000001" customHeight="1">
      <c r="A697" s="1890" t="s">
        <v>2261</v>
      </c>
      <c r="B697" s="1886" t="s">
        <v>2260</v>
      </c>
      <c r="C697" s="1888"/>
      <c r="D697" s="1888"/>
    </row>
    <row r="698" spans="1:4" ht="20.100000000000001" customHeight="1">
      <c r="A698" s="1903" t="s">
        <v>2259</v>
      </c>
      <c r="B698" s="1883" t="s">
        <v>2258</v>
      </c>
      <c r="C698" s="1888"/>
      <c r="D698" s="1888"/>
    </row>
    <row r="699" spans="1:4" ht="20.100000000000001" customHeight="1">
      <c r="A699" s="1903" t="s">
        <v>2257</v>
      </c>
      <c r="B699" s="1883" t="s">
        <v>2256</v>
      </c>
      <c r="C699" s="1888"/>
      <c r="D699" s="1883"/>
    </row>
    <row r="700" spans="1:4" ht="20.100000000000001" customHeight="1">
      <c r="A700" s="1903" t="s">
        <v>2255</v>
      </c>
      <c r="B700" s="1883" t="s">
        <v>2254</v>
      </c>
      <c r="C700" s="1888"/>
      <c r="D700" s="1883"/>
    </row>
    <row r="701" spans="1:4" ht="20.100000000000001" customHeight="1">
      <c r="A701" s="1903" t="s">
        <v>2253</v>
      </c>
      <c r="B701" s="1883" t="s">
        <v>2252</v>
      </c>
      <c r="C701" s="1888"/>
      <c r="D701" s="1883"/>
    </row>
    <row r="702" spans="1:4" ht="20.100000000000001" customHeight="1">
      <c r="A702" s="1881" t="s">
        <v>2251</v>
      </c>
      <c r="B702" s="1889" t="s">
        <v>2250</v>
      </c>
      <c r="C702" s="1883"/>
      <c r="D702" s="1883"/>
    </row>
    <row r="703" spans="1:4" ht="20.100000000000001" customHeight="1">
      <c r="A703" s="1881" t="s">
        <v>2249</v>
      </c>
      <c r="B703" s="1888" t="s">
        <v>2248</v>
      </c>
      <c r="C703" s="1883"/>
      <c r="D703" s="1883"/>
    </row>
    <row r="704" spans="1:4" ht="20.100000000000001" customHeight="1">
      <c r="A704" s="1881" t="s">
        <v>2247</v>
      </c>
      <c r="B704" s="1888" t="s">
        <v>2246</v>
      </c>
      <c r="C704" s="1883"/>
      <c r="D704" s="1883"/>
    </row>
    <row r="705" spans="1:4" ht="20.100000000000001" customHeight="1">
      <c r="A705" s="1881" t="s">
        <v>2245</v>
      </c>
      <c r="B705" s="1888" t="s">
        <v>2244</v>
      </c>
      <c r="C705" s="1883"/>
      <c r="D705" s="1883"/>
    </row>
    <row r="706" spans="1:4" ht="20.100000000000001" customHeight="1">
      <c r="A706" s="1881" t="s">
        <v>2243</v>
      </c>
      <c r="B706" s="1888" t="s">
        <v>2242</v>
      </c>
      <c r="C706" s="1883"/>
      <c r="D706" s="1883"/>
    </row>
    <row r="707" spans="1:4" ht="20.100000000000001" customHeight="1">
      <c r="A707" s="1881" t="s">
        <v>2241</v>
      </c>
      <c r="B707" s="1888" t="s">
        <v>2240</v>
      </c>
      <c r="C707" s="1883"/>
      <c r="D707" s="1883"/>
    </row>
    <row r="708" spans="1:4" ht="20.100000000000001" customHeight="1">
      <c r="A708" s="1881" t="s">
        <v>2239</v>
      </c>
      <c r="B708" s="1888" t="s">
        <v>2238</v>
      </c>
      <c r="C708" s="1883"/>
      <c r="D708" s="1883"/>
    </row>
    <row r="709" spans="1:4" ht="20.100000000000001" customHeight="1">
      <c r="A709" s="1881" t="s">
        <v>2237</v>
      </c>
      <c r="B709" s="1888" t="s">
        <v>2236</v>
      </c>
      <c r="C709" s="1883"/>
      <c r="D709" s="1883"/>
    </row>
    <row r="710" spans="1:4" ht="20.100000000000001" customHeight="1">
      <c r="A710" s="1881" t="s">
        <v>2235</v>
      </c>
      <c r="B710" s="1888" t="s">
        <v>2234</v>
      </c>
      <c r="C710" s="1883"/>
      <c r="D710" s="1883"/>
    </row>
    <row r="711" spans="1:4" ht="20.100000000000001" customHeight="1">
      <c r="A711" s="1881" t="s">
        <v>2233</v>
      </c>
      <c r="B711" s="1888" t="s">
        <v>2232</v>
      </c>
      <c r="C711" s="1883"/>
      <c r="D711" s="1883"/>
    </row>
    <row r="712" spans="1:4" ht="20.100000000000001" customHeight="1">
      <c r="A712" s="1881" t="s">
        <v>2231</v>
      </c>
      <c r="B712" s="1888" t="s">
        <v>2230</v>
      </c>
      <c r="C712" s="1883"/>
      <c r="D712" s="1883"/>
    </row>
    <row r="713" spans="1:4" ht="20.100000000000001" customHeight="1">
      <c r="A713" s="1881" t="s">
        <v>2229</v>
      </c>
      <c r="B713" s="1888" t="s">
        <v>2228</v>
      </c>
      <c r="C713" s="1883"/>
      <c r="D713" s="1883"/>
    </row>
    <row r="714" spans="1:4" ht="20.100000000000001" customHeight="1">
      <c r="A714" s="1881" t="s">
        <v>2227</v>
      </c>
      <c r="B714" s="1888" t="s">
        <v>2226</v>
      </c>
      <c r="C714" s="1883"/>
      <c r="D714" s="1883"/>
    </row>
    <row r="715" spans="1:4" ht="20.100000000000001" customHeight="1">
      <c r="A715" s="1881" t="s">
        <v>2225</v>
      </c>
      <c r="B715" s="1889" t="s">
        <v>2224</v>
      </c>
      <c r="C715" s="1883"/>
      <c r="D715" s="1883"/>
    </row>
    <row r="716" spans="1:4" ht="20.100000000000001" customHeight="1">
      <c r="A716" s="1881" t="s">
        <v>2223</v>
      </c>
      <c r="B716" s="1889" t="s">
        <v>2222</v>
      </c>
      <c r="C716" s="1883"/>
      <c r="D716" s="1883"/>
    </row>
    <row r="717" spans="1:4" ht="20.100000000000001" customHeight="1">
      <c r="A717" s="1881" t="s">
        <v>2221</v>
      </c>
      <c r="B717" s="1889" t="s">
        <v>2220</v>
      </c>
      <c r="C717" s="1883"/>
      <c r="D717" s="1883"/>
    </row>
    <row r="718" spans="1:4" ht="20.100000000000001" customHeight="1">
      <c r="A718" s="1881" t="s">
        <v>2219</v>
      </c>
      <c r="B718" s="1889" t="s">
        <v>2218</v>
      </c>
      <c r="C718" s="1883"/>
      <c r="D718" s="1883"/>
    </row>
    <row r="719" spans="1:4" ht="20.100000000000001" customHeight="1">
      <c r="A719" s="1881" t="s">
        <v>2217</v>
      </c>
      <c r="B719" s="1889" t="s">
        <v>2216</v>
      </c>
      <c r="C719" s="1883"/>
      <c r="D719" s="1883"/>
    </row>
    <row r="720" spans="1:4" ht="20.100000000000001" customHeight="1">
      <c r="A720" s="1881" t="s">
        <v>2215</v>
      </c>
      <c r="B720" s="1889" t="s">
        <v>2214</v>
      </c>
      <c r="C720" s="1883"/>
      <c r="D720" s="1883"/>
    </row>
    <row r="721" spans="1:4" ht="20.100000000000001" customHeight="1">
      <c r="A721" s="1881" t="s">
        <v>2213</v>
      </c>
      <c r="B721" s="1889" t="s">
        <v>2212</v>
      </c>
      <c r="C721" s="1883"/>
      <c r="D721" s="1883"/>
    </row>
    <row r="722" spans="1:4" ht="20.100000000000001" customHeight="1">
      <c r="A722" s="1881" t="s">
        <v>2211</v>
      </c>
      <c r="B722" s="1889" t="s">
        <v>2210</v>
      </c>
      <c r="C722" s="1883"/>
      <c r="D722" s="1883"/>
    </row>
    <row r="723" spans="1:4" ht="20.100000000000001" customHeight="1">
      <c r="A723" s="1881" t="s">
        <v>2209</v>
      </c>
      <c r="B723" s="1889" t="s">
        <v>2208</v>
      </c>
      <c r="C723" s="1883"/>
      <c r="D723" s="1883"/>
    </row>
    <row r="724" spans="1:4" ht="20.100000000000001" customHeight="1">
      <c r="A724" s="1881" t="s">
        <v>2207</v>
      </c>
      <c r="B724" s="1889" t="s">
        <v>2206</v>
      </c>
      <c r="C724" s="1883"/>
      <c r="D724" s="1883"/>
    </row>
    <row r="725" spans="1:4" ht="20.100000000000001" customHeight="1">
      <c r="A725" s="1881" t="s">
        <v>2205</v>
      </c>
      <c r="B725" s="1889" t="s">
        <v>2204</v>
      </c>
      <c r="C725" s="1883"/>
      <c r="D725" s="1883"/>
    </row>
    <row r="726" spans="1:4" ht="20.100000000000001" customHeight="1">
      <c r="A726" s="1881" t="s">
        <v>2203</v>
      </c>
      <c r="B726" s="1889" t="s">
        <v>2202</v>
      </c>
      <c r="C726" s="1883"/>
      <c r="D726" s="1883"/>
    </row>
    <row r="727" spans="1:4" ht="20.100000000000001" customHeight="1">
      <c r="A727" s="1881" t="s">
        <v>2201</v>
      </c>
      <c r="B727" s="1889" t="s">
        <v>2200</v>
      </c>
      <c r="C727" s="1883"/>
      <c r="D727" s="1883"/>
    </row>
    <row r="728" spans="1:4" ht="20.100000000000001" customHeight="1">
      <c r="A728" s="1881" t="s">
        <v>2199</v>
      </c>
      <c r="B728" s="1889" t="s">
        <v>2198</v>
      </c>
      <c r="C728" s="1883"/>
      <c r="D728" s="1883"/>
    </row>
    <row r="729" spans="1:4" ht="20.100000000000001" customHeight="1">
      <c r="A729" s="1881" t="s">
        <v>2197</v>
      </c>
      <c r="B729" s="1889" t="s">
        <v>2196</v>
      </c>
      <c r="C729" s="1883"/>
      <c r="D729" s="1883"/>
    </row>
    <row r="730" spans="1:4" ht="20.100000000000001" customHeight="1">
      <c r="A730" s="1881" t="s">
        <v>2195</v>
      </c>
      <c r="B730" s="1889" t="s">
        <v>2194</v>
      </c>
      <c r="C730" s="1883"/>
      <c r="D730" s="1883"/>
    </row>
    <row r="731" spans="1:4" ht="20.100000000000001" customHeight="1">
      <c r="A731" s="1881" t="s">
        <v>2193</v>
      </c>
      <c r="B731" s="1889" t="s">
        <v>2192</v>
      </c>
      <c r="C731" s="1883"/>
      <c r="D731" s="1883"/>
    </row>
    <row r="732" spans="1:4" ht="20.100000000000001" customHeight="1">
      <c r="A732" s="1881" t="s">
        <v>2191</v>
      </c>
      <c r="B732" s="1889" t="s">
        <v>2190</v>
      </c>
      <c r="C732" s="1883"/>
      <c r="D732" s="1883"/>
    </row>
    <row r="733" spans="1:4" ht="20.100000000000001" customHeight="1">
      <c r="A733" s="1881" t="s">
        <v>2189</v>
      </c>
      <c r="B733" s="1889" t="s">
        <v>2188</v>
      </c>
      <c r="C733" s="1883"/>
      <c r="D733" s="1883"/>
    </row>
    <row r="734" spans="1:4" ht="20.100000000000001" customHeight="1">
      <c r="A734" s="1881" t="s">
        <v>2187</v>
      </c>
      <c r="B734" s="1889" t="s">
        <v>2186</v>
      </c>
      <c r="C734" s="1883"/>
      <c r="D734" s="1883"/>
    </row>
    <row r="735" spans="1:4" ht="20.100000000000001" customHeight="1">
      <c r="A735" s="1881" t="s">
        <v>2185</v>
      </c>
      <c r="B735" s="1889" t="s">
        <v>2184</v>
      </c>
      <c r="C735" s="1883"/>
      <c r="D735" s="1883"/>
    </row>
    <row r="736" spans="1:4" ht="20.100000000000001" customHeight="1">
      <c r="A736" s="1881" t="s">
        <v>2183</v>
      </c>
      <c r="B736" s="1889" t="s">
        <v>2182</v>
      </c>
      <c r="C736" s="1883"/>
      <c r="D736" s="1883"/>
    </row>
    <row r="737" spans="1:4" ht="20.100000000000001" customHeight="1">
      <c r="A737" s="1881" t="s">
        <v>2181</v>
      </c>
      <c r="B737" s="1889" t="s">
        <v>2180</v>
      </c>
      <c r="C737" s="1883"/>
      <c r="D737" s="1883"/>
    </row>
    <row r="738" spans="1:4" ht="20.100000000000001" customHeight="1">
      <c r="A738" s="1881" t="s">
        <v>2179</v>
      </c>
      <c r="B738" s="1889" t="s">
        <v>2178</v>
      </c>
      <c r="C738" s="1883"/>
      <c r="D738" s="1883"/>
    </row>
    <row r="739" spans="1:4" ht="20.100000000000001" customHeight="1">
      <c r="A739" s="1881" t="s">
        <v>2177</v>
      </c>
      <c r="B739" s="1889" t="s">
        <v>2176</v>
      </c>
      <c r="C739" s="1883"/>
      <c r="D739" s="1883"/>
    </row>
    <row r="740" spans="1:4" ht="20.100000000000001" customHeight="1">
      <c r="A740" s="1881" t="s">
        <v>2175</v>
      </c>
      <c r="B740" s="1889" t="s">
        <v>2174</v>
      </c>
      <c r="C740" s="1883"/>
      <c r="D740" s="1883"/>
    </row>
    <row r="741" spans="1:4" ht="20.100000000000001" customHeight="1">
      <c r="A741" s="1881" t="s">
        <v>2173</v>
      </c>
      <c r="B741" s="1889" t="s">
        <v>2172</v>
      </c>
      <c r="C741" s="1883"/>
      <c r="D741" s="1883"/>
    </row>
    <row r="742" spans="1:4" ht="20.100000000000001" customHeight="1">
      <c r="A742" s="1881" t="s">
        <v>2171</v>
      </c>
      <c r="B742" s="1889" t="s">
        <v>2170</v>
      </c>
      <c r="C742" s="1883"/>
      <c r="D742" s="1912"/>
    </row>
    <row r="743" spans="1:4" ht="20.100000000000001" customHeight="1">
      <c r="A743" s="1881" t="s">
        <v>2169</v>
      </c>
      <c r="B743" s="1889" t="s">
        <v>2168</v>
      </c>
      <c r="C743" s="1883"/>
      <c r="D743" s="1888"/>
    </row>
    <row r="744" spans="1:4" ht="20.100000000000001" customHeight="1">
      <c r="A744" s="1881" t="s">
        <v>2167</v>
      </c>
      <c r="B744" s="1889" t="s">
        <v>2166</v>
      </c>
      <c r="C744" s="1883"/>
      <c r="D744" s="1888"/>
    </row>
    <row r="745" spans="1:4" ht="20.100000000000001" customHeight="1">
      <c r="A745" s="1913" t="s">
        <v>2165</v>
      </c>
      <c r="B745" s="1914" t="s">
        <v>2164</v>
      </c>
      <c r="C745" s="1912"/>
      <c r="D745" s="1888"/>
    </row>
    <row r="746" spans="1:4" ht="20.100000000000001" customHeight="1">
      <c r="A746" s="1915"/>
      <c r="B746" s="1893"/>
      <c r="C746" s="1888"/>
      <c r="D746" s="1888"/>
    </row>
    <row r="747" spans="1:4" ht="15.75">
      <c r="A747" s="1915"/>
      <c r="B747" s="1893"/>
      <c r="C747" s="1888"/>
      <c r="D747" s="1888"/>
    </row>
    <row r="748" spans="1:4" ht="15.75">
      <c r="A748" s="1915"/>
      <c r="B748" s="1893"/>
      <c r="C748" s="1888"/>
      <c r="D748" s="1888"/>
    </row>
    <row r="749" spans="1:4" ht="15.75">
      <c r="A749" s="1915"/>
      <c r="B749" s="1893"/>
      <c r="C749" s="1888"/>
      <c r="D749" s="1888"/>
    </row>
    <row r="750" spans="1:4" ht="15.75">
      <c r="A750" s="1915"/>
      <c r="B750" s="1893"/>
      <c r="C750" s="1888"/>
      <c r="D750" s="1888"/>
    </row>
    <row r="751" spans="1:4" ht="15.75">
      <c r="A751" s="1915"/>
      <c r="B751" s="1893"/>
      <c r="C751" s="1888"/>
      <c r="D751" s="1888"/>
    </row>
    <row r="752" spans="1:4" ht="15.75">
      <c r="A752" s="1915"/>
      <c r="B752" s="1893"/>
      <c r="C752" s="1888"/>
      <c r="D752" s="1888"/>
    </row>
    <row r="753" spans="1:4" ht="15.75">
      <c r="A753" s="1915"/>
      <c r="B753" s="1893"/>
      <c r="C753" s="1888"/>
      <c r="D753" s="1888"/>
    </row>
    <row r="754" spans="1:4" ht="15.75">
      <c r="A754" s="1915"/>
      <c r="B754" s="1893"/>
      <c r="C754" s="1888"/>
      <c r="D754" s="1888"/>
    </row>
    <row r="755" spans="1:4" ht="15.75">
      <c r="A755" s="1915"/>
      <c r="B755" s="1893"/>
      <c r="C755" s="1888"/>
      <c r="D755" s="1888"/>
    </row>
    <row r="756" spans="1:4" ht="15.75">
      <c r="A756" s="1915"/>
      <c r="B756" s="1893"/>
      <c r="C756" s="1888"/>
      <c r="D756" s="1888"/>
    </row>
    <row r="757" spans="1:4" ht="15.75">
      <c r="A757" s="1915"/>
      <c r="B757" s="1893"/>
      <c r="C757" s="1888"/>
      <c r="D757" s="1888"/>
    </row>
    <row r="758" spans="1:4" ht="15.75">
      <c r="A758" s="1915"/>
      <c r="B758" s="1893"/>
      <c r="C758" s="1888"/>
      <c r="D758" s="1888"/>
    </row>
    <row r="759" spans="1:4" ht="15.75">
      <c r="A759" s="1915"/>
      <c r="B759" s="1893"/>
      <c r="C759" s="1888"/>
      <c r="D759" s="1888"/>
    </row>
    <row r="760" spans="1:4" ht="15.75">
      <c r="A760" s="1915"/>
      <c r="B760" s="1893"/>
      <c r="C760" s="1888"/>
      <c r="D760" s="1888"/>
    </row>
    <row r="761" spans="1:4" ht="15.75">
      <c r="A761" s="1915"/>
      <c r="B761" s="1893"/>
      <c r="C761" s="1888"/>
      <c r="D761" s="1888"/>
    </row>
    <row r="762" spans="1:4" ht="15.75">
      <c r="A762" s="1915"/>
      <c r="B762" s="1893"/>
      <c r="C762" s="1888"/>
      <c r="D762" s="1888"/>
    </row>
    <row r="763" spans="1:4" ht="15.75">
      <c r="A763" s="1915"/>
      <c r="B763" s="1893"/>
      <c r="C763" s="1888"/>
      <c r="D763" s="1888"/>
    </row>
    <row r="764" spans="1:4" ht="15.75">
      <c r="A764" s="1915"/>
      <c r="B764" s="1893"/>
      <c r="C764" s="1888"/>
      <c r="D764" s="1888"/>
    </row>
    <row r="765" spans="1:4" ht="15.75">
      <c r="A765" s="1915"/>
      <c r="B765" s="1893"/>
      <c r="C765" s="1888"/>
      <c r="D765" s="1888"/>
    </row>
    <row r="766" spans="1:4" ht="15.75">
      <c r="A766" s="1915"/>
      <c r="B766" s="1893"/>
      <c r="C766" s="1888"/>
      <c r="D766" s="1888"/>
    </row>
    <row r="767" spans="1:4" ht="15.75">
      <c r="A767" s="1915"/>
      <c r="B767" s="1893"/>
      <c r="C767" s="1888"/>
      <c r="D767" s="1888"/>
    </row>
    <row r="768" spans="1:4" ht="15.75">
      <c r="A768" s="1915"/>
      <c r="B768" s="1893"/>
      <c r="C768" s="1888"/>
      <c r="D768" s="1888"/>
    </row>
    <row r="769" spans="1:4" ht="15.75">
      <c r="A769" s="1915"/>
      <c r="B769" s="1893"/>
      <c r="C769" s="1888"/>
      <c r="D769" s="1888"/>
    </row>
    <row r="770" spans="1:4" ht="15.75">
      <c r="A770" s="1915"/>
      <c r="B770" s="1893"/>
      <c r="C770" s="1888"/>
      <c r="D770" s="1888"/>
    </row>
    <row r="771" spans="1:4" ht="15.75">
      <c r="A771" s="1915"/>
      <c r="B771" s="1893"/>
      <c r="C771" s="1888"/>
      <c r="D771" s="1888"/>
    </row>
    <row r="772" spans="1:4" ht="15.75">
      <c r="A772" s="1915"/>
      <c r="B772" s="1893"/>
      <c r="C772" s="1888"/>
      <c r="D772" s="1888"/>
    </row>
    <row r="773" spans="1:4" ht="15.75">
      <c r="A773" s="1915"/>
      <c r="B773" s="1893"/>
      <c r="C773" s="1888"/>
      <c r="D773" s="1888"/>
    </row>
    <row r="774" spans="1:4" ht="15.75">
      <c r="A774" s="1915"/>
      <c r="B774" s="1893"/>
      <c r="C774" s="1888"/>
      <c r="D774" s="1888"/>
    </row>
    <row r="775" spans="1:4" ht="15.75">
      <c r="A775" s="1915"/>
      <c r="B775" s="1893"/>
      <c r="C775" s="1888"/>
      <c r="D775" s="1888"/>
    </row>
    <row r="776" spans="1:4" ht="15.75">
      <c r="A776" s="1915"/>
      <c r="B776" s="1893"/>
      <c r="C776" s="1888"/>
      <c r="D776" s="1888"/>
    </row>
    <row r="777" spans="1:4" ht="15.75">
      <c r="A777" s="1915"/>
      <c r="B777" s="1893"/>
      <c r="C777" s="1888"/>
      <c r="D777" s="1888"/>
    </row>
    <row r="778" spans="1:4" ht="15.75">
      <c r="A778" s="1915"/>
      <c r="B778" s="1893"/>
      <c r="C778" s="1888"/>
      <c r="D778" s="1888"/>
    </row>
    <row r="779" spans="1:4" ht="15.75">
      <c r="A779" s="1915"/>
      <c r="B779" s="1893"/>
      <c r="C779" s="1888"/>
      <c r="D779" s="1888"/>
    </row>
    <row r="780" spans="1:4" ht="15.75">
      <c r="A780" s="1915"/>
      <c r="B780" s="1893"/>
      <c r="C780" s="1888"/>
      <c r="D780" s="1888"/>
    </row>
    <row r="781" spans="1:4" ht="15.75">
      <c r="A781" s="1915"/>
      <c r="B781" s="1893"/>
      <c r="C781" s="1888"/>
      <c r="D781" s="1888"/>
    </row>
    <row r="782" spans="1:4" ht="15.75">
      <c r="A782" s="1915"/>
      <c r="B782" s="1893"/>
      <c r="C782" s="1888"/>
      <c r="D782" s="1888"/>
    </row>
    <row r="783" spans="1:4" ht="15.75">
      <c r="A783" s="1915"/>
      <c r="B783" s="1893"/>
      <c r="C783" s="1888"/>
      <c r="D783" s="1888"/>
    </row>
    <row r="784" spans="1:4" ht="15.75">
      <c r="A784" s="1915"/>
      <c r="B784" s="1893"/>
      <c r="C784" s="1888"/>
      <c r="D784" s="1888"/>
    </row>
    <row r="785" spans="1:4" ht="15.75">
      <c r="A785" s="1915"/>
      <c r="B785" s="1893"/>
      <c r="C785" s="1888"/>
      <c r="D785" s="1888"/>
    </row>
    <row r="786" spans="1:4" ht="15.75">
      <c r="A786" s="1915"/>
      <c r="B786" s="1893"/>
      <c r="C786" s="1888"/>
      <c r="D786" s="1888"/>
    </row>
    <row r="787" spans="1:4" ht="15.75">
      <c r="A787" s="1915"/>
      <c r="B787" s="1893"/>
      <c r="C787" s="1888"/>
      <c r="D787" s="1888"/>
    </row>
    <row r="788" spans="1:4" ht="15.75">
      <c r="A788" s="1915"/>
      <c r="B788" s="1893"/>
      <c r="C788" s="1888"/>
      <c r="D788" s="1888"/>
    </row>
    <row r="789" spans="1:4" ht="15.75">
      <c r="A789" s="1915"/>
      <c r="B789" s="1893"/>
      <c r="C789" s="1888"/>
      <c r="D789" s="1888"/>
    </row>
    <row r="790" spans="1:4" ht="15.75">
      <c r="A790" s="1915"/>
      <c r="B790" s="1893"/>
      <c r="C790" s="1888"/>
      <c r="D790" s="1888"/>
    </row>
    <row r="791" spans="1:4" ht="15.75">
      <c r="A791" s="1915"/>
      <c r="B791" s="1893"/>
      <c r="C791" s="1888"/>
      <c r="D791" s="1888"/>
    </row>
    <row r="792" spans="1:4" ht="15.75">
      <c r="A792" s="1915"/>
      <c r="B792" s="1893"/>
      <c r="C792" s="1888"/>
      <c r="D792" s="1888"/>
    </row>
    <row r="793" spans="1:4" ht="15.75">
      <c r="A793" s="1915"/>
      <c r="B793" s="1893"/>
      <c r="C793" s="1888"/>
      <c r="D793" s="1888"/>
    </row>
    <row r="794" spans="1:4" ht="15.75">
      <c r="A794" s="1915"/>
      <c r="B794" s="1893"/>
      <c r="C794" s="1888"/>
      <c r="D794" s="1888"/>
    </row>
    <row r="795" spans="1:4" ht="15.75">
      <c r="A795" s="1915"/>
      <c r="B795" s="1893"/>
      <c r="C795" s="1888"/>
      <c r="D795" s="1888"/>
    </row>
    <row r="796" spans="1:4" ht="15.75">
      <c r="A796" s="1915"/>
      <c r="B796" s="1893"/>
      <c r="C796" s="1888"/>
      <c r="D796" s="1888"/>
    </row>
    <row r="797" spans="1:4" ht="15.75">
      <c r="A797" s="1915"/>
      <c r="B797" s="1893"/>
      <c r="C797" s="1888"/>
      <c r="D797" s="1888"/>
    </row>
    <row r="798" spans="1:4" ht="15.75">
      <c r="A798" s="1915"/>
      <c r="B798" s="1893"/>
      <c r="C798" s="1888"/>
      <c r="D798" s="1888"/>
    </row>
    <row r="799" spans="1:4" ht="15.75">
      <c r="A799" s="1915"/>
      <c r="B799" s="1893"/>
      <c r="C799" s="1888"/>
      <c r="D799" s="1888"/>
    </row>
    <row r="800" spans="1:4" ht="15.75">
      <c r="A800" s="1915"/>
      <c r="B800" s="1893"/>
      <c r="C800" s="1888"/>
      <c r="D800" s="1888"/>
    </row>
    <row r="801" spans="1:4" ht="15.75">
      <c r="A801" s="1915"/>
      <c r="B801" s="1893"/>
      <c r="C801" s="1888"/>
      <c r="D801" s="1888"/>
    </row>
    <row r="802" spans="1:4" ht="15.75">
      <c r="A802" s="1915"/>
      <c r="B802" s="1893"/>
      <c r="C802" s="1888"/>
      <c r="D802" s="1888"/>
    </row>
    <row r="803" spans="1:4" ht="15.75">
      <c r="A803" s="1915"/>
      <c r="B803" s="1893"/>
      <c r="C803" s="1888"/>
      <c r="D803" s="1888"/>
    </row>
    <row r="804" spans="1:4" ht="15.75">
      <c r="A804" s="1915"/>
      <c r="B804" s="1893"/>
      <c r="C804" s="1888"/>
      <c r="D804" s="1888"/>
    </row>
    <row r="805" spans="1:4" ht="15.75">
      <c r="A805" s="1915"/>
      <c r="B805" s="1893"/>
      <c r="C805" s="1888"/>
      <c r="D805" s="1888"/>
    </row>
    <row r="806" spans="1:4" ht="15.75">
      <c r="A806" s="1915"/>
      <c r="B806" s="1893"/>
      <c r="C806" s="1888"/>
      <c r="D806" s="1888"/>
    </row>
    <row r="807" spans="1:4" ht="15.75">
      <c r="A807" s="1915"/>
      <c r="B807" s="1893"/>
      <c r="C807" s="1888"/>
      <c r="D807" s="1888"/>
    </row>
    <row r="808" spans="1:4" ht="15.75">
      <c r="A808" s="1915"/>
      <c r="B808" s="1893"/>
      <c r="C808" s="1888"/>
      <c r="D808" s="1888"/>
    </row>
    <row r="809" spans="1:4" ht="15.75">
      <c r="A809" s="1915"/>
      <c r="B809" s="1893"/>
      <c r="C809" s="1888"/>
      <c r="D809" s="1888"/>
    </row>
    <row r="810" spans="1:4" ht="15.75">
      <c r="A810" s="1915"/>
      <c r="B810" s="1893"/>
      <c r="C810" s="1888"/>
      <c r="D810" s="1888"/>
    </row>
    <row r="811" spans="1:4" ht="15.75">
      <c r="A811" s="1915"/>
      <c r="B811" s="1893"/>
      <c r="C811" s="1888"/>
      <c r="D811" s="1888"/>
    </row>
    <row r="812" spans="1:4" ht="15.75">
      <c r="A812" s="1915"/>
      <c r="B812" s="1893"/>
      <c r="C812" s="1888"/>
      <c r="D812" s="1888"/>
    </row>
    <row r="813" spans="1:4" ht="15.75">
      <c r="A813" s="1915"/>
      <c r="B813" s="1893"/>
      <c r="C813" s="1888"/>
      <c r="D813" s="1888"/>
    </row>
    <row r="814" spans="1:4" ht="15.75">
      <c r="A814" s="1915"/>
      <c r="B814" s="1893"/>
      <c r="C814" s="1888"/>
      <c r="D814" s="1888"/>
    </row>
    <row r="815" spans="1:4" ht="15.75">
      <c r="A815" s="1915"/>
      <c r="B815" s="1893"/>
      <c r="C815" s="1888"/>
      <c r="D815" s="1888"/>
    </row>
    <row r="816" spans="1:4" ht="15.75">
      <c r="A816" s="1915"/>
      <c r="B816" s="1893"/>
      <c r="C816" s="1888"/>
      <c r="D816" s="1888"/>
    </row>
    <row r="817" spans="1:4" ht="15.75">
      <c r="A817" s="1915"/>
      <c r="B817" s="1893"/>
      <c r="C817" s="1888"/>
      <c r="D817" s="1888"/>
    </row>
    <row r="818" spans="1:4" ht="15.75">
      <c r="A818" s="1915"/>
      <c r="B818" s="1893"/>
      <c r="C818" s="1888"/>
      <c r="D818" s="1888"/>
    </row>
    <row r="819" spans="1:4" ht="15.75">
      <c r="A819" s="1915"/>
      <c r="B819" s="1893"/>
      <c r="C819" s="1888"/>
      <c r="D819" s="1888"/>
    </row>
    <row r="820" spans="1:4" ht="15.75">
      <c r="A820" s="1915"/>
      <c r="B820" s="1893"/>
      <c r="C820" s="1888"/>
      <c r="D820" s="1888"/>
    </row>
    <row r="821" spans="1:4" ht="15.75">
      <c r="A821" s="1915"/>
      <c r="B821" s="1893"/>
      <c r="C821" s="1888"/>
      <c r="D821" s="1888"/>
    </row>
    <row r="822" spans="1:4" ht="15.75">
      <c r="A822" s="1915"/>
      <c r="B822" s="1893"/>
      <c r="C822" s="1888"/>
      <c r="D822" s="1888"/>
    </row>
    <row r="823" spans="1:4" ht="15.75">
      <c r="A823" s="1915"/>
      <c r="B823" s="1893"/>
      <c r="C823" s="1888"/>
      <c r="D823" s="1888"/>
    </row>
    <row r="824" spans="1:4" ht="15.75">
      <c r="A824" s="1915"/>
      <c r="B824" s="1893"/>
      <c r="C824" s="1888"/>
      <c r="D824" s="1888"/>
    </row>
    <row r="825" spans="1:4" ht="15.75">
      <c r="A825" s="1915"/>
      <c r="B825" s="1893"/>
      <c r="C825" s="1888"/>
      <c r="D825" s="1888"/>
    </row>
    <row r="826" spans="1:4" ht="15.75">
      <c r="A826" s="1915"/>
      <c r="B826" s="1893"/>
      <c r="C826" s="1888"/>
      <c r="D826" s="1888"/>
    </row>
    <row r="827" spans="1:4" ht="15.75">
      <c r="A827" s="1915"/>
      <c r="B827" s="1893"/>
      <c r="C827" s="1888"/>
      <c r="D827" s="1888"/>
    </row>
    <row r="828" spans="1:4" ht="15.75">
      <c r="A828" s="1915"/>
      <c r="B828" s="1893"/>
      <c r="C828" s="1888"/>
      <c r="D828" s="1888"/>
    </row>
    <row r="829" spans="1:4" ht="15.75">
      <c r="A829" s="1915"/>
      <c r="B829" s="1893"/>
      <c r="C829" s="1888"/>
      <c r="D829" s="1888"/>
    </row>
    <row r="830" spans="1:4" ht="15.75">
      <c r="A830" s="1915"/>
      <c r="B830" s="1893"/>
      <c r="C830" s="1888"/>
      <c r="D830" s="1888"/>
    </row>
    <row r="831" spans="1:4" ht="15.75">
      <c r="A831" s="1915"/>
      <c r="B831" s="1893"/>
      <c r="C831" s="1888"/>
      <c r="D831" s="1888"/>
    </row>
    <row r="832" spans="1:4" ht="15.75">
      <c r="A832" s="1915"/>
      <c r="B832" s="1893"/>
      <c r="C832" s="1888"/>
      <c r="D832" s="1888"/>
    </row>
    <row r="833" spans="1:4" ht="15.75">
      <c r="A833" s="1915"/>
      <c r="B833" s="1893"/>
      <c r="C833" s="1888"/>
      <c r="D833" s="1888"/>
    </row>
    <row r="834" spans="1:4" ht="15.75">
      <c r="A834" s="1915"/>
      <c r="B834" s="1893"/>
      <c r="C834" s="1888"/>
      <c r="D834" s="1888"/>
    </row>
    <row r="835" spans="1:4" ht="15.75">
      <c r="A835" s="1915"/>
      <c r="B835" s="1893"/>
      <c r="C835" s="1888"/>
      <c r="D835" s="1888"/>
    </row>
    <row r="836" spans="1:4" ht="15.75">
      <c r="A836" s="1915"/>
      <c r="B836" s="1893"/>
      <c r="C836" s="1888"/>
      <c r="D836" s="1888"/>
    </row>
    <row r="837" spans="1:4" ht="15.75">
      <c r="A837" s="1915"/>
      <c r="B837" s="1893"/>
      <c r="C837" s="1888"/>
      <c r="D837" s="1888"/>
    </row>
    <row r="838" spans="1:4" ht="15.75">
      <c r="A838" s="1915"/>
      <c r="B838" s="1893"/>
      <c r="C838" s="1888"/>
      <c r="D838" s="1888"/>
    </row>
    <row r="839" spans="1:4" ht="15.75">
      <c r="A839" s="1915"/>
      <c r="B839" s="1893"/>
      <c r="C839" s="1888"/>
      <c r="D839" s="1888"/>
    </row>
    <row r="840" spans="1:4" ht="15.75">
      <c r="A840" s="1915"/>
      <c r="B840" s="1893"/>
      <c r="C840" s="1888"/>
      <c r="D840" s="1888"/>
    </row>
    <row r="841" spans="1:4" ht="15.75">
      <c r="A841" s="1915"/>
      <c r="B841" s="1893"/>
      <c r="C841" s="1888"/>
      <c r="D841" s="1888"/>
    </row>
    <row r="842" spans="1:4" ht="15.75">
      <c r="A842" s="1915"/>
      <c r="B842" s="1893"/>
      <c r="C842" s="1888"/>
      <c r="D842" s="1888"/>
    </row>
    <row r="843" spans="1:4" ht="15.75">
      <c r="A843" s="1915"/>
      <c r="B843" s="1893"/>
      <c r="C843" s="1888"/>
      <c r="D843" s="1888"/>
    </row>
    <row r="844" spans="1:4" ht="15.75">
      <c r="A844" s="1915"/>
      <c r="B844" s="1893"/>
      <c r="C844" s="1888"/>
      <c r="D844" s="1888"/>
    </row>
    <row r="845" spans="1:4" ht="15.75">
      <c r="A845" s="1915"/>
      <c r="B845" s="1893"/>
      <c r="C845" s="1888"/>
      <c r="D845" s="1888"/>
    </row>
    <row r="846" spans="1:4" ht="15.75">
      <c r="A846" s="1915"/>
      <c r="B846" s="1893"/>
      <c r="C846" s="1888"/>
      <c r="D846" s="1888"/>
    </row>
    <row r="847" spans="1:4" ht="15.75">
      <c r="A847" s="1915"/>
      <c r="B847" s="1893"/>
      <c r="C847" s="1888"/>
      <c r="D847" s="1888"/>
    </row>
    <row r="848" spans="1:4" ht="15.75">
      <c r="A848" s="1915"/>
      <c r="B848" s="1893"/>
      <c r="C848" s="1888"/>
      <c r="D848" s="1888"/>
    </row>
    <row r="849" spans="1:4" ht="15.75">
      <c r="A849" s="1915"/>
      <c r="B849" s="1893"/>
      <c r="C849" s="1888"/>
      <c r="D849" s="1888"/>
    </row>
    <row r="850" spans="1:4" ht="15.75">
      <c r="A850" s="1915"/>
      <c r="B850" s="1893"/>
      <c r="C850" s="1888"/>
      <c r="D850" s="1888"/>
    </row>
  </sheetData>
  <mergeCells count="1">
    <mergeCell ref="A1:B1"/>
  </mergeCells>
  <pageMargins left="0.78740157499999996" right="0.78740157499999996" top="0.984251969" bottom="0.984251969" header="0.4921259845" footer="0.4921259845"/>
  <headerFooter alignWithMargins="0"/>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C21260-4C48-48AA-9C53-64457345A84A}">
  <sheetPr>
    <pageSetUpPr fitToPage="1"/>
  </sheetPr>
  <dimension ref="A1:O114"/>
  <sheetViews>
    <sheetView showZeros="0" zoomScale="50" workbookViewId="0">
      <selection activeCell="S20" sqref="S20"/>
    </sheetView>
  </sheetViews>
  <sheetFormatPr baseColWidth="10" defaultRowHeight="15.75"/>
  <cols>
    <col min="1" max="1" width="4.28515625" style="3493" customWidth="1"/>
    <col min="2" max="4" width="22.140625" style="3493" customWidth="1"/>
    <col min="5" max="8" width="30.7109375" style="3493" customWidth="1"/>
    <col min="9" max="9" width="15.5703125" style="3493" customWidth="1"/>
    <col min="10" max="10" width="19.5703125" style="3493" customWidth="1"/>
    <col min="11" max="11" width="24.140625" style="3493" customWidth="1"/>
    <col min="12" max="12" width="26.140625" style="3493" customWidth="1"/>
    <col min="13" max="13" width="34.140625" style="3493" customWidth="1"/>
    <col min="14" max="14" width="41.42578125" style="3493" customWidth="1"/>
    <col min="15" max="15" width="4.5703125" style="3490" customWidth="1"/>
    <col min="16" max="16384" width="11.42578125" style="3490"/>
  </cols>
  <sheetData>
    <row r="1" spans="2:15" ht="42" customHeight="1">
      <c r="B1" s="3486" t="s">
        <v>5248</v>
      </c>
      <c r="C1" s="3487"/>
      <c r="D1" s="3487"/>
      <c r="E1" s="3487"/>
      <c r="F1" s="3487"/>
      <c r="G1" s="3487"/>
      <c r="H1" s="3487"/>
      <c r="I1" s="3487"/>
      <c r="J1" s="3487"/>
      <c r="K1" s="3487"/>
      <c r="L1" s="3487"/>
      <c r="M1" s="3487"/>
      <c r="N1" s="3488"/>
      <c r="O1" s="3489"/>
    </row>
    <row r="2" spans="2:15" s="3493" customFormat="1" ht="12" customHeight="1">
      <c r="B2" s="3491" t="s">
        <v>5311</v>
      </c>
      <c r="C2" s="8353" t="s">
        <v>5312</v>
      </c>
      <c r="D2" s="8353"/>
      <c r="E2" s="8353"/>
      <c r="F2" s="8353"/>
      <c r="G2" s="8354"/>
      <c r="H2" s="3491" t="s">
        <v>5313</v>
      </c>
      <c r="I2" s="8357" t="s">
        <v>5314</v>
      </c>
      <c r="J2" s="8357"/>
      <c r="K2" s="8357"/>
      <c r="L2" s="8357"/>
      <c r="M2" s="8357"/>
      <c r="N2" s="8358"/>
      <c r="O2" s="3492"/>
    </row>
    <row r="3" spans="2:15" s="3493" customFormat="1" ht="12" customHeight="1">
      <c r="B3" s="3494"/>
      <c r="C3" s="8355"/>
      <c r="D3" s="8355"/>
      <c r="E3" s="8355"/>
      <c r="F3" s="8355"/>
      <c r="G3" s="8356"/>
      <c r="H3" s="3494" t="s">
        <v>5315</v>
      </c>
      <c r="I3" s="8359"/>
      <c r="J3" s="8359"/>
      <c r="K3" s="8359"/>
      <c r="L3" s="8359"/>
      <c r="M3" s="8359"/>
      <c r="N3" s="8360"/>
      <c r="O3" s="3492"/>
    </row>
    <row r="4" spans="2:15" s="3493" customFormat="1" ht="12" customHeight="1">
      <c r="B4" s="3494" t="s">
        <v>5316</v>
      </c>
      <c r="C4" s="8359" t="s">
        <v>12</v>
      </c>
      <c r="D4" s="8359"/>
      <c r="E4" s="8359"/>
      <c r="F4" s="8359"/>
      <c r="G4" s="8360"/>
      <c r="H4" s="3494" t="s">
        <v>5317</v>
      </c>
      <c r="I4" s="8359" t="s">
        <v>5318</v>
      </c>
      <c r="J4" s="8359"/>
      <c r="K4" s="8359"/>
      <c r="L4" s="8359"/>
      <c r="M4" s="8359"/>
      <c r="N4" s="8360"/>
      <c r="O4" s="3492"/>
    </row>
    <row r="5" spans="2:15" s="3493" customFormat="1" ht="12" customHeight="1">
      <c r="B5" s="3494"/>
      <c r="C5" s="8359"/>
      <c r="D5" s="8359"/>
      <c r="E5" s="8359"/>
      <c r="F5" s="8359"/>
      <c r="G5" s="8360"/>
      <c r="H5" s="3494" t="s">
        <v>5319</v>
      </c>
      <c r="I5" s="8359"/>
      <c r="J5" s="8359"/>
      <c r="K5" s="8359"/>
      <c r="L5" s="8359"/>
      <c r="M5" s="8359"/>
      <c r="N5" s="8360"/>
      <c r="O5" s="3492"/>
    </row>
    <row r="6" spans="2:15" s="3493" customFormat="1" ht="12" customHeight="1">
      <c r="B6" s="3494" t="s">
        <v>5320</v>
      </c>
      <c r="C6" s="8359" t="s">
        <v>12</v>
      </c>
      <c r="D6" s="8359"/>
      <c r="E6" s="8359"/>
      <c r="F6" s="8359"/>
      <c r="G6" s="8360"/>
      <c r="H6" s="3494" t="s">
        <v>5321</v>
      </c>
      <c r="I6" s="8359" t="s">
        <v>5322</v>
      </c>
      <c r="J6" s="8359"/>
      <c r="K6" s="8359"/>
      <c r="L6" s="8359"/>
      <c r="M6" s="8359"/>
      <c r="N6" s="8360"/>
      <c r="O6" s="3492"/>
    </row>
    <row r="7" spans="2:15" s="3493" customFormat="1" ht="12" customHeight="1">
      <c r="B7" s="3495"/>
      <c r="C7" s="8361"/>
      <c r="D7" s="8361"/>
      <c r="E7" s="8361"/>
      <c r="F7" s="8361"/>
      <c r="G7" s="8362"/>
      <c r="H7" s="3495" t="s">
        <v>5323</v>
      </c>
      <c r="I7" s="8361"/>
      <c r="J7" s="8361"/>
      <c r="K7" s="8361"/>
      <c r="L7" s="8361"/>
      <c r="M7" s="8361"/>
      <c r="N7" s="8362"/>
      <c r="O7" s="3492"/>
    </row>
    <row r="8" spans="2:15" ht="97.5" customHeight="1">
      <c r="B8" s="8367" t="s">
        <v>5324</v>
      </c>
      <c r="C8" s="8367"/>
      <c r="D8" s="8367"/>
      <c r="E8" s="8367"/>
      <c r="F8" s="8367"/>
      <c r="G8" s="8367"/>
      <c r="H8" s="8367"/>
      <c r="I8" s="8367"/>
      <c r="J8" s="8367"/>
      <c r="K8" s="8367"/>
      <c r="L8" s="8367"/>
      <c r="M8" s="8367"/>
      <c r="N8" s="8367"/>
      <c r="O8" s="3489"/>
    </row>
    <row r="9" spans="2:15" ht="32.1" customHeight="1">
      <c r="B9" s="8368" t="s">
        <v>5325</v>
      </c>
      <c r="C9" s="8368"/>
      <c r="D9" s="8368"/>
      <c r="E9" s="8368"/>
      <c r="F9" s="8368"/>
      <c r="G9" s="8368"/>
      <c r="H9" s="8368"/>
      <c r="I9" s="8368"/>
      <c r="J9" s="8368"/>
      <c r="K9" s="8368"/>
      <c r="L9" s="8368"/>
      <c r="M9" s="8368"/>
      <c r="N9" s="8368"/>
      <c r="O9" s="3489"/>
    </row>
    <row r="10" spans="2:15" ht="17.25" customHeight="1" thickBot="1">
      <c r="B10" s="3496" t="str">
        <f ca="1">SUBSTITUTE(LEFT(CELL("filename",B10),FIND("]",CELL("filename",B10))-1),"[","")</f>
        <v>D:\Données\1.UPRT\0-UPRT.fait\1-UPRT.FR-SITE-WEB\ff-fiches-fabrications\ff.fiches.fabrication.2023\ffr.restaurant.2023\S_SOYEZ.CREATIFS.xlsx</v>
      </c>
      <c r="C10" s="3497"/>
      <c r="D10" s="3497"/>
      <c r="E10" s="3497"/>
      <c r="F10" s="3497"/>
      <c r="G10" s="3497"/>
      <c r="H10" s="3497"/>
      <c r="I10" s="3497"/>
      <c r="J10" s="3497"/>
      <c r="K10" s="3497"/>
      <c r="L10" s="3497"/>
      <c r="M10" s="3497"/>
      <c r="N10" s="3497"/>
      <c r="O10" s="3489"/>
    </row>
    <row r="11" spans="2:15" s="3506" customFormat="1" ht="20.100000000000001" customHeight="1">
      <c r="B11" s="3498" t="s">
        <v>5326</v>
      </c>
      <c r="C11" s="3499"/>
      <c r="D11" s="3500"/>
      <c r="E11" s="3499"/>
      <c r="F11" s="3501"/>
      <c r="G11" s="3502"/>
      <c r="H11" s="3502"/>
      <c r="I11" s="3501"/>
      <c r="J11" s="3502"/>
      <c r="K11" s="3501"/>
      <c r="L11" s="3503"/>
      <c r="M11" s="3504"/>
      <c r="N11" s="3505"/>
    </row>
    <row r="12" spans="2:15" s="3507" customFormat="1" ht="79.5" customHeight="1">
      <c r="B12" s="8369" t="s">
        <v>5327</v>
      </c>
      <c r="C12" s="8370"/>
      <c r="D12" s="8370"/>
      <c r="E12" s="8370"/>
      <c r="F12" s="8370"/>
      <c r="G12" s="8370"/>
      <c r="H12" s="8370"/>
      <c r="I12" s="8370"/>
      <c r="J12" s="8370"/>
      <c r="K12" s="8370"/>
      <c r="L12" s="8370"/>
      <c r="M12" s="8370"/>
      <c r="N12" s="8371"/>
      <c r="O12" s="3506"/>
    </row>
    <row r="13" spans="2:15" s="3506" customFormat="1" ht="9" customHeight="1">
      <c r="B13" s="3508"/>
      <c r="C13" s="3509"/>
      <c r="D13" s="3510"/>
      <c r="E13" s="3511"/>
      <c r="F13" s="3512"/>
      <c r="G13" s="3512"/>
      <c r="H13" s="3512"/>
      <c r="I13" s="3513"/>
      <c r="J13" s="3514"/>
      <c r="K13" s="3510"/>
      <c r="L13" s="3511"/>
      <c r="M13" s="3515"/>
      <c r="N13" s="3516"/>
      <c r="O13" s="3517"/>
    </row>
    <row r="14" spans="2:15">
      <c r="B14" s="3518"/>
      <c r="C14" s="3519"/>
      <c r="D14" s="3519"/>
      <c r="E14" s="3519"/>
      <c r="F14" s="3519"/>
      <c r="G14" s="3519"/>
      <c r="H14" s="3519"/>
      <c r="I14" s="3519"/>
      <c r="J14" s="3519"/>
      <c r="K14" s="3519"/>
      <c r="L14" s="3519"/>
      <c r="M14" s="3519"/>
      <c r="N14" s="3520"/>
    </row>
    <row r="15" spans="2:15" ht="53.25" customHeight="1">
      <c r="B15" s="3521" t="s">
        <v>5328</v>
      </c>
      <c r="C15" s="3522"/>
      <c r="D15" s="3522"/>
      <c r="E15" s="3522"/>
      <c r="F15" s="3522"/>
      <c r="G15" s="3522"/>
      <c r="H15" s="3522"/>
      <c r="I15" s="3522"/>
      <c r="J15" s="3522"/>
      <c r="K15" s="3522"/>
      <c r="L15" s="3522"/>
      <c r="M15" s="3522"/>
      <c r="N15" s="3523"/>
    </row>
    <row r="16" spans="2:15" ht="15" customHeight="1">
      <c r="B16" s="3524"/>
      <c r="C16" s="3525"/>
      <c r="D16" s="3525"/>
      <c r="E16" s="3525"/>
      <c r="F16" s="3525"/>
      <c r="G16" s="3525"/>
      <c r="H16" s="3525"/>
      <c r="I16" s="3525"/>
      <c r="J16" s="3525"/>
      <c r="K16" s="3525"/>
      <c r="L16" s="3525"/>
      <c r="M16" s="3525"/>
      <c r="N16" s="3526"/>
    </row>
    <row r="17" spans="2:15" ht="15" customHeight="1">
      <c r="B17" s="3524"/>
      <c r="C17" s="3525"/>
      <c r="D17" s="3525"/>
      <c r="E17" s="3525"/>
      <c r="F17" s="3525"/>
      <c r="G17" s="3525"/>
      <c r="H17" s="3525"/>
      <c r="I17" s="3525"/>
      <c r="J17" s="3525"/>
      <c r="K17" s="3525"/>
      <c r="L17" s="3525"/>
      <c r="M17" s="3525"/>
      <c r="N17" s="3526"/>
    </row>
    <row r="18" spans="2:15" ht="26.25" customHeight="1">
      <c r="B18" s="3524"/>
      <c r="C18" s="3525"/>
      <c r="D18" s="3525"/>
      <c r="E18" s="3525"/>
      <c r="F18" s="3525"/>
      <c r="G18" s="3525"/>
      <c r="H18" s="3525"/>
      <c r="I18" s="3525"/>
      <c r="J18" s="3525"/>
      <c r="K18" s="3525"/>
      <c r="L18" s="3525"/>
      <c r="M18" s="3525"/>
      <c r="N18" s="3526"/>
    </row>
    <row r="19" spans="2:15" ht="29.25" customHeight="1">
      <c r="B19" s="3524"/>
      <c r="C19" s="3525"/>
      <c r="D19" s="3527"/>
      <c r="E19" s="3528" t="s">
        <v>5329</v>
      </c>
      <c r="F19" s="3529" t="s">
        <v>4883</v>
      </c>
      <c r="G19" s="3530" t="s">
        <v>5330</v>
      </c>
      <c r="H19" s="3531" t="s">
        <v>4885</v>
      </c>
      <c r="I19" s="3528"/>
      <c r="J19" s="3532" t="s">
        <v>5331</v>
      </c>
      <c r="K19" s="3533"/>
      <c r="L19" s="3528"/>
      <c r="M19" s="3534" t="s">
        <v>5332</v>
      </c>
      <c r="N19" s="3535"/>
    </row>
    <row r="20" spans="2:15" ht="26.25" customHeight="1">
      <c r="B20" s="3524"/>
      <c r="C20" s="3525"/>
      <c r="D20" s="3527"/>
      <c r="E20" s="3527"/>
      <c r="F20" s="3527"/>
      <c r="G20" s="3527"/>
      <c r="H20" s="3527"/>
      <c r="I20" s="3527"/>
      <c r="J20" s="3536"/>
      <c r="K20" s="3522"/>
      <c r="L20" s="3527"/>
      <c r="M20" s="3536"/>
      <c r="N20" s="3523"/>
    </row>
    <row r="21" spans="2:15" ht="83.25" customHeight="1">
      <c r="B21" s="3524"/>
      <c r="C21" s="3525"/>
      <c r="D21" s="3527"/>
      <c r="E21" s="3537" t="s">
        <v>5333</v>
      </c>
      <c r="F21" s="3537" t="s">
        <v>4600</v>
      </c>
      <c r="G21" s="3537" t="s">
        <v>5334</v>
      </c>
      <c r="H21" s="3537" t="s">
        <v>5335</v>
      </c>
      <c r="I21" s="3527"/>
      <c r="J21" s="8372" t="s">
        <v>5336</v>
      </c>
      <c r="K21" s="8373"/>
      <c r="L21" s="3527"/>
      <c r="M21" s="8372" t="s">
        <v>5337</v>
      </c>
      <c r="N21" s="8374"/>
    </row>
    <row r="22" spans="2:15" ht="25.5" customHeight="1">
      <c r="B22" s="3524"/>
      <c r="C22" s="3525"/>
      <c r="D22" s="3525"/>
      <c r="E22" s="3525"/>
      <c r="F22" s="3525"/>
      <c r="G22" s="3525"/>
      <c r="H22" s="3525"/>
      <c r="I22" s="3525"/>
      <c r="J22" s="8375" t="s">
        <v>5338</v>
      </c>
      <c r="K22" s="8375"/>
      <c r="L22" s="3525"/>
      <c r="M22" s="8375" t="s">
        <v>5339</v>
      </c>
      <c r="N22" s="8376"/>
    </row>
    <row r="23" spans="2:15" s="3506" customFormat="1" ht="95.25" customHeight="1">
      <c r="B23" s="3538" t="s">
        <v>5340</v>
      </c>
      <c r="C23" s="3522"/>
      <c r="D23" s="3522"/>
      <c r="E23" s="3539" t="s">
        <v>396</v>
      </c>
      <c r="F23" s="3539" t="s">
        <v>396</v>
      </c>
      <c r="G23" s="3539" t="s">
        <v>396</v>
      </c>
      <c r="H23" s="3539" t="s">
        <v>396</v>
      </c>
      <c r="I23" s="3525"/>
      <c r="J23" s="8375"/>
      <c r="K23" s="8375"/>
      <c r="L23" s="3525"/>
      <c r="M23" s="8375"/>
      <c r="N23" s="8376"/>
    </row>
    <row r="24" spans="2:15" ht="15" customHeight="1">
      <c r="B24" s="3524"/>
      <c r="C24" s="3525"/>
      <c r="D24" s="3525"/>
      <c r="E24" s="3525"/>
      <c r="F24" s="3525"/>
      <c r="G24" s="3525"/>
      <c r="H24" s="3525"/>
      <c r="I24" s="3525"/>
      <c r="J24" s="8375"/>
      <c r="K24" s="8375"/>
      <c r="L24" s="3525"/>
      <c r="M24" s="8375"/>
      <c r="N24" s="8376"/>
    </row>
    <row r="25" spans="2:15" ht="15" customHeight="1">
      <c r="B25" s="3540"/>
      <c r="C25" s="3541"/>
      <c r="D25" s="3541"/>
      <c r="E25" s="3541"/>
      <c r="F25" s="3541"/>
      <c r="G25" s="3541"/>
      <c r="H25" s="3541"/>
      <c r="I25" s="3541"/>
      <c r="J25" s="3541"/>
      <c r="K25" s="3541"/>
      <c r="L25" s="3541"/>
      <c r="M25" s="3541"/>
      <c r="N25" s="3542"/>
    </row>
    <row r="26" spans="2:15" s="3506" customFormat="1" ht="45.95" customHeight="1">
      <c r="B26" s="3538" t="s">
        <v>5341</v>
      </c>
      <c r="C26" s="3522"/>
      <c r="D26" s="3522"/>
      <c r="E26" s="3539" t="s">
        <v>396</v>
      </c>
      <c r="F26" s="3539" t="s">
        <v>396</v>
      </c>
      <c r="G26" s="3543"/>
      <c r="H26" s="3543"/>
      <c r="I26" s="3525"/>
      <c r="J26" s="3544" t="s">
        <v>396</v>
      </c>
      <c r="K26" s="3522"/>
      <c r="L26" s="3525"/>
      <c r="M26" s="3544" t="s">
        <v>396</v>
      </c>
      <c r="N26" s="3523"/>
    </row>
    <row r="27" spans="2:15">
      <c r="B27" s="3545"/>
      <c r="I27" s="3519"/>
      <c r="J27" s="3519"/>
      <c r="K27" s="3519"/>
      <c r="L27" s="3519"/>
      <c r="M27" s="3519"/>
      <c r="N27" s="3520"/>
    </row>
    <row r="28" spans="2:15" ht="15" customHeight="1">
      <c r="B28" s="8377" t="s">
        <v>5342</v>
      </c>
      <c r="C28" s="8378"/>
      <c r="D28" s="8378"/>
      <c r="E28" s="8378"/>
      <c r="F28" s="8378"/>
      <c r="G28" s="8378"/>
      <c r="H28" s="8378"/>
      <c r="I28" s="8378"/>
      <c r="J28" s="8378"/>
      <c r="K28" s="8378"/>
      <c r="L28" s="8378"/>
      <c r="M28" s="8378"/>
      <c r="N28" s="8379"/>
    </row>
    <row r="29" spans="2:15" s="3506" customFormat="1" ht="45.95" customHeight="1">
      <c r="B29" s="8377"/>
      <c r="C29" s="8378"/>
      <c r="D29" s="8378"/>
      <c r="E29" s="8378"/>
      <c r="F29" s="8378"/>
      <c r="G29" s="8378"/>
      <c r="H29" s="8378"/>
      <c r="I29" s="8378"/>
      <c r="J29" s="8378"/>
      <c r="K29" s="8378"/>
      <c r="L29" s="8378"/>
      <c r="M29" s="8378"/>
      <c r="N29" s="8379"/>
    </row>
    <row r="30" spans="2:15" s="3506" customFormat="1" ht="14.25" customHeight="1">
      <c r="B30" s="3546"/>
      <c r="C30" s="3547"/>
      <c r="D30" s="3547"/>
      <c r="E30" s="3547"/>
      <c r="F30" s="3547"/>
      <c r="G30" s="3547"/>
      <c r="H30" s="3547"/>
      <c r="I30" s="3547"/>
      <c r="J30" s="3547"/>
      <c r="K30" s="3547"/>
      <c r="L30" s="3547"/>
      <c r="M30" s="3547"/>
      <c r="N30" s="3548"/>
    </row>
    <row r="31" spans="2:15" s="3507" customFormat="1" ht="97.5" customHeight="1">
      <c r="B31" s="8369" t="s">
        <v>5343</v>
      </c>
      <c r="C31" s="8370"/>
      <c r="D31" s="8370"/>
      <c r="E31" s="8370"/>
      <c r="F31" s="8370"/>
      <c r="G31" s="8370"/>
      <c r="H31" s="8370"/>
      <c r="I31" s="8370"/>
      <c r="J31" s="8370"/>
      <c r="K31" s="8370"/>
      <c r="L31" s="8370"/>
      <c r="M31" s="8370"/>
      <c r="N31" s="8371"/>
      <c r="O31" s="3506"/>
    </row>
    <row r="32" spans="2:15" ht="15.75" customHeight="1" thickBot="1">
      <c r="B32" s="3549"/>
      <c r="C32" s="3550"/>
      <c r="D32" s="3550"/>
      <c r="E32" s="3550"/>
      <c r="F32" s="3551"/>
      <c r="G32" s="3551"/>
      <c r="H32" s="3551"/>
      <c r="I32" s="3551"/>
      <c r="J32" s="3551"/>
      <c r="K32" s="3551"/>
      <c r="L32" s="3551"/>
      <c r="M32" s="3551"/>
      <c r="N32" s="3552"/>
    </row>
    <row r="33" spans="1:15" ht="9" customHeight="1">
      <c r="B33" s="3553"/>
      <c r="C33" s="3553"/>
      <c r="D33" s="3554"/>
      <c r="E33" s="3555"/>
      <c r="F33" s="3555"/>
      <c r="G33" s="3555"/>
      <c r="H33" s="3556"/>
      <c r="I33" s="3556"/>
      <c r="J33" s="3556"/>
      <c r="K33" s="3556"/>
      <c r="L33" s="3556"/>
      <c r="M33" s="3556"/>
      <c r="N33" s="3489"/>
      <c r="O33" s="3489"/>
    </row>
    <row r="34" spans="1:15" ht="36.950000000000003" customHeight="1">
      <c r="B34" s="3557" t="s">
        <v>5344</v>
      </c>
      <c r="C34" s="3557"/>
      <c r="D34" s="3557"/>
      <c r="E34" s="3557"/>
      <c r="F34" s="3557"/>
      <c r="G34" s="3557"/>
      <c r="H34" s="3557"/>
      <c r="I34" s="3558"/>
      <c r="J34" s="3558"/>
      <c r="K34" s="3558"/>
      <c r="L34" s="3558"/>
      <c r="M34" s="3558"/>
      <c r="N34" s="3558"/>
      <c r="O34" s="3489"/>
    </row>
    <row r="35" spans="1:15" ht="9" customHeight="1">
      <c r="B35" s="3553"/>
      <c r="C35" s="3553"/>
      <c r="D35" s="3554"/>
      <c r="E35" s="3555"/>
      <c r="F35" s="3555"/>
      <c r="G35" s="3555"/>
      <c r="H35" s="3556"/>
      <c r="I35" s="3556"/>
      <c r="J35" s="3556"/>
      <c r="K35" s="3556"/>
      <c r="L35" s="3556"/>
      <c r="M35" s="3556"/>
      <c r="N35" s="3489"/>
      <c r="O35" s="3489"/>
    </row>
    <row r="36" spans="1:15" ht="20.100000000000001" customHeight="1">
      <c r="A36" s="3490"/>
      <c r="B36" s="3559" t="s">
        <v>5345</v>
      </c>
      <c r="C36" s="3560"/>
      <c r="D36" s="3560"/>
      <c r="E36" s="3560"/>
      <c r="F36" s="3560"/>
      <c r="G36" s="3560"/>
      <c r="H36" s="3560"/>
      <c r="I36" s="3560"/>
      <c r="J36" s="3560"/>
      <c r="K36" s="3560"/>
      <c r="L36" s="3560"/>
      <c r="M36" s="3560"/>
      <c r="N36" s="3561"/>
    </row>
    <row r="37" spans="1:15" ht="21.95" customHeight="1">
      <c r="A37" s="3490"/>
      <c r="B37" s="3562" t="s">
        <v>5346</v>
      </c>
      <c r="C37" s="3563"/>
      <c r="D37" s="3563"/>
      <c r="E37" s="3564"/>
      <c r="F37" s="3564"/>
      <c r="G37" s="3565" t="s">
        <v>5347</v>
      </c>
      <c r="H37" s="3566"/>
      <c r="I37" s="8380" t="s">
        <v>5348</v>
      </c>
      <c r="J37" s="8381"/>
      <c r="K37" s="8381"/>
      <c r="L37" s="8381"/>
      <c r="M37" s="8381"/>
      <c r="N37" s="8382"/>
    </row>
    <row r="38" spans="1:15" ht="26.25" customHeight="1">
      <c r="A38" s="3490"/>
      <c r="B38" s="3562" t="s">
        <v>5349</v>
      </c>
      <c r="C38" s="3567"/>
      <c r="D38" s="3567"/>
      <c r="E38" s="3568"/>
      <c r="F38" s="3569" t="s">
        <v>5350</v>
      </c>
      <c r="G38" s="3565" t="s">
        <v>5351</v>
      </c>
      <c r="H38" s="3570"/>
      <c r="I38" s="8383"/>
      <c r="J38" s="8381"/>
      <c r="K38" s="8381"/>
      <c r="L38" s="8381"/>
      <c r="M38" s="8381"/>
      <c r="N38" s="8382"/>
    </row>
    <row r="39" spans="1:15" ht="21.95" customHeight="1">
      <c r="A39" s="3490"/>
      <c r="B39" s="3562" t="s">
        <v>5352</v>
      </c>
      <c r="C39" s="3567"/>
      <c r="D39" s="3567"/>
      <c r="E39" s="3568"/>
      <c r="F39" s="3569" t="s">
        <v>5350</v>
      </c>
      <c r="G39" s="3565" t="s">
        <v>5353</v>
      </c>
      <c r="H39" s="3570"/>
      <c r="I39" s="8383"/>
      <c r="J39" s="8381"/>
      <c r="K39" s="8381"/>
      <c r="L39" s="8381"/>
      <c r="M39" s="8381"/>
      <c r="N39" s="8382"/>
    </row>
    <row r="40" spans="1:15" ht="21.75" customHeight="1">
      <c r="A40" s="3490"/>
      <c r="B40" s="3562" t="s">
        <v>5354</v>
      </c>
      <c r="C40" s="3567"/>
      <c r="D40" s="3567"/>
      <c r="E40" s="3568"/>
      <c r="F40" s="3569" t="s">
        <v>5350</v>
      </c>
      <c r="G40" s="3565" t="s">
        <v>5355</v>
      </c>
      <c r="H40" s="3570"/>
      <c r="I40" s="8383"/>
      <c r="J40" s="8381"/>
      <c r="K40" s="8381"/>
      <c r="L40" s="8381"/>
      <c r="M40" s="8381"/>
      <c r="N40" s="8382"/>
    </row>
    <row r="41" spans="1:15" ht="21.95" customHeight="1">
      <c r="A41" s="3490"/>
      <c r="B41" s="3562" t="s">
        <v>5356</v>
      </c>
      <c r="C41" s="3567"/>
      <c r="D41" s="3567"/>
      <c r="E41" s="3568"/>
      <c r="F41" s="3569" t="s">
        <v>5350</v>
      </c>
      <c r="G41" s="3565" t="s">
        <v>5357</v>
      </c>
      <c r="H41" s="3570"/>
      <c r="I41" s="8384" t="s">
        <v>5358</v>
      </c>
      <c r="J41" s="8385"/>
      <c r="K41" s="8385"/>
      <c r="L41" s="8385"/>
      <c r="M41" s="8385"/>
      <c r="N41" s="8386"/>
    </row>
    <row r="42" spans="1:15" ht="21.95" customHeight="1">
      <c r="A42" s="3490"/>
      <c r="B42" s="3562" t="s">
        <v>5359</v>
      </c>
      <c r="C42" s="3567"/>
      <c r="D42" s="3567"/>
      <c r="E42" s="3568"/>
      <c r="F42" s="3569" t="s">
        <v>5350</v>
      </c>
      <c r="G42" s="3565" t="s">
        <v>5360</v>
      </c>
      <c r="H42" s="3570"/>
      <c r="I42" s="8387"/>
      <c r="J42" s="8385"/>
      <c r="K42" s="8385"/>
      <c r="L42" s="8385"/>
      <c r="M42" s="8385"/>
      <c r="N42" s="8386"/>
    </row>
    <row r="43" spans="1:15" ht="21.95" customHeight="1">
      <c r="A43" s="3490"/>
      <c r="B43" s="3571" t="s">
        <v>5361</v>
      </c>
      <c r="C43" s="3572"/>
      <c r="D43" s="3572"/>
      <c r="E43" s="3573"/>
      <c r="F43" s="3574"/>
      <c r="G43" s="3575"/>
      <c r="H43" s="3576"/>
      <c r="I43" s="8388" t="s">
        <v>5362</v>
      </c>
      <c r="J43" s="8389"/>
      <c r="K43" s="8389"/>
      <c r="L43" s="8389"/>
      <c r="M43" s="8389"/>
      <c r="N43" s="8390"/>
    </row>
    <row r="44" spans="1:15" ht="21.95" customHeight="1">
      <c r="A44" s="3490"/>
      <c r="B44" s="3562"/>
      <c r="C44" s="3577"/>
      <c r="D44" s="3572"/>
      <c r="E44" s="3578" t="s">
        <v>5363</v>
      </c>
      <c r="F44" s="3575"/>
      <c r="G44" s="3579" t="s">
        <v>5364</v>
      </c>
      <c r="H44" s="3576"/>
      <c r="I44" s="8388"/>
      <c r="J44" s="8389"/>
      <c r="K44" s="8389"/>
      <c r="L44" s="8389"/>
      <c r="M44" s="8389"/>
      <c r="N44" s="8390"/>
    </row>
    <row r="45" spans="1:15" ht="20.100000000000001" customHeight="1">
      <c r="A45" s="3490"/>
      <c r="B45" s="3562"/>
      <c r="C45" s="3577"/>
      <c r="D45" s="3572"/>
      <c r="E45" s="3578" t="s">
        <v>5365</v>
      </c>
      <c r="F45" s="3575"/>
      <c r="G45" s="3579" t="s">
        <v>5366</v>
      </c>
      <c r="H45" s="3576"/>
      <c r="I45" s="8388"/>
      <c r="J45" s="8389"/>
      <c r="K45" s="8389"/>
      <c r="L45" s="8389"/>
      <c r="M45" s="8389"/>
      <c r="N45" s="8390"/>
    </row>
    <row r="46" spans="1:15" ht="20.100000000000001" customHeight="1">
      <c r="A46" s="3490"/>
      <c r="B46" s="3562"/>
      <c r="C46" s="3577"/>
      <c r="D46" s="3572"/>
      <c r="E46" s="3578" t="s">
        <v>5367</v>
      </c>
      <c r="F46" s="3575"/>
      <c r="G46" s="3579" t="s">
        <v>5368</v>
      </c>
      <c r="H46" s="3576"/>
      <c r="I46" s="8388"/>
      <c r="J46" s="8389"/>
      <c r="K46" s="8389"/>
      <c r="L46" s="8389"/>
      <c r="M46" s="8389"/>
      <c r="N46" s="8390"/>
    </row>
    <row r="47" spans="1:15" ht="20.100000000000001" customHeight="1">
      <c r="A47" s="3490"/>
      <c r="B47" s="3580" t="s">
        <v>5369</v>
      </c>
      <c r="C47" s="3581"/>
      <c r="D47" s="3582"/>
      <c r="E47" s="3583"/>
      <c r="F47" s="3584"/>
      <c r="G47" s="3584"/>
      <c r="H47" s="3584"/>
      <c r="I47" s="8388"/>
      <c r="J47" s="8389"/>
      <c r="K47" s="8389"/>
      <c r="L47" s="8389"/>
      <c r="M47" s="8389"/>
      <c r="N47" s="8390"/>
    </row>
    <row r="48" spans="1:15" ht="30" customHeight="1">
      <c r="A48" s="3490"/>
      <c r="B48" s="3585" t="s">
        <v>5370</v>
      </c>
      <c r="C48" s="3586"/>
      <c r="D48" s="3586"/>
      <c r="E48" s="3586"/>
      <c r="F48" s="3586"/>
      <c r="G48" s="3586"/>
      <c r="H48" s="3586"/>
      <c r="I48" s="8391"/>
      <c r="J48" s="8392"/>
      <c r="K48" s="8392"/>
      <c r="L48" s="8392"/>
      <c r="M48" s="8392"/>
      <c r="N48" s="8393"/>
    </row>
    <row r="49" spans="1:15" s="3506" customFormat="1" ht="15" customHeight="1">
      <c r="B49" s="3587"/>
      <c r="C49" s="8363" t="s">
        <v>5371</v>
      </c>
      <c r="D49" s="8363"/>
      <c r="E49" s="8363"/>
      <c r="F49" s="8363"/>
      <c r="G49" s="8363"/>
      <c r="H49" s="8363"/>
      <c r="I49" s="8363"/>
      <c r="J49" s="8363"/>
      <c r="K49" s="8363"/>
      <c r="L49" s="8363"/>
      <c r="M49" s="8363"/>
      <c r="N49" s="8364"/>
    </row>
    <row r="50" spans="1:15" s="3506" customFormat="1" ht="27" customHeight="1">
      <c r="B50" s="3588"/>
      <c r="C50" s="8365"/>
      <c r="D50" s="8365"/>
      <c r="E50" s="8365"/>
      <c r="F50" s="8365"/>
      <c r="G50" s="8365"/>
      <c r="H50" s="8365"/>
      <c r="I50" s="8365"/>
      <c r="J50" s="8365"/>
      <c r="K50" s="8365"/>
      <c r="L50" s="8365"/>
      <c r="M50" s="8365"/>
      <c r="N50" s="8366"/>
      <c r="O50" s="3589">
        <f>N50/200</f>
        <v>0</v>
      </c>
    </row>
    <row r="51" spans="1:15" s="3506" customFormat="1" ht="12.75" customHeight="1">
      <c r="B51" s="3590" t="s">
        <v>53</v>
      </c>
      <c r="C51" s="3591" t="s">
        <v>5372</v>
      </c>
      <c r="D51" s="3591"/>
      <c r="E51" s="3591"/>
      <c r="F51" s="3591"/>
      <c r="G51" s="3591"/>
      <c r="H51" s="3591"/>
      <c r="I51" s="3591"/>
      <c r="J51" s="3591"/>
      <c r="K51" s="3591"/>
      <c r="L51" s="3591"/>
      <c r="M51" s="3591"/>
      <c r="N51" s="3592"/>
    </row>
    <row r="52" spans="1:15" s="3506" customFormat="1" ht="12.75">
      <c r="B52" s="3593"/>
      <c r="C52" s="3594" t="s">
        <v>5373</v>
      </c>
      <c r="D52" s="3595"/>
      <c r="E52" s="3596"/>
      <c r="F52" s="3594" t="s">
        <v>5374</v>
      </c>
      <c r="G52" s="8394"/>
      <c r="H52" s="3597"/>
      <c r="I52" s="3596"/>
      <c r="J52" s="3598" t="s">
        <v>5375</v>
      </c>
      <c r="K52" s="3595"/>
      <c r="L52" s="3596"/>
      <c r="M52" s="3594" t="s">
        <v>5376</v>
      </c>
      <c r="N52" s="3595"/>
    </row>
    <row r="53" spans="1:15" s="3506" customFormat="1" ht="12.75">
      <c r="B53" s="3593"/>
      <c r="C53" s="3594" t="s">
        <v>5377</v>
      </c>
      <c r="D53" s="3595"/>
      <c r="E53" s="3596"/>
      <c r="F53" s="3594" t="s">
        <v>5378</v>
      </c>
      <c r="G53" s="8395"/>
      <c r="H53" s="3597"/>
      <c r="I53" s="3596"/>
      <c r="J53" s="3594" t="s">
        <v>335</v>
      </c>
      <c r="K53" s="3595"/>
      <c r="L53" s="3596"/>
      <c r="M53" s="3594" t="s">
        <v>5379</v>
      </c>
      <c r="N53" s="3595"/>
    </row>
    <row r="54" spans="1:15" s="3506" customFormat="1" ht="15" customHeight="1">
      <c r="B54" s="3593"/>
      <c r="C54" s="3594" t="s">
        <v>1838</v>
      </c>
      <c r="D54" s="3599"/>
      <c r="E54" s="3600"/>
      <c r="F54" s="3598" t="s">
        <v>1833</v>
      </c>
      <c r="G54" s="3599"/>
      <c r="H54" s="3597"/>
      <c r="I54" s="3601"/>
      <c r="J54" s="3594" t="s">
        <v>5380</v>
      </c>
      <c r="K54" s="3599"/>
      <c r="L54" s="3602" t="s">
        <v>5381</v>
      </c>
      <c r="M54" s="3603"/>
      <c r="N54" s="3604"/>
      <c r="O54" s="3589">
        <f>N54/200</f>
        <v>0</v>
      </c>
    </row>
    <row r="55" spans="1:15" s="3506" customFormat="1" ht="15" customHeight="1">
      <c r="B55" s="3605" t="s">
        <v>5382</v>
      </c>
      <c r="C55" s="3606"/>
      <c r="D55" s="3606"/>
      <c r="E55" s="3606"/>
      <c r="F55" s="3607"/>
      <c r="G55" s="3607"/>
      <c r="H55" s="3608"/>
      <c r="I55" s="3608"/>
      <c r="J55" s="3609"/>
      <c r="K55" s="3609"/>
      <c r="L55" s="3609"/>
      <c r="M55" s="3609"/>
      <c r="N55" s="3610"/>
    </row>
    <row r="56" spans="1:15" ht="37.5" customHeight="1">
      <c r="A56" s="3611"/>
      <c r="B56" s="3611"/>
      <c r="C56" s="3611"/>
      <c r="D56" s="3611"/>
      <c r="E56" s="3611"/>
      <c r="F56" s="3611"/>
      <c r="G56" s="3611"/>
      <c r="H56" s="3611"/>
      <c r="I56" s="3611"/>
      <c r="J56" s="3611"/>
      <c r="K56" s="3611"/>
      <c r="L56" s="3611"/>
      <c r="M56" s="3611"/>
      <c r="N56" s="3611"/>
    </row>
    <row r="57" spans="1:15" ht="42" customHeight="1">
      <c r="B57" s="3612" t="s">
        <v>5383</v>
      </c>
      <c r="C57" s="3487"/>
      <c r="D57" s="3487"/>
      <c r="E57" s="3487"/>
      <c r="F57" s="3487"/>
      <c r="G57" s="3487"/>
      <c r="H57" s="3487"/>
      <c r="I57" s="3487"/>
      <c r="J57" s="3487"/>
      <c r="K57" s="3487"/>
      <c r="L57" s="3487"/>
      <c r="M57" s="3487"/>
      <c r="N57" s="3488"/>
      <c r="O57" s="3489"/>
    </row>
    <row r="58" spans="1:15" s="3493" customFormat="1" ht="12" customHeight="1">
      <c r="B58" s="3491" t="s">
        <v>5311</v>
      </c>
      <c r="C58" s="8357" t="s">
        <v>5384</v>
      </c>
      <c r="D58" s="8357"/>
      <c r="E58" s="8357"/>
      <c r="F58" s="8357"/>
      <c r="G58" s="8358"/>
      <c r="H58" s="3491" t="s">
        <v>5313</v>
      </c>
      <c r="I58" s="8357" t="s">
        <v>5314</v>
      </c>
      <c r="J58" s="8357"/>
      <c r="K58" s="8357"/>
      <c r="L58" s="8357"/>
      <c r="M58" s="8357"/>
      <c r="N58" s="8358"/>
      <c r="O58" s="3492"/>
    </row>
    <row r="59" spans="1:15" s="3493" customFormat="1" ht="12" customHeight="1">
      <c r="B59" s="3494"/>
      <c r="C59" s="8359"/>
      <c r="D59" s="8359"/>
      <c r="E59" s="8359"/>
      <c r="F59" s="8359"/>
      <c r="G59" s="8360"/>
      <c r="H59" s="3494" t="s">
        <v>5315</v>
      </c>
      <c r="I59" s="8359"/>
      <c r="J59" s="8359"/>
      <c r="K59" s="8359"/>
      <c r="L59" s="8359"/>
      <c r="M59" s="8359"/>
      <c r="N59" s="8360"/>
      <c r="O59" s="3492"/>
    </row>
    <row r="60" spans="1:15" s="3493" customFormat="1" ht="12" customHeight="1">
      <c r="B60" s="3494" t="s">
        <v>5316</v>
      </c>
      <c r="C60" s="8359" t="s">
        <v>12</v>
      </c>
      <c r="D60" s="8359"/>
      <c r="E60" s="8359"/>
      <c r="F60" s="8359"/>
      <c r="G60" s="8360"/>
      <c r="H60" s="3494" t="s">
        <v>5317</v>
      </c>
      <c r="I60" s="8359" t="s">
        <v>5318</v>
      </c>
      <c r="J60" s="8359"/>
      <c r="K60" s="8359"/>
      <c r="L60" s="8359"/>
      <c r="M60" s="8359"/>
      <c r="N60" s="8360"/>
      <c r="O60" s="3492"/>
    </row>
    <row r="61" spans="1:15" s="3493" customFormat="1" ht="12" customHeight="1">
      <c r="B61" s="3494"/>
      <c r="C61" s="8359"/>
      <c r="D61" s="8359"/>
      <c r="E61" s="8359"/>
      <c r="F61" s="8359"/>
      <c r="G61" s="8360"/>
      <c r="H61" s="3494" t="s">
        <v>5319</v>
      </c>
      <c r="I61" s="8359"/>
      <c r="J61" s="8359"/>
      <c r="K61" s="8359"/>
      <c r="L61" s="8359"/>
      <c r="M61" s="8359"/>
      <c r="N61" s="8360"/>
      <c r="O61" s="3492"/>
    </row>
    <row r="62" spans="1:15" s="3493" customFormat="1" ht="12" customHeight="1">
      <c r="B62" s="3494" t="s">
        <v>5320</v>
      </c>
      <c r="C62" s="8359" t="s">
        <v>12</v>
      </c>
      <c r="D62" s="8359"/>
      <c r="E62" s="8359"/>
      <c r="F62" s="8359"/>
      <c r="G62" s="8360"/>
      <c r="H62" s="3494" t="s">
        <v>5321</v>
      </c>
      <c r="I62" s="8359" t="s">
        <v>5322</v>
      </c>
      <c r="J62" s="8359"/>
      <c r="K62" s="8359"/>
      <c r="L62" s="8359"/>
      <c r="M62" s="8359"/>
      <c r="N62" s="8360"/>
      <c r="O62" s="3492"/>
    </row>
    <row r="63" spans="1:15" s="3493" customFormat="1" ht="12" customHeight="1">
      <c r="B63" s="3495"/>
      <c r="C63" s="8361"/>
      <c r="D63" s="8361"/>
      <c r="E63" s="8361"/>
      <c r="F63" s="8361"/>
      <c r="G63" s="8362"/>
      <c r="H63" s="3495" t="s">
        <v>5323</v>
      </c>
      <c r="I63" s="8361"/>
      <c r="J63" s="8361"/>
      <c r="K63" s="8361"/>
      <c r="L63" s="8361"/>
      <c r="M63" s="8361"/>
      <c r="N63" s="8362"/>
      <c r="O63" s="3492"/>
    </row>
    <row r="64" spans="1:15" ht="97.5" customHeight="1">
      <c r="B64" s="8367" t="s">
        <v>5324</v>
      </c>
      <c r="C64" s="8367"/>
      <c r="D64" s="8367"/>
      <c r="E64" s="8367"/>
      <c r="F64" s="8367"/>
      <c r="G64" s="8367"/>
      <c r="H64" s="8367"/>
      <c r="I64" s="8367"/>
      <c r="J64" s="8367"/>
      <c r="K64" s="8367"/>
      <c r="L64" s="8367"/>
      <c r="M64" s="8367"/>
      <c r="N64" s="8367"/>
      <c r="O64" s="3489"/>
    </row>
    <row r="65" spans="2:15" ht="32.1" customHeight="1">
      <c r="B65" s="8368" t="s">
        <v>5325</v>
      </c>
      <c r="C65" s="8368"/>
      <c r="D65" s="8368"/>
      <c r="E65" s="8368"/>
      <c r="F65" s="8368"/>
      <c r="G65" s="8368"/>
      <c r="H65" s="8368"/>
      <c r="I65" s="8368"/>
      <c r="J65" s="8368"/>
      <c r="K65" s="8368"/>
      <c r="L65" s="8368"/>
      <c r="M65" s="8368"/>
      <c r="N65" s="8368"/>
      <c r="O65" s="3489"/>
    </row>
    <row r="66" spans="2:15" ht="17.25" customHeight="1" thickBot="1">
      <c r="B66" s="3496" t="str">
        <f ca="1">SUBSTITUTE(LEFT(CELL("filename",B66),FIND("]",CELL("filename",B66))-1),"[","")</f>
        <v>D:\Données\1.UPRT\0-UPRT.fait\1-UPRT.FR-SITE-WEB\ff-fiches-fabrications\ff.fiches.fabrication.2023\ffr.restaurant.2023\S_SOYEZ.CREATIFS.xlsx</v>
      </c>
      <c r="C66" s="3497"/>
      <c r="D66" s="3497"/>
      <c r="E66" s="3497"/>
      <c r="F66" s="3497"/>
      <c r="G66" s="3497"/>
      <c r="H66" s="3497"/>
      <c r="I66" s="3497"/>
      <c r="J66" s="3497"/>
      <c r="K66" s="3497"/>
      <c r="L66" s="3497"/>
      <c r="M66" s="3497"/>
      <c r="N66" s="3497"/>
      <c r="O66" s="3489"/>
    </row>
    <row r="67" spans="2:15" s="3506" customFormat="1" ht="20.100000000000001" customHeight="1">
      <c r="B67" s="3498" t="s">
        <v>5326</v>
      </c>
      <c r="C67" s="3499"/>
      <c r="D67" s="3500"/>
      <c r="E67" s="3499"/>
      <c r="F67" s="3501"/>
      <c r="G67" s="3502"/>
      <c r="H67" s="3502"/>
      <c r="I67" s="3501"/>
      <c r="J67" s="3502"/>
      <c r="K67" s="3501"/>
      <c r="L67" s="3503"/>
      <c r="M67" s="3504"/>
      <c r="N67" s="3505"/>
    </row>
    <row r="68" spans="2:15" s="3507" customFormat="1" ht="79.5" customHeight="1">
      <c r="B68" s="8369" t="s">
        <v>5327</v>
      </c>
      <c r="C68" s="8370"/>
      <c r="D68" s="8370"/>
      <c r="E68" s="8370"/>
      <c r="F68" s="8370"/>
      <c r="G68" s="8370"/>
      <c r="H68" s="8370"/>
      <c r="I68" s="8370"/>
      <c r="J68" s="8370"/>
      <c r="K68" s="8370"/>
      <c r="L68" s="8370"/>
      <c r="M68" s="8370"/>
      <c r="N68" s="8371"/>
      <c r="O68" s="3506"/>
    </row>
    <row r="69" spans="2:15" s="3506" customFormat="1" ht="9" customHeight="1">
      <c r="B69" s="3508"/>
      <c r="C69" s="3509"/>
      <c r="D69" s="3510"/>
      <c r="E69" s="3511"/>
      <c r="F69" s="3512"/>
      <c r="G69" s="3512"/>
      <c r="H69" s="3512"/>
      <c r="I69" s="3513"/>
      <c r="J69" s="3514"/>
      <c r="K69" s="3510"/>
      <c r="L69" s="3511"/>
      <c r="M69" s="3515"/>
      <c r="N69" s="3516"/>
      <c r="O69" s="3517"/>
    </row>
    <row r="70" spans="2:15">
      <c r="B70" s="3518"/>
      <c r="C70" s="3519"/>
      <c r="D70" s="3519"/>
      <c r="E70" s="3519"/>
      <c r="F70" s="3519"/>
      <c r="G70" s="3519"/>
      <c r="H70" s="3519"/>
      <c r="I70" s="3519"/>
      <c r="J70" s="3519"/>
      <c r="K70" s="3519"/>
      <c r="L70" s="3519"/>
      <c r="M70" s="3519"/>
      <c r="N70" s="3520"/>
    </row>
    <row r="71" spans="2:15" ht="53.25" customHeight="1">
      <c r="B71" s="3521" t="s">
        <v>5328</v>
      </c>
      <c r="C71" s="3522"/>
      <c r="D71" s="3522"/>
      <c r="E71" s="3522"/>
      <c r="F71" s="3522"/>
      <c r="G71" s="3522"/>
      <c r="H71" s="3522"/>
      <c r="I71" s="3522"/>
      <c r="J71" s="3522"/>
      <c r="K71" s="3522"/>
      <c r="L71" s="3522"/>
      <c r="M71" s="3522"/>
      <c r="N71" s="3523"/>
    </row>
    <row r="72" spans="2:15" ht="15" customHeight="1">
      <c r="B72" s="3524"/>
      <c r="C72" s="3525"/>
      <c r="D72" s="3525"/>
      <c r="E72" s="3525"/>
      <c r="F72" s="3525"/>
      <c r="G72" s="3525"/>
      <c r="H72" s="3525"/>
      <c r="I72" s="3525"/>
      <c r="J72" s="3525"/>
      <c r="K72" s="3525"/>
      <c r="L72" s="3525"/>
      <c r="M72" s="3525"/>
      <c r="N72" s="3526"/>
    </row>
    <row r="73" spans="2:15" ht="15" customHeight="1">
      <c r="B73" s="3524"/>
      <c r="C73" s="3525"/>
      <c r="D73" s="3525"/>
      <c r="E73" s="3525"/>
      <c r="F73" s="3525"/>
      <c r="G73" s="3525"/>
      <c r="H73" s="3525"/>
      <c r="I73" s="3525"/>
      <c r="J73" s="3525"/>
      <c r="K73" s="3525"/>
      <c r="L73" s="3525"/>
      <c r="M73" s="3525"/>
      <c r="N73" s="3526"/>
    </row>
    <row r="74" spans="2:15" ht="26.25" customHeight="1">
      <c r="B74" s="3524"/>
      <c r="C74" s="3525"/>
      <c r="D74" s="3525"/>
      <c r="E74" s="3525"/>
      <c r="F74" s="3525"/>
      <c r="G74" s="3525"/>
      <c r="H74" s="3525"/>
      <c r="I74" s="3525"/>
      <c r="J74" s="3525"/>
      <c r="K74" s="3525"/>
      <c r="L74" s="3525"/>
      <c r="M74" s="3525"/>
      <c r="N74" s="3526"/>
    </row>
    <row r="75" spans="2:15" ht="29.25" customHeight="1">
      <c r="B75" s="3540"/>
      <c r="C75" s="3541"/>
      <c r="D75" s="3528"/>
      <c r="E75" s="3528" t="s">
        <v>5329</v>
      </c>
      <c r="F75" s="3529" t="s">
        <v>4883</v>
      </c>
      <c r="G75" s="3530" t="s">
        <v>5330</v>
      </c>
      <c r="H75" s="3531" t="s">
        <v>4885</v>
      </c>
      <c r="I75" s="3528"/>
      <c r="J75" s="3532" t="s">
        <v>5331</v>
      </c>
      <c r="K75" s="3533"/>
      <c r="L75" s="3528"/>
      <c r="M75" s="3534" t="s">
        <v>5332</v>
      </c>
      <c r="N75" s="3535"/>
    </row>
    <row r="76" spans="2:15" ht="26.25" customHeight="1">
      <c r="B76" s="3524"/>
      <c r="C76" s="3525"/>
      <c r="D76" s="3527"/>
      <c r="E76" s="3527"/>
      <c r="F76" s="3527"/>
      <c r="G76" s="3527"/>
      <c r="H76" s="3527"/>
      <c r="I76" s="3527"/>
      <c r="J76" s="3536"/>
      <c r="K76" s="3522"/>
      <c r="L76" s="3527"/>
      <c r="M76" s="3536"/>
      <c r="N76" s="3523"/>
    </row>
    <row r="77" spans="2:15" ht="83.25" customHeight="1">
      <c r="B77" s="3524"/>
      <c r="C77" s="3525"/>
      <c r="D77" s="3527"/>
      <c r="E77" s="3537" t="s">
        <v>5333</v>
      </c>
      <c r="F77" s="3537" t="s">
        <v>4600</v>
      </c>
      <c r="G77" s="3537" t="s">
        <v>5334</v>
      </c>
      <c r="H77" s="3537" t="s">
        <v>5335</v>
      </c>
      <c r="I77" s="3527"/>
      <c r="J77" s="8372" t="s">
        <v>5336</v>
      </c>
      <c r="K77" s="8373"/>
      <c r="L77" s="3527"/>
      <c r="M77" s="8372" t="s">
        <v>5337</v>
      </c>
      <c r="N77" s="8374"/>
    </row>
    <row r="78" spans="2:15" ht="25.5" customHeight="1">
      <c r="B78" s="3524"/>
      <c r="C78" s="3525"/>
      <c r="D78" s="3525"/>
      <c r="E78" s="3525"/>
      <c r="F78" s="3525"/>
      <c r="G78" s="3525"/>
      <c r="H78" s="3525"/>
      <c r="I78" s="3525"/>
      <c r="J78" s="8375" t="s">
        <v>5338</v>
      </c>
      <c r="K78" s="8375"/>
      <c r="L78" s="3525"/>
      <c r="M78" s="8375" t="s">
        <v>5339</v>
      </c>
      <c r="N78" s="8376"/>
    </row>
    <row r="79" spans="2:15" s="3506" customFormat="1" ht="95.25" customHeight="1">
      <c r="B79" s="3538" t="s">
        <v>5340</v>
      </c>
      <c r="C79" s="3522"/>
      <c r="D79" s="3522"/>
      <c r="E79" s="3539" t="s">
        <v>396</v>
      </c>
      <c r="F79" s="3539" t="s">
        <v>396</v>
      </c>
      <c r="G79" s="3539" t="s">
        <v>396</v>
      </c>
      <c r="H79" s="3539" t="s">
        <v>396</v>
      </c>
      <c r="I79" s="3525"/>
      <c r="J79" s="8375"/>
      <c r="K79" s="8375"/>
      <c r="L79" s="3525"/>
      <c r="M79" s="8375"/>
      <c r="N79" s="8376"/>
    </row>
    <row r="80" spans="2:15" ht="15" customHeight="1">
      <c r="B80" s="3524"/>
      <c r="C80" s="3525"/>
      <c r="D80" s="3525"/>
      <c r="E80" s="3525"/>
      <c r="F80" s="3525"/>
      <c r="G80" s="3525"/>
      <c r="H80" s="3525"/>
      <c r="I80" s="3525"/>
      <c r="J80" s="8375"/>
      <c r="K80" s="8375"/>
      <c r="L80" s="3525"/>
      <c r="M80" s="8375"/>
      <c r="N80" s="8376"/>
    </row>
    <row r="81" spans="1:15" ht="15" customHeight="1">
      <c r="B81" s="3540"/>
      <c r="C81" s="3541"/>
      <c r="D81" s="3541"/>
      <c r="E81" s="3541"/>
      <c r="F81" s="3541"/>
      <c r="G81" s="3541"/>
      <c r="H81" s="3541"/>
      <c r="I81" s="3541"/>
      <c r="J81" s="3541"/>
      <c r="K81" s="3541"/>
      <c r="L81" s="3541"/>
      <c r="M81" s="3541"/>
      <c r="N81" s="3542"/>
    </row>
    <row r="82" spans="1:15" s="3506" customFormat="1" ht="45.95" customHeight="1">
      <c r="B82" s="3613" t="s">
        <v>5341</v>
      </c>
      <c r="C82" s="3533"/>
      <c r="D82" s="3533"/>
      <c r="E82" s="3614" t="s">
        <v>396</v>
      </c>
      <c r="F82" s="3614" t="s">
        <v>396</v>
      </c>
      <c r="G82" s="3543"/>
      <c r="H82" s="3543"/>
      <c r="I82" s="3541"/>
      <c r="J82" s="3615" t="s">
        <v>396</v>
      </c>
      <c r="K82" s="3533"/>
      <c r="L82" s="3541"/>
      <c r="M82" s="3615" t="s">
        <v>396</v>
      </c>
      <c r="N82" s="3535"/>
    </row>
    <row r="83" spans="1:15">
      <c r="B83" s="3545"/>
      <c r="N83" s="3616"/>
    </row>
    <row r="84" spans="1:15" ht="15" customHeight="1">
      <c r="B84" s="8377" t="s">
        <v>5342</v>
      </c>
      <c r="C84" s="8378"/>
      <c r="D84" s="8378"/>
      <c r="E84" s="8378"/>
      <c r="F84" s="8378"/>
      <c r="G84" s="8378"/>
      <c r="H84" s="8378"/>
      <c r="I84" s="8378"/>
      <c r="J84" s="8378"/>
      <c r="K84" s="8378"/>
      <c r="L84" s="8378"/>
      <c r="M84" s="8378"/>
      <c r="N84" s="8379"/>
    </row>
    <row r="85" spans="1:15" s="3506" customFormat="1" ht="45.95" customHeight="1">
      <c r="B85" s="8377"/>
      <c r="C85" s="8378"/>
      <c r="D85" s="8378"/>
      <c r="E85" s="8378"/>
      <c r="F85" s="8378"/>
      <c r="G85" s="8378"/>
      <c r="H85" s="8378"/>
      <c r="I85" s="8378"/>
      <c r="J85" s="8378"/>
      <c r="K85" s="8378"/>
      <c r="L85" s="8378"/>
      <c r="M85" s="8378"/>
      <c r="N85" s="8379"/>
    </row>
    <row r="86" spans="1:15" s="3506" customFormat="1" ht="14.25" customHeight="1">
      <c r="B86" s="3546"/>
      <c r="C86" s="3547"/>
      <c r="D86" s="3547"/>
      <c r="E86" s="3547"/>
      <c r="F86" s="3547"/>
      <c r="G86" s="3547"/>
      <c r="H86" s="3547"/>
      <c r="I86" s="3547"/>
      <c r="J86" s="3547"/>
      <c r="K86" s="3547"/>
      <c r="L86" s="3547"/>
      <c r="M86" s="3547"/>
      <c r="N86" s="3548"/>
    </row>
    <row r="87" spans="1:15" s="3507" customFormat="1" ht="97.5" customHeight="1">
      <c r="B87" s="8369" t="s">
        <v>5343</v>
      </c>
      <c r="C87" s="8370"/>
      <c r="D87" s="8370"/>
      <c r="E87" s="8370"/>
      <c r="F87" s="8370"/>
      <c r="G87" s="8370"/>
      <c r="H87" s="8370"/>
      <c r="I87" s="8370"/>
      <c r="J87" s="8370"/>
      <c r="K87" s="8370"/>
      <c r="L87" s="8370"/>
      <c r="M87" s="8370"/>
      <c r="N87" s="8371"/>
      <c r="O87" s="3506"/>
    </row>
    <row r="88" spans="1:15" ht="15.75" customHeight="1" thickBot="1">
      <c r="B88" s="3549"/>
      <c r="C88" s="3550"/>
      <c r="D88" s="3550"/>
      <c r="E88" s="3550"/>
      <c r="F88" s="3551"/>
      <c r="G88" s="3551"/>
      <c r="H88" s="3551"/>
      <c r="I88" s="3551"/>
      <c r="J88" s="3551"/>
      <c r="K88" s="3551"/>
      <c r="L88" s="3551"/>
      <c r="M88" s="3551"/>
      <c r="N88" s="3552"/>
    </row>
    <row r="89" spans="1:15" ht="9" customHeight="1">
      <c r="B89" s="3553"/>
      <c r="C89" s="3553"/>
      <c r="D89" s="3554"/>
      <c r="E89" s="3555"/>
      <c r="F89" s="3555"/>
      <c r="G89" s="3555"/>
      <c r="H89" s="3556"/>
      <c r="I89" s="3556"/>
      <c r="J89" s="3556"/>
      <c r="K89" s="3556"/>
      <c r="L89" s="3556"/>
      <c r="M89" s="3556"/>
      <c r="N89" s="3489"/>
      <c r="O89" s="3489"/>
    </row>
    <row r="90" spans="1:15" ht="36.950000000000003" customHeight="1">
      <c r="B90" s="3557" t="s">
        <v>5344</v>
      </c>
      <c r="C90" s="3557"/>
      <c r="D90" s="3557"/>
      <c r="E90" s="3557"/>
      <c r="F90" s="3557"/>
      <c r="G90" s="3557"/>
      <c r="H90" s="3557"/>
      <c r="I90" s="3558"/>
      <c r="J90" s="3558"/>
      <c r="K90" s="3558"/>
      <c r="L90" s="3558"/>
      <c r="M90" s="3558"/>
      <c r="N90" s="3558"/>
      <c r="O90" s="3489"/>
    </row>
    <row r="91" spans="1:15" ht="9" customHeight="1">
      <c r="B91" s="3553"/>
      <c r="C91" s="3553"/>
      <c r="D91" s="3554"/>
      <c r="E91" s="3555"/>
      <c r="F91" s="3555"/>
      <c r="G91" s="3555"/>
      <c r="H91" s="3556"/>
      <c r="I91" s="3556"/>
      <c r="J91" s="3556"/>
      <c r="K91" s="3556"/>
      <c r="L91" s="3556"/>
      <c r="M91" s="3556"/>
      <c r="N91" s="3489"/>
      <c r="O91" s="3489"/>
    </row>
    <row r="92" spans="1:15" ht="20.100000000000001" customHeight="1">
      <c r="A92" s="3490"/>
      <c r="B92" s="3617" t="s">
        <v>5345</v>
      </c>
      <c r="C92" s="3618"/>
      <c r="D92" s="3618"/>
      <c r="E92" s="3618"/>
      <c r="F92" s="3618"/>
      <c r="G92" s="3618"/>
      <c r="H92" s="3618"/>
      <c r="I92" s="3618"/>
      <c r="J92" s="3618"/>
      <c r="K92" s="3618"/>
      <c r="L92" s="3618"/>
      <c r="M92" s="3618"/>
      <c r="N92" s="3619"/>
    </row>
    <row r="93" spans="1:15" ht="21.95" customHeight="1">
      <c r="A93" s="3490"/>
      <c r="B93" s="3620" t="s">
        <v>5346</v>
      </c>
      <c r="C93" s="3621"/>
      <c r="D93" s="3621"/>
      <c r="E93" s="3622"/>
      <c r="F93" s="3622"/>
      <c r="G93" s="3623" t="s">
        <v>5347</v>
      </c>
      <c r="H93" s="3624"/>
      <c r="I93" s="8396" t="s">
        <v>5348</v>
      </c>
      <c r="J93" s="8397"/>
      <c r="K93" s="8397"/>
      <c r="L93" s="8397"/>
      <c r="M93" s="8397"/>
      <c r="N93" s="8398"/>
    </row>
    <row r="94" spans="1:15" ht="26.25" customHeight="1">
      <c r="A94" s="3490"/>
      <c r="B94" s="3620" t="s">
        <v>5349</v>
      </c>
      <c r="C94" s="3625"/>
      <c r="D94" s="3625"/>
      <c r="E94" s="3626"/>
      <c r="F94" s="3627" t="s">
        <v>5350</v>
      </c>
      <c r="G94" s="3623" t="s">
        <v>5351</v>
      </c>
      <c r="H94" s="3628"/>
      <c r="I94" s="8399"/>
      <c r="J94" s="8397"/>
      <c r="K94" s="8397"/>
      <c r="L94" s="8397"/>
      <c r="M94" s="8397"/>
      <c r="N94" s="8398"/>
    </row>
    <row r="95" spans="1:15" ht="21.95" customHeight="1">
      <c r="A95" s="3490"/>
      <c r="B95" s="3620" t="s">
        <v>5352</v>
      </c>
      <c r="C95" s="3625"/>
      <c r="D95" s="3625"/>
      <c r="E95" s="3626"/>
      <c r="F95" s="3627" t="s">
        <v>5350</v>
      </c>
      <c r="G95" s="3623" t="s">
        <v>5353</v>
      </c>
      <c r="H95" s="3628"/>
      <c r="I95" s="8399"/>
      <c r="J95" s="8397"/>
      <c r="K95" s="8397"/>
      <c r="L95" s="8397"/>
      <c r="M95" s="8397"/>
      <c r="N95" s="8398"/>
    </row>
    <row r="96" spans="1:15" ht="21.75" customHeight="1">
      <c r="A96" s="3490"/>
      <c r="B96" s="3620" t="s">
        <v>5354</v>
      </c>
      <c r="C96" s="3625"/>
      <c r="D96" s="3625"/>
      <c r="E96" s="3626"/>
      <c r="F96" s="3627" t="s">
        <v>5350</v>
      </c>
      <c r="G96" s="3623" t="s">
        <v>5355</v>
      </c>
      <c r="H96" s="3628"/>
      <c r="I96" s="8399"/>
      <c r="J96" s="8397"/>
      <c r="K96" s="8397"/>
      <c r="L96" s="8397"/>
      <c r="M96" s="8397"/>
      <c r="N96" s="8398"/>
    </row>
    <row r="97" spans="1:15" ht="21.95" customHeight="1">
      <c r="A97" s="3490"/>
      <c r="B97" s="3620" t="s">
        <v>5356</v>
      </c>
      <c r="C97" s="3625"/>
      <c r="D97" s="3625"/>
      <c r="E97" s="3626"/>
      <c r="F97" s="3627" t="s">
        <v>5350</v>
      </c>
      <c r="G97" s="3623" t="s">
        <v>5357</v>
      </c>
      <c r="H97" s="3628"/>
      <c r="I97" s="8400" t="s">
        <v>5358</v>
      </c>
      <c r="J97" s="8401"/>
      <c r="K97" s="8401"/>
      <c r="L97" s="8401"/>
      <c r="M97" s="8401"/>
      <c r="N97" s="8402"/>
    </row>
    <row r="98" spans="1:15" ht="21.95" customHeight="1">
      <c r="A98" s="3490"/>
      <c r="B98" s="3620" t="s">
        <v>5359</v>
      </c>
      <c r="C98" s="3625"/>
      <c r="D98" s="3625"/>
      <c r="E98" s="3626"/>
      <c r="F98" s="3627" t="s">
        <v>5350</v>
      </c>
      <c r="G98" s="3623" t="s">
        <v>5360</v>
      </c>
      <c r="H98" s="3628"/>
      <c r="I98" s="8403"/>
      <c r="J98" s="8401"/>
      <c r="K98" s="8401"/>
      <c r="L98" s="8401"/>
      <c r="M98" s="8401"/>
      <c r="N98" s="8402"/>
    </row>
    <row r="99" spans="1:15" ht="21.95" customHeight="1">
      <c r="A99" s="3490"/>
      <c r="B99" s="3629" t="s">
        <v>5361</v>
      </c>
      <c r="C99" s="3630"/>
      <c r="D99" s="3630"/>
      <c r="E99" s="3631"/>
      <c r="F99" s="3632"/>
      <c r="G99" s="3633"/>
      <c r="H99" s="3634"/>
      <c r="I99" s="8388" t="s">
        <v>5362</v>
      </c>
      <c r="J99" s="8389"/>
      <c r="K99" s="8389"/>
      <c r="L99" s="8389"/>
      <c r="M99" s="8389"/>
      <c r="N99" s="8390"/>
    </row>
    <row r="100" spans="1:15" ht="21.95" customHeight="1">
      <c r="A100" s="3490"/>
      <c r="B100" s="3620"/>
      <c r="C100" s="3635"/>
      <c r="D100" s="3630"/>
      <c r="E100" s="3636" t="s">
        <v>5363</v>
      </c>
      <c r="F100" s="3633"/>
      <c r="G100" s="3637" t="s">
        <v>5364</v>
      </c>
      <c r="H100" s="3634"/>
      <c r="I100" s="8388"/>
      <c r="J100" s="8389"/>
      <c r="K100" s="8389"/>
      <c r="L100" s="8389"/>
      <c r="M100" s="8389"/>
      <c r="N100" s="8390"/>
    </row>
    <row r="101" spans="1:15" ht="20.100000000000001" customHeight="1">
      <c r="A101" s="3490"/>
      <c r="B101" s="3620"/>
      <c r="C101" s="3635"/>
      <c r="D101" s="3630"/>
      <c r="E101" s="3636" t="s">
        <v>5365</v>
      </c>
      <c r="F101" s="3633"/>
      <c r="G101" s="3637" t="s">
        <v>5366</v>
      </c>
      <c r="H101" s="3634"/>
      <c r="I101" s="8388"/>
      <c r="J101" s="8389"/>
      <c r="K101" s="8389"/>
      <c r="L101" s="8389"/>
      <c r="M101" s="8389"/>
      <c r="N101" s="8390"/>
    </row>
    <row r="102" spans="1:15" ht="20.100000000000001" customHeight="1">
      <c r="A102" s="3490"/>
      <c r="B102" s="3620"/>
      <c r="C102" s="3635"/>
      <c r="D102" s="3630"/>
      <c r="E102" s="3636" t="s">
        <v>5367</v>
      </c>
      <c r="F102" s="3633"/>
      <c r="G102" s="3637" t="s">
        <v>5368</v>
      </c>
      <c r="H102" s="3634"/>
      <c r="I102" s="8388"/>
      <c r="J102" s="8389"/>
      <c r="K102" s="8389"/>
      <c r="L102" s="8389"/>
      <c r="M102" s="8389"/>
      <c r="N102" s="8390"/>
    </row>
    <row r="103" spans="1:15" ht="20.100000000000001" customHeight="1">
      <c r="A103" s="3490"/>
      <c r="B103" s="3580" t="s">
        <v>5369</v>
      </c>
      <c r="C103" s="3581"/>
      <c r="D103" s="3582"/>
      <c r="E103" s="3583"/>
      <c r="F103" s="3584"/>
      <c r="G103" s="3584"/>
      <c r="H103" s="3584"/>
      <c r="I103" s="8388"/>
      <c r="J103" s="8389"/>
      <c r="K103" s="8389"/>
      <c r="L103" s="8389"/>
      <c r="M103" s="8389"/>
      <c r="N103" s="8390"/>
    </row>
    <row r="104" spans="1:15" ht="30" customHeight="1">
      <c r="A104" s="3490"/>
      <c r="B104" s="3585" t="s">
        <v>5370</v>
      </c>
      <c r="C104" s="3586"/>
      <c r="D104" s="3586"/>
      <c r="E104" s="3586"/>
      <c r="F104" s="3586"/>
      <c r="G104" s="3586"/>
      <c r="H104" s="3586"/>
      <c r="I104" s="8391"/>
      <c r="J104" s="8392"/>
      <c r="K104" s="8392"/>
      <c r="L104" s="8392"/>
      <c r="M104" s="8392"/>
      <c r="N104" s="8393"/>
    </row>
    <row r="105" spans="1:15" s="3506" customFormat="1" ht="15" customHeight="1">
      <c r="B105" s="3587"/>
      <c r="C105" s="8363" t="s">
        <v>5371</v>
      </c>
      <c r="D105" s="8363"/>
      <c r="E105" s="8363"/>
      <c r="F105" s="8363"/>
      <c r="G105" s="8363"/>
      <c r="H105" s="8363"/>
      <c r="I105" s="8363"/>
      <c r="J105" s="8363"/>
      <c r="K105" s="8363"/>
      <c r="L105" s="8363"/>
      <c r="M105" s="8363"/>
      <c r="N105" s="8364"/>
    </row>
    <row r="106" spans="1:15" s="3506" customFormat="1" ht="27" customHeight="1">
      <c r="B106" s="3588"/>
      <c r="C106" s="8365"/>
      <c r="D106" s="8365"/>
      <c r="E106" s="8365"/>
      <c r="F106" s="8365"/>
      <c r="G106" s="8365"/>
      <c r="H106" s="8365"/>
      <c r="I106" s="8365"/>
      <c r="J106" s="8365"/>
      <c r="K106" s="8365"/>
      <c r="L106" s="8365"/>
      <c r="M106" s="8365"/>
      <c r="N106" s="8366"/>
      <c r="O106" s="3589">
        <f>N106/200</f>
        <v>0</v>
      </c>
    </row>
    <row r="107" spans="1:15" s="3506" customFormat="1" ht="12.75" customHeight="1">
      <c r="B107" s="3590" t="s">
        <v>53</v>
      </c>
      <c r="C107" s="3591" t="s">
        <v>5372</v>
      </c>
      <c r="D107" s="3591"/>
      <c r="E107" s="3591"/>
      <c r="F107" s="3591"/>
      <c r="G107" s="3591"/>
      <c r="H107" s="3591"/>
      <c r="I107" s="3591"/>
      <c r="J107" s="3591"/>
      <c r="K107" s="3591"/>
      <c r="L107" s="3591"/>
      <c r="M107" s="3591"/>
      <c r="N107" s="3592"/>
    </row>
    <row r="108" spans="1:15" s="3506" customFormat="1" ht="12.75">
      <c r="B108" s="3593"/>
      <c r="C108" s="3594" t="s">
        <v>5373</v>
      </c>
      <c r="D108" s="3595"/>
      <c r="E108" s="3596"/>
      <c r="F108" s="3594" t="s">
        <v>5374</v>
      </c>
      <c r="G108" s="8394"/>
      <c r="H108" s="3597"/>
      <c r="I108" s="3596"/>
      <c r="J108" s="3598" t="s">
        <v>5375</v>
      </c>
      <c r="K108" s="3595"/>
      <c r="L108" s="3596"/>
      <c r="M108" s="3594" t="s">
        <v>5376</v>
      </c>
      <c r="N108" s="3595"/>
    </row>
    <row r="109" spans="1:15" s="3506" customFormat="1" ht="12.75">
      <c r="B109" s="3593"/>
      <c r="C109" s="3594" t="s">
        <v>5377</v>
      </c>
      <c r="D109" s="3595"/>
      <c r="E109" s="3596"/>
      <c r="F109" s="3594" t="s">
        <v>5378</v>
      </c>
      <c r="G109" s="8395"/>
      <c r="H109" s="3597"/>
      <c r="I109" s="3596"/>
      <c r="J109" s="3594" t="s">
        <v>335</v>
      </c>
      <c r="K109" s="3595"/>
      <c r="L109" s="3596"/>
      <c r="M109" s="3594" t="s">
        <v>5379</v>
      </c>
      <c r="N109" s="3595"/>
    </row>
    <row r="110" spans="1:15" s="3506" customFormat="1" ht="15" customHeight="1">
      <c r="B110" s="3593"/>
      <c r="C110" s="3594" t="s">
        <v>1838</v>
      </c>
      <c r="D110" s="3599"/>
      <c r="E110" s="3600"/>
      <c r="F110" s="3598" t="s">
        <v>1833</v>
      </c>
      <c r="G110" s="3599"/>
      <c r="H110" s="3597"/>
      <c r="I110" s="3601"/>
      <c r="J110" s="3594" t="s">
        <v>5380</v>
      </c>
      <c r="K110" s="3599"/>
      <c r="L110" s="3602" t="s">
        <v>5381</v>
      </c>
      <c r="M110" s="3603"/>
      <c r="N110" s="3604"/>
      <c r="O110" s="3589">
        <f>N110/200</f>
        <v>0</v>
      </c>
    </row>
    <row r="111" spans="1:15" s="3506" customFormat="1" ht="15" customHeight="1">
      <c r="B111" s="3605" t="s">
        <v>5382</v>
      </c>
      <c r="C111" s="3606"/>
      <c r="D111" s="3606"/>
      <c r="E111" s="3606"/>
      <c r="F111" s="3607"/>
      <c r="G111" s="3607"/>
      <c r="H111" s="3608"/>
      <c r="I111" s="3608"/>
      <c r="J111" s="3609"/>
      <c r="K111" s="3609"/>
      <c r="L111" s="3609"/>
      <c r="M111" s="3609"/>
      <c r="N111" s="3610"/>
    </row>
    <row r="112" spans="1:15">
      <c r="O112" s="3638"/>
    </row>
    <row r="113" ht="10.5" customHeight="1"/>
    <row r="114" hidden="1"/>
  </sheetData>
  <mergeCells count="40">
    <mergeCell ref="G108:G109"/>
    <mergeCell ref="B84:N85"/>
    <mergeCell ref="B87:N87"/>
    <mergeCell ref="I93:N96"/>
    <mergeCell ref="I97:N98"/>
    <mergeCell ref="I99:N104"/>
    <mergeCell ref="C105:N106"/>
    <mergeCell ref="J78:K80"/>
    <mergeCell ref="M78:N80"/>
    <mergeCell ref="G52:G53"/>
    <mergeCell ref="C58:G59"/>
    <mergeCell ref="I58:N59"/>
    <mergeCell ref="C60:G61"/>
    <mergeCell ref="I60:N61"/>
    <mergeCell ref="C62:G63"/>
    <mergeCell ref="I62:N63"/>
    <mergeCell ref="B64:N64"/>
    <mergeCell ref="B65:N65"/>
    <mergeCell ref="B68:N68"/>
    <mergeCell ref="J77:K77"/>
    <mergeCell ref="M77:N77"/>
    <mergeCell ref="C49:N50"/>
    <mergeCell ref="B8:N8"/>
    <mergeCell ref="B9:N9"/>
    <mergeCell ref="B12:N12"/>
    <mergeCell ref="J21:K21"/>
    <mergeCell ref="M21:N21"/>
    <mergeCell ref="J22:K24"/>
    <mergeCell ref="M22:N24"/>
    <mergeCell ref="B28:N29"/>
    <mergeCell ref="B31:N31"/>
    <mergeCell ref="I37:N40"/>
    <mergeCell ref="I41:N42"/>
    <mergeCell ref="I43:N48"/>
    <mergeCell ref="C2:G3"/>
    <mergeCell ref="I2:N3"/>
    <mergeCell ref="C4:G5"/>
    <mergeCell ref="I4:N5"/>
    <mergeCell ref="C6:G7"/>
    <mergeCell ref="I6:N7"/>
  </mergeCells>
  <printOptions horizontalCentered="1"/>
  <pageMargins left="0" right="0" top="0.23622047244094491" bottom="0.19685039370078741" header="0" footer="0"/>
  <pageSetup paperSize="9" scale="30" orientation="portrait" horizontalDpi="360" verticalDpi="360" r:id="rId1"/>
  <headerFooter alignWithMargins="0">
    <oddFooter>&amp;R&amp;D_&amp;F_&amp;A&amp;T</oddFooter>
  </headerFooter>
  <drawing r:id="rId2"/>
  <legacyDrawing r:id="rId3"/>
  <oleObjects>
    <mc:AlternateContent xmlns:mc="http://schemas.openxmlformats.org/markup-compatibility/2006">
      <mc:Choice Requires="x14">
        <oleObject progId="Word.Picture.8" shapeId="81921" r:id="rId4">
          <objectPr defaultSize="0" autoPict="0" r:id="rId5">
            <anchor moveWithCells="1" sizeWithCells="1">
              <from>
                <xdr:col>1</xdr:col>
                <xdr:colOff>66675</xdr:colOff>
                <xdr:row>65</xdr:row>
                <xdr:rowOff>0</xdr:rowOff>
              </from>
              <to>
                <xdr:col>3</xdr:col>
                <xdr:colOff>142875</xdr:colOff>
                <xdr:row>65</xdr:row>
                <xdr:rowOff>0</xdr:rowOff>
              </to>
            </anchor>
          </objectPr>
        </oleObject>
      </mc:Choice>
      <mc:Fallback>
        <oleObject progId="Word.Picture.8" shapeId="81921" r:id="rId4"/>
      </mc:Fallback>
    </mc:AlternateContent>
    <mc:AlternateContent xmlns:mc="http://schemas.openxmlformats.org/markup-compatibility/2006">
      <mc:Choice Requires="x14">
        <oleObject progId="Word.Picture.8" shapeId="81922" r:id="rId6">
          <objectPr defaultSize="0" autoPict="0" r:id="rId5">
            <anchor moveWithCells="1" sizeWithCells="1">
              <from>
                <xdr:col>1</xdr:col>
                <xdr:colOff>66675</xdr:colOff>
                <xdr:row>65</xdr:row>
                <xdr:rowOff>0</xdr:rowOff>
              </from>
              <to>
                <xdr:col>3</xdr:col>
                <xdr:colOff>142875</xdr:colOff>
                <xdr:row>65</xdr:row>
                <xdr:rowOff>0</xdr:rowOff>
              </to>
            </anchor>
          </objectPr>
        </oleObject>
      </mc:Choice>
      <mc:Fallback>
        <oleObject progId="Word.Picture.8" shapeId="81922" r:id="rId6"/>
      </mc:Fallback>
    </mc:AlternateContent>
    <mc:AlternateContent xmlns:mc="http://schemas.openxmlformats.org/markup-compatibility/2006">
      <mc:Choice Requires="x14">
        <oleObject progId="Word.Picture.8" shapeId="81923" r:id="rId7">
          <objectPr defaultSize="0" autoPict="0" r:id="rId5">
            <anchor moveWithCells="1" sizeWithCells="1">
              <from>
                <xdr:col>1</xdr:col>
                <xdr:colOff>66675</xdr:colOff>
                <xdr:row>65</xdr:row>
                <xdr:rowOff>0</xdr:rowOff>
              </from>
              <to>
                <xdr:col>3</xdr:col>
                <xdr:colOff>142875</xdr:colOff>
                <xdr:row>65</xdr:row>
                <xdr:rowOff>0</xdr:rowOff>
              </to>
            </anchor>
          </objectPr>
        </oleObject>
      </mc:Choice>
      <mc:Fallback>
        <oleObject progId="Word.Picture.8" shapeId="81923" r:id="rId7"/>
      </mc:Fallback>
    </mc:AlternateContent>
  </oleObject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688536-9299-436B-B4CD-F18F24D238AE}">
  <dimension ref="A1:DC167"/>
  <sheetViews>
    <sheetView zoomScaleNormal="100" workbookViewId="0">
      <selection activeCell="E11" sqref="E11"/>
    </sheetView>
  </sheetViews>
  <sheetFormatPr baseColWidth="10" defaultRowHeight="15"/>
  <cols>
    <col min="1" max="1" width="2.28515625" customWidth="1"/>
    <col min="2" max="2" width="16" customWidth="1"/>
    <col min="3" max="3" width="7.7109375" customWidth="1"/>
    <col min="4" max="4" width="4.7109375" customWidth="1"/>
    <col min="5" max="5" width="5" customWidth="1"/>
    <col min="6" max="6" width="4.5703125" customWidth="1"/>
    <col min="7" max="7" width="4" customWidth="1"/>
    <col min="8" max="8" width="4.85546875" customWidth="1"/>
    <col min="9" max="10" width="5.5703125" customWidth="1"/>
    <col min="11" max="11" width="2.7109375" customWidth="1"/>
    <col min="12" max="12" width="5.5703125" customWidth="1"/>
    <col min="13" max="13" width="4.85546875" customWidth="1"/>
    <col min="14" max="14" width="4.7109375" customWidth="1"/>
    <col min="15" max="15" width="5.5703125" customWidth="1"/>
    <col min="16" max="16" width="2.7109375" customWidth="1"/>
    <col min="17" max="17" width="5.5703125" customWidth="1"/>
    <col min="18" max="18" width="4.85546875" customWidth="1"/>
    <col min="19" max="19" width="4.7109375" customWidth="1"/>
    <col min="20" max="20" width="5.5703125" customWidth="1"/>
    <col min="21" max="21" width="2.7109375" customWidth="1"/>
    <col min="22" max="22" width="5.5703125" customWidth="1"/>
    <col min="23" max="23" width="4.85546875" customWidth="1"/>
    <col min="24" max="24" width="4.7109375" customWidth="1"/>
    <col min="25" max="25" width="5.5703125" customWidth="1"/>
    <col min="26" max="26" width="2.7109375" customWidth="1"/>
    <col min="27" max="27" width="5.5703125" customWidth="1"/>
    <col min="28" max="28" width="4.85546875" customWidth="1"/>
    <col min="29" max="29" width="4.7109375" customWidth="1"/>
    <col min="30" max="30" width="5.5703125" customWidth="1"/>
    <col min="31" max="31" width="2.7109375" customWidth="1"/>
    <col min="32" max="32" width="5.5703125" customWidth="1"/>
    <col min="33" max="33" width="4.85546875" customWidth="1"/>
    <col min="34" max="34" width="4.7109375" customWidth="1"/>
    <col min="35" max="35" width="5.5703125" customWidth="1"/>
    <col min="36" max="36" width="2.7109375" customWidth="1"/>
    <col min="37" max="37" width="5.5703125" customWidth="1"/>
    <col min="38" max="38" width="4.85546875" customWidth="1"/>
    <col min="39" max="39" width="4.7109375" customWidth="1"/>
    <col min="40" max="40" width="5.5703125" customWidth="1"/>
    <col min="41" max="41" width="2.7109375" customWidth="1"/>
    <col min="42" max="42" width="5.5703125" customWidth="1"/>
    <col min="43" max="43" width="4.85546875" customWidth="1"/>
    <col min="44" max="44" width="4.7109375" customWidth="1"/>
    <col min="45" max="45" width="5.5703125" customWidth="1"/>
    <col min="46" max="46" width="2.7109375" customWidth="1"/>
    <col min="47" max="47" width="5.5703125" customWidth="1"/>
    <col min="48" max="48" width="4.85546875" customWidth="1"/>
    <col min="49" max="49" width="4.7109375" customWidth="1"/>
    <col min="50" max="50" width="5.5703125" customWidth="1"/>
    <col min="51" max="51" width="2.7109375" customWidth="1"/>
    <col min="52" max="52" width="5.5703125" customWidth="1"/>
    <col min="53" max="53" width="4.85546875" customWidth="1"/>
    <col min="54" max="54" width="4.7109375" customWidth="1"/>
    <col min="55" max="55" width="5.5703125" customWidth="1"/>
    <col min="56" max="56" width="2.7109375" customWidth="1"/>
    <col min="57" max="57" width="5.5703125" customWidth="1"/>
    <col min="58" max="58" width="4.85546875" customWidth="1"/>
    <col min="59" max="59" width="4.7109375" customWidth="1"/>
    <col min="60" max="60" width="5.5703125" customWidth="1"/>
    <col min="61" max="61" width="2.7109375" customWidth="1"/>
    <col min="62" max="62" width="5.5703125" customWidth="1"/>
    <col min="63" max="63" width="4.85546875" customWidth="1"/>
    <col min="64" max="64" width="4.7109375" customWidth="1"/>
    <col min="65" max="65" width="5.5703125" customWidth="1"/>
    <col min="66" max="66" width="2.7109375" customWidth="1"/>
    <col min="67" max="67" width="5.5703125" customWidth="1"/>
    <col min="68" max="68" width="4.85546875" customWidth="1"/>
    <col min="69" max="69" width="4.7109375" customWidth="1"/>
    <col min="70" max="70" width="5.5703125" customWidth="1"/>
    <col min="71" max="71" width="2.7109375" customWidth="1"/>
    <col min="72" max="72" width="5.5703125" customWidth="1"/>
    <col min="73" max="73" width="4.85546875" customWidth="1"/>
    <col min="74" max="74" width="4.7109375" customWidth="1"/>
    <col min="75" max="75" width="5.5703125" customWidth="1"/>
    <col min="76" max="76" width="2.7109375" customWidth="1"/>
    <col min="77" max="77" width="5.5703125" customWidth="1"/>
    <col min="78" max="78" width="4.85546875" customWidth="1"/>
    <col min="79" max="79" width="4.7109375" customWidth="1"/>
    <col min="80" max="80" width="5.5703125" customWidth="1"/>
    <col min="81" max="81" width="2.7109375" customWidth="1"/>
    <col min="82" max="82" width="5.5703125" customWidth="1"/>
    <col min="83" max="83" width="4.85546875" customWidth="1"/>
    <col min="84" max="84" width="4.7109375" customWidth="1"/>
    <col min="85" max="85" width="5.5703125" customWidth="1"/>
    <col min="86" max="86" width="2.7109375" customWidth="1"/>
    <col min="87" max="87" width="5.5703125" customWidth="1"/>
    <col min="88" max="88" width="4.85546875" customWidth="1"/>
    <col min="89" max="89" width="4.7109375" customWidth="1"/>
    <col min="90" max="90" width="5.5703125" customWidth="1"/>
    <col min="91" max="91" width="2.7109375" customWidth="1"/>
    <col min="92" max="92" width="5.5703125" customWidth="1"/>
    <col min="93" max="93" width="4.85546875" customWidth="1"/>
    <col min="94" max="94" width="4.7109375" customWidth="1"/>
    <col min="95" max="95" width="5.5703125" customWidth="1"/>
    <col min="96" max="96" width="2.7109375" customWidth="1"/>
    <col min="97" max="97" width="5.5703125" customWidth="1"/>
    <col min="98" max="98" width="4.85546875" customWidth="1"/>
    <col min="99" max="99" width="4.7109375" customWidth="1"/>
    <col min="100" max="100" width="5.5703125" customWidth="1"/>
    <col min="101" max="101" width="2.7109375" customWidth="1"/>
    <col min="102" max="102" width="5.5703125" customWidth="1"/>
    <col min="103" max="103" width="4.85546875" customWidth="1"/>
    <col min="104" max="104" width="4.7109375" customWidth="1"/>
    <col min="105" max="105" width="5.5703125" customWidth="1"/>
    <col min="106" max="106" width="2.7109375" customWidth="1"/>
    <col min="107" max="107" width="5.5703125" customWidth="1"/>
    <col min="108" max="108" width="2.5703125" customWidth="1"/>
  </cols>
  <sheetData>
    <row r="1" spans="1:107" ht="11.25" customHeight="1">
      <c r="B1" s="3869"/>
    </row>
    <row r="2" spans="1:107" ht="29.25" customHeight="1">
      <c r="B2" s="8404" t="s">
        <v>2151</v>
      </c>
      <c r="C2" s="8405"/>
      <c r="D2" s="3870" t="s">
        <v>5586</v>
      </c>
      <c r="E2" s="3871"/>
      <c r="F2" s="3871"/>
      <c r="G2" s="3871"/>
      <c r="H2" s="3871"/>
      <c r="I2" s="3871"/>
      <c r="J2" s="3871"/>
      <c r="K2" s="3871"/>
      <c r="L2" s="3871"/>
      <c r="M2" s="3871"/>
      <c r="N2" s="3871"/>
      <c r="O2" s="3871"/>
      <c r="P2" s="3871"/>
      <c r="Q2" s="3871"/>
      <c r="R2" s="3871"/>
      <c r="S2" s="3871"/>
      <c r="T2" s="3871"/>
      <c r="U2" s="3871"/>
      <c r="V2" s="3871"/>
      <c r="W2" s="3871"/>
      <c r="X2" s="3871"/>
      <c r="Y2" s="3871"/>
      <c r="Z2" s="3871"/>
      <c r="AA2" s="3871"/>
      <c r="AB2" s="8406" t="s">
        <v>5587</v>
      </c>
      <c r="AC2" s="8406"/>
      <c r="AD2" s="8406"/>
      <c r="AE2" s="8406"/>
      <c r="AF2" s="8406"/>
      <c r="AG2" s="8406"/>
      <c r="AH2" s="8407">
        <f ca="1">NOW()</f>
        <v>46167.817861805554</v>
      </c>
      <c r="AI2" s="8407"/>
      <c r="AJ2" s="8407"/>
      <c r="AK2" s="8407"/>
      <c r="AL2" s="8407"/>
      <c r="AM2" s="8407"/>
      <c r="AN2" s="8407"/>
      <c r="AO2" s="3871"/>
      <c r="AP2" s="3871"/>
      <c r="AQ2" s="3871"/>
      <c r="AR2" s="3871"/>
      <c r="AS2" s="3871"/>
      <c r="AT2" s="3871"/>
      <c r="AU2" s="3871"/>
      <c r="AV2" s="3871"/>
      <c r="AW2" s="3871"/>
      <c r="AX2" s="3871"/>
      <c r="AY2" s="3871"/>
      <c r="AZ2" s="3871"/>
      <c r="BA2" s="3871"/>
      <c r="BB2" s="3871"/>
      <c r="BC2" s="3871"/>
      <c r="BD2" s="3871"/>
      <c r="BE2" s="3871"/>
      <c r="BF2" s="3871"/>
      <c r="BG2" s="3871"/>
      <c r="BH2" s="3871"/>
      <c r="BI2" s="3871"/>
      <c r="BJ2" s="3871"/>
      <c r="BK2" s="3871"/>
      <c r="BL2" s="3871"/>
      <c r="BM2" s="3871"/>
      <c r="BN2" s="3871"/>
      <c r="BO2" s="3871"/>
      <c r="BP2" s="3871"/>
      <c r="BQ2" s="3871"/>
      <c r="BR2" s="3871"/>
      <c r="BS2" s="3871"/>
      <c r="BT2" s="3871"/>
      <c r="BU2" s="3871"/>
      <c r="BV2" s="3871"/>
      <c r="BW2" s="3871"/>
      <c r="BX2" s="3871"/>
      <c r="BY2" s="3871"/>
      <c r="BZ2" s="3871"/>
      <c r="CA2" s="3871"/>
      <c r="CB2" s="3871"/>
      <c r="CC2" s="3871"/>
      <c r="CD2" s="3871"/>
      <c r="CE2" s="3871"/>
      <c r="CF2" s="3871"/>
      <c r="CG2" s="3871"/>
      <c r="CH2" s="3871"/>
      <c r="CI2" s="3871"/>
      <c r="CJ2" s="3871"/>
      <c r="CK2" s="3871"/>
      <c r="CL2" s="3871"/>
      <c r="CM2" s="3871"/>
      <c r="CN2" s="3871"/>
      <c r="CO2" s="3871"/>
      <c r="CP2" s="3871"/>
      <c r="CQ2" s="3871"/>
      <c r="CR2" s="3871"/>
      <c r="CS2" s="3871"/>
      <c r="CT2" s="3871"/>
      <c r="CU2" s="3871"/>
      <c r="CV2" s="3871"/>
      <c r="CW2" s="3871"/>
      <c r="CX2" s="3871"/>
      <c r="CY2" s="3871"/>
      <c r="CZ2" s="3871"/>
      <c r="DA2" s="3871"/>
      <c r="DB2" s="3871"/>
      <c r="DC2" s="3872"/>
    </row>
    <row r="3" spans="1:107" ht="23.25" customHeight="1">
      <c r="B3" s="8408">
        <f>C4</f>
        <v>46023</v>
      </c>
      <c r="C3" s="8408"/>
      <c r="D3" s="8408"/>
      <c r="E3" s="8408"/>
      <c r="F3" s="8408"/>
      <c r="G3" s="8409"/>
      <c r="H3" s="8410" t="s">
        <v>5588</v>
      </c>
      <c r="I3" s="8411"/>
      <c r="J3" s="8411"/>
      <c r="K3" s="8411"/>
      <c r="L3" s="8412"/>
      <c r="M3" s="8410" t="s">
        <v>5589</v>
      </c>
      <c r="N3" s="8411"/>
      <c r="O3" s="8411"/>
      <c r="P3" s="8411"/>
      <c r="Q3" s="8412"/>
      <c r="R3" s="8410" t="s">
        <v>5590</v>
      </c>
      <c r="S3" s="8411"/>
      <c r="T3" s="8411"/>
      <c r="U3" s="8411"/>
      <c r="V3" s="8412"/>
      <c r="W3" s="8410" t="s">
        <v>5591</v>
      </c>
      <c r="X3" s="8411"/>
      <c r="Y3" s="8411"/>
      <c r="Z3" s="8411"/>
      <c r="AA3" s="8412"/>
      <c r="AB3" s="8410" t="s">
        <v>5592</v>
      </c>
      <c r="AC3" s="8411"/>
      <c r="AD3" s="8411"/>
      <c r="AE3" s="8411"/>
      <c r="AF3" s="8412"/>
      <c r="AG3" s="8410" t="s">
        <v>5593</v>
      </c>
      <c r="AH3" s="8411"/>
      <c r="AI3" s="8411"/>
      <c r="AJ3" s="8411"/>
      <c r="AK3" s="8412"/>
      <c r="AL3" s="8410" t="s">
        <v>5594</v>
      </c>
      <c r="AM3" s="8411"/>
      <c r="AN3" s="8411"/>
      <c r="AO3" s="8411"/>
      <c r="AP3" s="8412"/>
      <c r="AQ3" s="8410" t="s">
        <v>5595</v>
      </c>
      <c r="AR3" s="8411"/>
      <c r="AS3" s="8411"/>
      <c r="AT3" s="8411"/>
      <c r="AU3" s="8412"/>
      <c r="AV3" s="8410" t="s">
        <v>5596</v>
      </c>
      <c r="AW3" s="8411"/>
      <c r="AX3" s="8411"/>
      <c r="AY3" s="8411"/>
      <c r="AZ3" s="8412"/>
      <c r="BA3" s="8410" t="s">
        <v>5597</v>
      </c>
      <c r="BB3" s="8411"/>
      <c r="BC3" s="8411"/>
      <c r="BD3" s="8411"/>
      <c r="BE3" s="8412"/>
      <c r="BF3" s="8410" t="s">
        <v>5598</v>
      </c>
      <c r="BG3" s="8411"/>
      <c r="BH3" s="8411"/>
      <c r="BI3" s="8411"/>
      <c r="BJ3" s="8412"/>
      <c r="BK3" s="8410" t="s">
        <v>5599</v>
      </c>
      <c r="BL3" s="8411"/>
      <c r="BM3" s="8411"/>
      <c r="BN3" s="8411"/>
      <c r="BO3" s="8412"/>
      <c r="BP3" s="8410" t="s">
        <v>5600</v>
      </c>
      <c r="BQ3" s="8411"/>
      <c r="BR3" s="8411"/>
      <c r="BS3" s="8411"/>
      <c r="BT3" s="8412"/>
      <c r="BU3" s="8410" t="s">
        <v>5601</v>
      </c>
      <c r="BV3" s="8411"/>
      <c r="BW3" s="8411"/>
      <c r="BX3" s="8411"/>
      <c r="BY3" s="8412"/>
      <c r="BZ3" s="8410" t="s">
        <v>5602</v>
      </c>
      <c r="CA3" s="8411"/>
      <c r="CB3" s="8411"/>
      <c r="CC3" s="8411"/>
      <c r="CD3" s="8412"/>
      <c r="CE3" s="8410" t="s">
        <v>5603</v>
      </c>
      <c r="CF3" s="8411"/>
      <c r="CG3" s="8411"/>
      <c r="CH3" s="8411"/>
      <c r="CI3" s="8412"/>
      <c r="CJ3" s="8410" t="s">
        <v>5604</v>
      </c>
      <c r="CK3" s="8411"/>
      <c r="CL3" s="8411"/>
      <c r="CM3" s="8411"/>
      <c r="CN3" s="8412"/>
      <c r="CO3" s="8410" t="s">
        <v>5605</v>
      </c>
      <c r="CP3" s="8411"/>
      <c r="CQ3" s="8411"/>
      <c r="CR3" s="8411"/>
      <c r="CS3" s="8412"/>
      <c r="CT3" s="8410" t="s">
        <v>5606</v>
      </c>
      <c r="CU3" s="8411"/>
      <c r="CV3" s="8411"/>
      <c r="CW3" s="8411"/>
      <c r="CX3" s="8412"/>
      <c r="CY3" s="8410" t="s">
        <v>5607</v>
      </c>
      <c r="CZ3" s="8411"/>
      <c r="DA3" s="8411"/>
      <c r="DB3" s="8411"/>
      <c r="DC3" s="8412"/>
    </row>
    <row r="4" spans="1:107" ht="15" customHeight="1">
      <c r="A4" s="3873"/>
      <c r="B4" s="3874">
        <f t="shared" ref="B4:B35" si="0">C4</f>
        <v>46023</v>
      </c>
      <c r="C4" s="3875">
        <v>46023</v>
      </c>
      <c r="D4" s="3873">
        <f t="shared" ref="D4:D35" si="1">WEEKNUM(C4,2)</f>
        <v>1</v>
      </c>
      <c r="E4" s="3876">
        <f>COUNTA(H4,M4,R4,W4,AB4,AG4,AL4,AQ4,AV4,BA4,BF4,BK4,BP4,BU4,BZ4,CE4,CJ4,CO4,CT4,CY4)</f>
        <v>18</v>
      </c>
      <c r="F4" s="3877" t="str">
        <f t="shared" ref="F4:F35" si="2">IF(E4&gt;=$E$50,"X","")</f>
        <v>X</v>
      </c>
      <c r="G4" s="3878">
        <f>E4</f>
        <v>18</v>
      </c>
      <c r="H4" s="3879"/>
      <c r="I4" s="3880">
        <v>0.20833333333333334</v>
      </c>
      <c r="J4" s="3880">
        <v>0.54166666666666663</v>
      </c>
      <c r="K4" s="3881">
        <v>1</v>
      </c>
      <c r="L4" s="3882">
        <f>IF(J4-I4=0,"",(J4-I4)-($E$49*K4))</f>
        <v>0.32638888888888884</v>
      </c>
      <c r="M4" s="3879"/>
      <c r="N4" s="3880">
        <v>0.20833333333333334</v>
      </c>
      <c r="O4" s="3880">
        <v>0.54166666666666663</v>
      </c>
      <c r="P4" s="3881">
        <v>2</v>
      </c>
      <c r="Q4" s="3882">
        <f>IF(O4-N4=0,"",(O4-N4)-($E$49*P4))</f>
        <v>0.31944444444444436</v>
      </c>
      <c r="R4" s="3879" t="s">
        <v>5608</v>
      </c>
      <c r="S4" s="3880"/>
      <c r="T4" s="3880"/>
      <c r="U4" s="3881"/>
      <c r="V4" s="3882" t="str">
        <f>IF(T4-S4=0,"",(T4-S4)-($E$49*U4))</f>
        <v/>
      </c>
      <c r="W4" s="3879" t="s">
        <v>5609</v>
      </c>
      <c r="X4" s="3880"/>
      <c r="Y4" s="3880"/>
      <c r="Z4" s="3881"/>
      <c r="AA4" s="3882" t="str">
        <f>IF(Y4-X4=0,"",(Y4-X4)-($E$49*Z4))</f>
        <v/>
      </c>
      <c r="AB4" s="3879" t="s">
        <v>5610</v>
      </c>
      <c r="AC4" s="3880"/>
      <c r="AD4" s="3880"/>
      <c r="AE4" s="3881"/>
      <c r="AF4" s="3882" t="str">
        <f>IF(AD4-AC4=0,"",(AD4-AC4)-($E$49*AE4))</f>
        <v/>
      </c>
      <c r="AG4" s="3879" t="s">
        <v>5608</v>
      </c>
      <c r="AH4" s="3880"/>
      <c r="AI4" s="3880"/>
      <c r="AJ4" s="3881"/>
      <c r="AK4" s="3882" t="str">
        <f>IF(AI4-AH4=0,"",(AI4-AH4)-($E$49*AJ4))</f>
        <v/>
      </c>
      <c r="AL4" s="3879" t="s">
        <v>5608</v>
      </c>
      <c r="AM4" s="3880"/>
      <c r="AN4" s="3880"/>
      <c r="AO4" s="3881"/>
      <c r="AP4" s="3882" t="str">
        <f>IF(AN4-AM4=0,"",(AN4-AM4)-($E$49*AO4))</f>
        <v/>
      </c>
      <c r="AQ4" s="3879" t="s">
        <v>5608</v>
      </c>
      <c r="AR4" s="3880"/>
      <c r="AS4" s="3880"/>
      <c r="AT4" s="3881"/>
      <c r="AU4" s="3882" t="str">
        <f>IF(AS4-AR4=0,"",(AS4-AR4)-($E$49*AT4))</f>
        <v/>
      </c>
      <c r="AV4" s="3879" t="s">
        <v>5608</v>
      </c>
      <c r="AW4" s="3880"/>
      <c r="AX4" s="3880"/>
      <c r="AY4" s="3881"/>
      <c r="AZ4" s="3882" t="str">
        <f>IF(AX4-AW4=0,"",(AX4-AW4)-($E$49*AY4))</f>
        <v/>
      </c>
      <c r="BA4" s="3879" t="s">
        <v>5608</v>
      </c>
      <c r="BB4" s="3880"/>
      <c r="BC4" s="3880"/>
      <c r="BD4" s="3881"/>
      <c r="BE4" s="3882" t="str">
        <f>IF(BC4-BB4=0,"",(BC4-BB4)-($E$49*BD4))</f>
        <v/>
      </c>
      <c r="BF4" s="3879" t="s">
        <v>5608</v>
      </c>
      <c r="BG4" s="3880"/>
      <c r="BH4" s="3880"/>
      <c r="BI4" s="3881"/>
      <c r="BJ4" s="3882" t="str">
        <f>IF(BH4-BG4=0,"",(BH4-BG4)-($E$49*BI4))</f>
        <v/>
      </c>
      <c r="BK4" s="3879" t="s">
        <v>5608</v>
      </c>
      <c r="BL4" s="3880"/>
      <c r="BM4" s="3880"/>
      <c r="BN4" s="3881"/>
      <c r="BO4" s="3882" t="str">
        <f>IF(BM4-BL4=0,"",(BM4-BL4)-($E$49*BN4))</f>
        <v/>
      </c>
      <c r="BP4" s="3879" t="s">
        <v>5608</v>
      </c>
      <c r="BQ4" s="3880"/>
      <c r="BR4" s="3880"/>
      <c r="BS4" s="3881"/>
      <c r="BT4" s="3882" t="str">
        <f>IF(BR4-BQ4=0,"",(BR4-BQ4)-($E$49*BS4))</f>
        <v/>
      </c>
      <c r="BU4" s="3879" t="s">
        <v>5608</v>
      </c>
      <c r="BV4" s="3880"/>
      <c r="BW4" s="3880"/>
      <c r="BX4" s="3881"/>
      <c r="BY4" s="3882" t="str">
        <f>IF(BW4-BV4=0,"",(BW4-BV4)-($E$49*BX4))</f>
        <v/>
      </c>
      <c r="BZ4" s="3879" t="s">
        <v>5608</v>
      </c>
      <c r="CA4" s="3880"/>
      <c r="CB4" s="3880"/>
      <c r="CC4" s="3881"/>
      <c r="CD4" s="3882" t="str">
        <f>IF(CB4-CA4=0,"",(CB4-CA4)-($E$49*CC4))</f>
        <v/>
      </c>
      <c r="CE4" s="3879" t="s">
        <v>5608</v>
      </c>
      <c r="CF4" s="3880"/>
      <c r="CG4" s="3880"/>
      <c r="CH4" s="3881"/>
      <c r="CI4" s="3882" t="str">
        <f>IF(CG4-CF4=0,"",(CG4-CF4)-($E$49*CH4))</f>
        <v/>
      </c>
      <c r="CJ4" s="3879" t="s">
        <v>5608</v>
      </c>
      <c r="CK4" s="3880"/>
      <c r="CL4" s="3880"/>
      <c r="CM4" s="3881"/>
      <c r="CN4" s="3882" t="str">
        <f>IF(CL4-CK4=0,"",(CL4-CK4)-($E$49*CM4))</f>
        <v/>
      </c>
      <c r="CO4" s="3879" t="s">
        <v>5608</v>
      </c>
      <c r="CP4" s="3880"/>
      <c r="CQ4" s="3880"/>
      <c r="CR4" s="3881"/>
      <c r="CS4" s="3882" t="str">
        <f>IF(CQ4-CP4=0,"",(CQ4-CP4)-($E$49*CR4))</f>
        <v/>
      </c>
      <c r="CT4" s="3879" t="s">
        <v>5608</v>
      </c>
      <c r="CU4" s="3880"/>
      <c r="CV4" s="3880"/>
      <c r="CW4" s="3881"/>
      <c r="CX4" s="3882" t="str">
        <f>IF(CV4-CU4=0,"",(CV4-CU4)-($E$49*CW4))</f>
        <v/>
      </c>
      <c r="CY4" s="3879" t="s">
        <v>5608</v>
      </c>
      <c r="CZ4" s="3880"/>
      <c r="DA4" s="3880"/>
      <c r="DB4" s="3881"/>
      <c r="DC4" s="3882" t="str">
        <f>IF(DA4-CZ4=0,"",(DA4-CZ4)-($E$49*DB4))</f>
        <v/>
      </c>
    </row>
    <row r="5" spans="1:107" ht="15" customHeight="1">
      <c r="A5" s="3873"/>
      <c r="B5" s="3874">
        <f t="shared" si="0"/>
        <v>46024</v>
      </c>
      <c r="C5" s="3883">
        <f t="shared" ref="C5:C35" si="3">C4+1</f>
        <v>46024</v>
      </c>
      <c r="D5" s="3873">
        <f t="shared" si="1"/>
        <v>1</v>
      </c>
      <c r="E5" s="3876">
        <f t="shared" ref="E5:E35" si="4">COUNTA(H5,M5,R5,W5,AB5,AG5,AL5,AQ5,AV5,BA5,BF5,BK5,BP5,BU5,BZ5,CE5,CJ5,CO5,CT5,CY5)</f>
        <v>4</v>
      </c>
      <c r="F5" s="3877" t="str">
        <f t="shared" si="2"/>
        <v/>
      </c>
      <c r="G5" s="3878">
        <f>E5</f>
        <v>4</v>
      </c>
      <c r="H5" s="3879" t="s">
        <v>5608</v>
      </c>
      <c r="I5" s="3880"/>
      <c r="J5" s="3880"/>
      <c r="K5" s="3881"/>
      <c r="L5" s="3882" t="str">
        <f>IF(J5-I5=0,"",(J5-I5)-($E$49*K5))</f>
        <v/>
      </c>
      <c r="M5" s="3879"/>
      <c r="N5" s="3880">
        <v>0.27083333333333331</v>
      </c>
      <c r="O5" s="3880">
        <v>0.59375</v>
      </c>
      <c r="P5" s="3881">
        <v>1</v>
      </c>
      <c r="Q5" s="3882">
        <f>IF(O5-N5=0,"",(O5-N5)-($E$49*P5))</f>
        <v>0.31597222222222227</v>
      </c>
      <c r="R5" s="3879" t="s">
        <v>5608</v>
      </c>
      <c r="S5" s="3880"/>
      <c r="T5" s="3880"/>
      <c r="U5" s="3881"/>
      <c r="V5" s="3882" t="str">
        <f>IF(T5-S5=0,"",(T5-S5)-($E$49*U5))</f>
        <v/>
      </c>
      <c r="W5" s="3879" t="s">
        <v>5611</v>
      </c>
      <c r="X5" s="3880"/>
      <c r="Y5" s="3880"/>
      <c r="Z5" s="3881"/>
      <c r="AA5" s="3882" t="str">
        <f>IF(Y5-X5=0,"",(Y5-X5)-($E$49*Z5))</f>
        <v/>
      </c>
      <c r="AB5" s="3879" t="s">
        <v>5610</v>
      </c>
      <c r="AC5" s="3880"/>
      <c r="AD5" s="3880"/>
      <c r="AE5" s="3881"/>
      <c r="AF5" s="3882" t="str">
        <f>IF(AD5-AC5=0,"",(AD5-AC5)-($E$49*AE5))</f>
        <v/>
      </c>
      <c r="AG5" s="3879"/>
      <c r="AH5" s="3880"/>
      <c r="AI5" s="3880"/>
      <c r="AJ5" s="3881"/>
      <c r="AK5" s="3882" t="str">
        <f>IF(AI5-AH5=0,"",(AI5-AH5)-($E$49*AJ5))</f>
        <v/>
      </c>
      <c r="AL5" s="3879"/>
      <c r="AM5" s="3880"/>
      <c r="AN5" s="3880"/>
      <c r="AO5" s="3881"/>
      <c r="AP5" s="3882" t="str">
        <f>IF(AN5-AM5=0,"",(AN5-AM5)-($E$49*AO5))</f>
        <v/>
      </c>
      <c r="AQ5" s="3879"/>
      <c r="AR5" s="3880"/>
      <c r="AS5" s="3880"/>
      <c r="AT5" s="3881"/>
      <c r="AU5" s="3882" t="str">
        <f>IF(AS5-AR5=0,"",(AS5-AR5)-($E$49*AT5))</f>
        <v/>
      </c>
      <c r="AV5" s="3879"/>
      <c r="AW5" s="3880"/>
      <c r="AX5" s="3880"/>
      <c r="AY5" s="3881"/>
      <c r="AZ5" s="3882" t="str">
        <f>IF(AX5-AW5=0,"",(AX5-AW5)-($E$49*AY5))</f>
        <v/>
      </c>
      <c r="BA5" s="3879"/>
      <c r="BB5" s="3880"/>
      <c r="BC5" s="3880"/>
      <c r="BD5" s="3881"/>
      <c r="BE5" s="3882" t="str">
        <f>IF(BC5-BB5=0,"",(BC5-BB5)-($E$49*BD5))</f>
        <v/>
      </c>
      <c r="BF5" s="3879"/>
      <c r="BG5" s="3880"/>
      <c r="BH5" s="3880"/>
      <c r="BI5" s="3881"/>
      <c r="BJ5" s="3882" t="str">
        <f>IF(BH5-BG5=0,"",(BH5-BG5)-($E$49*BI5))</f>
        <v/>
      </c>
      <c r="BK5" s="3879"/>
      <c r="BL5" s="3880"/>
      <c r="BM5" s="3880"/>
      <c r="BN5" s="3881"/>
      <c r="BO5" s="3882" t="str">
        <f>IF(BM5-BL5=0,"",(BM5-BL5)-($E$49*BN5))</f>
        <v/>
      </c>
      <c r="BP5" s="3879"/>
      <c r="BQ5" s="3880"/>
      <c r="BR5" s="3880"/>
      <c r="BS5" s="3881"/>
      <c r="BT5" s="3882" t="str">
        <f>IF(BR5-BQ5=0,"",(BR5-BQ5)-($E$49*BS5))</f>
        <v/>
      </c>
      <c r="BU5" s="3879"/>
      <c r="BV5" s="3880"/>
      <c r="BW5" s="3880"/>
      <c r="BX5" s="3881"/>
      <c r="BY5" s="3882" t="str">
        <f>IF(BW5-BV5=0,"",(BW5-BV5)-($E$49*BX5))</f>
        <v/>
      </c>
      <c r="BZ5" s="3879"/>
      <c r="CA5" s="3880"/>
      <c r="CB5" s="3880"/>
      <c r="CC5" s="3881"/>
      <c r="CD5" s="3882" t="str">
        <f>IF(CB5-CA5=0,"",(CB5-CA5)-($E$49*CC5))</f>
        <v/>
      </c>
      <c r="CE5" s="3879"/>
      <c r="CF5" s="3880"/>
      <c r="CG5" s="3880"/>
      <c r="CH5" s="3881"/>
      <c r="CI5" s="3882" t="str">
        <f>IF(CG5-CF5=0,"",(CG5-CF5)-($E$49*CH5))</f>
        <v/>
      </c>
      <c r="CJ5" s="3879"/>
      <c r="CK5" s="3880"/>
      <c r="CL5" s="3880"/>
      <c r="CM5" s="3881"/>
      <c r="CN5" s="3882" t="str">
        <f>IF(CL5-CK5=0,"",(CL5-CK5)-($E$49*CM5))</f>
        <v/>
      </c>
      <c r="CO5" s="3879"/>
      <c r="CP5" s="3880"/>
      <c r="CQ5" s="3880"/>
      <c r="CR5" s="3881"/>
      <c r="CS5" s="3882" t="str">
        <f>IF(CQ5-CP5=0,"",(CQ5-CP5)-($E$49*CR5))</f>
        <v/>
      </c>
      <c r="CT5" s="3879"/>
      <c r="CU5" s="3880"/>
      <c r="CV5" s="3880"/>
      <c r="CW5" s="3881"/>
      <c r="CX5" s="3882" t="str">
        <f>IF(CV5-CU5=0,"",(CV5-CU5)-($E$49*CW5))</f>
        <v/>
      </c>
      <c r="CY5" s="3879"/>
      <c r="CZ5" s="3880"/>
      <c r="DA5" s="3880"/>
      <c r="DB5" s="3881"/>
      <c r="DC5" s="3882" t="str">
        <f>IF(DA5-CZ5=0,"",(DA5-CZ5)-($E$49*DB5))</f>
        <v/>
      </c>
    </row>
    <row r="6" spans="1:107" ht="15" customHeight="1">
      <c r="A6" s="3873"/>
      <c r="B6" s="3874">
        <f t="shared" si="0"/>
        <v>46025</v>
      </c>
      <c r="C6" s="3883">
        <f t="shared" si="3"/>
        <v>46025</v>
      </c>
      <c r="D6" s="3873">
        <f t="shared" si="1"/>
        <v>1</v>
      </c>
      <c r="E6" s="3876">
        <f t="shared" si="4"/>
        <v>4</v>
      </c>
      <c r="F6" s="3877" t="str">
        <f t="shared" si="2"/>
        <v/>
      </c>
      <c r="G6" s="3878">
        <f t="shared" ref="G6:G35" si="5">E6</f>
        <v>4</v>
      </c>
      <c r="H6" s="3879" t="s">
        <v>5612</v>
      </c>
      <c r="I6" s="3880"/>
      <c r="J6" s="3880"/>
      <c r="K6" s="3881"/>
      <c r="L6" s="3882" t="str">
        <f t="shared" ref="L6:L35" si="6">IF(J6-I6=0,"",(J6-I6)-($E$49*K6))</f>
        <v/>
      </c>
      <c r="M6" s="3879"/>
      <c r="N6" s="3880">
        <v>0.25</v>
      </c>
      <c r="O6" s="3880">
        <v>0.54166666666666663</v>
      </c>
      <c r="P6" s="3881"/>
      <c r="Q6" s="3882">
        <f t="shared" ref="Q6:Q35" si="7">IF(O6-N6=0,"",(O6-N6)-($E$49*P6))</f>
        <v>0.29166666666666663</v>
      </c>
      <c r="R6" s="3879" t="s">
        <v>5608</v>
      </c>
      <c r="S6" s="3880"/>
      <c r="T6" s="3880"/>
      <c r="U6" s="3881"/>
      <c r="V6" s="3882" t="str">
        <f t="shared" ref="V6:V35" si="8">IF(T6-S6=0,"",(T6-S6)-($E$49*U6))</f>
        <v/>
      </c>
      <c r="W6" s="3879" t="s">
        <v>5611</v>
      </c>
      <c r="X6" s="3880"/>
      <c r="Y6" s="3880"/>
      <c r="Z6" s="3881"/>
      <c r="AA6" s="3882" t="str">
        <f t="shared" ref="AA6:AA35" si="9">IF(Y6-X6=0,"",(Y6-X6)-($E$49*Z6))</f>
        <v/>
      </c>
      <c r="AB6" s="3879" t="s">
        <v>5610</v>
      </c>
      <c r="AC6" s="3880"/>
      <c r="AD6" s="3880"/>
      <c r="AE6" s="3881"/>
      <c r="AF6" s="3882" t="str">
        <f t="shared" ref="AF6:AF35" si="10">IF(AD6-AC6=0,"",(AD6-AC6)-($E$49*AE6))</f>
        <v/>
      </c>
      <c r="AG6" s="3879"/>
      <c r="AH6" s="3880"/>
      <c r="AI6" s="3880"/>
      <c r="AJ6" s="3881"/>
      <c r="AK6" s="3882" t="str">
        <f t="shared" ref="AK6:AK35" si="11">IF(AI6-AH6=0,"",(AI6-AH6)-($E$49*AJ6))</f>
        <v/>
      </c>
      <c r="AL6" s="3879"/>
      <c r="AM6" s="3880"/>
      <c r="AN6" s="3880"/>
      <c r="AO6" s="3881"/>
      <c r="AP6" s="3882" t="str">
        <f t="shared" ref="AP6:AP35" si="12">IF(AN6-AM6=0,"",(AN6-AM6)-($E$49*AO6))</f>
        <v/>
      </c>
      <c r="AQ6" s="3879"/>
      <c r="AR6" s="3880"/>
      <c r="AS6" s="3880"/>
      <c r="AT6" s="3881"/>
      <c r="AU6" s="3882" t="str">
        <f t="shared" ref="AU6:AU35" si="13">IF(AS6-AR6=0,"",(AS6-AR6)-($E$49*AT6))</f>
        <v/>
      </c>
      <c r="AV6" s="3879"/>
      <c r="AW6" s="3880"/>
      <c r="AX6" s="3880"/>
      <c r="AY6" s="3881"/>
      <c r="AZ6" s="3882" t="str">
        <f t="shared" ref="AZ6:AZ35" si="14">IF(AX6-AW6=0,"",(AX6-AW6)-($E$49*AY6))</f>
        <v/>
      </c>
      <c r="BA6" s="3879"/>
      <c r="BB6" s="3880"/>
      <c r="BC6" s="3880"/>
      <c r="BD6" s="3881"/>
      <c r="BE6" s="3882" t="str">
        <f t="shared" ref="BE6:BE35" si="15">IF(BC6-BB6=0,"",(BC6-BB6)-($E$49*BD6))</f>
        <v/>
      </c>
      <c r="BF6" s="3879"/>
      <c r="BG6" s="3880"/>
      <c r="BH6" s="3880"/>
      <c r="BI6" s="3881"/>
      <c r="BJ6" s="3882" t="str">
        <f t="shared" ref="BJ6:BJ35" si="16">IF(BH6-BG6=0,"",(BH6-BG6)-($E$49*BI6))</f>
        <v/>
      </c>
      <c r="BK6" s="3879"/>
      <c r="BL6" s="3880"/>
      <c r="BM6" s="3880"/>
      <c r="BN6" s="3881"/>
      <c r="BO6" s="3882" t="str">
        <f t="shared" ref="BO6:BO35" si="17">IF(BM6-BL6=0,"",(BM6-BL6)-($E$49*BN6))</f>
        <v/>
      </c>
      <c r="BP6" s="3879"/>
      <c r="BQ6" s="3880"/>
      <c r="BR6" s="3880"/>
      <c r="BS6" s="3881"/>
      <c r="BT6" s="3882" t="str">
        <f t="shared" ref="BT6:BT35" si="18">IF(BR6-BQ6=0,"",(BR6-BQ6)-($E$49*BS6))</f>
        <v/>
      </c>
      <c r="BU6" s="3879"/>
      <c r="BV6" s="3880"/>
      <c r="BW6" s="3880"/>
      <c r="BX6" s="3881"/>
      <c r="BY6" s="3882" t="str">
        <f t="shared" ref="BY6:BY35" si="19">IF(BW6-BV6=0,"",(BW6-BV6)-($E$49*BX6))</f>
        <v/>
      </c>
      <c r="BZ6" s="3879"/>
      <c r="CA6" s="3880"/>
      <c r="CB6" s="3880"/>
      <c r="CC6" s="3881"/>
      <c r="CD6" s="3882" t="str">
        <f t="shared" ref="CD6:CD35" si="20">IF(CB6-CA6=0,"",(CB6-CA6)-($E$49*CC6))</f>
        <v/>
      </c>
      <c r="CE6" s="3879"/>
      <c r="CF6" s="3880"/>
      <c r="CG6" s="3880"/>
      <c r="CH6" s="3881"/>
      <c r="CI6" s="3882" t="str">
        <f t="shared" ref="CI6:CI35" si="21">IF(CG6-CF6=0,"",(CG6-CF6)-($E$49*CH6))</f>
        <v/>
      </c>
      <c r="CJ6" s="3879"/>
      <c r="CK6" s="3880"/>
      <c r="CL6" s="3880"/>
      <c r="CM6" s="3881"/>
      <c r="CN6" s="3882" t="str">
        <f t="shared" ref="CN6:CN35" si="22">IF(CL6-CK6=0,"",(CL6-CK6)-($E$49*CM6))</f>
        <v/>
      </c>
      <c r="CO6" s="3879"/>
      <c r="CP6" s="3880"/>
      <c r="CQ6" s="3880"/>
      <c r="CR6" s="3881"/>
      <c r="CS6" s="3882" t="str">
        <f t="shared" ref="CS6:CS35" si="23">IF(CQ6-CP6=0,"",(CQ6-CP6)-($E$49*CR6))</f>
        <v/>
      </c>
      <c r="CT6" s="3879"/>
      <c r="CU6" s="3880"/>
      <c r="CV6" s="3880"/>
      <c r="CW6" s="3881"/>
      <c r="CX6" s="3882" t="str">
        <f t="shared" ref="CX6:CX35" si="24">IF(CV6-CU6=0,"",(CV6-CU6)-($E$49*CW6))</f>
        <v/>
      </c>
      <c r="CY6" s="3879"/>
      <c r="CZ6" s="3880"/>
      <c r="DA6" s="3880"/>
      <c r="DB6" s="3881"/>
      <c r="DC6" s="3882" t="str">
        <f t="shared" ref="DC6:DC35" si="25">IF(DA6-CZ6=0,"",(DA6-CZ6)-($E$49*DB6))</f>
        <v/>
      </c>
    </row>
    <row r="7" spans="1:107" ht="15" customHeight="1">
      <c r="A7" s="3873"/>
      <c r="B7" s="3874">
        <f t="shared" si="0"/>
        <v>46026</v>
      </c>
      <c r="C7" s="3883">
        <f t="shared" si="3"/>
        <v>46026</v>
      </c>
      <c r="D7" s="3873">
        <f t="shared" si="1"/>
        <v>1</v>
      </c>
      <c r="E7" s="3876">
        <f t="shared" si="4"/>
        <v>2</v>
      </c>
      <c r="F7" s="3877" t="str">
        <f t="shared" si="2"/>
        <v/>
      </c>
      <c r="G7" s="3878">
        <f t="shared" si="5"/>
        <v>2</v>
      </c>
      <c r="H7" s="3879"/>
      <c r="I7" s="3880"/>
      <c r="J7" s="3880"/>
      <c r="K7" s="3881"/>
      <c r="L7" s="3882" t="str">
        <f t="shared" si="6"/>
        <v/>
      </c>
      <c r="M7" s="3879"/>
      <c r="N7" s="3880"/>
      <c r="O7" s="3880"/>
      <c r="P7" s="3881"/>
      <c r="Q7" s="3882" t="str">
        <f t="shared" si="7"/>
        <v/>
      </c>
      <c r="R7" s="3879" t="s">
        <v>5608</v>
      </c>
      <c r="S7" s="3880"/>
      <c r="T7" s="3880"/>
      <c r="U7" s="3881"/>
      <c r="V7" s="3882" t="str">
        <f t="shared" si="8"/>
        <v/>
      </c>
      <c r="W7" s="3879" t="s">
        <v>5611</v>
      </c>
      <c r="X7" s="3880"/>
      <c r="Y7" s="3880"/>
      <c r="Z7" s="3881"/>
      <c r="AA7" s="3882" t="str">
        <f t="shared" si="9"/>
        <v/>
      </c>
      <c r="AB7" s="3879"/>
      <c r="AC7" s="3880"/>
      <c r="AD7" s="3880"/>
      <c r="AE7" s="3881"/>
      <c r="AF7" s="3882" t="str">
        <f t="shared" si="10"/>
        <v/>
      </c>
      <c r="AG7" s="3879"/>
      <c r="AH7" s="3880"/>
      <c r="AI7" s="3880"/>
      <c r="AJ7" s="3881"/>
      <c r="AK7" s="3882" t="str">
        <f t="shared" si="11"/>
        <v/>
      </c>
      <c r="AL7" s="3879"/>
      <c r="AM7" s="3880"/>
      <c r="AN7" s="3880"/>
      <c r="AO7" s="3881"/>
      <c r="AP7" s="3882" t="str">
        <f t="shared" si="12"/>
        <v/>
      </c>
      <c r="AQ7" s="3879"/>
      <c r="AR7" s="3880"/>
      <c r="AS7" s="3880"/>
      <c r="AT7" s="3881"/>
      <c r="AU7" s="3882" t="str">
        <f t="shared" si="13"/>
        <v/>
      </c>
      <c r="AV7" s="3879"/>
      <c r="AW7" s="3880"/>
      <c r="AX7" s="3880"/>
      <c r="AY7" s="3881"/>
      <c r="AZ7" s="3882" t="str">
        <f t="shared" si="14"/>
        <v/>
      </c>
      <c r="BA7" s="3879"/>
      <c r="BB7" s="3880"/>
      <c r="BC7" s="3880"/>
      <c r="BD7" s="3881"/>
      <c r="BE7" s="3882" t="str">
        <f t="shared" si="15"/>
        <v/>
      </c>
      <c r="BF7" s="3879"/>
      <c r="BG7" s="3880"/>
      <c r="BH7" s="3880"/>
      <c r="BI7" s="3881"/>
      <c r="BJ7" s="3882" t="str">
        <f t="shared" si="16"/>
        <v/>
      </c>
      <c r="BK7" s="3879"/>
      <c r="BL7" s="3880"/>
      <c r="BM7" s="3880"/>
      <c r="BN7" s="3881"/>
      <c r="BO7" s="3882" t="str">
        <f t="shared" si="17"/>
        <v/>
      </c>
      <c r="BP7" s="3879"/>
      <c r="BQ7" s="3880"/>
      <c r="BR7" s="3880"/>
      <c r="BS7" s="3881"/>
      <c r="BT7" s="3882" t="str">
        <f t="shared" si="18"/>
        <v/>
      </c>
      <c r="BU7" s="3879"/>
      <c r="BV7" s="3880"/>
      <c r="BW7" s="3880"/>
      <c r="BX7" s="3881"/>
      <c r="BY7" s="3882" t="str">
        <f t="shared" si="19"/>
        <v/>
      </c>
      <c r="BZ7" s="3879"/>
      <c r="CA7" s="3880"/>
      <c r="CB7" s="3880"/>
      <c r="CC7" s="3881"/>
      <c r="CD7" s="3882" t="str">
        <f t="shared" si="20"/>
        <v/>
      </c>
      <c r="CE7" s="3879"/>
      <c r="CF7" s="3880"/>
      <c r="CG7" s="3880"/>
      <c r="CH7" s="3881"/>
      <c r="CI7" s="3882" t="str">
        <f t="shared" si="21"/>
        <v/>
      </c>
      <c r="CJ7" s="3879"/>
      <c r="CK7" s="3880"/>
      <c r="CL7" s="3880"/>
      <c r="CM7" s="3881"/>
      <c r="CN7" s="3882" t="str">
        <f t="shared" si="22"/>
        <v/>
      </c>
      <c r="CO7" s="3879"/>
      <c r="CP7" s="3880"/>
      <c r="CQ7" s="3880"/>
      <c r="CR7" s="3881"/>
      <c r="CS7" s="3882" t="str">
        <f t="shared" si="23"/>
        <v/>
      </c>
      <c r="CT7" s="3879"/>
      <c r="CU7" s="3880"/>
      <c r="CV7" s="3880"/>
      <c r="CW7" s="3881"/>
      <c r="CX7" s="3882" t="str">
        <f t="shared" si="24"/>
        <v/>
      </c>
      <c r="CY7" s="3879"/>
      <c r="CZ7" s="3880"/>
      <c r="DA7" s="3880"/>
      <c r="DB7" s="3881"/>
      <c r="DC7" s="3882" t="str">
        <f t="shared" si="25"/>
        <v/>
      </c>
    </row>
    <row r="8" spans="1:107" ht="15" customHeight="1">
      <c r="A8" s="3873"/>
      <c r="B8" s="3874">
        <f t="shared" si="0"/>
        <v>46027</v>
      </c>
      <c r="C8" s="3883">
        <f t="shared" si="3"/>
        <v>46027</v>
      </c>
      <c r="D8" s="3873">
        <f t="shared" si="1"/>
        <v>2</v>
      </c>
      <c r="E8" s="3876">
        <f t="shared" si="4"/>
        <v>2</v>
      </c>
      <c r="F8" s="3877" t="str">
        <f t="shared" si="2"/>
        <v/>
      </c>
      <c r="G8" s="3878">
        <f t="shared" si="5"/>
        <v>2</v>
      </c>
      <c r="H8" s="3879"/>
      <c r="I8" s="3880"/>
      <c r="J8" s="3880"/>
      <c r="K8" s="3881"/>
      <c r="L8" s="3882" t="str">
        <f t="shared" si="6"/>
        <v/>
      </c>
      <c r="M8" s="3879"/>
      <c r="N8" s="3880"/>
      <c r="O8" s="3880"/>
      <c r="P8" s="3881"/>
      <c r="Q8" s="3882" t="str">
        <f t="shared" si="7"/>
        <v/>
      </c>
      <c r="R8" s="3879" t="s">
        <v>5608</v>
      </c>
      <c r="S8" s="3880"/>
      <c r="T8" s="3880"/>
      <c r="U8" s="3881"/>
      <c r="V8" s="3882" t="str">
        <f t="shared" si="8"/>
        <v/>
      </c>
      <c r="W8" s="3879" t="s">
        <v>5611</v>
      </c>
      <c r="X8" s="3880"/>
      <c r="Y8" s="3880"/>
      <c r="Z8" s="3881"/>
      <c r="AA8" s="3882" t="str">
        <f t="shared" si="9"/>
        <v/>
      </c>
      <c r="AB8" s="3879"/>
      <c r="AC8" s="3880"/>
      <c r="AD8" s="3880"/>
      <c r="AE8" s="3881"/>
      <c r="AF8" s="3882" t="str">
        <f t="shared" si="10"/>
        <v/>
      </c>
      <c r="AG8" s="3879"/>
      <c r="AH8" s="3880"/>
      <c r="AI8" s="3880"/>
      <c r="AJ8" s="3881"/>
      <c r="AK8" s="3882" t="str">
        <f t="shared" si="11"/>
        <v/>
      </c>
      <c r="AL8" s="3879"/>
      <c r="AM8" s="3880"/>
      <c r="AN8" s="3880"/>
      <c r="AO8" s="3881"/>
      <c r="AP8" s="3882" t="str">
        <f t="shared" si="12"/>
        <v/>
      </c>
      <c r="AQ8" s="3879"/>
      <c r="AR8" s="3880"/>
      <c r="AS8" s="3880"/>
      <c r="AT8" s="3881"/>
      <c r="AU8" s="3882" t="str">
        <f t="shared" si="13"/>
        <v/>
      </c>
      <c r="AV8" s="3879"/>
      <c r="AW8" s="3880"/>
      <c r="AX8" s="3880"/>
      <c r="AY8" s="3881"/>
      <c r="AZ8" s="3882" t="str">
        <f t="shared" si="14"/>
        <v/>
      </c>
      <c r="BA8" s="3879"/>
      <c r="BB8" s="3880"/>
      <c r="BC8" s="3880"/>
      <c r="BD8" s="3881"/>
      <c r="BE8" s="3882" t="str">
        <f t="shared" si="15"/>
        <v/>
      </c>
      <c r="BF8" s="3879"/>
      <c r="BG8" s="3880"/>
      <c r="BH8" s="3880"/>
      <c r="BI8" s="3881"/>
      <c r="BJ8" s="3882" t="str">
        <f t="shared" si="16"/>
        <v/>
      </c>
      <c r="BK8" s="3879"/>
      <c r="BL8" s="3880"/>
      <c r="BM8" s="3880"/>
      <c r="BN8" s="3881"/>
      <c r="BO8" s="3882" t="str">
        <f t="shared" si="17"/>
        <v/>
      </c>
      <c r="BP8" s="3879"/>
      <c r="BQ8" s="3880"/>
      <c r="BR8" s="3880"/>
      <c r="BS8" s="3881"/>
      <c r="BT8" s="3882" t="str">
        <f t="shared" si="18"/>
        <v/>
      </c>
      <c r="BU8" s="3879"/>
      <c r="BV8" s="3880"/>
      <c r="BW8" s="3880"/>
      <c r="BX8" s="3881"/>
      <c r="BY8" s="3882" t="str">
        <f t="shared" si="19"/>
        <v/>
      </c>
      <c r="BZ8" s="3879"/>
      <c r="CA8" s="3880"/>
      <c r="CB8" s="3880"/>
      <c r="CC8" s="3881"/>
      <c r="CD8" s="3882" t="str">
        <f t="shared" si="20"/>
        <v/>
      </c>
      <c r="CE8" s="3879"/>
      <c r="CF8" s="3880"/>
      <c r="CG8" s="3880"/>
      <c r="CH8" s="3881"/>
      <c r="CI8" s="3882" t="str">
        <f t="shared" si="21"/>
        <v/>
      </c>
      <c r="CJ8" s="3879"/>
      <c r="CK8" s="3880"/>
      <c r="CL8" s="3880"/>
      <c r="CM8" s="3881"/>
      <c r="CN8" s="3882" t="str">
        <f t="shared" si="22"/>
        <v/>
      </c>
      <c r="CO8" s="3879"/>
      <c r="CP8" s="3880"/>
      <c r="CQ8" s="3880"/>
      <c r="CR8" s="3881"/>
      <c r="CS8" s="3882" t="str">
        <f t="shared" si="23"/>
        <v/>
      </c>
      <c r="CT8" s="3879"/>
      <c r="CU8" s="3880"/>
      <c r="CV8" s="3880"/>
      <c r="CW8" s="3881"/>
      <c r="CX8" s="3882" t="str">
        <f t="shared" si="24"/>
        <v/>
      </c>
      <c r="CY8" s="3879"/>
      <c r="CZ8" s="3880"/>
      <c r="DA8" s="3880"/>
      <c r="DB8" s="3881"/>
      <c r="DC8" s="3882" t="str">
        <f t="shared" si="25"/>
        <v/>
      </c>
    </row>
    <row r="9" spans="1:107" ht="15" customHeight="1">
      <c r="A9" s="3873"/>
      <c r="B9" s="3874">
        <f t="shared" si="0"/>
        <v>46028</v>
      </c>
      <c r="C9" s="3883">
        <f t="shared" si="3"/>
        <v>46028</v>
      </c>
      <c r="D9" s="3873">
        <f t="shared" si="1"/>
        <v>2</v>
      </c>
      <c r="E9" s="3876">
        <f t="shared" si="4"/>
        <v>0</v>
      </c>
      <c r="F9" s="3877" t="str">
        <f t="shared" si="2"/>
        <v/>
      </c>
      <c r="G9" s="3878">
        <f t="shared" si="5"/>
        <v>0</v>
      </c>
      <c r="H9" s="3879"/>
      <c r="I9" s="3880">
        <v>0.21875</v>
      </c>
      <c r="J9" s="3880">
        <v>0.59722222222222221</v>
      </c>
      <c r="K9" s="3881">
        <v>2</v>
      </c>
      <c r="L9" s="3882">
        <f t="shared" si="6"/>
        <v>0.36458333333333331</v>
      </c>
      <c r="M9" s="3879"/>
      <c r="N9" s="3880">
        <v>0.22916666666666666</v>
      </c>
      <c r="O9" s="3880">
        <v>0.56944444444444442</v>
      </c>
      <c r="P9" s="3881">
        <v>2</v>
      </c>
      <c r="Q9" s="3882">
        <f t="shared" si="7"/>
        <v>0.3263888888888889</v>
      </c>
      <c r="R9" s="3879"/>
      <c r="S9" s="3880"/>
      <c r="T9" s="3880"/>
      <c r="U9" s="3881"/>
      <c r="V9" s="3882" t="str">
        <f t="shared" si="8"/>
        <v/>
      </c>
      <c r="W9" s="3879"/>
      <c r="X9" s="3880"/>
      <c r="Y9" s="3880"/>
      <c r="Z9" s="3881"/>
      <c r="AA9" s="3882" t="str">
        <f t="shared" si="9"/>
        <v/>
      </c>
      <c r="AB9" s="3879"/>
      <c r="AC9" s="3880"/>
      <c r="AD9" s="3880"/>
      <c r="AE9" s="3881"/>
      <c r="AF9" s="3882" t="str">
        <f t="shared" si="10"/>
        <v/>
      </c>
      <c r="AG9" s="3879"/>
      <c r="AH9" s="3880"/>
      <c r="AI9" s="3880"/>
      <c r="AJ9" s="3881"/>
      <c r="AK9" s="3882" t="str">
        <f t="shared" si="11"/>
        <v/>
      </c>
      <c r="AL9" s="3879"/>
      <c r="AM9" s="3880"/>
      <c r="AN9" s="3880"/>
      <c r="AO9" s="3881"/>
      <c r="AP9" s="3882" t="str">
        <f t="shared" si="12"/>
        <v/>
      </c>
      <c r="AQ9" s="3879"/>
      <c r="AR9" s="3880"/>
      <c r="AS9" s="3880"/>
      <c r="AT9" s="3881"/>
      <c r="AU9" s="3882" t="str">
        <f t="shared" si="13"/>
        <v/>
      </c>
      <c r="AV9" s="3879"/>
      <c r="AW9" s="3880"/>
      <c r="AX9" s="3880"/>
      <c r="AY9" s="3881"/>
      <c r="AZ9" s="3882" t="str">
        <f t="shared" si="14"/>
        <v/>
      </c>
      <c r="BA9" s="3879"/>
      <c r="BB9" s="3880"/>
      <c r="BC9" s="3880"/>
      <c r="BD9" s="3881"/>
      <c r="BE9" s="3882" t="str">
        <f t="shared" si="15"/>
        <v/>
      </c>
      <c r="BF9" s="3879"/>
      <c r="BG9" s="3880"/>
      <c r="BH9" s="3880"/>
      <c r="BI9" s="3881"/>
      <c r="BJ9" s="3882" t="str">
        <f t="shared" si="16"/>
        <v/>
      </c>
      <c r="BK9" s="3879"/>
      <c r="BL9" s="3880"/>
      <c r="BM9" s="3880"/>
      <c r="BN9" s="3881"/>
      <c r="BO9" s="3882" t="str">
        <f t="shared" si="17"/>
        <v/>
      </c>
      <c r="BP9" s="3879"/>
      <c r="BQ9" s="3880"/>
      <c r="BR9" s="3880"/>
      <c r="BS9" s="3881"/>
      <c r="BT9" s="3882" t="str">
        <f t="shared" si="18"/>
        <v/>
      </c>
      <c r="BU9" s="3879"/>
      <c r="BV9" s="3880"/>
      <c r="BW9" s="3880"/>
      <c r="BX9" s="3881"/>
      <c r="BY9" s="3882" t="str">
        <f t="shared" si="19"/>
        <v/>
      </c>
      <c r="BZ9" s="3879"/>
      <c r="CA9" s="3880"/>
      <c r="CB9" s="3880"/>
      <c r="CC9" s="3881"/>
      <c r="CD9" s="3882" t="str">
        <f t="shared" si="20"/>
        <v/>
      </c>
      <c r="CE9" s="3879"/>
      <c r="CF9" s="3880"/>
      <c r="CG9" s="3880"/>
      <c r="CH9" s="3881"/>
      <c r="CI9" s="3882" t="str">
        <f t="shared" si="21"/>
        <v/>
      </c>
      <c r="CJ9" s="3879"/>
      <c r="CK9" s="3880"/>
      <c r="CL9" s="3880"/>
      <c r="CM9" s="3881"/>
      <c r="CN9" s="3882" t="str">
        <f t="shared" si="22"/>
        <v/>
      </c>
      <c r="CO9" s="3879"/>
      <c r="CP9" s="3880"/>
      <c r="CQ9" s="3880"/>
      <c r="CR9" s="3881"/>
      <c r="CS9" s="3882" t="str">
        <f t="shared" si="23"/>
        <v/>
      </c>
      <c r="CT9" s="3879"/>
      <c r="CU9" s="3880"/>
      <c r="CV9" s="3880"/>
      <c r="CW9" s="3881"/>
      <c r="CX9" s="3882" t="str">
        <f t="shared" si="24"/>
        <v/>
      </c>
      <c r="CY9" s="3879"/>
      <c r="CZ9" s="3880"/>
      <c r="DA9" s="3880"/>
      <c r="DB9" s="3881"/>
      <c r="DC9" s="3882" t="str">
        <f t="shared" si="25"/>
        <v/>
      </c>
    </row>
    <row r="10" spans="1:107" ht="15" customHeight="1">
      <c r="A10" s="3873"/>
      <c r="B10" s="3874">
        <f t="shared" si="0"/>
        <v>46029</v>
      </c>
      <c r="C10" s="3883">
        <f t="shared" si="3"/>
        <v>46029</v>
      </c>
      <c r="D10" s="3873">
        <f t="shared" si="1"/>
        <v>2</v>
      </c>
      <c r="E10" s="3876">
        <f t="shared" si="4"/>
        <v>0</v>
      </c>
      <c r="F10" s="3877" t="str">
        <f t="shared" si="2"/>
        <v/>
      </c>
      <c r="G10" s="3878">
        <f t="shared" si="5"/>
        <v>0</v>
      </c>
      <c r="H10" s="3879"/>
      <c r="I10" s="3880">
        <v>0.20833333333333334</v>
      </c>
      <c r="J10" s="3880">
        <v>0.54166666666666663</v>
      </c>
      <c r="K10" s="3881"/>
      <c r="L10" s="3882">
        <f t="shared" si="6"/>
        <v>0.33333333333333326</v>
      </c>
      <c r="M10" s="3879"/>
      <c r="N10" s="3880">
        <v>0.20833333333333334</v>
      </c>
      <c r="O10" s="3880">
        <v>0.54166666666666663</v>
      </c>
      <c r="P10" s="3881"/>
      <c r="Q10" s="3882">
        <f t="shared" si="7"/>
        <v>0.33333333333333326</v>
      </c>
      <c r="R10" s="3879"/>
      <c r="S10" s="3880"/>
      <c r="T10" s="3880"/>
      <c r="U10" s="3881"/>
      <c r="V10" s="3882" t="str">
        <f t="shared" si="8"/>
        <v/>
      </c>
      <c r="W10" s="3879"/>
      <c r="X10" s="3880"/>
      <c r="Y10" s="3880"/>
      <c r="Z10" s="3881"/>
      <c r="AA10" s="3882" t="str">
        <f t="shared" si="9"/>
        <v/>
      </c>
      <c r="AB10" s="3879"/>
      <c r="AC10" s="3880"/>
      <c r="AD10" s="3880"/>
      <c r="AE10" s="3881"/>
      <c r="AF10" s="3882" t="str">
        <f t="shared" si="10"/>
        <v/>
      </c>
      <c r="AG10" s="3879"/>
      <c r="AH10" s="3880"/>
      <c r="AI10" s="3880"/>
      <c r="AJ10" s="3881"/>
      <c r="AK10" s="3882" t="str">
        <f t="shared" si="11"/>
        <v/>
      </c>
      <c r="AL10" s="3879"/>
      <c r="AM10" s="3880"/>
      <c r="AN10" s="3880"/>
      <c r="AO10" s="3881"/>
      <c r="AP10" s="3882" t="str">
        <f t="shared" si="12"/>
        <v/>
      </c>
      <c r="AQ10" s="3879"/>
      <c r="AR10" s="3880"/>
      <c r="AS10" s="3880"/>
      <c r="AT10" s="3881"/>
      <c r="AU10" s="3882" t="str">
        <f t="shared" si="13"/>
        <v/>
      </c>
      <c r="AV10" s="3879"/>
      <c r="AW10" s="3880"/>
      <c r="AX10" s="3880"/>
      <c r="AY10" s="3881"/>
      <c r="AZ10" s="3882" t="str">
        <f t="shared" si="14"/>
        <v/>
      </c>
      <c r="BA10" s="3879"/>
      <c r="BB10" s="3880"/>
      <c r="BC10" s="3880"/>
      <c r="BD10" s="3881"/>
      <c r="BE10" s="3882" t="str">
        <f t="shared" si="15"/>
        <v/>
      </c>
      <c r="BF10" s="3879"/>
      <c r="BG10" s="3880"/>
      <c r="BH10" s="3880"/>
      <c r="BI10" s="3881"/>
      <c r="BJ10" s="3882" t="str">
        <f t="shared" si="16"/>
        <v/>
      </c>
      <c r="BK10" s="3879"/>
      <c r="BL10" s="3880"/>
      <c r="BM10" s="3880"/>
      <c r="BN10" s="3881"/>
      <c r="BO10" s="3882" t="str">
        <f t="shared" si="17"/>
        <v/>
      </c>
      <c r="BP10" s="3879"/>
      <c r="BQ10" s="3880"/>
      <c r="BR10" s="3880"/>
      <c r="BS10" s="3881"/>
      <c r="BT10" s="3882" t="str">
        <f t="shared" si="18"/>
        <v/>
      </c>
      <c r="BU10" s="3879"/>
      <c r="BV10" s="3880"/>
      <c r="BW10" s="3880"/>
      <c r="BX10" s="3881"/>
      <c r="BY10" s="3882" t="str">
        <f t="shared" si="19"/>
        <v/>
      </c>
      <c r="BZ10" s="3879"/>
      <c r="CA10" s="3880"/>
      <c r="CB10" s="3880"/>
      <c r="CC10" s="3881"/>
      <c r="CD10" s="3882" t="str">
        <f t="shared" si="20"/>
        <v/>
      </c>
      <c r="CE10" s="3879"/>
      <c r="CF10" s="3880"/>
      <c r="CG10" s="3880"/>
      <c r="CH10" s="3881"/>
      <c r="CI10" s="3882" t="str">
        <f t="shared" si="21"/>
        <v/>
      </c>
      <c r="CJ10" s="3879"/>
      <c r="CK10" s="3880"/>
      <c r="CL10" s="3880"/>
      <c r="CM10" s="3881"/>
      <c r="CN10" s="3882" t="str">
        <f t="shared" si="22"/>
        <v/>
      </c>
      <c r="CO10" s="3879"/>
      <c r="CP10" s="3880"/>
      <c r="CQ10" s="3880"/>
      <c r="CR10" s="3881"/>
      <c r="CS10" s="3882" t="str">
        <f t="shared" si="23"/>
        <v/>
      </c>
      <c r="CT10" s="3879"/>
      <c r="CU10" s="3880"/>
      <c r="CV10" s="3880"/>
      <c r="CW10" s="3881"/>
      <c r="CX10" s="3882" t="str">
        <f t="shared" si="24"/>
        <v/>
      </c>
      <c r="CY10" s="3879"/>
      <c r="CZ10" s="3880"/>
      <c r="DA10" s="3880"/>
      <c r="DB10" s="3881"/>
      <c r="DC10" s="3882" t="str">
        <f t="shared" si="25"/>
        <v/>
      </c>
    </row>
    <row r="11" spans="1:107" ht="15" customHeight="1">
      <c r="A11" s="3873"/>
      <c r="B11" s="3874">
        <f t="shared" si="0"/>
        <v>46030</v>
      </c>
      <c r="C11" s="3883">
        <f t="shared" si="3"/>
        <v>46030</v>
      </c>
      <c r="D11" s="3873">
        <f t="shared" si="1"/>
        <v>2</v>
      </c>
      <c r="E11" s="3876">
        <f t="shared" si="4"/>
        <v>0</v>
      </c>
      <c r="F11" s="3877" t="str">
        <f t="shared" si="2"/>
        <v/>
      </c>
      <c r="G11" s="3878">
        <f t="shared" si="5"/>
        <v>0</v>
      </c>
      <c r="H11" s="3879"/>
      <c r="I11" s="3880"/>
      <c r="J11" s="3880"/>
      <c r="K11" s="3881"/>
      <c r="L11" s="3882" t="str">
        <f t="shared" si="6"/>
        <v/>
      </c>
      <c r="M11" s="3879"/>
      <c r="N11" s="3880"/>
      <c r="O11" s="3880"/>
      <c r="P11" s="3881"/>
      <c r="Q11" s="3882" t="str">
        <f t="shared" si="7"/>
        <v/>
      </c>
      <c r="R11" s="3879"/>
      <c r="S11" s="3880"/>
      <c r="T11" s="3880"/>
      <c r="U11" s="3881"/>
      <c r="V11" s="3882" t="str">
        <f t="shared" si="8"/>
        <v/>
      </c>
      <c r="W11" s="3879"/>
      <c r="X11" s="3880"/>
      <c r="Y11" s="3880"/>
      <c r="Z11" s="3881"/>
      <c r="AA11" s="3882" t="str">
        <f t="shared" si="9"/>
        <v/>
      </c>
      <c r="AB11" s="3879"/>
      <c r="AC11" s="3880"/>
      <c r="AD11" s="3880"/>
      <c r="AE11" s="3881"/>
      <c r="AF11" s="3882" t="str">
        <f t="shared" si="10"/>
        <v/>
      </c>
      <c r="AG11" s="3879"/>
      <c r="AH11" s="3880"/>
      <c r="AI11" s="3880"/>
      <c r="AJ11" s="3881"/>
      <c r="AK11" s="3882" t="str">
        <f t="shared" si="11"/>
        <v/>
      </c>
      <c r="AL11" s="3879"/>
      <c r="AM11" s="3880"/>
      <c r="AN11" s="3880"/>
      <c r="AO11" s="3881"/>
      <c r="AP11" s="3882" t="str">
        <f t="shared" si="12"/>
        <v/>
      </c>
      <c r="AQ11" s="3879"/>
      <c r="AR11" s="3880"/>
      <c r="AS11" s="3880"/>
      <c r="AT11" s="3881"/>
      <c r="AU11" s="3882" t="str">
        <f t="shared" si="13"/>
        <v/>
      </c>
      <c r="AV11" s="3879"/>
      <c r="AW11" s="3880"/>
      <c r="AX11" s="3880"/>
      <c r="AY11" s="3881"/>
      <c r="AZ11" s="3882" t="str">
        <f t="shared" si="14"/>
        <v/>
      </c>
      <c r="BA11" s="3879"/>
      <c r="BB11" s="3880"/>
      <c r="BC11" s="3880"/>
      <c r="BD11" s="3881"/>
      <c r="BE11" s="3882" t="str">
        <f t="shared" si="15"/>
        <v/>
      </c>
      <c r="BF11" s="3879"/>
      <c r="BG11" s="3880"/>
      <c r="BH11" s="3880"/>
      <c r="BI11" s="3881"/>
      <c r="BJ11" s="3882" t="str">
        <f t="shared" si="16"/>
        <v/>
      </c>
      <c r="BK11" s="3879"/>
      <c r="BL11" s="3880"/>
      <c r="BM11" s="3880"/>
      <c r="BN11" s="3881"/>
      <c r="BO11" s="3882" t="str">
        <f t="shared" si="17"/>
        <v/>
      </c>
      <c r="BP11" s="3879"/>
      <c r="BQ11" s="3880"/>
      <c r="BR11" s="3880"/>
      <c r="BS11" s="3881"/>
      <c r="BT11" s="3882" t="str">
        <f t="shared" si="18"/>
        <v/>
      </c>
      <c r="BU11" s="3879"/>
      <c r="BV11" s="3880"/>
      <c r="BW11" s="3880"/>
      <c r="BX11" s="3881"/>
      <c r="BY11" s="3882" t="str">
        <f t="shared" si="19"/>
        <v/>
      </c>
      <c r="BZ11" s="3879"/>
      <c r="CA11" s="3880"/>
      <c r="CB11" s="3880"/>
      <c r="CC11" s="3881"/>
      <c r="CD11" s="3882" t="str">
        <f t="shared" si="20"/>
        <v/>
      </c>
      <c r="CE11" s="3879"/>
      <c r="CF11" s="3880"/>
      <c r="CG11" s="3880"/>
      <c r="CH11" s="3881"/>
      <c r="CI11" s="3882" t="str">
        <f t="shared" si="21"/>
        <v/>
      </c>
      <c r="CJ11" s="3879"/>
      <c r="CK11" s="3880"/>
      <c r="CL11" s="3880"/>
      <c r="CM11" s="3881"/>
      <c r="CN11" s="3882" t="str">
        <f t="shared" si="22"/>
        <v/>
      </c>
      <c r="CO11" s="3879"/>
      <c r="CP11" s="3880"/>
      <c r="CQ11" s="3880"/>
      <c r="CR11" s="3881"/>
      <c r="CS11" s="3882" t="str">
        <f t="shared" si="23"/>
        <v/>
      </c>
      <c r="CT11" s="3879"/>
      <c r="CU11" s="3880"/>
      <c r="CV11" s="3880"/>
      <c r="CW11" s="3881"/>
      <c r="CX11" s="3882" t="str">
        <f t="shared" si="24"/>
        <v/>
      </c>
      <c r="CY11" s="3879"/>
      <c r="CZ11" s="3880"/>
      <c r="DA11" s="3880"/>
      <c r="DB11" s="3881"/>
      <c r="DC11" s="3882" t="str">
        <f t="shared" si="25"/>
        <v/>
      </c>
    </row>
    <row r="12" spans="1:107" ht="15" customHeight="1">
      <c r="A12" s="3873"/>
      <c r="B12" s="3874">
        <f t="shared" si="0"/>
        <v>46031</v>
      </c>
      <c r="C12" s="3883">
        <f t="shared" si="3"/>
        <v>46031</v>
      </c>
      <c r="D12" s="3873">
        <f t="shared" si="1"/>
        <v>2</v>
      </c>
      <c r="E12" s="3876">
        <f t="shared" si="4"/>
        <v>0</v>
      </c>
      <c r="F12" s="3877" t="str">
        <f t="shared" si="2"/>
        <v/>
      </c>
      <c r="G12" s="3878">
        <f t="shared" si="5"/>
        <v>0</v>
      </c>
      <c r="H12" s="3879"/>
      <c r="I12" s="3880"/>
      <c r="J12" s="3880"/>
      <c r="K12" s="3881"/>
      <c r="L12" s="3882" t="str">
        <f t="shared" si="6"/>
        <v/>
      </c>
      <c r="M12" s="3879"/>
      <c r="N12" s="3880"/>
      <c r="O12" s="3880"/>
      <c r="P12" s="3881"/>
      <c r="Q12" s="3882" t="str">
        <f t="shared" si="7"/>
        <v/>
      </c>
      <c r="R12" s="3879"/>
      <c r="S12" s="3880"/>
      <c r="T12" s="3880"/>
      <c r="U12" s="3881"/>
      <c r="V12" s="3882" t="str">
        <f t="shared" si="8"/>
        <v/>
      </c>
      <c r="W12" s="3879"/>
      <c r="X12" s="3880"/>
      <c r="Y12" s="3880"/>
      <c r="Z12" s="3881"/>
      <c r="AA12" s="3882" t="str">
        <f t="shared" si="9"/>
        <v/>
      </c>
      <c r="AB12" s="3879"/>
      <c r="AC12" s="3880"/>
      <c r="AD12" s="3880"/>
      <c r="AE12" s="3881"/>
      <c r="AF12" s="3882" t="str">
        <f t="shared" si="10"/>
        <v/>
      </c>
      <c r="AG12" s="3879"/>
      <c r="AH12" s="3880"/>
      <c r="AI12" s="3880"/>
      <c r="AJ12" s="3881"/>
      <c r="AK12" s="3882" t="str">
        <f t="shared" si="11"/>
        <v/>
      </c>
      <c r="AL12" s="3879"/>
      <c r="AM12" s="3880"/>
      <c r="AN12" s="3880"/>
      <c r="AO12" s="3881"/>
      <c r="AP12" s="3882" t="str">
        <f t="shared" si="12"/>
        <v/>
      </c>
      <c r="AQ12" s="3879"/>
      <c r="AR12" s="3880"/>
      <c r="AS12" s="3880"/>
      <c r="AT12" s="3881"/>
      <c r="AU12" s="3882" t="str">
        <f t="shared" si="13"/>
        <v/>
      </c>
      <c r="AV12" s="3879"/>
      <c r="AW12" s="3880"/>
      <c r="AX12" s="3880"/>
      <c r="AY12" s="3881"/>
      <c r="AZ12" s="3882" t="str">
        <f t="shared" si="14"/>
        <v/>
      </c>
      <c r="BA12" s="3879"/>
      <c r="BB12" s="3880"/>
      <c r="BC12" s="3880"/>
      <c r="BD12" s="3881"/>
      <c r="BE12" s="3882" t="str">
        <f t="shared" si="15"/>
        <v/>
      </c>
      <c r="BF12" s="3879"/>
      <c r="BG12" s="3880"/>
      <c r="BH12" s="3880"/>
      <c r="BI12" s="3881"/>
      <c r="BJ12" s="3882" t="str">
        <f t="shared" si="16"/>
        <v/>
      </c>
      <c r="BK12" s="3879"/>
      <c r="BL12" s="3880"/>
      <c r="BM12" s="3880"/>
      <c r="BN12" s="3881"/>
      <c r="BO12" s="3882" t="str">
        <f t="shared" si="17"/>
        <v/>
      </c>
      <c r="BP12" s="3879"/>
      <c r="BQ12" s="3880"/>
      <c r="BR12" s="3880"/>
      <c r="BS12" s="3881"/>
      <c r="BT12" s="3882" t="str">
        <f t="shared" si="18"/>
        <v/>
      </c>
      <c r="BU12" s="3879"/>
      <c r="BV12" s="3880"/>
      <c r="BW12" s="3880"/>
      <c r="BX12" s="3881"/>
      <c r="BY12" s="3882" t="str">
        <f t="shared" si="19"/>
        <v/>
      </c>
      <c r="BZ12" s="3879"/>
      <c r="CA12" s="3880"/>
      <c r="CB12" s="3880"/>
      <c r="CC12" s="3881"/>
      <c r="CD12" s="3882" t="str">
        <f t="shared" si="20"/>
        <v/>
      </c>
      <c r="CE12" s="3879"/>
      <c r="CF12" s="3880"/>
      <c r="CG12" s="3880"/>
      <c r="CH12" s="3881"/>
      <c r="CI12" s="3882" t="str">
        <f t="shared" si="21"/>
        <v/>
      </c>
      <c r="CJ12" s="3879"/>
      <c r="CK12" s="3880"/>
      <c r="CL12" s="3880"/>
      <c r="CM12" s="3881"/>
      <c r="CN12" s="3882" t="str">
        <f t="shared" si="22"/>
        <v/>
      </c>
      <c r="CO12" s="3879"/>
      <c r="CP12" s="3880"/>
      <c r="CQ12" s="3880"/>
      <c r="CR12" s="3881"/>
      <c r="CS12" s="3882" t="str">
        <f t="shared" si="23"/>
        <v/>
      </c>
      <c r="CT12" s="3879"/>
      <c r="CU12" s="3880"/>
      <c r="CV12" s="3880"/>
      <c r="CW12" s="3881"/>
      <c r="CX12" s="3882" t="str">
        <f t="shared" si="24"/>
        <v/>
      </c>
      <c r="CY12" s="3879"/>
      <c r="CZ12" s="3880"/>
      <c r="DA12" s="3880"/>
      <c r="DB12" s="3881"/>
      <c r="DC12" s="3882" t="str">
        <f t="shared" si="25"/>
        <v/>
      </c>
    </row>
    <row r="13" spans="1:107" ht="15" customHeight="1">
      <c r="A13" s="3873"/>
      <c r="B13" s="3874">
        <f t="shared" si="0"/>
        <v>46032</v>
      </c>
      <c r="C13" s="3883">
        <f t="shared" si="3"/>
        <v>46032</v>
      </c>
      <c r="D13" s="3873">
        <f t="shared" si="1"/>
        <v>2</v>
      </c>
      <c r="E13" s="3876">
        <f t="shared" si="4"/>
        <v>0</v>
      </c>
      <c r="F13" s="3877" t="str">
        <f t="shared" si="2"/>
        <v/>
      </c>
      <c r="G13" s="3878">
        <f t="shared" si="5"/>
        <v>0</v>
      </c>
      <c r="H13" s="3879"/>
      <c r="I13" s="3880"/>
      <c r="J13" s="3880"/>
      <c r="K13" s="3881"/>
      <c r="L13" s="3882" t="str">
        <f t="shared" si="6"/>
        <v/>
      </c>
      <c r="M13" s="3879"/>
      <c r="N13" s="3880"/>
      <c r="O13" s="3880"/>
      <c r="P13" s="3881"/>
      <c r="Q13" s="3882" t="str">
        <f t="shared" si="7"/>
        <v/>
      </c>
      <c r="R13" s="3879"/>
      <c r="S13" s="3880"/>
      <c r="T13" s="3880"/>
      <c r="U13" s="3881"/>
      <c r="V13" s="3882" t="str">
        <f t="shared" si="8"/>
        <v/>
      </c>
      <c r="W13" s="3879"/>
      <c r="X13" s="3880"/>
      <c r="Y13" s="3880"/>
      <c r="Z13" s="3881"/>
      <c r="AA13" s="3882" t="str">
        <f t="shared" si="9"/>
        <v/>
      </c>
      <c r="AB13" s="3879"/>
      <c r="AC13" s="3880"/>
      <c r="AD13" s="3880"/>
      <c r="AE13" s="3881"/>
      <c r="AF13" s="3882" t="str">
        <f t="shared" si="10"/>
        <v/>
      </c>
      <c r="AG13" s="3879"/>
      <c r="AH13" s="3880"/>
      <c r="AI13" s="3880"/>
      <c r="AJ13" s="3881"/>
      <c r="AK13" s="3882" t="str">
        <f t="shared" si="11"/>
        <v/>
      </c>
      <c r="AL13" s="3879"/>
      <c r="AM13" s="3880"/>
      <c r="AN13" s="3880"/>
      <c r="AO13" s="3881"/>
      <c r="AP13" s="3882" t="str">
        <f t="shared" si="12"/>
        <v/>
      </c>
      <c r="AQ13" s="3879"/>
      <c r="AR13" s="3880"/>
      <c r="AS13" s="3880"/>
      <c r="AT13" s="3881"/>
      <c r="AU13" s="3882" t="str">
        <f t="shared" si="13"/>
        <v/>
      </c>
      <c r="AV13" s="3879"/>
      <c r="AW13" s="3880"/>
      <c r="AX13" s="3880"/>
      <c r="AY13" s="3881"/>
      <c r="AZ13" s="3882" t="str">
        <f t="shared" si="14"/>
        <v/>
      </c>
      <c r="BA13" s="3879"/>
      <c r="BB13" s="3880"/>
      <c r="BC13" s="3880"/>
      <c r="BD13" s="3881"/>
      <c r="BE13" s="3882" t="str">
        <f t="shared" si="15"/>
        <v/>
      </c>
      <c r="BF13" s="3879"/>
      <c r="BG13" s="3880"/>
      <c r="BH13" s="3880"/>
      <c r="BI13" s="3881"/>
      <c r="BJ13" s="3882" t="str">
        <f t="shared" si="16"/>
        <v/>
      </c>
      <c r="BK13" s="3879"/>
      <c r="BL13" s="3880"/>
      <c r="BM13" s="3880"/>
      <c r="BN13" s="3881"/>
      <c r="BO13" s="3882" t="str">
        <f t="shared" si="17"/>
        <v/>
      </c>
      <c r="BP13" s="3879"/>
      <c r="BQ13" s="3880"/>
      <c r="BR13" s="3880"/>
      <c r="BS13" s="3881"/>
      <c r="BT13" s="3882" t="str">
        <f t="shared" si="18"/>
        <v/>
      </c>
      <c r="BU13" s="3879"/>
      <c r="BV13" s="3880"/>
      <c r="BW13" s="3880"/>
      <c r="BX13" s="3881"/>
      <c r="BY13" s="3882" t="str">
        <f t="shared" si="19"/>
        <v/>
      </c>
      <c r="BZ13" s="3879"/>
      <c r="CA13" s="3880"/>
      <c r="CB13" s="3880"/>
      <c r="CC13" s="3881"/>
      <c r="CD13" s="3882" t="str">
        <f t="shared" si="20"/>
        <v/>
      </c>
      <c r="CE13" s="3879"/>
      <c r="CF13" s="3880"/>
      <c r="CG13" s="3880"/>
      <c r="CH13" s="3881"/>
      <c r="CI13" s="3882" t="str">
        <f t="shared" si="21"/>
        <v/>
      </c>
      <c r="CJ13" s="3879"/>
      <c r="CK13" s="3880"/>
      <c r="CL13" s="3880"/>
      <c r="CM13" s="3881"/>
      <c r="CN13" s="3882" t="str">
        <f t="shared" si="22"/>
        <v/>
      </c>
      <c r="CO13" s="3879"/>
      <c r="CP13" s="3880"/>
      <c r="CQ13" s="3880"/>
      <c r="CR13" s="3881"/>
      <c r="CS13" s="3882" t="str">
        <f t="shared" si="23"/>
        <v/>
      </c>
      <c r="CT13" s="3879"/>
      <c r="CU13" s="3880"/>
      <c r="CV13" s="3880"/>
      <c r="CW13" s="3881"/>
      <c r="CX13" s="3882" t="str">
        <f t="shared" si="24"/>
        <v/>
      </c>
      <c r="CY13" s="3879"/>
      <c r="CZ13" s="3880"/>
      <c r="DA13" s="3880"/>
      <c r="DB13" s="3881"/>
      <c r="DC13" s="3882" t="str">
        <f t="shared" si="25"/>
        <v/>
      </c>
    </row>
    <row r="14" spans="1:107" ht="15" customHeight="1">
      <c r="A14" s="3873"/>
      <c r="B14" s="3874">
        <f t="shared" si="0"/>
        <v>46033</v>
      </c>
      <c r="C14" s="3883">
        <f t="shared" si="3"/>
        <v>46033</v>
      </c>
      <c r="D14" s="3873">
        <f t="shared" si="1"/>
        <v>2</v>
      </c>
      <c r="E14" s="3876">
        <f t="shared" si="4"/>
        <v>0</v>
      </c>
      <c r="F14" s="3877" t="str">
        <f t="shared" si="2"/>
        <v/>
      </c>
      <c r="G14" s="3878">
        <f t="shared" si="5"/>
        <v>0</v>
      </c>
      <c r="H14" s="3879"/>
      <c r="I14" s="3880"/>
      <c r="J14" s="3880"/>
      <c r="K14" s="3881"/>
      <c r="L14" s="3882" t="str">
        <f t="shared" si="6"/>
        <v/>
      </c>
      <c r="M14" s="3879"/>
      <c r="N14" s="3880"/>
      <c r="O14" s="3880"/>
      <c r="P14" s="3881"/>
      <c r="Q14" s="3882" t="str">
        <f t="shared" si="7"/>
        <v/>
      </c>
      <c r="R14" s="3879"/>
      <c r="S14" s="3880"/>
      <c r="T14" s="3880"/>
      <c r="U14" s="3881"/>
      <c r="V14" s="3882" t="str">
        <f t="shared" si="8"/>
        <v/>
      </c>
      <c r="W14" s="3879"/>
      <c r="X14" s="3880"/>
      <c r="Y14" s="3880"/>
      <c r="Z14" s="3881"/>
      <c r="AA14" s="3882" t="str">
        <f t="shared" si="9"/>
        <v/>
      </c>
      <c r="AB14" s="3879"/>
      <c r="AC14" s="3880"/>
      <c r="AD14" s="3880"/>
      <c r="AE14" s="3881"/>
      <c r="AF14" s="3882" t="str">
        <f t="shared" si="10"/>
        <v/>
      </c>
      <c r="AG14" s="3879"/>
      <c r="AH14" s="3880"/>
      <c r="AI14" s="3880"/>
      <c r="AJ14" s="3881"/>
      <c r="AK14" s="3882" t="str">
        <f t="shared" si="11"/>
        <v/>
      </c>
      <c r="AL14" s="3879"/>
      <c r="AM14" s="3880"/>
      <c r="AN14" s="3880"/>
      <c r="AO14" s="3881"/>
      <c r="AP14" s="3882" t="str">
        <f t="shared" si="12"/>
        <v/>
      </c>
      <c r="AQ14" s="3879"/>
      <c r="AR14" s="3880"/>
      <c r="AS14" s="3880"/>
      <c r="AT14" s="3881"/>
      <c r="AU14" s="3882" t="str">
        <f t="shared" si="13"/>
        <v/>
      </c>
      <c r="AV14" s="3879"/>
      <c r="AW14" s="3880"/>
      <c r="AX14" s="3880"/>
      <c r="AY14" s="3881"/>
      <c r="AZ14" s="3882" t="str">
        <f t="shared" si="14"/>
        <v/>
      </c>
      <c r="BA14" s="3879"/>
      <c r="BB14" s="3880"/>
      <c r="BC14" s="3880"/>
      <c r="BD14" s="3881"/>
      <c r="BE14" s="3882" t="str">
        <f t="shared" si="15"/>
        <v/>
      </c>
      <c r="BF14" s="3879"/>
      <c r="BG14" s="3880"/>
      <c r="BH14" s="3880"/>
      <c r="BI14" s="3881"/>
      <c r="BJ14" s="3882" t="str">
        <f t="shared" si="16"/>
        <v/>
      </c>
      <c r="BK14" s="3879"/>
      <c r="BL14" s="3880"/>
      <c r="BM14" s="3880"/>
      <c r="BN14" s="3881"/>
      <c r="BO14" s="3882" t="str">
        <f t="shared" si="17"/>
        <v/>
      </c>
      <c r="BP14" s="3879"/>
      <c r="BQ14" s="3880"/>
      <c r="BR14" s="3880"/>
      <c r="BS14" s="3881"/>
      <c r="BT14" s="3882" t="str">
        <f t="shared" si="18"/>
        <v/>
      </c>
      <c r="BU14" s="3879"/>
      <c r="BV14" s="3880"/>
      <c r="BW14" s="3880"/>
      <c r="BX14" s="3881"/>
      <c r="BY14" s="3882" t="str">
        <f t="shared" si="19"/>
        <v/>
      </c>
      <c r="BZ14" s="3879"/>
      <c r="CA14" s="3880"/>
      <c r="CB14" s="3880"/>
      <c r="CC14" s="3881"/>
      <c r="CD14" s="3882" t="str">
        <f t="shared" si="20"/>
        <v/>
      </c>
      <c r="CE14" s="3879"/>
      <c r="CF14" s="3880"/>
      <c r="CG14" s="3880"/>
      <c r="CH14" s="3881"/>
      <c r="CI14" s="3882" t="str">
        <f t="shared" si="21"/>
        <v/>
      </c>
      <c r="CJ14" s="3879"/>
      <c r="CK14" s="3880"/>
      <c r="CL14" s="3880"/>
      <c r="CM14" s="3881"/>
      <c r="CN14" s="3882" t="str">
        <f t="shared" si="22"/>
        <v/>
      </c>
      <c r="CO14" s="3879"/>
      <c r="CP14" s="3880"/>
      <c r="CQ14" s="3880"/>
      <c r="CR14" s="3881"/>
      <c r="CS14" s="3882" t="str">
        <f t="shared" si="23"/>
        <v/>
      </c>
      <c r="CT14" s="3879"/>
      <c r="CU14" s="3880"/>
      <c r="CV14" s="3880"/>
      <c r="CW14" s="3881"/>
      <c r="CX14" s="3882" t="str">
        <f t="shared" si="24"/>
        <v/>
      </c>
      <c r="CY14" s="3879"/>
      <c r="CZ14" s="3880"/>
      <c r="DA14" s="3880"/>
      <c r="DB14" s="3881"/>
      <c r="DC14" s="3882" t="str">
        <f t="shared" si="25"/>
        <v/>
      </c>
    </row>
    <row r="15" spans="1:107" ht="15" customHeight="1">
      <c r="A15" s="3873"/>
      <c r="B15" s="3874">
        <f t="shared" si="0"/>
        <v>46034</v>
      </c>
      <c r="C15" s="3883">
        <f t="shared" si="3"/>
        <v>46034</v>
      </c>
      <c r="D15" s="3873">
        <f t="shared" si="1"/>
        <v>3</v>
      </c>
      <c r="E15" s="3876">
        <f t="shared" si="4"/>
        <v>0</v>
      </c>
      <c r="F15" s="3877" t="str">
        <f t="shared" si="2"/>
        <v/>
      </c>
      <c r="G15" s="3878">
        <f t="shared" si="5"/>
        <v>0</v>
      </c>
      <c r="H15" s="3879"/>
      <c r="I15" s="3880"/>
      <c r="J15" s="3880"/>
      <c r="K15" s="3881"/>
      <c r="L15" s="3882" t="str">
        <f t="shared" si="6"/>
        <v/>
      </c>
      <c r="M15" s="3879"/>
      <c r="N15" s="3880"/>
      <c r="O15" s="3880"/>
      <c r="P15" s="3881"/>
      <c r="Q15" s="3882" t="str">
        <f t="shared" si="7"/>
        <v/>
      </c>
      <c r="R15" s="3879"/>
      <c r="S15" s="3880"/>
      <c r="T15" s="3880"/>
      <c r="U15" s="3881"/>
      <c r="V15" s="3882" t="str">
        <f t="shared" si="8"/>
        <v/>
      </c>
      <c r="W15" s="3879"/>
      <c r="X15" s="3880"/>
      <c r="Y15" s="3880"/>
      <c r="Z15" s="3881"/>
      <c r="AA15" s="3882" t="str">
        <f t="shared" si="9"/>
        <v/>
      </c>
      <c r="AB15" s="3879"/>
      <c r="AC15" s="3880"/>
      <c r="AD15" s="3880"/>
      <c r="AE15" s="3881"/>
      <c r="AF15" s="3882" t="str">
        <f t="shared" si="10"/>
        <v/>
      </c>
      <c r="AG15" s="3879"/>
      <c r="AH15" s="3880"/>
      <c r="AI15" s="3880"/>
      <c r="AJ15" s="3881"/>
      <c r="AK15" s="3882" t="str">
        <f t="shared" si="11"/>
        <v/>
      </c>
      <c r="AL15" s="3879"/>
      <c r="AM15" s="3880"/>
      <c r="AN15" s="3880"/>
      <c r="AO15" s="3881"/>
      <c r="AP15" s="3882" t="str">
        <f t="shared" si="12"/>
        <v/>
      </c>
      <c r="AQ15" s="3879"/>
      <c r="AR15" s="3880"/>
      <c r="AS15" s="3880"/>
      <c r="AT15" s="3881"/>
      <c r="AU15" s="3882" t="str">
        <f t="shared" si="13"/>
        <v/>
      </c>
      <c r="AV15" s="3879"/>
      <c r="AW15" s="3880"/>
      <c r="AX15" s="3880"/>
      <c r="AY15" s="3881"/>
      <c r="AZ15" s="3882" t="str">
        <f t="shared" si="14"/>
        <v/>
      </c>
      <c r="BA15" s="3879"/>
      <c r="BB15" s="3880"/>
      <c r="BC15" s="3880"/>
      <c r="BD15" s="3881"/>
      <c r="BE15" s="3882" t="str">
        <f t="shared" si="15"/>
        <v/>
      </c>
      <c r="BF15" s="3879"/>
      <c r="BG15" s="3880"/>
      <c r="BH15" s="3880"/>
      <c r="BI15" s="3881"/>
      <c r="BJ15" s="3882" t="str">
        <f t="shared" si="16"/>
        <v/>
      </c>
      <c r="BK15" s="3879"/>
      <c r="BL15" s="3880"/>
      <c r="BM15" s="3880"/>
      <c r="BN15" s="3881"/>
      <c r="BO15" s="3882" t="str">
        <f t="shared" si="17"/>
        <v/>
      </c>
      <c r="BP15" s="3879"/>
      <c r="BQ15" s="3880"/>
      <c r="BR15" s="3880"/>
      <c r="BS15" s="3881"/>
      <c r="BT15" s="3882" t="str">
        <f t="shared" si="18"/>
        <v/>
      </c>
      <c r="BU15" s="3879"/>
      <c r="BV15" s="3880"/>
      <c r="BW15" s="3880"/>
      <c r="BX15" s="3881"/>
      <c r="BY15" s="3882" t="str">
        <f t="shared" si="19"/>
        <v/>
      </c>
      <c r="BZ15" s="3879"/>
      <c r="CA15" s="3880"/>
      <c r="CB15" s="3880"/>
      <c r="CC15" s="3881"/>
      <c r="CD15" s="3882" t="str">
        <f t="shared" si="20"/>
        <v/>
      </c>
      <c r="CE15" s="3879"/>
      <c r="CF15" s="3880"/>
      <c r="CG15" s="3880"/>
      <c r="CH15" s="3881"/>
      <c r="CI15" s="3882" t="str">
        <f t="shared" si="21"/>
        <v/>
      </c>
      <c r="CJ15" s="3879"/>
      <c r="CK15" s="3880"/>
      <c r="CL15" s="3880"/>
      <c r="CM15" s="3881"/>
      <c r="CN15" s="3882" t="str">
        <f t="shared" si="22"/>
        <v/>
      </c>
      <c r="CO15" s="3879"/>
      <c r="CP15" s="3880"/>
      <c r="CQ15" s="3880"/>
      <c r="CR15" s="3881"/>
      <c r="CS15" s="3882" t="str">
        <f t="shared" si="23"/>
        <v/>
      </c>
      <c r="CT15" s="3879"/>
      <c r="CU15" s="3880"/>
      <c r="CV15" s="3880"/>
      <c r="CW15" s="3881"/>
      <c r="CX15" s="3882" t="str">
        <f t="shared" si="24"/>
        <v/>
      </c>
      <c r="CY15" s="3879"/>
      <c r="CZ15" s="3880"/>
      <c r="DA15" s="3880"/>
      <c r="DB15" s="3881"/>
      <c r="DC15" s="3882" t="str">
        <f t="shared" si="25"/>
        <v/>
      </c>
    </row>
    <row r="16" spans="1:107" ht="15" customHeight="1">
      <c r="A16" s="3873"/>
      <c r="B16" s="3874">
        <f t="shared" si="0"/>
        <v>46035</v>
      </c>
      <c r="C16" s="3883">
        <f t="shared" si="3"/>
        <v>46035</v>
      </c>
      <c r="D16" s="3873">
        <f t="shared" si="1"/>
        <v>3</v>
      </c>
      <c r="E16" s="3876">
        <f t="shared" si="4"/>
        <v>0</v>
      </c>
      <c r="F16" s="3877" t="str">
        <f t="shared" si="2"/>
        <v/>
      </c>
      <c r="G16" s="3878">
        <f t="shared" si="5"/>
        <v>0</v>
      </c>
      <c r="H16" s="3879"/>
      <c r="I16" s="3880"/>
      <c r="J16" s="3880"/>
      <c r="K16" s="3881"/>
      <c r="L16" s="3882" t="str">
        <f t="shared" si="6"/>
        <v/>
      </c>
      <c r="M16" s="3879"/>
      <c r="N16" s="3880"/>
      <c r="O16" s="3880"/>
      <c r="P16" s="3881"/>
      <c r="Q16" s="3882" t="str">
        <f t="shared" si="7"/>
        <v/>
      </c>
      <c r="R16" s="3879"/>
      <c r="S16" s="3880"/>
      <c r="T16" s="3880"/>
      <c r="U16" s="3881"/>
      <c r="V16" s="3882" t="str">
        <f t="shared" si="8"/>
        <v/>
      </c>
      <c r="W16" s="3879"/>
      <c r="X16" s="3880"/>
      <c r="Y16" s="3880"/>
      <c r="Z16" s="3881"/>
      <c r="AA16" s="3882" t="str">
        <f t="shared" si="9"/>
        <v/>
      </c>
      <c r="AB16" s="3879"/>
      <c r="AC16" s="3880"/>
      <c r="AD16" s="3880"/>
      <c r="AE16" s="3881"/>
      <c r="AF16" s="3882" t="str">
        <f t="shared" si="10"/>
        <v/>
      </c>
      <c r="AG16" s="3879"/>
      <c r="AH16" s="3880"/>
      <c r="AI16" s="3880"/>
      <c r="AJ16" s="3881"/>
      <c r="AK16" s="3882" t="str">
        <f t="shared" si="11"/>
        <v/>
      </c>
      <c r="AL16" s="3879"/>
      <c r="AM16" s="3880"/>
      <c r="AN16" s="3880"/>
      <c r="AO16" s="3881"/>
      <c r="AP16" s="3882" t="str">
        <f t="shared" si="12"/>
        <v/>
      </c>
      <c r="AQ16" s="3879"/>
      <c r="AR16" s="3880"/>
      <c r="AS16" s="3880"/>
      <c r="AT16" s="3881"/>
      <c r="AU16" s="3882" t="str">
        <f t="shared" si="13"/>
        <v/>
      </c>
      <c r="AV16" s="3879"/>
      <c r="AW16" s="3880"/>
      <c r="AX16" s="3880"/>
      <c r="AY16" s="3881"/>
      <c r="AZ16" s="3882" t="str">
        <f t="shared" si="14"/>
        <v/>
      </c>
      <c r="BA16" s="3879"/>
      <c r="BB16" s="3880"/>
      <c r="BC16" s="3880"/>
      <c r="BD16" s="3881"/>
      <c r="BE16" s="3882" t="str">
        <f t="shared" si="15"/>
        <v/>
      </c>
      <c r="BF16" s="3879"/>
      <c r="BG16" s="3880"/>
      <c r="BH16" s="3880"/>
      <c r="BI16" s="3881"/>
      <c r="BJ16" s="3882" t="str">
        <f t="shared" si="16"/>
        <v/>
      </c>
      <c r="BK16" s="3879"/>
      <c r="BL16" s="3880"/>
      <c r="BM16" s="3880"/>
      <c r="BN16" s="3881"/>
      <c r="BO16" s="3882" t="str">
        <f t="shared" si="17"/>
        <v/>
      </c>
      <c r="BP16" s="3879"/>
      <c r="BQ16" s="3880"/>
      <c r="BR16" s="3880"/>
      <c r="BS16" s="3881"/>
      <c r="BT16" s="3882" t="str">
        <f t="shared" si="18"/>
        <v/>
      </c>
      <c r="BU16" s="3879"/>
      <c r="BV16" s="3880"/>
      <c r="BW16" s="3880"/>
      <c r="BX16" s="3881"/>
      <c r="BY16" s="3882" t="str">
        <f t="shared" si="19"/>
        <v/>
      </c>
      <c r="BZ16" s="3879"/>
      <c r="CA16" s="3880"/>
      <c r="CB16" s="3880"/>
      <c r="CC16" s="3881"/>
      <c r="CD16" s="3882" t="str">
        <f t="shared" si="20"/>
        <v/>
      </c>
      <c r="CE16" s="3879"/>
      <c r="CF16" s="3880"/>
      <c r="CG16" s="3880"/>
      <c r="CH16" s="3881"/>
      <c r="CI16" s="3882" t="str">
        <f t="shared" si="21"/>
        <v/>
      </c>
      <c r="CJ16" s="3879"/>
      <c r="CK16" s="3880"/>
      <c r="CL16" s="3880"/>
      <c r="CM16" s="3881"/>
      <c r="CN16" s="3882" t="str">
        <f t="shared" si="22"/>
        <v/>
      </c>
      <c r="CO16" s="3879"/>
      <c r="CP16" s="3880"/>
      <c r="CQ16" s="3880"/>
      <c r="CR16" s="3881"/>
      <c r="CS16" s="3882" t="str">
        <f t="shared" si="23"/>
        <v/>
      </c>
      <c r="CT16" s="3879"/>
      <c r="CU16" s="3880"/>
      <c r="CV16" s="3880"/>
      <c r="CW16" s="3881"/>
      <c r="CX16" s="3882" t="str">
        <f t="shared" si="24"/>
        <v/>
      </c>
      <c r="CY16" s="3879"/>
      <c r="CZ16" s="3880"/>
      <c r="DA16" s="3880"/>
      <c r="DB16" s="3881"/>
      <c r="DC16" s="3882" t="str">
        <f t="shared" si="25"/>
        <v/>
      </c>
    </row>
    <row r="17" spans="1:107" ht="15" customHeight="1">
      <c r="A17" s="3873"/>
      <c r="B17" s="3874">
        <f t="shared" si="0"/>
        <v>46036</v>
      </c>
      <c r="C17" s="3883">
        <f t="shared" si="3"/>
        <v>46036</v>
      </c>
      <c r="D17" s="3873">
        <f t="shared" si="1"/>
        <v>3</v>
      </c>
      <c r="E17" s="3876">
        <f t="shared" si="4"/>
        <v>0</v>
      </c>
      <c r="F17" s="3877" t="str">
        <f t="shared" si="2"/>
        <v/>
      </c>
      <c r="G17" s="3878">
        <f t="shared" si="5"/>
        <v>0</v>
      </c>
      <c r="H17" s="3879"/>
      <c r="I17" s="3880"/>
      <c r="J17" s="3880"/>
      <c r="K17" s="3881"/>
      <c r="L17" s="3882" t="str">
        <f t="shared" si="6"/>
        <v/>
      </c>
      <c r="M17" s="3879"/>
      <c r="N17" s="3880"/>
      <c r="O17" s="3880"/>
      <c r="P17" s="3881"/>
      <c r="Q17" s="3882" t="str">
        <f t="shared" si="7"/>
        <v/>
      </c>
      <c r="R17" s="3879"/>
      <c r="S17" s="3880"/>
      <c r="T17" s="3880"/>
      <c r="U17" s="3881"/>
      <c r="V17" s="3882" t="str">
        <f t="shared" si="8"/>
        <v/>
      </c>
      <c r="W17" s="3879"/>
      <c r="X17" s="3880"/>
      <c r="Y17" s="3880"/>
      <c r="Z17" s="3881"/>
      <c r="AA17" s="3882" t="str">
        <f t="shared" si="9"/>
        <v/>
      </c>
      <c r="AB17" s="3879"/>
      <c r="AC17" s="3880"/>
      <c r="AD17" s="3880"/>
      <c r="AE17" s="3881"/>
      <c r="AF17" s="3882" t="str">
        <f t="shared" si="10"/>
        <v/>
      </c>
      <c r="AG17" s="3879"/>
      <c r="AH17" s="3880"/>
      <c r="AI17" s="3880"/>
      <c r="AJ17" s="3881"/>
      <c r="AK17" s="3882" t="str">
        <f t="shared" si="11"/>
        <v/>
      </c>
      <c r="AL17" s="3879"/>
      <c r="AM17" s="3880"/>
      <c r="AN17" s="3880"/>
      <c r="AO17" s="3881"/>
      <c r="AP17" s="3882" t="str">
        <f t="shared" si="12"/>
        <v/>
      </c>
      <c r="AQ17" s="3879"/>
      <c r="AR17" s="3880"/>
      <c r="AS17" s="3880"/>
      <c r="AT17" s="3881"/>
      <c r="AU17" s="3882" t="str">
        <f t="shared" si="13"/>
        <v/>
      </c>
      <c r="AV17" s="3879"/>
      <c r="AW17" s="3880"/>
      <c r="AX17" s="3880"/>
      <c r="AY17" s="3881"/>
      <c r="AZ17" s="3882" t="str">
        <f t="shared" si="14"/>
        <v/>
      </c>
      <c r="BA17" s="3879"/>
      <c r="BB17" s="3880"/>
      <c r="BC17" s="3880"/>
      <c r="BD17" s="3881"/>
      <c r="BE17" s="3882" t="str">
        <f t="shared" si="15"/>
        <v/>
      </c>
      <c r="BF17" s="3879"/>
      <c r="BG17" s="3880"/>
      <c r="BH17" s="3880"/>
      <c r="BI17" s="3881"/>
      <c r="BJ17" s="3882" t="str">
        <f t="shared" si="16"/>
        <v/>
      </c>
      <c r="BK17" s="3879"/>
      <c r="BL17" s="3880"/>
      <c r="BM17" s="3880"/>
      <c r="BN17" s="3881"/>
      <c r="BO17" s="3882" t="str">
        <f t="shared" si="17"/>
        <v/>
      </c>
      <c r="BP17" s="3879"/>
      <c r="BQ17" s="3880"/>
      <c r="BR17" s="3880"/>
      <c r="BS17" s="3881"/>
      <c r="BT17" s="3882" t="str">
        <f t="shared" si="18"/>
        <v/>
      </c>
      <c r="BU17" s="3879"/>
      <c r="BV17" s="3880"/>
      <c r="BW17" s="3880"/>
      <c r="BX17" s="3881"/>
      <c r="BY17" s="3882" t="str">
        <f t="shared" si="19"/>
        <v/>
      </c>
      <c r="BZ17" s="3879"/>
      <c r="CA17" s="3880"/>
      <c r="CB17" s="3880"/>
      <c r="CC17" s="3881"/>
      <c r="CD17" s="3882" t="str">
        <f t="shared" si="20"/>
        <v/>
      </c>
      <c r="CE17" s="3879"/>
      <c r="CF17" s="3880"/>
      <c r="CG17" s="3880"/>
      <c r="CH17" s="3881"/>
      <c r="CI17" s="3882" t="str">
        <f t="shared" si="21"/>
        <v/>
      </c>
      <c r="CJ17" s="3879"/>
      <c r="CK17" s="3880"/>
      <c r="CL17" s="3880"/>
      <c r="CM17" s="3881"/>
      <c r="CN17" s="3882" t="str">
        <f t="shared" si="22"/>
        <v/>
      </c>
      <c r="CO17" s="3879"/>
      <c r="CP17" s="3880"/>
      <c r="CQ17" s="3880"/>
      <c r="CR17" s="3881"/>
      <c r="CS17" s="3882" t="str">
        <f t="shared" si="23"/>
        <v/>
      </c>
      <c r="CT17" s="3879"/>
      <c r="CU17" s="3880"/>
      <c r="CV17" s="3880"/>
      <c r="CW17" s="3881"/>
      <c r="CX17" s="3882" t="str">
        <f t="shared" si="24"/>
        <v/>
      </c>
      <c r="CY17" s="3879"/>
      <c r="CZ17" s="3880"/>
      <c r="DA17" s="3880"/>
      <c r="DB17" s="3881"/>
      <c r="DC17" s="3882" t="str">
        <f t="shared" si="25"/>
        <v/>
      </c>
    </row>
    <row r="18" spans="1:107" ht="15" customHeight="1">
      <c r="A18" s="3873"/>
      <c r="B18" s="3874">
        <f t="shared" si="0"/>
        <v>46037</v>
      </c>
      <c r="C18" s="3883">
        <f t="shared" si="3"/>
        <v>46037</v>
      </c>
      <c r="D18" s="3873">
        <f t="shared" si="1"/>
        <v>3</v>
      </c>
      <c r="E18" s="3876">
        <f t="shared" si="4"/>
        <v>0</v>
      </c>
      <c r="F18" s="3877" t="str">
        <f t="shared" si="2"/>
        <v/>
      </c>
      <c r="G18" s="3878">
        <f t="shared" si="5"/>
        <v>0</v>
      </c>
      <c r="H18" s="3879"/>
      <c r="I18" s="3880"/>
      <c r="J18" s="3880"/>
      <c r="K18" s="3881"/>
      <c r="L18" s="3882" t="str">
        <f t="shared" si="6"/>
        <v/>
      </c>
      <c r="M18" s="3879"/>
      <c r="N18" s="3880"/>
      <c r="O18" s="3880"/>
      <c r="P18" s="3881"/>
      <c r="Q18" s="3882" t="str">
        <f t="shared" si="7"/>
        <v/>
      </c>
      <c r="R18" s="3879"/>
      <c r="S18" s="3880"/>
      <c r="T18" s="3880"/>
      <c r="U18" s="3881"/>
      <c r="V18" s="3882" t="str">
        <f t="shared" si="8"/>
        <v/>
      </c>
      <c r="W18" s="3879"/>
      <c r="X18" s="3880"/>
      <c r="Y18" s="3880"/>
      <c r="Z18" s="3881"/>
      <c r="AA18" s="3882" t="str">
        <f t="shared" si="9"/>
        <v/>
      </c>
      <c r="AB18" s="3879"/>
      <c r="AC18" s="3880"/>
      <c r="AD18" s="3880"/>
      <c r="AE18" s="3881"/>
      <c r="AF18" s="3882" t="str">
        <f t="shared" si="10"/>
        <v/>
      </c>
      <c r="AG18" s="3879"/>
      <c r="AH18" s="3880"/>
      <c r="AI18" s="3880"/>
      <c r="AJ18" s="3881"/>
      <c r="AK18" s="3882" t="str">
        <f t="shared" si="11"/>
        <v/>
      </c>
      <c r="AL18" s="3879"/>
      <c r="AM18" s="3880"/>
      <c r="AN18" s="3880"/>
      <c r="AO18" s="3881"/>
      <c r="AP18" s="3882" t="str">
        <f t="shared" si="12"/>
        <v/>
      </c>
      <c r="AQ18" s="3879"/>
      <c r="AR18" s="3880"/>
      <c r="AS18" s="3880"/>
      <c r="AT18" s="3881"/>
      <c r="AU18" s="3882" t="str">
        <f t="shared" si="13"/>
        <v/>
      </c>
      <c r="AV18" s="3879"/>
      <c r="AW18" s="3880"/>
      <c r="AX18" s="3880"/>
      <c r="AY18" s="3881"/>
      <c r="AZ18" s="3882" t="str">
        <f t="shared" si="14"/>
        <v/>
      </c>
      <c r="BA18" s="3879"/>
      <c r="BB18" s="3880"/>
      <c r="BC18" s="3880"/>
      <c r="BD18" s="3881"/>
      <c r="BE18" s="3882" t="str">
        <f t="shared" si="15"/>
        <v/>
      </c>
      <c r="BF18" s="3879"/>
      <c r="BG18" s="3880"/>
      <c r="BH18" s="3880"/>
      <c r="BI18" s="3881"/>
      <c r="BJ18" s="3882" t="str">
        <f t="shared" si="16"/>
        <v/>
      </c>
      <c r="BK18" s="3879"/>
      <c r="BL18" s="3880"/>
      <c r="BM18" s="3880"/>
      <c r="BN18" s="3881"/>
      <c r="BO18" s="3882" t="str">
        <f t="shared" si="17"/>
        <v/>
      </c>
      <c r="BP18" s="3879"/>
      <c r="BQ18" s="3880"/>
      <c r="BR18" s="3880"/>
      <c r="BS18" s="3881"/>
      <c r="BT18" s="3882" t="str">
        <f t="shared" si="18"/>
        <v/>
      </c>
      <c r="BU18" s="3879"/>
      <c r="BV18" s="3880"/>
      <c r="BW18" s="3880"/>
      <c r="BX18" s="3881"/>
      <c r="BY18" s="3882" t="str">
        <f t="shared" si="19"/>
        <v/>
      </c>
      <c r="BZ18" s="3879"/>
      <c r="CA18" s="3880"/>
      <c r="CB18" s="3880"/>
      <c r="CC18" s="3881"/>
      <c r="CD18" s="3882" t="str">
        <f t="shared" si="20"/>
        <v/>
      </c>
      <c r="CE18" s="3879"/>
      <c r="CF18" s="3880"/>
      <c r="CG18" s="3880"/>
      <c r="CH18" s="3881"/>
      <c r="CI18" s="3882" t="str">
        <f t="shared" si="21"/>
        <v/>
      </c>
      <c r="CJ18" s="3879"/>
      <c r="CK18" s="3880"/>
      <c r="CL18" s="3880"/>
      <c r="CM18" s="3881"/>
      <c r="CN18" s="3882" t="str">
        <f t="shared" si="22"/>
        <v/>
      </c>
      <c r="CO18" s="3879"/>
      <c r="CP18" s="3880"/>
      <c r="CQ18" s="3880"/>
      <c r="CR18" s="3881"/>
      <c r="CS18" s="3882" t="str">
        <f t="shared" si="23"/>
        <v/>
      </c>
      <c r="CT18" s="3879"/>
      <c r="CU18" s="3880"/>
      <c r="CV18" s="3880"/>
      <c r="CW18" s="3881"/>
      <c r="CX18" s="3882" t="str">
        <f t="shared" si="24"/>
        <v/>
      </c>
      <c r="CY18" s="3879"/>
      <c r="CZ18" s="3880"/>
      <c r="DA18" s="3880"/>
      <c r="DB18" s="3881"/>
      <c r="DC18" s="3882" t="str">
        <f t="shared" si="25"/>
        <v/>
      </c>
    </row>
    <row r="19" spans="1:107" ht="15" customHeight="1">
      <c r="A19" s="3873"/>
      <c r="B19" s="3874">
        <f t="shared" si="0"/>
        <v>46038</v>
      </c>
      <c r="C19" s="3883">
        <f t="shared" si="3"/>
        <v>46038</v>
      </c>
      <c r="D19" s="3873">
        <f t="shared" si="1"/>
        <v>3</v>
      </c>
      <c r="E19" s="3876">
        <f t="shared" si="4"/>
        <v>0</v>
      </c>
      <c r="F19" s="3877" t="str">
        <f t="shared" si="2"/>
        <v/>
      </c>
      <c r="G19" s="3878">
        <f t="shared" si="5"/>
        <v>0</v>
      </c>
      <c r="H19" s="3879"/>
      <c r="I19" s="3880"/>
      <c r="J19" s="3880"/>
      <c r="K19" s="3881"/>
      <c r="L19" s="3882" t="str">
        <f t="shared" si="6"/>
        <v/>
      </c>
      <c r="M19" s="3879"/>
      <c r="N19" s="3880"/>
      <c r="O19" s="3880"/>
      <c r="P19" s="3881"/>
      <c r="Q19" s="3882" t="str">
        <f t="shared" si="7"/>
        <v/>
      </c>
      <c r="R19" s="3879"/>
      <c r="S19" s="3880"/>
      <c r="T19" s="3880"/>
      <c r="U19" s="3881"/>
      <c r="V19" s="3882" t="str">
        <f t="shared" si="8"/>
        <v/>
      </c>
      <c r="W19" s="3879"/>
      <c r="X19" s="3880"/>
      <c r="Y19" s="3880"/>
      <c r="Z19" s="3881"/>
      <c r="AA19" s="3882" t="str">
        <f t="shared" si="9"/>
        <v/>
      </c>
      <c r="AB19" s="3879"/>
      <c r="AC19" s="3880"/>
      <c r="AD19" s="3880"/>
      <c r="AE19" s="3881"/>
      <c r="AF19" s="3882" t="str">
        <f t="shared" si="10"/>
        <v/>
      </c>
      <c r="AG19" s="3879"/>
      <c r="AH19" s="3880"/>
      <c r="AI19" s="3880"/>
      <c r="AJ19" s="3881"/>
      <c r="AK19" s="3882" t="str">
        <f t="shared" si="11"/>
        <v/>
      </c>
      <c r="AL19" s="3879"/>
      <c r="AM19" s="3880"/>
      <c r="AN19" s="3880"/>
      <c r="AO19" s="3881"/>
      <c r="AP19" s="3882" t="str">
        <f t="shared" si="12"/>
        <v/>
      </c>
      <c r="AQ19" s="3879"/>
      <c r="AR19" s="3880"/>
      <c r="AS19" s="3880"/>
      <c r="AT19" s="3881"/>
      <c r="AU19" s="3882" t="str">
        <f t="shared" si="13"/>
        <v/>
      </c>
      <c r="AV19" s="3879"/>
      <c r="AW19" s="3880"/>
      <c r="AX19" s="3880"/>
      <c r="AY19" s="3881"/>
      <c r="AZ19" s="3882" t="str">
        <f t="shared" si="14"/>
        <v/>
      </c>
      <c r="BA19" s="3879"/>
      <c r="BB19" s="3880"/>
      <c r="BC19" s="3880"/>
      <c r="BD19" s="3881"/>
      <c r="BE19" s="3882" t="str">
        <f t="shared" si="15"/>
        <v/>
      </c>
      <c r="BF19" s="3879"/>
      <c r="BG19" s="3880"/>
      <c r="BH19" s="3880"/>
      <c r="BI19" s="3881"/>
      <c r="BJ19" s="3882" t="str">
        <f t="shared" si="16"/>
        <v/>
      </c>
      <c r="BK19" s="3879"/>
      <c r="BL19" s="3880"/>
      <c r="BM19" s="3880"/>
      <c r="BN19" s="3881"/>
      <c r="BO19" s="3882" t="str">
        <f t="shared" si="17"/>
        <v/>
      </c>
      <c r="BP19" s="3879"/>
      <c r="BQ19" s="3880"/>
      <c r="BR19" s="3880"/>
      <c r="BS19" s="3881"/>
      <c r="BT19" s="3882" t="str">
        <f t="shared" si="18"/>
        <v/>
      </c>
      <c r="BU19" s="3879"/>
      <c r="BV19" s="3880"/>
      <c r="BW19" s="3880"/>
      <c r="BX19" s="3881"/>
      <c r="BY19" s="3882" t="str">
        <f t="shared" si="19"/>
        <v/>
      </c>
      <c r="BZ19" s="3879"/>
      <c r="CA19" s="3880"/>
      <c r="CB19" s="3880"/>
      <c r="CC19" s="3881"/>
      <c r="CD19" s="3882" t="str">
        <f t="shared" si="20"/>
        <v/>
      </c>
      <c r="CE19" s="3879"/>
      <c r="CF19" s="3880"/>
      <c r="CG19" s="3880"/>
      <c r="CH19" s="3881"/>
      <c r="CI19" s="3882" t="str">
        <f t="shared" si="21"/>
        <v/>
      </c>
      <c r="CJ19" s="3879"/>
      <c r="CK19" s="3880"/>
      <c r="CL19" s="3880"/>
      <c r="CM19" s="3881"/>
      <c r="CN19" s="3882" t="str">
        <f t="shared" si="22"/>
        <v/>
      </c>
      <c r="CO19" s="3879"/>
      <c r="CP19" s="3880"/>
      <c r="CQ19" s="3880"/>
      <c r="CR19" s="3881"/>
      <c r="CS19" s="3882" t="str">
        <f t="shared" si="23"/>
        <v/>
      </c>
      <c r="CT19" s="3879"/>
      <c r="CU19" s="3880"/>
      <c r="CV19" s="3880"/>
      <c r="CW19" s="3881"/>
      <c r="CX19" s="3882" t="str">
        <f t="shared" si="24"/>
        <v/>
      </c>
      <c r="CY19" s="3879"/>
      <c r="CZ19" s="3880"/>
      <c r="DA19" s="3880"/>
      <c r="DB19" s="3881"/>
      <c r="DC19" s="3882" t="str">
        <f t="shared" si="25"/>
        <v/>
      </c>
    </row>
    <row r="20" spans="1:107" ht="15" customHeight="1">
      <c r="A20" s="3873"/>
      <c r="B20" s="3874">
        <f t="shared" si="0"/>
        <v>46039</v>
      </c>
      <c r="C20" s="3883">
        <f t="shared" si="3"/>
        <v>46039</v>
      </c>
      <c r="D20" s="3873">
        <f t="shared" si="1"/>
        <v>3</v>
      </c>
      <c r="E20" s="3876">
        <f t="shared" si="4"/>
        <v>0</v>
      </c>
      <c r="F20" s="3877" t="str">
        <f t="shared" si="2"/>
        <v/>
      </c>
      <c r="G20" s="3878">
        <f t="shared" si="5"/>
        <v>0</v>
      </c>
      <c r="H20" s="3879"/>
      <c r="I20" s="3880"/>
      <c r="J20" s="3880"/>
      <c r="K20" s="3881"/>
      <c r="L20" s="3882" t="str">
        <f t="shared" si="6"/>
        <v/>
      </c>
      <c r="M20" s="3879"/>
      <c r="N20" s="3880"/>
      <c r="O20" s="3880"/>
      <c r="P20" s="3881"/>
      <c r="Q20" s="3882" t="str">
        <f t="shared" si="7"/>
        <v/>
      </c>
      <c r="R20" s="3879"/>
      <c r="S20" s="3880"/>
      <c r="T20" s="3880"/>
      <c r="U20" s="3881"/>
      <c r="V20" s="3882" t="str">
        <f t="shared" si="8"/>
        <v/>
      </c>
      <c r="W20" s="3879"/>
      <c r="X20" s="3880"/>
      <c r="Y20" s="3880"/>
      <c r="Z20" s="3881"/>
      <c r="AA20" s="3882" t="str">
        <f t="shared" si="9"/>
        <v/>
      </c>
      <c r="AB20" s="3879"/>
      <c r="AC20" s="3880"/>
      <c r="AD20" s="3880"/>
      <c r="AE20" s="3881"/>
      <c r="AF20" s="3882" t="str">
        <f t="shared" si="10"/>
        <v/>
      </c>
      <c r="AG20" s="3879"/>
      <c r="AH20" s="3880"/>
      <c r="AI20" s="3880"/>
      <c r="AJ20" s="3881"/>
      <c r="AK20" s="3882" t="str">
        <f t="shared" si="11"/>
        <v/>
      </c>
      <c r="AL20" s="3879"/>
      <c r="AM20" s="3880"/>
      <c r="AN20" s="3880"/>
      <c r="AO20" s="3881"/>
      <c r="AP20" s="3882" t="str">
        <f t="shared" si="12"/>
        <v/>
      </c>
      <c r="AQ20" s="3879"/>
      <c r="AR20" s="3880"/>
      <c r="AS20" s="3880"/>
      <c r="AT20" s="3881"/>
      <c r="AU20" s="3882" t="str">
        <f t="shared" si="13"/>
        <v/>
      </c>
      <c r="AV20" s="3879"/>
      <c r="AW20" s="3880"/>
      <c r="AX20" s="3880"/>
      <c r="AY20" s="3881"/>
      <c r="AZ20" s="3882" t="str">
        <f t="shared" si="14"/>
        <v/>
      </c>
      <c r="BA20" s="3879"/>
      <c r="BB20" s="3880"/>
      <c r="BC20" s="3880"/>
      <c r="BD20" s="3881"/>
      <c r="BE20" s="3882" t="str">
        <f t="shared" si="15"/>
        <v/>
      </c>
      <c r="BF20" s="3879"/>
      <c r="BG20" s="3880"/>
      <c r="BH20" s="3880"/>
      <c r="BI20" s="3881"/>
      <c r="BJ20" s="3882" t="str">
        <f t="shared" si="16"/>
        <v/>
      </c>
      <c r="BK20" s="3879"/>
      <c r="BL20" s="3880"/>
      <c r="BM20" s="3880"/>
      <c r="BN20" s="3881"/>
      <c r="BO20" s="3882" t="str">
        <f t="shared" si="17"/>
        <v/>
      </c>
      <c r="BP20" s="3879"/>
      <c r="BQ20" s="3880"/>
      <c r="BR20" s="3880"/>
      <c r="BS20" s="3881"/>
      <c r="BT20" s="3882" t="str">
        <f t="shared" si="18"/>
        <v/>
      </c>
      <c r="BU20" s="3879"/>
      <c r="BV20" s="3880"/>
      <c r="BW20" s="3880"/>
      <c r="BX20" s="3881"/>
      <c r="BY20" s="3882" t="str">
        <f t="shared" si="19"/>
        <v/>
      </c>
      <c r="BZ20" s="3879"/>
      <c r="CA20" s="3880"/>
      <c r="CB20" s="3880"/>
      <c r="CC20" s="3881"/>
      <c r="CD20" s="3882" t="str">
        <f t="shared" si="20"/>
        <v/>
      </c>
      <c r="CE20" s="3879"/>
      <c r="CF20" s="3880"/>
      <c r="CG20" s="3880"/>
      <c r="CH20" s="3881"/>
      <c r="CI20" s="3882" t="str">
        <f t="shared" si="21"/>
        <v/>
      </c>
      <c r="CJ20" s="3879"/>
      <c r="CK20" s="3880"/>
      <c r="CL20" s="3880"/>
      <c r="CM20" s="3881"/>
      <c r="CN20" s="3882" t="str">
        <f t="shared" si="22"/>
        <v/>
      </c>
      <c r="CO20" s="3879"/>
      <c r="CP20" s="3880"/>
      <c r="CQ20" s="3880"/>
      <c r="CR20" s="3881"/>
      <c r="CS20" s="3882" t="str">
        <f t="shared" si="23"/>
        <v/>
      </c>
      <c r="CT20" s="3879"/>
      <c r="CU20" s="3880"/>
      <c r="CV20" s="3880"/>
      <c r="CW20" s="3881"/>
      <c r="CX20" s="3882" t="str">
        <f t="shared" si="24"/>
        <v/>
      </c>
      <c r="CY20" s="3879"/>
      <c r="CZ20" s="3880"/>
      <c r="DA20" s="3880"/>
      <c r="DB20" s="3881"/>
      <c r="DC20" s="3882" t="str">
        <f t="shared" si="25"/>
        <v/>
      </c>
    </row>
    <row r="21" spans="1:107" ht="15" customHeight="1">
      <c r="A21" s="3873"/>
      <c r="B21" s="3874">
        <f t="shared" si="0"/>
        <v>46040</v>
      </c>
      <c r="C21" s="3883">
        <f t="shared" si="3"/>
        <v>46040</v>
      </c>
      <c r="D21" s="3873">
        <f t="shared" si="1"/>
        <v>3</v>
      </c>
      <c r="E21" s="3876">
        <f t="shared" si="4"/>
        <v>0</v>
      </c>
      <c r="F21" s="3877" t="str">
        <f t="shared" si="2"/>
        <v/>
      </c>
      <c r="G21" s="3878">
        <f t="shared" si="5"/>
        <v>0</v>
      </c>
      <c r="H21" s="3879"/>
      <c r="I21" s="3880"/>
      <c r="J21" s="3880"/>
      <c r="K21" s="3881"/>
      <c r="L21" s="3882" t="str">
        <f t="shared" si="6"/>
        <v/>
      </c>
      <c r="M21" s="3879"/>
      <c r="N21" s="3880"/>
      <c r="O21" s="3880"/>
      <c r="P21" s="3881"/>
      <c r="Q21" s="3882" t="str">
        <f t="shared" si="7"/>
        <v/>
      </c>
      <c r="R21" s="3879"/>
      <c r="S21" s="3880"/>
      <c r="T21" s="3880"/>
      <c r="U21" s="3881"/>
      <c r="V21" s="3882" t="str">
        <f t="shared" si="8"/>
        <v/>
      </c>
      <c r="W21" s="3879"/>
      <c r="X21" s="3880"/>
      <c r="Y21" s="3880"/>
      <c r="Z21" s="3881"/>
      <c r="AA21" s="3882" t="str">
        <f t="shared" si="9"/>
        <v/>
      </c>
      <c r="AB21" s="3879"/>
      <c r="AC21" s="3880"/>
      <c r="AD21" s="3880"/>
      <c r="AE21" s="3881"/>
      <c r="AF21" s="3882" t="str">
        <f t="shared" si="10"/>
        <v/>
      </c>
      <c r="AG21" s="3879"/>
      <c r="AH21" s="3880"/>
      <c r="AI21" s="3880"/>
      <c r="AJ21" s="3881"/>
      <c r="AK21" s="3882" t="str">
        <f t="shared" si="11"/>
        <v/>
      </c>
      <c r="AL21" s="3879"/>
      <c r="AM21" s="3880"/>
      <c r="AN21" s="3880"/>
      <c r="AO21" s="3881"/>
      <c r="AP21" s="3882" t="str">
        <f t="shared" si="12"/>
        <v/>
      </c>
      <c r="AQ21" s="3879"/>
      <c r="AR21" s="3880"/>
      <c r="AS21" s="3880"/>
      <c r="AT21" s="3881"/>
      <c r="AU21" s="3882" t="str">
        <f t="shared" si="13"/>
        <v/>
      </c>
      <c r="AV21" s="3879"/>
      <c r="AW21" s="3880"/>
      <c r="AX21" s="3880"/>
      <c r="AY21" s="3881"/>
      <c r="AZ21" s="3882" t="str">
        <f t="shared" si="14"/>
        <v/>
      </c>
      <c r="BA21" s="3879"/>
      <c r="BB21" s="3880"/>
      <c r="BC21" s="3880"/>
      <c r="BD21" s="3881"/>
      <c r="BE21" s="3882" t="str">
        <f t="shared" si="15"/>
        <v/>
      </c>
      <c r="BF21" s="3879"/>
      <c r="BG21" s="3880"/>
      <c r="BH21" s="3880"/>
      <c r="BI21" s="3881"/>
      <c r="BJ21" s="3882" t="str">
        <f t="shared" si="16"/>
        <v/>
      </c>
      <c r="BK21" s="3879"/>
      <c r="BL21" s="3880"/>
      <c r="BM21" s="3880"/>
      <c r="BN21" s="3881"/>
      <c r="BO21" s="3882" t="str">
        <f t="shared" si="17"/>
        <v/>
      </c>
      <c r="BP21" s="3879"/>
      <c r="BQ21" s="3880"/>
      <c r="BR21" s="3880"/>
      <c r="BS21" s="3881"/>
      <c r="BT21" s="3882" t="str">
        <f t="shared" si="18"/>
        <v/>
      </c>
      <c r="BU21" s="3879"/>
      <c r="BV21" s="3880"/>
      <c r="BW21" s="3880"/>
      <c r="BX21" s="3881"/>
      <c r="BY21" s="3882" t="str">
        <f t="shared" si="19"/>
        <v/>
      </c>
      <c r="BZ21" s="3879"/>
      <c r="CA21" s="3880"/>
      <c r="CB21" s="3880"/>
      <c r="CC21" s="3881"/>
      <c r="CD21" s="3882" t="str">
        <f t="shared" si="20"/>
        <v/>
      </c>
      <c r="CE21" s="3879"/>
      <c r="CF21" s="3880"/>
      <c r="CG21" s="3880"/>
      <c r="CH21" s="3881"/>
      <c r="CI21" s="3882" t="str">
        <f t="shared" si="21"/>
        <v/>
      </c>
      <c r="CJ21" s="3879"/>
      <c r="CK21" s="3880"/>
      <c r="CL21" s="3880"/>
      <c r="CM21" s="3881"/>
      <c r="CN21" s="3882" t="str">
        <f t="shared" si="22"/>
        <v/>
      </c>
      <c r="CO21" s="3879"/>
      <c r="CP21" s="3880"/>
      <c r="CQ21" s="3880"/>
      <c r="CR21" s="3881"/>
      <c r="CS21" s="3882" t="str">
        <f t="shared" si="23"/>
        <v/>
      </c>
      <c r="CT21" s="3879"/>
      <c r="CU21" s="3880"/>
      <c r="CV21" s="3880"/>
      <c r="CW21" s="3881"/>
      <c r="CX21" s="3882" t="str">
        <f t="shared" si="24"/>
        <v/>
      </c>
      <c r="CY21" s="3879"/>
      <c r="CZ21" s="3880"/>
      <c r="DA21" s="3880"/>
      <c r="DB21" s="3881"/>
      <c r="DC21" s="3882" t="str">
        <f t="shared" si="25"/>
        <v/>
      </c>
    </row>
    <row r="22" spans="1:107" ht="15" customHeight="1">
      <c r="A22" s="3873"/>
      <c r="B22" s="3874">
        <f t="shared" si="0"/>
        <v>46041</v>
      </c>
      <c r="C22" s="3883">
        <f t="shared" si="3"/>
        <v>46041</v>
      </c>
      <c r="D22" s="3873">
        <f t="shared" si="1"/>
        <v>4</v>
      </c>
      <c r="E22" s="3876">
        <f t="shared" si="4"/>
        <v>0</v>
      </c>
      <c r="F22" s="3877" t="str">
        <f t="shared" si="2"/>
        <v/>
      </c>
      <c r="G22" s="3878">
        <f t="shared" si="5"/>
        <v>0</v>
      </c>
      <c r="H22" s="3879"/>
      <c r="I22" s="3880"/>
      <c r="J22" s="3880"/>
      <c r="K22" s="3881"/>
      <c r="L22" s="3882" t="str">
        <f t="shared" si="6"/>
        <v/>
      </c>
      <c r="M22" s="3879"/>
      <c r="N22" s="3880"/>
      <c r="O22" s="3880"/>
      <c r="P22" s="3881"/>
      <c r="Q22" s="3882" t="str">
        <f t="shared" si="7"/>
        <v/>
      </c>
      <c r="R22" s="3879"/>
      <c r="S22" s="3880"/>
      <c r="T22" s="3880"/>
      <c r="U22" s="3881"/>
      <c r="V22" s="3882" t="str">
        <f t="shared" si="8"/>
        <v/>
      </c>
      <c r="W22" s="3879"/>
      <c r="X22" s="3880"/>
      <c r="Y22" s="3880"/>
      <c r="Z22" s="3881"/>
      <c r="AA22" s="3882" t="str">
        <f t="shared" si="9"/>
        <v/>
      </c>
      <c r="AB22" s="3879"/>
      <c r="AC22" s="3880"/>
      <c r="AD22" s="3880"/>
      <c r="AE22" s="3881"/>
      <c r="AF22" s="3882" t="str">
        <f t="shared" si="10"/>
        <v/>
      </c>
      <c r="AG22" s="3879"/>
      <c r="AH22" s="3880"/>
      <c r="AI22" s="3880"/>
      <c r="AJ22" s="3881"/>
      <c r="AK22" s="3882" t="str">
        <f t="shared" si="11"/>
        <v/>
      </c>
      <c r="AL22" s="3879"/>
      <c r="AM22" s="3880"/>
      <c r="AN22" s="3880"/>
      <c r="AO22" s="3881"/>
      <c r="AP22" s="3882" t="str">
        <f t="shared" si="12"/>
        <v/>
      </c>
      <c r="AQ22" s="3879"/>
      <c r="AR22" s="3880"/>
      <c r="AS22" s="3880"/>
      <c r="AT22" s="3881"/>
      <c r="AU22" s="3882" t="str">
        <f t="shared" si="13"/>
        <v/>
      </c>
      <c r="AV22" s="3879"/>
      <c r="AW22" s="3880"/>
      <c r="AX22" s="3880"/>
      <c r="AY22" s="3881"/>
      <c r="AZ22" s="3882" t="str">
        <f t="shared" si="14"/>
        <v/>
      </c>
      <c r="BA22" s="3879"/>
      <c r="BB22" s="3880"/>
      <c r="BC22" s="3880"/>
      <c r="BD22" s="3881"/>
      <c r="BE22" s="3882" t="str">
        <f t="shared" si="15"/>
        <v/>
      </c>
      <c r="BF22" s="3879"/>
      <c r="BG22" s="3880"/>
      <c r="BH22" s="3880"/>
      <c r="BI22" s="3881"/>
      <c r="BJ22" s="3882" t="str">
        <f t="shared" si="16"/>
        <v/>
      </c>
      <c r="BK22" s="3879"/>
      <c r="BL22" s="3880"/>
      <c r="BM22" s="3880"/>
      <c r="BN22" s="3881"/>
      <c r="BO22" s="3882" t="str">
        <f t="shared" si="17"/>
        <v/>
      </c>
      <c r="BP22" s="3879"/>
      <c r="BQ22" s="3880"/>
      <c r="BR22" s="3880"/>
      <c r="BS22" s="3881"/>
      <c r="BT22" s="3882" t="str">
        <f t="shared" si="18"/>
        <v/>
      </c>
      <c r="BU22" s="3879"/>
      <c r="BV22" s="3880"/>
      <c r="BW22" s="3880"/>
      <c r="BX22" s="3881"/>
      <c r="BY22" s="3882" t="str">
        <f t="shared" si="19"/>
        <v/>
      </c>
      <c r="BZ22" s="3879"/>
      <c r="CA22" s="3880"/>
      <c r="CB22" s="3880"/>
      <c r="CC22" s="3881"/>
      <c r="CD22" s="3882" t="str">
        <f t="shared" si="20"/>
        <v/>
      </c>
      <c r="CE22" s="3879"/>
      <c r="CF22" s="3880"/>
      <c r="CG22" s="3880"/>
      <c r="CH22" s="3881"/>
      <c r="CI22" s="3882" t="str">
        <f t="shared" si="21"/>
        <v/>
      </c>
      <c r="CJ22" s="3879"/>
      <c r="CK22" s="3880"/>
      <c r="CL22" s="3880"/>
      <c r="CM22" s="3881"/>
      <c r="CN22" s="3882" t="str">
        <f t="shared" si="22"/>
        <v/>
      </c>
      <c r="CO22" s="3879"/>
      <c r="CP22" s="3880"/>
      <c r="CQ22" s="3880"/>
      <c r="CR22" s="3881"/>
      <c r="CS22" s="3882" t="str">
        <f t="shared" si="23"/>
        <v/>
      </c>
      <c r="CT22" s="3879"/>
      <c r="CU22" s="3880"/>
      <c r="CV22" s="3880"/>
      <c r="CW22" s="3881"/>
      <c r="CX22" s="3882" t="str">
        <f t="shared" si="24"/>
        <v/>
      </c>
      <c r="CY22" s="3879"/>
      <c r="CZ22" s="3880"/>
      <c r="DA22" s="3880"/>
      <c r="DB22" s="3881"/>
      <c r="DC22" s="3882" t="str">
        <f t="shared" si="25"/>
        <v/>
      </c>
    </row>
    <row r="23" spans="1:107" ht="15" customHeight="1">
      <c r="A23" s="3873"/>
      <c r="B23" s="3874">
        <f t="shared" si="0"/>
        <v>46042</v>
      </c>
      <c r="C23" s="3883">
        <f t="shared" si="3"/>
        <v>46042</v>
      </c>
      <c r="D23" s="3873">
        <f t="shared" si="1"/>
        <v>4</v>
      </c>
      <c r="E23" s="3876">
        <f t="shared" si="4"/>
        <v>0</v>
      </c>
      <c r="F23" s="3877" t="str">
        <f t="shared" si="2"/>
        <v/>
      </c>
      <c r="G23" s="3878">
        <f t="shared" si="5"/>
        <v>0</v>
      </c>
      <c r="H23" s="3879"/>
      <c r="I23" s="3880"/>
      <c r="J23" s="3880"/>
      <c r="K23" s="3881"/>
      <c r="L23" s="3882" t="str">
        <f t="shared" si="6"/>
        <v/>
      </c>
      <c r="M23" s="3879"/>
      <c r="N23" s="3880"/>
      <c r="O23" s="3880"/>
      <c r="P23" s="3881"/>
      <c r="Q23" s="3882" t="str">
        <f t="shared" si="7"/>
        <v/>
      </c>
      <c r="R23" s="3879"/>
      <c r="S23" s="3880"/>
      <c r="T23" s="3880"/>
      <c r="U23" s="3881"/>
      <c r="V23" s="3882" t="str">
        <f t="shared" si="8"/>
        <v/>
      </c>
      <c r="W23" s="3879"/>
      <c r="X23" s="3880"/>
      <c r="Y23" s="3880"/>
      <c r="Z23" s="3881"/>
      <c r="AA23" s="3882" t="str">
        <f t="shared" si="9"/>
        <v/>
      </c>
      <c r="AB23" s="3879"/>
      <c r="AC23" s="3880"/>
      <c r="AD23" s="3880"/>
      <c r="AE23" s="3881"/>
      <c r="AF23" s="3882" t="str">
        <f t="shared" si="10"/>
        <v/>
      </c>
      <c r="AG23" s="3879"/>
      <c r="AH23" s="3880"/>
      <c r="AI23" s="3880"/>
      <c r="AJ23" s="3881"/>
      <c r="AK23" s="3882" t="str">
        <f t="shared" si="11"/>
        <v/>
      </c>
      <c r="AL23" s="3879"/>
      <c r="AM23" s="3880"/>
      <c r="AN23" s="3880"/>
      <c r="AO23" s="3881"/>
      <c r="AP23" s="3882" t="str">
        <f t="shared" si="12"/>
        <v/>
      </c>
      <c r="AQ23" s="3879"/>
      <c r="AR23" s="3880"/>
      <c r="AS23" s="3880"/>
      <c r="AT23" s="3881"/>
      <c r="AU23" s="3882" t="str">
        <f t="shared" si="13"/>
        <v/>
      </c>
      <c r="AV23" s="3879"/>
      <c r="AW23" s="3880"/>
      <c r="AX23" s="3880"/>
      <c r="AY23" s="3881"/>
      <c r="AZ23" s="3882" t="str">
        <f t="shared" si="14"/>
        <v/>
      </c>
      <c r="BA23" s="3879"/>
      <c r="BB23" s="3880"/>
      <c r="BC23" s="3880"/>
      <c r="BD23" s="3881"/>
      <c r="BE23" s="3882" t="str">
        <f t="shared" si="15"/>
        <v/>
      </c>
      <c r="BF23" s="3879"/>
      <c r="BG23" s="3880"/>
      <c r="BH23" s="3880"/>
      <c r="BI23" s="3881"/>
      <c r="BJ23" s="3882" t="str">
        <f t="shared" si="16"/>
        <v/>
      </c>
      <c r="BK23" s="3879"/>
      <c r="BL23" s="3880"/>
      <c r="BM23" s="3880"/>
      <c r="BN23" s="3881"/>
      <c r="BO23" s="3882" t="str">
        <f t="shared" si="17"/>
        <v/>
      </c>
      <c r="BP23" s="3879"/>
      <c r="BQ23" s="3880"/>
      <c r="BR23" s="3880"/>
      <c r="BS23" s="3881"/>
      <c r="BT23" s="3882" t="str">
        <f t="shared" si="18"/>
        <v/>
      </c>
      <c r="BU23" s="3879"/>
      <c r="BV23" s="3880"/>
      <c r="BW23" s="3880"/>
      <c r="BX23" s="3881"/>
      <c r="BY23" s="3882" t="str">
        <f t="shared" si="19"/>
        <v/>
      </c>
      <c r="BZ23" s="3879"/>
      <c r="CA23" s="3880"/>
      <c r="CB23" s="3880"/>
      <c r="CC23" s="3881"/>
      <c r="CD23" s="3882" t="str">
        <f t="shared" si="20"/>
        <v/>
      </c>
      <c r="CE23" s="3879"/>
      <c r="CF23" s="3880"/>
      <c r="CG23" s="3880"/>
      <c r="CH23" s="3881"/>
      <c r="CI23" s="3882" t="str">
        <f t="shared" si="21"/>
        <v/>
      </c>
      <c r="CJ23" s="3879"/>
      <c r="CK23" s="3880"/>
      <c r="CL23" s="3880"/>
      <c r="CM23" s="3881"/>
      <c r="CN23" s="3882" t="str">
        <f t="shared" si="22"/>
        <v/>
      </c>
      <c r="CO23" s="3879"/>
      <c r="CP23" s="3880"/>
      <c r="CQ23" s="3880"/>
      <c r="CR23" s="3881"/>
      <c r="CS23" s="3882" t="str">
        <f t="shared" si="23"/>
        <v/>
      </c>
      <c r="CT23" s="3879"/>
      <c r="CU23" s="3880"/>
      <c r="CV23" s="3880"/>
      <c r="CW23" s="3881"/>
      <c r="CX23" s="3882" t="str">
        <f t="shared" si="24"/>
        <v/>
      </c>
      <c r="CY23" s="3879"/>
      <c r="CZ23" s="3880"/>
      <c r="DA23" s="3880"/>
      <c r="DB23" s="3881"/>
      <c r="DC23" s="3882" t="str">
        <f t="shared" si="25"/>
        <v/>
      </c>
    </row>
    <row r="24" spans="1:107" ht="15" customHeight="1">
      <c r="A24" s="3873"/>
      <c r="B24" s="3874">
        <f t="shared" si="0"/>
        <v>46043</v>
      </c>
      <c r="C24" s="3883">
        <f t="shared" si="3"/>
        <v>46043</v>
      </c>
      <c r="D24" s="3873">
        <f t="shared" si="1"/>
        <v>4</v>
      </c>
      <c r="E24" s="3876">
        <f t="shared" si="4"/>
        <v>0</v>
      </c>
      <c r="F24" s="3877" t="str">
        <f t="shared" si="2"/>
        <v/>
      </c>
      <c r="G24" s="3878">
        <f t="shared" si="5"/>
        <v>0</v>
      </c>
      <c r="H24" s="3879"/>
      <c r="I24" s="3880"/>
      <c r="J24" s="3880"/>
      <c r="K24" s="3881"/>
      <c r="L24" s="3882" t="str">
        <f t="shared" si="6"/>
        <v/>
      </c>
      <c r="M24" s="3879"/>
      <c r="N24" s="3880"/>
      <c r="O24" s="3880"/>
      <c r="P24" s="3881"/>
      <c r="Q24" s="3882" t="str">
        <f t="shared" si="7"/>
        <v/>
      </c>
      <c r="R24" s="3879"/>
      <c r="S24" s="3880"/>
      <c r="T24" s="3880"/>
      <c r="U24" s="3881"/>
      <c r="V24" s="3882" t="str">
        <f t="shared" si="8"/>
        <v/>
      </c>
      <c r="W24" s="3879"/>
      <c r="X24" s="3880"/>
      <c r="Y24" s="3880"/>
      <c r="Z24" s="3881"/>
      <c r="AA24" s="3882" t="str">
        <f t="shared" si="9"/>
        <v/>
      </c>
      <c r="AB24" s="3879"/>
      <c r="AC24" s="3880"/>
      <c r="AD24" s="3880"/>
      <c r="AE24" s="3881"/>
      <c r="AF24" s="3882" t="str">
        <f t="shared" si="10"/>
        <v/>
      </c>
      <c r="AG24" s="3879"/>
      <c r="AH24" s="3880"/>
      <c r="AI24" s="3880"/>
      <c r="AJ24" s="3881"/>
      <c r="AK24" s="3882" t="str">
        <f t="shared" si="11"/>
        <v/>
      </c>
      <c r="AL24" s="3879"/>
      <c r="AM24" s="3880"/>
      <c r="AN24" s="3880"/>
      <c r="AO24" s="3881"/>
      <c r="AP24" s="3882" t="str">
        <f t="shared" si="12"/>
        <v/>
      </c>
      <c r="AQ24" s="3879"/>
      <c r="AR24" s="3880"/>
      <c r="AS24" s="3880"/>
      <c r="AT24" s="3881"/>
      <c r="AU24" s="3882" t="str">
        <f t="shared" si="13"/>
        <v/>
      </c>
      <c r="AV24" s="3879"/>
      <c r="AW24" s="3880"/>
      <c r="AX24" s="3880"/>
      <c r="AY24" s="3881"/>
      <c r="AZ24" s="3882" t="str">
        <f t="shared" si="14"/>
        <v/>
      </c>
      <c r="BA24" s="3879"/>
      <c r="BB24" s="3880"/>
      <c r="BC24" s="3880"/>
      <c r="BD24" s="3881"/>
      <c r="BE24" s="3882" t="str">
        <f t="shared" si="15"/>
        <v/>
      </c>
      <c r="BF24" s="3879"/>
      <c r="BG24" s="3880"/>
      <c r="BH24" s="3880"/>
      <c r="BI24" s="3881"/>
      <c r="BJ24" s="3882" t="str">
        <f t="shared" si="16"/>
        <v/>
      </c>
      <c r="BK24" s="3879"/>
      <c r="BL24" s="3880"/>
      <c r="BM24" s="3880"/>
      <c r="BN24" s="3881"/>
      <c r="BO24" s="3882" t="str">
        <f t="shared" si="17"/>
        <v/>
      </c>
      <c r="BP24" s="3879"/>
      <c r="BQ24" s="3880"/>
      <c r="BR24" s="3880"/>
      <c r="BS24" s="3881"/>
      <c r="BT24" s="3882" t="str">
        <f t="shared" si="18"/>
        <v/>
      </c>
      <c r="BU24" s="3879"/>
      <c r="BV24" s="3880"/>
      <c r="BW24" s="3880"/>
      <c r="BX24" s="3881"/>
      <c r="BY24" s="3882" t="str">
        <f t="shared" si="19"/>
        <v/>
      </c>
      <c r="BZ24" s="3879"/>
      <c r="CA24" s="3880"/>
      <c r="CB24" s="3880"/>
      <c r="CC24" s="3881"/>
      <c r="CD24" s="3882" t="str">
        <f t="shared" si="20"/>
        <v/>
      </c>
      <c r="CE24" s="3879"/>
      <c r="CF24" s="3880"/>
      <c r="CG24" s="3880"/>
      <c r="CH24" s="3881"/>
      <c r="CI24" s="3882" t="str">
        <f t="shared" si="21"/>
        <v/>
      </c>
      <c r="CJ24" s="3879"/>
      <c r="CK24" s="3880"/>
      <c r="CL24" s="3880"/>
      <c r="CM24" s="3881"/>
      <c r="CN24" s="3882" t="str">
        <f t="shared" si="22"/>
        <v/>
      </c>
      <c r="CO24" s="3879"/>
      <c r="CP24" s="3880"/>
      <c r="CQ24" s="3880"/>
      <c r="CR24" s="3881"/>
      <c r="CS24" s="3882" t="str">
        <f t="shared" si="23"/>
        <v/>
      </c>
      <c r="CT24" s="3879"/>
      <c r="CU24" s="3880"/>
      <c r="CV24" s="3880"/>
      <c r="CW24" s="3881"/>
      <c r="CX24" s="3882" t="str">
        <f t="shared" si="24"/>
        <v/>
      </c>
      <c r="CY24" s="3879"/>
      <c r="CZ24" s="3880"/>
      <c r="DA24" s="3880"/>
      <c r="DB24" s="3881"/>
      <c r="DC24" s="3882" t="str">
        <f t="shared" si="25"/>
        <v/>
      </c>
    </row>
    <row r="25" spans="1:107" ht="15" customHeight="1">
      <c r="A25" s="3873"/>
      <c r="B25" s="3874">
        <f t="shared" si="0"/>
        <v>46044</v>
      </c>
      <c r="C25" s="3883">
        <f t="shared" si="3"/>
        <v>46044</v>
      </c>
      <c r="D25" s="3873">
        <f t="shared" si="1"/>
        <v>4</v>
      </c>
      <c r="E25" s="3876">
        <f t="shared" si="4"/>
        <v>0</v>
      </c>
      <c r="F25" s="3877" t="str">
        <f t="shared" si="2"/>
        <v/>
      </c>
      <c r="G25" s="3878">
        <f t="shared" si="5"/>
        <v>0</v>
      </c>
      <c r="H25" s="3879"/>
      <c r="I25" s="3880"/>
      <c r="J25" s="3880"/>
      <c r="K25" s="3881"/>
      <c r="L25" s="3882" t="str">
        <f t="shared" si="6"/>
        <v/>
      </c>
      <c r="M25" s="3879"/>
      <c r="N25" s="3880"/>
      <c r="O25" s="3880"/>
      <c r="P25" s="3881"/>
      <c r="Q25" s="3882" t="str">
        <f t="shared" si="7"/>
        <v/>
      </c>
      <c r="R25" s="3879"/>
      <c r="S25" s="3880"/>
      <c r="T25" s="3880"/>
      <c r="U25" s="3881"/>
      <c r="V25" s="3882" t="str">
        <f t="shared" si="8"/>
        <v/>
      </c>
      <c r="W25" s="3879"/>
      <c r="X25" s="3880"/>
      <c r="Y25" s="3880"/>
      <c r="Z25" s="3881"/>
      <c r="AA25" s="3882" t="str">
        <f t="shared" si="9"/>
        <v/>
      </c>
      <c r="AB25" s="3879"/>
      <c r="AC25" s="3880"/>
      <c r="AD25" s="3880"/>
      <c r="AE25" s="3881"/>
      <c r="AF25" s="3882" t="str">
        <f t="shared" si="10"/>
        <v/>
      </c>
      <c r="AG25" s="3879"/>
      <c r="AH25" s="3880"/>
      <c r="AI25" s="3880"/>
      <c r="AJ25" s="3881"/>
      <c r="AK25" s="3882" t="str">
        <f t="shared" si="11"/>
        <v/>
      </c>
      <c r="AL25" s="3879"/>
      <c r="AM25" s="3880"/>
      <c r="AN25" s="3880"/>
      <c r="AO25" s="3881"/>
      <c r="AP25" s="3882" t="str">
        <f t="shared" si="12"/>
        <v/>
      </c>
      <c r="AQ25" s="3879"/>
      <c r="AR25" s="3880"/>
      <c r="AS25" s="3880"/>
      <c r="AT25" s="3881"/>
      <c r="AU25" s="3882" t="str">
        <f t="shared" si="13"/>
        <v/>
      </c>
      <c r="AV25" s="3879"/>
      <c r="AW25" s="3880"/>
      <c r="AX25" s="3880"/>
      <c r="AY25" s="3881"/>
      <c r="AZ25" s="3882" t="str">
        <f t="shared" si="14"/>
        <v/>
      </c>
      <c r="BA25" s="3879"/>
      <c r="BB25" s="3880"/>
      <c r="BC25" s="3880"/>
      <c r="BD25" s="3881"/>
      <c r="BE25" s="3882" t="str">
        <f t="shared" si="15"/>
        <v/>
      </c>
      <c r="BF25" s="3879"/>
      <c r="BG25" s="3880"/>
      <c r="BH25" s="3880"/>
      <c r="BI25" s="3881"/>
      <c r="BJ25" s="3882" t="str">
        <f t="shared" si="16"/>
        <v/>
      </c>
      <c r="BK25" s="3879"/>
      <c r="BL25" s="3880"/>
      <c r="BM25" s="3880"/>
      <c r="BN25" s="3881"/>
      <c r="BO25" s="3882" t="str">
        <f t="shared" si="17"/>
        <v/>
      </c>
      <c r="BP25" s="3879"/>
      <c r="BQ25" s="3880"/>
      <c r="BR25" s="3880"/>
      <c r="BS25" s="3881"/>
      <c r="BT25" s="3882" t="str">
        <f t="shared" si="18"/>
        <v/>
      </c>
      <c r="BU25" s="3879"/>
      <c r="BV25" s="3880"/>
      <c r="BW25" s="3880"/>
      <c r="BX25" s="3881"/>
      <c r="BY25" s="3882" t="str">
        <f t="shared" si="19"/>
        <v/>
      </c>
      <c r="BZ25" s="3879"/>
      <c r="CA25" s="3880"/>
      <c r="CB25" s="3880"/>
      <c r="CC25" s="3881"/>
      <c r="CD25" s="3882" t="str">
        <f t="shared" si="20"/>
        <v/>
      </c>
      <c r="CE25" s="3879"/>
      <c r="CF25" s="3880"/>
      <c r="CG25" s="3880"/>
      <c r="CH25" s="3881"/>
      <c r="CI25" s="3882" t="str">
        <f t="shared" si="21"/>
        <v/>
      </c>
      <c r="CJ25" s="3879"/>
      <c r="CK25" s="3880"/>
      <c r="CL25" s="3880"/>
      <c r="CM25" s="3881"/>
      <c r="CN25" s="3882" t="str">
        <f t="shared" si="22"/>
        <v/>
      </c>
      <c r="CO25" s="3879"/>
      <c r="CP25" s="3880"/>
      <c r="CQ25" s="3880"/>
      <c r="CR25" s="3881"/>
      <c r="CS25" s="3882" t="str">
        <f t="shared" si="23"/>
        <v/>
      </c>
      <c r="CT25" s="3879"/>
      <c r="CU25" s="3880"/>
      <c r="CV25" s="3880"/>
      <c r="CW25" s="3881"/>
      <c r="CX25" s="3882" t="str">
        <f t="shared" si="24"/>
        <v/>
      </c>
      <c r="CY25" s="3879"/>
      <c r="CZ25" s="3880"/>
      <c r="DA25" s="3880"/>
      <c r="DB25" s="3881"/>
      <c r="DC25" s="3882" t="str">
        <f t="shared" si="25"/>
        <v/>
      </c>
    </row>
    <row r="26" spans="1:107" ht="15" customHeight="1">
      <c r="A26" s="3873"/>
      <c r="B26" s="3874">
        <f t="shared" si="0"/>
        <v>46045</v>
      </c>
      <c r="C26" s="3883">
        <f t="shared" si="3"/>
        <v>46045</v>
      </c>
      <c r="D26" s="3873">
        <f t="shared" si="1"/>
        <v>4</v>
      </c>
      <c r="E26" s="3876">
        <f t="shared" si="4"/>
        <v>0</v>
      </c>
      <c r="F26" s="3877" t="str">
        <f t="shared" si="2"/>
        <v/>
      </c>
      <c r="G26" s="3878">
        <f t="shared" si="5"/>
        <v>0</v>
      </c>
      <c r="H26" s="3879"/>
      <c r="I26" s="3880"/>
      <c r="J26" s="3880"/>
      <c r="K26" s="3881"/>
      <c r="L26" s="3882" t="str">
        <f t="shared" si="6"/>
        <v/>
      </c>
      <c r="M26" s="3879"/>
      <c r="N26" s="3880"/>
      <c r="O26" s="3880"/>
      <c r="P26" s="3881"/>
      <c r="Q26" s="3882" t="str">
        <f t="shared" si="7"/>
        <v/>
      </c>
      <c r="R26" s="3879"/>
      <c r="S26" s="3880"/>
      <c r="T26" s="3880"/>
      <c r="U26" s="3881"/>
      <c r="V26" s="3882" t="str">
        <f t="shared" si="8"/>
        <v/>
      </c>
      <c r="W26" s="3879"/>
      <c r="X26" s="3880"/>
      <c r="Y26" s="3880"/>
      <c r="Z26" s="3881"/>
      <c r="AA26" s="3882" t="str">
        <f t="shared" si="9"/>
        <v/>
      </c>
      <c r="AB26" s="3879"/>
      <c r="AC26" s="3880"/>
      <c r="AD26" s="3880"/>
      <c r="AE26" s="3881"/>
      <c r="AF26" s="3882" t="str">
        <f t="shared" si="10"/>
        <v/>
      </c>
      <c r="AG26" s="3879"/>
      <c r="AH26" s="3880"/>
      <c r="AI26" s="3880"/>
      <c r="AJ26" s="3881"/>
      <c r="AK26" s="3882" t="str">
        <f t="shared" si="11"/>
        <v/>
      </c>
      <c r="AL26" s="3879"/>
      <c r="AM26" s="3880"/>
      <c r="AN26" s="3880"/>
      <c r="AO26" s="3881"/>
      <c r="AP26" s="3882" t="str">
        <f t="shared" si="12"/>
        <v/>
      </c>
      <c r="AQ26" s="3879"/>
      <c r="AR26" s="3880"/>
      <c r="AS26" s="3880"/>
      <c r="AT26" s="3881"/>
      <c r="AU26" s="3882" t="str">
        <f t="shared" si="13"/>
        <v/>
      </c>
      <c r="AV26" s="3879"/>
      <c r="AW26" s="3880"/>
      <c r="AX26" s="3880"/>
      <c r="AY26" s="3881"/>
      <c r="AZ26" s="3882" t="str">
        <f t="shared" si="14"/>
        <v/>
      </c>
      <c r="BA26" s="3879"/>
      <c r="BB26" s="3880"/>
      <c r="BC26" s="3880"/>
      <c r="BD26" s="3881"/>
      <c r="BE26" s="3882" t="str">
        <f t="shared" si="15"/>
        <v/>
      </c>
      <c r="BF26" s="3879"/>
      <c r="BG26" s="3880"/>
      <c r="BH26" s="3880"/>
      <c r="BI26" s="3881"/>
      <c r="BJ26" s="3882" t="str">
        <f t="shared" si="16"/>
        <v/>
      </c>
      <c r="BK26" s="3879"/>
      <c r="BL26" s="3880"/>
      <c r="BM26" s="3880"/>
      <c r="BN26" s="3881"/>
      <c r="BO26" s="3882" t="str">
        <f t="shared" si="17"/>
        <v/>
      </c>
      <c r="BP26" s="3879"/>
      <c r="BQ26" s="3880"/>
      <c r="BR26" s="3880"/>
      <c r="BS26" s="3881"/>
      <c r="BT26" s="3882" t="str">
        <f t="shared" si="18"/>
        <v/>
      </c>
      <c r="BU26" s="3879"/>
      <c r="BV26" s="3880"/>
      <c r="BW26" s="3880"/>
      <c r="BX26" s="3881"/>
      <c r="BY26" s="3882" t="str">
        <f t="shared" si="19"/>
        <v/>
      </c>
      <c r="BZ26" s="3879"/>
      <c r="CA26" s="3880"/>
      <c r="CB26" s="3880"/>
      <c r="CC26" s="3881"/>
      <c r="CD26" s="3882" t="str">
        <f t="shared" si="20"/>
        <v/>
      </c>
      <c r="CE26" s="3879"/>
      <c r="CF26" s="3880"/>
      <c r="CG26" s="3880"/>
      <c r="CH26" s="3881"/>
      <c r="CI26" s="3882" t="str">
        <f t="shared" si="21"/>
        <v/>
      </c>
      <c r="CJ26" s="3879"/>
      <c r="CK26" s="3880"/>
      <c r="CL26" s="3880"/>
      <c r="CM26" s="3881"/>
      <c r="CN26" s="3882" t="str">
        <f t="shared" si="22"/>
        <v/>
      </c>
      <c r="CO26" s="3879"/>
      <c r="CP26" s="3880"/>
      <c r="CQ26" s="3880"/>
      <c r="CR26" s="3881"/>
      <c r="CS26" s="3882" t="str">
        <f t="shared" si="23"/>
        <v/>
      </c>
      <c r="CT26" s="3879"/>
      <c r="CU26" s="3880"/>
      <c r="CV26" s="3880"/>
      <c r="CW26" s="3881"/>
      <c r="CX26" s="3882" t="str">
        <f t="shared" si="24"/>
        <v/>
      </c>
      <c r="CY26" s="3879"/>
      <c r="CZ26" s="3880"/>
      <c r="DA26" s="3880"/>
      <c r="DB26" s="3881"/>
      <c r="DC26" s="3882" t="str">
        <f t="shared" si="25"/>
        <v/>
      </c>
    </row>
    <row r="27" spans="1:107" ht="15" customHeight="1">
      <c r="A27" s="3873"/>
      <c r="B27" s="3874">
        <f t="shared" si="0"/>
        <v>46046</v>
      </c>
      <c r="C27" s="3883">
        <f t="shared" si="3"/>
        <v>46046</v>
      </c>
      <c r="D27" s="3873">
        <f t="shared" si="1"/>
        <v>4</v>
      </c>
      <c r="E27" s="3876">
        <f t="shared" si="4"/>
        <v>0</v>
      </c>
      <c r="F27" s="3877" t="str">
        <f t="shared" si="2"/>
        <v/>
      </c>
      <c r="G27" s="3878">
        <f t="shared" si="5"/>
        <v>0</v>
      </c>
      <c r="H27" s="3879"/>
      <c r="I27" s="3880"/>
      <c r="J27" s="3880"/>
      <c r="K27" s="3881"/>
      <c r="L27" s="3882" t="str">
        <f t="shared" si="6"/>
        <v/>
      </c>
      <c r="M27" s="3879"/>
      <c r="N27" s="3880"/>
      <c r="O27" s="3880"/>
      <c r="P27" s="3881"/>
      <c r="Q27" s="3882" t="str">
        <f t="shared" si="7"/>
        <v/>
      </c>
      <c r="R27" s="3879"/>
      <c r="S27" s="3880"/>
      <c r="T27" s="3880"/>
      <c r="U27" s="3881"/>
      <c r="V27" s="3882" t="str">
        <f t="shared" si="8"/>
        <v/>
      </c>
      <c r="W27" s="3879"/>
      <c r="X27" s="3880"/>
      <c r="Y27" s="3880"/>
      <c r="Z27" s="3881"/>
      <c r="AA27" s="3882" t="str">
        <f t="shared" si="9"/>
        <v/>
      </c>
      <c r="AB27" s="3879"/>
      <c r="AC27" s="3880"/>
      <c r="AD27" s="3880"/>
      <c r="AE27" s="3881"/>
      <c r="AF27" s="3882" t="str">
        <f t="shared" si="10"/>
        <v/>
      </c>
      <c r="AG27" s="3879"/>
      <c r="AH27" s="3880"/>
      <c r="AI27" s="3880"/>
      <c r="AJ27" s="3881"/>
      <c r="AK27" s="3882" t="str">
        <f t="shared" si="11"/>
        <v/>
      </c>
      <c r="AL27" s="3879"/>
      <c r="AM27" s="3880"/>
      <c r="AN27" s="3880"/>
      <c r="AO27" s="3881"/>
      <c r="AP27" s="3882" t="str">
        <f t="shared" si="12"/>
        <v/>
      </c>
      <c r="AQ27" s="3879"/>
      <c r="AR27" s="3880"/>
      <c r="AS27" s="3880"/>
      <c r="AT27" s="3881"/>
      <c r="AU27" s="3882" t="str">
        <f t="shared" si="13"/>
        <v/>
      </c>
      <c r="AV27" s="3879"/>
      <c r="AW27" s="3880"/>
      <c r="AX27" s="3880"/>
      <c r="AY27" s="3881"/>
      <c r="AZ27" s="3882" t="str">
        <f t="shared" si="14"/>
        <v/>
      </c>
      <c r="BA27" s="3879"/>
      <c r="BB27" s="3880"/>
      <c r="BC27" s="3880"/>
      <c r="BD27" s="3881"/>
      <c r="BE27" s="3882" t="str">
        <f t="shared" si="15"/>
        <v/>
      </c>
      <c r="BF27" s="3879"/>
      <c r="BG27" s="3880"/>
      <c r="BH27" s="3880"/>
      <c r="BI27" s="3881"/>
      <c r="BJ27" s="3882" t="str">
        <f t="shared" si="16"/>
        <v/>
      </c>
      <c r="BK27" s="3879"/>
      <c r="BL27" s="3880"/>
      <c r="BM27" s="3880"/>
      <c r="BN27" s="3881"/>
      <c r="BO27" s="3882" t="str">
        <f t="shared" si="17"/>
        <v/>
      </c>
      <c r="BP27" s="3879"/>
      <c r="BQ27" s="3880"/>
      <c r="BR27" s="3880"/>
      <c r="BS27" s="3881"/>
      <c r="BT27" s="3882" t="str">
        <f t="shared" si="18"/>
        <v/>
      </c>
      <c r="BU27" s="3879"/>
      <c r="BV27" s="3880"/>
      <c r="BW27" s="3880"/>
      <c r="BX27" s="3881"/>
      <c r="BY27" s="3882" t="str">
        <f t="shared" si="19"/>
        <v/>
      </c>
      <c r="BZ27" s="3879"/>
      <c r="CA27" s="3880"/>
      <c r="CB27" s="3880"/>
      <c r="CC27" s="3881"/>
      <c r="CD27" s="3882" t="str">
        <f t="shared" si="20"/>
        <v/>
      </c>
      <c r="CE27" s="3879"/>
      <c r="CF27" s="3880"/>
      <c r="CG27" s="3880"/>
      <c r="CH27" s="3881"/>
      <c r="CI27" s="3882" t="str">
        <f t="shared" si="21"/>
        <v/>
      </c>
      <c r="CJ27" s="3879"/>
      <c r="CK27" s="3880"/>
      <c r="CL27" s="3880"/>
      <c r="CM27" s="3881"/>
      <c r="CN27" s="3882" t="str">
        <f t="shared" si="22"/>
        <v/>
      </c>
      <c r="CO27" s="3879"/>
      <c r="CP27" s="3880"/>
      <c r="CQ27" s="3880"/>
      <c r="CR27" s="3881"/>
      <c r="CS27" s="3882" t="str">
        <f t="shared" si="23"/>
        <v/>
      </c>
      <c r="CT27" s="3879"/>
      <c r="CU27" s="3880"/>
      <c r="CV27" s="3880"/>
      <c r="CW27" s="3881"/>
      <c r="CX27" s="3882" t="str">
        <f t="shared" si="24"/>
        <v/>
      </c>
      <c r="CY27" s="3879"/>
      <c r="CZ27" s="3880"/>
      <c r="DA27" s="3880"/>
      <c r="DB27" s="3881"/>
      <c r="DC27" s="3882" t="str">
        <f t="shared" si="25"/>
        <v/>
      </c>
    </row>
    <row r="28" spans="1:107" ht="15" customHeight="1">
      <c r="A28" s="3873"/>
      <c r="B28" s="3874">
        <f t="shared" si="0"/>
        <v>46047</v>
      </c>
      <c r="C28" s="3883">
        <f t="shared" si="3"/>
        <v>46047</v>
      </c>
      <c r="D28" s="3873">
        <f t="shared" si="1"/>
        <v>4</v>
      </c>
      <c r="E28" s="3876">
        <f t="shared" si="4"/>
        <v>0</v>
      </c>
      <c r="F28" s="3877" t="str">
        <f t="shared" si="2"/>
        <v/>
      </c>
      <c r="G28" s="3878">
        <f t="shared" si="5"/>
        <v>0</v>
      </c>
      <c r="H28" s="3879"/>
      <c r="I28" s="3880"/>
      <c r="J28" s="3880"/>
      <c r="K28" s="3881"/>
      <c r="L28" s="3882" t="str">
        <f t="shared" si="6"/>
        <v/>
      </c>
      <c r="M28" s="3879"/>
      <c r="N28" s="3880"/>
      <c r="O28" s="3880"/>
      <c r="P28" s="3881"/>
      <c r="Q28" s="3882" t="str">
        <f t="shared" si="7"/>
        <v/>
      </c>
      <c r="R28" s="3879"/>
      <c r="S28" s="3880"/>
      <c r="T28" s="3880"/>
      <c r="U28" s="3881"/>
      <c r="V28" s="3882" t="str">
        <f t="shared" si="8"/>
        <v/>
      </c>
      <c r="W28" s="3879"/>
      <c r="X28" s="3880"/>
      <c r="Y28" s="3880"/>
      <c r="Z28" s="3881"/>
      <c r="AA28" s="3882" t="str">
        <f t="shared" si="9"/>
        <v/>
      </c>
      <c r="AB28" s="3879"/>
      <c r="AC28" s="3880"/>
      <c r="AD28" s="3880"/>
      <c r="AE28" s="3881"/>
      <c r="AF28" s="3882" t="str">
        <f t="shared" si="10"/>
        <v/>
      </c>
      <c r="AG28" s="3879"/>
      <c r="AH28" s="3880"/>
      <c r="AI28" s="3880"/>
      <c r="AJ28" s="3881"/>
      <c r="AK28" s="3882" t="str">
        <f t="shared" si="11"/>
        <v/>
      </c>
      <c r="AL28" s="3879"/>
      <c r="AM28" s="3880"/>
      <c r="AN28" s="3880"/>
      <c r="AO28" s="3881"/>
      <c r="AP28" s="3882" t="str">
        <f t="shared" si="12"/>
        <v/>
      </c>
      <c r="AQ28" s="3879"/>
      <c r="AR28" s="3880"/>
      <c r="AS28" s="3880"/>
      <c r="AT28" s="3881"/>
      <c r="AU28" s="3882" t="str">
        <f t="shared" si="13"/>
        <v/>
      </c>
      <c r="AV28" s="3879"/>
      <c r="AW28" s="3880"/>
      <c r="AX28" s="3880"/>
      <c r="AY28" s="3881"/>
      <c r="AZ28" s="3882" t="str">
        <f t="shared" si="14"/>
        <v/>
      </c>
      <c r="BA28" s="3879"/>
      <c r="BB28" s="3880"/>
      <c r="BC28" s="3880"/>
      <c r="BD28" s="3881"/>
      <c r="BE28" s="3882" t="str">
        <f t="shared" si="15"/>
        <v/>
      </c>
      <c r="BF28" s="3879"/>
      <c r="BG28" s="3880"/>
      <c r="BH28" s="3880"/>
      <c r="BI28" s="3881"/>
      <c r="BJ28" s="3882" t="str">
        <f t="shared" si="16"/>
        <v/>
      </c>
      <c r="BK28" s="3879"/>
      <c r="BL28" s="3880"/>
      <c r="BM28" s="3880"/>
      <c r="BN28" s="3881"/>
      <c r="BO28" s="3882" t="str">
        <f t="shared" si="17"/>
        <v/>
      </c>
      <c r="BP28" s="3879"/>
      <c r="BQ28" s="3880"/>
      <c r="BR28" s="3880"/>
      <c r="BS28" s="3881"/>
      <c r="BT28" s="3882" t="str">
        <f t="shared" si="18"/>
        <v/>
      </c>
      <c r="BU28" s="3879"/>
      <c r="BV28" s="3880"/>
      <c r="BW28" s="3880"/>
      <c r="BX28" s="3881"/>
      <c r="BY28" s="3882" t="str">
        <f t="shared" si="19"/>
        <v/>
      </c>
      <c r="BZ28" s="3879"/>
      <c r="CA28" s="3880"/>
      <c r="CB28" s="3880"/>
      <c r="CC28" s="3881"/>
      <c r="CD28" s="3882" t="str">
        <f t="shared" si="20"/>
        <v/>
      </c>
      <c r="CE28" s="3879"/>
      <c r="CF28" s="3880"/>
      <c r="CG28" s="3880"/>
      <c r="CH28" s="3881"/>
      <c r="CI28" s="3882" t="str">
        <f t="shared" si="21"/>
        <v/>
      </c>
      <c r="CJ28" s="3879"/>
      <c r="CK28" s="3880"/>
      <c r="CL28" s="3880"/>
      <c r="CM28" s="3881"/>
      <c r="CN28" s="3882" t="str">
        <f t="shared" si="22"/>
        <v/>
      </c>
      <c r="CO28" s="3879"/>
      <c r="CP28" s="3880"/>
      <c r="CQ28" s="3880"/>
      <c r="CR28" s="3881"/>
      <c r="CS28" s="3882" t="str">
        <f t="shared" si="23"/>
        <v/>
      </c>
      <c r="CT28" s="3879"/>
      <c r="CU28" s="3880"/>
      <c r="CV28" s="3880"/>
      <c r="CW28" s="3881"/>
      <c r="CX28" s="3882" t="str">
        <f t="shared" si="24"/>
        <v/>
      </c>
      <c r="CY28" s="3879"/>
      <c r="CZ28" s="3880"/>
      <c r="DA28" s="3880"/>
      <c r="DB28" s="3881"/>
      <c r="DC28" s="3882" t="str">
        <f t="shared" si="25"/>
        <v/>
      </c>
    </row>
    <row r="29" spans="1:107" ht="15" customHeight="1">
      <c r="A29" s="3873"/>
      <c r="B29" s="3874">
        <f t="shared" si="0"/>
        <v>46048</v>
      </c>
      <c r="C29" s="3883">
        <f t="shared" si="3"/>
        <v>46048</v>
      </c>
      <c r="D29" s="3873">
        <f t="shared" si="1"/>
        <v>5</v>
      </c>
      <c r="E29" s="3876">
        <f t="shared" si="4"/>
        <v>0</v>
      </c>
      <c r="F29" s="3877" t="str">
        <f t="shared" si="2"/>
        <v/>
      </c>
      <c r="G29" s="3878">
        <f t="shared" si="5"/>
        <v>0</v>
      </c>
      <c r="H29" s="3879"/>
      <c r="I29" s="3880"/>
      <c r="J29" s="3880"/>
      <c r="K29" s="3881"/>
      <c r="L29" s="3882" t="str">
        <f t="shared" si="6"/>
        <v/>
      </c>
      <c r="M29" s="3879"/>
      <c r="N29" s="3880"/>
      <c r="O29" s="3880"/>
      <c r="P29" s="3881"/>
      <c r="Q29" s="3882" t="str">
        <f t="shared" si="7"/>
        <v/>
      </c>
      <c r="R29" s="3879"/>
      <c r="S29" s="3880"/>
      <c r="T29" s="3880"/>
      <c r="U29" s="3881"/>
      <c r="V29" s="3882" t="str">
        <f t="shared" si="8"/>
        <v/>
      </c>
      <c r="W29" s="3879"/>
      <c r="X29" s="3880"/>
      <c r="Y29" s="3880"/>
      <c r="Z29" s="3881"/>
      <c r="AA29" s="3882" t="str">
        <f t="shared" si="9"/>
        <v/>
      </c>
      <c r="AB29" s="3879"/>
      <c r="AC29" s="3880"/>
      <c r="AD29" s="3880"/>
      <c r="AE29" s="3881"/>
      <c r="AF29" s="3882" t="str">
        <f t="shared" si="10"/>
        <v/>
      </c>
      <c r="AG29" s="3879"/>
      <c r="AH29" s="3880"/>
      <c r="AI29" s="3880"/>
      <c r="AJ29" s="3881"/>
      <c r="AK29" s="3882" t="str">
        <f t="shared" si="11"/>
        <v/>
      </c>
      <c r="AL29" s="3879"/>
      <c r="AM29" s="3880"/>
      <c r="AN29" s="3880"/>
      <c r="AO29" s="3881"/>
      <c r="AP29" s="3882" t="str">
        <f t="shared" si="12"/>
        <v/>
      </c>
      <c r="AQ29" s="3879"/>
      <c r="AR29" s="3880"/>
      <c r="AS29" s="3880"/>
      <c r="AT29" s="3881"/>
      <c r="AU29" s="3882" t="str">
        <f t="shared" si="13"/>
        <v/>
      </c>
      <c r="AV29" s="3879"/>
      <c r="AW29" s="3880"/>
      <c r="AX29" s="3880"/>
      <c r="AY29" s="3881"/>
      <c r="AZ29" s="3882" t="str">
        <f t="shared" si="14"/>
        <v/>
      </c>
      <c r="BA29" s="3879"/>
      <c r="BB29" s="3880"/>
      <c r="BC29" s="3880"/>
      <c r="BD29" s="3881"/>
      <c r="BE29" s="3882" t="str">
        <f t="shared" si="15"/>
        <v/>
      </c>
      <c r="BF29" s="3879"/>
      <c r="BG29" s="3880"/>
      <c r="BH29" s="3880"/>
      <c r="BI29" s="3881"/>
      <c r="BJ29" s="3882" t="str">
        <f t="shared" si="16"/>
        <v/>
      </c>
      <c r="BK29" s="3879"/>
      <c r="BL29" s="3880"/>
      <c r="BM29" s="3880"/>
      <c r="BN29" s="3881"/>
      <c r="BO29" s="3882" t="str">
        <f t="shared" si="17"/>
        <v/>
      </c>
      <c r="BP29" s="3879"/>
      <c r="BQ29" s="3880"/>
      <c r="BR29" s="3880"/>
      <c r="BS29" s="3881"/>
      <c r="BT29" s="3882" t="str">
        <f t="shared" si="18"/>
        <v/>
      </c>
      <c r="BU29" s="3879"/>
      <c r="BV29" s="3880"/>
      <c r="BW29" s="3880"/>
      <c r="BX29" s="3881"/>
      <c r="BY29" s="3882" t="str">
        <f t="shared" si="19"/>
        <v/>
      </c>
      <c r="BZ29" s="3879"/>
      <c r="CA29" s="3880"/>
      <c r="CB29" s="3880"/>
      <c r="CC29" s="3881"/>
      <c r="CD29" s="3882" t="str">
        <f t="shared" si="20"/>
        <v/>
      </c>
      <c r="CE29" s="3879"/>
      <c r="CF29" s="3880"/>
      <c r="CG29" s="3880"/>
      <c r="CH29" s="3881"/>
      <c r="CI29" s="3882" t="str">
        <f t="shared" si="21"/>
        <v/>
      </c>
      <c r="CJ29" s="3879"/>
      <c r="CK29" s="3880"/>
      <c r="CL29" s="3880"/>
      <c r="CM29" s="3881"/>
      <c r="CN29" s="3882" t="str">
        <f t="shared" si="22"/>
        <v/>
      </c>
      <c r="CO29" s="3879"/>
      <c r="CP29" s="3880"/>
      <c r="CQ29" s="3880"/>
      <c r="CR29" s="3881"/>
      <c r="CS29" s="3882" t="str">
        <f t="shared" si="23"/>
        <v/>
      </c>
      <c r="CT29" s="3879"/>
      <c r="CU29" s="3880"/>
      <c r="CV29" s="3880"/>
      <c r="CW29" s="3881"/>
      <c r="CX29" s="3882" t="str">
        <f t="shared" si="24"/>
        <v/>
      </c>
      <c r="CY29" s="3879"/>
      <c r="CZ29" s="3880"/>
      <c r="DA29" s="3880"/>
      <c r="DB29" s="3881"/>
      <c r="DC29" s="3882" t="str">
        <f t="shared" si="25"/>
        <v/>
      </c>
    </row>
    <row r="30" spans="1:107" ht="15" customHeight="1">
      <c r="A30" s="3873"/>
      <c r="B30" s="3874">
        <f t="shared" si="0"/>
        <v>46049</v>
      </c>
      <c r="C30" s="3883">
        <f t="shared" si="3"/>
        <v>46049</v>
      </c>
      <c r="D30" s="3873">
        <f t="shared" si="1"/>
        <v>5</v>
      </c>
      <c r="E30" s="3876">
        <f t="shared" si="4"/>
        <v>0</v>
      </c>
      <c r="F30" s="3877" t="str">
        <f t="shared" si="2"/>
        <v/>
      </c>
      <c r="G30" s="3878">
        <f t="shared" si="5"/>
        <v>0</v>
      </c>
      <c r="H30" s="3879"/>
      <c r="I30" s="3880"/>
      <c r="J30" s="3880"/>
      <c r="K30" s="3881"/>
      <c r="L30" s="3882" t="str">
        <f t="shared" si="6"/>
        <v/>
      </c>
      <c r="M30" s="3879"/>
      <c r="N30" s="3880"/>
      <c r="O30" s="3880"/>
      <c r="P30" s="3881"/>
      <c r="Q30" s="3882" t="str">
        <f t="shared" si="7"/>
        <v/>
      </c>
      <c r="R30" s="3879"/>
      <c r="S30" s="3880"/>
      <c r="T30" s="3880"/>
      <c r="U30" s="3881"/>
      <c r="V30" s="3882" t="str">
        <f t="shared" si="8"/>
        <v/>
      </c>
      <c r="W30" s="3879"/>
      <c r="X30" s="3880"/>
      <c r="Y30" s="3880"/>
      <c r="Z30" s="3881"/>
      <c r="AA30" s="3882" t="str">
        <f t="shared" si="9"/>
        <v/>
      </c>
      <c r="AB30" s="3879"/>
      <c r="AC30" s="3880"/>
      <c r="AD30" s="3880"/>
      <c r="AE30" s="3881"/>
      <c r="AF30" s="3882" t="str">
        <f t="shared" si="10"/>
        <v/>
      </c>
      <c r="AG30" s="3879"/>
      <c r="AH30" s="3880"/>
      <c r="AI30" s="3880"/>
      <c r="AJ30" s="3881"/>
      <c r="AK30" s="3882" t="str">
        <f t="shared" si="11"/>
        <v/>
      </c>
      <c r="AL30" s="3879"/>
      <c r="AM30" s="3880"/>
      <c r="AN30" s="3880"/>
      <c r="AO30" s="3881"/>
      <c r="AP30" s="3882" t="str">
        <f t="shared" si="12"/>
        <v/>
      </c>
      <c r="AQ30" s="3879"/>
      <c r="AR30" s="3880"/>
      <c r="AS30" s="3880"/>
      <c r="AT30" s="3881"/>
      <c r="AU30" s="3882" t="str">
        <f t="shared" si="13"/>
        <v/>
      </c>
      <c r="AV30" s="3879"/>
      <c r="AW30" s="3880"/>
      <c r="AX30" s="3880"/>
      <c r="AY30" s="3881"/>
      <c r="AZ30" s="3882" t="str">
        <f t="shared" si="14"/>
        <v/>
      </c>
      <c r="BA30" s="3879"/>
      <c r="BB30" s="3880"/>
      <c r="BC30" s="3880"/>
      <c r="BD30" s="3881"/>
      <c r="BE30" s="3882" t="str">
        <f t="shared" si="15"/>
        <v/>
      </c>
      <c r="BF30" s="3879"/>
      <c r="BG30" s="3880"/>
      <c r="BH30" s="3880"/>
      <c r="BI30" s="3881"/>
      <c r="BJ30" s="3882" t="str">
        <f t="shared" si="16"/>
        <v/>
      </c>
      <c r="BK30" s="3879"/>
      <c r="BL30" s="3880"/>
      <c r="BM30" s="3880"/>
      <c r="BN30" s="3881"/>
      <c r="BO30" s="3882" t="str">
        <f t="shared" si="17"/>
        <v/>
      </c>
      <c r="BP30" s="3879"/>
      <c r="BQ30" s="3880"/>
      <c r="BR30" s="3880"/>
      <c r="BS30" s="3881"/>
      <c r="BT30" s="3882" t="str">
        <f t="shared" si="18"/>
        <v/>
      </c>
      <c r="BU30" s="3879"/>
      <c r="BV30" s="3880"/>
      <c r="BW30" s="3880"/>
      <c r="BX30" s="3881"/>
      <c r="BY30" s="3882" t="str">
        <f t="shared" si="19"/>
        <v/>
      </c>
      <c r="BZ30" s="3879"/>
      <c r="CA30" s="3880"/>
      <c r="CB30" s="3880"/>
      <c r="CC30" s="3881"/>
      <c r="CD30" s="3882" t="str">
        <f t="shared" si="20"/>
        <v/>
      </c>
      <c r="CE30" s="3879"/>
      <c r="CF30" s="3880"/>
      <c r="CG30" s="3880"/>
      <c r="CH30" s="3881"/>
      <c r="CI30" s="3882" t="str">
        <f t="shared" si="21"/>
        <v/>
      </c>
      <c r="CJ30" s="3879"/>
      <c r="CK30" s="3880"/>
      <c r="CL30" s="3880"/>
      <c r="CM30" s="3881"/>
      <c r="CN30" s="3882" t="str">
        <f t="shared" si="22"/>
        <v/>
      </c>
      <c r="CO30" s="3879"/>
      <c r="CP30" s="3880"/>
      <c r="CQ30" s="3880"/>
      <c r="CR30" s="3881"/>
      <c r="CS30" s="3882" t="str">
        <f t="shared" si="23"/>
        <v/>
      </c>
      <c r="CT30" s="3879"/>
      <c r="CU30" s="3880"/>
      <c r="CV30" s="3880"/>
      <c r="CW30" s="3881"/>
      <c r="CX30" s="3882" t="str">
        <f t="shared" si="24"/>
        <v/>
      </c>
      <c r="CY30" s="3879"/>
      <c r="CZ30" s="3880"/>
      <c r="DA30" s="3880"/>
      <c r="DB30" s="3881"/>
      <c r="DC30" s="3882" t="str">
        <f t="shared" si="25"/>
        <v/>
      </c>
    </row>
    <row r="31" spans="1:107" ht="15" customHeight="1">
      <c r="A31" s="3873"/>
      <c r="B31" s="3874">
        <f t="shared" si="0"/>
        <v>46050</v>
      </c>
      <c r="C31" s="3883">
        <f t="shared" si="3"/>
        <v>46050</v>
      </c>
      <c r="D31" s="3873">
        <f t="shared" si="1"/>
        <v>5</v>
      </c>
      <c r="E31" s="3876">
        <f t="shared" si="4"/>
        <v>0</v>
      </c>
      <c r="F31" s="3877" t="str">
        <f t="shared" si="2"/>
        <v/>
      </c>
      <c r="G31" s="3878">
        <f t="shared" si="5"/>
        <v>0</v>
      </c>
      <c r="H31" s="3879"/>
      <c r="I31" s="3880"/>
      <c r="J31" s="3880"/>
      <c r="K31" s="3881"/>
      <c r="L31" s="3882" t="str">
        <f t="shared" si="6"/>
        <v/>
      </c>
      <c r="M31" s="3879"/>
      <c r="N31" s="3880"/>
      <c r="O31" s="3880"/>
      <c r="P31" s="3881"/>
      <c r="Q31" s="3882" t="str">
        <f t="shared" si="7"/>
        <v/>
      </c>
      <c r="R31" s="3879"/>
      <c r="S31" s="3880"/>
      <c r="T31" s="3880"/>
      <c r="U31" s="3881"/>
      <c r="V31" s="3882" t="str">
        <f t="shared" si="8"/>
        <v/>
      </c>
      <c r="W31" s="3879"/>
      <c r="X31" s="3880"/>
      <c r="Y31" s="3880"/>
      <c r="Z31" s="3881"/>
      <c r="AA31" s="3882" t="str">
        <f t="shared" si="9"/>
        <v/>
      </c>
      <c r="AB31" s="3879"/>
      <c r="AC31" s="3880"/>
      <c r="AD31" s="3880"/>
      <c r="AE31" s="3881"/>
      <c r="AF31" s="3882" t="str">
        <f t="shared" si="10"/>
        <v/>
      </c>
      <c r="AG31" s="3879"/>
      <c r="AH31" s="3880"/>
      <c r="AI31" s="3880"/>
      <c r="AJ31" s="3881"/>
      <c r="AK31" s="3882" t="str">
        <f t="shared" si="11"/>
        <v/>
      </c>
      <c r="AL31" s="3879"/>
      <c r="AM31" s="3880"/>
      <c r="AN31" s="3880"/>
      <c r="AO31" s="3881"/>
      <c r="AP31" s="3882" t="str">
        <f t="shared" si="12"/>
        <v/>
      </c>
      <c r="AQ31" s="3879"/>
      <c r="AR31" s="3880"/>
      <c r="AS31" s="3880"/>
      <c r="AT31" s="3881"/>
      <c r="AU31" s="3882" t="str">
        <f t="shared" si="13"/>
        <v/>
      </c>
      <c r="AV31" s="3879"/>
      <c r="AW31" s="3880"/>
      <c r="AX31" s="3880"/>
      <c r="AY31" s="3881"/>
      <c r="AZ31" s="3882" t="str">
        <f t="shared" si="14"/>
        <v/>
      </c>
      <c r="BA31" s="3879"/>
      <c r="BB31" s="3880"/>
      <c r="BC31" s="3880"/>
      <c r="BD31" s="3881"/>
      <c r="BE31" s="3882" t="str">
        <f t="shared" si="15"/>
        <v/>
      </c>
      <c r="BF31" s="3879"/>
      <c r="BG31" s="3880"/>
      <c r="BH31" s="3880"/>
      <c r="BI31" s="3881"/>
      <c r="BJ31" s="3882" t="str">
        <f t="shared" si="16"/>
        <v/>
      </c>
      <c r="BK31" s="3879"/>
      <c r="BL31" s="3880"/>
      <c r="BM31" s="3880"/>
      <c r="BN31" s="3881"/>
      <c r="BO31" s="3882" t="str">
        <f t="shared" si="17"/>
        <v/>
      </c>
      <c r="BP31" s="3879"/>
      <c r="BQ31" s="3880"/>
      <c r="BR31" s="3880"/>
      <c r="BS31" s="3881"/>
      <c r="BT31" s="3882" t="str">
        <f t="shared" si="18"/>
        <v/>
      </c>
      <c r="BU31" s="3879"/>
      <c r="BV31" s="3880"/>
      <c r="BW31" s="3880"/>
      <c r="BX31" s="3881"/>
      <c r="BY31" s="3882" t="str">
        <f t="shared" si="19"/>
        <v/>
      </c>
      <c r="BZ31" s="3879"/>
      <c r="CA31" s="3880"/>
      <c r="CB31" s="3880"/>
      <c r="CC31" s="3881"/>
      <c r="CD31" s="3882" t="str">
        <f t="shared" si="20"/>
        <v/>
      </c>
      <c r="CE31" s="3879"/>
      <c r="CF31" s="3880"/>
      <c r="CG31" s="3880"/>
      <c r="CH31" s="3881"/>
      <c r="CI31" s="3882" t="str">
        <f t="shared" si="21"/>
        <v/>
      </c>
      <c r="CJ31" s="3879"/>
      <c r="CK31" s="3880"/>
      <c r="CL31" s="3880"/>
      <c r="CM31" s="3881"/>
      <c r="CN31" s="3882" t="str">
        <f t="shared" si="22"/>
        <v/>
      </c>
      <c r="CO31" s="3879"/>
      <c r="CP31" s="3880"/>
      <c r="CQ31" s="3880"/>
      <c r="CR31" s="3881"/>
      <c r="CS31" s="3882" t="str">
        <f t="shared" si="23"/>
        <v/>
      </c>
      <c r="CT31" s="3879"/>
      <c r="CU31" s="3880"/>
      <c r="CV31" s="3880"/>
      <c r="CW31" s="3881"/>
      <c r="CX31" s="3882" t="str">
        <f t="shared" si="24"/>
        <v/>
      </c>
      <c r="CY31" s="3879"/>
      <c r="CZ31" s="3880"/>
      <c r="DA31" s="3880"/>
      <c r="DB31" s="3881"/>
      <c r="DC31" s="3882" t="str">
        <f t="shared" si="25"/>
        <v/>
      </c>
    </row>
    <row r="32" spans="1:107" ht="15" customHeight="1">
      <c r="A32" s="3873"/>
      <c r="B32" s="3874">
        <f t="shared" si="0"/>
        <v>46051</v>
      </c>
      <c r="C32" s="3883">
        <f t="shared" si="3"/>
        <v>46051</v>
      </c>
      <c r="D32" s="3873">
        <f t="shared" si="1"/>
        <v>5</v>
      </c>
      <c r="E32" s="3876">
        <f t="shared" si="4"/>
        <v>0</v>
      </c>
      <c r="F32" s="3877" t="str">
        <f t="shared" si="2"/>
        <v/>
      </c>
      <c r="G32" s="3878">
        <f t="shared" si="5"/>
        <v>0</v>
      </c>
      <c r="H32" s="3879"/>
      <c r="I32" s="3880"/>
      <c r="J32" s="3880"/>
      <c r="K32" s="3881"/>
      <c r="L32" s="3882" t="str">
        <f t="shared" si="6"/>
        <v/>
      </c>
      <c r="M32" s="3879"/>
      <c r="N32" s="3880"/>
      <c r="O32" s="3880"/>
      <c r="P32" s="3881"/>
      <c r="Q32" s="3882" t="str">
        <f t="shared" si="7"/>
        <v/>
      </c>
      <c r="R32" s="3879"/>
      <c r="S32" s="3880"/>
      <c r="T32" s="3880"/>
      <c r="U32" s="3881"/>
      <c r="V32" s="3882" t="str">
        <f t="shared" si="8"/>
        <v/>
      </c>
      <c r="W32" s="3879"/>
      <c r="X32" s="3880"/>
      <c r="Y32" s="3880"/>
      <c r="Z32" s="3881"/>
      <c r="AA32" s="3882" t="str">
        <f t="shared" si="9"/>
        <v/>
      </c>
      <c r="AB32" s="3879"/>
      <c r="AC32" s="3880"/>
      <c r="AD32" s="3880"/>
      <c r="AE32" s="3881"/>
      <c r="AF32" s="3882" t="str">
        <f t="shared" si="10"/>
        <v/>
      </c>
      <c r="AG32" s="3879"/>
      <c r="AH32" s="3880"/>
      <c r="AI32" s="3880"/>
      <c r="AJ32" s="3881"/>
      <c r="AK32" s="3882" t="str">
        <f t="shared" si="11"/>
        <v/>
      </c>
      <c r="AL32" s="3879"/>
      <c r="AM32" s="3880"/>
      <c r="AN32" s="3880"/>
      <c r="AO32" s="3881"/>
      <c r="AP32" s="3882" t="str">
        <f t="shared" si="12"/>
        <v/>
      </c>
      <c r="AQ32" s="3879"/>
      <c r="AR32" s="3880"/>
      <c r="AS32" s="3880"/>
      <c r="AT32" s="3881"/>
      <c r="AU32" s="3882" t="str">
        <f t="shared" si="13"/>
        <v/>
      </c>
      <c r="AV32" s="3879"/>
      <c r="AW32" s="3880"/>
      <c r="AX32" s="3880"/>
      <c r="AY32" s="3881"/>
      <c r="AZ32" s="3882" t="str">
        <f t="shared" si="14"/>
        <v/>
      </c>
      <c r="BA32" s="3879"/>
      <c r="BB32" s="3880"/>
      <c r="BC32" s="3880"/>
      <c r="BD32" s="3881"/>
      <c r="BE32" s="3882" t="str">
        <f t="shared" si="15"/>
        <v/>
      </c>
      <c r="BF32" s="3879"/>
      <c r="BG32" s="3880"/>
      <c r="BH32" s="3880"/>
      <c r="BI32" s="3881"/>
      <c r="BJ32" s="3882" t="str">
        <f t="shared" si="16"/>
        <v/>
      </c>
      <c r="BK32" s="3879"/>
      <c r="BL32" s="3880"/>
      <c r="BM32" s="3880"/>
      <c r="BN32" s="3881"/>
      <c r="BO32" s="3882" t="str">
        <f t="shared" si="17"/>
        <v/>
      </c>
      <c r="BP32" s="3879"/>
      <c r="BQ32" s="3880"/>
      <c r="BR32" s="3880"/>
      <c r="BS32" s="3881"/>
      <c r="BT32" s="3882" t="str">
        <f t="shared" si="18"/>
        <v/>
      </c>
      <c r="BU32" s="3879"/>
      <c r="BV32" s="3880"/>
      <c r="BW32" s="3880"/>
      <c r="BX32" s="3881"/>
      <c r="BY32" s="3882" t="str">
        <f t="shared" si="19"/>
        <v/>
      </c>
      <c r="BZ32" s="3879"/>
      <c r="CA32" s="3880"/>
      <c r="CB32" s="3880"/>
      <c r="CC32" s="3881"/>
      <c r="CD32" s="3882" t="str">
        <f t="shared" si="20"/>
        <v/>
      </c>
      <c r="CE32" s="3879"/>
      <c r="CF32" s="3880"/>
      <c r="CG32" s="3880"/>
      <c r="CH32" s="3881"/>
      <c r="CI32" s="3882" t="str">
        <f t="shared" si="21"/>
        <v/>
      </c>
      <c r="CJ32" s="3879"/>
      <c r="CK32" s="3880"/>
      <c r="CL32" s="3880"/>
      <c r="CM32" s="3881"/>
      <c r="CN32" s="3882" t="str">
        <f t="shared" si="22"/>
        <v/>
      </c>
      <c r="CO32" s="3879"/>
      <c r="CP32" s="3880"/>
      <c r="CQ32" s="3880"/>
      <c r="CR32" s="3881"/>
      <c r="CS32" s="3882" t="str">
        <f t="shared" si="23"/>
        <v/>
      </c>
      <c r="CT32" s="3879"/>
      <c r="CU32" s="3880"/>
      <c r="CV32" s="3880"/>
      <c r="CW32" s="3881"/>
      <c r="CX32" s="3882" t="str">
        <f t="shared" si="24"/>
        <v/>
      </c>
      <c r="CY32" s="3879"/>
      <c r="CZ32" s="3880"/>
      <c r="DA32" s="3880"/>
      <c r="DB32" s="3881"/>
      <c r="DC32" s="3882" t="str">
        <f t="shared" si="25"/>
        <v/>
      </c>
    </row>
    <row r="33" spans="1:107" ht="15" customHeight="1">
      <c r="A33" s="3873"/>
      <c r="B33" s="3874">
        <f t="shared" si="0"/>
        <v>46052</v>
      </c>
      <c r="C33" s="3883">
        <f t="shared" si="3"/>
        <v>46052</v>
      </c>
      <c r="D33" s="3873">
        <f t="shared" si="1"/>
        <v>5</v>
      </c>
      <c r="E33" s="3876">
        <f t="shared" si="4"/>
        <v>0</v>
      </c>
      <c r="F33" s="3877" t="str">
        <f t="shared" si="2"/>
        <v/>
      </c>
      <c r="G33" s="3878">
        <f t="shared" si="5"/>
        <v>0</v>
      </c>
      <c r="H33" s="3879"/>
      <c r="I33" s="3880"/>
      <c r="J33" s="3880"/>
      <c r="K33" s="3881"/>
      <c r="L33" s="3882" t="str">
        <f t="shared" si="6"/>
        <v/>
      </c>
      <c r="M33" s="3879"/>
      <c r="N33" s="3880"/>
      <c r="O33" s="3880"/>
      <c r="P33" s="3881"/>
      <c r="Q33" s="3882" t="str">
        <f t="shared" si="7"/>
        <v/>
      </c>
      <c r="R33" s="3879"/>
      <c r="S33" s="3880"/>
      <c r="T33" s="3880"/>
      <c r="U33" s="3881"/>
      <c r="V33" s="3882" t="str">
        <f t="shared" si="8"/>
        <v/>
      </c>
      <c r="W33" s="3879"/>
      <c r="X33" s="3880"/>
      <c r="Y33" s="3880"/>
      <c r="Z33" s="3881"/>
      <c r="AA33" s="3882" t="str">
        <f t="shared" si="9"/>
        <v/>
      </c>
      <c r="AB33" s="3879"/>
      <c r="AC33" s="3880"/>
      <c r="AD33" s="3880"/>
      <c r="AE33" s="3881"/>
      <c r="AF33" s="3882" t="str">
        <f t="shared" si="10"/>
        <v/>
      </c>
      <c r="AG33" s="3879"/>
      <c r="AH33" s="3880"/>
      <c r="AI33" s="3880"/>
      <c r="AJ33" s="3881"/>
      <c r="AK33" s="3882" t="str">
        <f t="shared" si="11"/>
        <v/>
      </c>
      <c r="AL33" s="3879"/>
      <c r="AM33" s="3880"/>
      <c r="AN33" s="3880"/>
      <c r="AO33" s="3881"/>
      <c r="AP33" s="3882" t="str">
        <f t="shared" si="12"/>
        <v/>
      </c>
      <c r="AQ33" s="3879"/>
      <c r="AR33" s="3880"/>
      <c r="AS33" s="3880"/>
      <c r="AT33" s="3881"/>
      <c r="AU33" s="3882" t="str">
        <f t="shared" si="13"/>
        <v/>
      </c>
      <c r="AV33" s="3879"/>
      <c r="AW33" s="3880"/>
      <c r="AX33" s="3880"/>
      <c r="AY33" s="3881"/>
      <c r="AZ33" s="3882" t="str">
        <f t="shared" si="14"/>
        <v/>
      </c>
      <c r="BA33" s="3879"/>
      <c r="BB33" s="3880"/>
      <c r="BC33" s="3880"/>
      <c r="BD33" s="3881"/>
      <c r="BE33" s="3882" t="str">
        <f t="shared" si="15"/>
        <v/>
      </c>
      <c r="BF33" s="3879"/>
      <c r="BG33" s="3880"/>
      <c r="BH33" s="3880"/>
      <c r="BI33" s="3881"/>
      <c r="BJ33" s="3882" t="str">
        <f t="shared" si="16"/>
        <v/>
      </c>
      <c r="BK33" s="3879"/>
      <c r="BL33" s="3880"/>
      <c r="BM33" s="3880"/>
      <c r="BN33" s="3881"/>
      <c r="BO33" s="3882" t="str">
        <f t="shared" si="17"/>
        <v/>
      </c>
      <c r="BP33" s="3879"/>
      <c r="BQ33" s="3880"/>
      <c r="BR33" s="3880"/>
      <c r="BS33" s="3881"/>
      <c r="BT33" s="3882" t="str">
        <f t="shared" si="18"/>
        <v/>
      </c>
      <c r="BU33" s="3879"/>
      <c r="BV33" s="3880"/>
      <c r="BW33" s="3880"/>
      <c r="BX33" s="3881"/>
      <c r="BY33" s="3882" t="str">
        <f t="shared" si="19"/>
        <v/>
      </c>
      <c r="BZ33" s="3879"/>
      <c r="CA33" s="3880"/>
      <c r="CB33" s="3880"/>
      <c r="CC33" s="3881"/>
      <c r="CD33" s="3882" t="str">
        <f t="shared" si="20"/>
        <v/>
      </c>
      <c r="CE33" s="3879"/>
      <c r="CF33" s="3880"/>
      <c r="CG33" s="3880"/>
      <c r="CH33" s="3881"/>
      <c r="CI33" s="3882" t="str">
        <f t="shared" si="21"/>
        <v/>
      </c>
      <c r="CJ33" s="3879"/>
      <c r="CK33" s="3880"/>
      <c r="CL33" s="3880"/>
      <c r="CM33" s="3881"/>
      <c r="CN33" s="3882" t="str">
        <f t="shared" si="22"/>
        <v/>
      </c>
      <c r="CO33" s="3879"/>
      <c r="CP33" s="3880"/>
      <c r="CQ33" s="3880"/>
      <c r="CR33" s="3881"/>
      <c r="CS33" s="3882" t="str">
        <f t="shared" si="23"/>
        <v/>
      </c>
      <c r="CT33" s="3879"/>
      <c r="CU33" s="3880"/>
      <c r="CV33" s="3880"/>
      <c r="CW33" s="3881"/>
      <c r="CX33" s="3882" t="str">
        <f t="shared" si="24"/>
        <v/>
      </c>
      <c r="CY33" s="3879"/>
      <c r="CZ33" s="3880"/>
      <c r="DA33" s="3880"/>
      <c r="DB33" s="3881"/>
      <c r="DC33" s="3882" t="str">
        <f t="shared" si="25"/>
        <v/>
      </c>
    </row>
    <row r="34" spans="1:107" ht="15" customHeight="1">
      <c r="A34" s="3873"/>
      <c r="B34" s="3874">
        <f t="shared" si="0"/>
        <v>46053</v>
      </c>
      <c r="C34" s="3883">
        <f t="shared" si="3"/>
        <v>46053</v>
      </c>
      <c r="D34" s="3873">
        <f t="shared" si="1"/>
        <v>5</v>
      </c>
      <c r="E34" s="3876">
        <f t="shared" si="4"/>
        <v>0</v>
      </c>
      <c r="F34" s="3877" t="str">
        <f t="shared" si="2"/>
        <v/>
      </c>
      <c r="G34" s="3878">
        <f t="shared" si="5"/>
        <v>0</v>
      </c>
      <c r="H34" s="3879"/>
      <c r="I34" s="3880"/>
      <c r="J34" s="3880"/>
      <c r="K34" s="3881"/>
      <c r="L34" s="3882" t="str">
        <f t="shared" si="6"/>
        <v/>
      </c>
      <c r="M34" s="3879"/>
      <c r="N34" s="3880"/>
      <c r="O34" s="3880"/>
      <c r="P34" s="3881"/>
      <c r="Q34" s="3882" t="str">
        <f t="shared" si="7"/>
        <v/>
      </c>
      <c r="R34" s="3879"/>
      <c r="S34" s="3880"/>
      <c r="T34" s="3880"/>
      <c r="U34" s="3881"/>
      <c r="V34" s="3882" t="str">
        <f t="shared" si="8"/>
        <v/>
      </c>
      <c r="W34" s="3879"/>
      <c r="X34" s="3880"/>
      <c r="Y34" s="3880"/>
      <c r="Z34" s="3881"/>
      <c r="AA34" s="3882" t="str">
        <f t="shared" si="9"/>
        <v/>
      </c>
      <c r="AB34" s="3879"/>
      <c r="AC34" s="3880"/>
      <c r="AD34" s="3880"/>
      <c r="AE34" s="3881"/>
      <c r="AF34" s="3882" t="str">
        <f t="shared" si="10"/>
        <v/>
      </c>
      <c r="AG34" s="3879"/>
      <c r="AH34" s="3880"/>
      <c r="AI34" s="3880"/>
      <c r="AJ34" s="3881"/>
      <c r="AK34" s="3882" t="str">
        <f t="shared" si="11"/>
        <v/>
      </c>
      <c r="AL34" s="3879"/>
      <c r="AM34" s="3880"/>
      <c r="AN34" s="3880"/>
      <c r="AO34" s="3881"/>
      <c r="AP34" s="3882" t="str">
        <f t="shared" si="12"/>
        <v/>
      </c>
      <c r="AQ34" s="3879"/>
      <c r="AR34" s="3880"/>
      <c r="AS34" s="3880"/>
      <c r="AT34" s="3881"/>
      <c r="AU34" s="3882" t="str">
        <f t="shared" si="13"/>
        <v/>
      </c>
      <c r="AV34" s="3879"/>
      <c r="AW34" s="3880"/>
      <c r="AX34" s="3880"/>
      <c r="AY34" s="3881"/>
      <c r="AZ34" s="3882" t="str">
        <f t="shared" si="14"/>
        <v/>
      </c>
      <c r="BA34" s="3879"/>
      <c r="BB34" s="3880"/>
      <c r="BC34" s="3880"/>
      <c r="BD34" s="3881"/>
      <c r="BE34" s="3882" t="str">
        <f t="shared" si="15"/>
        <v/>
      </c>
      <c r="BF34" s="3879"/>
      <c r="BG34" s="3880"/>
      <c r="BH34" s="3880"/>
      <c r="BI34" s="3881"/>
      <c r="BJ34" s="3882" t="str">
        <f t="shared" si="16"/>
        <v/>
      </c>
      <c r="BK34" s="3879"/>
      <c r="BL34" s="3880"/>
      <c r="BM34" s="3880"/>
      <c r="BN34" s="3881"/>
      <c r="BO34" s="3882" t="str">
        <f t="shared" si="17"/>
        <v/>
      </c>
      <c r="BP34" s="3879"/>
      <c r="BQ34" s="3880"/>
      <c r="BR34" s="3880"/>
      <c r="BS34" s="3881"/>
      <c r="BT34" s="3882" t="str">
        <f t="shared" si="18"/>
        <v/>
      </c>
      <c r="BU34" s="3879"/>
      <c r="BV34" s="3880"/>
      <c r="BW34" s="3880"/>
      <c r="BX34" s="3881"/>
      <c r="BY34" s="3882" t="str">
        <f t="shared" si="19"/>
        <v/>
      </c>
      <c r="BZ34" s="3879"/>
      <c r="CA34" s="3880"/>
      <c r="CB34" s="3880"/>
      <c r="CC34" s="3881"/>
      <c r="CD34" s="3882" t="str">
        <f t="shared" si="20"/>
        <v/>
      </c>
      <c r="CE34" s="3879"/>
      <c r="CF34" s="3880"/>
      <c r="CG34" s="3880"/>
      <c r="CH34" s="3881"/>
      <c r="CI34" s="3882" t="str">
        <f t="shared" si="21"/>
        <v/>
      </c>
      <c r="CJ34" s="3879"/>
      <c r="CK34" s="3880"/>
      <c r="CL34" s="3880"/>
      <c r="CM34" s="3881"/>
      <c r="CN34" s="3882" t="str">
        <f t="shared" si="22"/>
        <v/>
      </c>
      <c r="CO34" s="3879"/>
      <c r="CP34" s="3880"/>
      <c r="CQ34" s="3880"/>
      <c r="CR34" s="3881"/>
      <c r="CS34" s="3882" t="str">
        <f t="shared" si="23"/>
        <v/>
      </c>
      <c r="CT34" s="3879"/>
      <c r="CU34" s="3880"/>
      <c r="CV34" s="3880"/>
      <c r="CW34" s="3881"/>
      <c r="CX34" s="3882" t="str">
        <f t="shared" si="24"/>
        <v/>
      </c>
      <c r="CY34" s="3879"/>
      <c r="CZ34" s="3880"/>
      <c r="DA34" s="3880"/>
      <c r="DB34" s="3881"/>
      <c r="DC34" s="3882" t="str">
        <f t="shared" si="25"/>
        <v/>
      </c>
    </row>
    <row r="35" spans="1:107" ht="15" customHeight="1">
      <c r="A35" s="3873"/>
      <c r="B35" s="3874">
        <f t="shared" si="0"/>
        <v>46054</v>
      </c>
      <c r="C35" s="3883">
        <f t="shared" si="3"/>
        <v>46054</v>
      </c>
      <c r="D35" s="3873">
        <f t="shared" si="1"/>
        <v>5</v>
      </c>
      <c r="E35" s="3876">
        <f t="shared" si="4"/>
        <v>0</v>
      </c>
      <c r="F35" s="3877" t="str">
        <f t="shared" si="2"/>
        <v/>
      </c>
      <c r="G35" s="3878">
        <f t="shared" si="5"/>
        <v>0</v>
      </c>
      <c r="H35" s="3884"/>
      <c r="I35" s="3885"/>
      <c r="J35" s="3885"/>
      <c r="K35" s="3886"/>
      <c r="L35" s="3882" t="str">
        <f t="shared" si="6"/>
        <v/>
      </c>
      <c r="M35" s="3884"/>
      <c r="N35" s="3885"/>
      <c r="O35" s="3885"/>
      <c r="P35" s="3886"/>
      <c r="Q35" s="3882" t="str">
        <f t="shared" si="7"/>
        <v/>
      </c>
      <c r="R35" s="3884"/>
      <c r="S35" s="3885"/>
      <c r="T35" s="3885"/>
      <c r="U35" s="3886"/>
      <c r="V35" s="3882" t="str">
        <f t="shared" si="8"/>
        <v/>
      </c>
      <c r="W35" s="3884"/>
      <c r="X35" s="3885"/>
      <c r="Y35" s="3885"/>
      <c r="Z35" s="3886"/>
      <c r="AA35" s="3882" t="str">
        <f t="shared" si="9"/>
        <v/>
      </c>
      <c r="AB35" s="3884"/>
      <c r="AC35" s="3885"/>
      <c r="AD35" s="3885"/>
      <c r="AE35" s="3886"/>
      <c r="AF35" s="3882" t="str">
        <f t="shared" si="10"/>
        <v/>
      </c>
      <c r="AG35" s="3884"/>
      <c r="AH35" s="3885"/>
      <c r="AI35" s="3885"/>
      <c r="AJ35" s="3886"/>
      <c r="AK35" s="3882" t="str">
        <f t="shared" si="11"/>
        <v/>
      </c>
      <c r="AL35" s="3884"/>
      <c r="AM35" s="3885"/>
      <c r="AN35" s="3885"/>
      <c r="AO35" s="3886"/>
      <c r="AP35" s="3882" t="str">
        <f t="shared" si="12"/>
        <v/>
      </c>
      <c r="AQ35" s="3884"/>
      <c r="AR35" s="3885"/>
      <c r="AS35" s="3885"/>
      <c r="AT35" s="3886"/>
      <c r="AU35" s="3882" t="str">
        <f t="shared" si="13"/>
        <v/>
      </c>
      <c r="AV35" s="3884"/>
      <c r="AW35" s="3885"/>
      <c r="AX35" s="3885"/>
      <c r="AY35" s="3886"/>
      <c r="AZ35" s="3882" t="str">
        <f t="shared" si="14"/>
        <v/>
      </c>
      <c r="BA35" s="3884"/>
      <c r="BB35" s="3885"/>
      <c r="BC35" s="3885"/>
      <c r="BD35" s="3886"/>
      <c r="BE35" s="3882" t="str">
        <f t="shared" si="15"/>
        <v/>
      </c>
      <c r="BF35" s="3884"/>
      <c r="BG35" s="3885"/>
      <c r="BH35" s="3885"/>
      <c r="BI35" s="3886"/>
      <c r="BJ35" s="3882" t="str">
        <f t="shared" si="16"/>
        <v/>
      </c>
      <c r="BK35" s="3884"/>
      <c r="BL35" s="3885"/>
      <c r="BM35" s="3885"/>
      <c r="BN35" s="3886"/>
      <c r="BO35" s="3882" t="str">
        <f t="shared" si="17"/>
        <v/>
      </c>
      <c r="BP35" s="3884"/>
      <c r="BQ35" s="3885"/>
      <c r="BR35" s="3885"/>
      <c r="BS35" s="3886"/>
      <c r="BT35" s="3882" t="str">
        <f t="shared" si="18"/>
        <v/>
      </c>
      <c r="BU35" s="3884"/>
      <c r="BV35" s="3885"/>
      <c r="BW35" s="3885"/>
      <c r="BX35" s="3886"/>
      <c r="BY35" s="3882" t="str">
        <f t="shared" si="19"/>
        <v/>
      </c>
      <c r="BZ35" s="3884"/>
      <c r="CA35" s="3885"/>
      <c r="CB35" s="3885"/>
      <c r="CC35" s="3886"/>
      <c r="CD35" s="3882" t="str">
        <f t="shared" si="20"/>
        <v/>
      </c>
      <c r="CE35" s="3884"/>
      <c r="CF35" s="3885"/>
      <c r="CG35" s="3885"/>
      <c r="CH35" s="3886"/>
      <c r="CI35" s="3882" t="str">
        <f t="shared" si="21"/>
        <v/>
      </c>
      <c r="CJ35" s="3884"/>
      <c r="CK35" s="3885"/>
      <c r="CL35" s="3885"/>
      <c r="CM35" s="3886"/>
      <c r="CN35" s="3882" t="str">
        <f t="shared" si="22"/>
        <v/>
      </c>
      <c r="CO35" s="3884"/>
      <c r="CP35" s="3885"/>
      <c r="CQ35" s="3885"/>
      <c r="CR35" s="3886"/>
      <c r="CS35" s="3882" t="str">
        <f t="shared" si="23"/>
        <v/>
      </c>
      <c r="CT35" s="3884"/>
      <c r="CU35" s="3885"/>
      <c r="CV35" s="3885"/>
      <c r="CW35" s="3886"/>
      <c r="CX35" s="3882" t="str">
        <f t="shared" si="24"/>
        <v/>
      </c>
      <c r="CY35" s="3884"/>
      <c r="CZ35" s="3885"/>
      <c r="DA35" s="3885"/>
      <c r="DB35" s="3886"/>
      <c r="DC35" s="3882" t="str">
        <f t="shared" si="25"/>
        <v/>
      </c>
    </row>
    <row r="36" spans="1:107" ht="15" customHeight="1">
      <c r="B36" s="8413" t="s">
        <v>5613</v>
      </c>
      <c r="C36" s="8414"/>
      <c r="D36" s="8414"/>
      <c r="E36" s="8414"/>
      <c r="F36" s="8414"/>
      <c r="G36" s="8415"/>
      <c r="H36" s="8416" t="str">
        <f>H3</f>
        <v>RENÉ</v>
      </c>
      <c r="I36" s="8417"/>
      <c r="J36" s="8417"/>
      <c r="K36" s="8417"/>
      <c r="L36" s="8418"/>
      <c r="M36" s="8416" t="str">
        <f>M3</f>
        <v>ADELINE</v>
      </c>
      <c r="N36" s="8417"/>
      <c r="O36" s="8417"/>
      <c r="P36" s="8417"/>
      <c r="Q36" s="8418"/>
      <c r="R36" s="8416" t="str">
        <f>R3</f>
        <v>CÉLINE</v>
      </c>
      <c r="S36" s="8417"/>
      <c r="T36" s="8417"/>
      <c r="U36" s="8417"/>
      <c r="V36" s="8418"/>
      <c r="W36" s="8416" t="str">
        <f>W3</f>
        <v>ÉLODIE</v>
      </c>
      <c r="X36" s="8417"/>
      <c r="Y36" s="8417"/>
      <c r="Z36" s="8417"/>
      <c r="AA36" s="8418"/>
      <c r="AB36" s="8416" t="str">
        <f>AB3</f>
        <v>JEAN</v>
      </c>
      <c r="AC36" s="8417"/>
      <c r="AD36" s="8417"/>
      <c r="AE36" s="8417"/>
      <c r="AF36" s="8418"/>
      <c r="AG36" s="8416" t="str">
        <f>AG3</f>
        <v>FLORENTIN</v>
      </c>
      <c r="AH36" s="8417"/>
      <c r="AI36" s="8417"/>
      <c r="AJ36" s="8417"/>
      <c r="AK36" s="8418"/>
      <c r="AL36" s="8416" t="str">
        <f>AL3</f>
        <v>DIMITRI</v>
      </c>
      <c r="AM36" s="8417"/>
      <c r="AN36" s="8417"/>
      <c r="AO36" s="8417"/>
      <c r="AP36" s="8418"/>
      <c r="AQ36" s="8416" t="str">
        <f>AQ3</f>
        <v>ÉMELINE</v>
      </c>
      <c r="AR36" s="8417"/>
      <c r="AS36" s="8417"/>
      <c r="AT36" s="8417"/>
      <c r="AU36" s="8418"/>
      <c r="AV36" s="8416" t="str">
        <f>AV3</f>
        <v>NARCISSE</v>
      </c>
      <c r="AW36" s="8417"/>
      <c r="AX36" s="8417"/>
      <c r="AY36" s="8417"/>
      <c r="AZ36" s="8418"/>
      <c r="BA36" s="8416" t="str">
        <f>BA3</f>
        <v>ROLAND</v>
      </c>
      <c r="BB36" s="8417"/>
      <c r="BC36" s="8417"/>
      <c r="BD36" s="8417"/>
      <c r="BE36" s="8418"/>
      <c r="BF36" s="8416" t="str">
        <f>BF3</f>
        <v>ÉDITH</v>
      </c>
      <c r="BG36" s="8417"/>
      <c r="BH36" s="8417"/>
      <c r="BI36" s="8417"/>
      <c r="BJ36" s="8418"/>
      <c r="BK36" s="8416" t="str">
        <f>BK3</f>
        <v>CHRSTOPHE</v>
      </c>
      <c r="BL36" s="8417"/>
      <c r="BM36" s="8417"/>
      <c r="BN36" s="8417"/>
      <c r="BO36" s="8418"/>
      <c r="BP36" s="8416" t="str">
        <f>BP3</f>
        <v>MONIQUE</v>
      </c>
      <c r="BQ36" s="8417"/>
      <c r="BR36" s="8417"/>
      <c r="BS36" s="8417"/>
      <c r="BT36" s="8418"/>
      <c r="BU36" s="8416" t="str">
        <f>BU3</f>
        <v>NADEGE</v>
      </c>
      <c r="BV36" s="8417"/>
      <c r="BW36" s="8417"/>
      <c r="BX36" s="8417"/>
      <c r="BY36" s="8418"/>
      <c r="BZ36" s="8416" t="str">
        <f>BZ3</f>
        <v>MATHIEU</v>
      </c>
      <c r="CA36" s="8417"/>
      <c r="CB36" s="8417"/>
      <c r="CC36" s="8417"/>
      <c r="CD36" s="8418"/>
      <c r="CE36" s="8416" t="str">
        <f>CE3</f>
        <v>DENIS</v>
      </c>
      <c r="CF36" s="8417"/>
      <c r="CG36" s="8417"/>
      <c r="CH36" s="8417"/>
      <c r="CI36" s="8418"/>
      <c r="CJ36" s="8416" t="str">
        <f>CJ3</f>
        <v>AUDE</v>
      </c>
      <c r="CK36" s="8417"/>
      <c r="CL36" s="8417"/>
      <c r="CM36" s="8417"/>
      <c r="CN36" s="8418"/>
      <c r="CO36" s="8416" t="str">
        <f>CO3</f>
        <v>BRICE</v>
      </c>
      <c r="CP36" s="8417"/>
      <c r="CQ36" s="8417"/>
      <c r="CR36" s="8417"/>
      <c r="CS36" s="8418"/>
      <c r="CT36" s="8416" t="str">
        <f>CT3</f>
        <v>PATRICE</v>
      </c>
      <c r="CU36" s="8417"/>
      <c r="CV36" s="8417"/>
      <c r="CW36" s="8417"/>
      <c r="CX36" s="8418"/>
      <c r="CY36" s="8416" t="str">
        <f>CY3</f>
        <v>CATHERINE</v>
      </c>
      <c r="CZ36" s="8417"/>
      <c r="DA36" s="8417"/>
      <c r="DB36" s="8417"/>
      <c r="DC36" s="8418"/>
    </row>
    <row r="37" spans="1:107" ht="15" customHeight="1">
      <c r="B37" s="8428">
        <f>B3</f>
        <v>46023</v>
      </c>
      <c r="C37" s="8429"/>
      <c r="D37" s="8429"/>
      <c r="E37" s="8429"/>
      <c r="F37" s="8429"/>
      <c r="G37" s="8430"/>
      <c r="H37" s="3887">
        <f>COUNTIF(H4:H35,I37)</f>
        <v>1</v>
      </c>
      <c r="I37" s="1053" t="str">
        <f>$E$44</f>
        <v>CP</v>
      </c>
      <c r="J37" s="3888" t="s">
        <v>5614</v>
      </c>
      <c r="K37" s="8419">
        <f>SUM(L4:L35)+L38</f>
        <v>1.0451388888888886</v>
      </c>
      <c r="L37" s="8420"/>
      <c r="M37" s="3887">
        <f>COUNTIF(M4:M35,N37)</f>
        <v>0</v>
      </c>
      <c r="N37" s="1053" t="str">
        <f>$E$44</f>
        <v>CP</v>
      </c>
      <c r="O37" s="3888" t="s">
        <v>5614</v>
      </c>
      <c r="P37" s="8419">
        <f>SUM(Q4:Q35)+Q38</f>
        <v>1.6215277777777777</v>
      </c>
      <c r="Q37" s="8420"/>
      <c r="R37" s="3887">
        <f>COUNTIF(R4:R35,S37)</f>
        <v>5</v>
      </c>
      <c r="S37" s="1053" t="str">
        <f>$E$44</f>
        <v>CP</v>
      </c>
      <c r="T37" s="3888" t="s">
        <v>5614</v>
      </c>
      <c r="U37" s="8419">
        <f>SUM(V4:V35)+V38</f>
        <v>0</v>
      </c>
      <c r="V37" s="8420"/>
      <c r="W37" s="3887">
        <f>COUNTIF(W4:W35,X37)</f>
        <v>0</v>
      </c>
      <c r="X37" s="1053" t="str">
        <f>$E$44</f>
        <v>CP</v>
      </c>
      <c r="Y37" s="3888" t="s">
        <v>5614</v>
      </c>
      <c r="Z37" s="8419">
        <f>SUM(AA4:AA35)+AA38</f>
        <v>0</v>
      </c>
      <c r="AA37" s="8420"/>
      <c r="AB37" s="3887">
        <f>COUNTIF(AB4:AB35,AC37)</f>
        <v>0</v>
      </c>
      <c r="AC37" s="1053" t="str">
        <f>$E$44</f>
        <v>CP</v>
      </c>
      <c r="AD37" s="3888" t="s">
        <v>5614</v>
      </c>
      <c r="AE37" s="8419">
        <f>SUM(AF4:AF35)+AF38</f>
        <v>0</v>
      </c>
      <c r="AF37" s="8420"/>
      <c r="AG37" s="3887">
        <f>COUNTIF(AG4:AG35,AH37)</f>
        <v>1</v>
      </c>
      <c r="AH37" s="1053" t="str">
        <f>$E$44</f>
        <v>CP</v>
      </c>
      <c r="AI37" s="3888" t="s">
        <v>5614</v>
      </c>
      <c r="AJ37" s="8419">
        <f>SUM(AK4:AK35)+AK38</f>
        <v>0</v>
      </c>
      <c r="AK37" s="8420"/>
      <c r="AL37" s="3887">
        <f>COUNTIF(AL4:AL35,AM37)</f>
        <v>1</v>
      </c>
      <c r="AM37" s="1053" t="str">
        <f>$E$44</f>
        <v>CP</v>
      </c>
      <c r="AN37" s="3888" t="s">
        <v>5614</v>
      </c>
      <c r="AO37" s="8419">
        <f>SUM(AP4:AP35)+AP38</f>
        <v>0</v>
      </c>
      <c r="AP37" s="8420"/>
      <c r="AQ37" s="3887">
        <f>COUNTIF(AQ4:AQ35,AR37)</f>
        <v>1</v>
      </c>
      <c r="AR37" s="1053" t="str">
        <f>$E$44</f>
        <v>CP</v>
      </c>
      <c r="AS37" s="3888" t="s">
        <v>5614</v>
      </c>
      <c r="AT37" s="8419">
        <f>SUM(AU4:AU35)+AU38</f>
        <v>0</v>
      </c>
      <c r="AU37" s="8420"/>
      <c r="AV37" s="3887">
        <f>COUNTIF(AV4:AV35,AW37)</f>
        <v>1</v>
      </c>
      <c r="AW37" s="1053" t="str">
        <f>$E$44</f>
        <v>CP</v>
      </c>
      <c r="AX37" s="3888" t="s">
        <v>5614</v>
      </c>
      <c r="AY37" s="8419">
        <f>SUM(AZ4:AZ35)+AZ38</f>
        <v>0</v>
      </c>
      <c r="AZ37" s="8420"/>
      <c r="BA37" s="3887">
        <f>COUNTIF(BA4:BA35,BB37)</f>
        <v>1</v>
      </c>
      <c r="BB37" s="1053" t="str">
        <f>$E$44</f>
        <v>CP</v>
      </c>
      <c r="BC37" s="3888" t="s">
        <v>5614</v>
      </c>
      <c r="BD37" s="8419">
        <f>SUM(BE4:BE35)+BE38</f>
        <v>0</v>
      </c>
      <c r="BE37" s="8420"/>
      <c r="BF37" s="3887">
        <f>COUNTIF(BF4:BF35,BG37)</f>
        <v>1</v>
      </c>
      <c r="BG37" s="1053" t="str">
        <f>$E$44</f>
        <v>CP</v>
      </c>
      <c r="BH37" s="3888" t="s">
        <v>5614</v>
      </c>
      <c r="BI37" s="8419">
        <f>SUM(BJ4:BJ35)+BJ38</f>
        <v>0</v>
      </c>
      <c r="BJ37" s="8420"/>
      <c r="BK37" s="3887">
        <f>COUNTIF(BK4:BK35,BL37)</f>
        <v>1</v>
      </c>
      <c r="BL37" s="1053" t="str">
        <f>$E$44</f>
        <v>CP</v>
      </c>
      <c r="BM37" s="3888" t="s">
        <v>5614</v>
      </c>
      <c r="BN37" s="8419">
        <f>SUM(BO4:BO35)+BO38</f>
        <v>0</v>
      </c>
      <c r="BO37" s="8420"/>
      <c r="BP37" s="3887">
        <f>COUNTIF(BP4:BP35,BQ37)</f>
        <v>1</v>
      </c>
      <c r="BQ37" s="1053" t="str">
        <f>$E$44</f>
        <v>CP</v>
      </c>
      <c r="BR37" s="3888" t="s">
        <v>5614</v>
      </c>
      <c r="BS37" s="8419">
        <f>SUM(BT4:BT35)+BT38</f>
        <v>0</v>
      </c>
      <c r="BT37" s="8420"/>
      <c r="BU37" s="3887">
        <f>COUNTIF(BU4:BU35,BV37)</f>
        <v>1</v>
      </c>
      <c r="BV37" s="1053" t="str">
        <f>$E$44</f>
        <v>CP</v>
      </c>
      <c r="BW37" s="3888" t="s">
        <v>5614</v>
      </c>
      <c r="BX37" s="8419">
        <f>SUM(BY4:BY35)+BY38</f>
        <v>0</v>
      </c>
      <c r="BY37" s="8420"/>
      <c r="BZ37" s="3887">
        <f>COUNTIF(BZ4:BZ35,CA37)</f>
        <v>1</v>
      </c>
      <c r="CA37" s="1053" t="str">
        <f>$E$44</f>
        <v>CP</v>
      </c>
      <c r="CB37" s="3888" t="s">
        <v>5614</v>
      </c>
      <c r="CC37" s="8419">
        <f>SUM(CD4:CD35)+CD38</f>
        <v>0</v>
      </c>
      <c r="CD37" s="8420"/>
      <c r="CE37" s="3887">
        <f>COUNTIF(CE4:CE35,CF37)</f>
        <v>1</v>
      </c>
      <c r="CF37" s="1053" t="str">
        <f>$E$44</f>
        <v>CP</v>
      </c>
      <c r="CG37" s="3888" t="s">
        <v>5614</v>
      </c>
      <c r="CH37" s="8419">
        <f>SUM(CI4:CI35)+CI38</f>
        <v>0</v>
      </c>
      <c r="CI37" s="8420"/>
      <c r="CJ37" s="3887">
        <f>COUNTIF(CJ4:CJ35,CK37)</f>
        <v>1</v>
      </c>
      <c r="CK37" s="1053" t="str">
        <f>$E$44</f>
        <v>CP</v>
      </c>
      <c r="CL37" s="3888" t="s">
        <v>5614</v>
      </c>
      <c r="CM37" s="8419">
        <f>SUM(CN4:CN35)+CN38</f>
        <v>0</v>
      </c>
      <c r="CN37" s="8420"/>
      <c r="CO37" s="3887">
        <f>COUNTIF(CO4:CO35,CP37)</f>
        <v>1</v>
      </c>
      <c r="CP37" s="1053" t="str">
        <f>$E$44</f>
        <v>CP</v>
      </c>
      <c r="CQ37" s="3888" t="s">
        <v>5614</v>
      </c>
      <c r="CR37" s="8419">
        <f>SUM(CS4:CS35)+CS38</f>
        <v>0</v>
      </c>
      <c r="CS37" s="8420"/>
      <c r="CT37" s="3887">
        <f>COUNTIF(CT4:CT35,CU37)</f>
        <v>1</v>
      </c>
      <c r="CU37" s="1053" t="str">
        <f>$E$44</f>
        <v>CP</v>
      </c>
      <c r="CV37" s="3888" t="s">
        <v>5614</v>
      </c>
      <c r="CW37" s="8419">
        <f>SUM(CX4:CX35)+CX38</f>
        <v>0</v>
      </c>
      <c r="CX37" s="8420"/>
      <c r="CY37" s="3887">
        <f>COUNTIF(CY4:CY35,CZ37)</f>
        <v>1</v>
      </c>
      <c r="CZ37" s="1053" t="str">
        <f>$E$44</f>
        <v>CP</v>
      </c>
      <c r="DA37" s="3888" t="s">
        <v>5614</v>
      </c>
      <c r="DB37" s="8419">
        <f>SUM(DC4:DC35)+DC38</f>
        <v>0</v>
      </c>
      <c r="DC37" s="8420"/>
    </row>
    <row r="38" spans="1:107" ht="15" customHeight="1">
      <c r="B38" s="8421" t="s">
        <v>5587</v>
      </c>
      <c r="C38" s="7337"/>
      <c r="D38" s="7337"/>
      <c r="E38" s="7337"/>
      <c r="F38" s="7337"/>
      <c r="G38" s="8422"/>
      <c r="H38" s="3889">
        <f>COUNTIF(H4:H35,I38)</f>
        <v>1</v>
      </c>
      <c r="I38" s="1053" t="str">
        <f>$E$45</f>
        <v>RTT</v>
      </c>
      <c r="J38" s="3890" t="s">
        <v>5615</v>
      </c>
      <c r="K38" s="3891">
        <f>SUM(K4:K35)</f>
        <v>3</v>
      </c>
      <c r="L38" s="3892">
        <f>K38*$E$49</f>
        <v>2.0833333333333332E-2</v>
      </c>
      <c r="M38" s="3889">
        <f>COUNTIF(M4:M35,N38)</f>
        <v>0</v>
      </c>
      <c r="N38" s="1053" t="str">
        <f>$E$45</f>
        <v>RTT</v>
      </c>
      <c r="O38" s="3890" t="s">
        <v>5615</v>
      </c>
      <c r="P38" s="3891">
        <f>SUM(P4:P35)</f>
        <v>5</v>
      </c>
      <c r="Q38" s="3892">
        <f>P38*$E$49</f>
        <v>3.4722222222222224E-2</v>
      </c>
      <c r="R38" s="3889">
        <f>COUNTIF(R4:R35,S38)</f>
        <v>0</v>
      </c>
      <c r="S38" s="1053" t="str">
        <f>$E$45</f>
        <v>RTT</v>
      </c>
      <c r="T38" s="3890" t="s">
        <v>5615</v>
      </c>
      <c r="U38" s="3891">
        <f>SUM(U4:U35)</f>
        <v>0</v>
      </c>
      <c r="V38" s="3892">
        <f>U38*$E$49</f>
        <v>0</v>
      </c>
      <c r="W38" s="3889">
        <f>COUNTIF(W4:W35,X38)</f>
        <v>0</v>
      </c>
      <c r="X38" s="1053" t="str">
        <f>$E$45</f>
        <v>RTT</v>
      </c>
      <c r="Y38" s="3890" t="s">
        <v>5615</v>
      </c>
      <c r="Z38" s="3891">
        <f>SUM(Z4:Z35)</f>
        <v>0</v>
      </c>
      <c r="AA38" s="3892">
        <f>Z38*$E$49</f>
        <v>0</v>
      </c>
      <c r="AB38" s="3889">
        <f>COUNTIF(AB4:AB35,AC38)</f>
        <v>0</v>
      </c>
      <c r="AC38" s="1053" t="str">
        <f>$E$45</f>
        <v>RTT</v>
      </c>
      <c r="AD38" s="3890" t="s">
        <v>5615</v>
      </c>
      <c r="AE38" s="3891">
        <f>SUM(AE4:AE35)</f>
        <v>0</v>
      </c>
      <c r="AF38" s="3892">
        <f>AE38*$E$49</f>
        <v>0</v>
      </c>
      <c r="AG38" s="3889">
        <f>COUNTIF(AG4:AG35,AH38)</f>
        <v>0</v>
      </c>
      <c r="AH38" s="1053" t="str">
        <f>$E$45</f>
        <v>RTT</v>
      </c>
      <c r="AI38" s="3890" t="s">
        <v>5615</v>
      </c>
      <c r="AJ38" s="3891">
        <f>SUM(AJ4:AJ35)</f>
        <v>0</v>
      </c>
      <c r="AK38" s="3892">
        <f>AJ38*$E$49</f>
        <v>0</v>
      </c>
      <c r="AL38" s="3889">
        <f>COUNTIF(AL4:AL35,AM38)</f>
        <v>0</v>
      </c>
      <c r="AM38" s="1053" t="str">
        <f>$E$45</f>
        <v>RTT</v>
      </c>
      <c r="AN38" s="3890" t="s">
        <v>5615</v>
      </c>
      <c r="AO38" s="3891">
        <f>SUM(AO4:AO35)</f>
        <v>0</v>
      </c>
      <c r="AP38" s="3892">
        <f>AO38*$E$49</f>
        <v>0</v>
      </c>
      <c r="AQ38" s="3889">
        <f>COUNTIF(AQ4:AQ35,AR38)</f>
        <v>0</v>
      </c>
      <c r="AR38" s="1053" t="str">
        <f>$E$45</f>
        <v>RTT</v>
      </c>
      <c r="AS38" s="3890" t="s">
        <v>5615</v>
      </c>
      <c r="AT38" s="3891">
        <f>SUM(AT4:AT35)</f>
        <v>0</v>
      </c>
      <c r="AU38" s="3892">
        <f>AT38*$E$49</f>
        <v>0</v>
      </c>
      <c r="AV38" s="3889">
        <f>COUNTIF(AV4:AV35,AW38)</f>
        <v>0</v>
      </c>
      <c r="AW38" s="1053" t="str">
        <f>$E$45</f>
        <v>RTT</v>
      </c>
      <c r="AX38" s="3890" t="s">
        <v>5615</v>
      </c>
      <c r="AY38" s="3891">
        <f>SUM(AY4:AY35)</f>
        <v>0</v>
      </c>
      <c r="AZ38" s="3892">
        <f>AY38*$E$49</f>
        <v>0</v>
      </c>
      <c r="BA38" s="3889">
        <f>COUNTIF(BA4:BA35,BB38)</f>
        <v>0</v>
      </c>
      <c r="BB38" s="1053" t="str">
        <f>$E$45</f>
        <v>RTT</v>
      </c>
      <c r="BC38" s="3890" t="s">
        <v>5615</v>
      </c>
      <c r="BD38" s="3891">
        <f>SUM(BD4:BD35)</f>
        <v>0</v>
      </c>
      <c r="BE38" s="3892">
        <f>BD38*$E$49</f>
        <v>0</v>
      </c>
      <c r="BF38" s="3889">
        <f>COUNTIF(BF4:BF35,BG38)</f>
        <v>0</v>
      </c>
      <c r="BG38" s="1053" t="str">
        <f>$E$45</f>
        <v>RTT</v>
      </c>
      <c r="BH38" s="3890" t="s">
        <v>5615</v>
      </c>
      <c r="BI38" s="3891">
        <f>SUM(BI4:BI35)</f>
        <v>0</v>
      </c>
      <c r="BJ38" s="3892">
        <f>BI38*$E$49</f>
        <v>0</v>
      </c>
      <c r="BK38" s="3889">
        <f>COUNTIF(BK4:BK35,BL38)</f>
        <v>0</v>
      </c>
      <c r="BL38" s="1053" t="str">
        <f>$E$45</f>
        <v>RTT</v>
      </c>
      <c r="BM38" s="3890" t="s">
        <v>5615</v>
      </c>
      <c r="BN38" s="3891">
        <f>SUM(BN4:BN35)</f>
        <v>0</v>
      </c>
      <c r="BO38" s="3892">
        <f>BN38*$E$49</f>
        <v>0</v>
      </c>
      <c r="BP38" s="3889">
        <f>COUNTIF(BP4:BP35,BQ38)</f>
        <v>0</v>
      </c>
      <c r="BQ38" s="1053" t="str">
        <f>$E$45</f>
        <v>RTT</v>
      </c>
      <c r="BR38" s="3890" t="s">
        <v>5615</v>
      </c>
      <c r="BS38" s="3891">
        <f>SUM(BS4:BS35)</f>
        <v>0</v>
      </c>
      <c r="BT38" s="3892">
        <f>BS38*$E$49</f>
        <v>0</v>
      </c>
      <c r="BU38" s="3889">
        <f>COUNTIF(BU4:BU35,BV38)</f>
        <v>0</v>
      </c>
      <c r="BV38" s="1053" t="str">
        <f>$E$45</f>
        <v>RTT</v>
      </c>
      <c r="BW38" s="3890" t="s">
        <v>5615</v>
      </c>
      <c r="BX38" s="3891">
        <f>SUM(BX4:BX35)</f>
        <v>0</v>
      </c>
      <c r="BY38" s="3892">
        <f>BX38*$E$49</f>
        <v>0</v>
      </c>
      <c r="BZ38" s="3889">
        <f>COUNTIF(BZ4:BZ35,CA38)</f>
        <v>0</v>
      </c>
      <c r="CA38" s="1053" t="str">
        <f>$E$45</f>
        <v>RTT</v>
      </c>
      <c r="CB38" s="3890" t="s">
        <v>5615</v>
      </c>
      <c r="CC38" s="3891">
        <f>SUM(CC4:CC35)</f>
        <v>0</v>
      </c>
      <c r="CD38" s="3892">
        <f>CC38*$E$49</f>
        <v>0</v>
      </c>
      <c r="CE38" s="3889">
        <f>COUNTIF(CE4:CE35,CF38)</f>
        <v>0</v>
      </c>
      <c r="CF38" s="1053" t="str">
        <f>$E$45</f>
        <v>RTT</v>
      </c>
      <c r="CG38" s="3890" t="s">
        <v>5615</v>
      </c>
      <c r="CH38" s="3891">
        <f>SUM(CH4:CH35)</f>
        <v>0</v>
      </c>
      <c r="CI38" s="3892">
        <f>CH38*$E$49</f>
        <v>0</v>
      </c>
      <c r="CJ38" s="3889">
        <f>COUNTIF(CJ4:CJ35,CK38)</f>
        <v>0</v>
      </c>
      <c r="CK38" s="1053" t="str">
        <f>$E$45</f>
        <v>RTT</v>
      </c>
      <c r="CL38" s="3890" t="s">
        <v>5615</v>
      </c>
      <c r="CM38" s="3891">
        <f>SUM(CM4:CM35)</f>
        <v>0</v>
      </c>
      <c r="CN38" s="3892">
        <f>CM38*$E$49</f>
        <v>0</v>
      </c>
      <c r="CO38" s="3889">
        <f>COUNTIF(CO4:CO35,CP38)</f>
        <v>0</v>
      </c>
      <c r="CP38" s="1053" t="str">
        <f>$E$45</f>
        <v>RTT</v>
      </c>
      <c r="CQ38" s="3890" t="s">
        <v>5615</v>
      </c>
      <c r="CR38" s="3891">
        <f>SUM(CR4:CR35)</f>
        <v>0</v>
      </c>
      <c r="CS38" s="3892">
        <f>CR38*$E$49</f>
        <v>0</v>
      </c>
      <c r="CT38" s="3889">
        <f>COUNTIF(CT4:CT35,CU38)</f>
        <v>0</v>
      </c>
      <c r="CU38" s="1053" t="str">
        <f>$E$45</f>
        <v>RTT</v>
      </c>
      <c r="CV38" s="3890" t="s">
        <v>5615</v>
      </c>
      <c r="CW38" s="3891">
        <f>SUM(CW4:CW35)</f>
        <v>0</v>
      </c>
      <c r="CX38" s="3892">
        <f>CW38*$E$49</f>
        <v>0</v>
      </c>
      <c r="CY38" s="3889">
        <f>COUNTIF(CY4:CY35,CZ38)</f>
        <v>0</v>
      </c>
      <c r="CZ38" s="1053" t="str">
        <f>$E$45</f>
        <v>RTT</v>
      </c>
      <c r="DA38" s="3890" t="s">
        <v>5615</v>
      </c>
      <c r="DB38" s="3891">
        <f>SUM(DB4:DB35)</f>
        <v>0</v>
      </c>
      <c r="DC38" s="3892">
        <f>DB38*$E$49</f>
        <v>0</v>
      </c>
    </row>
    <row r="39" spans="1:107" ht="15" customHeight="1">
      <c r="B39" s="8423">
        <f ca="1">NOW()</f>
        <v>46167.817861805554</v>
      </c>
      <c r="C39" s="8424"/>
      <c r="D39" s="8424"/>
      <c r="E39" s="8424"/>
      <c r="F39" s="8424"/>
      <c r="G39" s="8425"/>
      <c r="H39" s="3893">
        <f>COUNTIF(H4:H35,I39)</f>
        <v>0</v>
      </c>
      <c r="I39" s="1053" t="str">
        <f>$E$46</f>
        <v>AM</v>
      </c>
      <c r="J39" s="1523" t="s">
        <v>5616</v>
      </c>
      <c r="K39" s="8426">
        <f>K37-L38</f>
        <v>1.0243055555555554</v>
      </c>
      <c r="L39" s="8427"/>
      <c r="M39" s="3893">
        <f>COUNTIF(M4:M35,N39)</f>
        <v>0</v>
      </c>
      <c r="N39" s="1053" t="str">
        <f>$E$46</f>
        <v>AM</v>
      </c>
      <c r="O39" s="1523" t="s">
        <v>5616</v>
      </c>
      <c r="P39" s="8426">
        <f>P37-Q38</f>
        <v>1.5868055555555554</v>
      </c>
      <c r="Q39" s="8427"/>
      <c r="R39" s="3893">
        <f>COUNTIF(R4:R35,S39)</f>
        <v>0</v>
      </c>
      <c r="S39" s="1053" t="str">
        <f>$E$46</f>
        <v>AM</v>
      </c>
      <c r="T39" s="1523" t="s">
        <v>5616</v>
      </c>
      <c r="U39" s="8426">
        <f>U37-V38</f>
        <v>0</v>
      </c>
      <c r="V39" s="8427"/>
      <c r="W39" s="3893">
        <f>COUNTIF(W4:W35,X39)</f>
        <v>4</v>
      </c>
      <c r="X39" s="1053" t="str">
        <f>$E$46</f>
        <v>AM</v>
      </c>
      <c r="Y39" s="1523" t="s">
        <v>5616</v>
      </c>
      <c r="Z39" s="8426">
        <f>Z37-AA38</f>
        <v>0</v>
      </c>
      <c r="AA39" s="8427"/>
      <c r="AB39" s="3893">
        <f>COUNTIF(AB4:AB35,AC39)</f>
        <v>0</v>
      </c>
      <c r="AC39" s="1053" t="str">
        <f>$E$46</f>
        <v>AM</v>
      </c>
      <c r="AD39" s="1523" t="s">
        <v>5616</v>
      </c>
      <c r="AE39" s="8426">
        <f>AE37-AF38</f>
        <v>0</v>
      </c>
      <c r="AF39" s="8427"/>
      <c r="AG39" s="3893">
        <f>COUNTIF(AG4:AG35,AH39)</f>
        <v>0</v>
      </c>
      <c r="AH39" s="1053" t="str">
        <f>$E$46</f>
        <v>AM</v>
      </c>
      <c r="AI39" s="1523" t="s">
        <v>5616</v>
      </c>
      <c r="AJ39" s="8426">
        <f>AJ37-AK38</f>
        <v>0</v>
      </c>
      <c r="AK39" s="8427"/>
      <c r="AL39" s="3893">
        <f>COUNTIF(AL4:AL35,AM39)</f>
        <v>0</v>
      </c>
      <c r="AM39" s="1053" t="str">
        <f>$E$46</f>
        <v>AM</v>
      </c>
      <c r="AN39" s="1523" t="s">
        <v>5616</v>
      </c>
      <c r="AO39" s="8426">
        <f>AO37-AP38</f>
        <v>0</v>
      </c>
      <c r="AP39" s="8427"/>
      <c r="AQ39" s="3893">
        <f>COUNTIF(AQ4:AQ35,AR39)</f>
        <v>0</v>
      </c>
      <c r="AR39" s="1053" t="str">
        <f>$E$46</f>
        <v>AM</v>
      </c>
      <c r="AS39" s="1523" t="s">
        <v>5616</v>
      </c>
      <c r="AT39" s="8426">
        <f>AT37-AU38</f>
        <v>0</v>
      </c>
      <c r="AU39" s="8427"/>
      <c r="AV39" s="3893">
        <f>COUNTIF(AV4:AV35,AW39)</f>
        <v>0</v>
      </c>
      <c r="AW39" s="1053" t="str">
        <f>$E$46</f>
        <v>AM</v>
      </c>
      <c r="AX39" s="1523" t="s">
        <v>5616</v>
      </c>
      <c r="AY39" s="8426">
        <f>AY37-AZ38</f>
        <v>0</v>
      </c>
      <c r="AZ39" s="8427"/>
      <c r="BA39" s="3893">
        <f>COUNTIF(BA4:BA35,BB39)</f>
        <v>0</v>
      </c>
      <c r="BB39" s="1053" t="str">
        <f>$E$46</f>
        <v>AM</v>
      </c>
      <c r="BC39" s="1523" t="s">
        <v>5616</v>
      </c>
      <c r="BD39" s="8426">
        <f>BD37-BE38</f>
        <v>0</v>
      </c>
      <c r="BE39" s="8427"/>
      <c r="BF39" s="3893">
        <f>COUNTIF(BF4:BF35,BG39)</f>
        <v>0</v>
      </c>
      <c r="BG39" s="1053" t="str">
        <f>$E$46</f>
        <v>AM</v>
      </c>
      <c r="BH39" s="1523" t="s">
        <v>5616</v>
      </c>
      <c r="BI39" s="8426">
        <f>BI37-BJ38</f>
        <v>0</v>
      </c>
      <c r="BJ39" s="8427"/>
      <c r="BK39" s="3893">
        <f>COUNTIF(BK4:BK35,BL39)</f>
        <v>0</v>
      </c>
      <c r="BL39" s="1053" t="str">
        <f>$E$46</f>
        <v>AM</v>
      </c>
      <c r="BM39" s="1523" t="s">
        <v>5616</v>
      </c>
      <c r="BN39" s="8426">
        <f>BN37-BO38</f>
        <v>0</v>
      </c>
      <c r="BO39" s="8427"/>
      <c r="BP39" s="3893">
        <f>COUNTIF(BP4:BP35,BQ39)</f>
        <v>0</v>
      </c>
      <c r="BQ39" s="1053" t="str">
        <f>$E$46</f>
        <v>AM</v>
      </c>
      <c r="BR39" s="1523" t="s">
        <v>5616</v>
      </c>
      <c r="BS39" s="8426">
        <f>BS37-BT38</f>
        <v>0</v>
      </c>
      <c r="BT39" s="8427"/>
      <c r="BU39" s="3893">
        <f>COUNTIF(BU4:BU35,BV39)</f>
        <v>0</v>
      </c>
      <c r="BV39" s="1053" t="str">
        <f>$E$46</f>
        <v>AM</v>
      </c>
      <c r="BW39" s="1523" t="s">
        <v>5616</v>
      </c>
      <c r="BX39" s="8426">
        <f>BX37-BY38</f>
        <v>0</v>
      </c>
      <c r="BY39" s="8427"/>
      <c r="BZ39" s="3893">
        <f>COUNTIF(BZ4:BZ35,CA39)</f>
        <v>0</v>
      </c>
      <c r="CA39" s="1053" t="str">
        <f>$E$46</f>
        <v>AM</v>
      </c>
      <c r="CB39" s="1523" t="s">
        <v>5616</v>
      </c>
      <c r="CC39" s="8426">
        <f>CC37-CD38</f>
        <v>0</v>
      </c>
      <c r="CD39" s="8427"/>
      <c r="CE39" s="3893">
        <f>COUNTIF(CE4:CE35,CF39)</f>
        <v>0</v>
      </c>
      <c r="CF39" s="1053" t="str">
        <f>$E$46</f>
        <v>AM</v>
      </c>
      <c r="CG39" s="1523" t="s">
        <v>5616</v>
      </c>
      <c r="CH39" s="8426">
        <f>CH37-CI38</f>
        <v>0</v>
      </c>
      <c r="CI39" s="8427"/>
      <c r="CJ39" s="3893">
        <f>COUNTIF(CJ4:CJ35,CK39)</f>
        <v>0</v>
      </c>
      <c r="CK39" s="1053" t="str">
        <f>$E$46</f>
        <v>AM</v>
      </c>
      <c r="CL39" s="1523" t="s">
        <v>5616</v>
      </c>
      <c r="CM39" s="8426">
        <f>CM37-CN38</f>
        <v>0</v>
      </c>
      <c r="CN39" s="8427"/>
      <c r="CO39" s="3893">
        <f>COUNTIF(CO4:CO35,CP39)</f>
        <v>0</v>
      </c>
      <c r="CP39" s="1053" t="str">
        <f>$E$46</f>
        <v>AM</v>
      </c>
      <c r="CQ39" s="1523" t="s">
        <v>5616</v>
      </c>
      <c r="CR39" s="8426">
        <f>CR37-CS38</f>
        <v>0</v>
      </c>
      <c r="CS39" s="8427"/>
      <c r="CT39" s="3893">
        <f>COUNTIF(CT4:CT35,CU39)</f>
        <v>0</v>
      </c>
      <c r="CU39" s="1053" t="str">
        <f>$E$46</f>
        <v>AM</v>
      </c>
      <c r="CV39" s="1523" t="s">
        <v>5616</v>
      </c>
      <c r="CW39" s="8426">
        <f>CW37-CX38</f>
        <v>0</v>
      </c>
      <c r="CX39" s="8427"/>
      <c r="CY39" s="3893">
        <f>COUNTIF(CY4:CY35,CZ39)</f>
        <v>0</v>
      </c>
      <c r="CZ39" s="1053" t="str">
        <f>$E$46</f>
        <v>AM</v>
      </c>
      <c r="DA39" s="1523" t="s">
        <v>5616</v>
      </c>
      <c r="DB39" s="8426">
        <f>DB37-DC38</f>
        <v>0</v>
      </c>
      <c r="DC39" s="8427"/>
    </row>
    <row r="40" spans="1:107" ht="15" customHeight="1">
      <c r="B40" s="8423" t="s">
        <v>796</v>
      </c>
      <c r="C40" s="8424"/>
      <c r="D40" s="8424"/>
      <c r="E40" s="8424"/>
      <c r="F40" s="8424"/>
      <c r="G40" s="8425"/>
      <c r="H40" s="3894">
        <f>COUNTIF(H4:H35,I40)</f>
        <v>0</v>
      </c>
      <c r="I40" s="1053" t="str">
        <f>$E$47</f>
        <v>F</v>
      </c>
      <c r="J40" s="8431" t="s">
        <v>5617</v>
      </c>
      <c r="K40" s="8431"/>
      <c r="L40" s="3895">
        <f>COUNTIF(I4:I35,"&gt;0")</f>
        <v>3</v>
      </c>
      <c r="M40" s="3894">
        <f>COUNTIF(M4:M35,N40)</f>
        <v>0</v>
      </c>
      <c r="N40" s="1053" t="str">
        <f>$E$47</f>
        <v>F</v>
      </c>
      <c r="O40" s="8431" t="s">
        <v>5617</v>
      </c>
      <c r="P40" s="8431"/>
      <c r="Q40" s="3895">
        <f>COUNTIF(N4:N35,"&gt;0")</f>
        <v>5</v>
      </c>
      <c r="R40" s="3894">
        <f>COUNTIF(R4:R35,S40)</f>
        <v>0</v>
      </c>
      <c r="S40" s="1053" t="str">
        <f>$E$47</f>
        <v>F</v>
      </c>
      <c r="T40" s="8431" t="s">
        <v>5617</v>
      </c>
      <c r="U40" s="8431"/>
      <c r="V40" s="3895">
        <f>COUNTIF(S4:S35,"&gt;0")</f>
        <v>0</v>
      </c>
      <c r="W40" s="3894">
        <f>COUNTIF(W4:W35,X40)</f>
        <v>0</v>
      </c>
      <c r="X40" s="1053" t="str">
        <f>$E$47</f>
        <v>F</v>
      </c>
      <c r="Y40" s="8431" t="s">
        <v>5617</v>
      </c>
      <c r="Z40" s="8431"/>
      <c r="AA40" s="3895">
        <f>COUNTIF(X4:X35,"&gt;0")</f>
        <v>0</v>
      </c>
      <c r="AB40" s="3894">
        <f>COUNTIF(AB4:AB35,AC40)</f>
        <v>3</v>
      </c>
      <c r="AC40" s="1053" t="str">
        <f>$E$47</f>
        <v>F</v>
      </c>
      <c r="AD40" s="8431" t="s">
        <v>5617</v>
      </c>
      <c r="AE40" s="8431"/>
      <c r="AF40" s="3895">
        <f>COUNTIF(AC4:AC35,"&gt;0")</f>
        <v>0</v>
      </c>
      <c r="AG40" s="3894">
        <f>COUNTIF(AG4:AG35,AH40)</f>
        <v>0</v>
      </c>
      <c r="AH40" s="1053" t="str">
        <f>$E$47</f>
        <v>F</v>
      </c>
      <c r="AI40" s="8431" t="s">
        <v>5617</v>
      </c>
      <c r="AJ40" s="8431"/>
      <c r="AK40" s="3895">
        <f>COUNTIF(AH4:AH35,"&gt;0")</f>
        <v>0</v>
      </c>
      <c r="AL40" s="3894">
        <f>COUNTIF(AL4:AL35,AM40)</f>
        <v>0</v>
      </c>
      <c r="AM40" s="1053" t="str">
        <f>$E$47</f>
        <v>F</v>
      </c>
      <c r="AN40" s="8431" t="s">
        <v>5617</v>
      </c>
      <c r="AO40" s="8431"/>
      <c r="AP40" s="3895">
        <f>COUNTIF(AM4:AM35,"&gt;0")</f>
        <v>0</v>
      </c>
      <c r="AQ40" s="3894">
        <f>COUNTIF(AQ4:AQ35,AR40)</f>
        <v>0</v>
      </c>
      <c r="AR40" s="1053" t="str">
        <f>$E$47</f>
        <v>F</v>
      </c>
      <c r="AS40" s="8431" t="s">
        <v>5617</v>
      </c>
      <c r="AT40" s="8431"/>
      <c r="AU40" s="3895">
        <f>COUNTIF(AR4:AR35,"&gt;0")</f>
        <v>0</v>
      </c>
      <c r="AV40" s="3894">
        <f>COUNTIF(AV4:AV35,AW40)</f>
        <v>0</v>
      </c>
      <c r="AW40" s="1053" t="str">
        <f>$E$47</f>
        <v>F</v>
      </c>
      <c r="AX40" s="8431" t="s">
        <v>5617</v>
      </c>
      <c r="AY40" s="8431"/>
      <c r="AZ40" s="3895">
        <f>COUNTIF(AW4:AW35,"&gt;0")</f>
        <v>0</v>
      </c>
      <c r="BA40" s="3894">
        <f>COUNTIF(BA4:BA35,BB40)</f>
        <v>0</v>
      </c>
      <c r="BB40" s="1053" t="str">
        <f>$E$47</f>
        <v>F</v>
      </c>
      <c r="BC40" s="8431" t="s">
        <v>5617</v>
      </c>
      <c r="BD40" s="8431"/>
      <c r="BE40" s="3895">
        <f>COUNTIF(BB4:BB35,"&gt;0")</f>
        <v>0</v>
      </c>
      <c r="BF40" s="3894">
        <f>COUNTIF(BF4:BF35,BG40)</f>
        <v>0</v>
      </c>
      <c r="BG40" s="1053" t="str">
        <f>$E$47</f>
        <v>F</v>
      </c>
      <c r="BH40" s="8431" t="s">
        <v>5617</v>
      </c>
      <c r="BI40" s="8431"/>
      <c r="BJ40" s="3895">
        <f>COUNTIF(BG4:BG35,"&gt;0")</f>
        <v>0</v>
      </c>
      <c r="BK40" s="3894">
        <f>COUNTIF(BK4:BK35,BL40)</f>
        <v>0</v>
      </c>
      <c r="BL40" s="1053" t="str">
        <f>$E$47</f>
        <v>F</v>
      </c>
      <c r="BM40" s="8431" t="s">
        <v>5617</v>
      </c>
      <c r="BN40" s="8431"/>
      <c r="BO40" s="3895">
        <f>COUNTIF(BL4:BL35,"&gt;0")</f>
        <v>0</v>
      </c>
      <c r="BP40" s="3894">
        <f>COUNTIF(BP4:BP35,BQ40)</f>
        <v>0</v>
      </c>
      <c r="BQ40" s="1053" t="str">
        <f>$E$47</f>
        <v>F</v>
      </c>
      <c r="BR40" s="8431" t="s">
        <v>5617</v>
      </c>
      <c r="BS40" s="8431"/>
      <c r="BT40" s="3895">
        <f>COUNTIF(BQ4:BQ35,"&gt;0")</f>
        <v>0</v>
      </c>
      <c r="BU40" s="3894">
        <f>COUNTIF(BU4:BU35,BV40)</f>
        <v>0</v>
      </c>
      <c r="BV40" s="1053" t="str">
        <f>$E$47</f>
        <v>F</v>
      </c>
      <c r="BW40" s="8431" t="s">
        <v>5617</v>
      </c>
      <c r="BX40" s="8431"/>
      <c r="BY40" s="3895">
        <f>COUNTIF(BV4:BV35,"&gt;0")</f>
        <v>0</v>
      </c>
      <c r="BZ40" s="3894">
        <f>COUNTIF(BZ4:BZ35,CA40)</f>
        <v>0</v>
      </c>
      <c r="CA40" s="1053" t="str">
        <f>$E$47</f>
        <v>F</v>
      </c>
      <c r="CB40" s="8431" t="s">
        <v>5617</v>
      </c>
      <c r="CC40" s="8431"/>
      <c r="CD40" s="3895">
        <f>COUNTIF(CA4:CA35,"&gt;0")</f>
        <v>0</v>
      </c>
      <c r="CE40" s="3894">
        <f>COUNTIF(CE4:CE35,CF40)</f>
        <v>0</v>
      </c>
      <c r="CF40" s="1053" t="str">
        <f>$E$47</f>
        <v>F</v>
      </c>
      <c r="CG40" s="8431" t="s">
        <v>5617</v>
      </c>
      <c r="CH40" s="8431"/>
      <c r="CI40" s="3895">
        <f>COUNTIF(CF4:CF35,"&gt;0")</f>
        <v>0</v>
      </c>
      <c r="CJ40" s="3894">
        <f>COUNTIF(CJ4:CJ35,CK40)</f>
        <v>0</v>
      </c>
      <c r="CK40" s="1053" t="str">
        <f>$E$47</f>
        <v>F</v>
      </c>
      <c r="CL40" s="8431" t="s">
        <v>5617</v>
      </c>
      <c r="CM40" s="8431"/>
      <c r="CN40" s="3895">
        <f>COUNTIF(CK4:CK35,"&gt;0")</f>
        <v>0</v>
      </c>
      <c r="CO40" s="3894">
        <f>COUNTIF(CO4:CO35,CP40)</f>
        <v>0</v>
      </c>
      <c r="CP40" s="1053" t="str">
        <f>$E$47</f>
        <v>F</v>
      </c>
      <c r="CQ40" s="8431" t="s">
        <v>5617</v>
      </c>
      <c r="CR40" s="8431"/>
      <c r="CS40" s="3895">
        <f>COUNTIF(CP4:CP35,"&gt;0")</f>
        <v>0</v>
      </c>
      <c r="CT40" s="3894">
        <f>COUNTIF(CT4:CT35,CU40)</f>
        <v>0</v>
      </c>
      <c r="CU40" s="1053" t="str">
        <f>$E$47</f>
        <v>F</v>
      </c>
      <c r="CV40" s="8431" t="s">
        <v>5617</v>
      </c>
      <c r="CW40" s="8431"/>
      <c r="CX40" s="3895">
        <f>COUNTIF(CU4:CU35,"&gt;0")</f>
        <v>0</v>
      </c>
      <c r="CY40" s="3894">
        <f>COUNTIF(CY4:CY35,CZ40)</f>
        <v>0</v>
      </c>
      <c r="CZ40" s="1053" t="str">
        <f>$E$47</f>
        <v>F</v>
      </c>
      <c r="DA40" s="8431" t="s">
        <v>5617</v>
      </c>
      <c r="DB40" s="8431"/>
      <c r="DC40" s="3895">
        <f>COUNTIF(CZ4:CZ35,"&gt;0")</f>
        <v>0</v>
      </c>
    </row>
    <row r="41" spans="1:107" ht="15" customHeight="1">
      <c r="B41" s="8441" t="s">
        <v>5618</v>
      </c>
      <c r="C41" s="8442"/>
      <c r="D41" s="8442"/>
      <c r="E41" s="8442"/>
      <c r="F41" s="8442"/>
      <c r="G41" s="8443"/>
      <c r="H41" s="3896">
        <f>COUNTIF(H4:H35,I41)</f>
        <v>0</v>
      </c>
      <c r="I41" s="3897" t="str">
        <f>$E$48</f>
        <v>AA</v>
      </c>
      <c r="J41" s="3898" t="s">
        <v>5619</v>
      </c>
      <c r="K41" s="8432">
        <f>IF(K39=0,0,K39/L40)</f>
        <v>0.34143518518518512</v>
      </c>
      <c r="L41" s="8433"/>
      <c r="M41" s="3896">
        <f>COUNTIF(M4:M35,N41)</f>
        <v>0</v>
      </c>
      <c r="N41" s="3897" t="str">
        <f>$E$48</f>
        <v>AA</v>
      </c>
      <c r="O41" s="3898" t="s">
        <v>5619</v>
      </c>
      <c r="P41" s="8432">
        <f>IF(P39=0,0,P39/Q40)</f>
        <v>0.31736111111111109</v>
      </c>
      <c r="Q41" s="8433"/>
      <c r="R41" s="3896">
        <f>COUNTIF(R4:R35,S41)</f>
        <v>0</v>
      </c>
      <c r="S41" s="3897" t="str">
        <f>$E$48</f>
        <v>AA</v>
      </c>
      <c r="T41" s="3898" t="s">
        <v>5619</v>
      </c>
      <c r="U41" s="8432">
        <f>IF(U39=0,0,U39/V40)</f>
        <v>0</v>
      </c>
      <c r="V41" s="8433"/>
      <c r="W41" s="3896">
        <f>COUNTIF(W4:W35,X41)</f>
        <v>1</v>
      </c>
      <c r="X41" s="3897" t="str">
        <f>$E$48</f>
        <v>AA</v>
      </c>
      <c r="Y41" s="3898" t="s">
        <v>5619</v>
      </c>
      <c r="Z41" s="8432">
        <f>IF(Z39=0,0,Z39/AA40)</f>
        <v>0</v>
      </c>
      <c r="AA41" s="8433"/>
      <c r="AB41" s="3896">
        <f>COUNTIF(AB4:AB35,AC41)</f>
        <v>0</v>
      </c>
      <c r="AC41" s="3897" t="str">
        <f>$E$48</f>
        <v>AA</v>
      </c>
      <c r="AD41" s="3898" t="s">
        <v>5619</v>
      </c>
      <c r="AE41" s="8432">
        <f>IF(AE39=0,0,AE39/AF40)</f>
        <v>0</v>
      </c>
      <c r="AF41" s="8433"/>
      <c r="AG41" s="3896">
        <f>COUNTIF(AG4:AG35,AH41)</f>
        <v>0</v>
      </c>
      <c r="AH41" s="3897" t="str">
        <f>$E$48</f>
        <v>AA</v>
      </c>
      <c r="AI41" s="3898" t="s">
        <v>5619</v>
      </c>
      <c r="AJ41" s="8432">
        <f>IF(AJ39=0,0,AJ39/AK40)</f>
        <v>0</v>
      </c>
      <c r="AK41" s="8433"/>
      <c r="AL41" s="3896">
        <f>COUNTIF(AL4:AL35,AM41)</f>
        <v>0</v>
      </c>
      <c r="AM41" s="3897" t="str">
        <f>$E$48</f>
        <v>AA</v>
      </c>
      <c r="AN41" s="3898" t="s">
        <v>5619</v>
      </c>
      <c r="AO41" s="8432">
        <f>IF(AO39=0,0,AO39/AP40)</f>
        <v>0</v>
      </c>
      <c r="AP41" s="8433"/>
      <c r="AQ41" s="3896">
        <f>COUNTIF(AQ4:AQ35,AR41)</f>
        <v>0</v>
      </c>
      <c r="AR41" s="3897" t="str">
        <f>$E$48</f>
        <v>AA</v>
      </c>
      <c r="AS41" s="3898" t="s">
        <v>5619</v>
      </c>
      <c r="AT41" s="8432">
        <f>IF(AT39=0,0,AT39/AU40)</f>
        <v>0</v>
      </c>
      <c r="AU41" s="8433"/>
      <c r="AV41" s="3896">
        <f>COUNTIF(AV4:AV35,AW41)</f>
        <v>0</v>
      </c>
      <c r="AW41" s="3897" t="str">
        <f>$E$48</f>
        <v>AA</v>
      </c>
      <c r="AX41" s="3898" t="s">
        <v>5619</v>
      </c>
      <c r="AY41" s="8432">
        <f>IF(AY39=0,0,AY39/AZ40)</f>
        <v>0</v>
      </c>
      <c r="AZ41" s="8433"/>
      <c r="BA41" s="3896">
        <f>COUNTIF(BA4:BA35,BB41)</f>
        <v>0</v>
      </c>
      <c r="BB41" s="3897" t="str">
        <f>$E$48</f>
        <v>AA</v>
      </c>
      <c r="BC41" s="3898" t="s">
        <v>5619</v>
      </c>
      <c r="BD41" s="8432">
        <f>IF(BD39=0,0,BD39/BE40)</f>
        <v>0</v>
      </c>
      <c r="BE41" s="8433"/>
      <c r="BF41" s="3896">
        <f>COUNTIF(BF4:BF35,BG41)</f>
        <v>0</v>
      </c>
      <c r="BG41" s="3897" t="str">
        <f>$E$48</f>
        <v>AA</v>
      </c>
      <c r="BH41" s="3898" t="s">
        <v>5619</v>
      </c>
      <c r="BI41" s="8432">
        <f>IF(BI39=0,0,BI39/BJ40)</f>
        <v>0</v>
      </c>
      <c r="BJ41" s="8433"/>
      <c r="BK41" s="3896">
        <f>COUNTIF(BK4:BK35,BL41)</f>
        <v>0</v>
      </c>
      <c r="BL41" s="3897" t="str">
        <f>$E$48</f>
        <v>AA</v>
      </c>
      <c r="BM41" s="3898" t="s">
        <v>5619</v>
      </c>
      <c r="BN41" s="8432">
        <f>IF(BN39=0,0,BN39/BO40)</f>
        <v>0</v>
      </c>
      <c r="BO41" s="8433"/>
      <c r="BP41" s="3896">
        <f>COUNTIF(BP4:BP35,BQ41)</f>
        <v>0</v>
      </c>
      <c r="BQ41" s="3897" t="str">
        <f>$E$48</f>
        <v>AA</v>
      </c>
      <c r="BR41" s="3898" t="s">
        <v>5619</v>
      </c>
      <c r="BS41" s="8432">
        <f>IF(BS39=0,0,BS39/BT40)</f>
        <v>0</v>
      </c>
      <c r="BT41" s="8433"/>
      <c r="BU41" s="3896">
        <f>COUNTIF(BU4:BU35,BV41)</f>
        <v>0</v>
      </c>
      <c r="BV41" s="3897" t="str">
        <f>$E$48</f>
        <v>AA</v>
      </c>
      <c r="BW41" s="3898" t="s">
        <v>5619</v>
      </c>
      <c r="BX41" s="8432">
        <f>IF(BX39=0,0,BX39/BY40)</f>
        <v>0</v>
      </c>
      <c r="BY41" s="8433"/>
      <c r="BZ41" s="3896">
        <f>COUNTIF(BZ4:BZ35,CA41)</f>
        <v>0</v>
      </c>
      <c r="CA41" s="3897" t="str">
        <f>$E$48</f>
        <v>AA</v>
      </c>
      <c r="CB41" s="3898" t="s">
        <v>5619</v>
      </c>
      <c r="CC41" s="8432">
        <f>IF(CC39=0,0,CC39/CD40)</f>
        <v>0</v>
      </c>
      <c r="CD41" s="8433"/>
      <c r="CE41" s="3896">
        <f>COUNTIF(CE4:CE35,CF41)</f>
        <v>0</v>
      </c>
      <c r="CF41" s="3897" t="str">
        <f>$E$48</f>
        <v>AA</v>
      </c>
      <c r="CG41" s="3898" t="s">
        <v>5619</v>
      </c>
      <c r="CH41" s="8432">
        <f>IF(CH39=0,0,CH39/CI40)</f>
        <v>0</v>
      </c>
      <c r="CI41" s="8433"/>
      <c r="CJ41" s="3896">
        <f>COUNTIF(CJ4:CJ35,CK41)</f>
        <v>0</v>
      </c>
      <c r="CK41" s="3897" t="str">
        <f>$E$48</f>
        <v>AA</v>
      </c>
      <c r="CL41" s="3898" t="s">
        <v>5619</v>
      </c>
      <c r="CM41" s="8432">
        <f>IF(CM39=0,0,CM39/CN40)</f>
        <v>0</v>
      </c>
      <c r="CN41" s="8433"/>
      <c r="CO41" s="3896">
        <f>COUNTIF(CO4:CO35,CP41)</f>
        <v>0</v>
      </c>
      <c r="CP41" s="3897" t="str">
        <f>$E$48</f>
        <v>AA</v>
      </c>
      <c r="CQ41" s="3898" t="s">
        <v>5619</v>
      </c>
      <c r="CR41" s="8432">
        <f>IF(CR39=0,0,CR39/CS40)</f>
        <v>0</v>
      </c>
      <c r="CS41" s="8433"/>
      <c r="CT41" s="3896">
        <f>COUNTIF(CT4:CT35,CU41)</f>
        <v>0</v>
      </c>
      <c r="CU41" s="3897" t="str">
        <f>$E$48</f>
        <v>AA</v>
      </c>
      <c r="CV41" s="3898" t="s">
        <v>5619</v>
      </c>
      <c r="CW41" s="8432">
        <f>IF(CW39=0,0,CW39/CX40)</f>
        <v>0</v>
      </c>
      <c r="CX41" s="8433"/>
      <c r="CY41" s="3896">
        <f>COUNTIF(CY4:CY35,CZ41)</f>
        <v>0</v>
      </c>
      <c r="CZ41" s="3897" t="str">
        <f>$E$48</f>
        <v>AA</v>
      </c>
      <c r="DA41" s="3898" t="s">
        <v>5619</v>
      </c>
      <c r="DB41" s="8432">
        <f>IF(DB39=0,0,DB39/DC40)</f>
        <v>0</v>
      </c>
      <c r="DC41" s="8433"/>
    </row>
    <row r="42" spans="1:107" ht="15" customHeight="1" thickBot="1">
      <c r="B42" s="812"/>
      <c r="C42" s="812"/>
      <c r="D42" s="812"/>
      <c r="E42" s="812"/>
      <c r="F42" s="812"/>
      <c r="G42" s="812"/>
      <c r="H42" s="812"/>
      <c r="I42" s="812"/>
      <c r="J42" s="812"/>
      <c r="K42" s="812"/>
      <c r="L42" s="812"/>
      <c r="M42" s="812"/>
      <c r="N42" s="812"/>
      <c r="O42" s="812"/>
      <c r="P42" s="812"/>
      <c r="Q42" s="812"/>
      <c r="R42" s="812"/>
      <c r="S42" s="812"/>
      <c r="T42" s="812"/>
      <c r="U42" s="812"/>
      <c r="V42" s="812"/>
      <c r="W42" s="812"/>
      <c r="X42" s="812"/>
      <c r="Y42" s="812"/>
      <c r="Z42" s="812"/>
      <c r="AA42" s="812"/>
      <c r="AB42" s="812"/>
      <c r="AC42" s="812"/>
      <c r="AD42" s="812"/>
      <c r="AE42" s="812"/>
      <c r="AF42" s="812"/>
      <c r="AG42" s="812"/>
      <c r="AH42" s="812"/>
    </row>
    <row r="43" spans="1:107" ht="15" customHeight="1">
      <c r="B43" s="3899" t="s">
        <v>5620</v>
      </c>
      <c r="C43" s="3900"/>
      <c r="D43" s="3900"/>
      <c r="E43" s="3900" t="s">
        <v>5621</v>
      </c>
      <c r="F43" s="3901" t="s">
        <v>5622</v>
      </c>
      <c r="G43" s="3902"/>
      <c r="H43" s="8434" t="s">
        <v>5623</v>
      </c>
      <c r="I43" s="8435"/>
      <c r="J43" s="8435"/>
      <c r="K43" s="8435"/>
      <c r="L43" s="8435"/>
      <c r="M43" s="8435"/>
      <c r="N43" s="8435"/>
      <c r="O43" s="8435"/>
      <c r="P43" s="812"/>
      <c r="Q43" s="812"/>
      <c r="R43" s="812"/>
      <c r="S43" s="812"/>
      <c r="T43" s="812"/>
      <c r="U43" s="812"/>
      <c r="V43" s="812"/>
      <c r="W43" s="812"/>
      <c r="X43" s="812"/>
      <c r="Y43" s="812"/>
      <c r="Z43" s="812"/>
      <c r="AA43" s="812"/>
      <c r="AB43" s="812"/>
      <c r="AC43" s="812"/>
      <c r="AD43" s="812"/>
      <c r="AE43" s="812"/>
      <c r="AF43" s="812"/>
      <c r="AG43" s="812"/>
      <c r="AH43" s="812"/>
    </row>
    <row r="44" spans="1:107" ht="15" customHeight="1">
      <c r="B44" s="3903" t="s">
        <v>5624</v>
      </c>
      <c r="E44" t="s">
        <v>5625</v>
      </c>
      <c r="F44" s="3904"/>
      <c r="G44" s="3905"/>
      <c r="H44" s="8434"/>
      <c r="I44" s="8435"/>
      <c r="J44" s="8435"/>
      <c r="K44" s="8435"/>
      <c r="L44" s="8435"/>
      <c r="M44" s="8435"/>
      <c r="N44" s="8435"/>
      <c r="O44" s="8435"/>
      <c r="P44" s="3906" t="s">
        <v>5626</v>
      </c>
      <c r="Q44" s="812"/>
      <c r="R44" s="812"/>
      <c r="S44" s="812"/>
      <c r="T44" s="812"/>
      <c r="U44" s="812"/>
      <c r="V44" s="812"/>
      <c r="W44" s="812"/>
      <c r="X44" s="812"/>
      <c r="Y44" s="812"/>
      <c r="Z44" s="812"/>
      <c r="AA44" s="812"/>
      <c r="AB44" s="812"/>
      <c r="AC44" s="812"/>
      <c r="AD44" s="812"/>
      <c r="AE44" s="812"/>
      <c r="AF44" s="812"/>
      <c r="AG44" s="812"/>
      <c r="AH44" s="812"/>
    </row>
    <row r="45" spans="1:107" ht="15" customHeight="1">
      <c r="B45" s="3907" t="s">
        <v>5627</v>
      </c>
      <c r="E45" t="s">
        <v>5628</v>
      </c>
      <c r="F45" s="3908"/>
      <c r="G45" s="3905"/>
      <c r="H45" s="8434"/>
      <c r="I45" s="8435"/>
      <c r="J45" s="8435"/>
      <c r="K45" s="8435"/>
      <c r="L45" s="8435"/>
      <c r="M45" s="8435"/>
      <c r="N45" s="8435"/>
      <c r="O45" s="8435"/>
      <c r="P45" s="812"/>
      <c r="Q45" s="812"/>
      <c r="R45" s="812"/>
      <c r="S45" s="812"/>
      <c r="T45" s="812"/>
      <c r="U45" s="812"/>
      <c r="V45" s="812"/>
      <c r="W45" s="812"/>
      <c r="X45" s="812"/>
      <c r="Y45" s="812"/>
      <c r="Z45" s="812"/>
      <c r="AA45" s="812"/>
      <c r="AB45" s="812"/>
      <c r="AC45" s="812"/>
      <c r="AD45" s="812"/>
      <c r="AE45" s="812"/>
      <c r="AF45" s="812"/>
      <c r="AG45" s="812"/>
      <c r="AH45" s="812"/>
    </row>
    <row r="46" spans="1:107" ht="15" customHeight="1">
      <c r="B46" s="3903" t="s">
        <v>5629</v>
      </c>
      <c r="E46" t="s">
        <v>5630</v>
      </c>
      <c r="F46" s="3909"/>
      <c r="G46" s="3905"/>
      <c r="H46" s="8434"/>
      <c r="I46" s="8435"/>
      <c r="J46" s="8435"/>
      <c r="K46" s="8435"/>
      <c r="L46" s="8435"/>
      <c r="M46" s="8435"/>
      <c r="N46" s="8435"/>
      <c r="O46" s="8435"/>
      <c r="P46" s="3710"/>
      <c r="Q46" s="3910" t="s">
        <v>5631</v>
      </c>
      <c r="R46" s="812"/>
      <c r="S46" s="812"/>
      <c r="T46" s="812"/>
      <c r="U46" s="812"/>
      <c r="V46" s="812"/>
      <c r="W46" s="812"/>
      <c r="X46" s="812"/>
      <c r="Y46" s="812"/>
      <c r="Z46" s="812"/>
      <c r="AA46" s="812"/>
      <c r="AB46" s="812"/>
      <c r="AC46" s="812"/>
      <c r="AD46" s="812"/>
      <c r="AE46" s="812"/>
      <c r="AF46" s="812"/>
      <c r="AG46" s="812"/>
      <c r="AH46" s="812"/>
    </row>
    <row r="47" spans="1:107" ht="15" customHeight="1">
      <c r="B47" s="3903" t="s">
        <v>5632</v>
      </c>
      <c r="E47" t="s">
        <v>354</v>
      </c>
      <c r="F47" s="3911"/>
      <c r="G47" s="3905"/>
      <c r="H47" s="8436" t="s">
        <v>5633</v>
      </c>
      <c r="I47" s="7382"/>
      <c r="J47" s="7382"/>
      <c r="K47" s="7382"/>
      <c r="L47" s="7382"/>
      <c r="M47" s="7382"/>
      <c r="N47" s="3710"/>
      <c r="O47" s="3710"/>
      <c r="P47" s="3710"/>
      <c r="Q47" s="812"/>
      <c r="R47" s="812"/>
      <c r="S47" s="812"/>
      <c r="T47" s="812"/>
      <c r="U47" s="812"/>
      <c r="V47" s="812"/>
      <c r="W47" s="812"/>
      <c r="X47" s="812"/>
      <c r="Y47" s="812"/>
      <c r="Z47" s="812"/>
      <c r="AA47" s="812"/>
      <c r="AB47" s="812"/>
      <c r="AC47" s="812"/>
      <c r="AD47" s="812"/>
      <c r="AE47" s="812"/>
      <c r="AF47" s="812"/>
      <c r="AG47" s="812"/>
      <c r="AH47" s="812"/>
    </row>
    <row r="48" spans="1:107" ht="15" customHeight="1">
      <c r="B48" s="3903" t="s">
        <v>5634</v>
      </c>
      <c r="E48" t="s">
        <v>5635</v>
      </c>
      <c r="F48" s="3912"/>
      <c r="G48" s="3905"/>
      <c r="H48" s="8436"/>
      <c r="I48" s="7382"/>
      <c r="J48" s="7382"/>
      <c r="K48" s="7382"/>
      <c r="L48" s="7382"/>
      <c r="M48" s="7382"/>
      <c r="N48" s="3710"/>
      <c r="O48" s="3710"/>
      <c r="P48" s="3710"/>
      <c r="Q48" s="3910" t="s">
        <v>5636</v>
      </c>
      <c r="R48" s="812"/>
      <c r="S48" s="812"/>
      <c r="T48" s="812"/>
      <c r="U48" s="812"/>
      <c r="V48" s="812"/>
      <c r="W48" s="812"/>
      <c r="X48" s="812"/>
      <c r="Y48" s="812"/>
      <c r="Z48" s="812"/>
      <c r="AA48" s="812"/>
      <c r="AB48" s="812"/>
      <c r="AC48" s="812"/>
      <c r="AD48" s="812"/>
      <c r="AE48" s="812"/>
      <c r="AF48" s="812"/>
      <c r="AG48" s="812"/>
      <c r="AH48" s="812"/>
    </row>
    <row r="49" spans="1:34" ht="15" customHeight="1">
      <c r="B49" s="3903" t="s">
        <v>5637</v>
      </c>
      <c r="E49" s="3913">
        <v>6.9444444444444441E-3</v>
      </c>
      <c r="F49" s="3914">
        <v>2</v>
      </c>
      <c r="G49" s="3905"/>
      <c r="H49" s="8436"/>
      <c r="I49" s="7382"/>
      <c r="J49" s="7382"/>
      <c r="K49" s="7382"/>
      <c r="L49" s="7382"/>
      <c r="M49" s="7382"/>
      <c r="N49" s="3710"/>
      <c r="O49" s="3710"/>
      <c r="P49" s="3710"/>
      <c r="Q49" s="812"/>
      <c r="R49" s="812"/>
      <c r="S49" s="812"/>
      <c r="T49" s="812"/>
      <c r="U49" s="812"/>
      <c r="V49" s="812"/>
      <c r="W49" s="812"/>
      <c r="X49" s="812"/>
      <c r="Y49" s="812"/>
      <c r="Z49" s="812"/>
      <c r="AA49" s="812"/>
      <c r="AB49" s="812"/>
      <c r="AC49" s="812"/>
      <c r="AD49" s="812"/>
      <c r="AE49" s="812"/>
      <c r="AF49" s="812"/>
      <c r="AG49" s="812"/>
      <c r="AH49" s="812"/>
    </row>
    <row r="50" spans="1:34" ht="15" customHeight="1">
      <c r="B50" s="3915" t="s">
        <v>5638</v>
      </c>
      <c r="E50" s="3916">
        <v>7</v>
      </c>
      <c r="F50" s="3917" t="s">
        <v>416</v>
      </c>
      <c r="G50" s="3905"/>
      <c r="H50" s="812"/>
      <c r="I50" s="812"/>
      <c r="J50" s="812"/>
      <c r="K50" s="812"/>
      <c r="L50" s="3710"/>
      <c r="M50" s="3710"/>
      <c r="N50" s="3710"/>
      <c r="O50" s="3710"/>
      <c r="P50" s="3710"/>
      <c r="Q50" s="3910" t="s">
        <v>5639</v>
      </c>
      <c r="R50" s="812"/>
      <c r="S50" s="812"/>
      <c r="T50" s="812"/>
      <c r="U50" s="812"/>
      <c r="V50" s="812"/>
      <c r="W50" s="812"/>
      <c r="X50" s="812"/>
      <c r="Y50" s="812"/>
      <c r="Z50" s="812"/>
      <c r="AA50" s="812"/>
      <c r="AB50" s="812"/>
      <c r="AC50" s="812"/>
      <c r="AD50" s="812"/>
      <c r="AE50" s="812"/>
      <c r="AF50" s="812"/>
      <c r="AG50" s="812"/>
      <c r="AH50" s="812"/>
    </row>
    <row r="51" spans="1:34" ht="15" customHeight="1">
      <c r="B51" s="3918" t="s">
        <v>5640</v>
      </c>
      <c r="E51" s="3919">
        <v>5</v>
      </c>
      <c r="F51" s="3876">
        <f>E51</f>
        <v>5</v>
      </c>
      <c r="G51" s="3905"/>
      <c r="H51" s="812"/>
      <c r="I51" s="812"/>
      <c r="J51" s="812"/>
      <c r="K51" s="812"/>
      <c r="L51" s="3710"/>
      <c r="M51" s="3920"/>
      <c r="N51" s="3710"/>
      <c r="O51" s="3710"/>
      <c r="P51" s="3710"/>
      <c r="Q51" s="812"/>
      <c r="R51" s="812"/>
      <c r="S51" s="812"/>
      <c r="T51" s="812"/>
      <c r="U51" s="812"/>
      <c r="V51" s="812"/>
      <c r="W51" s="812"/>
      <c r="X51" s="812"/>
      <c r="Y51" s="812"/>
      <c r="Z51" s="812"/>
      <c r="AA51" s="812"/>
      <c r="AB51" s="812"/>
      <c r="AC51" s="812"/>
      <c r="AD51" s="812"/>
      <c r="AE51" s="812"/>
      <c r="AF51" s="812"/>
      <c r="AG51" s="812"/>
      <c r="AH51" s="812"/>
    </row>
    <row r="52" spans="1:34" ht="15" customHeight="1">
      <c r="B52" s="3907" t="s">
        <v>5641</v>
      </c>
      <c r="E52" s="3921">
        <v>3</v>
      </c>
      <c r="F52" s="3876">
        <f>E52</f>
        <v>3</v>
      </c>
      <c r="G52" s="3905"/>
      <c r="H52" s="812"/>
      <c r="I52" s="812"/>
      <c r="J52" s="812"/>
      <c r="K52" s="812"/>
      <c r="L52" s="812"/>
      <c r="M52" s="812"/>
      <c r="N52" s="812"/>
      <c r="O52" s="812"/>
      <c r="P52" s="3710"/>
      <c r="Q52" s="3910" t="s">
        <v>5642</v>
      </c>
      <c r="R52" s="812"/>
      <c r="S52" s="812"/>
      <c r="T52" s="812"/>
      <c r="U52" s="812"/>
      <c r="V52" s="812"/>
      <c r="W52" s="812"/>
      <c r="X52" s="812"/>
      <c r="Y52" s="812"/>
      <c r="Z52" s="812"/>
      <c r="AA52" s="812"/>
      <c r="AB52" s="812"/>
      <c r="AC52" s="812"/>
      <c r="AD52" s="812"/>
      <c r="AE52" s="812"/>
      <c r="AF52" s="812"/>
      <c r="AG52" s="812"/>
      <c r="AH52" s="812"/>
    </row>
    <row r="53" spans="1:34" ht="15" customHeight="1" thickBot="1">
      <c r="B53" s="3922" t="s">
        <v>5643</v>
      </c>
      <c r="C53" s="3923"/>
      <c r="D53" s="3923"/>
      <c r="E53" s="3924">
        <v>2</v>
      </c>
      <c r="F53" s="3925">
        <f>E53</f>
        <v>2</v>
      </c>
      <c r="G53" s="3926"/>
      <c r="H53" s="812"/>
      <c r="I53" s="812"/>
      <c r="J53" s="812"/>
      <c r="K53" s="812"/>
      <c r="L53" s="3906"/>
      <c r="M53" s="812"/>
      <c r="N53" s="812"/>
      <c r="O53" s="3906"/>
      <c r="P53" s="812"/>
      <c r="Q53" s="812"/>
      <c r="R53" s="812"/>
      <c r="S53" s="812"/>
      <c r="T53" s="812"/>
      <c r="U53" s="812"/>
      <c r="V53" s="812"/>
      <c r="W53" s="812"/>
      <c r="X53" s="812"/>
      <c r="Y53" s="812"/>
      <c r="Z53" s="812"/>
      <c r="AA53" s="812"/>
      <c r="AB53" s="812"/>
      <c r="AC53" s="812"/>
      <c r="AD53" s="812"/>
      <c r="AE53" s="812"/>
      <c r="AF53" s="812"/>
      <c r="AG53" s="812"/>
      <c r="AH53" s="812"/>
    </row>
    <row r="54" spans="1:34" ht="15" customHeight="1">
      <c r="A54" s="812"/>
      <c r="B54" s="812"/>
      <c r="C54" s="812"/>
      <c r="D54" s="812"/>
      <c r="E54" s="812"/>
      <c r="F54" s="812"/>
      <c r="G54" s="812"/>
      <c r="H54" s="812"/>
      <c r="I54" s="812"/>
      <c r="J54" s="812"/>
      <c r="K54" s="812"/>
      <c r="L54" s="812"/>
      <c r="M54" s="812"/>
      <c r="N54" s="812"/>
      <c r="O54" s="812"/>
      <c r="P54" s="3906" t="s">
        <v>5644</v>
      </c>
      <c r="Q54" s="812"/>
      <c r="R54" s="812"/>
      <c r="S54" s="812"/>
      <c r="T54" s="812"/>
      <c r="U54" s="812"/>
      <c r="V54" s="812"/>
      <c r="W54" s="812"/>
      <c r="X54" s="812"/>
      <c r="Y54" s="812"/>
      <c r="Z54" s="812"/>
      <c r="AA54" s="812"/>
      <c r="AB54" s="812"/>
      <c r="AC54" s="812"/>
      <c r="AD54" s="812"/>
      <c r="AE54" s="812"/>
      <c r="AF54" s="812"/>
      <c r="AG54" s="812"/>
      <c r="AH54" s="812"/>
    </row>
    <row r="55" spans="1:34" ht="15" customHeight="1">
      <c r="A55" s="812"/>
      <c r="B55" s="812"/>
      <c r="C55" s="812"/>
      <c r="D55" s="812"/>
      <c r="E55" s="812"/>
      <c r="F55" s="812"/>
      <c r="G55" s="812"/>
      <c r="H55" s="812"/>
      <c r="I55" s="812"/>
      <c r="J55" s="812"/>
      <c r="K55" s="812"/>
      <c r="L55" s="812"/>
      <c r="M55" s="812"/>
      <c r="N55" s="812"/>
      <c r="O55" s="812"/>
      <c r="P55" s="812"/>
      <c r="Q55" s="812"/>
      <c r="R55" s="812"/>
      <c r="S55" s="812"/>
      <c r="T55" s="812"/>
      <c r="U55" s="812"/>
      <c r="V55" s="812"/>
      <c r="W55" s="812"/>
      <c r="X55" s="812"/>
      <c r="Y55" s="812"/>
      <c r="Z55" s="812"/>
      <c r="AA55" s="812"/>
      <c r="AB55" s="812"/>
      <c r="AC55" s="812"/>
      <c r="AD55" s="812"/>
      <c r="AE55" s="812"/>
      <c r="AF55" s="812"/>
      <c r="AG55" s="812"/>
      <c r="AH55" s="812"/>
    </row>
    <row r="56" spans="1:34" ht="28.5" customHeight="1">
      <c r="A56" s="812"/>
      <c r="B56" s="3927" t="s">
        <v>1104</v>
      </c>
      <c r="C56" s="812"/>
      <c r="D56" s="812"/>
      <c r="E56" s="812"/>
      <c r="F56" s="812"/>
      <c r="G56" s="812"/>
      <c r="H56" s="812"/>
      <c r="I56" s="812"/>
      <c r="J56" s="812"/>
      <c r="K56" s="812"/>
      <c r="L56" s="812"/>
      <c r="M56" s="812"/>
      <c r="N56" s="812"/>
      <c r="O56" s="812"/>
      <c r="P56" s="812"/>
      <c r="Q56" s="812"/>
      <c r="R56" s="812"/>
      <c r="S56" s="812"/>
      <c r="T56" s="812"/>
      <c r="U56" s="812"/>
      <c r="V56" s="812"/>
      <c r="W56" s="812"/>
      <c r="X56" s="812"/>
      <c r="Y56" s="812"/>
      <c r="Z56" s="812"/>
      <c r="AA56" s="812"/>
      <c r="AB56" s="812"/>
      <c r="AC56" s="812"/>
      <c r="AD56" s="812"/>
      <c r="AE56" s="812"/>
      <c r="AF56" s="812"/>
      <c r="AG56" s="812"/>
      <c r="AH56" s="812"/>
    </row>
    <row r="57" spans="1:34" ht="15" customHeight="1">
      <c r="A57" s="812"/>
      <c r="B57" s="812"/>
      <c r="C57" s="812"/>
      <c r="D57" s="812"/>
      <c r="E57" s="812"/>
      <c r="F57" s="812"/>
      <c r="G57" s="812"/>
      <c r="H57" s="812"/>
      <c r="I57" s="812"/>
      <c r="J57" s="812"/>
      <c r="K57" s="812"/>
      <c r="L57" s="812"/>
      <c r="M57" s="812"/>
      <c r="N57" s="812"/>
      <c r="O57" s="812"/>
      <c r="P57" s="812"/>
      <c r="Q57" s="812"/>
      <c r="R57" s="812"/>
      <c r="S57" s="812"/>
      <c r="T57" s="812"/>
      <c r="U57" s="812"/>
      <c r="V57" s="812"/>
      <c r="W57" s="812"/>
      <c r="X57" s="812"/>
      <c r="Y57" s="812"/>
      <c r="Z57" s="812"/>
      <c r="AA57" s="812"/>
      <c r="AB57" s="812"/>
      <c r="AC57" s="812"/>
      <c r="AD57" s="812"/>
      <c r="AE57" s="812"/>
      <c r="AF57" s="812"/>
      <c r="AG57" s="812"/>
      <c r="AH57" s="812"/>
    </row>
    <row r="58" spans="1:34" ht="15" customHeight="1">
      <c r="A58" s="812"/>
      <c r="B58" s="3928" t="s">
        <v>761</v>
      </c>
      <c r="C58" s="3929" t="s">
        <v>5645</v>
      </c>
      <c r="D58" s="812"/>
      <c r="E58" s="812"/>
      <c r="F58" s="3930"/>
      <c r="G58" s="3930"/>
      <c r="H58" s="3930"/>
      <c r="I58" s="812"/>
      <c r="J58" s="812"/>
      <c r="K58" s="812"/>
      <c r="L58" s="812"/>
      <c r="M58" s="812"/>
      <c r="N58" s="812"/>
      <c r="O58" s="812"/>
      <c r="P58" s="812"/>
      <c r="Q58" s="812"/>
      <c r="R58" s="812"/>
      <c r="S58" s="812"/>
      <c r="T58" s="812" t="s">
        <v>5646</v>
      </c>
      <c r="U58" s="812"/>
      <c r="V58" s="812"/>
      <c r="W58" s="812"/>
      <c r="X58" s="812"/>
      <c r="Y58" s="812"/>
      <c r="Z58" s="812"/>
      <c r="AA58" s="812"/>
      <c r="AB58" s="812"/>
      <c r="AC58" s="812"/>
      <c r="AD58" s="812"/>
      <c r="AE58" s="812"/>
      <c r="AF58" s="812"/>
      <c r="AG58" s="812"/>
      <c r="AH58" s="812"/>
    </row>
    <row r="59" spans="1:34" ht="15" customHeight="1">
      <c r="A59" s="812"/>
      <c r="B59" s="3928"/>
      <c r="C59" s="3931">
        <v>40299</v>
      </c>
      <c r="D59" s="812" t="s">
        <v>5647</v>
      </c>
      <c r="E59" s="812"/>
      <c r="F59" s="3932"/>
      <c r="G59" s="3933" t="s">
        <v>5648</v>
      </c>
      <c r="H59" s="8437">
        <v>40299</v>
      </c>
      <c r="I59" s="8437"/>
      <c r="J59" s="8437"/>
      <c r="K59" s="812"/>
      <c r="L59" s="812"/>
      <c r="M59" s="812"/>
      <c r="N59" s="812"/>
      <c r="O59" s="812"/>
      <c r="P59" s="812"/>
      <c r="Q59" s="812"/>
      <c r="R59" s="812"/>
      <c r="S59" s="812"/>
      <c r="T59" s="812"/>
      <c r="U59" s="812"/>
      <c r="V59" s="812"/>
      <c r="W59" s="812"/>
      <c r="X59" s="812"/>
      <c r="Y59" s="812"/>
      <c r="Z59" s="812"/>
      <c r="AA59" s="812"/>
      <c r="AB59" s="812"/>
      <c r="AC59" s="812"/>
      <c r="AD59" s="812"/>
      <c r="AE59" s="812"/>
      <c r="AF59" s="812"/>
      <c r="AG59" s="812"/>
      <c r="AH59" s="812"/>
    </row>
    <row r="60" spans="1:34" ht="15" customHeight="1">
      <c r="A60" s="812"/>
      <c r="B60" s="3928"/>
      <c r="C60" s="3931"/>
      <c r="D60" s="812"/>
      <c r="E60" s="812"/>
      <c r="F60" s="812"/>
      <c r="G60" s="812"/>
      <c r="H60" s="812"/>
      <c r="I60" s="812"/>
      <c r="J60" s="812"/>
      <c r="K60" s="812"/>
      <c r="L60" s="812"/>
      <c r="M60" s="812"/>
      <c r="N60" s="812"/>
      <c r="O60" s="812"/>
      <c r="P60" s="812"/>
      <c r="Q60" s="812"/>
      <c r="R60" s="812"/>
      <c r="S60" s="812"/>
      <c r="T60" s="812"/>
      <c r="U60" s="812"/>
      <c r="V60" s="812"/>
      <c r="W60" s="812"/>
      <c r="X60" s="812"/>
      <c r="Y60" s="812"/>
      <c r="Z60" s="812"/>
      <c r="AA60" s="812"/>
      <c r="AB60" s="812"/>
      <c r="AC60" s="812"/>
      <c r="AD60" s="812"/>
      <c r="AE60" s="812"/>
      <c r="AF60" s="812"/>
      <c r="AG60" s="812"/>
      <c r="AH60" s="812"/>
    </row>
    <row r="61" spans="1:34" ht="15" customHeight="1">
      <c r="A61" s="812"/>
      <c r="B61" s="3928" t="s">
        <v>763</v>
      </c>
      <c r="C61" s="3934" t="s">
        <v>5649</v>
      </c>
      <c r="D61" s="812"/>
      <c r="E61" s="812"/>
      <c r="F61" s="812"/>
      <c r="G61" s="812"/>
      <c r="H61" s="812"/>
      <c r="I61" s="812"/>
      <c r="J61" s="812"/>
      <c r="K61" s="812"/>
      <c r="L61" s="812"/>
      <c r="M61" s="812"/>
      <c r="N61" s="812"/>
      <c r="O61" s="812"/>
      <c r="P61" s="812"/>
      <c r="Q61" s="812"/>
      <c r="R61" s="812"/>
      <c r="S61" s="812"/>
      <c r="T61" s="812"/>
      <c r="U61" s="812"/>
      <c r="V61" s="812"/>
      <c r="W61" s="812"/>
      <c r="X61" s="812"/>
      <c r="Y61" s="812"/>
      <c r="Z61" s="812"/>
      <c r="AA61" s="812"/>
      <c r="AB61" s="812"/>
      <c r="AC61" s="812"/>
      <c r="AD61" s="812"/>
      <c r="AE61" s="812"/>
      <c r="AF61" s="812"/>
      <c r="AG61" s="812"/>
      <c r="AH61" s="812"/>
    </row>
    <row r="62" spans="1:34" ht="15" customHeight="1">
      <c r="A62" s="812"/>
      <c r="B62" s="3928"/>
      <c r="C62" s="812"/>
      <c r="D62" s="812"/>
      <c r="E62" s="3916">
        <v>7</v>
      </c>
      <c r="F62" s="812"/>
      <c r="G62" s="812" t="s">
        <v>5650</v>
      </c>
      <c r="H62" s="812"/>
      <c r="I62" s="812"/>
      <c r="J62" s="812"/>
      <c r="K62" s="812"/>
      <c r="L62" s="812"/>
      <c r="M62" s="812"/>
      <c r="N62" s="812"/>
      <c r="O62" s="812"/>
      <c r="P62" s="812"/>
      <c r="Q62" s="812"/>
      <c r="R62" s="3916"/>
      <c r="S62" s="812"/>
      <c r="T62" s="812"/>
      <c r="U62" s="812"/>
      <c r="V62" s="812"/>
      <c r="W62" s="812"/>
      <c r="X62" s="812"/>
      <c r="Y62" s="812"/>
      <c r="Z62" s="812"/>
      <c r="AA62" s="812"/>
      <c r="AB62" s="812"/>
      <c r="AC62" s="812"/>
      <c r="AD62" s="812"/>
      <c r="AE62" s="812"/>
      <c r="AF62" s="812"/>
      <c r="AG62" s="812"/>
      <c r="AH62" s="812"/>
    </row>
    <row r="63" spans="1:34" ht="15" customHeight="1">
      <c r="A63" s="812"/>
      <c r="B63" s="3928"/>
      <c r="C63" s="812"/>
      <c r="D63" s="812"/>
      <c r="E63" s="3919">
        <v>5</v>
      </c>
      <c r="F63" s="812"/>
      <c r="G63" s="812" t="s">
        <v>5651</v>
      </c>
      <c r="H63" s="812"/>
      <c r="I63" s="812"/>
      <c r="J63" s="812"/>
      <c r="K63" s="812"/>
      <c r="L63" s="812"/>
      <c r="M63" s="812"/>
      <c r="N63" s="812"/>
      <c r="O63" s="812"/>
      <c r="P63" s="812"/>
      <c r="Q63" s="812"/>
      <c r="R63" s="3916"/>
      <c r="S63" s="812"/>
      <c r="T63" s="812"/>
      <c r="U63" s="812"/>
      <c r="V63" s="812"/>
      <c r="W63" s="812"/>
      <c r="X63" s="812"/>
      <c r="Y63" s="812"/>
      <c r="Z63" s="812"/>
      <c r="AA63" s="812"/>
      <c r="AB63" s="812"/>
      <c r="AC63" s="812"/>
      <c r="AD63" s="812"/>
      <c r="AE63" s="812"/>
      <c r="AF63" s="812"/>
      <c r="AG63" s="812"/>
      <c r="AH63" s="812"/>
    </row>
    <row r="64" spans="1:34" ht="15" customHeight="1">
      <c r="A64" s="812"/>
      <c r="B64" s="3928"/>
      <c r="C64" s="812"/>
      <c r="D64" s="812"/>
      <c r="E64" s="3921">
        <v>3</v>
      </c>
      <c r="F64" s="812"/>
      <c r="G64" s="812" t="s">
        <v>5652</v>
      </c>
      <c r="H64" s="812"/>
      <c r="I64" s="812"/>
      <c r="J64" s="812"/>
      <c r="K64" s="812"/>
      <c r="L64" s="812"/>
      <c r="M64" s="812"/>
      <c r="N64" s="812"/>
      <c r="O64" s="812"/>
      <c r="P64" s="812"/>
      <c r="Q64" s="812"/>
      <c r="R64" s="3916"/>
      <c r="S64" s="812"/>
      <c r="T64" s="812"/>
      <c r="U64" s="812"/>
      <c r="V64" s="812"/>
      <c r="W64" s="812"/>
      <c r="X64" s="812"/>
      <c r="Y64" s="812"/>
      <c r="Z64" s="812"/>
      <c r="AA64" s="812"/>
      <c r="AB64" s="812"/>
      <c r="AC64" s="812"/>
      <c r="AD64" s="812"/>
      <c r="AE64" s="812"/>
      <c r="AF64" s="812"/>
      <c r="AG64" s="812"/>
      <c r="AH64" s="812"/>
    </row>
    <row r="65" spans="1:47" ht="15" customHeight="1" thickBot="1">
      <c r="A65" s="812"/>
      <c r="B65" s="3928"/>
      <c r="C65" s="812"/>
      <c r="D65" s="812"/>
      <c r="E65" s="3924">
        <v>2</v>
      </c>
      <c r="F65" s="812"/>
      <c r="G65" s="812" t="s">
        <v>5653</v>
      </c>
      <c r="H65" s="812"/>
      <c r="I65" s="812"/>
      <c r="J65" s="812"/>
      <c r="K65" s="812"/>
      <c r="L65" s="812"/>
      <c r="M65" s="812"/>
      <c r="N65" s="812"/>
      <c r="O65" s="812"/>
      <c r="P65" s="812"/>
      <c r="Q65" s="812"/>
      <c r="R65" s="3916"/>
      <c r="S65" s="812"/>
      <c r="T65" s="812"/>
      <c r="U65" s="812"/>
      <c r="V65" s="812"/>
      <c r="W65" s="812"/>
      <c r="X65" s="812"/>
      <c r="Y65" s="812"/>
      <c r="Z65" s="812"/>
      <c r="AA65" s="812"/>
      <c r="AB65" s="812"/>
      <c r="AC65" s="812"/>
      <c r="AD65" s="812"/>
      <c r="AE65" s="812"/>
      <c r="AF65" s="812"/>
      <c r="AG65" s="812"/>
      <c r="AH65" s="812"/>
    </row>
    <row r="66" spans="1:47" ht="15" customHeight="1">
      <c r="A66" s="812"/>
      <c r="B66" s="3928"/>
      <c r="C66" s="812"/>
      <c r="D66" s="812"/>
      <c r="E66" s="812"/>
      <c r="F66" s="812"/>
      <c r="G66" s="812"/>
      <c r="H66" s="812"/>
      <c r="I66" s="812"/>
      <c r="J66" s="812"/>
      <c r="K66" s="812"/>
      <c r="L66" s="812"/>
      <c r="M66" s="812"/>
      <c r="N66" s="812"/>
      <c r="O66" s="812"/>
      <c r="P66" s="812"/>
      <c r="Q66" s="812"/>
      <c r="R66" s="3916"/>
      <c r="S66" s="812"/>
      <c r="T66" s="812"/>
      <c r="U66" s="812"/>
      <c r="V66" s="812"/>
      <c r="W66" s="812"/>
      <c r="X66" s="812"/>
      <c r="Y66" s="812"/>
      <c r="Z66" s="812"/>
      <c r="AA66" s="812"/>
      <c r="AB66" s="812"/>
      <c r="AC66" s="812"/>
      <c r="AD66" s="812"/>
      <c r="AE66" s="812"/>
      <c r="AF66" s="812"/>
      <c r="AG66" s="812"/>
      <c r="AH66" s="812"/>
    </row>
    <row r="67" spans="1:47" ht="15" customHeight="1">
      <c r="A67" s="812"/>
      <c r="B67" s="3928" t="s">
        <v>766</v>
      </c>
      <c r="C67" s="3934" t="s">
        <v>5654</v>
      </c>
      <c r="D67" s="812"/>
      <c r="E67" s="812"/>
      <c r="F67" s="812"/>
      <c r="G67" s="812"/>
      <c r="H67" s="812"/>
      <c r="I67" s="812"/>
      <c r="J67" s="812"/>
      <c r="K67" s="812"/>
      <c r="L67" s="812"/>
      <c r="M67" s="812"/>
      <c r="N67" s="812"/>
      <c r="O67" s="812"/>
      <c r="P67" s="812"/>
      <c r="Q67" s="812"/>
      <c r="R67" s="812"/>
      <c r="S67" s="812"/>
      <c r="T67" s="812"/>
      <c r="U67" s="812"/>
      <c r="V67" s="812"/>
      <c r="W67" s="812"/>
      <c r="X67" s="812"/>
      <c r="Y67" s="812"/>
      <c r="Z67" s="812"/>
      <c r="AA67" s="812"/>
      <c r="AB67" s="812"/>
      <c r="AC67" s="812"/>
      <c r="AD67" s="812"/>
      <c r="AE67" s="812"/>
      <c r="AF67" s="812"/>
      <c r="AG67" s="812"/>
      <c r="AH67" s="812"/>
    </row>
    <row r="68" spans="1:47" ht="15" customHeight="1">
      <c r="A68" s="812"/>
      <c r="B68" s="3928"/>
      <c r="C68" s="812"/>
      <c r="D68" s="812"/>
      <c r="E68" s="3913">
        <v>6.9444444444444441E-3</v>
      </c>
      <c r="F68" s="812"/>
      <c r="G68" s="812" t="s">
        <v>5655</v>
      </c>
      <c r="H68" s="812"/>
      <c r="I68" s="812"/>
      <c r="J68" s="812"/>
      <c r="K68" s="812"/>
      <c r="L68" s="812"/>
      <c r="M68" s="812"/>
      <c r="N68" s="812"/>
      <c r="O68" s="812"/>
      <c r="P68" s="812"/>
      <c r="Q68" s="812"/>
      <c r="R68" s="812"/>
      <c r="S68" s="812"/>
      <c r="T68" s="812"/>
      <c r="U68" s="812"/>
      <c r="V68" s="812"/>
      <c r="W68" s="812"/>
      <c r="X68" s="812"/>
      <c r="Y68" s="812"/>
      <c r="Z68" s="812"/>
      <c r="AA68" s="812"/>
      <c r="AB68" s="812"/>
      <c r="AC68" s="812"/>
      <c r="AD68" s="812"/>
      <c r="AE68" s="812"/>
      <c r="AF68" s="812"/>
      <c r="AG68" s="812"/>
      <c r="AH68" s="812"/>
    </row>
    <row r="69" spans="1:47" ht="15" customHeight="1">
      <c r="A69" s="812"/>
      <c r="B69" s="3928"/>
      <c r="C69" s="812"/>
      <c r="D69" s="812"/>
      <c r="E69" s="812"/>
      <c r="F69" s="812"/>
      <c r="G69" s="812"/>
      <c r="H69" s="812"/>
      <c r="I69" s="812"/>
      <c r="J69" s="812"/>
      <c r="K69" s="812"/>
      <c r="L69" s="812"/>
      <c r="M69" s="812"/>
      <c r="N69" s="812"/>
      <c r="O69" s="812"/>
      <c r="P69" s="812"/>
      <c r="Q69" s="812"/>
      <c r="R69" s="812"/>
      <c r="S69" s="812"/>
      <c r="T69" s="812"/>
      <c r="U69" s="812"/>
      <c r="V69" s="812"/>
      <c r="W69" s="812"/>
      <c r="X69" s="812"/>
      <c r="Y69" s="812"/>
      <c r="Z69" s="812"/>
      <c r="AA69" s="812"/>
      <c r="AB69" s="812"/>
      <c r="AC69" s="812"/>
      <c r="AD69" s="812"/>
      <c r="AE69" s="812"/>
      <c r="AF69" s="812"/>
      <c r="AG69" s="812"/>
      <c r="AH69" s="812"/>
    </row>
    <row r="70" spans="1:47" ht="15" customHeight="1">
      <c r="A70" s="812"/>
      <c r="B70" s="3928" t="s">
        <v>810</v>
      </c>
      <c r="C70" s="3934" t="s">
        <v>5656</v>
      </c>
      <c r="D70" s="812"/>
      <c r="E70" s="812"/>
      <c r="F70" s="812"/>
      <c r="G70" s="812"/>
      <c r="H70" s="812"/>
      <c r="I70" s="812"/>
      <c r="J70" s="812"/>
      <c r="K70" s="812"/>
      <c r="L70" s="812"/>
      <c r="M70" s="812"/>
      <c r="N70" s="812"/>
      <c r="O70" s="812"/>
      <c r="P70" s="812"/>
      <c r="Q70" s="812"/>
      <c r="R70" s="812"/>
      <c r="S70" s="812"/>
      <c r="T70" s="812"/>
      <c r="U70" s="812"/>
      <c r="V70" s="812"/>
      <c r="W70" s="812"/>
      <c r="X70" s="812"/>
      <c r="Y70" s="812"/>
      <c r="Z70" s="812"/>
      <c r="AA70" s="812"/>
      <c r="AB70" s="812"/>
      <c r="AC70" s="812"/>
      <c r="AD70" s="812"/>
      <c r="AE70" s="812"/>
      <c r="AF70" s="812"/>
      <c r="AG70" s="812"/>
      <c r="AH70" s="812"/>
    </row>
    <row r="71" spans="1:47" ht="15" customHeight="1">
      <c r="A71" s="812"/>
      <c r="B71" s="3928"/>
      <c r="C71" s="812"/>
      <c r="D71" s="812"/>
      <c r="E71" s="812"/>
      <c r="F71" s="812"/>
      <c r="G71" s="812"/>
      <c r="H71" s="812"/>
      <c r="I71" s="812"/>
      <c r="J71" s="812"/>
      <c r="K71" s="812"/>
      <c r="L71" s="812"/>
      <c r="M71" s="812"/>
      <c r="N71" s="812"/>
      <c r="O71" s="812"/>
      <c r="P71" s="812"/>
      <c r="Q71" s="812"/>
      <c r="R71" s="812"/>
      <c r="S71" s="812"/>
      <c r="T71" s="812"/>
      <c r="U71" s="812"/>
      <c r="V71" s="812"/>
      <c r="W71" s="812"/>
      <c r="X71" s="812"/>
      <c r="Y71" s="812"/>
      <c r="Z71" s="812"/>
      <c r="AA71" s="812"/>
      <c r="AB71" s="812"/>
      <c r="AC71" s="812"/>
      <c r="AD71" s="812"/>
      <c r="AE71" s="812"/>
      <c r="AF71" s="812"/>
      <c r="AG71" s="812"/>
      <c r="AH71" s="812"/>
    </row>
    <row r="72" spans="1:47" ht="15" customHeight="1">
      <c r="A72" s="812"/>
      <c r="B72" s="3928"/>
      <c r="C72" s="812"/>
      <c r="D72" s="812"/>
      <c r="E72" s="8438" t="s">
        <v>5588</v>
      </c>
      <c r="F72" s="8439"/>
      <c r="G72" s="8439"/>
      <c r="H72" s="8439"/>
      <c r="I72" s="8440"/>
      <c r="J72" s="812"/>
      <c r="K72" s="812" t="s">
        <v>5657</v>
      </c>
      <c r="L72" s="812"/>
      <c r="M72" s="812"/>
      <c r="N72" s="812"/>
      <c r="O72" s="812"/>
      <c r="P72" s="812"/>
      <c r="Q72" s="812"/>
      <c r="R72" s="812"/>
      <c r="S72" s="812"/>
      <c r="T72" s="812"/>
      <c r="U72" s="812"/>
      <c r="V72" s="812"/>
      <c r="W72" s="812"/>
      <c r="X72" s="812"/>
      <c r="Y72" s="812"/>
      <c r="Z72" s="812"/>
      <c r="AA72" s="812"/>
      <c r="AB72" s="812"/>
      <c r="AC72" s="812"/>
      <c r="AD72" s="812"/>
      <c r="AE72" s="812"/>
      <c r="AF72" s="812"/>
      <c r="AG72" s="812"/>
      <c r="AH72" s="812"/>
    </row>
    <row r="73" spans="1:47" ht="15" customHeight="1">
      <c r="A73" s="812"/>
      <c r="B73" s="3928"/>
      <c r="C73" s="812"/>
      <c r="D73" s="812"/>
      <c r="E73" s="812"/>
      <c r="F73" s="812"/>
      <c r="G73" s="812"/>
      <c r="H73" s="812"/>
      <c r="I73" s="812"/>
      <c r="J73" s="812"/>
      <c r="K73" s="812"/>
      <c r="L73" s="812"/>
      <c r="M73" s="812"/>
      <c r="N73" s="812"/>
      <c r="O73" s="812"/>
      <c r="P73" s="812"/>
      <c r="Q73" s="812"/>
      <c r="R73" s="812"/>
      <c r="S73" s="812"/>
      <c r="T73" s="812"/>
      <c r="U73" s="812"/>
      <c r="V73" s="812"/>
      <c r="W73" s="812"/>
      <c r="X73" s="812"/>
      <c r="Y73" s="812"/>
      <c r="Z73" s="812"/>
      <c r="AA73" s="812"/>
      <c r="AB73" s="812"/>
      <c r="AC73" s="812"/>
      <c r="AD73" s="812"/>
      <c r="AE73" s="812"/>
      <c r="AF73" s="812"/>
      <c r="AG73" s="812"/>
      <c r="AH73" s="812"/>
    </row>
    <row r="74" spans="1:47" ht="15" customHeight="1">
      <c r="A74" s="812"/>
      <c r="B74" s="3928" t="s">
        <v>990</v>
      </c>
      <c r="C74" s="3934" t="s">
        <v>5658</v>
      </c>
      <c r="D74" s="812"/>
      <c r="E74" s="812"/>
      <c r="F74" s="812"/>
      <c r="G74" s="812"/>
      <c r="H74" s="812"/>
      <c r="I74" s="812"/>
      <c r="J74" s="812"/>
      <c r="K74" s="812"/>
      <c r="L74" s="812"/>
      <c r="M74" s="812"/>
      <c r="N74" s="812"/>
      <c r="O74" s="812"/>
      <c r="P74" s="812"/>
      <c r="Q74" s="812"/>
      <c r="R74" s="812"/>
      <c r="S74" s="812"/>
      <c r="T74" s="812"/>
      <c r="U74" s="812"/>
      <c r="V74" s="812"/>
      <c r="W74" s="812"/>
      <c r="X74" s="812"/>
      <c r="Y74" s="812"/>
      <c r="Z74" s="812"/>
      <c r="AA74" s="812"/>
      <c r="AB74" s="812"/>
      <c r="AC74" s="812"/>
      <c r="AD74" s="812"/>
      <c r="AE74" s="812"/>
      <c r="AF74" s="812"/>
      <c r="AG74" s="812"/>
      <c r="AH74" s="812"/>
    </row>
    <row r="75" spans="1:47" ht="15" customHeight="1">
      <c r="A75" s="812"/>
      <c r="B75" s="3928"/>
      <c r="C75" s="812"/>
      <c r="D75" s="812"/>
      <c r="E75" s="812" t="s">
        <v>5625</v>
      </c>
      <c r="F75" s="812"/>
      <c r="G75" s="812" t="s">
        <v>5659</v>
      </c>
      <c r="H75" s="812"/>
      <c r="I75" s="812"/>
      <c r="J75" s="812"/>
      <c r="K75" s="812"/>
      <c r="L75" s="812"/>
      <c r="M75" s="812"/>
      <c r="N75" s="812"/>
      <c r="O75" s="812"/>
      <c r="P75" s="812"/>
      <c r="Q75" s="812"/>
      <c r="R75" s="812"/>
      <c r="S75" s="812"/>
      <c r="T75" s="812"/>
      <c r="U75" s="812"/>
      <c r="V75" s="812"/>
      <c r="W75" s="812"/>
      <c r="X75" s="812"/>
      <c r="Y75" s="812"/>
      <c r="Z75" s="812"/>
      <c r="AA75" s="812"/>
      <c r="AB75" s="812"/>
      <c r="AC75" s="812"/>
      <c r="AD75" s="812"/>
      <c r="AE75" s="812"/>
      <c r="AF75" s="812"/>
      <c r="AG75" s="812"/>
      <c r="AH75" s="812"/>
    </row>
    <row r="76" spans="1:47" ht="15" customHeight="1">
      <c r="A76" s="812"/>
      <c r="B76" s="3928"/>
      <c r="C76" s="812"/>
      <c r="D76" s="812"/>
      <c r="E76" s="812" t="s">
        <v>5628</v>
      </c>
      <c r="F76" s="812"/>
      <c r="G76" s="812" t="s">
        <v>5660</v>
      </c>
      <c r="H76" s="812"/>
      <c r="I76" s="812"/>
      <c r="J76" s="812"/>
      <c r="K76" s="812"/>
      <c r="L76" s="812"/>
      <c r="M76" s="812"/>
      <c r="N76" s="812"/>
      <c r="O76" s="812"/>
      <c r="P76" s="812"/>
      <c r="Q76" s="812"/>
      <c r="R76" s="812"/>
      <c r="S76" s="812"/>
      <c r="T76" s="812"/>
      <c r="U76" s="812"/>
      <c r="V76" s="812"/>
      <c r="W76" s="812"/>
      <c r="X76" s="812"/>
      <c r="Y76" s="812"/>
      <c r="Z76" s="812"/>
      <c r="AA76" s="812"/>
      <c r="AB76" s="812"/>
      <c r="AC76" s="812"/>
      <c r="AD76" s="812"/>
      <c r="AE76" s="812"/>
      <c r="AF76" s="812"/>
      <c r="AG76" s="812"/>
      <c r="AH76" s="812"/>
    </row>
    <row r="77" spans="1:47" ht="15" customHeight="1">
      <c r="A77" s="812"/>
      <c r="B77" s="3935"/>
      <c r="C77" s="812"/>
      <c r="D77" s="812"/>
      <c r="E77" s="812" t="s">
        <v>5630</v>
      </c>
      <c r="F77" s="812"/>
      <c r="G77" s="812" t="s">
        <v>5661</v>
      </c>
      <c r="H77" s="812"/>
      <c r="I77" s="812"/>
      <c r="J77" s="812"/>
      <c r="K77" s="812"/>
      <c r="L77" s="812"/>
      <c r="M77" s="812"/>
      <c r="N77" s="812"/>
      <c r="O77" s="812"/>
      <c r="P77" s="812"/>
      <c r="Q77" s="812"/>
      <c r="R77" s="812"/>
      <c r="S77" s="812"/>
      <c r="T77" s="812"/>
      <c r="U77" s="812"/>
      <c r="V77" s="812"/>
      <c r="W77" s="812"/>
      <c r="X77" s="812"/>
      <c r="Y77" s="812"/>
      <c r="Z77" s="812"/>
      <c r="AA77" s="812"/>
      <c r="AB77" s="812"/>
      <c r="AC77" s="812"/>
      <c r="AD77" s="812"/>
      <c r="AE77" s="812"/>
      <c r="AF77" s="812"/>
      <c r="AG77" s="812"/>
      <c r="AH77" s="812"/>
    </row>
    <row r="78" spans="1:47" ht="15" customHeight="1">
      <c r="A78" s="812"/>
      <c r="B78" s="3935"/>
      <c r="C78" s="812"/>
      <c r="D78" s="812"/>
      <c r="E78" s="812" t="s">
        <v>354</v>
      </c>
      <c r="F78" s="812"/>
      <c r="G78" s="812" t="s">
        <v>5662</v>
      </c>
      <c r="H78" s="812"/>
      <c r="I78" s="812"/>
      <c r="J78" s="812"/>
      <c r="K78" s="812"/>
      <c r="L78" s="812"/>
      <c r="M78" s="812"/>
      <c r="N78" s="812"/>
      <c r="O78" s="812"/>
      <c r="P78" s="812"/>
      <c r="Q78" s="812"/>
      <c r="R78" s="812"/>
      <c r="S78" s="812"/>
      <c r="T78" s="812"/>
      <c r="U78" s="812"/>
      <c r="V78" s="812"/>
      <c r="W78" s="812"/>
      <c r="X78" s="812"/>
      <c r="Y78" s="812"/>
      <c r="Z78" s="812"/>
      <c r="AA78" s="812"/>
      <c r="AB78" s="812"/>
      <c r="AC78" s="812"/>
      <c r="AD78" s="812"/>
      <c r="AE78" s="812"/>
      <c r="AF78" s="812"/>
      <c r="AG78" s="812"/>
      <c r="AH78" s="812"/>
    </row>
    <row r="79" spans="1:47" ht="15" customHeight="1">
      <c r="A79" s="812"/>
      <c r="B79" s="3935"/>
      <c r="C79" s="812"/>
      <c r="D79" s="812"/>
      <c r="E79" s="812" t="s">
        <v>5635</v>
      </c>
      <c r="F79" s="812"/>
      <c r="G79" s="812" t="s">
        <v>5663</v>
      </c>
      <c r="H79" s="812"/>
      <c r="I79" s="812"/>
      <c r="J79" s="812"/>
      <c r="K79" s="812"/>
      <c r="L79" s="812"/>
      <c r="M79" s="812"/>
      <c r="N79" s="812"/>
      <c r="O79" s="812"/>
      <c r="P79" s="812"/>
      <c r="Q79" s="812"/>
      <c r="R79" s="812"/>
      <c r="S79" s="812"/>
      <c r="T79" s="812"/>
      <c r="U79" s="812"/>
      <c r="V79" s="812"/>
      <c r="W79" s="812"/>
      <c r="X79" s="812"/>
      <c r="Y79" s="812"/>
      <c r="Z79" s="812"/>
      <c r="AA79" s="812"/>
      <c r="AB79" s="812"/>
      <c r="AC79" s="812"/>
      <c r="AD79" s="812"/>
      <c r="AE79" s="812"/>
      <c r="AF79" s="812"/>
      <c r="AG79" s="812"/>
      <c r="AH79" s="812"/>
    </row>
    <row r="80" spans="1:47" ht="15" customHeight="1">
      <c r="A80" s="812"/>
      <c r="B80" s="3935"/>
      <c r="C80" s="812"/>
      <c r="D80" s="812" t="s">
        <v>5664</v>
      </c>
      <c r="E80" s="812"/>
      <c r="F80" s="812"/>
      <c r="G80" s="812"/>
      <c r="H80" s="812"/>
      <c r="I80" s="812"/>
      <c r="J80" s="812"/>
      <c r="K80" s="812"/>
      <c r="L80" s="812"/>
      <c r="M80" s="812"/>
      <c r="N80" s="812"/>
      <c r="O80" s="812"/>
      <c r="P80" s="812"/>
      <c r="Q80" s="812"/>
      <c r="R80" s="812"/>
      <c r="S80" s="812"/>
      <c r="T80" s="812"/>
      <c r="U80" s="812"/>
      <c r="V80" s="812"/>
      <c r="W80" s="812"/>
      <c r="X80" s="812"/>
      <c r="Y80" s="812"/>
      <c r="Z80" s="812"/>
      <c r="AA80" s="812"/>
      <c r="AB80" s="812"/>
      <c r="AC80" s="812"/>
      <c r="AD80" s="812"/>
      <c r="AE80" s="812"/>
      <c r="AF80" s="812"/>
      <c r="AG80" s="812"/>
      <c r="AH80" s="812"/>
      <c r="AU80" s="3936"/>
    </row>
    <row r="81" spans="1:47" ht="15" customHeight="1">
      <c r="A81" s="812"/>
      <c r="B81" s="3935"/>
      <c r="C81" s="812"/>
      <c r="D81" s="812"/>
      <c r="E81" s="3887"/>
      <c r="F81" s="1053" t="s">
        <v>5625</v>
      </c>
      <c r="G81" s="812" t="s">
        <v>5665</v>
      </c>
      <c r="H81" s="812"/>
      <c r="I81" s="812"/>
      <c r="J81" s="812"/>
      <c r="K81" s="812"/>
      <c r="L81" s="812"/>
      <c r="M81" s="812"/>
      <c r="N81" s="812"/>
      <c r="O81" s="812"/>
      <c r="P81" s="812"/>
      <c r="Q81" s="812"/>
      <c r="R81" s="812"/>
      <c r="S81" s="812"/>
      <c r="T81" s="812"/>
      <c r="U81" s="812"/>
      <c r="V81" s="812"/>
      <c r="W81" s="812"/>
      <c r="X81" s="812"/>
      <c r="Y81" s="812"/>
      <c r="Z81" s="812"/>
      <c r="AA81" s="812"/>
      <c r="AB81" s="812"/>
      <c r="AC81" s="812"/>
      <c r="AD81" s="812"/>
      <c r="AE81" s="812"/>
      <c r="AF81" s="812"/>
      <c r="AG81" s="812"/>
      <c r="AH81" s="812"/>
      <c r="AU81" s="3936"/>
    </row>
    <row r="82" spans="1:47" ht="15" customHeight="1">
      <c r="A82" s="812"/>
      <c r="B82" s="3935"/>
      <c r="C82" s="812"/>
      <c r="D82" s="812"/>
      <c r="E82" s="3889"/>
      <c r="F82" s="1053" t="s">
        <v>5628</v>
      </c>
      <c r="G82" s="812" t="s">
        <v>5666</v>
      </c>
      <c r="H82" s="812"/>
      <c r="I82" s="812"/>
      <c r="J82" s="812"/>
      <c r="K82" s="812"/>
      <c r="L82" s="812"/>
      <c r="M82" s="812"/>
      <c r="N82" s="812"/>
      <c r="O82" s="812"/>
      <c r="P82" s="812"/>
      <c r="Q82" s="812"/>
      <c r="R82" s="812"/>
      <c r="S82" s="812"/>
      <c r="T82" s="812"/>
      <c r="U82" s="812"/>
      <c r="V82" s="812"/>
      <c r="W82" s="812"/>
      <c r="X82" s="812"/>
      <c r="Y82" s="812"/>
      <c r="Z82" s="812"/>
      <c r="AA82" s="812"/>
      <c r="AB82" s="812"/>
      <c r="AC82" s="812"/>
      <c r="AD82" s="812"/>
      <c r="AE82" s="812"/>
      <c r="AF82" s="812"/>
      <c r="AG82" s="812"/>
      <c r="AH82" s="812"/>
      <c r="AU82" s="3936"/>
    </row>
    <row r="83" spans="1:47" ht="15" customHeight="1">
      <c r="A83" s="812"/>
      <c r="B83" s="3935"/>
      <c r="C83" s="812"/>
      <c r="D83" s="812"/>
      <c r="E83" s="3893"/>
      <c r="F83" s="1053" t="s">
        <v>5630</v>
      </c>
      <c r="G83" s="812" t="s">
        <v>5667</v>
      </c>
      <c r="H83" s="812"/>
      <c r="I83" s="812"/>
      <c r="J83" s="812"/>
      <c r="K83" s="812"/>
      <c r="L83" s="812"/>
      <c r="M83" s="812"/>
      <c r="N83" s="812"/>
      <c r="O83" s="812"/>
      <c r="P83" s="812"/>
      <c r="Q83" s="812"/>
      <c r="R83" s="812"/>
      <c r="S83" s="812"/>
      <c r="T83" s="812"/>
      <c r="U83" s="812"/>
      <c r="V83" s="812"/>
      <c r="W83" s="812"/>
      <c r="X83" s="812"/>
      <c r="Y83" s="812"/>
      <c r="Z83" s="812"/>
      <c r="AA83" s="812"/>
      <c r="AB83" s="812"/>
      <c r="AC83" s="812"/>
      <c r="AD83" s="812"/>
      <c r="AE83" s="812"/>
      <c r="AF83" s="812"/>
      <c r="AG83" s="812"/>
      <c r="AH83" s="812"/>
      <c r="AU83" s="3936"/>
    </row>
    <row r="84" spans="1:47" ht="15" customHeight="1">
      <c r="A84" s="812"/>
      <c r="B84" s="3935"/>
      <c r="C84" s="812"/>
      <c r="D84" s="812"/>
      <c r="E84" s="3894"/>
      <c r="F84" s="1053" t="s">
        <v>354</v>
      </c>
      <c r="G84" s="812" t="s">
        <v>5668</v>
      </c>
      <c r="H84" s="812"/>
      <c r="I84" s="812"/>
      <c r="J84" s="812"/>
      <c r="K84" s="812"/>
      <c r="L84" s="812"/>
      <c r="M84" s="812"/>
      <c r="N84" s="812"/>
      <c r="O84" s="812"/>
      <c r="P84" s="812"/>
      <c r="Q84" s="812"/>
      <c r="R84" s="812"/>
      <c r="S84" s="812"/>
      <c r="T84" s="812"/>
      <c r="U84" s="812"/>
      <c r="V84" s="812"/>
      <c r="W84" s="812"/>
      <c r="X84" s="812"/>
      <c r="Y84" s="812"/>
      <c r="Z84" s="812"/>
      <c r="AA84" s="812"/>
      <c r="AB84" s="812"/>
      <c r="AC84" s="812"/>
      <c r="AD84" s="812"/>
      <c r="AE84" s="812"/>
      <c r="AF84" s="812"/>
      <c r="AG84" s="812"/>
      <c r="AH84" s="812"/>
      <c r="AU84" s="3936"/>
    </row>
    <row r="85" spans="1:47" ht="15" customHeight="1">
      <c r="A85" s="812"/>
      <c r="B85" s="3935"/>
      <c r="C85" s="812"/>
      <c r="D85" s="812"/>
      <c r="E85" s="3896"/>
      <c r="F85" s="3897" t="s">
        <v>5635</v>
      </c>
      <c r="G85" s="812" t="s">
        <v>5669</v>
      </c>
      <c r="H85" s="812"/>
      <c r="I85" s="812"/>
      <c r="J85" s="812"/>
      <c r="K85" s="812"/>
      <c r="L85" s="812"/>
      <c r="M85" s="812"/>
      <c r="N85" s="812"/>
      <c r="O85" s="812"/>
      <c r="P85" s="812"/>
      <c r="Q85" s="812"/>
      <c r="R85" s="812"/>
      <c r="S85" s="812"/>
      <c r="T85" s="812"/>
      <c r="U85" s="812"/>
      <c r="V85" s="812"/>
      <c r="W85" s="812"/>
      <c r="X85" s="812"/>
      <c r="Y85" s="812"/>
      <c r="Z85" s="812"/>
      <c r="AA85" s="812"/>
      <c r="AB85" s="812"/>
      <c r="AC85" s="812"/>
      <c r="AD85" s="812"/>
      <c r="AE85" s="812"/>
      <c r="AF85" s="812"/>
      <c r="AG85" s="812"/>
      <c r="AH85" s="812"/>
      <c r="AU85" s="3936"/>
    </row>
    <row r="86" spans="1:47" ht="15" customHeight="1">
      <c r="A86" s="812"/>
      <c r="B86" s="3935"/>
      <c r="C86" s="812"/>
      <c r="D86" s="812"/>
      <c r="E86" s="812"/>
      <c r="F86" s="812"/>
      <c r="G86" s="812"/>
      <c r="H86" s="812"/>
      <c r="I86" s="812"/>
      <c r="J86" s="812"/>
      <c r="K86" s="812"/>
      <c r="L86" s="812"/>
      <c r="M86" s="812"/>
      <c r="N86" s="812"/>
      <c r="O86" s="812"/>
      <c r="P86" s="812"/>
      <c r="Q86" s="812"/>
      <c r="R86" s="812"/>
      <c r="S86" s="812"/>
      <c r="T86" s="812"/>
      <c r="U86" s="812"/>
      <c r="V86" s="812"/>
      <c r="W86" s="812"/>
      <c r="X86" s="812"/>
      <c r="Y86" s="812"/>
      <c r="Z86" s="812"/>
      <c r="AA86" s="812"/>
      <c r="AB86" s="812"/>
      <c r="AC86" s="812"/>
      <c r="AD86" s="812"/>
      <c r="AE86" s="812"/>
      <c r="AF86" s="812"/>
      <c r="AG86" s="812"/>
      <c r="AH86" s="812"/>
      <c r="AU86" s="3936"/>
    </row>
    <row r="87" spans="1:47" ht="15" customHeight="1">
      <c r="A87" s="812"/>
      <c r="B87" s="3935"/>
      <c r="C87" s="812"/>
      <c r="D87" s="812"/>
      <c r="E87" s="812"/>
      <c r="F87" s="812"/>
      <c r="G87" s="812"/>
      <c r="H87" s="812"/>
      <c r="I87" s="812"/>
      <c r="J87" s="812"/>
      <c r="K87" s="812"/>
      <c r="L87" s="812"/>
      <c r="M87" s="812"/>
      <c r="N87" s="812"/>
      <c r="O87" s="812"/>
      <c r="P87" s="812"/>
      <c r="Q87" s="812"/>
      <c r="R87" s="812"/>
      <c r="S87" s="812"/>
      <c r="T87" s="812"/>
      <c r="U87" s="812"/>
      <c r="V87" s="812"/>
      <c r="W87" s="812"/>
      <c r="X87" s="812"/>
      <c r="Y87" s="812"/>
      <c r="Z87" s="812"/>
      <c r="AA87" s="812"/>
      <c r="AB87" s="812"/>
      <c r="AC87" s="812"/>
      <c r="AD87" s="812"/>
      <c r="AE87" s="812"/>
      <c r="AF87" s="812"/>
      <c r="AG87" s="812"/>
      <c r="AH87" s="812"/>
    </row>
    <row r="88" spans="1:47" ht="23.25" customHeight="1">
      <c r="A88" s="812"/>
      <c r="B88" s="3937" t="s">
        <v>5670</v>
      </c>
      <c r="C88" s="812"/>
      <c r="D88" s="812"/>
      <c r="E88" s="812"/>
      <c r="F88" s="812"/>
      <c r="G88" s="812"/>
      <c r="H88" s="812"/>
      <c r="I88" s="812"/>
      <c r="J88" s="812"/>
      <c r="K88" s="812"/>
      <c r="L88" s="812"/>
      <c r="M88" s="812"/>
      <c r="N88" s="812"/>
      <c r="O88" s="812"/>
      <c r="P88" s="812"/>
      <c r="Q88" s="812"/>
      <c r="R88" s="812"/>
      <c r="S88" s="812"/>
      <c r="T88" s="812"/>
      <c r="U88" s="812"/>
      <c r="V88" s="812"/>
      <c r="W88" s="812"/>
      <c r="X88" s="812"/>
      <c r="Y88" s="812"/>
      <c r="Z88" s="812"/>
      <c r="AA88" s="812"/>
      <c r="AB88" s="812"/>
      <c r="AC88" s="812"/>
      <c r="AD88" s="812"/>
      <c r="AE88" s="812"/>
      <c r="AF88" s="812"/>
      <c r="AG88" s="812"/>
      <c r="AH88" s="812"/>
    </row>
    <row r="89" spans="1:47" ht="15" customHeight="1">
      <c r="A89" s="812"/>
      <c r="B89" s="812"/>
      <c r="C89" s="812"/>
      <c r="D89" s="812"/>
      <c r="E89" s="812"/>
      <c r="F89" s="812"/>
      <c r="G89" s="812"/>
      <c r="H89" s="812"/>
      <c r="I89" s="812"/>
      <c r="J89" s="812"/>
      <c r="K89" s="812"/>
      <c r="L89" s="812"/>
      <c r="M89" s="8444" t="s">
        <v>5588</v>
      </c>
      <c r="N89" s="8445"/>
      <c r="O89" s="8445"/>
      <c r="P89" s="8445"/>
      <c r="Q89" s="8446"/>
      <c r="R89" s="812"/>
      <c r="S89" s="812"/>
      <c r="T89" s="812"/>
      <c r="U89" s="812"/>
      <c r="V89" s="812"/>
      <c r="W89" s="812"/>
      <c r="X89" s="812"/>
      <c r="Y89" s="812"/>
      <c r="Z89" s="812"/>
      <c r="AA89" s="812"/>
      <c r="AB89" s="812"/>
      <c r="AC89" s="812"/>
      <c r="AD89" s="812"/>
      <c r="AE89" s="812"/>
      <c r="AF89" s="812"/>
      <c r="AG89" s="812"/>
      <c r="AH89" s="812"/>
    </row>
    <row r="90" spans="1:47" ht="18.75" customHeight="1">
      <c r="A90" s="812"/>
      <c r="B90" s="812"/>
      <c r="C90" s="812"/>
      <c r="D90" s="812"/>
      <c r="E90" s="812"/>
      <c r="F90" s="812"/>
      <c r="G90" s="812"/>
      <c r="H90" s="812"/>
      <c r="I90" s="812"/>
      <c r="J90" s="812"/>
      <c r="K90" s="3938" t="s">
        <v>5671</v>
      </c>
      <c r="L90" s="3939" t="s">
        <v>5672</v>
      </c>
      <c r="M90" s="3940"/>
      <c r="N90" s="3941">
        <v>0.20833333333333334</v>
      </c>
      <c r="O90" s="3941">
        <v>0.54166666666666663</v>
      </c>
      <c r="P90" s="3942">
        <v>1</v>
      </c>
      <c r="Q90" s="3943">
        <f>IF(O90-N90=0,"",(O90-N90)-($E$49*P90))</f>
        <v>0.32638888888888884</v>
      </c>
      <c r="R90" s="812"/>
      <c r="S90" s="812"/>
      <c r="T90" s="812"/>
      <c r="U90" s="812"/>
      <c r="V90" s="812"/>
      <c r="W90" s="812"/>
      <c r="X90" s="812"/>
      <c r="Y90" s="812"/>
      <c r="Z90" s="812"/>
      <c r="AA90" s="812"/>
      <c r="AB90" s="812"/>
      <c r="AC90" s="812"/>
      <c r="AD90" s="812"/>
      <c r="AE90" s="812"/>
      <c r="AF90" s="812"/>
      <c r="AG90" s="812"/>
      <c r="AH90" s="812"/>
    </row>
    <row r="91" spans="1:47" ht="15" customHeight="1">
      <c r="A91" s="812"/>
      <c r="B91" s="812"/>
      <c r="C91" s="812"/>
      <c r="D91" s="812"/>
      <c r="E91" s="812"/>
      <c r="F91" s="812"/>
      <c r="G91" s="812"/>
      <c r="H91" s="812"/>
      <c r="I91" s="812"/>
      <c r="J91" s="812"/>
      <c r="K91" s="3933" t="s">
        <v>5673</v>
      </c>
      <c r="L91" s="3944" t="s">
        <v>5672</v>
      </c>
      <c r="M91" s="3879" t="s">
        <v>5608</v>
      </c>
      <c r="N91" s="3880"/>
      <c r="O91" s="3880"/>
      <c r="P91" s="3881"/>
      <c r="Q91" s="3882" t="str">
        <f>IF(O91-N91=0,"",(O91-N91)-($E$49*P91))</f>
        <v/>
      </c>
      <c r="R91" s="812"/>
      <c r="S91" s="812"/>
      <c r="T91" s="812"/>
      <c r="U91" s="812"/>
      <c r="V91" s="812"/>
      <c r="W91" s="812"/>
      <c r="X91" s="812"/>
      <c r="Y91" s="812"/>
      <c r="Z91" s="812"/>
      <c r="AA91" s="812"/>
      <c r="AB91" s="812"/>
      <c r="AC91" s="812"/>
      <c r="AD91" s="812"/>
      <c r="AE91" s="812"/>
      <c r="AF91" s="812"/>
      <c r="AG91" s="812"/>
      <c r="AH91" s="812"/>
    </row>
    <row r="92" spans="1:47" ht="15" customHeight="1">
      <c r="A92" s="812"/>
      <c r="B92" s="812"/>
      <c r="C92" s="812"/>
      <c r="D92" s="812"/>
      <c r="E92" s="812"/>
      <c r="F92" s="812"/>
      <c r="G92" s="812"/>
      <c r="H92" s="812"/>
      <c r="I92" s="812"/>
      <c r="J92" s="812"/>
      <c r="K92" s="812"/>
      <c r="L92" s="812"/>
      <c r="M92" s="3945" t="s">
        <v>761</v>
      </c>
      <c r="N92" s="3945" t="s">
        <v>763</v>
      </c>
      <c r="O92" s="3945" t="s">
        <v>766</v>
      </c>
      <c r="P92" s="3945" t="s">
        <v>810</v>
      </c>
      <c r="Q92" s="3945" t="s">
        <v>990</v>
      </c>
      <c r="R92" s="812"/>
      <c r="S92" s="812"/>
      <c r="T92" s="812"/>
      <c r="U92" s="812"/>
      <c r="V92" s="812"/>
      <c r="W92" s="812"/>
      <c r="X92" s="812"/>
      <c r="Y92" s="812"/>
      <c r="Z92" s="812"/>
      <c r="AA92" s="812"/>
      <c r="AB92" s="812"/>
      <c r="AC92" s="812"/>
      <c r="AD92" s="812"/>
      <c r="AE92" s="812"/>
      <c r="AF92" s="812"/>
      <c r="AG92" s="812"/>
      <c r="AH92" s="812"/>
    </row>
    <row r="93" spans="1:47" ht="15" customHeight="1">
      <c r="A93" s="812"/>
      <c r="B93" s="812"/>
      <c r="C93" s="812"/>
      <c r="D93" s="812"/>
      <c r="E93" s="812"/>
      <c r="F93" s="812"/>
      <c r="G93" s="812"/>
      <c r="H93" s="812"/>
      <c r="I93" s="812"/>
      <c r="J93" s="812"/>
      <c r="K93" s="812"/>
      <c r="L93" s="812"/>
      <c r="M93" s="812"/>
      <c r="N93" s="812"/>
      <c r="O93" s="812"/>
      <c r="P93" s="812"/>
      <c r="Q93" s="812"/>
      <c r="R93" s="812"/>
      <c r="S93" s="812"/>
      <c r="T93" s="812"/>
      <c r="U93" s="812"/>
      <c r="V93" s="812"/>
      <c r="W93" s="812"/>
      <c r="X93" s="812"/>
      <c r="Y93" s="812"/>
      <c r="Z93" s="812"/>
      <c r="AA93" s="812"/>
      <c r="AB93" s="812"/>
      <c r="AC93" s="812"/>
      <c r="AD93" s="812"/>
      <c r="AE93" s="812"/>
      <c r="AF93" s="812"/>
      <c r="AG93" s="812"/>
      <c r="AH93" s="812"/>
    </row>
    <row r="94" spans="1:47">
      <c r="A94" s="812"/>
      <c r="B94" s="8447" t="s">
        <v>761</v>
      </c>
      <c r="C94" s="812" t="s">
        <v>5674</v>
      </c>
      <c r="D94" s="812"/>
      <c r="E94" s="812"/>
      <c r="F94" s="812"/>
      <c r="G94" s="812"/>
      <c r="H94" s="812"/>
      <c r="I94" s="812"/>
      <c r="J94" s="812"/>
      <c r="K94" s="812"/>
      <c r="L94" s="812"/>
      <c r="M94" s="812"/>
      <c r="N94" s="812"/>
      <c r="O94" s="812"/>
      <c r="P94" s="812"/>
      <c r="Q94" s="812"/>
      <c r="R94" s="812"/>
      <c r="S94" s="812"/>
      <c r="T94" s="812"/>
      <c r="U94" s="812"/>
      <c r="V94" s="812"/>
      <c r="W94" s="812"/>
      <c r="X94" s="812"/>
      <c r="Y94" s="812"/>
      <c r="Z94" s="812"/>
      <c r="AA94" s="812"/>
      <c r="AB94" s="812"/>
      <c r="AC94" s="812"/>
      <c r="AD94" s="812"/>
      <c r="AE94" s="812"/>
      <c r="AF94" s="812"/>
      <c r="AG94" s="812"/>
      <c r="AH94" s="812"/>
    </row>
    <row r="95" spans="1:47">
      <c r="A95" s="812"/>
      <c r="B95" s="8447"/>
      <c r="C95" s="812" t="s">
        <v>5675</v>
      </c>
      <c r="D95" s="812"/>
      <c r="E95" s="812"/>
      <c r="F95" s="812"/>
      <c r="G95" s="812"/>
      <c r="H95" s="812"/>
      <c r="I95" s="812"/>
      <c r="J95" s="812"/>
      <c r="K95" s="812"/>
      <c r="L95" s="812"/>
      <c r="M95" s="812"/>
      <c r="N95" s="812"/>
      <c r="O95" s="812"/>
      <c r="P95" s="812"/>
      <c r="Q95" s="812"/>
      <c r="R95" s="812"/>
      <c r="S95" s="812"/>
      <c r="T95" s="812"/>
      <c r="U95" s="812"/>
      <c r="V95" s="812"/>
      <c r="W95" s="812"/>
      <c r="X95" s="812"/>
      <c r="Y95" s="812"/>
      <c r="Z95" s="812"/>
      <c r="AA95" s="812"/>
      <c r="AB95" s="812"/>
      <c r="AC95" s="812"/>
      <c r="AD95" s="812"/>
      <c r="AE95" s="812"/>
      <c r="AF95" s="812"/>
      <c r="AG95" s="812"/>
      <c r="AH95" s="812"/>
    </row>
    <row r="96" spans="1:47">
      <c r="A96" s="812"/>
      <c r="B96" s="812"/>
      <c r="C96" s="812"/>
      <c r="D96" s="812"/>
      <c r="E96" s="812"/>
      <c r="F96" s="812"/>
      <c r="G96" s="812"/>
      <c r="H96" s="812"/>
      <c r="I96" s="812"/>
      <c r="J96" s="812"/>
      <c r="K96" s="812"/>
      <c r="L96" s="812"/>
      <c r="M96" s="812"/>
      <c r="N96" s="812"/>
      <c r="O96" s="812"/>
      <c r="P96" s="812"/>
      <c r="Q96" s="812"/>
      <c r="R96" s="812"/>
      <c r="S96" s="812"/>
      <c r="T96" s="812"/>
      <c r="U96" s="812"/>
      <c r="V96" s="812"/>
      <c r="W96" s="812"/>
      <c r="X96" s="812"/>
      <c r="Y96" s="812"/>
      <c r="Z96" s="812"/>
      <c r="AA96" s="812"/>
      <c r="AB96" s="812"/>
      <c r="AC96" s="812"/>
      <c r="AD96" s="812"/>
      <c r="AE96" s="812"/>
      <c r="AF96" s="812"/>
      <c r="AG96" s="812"/>
      <c r="AH96" s="812"/>
    </row>
    <row r="97" spans="1:34">
      <c r="A97" s="812"/>
      <c r="B97" s="3945" t="s">
        <v>763</v>
      </c>
      <c r="C97" s="812" t="s">
        <v>5676</v>
      </c>
      <c r="D97" s="812"/>
      <c r="E97" s="812"/>
      <c r="F97" s="812"/>
      <c r="G97" s="812"/>
      <c r="H97" s="812"/>
      <c r="I97" s="812"/>
      <c r="J97" s="812"/>
      <c r="K97" s="812"/>
      <c r="L97" s="812"/>
      <c r="M97" s="812"/>
      <c r="N97" s="812"/>
      <c r="O97" s="812"/>
      <c r="P97" s="812"/>
      <c r="Q97" s="812"/>
      <c r="R97" s="812"/>
      <c r="S97" s="812"/>
      <c r="T97" s="812"/>
      <c r="U97" s="812"/>
      <c r="V97" s="812"/>
      <c r="W97" s="812"/>
      <c r="X97" s="812"/>
      <c r="Y97" s="812"/>
      <c r="Z97" s="812"/>
      <c r="AA97" s="812"/>
      <c r="AB97" s="812"/>
      <c r="AC97" s="812"/>
      <c r="AD97" s="812"/>
      <c r="AE97" s="812"/>
      <c r="AF97" s="812"/>
      <c r="AG97" s="812"/>
      <c r="AH97" s="812"/>
    </row>
    <row r="98" spans="1:34">
      <c r="A98" s="812"/>
      <c r="B98" s="3945" t="s">
        <v>766</v>
      </c>
      <c r="C98" s="812" t="s">
        <v>5677</v>
      </c>
      <c r="D98" s="812"/>
      <c r="E98" s="812"/>
      <c r="F98" s="812"/>
      <c r="G98" s="812"/>
      <c r="H98" s="812"/>
      <c r="I98" s="812"/>
      <c r="J98" s="812"/>
      <c r="K98" s="812"/>
      <c r="L98" s="812"/>
      <c r="M98" s="812"/>
      <c r="N98" s="812"/>
      <c r="O98" s="812"/>
      <c r="P98" s="812"/>
      <c r="Q98" s="812"/>
      <c r="R98" s="812"/>
      <c r="S98" s="812"/>
      <c r="T98" s="812"/>
      <c r="U98" s="812"/>
      <c r="V98" s="812"/>
      <c r="W98" s="812"/>
      <c r="X98" s="812"/>
      <c r="Y98" s="812"/>
      <c r="Z98" s="812"/>
      <c r="AA98" s="812"/>
      <c r="AB98" s="812"/>
      <c r="AC98" s="812"/>
      <c r="AD98" s="812"/>
      <c r="AE98" s="812"/>
      <c r="AF98" s="812"/>
      <c r="AG98" s="812"/>
      <c r="AH98" s="812"/>
    </row>
    <row r="99" spans="1:34">
      <c r="A99" s="812"/>
      <c r="B99" s="3945" t="s">
        <v>810</v>
      </c>
      <c r="C99" s="812" t="s">
        <v>5678</v>
      </c>
      <c r="D99" s="812"/>
      <c r="E99" s="812"/>
      <c r="F99" s="812"/>
      <c r="G99" s="812"/>
      <c r="H99" s="812"/>
      <c r="I99" s="812"/>
      <c r="J99" s="812"/>
      <c r="K99" s="812"/>
      <c r="L99" s="812"/>
      <c r="M99" s="812"/>
      <c r="N99" s="812"/>
      <c r="O99" s="812"/>
      <c r="P99" s="812"/>
      <c r="Q99" s="812"/>
      <c r="R99" s="812"/>
      <c r="S99" s="812"/>
      <c r="T99" s="812"/>
      <c r="U99" s="812"/>
      <c r="V99" s="812"/>
      <c r="W99" s="812"/>
      <c r="X99" s="812"/>
      <c r="Y99" s="812"/>
      <c r="Z99" s="812"/>
      <c r="AA99" s="812"/>
      <c r="AB99" s="812"/>
      <c r="AC99" s="812"/>
      <c r="AD99" s="812"/>
      <c r="AE99" s="812"/>
      <c r="AF99" s="812"/>
      <c r="AG99" s="812"/>
      <c r="AH99" s="812"/>
    </row>
    <row r="100" spans="1:34">
      <c r="A100" s="812"/>
      <c r="B100" s="3945" t="s">
        <v>990</v>
      </c>
      <c r="C100" s="812" t="s">
        <v>5679</v>
      </c>
      <c r="D100" s="812"/>
      <c r="E100" s="812"/>
      <c r="F100" s="812"/>
      <c r="G100" s="812"/>
      <c r="H100" s="812"/>
      <c r="I100" s="812"/>
      <c r="J100" s="812"/>
      <c r="K100" s="812"/>
      <c r="L100" s="812"/>
      <c r="M100" s="812"/>
      <c r="N100" s="812"/>
      <c r="O100" s="812"/>
      <c r="P100" s="812"/>
      <c r="Q100" s="812"/>
      <c r="R100" s="812"/>
      <c r="S100" s="812"/>
      <c r="T100" s="812"/>
      <c r="U100" s="812"/>
      <c r="V100" s="812"/>
      <c r="W100" s="812"/>
      <c r="X100" s="812"/>
      <c r="Y100" s="812"/>
      <c r="Z100" s="812"/>
      <c r="AA100" s="812"/>
      <c r="AB100" s="812"/>
      <c r="AC100" s="812"/>
      <c r="AD100" s="812"/>
      <c r="AE100" s="812"/>
      <c r="AF100" s="812"/>
      <c r="AG100" s="812"/>
      <c r="AH100" s="812"/>
    </row>
    <row r="101" spans="1:34">
      <c r="A101" s="812"/>
      <c r="B101" s="812"/>
      <c r="C101" s="812"/>
      <c r="D101" s="812"/>
      <c r="E101" s="812"/>
      <c r="F101" s="812"/>
      <c r="G101" s="812"/>
      <c r="H101" s="812"/>
      <c r="I101" s="812"/>
      <c r="J101" s="812"/>
      <c r="K101" s="812"/>
      <c r="L101" s="812"/>
      <c r="M101" s="812"/>
      <c r="N101" s="812"/>
      <c r="O101" s="812"/>
      <c r="P101" s="812"/>
      <c r="Q101" s="812"/>
      <c r="R101" s="812"/>
      <c r="S101" s="812"/>
      <c r="T101" s="812"/>
      <c r="U101" s="812"/>
      <c r="V101" s="812"/>
      <c r="W101" s="812"/>
      <c r="X101" s="812"/>
      <c r="Y101" s="812"/>
      <c r="Z101" s="812"/>
      <c r="AA101" s="812"/>
      <c r="AB101" s="812"/>
      <c r="AC101" s="812"/>
      <c r="AD101" s="812"/>
      <c r="AE101" s="812"/>
      <c r="AF101" s="812"/>
      <c r="AG101" s="812"/>
      <c r="AH101" s="812"/>
    </row>
    <row r="102" spans="1:34" ht="25.5" customHeight="1">
      <c r="A102" s="812"/>
      <c r="B102" s="3946" t="s">
        <v>5680</v>
      </c>
      <c r="C102" s="812"/>
      <c r="D102" s="812"/>
      <c r="E102" s="812"/>
      <c r="F102" s="812"/>
      <c r="G102" s="812"/>
      <c r="H102" s="812"/>
      <c r="I102" s="812"/>
      <c r="J102" s="812"/>
      <c r="K102" s="812"/>
      <c r="L102" s="812"/>
      <c r="M102" s="812"/>
      <c r="N102" s="812"/>
      <c r="O102" s="812"/>
      <c r="P102" s="812"/>
      <c r="Q102" s="812"/>
      <c r="R102" s="812"/>
      <c r="S102" s="812"/>
      <c r="T102" s="812"/>
      <c r="U102" s="812"/>
      <c r="V102" s="812"/>
      <c r="W102" s="812"/>
      <c r="X102" s="812"/>
      <c r="Y102" s="812"/>
      <c r="Z102" s="812"/>
      <c r="AA102" s="812"/>
      <c r="AB102" s="812"/>
      <c r="AC102" s="812"/>
      <c r="AD102" s="812"/>
      <c r="AE102" s="812"/>
      <c r="AF102" s="812"/>
      <c r="AG102" s="812"/>
      <c r="AH102" s="812"/>
    </row>
    <row r="103" spans="1:34" ht="15.75">
      <c r="A103" s="812"/>
      <c r="B103" s="3947"/>
      <c r="C103" s="3948" t="s">
        <v>5681</v>
      </c>
      <c r="D103" s="812"/>
      <c r="E103" s="812"/>
      <c r="F103" s="812"/>
      <c r="G103" s="812"/>
      <c r="H103" s="812"/>
      <c r="I103" s="812"/>
      <c r="J103" s="812"/>
      <c r="K103" s="812"/>
      <c r="L103" s="812"/>
      <c r="M103" s="812"/>
      <c r="N103" s="812"/>
      <c r="O103" s="812"/>
      <c r="P103" s="812"/>
      <c r="Q103" s="812"/>
      <c r="R103" s="812"/>
      <c r="S103" s="812"/>
      <c r="T103" s="812"/>
      <c r="U103" s="812"/>
      <c r="V103" s="812"/>
      <c r="W103" s="812"/>
      <c r="X103" s="812"/>
      <c r="Y103" s="812"/>
      <c r="Z103" s="812"/>
      <c r="AA103" s="812"/>
      <c r="AB103" s="812"/>
      <c r="AC103" s="812"/>
      <c r="AD103" s="812"/>
      <c r="AE103" s="812"/>
      <c r="AF103" s="812"/>
      <c r="AG103" s="812"/>
      <c r="AH103" s="812"/>
    </row>
    <row r="104" spans="1:34">
      <c r="A104" s="812"/>
      <c r="B104" s="812"/>
      <c r="C104" s="812"/>
      <c r="D104" s="812" t="s">
        <v>5682</v>
      </c>
      <c r="E104" s="812"/>
      <c r="F104" s="812"/>
      <c r="G104" s="812"/>
      <c r="H104" s="812"/>
      <c r="I104" s="812"/>
      <c r="J104" s="812"/>
      <c r="K104" s="812"/>
      <c r="L104" s="812"/>
      <c r="M104" s="812"/>
      <c r="N104" s="812"/>
      <c r="O104" s="812"/>
      <c r="P104" s="812"/>
      <c r="Q104" s="812"/>
      <c r="R104" s="812"/>
      <c r="S104" s="812"/>
      <c r="T104" s="812"/>
      <c r="U104" s="812"/>
      <c r="V104" s="812"/>
      <c r="W104" s="812"/>
      <c r="X104" s="812"/>
      <c r="Y104" s="812"/>
      <c r="Z104" s="812"/>
      <c r="AA104" s="812"/>
      <c r="AB104" s="812"/>
      <c r="AC104" s="812"/>
      <c r="AD104" s="812"/>
      <c r="AE104" s="812"/>
      <c r="AF104" s="812"/>
      <c r="AG104" s="812"/>
      <c r="AH104" s="812"/>
    </row>
    <row r="105" spans="1:34">
      <c r="A105" s="812"/>
      <c r="B105" s="812"/>
      <c r="C105" s="3948" t="s">
        <v>5683</v>
      </c>
      <c r="D105" s="812"/>
      <c r="E105" s="812"/>
      <c r="F105" s="812"/>
      <c r="G105" s="812"/>
      <c r="H105" s="812"/>
      <c r="I105" s="812"/>
      <c r="J105" s="812"/>
      <c r="K105" s="812"/>
      <c r="L105" s="812"/>
      <c r="M105" s="812"/>
      <c r="N105" s="812"/>
      <c r="O105" s="812"/>
      <c r="P105" s="812"/>
      <c r="Q105" s="812"/>
      <c r="R105" s="812"/>
      <c r="S105" s="812"/>
      <c r="T105" s="812"/>
      <c r="U105" s="812"/>
      <c r="V105" s="812"/>
      <c r="W105" s="812"/>
      <c r="X105" s="3949"/>
      <c r="Y105" s="812"/>
      <c r="Z105" s="812"/>
      <c r="AA105" s="812"/>
      <c r="AB105" s="812"/>
      <c r="AC105" s="812"/>
      <c r="AD105" s="812"/>
      <c r="AE105" s="812"/>
      <c r="AF105" s="812"/>
      <c r="AG105" s="812"/>
      <c r="AH105" s="812"/>
    </row>
    <row r="106" spans="1:34">
      <c r="A106" s="812"/>
      <c r="B106" s="812"/>
      <c r="C106" s="812"/>
      <c r="D106" s="812" t="s">
        <v>5684</v>
      </c>
      <c r="E106" s="812"/>
      <c r="F106" s="812"/>
      <c r="G106" s="812"/>
      <c r="H106" s="812"/>
      <c r="I106" s="812"/>
      <c r="J106" s="812"/>
      <c r="K106" s="812"/>
      <c r="L106" s="812"/>
      <c r="M106" s="812"/>
      <c r="N106" s="812"/>
      <c r="O106" s="812"/>
      <c r="P106" s="812"/>
      <c r="Q106" s="812"/>
      <c r="R106" s="812"/>
      <c r="S106" s="812"/>
      <c r="T106" s="812"/>
      <c r="U106" s="812"/>
      <c r="V106" s="812"/>
      <c r="W106" s="812"/>
      <c r="X106" s="3949"/>
      <c r="Y106" s="812"/>
      <c r="Z106" s="812"/>
      <c r="AA106" s="812"/>
      <c r="AB106" s="812"/>
      <c r="AC106" s="812"/>
      <c r="AD106" s="812"/>
      <c r="AE106" s="812"/>
      <c r="AF106" s="812"/>
      <c r="AG106" s="812"/>
      <c r="AH106" s="812"/>
    </row>
    <row r="107" spans="1:34">
      <c r="A107" s="812"/>
      <c r="B107" s="812"/>
      <c r="C107" s="3948" t="s">
        <v>5685</v>
      </c>
      <c r="D107" s="812"/>
      <c r="E107" s="812"/>
      <c r="F107" s="812"/>
      <c r="G107" s="812"/>
      <c r="H107" s="812"/>
      <c r="I107" s="812"/>
      <c r="J107" s="812"/>
      <c r="K107" s="812"/>
      <c r="L107" s="812"/>
      <c r="M107" s="812"/>
      <c r="N107" s="812"/>
      <c r="O107" s="812"/>
      <c r="P107" s="812"/>
      <c r="Q107" s="812"/>
      <c r="R107" s="812"/>
      <c r="S107" s="812"/>
      <c r="T107" s="812"/>
      <c r="U107" s="812"/>
      <c r="V107" s="812"/>
      <c r="W107" s="812"/>
      <c r="X107" s="812"/>
      <c r="Y107" s="812"/>
      <c r="Z107" s="812"/>
      <c r="AA107" s="812"/>
      <c r="AB107" s="812"/>
      <c r="AC107" s="812"/>
      <c r="AD107" s="812"/>
      <c r="AE107" s="812"/>
      <c r="AF107" s="812"/>
      <c r="AG107" s="812"/>
      <c r="AH107" s="812"/>
    </row>
    <row r="108" spans="1:34">
      <c r="A108" s="812"/>
      <c r="B108" s="812"/>
      <c r="C108" s="812"/>
      <c r="D108" s="812" t="s">
        <v>5686</v>
      </c>
      <c r="E108" s="812"/>
      <c r="F108" s="812"/>
      <c r="G108" s="812"/>
      <c r="H108" s="812"/>
      <c r="I108" s="812"/>
      <c r="J108" s="812"/>
      <c r="K108" s="812"/>
      <c r="L108" s="812"/>
      <c r="M108" s="812"/>
      <c r="N108" s="812"/>
      <c r="O108" s="812"/>
      <c r="P108" s="812"/>
      <c r="Q108" s="812"/>
      <c r="R108" s="812"/>
      <c r="S108" s="812"/>
      <c r="T108" s="812"/>
      <c r="U108" s="812"/>
      <c r="V108" s="812"/>
      <c r="W108" s="812"/>
      <c r="X108" s="812"/>
      <c r="Y108" s="812"/>
      <c r="Z108" s="812"/>
      <c r="AA108" s="812"/>
      <c r="AB108" s="812"/>
      <c r="AC108" s="812"/>
      <c r="AD108" s="812"/>
      <c r="AE108" s="812"/>
      <c r="AF108" s="812"/>
      <c r="AG108" s="812"/>
      <c r="AH108" s="812"/>
    </row>
    <row r="109" spans="1:34">
      <c r="A109" s="812"/>
      <c r="B109" s="812"/>
      <c r="C109" s="812"/>
      <c r="D109" s="812"/>
      <c r="E109" s="812"/>
      <c r="F109" s="812"/>
      <c r="G109" s="812"/>
      <c r="H109" s="812"/>
      <c r="I109" s="812"/>
      <c r="J109" s="812"/>
      <c r="K109" s="812"/>
      <c r="L109" s="812"/>
      <c r="M109" s="812"/>
      <c r="N109" s="812"/>
      <c r="O109" s="812"/>
      <c r="P109" s="812"/>
      <c r="Q109" s="812"/>
      <c r="R109" s="812"/>
      <c r="S109" s="812"/>
      <c r="T109" s="812"/>
      <c r="U109" s="812"/>
      <c r="V109" s="812"/>
      <c r="W109" s="812"/>
      <c r="X109" s="812"/>
      <c r="Y109" s="812"/>
      <c r="Z109" s="812"/>
      <c r="AA109" s="812"/>
      <c r="AB109" s="812"/>
      <c r="AC109" s="812"/>
      <c r="AD109" s="812"/>
      <c r="AE109" s="812"/>
      <c r="AF109" s="812"/>
      <c r="AG109" s="812"/>
      <c r="AH109" s="812"/>
    </row>
    <row r="110" spans="1:34" ht="18.75">
      <c r="A110" s="812"/>
      <c r="B110" s="812"/>
      <c r="C110" s="3950" t="s">
        <v>5687</v>
      </c>
      <c r="D110" s="3951"/>
      <c r="E110" s="3951"/>
      <c r="F110" s="3951"/>
      <c r="G110" s="812"/>
      <c r="H110" s="812"/>
      <c r="I110" s="812"/>
      <c r="J110" s="812"/>
      <c r="K110" s="812"/>
      <c r="L110" s="812"/>
      <c r="M110" s="812"/>
      <c r="N110" s="812"/>
      <c r="O110" s="812"/>
      <c r="P110" s="812"/>
      <c r="Q110" s="812"/>
      <c r="R110" s="812"/>
      <c r="S110" s="812"/>
      <c r="T110" s="812"/>
      <c r="U110" s="812"/>
      <c r="V110" s="812"/>
      <c r="W110" s="812"/>
      <c r="X110" s="812"/>
      <c r="Y110" s="812"/>
      <c r="Z110" s="812"/>
      <c r="AA110" s="812"/>
      <c r="AB110" s="812"/>
      <c r="AC110" s="812"/>
      <c r="AD110" s="812"/>
      <c r="AE110" s="812"/>
      <c r="AF110" s="812"/>
      <c r="AG110" s="812"/>
      <c r="AH110" s="812"/>
    </row>
    <row r="111" spans="1:34">
      <c r="A111" s="812"/>
      <c r="B111" s="812"/>
      <c r="C111" s="812"/>
      <c r="D111" s="812"/>
      <c r="E111" s="812"/>
      <c r="F111" s="812"/>
      <c r="G111" s="812"/>
      <c r="H111" s="8448" t="s">
        <v>5588</v>
      </c>
      <c r="I111" s="8449"/>
      <c r="J111" s="8449"/>
      <c r="K111" s="8449"/>
      <c r="L111" s="8450"/>
      <c r="M111" s="812" t="s">
        <v>5688</v>
      </c>
      <c r="N111" s="812"/>
      <c r="O111" s="812"/>
      <c r="P111" s="812"/>
      <c r="Q111" s="812"/>
      <c r="R111" s="812"/>
      <c r="S111" s="812"/>
      <c r="T111" s="812"/>
      <c r="U111" s="812"/>
      <c r="V111" s="812"/>
      <c r="W111" s="812"/>
      <c r="X111" s="812"/>
      <c r="Y111" s="812"/>
      <c r="Z111" s="812"/>
      <c r="AA111" s="812"/>
      <c r="AB111" s="812"/>
      <c r="AC111" s="812"/>
      <c r="AD111" s="812"/>
      <c r="AE111" s="812"/>
      <c r="AF111" s="812"/>
      <c r="AG111" s="812"/>
      <c r="AH111" s="812"/>
    </row>
    <row r="112" spans="1:34">
      <c r="A112" s="812"/>
      <c r="B112" s="812"/>
      <c r="C112" s="812"/>
      <c r="D112" s="812"/>
      <c r="E112" s="812"/>
      <c r="F112" s="3933" t="s">
        <v>5689</v>
      </c>
      <c r="G112" s="8451" t="s">
        <v>761</v>
      </c>
      <c r="H112" s="3887">
        <v>1</v>
      </c>
      <c r="I112" s="1053" t="s">
        <v>5625</v>
      </c>
      <c r="J112" s="3888" t="s">
        <v>5614</v>
      </c>
      <c r="K112" s="8419">
        <v>1.0451388888888886</v>
      </c>
      <c r="L112" s="8420"/>
      <c r="M112" s="3952" t="s">
        <v>763</v>
      </c>
      <c r="N112" s="812" t="s">
        <v>5690</v>
      </c>
      <c r="O112" s="812"/>
      <c r="P112" s="812"/>
      <c r="Q112" s="812"/>
      <c r="R112" s="812"/>
      <c r="S112" s="812"/>
      <c r="T112" s="812"/>
      <c r="U112" s="812"/>
      <c r="V112" s="812"/>
      <c r="W112" s="812"/>
      <c r="X112" s="3953" t="s">
        <v>5691</v>
      </c>
      <c r="Y112" s="3892"/>
      <c r="Z112" s="812"/>
      <c r="AA112" s="812"/>
      <c r="AB112" s="812"/>
      <c r="AC112" s="812"/>
      <c r="AD112" s="812"/>
      <c r="AE112" s="812"/>
      <c r="AF112" s="812"/>
      <c r="AG112" s="812"/>
      <c r="AH112" s="812"/>
    </row>
    <row r="113" spans="1:34">
      <c r="A113" s="812"/>
      <c r="B113" s="812"/>
      <c r="C113" s="812"/>
      <c r="D113" s="812"/>
      <c r="E113" s="812"/>
      <c r="F113" s="3933" t="s">
        <v>5692</v>
      </c>
      <c r="G113" s="8451"/>
      <c r="H113" s="3889">
        <v>1</v>
      </c>
      <c r="I113" s="1053" t="s">
        <v>5628</v>
      </c>
      <c r="J113" s="3890" t="s">
        <v>5615</v>
      </c>
      <c r="K113" s="3891">
        <v>3</v>
      </c>
      <c r="L113" s="3892">
        <v>2.0833333333333332E-2</v>
      </c>
      <c r="M113" s="3952" t="s">
        <v>766</v>
      </c>
      <c r="N113" s="812" t="s">
        <v>5693</v>
      </c>
      <c r="O113" s="812"/>
      <c r="P113" s="812"/>
      <c r="Q113" s="812"/>
      <c r="R113" s="812"/>
      <c r="S113" s="812"/>
      <c r="T113" s="812"/>
      <c r="U113" s="812"/>
      <c r="V113" s="812"/>
      <c r="W113" s="812"/>
      <c r="X113" s="3891" t="s">
        <v>5694</v>
      </c>
      <c r="Y113" s="812"/>
      <c r="Z113" s="812"/>
      <c r="AA113" s="812" t="s">
        <v>5695</v>
      </c>
      <c r="AB113" s="812" t="s">
        <v>5696</v>
      </c>
      <c r="AC113" s="812"/>
      <c r="AD113" s="812"/>
      <c r="AE113" s="812"/>
      <c r="AF113" s="812"/>
      <c r="AG113" s="812"/>
      <c r="AH113" s="812"/>
    </row>
    <row r="114" spans="1:34">
      <c r="A114" s="812"/>
      <c r="B114" s="812"/>
      <c r="C114" s="812"/>
      <c r="D114" s="812"/>
      <c r="E114" s="812"/>
      <c r="F114" s="3933" t="s">
        <v>5697</v>
      </c>
      <c r="G114" s="8451"/>
      <c r="H114" s="3893">
        <v>0</v>
      </c>
      <c r="I114" s="1053" t="s">
        <v>5630</v>
      </c>
      <c r="J114" s="1523" t="s">
        <v>5616</v>
      </c>
      <c r="K114" s="8426">
        <v>1.0243055555555554</v>
      </c>
      <c r="L114" s="8427"/>
      <c r="M114" s="3952" t="s">
        <v>810</v>
      </c>
      <c r="N114" s="812" t="s">
        <v>5698</v>
      </c>
      <c r="O114" s="812"/>
      <c r="P114" s="812"/>
      <c r="Q114" s="812"/>
      <c r="R114" s="812"/>
      <c r="S114" s="812"/>
      <c r="T114" s="812"/>
      <c r="U114" s="812"/>
      <c r="V114" s="812"/>
      <c r="W114" s="812"/>
      <c r="X114" s="812" t="s">
        <v>5699</v>
      </c>
      <c r="Y114" s="812"/>
      <c r="Z114" s="812"/>
      <c r="AA114" s="812"/>
      <c r="AB114" s="812"/>
      <c r="AC114" s="812"/>
      <c r="AD114" s="812"/>
      <c r="AE114" s="812"/>
      <c r="AF114" s="812"/>
      <c r="AG114" s="812"/>
      <c r="AH114" s="812"/>
    </row>
    <row r="115" spans="1:34">
      <c r="A115" s="812"/>
      <c r="B115" s="812"/>
      <c r="C115" s="812"/>
      <c r="D115" s="812"/>
      <c r="E115" s="812"/>
      <c r="F115" s="3933" t="s">
        <v>5700</v>
      </c>
      <c r="G115" s="8451"/>
      <c r="H115" s="3894">
        <v>0</v>
      </c>
      <c r="I115" s="1053" t="s">
        <v>354</v>
      </c>
      <c r="J115" s="8431" t="s">
        <v>5617</v>
      </c>
      <c r="K115" s="8431"/>
      <c r="L115" s="3895">
        <v>3</v>
      </c>
      <c r="M115" s="3952" t="s">
        <v>990</v>
      </c>
      <c r="N115" s="812" t="s">
        <v>5701</v>
      </c>
      <c r="O115" s="812"/>
      <c r="P115" s="812"/>
      <c r="Q115" s="812"/>
      <c r="R115" s="812"/>
      <c r="S115" s="812"/>
      <c r="T115" s="812"/>
      <c r="U115" s="812"/>
      <c r="V115" s="812"/>
      <c r="W115" s="812"/>
      <c r="X115" s="812" t="s">
        <v>5702</v>
      </c>
      <c r="Y115" s="812"/>
      <c r="Z115" s="812"/>
      <c r="AA115" s="812"/>
      <c r="AB115" s="812"/>
      <c r="AC115" s="812"/>
      <c r="AD115" s="812"/>
      <c r="AE115" s="812"/>
      <c r="AF115" s="812"/>
      <c r="AG115" s="812"/>
      <c r="AH115" s="812"/>
    </row>
    <row r="116" spans="1:34">
      <c r="A116" s="812"/>
      <c r="B116" s="812"/>
      <c r="C116" s="812"/>
      <c r="D116" s="812"/>
      <c r="E116" s="812"/>
      <c r="F116" s="3933" t="s">
        <v>5703</v>
      </c>
      <c r="G116" s="8451"/>
      <c r="H116" s="3896">
        <v>0</v>
      </c>
      <c r="I116" s="3897" t="s">
        <v>5635</v>
      </c>
      <c r="J116" s="3898" t="s">
        <v>5619</v>
      </c>
      <c r="K116" s="8432">
        <v>0.34143518518518512</v>
      </c>
      <c r="L116" s="8433"/>
      <c r="M116" s="3952" t="s">
        <v>992</v>
      </c>
      <c r="N116" s="812" t="s">
        <v>5704</v>
      </c>
      <c r="O116" s="812"/>
      <c r="P116" s="812"/>
      <c r="Q116" s="812"/>
      <c r="R116" s="812"/>
      <c r="S116" s="812"/>
      <c r="T116" s="812"/>
      <c r="U116" s="812"/>
      <c r="V116" s="812"/>
      <c r="W116" s="812"/>
      <c r="X116" s="812" t="s">
        <v>5705</v>
      </c>
      <c r="Y116" s="812"/>
      <c r="Z116" s="812"/>
      <c r="AA116" s="812"/>
      <c r="AB116" s="812"/>
      <c r="AC116" s="812"/>
      <c r="AD116" s="812"/>
      <c r="AE116" s="812"/>
      <c r="AF116" s="812"/>
      <c r="AG116" s="812"/>
      <c r="AH116" s="812"/>
    </row>
    <row r="117" spans="1:34">
      <c r="A117" s="812"/>
      <c r="B117" s="812"/>
      <c r="C117" s="812"/>
      <c r="D117" s="812"/>
      <c r="E117" s="812"/>
      <c r="F117" s="3933"/>
      <c r="G117" s="812"/>
      <c r="H117" s="812"/>
      <c r="I117" s="812"/>
      <c r="J117" s="812"/>
      <c r="K117" s="812"/>
      <c r="L117" s="812"/>
      <c r="M117" s="812"/>
      <c r="N117" s="812"/>
      <c r="O117" s="812"/>
      <c r="P117" s="812"/>
      <c r="Q117" s="812"/>
      <c r="R117" s="812"/>
      <c r="S117" s="812"/>
      <c r="T117" s="812"/>
      <c r="U117" s="812"/>
      <c r="V117" s="812"/>
      <c r="W117" s="812"/>
      <c r="X117" s="812"/>
      <c r="Y117" s="812"/>
      <c r="Z117" s="812"/>
      <c r="AA117" s="812"/>
      <c r="AB117" s="812"/>
      <c r="AC117" s="812"/>
      <c r="AD117" s="812"/>
      <c r="AE117" s="812"/>
      <c r="AF117" s="812"/>
      <c r="AG117" s="812"/>
      <c r="AH117" s="812"/>
    </row>
    <row r="118" spans="1:34">
      <c r="A118" s="812"/>
      <c r="B118" s="812"/>
      <c r="C118" s="812"/>
      <c r="D118" s="812"/>
      <c r="E118" s="812"/>
      <c r="F118" s="812"/>
      <c r="G118" s="3954" t="s">
        <v>761</v>
      </c>
      <c r="H118" s="812" t="s">
        <v>5706</v>
      </c>
      <c r="I118" s="812"/>
      <c r="J118" s="812"/>
      <c r="K118" s="812"/>
      <c r="L118" s="812"/>
      <c r="M118" s="812"/>
      <c r="N118" s="812"/>
      <c r="O118" s="812"/>
      <c r="P118" s="812"/>
      <c r="Q118" s="812"/>
      <c r="R118" s="812"/>
      <c r="S118" s="812"/>
      <c r="T118" s="812"/>
      <c r="U118" s="812"/>
      <c r="V118" s="812"/>
      <c r="W118" s="812"/>
      <c r="X118" s="812"/>
      <c r="Y118" s="812"/>
      <c r="Z118" s="812"/>
      <c r="AA118" s="812"/>
      <c r="AB118" s="812"/>
      <c r="AC118" s="812"/>
      <c r="AD118" s="812"/>
      <c r="AE118" s="812"/>
      <c r="AF118" s="812"/>
      <c r="AG118" s="812"/>
      <c r="AH118" s="812"/>
    </row>
    <row r="119" spans="1:34">
      <c r="A119" s="812"/>
      <c r="B119" s="812"/>
      <c r="C119" s="812"/>
      <c r="D119" s="812"/>
      <c r="E119" s="812"/>
      <c r="F119" s="812"/>
      <c r="G119" s="812"/>
      <c r="H119" s="812"/>
      <c r="I119" s="812"/>
      <c r="J119" s="812"/>
      <c r="K119" s="812"/>
      <c r="L119" s="812"/>
      <c r="M119" s="812"/>
      <c r="N119" s="812"/>
      <c r="O119" s="812"/>
      <c r="P119" s="812"/>
      <c r="Q119" s="812"/>
      <c r="R119" s="812"/>
      <c r="S119" s="812"/>
      <c r="T119" s="812"/>
      <c r="U119" s="812"/>
      <c r="V119" s="812"/>
      <c r="W119" s="812"/>
      <c r="X119" s="812"/>
      <c r="Y119" s="812"/>
      <c r="Z119" s="812"/>
      <c r="AA119" s="812"/>
      <c r="AB119" s="812"/>
      <c r="AC119" s="812"/>
      <c r="AD119" s="812"/>
      <c r="AE119" s="812"/>
      <c r="AF119" s="812"/>
      <c r="AG119" s="812"/>
      <c r="AH119" s="812"/>
    </row>
    <row r="120" spans="1:34" ht="23.25">
      <c r="A120" s="812"/>
      <c r="B120" s="3955" t="s">
        <v>5707</v>
      </c>
      <c r="C120" s="812"/>
      <c r="D120" s="812"/>
      <c r="E120" s="812"/>
      <c r="F120" s="812"/>
      <c r="G120" s="812"/>
      <c r="H120" s="812"/>
      <c r="I120" s="812"/>
      <c r="J120" s="812"/>
      <c r="K120" s="812"/>
      <c r="L120" s="812"/>
      <c r="M120" s="812"/>
      <c r="N120" s="812"/>
      <c r="O120" s="812"/>
      <c r="P120" s="812"/>
      <c r="Q120" s="812"/>
      <c r="R120" s="812"/>
      <c r="S120" s="812"/>
      <c r="T120" s="812"/>
      <c r="U120" s="812"/>
      <c r="V120" s="812"/>
      <c r="W120" s="812"/>
      <c r="X120" s="812"/>
      <c r="Y120" s="812"/>
      <c r="Z120" s="812"/>
      <c r="AA120" s="812"/>
      <c r="AB120" s="812"/>
      <c r="AC120" s="812"/>
      <c r="AD120" s="812"/>
      <c r="AE120" s="812"/>
      <c r="AF120" s="812"/>
      <c r="AG120" s="812"/>
      <c r="AH120" s="812"/>
    </row>
    <row r="121" spans="1:34" ht="14.25" customHeight="1">
      <c r="A121" s="812"/>
      <c r="B121" s="3956"/>
      <c r="C121" s="812"/>
      <c r="D121" s="812"/>
      <c r="E121" s="812"/>
      <c r="F121" s="812"/>
      <c r="G121" s="812"/>
      <c r="H121" s="812"/>
      <c r="I121" s="812"/>
      <c r="J121" s="812"/>
      <c r="K121" s="812"/>
      <c r="L121" s="812"/>
      <c r="M121" s="812"/>
      <c r="N121" s="812"/>
      <c r="O121" s="812"/>
      <c r="P121" s="812"/>
      <c r="Q121" s="812"/>
      <c r="R121" s="812"/>
      <c r="S121" s="812"/>
      <c r="T121" s="812"/>
      <c r="U121" s="812"/>
      <c r="V121" s="812"/>
      <c r="W121" s="812"/>
      <c r="X121" s="812"/>
      <c r="Y121" s="812"/>
      <c r="Z121" s="812"/>
      <c r="AA121" s="812"/>
      <c r="AB121" s="812"/>
      <c r="AC121" s="812"/>
      <c r="AD121" s="812"/>
      <c r="AE121" s="812"/>
      <c r="AF121" s="812"/>
      <c r="AG121" s="812"/>
      <c r="AH121" s="812"/>
    </row>
    <row r="122" spans="1:34" ht="15" customHeight="1">
      <c r="B122" s="3874">
        <v>40299</v>
      </c>
      <c r="C122" s="3875" t="s">
        <v>5708</v>
      </c>
      <c r="D122" s="3873">
        <v>18</v>
      </c>
      <c r="E122" s="3876">
        <v>18</v>
      </c>
      <c r="F122" s="3877" t="s">
        <v>416</v>
      </c>
      <c r="G122" s="3957">
        <v>18</v>
      </c>
      <c r="H122" s="812"/>
      <c r="I122" s="812"/>
      <c r="J122" s="812"/>
      <c r="K122" s="812"/>
      <c r="L122" s="812"/>
      <c r="M122" s="812"/>
      <c r="N122" s="812"/>
      <c r="O122" s="812"/>
      <c r="P122" s="812"/>
      <c r="Q122" s="812"/>
      <c r="R122" s="812"/>
      <c r="S122" s="812"/>
      <c r="T122" s="812"/>
      <c r="U122" s="812"/>
      <c r="V122" s="812"/>
      <c r="W122" s="812"/>
      <c r="X122" s="812"/>
      <c r="Y122" s="812"/>
      <c r="Z122" s="812"/>
      <c r="AA122" s="812"/>
      <c r="AB122" s="812"/>
      <c r="AC122" s="812"/>
      <c r="AD122" s="812"/>
      <c r="AE122" s="812"/>
      <c r="AF122" s="812"/>
      <c r="AG122" s="812"/>
      <c r="AH122" s="812"/>
    </row>
    <row r="123" spans="1:34" ht="15" customHeight="1">
      <c r="B123" s="3874">
        <v>40306</v>
      </c>
      <c r="C123" s="3883">
        <v>40306</v>
      </c>
      <c r="D123" s="3873">
        <v>19</v>
      </c>
      <c r="E123" s="1008">
        <v>0</v>
      </c>
      <c r="F123" s="3958" t="s">
        <v>5709</v>
      </c>
      <c r="G123" s="3957">
        <v>0</v>
      </c>
      <c r="H123" s="812"/>
      <c r="I123" s="812"/>
      <c r="J123" s="812"/>
      <c r="K123" s="812"/>
      <c r="L123" s="812"/>
      <c r="M123" s="812"/>
      <c r="N123" s="812"/>
      <c r="O123" s="812"/>
      <c r="P123" s="812"/>
      <c r="Q123" s="812"/>
      <c r="R123" s="812"/>
      <c r="S123" s="812"/>
      <c r="T123" s="812"/>
      <c r="U123" s="812"/>
      <c r="V123" s="812"/>
      <c r="W123" s="812"/>
      <c r="X123" s="812"/>
      <c r="Y123" s="812"/>
      <c r="Z123" s="812"/>
      <c r="AA123" s="812"/>
      <c r="AB123" s="812"/>
      <c r="AC123" s="812"/>
      <c r="AD123" s="812"/>
      <c r="AE123" s="812"/>
      <c r="AF123" s="812"/>
      <c r="AG123" s="812"/>
      <c r="AH123" s="812"/>
    </row>
    <row r="124" spans="1:34" ht="15" customHeight="1">
      <c r="B124" s="3874">
        <v>40307</v>
      </c>
      <c r="C124" s="3883">
        <v>40307</v>
      </c>
      <c r="D124" s="3873">
        <v>19</v>
      </c>
      <c r="E124" s="1008">
        <v>0</v>
      </c>
      <c r="F124" s="3958" t="s">
        <v>5709</v>
      </c>
      <c r="G124" s="3957">
        <v>0</v>
      </c>
      <c r="H124" s="812"/>
      <c r="I124" s="812"/>
      <c r="J124" s="812"/>
      <c r="K124" s="812"/>
      <c r="L124" s="812"/>
      <c r="M124" s="812"/>
      <c r="N124" s="812"/>
      <c r="O124" s="812"/>
      <c r="P124" s="812"/>
      <c r="Q124" s="812"/>
      <c r="R124" s="812"/>
      <c r="S124" s="812"/>
      <c r="T124" s="812"/>
      <c r="U124" s="812"/>
      <c r="V124" s="812"/>
      <c r="W124" s="812"/>
      <c r="X124" s="812"/>
      <c r="Y124" s="812"/>
      <c r="Z124" s="812"/>
      <c r="AA124" s="812"/>
      <c r="AB124" s="812"/>
      <c r="AC124" s="812"/>
      <c r="AD124" s="812"/>
      <c r="AE124" s="812"/>
      <c r="AF124" s="812"/>
      <c r="AG124" s="812"/>
      <c r="AH124" s="812"/>
    </row>
    <row r="125" spans="1:34" ht="15" customHeight="1">
      <c r="A125" s="812"/>
      <c r="B125" s="3959" t="s">
        <v>761</v>
      </c>
      <c r="C125" s="3959" t="s">
        <v>763</v>
      </c>
      <c r="D125" s="3959" t="s">
        <v>766</v>
      </c>
      <c r="E125" s="3959" t="s">
        <v>810</v>
      </c>
      <c r="F125" s="3959" t="s">
        <v>990</v>
      </c>
      <c r="G125" s="3959" t="s">
        <v>992</v>
      </c>
      <c r="H125" s="812"/>
      <c r="I125" s="812"/>
      <c r="J125" s="812"/>
      <c r="K125" s="812"/>
      <c r="L125" s="812"/>
      <c r="M125" s="812"/>
      <c r="N125" s="812"/>
      <c r="O125" s="812"/>
      <c r="P125" s="812"/>
      <c r="Q125" s="812"/>
      <c r="R125" s="812"/>
      <c r="S125" s="812"/>
      <c r="T125" s="812"/>
      <c r="U125" s="812"/>
      <c r="V125" s="812"/>
      <c r="W125" s="812"/>
      <c r="X125" s="812"/>
      <c r="Y125" s="812"/>
      <c r="Z125" s="812"/>
      <c r="AA125" s="812"/>
      <c r="AB125" s="812"/>
      <c r="AC125" s="812"/>
      <c r="AD125" s="812"/>
      <c r="AE125" s="812"/>
      <c r="AF125" s="812"/>
      <c r="AG125" s="812"/>
      <c r="AH125" s="812"/>
    </row>
    <row r="126" spans="1:34" ht="12.75" customHeight="1">
      <c r="A126" s="812"/>
      <c r="B126" s="3956"/>
      <c r="C126" s="812"/>
      <c r="D126" s="812"/>
      <c r="E126" s="812"/>
      <c r="F126" s="812"/>
      <c r="G126" s="812"/>
      <c r="H126" s="812"/>
      <c r="I126" s="812"/>
      <c r="J126" s="812"/>
      <c r="K126" s="812"/>
      <c r="L126" s="812"/>
      <c r="M126" s="812"/>
      <c r="N126" s="812"/>
      <c r="O126" s="812"/>
      <c r="P126" s="812"/>
      <c r="Q126" s="812"/>
      <c r="R126" s="812"/>
      <c r="S126" s="812"/>
      <c r="T126" s="812"/>
      <c r="U126" s="812"/>
      <c r="V126" s="812"/>
      <c r="W126" s="812"/>
      <c r="X126" s="812"/>
      <c r="Y126" s="812"/>
      <c r="Z126" s="812"/>
      <c r="AA126" s="812"/>
      <c r="AB126" s="812"/>
      <c r="AC126" s="812"/>
      <c r="AD126" s="812"/>
      <c r="AE126" s="812"/>
      <c r="AF126" s="812"/>
      <c r="AG126" s="812"/>
      <c r="AH126" s="812"/>
    </row>
    <row r="127" spans="1:34" ht="15" customHeight="1">
      <c r="A127" s="812"/>
      <c r="B127" s="3956"/>
      <c r="C127" s="3960" t="s">
        <v>761</v>
      </c>
      <c r="D127" s="812" t="s">
        <v>5710</v>
      </c>
      <c r="E127" s="812"/>
      <c r="F127" s="812"/>
      <c r="G127" s="812"/>
      <c r="H127" s="812"/>
      <c r="I127" s="812"/>
      <c r="J127" s="812"/>
      <c r="K127" s="812"/>
      <c r="L127" s="812"/>
      <c r="M127" s="812"/>
      <c r="N127" s="812"/>
      <c r="O127" s="812"/>
      <c r="P127" s="812"/>
      <c r="Q127" s="812"/>
      <c r="R127" s="812"/>
      <c r="S127" s="812"/>
      <c r="T127" s="812"/>
      <c r="U127" s="812"/>
      <c r="V127" s="812"/>
      <c r="W127" s="812"/>
      <c r="X127" s="812"/>
      <c r="Y127" s="812"/>
      <c r="Z127" s="812"/>
      <c r="AA127" s="812"/>
      <c r="AB127" s="812"/>
      <c r="AC127" s="812"/>
      <c r="AD127" s="812"/>
      <c r="AE127" s="812"/>
      <c r="AF127" s="812"/>
      <c r="AG127" s="812"/>
      <c r="AH127" s="812"/>
    </row>
    <row r="128" spans="1:34" ht="15" customHeight="1">
      <c r="A128" s="812"/>
      <c r="B128" s="3956"/>
      <c r="C128" s="3960" t="s">
        <v>763</v>
      </c>
      <c r="D128" s="812" t="s">
        <v>5711</v>
      </c>
      <c r="E128" s="812"/>
      <c r="F128" s="812"/>
      <c r="G128" s="812"/>
      <c r="H128" s="812"/>
      <c r="I128" s="812"/>
      <c r="J128" s="812"/>
      <c r="K128" s="812"/>
      <c r="L128" s="812"/>
      <c r="M128" s="812"/>
      <c r="N128" s="812"/>
      <c r="O128" s="812"/>
      <c r="P128" s="812"/>
      <c r="Q128" s="812"/>
      <c r="R128" s="812"/>
      <c r="S128" s="812"/>
      <c r="T128" s="812"/>
      <c r="U128" s="812"/>
      <c r="V128" s="812"/>
      <c r="W128" s="812"/>
      <c r="X128" s="812"/>
      <c r="Y128" s="812"/>
      <c r="Z128" s="812"/>
      <c r="AA128" s="812"/>
      <c r="AB128" s="812"/>
      <c r="AC128" s="812"/>
      <c r="AD128" s="812"/>
      <c r="AE128" s="812"/>
      <c r="AF128" s="812"/>
      <c r="AG128" s="812"/>
      <c r="AH128" s="812"/>
    </row>
    <row r="129" spans="1:34">
      <c r="A129" s="812"/>
      <c r="B129" s="812"/>
      <c r="C129" s="3960" t="s">
        <v>766</v>
      </c>
      <c r="D129" s="812" t="s">
        <v>5712</v>
      </c>
      <c r="E129" s="812"/>
      <c r="F129" s="812"/>
      <c r="G129" s="812"/>
      <c r="H129" s="812"/>
      <c r="I129" s="812"/>
      <c r="J129" s="812"/>
      <c r="K129" s="812"/>
      <c r="L129" s="812"/>
      <c r="M129" s="812"/>
      <c r="N129" s="812"/>
      <c r="O129" s="812"/>
      <c r="P129" s="812"/>
      <c r="Q129" s="812"/>
      <c r="R129" s="812"/>
      <c r="S129" s="812"/>
      <c r="T129" s="812"/>
      <c r="U129" s="812"/>
      <c r="V129" s="812"/>
      <c r="W129" s="812"/>
      <c r="X129" s="812"/>
      <c r="Y129" s="812"/>
      <c r="Z129" s="812"/>
      <c r="AA129" s="812"/>
      <c r="AB129" s="812"/>
      <c r="AC129" s="812"/>
      <c r="AD129" s="812"/>
      <c r="AE129" s="812"/>
      <c r="AF129" s="812"/>
      <c r="AG129" s="812"/>
      <c r="AH129" s="812"/>
    </row>
    <row r="130" spans="1:34">
      <c r="A130" s="812"/>
      <c r="B130" s="812"/>
      <c r="C130" s="3960" t="s">
        <v>810</v>
      </c>
      <c r="D130" s="812" t="s">
        <v>5713</v>
      </c>
      <c r="E130" s="812"/>
      <c r="F130" s="812"/>
      <c r="G130" s="812"/>
      <c r="H130" s="812"/>
      <c r="I130" s="812"/>
      <c r="J130" s="812"/>
      <c r="K130" s="812"/>
      <c r="L130" s="812"/>
      <c r="M130" s="812"/>
      <c r="N130" s="812"/>
      <c r="O130" s="812"/>
      <c r="P130" s="812"/>
      <c r="Q130" s="812"/>
      <c r="R130" s="812"/>
      <c r="S130" s="812"/>
      <c r="T130" s="812"/>
      <c r="U130" s="812"/>
      <c r="V130" s="812"/>
      <c r="W130" s="812"/>
      <c r="X130" s="812"/>
      <c r="Y130" s="812"/>
      <c r="Z130" s="812"/>
      <c r="AA130" s="812"/>
      <c r="AB130" s="812"/>
      <c r="AC130" s="812"/>
      <c r="AD130" s="812"/>
      <c r="AE130" s="812"/>
      <c r="AF130" s="812"/>
      <c r="AG130" s="812"/>
      <c r="AH130" s="812"/>
    </row>
    <row r="131" spans="1:34">
      <c r="A131" s="812"/>
      <c r="B131" s="812"/>
      <c r="C131" s="3960" t="s">
        <v>990</v>
      </c>
      <c r="D131" s="3961" t="s">
        <v>5714</v>
      </c>
      <c r="E131" s="812"/>
      <c r="F131" s="812"/>
      <c r="G131" s="812"/>
      <c r="H131" s="812"/>
      <c r="I131" s="812"/>
      <c r="J131" s="812"/>
      <c r="K131" s="812"/>
      <c r="L131" s="812"/>
      <c r="M131" s="812"/>
      <c r="N131" s="812"/>
      <c r="O131" s="812"/>
      <c r="P131" s="812"/>
      <c r="Q131" s="812"/>
      <c r="R131" s="812"/>
      <c r="S131" s="812"/>
      <c r="T131" s="812"/>
      <c r="U131" s="812"/>
      <c r="V131" s="812"/>
      <c r="W131" s="812"/>
      <c r="X131" s="812"/>
      <c r="Y131" s="812"/>
      <c r="Z131" s="812"/>
      <c r="AA131" s="812"/>
      <c r="AB131" s="812"/>
      <c r="AC131" s="812"/>
      <c r="AD131" s="812"/>
      <c r="AE131" s="812"/>
      <c r="AF131" s="812"/>
      <c r="AG131" s="812"/>
      <c r="AH131" s="812"/>
    </row>
    <row r="132" spans="1:34">
      <c r="A132" s="812"/>
      <c r="B132" s="812"/>
      <c r="C132" s="3960" t="s">
        <v>992</v>
      </c>
      <c r="D132" s="812" t="s">
        <v>5715</v>
      </c>
      <c r="E132" s="812"/>
      <c r="F132" s="812"/>
      <c r="G132" s="812"/>
      <c r="H132" s="812"/>
      <c r="I132" s="812"/>
      <c r="J132" s="812"/>
      <c r="K132" s="812"/>
      <c r="L132" s="812"/>
      <c r="M132" s="812"/>
      <c r="N132" s="812"/>
      <c r="O132" s="812"/>
      <c r="P132" s="812"/>
      <c r="Q132" s="812"/>
      <c r="R132" s="812"/>
      <c r="S132" s="812"/>
      <c r="T132" s="812"/>
      <c r="U132" s="812"/>
      <c r="V132" s="812"/>
      <c r="W132" s="812"/>
      <c r="X132" s="812"/>
      <c r="Y132" s="812"/>
      <c r="Z132" s="812"/>
      <c r="AA132" s="812"/>
      <c r="AB132" s="812"/>
      <c r="AC132" s="812"/>
      <c r="AD132" s="812"/>
      <c r="AE132" s="812"/>
      <c r="AF132" s="812"/>
      <c r="AG132" s="812"/>
      <c r="AH132" s="812"/>
    </row>
    <row r="133" spans="1:34">
      <c r="A133" s="812"/>
      <c r="B133" s="812"/>
      <c r="C133" s="812"/>
      <c r="D133" s="812"/>
      <c r="E133" s="812"/>
      <c r="F133" s="812"/>
      <c r="G133" s="812"/>
      <c r="H133" s="812"/>
      <c r="I133" s="812"/>
      <c r="J133" s="812"/>
      <c r="K133" s="812"/>
      <c r="L133" s="812"/>
      <c r="M133" s="812"/>
      <c r="N133" s="812"/>
      <c r="O133" s="812"/>
      <c r="P133" s="812"/>
      <c r="Q133" s="812"/>
      <c r="R133" s="812"/>
      <c r="S133" s="812"/>
      <c r="T133" s="812"/>
      <c r="U133" s="812"/>
      <c r="V133" s="812"/>
      <c r="W133" s="812"/>
      <c r="X133" s="812"/>
      <c r="Y133" s="812"/>
      <c r="Z133" s="812"/>
      <c r="AA133" s="812"/>
      <c r="AB133" s="812"/>
      <c r="AC133" s="812"/>
      <c r="AD133" s="812"/>
      <c r="AE133" s="812"/>
      <c r="AF133" s="812"/>
      <c r="AG133" s="812"/>
      <c r="AH133" s="812"/>
    </row>
    <row r="134" spans="1:34" ht="26.25">
      <c r="A134" s="812"/>
      <c r="B134" s="3962" t="s">
        <v>5716</v>
      </c>
      <c r="C134" s="812"/>
      <c r="D134" s="812"/>
      <c r="E134" s="812"/>
      <c r="F134" s="812"/>
      <c r="G134" s="812"/>
      <c r="H134" s="812"/>
      <c r="I134" s="812"/>
      <c r="J134" s="812"/>
      <c r="K134" s="812"/>
      <c r="L134" s="812"/>
      <c r="M134" s="812"/>
      <c r="N134" s="812"/>
      <c r="O134" s="812"/>
      <c r="P134" s="812"/>
      <c r="Q134" s="812"/>
      <c r="R134" s="812"/>
      <c r="S134" s="812"/>
      <c r="T134" s="812"/>
      <c r="U134" s="812"/>
      <c r="V134" s="812"/>
      <c r="W134" s="812"/>
      <c r="X134" s="812"/>
      <c r="Y134" s="812"/>
      <c r="Z134" s="812"/>
      <c r="AA134" s="812"/>
      <c r="AB134" s="812"/>
      <c r="AC134" s="812"/>
      <c r="AD134" s="812"/>
      <c r="AE134" s="812"/>
      <c r="AF134" s="812"/>
      <c r="AG134" s="812"/>
      <c r="AH134" s="812"/>
    </row>
    <row r="135" spans="1:34" ht="18.75">
      <c r="A135" s="812"/>
      <c r="B135" s="3963" t="s">
        <v>5717</v>
      </c>
      <c r="C135" s="812"/>
      <c r="D135" s="812"/>
      <c r="E135" s="812"/>
      <c r="F135" s="812"/>
      <c r="G135" s="812"/>
      <c r="H135" s="812"/>
      <c r="I135" s="812"/>
      <c r="J135" s="812"/>
      <c r="K135" s="812"/>
      <c r="L135" s="812"/>
      <c r="M135" s="812"/>
      <c r="N135" s="812"/>
      <c r="O135" s="812"/>
      <c r="P135" s="812"/>
      <c r="Q135" s="812"/>
      <c r="R135" s="812"/>
      <c r="S135" s="812"/>
      <c r="T135" s="812"/>
      <c r="U135" s="812"/>
      <c r="V135" s="812"/>
      <c r="W135" s="812"/>
      <c r="X135" s="812"/>
      <c r="Y135" s="812"/>
      <c r="Z135" s="812"/>
      <c r="AA135" s="812"/>
      <c r="AB135" s="812"/>
      <c r="AC135" s="812"/>
      <c r="AD135" s="812"/>
      <c r="AE135" s="812"/>
      <c r="AF135" s="812"/>
      <c r="AG135" s="812"/>
      <c r="AH135" s="812"/>
    </row>
    <row r="136" spans="1:34">
      <c r="A136" s="812"/>
      <c r="B136" s="3959" t="s">
        <v>761</v>
      </c>
      <c r="C136" s="3959" t="s">
        <v>763</v>
      </c>
      <c r="D136" s="3964"/>
      <c r="E136" s="812" t="s">
        <v>5718</v>
      </c>
      <c r="F136" s="812"/>
      <c r="G136" s="812"/>
      <c r="H136" s="812"/>
      <c r="I136" s="812"/>
      <c r="J136" s="812"/>
      <c r="K136" s="812"/>
      <c r="L136" s="812"/>
      <c r="M136" s="3965"/>
      <c r="N136" s="812" t="s">
        <v>5719</v>
      </c>
      <c r="O136" s="812"/>
      <c r="P136" s="812"/>
      <c r="Q136" s="812"/>
      <c r="R136" s="812"/>
      <c r="S136" s="812"/>
      <c r="T136" s="812"/>
      <c r="U136" s="812"/>
      <c r="V136" s="812"/>
      <c r="W136" s="812"/>
      <c r="X136" s="812"/>
      <c r="Y136" s="812"/>
      <c r="Z136" s="812"/>
      <c r="AA136" s="812"/>
      <c r="AB136" s="812"/>
      <c r="AC136" s="812"/>
      <c r="AD136" s="812"/>
      <c r="AE136" s="812"/>
      <c r="AF136" s="812"/>
      <c r="AG136" s="812"/>
      <c r="AH136" s="812"/>
    </row>
    <row r="137" spans="1:34">
      <c r="A137" s="812"/>
      <c r="B137" s="812"/>
      <c r="C137" s="812"/>
      <c r="D137" s="812"/>
      <c r="E137" s="812"/>
      <c r="F137" s="812"/>
      <c r="G137" s="812"/>
      <c r="H137" s="812"/>
      <c r="I137" s="812"/>
      <c r="J137" s="812"/>
      <c r="K137" s="812"/>
      <c r="L137" s="812"/>
      <c r="M137" s="812"/>
      <c r="N137" s="812"/>
      <c r="O137" s="812"/>
      <c r="P137" s="812"/>
      <c r="Q137" s="812"/>
      <c r="R137" s="812"/>
      <c r="S137" s="812"/>
      <c r="T137" s="812"/>
      <c r="U137" s="812"/>
      <c r="V137" s="812"/>
      <c r="W137" s="812"/>
      <c r="X137" s="812"/>
      <c r="Y137" s="812"/>
      <c r="Z137" s="812"/>
      <c r="AA137" s="812"/>
      <c r="AB137" s="812"/>
      <c r="AC137" s="812"/>
      <c r="AD137" s="812"/>
      <c r="AE137" s="812"/>
      <c r="AF137" s="812"/>
      <c r="AG137" s="812"/>
      <c r="AH137" s="812"/>
    </row>
    <row r="138" spans="1:34" ht="18.75">
      <c r="A138" s="812"/>
      <c r="B138" s="812"/>
      <c r="C138" s="3963" t="s">
        <v>5720</v>
      </c>
      <c r="D138" s="812"/>
      <c r="E138" s="3959" t="s">
        <v>810</v>
      </c>
      <c r="F138" s="812"/>
      <c r="G138" s="812"/>
      <c r="H138" s="812"/>
      <c r="I138" s="812"/>
      <c r="J138" s="812"/>
      <c r="K138" s="812"/>
      <c r="L138" s="812"/>
      <c r="M138" s="812"/>
      <c r="N138" s="812"/>
      <c r="O138" s="812"/>
      <c r="P138" s="812"/>
      <c r="Q138" s="812"/>
      <c r="R138" s="812"/>
      <c r="S138" s="812"/>
      <c r="T138" s="812"/>
      <c r="U138" s="812"/>
      <c r="V138" s="812"/>
      <c r="W138" s="812"/>
      <c r="X138" s="812"/>
      <c r="Y138" s="812"/>
      <c r="Z138" s="812"/>
      <c r="AA138" s="812"/>
      <c r="AB138" s="812"/>
      <c r="AC138" s="812"/>
      <c r="AD138" s="812"/>
      <c r="AE138" s="812"/>
      <c r="AF138" s="812"/>
      <c r="AG138" s="812"/>
      <c r="AH138" s="812"/>
    </row>
    <row r="139" spans="1:34">
      <c r="A139" s="812"/>
      <c r="B139" s="812"/>
      <c r="C139" s="812"/>
      <c r="D139" s="812"/>
      <c r="E139" s="812"/>
      <c r="F139" s="812"/>
      <c r="G139" s="812"/>
      <c r="H139" s="812"/>
      <c r="I139" s="812"/>
      <c r="J139" s="812"/>
      <c r="K139" s="812"/>
      <c r="L139" s="812"/>
      <c r="M139" s="812"/>
      <c r="N139" s="812"/>
      <c r="O139" s="812"/>
      <c r="P139" s="812"/>
      <c r="Q139" s="812"/>
      <c r="R139" s="812"/>
      <c r="S139" s="812"/>
      <c r="T139" s="812"/>
      <c r="U139" s="812"/>
      <c r="V139" s="812"/>
      <c r="W139" s="812"/>
      <c r="X139" s="812"/>
      <c r="Y139" s="812"/>
      <c r="Z139" s="812"/>
      <c r="AA139" s="812"/>
      <c r="AB139" s="812"/>
      <c r="AC139" s="812"/>
      <c r="AD139" s="812"/>
      <c r="AE139" s="812"/>
      <c r="AF139" s="812"/>
      <c r="AG139" s="812"/>
      <c r="AH139" s="812"/>
    </row>
    <row r="140" spans="1:34">
      <c r="A140" s="812"/>
      <c r="B140" s="812"/>
      <c r="C140" s="812"/>
      <c r="D140" s="812"/>
      <c r="E140" s="812"/>
      <c r="F140" s="812"/>
      <c r="G140" s="812"/>
      <c r="H140" s="812"/>
      <c r="I140" s="812"/>
      <c r="J140" s="812"/>
      <c r="K140" s="812"/>
      <c r="L140" s="812"/>
      <c r="M140" s="812"/>
      <c r="N140" s="812"/>
      <c r="O140" s="812"/>
      <c r="P140" s="812"/>
      <c r="Q140" s="812"/>
      <c r="R140" s="812"/>
      <c r="S140" s="812"/>
      <c r="T140" s="812"/>
      <c r="U140" s="812"/>
      <c r="V140" s="812"/>
      <c r="W140" s="812"/>
      <c r="X140" s="812"/>
      <c r="Y140" s="812"/>
      <c r="Z140" s="812"/>
      <c r="AA140" s="812"/>
      <c r="AB140" s="812"/>
      <c r="AC140" s="812"/>
      <c r="AD140" s="812"/>
      <c r="AE140" s="812"/>
      <c r="AF140" s="812"/>
      <c r="AG140" s="812"/>
      <c r="AH140" s="812"/>
    </row>
    <row r="141" spans="1:34">
      <c r="A141" s="812"/>
      <c r="B141" s="812"/>
      <c r="C141" s="812"/>
      <c r="D141" s="812"/>
      <c r="E141" s="812"/>
      <c r="F141" s="812"/>
      <c r="G141" s="812"/>
      <c r="H141" s="812"/>
      <c r="I141" s="812"/>
      <c r="J141" s="812"/>
      <c r="K141" s="812"/>
      <c r="L141" s="812"/>
      <c r="M141" s="812"/>
      <c r="N141" s="812"/>
      <c r="O141" s="812"/>
      <c r="P141" s="812"/>
      <c r="Q141" s="812"/>
      <c r="R141" s="812"/>
      <c r="S141" s="812"/>
      <c r="T141" s="812"/>
      <c r="U141" s="812"/>
      <c r="V141" s="812"/>
      <c r="W141" s="812"/>
      <c r="X141" s="812"/>
      <c r="Y141" s="812"/>
      <c r="Z141" s="812"/>
      <c r="AA141" s="812"/>
      <c r="AB141" s="812"/>
      <c r="AC141" s="812"/>
      <c r="AD141" s="812"/>
      <c r="AE141" s="812"/>
      <c r="AF141" s="812"/>
      <c r="AG141" s="812"/>
      <c r="AH141" s="812"/>
    </row>
    <row r="142" spans="1:34">
      <c r="A142" s="812"/>
      <c r="B142" s="812"/>
      <c r="C142" s="812"/>
      <c r="D142" s="812"/>
      <c r="E142" s="812"/>
      <c r="F142" s="812"/>
      <c r="G142" s="812"/>
      <c r="H142" s="812"/>
      <c r="I142" s="812"/>
      <c r="J142" s="812"/>
      <c r="K142" s="812"/>
      <c r="L142" s="812"/>
      <c r="M142" s="812"/>
      <c r="N142" s="812"/>
      <c r="O142" s="812"/>
      <c r="P142" s="812"/>
      <c r="Q142" s="812"/>
      <c r="R142" s="812"/>
      <c r="S142" s="812"/>
      <c r="T142" s="812"/>
      <c r="U142" s="812"/>
      <c r="V142" s="812"/>
      <c r="W142" s="812"/>
      <c r="X142" s="812"/>
      <c r="Y142" s="812"/>
      <c r="Z142" s="812"/>
      <c r="AA142" s="812"/>
      <c r="AB142" s="812"/>
      <c r="AC142" s="812"/>
      <c r="AD142" s="812"/>
      <c r="AE142" s="812"/>
      <c r="AF142" s="812"/>
      <c r="AG142" s="812"/>
      <c r="AH142" s="812"/>
    </row>
    <row r="143" spans="1:34">
      <c r="A143" s="812"/>
      <c r="B143" s="812"/>
      <c r="C143" s="812"/>
      <c r="D143" s="812"/>
      <c r="E143" s="812"/>
      <c r="F143" s="812"/>
      <c r="G143" s="812"/>
      <c r="H143" s="812"/>
      <c r="I143" s="812"/>
      <c r="J143" s="812"/>
      <c r="K143" s="812"/>
      <c r="L143" s="812"/>
      <c r="M143" s="812"/>
      <c r="N143" s="812"/>
      <c r="O143" s="812"/>
      <c r="P143" s="812"/>
      <c r="Q143" s="812"/>
      <c r="R143" s="812"/>
      <c r="S143" s="812"/>
      <c r="T143" s="812"/>
      <c r="U143" s="812"/>
      <c r="V143" s="812"/>
      <c r="W143" s="812"/>
      <c r="X143" s="812"/>
      <c r="Y143" s="812"/>
      <c r="Z143" s="812"/>
      <c r="AA143" s="812"/>
      <c r="AB143" s="812"/>
      <c r="AC143" s="812"/>
      <c r="AD143" s="812"/>
      <c r="AE143" s="812"/>
      <c r="AF143" s="812"/>
      <c r="AG143" s="812"/>
      <c r="AH143" s="812"/>
    </row>
    <row r="144" spans="1:34">
      <c r="A144" s="812"/>
      <c r="B144" s="812"/>
      <c r="C144" s="812"/>
      <c r="D144" s="812"/>
      <c r="E144" s="812"/>
      <c r="F144" s="812"/>
      <c r="G144" s="812"/>
      <c r="H144" s="812"/>
      <c r="I144" s="812"/>
      <c r="J144" s="812"/>
      <c r="K144" s="812"/>
      <c r="L144" s="812"/>
      <c r="M144" s="812"/>
      <c r="N144" s="812"/>
      <c r="O144" s="812"/>
      <c r="P144" s="812"/>
      <c r="Q144" s="812"/>
      <c r="R144" s="812"/>
      <c r="S144" s="812"/>
      <c r="T144" s="812"/>
      <c r="U144" s="812"/>
      <c r="V144" s="812"/>
      <c r="W144" s="812"/>
      <c r="X144" s="812"/>
      <c r="Y144" s="812"/>
      <c r="Z144" s="812"/>
      <c r="AA144" s="812"/>
      <c r="AB144" s="812"/>
      <c r="AC144" s="812"/>
      <c r="AD144" s="812"/>
      <c r="AE144" s="812"/>
      <c r="AF144" s="812"/>
      <c r="AG144" s="812"/>
      <c r="AH144" s="812"/>
    </row>
    <row r="145" spans="1:34">
      <c r="A145" s="812"/>
      <c r="B145" s="812"/>
      <c r="C145" s="812"/>
      <c r="D145" s="812"/>
      <c r="E145" s="812"/>
      <c r="F145" s="812"/>
      <c r="G145" s="812"/>
      <c r="H145" s="812"/>
      <c r="I145" s="812"/>
      <c r="J145" s="812"/>
      <c r="K145" s="812"/>
      <c r="L145" s="812"/>
      <c r="M145" s="812"/>
      <c r="N145" s="812"/>
      <c r="O145" s="812"/>
      <c r="P145" s="812"/>
      <c r="Q145" s="812"/>
      <c r="R145" s="812"/>
      <c r="S145" s="812"/>
      <c r="T145" s="812"/>
      <c r="U145" s="812"/>
      <c r="V145" s="812"/>
      <c r="W145" s="812"/>
      <c r="X145" s="812"/>
      <c r="Y145" s="812"/>
      <c r="Z145" s="812"/>
      <c r="AA145" s="812"/>
      <c r="AB145" s="812"/>
      <c r="AC145" s="812"/>
      <c r="AD145" s="812"/>
      <c r="AE145" s="812"/>
      <c r="AF145" s="812"/>
      <c r="AG145" s="812"/>
      <c r="AH145" s="812"/>
    </row>
    <row r="146" spans="1:34">
      <c r="A146" s="812"/>
      <c r="B146" s="812"/>
      <c r="C146" s="812"/>
      <c r="D146" s="812"/>
      <c r="E146" s="812"/>
      <c r="F146" s="812"/>
      <c r="G146" s="812"/>
      <c r="H146" s="812"/>
      <c r="I146" s="812"/>
      <c r="J146" s="812"/>
      <c r="K146" s="812"/>
      <c r="L146" s="812"/>
      <c r="M146" s="812"/>
      <c r="N146" s="812"/>
      <c r="O146" s="812"/>
      <c r="P146" s="812"/>
      <c r="Q146" s="812"/>
      <c r="R146" s="812"/>
      <c r="S146" s="812"/>
      <c r="T146" s="812"/>
      <c r="U146" s="812"/>
      <c r="V146" s="812"/>
      <c r="W146" s="812"/>
      <c r="X146" s="812"/>
      <c r="Y146" s="812"/>
      <c r="Z146" s="812"/>
      <c r="AA146" s="812"/>
      <c r="AB146" s="812"/>
      <c r="AC146" s="812"/>
      <c r="AD146" s="812"/>
      <c r="AE146" s="812"/>
      <c r="AF146" s="812"/>
      <c r="AG146" s="812"/>
      <c r="AH146" s="812"/>
    </row>
    <row r="147" spans="1:34">
      <c r="A147" s="812"/>
      <c r="B147" s="812"/>
      <c r="C147" s="812"/>
      <c r="D147" s="812"/>
      <c r="E147" s="812"/>
      <c r="F147" s="812"/>
      <c r="G147" s="812"/>
      <c r="H147" s="812"/>
      <c r="I147" s="812"/>
      <c r="J147" s="812"/>
      <c r="K147" s="812"/>
      <c r="L147" s="812"/>
      <c r="M147" s="812"/>
      <c r="N147" s="812"/>
      <c r="O147" s="812"/>
      <c r="P147" s="812"/>
      <c r="Q147" s="812"/>
      <c r="R147" s="812"/>
      <c r="S147" s="812"/>
      <c r="T147" s="812"/>
      <c r="U147" s="812"/>
      <c r="V147" s="812"/>
      <c r="W147" s="812"/>
      <c r="X147" s="812"/>
      <c r="Y147" s="812"/>
      <c r="Z147" s="812"/>
      <c r="AA147" s="812"/>
      <c r="AB147" s="812"/>
      <c r="AC147" s="812"/>
      <c r="AD147" s="812"/>
      <c r="AE147" s="812"/>
      <c r="AF147" s="812"/>
      <c r="AG147" s="812"/>
      <c r="AH147" s="812"/>
    </row>
    <row r="148" spans="1:34">
      <c r="A148" s="812"/>
      <c r="B148" s="812"/>
      <c r="C148" s="812"/>
      <c r="D148" s="812"/>
      <c r="E148" s="812"/>
      <c r="F148" s="812"/>
      <c r="G148" s="812"/>
      <c r="H148" s="812"/>
      <c r="I148" s="812"/>
      <c r="J148" s="812"/>
      <c r="K148" s="812"/>
      <c r="L148" s="812"/>
      <c r="M148" s="812"/>
      <c r="N148" s="812"/>
      <c r="O148" s="812"/>
      <c r="P148" s="812"/>
      <c r="Q148" s="812"/>
      <c r="R148" s="812"/>
      <c r="S148" s="812"/>
      <c r="T148" s="812"/>
      <c r="U148" s="812"/>
      <c r="V148" s="812"/>
      <c r="W148" s="812"/>
      <c r="X148" s="812"/>
      <c r="Y148" s="812"/>
      <c r="Z148" s="812"/>
      <c r="AA148" s="812"/>
      <c r="AB148" s="812"/>
      <c r="AC148" s="812"/>
      <c r="AD148" s="812"/>
      <c r="AE148" s="812"/>
      <c r="AF148" s="812"/>
      <c r="AG148" s="812"/>
      <c r="AH148" s="812"/>
    </row>
    <row r="149" spans="1:34">
      <c r="A149" s="812"/>
      <c r="B149" s="812"/>
      <c r="C149" s="812"/>
      <c r="D149" s="812"/>
      <c r="E149" s="812"/>
      <c r="F149" s="812"/>
      <c r="G149" s="812"/>
      <c r="H149" s="812"/>
      <c r="I149" s="812"/>
      <c r="J149" s="812"/>
      <c r="K149" s="812"/>
      <c r="L149" s="812"/>
      <c r="M149" s="812"/>
      <c r="N149" s="812"/>
      <c r="O149" s="812"/>
      <c r="P149" s="812"/>
      <c r="Q149" s="812"/>
      <c r="R149" s="812"/>
      <c r="S149" s="812"/>
      <c r="T149" s="812"/>
      <c r="U149" s="812"/>
      <c r="V149" s="812"/>
      <c r="W149" s="812"/>
      <c r="X149" s="812"/>
      <c r="Y149" s="812"/>
      <c r="Z149" s="812"/>
      <c r="AA149" s="812"/>
      <c r="AB149" s="812"/>
      <c r="AC149" s="812"/>
      <c r="AD149" s="812"/>
      <c r="AE149" s="812"/>
      <c r="AF149" s="812"/>
      <c r="AG149" s="812"/>
      <c r="AH149" s="812"/>
    </row>
    <row r="150" spans="1:34">
      <c r="A150" s="812"/>
      <c r="B150" s="812"/>
      <c r="C150" s="812"/>
      <c r="D150" s="812"/>
      <c r="E150" s="812"/>
      <c r="F150" s="812"/>
      <c r="G150" s="812"/>
      <c r="H150" s="812"/>
      <c r="I150" s="812"/>
      <c r="J150" s="812"/>
      <c r="K150" s="812"/>
      <c r="L150" s="812"/>
      <c r="M150" s="812"/>
      <c r="N150" s="812"/>
      <c r="O150" s="812"/>
      <c r="P150" s="812"/>
      <c r="Q150" s="812"/>
      <c r="R150" s="812"/>
      <c r="S150" s="812"/>
      <c r="T150" s="812"/>
      <c r="U150" s="812"/>
      <c r="V150" s="812"/>
      <c r="W150" s="812"/>
      <c r="X150" s="812"/>
      <c r="Y150" s="812"/>
      <c r="Z150" s="812"/>
      <c r="AA150" s="812"/>
      <c r="AB150" s="812"/>
      <c r="AC150" s="812"/>
      <c r="AD150" s="812"/>
      <c r="AE150" s="812"/>
      <c r="AF150" s="812"/>
      <c r="AG150" s="812"/>
      <c r="AH150" s="812"/>
    </row>
    <row r="151" spans="1:34">
      <c r="A151" s="812"/>
      <c r="B151" s="812"/>
      <c r="C151" s="812"/>
      <c r="D151" s="812"/>
      <c r="E151" s="812"/>
      <c r="F151" s="812"/>
      <c r="G151" s="812"/>
      <c r="H151" s="812"/>
      <c r="I151" s="812"/>
      <c r="J151" s="812"/>
      <c r="K151" s="812"/>
      <c r="L151" s="812"/>
      <c r="M151" s="812"/>
      <c r="N151" s="812"/>
      <c r="O151" s="812"/>
      <c r="P151" s="812"/>
      <c r="Q151" s="812"/>
      <c r="R151" s="812"/>
      <c r="S151" s="812"/>
      <c r="T151" s="812"/>
      <c r="U151" s="812"/>
      <c r="V151" s="812"/>
      <c r="W151" s="812"/>
      <c r="X151" s="812"/>
      <c r="Y151" s="812"/>
      <c r="Z151" s="812"/>
      <c r="AA151" s="812"/>
      <c r="AB151" s="812"/>
      <c r="AC151" s="812"/>
      <c r="AD151" s="812"/>
      <c r="AE151" s="812"/>
      <c r="AF151" s="812"/>
      <c r="AG151" s="812"/>
      <c r="AH151" s="812"/>
    </row>
    <row r="152" spans="1:34">
      <c r="A152" s="812"/>
      <c r="B152" s="812"/>
      <c r="C152" s="812"/>
      <c r="D152" s="812"/>
      <c r="E152" s="812"/>
      <c r="F152" s="812"/>
      <c r="G152" s="812"/>
      <c r="H152" s="812"/>
      <c r="I152" s="812"/>
      <c r="J152" s="812"/>
      <c r="K152" s="812"/>
      <c r="L152" s="812"/>
      <c r="M152" s="812"/>
      <c r="N152" s="812"/>
      <c r="O152" s="812"/>
      <c r="P152" s="812"/>
      <c r="Q152" s="812"/>
      <c r="R152" s="812"/>
      <c r="S152" s="812"/>
      <c r="T152" s="812"/>
      <c r="U152" s="812"/>
      <c r="V152" s="812"/>
      <c r="W152" s="812"/>
      <c r="X152" s="812"/>
      <c r="Y152" s="812"/>
      <c r="Z152" s="812"/>
      <c r="AA152" s="812"/>
      <c r="AB152" s="812"/>
      <c r="AC152" s="812"/>
      <c r="AD152" s="812"/>
      <c r="AE152" s="812"/>
      <c r="AF152" s="812"/>
      <c r="AG152" s="812"/>
      <c r="AH152" s="812"/>
    </row>
    <row r="153" spans="1:34">
      <c r="A153" s="812"/>
      <c r="B153" s="812"/>
      <c r="C153" s="812"/>
      <c r="D153" s="812"/>
      <c r="E153" s="812"/>
      <c r="F153" s="812"/>
      <c r="G153" s="812"/>
      <c r="H153" s="812"/>
      <c r="I153" s="812"/>
      <c r="J153" s="812"/>
      <c r="K153" s="812"/>
      <c r="L153" s="812"/>
      <c r="M153" s="812"/>
      <c r="N153" s="812"/>
      <c r="O153" s="812"/>
      <c r="P153" s="812"/>
      <c r="Q153" s="812"/>
      <c r="R153" s="812"/>
      <c r="S153" s="812"/>
      <c r="T153" s="812"/>
      <c r="U153" s="812"/>
      <c r="V153" s="812"/>
      <c r="W153" s="812"/>
      <c r="X153" s="812"/>
      <c r="Y153" s="812"/>
      <c r="Z153" s="812"/>
      <c r="AA153" s="812"/>
      <c r="AB153" s="812"/>
      <c r="AC153" s="812"/>
      <c r="AD153" s="812"/>
      <c r="AE153" s="812"/>
      <c r="AF153" s="812"/>
      <c r="AG153" s="812"/>
      <c r="AH153" s="812"/>
    </row>
    <row r="154" spans="1:34" ht="18.75">
      <c r="A154" s="812"/>
      <c r="B154" s="812"/>
      <c r="C154" s="3963" t="s">
        <v>5721</v>
      </c>
      <c r="D154" s="812"/>
      <c r="E154" s="812"/>
      <c r="F154" s="3959" t="s">
        <v>990</v>
      </c>
      <c r="G154" s="812"/>
      <c r="H154" s="812"/>
      <c r="I154" s="812"/>
      <c r="J154" s="812"/>
      <c r="K154" s="812"/>
      <c r="L154" s="812"/>
      <c r="M154" s="812"/>
      <c r="N154" s="812"/>
      <c r="O154" s="812"/>
      <c r="P154" s="812"/>
      <c r="Q154" s="812"/>
      <c r="R154" s="812"/>
      <c r="S154" s="812"/>
      <c r="T154" s="812"/>
      <c r="U154" s="812"/>
      <c r="V154" s="812"/>
      <c r="W154" s="812"/>
      <c r="X154" s="812"/>
      <c r="Y154" s="812"/>
      <c r="Z154" s="812"/>
      <c r="AA154" s="812"/>
      <c r="AB154" s="812"/>
      <c r="AC154" s="812"/>
      <c r="AD154" s="812"/>
      <c r="AE154" s="812"/>
      <c r="AF154" s="812"/>
      <c r="AG154" s="812"/>
      <c r="AH154" s="812"/>
    </row>
    <row r="155" spans="1:34">
      <c r="A155" s="812"/>
      <c r="B155" s="812"/>
      <c r="C155" s="812"/>
      <c r="D155" s="812"/>
      <c r="E155" s="812"/>
      <c r="F155" s="812"/>
      <c r="G155" s="812"/>
      <c r="H155" s="812"/>
      <c r="I155" s="812"/>
      <c r="J155" s="812"/>
      <c r="K155" s="812"/>
      <c r="L155" s="812"/>
      <c r="M155" s="812"/>
      <c r="N155" s="812"/>
      <c r="O155" s="812"/>
      <c r="P155" s="812"/>
      <c r="Q155" s="812"/>
      <c r="R155" s="812"/>
      <c r="S155" s="812"/>
      <c r="T155" s="812"/>
      <c r="U155" s="812"/>
      <c r="V155" s="812"/>
      <c r="W155" s="812"/>
      <c r="X155" s="812"/>
      <c r="Y155" s="812"/>
      <c r="Z155" s="812"/>
      <c r="AA155" s="812"/>
      <c r="AB155" s="812"/>
      <c r="AC155" s="812"/>
      <c r="AD155" s="812"/>
      <c r="AE155" s="812"/>
      <c r="AF155" s="812"/>
      <c r="AG155" s="812"/>
      <c r="AH155" s="812"/>
    </row>
    <row r="156" spans="1:34">
      <c r="A156" s="812"/>
      <c r="B156" s="812"/>
      <c r="C156" s="812"/>
      <c r="D156" s="812"/>
      <c r="E156" s="812"/>
      <c r="F156" s="812"/>
      <c r="G156" s="812"/>
      <c r="H156" s="812"/>
      <c r="I156" s="812"/>
      <c r="J156" s="812"/>
      <c r="K156" s="812"/>
      <c r="L156" s="812"/>
      <c r="M156" s="812"/>
      <c r="N156" s="812"/>
      <c r="O156" s="812"/>
      <c r="P156" s="812"/>
      <c r="Q156" s="812"/>
      <c r="R156" s="812"/>
      <c r="S156" s="812"/>
      <c r="T156" s="812"/>
      <c r="U156" s="812"/>
      <c r="V156" s="812"/>
      <c r="W156" s="812"/>
      <c r="X156" s="812"/>
      <c r="Y156" s="812"/>
      <c r="Z156" s="812"/>
      <c r="AA156" s="812"/>
      <c r="AB156" s="812"/>
      <c r="AC156" s="812"/>
      <c r="AD156" s="812"/>
      <c r="AE156" s="812"/>
      <c r="AF156" s="812"/>
      <c r="AG156" s="812"/>
      <c r="AH156" s="812"/>
    </row>
    <row r="157" spans="1:34">
      <c r="A157" s="812"/>
      <c r="B157" s="812"/>
      <c r="C157" s="812"/>
      <c r="D157" s="812"/>
      <c r="E157" s="812"/>
      <c r="F157" s="812"/>
      <c r="G157" s="812"/>
      <c r="H157" s="812"/>
      <c r="I157" s="812"/>
      <c r="J157" s="812"/>
      <c r="K157" s="812"/>
      <c r="L157" s="812"/>
      <c r="M157" s="812"/>
      <c r="N157" s="812"/>
      <c r="O157" s="812"/>
      <c r="P157" s="812"/>
      <c r="Q157" s="812"/>
      <c r="R157" s="812"/>
      <c r="S157" s="812"/>
      <c r="T157" s="812"/>
      <c r="U157" s="812"/>
      <c r="V157" s="812"/>
      <c r="W157" s="812"/>
      <c r="X157" s="812"/>
      <c r="Y157" s="812"/>
      <c r="Z157" s="812"/>
      <c r="AA157" s="812"/>
      <c r="AB157" s="812"/>
      <c r="AC157" s="812"/>
      <c r="AD157" s="812"/>
      <c r="AE157" s="812"/>
      <c r="AF157" s="812"/>
      <c r="AG157" s="812"/>
      <c r="AH157" s="812"/>
    </row>
    <row r="158" spans="1:34">
      <c r="A158" s="812"/>
      <c r="B158" s="812"/>
      <c r="C158" s="812"/>
      <c r="D158" s="812"/>
      <c r="E158" s="812"/>
      <c r="F158" s="812"/>
      <c r="G158" s="812"/>
      <c r="H158" s="812"/>
      <c r="I158" s="812"/>
      <c r="J158" s="812"/>
      <c r="K158" s="812"/>
      <c r="L158" s="812"/>
      <c r="M158" s="812"/>
      <c r="N158" s="812"/>
      <c r="O158" s="812"/>
      <c r="P158" s="812"/>
      <c r="Q158" s="812"/>
      <c r="R158" s="812"/>
      <c r="S158" s="812"/>
      <c r="T158" s="812"/>
      <c r="U158" s="812"/>
      <c r="V158" s="812"/>
      <c r="W158" s="812"/>
      <c r="X158" s="812"/>
      <c r="Y158" s="812"/>
      <c r="Z158" s="812"/>
      <c r="AA158" s="812"/>
      <c r="AB158" s="812"/>
      <c r="AC158" s="812"/>
      <c r="AD158" s="812"/>
      <c r="AE158" s="812"/>
      <c r="AF158" s="812"/>
      <c r="AG158" s="812"/>
      <c r="AH158" s="812"/>
    </row>
    <row r="159" spans="1:34">
      <c r="A159" s="812"/>
      <c r="B159" s="812"/>
      <c r="C159" s="812"/>
      <c r="D159" s="812"/>
      <c r="E159" s="812"/>
      <c r="F159" s="812"/>
      <c r="G159" s="812"/>
      <c r="H159" s="812"/>
      <c r="I159" s="812"/>
      <c r="J159" s="812"/>
      <c r="K159" s="812"/>
      <c r="L159" s="812"/>
      <c r="M159" s="812"/>
      <c r="N159" s="812"/>
      <c r="O159" s="812"/>
      <c r="P159" s="812"/>
      <c r="Q159" s="812"/>
      <c r="R159" s="812"/>
      <c r="S159" s="812"/>
      <c r="T159" s="812"/>
      <c r="U159" s="812"/>
      <c r="V159" s="812"/>
      <c r="W159" s="812"/>
      <c r="X159" s="812"/>
      <c r="Y159" s="812"/>
      <c r="Z159" s="812"/>
      <c r="AA159" s="812"/>
      <c r="AB159" s="812"/>
      <c r="AC159" s="812"/>
      <c r="AD159" s="812"/>
      <c r="AE159" s="812"/>
      <c r="AF159" s="812"/>
      <c r="AG159" s="812"/>
      <c r="AH159" s="812"/>
    </row>
    <row r="160" spans="1:34">
      <c r="A160" s="812"/>
      <c r="B160" s="812"/>
      <c r="C160" s="812"/>
      <c r="D160" s="812"/>
      <c r="E160" s="812"/>
      <c r="F160" s="812"/>
      <c r="G160" s="812"/>
      <c r="H160" s="812"/>
      <c r="I160" s="812"/>
      <c r="J160" s="812"/>
      <c r="K160" s="812"/>
      <c r="L160" s="812"/>
      <c r="M160" s="812"/>
      <c r="N160" s="812"/>
      <c r="O160" s="812"/>
      <c r="P160" s="812"/>
      <c r="Q160" s="812"/>
      <c r="R160" s="812"/>
      <c r="S160" s="812"/>
      <c r="T160" s="812"/>
      <c r="U160" s="812"/>
      <c r="V160" s="812"/>
      <c r="W160" s="812"/>
      <c r="X160" s="812"/>
      <c r="Y160" s="812"/>
      <c r="Z160" s="812"/>
      <c r="AA160" s="812"/>
      <c r="AB160" s="812"/>
      <c r="AC160" s="812"/>
      <c r="AD160" s="812"/>
      <c r="AE160" s="812"/>
      <c r="AF160" s="812"/>
      <c r="AG160" s="812"/>
      <c r="AH160" s="812"/>
    </row>
    <row r="161" spans="1:97">
      <c r="A161" s="812"/>
      <c r="B161" s="812"/>
      <c r="C161" s="812"/>
      <c r="D161" s="812"/>
      <c r="E161" s="812"/>
      <c r="F161" s="812"/>
      <c r="G161" s="812"/>
      <c r="H161" s="812"/>
      <c r="I161" s="812"/>
      <c r="J161" s="812"/>
      <c r="K161" s="812"/>
      <c r="L161" s="812"/>
      <c r="M161" s="812"/>
      <c r="N161" s="812"/>
      <c r="O161" s="812"/>
      <c r="P161" s="812"/>
      <c r="Q161" s="812"/>
      <c r="R161" s="812"/>
      <c r="S161" s="812"/>
      <c r="T161" s="812"/>
      <c r="U161" s="812"/>
      <c r="V161" s="812"/>
      <c r="W161" s="812"/>
      <c r="X161" s="812"/>
      <c r="Y161" s="812"/>
      <c r="Z161" s="812"/>
      <c r="AA161" s="812"/>
      <c r="AB161" s="812"/>
      <c r="AC161" s="812"/>
      <c r="AD161" s="812"/>
      <c r="AE161" s="812"/>
      <c r="AF161" s="812"/>
      <c r="AG161" s="812"/>
      <c r="AH161" s="812"/>
    </row>
    <row r="162" spans="1:97">
      <c r="A162" s="812"/>
      <c r="B162" s="812"/>
      <c r="C162" s="812"/>
      <c r="D162" s="812"/>
      <c r="E162" s="3966" t="s">
        <v>5722</v>
      </c>
      <c r="F162" s="812"/>
      <c r="G162" s="812"/>
      <c r="H162" s="812"/>
      <c r="I162" s="812"/>
      <c r="J162" s="812"/>
      <c r="K162" s="812"/>
      <c r="L162" s="812"/>
      <c r="M162" s="812"/>
      <c r="N162" s="812"/>
      <c r="O162" s="812"/>
      <c r="P162" s="812"/>
      <c r="Q162" s="812"/>
      <c r="R162" s="812"/>
      <c r="S162" s="812"/>
      <c r="T162" s="812"/>
      <c r="U162" s="812"/>
      <c r="V162" s="812"/>
      <c r="W162" s="812"/>
      <c r="X162" s="812"/>
      <c r="Y162" s="812"/>
      <c r="Z162" s="812"/>
      <c r="AA162" s="812"/>
      <c r="AB162" s="812"/>
      <c r="AC162" s="812"/>
      <c r="AD162" s="812"/>
      <c r="AE162" s="812"/>
      <c r="AF162" s="812"/>
      <c r="AG162" s="812"/>
      <c r="AH162" s="812"/>
    </row>
    <row r="163" spans="1:97">
      <c r="A163" s="812"/>
      <c r="B163" s="812"/>
      <c r="C163" s="812"/>
      <c r="D163" s="812"/>
      <c r="E163" s="812" t="s">
        <v>5723</v>
      </c>
      <c r="F163" s="812"/>
      <c r="G163" s="812"/>
      <c r="H163" s="812"/>
      <c r="I163" s="812"/>
      <c r="J163" s="812"/>
      <c r="K163" s="812"/>
      <c r="L163" s="812"/>
      <c r="M163" s="812"/>
      <c r="N163" s="812"/>
      <c r="O163" s="812"/>
      <c r="P163" s="812"/>
      <c r="Q163" s="812"/>
      <c r="R163" s="812"/>
      <c r="S163" s="812"/>
      <c r="T163" s="812"/>
      <c r="U163" s="812"/>
      <c r="V163" s="812"/>
      <c r="W163" s="812"/>
      <c r="X163" s="812"/>
      <c r="Y163" s="812"/>
      <c r="Z163" s="812"/>
      <c r="AA163" s="812"/>
      <c r="AB163" s="812"/>
      <c r="AC163" s="812"/>
      <c r="AD163" s="812"/>
      <c r="AE163" s="812"/>
      <c r="AF163" s="812"/>
      <c r="AG163" s="812"/>
      <c r="AH163" s="812"/>
    </row>
    <row r="164" spans="1:97">
      <c r="A164" s="812"/>
      <c r="B164" s="812"/>
      <c r="C164" s="812"/>
      <c r="D164" s="812"/>
      <c r="E164" s="812"/>
      <c r="F164" s="812"/>
      <c r="G164" s="812"/>
      <c r="H164" s="812"/>
      <c r="I164" s="812"/>
      <c r="J164" s="812"/>
      <c r="K164" s="812"/>
      <c r="L164" s="812"/>
      <c r="M164" s="812"/>
      <c r="N164" s="812"/>
      <c r="O164" s="812"/>
      <c r="P164" s="812"/>
      <c r="Q164" s="812"/>
      <c r="R164" s="812"/>
      <c r="S164" s="812"/>
      <c r="T164" s="812"/>
      <c r="U164" s="812"/>
      <c r="V164" s="812"/>
      <c r="W164" s="812"/>
      <c r="X164" s="812"/>
      <c r="Y164" s="812"/>
      <c r="Z164" s="812"/>
      <c r="AA164" s="812"/>
      <c r="AB164" s="812"/>
      <c r="AC164" s="812"/>
      <c r="AD164" s="812"/>
      <c r="AE164" s="812"/>
      <c r="AF164" s="812"/>
      <c r="AG164" s="812"/>
      <c r="AH164" s="812"/>
    </row>
    <row r="165" spans="1:97" ht="18.75">
      <c r="A165" s="812"/>
      <c r="B165" s="812"/>
      <c r="C165" s="812"/>
      <c r="D165" s="3906" t="s">
        <v>5724</v>
      </c>
      <c r="E165" s="3966"/>
      <c r="F165" s="812"/>
      <c r="G165" s="812"/>
      <c r="H165" s="812"/>
      <c r="I165" s="812"/>
      <c r="J165" s="812"/>
      <c r="K165" s="812"/>
      <c r="L165" s="812"/>
      <c r="M165" s="812"/>
      <c r="N165" s="812"/>
      <c r="O165" s="812"/>
      <c r="P165" s="812"/>
      <c r="Q165" s="812"/>
      <c r="R165" s="812"/>
      <c r="S165" s="812"/>
      <c r="T165" s="812"/>
      <c r="U165" s="812"/>
      <c r="V165" s="812"/>
      <c r="W165" s="812"/>
      <c r="X165" s="812"/>
      <c r="Y165" s="812"/>
      <c r="Z165" s="812"/>
      <c r="AA165" s="812"/>
      <c r="AB165" s="812"/>
      <c r="AC165" s="812"/>
      <c r="AD165" s="812"/>
      <c r="AE165" s="812"/>
      <c r="AF165" s="812"/>
      <c r="AG165" s="812"/>
      <c r="AH165" s="812"/>
    </row>
    <row r="166" spans="1:97" ht="15.75">
      <c r="A166" s="812"/>
      <c r="B166" s="812"/>
      <c r="C166" s="812"/>
      <c r="D166" s="3935" t="s">
        <v>994</v>
      </c>
      <c r="E166" s="3935" t="s">
        <v>996</v>
      </c>
      <c r="F166" s="3935" t="s">
        <v>1148</v>
      </c>
      <c r="G166" s="3935" t="s">
        <v>1151</v>
      </c>
      <c r="H166" s="3935" t="s">
        <v>5725</v>
      </c>
      <c r="I166" s="3935" t="s">
        <v>5726</v>
      </c>
      <c r="J166" s="3935" t="s">
        <v>5727</v>
      </c>
      <c r="K166" s="3935" t="s">
        <v>5728</v>
      </c>
      <c r="L166" s="3935" t="s">
        <v>5729</v>
      </c>
      <c r="M166" s="3944" t="s">
        <v>5672</v>
      </c>
      <c r="N166" s="3967" t="s">
        <v>5730</v>
      </c>
      <c r="O166" s="812"/>
      <c r="P166" s="812"/>
      <c r="Q166" s="812"/>
      <c r="R166" s="812"/>
      <c r="S166" s="812"/>
      <c r="T166" s="812"/>
      <c r="U166" s="812"/>
      <c r="V166" s="812"/>
      <c r="W166" s="812"/>
      <c r="X166" s="812"/>
      <c r="Y166" s="812"/>
      <c r="Z166" s="812"/>
      <c r="AA166" s="812"/>
      <c r="AB166" s="812"/>
      <c r="AC166" s="812"/>
      <c r="AD166" s="812"/>
      <c r="AE166" s="812"/>
      <c r="AF166" s="812"/>
      <c r="AG166" s="812"/>
      <c r="AH166" s="812"/>
      <c r="CR166" s="3968"/>
      <c r="CS166" s="3968"/>
    </row>
    <row r="167" spans="1:97">
      <c r="A167" s="812"/>
      <c r="B167" s="812"/>
      <c r="C167" s="812"/>
      <c r="D167" s="812"/>
      <c r="E167" s="812"/>
      <c r="F167" s="812"/>
      <c r="G167" s="812"/>
      <c r="H167" s="812"/>
      <c r="I167" s="812"/>
      <c r="J167" s="812"/>
      <c r="K167" s="812"/>
      <c r="L167" s="812"/>
      <c r="M167" s="812"/>
      <c r="N167" s="812"/>
      <c r="O167" s="812"/>
      <c r="P167" s="812"/>
      <c r="Q167" s="812"/>
      <c r="R167" s="812"/>
      <c r="S167" s="812"/>
      <c r="T167" s="812"/>
      <c r="U167" s="812"/>
      <c r="V167" s="812"/>
      <c r="W167" s="812"/>
      <c r="X167" s="812"/>
      <c r="Y167" s="812"/>
      <c r="Z167" s="812"/>
      <c r="AA167" s="812"/>
      <c r="AB167" s="812"/>
      <c r="AC167" s="812"/>
      <c r="AD167" s="812"/>
      <c r="AE167" s="812"/>
      <c r="AF167" s="812"/>
      <c r="AG167" s="812"/>
      <c r="AH167" s="812"/>
    </row>
  </sheetData>
  <mergeCells count="142">
    <mergeCell ref="M89:Q89"/>
    <mergeCell ref="B94:B95"/>
    <mergeCell ref="H111:L111"/>
    <mergeCell ref="G112:G116"/>
    <mergeCell ref="K112:L112"/>
    <mergeCell ref="K114:L114"/>
    <mergeCell ref="J115:K115"/>
    <mergeCell ref="K116:L116"/>
    <mergeCell ref="CW41:CX41"/>
    <mergeCell ref="DB41:DC41"/>
    <mergeCell ref="H43:O46"/>
    <mergeCell ref="H47:M49"/>
    <mergeCell ref="H59:J59"/>
    <mergeCell ref="E72:I72"/>
    <mergeCell ref="BS41:BT41"/>
    <mergeCell ref="BX41:BY41"/>
    <mergeCell ref="CC41:CD41"/>
    <mergeCell ref="CH41:CI41"/>
    <mergeCell ref="CM41:CN41"/>
    <mergeCell ref="CR41:CS41"/>
    <mergeCell ref="AO41:AP41"/>
    <mergeCell ref="AT41:AU41"/>
    <mergeCell ref="AY41:AZ41"/>
    <mergeCell ref="BD41:BE41"/>
    <mergeCell ref="BI41:BJ41"/>
    <mergeCell ref="BN41:BO41"/>
    <mergeCell ref="B41:G41"/>
    <mergeCell ref="K41:L41"/>
    <mergeCell ref="P41:Q41"/>
    <mergeCell ref="U41:V41"/>
    <mergeCell ref="Z41:AA41"/>
    <mergeCell ref="AE41:AF41"/>
    <mergeCell ref="AJ41:AK41"/>
    <mergeCell ref="BW40:BX40"/>
    <mergeCell ref="CB40:CC40"/>
    <mergeCell ref="CG40:CH40"/>
    <mergeCell ref="CL40:CM40"/>
    <mergeCell ref="AI40:AJ40"/>
    <mergeCell ref="AN40:AO40"/>
    <mergeCell ref="AS40:AT40"/>
    <mergeCell ref="AX40:AY40"/>
    <mergeCell ref="BC40:BD40"/>
    <mergeCell ref="BH40:BI40"/>
    <mergeCell ref="BM40:BN40"/>
    <mergeCell ref="BR40:BS40"/>
    <mergeCell ref="CR39:CS39"/>
    <mergeCell ref="CW39:CX39"/>
    <mergeCell ref="DB39:DC39"/>
    <mergeCell ref="B40:G40"/>
    <mergeCell ref="J40:K40"/>
    <mergeCell ref="O40:P40"/>
    <mergeCell ref="T40:U40"/>
    <mergeCell ref="Y40:Z40"/>
    <mergeCell ref="AD40:AE40"/>
    <mergeCell ref="BI39:BJ39"/>
    <mergeCell ref="BN39:BO39"/>
    <mergeCell ref="BS39:BT39"/>
    <mergeCell ref="BX39:BY39"/>
    <mergeCell ref="CC39:CD39"/>
    <mergeCell ref="CH39:CI39"/>
    <mergeCell ref="AE39:AF39"/>
    <mergeCell ref="AJ39:AK39"/>
    <mergeCell ref="AO39:AP39"/>
    <mergeCell ref="AT39:AU39"/>
    <mergeCell ref="AY39:AZ39"/>
    <mergeCell ref="BD39:BE39"/>
    <mergeCell ref="CQ40:CR40"/>
    <mergeCell ref="CV40:CW40"/>
    <mergeCell ref="DA40:DB40"/>
    <mergeCell ref="B38:G38"/>
    <mergeCell ref="B39:G39"/>
    <mergeCell ref="K39:L39"/>
    <mergeCell ref="P39:Q39"/>
    <mergeCell ref="U39:V39"/>
    <mergeCell ref="Z39:AA39"/>
    <mergeCell ref="CC37:CD37"/>
    <mergeCell ref="CH37:CI37"/>
    <mergeCell ref="CM37:CN37"/>
    <mergeCell ref="CM39:CN39"/>
    <mergeCell ref="B37:G37"/>
    <mergeCell ref="K37:L37"/>
    <mergeCell ref="P37:Q37"/>
    <mergeCell ref="U37:V37"/>
    <mergeCell ref="Z37:AA37"/>
    <mergeCell ref="AE37:AF37"/>
    <mergeCell ref="AJ37:AK37"/>
    <mergeCell ref="AO37:AP37"/>
    <mergeCell ref="AT37:AU37"/>
    <mergeCell ref="CR37:CS37"/>
    <mergeCell ref="CW37:CX37"/>
    <mergeCell ref="DB37:DC37"/>
    <mergeCell ref="AY37:AZ37"/>
    <mergeCell ref="BD37:BE37"/>
    <mergeCell ref="BI37:BJ37"/>
    <mergeCell ref="BN37:BO37"/>
    <mergeCell ref="BS37:BT37"/>
    <mergeCell ref="BX37:BY37"/>
    <mergeCell ref="BZ36:CD36"/>
    <mergeCell ref="CE36:CI36"/>
    <mergeCell ref="CJ36:CN36"/>
    <mergeCell ref="CO36:CS36"/>
    <mergeCell ref="CT36:CX36"/>
    <mergeCell ref="AQ36:AU36"/>
    <mergeCell ref="AV36:AZ36"/>
    <mergeCell ref="BA36:BE36"/>
    <mergeCell ref="BF36:BJ36"/>
    <mergeCell ref="BK36:BO36"/>
    <mergeCell ref="BP36:BT36"/>
    <mergeCell ref="CT3:CX3"/>
    <mergeCell ref="CY3:DC3"/>
    <mergeCell ref="B36:G36"/>
    <mergeCell ref="H36:L36"/>
    <mergeCell ref="M36:Q36"/>
    <mergeCell ref="R36:V36"/>
    <mergeCell ref="W36:AA36"/>
    <mergeCell ref="AB36:AF36"/>
    <mergeCell ref="AG36:AK36"/>
    <mergeCell ref="AL36:AP36"/>
    <mergeCell ref="BP3:BT3"/>
    <mergeCell ref="BU3:BY3"/>
    <mergeCell ref="BZ3:CD3"/>
    <mergeCell ref="CE3:CI3"/>
    <mergeCell ref="CJ3:CN3"/>
    <mergeCell ref="CO3:CS3"/>
    <mergeCell ref="AL3:AP3"/>
    <mergeCell ref="AQ3:AU3"/>
    <mergeCell ref="AV3:AZ3"/>
    <mergeCell ref="BA3:BE3"/>
    <mergeCell ref="BF3:BJ3"/>
    <mergeCell ref="BK3:BO3"/>
    <mergeCell ref="CY36:DC36"/>
    <mergeCell ref="BU36:BY36"/>
    <mergeCell ref="B2:C2"/>
    <mergeCell ref="AB2:AG2"/>
    <mergeCell ref="AH2:AN2"/>
    <mergeCell ref="B3:G3"/>
    <mergeCell ref="H3:L3"/>
    <mergeCell ref="M3:Q3"/>
    <mergeCell ref="R3:V3"/>
    <mergeCell ref="W3:AA3"/>
    <mergeCell ref="AB3:AF3"/>
    <mergeCell ref="AG3:AK3"/>
  </mergeCells>
  <conditionalFormatting sqref="A4:A35">
    <cfRule type="expression" dxfId="153" priority="19">
      <formula>OR($C4=DATE(YEAR($C4),1,1),$C4=(ROUND(DATE(YEAR($C4),4,MOD(234-11*MOD(YEAR($C4),19),30))/7,)*7-6)+1,$C4=DATE(YEAR($C4),5,1),$C4=DATE(YEAR($C4),5,8),$C4=(ROUND(DATE(YEAR($C4),4,MOD(234-11*MOD(YEAR($C4),19),30))/7,)*7-6)+39,$C4=(ROUND(DATE(YEAR($C4),4,MOD(234-11*MOD(YEAR($C4),19),30))/7,)*7-6)+50,$C4=DATE(YEAR($C4),7,14),$C4=DATE(YEAR($C4),8,15),$C4=DATE(YEAR($C4),11,1),$C4=DATE(YEAR($C4),11,11),$C4=DATE(YEAR($C4),12,25))</formula>
    </cfRule>
  </conditionalFormatting>
  <conditionalFormatting sqref="B4:B13">
    <cfRule type="expression" dxfId="152" priority="18">
      <formula>OR(WEEKDAY(B4)=1,WEEKDAY(B4)=7)</formula>
    </cfRule>
  </conditionalFormatting>
  <conditionalFormatting sqref="B4:B35">
    <cfRule type="expression" dxfId="151" priority="15">
      <formula>OR($C4=DATE(YEAR($C4),1,1),$C4=(ROUND(DATE(YEAR($C4),4,MOD(234-11*MOD(YEAR($C4),19),30))/7,)*7-6)+1,$C4=DATE(YEAR($C4),5,1),$C4=DATE(YEAR($C4),5,8),$C4=(ROUND(DATE(YEAR($C4),4,MOD(234-11*MOD(YEAR($C4),19),30))/7,)*7-6)+39,$C4=(ROUND(DATE(YEAR($C4),4,MOD(234-11*MOD(YEAR($C4),19),30))/7,)*7-6)+50,$C4=DATE(YEAR($C4),7,14),$C4=DATE(YEAR($C4),8,15),$C4=DATE(YEAR($C4),11,1),$C4=DATE(YEAR($C4),11,11),$C4=DATE(YEAR($C4),12,25))</formula>
    </cfRule>
  </conditionalFormatting>
  <conditionalFormatting sqref="B15:B35">
    <cfRule type="expression" dxfId="150" priority="16">
      <formula>OR(WEEKDAY(B15)=1,WEEKDAY(B15)=7)</formula>
    </cfRule>
  </conditionalFormatting>
  <conditionalFormatting sqref="B122">
    <cfRule type="expression" dxfId="149" priority="2">
      <formula>OR(WEEKDAY(B122)=1,WEEKDAY(B122)=7)</formula>
    </cfRule>
    <cfRule type="expression" dxfId="148" priority="1">
      <formula>OR($C122=DATE(YEAR($C122),1,1),$C122=(ROUND(DATE(YEAR($C122),4,MOD(234-11*MOD(YEAR($C122),19),30))/7,)*7-6)+1,$C122=DATE(YEAR($C122),5,1),$C122=DATE(YEAR($C122),5,8),$C122=(ROUND(DATE(YEAR($C122),4,MOD(234-11*MOD(YEAR($C122),19),30))/7,)*7-6)+39,$C122=(ROUND(DATE(YEAR($C122),4,MOD(234-11*MOD(YEAR($C122),19),30))/7,)*7-6)+50,$C122=DATE(YEAR($C122),7,14),$C122=DATE(YEAR($C122),8,15),$C122=DATE(YEAR($C122),11,1),$C122=DATE(YEAR($C122),11,11),$C122=DATE(YEAR($C122),12,25))</formula>
    </cfRule>
  </conditionalFormatting>
  <conditionalFormatting sqref="B14:C14">
    <cfRule type="expression" dxfId="147" priority="126">
      <formula>OR(WEEKDAY(B14)=1,WEEKDAY(B14)=7)</formula>
    </cfRule>
  </conditionalFormatting>
  <conditionalFormatting sqref="B123:C124">
    <cfRule type="expression" dxfId="146" priority="8">
      <formula>OR($C123=DATE(YEAR($C123),1,1),$C123=(ROUND(DATE(YEAR($C123),4,MOD(234-11*MOD(YEAR($C123),19),30))/7,)*7-6)+1,$C123=DATE(YEAR($C123),5,1),$C123=DATE(YEAR($C123),5,8),$C123=(ROUND(DATE(YEAR($C123),4,MOD(234-11*MOD(YEAR($C123),19),30))/7,)*7-6)+39,$C123=(ROUND(DATE(YEAR($C123),4,MOD(234-11*MOD(YEAR($C123),19),30))/7,)*7-6)+50,$C123=DATE(YEAR($C123),7,14),$C123=DATE(YEAR($C123),8,15),$C123=DATE(YEAR($C123),11,1),$C123=DATE(YEAR($C123),11,11),$C123=DATE(YEAR($C123),12,25))</formula>
    </cfRule>
    <cfRule type="expression" dxfId="145" priority="9">
      <formula>OR(WEEKDAY(B123)=1,WEEKDAY(B123)=7)</formula>
    </cfRule>
  </conditionalFormatting>
  <conditionalFormatting sqref="C5">
    <cfRule type="expression" dxfId="144" priority="21">
      <formula>OR($C5=DATE(YEAR($C5),1,1),$C5=(ROUND(DATE(YEAR($C5),4,MOD(234+$C5-11*MOD(YEAR($C5),19),30))/7,)*7-6)+1,$C5=DATE(YEAR($C5),5,1),$C5=DATE(YEAR($C5),5,8),$C5=(ROUND(DATE(YEAR($C5),4,MOD(234-11*MOD(YEAR($C5),19),30))/7,)*7-6)+39,$C5=(ROUND(DATE(YEAR($C5),4,MOD(234-11*MOD(YEAR($C5),19),30))/7,)*7-6)+50,$C5=DATE(YEAR($C5),7,14),$C5=DATE(YEAR($C5),8,15),$C5+$A5=DATE(YEAR($C5),11,1),$C5=DATE(YEAR($C5),11,11),$C5=DATE(YEAR($C5),12,25))</formula>
    </cfRule>
    <cfRule type="expression" dxfId="143" priority="22">
      <formula>OR(WEEKDAY(C5)=1,WEEKDAY(C5)=7)</formula>
    </cfRule>
  </conditionalFormatting>
  <conditionalFormatting sqref="C5:C35">
    <cfRule type="expression" dxfId="142" priority="25">
      <formula>OR($C5=DATE(YEAR($C5),1,1),$C5=(ROUND(DATE(YEAR($C5),4,MOD(234-11*MOD(YEAR($C5),19),30))/7,)*7-6)+1,$C5=DATE(YEAR($C5),5,1),$C5=DATE(YEAR($C5),5,8),$C5=(ROUND(DATE(YEAR($C5),4,MOD(234-11*MOD(YEAR($C5),19),30))/7,)*7-6)+39,$C5=(ROUND(DATE(YEAR($C5),4,MOD(234-11*MOD(YEAR($C5),19),30))/7,)*7-6)+50,$C5=DATE(YEAR($C5),7,14),$C5=DATE(YEAR($C5),8,15),$C5=DATE(YEAR($C5),11,1),$C5=DATE(YEAR($C5),11,11),$C5=DATE(YEAR($C5),12,25))</formula>
    </cfRule>
    <cfRule type="expression" dxfId="141" priority="26">
      <formula>OR(WEEKDAY(C5)=1,WEEKDAY(C5)=7)</formula>
    </cfRule>
  </conditionalFormatting>
  <conditionalFormatting sqref="C10:C13">
    <cfRule type="expression" dxfId="140" priority="13">
      <formula>OR($C10=DATE(YEAR($C10),1,1),$C10=(ROUND(DATE(YEAR($C10),4,MOD(234-11*MOD(YEAR($C10),19),30))/7,)*7-6)+1,$C10=DATE(YEAR($C10),5,1),$C10=DATE(YEAR($C10),5,8),$C10=(ROUND(DATE(YEAR($C10),4,MOD(234-11*MOD(YEAR($C10),19),30))/7,)*7-6)+39,$C10=(ROUND(DATE(YEAR($C10),4,MOD(234-11*MOD(YEAR($C10),19),30))/7,)*7-6)+50,$C10=DATE(YEAR($C10),7,14),$C10=DATE(YEAR($C10),8,15),$C10=DATE(YEAR($C10),11,1),$C10=DATE(YEAR($C10),11,11),$C10=DATE(YEAR($C10),12,25))</formula>
    </cfRule>
    <cfRule type="expression" dxfId="139" priority="14">
      <formula>OR(WEEKDAY(C10)=1,WEEKDAY(C10)=7)</formula>
    </cfRule>
  </conditionalFormatting>
  <conditionalFormatting sqref="C17">
    <cfRule type="expression" dxfId="138" priority="11">
      <formula>OR($C17=DATE(YEAR($C17),1,1),$C17=(ROUND(DATE(YEAR($C17),4,MOD(234-11*MOD(YEAR($C17),19),30))/7,)*7-6)+1,$C17=DATE(YEAR($C17),5,1),$C17=DATE(YEAR($C17),5,8),$C17=(ROUND(DATE(YEAR($C17),4,MOD(234-11*MOD(YEAR($C17),19),30))/7,)*7-6)+39,$C17=(ROUND(DATE(YEAR($C17),4,MOD(234-11*MOD(YEAR($C17),19),30))/7,)*7-6)+50,$C17=DATE(YEAR($C17),7,14),$C17=DATE(YEAR($C17),8,15),$C17=DATE(YEAR($C17),11,1),$C17=DATE(YEAR($C17),11,11),$C17=DATE(YEAR($C17),12,25))</formula>
    </cfRule>
    <cfRule type="expression" dxfId="137" priority="12">
      <formula>OR(WEEKDAY(C17)=1,WEEKDAY(C17)=7)</formula>
    </cfRule>
  </conditionalFormatting>
  <conditionalFormatting sqref="C24">
    <cfRule type="expression" dxfId="136" priority="23">
      <formula>OR($C24=DATE(YEAR($C24),1,1),$C24=(ROUND(DATE(YEAR($C24),4,MOD(234+$C24-11*MOD(YEAR($C24),19),30))/7,)*7-6)+1,$C24=DATE(YEAR($C24),5,1),$C24=DATE(YEAR($C24),5,8),$C24=(ROUND(DATE(YEAR($C24),4,MOD(234-11*MOD(YEAR($C24),19),30))/7,)*7-6)+39,$C24=(ROUND(DATE(YEAR($C24),4,MOD(234-11*MOD(YEAR($C24),19),30))/7,)*7-6)+50,$C24=DATE(YEAR($C24),7,14),$C24=DATE(YEAR($C24),8,15),$C24+$A24=DATE(YEAR($C24),11,1),$C24=DATE(YEAR($C24),11,11),$C24=DATE(YEAR($C24),12,25))</formula>
    </cfRule>
    <cfRule type="expression" dxfId="135" priority="24">
      <formula>OR(WEEKDAY(C24)=1,WEEKDAY(C24)=7)</formula>
    </cfRule>
  </conditionalFormatting>
  <conditionalFormatting sqref="C123:C124">
    <cfRule type="expression" dxfId="134" priority="6">
      <formula>OR($C123=DATE(YEAR($C123),1,1),$C123=(ROUND(DATE(YEAR($C123),4,MOD(234-11*MOD(YEAR($C123),19),30))/7,)*7-6)+1,$C123=DATE(YEAR($C123),5,1),$C123=DATE(YEAR($C123),5,8),$C123=(ROUND(DATE(YEAR($C123),4,MOD(234-11*MOD(YEAR($C123),19),30))/7,)*7-6)+39,$C123=(ROUND(DATE(YEAR($C123),4,MOD(234-11*MOD(YEAR($C123),19),30))/7,)*7-6)+50,$C123=DATE(YEAR($C123),7,14),$C123=DATE(YEAR($C123),8,15),$C123=DATE(YEAR($C123),11,1),$C123=DATE(YEAR($C123),11,11),$C123=DATE(YEAR($C123),12,25))</formula>
    </cfRule>
    <cfRule type="expression" dxfId="133" priority="7">
      <formula>OR(WEEKDAY(C123)=1,WEEKDAY(C123)=7)</formula>
    </cfRule>
  </conditionalFormatting>
  <conditionalFormatting sqref="D4:D35">
    <cfRule type="expression" dxfId="132" priority="20">
      <formula>OR($C4=DATE(YEAR($C4),1,1),$C4=(ROUND(DATE(YEAR($C4),4,MOD(234-11*MOD(YEAR($C4),19),30))/7,)*7-6)+1,$C4=DATE(YEAR($C4),5,1),$C4=DATE(YEAR($C4),5,8),$C4=(ROUND(DATE(YEAR($C4),4,MOD(234-11*MOD(YEAR($C4),19),30))/7,)*7-6)+39,$C4=(ROUND(DATE(YEAR($C4),4,MOD(234-11*MOD(YEAR($C4),19),30))/7,)*7-6)+50,$C4=DATE(YEAR($C4),7,14),$C4=DATE(YEAR($C4),8,15),$C4=DATE(YEAR($C4),11,1),$C4=DATE(YEAR($C4),11,11),$C4=DATE(YEAR($C4),12,25))</formula>
    </cfRule>
  </conditionalFormatting>
  <conditionalFormatting sqref="D122:D124">
    <cfRule type="expression" dxfId="131" priority="3">
      <formula>OR($C122=DATE(YEAR($C122),1,1),$C122=(ROUND(DATE(YEAR($C122),4,MOD(234-11*MOD(YEAR($C122),19),30))/7,)*7-6)+1,$C122=DATE(YEAR($C122),5,1),$C122=DATE(YEAR($C122),5,8),$C122=(ROUND(DATE(YEAR($C122),4,MOD(234-11*MOD(YEAR($C122),19),30))/7,)*7-6)+39,$C122=(ROUND(DATE(YEAR($C122),4,MOD(234-11*MOD(YEAR($C122),19),30))/7,)*7-6)+50,$C122=DATE(YEAR($C122),7,14),$C122=DATE(YEAR($C122),8,15),$C122=DATE(YEAR($C122),11,1),$C122=DATE(YEAR($C122),11,11),$C122=DATE(YEAR($C122),12,25))</formula>
    </cfRule>
  </conditionalFormatting>
  <conditionalFormatting sqref="F4:F35">
    <cfRule type="cellIs" dxfId="130" priority="123" operator="equal">
      <formula>"X"</formula>
    </cfRule>
  </conditionalFormatting>
  <conditionalFormatting sqref="F122:F124">
    <cfRule type="cellIs" dxfId="129" priority="4" operator="equal">
      <formula>"X"</formula>
    </cfRule>
  </conditionalFormatting>
  <conditionalFormatting sqref="H4:H35 M4:M35 R4:R35 W4:W35 AB4:AB35 AG4:AG35 AL4:AL35 AQ4:AQ35 AV4:AV35 BA4:BA35">
    <cfRule type="cellIs" dxfId="128" priority="129" operator="equal">
      <formula>$E$46</formula>
    </cfRule>
    <cfRule type="cellIs" dxfId="127" priority="128" operator="equal">
      <formula>$E$47</formula>
    </cfRule>
    <cfRule type="cellIs" dxfId="126" priority="130" operator="equal">
      <formula>$E$45</formula>
    </cfRule>
  </conditionalFormatting>
  <conditionalFormatting sqref="H4:H35 M4:M35 AG4:AG35 AL4:AL35 AQ4:AQ35 AV4:AV35 BA4:BA35 R4:R35 W4:W35 AB4:AB35">
    <cfRule type="cellIs" dxfId="124" priority="127" operator="equal">
      <formula>$E$48</formula>
    </cfRule>
  </conditionalFormatting>
  <conditionalFormatting sqref="H4:H35">
    <cfRule type="containsBlanks" dxfId="123" priority="124">
      <formula>LEN(TRIM(H4))=0</formula>
    </cfRule>
  </conditionalFormatting>
  <conditionalFormatting sqref="I4:I35">
    <cfRule type="expression" dxfId="122" priority="34">
      <formula>"k31&gt;1"</formula>
    </cfRule>
  </conditionalFormatting>
  <conditionalFormatting sqref="M4:M35">
    <cfRule type="containsBlanks" dxfId="121" priority="122">
      <formula>LEN(TRIM(M4))=0</formula>
    </cfRule>
  </conditionalFormatting>
  <conditionalFormatting sqref="M90:M91">
    <cfRule type="cellIs" dxfId="120" priority="29" operator="equal">
      <formula>$E$48</formula>
    </cfRule>
    <cfRule type="cellIs" dxfId="119" priority="30" operator="equal">
      <formula>$E$47</formula>
    </cfRule>
    <cfRule type="cellIs" dxfId="118" priority="31" operator="equal">
      <formula>$E$46</formula>
    </cfRule>
    <cfRule type="cellIs" dxfId="117" priority="32" operator="equal">
      <formula>$E$45</formula>
    </cfRule>
    <cfRule type="containsBlanks" dxfId="115" priority="28">
      <formula>LEN(TRIM(M90))=0</formula>
    </cfRule>
  </conditionalFormatting>
  <conditionalFormatting sqref="N4:N35">
    <cfRule type="expression" dxfId="114" priority="35">
      <formula>"k31&gt;1"</formula>
    </cfRule>
  </conditionalFormatting>
  <conditionalFormatting sqref="N90:N91">
    <cfRule type="expression" dxfId="113" priority="27">
      <formula>"k31&gt;1"</formula>
    </cfRule>
  </conditionalFormatting>
  <conditionalFormatting sqref="R4:R35">
    <cfRule type="containsBlanks" dxfId="112" priority="38">
      <formula>LEN(TRIM(R4))=0</formula>
    </cfRule>
  </conditionalFormatting>
  <conditionalFormatting sqref="S4:S35">
    <cfRule type="expression" dxfId="111" priority="121">
      <formula>"k31&gt;1"</formula>
    </cfRule>
  </conditionalFormatting>
  <conditionalFormatting sqref="W4:W35">
    <cfRule type="containsBlanks" dxfId="110" priority="37">
      <formula>LEN(TRIM(W4))=0</formula>
    </cfRule>
  </conditionalFormatting>
  <conditionalFormatting sqref="X4:X35">
    <cfRule type="expression" dxfId="109" priority="120">
      <formula>"k31&gt;1"</formula>
    </cfRule>
  </conditionalFormatting>
  <conditionalFormatting sqref="AB4:AB35">
    <cfRule type="containsBlanks" dxfId="108" priority="36">
      <formula>LEN(TRIM(AB4))=0</formula>
    </cfRule>
  </conditionalFormatting>
  <conditionalFormatting sqref="AC4:AC35">
    <cfRule type="expression" dxfId="107" priority="119">
      <formula>"k31&gt;1"</formula>
    </cfRule>
  </conditionalFormatting>
  <conditionalFormatting sqref="AG4:AG35">
    <cfRule type="containsBlanks" dxfId="106" priority="118">
      <formula>LEN(TRIM(AG4))=0</formula>
    </cfRule>
  </conditionalFormatting>
  <conditionalFormatting sqref="AH4:AH35">
    <cfRule type="expression" dxfId="105" priority="117">
      <formula>"k31&gt;1"</formula>
    </cfRule>
  </conditionalFormatting>
  <conditionalFormatting sqref="AL4:AL35">
    <cfRule type="containsBlanks" dxfId="104" priority="116">
      <formula>LEN(TRIM(AL4))=0</formula>
    </cfRule>
  </conditionalFormatting>
  <conditionalFormatting sqref="AM4:AM35">
    <cfRule type="expression" dxfId="103" priority="115">
      <formula>"k31&gt;1"</formula>
    </cfRule>
  </conditionalFormatting>
  <conditionalFormatting sqref="AQ4:AQ35">
    <cfRule type="containsBlanks" dxfId="102" priority="114">
      <formula>LEN(TRIM(AQ4))=0</formula>
    </cfRule>
  </conditionalFormatting>
  <conditionalFormatting sqref="AR4:AR35">
    <cfRule type="expression" dxfId="101" priority="113">
      <formula>"k31&gt;1"</formula>
    </cfRule>
  </conditionalFormatting>
  <conditionalFormatting sqref="AV4:AV35">
    <cfRule type="containsBlanks" dxfId="100" priority="112">
      <formula>LEN(TRIM(AV4))=0</formula>
    </cfRule>
  </conditionalFormatting>
  <conditionalFormatting sqref="AW4:AW35">
    <cfRule type="expression" dxfId="99" priority="111">
      <formula>"k31&gt;1"</formula>
    </cfRule>
  </conditionalFormatting>
  <conditionalFormatting sqref="BA4:BA35">
    <cfRule type="containsBlanks" dxfId="98" priority="110">
      <formula>LEN(TRIM(BA4))=0</formula>
    </cfRule>
  </conditionalFormatting>
  <conditionalFormatting sqref="BB4:BB35">
    <cfRule type="expression" dxfId="97" priority="109">
      <formula>"k31&gt;1"</formula>
    </cfRule>
  </conditionalFormatting>
  <conditionalFormatting sqref="BF4:BF35">
    <cfRule type="cellIs" dxfId="95" priority="107" operator="equal">
      <formula>$E$45</formula>
    </cfRule>
    <cfRule type="cellIs" dxfId="94" priority="106" operator="equal">
      <formula>$E$46</formula>
    </cfRule>
    <cfRule type="cellIs" dxfId="93" priority="104" operator="equal">
      <formula>$E$48</formula>
    </cfRule>
    <cfRule type="cellIs" dxfId="92" priority="105" operator="equal">
      <formula>$E$47</formula>
    </cfRule>
    <cfRule type="containsBlanks" dxfId="91" priority="103">
      <formula>LEN(TRIM(BF4))=0</formula>
    </cfRule>
  </conditionalFormatting>
  <conditionalFormatting sqref="BG4:BG35">
    <cfRule type="expression" dxfId="90" priority="102">
      <formula>"k31&gt;1"</formula>
    </cfRule>
  </conditionalFormatting>
  <conditionalFormatting sqref="BK4:BK35">
    <cfRule type="cellIs" dxfId="88" priority="100" operator="equal">
      <formula>$E$45</formula>
    </cfRule>
    <cfRule type="cellIs" dxfId="87" priority="99" operator="equal">
      <formula>$E$46</formula>
    </cfRule>
    <cfRule type="cellIs" dxfId="86" priority="98" operator="equal">
      <formula>$E$47</formula>
    </cfRule>
    <cfRule type="cellIs" dxfId="85" priority="97" operator="equal">
      <formula>$E$48</formula>
    </cfRule>
    <cfRule type="containsBlanks" dxfId="84" priority="96">
      <formula>LEN(TRIM(BK4))=0</formula>
    </cfRule>
  </conditionalFormatting>
  <conditionalFormatting sqref="BL4:BL35">
    <cfRule type="expression" dxfId="83" priority="95">
      <formula>"k31&gt;1"</formula>
    </cfRule>
  </conditionalFormatting>
  <conditionalFormatting sqref="BP4:BP35">
    <cfRule type="cellIs" dxfId="82" priority="91" operator="equal">
      <formula>$E$47</formula>
    </cfRule>
    <cfRule type="cellIs" dxfId="81" priority="90" operator="equal">
      <formula>$E$48</formula>
    </cfRule>
    <cfRule type="containsBlanks" dxfId="80" priority="89">
      <formula>LEN(TRIM(BP4))=0</formula>
    </cfRule>
    <cfRule type="cellIs" dxfId="78" priority="93" operator="equal">
      <formula>$E$45</formula>
    </cfRule>
    <cfRule type="cellIs" dxfId="77" priority="92" operator="equal">
      <formula>$E$46</formula>
    </cfRule>
  </conditionalFormatting>
  <conditionalFormatting sqref="BQ4:BQ35">
    <cfRule type="expression" dxfId="76" priority="88">
      <formula>"k31&gt;1"</formula>
    </cfRule>
  </conditionalFormatting>
  <conditionalFormatting sqref="BU4:BU35">
    <cfRule type="cellIs" dxfId="75" priority="83" operator="equal">
      <formula>$E$48</formula>
    </cfRule>
    <cfRule type="cellIs" dxfId="74" priority="84" operator="equal">
      <formula>$E$47</formula>
    </cfRule>
    <cfRule type="cellIs" dxfId="73" priority="85" operator="equal">
      <formula>$E$46</formula>
    </cfRule>
    <cfRule type="cellIs" dxfId="72" priority="86" operator="equal">
      <formula>$E$45</formula>
    </cfRule>
    <cfRule type="containsBlanks" dxfId="70" priority="82">
      <formula>LEN(TRIM(BU4))=0</formula>
    </cfRule>
  </conditionalFormatting>
  <conditionalFormatting sqref="BV4:BV35">
    <cfRule type="expression" dxfId="69" priority="81">
      <formula>"k31&gt;1"</formula>
    </cfRule>
  </conditionalFormatting>
  <conditionalFormatting sqref="BZ4:BZ35">
    <cfRule type="containsBlanks" dxfId="68" priority="75">
      <formula>LEN(TRIM(BZ4))=0</formula>
    </cfRule>
    <cfRule type="cellIs" dxfId="67" priority="76" operator="equal">
      <formula>$E$48</formula>
    </cfRule>
    <cfRule type="cellIs" dxfId="66" priority="77" operator="equal">
      <formula>$E$47</formula>
    </cfRule>
    <cfRule type="cellIs" dxfId="65" priority="78" operator="equal">
      <formula>$E$46</formula>
    </cfRule>
    <cfRule type="cellIs" dxfId="64" priority="79" operator="equal">
      <formula>$E$45</formula>
    </cfRule>
  </conditionalFormatting>
  <conditionalFormatting sqref="CA4:CA35">
    <cfRule type="expression" dxfId="62" priority="74">
      <formula>"k31&gt;1"</formula>
    </cfRule>
  </conditionalFormatting>
  <conditionalFormatting sqref="CE4:CE35">
    <cfRule type="cellIs" dxfId="60" priority="71" operator="equal">
      <formula>$E$46</formula>
    </cfRule>
    <cfRule type="containsBlanks" dxfId="59" priority="68">
      <formula>LEN(TRIM(CE4))=0</formula>
    </cfRule>
    <cfRule type="cellIs" dxfId="58" priority="69" operator="equal">
      <formula>$E$48</formula>
    </cfRule>
    <cfRule type="cellIs" dxfId="57" priority="70" operator="equal">
      <formula>$E$47</formula>
    </cfRule>
    <cfRule type="cellIs" dxfId="56" priority="72" operator="equal">
      <formula>$E$45</formula>
    </cfRule>
  </conditionalFormatting>
  <conditionalFormatting sqref="CF4:CF35">
    <cfRule type="expression" dxfId="55" priority="67">
      <formula>"k31&gt;1"</formula>
    </cfRule>
  </conditionalFormatting>
  <conditionalFormatting sqref="CJ4:CJ35">
    <cfRule type="cellIs" dxfId="53" priority="65" operator="equal">
      <formula>$E$45</formula>
    </cfRule>
    <cfRule type="cellIs" dxfId="52" priority="64" operator="equal">
      <formula>$E$46</formula>
    </cfRule>
    <cfRule type="cellIs" dxfId="51" priority="63" operator="equal">
      <formula>$E$47</formula>
    </cfRule>
    <cfRule type="cellIs" dxfId="50" priority="62" operator="equal">
      <formula>$E$48</formula>
    </cfRule>
    <cfRule type="containsBlanks" dxfId="49" priority="61">
      <formula>LEN(TRIM(CJ4))=0</formula>
    </cfRule>
  </conditionalFormatting>
  <conditionalFormatting sqref="CK4:CK35">
    <cfRule type="expression" dxfId="48" priority="60">
      <formula>"k31&gt;1"</formula>
    </cfRule>
  </conditionalFormatting>
  <conditionalFormatting sqref="CO4:CO35">
    <cfRule type="cellIs" dxfId="46" priority="57" operator="equal">
      <formula>$E$46</formula>
    </cfRule>
    <cfRule type="cellIs" dxfId="45" priority="56" operator="equal">
      <formula>$E$47</formula>
    </cfRule>
    <cfRule type="cellIs" dxfId="44" priority="55" operator="equal">
      <formula>$E$48</formula>
    </cfRule>
    <cfRule type="containsBlanks" dxfId="43" priority="54">
      <formula>LEN(TRIM(CO4))=0</formula>
    </cfRule>
    <cfRule type="cellIs" dxfId="42" priority="58" operator="equal">
      <formula>$E$45</formula>
    </cfRule>
  </conditionalFormatting>
  <conditionalFormatting sqref="CP4:CP35">
    <cfRule type="expression" dxfId="41" priority="53">
      <formula>"k31&gt;1"</formula>
    </cfRule>
  </conditionalFormatting>
  <conditionalFormatting sqref="CT4:CT35">
    <cfRule type="cellIs" dxfId="40" priority="51" operator="equal">
      <formula>$E$45</formula>
    </cfRule>
    <cfRule type="cellIs" dxfId="39" priority="50" operator="equal">
      <formula>$E$46</formula>
    </cfRule>
    <cfRule type="cellIs" dxfId="38" priority="49" operator="equal">
      <formula>$E$47</formula>
    </cfRule>
    <cfRule type="containsBlanks" dxfId="37" priority="47">
      <formula>LEN(TRIM(CT4))=0</formula>
    </cfRule>
    <cfRule type="cellIs" dxfId="35" priority="48" operator="equal">
      <formula>$E$48</formula>
    </cfRule>
  </conditionalFormatting>
  <conditionalFormatting sqref="CU4:CU35">
    <cfRule type="expression" dxfId="34" priority="46">
      <formula>"k31&gt;1"</formula>
    </cfRule>
  </conditionalFormatting>
  <conditionalFormatting sqref="CY4:CY35">
    <cfRule type="containsBlanks" dxfId="33" priority="40">
      <formula>LEN(TRIM(CY4))=0</formula>
    </cfRule>
    <cfRule type="cellIs" dxfId="32" priority="41" operator="equal">
      <formula>$E$48</formula>
    </cfRule>
    <cfRule type="cellIs" dxfId="31" priority="42" operator="equal">
      <formula>$E$47</formula>
    </cfRule>
    <cfRule type="cellIs" dxfId="29" priority="44" operator="equal">
      <formula>$E$45</formula>
    </cfRule>
    <cfRule type="cellIs" dxfId="28" priority="43" operator="equal">
      <formula>$E$46</formula>
    </cfRule>
  </conditionalFormatting>
  <conditionalFormatting sqref="CZ4:CZ35">
    <cfRule type="expression" dxfId="27" priority="39">
      <formula>"k31&gt;1"</formula>
    </cfRule>
  </conditionalFormatting>
  <pageMargins left="0.23622047244094491" right="0.23622047244094491" top="0.74803149606299213" bottom="0.74803149606299213" header="0.31496062992125984" footer="0.31496062992125984"/>
  <pageSetup paperSize="9" scale="63" orientation="landscape" r:id="rId1"/>
  <rowBreaks count="1" manualBreakCount="1">
    <brk id="42" max="16383" man="1"/>
  </rowBreaks>
  <colBreaks count="1" manualBreakCount="1">
    <brk id="37" max="41" man="1"/>
  </colBreaks>
  <drawing r:id="rId2"/>
  <extLst>
    <ext xmlns:x14="http://schemas.microsoft.com/office/spreadsheetml/2009/9/main" uri="{78C0D931-6437-407d-A8EE-F0AAD7539E65}">
      <x14:conditionalFormattings>
        <x14:conditionalFormatting xmlns:xm="http://schemas.microsoft.com/office/excel/2006/main">
          <x14:cfRule type="iconSet" priority="132" id="{769DD02E-4318-4E61-9BBA-ED108D8FF11E}">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E4</xm:sqref>
        </x14:conditionalFormatting>
        <x14:conditionalFormatting xmlns:xm="http://schemas.microsoft.com/office/excel/2006/main">
          <x14:cfRule type="iconSet" priority="133" id="{4B469DAA-9564-42FE-B3FB-78BD08B85B24}">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E5:E35</xm:sqref>
        </x14:conditionalFormatting>
        <x14:conditionalFormatting xmlns:xm="http://schemas.microsoft.com/office/excel/2006/main">
          <x14:cfRule type="iconSet" priority="5" id="{7ED234D7-BFD5-434F-B23A-48A9B0D182A2}">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E122</xm:sqref>
        </x14:conditionalFormatting>
        <x14:conditionalFormatting xmlns:xm="http://schemas.microsoft.com/office/excel/2006/main">
          <x14:cfRule type="iconSet" priority="10" id="{05FBFEDE-3D22-4AAE-BEF6-32BD9AB6F8E6}">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E123:E124</xm:sqref>
        </x14:conditionalFormatting>
        <x14:conditionalFormatting xmlns:xm="http://schemas.microsoft.com/office/excel/2006/main">
          <x14:cfRule type="iconSet" priority="125" id="{4A6A9E2F-655C-4EE8-A2BE-A19F6A45937A}">
            <x14:iconSet iconSet="3Signs" showValue="0" custom="1">
              <x14:cfvo type="percent">
                <xm:f>0</xm:f>
              </x14:cfvo>
              <x14:cfvo type="num">
                <xm:f>$E$52</xm:f>
              </x14:cfvo>
              <x14:cfvo type="num">
                <xm:f>$E$51</xm:f>
              </x14:cfvo>
              <x14:cfIcon iconSet="3TrafficLights1" iconId="2"/>
              <x14:cfIcon iconSet="3Signs" iconId="1"/>
              <x14:cfIcon iconSet="3Signs" iconId="0"/>
            </x14:iconSet>
          </x14:cfRule>
          <xm:sqref>F51:F53</xm:sqref>
        </x14:conditionalFormatting>
        <x14:conditionalFormatting xmlns:xm="http://schemas.microsoft.com/office/excel/2006/main">
          <x14:cfRule type="containsText" priority="131" operator="containsText" id="{0AE98083-8A84-4FE3-843C-9E6399CC1D83}">
            <xm:f>NOT(ISERROR(SEARCH($E$44,H4)))</xm:f>
            <xm:f>$E$44</xm:f>
            <x14:dxf>
              <font>
                <color theme="2" tint="-0.499984740745262"/>
              </font>
              <fill>
                <patternFill>
                  <bgColor theme="9" tint="0.39994506668294322"/>
                </patternFill>
              </fill>
            </x14:dxf>
          </x14:cfRule>
          <xm:sqref>H4:H35 M4:M35 R4:R35 W4:W35 AB4:AB35 AG4:AG35 AL4:AL35 AQ4:AQ35 AV4:AV35 BA4:BA35</xm:sqref>
        </x14:conditionalFormatting>
        <x14:conditionalFormatting xmlns:xm="http://schemas.microsoft.com/office/excel/2006/main">
          <x14:cfRule type="containsText" priority="33" operator="containsText" id="{60F92DA7-E27D-437F-B627-FC23095BA3AC}">
            <xm:f>NOT(ISERROR(SEARCH($E$44,M90)))</xm:f>
            <xm:f>$E$44</xm:f>
            <x14:dxf>
              <font>
                <color theme="2" tint="-0.499984740745262"/>
              </font>
              <fill>
                <patternFill>
                  <bgColor theme="9" tint="0.39994506668294322"/>
                </patternFill>
              </fill>
            </x14:dxf>
          </x14:cfRule>
          <xm:sqref>M90:M91</xm:sqref>
        </x14:conditionalFormatting>
        <x14:conditionalFormatting xmlns:xm="http://schemas.microsoft.com/office/excel/2006/main">
          <x14:cfRule type="containsText" priority="108" operator="containsText" id="{DF5A5AF2-0766-4A38-BD62-974159AB7DFA}">
            <xm:f>NOT(ISERROR(SEARCH($E$44,BF4)))</xm:f>
            <xm:f>$E$44</xm:f>
            <x14:dxf>
              <font>
                <color theme="2" tint="-0.499984740745262"/>
              </font>
              <fill>
                <patternFill>
                  <bgColor theme="9" tint="0.39994506668294322"/>
                </patternFill>
              </fill>
            </x14:dxf>
          </x14:cfRule>
          <xm:sqref>BF4:BF35</xm:sqref>
        </x14:conditionalFormatting>
        <x14:conditionalFormatting xmlns:xm="http://schemas.microsoft.com/office/excel/2006/main">
          <x14:cfRule type="containsText" priority="101" operator="containsText" id="{F94C015F-A7D3-40F8-81F9-F7C060F1AA9F}">
            <xm:f>NOT(ISERROR(SEARCH($E$44,BK4)))</xm:f>
            <xm:f>$E$44</xm:f>
            <x14:dxf>
              <font>
                <color theme="2" tint="-0.499984740745262"/>
              </font>
              <fill>
                <patternFill>
                  <bgColor theme="9" tint="0.39994506668294322"/>
                </patternFill>
              </fill>
            </x14:dxf>
          </x14:cfRule>
          <xm:sqref>BK4:BK35</xm:sqref>
        </x14:conditionalFormatting>
        <x14:conditionalFormatting xmlns:xm="http://schemas.microsoft.com/office/excel/2006/main">
          <x14:cfRule type="containsText" priority="94" operator="containsText" id="{17FE0133-EC2C-40A7-85B1-71B39BC53FF4}">
            <xm:f>NOT(ISERROR(SEARCH($E$44,BP4)))</xm:f>
            <xm:f>$E$44</xm:f>
            <x14:dxf>
              <font>
                <color theme="2" tint="-0.499984740745262"/>
              </font>
              <fill>
                <patternFill>
                  <bgColor theme="9" tint="0.39994506668294322"/>
                </patternFill>
              </fill>
            </x14:dxf>
          </x14:cfRule>
          <xm:sqref>BP4:BP35</xm:sqref>
        </x14:conditionalFormatting>
        <x14:conditionalFormatting xmlns:xm="http://schemas.microsoft.com/office/excel/2006/main">
          <x14:cfRule type="containsText" priority="87" operator="containsText" id="{78B385C7-4D53-495B-A8F9-6157682F640C}">
            <xm:f>NOT(ISERROR(SEARCH($E$44,BU4)))</xm:f>
            <xm:f>$E$44</xm:f>
            <x14:dxf>
              <font>
                <color theme="2" tint="-0.499984740745262"/>
              </font>
              <fill>
                <patternFill>
                  <bgColor theme="9" tint="0.39994506668294322"/>
                </patternFill>
              </fill>
            </x14:dxf>
          </x14:cfRule>
          <xm:sqref>BU4:BU35</xm:sqref>
        </x14:conditionalFormatting>
        <x14:conditionalFormatting xmlns:xm="http://schemas.microsoft.com/office/excel/2006/main">
          <x14:cfRule type="containsText" priority="80" operator="containsText" id="{D351CFCC-DF52-4D1B-B4F1-F13B0CA48E49}">
            <xm:f>NOT(ISERROR(SEARCH($E$44,BZ4)))</xm:f>
            <xm:f>$E$44</xm:f>
            <x14:dxf>
              <font>
                <color theme="2" tint="-0.499984740745262"/>
              </font>
              <fill>
                <patternFill>
                  <bgColor theme="9" tint="0.39994506668294322"/>
                </patternFill>
              </fill>
            </x14:dxf>
          </x14:cfRule>
          <xm:sqref>BZ4:BZ35</xm:sqref>
        </x14:conditionalFormatting>
        <x14:conditionalFormatting xmlns:xm="http://schemas.microsoft.com/office/excel/2006/main">
          <x14:cfRule type="containsText" priority="73" operator="containsText" id="{8158A8E6-9AE3-4016-A303-B2CA2E7FE6CF}">
            <xm:f>NOT(ISERROR(SEARCH($E$44,CE4)))</xm:f>
            <xm:f>$E$44</xm:f>
            <x14:dxf>
              <font>
                <color theme="2" tint="-0.499984740745262"/>
              </font>
              <fill>
                <patternFill>
                  <bgColor theme="9" tint="0.39994506668294322"/>
                </patternFill>
              </fill>
            </x14:dxf>
          </x14:cfRule>
          <xm:sqref>CE4:CE35</xm:sqref>
        </x14:conditionalFormatting>
        <x14:conditionalFormatting xmlns:xm="http://schemas.microsoft.com/office/excel/2006/main">
          <x14:cfRule type="containsText" priority="66" operator="containsText" id="{35519EAF-E463-44AC-9E27-12ECEF6B63DB}">
            <xm:f>NOT(ISERROR(SEARCH($E$44,CJ4)))</xm:f>
            <xm:f>$E$44</xm:f>
            <x14:dxf>
              <font>
                <color theme="2" tint="-0.499984740745262"/>
              </font>
              <fill>
                <patternFill>
                  <bgColor theme="9" tint="0.39994506668294322"/>
                </patternFill>
              </fill>
            </x14:dxf>
          </x14:cfRule>
          <xm:sqref>CJ4:CJ35</xm:sqref>
        </x14:conditionalFormatting>
        <x14:conditionalFormatting xmlns:xm="http://schemas.microsoft.com/office/excel/2006/main">
          <x14:cfRule type="containsText" priority="59" operator="containsText" id="{48542E37-1222-4988-B635-0CF15610E955}">
            <xm:f>NOT(ISERROR(SEARCH($E$44,CO4)))</xm:f>
            <xm:f>$E$44</xm:f>
            <x14:dxf>
              <font>
                <color theme="2" tint="-0.499984740745262"/>
              </font>
              <fill>
                <patternFill>
                  <bgColor theme="9" tint="0.39994506668294322"/>
                </patternFill>
              </fill>
            </x14:dxf>
          </x14:cfRule>
          <xm:sqref>CO4:CO35</xm:sqref>
        </x14:conditionalFormatting>
        <x14:conditionalFormatting xmlns:xm="http://schemas.microsoft.com/office/excel/2006/main">
          <x14:cfRule type="containsText" priority="52" operator="containsText" id="{404A9556-75BC-4FBA-ACD7-C45F41483108}">
            <xm:f>NOT(ISERROR(SEARCH($E$44,CT4)))</xm:f>
            <xm:f>$E$44</xm:f>
            <x14:dxf>
              <font>
                <color theme="2" tint="-0.499984740745262"/>
              </font>
              <fill>
                <patternFill>
                  <bgColor theme="9" tint="0.39994506668294322"/>
                </patternFill>
              </fill>
            </x14:dxf>
          </x14:cfRule>
          <xm:sqref>CT4:CT35</xm:sqref>
        </x14:conditionalFormatting>
        <x14:conditionalFormatting xmlns:xm="http://schemas.microsoft.com/office/excel/2006/main">
          <x14:cfRule type="containsText" priority="45" operator="containsText" id="{573C60EC-DB08-4BCF-8346-9A8D02509ED0}">
            <xm:f>NOT(ISERROR(SEARCH($E$44,CY4)))</xm:f>
            <xm:f>$E$44</xm:f>
            <x14:dxf>
              <font>
                <color theme="2" tint="-0.499984740745262"/>
              </font>
              <fill>
                <patternFill>
                  <bgColor theme="9" tint="0.39994506668294322"/>
                </patternFill>
              </fill>
            </x14:dxf>
          </x14:cfRule>
          <xm:sqref>CY4:CY35</xm:sqref>
        </x14:conditionalFormatting>
      </x14:conditionalFormattings>
    </ext>
  </extLst>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F1BE32-0B86-49BA-B399-D095D8D7D3DB}">
  <dimension ref="A1:BG154"/>
  <sheetViews>
    <sheetView workbookViewId="0">
      <selection activeCell="K10" sqref="K10"/>
    </sheetView>
  </sheetViews>
  <sheetFormatPr baseColWidth="10" defaultRowHeight="15"/>
  <cols>
    <col min="3" max="3" width="16.28515625" customWidth="1"/>
    <col min="10" max="10" width="8.85546875" customWidth="1"/>
  </cols>
  <sheetData>
    <row r="1" spans="1:16" ht="31.5" customHeight="1">
      <c r="A1" s="812"/>
      <c r="B1" s="812"/>
      <c r="C1" s="812"/>
      <c r="D1" s="812"/>
      <c r="E1" s="3766"/>
      <c r="F1" s="812"/>
      <c r="G1" s="812"/>
      <c r="H1" s="812"/>
      <c r="I1" s="812"/>
      <c r="J1" s="812"/>
      <c r="K1" s="812"/>
      <c r="L1" s="812"/>
      <c r="M1" s="812"/>
      <c r="N1" s="812"/>
      <c r="O1" s="812"/>
      <c r="P1" s="812"/>
    </row>
    <row r="2" spans="1:16" ht="17.100000000000001" customHeight="1" thickBot="1">
      <c r="A2" s="3969" t="s">
        <v>5731</v>
      </c>
      <c r="B2" s="812"/>
      <c r="C2" s="812"/>
      <c r="D2" s="812"/>
      <c r="E2" s="812"/>
      <c r="F2" s="812"/>
      <c r="G2" s="812"/>
      <c r="H2" s="812"/>
      <c r="I2" s="812"/>
      <c r="J2" s="812"/>
      <c r="K2" s="812"/>
      <c r="L2" s="812"/>
      <c r="M2" s="812"/>
      <c r="N2" s="812"/>
      <c r="O2" s="812"/>
      <c r="P2" s="812"/>
    </row>
    <row r="3" spans="1:16" ht="17.100000000000001" customHeight="1">
      <c r="A3" s="812"/>
      <c r="B3" s="812"/>
      <c r="C3" s="812"/>
      <c r="D3" s="812"/>
      <c r="E3" s="812"/>
      <c r="F3" s="812"/>
      <c r="G3" s="812"/>
      <c r="H3" s="812"/>
      <c r="I3" s="812"/>
      <c r="J3" s="812"/>
      <c r="K3" s="812"/>
      <c r="L3" s="812"/>
      <c r="M3" s="812"/>
      <c r="N3" s="812"/>
      <c r="O3" s="812"/>
      <c r="P3" s="812"/>
    </row>
    <row r="4" spans="1:16" ht="17.100000000000001" customHeight="1">
      <c r="A4" s="812"/>
      <c r="B4" s="812"/>
      <c r="C4" s="812"/>
      <c r="D4" s="812"/>
      <c r="E4" s="812"/>
      <c r="F4" s="812"/>
      <c r="G4" s="812"/>
      <c r="H4" s="812"/>
      <c r="I4" s="812"/>
      <c r="J4" s="812"/>
      <c r="K4" s="812"/>
      <c r="L4" s="812"/>
      <c r="M4" s="812"/>
      <c r="N4" s="812"/>
      <c r="O4" s="812"/>
      <c r="P4" s="812"/>
    </row>
    <row r="5" spans="1:16" ht="17.100000000000001" customHeight="1">
      <c r="A5" s="812"/>
      <c r="B5" s="812"/>
      <c r="C5" s="812"/>
      <c r="D5" s="812"/>
      <c r="E5" s="812"/>
      <c r="F5" s="812"/>
      <c r="G5" s="812"/>
      <c r="H5" s="812"/>
      <c r="I5" s="812"/>
      <c r="J5" s="812"/>
      <c r="K5" s="812"/>
      <c r="L5" s="812"/>
      <c r="M5" s="812"/>
      <c r="N5" s="812"/>
      <c r="O5" s="812"/>
      <c r="P5" s="812"/>
    </row>
    <row r="6" spans="1:16" ht="17.100000000000001" customHeight="1">
      <c r="A6" s="812"/>
      <c r="B6" s="812"/>
      <c r="C6" s="812"/>
      <c r="D6" s="812"/>
      <c r="E6" s="812"/>
      <c r="F6" s="812"/>
      <c r="G6" s="812"/>
      <c r="H6" s="812"/>
      <c r="I6" s="812"/>
      <c r="J6" s="812"/>
      <c r="K6" s="812"/>
      <c r="L6" s="812"/>
      <c r="M6" s="812"/>
      <c r="N6" s="812"/>
      <c r="O6" s="812"/>
      <c r="P6" s="812"/>
    </row>
    <row r="7" spans="1:16" ht="17.100000000000001" customHeight="1">
      <c r="A7" s="812"/>
      <c r="B7" s="812"/>
      <c r="C7" s="812"/>
      <c r="D7" s="812"/>
      <c r="E7" s="812"/>
      <c r="F7" s="812"/>
      <c r="G7" s="812"/>
      <c r="H7" s="812"/>
      <c r="I7" s="812"/>
      <c r="J7" s="812"/>
      <c r="K7" s="812"/>
      <c r="L7" s="812"/>
      <c r="M7" s="812"/>
      <c r="N7" s="812"/>
      <c r="O7" s="812"/>
      <c r="P7" s="812"/>
    </row>
    <row r="8" spans="1:16" ht="17.100000000000001" customHeight="1">
      <c r="A8" s="812"/>
      <c r="B8" s="812"/>
      <c r="C8" s="812"/>
      <c r="D8" s="812"/>
      <c r="E8" s="812"/>
      <c r="F8" s="812"/>
      <c r="G8" s="812"/>
      <c r="H8" s="812"/>
      <c r="I8" s="812"/>
      <c r="J8" s="812"/>
      <c r="K8" s="812"/>
      <c r="L8" s="812"/>
      <c r="M8" s="812"/>
      <c r="N8" s="812"/>
      <c r="O8" s="812"/>
      <c r="P8" s="812"/>
    </row>
    <row r="9" spans="1:16" ht="17.100000000000001" customHeight="1">
      <c r="A9" s="812"/>
      <c r="B9" s="812"/>
      <c r="C9" s="812"/>
      <c r="D9" s="812"/>
      <c r="E9" s="812"/>
      <c r="F9" s="812"/>
      <c r="G9" s="812"/>
      <c r="H9" s="812"/>
      <c r="I9" s="812"/>
      <c r="J9" s="812"/>
      <c r="K9" s="812"/>
      <c r="L9" s="812"/>
      <c r="M9" s="812"/>
      <c r="N9" s="812"/>
      <c r="O9" s="812"/>
      <c r="P9" s="812"/>
    </row>
    <row r="10" spans="1:16" ht="17.100000000000001" customHeight="1">
      <c r="A10" s="812"/>
      <c r="B10" s="812"/>
      <c r="C10" s="812"/>
      <c r="D10" s="812"/>
      <c r="E10" s="812"/>
      <c r="F10" s="812"/>
      <c r="G10" s="812"/>
      <c r="H10" s="812"/>
      <c r="I10" s="812"/>
      <c r="J10" s="812"/>
      <c r="K10" s="812"/>
      <c r="L10" s="812"/>
      <c r="M10" s="812"/>
      <c r="N10" s="812"/>
      <c r="O10" s="812"/>
      <c r="P10" s="812"/>
    </row>
    <row r="11" spans="1:16" ht="17.100000000000001" customHeight="1">
      <c r="A11" s="812"/>
      <c r="B11" s="812"/>
      <c r="C11" s="812"/>
      <c r="D11" s="812"/>
      <c r="E11" s="812"/>
      <c r="F11" s="812"/>
      <c r="G11" s="812"/>
      <c r="H11" s="812"/>
      <c r="I11" s="812"/>
      <c r="J11" s="812"/>
      <c r="K11" s="812"/>
      <c r="L11" s="812"/>
      <c r="M11" s="812"/>
      <c r="N11" s="812"/>
      <c r="O11" s="812"/>
      <c r="P11" s="812"/>
    </row>
    <row r="12" spans="1:16" ht="17.100000000000001" customHeight="1">
      <c r="A12" s="812"/>
      <c r="B12" s="812"/>
      <c r="C12" s="812"/>
      <c r="D12" s="812"/>
      <c r="E12" s="812"/>
      <c r="F12" s="812"/>
      <c r="G12" s="812"/>
      <c r="H12" s="812"/>
      <c r="I12" s="812"/>
      <c r="J12" s="812"/>
      <c r="K12" s="812"/>
      <c r="L12" s="812"/>
      <c r="M12" s="812"/>
      <c r="N12" s="812"/>
      <c r="O12" s="812"/>
      <c r="P12" s="812"/>
    </row>
    <row r="13" spans="1:16" ht="17.100000000000001" customHeight="1">
      <c r="A13" s="812"/>
      <c r="B13" s="812"/>
      <c r="C13" s="812"/>
      <c r="D13" s="812"/>
      <c r="E13" s="812"/>
      <c r="F13" s="812"/>
      <c r="G13" s="812"/>
      <c r="H13" s="812"/>
      <c r="I13" s="812"/>
      <c r="J13" s="812"/>
      <c r="K13" s="812"/>
      <c r="L13" s="812"/>
      <c r="M13" s="812"/>
      <c r="N13" s="812"/>
      <c r="O13" s="812"/>
      <c r="P13" s="812"/>
    </row>
    <row r="14" spans="1:16" ht="17.100000000000001" customHeight="1">
      <c r="A14" s="812"/>
      <c r="B14" s="812"/>
      <c r="C14" s="812"/>
      <c r="D14" s="812"/>
      <c r="E14" s="812"/>
      <c r="F14" s="812"/>
      <c r="G14" s="812"/>
      <c r="H14" s="812"/>
      <c r="I14" s="812"/>
      <c r="J14" s="812"/>
      <c r="K14" s="812"/>
      <c r="L14" s="812"/>
      <c r="M14" s="812"/>
      <c r="N14" s="812"/>
      <c r="O14" s="812"/>
      <c r="P14" s="812"/>
    </row>
    <row r="15" spans="1:16" ht="17.100000000000001" customHeight="1">
      <c r="A15" s="812"/>
      <c r="B15" s="812"/>
      <c r="C15" s="812"/>
      <c r="D15" s="812"/>
      <c r="E15" s="812"/>
      <c r="F15" s="812"/>
      <c r="G15" s="812"/>
      <c r="H15" s="812"/>
      <c r="I15" s="812"/>
      <c r="J15" s="812"/>
      <c r="K15" s="812"/>
      <c r="L15" s="812"/>
      <c r="M15" s="812"/>
      <c r="N15" s="812"/>
      <c r="O15" s="812"/>
      <c r="P15" s="812"/>
    </row>
    <row r="16" spans="1:16" ht="17.100000000000001" customHeight="1">
      <c r="A16" s="812"/>
      <c r="B16" s="812"/>
      <c r="C16" s="812"/>
      <c r="D16" s="812"/>
      <c r="E16" s="812"/>
      <c r="F16" s="812"/>
      <c r="G16" s="812"/>
      <c r="H16" s="812"/>
      <c r="I16" s="812"/>
      <c r="J16" s="812"/>
      <c r="K16" s="812"/>
      <c r="L16" s="812"/>
      <c r="M16" s="812"/>
      <c r="N16" s="812"/>
      <c r="O16" s="812"/>
      <c r="P16" s="812"/>
    </row>
    <row r="17" spans="1:16" ht="17.100000000000001" customHeight="1">
      <c r="A17" s="812"/>
      <c r="B17" s="812"/>
      <c r="C17" s="812"/>
      <c r="D17" s="812"/>
      <c r="E17" s="812"/>
      <c r="F17" s="812"/>
      <c r="G17" s="812"/>
      <c r="H17" s="812"/>
      <c r="I17" s="812"/>
      <c r="J17" s="812"/>
      <c r="K17" s="812"/>
      <c r="L17" s="812"/>
      <c r="M17" s="812"/>
      <c r="N17" s="812"/>
      <c r="O17" s="812"/>
      <c r="P17" s="812"/>
    </row>
    <row r="18" spans="1:16" ht="17.100000000000001" customHeight="1">
      <c r="A18" s="812"/>
      <c r="B18" s="812"/>
      <c r="C18" s="812"/>
      <c r="D18" s="812"/>
      <c r="E18" s="812"/>
      <c r="F18" s="812"/>
      <c r="G18" s="812"/>
      <c r="H18" s="812"/>
      <c r="I18" s="812"/>
      <c r="J18" s="812"/>
      <c r="K18" s="812"/>
      <c r="L18" s="812"/>
      <c r="M18" s="812"/>
      <c r="N18" s="812"/>
      <c r="O18" s="812"/>
      <c r="P18" s="812"/>
    </row>
    <row r="19" spans="1:16" ht="17.100000000000001" customHeight="1">
      <c r="A19" s="812"/>
      <c r="B19" s="812"/>
      <c r="C19" s="812"/>
      <c r="D19" s="812"/>
      <c r="E19" s="812"/>
      <c r="F19" s="812"/>
      <c r="G19" s="812"/>
      <c r="H19" s="812"/>
      <c r="I19" s="812"/>
      <c r="J19" s="812"/>
      <c r="K19" s="812"/>
      <c r="L19" s="812"/>
      <c r="M19" s="812"/>
      <c r="N19" s="812"/>
      <c r="O19" s="812"/>
      <c r="P19" s="812"/>
    </row>
    <row r="20" spans="1:16" ht="17.100000000000001" customHeight="1">
      <c r="A20" s="812"/>
      <c r="B20" s="812"/>
      <c r="C20" s="812"/>
      <c r="D20" s="812"/>
      <c r="E20" s="812"/>
      <c r="F20" s="812"/>
      <c r="G20" s="812"/>
      <c r="H20" s="812"/>
      <c r="I20" s="812"/>
      <c r="J20" s="812"/>
      <c r="K20" s="812"/>
      <c r="L20" s="812"/>
      <c r="M20" s="812"/>
      <c r="N20" s="812"/>
      <c r="O20" s="812"/>
      <c r="P20" s="812"/>
    </row>
    <row r="21" spans="1:16" ht="17.100000000000001" customHeight="1">
      <c r="A21" s="812"/>
      <c r="B21" s="812"/>
      <c r="C21" s="812"/>
      <c r="D21" s="812"/>
      <c r="E21" s="812"/>
      <c r="F21" s="812"/>
      <c r="G21" s="812"/>
      <c r="H21" s="812"/>
      <c r="I21" s="812"/>
      <c r="J21" s="812"/>
      <c r="K21" s="812"/>
      <c r="L21" s="812"/>
      <c r="M21" s="812"/>
      <c r="N21" s="812"/>
      <c r="O21" s="812"/>
      <c r="P21" s="812"/>
    </row>
    <row r="22" spans="1:16" ht="17.100000000000001" customHeight="1">
      <c r="A22" s="812"/>
      <c r="B22" s="812"/>
      <c r="C22" s="812"/>
      <c r="D22" s="812"/>
      <c r="E22" s="812"/>
      <c r="F22" s="812"/>
      <c r="G22" s="812"/>
      <c r="H22" s="812"/>
      <c r="I22" s="812"/>
      <c r="J22" s="812"/>
      <c r="K22" s="812"/>
      <c r="L22" s="812"/>
      <c r="M22" s="812"/>
      <c r="N22" s="812"/>
      <c r="O22" s="812"/>
      <c r="P22" s="812"/>
    </row>
    <row r="23" spans="1:16" ht="17.100000000000001" customHeight="1">
      <c r="A23" s="812"/>
      <c r="B23" s="812"/>
      <c r="C23" s="812"/>
      <c r="D23" s="812"/>
      <c r="E23" s="812"/>
      <c r="F23" s="812"/>
      <c r="G23" s="812"/>
      <c r="H23" s="812"/>
      <c r="I23" s="812"/>
      <c r="J23" s="812"/>
      <c r="K23" s="812"/>
      <c r="L23" s="812"/>
      <c r="M23" s="812"/>
      <c r="N23" s="812"/>
      <c r="O23" s="812"/>
      <c r="P23" s="812"/>
    </row>
    <row r="24" spans="1:16" ht="17.100000000000001" customHeight="1">
      <c r="A24" s="812"/>
      <c r="B24" s="812"/>
      <c r="C24" s="812"/>
      <c r="D24" s="812"/>
      <c r="E24" s="812"/>
      <c r="F24" s="812"/>
      <c r="G24" s="812"/>
      <c r="H24" s="812"/>
      <c r="I24" s="812"/>
      <c r="J24" s="812"/>
      <c r="K24" s="812"/>
      <c r="L24" s="812"/>
      <c r="M24" s="812"/>
      <c r="N24" s="812"/>
      <c r="O24" s="812"/>
      <c r="P24" s="812"/>
    </row>
    <row r="25" spans="1:16" ht="17.100000000000001" customHeight="1">
      <c r="A25" s="812"/>
      <c r="B25" s="812"/>
      <c r="C25" s="812"/>
      <c r="D25" s="812"/>
      <c r="E25" s="812"/>
      <c r="F25" s="812"/>
      <c r="G25" s="812"/>
      <c r="H25" s="812"/>
      <c r="I25" s="812"/>
      <c r="J25" s="812"/>
      <c r="K25" s="812"/>
      <c r="L25" s="812"/>
      <c r="M25" s="812"/>
      <c r="N25" s="812"/>
      <c r="O25" s="812"/>
      <c r="P25" s="812"/>
    </row>
    <row r="26" spans="1:16" ht="17.100000000000001" customHeight="1">
      <c r="A26" s="812"/>
      <c r="B26" s="3970" t="s">
        <v>5732</v>
      </c>
      <c r="C26" s="812"/>
      <c r="D26" s="812"/>
      <c r="E26" s="812"/>
      <c r="F26" s="812"/>
      <c r="G26" s="812"/>
      <c r="H26" s="812"/>
      <c r="I26" s="812"/>
      <c r="J26" s="812"/>
      <c r="K26" s="812"/>
      <c r="L26" s="812"/>
      <c r="M26" s="812"/>
      <c r="N26" s="812"/>
      <c r="O26" s="812"/>
      <c r="P26" s="812"/>
    </row>
    <row r="27" spans="1:16" ht="17.100000000000001" customHeight="1">
      <c r="A27" s="812"/>
      <c r="B27" s="3971"/>
      <c r="C27" s="812"/>
      <c r="D27" s="812"/>
      <c r="E27" s="812"/>
      <c r="F27" s="812"/>
      <c r="G27" s="812"/>
      <c r="H27" s="812"/>
      <c r="I27" s="812"/>
      <c r="J27" s="812"/>
      <c r="K27" s="812"/>
      <c r="L27" s="812"/>
      <c r="M27" s="812"/>
      <c r="N27" s="812"/>
      <c r="O27" s="812"/>
      <c r="P27" s="812"/>
    </row>
    <row r="28" spans="1:16" ht="17.100000000000001" customHeight="1">
      <c r="A28" s="812"/>
      <c r="B28" s="3970" t="s">
        <v>5733</v>
      </c>
      <c r="C28" s="812"/>
      <c r="D28" s="812"/>
      <c r="E28" s="812"/>
      <c r="F28" s="812"/>
      <c r="G28" s="812"/>
      <c r="H28" s="812"/>
      <c r="I28" s="812"/>
      <c r="J28" s="812"/>
      <c r="K28" s="812"/>
      <c r="L28" s="812"/>
      <c r="M28" s="812"/>
      <c r="N28" s="812"/>
      <c r="O28" s="812"/>
      <c r="P28" s="812"/>
    </row>
    <row r="29" spans="1:16" ht="17.100000000000001" customHeight="1">
      <c r="A29" s="812"/>
      <c r="B29" s="3971"/>
      <c r="C29" s="812"/>
      <c r="D29" s="812"/>
      <c r="E29" s="812"/>
      <c r="F29" s="812"/>
      <c r="G29" s="812"/>
      <c r="H29" s="812"/>
      <c r="I29" s="812"/>
      <c r="J29" s="812"/>
      <c r="K29" s="812"/>
      <c r="L29" s="812"/>
      <c r="M29" s="812"/>
      <c r="N29" s="812"/>
      <c r="O29" s="812"/>
      <c r="P29" s="812"/>
    </row>
    <row r="30" spans="1:16" ht="17.100000000000001" customHeight="1">
      <c r="A30" s="812"/>
      <c r="B30" s="3970" t="s">
        <v>5734</v>
      </c>
      <c r="C30" s="812"/>
      <c r="D30" s="812"/>
      <c r="E30" s="812"/>
      <c r="F30" s="812"/>
      <c r="G30" s="812"/>
      <c r="H30" s="812"/>
      <c r="I30" s="812"/>
      <c r="J30" s="812"/>
      <c r="K30" s="812"/>
      <c r="L30" s="812"/>
      <c r="M30" s="812"/>
      <c r="N30" s="812"/>
      <c r="O30" s="812"/>
      <c r="P30" s="812"/>
    </row>
    <row r="31" spans="1:16" ht="17.100000000000001" customHeight="1">
      <c r="A31" s="812"/>
      <c r="B31" s="812"/>
      <c r="C31" s="812"/>
      <c r="D31" s="812"/>
      <c r="E31" s="812"/>
      <c r="F31" s="812"/>
      <c r="G31" s="812"/>
      <c r="H31" s="812"/>
      <c r="I31" s="812"/>
      <c r="J31" s="812"/>
      <c r="K31" s="812"/>
      <c r="L31" s="812"/>
      <c r="M31" s="812"/>
      <c r="N31" s="812"/>
      <c r="O31" s="812"/>
      <c r="P31" s="812"/>
    </row>
    <row r="32" spans="1:16" ht="17.100000000000001" customHeight="1" thickBot="1">
      <c r="A32" s="812"/>
      <c r="B32" s="3972" t="s">
        <v>5735</v>
      </c>
      <c r="C32" s="812"/>
      <c r="D32" s="812"/>
      <c r="E32" s="812"/>
      <c r="F32" s="812"/>
      <c r="G32" s="812"/>
      <c r="H32" s="812"/>
      <c r="I32" s="812"/>
      <c r="J32" s="812"/>
      <c r="K32" s="812"/>
      <c r="L32" s="812"/>
      <c r="M32" s="812"/>
      <c r="N32" s="812"/>
      <c r="O32" s="812"/>
      <c r="P32" s="812"/>
    </row>
    <row r="33" spans="1:59" ht="17.100000000000001" customHeight="1">
      <c r="A33" s="812"/>
      <c r="B33" s="812"/>
      <c r="C33" s="812"/>
      <c r="D33" s="812"/>
      <c r="E33" s="812"/>
      <c r="F33" s="812"/>
      <c r="G33" s="812"/>
      <c r="H33" s="812"/>
      <c r="I33" s="812"/>
      <c r="J33" s="812"/>
      <c r="K33" s="812"/>
      <c r="L33" s="812"/>
      <c r="M33" s="812"/>
      <c r="N33" s="812"/>
      <c r="O33" s="812"/>
      <c r="P33" s="812"/>
    </row>
    <row r="34" spans="1:59" ht="17.100000000000001" customHeight="1">
      <c r="A34" s="812"/>
      <c r="B34" s="812"/>
      <c r="C34" s="812"/>
      <c r="D34" s="812"/>
      <c r="E34" s="812"/>
      <c r="F34" s="812"/>
      <c r="G34" s="812"/>
      <c r="H34" s="812"/>
      <c r="I34" s="812"/>
      <c r="J34" s="812"/>
      <c r="K34" s="812"/>
      <c r="L34" s="812"/>
      <c r="M34" s="812"/>
      <c r="N34" s="812"/>
      <c r="O34" s="812"/>
      <c r="P34" s="812"/>
    </row>
    <row r="35" spans="1:59" ht="17.100000000000001" customHeight="1">
      <c r="A35" s="812"/>
      <c r="B35" s="812"/>
      <c r="C35" s="812"/>
      <c r="D35" s="812"/>
      <c r="E35" s="812"/>
      <c r="F35" s="812"/>
      <c r="G35" s="812"/>
      <c r="H35" s="812"/>
      <c r="I35" s="812"/>
      <c r="J35" s="812"/>
      <c r="K35" s="812"/>
      <c r="L35" s="812"/>
      <c r="M35" s="812"/>
      <c r="N35" s="812"/>
      <c r="O35" s="812"/>
      <c r="P35" s="812"/>
    </row>
    <row r="36" spans="1:59" ht="17.100000000000001" customHeight="1">
      <c r="A36" s="812"/>
      <c r="B36" s="812"/>
      <c r="C36" s="812"/>
      <c r="D36" s="812"/>
      <c r="E36" s="812"/>
      <c r="F36" s="812"/>
      <c r="G36" s="812"/>
      <c r="H36" s="812"/>
      <c r="I36" s="812"/>
      <c r="J36" s="812"/>
      <c r="K36" s="812"/>
      <c r="L36" s="812"/>
      <c r="M36" s="812"/>
      <c r="N36" s="812"/>
      <c r="O36" s="812"/>
      <c r="P36" s="812"/>
    </row>
    <row r="37" spans="1:59" ht="17.100000000000001" customHeight="1">
      <c r="A37" s="812"/>
      <c r="B37" s="812"/>
      <c r="C37" s="812"/>
      <c r="D37" s="812"/>
      <c r="E37" s="812"/>
      <c r="F37" s="812"/>
      <c r="G37" s="812"/>
      <c r="H37" s="812"/>
      <c r="I37" s="812"/>
      <c r="J37" s="812"/>
      <c r="K37" s="812"/>
      <c r="L37" s="812"/>
      <c r="M37" s="812"/>
      <c r="N37" s="812"/>
      <c r="O37" s="812"/>
      <c r="P37" s="812"/>
    </row>
    <row r="38" spans="1:59" ht="17.100000000000001" customHeight="1">
      <c r="A38" s="812"/>
      <c r="B38" s="812"/>
      <c r="C38" s="812"/>
      <c r="D38" s="812"/>
      <c r="E38" s="812"/>
      <c r="F38" s="812"/>
      <c r="G38" s="812"/>
      <c r="H38" s="812"/>
      <c r="I38" s="812"/>
      <c r="J38" s="812"/>
      <c r="K38" s="812"/>
      <c r="L38" s="812"/>
      <c r="M38" s="812"/>
      <c r="N38" s="812"/>
      <c r="O38" s="812"/>
      <c r="P38" s="812"/>
    </row>
    <row r="39" spans="1:59" ht="17.100000000000001" customHeight="1">
      <c r="A39" s="812"/>
      <c r="B39" s="812"/>
      <c r="C39" s="812"/>
      <c r="D39" s="812"/>
      <c r="E39" s="812"/>
      <c r="F39" s="812"/>
      <c r="G39" s="812"/>
      <c r="H39" s="812"/>
      <c r="I39" s="812"/>
      <c r="J39" s="812"/>
      <c r="K39" s="812"/>
      <c r="L39" s="812"/>
      <c r="M39" s="812"/>
      <c r="N39" s="812"/>
      <c r="O39" s="812"/>
      <c r="P39" s="812"/>
      <c r="BD39" s="3873"/>
      <c r="BE39" s="3873"/>
      <c r="BF39" s="3873"/>
      <c r="BG39" s="3873"/>
    </row>
    <row r="40" spans="1:59" ht="17.100000000000001" customHeight="1">
      <c r="A40" s="812"/>
      <c r="B40" s="812"/>
      <c r="C40" s="812"/>
      <c r="D40" s="812"/>
      <c r="E40" s="812"/>
      <c r="F40" s="812"/>
      <c r="G40" s="812"/>
      <c r="H40" s="812"/>
      <c r="I40" s="812"/>
      <c r="J40" s="812"/>
      <c r="K40" s="812"/>
      <c r="L40" s="812"/>
      <c r="M40" s="812"/>
      <c r="N40" s="812"/>
      <c r="O40" s="812"/>
      <c r="P40" s="812"/>
    </row>
    <row r="41" spans="1:59" ht="17.100000000000001" customHeight="1">
      <c r="A41" s="812"/>
      <c r="B41" s="3971" t="s">
        <v>5736</v>
      </c>
      <c r="C41" s="812"/>
      <c r="D41" s="812"/>
      <c r="E41" s="812"/>
      <c r="F41" s="812"/>
      <c r="G41" s="812"/>
      <c r="H41" s="812"/>
      <c r="I41" s="812"/>
      <c r="J41" s="812"/>
      <c r="K41" s="812"/>
      <c r="L41" s="812"/>
      <c r="M41" s="812"/>
      <c r="N41" s="812"/>
      <c r="O41" s="812"/>
      <c r="P41" s="812"/>
    </row>
    <row r="42" spans="1:59" ht="17.100000000000001" customHeight="1">
      <c r="A42" s="812"/>
      <c r="B42" s="3971"/>
      <c r="C42" s="812"/>
      <c r="D42" s="812"/>
      <c r="E42" s="812"/>
      <c r="F42" s="812"/>
      <c r="G42" s="812"/>
      <c r="H42" s="812"/>
      <c r="I42" s="812"/>
      <c r="J42" s="812"/>
      <c r="K42" s="812"/>
      <c r="L42" s="812"/>
      <c r="M42" s="812"/>
      <c r="N42" s="812"/>
      <c r="O42" s="812"/>
      <c r="P42" s="812"/>
    </row>
    <row r="43" spans="1:59" ht="17.100000000000001" customHeight="1">
      <c r="A43" s="812"/>
      <c r="B43" s="3973" t="s">
        <v>5737</v>
      </c>
      <c r="C43" s="812"/>
      <c r="D43" s="812"/>
      <c r="E43" s="812"/>
      <c r="F43" s="812"/>
      <c r="G43" s="812"/>
      <c r="H43" s="812"/>
      <c r="I43" s="812"/>
      <c r="J43" s="812"/>
      <c r="K43" s="812"/>
      <c r="L43" s="812"/>
      <c r="M43" s="812"/>
      <c r="N43" s="812"/>
      <c r="O43" s="812"/>
      <c r="P43" s="812"/>
    </row>
    <row r="44" spans="1:59" ht="17.100000000000001" customHeight="1">
      <c r="A44" s="812"/>
      <c r="B44" s="3971" t="s">
        <v>5738</v>
      </c>
      <c r="C44" s="812"/>
      <c r="D44" s="812"/>
      <c r="E44" s="812"/>
      <c r="F44" s="812"/>
      <c r="G44" s="812"/>
      <c r="H44" s="812"/>
      <c r="I44" s="812"/>
      <c r="J44" s="812"/>
      <c r="K44" s="812"/>
      <c r="L44" s="812"/>
      <c r="M44" s="812"/>
      <c r="N44" s="812"/>
      <c r="O44" s="812"/>
      <c r="P44" s="812"/>
    </row>
    <row r="45" spans="1:59" ht="17.100000000000001" customHeight="1">
      <c r="A45" s="812"/>
      <c r="B45" s="3971"/>
      <c r="C45" s="812"/>
      <c r="D45" s="812"/>
      <c r="E45" s="812"/>
      <c r="F45" s="812"/>
      <c r="G45" s="812"/>
      <c r="H45" s="812"/>
      <c r="I45" s="812"/>
      <c r="J45" s="812"/>
      <c r="K45" s="812"/>
      <c r="L45" s="812"/>
      <c r="M45" s="812"/>
      <c r="N45" s="812"/>
      <c r="O45" s="812"/>
      <c r="P45" s="812"/>
    </row>
    <row r="46" spans="1:59" ht="17.100000000000001" customHeight="1">
      <c r="A46" s="812"/>
      <c r="B46" s="3973" t="s">
        <v>5739</v>
      </c>
      <c r="C46" s="812"/>
      <c r="D46" s="812"/>
      <c r="E46" s="812"/>
      <c r="F46" s="812"/>
      <c r="G46" s="812"/>
      <c r="H46" s="812"/>
      <c r="I46" s="812"/>
      <c r="J46" s="812"/>
      <c r="K46" s="812"/>
      <c r="L46" s="812"/>
      <c r="M46" s="812"/>
      <c r="N46" s="812"/>
      <c r="O46" s="812"/>
      <c r="P46" s="812"/>
    </row>
    <row r="47" spans="1:59" ht="17.100000000000001" customHeight="1">
      <c r="A47" s="812"/>
      <c r="B47" s="3971" t="s">
        <v>5740</v>
      </c>
      <c r="C47" s="3971"/>
      <c r="D47" s="812"/>
      <c r="E47" s="812"/>
      <c r="F47" s="812"/>
      <c r="G47" s="812"/>
      <c r="H47" s="812"/>
      <c r="I47" s="812"/>
      <c r="J47" s="812"/>
      <c r="K47" s="812"/>
      <c r="L47" s="812"/>
      <c r="M47" s="812"/>
      <c r="N47" s="812"/>
      <c r="O47" s="812"/>
      <c r="P47" s="812"/>
    </row>
    <row r="48" spans="1:59" ht="17.100000000000001" customHeight="1">
      <c r="A48" s="812"/>
      <c r="B48" s="812"/>
      <c r="C48" s="3971"/>
      <c r="D48" s="812"/>
      <c r="E48" s="812"/>
      <c r="F48" s="812"/>
      <c r="G48" s="812"/>
      <c r="H48" s="812"/>
      <c r="I48" s="812"/>
      <c r="J48" s="812"/>
      <c r="K48" s="812"/>
      <c r="L48" s="812"/>
      <c r="M48" s="812"/>
      <c r="N48" s="812"/>
      <c r="O48" s="812"/>
      <c r="P48" s="812"/>
    </row>
    <row r="49" spans="1:16" ht="17.100000000000001" customHeight="1">
      <c r="A49" s="812"/>
      <c r="B49" s="812"/>
      <c r="C49" s="3971"/>
      <c r="D49" s="812"/>
      <c r="E49" s="812"/>
      <c r="F49" s="812"/>
      <c r="G49" s="812"/>
      <c r="H49" s="812"/>
      <c r="I49" s="812"/>
      <c r="J49" s="812"/>
      <c r="K49" s="812"/>
      <c r="L49" s="812"/>
      <c r="M49" s="812"/>
      <c r="N49" s="812"/>
      <c r="O49" s="812"/>
      <c r="P49" s="812"/>
    </row>
    <row r="50" spans="1:16" ht="17.100000000000001" customHeight="1">
      <c r="A50" s="812"/>
      <c r="B50" s="812"/>
      <c r="C50" s="812"/>
      <c r="D50" s="812"/>
      <c r="E50" s="812"/>
      <c r="F50" s="812"/>
      <c r="G50" s="812"/>
      <c r="H50" s="812"/>
      <c r="I50" s="812"/>
      <c r="J50" s="812"/>
      <c r="K50" s="812"/>
      <c r="L50" s="812"/>
      <c r="M50" s="812"/>
      <c r="N50" s="812"/>
      <c r="O50" s="812"/>
      <c r="P50" s="812"/>
    </row>
    <row r="51" spans="1:16" ht="17.100000000000001" customHeight="1">
      <c r="A51" s="812"/>
      <c r="B51" s="812"/>
      <c r="C51" s="812"/>
      <c r="D51" s="812"/>
      <c r="E51" s="812"/>
      <c r="F51" s="812"/>
      <c r="G51" s="812"/>
      <c r="H51" s="812"/>
      <c r="I51" s="812"/>
      <c r="J51" s="812"/>
      <c r="K51" s="812"/>
      <c r="L51" s="812"/>
      <c r="M51" s="812"/>
      <c r="N51" s="812"/>
      <c r="O51" s="812"/>
      <c r="P51" s="812"/>
    </row>
    <row r="52" spans="1:16" ht="17.100000000000001" customHeight="1">
      <c r="A52" s="812"/>
      <c r="B52" s="812"/>
      <c r="C52" s="812"/>
      <c r="D52" s="812"/>
      <c r="E52" s="812"/>
      <c r="F52" s="812"/>
      <c r="G52" s="812"/>
      <c r="H52" s="812"/>
      <c r="I52" s="812"/>
      <c r="J52" s="812"/>
      <c r="K52" s="812"/>
      <c r="L52" s="812"/>
      <c r="M52" s="812"/>
      <c r="N52" s="812"/>
      <c r="O52" s="812"/>
      <c r="P52" s="812"/>
    </row>
    <row r="53" spans="1:16" ht="17.100000000000001" customHeight="1">
      <c r="A53" s="812"/>
      <c r="B53" s="3973" t="s">
        <v>5741</v>
      </c>
      <c r="C53" s="812"/>
      <c r="D53" s="812"/>
      <c r="E53" s="812"/>
      <c r="F53" s="812"/>
      <c r="G53" s="812"/>
      <c r="H53" s="812"/>
      <c r="I53" s="812"/>
      <c r="J53" s="812"/>
      <c r="K53" s="812"/>
      <c r="L53" s="812"/>
      <c r="M53" s="812"/>
      <c r="N53" s="812"/>
      <c r="O53" s="812"/>
      <c r="P53" s="812"/>
    </row>
    <row r="54" spans="1:16" ht="17.100000000000001" customHeight="1">
      <c r="A54" s="812"/>
      <c r="B54" s="3971" t="s">
        <v>5742</v>
      </c>
      <c r="C54" s="812"/>
      <c r="D54" s="812"/>
      <c r="E54" s="812"/>
      <c r="F54" s="812"/>
      <c r="G54" s="812"/>
      <c r="H54" s="812"/>
      <c r="I54" s="812"/>
      <c r="J54" s="812"/>
      <c r="K54" s="812"/>
      <c r="L54" s="812"/>
      <c r="M54" s="812"/>
      <c r="N54" s="812"/>
      <c r="O54" s="812"/>
      <c r="P54" s="812"/>
    </row>
    <row r="55" spans="1:16" ht="17.100000000000001" customHeight="1">
      <c r="A55" s="812"/>
      <c r="B55" s="812"/>
      <c r="C55" s="812"/>
      <c r="D55" s="812"/>
      <c r="E55" s="812"/>
      <c r="F55" s="812"/>
      <c r="G55" s="812"/>
      <c r="H55" s="812"/>
      <c r="I55" s="812"/>
      <c r="J55" s="812"/>
      <c r="K55" s="812"/>
      <c r="L55" s="812"/>
      <c r="M55" s="812"/>
      <c r="N55" s="812"/>
      <c r="O55" s="812"/>
      <c r="P55" s="812"/>
    </row>
    <row r="56" spans="1:16" ht="17.100000000000001" customHeight="1">
      <c r="A56" s="812"/>
      <c r="B56" s="812"/>
      <c r="C56" s="812"/>
      <c r="D56" s="812"/>
      <c r="E56" s="812"/>
      <c r="F56" s="812"/>
      <c r="G56" s="812"/>
      <c r="H56" s="812"/>
      <c r="I56" s="812"/>
      <c r="J56" s="812"/>
      <c r="K56" s="812"/>
      <c r="L56" s="812"/>
      <c r="M56" s="812"/>
      <c r="N56" s="812"/>
      <c r="O56" s="812"/>
      <c r="P56" s="812"/>
    </row>
    <row r="57" spans="1:16" ht="17.100000000000001" customHeight="1">
      <c r="A57" s="812"/>
      <c r="B57" s="812"/>
      <c r="C57" s="3971"/>
      <c r="D57" s="812"/>
      <c r="E57" s="812"/>
      <c r="F57" s="812"/>
      <c r="G57" s="812"/>
      <c r="H57" s="812"/>
      <c r="I57" s="812"/>
      <c r="J57" s="812"/>
      <c r="K57" s="812"/>
      <c r="L57" s="812"/>
      <c r="M57" s="812"/>
      <c r="N57" s="812"/>
      <c r="O57" s="812"/>
      <c r="P57" s="812"/>
    </row>
    <row r="58" spans="1:16" ht="17.100000000000001" customHeight="1">
      <c r="A58" s="812"/>
      <c r="B58" s="812"/>
      <c r="C58" s="3971"/>
      <c r="D58" s="812"/>
      <c r="E58" s="812"/>
      <c r="F58" s="812"/>
      <c r="G58" s="812"/>
      <c r="H58" s="812"/>
      <c r="I58" s="812"/>
      <c r="J58" s="812"/>
      <c r="K58" s="812"/>
      <c r="L58" s="812"/>
      <c r="M58" s="812"/>
      <c r="N58" s="812"/>
      <c r="O58" s="812"/>
      <c r="P58" s="812"/>
    </row>
    <row r="59" spans="1:16" ht="17.100000000000001" customHeight="1">
      <c r="A59" s="812"/>
      <c r="B59" s="3973" t="s">
        <v>5743</v>
      </c>
      <c r="C59" s="3971"/>
      <c r="D59" s="812"/>
      <c r="E59" s="812"/>
      <c r="F59" s="812"/>
      <c r="G59" s="812"/>
      <c r="H59" s="812"/>
      <c r="I59" s="812"/>
      <c r="J59" s="812"/>
      <c r="K59" s="812"/>
      <c r="L59" s="812"/>
      <c r="M59" s="812"/>
      <c r="N59" s="812"/>
      <c r="O59" s="812"/>
      <c r="P59" s="812"/>
    </row>
    <row r="60" spans="1:16" ht="17.100000000000001" customHeight="1">
      <c r="A60" s="812"/>
      <c r="B60" s="3971" t="s">
        <v>5744</v>
      </c>
      <c r="C60" s="812"/>
      <c r="D60" s="812"/>
      <c r="E60" s="812"/>
      <c r="F60" s="812"/>
      <c r="G60" s="812"/>
      <c r="H60" s="812"/>
      <c r="I60" s="812"/>
      <c r="J60" s="812"/>
      <c r="K60" s="812"/>
      <c r="L60" s="812"/>
      <c r="M60" s="812"/>
      <c r="N60" s="812"/>
      <c r="O60" s="812"/>
      <c r="P60" s="812"/>
    </row>
    <row r="61" spans="1:16" ht="17.100000000000001" customHeight="1">
      <c r="A61" s="812"/>
      <c r="B61" s="812"/>
      <c r="C61" s="812"/>
      <c r="D61" s="812"/>
      <c r="E61" s="812"/>
      <c r="F61" s="812"/>
      <c r="G61" s="812"/>
      <c r="H61" s="812"/>
      <c r="I61" s="812"/>
      <c r="J61" s="812"/>
      <c r="K61" s="812"/>
      <c r="L61" s="812"/>
      <c r="M61" s="812"/>
      <c r="N61" s="812"/>
      <c r="O61" s="812"/>
      <c r="P61" s="812"/>
    </row>
    <row r="62" spans="1:16" ht="17.100000000000001" customHeight="1">
      <c r="A62" s="812"/>
      <c r="B62" s="812"/>
      <c r="C62" s="3971"/>
      <c r="D62" s="812"/>
      <c r="E62" s="812"/>
      <c r="F62" s="812"/>
      <c r="G62" s="812"/>
      <c r="H62" s="812"/>
      <c r="I62" s="812"/>
      <c r="J62" s="812"/>
      <c r="K62" s="812"/>
      <c r="L62" s="812"/>
      <c r="M62" s="812"/>
      <c r="N62" s="812"/>
      <c r="O62" s="812"/>
      <c r="P62" s="812"/>
    </row>
    <row r="63" spans="1:16" ht="17.100000000000001" customHeight="1">
      <c r="A63" s="812"/>
      <c r="B63" s="812"/>
      <c r="C63" s="3971"/>
      <c r="D63" s="812"/>
      <c r="E63" s="812"/>
      <c r="F63" s="812"/>
      <c r="G63" s="812"/>
      <c r="H63" s="812"/>
      <c r="I63" s="812"/>
      <c r="J63" s="812"/>
      <c r="K63" s="812"/>
      <c r="L63" s="812"/>
      <c r="M63" s="812"/>
      <c r="N63" s="812"/>
      <c r="O63" s="812"/>
      <c r="P63" s="812"/>
    </row>
    <row r="64" spans="1:16" ht="17.100000000000001" customHeight="1">
      <c r="A64" s="812"/>
      <c r="B64" s="812"/>
      <c r="C64" s="3971"/>
      <c r="D64" s="812"/>
      <c r="E64" s="812"/>
      <c r="F64" s="812"/>
      <c r="G64" s="812"/>
      <c r="H64" s="812"/>
      <c r="I64" s="812"/>
      <c r="J64" s="812"/>
      <c r="K64" s="812"/>
      <c r="L64" s="812"/>
      <c r="M64" s="812"/>
      <c r="N64" s="812"/>
      <c r="O64" s="812"/>
      <c r="P64" s="812"/>
    </row>
    <row r="65" spans="1:16" ht="17.100000000000001" customHeight="1">
      <c r="A65" s="812"/>
      <c r="B65" s="812"/>
      <c r="C65" s="812"/>
      <c r="D65" s="812"/>
      <c r="E65" s="812"/>
      <c r="F65" s="812"/>
      <c r="G65" s="812"/>
      <c r="H65" s="812"/>
      <c r="I65" s="812"/>
      <c r="J65" s="812"/>
      <c r="K65" s="812"/>
      <c r="L65" s="812"/>
      <c r="M65" s="812"/>
      <c r="N65" s="812"/>
      <c r="O65" s="812"/>
      <c r="P65" s="812"/>
    </row>
    <row r="66" spans="1:16" ht="17.100000000000001" customHeight="1">
      <c r="A66" s="812"/>
      <c r="B66" s="812"/>
      <c r="C66" s="812"/>
      <c r="D66" s="812"/>
      <c r="E66" s="812"/>
      <c r="F66" s="812"/>
      <c r="G66" s="812"/>
      <c r="H66" s="812"/>
      <c r="I66" s="812"/>
      <c r="J66" s="812"/>
      <c r="K66" s="812"/>
      <c r="L66" s="812"/>
      <c r="M66" s="812"/>
      <c r="N66" s="812"/>
      <c r="O66" s="812"/>
      <c r="P66" s="812"/>
    </row>
    <row r="67" spans="1:16" ht="17.100000000000001" customHeight="1">
      <c r="A67" s="812"/>
      <c r="B67" s="812"/>
      <c r="C67" s="3971"/>
      <c r="D67" s="812"/>
      <c r="E67" s="812"/>
      <c r="F67" s="812"/>
      <c r="G67" s="812"/>
      <c r="H67" s="812"/>
      <c r="I67" s="812"/>
      <c r="J67" s="812"/>
      <c r="K67" s="812"/>
      <c r="L67" s="812"/>
      <c r="M67" s="812"/>
      <c r="N67" s="812"/>
      <c r="O67" s="812"/>
      <c r="P67" s="812"/>
    </row>
    <row r="68" spans="1:16" ht="17.100000000000001" customHeight="1">
      <c r="A68" s="812"/>
      <c r="B68" s="812"/>
      <c r="C68" s="3971"/>
      <c r="D68" s="812"/>
      <c r="E68" s="812"/>
      <c r="F68" s="812"/>
      <c r="G68" s="812"/>
      <c r="H68" s="812"/>
      <c r="I68" s="812"/>
      <c r="J68" s="812"/>
      <c r="K68" s="812"/>
      <c r="L68" s="812"/>
      <c r="M68" s="812"/>
      <c r="N68" s="812"/>
      <c r="O68" s="812"/>
      <c r="P68" s="812"/>
    </row>
    <row r="69" spans="1:16" ht="17.100000000000001" customHeight="1">
      <c r="A69" s="812"/>
      <c r="B69" s="812"/>
      <c r="C69" s="3971"/>
      <c r="D69" s="812"/>
      <c r="E69" s="812"/>
      <c r="F69" s="812"/>
      <c r="G69" s="812"/>
      <c r="H69" s="812"/>
      <c r="I69" s="812"/>
      <c r="J69" s="812"/>
      <c r="K69" s="812"/>
      <c r="L69" s="812"/>
      <c r="M69" s="812"/>
      <c r="N69" s="812"/>
      <c r="O69" s="812"/>
      <c r="P69" s="812"/>
    </row>
    <row r="70" spans="1:16" ht="17.100000000000001" customHeight="1">
      <c r="A70" s="812"/>
      <c r="B70" s="3973" t="s">
        <v>5745</v>
      </c>
      <c r="C70" s="812"/>
      <c r="D70" s="812"/>
      <c r="E70" s="812"/>
      <c r="F70" s="812"/>
      <c r="G70" s="812"/>
      <c r="H70" s="812"/>
      <c r="I70" s="812"/>
      <c r="J70" s="812"/>
      <c r="K70" s="812"/>
      <c r="L70" s="812"/>
      <c r="M70" s="812"/>
      <c r="N70" s="812"/>
      <c r="O70" s="812"/>
      <c r="P70" s="812"/>
    </row>
    <row r="71" spans="1:16" ht="17.100000000000001" customHeight="1">
      <c r="A71" s="812"/>
      <c r="B71" s="3971" t="s">
        <v>5746</v>
      </c>
      <c r="C71" s="812"/>
      <c r="D71" s="812"/>
      <c r="E71" s="812"/>
      <c r="F71" s="812"/>
      <c r="G71" s="812"/>
      <c r="H71" s="812"/>
      <c r="I71" s="812"/>
      <c r="J71" s="812"/>
      <c r="K71" s="812"/>
      <c r="L71" s="812"/>
      <c r="M71" s="812"/>
      <c r="N71" s="812"/>
      <c r="O71" s="812"/>
      <c r="P71" s="812"/>
    </row>
    <row r="72" spans="1:16" ht="17.100000000000001" customHeight="1">
      <c r="A72" s="812"/>
      <c r="B72" s="812"/>
      <c r="C72" s="3971"/>
      <c r="D72" s="812"/>
      <c r="E72" s="812"/>
      <c r="F72" s="812"/>
      <c r="G72" s="812"/>
      <c r="H72" s="812"/>
      <c r="I72" s="812"/>
      <c r="J72" s="812"/>
      <c r="K72" s="812"/>
      <c r="L72" s="812"/>
      <c r="M72" s="812"/>
      <c r="N72" s="812"/>
      <c r="O72" s="812"/>
      <c r="P72" s="812"/>
    </row>
    <row r="73" spans="1:16" ht="17.100000000000001" customHeight="1">
      <c r="A73" s="812"/>
      <c r="B73" s="812"/>
      <c r="C73" s="3971"/>
      <c r="D73" s="812"/>
      <c r="E73" s="812"/>
      <c r="F73" s="812"/>
      <c r="G73" s="812"/>
      <c r="H73" s="812"/>
      <c r="I73" s="812"/>
      <c r="J73" s="812"/>
      <c r="K73" s="812"/>
      <c r="L73" s="812"/>
      <c r="M73" s="812"/>
      <c r="N73" s="812"/>
      <c r="O73" s="812"/>
      <c r="P73" s="812"/>
    </row>
    <row r="74" spans="1:16" ht="17.100000000000001" customHeight="1">
      <c r="A74" s="812"/>
      <c r="B74" s="812"/>
      <c r="C74" s="3971"/>
      <c r="D74" s="812"/>
      <c r="E74" s="812"/>
      <c r="F74" s="812"/>
      <c r="G74" s="812"/>
      <c r="H74" s="812"/>
      <c r="I74" s="812"/>
      <c r="J74" s="812"/>
      <c r="K74" s="812"/>
      <c r="L74" s="812"/>
      <c r="M74" s="812"/>
      <c r="N74" s="812"/>
      <c r="O74" s="812"/>
      <c r="P74" s="812"/>
    </row>
    <row r="75" spans="1:16" ht="17.100000000000001" customHeight="1">
      <c r="A75" s="812"/>
      <c r="B75" s="812"/>
      <c r="C75" s="812"/>
      <c r="D75" s="812"/>
      <c r="E75" s="812"/>
      <c r="F75" s="812"/>
      <c r="G75" s="812"/>
      <c r="H75" s="812"/>
      <c r="I75" s="812"/>
      <c r="J75" s="812"/>
      <c r="K75" s="812"/>
      <c r="L75" s="812"/>
      <c r="M75" s="812"/>
      <c r="N75" s="812"/>
      <c r="O75" s="812"/>
      <c r="P75" s="812"/>
    </row>
    <row r="76" spans="1:16" ht="17.100000000000001" customHeight="1">
      <c r="A76" s="812"/>
      <c r="B76" s="812"/>
      <c r="C76" s="812"/>
      <c r="D76" s="812"/>
      <c r="E76" s="812"/>
      <c r="F76" s="812"/>
      <c r="G76" s="812"/>
      <c r="H76" s="812"/>
      <c r="I76" s="812"/>
      <c r="J76" s="812"/>
      <c r="K76" s="812"/>
      <c r="L76" s="812"/>
      <c r="M76" s="812"/>
      <c r="N76" s="812"/>
      <c r="O76" s="812"/>
      <c r="P76" s="812"/>
    </row>
    <row r="77" spans="1:16" ht="17.100000000000001" customHeight="1">
      <c r="A77" s="812"/>
      <c r="B77" s="812"/>
      <c r="C77" s="812"/>
      <c r="D77" s="812"/>
      <c r="E77" s="812"/>
      <c r="F77" s="812"/>
      <c r="G77" s="812"/>
      <c r="H77" s="812"/>
      <c r="I77" s="812"/>
      <c r="J77" s="812"/>
      <c r="K77" s="812"/>
      <c r="L77" s="812"/>
      <c r="M77" s="812"/>
      <c r="N77" s="812"/>
      <c r="O77" s="812"/>
      <c r="P77" s="812"/>
    </row>
    <row r="78" spans="1:16" ht="17.100000000000001" customHeight="1">
      <c r="A78" s="812"/>
      <c r="B78" s="812"/>
      <c r="C78" s="812"/>
      <c r="D78" s="812"/>
      <c r="E78" s="812"/>
      <c r="F78" s="812"/>
      <c r="G78" s="812"/>
      <c r="H78" s="812"/>
      <c r="I78" s="812"/>
      <c r="J78" s="812"/>
      <c r="K78" s="812"/>
      <c r="L78" s="812"/>
      <c r="M78" s="812"/>
      <c r="N78" s="812"/>
      <c r="O78" s="812"/>
      <c r="P78" s="812"/>
    </row>
    <row r="79" spans="1:16" ht="17.100000000000001" customHeight="1" thickBot="1">
      <c r="A79" s="812"/>
      <c r="B79" s="3972" t="s">
        <v>5747</v>
      </c>
      <c r="C79" s="812"/>
      <c r="D79" s="812"/>
      <c r="E79" s="812"/>
      <c r="F79" s="812"/>
      <c r="G79" s="812"/>
      <c r="H79" s="812"/>
      <c r="I79" s="812"/>
      <c r="J79" s="812"/>
      <c r="K79" s="812"/>
      <c r="L79" s="812"/>
      <c r="M79" s="812"/>
      <c r="N79" s="812"/>
      <c r="O79" s="812"/>
      <c r="P79" s="812"/>
    </row>
    <row r="80" spans="1:16" ht="17.100000000000001" customHeight="1">
      <c r="A80" s="812"/>
      <c r="B80" s="3971" t="s">
        <v>5748</v>
      </c>
      <c r="C80" s="812"/>
      <c r="D80" s="812"/>
      <c r="E80" s="812"/>
      <c r="F80" s="812"/>
      <c r="G80" s="812"/>
      <c r="H80" s="812"/>
      <c r="I80" s="812"/>
      <c r="J80" s="812"/>
      <c r="K80" s="812"/>
      <c r="L80" s="812"/>
      <c r="M80" s="812"/>
      <c r="N80" s="812"/>
      <c r="O80" s="812"/>
      <c r="P80" s="812"/>
    </row>
    <row r="81" spans="1:16" ht="17.100000000000001" customHeight="1">
      <c r="A81" s="812"/>
      <c r="B81" s="3971"/>
      <c r="C81" s="812"/>
      <c r="D81" s="812"/>
      <c r="E81" s="812"/>
      <c r="F81" s="812"/>
      <c r="G81" s="812"/>
      <c r="H81" s="812"/>
      <c r="I81" s="812"/>
      <c r="J81" s="812"/>
      <c r="K81" s="812"/>
      <c r="L81" s="812"/>
      <c r="M81" s="812"/>
      <c r="N81" s="812"/>
      <c r="O81" s="812"/>
      <c r="P81" s="812"/>
    </row>
    <row r="82" spans="1:16" ht="17.100000000000001" customHeight="1">
      <c r="A82" s="812"/>
      <c r="B82" s="3971" t="s">
        <v>5749</v>
      </c>
      <c r="C82" s="812"/>
      <c r="D82" s="812"/>
      <c r="E82" s="812"/>
      <c r="F82" s="812"/>
      <c r="G82" s="812"/>
      <c r="H82" s="812"/>
      <c r="I82" s="812"/>
      <c r="J82" s="812"/>
      <c r="K82" s="812"/>
      <c r="L82" s="812"/>
      <c r="M82" s="812"/>
      <c r="N82" s="812"/>
      <c r="O82" s="812"/>
      <c r="P82" s="812"/>
    </row>
    <row r="83" spans="1:16" ht="17.100000000000001" customHeight="1">
      <c r="A83" s="812"/>
      <c r="B83" s="3971"/>
      <c r="C83" s="812"/>
      <c r="D83" s="812"/>
      <c r="E83" s="812"/>
      <c r="F83" s="812"/>
      <c r="G83" s="812"/>
      <c r="H83" s="812"/>
      <c r="I83" s="812"/>
      <c r="J83" s="812"/>
      <c r="K83" s="812"/>
      <c r="L83" s="812"/>
      <c r="M83" s="812"/>
      <c r="N83" s="812"/>
      <c r="O83" s="812"/>
      <c r="P83" s="812"/>
    </row>
    <row r="84" spans="1:16" ht="17.100000000000001" customHeight="1">
      <c r="A84" s="812"/>
      <c r="B84" s="3973" t="s">
        <v>5750</v>
      </c>
      <c r="C84" s="812"/>
      <c r="D84" s="812"/>
      <c r="E84" s="812"/>
      <c r="F84" s="812"/>
      <c r="G84" s="812"/>
      <c r="H84" s="812"/>
      <c r="I84" s="812"/>
      <c r="J84" s="812"/>
      <c r="K84" s="812"/>
      <c r="L84" s="812"/>
      <c r="M84" s="812"/>
      <c r="N84" s="812"/>
      <c r="O84" s="812"/>
      <c r="P84" s="812"/>
    </row>
    <row r="85" spans="1:16" ht="17.100000000000001" customHeight="1">
      <c r="A85" s="812"/>
      <c r="B85" s="3971" t="s">
        <v>5751</v>
      </c>
      <c r="C85" s="812"/>
      <c r="D85" s="812"/>
      <c r="E85" s="812"/>
      <c r="F85" s="812"/>
      <c r="G85" s="812"/>
      <c r="H85" s="812"/>
      <c r="I85" s="812"/>
      <c r="J85" s="812"/>
      <c r="K85" s="812"/>
      <c r="L85" s="812"/>
      <c r="M85" s="812"/>
      <c r="N85" s="812"/>
      <c r="O85" s="812"/>
      <c r="P85" s="812"/>
    </row>
    <row r="86" spans="1:16" ht="17.100000000000001" customHeight="1">
      <c r="A86" s="812"/>
      <c r="B86" s="3971"/>
      <c r="C86" s="812"/>
      <c r="D86" s="812"/>
      <c r="E86" s="812"/>
      <c r="F86" s="812"/>
      <c r="G86" s="812"/>
      <c r="H86" s="812"/>
      <c r="I86" s="812"/>
      <c r="J86" s="812"/>
      <c r="K86" s="812"/>
      <c r="L86" s="812"/>
      <c r="M86" s="812"/>
      <c r="N86" s="812"/>
      <c r="O86" s="812"/>
      <c r="P86" s="812"/>
    </row>
    <row r="87" spans="1:16" ht="17.100000000000001" customHeight="1">
      <c r="A87" s="812"/>
      <c r="B87" s="3973" t="s">
        <v>5752</v>
      </c>
      <c r="C87" s="812"/>
      <c r="D87" s="812"/>
      <c r="E87" s="812"/>
      <c r="F87" s="812"/>
      <c r="G87" s="812"/>
      <c r="H87" s="812"/>
      <c r="I87" s="812"/>
      <c r="J87" s="812"/>
      <c r="K87" s="812"/>
      <c r="L87" s="812"/>
      <c r="M87" s="812"/>
      <c r="N87" s="812"/>
      <c r="O87" s="812"/>
      <c r="P87" s="812"/>
    </row>
    <row r="88" spans="1:16" ht="17.100000000000001" customHeight="1">
      <c r="A88" s="812"/>
      <c r="B88" s="3971" t="s">
        <v>5753</v>
      </c>
      <c r="C88" s="812"/>
      <c r="D88" s="812"/>
      <c r="E88" s="812"/>
      <c r="F88" s="812"/>
      <c r="G88" s="812"/>
      <c r="H88" s="812"/>
      <c r="I88" s="812"/>
      <c r="J88" s="812"/>
      <c r="K88" s="812"/>
      <c r="L88" s="812"/>
      <c r="M88" s="812"/>
      <c r="N88" s="812"/>
      <c r="O88" s="812"/>
      <c r="P88" s="812"/>
    </row>
    <row r="89" spans="1:16" ht="17.100000000000001" customHeight="1">
      <c r="A89" s="812"/>
      <c r="B89" s="3971"/>
      <c r="C89" s="812"/>
      <c r="D89" s="812"/>
      <c r="E89" s="812"/>
      <c r="F89" s="812"/>
      <c r="G89" s="812"/>
      <c r="H89" s="812"/>
      <c r="I89" s="812"/>
      <c r="J89" s="812"/>
      <c r="K89" s="812"/>
      <c r="L89" s="812"/>
      <c r="M89" s="812"/>
      <c r="N89" s="812"/>
      <c r="O89" s="812"/>
      <c r="P89" s="812"/>
    </row>
    <row r="90" spans="1:16" ht="17.100000000000001" customHeight="1">
      <c r="A90" s="812"/>
      <c r="B90" s="3970" t="s">
        <v>5754</v>
      </c>
      <c r="C90" s="812"/>
      <c r="D90" s="812"/>
      <c r="E90" s="812"/>
      <c r="F90" s="812"/>
      <c r="G90" s="812"/>
      <c r="H90" s="812"/>
      <c r="I90" s="812"/>
      <c r="J90" s="812"/>
      <c r="K90" s="812"/>
      <c r="L90" s="812"/>
      <c r="M90" s="812"/>
      <c r="N90" s="812"/>
      <c r="O90" s="812"/>
      <c r="P90" s="812"/>
    </row>
    <row r="91" spans="1:16" ht="17.100000000000001" customHeight="1">
      <c r="A91" s="812"/>
      <c r="B91" s="812"/>
      <c r="C91" s="3971"/>
      <c r="D91" s="812"/>
      <c r="E91" s="812"/>
      <c r="F91" s="812"/>
      <c r="G91" s="812"/>
      <c r="H91" s="812"/>
      <c r="I91" s="812"/>
      <c r="J91" s="812"/>
      <c r="K91" s="812"/>
      <c r="L91" s="812"/>
      <c r="M91" s="812"/>
      <c r="N91" s="812"/>
      <c r="O91" s="812"/>
      <c r="P91" s="812"/>
    </row>
    <row r="92" spans="1:16" ht="17.100000000000001" customHeight="1">
      <c r="A92" s="812"/>
      <c r="B92" s="812"/>
      <c r="C92" s="3971"/>
      <c r="D92" s="812"/>
      <c r="E92" s="812"/>
      <c r="F92" s="812"/>
      <c r="G92" s="812"/>
      <c r="H92" s="812"/>
      <c r="I92" s="812"/>
      <c r="J92" s="812"/>
      <c r="K92" s="812"/>
      <c r="L92" s="812"/>
      <c r="M92" s="812"/>
      <c r="N92" s="812"/>
      <c r="O92" s="812"/>
      <c r="P92" s="812"/>
    </row>
    <row r="93" spans="1:16" ht="17.100000000000001" customHeight="1">
      <c r="A93" s="812"/>
      <c r="B93" s="812"/>
      <c r="C93" s="3971"/>
      <c r="D93" s="812"/>
      <c r="E93" s="812"/>
      <c r="F93" s="812"/>
      <c r="G93" s="812"/>
      <c r="H93" s="812"/>
      <c r="I93" s="812"/>
      <c r="J93" s="812"/>
      <c r="K93" s="812"/>
      <c r="L93" s="812"/>
      <c r="M93" s="812"/>
      <c r="N93" s="812"/>
      <c r="O93" s="812"/>
      <c r="P93" s="812"/>
    </row>
    <row r="94" spans="1:16" ht="17.100000000000001" customHeight="1">
      <c r="A94" s="812"/>
      <c r="B94" s="812"/>
      <c r="C94" s="3971"/>
      <c r="D94" s="812"/>
      <c r="E94" s="812"/>
      <c r="F94" s="812"/>
      <c r="G94" s="812"/>
      <c r="H94" s="812"/>
      <c r="I94" s="812"/>
      <c r="J94" s="812"/>
      <c r="K94" s="812"/>
      <c r="L94" s="812"/>
      <c r="M94" s="812"/>
      <c r="N94" s="812"/>
      <c r="O94" s="812"/>
      <c r="P94" s="812"/>
    </row>
    <row r="95" spans="1:16" ht="17.100000000000001" customHeight="1">
      <c r="A95" s="812"/>
      <c r="B95" s="812"/>
      <c r="C95" s="3971"/>
      <c r="D95" s="812"/>
      <c r="E95" s="812"/>
      <c r="F95" s="812"/>
      <c r="G95" s="812"/>
      <c r="H95" s="812"/>
      <c r="I95" s="812"/>
      <c r="J95" s="812"/>
      <c r="K95" s="812"/>
      <c r="L95" s="812"/>
      <c r="M95" s="812"/>
      <c r="N95" s="812"/>
      <c r="O95" s="812"/>
      <c r="P95" s="812"/>
    </row>
    <row r="96" spans="1:16" ht="17.100000000000001" customHeight="1">
      <c r="A96" s="812"/>
      <c r="B96" s="3970" t="s">
        <v>5755</v>
      </c>
      <c r="C96" s="812"/>
      <c r="D96" s="812"/>
      <c r="E96" s="812"/>
      <c r="F96" s="812"/>
      <c r="G96" s="812"/>
      <c r="H96" s="812"/>
      <c r="I96" s="812"/>
      <c r="J96" s="812"/>
      <c r="K96" s="812"/>
      <c r="L96" s="812"/>
      <c r="M96" s="812"/>
      <c r="N96" s="812"/>
      <c r="O96" s="812"/>
      <c r="P96" s="812"/>
    </row>
    <row r="97" spans="1:16" ht="17.100000000000001" customHeight="1">
      <c r="A97" s="812"/>
      <c r="B97" s="3970"/>
      <c r="C97" s="812"/>
      <c r="D97" s="812"/>
      <c r="E97" s="812"/>
      <c r="F97" s="812"/>
      <c r="G97" s="812"/>
      <c r="H97" s="812"/>
      <c r="I97" s="812"/>
      <c r="J97" s="812"/>
      <c r="K97" s="812"/>
      <c r="L97" s="812"/>
      <c r="M97" s="812"/>
      <c r="N97" s="812"/>
      <c r="O97" s="812"/>
      <c r="P97" s="812"/>
    </row>
    <row r="98" spans="1:16" ht="17.100000000000001" customHeight="1">
      <c r="A98" s="812"/>
      <c r="B98" s="812"/>
      <c r="C98" s="3971"/>
      <c r="D98" s="812"/>
      <c r="E98" s="812"/>
      <c r="F98" s="812"/>
      <c r="G98" s="812"/>
      <c r="H98" s="812"/>
      <c r="I98" s="812"/>
      <c r="J98" s="812"/>
      <c r="K98" s="812"/>
      <c r="L98" s="812"/>
      <c r="M98" s="812"/>
      <c r="N98" s="812"/>
      <c r="O98" s="812"/>
      <c r="P98" s="812"/>
    </row>
    <row r="99" spans="1:16" ht="17.100000000000001" customHeight="1">
      <c r="A99" s="812"/>
      <c r="B99" s="812"/>
      <c r="C99" s="3971"/>
      <c r="D99" s="812"/>
      <c r="E99" s="812"/>
      <c r="F99" s="812"/>
      <c r="G99" s="812"/>
      <c r="H99" s="812"/>
      <c r="I99" s="812"/>
      <c r="J99" s="812"/>
      <c r="K99" s="812"/>
      <c r="L99" s="812"/>
      <c r="M99" s="812"/>
      <c r="N99" s="812"/>
      <c r="O99" s="812"/>
      <c r="P99" s="812"/>
    </row>
    <row r="100" spans="1:16" ht="17.100000000000001" customHeight="1">
      <c r="A100" s="812"/>
      <c r="B100" s="812"/>
      <c r="C100" s="3971"/>
      <c r="D100" s="812"/>
      <c r="E100" s="812"/>
      <c r="F100" s="812"/>
      <c r="G100" s="812"/>
      <c r="H100" s="812"/>
      <c r="I100" s="812"/>
      <c r="J100" s="812"/>
      <c r="K100" s="812"/>
      <c r="L100" s="812"/>
      <c r="M100" s="812"/>
      <c r="N100" s="812"/>
      <c r="O100" s="812"/>
      <c r="P100" s="812"/>
    </row>
    <row r="101" spans="1:16" ht="17.100000000000001" customHeight="1">
      <c r="A101" s="812"/>
      <c r="B101" s="3970" t="s">
        <v>5756</v>
      </c>
      <c r="C101" s="812"/>
      <c r="D101" s="812"/>
      <c r="E101" s="812"/>
      <c r="F101" s="812"/>
      <c r="G101" s="812"/>
      <c r="H101" s="812"/>
      <c r="I101" s="812"/>
      <c r="J101" s="812"/>
      <c r="K101" s="812"/>
      <c r="L101" s="812"/>
      <c r="M101" s="812"/>
      <c r="N101" s="812"/>
      <c r="O101" s="812"/>
      <c r="P101" s="812"/>
    </row>
    <row r="102" spans="1:16" ht="17.100000000000001" customHeight="1">
      <c r="A102" s="812"/>
      <c r="B102" s="3971"/>
      <c r="C102" s="812"/>
      <c r="D102" s="812"/>
      <c r="E102" s="812"/>
      <c r="F102" s="812"/>
      <c r="G102" s="812"/>
      <c r="H102" s="812"/>
      <c r="I102" s="812"/>
      <c r="J102" s="812"/>
      <c r="K102" s="812"/>
      <c r="L102" s="812"/>
      <c r="M102" s="812"/>
      <c r="N102" s="812"/>
      <c r="O102" s="812"/>
      <c r="P102" s="812"/>
    </row>
    <row r="103" spans="1:16" ht="17.100000000000001" customHeight="1">
      <c r="A103" s="812"/>
      <c r="B103" s="3974" t="s">
        <v>5757</v>
      </c>
      <c r="C103" s="812"/>
      <c r="D103" s="812"/>
      <c r="E103" s="812"/>
      <c r="F103" s="812"/>
      <c r="G103" s="812"/>
      <c r="H103" s="812"/>
      <c r="I103" s="812"/>
      <c r="J103" s="812"/>
      <c r="K103" s="812"/>
      <c r="L103" s="812"/>
      <c r="M103" s="812"/>
      <c r="N103" s="812"/>
      <c r="O103" s="812"/>
      <c r="P103" s="812"/>
    </row>
    <row r="104" spans="1:16" ht="17.100000000000001" customHeight="1">
      <c r="A104" s="812"/>
      <c r="B104" s="3971"/>
      <c r="C104" s="812"/>
      <c r="D104" s="812"/>
      <c r="E104" s="812"/>
      <c r="F104" s="812"/>
      <c r="G104" s="812"/>
      <c r="H104" s="812"/>
      <c r="I104" s="812"/>
      <c r="J104" s="812"/>
      <c r="K104" s="812"/>
      <c r="L104" s="812"/>
      <c r="M104" s="812"/>
      <c r="N104" s="812"/>
      <c r="O104" s="812"/>
      <c r="P104" s="812"/>
    </row>
    <row r="105" spans="1:16" ht="17.100000000000001" customHeight="1">
      <c r="A105" s="812"/>
      <c r="B105" s="3974" t="s">
        <v>5758</v>
      </c>
      <c r="C105" s="812"/>
      <c r="D105" s="812"/>
      <c r="E105" s="812"/>
      <c r="F105" s="812"/>
      <c r="G105" s="812"/>
      <c r="H105" s="812"/>
      <c r="I105" s="812"/>
      <c r="J105" s="812"/>
      <c r="K105" s="812"/>
      <c r="L105" s="812"/>
      <c r="M105" s="812"/>
      <c r="N105" s="812"/>
      <c r="O105" s="812"/>
      <c r="P105" s="812"/>
    </row>
    <row r="106" spans="1:16" ht="17.100000000000001" customHeight="1">
      <c r="A106" s="812"/>
      <c r="B106" s="3971"/>
      <c r="C106" s="812"/>
      <c r="D106" s="812"/>
      <c r="E106" s="812"/>
      <c r="F106" s="812"/>
      <c r="G106" s="812"/>
      <c r="H106" s="812"/>
      <c r="I106" s="812"/>
      <c r="J106" s="812"/>
      <c r="K106" s="812"/>
      <c r="L106" s="812"/>
      <c r="M106" s="812"/>
      <c r="N106" s="812"/>
      <c r="O106" s="812"/>
      <c r="P106" s="812"/>
    </row>
    <row r="107" spans="1:16" ht="17.100000000000001" customHeight="1">
      <c r="A107" s="812"/>
      <c r="B107" s="3974" t="s">
        <v>5759</v>
      </c>
      <c r="C107" s="812"/>
      <c r="D107" s="812"/>
      <c r="E107" s="812"/>
      <c r="F107" s="812"/>
      <c r="G107" s="812"/>
      <c r="H107" s="812"/>
      <c r="I107" s="812"/>
      <c r="J107" s="812"/>
      <c r="K107" s="812"/>
      <c r="L107" s="812"/>
      <c r="M107" s="812"/>
      <c r="N107" s="812"/>
      <c r="O107" s="812"/>
      <c r="P107" s="812"/>
    </row>
    <row r="108" spans="1:16" ht="17.100000000000001" customHeight="1">
      <c r="A108" s="812"/>
      <c r="B108" s="812"/>
      <c r="C108" s="3971"/>
      <c r="D108" s="812"/>
      <c r="E108" s="812"/>
      <c r="F108" s="812"/>
      <c r="G108" s="812"/>
      <c r="H108" s="812"/>
      <c r="I108" s="812"/>
      <c r="J108" s="812"/>
      <c r="K108" s="812"/>
      <c r="L108" s="812"/>
      <c r="M108" s="812"/>
      <c r="N108" s="812"/>
      <c r="O108" s="812"/>
      <c r="P108" s="812"/>
    </row>
    <row r="109" spans="1:16" ht="17.100000000000001" customHeight="1">
      <c r="A109" s="812"/>
      <c r="B109" s="812"/>
      <c r="C109" s="3971"/>
      <c r="D109" s="812"/>
      <c r="E109" s="812"/>
      <c r="F109" s="812"/>
      <c r="G109" s="812"/>
      <c r="H109" s="812"/>
      <c r="I109" s="812"/>
      <c r="J109" s="812"/>
      <c r="K109" s="812"/>
      <c r="L109" s="812"/>
      <c r="M109" s="812"/>
      <c r="N109" s="812"/>
      <c r="O109" s="812"/>
      <c r="P109" s="812"/>
    </row>
    <row r="110" spans="1:16" ht="17.100000000000001" customHeight="1">
      <c r="A110" s="812"/>
      <c r="B110" s="812"/>
      <c r="C110" s="3971"/>
      <c r="D110" s="812"/>
      <c r="E110" s="812"/>
      <c r="F110" s="812"/>
      <c r="G110" s="812"/>
      <c r="H110" s="812"/>
      <c r="I110" s="812"/>
      <c r="J110" s="812"/>
      <c r="K110" s="812"/>
      <c r="L110" s="812"/>
      <c r="M110" s="812"/>
      <c r="N110" s="812"/>
      <c r="O110" s="812"/>
      <c r="P110" s="812"/>
    </row>
    <row r="111" spans="1:16" ht="17.100000000000001" customHeight="1">
      <c r="A111" s="812"/>
      <c r="B111" s="812"/>
      <c r="C111" s="3971"/>
      <c r="D111" s="812"/>
      <c r="E111" s="812"/>
      <c r="F111" s="812"/>
      <c r="G111" s="812"/>
      <c r="H111" s="812"/>
      <c r="I111" s="812"/>
      <c r="J111" s="812"/>
      <c r="K111" s="812"/>
      <c r="L111" s="812"/>
      <c r="M111" s="812"/>
      <c r="N111" s="812"/>
      <c r="O111" s="812"/>
      <c r="P111" s="812"/>
    </row>
    <row r="112" spans="1:16" ht="17.100000000000001" customHeight="1" thickBot="1">
      <c r="A112" s="812"/>
      <c r="B112" s="812"/>
      <c r="C112" s="3972" t="s">
        <v>5760</v>
      </c>
      <c r="D112" s="812"/>
      <c r="E112" s="812"/>
      <c r="F112" s="812"/>
      <c r="G112" s="812"/>
      <c r="H112" s="812"/>
      <c r="I112" s="812"/>
      <c r="J112" s="812"/>
      <c r="K112" s="812"/>
      <c r="L112" s="812"/>
      <c r="M112" s="812"/>
      <c r="N112" s="812"/>
      <c r="O112" s="812"/>
      <c r="P112" s="812"/>
    </row>
    <row r="113" spans="1:16" ht="17.100000000000001" customHeight="1">
      <c r="A113" s="812"/>
      <c r="B113" s="812"/>
      <c r="C113" s="3975"/>
      <c r="D113" s="812"/>
      <c r="E113" s="812"/>
      <c r="F113" s="812"/>
      <c r="G113" s="812"/>
      <c r="H113" s="812"/>
      <c r="I113" s="812"/>
      <c r="J113" s="812"/>
      <c r="K113" s="812"/>
      <c r="L113" s="812"/>
      <c r="M113" s="812"/>
      <c r="N113" s="812"/>
      <c r="O113" s="812"/>
      <c r="P113" s="812"/>
    </row>
    <row r="114" spans="1:16" ht="17.100000000000001" customHeight="1">
      <c r="A114" s="812"/>
      <c r="B114" s="812"/>
      <c r="C114" s="3975"/>
      <c r="D114" s="812"/>
      <c r="E114" s="812"/>
      <c r="F114" s="812"/>
      <c r="G114" s="812"/>
      <c r="H114" s="812"/>
      <c r="I114" s="812"/>
      <c r="J114" s="812"/>
      <c r="K114" s="812"/>
      <c r="L114" s="812"/>
      <c r="M114" s="812"/>
      <c r="N114" s="812"/>
      <c r="O114" s="812"/>
      <c r="P114" s="812"/>
    </row>
    <row r="115" spans="1:16" ht="17.100000000000001" customHeight="1">
      <c r="A115" s="812"/>
      <c r="B115" s="812"/>
      <c r="C115" s="3975"/>
      <c r="D115" s="812"/>
      <c r="E115" s="812"/>
      <c r="F115" s="812"/>
      <c r="G115" s="812"/>
      <c r="H115" s="812"/>
      <c r="I115" s="812"/>
      <c r="J115" s="812"/>
      <c r="K115" s="812"/>
      <c r="L115" s="812"/>
      <c r="M115" s="812"/>
      <c r="N115" s="812"/>
      <c r="O115" s="812"/>
      <c r="P115" s="812"/>
    </row>
    <row r="116" spans="1:16" ht="17.100000000000001" customHeight="1">
      <c r="A116" s="812"/>
      <c r="B116" s="812"/>
      <c r="C116" s="3975"/>
      <c r="D116" s="812"/>
      <c r="E116" s="812"/>
      <c r="F116" s="812"/>
      <c r="G116" s="812"/>
      <c r="H116" s="812"/>
      <c r="I116" s="812"/>
      <c r="J116" s="812"/>
      <c r="K116" s="812"/>
      <c r="L116" s="812"/>
      <c r="M116" s="812"/>
      <c r="N116" s="812"/>
      <c r="O116" s="812"/>
      <c r="P116" s="812"/>
    </row>
    <row r="117" spans="1:16" ht="17.100000000000001" customHeight="1">
      <c r="A117" s="812"/>
      <c r="B117" s="812"/>
      <c r="C117" s="3975"/>
      <c r="D117" s="812"/>
      <c r="E117" s="812"/>
      <c r="F117" s="812"/>
      <c r="G117" s="812"/>
      <c r="H117" s="812"/>
      <c r="I117" s="812"/>
      <c r="J117" s="812"/>
      <c r="K117" s="812"/>
      <c r="L117" s="812"/>
      <c r="M117" s="812"/>
      <c r="N117" s="812"/>
      <c r="O117" s="812"/>
      <c r="P117" s="812"/>
    </row>
    <row r="118" spans="1:16" ht="17.100000000000001" customHeight="1">
      <c r="A118" s="812"/>
      <c r="B118" s="812"/>
      <c r="C118" s="3975"/>
      <c r="D118" s="812"/>
      <c r="E118" s="812"/>
      <c r="F118" s="812"/>
      <c r="G118" s="812"/>
      <c r="H118" s="812"/>
      <c r="I118" s="812"/>
      <c r="J118" s="812"/>
      <c r="K118" s="812"/>
      <c r="L118" s="812"/>
      <c r="M118" s="812"/>
      <c r="N118" s="812"/>
      <c r="O118" s="812"/>
      <c r="P118" s="812"/>
    </row>
    <row r="119" spans="1:16" ht="17.100000000000001" customHeight="1">
      <c r="A119" s="812"/>
      <c r="B119" s="812"/>
      <c r="C119" s="812"/>
      <c r="D119" s="812"/>
      <c r="E119" s="812"/>
      <c r="F119" s="812"/>
      <c r="G119" s="812"/>
      <c r="H119" s="812"/>
      <c r="I119" s="812"/>
      <c r="J119" s="812"/>
      <c r="K119" s="812"/>
      <c r="L119" s="812"/>
      <c r="M119" s="812"/>
      <c r="N119" s="812"/>
      <c r="O119" s="812"/>
      <c r="P119" s="812"/>
    </row>
    <row r="120" spans="1:16" ht="17.100000000000001" customHeight="1">
      <c r="A120" s="812"/>
      <c r="B120" s="3971" t="s">
        <v>5761</v>
      </c>
      <c r="C120" s="3971"/>
      <c r="D120" s="812"/>
      <c r="E120" s="812"/>
      <c r="F120" s="812"/>
      <c r="G120" s="812"/>
      <c r="H120" s="812"/>
      <c r="I120" s="812"/>
      <c r="J120" s="812"/>
      <c r="K120" s="812"/>
      <c r="L120" s="812"/>
      <c r="M120" s="812"/>
      <c r="N120" s="812"/>
      <c r="O120" s="812"/>
      <c r="P120" s="812"/>
    </row>
    <row r="121" spans="1:16" ht="17.100000000000001" customHeight="1">
      <c r="A121" s="812"/>
      <c r="B121" s="812"/>
      <c r="C121" s="3971" t="s">
        <v>5762</v>
      </c>
      <c r="D121" s="812"/>
      <c r="E121" s="812"/>
      <c r="F121" s="812"/>
      <c r="G121" s="812"/>
      <c r="H121" s="812"/>
      <c r="I121" s="812"/>
      <c r="J121" s="812"/>
      <c r="K121" s="812"/>
      <c r="L121" s="812"/>
      <c r="M121" s="812"/>
      <c r="N121" s="812"/>
      <c r="O121" s="812"/>
      <c r="P121" s="812"/>
    </row>
    <row r="122" spans="1:16" ht="17.100000000000001" customHeight="1">
      <c r="A122" s="812"/>
      <c r="B122" s="812"/>
      <c r="C122" s="3971" t="s">
        <v>5763</v>
      </c>
      <c r="D122" s="812"/>
      <c r="E122" s="812"/>
      <c r="F122" s="812"/>
      <c r="G122" s="812"/>
      <c r="H122" s="812"/>
      <c r="I122" s="812"/>
      <c r="J122" s="812"/>
      <c r="K122" s="812"/>
      <c r="L122" s="812"/>
      <c r="M122" s="812"/>
      <c r="N122" s="812"/>
      <c r="O122" s="812"/>
      <c r="P122" s="812"/>
    </row>
    <row r="123" spans="1:16" ht="17.100000000000001" customHeight="1">
      <c r="A123" s="812"/>
      <c r="B123" s="812"/>
      <c r="C123" s="3971" t="s">
        <v>5764</v>
      </c>
      <c r="D123" s="812"/>
      <c r="E123" s="812"/>
      <c r="F123" s="812"/>
      <c r="G123" s="812"/>
      <c r="H123" s="812"/>
      <c r="I123" s="812"/>
      <c r="J123" s="812"/>
      <c r="K123" s="812"/>
      <c r="L123" s="812"/>
      <c r="M123" s="812"/>
      <c r="N123" s="812"/>
      <c r="O123" s="812"/>
      <c r="P123" s="812"/>
    </row>
    <row r="124" spans="1:16" ht="17.100000000000001" customHeight="1">
      <c r="A124" s="812"/>
      <c r="B124" s="812"/>
      <c r="C124" s="3971" t="s">
        <v>5765</v>
      </c>
      <c r="D124" s="812"/>
      <c r="E124" s="812"/>
      <c r="F124" s="812"/>
      <c r="G124" s="812"/>
      <c r="H124" s="812"/>
      <c r="I124" s="812"/>
      <c r="J124" s="812"/>
      <c r="K124" s="812"/>
      <c r="L124" s="812"/>
      <c r="M124" s="812"/>
      <c r="N124" s="812"/>
      <c r="O124" s="812"/>
      <c r="P124" s="812"/>
    </row>
    <row r="125" spans="1:16" ht="17.100000000000001" customHeight="1">
      <c r="A125" s="812"/>
      <c r="B125" s="812"/>
      <c r="C125" s="3971"/>
      <c r="D125" s="812"/>
      <c r="E125" s="812"/>
      <c r="F125" s="812"/>
      <c r="G125" s="812"/>
      <c r="H125" s="812"/>
      <c r="I125" s="812"/>
      <c r="J125" s="812"/>
      <c r="K125" s="812"/>
      <c r="L125" s="812"/>
      <c r="M125" s="812"/>
      <c r="N125" s="812"/>
      <c r="O125" s="812"/>
      <c r="P125" s="812"/>
    </row>
    <row r="126" spans="1:16" ht="17.100000000000001" customHeight="1">
      <c r="A126" s="812"/>
      <c r="B126" s="812"/>
      <c r="C126" s="3971"/>
      <c r="D126" s="812"/>
      <c r="E126" s="812"/>
      <c r="F126" s="812"/>
      <c r="G126" s="812"/>
      <c r="H126" s="812"/>
      <c r="I126" s="812"/>
      <c r="J126" s="812"/>
      <c r="K126" s="812"/>
      <c r="L126" s="812"/>
      <c r="M126" s="812"/>
      <c r="N126" s="812"/>
      <c r="O126" s="812"/>
      <c r="P126" s="812"/>
    </row>
    <row r="127" spans="1:16" ht="17.100000000000001" customHeight="1">
      <c r="A127" s="812"/>
      <c r="B127" s="812"/>
      <c r="C127" s="812"/>
      <c r="D127" s="812"/>
      <c r="E127" s="812"/>
      <c r="F127" s="812"/>
      <c r="G127" s="812"/>
      <c r="H127" s="812"/>
      <c r="I127" s="812"/>
      <c r="J127" s="812"/>
      <c r="K127" s="812"/>
      <c r="L127" s="812"/>
      <c r="M127" s="812"/>
      <c r="N127" s="812"/>
      <c r="O127" s="812"/>
      <c r="P127" s="812"/>
    </row>
    <row r="128" spans="1:16" ht="21.75" customHeight="1">
      <c r="A128" s="812"/>
      <c r="B128" s="812"/>
      <c r="C128" s="812"/>
      <c r="D128" s="812"/>
      <c r="E128" s="812"/>
      <c r="F128" s="812"/>
      <c r="G128" s="812"/>
      <c r="H128" s="812"/>
      <c r="I128" s="812"/>
      <c r="J128" s="812"/>
      <c r="K128" s="812"/>
      <c r="L128" s="812"/>
      <c r="M128" s="812"/>
      <c r="N128" s="812"/>
      <c r="O128" s="812"/>
      <c r="P128" s="812"/>
    </row>
    <row r="129" spans="1:16" ht="17.100000000000001" customHeight="1">
      <c r="A129" s="812"/>
      <c r="B129" s="812"/>
      <c r="C129" s="812"/>
      <c r="D129" s="812"/>
      <c r="E129" s="812"/>
      <c r="F129" s="812"/>
      <c r="G129" s="812"/>
      <c r="H129" s="812"/>
      <c r="I129" s="812"/>
      <c r="J129" s="812"/>
      <c r="K129" s="812"/>
      <c r="L129" s="812"/>
      <c r="M129" s="812"/>
      <c r="N129" s="812"/>
      <c r="O129" s="812"/>
      <c r="P129" s="812"/>
    </row>
    <row r="130" spans="1:16" ht="17.100000000000001" customHeight="1">
      <c r="A130" s="812"/>
      <c r="B130" s="812"/>
      <c r="C130" s="812"/>
      <c r="D130" s="812"/>
      <c r="E130" s="812"/>
      <c r="F130" s="812"/>
      <c r="G130" s="812"/>
      <c r="H130" s="812"/>
      <c r="I130" s="812"/>
      <c r="J130" s="812"/>
      <c r="K130" s="812"/>
      <c r="L130" s="812"/>
      <c r="M130" s="812"/>
      <c r="N130" s="812"/>
      <c r="O130" s="812"/>
      <c r="P130" s="812"/>
    </row>
    <row r="131" spans="1:16" ht="17.100000000000001" customHeight="1">
      <c r="A131" s="812"/>
      <c r="B131" s="812"/>
      <c r="C131" s="812"/>
      <c r="D131" s="812"/>
      <c r="E131" s="812"/>
      <c r="F131" s="812"/>
      <c r="G131" s="812"/>
      <c r="H131" s="812"/>
      <c r="I131" s="812"/>
      <c r="J131" s="812"/>
      <c r="K131" s="812"/>
      <c r="L131" s="812"/>
      <c r="M131" s="812"/>
      <c r="N131" s="812"/>
      <c r="O131" s="812"/>
      <c r="P131" s="812"/>
    </row>
    <row r="132" spans="1:16" ht="17.100000000000001" customHeight="1">
      <c r="A132" s="812"/>
      <c r="B132" s="812"/>
      <c r="C132" s="812"/>
      <c r="D132" s="812"/>
      <c r="E132" s="812"/>
      <c r="F132" s="812"/>
      <c r="G132" s="812"/>
      <c r="H132" s="812"/>
      <c r="I132" s="812"/>
      <c r="J132" s="812"/>
      <c r="K132" s="812"/>
      <c r="L132" s="812"/>
      <c r="M132" s="812"/>
      <c r="N132" s="812"/>
      <c r="O132" s="812"/>
      <c r="P132" s="812"/>
    </row>
    <row r="133" spans="1:16" ht="17.100000000000001" customHeight="1">
      <c r="A133" s="812"/>
      <c r="B133" s="812"/>
      <c r="C133" s="812"/>
      <c r="D133" s="812"/>
      <c r="E133" s="812"/>
      <c r="F133" s="812"/>
      <c r="G133" s="812"/>
      <c r="H133" s="812"/>
      <c r="I133" s="812"/>
      <c r="J133" s="812"/>
      <c r="K133" s="812"/>
      <c r="L133" s="812"/>
      <c r="M133" s="812"/>
      <c r="N133" s="812"/>
      <c r="O133" s="812"/>
      <c r="P133" s="812"/>
    </row>
    <row r="134" spans="1:16" ht="17.100000000000001" customHeight="1">
      <c r="A134" s="812"/>
      <c r="B134" s="812"/>
      <c r="C134" s="812"/>
      <c r="D134" s="812"/>
      <c r="E134" s="812"/>
      <c r="F134" s="812"/>
      <c r="G134" s="812"/>
      <c r="H134" s="812"/>
      <c r="I134" s="812"/>
      <c r="J134" s="812"/>
      <c r="K134" s="812"/>
      <c r="L134" s="812"/>
      <c r="M134" s="812"/>
      <c r="N134" s="812"/>
      <c r="O134" s="812"/>
      <c r="P134" s="812"/>
    </row>
    <row r="135" spans="1:16" ht="17.100000000000001" customHeight="1">
      <c r="A135" s="812"/>
      <c r="B135" s="812"/>
      <c r="C135" s="812"/>
      <c r="D135" s="812"/>
      <c r="E135" s="812"/>
      <c r="F135" s="812"/>
      <c r="G135" s="812"/>
      <c r="H135" s="812"/>
      <c r="I135" s="812"/>
      <c r="J135" s="812"/>
      <c r="K135" s="812"/>
      <c r="L135" s="812"/>
      <c r="M135" s="812"/>
      <c r="N135" s="812"/>
      <c r="O135" s="812"/>
      <c r="P135" s="812"/>
    </row>
    <row r="136" spans="1:16" ht="17.100000000000001" customHeight="1">
      <c r="A136" s="812"/>
      <c r="B136" s="812"/>
      <c r="C136" s="812"/>
      <c r="D136" s="812"/>
      <c r="E136" s="812"/>
      <c r="F136" s="812"/>
      <c r="G136" s="812"/>
      <c r="H136" s="812"/>
      <c r="I136" s="812"/>
      <c r="J136" s="812"/>
      <c r="K136" s="812"/>
      <c r="L136" s="812"/>
      <c r="M136" s="812"/>
      <c r="N136" s="812"/>
      <c r="O136" s="812"/>
      <c r="P136" s="812"/>
    </row>
    <row r="137" spans="1:16" ht="17.100000000000001" customHeight="1">
      <c r="A137" s="812"/>
      <c r="B137" s="812"/>
      <c r="C137" s="812"/>
      <c r="D137" s="812"/>
      <c r="E137" s="812"/>
      <c r="F137" s="812"/>
      <c r="G137" s="812"/>
      <c r="H137" s="812"/>
      <c r="I137" s="812"/>
      <c r="J137" s="812"/>
      <c r="K137" s="812"/>
      <c r="L137" s="812"/>
      <c r="M137" s="812"/>
      <c r="N137" s="812"/>
      <c r="O137" s="812"/>
      <c r="P137" s="812"/>
    </row>
    <row r="138" spans="1:16" ht="17.100000000000001" customHeight="1">
      <c r="A138" s="812"/>
      <c r="B138" s="812"/>
      <c r="C138" s="812"/>
      <c r="D138" s="812"/>
      <c r="E138" s="812"/>
      <c r="F138" s="812"/>
      <c r="G138" s="812"/>
      <c r="H138" s="812"/>
      <c r="I138" s="812"/>
      <c r="J138" s="812"/>
      <c r="K138" s="812"/>
      <c r="L138" s="812"/>
      <c r="M138" s="812"/>
      <c r="N138" s="812"/>
      <c r="O138" s="812"/>
      <c r="P138" s="812"/>
    </row>
    <row r="139" spans="1:16" ht="17.100000000000001" customHeight="1">
      <c r="A139" s="812"/>
      <c r="B139" s="812"/>
      <c r="C139" s="812"/>
      <c r="D139" s="812"/>
      <c r="E139" s="812"/>
      <c r="F139" s="812"/>
      <c r="G139" s="812"/>
      <c r="H139" s="812"/>
      <c r="I139" s="812"/>
      <c r="J139" s="812"/>
      <c r="K139" s="812"/>
      <c r="L139" s="812"/>
      <c r="M139" s="812"/>
      <c r="N139" s="812"/>
      <c r="O139" s="812"/>
      <c r="P139" s="812"/>
    </row>
    <row r="140" spans="1:16" ht="17.100000000000001" customHeight="1">
      <c r="A140" s="812"/>
      <c r="B140" s="812"/>
      <c r="C140" s="812"/>
      <c r="D140" s="812"/>
      <c r="E140" s="812"/>
      <c r="F140" s="812"/>
      <c r="G140" s="812"/>
      <c r="H140" s="812"/>
      <c r="I140" s="812"/>
      <c r="J140" s="812"/>
      <c r="K140" s="812"/>
      <c r="L140" s="812"/>
      <c r="M140" s="812"/>
      <c r="N140" s="812"/>
      <c r="O140" s="812"/>
      <c r="P140" s="812"/>
    </row>
    <row r="141" spans="1:16" ht="17.100000000000001" customHeight="1">
      <c r="A141" s="812"/>
      <c r="B141" s="812"/>
      <c r="C141" s="812"/>
      <c r="D141" s="812"/>
      <c r="E141" s="812"/>
      <c r="F141" s="812"/>
      <c r="G141" s="812"/>
      <c r="H141" s="812"/>
      <c r="I141" s="812"/>
      <c r="J141" s="812"/>
      <c r="K141" s="812"/>
      <c r="L141" s="812"/>
      <c r="M141" s="812"/>
      <c r="N141" s="812"/>
      <c r="O141" s="812"/>
      <c r="P141" s="812"/>
    </row>
    <row r="142" spans="1:16" ht="17.100000000000001" customHeight="1">
      <c r="A142" s="812"/>
      <c r="B142" s="812"/>
      <c r="C142" s="812"/>
      <c r="D142" s="812"/>
      <c r="E142" s="812"/>
      <c r="F142" s="812"/>
      <c r="G142" s="812"/>
      <c r="H142" s="812"/>
      <c r="I142" s="812"/>
      <c r="J142" s="812"/>
      <c r="K142" s="812"/>
      <c r="L142" s="812"/>
      <c r="M142" s="812"/>
      <c r="N142" s="812"/>
      <c r="O142" s="812"/>
      <c r="P142" s="812"/>
    </row>
    <row r="143" spans="1:16" ht="17.100000000000001" customHeight="1">
      <c r="A143" s="812"/>
      <c r="B143" s="812"/>
      <c r="C143" s="812"/>
      <c r="D143" s="812"/>
      <c r="E143" s="812"/>
      <c r="F143" s="812"/>
      <c r="G143" s="812"/>
      <c r="H143" s="812"/>
      <c r="I143" s="812"/>
      <c r="J143" s="812"/>
      <c r="K143" s="812"/>
      <c r="L143" s="812"/>
      <c r="M143" s="812"/>
      <c r="N143" s="812"/>
      <c r="O143" s="812"/>
      <c r="P143" s="812"/>
    </row>
    <row r="144" spans="1:16" ht="17.100000000000001" customHeight="1">
      <c r="A144" s="812"/>
      <c r="B144" s="812"/>
      <c r="C144" s="812"/>
      <c r="D144" s="812"/>
      <c r="E144" s="812"/>
      <c r="F144" s="812"/>
      <c r="G144" s="812"/>
      <c r="H144" s="812"/>
      <c r="I144" s="812"/>
      <c r="J144" s="812"/>
      <c r="K144" s="812"/>
      <c r="L144" s="812"/>
      <c r="M144" s="812"/>
      <c r="N144" s="812"/>
      <c r="O144" s="812"/>
      <c r="P144" s="812"/>
    </row>
    <row r="145" spans="1:16" ht="17.100000000000001" customHeight="1">
      <c r="A145" s="812"/>
      <c r="B145" s="812"/>
      <c r="C145" s="812"/>
      <c r="D145" s="812"/>
      <c r="E145" s="812"/>
      <c r="F145" s="812"/>
      <c r="G145" s="812"/>
      <c r="H145" s="812"/>
      <c r="I145" s="812"/>
      <c r="J145" s="812"/>
      <c r="K145" s="812"/>
      <c r="L145" s="812"/>
      <c r="M145" s="812"/>
      <c r="N145" s="812"/>
      <c r="O145" s="812"/>
      <c r="P145" s="812"/>
    </row>
    <row r="146" spans="1:16" ht="17.100000000000001" customHeight="1">
      <c r="A146" s="812"/>
      <c r="B146" s="812"/>
      <c r="C146" s="812"/>
      <c r="D146" s="812"/>
      <c r="E146" s="812"/>
      <c r="F146" s="812"/>
      <c r="G146" s="812"/>
      <c r="H146" s="812"/>
      <c r="I146" s="812"/>
      <c r="J146" s="812"/>
      <c r="K146" s="812"/>
      <c r="L146" s="812"/>
      <c r="M146" s="812"/>
      <c r="N146" s="812"/>
      <c r="O146" s="812"/>
      <c r="P146" s="812"/>
    </row>
    <row r="147" spans="1:16" ht="17.100000000000001" customHeight="1">
      <c r="A147" s="812"/>
      <c r="B147" s="812"/>
      <c r="C147" s="812"/>
      <c r="D147" s="812"/>
      <c r="E147" s="812"/>
      <c r="F147" s="812"/>
      <c r="G147" s="812"/>
      <c r="H147" s="812"/>
      <c r="I147" s="812"/>
      <c r="J147" s="812"/>
      <c r="K147" s="812"/>
      <c r="L147" s="812"/>
      <c r="M147" s="812"/>
      <c r="N147" s="812"/>
      <c r="O147" s="812"/>
      <c r="P147" s="812"/>
    </row>
    <row r="148" spans="1:16" ht="17.100000000000001" customHeight="1">
      <c r="A148" s="812"/>
      <c r="B148" s="812"/>
      <c r="C148" s="812"/>
      <c r="D148" s="812"/>
      <c r="E148" s="812"/>
      <c r="F148" s="812"/>
      <c r="G148" s="812"/>
      <c r="H148" s="812"/>
      <c r="I148" s="812"/>
      <c r="J148" s="812"/>
      <c r="K148" s="812"/>
      <c r="L148" s="812"/>
      <c r="M148" s="812"/>
      <c r="N148" s="812"/>
      <c r="O148" s="812"/>
      <c r="P148" s="812"/>
    </row>
    <row r="149" spans="1:16" ht="17.100000000000001" customHeight="1">
      <c r="A149" s="812"/>
      <c r="B149" s="812"/>
      <c r="C149" s="812"/>
      <c r="D149" s="812"/>
      <c r="E149" s="812"/>
      <c r="F149" s="812"/>
      <c r="G149" s="812"/>
      <c r="H149" s="812"/>
      <c r="I149" s="812"/>
      <c r="J149" s="812"/>
      <c r="K149" s="812"/>
      <c r="L149" s="812"/>
      <c r="M149" s="812"/>
      <c r="N149" s="812"/>
      <c r="O149" s="812"/>
      <c r="P149" s="812"/>
    </row>
    <row r="150" spans="1:16" ht="17.100000000000001" customHeight="1">
      <c r="A150" s="812"/>
      <c r="B150" s="812"/>
      <c r="C150" s="812"/>
      <c r="D150" s="812"/>
      <c r="E150" s="812"/>
      <c r="F150" s="812"/>
      <c r="G150" s="812"/>
      <c r="H150" s="812"/>
      <c r="I150" s="812"/>
      <c r="J150" s="812"/>
      <c r="K150" s="812"/>
      <c r="L150" s="812"/>
      <c r="M150" s="812"/>
      <c r="N150" s="812"/>
      <c r="O150" s="812"/>
      <c r="P150" s="812"/>
    </row>
    <row r="151" spans="1:16" ht="17.100000000000001" customHeight="1">
      <c r="A151" s="812"/>
      <c r="B151" s="812"/>
      <c r="C151" s="812"/>
      <c r="D151" s="812"/>
      <c r="E151" s="812"/>
      <c r="F151" s="812"/>
      <c r="G151" s="812"/>
      <c r="H151" s="812"/>
      <c r="I151" s="812"/>
      <c r="J151" s="812"/>
      <c r="K151" s="812"/>
      <c r="L151" s="812"/>
      <c r="M151" s="812"/>
      <c r="N151" s="812"/>
      <c r="O151" s="812"/>
      <c r="P151" s="812"/>
    </row>
    <row r="152" spans="1:16" ht="17.100000000000001" customHeight="1">
      <c r="A152" s="812"/>
      <c r="B152" s="812"/>
      <c r="C152" s="812"/>
      <c r="D152" s="812"/>
      <c r="E152" s="812"/>
      <c r="F152" s="812"/>
      <c r="G152" s="812"/>
      <c r="H152" s="812"/>
      <c r="I152" s="812"/>
      <c r="J152" s="812"/>
      <c r="K152" s="812"/>
      <c r="L152" s="812"/>
      <c r="M152" s="812"/>
      <c r="N152" s="812"/>
      <c r="O152" s="812"/>
      <c r="P152" s="812"/>
    </row>
    <row r="153" spans="1:16" ht="17.100000000000001" customHeight="1">
      <c r="A153" s="812"/>
      <c r="B153" s="812"/>
      <c r="C153" s="812"/>
      <c r="D153" s="812"/>
      <c r="E153" s="812"/>
      <c r="F153" s="812"/>
      <c r="G153" s="812"/>
      <c r="H153" s="812"/>
      <c r="I153" s="812"/>
      <c r="J153" s="812"/>
      <c r="K153" s="812"/>
      <c r="L153" s="812"/>
      <c r="M153" s="812"/>
      <c r="N153" s="812"/>
      <c r="O153" s="812"/>
      <c r="P153" s="812"/>
    </row>
    <row r="154" spans="1:16" ht="17.100000000000001" customHeight="1">
      <c r="D154" s="812"/>
      <c r="E154" s="812"/>
      <c r="F154" s="812"/>
      <c r="G154" s="812"/>
      <c r="H154" s="812"/>
      <c r="I154" s="812"/>
      <c r="J154" s="812"/>
      <c r="K154" s="812"/>
      <c r="L154" s="812"/>
      <c r="M154" s="812"/>
      <c r="N154" s="812"/>
      <c r="O154" s="812"/>
      <c r="P154" s="812"/>
    </row>
  </sheetData>
  <pageMargins left="0.7" right="0.7" top="0.75" bottom="0.75" header="0.3" footer="0.3"/>
  <pageSetup paperSize="9" orientation="portrait" r:id="rId1"/>
  <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0E79C5-8142-462D-9C5D-95A66A7E69B3}">
  <dimension ref="A1:BB435"/>
  <sheetViews>
    <sheetView showZeros="0" zoomScale="50" zoomScaleNormal="50" workbookViewId="0">
      <selection activeCell="AF16" sqref="AF16"/>
    </sheetView>
  </sheetViews>
  <sheetFormatPr baseColWidth="10" defaultColWidth="11.42578125" defaultRowHeight="12.75"/>
  <cols>
    <col min="1" max="1" width="2.28515625" style="4639" customWidth="1"/>
    <col min="2" max="2" width="18.42578125" style="4639" customWidth="1"/>
    <col min="3" max="3" width="9.7109375" style="4639" customWidth="1"/>
    <col min="4" max="4" width="40.140625" style="4639" customWidth="1"/>
    <col min="5" max="5" width="12" style="4639" customWidth="1"/>
    <col min="6" max="6" width="14.42578125" style="4639" customWidth="1"/>
    <col min="7" max="7" width="5.7109375" style="4868" customWidth="1"/>
    <col min="8" max="8" width="8.85546875" style="4992" customWidth="1"/>
    <col min="9" max="9" width="35" style="4891" customWidth="1"/>
    <col min="10" max="10" width="15.5703125" style="4992" customWidth="1"/>
    <col min="11" max="11" width="9.28515625" style="4993" customWidth="1"/>
    <col min="12" max="12" width="9.28515625" style="4994" customWidth="1"/>
    <col min="13" max="13" width="9.28515625" style="4995" customWidth="1"/>
    <col min="14" max="14" width="9.28515625" style="4993" customWidth="1"/>
    <col min="15" max="17" width="9.28515625" style="4992" customWidth="1"/>
    <col min="18" max="19" width="9.28515625" style="4996" customWidth="1"/>
    <col min="20" max="28" width="9.28515625" style="4868" customWidth="1"/>
    <col min="29" max="29" width="2.140625" style="4868" customWidth="1"/>
    <col min="30" max="16384" width="11.42578125" style="4639"/>
  </cols>
  <sheetData>
    <row r="1" spans="1:29" s="4546" customFormat="1" ht="121.5" customHeight="1">
      <c r="B1" s="4547"/>
      <c r="C1" s="4548"/>
      <c r="D1" s="4549"/>
      <c r="E1" s="4550"/>
      <c r="F1" s="4551"/>
      <c r="G1" s="4550"/>
      <c r="H1" s="4550"/>
      <c r="I1" s="4550"/>
      <c r="J1" s="4550"/>
      <c r="K1" s="4550"/>
      <c r="L1" s="4550"/>
      <c r="M1" s="4550"/>
      <c r="N1" s="4550"/>
      <c r="O1" s="4550"/>
      <c r="P1" s="4550"/>
      <c r="Q1" s="4550"/>
      <c r="R1" s="4550"/>
      <c r="S1" s="4550"/>
      <c r="T1" s="4550"/>
      <c r="U1" s="4550"/>
      <c r="V1" s="4550"/>
      <c r="W1" s="4550"/>
      <c r="X1" s="4550"/>
      <c r="Y1" s="4550"/>
      <c r="Z1" s="4550"/>
      <c r="AA1" s="4550"/>
      <c r="AB1" s="4550"/>
      <c r="AC1" s="4552"/>
    </row>
    <row r="2" spans="1:29" s="4546" customFormat="1" ht="31.5">
      <c r="B2" s="4553"/>
      <c r="C2" s="4554" t="s">
        <v>6171</v>
      </c>
      <c r="D2" s="4555"/>
      <c r="E2" s="4550"/>
      <c r="F2" s="4550"/>
      <c r="G2" s="4550"/>
      <c r="H2" s="8459" t="s">
        <v>6172</v>
      </c>
      <c r="I2" s="8459"/>
      <c r="J2" s="8459"/>
      <c r="K2" s="8459"/>
      <c r="L2" s="8459"/>
      <c r="M2" s="8459"/>
      <c r="N2" s="8459"/>
      <c r="O2" s="8459"/>
      <c r="P2" s="8459"/>
      <c r="Q2" s="8459"/>
      <c r="R2" s="8459"/>
      <c r="S2" s="8459"/>
      <c r="T2" s="4550"/>
      <c r="U2" s="4550"/>
      <c r="V2" s="4550"/>
      <c r="W2" s="4550"/>
      <c r="X2" s="4550"/>
      <c r="Y2" s="4550"/>
      <c r="Z2" s="4550"/>
      <c r="AA2" s="4550"/>
      <c r="AB2" s="4550"/>
      <c r="AC2" s="4552"/>
    </row>
    <row r="3" spans="1:29" s="4546" customFormat="1" ht="31.5">
      <c r="B3" s="4556"/>
      <c r="C3" s="4550"/>
      <c r="D3" s="4555"/>
      <c r="E3" s="4550"/>
      <c r="F3" s="4550"/>
      <c r="G3" s="4550"/>
      <c r="H3" s="8459" t="s">
        <v>6173</v>
      </c>
      <c r="I3" s="8459"/>
      <c r="J3" s="8459"/>
      <c r="K3" s="8459"/>
      <c r="L3" s="8459"/>
      <c r="M3" s="8459"/>
      <c r="N3" s="8459"/>
      <c r="O3" s="8459"/>
      <c r="P3" s="8459"/>
      <c r="Q3" s="8459"/>
      <c r="R3" s="8459"/>
      <c r="S3" s="8459"/>
      <c r="T3" s="4550"/>
      <c r="U3" s="4550"/>
      <c r="V3" s="4550"/>
      <c r="W3" s="4550"/>
      <c r="X3" s="4550"/>
      <c r="Y3" s="4550"/>
      <c r="Z3" s="4550"/>
      <c r="AA3" s="4550"/>
      <c r="AB3" s="4550"/>
      <c r="AC3" s="4552"/>
    </row>
    <row r="4" spans="1:29" s="4546" customFormat="1" ht="31.5">
      <c r="B4" s="4556"/>
      <c r="C4" s="4550"/>
      <c r="D4" s="4555"/>
      <c r="E4" s="4550"/>
      <c r="F4" s="4550"/>
      <c r="G4" s="4550"/>
      <c r="H4" s="8459" t="s">
        <v>6174</v>
      </c>
      <c r="I4" s="8459"/>
      <c r="J4" s="8459"/>
      <c r="K4" s="8459"/>
      <c r="L4" s="8459"/>
      <c r="M4" s="8459"/>
      <c r="N4" s="8459"/>
      <c r="O4" s="8459"/>
      <c r="P4" s="8459"/>
      <c r="Q4" s="8459"/>
      <c r="R4" s="8459"/>
      <c r="S4" s="8459"/>
      <c r="T4" s="4550"/>
      <c r="U4" s="4550"/>
      <c r="V4" s="4550"/>
      <c r="W4" s="4550"/>
      <c r="X4" s="4550"/>
      <c r="Y4" s="4550"/>
      <c r="Z4" s="4550"/>
      <c r="AA4" s="4550"/>
      <c r="AB4" s="4550"/>
      <c r="AC4" s="4552"/>
    </row>
    <row r="5" spans="1:29" s="4546" customFormat="1" ht="31.5">
      <c r="B5" s="4556"/>
      <c r="C5" s="4550"/>
      <c r="D5" s="4555"/>
      <c r="E5" s="4550"/>
      <c r="F5" s="4550"/>
      <c r="G5" s="4550"/>
      <c r="H5" s="8459" t="s">
        <v>6175</v>
      </c>
      <c r="I5" s="8459"/>
      <c r="J5" s="8459"/>
      <c r="K5" s="8459"/>
      <c r="L5" s="8459"/>
      <c r="M5" s="8459"/>
      <c r="N5" s="8459"/>
      <c r="O5" s="8459"/>
      <c r="P5" s="8459"/>
      <c r="Q5" s="8459"/>
      <c r="R5" s="8459"/>
      <c r="S5" s="8459"/>
      <c r="T5" s="4550"/>
      <c r="U5" s="4550"/>
      <c r="V5" s="4550"/>
      <c r="W5" s="4550"/>
      <c r="X5" s="4550"/>
      <c r="Y5" s="4550"/>
      <c r="Z5" s="4550"/>
      <c r="AA5" s="4550"/>
      <c r="AB5" s="4550"/>
      <c r="AC5" s="4552"/>
    </row>
    <row r="6" spans="1:29" s="4546" customFormat="1" ht="31.5">
      <c r="B6" s="4556"/>
      <c r="C6" s="4550"/>
      <c r="D6" s="4555"/>
      <c r="E6" s="4550"/>
      <c r="F6" s="4550"/>
      <c r="G6" s="4550"/>
      <c r="H6" s="8459" t="s">
        <v>6176</v>
      </c>
      <c r="I6" s="8459"/>
      <c r="J6" s="8459"/>
      <c r="K6" s="8459"/>
      <c r="L6" s="8459"/>
      <c r="M6" s="8459"/>
      <c r="N6" s="8459"/>
      <c r="O6" s="8459"/>
      <c r="P6" s="8459"/>
      <c r="Q6" s="8459"/>
      <c r="R6" s="8459"/>
      <c r="S6" s="8459"/>
      <c r="T6" s="4550"/>
      <c r="U6" s="4550"/>
      <c r="V6" s="4550"/>
      <c r="W6" s="4550"/>
      <c r="X6" s="4550"/>
      <c r="Y6" s="4550"/>
      <c r="Z6" s="4550"/>
      <c r="AA6" s="4550"/>
      <c r="AB6" s="4550"/>
      <c r="AC6" s="4552"/>
    </row>
    <row r="7" spans="1:29" s="4546" customFormat="1" ht="31.5">
      <c r="B7" s="4556"/>
      <c r="C7" s="4550"/>
      <c r="D7" s="4555"/>
      <c r="E7" s="4550"/>
      <c r="F7" s="4550"/>
      <c r="G7" s="4550"/>
      <c r="H7" s="8459" t="s">
        <v>6177</v>
      </c>
      <c r="I7" s="8459"/>
      <c r="J7" s="8459"/>
      <c r="K7" s="8459"/>
      <c r="L7" s="8459"/>
      <c r="M7" s="8459"/>
      <c r="N7" s="8459"/>
      <c r="O7" s="8459"/>
      <c r="P7" s="8459"/>
      <c r="Q7" s="8459"/>
      <c r="R7" s="8459"/>
      <c r="S7" s="8459"/>
      <c r="T7" s="4550"/>
      <c r="U7" s="4550"/>
      <c r="V7" s="4550"/>
      <c r="W7" s="4550"/>
      <c r="X7" s="4550"/>
      <c r="Y7" s="4550"/>
      <c r="Z7" s="4550"/>
      <c r="AA7" s="4550"/>
      <c r="AB7" s="4550"/>
      <c r="AC7" s="4552"/>
    </row>
    <row r="8" spans="1:29" s="4546" customFormat="1" ht="74.25" customHeight="1">
      <c r="B8" s="4557"/>
      <c r="C8" s="4558"/>
      <c r="D8" s="4559"/>
      <c r="E8" s="4560"/>
      <c r="F8" s="4560"/>
      <c r="G8" s="4560"/>
      <c r="H8" s="4560"/>
      <c r="I8" s="4560"/>
      <c r="J8" s="4560"/>
      <c r="K8" s="4560"/>
      <c r="L8" s="4560"/>
      <c r="M8" s="4560"/>
      <c r="N8" s="4560"/>
      <c r="O8" s="4560"/>
      <c r="P8" s="4550"/>
      <c r="Q8" s="4550"/>
      <c r="R8" s="4550"/>
      <c r="S8" s="4550"/>
      <c r="T8" s="4550"/>
      <c r="U8" s="4550"/>
      <c r="V8" s="4550"/>
      <c r="W8" s="4550"/>
      <c r="X8" s="4550"/>
      <c r="Y8" s="4550"/>
      <c r="Z8" s="4550"/>
      <c r="AA8" s="4550"/>
      <c r="AB8" s="4550"/>
      <c r="AC8" s="4552"/>
    </row>
    <row r="9" spans="1:29" s="4546" customFormat="1" ht="18.75">
      <c r="B9" s="4561" t="s">
        <v>6178</v>
      </c>
      <c r="D9" s="4562"/>
      <c r="E9" s="4563"/>
      <c r="F9" s="4563"/>
      <c r="G9" s="4563"/>
      <c r="H9" s="4563"/>
      <c r="I9" s="4563"/>
      <c r="J9" s="4563"/>
      <c r="K9" s="4563"/>
      <c r="L9" s="4563"/>
      <c r="M9" s="4563"/>
      <c r="N9" s="4563"/>
      <c r="O9" s="4563"/>
      <c r="P9" s="4550"/>
      <c r="Q9" s="4550"/>
      <c r="R9" s="4550"/>
      <c r="S9" s="4550"/>
      <c r="T9" s="4550"/>
      <c r="U9" s="4550"/>
      <c r="V9" s="4550"/>
      <c r="W9" s="4550"/>
      <c r="X9" s="4550"/>
      <c r="Y9" s="4550"/>
      <c r="Z9" s="4550"/>
      <c r="AA9" s="4550"/>
      <c r="AB9" s="4550"/>
      <c r="AC9" s="4552"/>
    </row>
    <row r="10" spans="1:29" s="4564" customFormat="1" ht="61.5">
      <c r="B10" s="8452" t="s">
        <v>6179</v>
      </c>
      <c r="C10" s="8453"/>
      <c r="D10" s="8453"/>
      <c r="E10" s="8453"/>
      <c r="F10" s="8453"/>
      <c r="G10" s="8453"/>
      <c r="H10" s="8453"/>
      <c r="I10" s="8453"/>
      <c r="J10" s="8453"/>
      <c r="K10" s="8453"/>
      <c r="L10" s="8453"/>
      <c r="M10" s="8453"/>
      <c r="N10" s="8453"/>
      <c r="O10" s="8453"/>
      <c r="P10" s="8453"/>
      <c r="Q10" s="8453"/>
      <c r="R10" s="8453"/>
      <c r="S10" s="8453"/>
      <c r="T10" s="8453"/>
      <c r="U10" s="8453"/>
      <c r="V10" s="8453"/>
      <c r="W10" s="8453"/>
      <c r="X10" s="8453"/>
      <c r="Y10" s="8453"/>
      <c r="Z10" s="8453"/>
      <c r="AA10" s="8453"/>
      <c r="AB10" s="8454"/>
      <c r="AC10" s="4552"/>
    </row>
    <row r="11" spans="1:29" s="4546" customFormat="1" ht="87" customHeight="1" thickBot="1">
      <c r="A11" s="4550"/>
      <c r="B11" s="4565"/>
      <c r="C11" s="4565"/>
      <c r="D11" s="4565"/>
      <c r="E11" s="4565"/>
      <c r="F11" s="4565"/>
      <c r="G11" s="4565"/>
      <c r="H11" s="4565"/>
      <c r="I11" s="4565"/>
      <c r="J11" s="4565"/>
      <c r="K11" s="4550"/>
      <c r="L11" s="4550"/>
      <c r="M11" s="4550"/>
      <c r="N11" s="4550"/>
      <c r="O11" s="4550"/>
      <c r="P11" s="4550"/>
      <c r="Q11" s="4550"/>
      <c r="R11" s="4550"/>
      <c r="S11" s="4550"/>
      <c r="T11" s="4550"/>
      <c r="U11" s="4550"/>
      <c r="V11" s="4550"/>
      <c r="W11" s="4550"/>
      <c r="X11" s="4550"/>
      <c r="Y11" s="4550"/>
      <c r="Z11" s="4550"/>
      <c r="AA11" s="4550"/>
      <c r="AB11" s="4550"/>
      <c r="AC11" s="4552"/>
    </row>
    <row r="12" spans="1:29" s="4546" customFormat="1" ht="15" hidden="1" customHeight="1">
      <c r="B12" s="4566"/>
      <c r="C12" s="4566"/>
      <c r="D12" s="4566"/>
      <c r="E12" s="4566"/>
      <c r="F12" s="4566"/>
      <c r="G12" s="4566"/>
      <c r="H12" s="4566"/>
      <c r="I12" s="4566"/>
      <c r="J12" s="4566"/>
      <c r="AC12" s="4552"/>
    </row>
    <row r="13" spans="1:29" s="4567" customFormat="1" ht="121.5" customHeight="1" thickTop="1" thickBot="1">
      <c r="B13" s="8455" t="s">
        <v>6180</v>
      </c>
      <c r="C13" s="8456"/>
      <c r="D13" s="8456"/>
      <c r="E13" s="8456"/>
      <c r="F13" s="8456"/>
      <c r="G13" s="8456"/>
      <c r="H13" s="8456"/>
      <c r="I13" s="8456"/>
      <c r="J13" s="8456"/>
      <c r="K13" s="8456"/>
      <c r="L13" s="8456"/>
      <c r="M13" s="8456"/>
      <c r="N13" s="8456"/>
      <c r="O13" s="8456"/>
      <c r="P13" s="8456"/>
      <c r="Q13" s="8456"/>
      <c r="R13" s="8456"/>
      <c r="S13" s="8456"/>
      <c r="T13" s="8456"/>
      <c r="U13" s="8456"/>
      <c r="V13" s="8456"/>
      <c r="W13" s="8456"/>
      <c r="X13" s="8456"/>
      <c r="Y13" s="8456"/>
      <c r="Z13" s="8456"/>
      <c r="AA13" s="8456"/>
      <c r="AB13" s="8457"/>
      <c r="AC13" s="4552"/>
    </row>
    <row r="14" spans="1:29" s="4546" customFormat="1" ht="29.25" thickTop="1">
      <c r="A14" s="4550"/>
      <c r="B14" s="4568"/>
      <c r="C14" s="4568"/>
      <c r="D14" s="4568"/>
      <c r="E14" s="4569"/>
      <c r="F14" s="4568"/>
      <c r="G14" s="4568"/>
      <c r="H14" s="4568"/>
      <c r="I14" s="4568"/>
      <c r="J14" s="4568"/>
      <c r="K14" s="4568"/>
      <c r="L14" s="4568"/>
      <c r="M14" s="4568"/>
      <c r="N14" s="4568"/>
      <c r="O14" s="4568"/>
      <c r="P14" s="4568"/>
      <c r="Q14" s="4568"/>
      <c r="R14" s="4568"/>
      <c r="S14" s="4568"/>
      <c r="T14" s="4568"/>
      <c r="U14" s="4568"/>
      <c r="V14" s="4568"/>
      <c r="W14" s="4568"/>
      <c r="X14" s="4568"/>
      <c r="Y14" s="4568"/>
      <c r="Z14" s="4568"/>
      <c r="AA14" s="4568"/>
      <c r="AB14" s="4568"/>
      <c r="AC14" s="4552"/>
    </row>
    <row r="15" spans="1:29" s="4552" customFormat="1" ht="28.5">
      <c r="A15" s="4570"/>
      <c r="B15" s="4568"/>
      <c r="C15" s="4568"/>
      <c r="D15" s="4568"/>
      <c r="E15" s="4569"/>
      <c r="F15" s="4568"/>
      <c r="G15" s="4568"/>
      <c r="H15" s="4568"/>
      <c r="I15" s="4568"/>
      <c r="J15" s="4568"/>
      <c r="K15" s="4568"/>
      <c r="L15" s="4568"/>
      <c r="M15" s="4568"/>
      <c r="N15" s="4568"/>
      <c r="O15" s="4568"/>
      <c r="P15" s="4568"/>
      <c r="Q15" s="4568"/>
      <c r="R15" s="4568"/>
      <c r="S15" s="4568"/>
      <c r="T15" s="4568"/>
      <c r="U15" s="4568"/>
      <c r="V15" s="4568"/>
      <c r="W15" s="4568"/>
      <c r="X15" s="4568"/>
      <c r="Y15" s="4568"/>
      <c r="Z15" s="4568"/>
      <c r="AA15" s="4568"/>
      <c r="AB15" s="4568"/>
    </row>
    <row r="16" spans="1:29" s="4552" customFormat="1" ht="28.5">
      <c r="A16" s="4570"/>
      <c r="B16" s="4570"/>
      <c r="C16" s="4570"/>
      <c r="D16" s="4568"/>
      <c r="E16" s="4569"/>
      <c r="F16" s="4570"/>
      <c r="G16" s="4568"/>
      <c r="H16" s="4568"/>
      <c r="I16" s="4571" t="s">
        <v>6181</v>
      </c>
      <c r="J16" s="4572" t="s">
        <v>6182</v>
      </c>
      <c r="K16" s="4573"/>
      <c r="L16" s="4568"/>
      <c r="M16" s="4568"/>
      <c r="N16" s="4568"/>
      <c r="O16" s="4568"/>
      <c r="P16" s="4568"/>
      <c r="Q16" s="4568"/>
      <c r="R16" s="4568"/>
      <c r="S16" s="4568"/>
      <c r="T16" s="4568"/>
      <c r="U16" s="4568"/>
      <c r="V16" s="4568"/>
      <c r="W16" s="4568"/>
      <c r="X16" s="4568"/>
      <c r="Y16" s="4568"/>
      <c r="Z16" s="4568"/>
      <c r="AA16" s="4568"/>
      <c r="AB16" s="4568"/>
    </row>
    <row r="17" spans="1:29" s="4552" customFormat="1" ht="28.5">
      <c r="A17" s="4570"/>
      <c r="B17" s="4570"/>
      <c r="C17" s="4570"/>
      <c r="D17" s="4568"/>
      <c r="E17" s="4569"/>
      <c r="F17" s="4568"/>
      <c r="G17" s="4568"/>
      <c r="H17" s="4568"/>
      <c r="I17" s="4571"/>
      <c r="J17" s="4568"/>
      <c r="K17" s="4568"/>
      <c r="L17" s="4568"/>
      <c r="M17" s="4568"/>
      <c r="N17" s="4568"/>
      <c r="O17" s="4568"/>
      <c r="P17" s="4568"/>
      <c r="Q17" s="4568"/>
      <c r="R17" s="4568"/>
      <c r="S17" s="4568"/>
      <c r="T17" s="4568"/>
      <c r="U17" s="4568"/>
      <c r="V17" s="4568"/>
      <c r="W17" s="4568"/>
      <c r="X17" s="4568"/>
      <c r="Y17" s="4568"/>
      <c r="Z17" s="4568"/>
      <c r="AA17" s="4568"/>
      <c r="AB17" s="4568"/>
    </row>
    <row r="18" spans="1:29" s="4552" customFormat="1" ht="28.5">
      <c r="A18" s="4570"/>
      <c r="B18" s="4570"/>
      <c r="C18" s="4570"/>
      <c r="D18" s="4568"/>
      <c r="E18" s="4569"/>
      <c r="F18" s="4568"/>
      <c r="G18" s="4568"/>
      <c r="H18" s="4568"/>
      <c r="I18" s="4571"/>
      <c r="J18" s="4568"/>
      <c r="K18" s="4568"/>
      <c r="L18" s="4568"/>
      <c r="M18" s="4568"/>
      <c r="N18" s="4568"/>
      <c r="O18" s="4568"/>
      <c r="P18" s="4568"/>
      <c r="Q18" s="4568"/>
      <c r="R18" s="4568"/>
      <c r="S18" s="4568"/>
      <c r="T18" s="4568"/>
      <c r="U18" s="4568"/>
      <c r="V18" s="4568"/>
      <c r="W18" s="4568"/>
      <c r="X18" s="4568"/>
      <c r="Y18" s="4568"/>
      <c r="Z18" s="4568"/>
      <c r="AA18" s="4568"/>
      <c r="AB18" s="4568"/>
    </row>
    <row r="19" spans="1:29" s="4552" customFormat="1" ht="28.5">
      <c r="A19" s="4570"/>
      <c r="B19" s="4570"/>
      <c r="C19" s="4570"/>
      <c r="D19" s="4568"/>
      <c r="E19" s="4570"/>
      <c r="F19" s="4568"/>
      <c r="G19" s="4568"/>
      <c r="H19" s="4568"/>
      <c r="I19" s="4571" t="s">
        <v>6183</v>
      </c>
      <c r="J19" s="4572" t="s">
        <v>6184</v>
      </c>
      <c r="K19" s="4568"/>
      <c r="L19" s="4570"/>
      <c r="M19" s="4568"/>
      <c r="N19" s="4570"/>
      <c r="O19" s="4569"/>
      <c r="P19" s="4568"/>
      <c r="Q19" s="4568"/>
      <c r="R19" s="4568"/>
      <c r="S19" s="4570"/>
      <c r="T19" s="4568" t="s">
        <v>6185</v>
      </c>
      <c r="U19" s="4568"/>
      <c r="V19" s="4568"/>
      <c r="W19" s="4570"/>
      <c r="X19" s="4572" t="s">
        <v>6186</v>
      </c>
      <c r="Y19" s="4568"/>
      <c r="Z19" s="4568"/>
      <c r="AA19" s="4568"/>
      <c r="AB19" s="4568"/>
    </row>
    <row r="20" spans="1:29" s="4552" customFormat="1" ht="28.5">
      <c r="A20" s="4570"/>
      <c r="B20" s="4568"/>
      <c r="C20" s="4568"/>
      <c r="D20" s="4568"/>
      <c r="E20" s="4569"/>
      <c r="F20" s="4568"/>
      <c r="G20" s="4568"/>
      <c r="H20" s="4568"/>
      <c r="I20" s="4568"/>
      <c r="J20" s="4568"/>
      <c r="K20" s="4568"/>
      <c r="L20" s="4568"/>
      <c r="M20" s="4568"/>
      <c r="N20" s="4568"/>
      <c r="O20" s="4568"/>
      <c r="P20" s="4568"/>
      <c r="Q20" s="4568"/>
      <c r="R20" s="4568"/>
      <c r="S20" s="4568"/>
      <c r="T20" s="4568"/>
      <c r="U20" s="4568"/>
      <c r="V20" s="4568"/>
      <c r="W20" s="4568"/>
      <c r="X20" s="4568"/>
      <c r="Y20" s="4568"/>
      <c r="Z20" s="4568"/>
      <c r="AA20" s="4568"/>
      <c r="AB20" s="4568"/>
    </row>
    <row r="21" spans="1:29" s="4552" customFormat="1" ht="28.5">
      <c r="A21" s="4570"/>
      <c r="B21" s="4568"/>
      <c r="C21" s="4568"/>
      <c r="D21" s="4568"/>
      <c r="E21" s="4569"/>
      <c r="F21" s="4568"/>
      <c r="G21" s="4568"/>
      <c r="H21" s="4568"/>
      <c r="I21" s="4568"/>
      <c r="J21" s="4568"/>
      <c r="K21" s="4568"/>
      <c r="L21" s="4568"/>
      <c r="M21" s="4568"/>
      <c r="N21" s="4568"/>
      <c r="O21" s="4568"/>
      <c r="P21" s="4568"/>
      <c r="Q21" s="4568"/>
      <c r="R21" s="4568"/>
      <c r="S21" s="4568"/>
      <c r="T21" s="4568"/>
      <c r="U21" s="4568"/>
      <c r="V21" s="4568"/>
      <c r="W21" s="4568"/>
      <c r="X21" s="4568"/>
      <c r="Y21" s="4568"/>
      <c r="Z21" s="4568"/>
      <c r="AA21" s="4568"/>
      <c r="AB21" s="4568"/>
    </row>
    <row r="22" spans="1:29" s="4552" customFormat="1" ht="28.5">
      <c r="A22" s="4570"/>
      <c r="B22" s="4568" t="s">
        <v>6187</v>
      </c>
      <c r="C22" s="4568"/>
      <c r="D22" s="4568"/>
      <c r="E22" s="4569"/>
      <c r="F22" s="4568"/>
      <c r="G22" s="4568"/>
      <c r="H22" s="4568"/>
      <c r="I22" s="4568"/>
      <c r="J22" s="4568"/>
      <c r="K22" s="4568"/>
      <c r="L22" s="4568"/>
      <c r="M22" s="4568"/>
      <c r="N22" s="4568"/>
      <c r="O22" s="4568"/>
      <c r="P22" s="4568"/>
      <c r="Q22" s="4568"/>
      <c r="R22" s="4568"/>
      <c r="S22" s="4568"/>
      <c r="T22" s="4568"/>
      <c r="U22" s="4568"/>
      <c r="V22" s="4568"/>
      <c r="W22" s="4568"/>
      <c r="X22" s="4568"/>
      <c r="Y22" s="4568"/>
      <c r="Z22" s="4568"/>
      <c r="AA22" s="4568"/>
      <c r="AB22" s="4568"/>
    </row>
    <row r="23" spans="1:29" s="4552" customFormat="1" ht="63" customHeight="1">
      <c r="B23" s="8458" t="s">
        <v>6503</v>
      </c>
      <c r="C23" s="8458"/>
      <c r="D23" s="8458"/>
      <c r="E23" s="8458"/>
      <c r="F23" s="8458"/>
      <c r="G23" s="8458"/>
      <c r="H23" s="8458"/>
      <c r="I23" s="8458"/>
      <c r="J23" s="8458"/>
      <c r="K23" s="8458"/>
      <c r="L23" s="8458"/>
      <c r="M23" s="8458"/>
      <c r="N23" s="8458"/>
      <c r="O23" s="8458"/>
      <c r="P23" s="8458"/>
      <c r="Q23" s="8458"/>
      <c r="R23" s="8458"/>
      <c r="S23" s="8458"/>
      <c r="T23" s="8458"/>
      <c r="U23" s="8458"/>
      <c r="V23" s="8458"/>
      <c r="W23" s="8458"/>
      <c r="X23" s="8458"/>
      <c r="Y23" s="8458"/>
      <c r="Z23" s="8458"/>
      <c r="AA23" s="8458"/>
      <c r="AB23" s="8458"/>
    </row>
    <row r="24" spans="1:29" s="4552" customFormat="1" ht="37.5" customHeight="1">
      <c r="B24" s="8458" t="s">
        <v>6188</v>
      </c>
      <c r="C24" s="8458"/>
      <c r="D24" s="8458"/>
      <c r="E24" s="8458"/>
      <c r="F24" s="8458"/>
      <c r="G24" s="8458"/>
      <c r="H24" s="8458"/>
      <c r="I24" s="8458"/>
      <c r="J24" s="8458"/>
      <c r="K24" s="8458"/>
      <c r="L24" s="8458"/>
      <c r="M24" s="8458"/>
      <c r="N24" s="8458"/>
      <c r="O24" s="8458"/>
      <c r="P24" s="8458"/>
      <c r="Q24" s="8458"/>
      <c r="R24" s="8458"/>
      <c r="S24" s="8458"/>
      <c r="T24" s="8458"/>
      <c r="U24" s="8458"/>
      <c r="V24" s="8458"/>
      <c r="W24" s="8458"/>
      <c r="X24" s="8458"/>
      <c r="Y24" s="8458"/>
      <c r="Z24" s="8458"/>
      <c r="AA24" s="8458"/>
      <c r="AB24" s="8458"/>
    </row>
    <row r="25" spans="1:29" s="4552" customFormat="1" ht="21" customHeight="1">
      <c r="B25" s="8458" t="s">
        <v>6189</v>
      </c>
      <c r="C25" s="8458"/>
      <c r="D25" s="8458"/>
      <c r="E25" s="8458"/>
      <c r="F25" s="8458"/>
      <c r="G25" s="8458"/>
      <c r="H25" s="8458"/>
      <c r="I25" s="8458"/>
      <c r="J25" s="8458"/>
      <c r="K25" s="8458"/>
      <c r="L25" s="8458"/>
      <c r="M25" s="8458"/>
      <c r="N25" s="8458"/>
      <c r="O25" s="8458"/>
      <c r="P25" s="8458"/>
      <c r="Q25" s="8458"/>
      <c r="R25" s="8458"/>
      <c r="S25" s="8458"/>
      <c r="T25" s="8458"/>
      <c r="U25" s="8458"/>
      <c r="V25" s="8458"/>
      <c r="W25" s="8458"/>
      <c r="X25" s="8458"/>
      <c r="Y25" s="8458"/>
      <c r="Z25" s="8458"/>
      <c r="AA25" s="8458"/>
      <c r="AB25" s="8458"/>
    </row>
    <row r="26" spans="1:29" s="4552" customFormat="1" ht="42" customHeight="1">
      <c r="B26" s="8458"/>
      <c r="C26" s="8458"/>
      <c r="D26" s="8458"/>
      <c r="E26" s="8458"/>
      <c r="F26" s="8458"/>
      <c r="G26" s="8458"/>
      <c r="H26" s="8458"/>
      <c r="I26" s="8458"/>
      <c r="J26" s="8458"/>
      <c r="K26" s="8458"/>
      <c r="L26" s="8458"/>
      <c r="M26" s="8458"/>
      <c r="N26" s="8458"/>
      <c r="O26" s="8458"/>
      <c r="P26" s="8458"/>
      <c r="Q26" s="8458"/>
      <c r="R26" s="8458"/>
      <c r="S26" s="8458"/>
      <c r="T26" s="8458"/>
      <c r="U26" s="8458"/>
      <c r="V26" s="8458"/>
      <c r="W26" s="8458"/>
      <c r="X26" s="8458"/>
      <c r="Y26" s="8458"/>
      <c r="Z26" s="8458"/>
      <c r="AA26" s="8458"/>
      <c r="AB26" s="8458"/>
    </row>
    <row r="27" spans="1:29" s="4552" customFormat="1" ht="39.75" customHeight="1">
      <c r="B27" s="8458" t="s">
        <v>6190</v>
      </c>
      <c r="C27" s="8458"/>
      <c r="D27" s="8458"/>
      <c r="E27" s="8458"/>
      <c r="F27" s="8458"/>
      <c r="G27" s="8458"/>
      <c r="H27" s="8458"/>
      <c r="I27" s="8458"/>
      <c r="J27" s="8458"/>
      <c r="K27" s="8458"/>
      <c r="L27" s="8458"/>
      <c r="M27" s="8458"/>
      <c r="N27" s="8458"/>
      <c r="O27" s="8458"/>
      <c r="P27" s="8458"/>
      <c r="Q27" s="8458"/>
      <c r="R27" s="8458"/>
      <c r="S27" s="8458"/>
      <c r="T27" s="8458"/>
      <c r="U27" s="8458"/>
      <c r="V27" s="8458"/>
      <c r="W27" s="8458"/>
      <c r="X27" s="8458"/>
      <c r="Y27" s="8458"/>
      <c r="Z27" s="8458"/>
      <c r="AA27" s="8458"/>
      <c r="AB27" s="8458"/>
    </row>
    <row r="28" spans="1:29" s="4576" customFormat="1" ht="28.5">
      <c r="A28" s="4494"/>
      <c r="B28" s="4574"/>
      <c r="C28" s="4574"/>
      <c r="D28" s="4574"/>
      <c r="E28" s="4575"/>
      <c r="F28" s="4574"/>
      <c r="G28" s="4574"/>
      <c r="H28" s="4574"/>
      <c r="I28" s="4574"/>
      <c r="J28" s="4574"/>
      <c r="K28" s="4574"/>
      <c r="L28" s="4574"/>
      <c r="M28" s="4574"/>
      <c r="N28" s="4574"/>
      <c r="O28" s="4574"/>
      <c r="P28" s="4574"/>
      <c r="Q28" s="4574"/>
      <c r="R28" s="4574"/>
      <c r="S28" s="4574"/>
      <c r="T28" s="4574"/>
      <c r="U28" s="4574"/>
      <c r="V28" s="4574"/>
      <c r="W28" s="4574"/>
      <c r="X28" s="4574"/>
      <c r="Y28" s="4574"/>
      <c r="Z28" s="4574"/>
      <c r="AA28" s="4574"/>
      <c r="AB28" s="4574"/>
      <c r="AC28" s="4552"/>
    </row>
    <row r="29" spans="1:29" s="4564" customFormat="1" ht="36">
      <c r="B29" s="4577" t="s">
        <v>6191</v>
      </c>
      <c r="C29" s="4578"/>
      <c r="D29" s="4578"/>
      <c r="E29" s="8460" t="s">
        <v>6192</v>
      </c>
      <c r="F29" s="8460"/>
      <c r="G29" s="8460"/>
      <c r="H29" s="8460"/>
      <c r="I29" s="8460"/>
      <c r="J29" s="8460"/>
      <c r="K29" s="8460"/>
      <c r="L29" s="8460"/>
      <c r="M29" s="8460"/>
      <c r="N29" s="8460"/>
      <c r="O29" s="8460"/>
      <c r="P29" s="8460"/>
      <c r="Q29" s="8460"/>
      <c r="R29" s="8460"/>
      <c r="S29" s="8460"/>
      <c r="T29" s="8460"/>
      <c r="U29" s="8460"/>
      <c r="V29" s="8460"/>
      <c r="W29" s="8460"/>
      <c r="X29" s="8460"/>
      <c r="Y29" s="8460"/>
      <c r="Z29" s="8460"/>
      <c r="AA29" s="8460"/>
      <c r="AB29" s="8461"/>
      <c r="AC29" s="4552"/>
    </row>
    <row r="30" spans="1:29" s="4552" customFormat="1" ht="40.5" customHeight="1">
      <c r="A30" s="4570"/>
      <c r="B30" s="4579"/>
      <c r="C30" s="4579"/>
      <c r="D30" s="4579"/>
      <c r="E30" s="4580" t="s">
        <v>6193</v>
      </c>
      <c r="F30" s="8462" t="s">
        <v>6194</v>
      </c>
      <c r="G30" s="8462"/>
      <c r="H30" s="8462"/>
      <c r="I30" s="4579" t="s">
        <v>6195</v>
      </c>
      <c r="J30" s="4579"/>
      <c r="K30" s="4579"/>
      <c r="L30" s="4579"/>
      <c r="M30" s="4570"/>
      <c r="N30" s="4570"/>
      <c r="O30" s="4579"/>
      <c r="P30" s="4568"/>
      <c r="Q30" s="4568"/>
      <c r="R30" s="4570"/>
      <c r="S30" s="4570"/>
      <c r="T30" s="4570"/>
      <c r="U30" s="4580" t="s">
        <v>6193</v>
      </c>
      <c r="V30" s="8462" t="s">
        <v>6194</v>
      </c>
      <c r="W30" s="8462"/>
      <c r="X30" s="8462"/>
      <c r="Y30" s="8462" t="s">
        <v>6195</v>
      </c>
      <c r="Z30" s="8462"/>
      <c r="AA30" s="8462"/>
      <c r="AB30" s="4568"/>
    </row>
    <row r="31" spans="1:29" s="4586" customFormat="1" ht="48" customHeight="1">
      <c r="A31" s="4581"/>
      <c r="B31" s="8463" t="s">
        <v>6196</v>
      </c>
      <c r="C31" s="8463"/>
      <c r="D31" s="8463"/>
      <c r="E31" s="4583"/>
      <c r="F31" s="8464">
        <v>100000</v>
      </c>
      <c r="G31" s="8464"/>
      <c r="H31" s="8464"/>
      <c r="I31" s="4584">
        <v>100000</v>
      </c>
      <c r="J31" s="4581"/>
      <c r="K31" s="4585"/>
      <c r="L31" s="4581"/>
      <c r="M31" s="8463" t="s">
        <v>6197</v>
      </c>
      <c r="N31" s="8463"/>
      <c r="O31" s="8463"/>
      <c r="P31" s="8463"/>
      <c r="Q31" s="8463"/>
      <c r="R31" s="8463"/>
      <c r="S31" s="8463"/>
      <c r="T31" s="8463"/>
      <c r="U31" s="4583"/>
      <c r="V31" s="8464">
        <v>100000</v>
      </c>
      <c r="W31" s="8464"/>
      <c r="X31" s="8464"/>
      <c r="Y31" s="8464">
        <v>100000</v>
      </c>
      <c r="Z31" s="8464"/>
      <c r="AA31" s="8464"/>
      <c r="AB31" s="4568"/>
      <c r="AC31" s="4552"/>
    </row>
    <row r="32" spans="1:29" s="4586" customFormat="1" ht="48" customHeight="1">
      <c r="A32" s="4581"/>
      <c r="B32" s="8463" t="s">
        <v>6198</v>
      </c>
      <c r="C32" s="8463"/>
      <c r="D32" s="8463"/>
      <c r="E32" s="4583"/>
      <c r="F32" s="8464">
        <v>100000</v>
      </c>
      <c r="G32" s="8464"/>
      <c r="H32" s="8464"/>
      <c r="I32" s="4584">
        <v>100000</v>
      </c>
      <c r="J32" s="4581"/>
      <c r="K32" s="4585"/>
      <c r="L32" s="4581"/>
      <c r="M32" s="8463" t="s">
        <v>6199</v>
      </c>
      <c r="N32" s="8463"/>
      <c r="O32" s="8463"/>
      <c r="P32" s="8463"/>
      <c r="Q32" s="8463"/>
      <c r="R32" s="8463"/>
      <c r="S32" s="8463"/>
      <c r="T32" s="8463"/>
      <c r="U32" s="4583"/>
      <c r="V32" s="8464">
        <v>100000</v>
      </c>
      <c r="W32" s="8464"/>
      <c r="X32" s="8464"/>
      <c r="Y32" s="8464">
        <v>100000</v>
      </c>
      <c r="Z32" s="8464"/>
      <c r="AA32" s="8464"/>
      <c r="AB32" s="4568"/>
      <c r="AC32" s="4552"/>
    </row>
    <row r="33" spans="1:29" s="4586" customFormat="1" ht="48" customHeight="1">
      <c r="A33" s="4581"/>
      <c r="B33" s="8463" t="s">
        <v>6200</v>
      </c>
      <c r="C33" s="8463"/>
      <c r="D33" s="8463"/>
      <c r="E33" s="4583"/>
      <c r="F33" s="8464">
        <v>100000</v>
      </c>
      <c r="G33" s="8464"/>
      <c r="H33" s="8464"/>
      <c r="I33" s="4584">
        <v>100000</v>
      </c>
      <c r="J33" s="4581"/>
      <c r="K33" s="4585"/>
      <c r="L33" s="4581"/>
      <c r="M33" s="8463" t="s">
        <v>6201</v>
      </c>
      <c r="N33" s="8463"/>
      <c r="O33" s="8463"/>
      <c r="P33" s="8463"/>
      <c r="Q33" s="8463"/>
      <c r="R33" s="8463"/>
      <c r="S33" s="8463"/>
      <c r="T33" s="8463"/>
      <c r="U33" s="4583"/>
      <c r="V33" s="8464" t="s">
        <v>6202</v>
      </c>
      <c r="W33" s="8464"/>
      <c r="X33" s="8464"/>
      <c r="Y33" s="8464" t="s">
        <v>6202</v>
      </c>
      <c r="Z33" s="8464"/>
      <c r="AA33" s="8464"/>
      <c r="AB33" s="4568"/>
      <c r="AC33" s="4552"/>
    </row>
    <row r="34" spans="1:29" s="4586" customFormat="1" ht="48" customHeight="1">
      <c r="A34" s="4581"/>
      <c r="B34" s="8463" t="s">
        <v>6203</v>
      </c>
      <c r="C34" s="8463"/>
      <c r="D34" s="8463"/>
      <c r="E34" s="4583"/>
      <c r="F34" s="8464">
        <v>100000</v>
      </c>
      <c r="G34" s="8464"/>
      <c r="H34" s="8464"/>
      <c r="I34" s="4584">
        <v>100000</v>
      </c>
      <c r="J34" s="4581"/>
      <c r="K34" s="4585"/>
      <c r="L34" s="4581"/>
      <c r="M34" s="8463" t="s">
        <v>6204</v>
      </c>
      <c r="N34" s="8463"/>
      <c r="O34" s="8463"/>
      <c r="P34" s="8463"/>
      <c r="Q34" s="8463"/>
      <c r="R34" s="8463"/>
      <c r="S34" s="8463"/>
      <c r="T34" s="8463"/>
      <c r="U34" s="4583"/>
      <c r="V34" s="8464">
        <v>100000</v>
      </c>
      <c r="W34" s="8464"/>
      <c r="X34" s="8464"/>
      <c r="Y34" s="8464">
        <v>100000</v>
      </c>
      <c r="Z34" s="8464"/>
      <c r="AA34" s="8464"/>
      <c r="AB34" s="4568"/>
      <c r="AC34" s="4552"/>
    </row>
    <row r="35" spans="1:29" s="4586" customFormat="1" ht="48" customHeight="1">
      <c r="A35" s="4581"/>
      <c r="B35" s="8463" t="s">
        <v>6205</v>
      </c>
      <c r="C35" s="8463"/>
      <c r="D35" s="8463"/>
      <c r="E35" s="4583"/>
      <c r="F35" s="8464">
        <v>100000</v>
      </c>
      <c r="G35" s="8464"/>
      <c r="H35" s="8464"/>
      <c r="I35" s="4584">
        <v>100000</v>
      </c>
      <c r="J35" s="4581"/>
      <c r="K35" s="4585"/>
      <c r="L35" s="4581"/>
      <c r="M35" s="8463" t="s">
        <v>6206</v>
      </c>
      <c r="N35" s="8463"/>
      <c r="O35" s="8463"/>
      <c r="P35" s="8463"/>
      <c r="Q35" s="8463"/>
      <c r="R35" s="8463"/>
      <c r="S35" s="8463"/>
      <c r="T35" s="8463"/>
      <c r="U35" s="4583"/>
      <c r="V35" s="8464">
        <v>100000</v>
      </c>
      <c r="W35" s="8464"/>
      <c r="X35" s="8464"/>
      <c r="Y35" s="8464">
        <v>100000</v>
      </c>
      <c r="Z35" s="8464"/>
      <c r="AA35" s="8464"/>
      <c r="AB35" s="4568"/>
      <c r="AC35" s="4552"/>
    </row>
    <row r="36" spans="1:29" s="4586" customFormat="1" ht="60" customHeight="1">
      <c r="A36" s="4581"/>
      <c r="B36" s="8463" t="s">
        <v>6207</v>
      </c>
      <c r="C36" s="8463"/>
      <c r="D36" s="8463"/>
      <c r="E36" s="4583"/>
      <c r="F36" s="8464">
        <v>100000</v>
      </c>
      <c r="G36" s="8464"/>
      <c r="H36" s="8464"/>
      <c r="I36" s="4584">
        <v>100000</v>
      </c>
      <c r="J36" s="4581"/>
      <c r="K36" s="4585"/>
      <c r="L36" s="4581"/>
      <c r="M36" s="8463" t="s">
        <v>6208</v>
      </c>
      <c r="N36" s="8463"/>
      <c r="O36" s="8463"/>
      <c r="P36" s="8463"/>
      <c r="Q36" s="8463"/>
      <c r="R36" s="8463"/>
      <c r="S36" s="8463"/>
      <c r="T36" s="8463"/>
      <c r="U36" s="4583"/>
      <c r="V36" s="8464">
        <v>100000</v>
      </c>
      <c r="W36" s="8464"/>
      <c r="X36" s="8464"/>
      <c r="Y36" s="8464">
        <v>100000</v>
      </c>
      <c r="Z36" s="8464"/>
      <c r="AA36" s="8464"/>
      <c r="AB36" s="4568"/>
      <c r="AC36" s="4552"/>
    </row>
    <row r="37" spans="1:29" s="4552" customFormat="1" ht="60" customHeight="1">
      <c r="A37" s="4570"/>
      <c r="B37" s="8463" t="s">
        <v>6209</v>
      </c>
      <c r="C37" s="8463"/>
      <c r="D37" s="8463"/>
      <c r="E37" s="4587"/>
      <c r="F37" s="4587"/>
      <c r="G37" s="4587"/>
      <c r="H37" s="4587"/>
      <c r="I37" s="4587"/>
      <c r="J37" s="4570"/>
      <c r="K37" s="4585"/>
      <c r="L37" s="4570"/>
      <c r="M37" s="8463" t="s">
        <v>6210</v>
      </c>
      <c r="N37" s="8463"/>
      <c r="O37" s="8463"/>
      <c r="P37" s="8463"/>
      <c r="Q37" s="8463"/>
      <c r="R37" s="8463"/>
      <c r="S37" s="8463"/>
      <c r="T37" s="8463"/>
      <c r="U37" s="4583"/>
      <c r="V37" s="8464">
        <v>100000</v>
      </c>
      <c r="W37" s="8464"/>
      <c r="X37" s="8464"/>
      <c r="Y37" s="8464">
        <v>100000</v>
      </c>
      <c r="Z37" s="8464"/>
      <c r="AA37" s="8464"/>
      <c r="AB37" s="4568"/>
    </row>
    <row r="38" spans="1:29" s="4552" customFormat="1" ht="60" customHeight="1">
      <c r="A38" s="4570"/>
      <c r="B38" s="8463" t="s">
        <v>6211</v>
      </c>
      <c r="C38" s="8463"/>
      <c r="D38" s="8463"/>
      <c r="E38" s="4587"/>
      <c r="F38" s="4587"/>
      <c r="G38" s="4587"/>
      <c r="H38" s="4587"/>
      <c r="I38" s="4587"/>
      <c r="J38" s="4570"/>
      <c r="K38" s="4585"/>
      <c r="L38" s="4570"/>
      <c r="M38" s="8463" t="s">
        <v>6212</v>
      </c>
      <c r="N38" s="8463"/>
      <c r="O38" s="8463"/>
      <c r="P38" s="8463"/>
      <c r="Q38" s="8463"/>
      <c r="R38" s="8463"/>
      <c r="S38" s="8463"/>
      <c r="T38" s="8463"/>
      <c r="U38" s="4583"/>
      <c r="V38" s="8464">
        <v>100000</v>
      </c>
      <c r="W38" s="8464"/>
      <c r="X38" s="8464"/>
      <c r="Y38" s="8464">
        <v>100000</v>
      </c>
      <c r="Z38" s="8464"/>
      <c r="AA38" s="8464"/>
      <c r="AB38" s="4568"/>
    </row>
    <row r="39" spans="1:29" s="4552" customFormat="1" ht="48" customHeight="1">
      <c r="A39" s="4570"/>
      <c r="B39" s="8463" t="s">
        <v>6213</v>
      </c>
      <c r="C39" s="8463"/>
      <c r="D39" s="8463"/>
      <c r="E39" s="4583"/>
      <c r="F39" s="8464">
        <v>100000</v>
      </c>
      <c r="G39" s="8464"/>
      <c r="H39" s="8464"/>
      <c r="I39" s="4584">
        <v>100000</v>
      </c>
      <c r="J39" s="4570"/>
      <c r="K39" s="4585"/>
      <c r="L39" s="4570"/>
      <c r="M39" s="8463" t="s">
        <v>6214</v>
      </c>
      <c r="N39" s="8463"/>
      <c r="O39" s="8463"/>
      <c r="P39" s="8463"/>
      <c r="Q39" s="8463"/>
      <c r="R39" s="8463"/>
      <c r="S39" s="8463"/>
      <c r="T39" s="8463"/>
      <c r="U39" s="4583"/>
      <c r="V39" s="8464">
        <v>100000</v>
      </c>
      <c r="W39" s="8464"/>
      <c r="X39" s="8464"/>
      <c r="Y39" s="8464">
        <v>100000</v>
      </c>
      <c r="Z39" s="8464"/>
      <c r="AA39" s="8464"/>
      <c r="AB39" s="4568"/>
    </row>
    <row r="40" spans="1:29" s="4552" customFormat="1" ht="48" customHeight="1">
      <c r="A40" s="4570"/>
      <c r="B40" s="8463" t="s">
        <v>6215</v>
      </c>
      <c r="C40" s="8463"/>
      <c r="D40" s="8463"/>
      <c r="E40" s="4583"/>
      <c r="F40" s="8464">
        <v>100000</v>
      </c>
      <c r="G40" s="8464"/>
      <c r="H40" s="8464"/>
      <c r="I40" s="4584">
        <v>100000</v>
      </c>
      <c r="J40" s="4582"/>
      <c r="K40" s="4582"/>
      <c r="L40" s="4582"/>
      <c r="M40" s="4588"/>
      <c r="N40" s="4588"/>
      <c r="O40" s="4582"/>
      <c r="P40" s="4568"/>
      <c r="Q40" s="4568"/>
      <c r="R40" s="4568"/>
      <c r="S40" s="4568"/>
      <c r="T40" s="4568"/>
      <c r="U40" s="4568"/>
      <c r="V40" s="4568"/>
      <c r="W40" s="4568"/>
      <c r="X40" s="4568"/>
      <c r="Y40" s="4568"/>
      <c r="Z40" s="4568"/>
      <c r="AA40" s="4568"/>
      <c r="AB40" s="4568"/>
    </row>
    <row r="41" spans="1:29" s="4586" customFormat="1" ht="35.1" customHeight="1">
      <c r="A41" s="4581"/>
      <c r="B41" s="4589"/>
      <c r="C41" s="4590"/>
      <c r="D41" s="4590"/>
      <c r="E41" s="4568"/>
      <c r="F41" s="4568"/>
      <c r="G41" s="4568"/>
      <c r="H41" s="4590"/>
      <c r="I41" s="4590"/>
      <c r="J41" s="4590"/>
      <c r="K41" s="4590"/>
      <c r="L41" s="4590"/>
      <c r="M41" s="4590"/>
      <c r="N41" s="4590"/>
      <c r="O41" s="4590"/>
      <c r="P41" s="4568"/>
      <c r="Q41" s="4568"/>
      <c r="R41" s="4568"/>
      <c r="S41" s="4568"/>
      <c r="T41" s="4568"/>
      <c r="U41" s="4568"/>
      <c r="V41" s="4568"/>
      <c r="W41" s="4568"/>
      <c r="X41" s="4568"/>
      <c r="Y41" s="4568"/>
      <c r="Z41" s="4568"/>
      <c r="AA41" s="4568"/>
      <c r="AB41" s="4568"/>
      <c r="AC41" s="4552"/>
    </row>
    <row r="42" spans="1:29" s="4564" customFormat="1" ht="36.75" thickBot="1">
      <c r="A42" s="4591"/>
      <c r="B42" s="4592"/>
      <c r="C42" s="4593"/>
      <c r="D42" s="4593"/>
      <c r="E42" s="8467" t="s">
        <v>6216</v>
      </c>
      <c r="F42" s="8467"/>
      <c r="G42" s="8467"/>
      <c r="H42" s="8467"/>
      <c r="I42" s="8467"/>
      <c r="J42" s="8467"/>
      <c r="K42" s="8467"/>
      <c r="L42" s="8467"/>
      <c r="M42" s="8467"/>
      <c r="N42" s="8467"/>
      <c r="O42" s="8467"/>
      <c r="P42" s="8467"/>
      <c r="Q42" s="8467"/>
      <c r="R42" s="8467"/>
      <c r="S42" s="8467"/>
      <c r="T42" s="8467"/>
      <c r="U42" s="8467"/>
      <c r="V42" s="8467"/>
      <c r="W42" s="8467"/>
      <c r="X42" s="8467"/>
      <c r="Y42" s="8467"/>
      <c r="Z42" s="8467"/>
      <c r="AA42" s="8467"/>
      <c r="AB42" s="8468"/>
      <c r="AC42" s="4552"/>
    </row>
    <row r="43" spans="1:29" s="4564" customFormat="1" ht="24" customHeight="1">
      <c r="B43" s="8470" t="s">
        <v>6217</v>
      </c>
      <c r="C43" s="8471"/>
      <c r="D43" s="8471"/>
      <c r="E43" s="8471"/>
      <c r="F43" s="8474" t="s">
        <v>6194</v>
      </c>
      <c r="G43" s="8474"/>
      <c r="H43" s="8474"/>
      <c r="I43" s="4594" t="s">
        <v>6195</v>
      </c>
      <c r="J43" s="4574"/>
      <c r="K43" s="4574"/>
      <c r="L43" s="4574"/>
      <c r="M43" s="4574"/>
      <c r="N43" s="4574"/>
      <c r="O43" s="4574"/>
      <c r="P43" s="4574"/>
      <c r="Q43" s="4574"/>
      <c r="R43" s="4574"/>
      <c r="S43" s="4574"/>
      <c r="T43" s="4574"/>
      <c r="U43" s="4574"/>
      <c r="V43" s="4574"/>
      <c r="W43" s="4574"/>
      <c r="X43" s="4574"/>
      <c r="Y43" s="4574"/>
      <c r="Z43" s="4574"/>
      <c r="AA43" s="4574"/>
      <c r="AB43" s="4574"/>
      <c r="AC43" s="4552"/>
    </row>
    <row r="44" spans="1:29" s="4576" customFormat="1" ht="29.25" thickBot="1">
      <c r="B44" s="8472"/>
      <c r="C44" s="8473"/>
      <c r="D44" s="8473"/>
      <c r="E44" s="8473"/>
      <c r="F44" s="8475">
        <f>SUM(F31:H40,V31:X39)</f>
        <v>1600000</v>
      </c>
      <c r="G44" s="8475"/>
      <c r="H44" s="8475"/>
      <c r="I44" s="4595">
        <f>SUM(I31:I40,Y31:AA39)</f>
        <v>1600000</v>
      </c>
      <c r="J44" s="4575"/>
      <c r="K44" s="4494"/>
      <c r="L44" s="4494"/>
      <c r="M44" s="4494"/>
      <c r="N44" s="4494"/>
      <c r="O44" s="4494"/>
      <c r="P44" s="4574"/>
      <c r="Q44" s="4574"/>
      <c r="R44" s="4574"/>
      <c r="S44" s="4596" t="s">
        <v>6218</v>
      </c>
      <c r="T44" s="4574"/>
      <c r="U44" s="8465" t="s">
        <v>6219</v>
      </c>
      <c r="V44" s="8465"/>
      <c r="W44" s="8465"/>
      <c r="X44" s="8465"/>
      <c r="Y44" s="4574"/>
      <c r="Z44" s="4574"/>
      <c r="AA44" s="4574"/>
      <c r="AB44" s="4574"/>
      <c r="AC44" s="4552"/>
    </row>
    <row r="45" spans="1:29" s="4576" customFormat="1" ht="10.5" customHeight="1">
      <c r="A45" s="4494"/>
      <c r="B45" s="4574"/>
      <c r="C45" s="4574"/>
      <c r="D45" s="4574"/>
      <c r="E45" s="4574"/>
      <c r="F45" s="4575"/>
      <c r="G45" s="4574"/>
      <c r="H45" s="4574"/>
      <c r="I45" s="4574"/>
      <c r="J45" s="4574"/>
      <c r="K45" s="4574"/>
      <c r="L45" s="4574"/>
      <c r="M45" s="4574"/>
      <c r="N45" s="4574"/>
      <c r="O45" s="4574"/>
      <c r="P45" s="4574"/>
      <c r="Q45" s="4574"/>
      <c r="R45" s="4574"/>
      <c r="S45" s="4574"/>
      <c r="T45" s="4574"/>
      <c r="U45" s="4574"/>
      <c r="V45" s="4574"/>
      <c r="W45" s="4574"/>
      <c r="X45" s="4574"/>
      <c r="Y45" s="4574"/>
      <c r="Z45" s="4574"/>
      <c r="AA45" s="4574"/>
      <c r="AB45" s="4574"/>
      <c r="AC45" s="4552"/>
    </row>
    <row r="46" spans="1:29" s="4576" customFormat="1" ht="28.5">
      <c r="A46" s="4494"/>
      <c r="B46" s="4574"/>
      <c r="C46" s="4494"/>
      <c r="D46" s="4494"/>
      <c r="E46" s="4494"/>
      <c r="F46" s="4575"/>
      <c r="G46" s="4574"/>
      <c r="H46" s="4574"/>
      <c r="I46" s="4574" t="s">
        <v>6220</v>
      </c>
      <c r="J46" s="4574"/>
      <c r="K46" s="4494"/>
      <c r="L46" s="4494"/>
      <c r="M46" s="4494"/>
      <c r="N46" s="4494"/>
      <c r="O46" s="4494"/>
      <c r="P46" s="4494"/>
      <c r="Q46" s="4574"/>
      <c r="R46" s="4574"/>
      <c r="S46" s="4596" t="s">
        <v>6221</v>
      </c>
      <c r="T46" s="4574"/>
      <c r="U46" s="8465" t="s">
        <v>6222</v>
      </c>
      <c r="V46" s="8465"/>
      <c r="W46" s="8465"/>
      <c r="X46" s="8465"/>
      <c r="Y46" s="8465"/>
      <c r="Z46" s="4574"/>
      <c r="AA46" s="4574"/>
      <c r="AB46" s="4574"/>
      <c r="AC46" s="4552"/>
    </row>
    <row r="47" spans="1:29" s="4576" customFormat="1" ht="28.5">
      <c r="A47" s="4494"/>
      <c r="B47" s="4574"/>
      <c r="C47" s="4574"/>
      <c r="D47" s="4574"/>
      <c r="E47" s="4574"/>
      <c r="F47" s="4575"/>
      <c r="G47" s="4574"/>
      <c r="H47" s="4574"/>
      <c r="I47" s="4574"/>
      <c r="J47" s="4574"/>
      <c r="K47" s="4494"/>
      <c r="L47" s="4494"/>
      <c r="M47" s="4494"/>
      <c r="N47" s="4494"/>
      <c r="O47" s="4494"/>
      <c r="P47" s="4494"/>
      <c r="Q47" s="4574"/>
      <c r="R47" s="4574"/>
      <c r="S47" s="4596"/>
      <c r="T47" s="4574"/>
      <c r="U47" s="4597"/>
      <c r="V47" s="4597"/>
      <c r="W47" s="4597"/>
      <c r="X47" s="4597"/>
      <c r="Y47" s="4597"/>
      <c r="Z47" s="4574"/>
      <c r="AA47" s="4574"/>
      <c r="AB47" s="4574"/>
      <c r="AC47" s="4552"/>
    </row>
    <row r="48" spans="1:29" s="4576" customFormat="1" ht="28.5">
      <c r="A48" s="4494"/>
      <c r="B48" s="4574"/>
      <c r="C48" s="4494"/>
      <c r="D48" s="4494"/>
      <c r="E48" s="4494"/>
      <c r="F48" s="4494"/>
      <c r="G48" s="4596" t="s">
        <v>6223</v>
      </c>
      <c r="H48" s="4598" t="s">
        <v>416</v>
      </c>
      <c r="I48" s="4574"/>
      <c r="J48" s="4599"/>
      <c r="K48" s="4574" t="s">
        <v>6224</v>
      </c>
      <c r="L48" s="4574"/>
      <c r="M48" s="4494"/>
      <c r="N48" s="4574"/>
      <c r="O48" s="4574"/>
      <c r="P48" s="4574"/>
      <c r="Q48" s="4574"/>
      <c r="R48" s="4574"/>
      <c r="S48" s="4574"/>
      <c r="T48" s="4574"/>
      <c r="U48" s="4574"/>
      <c r="V48" s="4574"/>
      <c r="W48" s="4574"/>
      <c r="X48" s="4574"/>
      <c r="Y48" s="4574"/>
      <c r="Z48" s="4574"/>
      <c r="AA48" s="4574"/>
      <c r="AB48" s="4574"/>
      <c r="AC48" s="4552"/>
    </row>
    <row r="49" spans="1:29" s="4576" customFormat="1" ht="28.5">
      <c r="A49" s="4494"/>
      <c r="B49" s="4574"/>
      <c r="C49" s="4494"/>
      <c r="D49" s="4494"/>
      <c r="E49" s="4494"/>
      <c r="F49" s="4494"/>
      <c r="G49" s="4596" t="s">
        <v>6225</v>
      </c>
      <c r="H49" s="4600"/>
      <c r="I49" s="4574"/>
      <c r="J49" s="4601"/>
      <c r="K49" s="4574" t="s">
        <v>6226</v>
      </c>
      <c r="L49" s="4574"/>
      <c r="M49" s="4494"/>
      <c r="N49" s="4574"/>
      <c r="O49" s="4574"/>
      <c r="P49" s="4574"/>
      <c r="Q49" s="4574"/>
      <c r="R49" s="4574"/>
      <c r="S49" s="4574"/>
      <c r="T49" s="4574"/>
      <c r="U49" s="4574"/>
      <c r="V49" s="4574"/>
      <c r="W49" s="4574"/>
      <c r="X49" s="4574"/>
      <c r="Y49" s="4574"/>
      <c r="Z49" s="4574"/>
      <c r="AA49" s="4574"/>
      <c r="AB49" s="4574"/>
      <c r="AC49" s="4552"/>
    </row>
    <row r="50" spans="1:29" s="4576" customFormat="1" ht="28.5">
      <c r="A50" s="4494"/>
      <c r="B50" s="4574"/>
      <c r="C50" s="4494"/>
      <c r="D50" s="4494"/>
      <c r="E50" s="4494"/>
      <c r="F50" s="4494"/>
      <c r="G50" s="4596" t="s">
        <v>6227</v>
      </c>
      <c r="H50" s="4600"/>
      <c r="I50" s="4574"/>
      <c r="J50" s="4601"/>
      <c r="K50" s="4574" t="s">
        <v>6228</v>
      </c>
      <c r="L50" s="4574"/>
      <c r="M50" s="4494"/>
      <c r="N50" s="4574"/>
      <c r="O50" s="4574"/>
      <c r="P50" s="4574"/>
      <c r="Q50" s="4574"/>
      <c r="R50" s="4574"/>
      <c r="S50" s="4574"/>
      <c r="T50" s="4574"/>
      <c r="U50" s="4574"/>
      <c r="V50" s="4574"/>
      <c r="W50" s="4574"/>
      <c r="X50" s="4574"/>
      <c r="Y50" s="4574"/>
      <c r="Z50" s="4574"/>
      <c r="AA50" s="4574"/>
      <c r="AB50" s="4574"/>
      <c r="AC50" s="4552"/>
    </row>
    <row r="51" spans="1:29" s="4576" customFormat="1" ht="28.5">
      <c r="A51" s="4494"/>
      <c r="B51" s="4574"/>
      <c r="C51" s="4494"/>
      <c r="D51" s="4494"/>
      <c r="E51" s="4494"/>
      <c r="F51" s="4494"/>
      <c r="G51" s="4596" t="s">
        <v>6229</v>
      </c>
      <c r="H51" s="4602"/>
      <c r="I51" s="4494"/>
      <c r="J51" s="4603"/>
      <c r="K51" s="4574" t="s">
        <v>6230</v>
      </c>
      <c r="L51" s="4574"/>
      <c r="M51" s="4494"/>
      <c r="N51" s="4494"/>
      <c r="O51" s="4574"/>
      <c r="P51" s="4494"/>
      <c r="Q51" s="4574"/>
      <c r="R51" s="4574"/>
      <c r="S51" s="4574"/>
      <c r="T51" s="4574"/>
      <c r="U51" s="4583" t="s">
        <v>416</v>
      </c>
      <c r="V51" s="4604" t="s">
        <v>6231</v>
      </c>
      <c r="W51" s="4604"/>
      <c r="X51" s="4604"/>
      <c r="Y51" s="4604"/>
      <c r="Z51" s="4574"/>
      <c r="AA51" s="4574"/>
      <c r="AB51" s="4574"/>
      <c r="AC51" s="4552"/>
    </row>
    <row r="52" spans="1:29" s="4576" customFormat="1" ht="9.75" customHeight="1">
      <c r="A52" s="4494"/>
      <c r="B52" s="4574"/>
      <c r="C52" s="4574"/>
      <c r="D52" s="4568"/>
      <c r="E52" s="4568"/>
      <c r="F52" s="4575"/>
      <c r="G52" s="4574"/>
      <c r="H52" s="4604"/>
      <c r="I52" s="4574"/>
      <c r="J52" s="4604"/>
      <c r="K52" s="4574"/>
      <c r="L52" s="4574"/>
      <c r="M52" s="4574"/>
      <c r="N52" s="4574"/>
      <c r="O52" s="4574"/>
      <c r="P52" s="4574"/>
      <c r="Q52" s="4574"/>
      <c r="R52" s="4574"/>
      <c r="S52" s="4574"/>
      <c r="T52" s="4574"/>
      <c r="U52" s="4574"/>
      <c r="V52" s="4574"/>
      <c r="W52" s="4574"/>
      <c r="X52" s="4574"/>
      <c r="Y52" s="4574"/>
      <c r="Z52" s="4574"/>
      <c r="AA52" s="4574"/>
      <c r="AB52" s="4574"/>
      <c r="AC52" s="4552"/>
    </row>
    <row r="53" spans="1:29" s="4576" customFormat="1" ht="28.5">
      <c r="A53" s="4494"/>
      <c r="B53" s="4574"/>
      <c r="C53" s="4494"/>
      <c r="D53" s="4568"/>
      <c r="E53" s="4568"/>
      <c r="F53" s="4575"/>
      <c r="G53" s="4574"/>
      <c r="H53" s="4574"/>
      <c r="I53" s="4494"/>
      <c r="J53" s="4574"/>
      <c r="K53" s="4574"/>
      <c r="L53" s="4574"/>
      <c r="M53" s="4574"/>
      <c r="N53" s="4574"/>
      <c r="O53" s="4494"/>
      <c r="P53" s="4574"/>
      <c r="Q53" s="4574"/>
      <c r="R53" s="4574"/>
      <c r="S53" s="4574"/>
      <c r="T53" s="4596" t="s">
        <v>6232</v>
      </c>
      <c r="U53" s="4605"/>
      <c r="V53" s="4574"/>
      <c r="W53" s="4574"/>
      <c r="X53" s="4574"/>
      <c r="Y53" s="4574"/>
      <c r="Z53" s="4574"/>
      <c r="AA53" s="4574"/>
      <c r="AB53" s="4574"/>
      <c r="AC53" s="4552"/>
    </row>
    <row r="54" spans="1:29" s="4576" customFormat="1" ht="28.5">
      <c r="A54" s="4494"/>
      <c r="B54" s="4574"/>
      <c r="C54" s="4494"/>
      <c r="D54" s="4574" t="s">
        <v>6233</v>
      </c>
      <c r="E54" s="4494"/>
      <c r="F54" s="4494"/>
      <c r="G54" s="4574"/>
      <c r="H54" s="4574"/>
      <c r="I54" s="4574"/>
      <c r="J54" s="4574"/>
      <c r="K54" s="4574"/>
      <c r="L54" s="4574"/>
      <c r="M54" s="4574"/>
      <c r="N54" s="4574"/>
      <c r="O54" s="4574"/>
      <c r="P54" s="4574"/>
      <c r="Q54" s="4574"/>
      <c r="R54" s="4574"/>
      <c r="S54" s="4574"/>
      <c r="T54" s="4574"/>
      <c r="U54" s="4574"/>
      <c r="V54" s="4574"/>
      <c r="W54" s="4574"/>
      <c r="X54" s="4574"/>
      <c r="Y54" s="4574"/>
      <c r="Z54" s="4574"/>
      <c r="AA54" s="4574"/>
      <c r="AB54" s="4574"/>
      <c r="AC54" s="4552"/>
    </row>
    <row r="55" spans="1:29" s="4576" customFormat="1" ht="28.5">
      <c r="A55" s="4494"/>
      <c r="B55" s="4574"/>
      <c r="C55" s="4494"/>
      <c r="D55" s="4494"/>
      <c r="E55" s="4494"/>
      <c r="F55" s="4494"/>
      <c r="G55" s="4596" t="s">
        <v>6234</v>
      </c>
      <c r="H55" s="4598"/>
      <c r="I55" s="4574"/>
      <c r="J55" s="4599" t="s">
        <v>416</v>
      </c>
      <c r="K55" s="4574" t="s">
        <v>6235</v>
      </c>
      <c r="L55" s="4574"/>
      <c r="M55" s="4574"/>
      <c r="N55" s="4574"/>
      <c r="O55" s="4574"/>
      <c r="P55" s="4574"/>
      <c r="Q55" s="4574"/>
      <c r="R55" s="4574"/>
      <c r="S55" s="4574"/>
      <c r="T55" s="4574"/>
      <c r="U55" s="4574"/>
      <c r="V55" s="4574"/>
      <c r="W55" s="4574"/>
      <c r="X55" s="4574"/>
      <c r="Y55" s="4574"/>
      <c r="Z55" s="4574"/>
      <c r="AA55" s="4574"/>
      <c r="AB55" s="4574"/>
      <c r="AC55" s="4552"/>
    </row>
    <row r="56" spans="1:29" s="4576" customFormat="1" ht="28.5">
      <c r="A56" s="4494"/>
      <c r="B56" s="4596"/>
      <c r="C56" s="4574"/>
      <c r="D56" s="4574"/>
      <c r="E56" s="4574"/>
      <c r="F56" s="4574"/>
      <c r="G56" s="4596" t="s">
        <v>6236</v>
      </c>
      <c r="H56" s="4602"/>
      <c r="I56" s="4574"/>
      <c r="J56" s="4603"/>
      <c r="K56" s="4574" t="s">
        <v>6237</v>
      </c>
      <c r="L56" s="4574"/>
      <c r="M56" s="4574"/>
      <c r="N56" s="4574"/>
      <c r="O56" s="4574"/>
      <c r="P56" s="4574"/>
      <c r="Q56" s="4574"/>
      <c r="R56" s="4574"/>
      <c r="S56" s="4574"/>
      <c r="T56" s="4574"/>
      <c r="U56" s="4574"/>
      <c r="V56" s="4574"/>
      <c r="W56" s="4574"/>
      <c r="X56" s="4574"/>
      <c r="Y56" s="4574"/>
      <c r="Z56" s="4574"/>
      <c r="AA56" s="4574"/>
      <c r="AB56" s="4574"/>
      <c r="AC56" s="4552"/>
    </row>
    <row r="57" spans="1:29" s="4576" customFormat="1" ht="28.5">
      <c r="A57" s="4494"/>
      <c r="B57" s="4596"/>
      <c r="C57" s="4574"/>
      <c r="D57" s="4574"/>
      <c r="E57" s="4574"/>
      <c r="F57" s="4574"/>
      <c r="G57" s="4574"/>
      <c r="H57" s="4574"/>
      <c r="I57" s="4574"/>
      <c r="J57" s="4574"/>
      <c r="K57" s="4574"/>
      <c r="L57" s="4574"/>
      <c r="M57" s="4574"/>
      <c r="N57" s="4574"/>
      <c r="O57" s="4574"/>
      <c r="P57" s="4574"/>
      <c r="Q57" s="4574"/>
      <c r="R57" s="4574"/>
      <c r="S57" s="4574"/>
      <c r="T57" s="4574"/>
      <c r="U57" s="4574"/>
      <c r="V57" s="4574"/>
      <c r="W57" s="4574"/>
      <c r="X57" s="4574"/>
      <c r="Y57" s="4574"/>
      <c r="Z57" s="4574"/>
      <c r="AA57" s="4574"/>
      <c r="AB57" s="4574"/>
      <c r="AC57" s="4552"/>
    </row>
    <row r="58" spans="1:29" s="4552" customFormat="1" ht="28.5">
      <c r="A58" s="4570"/>
      <c r="B58" s="4568" t="s">
        <v>6238</v>
      </c>
      <c r="C58" s="4568"/>
      <c r="D58" s="4568"/>
      <c r="E58" s="4569"/>
      <c r="F58" s="4568"/>
      <c r="G58" s="4568"/>
      <c r="H58" s="4568"/>
      <c r="I58" s="4568"/>
      <c r="J58" s="4568"/>
      <c r="K58" s="4568"/>
      <c r="L58" s="4568"/>
      <c r="M58" s="4568"/>
      <c r="N58" s="4568"/>
      <c r="O58" s="4568"/>
      <c r="P58" s="4568"/>
      <c r="Q58" s="4568"/>
      <c r="R58" s="4568"/>
      <c r="S58" s="4568"/>
      <c r="T58" s="4568"/>
      <c r="U58" s="4568"/>
      <c r="V58" s="4568"/>
      <c r="W58" s="4568"/>
      <c r="X58" s="4568"/>
      <c r="Y58" s="4568"/>
      <c r="Z58" s="4568"/>
      <c r="AA58" s="4568"/>
      <c r="AB58" s="4568"/>
    </row>
    <row r="59" spans="1:29" s="4552" customFormat="1" ht="15.75" customHeight="1">
      <c r="B59" s="8466" t="s">
        <v>6239</v>
      </c>
      <c r="C59" s="8466"/>
      <c r="D59" s="8466"/>
      <c r="E59" s="8466"/>
      <c r="F59" s="8466"/>
      <c r="G59" s="8466"/>
      <c r="H59" s="8466"/>
      <c r="I59" s="8466"/>
      <c r="J59" s="8466"/>
      <c r="K59" s="8466"/>
      <c r="L59" s="8466"/>
      <c r="M59" s="8466"/>
      <c r="N59" s="8466"/>
      <c r="O59" s="8466"/>
      <c r="P59" s="8466"/>
      <c r="Q59" s="8466"/>
      <c r="R59" s="8466"/>
      <c r="S59" s="8466"/>
      <c r="T59" s="8466"/>
      <c r="U59" s="8466"/>
      <c r="V59" s="8466"/>
      <c r="W59" s="8466"/>
      <c r="X59" s="8466"/>
      <c r="Y59" s="8466"/>
      <c r="Z59" s="8466"/>
      <c r="AA59" s="8466"/>
      <c r="AB59" s="8466"/>
    </row>
    <row r="60" spans="1:29" s="4552" customFormat="1" ht="23.25" customHeight="1">
      <c r="B60" s="8466"/>
      <c r="C60" s="8466"/>
      <c r="D60" s="8466"/>
      <c r="E60" s="8466"/>
      <c r="F60" s="8466"/>
      <c r="G60" s="8466"/>
      <c r="H60" s="8466"/>
      <c r="I60" s="8466"/>
      <c r="J60" s="8466"/>
      <c r="K60" s="8466"/>
      <c r="L60" s="8466"/>
      <c r="M60" s="8466"/>
      <c r="N60" s="8466"/>
      <c r="O60" s="8466"/>
      <c r="P60" s="8466"/>
      <c r="Q60" s="8466"/>
      <c r="R60" s="8466"/>
      <c r="S60" s="8466"/>
      <c r="T60" s="8466"/>
      <c r="U60" s="8466"/>
      <c r="V60" s="8466"/>
      <c r="W60" s="8466"/>
      <c r="X60" s="8466"/>
      <c r="Y60" s="8466"/>
      <c r="Z60" s="8466"/>
      <c r="AA60" s="8466"/>
      <c r="AB60" s="8466"/>
    </row>
    <row r="61" spans="1:29" s="4552" customFormat="1" ht="13.5" customHeight="1">
      <c r="B61" s="8466" t="s">
        <v>6240</v>
      </c>
      <c r="C61" s="8466"/>
      <c r="D61" s="8466"/>
      <c r="E61" s="8466"/>
      <c r="F61" s="8466"/>
      <c r="G61" s="8466"/>
      <c r="H61" s="8466"/>
      <c r="I61" s="8466"/>
      <c r="J61" s="8466"/>
      <c r="K61" s="8466"/>
      <c r="L61" s="8466"/>
      <c r="M61" s="8466"/>
      <c r="N61" s="8466"/>
      <c r="O61" s="8466"/>
      <c r="P61" s="8466"/>
      <c r="Q61" s="8466"/>
      <c r="R61" s="8466"/>
      <c r="S61" s="8466"/>
      <c r="T61" s="8466"/>
      <c r="U61" s="8466"/>
      <c r="V61" s="8466"/>
      <c r="W61" s="8466"/>
      <c r="X61" s="8466"/>
      <c r="Y61" s="8466"/>
      <c r="Z61" s="8466"/>
      <c r="AA61" s="8466"/>
      <c r="AB61" s="8466"/>
    </row>
    <row r="62" spans="1:29" s="4552" customFormat="1" ht="23.25" customHeight="1">
      <c r="B62" s="8466"/>
      <c r="C62" s="8466"/>
      <c r="D62" s="8466"/>
      <c r="E62" s="8466"/>
      <c r="F62" s="8466"/>
      <c r="G62" s="8466"/>
      <c r="H62" s="8466"/>
      <c r="I62" s="8466"/>
      <c r="J62" s="8466"/>
      <c r="K62" s="8466"/>
      <c r="L62" s="8466"/>
      <c r="M62" s="8466"/>
      <c r="N62" s="8466"/>
      <c r="O62" s="8466"/>
      <c r="P62" s="8466"/>
      <c r="Q62" s="8466"/>
      <c r="R62" s="8466"/>
      <c r="S62" s="8466"/>
      <c r="T62" s="8466"/>
      <c r="U62" s="8466"/>
      <c r="V62" s="8466"/>
      <c r="W62" s="8466"/>
      <c r="X62" s="8466"/>
      <c r="Y62" s="8466"/>
      <c r="Z62" s="8466"/>
      <c r="AA62" s="8466"/>
      <c r="AB62" s="8466"/>
    </row>
    <row r="63" spans="1:29" s="4552" customFormat="1" ht="15.75" customHeight="1">
      <c r="B63" s="8466" t="s">
        <v>6241</v>
      </c>
      <c r="C63" s="8466"/>
      <c r="D63" s="8466"/>
      <c r="E63" s="8466"/>
      <c r="F63" s="8466"/>
      <c r="G63" s="8466"/>
      <c r="H63" s="8466"/>
      <c r="I63" s="8466"/>
      <c r="J63" s="8466"/>
      <c r="K63" s="8466"/>
      <c r="L63" s="8466"/>
      <c r="M63" s="8466"/>
      <c r="N63" s="8466"/>
      <c r="O63" s="8466"/>
      <c r="P63" s="8466"/>
      <c r="Q63" s="8466"/>
      <c r="R63" s="8466"/>
      <c r="S63" s="8466"/>
      <c r="T63" s="8466"/>
      <c r="U63" s="8466"/>
      <c r="V63" s="8466"/>
      <c r="W63" s="8466"/>
      <c r="X63" s="8466"/>
      <c r="Y63" s="8466"/>
      <c r="Z63" s="8466"/>
      <c r="AA63" s="8466"/>
      <c r="AB63" s="8466"/>
    </row>
    <row r="64" spans="1:29" s="4552" customFormat="1" ht="34.5" customHeight="1">
      <c r="B64" s="8466"/>
      <c r="C64" s="8466"/>
      <c r="D64" s="8466"/>
      <c r="E64" s="8466"/>
      <c r="F64" s="8466"/>
      <c r="G64" s="8466"/>
      <c r="H64" s="8466"/>
      <c r="I64" s="8466"/>
      <c r="J64" s="8466"/>
      <c r="K64" s="8466"/>
      <c r="L64" s="8466"/>
      <c r="M64" s="8466"/>
      <c r="N64" s="8466"/>
      <c r="O64" s="8466"/>
      <c r="P64" s="8466"/>
      <c r="Q64" s="8466"/>
      <c r="R64" s="8466"/>
      <c r="S64" s="8466"/>
      <c r="T64" s="8466"/>
      <c r="U64" s="8466"/>
      <c r="V64" s="8466"/>
      <c r="W64" s="8466"/>
      <c r="X64" s="8466"/>
      <c r="Y64" s="8466"/>
      <c r="Z64" s="8466"/>
      <c r="AA64" s="8466"/>
      <c r="AB64" s="8466"/>
    </row>
    <row r="65" spans="1:29" s="4552" customFormat="1" ht="184.5" customHeight="1">
      <c r="A65" s="4570"/>
      <c r="B65" s="4568"/>
      <c r="C65" s="4568"/>
      <c r="D65" s="4568"/>
      <c r="E65" s="4569"/>
      <c r="F65" s="4568"/>
      <c r="G65" s="4568"/>
      <c r="H65" s="4568"/>
      <c r="I65" s="4568"/>
      <c r="J65" s="4568"/>
      <c r="K65" s="4568"/>
      <c r="L65" s="4568"/>
      <c r="M65" s="4568"/>
      <c r="N65" s="4568"/>
      <c r="O65" s="4568"/>
      <c r="P65" s="4568"/>
      <c r="Q65" s="4568"/>
      <c r="R65" s="4568"/>
      <c r="S65" s="4568"/>
      <c r="T65" s="4568"/>
      <c r="U65" s="4568"/>
      <c r="V65" s="4568"/>
      <c r="W65" s="4568"/>
      <c r="X65" s="4568"/>
      <c r="Y65" s="4568"/>
      <c r="Z65" s="4568"/>
      <c r="AA65" s="4568"/>
      <c r="AB65" s="4568"/>
    </row>
    <row r="66" spans="1:29" s="4564" customFormat="1" ht="36">
      <c r="B66" s="4592" t="s">
        <v>6242</v>
      </c>
      <c r="C66" s="4593"/>
      <c r="D66" s="4593"/>
      <c r="E66" s="8467" t="s">
        <v>6243</v>
      </c>
      <c r="F66" s="8467"/>
      <c r="G66" s="8467"/>
      <c r="H66" s="8467"/>
      <c r="I66" s="8467"/>
      <c r="J66" s="8467"/>
      <c r="K66" s="8467"/>
      <c r="L66" s="8467"/>
      <c r="M66" s="8467"/>
      <c r="N66" s="8467"/>
      <c r="O66" s="8467"/>
      <c r="P66" s="8467"/>
      <c r="Q66" s="8467"/>
      <c r="R66" s="8467"/>
      <c r="S66" s="8467"/>
      <c r="T66" s="8467"/>
      <c r="U66" s="8467"/>
      <c r="V66" s="8467"/>
      <c r="W66" s="8467"/>
      <c r="X66" s="8467"/>
      <c r="Y66" s="8467"/>
      <c r="Z66" s="8467"/>
      <c r="AA66" s="8467"/>
      <c r="AB66" s="8468"/>
      <c r="AC66" s="4552"/>
    </row>
    <row r="67" spans="1:29" s="4564" customFormat="1" ht="23.25" customHeight="1">
      <c r="B67" s="4574"/>
      <c r="C67" s="4574"/>
      <c r="D67" s="4574"/>
      <c r="E67" s="4575"/>
      <c r="F67" s="4574"/>
      <c r="G67" s="4574"/>
      <c r="H67" s="4574"/>
      <c r="I67" s="4574"/>
      <c r="J67" s="4574"/>
      <c r="K67" s="4574"/>
      <c r="L67" s="4574"/>
      <c r="M67" s="4574"/>
      <c r="N67" s="4574"/>
      <c r="O67" s="4574"/>
      <c r="P67" s="4574"/>
      <c r="Q67" s="4574"/>
      <c r="R67" s="4574"/>
      <c r="S67" s="4574"/>
      <c r="T67" s="4574"/>
      <c r="U67" s="4574"/>
      <c r="V67" s="4574"/>
      <c r="W67" s="4574"/>
      <c r="X67" s="4574"/>
      <c r="Y67" s="4574"/>
      <c r="Z67" s="4574"/>
      <c r="AA67" s="4574"/>
      <c r="AB67" s="4574"/>
      <c r="AC67" s="4552"/>
    </row>
    <row r="68" spans="1:29" s="4552" customFormat="1" ht="28.5">
      <c r="B68" s="4568"/>
      <c r="C68" s="4606" t="s">
        <v>6244</v>
      </c>
      <c r="D68" s="4568"/>
      <c r="E68" s="4568"/>
      <c r="F68" s="4569"/>
      <c r="G68" s="4568"/>
      <c r="H68" s="4568"/>
      <c r="I68" s="4568"/>
      <c r="J68" s="4568"/>
      <c r="K68" s="4568"/>
      <c r="L68" s="4568"/>
      <c r="M68" s="4568"/>
      <c r="N68" s="4568"/>
      <c r="O68" s="4568"/>
      <c r="P68" s="4568"/>
      <c r="Q68" s="4568"/>
      <c r="R68" s="4568"/>
      <c r="S68" s="4568"/>
      <c r="T68" s="4568"/>
      <c r="U68" s="4568"/>
      <c r="V68" s="4568"/>
      <c r="W68" s="4568"/>
      <c r="X68" s="4568"/>
      <c r="Y68" s="4568"/>
      <c r="Z68" s="4568"/>
      <c r="AA68" s="4568"/>
      <c r="AB68" s="4568"/>
    </row>
    <row r="69" spans="1:29" s="4552" customFormat="1" ht="28.5">
      <c r="B69" s="4573"/>
      <c r="C69" s="4607" t="s">
        <v>6245</v>
      </c>
      <c r="D69" s="8469">
        <v>36697</v>
      </c>
      <c r="E69" s="8469"/>
      <c r="F69" s="4573" t="s">
        <v>6246</v>
      </c>
      <c r="G69" s="4573"/>
      <c r="H69" s="4573"/>
      <c r="I69" s="4573"/>
      <c r="J69" s="4607" t="s">
        <v>6247</v>
      </c>
      <c r="K69" s="4583"/>
      <c r="L69" s="4570"/>
      <c r="M69" s="4570"/>
      <c r="N69" s="4571" t="s">
        <v>6248</v>
      </c>
      <c r="O69" s="4583" t="s">
        <v>416</v>
      </c>
      <c r="P69" s="4568"/>
      <c r="Q69" s="4570"/>
      <c r="R69" s="4571" t="s">
        <v>6249</v>
      </c>
      <c r="S69" s="4583"/>
      <c r="T69" s="4568"/>
      <c r="U69" s="4570"/>
      <c r="V69" s="4571" t="s">
        <v>6237</v>
      </c>
      <c r="W69" s="4572" t="s">
        <v>6250</v>
      </c>
      <c r="X69" s="4573"/>
      <c r="Y69" s="4568"/>
      <c r="Z69" s="4568"/>
      <c r="AA69" s="4568"/>
      <c r="AB69" s="4568"/>
    </row>
    <row r="70" spans="1:29" s="4552" customFormat="1" ht="28.5">
      <c r="A70" s="4570"/>
      <c r="B70" s="4568"/>
      <c r="C70" s="4571"/>
      <c r="D70" s="4571"/>
      <c r="E70" s="4571"/>
      <c r="F70" s="4571"/>
      <c r="G70" s="4571"/>
      <c r="H70" s="4571"/>
      <c r="I70" s="4571"/>
      <c r="J70" s="4570"/>
      <c r="K70" s="4570"/>
      <c r="L70" s="4568"/>
      <c r="M70" s="4568"/>
      <c r="N70" s="4568"/>
      <c r="O70" s="4568"/>
      <c r="P70" s="4568"/>
      <c r="Q70" s="4568"/>
      <c r="R70" s="4568"/>
      <c r="S70" s="4568"/>
      <c r="T70" s="4568"/>
      <c r="U70" s="4568"/>
      <c r="V70" s="4568"/>
      <c r="W70" s="4568"/>
      <c r="X70" s="4568"/>
      <c r="Y70" s="4568"/>
      <c r="Z70" s="4568"/>
      <c r="AA70" s="4568"/>
      <c r="AB70" s="4568"/>
    </row>
    <row r="71" spans="1:29" s="4552" customFormat="1" ht="28.5">
      <c r="A71" s="4570"/>
      <c r="B71" s="4571"/>
      <c r="C71" s="4571"/>
      <c r="D71" s="4571"/>
      <c r="E71" s="4571"/>
      <c r="F71" s="4571"/>
      <c r="G71" s="4571"/>
      <c r="H71" s="4568"/>
      <c r="I71" s="4568"/>
      <c r="J71" s="4568"/>
      <c r="K71" s="4568"/>
      <c r="L71" s="4568"/>
      <c r="M71" s="4568"/>
      <c r="N71" s="4568"/>
      <c r="O71" s="4568"/>
      <c r="P71" s="4568"/>
      <c r="Q71" s="4568"/>
      <c r="R71" s="4568"/>
      <c r="S71" s="4568"/>
      <c r="T71" s="4568"/>
      <c r="U71" s="4568"/>
      <c r="V71" s="4568"/>
      <c r="W71" s="4568"/>
      <c r="X71" s="4568"/>
      <c r="Y71" s="4568"/>
      <c r="Z71" s="4568"/>
      <c r="AA71" s="4568"/>
      <c r="AB71" s="4568"/>
    </row>
    <row r="72" spans="1:29" s="4552" customFormat="1" ht="28.5">
      <c r="A72" s="4570"/>
      <c r="B72" s="4568"/>
      <c r="C72" s="4568"/>
      <c r="D72" s="4568"/>
      <c r="E72" s="4569"/>
      <c r="F72" s="4568"/>
      <c r="G72" s="4568"/>
      <c r="H72" s="4568"/>
      <c r="I72" s="4568"/>
      <c r="J72" s="4568"/>
      <c r="K72" s="4568"/>
      <c r="L72" s="4568"/>
      <c r="M72" s="4568"/>
      <c r="N72" s="4568"/>
      <c r="O72" s="4568"/>
      <c r="P72" s="4568"/>
      <c r="Q72" s="4568"/>
      <c r="R72" s="4568"/>
      <c r="S72" s="4568"/>
      <c r="T72" s="4568"/>
      <c r="U72" s="4568"/>
      <c r="V72" s="4568"/>
      <c r="W72" s="4568"/>
      <c r="X72" s="4568"/>
      <c r="Y72" s="4568"/>
      <c r="Z72" s="4568"/>
      <c r="AA72" s="4568"/>
      <c r="AB72" s="4568"/>
    </row>
    <row r="73" spans="1:29" s="4552" customFormat="1" ht="28.5">
      <c r="A73" s="4570"/>
      <c r="B73" s="4570"/>
      <c r="C73" s="4568"/>
      <c r="D73" s="4568"/>
      <c r="E73" s="4569"/>
      <c r="F73" s="4570"/>
      <c r="G73" s="4609" t="s">
        <v>6251</v>
      </c>
      <c r="H73" s="4570"/>
      <c r="I73" s="4608">
        <v>36785</v>
      </c>
      <c r="J73" s="4568" t="s">
        <v>6252</v>
      </c>
      <c r="K73" s="4568"/>
      <c r="L73" s="4568"/>
      <c r="M73" s="4570"/>
      <c r="N73" s="4568"/>
      <c r="O73" s="4570"/>
      <c r="P73" s="4568"/>
      <c r="Q73" s="4568"/>
      <c r="R73" s="4568"/>
      <c r="S73" s="4609" t="s">
        <v>6253</v>
      </c>
      <c r="T73" s="4568"/>
      <c r="U73" s="4568"/>
      <c r="V73" s="4571" t="s">
        <v>6254</v>
      </c>
      <c r="W73" s="8469">
        <v>36786</v>
      </c>
      <c r="X73" s="8469"/>
      <c r="Y73" s="8469"/>
      <c r="Z73" s="4568"/>
      <c r="AA73" s="4568"/>
      <c r="AB73" s="4568"/>
    </row>
    <row r="74" spans="1:29" s="4552" customFormat="1" ht="9" customHeight="1">
      <c r="A74" s="4570"/>
      <c r="B74" s="4568"/>
      <c r="C74" s="4568"/>
      <c r="D74" s="4568"/>
      <c r="E74" s="4569"/>
      <c r="F74" s="4568"/>
      <c r="G74" s="4568"/>
      <c r="H74" s="4568"/>
      <c r="I74" s="4568"/>
      <c r="J74" s="4568"/>
      <c r="K74" s="4568"/>
      <c r="L74" s="4568"/>
      <c r="M74" s="4568"/>
      <c r="N74" s="4568"/>
      <c r="O74" s="4570"/>
      <c r="P74" s="4568"/>
      <c r="Q74" s="4568"/>
      <c r="R74" s="4568"/>
      <c r="S74" s="4568"/>
      <c r="T74" s="4568"/>
      <c r="U74" s="4568"/>
      <c r="V74" s="4571"/>
      <c r="W74" s="4568"/>
      <c r="X74" s="4568"/>
      <c r="Y74" s="4568"/>
      <c r="Z74" s="4568"/>
      <c r="AA74" s="4568"/>
      <c r="AB74" s="4568"/>
    </row>
    <row r="75" spans="1:29" s="4552" customFormat="1" ht="28.5">
      <c r="A75" s="4570"/>
      <c r="B75" s="4568"/>
      <c r="C75" s="4568"/>
      <c r="D75" s="4568"/>
      <c r="E75" s="4569"/>
      <c r="F75" s="4568"/>
      <c r="G75" s="4568"/>
      <c r="H75" s="4568"/>
      <c r="I75" s="4568"/>
      <c r="J75" s="4568"/>
      <c r="K75" s="4568"/>
      <c r="L75" s="4568"/>
      <c r="M75" s="4568"/>
      <c r="N75" s="4568"/>
      <c r="O75" s="4570"/>
      <c r="P75" s="4568"/>
      <c r="Q75" s="4568"/>
      <c r="R75" s="4568"/>
      <c r="S75" s="4568"/>
      <c r="T75" s="4568"/>
      <c r="U75" s="4568"/>
      <c r="V75" s="4571" t="s">
        <v>6255</v>
      </c>
      <c r="W75" s="8469">
        <v>36792</v>
      </c>
      <c r="X75" s="8469"/>
      <c r="Y75" s="8469"/>
      <c r="Z75" s="4568"/>
      <c r="AA75" s="4568"/>
      <c r="AB75" s="4568"/>
    </row>
    <row r="76" spans="1:29" s="4552" customFormat="1" ht="20.100000000000001" customHeight="1">
      <c r="A76" s="4570"/>
      <c r="B76" s="4568"/>
      <c r="C76" s="4568"/>
      <c r="D76" s="4568"/>
      <c r="E76" s="4569"/>
      <c r="F76" s="4568"/>
      <c r="G76" s="4568"/>
      <c r="H76" s="4568"/>
      <c r="I76" s="4568"/>
      <c r="J76" s="4568"/>
      <c r="K76" s="4568"/>
      <c r="L76" s="4568"/>
      <c r="M76" s="4568"/>
      <c r="N76" s="4568"/>
      <c r="O76" s="4568"/>
      <c r="P76" s="4568"/>
      <c r="Q76" s="4568"/>
      <c r="R76" s="4568"/>
      <c r="S76" s="4568"/>
      <c r="T76" s="4568"/>
      <c r="U76" s="4568"/>
      <c r="V76" s="4568"/>
      <c r="W76" s="4568"/>
      <c r="X76" s="4568"/>
      <c r="Y76" s="4568"/>
      <c r="Z76" s="4568"/>
      <c r="AA76" s="4568"/>
      <c r="AB76" s="4568"/>
    </row>
    <row r="77" spans="1:29" s="4552" customFormat="1" ht="20.100000000000001" customHeight="1">
      <c r="A77" s="4570"/>
      <c r="B77" s="4568"/>
      <c r="C77" s="4568"/>
      <c r="D77" s="4568"/>
      <c r="E77" s="4569"/>
      <c r="F77" s="4568"/>
      <c r="G77" s="4568"/>
      <c r="H77" s="4568"/>
      <c r="I77" s="4568"/>
      <c r="J77" s="4568"/>
      <c r="K77" s="4568"/>
      <c r="L77" s="4568"/>
      <c r="M77" s="4568"/>
      <c r="N77" s="4568"/>
      <c r="O77" s="4568"/>
      <c r="P77" s="4568"/>
      <c r="Q77" s="4568"/>
      <c r="R77" s="4568"/>
      <c r="S77" s="4568"/>
      <c r="T77" s="4568"/>
      <c r="U77" s="4568"/>
      <c r="V77" s="4568"/>
      <c r="W77" s="4568"/>
      <c r="X77" s="4568"/>
      <c r="Y77" s="4568"/>
      <c r="Z77" s="4568"/>
      <c r="AA77" s="4568"/>
      <c r="AB77" s="4568"/>
    </row>
    <row r="78" spans="1:29" s="4552" customFormat="1" ht="20.100000000000001" customHeight="1">
      <c r="A78" s="4570"/>
      <c r="B78" s="4568"/>
      <c r="C78" s="4568"/>
      <c r="D78" s="4568"/>
      <c r="E78" s="4569"/>
      <c r="F78" s="4568"/>
      <c r="G78" s="4568"/>
      <c r="H78" s="4568"/>
      <c r="I78" s="4568"/>
      <c r="J78" s="4568"/>
      <c r="K78" s="4568"/>
      <c r="L78" s="4568"/>
      <c r="M78" s="4568"/>
      <c r="N78" s="4568"/>
      <c r="O78" s="4568"/>
      <c r="P78" s="4568"/>
      <c r="Q78" s="4568"/>
      <c r="R78" s="4568"/>
      <c r="S78" s="4568"/>
      <c r="T78" s="4568"/>
      <c r="U78" s="4568"/>
      <c r="V78" s="4568"/>
      <c r="W78" s="4568"/>
      <c r="X78" s="4568"/>
      <c r="Y78" s="4568"/>
      <c r="Z78" s="4568"/>
      <c r="AA78" s="4568"/>
      <c r="AB78" s="4568"/>
    </row>
    <row r="79" spans="1:29" s="4552" customFormat="1" ht="19.5" customHeight="1">
      <c r="A79" s="4570"/>
      <c r="B79" s="4568"/>
      <c r="C79" s="4568"/>
      <c r="D79" s="4568"/>
      <c r="E79" s="4569"/>
      <c r="F79" s="4568"/>
      <c r="G79" s="4568"/>
      <c r="H79" s="4568"/>
      <c r="I79" s="4568"/>
      <c r="J79" s="4568"/>
      <c r="K79" s="4568"/>
      <c r="L79" s="4568"/>
      <c r="M79" s="4568"/>
      <c r="N79" s="4568"/>
      <c r="O79" s="4568"/>
      <c r="P79" s="4568"/>
      <c r="Q79" s="4568"/>
      <c r="R79" s="4568"/>
      <c r="S79" s="4568"/>
      <c r="T79" s="4568"/>
      <c r="U79" s="4568"/>
      <c r="V79" s="4568"/>
      <c r="W79" s="4568"/>
      <c r="X79" s="4568"/>
      <c r="Y79" s="4568"/>
      <c r="Z79" s="4568"/>
      <c r="AA79" s="4568"/>
      <c r="AB79" s="4568"/>
    </row>
    <row r="80" spans="1:29" s="4552" customFormat="1" ht="19.5" customHeight="1">
      <c r="A80" s="4570"/>
      <c r="B80" s="4568"/>
      <c r="C80" s="4568"/>
      <c r="D80" s="4568"/>
      <c r="E80" s="4569"/>
      <c r="F80" s="4568"/>
      <c r="G80" s="4568"/>
      <c r="H80" s="4568"/>
      <c r="I80" s="4568"/>
      <c r="J80" s="4568"/>
      <c r="K80" s="4568"/>
      <c r="L80" s="4568"/>
      <c r="M80" s="4568"/>
      <c r="N80" s="4568"/>
      <c r="O80" s="4568"/>
      <c r="P80" s="4568"/>
      <c r="Q80" s="4568"/>
      <c r="R80" s="4568"/>
      <c r="S80" s="4568"/>
      <c r="T80" s="4568"/>
      <c r="U80" s="4568"/>
      <c r="V80" s="4568"/>
      <c r="W80" s="4568"/>
      <c r="X80" s="4568"/>
      <c r="Y80" s="4568"/>
      <c r="Z80" s="4568"/>
      <c r="AA80" s="4568"/>
      <c r="AB80" s="4568"/>
    </row>
    <row r="81" spans="1:29" s="4564" customFormat="1" ht="36">
      <c r="B81" s="4592" t="s">
        <v>6256</v>
      </c>
      <c r="C81" s="4593"/>
      <c r="D81" s="4593"/>
      <c r="E81" s="8467" t="s">
        <v>6257</v>
      </c>
      <c r="F81" s="8467"/>
      <c r="G81" s="8467"/>
      <c r="H81" s="8467"/>
      <c r="I81" s="8467"/>
      <c r="J81" s="8467"/>
      <c r="K81" s="8467"/>
      <c r="L81" s="8467"/>
      <c r="M81" s="8467"/>
      <c r="N81" s="8467"/>
      <c r="O81" s="8467"/>
      <c r="P81" s="8467"/>
      <c r="Q81" s="8467"/>
      <c r="R81" s="8467"/>
      <c r="S81" s="8467"/>
      <c r="T81" s="8467"/>
      <c r="U81" s="8467"/>
      <c r="V81" s="8467"/>
      <c r="W81" s="8467"/>
      <c r="X81" s="8467"/>
      <c r="Y81" s="8467"/>
      <c r="Z81" s="8467"/>
      <c r="AA81" s="8467"/>
      <c r="AB81" s="8468"/>
      <c r="AC81" s="4552"/>
    </row>
    <row r="82" spans="1:29" s="4552" customFormat="1" ht="20.100000000000001" customHeight="1">
      <c r="A82" s="4570"/>
      <c r="B82" s="4997"/>
      <c r="C82" s="4998"/>
      <c r="D82" s="4998"/>
      <c r="E82" s="4998"/>
      <c r="F82" s="4998"/>
      <c r="G82" s="4998"/>
      <c r="H82" s="4998"/>
      <c r="I82" s="4998"/>
      <c r="J82" s="4998"/>
      <c r="K82" s="4998"/>
      <c r="L82" s="4998"/>
      <c r="M82" s="4998"/>
      <c r="N82" s="4998"/>
      <c r="O82" s="4998"/>
      <c r="P82" s="4998"/>
      <c r="Q82" s="4999"/>
      <c r="R82" s="5000"/>
      <c r="S82" s="4568"/>
      <c r="T82" s="4568"/>
      <c r="U82" s="4568"/>
      <c r="V82" s="4568"/>
      <c r="W82" s="4568"/>
      <c r="X82" s="4568"/>
      <c r="Y82" s="4568"/>
      <c r="Z82" s="4568"/>
      <c r="AA82" s="4568"/>
      <c r="AB82" s="4568"/>
    </row>
    <row r="83" spans="1:29" s="4552" customFormat="1" ht="20.100000000000001" customHeight="1">
      <c r="A83" s="4570"/>
      <c r="B83" s="4610"/>
      <c r="C83" s="4611"/>
      <c r="D83" s="4611"/>
      <c r="E83" s="4611"/>
      <c r="F83" s="4612"/>
      <c r="G83" s="4611"/>
      <c r="H83" s="4611"/>
      <c r="I83" s="4611"/>
      <c r="J83" s="4611"/>
      <c r="K83" s="4611"/>
      <c r="L83" s="4611"/>
      <c r="M83" s="4611"/>
      <c r="N83" s="4611"/>
      <c r="O83" s="4611"/>
      <c r="P83" s="4611"/>
      <c r="Q83" s="4613"/>
      <c r="R83" s="4999"/>
      <c r="S83" s="4568"/>
      <c r="T83" s="4568"/>
      <c r="U83" s="4568"/>
      <c r="V83" s="4568"/>
      <c r="W83" s="4568"/>
      <c r="X83" s="4568"/>
      <c r="Y83" s="4568"/>
      <c r="Z83" s="4568"/>
      <c r="AA83" s="4568"/>
      <c r="AB83" s="4568"/>
    </row>
    <row r="84" spans="1:29" s="4552" customFormat="1" ht="20.100000000000001" customHeight="1">
      <c r="A84" s="4570"/>
      <c r="B84" s="4610"/>
      <c r="C84" s="4614" t="s">
        <v>6258</v>
      </c>
      <c r="D84" s="4611"/>
      <c r="E84" s="4611"/>
      <c r="F84" s="4611" t="s">
        <v>6259</v>
      </c>
      <c r="G84" s="4611"/>
      <c r="H84" s="4611"/>
      <c r="I84" s="4611"/>
      <c r="J84" s="4611"/>
      <c r="K84" s="4611"/>
      <c r="L84" s="4611"/>
      <c r="M84" s="4611"/>
      <c r="N84" s="4611"/>
      <c r="O84" s="4611"/>
      <c r="P84" s="4611"/>
      <c r="Q84" s="4613"/>
      <c r="R84" s="4999"/>
      <c r="S84" s="4568"/>
      <c r="T84" s="4568"/>
      <c r="U84" s="4568"/>
      <c r="V84" s="4568"/>
      <c r="W84" s="4568"/>
      <c r="X84" s="4568"/>
      <c r="Y84" s="4568"/>
      <c r="Z84" s="4568"/>
      <c r="AA84" s="4568"/>
      <c r="AB84" s="4568"/>
    </row>
    <row r="85" spans="1:29" s="4552" customFormat="1" ht="20.100000000000001" customHeight="1">
      <c r="A85" s="4570"/>
      <c r="B85" s="4610"/>
      <c r="C85" s="4614"/>
      <c r="D85" s="4611"/>
      <c r="E85" s="4611"/>
      <c r="F85" s="4570"/>
      <c r="G85" s="4570"/>
      <c r="H85" s="4570"/>
      <c r="I85" s="4611"/>
      <c r="J85" s="4611"/>
      <c r="K85" s="4611"/>
      <c r="L85" s="4611"/>
      <c r="M85" s="4611"/>
      <c r="N85" s="4611"/>
      <c r="O85" s="4611"/>
      <c r="P85" s="4611"/>
      <c r="Q85" s="4613"/>
      <c r="R85" s="4999"/>
      <c r="S85" s="4568"/>
      <c r="T85" s="4568"/>
      <c r="U85" s="4568"/>
      <c r="V85" s="4568"/>
      <c r="W85" s="4568"/>
      <c r="X85" s="4568"/>
      <c r="Y85" s="4568"/>
      <c r="Z85" s="4568"/>
      <c r="AA85" s="4568"/>
      <c r="AB85" s="4568"/>
    </row>
    <row r="86" spans="1:29" s="4552" customFormat="1" ht="20.100000000000001" customHeight="1">
      <c r="A86" s="4570"/>
      <c r="B86" s="4610"/>
      <c r="C86" s="4613"/>
      <c r="D86" s="4613"/>
      <c r="E86" s="4570"/>
      <c r="F86" s="4570"/>
      <c r="G86" s="4570"/>
      <c r="H86" s="4615" t="s">
        <v>6260</v>
      </c>
      <c r="I86" s="4616">
        <v>0.35</v>
      </c>
      <c r="J86" s="4613"/>
      <c r="K86" s="4613"/>
      <c r="L86" s="4613"/>
      <c r="N86" s="4613"/>
      <c r="P86" s="4617"/>
      <c r="Q86" s="4613"/>
      <c r="R86" s="4999"/>
      <c r="S86" s="4568"/>
      <c r="T86" s="4568"/>
      <c r="U86" s="4568"/>
      <c r="V86" s="4615" t="s">
        <v>6261</v>
      </c>
      <c r="W86" s="8482">
        <v>0.15</v>
      </c>
      <c r="X86" s="8482"/>
      <c r="Y86" s="4568"/>
      <c r="Z86" s="4568"/>
      <c r="AA86" s="4568"/>
      <c r="AB86" s="4568"/>
    </row>
    <row r="87" spans="1:29" s="4552" customFormat="1" ht="20.100000000000001" customHeight="1">
      <c r="A87" s="4570"/>
      <c r="B87" s="4610"/>
      <c r="C87" s="4613"/>
      <c r="D87" s="4613"/>
      <c r="E87" s="4613"/>
      <c r="F87" s="4617"/>
      <c r="G87" s="4617"/>
      <c r="H87" s="4613"/>
      <c r="I87" s="4613"/>
      <c r="J87" s="4613"/>
      <c r="K87" s="4613"/>
      <c r="L87" s="4613"/>
      <c r="M87" s="4613"/>
      <c r="N87" s="4613"/>
      <c r="O87" s="4617"/>
      <c r="P87" s="4617"/>
      <c r="Q87" s="4613"/>
      <c r="R87" s="4999"/>
      <c r="S87" s="4568"/>
      <c r="T87" s="4568"/>
      <c r="U87" s="4568"/>
      <c r="V87" s="4568"/>
      <c r="W87" s="4568"/>
      <c r="X87" s="4568"/>
      <c r="Y87" s="4568"/>
      <c r="Z87" s="4568"/>
      <c r="AA87" s="4568"/>
      <c r="AB87" s="4568"/>
    </row>
    <row r="88" spans="1:29" s="4552" customFormat="1" ht="20.100000000000001" customHeight="1">
      <c r="A88" s="4570"/>
      <c r="B88" s="4610"/>
      <c r="C88" s="4613"/>
      <c r="D88" s="4613"/>
      <c r="E88" s="4570"/>
      <c r="F88" s="4570"/>
      <c r="G88" s="4570"/>
      <c r="H88" s="4615" t="s">
        <v>6262</v>
      </c>
      <c r="I88" s="4616">
        <v>0.35</v>
      </c>
      <c r="J88" s="4613"/>
      <c r="K88" s="4613"/>
      <c r="L88" s="4613"/>
      <c r="N88" s="4613"/>
      <c r="P88" s="4617"/>
      <c r="Q88" s="4613"/>
      <c r="R88" s="4999"/>
      <c r="S88" s="4568"/>
      <c r="T88" s="4568"/>
      <c r="U88" s="4568"/>
      <c r="V88" s="4615" t="s">
        <v>6263</v>
      </c>
      <c r="W88" s="8482">
        <v>0.15</v>
      </c>
      <c r="X88" s="8482"/>
      <c r="Y88" s="4568"/>
      <c r="Z88" s="4568"/>
      <c r="AA88" s="4568"/>
      <c r="AB88" s="4568"/>
    </row>
    <row r="89" spans="1:29" s="4552" customFormat="1" ht="20.100000000000001" customHeight="1">
      <c r="A89" s="4570"/>
      <c r="B89" s="4610"/>
      <c r="C89" s="4613"/>
      <c r="D89" s="4613"/>
      <c r="E89" s="4613"/>
      <c r="F89" s="4617"/>
      <c r="G89" s="4617"/>
      <c r="H89" s="4613"/>
      <c r="I89" s="4613"/>
      <c r="J89" s="4613"/>
      <c r="K89" s="4613"/>
      <c r="L89" s="4613"/>
      <c r="M89" s="4613"/>
      <c r="N89" s="4617"/>
      <c r="O89" s="4617"/>
      <c r="P89" s="4617"/>
      <c r="Q89" s="4613"/>
      <c r="R89" s="4999"/>
      <c r="S89" s="4568"/>
      <c r="T89" s="4568"/>
      <c r="U89" s="4568"/>
      <c r="V89" s="4568"/>
      <c r="W89" s="4568"/>
      <c r="X89" s="4568"/>
      <c r="Y89" s="4568"/>
      <c r="Z89" s="4568"/>
      <c r="AA89" s="4568"/>
      <c r="AB89" s="4568"/>
    </row>
    <row r="90" spans="1:29" s="4552" customFormat="1" ht="20.100000000000001" customHeight="1">
      <c r="A90" s="4570"/>
      <c r="B90" s="4610"/>
      <c r="C90" s="4618"/>
      <c r="D90" s="4618"/>
      <c r="E90" s="4618"/>
      <c r="F90" s="4618"/>
      <c r="G90" s="4618"/>
      <c r="H90" s="4615" t="s">
        <v>6264</v>
      </c>
      <c r="I90" s="4616"/>
      <c r="K90" s="4619"/>
      <c r="L90" s="4619"/>
      <c r="M90" s="4619"/>
      <c r="P90" s="4613"/>
      <c r="Q90" s="4613"/>
      <c r="R90" s="4999"/>
      <c r="S90" s="4568"/>
      <c r="T90" s="4568"/>
      <c r="U90" s="4568"/>
      <c r="V90" s="4615" t="s">
        <v>6264</v>
      </c>
      <c r="W90" s="8482"/>
      <c r="X90" s="8482"/>
      <c r="Y90" s="4568"/>
      <c r="Z90" s="4568"/>
      <c r="AA90" s="4568"/>
      <c r="AB90" s="4568"/>
    </row>
    <row r="91" spans="1:29" s="4552" customFormat="1" ht="20.100000000000001" customHeight="1">
      <c r="A91" s="4570"/>
      <c r="B91" s="4610"/>
      <c r="C91" s="4613"/>
      <c r="D91" s="4613"/>
      <c r="E91" s="4613"/>
      <c r="F91" s="4620"/>
      <c r="G91" s="4613"/>
      <c r="H91" s="4613"/>
      <c r="I91" s="8476"/>
      <c r="J91" s="8476"/>
      <c r="K91" s="4613"/>
      <c r="L91" s="4613"/>
      <c r="M91" s="4613"/>
      <c r="N91" s="4613"/>
      <c r="O91" s="4613"/>
      <c r="P91" s="4613"/>
      <c r="Q91" s="4613"/>
      <c r="R91" s="4999"/>
      <c r="S91" s="4568"/>
      <c r="T91" s="4568"/>
      <c r="U91" s="4568"/>
      <c r="V91" s="4568"/>
      <c r="W91" s="4568"/>
      <c r="X91" s="4568"/>
      <c r="Y91" s="4568"/>
      <c r="Z91" s="4568"/>
      <c r="AA91" s="4568"/>
      <c r="AB91" s="4568"/>
    </row>
    <row r="92" spans="1:29" s="4552" customFormat="1" ht="20.100000000000001" customHeight="1">
      <c r="A92" s="4570"/>
      <c r="B92" s="4610"/>
      <c r="C92" s="4613"/>
      <c r="D92" s="4621" t="s">
        <v>6265</v>
      </c>
      <c r="F92" s="4620"/>
      <c r="G92" s="4613"/>
      <c r="H92" s="4613"/>
      <c r="I92" s="4617"/>
      <c r="J92" s="4617"/>
      <c r="K92" s="4613"/>
      <c r="L92" s="4613"/>
      <c r="M92" s="4613"/>
      <c r="N92" s="4613"/>
      <c r="O92" s="4613"/>
      <c r="P92" s="4613"/>
      <c r="Q92" s="4613"/>
      <c r="R92" s="4999"/>
      <c r="S92" s="4568"/>
      <c r="T92" s="4568"/>
      <c r="U92" s="4568"/>
      <c r="V92" s="4568"/>
      <c r="W92" s="4568"/>
      <c r="X92" s="4568"/>
      <c r="Y92" s="4568"/>
      <c r="Z92" s="4568"/>
      <c r="AA92" s="4568"/>
      <c r="AB92" s="4568"/>
    </row>
    <row r="93" spans="1:29" s="4552" customFormat="1" ht="20.100000000000001" customHeight="1">
      <c r="A93" s="4570"/>
      <c r="B93" s="4610"/>
      <c r="C93" s="4614"/>
      <c r="D93" s="4614"/>
      <c r="E93" s="4613"/>
      <c r="F93" s="4620"/>
      <c r="G93" s="4613"/>
      <c r="H93" s="4613"/>
      <c r="I93" s="4613"/>
      <c r="J93" s="4613"/>
      <c r="K93" s="4613"/>
      <c r="L93" s="4613"/>
      <c r="M93" s="4613"/>
      <c r="N93" s="4613"/>
      <c r="O93" s="4613"/>
      <c r="P93" s="4613"/>
      <c r="Q93" s="4613"/>
      <c r="R93" s="4999"/>
      <c r="S93" s="4568"/>
      <c r="T93" s="4568"/>
      <c r="U93" s="4568"/>
      <c r="V93" s="4568"/>
      <c r="W93" s="4568"/>
      <c r="X93" s="4568"/>
      <c r="Y93" s="4568"/>
      <c r="Z93" s="4568"/>
      <c r="AA93" s="4568"/>
      <c r="AB93" s="4568"/>
    </row>
    <row r="94" spans="1:29" s="4552" customFormat="1" ht="20.100000000000001" customHeight="1">
      <c r="A94" s="4570"/>
      <c r="B94" s="4610"/>
      <c r="C94" s="4622"/>
      <c r="D94" s="4622"/>
      <c r="E94" s="4622" t="s">
        <v>6266</v>
      </c>
      <c r="F94" s="4622"/>
      <c r="G94" s="4622"/>
      <c r="H94" s="4622"/>
      <c r="I94" s="4613"/>
      <c r="J94" s="4613"/>
      <c r="K94" s="4613"/>
      <c r="L94" s="4613"/>
      <c r="M94" s="4613"/>
      <c r="N94" s="4613"/>
      <c r="O94" s="4613"/>
      <c r="P94" s="4613"/>
      <c r="Q94" s="4613"/>
      <c r="R94" s="4999"/>
      <c r="S94" s="4568"/>
      <c r="T94" s="4568"/>
      <c r="U94" s="4568"/>
      <c r="V94" s="4568"/>
      <c r="W94" s="4568"/>
      <c r="X94" s="4568"/>
      <c r="Y94" s="4568"/>
      <c r="Z94" s="4568"/>
      <c r="AA94" s="4568"/>
      <c r="AB94" s="4568"/>
    </row>
    <row r="95" spans="1:29" s="4552" customFormat="1" ht="20.100000000000001" customHeight="1">
      <c r="A95" s="4570"/>
      <c r="B95" s="4610"/>
      <c r="C95" s="4622"/>
      <c r="D95" s="4622"/>
      <c r="E95" s="4622"/>
      <c r="F95" s="4622"/>
      <c r="G95" s="4622"/>
      <c r="H95" s="4622"/>
      <c r="I95" s="4613"/>
      <c r="J95" s="4613"/>
      <c r="K95" s="4613"/>
      <c r="L95" s="4613"/>
      <c r="M95" s="4613"/>
      <c r="N95" s="4613"/>
      <c r="O95" s="4613"/>
      <c r="P95" s="4613"/>
      <c r="Q95" s="4613"/>
      <c r="R95" s="4999"/>
      <c r="S95" s="4568"/>
      <c r="T95" s="4568"/>
      <c r="U95" s="4568"/>
      <c r="V95" s="4568"/>
      <c r="W95" s="4570"/>
      <c r="X95" s="4570"/>
      <c r="Y95" s="4570"/>
      <c r="Z95" s="4570"/>
      <c r="AA95" s="4570"/>
      <c r="AB95" s="4570"/>
    </row>
    <row r="96" spans="1:29" s="4552" customFormat="1" ht="20.100000000000001" customHeight="1" thickBot="1">
      <c r="A96" s="4570"/>
      <c r="B96" s="4610"/>
      <c r="C96" s="4614"/>
      <c r="D96" s="4570"/>
      <c r="E96" s="4570"/>
      <c r="F96" s="4570"/>
      <c r="G96" s="4570"/>
      <c r="H96" s="8477" t="s">
        <v>6267</v>
      </c>
      <c r="I96" s="8477"/>
      <c r="J96" s="8477"/>
      <c r="K96" s="8477"/>
      <c r="L96" s="8477"/>
      <c r="M96" s="8477"/>
      <c r="N96" s="8477"/>
      <c r="O96" s="4613"/>
      <c r="P96" s="4613"/>
      <c r="Q96" s="4613"/>
      <c r="R96" s="4999"/>
      <c r="S96" s="4568"/>
      <c r="T96" s="4568"/>
      <c r="U96" s="4568"/>
      <c r="V96" s="4568"/>
      <c r="W96" s="4570"/>
      <c r="X96" s="4570"/>
      <c r="Y96" s="4570"/>
      <c r="Z96" s="4570"/>
      <c r="AA96" s="4570"/>
      <c r="AB96" s="4570"/>
    </row>
    <row r="97" spans="1:28" s="4552" customFormat="1" ht="20.100000000000001" customHeight="1">
      <c r="A97" s="4570"/>
      <c r="B97" s="4610"/>
      <c r="C97" s="4614"/>
      <c r="D97" s="4570"/>
      <c r="E97" s="4570"/>
      <c r="F97" s="4570"/>
      <c r="G97" s="4570"/>
      <c r="H97" s="8478" t="s">
        <v>6268</v>
      </c>
      <c r="I97" s="8478"/>
      <c r="J97" s="8478"/>
      <c r="K97" s="8478"/>
      <c r="L97" s="8478"/>
      <c r="M97" s="8478"/>
      <c r="N97" s="8478"/>
      <c r="O97" s="4613"/>
      <c r="P97" s="4613"/>
      <c r="Q97" s="4613"/>
      <c r="R97" s="4999"/>
      <c r="S97" s="4568"/>
      <c r="T97" s="4568"/>
      <c r="U97" s="4568"/>
      <c r="V97" s="4568"/>
      <c r="W97" s="4568"/>
      <c r="X97" s="4570"/>
      <c r="Y97" s="4570"/>
      <c r="Z97" s="4570"/>
      <c r="AA97" s="4570"/>
      <c r="AB97" s="4570"/>
    </row>
    <row r="98" spans="1:28" s="4552" customFormat="1" ht="20.100000000000001" customHeight="1">
      <c r="A98" s="4570"/>
      <c r="B98" s="4610"/>
      <c r="C98" s="4614"/>
      <c r="D98" s="4620"/>
      <c r="E98" s="4620"/>
      <c r="F98" s="4620"/>
      <c r="G98" s="4620"/>
      <c r="H98" s="4620"/>
      <c r="I98" s="4620"/>
      <c r="J98" s="4620"/>
      <c r="K98" s="4620"/>
      <c r="L98" s="4613"/>
      <c r="M98" s="4613"/>
      <c r="N98" s="4613"/>
      <c r="O98" s="4613"/>
      <c r="P98" s="4613"/>
      <c r="Q98" s="4613"/>
      <c r="R98" s="4999"/>
      <c r="S98" s="4568"/>
      <c r="T98" s="4568"/>
      <c r="U98" s="4568"/>
      <c r="V98" s="4568"/>
      <c r="W98" s="4568"/>
      <c r="X98" s="4568"/>
      <c r="Y98" s="4568"/>
      <c r="Z98" s="4568"/>
      <c r="AA98" s="4568"/>
      <c r="AB98" s="4568"/>
    </row>
    <row r="99" spans="1:28" s="4552" customFormat="1" ht="20.100000000000001" customHeight="1">
      <c r="A99" s="4570"/>
      <c r="B99" s="4610"/>
      <c r="C99" s="4614"/>
      <c r="D99" s="4614" t="s">
        <v>6269</v>
      </c>
      <c r="E99" s="4613"/>
      <c r="F99" s="4620"/>
      <c r="G99" s="4613"/>
      <c r="H99" s="4613"/>
      <c r="I99" s="4613"/>
      <c r="J99" s="4613"/>
      <c r="K99" s="4613"/>
      <c r="L99" s="4613"/>
      <c r="M99" s="4613"/>
      <c r="N99" s="4613"/>
      <c r="O99" s="4613"/>
      <c r="P99" s="4613"/>
      <c r="Q99" s="4613"/>
      <c r="R99" s="4999"/>
      <c r="S99" s="4568"/>
      <c r="T99" s="4568"/>
      <c r="U99" s="4568"/>
      <c r="V99" s="4568"/>
      <c r="W99" s="4568"/>
      <c r="X99" s="4568"/>
      <c r="Y99" s="4568"/>
      <c r="Z99" s="4568"/>
      <c r="AA99" s="4568"/>
      <c r="AB99" s="4568"/>
    </row>
    <row r="100" spans="1:28" s="4552" customFormat="1" ht="20.100000000000001" customHeight="1">
      <c r="A100" s="4570"/>
      <c r="B100" s="4610"/>
      <c r="C100" s="4614"/>
      <c r="D100" s="4614"/>
      <c r="E100" s="4613"/>
      <c r="F100" s="4620"/>
      <c r="G100" s="4613"/>
      <c r="H100" s="4613"/>
      <c r="I100" s="4613"/>
      <c r="J100" s="4613"/>
      <c r="K100" s="4613"/>
      <c r="L100" s="4613"/>
      <c r="M100" s="4613"/>
      <c r="N100" s="4613"/>
      <c r="O100" s="4613"/>
      <c r="P100" s="4613"/>
      <c r="Q100" s="4613"/>
      <c r="R100" s="4999"/>
      <c r="S100" s="4568"/>
      <c r="T100" s="4568"/>
      <c r="U100" s="4568"/>
      <c r="V100" s="4568"/>
      <c r="W100" s="4568"/>
      <c r="X100" s="4568"/>
      <c r="Y100" s="4568"/>
      <c r="Z100" s="4568"/>
      <c r="AA100" s="4568"/>
      <c r="AB100" s="4568"/>
    </row>
    <row r="101" spans="1:28" s="4552" customFormat="1" ht="20.100000000000001" customHeight="1">
      <c r="A101" s="4570"/>
      <c r="B101" s="4610"/>
      <c r="C101" s="4623"/>
      <c r="D101" s="4623"/>
      <c r="E101" s="4613"/>
      <c r="F101" s="4622"/>
      <c r="G101" s="4624" t="s">
        <v>6270</v>
      </c>
      <c r="H101" s="4624"/>
      <c r="I101" s="4622" t="s">
        <v>6271</v>
      </c>
      <c r="J101" s="4622"/>
      <c r="K101" s="4622"/>
      <c r="L101" s="4622"/>
      <c r="M101" s="4622"/>
      <c r="N101" s="4622"/>
      <c r="O101" s="4622"/>
      <c r="P101" s="4622"/>
      <c r="Q101" s="4613"/>
      <c r="R101" s="4999"/>
      <c r="S101" s="4568"/>
      <c r="T101" s="4568"/>
      <c r="U101" s="4568"/>
      <c r="V101" s="4568"/>
      <c r="W101" s="4568"/>
      <c r="X101" s="4568"/>
      <c r="Y101" s="4568"/>
      <c r="Z101" s="4568"/>
      <c r="AA101" s="4568"/>
      <c r="AB101" s="4568"/>
    </row>
    <row r="102" spans="1:28" s="4552" customFormat="1" ht="20.100000000000001" customHeight="1">
      <c r="A102" s="4570"/>
      <c r="B102" s="4610"/>
      <c r="C102" s="4623"/>
      <c r="D102" s="4623"/>
      <c r="E102" s="4613"/>
      <c r="F102" s="4622"/>
      <c r="G102" s="4624"/>
      <c r="H102" s="4624"/>
      <c r="I102" s="4622"/>
      <c r="J102" s="4622"/>
      <c r="K102" s="4622"/>
      <c r="L102" s="4622"/>
      <c r="M102" s="4622"/>
      <c r="N102" s="4622"/>
      <c r="O102" s="4622"/>
      <c r="P102" s="4622"/>
      <c r="Q102" s="4613"/>
      <c r="R102" s="4999"/>
      <c r="S102" s="4568"/>
      <c r="T102" s="4568"/>
      <c r="U102" s="4568"/>
      <c r="V102" s="4568"/>
      <c r="W102" s="4568"/>
      <c r="X102" s="4568"/>
      <c r="Y102" s="4568"/>
      <c r="Z102" s="4568"/>
      <c r="AA102" s="4568"/>
      <c r="AB102" s="4568"/>
    </row>
    <row r="103" spans="1:28" s="4552" customFormat="1" ht="20.100000000000001" customHeight="1">
      <c r="A103" s="4570"/>
      <c r="B103" s="4610"/>
      <c r="E103" s="4625" t="s">
        <v>6272</v>
      </c>
      <c r="F103" s="4626">
        <v>3</v>
      </c>
      <c r="H103" s="4624"/>
      <c r="I103" s="4625" t="s">
        <v>6273</v>
      </c>
      <c r="J103" s="4626">
        <v>2</v>
      </c>
      <c r="L103" s="4615"/>
      <c r="M103" s="4615" t="s">
        <v>6274</v>
      </c>
      <c r="N103" s="4626">
        <v>1</v>
      </c>
      <c r="O103" s="4570"/>
      <c r="P103" s="4570"/>
      <c r="Q103" s="4613"/>
      <c r="R103" s="4999"/>
      <c r="S103" s="4568"/>
      <c r="T103" s="4568"/>
      <c r="U103" s="4568"/>
      <c r="V103" s="4615" t="s">
        <v>6275</v>
      </c>
      <c r="W103" s="4626" t="s">
        <v>55</v>
      </c>
      <c r="X103" s="4568"/>
      <c r="Y103" s="4568"/>
      <c r="Z103" s="4568"/>
      <c r="AA103" s="4568"/>
      <c r="AB103" s="4568"/>
    </row>
    <row r="104" spans="1:28" s="4552" customFormat="1" ht="20.100000000000001" customHeight="1">
      <c r="A104" s="4570"/>
      <c r="B104" s="4610"/>
      <c r="C104" s="4570"/>
      <c r="D104" s="4570"/>
      <c r="E104" s="4615"/>
      <c r="F104" s="4627"/>
      <c r="G104" s="4570"/>
      <c r="H104" s="4624"/>
      <c r="I104" s="4615"/>
      <c r="J104" s="4627"/>
      <c r="K104" s="4570"/>
      <c r="L104" s="4615"/>
      <c r="M104" s="4615"/>
      <c r="N104" s="4627"/>
      <c r="O104" s="4570"/>
      <c r="P104" s="4570"/>
      <c r="Q104" s="4613"/>
      <c r="R104" s="4999"/>
      <c r="S104" s="4568"/>
      <c r="T104" s="4568"/>
      <c r="U104" s="4568"/>
      <c r="V104" s="4615"/>
      <c r="W104" s="4627"/>
      <c r="X104" s="4568"/>
      <c r="Y104" s="4568"/>
      <c r="Z104" s="4568"/>
      <c r="AA104" s="4568"/>
      <c r="AB104" s="4568"/>
    </row>
    <row r="105" spans="1:28" s="4552" customFormat="1" ht="20.100000000000001" customHeight="1">
      <c r="A105" s="4570"/>
      <c r="B105" s="4610"/>
      <c r="C105" s="4570"/>
      <c r="D105" s="4570"/>
      <c r="E105" s="4615"/>
      <c r="F105" s="4627"/>
      <c r="G105" s="4570"/>
      <c r="H105" s="4624"/>
      <c r="I105" s="4615"/>
      <c r="J105" s="4627"/>
      <c r="K105" s="4570"/>
      <c r="L105" s="4615"/>
      <c r="M105" s="4615"/>
      <c r="N105" s="4627"/>
      <c r="O105" s="4570"/>
      <c r="P105" s="4570"/>
      <c r="Q105" s="4613"/>
      <c r="R105" s="4999"/>
      <c r="S105" s="4568"/>
      <c r="T105" s="4568"/>
      <c r="U105" s="4568"/>
      <c r="V105" s="4615"/>
      <c r="W105" s="4627"/>
      <c r="X105" s="4568"/>
      <c r="Y105" s="4568"/>
      <c r="Z105" s="4568"/>
      <c r="AA105" s="4568"/>
      <c r="AB105" s="4568"/>
    </row>
    <row r="106" spans="1:28" s="4552" customFormat="1" ht="20.100000000000001" customHeight="1" thickBot="1">
      <c r="A106" s="4570"/>
      <c r="B106" s="4610"/>
      <c r="D106" s="4613"/>
      <c r="E106" s="4613"/>
      <c r="F106" s="4615" t="s">
        <v>6276</v>
      </c>
      <c r="H106" s="8477" t="s">
        <v>6277</v>
      </c>
      <c r="I106" s="8479"/>
      <c r="J106" s="8479"/>
      <c r="K106" s="8479"/>
      <c r="L106" s="8479"/>
      <c r="M106" s="8479"/>
      <c r="N106" s="8479"/>
      <c r="O106" s="8479"/>
      <c r="P106" s="4622"/>
      <c r="Q106" s="4613"/>
      <c r="R106" s="4999"/>
      <c r="S106" s="4568"/>
      <c r="T106" s="4568"/>
      <c r="U106" s="4568"/>
      <c r="V106" s="4568"/>
      <c r="W106" s="4568"/>
      <c r="X106" s="4568"/>
      <c r="Y106" s="4568"/>
      <c r="Z106" s="4568"/>
      <c r="AA106" s="4568"/>
      <c r="AB106" s="4568"/>
    </row>
    <row r="107" spans="1:28" s="4552" customFormat="1" ht="20.100000000000001" customHeight="1">
      <c r="A107" s="4570"/>
      <c r="B107" s="4610"/>
      <c r="C107" s="4615"/>
      <c r="D107" s="4628"/>
      <c r="E107" s="4620"/>
      <c r="H107" s="8478" t="s">
        <v>6278</v>
      </c>
      <c r="I107" s="8478"/>
      <c r="J107" s="8478"/>
      <c r="K107" s="8478"/>
      <c r="L107" s="8478"/>
      <c r="M107" s="8478"/>
      <c r="N107" s="8478"/>
      <c r="O107" s="8478"/>
      <c r="P107" s="4622"/>
      <c r="Q107" s="4613"/>
      <c r="R107" s="4999"/>
      <c r="S107" s="4568"/>
      <c r="T107" s="4568"/>
      <c r="U107" s="4568"/>
      <c r="V107" s="4568"/>
      <c r="W107" s="4570"/>
      <c r="X107" s="4570"/>
      <c r="Y107" s="4570"/>
      <c r="Z107" s="4570"/>
      <c r="AA107" s="4570"/>
      <c r="AB107" s="4570"/>
    </row>
    <row r="108" spans="1:28" s="4552" customFormat="1" ht="20.100000000000001" customHeight="1" thickBot="1">
      <c r="A108" s="4570"/>
      <c r="B108" s="4610"/>
      <c r="C108" s="4614"/>
      <c r="D108" s="4999"/>
      <c r="E108" s="4613"/>
      <c r="F108" s="4620"/>
      <c r="G108" s="4613"/>
      <c r="H108" s="4613"/>
      <c r="I108" s="4613"/>
      <c r="J108" s="4613"/>
      <c r="K108" s="4613"/>
      <c r="L108" s="4613"/>
      <c r="M108" s="4613"/>
      <c r="N108" s="4613"/>
      <c r="O108" s="4613"/>
      <c r="P108" s="4613"/>
      <c r="Q108" s="4613"/>
      <c r="R108" s="4999"/>
      <c r="S108" s="4568"/>
      <c r="T108" s="4568"/>
      <c r="U108" s="4568"/>
      <c r="V108" s="4568"/>
      <c r="X108" s="4570"/>
      <c r="Y108" s="4568"/>
      <c r="Z108" s="4568"/>
      <c r="AA108" s="4568"/>
      <c r="AB108" s="4570"/>
    </row>
    <row r="109" spans="1:28" s="4552" customFormat="1" ht="20.100000000000001" customHeight="1">
      <c r="A109" s="4570"/>
      <c r="B109" s="4610"/>
      <c r="D109" s="4629" t="s">
        <v>6279</v>
      </c>
      <c r="E109" s="8480"/>
      <c r="F109" s="8480"/>
      <c r="G109" s="8480"/>
      <c r="H109" s="8480"/>
      <c r="I109" s="8480"/>
      <c r="J109" s="8480"/>
      <c r="K109" s="8480"/>
      <c r="L109" s="8480"/>
      <c r="M109" s="8480"/>
      <c r="N109" s="8480"/>
      <c r="O109" s="8480"/>
      <c r="P109" s="8480"/>
      <c r="Q109" s="8480"/>
      <c r="R109" s="8480"/>
      <c r="S109" s="8480"/>
      <c r="T109" s="8480"/>
      <c r="U109" s="8480"/>
      <c r="V109" s="8480"/>
      <c r="W109" s="8480"/>
      <c r="X109" s="8480"/>
      <c r="Y109" s="4568"/>
      <c r="Z109" s="4568"/>
      <c r="AA109" s="4568"/>
      <c r="AB109" s="4568"/>
    </row>
    <row r="110" spans="1:28" s="4552" customFormat="1" ht="20.100000000000001" customHeight="1">
      <c r="A110" s="4570"/>
      <c r="B110" s="4610"/>
      <c r="C110" s="4611"/>
      <c r="D110" s="4999"/>
      <c r="E110" s="8481"/>
      <c r="F110" s="8481"/>
      <c r="G110" s="8481"/>
      <c r="H110" s="8481"/>
      <c r="I110" s="8481"/>
      <c r="J110" s="8481"/>
      <c r="K110" s="8481"/>
      <c r="L110" s="8481"/>
      <c r="M110" s="8481"/>
      <c r="N110" s="8481"/>
      <c r="O110" s="8481"/>
      <c r="P110" s="8481"/>
      <c r="Q110" s="8481"/>
      <c r="R110" s="8481"/>
      <c r="S110" s="8481"/>
      <c r="T110" s="8481"/>
      <c r="U110" s="8481"/>
      <c r="V110" s="8481"/>
      <c r="W110" s="8481"/>
      <c r="X110" s="8481"/>
      <c r="Y110" s="4568"/>
      <c r="Z110" s="4568"/>
      <c r="AA110" s="4568"/>
      <c r="AB110" s="4568"/>
    </row>
    <row r="111" spans="1:28" s="4552" customFormat="1" ht="20.100000000000001" customHeight="1">
      <c r="A111" s="4570"/>
      <c r="B111" s="4610"/>
      <c r="C111" s="4611"/>
      <c r="D111" s="4999"/>
      <c r="E111" s="8481"/>
      <c r="F111" s="8481"/>
      <c r="G111" s="8481"/>
      <c r="H111" s="8481"/>
      <c r="I111" s="8481"/>
      <c r="J111" s="8481"/>
      <c r="K111" s="8481"/>
      <c r="L111" s="8481"/>
      <c r="M111" s="8481"/>
      <c r="N111" s="8481"/>
      <c r="O111" s="8481"/>
      <c r="P111" s="8481"/>
      <c r="Q111" s="8481"/>
      <c r="R111" s="8481"/>
      <c r="S111" s="8481"/>
      <c r="T111" s="8481"/>
      <c r="U111" s="8481"/>
      <c r="V111" s="8481"/>
      <c r="W111" s="8481"/>
      <c r="X111" s="8481"/>
      <c r="Y111" s="4568"/>
      <c r="Z111" s="4568"/>
      <c r="AA111" s="4568"/>
      <c r="AB111" s="4568"/>
    </row>
    <row r="112" spans="1:28" s="4552" customFormat="1" ht="20.100000000000001" customHeight="1">
      <c r="A112" s="4570"/>
      <c r="B112" s="4610"/>
      <c r="C112" s="4611"/>
      <c r="D112" s="4999"/>
      <c r="E112" s="8481"/>
      <c r="F112" s="8481"/>
      <c r="G112" s="8481"/>
      <c r="H112" s="8481"/>
      <c r="I112" s="8481"/>
      <c r="J112" s="8481"/>
      <c r="K112" s="8481"/>
      <c r="L112" s="8481"/>
      <c r="M112" s="8481"/>
      <c r="N112" s="8481"/>
      <c r="O112" s="8481"/>
      <c r="P112" s="8481"/>
      <c r="Q112" s="8481"/>
      <c r="R112" s="8481"/>
      <c r="S112" s="8481"/>
      <c r="T112" s="8481"/>
      <c r="U112" s="8481"/>
      <c r="V112" s="8481"/>
      <c r="W112" s="8481"/>
      <c r="X112" s="8481"/>
      <c r="Y112" s="4568"/>
      <c r="Z112" s="4568"/>
      <c r="AA112" s="4568"/>
      <c r="AB112" s="4568"/>
    </row>
    <row r="113" spans="1:29" s="4552" customFormat="1" ht="20.100000000000001" customHeight="1">
      <c r="A113" s="4570"/>
      <c r="B113" s="4610"/>
      <c r="C113" s="4611"/>
      <c r="D113" s="4999"/>
      <c r="E113" s="8481"/>
      <c r="F113" s="8481"/>
      <c r="G113" s="8481"/>
      <c r="H113" s="8481"/>
      <c r="I113" s="8481"/>
      <c r="J113" s="8481"/>
      <c r="K113" s="8481"/>
      <c r="L113" s="8481"/>
      <c r="M113" s="8481"/>
      <c r="N113" s="8481"/>
      <c r="O113" s="8481"/>
      <c r="P113" s="8481"/>
      <c r="Q113" s="8481"/>
      <c r="R113" s="8481"/>
      <c r="S113" s="8481"/>
      <c r="T113" s="8481"/>
      <c r="U113" s="8481"/>
      <c r="V113" s="8481"/>
      <c r="W113" s="8481"/>
      <c r="X113" s="8481"/>
      <c r="Y113" s="4568"/>
      <c r="Z113" s="4568"/>
      <c r="AA113" s="4568"/>
      <c r="AB113" s="4568"/>
    </row>
    <row r="114" spans="1:29" s="4552" customFormat="1" ht="20.100000000000001" customHeight="1">
      <c r="A114" s="4570"/>
      <c r="B114" s="4610"/>
      <c r="C114" s="4630"/>
      <c r="D114" s="4999"/>
      <c r="E114" s="8481"/>
      <c r="F114" s="8481"/>
      <c r="G114" s="8481"/>
      <c r="H114" s="8481"/>
      <c r="I114" s="8481"/>
      <c r="J114" s="8481"/>
      <c r="K114" s="8481"/>
      <c r="L114" s="8481"/>
      <c r="M114" s="8481"/>
      <c r="N114" s="8481"/>
      <c r="O114" s="8481"/>
      <c r="P114" s="8481"/>
      <c r="Q114" s="8481"/>
      <c r="R114" s="8481"/>
      <c r="S114" s="8481"/>
      <c r="T114" s="8481"/>
      <c r="U114" s="8481"/>
      <c r="V114" s="8481"/>
      <c r="W114" s="8481"/>
      <c r="X114" s="8481"/>
      <c r="Y114" s="4568"/>
      <c r="Z114" s="4568"/>
      <c r="AA114" s="4568"/>
      <c r="AB114" s="4568"/>
    </row>
    <row r="115" spans="1:29" s="4552" customFormat="1" ht="20.100000000000001" customHeight="1">
      <c r="A115" s="4570"/>
      <c r="B115" s="4997"/>
      <c r="C115" s="4999"/>
      <c r="D115" s="4999"/>
      <c r="E115" s="4999"/>
      <c r="F115" s="5001"/>
      <c r="G115" s="4999"/>
      <c r="H115" s="4999"/>
      <c r="I115" s="4999"/>
      <c r="J115" s="4999"/>
      <c r="K115" s="4999"/>
      <c r="L115" s="4999"/>
      <c r="M115" s="4999"/>
      <c r="N115" s="4999"/>
      <c r="O115" s="4999"/>
      <c r="P115" s="4999"/>
      <c r="Q115" s="4999"/>
      <c r="R115" s="4999"/>
      <c r="S115" s="4568"/>
      <c r="T115" s="4568"/>
      <c r="U115" s="4568"/>
      <c r="V115" s="4568"/>
      <c r="W115" s="4568"/>
      <c r="X115" s="4568"/>
      <c r="Y115" s="4568"/>
      <c r="Z115" s="4568"/>
      <c r="AA115" s="4568"/>
      <c r="AB115" s="4568"/>
    </row>
    <row r="116" spans="1:29" s="4552" customFormat="1" ht="184.5" customHeight="1">
      <c r="A116" s="4570"/>
      <c r="B116" s="4568"/>
      <c r="C116" s="4568"/>
      <c r="D116" s="4568"/>
      <c r="E116" s="4569"/>
      <c r="F116" s="4568"/>
      <c r="G116" s="4568"/>
      <c r="H116" s="4568"/>
      <c r="I116" s="4568"/>
      <c r="J116" s="4568"/>
      <c r="K116" s="4568"/>
      <c r="L116" s="4568"/>
      <c r="M116" s="4568"/>
      <c r="N116" s="4568"/>
      <c r="O116" s="4568"/>
      <c r="P116" s="4568"/>
      <c r="Q116" s="4568"/>
      <c r="R116" s="4568"/>
      <c r="S116" s="4568"/>
      <c r="T116" s="4568"/>
      <c r="U116" s="4568"/>
      <c r="V116" s="4568"/>
      <c r="W116" s="4568"/>
      <c r="X116" s="4568"/>
      <c r="Y116" s="4568"/>
      <c r="Z116" s="4568"/>
      <c r="AA116" s="4568"/>
      <c r="AB116" s="4568"/>
    </row>
    <row r="117" spans="1:29" s="4564" customFormat="1" ht="36">
      <c r="A117" s="4591"/>
      <c r="B117" s="4592" t="s">
        <v>6280</v>
      </c>
      <c r="C117" s="4593"/>
      <c r="D117" s="4593"/>
      <c r="E117" s="8467" t="s">
        <v>6281</v>
      </c>
      <c r="F117" s="8467"/>
      <c r="G117" s="8467"/>
      <c r="H117" s="8467"/>
      <c r="I117" s="8467"/>
      <c r="J117" s="8467"/>
      <c r="K117" s="8467"/>
      <c r="L117" s="8467"/>
      <c r="M117" s="8467"/>
      <c r="N117" s="8467"/>
      <c r="O117" s="8467"/>
      <c r="P117" s="8467"/>
      <c r="Q117" s="8467"/>
      <c r="R117" s="8467"/>
      <c r="S117" s="8467"/>
      <c r="T117" s="8467"/>
      <c r="U117" s="8467"/>
      <c r="V117" s="8467"/>
      <c r="W117" s="8467"/>
      <c r="X117" s="8467"/>
      <c r="Y117" s="8467"/>
      <c r="Z117" s="8467"/>
      <c r="AA117" s="8467"/>
      <c r="AB117" s="8468"/>
      <c r="AC117" s="4552"/>
    </row>
    <row r="118" spans="1:29" ht="15.75">
      <c r="A118" s="4631"/>
      <c r="B118" s="4631"/>
      <c r="C118" s="4631"/>
      <c r="D118" s="4631"/>
      <c r="E118" s="4631"/>
      <c r="F118" s="4631"/>
      <c r="G118" s="4632"/>
      <c r="H118" s="4633"/>
      <c r="I118" s="4634"/>
      <c r="J118" s="4633"/>
      <c r="K118" s="4635"/>
      <c r="L118" s="4636"/>
      <c r="M118" s="4637"/>
      <c r="N118" s="4635"/>
      <c r="O118" s="4633"/>
      <c r="P118" s="4633"/>
      <c r="Q118" s="4633"/>
      <c r="R118" s="4638"/>
      <c r="S118" s="4638"/>
      <c r="T118" s="4632"/>
      <c r="U118" s="4632"/>
      <c r="V118" s="4632"/>
      <c r="W118" s="4632"/>
      <c r="X118" s="4632"/>
      <c r="Y118" s="4632"/>
      <c r="Z118" s="4632"/>
      <c r="AA118" s="4632"/>
      <c r="AB118" s="4632"/>
      <c r="AC118" s="4552"/>
    </row>
    <row r="119" spans="1:29" ht="23.25" customHeight="1" thickBot="1">
      <c r="A119" s="4631"/>
      <c r="B119" s="4631"/>
      <c r="C119" s="4631"/>
      <c r="D119" s="4631"/>
      <c r="E119" s="4631"/>
      <c r="F119" s="4631"/>
      <c r="G119" s="4632"/>
      <c r="H119" s="4633"/>
      <c r="I119" s="4634"/>
      <c r="J119" s="4633"/>
      <c r="K119" s="4635"/>
      <c r="L119" s="4636"/>
      <c r="M119" s="4637"/>
      <c r="N119" s="4635"/>
      <c r="O119" s="4633"/>
      <c r="P119" s="4633"/>
      <c r="Q119" s="4633"/>
      <c r="R119" s="4638"/>
      <c r="S119" s="4638"/>
      <c r="T119" s="4632"/>
      <c r="U119" s="4632"/>
      <c r="V119" s="4632"/>
      <c r="W119" s="4632"/>
      <c r="X119" s="4632"/>
      <c r="Y119" s="4632"/>
      <c r="Z119" s="4632"/>
      <c r="AA119" s="4632"/>
      <c r="AB119" s="4632"/>
      <c r="AC119" s="4552"/>
    </row>
    <row r="120" spans="1:29" ht="36" customHeight="1">
      <c r="B120" s="8483" t="s">
        <v>6282</v>
      </c>
      <c r="C120" s="8485" t="s">
        <v>6283</v>
      </c>
      <c r="D120" s="8487" t="s">
        <v>6284</v>
      </c>
      <c r="E120" s="8489" t="s">
        <v>6285</v>
      </c>
      <c r="F120" s="8491" t="s">
        <v>6286</v>
      </c>
      <c r="G120" s="8493" t="s">
        <v>6287</v>
      </c>
      <c r="H120" s="8494" t="s">
        <v>6283</v>
      </c>
      <c r="I120" s="8496" t="s">
        <v>6288</v>
      </c>
      <c r="J120" s="8498" t="s">
        <v>6289</v>
      </c>
      <c r="K120" s="4640" t="s">
        <v>6290</v>
      </c>
      <c r="L120" s="4640" t="s">
        <v>6290</v>
      </c>
      <c r="M120" s="4640" t="s">
        <v>6290</v>
      </c>
      <c r="N120" s="4640" t="s">
        <v>6290</v>
      </c>
      <c r="O120" s="4640" t="s">
        <v>6290</v>
      </c>
      <c r="P120" s="4640" t="s">
        <v>6290</v>
      </c>
      <c r="Q120" s="4640" t="s">
        <v>6290</v>
      </c>
      <c r="R120" s="4640" t="s">
        <v>6290</v>
      </c>
      <c r="S120" s="4640" t="s">
        <v>6290</v>
      </c>
      <c r="T120" s="4640" t="s">
        <v>6290</v>
      </c>
      <c r="U120" s="4640" t="s">
        <v>6290</v>
      </c>
      <c r="V120" s="4640" t="s">
        <v>6290</v>
      </c>
      <c r="W120" s="4640" t="s">
        <v>6290</v>
      </c>
      <c r="X120" s="4640" t="s">
        <v>6290</v>
      </c>
      <c r="Y120" s="4640" t="s">
        <v>6290</v>
      </c>
      <c r="Z120" s="4640" t="s">
        <v>6290</v>
      </c>
      <c r="AA120" s="4640" t="s">
        <v>6290</v>
      </c>
      <c r="AB120" s="8504" t="s">
        <v>6291</v>
      </c>
      <c r="AC120" s="4552"/>
    </row>
    <row r="121" spans="1:29" ht="27.75" customHeight="1">
      <c r="B121" s="8484"/>
      <c r="C121" s="8486"/>
      <c r="D121" s="8488"/>
      <c r="E121" s="8490"/>
      <c r="F121" s="8492"/>
      <c r="G121" s="8493"/>
      <c r="H121" s="8495"/>
      <c r="I121" s="8497"/>
      <c r="J121" s="8499"/>
      <c r="K121" s="4641">
        <v>1</v>
      </c>
      <c r="L121" s="4641" t="s">
        <v>6028</v>
      </c>
      <c r="M121" s="4641" t="s">
        <v>6292</v>
      </c>
      <c r="N121" s="4641">
        <v>3</v>
      </c>
      <c r="O121" s="4641" t="s">
        <v>6293</v>
      </c>
      <c r="P121" s="4641" t="s">
        <v>6294</v>
      </c>
      <c r="Q121" s="4642" t="s">
        <v>6295</v>
      </c>
      <c r="R121" s="4642" t="s">
        <v>6296</v>
      </c>
      <c r="S121" s="4642" t="s">
        <v>6297</v>
      </c>
      <c r="T121" s="4643">
        <v>6</v>
      </c>
      <c r="U121" s="4644">
        <v>7</v>
      </c>
      <c r="V121" s="4641" t="s">
        <v>6298</v>
      </c>
      <c r="W121" s="4641" t="s">
        <v>6299</v>
      </c>
      <c r="X121" s="4642">
        <v>9</v>
      </c>
      <c r="Y121" s="4645" t="s">
        <v>6300</v>
      </c>
      <c r="Z121" s="4641" t="s">
        <v>6301</v>
      </c>
      <c r="AA121" s="4641">
        <v>11</v>
      </c>
      <c r="AB121" s="8505"/>
      <c r="AC121" s="4552"/>
    </row>
    <row r="122" spans="1:29" ht="24" customHeight="1">
      <c r="B122" s="4646">
        <v>40031</v>
      </c>
      <c r="C122" s="4647">
        <v>1</v>
      </c>
      <c r="D122" s="4648" t="s">
        <v>318</v>
      </c>
      <c r="E122" s="4649">
        <v>0.47916666666666669</v>
      </c>
      <c r="F122" s="4650" t="s">
        <v>6302</v>
      </c>
      <c r="G122" s="4651">
        <v>1</v>
      </c>
      <c r="H122" s="4652">
        <v>33</v>
      </c>
      <c r="I122" s="4653" t="s">
        <v>317</v>
      </c>
      <c r="J122" s="4654">
        <v>1</v>
      </c>
      <c r="K122" s="4655"/>
      <c r="L122" s="4656" t="s">
        <v>6028</v>
      </c>
      <c r="M122" s="4656" t="s">
        <v>6292</v>
      </c>
      <c r="N122" s="4656">
        <v>3</v>
      </c>
      <c r="O122" s="4656" t="s">
        <v>6293</v>
      </c>
      <c r="P122" s="4656" t="s">
        <v>6294</v>
      </c>
      <c r="Q122" s="4655"/>
      <c r="R122" s="4655"/>
      <c r="S122" s="4655"/>
      <c r="T122" s="4656">
        <v>6</v>
      </c>
      <c r="U122" s="4655"/>
      <c r="V122" s="4655"/>
      <c r="W122" s="4655"/>
      <c r="X122" s="4655"/>
      <c r="Y122" s="4655"/>
      <c r="Z122" s="4655"/>
      <c r="AA122" s="4655"/>
      <c r="AB122" s="4657">
        <f t="shared" ref="AB122:AB185" si="0">COUNTA(K122:AA122)</f>
        <v>6</v>
      </c>
      <c r="AC122" s="4552"/>
    </row>
    <row r="123" spans="1:29" ht="24" customHeight="1">
      <c r="B123" s="4658">
        <v>40049</v>
      </c>
      <c r="C123" s="4659">
        <v>2</v>
      </c>
      <c r="D123" s="4660" t="s">
        <v>318</v>
      </c>
      <c r="E123" s="4661">
        <v>0.35416666666666669</v>
      </c>
      <c r="F123" s="4662" t="s">
        <v>6303</v>
      </c>
      <c r="G123" s="4651">
        <v>2</v>
      </c>
      <c r="H123" s="4652">
        <v>48</v>
      </c>
      <c r="I123" s="4653" t="s">
        <v>317</v>
      </c>
      <c r="J123" s="4654">
        <v>2</v>
      </c>
      <c r="K123" s="4655">
        <v>1</v>
      </c>
      <c r="L123" s="4656" t="s">
        <v>6028</v>
      </c>
      <c r="M123" s="4656" t="s">
        <v>6292</v>
      </c>
      <c r="N123" s="4655"/>
      <c r="O123" s="4656" t="s">
        <v>6293</v>
      </c>
      <c r="P123" s="4656" t="s">
        <v>6294</v>
      </c>
      <c r="Q123" s="4655"/>
      <c r="R123" s="4655"/>
      <c r="S123" s="4655"/>
      <c r="T123" s="4656">
        <v>6</v>
      </c>
      <c r="U123" s="4655"/>
      <c r="V123" s="4655"/>
      <c r="W123" s="4655"/>
      <c r="X123" s="4655"/>
      <c r="Y123" s="4655"/>
      <c r="Z123" s="4655"/>
      <c r="AA123" s="4655"/>
      <c r="AB123" s="4657">
        <f t="shared" si="0"/>
        <v>6</v>
      </c>
      <c r="AC123" s="4552"/>
    </row>
    <row r="124" spans="1:29" ht="24" customHeight="1">
      <c r="B124" s="4658">
        <v>40059</v>
      </c>
      <c r="C124" s="4659">
        <v>3</v>
      </c>
      <c r="D124" s="4660" t="s">
        <v>355</v>
      </c>
      <c r="E124" s="4661">
        <v>0.35416666666666669</v>
      </c>
      <c r="F124" s="4662" t="s">
        <v>6303</v>
      </c>
      <c r="G124" s="4651">
        <v>3</v>
      </c>
      <c r="H124" s="4652">
        <v>38</v>
      </c>
      <c r="I124" s="4653" t="s">
        <v>317</v>
      </c>
      <c r="J124" s="4654">
        <v>3</v>
      </c>
      <c r="K124" s="4655"/>
      <c r="L124" s="4655"/>
      <c r="M124" s="4656" t="s">
        <v>6292</v>
      </c>
      <c r="N124" s="4656">
        <v>3</v>
      </c>
      <c r="O124" s="4656" t="s">
        <v>6293</v>
      </c>
      <c r="P124" s="4655"/>
      <c r="Q124" s="4655"/>
      <c r="R124" s="4655"/>
      <c r="S124" s="4655"/>
      <c r="T124" s="4655"/>
      <c r="U124" s="4655"/>
      <c r="V124" s="4655"/>
      <c r="W124" s="4655"/>
      <c r="X124" s="4655"/>
      <c r="Y124" s="4655"/>
      <c r="Z124" s="4655"/>
      <c r="AA124" s="4655"/>
      <c r="AB124" s="4657">
        <f t="shared" si="0"/>
        <v>3</v>
      </c>
      <c r="AC124" s="4552"/>
    </row>
    <row r="125" spans="1:29" ht="24" customHeight="1">
      <c r="B125" s="4658">
        <v>40060</v>
      </c>
      <c r="C125" s="4659">
        <v>4</v>
      </c>
      <c r="D125" s="4660" t="s">
        <v>321</v>
      </c>
      <c r="E125" s="4661">
        <v>0.41666666666666669</v>
      </c>
      <c r="F125" s="4662" t="s">
        <v>6304</v>
      </c>
      <c r="G125" s="4651">
        <v>4</v>
      </c>
      <c r="H125" s="4652">
        <v>24</v>
      </c>
      <c r="I125" s="4653" t="s">
        <v>317</v>
      </c>
      <c r="J125" s="4654">
        <v>4</v>
      </c>
      <c r="K125" s="4655"/>
      <c r="L125" s="4656" t="s">
        <v>6028</v>
      </c>
      <c r="M125" s="4656" t="s">
        <v>6292</v>
      </c>
      <c r="N125" s="4656">
        <v>3</v>
      </c>
      <c r="O125" s="4656" t="s">
        <v>6293</v>
      </c>
      <c r="P125" s="4655"/>
      <c r="Q125" s="4655"/>
      <c r="R125" s="4655"/>
      <c r="S125" s="4655"/>
      <c r="T125" s="4655"/>
      <c r="U125" s="4655"/>
      <c r="V125" s="4655"/>
      <c r="W125" s="4655"/>
      <c r="X125" s="4655"/>
      <c r="Y125" s="4655"/>
      <c r="Z125" s="4655"/>
      <c r="AA125" s="4655"/>
      <c r="AB125" s="4657">
        <f t="shared" si="0"/>
        <v>4</v>
      </c>
      <c r="AC125" s="4552"/>
    </row>
    <row r="126" spans="1:29" ht="24" customHeight="1">
      <c r="B126" s="4658">
        <v>40063</v>
      </c>
      <c r="C126" s="4659">
        <v>5</v>
      </c>
      <c r="D126" s="4660" t="s">
        <v>6305</v>
      </c>
      <c r="E126" s="4661">
        <v>0.35416666666666669</v>
      </c>
      <c r="F126" s="4662" t="s">
        <v>6303</v>
      </c>
      <c r="G126" s="4651">
        <v>5</v>
      </c>
      <c r="H126" s="4652">
        <v>16</v>
      </c>
      <c r="I126" s="4653" t="s">
        <v>318</v>
      </c>
      <c r="J126" s="4654">
        <v>5</v>
      </c>
      <c r="K126" s="4655"/>
      <c r="L126" s="4656" t="s">
        <v>6028</v>
      </c>
      <c r="M126" s="4656" t="s">
        <v>6292</v>
      </c>
      <c r="N126" s="4655"/>
      <c r="O126" s="4656" t="s">
        <v>6293</v>
      </c>
      <c r="P126" s="4655"/>
      <c r="Q126" s="4655"/>
      <c r="R126" s="4655"/>
      <c r="S126" s="4655"/>
      <c r="T126" s="4655"/>
      <c r="U126" s="4655"/>
      <c r="V126" s="4655"/>
      <c r="W126" s="4655"/>
      <c r="X126" s="4655"/>
      <c r="Y126" s="4655"/>
      <c r="Z126" s="4655"/>
      <c r="AA126" s="4655"/>
      <c r="AB126" s="4657">
        <f t="shared" si="0"/>
        <v>3</v>
      </c>
      <c r="AC126" s="4552"/>
    </row>
    <row r="127" spans="1:29" ht="24" customHeight="1">
      <c r="B127" s="4658">
        <v>40065</v>
      </c>
      <c r="C127" s="4659">
        <v>6</v>
      </c>
      <c r="D127" s="4660" t="s">
        <v>263</v>
      </c>
      <c r="E127" s="4661">
        <v>0.35416666666666669</v>
      </c>
      <c r="F127" s="4662" t="s">
        <v>6303</v>
      </c>
      <c r="G127" s="4651">
        <v>6</v>
      </c>
      <c r="H127" s="4652">
        <v>10</v>
      </c>
      <c r="I127" s="4653" t="s">
        <v>318</v>
      </c>
      <c r="J127" s="4654">
        <v>6</v>
      </c>
      <c r="K127" s="4655"/>
      <c r="L127" s="4655"/>
      <c r="M127" s="4655"/>
      <c r="N127" s="4656">
        <v>3</v>
      </c>
      <c r="O127" s="4655"/>
      <c r="P127" s="4655"/>
      <c r="Q127" s="4655"/>
      <c r="R127" s="4655"/>
      <c r="S127" s="4655"/>
      <c r="T127" s="4655"/>
      <c r="U127" s="4655"/>
      <c r="V127" s="4655"/>
      <c r="W127" s="4655"/>
      <c r="X127" s="4655"/>
      <c r="Y127" s="4655"/>
      <c r="Z127" s="4655"/>
      <c r="AA127" s="4655"/>
      <c r="AB127" s="4657">
        <f t="shared" si="0"/>
        <v>1</v>
      </c>
      <c r="AC127" s="4552"/>
    </row>
    <row r="128" spans="1:29" ht="24" customHeight="1">
      <c r="B128" s="4658">
        <v>40065</v>
      </c>
      <c r="C128" s="4659">
        <v>7</v>
      </c>
      <c r="D128" s="4660" t="s">
        <v>320</v>
      </c>
      <c r="E128" s="4661">
        <v>0.35416666666666669</v>
      </c>
      <c r="F128" s="4662" t="s">
        <v>6303</v>
      </c>
      <c r="G128" s="4651">
        <v>7</v>
      </c>
      <c r="H128" s="4652">
        <v>35</v>
      </c>
      <c r="I128" s="4653" t="s">
        <v>318</v>
      </c>
      <c r="J128" s="4654">
        <v>7</v>
      </c>
      <c r="K128" s="4655"/>
      <c r="L128" s="4655"/>
      <c r="M128" s="4655"/>
      <c r="N128" s="4655"/>
      <c r="O128" s="4655"/>
      <c r="P128" s="4656" t="s">
        <v>6294</v>
      </c>
      <c r="Q128" s="4655"/>
      <c r="R128" s="4655"/>
      <c r="S128" s="4655"/>
      <c r="T128" s="4655"/>
      <c r="U128" s="4655"/>
      <c r="V128" s="4655"/>
      <c r="W128" s="4655"/>
      <c r="X128" s="4655"/>
      <c r="Y128" s="4655"/>
      <c r="Z128" s="4655"/>
      <c r="AA128" s="4655"/>
      <c r="AB128" s="4657">
        <f t="shared" si="0"/>
        <v>1</v>
      </c>
      <c r="AC128" s="4552"/>
    </row>
    <row r="129" spans="2:29" ht="24" customHeight="1">
      <c r="B129" s="4658">
        <v>40065</v>
      </c>
      <c r="C129" s="4659">
        <v>8</v>
      </c>
      <c r="D129" s="4660" t="s">
        <v>318</v>
      </c>
      <c r="E129" s="4661">
        <v>0.35416666666666669</v>
      </c>
      <c r="F129" s="4662" t="s">
        <v>6303</v>
      </c>
      <c r="G129" s="4651">
        <v>8</v>
      </c>
      <c r="H129" s="4652">
        <v>50</v>
      </c>
      <c r="I129" s="4653" t="s">
        <v>318</v>
      </c>
      <c r="J129" s="4654">
        <v>8</v>
      </c>
      <c r="K129" s="4655"/>
      <c r="L129" s="4655"/>
      <c r="M129" s="4655"/>
      <c r="N129" s="4655"/>
      <c r="O129" s="4656" t="s">
        <v>6293</v>
      </c>
      <c r="P129" s="4655"/>
      <c r="Q129" s="4655"/>
      <c r="R129" s="4655"/>
      <c r="S129" s="4655"/>
      <c r="T129" s="4655"/>
      <c r="U129" s="4655"/>
      <c r="V129" s="4655"/>
      <c r="W129" s="4655"/>
      <c r="X129" s="4655"/>
      <c r="Y129" s="4655"/>
      <c r="Z129" s="4655"/>
      <c r="AA129" s="4655"/>
      <c r="AB129" s="4657">
        <f t="shared" si="0"/>
        <v>1</v>
      </c>
      <c r="AC129" s="4552"/>
    </row>
    <row r="130" spans="2:29" ht="24" customHeight="1">
      <c r="B130" s="4658">
        <v>40065</v>
      </c>
      <c r="C130" s="4659">
        <v>9</v>
      </c>
      <c r="D130" s="4660" t="s">
        <v>2079</v>
      </c>
      <c r="E130" s="4661">
        <v>0.35416666666666669</v>
      </c>
      <c r="F130" s="4662" t="s">
        <v>6303</v>
      </c>
      <c r="G130" s="4651">
        <v>9</v>
      </c>
      <c r="H130" s="4652">
        <v>40</v>
      </c>
      <c r="I130" s="4653" t="s">
        <v>318</v>
      </c>
      <c r="J130" s="4654">
        <v>9</v>
      </c>
      <c r="K130" s="4655"/>
      <c r="L130" s="4655"/>
      <c r="M130" s="4655"/>
      <c r="N130" s="4655"/>
      <c r="O130" s="4655"/>
      <c r="P130" s="4655"/>
      <c r="Q130" s="4655"/>
      <c r="R130" s="4655"/>
      <c r="S130" s="4655"/>
      <c r="T130" s="4655"/>
      <c r="U130" s="4656">
        <v>7</v>
      </c>
      <c r="V130" s="4655"/>
      <c r="W130" s="4655"/>
      <c r="X130" s="4655"/>
      <c r="Y130" s="4655"/>
      <c r="Z130" s="4655"/>
      <c r="AA130" s="4655"/>
      <c r="AB130" s="4657">
        <f t="shared" si="0"/>
        <v>1</v>
      </c>
      <c r="AC130" s="4552"/>
    </row>
    <row r="131" spans="2:29" ht="24" customHeight="1">
      <c r="B131" s="4658">
        <v>40065</v>
      </c>
      <c r="C131" s="4659">
        <v>10</v>
      </c>
      <c r="D131" s="4660" t="s">
        <v>318</v>
      </c>
      <c r="E131" s="4661">
        <v>0.35416666666666669</v>
      </c>
      <c r="F131" s="4662" t="s">
        <v>6303</v>
      </c>
      <c r="G131" s="4651">
        <v>10</v>
      </c>
      <c r="H131" s="4652">
        <v>45</v>
      </c>
      <c r="I131" s="4653" t="s">
        <v>318</v>
      </c>
      <c r="J131" s="4654">
        <v>10</v>
      </c>
      <c r="K131" s="4655"/>
      <c r="L131" s="4655"/>
      <c r="M131" s="4655"/>
      <c r="N131" s="4655"/>
      <c r="O131" s="4655"/>
      <c r="P131" s="4655"/>
      <c r="Q131" s="4655"/>
      <c r="R131" s="4655"/>
      <c r="S131" s="4655"/>
      <c r="T131" s="4655"/>
      <c r="U131" s="4655"/>
      <c r="V131" s="4655"/>
      <c r="W131" s="4655"/>
      <c r="X131" s="4655"/>
      <c r="Y131" s="4655"/>
      <c r="Z131" s="4655"/>
      <c r="AA131" s="4656">
        <v>11</v>
      </c>
      <c r="AB131" s="4657">
        <f t="shared" si="0"/>
        <v>1</v>
      </c>
      <c r="AC131" s="4552"/>
    </row>
    <row r="132" spans="2:29" ht="24" customHeight="1">
      <c r="B132" s="4658">
        <v>40065</v>
      </c>
      <c r="C132" s="4659">
        <v>11</v>
      </c>
      <c r="D132" s="4660" t="s">
        <v>355</v>
      </c>
      <c r="E132" s="4661">
        <v>0.35416666666666669</v>
      </c>
      <c r="F132" s="4662" t="s">
        <v>6303</v>
      </c>
      <c r="G132" s="4651">
        <v>11</v>
      </c>
      <c r="H132" s="4652">
        <v>8</v>
      </c>
      <c r="I132" s="4653" t="s">
        <v>318</v>
      </c>
      <c r="J132" s="4654">
        <v>11</v>
      </c>
      <c r="K132" s="4655"/>
      <c r="L132" s="4655"/>
      <c r="M132" s="4655"/>
      <c r="N132" s="4656">
        <v>3</v>
      </c>
      <c r="O132" s="4655"/>
      <c r="P132" s="4655"/>
      <c r="Q132" s="4655"/>
      <c r="R132" s="4655"/>
      <c r="S132" s="4655"/>
      <c r="T132" s="4655"/>
      <c r="U132" s="4655"/>
      <c r="V132" s="4655"/>
      <c r="W132" s="4655"/>
      <c r="X132" s="4655"/>
      <c r="Y132" s="4655"/>
      <c r="Z132" s="4655"/>
      <c r="AA132" s="4655"/>
      <c r="AB132" s="4657">
        <f t="shared" si="0"/>
        <v>1</v>
      </c>
      <c r="AC132" s="4552"/>
    </row>
    <row r="133" spans="2:29" ht="24" customHeight="1">
      <c r="B133" s="4658">
        <v>40065</v>
      </c>
      <c r="C133" s="4659">
        <v>12</v>
      </c>
      <c r="D133" s="4660" t="s">
        <v>360</v>
      </c>
      <c r="E133" s="4661">
        <v>0.35416666666666669</v>
      </c>
      <c r="F133" s="4662" t="s">
        <v>6303</v>
      </c>
      <c r="G133" s="4651">
        <v>12</v>
      </c>
      <c r="H133" s="4652">
        <v>34</v>
      </c>
      <c r="I133" s="4653" t="s">
        <v>318</v>
      </c>
      <c r="J133" s="4654">
        <v>12</v>
      </c>
      <c r="K133" s="4655"/>
      <c r="L133" s="4655"/>
      <c r="M133" s="4655"/>
      <c r="N133" s="4655"/>
      <c r="O133" s="4655"/>
      <c r="P133" s="4655"/>
      <c r="Q133" s="4655"/>
      <c r="R133" s="4655"/>
      <c r="S133" s="4655"/>
      <c r="T133" s="4655"/>
      <c r="U133" s="4656">
        <v>7</v>
      </c>
      <c r="V133" s="4655"/>
      <c r="W133" s="4655"/>
      <c r="X133" s="4655"/>
      <c r="Y133" s="4656" t="s">
        <v>6300</v>
      </c>
      <c r="Z133" s="4655"/>
      <c r="AA133" s="4655"/>
      <c r="AB133" s="4657">
        <f t="shared" si="0"/>
        <v>2</v>
      </c>
      <c r="AC133" s="4552"/>
    </row>
    <row r="134" spans="2:29" ht="24" customHeight="1">
      <c r="B134" s="4658">
        <v>40066</v>
      </c>
      <c r="C134" s="4659">
        <v>13</v>
      </c>
      <c r="D134" s="4660" t="s">
        <v>264</v>
      </c>
      <c r="E134" s="4661">
        <v>0.35416666666666669</v>
      </c>
      <c r="F134" s="4662" t="s">
        <v>6303</v>
      </c>
      <c r="G134" s="4651">
        <v>13</v>
      </c>
      <c r="H134" s="4652">
        <v>2</v>
      </c>
      <c r="I134" s="4653" t="s">
        <v>318</v>
      </c>
      <c r="J134" s="4654">
        <v>13</v>
      </c>
      <c r="K134" s="4655"/>
      <c r="L134" s="4655"/>
      <c r="M134" s="4655"/>
      <c r="N134" s="4655"/>
      <c r="O134" s="4656" t="s">
        <v>6293</v>
      </c>
      <c r="P134" s="4655"/>
      <c r="Q134" s="4655"/>
      <c r="R134" s="4655"/>
      <c r="S134" s="4655"/>
      <c r="T134" s="4655"/>
      <c r="U134" s="4655"/>
      <c r="V134" s="4655"/>
      <c r="W134" s="4655"/>
      <c r="X134" s="4655"/>
      <c r="Y134" s="4655"/>
      <c r="Z134" s="4655"/>
      <c r="AA134" s="4655"/>
      <c r="AB134" s="4657">
        <f t="shared" si="0"/>
        <v>1</v>
      </c>
      <c r="AC134" s="4552"/>
    </row>
    <row r="135" spans="2:29" ht="24" customHeight="1">
      <c r="B135" s="4658">
        <v>40066</v>
      </c>
      <c r="C135" s="4659">
        <v>14</v>
      </c>
      <c r="D135" s="4660" t="s">
        <v>354</v>
      </c>
      <c r="E135" s="4661">
        <v>0.35416666666666669</v>
      </c>
      <c r="F135" s="4662" t="s">
        <v>6303</v>
      </c>
      <c r="G135" s="4651">
        <v>14</v>
      </c>
      <c r="H135" s="4652">
        <v>1</v>
      </c>
      <c r="I135" s="4653" t="s">
        <v>318</v>
      </c>
      <c r="J135" s="4654">
        <v>14</v>
      </c>
      <c r="K135" s="4655">
        <v>1</v>
      </c>
      <c r="L135" s="4656" t="s">
        <v>6028</v>
      </c>
      <c r="M135" s="4656" t="s">
        <v>6292</v>
      </c>
      <c r="N135" s="4655"/>
      <c r="O135" s="4655"/>
      <c r="P135" s="4656" t="s">
        <v>6294</v>
      </c>
      <c r="Q135" s="4656" t="s">
        <v>6295</v>
      </c>
      <c r="R135" s="4655"/>
      <c r="S135" s="4655"/>
      <c r="T135" s="4656">
        <v>6</v>
      </c>
      <c r="U135" s="4655"/>
      <c r="V135" s="4655"/>
      <c r="W135" s="4655"/>
      <c r="X135" s="4655"/>
      <c r="Y135" s="4655"/>
      <c r="Z135" s="4655"/>
      <c r="AA135" s="4655"/>
      <c r="AB135" s="4657">
        <f t="shared" si="0"/>
        <v>6</v>
      </c>
      <c r="AC135" s="4552"/>
    </row>
    <row r="136" spans="2:29" ht="23.25" customHeight="1">
      <c r="B136" s="4658">
        <v>40066</v>
      </c>
      <c r="C136" s="4659">
        <v>15</v>
      </c>
      <c r="D136" s="4660" t="s">
        <v>263</v>
      </c>
      <c r="E136" s="4661">
        <v>0.35416666666666669</v>
      </c>
      <c r="F136" s="4662" t="s">
        <v>6303</v>
      </c>
      <c r="G136" s="4651">
        <v>15</v>
      </c>
      <c r="H136" s="4652">
        <v>27</v>
      </c>
      <c r="I136" s="4653" t="s">
        <v>319</v>
      </c>
      <c r="J136" s="4654">
        <v>15</v>
      </c>
      <c r="K136" s="4655"/>
      <c r="L136" s="4655"/>
      <c r="M136" s="4655"/>
      <c r="N136" s="4655"/>
      <c r="O136" s="4655"/>
      <c r="P136" s="4655"/>
      <c r="Q136" s="4655"/>
      <c r="R136" s="4656" t="s">
        <v>6296</v>
      </c>
      <c r="S136" s="4655"/>
      <c r="T136" s="4655"/>
      <c r="U136" s="4655"/>
      <c r="V136" s="4655"/>
      <c r="W136" s="4655"/>
      <c r="X136" s="4655"/>
      <c r="Y136" s="4655"/>
      <c r="Z136" s="4655"/>
      <c r="AA136" s="4655"/>
      <c r="AB136" s="4657">
        <f t="shared" si="0"/>
        <v>1</v>
      </c>
      <c r="AC136" s="4552"/>
    </row>
    <row r="137" spans="2:29" ht="24" customHeight="1">
      <c r="B137" s="4658">
        <v>40067</v>
      </c>
      <c r="C137" s="4659">
        <v>16</v>
      </c>
      <c r="D137" s="4660" t="s">
        <v>318</v>
      </c>
      <c r="E137" s="4661">
        <v>0.35416666666666669</v>
      </c>
      <c r="F137" s="4662" t="s">
        <v>6303</v>
      </c>
      <c r="G137" s="4651">
        <v>16</v>
      </c>
      <c r="H137" s="4652">
        <v>44</v>
      </c>
      <c r="I137" s="4653" t="s">
        <v>319</v>
      </c>
      <c r="J137" s="4654">
        <v>16</v>
      </c>
      <c r="K137" s="4655"/>
      <c r="L137" s="4656" t="s">
        <v>6028</v>
      </c>
      <c r="M137" s="4656" t="s">
        <v>6292</v>
      </c>
      <c r="N137" s="4655"/>
      <c r="O137" s="4655"/>
      <c r="P137" s="4656" t="s">
        <v>6294</v>
      </c>
      <c r="Q137" s="4655"/>
      <c r="R137" s="4655"/>
      <c r="S137" s="4655"/>
      <c r="T137" s="4655"/>
      <c r="U137" s="4655"/>
      <c r="V137" s="4655"/>
      <c r="W137" s="4655"/>
      <c r="X137" s="4655"/>
      <c r="Y137" s="4655"/>
      <c r="Z137" s="4655"/>
      <c r="AA137" s="4655"/>
      <c r="AB137" s="4657">
        <f t="shared" si="0"/>
        <v>3</v>
      </c>
      <c r="AC137" s="4552"/>
    </row>
    <row r="138" spans="2:29" ht="24" customHeight="1">
      <c r="B138" s="4658">
        <v>40067</v>
      </c>
      <c r="C138" s="4659">
        <v>17</v>
      </c>
      <c r="D138" s="4660" t="s">
        <v>319</v>
      </c>
      <c r="E138" s="4661">
        <v>0.35416666666666669</v>
      </c>
      <c r="F138" s="4662" t="s">
        <v>6303</v>
      </c>
      <c r="G138" s="4651">
        <v>17</v>
      </c>
      <c r="H138" s="4652">
        <v>17</v>
      </c>
      <c r="I138" s="4653" t="s">
        <v>319</v>
      </c>
      <c r="J138" s="4654">
        <v>17</v>
      </c>
      <c r="K138" s="4655"/>
      <c r="L138" s="4655"/>
      <c r="M138" s="4655"/>
      <c r="N138" s="4655"/>
      <c r="O138" s="4655"/>
      <c r="P138" s="4655"/>
      <c r="Q138" s="4655"/>
      <c r="R138" s="4656" t="s">
        <v>6296</v>
      </c>
      <c r="S138" s="4655"/>
      <c r="T138" s="4655"/>
      <c r="U138" s="4656">
        <v>7</v>
      </c>
      <c r="V138" s="4655"/>
      <c r="W138" s="4655"/>
      <c r="X138" s="4655"/>
      <c r="Y138" s="4655"/>
      <c r="Z138" s="4655"/>
      <c r="AA138" s="4655"/>
      <c r="AB138" s="4657">
        <f t="shared" si="0"/>
        <v>2</v>
      </c>
      <c r="AC138" s="4552"/>
    </row>
    <row r="139" spans="2:29" ht="27" customHeight="1">
      <c r="B139" s="4658">
        <v>40067</v>
      </c>
      <c r="C139" s="4659">
        <v>18</v>
      </c>
      <c r="D139" s="4660" t="s">
        <v>263</v>
      </c>
      <c r="E139" s="4661">
        <v>0.375</v>
      </c>
      <c r="F139" s="4662" t="s">
        <v>6304</v>
      </c>
      <c r="G139" s="4651">
        <v>18</v>
      </c>
      <c r="H139" s="4652">
        <v>39</v>
      </c>
      <c r="I139" s="4653" t="s">
        <v>320</v>
      </c>
      <c r="J139" s="4654">
        <v>18</v>
      </c>
      <c r="K139" s="4655"/>
      <c r="L139" s="4656" t="s">
        <v>6028</v>
      </c>
      <c r="M139" s="4656" t="s">
        <v>6292</v>
      </c>
      <c r="N139" s="4656">
        <v>3</v>
      </c>
      <c r="O139" s="4656" t="s">
        <v>6293</v>
      </c>
      <c r="P139" s="4656" t="s">
        <v>6294</v>
      </c>
      <c r="Q139" s="4655"/>
      <c r="R139" s="4655"/>
      <c r="S139" s="4655"/>
      <c r="T139" s="4656">
        <v>6</v>
      </c>
      <c r="U139" s="4655"/>
      <c r="V139" s="4655"/>
      <c r="W139" s="4655"/>
      <c r="X139" s="4655"/>
      <c r="Y139" s="4655"/>
      <c r="Z139" s="4656" t="s">
        <v>6301</v>
      </c>
      <c r="AA139" s="4655"/>
      <c r="AB139" s="4657">
        <f t="shared" si="0"/>
        <v>7</v>
      </c>
      <c r="AC139" s="4552"/>
    </row>
    <row r="140" spans="2:29" ht="24" customHeight="1">
      <c r="B140" s="4658">
        <v>40067</v>
      </c>
      <c r="C140" s="4659">
        <v>19</v>
      </c>
      <c r="D140" s="4660" t="s">
        <v>320</v>
      </c>
      <c r="E140" s="4661">
        <v>0.375</v>
      </c>
      <c r="F140" s="4662" t="s">
        <v>6304</v>
      </c>
      <c r="G140" s="4651">
        <v>19</v>
      </c>
      <c r="H140" s="4652">
        <v>19</v>
      </c>
      <c r="I140" s="4653" t="s">
        <v>320</v>
      </c>
      <c r="J140" s="4654">
        <v>19</v>
      </c>
      <c r="K140" s="4655"/>
      <c r="L140" s="4655"/>
      <c r="M140" s="4655"/>
      <c r="N140" s="4655"/>
      <c r="O140" s="4655"/>
      <c r="P140" s="4655"/>
      <c r="Q140" s="4655"/>
      <c r="R140" s="4655"/>
      <c r="S140" s="4655"/>
      <c r="T140" s="4655"/>
      <c r="U140" s="4655"/>
      <c r="V140" s="4655"/>
      <c r="W140" s="4655"/>
      <c r="X140" s="4655"/>
      <c r="Y140" s="4655"/>
      <c r="Z140" s="4656" t="s">
        <v>6301</v>
      </c>
      <c r="AA140" s="4655"/>
      <c r="AB140" s="4657">
        <f t="shared" si="0"/>
        <v>1</v>
      </c>
      <c r="AC140" s="4552"/>
    </row>
    <row r="141" spans="2:29" ht="24" customHeight="1">
      <c r="B141" s="4658">
        <v>40067</v>
      </c>
      <c r="C141" s="4659">
        <v>20</v>
      </c>
      <c r="D141" s="4660" t="s">
        <v>354</v>
      </c>
      <c r="E141" s="4661">
        <v>0.47916666666666669</v>
      </c>
      <c r="F141" s="4662" t="s">
        <v>6304</v>
      </c>
      <c r="G141" s="4651">
        <v>20</v>
      </c>
      <c r="H141" s="4652">
        <v>21</v>
      </c>
      <c r="I141" s="4653" t="s">
        <v>2080</v>
      </c>
      <c r="J141" s="4654">
        <v>20</v>
      </c>
      <c r="K141" s="4655"/>
      <c r="L141" s="4655"/>
      <c r="M141" s="4655"/>
      <c r="N141" s="4655"/>
      <c r="O141" s="4655"/>
      <c r="P141" s="4656" t="s">
        <v>6294</v>
      </c>
      <c r="Q141" s="4655"/>
      <c r="R141" s="4655"/>
      <c r="S141" s="4655"/>
      <c r="T141" s="4655"/>
      <c r="U141" s="4655"/>
      <c r="V141" s="4655"/>
      <c r="W141" s="4655"/>
      <c r="X141" s="4656">
        <v>9</v>
      </c>
      <c r="Y141" s="4655"/>
      <c r="Z141" s="4655"/>
      <c r="AA141" s="4655"/>
      <c r="AB141" s="4657">
        <f t="shared" si="0"/>
        <v>2</v>
      </c>
      <c r="AC141" s="4552"/>
    </row>
    <row r="142" spans="2:29" ht="24" customHeight="1">
      <c r="B142" s="4658">
        <v>40067</v>
      </c>
      <c r="C142" s="4659">
        <v>21</v>
      </c>
      <c r="D142" s="4660" t="s">
        <v>2080</v>
      </c>
      <c r="E142" s="4661">
        <v>0.55208333333333337</v>
      </c>
      <c r="F142" s="4662" t="s">
        <v>6302</v>
      </c>
      <c r="G142" s="4651">
        <v>21</v>
      </c>
      <c r="H142" s="4652">
        <v>7</v>
      </c>
      <c r="I142" s="4653" t="s">
        <v>320</v>
      </c>
      <c r="J142" s="4654">
        <v>21</v>
      </c>
      <c r="K142" s="4655"/>
      <c r="L142" s="4656" t="s">
        <v>6028</v>
      </c>
      <c r="M142" s="4656" t="s">
        <v>6292</v>
      </c>
      <c r="N142" s="4655"/>
      <c r="O142" s="4655"/>
      <c r="P142" s="4656" t="s">
        <v>6294</v>
      </c>
      <c r="Q142" s="4655"/>
      <c r="R142" s="4655"/>
      <c r="S142" s="4655"/>
      <c r="T142" s="4655"/>
      <c r="U142" s="4655"/>
      <c r="V142" s="4655"/>
      <c r="W142" s="4655"/>
      <c r="X142" s="4655"/>
      <c r="Y142" s="4655"/>
      <c r="Z142" s="4655"/>
      <c r="AA142" s="4655"/>
      <c r="AB142" s="4657">
        <f t="shared" si="0"/>
        <v>3</v>
      </c>
      <c r="AC142" s="4552"/>
    </row>
    <row r="143" spans="2:29" ht="24" customHeight="1">
      <c r="B143" s="4658">
        <v>40070</v>
      </c>
      <c r="C143" s="4659">
        <v>22</v>
      </c>
      <c r="D143" s="4660" t="s">
        <v>6306</v>
      </c>
      <c r="E143" s="4661">
        <v>0.35416666666666669</v>
      </c>
      <c r="F143" s="4662" t="s">
        <v>6302</v>
      </c>
      <c r="G143" s="4651">
        <v>22</v>
      </c>
      <c r="H143" s="4652">
        <v>49</v>
      </c>
      <c r="I143" s="4653" t="s">
        <v>321</v>
      </c>
      <c r="J143" s="4654">
        <v>22</v>
      </c>
      <c r="K143" s="4655"/>
      <c r="L143" s="4655"/>
      <c r="M143" s="4655"/>
      <c r="N143" s="4655"/>
      <c r="O143" s="4655"/>
      <c r="P143" s="4656" t="s">
        <v>6294</v>
      </c>
      <c r="Q143" s="4656" t="s">
        <v>6295</v>
      </c>
      <c r="R143" s="4656" t="s">
        <v>6296</v>
      </c>
      <c r="S143" s="4655"/>
      <c r="T143" s="4655"/>
      <c r="U143" s="4656">
        <v>7</v>
      </c>
      <c r="V143" s="4655"/>
      <c r="W143" s="4655"/>
      <c r="X143" s="4656">
        <v>9</v>
      </c>
      <c r="Y143" s="4655"/>
      <c r="Z143" s="4655"/>
      <c r="AA143" s="4655"/>
      <c r="AB143" s="4657">
        <f t="shared" si="0"/>
        <v>5</v>
      </c>
      <c r="AC143" s="4552"/>
    </row>
    <row r="144" spans="2:29" ht="24" customHeight="1">
      <c r="B144" s="4658">
        <v>40070</v>
      </c>
      <c r="C144" s="4659">
        <v>23</v>
      </c>
      <c r="D144" s="4660" t="s">
        <v>263</v>
      </c>
      <c r="E144" s="4661">
        <v>0.35416666666666669</v>
      </c>
      <c r="F144" s="4662" t="s">
        <v>6303</v>
      </c>
      <c r="G144" s="4651">
        <v>23</v>
      </c>
      <c r="H144" s="4652">
        <v>28</v>
      </c>
      <c r="I144" s="4653" t="s">
        <v>321</v>
      </c>
      <c r="J144" s="4654">
        <v>23</v>
      </c>
      <c r="K144" s="4655"/>
      <c r="L144" s="4655"/>
      <c r="M144" s="4655"/>
      <c r="N144" s="4655"/>
      <c r="O144" s="4655"/>
      <c r="P144" s="4655"/>
      <c r="Q144" s="4655"/>
      <c r="R144" s="4656" t="s">
        <v>6296</v>
      </c>
      <c r="S144" s="4655"/>
      <c r="T144" s="4655"/>
      <c r="U144" s="4655"/>
      <c r="V144" s="4655"/>
      <c r="W144" s="4655"/>
      <c r="X144" s="4655"/>
      <c r="Y144" s="4655"/>
      <c r="Z144" s="4655"/>
      <c r="AA144" s="4655"/>
      <c r="AB144" s="4657">
        <f t="shared" si="0"/>
        <v>1</v>
      </c>
      <c r="AC144" s="4552"/>
    </row>
    <row r="145" spans="2:29" ht="24" customHeight="1">
      <c r="B145" s="4658">
        <v>40070</v>
      </c>
      <c r="C145" s="4659">
        <v>24</v>
      </c>
      <c r="D145" s="4660" t="s">
        <v>317</v>
      </c>
      <c r="E145" s="4661">
        <v>0.35416666666666669</v>
      </c>
      <c r="F145" s="4662" t="s">
        <v>6303</v>
      </c>
      <c r="G145" s="4651">
        <v>24</v>
      </c>
      <c r="H145" s="4652">
        <v>42</v>
      </c>
      <c r="I145" s="4653" t="s">
        <v>321</v>
      </c>
      <c r="J145" s="4654">
        <v>24</v>
      </c>
      <c r="K145" s="4655"/>
      <c r="L145" s="4655"/>
      <c r="M145" s="4655"/>
      <c r="N145" s="4655"/>
      <c r="O145" s="4655"/>
      <c r="P145" s="4655"/>
      <c r="Q145" s="4656" t="s">
        <v>6295</v>
      </c>
      <c r="R145" s="4656" t="s">
        <v>6296</v>
      </c>
      <c r="S145" s="4656" t="s">
        <v>6297</v>
      </c>
      <c r="T145" s="4655"/>
      <c r="U145" s="4655"/>
      <c r="V145" s="4655"/>
      <c r="W145" s="4655"/>
      <c r="X145" s="4655"/>
      <c r="Y145" s="4655"/>
      <c r="Z145" s="4655"/>
      <c r="AA145" s="4655"/>
      <c r="AB145" s="4657">
        <f t="shared" si="0"/>
        <v>3</v>
      </c>
      <c r="AC145" s="4552"/>
    </row>
    <row r="146" spans="2:29" ht="24" customHeight="1">
      <c r="B146" s="4658">
        <v>40070</v>
      </c>
      <c r="C146" s="4659">
        <v>25</v>
      </c>
      <c r="D146" s="4660" t="s">
        <v>2080</v>
      </c>
      <c r="E146" s="4661">
        <v>0.35416666666666669</v>
      </c>
      <c r="F146" s="4662" t="s">
        <v>6303</v>
      </c>
      <c r="G146" s="4651">
        <v>25</v>
      </c>
      <c r="H146" s="4652">
        <v>4</v>
      </c>
      <c r="I146" s="4653" t="s">
        <v>321</v>
      </c>
      <c r="J146" s="4654">
        <v>25</v>
      </c>
      <c r="K146" s="4655"/>
      <c r="L146" s="4655"/>
      <c r="M146" s="4655"/>
      <c r="N146" s="4655"/>
      <c r="O146" s="4655"/>
      <c r="P146" s="4655"/>
      <c r="Q146" s="4655"/>
      <c r="R146" s="4655"/>
      <c r="S146" s="4655"/>
      <c r="T146" s="4655"/>
      <c r="U146" s="4656">
        <v>7</v>
      </c>
      <c r="V146" s="4655"/>
      <c r="W146" s="4655"/>
      <c r="X146" s="4655"/>
      <c r="Y146" s="4655"/>
      <c r="Z146" s="4655"/>
      <c r="AA146" s="4655"/>
      <c r="AB146" s="4657">
        <f t="shared" si="0"/>
        <v>1</v>
      </c>
      <c r="AC146" s="4552"/>
    </row>
    <row r="147" spans="2:29" ht="24" customHeight="1">
      <c r="B147" s="4658">
        <v>40070</v>
      </c>
      <c r="C147" s="4659">
        <v>26</v>
      </c>
      <c r="D147" s="4660" t="s">
        <v>264</v>
      </c>
      <c r="E147" s="4661">
        <v>0.35416666666666669</v>
      </c>
      <c r="F147" s="4662" t="s">
        <v>6303</v>
      </c>
      <c r="G147" s="4651">
        <v>26</v>
      </c>
      <c r="H147" s="4652">
        <v>14</v>
      </c>
      <c r="I147" s="4653" t="s">
        <v>354</v>
      </c>
      <c r="J147" s="4654">
        <v>26</v>
      </c>
      <c r="K147" s="4655"/>
      <c r="L147" s="4655"/>
      <c r="M147" s="4655"/>
      <c r="N147" s="4655"/>
      <c r="O147" s="4655"/>
      <c r="P147" s="4655"/>
      <c r="Q147" s="4655"/>
      <c r="R147" s="4655"/>
      <c r="S147" s="4656" t="s">
        <v>6297</v>
      </c>
      <c r="T147" s="4655"/>
      <c r="U147" s="4655"/>
      <c r="V147" s="4655"/>
      <c r="W147" s="4655"/>
      <c r="X147" s="4655"/>
      <c r="Y147" s="4655"/>
      <c r="Z147" s="4655"/>
      <c r="AA147" s="4655"/>
      <c r="AB147" s="4657">
        <f t="shared" si="0"/>
        <v>1</v>
      </c>
      <c r="AC147" s="4552"/>
    </row>
    <row r="148" spans="2:29" ht="24" customHeight="1">
      <c r="B148" s="4658">
        <v>40070</v>
      </c>
      <c r="C148" s="4659">
        <v>27</v>
      </c>
      <c r="D148" s="4660" t="s">
        <v>319</v>
      </c>
      <c r="E148" s="4661">
        <v>0.35416666666666669</v>
      </c>
      <c r="F148" s="4662" t="s">
        <v>6303</v>
      </c>
      <c r="G148" s="4651">
        <v>27</v>
      </c>
      <c r="H148" s="4652">
        <v>20</v>
      </c>
      <c r="I148" s="4653" t="s">
        <v>354</v>
      </c>
      <c r="J148" s="4654">
        <v>27</v>
      </c>
      <c r="K148" s="4655"/>
      <c r="L148" s="4655"/>
      <c r="M148" s="4655"/>
      <c r="N148" s="4655"/>
      <c r="O148" s="4655"/>
      <c r="P148" s="4655"/>
      <c r="Q148" s="4655"/>
      <c r="R148" s="4655"/>
      <c r="S148" s="4655"/>
      <c r="T148" s="4655"/>
      <c r="U148" s="4655"/>
      <c r="V148" s="4655"/>
      <c r="W148" s="4655"/>
      <c r="X148" s="4656">
        <v>9</v>
      </c>
      <c r="Y148" s="4655"/>
      <c r="Z148" s="4655"/>
      <c r="AA148" s="4655"/>
      <c r="AB148" s="4657">
        <f t="shared" si="0"/>
        <v>1</v>
      </c>
      <c r="AC148" s="4552"/>
    </row>
    <row r="149" spans="2:29" ht="24" customHeight="1">
      <c r="B149" s="4658">
        <v>40070</v>
      </c>
      <c r="C149" s="4659">
        <v>28</v>
      </c>
      <c r="D149" s="4660" t="s">
        <v>321</v>
      </c>
      <c r="E149" s="4661">
        <v>0.35416666666666669</v>
      </c>
      <c r="F149" s="4662" t="s">
        <v>6303</v>
      </c>
      <c r="G149" s="4651">
        <v>28</v>
      </c>
      <c r="H149" s="4652">
        <v>29</v>
      </c>
      <c r="I149" s="4653" t="s">
        <v>355</v>
      </c>
      <c r="J149" s="4654">
        <v>28</v>
      </c>
      <c r="K149" s="4655"/>
      <c r="L149" s="4655"/>
      <c r="M149" s="4655"/>
      <c r="N149" s="4655"/>
      <c r="O149" s="4655"/>
      <c r="P149" s="4655"/>
      <c r="Q149" s="4655"/>
      <c r="R149" s="4655"/>
      <c r="S149" s="4655"/>
      <c r="T149" s="4656">
        <v>6</v>
      </c>
      <c r="U149" s="4656">
        <v>7</v>
      </c>
      <c r="V149" s="4655"/>
      <c r="W149" s="4655"/>
      <c r="X149" s="4655"/>
      <c r="Y149" s="4655"/>
      <c r="Z149" s="4655"/>
      <c r="AA149" s="4655"/>
      <c r="AB149" s="4657">
        <f t="shared" si="0"/>
        <v>2</v>
      </c>
      <c r="AC149" s="4552"/>
    </row>
    <row r="150" spans="2:29" ht="24" customHeight="1">
      <c r="B150" s="4658">
        <v>40070</v>
      </c>
      <c r="C150" s="4659">
        <v>29</v>
      </c>
      <c r="D150" s="4660" t="s">
        <v>355</v>
      </c>
      <c r="E150" s="4661">
        <v>0.35416666666666669</v>
      </c>
      <c r="F150" s="4662" t="s">
        <v>6303</v>
      </c>
      <c r="G150" s="4651">
        <v>29</v>
      </c>
      <c r="H150" s="4652">
        <v>11</v>
      </c>
      <c r="I150" s="4653" t="s">
        <v>355</v>
      </c>
      <c r="J150" s="4654">
        <v>29</v>
      </c>
      <c r="K150" s="4655"/>
      <c r="L150" s="4655"/>
      <c r="M150" s="4655"/>
      <c r="N150" s="4655"/>
      <c r="O150" s="4655"/>
      <c r="P150" s="4656" t="s">
        <v>6294</v>
      </c>
      <c r="Q150" s="4655"/>
      <c r="R150" s="4655"/>
      <c r="S150" s="4655"/>
      <c r="T150" s="4655"/>
      <c r="U150" s="4655"/>
      <c r="V150" s="4655"/>
      <c r="W150" s="4655"/>
      <c r="X150" s="4655"/>
      <c r="Y150" s="4655"/>
      <c r="Z150" s="4655"/>
      <c r="AA150" s="4655"/>
      <c r="AB150" s="4657">
        <f t="shared" si="0"/>
        <v>1</v>
      </c>
      <c r="AC150" s="4552"/>
    </row>
    <row r="151" spans="2:29" ht="24" customHeight="1">
      <c r="B151" s="4658">
        <v>40070</v>
      </c>
      <c r="C151" s="4659">
        <v>30</v>
      </c>
      <c r="D151" s="4660" t="s">
        <v>264</v>
      </c>
      <c r="E151" s="4661">
        <v>0.35416666666666669</v>
      </c>
      <c r="F151" s="4662" t="s">
        <v>6303</v>
      </c>
      <c r="G151" s="4651">
        <v>30</v>
      </c>
      <c r="H151" s="4652">
        <v>3</v>
      </c>
      <c r="I151" s="4653" t="s">
        <v>355</v>
      </c>
      <c r="J151" s="4654">
        <v>30</v>
      </c>
      <c r="K151" s="4655"/>
      <c r="L151" s="4655"/>
      <c r="M151" s="4655"/>
      <c r="N151" s="4655"/>
      <c r="O151" s="4655"/>
      <c r="P151" s="4655"/>
      <c r="Q151" s="4655"/>
      <c r="R151" s="4655"/>
      <c r="S151" s="4655"/>
      <c r="T151" s="4655"/>
      <c r="U151" s="4655"/>
      <c r="V151" s="4655"/>
      <c r="W151" s="4656" t="s">
        <v>6299</v>
      </c>
      <c r="X151" s="4655"/>
      <c r="Y151" s="4655"/>
      <c r="Z151" s="4655"/>
      <c r="AA151" s="4655"/>
      <c r="AB151" s="4657">
        <f t="shared" si="0"/>
        <v>1</v>
      </c>
      <c r="AC151" s="4552"/>
    </row>
    <row r="152" spans="2:29" ht="24" customHeight="1">
      <c r="B152" s="4658">
        <v>40071</v>
      </c>
      <c r="C152" s="4659">
        <v>31</v>
      </c>
      <c r="D152" s="4660" t="s">
        <v>264</v>
      </c>
      <c r="E152" s="4661">
        <v>0.35416666666666669</v>
      </c>
      <c r="F152" s="4662" t="s">
        <v>6303</v>
      </c>
      <c r="G152" s="4651">
        <v>31</v>
      </c>
      <c r="H152" s="4652">
        <v>32</v>
      </c>
      <c r="I152" s="4653" t="s">
        <v>2077</v>
      </c>
      <c r="J152" s="4654">
        <v>31</v>
      </c>
      <c r="K152" s="4655"/>
      <c r="L152" s="4655"/>
      <c r="M152" s="4655"/>
      <c r="N152" s="4655"/>
      <c r="O152" s="4655"/>
      <c r="P152" s="4655"/>
      <c r="Q152" s="4655"/>
      <c r="R152" s="4655"/>
      <c r="S152" s="4655"/>
      <c r="T152" s="4655"/>
      <c r="U152" s="4655"/>
      <c r="V152" s="4655"/>
      <c r="W152" s="4655"/>
      <c r="X152" s="4655"/>
      <c r="Y152" s="4655"/>
      <c r="Z152" s="4655"/>
      <c r="AA152" s="4656">
        <v>11</v>
      </c>
      <c r="AB152" s="4657">
        <f t="shared" si="0"/>
        <v>1</v>
      </c>
      <c r="AC152" s="4552"/>
    </row>
    <row r="153" spans="2:29" ht="24" customHeight="1">
      <c r="B153" s="4658">
        <v>40071</v>
      </c>
      <c r="C153" s="4659">
        <v>32</v>
      </c>
      <c r="D153" s="4660" t="s">
        <v>2077</v>
      </c>
      <c r="E153" s="4661">
        <v>0.35416666666666669</v>
      </c>
      <c r="F153" s="4662" t="s">
        <v>6303</v>
      </c>
      <c r="G153" s="4651">
        <v>32</v>
      </c>
      <c r="H153" s="4652">
        <v>9</v>
      </c>
      <c r="I153" s="4653" t="s">
        <v>2079</v>
      </c>
      <c r="J153" s="4654">
        <v>32</v>
      </c>
      <c r="K153" s="4655"/>
      <c r="L153" s="4655"/>
      <c r="M153" s="4655"/>
      <c r="N153" s="4655"/>
      <c r="O153" s="4655"/>
      <c r="P153" s="4655"/>
      <c r="Q153" s="4655"/>
      <c r="R153" s="4656" t="s">
        <v>6296</v>
      </c>
      <c r="S153" s="4655"/>
      <c r="T153" s="4655"/>
      <c r="U153" s="4655"/>
      <c r="V153" s="4655"/>
      <c r="W153" s="4655"/>
      <c r="X153" s="4655"/>
      <c r="Y153" s="4655"/>
      <c r="Z153" s="4655"/>
      <c r="AA153" s="4655"/>
      <c r="AB153" s="4657">
        <f t="shared" si="0"/>
        <v>1</v>
      </c>
      <c r="AC153" s="4552"/>
    </row>
    <row r="154" spans="2:29" ht="24" customHeight="1">
      <c r="B154" s="4658">
        <v>40071</v>
      </c>
      <c r="C154" s="4659">
        <v>33</v>
      </c>
      <c r="D154" s="4660" t="s">
        <v>317</v>
      </c>
      <c r="E154" s="4661">
        <v>0.35416666666666669</v>
      </c>
      <c r="F154" s="4662" t="s">
        <v>6303</v>
      </c>
      <c r="G154" s="4651">
        <v>33</v>
      </c>
      <c r="H154" s="4652">
        <v>25</v>
      </c>
      <c r="I154" s="4653" t="s">
        <v>2080</v>
      </c>
      <c r="J154" s="4654">
        <v>33</v>
      </c>
      <c r="K154" s="4655">
        <v>1</v>
      </c>
      <c r="L154" s="4655"/>
      <c r="M154" s="4655"/>
      <c r="N154" s="4655"/>
      <c r="O154" s="4655"/>
      <c r="P154" s="4655"/>
      <c r="Q154" s="4655"/>
      <c r="R154" s="4655"/>
      <c r="S154" s="4655"/>
      <c r="T154" s="4655"/>
      <c r="U154" s="4656">
        <v>7</v>
      </c>
      <c r="V154" s="4655"/>
      <c r="W154" s="4655"/>
      <c r="X154" s="4655"/>
      <c r="Y154" s="4655"/>
      <c r="Z154" s="4655"/>
      <c r="AA154" s="4656">
        <v>11</v>
      </c>
      <c r="AB154" s="4657">
        <f t="shared" si="0"/>
        <v>3</v>
      </c>
      <c r="AC154" s="4552"/>
    </row>
    <row r="155" spans="2:29" ht="24" customHeight="1">
      <c r="B155" s="4658">
        <v>40071</v>
      </c>
      <c r="C155" s="4659">
        <v>34</v>
      </c>
      <c r="D155" s="4660" t="s">
        <v>318</v>
      </c>
      <c r="E155" s="4661">
        <v>0.58333333333333337</v>
      </c>
      <c r="F155" s="4662" t="s">
        <v>6304</v>
      </c>
      <c r="G155" s="4651">
        <v>34</v>
      </c>
      <c r="H155" s="4652">
        <v>12</v>
      </c>
      <c r="I155" s="4653" t="s">
        <v>360</v>
      </c>
      <c r="J155" s="4654">
        <v>34</v>
      </c>
      <c r="K155" s="4655"/>
      <c r="L155" s="4655"/>
      <c r="M155" s="4655"/>
      <c r="N155" s="4655"/>
      <c r="O155" s="4655"/>
      <c r="P155" s="4655"/>
      <c r="Q155" s="4656" t="s">
        <v>6295</v>
      </c>
      <c r="R155" s="4656" t="s">
        <v>6296</v>
      </c>
      <c r="S155" s="4655"/>
      <c r="T155" s="4655"/>
      <c r="U155" s="4655"/>
      <c r="V155" s="4655"/>
      <c r="W155" s="4655"/>
      <c r="X155" s="4655"/>
      <c r="Y155" s="4655"/>
      <c r="Z155" s="4655"/>
      <c r="AA155" s="4655"/>
      <c r="AB155" s="4657">
        <f t="shared" si="0"/>
        <v>2</v>
      </c>
      <c r="AC155" s="4552"/>
    </row>
    <row r="156" spans="2:29" ht="24" customHeight="1">
      <c r="B156" s="4658">
        <v>40072</v>
      </c>
      <c r="C156" s="4659">
        <v>35</v>
      </c>
      <c r="D156" s="4660" t="s">
        <v>318</v>
      </c>
      <c r="E156" s="4661">
        <v>0.35416666666666669</v>
      </c>
      <c r="F156" s="4662" t="s">
        <v>6302</v>
      </c>
      <c r="G156" s="4651">
        <v>35</v>
      </c>
      <c r="H156" s="4652">
        <v>36</v>
      </c>
      <c r="I156" s="4653" t="s">
        <v>263</v>
      </c>
      <c r="J156" s="4654">
        <v>35</v>
      </c>
      <c r="K156" s="4655"/>
      <c r="L156" s="4655"/>
      <c r="M156" s="4655"/>
      <c r="N156" s="4655"/>
      <c r="O156" s="4655"/>
      <c r="P156" s="4655"/>
      <c r="Q156" s="4656" t="s">
        <v>6295</v>
      </c>
      <c r="R156" s="4656" t="s">
        <v>6296</v>
      </c>
      <c r="S156" s="4655"/>
      <c r="T156" s="4655"/>
      <c r="U156" s="4655"/>
      <c r="V156" s="4655"/>
      <c r="W156" s="4655"/>
      <c r="X156" s="4655"/>
      <c r="Y156" s="4655"/>
      <c r="Z156" s="4655"/>
      <c r="AA156" s="4655"/>
      <c r="AB156" s="4657">
        <f t="shared" si="0"/>
        <v>2</v>
      </c>
      <c r="AC156" s="4552"/>
    </row>
    <row r="157" spans="2:29" ht="24" customHeight="1">
      <c r="B157" s="4658">
        <v>40072</v>
      </c>
      <c r="C157" s="4659">
        <v>36</v>
      </c>
      <c r="D157" s="4660" t="s">
        <v>263</v>
      </c>
      <c r="E157" s="4661">
        <v>0.35416666666666669</v>
      </c>
      <c r="F157" s="4662" t="s">
        <v>6302</v>
      </c>
      <c r="G157" s="4651">
        <v>36</v>
      </c>
      <c r="H157" s="4652">
        <v>5</v>
      </c>
      <c r="I157" s="4653" t="s">
        <v>6305</v>
      </c>
      <c r="J157" s="4654">
        <v>36</v>
      </c>
      <c r="K157" s="4655"/>
      <c r="L157" s="4655"/>
      <c r="M157" s="4655"/>
      <c r="N157" s="4655"/>
      <c r="O157" s="4655"/>
      <c r="P157" s="4655"/>
      <c r="Q157" s="4656" t="s">
        <v>6295</v>
      </c>
      <c r="R157" s="4656" t="s">
        <v>6296</v>
      </c>
      <c r="S157" s="4655"/>
      <c r="T157" s="4655"/>
      <c r="U157" s="4655"/>
      <c r="V157" s="4655"/>
      <c r="W157" s="4655"/>
      <c r="X157" s="4656">
        <v>9</v>
      </c>
      <c r="Y157" s="4655"/>
      <c r="Z157" s="4655"/>
      <c r="AA157" s="4655"/>
      <c r="AB157" s="4657">
        <f t="shared" si="0"/>
        <v>3</v>
      </c>
      <c r="AC157" s="4552"/>
    </row>
    <row r="158" spans="2:29" ht="24" customHeight="1">
      <c r="B158" s="4658">
        <v>40072</v>
      </c>
      <c r="C158" s="4659">
        <v>37</v>
      </c>
      <c r="D158" s="4660" t="s">
        <v>6306</v>
      </c>
      <c r="E158" s="4661">
        <v>0.35416666666666669</v>
      </c>
      <c r="F158" s="4662" t="s">
        <v>6302</v>
      </c>
      <c r="G158" s="4651">
        <v>37</v>
      </c>
      <c r="H158" s="4652">
        <v>18</v>
      </c>
      <c r="I158" s="4653" t="s">
        <v>263</v>
      </c>
      <c r="J158" s="4654">
        <v>37</v>
      </c>
      <c r="K158" s="4655"/>
      <c r="L158" s="4656" t="s">
        <v>6028</v>
      </c>
      <c r="M158" s="4656" t="s">
        <v>6292</v>
      </c>
      <c r="N158" s="4656">
        <v>3</v>
      </c>
      <c r="O158" s="4655"/>
      <c r="P158" s="4656" t="s">
        <v>6294</v>
      </c>
      <c r="Q158" s="4655"/>
      <c r="R158" s="4655"/>
      <c r="S158" s="4655"/>
      <c r="T158" s="4655"/>
      <c r="U158" s="4655"/>
      <c r="V158" s="4655"/>
      <c r="W158" s="4655"/>
      <c r="X158" s="4655"/>
      <c r="Y158" s="4655"/>
      <c r="Z158" s="4655"/>
      <c r="AA158" s="4655"/>
      <c r="AB158" s="4657">
        <f t="shared" si="0"/>
        <v>4</v>
      </c>
      <c r="AC158" s="4552"/>
    </row>
    <row r="159" spans="2:29" ht="24" customHeight="1">
      <c r="B159" s="4658">
        <v>40072</v>
      </c>
      <c r="C159" s="4659">
        <v>38</v>
      </c>
      <c r="D159" s="4660" t="s">
        <v>317</v>
      </c>
      <c r="E159" s="4661">
        <v>0.35416666666666669</v>
      </c>
      <c r="F159" s="4662" t="s">
        <v>6302</v>
      </c>
      <c r="G159" s="4651">
        <v>38</v>
      </c>
      <c r="H159" s="4652">
        <v>15</v>
      </c>
      <c r="I159" s="4653" t="s">
        <v>263</v>
      </c>
      <c r="J159" s="4654">
        <v>38</v>
      </c>
      <c r="K159" s="4655">
        <v>1</v>
      </c>
      <c r="L159" s="4656" t="s">
        <v>6028</v>
      </c>
      <c r="M159" s="4656" t="s">
        <v>6292</v>
      </c>
      <c r="N159" s="4655"/>
      <c r="O159" s="4655"/>
      <c r="P159" s="4656" t="s">
        <v>6294</v>
      </c>
      <c r="Q159" s="4655"/>
      <c r="R159" s="4655"/>
      <c r="S159" s="4655"/>
      <c r="T159" s="4656">
        <v>6</v>
      </c>
      <c r="U159" s="4655"/>
      <c r="V159" s="4655"/>
      <c r="W159" s="4655"/>
      <c r="X159" s="4655"/>
      <c r="Y159" s="4655"/>
      <c r="Z159" s="4655"/>
      <c r="AA159" s="4655"/>
      <c r="AB159" s="4657">
        <f t="shared" si="0"/>
        <v>5</v>
      </c>
      <c r="AC159" s="4552"/>
    </row>
    <row r="160" spans="2:29" ht="24" customHeight="1">
      <c r="B160" s="4658">
        <v>40072</v>
      </c>
      <c r="C160" s="4659">
        <v>39</v>
      </c>
      <c r="D160" s="4660" t="s">
        <v>320</v>
      </c>
      <c r="E160" s="4661">
        <v>0.35416666666666669</v>
      </c>
      <c r="F160" s="4662" t="s">
        <v>6302</v>
      </c>
      <c r="G160" s="4651">
        <v>39</v>
      </c>
      <c r="H160" s="4652">
        <v>23</v>
      </c>
      <c r="I160" s="4653" t="s">
        <v>263</v>
      </c>
      <c r="J160" s="4654">
        <v>39</v>
      </c>
      <c r="K160" s="4655"/>
      <c r="L160" s="4655"/>
      <c r="M160" s="4655"/>
      <c r="N160" s="4655"/>
      <c r="O160" s="4655"/>
      <c r="P160" s="4655"/>
      <c r="Q160" s="4655"/>
      <c r="R160" s="4655"/>
      <c r="S160" s="4655"/>
      <c r="T160" s="4655"/>
      <c r="U160" s="4656">
        <v>7</v>
      </c>
      <c r="V160" s="4656" t="s">
        <v>6298</v>
      </c>
      <c r="W160" s="4656" t="s">
        <v>6299</v>
      </c>
      <c r="X160" s="4655"/>
      <c r="Y160" s="4655"/>
      <c r="Z160" s="4655"/>
      <c r="AA160" s="4655"/>
      <c r="AB160" s="4657">
        <f t="shared" si="0"/>
        <v>3</v>
      </c>
      <c r="AC160" s="4552"/>
    </row>
    <row r="161" spans="2:29" ht="24" customHeight="1">
      <c r="B161" s="4658">
        <v>40072</v>
      </c>
      <c r="C161" s="4659">
        <v>40</v>
      </c>
      <c r="D161" s="4660" t="s">
        <v>318</v>
      </c>
      <c r="E161" s="4661">
        <v>0.35416666666666669</v>
      </c>
      <c r="F161" s="4662" t="s">
        <v>6302</v>
      </c>
      <c r="G161" s="4651">
        <v>40</v>
      </c>
      <c r="H161" s="4652">
        <v>43</v>
      </c>
      <c r="I161" s="4653" t="s">
        <v>263</v>
      </c>
      <c r="J161" s="4654">
        <v>40</v>
      </c>
      <c r="K161" s="4655"/>
      <c r="L161" s="4655"/>
      <c r="M161" s="4655"/>
      <c r="N161" s="4655"/>
      <c r="O161" s="4655"/>
      <c r="P161" s="4655"/>
      <c r="Q161" s="4655"/>
      <c r="R161" s="4655"/>
      <c r="S161" s="4655"/>
      <c r="T161" s="4655"/>
      <c r="U161" s="4655"/>
      <c r="V161" s="4656" t="s">
        <v>6298</v>
      </c>
      <c r="W161" s="4656" t="s">
        <v>6299</v>
      </c>
      <c r="X161" s="4655"/>
      <c r="Y161" s="4655"/>
      <c r="Z161" s="4655"/>
      <c r="AA161" s="4655"/>
      <c r="AB161" s="4657">
        <f t="shared" si="0"/>
        <v>2</v>
      </c>
      <c r="AC161" s="4552"/>
    </row>
    <row r="162" spans="2:29" ht="24" customHeight="1">
      <c r="B162" s="4658">
        <v>40072</v>
      </c>
      <c r="C162" s="4659">
        <v>41</v>
      </c>
      <c r="D162" s="4660" t="s">
        <v>6306</v>
      </c>
      <c r="E162" s="4661">
        <v>0.35416666666666669</v>
      </c>
      <c r="F162" s="4662" t="s">
        <v>6304</v>
      </c>
      <c r="G162" s="4651">
        <v>41</v>
      </c>
      <c r="H162" s="4652">
        <v>6</v>
      </c>
      <c r="I162" s="4653" t="s">
        <v>263</v>
      </c>
      <c r="J162" s="4654">
        <v>41</v>
      </c>
      <c r="K162" s="4655"/>
      <c r="L162" s="4655"/>
      <c r="M162" s="4655"/>
      <c r="N162" s="4655"/>
      <c r="O162" s="4655"/>
      <c r="P162" s="4655"/>
      <c r="Q162" s="4656" t="s">
        <v>6295</v>
      </c>
      <c r="R162" s="4656" t="s">
        <v>6296</v>
      </c>
      <c r="S162" s="4655"/>
      <c r="T162" s="4655"/>
      <c r="U162" s="4655"/>
      <c r="V162" s="4655"/>
      <c r="W162" s="4655"/>
      <c r="X162" s="4655"/>
      <c r="Y162" s="4655"/>
      <c r="Z162" s="4655"/>
      <c r="AA162" s="4655"/>
      <c r="AB162" s="4657">
        <f t="shared" si="0"/>
        <v>2</v>
      </c>
      <c r="AC162" s="4552"/>
    </row>
    <row r="163" spans="2:29" ht="24" customHeight="1">
      <c r="B163" s="4658">
        <v>40072</v>
      </c>
      <c r="C163" s="4659">
        <v>42</v>
      </c>
      <c r="D163" s="4660" t="s">
        <v>321</v>
      </c>
      <c r="E163" s="4661">
        <v>0.375</v>
      </c>
      <c r="F163" s="4662" t="s">
        <v>6304</v>
      </c>
      <c r="G163" s="4651">
        <v>42</v>
      </c>
      <c r="H163" s="4652">
        <v>26</v>
      </c>
      <c r="I163" s="4653" t="s">
        <v>264</v>
      </c>
      <c r="J163" s="4654">
        <v>42</v>
      </c>
      <c r="K163" s="4655"/>
      <c r="L163" s="4655"/>
      <c r="M163" s="4655"/>
      <c r="N163" s="4655"/>
      <c r="O163" s="4655"/>
      <c r="P163" s="4655"/>
      <c r="Q163" s="4656" t="s">
        <v>6295</v>
      </c>
      <c r="R163" s="4656" t="s">
        <v>6296</v>
      </c>
      <c r="S163" s="4655"/>
      <c r="T163" s="4655"/>
      <c r="U163" s="4655"/>
      <c r="V163" s="4655"/>
      <c r="W163" s="4655"/>
      <c r="X163" s="4656">
        <v>9</v>
      </c>
      <c r="Y163" s="4655"/>
      <c r="Z163" s="4655"/>
      <c r="AA163" s="4655"/>
      <c r="AB163" s="4657">
        <f t="shared" si="0"/>
        <v>3</v>
      </c>
      <c r="AC163" s="4552"/>
    </row>
    <row r="164" spans="2:29" ht="24" customHeight="1">
      <c r="B164" s="4658">
        <v>40072</v>
      </c>
      <c r="C164" s="4659">
        <v>43</v>
      </c>
      <c r="D164" s="4660" t="s">
        <v>263</v>
      </c>
      <c r="E164" s="4661">
        <v>0.4375</v>
      </c>
      <c r="F164" s="4662" t="s">
        <v>6304</v>
      </c>
      <c r="G164" s="4651">
        <v>43</v>
      </c>
      <c r="H164" s="4652">
        <v>47</v>
      </c>
      <c r="I164" s="4653" t="s">
        <v>319</v>
      </c>
      <c r="J164" s="4654">
        <v>43</v>
      </c>
      <c r="K164" s="4655">
        <v>1</v>
      </c>
      <c r="L164" s="4655"/>
      <c r="M164" s="4655"/>
      <c r="N164" s="4655"/>
      <c r="O164" s="4655"/>
      <c r="P164" s="4655"/>
      <c r="Q164" s="4655"/>
      <c r="R164" s="4655"/>
      <c r="S164" s="4655"/>
      <c r="T164" s="4655"/>
      <c r="U164" s="4656">
        <v>7</v>
      </c>
      <c r="V164" s="4655"/>
      <c r="W164" s="4655"/>
      <c r="X164" s="4655"/>
      <c r="Y164" s="4655"/>
      <c r="Z164" s="4655"/>
      <c r="AA164" s="4656">
        <v>11</v>
      </c>
      <c r="AB164" s="4657">
        <f t="shared" si="0"/>
        <v>3</v>
      </c>
      <c r="AC164" s="4552"/>
    </row>
    <row r="165" spans="2:29" ht="24" customHeight="1">
      <c r="B165" s="4658">
        <v>40072</v>
      </c>
      <c r="C165" s="4659">
        <v>44</v>
      </c>
      <c r="D165" s="4660" t="s">
        <v>319</v>
      </c>
      <c r="E165" s="4661">
        <v>0.60416666666666663</v>
      </c>
      <c r="F165" s="4662" t="s">
        <v>6304</v>
      </c>
      <c r="G165" s="4651">
        <v>44</v>
      </c>
      <c r="H165" s="4652">
        <v>51</v>
      </c>
      <c r="I165" s="4653" t="s">
        <v>264</v>
      </c>
      <c r="J165" s="4654">
        <v>44</v>
      </c>
      <c r="K165" s="4655"/>
      <c r="L165" s="4655"/>
      <c r="M165" s="4655"/>
      <c r="N165" s="4655"/>
      <c r="O165" s="4655"/>
      <c r="P165" s="4655"/>
      <c r="Q165" s="4655"/>
      <c r="R165" s="4655"/>
      <c r="S165" s="4655"/>
      <c r="T165" s="4656">
        <v>6</v>
      </c>
      <c r="U165" s="4655"/>
      <c r="V165" s="4655"/>
      <c r="W165" s="4655"/>
      <c r="X165" s="4655"/>
      <c r="Y165" s="4655"/>
      <c r="Z165" s="4655"/>
      <c r="AA165" s="4655"/>
      <c r="AB165" s="4657">
        <f t="shared" si="0"/>
        <v>1</v>
      </c>
      <c r="AC165" s="4552"/>
    </row>
    <row r="166" spans="2:29" ht="24" customHeight="1">
      <c r="B166" s="4658">
        <v>40072</v>
      </c>
      <c r="C166" s="4659">
        <v>45</v>
      </c>
      <c r="D166" s="4660" t="s">
        <v>318</v>
      </c>
      <c r="E166" s="4661">
        <v>0.60416666666666663</v>
      </c>
      <c r="F166" s="4662" t="s">
        <v>6304</v>
      </c>
      <c r="G166" s="4651">
        <v>45</v>
      </c>
      <c r="H166" s="4652">
        <v>13</v>
      </c>
      <c r="I166" s="4653" t="s">
        <v>264</v>
      </c>
      <c r="J166" s="4654">
        <v>45</v>
      </c>
      <c r="K166" s="4655"/>
      <c r="L166" s="4655"/>
      <c r="M166" s="4655"/>
      <c r="N166" s="4655"/>
      <c r="O166" s="4655"/>
      <c r="P166" s="4655"/>
      <c r="Q166" s="4656" t="s">
        <v>6295</v>
      </c>
      <c r="R166" s="4655"/>
      <c r="S166" s="4655"/>
      <c r="T166" s="4655"/>
      <c r="U166" s="4655"/>
      <c r="V166" s="4655"/>
      <c r="W166" s="4655"/>
      <c r="X166" s="4655"/>
      <c r="Y166" s="4655"/>
      <c r="Z166" s="4655"/>
      <c r="AA166" s="4655"/>
      <c r="AB166" s="4657">
        <f t="shared" si="0"/>
        <v>1</v>
      </c>
      <c r="AC166" s="4552"/>
    </row>
    <row r="167" spans="2:29" ht="24" customHeight="1">
      <c r="B167" s="4658">
        <v>40072</v>
      </c>
      <c r="C167" s="4659">
        <v>46</v>
      </c>
      <c r="D167" s="4660" t="s">
        <v>6306</v>
      </c>
      <c r="E167" s="4661">
        <v>0.61458333333333337</v>
      </c>
      <c r="F167" s="4662" t="s">
        <v>6304</v>
      </c>
      <c r="G167" s="4651">
        <v>46</v>
      </c>
      <c r="H167" s="4652">
        <v>30</v>
      </c>
      <c r="I167" s="4653" t="s">
        <v>264</v>
      </c>
      <c r="J167" s="4654">
        <v>46</v>
      </c>
      <c r="K167" s="4655"/>
      <c r="L167" s="4655"/>
      <c r="M167" s="4655"/>
      <c r="N167" s="4655"/>
      <c r="O167" s="4655"/>
      <c r="P167" s="4655"/>
      <c r="Q167" s="4655"/>
      <c r="R167" s="4655"/>
      <c r="S167" s="4655"/>
      <c r="T167" s="4655"/>
      <c r="U167" s="4655"/>
      <c r="V167" s="4655"/>
      <c r="W167" s="4656" t="s">
        <v>6299</v>
      </c>
      <c r="X167" s="4655"/>
      <c r="Y167" s="4655"/>
      <c r="Z167" s="4655"/>
      <c r="AA167" s="4655"/>
      <c r="AB167" s="4657">
        <f t="shared" si="0"/>
        <v>1</v>
      </c>
      <c r="AC167" s="4552"/>
    </row>
    <row r="168" spans="2:29" ht="24" customHeight="1">
      <c r="B168" s="4658">
        <v>40072</v>
      </c>
      <c r="C168" s="4659">
        <v>47</v>
      </c>
      <c r="D168" s="4660" t="s">
        <v>264</v>
      </c>
      <c r="E168" s="4661">
        <v>0.63541666666666663</v>
      </c>
      <c r="F168" s="4662" t="s">
        <v>6304</v>
      </c>
      <c r="G168" s="4651">
        <v>47</v>
      </c>
      <c r="H168" s="4652">
        <v>31</v>
      </c>
      <c r="I168" s="4653" t="s">
        <v>264</v>
      </c>
      <c r="J168" s="4654">
        <v>47</v>
      </c>
      <c r="K168" s="4655"/>
      <c r="L168" s="4655"/>
      <c r="M168" s="4655"/>
      <c r="N168" s="4655"/>
      <c r="O168" s="4655"/>
      <c r="P168" s="4655"/>
      <c r="Q168" s="4655"/>
      <c r="R168" s="4655"/>
      <c r="S168" s="4655"/>
      <c r="T168" s="4655"/>
      <c r="U168" s="4655"/>
      <c r="V168" s="4656" t="s">
        <v>6298</v>
      </c>
      <c r="W168" s="4656" t="s">
        <v>6299</v>
      </c>
      <c r="X168" s="4655"/>
      <c r="Y168" s="4655"/>
      <c r="Z168" s="4655"/>
      <c r="AA168" s="4655"/>
      <c r="AB168" s="4657">
        <f t="shared" si="0"/>
        <v>2</v>
      </c>
      <c r="AC168" s="4552"/>
    </row>
    <row r="169" spans="2:29" ht="24" customHeight="1">
      <c r="B169" s="4658">
        <v>40072</v>
      </c>
      <c r="C169" s="4659">
        <v>48</v>
      </c>
      <c r="D169" s="4660" t="s">
        <v>317</v>
      </c>
      <c r="E169" s="4661">
        <v>0.64583333333333337</v>
      </c>
      <c r="F169" s="4662" t="s">
        <v>6304</v>
      </c>
      <c r="G169" s="4651">
        <v>48</v>
      </c>
      <c r="H169" s="4652">
        <v>41</v>
      </c>
      <c r="I169" s="4653" t="s">
        <v>6306</v>
      </c>
      <c r="J169" s="4654">
        <v>48</v>
      </c>
      <c r="K169" s="4655">
        <v>1</v>
      </c>
      <c r="L169" s="4656" t="s">
        <v>6028</v>
      </c>
      <c r="M169" s="4656" t="s">
        <v>6292</v>
      </c>
      <c r="N169" s="4656">
        <v>3</v>
      </c>
      <c r="O169" s="4656" t="s">
        <v>6293</v>
      </c>
      <c r="P169" s="4656" t="s">
        <v>6294</v>
      </c>
      <c r="Q169" s="4655"/>
      <c r="R169" s="4655"/>
      <c r="S169" s="4655"/>
      <c r="T169" s="4655"/>
      <c r="U169" s="4656">
        <v>7</v>
      </c>
      <c r="V169" s="4655"/>
      <c r="W169" s="4655"/>
      <c r="X169" s="4655"/>
      <c r="Y169" s="4655"/>
      <c r="Z169" s="4655"/>
      <c r="AA169" s="4656">
        <v>11</v>
      </c>
      <c r="AB169" s="4657">
        <f t="shared" si="0"/>
        <v>8</v>
      </c>
      <c r="AC169" s="4552"/>
    </row>
    <row r="170" spans="2:29" ht="24" customHeight="1">
      <c r="B170" s="4658">
        <v>40072</v>
      </c>
      <c r="C170" s="4659">
        <v>49</v>
      </c>
      <c r="D170" s="4660" t="s">
        <v>321</v>
      </c>
      <c r="E170" s="4661">
        <v>0.64583333333333337</v>
      </c>
      <c r="F170" s="4662" t="s">
        <v>6304</v>
      </c>
      <c r="G170" s="4651">
        <v>49</v>
      </c>
      <c r="H170" s="4652">
        <v>37</v>
      </c>
      <c r="I170" s="4653" t="s">
        <v>6306</v>
      </c>
      <c r="J170" s="4654">
        <v>49</v>
      </c>
      <c r="K170" s="4655"/>
      <c r="L170" s="4655"/>
      <c r="M170" s="4655"/>
      <c r="N170" s="4655"/>
      <c r="O170" s="4655"/>
      <c r="P170" s="4655"/>
      <c r="Q170" s="4655"/>
      <c r="R170" s="4656" t="s">
        <v>6296</v>
      </c>
      <c r="S170" s="4655"/>
      <c r="T170" s="4655"/>
      <c r="U170" s="4655"/>
      <c r="V170" s="4655"/>
      <c r="W170" s="4655"/>
      <c r="X170" s="4655"/>
      <c r="Y170" s="4655"/>
      <c r="Z170" s="4655"/>
      <c r="AA170" s="4655"/>
      <c r="AB170" s="4657">
        <f t="shared" si="0"/>
        <v>1</v>
      </c>
      <c r="AC170" s="4552"/>
    </row>
    <row r="171" spans="2:29" ht="24" customHeight="1">
      <c r="B171" s="4658">
        <v>40072</v>
      </c>
      <c r="C171" s="4659">
        <v>50</v>
      </c>
      <c r="D171" s="4660" t="s">
        <v>318</v>
      </c>
      <c r="E171" s="4661">
        <v>0.66666666666666663</v>
      </c>
      <c r="F171" s="4662" t="s">
        <v>6304</v>
      </c>
      <c r="G171" s="4651">
        <v>50</v>
      </c>
      <c r="H171" s="4652">
        <v>22</v>
      </c>
      <c r="I171" s="4653" t="s">
        <v>6306</v>
      </c>
      <c r="J171" s="4654">
        <v>50</v>
      </c>
      <c r="K171" s="4655"/>
      <c r="L171" s="4655"/>
      <c r="M171" s="4655"/>
      <c r="N171" s="4655"/>
      <c r="O171" s="4655"/>
      <c r="P171" s="4655"/>
      <c r="Q171" s="4656" t="s">
        <v>6295</v>
      </c>
      <c r="R171" s="4655"/>
      <c r="S171" s="4655"/>
      <c r="T171" s="4655"/>
      <c r="U171" s="4655"/>
      <c r="V171" s="4655"/>
      <c r="W171" s="4655"/>
      <c r="X171" s="4656">
        <v>9</v>
      </c>
      <c r="Y171" s="4655"/>
      <c r="Z171" s="4655"/>
      <c r="AA171" s="4655"/>
      <c r="AB171" s="4657">
        <f t="shared" si="0"/>
        <v>2</v>
      </c>
      <c r="AC171" s="4552"/>
    </row>
    <row r="172" spans="2:29" ht="24" customHeight="1">
      <c r="B172" s="4658">
        <v>40072</v>
      </c>
      <c r="C172" s="4659">
        <v>51</v>
      </c>
      <c r="D172" s="4660" t="s">
        <v>264</v>
      </c>
      <c r="E172" s="4661">
        <v>0.66666666666666663</v>
      </c>
      <c r="F172" s="4662" t="s">
        <v>6304</v>
      </c>
      <c r="G172" s="4651">
        <v>51</v>
      </c>
      <c r="H172" s="4652">
        <v>46</v>
      </c>
      <c r="I172" s="4653" t="s">
        <v>6306</v>
      </c>
      <c r="J172" s="4654">
        <v>51</v>
      </c>
      <c r="K172" s="4655">
        <v>1</v>
      </c>
      <c r="L172" s="4655"/>
      <c r="M172" s="4655"/>
      <c r="N172" s="4655"/>
      <c r="O172" s="4655"/>
      <c r="P172" s="4655"/>
      <c r="Q172" s="4656" t="s">
        <v>6295</v>
      </c>
      <c r="R172" s="4656" t="s">
        <v>6296</v>
      </c>
      <c r="S172" s="4656" t="s">
        <v>6297</v>
      </c>
      <c r="T172" s="4656">
        <v>6</v>
      </c>
      <c r="U172" s="4655"/>
      <c r="V172" s="4655"/>
      <c r="W172" s="4655"/>
      <c r="X172" s="4655"/>
      <c r="Y172" s="4655"/>
      <c r="Z172" s="4655"/>
      <c r="AA172" s="4655"/>
      <c r="AB172" s="4657">
        <f t="shared" si="0"/>
        <v>5</v>
      </c>
      <c r="AC172" s="4552"/>
    </row>
    <row r="173" spans="2:29" ht="24" customHeight="1">
      <c r="B173" s="4658"/>
      <c r="C173" s="4652"/>
      <c r="D173" s="4660"/>
      <c r="E173" s="4663"/>
      <c r="F173" s="4662"/>
      <c r="G173" s="4651">
        <v>52</v>
      </c>
      <c r="H173" s="4652"/>
      <c r="I173" s="4653"/>
      <c r="J173" s="4654">
        <v>52</v>
      </c>
      <c r="K173" s="4655"/>
      <c r="L173" s="4655"/>
      <c r="M173" s="4655"/>
      <c r="N173" s="4655"/>
      <c r="O173" s="4655"/>
      <c r="P173" s="4655"/>
      <c r="Q173" s="4655"/>
      <c r="R173" s="4655"/>
      <c r="S173" s="4655"/>
      <c r="T173" s="4655"/>
      <c r="U173" s="4655"/>
      <c r="V173" s="4655"/>
      <c r="W173" s="4655"/>
      <c r="X173" s="4655"/>
      <c r="Y173" s="4655"/>
      <c r="Z173" s="4655"/>
      <c r="AA173" s="4655"/>
      <c r="AB173" s="4657">
        <f t="shared" si="0"/>
        <v>0</v>
      </c>
      <c r="AC173" s="4552"/>
    </row>
    <row r="174" spans="2:29" ht="24" hidden="1" customHeight="1">
      <c r="B174" s="4658"/>
      <c r="C174" s="4652"/>
      <c r="D174" s="4660"/>
      <c r="E174" s="4663"/>
      <c r="F174" s="4662"/>
      <c r="G174" s="4651">
        <v>53</v>
      </c>
      <c r="H174" s="4652"/>
      <c r="I174" s="4653"/>
      <c r="J174" s="4654">
        <v>53</v>
      </c>
      <c r="K174" s="4655"/>
      <c r="L174" s="4655"/>
      <c r="M174" s="4655"/>
      <c r="N174" s="4655"/>
      <c r="O174" s="4655"/>
      <c r="P174" s="4655"/>
      <c r="Q174" s="4655"/>
      <c r="R174" s="4655"/>
      <c r="S174" s="4655"/>
      <c r="T174" s="4655"/>
      <c r="U174" s="4655"/>
      <c r="V174" s="4655"/>
      <c r="W174" s="4655"/>
      <c r="X174" s="4655"/>
      <c r="Y174" s="4655"/>
      <c r="Z174" s="4655"/>
      <c r="AA174" s="4655"/>
      <c r="AB174" s="4657">
        <f t="shared" si="0"/>
        <v>0</v>
      </c>
      <c r="AC174" s="4552"/>
    </row>
    <row r="175" spans="2:29" ht="24" hidden="1" customHeight="1">
      <c r="B175" s="4658"/>
      <c r="C175" s="4652"/>
      <c r="D175" s="4660"/>
      <c r="E175" s="4663"/>
      <c r="F175" s="4662"/>
      <c r="G175" s="4651">
        <v>54</v>
      </c>
      <c r="H175" s="4652"/>
      <c r="I175" s="4653"/>
      <c r="J175" s="4654">
        <v>54</v>
      </c>
      <c r="K175" s="4655"/>
      <c r="L175" s="4655"/>
      <c r="M175" s="4655"/>
      <c r="N175" s="4655"/>
      <c r="O175" s="4655"/>
      <c r="P175" s="4655"/>
      <c r="Q175" s="4655"/>
      <c r="R175" s="4655"/>
      <c r="S175" s="4655"/>
      <c r="T175" s="4655"/>
      <c r="U175" s="4655"/>
      <c r="V175" s="4655"/>
      <c r="W175" s="4655"/>
      <c r="X175" s="4655"/>
      <c r="Y175" s="4655"/>
      <c r="Z175" s="4655"/>
      <c r="AA175" s="4655"/>
      <c r="AB175" s="4657">
        <f t="shared" si="0"/>
        <v>0</v>
      </c>
      <c r="AC175" s="4552"/>
    </row>
    <row r="176" spans="2:29" ht="24" hidden="1" customHeight="1">
      <c r="B176" s="4658"/>
      <c r="C176" s="4652"/>
      <c r="D176" s="4660"/>
      <c r="E176" s="4663"/>
      <c r="F176" s="4662"/>
      <c r="G176" s="4651">
        <v>55</v>
      </c>
      <c r="H176" s="4652"/>
      <c r="I176" s="4653"/>
      <c r="J176" s="4654">
        <v>55</v>
      </c>
      <c r="K176" s="4655"/>
      <c r="L176" s="4655"/>
      <c r="M176" s="4655"/>
      <c r="N176" s="4655"/>
      <c r="O176" s="4655"/>
      <c r="P176" s="4655"/>
      <c r="Q176" s="4655"/>
      <c r="R176" s="4655"/>
      <c r="S176" s="4655"/>
      <c r="T176" s="4655"/>
      <c r="U176" s="4655"/>
      <c r="V176" s="4655"/>
      <c r="W176" s="4655"/>
      <c r="X176" s="4655"/>
      <c r="Y176" s="4655"/>
      <c r="Z176" s="4655"/>
      <c r="AA176" s="4655"/>
      <c r="AB176" s="4657">
        <f t="shared" si="0"/>
        <v>0</v>
      </c>
      <c r="AC176" s="4552"/>
    </row>
    <row r="177" spans="2:29" ht="24" hidden="1" customHeight="1">
      <c r="B177" s="4658"/>
      <c r="C177" s="4652"/>
      <c r="D177" s="4660"/>
      <c r="E177" s="4663"/>
      <c r="F177" s="4662"/>
      <c r="G177" s="4651">
        <v>56</v>
      </c>
      <c r="H177" s="4652"/>
      <c r="I177" s="4653"/>
      <c r="J177" s="4654">
        <v>56</v>
      </c>
      <c r="K177" s="4655"/>
      <c r="L177" s="4655"/>
      <c r="M177" s="4655"/>
      <c r="N177" s="4655"/>
      <c r="O177" s="4655"/>
      <c r="P177" s="4655"/>
      <c r="Q177" s="4655"/>
      <c r="R177" s="4655"/>
      <c r="S177" s="4655"/>
      <c r="T177" s="4655"/>
      <c r="U177" s="4655"/>
      <c r="V177" s="4655"/>
      <c r="W177" s="4655"/>
      <c r="X177" s="4655"/>
      <c r="Y177" s="4655"/>
      <c r="Z177" s="4655"/>
      <c r="AA177" s="4655"/>
      <c r="AB177" s="4657">
        <f t="shared" si="0"/>
        <v>0</v>
      </c>
      <c r="AC177" s="4552"/>
    </row>
    <row r="178" spans="2:29" ht="24" hidden="1" customHeight="1">
      <c r="B178" s="4658"/>
      <c r="C178" s="4652"/>
      <c r="D178" s="4660"/>
      <c r="E178" s="4663"/>
      <c r="F178" s="4662"/>
      <c r="G178" s="4651">
        <v>57</v>
      </c>
      <c r="H178" s="4652"/>
      <c r="I178" s="4653"/>
      <c r="J178" s="4654">
        <v>57</v>
      </c>
      <c r="K178" s="4655"/>
      <c r="L178" s="4655"/>
      <c r="M178" s="4655"/>
      <c r="N178" s="4655"/>
      <c r="O178" s="4655"/>
      <c r="P178" s="4655"/>
      <c r="Q178" s="4655"/>
      <c r="R178" s="4655"/>
      <c r="S178" s="4655"/>
      <c r="T178" s="4655"/>
      <c r="U178" s="4655"/>
      <c r="V178" s="4655"/>
      <c r="W178" s="4655"/>
      <c r="X178" s="4655"/>
      <c r="Y178" s="4655"/>
      <c r="Z178" s="4655"/>
      <c r="AA178" s="4655"/>
      <c r="AB178" s="4657">
        <f t="shared" si="0"/>
        <v>0</v>
      </c>
      <c r="AC178" s="4552"/>
    </row>
    <row r="179" spans="2:29" ht="24" hidden="1" customHeight="1">
      <c r="B179" s="4658"/>
      <c r="C179" s="4652"/>
      <c r="D179" s="4660"/>
      <c r="E179" s="4663"/>
      <c r="F179" s="4662"/>
      <c r="G179" s="4651">
        <v>58</v>
      </c>
      <c r="H179" s="4652"/>
      <c r="I179" s="4653"/>
      <c r="J179" s="4654">
        <v>58</v>
      </c>
      <c r="K179" s="4655"/>
      <c r="L179" s="4655"/>
      <c r="M179" s="4655"/>
      <c r="N179" s="4655"/>
      <c r="O179" s="4655"/>
      <c r="P179" s="4655"/>
      <c r="Q179" s="4655"/>
      <c r="R179" s="4655"/>
      <c r="S179" s="4655"/>
      <c r="T179" s="4655"/>
      <c r="U179" s="4655"/>
      <c r="V179" s="4655"/>
      <c r="W179" s="4655"/>
      <c r="X179" s="4655"/>
      <c r="Y179" s="4655"/>
      <c r="Z179" s="4655"/>
      <c r="AA179" s="4655"/>
      <c r="AB179" s="4657">
        <f t="shared" si="0"/>
        <v>0</v>
      </c>
      <c r="AC179" s="4552"/>
    </row>
    <row r="180" spans="2:29" ht="24" hidden="1" customHeight="1">
      <c r="B180" s="4658"/>
      <c r="C180" s="4652"/>
      <c r="D180" s="4660"/>
      <c r="E180" s="4663"/>
      <c r="F180" s="4662"/>
      <c r="G180" s="4651">
        <v>59</v>
      </c>
      <c r="H180" s="4652"/>
      <c r="I180" s="4653"/>
      <c r="J180" s="4654">
        <v>59</v>
      </c>
      <c r="K180" s="4655"/>
      <c r="L180" s="4655"/>
      <c r="M180" s="4655"/>
      <c r="N180" s="4655"/>
      <c r="O180" s="4655"/>
      <c r="P180" s="4655"/>
      <c r="Q180" s="4655"/>
      <c r="R180" s="4655"/>
      <c r="S180" s="4655"/>
      <c r="T180" s="4655"/>
      <c r="U180" s="4655"/>
      <c r="V180" s="4655"/>
      <c r="W180" s="4655"/>
      <c r="X180" s="4655"/>
      <c r="Y180" s="4655"/>
      <c r="Z180" s="4655"/>
      <c r="AA180" s="4655"/>
      <c r="AB180" s="4657">
        <f t="shared" si="0"/>
        <v>0</v>
      </c>
      <c r="AC180" s="4552"/>
    </row>
    <row r="181" spans="2:29" ht="24" hidden="1" customHeight="1">
      <c r="B181" s="4658"/>
      <c r="C181" s="4652"/>
      <c r="D181" s="4660"/>
      <c r="E181" s="4663"/>
      <c r="F181" s="4662"/>
      <c r="G181" s="4651">
        <v>60</v>
      </c>
      <c r="H181" s="4652"/>
      <c r="I181" s="4653"/>
      <c r="J181" s="4654">
        <v>60</v>
      </c>
      <c r="K181" s="4655"/>
      <c r="L181" s="4655"/>
      <c r="M181" s="4655"/>
      <c r="N181" s="4655"/>
      <c r="O181" s="4655"/>
      <c r="P181" s="4655"/>
      <c r="Q181" s="4655"/>
      <c r="R181" s="4655"/>
      <c r="S181" s="4655"/>
      <c r="T181" s="4655"/>
      <c r="U181" s="4655"/>
      <c r="V181" s="4655"/>
      <c r="W181" s="4655"/>
      <c r="X181" s="4655"/>
      <c r="Y181" s="4655"/>
      <c r="Z181" s="4655"/>
      <c r="AA181" s="4655"/>
      <c r="AB181" s="4657">
        <f t="shared" si="0"/>
        <v>0</v>
      </c>
      <c r="AC181" s="4552"/>
    </row>
    <row r="182" spans="2:29" ht="24" hidden="1" customHeight="1">
      <c r="B182" s="4658"/>
      <c r="C182" s="4652"/>
      <c r="D182" s="4660"/>
      <c r="E182" s="4663"/>
      <c r="F182" s="4662"/>
      <c r="G182" s="4651">
        <v>61</v>
      </c>
      <c r="H182" s="4652"/>
      <c r="I182" s="4653"/>
      <c r="J182" s="4654">
        <v>61</v>
      </c>
      <c r="K182" s="4655"/>
      <c r="L182" s="4655"/>
      <c r="M182" s="4655"/>
      <c r="N182" s="4655"/>
      <c r="O182" s="4655"/>
      <c r="P182" s="4655"/>
      <c r="Q182" s="4655"/>
      <c r="R182" s="4655"/>
      <c r="S182" s="4655"/>
      <c r="T182" s="4655"/>
      <c r="U182" s="4655"/>
      <c r="V182" s="4655"/>
      <c r="W182" s="4655"/>
      <c r="X182" s="4655"/>
      <c r="Y182" s="4655"/>
      <c r="Z182" s="4655"/>
      <c r="AA182" s="4655"/>
      <c r="AB182" s="4657">
        <f t="shared" si="0"/>
        <v>0</v>
      </c>
      <c r="AC182" s="4552"/>
    </row>
    <row r="183" spans="2:29" ht="24" hidden="1" customHeight="1">
      <c r="B183" s="4658"/>
      <c r="C183" s="4652"/>
      <c r="D183" s="4660"/>
      <c r="E183" s="4663"/>
      <c r="F183" s="4662"/>
      <c r="G183" s="4651">
        <v>62</v>
      </c>
      <c r="H183" s="4652"/>
      <c r="I183" s="4653"/>
      <c r="J183" s="4654">
        <v>62</v>
      </c>
      <c r="K183" s="4655"/>
      <c r="L183" s="4655"/>
      <c r="M183" s="4655"/>
      <c r="N183" s="4655"/>
      <c r="O183" s="4655"/>
      <c r="P183" s="4655"/>
      <c r="Q183" s="4655"/>
      <c r="R183" s="4655"/>
      <c r="S183" s="4655"/>
      <c r="T183" s="4655"/>
      <c r="U183" s="4655"/>
      <c r="V183" s="4655"/>
      <c r="W183" s="4655"/>
      <c r="X183" s="4655"/>
      <c r="Y183" s="4655"/>
      <c r="Z183" s="4655"/>
      <c r="AA183" s="4655"/>
      <c r="AB183" s="4657">
        <f t="shared" si="0"/>
        <v>0</v>
      </c>
      <c r="AC183" s="4552"/>
    </row>
    <row r="184" spans="2:29" ht="24" hidden="1" customHeight="1">
      <c r="B184" s="4658"/>
      <c r="C184" s="4652"/>
      <c r="D184" s="4660"/>
      <c r="E184" s="4663"/>
      <c r="F184" s="4662"/>
      <c r="G184" s="4651">
        <v>63</v>
      </c>
      <c r="H184" s="4652"/>
      <c r="I184" s="4653"/>
      <c r="J184" s="4654">
        <v>63</v>
      </c>
      <c r="K184" s="4655"/>
      <c r="L184" s="4655"/>
      <c r="M184" s="4655"/>
      <c r="N184" s="4655"/>
      <c r="O184" s="4655"/>
      <c r="P184" s="4655"/>
      <c r="Q184" s="4655"/>
      <c r="R184" s="4655"/>
      <c r="S184" s="4655"/>
      <c r="T184" s="4655"/>
      <c r="U184" s="4655"/>
      <c r="V184" s="4655"/>
      <c r="W184" s="4655"/>
      <c r="X184" s="4655"/>
      <c r="Y184" s="4655"/>
      <c r="Z184" s="4655"/>
      <c r="AA184" s="4655"/>
      <c r="AB184" s="4657">
        <f t="shared" si="0"/>
        <v>0</v>
      </c>
      <c r="AC184" s="4552"/>
    </row>
    <row r="185" spans="2:29" ht="24" hidden="1" customHeight="1">
      <c r="B185" s="4658"/>
      <c r="C185" s="4652"/>
      <c r="D185" s="4660"/>
      <c r="E185" s="4663"/>
      <c r="F185" s="4662"/>
      <c r="G185" s="4651">
        <v>64</v>
      </c>
      <c r="H185" s="4652"/>
      <c r="I185" s="4653"/>
      <c r="J185" s="4654">
        <v>64</v>
      </c>
      <c r="K185" s="4655"/>
      <c r="L185" s="4655"/>
      <c r="M185" s="4655"/>
      <c r="N185" s="4655"/>
      <c r="O185" s="4655"/>
      <c r="P185" s="4655"/>
      <c r="Q185" s="4655"/>
      <c r="R185" s="4655"/>
      <c r="S185" s="4655"/>
      <c r="T185" s="4655"/>
      <c r="U185" s="4655"/>
      <c r="V185" s="4655"/>
      <c r="W185" s="4655"/>
      <c r="X185" s="4655"/>
      <c r="Y185" s="4655"/>
      <c r="Z185" s="4655"/>
      <c r="AA185" s="4655"/>
      <c r="AB185" s="4657">
        <f t="shared" si="0"/>
        <v>0</v>
      </c>
      <c r="AC185" s="4552"/>
    </row>
    <row r="186" spans="2:29" ht="24" hidden="1" customHeight="1">
      <c r="B186" s="4658"/>
      <c r="C186" s="4652"/>
      <c r="D186" s="4660"/>
      <c r="E186" s="4663"/>
      <c r="F186" s="4662"/>
      <c r="G186" s="4651">
        <v>65</v>
      </c>
      <c r="H186" s="4652"/>
      <c r="I186" s="4653"/>
      <c r="J186" s="4654">
        <v>65</v>
      </c>
      <c r="K186" s="4655"/>
      <c r="L186" s="4655"/>
      <c r="M186" s="4655"/>
      <c r="N186" s="4655"/>
      <c r="O186" s="4655"/>
      <c r="P186" s="4655"/>
      <c r="Q186" s="4655"/>
      <c r="R186" s="4655"/>
      <c r="S186" s="4655"/>
      <c r="T186" s="4655"/>
      <c r="U186" s="4655"/>
      <c r="V186" s="4655"/>
      <c r="W186" s="4655"/>
      <c r="X186" s="4655"/>
      <c r="Y186" s="4655"/>
      <c r="Z186" s="4655"/>
      <c r="AA186" s="4655"/>
      <c r="AB186" s="4657">
        <f t="shared" ref="AB186:AB211" si="1">COUNTA(K186:AA186)</f>
        <v>0</v>
      </c>
      <c r="AC186" s="4552"/>
    </row>
    <row r="187" spans="2:29" ht="24" hidden="1" customHeight="1">
      <c r="B187" s="4658"/>
      <c r="C187" s="4652"/>
      <c r="D187" s="4660"/>
      <c r="E187" s="4663"/>
      <c r="F187" s="4662"/>
      <c r="G187" s="4651">
        <v>66</v>
      </c>
      <c r="H187" s="4652"/>
      <c r="I187" s="4653"/>
      <c r="J187" s="4654">
        <v>66</v>
      </c>
      <c r="K187" s="4655"/>
      <c r="L187" s="4655"/>
      <c r="M187" s="4655"/>
      <c r="N187" s="4655"/>
      <c r="O187" s="4655"/>
      <c r="P187" s="4655"/>
      <c r="Q187" s="4655"/>
      <c r="R187" s="4655"/>
      <c r="S187" s="4655"/>
      <c r="T187" s="4655"/>
      <c r="U187" s="4655"/>
      <c r="V187" s="4655"/>
      <c r="W187" s="4655"/>
      <c r="X187" s="4655"/>
      <c r="Y187" s="4655"/>
      <c r="Z187" s="4655"/>
      <c r="AA187" s="4655"/>
      <c r="AB187" s="4657">
        <f t="shared" si="1"/>
        <v>0</v>
      </c>
      <c r="AC187" s="4552"/>
    </row>
    <row r="188" spans="2:29" ht="24" hidden="1" customHeight="1">
      <c r="B188" s="4658"/>
      <c r="C188" s="4652"/>
      <c r="D188" s="4660"/>
      <c r="E188" s="4663"/>
      <c r="F188" s="4662"/>
      <c r="G188" s="4651">
        <v>67</v>
      </c>
      <c r="H188" s="4652"/>
      <c r="I188" s="4653"/>
      <c r="J188" s="4654">
        <v>67</v>
      </c>
      <c r="K188" s="4655"/>
      <c r="L188" s="4655"/>
      <c r="M188" s="4655"/>
      <c r="N188" s="4655"/>
      <c r="O188" s="4655"/>
      <c r="P188" s="4655"/>
      <c r="Q188" s="4655"/>
      <c r="R188" s="4655"/>
      <c r="S188" s="4655"/>
      <c r="T188" s="4655"/>
      <c r="U188" s="4655"/>
      <c r="V188" s="4655"/>
      <c r="W188" s="4655"/>
      <c r="X188" s="4655"/>
      <c r="Y188" s="4655"/>
      <c r="Z188" s="4655"/>
      <c r="AA188" s="4655"/>
      <c r="AB188" s="4657">
        <f t="shared" si="1"/>
        <v>0</v>
      </c>
      <c r="AC188" s="4552"/>
    </row>
    <row r="189" spans="2:29" ht="24" hidden="1" customHeight="1">
      <c r="B189" s="4658"/>
      <c r="C189" s="4652"/>
      <c r="D189" s="4660"/>
      <c r="E189" s="4663"/>
      <c r="F189" s="4662"/>
      <c r="G189" s="4651">
        <v>68</v>
      </c>
      <c r="H189" s="4652"/>
      <c r="I189" s="4653"/>
      <c r="J189" s="4654">
        <v>68</v>
      </c>
      <c r="K189" s="4655"/>
      <c r="L189" s="4655"/>
      <c r="M189" s="4655"/>
      <c r="N189" s="4655"/>
      <c r="O189" s="4655"/>
      <c r="P189" s="4655"/>
      <c r="Q189" s="4655"/>
      <c r="R189" s="4655"/>
      <c r="S189" s="4655"/>
      <c r="T189" s="4655"/>
      <c r="U189" s="4655"/>
      <c r="V189" s="4655"/>
      <c r="W189" s="4655"/>
      <c r="X189" s="4655"/>
      <c r="Y189" s="4655"/>
      <c r="Z189" s="4655"/>
      <c r="AA189" s="4655"/>
      <c r="AB189" s="4657">
        <f t="shared" si="1"/>
        <v>0</v>
      </c>
      <c r="AC189" s="4552"/>
    </row>
    <row r="190" spans="2:29" ht="24" hidden="1" customHeight="1">
      <c r="B190" s="4658"/>
      <c r="C190" s="4652"/>
      <c r="D190" s="4660"/>
      <c r="E190" s="4663"/>
      <c r="F190" s="4662"/>
      <c r="G190" s="4651">
        <v>69</v>
      </c>
      <c r="H190" s="4652"/>
      <c r="I190" s="4653"/>
      <c r="J190" s="4654">
        <v>69</v>
      </c>
      <c r="K190" s="4655"/>
      <c r="L190" s="4655"/>
      <c r="M190" s="4655"/>
      <c r="N190" s="4655"/>
      <c r="O190" s="4655"/>
      <c r="P190" s="4655"/>
      <c r="Q190" s="4655"/>
      <c r="R190" s="4655"/>
      <c r="S190" s="4655"/>
      <c r="T190" s="4655"/>
      <c r="U190" s="4655"/>
      <c r="V190" s="4655"/>
      <c r="W190" s="4655"/>
      <c r="X190" s="4655"/>
      <c r="Y190" s="4655"/>
      <c r="Z190" s="4655"/>
      <c r="AA190" s="4655"/>
      <c r="AB190" s="4657">
        <f t="shared" si="1"/>
        <v>0</v>
      </c>
      <c r="AC190" s="4552"/>
    </row>
    <row r="191" spans="2:29" ht="24" hidden="1" customHeight="1">
      <c r="B191" s="4658"/>
      <c r="C191" s="4652"/>
      <c r="D191" s="4660"/>
      <c r="E191" s="4663"/>
      <c r="F191" s="4662"/>
      <c r="G191" s="4651">
        <v>70</v>
      </c>
      <c r="H191" s="4652"/>
      <c r="I191" s="4653"/>
      <c r="J191" s="4654">
        <v>70</v>
      </c>
      <c r="K191" s="4655"/>
      <c r="L191" s="4655"/>
      <c r="M191" s="4655"/>
      <c r="N191" s="4655"/>
      <c r="O191" s="4655"/>
      <c r="P191" s="4655"/>
      <c r="Q191" s="4655"/>
      <c r="R191" s="4655"/>
      <c r="S191" s="4655"/>
      <c r="T191" s="4655"/>
      <c r="U191" s="4655"/>
      <c r="V191" s="4655"/>
      <c r="W191" s="4655"/>
      <c r="X191" s="4655"/>
      <c r="Y191" s="4655"/>
      <c r="Z191" s="4655"/>
      <c r="AA191" s="4655"/>
      <c r="AB191" s="4657">
        <f t="shared" si="1"/>
        <v>0</v>
      </c>
      <c r="AC191" s="4552"/>
    </row>
    <row r="192" spans="2:29" ht="24" hidden="1" customHeight="1">
      <c r="B192" s="4658"/>
      <c r="C192" s="4652"/>
      <c r="D192" s="4660"/>
      <c r="E192" s="4663"/>
      <c r="F192" s="4662"/>
      <c r="G192" s="4651">
        <v>71</v>
      </c>
      <c r="H192" s="4652"/>
      <c r="I192" s="4653"/>
      <c r="J192" s="4654">
        <v>71</v>
      </c>
      <c r="K192" s="4655"/>
      <c r="L192" s="4655"/>
      <c r="M192" s="4655"/>
      <c r="N192" s="4655"/>
      <c r="O192" s="4655"/>
      <c r="P192" s="4655"/>
      <c r="Q192" s="4655"/>
      <c r="R192" s="4655"/>
      <c r="S192" s="4655"/>
      <c r="T192" s="4655"/>
      <c r="U192" s="4655"/>
      <c r="V192" s="4655"/>
      <c r="W192" s="4655"/>
      <c r="X192" s="4655"/>
      <c r="Y192" s="4655"/>
      <c r="Z192" s="4655"/>
      <c r="AA192" s="4655"/>
      <c r="AB192" s="4657">
        <f t="shared" si="1"/>
        <v>0</v>
      </c>
      <c r="AC192" s="4552"/>
    </row>
    <row r="193" spans="2:29" ht="24" hidden="1" customHeight="1">
      <c r="B193" s="4658"/>
      <c r="C193" s="4652"/>
      <c r="D193" s="4660"/>
      <c r="E193" s="4663"/>
      <c r="F193" s="4662"/>
      <c r="G193" s="4651">
        <v>72</v>
      </c>
      <c r="H193" s="4652"/>
      <c r="I193" s="4653"/>
      <c r="J193" s="4654">
        <v>72</v>
      </c>
      <c r="K193" s="4655"/>
      <c r="L193" s="4655"/>
      <c r="M193" s="4655"/>
      <c r="N193" s="4655"/>
      <c r="O193" s="4655"/>
      <c r="P193" s="4655"/>
      <c r="Q193" s="4655"/>
      <c r="R193" s="4655"/>
      <c r="S193" s="4655"/>
      <c r="T193" s="4655"/>
      <c r="U193" s="4655"/>
      <c r="V193" s="4655"/>
      <c r="W193" s="4655"/>
      <c r="X193" s="4655"/>
      <c r="Y193" s="4655"/>
      <c r="Z193" s="4655"/>
      <c r="AA193" s="4655"/>
      <c r="AB193" s="4657">
        <f t="shared" si="1"/>
        <v>0</v>
      </c>
      <c r="AC193" s="4552"/>
    </row>
    <row r="194" spans="2:29" ht="24" hidden="1" customHeight="1">
      <c r="B194" s="4658"/>
      <c r="C194" s="4652"/>
      <c r="D194" s="4660"/>
      <c r="E194" s="4663"/>
      <c r="F194" s="4662"/>
      <c r="G194" s="4651">
        <v>73</v>
      </c>
      <c r="H194" s="4652"/>
      <c r="I194" s="4653"/>
      <c r="J194" s="4654">
        <v>73</v>
      </c>
      <c r="K194" s="4655"/>
      <c r="L194" s="4655"/>
      <c r="M194" s="4655"/>
      <c r="N194" s="4655"/>
      <c r="O194" s="4655"/>
      <c r="P194" s="4655"/>
      <c r="Q194" s="4655"/>
      <c r="R194" s="4655"/>
      <c r="S194" s="4655"/>
      <c r="T194" s="4655"/>
      <c r="U194" s="4655"/>
      <c r="V194" s="4655"/>
      <c r="W194" s="4655"/>
      <c r="X194" s="4655"/>
      <c r="Y194" s="4655"/>
      <c r="Z194" s="4655"/>
      <c r="AA194" s="4655"/>
      <c r="AB194" s="4657">
        <f t="shared" si="1"/>
        <v>0</v>
      </c>
      <c r="AC194" s="4552"/>
    </row>
    <row r="195" spans="2:29" ht="24" hidden="1" customHeight="1">
      <c r="B195" s="4658"/>
      <c r="C195" s="4652"/>
      <c r="D195" s="4660"/>
      <c r="E195" s="4663"/>
      <c r="F195" s="4662"/>
      <c r="G195" s="4651">
        <v>74</v>
      </c>
      <c r="H195" s="4652"/>
      <c r="I195" s="4653"/>
      <c r="J195" s="4654">
        <v>74</v>
      </c>
      <c r="K195" s="4655"/>
      <c r="L195" s="4655"/>
      <c r="M195" s="4655"/>
      <c r="N195" s="4655"/>
      <c r="O195" s="4655"/>
      <c r="P195" s="4655"/>
      <c r="Q195" s="4655"/>
      <c r="R195" s="4655"/>
      <c r="S195" s="4655"/>
      <c r="T195" s="4655"/>
      <c r="U195" s="4655"/>
      <c r="V195" s="4655"/>
      <c r="W195" s="4655"/>
      <c r="X195" s="4655"/>
      <c r="Y195" s="4655"/>
      <c r="Z195" s="4655"/>
      <c r="AA195" s="4655"/>
      <c r="AB195" s="4657">
        <f t="shared" si="1"/>
        <v>0</v>
      </c>
      <c r="AC195" s="4552"/>
    </row>
    <row r="196" spans="2:29" ht="24" hidden="1" customHeight="1">
      <c r="B196" s="4658"/>
      <c r="C196" s="4652"/>
      <c r="D196" s="4660"/>
      <c r="E196" s="4663"/>
      <c r="F196" s="4662"/>
      <c r="G196" s="4651">
        <v>75</v>
      </c>
      <c r="H196" s="4652"/>
      <c r="I196" s="4653"/>
      <c r="J196" s="4654">
        <v>75</v>
      </c>
      <c r="K196" s="4655"/>
      <c r="L196" s="4655"/>
      <c r="M196" s="4655"/>
      <c r="N196" s="4655"/>
      <c r="O196" s="4655"/>
      <c r="P196" s="4655"/>
      <c r="Q196" s="4655"/>
      <c r="R196" s="4655"/>
      <c r="S196" s="4655"/>
      <c r="T196" s="4655"/>
      <c r="U196" s="4655"/>
      <c r="V196" s="4655"/>
      <c r="W196" s="4655"/>
      <c r="X196" s="4655"/>
      <c r="Y196" s="4655"/>
      <c r="Z196" s="4655"/>
      <c r="AA196" s="4655"/>
      <c r="AB196" s="4657">
        <f t="shared" si="1"/>
        <v>0</v>
      </c>
      <c r="AC196" s="4552"/>
    </row>
    <row r="197" spans="2:29" ht="24" hidden="1" customHeight="1">
      <c r="B197" s="4658"/>
      <c r="C197" s="4652"/>
      <c r="D197" s="4660"/>
      <c r="E197" s="4663"/>
      <c r="F197" s="4662"/>
      <c r="G197" s="4651">
        <v>76</v>
      </c>
      <c r="H197" s="4652"/>
      <c r="I197" s="4653"/>
      <c r="J197" s="4654">
        <v>76</v>
      </c>
      <c r="K197" s="4655"/>
      <c r="L197" s="4655"/>
      <c r="M197" s="4655"/>
      <c r="N197" s="4655"/>
      <c r="O197" s="4655"/>
      <c r="P197" s="4655"/>
      <c r="Q197" s="4655"/>
      <c r="R197" s="4655"/>
      <c r="S197" s="4655"/>
      <c r="T197" s="4655"/>
      <c r="U197" s="4655"/>
      <c r="V197" s="4655"/>
      <c r="W197" s="4655"/>
      <c r="X197" s="4655"/>
      <c r="Y197" s="4655"/>
      <c r="Z197" s="4655"/>
      <c r="AA197" s="4655"/>
      <c r="AB197" s="4657">
        <f t="shared" si="1"/>
        <v>0</v>
      </c>
      <c r="AC197" s="4552"/>
    </row>
    <row r="198" spans="2:29" ht="24" hidden="1" customHeight="1">
      <c r="B198" s="4658"/>
      <c r="C198" s="4652"/>
      <c r="D198" s="4660"/>
      <c r="E198" s="4663"/>
      <c r="F198" s="4662"/>
      <c r="G198" s="4651">
        <v>77</v>
      </c>
      <c r="H198" s="4652"/>
      <c r="I198" s="4653"/>
      <c r="J198" s="4654">
        <v>77</v>
      </c>
      <c r="K198" s="4655"/>
      <c r="L198" s="4655"/>
      <c r="M198" s="4655"/>
      <c r="N198" s="4655"/>
      <c r="O198" s="4655"/>
      <c r="P198" s="4655"/>
      <c r="Q198" s="4655"/>
      <c r="R198" s="4655"/>
      <c r="S198" s="4655"/>
      <c r="T198" s="4655"/>
      <c r="U198" s="4655"/>
      <c r="V198" s="4655"/>
      <c r="W198" s="4655"/>
      <c r="X198" s="4655"/>
      <c r="Y198" s="4655"/>
      <c r="Z198" s="4655"/>
      <c r="AA198" s="4655"/>
      <c r="AB198" s="4657">
        <f t="shared" si="1"/>
        <v>0</v>
      </c>
      <c r="AC198" s="4552"/>
    </row>
    <row r="199" spans="2:29" ht="24" hidden="1" customHeight="1">
      <c r="B199" s="4658"/>
      <c r="C199" s="4652"/>
      <c r="D199" s="4660"/>
      <c r="E199" s="4663"/>
      <c r="F199" s="4662"/>
      <c r="G199" s="4651">
        <v>78</v>
      </c>
      <c r="H199" s="4652"/>
      <c r="I199" s="4653"/>
      <c r="J199" s="4654">
        <v>78</v>
      </c>
      <c r="K199" s="4655"/>
      <c r="L199" s="4655"/>
      <c r="M199" s="4655"/>
      <c r="N199" s="4655"/>
      <c r="O199" s="4655"/>
      <c r="P199" s="4655"/>
      <c r="Q199" s="4655"/>
      <c r="R199" s="4655"/>
      <c r="S199" s="4655"/>
      <c r="T199" s="4655"/>
      <c r="U199" s="4655"/>
      <c r="V199" s="4655"/>
      <c r="W199" s="4655"/>
      <c r="X199" s="4655"/>
      <c r="Y199" s="4655"/>
      <c r="Z199" s="4655"/>
      <c r="AA199" s="4655"/>
      <c r="AB199" s="4657">
        <f t="shared" si="1"/>
        <v>0</v>
      </c>
      <c r="AC199" s="4552"/>
    </row>
    <row r="200" spans="2:29" ht="24" hidden="1" customHeight="1">
      <c r="B200" s="4658"/>
      <c r="C200" s="4652"/>
      <c r="D200" s="4660"/>
      <c r="E200" s="4663"/>
      <c r="F200" s="4662"/>
      <c r="G200" s="4651">
        <v>79</v>
      </c>
      <c r="H200" s="4652"/>
      <c r="I200" s="4653"/>
      <c r="J200" s="4654">
        <v>79</v>
      </c>
      <c r="K200" s="4655"/>
      <c r="L200" s="4655"/>
      <c r="M200" s="4655"/>
      <c r="N200" s="4655"/>
      <c r="O200" s="4655"/>
      <c r="P200" s="4655"/>
      <c r="Q200" s="4655"/>
      <c r="R200" s="4655"/>
      <c r="S200" s="4655"/>
      <c r="T200" s="4655"/>
      <c r="U200" s="4655"/>
      <c r="V200" s="4655"/>
      <c r="W200" s="4655"/>
      <c r="X200" s="4655"/>
      <c r="Y200" s="4655"/>
      <c r="Z200" s="4655"/>
      <c r="AA200" s="4655"/>
      <c r="AB200" s="4657">
        <f t="shared" si="1"/>
        <v>0</v>
      </c>
      <c r="AC200" s="4552"/>
    </row>
    <row r="201" spans="2:29" ht="24" hidden="1" customHeight="1">
      <c r="B201" s="4658"/>
      <c r="C201" s="4652"/>
      <c r="D201" s="4660"/>
      <c r="E201" s="4663"/>
      <c r="F201" s="4662"/>
      <c r="G201" s="4651">
        <v>80</v>
      </c>
      <c r="H201" s="4652"/>
      <c r="I201" s="4653"/>
      <c r="J201" s="4654">
        <v>80</v>
      </c>
      <c r="K201" s="4655"/>
      <c r="L201" s="4655"/>
      <c r="M201" s="4655"/>
      <c r="N201" s="4655"/>
      <c r="O201" s="4655"/>
      <c r="P201" s="4655"/>
      <c r="Q201" s="4655"/>
      <c r="R201" s="4655"/>
      <c r="S201" s="4655"/>
      <c r="T201" s="4655"/>
      <c r="U201" s="4655"/>
      <c r="V201" s="4655"/>
      <c r="W201" s="4655"/>
      <c r="X201" s="4655"/>
      <c r="Y201" s="4655"/>
      <c r="Z201" s="4655"/>
      <c r="AA201" s="4655"/>
      <c r="AB201" s="4657">
        <f t="shared" si="1"/>
        <v>0</v>
      </c>
      <c r="AC201" s="4552"/>
    </row>
    <row r="202" spans="2:29" ht="24" hidden="1" customHeight="1">
      <c r="B202" s="4658"/>
      <c r="C202" s="4652"/>
      <c r="D202" s="4660"/>
      <c r="E202" s="4663"/>
      <c r="F202" s="4662"/>
      <c r="G202" s="4651">
        <v>81</v>
      </c>
      <c r="H202" s="4652"/>
      <c r="I202" s="4653"/>
      <c r="J202" s="4654">
        <v>81</v>
      </c>
      <c r="K202" s="4655"/>
      <c r="L202" s="4655"/>
      <c r="M202" s="4655"/>
      <c r="N202" s="4655"/>
      <c r="O202" s="4655"/>
      <c r="P202" s="4655"/>
      <c r="Q202" s="4655"/>
      <c r="R202" s="4655"/>
      <c r="S202" s="4655"/>
      <c r="T202" s="4655"/>
      <c r="U202" s="4655"/>
      <c r="V202" s="4655"/>
      <c r="W202" s="4655"/>
      <c r="X202" s="4655"/>
      <c r="Y202" s="4655"/>
      <c r="Z202" s="4655"/>
      <c r="AA202" s="4655"/>
      <c r="AB202" s="4657">
        <f t="shared" si="1"/>
        <v>0</v>
      </c>
      <c r="AC202" s="4552"/>
    </row>
    <row r="203" spans="2:29" ht="24" hidden="1" customHeight="1">
      <c r="B203" s="4658"/>
      <c r="C203" s="4652"/>
      <c r="D203" s="4660"/>
      <c r="E203" s="4663"/>
      <c r="F203" s="4662"/>
      <c r="G203" s="4651">
        <v>82</v>
      </c>
      <c r="H203" s="4652"/>
      <c r="I203" s="4653"/>
      <c r="J203" s="4654">
        <v>82</v>
      </c>
      <c r="K203" s="4655"/>
      <c r="L203" s="4655"/>
      <c r="M203" s="4655"/>
      <c r="N203" s="4655"/>
      <c r="O203" s="4655"/>
      <c r="P203" s="4655"/>
      <c r="Q203" s="4655"/>
      <c r="R203" s="4655"/>
      <c r="S203" s="4655"/>
      <c r="T203" s="4655"/>
      <c r="U203" s="4655"/>
      <c r="V203" s="4655"/>
      <c r="W203" s="4655"/>
      <c r="X203" s="4655"/>
      <c r="Y203" s="4655"/>
      <c r="Z203" s="4655"/>
      <c r="AA203" s="4655"/>
      <c r="AB203" s="4657">
        <f t="shared" si="1"/>
        <v>0</v>
      </c>
      <c r="AC203" s="4552"/>
    </row>
    <row r="204" spans="2:29" ht="24" hidden="1" customHeight="1">
      <c r="B204" s="4658"/>
      <c r="C204" s="4652"/>
      <c r="D204" s="4660"/>
      <c r="E204" s="4663"/>
      <c r="F204" s="4662"/>
      <c r="G204" s="4651">
        <v>83</v>
      </c>
      <c r="H204" s="4652"/>
      <c r="I204" s="4653"/>
      <c r="J204" s="4654">
        <v>83</v>
      </c>
      <c r="K204" s="4655"/>
      <c r="L204" s="4655"/>
      <c r="M204" s="4655"/>
      <c r="N204" s="4655"/>
      <c r="O204" s="4655"/>
      <c r="P204" s="4655"/>
      <c r="Q204" s="4655"/>
      <c r="R204" s="4655"/>
      <c r="S204" s="4655"/>
      <c r="T204" s="4655"/>
      <c r="U204" s="4655"/>
      <c r="V204" s="4655"/>
      <c r="W204" s="4655"/>
      <c r="X204" s="4655"/>
      <c r="Y204" s="4655"/>
      <c r="Z204" s="4655"/>
      <c r="AA204" s="4655"/>
      <c r="AB204" s="4657">
        <f t="shared" si="1"/>
        <v>0</v>
      </c>
      <c r="AC204" s="4552"/>
    </row>
    <row r="205" spans="2:29" ht="24" hidden="1" customHeight="1">
      <c r="B205" s="4658"/>
      <c r="C205" s="4652"/>
      <c r="D205" s="4660"/>
      <c r="E205" s="4663"/>
      <c r="F205" s="4662"/>
      <c r="G205" s="4651">
        <v>84</v>
      </c>
      <c r="H205" s="4652"/>
      <c r="I205" s="4653"/>
      <c r="J205" s="4654">
        <v>84</v>
      </c>
      <c r="K205" s="4655"/>
      <c r="L205" s="4655"/>
      <c r="M205" s="4655"/>
      <c r="N205" s="4655"/>
      <c r="O205" s="4655"/>
      <c r="P205" s="4655"/>
      <c r="Q205" s="4655"/>
      <c r="R205" s="4655"/>
      <c r="S205" s="4655"/>
      <c r="T205" s="4655"/>
      <c r="U205" s="4655"/>
      <c r="V205" s="4655"/>
      <c r="W205" s="4655"/>
      <c r="X205" s="4655"/>
      <c r="Y205" s="4655"/>
      <c r="Z205" s="4655"/>
      <c r="AA205" s="4655"/>
      <c r="AB205" s="4657">
        <f t="shared" si="1"/>
        <v>0</v>
      </c>
      <c r="AC205" s="4552"/>
    </row>
    <row r="206" spans="2:29" ht="24" hidden="1" customHeight="1">
      <c r="B206" s="4658"/>
      <c r="C206" s="4652"/>
      <c r="D206" s="4660"/>
      <c r="E206" s="4663"/>
      <c r="F206" s="4662"/>
      <c r="G206" s="4651">
        <v>85</v>
      </c>
      <c r="H206" s="4652"/>
      <c r="I206" s="4653"/>
      <c r="J206" s="4654">
        <v>85</v>
      </c>
      <c r="K206" s="4655"/>
      <c r="L206" s="4655"/>
      <c r="M206" s="4655"/>
      <c r="N206" s="4655"/>
      <c r="O206" s="4655"/>
      <c r="P206" s="4655"/>
      <c r="Q206" s="4655"/>
      <c r="R206" s="4655"/>
      <c r="S206" s="4655"/>
      <c r="T206" s="4655"/>
      <c r="U206" s="4655"/>
      <c r="V206" s="4655"/>
      <c r="W206" s="4655"/>
      <c r="X206" s="4655"/>
      <c r="Y206" s="4655"/>
      <c r="Z206" s="4655"/>
      <c r="AA206" s="4655"/>
      <c r="AB206" s="4657">
        <f t="shared" si="1"/>
        <v>0</v>
      </c>
      <c r="AC206" s="4552"/>
    </row>
    <row r="207" spans="2:29" ht="24" hidden="1" customHeight="1">
      <c r="B207" s="4658"/>
      <c r="C207" s="4652"/>
      <c r="D207" s="4660"/>
      <c r="E207" s="4663"/>
      <c r="F207" s="4662"/>
      <c r="G207" s="4651">
        <v>86</v>
      </c>
      <c r="H207" s="4652"/>
      <c r="I207" s="4653"/>
      <c r="J207" s="4654">
        <v>86</v>
      </c>
      <c r="K207" s="4655"/>
      <c r="L207" s="4655"/>
      <c r="M207" s="4655"/>
      <c r="N207" s="4655"/>
      <c r="O207" s="4655"/>
      <c r="P207" s="4655"/>
      <c r="Q207" s="4655"/>
      <c r="R207" s="4655"/>
      <c r="S207" s="4655"/>
      <c r="T207" s="4655"/>
      <c r="U207" s="4655"/>
      <c r="V207" s="4655"/>
      <c r="W207" s="4655"/>
      <c r="X207" s="4655"/>
      <c r="Y207" s="4655"/>
      <c r="Z207" s="4655"/>
      <c r="AA207" s="4655"/>
      <c r="AB207" s="4657">
        <f t="shared" si="1"/>
        <v>0</v>
      </c>
      <c r="AC207" s="4552"/>
    </row>
    <row r="208" spans="2:29" ht="24" hidden="1" customHeight="1">
      <c r="B208" s="4658"/>
      <c r="C208" s="4652"/>
      <c r="D208" s="4660"/>
      <c r="E208" s="4663"/>
      <c r="F208" s="4662"/>
      <c r="G208" s="4651">
        <v>87</v>
      </c>
      <c r="H208" s="4652"/>
      <c r="I208" s="4653"/>
      <c r="J208" s="4654">
        <v>87</v>
      </c>
      <c r="K208" s="4655"/>
      <c r="L208" s="4655"/>
      <c r="M208" s="4655"/>
      <c r="N208" s="4655"/>
      <c r="O208" s="4655"/>
      <c r="P208" s="4655"/>
      <c r="Q208" s="4655"/>
      <c r="R208" s="4655"/>
      <c r="S208" s="4655"/>
      <c r="T208" s="4655"/>
      <c r="U208" s="4655"/>
      <c r="V208" s="4655"/>
      <c r="W208" s="4655"/>
      <c r="X208" s="4655"/>
      <c r="Y208" s="4655"/>
      <c r="Z208" s="4655"/>
      <c r="AA208" s="4655"/>
      <c r="AB208" s="4657">
        <f t="shared" si="1"/>
        <v>0</v>
      </c>
      <c r="AC208" s="4552"/>
    </row>
    <row r="209" spans="1:29" ht="24" hidden="1" customHeight="1">
      <c r="B209" s="4658"/>
      <c r="C209" s="4652"/>
      <c r="D209" s="4660"/>
      <c r="E209" s="4663"/>
      <c r="F209" s="4662"/>
      <c r="G209" s="4651">
        <v>88</v>
      </c>
      <c r="H209" s="4652"/>
      <c r="I209" s="4653"/>
      <c r="J209" s="4654">
        <v>88</v>
      </c>
      <c r="K209" s="4655"/>
      <c r="L209" s="4655"/>
      <c r="M209" s="4655"/>
      <c r="N209" s="4655"/>
      <c r="O209" s="4655"/>
      <c r="P209" s="4655"/>
      <c r="Q209" s="4655"/>
      <c r="R209" s="4655"/>
      <c r="S209" s="4655"/>
      <c r="T209" s="4655"/>
      <c r="U209" s="4655"/>
      <c r="V209" s="4655"/>
      <c r="W209" s="4655"/>
      <c r="X209" s="4655"/>
      <c r="Y209" s="4655"/>
      <c r="Z209" s="4655"/>
      <c r="AA209" s="4655"/>
      <c r="AB209" s="4657">
        <f t="shared" si="1"/>
        <v>0</v>
      </c>
      <c r="AC209" s="4552"/>
    </row>
    <row r="210" spans="1:29" ht="24" hidden="1" customHeight="1">
      <c r="B210" s="4658"/>
      <c r="C210" s="4652"/>
      <c r="D210" s="4660"/>
      <c r="E210" s="4663"/>
      <c r="F210" s="4662"/>
      <c r="G210" s="4651">
        <v>89</v>
      </c>
      <c r="H210" s="4652"/>
      <c r="I210" s="4653"/>
      <c r="J210" s="4654">
        <v>89</v>
      </c>
      <c r="K210" s="4655"/>
      <c r="L210" s="4655"/>
      <c r="M210" s="4655"/>
      <c r="N210" s="4655"/>
      <c r="O210" s="4655"/>
      <c r="P210" s="4655"/>
      <c r="Q210" s="4655"/>
      <c r="R210" s="4655"/>
      <c r="S210" s="4655"/>
      <c r="T210" s="4655"/>
      <c r="U210" s="4655"/>
      <c r="V210" s="4655"/>
      <c r="W210" s="4655"/>
      <c r="X210" s="4655"/>
      <c r="Y210" s="4655"/>
      <c r="Z210" s="4655"/>
      <c r="AA210" s="4655"/>
      <c r="AB210" s="4657">
        <f t="shared" si="1"/>
        <v>0</v>
      </c>
      <c r="AC210" s="4552"/>
    </row>
    <row r="211" spans="1:29" ht="20.25" hidden="1" customHeight="1">
      <c r="B211" s="4658"/>
      <c r="C211" s="4652"/>
      <c r="D211" s="4660"/>
      <c r="E211" s="4663"/>
      <c r="F211" s="4662"/>
      <c r="G211" s="4651">
        <v>90</v>
      </c>
      <c r="H211" s="4652"/>
      <c r="I211" s="4653"/>
      <c r="J211" s="4654">
        <v>90</v>
      </c>
      <c r="K211" s="4664"/>
      <c r="L211" s="4664"/>
      <c r="M211" s="4664"/>
      <c r="N211" s="4664"/>
      <c r="O211" s="4664"/>
      <c r="P211" s="4664"/>
      <c r="Q211" s="4664"/>
      <c r="R211" s="4664"/>
      <c r="S211" s="4664"/>
      <c r="T211" s="4664"/>
      <c r="U211" s="4664"/>
      <c r="V211" s="4664"/>
      <c r="W211" s="4664"/>
      <c r="X211" s="4664"/>
      <c r="Y211" s="4664"/>
      <c r="Z211" s="4664"/>
      <c r="AA211" s="4664"/>
      <c r="AB211" s="4665">
        <f t="shared" si="1"/>
        <v>0</v>
      </c>
      <c r="AC211" s="4552"/>
    </row>
    <row r="212" spans="1:29" ht="23.25">
      <c r="B212" s="4666"/>
      <c r="C212" s="4666"/>
      <c r="D212" s="4666"/>
      <c r="E212" s="4666"/>
      <c r="F212" s="4666"/>
      <c r="G212" s="4667" t="s">
        <v>6307</v>
      </c>
      <c r="H212" s="4668"/>
      <c r="I212" s="4669"/>
      <c r="J212" s="4670"/>
      <c r="K212" s="4671"/>
      <c r="L212" s="4672"/>
      <c r="M212" s="4673"/>
      <c r="N212" s="4671"/>
      <c r="O212" s="4674"/>
      <c r="P212" s="4674"/>
      <c r="Q212" s="4674"/>
      <c r="R212" s="4675"/>
      <c r="S212" s="4675"/>
      <c r="T212" s="4676"/>
      <c r="U212" s="4676"/>
      <c r="V212" s="4676"/>
      <c r="W212" s="4676"/>
      <c r="X212" s="4676"/>
      <c r="Y212" s="4676"/>
      <c r="Z212" s="4676"/>
      <c r="AA212" s="4676"/>
      <c r="AB212" s="4676"/>
      <c r="AC212" s="4552"/>
    </row>
    <row r="213" spans="1:29" ht="208.5" customHeight="1">
      <c r="A213" s="4631"/>
      <c r="B213" s="4631"/>
      <c r="C213" s="4631"/>
      <c r="D213" s="4631"/>
      <c r="E213" s="4631"/>
      <c r="F213" s="4631"/>
      <c r="G213" s="4632"/>
      <c r="H213" s="4633"/>
      <c r="I213" s="4631"/>
      <c r="J213" s="4631"/>
      <c r="K213" s="4635"/>
      <c r="L213" s="4636"/>
      <c r="M213" s="4637"/>
      <c r="N213" s="4635"/>
      <c r="O213" s="4633"/>
      <c r="P213" s="4633"/>
      <c r="Q213" s="4635"/>
      <c r="R213" s="4638"/>
      <c r="S213" s="4633"/>
      <c r="T213" s="4632"/>
      <c r="U213" s="4632"/>
      <c r="V213" s="4632"/>
      <c r="W213" s="4637"/>
      <c r="X213" s="4632"/>
      <c r="Y213" s="4635"/>
      <c r="Z213" s="4633"/>
      <c r="AA213" s="4632"/>
      <c r="AB213" s="4633"/>
      <c r="AC213" s="4552"/>
    </row>
    <row r="214" spans="1:29" s="4564" customFormat="1" ht="36">
      <c r="A214" s="4591"/>
      <c r="B214" s="4592" t="s">
        <v>6308</v>
      </c>
      <c r="C214" s="4593"/>
      <c r="D214" s="4593"/>
      <c r="E214" s="8467" t="s">
        <v>6309</v>
      </c>
      <c r="F214" s="8467"/>
      <c r="G214" s="8467"/>
      <c r="H214" s="8467"/>
      <c r="I214" s="8467"/>
      <c r="J214" s="8467"/>
      <c r="K214" s="8467"/>
      <c r="L214" s="8467"/>
      <c r="M214" s="8467"/>
      <c r="N214" s="8467"/>
      <c r="O214" s="8467"/>
      <c r="P214" s="8467"/>
      <c r="Q214" s="8467"/>
      <c r="R214" s="8467"/>
      <c r="S214" s="8467"/>
      <c r="T214" s="8467"/>
      <c r="U214" s="8467"/>
      <c r="V214" s="8467"/>
      <c r="W214" s="8467"/>
      <c r="X214" s="8467"/>
      <c r="Y214" s="8467"/>
      <c r="Z214" s="8467"/>
      <c r="AA214" s="8467"/>
      <c r="AB214" s="8468"/>
      <c r="AC214" s="4552"/>
    </row>
    <row r="215" spans="1:29" s="4552" customFormat="1" ht="15.75">
      <c r="A215" s="4570"/>
      <c r="B215" s="4570"/>
      <c r="C215" s="4570"/>
      <c r="D215" s="4570"/>
      <c r="E215" s="4677"/>
      <c r="F215" s="4570"/>
      <c r="G215" s="4570"/>
      <c r="H215" s="4570"/>
      <c r="I215" s="4570"/>
      <c r="J215" s="4570"/>
      <c r="K215" s="4570"/>
      <c r="L215" s="4570"/>
      <c r="M215" s="4570"/>
      <c r="N215" s="4570"/>
      <c r="O215" s="4570"/>
      <c r="P215" s="4570"/>
      <c r="Q215" s="4570"/>
      <c r="R215" s="4570"/>
      <c r="S215" s="4570"/>
      <c r="T215" s="4570"/>
      <c r="U215" s="4570"/>
      <c r="V215" s="4570"/>
      <c r="W215" s="4570"/>
      <c r="X215" s="4570"/>
      <c r="Y215" s="4570"/>
      <c r="Z215" s="4570"/>
      <c r="AA215" s="4570"/>
      <c r="AB215" s="4570"/>
    </row>
    <row r="216" spans="1:29" s="4552" customFormat="1" ht="57.75" customHeight="1">
      <c r="A216" s="4570"/>
      <c r="B216" s="8506" t="s">
        <v>6310</v>
      </c>
      <c r="C216" s="8506"/>
      <c r="D216" s="8506"/>
      <c r="E216" s="8506"/>
      <c r="F216" s="8506"/>
      <c r="G216" s="8506"/>
      <c r="H216" s="8506"/>
      <c r="I216" s="8506"/>
      <c r="J216" s="8506"/>
      <c r="K216" s="8506"/>
      <c r="L216" s="8506"/>
      <c r="M216" s="8506"/>
      <c r="N216" s="8506"/>
      <c r="O216" s="8506"/>
      <c r="P216" s="8506"/>
      <c r="Q216" s="8506"/>
      <c r="R216" s="8506"/>
      <c r="S216" s="8506"/>
      <c r="T216" s="8506"/>
      <c r="U216" s="8506"/>
      <c r="V216" s="8506"/>
      <c r="W216" s="8506"/>
      <c r="X216" s="8506"/>
      <c r="Y216" s="8506"/>
      <c r="Z216" s="8506"/>
      <c r="AA216" s="8506"/>
      <c r="AB216" s="8506"/>
    </row>
    <row r="217" spans="1:29" s="4552" customFormat="1" ht="28.5">
      <c r="B217" s="4678"/>
      <c r="C217" s="8507" t="s">
        <v>6311</v>
      </c>
      <c r="D217" s="8507"/>
      <c r="E217" s="4679" t="s">
        <v>6312</v>
      </c>
      <c r="F217" s="4680"/>
      <c r="G217" s="4681"/>
      <c r="H217" s="4682"/>
      <c r="I217" s="8507" t="s">
        <v>6311</v>
      </c>
      <c r="J217" s="8507"/>
      <c r="K217" s="4678"/>
      <c r="L217" s="4681"/>
      <c r="M217" s="8507" t="s">
        <v>6311</v>
      </c>
      <c r="N217" s="8507"/>
      <c r="O217" s="8507"/>
      <c r="P217" s="8507"/>
      <c r="Q217" s="8507"/>
      <c r="R217" s="4679" t="s">
        <v>6312</v>
      </c>
      <c r="S217" s="4678"/>
      <c r="T217" s="4681"/>
      <c r="U217" s="8507" t="s">
        <v>6311</v>
      </c>
      <c r="V217" s="8507"/>
      <c r="W217" s="8507"/>
      <c r="X217" s="8507"/>
      <c r="Y217" s="8507"/>
      <c r="Z217" s="4679" t="s">
        <v>6312</v>
      </c>
      <c r="AA217" s="4678"/>
      <c r="AB217" s="4678"/>
    </row>
    <row r="218" spans="1:29" s="4552" customFormat="1" ht="30" customHeight="1">
      <c r="B218" s="4683"/>
      <c r="C218" s="4684" t="s">
        <v>6313</v>
      </c>
      <c r="D218" s="4685" t="s">
        <v>2080</v>
      </c>
      <c r="E218" s="8500"/>
      <c r="F218" s="8501"/>
      <c r="G218" s="4686"/>
      <c r="H218" s="4684" t="s">
        <v>6314</v>
      </c>
      <c r="I218" s="4687" t="s">
        <v>317</v>
      </c>
      <c r="J218" s="8500"/>
      <c r="K218" s="8501"/>
      <c r="L218" s="4688"/>
      <c r="M218" s="4684" t="s">
        <v>6315</v>
      </c>
      <c r="N218" s="4687" t="s">
        <v>318</v>
      </c>
      <c r="O218" s="4689"/>
      <c r="P218" s="4689"/>
      <c r="Q218" s="4689"/>
      <c r="R218" s="8500"/>
      <c r="S218" s="8500"/>
      <c r="T218" s="4690"/>
      <c r="U218" s="4684" t="s">
        <v>6316</v>
      </c>
      <c r="V218" s="4687" t="s">
        <v>263</v>
      </c>
      <c r="W218" s="4689"/>
      <c r="X218" s="4689"/>
      <c r="Y218" s="4689"/>
      <c r="Z218" s="8500"/>
      <c r="AA218" s="8500"/>
      <c r="AB218" s="4568"/>
    </row>
    <row r="219" spans="1:29" s="4552" customFormat="1" ht="30" customHeight="1">
      <c r="B219" s="4683"/>
      <c r="C219" s="4691"/>
      <c r="D219" s="4687" t="s">
        <v>264</v>
      </c>
      <c r="E219" s="4692"/>
      <c r="F219" s="4693"/>
      <c r="G219" s="4686"/>
      <c r="H219" s="4691"/>
      <c r="I219" s="4687" t="s">
        <v>317</v>
      </c>
      <c r="J219" s="8502"/>
      <c r="K219" s="8503"/>
      <c r="L219" s="4686"/>
      <c r="M219" s="4691"/>
      <c r="N219" s="4687" t="s">
        <v>320</v>
      </c>
      <c r="O219" s="4694"/>
      <c r="P219" s="4694"/>
      <c r="Q219" s="4694"/>
      <c r="R219" s="8502"/>
      <c r="S219" s="8502"/>
      <c r="T219" s="4695"/>
      <c r="U219" s="4691"/>
      <c r="V219" s="4687" t="s">
        <v>263</v>
      </c>
      <c r="W219" s="4694"/>
      <c r="X219" s="4694"/>
      <c r="Y219" s="4694"/>
      <c r="Z219" s="8502"/>
      <c r="AA219" s="8502"/>
      <c r="AB219" s="4568"/>
    </row>
    <row r="220" spans="1:29" s="4552" customFormat="1" ht="30" customHeight="1">
      <c r="B220" s="4683"/>
      <c r="C220" s="4691"/>
      <c r="D220" s="4687" t="s">
        <v>6306</v>
      </c>
      <c r="E220" s="8502"/>
      <c r="F220" s="8503"/>
      <c r="G220" s="4686"/>
      <c r="H220" s="4691"/>
      <c r="I220" s="4687" t="s">
        <v>318</v>
      </c>
      <c r="J220" s="8502"/>
      <c r="K220" s="8503"/>
      <c r="L220" s="4686"/>
      <c r="M220" s="4691"/>
      <c r="N220" s="4687" t="s">
        <v>355</v>
      </c>
      <c r="O220" s="4694"/>
      <c r="P220" s="4694"/>
      <c r="Q220" s="4694"/>
      <c r="R220" s="8502"/>
      <c r="S220" s="8502"/>
      <c r="T220" s="4695"/>
      <c r="U220" s="4691"/>
      <c r="V220" s="4687" t="s">
        <v>264</v>
      </c>
      <c r="W220" s="4694"/>
      <c r="X220" s="4694"/>
      <c r="Y220" s="4694"/>
      <c r="Z220" s="8502"/>
      <c r="AA220" s="8502"/>
      <c r="AB220" s="4568"/>
    </row>
    <row r="221" spans="1:29" s="4552" customFormat="1" ht="30" customHeight="1">
      <c r="B221" s="4683"/>
      <c r="C221" s="4691"/>
      <c r="D221" s="4687" t="s">
        <v>6306</v>
      </c>
      <c r="E221" s="8502"/>
      <c r="F221" s="8503"/>
      <c r="G221" s="4686"/>
      <c r="H221" s="4691"/>
      <c r="I221" s="4687"/>
      <c r="J221" s="8502"/>
      <c r="K221" s="8503"/>
      <c r="L221" s="4686"/>
      <c r="M221" s="4691"/>
      <c r="N221" s="4687" t="s">
        <v>263</v>
      </c>
      <c r="O221" s="4694"/>
      <c r="P221" s="4694"/>
      <c r="Q221" s="4694"/>
      <c r="R221" s="8502"/>
      <c r="S221" s="8502"/>
      <c r="T221" s="4695"/>
      <c r="U221" s="4691"/>
      <c r="V221" s="4687"/>
      <c r="W221" s="8502"/>
      <c r="X221" s="8502"/>
      <c r="Y221" s="4694"/>
      <c r="Z221" s="8502"/>
      <c r="AA221" s="8502" t="s">
        <v>6317</v>
      </c>
      <c r="AB221" s="4568"/>
    </row>
    <row r="222" spans="1:29" s="4552" customFormat="1" ht="30" customHeight="1">
      <c r="B222" s="4683"/>
      <c r="C222" s="4691"/>
      <c r="D222" s="4687"/>
      <c r="E222" s="8502"/>
      <c r="F222" s="8503"/>
      <c r="G222" s="4686"/>
      <c r="H222" s="4684" t="s">
        <v>6318</v>
      </c>
      <c r="I222" s="4687" t="s">
        <v>320</v>
      </c>
      <c r="J222" s="8502"/>
      <c r="K222" s="8503"/>
      <c r="L222" s="4686"/>
      <c r="M222" s="4691"/>
      <c r="N222" s="4687" t="s">
        <v>264</v>
      </c>
      <c r="O222" s="4694"/>
      <c r="P222" s="4694"/>
      <c r="Q222" s="4694"/>
      <c r="R222" s="8502"/>
      <c r="S222" s="8502"/>
      <c r="T222" s="4695"/>
      <c r="U222" s="4684" t="s">
        <v>6319</v>
      </c>
      <c r="V222" s="4687" t="s">
        <v>264</v>
      </c>
      <c r="W222" s="4694"/>
      <c r="X222" s="4694"/>
      <c r="Y222" s="4694"/>
      <c r="Z222" s="8502"/>
      <c r="AA222" s="8502"/>
      <c r="AB222" s="4568"/>
    </row>
    <row r="223" spans="1:29" s="4552" customFormat="1" ht="30" customHeight="1">
      <c r="B223" s="4683"/>
      <c r="C223" s="4684" t="s">
        <v>6320</v>
      </c>
      <c r="D223" s="4687" t="s">
        <v>318</v>
      </c>
      <c r="E223" s="8502"/>
      <c r="F223" s="8503" t="s">
        <v>6317</v>
      </c>
      <c r="G223" s="4686"/>
      <c r="H223" s="4691"/>
      <c r="I223" s="4687" t="s">
        <v>355</v>
      </c>
      <c r="J223" s="8502"/>
      <c r="K223" s="8503" t="s">
        <v>6317</v>
      </c>
      <c r="L223" s="4686"/>
      <c r="M223" s="4691"/>
      <c r="N223" s="4687"/>
      <c r="O223" s="8502"/>
      <c r="P223" s="8502"/>
      <c r="Q223" s="4694"/>
      <c r="R223" s="8502"/>
      <c r="S223" s="8502" t="s">
        <v>6317</v>
      </c>
      <c r="T223" s="4695"/>
      <c r="U223" s="4691"/>
      <c r="V223" s="4687" t="s">
        <v>264</v>
      </c>
      <c r="W223" s="4694"/>
      <c r="X223" s="4694"/>
      <c r="Y223" s="4694"/>
      <c r="Z223" s="8502"/>
      <c r="AA223" s="8502" t="s">
        <v>6317</v>
      </c>
      <c r="AB223" s="4568"/>
    </row>
    <row r="224" spans="1:29" s="4552" customFormat="1" ht="30" customHeight="1">
      <c r="B224" s="4683"/>
      <c r="C224" s="4691"/>
      <c r="D224" s="4687" t="s">
        <v>320</v>
      </c>
      <c r="E224" s="8502"/>
      <c r="F224" s="8503"/>
      <c r="G224" s="4686"/>
      <c r="H224" s="4691"/>
      <c r="I224" s="4687" t="s">
        <v>6306</v>
      </c>
      <c r="J224" s="8502"/>
      <c r="K224" s="8503"/>
      <c r="L224" s="4686"/>
      <c r="M224" s="4684" t="s">
        <v>6321</v>
      </c>
      <c r="N224" s="4696" t="s">
        <v>6322</v>
      </c>
      <c r="O224" s="4694"/>
      <c r="P224" s="4694"/>
      <c r="Q224" s="4694"/>
      <c r="R224" s="4692"/>
      <c r="S224" s="4692"/>
      <c r="T224" s="4695"/>
      <c r="U224" s="4691"/>
      <c r="V224" s="4687" t="s">
        <v>355</v>
      </c>
      <c r="W224" s="4694"/>
      <c r="X224" s="4694"/>
      <c r="Y224" s="4694"/>
      <c r="Z224" s="8502"/>
      <c r="AA224" s="8502"/>
      <c r="AB224" s="4568"/>
    </row>
    <row r="225" spans="1:29" s="4552" customFormat="1" ht="30" customHeight="1">
      <c r="B225" s="4683"/>
      <c r="C225" s="4691"/>
      <c r="D225" s="4687" t="s">
        <v>320</v>
      </c>
      <c r="E225" s="8502"/>
      <c r="F225" s="8503"/>
      <c r="G225" s="4686"/>
      <c r="H225" s="4691"/>
      <c r="I225" s="4687"/>
      <c r="J225" s="8502"/>
      <c r="K225" s="8503"/>
      <c r="L225" s="4686"/>
      <c r="M225" s="4691"/>
      <c r="N225" s="4687" t="s">
        <v>264</v>
      </c>
      <c r="O225" s="4694"/>
      <c r="P225" s="4694"/>
      <c r="Q225" s="4694"/>
      <c r="R225" s="4692"/>
      <c r="S225" s="4692"/>
      <c r="T225" s="4695"/>
      <c r="U225" s="4691"/>
      <c r="V225" s="4687"/>
      <c r="W225" s="8502"/>
      <c r="X225" s="8502"/>
      <c r="Y225" s="4694"/>
      <c r="Z225" s="8502"/>
      <c r="AA225" s="8502" t="s">
        <v>6317</v>
      </c>
      <c r="AB225" s="4568"/>
    </row>
    <row r="226" spans="1:29" s="4552" customFormat="1" ht="30" customHeight="1">
      <c r="B226" s="4683"/>
      <c r="C226" s="4691"/>
      <c r="D226" s="4687" t="s">
        <v>263</v>
      </c>
      <c r="E226" s="8502"/>
      <c r="F226" s="8503"/>
      <c r="G226" s="4686"/>
      <c r="H226" s="4684" t="s">
        <v>6323</v>
      </c>
      <c r="I226" s="4687" t="s">
        <v>321</v>
      </c>
      <c r="J226" s="4692"/>
      <c r="K226" s="4693"/>
      <c r="L226" s="4686"/>
      <c r="M226" s="4691"/>
      <c r="N226" s="4687" t="s">
        <v>6306</v>
      </c>
      <c r="O226" s="4694"/>
      <c r="P226" s="4694"/>
      <c r="Q226" s="4694"/>
      <c r="R226" s="8502"/>
      <c r="S226" s="8502"/>
      <c r="T226" s="4695"/>
      <c r="U226" s="4684" t="s">
        <v>6324</v>
      </c>
      <c r="V226" s="4687" t="s">
        <v>2080</v>
      </c>
      <c r="W226" s="4694"/>
      <c r="X226" s="4694"/>
      <c r="Y226" s="4694"/>
      <c r="Z226" s="8502"/>
      <c r="AA226" s="8502"/>
      <c r="AB226" s="4568"/>
    </row>
    <row r="227" spans="1:29" s="4552" customFormat="1" ht="30" customHeight="1">
      <c r="B227" s="4683"/>
      <c r="C227" s="4691"/>
      <c r="D227" s="4687" t="s">
        <v>6306</v>
      </c>
      <c r="E227" s="8502"/>
      <c r="F227" s="8503"/>
      <c r="G227" s="4686"/>
      <c r="H227" s="4691"/>
      <c r="I227" s="4687" t="s">
        <v>360</v>
      </c>
      <c r="J227" s="8502"/>
      <c r="K227" s="8503"/>
      <c r="L227" s="4686"/>
      <c r="M227" s="4691"/>
      <c r="N227" s="4696" t="s">
        <v>6325</v>
      </c>
      <c r="O227" s="4694"/>
      <c r="P227" s="4694"/>
      <c r="Q227" s="4694"/>
      <c r="R227" s="8502"/>
      <c r="S227" s="8502"/>
      <c r="T227" s="4695"/>
      <c r="U227" s="4691"/>
      <c r="V227" s="4687" t="s">
        <v>6306</v>
      </c>
      <c r="W227" s="4694"/>
      <c r="X227" s="4694"/>
      <c r="Y227" s="4694"/>
      <c r="Z227" s="8502"/>
      <c r="AA227" s="8502"/>
      <c r="AB227" s="4568"/>
    </row>
    <row r="228" spans="1:29" s="4552" customFormat="1" ht="30" customHeight="1">
      <c r="B228" s="4683"/>
      <c r="C228" s="4691"/>
      <c r="D228" s="4687"/>
      <c r="E228" s="8502"/>
      <c r="F228" s="8503"/>
      <c r="G228" s="4686"/>
      <c r="H228" s="4691"/>
      <c r="I228" s="4687" t="s">
        <v>263</v>
      </c>
      <c r="J228" s="4692"/>
      <c r="K228" s="4693"/>
      <c r="L228" s="4686"/>
      <c r="M228" s="4691"/>
      <c r="N228" s="4687" t="s">
        <v>321</v>
      </c>
      <c r="O228" s="4694"/>
      <c r="P228" s="4694"/>
      <c r="Q228" s="4694"/>
      <c r="R228" s="8502"/>
      <c r="S228" s="8502"/>
      <c r="T228" s="4695"/>
      <c r="U228" s="4691"/>
      <c r="V228" s="4687"/>
      <c r="W228" s="4694"/>
      <c r="X228" s="4694"/>
      <c r="Y228" s="4694"/>
      <c r="Z228" s="8502"/>
      <c r="AA228" s="8502"/>
      <c r="AB228" s="4568"/>
    </row>
    <row r="229" spans="1:29" s="4552" customFormat="1" ht="30" customHeight="1">
      <c r="B229" s="4683"/>
      <c r="C229" s="4684" t="s">
        <v>6326</v>
      </c>
      <c r="D229" s="4687" t="s">
        <v>318</v>
      </c>
      <c r="E229" s="8502"/>
      <c r="F229" s="8503" t="s">
        <v>6317</v>
      </c>
      <c r="G229" s="4686"/>
      <c r="H229" s="4691"/>
      <c r="I229" s="4687" t="s">
        <v>6306</v>
      </c>
      <c r="J229" s="8502"/>
      <c r="K229" s="8503" t="s">
        <v>6317</v>
      </c>
      <c r="L229" s="4686"/>
      <c r="M229" s="4691"/>
      <c r="N229" s="4696" t="s">
        <v>6327</v>
      </c>
      <c r="O229" s="4694"/>
      <c r="P229" s="4694"/>
      <c r="Q229" s="4694"/>
      <c r="R229" s="4692"/>
      <c r="S229" s="4692"/>
      <c r="T229" s="4695"/>
      <c r="U229" s="4691"/>
      <c r="V229" s="4687"/>
      <c r="W229" s="8502"/>
      <c r="X229" s="8502"/>
      <c r="Y229" s="4694"/>
      <c r="Z229" s="8502"/>
      <c r="AA229" s="8502" t="s">
        <v>6317</v>
      </c>
      <c r="AB229" s="4568"/>
    </row>
    <row r="230" spans="1:29" s="4552" customFormat="1" ht="30" customHeight="1">
      <c r="B230" s="4683"/>
      <c r="C230" s="4691"/>
      <c r="D230" s="4687" t="s">
        <v>320</v>
      </c>
      <c r="E230" s="8502"/>
      <c r="F230" s="8503"/>
      <c r="G230" s="4686"/>
      <c r="H230" s="4691"/>
      <c r="I230" s="4687"/>
      <c r="J230" s="8502"/>
      <c r="K230" s="8503"/>
      <c r="L230" s="4686"/>
      <c r="M230" s="4691"/>
      <c r="N230" s="4687" t="s">
        <v>2080</v>
      </c>
      <c r="O230" s="4694"/>
      <c r="P230" s="4694"/>
      <c r="Q230" s="4694"/>
      <c r="R230" s="4692"/>
      <c r="S230" s="4692"/>
      <c r="T230" s="4695"/>
      <c r="U230" s="4684" t="s">
        <v>6328</v>
      </c>
      <c r="V230" s="4687" t="s">
        <v>318</v>
      </c>
      <c r="W230" s="4694"/>
      <c r="X230" s="4694"/>
      <c r="Y230" s="4694"/>
      <c r="Z230" s="8502"/>
      <c r="AA230" s="8502"/>
      <c r="AB230" s="4568"/>
    </row>
    <row r="231" spans="1:29" s="4552" customFormat="1" ht="30" customHeight="1">
      <c r="B231" s="4683"/>
      <c r="C231" s="4691"/>
      <c r="D231" s="4687" t="s">
        <v>6306</v>
      </c>
      <c r="E231" s="8502"/>
      <c r="F231" s="8503"/>
      <c r="G231" s="4686"/>
      <c r="H231" s="4684" t="s">
        <v>6329</v>
      </c>
      <c r="I231" s="4687" t="s">
        <v>321</v>
      </c>
      <c r="J231" s="8502"/>
      <c r="K231" s="8503"/>
      <c r="L231" s="4686"/>
      <c r="M231" s="4691"/>
      <c r="N231" s="4687" t="s">
        <v>318</v>
      </c>
      <c r="O231" s="4694"/>
      <c r="P231" s="4694"/>
      <c r="Q231" s="4694"/>
      <c r="R231" s="8502"/>
      <c r="S231" s="8502"/>
      <c r="T231" s="4695"/>
      <c r="U231" s="4691"/>
      <c r="V231" s="4687"/>
      <c r="W231" s="4694"/>
      <c r="X231" s="4694"/>
      <c r="Y231" s="4694"/>
      <c r="Z231" s="8502"/>
      <c r="AA231" s="8502"/>
      <c r="AB231" s="4568"/>
    </row>
    <row r="232" spans="1:29" s="4552" customFormat="1" ht="30" customHeight="1">
      <c r="B232" s="4683"/>
      <c r="C232" s="4691"/>
      <c r="D232" s="4687"/>
      <c r="E232" s="8502"/>
      <c r="F232" s="8503"/>
      <c r="G232" s="4686"/>
      <c r="H232" s="4691"/>
      <c r="I232" s="4687" t="s">
        <v>321</v>
      </c>
      <c r="J232" s="4692"/>
      <c r="K232" s="4693"/>
      <c r="L232" s="4686"/>
      <c r="M232" s="4691"/>
      <c r="N232" s="4687" t="s">
        <v>318</v>
      </c>
      <c r="O232" s="4694"/>
      <c r="P232" s="4694"/>
      <c r="Q232" s="4694"/>
      <c r="R232" s="8502"/>
      <c r="S232" s="8502"/>
      <c r="T232" s="4695"/>
      <c r="U232" s="4691"/>
      <c r="V232" s="4687"/>
      <c r="W232" s="8502"/>
      <c r="X232" s="8502"/>
      <c r="Y232" s="4694"/>
      <c r="Z232" s="8502"/>
      <c r="AA232" s="8502" t="s">
        <v>6317</v>
      </c>
      <c r="AB232" s="4568"/>
    </row>
    <row r="233" spans="1:29" s="4552" customFormat="1" ht="30" customHeight="1">
      <c r="B233" s="4683"/>
      <c r="C233" s="4684" t="s">
        <v>6330</v>
      </c>
      <c r="D233" s="4687" t="s">
        <v>317</v>
      </c>
      <c r="E233" s="8502"/>
      <c r="F233" s="8503" t="s">
        <v>6317</v>
      </c>
      <c r="G233" s="4686"/>
      <c r="H233" s="4691"/>
      <c r="I233" s="4687" t="s">
        <v>360</v>
      </c>
      <c r="J233" s="8502"/>
      <c r="K233" s="8503" t="s">
        <v>6317</v>
      </c>
      <c r="L233" s="4686"/>
      <c r="M233" s="4691"/>
      <c r="N233" s="4687" t="s">
        <v>319</v>
      </c>
      <c r="O233" s="4694"/>
      <c r="P233" s="4694"/>
      <c r="Q233" s="4694"/>
      <c r="R233" s="8502"/>
      <c r="S233" s="8502" t="s">
        <v>6317</v>
      </c>
      <c r="T233" s="4695"/>
      <c r="U233" s="4684" t="s">
        <v>6331</v>
      </c>
      <c r="V233" s="4687" t="s">
        <v>320</v>
      </c>
      <c r="W233" s="4694"/>
      <c r="X233" s="4694"/>
      <c r="Y233" s="4694"/>
      <c r="Z233" s="8502"/>
      <c r="AA233" s="8502" t="s">
        <v>6317</v>
      </c>
      <c r="AB233" s="4568"/>
    </row>
    <row r="234" spans="1:29" s="4552" customFormat="1" ht="30" customHeight="1">
      <c r="B234" s="4683"/>
      <c r="C234" s="4691"/>
      <c r="D234" s="4687" t="s">
        <v>318</v>
      </c>
      <c r="E234" s="8502"/>
      <c r="F234" s="8503"/>
      <c r="G234" s="4686"/>
      <c r="H234" s="4691"/>
      <c r="I234" s="4687" t="s">
        <v>263</v>
      </c>
      <c r="J234" s="8502"/>
      <c r="K234" s="8503"/>
      <c r="L234" s="4686"/>
      <c r="M234" s="4691"/>
      <c r="N234" s="4687" t="s">
        <v>321</v>
      </c>
      <c r="O234" s="4694"/>
      <c r="P234" s="4694"/>
      <c r="Q234" s="4694"/>
      <c r="R234" s="8502"/>
      <c r="S234" s="8502"/>
      <c r="T234" s="4695"/>
      <c r="U234" s="4691"/>
      <c r="V234" s="4687"/>
      <c r="W234" s="4694"/>
      <c r="X234" s="4694"/>
      <c r="Y234" s="4694"/>
      <c r="Z234" s="8502"/>
      <c r="AA234" s="8502"/>
      <c r="AB234" s="4568"/>
    </row>
    <row r="235" spans="1:29" s="4552" customFormat="1" ht="30" customHeight="1">
      <c r="B235" s="4683"/>
      <c r="C235" s="4691"/>
      <c r="D235" s="4687" t="s">
        <v>6306</v>
      </c>
      <c r="E235" s="8502"/>
      <c r="F235" s="8503"/>
      <c r="G235" s="4686"/>
      <c r="H235" s="4691"/>
      <c r="I235" s="4687"/>
      <c r="J235" s="8502"/>
      <c r="K235" s="8503"/>
      <c r="L235" s="4686"/>
      <c r="M235" s="4691"/>
      <c r="N235" s="4687" t="s">
        <v>355</v>
      </c>
      <c r="O235" s="4694"/>
      <c r="P235" s="4694"/>
      <c r="Q235" s="4694"/>
      <c r="R235" s="8502"/>
      <c r="S235" s="8502"/>
      <c r="T235" s="4695"/>
      <c r="U235" s="4691"/>
      <c r="V235" s="4687"/>
      <c r="W235" s="8502"/>
      <c r="X235" s="8502"/>
      <c r="Y235" s="4694"/>
      <c r="Z235" s="8502"/>
      <c r="AA235" s="8502" t="s">
        <v>6317</v>
      </c>
      <c r="AB235" s="4568"/>
    </row>
    <row r="236" spans="1:29" s="4552" customFormat="1" ht="30" customHeight="1">
      <c r="B236" s="4683"/>
      <c r="C236" s="4691"/>
      <c r="D236" s="4687"/>
      <c r="E236" s="8502"/>
      <c r="F236" s="8503"/>
      <c r="G236" s="4686"/>
      <c r="H236" s="4684" t="s">
        <v>6332</v>
      </c>
      <c r="I236" s="4687" t="s">
        <v>321</v>
      </c>
      <c r="J236" s="4692"/>
      <c r="K236" s="4693"/>
      <c r="L236" s="4686"/>
      <c r="M236" s="4691"/>
      <c r="N236" s="4687" t="s">
        <v>263</v>
      </c>
      <c r="O236" s="4694"/>
      <c r="P236" s="4694"/>
      <c r="Q236" s="4694"/>
      <c r="R236" s="8502"/>
      <c r="S236" s="8502"/>
      <c r="T236" s="4695"/>
      <c r="U236" s="4684" t="s">
        <v>6333</v>
      </c>
      <c r="V236" s="4687" t="s">
        <v>318</v>
      </c>
      <c r="W236" s="4694"/>
      <c r="X236" s="4694"/>
      <c r="Y236" s="4694"/>
      <c r="Z236" s="8502"/>
      <c r="AA236" s="8502"/>
      <c r="AB236" s="4568"/>
    </row>
    <row r="237" spans="1:29" s="4552" customFormat="1" ht="30" customHeight="1">
      <c r="B237" s="4683"/>
      <c r="C237" s="4691"/>
      <c r="D237" s="4687"/>
      <c r="E237" s="8502"/>
      <c r="F237" s="8503" t="s">
        <v>6317</v>
      </c>
      <c r="G237" s="4686"/>
      <c r="H237" s="4691"/>
      <c r="I237" s="4687" t="s">
        <v>6306</v>
      </c>
      <c r="J237" s="8502"/>
      <c r="K237" s="8503" t="s">
        <v>6317</v>
      </c>
      <c r="L237" s="4686"/>
      <c r="M237" s="4691"/>
      <c r="N237" s="4687"/>
      <c r="O237" s="4694"/>
      <c r="P237" s="4694"/>
      <c r="Q237" s="4694"/>
      <c r="R237" s="8502"/>
      <c r="S237" s="8502" t="s">
        <v>6317</v>
      </c>
      <c r="T237" s="4695"/>
      <c r="U237" s="4691"/>
      <c r="V237" s="4687" t="s">
        <v>6306</v>
      </c>
      <c r="W237" s="4694"/>
      <c r="X237" s="4694"/>
      <c r="Y237" s="4694"/>
      <c r="Z237" s="8502"/>
      <c r="AA237" s="8502" t="s">
        <v>6317</v>
      </c>
      <c r="AB237" s="4568"/>
    </row>
    <row r="238" spans="1:29" s="4552" customFormat="1" ht="30" customHeight="1">
      <c r="B238" s="4697"/>
      <c r="C238" s="4698"/>
      <c r="D238" s="4699"/>
      <c r="E238" s="8529"/>
      <c r="F238" s="8530"/>
      <c r="G238" s="4700"/>
      <c r="H238" s="4698"/>
      <c r="I238" s="4699"/>
      <c r="J238" s="8529"/>
      <c r="K238" s="8530"/>
      <c r="L238" s="4700"/>
      <c r="M238" s="4698"/>
      <c r="N238" s="4699"/>
      <c r="O238" s="4701"/>
      <c r="P238" s="4701"/>
      <c r="Q238" s="4701"/>
      <c r="R238" s="8529"/>
      <c r="S238" s="8529"/>
      <c r="T238" s="4702"/>
      <c r="U238" s="4698"/>
      <c r="V238" s="4699"/>
      <c r="W238" s="4701"/>
      <c r="X238" s="4701"/>
      <c r="Y238" s="4701"/>
      <c r="Z238" s="8529"/>
      <c r="AA238" s="8529"/>
      <c r="AB238" s="4568"/>
    </row>
    <row r="239" spans="1:29" s="4552" customFormat="1" ht="30" customHeight="1" thickBot="1">
      <c r="A239" s="4570"/>
      <c r="B239" s="4703"/>
      <c r="C239" s="4703"/>
      <c r="D239" s="4704"/>
      <c r="E239" s="4704"/>
      <c r="F239" s="4704"/>
      <c r="G239" s="4704"/>
      <c r="H239" s="4704"/>
      <c r="I239" s="4704"/>
      <c r="J239" s="4704"/>
      <c r="K239" s="4704"/>
      <c r="L239" s="4568"/>
      <c r="M239" s="4568"/>
      <c r="N239" s="4568"/>
      <c r="O239" s="4568"/>
      <c r="P239" s="4568"/>
      <c r="Q239" s="4568"/>
      <c r="R239" s="4568"/>
      <c r="S239" s="4568"/>
      <c r="T239" s="4568"/>
      <c r="U239" s="4568"/>
      <c r="V239" s="4568"/>
      <c r="W239" s="4568"/>
      <c r="X239" s="4568"/>
      <c r="Y239" s="4568"/>
      <c r="Z239" s="4568"/>
      <c r="AA239" s="4568"/>
      <c r="AB239" s="4568"/>
    </row>
    <row r="240" spans="1:29" ht="36" customHeight="1">
      <c r="B240" s="8508" t="s">
        <v>6334</v>
      </c>
      <c r="C240" s="8510" t="s">
        <v>6283</v>
      </c>
      <c r="D240" s="8512" t="s">
        <v>6311</v>
      </c>
      <c r="E240" s="8512" t="s">
        <v>6335</v>
      </c>
      <c r="F240" s="8514" t="s">
        <v>6286</v>
      </c>
      <c r="G240" s="8516"/>
      <c r="H240" s="8518"/>
      <c r="I240" s="8520" t="s">
        <v>6336</v>
      </c>
      <c r="J240" s="8522" t="s">
        <v>6289</v>
      </c>
      <c r="K240" s="4705" t="s">
        <v>6290</v>
      </c>
      <c r="L240" s="4705" t="s">
        <v>6290</v>
      </c>
      <c r="M240" s="4705" t="s">
        <v>6290</v>
      </c>
      <c r="N240" s="4705" t="s">
        <v>6290</v>
      </c>
      <c r="O240" s="4705" t="s">
        <v>6290</v>
      </c>
      <c r="P240" s="4705" t="s">
        <v>6290</v>
      </c>
      <c r="Q240" s="4705" t="s">
        <v>6290</v>
      </c>
      <c r="R240" s="4705" t="s">
        <v>6290</v>
      </c>
      <c r="S240" s="4705" t="s">
        <v>6290</v>
      </c>
      <c r="T240" s="4705" t="s">
        <v>6290</v>
      </c>
      <c r="U240" s="4705" t="s">
        <v>6290</v>
      </c>
      <c r="V240" s="4705" t="s">
        <v>6290</v>
      </c>
      <c r="W240" s="4705" t="s">
        <v>6290</v>
      </c>
      <c r="X240" s="4705" t="s">
        <v>6290</v>
      </c>
      <c r="Y240" s="4705" t="s">
        <v>6290</v>
      </c>
      <c r="Z240" s="4705" t="s">
        <v>6290</v>
      </c>
      <c r="AA240" s="4705" t="s">
        <v>6290</v>
      </c>
      <c r="AB240" s="8524" t="s">
        <v>6291</v>
      </c>
      <c r="AC240" s="4552"/>
    </row>
    <row r="241" spans="2:29" ht="27.75" customHeight="1">
      <c r="B241" s="8509"/>
      <c r="C241" s="8511"/>
      <c r="D241" s="8513"/>
      <c r="E241" s="8513"/>
      <c r="F241" s="8515"/>
      <c r="G241" s="8517"/>
      <c r="H241" s="8519"/>
      <c r="I241" s="8521"/>
      <c r="J241" s="8523"/>
      <c r="K241" s="4710">
        <v>1</v>
      </c>
      <c r="L241" s="4710" t="s">
        <v>6028</v>
      </c>
      <c r="M241" s="4710" t="s">
        <v>6292</v>
      </c>
      <c r="N241" s="4710">
        <v>3</v>
      </c>
      <c r="O241" s="4710" t="s">
        <v>6293</v>
      </c>
      <c r="P241" s="4710" t="s">
        <v>6294</v>
      </c>
      <c r="Q241" s="4711" t="s">
        <v>6295</v>
      </c>
      <c r="R241" s="4711" t="s">
        <v>6296</v>
      </c>
      <c r="S241" s="4711" t="s">
        <v>6297</v>
      </c>
      <c r="T241" s="4712">
        <v>6</v>
      </c>
      <c r="U241" s="4713">
        <v>7</v>
      </c>
      <c r="V241" s="4710" t="s">
        <v>6298</v>
      </c>
      <c r="W241" s="4710" t="s">
        <v>6299</v>
      </c>
      <c r="X241" s="4711">
        <v>9</v>
      </c>
      <c r="Y241" s="4714" t="s">
        <v>6300</v>
      </c>
      <c r="Z241" s="4710" t="s">
        <v>6301</v>
      </c>
      <c r="AA241" s="4710">
        <v>11</v>
      </c>
      <c r="AB241" s="8525"/>
      <c r="AC241" s="4552"/>
    </row>
    <row r="242" spans="2:29" ht="32.1" customHeight="1">
      <c r="B242" s="4706"/>
      <c r="C242" s="4707"/>
      <c r="D242" s="4708"/>
      <c r="E242" s="4708"/>
      <c r="F242" s="4709"/>
      <c r="G242" s="4715"/>
      <c r="H242" s="4716"/>
      <c r="I242" s="4684" t="s">
        <v>317</v>
      </c>
      <c r="J242" s="4717">
        <v>1</v>
      </c>
      <c r="K242" s="4718"/>
      <c r="L242" s="4719"/>
      <c r="M242" s="4719"/>
      <c r="N242" s="4719"/>
      <c r="O242" s="4720" t="s">
        <v>6293</v>
      </c>
      <c r="P242" s="4719"/>
      <c r="Q242" s="4718"/>
      <c r="R242" s="4718"/>
      <c r="S242" s="4718"/>
      <c r="T242" s="4719"/>
      <c r="U242" s="4718"/>
      <c r="V242" s="4718"/>
      <c r="W242" s="4718"/>
      <c r="X242" s="4718"/>
      <c r="Y242" s="4718"/>
      <c r="Z242" s="4718"/>
      <c r="AA242" s="4718"/>
      <c r="AB242" s="4721">
        <f t="shared" ref="AB242:AB276" si="2">COUNTA(K242:AA242)</f>
        <v>1</v>
      </c>
      <c r="AC242" s="4552"/>
    </row>
    <row r="243" spans="2:29" ht="32.1" customHeight="1">
      <c r="B243" s="4658"/>
      <c r="C243" s="4652"/>
      <c r="D243" s="4660"/>
      <c r="E243" s="4663"/>
      <c r="F243" s="4662"/>
      <c r="G243" s="4722"/>
      <c r="H243" s="4716"/>
      <c r="I243" s="4684" t="s">
        <v>317</v>
      </c>
      <c r="J243" s="4717">
        <v>2</v>
      </c>
      <c r="K243" s="4718"/>
      <c r="L243" s="4719"/>
      <c r="M243" s="4719"/>
      <c r="N243" s="4718"/>
      <c r="O243" s="4720" t="s">
        <v>6293</v>
      </c>
      <c r="P243" s="4719"/>
      <c r="Q243" s="4718"/>
      <c r="R243" s="4718"/>
      <c r="S243" s="4718"/>
      <c r="T243" s="4719"/>
      <c r="U243" s="4718"/>
      <c r="V243" s="4718"/>
      <c r="W243" s="4718"/>
      <c r="X243" s="4718"/>
      <c r="Y243" s="4718"/>
      <c r="Z243" s="4718"/>
      <c r="AA243" s="4718"/>
      <c r="AB243" s="4723">
        <f t="shared" si="2"/>
        <v>1</v>
      </c>
      <c r="AC243" s="4552"/>
    </row>
    <row r="244" spans="2:29" ht="32.1" customHeight="1">
      <c r="B244" s="4658"/>
      <c r="C244" s="4652"/>
      <c r="D244" s="4660"/>
      <c r="E244" s="4663"/>
      <c r="F244" s="4662"/>
      <c r="G244" s="4722"/>
      <c r="H244" s="4716"/>
      <c r="I244" s="4684" t="s">
        <v>317</v>
      </c>
      <c r="J244" s="4717">
        <v>3</v>
      </c>
      <c r="K244" s="4718"/>
      <c r="L244" s="4719"/>
      <c r="M244" s="4719"/>
      <c r="N244" s="4720">
        <v>3</v>
      </c>
      <c r="O244" s="4719"/>
      <c r="P244" s="4719"/>
      <c r="Q244" s="4718"/>
      <c r="R244" s="4718"/>
      <c r="S244" s="4718"/>
      <c r="T244" s="4719"/>
      <c r="U244" s="4718"/>
      <c r="V244" s="4718"/>
      <c r="W244" s="4718"/>
      <c r="X244" s="4718"/>
      <c r="Y244" s="4718"/>
      <c r="Z244" s="4718"/>
      <c r="AA244" s="4718"/>
      <c r="AB244" s="4723">
        <f t="shared" si="2"/>
        <v>1</v>
      </c>
      <c r="AC244" s="4552"/>
    </row>
    <row r="245" spans="2:29" ht="32.1" customHeight="1">
      <c r="B245" s="4658"/>
      <c r="C245" s="4652"/>
      <c r="D245" s="4660"/>
      <c r="E245" s="4663"/>
      <c r="F245" s="4662"/>
      <c r="G245" s="4722"/>
      <c r="H245" s="4716"/>
      <c r="I245" s="4684" t="s">
        <v>318</v>
      </c>
      <c r="J245" s="4717">
        <v>4</v>
      </c>
      <c r="K245" s="4718"/>
      <c r="L245" s="4719"/>
      <c r="M245" s="4719"/>
      <c r="N245" s="4720">
        <v>3</v>
      </c>
      <c r="O245" s="4719"/>
      <c r="P245" s="4719"/>
      <c r="Q245" s="4718"/>
      <c r="R245" s="4718"/>
      <c r="S245" s="4718"/>
      <c r="T245" s="4719"/>
      <c r="U245" s="4718"/>
      <c r="V245" s="4718"/>
      <c r="W245" s="4718"/>
      <c r="X245" s="4718"/>
      <c r="Y245" s="4718"/>
      <c r="Z245" s="4718"/>
      <c r="AA245" s="4718"/>
      <c r="AB245" s="4723">
        <f t="shared" si="2"/>
        <v>1</v>
      </c>
      <c r="AC245" s="4552"/>
    </row>
    <row r="246" spans="2:29" ht="32.1" customHeight="1">
      <c r="B246" s="4658"/>
      <c r="C246" s="4652"/>
      <c r="D246" s="4660"/>
      <c r="E246" s="4663"/>
      <c r="F246" s="4662"/>
      <c r="G246" s="4722"/>
      <c r="H246" s="4716"/>
      <c r="I246" s="4684" t="s">
        <v>318</v>
      </c>
      <c r="J246" s="4717">
        <v>5</v>
      </c>
      <c r="K246" s="4718"/>
      <c r="L246" s="4718"/>
      <c r="M246" s="4718"/>
      <c r="N246" s="4718"/>
      <c r="O246" s="4720" t="s">
        <v>6293</v>
      </c>
      <c r="P246" s="4718"/>
      <c r="Q246" s="4718"/>
      <c r="R246" s="4718"/>
      <c r="S246" s="4718"/>
      <c r="T246" s="4718"/>
      <c r="U246" s="4718"/>
      <c r="V246" s="4718"/>
      <c r="W246" s="4718"/>
      <c r="X246" s="4718"/>
      <c r="Y246" s="4718"/>
      <c r="Z246" s="4718"/>
      <c r="AA246" s="4718"/>
      <c r="AB246" s="4723">
        <f t="shared" si="2"/>
        <v>1</v>
      </c>
      <c r="AC246" s="4552"/>
    </row>
    <row r="247" spans="2:29" ht="32.1" customHeight="1">
      <c r="B247" s="4658"/>
      <c r="C247" s="4652"/>
      <c r="D247" s="4660"/>
      <c r="E247" s="4663"/>
      <c r="F247" s="4662"/>
      <c r="G247" s="4722"/>
      <c r="H247" s="4716"/>
      <c r="I247" s="4684" t="s">
        <v>318</v>
      </c>
      <c r="J247" s="4717">
        <v>6</v>
      </c>
      <c r="K247" s="4718"/>
      <c r="L247" s="4718"/>
      <c r="M247" s="4718"/>
      <c r="N247" s="4718"/>
      <c r="O247" s="4718"/>
      <c r="P247" s="4718"/>
      <c r="Q247" s="4718"/>
      <c r="R247" s="4718"/>
      <c r="S247" s="4718"/>
      <c r="T247" s="4718"/>
      <c r="U247" s="4719">
        <v>7</v>
      </c>
      <c r="V247" s="4718"/>
      <c r="W247" s="4718"/>
      <c r="X247" s="4718"/>
      <c r="Y247" s="4718"/>
      <c r="Z247" s="4718"/>
      <c r="AA247" s="4718"/>
      <c r="AB247" s="4723">
        <f t="shared" si="2"/>
        <v>1</v>
      </c>
      <c r="AC247" s="4552"/>
    </row>
    <row r="248" spans="2:29" ht="32.1" customHeight="1">
      <c r="B248" s="4658"/>
      <c r="C248" s="4652"/>
      <c r="D248" s="4660"/>
      <c r="E248" s="4663"/>
      <c r="F248" s="4662"/>
      <c r="G248" s="4722"/>
      <c r="H248" s="4716"/>
      <c r="I248" s="4684" t="s">
        <v>318</v>
      </c>
      <c r="J248" s="4717">
        <v>7</v>
      </c>
      <c r="K248" s="4718"/>
      <c r="L248" s="4718"/>
      <c r="M248" s="4718"/>
      <c r="N248" s="4718"/>
      <c r="O248" s="4718"/>
      <c r="P248" s="4718"/>
      <c r="Q248" s="4718"/>
      <c r="R248" s="4718"/>
      <c r="S248" s="4718"/>
      <c r="T248" s="4718"/>
      <c r="U248" s="4718"/>
      <c r="V248" s="4718"/>
      <c r="W248" s="4718"/>
      <c r="X248" s="4718"/>
      <c r="Y248" s="4718"/>
      <c r="Z248" s="4718"/>
      <c r="AA248" s="4720">
        <v>11</v>
      </c>
      <c r="AB248" s="4723">
        <f t="shared" si="2"/>
        <v>1</v>
      </c>
      <c r="AC248" s="4552"/>
    </row>
    <row r="249" spans="2:29" ht="32.1" customHeight="1">
      <c r="B249" s="4658"/>
      <c r="C249" s="4652"/>
      <c r="D249" s="4660"/>
      <c r="E249" s="4663"/>
      <c r="F249" s="4662"/>
      <c r="G249" s="4722"/>
      <c r="H249" s="4716"/>
      <c r="I249" s="4684" t="s">
        <v>318</v>
      </c>
      <c r="J249" s="4717">
        <v>8</v>
      </c>
      <c r="K249" s="4718"/>
      <c r="L249" s="4718"/>
      <c r="M249" s="4718"/>
      <c r="N249" s="4718"/>
      <c r="O249" s="4718"/>
      <c r="P249" s="4718"/>
      <c r="Q249" s="4718"/>
      <c r="R249" s="4718"/>
      <c r="S249" s="4718"/>
      <c r="T249" s="4718"/>
      <c r="U249" s="4719">
        <v>7</v>
      </c>
      <c r="V249" s="4718"/>
      <c r="W249" s="4718"/>
      <c r="X249" s="4718"/>
      <c r="Y249" s="4724" t="s">
        <v>6300</v>
      </c>
      <c r="Z249" s="4718"/>
      <c r="AA249" s="4718"/>
      <c r="AB249" s="4723">
        <f t="shared" si="2"/>
        <v>2</v>
      </c>
      <c r="AC249" s="4552"/>
    </row>
    <row r="250" spans="2:29" ht="32.1" customHeight="1">
      <c r="B250" s="4658"/>
      <c r="C250" s="4652"/>
      <c r="D250" s="4660"/>
      <c r="E250" s="4663"/>
      <c r="F250" s="4662"/>
      <c r="G250" s="4722"/>
      <c r="H250" s="4716"/>
      <c r="I250" s="4684" t="s">
        <v>318</v>
      </c>
      <c r="J250" s="4717">
        <v>9</v>
      </c>
      <c r="K250" s="4718"/>
      <c r="L250" s="4720" t="s">
        <v>6028</v>
      </c>
      <c r="M250" s="4720" t="s">
        <v>6292</v>
      </c>
      <c r="N250" s="4718"/>
      <c r="O250" s="4718"/>
      <c r="P250" s="4719"/>
      <c r="Q250" s="4719"/>
      <c r="R250" s="4718"/>
      <c r="S250" s="4718"/>
      <c r="T250" s="4725">
        <v>6</v>
      </c>
      <c r="U250" s="4718"/>
      <c r="V250" s="4718"/>
      <c r="W250" s="4718"/>
      <c r="X250" s="4718"/>
      <c r="Y250" s="4718"/>
      <c r="Z250" s="4718"/>
      <c r="AA250" s="4718"/>
      <c r="AB250" s="4723">
        <f t="shared" si="2"/>
        <v>3</v>
      </c>
      <c r="AC250" s="4552"/>
    </row>
    <row r="251" spans="2:29" ht="32.1" customHeight="1">
      <c r="B251" s="4658"/>
      <c r="C251" s="4652"/>
      <c r="D251" s="4660"/>
      <c r="E251" s="4663"/>
      <c r="F251" s="4662"/>
      <c r="G251" s="4722"/>
      <c r="H251" s="4716"/>
      <c r="I251" s="4684" t="s">
        <v>319</v>
      </c>
      <c r="J251" s="4717">
        <v>10</v>
      </c>
      <c r="K251" s="4718"/>
      <c r="L251" s="4718"/>
      <c r="M251" s="4718"/>
      <c r="N251" s="4718"/>
      <c r="O251" s="4718"/>
      <c r="P251" s="4718"/>
      <c r="Q251" s="4718"/>
      <c r="R251" s="4719"/>
      <c r="S251" s="4718"/>
      <c r="T251" s="4718"/>
      <c r="U251" s="4719">
        <v>7</v>
      </c>
      <c r="V251" s="4718"/>
      <c r="W251" s="4718"/>
      <c r="X251" s="4718"/>
      <c r="Y251" s="4718"/>
      <c r="Z251" s="4718"/>
      <c r="AA251" s="4718"/>
      <c r="AB251" s="4723">
        <f t="shared" si="2"/>
        <v>1</v>
      </c>
      <c r="AC251" s="4552"/>
    </row>
    <row r="252" spans="2:29" ht="32.1" customHeight="1">
      <c r="B252" s="4658"/>
      <c r="C252" s="4652"/>
      <c r="D252" s="4660"/>
      <c r="E252" s="4663"/>
      <c r="F252" s="4662"/>
      <c r="G252" s="4722"/>
      <c r="H252" s="4716"/>
      <c r="I252" s="4684" t="s">
        <v>320</v>
      </c>
      <c r="J252" s="4717">
        <v>11</v>
      </c>
      <c r="K252" s="4718"/>
      <c r="L252" s="4720" t="s">
        <v>6028</v>
      </c>
      <c r="M252" s="4720" t="s">
        <v>6292</v>
      </c>
      <c r="N252" s="4719"/>
      <c r="O252" s="4719"/>
      <c r="P252" s="4719"/>
      <c r="Q252" s="4718"/>
      <c r="R252" s="4718"/>
      <c r="S252" s="4718"/>
      <c r="T252" s="4725">
        <v>6</v>
      </c>
      <c r="U252" s="4718"/>
      <c r="V252" s="4718"/>
      <c r="W252" s="4718"/>
      <c r="X252" s="4718"/>
      <c r="Y252" s="4718"/>
      <c r="Z252" s="4719"/>
      <c r="AA252" s="4718"/>
      <c r="AB252" s="4723">
        <f t="shared" si="2"/>
        <v>3</v>
      </c>
      <c r="AC252" s="4552"/>
    </row>
    <row r="253" spans="2:29" ht="32.1" customHeight="1">
      <c r="B253" s="4658"/>
      <c r="C253" s="4652"/>
      <c r="D253" s="4660"/>
      <c r="E253" s="4663"/>
      <c r="F253" s="4662"/>
      <c r="G253" s="4722"/>
      <c r="H253" s="4716"/>
      <c r="I253" s="4684" t="s">
        <v>320</v>
      </c>
      <c r="J253" s="4717">
        <v>12</v>
      </c>
      <c r="K253" s="4718"/>
      <c r="L253" s="4718"/>
      <c r="M253" s="4718"/>
      <c r="N253" s="4718"/>
      <c r="O253" s="4718"/>
      <c r="P253" s="4718"/>
      <c r="Q253" s="4718"/>
      <c r="R253" s="4718"/>
      <c r="S253" s="4718"/>
      <c r="T253" s="4718"/>
      <c r="U253" s="4718"/>
      <c r="V253" s="4718"/>
      <c r="W253" s="4718"/>
      <c r="X253" s="4718"/>
      <c r="Y253" s="4718"/>
      <c r="Z253" s="4720" t="s">
        <v>6301</v>
      </c>
      <c r="AA253" s="4718"/>
      <c r="AB253" s="4723">
        <f t="shared" si="2"/>
        <v>1</v>
      </c>
      <c r="AC253" s="4552"/>
    </row>
    <row r="254" spans="2:29" ht="32.1" customHeight="1">
      <c r="B254" s="4658"/>
      <c r="C254" s="4652"/>
      <c r="D254" s="4660"/>
      <c r="E254" s="4663"/>
      <c r="F254" s="4662"/>
      <c r="G254" s="4722"/>
      <c r="H254" s="4716"/>
      <c r="I254" s="4684" t="s">
        <v>320</v>
      </c>
      <c r="J254" s="4717">
        <v>13</v>
      </c>
      <c r="K254" s="4718"/>
      <c r="L254" s="4720" t="s">
        <v>6028</v>
      </c>
      <c r="M254" s="4718"/>
      <c r="N254" s="4718"/>
      <c r="O254" s="4718"/>
      <c r="P254" s="4720" t="s">
        <v>6294</v>
      </c>
      <c r="Q254" s="4718"/>
      <c r="R254" s="4718"/>
      <c r="S254" s="4718"/>
      <c r="T254" s="4718"/>
      <c r="U254" s="4718"/>
      <c r="V254" s="4718"/>
      <c r="W254" s="4718"/>
      <c r="X254" s="4718"/>
      <c r="Y254" s="4718"/>
      <c r="Z254" s="4718"/>
      <c r="AA254" s="4718"/>
      <c r="AB254" s="4723">
        <f t="shared" si="2"/>
        <v>2</v>
      </c>
      <c r="AC254" s="4552"/>
    </row>
    <row r="255" spans="2:29" ht="32.1" customHeight="1">
      <c r="B255" s="4658"/>
      <c r="C255" s="4652"/>
      <c r="D255" s="4660"/>
      <c r="E255" s="4663"/>
      <c r="F255" s="4662"/>
      <c r="G255" s="4722"/>
      <c r="H255" s="4716"/>
      <c r="I255" s="4684" t="s">
        <v>321</v>
      </c>
      <c r="J255" s="4717">
        <v>14</v>
      </c>
      <c r="K255" s="4718"/>
      <c r="L255" s="4718"/>
      <c r="M255" s="4719"/>
      <c r="N255" s="4718"/>
      <c r="O255" s="4718"/>
      <c r="P255" s="4719"/>
      <c r="Q255" s="4718"/>
      <c r="R255" s="4719"/>
      <c r="S255" s="4718"/>
      <c r="T255" s="4718"/>
      <c r="U255" s="4718">
        <v>7</v>
      </c>
      <c r="V255" s="4718"/>
      <c r="W255" s="4718"/>
      <c r="X255" s="4718"/>
      <c r="Y255" s="4718"/>
      <c r="Z255" s="4718"/>
      <c r="AA255" s="4718"/>
      <c r="AB255" s="4723">
        <f t="shared" si="2"/>
        <v>1</v>
      </c>
      <c r="AC255" s="4552"/>
    </row>
    <row r="256" spans="2:29" ht="32.1" customHeight="1">
      <c r="B256" s="4658"/>
      <c r="C256" s="4652"/>
      <c r="D256" s="4660"/>
      <c r="E256" s="4663"/>
      <c r="F256" s="4662"/>
      <c r="G256" s="4722"/>
      <c r="H256" s="4716"/>
      <c r="I256" s="4684" t="s">
        <v>321</v>
      </c>
      <c r="J256" s="4717">
        <v>15</v>
      </c>
      <c r="K256" s="4718"/>
      <c r="L256" s="4718"/>
      <c r="M256" s="4718"/>
      <c r="N256" s="4718"/>
      <c r="O256" s="4718"/>
      <c r="P256" s="4719"/>
      <c r="Q256" s="4719"/>
      <c r="R256" s="4726" t="s">
        <v>6296</v>
      </c>
      <c r="S256" s="4718"/>
      <c r="T256" s="4718"/>
      <c r="U256" s="4719"/>
      <c r="V256" s="4718"/>
      <c r="W256" s="4718"/>
      <c r="X256" s="4719"/>
      <c r="Y256" s="4718"/>
      <c r="Z256" s="4718"/>
      <c r="AA256" s="4718"/>
      <c r="AB256" s="4723">
        <f t="shared" si="2"/>
        <v>1</v>
      </c>
      <c r="AC256" s="4552"/>
    </row>
    <row r="257" spans="2:29" ht="32.1" customHeight="1">
      <c r="B257" s="4658"/>
      <c r="C257" s="4652"/>
      <c r="D257" s="4660"/>
      <c r="E257" s="4663"/>
      <c r="F257" s="4662"/>
      <c r="G257" s="4722"/>
      <c r="H257" s="4716"/>
      <c r="I257" s="4684" t="s">
        <v>321</v>
      </c>
      <c r="J257" s="4717">
        <v>16</v>
      </c>
      <c r="K257" s="4718"/>
      <c r="L257" s="4718"/>
      <c r="M257" s="4718"/>
      <c r="N257" s="4718"/>
      <c r="O257" s="4718"/>
      <c r="P257" s="4718"/>
      <c r="Q257" s="4726" t="s">
        <v>6295</v>
      </c>
      <c r="R257" s="4726" t="s">
        <v>6296</v>
      </c>
      <c r="S257" s="4726" t="s">
        <v>6297</v>
      </c>
      <c r="T257" s="4718"/>
      <c r="U257" s="4718"/>
      <c r="V257" s="4718"/>
      <c r="W257" s="4718"/>
      <c r="X257" s="4718"/>
      <c r="Y257" s="4718"/>
      <c r="Z257" s="4718"/>
      <c r="AA257" s="4718"/>
      <c r="AB257" s="4723">
        <f t="shared" si="2"/>
        <v>3</v>
      </c>
      <c r="AC257" s="4552"/>
    </row>
    <row r="258" spans="2:29" ht="32.1" customHeight="1">
      <c r="B258" s="4658"/>
      <c r="C258" s="4652"/>
      <c r="D258" s="4660"/>
      <c r="E258" s="4663"/>
      <c r="F258" s="4662"/>
      <c r="G258" s="4722"/>
      <c r="H258" s="4716"/>
      <c r="I258" s="4684" t="s">
        <v>321</v>
      </c>
      <c r="J258" s="4717">
        <v>17</v>
      </c>
      <c r="K258" s="4718"/>
      <c r="L258" s="4718"/>
      <c r="M258" s="4718"/>
      <c r="N258" s="4718"/>
      <c r="O258" s="4718"/>
      <c r="P258" s="4718"/>
      <c r="Q258" s="4718"/>
      <c r="R258" s="4719"/>
      <c r="S258" s="4718"/>
      <c r="T258" s="4718"/>
      <c r="U258" s="4727">
        <v>7</v>
      </c>
      <c r="V258" s="4718"/>
      <c r="W258" s="4718"/>
      <c r="X258" s="4718"/>
      <c r="Y258" s="4718"/>
      <c r="Z258" s="4718"/>
      <c r="AA258" s="4718"/>
      <c r="AB258" s="4723">
        <f t="shared" si="2"/>
        <v>1</v>
      </c>
      <c r="AC258" s="4552"/>
    </row>
    <row r="259" spans="2:29" ht="32.1" customHeight="1">
      <c r="B259" s="4658"/>
      <c r="C259" s="4652"/>
      <c r="D259" s="4660"/>
      <c r="E259" s="4663"/>
      <c r="F259" s="4662"/>
      <c r="G259" s="4722"/>
      <c r="H259" s="4716"/>
      <c r="I259" s="4684" t="s">
        <v>355</v>
      </c>
      <c r="J259" s="4717">
        <v>18</v>
      </c>
      <c r="K259" s="4718"/>
      <c r="L259" s="4718"/>
      <c r="M259" s="4718"/>
      <c r="N259" s="4718"/>
      <c r="O259" s="4718"/>
      <c r="P259" s="4718"/>
      <c r="Q259" s="4718"/>
      <c r="R259" s="4718"/>
      <c r="S259" s="4718"/>
      <c r="T259" s="4725">
        <v>6</v>
      </c>
      <c r="U259" s="4719">
        <v>7</v>
      </c>
      <c r="V259" s="4718"/>
      <c r="W259" s="4718"/>
      <c r="X259" s="4718"/>
      <c r="Y259" s="4718"/>
      <c r="Z259" s="4718"/>
      <c r="AA259" s="4718"/>
      <c r="AB259" s="4723">
        <f t="shared" si="2"/>
        <v>2</v>
      </c>
      <c r="AC259" s="4552"/>
    </row>
    <row r="260" spans="2:29" ht="32.1" customHeight="1">
      <c r="B260" s="4658"/>
      <c r="C260" s="4652"/>
      <c r="D260" s="4660"/>
      <c r="E260" s="4663"/>
      <c r="F260" s="4662"/>
      <c r="G260" s="4722"/>
      <c r="H260" s="4716"/>
      <c r="I260" s="4684" t="s">
        <v>355</v>
      </c>
      <c r="J260" s="4717">
        <v>19</v>
      </c>
      <c r="K260" s="4718"/>
      <c r="L260" s="4718"/>
      <c r="M260" s="4718"/>
      <c r="N260" s="4718"/>
      <c r="O260" s="4718"/>
      <c r="P260" s="4720" t="s">
        <v>6294</v>
      </c>
      <c r="Q260" s="4718"/>
      <c r="R260" s="4718"/>
      <c r="S260" s="4718"/>
      <c r="T260" s="4718"/>
      <c r="U260" s="4718"/>
      <c r="V260" s="4718"/>
      <c r="W260" s="4718"/>
      <c r="X260" s="4718"/>
      <c r="Y260" s="4718"/>
      <c r="Z260" s="4718"/>
      <c r="AA260" s="4718"/>
      <c r="AB260" s="4723">
        <f t="shared" si="2"/>
        <v>1</v>
      </c>
      <c r="AC260" s="4552"/>
    </row>
    <row r="261" spans="2:29" ht="32.1" customHeight="1">
      <c r="B261" s="4658"/>
      <c r="C261" s="4652"/>
      <c r="D261" s="4660"/>
      <c r="E261" s="4663"/>
      <c r="F261" s="4662"/>
      <c r="G261" s="4722"/>
      <c r="H261" s="4716"/>
      <c r="I261" s="4684" t="s">
        <v>355</v>
      </c>
      <c r="J261" s="4717">
        <v>20</v>
      </c>
      <c r="K261" s="4718"/>
      <c r="L261" s="4718"/>
      <c r="M261" s="4718"/>
      <c r="N261" s="4718"/>
      <c r="O261" s="4718"/>
      <c r="P261" s="4718"/>
      <c r="Q261" s="4718"/>
      <c r="R261" s="4718"/>
      <c r="S261" s="4718"/>
      <c r="T261" s="4718"/>
      <c r="U261" s="4718"/>
      <c r="V261" s="4718"/>
      <c r="W261" s="4720" t="s">
        <v>6299</v>
      </c>
      <c r="X261" s="4718"/>
      <c r="Y261" s="4718"/>
      <c r="Z261" s="4718"/>
      <c r="AA261" s="4718"/>
      <c r="AB261" s="4723">
        <f t="shared" si="2"/>
        <v>1</v>
      </c>
      <c r="AC261" s="4552"/>
    </row>
    <row r="262" spans="2:29" ht="32.1" customHeight="1">
      <c r="B262" s="4658"/>
      <c r="C262" s="4652"/>
      <c r="D262" s="4660"/>
      <c r="E262" s="4663"/>
      <c r="F262" s="4662"/>
      <c r="G262" s="4722"/>
      <c r="H262" s="4716"/>
      <c r="I262" s="4684" t="s">
        <v>2080</v>
      </c>
      <c r="J262" s="4717">
        <v>21</v>
      </c>
      <c r="K262" s="4718"/>
      <c r="L262" s="4718"/>
      <c r="M262" s="4718"/>
      <c r="N262" s="4718"/>
      <c r="O262" s="4718"/>
      <c r="P262" s="4718"/>
      <c r="Q262" s="4718"/>
      <c r="R262" s="4718"/>
      <c r="S262" s="4718"/>
      <c r="T262" s="4718"/>
      <c r="U262" s="4718"/>
      <c r="V262" s="4718"/>
      <c r="W262" s="4719"/>
      <c r="X262" s="4726">
        <v>9</v>
      </c>
      <c r="Y262" s="4718"/>
      <c r="Z262" s="4718"/>
      <c r="AA262" s="4718"/>
      <c r="AB262" s="4723">
        <f t="shared" si="2"/>
        <v>1</v>
      </c>
      <c r="AC262" s="4552"/>
    </row>
    <row r="263" spans="2:29" ht="32.1" customHeight="1">
      <c r="B263" s="4658"/>
      <c r="C263" s="4652"/>
      <c r="D263" s="4660"/>
      <c r="E263" s="4663"/>
      <c r="F263" s="4662"/>
      <c r="G263" s="4722"/>
      <c r="H263" s="4716"/>
      <c r="I263" s="4684" t="s">
        <v>2080</v>
      </c>
      <c r="J263" s="4717">
        <v>22</v>
      </c>
      <c r="K263" s="4720">
        <v>1</v>
      </c>
      <c r="L263" s="4718"/>
      <c r="M263" s="4718"/>
      <c r="N263" s="4718"/>
      <c r="O263" s="4718"/>
      <c r="P263" s="4718"/>
      <c r="Q263" s="4718"/>
      <c r="R263" s="4718"/>
      <c r="S263" s="4718"/>
      <c r="T263" s="4718"/>
      <c r="U263" s="4719">
        <v>7</v>
      </c>
      <c r="V263" s="4718"/>
      <c r="W263" s="4718"/>
      <c r="X263" s="4718"/>
      <c r="Y263" s="4718"/>
      <c r="Z263" s="4718"/>
      <c r="AA263" s="4719"/>
      <c r="AB263" s="4723">
        <f t="shared" si="2"/>
        <v>2</v>
      </c>
      <c r="AC263" s="4552"/>
    </row>
    <row r="264" spans="2:29" ht="32.1" customHeight="1">
      <c r="B264" s="4658"/>
      <c r="C264" s="4652"/>
      <c r="D264" s="4660"/>
      <c r="E264" s="4663"/>
      <c r="F264" s="4662"/>
      <c r="G264" s="4722"/>
      <c r="H264" s="4716"/>
      <c r="I264" s="4684" t="s">
        <v>360</v>
      </c>
      <c r="J264" s="4717">
        <v>23</v>
      </c>
      <c r="K264" s="4718"/>
      <c r="L264" s="4718"/>
      <c r="M264" s="4718"/>
      <c r="N264" s="4718"/>
      <c r="O264" s="4718"/>
      <c r="P264" s="4718"/>
      <c r="Q264" s="4726" t="s">
        <v>6295</v>
      </c>
      <c r="R264" s="4726" t="s">
        <v>6296</v>
      </c>
      <c r="S264" s="4718"/>
      <c r="T264" s="4718"/>
      <c r="U264" s="4718"/>
      <c r="V264" s="4718"/>
      <c r="W264" s="4718"/>
      <c r="X264" s="4718"/>
      <c r="Y264" s="4718"/>
      <c r="Z264" s="4718"/>
      <c r="AA264" s="4718"/>
      <c r="AB264" s="4723">
        <f t="shared" si="2"/>
        <v>2</v>
      </c>
      <c r="AC264" s="4552"/>
    </row>
    <row r="265" spans="2:29" ht="32.1" customHeight="1">
      <c r="B265" s="4658"/>
      <c r="C265" s="4652"/>
      <c r="D265" s="4660"/>
      <c r="E265" s="4663"/>
      <c r="F265" s="4662"/>
      <c r="G265" s="4722"/>
      <c r="H265" s="4716"/>
      <c r="I265" s="4684" t="s">
        <v>263</v>
      </c>
      <c r="J265" s="4717">
        <v>24</v>
      </c>
      <c r="K265" s="4718"/>
      <c r="L265" s="4720" t="s">
        <v>6028</v>
      </c>
      <c r="M265" s="4719"/>
      <c r="N265" s="4719"/>
      <c r="O265" s="4718"/>
      <c r="P265" s="4719"/>
      <c r="Q265" s="4718"/>
      <c r="R265" s="4718"/>
      <c r="S265" s="4718"/>
      <c r="T265" s="4718"/>
      <c r="U265" s="4718"/>
      <c r="V265" s="4718"/>
      <c r="W265" s="4718"/>
      <c r="X265" s="4718"/>
      <c r="Y265" s="4718"/>
      <c r="Z265" s="4718"/>
      <c r="AA265" s="4718"/>
      <c r="AB265" s="4723">
        <f t="shared" si="2"/>
        <v>1</v>
      </c>
      <c r="AC265" s="4552"/>
    </row>
    <row r="266" spans="2:29" ht="32.1" customHeight="1">
      <c r="B266" s="4658"/>
      <c r="C266" s="4652"/>
      <c r="D266" s="4660"/>
      <c r="E266" s="4663"/>
      <c r="F266" s="4662"/>
      <c r="G266" s="4722"/>
      <c r="H266" s="4716"/>
      <c r="I266" s="4684" t="s">
        <v>263</v>
      </c>
      <c r="J266" s="4717">
        <v>25</v>
      </c>
      <c r="K266" s="4718"/>
      <c r="L266" s="4719"/>
      <c r="M266" s="4719"/>
      <c r="N266" s="4718"/>
      <c r="O266" s="4718"/>
      <c r="P266" s="4719"/>
      <c r="Q266" s="4718"/>
      <c r="R266" s="4718"/>
      <c r="S266" s="4718"/>
      <c r="T266" s="4725">
        <v>6</v>
      </c>
      <c r="U266" s="4718"/>
      <c r="V266" s="4718"/>
      <c r="W266" s="4718"/>
      <c r="X266" s="4718"/>
      <c r="Y266" s="4718"/>
      <c r="Z266" s="4718"/>
      <c r="AA266" s="4718"/>
      <c r="AB266" s="4723">
        <f t="shared" si="2"/>
        <v>1</v>
      </c>
      <c r="AC266" s="4552"/>
    </row>
    <row r="267" spans="2:29" ht="32.1" customHeight="1">
      <c r="B267" s="4658"/>
      <c r="C267" s="4652"/>
      <c r="D267" s="4660"/>
      <c r="E267" s="4663"/>
      <c r="F267" s="4662"/>
      <c r="G267" s="4722"/>
      <c r="H267" s="4716"/>
      <c r="I267" s="4684" t="s">
        <v>263</v>
      </c>
      <c r="J267" s="4717">
        <v>26</v>
      </c>
      <c r="K267" s="4718"/>
      <c r="L267" s="4718"/>
      <c r="M267" s="4718"/>
      <c r="N267" s="4718"/>
      <c r="O267" s="4718"/>
      <c r="P267" s="4718"/>
      <c r="Q267" s="4718"/>
      <c r="R267" s="4718"/>
      <c r="S267" s="4718"/>
      <c r="T267" s="4718"/>
      <c r="U267" s="4719">
        <v>7</v>
      </c>
      <c r="V267" s="4720" t="s">
        <v>6298</v>
      </c>
      <c r="W267" s="4719"/>
      <c r="X267" s="4718"/>
      <c r="Y267" s="4718"/>
      <c r="Z267" s="4718"/>
      <c r="AA267" s="4718"/>
      <c r="AB267" s="4723">
        <f t="shared" si="2"/>
        <v>2</v>
      </c>
      <c r="AC267" s="4552"/>
    </row>
    <row r="268" spans="2:29" ht="32.1" customHeight="1">
      <c r="B268" s="4658"/>
      <c r="C268" s="4652"/>
      <c r="D268" s="4660"/>
      <c r="E268" s="4663"/>
      <c r="F268" s="4662"/>
      <c r="G268" s="4722"/>
      <c r="H268" s="4716"/>
      <c r="I268" s="4684" t="s">
        <v>263</v>
      </c>
      <c r="J268" s="4717">
        <v>27</v>
      </c>
      <c r="K268" s="4718"/>
      <c r="L268" s="4718"/>
      <c r="M268" s="4718"/>
      <c r="N268" s="4718"/>
      <c r="O268" s="4718"/>
      <c r="P268" s="4718"/>
      <c r="Q268" s="4718"/>
      <c r="R268" s="4718"/>
      <c r="S268" s="4718"/>
      <c r="T268" s="4718"/>
      <c r="U268" s="4718"/>
      <c r="V268" s="4720" t="s">
        <v>6298</v>
      </c>
      <c r="W268" s="4719"/>
      <c r="X268" s="4718"/>
      <c r="Y268" s="4718"/>
      <c r="Z268" s="4718"/>
      <c r="AA268" s="4718"/>
      <c r="AB268" s="4723">
        <f t="shared" si="2"/>
        <v>1</v>
      </c>
      <c r="AC268" s="4552"/>
    </row>
    <row r="269" spans="2:29" ht="32.1" customHeight="1">
      <c r="B269" s="4658"/>
      <c r="C269" s="4652"/>
      <c r="D269" s="4660"/>
      <c r="E269" s="4663"/>
      <c r="F269" s="4662"/>
      <c r="G269" s="4722"/>
      <c r="H269" s="4716"/>
      <c r="I269" s="4684" t="s">
        <v>263</v>
      </c>
      <c r="J269" s="4717">
        <v>28</v>
      </c>
      <c r="K269" s="4718"/>
      <c r="L269" s="4718"/>
      <c r="M269" s="4718"/>
      <c r="N269" s="4718"/>
      <c r="O269" s="4718"/>
      <c r="P269" s="4718"/>
      <c r="Q269" s="4726" t="s">
        <v>6295</v>
      </c>
      <c r="R269" s="4726" t="s">
        <v>6296</v>
      </c>
      <c r="S269" s="4718"/>
      <c r="T269" s="4718"/>
      <c r="U269" s="4718"/>
      <c r="V269" s="4718"/>
      <c r="W269" s="4718"/>
      <c r="X269" s="4718"/>
      <c r="Y269" s="4718"/>
      <c r="Z269" s="4718"/>
      <c r="AA269" s="4718"/>
      <c r="AB269" s="4723">
        <f t="shared" si="2"/>
        <v>2</v>
      </c>
      <c r="AC269" s="4552"/>
    </row>
    <row r="270" spans="2:29" ht="32.1" customHeight="1">
      <c r="B270" s="4658"/>
      <c r="C270" s="4652"/>
      <c r="D270" s="4660"/>
      <c r="E270" s="4663"/>
      <c r="F270" s="4662"/>
      <c r="G270" s="4722"/>
      <c r="H270" s="4716"/>
      <c r="I270" s="4684" t="s">
        <v>264</v>
      </c>
      <c r="J270" s="4717">
        <v>29</v>
      </c>
      <c r="K270" s="4720">
        <v>1</v>
      </c>
      <c r="L270" s="4718"/>
      <c r="M270" s="4718"/>
      <c r="N270" s="4718"/>
      <c r="O270" s="4718"/>
      <c r="P270" s="4718"/>
      <c r="Q270" s="4718"/>
      <c r="R270" s="4718"/>
      <c r="S270" s="4718"/>
      <c r="T270" s="4718"/>
      <c r="U270" s="4727">
        <v>7</v>
      </c>
      <c r="V270" s="4718"/>
      <c r="W270" s="4718"/>
      <c r="X270" s="4718"/>
      <c r="Y270" s="4718"/>
      <c r="Z270" s="4718"/>
      <c r="AA270" s="4719"/>
      <c r="AB270" s="4723">
        <f t="shared" si="2"/>
        <v>2</v>
      </c>
      <c r="AC270" s="4552"/>
    </row>
    <row r="271" spans="2:29" ht="32.1" customHeight="1">
      <c r="B271" s="4658"/>
      <c r="C271" s="4652"/>
      <c r="D271" s="4660"/>
      <c r="E271" s="4663"/>
      <c r="F271" s="4662"/>
      <c r="G271" s="4722"/>
      <c r="H271" s="4716"/>
      <c r="I271" s="4684" t="s">
        <v>264</v>
      </c>
      <c r="J271" s="4717">
        <v>30</v>
      </c>
      <c r="K271" s="4718"/>
      <c r="L271" s="4718"/>
      <c r="M271" s="4718"/>
      <c r="N271" s="4718"/>
      <c r="O271" s="4718"/>
      <c r="P271" s="4718"/>
      <c r="Q271" s="4718"/>
      <c r="R271" s="4718"/>
      <c r="S271" s="4718"/>
      <c r="T271" s="4725">
        <v>6</v>
      </c>
      <c r="U271" s="4718"/>
      <c r="V271" s="4718"/>
      <c r="W271" s="4718"/>
      <c r="X271" s="4718"/>
      <c r="Y271" s="4718"/>
      <c r="Z271" s="4718"/>
      <c r="AA271" s="4718"/>
      <c r="AB271" s="4723">
        <f t="shared" si="2"/>
        <v>1</v>
      </c>
      <c r="AC271" s="4552"/>
    </row>
    <row r="272" spans="2:29" ht="32.1" customHeight="1">
      <c r="B272" s="4658"/>
      <c r="C272" s="4652"/>
      <c r="D272" s="4660"/>
      <c r="E272" s="4663"/>
      <c r="F272" s="4662"/>
      <c r="G272" s="4722"/>
      <c r="H272" s="4716"/>
      <c r="I272" s="4684" t="s">
        <v>264</v>
      </c>
      <c r="J272" s="4717">
        <v>31</v>
      </c>
      <c r="K272" s="4718"/>
      <c r="L272" s="4718"/>
      <c r="M272" s="4718"/>
      <c r="N272" s="4718"/>
      <c r="O272" s="4718"/>
      <c r="P272" s="4718"/>
      <c r="Q272" s="4718"/>
      <c r="R272" s="4718"/>
      <c r="S272" s="4718"/>
      <c r="T272" s="4718"/>
      <c r="U272" s="4718"/>
      <c r="V272" s="4718"/>
      <c r="W272" s="4720" t="s">
        <v>6299</v>
      </c>
      <c r="X272" s="4718"/>
      <c r="Y272" s="4718"/>
      <c r="Z272" s="4718"/>
      <c r="AA272" s="4718"/>
      <c r="AB272" s="4723">
        <f t="shared" si="2"/>
        <v>1</v>
      </c>
      <c r="AC272" s="4552"/>
    </row>
    <row r="273" spans="1:29" ht="32.1" customHeight="1">
      <c r="B273" s="4658"/>
      <c r="C273" s="4652"/>
      <c r="D273" s="4660"/>
      <c r="E273" s="4663"/>
      <c r="F273" s="4662"/>
      <c r="G273" s="4722"/>
      <c r="H273" s="4716"/>
      <c r="I273" s="4684" t="s">
        <v>264</v>
      </c>
      <c r="J273" s="4717">
        <v>32</v>
      </c>
      <c r="K273" s="4718"/>
      <c r="L273" s="4718"/>
      <c r="M273" s="4718"/>
      <c r="N273" s="4718"/>
      <c r="O273" s="4718"/>
      <c r="P273" s="4718"/>
      <c r="Q273" s="4718"/>
      <c r="R273" s="4718"/>
      <c r="S273" s="4718"/>
      <c r="T273" s="4718"/>
      <c r="U273" s="4718"/>
      <c r="V273" s="4720" t="s">
        <v>6298</v>
      </c>
      <c r="W273" s="4720" t="s">
        <v>6299</v>
      </c>
      <c r="X273" s="4718"/>
      <c r="Y273" s="4718"/>
      <c r="Z273" s="4718"/>
      <c r="AA273" s="4718"/>
      <c r="AB273" s="4723">
        <f t="shared" si="2"/>
        <v>2</v>
      </c>
      <c r="AC273" s="4552"/>
    </row>
    <row r="274" spans="1:29" ht="32.1" customHeight="1">
      <c r="B274" s="4658"/>
      <c r="C274" s="4652"/>
      <c r="D274" s="4660"/>
      <c r="E274" s="4663"/>
      <c r="F274" s="4662"/>
      <c r="G274" s="4722"/>
      <c r="H274" s="4716"/>
      <c r="I274" s="4684" t="s">
        <v>6306</v>
      </c>
      <c r="J274" s="4717">
        <v>33</v>
      </c>
      <c r="K274" s="4720">
        <v>1</v>
      </c>
      <c r="L274" s="4720" t="s">
        <v>6028</v>
      </c>
      <c r="M274" s="4720" t="s">
        <v>6292</v>
      </c>
      <c r="N274" s="4720">
        <v>3</v>
      </c>
      <c r="O274" s="4719"/>
      <c r="P274" s="4720" t="s">
        <v>6294</v>
      </c>
      <c r="Q274" s="4718"/>
      <c r="R274" s="4718"/>
      <c r="S274" s="4718"/>
      <c r="T274" s="4718"/>
      <c r="U274" s="4727">
        <v>7</v>
      </c>
      <c r="V274" s="4718"/>
      <c r="W274" s="4718"/>
      <c r="X274" s="4718"/>
      <c r="Y274" s="4718"/>
      <c r="Z274" s="4718"/>
      <c r="AA274" s="4720">
        <v>11</v>
      </c>
      <c r="AB274" s="4723">
        <f t="shared" si="2"/>
        <v>7</v>
      </c>
      <c r="AC274" s="4552"/>
    </row>
    <row r="275" spans="1:29" ht="32.1" customHeight="1">
      <c r="B275" s="4658"/>
      <c r="C275" s="4652"/>
      <c r="D275" s="4660"/>
      <c r="E275" s="4663"/>
      <c r="F275" s="4662"/>
      <c r="G275" s="4722"/>
      <c r="H275" s="4716"/>
      <c r="I275" s="4684" t="s">
        <v>6306</v>
      </c>
      <c r="J275" s="4717">
        <v>34</v>
      </c>
      <c r="K275" s="4718"/>
      <c r="L275" s="4718"/>
      <c r="M275" s="4718"/>
      <c r="N275" s="4718"/>
      <c r="O275" s="4718"/>
      <c r="P275" s="4718"/>
      <c r="Q275" s="4719"/>
      <c r="R275" s="4718"/>
      <c r="S275" s="4718"/>
      <c r="T275" s="4718"/>
      <c r="U275" s="4718"/>
      <c r="V275" s="4718"/>
      <c r="W275" s="4718"/>
      <c r="X275" s="4726">
        <v>9</v>
      </c>
      <c r="Y275" s="4718"/>
      <c r="Z275" s="4718"/>
      <c r="AA275" s="4718"/>
      <c r="AB275" s="4723">
        <f t="shared" si="2"/>
        <v>1</v>
      </c>
      <c r="AC275" s="4552"/>
    </row>
    <row r="276" spans="1:29" ht="32.1" customHeight="1">
      <c r="B276" s="4658"/>
      <c r="C276" s="4652"/>
      <c r="D276" s="4660"/>
      <c r="E276" s="4663"/>
      <c r="F276" s="4662"/>
      <c r="G276" s="4722"/>
      <c r="H276" s="4716"/>
      <c r="I276" s="4684" t="s">
        <v>6306</v>
      </c>
      <c r="J276" s="4717">
        <v>35</v>
      </c>
      <c r="K276" s="4720">
        <v>1</v>
      </c>
      <c r="L276" s="4718"/>
      <c r="M276" s="4718"/>
      <c r="N276" s="4718"/>
      <c r="O276" s="4718"/>
      <c r="P276" s="4718"/>
      <c r="Q276" s="4726" t="s">
        <v>6295</v>
      </c>
      <c r="R276" s="4719"/>
      <c r="S276" s="4726" t="s">
        <v>6297</v>
      </c>
      <c r="T276" s="4719"/>
      <c r="U276" s="4718"/>
      <c r="V276" s="4718"/>
      <c r="W276" s="4718"/>
      <c r="X276" s="4718"/>
      <c r="Y276" s="4718"/>
      <c r="Z276" s="4718"/>
      <c r="AA276" s="4718"/>
      <c r="AB276" s="4723">
        <f t="shared" si="2"/>
        <v>3</v>
      </c>
      <c r="AC276" s="4552"/>
    </row>
    <row r="277" spans="1:29" ht="23.25">
      <c r="B277" s="4666"/>
      <c r="C277" s="4666"/>
      <c r="D277" s="4666"/>
      <c r="E277" s="4666"/>
      <c r="F277" s="4666"/>
      <c r="G277" s="4728"/>
      <c r="H277" s="4668"/>
      <c r="I277" s="4669"/>
      <c r="J277" s="4670"/>
      <c r="K277" s="4671"/>
      <c r="L277" s="4672"/>
      <c r="M277" s="4673"/>
      <c r="N277" s="4671"/>
      <c r="O277" s="4674"/>
      <c r="P277" s="4674"/>
      <c r="Q277" s="4674"/>
      <c r="R277" s="4675"/>
      <c r="S277" s="4675"/>
      <c r="T277" s="4676"/>
      <c r="U277" s="4676"/>
      <c r="V277" s="4676"/>
      <c r="W277" s="4676"/>
      <c r="X277" s="4676"/>
      <c r="Y277" s="4676"/>
      <c r="Z277" s="4676"/>
      <c r="AA277" s="4676"/>
      <c r="AB277" s="4729"/>
      <c r="AC277" s="4552"/>
    </row>
    <row r="278" spans="1:29" s="4552" customFormat="1" ht="30" customHeight="1">
      <c r="A278" s="4570"/>
      <c r="B278" s="4703"/>
      <c r="C278" s="4703"/>
      <c r="D278" s="4704"/>
      <c r="E278" s="4704"/>
      <c r="F278" s="4704"/>
      <c r="G278" s="4704"/>
      <c r="H278" s="4704"/>
      <c r="I278" s="4704"/>
      <c r="J278" s="4704"/>
      <c r="K278" s="4704"/>
      <c r="L278" s="4568"/>
      <c r="M278" s="4568"/>
      <c r="N278" s="4568"/>
      <c r="O278" s="4568"/>
      <c r="P278" s="4568"/>
      <c r="Q278" s="4568"/>
      <c r="R278" s="4568"/>
      <c r="S278" s="4568"/>
      <c r="T278" s="4568"/>
      <c r="U278" s="4568"/>
      <c r="V278" s="4568"/>
      <c r="W278" s="4568"/>
      <c r="X278" s="4568"/>
      <c r="Y278" s="4568"/>
      <c r="Z278" s="4568"/>
      <c r="AA278" s="4568"/>
      <c r="AB278" s="4568"/>
    </row>
    <row r="279" spans="1:29" s="4552" customFormat="1" ht="28.5">
      <c r="A279" s="4570"/>
      <c r="B279" s="4568"/>
      <c r="C279" s="4568"/>
      <c r="D279" s="4568"/>
      <c r="E279" s="4569"/>
      <c r="F279" s="4568"/>
      <c r="G279" s="4568"/>
      <c r="H279" s="4568"/>
      <c r="I279" s="4568"/>
      <c r="J279" s="4568"/>
      <c r="K279" s="4568"/>
      <c r="L279" s="4568"/>
      <c r="M279" s="4568"/>
      <c r="N279" s="4568"/>
      <c r="O279" s="4568"/>
      <c r="P279" s="4571" t="s">
        <v>6337</v>
      </c>
      <c r="Q279" s="8526">
        <f ca="1">TODAY()</f>
        <v>46167</v>
      </c>
      <c r="R279" s="8526"/>
      <c r="S279" s="8526"/>
      <c r="T279" s="8526"/>
      <c r="U279" s="8526"/>
      <c r="V279" s="8526"/>
      <c r="W279" s="4568"/>
      <c r="X279" s="4568"/>
      <c r="Y279" s="4568"/>
      <c r="Z279" s="4568"/>
      <c r="AA279" s="4568"/>
      <c r="AB279" s="4568"/>
    </row>
    <row r="280" spans="1:29" s="4552" customFormat="1" ht="28.5">
      <c r="A280" s="4570"/>
      <c r="B280" s="4568"/>
      <c r="C280" s="4568"/>
      <c r="D280" s="4568"/>
      <c r="E280" s="4569"/>
      <c r="F280" s="4568"/>
      <c r="G280" s="4568"/>
      <c r="H280" s="4568"/>
      <c r="I280" s="4568"/>
      <c r="J280" s="4568"/>
      <c r="K280" s="4568"/>
      <c r="L280" s="4568"/>
      <c r="M280" s="4568"/>
      <c r="N280" s="4568"/>
      <c r="O280" s="4568"/>
      <c r="P280" s="4568"/>
      <c r="Q280" s="4568"/>
      <c r="R280" s="4568"/>
      <c r="S280" s="4568"/>
      <c r="T280" s="4568"/>
      <c r="U280" s="4568"/>
      <c r="V280" s="4568"/>
      <c r="W280" s="4568"/>
      <c r="X280" s="4568"/>
      <c r="Y280" s="4568"/>
      <c r="Z280" s="4568"/>
      <c r="AA280" s="4568"/>
      <c r="AB280" s="4568"/>
    </row>
    <row r="281" spans="1:29" s="4552" customFormat="1" ht="28.5">
      <c r="A281" s="4570"/>
      <c r="B281" s="4568"/>
      <c r="C281" s="4568"/>
      <c r="D281" s="4585" t="s">
        <v>6338</v>
      </c>
      <c r="E281" s="4570"/>
      <c r="F281" s="4568"/>
      <c r="G281" s="4568"/>
      <c r="H281" s="4568"/>
      <c r="I281" s="4568"/>
      <c r="J281" s="4568"/>
      <c r="K281" s="4568"/>
      <c r="L281" s="4568"/>
      <c r="M281" s="4568"/>
      <c r="N281" s="4568"/>
      <c r="O281" s="4568"/>
      <c r="P281" s="4571" t="s">
        <v>6339</v>
      </c>
      <c r="Q281" s="4568"/>
      <c r="R281" s="4568"/>
      <c r="S281" s="4568"/>
      <c r="T281" s="4568"/>
      <c r="U281" s="4568"/>
      <c r="V281" s="4568"/>
      <c r="W281" s="4568"/>
      <c r="X281" s="4568"/>
      <c r="Y281" s="4568"/>
      <c r="Z281" s="4568"/>
      <c r="AA281" s="4568"/>
      <c r="AB281" s="4568"/>
    </row>
    <row r="282" spans="1:29" s="4552" customFormat="1" ht="28.5">
      <c r="A282" s="4570"/>
      <c r="B282" s="4585"/>
      <c r="C282" s="4568"/>
      <c r="D282" s="4568"/>
      <c r="E282" s="4569"/>
      <c r="F282" s="4568"/>
      <c r="G282" s="4568"/>
      <c r="H282" s="4568"/>
      <c r="I282" s="4568"/>
      <c r="J282" s="4568"/>
      <c r="K282" s="4568"/>
      <c r="L282" s="4568"/>
      <c r="M282" s="4568"/>
      <c r="N282" s="4568"/>
      <c r="O282" s="4568"/>
      <c r="P282" s="4731" t="s">
        <v>6340</v>
      </c>
      <c r="Q282" s="4568"/>
      <c r="R282" s="4568"/>
      <c r="S282" s="4568"/>
      <c r="T282" s="4568"/>
      <c r="U282" s="4568"/>
      <c r="V282" s="4568"/>
      <c r="W282" s="4568"/>
      <c r="X282" s="4568"/>
      <c r="Y282" s="4568"/>
      <c r="Z282" s="4568"/>
      <c r="AA282" s="4568"/>
      <c r="AB282" s="4568"/>
    </row>
    <row r="283" spans="1:29" s="4552" customFormat="1" ht="28.5">
      <c r="A283" s="4570"/>
      <c r="B283" s="4568"/>
      <c r="C283" s="4568"/>
      <c r="D283" s="4568"/>
      <c r="E283" s="4569"/>
      <c r="F283" s="4568"/>
      <c r="G283" s="4568"/>
      <c r="H283" s="4585"/>
      <c r="I283" s="4568"/>
      <c r="J283" s="4568"/>
      <c r="K283" s="4568"/>
      <c r="L283" s="4568"/>
      <c r="M283" s="4568"/>
      <c r="N283" s="4568"/>
      <c r="O283" s="4568"/>
      <c r="P283" s="4568"/>
      <c r="Q283" s="4568"/>
      <c r="R283" s="4568"/>
      <c r="S283" s="4568"/>
      <c r="T283" s="4568"/>
      <c r="U283" s="4568"/>
      <c r="V283" s="4568"/>
      <c r="W283" s="4568"/>
      <c r="X283" s="4568"/>
      <c r="Y283" s="4568"/>
      <c r="Z283" s="4568"/>
      <c r="AA283" s="4568"/>
      <c r="AB283" s="4568"/>
    </row>
    <row r="284" spans="1:29" s="4564" customFormat="1" ht="252" customHeight="1">
      <c r="A284" s="4591"/>
      <c r="B284" s="4732"/>
      <c r="C284" s="4733"/>
      <c r="D284" s="4733"/>
      <c r="E284" s="4733"/>
      <c r="F284" s="4733"/>
      <c r="G284" s="4733"/>
      <c r="H284" s="4733"/>
      <c r="I284" s="4733"/>
      <c r="J284" s="4733"/>
      <c r="K284" s="4733"/>
      <c r="L284" s="4733"/>
      <c r="M284" s="4733"/>
      <c r="N284" s="4733"/>
      <c r="O284" s="4733"/>
      <c r="P284" s="4733"/>
      <c r="Q284" s="4733"/>
      <c r="R284" s="4733"/>
      <c r="S284" s="4733"/>
      <c r="T284" s="4733"/>
      <c r="U284" s="4733"/>
      <c r="V284" s="4733"/>
      <c r="W284" s="4733"/>
      <c r="X284" s="4733"/>
      <c r="Y284" s="4733"/>
      <c r="Z284" s="4733"/>
      <c r="AA284" s="4733"/>
      <c r="AB284" s="4733"/>
      <c r="AC284" s="4552"/>
    </row>
    <row r="285" spans="1:29" s="4564" customFormat="1" ht="58.5" customHeight="1">
      <c r="A285" s="4591"/>
      <c r="B285" s="4734" t="s">
        <v>6341</v>
      </c>
      <c r="C285" s="4593"/>
      <c r="D285" s="4593"/>
      <c r="E285" s="8527" t="s">
        <v>6342</v>
      </c>
      <c r="F285" s="8527"/>
      <c r="G285" s="8527"/>
      <c r="H285" s="8527"/>
      <c r="I285" s="8527"/>
      <c r="J285" s="8527"/>
      <c r="K285" s="8527"/>
      <c r="L285" s="8527"/>
      <c r="M285" s="8527"/>
      <c r="N285" s="8527"/>
      <c r="O285" s="8527"/>
      <c r="P285" s="8527"/>
      <c r="Q285" s="8527"/>
      <c r="R285" s="8527"/>
      <c r="S285" s="8527"/>
      <c r="T285" s="8527"/>
      <c r="U285" s="8527"/>
      <c r="V285" s="8527"/>
      <c r="W285" s="8527"/>
      <c r="X285" s="8527"/>
      <c r="Y285" s="8527"/>
      <c r="Z285" s="8527"/>
      <c r="AA285" s="8527"/>
      <c r="AB285" s="8528"/>
      <c r="AC285" s="4552"/>
    </row>
    <row r="286" spans="1:29" s="4564" customFormat="1" ht="50.1" customHeight="1">
      <c r="A286" s="4591"/>
      <c r="B286" s="4732"/>
      <c r="C286" s="4733"/>
      <c r="D286" s="4733"/>
      <c r="E286" s="4733"/>
      <c r="F286" s="4733"/>
      <c r="G286" s="4733"/>
      <c r="H286" s="4733"/>
      <c r="I286" s="4733"/>
      <c r="J286" s="4733"/>
      <c r="K286" s="4733"/>
      <c r="L286" s="4733"/>
      <c r="M286" s="4733"/>
      <c r="N286" s="4733"/>
      <c r="O286" s="4733"/>
      <c r="P286" s="4733"/>
      <c r="Q286" s="4733"/>
      <c r="R286" s="4733"/>
      <c r="S286" s="4733"/>
      <c r="T286" s="4733"/>
      <c r="U286" s="4733"/>
      <c r="V286" s="4733"/>
      <c r="W286" s="4733"/>
      <c r="X286" s="4733"/>
      <c r="Y286" s="4733"/>
      <c r="Z286" s="4733"/>
      <c r="AA286" s="4733"/>
      <c r="AB286" s="4733"/>
      <c r="AC286" s="4552"/>
    </row>
    <row r="287" spans="1:29" s="4564" customFormat="1" ht="50.1" customHeight="1">
      <c r="A287" s="4591"/>
      <c r="B287" s="4732"/>
      <c r="C287" s="4733"/>
      <c r="D287" s="4733"/>
      <c r="E287" s="4733"/>
      <c r="F287" s="4733"/>
      <c r="G287" s="4733"/>
      <c r="H287" s="4733"/>
      <c r="I287" s="4733"/>
      <c r="J287" s="4733"/>
      <c r="K287" s="4733"/>
      <c r="L287" s="4733"/>
      <c r="M287" s="4733"/>
      <c r="N287" s="4733"/>
      <c r="O287" s="4733"/>
      <c r="P287" s="4733"/>
      <c r="Q287" s="4733"/>
      <c r="R287" s="4733"/>
      <c r="S287" s="4733"/>
      <c r="T287" s="4733"/>
      <c r="U287" s="4733"/>
      <c r="V287" s="4733"/>
      <c r="W287" s="4733"/>
      <c r="X287" s="4733"/>
      <c r="Y287" s="4733"/>
      <c r="Z287" s="4733"/>
      <c r="AA287" s="4733"/>
      <c r="AB287" s="4733"/>
      <c r="AC287" s="4552"/>
    </row>
    <row r="288" spans="1:29" s="4564" customFormat="1" ht="50.1" customHeight="1">
      <c r="A288" s="4591"/>
      <c r="B288" s="4732"/>
      <c r="C288" s="4733"/>
      <c r="D288" s="4733"/>
      <c r="E288" s="4733"/>
      <c r="F288" s="4733"/>
      <c r="G288" s="4733"/>
      <c r="H288" s="4733"/>
      <c r="I288" s="4733"/>
      <c r="J288" s="4733"/>
      <c r="K288" s="4733"/>
      <c r="L288" s="4733"/>
      <c r="M288" s="4733"/>
      <c r="N288" s="4733"/>
      <c r="O288" s="4733"/>
      <c r="P288" s="4733"/>
      <c r="Q288" s="4733"/>
      <c r="R288" s="4733"/>
      <c r="S288" s="4733"/>
      <c r="T288" s="4733"/>
      <c r="U288" s="4733"/>
      <c r="V288" s="4733"/>
      <c r="W288" s="4733"/>
      <c r="X288" s="4733"/>
      <c r="Y288" s="4733"/>
      <c r="Z288" s="4733"/>
      <c r="AA288" s="4733"/>
      <c r="AB288" s="4733"/>
      <c r="AC288" s="4552"/>
    </row>
    <row r="289" spans="1:29" s="4564" customFormat="1" ht="50.1" customHeight="1">
      <c r="A289" s="4591"/>
      <c r="B289" s="4732"/>
      <c r="C289" s="4733"/>
      <c r="D289" s="4733"/>
      <c r="E289" s="4733"/>
      <c r="F289" s="4733"/>
      <c r="G289" s="4733"/>
      <c r="H289" s="4733"/>
      <c r="I289" s="4733"/>
      <c r="J289" s="4733"/>
      <c r="K289" s="4733"/>
      <c r="L289" s="4733"/>
      <c r="M289" s="4733"/>
      <c r="N289" s="4733"/>
      <c r="O289" s="4733"/>
      <c r="P289" s="4733"/>
      <c r="Q289" s="4733"/>
      <c r="R289" s="4733"/>
      <c r="S289" s="4733"/>
      <c r="T289" s="4733"/>
      <c r="U289" s="4733"/>
      <c r="V289" s="4733"/>
      <c r="W289" s="4733"/>
      <c r="X289" s="4733"/>
      <c r="Y289" s="4733"/>
      <c r="Z289" s="4733"/>
      <c r="AA289" s="4733"/>
      <c r="AB289" s="4733"/>
      <c r="AC289" s="4552"/>
    </row>
    <row r="290" spans="1:29" s="4564" customFormat="1" ht="50.1" customHeight="1">
      <c r="A290" s="4591"/>
      <c r="B290" s="4732"/>
      <c r="C290" s="4733"/>
      <c r="D290" s="4733"/>
      <c r="E290" s="4733"/>
      <c r="F290" s="4733"/>
      <c r="G290" s="4733"/>
      <c r="H290" s="4733"/>
      <c r="I290" s="4733"/>
      <c r="J290" s="4733"/>
      <c r="K290" s="4733"/>
      <c r="L290" s="4733"/>
      <c r="M290" s="4733"/>
      <c r="N290" s="4733"/>
      <c r="O290" s="4733"/>
      <c r="P290" s="4733"/>
      <c r="Q290" s="4733"/>
      <c r="R290" s="4733"/>
      <c r="S290" s="4733"/>
      <c r="T290" s="4733"/>
      <c r="U290" s="4733"/>
      <c r="V290" s="4733"/>
      <c r="W290" s="4733"/>
      <c r="X290" s="4733"/>
      <c r="Y290" s="4733"/>
      <c r="Z290" s="4733"/>
      <c r="AA290" s="4733"/>
      <c r="AB290" s="4733"/>
      <c r="AC290" s="4552"/>
    </row>
    <row r="291" spans="1:29" s="4552" customFormat="1" ht="50.1" customHeight="1">
      <c r="A291" s="4570"/>
      <c r="B291" s="4568"/>
      <c r="C291" s="4568"/>
      <c r="D291" s="4568"/>
      <c r="E291" s="4569"/>
      <c r="F291" s="4568"/>
      <c r="G291" s="4568"/>
      <c r="H291" s="4568"/>
      <c r="I291" s="4568"/>
      <c r="J291" s="4568"/>
      <c r="K291" s="4568"/>
      <c r="L291" s="4568"/>
      <c r="M291" s="4568"/>
      <c r="N291" s="4568"/>
      <c r="O291" s="4568"/>
      <c r="P291" s="4568"/>
      <c r="Q291" s="4568"/>
      <c r="R291" s="4568"/>
      <c r="S291" s="4568"/>
      <c r="T291" s="4568"/>
      <c r="U291" s="4568"/>
      <c r="V291" s="4568"/>
      <c r="W291" s="4568"/>
      <c r="X291" s="4568"/>
      <c r="Y291" s="4568"/>
      <c r="Z291" s="4568"/>
      <c r="AA291" s="4568"/>
      <c r="AB291" s="4570"/>
    </row>
    <row r="292" spans="1:29" s="4552" customFormat="1" ht="33.75">
      <c r="A292" s="4570"/>
      <c r="B292" s="4568"/>
      <c r="C292" s="4568"/>
      <c r="D292" s="4568"/>
      <c r="E292" s="4735" t="s">
        <v>6343</v>
      </c>
      <c r="F292" s="4735"/>
      <c r="G292" s="4735"/>
      <c r="H292" s="4736"/>
      <c r="I292" s="4735"/>
      <c r="J292" s="4735"/>
      <c r="K292" s="4735"/>
      <c r="L292" s="4735"/>
      <c r="M292" s="4735"/>
      <c r="N292" s="4735"/>
      <c r="O292" s="4735"/>
      <c r="P292" s="4735"/>
      <c r="Q292" s="4735"/>
      <c r="R292" s="4735"/>
      <c r="S292" s="4735"/>
      <c r="T292" s="4735"/>
      <c r="U292" s="4735"/>
      <c r="V292" s="4735"/>
      <c r="W292" s="4568"/>
      <c r="X292" s="4568"/>
      <c r="Y292" s="4568"/>
      <c r="Z292" s="4568"/>
      <c r="AA292" s="4568"/>
      <c r="AB292" s="4568"/>
    </row>
    <row r="293" spans="1:29" s="4552" customFormat="1" ht="33.75">
      <c r="A293" s="4570"/>
      <c r="B293" s="4568"/>
      <c r="C293" s="4568"/>
      <c r="D293" s="4568"/>
      <c r="E293" s="4735"/>
      <c r="F293" s="4735"/>
      <c r="G293" s="4735"/>
      <c r="H293" s="4736"/>
      <c r="I293" s="4735"/>
      <c r="J293" s="4735"/>
      <c r="K293" s="4735"/>
      <c r="L293" s="4735"/>
      <c r="M293" s="4735"/>
      <c r="N293" s="4735"/>
      <c r="O293" s="4735"/>
      <c r="P293" s="4735"/>
      <c r="Q293" s="4735"/>
      <c r="R293" s="4735"/>
      <c r="S293" s="4735"/>
      <c r="T293" s="4735"/>
      <c r="U293" s="4735"/>
      <c r="V293" s="4735"/>
      <c r="W293" s="4568"/>
      <c r="X293" s="4568"/>
      <c r="Y293" s="4568"/>
      <c r="Z293" s="4568"/>
      <c r="AA293" s="4568"/>
      <c r="AB293" s="4568"/>
    </row>
    <row r="294" spans="1:29" s="4552" customFormat="1" ht="33.75">
      <c r="A294" s="4570"/>
      <c r="B294" s="4568"/>
      <c r="C294" s="4568"/>
      <c r="D294" s="4568"/>
      <c r="E294" s="4735"/>
      <c r="F294" s="4735"/>
      <c r="G294" s="4735"/>
      <c r="H294" s="4736"/>
      <c r="I294" s="4735"/>
      <c r="J294" s="4735"/>
      <c r="K294" s="4735"/>
      <c r="L294" s="4735"/>
      <c r="M294" s="4735"/>
      <c r="N294" s="4735"/>
      <c r="O294" s="4735"/>
      <c r="P294" s="4735"/>
      <c r="Q294" s="4735"/>
      <c r="R294" s="4735"/>
      <c r="S294" s="4735"/>
      <c r="T294" s="4735"/>
      <c r="U294" s="4735"/>
      <c r="V294" s="4735"/>
      <c r="W294" s="4568"/>
      <c r="X294" s="4568"/>
      <c r="Y294" s="4568"/>
      <c r="Z294" s="4568"/>
      <c r="AA294" s="4568"/>
      <c r="AB294" s="4568"/>
    </row>
    <row r="295" spans="1:29" s="4552" customFormat="1" ht="33.75">
      <c r="A295" s="4570"/>
      <c r="B295" s="4568"/>
      <c r="C295" s="4568"/>
      <c r="D295" s="4568"/>
      <c r="E295" s="4735"/>
      <c r="F295" s="4735"/>
      <c r="G295" s="4735"/>
      <c r="H295" s="4736"/>
      <c r="I295" s="4735"/>
      <c r="J295" s="4735"/>
      <c r="K295" s="4735"/>
      <c r="L295" s="4735"/>
      <c r="M295" s="4735"/>
      <c r="N295" s="4735"/>
      <c r="O295" s="4735"/>
      <c r="P295" s="4735"/>
      <c r="Q295" s="4735"/>
      <c r="R295" s="4735"/>
      <c r="S295" s="4735"/>
      <c r="T295" s="4735"/>
      <c r="U295" s="4735"/>
      <c r="V295" s="4735"/>
      <c r="W295" s="4568"/>
      <c r="X295" s="4568"/>
      <c r="Y295" s="4568"/>
      <c r="Z295" s="4568"/>
      <c r="AA295" s="4568"/>
      <c r="AB295" s="4568"/>
    </row>
    <row r="296" spans="1:29" s="4552" customFormat="1" ht="33.75">
      <c r="A296" s="4570"/>
      <c r="B296" s="4568"/>
      <c r="C296" s="4568"/>
      <c r="D296" s="4568"/>
      <c r="E296" s="4735" t="s">
        <v>6344</v>
      </c>
      <c r="F296" s="8544" t="s">
        <v>6345</v>
      </c>
      <c r="G296" s="8544"/>
      <c r="H296" s="8544"/>
      <c r="I296" s="8544"/>
      <c r="J296" s="8544"/>
      <c r="K296" s="8544"/>
      <c r="L296" s="8544"/>
      <c r="M296" s="8544"/>
      <c r="N296" s="8544"/>
      <c r="O296" s="8544"/>
      <c r="P296" s="8544"/>
      <c r="Q296" s="8544"/>
      <c r="R296" s="8544"/>
      <c r="S296" s="8544"/>
      <c r="T296" s="8544"/>
      <c r="U296" s="8544"/>
      <c r="V296" s="8544"/>
      <c r="W296" s="4568"/>
      <c r="X296" s="4568"/>
      <c r="Y296" s="4568"/>
      <c r="Z296" s="4568"/>
      <c r="AA296" s="4568"/>
      <c r="AB296" s="4568"/>
    </row>
    <row r="297" spans="1:29" s="4552" customFormat="1" ht="33.75">
      <c r="A297" s="4570"/>
      <c r="B297" s="4568"/>
      <c r="C297" s="4568"/>
      <c r="D297" s="4568"/>
      <c r="E297" s="4735"/>
      <c r="F297" s="8544"/>
      <c r="G297" s="8544"/>
      <c r="H297" s="8544"/>
      <c r="I297" s="8544"/>
      <c r="J297" s="8544"/>
      <c r="K297" s="8544"/>
      <c r="L297" s="8544"/>
      <c r="M297" s="8544"/>
      <c r="N297" s="8544"/>
      <c r="O297" s="8544"/>
      <c r="P297" s="8544"/>
      <c r="Q297" s="8544"/>
      <c r="R297" s="8544"/>
      <c r="S297" s="8544"/>
      <c r="T297" s="8544"/>
      <c r="U297" s="8544"/>
      <c r="V297" s="8544"/>
      <c r="W297" s="4568"/>
      <c r="X297" s="4568"/>
      <c r="Y297" s="4568"/>
      <c r="Z297" s="4568"/>
      <c r="AA297" s="4568"/>
      <c r="AB297" s="4568"/>
    </row>
    <row r="298" spans="1:29" s="4552" customFormat="1" ht="32.1" customHeight="1">
      <c r="A298" s="4570"/>
      <c r="B298" s="4568"/>
      <c r="C298" s="4568"/>
      <c r="D298" s="4568"/>
      <c r="E298" s="4735"/>
      <c r="F298" s="4735"/>
      <c r="G298" s="4735"/>
      <c r="H298" s="4736"/>
      <c r="I298" s="4735"/>
      <c r="J298" s="4735"/>
      <c r="K298" s="4735"/>
      <c r="L298" s="4735"/>
      <c r="M298" s="4735"/>
      <c r="N298" s="4735"/>
      <c r="O298" s="4735"/>
      <c r="P298" s="4735"/>
      <c r="Q298" s="4735"/>
      <c r="R298" s="4735"/>
      <c r="S298" s="4735"/>
      <c r="T298" s="4735"/>
      <c r="U298" s="4735"/>
      <c r="V298" s="4735"/>
      <c r="W298" s="4568"/>
      <c r="X298" s="4568"/>
      <c r="Y298" s="4568"/>
      <c r="Z298" s="4568"/>
      <c r="AA298" s="4568"/>
      <c r="AB298" s="4568"/>
    </row>
    <row r="299" spans="1:29" s="4552" customFormat="1" ht="32.1" customHeight="1">
      <c r="A299" s="4570"/>
      <c r="B299" s="4568"/>
      <c r="C299" s="4568"/>
      <c r="D299" s="4568"/>
      <c r="E299" s="4735"/>
      <c r="F299" s="4735"/>
      <c r="G299" s="4735"/>
      <c r="H299" s="4736"/>
      <c r="I299" s="4735"/>
      <c r="J299" s="4735"/>
      <c r="K299" s="4735"/>
      <c r="L299" s="4735"/>
      <c r="M299" s="4735"/>
      <c r="N299" s="4735"/>
      <c r="O299" s="4735"/>
      <c r="P299" s="4735"/>
      <c r="Q299" s="4735"/>
      <c r="R299" s="4735"/>
      <c r="S299" s="4735"/>
      <c r="T299" s="4735"/>
      <c r="U299" s="4735"/>
      <c r="V299" s="4735"/>
      <c r="W299" s="4568"/>
      <c r="X299" s="4568"/>
      <c r="Y299" s="4568"/>
      <c r="Z299" s="4568"/>
      <c r="AA299" s="4568"/>
      <c r="AB299" s="4568"/>
    </row>
    <row r="300" spans="1:29" s="4552" customFormat="1" ht="32.1" customHeight="1">
      <c r="A300" s="4570"/>
      <c r="B300" s="4568"/>
      <c r="C300" s="4568"/>
      <c r="D300" s="4568"/>
      <c r="E300" s="4735"/>
      <c r="F300" s="4735"/>
      <c r="G300" s="4735"/>
      <c r="H300" s="4736"/>
      <c r="I300" s="4735"/>
      <c r="J300" s="4735"/>
      <c r="K300" s="4735"/>
      <c r="L300" s="4735"/>
      <c r="M300" s="4735"/>
      <c r="N300" s="4735"/>
      <c r="O300" s="4735"/>
      <c r="P300" s="4735"/>
      <c r="Q300" s="4735"/>
      <c r="R300" s="4735"/>
      <c r="S300" s="4735"/>
      <c r="T300" s="4735"/>
      <c r="U300" s="4735"/>
      <c r="V300" s="4735"/>
      <c r="W300" s="4568"/>
      <c r="X300" s="4568"/>
      <c r="Y300" s="4568"/>
      <c r="Z300" s="4568"/>
      <c r="AA300" s="4568"/>
      <c r="AB300" s="4568"/>
    </row>
    <row r="301" spans="1:29" s="4552" customFormat="1" ht="33.75">
      <c r="A301" s="4570"/>
      <c r="B301" s="4568"/>
      <c r="C301" s="4568"/>
      <c r="D301" s="4568"/>
      <c r="E301" s="4735" t="s">
        <v>6344</v>
      </c>
      <c r="F301" s="4737"/>
      <c r="G301" s="4737"/>
      <c r="H301" s="4737"/>
      <c r="I301" s="4737"/>
      <c r="J301" s="4737"/>
      <c r="K301" s="4737"/>
      <c r="L301" s="4737"/>
      <c r="M301" s="4737"/>
      <c r="N301" s="4737"/>
      <c r="O301" s="4737"/>
      <c r="P301" s="4735"/>
      <c r="Q301" s="4735"/>
      <c r="R301" s="4735"/>
      <c r="S301" s="4735"/>
      <c r="T301" s="4735"/>
      <c r="U301" s="4735"/>
      <c r="V301" s="4735"/>
      <c r="W301" s="4568"/>
      <c r="X301" s="4568"/>
      <c r="Y301" s="4568"/>
      <c r="Z301" s="4568"/>
      <c r="AA301" s="4568"/>
      <c r="AB301" s="4568"/>
    </row>
    <row r="302" spans="1:29" s="4552" customFormat="1" ht="33.75">
      <c r="A302" s="4570"/>
      <c r="B302" s="4568"/>
      <c r="C302" s="4568"/>
      <c r="D302" s="4568"/>
      <c r="E302" s="4735"/>
      <c r="F302" s="4737"/>
      <c r="G302" s="4737"/>
      <c r="H302" s="4737"/>
      <c r="I302" s="4737"/>
      <c r="J302" s="4737"/>
      <c r="K302" s="4737"/>
      <c r="L302" s="4737"/>
      <c r="M302" s="4737"/>
      <c r="N302" s="4737"/>
      <c r="O302" s="4737"/>
      <c r="P302" s="4735"/>
      <c r="Q302" s="4735"/>
      <c r="R302" s="4735"/>
      <c r="S302" s="4735"/>
      <c r="T302" s="4735"/>
      <c r="U302" s="4735"/>
      <c r="V302" s="4735"/>
      <c r="W302" s="4568"/>
      <c r="X302" s="4568"/>
      <c r="Y302" s="4568"/>
      <c r="Z302" s="4568"/>
      <c r="AA302" s="4568"/>
      <c r="AB302" s="4568"/>
    </row>
    <row r="303" spans="1:29" s="4552" customFormat="1" ht="33.75">
      <c r="A303" s="4570"/>
      <c r="B303" s="4568"/>
      <c r="C303" s="4568"/>
      <c r="D303" s="4568"/>
      <c r="E303" s="4735"/>
      <c r="F303" s="4738"/>
      <c r="G303" s="4738"/>
      <c r="H303" s="4738"/>
      <c r="I303" s="4738"/>
      <c r="J303" s="4738"/>
      <c r="K303" s="4738"/>
      <c r="L303" s="4738"/>
      <c r="M303" s="4738"/>
      <c r="N303" s="4738"/>
      <c r="O303" s="4738"/>
      <c r="P303" s="4735"/>
      <c r="Q303" s="4735"/>
      <c r="R303" s="4735"/>
      <c r="S303" s="4735"/>
      <c r="T303" s="4735"/>
      <c r="U303" s="4735"/>
      <c r="V303" s="4735"/>
      <c r="W303" s="4568"/>
      <c r="X303" s="4568"/>
      <c r="Y303" s="4568"/>
      <c r="Z303" s="4568"/>
      <c r="AA303" s="4568"/>
      <c r="AB303" s="4568"/>
    </row>
    <row r="304" spans="1:29" s="4552" customFormat="1" ht="34.5" customHeight="1">
      <c r="A304" s="4570"/>
      <c r="B304" s="4568"/>
      <c r="C304" s="4568"/>
      <c r="D304" s="4568"/>
      <c r="E304" s="4735"/>
      <c r="F304" s="4735"/>
      <c r="G304" s="4735"/>
      <c r="H304" s="4735"/>
      <c r="I304" s="4735"/>
      <c r="J304" s="4735"/>
      <c r="K304" s="4735"/>
      <c r="L304" s="4735"/>
      <c r="M304" s="4735"/>
      <c r="N304" s="4735"/>
      <c r="O304" s="4735"/>
      <c r="P304" s="4739" t="s">
        <v>6346</v>
      </c>
      <c r="Q304" s="8545">
        <f ca="1">TODAY()</f>
        <v>46167</v>
      </c>
      <c r="R304" s="8545"/>
      <c r="S304" s="8545"/>
      <c r="T304" s="8545"/>
      <c r="U304" s="8545"/>
      <c r="V304" s="8545"/>
      <c r="W304" s="4730"/>
      <c r="X304" s="4730"/>
      <c r="Y304" s="4568"/>
      <c r="Z304" s="4568"/>
      <c r="AA304" s="4568"/>
      <c r="AB304" s="4568"/>
    </row>
    <row r="305" spans="1:29" s="4552" customFormat="1" ht="41.25" customHeight="1">
      <c r="A305" s="4570"/>
      <c r="B305" s="4568"/>
      <c r="C305" s="4568"/>
      <c r="D305" s="4568"/>
      <c r="E305" s="4735"/>
      <c r="F305" s="4735"/>
      <c r="G305" s="4735"/>
      <c r="H305" s="4735"/>
      <c r="I305" s="4735"/>
      <c r="J305" s="4735"/>
      <c r="K305" s="4735"/>
      <c r="L305" s="4735"/>
      <c r="M305" s="4735"/>
      <c r="N305" s="4735"/>
      <c r="O305" s="4735"/>
      <c r="P305" s="4735"/>
      <c r="Q305" s="4736"/>
      <c r="R305" s="4735"/>
      <c r="S305" s="4735"/>
      <c r="T305" s="4735"/>
      <c r="U305" s="4735"/>
      <c r="V305" s="4735"/>
      <c r="W305" s="4568"/>
      <c r="X305" s="4568"/>
      <c r="Y305" s="4568"/>
      <c r="Z305" s="4568"/>
      <c r="AA305" s="4568"/>
      <c r="AB305" s="4568"/>
    </row>
    <row r="306" spans="1:29" s="4552" customFormat="1" ht="34.5" customHeight="1">
      <c r="A306" s="4570"/>
      <c r="B306" s="4568"/>
      <c r="C306" s="4568"/>
      <c r="D306" s="4568"/>
      <c r="E306" s="4735"/>
      <c r="F306" s="4735"/>
      <c r="G306" s="4735"/>
      <c r="H306" s="4735"/>
      <c r="I306" s="4735"/>
      <c r="J306" s="4735"/>
      <c r="K306" s="4735"/>
      <c r="L306" s="4735"/>
      <c r="M306" s="4735"/>
      <c r="N306" s="4735"/>
      <c r="O306" s="4735"/>
      <c r="P306" s="4735"/>
      <c r="Q306" s="4736"/>
      <c r="R306" s="4735"/>
      <c r="S306" s="4735"/>
      <c r="T306" s="4735"/>
      <c r="U306" s="4735"/>
      <c r="V306" s="4735"/>
      <c r="W306" s="4568"/>
      <c r="X306" s="4568"/>
      <c r="Y306" s="4568"/>
      <c r="Z306" s="4568"/>
      <c r="AA306" s="4568"/>
      <c r="AB306" s="4568"/>
    </row>
    <row r="307" spans="1:29" s="4552" customFormat="1" ht="34.5" customHeight="1">
      <c r="A307" s="4570"/>
      <c r="B307" s="4568"/>
      <c r="C307" s="4568"/>
      <c r="D307" s="4568"/>
      <c r="E307" s="4735"/>
      <c r="F307" s="4735"/>
      <c r="G307" s="4735"/>
      <c r="H307" s="4735"/>
      <c r="I307" s="4735"/>
      <c r="J307" s="4735"/>
      <c r="K307" s="4735"/>
      <c r="L307" s="4735"/>
      <c r="M307" s="4735"/>
      <c r="N307" s="4735"/>
      <c r="O307" s="4735"/>
      <c r="P307" s="4739" t="s">
        <v>6170</v>
      </c>
      <c r="Q307" s="4736"/>
      <c r="R307" s="4736"/>
      <c r="S307" s="4736"/>
      <c r="T307" s="4735"/>
      <c r="U307" s="4735"/>
      <c r="V307" s="4735"/>
      <c r="W307" s="4568"/>
      <c r="X307" s="4568"/>
      <c r="Y307" s="4568"/>
      <c r="Z307" s="4568"/>
      <c r="AA307" s="4568"/>
      <c r="AB307" s="4568"/>
    </row>
    <row r="308" spans="1:29" s="4552" customFormat="1" ht="33.75">
      <c r="A308" s="4570"/>
      <c r="B308" s="4568"/>
      <c r="C308" s="4568"/>
      <c r="D308" s="4568"/>
      <c r="E308" s="4735"/>
      <c r="F308" s="4735"/>
      <c r="G308" s="4735"/>
      <c r="H308" s="4735"/>
      <c r="I308" s="4735"/>
      <c r="J308" s="4735"/>
      <c r="K308" s="4735"/>
      <c r="L308" s="4735"/>
      <c r="M308" s="4735"/>
      <c r="N308" s="4735"/>
      <c r="O308" s="4735"/>
      <c r="P308" s="4739"/>
      <c r="Q308" s="4736"/>
      <c r="R308" s="4736"/>
      <c r="S308" s="4736"/>
      <c r="T308" s="4735"/>
      <c r="U308" s="4735"/>
      <c r="V308" s="4735"/>
      <c r="W308" s="4568"/>
      <c r="X308" s="4568"/>
      <c r="Y308" s="4568"/>
      <c r="Z308" s="4568"/>
      <c r="AA308" s="4568"/>
      <c r="AB308" s="4568"/>
    </row>
    <row r="309" spans="1:29" s="4552" customFormat="1" ht="33.75">
      <c r="A309" s="4570"/>
      <c r="B309" s="4568"/>
      <c r="C309" s="4568"/>
      <c r="D309" s="4568"/>
      <c r="E309" s="4735"/>
      <c r="F309" s="4735"/>
      <c r="G309" s="4735"/>
      <c r="H309" s="4735"/>
      <c r="I309" s="4735"/>
      <c r="J309" s="4735"/>
      <c r="K309" s="4735"/>
      <c r="L309" s="4735"/>
      <c r="M309" s="4735"/>
      <c r="N309" s="4735"/>
      <c r="O309" s="4735"/>
      <c r="P309" s="4739"/>
      <c r="Q309" s="4736"/>
      <c r="R309" s="4736"/>
      <c r="S309" s="4736"/>
      <c r="T309" s="4735"/>
      <c r="U309" s="4735"/>
      <c r="V309" s="4735"/>
      <c r="W309" s="4568"/>
      <c r="X309" s="4568"/>
      <c r="Y309" s="4568"/>
      <c r="Z309" s="4568"/>
      <c r="AA309" s="4568"/>
      <c r="AB309" s="4568"/>
    </row>
    <row r="310" spans="1:29" s="4552" customFormat="1" ht="33.75">
      <c r="A310" s="4570"/>
      <c r="B310" s="4568"/>
      <c r="C310" s="4568"/>
      <c r="D310" s="4568"/>
      <c r="E310" s="4735"/>
      <c r="F310" s="4735"/>
      <c r="G310" s="4735"/>
      <c r="H310" s="4735"/>
      <c r="I310" s="4735"/>
      <c r="J310" s="4735"/>
      <c r="K310" s="4735"/>
      <c r="L310" s="4735"/>
      <c r="M310" s="4735"/>
      <c r="N310" s="4735"/>
      <c r="O310" s="4735"/>
      <c r="P310" s="4739"/>
      <c r="Q310" s="4736"/>
      <c r="R310" s="4736"/>
      <c r="S310" s="4736"/>
      <c r="T310" s="4735"/>
      <c r="U310" s="4735"/>
      <c r="V310" s="4735"/>
      <c r="W310" s="4568"/>
      <c r="X310" s="4568"/>
      <c r="Y310" s="4568"/>
      <c r="Z310" s="4568"/>
      <c r="AA310" s="4568"/>
      <c r="AB310" s="4568"/>
    </row>
    <row r="311" spans="1:29" s="4552" customFormat="1" ht="28.5">
      <c r="A311" s="4570"/>
      <c r="B311" s="4570"/>
      <c r="C311" s="4570"/>
      <c r="D311" s="4570"/>
      <c r="E311" s="4568"/>
      <c r="F311" s="4568"/>
      <c r="G311" s="8546"/>
      <c r="H311" s="8546"/>
      <c r="I311" s="8546"/>
      <c r="J311" s="4569"/>
      <c r="K311" s="4568"/>
      <c r="L311" s="4568"/>
      <c r="M311" s="4568"/>
      <c r="N311" s="4568"/>
      <c r="O311" s="4568"/>
      <c r="P311" s="4568"/>
      <c r="Q311" s="4568"/>
      <c r="R311" s="4568"/>
      <c r="S311" s="4568"/>
      <c r="T311" s="4568"/>
      <c r="U311" s="4568"/>
      <c r="V311" s="4568"/>
      <c r="W311" s="4568"/>
      <c r="X311" s="4568"/>
      <c r="Y311" s="4568"/>
      <c r="Z311" s="4568"/>
      <c r="AA311" s="4568"/>
      <c r="AB311" s="4570"/>
    </row>
    <row r="312" spans="1:29" ht="15.75">
      <c r="A312" s="4631"/>
      <c r="B312" s="4740"/>
      <c r="C312" s="4740"/>
      <c r="D312" s="4741"/>
      <c r="E312" s="4741"/>
      <c r="F312" s="4741"/>
      <c r="G312" s="4741"/>
      <c r="H312" s="4742"/>
      <c r="I312" s="4743"/>
      <c r="J312" s="4743"/>
      <c r="K312" s="4743"/>
      <c r="L312" s="4743"/>
      <c r="M312" s="4741"/>
      <c r="N312" s="4741"/>
      <c r="O312" s="4570"/>
      <c r="P312" s="4570"/>
      <c r="Q312" s="4570"/>
      <c r="R312" s="4638"/>
      <c r="S312" s="4638"/>
      <c r="T312" s="4632"/>
      <c r="U312" s="4632"/>
      <c r="V312" s="4632"/>
      <c r="W312" s="4632"/>
      <c r="X312" s="4632"/>
      <c r="Y312" s="4632"/>
      <c r="Z312" s="4632"/>
      <c r="AA312" s="4632"/>
      <c r="AB312" s="4632"/>
      <c r="AC312" s="4552"/>
    </row>
    <row r="313" spans="1:29" s="4564" customFormat="1" ht="32.1" customHeight="1">
      <c r="B313" s="4744" t="s">
        <v>6347</v>
      </c>
      <c r="C313" s="4745"/>
      <c r="D313" s="4746" t="s">
        <v>6348</v>
      </c>
      <c r="E313" s="4746"/>
      <c r="F313" s="4746"/>
      <c r="G313" s="4746"/>
      <c r="H313" s="4746"/>
      <c r="I313" s="4746"/>
      <c r="J313" s="4746"/>
      <c r="K313" s="4746"/>
      <c r="L313" s="4746"/>
      <c r="M313" s="4746"/>
      <c r="N313" s="4746"/>
      <c r="O313" s="4746"/>
      <c r="P313" s="4746"/>
      <c r="Q313" s="4746"/>
      <c r="R313" s="4746"/>
      <c r="S313" s="4746"/>
      <c r="T313" s="4746"/>
      <c r="U313" s="4746"/>
      <c r="V313" s="4746"/>
      <c r="W313" s="4746"/>
      <c r="X313" s="4746"/>
      <c r="Y313" s="4746"/>
      <c r="Z313" s="4746"/>
      <c r="AA313" s="4746"/>
      <c r="AB313" s="4746"/>
      <c r="AC313" s="4552"/>
    </row>
    <row r="314" spans="1:29" s="4564" customFormat="1" ht="32.1" customHeight="1">
      <c r="B314" s="4744"/>
      <c r="C314" s="4745"/>
      <c r="D314" s="8547"/>
      <c r="E314" s="8547"/>
      <c r="F314" s="8547"/>
      <c r="G314" s="8547"/>
      <c r="H314" s="8547"/>
      <c r="I314" s="8547"/>
      <c r="J314" s="8547"/>
      <c r="K314" s="8547"/>
      <c r="L314" s="8547"/>
      <c r="M314" s="8547"/>
      <c r="N314" s="8547"/>
      <c r="O314" s="8547"/>
      <c r="P314" s="8547"/>
      <c r="Q314" s="8547"/>
      <c r="R314" s="8547"/>
      <c r="S314" s="8547"/>
      <c r="T314" s="8547"/>
      <c r="U314" s="8547"/>
      <c r="V314" s="8547"/>
      <c r="W314" s="8547"/>
      <c r="X314" s="8547"/>
      <c r="Y314" s="8547"/>
      <c r="Z314" s="8547"/>
      <c r="AA314" s="8547"/>
      <c r="AB314" s="8547"/>
      <c r="AC314" s="4552"/>
    </row>
    <row r="315" spans="1:29" s="4564" customFormat="1" ht="235.5" customHeight="1">
      <c r="A315" s="4591"/>
      <c r="B315" s="4747"/>
      <c r="C315" s="4748"/>
      <c r="D315" s="4749"/>
      <c r="E315" s="4749"/>
      <c r="F315" s="4749"/>
      <c r="G315" s="4749"/>
      <c r="H315" s="4749"/>
      <c r="I315" s="4749"/>
      <c r="J315" s="4749"/>
      <c r="K315" s="4749"/>
      <c r="L315" s="4749"/>
      <c r="M315" s="4749"/>
      <c r="N315" s="4749"/>
      <c r="O315" s="4749"/>
      <c r="P315" s="4749"/>
      <c r="Q315" s="4749"/>
      <c r="R315" s="4749"/>
      <c r="S315" s="4749"/>
      <c r="T315" s="4749"/>
      <c r="U315" s="4749"/>
      <c r="V315" s="4749"/>
      <c r="W315" s="4749"/>
      <c r="X315" s="4749"/>
      <c r="Y315" s="4749"/>
      <c r="Z315" s="4749"/>
      <c r="AA315" s="4749"/>
      <c r="AB315" s="4749"/>
      <c r="AC315" s="4552"/>
    </row>
    <row r="316" spans="1:29" s="4564" customFormat="1" ht="42.75" customHeight="1">
      <c r="B316" s="4750" t="s">
        <v>6349</v>
      </c>
      <c r="C316" s="4751"/>
      <c r="D316" s="4751"/>
      <c r="E316" s="8460" t="s">
        <v>6350</v>
      </c>
      <c r="F316" s="8460"/>
      <c r="G316" s="8460"/>
      <c r="H316" s="8460"/>
      <c r="I316" s="8460"/>
      <c r="J316" s="8460"/>
      <c r="K316" s="8460"/>
      <c r="L316" s="8460"/>
      <c r="M316" s="8460"/>
      <c r="N316" s="8460"/>
      <c r="O316" s="8460"/>
      <c r="P316" s="8460"/>
      <c r="Q316" s="8460"/>
      <c r="R316" s="8460"/>
      <c r="S316" s="8460"/>
      <c r="T316" s="8460"/>
      <c r="U316" s="8460"/>
      <c r="V316" s="8460"/>
      <c r="W316" s="8460"/>
      <c r="X316" s="8460"/>
      <c r="Y316" s="8460"/>
      <c r="Z316" s="8460"/>
      <c r="AA316" s="8460"/>
      <c r="AB316" s="8461"/>
      <c r="AC316" s="4552"/>
    </row>
    <row r="317" spans="1:29" s="4564" customFormat="1" ht="24.75" customHeight="1">
      <c r="A317" s="4591"/>
      <c r="B317" s="4752"/>
      <c r="C317" s="4752"/>
      <c r="D317" s="4752"/>
      <c r="E317" s="4752"/>
      <c r="F317" s="4752"/>
      <c r="G317" s="4752"/>
      <c r="H317" s="4752"/>
      <c r="I317" s="4752"/>
      <c r="J317" s="4752"/>
      <c r="K317" s="4752"/>
      <c r="L317" s="4752"/>
      <c r="M317" s="4752"/>
      <c r="N317" s="4752"/>
      <c r="O317" s="4752"/>
      <c r="P317" s="4752"/>
      <c r="Q317" s="4752"/>
      <c r="R317" s="4591"/>
      <c r="S317" s="4591"/>
      <c r="T317" s="4591"/>
      <c r="U317" s="4591"/>
      <c r="V317" s="4591"/>
      <c r="W317" s="4591"/>
      <c r="X317" s="4591"/>
      <c r="Y317" s="4591"/>
      <c r="Z317" s="4591"/>
      <c r="AA317" s="4591"/>
      <c r="AB317" s="4591"/>
      <c r="AC317" s="4552"/>
    </row>
    <row r="318" spans="1:29" s="4552" customFormat="1" ht="15.75">
      <c r="A318" s="4570"/>
      <c r="B318" s="4570" t="s">
        <v>6351</v>
      </c>
      <c r="C318" s="4570"/>
      <c r="D318" s="4570"/>
      <c r="E318" s="4570"/>
      <c r="F318" s="4570"/>
      <c r="G318" s="4570"/>
      <c r="H318" s="4570"/>
      <c r="I318" s="4570"/>
      <c r="J318" s="4570"/>
      <c r="K318" s="4570"/>
      <c r="L318" s="4570"/>
      <c r="M318" s="4570"/>
      <c r="N318" s="4570"/>
      <c r="O318" s="4570"/>
      <c r="P318" s="4570"/>
      <c r="Q318" s="4570"/>
      <c r="R318" s="4570"/>
      <c r="S318" s="4591"/>
      <c r="T318" s="4570"/>
      <c r="U318" s="4570"/>
      <c r="V318" s="4570"/>
      <c r="W318" s="4570"/>
      <c r="X318" s="4570"/>
      <c r="Y318" s="4570"/>
      <c r="Z318" s="4570"/>
      <c r="AA318" s="4570"/>
      <c r="AB318" s="4570"/>
    </row>
    <row r="319" spans="1:29" s="4576" customFormat="1" ht="24" customHeight="1">
      <c r="A319" s="4494"/>
      <c r="B319" s="4494"/>
      <c r="C319" s="4494"/>
      <c r="D319" s="4494"/>
      <c r="E319" s="4494"/>
      <c r="F319" s="4494"/>
      <c r="G319" s="4753">
        <v>6</v>
      </c>
      <c r="H319" s="4754"/>
      <c r="I319" s="4755" t="s">
        <v>6352</v>
      </c>
      <c r="J319" s="4755"/>
      <c r="K319" s="4755"/>
      <c r="L319" s="4755"/>
      <c r="M319" s="4755"/>
      <c r="N319" s="8548"/>
      <c r="O319" s="8548"/>
      <c r="P319" s="8548"/>
      <c r="Q319" s="8548"/>
      <c r="R319" s="8548"/>
      <c r="S319" s="8548"/>
      <c r="T319" s="4756" t="s">
        <v>6353</v>
      </c>
      <c r="U319" s="4757" t="s">
        <v>6354</v>
      </c>
      <c r="V319" s="4758" t="s">
        <v>6355</v>
      </c>
      <c r="W319" s="4759"/>
      <c r="X319" s="4760"/>
      <c r="Y319" s="4761"/>
      <c r="Z319" s="4760"/>
      <c r="AA319" s="4761"/>
      <c r="AB319" s="4760"/>
      <c r="AC319" s="4552"/>
    </row>
    <row r="320" spans="1:29" s="4763" customFormat="1" ht="43.5" customHeight="1">
      <c r="A320" s="4762"/>
      <c r="B320" s="4747" t="s">
        <v>6347</v>
      </c>
      <c r="C320" s="4748"/>
      <c r="D320" s="4762"/>
      <c r="E320" s="4762"/>
      <c r="F320" s="4762"/>
      <c r="G320" s="8590" t="s">
        <v>6287</v>
      </c>
      <c r="I320" s="4764" t="s">
        <v>6356</v>
      </c>
      <c r="J320" s="4765">
        <v>100000</v>
      </c>
      <c r="K320" s="8592">
        <v>100000</v>
      </c>
      <c r="L320" s="8593"/>
      <c r="M320" s="8594" t="s">
        <v>6357</v>
      </c>
      <c r="N320" s="8596" t="s">
        <v>811</v>
      </c>
      <c r="O320" s="8597"/>
      <c r="P320" s="8597"/>
      <c r="Q320" s="8597"/>
      <c r="R320" s="8578" t="s">
        <v>6358</v>
      </c>
      <c r="S320" s="8578"/>
      <c r="T320" s="4766">
        <v>15</v>
      </c>
      <c r="U320" s="4767">
        <v>15</v>
      </c>
      <c r="V320" s="8549" t="s">
        <v>6359</v>
      </c>
      <c r="W320" s="8549"/>
      <c r="X320" s="8549"/>
      <c r="Y320" s="8549"/>
      <c r="Z320" s="8549"/>
      <c r="AA320" s="8549"/>
      <c r="AB320" s="8549"/>
      <c r="AC320" s="4552"/>
    </row>
    <row r="321" spans="1:29" s="4763" customFormat="1" ht="15.75" customHeight="1">
      <c r="A321" s="4762"/>
      <c r="B321" s="4762"/>
      <c r="C321" s="4762"/>
      <c r="D321" s="4762"/>
      <c r="E321" s="4762"/>
      <c r="F321" s="4762"/>
      <c r="G321" s="8590"/>
      <c r="H321" s="4768"/>
      <c r="I321" s="8550" t="s">
        <v>6360</v>
      </c>
      <c r="J321" s="8552" t="s">
        <v>386</v>
      </c>
      <c r="K321" s="8555" t="s">
        <v>6290</v>
      </c>
      <c r="L321" s="8558" t="s">
        <v>6361</v>
      </c>
      <c r="M321" s="8594"/>
      <c r="N321" s="8540" t="s">
        <v>6362</v>
      </c>
      <c r="O321" s="8541"/>
      <c r="P321" s="8541"/>
      <c r="Q321" s="8541"/>
      <c r="R321" s="8598" t="s">
        <v>6363</v>
      </c>
      <c r="S321" s="8598"/>
      <c r="T321" s="4769">
        <v>1</v>
      </c>
      <c r="U321" s="4770">
        <v>1</v>
      </c>
      <c r="V321" s="8599" t="s">
        <v>6364</v>
      </c>
      <c r="W321" s="8599"/>
      <c r="X321" s="8599"/>
      <c r="Y321" s="8599"/>
      <c r="Z321" s="8599"/>
      <c r="AA321" s="8599"/>
      <c r="AB321" s="8599"/>
      <c r="AC321" s="4552"/>
    </row>
    <row r="322" spans="1:29" s="4763" customFormat="1" ht="34.5" customHeight="1">
      <c r="A322" s="4762"/>
      <c r="B322" s="4762"/>
      <c r="C322" s="8576" t="s">
        <v>6365</v>
      </c>
      <c r="D322" s="8576"/>
      <c r="E322" s="8576"/>
      <c r="F322" s="8577"/>
      <c r="G322" s="8590"/>
      <c r="H322" s="4771"/>
      <c r="I322" s="8550"/>
      <c r="J322" s="8553"/>
      <c r="K322" s="8556"/>
      <c r="L322" s="8559"/>
      <c r="M322" s="8594"/>
      <c r="N322" s="8540"/>
      <c r="O322" s="8541"/>
      <c r="P322" s="8541"/>
      <c r="Q322" s="8541"/>
      <c r="R322" s="8578" t="s">
        <v>6366</v>
      </c>
      <c r="S322" s="8578"/>
      <c r="T322" s="4772">
        <f>T320/4</f>
        <v>3.75</v>
      </c>
      <c r="U322" s="4773">
        <f>U320/4</f>
        <v>3.75</v>
      </c>
      <c r="V322" s="8579" t="s">
        <v>6367</v>
      </c>
      <c r="W322" s="8579"/>
      <c r="X322" s="8579"/>
      <c r="Y322" s="8579"/>
      <c r="Z322" s="8579"/>
      <c r="AA322" s="8579"/>
      <c r="AB322" s="8579"/>
      <c r="AC322" s="4552"/>
    </row>
    <row r="323" spans="1:29" s="4763" customFormat="1" ht="19.5" customHeight="1">
      <c r="A323" s="4762"/>
      <c r="B323" s="4762"/>
      <c r="C323" s="8576"/>
      <c r="D323" s="8576"/>
      <c r="E323" s="8576"/>
      <c r="F323" s="8577"/>
      <c r="G323" s="8591"/>
      <c r="H323" s="4774"/>
      <c r="I323" s="8551"/>
      <c r="J323" s="8554"/>
      <c r="K323" s="8557"/>
      <c r="L323" s="8560"/>
      <c r="M323" s="8595"/>
      <c r="N323" s="8542"/>
      <c r="O323" s="8543"/>
      <c r="P323" s="8543"/>
      <c r="Q323" s="8543"/>
      <c r="R323" s="4775"/>
      <c r="S323" s="4776"/>
      <c r="T323" s="8580" t="s">
        <v>6368</v>
      </c>
      <c r="U323" s="8581"/>
      <c r="V323" s="4777" t="s">
        <v>6353</v>
      </c>
      <c r="W323" s="4777" t="s">
        <v>6354</v>
      </c>
      <c r="X323" s="8582" t="s">
        <v>6369</v>
      </c>
      <c r="Y323" s="8583"/>
      <c r="Z323" s="8583"/>
      <c r="AA323" s="8583"/>
      <c r="AB323" s="8584"/>
      <c r="AC323" s="4552"/>
    </row>
    <row r="324" spans="1:29" s="4763" customFormat="1" ht="18" customHeight="1">
      <c r="A324" s="4762"/>
      <c r="B324" s="4762"/>
      <c r="C324" s="8576"/>
      <c r="D324" s="8576"/>
      <c r="E324" s="8576"/>
      <c r="F324" s="8577"/>
      <c r="G324" s="4778">
        <v>1</v>
      </c>
      <c r="H324" s="4771"/>
      <c r="I324" s="4779" t="s">
        <v>1345</v>
      </c>
      <c r="J324" s="4780">
        <v>1</v>
      </c>
      <c r="K324" s="4781">
        <v>21</v>
      </c>
      <c r="L324" s="4782">
        <v>1</v>
      </c>
      <c r="M324" s="4783">
        <v>0.5</v>
      </c>
      <c r="N324" s="8585" t="s">
        <v>6261</v>
      </c>
      <c r="O324" s="8586"/>
      <c r="P324" s="8586"/>
      <c r="Q324" s="8586"/>
      <c r="R324" s="8586"/>
      <c r="S324" s="8587"/>
      <c r="T324" s="4784">
        <f t="shared" ref="T324:U334" si="3">L324</f>
        <v>1</v>
      </c>
      <c r="U324" s="4784">
        <f t="shared" si="3"/>
        <v>0.5</v>
      </c>
      <c r="V324" s="4785">
        <f>T320*T324</f>
        <v>15</v>
      </c>
      <c r="W324" s="4785">
        <f>U320*U324</f>
        <v>7.5</v>
      </c>
      <c r="X324" s="4786" t="str">
        <f>IF(T324&gt;T321,"Erreur",IF(U324&gt;U321,"Erreur",""))</f>
        <v/>
      </c>
      <c r="Y324" s="8588" t="s">
        <v>6370</v>
      </c>
      <c r="Z324" s="8588"/>
      <c r="AA324" s="8588"/>
      <c r="AB324" s="8589"/>
      <c r="AC324" s="4552"/>
    </row>
    <row r="325" spans="1:29" s="4763" customFormat="1" ht="18" customHeight="1">
      <c r="A325" s="4762"/>
      <c r="B325" s="4762"/>
      <c r="C325" s="8576"/>
      <c r="D325" s="8576"/>
      <c r="E325" s="8576"/>
      <c r="F325" s="8577"/>
      <c r="G325" s="4787">
        <v>2</v>
      </c>
      <c r="H325" s="4771"/>
      <c r="I325" s="4779" t="s">
        <v>1346</v>
      </c>
      <c r="J325" s="4780">
        <v>2</v>
      </c>
      <c r="K325" s="4781">
        <v>21</v>
      </c>
      <c r="L325" s="4788">
        <v>1</v>
      </c>
      <c r="M325" s="4789">
        <v>1</v>
      </c>
      <c r="N325" s="8531" t="s">
        <v>6371</v>
      </c>
      <c r="O325" s="8532"/>
      <c r="P325" s="8532"/>
      <c r="Q325" s="8532"/>
      <c r="R325" s="8532"/>
      <c r="S325" s="8533"/>
      <c r="T325" s="4784">
        <f t="shared" si="3"/>
        <v>1</v>
      </c>
      <c r="U325" s="4784">
        <f t="shared" si="3"/>
        <v>1</v>
      </c>
      <c r="V325" s="4785">
        <f>T320*T325</f>
        <v>15</v>
      </c>
      <c r="W325" s="4785">
        <f>U320*U325</f>
        <v>15</v>
      </c>
      <c r="X325" s="4786" t="str">
        <f>IF(T325&gt;T321,"Erreur",IF(U325&gt;U321,"Erreur",""))</f>
        <v/>
      </c>
      <c r="Y325" s="8588"/>
      <c r="Z325" s="8588"/>
      <c r="AA325" s="8588"/>
      <c r="AB325" s="8589"/>
      <c r="AC325" s="4552"/>
    </row>
    <row r="326" spans="1:29" s="4763" customFormat="1" ht="18" customHeight="1">
      <c r="A326" s="4762"/>
      <c r="B326" s="4762"/>
      <c r="C326" s="8576"/>
      <c r="D326" s="8576"/>
      <c r="E326" s="8576"/>
      <c r="F326" s="8577"/>
      <c r="G326" s="4787">
        <v>3</v>
      </c>
      <c r="H326" s="4771"/>
      <c r="I326" s="4779" t="s">
        <v>1347</v>
      </c>
      <c r="J326" s="4780">
        <v>14</v>
      </c>
      <c r="K326" s="4781">
        <v>21</v>
      </c>
      <c r="L326" s="4788">
        <v>1</v>
      </c>
      <c r="M326" s="4789">
        <v>0.5</v>
      </c>
      <c r="N326" s="8531" t="s">
        <v>6372</v>
      </c>
      <c r="O326" s="8532"/>
      <c r="P326" s="8532"/>
      <c r="Q326" s="8532"/>
      <c r="R326" s="8532"/>
      <c r="S326" s="8533"/>
      <c r="T326" s="4784">
        <f t="shared" si="3"/>
        <v>1</v>
      </c>
      <c r="U326" s="4784">
        <f t="shared" si="3"/>
        <v>0.5</v>
      </c>
      <c r="V326" s="4785">
        <f>T320*T326</f>
        <v>15</v>
      </c>
      <c r="W326" s="4785">
        <f>U320*U326</f>
        <v>7.5</v>
      </c>
      <c r="X326" s="4786" t="str">
        <f>IF(T326&gt;T321,"Erreur",IF(U326&gt;U321,"Erreur",""))</f>
        <v/>
      </c>
      <c r="Y326" s="8588"/>
      <c r="Z326" s="8588"/>
      <c r="AA326" s="8588"/>
      <c r="AB326" s="8589"/>
      <c r="AC326" s="4552"/>
    </row>
    <row r="327" spans="1:29" s="4763" customFormat="1" ht="16.5" customHeight="1">
      <c r="A327" s="4762"/>
      <c r="B327" s="4762"/>
      <c r="C327" s="8576"/>
      <c r="D327" s="8576"/>
      <c r="E327" s="8576"/>
      <c r="F327" s="8577"/>
      <c r="G327" s="4787">
        <v>4</v>
      </c>
      <c r="H327" s="4771"/>
      <c r="I327" s="4779" t="s">
        <v>1348</v>
      </c>
      <c r="J327" s="4780">
        <v>18</v>
      </c>
      <c r="K327" s="4781">
        <v>21</v>
      </c>
      <c r="L327" s="4788">
        <v>1</v>
      </c>
      <c r="M327" s="4789">
        <v>1</v>
      </c>
      <c r="N327" s="8561" t="s">
        <v>6373</v>
      </c>
      <c r="O327" s="8562"/>
      <c r="P327" s="8562"/>
      <c r="Q327" s="8562"/>
      <c r="R327" s="8562"/>
      <c r="S327" s="8563"/>
      <c r="T327" s="4784">
        <f t="shared" si="3"/>
        <v>1</v>
      </c>
      <c r="U327" s="4784">
        <f t="shared" si="3"/>
        <v>1</v>
      </c>
      <c r="V327" s="4785">
        <f>T320*T327</f>
        <v>15</v>
      </c>
      <c r="W327" s="4785">
        <f>U320*U327</f>
        <v>15</v>
      </c>
      <c r="X327" s="4786" t="str">
        <f>IF(T327&gt;T321,"Erreur",IF(U327&gt;U321,"Erreur",""))</f>
        <v/>
      </c>
      <c r="Y327" s="8588"/>
      <c r="Z327" s="8588"/>
      <c r="AA327" s="8588"/>
      <c r="AB327" s="8589"/>
      <c r="AC327" s="4552"/>
    </row>
    <row r="328" spans="1:29" s="4763" customFormat="1" ht="21.75" customHeight="1">
      <c r="A328" s="4762"/>
      <c r="B328" s="4762"/>
      <c r="C328" s="8576"/>
      <c r="D328" s="8576"/>
      <c r="E328" s="8576"/>
      <c r="F328" s="8577"/>
      <c r="G328" s="4787">
        <v>5</v>
      </c>
      <c r="H328" s="4771"/>
      <c r="I328" s="4779" t="s">
        <v>6159</v>
      </c>
      <c r="J328" s="4780">
        <v>27</v>
      </c>
      <c r="K328" s="4781">
        <v>21</v>
      </c>
      <c r="L328" s="4788">
        <v>1</v>
      </c>
      <c r="M328" s="4789">
        <v>1</v>
      </c>
      <c r="N328" s="8585" t="s">
        <v>6374</v>
      </c>
      <c r="O328" s="8586"/>
      <c r="P328" s="8586"/>
      <c r="Q328" s="8586"/>
      <c r="R328" s="8586"/>
      <c r="S328" s="8587"/>
      <c r="T328" s="4784">
        <f t="shared" si="3"/>
        <v>1</v>
      </c>
      <c r="U328" s="4784">
        <f t="shared" si="3"/>
        <v>1</v>
      </c>
      <c r="V328" s="4785">
        <f>T320*T328</f>
        <v>15</v>
      </c>
      <c r="W328" s="4785">
        <f>U320*U328</f>
        <v>15</v>
      </c>
      <c r="X328" s="4786" t="str">
        <f>IF(T328&gt;T321,"Erreur",IF(U328&gt;U321,"Erreur",""))</f>
        <v/>
      </c>
      <c r="Y328" s="8588"/>
      <c r="Z328" s="8588"/>
      <c r="AA328" s="8588"/>
      <c r="AB328" s="8589"/>
      <c r="AC328" s="4552"/>
    </row>
    <row r="329" spans="1:29" s="4763" customFormat="1" ht="18" customHeight="1">
      <c r="A329" s="4762"/>
      <c r="B329" s="4762"/>
      <c r="C329" s="8576"/>
      <c r="D329" s="8576"/>
      <c r="E329" s="8576"/>
      <c r="F329" s="8577"/>
      <c r="G329" s="4787">
        <v>6</v>
      </c>
      <c r="H329" s="4771"/>
      <c r="I329" s="4779" t="s">
        <v>6160</v>
      </c>
      <c r="J329" s="4780">
        <v>37</v>
      </c>
      <c r="K329" s="4781">
        <v>21</v>
      </c>
      <c r="L329" s="4788">
        <v>1</v>
      </c>
      <c r="M329" s="4789">
        <v>1</v>
      </c>
      <c r="N329" s="8531" t="s">
        <v>6375</v>
      </c>
      <c r="O329" s="8532"/>
      <c r="P329" s="8532"/>
      <c r="Q329" s="8532"/>
      <c r="R329" s="8532"/>
      <c r="S329" s="8533"/>
      <c r="T329" s="4784">
        <f t="shared" si="3"/>
        <v>1</v>
      </c>
      <c r="U329" s="4784">
        <f t="shared" si="3"/>
        <v>1</v>
      </c>
      <c r="V329" s="4785">
        <f>T320*T329</f>
        <v>15</v>
      </c>
      <c r="W329" s="4785">
        <f>U320*U329</f>
        <v>15</v>
      </c>
      <c r="X329" s="4786" t="str">
        <f>IF(T329&gt;T321,"Erreur",IF(U329&gt;U321,"Erreur",""))</f>
        <v/>
      </c>
      <c r="Y329" s="8588"/>
      <c r="Z329" s="8588"/>
      <c r="AA329" s="8588"/>
      <c r="AB329" s="8589"/>
      <c r="AC329" s="4552"/>
    </row>
    <row r="330" spans="1:29" s="4763" customFormat="1" ht="18" customHeight="1">
      <c r="A330" s="4762"/>
      <c r="B330" s="4762"/>
      <c r="C330" s="8576"/>
      <c r="D330" s="8576"/>
      <c r="E330" s="8576"/>
      <c r="F330" s="8577"/>
      <c r="G330" s="4787">
        <v>7</v>
      </c>
      <c r="H330" s="4771"/>
      <c r="I330" s="4779" t="s">
        <v>6161</v>
      </c>
      <c r="J330" s="4780">
        <v>44</v>
      </c>
      <c r="K330" s="4781">
        <v>21</v>
      </c>
      <c r="L330" s="4788">
        <v>1</v>
      </c>
      <c r="M330" s="4789">
        <v>0.5</v>
      </c>
      <c r="N330" s="8534" t="s">
        <v>6376</v>
      </c>
      <c r="O330" s="8535"/>
      <c r="P330" s="8535"/>
      <c r="Q330" s="8535"/>
      <c r="R330" s="8535"/>
      <c r="S330" s="8536"/>
      <c r="T330" s="4784">
        <f t="shared" si="3"/>
        <v>1</v>
      </c>
      <c r="U330" s="4784">
        <f t="shared" si="3"/>
        <v>0.5</v>
      </c>
      <c r="V330" s="4785">
        <f>T320*T330</f>
        <v>15</v>
      </c>
      <c r="W330" s="4785">
        <f>U320*U330</f>
        <v>7.5</v>
      </c>
      <c r="X330" s="4786" t="str">
        <f>IF(T330&gt;T321,"Erreur",IF(U330&gt;U321,"Erreur",""))</f>
        <v/>
      </c>
      <c r="Y330" s="8588"/>
      <c r="Z330" s="8588"/>
      <c r="AA330" s="8588"/>
      <c r="AB330" s="8589"/>
      <c r="AC330" s="4552"/>
    </row>
    <row r="331" spans="1:29" s="4763" customFormat="1" ht="18" customHeight="1">
      <c r="A331" s="4762"/>
      <c r="B331" s="4762"/>
      <c r="C331" s="8576"/>
      <c r="D331" s="8576"/>
      <c r="E331" s="8576"/>
      <c r="F331" s="8577"/>
      <c r="G331" s="4787">
        <v>8</v>
      </c>
      <c r="H331" s="4771"/>
      <c r="I331" s="4779" t="s">
        <v>6162</v>
      </c>
      <c r="J331" s="4780">
        <v>51</v>
      </c>
      <c r="K331" s="4781">
        <v>21</v>
      </c>
      <c r="L331" s="4788">
        <v>1</v>
      </c>
      <c r="M331" s="4789">
        <v>1</v>
      </c>
      <c r="N331" s="8534"/>
      <c r="O331" s="8535"/>
      <c r="P331" s="8535"/>
      <c r="Q331" s="8535"/>
      <c r="R331" s="8535"/>
      <c r="S331" s="8536"/>
      <c r="T331" s="4784">
        <f t="shared" si="3"/>
        <v>1</v>
      </c>
      <c r="U331" s="4784">
        <f t="shared" si="3"/>
        <v>1</v>
      </c>
      <c r="V331" s="4785">
        <f>T320*T331</f>
        <v>15</v>
      </c>
      <c r="W331" s="4785">
        <f>U320*U331</f>
        <v>15</v>
      </c>
      <c r="X331" s="4786" t="str">
        <f>IF(T331&gt;T321,"Erreur",IF(U331&gt;U321,"Erreur",""))</f>
        <v/>
      </c>
      <c r="Y331" s="8588"/>
      <c r="Z331" s="8588"/>
      <c r="AA331" s="8588"/>
      <c r="AB331" s="8589"/>
      <c r="AC331" s="4552"/>
    </row>
    <row r="332" spans="1:29" s="4763" customFormat="1" ht="18" customHeight="1">
      <c r="A332" s="4762"/>
      <c r="B332" s="4762"/>
      <c r="C332" s="8576"/>
      <c r="D332" s="8576"/>
      <c r="E332" s="8576"/>
      <c r="F332" s="8577"/>
      <c r="G332" s="4787">
        <v>9</v>
      </c>
      <c r="H332" s="4771"/>
      <c r="I332" s="4779"/>
      <c r="J332" s="4780"/>
      <c r="K332" s="4781"/>
      <c r="L332" s="4788"/>
      <c r="M332" s="4789"/>
      <c r="N332" s="8537"/>
      <c r="O332" s="8538"/>
      <c r="P332" s="8538"/>
      <c r="Q332" s="8538"/>
      <c r="R332" s="8538"/>
      <c r="S332" s="8539"/>
      <c r="T332" s="4784">
        <f t="shared" si="3"/>
        <v>0</v>
      </c>
      <c r="U332" s="4784">
        <f t="shared" si="3"/>
        <v>0</v>
      </c>
      <c r="V332" s="4785">
        <f>T320*T332</f>
        <v>0</v>
      </c>
      <c r="W332" s="4785">
        <f>U320*U332</f>
        <v>0</v>
      </c>
      <c r="X332" s="4786" t="str">
        <f>IF(T332&gt;T321,"Erreur",IF(U332&gt;U321,"Erreur",""))</f>
        <v/>
      </c>
      <c r="Y332" s="8588"/>
      <c r="Z332" s="8588"/>
      <c r="AA332" s="8588"/>
      <c r="AB332" s="8589"/>
      <c r="AC332" s="4552"/>
    </row>
    <row r="333" spans="1:29" s="4763" customFormat="1" ht="18" customHeight="1">
      <c r="A333" s="4762"/>
      <c r="B333" s="4762"/>
      <c r="C333" s="8576"/>
      <c r="D333" s="8576"/>
      <c r="E333" s="8576"/>
      <c r="F333" s="8577"/>
      <c r="G333" s="4787">
        <v>10</v>
      </c>
      <c r="H333" s="4771"/>
      <c r="I333" s="4779"/>
      <c r="J333" s="4780"/>
      <c r="K333" s="4781"/>
      <c r="L333" s="4788"/>
      <c r="M333" s="4789"/>
      <c r="N333" s="4790"/>
      <c r="O333" s="4790"/>
      <c r="P333" s="4790"/>
      <c r="Q333" s="4790"/>
      <c r="R333" s="4790"/>
      <c r="S333" s="4791"/>
      <c r="T333" s="4784">
        <f t="shared" si="3"/>
        <v>0</v>
      </c>
      <c r="U333" s="4784">
        <f t="shared" si="3"/>
        <v>0</v>
      </c>
      <c r="V333" s="4785">
        <f>T320*T333</f>
        <v>0</v>
      </c>
      <c r="W333" s="4785">
        <f>U320*U333</f>
        <v>0</v>
      </c>
      <c r="X333" s="4786" t="str">
        <f>IF(T333&gt;T321,"Erreur",IF(U333&gt;U321,"Erreur",""))</f>
        <v/>
      </c>
      <c r="Y333" s="8588"/>
      <c r="Z333" s="8588"/>
      <c r="AA333" s="8588"/>
      <c r="AB333" s="8589"/>
      <c r="AC333" s="4552"/>
    </row>
    <row r="334" spans="1:29" s="4763" customFormat="1" ht="23.25" customHeight="1">
      <c r="A334" s="4762"/>
      <c r="B334" s="4762"/>
      <c r="C334" s="8576"/>
      <c r="D334" s="8576"/>
      <c r="E334" s="8576"/>
      <c r="F334" s="8577"/>
      <c r="G334" s="4792">
        <v>11</v>
      </c>
      <c r="H334" s="4771"/>
      <c r="I334" s="4779"/>
      <c r="J334" s="4780"/>
      <c r="K334" s="4781"/>
      <c r="L334" s="4793"/>
      <c r="M334" s="4794"/>
      <c r="N334" s="4795"/>
      <c r="O334" s="4795"/>
      <c r="P334" s="4795"/>
      <c r="Q334" s="4795"/>
      <c r="R334" s="4795"/>
      <c r="S334" s="4796"/>
      <c r="T334" s="4784">
        <f t="shared" si="3"/>
        <v>0</v>
      </c>
      <c r="U334" s="4784">
        <f t="shared" si="3"/>
        <v>0</v>
      </c>
      <c r="V334" s="4785">
        <f>T320*T334</f>
        <v>0</v>
      </c>
      <c r="W334" s="4785">
        <f>U320*U334</f>
        <v>0</v>
      </c>
      <c r="X334" s="4797" t="str">
        <f>IF(T334&gt;T321,"Erreur",IF(U334&gt;U321,"Erreur",""))</f>
        <v/>
      </c>
      <c r="Y334" s="8588"/>
      <c r="Z334" s="8588"/>
      <c r="AA334" s="8588"/>
      <c r="AB334" s="8589"/>
      <c r="AC334" s="4552"/>
    </row>
    <row r="335" spans="1:29" s="4576" customFormat="1" ht="15.75" customHeight="1">
      <c r="A335" s="4494"/>
      <c r="B335" s="4494"/>
      <c r="C335" s="4494"/>
      <c r="D335" s="4494"/>
      <c r="E335" s="4494"/>
      <c r="F335" s="4494"/>
      <c r="G335" s="4798"/>
      <c r="H335" s="4799"/>
      <c r="I335" s="4800"/>
      <c r="J335" s="4800"/>
      <c r="K335" s="4801"/>
      <c r="L335" s="4801"/>
      <c r="M335" s="4801"/>
      <c r="N335" s="4802"/>
      <c r="O335" s="4802"/>
      <c r="P335" s="4802"/>
      <c r="Q335" s="4802"/>
      <c r="R335" s="4802"/>
      <c r="S335" s="4803"/>
      <c r="T335" s="8600" t="s">
        <v>6377</v>
      </c>
      <c r="U335" s="8601"/>
      <c r="V335" s="4804"/>
      <c r="W335" s="4805"/>
      <c r="X335" s="4802"/>
      <c r="Y335" s="4802"/>
      <c r="Z335" s="4802"/>
      <c r="AA335" s="4806"/>
      <c r="AB335" s="4803"/>
      <c r="AC335" s="4552"/>
    </row>
    <row r="336" spans="1:29" s="4576" customFormat="1" ht="9.9499999999999993" customHeight="1">
      <c r="A336" s="4494"/>
      <c r="B336" s="4494"/>
      <c r="C336" s="4494"/>
      <c r="D336" s="4494"/>
      <c r="E336" s="4494"/>
      <c r="F336" s="4494"/>
      <c r="G336" s="4807"/>
      <c r="H336" s="4807"/>
      <c r="I336" s="4808" t="s">
        <v>6378</v>
      </c>
      <c r="J336" s="4807"/>
      <c r="K336" s="4807"/>
      <c r="L336" s="4809"/>
      <c r="M336" s="4807"/>
      <c r="N336" s="4807"/>
      <c r="O336" s="4807"/>
      <c r="P336" s="4807"/>
      <c r="Q336" s="4807"/>
      <c r="R336" s="4807"/>
      <c r="S336" s="4807"/>
      <c r="T336" s="4807"/>
      <c r="U336" s="4807"/>
      <c r="V336" s="4807"/>
      <c r="W336" s="4807"/>
      <c r="X336" s="4807"/>
      <c r="Y336" s="4807"/>
      <c r="Z336" s="4807"/>
      <c r="AA336" s="4807"/>
      <c r="AB336" s="4810"/>
      <c r="AC336" s="4552"/>
    </row>
    <row r="337" spans="1:29" s="4811" customFormat="1" ht="2.1" customHeight="1">
      <c r="G337" s="4812"/>
      <c r="H337" s="4812"/>
      <c r="I337" s="4813" t="s">
        <v>6379</v>
      </c>
      <c r="J337" s="4814" t="str">
        <f>I324</f>
        <v>Soumissionnaire A</v>
      </c>
      <c r="K337" s="4814" t="str">
        <f>I325</f>
        <v>Soumissionnaire B</v>
      </c>
      <c r="L337" s="4814" t="str">
        <f>I326</f>
        <v>Soumissionnaire C</v>
      </c>
      <c r="M337" s="4814" t="str">
        <f>I327</f>
        <v>Soumissionnaire D</v>
      </c>
      <c r="N337" s="4814" t="str">
        <f>I328</f>
        <v>Soumissionnaire E</v>
      </c>
      <c r="O337" s="4814"/>
      <c r="P337" s="4814"/>
      <c r="Q337" s="4814" t="str">
        <f>I329</f>
        <v>Soumissionnaire F</v>
      </c>
      <c r="R337" s="4814" t="str">
        <f>I330</f>
        <v>Soumissionnaire G</v>
      </c>
      <c r="S337" s="4814" t="str">
        <f>I331</f>
        <v>Soumissionnaire H</v>
      </c>
      <c r="T337" s="4814">
        <f>I332</f>
        <v>0</v>
      </c>
      <c r="U337" s="4814">
        <f>I333</f>
        <v>0</v>
      </c>
      <c r="V337" s="4814" t="e">
        <f>#REF!</f>
        <v>#REF!</v>
      </c>
      <c r="W337" s="4814" t="e">
        <f>#REF!</f>
        <v>#REF!</v>
      </c>
      <c r="X337" s="4814" t="e">
        <f>#REF!</f>
        <v>#REF!</v>
      </c>
      <c r="Y337" s="4814" t="e">
        <f>#REF!</f>
        <v>#REF!</v>
      </c>
      <c r="Z337" s="4815" t="e">
        <f>#REF!</f>
        <v>#REF!</v>
      </c>
      <c r="AA337" s="4812"/>
      <c r="AB337" s="4816">
        <f>I334</f>
        <v>0</v>
      </c>
      <c r="AC337" s="4552"/>
    </row>
    <row r="338" spans="1:29" s="4811" customFormat="1" ht="2.1" customHeight="1">
      <c r="G338" s="4812"/>
      <c r="H338" s="4812"/>
      <c r="I338" s="4817" t="s">
        <v>6380</v>
      </c>
      <c r="J338" s="4818">
        <f>V324</f>
        <v>15</v>
      </c>
      <c r="K338" s="4818">
        <f>V325</f>
        <v>15</v>
      </c>
      <c r="L338" s="4818">
        <f>V326</f>
        <v>15</v>
      </c>
      <c r="M338" s="4818">
        <f>V327</f>
        <v>15</v>
      </c>
      <c r="N338" s="4818">
        <f>V328</f>
        <v>15</v>
      </c>
      <c r="O338" s="4818"/>
      <c r="P338" s="4818"/>
      <c r="Q338" s="4818">
        <f>V329</f>
        <v>15</v>
      </c>
      <c r="R338" s="4818">
        <f>V330</f>
        <v>15</v>
      </c>
      <c r="S338" s="4818">
        <f>V331</f>
        <v>15</v>
      </c>
      <c r="T338" s="4818">
        <f>V332</f>
        <v>0</v>
      </c>
      <c r="U338" s="4818">
        <f>V333</f>
        <v>0</v>
      </c>
      <c r="V338" s="4818" t="e">
        <f>#REF!</f>
        <v>#REF!</v>
      </c>
      <c r="W338" s="4818" t="e">
        <f>#REF!</f>
        <v>#REF!</v>
      </c>
      <c r="X338" s="4818" t="e">
        <f>#REF!</f>
        <v>#REF!</v>
      </c>
      <c r="Y338" s="4818" t="e">
        <f>#REF!</f>
        <v>#REF!</v>
      </c>
      <c r="Z338" s="4819" t="e">
        <f>#REF!</f>
        <v>#REF!</v>
      </c>
      <c r="AA338" s="4812"/>
      <c r="AB338" s="4820">
        <f>V334</f>
        <v>0</v>
      </c>
      <c r="AC338" s="4552"/>
    </row>
    <row r="339" spans="1:29" s="4811" customFormat="1" ht="2.1" customHeight="1">
      <c r="G339" s="4812"/>
      <c r="H339" s="4812"/>
      <c r="I339" s="4817" t="s">
        <v>6381</v>
      </c>
      <c r="J339" s="4818">
        <f>W324</f>
        <v>7.5</v>
      </c>
      <c r="K339" s="4818">
        <f>W325</f>
        <v>15</v>
      </c>
      <c r="L339" s="4818">
        <f>W326</f>
        <v>7.5</v>
      </c>
      <c r="M339" s="4818">
        <f>W327</f>
        <v>15</v>
      </c>
      <c r="N339" s="4818">
        <f>W328</f>
        <v>15</v>
      </c>
      <c r="O339" s="4818"/>
      <c r="P339" s="4818"/>
      <c r="Q339" s="4818">
        <f>W329</f>
        <v>15</v>
      </c>
      <c r="R339" s="4818">
        <f>W330</f>
        <v>7.5</v>
      </c>
      <c r="S339" s="4818">
        <f>W331</f>
        <v>15</v>
      </c>
      <c r="T339" s="4818">
        <f>W332</f>
        <v>0</v>
      </c>
      <c r="U339" s="4818">
        <f>W333</f>
        <v>0</v>
      </c>
      <c r="V339" s="4818" t="e">
        <f>#REF!</f>
        <v>#REF!</v>
      </c>
      <c r="W339" s="4818" t="e">
        <f>#REF!</f>
        <v>#REF!</v>
      </c>
      <c r="X339" s="4818" t="e">
        <f>#REF!</f>
        <v>#REF!</v>
      </c>
      <c r="Y339" s="4818" t="e">
        <f>#REF!</f>
        <v>#REF!</v>
      </c>
      <c r="Z339" s="4819" t="e">
        <f>#REF!</f>
        <v>#REF!</v>
      </c>
      <c r="AA339" s="4812"/>
      <c r="AB339" s="4820">
        <f>W334</f>
        <v>0</v>
      </c>
      <c r="AC339" s="4552"/>
    </row>
    <row r="340" spans="1:29" s="4576" customFormat="1" ht="9.9499999999999993" customHeight="1">
      <c r="A340" s="4494"/>
      <c r="B340" s="4494"/>
      <c r="C340" s="4494"/>
      <c r="D340" s="4494"/>
      <c r="E340" s="4494"/>
      <c r="F340" s="4494"/>
      <c r="G340" s="4807"/>
      <c r="H340" s="4807"/>
      <c r="I340" s="4821" t="s">
        <v>6382</v>
      </c>
      <c r="J340" s="4807"/>
      <c r="K340" s="4807"/>
      <c r="L340" s="4809"/>
      <c r="M340" s="4807"/>
      <c r="N340" s="4807"/>
      <c r="O340" s="4807"/>
      <c r="P340" s="4807"/>
      <c r="Q340" s="4807"/>
      <c r="R340" s="4807"/>
      <c r="S340" s="4807"/>
      <c r="T340" s="4807"/>
      <c r="U340" s="4807"/>
      <c r="V340" s="4807"/>
      <c r="W340" s="4807"/>
      <c r="X340" s="4807"/>
      <c r="Y340" s="4807"/>
      <c r="Z340" s="4807"/>
      <c r="AA340" s="4807"/>
      <c r="AB340" s="4810"/>
      <c r="AC340" s="4552"/>
    </row>
    <row r="341" spans="1:29" ht="270" customHeight="1">
      <c r="A341" s="4631"/>
      <c r="B341" s="4631"/>
      <c r="C341" s="4631"/>
      <c r="D341" s="4631"/>
      <c r="E341" s="4631"/>
      <c r="F341" s="4631"/>
      <c r="G341" s="4632"/>
      <c r="H341" s="4633"/>
      <c r="I341" s="4634"/>
      <c r="J341" s="4633"/>
      <c r="K341" s="4635"/>
      <c r="L341" s="4636"/>
      <c r="M341" s="4637"/>
      <c r="N341" s="4635"/>
      <c r="O341" s="4633"/>
      <c r="P341" s="4633"/>
      <c r="Q341" s="4633"/>
      <c r="R341" s="4638"/>
      <c r="S341" s="4638"/>
      <c r="T341" s="4632"/>
      <c r="U341" s="4632"/>
      <c r="V341" s="4632"/>
      <c r="W341" s="4632"/>
      <c r="X341" s="4632"/>
      <c r="Y341" s="4632"/>
      <c r="Z341" s="4632"/>
      <c r="AA341" s="4632"/>
      <c r="AB341" s="4632"/>
      <c r="AC341" s="4552"/>
    </row>
    <row r="342" spans="1:29" s="4564" customFormat="1" ht="42.75" customHeight="1">
      <c r="B342" s="4750" t="s">
        <v>6349</v>
      </c>
      <c r="C342" s="4751"/>
      <c r="D342" s="4751"/>
      <c r="E342" s="8460" t="s">
        <v>6383</v>
      </c>
      <c r="F342" s="8460"/>
      <c r="G342" s="8460"/>
      <c r="H342" s="8460"/>
      <c r="I342" s="8460"/>
      <c r="J342" s="8460"/>
      <c r="K342" s="8460"/>
      <c r="L342" s="8460"/>
      <c r="M342" s="8460"/>
      <c r="N342" s="8460"/>
      <c r="O342" s="8460"/>
      <c r="P342" s="8460"/>
      <c r="Q342" s="8460"/>
      <c r="R342" s="8460"/>
      <c r="S342" s="8460"/>
      <c r="T342" s="8460"/>
      <c r="U342" s="8460"/>
      <c r="V342" s="8460"/>
      <c r="W342" s="8460"/>
      <c r="X342" s="8460"/>
      <c r="Y342" s="8460"/>
      <c r="Z342" s="8460"/>
      <c r="AA342" s="8460"/>
      <c r="AB342" s="8461"/>
      <c r="AC342" s="4552"/>
    </row>
    <row r="343" spans="1:29" ht="15.75">
      <c r="A343" s="4631"/>
      <c r="B343" s="4631"/>
      <c r="C343" s="4631"/>
      <c r="D343" s="4631"/>
      <c r="E343" s="4631"/>
      <c r="F343" s="4631"/>
      <c r="G343" s="4632"/>
      <c r="H343" s="4633"/>
      <c r="I343" s="4631"/>
      <c r="J343" s="4633"/>
      <c r="K343" s="4635"/>
      <c r="L343" s="4636"/>
      <c r="M343" s="4637"/>
      <c r="N343" s="4633"/>
      <c r="O343" s="4633"/>
      <c r="P343" s="4635"/>
      <c r="Q343" s="4637"/>
      <c r="R343" s="4638"/>
      <c r="S343" s="4633"/>
      <c r="T343" s="4633"/>
      <c r="U343" s="4632"/>
      <c r="V343" s="4638"/>
      <c r="W343" s="4632"/>
      <c r="X343" s="4632"/>
      <c r="Y343" s="4632"/>
      <c r="Z343" s="4632"/>
      <c r="AA343" s="4632"/>
      <c r="AB343" s="4632"/>
      <c r="AC343" s="4552"/>
    </row>
    <row r="344" spans="1:29" s="4823" customFormat="1" ht="36.75" customHeight="1">
      <c r="A344" s="4822"/>
      <c r="B344" s="4822"/>
      <c r="C344" s="4822"/>
      <c r="D344" s="8602" t="s">
        <v>6384</v>
      </c>
      <c r="E344" s="8602"/>
      <c r="F344" s="8602"/>
      <c r="G344" s="8602"/>
      <c r="H344" s="8602"/>
      <c r="I344" s="8602"/>
      <c r="J344" s="8602"/>
      <c r="K344" s="8602"/>
      <c r="L344" s="8602"/>
      <c r="M344" s="8602"/>
      <c r="N344" s="8602"/>
      <c r="O344" s="8602"/>
      <c r="P344" s="8602"/>
      <c r="Q344" s="8602"/>
      <c r="R344" s="8602"/>
      <c r="S344" s="8602"/>
      <c r="T344" s="8602"/>
      <c r="U344" s="8602"/>
      <c r="V344" s="8602"/>
      <c r="W344" s="8602"/>
      <c r="X344" s="8602"/>
      <c r="Y344" s="8602"/>
      <c r="Z344" s="8602"/>
      <c r="AA344" s="8602"/>
      <c r="AB344" s="8602"/>
      <c r="AC344" s="4552"/>
    </row>
    <row r="345" spans="1:29" s="4823" customFormat="1" ht="24.75" customHeight="1">
      <c r="B345" s="4824"/>
      <c r="C345" s="4825"/>
      <c r="D345" s="8603" t="s">
        <v>6385</v>
      </c>
      <c r="E345" s="8603"/>
      <c r="F345" s="8603"/>
      <c r="G345" s="8603"/>
      <c r="H345" s="8604"/>
      <c r="I345" s="4826" t="s">
        <v>317</v>
      </c>
      <c r="J345" s="4826"/>
      <c r="K345" s="8605" t="s">
        <v>318</v>
      </c>
      <c r="L345" s="8606"/>
      <c r="M345" s="8607"/>
      <c r="N345" s="8616" t="s">
        <v>319</v>
      </c>
      <c r="O345" s="8617"/>
      <c r="P345" s="8618"/>
      <c r="Q345" s="8564" t="s">
        <v>320</v>
      </c>
      <c r="R345" s="8565"/>
      <c r="S345" s="8566"/>
      <c r="T345" s="8567" t="s">
        <v>321</v>
      </c>
      <c r="U345" s="8568"/>
      <c r="V345" s="8569"/>
      <c r="W345" s="8570" t="s">
        <v>354</v>
      </c>
      <c r="X345" s="8571"/>
      <c r="Y345" s="8572"/>
      <c r="Z345" s="8573" t="s">
        <v>355</v>
      </c>
      <c r="AA345" s="8574"/>
      <c r="AB345" s="8575"/>
      <c r="AC345" s="4552"/>
    </row>
    <row r="346" spans="1:29" s="4823" customFormat="1" ht="24.75" customHeight="1">
      <c r="B346" s="4827"/>
      <c r="D346" s="8614" t="s">
        <v>6386</v>
      </c>
      <c r="E346" s="8614"/>
      <c r="F346" s="8614"/>
      <c r="G346" s="8614"/>
      <c r="H346" s="8615"/>
      <c r="I346" s="4828" t="s">
        <v>6387</v>
      </c>
      <c r="J346" s="4828" t="s">
        <v>1190</v>
      </c>
      <c r="K346" s="8608" t="s">
        <v>6387</v>
      </c>
      <c r="L346" s="8609"/>
      <c r="M346" s="4829" t="s">
        <v>1190</v>
      </c>
      <c r="N346" s="8608" t="s">
        <v>6387</v>
      </c>
      <c r="O346" s="8609"/>
      <c r="P346" s="4829" t="s">
        <v>1190</v>
      </c>
      <c r="Q346" s="8608" t="s">
        <v>6387</v>
      </c>
      <c r="R346" s="8609"/>
      <c r="S346" s="4829" t="s">
        <v>1190</v>
      </c>
      <c r="T346" s="8608" t="s">
        <v>6387</v>
      </c>
      <c r="U346" s="8609"/>
      <c r="V346" s="4829" t="s">
        <v>1190</v>
      </c>
      <c r="W346" s="8608" t="s">
        <v>6387</v>
      </c>
      <c r="X346" s="8609"/>
      <c r="Y346" s="4829" t="s">
        <v>1190</v>
      </c>
      <c r="Z346" s="8608" t="s">
        <v>6387</v>
      </c>
      <c r="AA346" s="8609"/>
      <c r="AB346" s="4829" t="s">
        <v>1190</v>
      </c>
      <c r="AC346" s="4552"/>
    </row>
    <row r="347" spans="1:29" s="4830" customFormat="1" ht="24.75" customHeight="1">
      <c r="B347" s="4831"/>
      <c r="C347" s="4832"/>
      <c r="D347" s="8610" t="s">
        <v>6388</v>
      </c>
      <c r="E347" s="8610"/>
      <c r="F347" s="8610"/>
      <c r="G347" s="8610"/>
      <c r="H347" s="8611"/>
      <c r="I347" s="4833">
        <v>0.28699999999999998</v>
      </c>
      <c r="J347" s="4834">
        <f>IF(ISBLANK(I347),0,IF(I347=0,0,RANK(I347,D348:Z348,1)))</f>
        <v>7</v>
      </c>
      <c r="K347" s="8612">
        <v>0.25</v>
      </c>
      <c r="L347" s="8613"/>
      <c r="M347" s="4835">
        <f>IF(ISBLANK(K347),0,IF(K347=0,0,RANK(K347,D348:Z348,1)))</f>
        <v>6</v>
      </c>
      <c r="N347" s="8612">
        <v>0.22800000000000001</v>
      </c>
      <c r="O347" s="8613"/>
      <c r="P347" s="4835">
        <f>IF(ISBLANK(N347),0,IF(N347=0,0,RANK(N347,D348:Z348,1)))</f>
        <v>2</v>
      </c>
      <c r="Q347" s="8612">
        <v>0.24399999999999999</v>
      </c>
      <c r="R347" s="8613"/>
      <c r="S347" s="4835">
        <f>IF(ISBLANK(Q347),0,IF(Q347=0,0,RANK(Q347,D348:Z348,1)))</f>
        <v>5</v>
      </c>
      <c r="T347" s="8612">
        <v>0.23200000000000001</v>
      </c>
      <c r="U347" s="8613"/>
      <c r="V347" s="4835">
        <f>IF(ISBLANK(T347),0,IF(T347=0,0,RANK(T347,D348:Z348,1)))</f>
        <v>4</v>
      </c>
      <c r="W347" s="8612">
        <v>0.23</v>
      </c>
      <c r="X347" s="8613"/>
      <c r="Y347" s="4835">
        <f>IF(ISBLANK(W347),0,IF(W347=0,0,RANK(W347,D348:Z348,1)))</f>
        <v>3</v>
      </c>
      <c r="Z347" s="8612">
        <v>0.22577000000000003</v>
      </c>
      <c r="AA347" s="8613"/>
      <c r="AB347" s="4835">
        <f>IF(ISBLANK(Z347),0,IF(Z347=0,0,RANK(Z347,D348:Z348,1)))</f>
        <v>1</v>
      </c>
      <c r="AC347" s="4552"/>
    </row>
    <row r="348" spans="1:29" s="4830" customFormat="1" ht="2.1" customHeight="1">
      <c r="B348" s="4831"/>
      <c r="C348" s="4832"/>
      <c r="D348" s="4836"/>
      <c r="E348" s="4837"/>
      <c r="F348" s="4837"/>
      <c r="G348" s="4837"/>
      <c r="H348" s="4838"/>
      <c r="I348" s="4839">
        <f>IF(ISBLANK(I347),50,I347)</f>
        <v>0.28699999999999998</v>
      </c>
      <c r="J348" s="4840"/>
      <c r="K348" s="4841">
        <f>IF(ISBLANK(K347),50,K347)</f>
        <v>0.25</v>
      </c>
      <c r="L348" s="4832"/>
      <c r="M348" s="4840"/>
      <c r="N348" s="4842">
        <f>IF(ISBLANK(N347),50,N347)</f>
        <v>0.22800000000000001</v>
      </c>
      <c r="O348" s="4843"/>
      <c r="P348" s="4840"/>
      <c r="Q348" s="4844">
        <f>IF(ISBLANK(Q347),50,Q347)</f>
        <v>0.24399999999999999</v>
      </c>
      <c r="R348" s="4845"/>
      <c r="S348" s="4840"/>
      <c r="T348" s="4841">
        <f>IF(ISBLANK(T347),50,T347)</f>
        <v>0.23200000000000001</v>
      </c>
      <c r="U348" s="4832"/>
      <c r="V348" s="4840"/>
      <c r="W348" s="4841">
        <f>IF(ISBLANK(W347),50,W347)</f>
        <v>0.23</v>
      </c>
      <c r="X348" s="4832"/>
      <c r="Y348" s="4840"/>
      <c r="Z348" s="4841">
        <f>IF(ISBLANK(Z347),50,Z347)</f>
        <v>0.22577000000000003</v>
      </c>
      <c r="AA348" s="4832"/>
      <c r="AB348" s="4840"/>
      <c r="AC348" s="4552"/>
    </row>
    <row r="349" spans="1:29" s="4830" customFormat="1" ht="24.75" customHeight="1">
      <c r="B349" s="4846"/>
      <c r="C349" s="4847"/>
      <c r="D349" s="8633" t="s">
        <v>6389</v>
      </c>
      <c r="E349" s="8633"/>
      <c r="F349" s="8633"/>
      <c r="G349" s="8633"/>
      <c r="H349" s="8634"/>
      <c r="I349" s="4848">
        <v>1.07</v>
      </c>
      <c r="J349" s="4849">
        <f>IF(ISBLANK(I349),0,IF(I349=0,0,RANK(I349,D350:Z350,1)))</f>
        <v>1</v>
      </c>
      <c r="K349" s="8626">
        <v>1.1000000000000001</v>
      </c>
      <c r="L349" s="8627"/>
      <c r="M349" s="4850">
        <f>IF(ISBLANK(K349),0,IF(K349=0,0,RANK(K349,D350:Z350,1)))</f>
        <v>3</v>
      </c>
      <c r="N349" s="8635">
        <v>1.85</v>
      </c>
      <c r="O349" s="8636"/>
      <c r="P349" s="4850">
        <f>IF(ISBLANK(N349),0,IF(N349=0,0,RANK(N349,D350:Z350,1)))</f>
        <v>7</v>
      </c>
      <c r="Q349" s="8626">
        <v>1.1200000000000001</v>
      </c>
      <c r="R349" s="8627"/>
      <c r="S349" s="4850">
        <f>IF(ISBLANK(Q349),0,IF(Q349=0,0,RANK(Q349,D350:Z350,1)))</f>
        <v>4</v>
      </c>
      <c r="T349" s="8626">
        <v>1.0900000000000001</v>
      </c>
      <c r="U349" s="8627"/>
      <c r="V349" s="4850">
        <f>IF(ISBLANK(T349),0,IF(T349=0,0,RANK(T349,D350:Z350,1)))</f>
        <v>2</v>
      </c>
      <c r="W349" s="8626">
        <v>1.1399999999999999</v>
      </c>
      <c r="X349" s="8627"/>
      <c r="Y349" s="4850">
        <f>IF(ISBLANK(W349),0,IF(W349=0,0,RANK(W349,D350:Z350,1)))</f>
        <v>6</v>
      </c>
      <c r="Z349" s="8626">
        <v>1.1299999999999999</v>
      </c>
      <c r="AA349" s="8627"/>
      <c r="AB349" s="4850">
        <f>IF(ISBLANK(Z349),0,IF(Z349=0,0,RANK(Z349,D350:Z350,1)))</f>
        <v>5</v>
      </c>
      <c r="AC349" s="4552"/>
    </row>
    <row r="350" spans="1:29" s="4830" customFormat="1" ht="2.1" customHeight="1">
      <c r="D350" s="4851"/>
      <c r="E350" s="4852"/>
      <c r="F350" s="4852"/>
      <c r="G350" s="4852"/>
      <c r="H350" s="4853"/>
      <c r="I350" s="4854">
        <f>IF(ISBLANK(I349),50,I349)</f>
        <v>1.07</v>
      </c>
      <c r="J350" s="4855"/>
      <c r="K350" s="4854">
        <f>IF(ISBLANK(K349),50,K349)</f>
        <v>1.1000000000000001</v>
      </c>
      <c r="L350" s="4856"/>
      <c r="M350" s="4855"/>
      <c r="N350" s="4854">
        <f>IF(ISBLANK(N349),50,N349)</f>
        <v>1.85</v>
      </c>
      <c r="O350" s="4856"/>
      <c r="P350" s="4855"/>
      <c r="Q350" s="4854">
        <f>IF(ISBLANK(Q349),50,Q349)</f>
        <v>1.1200000000000001</v>
      </c>
      <c r="R350" s="4856"/>
      <c r="S350" s="4855"/>
      <c r="T350" s="4854">
        <f>IF(ISBLANK(T349),50,T349)</f>
        <v>1.0900000000000001</v>
      </c>
      <c r="U350" s="4856"/>
      <c r="V350" s="4855"/>
      <c r="W350" s="4854">
        <f>IF(ISBLANK(W349),50,W349)</f>
        <v>1.1399999999999999</v>
      </c>
      <c r="X350" s="4856"/>
      <c r="Y350" s="4855"/>
      <c r="Z350" s="4854">
        <f>IF(ISBLANK(Z349),50,Z349)</f>
        <v>1.1299999999999999</v>
      </c>
      <c r="AA350" s="4856"/>
      <c r="AB350" s="4855"/>
      <c r="AC350" s="4552"/>
    </row>
    <row r="351" spans="1:29" ht="15" customHeight="1">
      <c r="D351" s="4857" t="s">
        <v>6390</v>
      </c>
      <c r="E351" s="4858"/>
      <c r="F351" s="4858"/>
      <c r="G351" s="4859"/>
      <c r="H351" s="4860"/>
      <c r="I351" s="4858"/>
      <c r="J351" s="4858"/>
      <c r="K351" s="4860"/>
      <c r="L351" s="4859"/>
      <c r="M351" s="4858"/>
      <c r="N351" s="4860"/>
      <c r="O351" s="4859"/>
      <c r="P351" s="4860"/>
      <c r="Q351" s="4860"/>
      <c r="R351" s="4859"/>
      <c r="S351" s="4860"/>
      <c r="T351" s="4860"/>
      <c r="U351" s="4859"/>
      <c r="V351" s="4861"/>
      <c r="W351" s="4860"/>
      <c r="X351" s="4859"/>
      <c r="Y351" s="4862"/>
      <c r="Z351" s="4860"/>
      <c r="AA351" s="4859"/>
      <c r="AB351" s="4860"/>
      <c r="AC351" s="4552"/>
    </row>
    <row r="352" spans="1:29" s="4552" customFormat="1" ht="52.5" customHeight="1">
      <c r="A352" s="4570"/>
      <c r="B352" s="4747" t="s">
        <v>6347</v>
      </c>
      <c r="C352" s="4748"/>
      <c r="D352" s="8602" t="s">
        <v>6391</v>
      </c>
      <c r="E352" s="8602"/>
      <c r="F352" s="8602"/>
      <c r="G352" s="8602"/>
      <c r="H352" s="8602"/>
      <c r="I352" s="8602"/>
      <c r="J352" s="8602"/>
      <c r="K352" s="8602"/>
      <c r="L352" s="8602"/>
      <c r="M352" s="8602"/>
      <c r="N352" s="8602"/>
      <c r="O352" s="8602"/>
      <c r="P352" s="8602"/>
      <c r="Q352" s="8602"/>
      <c r="R352" s="8602"/>
      <c r="S352" s="8602"/>
      <c r="T352" s="8602"/>
      <c r="U352" s="8602"/>
      <c r="V352" s="8602"/>
      <c r="W352" s="8602"/>
      <c r="X352" s="8602"/>
      <c r="Y352" s="8602"/>
      <c r="Z352" s="8602"/>
      <c r="AA352" s="8602"/>
      <c r="AB352" s="8602"/>
    </row>
    <row r="353" spans="1:46" ht="15" customHeight="1" thickBot="1">
      <c r="A353" s="4631"/>
      <c r="B353" s="4631"/>
      <c r="C353" s="4631"/>
      <c r="D353" s="4631"/>
      <c r="E353" s="4631"/>
      <c r="F353" s="4631"/>
      <c r="G353" s="4631"/>
      <c r="H353" s="4631"/>
      <c r="I353" s="4631"/>
      <c r="J353" s="4631"/>
      <c r="K353" s="4631"/>
      <c r="L353" s="4631"/>
      <c r="M353" s="4631"/>
      <c r="N353" s="4631"/>
      <c r="O353" s="4631"/>
      <c r="P353" s="4631"/>
      <c r="Q353" s="4631"/>
      <c r="R353" s="4631"/>
      <c r="S353" s="4631"/>
      <c r="T353" s="4631"/>
      <c r="U353" s="4631"/>
      <c r="V353" s="4631"/>
      <c r="W353" s="4631"/>
      <c r="X353" s="4631"/>
      <c r="Y353" s="4631"/>
      <c r="Z353" s="4631"/>
      <c r="AA353" s="4631"/>
      <c r="AB353" s="4631"/>
      <c r="AC353" s="4639"/>
      <c r="AI353" s="4552"/>
      <c r="AJ353" s="4552"/>
      <c r="AK353" s="4552"/>
      <c r="AL353" s="4552"/>
      <c r="AM353" s="4552"/>
      <c r="AN353" s="4552"/>
      <c r="AO353" s="4552"/>
      <c r="AP353" s="4552"/>
      <c r="AQ353" s="4552"/>
    </row>
    <row r="354" spans="1:46" ht="37.5" customHeight="1">
      <c r="A354" s="4863"/>
      <c r="B354" s="8628" t="s">
        <v>6392</v>
      </c>
      <c r="C354" s="8628"/>
      <c r="D354" s="8628"/>
      <c r="E354" s="8628"/>
      <c r="F354" s="8628"/>
      <c r="G354" s="8628"/>
      <c r="H354" s="8628"/>
      <c r="I354" s="8629"/>
      <c r="J354" s="8630" t="s">
        <v>6393</v>
      </c>
      <c r="K354" s="8631"/>
      <c r="L354" s="8632"/>
      <c r="M354" s="4864">
        <v>1</v>
      </c>
      <c r="N354" s="8631" t="s">
        <v>6394</v>
      </c>
      <c r="O354" s="8631"/>
      <c r="P354" s="8631"/>
      <c r="Q354" s="8631"/>
      <c r="R354" s="4865">
        <v>2</v>
      </c>
      <c r="S354" s="8631" t="s">
        <v>6395</v>
      </c>
      <c r="T354" s="8631"/>
      <c r="U354" s="8631"/>
      <c r="V354" s="8631"/>
      <c r="W354" s="4866">
        <v>3</v>
      </c>
      <c r="X354" s="8631" t="s">
        <v>6396</v>
      </c>
      <c r="Y354" s="8631"/>
      <c r="Z354" s="8631"/>
      <c r="AA354" s="8631"/>
      <c r="AB354" s="4867">
        <v>4</v>
      </c>
      <c r="AI354" s="4552"/>
      <c r="AJ354" s="4552"/>
      <c r="AK354" s="4552"/>
      <c r="AL354" s="4552"/>
      <c r="AM354" s="4552"/>
      <c r="AN354" s="4552"/>
      <c r="AO354" s="4552"/>
      <c r="AP354" s="4552"/>
      <c r="AQ354" s="4552"/>
      <c r="AT354" s="4869">
        <v>0</v>
      </c>
    </row>
    <row r="355" spans="1:46" ht="20.25" customHeight="1">
      <c r="A355" s="4870"/>
      <c r="B355" s="8619" t="s">
        <v>6397</v>
      </c>
      <c r="C355" s="8620" t="s">
        <v>6214</v>
      </c>
      <c r="D355" s="8620"/>
      <c r="E355" s="8620"/>
      <c r="F355" s="8620"/>
      <c r="G355" s="8620"/>
      <c r="H355" s="8620"/>
      <c r="I355" s="8621"/>
      <c r="J355" s="4871"/>
      <c r="K355" s="4872"/>
      <c r="L355" s="4636"/>
      <c r="M355" s="4873">
        <v>38</v>
      </c>
      <c r="N355" s="4874"/>
      <c r="O355" s="4633"/>
      <c r="P355" s="4633"/>
      <c r="Q355" s="4638"/>
      <c r="R355" s="4875">
        <v>52</v>
      </c>
      <c r="S355" s="4876"/>
      <c r="T355" s="4632"/>
      <c r="U355" s="4874"/>
      <c r="V355" s="4632"/>
      <c r="W355" s="4875">
        <v>94</v>
      </c>
      <c r="X355" s="4876"/>
      <c r="Y355" s="4632"/>
      <c r="Z355" s="4872"/>
      <c r="AA355" s="4632"/>
      <c r="AB355" s="4875">
        <v>80</v>
      </c>
      <c r="AI355" s="4552"/>
      <c r="AJ355" s="4552"/>
      <c r="AK355" s="4552"/>
      <c r="AL355" s="4552"/>
      <c r="AM355" s="4552"/>
      <c r="AN355" s="4552"/>
      <c r="AO355" s="4552"/>
      <c r="AP355" s="4552"/>
      <c r="AQ355" s="4552"/>
      <c r="AT355" s="4869">
        <v>0</v>
      </c>
    </row>
    <row r="356" spans="1:46" ht="36" customHeight="1">
      <c r="A356" s="4870"/>
      <c r="B356" s="8619"/>
      <c r="C356" s="8620"/>
      <c r="D356" s="8620"/>
      <c r="E356" s="8620"/>
      <c r="F356" s="8620"/>
      <c r="G356" s="8620"/>
      <c r="H356" s="8620"/>
      <c r="I356" s="8621"/>
      <c r="J356" s="4877" t="s">
        <v>6398</v>
      </c>
      <c r="K356" s="8622" t="s">
        <v>6399</v>
      </c>
      <c r="L356" s="8623"/>
      <c r="M356" s="4878" t="s">
        <v>6400</v>
      </c>
      <c r="N356" s="8623" t="s">
        <v>6398</v>
      </c>
      <c r="O356" s="8624"/>
      <c r="P356" s="8622" t="s">
        <v>6399</v>
      </c>
      <c r="Q356" s="8624"/>
      <c r="R356" s="4878" t="s">
        <v>6400</v>
      </c>
      <c r="S356" s="8625" t="s">
        <v>6398</v>
      </c>
      <c r="T356" s="8624"/>
      <c r="U356" s="8622" t="s">
        <v>6399</v>
      </c>
      <c r="V356" s="8624"/>
      <c r="W356" s="4878" t="s">
        <v>6400</v>
      </c>
      <c r="X356" s="8625" t="s">
        <v>6398</v>
      </c>
      <c r="Y356" s="8624"/>
      <c r="Z356" s="8622" t="s">
        <v>6399</v>
      </c>
      <c r="AA356" s="8624"/>
      <c r="AB356" s="4878" t="s">
        <v>6400</v>
      </c>
      <c r="AI356" s="4552"/>
      <c r="AJ356" s="4552"/>
      <c r="AK356" s="4552"/>
      <c r="AL356" s="4552"/>
      <c r="AM356" s="4552"/>
      <c r="AN356" s="4552"/>
      <c r="AO356" s="4552"/>
      <c r="AP356" s="4552"/>
      <c r="AQ356" s="4552"/>
      <c r="AT356" s="4869">
        <v>0</v>
      </c>
    </row>
    <row r="357" spans="1:46" ht="23.25" customHeight="1">
      <c r="A357" s="4870"/>
      <c r="B357" s="4879">
        <f>SUM(A360:A369)</f>
        <v>9</v>
      </c>
      <c r="C357" s="8620"/>
      <c r="D357" s="8620"/>
      <c r="E357" s="8620"/>
      <c r="F357" s="8620"/>
      <c r="G357" s="8620"/>
      <c r="H357" s="8620"/>
      <c r="I357" s="8621"/>
      <c r="J357" s="4880">
        <v>3</v>
      </c>
      <c r="K357" s="8637">
        <v>3</v>
      </c>
      <c r="L357" s="8638"/>
      <c r="M357" s="4881">
        <v>0</v>
      </c>
      <c r="N357" s="8638">
        <v>3</v>
      </c>
      <c r="O357" s="8639"/>
      <c r="P357" s="8637">
        <f>P463</f>
        <v>0</v>
      </c>
      <c r="Q357" s="8639"/>
      <c r="R357" s="4881">
        <v>4</v>
      </c>
      <c r="S357" s="8640">
        <v>1</v>
      </c>
      <c r="T357" s="8639"/>
      <c r="U357" s="8637">
        <v>2</v>
      </c>
      <c r="V357" s="8639"/>
      <c r="W357" s="4881">
        <v>0</v>
      </c>
      <c r="X357" s="8640">
        <v>2</v>
      </c>
      <c r="Y357" s="8638"/>
      <c r="Z357" s="8637">
        <v>3</v>
      </c>
      <c r="AA357" s="8639"/>
      <c r="AB357" s="4881">
        <v>4</v>
      </c>
      <c r="AI357" s="4552"/>
      <c r="AJ357" s="4552"/>
      <c r="AK357" s="4552"/>
      <c r="AL357" s="4552"/>
      <c r="AM357" s="4552"/>
      <c r="AN357" s="4552"/>
      <c r="AO357" s="4552"/>
      <c r="AP357" s="4552"/>
      <c r="AQ357" s="4552"/>
      <c r="AT357" s="4869"/>
    </row>
    <row r="358" spans="1:46" ht="72" customHeight="1">
      <c r="A358" s="4882"/>
      <c r="B358" s="4883" t="s">
        <v>6401</v>
      </c>
      <c r="C358" s="8649" t="s">
        <v>6190</v>
      </c>
      <c r="D358" s="8649"/>
      <c r="E358" s="8649"/>
      <c r="F358" s="8649"/>
      <c r="G358" s="8649"/>
      <c r="H358" s="8649"/>
      <c r="I358" s="8650"/>
      <c r="J358" s="4884" t="s">
        <v>6402</v>
      </c>
      <c r="K358" s="8643" t="s">
        <v>4294</v>
      </c>
      <c r="L358" s="8642"/>
      <c r="M358" s="4885" t="s">
        <v>6403</v>
      </c>
      <c r="N358" s="8642" t="s">
        <v>6402</v>
      </c>
      <c r="O358" s="8642"/>
      <c r="P358" s="8643" t="s">
        <v>4294</v>
      </c>
      <c r="Q358" s="8642"/>
      <c r="R358" s="4886" t="s">
        <v>6403</v>
      </c>
      <c r="S358" s="8641" t="s">
        <v>6402</v>
      </c>
      <c r="T358" s="8642"/>
      <c r="U358" s="8643" t="s">
        <v>4294</v>
      </c>
      <c r="V358" s="8642"/>
      <c r="W358" s="4886" t="s">
        <v>6403</v>
      </c>
      <c r="X358" s="8641" t="s">
        <v>6402</v>
      </c>
      <c r="Y358" s="8642"/>
      <c r="Z358" s="8643" t="s">
        <v>4294</v>
      </c>
      <c r="AA358" s="8642"/>
      <c r="AB358" s="4886" t="s">
        <v>6403</v>
      </c>
      <c r="AI358" s="4552"/>
      <c r="AJ358" s="4552"/>
      <c r="AK358" s="4552"/>
      <c r="AL358" s="4552"/>
      <c r="AM358" s="4552"/>
      <c r="AN358" s="4552"/>
      <c r="AO358" s="4552"/>
      <c r="AP358" s="4552"/>
      <c r="AQ358" s="4552"/>
      <c r="AT358" s="4869">
        <v>0</v>
      </c>
    </row>
    <row r="359" spans="1:46" ht="26.25" customHeight="1">
      <c r="A359" s="4887" t="s">
        <v>4306</v>
      </c>
      <c r="B359" s="4888"/>
      <c r="C359" s="4889">
        <f>SUM(A359:A366)</f>
        <v>7</v>
      </c>
      <c r="D359" s="4890" t="s">
        <v>4194</v>
      </c>
      <c r="F359" s="4891"/>
      <c r="G359" s="4891"/>
      <c r="H359" s="4891"/>
      <c r="I359" s="4892"/>
      <c r="J359" s="4893"/>
      <c r="K359" s="4894"/>
      <c r="L359" s="4895"/>
      <c r="M359" s="4896" t="s">
        <v>6404</v>
      </c>
      <c r="N359" s="4897"/>
      <c r="O359" s="4898"/>
      <c r="P359" s="4894"/>
      <c r="Q359" s="4895"/>
      <c r="R359" s="4899" t="s">
        <v>416</v>
      </c>
      <c r="S359" s="4893"/>
      <c r="T359" s="4898"/>
      <c r="U359" s="4894"/>
      <c r="V359" s="4895"/>
      <c r="W359" s="4900" t="s">
        <v>6405</v>
      </c>
      <c r="X359" s="4893"/>
      <c r="Y359" s="4898"/>
      <c r="Z359" s="4894"/>
      <c r="AA359" s="4895"/>
      <c r="AB359" s="4901" t="s">
        <v>6406</v>
      </c>
      <c r="AI359" s="4552"/>
      <c r="AJ359" s="4552"/>
      <c r="AK359" s="4552"/>
      <c r="AL359" s="4552"/>
      <c r="AM359" s="4552"/>
      <c r="AN359" s="4552"/>
      <c r="AO359" s="4552"/>
      <c r="AP359" s="4552"/>
      <c r="AQ359" s="4552"/>
      <c r="AT359" s="4869">
        <v>0</v>
      </c>
    </row>
    <row r="360" spans="1:46" ht="27" customHeight="1">
      <c r="A360" s="4902">
        <f t="shared" ref="A360:A366" si="4">IF(B360&gt;0,1,0)</f>
        <v>1</v>
      </c>
      <c r="B360" s="4903">
        <v>1</v>
      </c>
      <c r="C360" s="4904"/>
      <c r="D360" s="8644" t="s">
        <v>6407</v>
      </c>
      <c r="E360" s="8644"/>
      <c r="F360" s="8644"/>
      <c r="G360" s="8644"/>
      <c r="H360" s="8644"/>
      <c r="I360" s="8645"/>
      <c r="J360" s="4905">
        <v>0.65</v>
      </c>
      <c r="K360" s="8646" t="s">
        <v>6408</v>
      </c>
      <c r="L360" s="8646"/>
      <c r="M360" s="4906">
        <v>1</v>
      </c>
      <c r="N360" s="8647"/>
      <c r="O360" s="8647"/>
      <c r="P360" s="8646"/>
      <c r="Q360" s="8646"/>
      <c r="R360" s="4906">
        <v>0</v>
      </c>
      <c r="S360" s="8648"/>
      <c r="T360" s="8647"/>
      <c r="U360" s="8646"/>
      <c r="V360" s="8646"/>
      <c r="W360" s="4906">
        <v>0</v>
      </c>
      <c r="X360" s="8648">
        <v>0.66200000000000003</v>
      </c>
      <c r="Y360" s="8647"/>
      <c r="Z360" s="8646" t="s">
        <v>6409</v>
      </c>
      <c r="AA360" s="8646"/>
      <c r="AB360" s="4906">
        <v>2</v>
      </c>
      <c r="AI360" s="4552"/>
      <c r="AJ360" s="4552"/>
      <c r="AK360" s="4552"/>
      <c r="AL360" s="4552"/>
      <c r="AM360" s="4552"/>
      <c r="AN360" s="4552"/>
      <c r="AO360" s="4552"/>
      <c r="AP360" s="4552"/>
      <c r="AQ360" s="4552"/>
      <c r="AT360" s="4869">
        <v>0</v>
      </c>
    </row>
    <row r="361" spans="1:46" ht="35.25" customHeight="1">
      <c r="A361" s="4907">
        <f t="shared" si="4"/>
        <v>1</v>
      </c>
      <c r="B361" s="4908">
        <f>IF(ISTEXT(D361),LARGE(B359:B360,1)+1,0)</f>
        <v>2</v>
      </c>
      <c r="C361" s="4909"/>
      <c r="D361" s="8644" t="s">
        <v>6410</v>
      </c>
      <c r="E361" s="8644"/>
      <c r="F361" s="8644" t="s">
        <v>6411</v>
      </c>
      <c r="G361" s="8644"/>
      <c r="H361" s="8644"/>
      <c r="I361" s="8645"/>
      <c r="J361" s="4910">
        <v>1.88</v>
      </c>
      <c r="K361" s="8653" t="s">
        <v>6409</v>
      </c>
      <c r="L361" s="8653"/>
      <c r="M361" s="4911">
        <v>2</v>
      </c>
      <c r="N361" s="8652">
        <v>2.3929999999999998</v>
      </c>
      <c r="O361" s="8652"/>
      <c r="P361" s="8653" t="s">
        <v>6412</v>
      </c>
      <c r="Q361" s="8653"/>
      <c r="R361" s="4911">
        <v>3</v>
      </c>
      <c r="S361" s="8651"/>
      <c r="T361" s="8652"/>
      <c r="U361" s="8653"/>
      <c r="V361" s="8653"/>
      <c r="W361" s="4911">
        <v>0</v>
      </c>
      <c r="X361" s="8651">
        <v>1.85</v>
      </c>
      <c r="Y361" s="8652"/>
      <c r="Z361" s="8653" t="s">
        <v>6409</v>
      </c>
      <c r="AA361" s="8653"/>
      <c r="AB361" s="4911">
        <v>1</v>
      </c>
      <c r="AI361" s="4552"/>
      <c r="AJ361" s="4552"/>
      <c r="AK361" s="4552"/>
      <c r="AL361" s="4552"/>
      <c r="AM361" s="4552"/>
      <c r="AN361" s="4552"/>
      <c r="AO361" s="4552"/>
      <c r="AP361" s="4552"/>
      <c r="AQ361" s="4552"/>
      <c r="AT361" s="4869">
        <v>0</v>
      </c>
    </row>
    <row r="362" spans="1:46" ht="35.25" customHeight="1">
      <c r="A362" s="4907">
        <f t="shared" si="4"/>
        <v>1</v>
      </c>
      <c r="B362" s="4908">
        <f>IF(ISTEXT(D362),LARGE(B359:B361,1)+1,0)</f>
        <v>3</v>
      </c>
      <c r="C362" s="4909"/>
      <c r="D362" s="8644" t="s">
        <v>6413</v>
      </c>
      <c r="E362" s="8644"/>
      <c r="F362" s="8644" t="s">
        <v>6411</v>
      </c>
      <c r="G362" s="8644"/>
      <c r="H362" s="8644"/>
      <c r="I362" s="8645"/>
      <c r="J362" s="4910">
        <v>3.49</v>
      </c>
      <c r="K362" s="8653" t="s">
        <v>6409</v>
      </c>
      <c r="L362" s="8653"/>
      <c r="M362" s="4911">
        <v>1</v>
      </c>
      <c r="N362" s="8652">
        <v>4.2290000000000001</v>
      </c>
      <c r="O362" s="8652"/>
      <c r="P362" s="8653" t="s">
        <v>6412</v>
      </c>
      <c r="Q362" s="8653"/>
      <c r="R362" s="4911">
        <v>3</v>
      </c>
      <c r="S362" s="8651"/>
      <c r="T362" s="8652"/>
      <c r="U362" s="8653"/>
      <c r="V362" s="8653"/>
      <c r="W362" s="4911">
        <v>0</v>
      </c>
      <c r="X362" s="8651">
        <v>3.552</v>
      </c>
      <c r="Y362" s="8652"/>
      <c r="Z362" s="8653" t="s">
        <v>6409</v>
      </c>
      <c r="AA362" s="8653"/>
      <c r="AB362" s="4911">
        <v>2</v>
      </c>
      <c r="AI362" s="4552"/>
      <c r="AJ362" s="4552"/>
      <c r="AK362" s="4552"/>
      <c r="AL362" s="4552"/>
      <c r="AM362" s="4552"/>
      <c r="AN362" s="4552"/>
      <c r="AO362" s="4552"/>
      <c r="AP362" s="4552"/>
      <c r="AQ362" s="4552"/>
      <c r="AT362" s="4869">
        <v>0</v>
      </c>
    </row>
    <row r="363" spans="1:46" ht="35.25" customHeight="1">
      <c r="A363" s="4907">
        <f t="shared" si="4"/>
        <v>1</v>
      </c>
      <c r="B363" s="4908">
        <f>IF(ISTEXT(D363),LARGE(B359:B362,1)+1,0)</f>
        <v>4</v>
      </c>
      <c r="C363" s="4909"/>
      <c r="D363" s="8644" t="s">
        <v>6414</v>
      </c>
      <c r="E363" s="8644"/>
      <c r="F363" s="8644"/>
      <c r="G363" s="8644"/>
      <c r="H363" s="8644"/>
      <c r="I363" s="8645"/>
      <c r="J363" s="4910"/>
      <c r="K363" s="8653"/>
      <c r="L363" s="8653"/>
      <c r="M363" s="4911">
        <v>0</v>
      </c>
      <c r="N363" s="8652">
        <v>0.21259</v>
      </c>
      <c r="O363" s="8652"/>
      <c r="P363" s="8653" t="s">
        <v>6412</v>
      </c>
      <c r="Q363" s="8653"/>
      <c r="R363" s="4911">
        <v>1</v>
      </c>
      <c r="S363" s="8651">
        <v>0.26</v>
      </c>
      <c r="T363" s="8652"/>
      <c r="U363" s="8653" t="s">
        <v>6408</v>
      </c>
      <c r="V363" s="8653"/>
      <c r="W363" s="4911">
        <v>2</v>
      </c>
      <c r="X363" s="8651">
        <v>0.28499999999999998</v>
      </c>
      <c r="Y363" s="8652"/>
      <c r="Z363" s="8653" t="s">
        <v>6409</v>
      </c>
      <c r="AA363" s="8653"/>
      <c r="AB363" s="4911">
        <v>3</v>
      </c>
      <c r="AI363" s="4552"/>
      <c r="AJ363" s="4552"/>
      <c r="AK363" s="4552"/>
      <c r="AL363" s="4552"/>
      <c r="AM363" s="4552"/>
      <c r="AN363" s="4552"/>
      <c r="AO363" s="4552"/>
      <c r="AP363" s="4552"/>
      <c r="AQ363" s="4552"/>
      <c r="AT363" s="4869">
        <v>0</v>
      </c>
    </row>
    <row r="364" spans="1:46" ht="35.25" customHeight="1">
      <c r="A364" s="4907">
        <f t="shared" si="4"/>
        <v>1</v>
      </c>
      <c r="B364" s="4908">
        <f>IF(ISTEXT(D364),LARGE(B362:B363,1)+1,0)</f>
        <v>5</v>
      </c>
      <c r="C364" s="4909"/>
      <c r="D364" s="8644" t="s">
        <v>6415</v>
      </c>
      <c r="E364" s="8644"/>
      <c r="F364" s="8644" t="s">
        <v>6416</v>
      </c>
      <c r="G364" s="8644"/>
      <c r="H364" s="8644"/>
      <c r="I364" s="8645"/>
      <c r="J364" s="4910">
        <v>0.46</v>
      </c>
      <c r="K364" s="8653" t="s">
        <v>6409</v>
      </c>
      <c r="L364" s="8653"/>
      <c r="M364" s="4911">
        <v>2</v>
      </c>
      <c r="N364" s="8652">
        <v>0.40664</v>
      </c>
      <c r="O364" s="8652"/>
      <c r="P364" s="8653" t="s">
        <v>6412</v>
      </c>
      <c r="Q364" s="8653"/>
      <c r="R364" s="4911">
        <v>1</v>
      </c>
      <c r="S364" s="8651"/>
      <c r="T364" s="8652"/>
      <c r="U364" s="8653"/>
      <c r="V364" s="8653"/>
      <c r="W364" s="4911">
        <v>0</v>
      </c>
      <c r="X364" s="8651">
        <v>0.46800000000000003</v>
      </c>
      <c r="Y364" s="8652"/>
      <c r="Z364" s="8653" t="s">
        <v>6409</v>
      </c>
      <c r="AA364" s="8653"/>
      <c r="AB364" s="4911">
        <v>3</v>
      </c>
      <c r="AI364" s="4552"/>
      <c r="AJ364" s="4552"/>
      <c r="AK364" s="4552"/>
      <c r="AL364" s="4552"/>
      <c r="AM364" s="4552"/>
      <c r="AN364" s="4552"/>
      <c r="AO364" s="4552"/>
      <c r="AP364" s="4552"/>
      <c r="AQ364" s="4552"/>
      <c r="AT364" s="4869">
        <v>0</v>
      </c>
    </row>
    <row r="365" spans="1:46" ht="35.25" customHeight="1">
      <c r="A365" s="4907">
        <f t="shared" si="4"/>
        <v>1</v>
      </c>
      <c r="B365" s="4908">
        <f>IF(ISTEXT(D365),LARGE(B363:B364,1)+1,0)</f>
        <v>6</v>
      </c>
      <c r="C365" s="4909"/>
      <c r="D365" s="8644" t="s">
        <v>6417</v>
      </c>
      <c r="E365" s="8644"/>
      <c r="F365" s="8644" t="s">
        <v>6418</v>
      </c>
      <c r="G365" s="8644"/>
      <c r="H365" s="8644"/>
      <c r="I365" s="8645"/>
      <c r="J365" s="4910"/>
      <c r="K365" s="8653"/>
      <c r="L365" s="8653"/>
      <c r="M365" s="4911">
        <v>0</v>
      </c>
      <c r="N365" s="8652">
        <v>0.41848000000000002</v>
      </c>
      <c r="O365" s="8652"/>
      <c r="P365" s="8653" t="s">
        <v>6412</v>
      </c>
      <c r="Q365" s="8653"/>
      <c r="R365" s="4911">
        <v>1</v>
      </c>
      <c r="S365" s="8651">
        <v>0.46</v>
      </c>
      <c r="T365" s="8652"/>
      <c r="U365" s="8653" t="s">
        <v>6408</v>
      </c>
      <c r="V365" s="8653"/>
      <c r="W365" s="4911">
        <v>2</v>
      </c>
      <c r="X365" s="8651">
        <v>0.49299999999999999</v>
      </c>
      <c r="Y365" s="8652"/>
      <c r="Z365" s="8653" t="s">
        <v>6409</v>
      </c>
      <c r="AA365" s="8653"/>
      <c r="AB365" s="4911">
        <v>3</v>
      </c>
      <c r="AI365" s="4552"/>
      <c r="AJ365" s="4552"/>
      <c r="AK365" s="4552"/>
      <c r="AL365" s="4552"/>
      <c r="AM365" s="4552"/>
      <c r="AN365" s="4552"/>
      <c r="AO365" s="4552"/>
      <c r="AP365" s="4552"/>
      <c r="AQ365" s="4552"/>
      <c r="AT365" s="4869">
        <v>0</v>
      </c>
    </row>
    <row r="366" spans="1:46" ht="35.25" customHeight="1">
      <c r="A366" s="4907">
        <f t="shared" si="4"/>
        <v>1</v>
      </c>
      <c r="B366" s="4908">
        <f>IF(ISTEXT(D366),LARGE(B364:B365,1)+1,0)</f>
        <v>7</v>
      </c>
      <c r="C366" s="4909"/>
      <c r="D366" s="8644" t="s">
        <v>6419</v>
      </c>
      <c r="E366" s="8644"/>
      <c r="F366" s="8644" t="s">
        <v>6418</v>
      </c>
      <c r="G366" s="8644"/>
      <c r="H366" s="8644"/>
      <c r="I366" s="8645"/>
      <c r="J366" s="4910"/>
      <c r="K366" s="8653"/>
      <c r="L366" s="8653"/>
      <c r="M366" s="4911">
        <v>0</v>
      </c>
      <c r="N366" s="8652"/>
      <c r="O366" s="8652"/>
      <c r="P366" s="8653"/>
      <c r="Q366" s="8653"/>
      <c r="R366" s="4911">
        <v>0</v>
      </c>
      <c r="S366" s="8651">
        <v>0.54800000000000004</v>
      </c>
      <c r="T366" s="8652"/>
      <c r="U366" s="8653" t="s">
        <v>6408</v>
      </c>
      <c r="V366" s="8653"/>
      <c r="W366" s="4911">
        <v>1</v>
      </c>
      <c r="X366" s="8651">
        <v>0.57199999999999995</v>
      </c>
      <c r="Y366" s="8652"/>
      <c r="Z366" s="8653" t="s">
        <v>6409</v>
      </c>
      <c r="AA366" s="8653"/>
      <c r="AB366" s="4911">
        <v>3</v>
      </c>
      <c r="AI366" s="4552"/>
      <c r="AJ366" s="4552"/>
      <c r="AK366" s="4552"/>
      <c r="AL366" s="4552"/>
      <c r="AM366" s="4552"/>
      <c r="AN366" s="4552"/>
      <c r="AO366" s="4552"/>
      <c r="AP366" s="4552"/>
      <c r="AQ366" s="4552"/>
      <c r="AT366" s="4869">
        <v>0</v>
      </c>
    </row>
    <row r="367" spans="1:46" ht="45" customHeight="1">
      <c r="A367" s="8654" t="s">
        <v>4306</v>
      </c>
      <c r="B367" s="8655"/>
      <c r="C367" s="4889">
        <f>SUM(A367:A369)</f>
        <v>2</v>
      </c>
      <c r="D367" s="8656" t="s">
        <v>6420</v>
      </c>
      <c r="E367" s="8656"/>
      <c r="F367" s="8656"/>
      <c r="G367" s="8656"/>
      <c r="H367" s="8656"/>
      <c r="I367" s="8657"/>
      <c r="J367" s="4910"/>
      <c r="K367" s="8653"/>
      <c r="L367" s="8653"/>
      <c r="M367" s="4911">
        <v>0</v>
      </c>
      <c r="N367" s="8652"/>
      <c r="O367" s="8652"/>
      <c r="P367" s="8653"/>
      <c r="Q367" s="8653"/>
      <c r="R367" s="4911">
        <v>0</v>
      </c>
      <c r="S367" s="8651"/>
      <c r="T367" s="8652"/>
      <c r="U367" s="8653"/>
      <c r="V367" s="8653"/>
      <c r="W367" s="4911">
        <v>0</v>
      </c>
      <c r="X367" s="8651"/>
      <c r="Y367" s="8652"/>
      <c r="Z367" s="8653"/>
      <c r="AA367" s="8653"/>
      <c r="AB367" s="4911">
        <v>0</v>
      </c>
      <c r="AI367" s="4552"/>
      <c r="AJ367" s="4552"/>
      <c r="AK367" s="4552"/>
      <c r="AL367" s="4552"/>
      <c r="AM367" s="4552"/>
      <c r="AN367" s="4552"/>
      <c r="AO367" s="4552"/>
      <c r="AP367" s="4552"/>
      <c r="AQ367" s="4552"/>
      <c r="AT367" s="4869">
        <v>0</v>
      </c>
    </row>
    <row r="368" spans="1:46" ht="35.25" customHeight="1">
      <c r="A368" s="4907">
        <f>IF(B368&gt;0,1,0)</f>
        <v>1</v>
      </c>
      <c r="B368" s="4908">
        <f>IF(ISTEXT(D368),LARGE(B365:B367,1)+1,0)</f>
        <v>8</v>
      </c>
      <c r="C368" s="4909"/>
      <c r="D368" s="8644" t="s">
        <v>6421</v>
      </c>
      <c r="E368" s="8644"/>
      <c r="F368" s="8644"/>
      <c r="G368" s="8644"/>
      <c r="H368" s="8644"/>
      <c r="I368" s="8645"/>
      <c r="J368" s="4910">
        <v>0.112</v>
      </c>
      <c r="K368" s="8653" t="s">
        <v>6409</v>
      </c>
      <c r="L368" s="8653"/>
      <c r="M368" s="4911">
        <v>1</v>
      </c>
      <c r="N368" s="8652">
        <v>0.17460899999999999</v>
      </c>
      <c r="O368" s="8652"/>
      <c r="P368" s="8653" t="s">
        <v>6412</v>
      </c>
      <c r="Q368" s="8653"/>
      <c r="R368" s="4911">
        <v>3</v>
      </c>
      <c r="S368" s="8651"/>
      <c r="T368" s="8652"/>
      <c r="U368" s="8653"/>
      <c r="V368" s="8653"/>
      <c r="W368" s="4911">
        <v>0</v>
      </c>
      <c r="X368" s="8651">
        <v>0.112</v>
      </c>
      <c r="Y368" s="8652"/>
      <c r="Z368" s="8653" t="s">
        <v>6409</v>
      </c>
      <c r="AA368" s="8653"/>
      <c r="AB368" s="4911">
        <v>2</v>
      </c>
      <c r="AI368" s="4552"/>
      <c r="AJ368" s="4552"/>
      <c r="AK368" s="4552"/>
      <c r="AL368" s="4552"/>
      <c r="AM368" s="4552"/>
      <c r="AN368" s="4552"/>
      <c r="AO368" s="4552"/>
      <c r="AP368" s="4552"/>
      <c r="AQ368" s="4552"/>
      <c r="AT368" s="4869">
        <v>0</v>
      </c>
    </row>
    <row r="369" spans="1:54" ht="27" thickBot="1">
      <c r="A369" s="4912">
        <f>IF(B369&gt;0,1,0)</f>
        <v>1</v>
      </c>
      <c r="B369" s="4913">
        <f>IF(ISTEXT(D369),LARGE(B366:B368,1)+1,0)</f>
        <v>9</v>
      </c>
      <c r="C369" s="4914"/>
      <c r="D369" s="8658" t="s">
        <v>6422</v>
      </c>
      <c r="E369" s="8658"/>
      <c r="F369" s="8658"/>
      <c r="G369" s="8658"/>
      <c r="H369" s="8658"/>
      <c r="I369" s="8659"/>
      <c r="J369" s="4915">
        <v>0.109</v>
      </c>
      <c r="K369" s="8660" t="s">
        <v>6409</v>
      </c>
      <c r="L369" s="8660"/>
      <c r="M369" s="4916">
        <v>2</v>
      </c>
      <c r="N369" s="8661">
        <v>0.21210899999999999</v>
      </c>
      <c r="O369" s="8661"/>
      <c r="P369" s="8660" t="s">
        <v>6412</v>
      </c>
      <c r="Q369" s="8660"/>
      <c r="R369" s="4916">
        <v>3</v>
      </c>
      <c r="S369" s="8662"/>
      <c r="T369" s="8661"/>
      <c r="U369" s="8660"/>
      <c r="V369" s="8660"/>
      <c r="W369" s="4916">
        <v>0</v>
      </c>
      <c r="X369" s="8662">
        <v>0.108</v>
      </c>
      <c r="Y369" s="8661"/>
      <c r="Z369" s="8660" t="s">
        <v>6409</v>
      </c>
      <c r="AA369" s="8660"/>
      <c r="AB369" s="4916">
        <v>1</v>
      </c>
      <c r="AI369" s="4552"/>
      <c r="AJ369" s="4552"/>
      <c r="AK369" s="4552"/>
      <c r="AL369" s="4552"/>
      <c r="AM369" s="4552"/>
      <c r="AN369" s="4552"/>
      <c r="AO369" s="4552"/>
      <c r="AP369" s="4552"/>
      <c r="AQ369" s="4552"/>
      <c r="AT369" s="4869">
        <v>0</v>
      </c>
    </row>
    <row r="370" spans="1:54" ht="21.75" customHeight="1">
      <c r="A370" s="4858"/>
      <c r="B370" s="4858"/>
      <c r="C370" s="4858"/>
      <c r="D370" s="4858"/>
      <c r="E370" s="4858"/>
      <c r="F370" s="4858"/>
      <c r="G370" s="4859"/>
      <c r="H370" s="4860"/>
      <c r="I370" s="4917"/>
      <c r="J370" s="4860"/>
      <c r="K370" s="4862"/>
      <c r="L370" s="4861"/>
      <c r="M370" s="4918"/>
      <c r="N370" s="4862"/>
      <c r="O370" s="4860"/>
      <c r="P370" s="4860"/>
      <c r="Q370" s="4860"/>
      <c r="R370" s="4919"/>
      <c r="S370" s="4919"/>
      <c r="T370" s="4859"/>
      <c r="U370" s="4859"/>
      <c r="V370" s="4859"/>
      <c r="W370" s="4859"/>
      <c r="X370" s="4859"/>
      <c r="Y370" s="4859"/>
      <c r="Z370" s="4859"/>
      <c r="AA370" s="4859"/>
      <c r="AB370" s="4859"/>
      <c r="AC370" s="4552"/>
      <c r="AI370" s="4552"/>
      <c r="AJ370" s="4552"/>
      <c r="AK370" s="4552"/>
      <c r="AL370" s="4552"/>
      <c r="AM370" s="4552"/>
      <c r="AN370" s="4552"/>
      <c r="AO370" s="4552"/>
      <c r="AP370" s="4552"/>
      <c r="AQ370" s="4552"/>
    </row>
    <row r="371" spans="1:54" ht="170.25" customHeight="1">
      <c r="A371" s="4631"/>
      <c r="B371" s="4631"/>
      <c r="C371" s="4631"/>
      <c r="D371" s="4631"/>
      <c r="E371" s="4631"/>
      <c r="F371" s="4631"/>
      <c r="G371" s="4632"/>
      <c r="H371" s="4633"/>
      <c r="I371" s="4631"/>
      <c r="J371" s="4631"/>
      <c r="K371" s="4635"/>
      <c r="L371" s="4636"/>
      <c r="M371" s="4637"/>
      <c r="N371" s="4635"/>
      <c r="O371" s="4633"/>
      <c r="P371" s="4633"/>
      <c r="Q371" s="4635"/>
      <c r="R371" s="4638"/>
      <c r="S371" s="4633"/>
      <c r="T371" s="4632"/>
      <c r="U371" s="4632"/>
      <c r="V371" s="4632"/>
      <c r="W371" s="4637"/>
      <c r="X371" s="4632"/>
      <c r="Y371" s="4635"/>
      <c r="Z371" s="4633"/>
      <c r="AA371" s="4632"/>
      <c r="AB371" s="4633"/>
      <c r="AC371" s="4552"/>
      <c r="AI371" s="4552"/>
      <c r="AJ371" s="4552"/>
      <c r="AK371" s="4552"/>
      <c r="AL371" s="4552"/>
      <c r="AM371" s="4552"/>
      <c r="AN371" s="4552"/>
      <c r="AO371" s="4552"/>
      <c r="AP371" s="4552"/>
      <c r="AQ371" s="4552"/>
    </row>
    <row r="372" spans="1:54" s="4564" customFormat="1" ht="42.75" customHeight="1">
      <c r="A372" s="4591"/>
      <c r="B372" s="4920" t="s">
        <v>6349</v>
      </c>
      <c r="C372" s="4921"/>
      <c r="D372" s="4921"/>
      <c r="E372" s="8467" t="s">
        <v>6423</v>
      </c>
      <c r="F372" s="8467"/>
      <c r="G372" s="8467"/>
      <c r="H372" s="8467"/>
      <c r="I372" s="8467"/>
      <c r="J372" s="8467"/>
      <c r="K372" s="8467"/>
      <c r="L372" s="8467"/>
      <c r="M372" s="8467"/>
      <c r="N372" s="8467"/>
      <c r="O372" s="8467"/>
      <c r="P372" s="8467"/>
      <c r="Q372" s="8467"/>
      <c r="R372" s="8467"/>
      <c r="S372" s="8467"/>
      <c r="T372" s="8467"/>
      <c r="U372" s="8467"/>
      <c r="V372" s="8467"/>
      <c r="W372" s="8467"/>
      <c r="X372" s="8467"/>
      <c r="Y372" s="8467"/>
      <c r="Z372" s="8467"/>
      <c r="AA372" s="8467"/>
      <c r="AB372" s="8468"/>
      <c r="AC372" s="4552"/>
      <c r="AI372" s="4552"/>
      <c r="AJ372" s="4552"/>
      <c r="AK372" s="4552"/>
      <c r="AL372" s="4552"/>
      <c r="AM372" s="4552"/>
      <c r="AN372" s="4552"/>
      <c r="AO372" s="4552"/>
      <c r="AP372" s="4552"/>
      <c r="AQ372" s="4552"/>
    </row>
    <row r="373" spans="1:54" s="4922" customFormat="1" ht="24.75" customHeight="1">
      <c r="B373" s="4923"/>
      <c r="D373" s="4924" t="s">
        <v>317</v>
      </c>
      <c r="E373" s="4924" t="s">
        <v>318</v>
      </c>
      <c r="F373" s="4924" t="s">
        <v>319</v>
      </c>
      <c r="G373" s="8663" t="s">
        <v>320</v>
      </c>
      <c r="H373" s="8663"/>
      <c r="I373" s="4924" t="s">
        <v>321</v>
      </c>
      <c r="J373" s="4924" t="s">
        <v>354</v>
      </c>
      <c r="K373" s="8663" t="s">
        <v>355</v>
      </c>
      <c r="L373" s="8663"/>
      <c r="M373" s="8663" t="s">
        <v>4906</v>
      </c>
      <c r="N373" s="8663"/>
      <c r="O373" s="8663" t="s">
        <v>2077</v>
      </c>
      <c r="P373" s="8663"/>
      <c r="Q373" s="8663" t="s">
        <v>2078</v>
      </c>
      <c r="R373" s="8663"/>
      <c r="S373" s="8663" t="s">
        <v>2079</v>
      </c>
      <c r="T373" s="8663"/>
      <c r="U373" s="8663" t="s">
        <v>2080</v>
      </c>
      <c r="V373" s="8663"/>
      <c r="W373" s="8663" t="s">
        <v>360</v>
      </c>
      <c r="X373" s="8663"/>
      <c r="Y373" s="8663" t="s">
        <v>6305</v>
      </c>
      <c r="Z373" s="8663"/>
      <c r="AA373" s="8663" t="s">
        <v>396</v>
      </c>
      <c r="AB373" s="8663"/>
      <c r="AC373" s="4552"/>
    </row>
    <row r="374" spans="1:54" s="4552" customFormat="1" ht="33" customHeight="1">
      <c r="B374" s="8664" t="s">
        <v>6424</v>
      </c>
      <c r="C374" s="8665"/>
      <c r="D374" s="8670" t="s">
        <v>6425</v>
      </c>
      <c r="E374" s="8671"/>
      <c r="F374" s="8671"/>
      <c r="G374" s="8671"/>
      <c r="H374" s="8671"/>
      <c r="I374" s="8671"/>
      <c r="J374" s="8671"/>
      <c r="K374" s="8671"/>
      <c r="L374" s="8672"/>
      <c r="M374" s="8673">
        <v>35</v>
      </c>
      <c r="N374" s="8674"/>
      <c r="O374" s="8675">
        <v>35</v>
      </c>
      <c r="P374" s="8676"/>
      <c r="Q374" s="8677">
        <v>15</v>
      </c>
      <c r="R374" s="8678"/>
      <c r="S374" s="8679">
        <v>15</v>
      </c>
      <c r="T374" s="8680"/>
      <c r="U374" s="8681" t="s">
        <v>6426</v>
      </c>
      <c r="V374" s="8682"/>
      <c r="W374" s="8682"/>
      <c r="X374" s="8682"/>
      <c r="Y374" s="8682"/>
      <c r="Z374" s="8682"/>
      <c r="AA374" s="8682"/>
      <c r="AB374" s="8683"/>
    </row>
    <row r="375" spans="1:54" s="4552" customFormat="1" ht="101.25" customHeight="1">
      <c r="B375" s="8666"/>
      <c r="C375" s="8667"/>
      <c r="D375" s="4925" t="s">
        <v>6427</v>
      </c>
      <c r="E375" s="4926"/>
      <c r="F375" s="4927" t="s">
        <v>6428</v>
      </c>
      <c r="G375" s="8684" t="s">
        <v>6429</v>
      </c>
      <c r="H375" s="8685"/>
      <c r="I375" s="4928" t="s">
        <v>6430</v>
      </c>
      <c r="J375" s="4929" t="s">
        <v>6431</v>
      </c>
      <c r="K375" s="8686" t="s">
        <v>6432</v>
      </c>
      <c r="L375" s="8687"/>
      <c r="M375" s="8707" t="s">
        <v>6260</v>
      </c>
      <c r="N375" s="8708"/>
      <c r="O375" s="8709" t="s">
        <v>6433</v>
      </c>
      <c r="P375" s="8710"/>
      <c r="Q375" s="8711" t="s">
        <v>6434</v>
      </c>
      <c r="R375" s="8712"/>
      <c r="S375" s="8713" t="s">
        <v>6435</v>
      </c>
      <c r="T375" s="8714"/>
      <c r="U375" s="8715" t="s">
        <v>5800</v>
      </c>
      <c r="V375" s="8716"/>
      <c r="W375" s="8715" t="s">
        <v>4294</v>
      </c>
      <c r="X375" s="8716"/>
      <c r="Y375" s="8688" t="s">
        <v>6436</v>
      </c>
      <c r="Z375" s="8689"/>
      <c r="AA375" s="8690" t="s">
        <v>6262</v>
      </c>
      <c r="AB375" s="8691"/>
    </row>
    <row r="376" spans="1:54" s="4552" customFormat="1" ht="32.25" customHeight="1">
      <c r="B376" s="8668"/>
      <c r="C376" s="8669"/>
      <c r="D376" s="4930" t="s">
        <v>6437</v>
      </c>
      <c r="E376" s="4931" t="s">
        <v>6438</v>
      </c>
      <c r="F376" s="8692" t="s">
        <v>6439</v>
      </c>
      <c r="G376" s="8693"/>
      <c r="H376" s="8693"/>
      <c r="I376" s="8693"/>
      <c r="J376" s="8693"/>
      <c r="K376" s="8693"/>
      <c r="L376" s="8694"/>
      <c r="M376" s="8695">
        <v>35</v>
      </c>
      <c r="N376" s="8696"/>
      <c r="O376" s="8697">
        <v>3</v>
      </c>
      <c r="P376" s="8698"/>
      <c r="Q376" s="8699">
        <v>1</v>
      </c>
      <c r="R376" s="8700"/>
      <c r="S376" s="8701">
        <v>1</v>
      </c>
      <c r="T376" s="8702"/>
      <c r="U376" s="8703" t="s">
        <v>6440</v>
      </c>
      <c r="V376" s="8704"/>
      <c r="W376" s="8703" t="s">
        <v>6440</v>
      </c>
      <c r="X376" s="8704"/>
      <c r="Y376" s="8705" t="s">
        <v>6441</v>
      </c>
      <c r="Z376" s="8706"/>
      <c r="AA376" s="8729" t="s">
        <v>6442</v>
      </c>
      <c r="AB376" s="8730"/>
      <c r="AD376" s="4932" t="s">
        <v>5800</v>
      </c>
      <c r="AE376" s="4932" t="s">
        <v>5800</v>
      </c>
      <c r="AF376" s="4932" t="s">
        <v>5800</v>
      </c>
      <c r="AG376" s="8731" t="s">
        <v>5800</v>
      </c>
      <c r="AH376" s="8731"/>
      <c r="AI376" s="4932" t="s">
        <v>5800</v>
      </c>
      <c r="AJ376" s="4932" t="s">
        <v>5800</v>
      </c>
      <c r="AK376" s="8731" t="s">
        <v>5800</v>
      </c>
      <c r="AL376" s="8731"/>
      <c r="AM376" s="8717" t="s">
        <v>6443</v>
      </c>
      <c r="AN376" s="8717"/>
      <c r="AO376" s="8717" t="s">
        <v>6443</v>
      </c>
      <c r="AP376" s="8717"/>
      <c r="AQ376" s="8717" t="s">
        <v>6443</v>
      </c>
      <c r="AR376" s="8717"/>
      <c r="AS376" s="8717" t="s">
        <v>6443</v>
      </c>
      <c r="AT376" s="8717"/>
      <c r="AU376" s="8717" t="s">
        <v>6443</v>
      </c>
      <c r="AV376" s="8717"/>
      <c r="AW376" s="8717" t="s">
        <v>6443</v>
      </c>
      <c r="AX376" s="8717"/>
      <c r="AY376" s="8717" t="s">
        <v>6443</v>
      </c>
      <c r="AZ376" s="8717"/>
      <c r="BA376" s="8718"/>
      <c r="BB376" s="8719"/>
    </row>
    <row r="377" spans="1:54" s="4552" customFormat="1" ht="30" customHeight="1">
      <c r="B377" s="8720" t="s">
        <v>6444</v>
      </c>
      <c r="C377" s="8721"/>
      <c r="D377" s="4933">
        <f>MIN(AK377:AY377)</f>
        <v>0.11</v>
      </c>
      <c r="E377" s="4933">
        <f>MAX(AK377:AY377)</f>
        <v>98.181818181818187</v>
      </c>
      <c r="F377" s="4934">
        <f>MIN(AD377:AK377)</f>
        <v>9.8000000000000004E-2</v>
      </c>
      <c r="G377" s="8722">
        <f>RANK(I377,AK377:AY377)</f>
        <v>1</v>
      </c>
      <c r="H377" s="8723"/>
      <c r="I377" s="4935">
        <f>SUM(K377:S377)</f>
        <v>98.181818181818187</v>
      </c>
      <c r="J377" s="4936">
        <f>IF(Y377=0,0,IF(Y377=1,1,IF(Y377=2,2,IF(Y377=3,3,""))))</f>
        <v>1</v>
      </c>
      <c r="K377" s="8724">
        <f>IF(ISBLANK(U377),0,IF(U377=0,0,RANK(U377,AD377:AK377,1)))</f>
        <v>2</v>
      </c>
      <c r="L377" s="8725"/>
      <c r="M377" s="8726">
        <f>F377/U377*M374</f>
        <v>31.181818181818183</v>
      </c>
      <c r="N377" s="8727"/>
      <c r="O377" s="8728">
        <f>O376/O376*O374</f>
        <v>35</v>
      </c>
      <c r="P377" s="8727"/>
      <c r="Q377" s="8728">
        <f>Q376/Q376*Q374</f>
        <v>15</v>
      </c>
      <c r="R377" s="8727"/>
      <c r="S377" s="8728">
        <f>S376/S376*S374</f>
        <v>15</v>
      </c>
      <c r="T377" s="8727"/>
      <c r="U377" s="8740">
        <v>0.11</v>
      </c>
      <c r="V377" s="8741"/>
      <c r="W377" s="8742" t="s">
        <v>6445</v>
      </c>
      <c r="X377" s="8743"/>
      <c r="Y377" s="8744">
        <v>1</v>
      </c>
      <c r="Z377" s="8745"/>
      <c r="AA377" s="8690">
        <v>3</v>
      </c>
      <c r="AB377" s="8691"/>
      <c r="AD377" s="4937">
        <f>U377</f>
        <v>0.11</v>
      </c>
      <c r="AE377" s="4937">
        <v>0.16</v>
      </c>
      <c r="AF377" s="4937">
        <v>0.161</v>
      </c>
      <c r="AG377" s="8738">
        <v>0.158</v>
      </c>
      <c r="AH377" s="8738"/>
      <c r="AI377" s="4937">
        <v>0.16500000000000001</v>
      </c>
      <c r="AJ377" s="4937">
        <v>9.8000000000000004E-2</v>
      </c>
      <c r="AK377" s="8738">
        <v>0.11</v>
      </c>
      <c r="AL377" s="8739"/>
      <c r="AM377" s="8732">
        <f>I377</f>
        <v>98.181818181818187</v>
      </c>
      <c r="AN377" s="8733"/>
      <c r="AO377" s="8732">
        <v>96.481818181818184</v>
      </c>
      <c r="AP377" s="8733"/>
      <c r="AQ377" s="8732">
        <v>96.681818181818187</v>
      </c>
      <c r="AR377" s="8733"/>
      <c r="AS377" s="8732">
        <v>96.191818181818192</v>
      </c>
      <c r="AT377" s="8733"/>
      <c r="AU377" s="8732">
        <v>95.38181818181819</v>
      </c>
      <c r="AV377" s="8733"/>
      <c r="AW377" s="8732">
        <v>95.981818181818184</v>
      </c>
      <c r="AX377" s="8733"/>
      <c r="AY377" s="8732">
        <v>96.431818181818187</v>
      </c>
      <c r="AZ377" s="8733"/>
      <c r="BA377" s="8734"/>
      <c r="BB377" s="8735"/>
    </row>
    <row r="378" spans="1:54" s="4552" customFormat="1" ht="30" customHeight="1">
      <c r="B378" s="8736" t="s">
        <v>6388</v>
      </c>
      <c r="C378" s="8737"/>
      <c r="D378" s="4933">
        <f>MIN(AK378:AY378)</f>
        <v>1.1200000000000001</v>
      </c>
      <c r="E378" s="4933">
        <f>MAX(AK378:AY378)</f>
        <v>101.64285714285714</v>
      </c>
      <c r="F378" s="4938">
        <f>MIN(AD378:AK378)</f>
        <v>0.97</v>
      </c>
      <c r="G378" s="8722">
        <f>RANK(I378,AK378:AY378)</f>
        <v>1</v>
      </c>
      <c r="H378" s="8723"/>
      <c r="I378" s="4935">
        <f>SUM(K378:S378)</f>
        <v>101.64285714285714</v>
      </c>
      <c r="J378" s="4936">
        <f>IF(Y378=0,0,IF(Y378=1,1,IF(Y378=2,2,IF(Y378=3,3,""))))</f>
        <v>0</v>
      </c>
      <c r="K378" s="8724">
        <f>IF(ISBLANK(U378),0,IF(U378=0,0,RANK(U378,AD378:AK378,1)))</f>
        <v>2</v>
      </c>
      <c r="L378" s="8725"/>
      <c r="M378" s="8726">
        <f>F378/U378*M374</f>
        <v>34.642857142857146</v>
      </c>
      <c r="N378" s="8727"/>
      <c r="O378" s="8728">
        <f>O376/O376*O374</f>
        <v>35</v>
      </c>
      <c r="P378" s="8727"/>
      <c r="Q378" s="8728">
        <f>Q376/Q376*Q374</f>
        <v>15</v>
      </c>
      <c r="R378" s="8727"/>
      <c r="S378" s="8728">
        <f>S376/S376*S374</f>
        <v>15</v>
      </c>
      <c r="T378" s="8727"/>
      <c r="U378" s="8740">
        <v>0.98</v>
      </c>
      <c r="V378" s="8741"/>
      <c r="W378" s="8742" t="s">
        <v>6446</v>
      </c>
      <c r="X378" s="8743"/>
      <c r="Y378" s="8744"/>
      <c r="Z378" s="8745"/>
      <c r="AA378" s="8746">
        <v>2</v>
      </c>
      <c r="AB378" s="8747"/>
      <c r="AD378" s="4937">
        <f>U378</f>
        <v>0.98</v>
      </c>
      <c r="AE378" s="4937">
        <v>0.97</v>
      </c>
      <c r="AF378" s="4937">
        <v>1</v>
      </c>
      <c r="AG378" s="8738">
        <v>1.05</v>
      </c>
      <c r="AH378" s="8738"/>
      <c r="AI378" s="4937">
        <v>1.1499999999999999</v>
      </c>
      <c r="AJ378" s="4937">
        <v>1.1299999999999999</v>
      </c>
      <c r="AK378" s="8738">
        <v>1.1200000000000001</v>
      </c>
      <c r="AL378" s="8739"/>
      <c r="AM378" s="8732">
        <f>I378</f>
        <v>101.64285714285714</v>
      </c>
      <c r="AN378" s="8733"/>
      <c r="AO378" s="8732">
        <v>87.293333333333337</v>
      </c>
      <c r="AP378" s="8733"/>
      <c r="AQ378" s="8732">
        <v>87.533333333333331</v>
      </c>
      <c r="AR378" s="8733"/>
      <c r="AS378" s="8732">
        <v>87.783333333333331</v>
      </c>
      <c r="AT378" s="8733"/>
      <c r="AU378" s="8732">
        <v>86.483333333333334</v>
      </c>
      <c r="AV378" s="8733"/>
      <c r="AW378" s="8732">
        <v>87.083333333333329</v>
      </c>
      <c r="AX378" s="8733"/>
      <c r="AY378" s="8732">
        <v>87.583333333333329</v>
      </c>
      <c r="AZ378" s="8733"/>
      <c r="BA378" s="8734"/>
      <c r="BB378" s="8735"/>
    </row>
    <row r="379" spans="1:54" s="4552" customFormat="1" ht="30" customHeight="1">
      <c r="B379" s="8736" t="s">
        <v>6389</v>
      </c>
      <c r="C379" s="8737"/>
      <c r="D379" s="4933">
        <f>MIN(AK379:AY379)</f>
        <v>1.1100000000000001</v>
      </c>
      <c r="E379" s="4933">
        <f>MAX(AK379:AY379)</f>
        <v>90.215000000000003</v>
      </c>
      <c r="F379" s="4938">
        <f>MIN(AD379:AK379)</f>
        <v>1.0980000000000001</v>
      </c>
      <c r="G379" s="8722">
        <f>RANK(I379,AK379:AY379)</f>
        <v>1</v>
      </c>
      <c r="H379" s="8723"/>
      <c r="I379" s="4935">
        <f>SUM(K379:S379)</f>
        <v>90.215000000000003</v>
      </c>
      <c r="J379" s="4936">
        <f>IF(Y379=0,0,IF(Y379=1,1,IF(Y379=2,2,IF(Y379=3,3,""))))</f>
        <v>0</v>
      </c>
      <c r="K379" s="8724">
        <f>IF(ISBLANK(U379),0,IF(U379=0,0,RANK(U379,AD379:AK379,1)))</f>
        <v>6</v>
      </c>
      <c r="L379" s="8725"/>
      <c r="M379" s="8726">
        <f>F379/U379*M374</f>
        <v>19.215</v>
      </c>
      <c r="N379" s="8727"/>
      <c r="O379" s="8728">
        <f>O376/O376*O374</f>
        <v>35</v>
      </c>
      <c r="P379" s="8727"/>
      <c r="Q379" s="8728">
        <f>Q376/Q376*Q374</f>
        <v>15</v>
      </c>
      <c r="R379" s="8727"/>
      <c r="S379" s="8728">
        <f>S376/S376*S374</f>
        <v>15</v>
      </c>
      <c r="T379" s="8727"/>
      <c r="U379" s="8740">
        <v>2</v>
      </c>
      <c r="V379" s="8741"/>
      <c r="W379" s="8742" t="s">
        <v>6447</v>
      </c>
      <c r="X379" s="8743"/>
      <c r="Y379" s="8744"/>
      <c r="Z379" s="8745"/>
      <c r="AA379" s="8746">
        <v>1</v>
      </c>
      <c r="AB379" s="8747"/>
      <c r="AD379" s="4937">
        <f>U379</f>
        <v>2</v>
      </c>
      <c r="AE379" s="4937">
        <v>2</v>
      </c>
      <c r="AF379" s="4937">
        <v>1.161</v>
      </c>
      <c r="AG379" s="8738">
        <v>1.1579999999999999</v>
      </c>
      <c r="AH379" s="8738"/>
      <c r="AI379" s="4937">
        <v>1.165</v>
      </c>
      <c r="AJ379" s="4937">
        <v>1.0980000000000001</v>
      </c>
      <c r="AK379" s="8738">
        <v>1.1100000000000001</v>
      </c>
      <c r="AL379" s="8739"/>
      <c r="AM379" s="8732">
        <f>I379</f>
        <v>90.215000000000003</v>
      </c>
      <c r="AN379" s="8733"/>
      <c r="AO379" s="8732">
        <v>60.87</v>
      </c>
      <c r="AP379" s="8733"/>
      <c r="AQ379" s="8732">
        <v>60.86</v>
      </c>
      <c r="AR379" s="8733"/>
      <c r="AS379" s="8732">
        <v>60.85</v>
      </c>
      <c r="AT379" s="8733"/>
      <c r="AU379" s="8732">
        <v>60.84</v>
      </c>
      <c r="AV379" s="8733"/>
      <c r="AW379" s="8732">
        <v>60.83</v>
      </c>
      <c r="AX379" s="8733"/>
      <c r="AY379" s="8732">
        <v>60.82</v>
      </c>
      <c r="AZ379" s="8733"/>
      <c r="BA379" s="8734"/>
      <c r="BB379" s="8735"/>
    </row>
    <row r="380" spans="1:54" s="4552" customFormat="1" ht="30" customHeight="1">
      <c r="B380" s="8748" t="s">
        <v>6448</v>
      </c>
      <c r="C380" s="8749"/>
      <c r="D380" s="4939">
        <f>MIN(AK380:AY380)</f>
        <v>1.2549999999999999</v>
      </c>
      <c r="E380" s="4939">
        <f>MAX(AK380:AY380)</f>
        <v>101</v>
      </c>
      <c r="F380" s="4940">
        <f>MIN(AD380:AK380)</f>
        <v>1.25</v>
      </c>
      <c r="G380" s="8750">
        <f>RANK(I380,AK380:AY380)</f>
        <v>1</v>
      </c>
      <c r="H380" s="8751"/>
      <c r="I380" s="4935">
        <f>SUM(K380:S380)</f>
        <v>101</v>
      </c>
      <c r="J380" s="4941">
        <f>IF(Y380=0,0,IF(Y380=1,1,IF(Y380=2,2,IF(Y380=3,3,""))))</f>
        <v>0</v>
      </c>
      <c r="K380" s="8752">
        <f>IF(ISBLANK(U380),0,IF(U380=0,0,RANK(U380,AD380:AK380,1)))</f>
        <v>1</v>
      </c>
      <c r="L380" s="8753"/>
      <c r="M380" s="8754">
        <f>F380/U380*M374</f>
        <v>35</v>
      </c>
      <c r="N380" s="8755"/>
      <c r="O380" s="8756">
        <f>O376/O376*O374</f>
        <v>35</v>
      </c>
      <c r="P380" s="8755"/>
      <c r="Q380" s="8756">
        <f>Q376/Q376*Q374</f>
        <v>15</v>
      </c>
      <c r="R380" s="8755"/>
      <c r="S380" s="8756">
        <f>S376/S376*S374</f>
        <v>15</v>
      </c>
      <c r="T380" s="8755"/>
      <c r="U380" s="8757">
        <v>1.25</v>
      </c>
      <c r="V380" s="8758"/>
      <c r="W380" s="8761"/>
      <c r="X380" s="8762"/>
      <c r="Y380" s="8759"/>
      <c r="Z380" s="8760"/>
      <c r="AA380" s="8729">
        <v>1</v>
      </c>
      <c r="AB380" s="8763"/>
      <c r="AD380" s="4942">
        <f>U380</f>
        <v>1.25</v>
      </c>
      <c r="AE380" s="4942">
        <v>1.63</v>
      </c>
      <c r="AF380" s="4942">
        <v>1.39</v>
      </c>
      <c r="AG380" s="8770">
        <v>1.288</v>
      </c>
      <c r="AH380" s="8770"/>
      <c r="AI380" s="4942">
        <v>1.25</v>
      </c>
      <c r="AJ380" s="4942">
        <v>1.262</v>
      </c>
      <c r="AK380" s="8770">
        <v>1.2549999999999999</v>
      </c>
      <c r="AL380" s="8771"/>
      <c r="AM380" s="8764">
        <f>I380</f>
        <v>101</v>
      </c>
      <c r="AN380" s="8765"/>
      <c r="AO380" s="8764">
        <v>76.676666666666662</v>
      </c>
      <c r="AP380" s="8765"/>
      <c r="AQ380" s="8764">
        <v>76.916666666666657</v>
      </c>
      <c r="AR380" s="8765"/>
      <c r="AS380" s="8764">
        <v>77.166666666666657</v>
      </c>
      <c r="AT380" s="8765"/>
      <c r="AU380" s="8764">
        <v>75.86666666666666</v>
      </c>
      <c r="AV380" s="8765"/>
      <c r="AW380" s="8764">
        <v>76.466666666666654</v>
      </c>
      <c r="AX380" s="8765"/>
      <c r="AY380" s="8764">
        <v>76.966666666666654</v>
      </c>
      <c r="AZ380" s="8765"/>
      <c r="BA380" s="8766"/>
      <c r="BB380" s="8767"/>
    </row>
    <row r="381" spans="1:54" s="4552" customFormat="1" ht="30" customHeight="1">
      <c r="B381" s="4943"/>
      <c r="C381" s="4944"/>
      <c r="D381" s="4944"/>
      <c r="E381" s="4944"/>
      <c r="F381" s="4944"/>
      <c r="G381" s="8768"/>
      <c r="H381" s="8768"/>
      <c r="I381" s="4944"/>
      <c r="J381" s="4944"/>
      <c r="K381" s="8768"/>
      <c r="L381" s="8768"/>
      <c r="M381" s="8768"/>
      <c r="N381" s="8768"/>
      <c r="O381" s="8768"/>
      <c r="P381" s="8768"/>
      <c r="Q381" s="8768"/>
      <c r="R381" s="8768"/>
      <c r="S381" s="8768"/>
      <c r="T381" s="8768"/>
      <c r="U381" s="8768"/>
      <c r="V381" s="8768"/>
      <c r="W381" s="4944"/>
      <c r="X381" s="4944"/>
      <c r="Y381" s="4944"/>
      <c r="Z381" s="4944"/>
      <c r="AA381" s="8768"/>
      <c r="AB381" s="8769"/>
    </row>
    <row r="382" spans="1:54" s="4552" customFormat="1" ht="30" customHeight="1">
      <c r="A382" s="4570"/>
      <c r="B382" s="4945"/>
      <c r="C382" s="4945"/>
      <c r="D382" s="4945"/>
      <c r="E382" s="4945"/>
      <c r="F382" s="4945"/>
      <c r="G382" s="4945"/>
      <c r="H382" s="4945"/>
      <c r="I382" s="4945"/>
      <c r="J382" s="4945"/>
      <c r="K382" s="4945"/>
      <c r="L382" s="4945"/>
      <c r="M382" s="4945"/>
      <c r="N382" s="4945"/>
      <c r="O382" s="4945"/>
      <c r="P382" s="4945"/>
      <c r="Q382" s="4945"/>
      <c r="R382" s="4945"/>
      <c r="S382" s="4570"/>
      <c r="T382" s="4570"/>
      <c r="U382" s="4570"/>
      <c r="V382" s="4570"/>
      <c r="W382" s="4570"/>
      <c r="X382" s="4570"/>
      <c r="Y382" s="4570"/>
      <c r="Z382" s="4570"/>
      <c r="AA382" s="4570"/>
      <c r="AB382" s="4570"/>
    </row>
    <row r="383" spans="1:54" s="4552" customFormat="1" ht="30" customHeight="1">
      <c r="A383" s="4570"/>
      <c r="B383" s="4945"/>
      <c r="C383" s="4822"/>
      <c r="D383" s="4946" t="s">
        <v>6449</v>
      </c>
      <c r="E383" s="4574" t="s">
        <v>6450</v>
      </c>
      <c r="F383" s="4574" t="s">
        <v>6451</v>
      </c>
      <c r="G383" s="4574"/>
      <c r="H383" s="4574"/>
      <c r="I383" s="4574"/>
      <c r="J383" s="4574"/>
      <c r="K383" s="4574"/>
      <c r="L383" s="4574"/>
      <c r="M383" s="4574"/>
      <c r="N383" s="4574"/>
      <c r="O383" s="4574"/>
      <c r="P383" s="4574"/>
      <c r="Q383" s="4947"/>
      <c r="R383" s="4947"/>
      <c r="S383" s="4568"/>
      <c r="T383" s="4568"/>
      <c r="U383" s="4568"/>
      <c r="V383" s="4568"/>
      <c r="W383" s="4568"/>
      <c r="X383" s="4568"/>
      <c r="Y383" s="4568"/>
      <c r="Z383" s="4568"/>
      <c r="AA383" s="4568"/>
      <c r="AB383" s="4568"/>
    </row>
    <row r="384" spans="1:54" s="4552" customFormat="1" ht="30" customHeight="1">
      <c r="A384" s="4570"/>
      <c r="B384" s="4945"/>
      <c r="C384" s="4822"/>
      <c r="D384" s="4948"/>
      <c r="E384" s="4949" t="s">
        <v>319</v>
      </c>
      <c r="F384" s="4947" t="s">
        <v>6452</v>
      </c>
      <c r="G384" s="4947"/>
      <c r="H384" s="4947"/>
      <c r="I384" s="4947"/>
      <c r="J384" s="4947"/>
      <c r="K384" s="4947"/>
      <c r="L384" s="4947"/>
      <c r="M384" s="4947"/>
      <c r="N384" s="4947"/>
      <c r="O384" s="4947"/>
      <c r="P384" s="4947"/>
      <c r="Q384" s="4947"/>
      <c r="R384" s="4947"/>
      <c r="S384" s="4568"/>
      <c r="T384" s="4568"/>
      <c r="U384" s="4568"/>
      <c r="V384" s="4568"/>
      <c r="W384" s="4568"/>
      <c r="X384" s="4568"/>
      <c r="Y384" s="4568"/>
      <c r="Z384" s="4568"/>
      <c r="AA384" s="4568"/>
      <c r="AB384" s="4568"/>
    </row>
    <row r="385" spans="1:28" s="4552" customFormat="1" ht="30" customHeight="1">
      <c r="A385" s="4570"/>
      <c r="B385" s="4945"/>
      <c r="C385" s="4822"/>
      <c r="D385" s="4948"/>
      <c r="E385" s="4949" t="s">
        <v>320</v>
      </c>
      <c r="F385" s="4947" t="s">
        <v>6453</v>
      </c>
      <c r="G385" s="4947"/>
      <c r="H385" s="4947"/>
      <c r="I385" s="4947"/>
      <c r="J385" s="4947"/>
      <c r="K385" s="4947"/>
      <c r="L385" s="4947"/>
      <c r="M385" s="4947"/>
      <c r="N385" s="4947"/>
      <c r="O385" s="4947"/>
      <c r="P385" s="4947"/>
      <c r="Q385" s="4947"/>
      <c r="R385" s="4947"/>
      <c r="S385" s="4568"/>
      <c r="T385" s="4568"/>
      <c r="U385" s="4568"/>
      <c r="V385" s="4568"/>
      <c r="W385" s="4568"/>
      <c r="X385" s="4568"/>
      <c r="Y385" s="4568"/>
      <c r="Z385" s="4568"/>
      <c r="AA385" s="4568"/>
      <c r="AB385" s="4568"/>
    </row>
    <row r="386" spans="1:28" s="4552" customFormat="1" ht="30" customHeight="1">
      <c r="A386" s="4570"/>
      <c r="B386" s="4945"/>
      <c r="C386" s="4822"/>
      <c r="D386" s="4948"/>
      <c r="E386" s="4949" t="s">
        <v>321</v>
      </c>
      <c r="F386" s="4947" t="s">
        <v>6454</v>
      </c>
      <c r="G386" s="4947"/>
      <c r="H386" s="4947"/>
      <c r="I386" s="4947"/>
      <c r="J386" s="4947"/>
      <c r="K386" s="4947"/>
      <c r="L386" s="4947"/>
      <c r="M386" s="4947"/>
      <c r="N386" s="4947"/>
      <c r="O386" s="4947"/>
      <c r="P386" s="4947"/>
      <c r="Q386" s="4947"/>
      <c r="R386" s="4947"/>
      <c r="S386" s="4568"/>
      <c r="T386" s="4568"/>
      <c r="U386" s="4568"/>
      <c r="V386" s="4568"/>
      <c r="W386" s="4568"/>
      <c r="X386" s="4568"/>
      <c r="Y386" s="4568"/>
      <c r="Z386" s="4568"/>
      <c r="AA386" s="4568"/>
      <c r="AB386" s="4568"/>
    </row>
    <row r="387" spans="1:28" s="4552" customFormat="1" ht="30" customHeight="1">
      <c r="A387" s="4570"/>
      <c r="B387" s="4945"/>
      <c r="C387" s="4822"/>
      <c r="D387" s="4948"/>
      <c r="E387" s="4950" t="s">
        <v>354</v>
      </c>
      <c r="F387" s="4947" t="s">
        <v>6455</v>
      </c>
      <c r="G387" s="4947"/>
      <c r="H387" s="4947"/>
      <c r="I387" s="4947"/>
      <c r="J387" s="4947"/>
      <c r="K387" s="4947"/>
      <c r="L387" s="4947"/>
      <c r="M387" s="4947"/>
      <c r="N387" s="4947"/>
      <c r="O387" s="4947"/>
      <c r="P387" s="4947"/>
      <c r="Q387" s="4947"/>
      <c r="R387" s="4947"/>
      <c r="S387" s="4568"/>
      <c r="T387" s="4568"/>
      <c r="U387" s="4568"/>
      <c r="V387" s="4568"/>
      <c r="W387" s="4568"/>
      <c r="X387" s="4568"/>
      <c r="Y387" s="4568"/>
      <c r="Z387" s="4568"/>
      <c r="AA387" s="4568"/>
      <c r="AB387" s="4568"/>
    </row>
    <row r="388" spans="1:28" s="4552" customFormat="1" ht="30" customHeight="1">
      <c r="A388" s="4570"/>
      <c r="B388" s="4945"/>
      <c r="C388" s="4822"/>
      <c r="D388" s="4948"/>
      <c r="E388" s="4950" t="s">
        <v>354</v>
      </c>
      <c r="F388" s="4947" t="s">
        <v>6456</v>
      </c>
      <c r="G388" s="4947"/>
      <c r="H388" s="4947"/>
      <c r="I388" s="4947"/>
      <c r="J388" s="4947"/>
      <c r="K388" s="4947"/>
      <c r="L388" s="4947"/>
      <c r="M388" s="4947"/>
      <c r="N388" s="4947"/>
      <c r="O388" s="4947"/>
      <c r="P388" s="4947"/>
      <c r="Q388" s="4947"/>
      <c r="R388" s="4947"/>
      <c r="S388" s="4568"/>
      <c r="T388" s="4568"/>
      <c r="U388" s="4568"/>
      <c r="V388" s="4568"/>
      <c r="W388" s="4568"/>
      <c r="X388" s="4568"/>
      <c r="Y388" s="4568"/>
      <c r="Z388" s="4568"/>
      <c r="AA388" s="4568"/>
      <c r="AB388" s="4568"/>
    </row>
    <row r="389" spans="1:28" s="4552" customFormat="1" ht="30" customHeight="1">
      <c r="A389" s="4570"/>
      <c r="B389" s="4945"/>
      <c r="C389" s="4822"/>
      <c r="D389" s="4948"/>
      <c r="E389" s="4950" t="s">
        <v>354</v>
      </c>
      <c r="F389" s="4947" t="s">
        <v>6457</v>
      </c>
      <c r="G389" s="4947"/>
      <c r="H389" s="4947"/>
      <c r="I389" s="4947"/>
      <c r="J389" s="4947"/>
      <c r="K389" s="4947"/>
      <c r="L389" s="4947"/>
      <c r="M389" s="4947"/>
      <c r="N389" s="4947"/>
      <c r="O389" s="4947"/>
      <c r="P389" s="4947"/>
      <c r="Q389" s="4947"/>
      <c r="R389" s="4947"/>
      <c r="S389" s="4568"/>
      <c r="T389" s="4568"/>
      <c r="U389" s="4568"/>
      <c r="V389" s="4568"/>
      <c r="W389" s="4568"/>
      <c r="X389" s="4568"/>
      <c r="Y389" s="4568"/>
      <c r="Z389" s="4568"/>
      <c r="AA389" s="4568"/>
      <c r="AB389" s="4568"/>
    </row>
    <row r="390" spans="1:28" s="4552" customFormat="1" ht="30" customHeight="1">
      <c r="A390" s="4570"/>
      <c r="B390" s="4945"/>
      <c r="C390" s="4822"/>
      <c r="D390" s="4951"/>
      <c r="E390" s="4950" t="s">
        <v>354</v>
      </c>
      <c r="F390" s="4952" t="s">
        <v>6458</v>
      </c>
      <c r="G390" s="4947"/>
      <c r="H390" s="4947"/>
      <c r="I390" s="4947"/>
      <c r="J390" s="4947"/>
      <c r="K390" s="4947"/>
      <c r="L390" s="4947"/>
      <c r="M390" s="4947"/>
      <c r="N390" s="4947"/>
      <c r="O390" s="4947"/>
      <c r="P390" s="4947"/>
      <c r="Q390" s="4947"/>
      <c r="R390" s="4947"/>
      <c r="S390" s="4568"/>
      <c r="T390" s="4568"/>
      <c r="U390" s="4568"/>
      <c r="V390" s="4568"/>
      <c r="W390" s="4568"/>
      <c r="X390" s="4568"/>
      <c r="Y390" s="4568"/>
      <c r="Z390" s="4568"/>
      <c r="AA390" s="4568"/>
      <c r="AB390" s="4568"/>
    </row>
    <row r="391" spans="1:28" s="4552" customFormat="1" ht="30" customHeight="1">
      <c r="A391" s="4570"/>
      <c r="B391" s="4945"/>
      <c r="C391" s="4822"/>
      <c r="D391" s="4948"/>
      <c r="E391" s="4950" t="s">
        <v>354</v>
      </c>
      <c r="F391" s="4947" t="s">
        <v>6459</v>
      </c>
      <c r="G391" s="4947"/>
      <c r="H391" s="4947"/>
      <c r="I391" s="4947"/>
      <c r="J391" s="4947"/>
      <c r="K391" s="4947"/>
      <c r="L391" s="4947"/>
      <c r="M391" s="4947"/>
      <c r="N391" s="4947"/>
      <c r="O391" s="4947"/>
      <c r="P391" s="4947"/>
      <c r="Q391" s="4947"/>
      <c r="R391" s="4947"/>
      <c r="S391" s="4568"/>
      <c r="T391" s="4568"/>
      <c r="U391" s="4568"/>
      <c r="V391" s="4568"/>
      <c r="W391" s="4568"/>
      <c r="X391" s="4568"/>
      <c r="Y391" s="4568"/>
      <c r="Z391" s="4568"/>
      <c r="AA391" s="4568"/>
      <c r="AB391" s="4568"/>
    </row>
    <row r="392" spans="1:28" s="4552" customFormat="1" ht="30" customHeight="1">
      <c r="A392" s="4570"/>
      <c r="B392" s="4945"/>
      <c r="C392" s="4822"/>
      <c r="D392" s="4948"/>
      <c r="E392" s="4949" t="s">
        <v>355</v>
      </c>
      <c r="F392" s="4947" t="s">
        <v>6460</v>
      </c>
      <c r="G392" s="4947"/>
      <c r="H392" s="4947"/>
      <c r="I392" s="4947"/>
      <c r="J392" s="4947"/>
      <c r="K392" s="4947"/>
      <c r="L392" s="4947"/>
      <c r="M392" s="4947"/>
      <c r="N392" s="4947"/>
      <c r="O392" s="4947"/>
      <c r="P392" s="4947"/>
      <c r="Q392" s="4947"/>
      <c r="R392" s="4947"/>
      <c r="S392" s="4568"/>
      <c r="T392" s="4568"/>
      <c r="U392" s="4568"/>
      <c r="V392" s="4568"/>
      <c r="W392" s="4568"/>
      <c r="X392" s="4568"/>
      <c r="Y392" s="4568"/>
      <c r="Z392" s="4568"/>
      <c r="AA392" s="4568"/>
      <c r="AB392" s="4568"/>
    </row>
    <row r="393" spans="1:28" s="4552" customFormat="1" ht="30" customHeight="1">
      <c r="A393" s="4570"/>
      <c r="B393" s="4945"/>
      <c r="C393" s="4822"/>
      <c r="D393" s="4948"/>
      <c r="E393" s="4949" t="s">
        <v>4906</v>
      </c>
      <c r="F393" s="4947" t="s">
        <v>6461</v>
      </c>
      <c r="G393" s="4947"/>
      <c r="H393" s="4947"/>
      <c r="I393" s="4947"/>
      <c r="J393" s="4947"/>
      <c r="K393" s="4947"/>
      <c r="L393" s="4947"/>
      <c r="M393" s="4947"/>
      <c r="N393" s="4947"/>
      <c r="O393" s="4947"/>
      <c r="P393" s="4947"/>
      <c r="Q393" s="4947"/>
      <c r="R393" s="4947"/>
      <c r="S393" s="4568"/>
      <c r="T393" s="4568"/>
      <c r="U393" s="4568"/>
      <c r="V393" s="4568"/>
      <c r="W393" s="4568"/>
      <c r="X393" s="4568"/>
      <c r="Y393" s="4568"/>
      <c r="Z393" s="4568"/>
      <c r="AA393" s="4568"/>
      <c r="AB393" s="4568"/>
    </row>
    <row r="394" spans="1:28" s="4552" customFormat="1" ht="30" customHeight="1">
      <c r="A394" s="4570"/>
      <c r="B394" s="4945"/>
      <c r="C394" s="4822"/>
      <c r="D394" s="4948"/>
      <c r="E394" s="4949" t="s">
        <v>2077</v>
      </c>
      <c r="F394" s="4947" t="s">
        <v>6462</v>
      </c>
      <c r="G394" s="4947"/>
      <c r="H394" s="4947"/>
      <c r="I394" s="4947"/>
      <c r="J394" s="4947"/>
      <c r="K394" s="4947"/>
      <c r="L394" s="4947"/>
      <c r="M394" s="4947"/>
      <c r="N394" s="4947"/>
      <c r="O394" s="4947"/>
      <c r="P394" s="4947"/>
      <c r="Q394" s="4947"/>
      <c r="R394" s="4947"/>
      <c r="S394" s="4568"/>
      <c r="T394" s="4568"/>
      <c r="U394" s="4568"/>
      <c r="V394" s="4568"/>
      <c r="W394" s="4568"/>
      <c r="X394" s="4568"/>
      <c r="Y394" s="4568"/>
      <c r="Z394" s="4568"/>
      <c r="AA394" s="4568"/>
      <c r="AB394" s="4568"/>
    </row>
    <row r="395" spans="1:28" s="4552" customFormat="1" ht="30" customHeight="1">
      <c r="A395" s="4570"/>
      <c r="B395" s="4945"/>
      <c r="C395" s="4822"/>
      <c r="D395" s="4948"/>
      <c r="E395" s="4949" t="s">
        <v>2078</v>
      </c>
      <c r="F395" s="4947" t="s">
        <v>6463</v>
      </c>
      <c r="G395" s="4947"/>
      <c r="H395" s="4947"/>
      <c r="I395" s="4947"/>
      <c r="J395" s="4947"/>
      <c r="K395" s="4947"/>
      <c r="L395" s="4947"/>
      <c r="M395" s="4947"/>
      <c r="N395" s="4947"/>
      <c r="O395" s="4947"/>
      <c r="P395" s="4947"/>
      <c r="Q395" s="4947"/>
      <c r="R395" s="4947"/>
      <c r="S395" s="4568"/>
      <c r="T395" s="4568"/>
      <c r="U395" s="4568"/>
      <c r="V395" s="4568"/>
      <c r="W395" s="4568"/>
      <c r="X395" s="4568"/>
      <c r="Y395" s="4568"/>
      <c r="Z395" s="4568"/>
      <c r="AA395" s="4568"/>
      <c r="AB395" s="4568"/>
    </row>
    <row r="396" spans="1:28" s="4552" customFormat="1" ht="60.75" customHeight="1">
      <c r="A396" s="4570"/>
      <c r="B396" s="4945"/>
      <c r="C396" s="4822"/>
      <c r="D396" s="4953"/>
      <c r="E396" s="4949" t="s">
        <v>2079</v>
      </c>
      <c r="F396" s="8772" t="s">
        <v>6464</v>
      </c>
      <c r="G396" s="8772"/>
      <c r="H396" s="8772"/>
      <c r="I396" s="8772"/>
      <c r="J396" s="8772"/>
      <c r="K396" s="8772"/>
      <c r="L396" s="8772"/>
      <c r="M396" s="8772"/>
      <c r="N396" s="8772"/>
      <c r="O396" s="8772"/>
      <c r="P396" s="8772"/>
      <c r="Q396" s="8772"/>
      <c r="R396" s="8772"/>
      <c r="S396" s="8772"/>
      <c r="T396" s="8772"/>
      <c r="U396" s="8772"/>
      <c r="V396" s="8772"/>
      <c r="W396" s="8772"/>
      <c r="X396" s="8772"/>
      <c r="Y396" s="8772"/>
      <c r="Z396" s="8772"/>
      <c r="AA396" s="8772"/>
      <c r="AB396" s="8772"/>
    </row>
    <row r="397" spans="1:28" s="4552" customFormat="1" ht="30" customHeight="1">
      <c r="A397" s="4570"/>
      <c r="B397" s="4945"/>
      <c r="C397" s="4954"/>
      <c r="D397" s="4948"/>
      <c r="E397" s="4949" t="s">
        <v>6465</v>
      </c>
      <c r="F397" s="4947" t="s">
        <v>6466</v>
      </c>
      <c r="G397" s="4947"/>
      <c r="H397" s="4947"/>
      <c r="I397" s="4947"/>
      <c r="J397" s="4947"/>
      <c r="K397" s="4947"/>
      <c r="L397" s="4947"/>
      <c r="M397" s="4947"/>
      <c r="N397" s="4947"/>
      <c r="O397" s="4947"/>
      <c r="P397" s="4947"/>
      <c r="Q397" s="4947"/>
      <c r="R397" s="4947"/>
      <c r="S397" s="4568"/>
      <c r="T397" s="4568"/>
      <c r="U397" s="4568"/>
      <c r="V397" s="4568"/>
      <c r="W397" s="4568"/>
      <c r="X397" s="4568"/>
      <c r="Y397" s="4568"/>
      <c r="Z397" s="4568"/>
      <c r="AA397" s="4568"/>
      <c r="AB397" s="4568"/>
    </row>
    <row r="398" spans="1:28" s="4552" customFormat="1" ht="30" customHeight="1">
      <c r="A398" s="4570"/>
      <c r="B398" s="4945"/>
      <c r="C398" s="4954"/>
      <c r="D398" s="4951"/>
      <c r="E398" s="4949" t="s">
        <v>6305</v>
      </c>
      <c r="F398" s="4952" t="s">
        <v>6467</v>
      </c>
      <c r="G398" s="4947"/>
      <c r="H398" s="4947"/>
      <c r="I398" s="4947"/>
      <c r="J398" s="4947"/>
      <c r="K398" s="4947"/>
      <c r="L398" s="4947"/>
      <c r="M398" s="4947"/>
      <c r="N398" s="4947"/>
      <c r="O398" s="4947"/>
      <c r="P398" s="4947"/>
      <c r="Q398" s="4947"/>
      <c r="R398" s="4947"/>
      <c r="S398" s="4568"/>
      <c r="T398" s="4568"/>
      <c r="U398" s="4568"/>
      <c r="V398" s="4568"/>
      <c r="W398" s="4568"/>
      <c r="X398" s="4568"/>
      <c r="Y398" s="4568"/>
      <c r="Z398" s="4568"/>
      <c r="AA398" s="4568"/>
      <c r="AB398" s="4568"/>
    </row>
    <row r="399" spans="1:28" s="4552" customFormat="1" ht="30" customHeight="1">
      <c r="A399" s="4570"/>
      <c r="B399" s="4945"/>
      <c r="C399" s="4954"/>
      <c r="D399" s="4948"/>
      <c r="E399" s="4949" t="s">
        <v>396</v>
      </c>
      <c r="F399" s="4947" t="s">
        <v>6468</v>
      </c>
      <c r="G399" s="4947"/>
      <c r="H399" s="4947"/>
      <c r="I399" s="4947"/>
      <c r="J399" s="4947"/>
      <c r="K399" s="4947"/>
      <c r="L399" s="4947"/>
      <c r="M399" s="4947"/>
      <c r="N399" s="4947"/>
      <c r="O399" s="4947"/>
      <c r="P399" s="4947"/>
      <c r="Q399" s="4947"/>
      <c r="R399" s="4947"/>
      <c r="S399" s="4568"/>
      <c r="T399" s="4568"/>
      <c r="U399" s="4568"/>
      <c r="V399" s="4568"/>
      <c r="W399" s="4568"/>
      <c r="X399" s="4568"/>
      <c r="Y399" s="4568"/>
      <c r="Z399" s="4568"/>
      <c r="AA399" s="4568"/>
      <c r="AB399" s="4568"/>
    </row>
    <row r="400" spans="1:28" s="4552" customFormat="1" ht="17.25" customHeight="1">
      <c r="A400" s="4570"/>
      <c r="B400" s="4945"/>
      <c r="C400" s="4945"/>
      <c r="D400" s="4945"/>
      <c r="E400" s="4945"/>
      <c r="F400" s="4945"/>
      <c r="G400" s="4945"/>
      <c r="H400" s="4945"/>
      <c r="I400" s="4945"/>
      <c r="J400" s="4945"/>
      <c r="K400" s="4945"/>
      <c r="L400" s="4945"/>
      <c r="M400" s="4945"/>
      <c r="N400" s="4945"/>
      <c r="O400" s="4945"/>
      <c r="P400" s="4945"/>
      <c r="Q400" s="4945"/>
      <c r="R400" s="4945"/>
      <c r="S400" s="4570"/>
      <c r="T400" s="4570"/>
      <c r="U400" s="4570"/>
      <c r="V400" s="4570"/>
      <c r="W400" s="4570"/>
      <c r="X400" s="4570"/>
      <c r="Y400" s="4570"/>
      <c r="Z400" s="4570"/>
      <c r="AA400" s="4570"/>
      <c r="AB400" s="4570"/>
    </row>
    <row r="401" spans="1:29" s="4552" customFormat="1" ht="71.25" customHeight="1">
      <c r="B401" s="4744" t="s">
        <v>6347</v>
      </c>
      <c r="C401" s="4745"/>
      <c r="D401" s="8773" t="s">
        <v>6469</v>
      </c>
      <c r="E401" s="8773"/>
      <c r="F401" s="8773"/>
      <c r="G401" s="8773"/>
      <c r="H401" s="8773"/>
      <c r="I401" s="8773"/>
      <c r="J401" s="8773"/>
      <c r="K401" s="8773"/>
      <c r="L401" s="8773"/>
      <c r="M401" s="8773"/>
      <c r="N401" s="8773"/>
      <c r="O401" s="8773"/>
      <c r="P401" s="8773"/>
      <c r="Q401" s="8773"/>
      <c r="R401" s="8773"/>
      <c r="S401" s="8773"/>
      <c r="T401" s="8773"/>
      <c r="U401" s="8773"/>
      <c r="V401" s="8773"/>
      <c r="W401" s="8773"/>
      <c r="X401" s="8773"/>
      <c r="Y401" s="8773"/>
      <c r="Z401" s="8773"/>
      <c r="AA401" s="8773"/>
      <c r="AB401" s="8773"/>
    </row>
    <row r="402" spans="1:29" s="4552" customFormat="1" ht="162.75" customHeight="1">
      <c r="A402" s="4570"/>
      <c r="B402" s="4747"/>
      <c r="C402" s="4748"/>
      <c r="D402" s="4955"/>
      <c r="E402" s="4955"/>
      <c r="F402" s="4955"/>
      <c r="G402" s="4955"/>
      <c r="H402" s="4955"/>
      <c r="I402" s="4955"/>
      <c r="J402" s="4955"/>
      <c r="K402" s="4955"/>
      <c r="L402" s="4955"/>
      <c r="M402" s="4955"/>
      <c r="N402" s="4955"/>
      <c r="O402" s="4955"/>
      <c r="P402" s="4955"/>
      <c r="Q402" s="4955"/>
      <c r="R402" s="4955"/>
      <c r="S402" s="4955"/>
      <c r="T402" s="4955"/>
      <c r="U402" s="4955"/>
      <c r="V402" s="4955"/>
      <c r="W402" s="4955"/>
      <c r="X402" s="4955"/>
      <c r="Y402" s="4955"/>
      <c r="Z402" s="4955"/>
      <c r="AA402" s="4955"/>
      <c r="AB402" s="4955"/>
    </row>
    <row r="403" spans="1:29" s="4564" customFormat="1" ht="42.75" customHeight="1">
      <c r="A403" s="4591"/>
      <c r="B403" s="4920" t="s">
        <v>6349</v>
      </c>
      <c r="C403" s="4921"/>
      <c r="D403" s="4921"/>
      <c r="E403" s="8467" t="s">
        <v>6470</v>
      </c>
      <c r="F403" s="8467"/>
      <c r="G403" s="8467"/>
      <c r="H403" s="8467"/>
      <c r="I403" s="8467"/>
      <c r="J403" s="8467"/>
      <c r="K403" s="8467"/>
      <c r="L403" s="8467"/>
      <c r="M403" s="8467"/>
      <c r="N403" s="8467"/>
      <c r="O403" s="8467"/>
      <c r="P403" s="8467"/>
      <c r="Q403" s="8467"/>
      <c r="R403" s="8467"/>
      <c r="S403" s="8467"/>
      <c r="T403" s="8467"/>
      <c r="U403" s="8467"/>
      <c r="V403" s="8467"/>
      <c r="W403" s="8467"/>
      <c r="X403" s="8467"/>
      <c r="Y403" s="8467"/>
      <c r="Z403" s="8467"/>
      <c r="AA403" s="8467"/>
      <c r="AB403" s="8468"/>
      <c r="AC403" s="4552"/>
    </row>
    <row r="404" spans="1:29" ht="21.75" customHeight="1">
      <c r="A404" s="4631"/>
      <c r="B404" s="4631"/>
      <c r="C404" s="4631"/>
      <c r="D404" s="4631"/>
      <c r="E404" s="4631"/>
      <c r="F404" s="4631"/>
      <c r="G404" s="4632"/>
      <c r="H404" s="4635"/>
      <c r="I404" s="4635"/>
      <c r="J404" s="4635"/>
      <c r="K404" s="4635"/>
      <c r="L404" s="4636"/>
      <c r="M404" s="4637"/>
      <c r="N404" s="4635"/>
      <c r="O404" s="4633"/>
      <c r="P404" s="4633"/>
      <c r="Q404" s="4633"/>
      <c r="R404" s="4638"/>
      <c r="S404" s="4638"/>
      <c r="T404" s="4638"/>
      <c r="U404" s="4638"/>
      <c r="V404" s="4638"/>
      <c r="W404" s="4638"/>
      <c r="X404" s="4638"/>
      <c r="Y404" s="4638"/>
      <c r="Z404" s="4638"/>
      <c r="AA404" s="4638"/>
      <c r="AB404" s="4638"/>
      <c r="AC404" s="4552"/>
    </row>
    <row r="405" spans="1:29" ht="15.75">
      <c r="A405" s="4631"/>
      <c r="B405" s="4631"/>
      <c r="C405" s="4631"/>
      <c r="D405" s="4631"/>
      <c r="E405" s="4631"/>
      <c r="F405" s="4631"/>
      <c r="G405" s="4632"/>
      <c r="H405" s="4633"/>
      <c r="I405" s="4634"/>
      <c r="J405" s="4633"/>
      <c r="K405" s="4635"/>
      <c r="L405" s="4636"/>
      <c r="M405" s="4637"/>
      <c r="N405" s="4635"/>
      <c r="O405" s="4633"/>
      <c r="P405" s="4633"/>
      <c r="Q405" s="4633"/>
      <c r="R405" s="4638"/>
      <c r="S405" s="4638"/>
      <c r="T405" s="4632"/>
      <c r="U405" s="4632"/>
      <c r="V405" s="4632"/>
      <c r="W405" s="4632"/>
      <c r="X405" s="4632"/>
      <c r="Y405" s="4632"/>
      <c r="Z405" s="4632"/>
      <c r="AA405" s="4632"/>
      <c r="AB405" s="4632"/>
      <c r="AC405" s="4552"/>
    </row>
    <row r="406" spans="1:29" s="4564" customFormat="1" ht="42.75" customHeight="1">
      <c r="A406" s="4591"/>
      <c r="B406" s="4920" t="s">
        <v>6349</v>
      </c>
      <c r="C406" s="4921"/>
      <c r="D406" s="4921"/>
      <c r="E406" s="8467" t="s">
        <v>6471</v>
      </c>
      <c r="F406" s="8467"/>
      <c r="G406" s="8467"/>
      <c r="H406" s="8467"/>
      <c r="I406" s="8467"/>
      <c r="J406" s="8467"/>
      <c r="K406" s="8467"/>
      <c r="L406" s="8467"/>
      <c r="M406" s="8467"/>
      <c r="N406" s="8467"/>
      <c r="O406" s="8467"/>
      <c r="P406" s="8467"/>
      <c r="Q406" s="8467"/>
      <c r="R406" s="8467"/>
      <c r="S406" s="8467"/>
      <c r="T406" s="8467"/>
      <c r="U406" s="8467"/>
      <c r="V406" s="8467"/>
      <c r="W406" s="8467"/>
      <c r="X406" s="8467"/>
      <c r="Y406" s="8467"/>
      <c r="Z406" s="8467"/>
      <c r="AA406" s="8467"/>
      <c r="AB406" s="8468"/>
      <c r="AC406" s="4552"/>
    </row>
    <row r="407" spans="1:29" s="4576" customFormat="1" ht="7.5" customHeight="1">
      <c r="A407" s="4494"/>
      <c r="B407" s="4956"/>
      <c r="C407" s="4956"/>
      <c r="D407" s="4956"/>
      <c r="E407" s="4956"/>
      <c r="F407" s="4957"/>
      <c r="G407" s="4957"/>
      <c r="H407" s="4956"/>
      <c r="I407" s="4956"/>
      <c r="J407" s="4956"/>
      <c r="K407" s="4956"/>
      <c r="L407" s="4956"/>
      <c r="M407" s="4956"/>
      <c r="N407" s="4956"/>
      <c r="O407" s="4956"/>
      <c r="P407" s="4494"/>
      <c r="Q407" s="4494"/>
      <c r="R407" s="4591"/>
      <c r="S407" s="4494"/>
      <c r="T407" s="4494"/>
      <c r="U407" s="4494"/>
      <c r="V407" s="4494"/>
      <c r="W407" s="4494"/>
      <c r="X407" s="4494"/>
      <c r="Y407" s="4494"/>
      <c r="Z407" s="4494"/>
      <c r="AA407" s="4494"/>
      <c r="AB407" s="4494"/>
      <c r="AC407" s="4552"/>
    </row>
    <row r="408" spans="1:29" s="4576" customFormat="1" ht="12" customHeight="1" thickBot="1">
      <c r="A408" s="4494"/>
      <c r="B408" s="4494"/>
      <c r="C408" s="4494"/>
      <c r="D408" s="4494"/>
      <c r="E408" s="4494"/>
      <c r="F408" s="4494"/>
      <c r="G408" s="4494"/>
      <c r="H408" s="4494"/>
      <c r="I408" s="4958"/>
      <c r="J408" s="4494"/>
      <c r="K408" s="4956"/>
      <c r="L408" s="4956"/>
      <c r="M408" s="4494"/>
      <c r="N408" s="4494"/>
      <c r="O408" s="4494"/>
      <c r="P408" s="4494"/>
      <c r="Q408" s="4494"/>
      <c r="R408" s="4494"/>
      <c r="S408" s="4494"/>
      <c r="T408" s="4494"/>
      <c r="U408" s="4494"/>
      <c r="V408" s="4494"/>
      <c r="W408" s="4494"/>
      <c r="X408" s="4494"/>
      <c r="Y408" s="4494"/>
      <c r="Z408" s="4494"/>
      <c r="AA408" s="4494"/>
      <c r="AB408" s="4494"/>
      <c r="AC408" s="4552"/>
    </row>
    <row r="409" spans="1:29" s="4576" customFormat="1" ht="30" customHeight="1">
      <c r="B409" s="8774" t="s">
        <v>6347</v>
      </c>
      <c r="C409" s="8774"/>
      <c r="D409" s="4494"/>
      <c r="E409" s="4494"/>
      <c r="F409" s="8775" t="s">
        <v>6472</v>
      </c>
      <c r="G409" s="8776"/>
      <c r="H409" s="8776"/>
      <c r="I409" s="4959">
        <f>SUMPRODUCT((ISTEXT(F411:F420)*1))</f>
        <v>8</v>
      </c>
      <c r="J409" s="8777" t="s">
        <v>6473</v>
      </c>
      <c r="K409" s="8779" t="s">
        <v>6474</v>
      </c>
      <c r="L409" s="8780"/>
      <c r="M409" s="8781"/>
      <c r="N409" s="8782" t="s">
        <v>6475</v>
      </c>
      <c r="O409" s="8783"/>
      <c r="P409" s="8784"/>
      <c r="Q409" s="8785" t="s">
        <v>6476</v>
      </c>
      <c r="R409" s="8786"/>
      <c r="S409" s="8787"/>
      <c r="T409" s="8788" t="s">
        <v>6477</v>
      </c>
      <c r="U409" s="8789"/>
      <c r="V409" s="8790"/>
      <c r="W409" s="8791" t="s">
        <v>6478</v>
      </c>
      <c r="X409" s="8792"/>
      <c r="Y409" s="8793"/>
      <c r="Z409" s="8794" t="s">
        <v>6479</v>
      </c>
      <c r="AA409" s="8795"/>
      <c r="AB409" s="8796"/>
      <c r="AC409" s="4552"/>
    </row>
    <row r="410" spans="1:29" s="4576" customFormat="1" ht="29.25" customHeight="1">
      <c r="B410" s="8774"/>
      <c r="C410" s="8774"/>
      <c r="D410" s="4494"/>
      <c r="E410" s="4494"/>
      <c r="F410" s="8800" t="s">
        <v>6480</v>
      </c>
      <c r="G410" s="8801"/>
      <c r="H410" s="8801"/>
      <c r="I410" s="4960">
        <v>102</v>
      </c>
      <c r="J410" s="8778"/>
      <c r="K410" s="8802" t="s">
        <v>6481</v>
      </c>
      <c r="L410" s="8803"/>
      <c r="M410" s="4961" t="s">
        <v>1190</v>
      </c>
      <c r="N410" s="8802" t="s">
        <v>6481</v>
      </c>
      <c r="O410" s="8803"/>
      <c r="P410" s="4961" t="s">
        <v>1190</v>
      </c>
      <c r="Q410" s="8802" t="s">
        <v>6481</v>
      </c>
      <c r="R410" s="8803"/>
      <c r="S410" s="4961" t="s">
        <v>1190</v>
      </c>
      <c r="T410" s="8802" t="s">
        <v>6481</v>
      </c>
      <c r="U410" s="8803"/>
      <c r="V410" s="4961" t="s">
        <v>1190</v>
      </c>
      <c r="W410" s="8802" t="s">
        <v>6481</v>
      </c>
      <c r="X410" s="8803"/>
      <c r="Y410" s="4961" t="s">
        <v>1190</v>
      </c>
      <c r="Z410" s="8797"/>
      <c r="AA410" s="8798"/>
      <c r="AB410" s="8799"/>
      <c r="AC410" s="4552"/>
    </row>
    <row r="411" spans="1:29" s="4576" customFormat="1" ht="20.100000000000001" customHeight="1">
      <c r="A411" s="4494"/>
      <c r="B411" s="4494"/>
      <c r="C411" s="8804" t="s">
        <v>6482</v>
      </c>
      <c r="D411" s="8804"/>
      <c r="E411" s="8805"/>
      <c r="F411" s="8806"/>
      <c r="G411" s="8807"/>
      <c r="H411" s="8807"/>
      <c r="I411" s="4962"/>
      <c r="J411" s="4963">
        <v>0</v>
      </c>
      <c r="K411" s="8808">
        <v>0</v>
      </c>
      <c r="L411" s="8809"/>
      <c r="M411" s="4964">
        <v>0</v>
      </c>
      <c r="N411" s="8810">
        <v>0</v>
      </c>
      <c r="O411" s="8811"/>
      <c r="P411" s="4964">
        <v>0</v>
      </c>
      <c r="Q411" s="8812">
        <v>0</v>
      </c>
      <c r="R411" s="8813"/>
      <c r="S411" s="4964">
        <v>0</v>
      </c>
      <c r="T411" s="8814">
        <v>0</v>
      </c>
      <c r="U411" s="8815"/>
      <c r="V411" s="4964">
        <v>0</v>
      </c>
      <c r="W411" s="8827">
        <v>0</v>
      </c>
      <c r="X411" s="8828"/>
      <c r="Y411" s="4964">
        <v>0</v>
      </c>
      <c r="Z411" s="8829">
        <f t="shared" ref="Z411:Z420" si="5">J411-(K411+N411+Q411+T411+W411)</f>
        <v>0</v>
      </c>
      <c r="AA411" s="8830"/>
      <c r="AB411" s="4965"/>
      <c r="AC411" s="4552"/>
    </row>
    <row r="412" spans="1:29" s="4576" customFormat="1" ht="22.7" customHeight="1">
      <c r="A412" s="4494"/>
      <c r="B412" s="4494"/>
      <c r="C412" s="8804"/>
      <c r="D412" s="8804"/>
      <c r="E412" s="8805"/>
      <c r="F412" s="8816" t="s">
        <v>6483</v>
      </c>
      <c r="G412" s="8817"/>
      <c r="H412" s="8817"/>
      <c r="I412" s="8818"/>
      <c r="J412" s="4966">
        <v>28</v>
      </c>
      <c r="K412" s="8819">
        <v>20</v>
      </c>
      <c r="L412" s="8820"/>
      <c r="M412" s="4967">
        <v>4</v>
      </c>
      <c r="N412" s="8821">
        <v>5</v>
      </c>
      <c r="O412" s="8822"/>
      <c r="P412" s="4967">
        <v>4</v>
      </c>
      <c r="Q412" s="8823">
        <v>1</v>
      </c>
      <c r="R412" s="8824"/>
      <c r="S412" s="4967">
        <v>4</v>
      </c>
      <c r="T412" s="8825">
        <v>0</v>
      </c>
      <c r="U412" s="8826"/>
      <c r="V412" s="4967">
        <v>0</v>
      </c>
      <c r="W412" s="8831">
        <v>0</v>
      </c>
      <c r="X412" s="8832"/>
      <c r="Y412" s="4967">
        <v>0</v>
      </c>
      <c r="Z412" s="8829">
        <f t="shared" si="5"/>
        <v>2</v>
      </c>
      <c r="AA412" s="8830"/>
      <c r="AB412" s="4965"/>
      <c r="AC412" s="4552"/>
    </row>
    <row r="413" spans="1:29" s="4576" customFormat="1" ht="22.7" customHeight="1">
      <c r="A413" s="4494"/>
      <c r="B413" s="4494"/>
      <c r="C413" s="8804"/>
      <c r="D413" s="8804"/>
      <c r="E413" s="8805"/>
      <c r="F413" s="8816" t="s">
        <v>6484</v>
      </c>
      <c r="G413" s="8817"/>
      <c r="H413" s="8817"/>
      <c r="I413" s="8818"/>
      <c r="J413" s="4966">
        <v>25</v>
      </c>
      <c r="K413" s="8819">
        <v>17</v>
      </c>
      <c r="L413" s="8820"/>
      <c r="M413" s="4967">
        <v>6</v>
      </c>
      <c r="N413" s="8821">
        <v>4</v>
      </c>
      <c r="O413" s="8822"/>
      <c r="P413" s="4967">
        <v>6</v>
      </c>
      <c r="Q413" s="8823">
        <v>4</v>
      </c>
      <c r="R413" s="8824"/>
      <c r="S413" s="4967">
        <v>2</v>
      </c>
      <c r="T413" s="8825">
        <v>0</v>
      </c>
      <c r="U413" s="8826"/>
      <c r="V413" s="4967">
        <v>0</v>
      </c>
      <c r="W413" s="8831">
        <v>0</v>
      </c>
      <c r="X413" s="8832"/>
      <c r="Y413" s="4967">
        <v>0</v>
      </c>
      <c r="Z413" s="8829">
        <f t="shared" si="5"/>
        <v>0</v>
      </c>
      <c r="AA413" s="8830"/>
      <c r="AB413" s="4965"/>
      <c r="AC413" s="4552"/>
    </row>
    <row r="414" spans="1:29" s="4576" customFormat="1" ht="22.7" customHeight="1">
      <c r="A414" s="4494"/>
      <c r="B414" s="4494"/>
      <c r="C414" s="8804"/>
      <c r="D414" s="8804"/>
      <c r="E414" s="8805"/>
      <c r="F414" s="8816" t="s">
        <v>6485</v>
      </c>
      <c r="G414" s="8817"/>
      <c r="H414" s="8817"/>
      <c r="I414" s="8818"/>
      <c r="J414" s="4966">
        <v>30</v>
      </c>
      <c r="K414" s="8819">
        <v>23</v>
      </c>
      <c r="L414" s="8820"/>
      <c r="M414" s="4967">
        <v>3</v>
      </c>
      <c r="N414" s="8821">
        <v>4</v>
      </c>
      <c r="O414" s="8822"/>
      <c r="P414" s="4967">
        <v>6</v>
      </c>
      <c r="Q414" s="8823">
        <v>3</v>
      </c>
      <c r="R414" s="8824"/>
      <c r="S414" s="4967">
        <v>3</v>
      </c>
      <c r="T414" s="8825">
        <v>0</v>
      </c>
      <c r="U414" s="8826"/>
      <c r="V414" s="4967">
        <v>0</v>
      </c>
      <c r="W414" s="8831">
        <v>0</v>
      </c>
      <c r="X414" s="8832"/>
      <c r="Y414" s="4967">
        <v>0</v>
      </c>
      <c r="Z414" s="8829">
        <f t="shared" si="5"/>
        <v>0</v>
      </c>
      <c r="AA414" s="8830"/>
      <c r="AB414" s="4965"/>
      <c r="AC414" s="4552"/>
    </row>
    <row r="415" spans="1:29" s="4576" customFormat="1" ht="22.7" customHeight="1">
      <c r="A415" s="4494"/>
      <c r="B415" s="4494"/>
      <c r="C415" s="8804"/>
      <c r="D415" s="8804"/>
      <c r="E415" s="8805"/>
      <c r="F415" s="8816" t="s">
        <v>6486</v>
      </c>
      <c r="G415" s="8817"/>
      <c r="H415" s="8817"/>
      <c r="I415" s="8818"/>
      <c r="J415" s="4966">
        <v>35</v>
      </c>
      <c r="K415" s="8819">
        <v>27</v>
      </c>
      <c r="L415" s="8820"/>
      <c r="M415" s="4967">
        <v>2</v>
      </c>
      <c r="N415" s="8821">
        <v>6</v>
      </c>
      <c r="O415" s="8822"/>
      <c r="P415" s="4967">
        <v>3</v>
      </c>
      <c r="Q415" s="8823">
        <v>0</v>
      </c>
      <c r="R415" s="8824"/>
      <c r="S415" s="4967">
        <v>0</v>
      </c>
      <c r="T415" s="8825">
        <v>0</v>
      </c>
      <c r="U415" s="8826"/>
      <c r="V415" s="4967">
        <v>0</v>
      </c>
      <c r="W415" s="8831">
        <v>0</v>
      </c>
      <c r="X415" s="8832"/>
      <c r="Y415" s="4967">
        <v>0</v>
      </c>
      <c r="Z415" s="8829">
        <f t="shared" si="5"/>
        <v>2</v>
      </c>
      <c r="AA415" s="8830"/>
      <c r="AB415" s="4965"/>
      <c r="AC415" s="4552"/>
    </row>
    <row r="416" spans="1:29" s="4576" customFormat="1" ht="22.7" customHeight="1">
      <c r="A416" s="4494"/>
      <c r="B416" s="4494"/>
      <c r="C416" s="8804"/>
      <c r="D416" s="8804"/>
      <c r="E416" s="8805"/>
      <c r="F416" s="8816" t="s">
        <v>6487</v>
      </c>
      <c r="G416" s="8817"/>
      <c r="H416" s="8817"/>
      <c r="I416" s="8818"/>
      <c r="J416" s="4966">
        <v>29</v>
      </c>
      <c r="K416" s="8819">
        <v>19</v>
      </c>
      <c r="L416" s="8820"/>
      <c r="M416" s="4967">
        <v>5</v>
      </c>
      <c r="N416" s="8821">
        <v>5</v>
      </c>
      <c r="O416" s="8822"/>
      <c r="P416" s="4967">
        <v>4</v>
      </c>
      <c r="Q416" s="8823">
        <v>1</v>
      </c>
      <c r="R416" s="8824"/>
      <c r="S416" s="4967">
        <v>4</v>
      </c>
      <c r="T416" s="8825">
        <v>0</v>
      </c>
      <c r="U416" s="8826"/>
      <c r="V416" s="4967">
        <v>0</v>
      </c>
      <c r="W416" s="8831">
        <v>3</v>
      </c>
      <c r="X416" s="8832"/>
      <c r="Y416" s="4967">
        <v>0</v>
      </c>
      <c r="Z416" s="8829">
        <f t="shared" si="5"/>
        <v>1</v>
      </c>
      <c r="AA416" s="8830"/>
      <c r="AB416" s="4965"/>
      <c r="AC416" s="4552"/>
    </row>
    <row r="417" spans="1:29" s="4576" customFormat="1" ht="22.7" customHeight="1">
      <c r="A417" s="4494"/>
      <c r="B417" s="4494"/>
      <c r="C417" s="8804"/>
      <c r="D417" s="8804"/>
      <c r="E417" s="8805"/>
      <c r="F417" s="8816" t="s">
        <v>6488</v>
      </c>
      <c r="G417" s="8817"/>
      <c r="H417" s="8817"/>
      <c r="I417" s="8818"/>
      <c r="J417" s="4966">
        <v>101</v>
      </c>
      <c r="K417" s="8819">
        <v>54</v>
      </c>
      <c r="L417" s="8820"/>
      <c r="M417" s="4967">
        <v>1</v>
      </c>
      <c r="N417" s="8821">
        <v>45</v>
      </c>
      <c r="O417" s="8822"/>
      <c r="P417" s="4967">
        <v>1</v>
      </c>
      <c r="Q417" s="8823">
        <v>1</v>
      </c>
      <c r="R417" s="8824"/>
      <c r="S417" s="4967">
        <v>4</v>
      </c>
      <c r="T417" s="8825">
        <v>0</v>
      </c>
      <c r="U417" s="8826"/>
      <c r="V417" s="4967">
        <v>0</v>
      </c>
      <c r="W417" s="8831">
        <v>1</v>
      </c>
      <c r="X417" s="8832"/>
      <c r="Y417" s="4967">
        <v>0</v>
      </c>
      <c r="Z417" s="8829">
        <f t="shared" si="5"/>
        <v>0</v>
      </c>
      <c r="AA417" s="8830"/>
      <c r="AB417" s="4965"/>
      <c r="AC417" s="4552"/>
    </row>
    <row r="418" spans="1:29" s="4576" customFormat="1" ht="22.7" customHeight="1">
      <c r="A418" s="4494"/>
      <c r="B418" s="4494"/>
      <c r="C418" s="8804"/>
      <c r="D418" s="8804"/>
      <c r="E418" s="8805"/>
      <c r="F418" s="8816" t="s">
        <v>6489</v>
      </c>
      <c r="G418" s="8817"/>
      <c r="H418" s="8817"/>
      <c r="I418" s="8818"/>
      <c r="J418" s="4966">
        <v>62</v>
      </c>
      <c r="K418" s="8819">
        <v>5</v>
      </c>
      <c r="L418" s="8820"/>
      <c r="M418" s="4967">
        <v>7</v>
      </c>
      <c r="N418" s="8821">
        <v>26</v>
      </c>
      <c r="O418" s="8822"/>
      <c r="P418" s="4967">
        <v>2</v>
      </c>
      <c r="Q418" s="8823">
        <v>29</v>
      </c>
      <c r="R418" s="8824"/>
      <c r="S418" s="4967">
        <v>1</v>
      </c>
      <c r="T418" s="8825">
        <v>0</v>
      </c>
      <c r="U418" s="8826"/>
      <c r="V418" s="4967">
        <v>0</v>
      </c>
      <c r="W418" s="8831">
        <v>0</v>
      </c>
      <c r="X418" s="8832"/>
      <c r="Y418" s="4967">
        <v>0</v>
      </c>
      <c r="Z418" s="8829">
        <f t="shared" si="5"/>
        <v>2</v>
      </c>
      <c r="AA418" s="8830"/>
      <c r="AB418" s="4965"/>
      <c r="AC418" s="4552"/>
    </row>
    <row r="419" spans="1:29" s="4576" customFormat="1" ht="22.7" customHeight="1">
      <c r="A419" s="4494"/>
      <c r="B419" s="4494"/>
      <c r="C419" s="8804"/>
      <c r="D419" s="8804"/>
      <c r="E419" s="8805"/>
      <c r="F419" s="8816" t="s">
        <v>6490</v>
      </c>
      <c r="G419" s="8817"/>
      <c r="H419" s="8817"/>
      <c r="I419" s="8818"/>
      <c r="J419" s="4966">
        <v>0</v>
      </c>
      <c r="K419" s="8819">
        <v>0</v>
      </c>
      <c r="L419" s="8820"/>
      <c r="M419" s="4967">
        <v>0</v>
      </c>
      <c r="N419" s="8821">
        <v>0</v>
      </c>
      <c r="O419" s="8822"/>
      <c r="P419" s="4967">
        <v>0</v>
      </c>
      <c r="Q419" s="8823">
        <v>0</v>
      </c>
      <c r="R419" s="8824"/>
      <c r="S419" s="4967">
        <v>0</v>
      </c>
      <c r="T419" s="8825">
        <v>0</v>
      </c>
      <c r="U419" s="8826"/>
      <c r="V419" s="4967">
        <v>0</v>
      </c>
      <c r="W419" s="8831">
        <v>0</v>
      </c>
      <c r="X419" s="8832"/>
      <c r="Y419" s="4967">
        <v>0</v>
      </c>
      <c r="Z419" s="8829">
        <f t="shared" si="5"/>
        <v>0</v>
      </c>
      <c r="AA419" s="8830"/>
      <c r="AB419" s="4965"/>
      <c r="AC419" s="4552"/>
    </row>
    <row r="420" spans="1:29" s="4576" customFormat="1" ht="20.100000000000001" customHeight="1">
      <c r="A420" s="4494"/>
      <c r="B420" s="4494"/>
      <c r="C420" s="8804"/>
      <c r="D420" s="8804"/>
      <c r="E420" s="8805"/>
      <c r="F420" s="8833">
        <v>0</v>
      </c>
      <c r="G420" s="8834"/>
      <c r="H420" s="8834"/>
      <c r="I420" s="8835"/>
      <c r="J420" s="4966">
        <v>0</v>
      </c>
      <c r="K420" s="8819">
        <v>0</v>
      </c>
      <c r="L420" s="8820"/>
      <c r="M420" s="4967">
        <v>0</v>
      </c>
      <c r="N420" s="8821">
        <v>0</v>
      </c>
      <c r="O420" s="8822"/>
      <c r="P420" s="4967">
        <v>0</v>
      </c>
      <c r="Q420" s="8823">
        <v>0</v>
      </c>
      <c r="R420" s="8824"/>
      <c r="S420" s="4967">
        <v>0</v>
      </c>
      <c r="T420" s="8825">
        <v>0</v>
      </c>
      <c r="U420" s="8826"/>
      <c r="V420" s="4967">
        <v>0</v>
      </c>
      <c r="W420" s="8831">
        <v>0</v>
      </c>
      <c r="X420" s="8832"/>
      <c r="Y420" s="4967">
        <v>0</v>
      </c>
      <c r="Z420" s="8829">
        <f t="shared" si="5"/>
        <v>0</v>
      </c>
      <c r="AA420" s="8830"/>
      <c r="AB420" s="4965"/>
      <c r="AC420" s="4552"/>
    </row>
    <row r="421" spans="1:29" s="4576" customFormat="1" ht="8.25" customHeight="1" thickBot="1">
      <c r="A421" s="4494"/>
      <c r="B421" s="4494"/>
      <c r="C421" s="4494"/>
      <c r="D421" s="4494"/>
      <c r="E421" s="4494"/>
      <c r="F421" s="4968"/>
      <c r="G421" s="4969"/>
      <c r="H421" s="4969"/>
      <c r="I421" s="4969"/>
      <c r="J421" s="4970"/>
      <c r="K421" s="4970"/>
      <c r="L421" s="4970"/>
      <c r="M421" s="4970"/>
      <c r="N421" s="4970"/>
      <c r="O421" s="4970"/>
      <c r="P421" s="4970"/>
      <c r="Q421" s="4970"/>
      <c r="R421" s="4970"/>
      <c r="S421" s="4970"/>
      <c r="T421" s="4970"/>
      <c r="U421" s="4970"/>
      <c r="V421" s="4970"/>
      <c r="W421" s="4970"/>
      <c r="X421" s="4970"/>
      <c r="Y421" s="4970"/>
      <c r="Z421" s="4970"/>
      <c r="AA421" s="4970"/>
      <c r="AB421" s="4971"/>
      <c r="AC421" s="4552"/>
    </row>
    <row r="422" spans="1:29" s="4576" customFormat="1" ht="17.25" customHeight="1" thickBot="1">
      <c r="A422" s="4494"/>
      <c r="B422" s="4494"/>
      <c r="C422" s="4494"/>
      <c r="D422" s="4494"/>
      <c r="E422" s="4494"/>
      <c r="F422" s="4494"/>
      <c r="G422" s="4494"/>
      <c r="H422" s="4494"/>
      <c r="I422" s="4494"/>
      <c r="J422" s="4494"/>
      <c r="K422" s="4494"/>
      <c r="L422" s="4494"/>
      <c r="M422" s="4494"/>
      <c r="N422" s="4494"/>
      <c r="O422" s="4494"/>
      <c r="P422" s="4494"/>
      <c r="Q422" s="4494"/>
      <c r="R422" s="4494"/>
      <c r="S422" s="4494"/>
      <c r="T422" s="4494"/>
      <c r="U422" s="4494"/>
      <c r="V422" s="4494"/>
      <c r="W422" s="4494"/>
      <c r="X422" s="4494"/>
      <c r="Y422" s="4494"/>
      <c r="Z422" s="4494"/>
      <c r="AA422" s="4494"/>
      <c r="AB422" s="4494"/>
      <c r="AC422" s="4552"/>
    </row>
    <row r="423" spans="1:29" s="4576" customFormat="1" ht="47.25" customHeight="1">
      <c r="A423" s="4494"/>
      <c r="B423" s="8774" t="s">
        <v>6347</v>
      </c>
      <c r="C423" s="8774"/>
      <c r="D423" s="4494"/>
      <c r="E423" s="4494"/>
      <c r="F423" s="8775" t="s">
        <v>6472</v>
      </c>
      <c r="G423" s="8776"/>
      <c r="H423" s="8776"/>
      <c r="I423" s="4959">
        <f>SUMPRODUCT((ISTEXT(F425:F434)*1))</f>
        <v>8</v>
      </c>
      <c r="J423" s="8836" t="s">
        <v>6491</v>
      </c>
      <c r="K423" s="8837"/>
      <c r="L423" s="8838" t="s">
        <v>6492</v>
      </c>
      <c r="M423" s="8839"/>
      <c r="N423" s="8840"/>
      <c r="O423" s="8838" t="s">
        <v>6493</v>
      </c>
      <c r="P423" s="8839"/>
      <c r="Q423" s="8840"/>
      <c r="R423" s="8841" t="s">
        <v>6353</v>
      </c>
      <c r="S423" s="8842"/>
      <c r="T423" s="8848" t="s">
        <v>6494</v>
      </c>
      <c r="U423" s="8849"/>
      <c r="V423" s="8850" t="s">
        <v>6495</v>
      </c>
      <c r="W423" s="8851"/>
      <c r="X423" s="8852" t="s">
        <v>6496</v>
      </c>
      <c r="Y423" s="8852"/>
      <c r="Z423" s="8852"/>
      <c r="AA423" s="8852"/>
      <c r="AB423" s="8853"/>
      <c r="AC423" s="4552"/>
    </row>
    <row r="424" spans="1:29" s="4576" customFormat="1" ht="18" customHeight="1">
      <c r="A424" s="4494"/>
      <c r="B424" s="8774"/>
      <c r="C424" s="8774"/>
      <c r="D424" s="4494"/>
      <c r="E424" s="4494"/>
      <c r="F424" s="8800" t="s">
        <v>6480</v>
      </c>
      <c r="G424" s="8801"/>
      <c r="H424" s="8801"/>
      <c r="I424" s="4960">
        <v>102</v>
      </c>
      <c r="J424" s="8802" t="s">
        <v>6481</v>
      </c>
      <c r="K424" s="8803"/>
      <c r="L424" s="8802" t="s">
        <v>6481</v>
      </c>
      <c r="M424" s="8803"/>
      <c r="N424" s="4961" t="s">
        <v>1190</v>
      </c>
      <c r="O424" s="8802" t="s">
        <v>6481</v>
      </c>
      <c r="P424" s="8803"/>
      <c r="Q424" s="4972" t="s">
        <v>1190</v>
      </c>
      <c r="R424" s="8860" t="s">
        <v>6497</v>
      </c>
      <c r="S424" s="8861"/>
      <c r="T424" s="8862" t="s">
        <v>6497</v>
      </c>
      <c r="U424" s="8863"/>
      <c r="V424" s="8864" t="s">
        <v>6497</v>
      </c>
      <c r="W424" s="8865"/>
      <c r="X424" s="8854" t="s">
        <v>6498</v>
      </c>
      <c r="Y424" s="8854"/>
      <c r="Z424" s="8854"/>
      <c r="AA424" s="8854"/>
      <c r="AB424" s="8855"/>
      <c r="AC424" s="4552"/>
    </row>
    <row r="425" spans="1:29" s="4576" customFormat="1" ht="18" customHeight="1">
      <c r="A425" s="4494"/>
      <c r="B425" s="4494"/>
      <c r="C425" s="8804" t="s">
        <v>6499</v>
      </c>
      <c r="D425" s="8804"/>
      <c r="E425" s="8805"/>
      <c r="F425" s="8868"/>
      <c r="G425" s="8869"/>
      <c r="H425" s="8869"/>
      <c r="I425" s="4962"/>
      <c r="J425" s="4973">
        <v>0</v>
      </c>
      <c r="K425" s="4974">
        <v>0</v>
      </c>
      <c r="L425" s="4973">
        <v>0</v>
      </c>
      <c r="N425" s="4975">
        <v>0</v>
      </c>
      <c r="O425" s="4973">
        <v>0</v>
      </c>
      <c r="Q425" s="4975">
        <v>0</v>
      </c>
      <c r="R425" s="4976">
        <v>0</v>
      </c>
      <c r="S425" s="4977"/>
      <c r="T425" s="4976">
        <v>0</v>
      </c>
      <c r="U425" s="4977"/>
      <c r="V425" s="8858">
        <v>0</v>
      </c>
      <c r="W425" s="8859"/>
      <c r="X425" s="4978"/>
      <c r="Y425" s="4978"/>
      <c r="Z425" s="4978"/>
      <c r="AA425" s="4978"/>
      <c r="AB425" s="4979"/>
      <c r="AC425" s="4552"/>
    </row>
    <row r="426" spans="1:29" s="4576" customFormat="1" ht="22.7" customHeight="1">
      <c r="A426" s="4494"/>
      <c r="B426" s="4494"/>
      <c r="C426" s="8804"/>
      <c r="D426" s="8804"/>
      <c r="E426" s="8805"/>
      <c r="F426" s="8816" t="s">
        <v>6483</v>
      </c>
      <c r="G426" s="8817"/>
      <c r="H426" s="8817"/>
      <c r="I426" s="8818"/>
      <c r="J426" s="4973">
        <v>0</v>
      </c>
      <c r="K426" s="4980">
        <v>0</v>
      </c>
      <c r="L426" s="8846">
        <v>26</v>
      </c>
      <c r="M426" s="8847"/>
      <c r="N426" s="4981">
        <v>5</v>
      </c>
      <c r="O426" s="8846">
        <v>26</v>
      </c>
      <c r="P426" s="8847"/>
      <c r="Q426" s="4981">
        <v>6</v>
      </c>
      <c r="R426" s="8856">
        <v>15</v>
      </c>
      <c r="S426" s="8857"/>
      <c r="T426" s="8856">
        <v>7.5</v>
      </c>
      <c r="U426" s="8857"/>
      <c r="V426" s="8858">
        <v>22.5</v>
      </c>
      <c r="W426" s="8859"/>
      <c r="X426" s="4982" t="s">
        <v>6500</v>
      </c>
      <c r="Y426" s="4983"/>
      <c r="Z426" s="4984"/>
      <c r="AA426" s="4984"/>
      <c r="AB426" s="4985"/>
      <c r="AC426" s="4552"/>
    </row>
    <row r="427" spans="1:29" s="4576" customFormat="1" ht="22.7" customHeight="1">
      <c r="A427" s="4494"/>
      <c r="B427" s="4494"/>
      <c r="C427" s="8804"/>
      <c r="D427" s="8804"/>
      <c r="E427" s="8805"/>
      <c r="F427" s="8816" t="s">
        <v>6484</v>
      </c>
      <c r="G427" s="8817"/>
      <c r="H427" s="8817"/>
      <c r="I427" s="8818"/>
      <c r="J427" s="8866">
        <v>4</v>
      </c>
      <c r="K427" s="8867"/>
      <c r="L427" s="8846">
        <v>25</v>
      </c>
      <c r="M427" s="8847"/>
      <c r="N427" s="4981">
        <v>6</v>
      </c>
      <c r="O427" s="8846">
        <v>25</v>
      </c>
      <c r="P427" s="8847"/>
      <c r="Q427" s="4981">
        <v>7</v>
      </c>
      <c r="R427" s="8856">
        <v>15</v>
      </c>
      <c r="S427" s="8857"/>
      <c r="T427" s="8856">
        <v>15</v>
      </c>
      <c r="U427" s="8857"/>
      <c r="V427" s="8858">
        <v>30</v>
      </c>
      <c r="W427" s="8859"/>
      <c r="X427" s="4984"/>
      <c r="Y427" s="4986" t="s">
        <v>416</v>
      </c>
      <c r="Z427" s="4987" t="s">
        <v>6501</v>
      </c>
      <c r="AA427" s="4988"/>
      <c r="AB427" s="4985"/>
      <c r="AC427" s="4552"/>
    </row>
    <row r="428" spans="1:29" s="4576" customFormat="1" ht="22.7" customHeight="1">
      <c r="A428" s="4494"/>
      <c r="B428" s="4494"/>
      <c r="C428" s="8804"/>
      <c r="D428" s="8804"/>
      <c r="E428" s="8805"/>
      <c r="F428" s="8816" t="s">
        <v>6485</v>
      </c>
      <c r="G428" s="8817"/>
      <c r="H428" s="8817"/>
      <c r="I428" s="8818"/>
      <c r="J428" s="4973">
        <v>0</v>
      </c>
      <c r="K428" s="4980">
        <v>0</v>
      </c>
      <c r="L428" s="8846">
        <v>30</v>
      </c>
      <c r="M428" s="8847"/>
      <c r="N428" s="4981">
        <v>4</v>
      </c>
      <c r="O428" s="8846">
        <v>30</v>
      </c>
      <c r="P428" s="8847"/>
      <c r="Q428" s="4981">
        <v>4</v>
      </c>
      <c r="R428" s="8856">
        <v>15</v>
      </c>
      <c r="S428" s="8857"/>
      <c r="T428" s="8856">
        <v>15</v>
      </c>
      <c r="U428" s="8857"/>
      <c r="V428" s="8858">
        <v>30</v>
      </c>
      <c r="W428" s="8859"/>
      <c r="X428" s="4984"/>
      <c r="Y428" s="4984"/>
      <c r="Z428" s="4984"/>
      <c r="AA428" s="4984"/>
      <c r="AB428" s="4985"/>
      <c r="AC428" s="4552"/>
    </row>
    <row r="429" spans="1:29" s="4576" customFormat="1" ht="22.7" customHeight="1">
      <c r="A429" s="4494"/>
      <c r="B429" s="4494"/>
      <c r="C429" s="8804"/>
      <c r="D429" s="8804"/>
      <c r="E429" s="8805"/>
      <c r="F429" s="8816" t="s">
        <v>6486</v>
      </c>
      <c r="G429" s="8817"/>
      <c r="H429" s="8817"/>
      <c r="I429" s="8818"/>
      <c r="J429" s="4973">
        <v>0</v>
      </c>
      <c r="K429" s="4980">
        <v>0</v>
      </c>
      <c r="L429" s="8846">
        <v>33</v>
      </c>
      <c r="M429" s="8847"/>
      <c r="N429" s="4981">
        <v>3</v>
      </c>
      <c r="O429" s="8846">
        <v>33</v>
      </c>
      <c r="P429" s="8847"/>
      <c r="Q429" s="4981">
        <v>3</v>
      </c>
      <c r="R429" s="8856">
        <v>15</v>
      </c>
      <c r="S429" s="8857"/>
      <c r="T429" s="8856">
        <v>15</v>
      </c>
      <c r="U429" s="8857"/>
      <c r="V429" s="8858">
        <v>30</v>
      </c>
      <c r="W429" s="8859"/>
      <c r="X429" s="8843" t="s">
        <v>6502</v>
      </c>
      <c r="Y429" s="8844"/>
      <c r="Z429" s="8844"/>
      <c r="AA429" s="8844"/>
      <c r="AB429" s="8845"/>
      <c r="AC429" s="4552"/>
    </row>
    <row r="430" spans="1:29" s="4576" customFormat="1" ht="22.7" customHeight="1">
      <c r="A430" s="4494"/>
      <c r="B430" s="4494"/>
      <c r="C430" s="8804"/>
      <c r="D430" s="8804"/>
      <c r="E430" s="8805"/>
      <c r="F430" s="8816" t="s">
        <v>6487</v>
      </c>
      <c r="G430" s="8817"/>
      <c r="H430" s="8817"/>
      <c r="I430" s="8818"/>
      <c r="J430" s="4973">
        <v>0</v>
      </c>
      <c r="K430" s="4980">
        <v>0</v>
      </c>
      <c r="L430" s="8846">
        <v>25</v>
      </c>
      <c r="M430" s="8847"/>
      <c r="N430" s="4981">
        <v>6</v>
      </c>
      <c r="O430" s="8846">
        <v>28</v>
      </c>
      <c r="P430" s="8847"/>
      <c r="Q430" s="4981">
        <v>5</v>
      </c>
      <c r="R430" s="8856">
        <v>15</v>
      </c>
      <c r="S430" s="8857"/>
      <c r="T430" s="8856">
        <v>7.5</v>
      </c>
      <c r="U430" s="8857"/>
      <c r="V430" s="8858">
        <v>22.5</v>
      </c>
      <c r="W430" s="8859"/>
      <c r="X430" s="8843"/>
      <c r="Y430" s="8844"/>
      <c r="Z430" s="8844"/>
      <c r="AA430" s="8844"/>
      <c r="AB430" s="8845"/>
      <c r="AC430" s="4552"/>
    </row>
    <row r="431" spans="1:29" s="4576" customFormat="1" ht="22.7" customHeight="1">
      <c r="A431" s="4494"/>
      <c r="B431" s="4494"/>
      <c r="C431" s="8804"/>
      <c r="D431" s="8804"/>
      <c r="E431" s="8805"/>
      <c r="F431" s="8816" t="s">
        <v>6488</v>
      </c>
      <c r="G431" s="8817"/>
      <c r="H431" s="8817"/>
      <c r="I431" s="8818"/>
      <c r="J431" s="4973">
        <v>0</v>
      </c>
      <c r="K431" s="4980">
        <v>0</v>
      </c>
      <c r="L431" s="8846">
        <v>100</v>
      </c>
      <c r="M431" s="8847"/>
      <c r="N431" s="4981">
        <v>1</v>
      </c>
      <c r="O431" s="8846">
        <v>101</v>
      </c>
      <c r="P431" s="8847"/>
      <c r="Q431" s="4981">
        <v>1</v>
      </c>
      <c r="R431" s="8856">
        <v>15</v>
      </c>
      <c r="S431" s="8857"/>
      <c r="T431" s="8856">
        <v>15</v>
      </c>
      <c r="U431" s="8857"/>
      <c r="V431" s="8858">
        <v>30</v>
      </c>
      <c r="W431" s="8859"/>
      <c r="X431" s="8843"/>
      <c r="Y431" s="8844"/>
      <c r="Z431" s="8844"/>
      <c r="AA431" s="8844"/>
      <c r="AB431" s="8845"/>
      <c r="AC431" s="4552"/>
    </row>
    <row r="432" spans="1:29" s="4576" customFormat="1" ht="22.7" customHeight="1">
      <c r="A432" s="4494"/>
      <c r="B432" s="4494"/>
      <c r="C432" s="8804"/>
      <c r="D432" s="8804"/>
      <c r="E432" s="8805"/>
      <c r="F432" s="8816" t="s">
        <v>6489</v>
      </c>
      <c r="G432" s="8817"/>
      <c r="H432" s="8817"/>
      <c r="I432" s="8818"/>
      <c r="J432" s="4973">
        <v>0</v>
      </c>
      <c r="K432" s="4980">
        <v>0</v>
      </c>
      <c r="L432" s="8846">
        <v>60</v>
      </c>
      <c r="M432" s="8847"/>
      <c r="N432" s="4981">
        <v>2</v>
      </c>
      <c r="O432" s="8846">
        <v>60</v>
      </c>
      <c r="P432" s="8847"/>
      <c r="Q432" s="4981">
        <v>2</v>
      </c>
      <c r="R432" s="8856">
        <v>0</v>
      </c>
      <c r="S432" s="8857"/>
      <c r="T432" s="8856">
        <v>0</v>
      </c>
      <c r="U432" s="8857"/>
      <c r="V432" s="8858">
        <v>0</v>
      </c>
      <c r="W432" s="8859"/>
      <c r="X432" s="8843"/>
      <c r="Y432" s="8844"/>
      <c r="Z432" s="8844"/>
      <c r="AA432" s="8844"/>
      <c r="AB432" s="8845"/>
      <c r="AC432" s="4552"/>
    </row>
    <row r="433" spans="1:29" s="4576" customFormat="1" ht="22.7" customHeight="1">
      <c r="A433" s="4494"/>
      <c r="B433" s="4494"/>
      <c r="C433" s="8804"/>
      <c r="D433" s="8804"/>
      <c r="E433" s="8805"/>
      <c r="F433" s="8816" t="s">
        <v>6490</v>
      </c>
      <c r="G433" s="8817"/>
      <c r="H433" s="8817"/>
      <c r="I433" s="8818"/>
      <c r="J433" s="4973">
        <v>0</v>
      </c>
      <c r="K433" s="4980">
        <v>0</v>
      </c>
      <c r="L433" s="4973">
        <v>0</v>
      </c>
      <c r="N433" s="4981">
        <v>0</v>
      </c>
      <c r="O433" s="4973">
        <v>0</v>
      </c>
      <c r="Q433" s="4981">
        <v>0</v>
      </c>
      <c r="R433" s="4989">
        <v>0</v>
      </c>
      <c r="S433" s="4990"/>
      <c r="T433" s="4989"/>
      <c r="U433" s="4990"/>
      <c r="V433" s="8858">
        <v>0</v>
      </c>
      <c r="W433" s="8859"/>
      <c r="X433" s="8843"/>
      <c r="Y433" s="8844"/>
      <c r="Z433" s="8844"/>
      <c r="AA433" s="8844"/>
      <c r="AB433" s="8845"/>
      <c r="AC433" s="4552"/>
    </row>
    <row r="434" spans="1:29" s="4576" customFormat="1" ht="18" customHeight="1">
      <c r="A434" s="4494"/>
      <c r="B434" s="4494"/>
      <c r="C434" s="8804"/>
      <c r="D434" s="8804"/>
      <c r="E434" s="8805"/>
      <c r="F434" s="8816">
        <v>0</v>
      </c>
      <c r="G434" s="8817"/>
      <c r="H434" s="8817"/>
      <c r="I434" s="8818"/>
      <c r="L434" s="4973">
        <v>0</v>
      </c>
      <c r="N434" s="4981">
        <v>0</v>
      </c>
      <c r="O434" s="4973">
        <v>0</v>
      </c>
      <c r="Q434" s="4981">
        <v>0</v>
      </c>
      <c r="R434" s="4989">
        <v>0</v>
      </c>
      <c r="S434" s="4990"/>
      <c r="T434" s="4989"/>
      <c r="U434" s="4990"/>
      <c r="V434" s="8858">
        <v>0</v>
      </c>
      <c r="W434" s="8859"/>
      <c r="X434" s="8843"/>
      <c r="Y434" s="8844"/>
      <c r="Z434" s="8844"/>
      <c r="AA434" s="8844"/>
      <c r="AB434" s="8845"/>
      <c r="AC434" s="4552"/>
    </row>
    <row r="435" spans="1:29" s="4576" customFormat="1" ht="18" customHeight="1" thickBot="1">
      <c r="A435" s="4494"/>
      <c r="B435" s="4494"/>
      <c r="C435" s="4494"/>
      <c r="D435" s="4494"/>
      <c r="E435" s="4494"/>
      <c r="F435" s="4968"/>
      <c r="G435" s="4969"/>
      <c r="H435" s="4970"/>
      <c r="I435" s="4969"/>
      <c r="J435" s="4969"/>
      <c r="K435" s="4969"/>
      <c r="L435" s="4969"/>
      <c r="M435" s="4969"/>
      <c r="N435" s="4969"/>
      <c r="O435" s="4969"/>
      <c r="P435" s="4969"/>
      <c r="Q435" s="4969"/>
      <c r="R435" s="4969"/>
      <c r="S435" s="4969"/>
      <c r="T435" s="4969"/>
      <c r="U435" s="4969"/>
      <c r="V435" s="4969"/>
      <c r="W435" s="4969"/>
      <c r="X435" s="4969"/>
      <c r="Y435" s="4969"/>
      <c r="Z435" s="4969"/>
      <c r="AA435" s="4969"/>
      <c r="AB435" s="4991"/>
      <c r="AC435" s="4552"/>
    </row>
  </sheetData>
  <mergeCells count="664">
    <mergeCell ref="B423:C424"/>
    <mergeCell ref="V427:W427"/>
    <mergeCell ref="F428:I428"/>
    <mergeCell ref="L428:M428"/>
    <mergeCell ref="O428:P428"/>
    <mergeCell ref="R428:S428"/>
    <mergeCell ref="T428:U428"/>
    <mergeCell ref="V428:W428"/>
    <mergeCell ref="F427:I427"/>
    <mergeCell ref="J427:K427"/>
    <mergeCell ref="L427:M427"/>
    <mergeCell ref="O427:P427"/>
    <mergeCell ref="R427:S427"/>
    <mergeCell ref="T427:U427"/>
    <mergeCell ref="C425:E434"/>
    <mergeCell ref="F425:H425"/>
    <mergeCell ref="V425:W425"/>
    <mergeCell ref="F426:I426"/>
    <mergeCell ref="F433:I433"/>
    <mergeCell ref="V433:W433"/>
    <mergeCell ref="F434:I434"/>
    <mergeCell ref="V434:W434"/>
    <mergeCell ref="R431:S431"/>
    <mergeCell ref="T431:U431"/>
    <mergeCell ref="T432:U432"/>
    <mergeCell ref="V432:W432"/>
    <mergeCell ref="O424:P424"/>
    <mergeCell ref="R424:S424"/>
    <mergeCell ref="T424:U424"/>
    <mergeCell ref="V424:W424"/>
    <mergeCell ref="F429:I429"/>
    <mergeCell ref="L429:M429"/>
    <mergeCell ref="O429:P429"/>
    <mergeCell ref="R429:S429"/>
    <mergeCell ref="T429:U429"/>
    <mergeCell ref="V429:W429"/>
    <mergeCell ref="V431:W431"/>
    <mergeCell ref="F432:I432"/>
    <mergeCell ref="R430:S430"/>
    <mergeCell ref="T430:U430"/>
    <mergeCell ref="V430:W430"/>
    <mergeCell ref="F431:I431"/>
    <mergeCell ref="L431:M431"/>
    <mergeCell ref="O431:P431"/>
    <mergeCell ref="F423:H423"/>
    <mergeCell ref="J423:K423"/>
    <mergeCell ref="L423:N423"/>
    <mergeCell ref="O423:Q423"/>
    <mergeCell ref="R423:S423"/>
    <mergeCell ref="X429:AB434"/>
    <mergeCell ref="F430:I430"/>
    <mergeCell ref="L430:M430"/>
    <mergeCell ref="O430:P430"/>
    <mergeCell ref="T423:U423"/>
    <mergeCell ref="V423:W423"/>
    <mergeCell ref="X423:AB423"/>
    <mergeCell ref="F424:H424"/>
    <mergeCell ref="J424:K424"/>
    <mergeCell ref="L424:M424"/>
    <mergeCell ref="X424:AB424"/>
    <mergeCell ref="L426:M426"/>
    <mergeCell ref="O426:P426"/>
    <mergeCell ref="R426:S426"/>
    <mergeCell ref="T426:U426"/>
    <mergeCell ref="V426:W426"/>
    <mergeCell ref="L432:M432"/>
    <mergeCell ref="O432:P432"/>
    <mergeCell ref="R432:S432"/>
    <mergeCell ref="Z419:AA419"/>
    <mergeCell ref="F420:I420"/>
    <mergeCell ref="K420:L420"/>
    <mergeCell ref="N420:O420"/>
    <mergeCell ref="Q420:R420"/>
    <mergeCell ref="T420:U420"/>
    <mergeCell ref="W420:X420"/>
    <mergeCell ref="Z420:AA420"/>
    <mergeCell ref="F419:I419"/>
    <mergeCell ref="K419:L419"/>
    <mergeCell ref="N419:O419"/>
    <mergeCell ref="Q419:R419"/>
    <mergeCell ref="T419:U419"/>
    <mergeCell ref="W419:X419"/>
    <mergeCell ref="Z417:AA417"/>
    <mergeCell ref="F418:I418"/>
    <mergeCell ref="K418:L418"/>
    <mergeCell ref="N418:O418"/>
    <mergeCell ref="Q418:R418"/>
    <mergeCell ref="T418:U418"/>
    <mergeCell ref="W418:X418"/>
    <mergeCell ref="Z418:AA418"/>
    <mergeCell ref="F417:I417"/>
    <mergeCell ref="K417:L417"/>
    <mergeCell ref="N417:O417"/>
    <mergeCell ref="Q417:R417"/>
    <mergeCell ref="T417:U417"/>
    <mergeCell ref="W417:X417"/>
    <mergeCell ref="Z415:AA415"/>
    <mergeCell ref="F416:I416"/>
    <mergeCell ref="K416:L416"/>
    <mergeCell ref="N416:O416"/>
    <mergeCell ref="Q416:R416"/>
    <mergeCell ref="T416:U416"/>
    <mergeCell ref="W416:X416"/>
    <mergeCell ref="Z416:AA416"/>
    <mergeCell ref="F415:I415"/>
    <mergeCell ref="K415:L415"/>
    <mergeCell ref="N415:O415"/>
    <mergeCell ref="Q415:R415"/>
    <mergeCell ref="T415:U415"/>
    <mergeCell ref="W415:X415"/>
    <mergeCell ref="W413:X413"/>
    <mergeCell ref="Z413:AA413"/>
    <mergeCell ref="F414:I414"/>
    <mergeCell ref="K414:L414"/>
    <mergeCell ref="N414:O414"/>
    <mergeCell ref="Q414:R414"/>
    <mergeCell ref="T414:U414"/>
    <mergeCell ref="W414:X414"/>
    <mergeCell ref="Z414:AA414"/>
    <mergeCell ref="W411:X411"/>
    <mergeCell ref="Z411:AA411"/>
    <mergeCell ref="F412:I412"/>
    <mergeCell ref="K412:L412"/>
    <mergeCell ref="N412:O412"/>
    <mergeCell ref="Q412:R412"/>
    <mergeCell ref="T412:U412"/>
    <mergeCell ref="W412:X412"/>
    <mergeCell ref="Z412:AA412"/>
    <mergeCell ref="C411:E420"/>
    <mergeCell ref="F411:H411"/>
    <mergeCell ref="K411:L411"/>
    <mergeCell ref="N411:O411"/>
    <mergeCell ref="Q411:R411"/>
    <mergeCell ref="T411:U411"/>
    <mergeCell ref="F413:I413"/>
    <mergeCell ref="K413:L413"/>
    <mergeCell ref="N413:O413"/>
    <mergeCell ref="Q413:R413"/>
    <mergeCell ref="T413:U413"/>
    <mergeCell ref="F396:AB396"/>
    <mergeCell ref="D401:AB401"/>
    <mergeCell ref="E403:AB403"/>
    <mergeCell ref="E406:AB406"/>
    <mergeCell ref="B409:C410"/>
    <mergeCell ref="F409:H409"/>
    <mergeCell ref="J409:J410"/>
    <mergeCell ref="K409:M409"/>
    <mergeCell ref="N409:P409"/>
    <mergeCell ref="Q409:S409"/>
    <mergeCell ref="T409:V409"/>
    <mergeCell ref="W409:Y409"/>
    <mergeCell ref="Z409:AB410"/>
    <mergeCell ref="F410:H410"/>
    <mergeCell ref="K410:L410"/>
    <mergeCell ref="N410:O410"/>
    <mergeCell ref="Q410:R410"/>
    <mergeCell ref="T410:U410"/>
    <mergeCell ref="W410:X410"/>
    <mergeCell ref="AY380:AZ380"/>
    <mergeCell ref="BA380:BB380"/>
    <mergeCell ref="G381:H381"/>
    <mergeCell ref="K381:L381"/>
    <mergeCell ref="M381:N381"/>
    <mergeCell ref="O381:P381"/>
    <mergeCell ref="Q381:R381"/>
    <mergeCell ref="S381:T381"/>
    <mergeCell ref="U381:V381"/>
    <mergeCell ref="AA381:AB381"/>
    <mergeCell ref="AM380:AN380"/>
    <mergeCell ref="AO380:AP380"/>
    <mergeCell ref="AQ380:AR380"/>
    <mergeCell ref="AS380:AT380"/>
    <mergeCell ref="AU380:AV380"/>
    <mergeCell ref="AW380:AX380"/>
    <mergeCell ref="AG380:AH380"/>
    <mergeCell ref="AK380:AL380"/>
    <mergeCell ref="AS379:AT379"/>
    <mergeCell ref="AU379:AV379"/>
    <mergeCell ref="AW379:AX379"/>
    <mergeCell ref="U379:V379"/>
    <mergeCell ref="W379:X379"/>
    <mergeCell ref="Y379:Z380"/>
    <mergeCell ref="AA379:AB379"/>
    <mergeCell ref="AG379:AH379"/>
    <mergeCell ref="AK379:AL379"/>
    <mergeCell ref="W380:X380"/>
    <mergeCell ref="AA380:AB380"/>
    <mergeCell ref="B380:C380"/>
    <mergeCell ref="G380:H380"/>
    <mergeCell ref="K380:L380"/>
    <mergeCell ref="M380:N380"/>
    <mergeCell ref="O380:P380"/>
    <mergeCell ref="Q380:R380"/>
    <mergeCell ref="S380:T380"/>
    <mergeCell ref="U380:V380"/>
    <mergeCell ref="AM379:AN379"/>
    <mergeCell ref="BA378:BB378"/>
    <mergeCell ref="B379:C379"/>
    <mergeCell ref="G379:H379"/>
    <mergeCell ref="K379:L379"/>
    <mergeCell ref="M379:N379"/>
    <mergeCell ref="O379:P379"/>
    <mergeCell ref="Q379:R379"/>
    <mergeCell ref="S379:T379"/>
    <mergeCell ref="AK378:AL378"/>
    <mergeCell ref="AM378:AN378"/>
    <mergeCell ref="AO378:AP378"/>
    <mergeCell ref="AQ378:AR378"/>
    <mergeCell ref="AS378:AT378"/>
    <mergeCell ref="AU378:AV378"/>
    <mergeCell ref="S378:T378"/>
    <mergeCell ref="U378:V378"/>
    <mergeCell ref="W378:X378"/>
    <mergeCell ref="Y378:Z378"/>
    <mergeCell ref="AA378:AB378"/>
    <mergeCell ref="AG378:AH378"/>
    <mergeCell ref="AY379:AZ379"/>
    <mergeCell ref="BA379:BB379"/>
    <mergeCell ref="AO379:AP379"/>
    <mergeCell ref="AQ379:AR379"/>
    <mergeCell ref="AS377:AT377"/>
    <mergeCell ref="Q377:R377"/>
    <mergeCell ref="S377:T377"/>
    <mergeCell ref="U377:V377"/>
    <mergeCell ref="W377:X377"/>
    <mergeCell ref="Y377:Z377"/>
    <mergeCell ref="AA377:AB377"/>
    <mergeCell ref="AW378:AX378"/>
    <mergeCell ref="AY378:AZ378"/>
    <mergeCell ref="B378:C378"/>
    <mergeCell ref="G378:H378"/>
    <mergeCell ref="K378:L378"/>
    <mergeCell ref="M378:N378"/>
    <mergeCell ref="O378:P378"/>
    <mergeCell ref="Q378:R378"/>
    <mergeCell ref="AG377:AH377"/>
    <mergeCell ref="AK377:AL377"/>
    <mergeCell ref="AM377:AN377"/>
    <mergeCell ref="U375:V375"/>
    <mergeCell ref="W375:X375"/>
    <mergeCell ref="AS376:AT376"/>
    <mergeCell ref="AU376:AV376"/>
    <mergeCell ref="AW376:AX376"/>
    <mergeCell ref="AY376:AZ376"/>
    <mergeCell ref="BA376:BB376"/>
    <mergeCell ref="B377:C377"/>
    <mergeCell ref="G377:H377"/>
    <mergeCell ref="K377:L377"/>
    <mergeCell ref="M377:N377"/>
    <mergeCell ref="O377:P377"/>
    <mergeCell ref="AA376:AB376"/>
    <mergeCell ref="AG376:AH376"/>
    <mergeCell ref="AK376:AL376"/>
    <mergeCell ref="AM376:AN376"/>
    <mergeCell ref="AO376:AP376"/>
    <mergeCell ref="AQ376:AR376"/>
    <mergeCell ref="AU377:AV377"/>
    <mergeCell ref="AW377:AX377"/>
    <mergeCell ref="AY377:AZ377"/>
    <mergeCell ref="BA377:BB377"/>
    <mergeCell ref="AO377:AP377"/>
    <mergeCell ref="AQ377:AR377"/>
    <mergeCell ref="AA373:AB373"/>
    <mergeCell ref="B374:C376"/>
    <mergeCell ref="D374:L374"/>
    <mergeCell ref="M374:N374"/>
    <mergeCell ref="O374:P374"/>
    <mergeCell ref="Q374:R374"/>
    <mergeCell ref="S374:T374"/>
    <mergeCell ref="U374:AB374"/>
    <mergeCell ref="G375:H375"/>
    <mergeCell ref="K375:L375"/>
    <mergeCell ref="Y375:Z375"/>
    <mergeCell ref="AA375:AB375"/>
    <mergeCell ref="F376:L376"/>
    <mergeCell ref="M376:N376"/>
    <mergeCell ref="O376:P376"/>
    <mergeCell ref="Q376:R376"/>
    <mergeCell ref="S376:T376"/>
    <mergeCell ref="U376:V376"/>
    <mergeCell ref="W376:X376"/>
    <mergeCell ref="Y376:Z376"/>
    <mergeCell ref="M375:N375"/>
    <mergeCell ref="O375:P375"/>
    <mergeCell ref="Q375:R375"/>
    <mergeCell ref="S375:T375"/>
    <mergeCell ref="G373:H373"/>
    <mergeCell ref="K373:L373"/>
    <mergeCell ref="M373:N373"/>
    <mergeCell ref="O373:P373"/>
    <mergeCell ref="Q373:R373"/>
    <mergeCell ref="S373:T373"/>
    <mergeCell ref="U373:V373"/>
    <mergeCell ref="W373:X373"/>
    <mergeCell ref="Y373:Z373"/>
    <mergeCell ref="D369:I369"/>
    <mergeCell ref="K369:L369"/>
    <mergeCell ref="N369:O369"/>
    <mergeCell ref="P369:Q369"/>
    <mergeCell ref="S369:T369"/>
    <mergeCell ref="U369:V369"/>
    <mergeCell ref="X369:Y369"/>
    <mergeCell ref="Z369:AA369"/>
    <mergeCell ref="E372:AB372"/>
    <mergeCell ref="Z367:AA367"/>
    <mergeCell ref="D368:I368"/>
    <mergeCell ref="K368:L368"/>
    <mergeCell ref="N368:O368"/>
    <mergeCell ref="P368:Q368"/>
    <mergeCell ref="S368:T368"/>
    <mergeCell ref="U368:V368"/>
    <mergeCell ref="X368:Y368"/>
    <mergeCell ref="Z368:AA368"/>
    <mergeCell ref="A367:B367"/>
    <mergeCell ref="D367:I367"/>
    <mergeCell ref="K367:L367"/>
    <mergeCell ref="N367:O367"/>
    <mergeCell ref="P367:Q367"/>
    <mergeCell ref="S367:T367"/>
    <mergeCell ref="X365:Y365"/>
    <mergeCell ref="Z365:AA365"/>
    <mergeCell ref="D366:I366"/>
    <mergeCell ref="K366:L366"/>
    <mergeCell ref="N366:O366"/>
    <mergeCell ref="P366:Q366"/>
    <mergeCell ref="S366:T366"/>
    <mergeCell ref="U366:V366"/>
    <mergeCell ref="X366:Y366"/>
    <mergeCell ref="Z366:AA366"/>
    <mergeCell ref="D365:I365"/>
    <mergeCell ref="K365:L365"/>
    <mergeCell ref="N365:O365"/>
    <mergeCell ref="P365:Q365"/>
    <mergeCell ref="S365:T365"/>
    <mergeCell ref="U365:V365"/>
    <mergeCell ref="U367:V367"/>
    <mergeCell ref="X367:Y367"/>
    <mergeCell ref="X363:Y363"/>
    <mergeCell ref="Z363:AA363"/>
    <mergeCell ref="D364:I364"/>
    <mergeCell ref="K364:L364"/>
    <mergeCell ref="N364:O364"/>
    <mergeCell ref="P364:Q364"/>
    <mergeCell ref="S364:T364"/>
    <mergeCell ref="U364:V364"/>
    <mergeCell ref="X364:Y364"/>
    <mergeCell ref="Z364:AA364"/>
    <mergeCell ref="D363:I363"/>
    <mergeCell ref="K363:L363"/>
    <mergeCell ref="N363:O363"/>
    <mergeCell ref="P363:Q363"/>
    <mergeCell ref="S363:T363"/>
    <mergeCell ref="U363:V363"/>
    <mergeCell ref="X361:Y361"/>
    <mergeCell ref="Z361:AA361"/>
    <mergeCell ref="D362:I362"/>
    <mergeCell ref="K362:L362"/>
    <mergeCell ref="N362:O362"/>
    <mergeCell ref="P362:Q362"/>
    <mergeCell ref="S362:T362"/>
    <mergeCell ref="U362:V362"/>
    <mergeCell ref="X362:Y362"/>
    <mergeCell ref="Z362:AA362"/>
    <mergeCell ref="D361:I361"/>
    <mergeCell ref="K361:L361"/>
    <mergeCell ref="N361:O361"/>
    <mergeCell ref="P361:Q361"/>
    <mergeCell ref="S361:T361"/>
    <mergeCell ref="U361:V361"/>
    <mergeCell ref="N357:O357"/>
    <mergeCell ref="P357:Q357"/>
    <mergeCell ref="S357:T357"/>
    <mergeCell ref="U357:V357"/>
    <mergeCell ref="X357:Y357"/>
    <mergeCell ref="Z357:AA357"/>
    <mergeCell ref="X358:Y358"/>
    <mergeCell ref="Z358:AA358"/>
    <mergeCell ref="D360:I360"/>
    <mergeCell ref="K360:L360"/>
    <mergeCell ref="N360:O360"/>
    <mergeCell ref="P360:Q360"/>
    <mergeCell ref="S360:T360"/>
    <mergeCell ref="U360:V360"/>
    <mergeCell ref="X360:Y360"/>
    <mergeCell ref="Z360:AA360"/>
    <mergeCell ref="C358:I358"/>
    <mergeCell ref="K358:L358"/>
    <mergeCell ref="N358:O358"/>
    <mergeCell ref="P358:Q358"/>
    <mergeCell ref="S358:T358"/>
    <mergeCell ref="U358:V358"/>
    <mergeCell ref="N345:P345"/>
    <mergeCell ref="B355:B356"/>
    <mergeCell ref="C355:I357"/>
    <mergeCell ref="K356:L356"/>
    <mergeCell ref="N356:O356"/>
    <mergeCell ref="P356:Q356"/>
    <mergeCell ref="S356:T356"/>
    <mergeCell ref="Z349:AA349"/>
    <mergeCell ref="D352:AB352"/>
    <mergeCell ref="B354:I354"/>
    <mergeCell ref="J354:L354"/>
    <mergeCell ref="N354:Q354"/>
    <mergeCell ref="S354:V354"/>
    <mergeCell ref="X354:AA354"/>
    <mergeCell ref="D349:H349"/>
    <mergeCell ref="K349:L349"/>
    <mergeCell ref="N349:O349"/>
    <mergeCell ref="Q349:R349"/>
    <mergeCell ref="T349:U349"/>
    <mergeCell ref="W349:X349"/>
    <mergeCell ref="U356:V356"/>
    <mergeCell ref="X356:Y356"/>
    <mergeCell ref="Z356:AA356"/>
    <mergeCell ref="K357:L357"/>
    <mergeCell ref="Z346:AA346"/>
    <mergeCell ref="D347:H347"/>
    <mergeCell ref="K347:L347"/>
    <mergeCell ref="N347:O347"/>
    <mergeCell ref="Q347:R347"/>
    <mergeCell ref="T347:U347"/>
    <mergeCell ref="W347:X347"/>
    <mergeCell ref="Z347:AA347"/>
    <mergeCell ref="D346:H346"/>
    <mergeCell ref="K346:L346"/>
    <mergeCell ref="N346:O346"/>
    <mergeCell ref="Q346:R346"/>
    <mergeCell ref="T346:U346"/>
    <mergeCell ref="W346:X346"/>
    <mergeCell ref="Q345:S345"/>
    <mergeCell ref="T345:V345"/>
    <mergeCell ref="W345:Y345"/>
    <mergeCell ref="Z345:AB345"/>
    <mergeCell ref="C322:F334"/>
    <mergeCell ref="R322:S322"/>
    <mergeCell ref="V322:AB322"/>
    <mergeCell ref="T323:U323"/>
    <mergeCell ref="X323:AB323"/>
    <mergeCell ref="N324:S324"/>
    <mergeCell ref="Y324:AB334"/>
    <mergeCell ref="G320:G323"/>
    <mergeCell ref="K320:L320"/>
    <mergeCell ref="M320:M323"/>
    <mergeCell ref="N320:Q320"/>
    <mergeCell ref="R320:S320"/>
    <mergeCell ref="N328:S328"/>
    <mergeCell ref="R321:S321"/>
    <mergeCell ref="V321:AB321"/>
    <mergeCell ref="T335:U335"/>
    <mergeCell ref="E342:AB342"/>
    <mergeCell ref="D344:AB344"/>
    <mergeCell ref="D345:H345"/>
    <mergeCell ref="K345:M345"/>
    <mergeCell ref="AB240:AB241"/>
    <mergeCell ref="Q279:V279"/>
    <mergeCell ref="E285:AB285"/>
    <mergeCell ref="E238:F238"/>
    <mergeCell ref="J238:K238"/>
    <mergeCell ref="R238:S238"/>
    <mergeCell ref="Z238:AA238"/>
    <mergeCell ref="N329:S329"/>
    <mergeCell ref="N330:S332"/>
    <mergeCell ref="N321:Q323"/>
    <mergeCell ref="F296:V297"/>
    <mergeCell ref="Q304:V304"/>
    <mergeCell ref="G311:I311"/>
    <mergeCell ref="D314:AB314"/>
    <mergeCell ref="E316:AB316"/>
    <mergeCell ref="N319:S319"/>
    <mergeCell ref="V320:AB320"/>
    <mergeCell ref="I321:I323"/>
    <mergeCell ref="J321:J323"/>
    <mergeCell ref="K321:K323"/>
    <mergeCell ref="L321:L323"/>
    <mergeCell ref="N325:S325"/>
    <mergeCell ref="N326:S326"/>
    <mergeCell ref="N327:S327"/>
    <mergeCell ref="B240:B241"/>
    <mergeCell ref="C240:C241"/>
    <mergeCell ref="D240:D241"/>
    <mergeCell ref="E240:E241"/>
    <mergeCell ref="F240:F241"/>
    <mergeCell ref="G240:G241"/>
    <mergeCell ref="E236:F236"/>
    <mergeCell ref="R236:S236"/>
    <mergeCell ref="Z236:AA236"/>
    <mergeCell ref="E237:F237"/>
    <mergeCell ref="J237:K237"/>
    <mergeCell ref="R237:S237"/>
    <mergeCell ref="Z237:AA237"/>
    <mergeCell ref="H240:H241"/>
    <mergeCell ref="I240:I241"/>
    <mergeCell ref="J240:J241"/>
    <mergeCell ref="E234:F234"/>
    <mergeCell ref="J234:K234"/>
    <mergeCell ref="R234:S234"/>
    <mergeCell ref="Z234:AA234"/>
    <mergeCell ref="E235:F235"/>
    <mergeCell ref="J235:K235"/>
    <mergeCell ref="R235:S235"/>
    <mergeCell ref="W235:X235"/>
    <mergeCell ref="Z235:AA235"/>
    <mergeCell ref="E232:F232"/>
    <mergeCell ref="R232:S232"/>
    <mergeCell ref="W232:X232"/>
    <mergeCell ref="Z232:AA232"/>
    <mergeCell ref="E233:F233"/>
    <mergeCell ref="J233:K233"/>
    <mergeCell ref="R233:S233"/>
    <mergeCell ref="Z233:AA233"/>
    <mergeCell ref="E230:F230"/>
    <mergeCell ref="J230:K230"/>
    <mergeCell ref="Z230:AA230"/>
    <mergeCell ref="E231:F231"/>
    <mergeCell ref="J231:K231"/>
    <mergeCell ref="R231:S231"/>
    <mergeCell ref="Z231:AA231"/>
    <mergeCell ref="E228:F228"/>
    <mergeCell ref="R228:S228"/>
    <mergeCell ref="Z228:AA228"/>
    <mergeCell ref="E229:F229"/>
    <mergeCell ref="J229:K229"/>
    <mergeCell ref="W229:X229"/>
    <mergeCell ref="Z229:AA229"/>
    <mergeCell ref="E226:F226"/>
    <mergeCell ref="R226:S226"/>
    <mergeCell ref="Z226:AA226"/>
    <mergeCell ref="E227:F227"/>
    <mergeCell ref="J227:K227"/>
    <mergeCell ref="R227:S227"/>
    <mergeCell ref="Z227:AA227"/>
    <mergeCell ref="E224:F224"/>
    <mergeCell ref="J224:K224"/>
    <mergeCell ref="Z224:AA224"/>
    <mergeCell ref="E225:F225"/>
    <mergeCell ref="J225:K225"/>
    <mergeCell ref="W225:X225"/>
    <mergeCell ref="Z225:AA225"/>
    <mergeCell ref="E222:F222"/>
    <mergeCell ref="J222:K222"/>
    <mergeCell ref="R222:S222"/>
    <mergeCell ref="Z222:AA222"/>
    <mergeCell ref="E223:F223"/>
    <mergeCell ref="J223:K223"/>
    <mergeCell ref="O223:P223"/>
    <mergeCell ref="R223:S223"/>
    <mergeCell ref="Z223:AA223"/>
    <mergeCell ref="E220:F220"/>
    <mergeCell ref="J220:K220"/>
    <mergeCell ref="R220:S220"/>
    <mergeCell ref="Z220:AA220"/>
    <mergeCell ref="E221:F221"/>
    <mergeCell ref="J221:K221"/>
    <mergeCell ref="R221:S221"/>
    <mergeCell ref="W221:X221"/>
    <mergeCell ref="Z221:AA221"/>
    <mergeCell ref="E218:F218"/>
    <mergeCell ref="J218:K218"/>
    <mergeCell ref="R218:S218"/>
    <mergeCell ref="Z218:AA218"/>
    <mergeCell ref="J219:K219"/>
    <mergeCell ref="R219:S219"/>
    <mergeCell ref="Z219:AA219"/>
    <mergeCell ref="AB120:AB121"/>
    <mergeCell ref="E214:AB214"/>
    <mergeCell ref="B216:AB216"/>
    <mergeCell ref="C217:D217"/>
    <mergeCell ref="I217:J217"/>
    <mergeCell ref="M217:Q217"/>
    <mergeCell ref="U217:Y217"/>
    <mergeCell ref="E117:AB117"/>
    <mergeCell ref="B120:B121"/>
    <mergeCell ref="C120:C121"/>
    <mergeCell ref="D120:D121"/>
    <mergeCell ref="E120:E121"/>
    <mergeCell ref="F120:F121"/>
    <mergeCell ref="G120:G121"/>
    <mergeCell ref="H120:H121"/>
    <mergeCell ref="I120:I121"/>
    <mergeCell ref="J120:J121"/>
    <mergeCell ref="I91:J91"/>
    <mergeCell ref="H96:N96"/>
    <mergeCell ref="H97:N97"/>
    <mergeCell ref="H106:O106"/>
    <mergeCell ref="H107:O107"/>
    <mergeCell ref="E109:X114"/>
    <mergeCell ref="W73:Y73"/>
    <mergeCell ref="W75:Y75"/>
    <mergeCell ref="E81:AB81"/>
    <mergeCell ref="W86:X86"/>
    <mergeCell ref="W88:X88"/>
    <mergeCell ref="W90:X90"/>
    <mergeCell ref="U46:Y46"/>
    <mergeCell ref="B59:AB60"/>
    <mergeCell ref="B61:AB62"/>
    <mergeCell ref="B63:AB64"/>
    <mergeCell ref="E66:AB66"/>
    <mergeCell ref="D69:E69"/>
    <mergeCell ref="B40:D40"/>
    <mergeCell ref="F40:H40"/>
    <mergeCell ref="E42:AB42"/>
    <mergeCell ref="B43:E44"/>
    <mergeCell ref="F43:H43"/>
    <mergeCell ref="F44:H44"/>
    <mergeCell ref="U44:X44"/>
    <mergeCell ref="B38:D38"/>
    <mergeCell ref="M38:T38"/>
    <mergeCell ref="V38:X38"/>
    <mergeCell ref="Y38:AA38"/>
    <mergeCell ref="B39:D39"/>
    <mergeCell ref="F39:H39"/>
    <mergeCell ref="M39:T39"/>
    <mergeCell ref="V39:X39"/>
    <mergeCell ref="Y39:AA39"/>
    <mergeCell ref="B36:D36"/>
    <mergeCell ref="F36:H36"/>
    <mergeCell ref="M36:T36"/>
    <mergeCell ref="V36:X36"/>
    <mergeCell ref="Y36:AA36"/>
    <mergeCell ref="B37:D37"/>
    <mergeCell ref="M37:T37"/>
    <mergeCell ref="V37:X37"/>
    <mergeCell ref="Y37:AA37"/>
    <mergeCell ref="B34:D34"/>
    <mergeCell ref="F34:H34"/>
    <mergeCell ref="M34:T34"/>
    <mergeCell ref="V34:X34"/>
    <mergeCell ref="Y34:AA34"/>
    <mergeCell ref="B35:D35"/>
    <mergeCell ref="F35:H35"/>
    <mergeCell ref="M35:T35"/>
    <mergeCell ref="V35:X35"/>
    <mergeCell ref="Y35:AA35"/>
    <mergeCell ref="B32:D32"/>
    <mergeCell ref="F32:H32"/>
    <mergeCell ref="M32:T32"/>
    <mergeCell ref="V32:X32"/>
    <mergeCell ref="Y32:AA32"/>
    <mergeCell ref="B33:D33"/>
    <mergeCell ref="F33:H33"/>
    <mergeCell ref="M33:T33"/>
    <mergeCell ref="V33:X33"/>
    <mergeCell ref="Y33:AA33"/>
    <mergeCell ref="E29:AB29"/>
    <mergeCell ref="F30:H30"/>
    <mergeCell ref="V30:X30"/>
    <mergeCell ref="Y30:AA30"/>
    <mergeCell ref="B31:D31"/>
    <mergeCell ref="F31:H31"/>
    <mergeCell ref="M31:T31"/>
    <mergeCell ref="V31:X31"/>
    <mergeCell ref="Y31:AA31"/>
    <mergeCell ref="B10:AB10"/>
    <mergeCell ref="B13:AB13"/>
    <mergeCell ref="B23:AB23"/>
    <mergeCell ref="B24:AB24"/>
    <mergeCell ref="B25:AB26"/>
    <mergeCell ref="B27:AB27"/>
    <mergeCell ref="H2:S2"/>
    <mergeCell ref="H3:S3"/>
    <mergeCell ref="H4:S4"/>
    <mergeCell ref="H5:S5"/>
    <mergeCell ref="H6:S6"/>
    <mergeCell ref="H7:S7"/>
  </mergeCells>
  <conditionalFormatting sqref="B360:B366 B368:B369">
    <cfRule type="cellIs" dxfId="26" priority="5" stopIfTrue="1" operator="equal">
      <formula>0</formula>
    </cfRule>
  </conditionalFormatting>
  <conditionalFormatting sqref="D377:E380 AM377:AM380 AO377:AO380 AQ377:AQ380 AS377:AS380 AU377:AU380 AW377:AW380 AY377:AY380">
    <cfRule type="cellIs" dxfId="25" priority="22" stopIfTrue="1" operator="equal">
      <formula>0</formula>
    </cfRule>
    <cfRule type="cellIs" dxfId="24" priority="23" stopIfTrue="1" operator="greaterThan">
      <formula>0</formula>
    </cfRule>
  </conditionalFormatting>
  <conditionalFormatting sqref="F377:F380">
    <cfRule type="cellIs" dxfId="23" priority="9" stopIfTrue="1" operator="equal">
      <formula>1</formula>
    </cfRule>
    <cfRule type="cellIs" dxfId="22" priority="10" stopIfTrue="1" operator="equal">
      <formula>2</formula>
    </cfRule>
    <cfRule type="cellIs" dxfId="21" priority="11" stopIfTrue="1" operator="equal">
      <formula>3</formula>
    </cfRule>
  </conditionalFormatting>
  <conditionalFormatting sqref="G377:G380">
    <cfRule type="cellIs" dxfId="20" priority="16" stopIfTrue="1" operator="equal">
      <formula>1</formula>
    </cfRule>
    <cfRule type="cellIs" dxfId="19" priority="17" stopIfTrue="1" operator="equal">
      <formula>2</formula>
    </cfRule>
    <cfRule type="cellIs" dxfId="18" priority="18" stopIfTrue="1" operator="equal">
      <formula>3</formula>
    </cfRule>
  </conditionalFormatting>
  <conditionalFormatting sqref="J347 M347 P347 S347 V347 Y347 J349 M349 P349 S349 V349 Y349 M411:M420 P411:P420 S411:S420 V411:V420 Y411:Y420 N425:N434 Q425:Q434">
    <cfRule type="cellIs" dxfId="17" priority="1" stopIfTrue="1" operator="equal">
      <formula>1</formula>
    </cfRule>
    <cfRule type="cellIs" dxfId="16" priority="2" stopIfTrue="1" operator="equal">
      <formula>2</formula>
    </cfRule>
    <cfRule type="cellIs" dxfId="15" priority="3" stopIfTrue="1" operator="equal">
      <formula>3</formula>
    </cfRule>
  </conditionalFormatting>
  <conditionalFormatting sqref="J377:J380">
    <cfRule type="cellIs" dxfId="14" priority="13" stopIfTrue="1" operator="equal">
      <formula>1</formula>
    </cfRule>
    <cfRule type="cellIs" dxfId="13" priority="14" stopIfTrue="1" operator="equal">
      <formula>2</formula>
    </cfRule>
    <cfRule type="cellIs" dxfId="12" priority="15" stopIfTrue="1" operator="equal">
      <formula>3</formula>
    </cfRule>
  </conditionalFormatting>
  <conditionalFormatting sqref="J425:J433">
    <cfRule type="cellIs" dxfId="11" priority="4" stopIfTrue="1" operator="greaterThan">
      <formula>0</formula>
    </cfRule>
  </conditionalFormatting>
  <conditionalFormatting sqref="K377:K380">
    <cfRule type="cellIs" dxfId="10" priority="19" stopIfTrue="1" operator="equal">
      <formula>1</formula>
    </cfRule>
    <cfRule type="cellIs" dxfId="9" priority="20" stopIfTrue="1" operator="equal">
      <formula>2</formula>
    </cfRule>
    <cfRule type="cellIs" dxfId="8" priority="21" stopIfTrue="1" operator="equal">
      <formula>3</formula>
    </cfRule>
  </conditionalFormatting>
  <conditionalFormatting sqref="O377:O380">
    <cfRule type="cellIs" dxfId="7" priority="12" stopIfTrue="1" operator="equal">
      <formula>"non"</formula>
    </cfRule>
  </conditionalFormatting>
  <conditionalFormatting sqref="X324:X334">
    <cfRule type="cellIs" dxfId="6" priority="27" stopIfTrue="1" operator="equal">
      <formula>"Erreur"</formula>
    </cfRule>
  </conditionalFormatting>
  <conditionalFormatting sqref="Y377:Y379">
    <cfRule type="cellIs" dxfId="5" priority="24" stopIfTrue="1" operator="equal">
      <formula>1</formula>
    </cfRule>
    <cfRule type="cellIs" dxfId="4" priority="25" stopIfTrue="1" operator="equal">
      <formula>2</formula>
    </cfRule>
    <cfRule type="cellIs" dxfId="3" priority="26" stopIfTrue="1" operator="equal">
      <formula>3</formula>
    </cfRule>
  </conditionalFormatting>
  <conditionalFormatting sqref="AB347 AB349 M360:M369 R360:R369 W360:W369 AB360:AB369">
    <cfRule type="cellIs" dxfId="2" priority="6" stopIfTrue="1" operator="equal">
      <formula>1</formula>
    </cfRule>
    <cfRule type="cellIs" dxfId="1" priority="7" stopIfTrue="1" operator="equal">
      <formula>2</formula>
    </cfRule>
    <cfRule type="cellIs" dxfId="0" priority="8" stopIfTrue="1" operator="equal">
      <formula>3</formula>
    </cfRule>
  </conditionalFormatting>
  <printOptions horizontalCentered="1"/>
  <pageMargins left="0.19685039370078741" right="0.19685039370078741" top="0.19685039370078741" bottom="0.39370078740157483" header="0.11811023622047245" footer="0"/>
  <pageSetup paperSize="9" scale="38" orientation="landscape" horizontalDpi="300" verticalDpi="300" r:id="rId1"/>
  <headerFooter alignWithMargins="0"/>
  <rowBreaks count="9" manualBreakCount="9">
    <brk id="28" max="27" man="1"/>
    <brk id="65" max="27" man="1"/>
    <brk id="155" max="27" man="1"/>
    <brk id="239" max="28" man="1"/>
    <brk id="284" max="28" man="1"/>
    <brk id="341" max="28" man="1"/>
    <brk id="371" max="28" man="1"/>
    <brk id="402" max="28" man="1"/>
    <brk id="405" max="28" man="1"/>
  </rowBreaks>
  <drawing r:id="rId2"/>
  <legacyDrawing r:id="rId3"/>
  <mc:AlternateContent xmlns:mc="http://schemas.openxmlformats.org/markup-compatibility/2006">
    <mc:Choice Requires="x14">
      <controls>
        <mc:AlternateContent xmlns:mc="http://schemas.openxmlformats.org/markup-compatibility/2006">
          <mc:Choice Requires="x14">
            <control shapeId="90113" r:id="rId4" name="Check Box 1">
              <controlPr defaultSize="0" autoFill="0" autoLine="0" autoPict="0">
                <anchor moveWithCells="1">
                  <from>
                    <xdr:col>4</xdr:col>
                    <xdr:colOff>276225</xdr:colOff>
                    <xdr:row>295</xdr:row>
                    <xdr:rowOff>114300</xdr:rowOff>
                  </from>
                  <to>
                    <xdr:col>4</xdr:col>
                    <xdr:colOff>609600</xdr:colOff>
                    <xdr:row>295</xdr:row>
                    <xdr:rowOff>342900</xdr:rowOff>
                  </to>
                </anchor>
              </controlPr>
            </control>
          </mc:Choice>
        </mc:AlternateContent>
        <mc:AlternateContent xmlns:mc="http://schemas.openxmlformats.org/markup-compatibility/2006">
          <mc:Choice Requires="x14">
            <control shapeId="90114" r:id="rId5" name="Check Box 2">
              <controlPr defaultSize="0" autoFill="0" autoLine="0" autoPict="0">
                <anchor moveWithCells="1">
                  <from>
                    <xdr:col>4</xdr:col>
                    <xdr:colOff>276225</xdr:colOff>
                    <xdr:row>295</xdr:row>
                    <xdr:rowOff>114300</xdr:rowOff>
                  </from>
                  <to>
                    <xdr:col>4</xdr:col>
                    <xdr:colOff>609600</xdr:colOff>
                    <xdr:row>295</xdr:row>
                    <xdr:rowOff>342900</xdr:rowOff>
                  </to>
                </anchor>
              </controlPr>
            </control>
          </mc:Choice>
        </mc:AlternateContent>
      </controls>
    </mc:Choice>
  </mc:AlternateConten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3BA79F-8310-4FE2-BD61-994CF382B992}">
  <sheetPr>
    <tabColor indexed="29"/>
    <pageSetUpPr fitToPage="1"/>
  </sheetPr>
  <dimension ref="A1:EN38"/>
  <sheetViews>
    <sheetView showGridLines="0" zoomScaleNormal="100" zoomScaleSheetLayoutView="100" workbookViewId="0">
      <selection activeCell="AP13" sqref="AP13"/>
    </sheetView>
  </sheetViews>
  <sheetFormatPr baseColWidth="10" defaultRowHeight="12.75"/>
  <cols>
    <col min="1" max="1" width="1.140625" style="191" customWidth="1"/>
    <col min="2" max="37" width="4" style="191" customWidth="1"/>
    <col min="38" max="38" width="2" style="191" customWidth="1"/>
    <col min="39" max="16384" width="11.42578125" style="191"/>
  </cols>
  <sheetData>
    <row r="1" spans="1:144" ht="13.5" thickBot="1"/>
    <row r="2" spans="1:144" s="51" customFormat="1" ht="15" customHeight="1">
      <c r="A2" s="191"/>
      <c r="B2" s="8870" t="s">
        <v>45</v>
      </c>
      <c r="C2" s="8871"/>
      <c r="D2" s="8871"/>
      <c r="E2" s="8871"/>
      <c r="F2" s="8871"/>
      <c r="G2" s="8872"/>
      <c r="H2" s="5615" t="s">
        <v>220</v>
      </c>
      <c r="I2" s="5616"/>
      <c r="J2" s="5616"/>
      <c r="K2" s="5616"/>
      <c r="L2" s="5616"/>
      <c r="M2" s="5616"/>
      <c r="N2" s="5616"/>
      <c r="O2" s="5616"/>
      <c r="P2" s="5616"/>
      <c r="Q2" s="5616"/>
      <c r="R2" s="5616"/>
      <c r="S2" s="5616"/>
      <c r="T2" s="5616"/>
      <c r="U2" s="5616"/>
      <c r="V2" s="5616"/>
      <c r="W2" s="5616"/>
      <c r="X2" s="5616"/>
      <c r="Y2" s="5616"/>
      <c r="Z2" s="5616"/>
      <c r="AA2" s="5616"/>
      <c r="AB2" s="5617"/>
      <c r="AC2" s="8876" t="s">
        <v>221</v>
      </c>
      <c r="AD2" s="8877"/>
      <c r="AE2" s="8877"/>
      <c r="AF2" s="8877"/>
      <c r="AG2" s="8877"/>
      <c r="AH2" s="8877"/>
      <c r="AI2" s="8877"/>
      <c r="AJ2" s="8877"/>
      <c r="AK2" s="8878"/>
      <c r="DQ2" s="191"/>
      <c r="DR2" s="191"/>
      <c r="DS2" s="191"/>
      <c r="DT2" s="191"/>
      <c r="DU2" s="191"/>
      <c r="DV2" s="191"/>
      <c r="DW2" s="191"/>
      <c r="DX2" s="191"/>
      <c r="DY2" s="191"/>
      <c r="DZ2" s="191"/>
      <c r="EA2" s="191"/>
      <c r="EB2" s="191"/>
      <c r="EC2" s="191"/>
      <c r="ED2" s="191"/>
      <c r="EE2" s="191"/>
      <c r="EF2" s="191"/>
      <c r="EG2" s="191"/>
      <c r="EH2" s="191"/>
      <c r="EI2" s="191"/>
      <c r="EJ2" s="191"/>
      <c r="EK2" s="191"/>
      <c r="EL2" s="191"/>
      <c r="EM2" s="191"/>
      <c r="EN2" s="191"/>
    </row>
    <row r="3" spans="1:144" s="51" customFormat="1" ht="15" customHeight="1">
      <c r="A3" s="191"/>
      <c r="B3" s="8873"/>
      <c r="C3" s="8874"/>
      <c r="D3" s="8874"/>
      <c r="E3" s="8874"/>
      <c r="F3" s="8874"/>
      <c r="G3" s="8875"/>
      <c r="H3" s="5160"/>
      <c r="I3" s="5161"/>
      <c r="J3" s="5161"/>
      <c r="K3" s="5161"/>
      <c r="L3" s="5161"/>
      <c r="M3" s="5161"/>
      <c r="N3" s="5161"/>
      <c r="O3" s="5161"/>
      <c r="P3" s="5161"/>
      <c r="Q3" s="5161"/>
      <c r="R3" s="5161"/>
      <c r="S3" s="5161"/>
      <c r="T3" s="5161"/>
      <c r="U3" s="5161"/>
      <c r="V3" s="5161"/>
      <c r="W3" s="5161"/>
      <c r="X3" s="5161"/>
      <c r="Y3" s="5161"/>
      <c r="Z3" s="5161"/>
      <c r="AA3" s="5161"/>
      <c r="AB3" s="5162"/>
      <c r="AC3" s="8879" t="s">
        <v>222</v>
      </c>
      <c r="AD3" s="8880"/>
      <c r="AE3" s="8880"/>
      <c r="AF3" s="8880"/>
      <c r="AG3" s="8880"/>
      <c r="AH3" s="8880"/>
      <c r="AI3" s="8880"/>
      <c r="AJ3" s="8880"/>
      <c r="AK3" s="8881"/>
      <c r="DQ3" s="191"/>
      <c r="DR3" s="191"/>
      <c r="DS3" s="191"/>
      <c r="DT3" s="191"/>
      <c r="DU3" s="191"/>
      <c r="DV3" s="191"/>
      <c r="DW3" s="191"/>
      <c r="DX3" s="191"/>
      <c r="DY3" s="191"/>
      <c r="DZ3" s="191"/>
      <c r="EA3" s="191"/>
      <c r="EB3" s="191"/>
      <c r="EC3" s="191"/>
      <c r="ED3" s="191"/>
      <c r="EE3" s="191"/>
      <c r="EF3" s="191"/>
      <c r="EG3" s="191"/>
      <c r="EH3" s="191"/>
      <c r="EI3" s="191"/>
      <c r="EJ3" s="191"/>
      <c r="EK3" s="191"/>
      <c r="EL3" s="191"/>
      <c r="EM3" s="191"/>
      <c r="EN3" s="191"/>
    </row>
    <row r="4" spans="1:144" s="51" customFormat="1" ht="15" customHeight="1">
      <c r="A4" s="191"/>
      <c r="B4" s="8873"/>
      <c r="C4" s="8874"/>
      <c r="D4" s="8874"/>
      <c r="E4" s="8874"/>
      <c r="F4" s="8874"/>
      <c r="G4" s="8875"/>
      <c r="H4" s="5160"/>
      <c r="I4" s="5161"/>
      <c r="J4" s="5161"/>
      <c r="K4" s="5161"/>
      <c r="L4" s="5161"/>
      <c r="M4" s="5161"/>
      <c r="N4" s="5161"/>
      <c r="O4" s="5161"/>
      <c r="P4" s="5161"/>
      <c r="Q4" s="5161"/>
      <c r="R4" s="5161"/>
      <c r="S4" s="5161"/>
      <c r="T4" s="5161"/>
      <c r="U4" s="5161"/>
      <c r="V4" s="5161"/>
      <c r="W4" s="5161"/>
      <c r="X4" s="5161"/>
      <c r="Y4" s="5161"/>
      <c r="Z4" s="5161"/>
      <c r="AA4" s="5161"/>
      <c r="AB4" s="5162"/>
      <c r="AC4" s="5226" t="s">
        <v>223</v>
      </c>
      <c r="AD4" s="5174"/>
      <c r="AE4" s="5174"/>
      <c r="AF4" s="5174"/>
      <c r="AG4" s="5174"/>
      <c r="AH4" s="5174"/>
      <c r="AI4" s="5174"/>
      <c r="AJ4" s="5174"/>
      <c r="AK4" s="5618"/>
      <c r="DQ4" s="191"/>
      <c r="DR4" s="191"/>
      <c r="DS4" s="191"/>
      <c r="DT4" s="191"/>
      <c r="DU4" s="191"/>
      <c r="DV4" s="191"/>
      <c r="DW4" s="191"/>
      <c r="DX4" s="191"/>
      <c r="DY4" s="191"/>
      <c r="DZ4" s="191"/>
      <c r="EA4" s="191"/>
      <c r="EB4" s="191"/>
      <c r="EC4" s="191"/>
      <c r="ED4" s="191"/>
      <c r="EE4" s="191"/>
      <c r="EF4" s="191"/>
      <c r="EG4" s="191"/>
      <c r="EH4" s="191"/>
      <c r="EI4" s="191"/>
      <c r="EJ4" s="191"/>
      <c r="EK4" s="191"/>
      <c r="EL4" s="191"/>
      <c r="EM4" s="191"/>
      <c r="EN4" s="191"/>
    </row>
    <row r="5" spans="1:144" s="51" customFormat="1" ht="15" customHeight="1">
      <c r="A5" s="191"/>
      <c r="B5" s="8873"/>
      <c r="C5" s="8874"/>
      <c r="D5" s="8874"/>
      <c r="E5" s="8874"/>
      <c r="F5" s="8874"/>
      <c r="G5" s="8875"/>
      <c r="H5" s="8882" t="s">
        <v>252</v>
      </c>
      <c r="I5" s="8883"/>
      <c r="J5" s="8883"/>
      <c r="K5" s="8883"/>
      <c r="L5" s="8883"/>
      <c r="M5" s="8883"/>
      <c r="N5" s="8883"/>
      <c r="O5" s="8883"/>
      <c r="P5" s="8883"/>
      <c r="Q5" s="8883"/>
      <c r="R5" s="8883"/>
      <c r="S5" s="8883"/>
      <c r="T5" s="8883"/>
      <c r="U5" s="8883"/>
      <c r="V5" s="8883"/>
      <c r="W5" s="8883"/>
      <c r="X5" s="8883"/>
      <c r="Y5" s="8883"/>
      <c r="Z5" s="8883"/>
      <c r="AA5" s="8883"/>
      <c r="AB5" s="8884"/>
      <c r="AC5" s="5226" t="s">
        <v>50</v>
      </c>
      <c r="AD5" s="5174"/>
      <c r="AE5" s="5174"/>
      <c r="AF5" s="5174"/>
      <c r="AG5" s="5174"/>
      <c r="AH5" s="5174"/>
      <c r="AI5" s="5174"/>
      <c r="AJ5" s="5174"/>
      <c r="AK5" s="5618"/>
      <c r="DQ5" s="191"/>
      <c r="DR5" s="191"/>
      <c r="DS5" s="191"/>
      <c r="DT5" s="191"/>
      <c r="DU5" s="191"/>
      <c r="DV5" s="191"/>
      <c r="DW5" s="191"/>
      <c r="DX5" s="191"/>
      <c r="DY5" s="191"/>
      <c r="DZ5" s="191"/>
      <c r="EA5" s="191"/>
      <c r="EB5" s="191"/>
      <c r="EC5" s="191"/>
      <c r="ED5" s="191"/>
      <c r="EE5" s="191"/>
      <c r="EF5" s="191"/>
      <c r="EG5" s="191"/>
      <c r="EH5" s="191"/>
      <c r="EI5" s="191"/>
      <c r="EJ5" s="191"/>
      <c r="EK5" s="191"/>
      <c r="EL5" s="191"/>
      <c r="EM5" s="191"/>
      <c r="EN5" s="191"/>
    </row>
    <row r="6" spans="1:144" s="51" customFormat="1" ht="15" customHeight="1">
      <c r="A6" s="191"/>
      <c r="B6" s="8873"/>
      <c r="C6" s="8874"/>
      <c r="D6" s="8874"/>
      <c r="E6" s="8874"/>
      <c r="F6" s="8874"/>
      <c r="G6" s="8875"/>
      <c r="H6" s="8885"/>
      <c r="I6" s="8886"/>
      <c r="J6" s="8886"/>
      <c r="K6" s="8886"/>
      <c r="L6" s="8886"/>
      <c r="M6" s="8886"/>
      <c r="N6" s="8886"/>
      <c r="O6" s="8886"/>
      <c r="P6" s="8886"/>
      <c r="Q6" s="8886"/>
      <c r="R6" s="8886"/>
      <c r="S6" s="8886"/>
      <c r="T6" s="8886"/>
      <c r="U6" s="8886"/>
      <c r="V6" s="8886"/>
      <c r="W6" s="8886"/>
      <c r="X6" s="8886"/>
      <c r="Y6" s="8886"/>
      <c r="Z6" s="8886"/>
      <c r="AA6" s="8886"/>
      <c r="AB6" s="8887"/>
      <c r="AC6" s="5619" t="s">
        <v>225</v>
      </c>
      <c r="AD6" s="5299"/>
      <c r="AE6" s="5299"/>
      <c r="AF6" s="5299"/>
      <c r="AG6" s="5299"/>
      <c r="AH6" s="5299"/>
      <c r="AI6" s="5299"/>
      <c r="AJ6" s="5299"/>
      <c r="AK6" s="5620"/>
      <c r="DQ6" s="191"/>
      <c r="DR6" s="191"/>
      <c r="DS6" s="191"/>
      <c r="DT6" s="191"/>
      <c r="DU6" s="191"/>
      <c r="DV6" s="191"/>
      <c r="DW6" s="191"/>
      <c r="DX6" s="191"/>
      <c r="DY6" s="191"/>
      <c r="DZ6" s="191"/>
      <c r="EA6" s="191"/>
      <c r="EB6" s="191"/>
      <c r="EC6" s="191"/>
      <c r="ED6" s="191"/>
      <c r="EE6" s="191"/>
      <c r="EF6" s="191"/>
      <c r="EG6" s="191"/>
      <c r="EH6" s="191"/>
      <c r="EI6" s="191"/>
      <c r="EJ6" s="191"/>
      <c r="EK6" s="191"/>
      <c r="EL6" s="191"/>
      <c r="EM6" s="191"/>
      <c r="EN6" s="191"/>
    </row>
    <row r="7" spans="1:144" s="51" customFormat="1" ht="15" customHeight="1" thickBot="1">
      <c r="A7" s="191"/>
      <c r="B7" s="247" t="s">
        <v>52</v>
      </c>
      <c r="C7" s="248"/>
      <c r="D7" s="248"/>
      <c r="E7" s="249" t="str">
        <f ca="1">CELL("nomfichier")</f>
        <v>D:\Données\1.UPRT\0-UPRT.fait\1-UPRT.FR-SITE-WEB\ff-fiches-fabrications\ff.fiches.fabrication.2023\ffr.restaurant.2023\[S_SOYEZ.CREATIFS.xlsx]Divers</v>
      </c>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7"/>
      <c r="DQ7" s="191"/>
      <c r="DR7" s="191"/>
      <c r="DS7" s="191"/>
      <c r="DT7" s="191"/>
      <c r="DU7" s="191"/>
      <c r="DV7" s="191"/>
      <c r="DW7" s="191"/>
      <c r="DX7" s="191"/>
      <c r="DY7" s="191"/>
      <c r="DZ7" s="191"/>
      <c r="EA7" s="191"/>
      <c r="EB7" s="191"/>
      <c r="EC7" s="191"/>
      <c r="ED7" s="191"/>
      <c r="EE7" s="191"/>
      <c r="EF7" s="191"/>
      <c r="EG7" s="191"/>
      <c r="EH7" s="191"/>
      <c r="EI7" s="191"/>
      <c r="EJ7" s="191"/>
      <c r="EK7" s="191"/>
      <c r="EL7" s="191"/>
      <c r="EM7" s="191"/>
      <c r="EN7" s="191"/>
    </row>
    <row r="10" spans="1:144" s="250" customFormat="1" ht="17.25">
      <c r="T10" s="251" t="s">
        <v>253</v>
      </c>
      <c r="U10" s="252"/>
      <c r="V10" s="253"/>
      <c r="W10" s="254" t="s">
        <v>254</v>
      </c>
      <c r="X10" s="255"/>
      <c r="Y10" s="256"/>
      <c r="Z10" s="255"/>
      <c r="AA10" s="255"/>
      <c r="AB10" s="255"/>
      <c r="AC10" s="255"/>
      <c r="AD10" s="255"/>
      <c r="AE10" s="255"/>
      <c r="AF10" s="255"/>
      <c r="AG10" s="255"/>
      <c r="AH10" s="255"/>
      <c r="AI10" s="255"/>
      <c r="AJ10" s="257"/>
    </row>
    <row r="11" spans="1:144" s="250" customFormat="1" ht="17.25">
      <c r="T11" s="258" t="s">
        <v>255</v>
      </c>
      <c r="U11" s="259"/>
      <c r="V11" s="260"/>
      <c r="W11" s="261" t="s">
        <v>256</v>
      </c>
      <c r="X11" s="259"/>
      <c r="Y11" s="259"/>
      <c r="Z11" s="259"/>
      <c r="AA11" s="259"/>
      <c r="AB11" s="259"/>
      <c r="AC11" s="259"/>
      <c r="AD11" s="259"/>
      <c r="AE11" s="259"/>
      <c r="AF11" s="259"/>
      <c r="AG11" s="259"/>
      <c r="AH11" s="259"/>
      <c r="AI11" s="259"/>
      <c r="AJ11" s="262"/>
    </row>
    <row r="13" spans="1:144" s="263" customFormat="1" ht="17.25">
      <c r="D13" s="263" t="s">
        <v>252</v>
      </c>
    </row>
    <row r="16" spans="1:144" ht="18" customHeight="1">
      <c r="B16" s="264"/>
      <c r="C16" s="265"/>
      <c r="D16" s="265"/>
      <c r="E16" s="266" t="s">
        <v>257</v>
      </c>
      <c r="F16" s="265"/>
      <c r="G16" s="265"/>
      <c r="H16" s="265"/>
      <c r="I16" s="265"/>
      <c r="J16" s="267"/>
      <c r="K16" s="264"/>
      <c r="L16" s="265"/>
      <c r="M16" s="265"/>
      <c r="N16" s="266" t="s">
        <v>258</v>
      </c>
      <c r="O16" s="265"/>
      <c r="P16" s="265"/>
      <c r="Q16" s="265"/>
      <c r="R16" s="265"/>
      <c r="S16" s="267"/>
      <c r="T16" s="264"/>
      <c r="U16" s="265"/>
      <c r="V16" s="265"/>
      <c r="W16" s="266" t="s">
        <v>259</v>
      </c>
      <c r="X16" s="265"/>
      <c r="Y16" s="265"/>
      <c r="Z16" s="265"/>
      <c r="AA16" s="265"/>
      <c r="AB16" s="267"/>
      <c r="AC16" s="264"/>
      <c r="AD16" s="265"/>
      <c r="AE16" s="265"/>
      <c r="AF16" s="266" t="s">
        <v>260</v>
      </c>
      <c r="AG16" s="265"/>
      <c r="AH16" s="265"/>
      <c r="AI16" s="265"/>
      <c r="AJ16" s="265"/>
      <c r="AK16" s="267"/>
    </row>
    <row r="17" spans="2:37" s="268" customFormat="1" ht="18" customHeight="1">
      <c r="B17" s="8888"/>
      <c r="C17" s="8889"/>
      <c r="D17" s="8889"/>
      <c r="E17" s="8889"/>
      <c r="F17" s="8889"/>
      <c r="G17" s="8889"/>
      <c r="H17" s="8889"/>
      <c r="I17" s="8889"/>
      <c r="J17" s="8890"/>
      <c r="K17" s="8888"/>
      <c r="L17" s="8889"/>
      <c r="M17" s="8889"/>
      <c r="N17" s="8889"/>
      <c r="O17" s="8889"/>
      <c r="P17" s="8889"/>
      <c r="Q17" s="8889"/>
      <c r="R17" s="8889"/>
      <c r="S17" s="8890"/>
      <c r="T17" s="8888"/>
      <c r="U17" s="8889"/>
      <c r="V17" s="8889"/>
      <c r="W17" s="8889"/>
      <c r="X17" s="8889"/>
      <c r="Y17" s="8889"/>
      <c r="Z17" s="8889"/>
      <c r="AA17" s="8889"/>
      <c r="AB17" s="8890"/>
      <c r="AC17" s="8888"/>
      <c r="AD17" s="8889"/>
      <c r="AE17" s="8889"/>
      <c r="AF17" s="8889"/>
      <c r="AG17" s="8889"/>
      <c r="AH17" s="8889"/>
      <c r="AI17" s="8889"/>
      <c r="AJ17" s="8889"/>
      <c r="AK17" s="8890"/>
    </row>
    <row r="18" spans="2:37" ht="15.95" customHeight="1">
      <c r="B18" s="269"/>
      <c r="C18" s="270"/>
      <c r="D18" s="270"/>
      <c r="E18" s="270"/>
      <c r="F18" s="270"/>
      <c r="G18" s="270"/>
      <c r="H18" s="271"/>
      <c r="I18" s="8891" t="s">
        <v>261</v>
      </c>
      <c r="J18" s="8892"/>
      <c r="K18" s="269"/>
      <c r="L18" s="270"/>
      <c r="M18" s="270"/>
      <c r="N18" s="270"/>
      <c r="O18" s="270"/>
      <c r="P18" s="270"/>
      <c r="Q18" s="271"/>
      <c r="R18" s="8891" t="s">
        <v>261</v>
      </c>
      <c r="S18" s="8892"/>
      <c r="T18" s="269"/>
      <c r="U18" s="270"/>
      <c r="V18" s="270"/>
      <c r="W18" s="270"/>
      <c r="X18" s="270"/>
      <c r="Y18" s="270"/>
      <c r="Z18" s="271"/>
      <c r="AA18" s="8891" t="s">
        <v>261</v>
      </c>
      <c r="AB18" s="8892"/>
      <c r="AC18" s="269"/>
      <c r="AD18" s="270"/>
      <c r="AE18" s="270"/>
      <c r="AF18" s="270"/>
      <c r="AG18" s="270"/>
      <c r="AH18" s="270"/>
      <c r="AI18" s="271"/>
      <c r="AJ18" s="8891" t="s">
        <v>261</v>
      </c>
      <c r="AK18" s="8892"/>
    </row>
    <row r="19" spans="2:37" ht="22.5" customHeight="1">
      <c r="B19" s="272"/>
      <c r="C19" s="273" t="s">
        <v>262</v>
      </c>
      <c r="D19" s="274"/>
      <c r="E19" s="274"/>
      <c r="F19" s="274"/>
      <c r="G19" s="274"/>
      <c r="H19" s="275"/>
      <c r="I19" s="276" t="s">
        <v>263</v>
      </c>
      <c r="J19" s="277" t="s">
        <v>264</v>
      </c>
      <c r="K19" s="272"/>
      <c r="L19" s="273" t="s">
        <v>262</v>
      </c>
      <c r="M19" s="274"/>
      <c r="N19" s="274"/>
      <c r="O19" s="274"/>
      <c r="P19" s="274"/>
      <c r="Q19" s="275"/>
      <c r="R19" s="276" t="s">
        <v>263</v>
      </c>
      <c r="S19" s="277" t="s">
        <v>264</v>
      </c>
      <c r="T19" s="272"/>
      <c r="U19" s="273" t="s">
        <v>262</v>
      </c>
      <c r="V19" s="274"/>
      <c r="W19" s="274"/>
      <c r="X19" s="274"/>
      <c r="Y19" s="274"/>
      <c r="Z19" s="275"/>
      <c r="AA19" s="276" t="s">
        <v>265</v>
      </c>
      <c r="AB19" s="277" t="s">
        <v>266</v>
      </c>
      <c r="AC19" s="272"/>
      <c r="AD19" s="273" t="s">
        <v>262</v>
      </c>
      <c r="AE19" s="274"/>
      <c r="AF19" s="274"/>
      <c r="AG19" s="274"/>
      <c r="AH19" s="274"/>
      <c r="AI19" s="275"/>
      <c r="AJ19" s="276" t="s">
        <v>263</v>
      </c>
      <c r="AK19" s="277" t="s">
        <v>264</v>
      </c>
    </row>
    <row r="20" spans="2:37" ht="15" customHeight="1">
      <c r="B20" s="278">
        <v>10</v>
      </c>
      <c r="C20" s="279"/>
      <c r="D20" s="279"/>
      <c r="E20" s="279"/>
      <c r="F20" s="279"/>
      <c r="G20" s="279"/>
      <c r="H20" s="279"/>
      <c r="I20" s="280"/>
      <c r="J20" s="281"/>
      <c r="K20" s="278">
        <v>20</v>
      </c>
      <c r="L20" s="279"/>
      <c r="M20" s="279"/>
      <c r="N20" s="279"/>
      <c r="O20" s="279"/>
      <c r="P20" s="279"/>
      <c r="Q20" s="279"/>
      <c r="R20" s="280"/>
      <c r="S20" s="281"/>
      <c r="T20" s="278">
        <v>30</v>
      </c>
      <c r="U20" s="279"/>
      <c r="V20" s="279"/>
      <c r="W20" s="279"/>
      <c r="X20" s="279"/>
      <c r="Y20" s="279"/>
      <c r="Z20" s="279"/>
      <c r="AA20" s="280"/>
      <c r="AB20" s="281"/>
      <c r="AC20" s="278">
        <v>40</v>
      </c>
      <c r="AD20" s="279"/>
      <c r="AE20" s="279"/>
      <c r="AF20" s="279"/>
      <c r="AG20" s="279"/>
      <c r="AH20" s="279"/>
      <c r="AI20" s="279"/>
      <c r="AJ20" s="280"/>
      <c r="AK20" s="281"/>
    </row>
    <row r="21" spans="2:37" ht="15" customHeight="1">
      <c r="B21" s="282">
        <v>11</v>
      </c>
      <c r="C21" s="283"/>
      <c r="D21" s="283"/>
      <c r="E21" s="283"/>
      <c r="F21" s="283"/>
      <c r="G21" s="283"/>
      <c r="H21" s="283"/>
      <c r="I21" s="284"/>
      <c r="J21" s="285"/>
      <c r="K21" s="282">
        <v>21</v>
      </c>
      <c r="L21" s="283"/>
      <c r="M21" s="283"/>
      <c r="N21" s="283"/>
      <c r="O21" s="283"/>
      <c r="P21" s="283"/>
      <c r="Q21" s="283"/>
      <c r="R21" s="284"/>
      <c r="S21" s="285"/>
      <c r="T21" s="282">
        <v>31</v>
      </c>
      <c r="U21" s="283"/>
      <c r="V21" s="283"/>
      <c r="W21" s="283"/>
      <c r="X21" s="283"/>
      <c r="Y21" s="283"/>
      <c r="Z21" s="283"/>
      <c r="AA21" s="284"/>
      <c r="AB21" s="285"/>
      <c r="AC21" s="282">
        <v>41</v>
      </c>
      <c r="AD21" s="283"/>
      <c r="AE21" s="283"/>
      <c r="AF21" s="283"/>
      <c r="AG21" s="283"/>
      <c r="AH21" s="283"/>
      <c r="AI21" s="283"/>
      <c r="AJ21" s="284"/>
      <c r="AK21" s="285"/>
    </row>
    <row r="22" spans="2:37" ht="15" customHeight="1">
      <c r="B22" s="282">
        <v>12</v>
      </c>
      <c r="C22" s="283"/>
      <c r="D22" s="283"/>
      <c r="E22" s="283"/>
      <c r="F22" s="283"/>
      <c r="G22" s="283"/>
      <c r="H22" s="283"/>
      <c r="I22" s="284"/>
      <c r="J22" s="285"/>
      <c r="K22" s="282">
        <v>22</v>
      </c>
      <c r="L22" s="283"/>
      <c r="M22" s="283"/>
      <c r="N22" s="283"/>
      <c r="O22" s="283"/>
      <c r="P22" s="283"/>
      <c r="Q22" s="283"/>
      <c r="R22" s="284"/>
      <c r="S22" s="285"/>
      <c r="T22" s="282">
        <v>32</v>
      </c>
      <c r="U22" s="283"/>
      <c r="V22" s="283"/>
      <c r="W22" s="283"/>
      <c r="X22" s="283"/>
      <c r="Y22" s="283"/>
      <c r="Z22" s="283"/>
      <c r="AA22" s="284"/>
      <c r="AB22" s="285"/>
      <c r="AC22" s="282">
        <v>42</v>
      </c>
      <c r="AD22" s="283"/>
      <c r="AE22" s="283"/>
      <c r="AF22" s="283"/>
      <c r="AG22" s="283"/>
      <c r="AH22" s="283"/>
      <c r="AI22" s="283"/>
      <c r="AJ22" s="284"/>
      <c r="AK22" s="285"/>
    </row>
    <row r="23" spans="2:37" ht="15" customHeight="1">
      <c r="B23" s="282">
        <v>13</v>
      </c>
      <c r="C23" s="283"/>
      <c r="D23" s="283"/>
      <c r="E23" s="283"/>
      <c r="F23" s="283"/>
      <c r="G23" s="283"/>
      <c r="H23" s="283"/>
      <c r="I23" s="284"/>
      <c r="J23" s="285"/>
      <c r="K23" s="282">
        <v>23</v>
      </c>
      <c r="L23" s="283"/>
      <c r="M23" s="283"/>
      <c r="N23" s="283"/>
      <c r="O23" s="283"/>
      <c r="P23" s="283"/>
      <c r="Q23" s="283"/>
      <c r="R23" s="284"/>
      <c r="S23" s="285"/>
      <c r="T23" s="282">
        <v>33</v>
      </c>
      <c r="U23" s="283"/>
      <c r="V23" s="283"/>
      <c r="W23" s="283"/>
      <c r="X23" s="283"/>
      <c r="Y23" s="283"/>
      <c r="Z23" s="283"/>
      <c r="AA23" s="284"/>
      <c r="AB23" s="285"/>
      <c r="AC23" s="282">
        <v>43</v>
      </c>
      <c r="AD23" s="283"/>
      <c r="AE23" s="283"/>
      <c r="AF23" s="283"/>
      <c r="AG23" s="283"/>
      <c r="AH23" s="283"/>
      <c r="AI23" s="283"/>
      <c r="AJ23" s="284"/>
      <c r="AK23" s="285"/>
    </row>
    <row r="24" spans="2:37" ht="15" customHeight="1">
      <c r="B24" s="282">
        <v>14</v>
      </c>
      <c r="C24" s="283"/>
      <c r="D24" s="283"/>
      <c r="E24" s="283"/>
      <c r="F24" s="283"/>
      <c r="G24" s="283"/>
      <c r="H24" s="283"/>
      <c r="I24" s="284"/>
      <c r="J24" s="285"/>
      <c r="K24" s="282">
        <v>24</v>
      </c>
      <c r="L24" s="283"/>
      <c r="M24" s="283"/>
      <c r="N24" s="283"/>
      <c r="O24" s="283"/>
      <c r="P24" s="283"/>
      <c r="Q24" s="283"/>
      <c r="R24" s="284"/>
      <c r="S24" s="285"/>
      <c r="T24" s="282">
        <v>34</v>
      </c>
      <c r="U24" s="283"/>
      <c r="V24" s="283"/>
      <c r="W24" s="283"/>
      <c r="X24" s="283"/>
      <c r="Y24" s="283"/>
      <c r="Z24" s="283"/>
      <c r="AA24" s="284"/>
      <c r="AB24" s="285"/>
      <c r="AC24" s="282">
        <v>44</v>
      </c>
      <c r="AD24" s="283"/>
      <c r="AE24" s="283"/>
      <c r="AF24" s="283"/>
      <c r="AG24" s="283"/>
      <c r="AH24" s="283"/>
      <c r="AI24" s="283"/>
      <c r="AJ24" s="284"/>
      <c r="AK24" s="285"/>
    </row>
    <row r="25" spans="2:37" ht="15" customHeight="1">
      <c r="B25" s="282">
        <v>15</v>
      </c>
      <c r="C25" s="283"/>
      <c r="D25" s="283"/>
      <c r="E25" s="283"/>
      <c r="F25" s="283"/>
      <c r="G25" s="283"/>
      <c r="H25" s="283"/>
      <c r="I25" s="284"/>
      <c r="J25" s="285"/>
      <c r="K25" s="282">
        <v>25</v>
      </c>
      <c r="L25" s="283"/>
      <c r="M25" s="283"/>
      <c r="N25" s="283"/>
      <c r="O25" s="283"/>
      <c r="P25" s="283"/>
      <c r="Q25" s="283"/>
      <c r="R25" s="284"/>
      <c r="S25" s="285"/>
      <c r="T25" s="282">
        <v>35</v>
      </c>
      <c r="U25" s="283"/>
      <c r="V25" s="283"/>
      <c r="W25" s="283"/>
      <c r="X25" s="283"/>
      <c r="Y25" s="283"/>
      <c r="Z25" s="283"/>
      <c r="AA25" s="284"/>
      <c r="AB25" s="285"/>
      <c r="AC25" s="282">
        <v>45</v>
      </c>
      <c r="AD25" s="283"/>
      <c r="AE25" s="283"/>
      <c r="AF25" s="283"/>
      <c r="AG25" s="283"/>
      <c r="AH25" s="283"/>
      <c r="AI25" s="283"/>
      <c r="AJ25" s="284"/>
      <c r="AK25" s="285"/>
    </row>
    <row r="26" spans="2:37" ht="15" customHeight="1">
      <c r="B26" s="282">
        <v>16</v>
      </c>
      <c r="C26" s="283"/>
      <c r="D26" s="283"/>
      <c r="E26" s="283"/>
      <c r="F26" s="283"/>
      <c r="G26" s="283"/>
      <c r="H26" s="283"/>
      <c r="I26" s="284"/>
      <c r="J26" s="285"/>
      <c r="K26" s="282">
        <v>26</v>
      </c>
      <c r="L26" s="283"/>
      <c r="M26" s="283"/>
      <c r="N26" s="283"/>
      <c r="O26" s="283"/>
      <c r="P26" s="283"/>
      <c r="Q26" s="283"/>
      <c r="R26" s="284"/>
      <c r="S26" s="285"/>
      <c r="T26" s="282">
        <v>36</v>
      </c>
      <c r="U26" s="283"/>
      <c r="V26" s="283"/>
      <c r="W26" s="283"/>
      <c r="X26" s="283"/>
      <c r="Y26" s="283"/>
      <c r="Z26" s="283"/>
      <c r="AA26" s="284"/>
      <c r="AB26" s="285"/>
      <c r="AC26" s="282">
        <v>46</v>
      </c>
      <c r="AD26" s="283"/>
      <c r="AE26" s="283"/>
      <c r="AF26" s="283"/>
      <c r="AG26" s="283"/>
      <c r="AH26" s="283"/>
      <c r="AI26" s="283"/>
      <c r="AJ26" s="284"/>
      <c r="AK26" s="285"/>
    </row>
    <row r="27" spans="2:37" ht="15" customHeight="1">
      <c r="B27" s="282">
        <v>17</v>
      </c>
      <c r="C27" s="283"/>
      <c r="D27" s="283"/>
      <c r="E27" s="283"/>
      <c r="F27" s="283"/>
      <c r="G27" s="283"/>
      <c r="H27" s="283"/>
      <c r="I27" s="284"/>
      <c r="J27" s="285"/>
      <c r="K27" s="282">
        <v>27</v>
      </c>
      <c r="L27" s="283"/>
      <c r="M27" s="283"/>
      <c r="N27" s="283"/>
      <c r="O27" s="283"/>
      <c r="P27" s="283"/>
      <c r="Q27" s="283"/>
      <c r="R27" s="284"/>
      <c r="S27" s="285"/>
      <c r="T27" s="282">
        <v>37</v>
      </c>
      <c r="U27" s="283"/>
      <c r="V27" s="283"/>
      <c r="W27" s="283"/>
      <c r="X27" s="283"/>
      <c r="Y27" s="283"/>
      <c r="Z27" s="283"/>
      <c r="AA27" s="284"/>
      <c r="AB27" s="285"/>
      <c r="AC27" s="282">
        <v>47</v>
      </c>
      <c r="AD27" s="283"/>
      <c r="AE27" s="283"/>
      <c r="AF27" s="283"/>
      <c r="AG27" s="283"/>
      <c r="AH27" s="283"/>
      <c r="AI27" s="283"/>
      <c r="AJ27" s="284"/>
      <c r="AK27" s="285"/>
    </row>
    <row r="28" spans="2:37" ht="15" customHeight="1">
      <c r="B28" s="282">
        <v>18</v>
      </c>
      <c r="C28" s="283"/>
      <c r="D28" s="283"/>
      <c r="E28" s="283"/>
      <c r="F28" s="283"/>
      <c r="G28" s="283"/>
      <c r="H28" s="283"/>
      <c r="I28" s="284"/>
      <c r="J28" s="285"/>
      <c r="K28" s="282">
        <v>28</v>
      </c>
      <c r="L28" s="283"/>
      <c r="M28" s="283"/>
      <c r="N28" s="283"/>
      <c r="O28" s="283"/>
      <c r="P28" s="283"/>
      <c r="Q28" s="283"/>
      <c r="R28" s="284"/>
      <c r="S28" s="285"/>
      <c r="T28" s="282">
        <v>38</v>
      </c>
      <c r="U28" s="283"/>
      <c r="V28" s="283"/>
      <c r="W28" s="283"/>
      <c r="X28" s="283"/>
      <c r="Y28" s="283"/>
      <c r="Z28" s="283"/>
      <c r="AA28" s="284"/>
      <c r="AB28" s="285"/>
      <c r="AC28" s="282">
        <v>48</v>
      </c>
      <c r="AD28" s="283"/>
      <c r="AE28" s="283"/>
      <c r="AF28" s="283"/>
      <c r="AG28" s="283"/>
      <c r="AH28" s="283"/>
      <c r="AI28" s="283"/>
      <c r="AJ28" s="284"/>
      <c r="AK28" s="285"/>
    </row>
    <row r="29" spans="2:37" ht="15" customHeight="1">
      <c r="B29" s="286">
        <v>19</v>
      </c>
      <c r="C29" s="287"/>
      <c r="D29" s="287"/>
      <c r="E29" s="287"/>
      <c r="F29" s="287"/>
      <c r="G29" s="287"/>
      <c r="H29" s="287"/>
      <c r="I29" s="288"/>
      <c r="J29" s="289"/>
      <c r="K29" s="286">
        <v>29</v>
      </c>
      <c r="L29" s="287"/>
      <c r="M29" s="287"/>
      <c r="N29" s="287"/>
      <c r="O29" s="287"/>
      <c r="P29" s="287"/>
      <c r="Q29" s="287"/>
      <c r="R29" s="288"/>
      <c r="S29" s="289"/>
      <c r="T29" s="286">
        <v>39</v>
      </c>
      <c r="U29" s="287"/>
      <c r="V29" s="287"/>
      <c r="W29" s="287"/>
      <c r="X29" s="287"/>
      <c r="Y29" s="287"/>
      <c r="Z29" s="287"/>
      <c r="AA29" s="288"/>
      <c r="AB29" s="289"/>
      <c r="AC29" s="286">
        <v>49</v>
      </c>
      <c r="AD29" s="287"/>
      <c r="AE29" s="287"/>
      <c r="AF29" s="287"/>
      <c r="AG29" s="287"/>
      <c r="AH29" s="287"/>
      <c r="AI29" s="287"/>
      <c r="AJ29" s="288"/>
      <c r="AK29" s="289"/>
    </row>
    <row r="32" spans="2:37" ht="18" customHeight="1">
      <c r="B32" s="221" t="s">
        <v>267</v>
      </c>
      <c r="D32" s="290">
        <v>0</v>
      </c>
      <c r="E32" s="291"/>
      <c r="F32" s="8893">
        <v>15</v>
      </c>
      <c r="G32" s="8893"/>
      <c r="H32" s="8893">
        <v>30</v>
      </c>
      <c r="I32" s="8893"/>
      <c r="J32" s="8893">
        <v>45</v>
      </c>
      <c r="K32" s="8893"/>
      <c r="L32" s="292">
        <v>1</v>
      </c>
      <c r="M32" s="293" t="s">
        <v>268</v>
      </c>
      <c r="N32" s="8893">
        <v>15</v>
      </c>
      <c r="O32" s="8893"/>
      <c r="P32" s="8893">
        <v>30</v>
      </c>
      <c r="Q32" s="8893"/>
      <c r="R32" s="8893">
        <v>45</v>
      </c>
      <c r="S32" s="8893"/>
      <c r="T32" s="292">
        <v>2</v>
      </c>
      <c r="U32" s="293" t="s">
        <v>268</v>
      </c>
      <c r="V32" s="8893">
        <v>15</v>
      </c>
      <c r="W32" s="8893"/>
      <c r="X32" s="8893">
        <v>30</v>
      </c>
      <c r="Y32" s="8893"/>
      <c r="Z32" s="8893">
        <v>45</v>
      </c>
      <c r="AA32" s="8893"/>
      <c r="AB32" s="292">
        <v>3</v>
      </c>
      <c r="AC32" s="293" t="s">
        <v>268</v>
      </c>
      <c r="AD32" s="8893">
        <v>15</v>
      </c>
      <c r="AE32" s="8893"/>
      <c r="AF32" s="8893">
        <v>30</v>
      </c>
      <c r="AG32" s="8893"/>
      <c r="AH32" s="8893">
        <v>45</v>
      </c>
      <c r="AI32" s="8893"/>
      <c r="AJ32" s="292">
        <v>4</v>
      </c>
      <c r="AK32" s="293" t="s">
        <v>268</v>
      </c>
    </row>
    <row r="33" spans="2:38" ht="18" customHeight="1">
      <c r="B33" s="220" t="s">
        <v>269</v>
      </c>
      <c r="C33" s="294"/>
      <c r="D33" s="295">
        <v>7</v>
      </c>
      <c r="E33" s="296">
        <v>0</v>
      </c>
      <c r="F33" s="295">
        <v>7</v>
      </c>
      <c r="G33" s="296">
        <v>15</v>
      </c>
      <c r="H33" s="295">
        <v>7</v>
      </c>
      <c r="I33" s="296">
        <v>30</v>
      </c>
      <c r="J33" s="295">
        <v>7</v>
      </c>
      <c r="K33" s="296">
        <v>45</v>
      </c>
      <c r="L33" s="295">
        <v>8</v>
      </c>
      <c r="M33" s="296">
        <v>0</v>
      </c>
      <c r="N33" s="295">
        <v>8</v>
      </c>
      <c r="O33" s="296">
        <v>15</v>
      </c>
      <c r="P33" s="295">
        <v>8</v>
      </c>
      <c r="Q33" s="296">
        <v>30</v>
      </c>
      <c r="R33" s="295">
        <v>8</v>
      </c>
      <c r="S33" s="296">
        <v>45</v>
      </c>
      <c r="T33" s="295">
        <v>9</v>
      </c>
      <c r="U33" s="296">
        <v>0</v>
      </c>
      <c r="V33" s="295">
        <v>9</v>
      </c>
      <c r="W33" s="296">
        <v>15</v>
      </c>
      <c r="X33" s="295">
        <v>9</v>
      </c>
      <c r="Y33" s="296">
        <v>30</v>
      </c>
      <c r="Z33" s="295">
        <v>9</v>
      </c>
      <c r="AA33" s="296">
        <v>45</v>
      </c>
      <c r="AB33" s="295">
        <v>10</v>
      </c>
      <c r="AC33" s="296">
        <v>0</v>
      </c>
      <c r="AD33" s="295">
        <v>10</v>
      </c>
      <c r="AE33" s="296">
        <v>15</v>
      </c>
      <c r="AF33" s="295">
        <v>10</v>
      </c>
      <c r="AG33" s="296">
        <v>30</v>
      </c>
      <c r="AH33" s="295">
        <v>10</v>
      </c>
      <c r="AI33" s="296">
        <v>45</v>
      </c>
      <c r="AJ33" s="295">
        <v>11</v>
      </c>
      <c r="AK33" s="296">
        <v>0</v>
      </c>
    </row>
    <row r="34" spans="2:38" ht="18" customHeight="1">
      <c r="B34" s="297" t="s">
        <v>270</v>
      </c>
      <c r="C34" s="298"/>
      <c r="D34" s="299"/>
      <c r="E34" s="300"/>
      <c r="F34" s="299"/>
      <c r="G34" s="300"/>
      <c r="H34" s="299"/>
      <c r="I34" s="300"/>
      <c r="J34" s="299"/>
      <c r="K34" s="300"/>
      <c r="L34" s="299"/>
      <c r="M34" s="300"/>
      <c r="N34" s="299"/>
      <c r="O34" s="300"/>
      <c r="P34" s="299"/>
      <c r="Q34" s="300"/>
      <c r="R34" s="299"/>
      <c r="S34" s="300"/>
      <c r="T34" s="299"/>
      <c r="U34" s="300"/>
      <c r="V34" s="299"/>
      <c r="W34" s="300"/>
      <c r="X34" s="299"/>
      <c r="Y34" s="300"/>
      <c r="Z34" s="299"/>
      <c r="AA34" s="300"/>
      <c r="AB34" s="299"/>
      <c r="AC34" s="300"/>
      <c r="AD34" s="299"/>
      <c r="AE34" s="300"/>
      <c r="AF34" s="299"/>
      <c r="AG34" s="300"/>
      <c r="AH34" s="299"/>
      <c r="AI34" s="300"/>
      <c r="AJ34" s="299"/>
      <c r="AK34" s="300"/>
    </row>
    <row r="35" spans="2:38" ht="18" customHeight="1">
      <c r="B35" s="301" t="s">
        <v>271</v>
      </c>
      <c r="C35" s="302"/>
      <c r="D35" s="303"/>
      <c r="E35" s="304"/>
      <c r="F35" s="303"/>
      <c r="G35" s="304"/>
      <c r="H35" s="303"/>
      <c r="I35" s="304"/>
      <c r="J35" s="303"/>
      <c r="K35" s="304"/>
      <c r="L35" s="303"/>
      <c r="M35" s="304"/>
      <c r="N35" s="303"/>
      <c r="O35" s="304"/>
      <c r="P35" s="303"/>
      <c r="Q35" s="304"/>
      <c r="R35" s="303"/>
      <c r="S35" s="304"/>
      <c r="T35" s="303"/>
      <c r="U35" s="304"/>
      <c r="V35" s="303"/>
      <c r="W35" s="304"/>
      <c r="X35" s="303"/>
      <c r="Y35" s="304"/>
      <c r="Z35" s="303"/>
      <c r="AA35" s="304"/>
      <c r="AB35" s="303"/>
      <c r="AC35" s="304"/>
      <c r="AD35" s="303"/>
      <c r="AE35" s="304"/>
      <c r="AF35" s="303"/>
      <c r="AG35" s="304"/>
      <c r="AH35" s="303"/>
      <c r="AI35" s="304"/>
      <c r="AJ35" s="303"/>
      <c r="AK35" s="304"/>
    </row>
    <row r="36" spans="2:38" ht="18" customHeight="1">
      <c r="B36" s="305" t="s">
        <v>272</v>
      </c>
      <c r="C36" s="306"/>
      <c r="D36" s="307"/>
      <c r="E36" s="308"/>
      <c r="F36" s="307"/>
      <c r="G36" s="308"/>
      <c r="H36" s="307"/>
      <c r="I36" s="308"/>
      <c r="J36" s="307"/>
      <c r="K36" s="308"/>
      <c r="L36" s="307"/>
      <c r="M36" s="308"/>
      <c r="N36" s="307"/>
      <c r="O36" s="308"/>
      <c r="P36" s="307"/>
      <c r="Q36" s="308"/>
      <c r="R36" s="307"/>
      <c r="S36" s="308"/>
      <c r="T36" s="307"/>
      <c r="U36" s="308"/>
      <c r="V36" s="307"/>
      <c r="W36" s="308"/>
      <c r="X36" s="307"/>
      <c r="Y36" s="308"/>
      <c r="Z36" s="307"/>
      <c r="AA36" s="308"/>
      <c r="AB36" s="307"/>
      <c r="AC36" s="308"/>
      <c r="AD36" s="307"/>
      <c r="AE36" s="308"/>
      <c r="AF36" s="307"/>
      <c r="AG36" s="308"/>
      <c r="AH36" s="307"/>
      <c r="AI36" s="308"/>
      <c r="AJ36" s="307"/>
      <c r="AK36" s="308"/>
    </row>
    <row r="37" spans="2:38" ht="18" customHeight="1">
      <c r="B37" s="309" t="s">
        <v>273</v>
      </c>
      <c r="C37" s="310"/>
      <c r="D37" s="311"/>
      <c r="E37" s="312"/>
      <c r="F37" s="311"/>
      <c r="G37" s="312"/>
      <c r="H37" s="311"/>
      <c r="I37" s="312"/>
      <c r="J37" s="311"/>
      <c r="K37" s="312"/>
      <c r="L37" s="311"/>
      <c r="M37" s="312"/>
      <c r="N37" s="311"/>
      <c r="O37" s="312"/>
      <c r="P37" s="311"/>
      <c r="Q37" s="312"/>
      <c r="R37" s="311"/>
      <c r="S37" s="312"/>
      <c r="T37" s="311"/>
      <c r="U37" s="312"/>
      <c r="V37" s="311"/>
      <c r="W37" s="312"/>
      <c r="X37" s="311"/>
      <c r="Y37" s="312"/>
      <c r="Z37" s="311"/>
      <c r="AA37" s="312"/>
      <c r="AB37" s="311"/>
      <c r="AC37" s="312"/>
      <c r="AD37" s="311"/>
      <c r="AE37" s="312"/>
      <c r="AF37" s="311"/>
      <c r="AG37" s="312"/>
      <c r="AH37" s="311"/>
      <c r="AI37" s="312"/>
      <c r="AJ37" s="311"/>
      <c r="AK37" s="312"/>
    </row>
    <row r="38" spans="2:38" ht="14.1" customHeight="1">
      <c r="AL38" s="313"/>
    </row>
  </sheetData>
  <mergeCells count="28">
    <mergeCell ref="AH32:AI32"/>
    <mergeCell ref="F32:G32"/>
    <mergeCell ref="H32:I32"/>
    <mergeCell ref="J32:K32"/>
    <mergeCell ref="N32:O32"/>
    <mergeCell ref="P32:Q32"/>
    <mergeCell ref="R32:S32"/>
    <mergeCell ref="V32:W32"/>
    <mergeCell ref="X32:Y32"/>
    <mergeCell ref="Z32:AA32"/>
    <mergeCell ref="AD32:AE32"/>
    <mergeCell ref="AF32:AG32"/>
    <mergeCell ref="B17:J17"/>
    <mergeCell ref="K17:S17"/>
    <mergeCell ref="T17:AB17"/>
    <mergeCell ref="AC17:AK17"/>
    <mergeCell ref="I18:J18"/>
    <mergeCell ref="R18:S18"/>
    <mergeCell ref="AA18:AB18"/>
    <mergeCell ref="AJ18:AK18"/>
    <mergeCell ref="B2:G6"/>
    <mergeCell ref="H2:AB4"/>
    <mergeCell ref="AC2:AK2"/>
    <mergeCell ref="AC3:AK3"/>
    <mergeCell ref="AC4:AK4"/>
    <mergeCell ref="H5:AB6"/>
    <mergeCell ref="AC5:AK5"/>
    <mergeCell ref="AC6:AK6"/>
  </mergeCells>
  <pageMargins left="0.25" right="0.25" top="0.75" bottom="0.75" header="0.3" footer="0.3"/>
  <pageSetup paperSize="9" scale="84" orientation="landscape" horizontalDpi="4294967293" verticalDpi="4294967293" r:id="rId1"/>
  <headerFooter alignWithMargins="0">
    <oddFooter>&amp;LRectorat de Lyon&amp;CORT Diagrammes&amp;RAuteur : Ph GOULOIS</oddFooter>
  </headerFooter>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979C82-5845-41A5-95EA-0CFD7C960948}">
  <sheetPr>
    <tabColor indexed="25"/>
  </sheetPr>
  <dimension ref="A1:ER63"/>
  <sheetViews>
    <sheetView zoomScaleNormal="100" workbookViewId="0">
      <selection activeCell="AP16" sqref="AP16"/>
    </sheetView>
  </sheetViews>
  <sheetFormatPr baseColWidth="10" defaultRowHeight="12.75"/>
  <cols>
    <col min="1" max="1" width="1.5703125" style="191" customWidth="1"/>
    <col min="2" max="2" width="28.5703125" style="191" customWidth="1"/>
    <col min="3" max="3" width="3.7109375" style="192" customWidth="1"/>
    <col min="4" max="39" width="3.7109375" style="191" customWidth="1"/>
    <col min="40" max="40" width="2.140625" style="191" customWidth="1"/>
    <col min="41" max="16384" width="11.42578125" style="191"/>
  </cols>
  <sheetData>
    <row r="1" spans="1:148" ht="13.5" thickBot="1"/>
    <row r="2" spans="1:148" s="51" customFormat="1" ht="15" customHeight="1">
      <c r="A2" s="191"/>
      <c r="B2" s="8870" t="s">
        <v>45</v>
      </c>
      <c r="C2" s="5615" t="s">
        <v>220</v>
      </c>
      <c r="D2" s="5616"/>
      <c r="E2" s="5616"/>
      <c r="F2" s="5616"/>
      <c r="G2" s="5616"/>
      <c r="H2" s="5616"/>
      <c r="I2" s="5616"/>
      <c r="J2" s="5616"/>
      <c r="K2" s="5616"/>
      <c r="L2" s="5616"/>
      <c r="M2" s="5616"/>
      <c r="N2" s="5616"/>
      <c r="O2" s="5616"/>
      <c r="P2" s="5616"/>
      <c r="Q2" s="5616"/>
      <c r="R2" s="5616"/>
      <c r="S2" s="5616"/>
      <c r="T2" s="5616"/>
      <c r="U2" s="5616"/>
      <c r="V2" s="5616"/>
      <c r="W2" s="5616"/>
      <c r="X2" s="5616"/>
      <c r="Y2" s="5616"/>
      <c r="Z2" s="5616"/>
      <c r="AA2" s="5616"/>
      <c r="AB2" s="5616"/>
      <c r="AC2" s="5617"/>
      <c r="AD2" s="8876" t="s">
        <v>221</v>
      </c>
      <c r="AE2" s="8877"/>
      <c r="AF2" s="8877"/>
      <c r="AG2" s="8877"/>
      <c r="AH2" s="8877"/>
      <c r="AI2" s="8877"/>
      <c r="AJ2" s="8877"/>
      <c r="AK2" s="8877"/>
      <c r="AL2" s="8877"/>
      <c r="AM2" s="8878"/>
      <c r="DU2" s="191"/>
      <c r="DV2" s="191"/>
      <c r="DW2" s="191"/>
      <c r="DX2" s="191"/>
      <c r="DY2" s="191"/>
      <c r="DZ2" s="191"/>
      <c r="EA2" s="191"/>
      <c r="EB2" s="191"/>
      <c r="EC2" s="191"/>
      <c r="ED2" s="191"/>
      <c r="EE2" s="191"/>
      <c r="EF2" s="191"/>
      <c r="EG2" s="191"/>
      <c r="EH2" s="191"/>
      <c r="EI2" s="191"/>
      <c r="EJ2" s="191"/>
      <c r="EK2" s="191"/>
      <c r="EL2" s="191"/>
      <c r="EM2" s="191"/>
      <c r="EN2" s="191"/>
      <c r="EO2" s="191"/>
      <c r="EP2" s="191"/>
      <c r="EQ2" s="191"/>
      <c r="ER2" s="191"/>
    </row>
    <row r="3" spans="1:148" s="51" customFormat="1" ht="15" customHeight="1">
      <c r="A3" s="191"/>
      <c r="B3" s="8873"/>
      <c r="C3" s="5160"/>
      <c r="D3" s="5161"/>
      <c r="E3" s="5161"/>
      <c r="F3" s="5161"/>
      <c r="G3" s="5161"/>
      <c r="H3" s="5161"/>
      <c r="I3" s="5161"/>
      <c r="J3" s="5161"/>
      <c r="K3" s="5161"/>
      <c r="L3" s="5161"/>
      <c r="M3" s="5161"/>
      <c r="N3" s="5161"/>
      <c r="O3" s="5161"/>
      <c r="P3" s="5161"/>
      <c r="Q3" s="5161"/>
      <c r="R3" s="5161"/>
      <c r="S3" s="5161"/>
      <c r="T3" s="5161"/>
      <c r="U3" s="5161"/>
      <c r="V3" s="5161"/>
      <c r="W3" s="5161"/>
      <c r="X3" s="5161"/>
      <c r="Y3" s="5161"/>
      <c r="Z3" s="5161"/>
      <c r="AA3" s="5161"/>
      <c r="AB3" s="5161"/>
      <c r="AC3" s="5162"/>
      <c r="AD3" s="8879" t="s">
        <v>222</v>
      </c>
      <c r="AE3" s="8880"/>
      <c r="AF3" s="8880"/>
      <c r="AG3" s="8880"/>
      <c r="AH3" s="8880"/>
      <c r="AI3" s="8880"/>
      <c r="AJ3" s="8880"/>
      <c r="AK3" s="8880"/>
      <c r="AL3" s="8880"/>
      <c r="AM3" s="8881"/>
      <c r="DU3" s="191"/>
      <c r="DV3" s="191"/>
      <c r="DW3" s="191"/>
      <c r="DX3" s="191"/>
      <c r="DY3" s="191"/>
      <c r="DZ3" s="191"/>
      <c r="EA3" s="191"/>
      <c r="EB3" s="191"/>
      <c r="EC3" s="191"/>
      <c r="ED3" s="191"/>
      <c r="EE3" s="191"/>
      <c r="EF3" s="191"/>
      <c r="EG3" s="191"/>
      <c r="EH3" s="191"/>
      <c r="EI3" s="191"/>
      <c r="EJ3" s="191"/>
      <c r="EK3" s="191"/>
      <c r="EL3" s="191"/>
      <c r="EM3" s="191"/>
      <c r="EN3" s="191"/>
      <c r="EO3" s="191"/>
      <c r="EP3" s="191"/>
      <c r="EQ3" s="191"/>
      <c r="ER3" s="191"/>
    </row>
    <row r="4" spans="1:148" s="51" customFormat="1" ht="15" customHeight="1">
      <c r="A4" s="191"/>
      <c r="B4" s="8873"/>
      <c r="C4" s="5160"/>
      <c r="D4" s="5161"/>
      <c r="E4" s="5161"/>
      <c r="F4" s="5161"/>
      <c r="G4" s="5161"/>
      <c r="H4" s="5161"/>
      <c r="I4" s="5161"/>
      <c r="J4" s="5161"/>
      <c r="K4" s="5161"/>
      <c r="L4" s="5161"/>
      <c r="M4" s="5161"/>
      <c r="N4" s="5161"/>
      <c r="O4" s="5161"/>
      <c r="P4" s="5161"/>
      <c r="Q4" s="5161"/>
      <c r="R4" s="5161"/>
      <c r="S4" s="5161"/>
      <c r="T4" s="5161"/>
      <c r="U4" s="5161"/>
      <c r="V4" s="5161"/>
      <c r="W4" s="5161"/>
      <c r="X4" s="5161"/>
      <c r="Y4" s="5161"/>
      <c r="Z4" s="5161"/>
      <c r="AA4" s="5161"/>
      <c r="AB4" s="5161"/>
      <c r="AC4" s="5162"/>
      <c r="AD4" s="5226" t="s">
        <v>223</v>
      </c>
      <c r="AE4" s="5174"/>
      <c r="AF4" s="5174"/>
      <c r="AG4" s="5174"/>
      <c r="AH4" s="5174"/>
      <c r="AI4" s="5174"/>
      <c r="AJ4" s="5174"/>
      <c r="AK4" s="5174"/>
      <c r="AL4" s="5174"/>
      <c r="AM4" s="5618"/>
      <c r="DU4" s="191"/>
      <c r="DV4" s="191"/>
      <c r="DW4" s="191"/>
      <c r="DX4" s="191"/>
      <c r="DY4" s="191"/>
      <c r="DZ4" s="191"/>
      <c r="EA4" s="191"/>
      <c r="EB4" s="191"/>
      <c r="EC4" s="191"/>
      <c r="ED4" s="191"/>
      <c r="EE4" s="191"/>
      <c r="EF4" s="191"/>
      <c r="EG4" s="191"/>
      <c r="EH4" s="191"/>
      <c r="EI4" s="191"/>
      <c r="EJ4" s="191"/>
      <c r="EK4" s="191"/>
      <c r="EL4" s="191"/>
      <c r="EM4" s="191"/>
      <c r="EN4" s="191"/>
      <c r="EO4" s="191"/>
      <c r="EP4" s="191"/>
      <c r="EQ4" s="191"/>
      <c r="ER4" s="191"/>
    </row>
    <row r="5" spans="1:148" s="51" customFormat="1" ht="15" customHeight="1">
      <c r="A5" s="191"/>
      <c r="B5" s="8873"/>
      <c r="C5" s="5160" t="s">
        <v>224</v>
      </c>
      <c r="D5" s="5161"/>
      <c r="E5" s="5161"/>
      <c r="F5" s="5161"/>
      <c r="G5" s="5161"/>
      <c r="H5" s="5161"/>
      <c r="I5" s="5161"/>
      <c r="J5" s="5161"/>
      <c r="K5" s="5161"/>
      <c r="L5" s="5161"/>
      <c r="M5" s="5161"/>
      <c r="N5" s="5161"/>
      <c r="O5" s="5161"/>
      <c r="P5" s="5161"/>
      <c r="Q5" s="5161"/>
      <c r="R5" s="5161"/>
      <c r="S5" s="5161"/>
      <c r="T5" s="5161"/>
      <c r="U5" s="5161"/>
      <c r="V5" s="5161"/>
      <c r="W5" s="5161"/>
      <c r="X5" s="5161"/>
      <c r="Y5" s="5161"/>
      <c r="Z5" s="5161"/>
      <c r="AA5" s="5161"/>
      <c r="AB5" s="5161"/>
      <c r="AC5" s="5162"/>
      <c r="AD5" s="5226" t="s">
        <v>50</v>
      </c>
      <c r="AE5" s="5174"/>
      <c r="AF5" s="5174"/>
      <c r="AG5" s="5174"/>
      <c r="AH5" s="5174"/>
      <c r="AI5" s="5174"/>
      <c r="AJ5" s="5174"/>
      <c r="AK5" s="5174"/>
      <c r="AL5" s="5174"/>
      <c r="AM5" s="5618"/>
      <c r="DU5" s="191"/>
      <c r="DV5" s="191"/>
      <c r="DW5" s="191"/>
      <c r="DX5" s="191"/>
      <c r="DY5" s="191"/>
      <c r="DZ5" s="191"/>
      <c r="EA5" s="191"/>
      <c r="EB5" s="191"/>
      <c r="EC5" s="191"/>
      <c r="ED5" s="191"/>
      <c r="EE5" s="191"/>
      <c r="EF5" s="191"/>
      <c r="EG5" s="191"/>
      <c r="EH5" s="191"/>
      <c r="EI5" s="191"/>
      <c r="EJ5" s="191"/>
      <c r="EK5" s="191"/>
      <c r="EL5" s="191"/>
      <c r="EM5" s="191"/>
      <c r="EN5" s="191"/>
      <c r="EO5" s="191"/>
      <c r="EP5" s="191"/>
      <c r="EQ5" s="191"/>
      <c r="ER5" s="191"/>
    </row>
    <row r="6" spans="1:148" s="51" customFormat="1" ht="15" customHeight="1">
      <c r="A6" s="191"/>
      <c r="B6" s="8873"/>
      <c r="C6" s="8885"/>
      <c r="D6" s="8886"/>
      <c r="E6" s="8886"/>
      <c r="F6" s="8886"/>
      <c r="G6" s="8886"/>
      <c r="H6" s="8886"/>
      <c r="I6" s="8886"/>
      <c r="J6" s="8886"/>
      <c r="K6" s="8886"/>
      <c r="L6" s="8886"/>
      <c r="M6" s="8886"/>
      <c r="N6" s="8886"/>
      <c r="O6" s="8886"/>
      <c r="P6" s="8886"/>
      <c r="Q6" s="8886"/>
      <c r="R6" s="8886"/>
      <c r="S6" s="8886"/>
      <c r="T6" s="8886"/>
      <c r="U6" s="8886"/>
      <c r="V6" s="8886"/>
      <c r="W6" s="8886"/>
      <c r="X6" s="8886"/>
      <c r="Y6" s="8886"/>
      <c r="Z6" s="8886"/>
      <c r="AA6" s="8886"/>
      <c r="AB6" s="8886"/>
      <c r="AC6" s="8887"/>
      <c r="AD6" s="5619" t="s">
        <v>225</v>
      </c>
      <c r="AE6" s="5299"/>
      <c r="AF6" s="5299"/>
      <c r="AG6" s="5299"/>
      <c r="AH6" s="5299"/>
      <c r="AI6" s="5299"/>
      <c r="AJ6" s="5299"/>
      <c r="AK6" s="5299"/>
      <c r="AL6" s="5299"/>
      <c r="AM6" s="5620"/>
      <c r="DU6" s="191"/>
      <c r="DV6" s="191"/>
      <c r="DW6" s="191"/>
      <c r="DX6" s="191"/>
      <c r="DY6" s="191"/>
      <c r="DZ6" s="191"/>
      <c r="EA6" s="191"/>
      <c r="EB6" s="191"/>
      <c r="EC6" s="191"/>
      <c r="ED6" s="191"/>
      <c r="EE6" s="191"/>
      <c r="EF6" s="191"/>
      <c r="EG6" s="191"/>
      <c r="EH6" s="191"/>
      <c r="EI6" s="191"/>
      <c r="EJ6" s="191"/>
      <c r="EK6" s="191"/>
      <c r="EL6" s="191"/>
      <c r="EM6" s="191"/>
      <c r="EN6" s="191"/>
      <c r="EO6" s="191"/>
      <c r="EP6" s="191"/>
      <c r="EQ6" s="191"/>
      <c r="ER6" s="191"/>
    </row>
    <row r="7" spans="1:148" s="51" customFormat="1" ht="15" customHeight="1" thickBot="1">
      <c r="A7" s="191"/>
      <c r="B7" s="193" t="s">
        <v>52</v>
      </c>
      <c r="C7" s="194" t="str">
        <f ca="1">CELL("nomfichier")</f>
        <v>D:\Données\1.UPRT\0-UPRT.fait\1-UPRT.FR-SITE-WEB\ff-fiches-fabrications\ff.fiches.fabrication.2023\ffr.restaurant.2023\[S_SOYEZ.CREATIFS.xlsx]Divers</v>
      </c>
      <c r="D7" s="195"/>
      <c r="E7" s="195"/>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5"/>
      <c r="AL7" s="195"/>
      <c r="AM7" s="197"/>
      <c r="DU7" s="191"/>
      <c r="DV7" s="191"/>
      <c r="DW7" s="191"/>
      <c r="DX7" s="191"/>
      <c r="DY7" s="191"/>
      <c r="DZ7" s="191"/>
      <c r="EA7" s="191"/>
      <c r="EB7" s="191"/>
      <c r="EC7" s="191"/>
      <c r="ED7" s="191"/>
      <c r="EE7" s="191"/>
      <c r="EF7" s="191"/>
      <c r="EG7" s="191"/>
      <c r="EH7" s="191"/>
      <c r="EI7" s="191"/>
      <c r="EJ7" s="191"/>
      <c r="EK7" s="191"/>
      <c r="EL7" s="191"/>
      <c r="EM7" s="191"/>
      <c r="EN7" s="191"/>
      <c r="EO7" s="191"/>
      <c r="EP7" s="191"/>
      <c r="EQ7" s="191"/>
      <c r="ER7" s="191"/>
    </row>
    <row r="9" spans="1:148" ht="18.75">
      <c r="B9" s="198" t="s">
        <v>226</v>
      </c>
      <c r="C9" s="191"/>
      <c r="AA9" s="199" t="s">
        <v>227</v>
      </c>
      <c r="AB9" s="8894">
        <v>0.5083333333333333</v>
      </c>
      <c r="AC9" s="8894"/>
      <c r="AD9" s="8894"/>
      <c r="AE9" s="8894"/>
      <c r="AF9" s="8894"/>
      <c r="AG9" s="8894"/>
      <c r="AH9" s="8894"/>
      <c r="AI9" s="8894"/>
      <c r="AJ9" s="8894"/>
      <c r="AK9" s="8894"/>
      <c r="AL9" s="8894"/>
    </row>
    <row r="10" spans="1:148" ht="14.25" customHeight="1">
      <c r="B10" s="200" t="s">
        <v>228</v>
      </c>
      <c r="C10" s="201"/>
      <c r="D10" s="202"/>
      <c r="E10" s="202"/>
      <c r="F10" s="202"/>
      <c r="G10" s="202"/>
      <c r="H10" s="202"/>
      <c r="I10" s="202"/>
      <c r="J10" s="202"/>
      <c r="K10" s="202"/>
      <c r="L10" s="202"/>
      <c r="M10" s="202"/>
      <c r="N10" s="202"/>
      <c r="O10" s="202"/>
      <c r="P10" s="202"/>
      <c r="Q10" s="202"/>
      <c r="R10" s="202"/>
      <c r="S10" s="202"/>
      <c r="T10" s="202"/>
      <c r="U10" s="202"/>
      <c r="V10" s="202"/>
      <c r="W10" s="202"/>
      <c r="X10" s="202"/>
      <c r="Y10" s="202"/>
      <c r="Z10" s="202"/>
      <c r="AA10" s="202"/>
      <c r="AB10" s="202"/>
      <c r="AC10" s="202"/>
      <c r="AD10" s="202"/>
      <c r="AE10" s="202"/>
      <c r="AF10" s="202"/>
      <c r="AG10" s="202"/>
      <c r="AH10" s="202"/>
      <c r="AI10" s="202"/>
      <c r="AJ10" s="202"/>
      <c r="AK10" s="202"/>
      <c r="AL10" s="202"/>
      <c r="AM10" s="202"/>
    </row>
    <row r="11" spans="1:148" s="203" customFormat="1" ht="18.75" customHeight="1">
      <c r="B11" s="204"/>
      <c r="C11" s="205"/>
      <c r="D11" s="206">
        <v>6</v>
      </c>
      <c r="E11" s="206"/>
      <c r="F11" s="206">
        <v>7</v>
      </c>
      <c r="G11" s="206"/>
      <c r="H11" s="206">
        <v>8</v>
      </c>
      <c r="I11" s="206"/>
      <c r="J11" s="206">
        <v>9</v>
      </c>
      <c r="K11" s="206"/>
      <c r="L11" s="206">
        <v>10</v>
      </c>
      <c r="M11" s="206"/>
      <c r="N11" s="206">
        <v>11</v>
      </c>
      <c r="O11" s="206"/>
      <c r="P11" s="206"/>
      <c r="Q11" s="206">
        <v>12</v>
      </c>
      <c r="R11" s="206"/>
      <c r="S11" s="206">
        <v>13</v>
      </c>
      <c r="T11" s="206"/>
      <c r="U11" s="206">
        <v>14</v>
      </c>
      <c r="V11" s="206"/>
      <c r="W11" s="206">
        <v>15</v>
      </c>
      <c r="X11" s="206"/>
      <c r="Y11" s="206">
        <v>16</v>
      </c>
      <c r="Z11" s="206"/>
      <c r="AA11" s="206">
        <v>17</v>
      </c>
      <c r="AB11" s="206"/>
      <c r="AC11" s="206">
        <v>18</v>
      </c>
      <c r="AD11" s="206"/>
      <c r="AE11" s="206">
        <v>19</v>
      </c>
      <c r="AF11" s="206"/>
      <c r="AG11" s="206">
        <v>20</v>
      </c>
      <c r="AH11" s="206"/>
      <c r="AI11" s="206">
        <v>21</v>
      </c>
      <c r="AJ11" s="206"/>
      <c r="AK11" s="206">
        <v>22</v>
      </c>
      <c r="AL11" s="206"/>
      <c r="AM11" s="206"/>
    </row>
    <row r="12" spans="1:148" ht="15.75">
      <c r="B12" s="198" t="s">
        <v>229</v>
      </c>
      <c r="C12" s="207">
        <v>1</v>
      </c>
      <c r="D12" s="202"/>
      <c r="E12" s="208"/>
      <c r="F12" s="208"/>
      <c r="G12" s="209"/>
      <c r="H12" s="208"/>
      <c r="I12" s="208"/>
      <c r="J12" s="208"/>
      <c r="K12" s="208"/>
      <c r="L12" s="208"/>
      <c r="M12" s="208"/>
      <c r="N12" s="208"/>
      <c r="O12" s="208"/>
      <c r="P12" s="210"/>
      <c r="Q12" s="208"/>
      <c r="R12" s="208"/>
      <c r="S12" s="208"/>
      <c r="T12" s="208"/>
      <c r="U12" s="208"/>
      <c r="V12" s="208"/>
      <c r="W12" s="208"/>
      <c r="X12" s="208"/>
      <c r="Y12" s="208"/>
      <c r="Z12" s="208"/>
      <c r="AA12" s="208"/>
      <c r="AB12" s="208"/>
      <c r="AC12" s="208"/>
      <c r="AD12" s="208"/>
      <c r="AE12" s="208"/>
      <c r="AF12" s="208"/>
      <c r="AG12" s="208"/>
      <c r="AH12" s="208"/>
      <c r="AI12" s="208"/>
      <c r="AJ12" s="208"/>
      <c r="AK12" s="208"/>
      <c r="AL12" s="208"/>
      <c r="AM12" s="208"/>
    </row>
    <row r="13" spans="1:148" ht="2.25" customHeight="1">
      <c r="B13" s="211"/>
      <c r="C13" s="201"/>
      <c r="D13" s="202"/>
      <c r="E13" s="202"/>
      <c r="F13" s="202"/>
      <c r="G13" s="208"/>
      <c r="H13" s="208"/>
      <c r="I13" s="208"/>
      <c r="J13" s="208"/>
      <c r="K13" s="208"/>
      <c r="L13" s="208"/>
      <c r="M13" s="208"/>
      <c r="N13" s="208"/>
      <c r="O13" s="210"/>
      <c r="P13" s="212"/>
      <c r="Q13" s="208"/>
      <c r="R13" s="208"/>
      <c r="S13" s="208"/>
      <c r="T13" s="208"/>
      <c r="U13" s="208"/>
      <c r="V13" s="208"/>
      <c r="W13" s="208"/>
      <c r="X13" s="202"/>
      <c r="Y13" s="202"/>
      <c r="Z13" s="202"/>
      <c r="AA13" s="202"/>
      <c r="AB13" s="202"/>
      <c r="AC13" s="202"/>
      <c r="AD13" s="202"/>
      <c r="AE13" s="202"/>
      <c r="AF13" s="202"/>
      <c r="AG13" s="202"/>
      <c r="AH13" s="202"/>
      <c r="AI13" s="202"/>
      <c r="AJ13" s="202"/>
      <c r="AK13" s="202"/>
      <c r="AL13" s="202"/>
      <c r="AM13" s="202"/>
    </row>
    <row r="14" spans="1:148" ht="15.75">
      <c r="B14" s="198" t="s">
        <v>230</v>
      </c>
      <c r="C14" s="207">
        <v>2</v>
      </c>
      <c r="D14" s="213"/>
      <c r="E14" s="208"/>
      <c r="F14" s="208"/>
      <c r="G14" s="208"/>
      <c r="H14" s="208"/>
      <c r="I14" s="208"/>
      <c r="J14" s="208"/>
      <c r="K14" s="208"/>
      <c r="L14" s="208"/>
      <c r="M14" s="208"/>
      <c r="N14" s="208"/>
      <c r="O14" s="208"/>
      <c r="P14" s="208"/>
      <c r="Q14" s="208"/>
      <c r="R14" s="208"/>
      <c r="S14" s="208"/>
      <c r="T14" s="208"/>
      <c r="U14" s="208"/>
      <c r="V14" s="208"/>
      <c r="W14" s="208"/>
      <c r="X14" s="208"/>
      <c r="Y14" s="208"/>
      <c r="Z14" s="208"/>
      <c r="AA14" s="208"/>
      <c r="AB14" s="208"/>
      <c r="AC14" s="208"/>
      <c r="AD14" s="208"/>
      <c r="AE14" s="208"/>
      <c r="AF14" s="208"/>
      <c r="AG14" s="208"/>
      <c r="AH14" s="208"/>
      <c r="AI14" s="208"/>
      <c r="AJ14" s="208"/>
      <c r="AK14" s="208"/>
      <c r="AL14" s="208"/>
      <c r="AM14" s="208"/>
    </row>
    <row r="15" spans="1:148" ht="2.25" customHeight="1">
      <c r="B15" s="198" t="s">
        <v>230</v>
      </c>
      <c r="C15" s="201"/>
      <c r="D15" s="202"/>
      <c r="E15" s="202"/>
      <c r="F15" s="202"/>
      <c r="G15" s="202"/>
      <c r="H15" s="202"/>
      <c r="I15" s="202"/>
      <c r="J15" s="202"/>
      <c r="K15" s="202"/>
      <c r="L15" s="202"/>
      <c r="M15" s="202"/>
      <c r="N15" s="202"/>
      <c r="O15" s="202"/>
      <c r="P15" s="212"/>
      <c r="Q15" s="202"/>
      <c r="R15" s="202"/>
      <c r="S15" s="202"/>
      <c r="T15" s="202"/>
      <c r="U15" s="202"/>
      <c r="V15" s="202"/>
      <c r="W15" s="202"/>
      <c r="X15" s="202"/>
      <c r="Y15" s="202"/>
      <c r="Z15" s="202"/>
      <c r="AA15" s="202"/>
      <c r="AB15" s="202"/>
      <c r="AC15" s="202"/>
      <c r="AD15" s="202"/>
      <c r="AE15" s="202"/>
      <c r="AF15" s="202"/>
      <c r="AG15" s="202"/>
      <c r="AH15" s="202"/>
      <c r="AI15" s="202"/>
      <c r="AJ15" s="202"/>
      <c r="AK15" s="202"/>
      <c r="AL15" s="202"/>
      <c r="AM15" s="202"/>
    </row>
    <row r="16" spans="1:148" ht="15.75">
      <c r="B16" s="198" t="s">
        <v>231</v>
      </c>
      <c r="C16" s="207">
        <v>3</v>
      </c>
      <c r="D16" s="202"/>
      <c r="E16" s="208"/>
      <c r="F16" s="208"/>
      <c r="G16" s="208"/>
      <c r="H16" s="208"/>
      <c r="I16" s="208"/>
      <c r="J16" s="208"/>
      <c r="K16" s="208"/>
      <c r="L16" s="208"/>
      <c r="M16" s="208"/>
      <c r="N16" s="208"/>
      <c r="O16" s="208"/>
      <c r="P16" s="208"/>
      <c r="Q16" s="208"/>
      <c r="R16" s="208"/>
      <c r="S16" s="208"/>
      <c r="T16" s="208"/>
      <c r="U16" s="208"/>
      <c r="V16" s="208"/>
      <c r="W16" s="208"/>
      <c r="X16" s="208"/>
      <c r="Y16" s="208"/>
      <c r="Z16" s="208"/>
      <c r="AA16" s="208"/>
      <c r="AB16" s="208"/>
      <c r="AC16" s="208"/>
      <c r="AD16" s="208"/>
      <c r="AE16" s="208"/>
      <c r="AF16" s="208"/>
      <c r="AG16" s="208"/>
      <c r="AH16" s="208"/>
      <c r="AI16" s="208"/>
      <c r="AJ16" s="208"/>
      <c r="AK16" s="208"/>
      <c r="AL16" s="208"/>
      <c r="AM16" s="208"/>
    </row>
    <row r="17" spans="2:39" ht="2.25" customHeight="1">
      <c r="B17" s="198"/>
      <c r="C17" s="201"/>
      <c r="D17" s="202"/>
      <c r="E17" s="202"/>
      <c r="F17" s="202"/>
      <c r="G17" s="202"/>
      <c r="H17" s="202"/>
      <c r="I17" s="202"/>
      <c r="J17" s="208"/>
      <c r="K17" s="208"/>
      <c r="L17" s="208"/>
      <c r="M17" s="208"/>
      <c r="N17" s="208"/>
      <c r="O17" s="214"/>
      <c r="P17" s="202"/>
      <c r="Q17" s="202"/>
      <c r="R17" s="202"/>
      <c r="S17" s="202"/>
      <c r="T17" s="202"/>
      <c r="U17" s="202"/>
      <c r="V17" s="202"/>
      <c r="W17" s="202"/>
      <c r="X17" s="202"/>
      <c r="Y17" s="202"/>
      <c r="Z17" s="202"/>
      <c r="AA17" s="202"/>
      <c r="AB17" s="202"/>
      <c r="AC17" s="202"/>
      <c r="AD17" s="202"/>
      <c r="AE17" s="202"/>
      <c r="AF17" s="202"/>
      <c r="AG17" s="202"/>
      <c r="AH17" s="202"/>
      <c r="AI17" s="202"/>
      <c r="AJ17" s="202"/>
      <c r="AK17" s="202"/>
      <c r="AL17" s="202"/>
      <c r="AM17" s="202"/>
    </row>
    <row r="18" spans="2:39" ht="15.75">
      <c r="B18" s="198" t="s">
        <v>232</v>
      </c>
      <c r="C18" s="207">
        <v>4</v>
      </c>
      <c r="D18" s="202"/>
      <c r="E18" s="208"/>
      <c r="F18" s="208"/>
      <c r="G18" s="208"/>
      <c r="H18" s="208"/>
      <c r="I18" s="208"/>
      <c r="J18" s="208"/>
      <c r="K18" s="208"/>
      <c r="L18" s="208"/>
      <c r="M18" s="208"/>
      <c r="N18" s="208"/>
      <c r="O18" s="208"/>
      <c r="P18" s="208"/>
      <c r="Q18" s="208"/>
      <c r="R18" s="208"/>
      <c r="S18" s="208"/>
      <c r="T18" s="208"/>
      <c r="U18" s="208"/>
      <c r="V18" s="208"/>
      <c r="W18" s="208"/>
      <c r="X18" s="208"/>
      <c r="Y18" s="208"/>
      <c r="Z18" s="202"/>
      <c r="AA18" s="208"/>
      <c r="AB18" s="208"/>
      <c r="AC18" s="208"/>
      <c r="AD18" s="208"/>
      <c r="AE18" s="208"/>
      <c r="AF18" s="208"/>
      <c r="AG18" s="208"/>
      <c r="AH18" s="208"/>
      <c r="AI18" s="208"/>
      <c r="AJ18" s="208"/>
      <c r="AK18" s="208"/>
      <c r="AL18" s="208"/>
      <c r="AM18" s="208"/>
    </row>
    <row r="19" spans="2:39" ht="2.25" customHeight="1">
      <c r="B19" s="211"/>
      <c r="C19" s="201"/>
      <c r="D19" s="202"/>
      <c r="E19" s="208"/>
      <c r="F19" s="208"/>
      <c r="G19" s="208"/>
      <c r="H19" s="208"/>
      <c r="I19" s="208"/>
      <c r="J19" s="208"/>
      <c r="K19" s="208"/>
      <c r="L19" s="208"/>
      <c r="M19" s="208"/>
      <c r="N19" s="208"/>
      <c r="O19" s="214"/>
      <c r="P19" s="210"/>
      <c r="Q19" s="208"/>
      <c r="R19" s="208"/>
      <c r="S19" s="208"/>
      <c r="T19" s="208"/>
      <c r="U19" s="208"/>
      <c r="V19" s="208"/>
      <c r="W19" s="208"/>
      <c r="X19" s="208"/>
      <c r="Y19" s="208"/>
      <c r="Z19" s="208"/>
      <c r="AA19" s="208"/>
      <c r="AB19" s="208"/>
      <c r="AC19" s="208"/>
      <c r="AD19" s="208"/>
      <c r="AE19" s="208"/>
      <c r="AF19" s="208"/>
      <c r="AG19" s="208"/>
      <c r="AH19" s="208"/>
      <c r="AI19" s="208"/>
      <c r="AJ19" s="208"/>
      <c r="AK19" s="208"/>
      <c r="AL19" s="208"/>
      <c r="AM19" s="208"/>
    </row>
    <row r="20" spans="2:39" ht="15.75">
      <c r="B20" s="198"/>
      <c r="C20" s="207">
        <v>5</v>
      </c>
      <c r="D20" s="213"/>
      <c r="E20" s="208"/>
      <c r="F20" s="208"/>
      <c r="G20" s="208"/>
      <c r="H20" s="208"/>
      <c r="I20" s="208"/>
      <c r="J20" s="208"/>
      <c r="K20" s="208"/>
      <c r="L20" s="208"/>
      <c r="M20" s="208"/>
      <c r="N20" s="208"/>
      <c r="O20" s="208"/>
      <c r="P20" s="208"/>
      <c r="Q20" s="208"/>
      <c r="R20" s="208"/>
      <c r="S20" s="208"/>
      <c r="T20" s="208"/>
      <c r="U20" s="208"/>
      <c r="V20" s="208"/>
      <c r="W20" s="208"/>
      <c r="X20" s="208"/>
      <c r="Y20" s="208"/>
      <c r="Z20" s="208"/>
      <c r="AA20" s="208"/>
      <c r="AB20" s="208"/>
      <c r="AC20" s="208"/>
      <c r="AD20" s="208"/>
      <c r="AE20" s="208"/>
      <c r="AF20" s="208"/>
      <c r="AG20" s="208"/>
      <c r="AH20" s="208"/>
      <c r="AI20" s="208"/>
      <c r="AJ20" s="208"/>
      <c r="AK20" s="208"/>
      <c r="AL20" s="208"/>
      <c r="AM20" s="208"/>
    </row>
    <row r="21" spans="2:39" ht="2.25" customHeight="1">
      <c r="B21" s="211"/>
      <c r="C21" s="201"/>
      <c r="D21" s="202"/>
      <c r="E21" s="202"/>
      <c r="F21" s="202"/>
      <c r="G21" s="202"/>
      <c r="H21" s="202"/>
      <c r="I21" s="202"/>
      <c r="J21" s="202"/>
      <c r="K21" s="202"/>
      <c r="L21" s="202"/>
      <c r="M21" s="202"/>
      <c r="N21" s="202"/>
      <c r="O21" s="210"/>
      <c r="P21" s="215"/>
      <c r="Q21" s="202"/>
      <c r="R21" s="202"/>
      <c r="S21" s="202"/>
      <c r="T21" s="202"/>
      <c r="U21" s="202"/>
      <c r="V21" s="202"/>
      <c r="W21" s="202"/>
      <c r="X21" s="202"/>
      <c r="Y21" s="202"/>
      <c r="Z21" s="202"/>
      <c r="AA21" s="202"/>
      <c r="AB21" s="202"/>
      <c r="AC21" s="202"/>
      <c r="AD21" s="202"/>
      <c r="AE21" s="202"/>
      <c r="AF21" s="202"/>
      <c r="AG21" s="202"/>
      <c r="AH21" s="202"/>
      <c r="AI21" s="202"/>
      <c r="AJ21" s="202"/>
      <c r="AK21" s="202"/>
      <c r="AL21" s="202"/>
      <c r="AM21" s="202"/>
    </row>
    <row r="22" spans="2:39" ht="15.75">
      <c r="B22" s="198"/>
      <c r="C22" s="207">
        <v>6</v>
      </c>
      <c r="D22" s="202"/>
      <c r="E22" s="208"/>
      <c r="F22" s="208"/>
      <c r="G22" s="208"/>
      <c r="H22" s="208"/>
      <c r="I22" s="208"/>
      <c r="J22" s="208"/>
      <c r="K22" s="208"/>
      <c r="L22" s="208"/>
      <c r="M22" s="208"/>
      <c r="N22" s="208"/>
      <c r="O22" s="208"/>
      <c r="P22" s="208"/>
      <c r="Q22" s="208"/>
      <c r="R22" s="208"/>
      <c r="S22" s="208"/>
      <c r="T22" s="208"/>
      <c r="U22" s="208"/>
      <c r="V22" s="208"/>
      <c r="W22" s="208"/>
      <c r="X22" s="208"/>
      <c r="Y22" s="208"/>
      <c r="Z22" s="208"/>
      <c r="AA22" s="208"/>
      <c r="AB22" s="208"/>
      <c r="AC22" s="208"/>
      <c r="AD22" s="208"/>
      <c r="AE22" s="208"/>
      <c r="AF22" s="208"/>
      <c r="AG22" s="208"/>
      <c r="AH22" s="208"/>
      <c r="AI22" s="208"/>
      <c r="AJ22" s="208"/>
      <c r="AK22" s="208"/>
      <c r="AL22" s="208"/>
      <c r="AM22" s="208"/>
    </row>
    <row r="23" spans="2:39" ht="2.25" customHeight="1">
      <c r="B23" s="211"/>
      <c r="C23" s="201"/>
      <c r="D23" s="202"/>
      <c r="E23" s="202"/>
      <c r="F23" s="202"/>
      <c r="G23" s="202"/>
      <c r="H23" s="202"/>
      <c r="I23" s="202"/>
      <c r="J23" s="202"/>
      <c r="K23" s="202"/>
      <c r="L23" s="202"/>
      <c r="M23" s="202"/>
      <c r="N23" s="202"/>
      <c r="O23" s="210"/>
      <c r="P23" s="210"/>
      <c r="Q23" s="202"/>
      <c r="R23" s="202"/>
      <c r="S23" s="202"/>
      <c r="T23" s="202"/>
      <c r="U23" s="202"/>
      <c r="V23" s="202"/>
      <c r="W23" s="202"/>
      <c r="X23" s="202"/>
      <c r="Y23" s="202"/>
      <c r="Z23" s="202"/>
      <c r="AA23" s="202"/>
      <c r="AB23" s="202"/>
      <c r="AC23" s="202"/>
      <c r="AD23" s="202"/>
      <c r="AE23" s="202"/>
      <c r="AF23" s="202"/>
      <c r="AG23" s="202"/>
      <c r="AH23" s="202"/>
      <c r="AI23" s="202"/>
      <c r="AJ23" s="202"/>
      <c r="AK23" s="202"/>
      <c r="AL23" s="202"/>
      <c r="AM23" s="202"/>
    </row>
    <row r="24" spans="2:39" ht="15.75">
      <c r="B24" s="198"/>
      <c r="C24" s="207">
        <v>7</v>
      </c>
      <c r="D24" s="202"/>
      <c r="E24" s="208"/>
      <c r="F24" s="208"/>
      <c r="G24" s="208"/>
      <c r="H24" s="208"/>
      <c r="I24" s="208"/>
      <c r="J24" s="208"/>
      <c r="K24" s="208"/>
      <c r="L24" s="208"/>
      <c r="M24" s="208"/>
      <c r="N24" s="208"/>
      <c r="O24" s="208"/>
      <c r="P24" s="208"/>
      <c r="Q24" s="208"/>
      <c r="R24" s="208"/>
      <c r="S24" s="208"/>
      <c r="T24" s="208"/>
      <c r="U24" s="208"/>
      <c r="V24" s="208"/>
      <c r="W24" s="208"/>
      <c r="X24" s="208"/>
      <c r="Y24" s="208"/>
      <c r="Z24" s="208"/>
      <c r="AA24" s="208"/>
      <c r="AB24" s="208"/>
      <c r="AC24" s="208"/>
      <c r="AD24" s="208"/>
      <c r="AE24" s="208"/>
      <c r="AF24" s="208"/>
      <c r="AG24" s="208"/>
      <c r="AH24" s="208"/>
      <c r="AI24" s="208"/>
      <c r="AJ24" s="208"/>
      <c r="AK24" s="208"/>
      <c r="AL24" s="208"/>
      <c r="AM24" s="208"/>
    </row>
    <row r="25" spans="2:39" ht="2.25" customHeight="1">
      <c r="B25" s="198"/>
      <c r="C25" s="201"/>
      <c r="D25" s="202"/>
      <c r="E25" s="208"/>
      <c r="F25" s="208"/>
      <c r="G25" s="208"/>
      <c r="H25" s="208"/>
      <c r="I25" s="208"/>
      <c r="J25" s="208"/>
      <c r="K25" s="208"/>
      <c r="L25" s="208"/>
      <c r="M25" s="208"/>
      <c r="N25" s="208"/>
      <c r="O25" s="210"/>
      <c r="P25" s="210"/>
      <c r="Q25" s="208"/>
      <c r="R25" s="208"/>
      <c r="S25" s="208"/>
      <c r="T25" s="208"/>
      <c r="U25" s="208"/>
      <c r="V25" s="208"/>
      <c r="W25" s="208"/>
      <c r="X25" s="208"/>
      <c r="Y25" s="202"/>
      <c r="Z25" s="202"/>
      <c r="AA25" s="202"/>
      <c r="AB25" s="202"/>
      <c r="AC25" s="202"/>
      <c r="AD25" s="202"/>
      <c r="AE25" s="202"/>
      <c r="AF25" s="202"/>
      <c r="AG25" s="202"/>
      <c r="AH25" s="202"/>
      <c r="AI25" s="202"/>
      <c r="AJ25" s="202"/>
      <c r="AK25" s="202"/>
      <c r="AL25" s="202"/>
      <c r="AM25" s="202"/>
    </row>
    <row r="26" spans="2:39" ht="15.75">
      <c r="B26" s="198"/>
      <c r="C26" s="207">
        <v>8</v>
      </c>
      <c r="D26" s="202"/>
      <c r="E26" s="208"/>
      <c r="F26" s="208"/>
      <c r="G26" s="208"/>
      <c r="H26" s="208"/>
      <c r="I26" s="208"/>
      <c r="J26" s="208"/>
      <c r="K26" s="208"/>
      <c r="L26" s="208"/>
      <c r="M26" s="208"/>
      <c r="N26" s="208"/>
      <c r="O26" s="208"/>
      <c r="P26" s="208"/>
      <c r="Q26" s="208"/>
      <c r="R26" s="208"/>
      <c r="S26" s="208"/>
      <c r="T26" s="208"/>
      <c r="U26" s="208"/>
      <c r="V26" s="208"/>
      <c r="W26" s="208"/>
      <c r="X26" s="208"/>
      <c r="Y26" s="208"/>
      <c r="Z26" s="208"/>
      <c r="AA26" s="208"/>
      <c r="AB26" s="208"/>
      <c r="AC26" s="208"/>
      <c r="AD26" s="208"/>
      <c r="AE26" s="208"/>
      <c r="AF26" s="208"/>
      <c r="AG26" s="208"/>
      <c r="AH26" s="208"/>
      <c r="AI26" s="208"/>
      <c r="AJ26" s="208"/>
      <c r="AK26" s="208"/>
      <c r="AL26" s="208"/>
      <c r="AM26" s="208"/>
    </row>
    <row r="27" spans="2:39" ht="2.25" customHeight="1">
      <c r="B27" s="198" t="s">
        <v>229</v>
      </c>
      <c r="C27" s="207">
        <v>1</v>
      </c>
      <c r="D27" s="202"/>
      <c r="E27" s="208"/>
      <c r="F27" s="208"/>
      <c r="G27" s="209"/>
      <c r="H27" s="208"/>
      <c r="I27" s="208"/>
      <c r="J27" s="208"/>
      <c r="K27" s="208"/>
      <c r="L27" s="208"/>
      <c r="M27" s="208"/>
      <c r="N27" s="208"/>
      <c r="O27" s="214"/>
      <c r="P27" s="210"/>
      <c r="Q27" s="208"/>
      <c r="R27" s="208"/>
      <c r="S27" s="208"/>
      <c r="T27" s="208"/>
      <c r="U27" s="208"/>
      <c r="V27" s="208"/>
      <c r="W27" s="208"/>
      <c r="X27" s="208"/>
      <c r="Y27" s="208"/>
      <c r="Z27" s="208"/>
      <c r="AA27" s="208"/>
      <c r="AB27" s="208"/>
      <c r="AC27" s="208"/>
      <c r="AD27" s="208"/>
      <c r="AE27" s="208"/>
      <c r="AF27" s="208"/>
      <c r="AG27" s="208"/>
      <c r="AH27" s="208"/>
      <c r="AI27" s="208"/>
      <c r="AJ27" s="208"/>
      <c r="AK27" s="208"/>
      <c r="AL27" s="208"/>
      <c r="AM27" s="208"/>
    </row>
    <row r="28" spans="2:39" ht="15.75">
      <c r="B28" s="211"/>
      <c r="C28" s="207">
        <v>9</v>
      </c>
      <c r="D28" s="213"/>
      <c r="E28" s="208"/>
      <c r="F28" s="208"/>
      <c r="G28" s="208"/>
      <c r="H28" s="208"/>
      <c r="I28" s="208"/>
      <c r="J28" s="208"/>
      <c r="K28" s="208"/>
      <c r="L28" s="208"/>
      <c r="M28" s="202"/>
      <c r="N28" s="208"/>
      <c r="O28" s="208"/>
      <c r="P28" s="208"/>
      <c r="Q28" s="208"/>
      <c r="R28" s="208"/>
      <c r="S28" s="208"/>
      <c r="T28" s="208"/>
      <c r="U28" s="208"/>
      <c r="V28" s="208"/>
      <c r="W28" s="208"/>
      <c r="X28" s="208"/>
      <c r="Y28" s="208"/>
      <c r="Z28" s="208"/>
      <c r="AA28" s="208"/>
      <c r="AB28" s="208"/>
      <c r="AC28" s="208"/>
      <c r="AD28" s="208"/>
      <c r="AE28" s="208"/>
      <c r="AF28" s="208"/>
      <c r="AG28" s="208"/>
      <c r="AH28" s="208"/>
      <c r="AI28" s="208"/>
      <c r="AJ28" s="208"/>
      <c r="AK28" s="208"/>
      <c r="AL28" s="208"/>
      <c r="AM28" s="208"/>
    </row>
    <row r="29" spans="2:39" ht="2.25" customHeight="1">
      <c r="B29" s="211"/>
      <c r="C29" s="201"/>
      <c r="D29" s="202"/>
      <c r="E29" s="202"/>
      <c r="F29" s="202"/>
      <c r="G29" s="202"/>
      <c r="H29" s="202"/>
      <c r="I29" s="202"/>
      <c r="J29" s="202"/>
      <c r="K29" s="202"/>
      <c r="L29" s="202"/>
      <c r="M29" s="202"/>
      <c r="N29" s="202"/>
      <c r="O29" s="202"/>
      <c r="P29" s="212"/>
      <c r="Q29" s="202"/>
      <c r="R29" s="202"/>
      <c r="S29" s="202"/>
      <c r="T29" s="202"/>
      <c r="U29" s="202"/>
      <c r="V29" s="202"/>
      <c r="W29" s="202"/>
      <c r="X29" s="202"/>
      <c r="Y29" s="202"/>
      <c r="Z29" s="202"/>
      <c r="AA29" s="202"/>
      <c r="AB29" s="202"/>
      <c r="AC29" s="202"/>
      <c r="AD29" s="202"/>
      <c r="AE29" s="202"/>
      <c r="AF29" s="202"/>
      <c r="AG29" s="202"/>
      <c r="AH29" s="202"/>
      <c r="AI29" s="202"/>
      <c r="AJ29" s="202"/>
      <c r="AK29" s="202"/>
      <c r="AL29" s="202"/>
      <c r="AM29" s="202"/>
    </row>
    <row r="30" spans="2:39" ht="15.75">
      <c r="B30" s="211"/>
      <c r="C30" s="207">
        <v>10</v>
      </c>
      <c r="D30" s="202"/>
      <c r="E30" s="208"/>
      <c r="F30" s="208"/>
      <c r="G30" s="208"/>
      <c r="H30" s="208"/>
      <c r="I30" s="208"/>
      <c r="J30" s="208"/>
      <c r="K30" s="208"/>
      <c r="L30" s="208"/>
      <c r="M30" s="208"/>
      <c r="N30" s="208"/>
      <c r="O30" s="208"/>
      <c r="P30" s="208"/>
      <c r="Q30" s="208"/>
      <c r="R30" s="208"/>
      <c r="S30" s="208"/>
      <c r="T30" s="208"/>
      <c r="U30" s="208"/>
      <c r="V30" s="208"/>
      <c r="W30" s="208"/>
      <c r="X30" s="208"/>
      <c r="Y30" s="208"/>
      <c r="Z30" s="208"/>
      <c r="AA30" s="208"/>
      <c r="AB30" s="208"/>
      <c r="AC30" s="208"/>
      <c r="AD30" s="208"/>
      <c r="AE30" s="208"/>
      <c r="AF30" s="208"/>
      <c r="AG30" s="208"/>
      <c r="AH30" s="208"/>
      <c r="AI30" s="208"/>
      <c r="AJ30" s="208"/>
      <c r="AK30" s="208"/>
      <c r="AL30" s="208"/>
      <c r="AM30" s="208"/>
    </row>
    <row r="31" spans="2:39" ht="2.25" customHeight="1">
      <c r="B31" s="211"/>
      <c r="C31" s="201"/>
      <c r="D31" s="202"/>
      <c r="E31" s="202"/>
      <c r="F31" s="202"/>
      <c r="G31" s="202"/>
      <c r="H31" s="202"/>
      <c r="I31" s="202"/>
      <c r="J31" s="208"/>
      <c r="K31" s="208"/>
      <c r="L31" s="208"/>
      <c r="M31" s="208"/>
      <c r="N31" s="208"/>
      <c r="O31" s="214"/>
      <c r="P31" s="202"/>
      <c r="Q31" s="202"/>
      <c r="R31" s="202"/>
      <c r="S31" s="202"/>
      <c r="T31" s="202"/>
      <c r="U31" s="202"/>
      <c r="V31" s="202"/>
      <c r="W31" s="202"/>
      <c r="X31" s="202"/>
      <c r="Y31" s="202"/>
      <c r="Z31" s="202"/>
      <c r="AA31" s="202"/>
      <c r="AB31" s="202"/>
      <c r="AC31" s="202"/>
      <c r="AD31" s="202"/>
      <c r="AE31" s="202"/>
      <c r="AF31" s="202"/>
      <c r="AG31" s="202"/>
      <c r="AH31" s="202"/>
      <c r="AI31" s="202"/>
      <c r="AJ31" s="202"/>
      <c r="AK31" s="202"/>
      <c r="AL31" s="202"/>
      <c r="AM31" s="202"/>
    </row>
    <row r="32" spans="2:39" ht="15.75">
      <c r="B32" s="211"/>
      <c r="C32" s="216">
        <v>11</v>
      </c>
      <c r="D32" s="202"/>
      <c r="E32" s="208"/>
      <c r="F32" s="208"/>
      <c r="G32" s="208"/>
      <c r="H32" s="208"/>
      <c r="I32" s="208"/>
      <c r="J32" s="208"/>
      <c r="K32" s="208"/>
      <c r="L32" s="208"/>
      <c r="M32" s="208"/>
      <c r="N32" s="208"/>
      <c r="O32" s="208"/>
      <c r="P32" s="208"/>
      <c r="Q32" s="208"/>
      <c r="R32" s="208"/>
      <c r="S32" s="208"/>
      <c r="T32" s="208"/>
      <c r="U32" s="208"/>
      <c r="V32" s="208"/>
      <c r="W32" s="208"/>
      <c r="X32" s="208"/>
      <c r="Y32" s="208"/>
      <c r="Z32" s="208"/>
      <c r="AA32" s="208"/>
      <c r="AB32" s="208"/>
      <c r="AC32" s="208"/>
      <c r="AD32" s="208"/>
      <c r="AE32" s="208"/>
      <c r="AF32" s="208"/>
      <c r="AG32" s="208"/>
      <c r="AH32" s="208"/>
      <c r="AI32" s="208"/>
      <c r="AJ32" s="208"/>
      <c r="AK32" s="208"/>
      <c r="AL32" s="208"/>
      <c r="AM32" s="208"/>
    </row>
    <row r="33" spans="2:39" ht="15.75">
      <c r="B33" s="200" t="s">
        <v>233</v>
      </c>
      <c r="C33" s="217"/>
      <c r="D33" s="218"/>
      <c r="E33" s="218"/>
      <c r="F33" s="218"/>
      <c r="G33" s="218"/>
      <c r="H33" s="218"/>
      <c r="I33" s="218"/>
      <c r="J33" s="218"/>
      <c r="K33" s="218"/>
      <c r="L33" s="218"/>
      <c r="M33" s="218"/>
      <c r="N33" s="218"/>
      <c r="O33" s="218"/>
      <c r="P33" s="218"/>
      <c r="Q33" s="218"/>
      <c r="R33" s="218"/>
      <c r="S33" s="218"/>
      <c r="T33" s="218"/>
      <c r="U33" s="218"/>
      <c r="V33" s="218"/>
      <c r="W33" s="218"/>
      <c r="X33" s="218"/>
      <c r="Y33" s="218"/>
      <c r="Z33" s="218"/>
      <c r="AA33" s="218"/>
      <c r="AB33" s="218"/>
      <c r="AC33" s="218"/>
      <c r="AD33" s="218"/>
      <c r="AE33" s="218"/>
      <c r="AF33" s="218"/>
      <c r="AG33" s="218"/>
      <c r="AH33" s="218"/>
      <c r="AI33" s="218"/>
      <c r="AJ33" s="218"/>
      <c r="AK33" s="218"/>
      <c r="AL33" s="218"/>
      <c r="AM33" s="218"/>
    </row>
    <row r="34" spans="2:39" ht="2.25" customHeight="1">
      <c r="B34" s="211"/>
      <c r="C34" s="201"/>
      <c r="D34" s="202"/>
      <c r="E34" s="202"/>
      <c r="F34" s="202"/>
      <c r="G34" s="202"/>
      <c r="H34" s="202"/>
      <c r="I34" s="202"/>
      <c r="J34" s="202"/>
      <c r="K34" s="202"/>
      <c r="L34" s="202"/>
      <c r="M34" s="202"/>
      <c r="N34" s="202"/>
      <c r="O34" s="202"/>
      <c r="P34" s="202"/>
      <c r="Q34" s="202"/>
      <c r="R34" s="202"/>
      <c r="S34" s="202"/>
      <c r="T34" s="202"/>
      <c r="U34" s="202"/>
      <c r="V34" s="202"/>
      <c r="W34" s="202"/>
      <c r="X34" s="202"/>
      <c r="Y34" s="202"/>
      <c r="Z34" s="202"/>
      <c r="AA34" s="202"/>
      <c r="AB34" s="202"/>
      <c r="AC34" s="202"/>
      <c r="AD34" s="202"/>
      <c r="AE34" s="202"/>
      <c r="AF34" s="202"/>
      <c r="AG34" s="202"/>
      <c r="AH34" s="202"/>
      <c r="AI34" s="202"/>
      <c r="AJ34" s="202"/>
      <c r="AK34" s="202"/>
      <c r="AL34" s="202"/>
      <c r="AM34" s="202"/>
    </row>
    <row r="35" spans="2:39" ht="15.75">
      <c r="B35" s="198" t="s">
        <v>230</v>
      </c>
      <c r="C35" s="219">
        <v>1</v>
      </c>
      <c r="D35" s="213"/>
      <c r="E35" s="208"/>
      <c r="F35" s="208"/>
      <c r="G35" s="208"/>
      <c r="H35" s="208"/>
      <c r="I35" s="208"/>
      <c r="J35" s="208"/>
      <c r="K35" s="208"/>
      <c r="L35" s="208"/>
      <c r="M35" s="208"/>
      <c r="N35" s="208"/>
      <c r="O35" s="208"/>
      <c r="P35" s="208"/>
      <c r="Q35" s="208"/>
      <c r="R35" s="208"/>
      <c r="S35" s="208"/>
      <c r="T35" s="208"/>
      <c r="U35" s="208"/>
      <c r="V35" s="208"/>
      <c r="W35" s="208"/>
      <c r="X35" s="208"/>
      <c r="Y35" s="208"/>
      <c r="Z35" s="208"/>
      <c r="AA35" s="208"/>
      <c r="AB35" s="208"/>
      <c r="AC35" s="208"/>
      <c r="AD35" s="208"/>
      <c r="AE35" s="208"/>
      <c r="AF35" s="208"/>
      <c r="AG35" s="208"/>
      <c r="AH35" s="208"/>
      <c r="AI35" s="208"/>
      <c r="AJ35" s="208"/>
      <c r="AK35" s="208"/>
      <c r="AL35" s="208"/>
      <c r="AM35" s="208"/>
    </row>
    <row r="36" spans="2:39" ht="2.25" customHeight="1">
      <c r="B36" s="198" t="s">
        <v>230</v>
      </c>
      <c r="C36" s="201"/>
      <c r="D36" s="202"/>
      <c r="E36" s="202"/>
      <c r="F36" s="202"/>
      <c r="G36" s="202"/>
      <c r="H36" s="202"/>
      <c r="I36" s="202"/>
      <c r="J36" s="202"/>
      <c r="K36" s="202"/>
      <c r="L36" s="202"/>
      <c r="M36" s="202"/>
      <c r="N36" s="202"/>
      <c r="O36" s="210"/>
      <c r="P36" s="215"/>
      <c r="Q36" s="202"/>
      <c r="R36" s="202"/>
      <c r="S36" s="202"/>
      <c r="T36" s="202"/>
      <c r="U36" s="202"/>
      <c r="V36" s="202"/>
      <c r="W36" s="202"/>
      <c r="X36" s="202"/>
      <c r="Y36" s="202"/>
      <c r="Z36" s="202"/>
      <c r="AA36" s="202"/>
      <c r="AB36" s="202"/>
      <c r="AC36" s="202"/>
      <c r="AD36" s="202"/>
      <c r="AE36" s="202"/>
      <c r="AF36" s="202"/>
      <c r="AG36" s="202"/>
      <c r="AH36" s="202"/>
      <c r="AI36" s="202"/>
      <c r="AJ36" s="202"/>
      <c r="AK36" s="202"/>
      <c r="AL36" s="202"/>
      <c r="AM36" s="202"/>
    </row>
    <row r="37" spans="2:39" ht="12.75" customHeight="1">
      <c r="B37" s="198" t="s">
        <v>231</v>
      </c>
      <c r="C37" s="207">
        <v>2</v>
      </c>
      <c r="D37" s="202"/>
      <c r="E37" s="208"/>
      <c r="F37" s="208"/>
      <c r="G37" s="208"/>
      <c r="H37" s="208"/>
      <c r="I37" s="208"/>
      <c r="J37" s="208"/>
      <c r="K37" s="208"/>
      <c r="L37" s="208"/>
      <c r="M37" s="208"/>
      <c r="N37" s="208"/>
      <c r="O37" s="208"/>
      <c r="P37" s="208"/>
      <c r="Q37" s="208"/>
      <c r="R37" s="208"/>
      <c r="S37" s="208"/>
      <c r="T37" s="208"/>
      <c r="U37" s="208"/>
      <c r="V37" s="208"/>
      <c r="W37" s="208"/>
      <c r="X37" s="208"/>
      <c r="Y37" s="208"/>
      <c r="Z37" s="208"/>
      <c r="AA37" s="208"/>
      <c r="AB37" s="208"/>
      <c r="AC37" s="208"/>
      <c r="AD37" s="208"/>
      <c r="AE37" s="208"/>
      <c r="AF37" s="208"/>
      <c r="AG37" s="208"/>
      <c r="AH37" s="208"/>
      <c r="AI37" s="208"/>
      <c r="AJ37" s="208"/>
      <c r="AK37" s="208"/>
      <c r="AL37" s="208"/>
      <c r="AM37" s="208"/>
    </row>
    <row r="38" spans="2:39" ht="2.25" customHeight="1">
      <c r="B38" s="198"/>
      <c r="C38" s="201"/>
      <c r="D38" s="202"/>
      <c r="E38" s="202"/>
      <c r="F38" s="202"/>
      <c r="G38" s="202"/>
      <c r="H38" s="202"/>
      <c r="I38" s="202"/>
      <c r="J38" s="202"/>
      <c r="K38" s="202"/>
      <c r="L38" s="202"/>
      <c r="M38" s="202"/>
      <c r="N38" s="202"/>
      <c r="O38" s="210"/>
      <c r="P38" s="210"/>
      <c r="Q38" s="202"/>
      <c r="R38" s="202"/>
      <c r="S38" s="202"/>
      <c r="T38" s="202"/>
      <c r="U38" s="202"/>
      <c r="V38" s="202"/>
      <c r="W38" s="202"/>
      <c r="X38" s="202"/>
      <c r="Y38" s="202"/>
      <c r="Z38" s="202"/>
      <c r="AA38" s="202"/>
      <c r="AB38" s="202"/>
      <c r="AC38" s="202"/>
      <c r="AD38" s="202"/>
      <c r="AE38" s="202"/>
      <c r="AF38" s="202"/>
      <c r="AG38" s="202"/>
      <c r="AH38" s="202"/>
      <c r="AI38" s="202"/>
      <c r="AJ38" s="202"/>
      <c r="AK38" s="202"/>
      <c r="AL38" s="202"/>
      <c r="AM38" s="202"/>
    </row>
    <row r="39" spans="2:39" ht="12.75" customHeight="1">
      <c r="B39" s="198" t="s">
        <v>232</v>
      </c>
      <c r="C39" s="207">
        <v>3</v>
      </c>
      <c r="D39" s="202"/>
      <c r="E39" s="208"/>
      <c r="F39" s="208"/>
      <c r="G39" s="208"/>
      <c r="H39" s="208"/>
      <c r="I39" s="208"/>
      <c r="J39" s="208"/>
      <c r="K39" s="208"/>
      <c r="L39" s="208"/>
      <c r="M39" s="208"/>
      <c r="N39" s="208"/>
      <c r="O39" s="208"/>
      <c r="P39" s="208"/>
      <c r="Q39" s="208"/>
      <c r="R39" s="208"/>
      <c r="S39" s="208"/>
      <c r="T39" s="208"/>
      <c r="U39" s="208"/>
      <c r="V39" s="208"/>
      <c r="W39" s="208"/>
      <c r="X39" s="208"/>
      <c r="Y39" s="208"/>
      <c r="Z39" s="208"/>
      <c r="AA39" s="208"/>
      <c r="AB39" s="208"/>
      <c r="AC39" s="208"/>
      <c r="AD39" s="208"/>
      <c r="AE39" s="208"/>
      <c r="AF39" s="208"/>
      <c r="AG39" s="208"/>
      <c r="AH39" s="208"/>
      <c r="AI39" s="208"/>
      <c r="AJ39" s="208"/>
      <c r="AK39" s="208"/>
      <c r="AL39" s="208"/>
      <c r="AM39" s="208"/>
    </row>
    <row r="40" spans="2:39" ht="2.25" customHeight="1">
      <c r="B40" s="198"/>
      <c r="C40" s="201"/>
      <c r="D40" s="202"/>
      <c r="E40" s="208"/>
      <c r="F40" s="208"/>
      <c r="G40" s="208"/>
      <c r="H40" s="208"/>
      <c r="I40" s="208"/>
      <c r="J40" s="208"/>
      <c r="K40" s="208"/>
      <c r="L40" s="208"/>
      <c r="M40" s="208"/>
      <c r="N40" s="208"/>
      <c r="O40" s="210"/>
      <c r="P40" s="210"/>
      <c r="Q40" s="208"/>
      <c r="R40" s="208"/>
      <c r="S40" s="208"/>
      <c r="T40" s="208"/>
      <c r="U40" s="208"/>
      <c r="V40" s="208"/>
      <c r="W40" s="208"/>
      <c r="X40" s="208"/>
      <c r="Y40" s="202"/>
      <c r="Z40" s="202"/>
      <c r="AA40" s="202"/>
      <c r="AB40" s="202"/>
      <c r="AC40" s="202"/>
      <c r="AD40" s="202"/>
      <c r="AE40" s="202"/>
      <c r="AF40" s="202"/>
      <c r="AG40" s="202"/>
      <c r="AH40" s="202"/>
      <c r="AI40" s="202"/>
      <c r="AJ40" s="202"/>
      <c r="AK40" s="202"/>
      <c r="AL40" s="202"/>
      <c r="AM40" s="202"/>
    </row>
    <row r="41" spans="2:39" ht="12.75" customHeight="1">
      <c r="B41" s="198"/>
      <c r="C41" s="207">
        <v>4</v>
      </c>
      <c r="D41" s="202"/>
      <c r="E41" s="208"/>
      <c r="F41" s="208"/>
      <c r="G41" s="208"/>
      <c r="H41" s="208"/>
      <c r="I41" s="208"/>
      <c r="J41" s="208"/>
      <c r="K41" s="208"/>
      <c r="L41" s="208"/>
      <c r="M41" s="208"/>
      <c r="N41" s="208"/>
      <c r="O41" s="208"/>
      <c r="P41" s="208"/>
      <c r="Q41" s="208"/>
      <c r="R41" s="208"/>
      <c r="S41" s="208"/>
      <c r="T41" s="208"/>
      <c r="U41" s="208"/>
      <c r="V41" s="208"/>
      <c r="W41" s="208"/>
      <c r="X41" s="208"/>
      <c r="Y41" s="208"/>
      <c r="Z41" s="208"/>
      <c r="AA41" s="208"/>
      <c r="AB41" s="208"/>
      <c r="AC41" s="208"/>
      <c r="AD41" s="208"/>
      <c r="AE41" s="208"/>
      <c r="AF41" s="208"/>
      <c r="AG41" s="208"/>
      <c r="AH41" s="208"/>
      <c r="AI41" s="208"/>
      <c r="AJ41" s="208"/>
      <c r="AK41" s="208"/>
      <c r="AL41" s="208"/>
      <c r="AM41" s="208"/>
    </row>
    <row r="42" spans="2:39" ht="2.25" customHeight="1">
      <c r="B42" s="198"/>
      <c r="C42" s="201"/>
      <c r="D42" s="202"/>
      <c r="E42" s="202"/>
      <c r="F42" s="202"/>
      <c r="G42" s="202"/>
      <c r="H42" s="202"/>
      <c r="I42" s="202"/>
      <c r="J42" s="202"/>
      <c r="K42" s="202"/>
      <c r="L42" s="202"/>
      <c r="M42" s="202"/>
      <c r="N42" s="210"/>
      <c r="O42" s="210"/>
      <c r="P42" s="210"/>
      <c r="Q42" s="202"/>
      <c r="R42" s="202"/>
      <c r="S42" s="202"/>
      <c r="T42" s="202"/>
      <c r="U42" s="202"/>
      <c r="V42" s="202"/>
      <c r="W42" s="202"/>
      <c r="X42" s="202"/>
      <c r="Y42" s="202"/>
      <c r="Z42" s="202"/>
      <c r="AA42" s="202"/>
      <c r="AB42" s="202"/>
      <c r="AC42" s="202"/>
      <c r="AD42" s="202"/>
      <c r="AE42" s="202"/>
      <c r="AF42" s="202"/>
      <c r="AG42" s="202"/>
      <c r="AH42" s="202"/>
      <c r="AI42" s="202"/>
      <c r="AJ42" s="202"/>
      <c r="AK42" s="202"/>
      <c r="AL42" s="202"/>
      <c r="AM42" s="202"/>
    </row>
    <row r="43" spans="2:39" ht="15.75">
      <c r="B43" s="198"/>
      <c r="C43" s="207">
        <v>4</v>
      </c>
      <c r="D43" s="202"/>
      <c r="E43" s="208"/>
      <c r="F43" s="208"/>
      <c r="G43" s="208"/>
      <c r="H43" s="208"/>
      <c r="I43" s="208"/>
      <c r="J43" s="208"/>
      <c r="K43" s="208"/>
      <c r="L43" s="208"/>
      <c r="M43" s="208"/>
      <c r="N43" s="208"/>
      <c r="O43" s="208"/>
      <c r="P43" s="208"/>
      <c r="Q43" s="208"/>
      <c r="R43" s="208"/>
      <c r="S43" s="208"/>
      <c r="T43" s="208"/>
      <c r="U43" s="208"/>
      <c r="V43" s="208"/>
      <c r="W43" s="208"/>
      <c r="X43" s="208"/>
      <c r="Y43" s="208"/>
      <c r="Z43" s="208"/>
      <c r="AA43" s="208"/>
      <c r="AB43" s="208"/>
      <c r="AC43" s="208"/>
      <c r="AD43" s="208"/>
      <c r="AE43" s="208"/>
      <c r="AF43" s="208"/>
      <c r="AG43" s="208"/>
      <c r="AH43" s="208"/>
      <c r="AI43" s="208"/>
      <c r="AJ43" s="208"/>
      <c r="AK43" s="208"/>
      <c r="AL43" s="208"/>
      <c r="AM43" s="208"/>
    </row>
    <row r="44" spans="2:39" ht="15.75">
      <c r="B44" s="200" t="s">
        <v>234</v>
      </c>
      <c r="C44" s="217"/>
      <c r="D44" s="218"/>
      <c r="E44" s="218"/>
      <c r="F44" s="218"/>
      <c r="G44" s="218"/>
      <c r="H44" s="218"/>
      <c r="I44" s="218"/>
      <c r="J44" s="218"/>
      <c r="K44" s="218"/>
      <c r="L44" s="218"/>
      <c r="M44" s="218"/>
      <c r="N44" s="218"/>
      <c r="O44" s="218"/>
      <c r="P44" s="218"/>
      <c r="Q44" s="218"/>
      <c r="R44" s="218"/>
      <c r="S44" s="218"/>
      <c r="T44" s="218"/>
      <c r="U44" s="218"/>
      <c r="V44" s="218"/>
      <c r="W44" s="218"/>
      <c r="X44" s="218"/>
      <c r="Y44" s="218"/>
      <c r="Z44" s="218"/>
      <c r="AA44" s="218"/>
      <c r="AB44" s="218"/>
      <c r="AC44" s="218"/>
      <c r="AD44" s="218"/>
      <c r="AE44" s="218"/>
      <c r="AF44" s="218"/>
      <c r="AG44" s="218"/>
      <c r="AH44" s="218"/>
      <c r="AI44" s="218"/>
      <c r="AJ44" s="218"/>
      <c r="AK44" s="218"/>
      <c r="AL44" s="218"/>
      <c r="AM44" s="218"/>
    </row>
    <row r="45" spans="2:39" ht="15.75">
      <c r="B45" s="211"/>
      <c r="C45" s="201"/>
      <c r="D45" s="202"/>
      <c r="E45" s="202"/>
      <c r="F45" s="202"/>
      <c r="G45" s="202"/>
      <c r="H45" s="202"/>
      <c r="I45" s="202"/>
      <c r="J45" s="202"/>
      <c r="K45" s="202"/>
      <c r="L45" s="202"/>
      <c r="M45" s="202"/>
      <c r="N45" s="202"/>
      <c r="O45" s="202"/>
      <c r="P45" s="202"/>
      <c r="Q45" s="202"/>
      <c r="R45" s="202"/>
      <c r="S45" s="202"/>
      <c r="T45" s="202"/>
      <c r="U45" s="202"/>
      <c r="V45" s="202"/>
      <c r="W45" s="202"/>
      <c r="X45" s="202"/>
      <c r="Y45" s="202"/>
      <c r="Z45" s="202"/>
      <c r="AA45" s="202"/>
      <c r="AB45" s="202"/>
      <c r="AC45" s="202"/>
      <c r="AD45" s="202"/>
      <c r="AE45" s="202"/>
      <c r="AF45" s="202"/>
      <c r="AG45" s="202"/>
      <c r="AH45" s="202"/>
      <c r="AI45" s="202"/>
      <c r="AJ45" s="202"/>
      <c r="AK45" s="202"/>
      <c r="AL45" s="202"/>
      <c r="AM45" s="202"/>
    </row>
    <row r="46" spans="2:39" ht="15.75">
      <c r="B46" s="211"/>
      <c r="C46" s="207">
        <v>1</v>
      </c>
      <c r="D46" s="202"/>
      <c r="E46" s="208"/>
      <c r="F46" s="208"/>
      <c r="G46" s="208"/>
      <c r="H46" s="208"/>
      <c r="I46" s="208"/>
      <c r="J46" s="208"/>
      <c r="K46" s="208"/>
      <c r="L46" s="208"/>
      <c r="M46" s="208"/>
      <c r="N46" s="208"/>
      <c r="O46" s="214"/>
      <c r="P46" s="208"/>
      <c r="Q46" s="208"/>
      <c r="R46" s="208"/>
      <c r="S46" s="208"/>
      <c r="T46" s="208"/>
      <c r="U46" s="208"/>
      <c r="V46" s="208"/>
      <c r="W46" s="208"/>
      <c r="X46" s="208"/>
      <c r="Y46" s="208"/>
      <c r="Z46" s="208"/>
      <c r="AA46" s="208"/>
      <c r="AB46" s="208"/>
      <c r="AC46" s="208"/>
      <c r="AD46" s="208"/>
      <c r="AE46" s="208"/>
      <c r="AF46" s="208"/>
      <c r="AG46" s="208"/>
      <c r="AH46" s="208"/>
      <c r="AI46" s="208"/>
      <c r="AJ46" s="208"/>
      <c r="AK46" s="208"/>
      <c r="AL46" s="208"/>
      <c r="AM46" s="208"/>
    </row>
    <row r="47" spans="2:39" ht="2.25" customHeight="1">
      <c r="B47" s="211"/>
      <c r="C47" s="201"/>
      <c r="D47" s="202"/>
      <c r="E47" s="202"/>
      <c r="F47" s="202"/>
      <c r="G47" s="202"/>
      <c r="H47" s="202"/>
      <c r="I47" s="202"/>
      <c r="J47" s="202"/>
      <c r="K47" s="202"/>
      <c r="L47" s="202"/>
      <c r="M47" s="202"/>
      <c r="N47" s="202"/>
      <c r="O47" s="202"/>
      <c r="P47" s="202"/>
      <c r="Q47" s="202"/>
      <c r="R47" s="202"/>
      <c r="S47" s="202"/>
      <c r="T47" s="202"/>
      <c r="U47" s="202"/>
      <c r="V47" s="202"/>
      <c r="W47" s="202"/>
      <c r="X47" s="202"/>
      <c r="Y47" s="202"/>
      <c r="Z47" s="202"/>
      <c r="AA47" s="202"/>
      <c r="AB47" s="202"/>
      <c r="AC47" s="202"/>
      <c r="AD47" s="202"/>
      <c r="AE47" s="202"/>
      <c r="AF47" s="202"/>
      <c r="AG47" s="202"/>
      <c r="AH47" s="202"/>
      <c r="AI47" s="202"/>
      <c r="AJ47" s="202"/>
      <c r="AK47" s="202"/>
      <c r="AL47" s="202"/>
      <c r="AM47" s="202"/>
    </row>
    <row r="48" spans="2:39" ht="15.75">
      <c r="B48" s="211"/>
      <c r="C48" s="207">
        <v>2</v>
      </c>
      <c r="D48" s="202"/>
      <c r="E48" s="208"/>
      <c r="F48" s="208"/>
      <c r="G48" s="208"/>
      <c r="H48" s="208"/>
      <c r="I48" s="208"/>
      <c r="J48" s="208"/>
      <c r="K48" s="208"/>
      <c r="L48" s="208"/>
      <c r="M48" s="208"/>
      <c r="N48" s="208"/>
      <c r="O48" s="208"/>
      <c r="P48" s="208"/>
      <c r="Q48" s="208"/>
      <c r="R48" s="208"/>
      <c r="S48" s="208"/>
      <c r="T48" s="208"/>
      <c r="U48" s="220"/>
      <c r="V48" s="208"/>
      <c r="W48" s="208"/>
      <c r="X48" s="208"/>
      <c r="Y48" s="208"/>
      <c r="Z48" s="208"/>
      <c r="AA48" s="208"/>
      <c r="AB48" s="208"/>
      <c r="AC48" s="208"/>
      <c r="AD48" s="208"/>
      <c r="AE48" s="208"/>
      <c r="AF48" s="208"/>
      <c r="AG48" s="208"/>
      <c r="AH48" s="208"/>
      <c r="AI48" s="208"/>
      <c r="AJ48" s="208"/>
      <c r="AK48" s="208"/>
      <c r="AL48" s="208"/>
      <c r="AM48" s="208"/>
    </row>
    <row r="49" spans="2:39" ht="2.25" customHeight="1">
      <c r="B49" s="198"/>
      <c r="C49" s="201"/>
      <c r="D49" s="202"/>
      <c r="E49" s="202"/>
      <c r="F49" s="202"/>
      <c r="G49" s="202"/>
      <c r="H49" s="202"/>
      <c r="I49" s="202"/>
      <c r="J49" s="202"/>
      <c r="K49" s="202"/>
      <c r="L49" s="202"/>
      <c r="M49" s="202"/>
      <c r="N49" s="202"/>
      <c r="O49" s="202"/>
      <c r="P49" s="202"/>
      <c r="Q49" s="221"/>
      <c r="R49" s="221"/>
      <c r="S49" s="221"/>
      <c r="T49" s="221"/>
      <c r="U49" s="221"/>
      <c r="V49" s="202"/>
      <c r="W49" s="221"/>
      <c r="X49" s="221"/>
      <c r="Y49" s="221"/>
      <c r="Z49" s="221"/>
      <c r="AA49" s="221"/>
      <c r="AB49" s="221"/>
      <c r="AC49" s="221"/>
      <c r="AD49" s="221"/>
      <c r="AE49" s="221"/>
      <c r="AF49" s="221"/>
      <c r="AG49" s="202"/>
      <c r="AH49" s="202"/>
      <c r="AI49" s="202"/>
      <c r="AJ49" s="202"/>
      <c r="AK49" s="202"/>
      <c r="AL49" s="202"/>
      <c r="AM49" s="202"/>
    </row>
    <row r="50" spans="2:39" ht="15.75">
      <c r="B50" s="211"/>
      <c r="C50" s="207">
        <v>3</v>
      </c>
      <c r="D50" s="202"/>
      <c r="E50" s="208"/>
      <c r="F50" s="208"/>
      <c r="G50" s="208"/>
      <c r="H50" s="208"/>
      <c r="I50" s="208"/>
      <c r="J50" s="208"/>
      <c r="K50" s="208"/>
      <c r="L50" s="208"/>
      <c r="M50" s="208"/>
      <c r="N50" s="208"/>
      <c r="O50" s="214"/>
      <c r="P50" s="208"/>
      <c r="Q50" s="208"/>
      <c r="R50" s="208"/>
      <c r="S50" s="208"/>
      <c r="T50" s="208"/>
      <c r="U50" s="208"/>
      <c r="V50" s="208"/>
      <c r="W50" s="208"/>
      <c r="X50" s="208"/>
      <c r="Y50" s="208"/>
      <c r="Z50" s="208"/>
      <c r="AA50" s="208"/>
      <c r="AB50" s="208"/>
      <c r="AC50" s="208"/>
      <c r="AD50" s="208"/>
      <c r="AE50" s="208"/>
      <c r="AF50" s="208"/>
      <c r="AG50" s="208"/>
      <c r="AH50" s="208"/>
      <c r="AI50" s="208"/>
      <c r="AJ50" s="208"/>
      <c r="AK50" s="208"/>
      <c r="AL50" s="208"/>
      <c r="AM50" s="208"/>
    </row>
    <row r="51" spans="2:39" ht="2.25" customHeight="1">
      <c r="B51" s="211"/>
      <c r="C51" s="201"/>
      <c r="D51" s="202"/>
      <c r="E51" s="202"/>
      <c r="F51" s="202"/>
      <c r="G51" s="202"/>
      <c r="H51" s="202"/>
      <c r="I51" s="202"/>
      <c r="J51" s="202"/>
      <c r="K51" s="202"/>
      <c r="L51" s="202"/>
      <c r="M51" s="202"/>
      <c r="N51" s="202"/>
      <c r="O51" s="202"/>
      <c r="P51" s="202"/>
      <c r="Q51" s="202"/>
      <c r="R51" s="202"/>
      <c r="S51" s="202"/>
      <c r="T51" s="202"/>
      <c r="U51" s="202"/>
      <c r="V51" s="202"/>
      <c r="W51" s="202"/>
      <c r="X51" s="202"/>
      <c r="Y51" s="202"/>
      <c r="Z51" s="202"/>
      <c r="AA51" s="202"/>
      <c r="AB51" s="202"/>
      <c r="AC51" s="202"/>
      <c r="AD51" s="202"/>
      <c r="AE51" s="202"/>
      <c r="AF51" s="202"/>
      <c r="AG51" s="202"/>
      <c r="AH51" s="202"/>
      <c r="AI51" s="202"/>
      <c r="AJ51" s="202"/>
      <c r="AK51" s="202"/>
      <c r="AL51" s="202"/>
      <c r="AM51" s="202"/>
    </row>
    <row r="52" spans="2:39" ht="15.75">
      <c r="B52" s="198"/>
      <c r="C52" s="207">
        <v>4</v>
      </c>
      <c r="D52" s="202"/>
      <c r="E52" s="208"/>
      <c r="F52" s="208"/>
      <c r="G52" s="208"/>
      <c r="H52" s="208"/>
      <c r="I52" s="208"/>
      <c r="J52" s="208"/>
      <c r="K52" s="208"/>
      <c r="L52" s="208"/>
      <c r="M52" s="208"/>
      <c r="N52" s="208"/>
      <c r="O52" s="214"/>
      <c r="P52" s="208"/>
      <c r="Q52" s="208"/>
      <c r="R52" s="208"/>
      <c r="S52" s="208"/>
      <c r="T52" s="208"/>
      <c r="U52" s="208"/>
      <c r="V52" s="208"/>
      <c r="W52" s="208"/>
      <c r="X52" s="208"/>
      <c r="Y52" s="208"/>
      <c r="Z52" s="208"/>
      <c r="AA52" s="208"/>
      <c r="AB52" s="208"/>
      <c r="AC52" s="208"/>
      <c r="AD52" s="208"/>
      <c r="AE52" s="208"/>
      <c r="AF52" s="208"/>
      <c r="AG52" s="208"/>
      <c r="AH52" s="208"/>
      <c r="AI52" s="208"/>
      <c r="AJ52" s="208"/>
      <c r="AK52" s="208"/>
      <c r="AL52" s="208"/>
      <c r="AM52" s="208"/>
    </row>
    <row r="53" spans="2:39" ht="2.25" customHeight="1">
      <c r="B53" s="211"/>
      <c r="C53" s="201"/>
      <c r="D53" s="202"/>
      <c r="E53" s="202"/>
      <c r="F53" s="202"/>
      <c r="G53" s="202"/>
      <c r="H53" s="202"/>
      <c r="I53" s="202"/>
      <c r="J53" s="202"/>
      <c r="K53" s="202"/>
      <c r="L53" s="202"/>
      <c r="M53" s="202"/>
      <c r="N53" s="202"/>
      <c r="O53" s="202"/>
      <c r="P53" s="202"/>
      <c r="Q53" s="202"/>
      <c r="R53" s="202"/>
      <c r="S53" s="202"/>
      <c r="T53" s="202"/>
      <c r="U53" s="202"/>
      <c r="V53" s="202"/>
      <c r="W53" s="202"/>
      <c r="X53" s="202"/>
      <c r="Y53" s="202"/>
      <c r="Z53" s="202"/>
      <c r="AA53" s="202"/>
      <c r="AB53" s="202"/>
      <c r="AC53" s="202"/>
      <c r="AD53" s="202"/>
      <c r="AE53" s="202"/>
      <c r="AF53" s="202"/>
      <c r="AG53" s="202"/>
      <c r="AH53" s="202"/>
      <c r="AI53" s="202"/>
      <c r="AJ53" s="202"/>
      <c r="AK53" s="202"/>
      <c r="AL53" s="202"/>
      <c r="AM53" s="202"/>
    </row>
    <row r="54" spans="2:39" ht="15.75">
      <c r="B54" s="198"/>
      <c r="C54" s="207">
        <v>5</v>
      </c>
      <c r="D54" s="202"/>
      <c r="E54" s="208"/>
      <c r="F54" s="208"/>
      <c r="G54" s="208"/>
      <c r="H54" s="208"/>
      <c r="I54" s="208"/>
      <c r="J54" s="208"/>
      <c r="K54" s="208"/>
      <c r="L54" s="208"/>
      <c r="M54" s="208"/>
      <c r="N54" s="208"/>
      <c r="O54" s="214"/>
      <c r="P54" s="208"/>
      <c r="Q54" s="208"/>
      <c r="R54" s="208"/>
      <c r="S54" s="208"/>
      <c r="T54" s="208"/>
      <c r="U54" s="208"/>
      <c r="V54" s="208"/>
      <c r="W54" s="208"/>
      <c r="X54" s="208"/>
      <c r="Y54" s="208"/>
      <c r="Z54" s="208"/>
      <c r="AA54" s="208"/>
      <c r="AB54" s="208"/>
      <c r="AC54" s="208"/>
      <c r="AD54" s="208"/>
      <c r="AE54" s="208"/>
      <c r="AF54" s="208"/>
      <c r="AG54" s="208"/>
      <c r="AH54" s="208"/>
      <c r="AI54" s="208"/>
      <c r="AJ54" s="208"/>
      <c r="AK54" s="208"/>
      <c r="AL54" s="208"/>
      <c r="AM54" s="208"/>
    </row>
    <row r="55" spans="2:39" ht="2.25" customHeight="1">
      <c r="B55" s="211"/>
      <c r="C55" s="202"/>
      <c r="D55" s="202"/>
      <c r="E55" s="202"/>
      <c r="F55" s="202"/>
      <c r="G55" s="202"/>
      <c r="H55" s="202"/>
      <c r="I55" s="202"/>
      <c r="J55" s="202"/>
      <c r="K55" s="202"/>
      <c r="L55" s="202"/>
      <c r="M55" s="202"/>
      <c r="N55" s="202"/>
      <c r="O55" s="202"/>
      <c r="P55" s="202"/>
      <c r="Q55" s="202"/>
      <c r="R55" s="202"/>
      <c r="S55" s="202"/>
      <c r="T55" s="202"/>
      <c r="U55" s="202"/>
      <c r="V55" s="202"/>
      <c r="W55" s="202"/>
      <c r="X55" s="202"/>
      <c r="Y55" s="202"/>
      <c r="Z55" s="202"/>
      <c r="AA55" s="202"/>
      <c r="AB55" s="202"/>
      <c r="AC55" s="202"/>
      <c r="AD55" s="202"/>
      <c r="AE55" s="202"/>
      <c r="AF55" s="202"/>
      <c r="AG55" s="202"/>
      <c r="AH55" s="202"/>
      <c r="AI55" s="202"/>
      <c r="AJ55" s="202"/>
      <c r="AK55" s="202"/>
      <c r="AL55" s="202"/>
      <c r="AM55" s="202"/>
    </row>
    <row r="56" spans="2:39" ht="15.75">
      <c r="B56" s="198"/>
      <c r="C56" s="207">
        <v>6</v>
      </c>
      <c r="D56" s="202"/>
      <c r="E56" s="208"/>
      <c r="F56" s="208"/>
      <c r="G56" s="208"/>
      <c r="H56" s="208"/>
      <c r="I56" s="208"/>
      <c r="J56" s="208"/>
      <c r="K56" s="208"/>
      <c r="L56" s="208"/>
      <c r="M56" s="208"/>
      <c r="N56" s="208"/>
      <c r="O56" s="214"/>
      <c r="P56" s="208"/>
      <c r="Q56" s="208"/>
      <c r="R56" s="208"/>
      <c r="S56" s="208"/>
      <c r="T56" s="208"/>
      <c r="U56" s="208"/>
      <c r="V56" s="208"/>
      <c r="W56" s="208"/>
      <c r="X56" s="208"/>
      <c r="Y56" s="208"/>
      <c r="Z56" s="208"/>
      <c r="AA56" s="208"/>
      <c r="AB56" s="208"/>
      <c r="AC56" s="208"/>
      <c r="AD56" s="208"/>
      <c r="AE56" s="208"/>
      <c r="AF56" s="208"/>
      <c r="AG56" s="208"/>
      <c r="AH56" s="208"/>
      <c r="AI56" s="208"/>
      <c r="AJ56" s="208"/>
      <c r="AK56" s="208"/>
      <c r="AL56" s="208"/>
      <c r="AM56" s="208"/>
    </row>
    <row r="57" spans="2:39" ht="15.75">
      <c r="B57" s="200" t="s">
        <v>235</v>
      </c>
    </row>
    <row r="58" spans="2:39" ht="15">
      <c r="C58" s="222"/>
      <c r="D58" s="223" t="s">
        <v>236</v>
      </c>
      <c r="E58" s="224"/>
      <c r="F58" s="224"/>
      <c r="G58" s="224"/>
      <c r="H58" s="224"/>
      <c r="I58" s="224"/>
      <c r="J58" s="224"/>
      <c r="K58" s="224"/>
      <c r="L58" s="224"/>
      <c r="M58" s="224"/>
      <c r="N58" s="225"/>
      <c r="P58" s="226"/>
      <c r="Q58" s="223" t="s">
        <v>237</v>
      </c>
      <c r="R58" s="224"/>
      <c r="S58" s="224"/>
      <c r="T58" s="224"/>
      <c r="U58" s="224"/>
      <c r="V58" s="224"/>
      <c r="W58" s="224"/>
      <c r="X58" s="224"/>
      <c r="Y58" s="224"/>
      <c r="Z58" s="224"/>
      <c r="AA58" s="225"/>
      <c r="AC58" s="227"/>
      <c r="AD58" s="223" t="s">
        <v>238</v>
      </c>
      <c r="AE58" s="224"/>
      <c r="AF58" s="224"/>
      <c r="AG58" s="224"/>
      <c r="AH58" s="224"/>
      <c r="AI58" s="224"/>
      <c r="AJ58" s="224"/>
      <c r="AK58" s="224"/>
      <c r="AL58" s="224"/>
      <c r="AM58" s="225"/>
    </row>
    <row r="59" spans="2:39" ht="15">
      <c r="C59" s="228"/>
      <c r="D59" s="229" t="s">
        <v>239</v>
      </c>
      <c r="E59" s="230"/>
      <c r="F59" s="230"/>
      <c r="G59" s="230"/>
      <c r="H59" s="230"/>
      <c r="I59" s="230"/>
      <c r="J59" s="230"/>
      <c r="K59" s="230"/>
      <c r="L59" s="230"/>
      <c r="M59" s="230"/>
      <c r="N59" s="231"/>
      <c r="P59" s="232"/>
      <c r="Q59" s="229" t="s">
        <v>240</v>
      </c>
      <c r="R59" s="230"/>
      <c r="S59" s="230"/>
      <c r="T59" s="230"/>
      <c r="U59" s="230"/>
      <c r="V59" s="230"/>
      <c r="W59" s="230"/>
      <c r="X59" s="230"/>
      <c r="Y59" s="230"/>
      <c r="Z59" s="230"/>
      <c r="AA59" s="231"/>
      <c r="AC59" s="233"/>
      <c r="AD59" s="229" t="s">
        <v>241</v>
      </c>
      <c r="AE59" s="230"/>
      <c r="AF59" s="230"/>
      <c r="AG59" s="230"/>
      <c r="AH59" s="230"/>
      <c r="AI59" s="230"/>
      <c r="AJ59" s="230"/>
      <c r="AK59" s="230"/>
      <c r="AL59" s="230"/>
      <c r="AM59" s="231"/>
    </row>
    <row r="60" spans="2:39" ht="15">
      <c r="C60" s="234"/>
      <c r="D60" s="229" t="s">
        <v>242</v>
      </c>
      <c r="E60" s="230"/>
      <c r="F60" s="230"/>
      <c r="G60" s="230"/>
      <c r="H60" s="230"/>
      <c r="I60" s="230"/>
      <c r="J60" s="230"/>
      <c r="K60" s="230"/>
      <c r="L60" s="230"/>
      <c r="M60" s="230"/>
      <c r="N60" s="231"/>
      <c r="P60" s="235"/>
      <c r="Q60" s="229" t="s">
        <v>243</v>
      </c>
      <c r="R60" s="230"/>
      <c r="S60" s="230"/>
      <c r="T60" s="230"/>
      <c r="U60" s="230"/>
      <c r="V60" s="230"/>
      <c r="W60" s="230"/>
      <c r="X60" s="230"/>
      <c r="Y60" s="230"/>
      <c r="Z60" s="230"/>
      <c r="AA60" s="231"/>
      <c r="AC60" s="236"/>
      <c r="AD60" s="229" t="s">
        <v>244</v>
      </c>
      <c r="AE60" s="230"/>
      <c r="AF60" s="230"/>
      <c r="AG60" s="230"/>
      <c r="AH60" s="230"/>
      <c r="AI60" s="230"/>
      <c r="AJ60" s="230"/>
      <c r="AK60" s="230"/>
      <c r="AL60" s="230"/>
      <c r="AM60" s="231"/>
    </row>
    <row r="61" spans="2:39" ht="15">
      <c r="C61" s="237"/>
      <c r="D61" s="229" t="s">
        <v>245</v>
      </c>
      <c r="E61" s="230"/>
      <c r="F61" s="230"/>
      <c r="G61" s="230"/>
      <c r="H61" s="230"/>
      <c r="I61" s="230"/>
      <c r="J61" s="230"/>
      <c r="K61" s="230"/>
      <c r="L61" s="230"/>
      <c r="M61" s="230"/>
      <c r="N61" s="231"/>
      <c r="P61" s="238"/>
      <c r="Q61" s="229" t="s">
        <v>246</v>
      </c>
      <c r="R61" s="230"/>
      <c r="S61" s="230"/>
      <c r="T61" s="230"/>
      <c r="U61" s="230"/>
      <c r="V61" s="230"/>
      <c r="W61" s="230"/>
      <c r="X61" s="230"/>
      <c r="Y61" s="230"/>
      <c r="Z61" s="230"/>
      <c r="AA61" s="231"/>
      <c r="AC61" s="239"/>
      <c r="AD61" s="240" t="s">
        <v>247</v>
      </c>
      <c r="AE61" s="241"/>
      <c r="AF61" s="241"/>
      <c r="AG61" s="241"/>
      <c r="AH61" s="241"/>
      <c r="AI61" s="241"/>
      <c r="AJ61" s="241"/>
      <c r="AK61" s="241"/>
      <c r="AL61" s="241"/>
      <c r="AM61" s="242"/>
    </row>
    <row r="62" spans="2:39" ht="15">
      <c r="C62" s="243"/>
      <c r="D62" s="229" t="s">
        <v>248</v>
      </c>
      <c r="E62" s="230"/>
      <c r="F62" s="230"/>
      <c r="G62" s="230"/>
      <c r="H62" s="230"/>
      <c r="I62" s="230"/>
      <c r="J62" s="230"/>
      <c r="K62" s="230"/>
      <c r="L62" s="230"/>
      <c r="M62" s="230"/>
      <c r="N62" s="231"/>
      <c r="P62" s="244"/>
      <c r="Q62" s="229" t="s">
        <v>249</v>
      </c>
      <c r="R62" s="230"/>
      <c r="S62" s="230"/>
      <c r="T62" s="230"/>
      <c r="U62" s="230"/>
      <c r="V62" s="230"/>
      <c r="W62" s="230"/>
      <c r="X62" s="230"/>
      <c r="Y62" s="230"/>
      <c r="Z62" s="230"/>
      <c r="AA62" s="231"/>
    </row>
    <row r="63" spans="2:39" ht="15">
      <c r="C63" s="245"/>
      <c r="D63" s="240" t="s">
        <v>250</v>
      </c>
      <c r="E63" s="241"/>
      <c r="F63" s="241"/>
      <c r="G63" s="241"/>
      <c r="H63" s="241"/>
      <c r="I63" s="241"/>
      <c r="J63" s="241"/>
      <c r="K63" s="241"/>
      <c r="L63" s="241"/>
      <c r="M63" s="241"/>
      <c r="N63" s="242"/>
      <c r="P63" s="246"/>
      <c r="Q63" s="240" t="s">
        <v>251</v>
      </c>
      <c r="R63" s="241"/>
      <c r="S63" s="241"/>
      <c r="T63" s="241"/>
      <c r="U63" s="241"/>
      <c r="V63" s="241"/>
      <c r="W63" s="241"/>
      <c r="X63" s="241"/>
      <c r="Y63" s="241"/>
      <c r="Z63" s="241"/>
      <c r="AA63" s="242"/>
    </row>
  </sheetData>
  <mergeCells count="9">
    <mergeCell ref="AB9:AL9"/>
    <mergeCell ref="B2:B6"/>
    <mergeCell ref="C2:AC4"/>
    <mergeCell ref="AD2:AM2"/>
    <mergeCell ref="AD3:AM3"/>
    <mergeCell ref="AD4:AM4"/>
    <mergeCell ref="C5:AC6"/>
    <mergeCell ref="AD5:AM5"/>
    <mergeCell ref="AD6:AM6"/>
  </mergeCells>
  <printOptions horizontalCentered="1"/>
  <pageMargins left="0.23622047244094491" right="0.23622047244094491" top="0.19685039370078741" bottom="0.15748031496062992" header="0.11811023622047245" footer="0.19685039370078741"/>
  <pageSetup paperSize="9" scale="69" orientation="landscape" horizontalDpi="4294967293" verticalDpi="300" r:id="rId1"/>
  <headerFooter alignWithMargins="0">
    <oddFooter>&amp;LOrganisation du travail&amp;CORT SHEMA&amp;R&amp;8Auteur : Ph GOULOIS</oddFooter>
  </headerFooter>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128415-F54C-4363-BCD3-A48B21DD516F}">
  <dimension ref="B1:IV85"/>
  <sheetViews>
    <sheetView zoomScaleNormal="100" workbookViewId="0">
      <selection activeCell="M14" sqref="M14"/>
    </sheetView>
  </sheetViews>
  <sheetFormatPr baseColWidth="10" defaultRowHeight="12.75"/>
  <cols>
    <col min="1" max="1" width="2.28515625" style="1" customWidth="1"/>
    <col min="2" max="3" width="11.7109375" style="1" customWidth="1"/>
    <col min="4" max="4" width="39" style="1" customWidth="1"/>
    <col min="5" max="5" width="14.7109375" style="1" customWidth="1"/>
    <col min="6" max="8" width="15.7109375" style="1" customWidth="1"/>
    <col min="9" max="9" width="18.5703125" style="1" customWidth="1"/>
    <col min="10" max="10" width="2" style="1" customWidth="1"/>
    <col min="11" max="16384" width="11.42578125" style="1"/>
  </cols>
  <sheetData>
    <row r="1" spans="2:256" ht="13.5" thickBot="1"/>
    <row r="2" spans="2:256" s="4" customFormat="1" ht="16.5" customHeight="1">
      <c r="B2" s="8896" t="s">
        <v>0</v>
      </c>
      <c r="C2" s="8897"/>
      <c r="D2" s="8897"/>
      <c r="E2" s="2" t="s">
        <v>1</v>
      </c>
      <c r="F2" s="3"/>
      <c r="G2" s="8898" t="s">
        <v>2</v>
      </c>
      <c r="H2" s="8898"/>
      <c r="I2" s="8899"/>
      <c r="J2" s="1"/>
      <c r="HY2" s="1"/>
      <c r="HZ2" s="1"/>
      <c r="IA2" s="1"/>
      <c r="IB2" s="1"/>
      <c r="IC2" s="1"/>
      <c r="ID2" s="1"/>
      <c r="IE2" s="1"/>
      <c r="IF2" s="1"/>
      <c r="IG2" s="1"/>
      <c r="IH2" s="1"/>
      <c r="II2" s="1"/>
      <c r="IJ2" s="1"/>
      <c r="IK2" s="1"/>
      <c r="IL2" s="1"/>
      <c r="IM2" s="1"/>
      <c r="IN2" s="1"/>
      <c r="IO2" s="1"/>
      <c r="IP2" s="1"/>
      <c r="IQ2" s="1"/>
      <c r="IR2" s="1"/>
      <c r="IS2" s="1"/>
      <c r="IT2" s="1"/>
      <c r="IU2" s="1"/>
      <c r="IV2" s="1"/>
    </row>
    <row r="3" spans="2:256" s="4" customFormat="1" ht="11.25" customHeight="1">
      <c r="B3" s="5" t="s">
        <v>3</v>
      </c>
      <c r="C3" s="6" t="s">
        <v>4</v>
      </c>
      <c r="D3" s="6" t="s">
        <v>5</v>
      </c>
      <c r="E3" s="7" t="s">
        <v>6</v>
      </c>
      <c r="F3" s="8"/>
      <c r="G3" s="9" t="s">
        <v>7</v>
      </c>
      <c r="H3" s="10">
        <v>39792</v>
      </c>
      <c r="I3" s="8900" t="s">
        <v>8</v>
      </c>
      <c r="J3" s="1"/>
      <c r="HY3" s="1"/>
      <c r="HZ3" s="1"/>
      <c r="IA3" s="1"/>
      <c r="IB3" s="1"/>
      <c r="IC3" s="1"/>
      <c r="ID3" s="1"/>
      <c r="IE3" s="1"/>
      <c r="IF3" s="1"/>
      <c r="IG3" s="1"/>
      <c r="IH3" s="1"/>
      <c r="II3" s="1"/>
      <c r="IJ3" s="1"/>
      <c r="IK3" s="1"/>
      <c r="IL3" s="1"/>
      <c r="IM3" s="1"/>
      <c r="IN3" s="1"/>
      <c r="IO3" s="1"/>
      <c r="IP3" s="1"/>
      <c r="IQ3" s="1"/>
      <c r="IR3" s="1"/>
      <c r="IS3" s="1"/>
      <c r="IT3" s="1"/>
      <c r="IU3" s="1"/>
      <c r="IV3" s="1"/>
    </row>
    <row r="4" spans="2:256" s="4" customFormat="1" ht="12" customHeight="1">
      <c r="B4" s="5" t="s">
        <v>9</v>
      </c>
      <c r="C4" s="11" t="s">
        <v>10</v>
      </c>
      <c r="D4" s="9" t="s">
        <v>11</v>
      </c>
      <c r="E4" s="12" t="s">
        <v>12</v>
      </c>
      <c r="F4" s="12"/>
      <c r="G4" s="9" t="s">
        <v>13</v>
      </c>
      <c r="H4" s="11"/>
      <c r="I4" s="8900"/>
      <c r="J4" s="1"/>
      <c r="HY4" s="1"/>
      <c r="HZ4" s="1"/>
      <c r="IA4" s="1"/>
      <c r="IB4" s="1"/>
      <c r="IC4" s="1"/>
      <c r="ID4" s="1"/>
      <c r="IE4" s="1"/>
      <c r="IF4" s="1"/>
      <c r="IG4" s="1"/>
      <c r="IH4" s="1"/>
      <c r="II4" s="1"/>
      <c r="IJ4" s="1"/>
      <c r="IK4" s="1"/>
      <c r="IL4" s="1"/>
      <c r="IM4" s="1"/>
      <c r="IN4" s="1"/>
      <c r="IO4" s="1"/>
      <c r="IP4" s="1"/>
      <c r="IQ4" s="1"/>
      <c r="IR4" s="1"/>
      <c r="IS4" s="1"/>
      <c r="IT4" s="1"/>
      <c r="IU4" s="1"/>
      <c r="IV4" s="1"/>
    </row>
    <row r="5" spans="2:256" s="4" customFormat="1" ht="19.5" customHeight="1">
      <c r="B5" s="13" t="s">
        <v>14</v>
      </c>
      <c r="C5" s="8901" t="s">
        <v>15</v>
      </c>
      <c r="D5" s="8901"/>
      <c r="E5" s="8901"/>
      <c r="F5" s="8901"/>
      <c r="G5" s="8901"/>
      <c r="H5" s="8901"/>
      <c r="I5" s="14" t="s">
        <v>16</v>
      </c>
      <c r="J5" s="1"/>
      <c r="L5" s="5091" t="s">
        <v>6538</v>
      </c>
      <c r="HY5" s="1"/>
      <c r="HZ5" s="1"/>
      <c r="IA5" s="1"/>
      <c r="IB5" s="1"/>
      <c r="IC5" s="1"/>
      <c r="ID5" s="1"/>
      <c r="IE5" s="1"/>
      <c r="IF5" s="1"/>
      <c r="IG5" s="1"/>
      <c r="IH5" s="1"/>
      <c r="II5" s="1"/>
      <c r="IJ5" s="1"/>
      <c r="IK5" s="1"/>
      <c r="IL5" s="1"/>
      <c r="IM5" s="1"/>
      <c r="IN5" s="1"/>
      <c r="IO5" s="1"/>
      <c r="IP5" s="1"/>
      <c r="IQ5" s="1"/>
      <c r="IR5" s="1"/>
      <c r="IS5" s="1"/>
      <c r="IT5" s="1"/>
      <c r="IU5" s="1"/>
      <c r="IV5" s="1"/>
    </row>
    <row r="6" spans="2:256" s="4" customFormat="1" ht="19.5" customHeight="1">
      <c r="B6" s="15" t="s">
        <v>17</v>
      </c>
      <c r="C6" s="8902" t="s">
        <v>18</v>
      </c>
      <c r="D6" s="8902"/>
      <c r="E6" s="8902"/>
      <c r="F6" s="8902"/>
      <c r="G6" s="8902"/>
      <c r="H6" s="8902"/>
      <c r="I6" s="16" t="s">
        <v>19</v>
      </c>
      <c r="J6" s="1"/>
      <c r="HY6" s="1"/>
      <c r="HZ6" s="1"/>
      <c r="IA6" s="1"/>
      <c r="IB6" s="1"/>
      <c r="IC6" s="1"/>
      <c r="ID6" s="1"/>
      <c r="IE6" s="1"/>
      <c r="IF6" s="1"/>
      <c r="IG6" s="1"/>
      <c r="IH6" s="1"/>
      <c r="II6" s="1"/>
      <c r="IJ6" s="1"/>
      <c r="IK6" s="1"/>
      <c r="IL6" s="1"/>
      <c r="IM6" s="1"/>
      <c r="IN6" s="1"/>
      <c r="IO6" s="1"/>
      <c r="IP6" s="1"/>
      <c r="IQ6" s="1"/>
      <c r="IR6" s="1"/>
      <c r="IS6" s="1"/>
      <c r="IT6" s="1"/>
      <c r="IU6" s="1"/>
      <c r="IV6" s="1"/>
    </row>
    <row r="7" spans="2:256" s="4" customFormat="1" ht="18.75" customHeight="1" thickBot="1">
      <c r="B7" s="17" t="s">
        <v>20</v>
      </c>
      <c r="C7" s="8895" t="s">
        <v>21</v>
      </c>
      <c r="D7" s="8895"/>
      <c r="E7" s="8895"/>
      <c r="F7" s="18"/>
      <c r="G7" s="19"/>
      <c r="H7" s="20" t="str">
        <f ca="1">MID(CELL("filename",H7),FIND("[",CELL("filename",H7)),300)</f>
        <v>[S_SOYEZ.CREATIFS.xlsx]Températures cibles</v>
      </c>
      <c r="I7" s="21"/>
      <c r="J7" s="1"/>
      <c r="HY7" s="1"/>
      <c r="HZ7" s="1"/>
      <c r="IA7" s="1"/>
      <c r="IB7" s="1"/>
      <c r="IC7" s="1"/>
      <c r="ID7" s="1"/>
      <c r="IE7" s="1"/>
      <c r="IF7" s="1"/>
      <c r="IG7" s="1"/>
      <c r="IH7" s="1"/>
      <c r="II7" s="1"/>
      <c r="IJ7" s="1"/>
      <c r="IK7" s="1"/>
      <c r="IL7" s="1"/>
      <c r="IM7" s="1"/>
      <c r="IN7" s="1"/>
      <c r="IO7" s="1"/>
      <c r="IP7" s="1"/>
      <c r="IQ7" s="1"/>
      <c r="IR7" s="1"/>
      <c r="IS7" s="1"/>
      <c r="IT7" s="1"/>
      <c r="IU7" s="1"/>
      <c r="IV7" s="1"/>
    </row>
    <row r="9" spans="2:256" ht="27.95" customHeight="1">
      <c r="B9" s="22" t="s">
        <v>22</v>
      </c>
      <c r="C9" s="23" t="s">
        <v>23</v>
      </c>
      <c r="D9" s="22" t="s">
        <v>24</v>
      </c>
      <c r="E9" s="22" t="s">
        <v>25</v>
      </c>
      <c r="F9" s="22" t="s">
        <v>26</v>
      </c>
      <c r="G9" s="22" t="s">
        <v>27</v>
      </c>
      <c r="H9" s="22" t="s">
        <v>28</v>
      </c>
      <c r="I9" s="22" t="s">
        <v>29</v>
      </c>
      <c r="J9" s="24"/>
      <c r="K9" s="24"/>
      <c r="L9" s="24"/>
      <c r="M9" s="24"/>
      <c r="N9" s="24"/>
      <c r="O9" s="24"/>
      <c r="P9" s="24"/>
      <c r="Q9" s="24"/>
      <c r="R9" s="24"/>
      <c r="S9" s="24"/>
      <c r="T9" s="24"/>
      <c r="U9" s="24"/>
      <c r="V9" s="24"/>
      <c r="W9" s="24"/>
      <c r="X9" s="24"/>
      <c r="Y9" s="24"/>
      <c r="Z9" s="24"/>
      <c r="AA9" s="24"/>
      <c r="AB9" s="24"/>
      <c r="AC9" s="24"/>
      <c r="AD9" s="24"/>
      <c r="AE9" s="24"/>
      <c r="AF9" s="24"/>
      <c r="AG9" s="24"/>
      <c r="AH9" s="24"/>
      <c r="AI9" s="24"/>
      <c r="AJ9" s="24"/>
      <c r="AK9" s="24"/>
      <c r="AL9" s="24"/>
      <c r="AM9" s="24"/>
      <c r="AN9" s="24"/>
      <c r="AO9" s="24"/>
      <c r="AP9" s="24"/>
      <c r="AQ9" s="24"/>
      <c r="AR9" s="24"/>
      <c r="AS9" s="24"/>
      <c r="AT9" s="24"/>
      <c r="AU9" s="24"/>
      <c r="AV9" s="24"/>
      <c r="AW9" s="24"/>
      <c r="AX9" s="24"/>
      <c r="AY9" s="24"/>
      <c r="AZ9" s="24"/>
      <c r="BA9" s="24"/>
      <c r="BB9" s="24"/>
      <c r="BC9" s="24"/>
      <c r="BD9" s="24"/>
      <c r="BE9" s="24"/>
      <c r="BF9" s="24"/>
      <c r="BG9" s="24"/>
      <c r="BH9" s="24"/>
      <c r="BI9" s="24"/>
    </row>
    <row r="10" spans="2:256" ht="21.95" customHeight="1">
      <c r="B10" s="25"/>
      <c r="C10" s="25"/>
      <c r="D10" s="26" t="s">
        <v>30</v>
      </c>
      <c r="E10" s="25"/>
      <c r="F10" s="25"/>
      <c r="G10" s="25">
        <v>-20</v>
      </c>
      <c r="H10" s="25">
        <v>-18</v>
      </c>
      <c r="I10" s="25">
        <v>-15</v>
      </c>
      <c r="J10" s="24"/>
      <c r="K10" s="24"/>
      <c r="L10" s="24"/>
      <c r="M10" s="24"/>
      <c r="N10" s="24"/>
      <c r="O10" s="24"/>
      <c r="P10" s="24"/>
      <c r="Q10" s="24"/>
      <c r="R10" s="24"/>
      <c r="S10" s="24"/>
      <c r="T10" s="24"/>
      <c r="U10" s="24"/>
      <c r="V10" s="24"/>
      <c r="W10" s="24"/>
      <c r="X10" s="24"/>
      <c r="Y10" s="24"/>
      <c r="Z10" s="24"/>
      <c r="AA10" s="24"/>
      <c r="AB10" s="24"/>
      <c r="AC10" s="24"/>
      <c r="AD10" s="24"/>
      <c r="AE10" s="24"/>
      <c r="AF10" s="24"/>
      <c r="AG10" s="24"/>
      <c r="AH10" s="24"/>
      <c r="AI10" s="24"/>
      <c r="AJ10" s="24"/>
      <c r="AK10" s="24"/>
      <c r="AL10" s="24"/>
      <c r="AM10" s="24"/>
      <c r="AN10" s="24"/>
      <c r="AO10" s="24"/>
      <c r="AP10" s="24"/>
      <c r="AQ10" s="24"/>
      <c r="AR10" s="24"/>
      <c r="AS10" s="24"/>
      <c r="AT10" s="24"/>
      <c r="AU10" s="24"/>
      <c r="AV10" s="24"/>
      <c r="AW10" s="24"/>
      <c r="AX10" s="24"/>
      <c r="AY10" s="24"/>
      <c r="AZ10" s="24"/>
      <c r="BA10" s="24"/>
      <c r="BB10" s="24"/>
      <c r="BC10" s="24"/>
      <c r="BD10" s="24"/>
      <c r="BE10" s="24"/>
      <c r="BF10" s="24"/>
      <c r="BG10" s="24"/>
      <c r="BH10" s="24"/>
      <c r="BI10" s="24"/>
    </row>
    <row r="11" spans="2:256" ht="21.95" customHeight="1">
      <c r="B11" s="25"/>
      <c r="C11" s="25"/>
      <c r="D11" s="26" t="s">
        <v>31</v>
      </c>
      <c r="E11" s="25"/>
      <c r="F11" s="25">
        <v>0</v>
      </c>
      <c r="G11" s="25">
        <v>2</v>
      </c>
      <c r="H11" s="25">
        <v>3</v>
      </c>
      <c r="I11" s="25">
        <v>5</v>
      </c>
      <c r="J11" s="24"/>
      <c r="K11" s="24"/>
      <c r="L11" s="24"/>
      <c r="M11" s="24"/>
      <c r="N11" s="24"/>
      <c r="O11" s="24"/>
      <c r="P11" s="24"/>
      <c r="Q11" s="24"/>
      <c r="R11" s="24"/>
      <c r="S11" s="24"/>
      <c r="T11" s="24"/>
      <c r="U11" s="24"/>
      <c r="V11" s="24"/>
      <c r="W11" s="24"/>
      <c r="X11" s="24"/>
      <c r="Y11" s="24"/>
      <c r="Z11" s="24"/>
      <c r="AA11" s="24"/>
      <c r="AB11" s="24"/>
      <c r="AC11" s="24"/>
      <c r="AD11" s="24"/>
      <c r="AE11" s="24"/>
      <c r="AF11" s="24"/>
      <c r="AG11" s="24"/>
      <c r="AH11" s="24"/>
      <c r="AI11" s="24"/>
      <c r="AJ11" s="24"/>
      <c r="AK11" s="24"/>
      <c r="AL11" s="24"/>
      <c r="AM11" s="24"/>
      <c r="AN11" s="24"/>
      <c r="AO11" s="24"/>
      <c r="AP11" s="24"/>
      <c r="AQ11" s="24"/>
      <c r="AR11" s="24"/>
      <c r="AS11" s="24"/>
      <c r="AT11" s="24"/>
      <c r="AU11" s="24"/>
      <c r="AV11" s="24"/>
      <c r="AW11" s="24"/>
      <c r="AX11" s="24"/>
      <c r="AY11" s="24"/>
      <c r="AZ11" s="24"/>
      <c r="BA11" s="24"/>
      <c r="BB11" s="24"/>
      <c r="BC11" s="24"/>
      <c r="BD11" s="24"/>
      <c r="BE11" s="24"/>
      <c r="BF11" s="24"/>
      <c r="BG11" s="24"/>
      <c r="BH11" s="24"/>
      <c r="BI11" s="24"/>
    </row>
    <row r="12" spans="2:256" ht="21.95" customHeight="1">
      <c r="B12" s="25"/>
      <c r="C12" s="25"/>
      <c r="D12" s="26" t="s">
        <v>32</v>
      </c>
      <c r="E12" s="25"/>
      <c r="F12" s="25">
        <v>0</v>
      </c>
      <c r="G12" s="25">
        <v>2</v>
      </c>
      <c r="H12" s="25">
        <v>3</v>
      </c>
      <c r="I12" s="25">
        <v>5</v>
      </c>
      <c r="J12" s="24"/>
      <c r="K12" s="24"/>
      <c r="L12" s="24"/>
      <c r="M12" s="24"/>
      <c r="N12" s="24"/>
      <c r="O12" s="24"/>
      <c r="P12" s="24"/>
      <c r="Q12" s="24"/>
      <c r="R12" s="24"/>
      <c r="S12" s="24"/>
      <c r="T12" s="24"/>
      <c r="U12" s="24"/>
      <c r="V12" s="24"/>
      <c r="W12" s="24"/>
      <c r="X12" s="24"/>
      <c r="Y12" s="24"/>
      <c r="Z12" s="24"/>
      <c r="AA12" s="24"/>
      <c r="AB12" s="24"/>
      <c r="AC12" s="24"/>
      <c r="AD12" s="24"/>
      <c r="AE12" s="24"/>
      <c r="AF12" s="24"/>
      <c r="AG12" s="24"/>
      <c r="AH12" s="24"/>
      <c r="AI12" s="24"/>
      <c r="AJ12" s="24"/>
      <c r="AK12" s="24"/>
      <c r="AL12" s="24"/>
      <c r="AM12" s="24"/>
      <c r="AN12" s="24"/>
      <c r="AO12" s="24"/>
      <c r="AP12" s="24"/>
      <c r="AQ12" s="24"/>
      <c r="AR12" s="24"/>
      <c r="AS12" s="24"/>
      <c r="AT12" s="24"/>
      <c r="AU12" s="24"/>
      <c r="AV12" s="24"/>
      <c r="AW12" s="24"/>
      <c r="AX12" s="24"/>
      <c r="AY12" s="24"/>
      <c r="AZ12" s="24"/>
      <c r="BA12" s="24"/>
      <c r="BB12" s="24"/>
      <c r="BC12" s="24"/>
      <c r="BD12" s="24"/>
      <c r="BE12" s="24"/>
      <c r="BF12" s="24"/>
      <c r="BG12" s="24"/>
      <c r="BH12" s="24"/>
      <c r="BI12" s="24"/>
    </row>
    <row r="13" spans="2:256" ht="21.95" customHeight="1">
      <c r="B13" s="25"/>
      <c r="C13" s="25"/>
      <c r="D13" s="26" t="s">
        <v>33</v>
      </c>
      <c r="E13" s="25"/>
      <c r="F13" s="25">
        <v>0</v>
      </c>
      <c r="G13" s="25">
        <v>1</v>
      </c>
      <c r="H13" s="25">
        <v>2</v>
      </c>
      <c r="I13" s="25">
        <v>4</v>
      </c>
      <c r="J13" s="24"/>
      <c r="K13" s="24"/>
      <c r="L13" s="24"/>
      <c r="M13" s="24"/>
      <c r="N13" s="24"/>
      <c r="O13" s="24"/>
      <c r="P13" s="24"/>
      <c r="Q13" s="24"/>
      <c r="R13" s="24"/>
      <c r="S13" s="24"/>
      <c r="T13" s="24"/>
      <c r="U13" s="24"/>
      <c r="V13" s="24"/>
      <c r="W13" s="24"/>
      <c r="X13" s="24"/>
      <c r="Y13" s="24"/>
      <c r="Z13" s="24"/>
      <c r="AA13" s="24"/>
      <c r="AB13" s="24"/>
      <c r="AC13" s="24"/>
      <c r="AD13" s="24"/>
      <c r="AE13" s="24"/>
      <c r="AF13" s="24"/>
      <c r="AG13" s="24"/>
      <c r="AH13" s="24"/>
      <c r="AI13" s="24"/>
      <c r="AJ13" s="24"/>
      <c r="AK13" s="24"/>
      <c r="AL13" s="24"/>
      <c r="AM13" s="24"/>
      <c r="AN13" s="24"/>
      <c r="AO13" s="24"/>
      <c r="AP13" s="24"/>
      <c r="AQ13" s="24"/>
      <c r="AR13" s="24"/>
      <c r="AS13" s="24"/>
      <c r="AT13" s="24"/>
      <c r="AU13" s="24"/>
      <c r="AV13" s="24"/>
      <c r="AW13" s="24"/>
      <c r="AX13" s="24"/>
      <c r="AY13" s="24"/>
      <c r="AZ13" s="24"/>
      <c r="BA13" s="24"/>
      <c r="BB13" s="24"/>
      <c r="BC13" s="24"/>
      <c r="BD13" s="24"/>
      <c r="BE13" s="24"/>
      <c r="BF13" s="24"/>
      <c r="BG13" s="24"/>
      <c r="BH13" s="24"/>
      <c r="BI13" s="24"/>
    </row>
    <row r="14" spans="2:256" ht="21.95" customHeight="1">
      <c r="B14" s="25"/>
      <c r="C14" s="25"/>
      <c r="D14" s="26" t="s">
        <v>34</v>
      </c>
      <c r="E14" s="25"/>
      <c r="F14" s="25">
        <v>2</v>
      </c>
      <c r="G14" s="25">
        <v>3</v>
      </c>
      <c r="H14" s="25">
        <v>4</v>
      </c>
      <c r="I14" s="25">
        <v>6</v>
      </c>
      <c r="J14" s="24"/>
      <c r="K14" s="24"/>
      <c r="L14" s="24"/>
      <c r="M14" s="24"/>
      <c r="N14" s="24"/>
      <c r="O14" s="24"/>
      <c r="P14" s="24"/>
      <c r="Q14" s="24"/>
      <c r="R14" s="24"/>
      <c r="S14" s="24"/>
      <c r="T14" s="24"/>
      <c r="U14" s="24"/>
      <c r="V14" s="24"/>
      <c r="W14" s="24"/>
      <c r="X14" s="24"/>
      <c r="Y14" s="24"/>
      <c r="Z14" s="24"/>
      <c r="AA14" s="24"/>
      <c r="AB14" s="24"/>
      <c r="AC14" s="24"/>
      <c r="AD14" s="24"/>
      <c r="AE14" s="24"/>
      <c r="AF14" s="24"/>
      <c r="AG14" s="24"/>
      <c r="AH14" s="24"/>
      <c r="AI14" s="24"/>
      <c r="AJ14" s="24"/>
      <c r="AK14" s="24"/>
      <c r="AL14" s="24"/>
      <c r="AM14" s="24"/>
      <c r="AN14" s="24"/>
      <c r="AO14" s="24"/>
      <c r="AP14" s="24"/>
      <c r="AQ14" s="24"/>
      <c r="AR14" s="24"/>
      <c r="AS14" s="24"/>
      <c r="AT14" s="24"/>
      <c r="AU14" s="24"/>
      <c r="AV14" s="24"/>
      <c r="AW14" s="24"/>
      <c r="AX14" s="24"/>
      <c r="AY14" s="24"/>
      <c r="AZ14" s="24"/>
      <c r="BA14" s="24"/>
      <c r="BB14" s="24"/>
      <c r="BC14" s="24"/>
      <c r="BD14" s="24"/>
      <c r="BE14" s="24"/>
      <c r="BF14" s="24"/>
      <c r="BG14" s="24"/>
      <c r="BH14" s="24"/>
      <c r="BI14" s="24"/>
    </row>
    <row r="15" spans="2:256" ht="21.95" customHeight="1">
      <c r="B15" s="25"/>
      <c r="C15" s="25"/>
      <c r="D15" s="26" t="s">
        <v>35</v>
      </c>
      <c r="E15" s="25"/>
      <c r="F15" s="25">
        <v>0</v>
      </c>
      <c r="G15" s="25">
        <v>3</v>
      </c>
      <c r="H15" s="25">
        <v>4</v>
      </c>
      <c r="I15" s="25">
        <v>6</v>
      </c>
      <c r="J15" s="24"/>
      <c r="K15" s="24"/>
      <c r="L15" s="24"/>
      <c r="M15" s="24"/>
      <c r="N15" s="24"/>
      <c r="O15" s="24"/>
      <c r="P15" s="24"/>
      <c r="Q15" s="24"/>
      <c r="R15" s="24"/>
      <c r="S15" s="24"/>
      <c r="T15" s="24"/>
      <c r="U15" s="24"/>
      <c r="V15" s="24"/>
      <c r="W15" s="24"/>
      <c r="X15" s="24"/>
      <c r="Y15" s="24"/>
      <c r="Z15" s="24"/>
      <c r="AA15" s="24"/>
      <c r="AB15" s="24"/>
      <c r="AC15" s="24"/>
      <c r="AD15" s="24"/>
      <c r="AE15" s="24"/>
      <c r="AF15" s="24"/>
      <c r="AG15" s="24"/>
      <c r="AH15" s="24"/>
      <c r="AI15" s="24"/>
      <c r="AJ15" s="24"/>
      <c r="AK15" s="24"/>
      <c r="AL15" s="24"/>
      <c r="AM15" s="24"/>
      <c r="AN15" s="24"/>
      <c r="AO15" s="24"/>
      <c r="AP15" s="24"/>
      <c r="AQ15" s="24"/>
      <c r="AR15" s="24"/>
      <c r="AS15" s="24"/>
      <c r="AT15" s="24"/>
      <c r="AU15" s="24"/>
      <c r="AV15" s="24"/>
      <c r="AW15" s="24"/>
      <c r="AX15" s="24"/>
      <c r="AY15" s="24"/>
      <c r="AZ15" s="24"/>
      <c r="BA15" s="24"/>
      <c r="BB15" s="24"/>
      <c r="BC15" s="24"/>
      <c r="BD15" s="24"/>
      <c r="BE15" s="24"/>
      <c r="BF15" s="24"/>
      <c r="BG15" s="24"/>
      <c r="BH15" s="24"/>
      <c r="BI15" s="24"/>
    </row>
    <row r="16" spans="2:256" ht="21.95" customHeight="1">
      <c r="B16" s="25"/>
      <c r="C16" s="25"/>
      <c r="D16" s="26" t="s">
        <v>36</v>
      </c>
      <c r="E16" s="25"/>
      <c r="F16" s="25">
        <v>0</v>
      </c>
      <c r="G16" s="25">
        <v>2</v>
      </c>
      <c r="H16" s="25">
        <v>3</v>
      </c>
      <c r="I16" s="25">
        <v>5</v>
      </c>
      <c r="J16" s="24"/>
      <c r="K16" s="24"/>
      <c r="L16" s="24"/>
      <c r="M16" s="24"/>
      <c r="N16" s="24"/>
      <c r="O16" s="24"/>
      <c r="P16" s="24"/>
      <c r="Q16" s="24"/>
      <c r="R16" s="24"/>
      <c r="S16" s="24"/>
      <c r="T16" s="24"/>
      <c r="U16" s="24"/>
      <c r="V16" s="24"/>
      <c r="W16" s="24"/>
      <c r="X16" s="24"/>
      <c r="Y16" s="24"/>
      <c r="Z16" s="24"/>
      <c r="AA16" s="24"/>
      <c r="AB16" s="24"/>
      <c r="AC16" s="24"/>
      <c r="AD16" s="24"/>
      <c r="AE16" s="24"/>
      <c r="AF16" s="24"/>
      <c r="AG16" s="24"/>
      <c r="AH16" s="24"/>
      <c r="AI16" s="24"/>
      <c r="AJ16" s="24"/>
      <c r="AK16" s="24"/>
      <c r="AL16" s="24"/>
      <c r="AM16" s="24"/>
      <c r="AN16" s="24"/>
      <c r="AO16" s="24"/>
      <c r="AP16" s="24"/>
      <c r="AQ16" s="24"/>
      <c r="AR16" s="24"/>
      <c r="AS16" s="24"/>
      <c r="AT16" s="24"/>
      <c r="AU16" s="24"/>
      <c r="AV16" s="24"/>
      <c r="AW16" s="24"/>
      <c r="AX16" s="24"/>
      <c r="AY16" s="24"/>
      <c r="AZ16" s="24"/>
      <c r="BA16" s="24"/>
      <c r="BB16" s="24"/>
      <c r="BC16" s="24"/>
      <c r="BD16" s="24"/>
      <c r="BE16" s="24"/>
      <c r="BF16" s="24"/>
      <c r="BG16" s="24"/>
      <c r="BH16" s="24"/>
      <c r="BI16" s="24"/>
    </row>
    <row r="17" spans="2:61" ht="21.95" customHeight="1">
      <c r="B17" s="27"/>
      <c r="C17" s="27"/>
      <c r="D17" s="28" t="s">
        <v>37</v>
      </c>
      <c r="E17" s="27"/>
      <c r="F17" s="27">
        <v>0</v>
      </c>
      <c r="G17" s="27">
        <v>2</v>
      </c>
      <c r="H17" s="27">
        <v>3</v>
      </c>
      <c r="I17" s="27">
        <v>5</v>
      </c>
      <c r="J17" s="24"/>
      <c r="K17" s="24"/>
      <c r="L17" s="24"/>
      <c r="M17" s="24"/>
      <c r="N17" s="24"/>
      <c r="O17" s="24"/>
      <c r="P17" s="24"/>
      <c r="Q17" s="24"/>
      <c r="R17" s="24"/>
      <c r="S17" s="24"/>
      <c r="T17" s="24"/>
      <c r="U17" s="24"/>
      <c r="V17" s="24"/>
      <c r="W17" s="24"/>
      <c r="X17" s="24"/>
      <c r="Y17" s="24"/>
      <c r="Z17" s="24"/>
      <c r="AA17" s="24"/>
      <c r="AB17" s="24"/>
      <c r="AC17" s="24"/>
      <c r="AD17" s="24"/>
      <c r="AE17" s="24"/>
      <c r="AF17" s="24"/>
      <c r="AG17" s="24"/>
      <c r="AH17" s="24"/>
      <c r="AI17" s="24"/>
      <c r="AJ17" s="24"/>
      <c r="AK17" s="24"/>
      <c r="AL17" s="24"/>
      <c r="AM17" s="24"/>
      <c r="AN17" s="24"/>
      <c r="AO17" s="24"/>
      <c r="AP17" s="24"/>
      <c r="AQ17" s="24"/>
      <c r="AR17" s="24"/>
      <c r="AS17" s="24"/>
      <c r="AT17" s="24"/>
      <c r="AU17" s="24"/>
      <c r="AV17" s="24"/>
      <c r="AW17" s="24"/>
      <c r="AX17" s="24"/>
      <c r="AY17" s="24"/>
      <c r="AZ17" s="24"/>
      <c r="BA17" s="24"/>
      <c r="BB17" s="24"/>
      <c r="BC17" s="24"/>
      <c r="BD17" s="24"/>
      <c r="BE17" s="24"/>
      <c r="BF17" s="24"/>
      <c r="BG17" s="24"/>
      <c r="BH17" s="24"/>
      <c r="BI17" s="24"/>
    </row>
    <row r="18" spans="2:61" ht="21.95" customHeight="1">
      <c r="B18" s="29"/>
      <c r="C18" s="29"/>
      <c r="D18" s="30"/>
      <c r="E18" s="29"/>
      <c r="F18" s="29"/>
      <c r="G18" s="29"/>
      <c r="H18" s="29"/>
      <c r="I18" s="29"/>
      <c r="J18" s="24"/>
      <c r="K18" s="24"/>
      <c r="L18" s="24"/>
      <c r="M18" s="24"/>
      <c r="N18" s="24"/>
      <c r="O18" s="24"/>
      <c r="P18" s="24"/>
      <c r="Q18" s="24"/>
      <c r="R18" s="24"/>
      <c r="S18" s="24"/>
      <c r="T18" s="24"/>
      <c r="U18" s="24"/>
      <c r="V18" s="24"/>
      <c r="W18" s="24"/>
      <c r="X18" s="24"/>
      <c r="Y18" s="24"/>
      <c r="Z18" s="24"/>
      <c r="AA18" s="24"/>
      <c r="AB18" s="24"/>
      <c r="AC18" s="24"/>
      <c r="AD18" s="24"/>
      <c r="AE18" s="24"/>
      <c r="AF18" s="24"/>
      <c r="AG18" s="24"/>
      <c r="AH18" s="24"/>
      <c r="AI18" s="24"/>
      <c r="AJ18" s="24"/>
      <c r="AK18" s="24"/>
      <c r="AL18" s="24"/>
      <c r="AM18" s="24"/>
      <c r="AN18" s="24"/>
      <c r="AO18" s="24"/>
      <c r="AP18" s="24"/>
      <c r="AQ18" s="24"/>
      <c r="AR18" s="24"/>
      <c r="AS18" s="24"/>
      <c r="AT18" s="24"/>
      <c r="AU18" s="24"/>
      <c r="AV18" s="24"/>
      <c r="AW18" s="24"/>
      <c r="AX18" s="24"/>
      <c r="AY18" s="24"/>
      <c r="AZ18" s="24"/>
      <c r="BA18" s="24"/>
      <c r="BB18" s="24"/>
      <c r="BC18" s="24"/>
      <c r="BD18" s="24"/>
      <c r="BE18" s="24"/>
      <c r="BF18" s="24"/>
      <c r="BG18" s="24"/>
      <c r="BH18" s="24"/>
      <c r="BI18" s="24"/>
    </row>
    <row r="19" spans="2:61" ht="21.95" customHeight="1">
      <c r="B19" s="31"/>
      <c r="C19" s="31"/>
      <c r="D19" s="32" t="s">
        <v>38</v>
      </c>
      <c r="E19" s="31"/>
      <c r="F19" s="31">
        <v>8</v>
      </c>
      <c r="G19" s="31">
        <v>10</v>
      </c>
      <c r="H19" s="31">
        <v>12</v>
      </c>
      <c r="I19" s="31">
        <v>14</v>
      </c>
      <c r="J19" s="24"/>
      <c r="K19" s="24"/>
      <c r="L19" s="24"/>
      <c r="M19" s="24"/>
      <c r="N19" s="24"/>
      <c r="O19" s="24"/>
      <c r="P19" s="24"/>
      <c r="Q19" s="24"/>
      <c r="R19" s="24"/>
      <c r="S19" s="24"/>
      <c r="T19" s="24"/>
      <c r="U19" s="24"/>
      <c r="V19" s="24"/>
      <c r="W19" s="24"/>
      <c r="X19" s="24"/>
      <c r="Y19" s="24"/>
      <c r="Z19" s="24"/>
      <c r="AA19" s="24"/>
      <c r="AB19" s="24"/>
      <c r="AC19" s="24"/>
      <c r="AD19" s="24"/>
      <c r="AE19" s="24"/>
      <c r="AF19" s="24"/>
      <c r="AG19" s="24"/>
      <c r="AH19" s="24"/>
      <c r="AI19" s="24"/>
      <c r="AJ19" s="24"/>
      <c r="AK19" s="24"/>
      <c r="AL19" s="24"/>
      <c r="AM19" s="24"/>
      <c r="AN19" s="24"/>
      <c r="AO19" s="24"/>
      <c r="AP19" s="24"/>
      <c r="AQ19" s="24"/>
      <c r="AR19" s="24"/>
      <c r="AS19" s="24"/>
      <c r="AT19" s="24"/>
      <c r="AU19" s="24"/>
      <c r="AV19" s="24"/>
      <c r="AW19" s="24"/>
      <c r="AX19" s="24"/>
      <c r="AY19" s="24"/>
      <c r="AZ19" s="24"/>
      <c r="BA19" s="24"/>
      <c r="BB19" s="24"/>
      <c r="BC19" s="24"/>
      <c r="BD19" s="24"/>
      <c r="BE19" s="24"/>
      <c r="BF19" s="24"/>
      <c r="BG19" s="24"/>
      <c r="BH19" s="24"/>
      <c r="BI19" s="24"/>
    </row>
    <row r="20" spans="2:61" ht="21.95" customHeight="1">
      <c r="B20" s="25"/>
      <c r="C20" s="25"/>
      <c r="D20" s="26" t="s">
        <v>39</v>
      </c>
      <c r="E20" s="25"/>
      <c r="F20" s="25">
        <v>8</v>
      </c>
      <c r="G20" s="25">
        <v>10</v>
      </c>
      <c r="H20" s="25">
        <v>12</v>
      </c>
      <c r="I20" s="25">
        <v>14</v>
      </c>
      <c r="J20" s="24"/>
      <c r="K20" s="24"/>
      <c r="L20" s="24"/>
      <c r="M20" s="24"/>
      <c r="N20" s="24"/>
      <c r="O20" s="24"/>
      <c r="P20" s="24"/>
      <c r="Q20" s="24"/>
      <c r="R20" s="24"/>
      <c r="S20" s="24"/>
      <c r="T20" s="24"/>
      <c r="U20" s="24"/>
      <c r="V20" s="24"/>
      <c r="W20" s="24"/>
      <c r="X20" s="24"/>
      <c r="Y20" s="24"/>
      <c r="Z20" s="24"/>
      <c r="AA20" s="24"/>
      <c r="AB20" s="24"/>
      <c r="AC20" s="24"/>
      <c r="AD20" s="24"/>
      <c r="AE20" s="24"/>
      <c r="AF20" s="24"/>
      <c r="AG20" s="24"/>
      <c r="AH20" s="24"/>
      <c r="AI20" s="24"/>
      <c r="AJ20" s="24"/>
      <c r="AK20" s="24"/>
      <c r="AL20" s="24"/>
      <c r="AM20" s="24"/>
      <c r="AN20" s="24"/>
      <c r="AO20" s="24"/>
      <c r="AP20" s="24"/>
      <c r="AQ20" s="24"/>
      <c r="AR20" s="24"/>
      <c r="AS20" s="24"/>
      <c r="AT20" s="24"/>
      <c r="AU20" s="24"/>
      <c r="AV20" s="24"/>
      <c r="AW20" s="24"/>
      <c r="AX20" s="24"/>
      <c r="AY20" s="24"/>
      <c r="AZ20" s="24"/>
      <c r="BA20" s="24"/>
      <c r="BB20" s="24"/>
      <c r="BC20" s="24"/>
      <c r="BD20" s="24"/>
      <c r="BE20" s="24"/>
      <c r="BF20" s="24"/>
      <c r="BG20" s="24"/>
      <c r="BH20" s="24"/>
      <c r="BI20" s="24"/>
    </row>
    <row r="21" spans="2:61" ht="21.95" customHeight="1">
      <c r="B21" s="25"/>
      <c r="C21" s="25"/>
      <c r="D21" s="26" t="s">
        <v>40</v>
      </c>
      <c r="E21" s="25"/>
      <c r="F21" s="25">
        <v>8</v>
      </c>
      <c r="G21" s="25">
        <v>10</v>
      </c>
      <c r="H21" s="25">
        <v>12</v>
      </c>
      <c r="I21" s="25">
        <v>14</v>
      </c>
      <c r="J21" s="24"/>
      <c r="K21" s="24"/>
      <c r="L21" s="24"/>
      <c r="M21" s="24"/>
      <c r="N21" s="24"/>
      <c r="O21" s="24"/>
      <c r="P21" s="24"/>
      <c r="Q21" s="24"/>
      <c r="R21" s="24"/>
      <c r="S21" s="24"/>
      <c r="T21" s="24"/>
      <c r="U21" s="24"/>
      <c r="V21" s="24"/>
      <c r="W21" s="24"/>
      <c r="X21" s="24"/>
      <c r="Y21" s="24"/>
      <c r="Z21" s="24"/>
      <c r="AA21" s="24"/>
      <c r="AB21" s="24"/>
      <c r="AC21" s="24"/>
      <c r="AD21" s="24"/>
      <c r="AE21" s="24"/>
      <c r="AF21" s="24"/>
      <c r="AG21" s="24"/>
      <c r="AH21" s="24"/>
      <c r="AI21" s="24"/>
      <c r="AJ21" s="24"/>
      <c r="AK21" s="24"/>
      <c r="AL21" s="24"/>
      <c r="AM21" s="24"/>
      <c r="AN21" s="24"/>
      <c r="AO21" s="24"/>
      <c r="AP21" s="24"/>
      <c r="AQ21" s="24"/>
      <c r="AR21" s="24"/>
      <c r="AS21" s="24"/>
      <c r="AT21" s="24"/>
      <c r="AU21" s="24"/>
      <c r="AV21" s="24"/>
      <c r="AW21" s="24"/>
      <c r="AX21" s="24"/>
      <c r="AY21" s="24"/>
      <c r="AZ21" s="24"/>
      <c r="BA21" s="24"/>
      <c r="BB21" s="24"/>
      <c r="BC21" s="24"/>
      <c r="BD21" s="24"/>
      <c r="BE21" s="24"/>
      <c r="BF21" s="24"/>
      <c r="BG21" s="24"/>
      <c r="BH21" s="24"/>
      <c r="BI21" s="24"/>
    </row>
    <row r="22" spans="2:61" ht="21.95" customHeight="1">
      <c r="B22" s="25"/>
      <c r="C22" s="25"/>
      <c r="D22" s="26" t="s">
        <v>41</v>
      </c>
      <c r="E22" s="25"/>
      <c r="F22" s="25">
        <v>8</v>
      </c>
      <c r="G22" s="25">
        <v>10</v>
      </c>
      <c r="H22" s="25">
        <v>12</v>
      </c>
      <c r="I22" s="25">
        <v>14</v>
      </c>
      <c r="J22" s="24"/>
      <c r="K22" s="24"/>
      <c r="L22" s="24"/>
      <c r="M22" s="24"/>
      <c r="N22" s="24"/>
      <c r="O22" s="24"/>
      <c r="P22" s="24"/>
      <c r="Q22" s="24"/>
      <c r="R22" s="24"/>
      <c r="S22" s="24"/>
      <c r="T22" s="24"/>
      <c r="U22" s="24"/>
      <c r="V22" s="24"/>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Y22" s="24"/>
      <c r="AZ22" s="24"/>
      <c r="BA22" s="24"/>
      <c r="BB22" s="24"/>
      <c r="BC22" s="24"/>
      <c r="BD22" s="24"/>
      <c r="BE22" s="24"/>
      <c r="BF22" s="24"/>
      <c r="BG22" s="24"/>
      <c r="BH22" s="24"/>
      <c r="BI22" s="24"/>
    </row>
    <row r="23" spans="2:61" ht="21.95" customHeight="1">
      <c r="B23" s="25"/>
      <c r="C23" s="25"/>
      <c r="D23" s="26" t="s">
        <v>42</v>
      </c>
      <c r="E23" s="25"/>
      <c r="F23" s="25">
        <v>8</v>
      </c>
      <c r="G23" s="25">
        <v>10</v>
      </c>
      <c r="H23" s="25">
        <v>12</v>
      </c>
      <c r="I23" s="25">
        <v>14</v>
      </c>
      <c r="J23" s="24"/>
      <c r="K23" s="24"/>
      <c r="L23" s="24"/>
      <c r="M23" s="24"/>
      <c r="N23" s="24"/>
      <c r="O23" s="24"/>
      <c r="P23" s="24"/>
      <c r="Q23" s="24"/>
      <c r="R23" s="24"/>
      <c r="S23" s="24"/>
      <c r="T23" s="24"/>
      <c r="U23" s="24"/>
      <c r="V23" s="24"/>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24"/>
      <c r="AZ23" s="24"/>
      <c r="BA23" s="24"/>
      <c r="BB23" s="24"/>
      <c r="BC23" s="24"/>
      <c r="BD23" s="24"/>
      <c r="BE23" s="24"/>
      <c r="BF23" s="24"/>
      <c r="BG23" s="24"/>
      <c r="BH23" s="24"/>
      <c r="BI23" s="24"/>
    </row>
    <row r="24" spans="2:61" ht="21.95" customHeight="1">
      <c r="B24" s="25"/>
      <c r="C24" s="25"/>
      <c r="D24" s="26" t="s">
        <v>43</v>
      </c>
      <c r="E24" s="25"/>
      <c r="F24" s="25">
        <v>0</v>
      </c>
      <c r="G24" s="25">
        <v>2</v>
      </c>
      <c r="H24" s="25">
        <v>3</v>
      </c>
      <c r="I24" s="25">
        <v>5</v>
      </c>
      <c r="J24" s="24"/>
      <c r="K24" s="24"/>
      <c r="L24" s="24"/>
      <c r="M24" s="24"/>
      <c r="N24" s="24"/>
      <c r="O24" s="24"/>
      <c r="P24" s="24"/>
      <c r="Q24" s="24"/>
      <c r="R24" s="24"/>
      <c r="S24" s="24"/>
      <c r="T24" s="24"/>
      <c r="U24" s="24"/>
      <c r="V24" s="24"/>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24"/>
      <c r="AZ24" s="24"/>
      <c r="BA24" s="24"/>
      <c r="BB24" s="24"/>
      <c r="BC24" s="24"/>
      <c r="BD24" s="24"/>
      <c r="BE24" s="24"/>
      <c r="BF24" s="24"/>
      <c r="BG24" s="24"/>
      <c r="BH24" s="24"/>
      <c r="BI24" s="24"/>
    </row>
    <row r="25" spans="2:61" ht="21.95" customHeight="1">
      <c r="B25" s="27"/>
      <c r="C25" s="27"/>
      <c r="D25" s="28" t="s">
        <v>44</v>
      </c>
      <c r="E25" s="27"/>
      <c r="F25" s="27">
        <v>8</v>
      </c>
      <c r="G25" s="27">
        <v>10</v>
      </c>
      <c r="H25" s="27">
        <v>12</v>
      </c>
      <c r="I25" s="27">
        <v>14</v>
      </c>
      <c r="J25" s="24"/>
      <c r="K25" s="24"/>
      <c r="L25" s="24"/>
      <c r="M25" s="24"/>
      <c r="N25" s="24"/>
      <c r="O25" s="24"/>
      <c r="P25" s="24"/>
      <c r="Q25" s="24"/>
      <c r="R25" s="24"/>
      <c r="S25" s="24"/>
      <c r="T25" s="24"/>
      <c r="U25" s="24"/>
      <c r="V25" s="24"/>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24"/>
      <c r="AZ25" s="24"/>
      <c r="BA25" s="24"/>
      <c r="BB25" s="24"/>
      <c r="BC25" s="24"/>
      <c r="BD25" s="24"/>
      <c r="BE25" s="24"/>
      <c r="BF25" s="24"/>
      <c r="BG25" s="24"/>
      <c r="BH25" s="24"/>
      <c r="BI25" s="24"/>
    </row>
    <row r="26" spans="2:61" ht="15.75">
      <c r="B26" s="24"/>
      <c r="C26" s="24"/>
      <c r="D26" s="24"/>
      <c r="E26" s="24"/>
      <c r="F26" s="24"/>
      <c r="G26" s="24"/>
      <c r="H26" s="24"/>
      <c r="I26" s="24"/>
      <c r="J26" s="33"/>
      <c r="K26" s="24"/>
      <c r="L26" s="24"/>
      <c r="M26" s="24"/>
      <c r="N26" s="24"/>
      <c r="O26" s="24"/>
      <c r="P26" s="24"/>
      <c r="Q26" s="24"/>
      <c r="R26" s="24"/>
      <c r="S26" s="24"/>
      <c r="T26" s="24"/>
      <c r="U26" s="24"/>
      <c r="V26" s="24"/>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24"/>
      <c r="AZ26" s="24"/>
      <c r="BA26" s="24"/>
      <c r="BB26" s="24"/>
      <c r="BC26" s="24"/>
      <c r="BD26" s="24"/>
      <c r="BE26" s="24"/>
      <c r="BF26" s="24"/>
      <c r="BG26" s="24"/>
      <c r="BH26" s="24"/>
      <c r="BI26" s="24"/>
    </row>
    <row r="27" spans="2:61" ht="15.75">
      <c r="B27" s="24"/>
      <c r="C27" s="24"/>
      <c r="D27" s="24"/>
      <c r="E27" s="24"/>
      <c r="F27" s="24"/>
      <c r="G27" s="24"/>
      <c r="H27" s="24"/>
      <c r="I27" s="24"/>
      <c r="J27" s="24"/>
      <c r="K27" s="24"/>
      <c r="L27" s="24"/>
      <c r="M27" s="24"/>
      <c r="N27" s="24"/>
      <c r="O27" s="24"/>
      <c r="P27" s="24"/>
      <c r="Q27" s="24"/>
      <c r="R27" s="24"/>
      <c r="S27" s="24"/>
      <c r="T27" s="24"/>
      <c r="U27" s="24"/>
      <c r="V27" s="24"/>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24"/>
      <c r="AZ27" s="24"/>
      <c r="BA27" s="24"/>
      <c r="BB27" s="24"/>
      <c r="BC27" s="24"/>
      <c r="BD27" s="24"/>
      <c r="BE27" s="24"/>
      <c r="BF27" s="24"/>
      <c r="BG27" s="24"/>
      <c r="BH27" s="24"/>
      <c r="BI27" s="24"/>
    </row>
    <row r="28" spans="2:61" ht="15.75">
      <c r="B28" s="24"/>
      <c r="C28" s="24"/>
      <c r="D28" s="24"/>
      <c r="E28" s="24"/>
      <c r="F28" s="24"/>
      <c r="G28" s="24"/>
      <c r="H28" s="24"/>
      <c r="I28" s="24"/>
      <c r="J28" s="24"/>
      <c r="K28" s="24"/>
      <c r="L28" s="24"/>
      <c r="M28" s="24"/>
      <c r="N28" s="24"/>
      <c r="O28" s="24"/>
      <c r="P28" s="24"/>
      <c r="Q28" s="24"/>
      <c r="R28" s="24"/>
      <c r="S28" s="24"/>
      <c r="T28" s="24"/>
      <c r="U28" s="24"/>
      <c r="V28" s="24"/>
      <c r="W28" s="24"/>
      <c r="X28" s="24"/>
      <c r="Y28" s="24"/>
      <c r="Z28" s="24"/>
      <c r="AA28" s="24"/>
      <c r="AB28" s="24"/>
      <c r="AC28" s="24"/>
      <c r="AD28" s="24"/>
      <c r="AE28" s="24"/>
      <c r="AF28" s="24"/>
      <c r="AG28" s="24"/>
      <c r="AH28" s="24"/>
      <c r="AI28" s="24"/>
      <c r="AJ28" s="24"/>
      <c r="AK28" s="24"/>
      <c r="AL28" s="24"/>
      <c r="AM28" s="24"/>
      <c r="AN28" s="24"/>
      <c r="AO28" s="24"/>
      <c r="AP28" s="24"/>
      <c r="AQ28" s="24"/>
      <c r="AR28" s="24"/>
      <c r="AS28" s="24"/>
      <c r="AT28" s="24"/>
      <c r="AU28" s="24"/>
      <c r="AV28" s="24"/>
      <c r="AW28" s="24"/>
      <c r="AX28" s="24"/>
      <c r="AY28" s="24"/>
      <c r="AZ28" s="24"/>
      <c r="BA28" s="24"/>
      <c r="BB28" s="24"/>
      <c r="BC28" s="24"/>
      <c r="BD28" s="24"/>
      <c r="BE28" s="24"/>
      <c r="BF28" s="24"/>
      <c r="BG28" s="24"/>
      <c r="BH28" s="24"/>
      <c r="BI28" s="24"/>
    </row>
    <row r="29" spans="2:61" ht="15.75">
      <c r="B29" s="24"/>
      <c r="C29" s="24"/>
      <c r="D29" s="24"/>
      <c r="E29" s="24"/>
      <c r="F29" s="24"/>
      <c r="G29" s="24"/>
      <c r="H29" s="24"/>
      <c r="I29" s="24"/>
      <c r="J29" s="24"/>
      <c r="K29" s="24"/>
      <c r="L29" s="24"/>
      <c r="M29" s="24"/>
      <c r="N29" s="24"/>
      <c r="O29" s="24"/>
      <c r="P29" s="24"/>
      <c r="Q29" s="24"/>
      <c r="R29" s="24"/>
      <c r="S29" s="24"/>
      <c r="T29" s="24"/>
      <c r="U29" s="24"/>
      <c r="V29" s="24"/>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24"/>
      <c r="AZ29" s="24"/>
      <c r="BA29" s="24"/>
      <c r="BB29" s="24"/>
      <c r="BC29" s="24"/>
      <c r="BD29" s="24"/>
      <c r="BE29" s="24"/>
      <c r="BF29" s="24"/>
      <c r="BG29" s="24"/>
      <c r="BH29" s="24"/>
      <c r="BI29" s="24"/>
    </row>
    <row r="30" spans="2:61" ht="15.75">
      <c r="B30" s="24"/>
      <c r="C30" s="24"/>
      <c r="D30" s="24"/>
      <c r="E30" s="24"/>
      <c r="F30" s="24"/>
      <c r="G30" s="24"/>
      <c r="H30" s="24"/>
      <c r="I30" s="24"/>
      <c r="J30" s="24"/>
      <c r="K30" s="24"/>
      <c r="L30" s="24"/>
      <c r="M30" s="24"/>
      <c r="N30" s="24"/>
      <c r="O30" s="24"/>
      <c r="P30" s="24"/>
      <c r="Q30" s="24"/>
      <c r="R30" s="24"/>
      <c r="S30" s="24"/>
      <c r="T30" s="24"/>
      <c r="U30" s="24"/>
      <c r="V30" s="24"/>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24"/>
      <c r="AZ30" s="24"/>
      <c r="BA30" s="24"/>
      <c r="BB30" s="24"/>
      <c r="BC30" s="24"/>
      <c r="BD30" s="24"/>
      <c r="BE30" s="24"/>
      <c r="BF30" s="24"/>
      <c r="BG30" s="24"/>
      <c r="BH30" s="24"/>
      <c r="BI30" s="24"/>
    </row>
    <row r="31" spans="2:61" ht="15.75">
      <c r="B31" s="24"/>
      <c r="C31" s="24"/>
      <c r="D31" s="24"/>
      <c r="E31" s="24"/>
      <c r="F31" s="24"/>
      <c r="G31" s="24"/>
      <c r="H31" s="24"/>
      <c r="I31" s="24"/>
      <c r="J31" s="24"/>
      <c r="K31" s="24"/>
      <c r="L31" s="24"/>
      <c r="M31" s="24"/>
      <c r="N31" s="24"/>
      <c r="O31" s="24"/>
      <c r="P31" s="24"/>
      <c r="Q31" s="24"/>
      <c r="R31" s="24"/>
      <c r="S31" s="24"/>
      <c r="T31" s="24"/>
      <c r="U31" s="24"/>
      <c r="V31" s="24"/>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24"/>
      <c r="AZ31" s="24"/>
      <c r="BA31" s="24"/>
      <c r="BB31" s="24"/>
      <c r="BC31" s="24"/>
      <c r="BD31" s="24"/>
      <c r="BE31" s="24"/>
      <c r="BF31" s="24"/>
      <c r="BG31" s="24"/>
      <c r="BH31" s="24"/>
      <c r="BI31" s="24"/>
    </row>
    <row r="32" spans="2:61" ht="15.75">
      <c r="B32" s="24"/>
      <c r="C32" s="24"/>
      <c r="D32" s="24"/>
      <c r="E32" s="24"/>
      <c r="F32" s="24"/>
      <c r="G32" s="24"/>
      <c r="H32" s="24"/>
      <c r="I32" s="24"/>
      <c r="J32" s="24"/>
      <c r="K32" s="24"/>
      <c r="L32" s="24"/>
      <c r="M32" s="24"/>
      <c r="N32" s="24"/>
      <c r="O32" s="24"/>
      <c r="P32" s="24"/>
      <c r="Q32" s="24"/>
      <c r="R32" s="24"/>
      <c r="S32" s="24"/>
      <c r="T32" s="24"/>
      <c r="U32" s="24"/>
      <c r="V32" s="24"/>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24"/>
      <c r="AZ32" s="24"/>
      <c r="BA32" s="24"/>
      <c r="BB32" s="24"/>
      <c r="BC32" s="24"/>
      <c r="BD32" s="24"/>
      <c r="BE32" s="24"/>
      <c r="BF32" s="24"/>
      <c r="BG32" s="24"/>
      <c r="BH32" s="24"/>
      <c r="BI32" s="24"/>
    </row>
    <row r="33" spans="2:61" ht="15.75">
      <c r="B33" s="24"/>
      <c r="C33" s="24"/>
      <c r="D33" s="24"/>
      <c r="E33" s="24"/>
      <c r="F33" s="24"/>
      <c r="G33" s="24"/>
      <c r="H33" s="24"/>
      <c r="I33" s="24"/>
      <c r="J33" s="24"/>
      <c r="K33" s="24"/>
      <c r="L33" s="24"/>
      <c r="M33" s="24"/>
      <c r="N33" s="24"/>
      <c r="O33" s="24"/>
      <c r="P33" s="24"/>
      <c r="Q33" s="24"/>
      <c r="R33" s="24"/>
      <c r="S33" s="24"/>
      <c r="T33" s="24"/>
      <c r="U33" s="24"/>
      <c r="V33" s="24"/>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24"/>
      <c r="AZ33" s="24"/>
      <c r="BA33" s="24"/>
      <c r="BB33" s="24"/>
      <c r="BC33" s="24"/>
      <c r="BD33" s="24"/>
      <c r="BE33" s="24"/>
      <c r="BF33" s="24"/>
      <c r="BG33" s="24"/>
      <c r="BH33" s="24"/>
      <c r="BI33" s="24"/>
    </row>
    <row r="34" spans="2:61" ht="15.75">
      <c r="B34" s="24"/>
      <c r="C34" s="24"/>
      <c r="D34" s="24"/>
      <c r="E34" s="24"/>
      <c r="F34" s="24"/>
      <c r="G34" s="24"/>
      <c r="H34" s="24"/>
      <c r="I34" s="24"/>
      <c r="J34" s="24"/>
      <c r="K34" s="24"/>
      <c r="L34" s="24"/>
      <c r="M34" s="24"/>
      <c r="N34" s="24"/>
      <c r="O34" s="24"/>
      <c r="P34" s="24"/>
      <c r="Q34" s="24"/>
      <c r="R34" s="24"/>
      <c r="S34" s="24"/>
      <c r="T34" s="24"/>
      <c r="U34" s="24"/>
      <c r="V34" s="24"/>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24"/>
      <c r="AZ34" s="24"/>
      <c r="BA34" s="24"/>
      <c r="BB34" s="24"/>
      <c r="BC34" s="24"/>
      <c r="BD34" s="24"/>
      <c r="BE34" s="24"/>
      <c r="BF34" s="24"/>
      <c r="BG34" s="24"/>
      <c r="BH34" s="24"/>
      <c r="BI34" s="24"/>
    </row>
    <row r="35" spans="2:61" ht="15.75">
      <c r="B35" s="24"/>
      <c r="C35" s="24"/>
      <c r="D35" s="24"/>
      <c r="E35" s="24"/>
      <c r="F35" s="24"/>
      <c r="G35" s="24"/>
      <c r="H35" s="24"/>
      <c r="I35" s="24"/>
      <c r="J35" s="24"/>
      <c r="K35" s="24"/>
      <c r="L35" s="24"/>
      <c r="M35" s="24"/>
      <c r="N35" s="24"/>
      <c r="O35" s="24"/>
      <c r="P35" s="24"/>
      <c r="Q35" s="24"/>
      <c r="R35" s="24"/>
      <c r="S35" s="24"/>
      <c r="T35" s="24"/>
      <c r="U35" s="24"/>
      <c r="V35" s="24"/>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24"/>
      <c r="AZ35" s="24"/>
      <c r="BA35" s="24"/>
      <c r="BB35" s="24"/>
      <c r="BC35" s="24"/>
      <c r="BD35" s="24"/>
      <c r="BE35" s="24"/>
      <c r="BF35" s="24"/>
      <c r="BG35" s="24"/>
      <c r="BH35" s="24"/>
      <c r="BI35" s="24"/>
    </row>
    <row r="36" spans="2:61" ht="15.75">
      <c r="B36" s="24"/>
      <c r="C36" s="24"/>
      <c r="D36" s="24"/>
      <c r="E36" s="24"/>
      <c r="F36" s="24"/>
      <c r="G36" s="24"/>
      <c r="H36" s="24"/>
      <c r="I36" s="24"/>
      <c r="J36" s="24"/>
      <c r="K36" s="24"/>
      <c r="L36" s="24"/>
      <c r="M36" s="24"/>
      <c r="N36" s="24"/>
      <c r="O36" s="24"/>
      <c r="P36" s="24"/>
      <c r="Q36" s="24"/>
      <c r="R36" s="24"/>
      <c r="S36" s="24"/>
      <c r="T36" s="24"/>
      <c r="U36" s="24"/>
      <c r="V36" s="24"/>
      <c r="W36" s="24"/>
      <c r="X36" s="24"/>
      <c r="Y36" s="24"/>
      <c r="Z36" s="24"/>
      <c r="AA36" s="24"/>
      <c r="AB36" s="24"/>
      <c r="AC36" s="24"/>
      <c r="AD36" s="24"/>
      <c r="AE36" s="24"/>
      <c r="AF36" s="24"/>
      <c r="AG36" s="24"/>
      <c r="AH36" s="24"/>
      <c r="AI36" s="24"/>
      <c r="AJ36" s="24"/>
      <c r="AK36" s="24"/>
      <c r="AL36" s="24"/>
      <c r="AM36" s="24"/>
      <c r="AN36" s="24"/>
      <c r="AO36" s="24"/>
      <c r="AP36" s="24"/>
      <c r="AQ36" s="24"/>
      <c r="AR36" s="24"/>
      <c r="AS36" s="24"/>
      <c r="AT36" s="24"/>
      <c r="AU36" s="24"/>
      <c r="AV36" s="24"/>
      <c r="AW36" s="24"/>
      <c r="AX36" s="24"/>
      <c r="AY36" s="24"/>
      <c r="AZ36" s="24"/>
      <c r="BA36" s="24"/>
      <c r="BB36" s="24"/>
      <c r="BC36" s="24"/>
      <c r="BD36" s="24"/>
      <c r="BE36" s="24"/>
      <c r="BF36" s="24"/>
      <c r="BG36" s="24"/>
      <c r="BH36" s="24"/>
      <c r="BI36" s="24"/>
    </row>
    <row r="37" spans="2:61" ht="15.75">
      <c r="B37" s="24"/>
      <c r="C37" s="24"/>
      <c r="D37" s="24"/>
      <c r="E37" s="24"/>
      <c r="F37" s="24"/>
      <c r="G37" s="24"/>
      <c r="H37" s="24"/>
      <c r="I37" s="24"/>
      <c r="J37" s="24"/>
      <c r="K37" s="24"/>
      <c r="L37" s="24"/>
      <c r="M37" s="24"/>
      <c r="N37" s="24"/>
      <c r="O37" s="24"/>
      <c r="P37" s="24"/>
      <c r="Q37" s="24"/>
      <c r="R37" s="24"/>
      <c r="S37" s="24"/>
      <c r="T37" s="24"/>
      <c r="U37" s="24"/>
      <c r="V37" s="24"/>
      <c r="W37" s="24"/>
      <c r="X37" s="24"/>
      <c r="Y37" s="24"/>
      <c r="Z37" s="24"/>
      <c r="AA37" s="24"/>
      <c r="AB37" s="24"/>
      <c r="AC37" s="24"/>
      <c r="AD37" s="24"/>
      <c r="AE37" s="24"/>
      <c r="AF37" s="24"/>
      <c r="AG37" s="24"/>
      <c r="AH37" s="24"/>
      <c r="AI37" s="24"/>
      <c r="AJ37" s="24"/>
      <c r="AK37" s="24"/>
      <c r="AL37" s="24"/>
      <c r="AM37" s="24"/>
      <c r="AN37" s="24"/>
      <c r="AO37" s="24"/>
      <c r="AP37" s="24"/>
      <c r="AQ37" s="24"/>
      <c r="AR37" s="24"/>
      <c r="AS37" s="24"/>
      <c r="AT37" s="24"/>
      <c r="AU37" s="24"/>
      <c r="AV37" s="24"/>
      <c r="AW37" s="24"/>
      <c r="AX37" s="24"/>
      <c r="AY37" s="24"/>
      <c r="AZ37" s="24"/>
      <c r="BA37" s="24"/>
      <c r="BB37" s="24"/>
      <c r="BC37" s="24"/>
      <c r="BD37" s="24"/>
      <c r="BE37" s="24"/>
      <c r="BF37" s="24"/>
      <c r="BG37" s="24"/>
      <c r="BH37" s="24"/>
      <c r="BI37" s="24"/>
    </row>
    <row r="38" spans="2:61" ht="15.75">
      <c r="B38" s="24"/>
      <c r="C38" s="24"/>
      <c r="D38" s="24"/>
      <c r="E38" s="24"/>
      <c r="F38" s="24"/>
      <c r="G38" s="24"/>
      <c r="H38" s="24"/>
      <c r="I38" s="24"/>
      <c r="J38" s="24"/>
      <c r="K38" s="24"/>
      <c r="L38" s="24"/>
      <c r="M38" s="24"/>
      <c r="N38" s="24"/>
      <c r="O38" s="24"/>
      <c r="P38" s="24"/>
      <c r="Q38" s="24"/>
      <c r="R38" s="24"/>
      <c r="S38" s="24"/>
      <c r="T38" s="24"/>
      <c r="U38" s="24"/>
      <c r="V38" s="24"/>
      <c r="W38" s="24"/>
      <c r="X38" s="24"/>
      <c r="Y38" s="24"/>
      <c r="Z38" s="24"/>
      <c r="AA38" s="24"/>
      <c r="AB38" s="24"/>
      <c r="AC38" s="24"/>
      <c r="AD38" s="24"/>
      <c r="AE38" s="24"/>
      <c r="AF38" s="24"/>
      <c r="AG38" s="24"/>
      <c r="AH38" s="24"/>
      <c r="AI38" s="24"/>
      <c r="AJ38" s="24"/>
      <c r="AK38" s="24"/>
      <c r="AL38" s="24"/>
      <c r="AM38" s="24"/>
      <c r="AN38" s="24"/>
      <c r="AO38" s="24"/>
      <c r="AP38" s="24"/>
      <c r="AQ38" s="24"/>
      <c r="AR38" s="24"/>
      <c r="AS38" s="24"/>
      <c r="AT38" s="24"/>
      <c r="AU38" s="24"/>
      <c r="AV38" s="24"/>
      <c r="AW38" s="24"/>
      <c r="AX38" s="24"/>
      <c r="AY38" s="24"/>
      <c r="AZ38" s="24"/>
      <c r="BA38" s="24"/>
      <c r="BB38" s="24"/>
      <c r="BC38" s="24"/>
      <c r="BD38" s="24"/>
      <c r="BE38" s="24"/>
      <c r="BF38" s="24"/>
      <c r="BG38" s="24"/>
      <c r="BH38" s="24"/>
      <c r="BI38" s="24"/>
    </row>
    <row r="39" spans="2:61" ht="15.75">
      <c r="B39" s="24"/>
      <c r="C39" s="24"/>
      <c r="D39" s="24"/>
      <c r="E39" s="24"/>
      <c r="F39" s="24"/>
      <c r="G39" s="24"/>
      <c r="H39" s="24"/>
      <c r="I39" s="24"/>
      <c r="J39" s="24"/>
      <c r="K39" s="24"/>
      <c r="L39" s="24"/>
      <c r="M39" s="24"/>
      <c r="N39" s="24"/>
      <c r="O39" s="24"/>
      <c r="P39" s="24"/>
      <c r="Q39" s="24"/>
      <c r="R39" s="24"/>
      <c r="S39" s="24"/>
      <c r="T39" s="24"/>
      <c r="U39" s="24"/>
      <c r="V39" s="24"/>
      <c r="W39" s="24"/>
      <c r="X39" s="24"/>
      <c r="Y39" s="24"/>
      <c r="Z39" s="24"/>
      <c r="AA39" s="24"/>
      <c r="AB39" s="24"/>
      <c r="AC39" s="24"/>
      <c r="AD39" s="24"/>
      <c r="AE39" s="24"/>
      <c r="AF39" s="24"/>
      <c r="AG39" s="24"/>
      <c r="AH39" s="24"/>
      <c r="AI39" s="24"/>
      <c r="AJ39" s="24"/>
      <c r="AK39" s="24"/>
      <c r="AL39" s="24"/>
      <c r="AM39" s="24"/>
      <c r="AN39" s="24"/>
      <c r="AO39" s="24"/>
      <c r="AP39" s="24"/>
      <c r="AQ39" s="24"/>
      <c r="AR39" s="24"/>
      <c r="AS39" s="24"/>
      <c r="AT39" s="24"/>
      <c r="AU39" s="24"/>
      <c r="AV39" s="24"/>
      <c r="AW39" s="24"/>
      <c r="AX39" s="24"/>
      <c r="AY39" s="24"/>
      <c r="AZ39" s="24"/>
      <c r="BA39" s="24"/>
      <c r="BB39" s="24"/>
      <c r="BC39" s="24"/>
      <c r="BD39" s="24"/>
      <c r="BE39" s="24"/>
      <c r="BF39" s="24"/>
      <c r="BG39" s="24"/>
      <c r="BH39" s="24"/>
      <c r="BI39" s="24"/>
    </row>
    <row r="40" spans="2:61" ht="15.75">
      <c r="B40" s="24"/>
      <c r="C40" s="24"/>
      <c r="D40" s="24"/>
      <c r="E40" s="24"/>
      <c r="F40" s="24"/>
      <c r="G40" s="24"/>
      <c r="H40" s="24"/>
      <c r="I40" s="24"/>
      <c r="J40" s="24"/>
      <c r="K40" s="24"/>
      <c r="L40" s="24"/>
      <c r="M40" s="24"/>
      <c r="N40" s="24"/>
      <c r="O40" s="24"/>
      <c r="P40" s="24"/>
      <c r="Q40" s="24"/>
      <c r="R40" s="24"/>
      <c r="S40" s="24"/>
      <c r="T40" s="24"/>
      <c r="U40" s="24"/>
      <c r="V40" s="24"/>
      <c r="W40" s="24"/>
      <c r="X40" s="24"/>
      <c r="Y40" s="24"/>
      <c r="Z40" s="24"/>
      <c r="AA40" s="24"/>
      <c r="AB40" s="24"/>
      <c r="AC40" s="24"/>
      <c r="AD40" s="24"/>
      <c r="AE40" s="24"/>
      <c r="AF40" s="24"/>
      <c r="AG40" s="24"/>
      <c r="AH40" s="24"/>
      <c r="AI40" s="24"/>
      <c r="AJ40" s="24"/>
      <c r="AK40" s="24"/>
      <c r="AL40" s="24"/>
      <c r="AM40" s="24"/>
      <c r="AN40" s="24"/>
      <c r="AO40" s="24"/>
      <c r="AP40" s="24"/>
      <c r="AQ40" s="24"/>
      <c r="AR40" s="24"/>
      <c r="AS40" s="24"/>
      <c r="AT40" s="24"/>
      <c r="AU40" s="24"/>
      <c r="AV40" s="24"/>
      <c r="AW40" s="24"/>
      <c r="AX40" s="24"/>
      <c r="AY40" s="24"/>
      <c r="AZ40" s="24"/>
      <c r="BA40" s="24"/>
      <c r="BB40" s="24"/>
      <c r="BC40" s="24"/>
      <c r="BD40" s="24"/>
      <c r="BE40" s="24"/>
      <c r="BF40" s="24"/>
      <c r="BG40" s="24"/>
      <c r="BH40" s="24"/>
      <c r="BI40" s="24"/>
    </row>
    <row r="41" spans="2:61" ht="15.75">
      <c r="B41" s="24"/>
      <c r="C41" s="24"/>
      <c r="D41" s="24"/>
      <c r="E41" s="24"/>
      <c r="F41" s="24"/>
      <c r="G41" s="24"/>
      <c r="H41" s="24"/>
      <c r="I41" s="24"/>
      <c r="J41" s="24"/>
      <c r="K41" s="24"/>
      <c r="L41" s="24"/>
      <c r="M41" s="24"/>
      <c r="N41" s="24"/>
      <c r="O41" s="24"/>
      <c r="P41" s="24"/>
      <c r="Q41" s="24"/>
      <c r="R41" s="24"/>
      <c r="S41" s="24"/>
      <c r="T41" s="24"/>
      <c r="U41" s="24"/>
      <c r="V41" s="24"/>
      <c r="W41" s="24"/>
      <c r="X41" s="24"/>
      <c r="Y41" s="24"/>
      <c r="Z41" s="24"/>
      <c r="AA41" s="24"/>
      <c r="AB41" s="24"/>
      <c r="AC41" s="24"/>
      <c r="AD41" s="24"/>
      <c r="AE41" s="24"/>
      <c r="AF41" s="24"/>
      <c r="AG41" s="24"/>
      <c r="AH41" s="24"/>
      <c r="AI41" s="24"/>
      <c r="AJ41" s="24"/>
      <c r="AK41" s="24"/>
      <c r="AL41" s="24"/>
      <c r="AM41" s="24"/>
      <c r="AN41" s="24"/>
      <c r="AO41" s="24"/>
      <c r="AP41" s="24"/>
      <c r="AQ41" s="24"/>
      <c r="AR41" s="24"/>
      <c r="AS41" s="24"/>
      <c r="AT41" s="24"/>
      <c r="AU41" s="24"/>
      <c r="AV41" s="24"/>
      <c r="AW41" s="24"/>
      <c r="AX41" s="24"/>
      <c r="AY41" s="24"/>
      <c r="AZ41" s="24"/>
      <c r="BA41" s="24"/>
      <c r="BB41" s="24"/>
      <c r="BC41" s="24"/>
      <c r="BD41" s="24"/>
      <c r="BE41" s="24"/>
      <c r="BF41" s="24"/>
      <c r="BG41" s="24"/>
      <c r="BH41" s="24"/>
      <c r="BI41" s="24"/>
    </row>
    <row r="42" spans="2:61" ht="15.75">
      <c r="B42" s="24"/>
      <c r="C42" s="24"/>
      <c r="D42" s="24"/>
      <c r="E42" s="24"/>
      <c r="F42" s="24"/>
      <c r="G42" s="24"/>
      <c r="H42" s="24"/>
      <c r="I42" s="24"/>
      <c r="J42" s="24"/>
      <c r="K42" s="24"/>
      <c r="L42" s="24"/>
      <c r="M42" s="24"/>
      <c r="N42" s="24"/>
      <c r="O42" s="24"/>
      <c r="P42" s="24"/>
      <c r="Q42" s="24"/>
      <c r="R42" s="24"/>
      <c r="S42" s="24"/>
      <c r="T42" s="24"/>
      <c r="U42" s="24"/>
      <c r="V42" s="24"/>
      <c r="W42" s="24"/>
      <c r="X42" s="24"/>
      <c r="Y42" s="24"/>
      <c r="Z42" s="24"/>
      <c r="AA42" s="24"/>
      <c r="AB42" s="24"/>
      <c r="AC42" s="24"/>
      <c r="AD42" s="24"/>
      <c r="AE42" s="24"/>
      <c r="AF42" s="24"/>
      <c r="AG42" s="24"/>
      <c r="AH42" s="24"/>
      <c r="AI42" s="24"/>
      <c r="AJ42" s="24"/>
      <c r="AK42" s="24"/>
      <c r="AL42" s="24"/>
      <c r="AM42" s="24"/>
      <c r="AN42" s="24"/>
      <c r="AO42" s="24"/>
      <c r="AP42" s="24"/>
      <c r="AQ42" s="24"/>
      <c r="AR42" s="24"/>
      <c r="AS42" s="24"/>
      <c r="AT42" s="24"/>
      <c r="AU42" s="24"/>
      <c r="AV42" s="24"/>
      <c r="AW42" s="24"/>
      <c r="AX42" s="24"/>
      <c r="AY42" s="24"/>
      <c r="AZ42" s="24"/>
      <c r="BA42" s="24"/>
      <c r="BB42" s="24"/>
      <c r="BC42" s="24"/>
      <c r="BD42" s="24"/>
      <c r="BE42" s="24"/>
      <c r="BF42" s="24"/>
      <c r="BG42" s="24"/>
      <c r="BH42" s="24"/>
      <c r="BI42" s="24"/>
    </row>
    <row r="43" spans="2:61" ht="15.75">
      <c r="B43" s="24"/>
      <c r="C43" s="24"/>
      <c r="D43" s="24"/>
      <c r="E43" s="24"/>
      <c r="F43" s="24"/>
      <c r="G43" s="24"/>
      <c r="H43" s="24"/>
      <c r="I43" s="24"/>
      <c r="J43" s="24"/>
      <c r="K43" s="24"/>
      <c r="L43" s="24"/>
      <c r="M43" s="24"/>
      <c r="N43" s="24"/>
      <c r="O43" s="24"/>
      <c r="P43" s="24"/>
      <c r="Q43" s="24"/>
      <c r="R43" s="24"/>
      <c r="S43" s="24"/>
      <c r="T43" s="24"/>
      <c r="U43" s="24"/>
      <c r="V43" s="24"/>
      <c r="W43" s="24"/>
      <c r="X43" s="24"/>
      <c r="Y43" s="24"/>
      <c r="Z43" s="24"/>
      <c r="AA43" s="24"/>
      <c r="AB43" s="24"/>
      <c r="AC43" s="24"/>
      <c r="AD43" s="24"/>
      <c r="AE43" s="24"/>
      <c r="AF43" s="24"/>
      <c r="AG43" s="24"/>
      <c r="AH43" s="24"/>
      <c r="AI43" s="24"/>
      <c r="AJ43" s="24"/>
      <c r="AK43" s="24"/>
      <c r="AL43" s="24"/>
      <c r="AM43" s="24"/>
      <c r="AN43" s="24"/>
      <c r="AO43" s="24"/>
      <c r="AP43" s="24"/>
      <c r="AQ43" s="24"/>
      <c r="AR43" s="24"/>
      <c r="AS43" s="24"/>
      <c r="AT43" s="24"/>
      <c r="AU43" s="24"/>
      <c r="AV43" s="24"/>
      <c r="AW43" s="24"/>
      <c r="AX43" s="24"/>
      <c r="AY43" s="24"/>
      <c r="AZ43" s="24"/>
      <c r="BA43" s="24"/>
      <c r="BB43" s="24"/>
      <c r="BC43" s="24"/>
      <c r="BD43" s="24"/>
      <c r="BE43" s="24"/>
      <c r="BF43" s="24"/>
      <c r="BG43" s="24"/>
      <c r="BH43" s="24"/>
      <c r="BI43" s="24"/>
    </row>
    <row r="44" spans="2:61" ht="15.75">
      <c r="B44" s="24"/>
      <c r="C44" s="24"/>
      <c r="D44" s="24"/>
      <c r="E44" s="24"/>
      <c r="F44" s="24"/>
      <c r="G44" s="24"/>
      <c r="H44" s="24"/>
      <c r="I44" s="24"/>
      <c r="J44" s="24"/>
      <c r="K44" s="24"/>
      <c r="L44" s="24"/>
      <c r="M44" s="24"/>
      <c r="N44" s="24"/>
      <c r="O44" s="24"/>
      <c r="P44" s="24"/>
      <c r="Q44" s="24"/>
      <c r="R44" s="24"/>
      <c r="S44" s="24"/>
      <c r="T44" s="24"/>
      <c r="U44" s="24"/>
      <c r="V44" s="24"/>
      <c r="W44" s="24"/>
      <c r="X44" s="24"/>
      <c r="Y44" s="24"/>
      <c r="Z44" s="24"/>
      <c r="AA44" s="24"/>
      <c r="AB44" s="24"/>
      <c r="AC44" s="24"/>
      <c r="AD44" s="24"/>
      <c r="AE44" s="24"/>
      <c r="AF44" s="24"/>
      <c r="AG44" s="24"/>
      <c r="AH44" s="24"/>
      <c r="AI44" s="24"/>
      <c r="AJ44" s="24"/>
      <c r="AK44" s="24"/>
      <c r="AL44" s="24"/>
      <c r="AM44" s="24"/>
      <c r="AN44" s="24"/>
      <c r="AO44" s="24"/>
      <c r="AP44" s="24"/>
      <c r="AQ44" s="24"/>
      <c r="AR44" s="24"/>
      <c r="AS44" s="24"/>
      <c r="AT44" s="24"/>
      <c r="AU44" s="24"/>
      <c r="AV44" s="24"/>
      <c r="AW44" s="24"/>
      <c r="AX44" s="24"/>
      <c r="AY44" s="24"/>
      <c r="AZ44" s="24"/>
      <c r="BA44" s="24"/>
      <c r="BB44" s="24"/>
      <c r="BC44" s="24"/>
      <c r="BD44" s="24"/>
      <c r="BE44" s="24"/>
      <c r="BF44" s="24"/>
      <c r="BG44" s="24"/>
      <c r="BH44" s="24"/>
      <c r="BI44" s="24"/>
    </row>
    <row r="45" spans="2:61" ht="15.75">
      <c r="B45" s="24"/>
      <c r="C45" s="24"/>
      <c r="D45" s="24"/>
      <c r="E45" s="24"/>
      <c r="F45" s="24"/>
      <c r="G45" s="24"/>
      <c r="H45" s="24"/>
      <c r="I45" s="24"/>
      <c r="J45" s="24"/>
      <c r="K45" s="24"/>
      <c r="L45" s="24"/>
      <c r="M45" s="24"/>
      <c r="N45" s="24"/>
      <c r="O45" s="24"/>
      <c r="P45" s="24"/>
      <c r="Q45" s="24"/>
      <c r="R45" s="24"/>
      <c r="S45" s="24"/>
      <c r="T45" s="24"/>
      <c r="U45" s="24"/>
      <c r="V45" s="24"/>
      <c r="W45" s="24"/>
      <c r="X45" s="24"/>
      <c r="Y45" s="24"/>
      <c r="Z45" s="24"/>
      <c r="AA45" s="24"/>
      <c r="AB45" s="24"/>
      <c r="AC45" s="24"/>
      <c r="AD45" s="24"/>
      <c r="AE45" s="24"/>
      <c r="AF45" s="24"/>
      <c r="AG45" s="24"/>
      <c r="AH45" s="24"/>
      <c r="AI45" s="24"/>
      <c r="AJ45" s="24"/>
      <c r="AK45" s="24"/>
      <c r="AL45" s="24"/>
      <c r="AM45" s="24"/>
      <c r="AN45" s="24"/>
      <c r="AO45" s="24"/>
      <c r="AP45" s="24"/>
      <c r="AQ45" s="24"/>
      <c r="AR45" s="24"/>
      <c r="AS45" s="24"/>
      <c r="AT45" s="24"/>
      <c r="AU45" s="24"/>
      <c r="AV45" s="24"/>
      <c r="AW45" s="24"/>
      <c r="AX45" s="24"/>
      <c r="AY45" s="24"/>
      <c r="AZ45" s="24"/>
      <c r="BA45" s="24"/>
      <c r="BB45" s="24"/>
      <c r="BC45" s="24"/>
      <c r="BD45" s="24"/>
      <c r="BE45" s="24"/>
      <c r="BF45" s="24"/>
      <c r="BG45" s="24"/>
      <c r="BH45" s="24"/>
      <c r="BI45" s="24"/>
    </row>
    <row r="46" spans="2:61" ht="15.75">
      <c r="B46" s="24"/>
      <c r="C46" s="24"/>
      <c r="D46" s="24"/>
      <c r="E46" s="24"/>
      <c r="F46" s="24"/>
      <c r="G46" s="24"/>
      <c r="H46" s="24"/>
      <c r="I46" s="24"/>
      <c r="J46" s="24"/>
      <c r="K46" s="24"/>
      <c r="L46" s="24"/>
      <c r="M46" s="24"/>
      <c r="N46" s="24"/>
      <c r="O46" s="24"/>
      <c r="P46" s="24"/>
      <c r="Q46" s="24"/>
      <c r="R46" s="24"/>
      <c r="S46" s="24"/>
      <c r="T46" s="24"/>
      <c r="U46" s="24"/>
      <c r="V46" s="24"/>
      <c r="W46" s="24"/>
      <c r="X46" s="24"/>
      <c r="Y46" s="24"/>
      <c r="Z46" s="24"/>
      <c r="AA46" s="24"/>
      <c r="AB46" s="24"/>
      <c r="AC46" s="24"/>
      <c r="AD46" s="24"/>
      <c r="AE46" s="24"/>
      <c r="AF46" s="24"/>
      <c r="AG46" s="24"/>
      <c r="AH46" s="24"/>
      <c r="AI46" s="24"/>
      <c r="AJ46" s="24"/>
      <c r="AK46" s="24"/>
      <c r="AL46" s="24"/>
      <c r="AM46" s="24"/>
      <c r="AN46" s="24"/>
      <c r="AO46" s="24"/>
      <c r="AP46" s="24"/>
      <c r="AQ46" s="24"/>
      <c r="AR46" s="24"/>
      <c r="AS46" s="24"/>
      <c r="AT46" s="24"/>
      <c r="AU46" s="24"/>
      <c r="AV46" s="24"/>
      <c r="AW46" s="24"/>
      <c r="AX46" s="24"/>
      <c r="AY46" s="24"/>
      <c r="AZ46" s="24"/>
      <c r="BA46" s="24"/>
      <c r="BB46" s="24"/>
      <c r="BC46" s="24"/>
      <c r="BD46" s="24"/>
      <c r="BE46" s="24"/>
      <c r="BF46" s="24"/>
      <c r="BG46" s="24"/>
      <c r="BH46" s="24"/>
      <c r="BI46" s="24"/>
    </row>
    <row r="47" spans="2:61" ht="15.75">
      <c r="B47" s="24"/>
      <c r="C47" s="24"/>
      <c r="D47" s="24"/>
      <c r="E47" s="24"/>
      <c r="F47" s="24"/>
      <c r="G47" s="24"/>
      <c r="H47" s="24"/>
      <c r="I47" s="24"/>
      <c r="J47" s="24"/>
      <c r="K47" s="24"/>
      <c r="L47" s="24"/>
      <c r="M47" s="24"/>
      <c r="N47" s="24"/>
      <c r="O47" s="24"/>
      <c r="P47" s="24"/>
      <c r="Q47" s="24"/>
      <c r="R47" s="24"/>
      <c r="S47" s="24"/>
      <c r="T47" s="24"/>
      <c r="U47" s="24"/>
      <c r="V47" s="24"/>
      <c r="W47" s="24"/>
      <c r="X47" s="24"/>
      <c r="Y47" s="24"/>
      <c r="Z47" s="24"/>
      <c r="AA47" s="24"/>
      <c r="AB47" s="24"/>
      <c r="AC47" s="24"/>
      <c r="AD47" s="24"/>
      <c r="AE47" s="24"/>
      <c r="AF47" s="24"/>
      <c r="AG47" s="24"/>
      <c r="AH47" s="24"/>
      <c r="AI47" s="24"/>
      <c r="AJ47" s="24"/>
      <c r="AK47" s="24"/>
      <c r="AL47" s="24"/>
      <c r="AM47" s="24"/>
      <c r="AN47" s="24"/>
      <c r="AO47" s="24"/>
      <c r="AP47" s="24"/>
      <c r="AQ47" s="24"/>
      <c r="AR47" s="24"/>
      <c r="AS47" s="24"/>
      <c r="AT47" s="24"/>
      <c r="AU47" s="24"/>
      <c r="AV47" s="24"/>
      <c r="AW47" s="24"/>
      <c r="AX47" s="24"/>
      <c r="AY47" s="24"/>
      <c r="AZ47" s="24"/>
      <c r="BA47" s="24"/>
      <c r="BB47" s="24"/>
      <c r="BC47" s="24"/>
      <c r="BD47" s="24"/>
      <c r="BE47" s="24"/>
      <c r="BF47" s="24"/>
      <c r="BG47" s="24"/>
      <c r="BH47" s="24"/>
      <c r="BI47" s="24"/>
    </row>
    <row r="48" spans="2:61" ht="15.75">
      <c r="B48" s="24"/>
      <c r="C48" s="24"/>
      <c r="D48" s="24"/>
      <c r="E48" s="24"/>
      <c r="F48" s="24"/>
      <c r="G48" s="24"/>
      <c r="H48" s="24"/>
      <c r="I48" s="24"/>
      <c r="J48" s="24"/>
      <c r="K48" s="24"/>
      <c r="L48" s="24"/>
      <c r="M48" s="24"/>
      <c r="N48" s="24"/>
      <c r="O48" s="24"/>
      <c r="P48" s="24"/>
      <c r="Q48" s="24"/>
      <c r="R48" s="24"/>
      <c r="S48" s="24"/>
      <c r="T48" s="24"/>
      <c r="U48" s="24"/>
      <c r="V48" s="24"/>
      <c r="W48" s="24"/>
      <c r="X48" s="24"/>
      <c r="Y48" s="24"/>
      <c r="Z48" s="24"/>
      <c r="AA48" s="24"/>
      <c r="AB48" s="24"/>
      <c r="AC48" s="24"/>
      <c r="AD48" s="24"/>
      <c r="AE48" s="24"/>
      <c r="AF48" s="24"/>
      <c r="AG48" s="24"/>
      <c r="AH48" s="24"/>
      <c r="AI48" s="24"/>
      <c r="AJ48" s="24"/>
      <c r="AK48" s="24"/>
      <c r="AL48" s="24"/>
      <c r="AM48" s="24"/>
      <c r="AN48" s="24"/>
      <c r="AO48" s="24"/>
      <c r="AP48" s="24"/>
      <c r="AQ48" s="24"/>
      <c r="AR48" s="24"/>
      <c r="AS48" s="24"/>
      <c r="AT48" s="24"/>
      <c r="AU48" s="24"/>
      <c r="AV48" s="24"/>
      <c r="AW48" s="24"/>
      <c r="AX48" s="24"/>
      <c r="AY48" s="24"/>
      <c r="AZ48" s="24"/>
      <c r="BA48" s="24"/>
      <c r="BB48" s="24"/>
      <c r="BC48" s="24"/>
      <c r="BD48" s="24"/>
      <c r="BE48" s="24"/>
      <c r="BF48" s="24"/>
      <c r="BG48" s="24"/>
      <c r="BH48" s="24"/>
      <c r="BI48" s="24"/>
    </row>
    <row r="49" spans="2:61" ht="15.75">
      <c r="B49" s="24"/>
      <c r="C49" s="24"/>
      <c r="D49" s="24"/>
      <c r="E49" s="24"/>
      <c r="F49" s="24"/>
      <c r="G49" s="24"/>
      <c r="H49" s="24"/>
      <c r="I49" s="24"/>
      <c r="J49" s="24"/>
      <c r="K49" s="24"/>
      <c r="L49" s="24"/>
      <c r="M49" s="24"/>
      <c r="N49" s="24"/>
      <c r="O49" s="24"/>
      <c r="P49" s="24"/>
      <c r="Q49" s="24"/>
      <c r="R49" s="24"/>
      <c r="S49" s="24"/>
      <c r="T49" s="24"/>
      <c r="U49" s="24"/>
      <c r="V49" s="24"/>
      <c r="W49" s="24"/>
      <c r="X49" s="24"/>
      <c r="Y49" s="24"/>
      <c r="Z49" s="24"/>
      <c r="AA49" s="24"/>
      <c r="AB49" s="24"/>
      <c r="AC49" s="24"/>
      <c r="AD49" s="24"/>
      <c r="AE49" s="24"/>
      <c r="AF49" s="24"/>
      <c r="AG49" s="24"/>
      <c r="AH49" s="24"/>
      <c r="AI49" s="24"/>
      <c r="AJ49" s="24"/>
      <c r="AK49" s="24"/>
      <c r="AL49" s="24"/>
      <c r="AM49" s="24"/>
      <c r="AN49" s="24"/>
      <c r="AO49" s="24"/>
      <c r="AP49" s="24"/>
      <c r="AQ49" s="24"/>
      <c r="AR49" s="24"/>
      <c r="AS49" s="24"/>
      <c r="AT49" s="24"/>
      <c r="AU49" s="24"/>
      <c r="AV49" s="24"/>
      <c r="AW49" s="24"/>
      <c r="AX49" s="24"/>
      <c r="AY49" s="24"/>
      <c r="AZ49" s="24"/>
      <c r="BA49" s="24"/>
      <c r="BB49" s="24"/>
      <c r="BC49" s="24"/>
      <c r="BD49" s="24"/>
      <c r="BE49" s="24"/>
      <c r="BF49" s="24"/>
      <c r="BG49" s="24"/>
      <c r="BH49" s="24"/>
      <c r="BI49" s="24"/>
    </row>
    <row r="50" spans="2:61" ht="15.75">
      <c r="B50" s="24"/>
      <c r="C50" s="24"/>
      <c r="D50" s="24"/>
      <c r="E50" s="24"/>
      <c r="F50" s="24"/>
      <c r="G50" s="24"/>
      <c r="H50" s="24"/>
      <c r="I50" s="24"/>
      <c r="J50" s="24"/>
      <c r="K50" s="24"/>
      <c r="L50" s="24"/>
      <c r="M50" s="24"/>
      <c r="N50" s="24"/>
      <c r="O50" s="24"/>
      <c r="P50" s="24"/>
      <c r="Q50" s="24"/>
      <c r="R50" s="24"/>
      <c r="S50" s="24"/>
      <c r="T50" s="24"/>
      <c r="U50" s="24"/>
      <c r="V50" s="24"/>
      <c r="W50" s="24"/>
      <c r="X50" s="24"/>
      <c r="Y50" s="24"/>
      <c r="Z50" s="24"/>
      <c r="AA50" s="24"/>
      <c r="AB50" s="24"/>
      <c r="AC50" s="24"/>
      <c r="AD50" s="24"/>
      <c r="AE50" s="24"/>
      <c r="AF50" s="24"/>
      <c r="AG50" s="24"/>
      <c r="AH50" s="24"/>
      <c r="AI50" s="24"/>
      <c r="AJ50" s="24"/>
      <c r="AK50" s="24"/>
      <c r="AL50" s="24"/>
      <c r="AM50" s="24"/>
      <c r="AN50" s="24"/>
      <c r="AO50" s="24"/>
      <c r="AP50" s="24"/>
      <c r="AQ50" s="24"/>
      <c r="AR50" s="24"/>
      <c r="AS50" s="24"/>
      <c r="AT50" s="24"/>
      <c r="AU50" s="24"/>
      <c r="AV50" s="24"/>
      <c r="AW50" s="24"/>
      <c r="AX50" s="24"/>
      <c r="AY50" s="24"/>
      <c r="AZ50" s="24"/>
      <c r="BA50" s="24"/>
      <c r="BB50" s="24"/>
      <c r="BC50" s="24"/>
      <c r="BD50" s="24"/>
      <c r="BE50" s="24"/>
      <c r="BF50" s="24"/>
      <c r="BG50" s="24"/>
      <c r="BH50" s="24"/>
      <c r="BI50" s="24"/>
    </row>
    <row r="51" spans="2:61" ht="15.75">
      <c r="B51" s="24"/>
      <c r="C51" s="24"/>
      <c r="D51" s="24"/>
      <c r="E51" s="24"/>
      <c r="F51" s="24"/>
      <c r="G51" s="24"/>
      <c r="H51" s="24"/>
      <c r="I51" s="24"/>
      <c r="J51" s="24"/>
      <c r="K51" s="24"/>
      <c r="L51" s="24"/>
      <c r="M51" s="24"/>
      <c r="N51" s="24"/>
      <c r="O51" s="24"/>
      <c r="P51" s="24"/>
      <c r="Q51" s="24"/>
      <c r="R51" s="24"/>
      <c r="S51" s="24"/>
      <c r="T51" s="24"/>
      <c r="U51" s="24"/>
      <c r="V51" s="24"/>
      <c r="W51" s="24"/>
      <c r="X51" s="24"/>
      <c r="Y51" s="24"/>
      <c r="Z51" s="24"/>
      <c r="AA51" s="24"/>
      <c r="AB51" s="24"/>
      <c r="AC51" s="24"/>
      <c r="AD51" s="24"/>
      <c r="AE51" s="24"/>
      <c r="AF51" s="24"/>
      <c r="AG51" s="24"/>
      <c r="AH51" s="24"/>
      <c r="AI51" s="24"/>
      <c r="AJ51" s="24"/>
      <c r="AK51" s="24"/>
      <c r="AL51" s="24"/>
      <c r="AM51" s="24"/>
      <c r="AN51" s="24"/>
      <c r="AO51" s="24"/>
      <c r="AP51" s="24"/>
      <c r="AQ51" s="24"/>
      <c r="AR51" s="24"/>
      <c r="AS51" s="24"/>
      <c r="AT51" s="24"/>
      <c r="AU51" s="24"/>
      <c r="AV51" s="24"/>
      <c r="AW51" s="24"/>
      <c r="AX51" s="24"/>
      <c r="AY51" s="24"/>
      <c r="AZ51" s="24"/>
      <c r="BA51" s="24"/>
      <c r="BB51" s="24"/>
      <c r="BC51" s="24"/>
      <c r="BD51" s="24"/>
      <c r="BE51" s="24"/>
      <c r="BF51" s="24"/>
      <c r="BG51" s="24"/>
      <c r="BH51" s="24"/>
      <c r="BI51" s="24"/>
    </row>
    <row r="52" spans="2:61" ht="15.75">
      <c r="B52" s="24"/>
      <c r="C52" s="24"/>
      <c r="D52" s="24"/>
      <c r="E52" s="24"/>
      <c r="F52" s="24"/>
      <c r="G52" s="24"/>
      <c r="H52" s="24"/>
      <c r="I52" s="24"/>
      <c r="J52" s="24"/>
      <c r="K52" s="24"/>
      <c r="L52" s="24"/>
      <c r="M52" s="24"/>
      <c r="N52" s="24"/>
      <c r="O52" s="24"/>
      <c r="P52" s="24"/>
      <c r="Q52" s="24"/>
      <c r="R52" s="24"/>
      <c r="S52" s="24"/>
      <c r="T52" s="24"/>
      <c r="U52" s="24"/>
      <c r="V52" s="24"/>
      <c r="W52" s="24"/>
      <c r="X52" s="24"/>
      <c r="Y52" s="24"/>
      <c r="Z52" s="24"/>
      <c r="AA52" s="24"/>
      <c r="AB52" s="24"/>
      <c r="AC52" s="24"/>
      <c r="AD52" s="24"/>
      <c r="AE52" s="24"/>
      <c r="AF52" s="24"/>
      <c r="AG52" s="24"/>
      <c r="AH52" s="24"/>
      <c r="AI52" s="24"/>
      <c r="AJ52" s="24"/>
      <c r="AK52" s="24"/>
      <c r="AL52" s="24"/>
      <c r="AM52" s="24"/>
      <c r="AN52" s="24"/>
      <c r="AO52" s="24"/>
      <c r="AP52" s="24"/>
      <c r="AQ52" s="24"/>
      <c r="AR52" s="24"/>
      <c r="AS52" s="24"/>
      <c r="AT52" s="24"/>
      <c r="AU52" s="24"/>
      <c r="AV52" s="24"/>
      <c r="AW52" s="24"/>
      <c r="AX52" s="24"/>
      <c r="AY52" s="24"/>
      <c r="AZ52" s="24"/>
      <c r="BA52" s="24"/>
      <c r="BB52" s="24"/>
      <c r="BC52" s="24"/>
      <c r="BD52" s="24"/>
      <c r="BE52" s="24"/>
      <c r="BF52" s="24"/>
      <c r="BG52" s="24"/>
      <c r="BH52" s="24"/>
      <c r="BI52" s="24"/>
    </row>
    <row r="53" spans="2:61" ht="15.75">
      <c r="B53" s="24"/>
      <c r="C53" s="24"/>
      <c r="D53" s="24"/>
      <c r="E53" s="24"/>
      <c r="F53" s="24"/>
      <c r="G53" s="24"/>
      <c r="H53" s="24"/>
      <c r="I53" s="24"/>
      <c r="J53" s="24"/>
      <c r="K53" s="24"/>
      <c r="L53" s="24"/>
      <c r="M53" s="24"/>
      <c r="N53" s="24"/>
      <c r="O53" s="24"/>
      <c r="P53" s="24"/>
      <c r="Q53" s="24"/>
      <c r="R53" s="24"/>
      <c r="S53" s="24"/>
      <c r="T53" s="24"/>
      <c r="U53" s="24"/>
      <c r="V53" s="24"/>
      <c r="W53" s="24"/>
      <c r="X53" s="24"/>
      <c r="Y53" s="24"/>
      <c r="Z53" s="24"/>
      <c r="AA53" s="24"/>
      <c r="AB53" s="24"/>
      <c r="AC53" s="24"/>
      <c r="AD53" s="24"/>
      <c r="AE53" s="24"/>
      <c r="AF53" s="24"/>
      <c r="AG53" s="24"/>
      <c r="AH53" s="24"/>
      <c r="AI53" s="24"/>
      <c r="AJ53" s="24"/>
      <c r="AK53" s="24"/>
      <c r="AL53" s="24"/>
      <c r="AM53" s="24"/>
      <c r="AN53" s="24"/>
      <c r="AO53" s="24"/>
      <c r="AP53" s="24"/>
      <c r="AQ53" s="24"/>
      <c r="AR53" s="24"/>
      <c r="AS53" s="24"/>
      <c r="AT53" s="24"/>
      <c r="AU53" s="24"/>
      <c r="AV53" s="24"/>
      <c r="AW53" s="24"/>
      <c r="AX53" s="24"/>
      <c r="AY53" s="24"/>
      <c r="AZ53" s="24"/>
      <c r="BA53" s="24"/>
      <c r="BB53" s="24"/>
      <c r="BC53" s="24"/>
      <c r="BD53" s="24"/>
      <c r="BE53" s="24"/>
      <c r="BF53" s="24"/>
      <c r="BG53" s="24"/>
      <c r="BH53" s="24"/>
      <c r="BI53" s="24"/>
    </row>
    <row r="54" spans="2:61" ht="15.75">
      <c r="B54" s="24"/>
      <c r="C54" s="24"/>
      <c r="D54" s="24"/>
      <c r="E54" s="24"/>
      <c r="F54" s="24"/>
      <c r="G54" s="24"/>
      <c r="H54" s="24"/>
      <c r="I54" s="24"/>
      <c r="J54" s="24"/>
      <c r="K54" s="24"/>
      <c r="L54" s="24"/>
      <c r="M54" s="24"/>
      <c r="N54" s="24"/>
      <c r="O54" s="24"/>
      <c r="P54" s="24"/>
      <c r="Q54" s="24"/>
      <c r="R54" s="24"/>
      <c r="S54" s="24"/>
      <c r="T54" s="24"/>
      <c r="U54" s="24"/>
      <c r="V54" s="24"/>
      <c r="W54" s="24"/>
      <c r="X54" s="24"/>
      <c r="Y54" s="24"/>
      <c r="Z54" s="24"/>
      <c r="AA54" s="24"/>
      <c r="AB54" s="24"/>
      <c r="AC54" s="24"/>
      <c r="AD54" s="24"/>
      <c r="AE54" s="24"/>
      <c r="AF54" s="24"/>
      <c r="AG54" s="24"/>
      <c r="AH54" s="24"/>
      <c r="AI54" s="24"/>
      <c r="AJ54" s="24"/>
      <c r="AK54" s="24"/>
      <c r="AL54" s="24"/>
      <c r="AM54" s="24"/>
      <c r="AN54" s="24"/>
      <c r="AO54" s="24"/>
      <c r="AP54" s="24"/>
      <c r="AQ54" s="24"/>
      <c r="AR54" s="24"/>
      <c r="AS54" s="24"/>
      <c r="AT54" s="24"/>
      <c r="AU54" s="24"/>
      <c r="AV54" s="24"/>
      <c r="AW54" s="24"/>
      <c r="AX54" s="24"/>
      <c r="AY54" s="24"/>
      <c r="AZ54" s="24"/>
      <c r="BA54" s="24"/>
      <c r="BB54" s="24"/>
      <c r="BC54" s="24"/>
      <c r="BD54" s="24"/>
      <c r="BE54" s="24"/>
      <c r="BF54" s="24"/>
      <c r="BG54" s="24"/>
      <c r="BH54" s="24"/>
      <c r="BI54" s="24"/>
    </row>
    <row r="55" spans="2:61" ht="15.75">
      <c r="B55" s="24"/>
      <c r="C55" s="24"/>
      <c r="D55" s="24"/>
      <c r="E55" s="24"/>
      <c r="F55" s="24"/>
      <c r="G55" s="24"/>
      <c r="H55" s="24"/>
      <c r="I55" s="24"/>
      <c r="J55" s="24"/>
      <c r="K55" s="24"/>
      <c r="L55" s="24"/>
      <c r="M55" s="24"/>
      <c r="N55" s="24"/>
      <c r="O55" s="24"/>
      <c r="P55" s="24"/>
      <c r="Q55" s="24"/>
      <c r="R55" s="24"/>
      <c r="S55" s="24"/>
      <c r="T55" s="24"/>
      <c r="U55" s="24"/>
      <c r="V55" s="24"/>
      <c r="W55" s="24"/>
      <c r="X55" s="24"/>
      <c r="Y55" s="24"/>
      <c r="Z55" s="24"/>
      <c r="AA55" s="24"/>
      <c r="AB55" s="24"/>
      <c r="AC55" s="24"/>
      <c r="AD55" s="24"/>
      <c r="AE55" s="24"/>
      <c r="AF55" s="24"/>
      <c r="AG55" s="24"/>
      <c r="AH55" s="24"/>
      <c r="AI55" s="24"/>
      <c r="AJ55" s="24"/>
      <c r="AK55" s="24"/>
      <c r="AL55" s="24"/>
      <c r="AM55" s="24"/>
      <c r="AN55" s="24"/>
      <c r="AO55" s="24"/>
      <c r="AP55" s="24"/>
      <c r="AQ55" s="24"/>
      <c r="AR55" s="24"/>
      <c r="AS55" s="24"/>
      <c r="AT55" s="24"/>
      <c r="AU55" s="24"/>
      <c r="AV55" s="24"/>
      <c r="AW55" s="24"/>
      <c r="AX55" s="24"/>
      <c r="AY55" s="24"/>
      <c r="AZ55" s="24"/>
      <c r="BA55" s="24"/>
      <c r="BB55" s="24"/>
      <c r="BC55" s="24"/>
      <c r="BD55" s="24"/>
      <c r="BE55" s="24"/>
      <c r="BF55" s="24"/>
      <c r="BG55" s="24"/>
      <c r="BH55" s="24"/>
      <c r="BI55" s="24"/>
    </row>
    <row r="56" spans="2:61" ht="15.75">
      <c r="B56" s="24"/>
      <c r="C56" s="24"/>
      <c r="D56" s="24"/>
      <c r="E56" s="24"/>
      <c r="F56" s="24"/>
      <c r="G56" s="24"/>
      <c r="H56" s="24"/>
      <c r="I56" s="24"/>
      <c r="J56" s="24"/>
      <c r="K56" s="24"/>
      <c r="L56" s="24"/>
      <c r="M56" s="24"/>
      <c r="N56" s="24"/>
      <c r="O56" s="24"/>
      <c r="P56" s="24"/>
      <c r="Q56" s="24"/>
      <c r="R56" s="24"/>
      <c r="S56" s="24"/>
      <c r="T56" s="24"/>
      <c r="U56" s="24"/>
      <c r="V56" s="24"/>
      <c r="W56" s="24"/>
      <c r="X56" s="24"/>
      <c r="Y56" s="24"/>
      <c r="Z56" s="24"/>
      <c r="AA56" s="24"/>
      <c r="AB56" s="24"/>
      <c r="AC56" s="24"/>
      <c r="AD56" s="24"/>
      <c r="AE56" s="24"/>
      <c r="AF56" s="24"/>
      <c r="AG56" s="24"/>
      <c r="AH56" s="24"/>
      <c r="AI56" s="24"/>
      <c r="AJ56" s="24"/>
      <c r="AK56" s="24"/>
      <c r="AL56" s="24"/>
      <c r="AM56" s="24"/>
      <c r="AN56" s="24"/>
      <c r="AO56" s="24"/>
      <c r="AP56" s="24"/>
      <c r="AQ56" s="24"/>
      <c r="AR56" s="24"/>
      <c r="AS56" s="24"/>
      <c r="AT56" s="24"/>
      <c r="AU56" s="24"/>
      <c r="AV56" s="24"/>
      <c r="AW56" s="24"/>
      <c r="AX56" s="24"/>
      <c r="AY56" s="24"/>
      <c r="AZ56" s="24"/>
      <c r="BA56" s="24"/>
      <c r="BB56" s="24"/>
      <c r="BC56" s="24"/>
      <c r="BD56" s="24"/>
      <c r="BE56" s="24"/>
      <c r="BF56" s="24"/>
      <c r="BG56" s="24"/>
      <c r="BH56" s="24"/>
      <c r="BI56" s="24"/>
    </row>
    <row r="57" spans="2:61" ht="15.75">
      <c r="B57" s="24"/>
      <c r="C57" s="24"/>
      <c r="D57" s="24"/>
      <c r="E57" s="24"/>
      <c r="F57" s="24"/>
      <c r="G57" s="24"/>
      <c r="H57" s="24"/>
      <c r="I57" s="24"/>
      <c r="J57" s="24"/>
      <c r="K57" s="24"/>
      <c r="L57" s="24"/>
      <c r="M57" s="24"/>
      <c r="N57" s="24"/>
      <c r="O57" s="24"/>
      <c r="P57" s="24"/>
      <c r="Q57" s="24"/>
      <c r="R57" s="24"/>
      <c r="S57" s="24"/>
      <c r="T57" s="24"/>
      <c r="U57" s="24"/>
      <c r="V57" s="24"/>
      <c r="W57" s="24"/>
      <c r="X57" s="24"/>
      <c r="Y57" s="24"/>
      <c r="Z57" s="24"/>
      <c r="AA57" s="24"/>
      <c r="AB57" s="24"/>
      <c r="AC57" s="24"/>
      <c r="AD57" s="24"/>
      <c r="AE57" s="24"/>
      <c r="AF57" s="24"/>
      <c r="AG57" s="24"/>
      <c r="AH57" s="24"/>
      <c r="AI57" s="24"/>
      <c r="AJ57" s="24"/>
      <c r="AK57" s="24"/>
      <c r="AL57" s="24"/>
      <c r="AM57" s="24"/>
      <c r="AN57" s="24"/>
      <c r="AO57" s="24"/>
      <c r="AP57" s="24"/>
      <c r="AQ57" s="24"/>
      <c r="AR57" s="24"/>
      <c r="AS57" s="24"/>
      <c r="AT57" s="24"/>
      <c r="AU57" s="24"/>
      <c r="AV57" s="24"/>
      <c r="AW57" s="24"/>
      <c r="AX57" s="24"/>
      <c r="AY57" s="24"/>
      <c r="AZ57" s="24"/>
      <c r="BA57" s="24"/>
      <c r="BB57" s="24"/>
      <c r="BC57" s="24"/>
      <c r="BD57" s="24"/>
      <c r="BE57" s="24"/>
      <c r="BF57" s="24"/>
      <c r="BG57" s="24"/>
      <c r="BH57" s="24"/>
      <c r="BI57" s="24"/>
    </row>
    <row r="58" spans="2:61" ht="15.75">
      <c r="B58" s="24"/>
      <c r="C58" s="24"/>
      <c r="D58" s="24"/>
      <c r="E58" s="24"/>
      <c r="F58" s="24"/>
      <c r="G58" s="24"/>
      <c r="H58" s="24"/>
      <c r="I58" s="24"/>
      <c r="J58" s="24"/>
      <c r="K58" s="24"/>
      <c r="L58" s="24"/>
      <c r="M58" s="24"/>
      <c r="N58" s="24"/>
      <c r="O58" s="24"/>
      <c r="P58" s="24"/>
      <c r="Q58" s="24"/>
      <c r="R58" s="24"/>
      <c r="S58" s="24"/>
      <c r="T58" s="24"/>
      <c r="U58" s="24"/>
      <c r="V58" s="24"/>
      <c r="W58" s="24"/>
      <c r="X58" s="24"/>
      <c r="Y58" s="24"/>
      <c r="Z58" s="24"/>
      <c r="AA58" s="24"/>
      <c r="AB58" s="24"/>
      <c r="AC58" s="24"/>
      <c r="AD58" s="24"/>
      <c r="AE58" s="24"/>
      <c r="AF58" s="24"/>
      <c r="AG58" s="24"/>
      <c r="AH58" s="24"/>
      <c r="AI58" s="24"/>
      <c r="AJ58" s="24"/>
      <c r="AK58" s="24"/>
      <c r="AL58" s="24"/>
      <c r="AM58" s="24"/>
      <c r="AN58" s="24"/>
      <c r="AO58" s="24"/>
      <c r="AP58" s="24"/>
      <c r="AQ58" s="24"/>
      <c r="AR58" s="24"/>
      <c r="AS58" s="24"/>
      <c r="AT58" s="24"/>
      <c r="AU58" s="24"/>
      <c r="AV58" s="24"/>
      <c r="AW58" s="24"/>
      <c r="AX58" s="24"/>
      <c r="AY58" s="24"/>
      <c r="AZ58" s="24"/>
      <c r="BA58" s="24"/>
      <c r="BB58" s="24"/>
      <c r="BC58" s="24"/>
      <c r="BD58" s="24"/>
      <c r="BE58" s="24"/>
      <c r="BF58" s="24"/>
      <c r="BG58" s="24"/>
      <c r="BH58" s="24"/>
      <c r="BI58" s="24"/>
    </row>
    <row r="59" spans="2:61" ht="15.75">
      <c r="B59" s="24"/>
      <c r="C59" s="24"/>
      <c r="D59" s="24"/>
      <c r="E59" s="24"/>
      <c r="F59" s="24"/>
      <c r="G59" s="24"/>
      <c r="H59" s="24"/>
      <c r="I59" s="24"/>
      <c r="J59" s="24"/>
      <c r="K59" s="24"/>
      <c r="L59" s="24"/>
      <c r="M59" s="24"/>
      <c r="N59" s="24"/>
      <c r="O59" s="24"/>
      <c r="P59" s="24"/>
      <c r="Q59" s="24"/>
      <c r="R59" s="24"/>
      <c r="S59" s="24"/>
      <c r="T59" s="24"/>
      <c r="U59" s="24"/>
      <c r="V59" s="24"/>
      <c r="W59" s="24"/>
      <c r="X59" s="24"/>
      <c r="Y59" s="24"/>
      <c r="Z59" s="24"/>
      <c r="AA59" s="24"/>
      <c r="AB59" s="24"/>
      <c r="AC59" s="24"/>
      <c r="AD59" s="24"/>
      <c r="AE59" s="24"/>
      <c r="AF59" s="24"/>
      <c r="AG59" s="24"/>
      <c r="AH59" s="24"/>
      <c r="AI59" s="24"/>
      <c r="AJ59" s="24"/>
      <c r="AK59" s="24"/>
      <c r="AL59" s="24"/>
      <c r="AM59" s="24"/>
      <c r="AN59" s="24"/>
      <c r="AO59" s="24"/>
      <c r="AP59" s="24"/>
      <c r="AQ59" s="24"/>
      <c r="AR59" s="24"/>
      <c r="AS59" s="24"/>
      <c r="AT59" s="24"/>
      <c r="AU59" s="24"/>
      <c r="AV59" s="24"/>
      <c r="AW59" s="24"/>
      <c r="AX59" s="24"/>
      <c r="AY59" s="24"/>
      <c r="AZ59" s="24"/>
      <c r="BA59" s="24"/>
      <c r="BB59" s="24"/>
      <c r="BC59" s="24"/>
      <c r="BD59" s="24"/>
      <c r="BE59" s="24"/>
      <c r="BF59" s="24"/>
      <c r="BG59" s="24"/>
      <c r="BH59" s="24"/>
      <c r="BI59" s="24"/>
    </row>
    <row r="60" spans="2:61" ht="15.75">
      <c r="B60" s="24"/>
      <c r="C60" s="24"/>
      <c r="D60" s="24"/>
      <c r="E60" s="24"/>
      <c r="F60" s="24"/>
      <c r="G60" s="24"/>
      <c r="H60" s="24"/>
      <c r="I60" s="24"/>
      <c r="J60" s="24"/>
      <c r="K60" s="24"/>
      <c r="L60" s="24"/>
      <c r="M60" s="24"/>
      <c r="N60" s="24"/>
      <c r="O60" s="24"/>
      <c r="P60" s="24"/>
      <c r="Q60" s="24"/>
      <c r="R60" s="24"/>
      <c r="S60" s="24"/>
      <c r="T60" s="24"/>
      <c r="U60" s="24"/>
      <c r="V60" s="24"/>
      <c r="W60" s="24"/>
      <c r="X60" s="24"/>
      <c r="Y60" s="24"/>
      <c r="Z60" s="24"/>
      <c r="AA60" s="24"/>
      <c r="AB60" s="24"/>
      <c r="AC60" s="24"/>
      <c r="AD60" s="24"/>
      <c r="AE60" s="24"/>
      <c r="AF60" s="24"/>
      <c r="AG60" s="24"/>
      <c r="AH60" s="24"/>
      <c r="AI60" s="24"/>
      <c r="AJ60" s="24"/>
      <c r="AK60" s="24"/>
      <c r="AL60" s="24"/>
      <c r="AM60" s="24"/>
      <c r="AN60" s="24"/>
      <c r="AO60" s="24"/>
      <c r="AP60" s="24"/>
      <c r="AQ60" s="24"/>
      <c r="AR60" s="24"/>
      <c r="AS60" s="24"/>
      <c r="AT60" s="24"/>
      <c r="AU60" s="24"/>
      <c r="AV60" s="24"/>
      <c r="AW60" s="24"/>
      <c r="AX60" s="24"/>
      <c r="AY60" s="24"/>
      <c r="AZ60" s="24"/>
      <c r="BA60" s="24"/>
      <c r="BB60" s="24"/>
      <c r="BC60" s="24"/>
      <c r="BD60" s="24"/>
      <c r="BE60" s="24"/>
      <c r="BF60" s="24"/>
      <c r="BG60" s="24"/>
      <c r="BH60" s="24"/>
      <c r="BI60" s="24"/>
    </row>
    <row r="61" spans="2:61" ht="15.75">
      <c r="B61" s="24"/>
      <c r="C61" s="24"/>
      <c r="D61" s="24"/>
      <c r="E61" s="24"/>
      <c r="F61" s="24"/>
      <c r="G61" s="24"/>
      <c r="H61" s="24"/>
      <c r="I61" s="24"/>
      <c r="J61" s="24"/>
      <c r="K61" s="24"/>
      <c r="L61" s="24"/>
      <c r="M61" s="24"/>
      <c r="N61" s="24"/>
      <c r="O61" s="24"/>
      <c r="P61" s="24"/>
      <c r="Q61" s="24"/>
      <c r="R61" s="24"/>
      <c r="S61" s="24"/>
      <c r="T61" s="24"/>
      <c r="U61" s="24"/>
      <c r="V61" s="24"/>
      <c r="W61" s="24"/>
      <c r="X61" s="24"/>
      <c r="Y61" s="24"/>
      <c r="Z61" s="24"/>
      <c r="AA61" s="24"/>
      <c r="AB61" s="24"/>
      <c r="AC61" s="24"/>
      <c r="AD61" s="24"/>
      <c r="AE61" s="24"/>
      <c r="AF61" s="24"/>
      <c r="AG61" s="24"/>
      <c r="AH61" s="24"/>
      <c r="AI61" s="24"/>
      <c r="AJ61" s="24"/>
      <c r="AK61" s="24"/>
      <c r="AL61" s="24"/>
      <c r="AM61" s="24"/>
      <c r="AN61" s="24"/>
      <c r="AO61" s="24"/>
      <c r="AP61" s="24"/>
      <c r="AQ61" s="24"/>
      <c r="AR61" s="24"/>
      <c r="AS61" s="24"/>
      <c r="AT61" s="24"/>
      <c r="AU61" s="24"/>
      <c r="AV61" s="24"/>
      <c r="AW61" s="24"/>
      <c r="AX61" s="24"/>
      <c r="AY61" s="24"/>
      <c r="AZ61" s="24"/>
      <c r="BA61" s="24"/>
      <c r="BB61" s="24"/>
      <c r="BC61" s="24"/>
      <c r="BD61" s="24"/>
      <c r="BE61" s="24"/>
      <c r="BF61" s="24"/>
      <c r="BG61" s="24"/>
      <c r="BH61" s="24"/>
      <c r="BI61" s="24"/>
    </row>
    <row r="62" spans="2:61" ht="15.75">
      <c r="B62" s="24"/>
      <c r="C62" s="24"/>
      <c r="D62" s="24"/>
      <c r="E62" s="24"/>
      <c r="F62" s="24"/>
      <c r="G62" s="24"/>
      <c r="H62" s="24"/>
      <c r="I62" s="24"/>
      <c r="J62" s="24"/>
      <c r="K62" s="24"/>
      <c r="L62" s="24"/>
      <c r="M62" s="24"/>
      <c r="N62" s="24"/>
      <c r="O62" s="24"/>
      <c r="P62" s="24"/>
      <c r="Q62" s="24"/>
      <c r="R62" s="24"/>
      <c r="S62" s="24"/>
      <c r="T62" s="24"/>
      <c r="U62" s="24"/>
      <c r="V62" s="24"/>
      <c r="W62" s="24"/>
      <c r="X62" s="24"/>
      <c r="Y62" s="24"/>
      <c r="Z62" s="24"/>
      <c r="AA62" s="24"/>
      <c r="AB62" s="24"/>
      <c r="AC62" s="24"/>
      <c r="AD62" s="24"/>
      <c r="AE62" s="24"/>
      <c r="AF62" s="24"/>
      <c r="AG62" s="24"/>
      <c r="AH62" s="24"/>
      <c r="AI62" s="24"/>
      <c r="AJ62" s="24"/>
      <c r="AK62" s="24"/>
      <c r="AL62" s="24"/>
      <c r="AM62" s="24"/>
      <c r="AN62" s="24"/>
      <c r="AO62" s="24"/>
      <c r="AP62" s="24"/>
      <c r="AQ62" s="24"/>
      <c r="AR62" s="24"/>
      <c r="AS62" s="24"/>
      <c r="AT62" s="24"/>
      <c r="AU62" s="24"/>
      <c r="AV62" s="24"/>
      <c r="AW62" s="24"/>
      <c r="AX62" s="24"/>
      <c r="AY62" s="24"/>
      <c r="AZ62" s="24"/>
      <c r="BA62" s="24"/>
      <c r="BB62" s="24"/>
      <c r="BC62" s="24"/>
      <c r="BD62" s="24"/>
      <c r="BE62" s="24"/>
      <c r="BF62" s="24"/>
      <c r="BG62" s="24"/>
      <c r="BH62" s="24"/>
      <c r="BI62" s="24"/>
    </row>
    <row r="63" spans="2:61" ht="15.75">
      <c r="B63" s="24"/>
      <c r="C63" s="24"/>
      <c r="D63" s="24"/>
      <c r="E63" s="24"/>
      <c r="F63" s="24"/>
      <c r="G63" s="24"/>
      <c r="H63" s="24"/>
      <c r="I63" s="24"/>
      <c r="J63" s="24"/>
      <c r="K63" s="24"/>
      <c r="L63" s="24"/>
      <c r="M63" s="24"/>
      <c r="N63" s="24"/>
      <c r="O63" s="24"/>
      <c r="P63" s="24"/>
      <c r="Q63" s="24"/>
      <c r="R63" s="24"/>
      <c r="S63" s="24"/>
      <c r="T63" s="24"/>
      <c r="U63" s="24"/>
      <c r="V63" s="24"/>
      <c r="W63" s="24"/>
      <c r="X63" s="24"/>
      <c r="Y63" s="24"/>
      <c r="Z63" s="24"/>
      <c r="AA63" s="24"/>
      <c r="AB63" s="24"/>
      <c r="AC63" s="24"/>
      <c r="AD63" s="24"/>
      <c r="AE63" s="24"/>
      <c r="AF63" s="24"/>
      <c r="AG63" s="24"/>
      <c r="AH63" s="24"/>
      <c r="AI63" s="24"/>
      <c r="AJ63" s="24"/>
      <c r="AK63" s="24"/>
      <c r="AL63" s="24"/>
      <c r="AM63" s="24"/>
      <c r="AN63" s="24"/>
      <c r="AO63" s="24"/>
      <c r="AP63" s="24"/>
      <c r="AQ63" s="24"/>
      <c r="AR63" s="24"/>
      <c r="AS63" s="24"/>
      <c r="AT63" s="24"/>
      <c r="AU63" s="24"/>
      <c r="AV63" s="24"/>
      <c r="AW63" s="24"/>
      <c r="AX63" s="24"/>
      <c r="AY63" s="24"/>
      <c r="AZ63" s="24"/>
      <c r="BA63" s="24"/>
      <c r="BB63" s="24"/>
      <c r="BC63" s="24"/>
      <c r="BD63" s="24"/>
      <c r="BE63" s="24"/>
      <c r="BF63" s="24"/>
      <c r="BG63" s="24"/>
      <c r="BH63" s="24"/>
      <c r="BI63" s="24"/>
    </row>
    <row r="64" spans="2:61" ht="15.75">
      <c r="B64" s="24"/>
      <c r="C64" s="24"/>
      <c r="D64" s="24"/>
      <c r="E64" s="24"/>
      <c r="F64" s="24"/>
      <c r="G64" s="24"/>
      <c r="H64" s="24"/>
      <c r="I64" s="24"/>
      <c r="J64" s="24"/>
      <c r="K64" s="24"/>
      <c r="L64" s="24"/>
      <c r="M64" s="24"/>
      <c r="N64" s="24"/>
      <c r="O64" s="24"/>
      <c r="P64" s="24"/>
      <c r="Q64" s="24"/>
      <c r="R64" s="24"/>
      <c r="S64" s="24"/>
      <c r="T64" s="24"/>
      <c r="U64" s="24"/>
      <c r="V64" s="24"/>
      <c r="W64" s="24"/>
      <c r="X64" s="24"/>
      <c r="Y64" s="24"/>
      <c r="Z64" s="24"/>
      <c r="AA64" s="24"/>
      <c r="AB64" s="24"/>
      <c r="AC64" s="24"/>
      <c r="AD64" s="24"/>
      <c r="AE64" s="24"/>
      <c r="AF64" s="24"/>
      <c r="AG64" s="24"/>
      <c r="AH64" s="24"/>
      <c r="AI64" s="24"/>
      <c r="AJ64" s="24"/>
      <c r="AK64" s="24"/>
      <c r="AL64" s="24"/>
      <c r="AM64" s="24"/>
      <c r="AN64" s="24"/>
      <c r="AO64" s="24"/>
      <c r="AP64" s="24"/>
      <c r="AQ64" s="24"/>
      <c r="AR64" s="24"/>
      <c r="AS64" s="24"/>
      <c r="AT64" s="24"/>
      <c r="AU64" s="24"/>
      <c r="AV64" s="24"/>
      <c r="AW64" s="24"/>
      <c r="AX64" s="24"/>
      <c r="AY64" s="24"/>
      <c r="AZ64" s="24"/>
      <c r="BA64" s="24"/>
      <c r="BB64" s="24"/>
      <c r="BC64" s="24"/>
      <c r="BD64" s="24"/>
      <c r="BE64" s="24"/>
      <c r="BF64" s="24"/>
      <c r="BG64" s="24"/>
      <c r="BH64" s="24"/>
      <c r="BI64" s="24"/>
    </row>
    <row r="65" spans="2:61" ht="15.75">
      <c r="B65" s="24"/>
      <c r="C65" s="24"/>
      <c r="D65" s="24"/>
      <c r="E65" s="24"/>
      <c r="F65" s="24"/>
      <c r="G65" s="24"/>
      <c r="H65" s="24"/>
      <c r="I65" s="24"/>
      <c r="J65" s="24"/>
      <c r="K65" s="24"/>
      <c r="L65" s="24"/>
      <c r="M65" s="24"/>
      <c r="N65" s="24"/>
      <c r="O65" s="24"/>
      <c r="P65" s="24"/>
      <c r="Q65" s="24"/>
      <c r="R65" s="24"/>
      <c r="S65" s="24"/>
      <c r="T65" s="24"/>
      <c r="U65" s="24"/>
      <c r="V65" s="24"/>
      <c r="W65" s="24"/>
      <c r="X65" s="24"/>
      <c r="Y65" s="24"/>
      <c r="Z65" s="24"/>
      <c r="AA65" s="24"/>
      <c r="AB65" s="24"/>
      <c r="AC65" s="24"/>
      <c r="AD65" s="24"/>
      <c r="AE65" s="24"/>
      <c r="AF65" s="24"/>
      <c r="AG65" s="24"/>
      <c r="AH65" s="24"/>
      <c r="AI65" s="24"/>
      <c r="AJ65" s="24"/>
      <c r="AK65" s="24"/>
      <c r="AL65" s="24"/>
      <c r="AM65" s="24"/>
      <c r="AN65" s="24"/>
      <c r="AO65" s="24"/>
      <c r="AP65" s="24"/>
      <c r="AQ65" s="24"/>
      <c r="AR65" s="24"/>
      <c r="AS65" s="24"/>
      <c r="AT65" s="24"/>
      <c r="AU65" s="24"/>
      <c r="AV65" s="24"/>
      <c r="AW65" s="24"/>
      <c r="AX65" s="24"/>
      <c r="AY65" s="24"/>
      <c r="AZ65" s="24"/>
      <c r="BA65" s="24"/>
      <c r="BB65" s="24"/>
      <c r="BC65" s="24"/>
      <c r="BD65" s="24"/>
      <c r="BE65" s="24"/>
      <c r="BF65" s="24"/>
      <c r="BG65" s="24"/>
      <c r="BH65" s="24"/>
      <c r="BI65" s="24"/>
    </row>
    <row r="66" spans="2:61" ht="15.75">
      <c r="B66" s="24"/>
      <c r="C66" s="24"/>
      <c r="D66" s="24"/>
      <c r="E66" s="24"/>
      <c r="F66" s="24"/>
      <c r="G66" s="24"/>
      <c r="H66" s="24"/>
      <c r="I66" s="24"/>
      <c r="J66" s="24"/>
      <c r="K66" s="24"/>
      <c r="L66" s="24"/>
      <c r="M66" s="24"/>
      <c r="N66" s="24"/>
      <c r="O66" s="24"/>
      <c r="P66" s="24"/>
      <c r="Q66" s="24"/>
      <c r="R66" s="24"/>
      <c r="S66" s="24"/>
      <c r="T66" s="24"/>
      <c r="U66" s="24"/>
      <c r="V66" s="24"/>
      <c r="W66" s="24"/>
      <c r="X66" s="24"/>
      <c r="Y66" s="24"/>
      <c r="Z66" s="24"/>
      <c r="AA66" s="24"/>
      <c r="AB66" s="24"/>
      <c r="AC66" s="24"/>
      <c r="AD66" s="24"/>
      <c r="AE66" s="24"/>
      <c r="AF66" s="24"/>
      <c r="AG66" s="24"/>
      <c r="AH66" s="24"/>
      <c r="AI66" s="24"/>
      <c r="AJ66" s="24"/>
      <c r="AK66" s="24"/>
      <c r="AL66" s="24"/>
      <c r="AM66" s="24"/>
      <c r="AN66" s="24"/>
      <c r="AO66" s="24"/>
      <c r="AP66" s="24"/>
      <c r="AQ66" s="24"/>
      <c r="AR66" s="24"/>
      <c r="AS66" s="24"/>
      <c r="AT66" s="24"/>
      <c r="AU66" s="24"/>
      <c r="AV66" s="24"/>
      <c r="AW66" s="24"/>
      <c r="AX66" s="24"/>
      <c r="AY66" s="24"/>
      <c r="AZ66" s="24"/>
      <c r="BA66" s="24"/>
      <c r="BB66" s="24"/>
      <c r="BC66" s="24"/>
      <c r="BD66" s="24"/>
      <c r="BE66" s="24"/>
      <c r="BF66" s="24"/>
      <c r="BG66" s="24"/>
      <c r="BH66" s="24"/>
      <c r="BI66" s="24"/>
    </row>
    <row r="67" spans="2:61" ht="15.75">
      <c r="B67" s="24"/>
      <c r="C67" s="24"/>
      <c r="D67" s="24"/>
      <c r="E67" s="24"/>
      <c r="F67" s="24"/>
      <c r="G67" s="24"/>
      <c r="H67" s="24"/>
      <c r="I67" s="24"/>
      <c r="J67" s="24"/>
      <c r="K67" s="24"/>
      <c r="L67" s="24"/>
      <c r="M67" s="24"/>
      <c r="N67" s="24"/>
      <c r="O67" s="24"/>
      <c r="P67" s="24"/>
      <c r="Q67" s="24"/>
      <c r="R67" s="24"/>
      <c r="S67" s="24"/>
      <c r="T67" s="24"/>
      <c r="U67" s="24"/>
      <c r="V67" s="24"/>
      <c r="W67" s="24"/>
      <c r="X67" s="24"/>
      <c r="Y67" s="24"/>
      <c r="Z67" s="24"/>
      <c r="AA67" s="24"/>
      <c r="AB67" s="24"/>
      <c r="AC67" s="24"/>
      <c r="AD67" s="24"/>
      <c r="AE67" s="24"/>
      <c r="AF67" s="24"/>
      <c r="AG67" s="24"/>
      <c r="AH67" s="24"/>
      <c r="AI67" s="24"/>
      <c r="AJ67" s="24"/>
      <c r="AK67" s="24"/>
      <c r="AL67" s="24"/>
      <c r="AM67" s="24"/>
      <c r="AN67" s="24"/>
      <c r="AO67" s="24"/>
      <c r="AP67" s="24"/>
      <c r="AQ67" s="24"/>
      <c r="AR67" s="24"/>
      <c r="AS67" s="24"/>
      <c r="AT67" s="24"/>
      <c r="AU67" s="24"/>
      <c r="AV67" s="24"/>
      <c r="AW67" s="24"/>
      <c r="AX67" s="24"/>
      <c r="AY67" s="24"/>
      <c r="AZ67" s="24"/>
      <c r="BA67" s="24"/>
      <c r="BB67" s="24"/>
      <c r="BC67" s="24"/>
      <c r="BD67" s="24"/>
      <c r="BE67" s="24"/>
      <c r="BF67" s="24"/>
      <c r="BG67" s="24"/>
      <c r="BH67" s="24"/>
      <c r="BI67" s="24"/>
    </row>
    <row r="68" spans="2:61" ht="15.75">
      <c r="B68" s="24"/>
      <c r="C68" s="24"/>
      <c r="D68" s="24"/>
      <c r="E68" s="24"/>
      <c r="F68" s="24"/>
      <c r="G68" s="24"/>
      <c r="H68" s="24"/>
      <c r="I68" s="24"/>
      <c r="J68" s="24"/>
      <c r="K68" s="24"/>
      <c r="L68" s="24"/>
      <c r="M68" s="24"/>
      <c r="N68" s="24"/>
      <c r="O68" s="24"/>
      <c r="P68" s="24"/>
      <c r="Q68" s="24"/>
      <c r="R68" s="24"/>
      <c r="S68" s="24"/>
      <c r="T68" s="24"/>
      <c r="U68" s="24"/>
      <c r="V68" s="24"/>
      <c r="W68" s="24"/>
      <c r="X68" s="24"/>
      <c r="Y68" s="24"/>
      <c r="Z68" s="24"/>
      <c r="AA68" s="24"/>
      <c r="AB68" s="24"/>
      <c r="AC68" s="24"/>
      <c r="AD68" s="24"/>
      <c r="AE68" s="24"/>
      <c r="AF68" s="24"/>
      <c r="AG68" s="24"/>
      <c r="AH68" s="24"/>
      <c r="AI68" s="24"/>
      <c r="AJ68" s="24"/>
      <c r="AK68" s="24"/>
      <c r="AL68" s="24"/>
      <c r="AM68" s="24"/>
      <c r="AN68" s="24"/>
      <c r="AO68" s="24"/>
      <c r="AP68" s="24"/>
      <c r="AQ68" s="24"/>
      <c r="AR68" s="24"/>
      <c r="AS68" s="24"/>
      <c r="AT68" s="24"/>
      <c r="AU68" s="24"/>
      <c r="AV68" s="24"/>
      <c r="AW68" s="24"/>
      <c r="AX68" s="24"/>
      <c r="AY68" s="24"/>
      <c r="AZ68" s="24"/>
      <c r="BA68" s="24"/>
      <c r="BB68" s="24"/>
      <c r="BC68" s="24"/>
      <c r="BD68" s="24"/>
      <c r="BE68" s="24"/>
      <c r="BF68" s="24"/>
      <c r="BG68" s="24"/>
      <c r="BH68" s="24"/>
      <c r="BI68" s="24"/>
    </row>
    <row r="69" spans="2:61" ht="15.75">
      <c r="B69" s="24"/>
      <c r="C69" s="24"/>
      <c r="D69" s="24"/>
      <c r="E69" s="24"/>
      <c r="F69" s="24"/>
      <c r="G69" s="24"/>
      <c r="H69" s="24"/>
      <c r="I69" s="24"/>
      <c r="J69" s="24"/>
      <c r="K69" s="24"/>
      <c r="L69" s="24"/>
      <c r="M69" s="24"/>
      <c r="N69" s="24"/>
      <c r="O69" s="24"/>
      <c r="P69" s="24"/>
      <c r="Q69" s="24"/>
      <c r="R69" s="24"/>
      <c r="S69" s="24"/>
      <c r="T69" s="24"/>
      <c r="U69" s="24"/>
      <c r="V69" s="24"/>
      <c r="W69" s="24"/>
      <c r="X69" s="24"/>
      <c r="Y69" s="24"/>
      <c r="Z69" s="24"/>
      <c r="AA69" s="24"/>
      <c r="AB69" s="24"/>
      <c r="AC69" s="24"/>
      <c r="AD69" s="24"/>
      <c r="AE69" s="24"/>
      <c r="AF69" s="24"/>
      <c r="AG69" s="24"/>
      <c r="AH69" s="24"/>
      <c r="AI69" s="24"/>
      <c r="AJ69" s="24"/>
      <c r="AK69" s="24"/>
      <c r="AL69" s="24"/>
      <c r="AM69" s="24"/>
      <c r="AN69" s="24"/>
      <c r="AO69" s="24"/>
      <c r="AP69" s="24"/>
      <c r="AQ69" s="24"/>
      <c r="AR69" s="24"/>
      <c r="AS69" s="24"/>
      <c r="AT69" s="24"/>
      <c r="AU69" s="24"/>
      <c r="AV69" s="24"/>
      <c r="AW69" s="24"/>
      <c r="AX69" s="24"/>
      <c r="AY69" s="24"/>
      <c r="AZ69" s="24"/>
      <c r="BA69" s="24"/>
      <c r="BB69" s="24"/>
      <c r="BC69" s="24"/>
      <c r="BD69" s="24"/>
      <c r="BE69" s="24"/>
      <c r="BF69" s="24"/>
      <c r="BG69" s="24"/>
      <c r="BH69" s="24"/>
      <c r="BI69" s="24"/>
    </row>
    <row r="70" spans="2:61" ht="15.75">
      <c r="B70" s="24"/>
      <c r="C70" s="24"/>
      <c r="D70" s="24"/>
      <c r="E70" s="24"/>
      <c r="F70" s="24"/>
      <c r="G70" s="24"/>
      <c r="H70" s="24"/>
      <c r="I70" s="24"/>
      <c r="J70" s="24"/>
      <c r="K70" s="24"/>
      <c r="L70" s="24"/>
      <c r="M70" s="24"/>
      <c r="N70" s="24"/>
      <c r="O70" s="24"/>
      <c r="P70" s="24"/>
      <c r="Q70" s="24"/>
      <c r="R70" s="24"/>
      <c r="S70" s="24"/>
      <c r="T70" s="24"/>
      <c r="U70" s="24"/>
      <c r="V70" s="24"/>
      <c r="W70" s="24"/>
      <c r="X70" s="24"/>
      <c r="Y70" s="24"/>
      <c r="Z70" s="24"/>
      <c r="AA70" s="24"/>
      <c r="AB70" s="24"/>
      <c r="AC70" s="24"/>
      <c r="AD70" s="24"/>
      <c r="AE70" s="24"/>
      <c r="AF70" s="24"/>
      <c r="AG70" s="24"/>
      <c r="AH70" s="24"/>
      <c r="AI70" s="24"/>
      <c r="AJ70" s="24"/>
      <c r="AK70" s="24"/>
      <c r="AL70" s="24"/>
      <c r="AM70" s="24"/>
      <c r="AN70" s="24"/>
      <c r="AO70" s="24"/>
      <c r="AP70" s="24"/>
      <c r="AQ70" s="24"/>
      <c r="AR70" s="24"/>
      <c r="AS70" s="24"/>
      <c r="AT70" s="24"/>
      <c r="AU70" s="24"/>
      <c r="AV70" s="24"/>
      <c r="AW70" s="24"/>
      <c r="AX70" s="24"/>
      <c r="AY70" s="24"/>
      <c r="AZ70" s="24"/>
      <c r="BA70" s="24"/>
      <c r="BB70" s="24"/>
      <c r="BC70" s="24"/>
      <c r="BD70" s="24"/>
      <c r="BE70" s="24"/>
      <c r="BF70" s="24"/>
      <c r="BG70" s="24"/>
      <c r="BH70" s="24"/>
      <c r="BI70" s="24"/>
    </row>
    <row r="71" spans="2:61" ht="15.75">
      <c r="B71" s="24"/>
      <c r="C71" s="24"/>
      <c r="D71" s="24"/>
      <c r="E71" s="24"/>
      <c r="F71" s="24"/>
      <c r="G71" s="24"/>
      <c r="H71" s="24"/>
      <c r="I71" s="24"/>
      <c r="J71" s="24"/>
      <c r="K71" s="24"/>
      <c r="L71" s="24"/>
      <c r="M71" s="24"/>
      <c r="N71" s="24"/>
      <c r="O71" s="24"/>
      <c r="P71" s="24"/>
      <c r="Q71" s="24"/>
      <c r="R71" s="24"/>
      <c r="S71" s="24"/>
      <c r="T71" s="24"/>
      <c r="U71" s="24"/>
      <c r="V71" s="24"/>
      <c r="W71" s="24"/>
      <c r="X71" s="24"/>
      <c r="Y71" s="24"/>
      <c r="Z71" s="24"/>
      <c r="AA71" s="24"/>
      <c r="AB71" s="24"/>
      <c r="AC71" s="24"/>
      <c r="AD71" s="24"/>
      <c r="AE71" s="24"/>
      <c r="AF71" s="24"/>
      <c r="AG71" s="24"/>
      <c r="AH71" s="24"/>
      <c r="AI71" s="24"/>
      <c r="AJ71" s="24"/>
      <c r="AK71" s="24"/>
      <c r="AL71" s="24"/>
      <c r="AM71" s="24"/>
      <c r="AN71" s="24"/>
      <c r="AO71" s="24"/>
      <c r="AP71" s="24"/>
      <c r="AQ71" s="24"/>
      <c r="AR71" s="24"/>
      <c r="AS71" s="24"/>
      <c r="AT71" s="24"/>
      <c r="AU71" s="24"/>
      <c r="AV71" s="24"/>
      <c r="AW71" s="24"/>
      <c r="AX71" s="24"/>
      <c r="AY71" s="24"/>
      <c r="AZ71" s="24"/>
      <c r="BA71" s="24"/>
      <c r="BB71" s="24"/>
      <c r="BC71" s="24"/>
      <c r="BD71" s="24"/>
      <c r="BE71" s="24"/>
      <c r="BF71" s="24"/>
      <c r="BG71" s="24"/>
      <c r="BH71" s="24"/>
      <c r="BI71" s="24"/>
    </row>
    <row r="72" spans="2:61" ht="15.75">
      <c r="B72" s="24"/>
      <c r="C72" s="24"/>
      <c r="D72" s="24"/>
      <c r="E72" s="24"/>
      <c r="F72" s="24"/>
      <c r="G72" s="24"/>
      <c r="H72" s="24"/>
      <c r="I72" s="24"/>
      <c r="J72" s="24"/>
      <c r="K72" s="24"/>
      <c r="L72" s="24"/>
      <c r="M72" s="24"/>
      <c r="N72" s="24"/>
      <c r="O72" s="24"/>
      <c r="P72" s="24"/>
      <c r="Q72" s="24"/>
      <c r="R72" s="24"/>
      <c r="S72" s="24"/>
      <c r="T72" s="24"/>
      <c r="U72" s="24"/>
      <c r="V72" s="24"/>
      <c r="W72" s="24"/>
      <c r="X72" s="24"/>
      <c r="Y72" s="24"/>
      <c r="Z72" s="24"/>
      <c r="AA72" s="24"/>
      <c r="AB72" s="24"/>
      <c r="AC72" s="24"/>
      <c r="AD72" s="24"/>
      <c r="AE72" s="24"/>
      <c r="AF72" s="24"/>
      <c r="AG72" s="24"/>
      <c r="AH72" s="24"/>
      <c r="AI72" s="24"/>
      <c r="AJ72" s="24"/>
      <c r="AK72" s="24"/>
      <c r="AL72" s="24"/>
      <c r="AM72" s="24"/>
      <c r="AN72" s="24"/>
      <c r="AO72" s="24"/>
      <c r="AP72" s="24"/>
      <c r="AQ72" s="24"/>
      <c r="AR72" s="24"/>
      <c r="AS72" s="24"/>
      <c r="AT72" s="24"/>
      <c r="AU72" s="24"/>
      <c r="AV72" s="24"/>
      <c r="AW72" s="24"/>
      <c r="AX72" s="24"/>
      <c r="AY72" s="24"/>
      <c r="AZ72" s="24"/>
      <c r="BA72" s="24"/>
      <c r="BB72" s="24"/>
      <c r="BC72" s="24"/>
      <c r="BD72" s="24"/>
      <c r="BE72" s="24"/>
      <c r="BF72" s="24"/>
      <c r="BG72" s="24"/>
      <c r="BH72" s="24"/>
      <c r="BI72" s="24"/>
    </row>
    <row r="73" spans="2:61" ht="15.75">
      <c r="B73" s="24"/>
      <c r="C73" s="24"/>
      <c r="D73" s="24"/>
      <c r="E73" s="24"/>
      <c r="F73" s="24"/>
      <c r="G73" s="24"/>
      <c r="H73" s="24"/>
      <c r="I73" s="24"/>
      <c r="J73" s="24"/>
      <c r="K73" s="24"/>
      <c r="L73" s="24"/>
      <c r="M73" s="24"/>
      <c r="N73" s="24"/>
      <c r="O73" s="24"/>
      <c r="P73" s="24"/>
      <c r="Q73" s="24"/>
      <c r="R73" s="24"/>
      <c r="S73" s="24"/>
      <c r="T73" s="24"/>
      <c r="U73" s="24"/>
      <c r="V73" s="24"/>
      <c r="W73" s="24"/>
      <c r="X73" s="24"/>
      <c r="Y73" s="24"/>
      <c r="Z73" s="24"/>
      <c r="AA73" s="24"/>
      <c r="AB73" s="24"/>
      <c r="AC73" s="24"/>
      <c r="AD73" s="24"/>
      <c r="AE73" s="24"/>
      <c r="AF73" s="24"/>
      <c r="AG73" s="24"/>
      <c r="AH73" s="24"/>
      <c r="AI73" s="24"/>
      <c r="AJ73" s="24"/>
      <c r="AK73" s="24"/>
      <c r="AL73" s="24"/>
      <c r="AM73" s="24"/>
      <c r="AN73" s="24"/>
      <c r="AO73" s="24"/>
      <c r="AP73" s="24"/>
      <c r="AQ73" s="24"/>
      <c r="AR73" s="24"/>
      <c r="AS73" s="24"/>
      <c r="AT73" s="24"/>
      <c r="AU73" s="24"/>
      <c r="AV73" s="24"/>
      <c r="AW73" s="24"/>
      <c r="AX73" s="24"/>
      <c r="AY73" s="24"/>
      <c r="AZ73" s="24"/>
      <c r="BA73" s="24"/>
      <c r="BB73" s="24"/>
      <c r="BC73" s="24"/>
      <c r="BD73" s="24"/>
      <c r="BE73" s="24"/>
      <c r="BF73" s="24"/>
      <c r="BG73" s="24"/>
      <c r="BH73" s="24"/>
      <c r="BI73" s="24"/>
    </row>
    <row r="74" spans="2:61" ht="15.75">
      <c r="B74" s="24"/>
      <c r="C74" s="24"/>
      <c r="D74" s="24"/>
      <c r="E74" s="24"/>
      <c r="F74" s="24"/>
      <c r="G74" s="24"/>
      <c r="H74" s="24"/>
      <c r="I74" s="24"/>
      <c r="J74" s="24"/>
      <c r="K74" s="24"/>
      <c r="L74" s="24"/>
      <c r="M74" s="24"/>
      <c r="N74" s="24"/>
      <c r="O74" s="24"/>
      <c r="P74" s="24"/>
      <c r="Q74" s="24"/>
      <c r="R74" s="24"/>
      <c r="S74" s="24"/>
      <c r="T74" s="24"/>
      <c r="U74" s="24"/>
      <c r="V74" s="24"/>
      <c r="W74" s="24"/>
      <c r="X74" s="24"/>
      <c r="Y74" s="24"/>
      <c r="Z74" s="24"/>
      <c r="AA74" s="24"/>
      <c r="AB74" s="24"/>
      <c r="AC74" s="24"/>
      <c r="AD74" s="24"/>
      <c r="AE74" s="24"/>
      <c r="AF74" s="24"/>
      <c r="AG74" s="24"/>
      <c r="AH74" s="24"/>
      <c r="AI74" s="24"/>
      <c r="AJ74" s="24"/>
      <c r="AK74" s="24"/>
      <c r="AL74" s="24"/>
      <c r="AM74" s="24"/>
      <c r="AN74" s="24"/>
      <c r="AO74" s="24"/>
      <c r="AP74" s="24"/>
      <c r="AQ74" s="24"/>
      <c r="AR74" s="24"/>
      <c r="AS74" s="24"/>
      <c r="AT74" s="24"/>
      <c r="AU74" s="24"/>
      <c r="AV74" s="24"/>
      <c r="AW74" s="24"/>
      <c r="AX74" s="24"/>
      <c r="AY74" s="24"/>
      <c r="AZ74" s="24"/>
      <c r="BA74" s="24"/>
      <c r="BB74" s="24"/>
      <c r="BC74" s="24"/>
      <c r="BD74" s="24"/>
      <c r="BE74" s="24"/>
      <c r="BF74" s="24"/>
      <c r="BG74" s="24"/>
      <c r="BH74" s="24"/>
      <c r="BI74" s="24"/>
    </row>
    <row r="75" spans="2:61" ht="15.75">
      <c r="B75" s="24"/>
      <c r="C75" s="24"/>
      <c r="D75" s="24"/>
      <c r="E75" s="24"/>
      <c r="F75" s="24"/>
      <c r="G75" s="24"/>
      <c r="H75" s="24"/>
      <c r="I75" s="24"/>
      <c r="J75" s="24"/>
      <c r="K75" s="24"/>
      <c r="L75" s="24"/>
      <c r="M75" s="24"/>
      <c r="N75" s="24"/>
      <c r="O75" s="24"/>
      <c r="P75" s="24"/>
      <c r="Q75" s="24"/>
      <c r="R75" s="24"/>
      <c r="S75" s="24"/>
      <c r="T75" s="24"/>
      <c r="U75" s="24"/>
      <c r="V75" s="24"/>
      <c r="W75" s="24"/>
      <c r="X75" s="24"/>
      <c r="Y75" s="24"/>
      <c r="Z75" s="24"/>
      <c r="AA75" s="24"/>
      <c r="AB75" s="24"/>
      <c r="AC75" s="24"/>
      <c r="AD75" s="24"/>
      <c r="AE75" s="24"/>
      <c r="AF75" s="24"/>
      <c r="AG75" s="24"/>
      <c r="AH75" s="24"/>
      <c r="AI75" s="24"/>
      <c r="AJ75" s="24"/>
      <c r="AK75" s="24"/>
      <c r="AL75" s="24"/>
      <c r="AM75" s="24"/>
      <c r="AN75" s="24"/>
      <c r="AO75" s="24"/>
      <c r="AP75" s="24"/>
      <c r="AQ75" s="24"/>
      <c r="AR75" s="24"/>
      <c r="AS75" s="24"/>
      <c r="AT75" s="24"/>
      <c r="AU75" s="24"/>
      <c r="AV75" s="24"/>
      <c r="AW75" s="24"/>
      <c r="AX75" s="24"/>
      <c r="AY75" s="24"/>
      <c r="AZ75" s="24"/>
      <c r="BA75" s="24"/>
      <c r="BB75" s="24"/>
      <c r="BC75" s="24"/>
      <c r="BD75" s="24"/>
      <c r="BE75" s="24"/>
      <c r="BF75" s="24"/>
      <c r="BG75" s="24"/>
      <c r="BH75" s="24"/>
      <c r="BI75" s="24"/>
    </row>
    <row r="76" spans="2:61" ht="15.75">
      <c r="B76" s="24"/>
      <c r="C76" s="24"/>
      <c r="D76" s="24"/>
      <c r="E76" s="24"/>
      <c r="F76" s="24"/>
      <c r="G76" s="24"/>
      <c r="H76" s="24"/>
      <c r="I76" s="24"/>
      <c r="J76" s="24"/>
      <c r="K76" s="24"/>
      <c r="L76" s="24"/>
      <c r="M76" s="24"/>
      <c r="N76" s="24"/>
      <c r="O76" s="24"/>
      <c r="P76" s="24"/>
      <c r="Q76" s="24"/>
      <c r="R76" s="24"/>
      <c r="S76" s="24"/>
      <c r="T76" s="24"/>
      <c r="U76" s="24"/>
      <c r="V76" s="24"/>
      <c r="W76" s="24"/>
      <c r="X76" s="24"/>
      <c r="Y76" s="24"/>
      <c r="Z76" s="24"/>
      <c r="AA76" s="24"/>
      <c r="AB76" s="24"/>
      <c r="AC76" s="24"/>
      <c r="AD76" s="24"/>
      <c r="AE76" s="24"/>
      <c r="AF76" s="24"/>
      <c r="AG76" s="24"/>
      <c r="AH76" s="24"/>
      <c r="AI76" s="24"/>
      <c r="AJ76" s="24"/>
      <c r="AK76" s="24"/>
      <c r="AL76" s="24"/>
      <c r="AM76" s="24"/>
      <c r="AN76" s="24"/>
      <c r="AO76" s="24"/>
      <c r="AP76" s="24"/>
      <c r="AQ76" s="24"/>
      <c r="AR76" s="24"/>
      <c r="AS76" s="24"/>
      <c r="AT76" s="24"/>
      <c r="AU76" s="24"/>
      <c r="AV76" s="24"/>
      <c r="AW76" s="24"/>
      <c r="AX76" s="24"/>
      <c r="AY76" s="24"/>
      <c r="AZ76" s="24"/>
      <c r="BA76" s="24"/>
      <c r="BB76" s="24"/>
      <c r="BC76" s="24"/>
      <c r="BD76" s="24"/>
      <c r="BE76" s="24"/>
      <c r="BF76" s="24"/>
      <c r="BG76" s="24"/>
      <c r="BH76" s="24"/>
      <c r="BI76" s="24"/>
    </row>
    <row r="77" spans="2:61" ht="15.75">
      <c r="B77" s="24"/>
      <c r="C77" s="24"/>
      <c r="D77" s="24"/>
      <c r="E77" s="24"/>
      <c r="F77" s="24"/>
      <c r="G77" s="24"/>
      <c r="H77" s="24"/>
      <c r="I77" s="24"/>
      <c r="J77" s="24"/>
      <c r="K77" s="24"/>
      <c r="L77" s="24"/>
      <c r="M77" s="24"/>
      <c r="N77" s="24"/>
      <c r="O77" s="24"/>
      <c r="P77" s="24"/>
      <c r="Q77" s="24"/>
      <c r="R77" s="24"/>
      <c r="S77" s="24"/>
      <c r="T77" s="24"/>
      <c r="U77" s="24"/>
      <c r="V77" s="24"/>
      <c r="W77" s="24"/>
      <c r="X77" s="24"/>
      <c r="Y77" s="24"/>
      <c r="Z77" s="24"/>
      <c r="AA77" s="24"/>
      <c r="AB77" s="24"/>
      <c r="AC77" s="24"/>
      <c r="AD77" s="24"/>
      <c r="AE77" s="24"/>
      <c r="AF77" s="24"/>
      <c r="AG77" s="24"/>
      <c r="AH77" s="24"/>
      <c r="AI77" s="24"/>
      <c r="AJ77" s="24"/>
      <c r="AK77" s="24"/>
      <c r="AL77" s="24"/>
      <c r="AM77" s="24"/>
      <c r="AN77" s="24"/>
      <c r="AO77" s="24"/>
      <c r="AP77" s="24"/>
      <c r="AQ77" s="24"/>
      <c r="AR77" s="24"/>
      <c r="AS77" s="24"/>
      <c r="AT77" s="24"/>
      <c r="AU77" s="24"/>
      <c r="AV77" s="24"/>
      <c r="AW77" s="24"/>
      <c r="AX77" s="24"/>
      <c r="AY77" s="24"/>
      <c r="AZ77" s="24"/>
      <c r="BA77" s="24"/>
      <c r="BB77" s="24"/>
      <c r="BC77" s="24"/>
      <c r="BD77" s="24"/>
      <c r="BE77" s="24"/>
      <c r="BF77" s="24"/>
      <c r="BG77" s="24"/>
      <c r="BH77" s="24"/>
      <c r="BI77" s="24"/>
    </row>
    <row r="78" spans="2:61" ht="15.75">
      <c r="B78" s="24"/>
      <c r="C78" s="24"/>
      <c r="D78" s="24"/>
      <c r="E78" s="24"/>
      <c r="F78" s="24"/>
      <c r="G78" s="24"/>
      <c r="H78" s="24"/>
      <c r="I78" s="24"/>
      <c r="J78" s="24"/>
      <c r="K78" s="24"/>
      <c r="L78" s="24"/>
      <c r="M78" s="24"/>
      <c r="N78" s="24"/>
      <c r="O78" s="24"/>
      <c r="P78" s="24"/>
      <c r="Q78" s="24"/>
      <c r="R78" s="24"/>
      <c r="S78" s="24"/>
      <c r="T78" s="24"/>
      <c r="U78" s="24"/>
      <c r="V78" s="24"/>
      <c r="W78" s="24"/>
      <c r="X78" s="24"/>
      <c r="Y78" s="24"/>
      <c r="Z78" s="24"/>
      <c r="AA78" s="24"/>
      <c r="AB78" s="24"/>
      <c r="AC78" s="24"/>
      <c r="AD78" s="24"/>
      <c r="AE78" s="24"/>
      <c r="AF78" s="24"/>
      <c r="AG78" s="24"/>
      <c r="AH78" s="24"/>
      <c r="AI78" s="24"/>
      <c r="AJ78" s="24"/>
      <c r="AK78" s="24"/>
      <c r="AL78" s="24"/>
      <c r="AM78" s="24"/>
      <c r="AN78" s="24"/>
      <c r="AO78" s="24"/>
      <c r="AP78" s="24"/>
      <c r="AQ78" s="24"/>
      <c r="AR78" s="24"/>
      <c r="AS78" s="24"/>
      <c r="AT78" s="24"/>
      <c r="AU78" s="24"/>
      <c r="AV78" s="24"/>
      <c r="AW78" s="24"/>
      <c r="AX78" s="24"/>
      <c r="AY78" s="24"/>
      <c r="AZ78" s="24"/>
      <c r="BA78" s="24"/>
      <c r="BB78" s="24"/>
      <c r="BC78" s="24"/>
      <c r="BD78" s="24"/>
      <c r="BE78" s="24"/>
      <c r="BF78" s="24"/>
      <c r="BG78" s="24"/>
      <c r="BH78" s="24"/>
      <c r="BI78" s="24"/>
    </row>
    <row r="79" spans="2:61" ht="15.75">
      <c r="B79" s="24"/>
      <c r="C79" s="24"/>
      <c r="D79" s="24"/>
      <c r="E79" s="24"/>
      <c r="F79" s="24"/>
      <c r="G79" s="24"/>
      <c r="H79" s="24"/>
      <c r="I79" s="24"/>
      <c r="J79" s="24"/>
      <c r="K79" s="24"/>
      <c r="L79" s="24"/>
      <c r="M79" s="24"/>
      <c r="N79" s="24"/>
      <c r="O79" s="24"/>
      <c r="P79" s="24"/>
      <c r="Q79" s="24"/>
      <c r="R79" s="24"/>
      <c r="S79" s="24"/>
      <c r="T79" s="24"/>
      <c r="U79" s="24"/>
      <c r="V79" s="24"/>
      <c r="W79" s="24"/>
      <c r="X79" s="24"/>
      <c r="Y79" s="24"/>
      <c r="Z79" s="24"/>
      <c r="AA79" s="24"/>
      <c r="AB79" s="24"/>
      <c r="AC79" s="24"/>
      <c r="AD79" s="24"/>
      <c r="AE79" s="24"/>
      <c r="AF79" s="24"/>
      <c r="AG79" s="24"/>
      <c r="AH79" s="24"/>
      <c r="AI79" s="24"/>
      <c r="AJ79" s="24"/>
      <c r="AK79" s="24"/>
      <c r="AL79" s="24"/>
      <c r="AM79" s="24"/>
      <c r="AN79" s="24"/>
      <c r="AO79" s="24"/>
      <c r="AP79" s="24"/>
      <c r="AQ79" s="24"/>
      <c r="AR79" s="24"/>
      <c r="AS79" s="24"/>
      <c r="AT79" s="24"/>
      <c r="AU79" s="24"/>
      <c r="AV79" s="24"/>
      <c r="AW79" s="24"/>
      <c r="AX79" s="24"/>
      <c r="AY79" s="24"/>
      <c r="AZ79" s="24"/>
      <c r="BA79" s="24"/>
      <c r="BB79" s="24"/>
      <c r="BC79" s="24"/>
      <c r="BD79" s="24"/>
      <c r="BE79" s="24"/>
      <c r="BF79" s="24"/>
      <c r="BG79" s="24"/>
      <c r="BH79" s="24"/>
      <c r="BI79" s="24"/>
    </row>
    <row r="80" spans="2:61" ht="15.75">
      <c r="B80" s="24"/>
      <c r="C80" s="24"/>
      <c r="D80" s="24"/>
      <c r="E80" s="24"/>
      <c r="F80" s="24"/>
      <c r="G80" s="24"/>
      <c r="H80" s="24"/>
      <c r="I80" s="24"/>
      <c r="J80" s="24"/>
      <c r="K80" s="24"/>
      <c r="L80" s="24"/>
      <c r="M80" s="24"/>
      <c r="N80" s="24"/>
      <c r="O80" s="24"/>
      <c r="P80" s="24"/>
      <c r="Q80" s="24"/>
      <c r="R80" s="24"/>
      <c r="S80" s="24"/>
      <c r="T80" s="24"/>
      <c r="U80" s="24"/>
      <c r="V80" s="24"/>
      <c r="W80" s="24"/>
      <c r="X80" s="24"/>
      <c r="Y80" s="24"/>
      <c r="Z80" s="24"/>
      <c r="AA80" s="24"/>
      <c r="AB80" s="24"/>
      <c r="AC80" s="24"/>
      <c r="AD80" s="24"/>
      <c r="AE80" s="24"/>
      <c r="AF80" s="24"/>
      <c r="AG80" s="24"/>
      <c r="AH80" s="24"/>
      <c r="AI80" s="24"/>
      <c r="AJ80" s="24"/>
      <c r="AK80" s="24"/>
      <c r="AL80" s="24"/>
      <c r="AM80" s="24"/>
      <c r="AN80" s="24"/>
      <c r="AO80" s="24"/>
      <c r="AP80" s="24"/>
      <c r="AQ80" s="24"/>
      <c r="AR80" s="24"/>
      <c r="AS80" s="24"/>
      <c r="AT80" s="24"/>
      <c r="AU80" s="24"/>
      <c r="AV80" s="24"/>
      <c r="AW80" s="24"/>
      <c r="AX80" s="24"/>
      <c r="AY80" s="24"/>
      <c r="AZ80" s="24"/>
      <c r="BA80" s="24"/>
      <c r="BB80" s="24"/>
      <c r="BC80" s="24"/>
      <c r="BD80" s="24"/>
      <c r="BE80" s="24"/>
      <c r="BF80" s="24"/>
      <c r="BG80" s="24"/>
      <c r="BH80" s="24"/>
      <c r="BI80" s="24"/>
    </row>
    <row r="81" spans="2:61" ht="15.75">
      <c r="B81" s="24"/>
      <c r="C81" s="24"/>
      <c r="D81" s="24"/>
      <c r="E81" s="24"/>
      <c r="F81" s="24"/>
      <c r="G81" s="24"/>
      <c r="H81" s="24"/>
      <c r="I81" s="24"/>
      <c r="J81" s="24"/>
      <c r="K81" s="24"/>
      <c r="L81" s="24"/>
      <c r="M81" s="24"/>
      <c r="N81" s="24"/>
      <c r="O81" s="24"/>
      <c r="P81" s="24"/>
      <c r="Q81" s="24"/>
      <c r="R81" s="24"/>
      <c r="S81" s="24"/>
      <c r="T81" s="24"/>
      <c r="U81" s="24"/>
      <c r="V81" s="24"/>
      <c r="W81" s="24"/>
      <c r="X81" s="24"/>
      <c r="Y81" s="24"/>
      <c r="Z81" s="24"/>
      <c r="AA81" s="24"/>
      <c r="AB81" s="24"/>
      <c r="AC81" s="24"/>
      <c r="AD81" s="24"/>
      <c r="AE81" s="24"/>
      <c r="AF81" s="24"/>
      <c r="AG81" s="24"/>
      <c r="AH81" s="24"/>
      <c r="AI81" s="24"/>
      <c r="AJ81" s="24"/>
      <c r="AK81" s="24"/>
      <c r="AL81" s="24"/>
      <c r="AM81" s="24"/>
      <c r="AN81" s="24"/>
      <c r="AO81" s="24"/>
      <c r="AP81" s="24"/>
      <c r="AQ81" s="24"/>
      <c r="AR81" s="24"/>
      <c r="AS81" s="24"/>
      <c r="AT81" s="24"/>
      <c r="AU81" s="24"/>
      <c r="AV81" s="24"/>
      <c r="AW81" s="24"/>
      <c r="AX81" s="24"/>
      <c r="AY81" s="24"/>
      <c r="AZ81" s="24"/>
      <c r="BA81" s="24"/>
      <c r="BB81" s="24"/>
      <c r="BC81" s="24"/>
      <c r="BD81" s="24"/>
      <c r="BE81" s="24"/>
      <c r="BF81" s="24"/>
      <c r="BG81" s="24"/>
      <c r="BH81" s="24"/>
      <c r="BI81" s="24"/>
    </row>
    <row r="82" spans="2:61" ht="15.75">
      <c r="B82" s="24"/>
      <c r="C82" s="24"/>
      <c r="D82" s="24"/>
      <c r="E82" s="24"/>
      <c r="F82" s="24"/>
      <c r="G82" s="24"/>
      <c r="H82" s="24"/>
      <c r="I82" s="24"/>
      <c r="J82" s="24"/>
      <c r="K82" s="24"/>
      <c r="L82" s="24"/>
      <c r="M82" s="24"/>
      <c r="N82" s="24"/>
      <c r="O82" s="24"/>
      <c r="P82" s="24"/>
      <c r="Q82" s="24"/>
      <c r="R82" s="24"/>
      <c r="S82" s="24"/>
      <c r="T82" s="24"/>
      <c r="U82" s="24"/>
      <c r="V82" s="24"/>
      <c r="W82" s="24"/>
      <c r="X82" s="24"/>
      <c r="Y82" s="24"/>
      <c r="Z82" s="24"/>
      <c r="AA82" s="24"/>
      <c r="AB82" s="24"/>
      <c r="AC82" s="24"/>
      <c r="AD82" s="24"/>
      <c r="AE82" s="24"/>
      <c r="AF82" s="24"/>
      <c r="AG82" s="24"/>
      <c r="AH82" s="24"/>
      <c r="AI82" s="24"/>
      <c r="AJ82" s="24"/>
      <c r="AK82" s="24"/>
      <c r="AL82" s="24"/>
      <c r="AM82" s="24"/>
      <c r="AN82" s="24"/>
      <c r="AO82" s="24"/>
      <c r="AP82" s="24"/>
      <c r="AQ82" s="24"/>
      <c r="AR82" s="24"/>
      <c r="AS82" s="24"/>
      <c r="AT82" s="24"/>
      <c r="AU82" s="24"/>
      <c r="AV82" s="24"/>
      <c r="AW82" s="24"/>
      <c r="AX82" s="24"/>
      <c r="AY82" s="24"/>
      <c r="AZ82" s="24"/>
      <c r="BA82" s="24"/>
      <c r="BB82" s="24"/>
      <c r="BC82" s="24"/>
      <c r="BD82" s="24"/>
      <c r="BE82" s="24"/>
      <c r="BF82" s="24"/>
      <c r="BG82" s="24"/>
      <c r="BH82" s="24"/>
      <c r="BI82" s="24"/>
    </row>
    <row r="83" spans="2:61" ht="15.75">
      <c r="B83" s="24"/>
      <c r="C83" s="24"/>
      <c r="D83" s="24"/>
      <c r="E83" s="24"/>
      <c r="F83" s="24"/>
      <c r="G83" s="24"/>
      <c r="H83" s="24"/>
      <c r="I83" s="24"/>
      <c r="J83" s="24"/>
      <c r="K83" s="24"/>
      <c r="L83" s="24"/>
      <c r="M83" s="24"/>
      <c r="N83" s="24"/>
      <c r="O83" s="24"/>
      <c r="P83" s="24"/>
      <c r="Q83" s="24"/>
      <c r="R83" s="24"/>
      <c r="S83" s="24"/>
      <c r="T83" s="24"/>
      <c r="U83" s="24"/>
      <c r="V83" s="24"/>
      <c r="W83" s="24"/>
      <c r="X83" s="24"/>
      <c r="Y83" s="24"/>
      <c r="Z83" s="24"/>
      <c r="AA83" s="24"/>
      <c r="AB83" s="24"/>
      <c r="AC83" s="24"/>
      <c r="AD83" s="24"/>
      <c r="AE83" s="24"/>
      <c r="AF83" s="24"/>
      <c r="AG83" s="24"/>
      <c r="AH83" s="24"/>
      <c r="AI83" s="24"/>
      <c r="AJ83" s="24"/>
      <c r="AK83" s="24"/>
      <c r="AL83" s="24"/>
      <c r="AM83" s="24"/>
      <c r="AN83" s="24"/>
      <c r="AO83" s="24"/>
      <c r="AP83" s="24"/>
      <c r="AQ83" s="24"/>
      <c r="AR83" s="24"/>
      <c r="AS83" s="24"/>
      <c r="AT83" s="24"/>
      <c r="AU83" s="24"/>
      <c r="AV83" s="24"/>
      <c r="AW83" s="24"/>
      <c r="AX83" s="24"/>
      <c r="AY83" s="24"/>
      <c r="AZ83" s="24"/>
      <c r="BA83" s="24"/>
      <c r="BB83" s="24"/>
      <c r="BC83" s="24"/>
      <c r="BD83" s="24"/>
      <c r="BE83" s="24"/>
      <c r="BF83" s="24"/>
      <c r="BG83" s="24"/>
      <c r="BH83" s="24"/>
      <c r="BI83" s="24"/>
    </row>
    <row r="84" spans="2:61" ht="15.75">
      <c r="B84" s="24"/>
      <c r="C84" s="24"/>
      <c r="D84" s="24"/>
      <c r="E84" s="24"/>
      <c r="F84" s="24"/>
      <c r="G84" s="24"/>
      <c r="H84" s="24"/>
      <c r="I84" s="24"/>
      <c r="J84" s="24"/>
      <c r="K84" s="24"/>
      <c r="L84" s="24"/>
      <c r="M84" s="24"/>
      <c r="N84" s="24"/>
      <c r="O84" s="24"/>
      <c r="P84" s="24"/>
      <c r="Q84" s="24"/>
      <c r="R84" s="24"/>
      <c r="S84" s="24"/>
      <c r="T84" s="24"/>
      <c r="U84" s="24"/>
      <c r="V84" s="24"/>
      <c r="W84" s="24"/>
      <c r="X84" s="24"/>
      <c r="Y84" s="24"/>
      <c r="Z84" s="24"/>
      <c r="AA84" s="24"/>
      <c r="AB84" s="24"/>
      <c r="AC84" s="24"/>
      <c r="AD84" s="24"/>
      <c r="AE84" s="24"/>
      <c r="AF84" s="24"/>
      <c r="AG84" s="24"/>
      <c r="AH84" s="24"/>
      <c r="AI84" s="24"/>
      <c r="AJ84" s="24"/>
      <c r="AK84" s="24"/>
      <c r="AL84" s="24"/>
      <c r="AM84" s="24"/>
      <c r="AN84" s="24"/>
      <c r="AO84" s="24"/>
      <c r="AP84" s="24"/>
      <c r="AQ84" s="24"/>
      <c r="AR84" s="24"/>
      <c r="AS84" s="24"/>
      <c r="AT84" s="24"/>
      <c r="AU84" s="24"/>
      <c r="AV84" s="24"/>
      <c r="AW84" s="24"/>
      <c r="AX84" s="24"/>
      <c r="AY84" s="24"/>
      <c r="AZ84" s="24"/>
      <c r="BA84" s="24"/>
      <c r="BB84" s="24"/>
      <c r="BC84" s="24"/>
      <c r="BD84" s="24"/>
      <c r="BE84" s="24"/>
      <c r="BF84" s="24"/>
      <c r="BG84" s="24"/>
      <c r="BH84" s="24"/>
      <c r="BI84" s="24"/>
    </row>
    <row r="85" spans="2:61" ht="15.75">
      <c r="B85" s="24"/>
      <c r="C85" s="24"/>
      <c r="D85" s="24"/>
      <c r="E85" s="24"/>
      <c r="F85" s="24"/>
      <c r="G85" s="24"/>
      <c r="H85" s="24"/>
      <c r="I85" s="24"/>
      <c r="J85" s="24"/>
      <c r="K85" s="24"/>
      <c r="L85" s="24"/>
      <c r="M85" s="24"/>
      <c r="N85" s="24"/>
      <c r="O85" s="24"/>
      <c r="P85" s="24"/>
      <c r="Q85" s="24"/>
      <c r="R85" s="24"/>
      <c r="S85" s="24"/>
      <c r="T85" s="24"/>
      <c r="U85" s="24"/>
      <c r="V85" s="24"/>
      <c r="W85" s="24"/>
      <c r="X85" s="24"/>
      <c r="Y85" s="24"/>
      <c r="Z85" s="24"/>
      <c r="AA85" s="24"/>
      <c r="AB85" s="24"/>
      <c r="AC85" s="24"/>
      <c r="AD85" s="24"/>
      <c r="AE85" s="24"/>
      <c r="AF85" s="24"/>
      <c r="AG85" s="24"/>
      <c r="AH85" s="24"/>
      <c r="AI85" s="24"/>
      <c r="AJ85" s="24"/>
      <c r="AK85" s="24"/>
      <c r="AL85" s="24"/>
      <c r="AM85" s="24"/>
      <c r="AN85" s="24"/>
      <c r="AO85" s="24"/>
      <c r="AP85" s="24"/>
      <c r="AQ85" s="24"/>
      <c r="AR85" s="24"/>
      <c r="AS85" s="24"/>
      <c r="AT85" s="24"/>
      <c r="AU85" s="24"/>
      <c r="AV85" s="24"/>
      <c r="AW85" s="24"/>
      <c r="AX85" s="24"/>
      <c r="AY85" s="24"/>
      <c r="AZ85" s="24"/>
      <c r="BA85" s="24"/>
      <c r="BB85" s="24"/>
      <c r="BC85" s="24"/>
      <c r="BD85" s="24"/>
      <c r="BE85" s="24"/>
      <c r="BF85" s="24"/>
      <c r="BG85" s="24"/>
      <c r="BH85" s="24"/>
      <c r="BI85" s="24"/>
    </row>
  </sheetData>
  <mergeCells count="6">
    <mergeCell ref="C7:E7"/>
    <mergeCell ref="B2:D2"/>
    <mergeCell ref="G2:I2"/>
    <mergeCell ref="I3:I4"/>
    <mergeCell ref="C5:H5"/>
    <mergeCell ref="C6:H6"/>
  </mergeCells>
  <printOptions horizontalCentered="1"/>
  <pageMargins left="0" right="0" top="0.39370078740157483" bottom="0.39370078740157483" header="0" footer="0"/>
  <pageSetup paperSize="9" orientation="landscape" horizontalDpi="4294967293" r:id="rId1"/>
  <headerFooter alignWithMargins="0"/>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B1BBD4-E708-4166-91E7-C61C42DC424C}">
  <sheetPr>
    <tabColor indexed="35"/>
    <pageSetUpPr fitToPage="1"/>
  </sheetPr>
  <dimension ref="A1:EN19"/>
  <sheetViews>
    <sheetView showGridLines="0" zoomScaleNormal="100" zoomScaleSheetLayoutView="100" workbookViewId="0">
      <selection activeCell="AO11" sqref="AO11"/>
    </sheetView>
  </sheetViews>
  <sheetFormatPr baseColWidth="10" defaultRowHeight="12.75"/>
  <cols>
    <col min="1" max="1" width="1.85546875" style="1" customWidth="1"/>
    <col min="2" max="37" width="4" style="1" customWidth="1"/>
    <col min="38" max="38" width="3" style="1" customWidth="1"/>
    <col min="39" max="16384" width="11.42578125" style="1"/>
  </cols>
  <sheetData>
    <row r="1" spans="1:144" ht="13.5" thickBot="1">
      <c r="A1" s="191"/>
      <c r="B1" s="191"/>
      <c r="C1" s="191"/>
      <c r="D1" s="191"/>
      <c r="E1" s="191"/>
      <c r="F1" s="191"/>
      <c r="G1" s="191"/>
      <c r="H1" s="191"/>
      <c r="I1" s="191"/>
      <c r="J1" s="191"/>
      <c r="K1" s="191"/>
      <c r="L1" s="191"/>
      <c r="M1" s="191"/>
      <c r="N1" s="191"/>
      <c r="O1" s="191"/>
      <c r="P1" s="191"/>
      <c r="Q1" s="191"/>
      <c r="R1" s="191"/>
      <c r="S1" s="191"/>
      <c r="T1" s="191"/>
      <c r="U1" s="191"/>
      <c r="V1" s="191"/>
      <c r="W1" s="191"/>
      <c r="X1" s="191"/>
      <c r="Y1" s="191"/>
      <c r="Z1" s="191"/>
      <c r="AA1" s="191"/>
      <c r="AB1" s="191"/>
      <c r="AC1" s="191"/>
      <c r="AD1" s="191"/>
      <c r="AE1" s="191"/>
      <c r="AF1" s="191"/>
      <c r="AG1" s="191"/>
      <c r="AH1" s="191"/>
      <c r="AI1" s="191"/>
      <c r="AJ1" s="191"/>
      <c r="AK1" s="191"/>
      <c r="AL1" s="191"/>
    </row>
    <row r="2" spans="1:144" s="51" customFormat="1" ht="15" customHeight="1">
      <c r="A2" s="191"/>
      <c r="B2" s="8870" t="s">
        <v>45</v>
      </c>
      <c r="C2" s="8871"/>
      <c r="D2" s="8871"/>
      <c r="E2" s="8871"/>
      <c r="F2" s="8871"/>
      <c r="G2" s="8872"/>
      <c r="H2" s="5615" t="s">
        <v>220</v>
      </c>
      <c r="I2" s="5616"/>
      <c r="J2" s="5616"/>
      <c r="K2" s="5616"/>
      <c r="L2" s="5616"/>
      <c r="M2" s="5616"/>
      <c r="N2" s="5616"/>
      <c r="O2" s="5616"/>
      <c r="P2" s="5616"/>
      <c r="Q2" s="5616"/>
      <c r="R2" s="5616"/>
      <c r="S2" s="5616"/>
      <c r="T2" s="5616"/>
      <c r="U2" s="5616"/>
      <c r="V2" s="5616"/>
      <c r="W2" s="5616"/>
      <c r="X2" s="5616"/>
      <c r="Y2" s="5616"/>
      <c r="Z2" s="5616"/>
      <c r="AA2" s="5616"/>
      <c r="AB2" s="5617"/>
      <c r="AC2" s="8876" t="s">
        <v>221</v>
      </c>
      <c r="AD2" s="8877"/>
      <c r="AE2" s="8877"/>
      <c r="AF2" s="8877"/>
      <c r="AG2" s="8877"/>
      <c r="AH2" s="8877"/>
      <c r="AI2" s="8877"/>
      <c r="AJ2" s="8877"/>
      <c r="AK2" s="8878"/>
      <c r="DQ2" s="191"/>
      <c r="DR2" s="191"/>
      <c r="DS2" s="191"/>
      <c r="DT2" s="191"/>
      <c r="DU2" s="191"/>
      <c r="DV2" s="191"/>
      <c r="DW2" s="191"/>
      <c r="DX2" s="191"/>
      <c r="DY2" s="191"/>
      <c r="DZ2" s="191"/>
      <c r="EA2" s="191"/>
      <c r="EB2" s="191"/>
      <c r="EC2" s="191"/>
      <c r="ED2" s="191"/>
      <c r="EE2" s="191"/>
      <c r="EF2" s="191"/>
      <c r="EG2" s="191"/>
      <c r="EH2" s="191"/>
      <c r="EI2" s="191"/>
      <c r="EJ2" s="191"/>
      <c r="EK2" s="191"/>
      <c r="EL2" s="191"/>
      <c r="EM2" s="191"/>
      <c r="EN2" s="191"/>
    </row>
    <row r="3" spans="1:144" s="51" customFormat="1" ht="15" customHeight="1">
      <c r="A3" s="191"/>
      <c r="B3" s="8873"/>
      <c r="C3" s="8874"/>
      <c r="D3" s="8874"/>
      <c r="E3" s="8874"/>
      <c r="F3" s="8874"/>
      <c r="G3" s="8875"/>
      <c r="H3" s="5160"/>
      <c r="I3" s="5161"/>
      <c r="J3" s="5161"/>
      <c r="K3" s="5161"/>
      <c r="L3" s="5161"/>
      <c r="M3" s="5161"/>
      <c r="N3" s="5161"/>
      <c r="O3" s="5161"/>
      <c r="P3" s="5161"/>
      <c r="Q3" s="5161"/>
      <c r="R3" s="5161"/>
      <c r="S3" s="5161"/>
      <c r="T3" s="5161"/>
      <c r="U3" s="5161"/>
      <c r="V3" s="5161"/>
      <c r="W3" s="5161"/>
      <c r="X3" s="5161"/>
      <c r="Y3" s="5161"/>
      <c r="Z3" s="5161"/>
      <c r="AA3" s="5161"/>
      <c r="AB3" s="5162"/>
      <c r="AC3" s="8879" t="s">
        <v>222</v>
      </c>
      <c r="AD3" s="8880"/>
      <c r="AE3" s="8880"/>
      <c r="AF3" s="8880"/>
      <c r="AG3" s="8880"/>
      <c r="AH3" s="8880"/>
      <c r="AI3" s="8880"/>
      <c r="AJ3" s="8880"/>
      <c r="AK3" s="8881"/>
      <c r="DQ3" s="191"/>
      <c r="DR3" s="191"/>
      <c r="DS3" s="191"/>
      <c r="DT3" s="191"/>
      <c r="DU3" s="191"/>
      <c r="DV3" s="191"/>
      <c r="DW3" s="191"/>
      <c r="DX3" s="191"/>
      <c r="DY3" s="191"/>
      <c r="DZ3" s="191"/>
      <c r="EA3" s="191"/>
      <c r="EB3" s="191"/>
      <c r="EC3" s="191"/>
      <c r="ED3" s="191"/>
      <c r="EE3" s="191"/>
      <c r="EF3" s="191"/>
      <c r="EG3" s="191"/>
      <c r="EH3" s="191"/>
      <c r="EI3" s="191"/>
      <c r="EJ3" s="191"/>
      <c r="EK3" s="191"/>
      <c r="EL3" s="191"/>
      <c r="EM3" s="191"/>
      <c r="EN3" s="191"/>
    </row>
    <row r="4" spans="1:144" s="51" customFormat="1" ht="15" customHeight="1">
      <c r="A4" s="191"/>
      <c r="B4" s="8873"/>
      <c r="C4" s="8874"/>
      <c r="D4" s="8874"/>
      <c r="E4" s="8874"/>
      <c r="F4" s="8874"/>
      <c r="G4" s="8875"/>
      <c r="H4" s="5160"/>
      <c r="I4" s="5161"/>
      <c r="J4" s="5161"/>
      <c r="K4" s="5161"/>
      <c r="L4" s="5161"/>
      <c r="M4" s="5161"/>
      <c r="N4" s="5161"/>
      <c r="O4" s="5161"/>
      <c r="P4" s="5161"/>
      <c r="Q4" s="5161"/>
      <c r="R4" s="5161"/>
      <c r="S4" s="5161"/>
      <c r="T4" s="5161"/>
      <c r="U4" s="5161"/>
      <c r="V4" s="5161"/>
      <c r="W4" s="5161"/>
      <c r="X4" s="5161"/>
      <c r="Y4" s="5161"/>
      <c r="Z4" s="5161"/>
      <c r="AA4" s="5161"/>
      <c r="AB4" s="5162"/>
      <c r="AC4" s="5226" t="s">
        <v>223</v>
      </c>
      <c r="AD4" s="5174"/>
      <c r="AE4" s="5174"/>
      <c r="AF4" s="5174"/>
      <c r="AG4" s="5174"/>
      <c r="AH4" s="5174"/>
      <c r="AI4" s="5174"/>
      <c r="AJ4" s="5174"/>
      <c r="AK4" s="5618"/>
      <c r="DQ4" s="191"/>
      <c r="DR4" s="191"/>
      <c r="DS4" s="191"/>
      <c r="DT4" s="191"/>
      <c r="DU4" s="191"/>
      <c r="DV4" s="191"/>
      <c r="DW4" s="191"/>
      <c r="DX4" s="191"/>
      <c r="DY4" s="191"/>
      <c r="DZ4" s="191"/>
      <c r="EA4" s="191"/>
      <c r="EB4" s="191"/>
      <c r="EC4" s="191"/>
      <c r="ED4" s="191"/>
      <c r="EE4" s="191"/>
      <c r="EF4" s="191"/>
      <c r="EG4" s="191"/>
      <c r="EH4" s="191"/>
      <c r="EI4" s="191"/>
      <c r="EJ4" s="191"/>
      <c r="EK4" s="191"/>
      <c r="EL4" s="191"/>
      <c r="EM4" s="191"/>
      <c r="EN4" s="191"/>
    </row>
    <row r="5" spans="1:144" s="51" customFormat="1" ht="15" customHeight="1">
      <c r="A5" s="191"/>
      <c r="B5" s="8873"/>
      <c r="C5" s="8874"/>
      <c r="D5" s="8874"/>
      <c r="E5" s="8874"/>
      <c r="F5" s="8874"/>
      <c r="G5" s="8875"/>
      <c r="H5" s="8882" t="s">
        <v>274</v>
      </c>
      <c r="I5" s="8883"/>
      <c r="J5" s="8883"/>
      <c r="K5" s="8883"/>
      <c r="L5" s="8883"/>
      <c r="M5" s="8883"/>
      <c r="N5" s="8883"/>
      <c r="O5" s="8883"/>
      <c r="P5" s="8883"/>
      <c r="Q5" s="8883"/>
      <c r="R5" s="8883"/>
      <c r="S5" s="8883"/>
      <c r="T5" s="8883"/>
      <c r="U5" s="8883"/>
      <c r="V5" s="8883"/>
      <c r="W5" s="8883"/>
      <c r="X5" s="8883"/>
      <c r="Y5" s="8883"/>
      <c r="Z5" s="8883"/>
      <c r="AA5" s="8883"/>
      <c r="AB5" s="8884"/>
      <c r="AC5" s="5226" t="s">
        <v>50</v>
      </c>
      <c r="AD5" s="5174"/>
      <c r="AE5" s="5174"/>
      <c r="AF5" s="5174"/>
      <c r="AG5" s="5174"/>
      <c r="AH5" s="5174"/>
      <c r="AI5" s="5174"/>
      <c r="AJ5" s="5174"/>
      <c r="AK5" s="5618"/>
      <c r="DQ5" s="191"/>
      <c r="DR5" s="191"/>
      <c r="DS5" s="191"/>
      <c r="DT5" s="191"/>
      <c r="DU5" s="191"/>
      <c r="DV5" s="191"/>
      <c r="DW5" s="191"/>
      <c r="DX5" s="191"/>
      <c r="DY5" s="191"/>
      <c r="DZ5" s="191"/>
      <c r="EA5" s="191"/>
      <c r="EB5" s="191"/>
      <c r="EC5" s="191"/>
      <c r="ED5" s="191"/>
      <c r="EE5" s="191"/>
      <c r="EF5" s="191"/>
      <c r="EG5" s="191"/>
      <c r="EH5" s="191"/>
      <c r="EI5" s="191"/>
      <c r="EJ5" s="191"/>
      <c r="EK5" s="191"/>
      <c r="EL5" s="191"/>
      <c r="EM5" s="191"/>
      <c r="EN5" s="191"/>
    </row>
    <row r="6" spans="1:144" s="51" customFormat="1" ht="15" customHeight="1">
      <c r="A6" s="191"/>
      <c r="B6" s="8873"/>
      <c r="C6" s="8874"/>
      <c r="D6" s="8874"/>
      <c r="E6" s="8874"/>
      <c r="F6" s="8874"/>
      <c r="G6" s="8875"/>
      <c r="H6" s="8885"/>
      <c r="I6" s="8886"/>
      <c r="J6" s="8886"/>
      <c r="K6" s="8886"/>
      <c r="L6" s="8886"/>
      <c r="M6" s="8886"/>
      <c r="N6" s="8886"/>
      <c r="O6" s="8886"/>
      <c r="P6" s="8886"/>
      <c r="Q6" s="8886"/>
      <c r="R6" s="8886"/>
      <c r="S6" s="8886"/>
      <c r="T6" s="8886"/>
      <c r="U6" s="8886"/>
      <c r="V6" s="8886"/>
      <c r="W6" s="8886"/>
      <c r="X6" s="8886"/>
      <c r="Y6" s="8886"/>
      <c r="Z6" s="8886"/>
      <c r="AA6" s="8886"/>
      <c r="AB6" s="8887"/>
      <c r="AC6" s="5619" t="s">
        <v>225</v>
      </c>
      <c r="AD6" s="5299"/>
      <c r="AE6" s="5299"/>
      <c r="AF6" s="5299"/>
      <c r="AG6" s="5299"/>
      <c r="AH6" s="5299"/>
      <c r="AI6" s="5299"/>
      <c r="AJ6" s="5299"/>
      <c r="AK6" s="5620"/>
      <c r="DQ6" s="191"/>
      <c r="DR6" s="191"/>
      <c r="DS6" s="191"/>
      <c r="DT6" s="191"/>
      <c r="DU6" s="191"/>
      <c r="DV6" s="191"/>
      <c r="DW6" s="191"/>
      <c r="DX6" s="191"/>
      <c r="DY6" s="191"/>
      <c r="DZ6" s="191"/>
      <c r="EA6" s="191"/>
      <c r="EB6" s="191"/>
      <c r="EC6" s="191"/>
      <c r="ED6" s="191"/>
      <c r="EE6" s="191"/>
      <c r="EF6" s="191"/>
      <c r="EG6" s="191"/>
      <c r="EH6" s="191"/>
      <c r="EI6" s="191"/>
      <c r="EJ6" s="191"/>
      <c r="EK6" s="191"/>
      <c r="EL6" s="191"/>
      <c r="EM6" s="191"/>
      <c r="EN6" s="191"/>
    </row>
    <row r="7" spans="1:144" s="51" customFormat="1" ht="15" customHeight="1" thickBot="1">
      <c r="A7" s="191"/>
      <c r="B7" s="247" t="s">
        <v>52</v>
      </c>
      <c r="C7" s="248"/>
      <c r="D7" s="248"/>
      <c r="E7" s="249" t="str">
        <f ca="1">CELL("nomfichier")</f>
        <v>D:\Données\1.UPRT\0-UPRT.fait\1-UPRT.FR-SITE-WEB\ff-fiches-fabrications\ff.fiches.fabrication.2023\ffr.restaurant.2023\[S_SOYEZ.CREATIFS.xlsx]Divers</v>
      </c>
      <c r="F7" s="195"/>
      <c r="G7" s="195"/>
      <c r="H7" s="195"/>
      <c r="I7" s="195"/>
      <c r="J7" s="195"/>
      <c r="K7" s="196"/>
      <c r="L7" s="195"/>
      <c r="M7" s="195"/>
      <c r="N7" s="195"/>
      <c r="O7" s="195"/>
      <c r="P7" s="195"/>
      <c r="Q7" s="195"/>
      <c r="R7" s="195"/>
      <c r="S7" s="195"/>
      <c r="T7" s="195"/>
      <c r="U7" s="195"/>
      <c r="V7" s="195"/>
      <c r="W7" s="195"/>
      <c r="X7" s="195"/>
      <c r="Y7" s="195"/>
      <c r="Z7" s="195"/>
      <c r="AA7" s="195"/>
      <c r="AB7" s="195"/>
      <c r="AC7" s="195"/>
      <c r="AD7" s="195"/>
      <c r="AE7" s="195"/>
      <c r="AF7" s="195"/>
      <c r="AG7" s="195"/>
      <c r="AH7" s="195"/>
      <c r="AI7" s="195"/>
      <c r="AJ7" s="195"/>
      <c r="AK7" s="197"/>
      <c r="DQ7" s="191"/>
      <c r="DR7" s="191"/>
      <c r="DS7" s="191"/>
      <c r="DT7" s="191"/>
      <c r="DU7" s="191"/>
      <c r="DV7" s="191"/>
      <c r="DW7" s="191"/>
      <c r="DX7" s="191"/>
      <c r="DY7" s="191"/>
      <c r="DZ7" s="191"/>
      <c r="EA7" s="191"/>
      <c r="EB7" s="191"/>
      <c r="EC7" s="191"/>
      <c r="ED7" s="191"/>
      <c r="EE7" s="191"/>
      <c r="EF7" s="191"/>
      <c r="EG7" s="191"/>
      <c r="EH7" s="191"/>
      <c r="EI7" s="191"/>
      <c r="EJ7" s="191"/>
      <c r="EK7" s="191"/>
      <c r="EL7" s="191"/>
      <c r="EM7" s="191"/>
      <c r="EN7" s="191"/>
    </row>
    <row r="8" spans="1:144">
      <c r="A8" s="191"/>
      <c r="B8" s="191"/>
      <c r="C8" s="191"/>
      <c r="D8" s="191"/>
      <c r="E8" s="191"/>
      <c r="F8" s="191"/>
      <c r="G8" s="191"/>
      <c r="H8" s="191"/>
      <c r="I8" s="191"/>
      <c r="J8" s="191"/>
      <c r="K8" s="191"/>
      <c r="L8" s="191"/>
      <c r="M8" s="191"/>
      <c r="N8" s="191"/>
      <c r="O8" s="191"/>
      <c r="P8" s="191"/>
      <c r="Q8" s="191"/>
      <c r="R8" s="191"/>
      <c r="S8" s="191"/>
      <c r="T8" s="191"/>
      <c r="U8" s="191"/>
      <c r="V8" s="191"/>
      <c r="W8" s="191"/>
      <c r="X8" s="191"/>
      <c r="Y8" s="191"/>
      <c r="Z8" s="191"/>
      <c r="AA8" s="191"/>
      <c r="AB8" s="191"/>
      <c r="AC8" s="191"/>
      <c r="AD8" s="191"/>
      <c r="AE8" s="191"/>
      <c r="AF8" s="191"/>
      <c r="AG8" s="191"/>
      <c r="AH8" s="191"/>
      <c r="AI8" s="191"/>
      <c r="AJ8" s="191"/>
      <c r="AK8" s="191"/>
      <c r="AL8" s="191"/>
    </row>
    <row r="9" spans="1:144">
      <c r="A9" s="191"/>
      <c r="B9" s="191"/>
      <c r="C9" s="191"/>
      <c r="D9" s="191"/>
      <c r="E9" s="191"/>
      <c r="F9" s="191"/>
      <c r="G9" s="191"/>
      <c r="H9" s="191"/>
      <c r="I9" s="191"/>
      <c r="J9" s="191"/>
      <c r="K9" s="191"/>
      <c r="L9" s="191"/>
      <c r="M9" s="191"/>
      <c r="N9" s="191"/>
      <c r="O9" s="191"/>
      <c r="P9" s="191"/>
      <c r="Q9" s="191"/>
      <c r="R9" s="191"/>
      <c r="S9" s="191"/>
      <c r="T9" s="191"/>
      <c r="U9" s="191"/>
      <c r="V9" s="191"/>
      <c r="W9" s="191"/>
      <c r="X9" s="191"/>
      <c r="Y9" s="191"/>
      <c r="Z9" s="191"/>
      <c r="AA9" s="191"/>
      <c r="AB9" s="191"/>
      <c r="AC9" s="191"/>
      <c r="AD9" s="191"/>
      <c r="AE9" s="191"/>
      <c r="AF9" s="191"/>
      <c r="AG9" s="191"/>
      <c r="AH9" s="191"/>
      <c r="AI9" s="191"/>
      <c r="AJ9" s="191"/>
      <c r="AK9" s="191"/>
      <c r="AL9" s="191"/>
    </row>
    <row r="10" spans="1:144" s="191" customFormat="1" ht="18" customHeight="1">
      <c r="B10" s="221" t="s">
        <v>267</v>
      </c>
      <c r="D10" s="290">
        <v>0</v>
      </c>
      <c r="E10" s="291"/>
      <c r="F10" s="8893">
        <v>15</v>
      </c>
      <c r="G10" s="8893"/>
      <c r="H10" s="8893">
        <v>30</v>
      </c>
      <c r="I10" s="8893"/>
      <c r="J10" s="8893">
        <v>45</v>
      </c>
      <c r="K10" s="8893"/>
      <c r="L10" s="292">
        <v>1</v>
      </c>
      <c r="M10" s="293" t="s">
        <v>268</v>
      </c>
      <c r="N10" s="8893">
        <v>15</v>
      </c>
      <c r="O10" s="8893"/>
      <c r="P10" s="8893">
        <v>30</v>
      </c>
      <c r="Q10" s="8893"/>
      <c r="R10" s="8893">
        <v>45</v>
      </c>
      <c r="S10" s="8893"/>
      <c r="T10" s="292">
        <v>2</v>
      </c>
      <c r="U10" s="293" t="s">
        <v>268</v>
      </c>
      <c r="V10" s="8893">
        <v>15</v>
      </c>
      <c r="W10" s="8893"/>
      <c r="X10" s="8893">
        <v>30</v>
      </c>
      <c r="Y10" s="8893"/>
      <c r="Z10" s="8893">
        <v>45</v>
      </c>
      <c r="AA10" s="8893"/>
      <c r="AB10" s="292">
        <v>3</v>
      </c>
      <c r="AC10" s="293" t="s">
        <v>268</v>
      </c>
      <c r="AD10" s="8893">
        <v>15</v>
      </c>
      <c r="AE10" s="8893"/>
      <c r="AF10" s="8893">
        <v>30</v>
      </c>
      <c r="AG10" s="8893"/>
      <c r="AH10" s="8893">
        <v>45</v>
      </c>
      <c r="AI10" s="8893"/>
      <c r="AJ10" s="292">
        <v>4</v>
      </c>
      <c r="AK10" s="293" t="s">
        <v>268</v>
      </c>
    </row>
    <row r="11" spans="1:144" s="191" customFormat="1" ht="18" customHeight="1">
      <c r="B11" s="220" t="s">
        <v>269</v>
      </c>
      <c r="C11" s="294"/>
      <c r="D11" s="295">
        <v>7</v>
      </c>
      <c r="E11" s="296">
        <v>0</v>
      </c>
      <c r="F11" s="295">
        <v>7</v>
      </c>
      <c r="G11" s="296">
        <v>15</v>
      </c>
      <c r="H11" s="295">
        <v>7</v>
      </c>
      <c r="I11" s="296">
        <v>30</v>
      </c>
      <c r="J11" s="295">
        <v>7</v>
      </c>
      <c r="K11" s="296">
        <v>45</v>
      </c>
      <c r="L11" s="295">
        <v>8</v>
      </c>
      <c r="M11" s="296">
        <v>0</v>
      </c>
      <c r="N11" s="295">
        <v>8</v>
      </c>
      <c r="O11" s="296">
        <v>15</v>
      </c>
      <c r="P11" s="295">
        <v>8</v>
      </c>
      <c r="Q11" s="296">
        <v>30</v>
      </c>
      <c r="R11" s="295">
        <v>8</v>
      </c>
      <c r="S11" s="296">
        <v>45</v>
      </c>
      <c r="T11" s="295">
        <v>9</v>
      </c>
      <c r="U11" s="296">
        <v>0</v>
      </c>
      <c r="V11" s="295">
        <v>9</v>
      </c>
      <c r="W11" s="296">
        <v>15</v>
      </c>
      <c r="X11" s="295">
        <v>9</v>
      </c>
      <c r="Y11" s="296">
        <v>30</v>
      </c>
      <c r="Z11" s="295">
        <v>9</v>
      </c>
      <c r="AA11" s="296">
        <v>45</v>
      </c>
      <c r="AB11" s="295">
        <v>10</v>
      </c>
      <c r="AC11" s="296">
        <v>0</v>
      </c>
      <c r="AD11" s="295">
        <v>10</v>
      </c>
      <c r="AE11" s="296">
        <v>15</v>
      </c>
      <c r="AF11" s="295">
        <v>10</v>
      </c>
      <c r="AG11" s="296">
        <v>30</v>
      </c>
      <c r="AH11" s="295">
        <v>10</v>
      </c>
      <c r="AI11" s="296">
        <v>45</v>
      </c>
      <c r="AJ11" s="295">
        <v>11</v>
      </c>
      <c r="AK11" s="296">
        <v>0</v>
      </c>
    </row>
    <row r="12" spans="1:144" s="191" customFormat="1" ht="18" customHeight="1">
      <c r="B12" s="297" t="s">
        <v>270</v>
      </c>
      <c r="C12" s="298"/>
      <c r="D12" s="299"/>
      <c r="E12" s="300"/>
      <c r="F12" s="299"/>
      <c r="G12" s="300"/>
      <c r="H12" s="299"/>
      <c r="I12" s="300"/>
      <c r="J12" s="299"/>
      <c r="K12" s="300"/>
      <c r="L12" s="299"/>
      <c r="M12" s="300"/>
      <c r="N12" s="299"/>
      <c r="O12" s="300"/>
      <c r="P12" s="299"/>
      <c r="Q12" s="300"/>
      <c r="R12" s="299"/>
      <c r="S12" s="300"/>
      <c r="T12" s="299"/>
      <c r="U12" s="300"/>
      <c r="V12" s="299"/>
      <c r="W12" s="300"/>
      <c r="X12" s="299"/>
      <c r="Y12" s="300"/>
      <c r="Z12" s="299"/>
      <c r="AA12" s="300"/>
      <c r="AB12" s="299"/>
      <c r="AC12" s="300"/>
      <c r="AD12" s="299"/>
      <c r="AE12" s="300"/>
      <c r="AF12" s="299"/>
      <c r="AG12" s="300"/>
      <c r="AH12" s="299"/>
      <c r="AI12" s="300"/>
      <c r="AJ12" s="299"/>
      <c r="AK12" s="300"/>
    </row>
    <row r="13" spans="1:144" s="191" customFormat="1" ht="18" customHeight="1">
      <c r="B13" s="301" t="s">
        <v>271</v>
      </c>
      <c r="C13" s="302"/>
      <c r="D13" s="303"/>
      <c r="E13" s="304"/>
      <c r="F13" s="303"/>
      <c r="G13" s="304"/>
      <c r="H13" s="303"/>
      <c r="I13" s="304"/>
      <c r="J13" s="303"/>
      <c r="K13" s="304"/>
      <c r="L13" s="303"/>
      <c r="M13" s="304"/>
      <c r="N13" s="303"/>
      <c r="O13" s="304"/>
      <c r="P13" s="303"/>
      <c r="Q13" s="304"/>
      <c r="R13" s="303"/>
      <c r="S13" s="304"/>
      <c r="T13" s="303"/>
      <c r="U13" s="304"/>
      <c r="V13" s="303"/>
      <c r="W13" s="304"/>
      <c r="X13" s="303"/>
      <c r="Y13" s="304"/>
      <c r="Z13" s="303"/>
      <c r="AA13" s="304"/>
      <c r="AB13" s="303"/>
      <c r="AC13" s="304"/>
      <c r="AD13" s="303"/>
      <c r="AE13" s="304"/>
      <c r="AF13" s="303"/>
      <c r="AG13" s="304"/>
      <c r="AH13" s="303"/>
      <c r="AI13" s="304"/>
      <c r="AJ13" s="303"/>
      <c r="AK13" s="304"/>
    </row>
    <row r="14" spans="1:144" s="191" customFormat="1" ht="18" customHeight="1">
      <c r="B14" s="305" t="s">
        <v>272</v>
      </c>
      <c r="C14" s="306"/>
      <c r="D14" s="307"/>
      <c r="E14" s="308"/>
      <c r="F14" s="307"/>
      <c r="G14" s="308"/>
      <c r="H14" s="307"/>
      <c r="I14" s="308"/>
      <c r="J14" s="307"/>
      <c r="K14" s="308"/>
      <c r="L14" s="307"/>
      <c r="M14" s="308"/>
      <c r="N14" s="307"/>
      <c r="O14" s="308"/>
      <c r="P14" s="307"/>
      <c r="Q14" s="308"/>
      <c r="R14" s="307"/>
      <c r="S14" s="308"/>
      <c r="T14" s="307"/>
      <c r="U14" s="308"/>
      <c r="V14" s="307"/>
      <c r="W14" s="308"/>
      <c r="X14" s="307"/>
      <c r="Y14" s="308"/>
      <c r="Z14" s="307"/>
      <c r="AA14" s="308"/>
      <c r="AB14" s="307"/>
      <c r="AC14" s="308"/>
      <c r="AD14" s="307"/>
      <c r="AE14" s="308"/>
      <c r="AF14" s="307"/>
      <c r="AG14" s="308"/>
      <c r="AH14" s="307"/>
      <c r="AI14" s="308"/>
      <c r="AJ14" s="307"/>
      <c r="AK14" s="308"/>
    </row>
    <row r="15" spans="1:144" s="191" customFormat="1" ht="18" customHeight="1">
      <c r="B15" s="309" t="s">
        <v>273</v>
      </c>
      <c r="C15" s="310"/>
      <c r="D15" s="311"/>
      <c r="E15" s="312"/>
      <c r="F15" s="311"/>
      <c r="G15" s="312"/>
      <c r="H15" s="311"/>
      <c r="I15" s="312"/>
      <c r="J15" s="311"/>
      <c r="K15" s="312"/>
      <c r="L15" s="311"/>
      <c r="M15" s="312"/>
      <c r="N15" s="311"/>
      <c r="O15" s="312"/>
      <c r="P15" s="311"/>
      <c r="Q15" s="312"/>
      <c r="R15" s="311"/>
      <c r="S15" s="312"/>
      <c r="T15" s="311"/>
      <c r="U15" s="312"/>
      <c r="V15" s="311"/>
      <c r="W15" s="312"/>
      <c r="X15" s="311"/>
      <c r="Y15" s="312"/>
      <c r="Z15" s="311"/>
      <c r="AA15" s="312"/>
      <c r="AB15" s="311"/>
      <c r="AC15" s="312"/>
      <c r="AD15" s="311"/>
      <c r="AE15" s="312"/>
      <c r="AF15" s="311"/>
      <c r="AG15" s="312"/>
      <c r="AH15" s="311"/>
      <c r="AI15" s="312"/>
      <c r="AJ15" s="311"/>
      <c r="AK15" s="312"/>
    </row>
    <row r="16" spans="1:144" ht="21.95" customHeight="1">
      <c r="A16" s="191"/>
      <c r="B16" s="221"/>
      <c r="C16" s="191"/>
      <c r="D16" s="191"/>
      <c r="E16" s="191"/>
      <c r="F16" s="191"/>
      <c r="G16" s="191"/>
      <c r="H16" s="191"/>
      <c r="I16" s="191"/>
      <c r="J16" s="191"/>
      <c r="K16" s="191"/>
      <c r="L16" s="191"/>
      <c r="M16" s="191"/>
      <c r="N16" s="191"/>
      <c r="O16" s="191"/>
      <c r="P16" s="191"/>
      <c r="Q16" s="314"/>
      <c r="R16" s="191"/>
      <c r="S16" s="314"/>
      <c r="T16" s="191"/>
      <c r="U16" s="314"/>
      <c r="V16" s="191"/>
      <c r="W16" s="314"/>
      <c r="X16" s="191"/>
      <c r="Y16" s="191"/>
      <c r="Z16" s="191"/>
      <c r="AA16" s="314"/>
      <c r="AB16" s="314"/>
      <c r="AC16" s="191"/>
      <c r="AD16" s="314"/>
      <c r="AE16" s="191"/>
      <c r="AF16" s="191"/>
      <c r="AG16" s="191"/>
      <c r="AH16" s="191"/>
      <c r="AI16" s="314"/>
      <c r="AJ16" s="191"/>
      <c r="AK16" s="191"/>
      <c r="AL16" s="191"/>
    </row>
    <row r="17" spans="1:38" ht="30" customHeight="1">
      <c r="A17" s="191"/>
      <c r="B17" s="315" t="s">
        <v>275</v>
      </c>
      <c r="C17" s="294"/>
      <c r="D17" s="316"/>
      <c r="E17" s="316"/>
      <c r="F17" s="316"/>
      <c r="G17" s="316"/>
      <c r="H17" s="316"/>
      <c r="I17" s="316"/>
      <c r="J17" s="316"/>
      <c r="K17" s="316"/>
      <c r="L17" s="316"/>
      <c r="M17" s="316"/>
      <c r="N17" s="316"/>
      <c r="O17" s="316"/>
      <c r="P17" s="316"/>
      <c r="Q17" s="316"/>
      <c r="R17" s="316"/>
      <c r="S17" s="316"/>
      <c r="T17" s="316"/>
      <c r="U17" s="316"/>
      <c r="V17" s="316"/>
      <c r="W17" s="316"/>
      <c r="X17" s="316"/>
      <c r="Y17" s="316"/>
      <c r="Z17" s="316"/>
      <c r="AA17" s="316"/>
      <c r="AB17" s="316"/>
      <c r="AC17" s="316"/>
      <c r="AD17" s="316"/>
      <c r="AE17" s="316"/>
      <c r="AF17" s="316"/>
      <c r="AG17" s="316"/>
      <c r="AH17" s="316"/>
      <c r="AI17" s="316"/>
      <c r="AJ17" s="316"/>
      <c r="AK17" s="316"/>
      <c r="AL17" s="191"/>
    </row>
    <row r="18" spans="1:38" ht="30" customHeight="1">
      <c r="A18" s="191"/>
      <c r="B18" s="317" t="s">
        <v>276</v>
      </c>
      <c r="C18" s="318"/>
      <c r="D18" s="319"/>
      <c r="E18" s="319"/>
      <c r="F18" s="319"/>
      <c r="G18" s="319"/>
      <c r="H18" s="319"/>
      <c r="I18" s="319"/>
      <c r="J18" s="319"/>
      <c r="K18" s="319"/>
      <c r="L18" s="319"/>
      <c r="M18" s="319"/>
      <c r="N18" s="319"/>
      <c r="O18" s="319"/>
      <c r="P18" s="319"/>
      <c r="Q18" s="319"/>
      <c r="R18" s="319"/>
      <c r="S18" s="319"/>
      <c r="T18" s="319"/>
      <c r="U18" s="319"/>
      <c r="V18" s="319"/>
      <c r="W18" s="319"/>
      <c r="X18" s="319"/>
      <c r="Y18" s="319"/>
      <c r="Z18" s="319"/>
      <c r="AA18" s="319"/>
      <c r="AB18" s="319"/>
      <c r="AC18" s="319"/>
      <c r="AD18" s="319"/>
      <c r="AE18" s="319"/>
      <c r="AF18" s="319"/>
      <c r="AG18" s="319"/>
      <c r="AH18" s="319"/>
      <c r="AI18" s="319"/>
      <c r="AJ18" s="319"/>
      <c r="AK18" s="319"/>
      <c r="AL18" s="191"/>
    </row>
    <row r="19" spans="1:38" ht="12.75" customHeight="1">
      <c r="A19" s="191"/>
      <c r="B19" s="191"/>
      <c r="C19" s="191"/>
      <c r="D19" s="191"/>
      <c r="E19" s="191"/>
      <c r="F19" s="191"/>
      <c r="G19" s="191"/>
      <c r="H19" s="191"/>
      <c r="I19" s="191"/>
      <c r="J19" s="191"/>
      <c r="K19" s="191"/>
      <c r="L19" s="191"/>
      <c r="M19" s="191"/>
      <c r="N19" s="191"/>
      <c r="O19" s="191"/>
      <c r="P19" s="191"/>
      <c r="Q19" s="191"/>
      <c r="R19" s="191"/>
      <c r="S19" s="191"/>
      <c r="T19" s="191"/>
      <c r="U19" s="191"/>
      <c r="V19" s="191"/>
      <c r="W19" s="191"/>
      <c r="X19" s="191"/>
      <c r="Y19" s="191"/>
      <c r="Z19" s="191"/>
      <c r="AA19" s="191"/>
      <c r="AB19" s="191"/>
      <c r="AC19" s="191"/>
      <c r="AD19" s="191"/>
      <c r="AE19" s="191"/>
      <c r="AF19" s="191"/>
      <c r="AG19" s="191"/>
      <c r="AH19" s="191"/>
      <c r="AI19" s="191"/>
      <c r="AJ19" s="191"/>
      <c r="AK19" s="191"/>
      <c r="AL19" s="313"/>
    </row>
  </sheetData>
  <mergeCells count="20">
    <mergeCell ref="AH10:AI10"/>
    <mergeCell ref="F10:G10"/>
    <mergeCell ref="H10:I10"/>
    <mergeCell ref="J10:K10"/>
    <mergeCell ref="N10:O10"/>
    <mergeCell ref="P10:Q10"/>
    <mergeCell ref="R10:S10"/>
    <mergeCell ref="V10:W10"/>
    <mergeCell ref="X10:Y10"/>
    <mergeCell ref="Z10:AA10"/>
    <mergeCell ref="AD10:AE10"/>
    <mergeCell ref="AF10:AG10"/>
    <mergeCell ref="B2:G6"/>
    <mergeCell ref="H2:AB4"/>
    <mergeCell ref="AC2:AK2"/>
    <mergeCell ref="AC3:AK3"/>
    <mergeCell ref="AC4:AK4"/>
    <mergeCell ref="H5:AB6"/>
    <mergeCell ref="AC5:AK5"/>
    <mergeCell ref="AC6:AK6"/>
  </mergeCells>
  <pageMargins left="0.25" right="0.25" top="0.75" bottom="0.75" header="0.3" footer="0.3"/>
  <pageSetup paperSize="9" scale="98" orientation="landscape" horizontalDpi="4294967293" verticalDpi="4294967293" r:id="rId1"/>
  <headerFooter alignWithMargins="0">
    <oddFooter>&amp;Z&amp;B</oddFooter>
  </headerFooter>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C3F28-5661-4D28-8FBD-8EAF78F70FDE}">
  <sheetPr>
    <tabColor indexed="30"/>
    <pageSetUpPr fitToPage="1"/>
  </sheetPr>
  <dimension ref="B1:DM71"/>
  <sheetViews>
    <sheetView showGridLines="0" zoomScaleNormal="100" zoomScaleSheetLayoutView="100" workbookViewId="0">
      <selection activeCell="Q14" sqref="Q14"/>
    </sheetView>
  </sheetViews>
  <sheetFormatPr baseColWidth="10" defaultRowHeight="12.75"/>
  <cols>
    <col min="1" max="1" width="2" style="191" customWidth="1"/>
    <col min="2" max="3" width="5.42578125" style="191" customWidth="1"/>
    <col min="4" max="4" width="10.85546875" style="191" bestFit="1" customWidth="1"/>
    <col min="5" max="7" width="11.42578125" style="191"/>
    <col min="8" max="8" width="22.140625" style="191" customWidth="1"/>
    <col min="9" max="9" width="23.42578125" style="191" bestFit="1" customWidth="1"/>
    <col min="10" max="10" width="17.5703125" style="191" customWidth="1"/>
    <col min="11" max="11" width="3.5703125" style="191" customWidth="1"/>
    <col min="12" max="16384" width="11.42578125" style="191"/>
  </cols>
  <sheetData>
    <row r="1" spans="2:117" ht="9.75" customHeight="1" thickBot="1"/>
    <row r="2" spans="2:117" s="51" customFormat="1" ht="15" customHeight="1">
      <c r="B2" s="8870" t="s">
        <v>45</v>
      </c>
      <c r="C2" s="8871"/>
      <c r="D2" s="8872"/>
      <c r="E2" s="5615" t="s">
        <v>220</v>
      </c>
      <c r="F2" s="5616"/>
      <c r="G2" s="5616"/>
      <c r="H2" s="5617"/>
      <c r="I2" s="8876" t="s">
        <v>221</v>
      </c>
      <c r="J2" s="8877"/>
      <c r="K2" s="8878"/>
      <c r="CP2" s="191"/>
      <c r="CQ2" s="191"/>
      <c r="CR2" s="191"/>
      <c r="CS2" s="191"/>
      <c r="CT2" s="191"/>
      <c r="CU2" s="191"/>
      <c r="CV2" s="191"/>
      <c r="CW2" s="191"/>
      <c r="CX2" s="191"/>
      <c r="CY2" s="191"/>
      <c r="CZ2" s="191"/>
      <c r="DA2" s="191"/>
      <c r="DB2" s="191"/>
      <c r="DC2" s="191"/>
      <c r="DD2" s="191"/>
      <c r="DE2" s="191"/>
      <c r="DF2" s="191"/>
      <c r="DG2" s="191"/>
      <c r="DH2" s="191"/>
      <c r="DI2" s="191"/>
      <c r="DJ2" s="191"/>
      <c r="DK2" s="191"/>
      <c r="DL2" s="191"/>
      <c r="DM2" s="191"/>
    </row>
    <row r="3" spans="2:117" s="51" customFormat="1" ht="15" customHeight="1">
      <c r="B3" s="8873"/>
      <c r="C3" s="8874"/>
      <c r="D3" s="8875"/>
      <c r="E3" s="5160"/>
      <c r="F3" s="5161"/>
      <c r="G3" s="5161"/>
      <c r="H3" s="5162"/>
      <c r="I3" s="8879" t="s">
        <v>222</v>
      </c>
      <c r="J3" s="8880"/>
      <c r="K3" s="8881"/>
      <c r="CP3" s="191"/>
      <c r="CQ3" s="191"/>
      <c r="CR3" s="191"/>
      <c r="CS3" s="191"/>
      <c r="CT3" s="191"/>
      <c r="CU3" s="191"/>
      <c r="CV3" s="191"/>
      <c r="CW3" s="191"/>
      <c r="CX3" s="191"/>
      <c r="CY3" s="191"/>
      <c r="CZ3" s="191"/>
      <c r="DA3" s="191"/>
      <c r="DB3" s="191"/>
      <c r="DC3" s="191"/>
      <c r="DD3" s="191"/>
      <c r="DE3" s="191"/>
      <c r="DF3" s="191"/>
      <c r="DG3" s="191"/>
      <c r="DH3" s="191"/>
      <c r="DI3" s="191"/>
      <c r="DJ3" s="191"/>
      <c r="DK3" s="191"/>
      <c r="DL3" s="191"/>
      <c r="DM3" s="191"/>
    </row>
    <row r="4" spans="2:117" s="51" customFormat="1" ht="15" customHeight="1">
      <c r="B4" s="8873"/>
      <c r="C4" s="8874"/>
      <c r="D4" s="8875"/>
      <c r="E4" s="5160"/>
      <c r="F4" s="5161"/>
      <c r="G4" s="5161"/>
      <c r="H4" s="5162"/>
      <c r="I4" s="5226" t="s">
        <v>223</v>
      </c>
      <c r="J4" s="5174"/>
      <c r="K4" s="5618"/>
      <c r="CP4" s="191"/>
      <c r="CQ4" s="191"/>
      <c r="CR4" s="191"/>
      <c r="CS4" s="191"/>
      <c r="CT4" s="191"/>
      <c r="CU4" s="191"/>
      <c r="CV4" s="191"/>
      <c r="CW4" s="191"/>
      <c r="CX4" s="191"/>
      <c r="CY4" s="191"/>
      <c r="CZ4" s="191"/>
      <c r="DA4" s="191"/>
      <c r="DB4" s="191"/>
      <c r="DC4" s="191"/>
      <c r="DD4" s="191"/>
      <c r="DE4" s="191"/>
      <c r="DF4" s="191"/>
      <c r="DG4" s="191"/>
      <c r="DH4" s="191"/>
      <c r="DI4" s="191"/>
      <c r="DJ4" s="191"/>
      <c r="DK4" s="191"/>
      <c r="DL4" s="191"/>
      <c r="DM4" s="191"/>
    </row>
    <row r="5" spans="2:117" s="51" customFormat="1" ht="15" customHeight="1">
      <c r="B5" s="8873"/>
      <c r="C5" s="8874"/>
      <c r="D5" s="8875"/>
      <c r="E5" s="5160" t="s">
        <v>277</v>
      </c>
      <c r="F5" s="5161"/>
      <c r="G5" s="5161"/>
      <c r="H5" s="5162"/>
      <c r="I5" s="5226" t="s">
        <v>50</v>
      </c>
      <c r="J5" s="5174"/>
      <c r="K5" s="5618"/>
      <c r="CP5" s="191"/>
      <c r="CQ5" s="191"/>
      <c r="CR5" s="191"/>
      <c r="CS5" s="191"/>
      <c r="CT5" s="191"/>
      <c r="CU5" s="191"/>
      <c r="CV5" s="191"/>
      <c r="CW5" s="191"/>
      <c r="CX5" s="191"/>
      <c r="CY5" s="191"/>
      <c r="CZ5" s="191"/>
      <c r="DA5" s="191"/>
      <c r="DB5" s="191"/>
      <c r="DC5" s="191"/>
      <c r="DD5" s="191"/>
      <c r="DE5" s="191"/>
      <c r="DF5" s="191"/>
      <c r="DG5" s="191"/>
      <c r="DH5" s="191"/>
      <c r="DI5" s="191"/>
      <c r="DJ5" s="191"/>
      <c r="DK5" s="191"/>
      <c r="DL5" s="191"/>
      <c r="DM5" s="191"/>
    </row>
    <row r="6" spans="2:117" s="51" customFormat="1" ht="15" customHeight="1">
      <c r="B6" s="8873"/>
      <c r="C6" s="8874"/>
      <c r="D6" s="8875"/>
      <c r="E6" s="8885"/>
      <c r="F6" s="8886"/>
      <c r="G6" s="8886"/>
      <c r="H6" s="8887"/>
      <c r="I6" s="5619" t="s">
        <v>225</v>
      </c>
      <c r="J6" s="5299"/>
      <c r="K6" s="5620"/>
      <c r="CP6" s="191"/>
      <c r="CQ6" s="191"/>
      <c r="CR6" s="191"/>
      <c r="CS6" s="191"/>
      <c r="CT6" s="191"/>
      <c r="CU6" s="191"/>
      <c r="CV6" s="191"/>
      <c r="CW6" s="191"/>
      <c r="CX6" s="191"/>
      <c r="CY6" s="191"/>
      <c r="CZ6" s="191"/>
      <c r="DA6" s="191"/>
      <c r="DB6" s="191"/>
      <c r="DC6" s="191"/>
      <c r="DD6" s="191"/>
      <c r="DE6" s="191"/>
      <c r="DF6" s="191"/>
      <c r="DG6" s="191"/>
      <c r="DH6" s="191"/>
      <c r="DI6" s="191"/>
      <c r="DJ6" s="191"/>
      <c r="DK6" s="191"/>
      <c r="DL6" s="191"/>
      <c r="DM6" s="191"/>
    </row>
    <row r="7" spans="2:117" s="51" customFormat="1" ht="15" customHeight="1" thickBot="1">
      <c r="B7" s="247" t="s">
        <v>52</v>
      </c>
      <c r="C7" s="320"/>
      <c r="D7" s="249" t="str">
        <f ca="1">CELL("nomfichier")</f>
        <v>D:\Données\1.UPRT\0-UPRT.fait\1-UPRT.FR-SITE-WEB\ff-fiches-fabrications\ff.fiches.fabrication.2023\ffr.restaurant.2023\[S_SOYEZ.CREATIFS.xlsx]Divers</v>
      </c>
      <c r="E7" s="248"/>
      <c r="F7" s="249"/>
      <c r="G7" s="195"/>
      <c r="H7" s="195"/>
      <c r="I7" s="195"/>
      <c r="J7" s="195"/>
      <c r="K7" s="197"/>
      <c r="L7" s="51" t="s">
        <v>53</v>
      </c>
      <c r="CP7" s="191"/>
      <c r="CQ7" s="191"/>
      <c r="CR7" s="191"/>
      <c r="CS7" s="191"/>
      <c r="CT7" s="191"/>
      <c r="CU7" s="191"/>
      <c r="CV7" s="191"/>
      <c r="CW7" s="191"/>
      <c r="CX7" s="191"/>
      <c r="CY7" s="191"/>
      <c r="CZ7" s="191"/>
      <c r="DA7" s="191"/>
      <c r="DB7" s="191"/>
      <c r="DC7" s="191"/>
      <c r="DD7" s="191"/>
      <c r="DE7" s="191"/>
      <c r="DF7" s="191"/>
      <c r="DG7" s="191"/>
      <c r="DH7" s="191"/>
      <c r="DI7" s="191"/>
      <c r="DJ7" s="191"/>
      <c r="DK7" s="191"/>
      <c r="DL7" s="191"/>
      <c r="DM7" s="191"/>
    </row>
    <row r="8" spans="2:117" s="321" customFormat="1" ht="31.5">
      <c r="E8" s="322"/>
      <c r="F8" s="191"/>
      <c r="G8" s="191"/>
    </row>
    <row r="9" spans="2:117" s="323" customFormat="1" ht="21" customHeight="1">
      <c r="C9" s="8905" t="s">
        <v>278</v>
      </c>
      <c r="D9" s="8906"/>
      <c r="E9" s="8909">
        <v>12</v>
      </c>
      <c r="F9" s="324"/>
      <c r="G9" s="324"/>
      <c r="H9" s="8911" t="s">
        <v>227</v>
      </c>
      <c r="I9" s="8913">
        <v>0.5083333333333333</v>
      </c>
      <c r="J9" s="8914"/>
    </row>
    <row r="10" spans="2:117" s="323" customFormat="1" ht="21" customHeight="1">
      <c r="C10" s="8907"/>
      <c r="D10" s="8908"/>
      <c r="E10" s="8910"/>
      <c r="F10" s="325"/>
      <c r="G10" s="325"/>
      <c r="H10" s="8912"/>
      <c r="I10" s="8915"/>
      <c r="J10" s="8916"/>
    </row>
    <row r="11" spans="2:117" s="323" customFormat="1" ht="21" customHeight="1">
      <c r="C11" s="326"/>
      <c r="D11" s="326"/>
      <c r="E11" s="327"/>
      <c r="H11" s="199"/>
      <c r="I11" s="328"/>
      <c r="J11" s="328"/>
    </row>
    <row r="13" spans="2:117" s="323" customFormat="1" ht="17.25">
      <c r="C13" s="8917" t="s">
        <v>279</v>
      </c>
      <c r="D13" s="8917"/>
      <c r="E13" s="329"/>
      <c r="F13" s="329"/>
      <c r="G13" s="329"/>
    </row>
    <row r="14" spans="2:117" s="323" customFormat="1" ht="17.25">
      <c r="C14" s="330"/>
    </row>
    <row r="16" spans="2:117" ht="15">
      <c r="C16" s="331" t="s">
        <v>280</v>
      </c>
      <c r="D16" s="332"/>
      <c r="E16" s="332"/>
      <c r="F16" s="332"/>
      <c r="G16" s="332"/>
      <c r="H16" s="332"/>
      <c r="I16" s="332"/>
      <c r="J16" s="333"/>
    </row>
    <row r="17" spans="3:10" ht="15">
      <c r="C17" s="334"/>
      <c r="D17" s="335"/>
      <c r="E17" s="335"/>
      <c r="F17" s="335"/>
      <c r="G17" s="335"/>
      <c r="H17" s="335"/>
      <c r="I17" s="335"/>
      <c r="J17" s="336"/>
    </row>
    <row r="18" spans="3:10" ht="15">
      <c r="C18" s="334"/>
      <c r="D18" s="335"/>
      <c r="E18" s="335"/>
      <c r="F18" s="335"/>
      <c r="G18" s="335"/>
      <c r="H18" s="335"/>
      <c r="I18" s="335"/>
      <c r="J18" s="336"/>
    </row>
    <row r="19" spans="3:10" ht="15">
      <c r="C19" s="337"/>
      <c r="D19" s="338"/>
      <c r="E19" s="338"/>
      <c r="F19" s="338"/>
      <c r="G19" s="338"/>
      <c r="H19" s="338"/>
      <c r="I19" s="338"/>
      <c r="J19" s="339"/>
    </row>
    <row r="20" spans="3:10" ht="19.5" customHeight="1">
      <c r="C20" s="340"/>
      <c r="D20" s="341"/>
      <c r="E20" s="8918" t="s">
        <v>281</v>
      </c>
      <c r="F20" s="8919"/>
      <c r="G20" s="8919"/>
      <c r="H20" s="8920"/>
      <c r="I20" s="8919" t="s">
        <v>282</v>
      </c>
      <c r="J20" s="8921"/>
    </row>
    <row r="21" spans="3:10" ht="15.95" customHeight="1">
      <c r="C21" s="342"/>
      <c r="D21" s="8903" t="s">
        <v>283</v>
      </c>
      <c r="E21" s="343"/>
      <c r="F21" s="344"/>
      <c r="G21" s="344"/>
      <c r="H21" s="345"/>
      <c r="I21" s="346"/>
      <c r="J21" s="347"/>
    </row>
    <row r="22" spans="3:10" ht="15.95" customHeight="1">
      <c r="C22" s="342"/>
      <c r="D22" s="8904"/>
      <c r="E22" s="348"/>
      <c r="F22" s="349"/>
      <c r="G22" s="349"/>
      <c r="H22" s="350"/>
      <c r="I22" s="351"/>
      <c r="J22" s="352"/>
    </row>
    <row r="23" spans="3:10" ht="15.95" customHeight="1">
      <c r="C23" s="342"/>
      <c r="D23" s="8903" t="s">
        <v>284</v>
      </c>
      <c r="E23" s="343"/>
      <c r="F23" s="344"/>
      <c r="G23" s="344"/>
      <c r="H23" s="345"/>
      <c r="I23" s="346"/>
      <c r="J23" s="347"/>
    </row>
    <row r="24" spans="3:10" ht="15.95" customHeight="1">
      <c r="C24" s="342"/>
      <c r="D24" s="8904"/>
      <c r="E24" s="348"/>
      <c r="F24" s="349"/>
      <c r="G24" s="349"/>
      <c r="H24" s="350"/>
      <c r="I24" s="351"/>
      <c r="J24" s="352"/>
    </row>
    <row r="25" spans="3:10" ht="15.95" customHeight="1">
      <c r="C25" s="342"/>
      <c r="D25" s="8903" t="s">
        <v>285</v>
      </c>
      <c r="E25" s="343"/>
      <c r="F25" s="344"/>
      <c r="G25" s="344"/>
      <c r="H25" s="345"/>
      <c r="I25" s="346"/>
      <c r="J25" s="347"/>
    </row>
    <row r="26" spans="3:10" ht="15.95" customHeight="1">
      <c r="C26" s="342"/>
      <c r="D26" s="8904"/>
      <c r="E26" s="348"/>
      <c r="F26" s="349"/>
      <c r="G26" s="349"/>
      <c r="H26" s="350"/>
      <c r="I26" s="351"/>
      <c r="J26" s="352"/>
    </row>
    <row r="27" spans="3:10" ht="15.95" customHeight="1">
      <c r="C27" s="342"/>
      <c r="D27" s="8903" t="s">
        <v>286</v>
      </c>
      <c r="E27" s="343"/>
      <c r="F27" s="344"/>
      <c r="G27" s="344"/>
      <c r="H27" s="345"/>
      <c r="I27" s="346"/>
      <c r="J27" s="347"/>
    </row>
    <row r="28" spans="3:10" ht="15.95" customHeight="1">
      <c r="C28" s="342"/>
      <c r="D28" s="8904"/>
      <c r="E28" s="348"/>
      <c r="F28" s="349"/>
      <c r="G28" s="349"/>
      <c r="H28" s="350"/>
      <c r="I28" s="351"/>
      <c r="J28" s="352"/>
    </row>
    <row r="29" spans="3:10" ht="15.95" customHeight="1">
      <c r="C29" s="342"/>
      <c r="D29" s="8903" t="s">
        <v>287</v>
      </c>
      <c r="E29" s="343"/>
      <c r="F29" s="344"/>
      <c r="G29" s="344"/>
      <c r="H29" s="345"/>
      <c r="I29" s="346"/>
      <c r="J29" s="347"/>
    </row>
    <row r="30" spans="3:10" ht="15.95" customHeight="1">
      <c r="C30" s="342"/>
      <c r="D30" s="8904"/>
      <c r="E30" s="348"/>
      <c r="F30" s="349"/>
      <c r="G30" s="349"/>
      <c r="H30" s="350"/>
      <c r="I30" s="351"/>
      <c r="J30" s="352"/>
    </row>
    <row r="31" spans="3:10" ht="15.95" customHeight="1">
      <c r="C31" s="342"/>
      <c r="D31" s="8903" t="s">
        <v>288</v>
      </c>
      <c r="E31" s="343"/>
      <c r="F31" s="344"/>
      <c r="G31" s="344"/>
      <c r="H31" s="345"/>
      <c r="I31" s="346"/>
      <c r="J31" s="347"/>
    </row>
    <row r="32" spans="3:10" ht="15.95" customHeight="1">
      <c r="C32" s="342"/>
      <c r="D32" s="8904"/>
      <c r="E32" s="348"/>
      <c r="F32" s="349"/>
      <c r="G32" s="349"/>
      <c r="H32" s="350"/>
      <c r="I32" s="351"/>
      <c r="J32" s="352"/>
    </row>
    <row r="33" spans="3:10" ht="15.95" customHeight="1">
      <c r="C33" s="342"/>
      <c r="D33" s="8903" t="s">
        <v>289</v>
      </c>
      <c r="E33" s="343"/>
      <c r="F33" s="344"/>
      <c r="G33" s="344"/>
      <c r="H33" s="345"/>
      <c r="I33" s="346"/>
      <c r="J33" s="347"/>
    </row>
    <row r="34" spans="3:10" ht="15.95" customHeight="1">
      <c r="C34" s="342"/>
      <c r="D34" s="8904"/>
      <c r="E34" s="348"/>
      <c r="F34" s="349"/>
      <c r="G34" s="349"/>
      <c r="H34" s="350"/>
      <c r="I34" s="351"/>
      <c r="J34" s="352"/>
    </row>
    <row r="35" spans="3:10" ht="15.95" customHeight="1">
      <c r="C35" s="342"/>
      <c r="D35" s="8903" t="s">
        <v>290</v>
      </c>
      <c r="E35" s="343"/>
      <c r="F35" s="344"/>
      <c r="G35" s="344"/>
      <c r="H35" s="345"/>
      <c r="I35" s="346"/>
      <c r="J35" s="347"/>
    </row>
    <row r="36" spans="3:10" ht="15.95" customHeight="1">
      <c r="C36" s="342"/>
      <c r="D36" s="8904"/>
      <c r="E36" s="348"/>
      <c r="F36" s="349"/>
      <c r="G36" s="349"/>
      <c r="H36" s="350"/>
      <c r="I36" s="351"/>
      <c r="J36" s="352"/>
    </row>
    <row r="37" spans="3:10" ht="15.95" customHeight="1">
      <c r="C37" s="342"/>
      <c r="D37" s="8903" t="s">
        <v>291</v>
      </c>
      <c r="E37" s="343"/>
      <c r="F37" s="344"/>
      <c r="G37" s="344"/>
      <c r="H37" s="345"/>
      <c r="I37" s="346"/>
      <c r="J37" s="347"/>
    </row>
    <row r="38" spans="3:10" ht="15.95" customHeight="1">
      <c r="C38" s="342"/>
      <c r="D38" s="8904"/>
      <c r="E38" s="348"/>
      <c r="F38" s="349"/>
      <c r="G38" s="349"/>
      <c r="H38" s="350"/>
      <c r="I38" s="351"/>
      <c r="J38" s="352"/>
    </row>
    <row r="39" spans="3:10" ht="15.95" customHeight="1">
      <c r="C39" s="342"/>
      <c r="D39" s="8903" t="s">
        <v>292</v>
      </c>
      <c r="E39" s="343"/>
      <c r="F39" s="344"/>
      <c r="G39" s="344"/>
      <c r="H39" s="345"/>
      <c r="I39" s="346"/>
      <c r="J39" s="347"/>
    </row>
    <row r="40" spans="3:10" ht="15.95" customHeight="1">
      <c r="C40" s="342"/>
      <c r="D40" s="8904"/>
      <c r="E40" s="348"/>
      <c r="F40" s="349"/>
      <c r="G40" s="349"/>
      <c r="H40" s="350"/>
      <c r="I40" s="351"/>
      <c r="J40" s="352"/>
    </row>
    <row r="41" spans="3:10" ht="15.95" customHeight="1">
      <c r="C41" s="342"/>
      <c r="D41" s="8903" t="s">
        <v>293</v>
      </c>
      <c r="E41" s="343"/>
      <c r="F41" s="344"/>
      <c r="G41" s="344"/>
      <c r="H41" s="345"/>
      <c r="I41" s="346"/>
      <c r="J41" s="347"/>
    </row>
    <row r="42" spans="3:10" ht="15.95" customHeight="1">
      <c r="C42" s="342"/>
      <c r="D42" s="8904"/>
      <c r="E42" s="348"/>
      <c r="F42" s="349"/>
      <c r="G42" s="349"/>
      <c r="H42" s="350"/>
      <c r="I42" s="351"/>
      <c r="J42" s="352"/>
    </row>
    <row r="43" spans="3:10" ht="15.95" customHeight="1">
      <c r="C43" s="342"/>
      <c r="D43" s="8903" t="s">
        <v>294</v>
      </c>
      <c r="E43" s="343"/>
      <c r="F43" s="344"/>
      <c r="G43" s="344"/>
      <c r="H43" s="345"/>
      <c r="I43" s="346"/>
      <c r="J43" s="347"/>
    </row>
    <row r="44" spans="3:10" ht="15.95" customHeight="1">
      <c r="C44" s="342"/>
      <c r="D44" s="8904"/>
      <c r="E44" s="348"/>
      <c r="F44" s="349"/>
      <c r="G44" s="349"/>
      <c r="H44" s="350"/>
      <c r="I44" s="351"/>
      <c r="J44" s="352"/>
    </row>
    <row r="45" spans="3:10" ht="15.95" customHeight="1">
      <c r="C45" s="342"/>
      <c r="D45" s="8903" t="s">
        <v>295</v>
      </c>
      <c r="E45" s="343"/>
      <c r="F45" s="344"/>
      <c r="G45" s="344"/>
      <c r="H45" s="345"/>
      <c r="I45" s="346"/>
      <c r="J45" s="347"/>
    </row>
    <row r="46" spans="3:10" ht="15.95" customHeight="1">
      <c r="C46" s="342"/>
      <c r="D46" s="8904"/>
      <c r="E46" s="348"/>
      <c r="F46" s="349"/>
      <c r="G46" s="349"/>
      <c r="H46" s="350"/>
      <c r="I46" s="351"/>
      <c r="J46" s="352"/>
    </row>
    <row r="47" spans="3:10" ht="15.95" customHeight="1">
      <c r="C47" s="342"/>
      <c r="D47" s="8903" t="s">
        <v>296</v>
      </c>
      <c r="E47" s="343"/>
      <c r="F47" s="344"/>
      <c r="G47" s="344"/>
      <c r="H47" s="345"/>
      <c r="I47" s="346"/>
      <c r="J47" s="347"/>
    </row>
    <row r="48" spans="3:10" ht="15.95" customHeight="1">
      <c r="C48" s="342"/>
      <c r="D48" s="8904"/>
      <c r="E48" s="348"/>
      <c r="F48" s="349"/>
      <c r="G48" s="349"/>
      <c r="H48" s="350"/>
      <c r="I48" s="351"/>
      <c r="J48" s="352"/>
    </row>
    <row r="49" spans="3:10" ht="15.95" customHeight="1">
      <c r="C49" s="342"/>
      <c r="D49" s="8903" t="s">
        <v>297</v>
      </c>
      <c r="E49" s="343"/>
      <c r="F49" s="344"/>
      <c r="G49" s="344"/>
      <c r="H49" s="345"/>
      <c r="I49" s="346"/>
      <c r="J49" s="347"/>
    </row>
    <row r="50" spans="3:10" ht="15.95" customHeight="1">
      <c r="C50" s="342"/>
      <c r="D50" s="8904"/>
      <c r="E50" s="348"/>
      <c r="F50" s="349"/>
      <c r="G50" s="349"/>
      <c r="H50" s="350"/>
      <c r="I50" s="351"/>
      <c r="J50" s="352"/>
    </row>
    <row r="51" spans="3:10" ht="15.95" customHeight="1">
      <c r="C51" s="342"/>
      <c r="D51" s="8903" t="s">
        <v>298</v>
      </c>
      <c r="E51" s="343"/>
      <c r="F51" s="344"/>
      <c r="G51" s="344"/>
      <c r="H51" s="345"/>
      <c r="I51" s="346"/>
      <c r="J51" s="347"/>
    </row>
    <row r="52" spans="3:10" ht="15.95" customHeight="1">
      <c r="C52" s="342"/>
      <c r="D52" s="8904"/>
      <c r="E52" s="348"/>
      <c r="F52" s="349"/>
      <c r="G52" s="349"/>
      <c r="H52" s="350"/>
      <c r="I52" s="351"/>
      <c r="J52" s="352"/>
    </row>
    <row r="53" spans="3:10" ht="15.95" customHeight="1">
      <c r="C53" s="342"/>
      <c r="D53" s="8903" t="s">
        <v>299</v>
      </c>
      <c r="E53" s="343"/>
      <c r="F53" s="344"/>
      <c r="G53" s="344"/>
      <c r="H53" s="345"/>
      <c r="I53" s="346"/>
      <c r="J53" s="347"/>
    </row>
    <row r="54" spans="3:10" ht="15.95" customHeight="1">
      <c r="C54" s="342"/>
      <c r="D54" s="8904"/>
      <c r="E54" s="348"/>
      <c r="F54" s="349"/>
      <c r="G54" s="349"/>
      <c r="H54" s="350"/>
      <c r="I54" s="351"/>
      <c r="J54" s="352"/>
    </row>
    <row r="55" spans="3:10" ht="15.95" customHeight="1">
      <c r="C55" s="342"/>
      <c r="D55" s="8903" t="s">
        <v>300</v>
      </c>
      <c r="E55" s="343"/>
      <c r="F55" s="344"/>
      <c r="G55" s="344"/>
      <c r="H55" s="345"/>
      <c r="I55" s="346"/>
      <c r="J55" s="347"/>
    </row>
    <row r="56" spans="3:10" ht="15.95" customHeight="1">
      <c r="C56" s="342"/>
      <c r="D56" s="8904"/>
      <c r="E56" s="348"/>
      <c r="F56" s="349"/>
      <c r="G56" s="349"/>
      <c r="H56" s="350"/>
      <c r="I56" s="351"/>
      <c r="J56" s="352"/>
    </row>
    <row r="57" spans="3:10" ht="15.95" customHeight="1">
      <c r="C57" s="342"/>
      <c r="D57" s="8903" t="s">
        <v>301</v>
      </c>
      <c r="E57" s="343"/>
      <c r="F57" s="344"/>
      <c r="G57" s="344"/>
      <c r="H57" s="345"/>
      <c r="I57" s="346"/>
      <c r="J57" s="347"/>
    </row>
    <row r="58" spans="3:10" ht="15.95" customHeight="1">
      <c r="C58" s="342"/>
      <c r="D58" s="8904"/>
      <c r="E58" s="348"/>
      <c r="F58" s="349"/>
      <c r="G58" s="349"/>
      <c r="H58" s="350"/>
      <c r="I58" s="351"/>
      <c r="J58" s="352"/>
    </row>
    <row r="59" spans="3:10" ht="15.95" customHeight="1">
      <c r="C59" s="342"/>
      <c r="D59" s="8903" t="s">
        <v>302</v>
      </c>
      <c r="E59" s="343"/>
      <c r="F59" s="344"/>
      <c r="G59" s="344"/>
      <c r="H59" s="345"/>
      <c r="I59" s="346"/>
      <c r="J59" s="347"/>
    </row>
    <row r="60" spans="3:10" ht="15.95" customHeight="1">
      <c r="C60" s="342"/>
      <c r="D60" s="8904"/>
      <c r="E60" s="348"/>
      <c r="F60" s="349"/>
      <c r="G60" s="349"/>
      <c r="H60" s="350"/>
      <c r="I60" s="351"/>
      <c r="J60" s="352"/>
    </row>
    <row r="61" spans="3:10" ht="15.95" customHeight="1">
      <c r="C61" s="342"/>
      <c r="D61" s="8903" t="s">
        <v>303</v>
      </c>
      <c r="E61" s="343"/>
      <c r="F61" s="344"/>
      <c r="G61" s="344"/>
      <c r="H61" s="345"/>
      <c r="I61" s="346"/>
      <c r="J61" s="347"/>
    </row>
    <row r="62" spans="3:10" ht="15.95" customHeight="1">
      <c r="C62" s="342"/>
      <c r="D62" s="8904"/>
      <c r="E62" s="348"/>
      <c r="F62" s="349"/>
      <c r="G62" s="349"/>
      <c r="H62" s="350"/>
      <c r="I62" s="351"/>
      <c r="J62" s="352"/>
    </row>
    <row r="63" spans="3:10" ht="15.95" customHeight="1">
      <c r="C63" s="342"/>
      <c r="D63" s="8903" t="s">
        <v>304</v>
      </c>
      <c r="E63" s="343"/>
      <c r="F63" s="344"/>
      <c r="G63" s="344"/>
      <c r="H63" s="345"/>
      <c r="I63" s="346"/>
      <c r="J63" s="347"/>
    </row>
    <row r="64" spans="3:10" ht="15.95" customHeight="1">
      <c r="C64" s="342"/>
      <c r="D64" s="8904"/>
      <c r="E64" s="348"/>
      <c r="F64" s="349"/>
      <c r="G64" s="349"/>
      <c r="H64" s="350"/>
      <c r="I64" s="351"/>
      <c r="J64" s="352"/>
    </row>
    <row r="65" spans="3:11" ht="15.95" customHeight="1">
      <c r="C65" s="342"/>
      <c r="D65" s="8903" t="s">
        <v>305</v>
      </c>
      <c r="E65" s="343"/>
      <c r="F65" s="344"/>
      <c r="G65" s="344"/>
      <c r="H65" s="345"/>
      <c r="I65" s="346"/>
      <c r="J65" s="347"/>
    </row>
    <row r="66" spans="3:11" ht="15.95" customHeight="1">
      <c r="C66" s="342"/>
      <c r="D66" s="8904"/>
      <c r="E66" s="348"/>
      <c r="F66" s="349"/>
      <c r="G66" s="349"/>
      <c r="H66" s="350"/>
      <c r="I66" s="351"/>
      <c r="J66" s="352"/>
    </row>
    <row r="67" spans="3:11" ht="15.95" customHeight="1">
      <c r="C67" s="342"/>
      <c r="D67" s="8903" t="s">
        <v>306</v>
      </c>
      <c r="E67" s="343"/>
      <c r="F67" s="344"/>
      <c r="G67" s="344"/>
      <c r="H67" s="345"/>
      <c r="I67" s="346"/>
      <c r="J67" s="347"/>
    </row>
    <row r="68" spans="3:11" ht="15.95" customHeight="1">
      <c r="C68" s="342"/>
      <c r="D68" s="8904"/>
      <c r="E68" s="348"/>
      <c r="F68" s="349"/>
      <c r="G68" s="349"/>
      <c r="H68" s="350"/>
      <c r="I68" s="351"/>
      <c r="J68" s="352"/>
    </row>
    <row r="69" spans="3:11" ht="15.95" customHeight="1">
      <c r="C69" s="342"/>
      <c r="D69" s="8903" t="s">
        <v>307</v>
      </c>
      <c r="E69" s="343"/>
      <c r="F69" s="344"/>
      <c r="G69" s="344"/>
      <c r="H69" s="345"/>
      <c r="I69" s="346"/>
      <c r="J69" s="347"/>
    </row>
    <row r="70" spans="3:11" ht="15">
      <c r="C70" s="353"/>
      <c r="D70" s="8922"/>
      <c r="E70" s="354"/>
      <c r="F70" s="355"/>
      <c r="G70" s="355"/>
      <c r="H70" s="356"/>
      <c r="I70" s="357"/>
      <c r="J70" s="358"/>
    </row>
    <row r="71" spans="3:11">
      <c r="K71" s="313"/>
    </row>
  </sheetData>
  <mergeCells count="40">
    <mergeCell ref="D69:D70"/>
    <mergeCell ref="D57:D58"/>
    <mergeCell ref="D59:D60"/>
    <mergeCell ref="D61:D62"/>
    <mergeCell ref="D63:D64"/>
    <mergeCell ref="D65:D66"/>
    <mergeCell ref="D67:D68"/>
    <mergeCell ref="D55:D56"/>
    <mergeCell ref="D33:D34"/>
    <mergeCell ref="D35:D36"/>
    <mergeCell ref="D37:D38"/>
    <mergeCell ref="D39:D40"/>
    <mergeCell ref="D41:D42"/>
    <mergeCell ref="D43:D44"/>
    <mergeCell ref="D45:D46"/>
    <mergeCell ref="D47:D48"/>
    <mergeCell ref="D49:D50"/>
    <mergeCell ref="D51:D52"/>
    <mergeCell ref="D53:D54"/>
    <mergeCell ref="D31:D32"/>
    <mergeCell ref="C9:D10"/>
    <mergeCell ref="E9:E10"/>
    <mergeCell ref="H9:H10"/>
    <mergeCell ref="I9:J10"/>
    <mergeCell ref="C13:D13"/>
    <mergeCell ref="E20:H20"/>
    <mergeCell ref="I20:J20"/>
    <mergeCell ref="D21:D22"/>
    <mergeCell ref="D23:D24"/>
    <mergeCell ref="D25:D26"/>
    <mergeCell ref="D27:D28"/>
    <mergeCell ref="D29:D30"/>
    <mergeCell ref="B2:D6"/>
    <mergeCell ref="E2:H4"/>
    <mergeCell ref="I2:K2"/>
    <mergeCell ref="I3:K3"/>
    <mergeCell ref="I4:K4"/>
    <mergeCell ref="E5:H6"/>
    <mergeCell ref="I5:K5"/>
    <mergeCell ref="I6:K6"/>
  </mergeCells>
  <pageMargins left="0.25" right="0.25" top="0.75" bottom="0.75" header="0.3" footer="0.3"/>
  <pageSetup paperSize="9" scale="66" orientation="portrait" horizontalDpi="4294967293" verticalDpi="4294967293" r:id="rId1"/>
  <headerFooter alignWithMargins="0">
    <oddFooter>&amp;LRectorat de Lyon&amp;C&amp;A&amp;RAuteur : Ph GOULOIS</oddFooter>
  </headerFooter>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C4C193-C694-4C2D-9844-63399B5F1F9D}">
  <sheetPr>
    <pageSetUpPr fitToPage="1"/>
  </sheetPr>
  <dimension ref="B2:X40"/>
  <sheetViews>
    <sheetView zoomScaleNormal="100" workbookViewId="0">
      <selection activeCell="AB11" sqref="AB11:AB12"/>
    </sheetView>
  </sheetViews>
  <sheetFormatPr baseColWidth="10" defaultRowHeight="12.75"/>
  <cols>
    <col min="1" max="1" width="3.28515625" style="1806" customWidth="1"/>
    <col min="2" max="2" width="6.5703125" style="1806" customWidth="1"/>
    <col min="3" max="3" width="42.7109375" style="1806" customWidth="1"/>
    <col min="4" max="4" width="11.42578125" style="1806"/>
    <col min="5" max="22" width="5.7109375" style="1806" customWidth="1"/>
    <col min="23" max="23" width="26" style="1806" customWidth="1"/>
    <col min="24" max="24" width="2.28515625" style="1806" customWidth="1"/>
    <col min="25" max="256" width="11.42578125" style="1806"/>
    <col min="257" max="257" width="3.28515625" style="1806" customWidth="1"/>
    <col min="258" max="258" width="6.5703125" style="1806" customWidth="1"/>
    <col min="259" max="259" width="42.7109375" style="1806" customWidth="1"/>
    <col min="260" max="260" width="11.42578125" style="1806"/>
    <col min="261" max="278" width="5.7109375" style="1806" customWidth="1"/>
    <col min="279" max="279" width="26" style="1806" customWidth="1"/>
    <col min="280" max="280" width="2.28515625" style="1806" customWidth="1"/>
    <col min="281" max="512" width="11.42578125" style="1806"/>
    <col min="513" max="513" width="3.28515625" style="1806" customWidth="1"/>
    <col min="514" max="514" width="6.5703125" style="1806" customWidth="1"/>
    <col min="515" max="515" width="42.7109375" style="1806" customWidth="1"/>
    <col min="516" max="516" width="11.42578125" style="1806"/>
    <col min="517" max="534" width="5.7109375" style="1806" customWidth="1"/>
    <col min="535" max="535" width="26" style="1806" customWidth="1"/>
    <col min="536" max="536" width="2.28515625" style="1806" customWidth="1"/>
    <col min="537" max="768" width="11.42578125" style="1806"/>
    <col min="769" max="769" width="3.28515625" style="1806" customWidth="1"/>
    <col min="770" max="770" width="6.5703125" style="1806" customWidth="1"/>
    <col min="771" max="771" width="42.7109375" style="1806" customWidth="1"/>
    <col min="772" max="772" width="11.42578125" style="1806"/>
    <col min="773" max="790" width="5.7109375" style="1806" customWidth="1"/>
    <col min="791" max="791" width="26" style="1806" customWidth="1"/>
    <col min="792" max="792" width="2.28515625" style="1806" customWidth="1"/>
    <col min="793" max="1024" width="11.42578125" style="1806"/>
    <col min="1025" max="1025" width="3.28515625" style="1806" customWidth="1"/>
    <col min="1026" max="1026" width="6.5703125" style="1806" customWidth="1"/>
    <col min="1027" max="1027" width="42.7109375" style="1806" customWidth="1"/>
    <col min="1028" max="1028" width="11.42578125" style="1806"/>
    <col min="1029" max="1046" width="5.7109375" style="1806" customWidth="1"/>
    <col min="1047" max="1047" width="26" style="1806" customWidth="1"/>
    <col min="1048" max="1048" width="2.28515625" style="1806" customWidth="1"/>
    <col min="1049" max="1280" width="11.42578125" style="1806"/>
    <col min="1281" max="1281" width="3.28515625" style="1806" customWidth="1"/>
    <col min="1282" max="1282" width="6.5703125" style="1806" customWidth="1"/>
    <col min="1283" max="1283" width="42.7109375" style="1806" customWidth="1"/>
    <col min="1284" max="1284" width="11.42578125" style="1806"/>
    <col min="1285" max="1302" width="5.7109375" style="1806" customWidth="1"/>
    <col min="1303" max="1303" width="26" style="1806" customWidth="1"/>
    <col min="1304" max="1304" width="2.28515625" style="1806" customWidth="1"/>
    <col min="1305" max="1536" width="11.42578125" style="1806"/>
    <col min="1537" max="1537" width="3.28515625" style="1806" customWidth="1"/>
    <col min="1538" max="1538" width="6.5703125" style="1806" customWidth="1"/>
    <col min="1539" max="1539" width="42.7109375" style="1806" customWidth="1"/>
    <col min="1540" max="1540" width="11.42578125" style="1806"/>
    <col min="1541" max="1558" width="5.7109375" style="1806" customWidth="1"/>
    <col min="1559" max="1559" width="26" style="1806" customWidth="1"/>
    <col min="1560" max="1560" width="2.28515625" style="1806" customWidth="1"/>
    <col min="1561" max="1792" width="11.42578125" style="1806"/>
    <col min="1793" max="1793" width="3.28515625" style="1806" customWidth="1"/>
    <col min="1794" max="1794" width="6.5703125" style="1806" customWidth="1"/>
    <col min="1795" max="1795" width="42.7109375" style="1806" customWidth="1"/>
    <col min="1796" max="1796" width="11.42578125" style="1806"/>
    <col min="1797" max="1814" width="5.7109375" style="1806" customWidth="1"/>
    <col min="1815" max="1815" width="26" style="1806" customWidth="1"/>
    <col min="1816" max="1816" width="2.28515625" style="1806" customWidth="1"/>
    <col min="1817" max="2048" width="11.42578125" style="1806"/>
    <col min="2049" max="2049" width="3.28515625" style="1806" customWidth="1"/>
    <col min="2050" max="2050" width="6.5703125" style="1806" customWidth="1"/>
    <col min="2051" max="2051" width="42.7109375" style="1806" customWidth="1"/>
    <col min="2052" max="2052" width="11.42578125" style="1806"/>
    <col min="2053" max="2070" width="5.7109375" style="1806" customWidth="1"/>
    <col min="2071" max="2071" width="26" style="1806" customWidth="1"/>
    <col min="2072" max="2072" width="2.28515625" style="1806" customWidth="1"/>
    <col min="2073" max="2304" width="11.42578125" style="1806"/>
    <col min="2305" max="2305" width="3.28515625" style="1806" customWidth="1"/>
    <col min="2306" max="2306" width="6.5703125" style="1806" customWidth="1"/>
    <col min="2307" max="2307" width="42.7109375" style="1806" customWidth="1"/>
    <col min="2308" max="2308" width="11.42578125" style="1806"/>
    <col min="2309" max="2326" width="5.7109375" style="1806" customWidth="1"/>
    <col min="2327" max="2327" width="26" style="1806" customWidth="1"/>
    <col min="2328" max="2328" width="2.28515625" style="1806" customWidth="1"/>
    <col min="2329" max="2560" width="11.42578125" style="1806"/>
    <col min="2561" max="2561" width="3.28515625" style="1806" customWidth="1"/>
    <col min="2562" max="2562" width="6.5703125" style="1806" customWidth="1"/>
    <col min="2563" max="2563" width="42.7109375" style="1806" customWidth="1"/>
    <col min="2564" max="2564" width="11.42578125" style="1806"/>
    <col min="2565" max="2582" width="5.7109375" style="1806" customWidth="1"/>
    <col min="2583" max="2583" width="26" style="1806" customWidth="1"/>
    <col min="2584" max="2584" width="2.28515625" style="1806" customWidth="1"/>
    <col min="2585" max="2816" width="11.42578125" style="1806"/>
    <col min="2817" max="2817" width="3.28515625" style="1806" customWidth="1"/>
    <col min="2818" max="2818" width="6.5703125" style="1806" customWidth="1"/>
    <col min="2819" max="2819" width="42.7109375" style="1806" customWidth="1"/>
    <col min="2820" max="2820" width="11.42578125" style="1806"/>
    <col min="2821" max="2838" width="5.7109375" style="1806" customWidth="1"/>
    <col min="2839" max="2839" width="26" style="1806" customWidth="1"/>
    <col min="2840" max="2840" width="2.28515625" style="1806" customWidth="1"/>
    <col min="2841" max="3072" width="11.42578125" style="1806"/>
    <col min="3073" max="3073" width="3.28515625" style="1806" customWidth="1"/>
    <col min="3074" max="3074" width="6.5703125" style="1806" customWidth="1"/>
    <col min="3075" max="3075" width="42.7109375" style="1806" customWidth="1"/>
    <col min="3076" max="3076" width="11.42578125" style="1806"/>
    <col min="3077" max="3094" width="5.7109375" style="1806" customWidth="1"/>
    <col min="3095" max="3095" width="26" style="1806" customWidth="1"/>
    <col min="3096" max="3096" width="2.28515625" style="1806" customWidth="1"/>
    <col min="3097" max="3328" width="11.42578125" style="1806"/>
    <col min="3329" max="3329" width="3.28515625" style="1806" customWidth="1"/>
    <col min="3330" max="3330" width="6.5703125" style="1806" customWidth="1"/>
    <col min="3331" max="3331" width="42.7109375" style="1806" customWidth="1"/>
    <col min="3332" max="3332" width="11.42578125" style="1806"/>
    <col min="3333" max="3350" width="5.7109375" style="1806" customWidth="1"/>
    <col min="3351" max="3351" width="26" style="1806" customWidth="1"/>
    <col min="3352" max="3352" width="2.28515625" style="1806" customWidth="1"/>
    <col min="3353" max="3584" width="11.42578125" style="1806"/>
    <col min="3585" max="3585" width="3.28515625" style="1806" customWidth="1"/>
    <col min="3586" max="3586" width="6.5703125" style="1806" customWidth="1"/>
    <col min="3587" max="3587" width="42.7109375" style="1806" customWidth="1"/>
    <col min="3588" max="3588" width="11.42578125" style="1806"/>
    <col min="3589" max="3606" width="5.7109375" style="1806" customWidth="1"/>
    <col min="3607" max="3607" width="26" style="1806" customWidth="1"/>
    <col min="3608" max="3608" width="2.28515625" style="1806" customWidth="1"/>
    <col min="3609" max="3840" width="11.42578125" style="1806"/>
    <col min="3841" max="3841" width="3.28515625" style="1806" customWidth="1"/>
    <col min="3842" max="3842" width="6.5703125" style="1806" customWidth="1"/>
    <col min="3843" max="3843" width="42.7109375" style="1806" customWidth="1"/>
    <col min="3844" max="3844" width="11.42578125" style="1806"/>
    <col min="3845" max="3862" width="5.7109375" style="1806" customWidth="1"/>
    <col min="3863" max="3863" width="26" style="1806" customWidth="1"/>
    <col min="3864" max="3864" width="2.28515625" style="1806" customWidth="1"/>
    <col min="3865" max="4096" width="11.42578125" style="1806"/>
    <col min="4097" max="4097" width="3.28515625" style="1806" customWidth="1"/>
    <col min="4098" max="4098" width="6.5703125" style="1806" customWidth="1"/>
    <col min="4099" max="4099" width="42.7109375" style="1806" customWidth="1"/>
    <col min="4100" max="4100" width="11.42578125" style="1806"/>
    <col min="4101" max="4118" width="5.7109375" style="1806" customWidth="1"/>
    <col min="4119" max="4119" width="26" style="1806" customWidth="1"/>
    <col min="4120" max="4120" width="2.28515625" style="1806" customWidth="1"/>
    <col min="4121" max="4352" width="11.42578125" style="1806"/>
    <col min="4353" max="4353" width="3.28515625" style="1806" customWidth="1"/>
    <col min="4354" max="4354" width="6.5703125" style="1806" customWidth="1"/>
    <col min="4355" max="4355" width="42.7109375" style="1806" customWidth="1"/>
    <col min="4356" max="4356" width="11.42578125" style="1806"/>
    <col min="4357" max="4374" width="5.7109375" style="1806" customWidth="1"/>
    <col min="4375" max="4375" width="26" style="1806" customWidth="1"/>
    <col min="4376" max="4376" width="2.28515625" style="1806" customWidth="1"/>
    <col min="4377" max="4608" width="11.42578125" style="1806"/>
    <col min="4609" max="4609" width="3.28515625" style="1806" customWidth="1"/>
    <col min="4610" max="4610" width="6.5703125" style="1806" customWidth="1"/>
    <col min="4611" max="4611" width="42.7109375" style="1806" customWidth="1"/>
    <col min="4612" max="4612" width="11.42578125" style="1806"/>
    <col min="4613" max="4630" width="5.7109375" style="1806" customWidth="1"/>
    <col min="4631" max="4631" width="26" style="1806" customWidth="1"/>
    <col min="4632" max="4632" width="2.28515625" style="1806" customWidth="1"/>
    <col min="4633" max="4864" width="11.42578125" style="1806"/>
    <col min="4865" max="4865" width="3.28515625" style="1806" customWidth="1"/>
    <col min="4866" max="4866" width="6.5703125" style="1806" customWidth="1"/>
    <col min="4867" max="4867" width="42.7109375" style="1806" customWidth="1"/>
    <col min="4868" max="4868" width="11.42578125" style="1806"/>
    <col min="4869" max="4886" width="5.7109375" style="1806" customWidth="1"/>
    <col min="4887" max="4887" width="26" style="1806" customWidth="1"/>
    <col min="4888" max="4888" width="2.28515625" style="1806" customWidth="1"/>
    <col min="4889" max="5120" width="11.42578125" style="1806"/>
    <col min="5121" max="5121" width="3.28515625" style="1806" customWidth="1"/>
    <col min="5122" max="5122" width="6.5703125" style="1806" customWidth="1"/>
    <col min="5123" max="5123" width="42.7109375" style="1806" customWidth="1"/>
    <col min="5124" max="5124" width="11.42578125" style="1806"/>
    <col min="5125" max="5142" width="5.7109375" style="1806" customWidth="1"/>
    <col min="5143" max="5143" width="26" style="1806" customWidth="1"/>
    <col min="5144" max="5144" width="2.28515625" style="1806" customWidth="1"/>
    <col min="5145" max="5376" width="11.42578125" style="1806"/>
    <col min="5377" max="5377" width="3.28515625" style="1806" customWidth="1"/>
    <col min="5378" max="5378" width="6.5703125" style="1806" customWidth="1"/>
    <col min="5379" max="5379" width="42.7109375" style="1806" customWidth="1"/>
    <col min="5380" max="5380" width="11.42578125" style="1806"/>
    <col min="5381" max="5398" width="5.7109375" style="1806" customWidth="1"/>
    <col min="5399" max="5399" width="26" style="1806" customWidth="1"/>
    <col min="5400" max="5400" width="2.28515625" style="1806" customWidth="1"/>
    <col min="5401" max="5632" width="11.42578125" style="1806"/>
    <col min="5633" max="5633" width="3.28515625" style="1806" customWidth="1"/>
    <col min="5634" max="5634" width="6.5703125" style="1806" customWidth="1"/>
    <col min="5635" max="5635" width="42.7109375" style="1806" customWidth="1"/>
    <col min="5636" max="5636" width="11.42578125" style="1806"/>
    <col min="5637" max="5654" width="5.7109375" style="1806" customWidth="1"/>
    <col min="5655" max="5655" width="26" style="1806" customWidth="1"/>
    <col min="5656" max="5656" width="2.28515625" style="1806" customWidth="1"/>
    <col min="5657" max="5888" width="11.42578125" style="1806"/>
    <col min="5889" max="5889" width="3.28515625" style="1806" customWidth="1"/>
    <col min="5890" max="5890" width="6.5703125" style="1806" customWidth="1"/>
    <col min="5891" max="5891" width="42.7109375" style="1806" customWidth="1"/>
    <col min="5892" max="5892" width="11.42578125" style="1806"/>
    <col min="5893" max="5910" width="5.7109375" style="1806" customWidth="1"/>
    <col min="5911" max="5911" width="26" style="1806" customWidth="1"/>
    <col min="5912" max="5912" width="2.28515625" style="1806" customWidth="1"/>
    <col min="5913" max="6144" width="11.42578125" style="1806"/>
    <col min="6145" max="6145" width="3.28515625" style="1806" customWidth="1"/>
    <col min="6146" max="6146" width="6.5703125" style="1806" customWidth="1"/>
    <col min="6147" max="6147" width="42.7109375" style="1806" customWidth="1"/>
    <col min="6148" max="6148" width="11.42578125" style="1806"/>
    <col min="6149" max="6166" width="5.7109375" style="1806" customWidth="1"/>
    <col min="6167" max="6167" width="26" style="1806" customWidth="1"/>
    <col min="6168" max="6168" width="2.28515625" style="1806" customWidth="1"/>
    <col min="6169" max="6400" width="11.42578125" style="1806"/>
    <col min="6401" max="6401" width="3.28515625" style="1806" customWidth="1"/>
    <col min="6402" max="6402" width="6.5703125" style="1806" customWidth="1"/>
    <col min="6403" max="6403" width="42.7109375" style="1806" customWidth="1"/>
    <col min="6404" max="6404" width="11.42578125" style="1806"/>
    <col min="6405" max="6422" width="5.7109375" style="1806" customWidth="1"/>
    <col min="6423" max="6423" width="26" style="1806" customWidth="1"/>
    <col min="6424" max="6424" width="2.28515625" style="1806" customWidth="1"/>
    <col min="6425" max="6656" width="11.42578125" style="1806"/>
    <col min="6657" max="6657" width="3.28515625" style="1806" customWidth="1"/>
    <col min="6658" max="6658" width="6.5703125" style="1806" customWidth="1"/>
    <col min="6659" max="6659" width="42.7109375" style="1806" customWidth="1"/>
    <col min="6660" max="6660" width="11.42578125" style="1806"/>
    <col min="6661" max="6678" width="5.7109375" style="1806" customWidth="1"/>
    <col min="6679" max="6679" width="26" style="1806" customWidth="1"/>
    <col min="6680" max="6680" width="2.28515625" style="1806" customWidth="1"/>
    <col min="6681" max="6912" width="11.42578125" style="1806"/>
    <col min="6913" max="6913" width="3.28515625" style="1806" customWidth="1"/>
    <col min="6914" max="6914" width="6.5703125" style="1806" customWidth="1"/>
    <col min="6915" max="6915" width="42.7109375" style="1806" customWidth="1"/>
    <col min="6916" max="6916" width="11.42578125" style="1806"/>
    <col min="6917" max="6934" width="5.7109375" style="1806" customWidth="1"/>
    <col min="6935" max="6935" width="26" style="1806" customWidth="1"/>
    <col min="6936" max="6936" width="2.28515625" style="1806" customWidth="1"/>
    <col min="6937" max="7168" width="11.42578125" style="1806"/>
    <col min="7169" max="7169" width="3.28515625" style="1806" customWidth="1"/>
    <col min="7170" max="7170" width="6.5703125" style="1806" customWidth="1"/>
    <col min="7171" max="7171" width="42.7109375" style="1806" customWidth="1"/>
    <col min="7172" max="7172" width="11.42578125" style="1806"/>
    <col min="7173" max="7190" width="5.7109375" style="1806" customWidth="1"/>
    <col min="7191" max="7191" width="26" style="1806" customWidth="1"/>
    <col min="7192" max="7192" width="2.28515625" style="1806" customWidth="1"/>
    <col min="7193" max="7424" width="11.42578125" style="1806"/>
    <col min="7425" max="7425" width="3.28515625" style="1806" customWidth="1"/>
    <col min="7426" max="7426" width="6.5703125" style="1806" customWidth="1"/>
    <col min="7427" max="7427" width="42.7109375" style="1806" customWidth="1"/>
    <col min="7428" max="7428" width="11.42578125" style="1806"/>
    <col min="7429" max="7446" width="5.7109375" style="1806" customWidth="1"/>
    <col min="7447" max="7447" width="26" style="1806" customWidth="1"/>
    <col min="7448" max="7448" width="2.28515625" style="1806" customWidth="1"/>
    <col min="7449" max="7680" width="11.42578125" style="1806"/>
    <col min="7681" max="7681" width="3.28515625" style="1806" customWidth="1"/>
    <col min="7682" max="7682" width="6.5703125" style="1806" customWidth="1"/>
    <col min="7683" max="7683" width="42.7109375" style="1806" customWidth="1"/>
    <col min="7684" max="7684" width="11.42578125" style="1806"/>
    <col min="7685" max="7702" width="5.7109375" style="1806" customWidth="1"/>
    <col min="7703" max="7703" width="26" style="1806" customWidth="1"/>
    <col min="7704" max="7704" width="2.28515625" style="1806" customWidth="1"/>
    <col min="7705" max="7936" width="11.42578125" style="1806"/>
    <col min="7937" max="7937" width="3.28515625" style="1806" customWidth="1"/>
    <col min="7938" max="7938" width="6.5703125" style="1806" customWidth="1"/>
    <col min="7939" max="7939" width="42.7109375" style="1806" customWidth="1"/>
    <col min="7940" max="7940" width="11.42578125" style="1806"/>
    <col min="7941" max="7958" width="5.7109375" style="1806" customWidth="1"/>
    <col min="7959" max="7959" width="26" style="1806" customWidth="1"/>
    <col min="7960" max="7960" width="2.28515625" style="1806" customWidth="1"/>
    <col min="7961" max="8192" width="11.42578125" style="1806"/>
    <col min="8193" max="8193" width="3.28515625" style="1806" customWidth="1"/>
    <col min="8194" max="8194" width="6.5703125" style="1806" customWidth="1"/>
    <col min="8195" max="8195" width="42.7109375" style="1806" customWidth="1"/>
    <col min="8196" max="8196" width="11.42578125" style="1806"/>
    <col min="8197" max="8214" width="5.7109375" style="1806" customWidth="1"/>
    <col min="8215" max="8215" width="26" style="1806" customWidth="1"/>
    <col min="8216" max="8216" width="2.28515625" style="1806" customWidth="1"/>
    <col min="8217" max="8448" width="11.42578125" style="1806"/>
    <col min="8449" max="8449" width="3.28515625" style="1806" customWidth="1"/>
    <col min="8450" max="8450" width="6.5703125" style="1806" customWidth="1"/>
    <col min="8451" max="8451" width="42.7109375" style="1806" customWidth="1"/>
    <col min="8452" max="8452" width="11.42578125" style="1806"/>
    <col min="8453" max="8470" width="5.7109375" style="1806" customWidth="1"/>
    <col min="8471" max="8471" width="26" style="1806" customWidth="1"/>
    <col min="8472" max="8472" width="2.28515625" style="1806" customWidth="1"/>
    <col min="8473" max="8704" width="11.42578125" style="1806"/>
    <col min="8705" max="8705" width="3.28515625" style="1806" customWidth="1"/>
    <col min="8706" max="8706" width="6.5703125" style="1806" customWidth="1"/>
    <col min="8707" max="8707" width="42.7109375" style="1806" customWidth="1"/>
    <col min="8708" max="8708" width="11.42578125" style="1806"/>
    <col min="8709" max="8726" width="5.7109375" style="1806" customWidth="1"/>
    <col min="8727" max="8727" width="26" style="1806" customWidth="1"/>
    <col min="8728" max="8728" width="2.28515625" style="1806" customWidth="1"/>
    <col min="8729" max="8960" width="11.42578125" style="1806"/>
    <col min="8961" max="8961" width="3.28515625" style="1806" customWidth="1"/>
    <col min="8962" max="8962" width="6.5703125" style="1806" customWidth="1"/>
    <col min="8963" max="8963" width="42.7109375" style="1806" customWidth="1"/>
    <col min="8964" max="8964" width="11.42578125" style="1806"/>
    <col min="8965" max="8982" width="5.7109375" style="1806" customWidth="1"/>
    <col min="8983" max="8983" width="26" style="1806" customWidth="1"/>
    <col min="8984" max="8984" width="2.28515625" style="1806" customWidth="1"/>
    <col min="8985" max="9216" width="11.42578125" style="1806"/>
    <col min="9217" max="9217" width="3.28515625" style="1806" customWidth="1"/>
    <col min="9218" max="9218" width="6.5703125" style="1806" customWidth="1"/>
    <col min="9219" max="9219" width="42.7109375" style="1806" customWidth="1"/>
    <col min="9220" max="9220" width="11.42578125" style="1806"/>
    <col min="9221" max="9238" width="5.7109375" style="1806" customWidth="1"/>
    <col min="9239" max="9239" width="26" style="1806" customWidth="1"/>
    <col min="9240" max="9240" width="2.28515625" style="1806" customWidth="1"/>
    <col min="9241" max="9472" width="11.42578125" style="1806"/>
    <col min="9473" max="9473" width="3.28515625" style="1806" customWidth="1"/>
    <col min="9474" max="9474" width="6.5703125" style="1806" customWidth="1"/>
    <col min="9475" max="9475" width="42.7109375" style="1806" customWidth="1"/>
    <col min="9476" max="9476" width="11.42578125" style="1806"/>
    <col min="9477" max="9494" width="5.7109375" style="1806" customWidth="1"/>
    <col min="9495" max="9495" width="26" style="1806" customWidth="1"/>
    <col min="9496" max="9496" width="2.28515625" style="1806" customWidth="1"/>
    <col min="9497" max="9728" width="11.42578125" style="1806"/>
    <col min="9729" max="9729" width="3.28515625" style="1806" customWidth="1"/>
    <col min="9730" max="9730" width="6.5703125" style="1806" customWidth="1"/>
    <col min="9731" max="9731" width="42.7109375" style="1806" customWidth="1"/>
    <col min="9732" max="9732" width="11.42578125" style="1806"/>
    <col min="9733" max="9750" width="5.7109375" style="1806" customWidth="1"/>
    <col min="9751" max="9751" width="26" style="1806" customWidth="1"/>
    <col min="9752" max="9752" width="2.28515625" style="1806" customWidth="1"/>
    <col min="9753" max="9984" width="11.42578125" style="1806"/>
    <col min="9985" max="9985" width="3.28515625" style="1806" customWidth="1"/>
    <col min="9986" max="9986" width="6.5703125" style="1806" customWidth="1"/>
    <col min="9987" max="9987" width="42.7109375" style="1806" customWidth="1"/>
    <col min="9988" max="9988" width="11.42578125" style="1806"/>
    <col min="9989" max="10006" width="5.7109375" style="1806" customWidth="1"/>
    <col min="10007" max="10007" width="26" style="1806" customWidth="1"/>
    <col min="10008" max="10008" width="2.28515625" style="1806" customWidth="1"/>
    <col min="10009" max="10240" width="11.42578125" style="1806"/>
    <col min="10241" max="10241" width="3.28515625" style="1806" customWidth="1"/>
    <col min="10242" max="10242" width="6.5703125" style="1806" customWidth="1"/>
    <col min="10243" max="10243" width="42.7109375" style="1806" customWidth="1"/>
    <col min="10244" max="10244" width="11.42578125" style="1806"/>
    <col min="10245" max="10262" width="5.7109375" style="1806" customWidth="1"/>
    <col min="10263" max="10263" width="26" style="1806" customWidth="1"/>
    <col min="10264" max="10264" width="2.28515625" style="1806" customWidth="1"/>
    <col min="10265" max="10496" width="11.42578125" style="1806"/>
    <col min="10497" max="10497" width="3.28515625" style="1806" customWidth="1"/>
    <col min="10498" max="10498" width="6.5703125" style="1806" customWidth="1"/>
    <col min="10499" max="10499" width="42.7109375" style="1806" customWidth="1"/>
    <col min="10500" max="10500" width="11.42578125" style="1806"/>
    <col min="10501" max="10518" width="5.7109375" style="1806" customWidth="1"/>
    <col min="10519" max="10519" width="26" style="1806" customWidth="1"/>
    <col min="10520" max="10520" width="2.28515625" style="1806" customWidth="1"/>
    <col min="10521" max="10752" width="11.42578125" style="1806"/>
    <col min="10753" max="10753" width="3.28515625" style="1806" customWidth="1"/>
    <col min="10754" max="10754" width="6.5703125" style="1806" customWidth="1"/>
    <col min="10755" max="10755" width="42.7109375" style="1806" customWidth="1"/>
    <col min="10756" max="10756" width="11.42578125" style="1806"/>
    <col min="10757" max="10774" width="5.7109375" style="1806" customWidth="1"/>
    <col min="10775" max="10775" width="26" style="1806" customWidth="1"/>
    <col min="10776" max="10776" width="2.28515625" style="1806" customWidth="1"/>
    <col min="10777" max="11008" width="11.42578125" style="1806"/>
    <col min="11009" max="11009" width="3.28515625" style="1806" customWidth="1"/>
    <col min="11010" max="11010" width="6.5703125" style="1806" customWidth="1"/>
    <col min="11011" max="11011" width="42.7109375" style="1806" customWidth="1"/>
    <col min="11012" max="11012" width="11.42578125" style="1806"/>
    <col min="11013" max="11030" width="5.7109375" style="1806" customWidth="1"/>
    <col min="11031" max="11031" width="26" style="1806" customWidth="1"/>
    <col min="11032" max="11032" width="2.28515625" style="1806" customWidth="1"/>
    <col min="11033" max="11264" width="11.42578125" style="1806"/>
    <col min="11265" max="11265" width="3.28515625" style="1806" customWidth="1"/>
    <col min="11266" max="11266" width="6.5703125" style="1806" customWidth="1"/>
    <col min="11267" max="11267" width="42.7109375" style="1806" customWidth="1"/>
    <col min="11268" max="11268" width="11.42578125" style="1806"/>
    <col min="11269" max="11286" width="5.7109375" style="1806" customWidth="1"/>
    <col min="11287" max="11287" width="26" style="1806" customWidth="1"/>
    <col min="11288" max="11288" width="2.28515625" style="1806" customWidth="1"/>
    <col min="11289" max="11520" width="11.42578125" style="1806"/>
    <col min="11521" max="11521" width="3.28515625" style="1806" customWidth="1"/>
    <col min="11522" max="11522" width="6.5703125" style="1806" customWidth="1"/>
    <col min="11523" max="11523" width="42.7109375" style="1806" customWidth="1"/>
    <col min="11524" max="11524" width="11.42578125" style="1806"/>
    <col min="11525" max="11542" width="5.7109375" style="1806" customWidth="1"/>
    <col min="11543" max="11543" width="26" style="1806" customWidth="1"/>
    <col min="11544" max="11544" width="2.28515625" style="1806" customWidth="1"/>
    <col min="11545" max="11776" width="11.42578125" style="1806"/>
    <col min="11777" max="11777" width="3.28515625" style="1806" customWidth="1"/>
    <col min="11778" max="11778" width="6.5703125" style="1806" customWidth="1"/>
    <col min="11779" max="11779" width="42.7109375" style="1806" customWidth="1"/>
    <col min="11780" max="11780" width="11.42578125" style="1806"/>
    <col min="11781" max="11798" width="5.7109375" style="1806" customWidth="1"/>
    <col min="11799" max="11799" width="26" style="1806" customWidth="1"/>
    <col min="11800" max="11800" width="2.28515625" style="1806" customWidth="1"/>
    <col min="11801" max="12032" width="11.42578125" style="1806"/>
    <col min="12033" max="12033" width="3.28515625" style="1806" customWidth="1"/>
    <col min="12034" max="12034" width="6.5703125" style="1806" customWidth="1"/>
    <col min="12035" max="12035" width="42.7109375" style="1806" customWidth="1"/>
    <col min="12036" max="12036" width="11.42578125" style="1806"/>
    <col min="12037" max="12054" width="5.7109375" style="1806" customWidth="1"/>
    <col min="12055" max="12055" width="26" style="1806" customWidth="1"/>
    <col min="12056" max="12056" width="2.28515625" style="1806" customWidth="1"/>
    <col min="12057" max="12288" width="11.42578125" style="1806"/>
    <col min="12289" max="12289" width="3.28515625" style="1806" customWidth="1"/>
    <col min="12290" max="12290" width="6.5703125" style="1806" customWidth="1"/>
    <col min="12291" max="12291" width="42.7109375" style="1806" customWidth="1"/>
    <col min="12292" max="12292" width="11.42578125" style="1806"/>
    <col min="12293" max="12310" width="5.7109375" style="1806" customWidth="1"/>
    <col min="12311" max="12311" width="26" style="1806" customWidth="1"/>
    <col min="12312" max="12312" width="2.28515625" style="1806" customWidth="1"/>
    <col min="12313" max="12544" width="11.42578125" style="1806"/>
    <col min="12545" max="12545" width="3.28515625" style="1806" customWidth="1"/>
    <col min="12546" max="12546" width="6.5703125" style="1806" customWidth="1"/>
    <col min="12547" max="12547" width="42.7109375" style="1806" customWidth="1"/>
    <col min="12548" max="12548" width="11.42578125" style="1806"/>
    <col min="12549" max="12566" width="5.7109375" style="1806" customWidth="1"/>
    <col min="12567" max="12567" width="26" style="1806" customWidth="1"/>
    <col min="12568" max="12568" width="2.28515625" style="1806" customWidth="1"/>
    <col min="12569" max="12800" width="11.42578125" style="1806"/>
    <col min="12801" max="12801" width="3.28515625" style="1806" customWidth="1"/>
    <col min="12802" max="12802" width="6.5703125" style="1806" customWidth="1"/>
    <col min="12803" max="12803" width="42.7109375" style="1806" customWidth="1"/>
    <col min="12804" max="12804" width="11.42578125" style="1806"/>
    <col min="12805" max="12822" width="5.7109375" style="1806" customWidth="1"/>
    <col min="12823" max="12823" width="26" style="1806" customWidth="1"/>
    <col min="12824" max="12824" width="2.28515625" style="1806" customWidth="1"/>
    <col min="12825" max="13056" width="11.42578125" style="1806"/>
    <col min="13057" max="13057" width="3.28515625" style="1806" customWidth="1"/>
    <col min="13058" max="13058" width="6.5703125" style="1806" customWidth="1"/>
    <col min="13059" max="13059" width="42.7109375" style="1806" customWidth="1"/>
    <col min="13060" max="13060" width="11.42578125" style="1806"/>
    <col min="13061" max="13078" width="5.7109375" style="1806" customWidth="1"/>
    <col min="13079" max="13079" width="26" style="1806" customWidth="1"/>
    <col min="13080" max="13080" width="2.28515625" style="1806" customWidth="1"/>
    <col min="13081" max="13312" width="11.42578125" style="1806"/>
    <col min="13313" max="13313" width="3.28515625" style="1806" customWidth="1"/>
    <col min="13314" max="13314" width="6.5703125" style="1806" customWidth="1"/>
    <col min="13315" max="13315" width="42.7109375" style="1806" customWidth="1"/>
    <col min="13316" max="13316" width="11.42578125" style="1806"/>
    <col min="13317" max="13334" width="5.7109375" style="1806" customWidth="1"/>
    <col min="13335" max="13335" width="26" style="1806" customWidth="1"/>
    <col min="13336" max="13336" width="2.28515625" style="1806" customWidth="1"/>
    <col min="13337" max="13568" width="11.42578125" style="1806"/>
    <col min="13569" max="13569" width="3.28515625" style="1806" customWidth="1"/>
    <col min="13570" max="13570" width="6.5703125" style="1806" customWidth="1"/>
    <col min="13571" max="13571" width="42.7109375" style="1806" customWidth="1"/>
    <col min="13572" max="13572" width="11.42578125" style="1806"/>
    <col min="13573" max="13590" width="5.7109375" style="1806" customWidth="1"/>
    <col min="13591" max="13591" width="26" style="1806" customWidth="1"/>
    <col min="13592" max="13592" width="2.28515625" style="1806" customWidth="1"/>
    <col min="13593" max="13824" width="11.42578125" style="1806"/>
    <col min="13825" max="13825" width="3.28515625" style="1806" customWidth="1"/>
    <col min="13826" max="13826" width="6.5703125" style="1806" customWidth="1"/>
    <col min="13827" max="13827" width="42.7109375" style="1806" customWidth="1"/>
    <col min="13828" max="13828" width="11.42578125" style="1806"/>
    <col min="13829" max="13846" width="5.7109375" style="1806" customWidth="1"/>
    <col min="13847" max="13847" width="26" style="1806" customWidth="1"/>
    <col min="13848" max="13848" width="2.28515625" style="1806" customWidth="1"/>
    <col min="13849" max="14080" width="11.42578125" style="1806"/>
    <col min="14081" max="14081" width="3.28515625" style="1806" customWidth="1"/>
    <col min="14082" max="14082" width="6.5703125" style="1806" customWidth="1"/>
    <col min="14083" max="14083" width="42.7109375" style="1806" customWidth="1"/>
    <col min="14084" max="14084" width="11.42578125" style="1806"/>
    <col min="14085" max="14102" width="5.7109375" style="1806" customWidth="1"/>
    <col min="14103" max="14103" width="26" style="1806" customWidth="1"/>
    <col min="14104" max="14104" width="2.28515625" style="1806" customWidth="1"/>
    <col min="14105" max="14336" width="11.42578125" style="1806"/>
    <col min="14337" max="14337" width="3.28515625" style="1806" customWidth="1"/>
    <col min="14338" max="14338" width="6.5703125" style="1806" customWidth="1"/>
    <col min="14339" max="14339" width="42.7109375" style="1806" customWidth="1"/>
    <col min="14340" max="14340" width="11.42578125" style="1806"/>
    <col min="14341" max="14358" width="5.7109375" style="1806" customWidth="1"/>
    <col min="14359" max="14359" width="26" style="1806" customWidth="1"/>
    <col min="14360" max="14360" width="2.28515625" style="1806" customWidth="1"/>
    <col min="14361" max="14592" width="11.42578125" style="1806"/>
    <col min="14593" max="14593" width="3.28515625" style="1806" customWidth="1"/>
    <col min="14594" max="14594" width="6.5703125" style="1806" customWidth="1"/>
    <col min="14595" max="14595" width="42.7109375" style="1806" customWidth="1"/>
    <col min="14596" max="14596" width="11.42578125" style="1806"/>
    <col min="14597" max="14614" width="5.7109375" style="1806" customWidth="1"/>
    <col min="14615" max="14615" width="26" style="1806" customWidth="1"/>
    <col min="14616" max="14616" width="2.28515625" style="1806" customWidth="1"/>
    <col min="14617" max="14848" width="11.42578125" style="1806"/>
    <col min="14849" max="14849" width="3.28515625" style="1806" customWidth="1"/>
    <col min="14850" max="14850" width="6.5703125" style="1806" customWidth="1"/>
    <col min="14851" max="14851" width="42.7109375" style="1806" customWidth="1"/>
    <col min="14852" max="14852" width="11.42578125" style="1806"/>
    <col min="14853" max="14870" width="5.7109375" style="1806" customWidth="1"/>
    <col min="14871" max="14871" width="26" style="1806" customWidth="1"/>
    <col min="14872" max="14872" width="2.28515625" style="1806" customWidth="1"/>
    <col min="14873" max="15104" width="11.42578125" style="1806"/>
    <col min="15105" max="15105" width="3.28515625" style="1806" customWidth="1"/>
    <col min="15106" max="15106" width="6.5703125" style="1806" customWidth="1"/>
    <col min="15107" max="15107" width="42.7109375" style="1806" customWidth="1"/>
    <col min="15108" max="15108" width="11.42578125" style="1806"/>
    <col min="15109" max="15126" width="5.7109375" style="1806" customWidth="1"/>
    <col min="15127" max="15127" width="26" style="1806" customWidth="1"/>
    <col min="15128" max="15128" width="2.28515625" style="1806" customWidth="1"/>
    <col min="15129" max="15360" width="11.42578125" style="1806"/>
    <col min="15361" max="15361" width="3.28515625" style="1806" customWidth="1"/>
    <col min="15362" max="15362" width="6.5703125" style="1806" customWidth="1"/>
    <col min="15363" max="15363" width="42.7109375" style="1806" customWidth="1"/>
    <col min="15364" max="15364" width="11.42578125" style="1806"/>
    <col min="15365" max="15382" width="5.7109375" style="1806" customWidth="1"/>
    <col min="15383" max="15383" width="26" style="1806" customWidth="1"/>
    <col min="15384" max="15384" width="2.28515625" style="1806" customWidth="1"/>
    <col min="15385" max="15616" width="11.42578125" style="1806"/>
    <col min="15617" max="15617" width="3.28515625" style="1806" customWidth="1"/>
    <col min="15618" max="15618" width="6.5703125" style="1806" customWidth="1"/>
    <col min="15619" max="15619" width="42.7109375" style="1806" customWidth="1"/>
    <col min="15620" max="15620" width="11.42578125" style="1806"/>
    <col min="15621" max="15638" width="5.7109375" style="1806" customWidth="1"/>
    <col min="15639" max="15639" width="26" style="1806" customWidth="1"/>
    <col min="15640" max="15640" width="2.28515625" style="1806" customWidth="1"/>
    <col min="15641" max="15872" width="11.42578125" style="1806"/>
    <col min="15873" max="15873" width="3.28515625" style="1806" customWidth="1"/>
    <col min="15874" max="15874" width="6.5703125" style="1806" customWidth="1"/>
    <col min="15875" max="15875" width="42.7109375" style="1806" customWidth="1"/>
    <col min="15876" max="15876" width="11.42578125" style="1806"/>
    <col min="15877" max="15894" width="5.7109375" style="1806" customWidth="1"/>
    <col min="15895" max="15895" width="26" style="1806" customWidth="1"/>
    <col min="15896" max="15896" width="2.28515625" style="1806" customWidth="1"/>
    <col min="15897" max="16128" width="11.42578125" style="1806"/>
    <col min="16129" max="16129" width="3.28515625" style="1806" customWidth="1"/>
    <col min="16130" max="16130" width="6.5703125" style="1806" customWidth="1"/>
    <col min="16131" max="16131" width="42.7109375" style="1806" customWidth="1"/>
    <col min="16132" max="16132" width="11.42578125" style="1806"/>
    <col min="16133" max="16150" width="5.7109375" style="1806" customWidth="1"/>
    <col min="16151" max="16151" width="26" style="1806" customWidth="1"/>
    <col min="16152" max="16152" width="2.28515625" style="1806" customWidth="1"/>
    <col min="16153" max="16384" width="11.42578125" style="1806"/>
  </cols>
  <sheetData>
    <row r="2" spans="2:23" ht="20.25">
      <c r="B2" s="1804" t="s">
        <v>2106</v>
      </c>
      <c r="C2" s="1805"/>
    </row>
    <row r="3" spans="2:23" ht="29.25" customHeight="1">
      <c r="B3" s="1804" t="s">
        <v>2107</v>
      </c>
      <c r="C3" s="1805"/>
      <c r="N3" s="8929" t="s">
        <v>2108</v>
      </c>
      <c r="O3" s="8930"/>
      <c r="P3" s="1807" t="s">
        <v>2109</v>
      </c>
      <c r="Q3" s="1807"/>
      <c r="R3" s="1808"/>
      <c r="S3" s="1808"/>
      <c r="T3" s="1808"/>
      <c r="U3" s="1809"/>
    </row>
    <row r="4" spans="2:23" ht="12.75" customHeight="1">
      <c r="B4" s="1810"/>
      <c r="C4" s="1811"/>
      <c r="D4" s="1810"/>
      <c r="N4" s="8931"/>
      <c r="O4" s="8932"/>
      <c r="P4" s="1812" t="s">
        <v>2110</v>
      </c>
      <c r="Q4" s="1813"/>
      <c r="U4" s="1814"/>
    </row>
    <row r="5" spans="2:23" ht="20.25" customHeight="1">
      <c r="B5" s="1810"/>
      <c r="C5" s="1810" t="s">
        <v>2111</v>
      </c>
      <c r="N5" s="8931"/>
      <c r="O5" s="8932"/>
      <c r="P5" s="1815" t="s">
        <v>2112</v>
      </c>
      <c r="Q5" s="1813"/>
      <c r="U5" s="1814"/>
    </row>
    <row r="6" spans="2:23" ht="28.5" customHeight="1">
      <c r="B6" s="8935" t="s">
        <v>2113</v>
      </c>
      <c r="C6" s="8935"/>
      <c r="D6" s="8935"/>
      <c r="E6" s="8935"/>
      <c r="F6" s="8935"/>
      <c r="G6" s="8935"/>
      <c r="N6" s="8933"/>
      <c r="O6" s="8934"/>
      <c r="P6" s="1816" t="s">
        <v>2114</v>
      </c>
      <c r="Q6" s="1817"/>
      <c r="R6" s="1818"/>
      <c r="S6" s="1818"/>
      <c r="T6" s="1818"/>
      <c r="U6" s="1819"/>
    </row>
    <row r="7" spans="2:23" ht="16.5" customHeight="1">
      <c r="B7" s="8936" t="s">
        <v>2115</v>
      </c>
      <c r="C7" s="8936"/>
      <c r="D7" s="1810"/>
    </row>
    <row r="9" spans="2:23">
      <c r="B9" s="8937" t="s">
        <v>2116</v>
      </c>
      <c r="C9" s="8938"/>
      <c r="D9" s="1820" t="s">
        <v>2117</v>
      </c>
      <c r="E9" s="1820" t="s">
        <v>2118</v>
      </c>
      <c r="F9" s="1820" t="s">
        <v>2119</v>
      </c>
      <c r="G9" s="1820" t="s">
        <v>2120</v>
      </c>
      <c r="H9" s="1820" t="s">
        <v>2121</v>
      </c>
      <c r="I9" s="1820" t="s">
        <v>2122</v>
      </c>
      <c r="J9" s="1820" t="s">
        <v>2123</v>
      </c>
      <c r="K9" s="1820" t="s">
        <v>2118</v>
      </c>
      <c r="L9" s="1820" t="s">
        <v>2119</v>
      </c>
      <c r="M9" s="1820" t="s">
        <v>2120</v>
      </c>
      <c r="N9" s="1820" t="s">
        <v>2121</v>
      </c>
      <c r="O9" s="1820" t="s">
        <v>2122</v>
      </c>
      <c r="P9" s="1820" t="s">
        <v>2124</v>
      </c>
      <c r="Q9" s="1820" t="s">
        <v>2118</v>
      </c>
      <c r="R9" s="1820" t="s">
        <v>2119</v>
      </c>
      <c r="S9" s="1820" t="s">
        <v>2120</v>
      </c>
      <c r="T9" s="1820" t="s">
        <v>2121</v>
      </c>
      <c r="U9" s="1820" t="s">
        <v>2122</v>
      </c>
      <c r="V9" s="1820" t="s">
        <v>2125</v>
      </c>
      <c r="W9" s="1821" t="s">
        <v>2126</v>
      </c>
    </row>
    <row r="10" spans="2:23" ht="15">
      <c r="B10" s="8939" t="s">
        <v>2116</v>
      </c>
      <c r="C10" s="8940"/>
      <c r="D10" s="1822"/>
      <c r="E10" s="1822"/>
      <c r="F10" s="1822"/>
      <c r="G10" s="1822"/>
      <c r="H10" s="1822"/>
      <c r="I10" s="1822"/>
      <c r="J10" s="1822"/>
      <c r="K10" s="1822"/>
      <c r="L10" s="1822"/>
      <c r="M10" s="1822"/>
      <c r="N10" s="1822"/>
      <c r="O10" s="1822"/>
      <c r="P10" s="1822"/>
      <c r="Q10" s="1822"/>
      <c r="R10" s="1822"/>
      <c r="S10" s="1822"/>
      <c r="T10" s="1822"/>
      <c r="U10" s="1822"/>
      <c r="V10" s="1822"/>
      <c r="W10" s="1823"/>
    </row>
    <row r="11" spans="2:23" ht="33.75" customHeight="1">
      <c r="B11" s="1824">
        <v>0</v>
      </c>
      <c r="C11" s="8925" t="s">
        <v>2127</v>
      </c>
      <c r="D11" s="8926"/>
      <c r="E11" s="1825"/>
      <c r="F11" s="1826"/>
      <c r="G11" s="1826"/>
      <c r="H11" s="1826"/>
      <c r="I11" s="1826"/>
      <c r="J11" s="1826"/>
      <c r="K11" s="1826"/>
      <c r="L11" s="1826"/>
      <c r="M11" s="1826"/>
      <c r="N11" s="1826"/>
      <c r="O11" s="1826"/>
      <c r="P11" s="1826"/>
      <c r="Q11" s="1826"/>
      <c r="R11" s="1826"/>
      <c r="S11" s="1826"/>
      <c r="T11" s="1826"/>
      <c r="U11" s="1826"/>
      <c r="V11" s="1826"/>
      <c r="W11" s="1827"/>
    </row>
    <row r="12" spans="2:23" ht="20.100000000000001" customHeight="1">
      <c r="B12" s="1824">
        <v>1</v>
      </c>
      <c r="C12" s="8925" t="s">
        <v>2128</v>
      </c>
      <c r="D12" s="8926"/>
      <c r="E12" s="1826"/>
      <c r="F12" s="1826"/>
      <c r="G12" s="1826"/>
      <c r="H12" s="1828"/>
      <c r="I12" s="1826"/>
      <c r="J12" s="1826"/>
      <c r="K12" s="1826"/>
      <c r="L12" s="1826"/>
      <c r="M12" s="1826"/>
      <c r="N12" s="1826"/>
      <c r="O12" s="1826"/>
      <c r="P12" s="1826"/>
      <c r="Q12" s="1826"/>
      <c r="R12" s="1826"/>
      <c r="S12" s="1826"/>
      <c r="T12" s="1826"/>
      <c r="U12" s="1826"/>
      <c r="V12" s="1826"/>
      <c r="W12" s="1827"/>
    </row>
    <row r="13" spans="2:23" ht="20.100000000000001" customHeight="1">
      <c r="B13" s="1829">
        <v>1.1000000000000001</v>
      </c>
      <c r="C13" s="8927" t="s">
        <v>2129</v>
      </c>
      <c r="D13" s="8928"/>
      <c r="E13" s="1826"/>
      <c r="F13" s="1830"/>
      <c r="G13" s="1826"/>
      <c r="H13" s="1826"/>
      <c r="I13" s="1826"/>
      <c r="J13" s="1826"/>
      <c r="K13" s="1826"/>
      <c r="L13" s="1826"/>
      <c r="M13" s="1826"/>
      <c r="N13" s="1826"/>
      <c r="O13" s="1826"/>
      <c r="P13" s="1826"/>
      <c r="Q13" s="1826"/>
      <c r="R13" s="1826"/>
      <c r="S13" s="1826"/>
      <c r="T13" s="1826"/>
      <c r="U13" s="1826"/>
      <c r="V13" s="1826"/>
      <c r="W13" s="1827"/>
    </row>
    <row r="14" spans="2:23" ht="20.100000000000001" customHeight="1">
      <c r="B14" s="1829">
        <v>1.2</v>
      </c>
      <c r="C14" s="8927" t="s">
        <v>2130</v>
      </c>
      <c r="D14" s="8928"/>
      <c r="E14" s="1826"/>
      <c r="F14" s="1826"/>
      <c r="G14" s="1826"/>
      <c r="H14" s="1826"/>
      <c r="I14" s="1826"/>
      <c r="J14" s="1826"/>
      <c r="K14" s="1826"/>
      <c r="L14" s="1826"/>
      <c r="M14" s="1826"/>
      <c r="N14" s="1826"/>
      <c r="O14" s="1826"/>
      <c r="P14" s="1826"/>
      <c r="Q14" s="1826"/>
      <c r="R14" s="1826"/>
      <c r="S14" s="1826"/>
      <c r="T14" s="1826"/>
      <c r="U14" s="1826"/>
      <c r="V14" s="1826"/>
      <c r="W14" s="1827"/>
    </row>
    <row r="15" spans="2:23" ht="20.100000000000001" customHeight="1">
      <c r="B15" s="1829">
        <v>1.3</v>
      </c>
      <c r="C15" s="8927" t="s">
        <v>2131</v>
      </c>
      <c r="D15" s="8928"/>
      <c r="E15" s="1826"/>
      <c r="F15" s="1826"/>
      <c r="G15" s="1826"/>
      <c r="H15" s="1826"/>
      <c r="I15" s="1826"/>
      <c r="J15" s="1826"/>
      <c r="K15" s="1826"/>
      <c r="L15" s="1826"/>
      <c r="M15" s="1826"/>
      <c r="N15" s="1826"/>
      <c r="O15" s="1826"/>
      <c r="P15" s="1826"/>
      <c r="Q15" s="1826"/>
      <c r="R15" s="1826"/>
      <c r="S15" s="1826"/>
      <c r="T15" s="1826"/>
      <c r="U15" s="1826"/>
      <c r="V15" s="1826"/>
      <c r="W15" s="1827"/>
    </row>
    <row r="16" spans="2:23" ht="27.75" customHeight="1">
      <c r="B16" s="1829">
        <v>1.4</v>
      </c>
      <c r="C16" s="8927" t="s">
        <v>2132</v>
      </c>
      <c r="D16" s="8928"/>
      <c r="E16" s="1826"/>
      <c r="F16" s="1826"/>
      <c r="G16" s="1826"/>
      <c r="H16" s="1826"/>
      <c r="I16" s="1826"/>
      <c r="J16" s="1826"/>
      <c r="K16" s="1826"/>
      <c r="L16" s="1826"/>
      <c r="M16" s="1826"/>
      <c r="N16" s="1826"/>
      <c r="O16" s="1826"/>
      <c r="P16" s="1826"/>
      <c r="Q16" s="1826"/>
      <c r="R16" s="1826"/>
      <c r="S16" s="1826"/>
      <c r="T16" s="1826"/>
      <c r="U16" s="1826"/>
      <c r="V16" s="1826"/>
      <c r="W16" s="1827"/>
    </row>
    <row r="17" spans="2:23" ht="20.100000000000001" customHeight="1">
      <c r="B17" s="1829">
        <v>1.5</v>
      </c>
      <c r="C17" s="8927" t="s">
        <v>2133</v>
      </c>
      <c r="D17" s="8928"/>
      <c r="E17" s="1826"/>
      <c r="F17" s="1826"/>
      <c r="G17" s="1831"/>
      <c r="H17" s="1826"/>
      <c r="I17" s="1826"/>
      <c r="J17" s="1826"/>
      <c r="K17" s="1826"/>
      <c r="L17" s="1826"/>
      <c r="M17" s="1826"/>
      <c r="N17" s="1826"/>
      <c r="O17" s="1826"/>
      <c r="P17" s="1826"/>
      <c r="Q17" s="1826"/>
      <c r="R17" s="1826"/>
      <c r="S17" s="1826"/>
      <c r="T17" s="1826"/>
      <c r="U17" s="1826"/>
      <c r="V17" s="1826"/>
      <c r="W17" s="1827"/>
    </row>
    <row r="18" spans="2:23" ht="20.100000000000001" customHeight="1">
      <c r="B18" s="1829">
        <v>1.6</v>
      </c>
      <c r="C18" s="8927" t="s">
        <v>2134</v>
      </c>
      <c r="D18" s="8928"/>
      <c r="E18" s="1826"/>
      <c r="F18" s="1826"/>
      <c r="G18" s="1826"/>
      <c r="H18" s="1832"/>
      <c r="I18" s="1826"/>
      <c r="J18" s="1826"/>
      <c r="K18" s="1826"/>
      <c r="L18" s="1826"/>
      <c r="M18" s="1826"/>
      <c r="N18" s="1826"/>
      <c r="O18" s="1826"/>
      <c r="P18" s="1826"/>
      <c r="Q18" s="1826"/>
      <c r="R18" s="1826"/>
      <c r="S18" s="1826"/>
      <c r="T18" s="1826"/>
      <c r="U18" s="1826"/>
      <c r="V18" s="1826"/>
      <c r="W18" s="1827"/>
    </row>
    <row r="19" spans="2:23" ht="20.100000000000001" customHeight="1">
      <c r="B19" s="1829"/>
      <c r="C19" s="1833"/>
      <c r="D19" s="1834"/>
      <c r="E19" s="1826"/>
      <c r="F19" s="1826"/>
      <c r="G19" s="1826"/>
      <c r="H19" s="1826"/>
      <c r="I19" s="1826"/>
      <c r="J19" s="1826"/>
      <c r="K19" s="1826"/>
      <c r="L19" s="1826"/>
      <c r="M19" s="1826"/>
      <c r="N19" s="1826"/>
      <c r="O19" s="1826"/>
      <c r="P19" s="1826"/>
      <c r="Q19" s="1826"/>
      <c r="R19" s="1826"/>
      <c r="S19" s="1826"/>
      <c r="T19" s="1826"/>
      <c r="U19" s="1826"/>
      <c r="V19" s="1826"/>
      <c r="W19" s="1827"/>
    </row>
    <row r="20" spans="2:23" ht="20.100000000000001" customHeight="1">
      <c r="B20" s="1824">
        <v>2</v>
      </c>
      <c r="C20" s="8925" t="s">
        <v>2135</v>
      </c>
      <c r="D20" s="8926"/>
      <c r="E20" s="1826"/>
      <c r="F20" s="1826"/>
      <c r="G20" s="1826"/>
      <c r="H20" s="1826"/>
      <c r="I20" s="1826"/>
      <c r="J20" s="1826"/>
      <c r="K20" s="1826"/>
      <c r="L20" s="1826"/>
      <c r="M20" s="1826"/>
      <c r="N20" s="1826"/>
      <c r="O20" s="1826"/>
      <c r="P20" s="1826"/>
      <c r="Q20" s="1826"/>
      <c r="R20" s="1826"/>
      <c r="S20" s="1826"/>
      <c r="T20" s="1826"/>
      <c r="U20" s="1826"/>
      <c r="V20" s="1826"/>
      <c r="W20" s="1827"/>
    </row>
    <row r="21" spans="2:23" ht="20.100000000000001" customHeight="1">
      <c r="B21" s="1829">
        <v>2.1</v>
      </c>
      <c r="C21" s="8927" t="s">
        <v>2136</v>
      </c>
      <c r="D21" s="8928"/>
      <c r="E21" s="1826"/>
      <c r="F21" s="1826"/>
      <c r="G21" s="1826"/>
      <c r="H21" s="1826"/>
      <c r="I21" s="1826"/>
      <c r="J21" s="1826"/>
      <c r="K21" s="1826"/>
      <c r="L21" s="1826"/>
      <c r="M21" s="1826"/>
      <c r="N21" s="1826"/>
      <c r="O21" s="1826"/>
      <c r="P21" s="1826"/>
      <c r="Q21" s="1826"/>
      <c r="R21" s="1826"/>
      <c r="S21" s="1826"/>
      <c r="T21" s="1826"/>
      <c r="U21" s="1826"/>
      <c r="V21" s="1826"/>
      <c r="W21" s="1827"/>
    </row>
    <row r="22" spans="2:23" ht="20.100000000000001" customHeight="1">
      <c r="B22" s="1829">
        <v>2.2000000000000002</v>
      </c>
      <c r="C22" s="8927" t="s">
        <v>2137</v>
      </c>
      <c r="D22" s="8928"/>
      <c r="E22" s="1826"/>
      <c r="F22" s="1826"/>
      <c r="G22" s="1826"/>
      <c r="H22" s="1826"/>
      <c r="I22" s="1826"/>
      <c r="J22" s="1826"/>
      <c r="K22" s="1826"/>
      <c r="L22" s="1826"/>
      <c r="M22" s="1826"/>
      <c r="N22" s="1826"/>
      <c r="O22" s="1826"/>
      <c r="P22" s="1826"/>
      <c r="Q22" s="1826"/>
      <c r="R22" s="1826"/>
      <c r="S22" s="1826"/>
      <c r="T22" s="1826"/>
      <c r="U22" s="1826"/>
      <c r="V22" s="1826"/>
      <c r="W22" s="1827"/>
    </row>
    <row r="23" spans="2:23" ht="20.100000000000001" customHeight="1">
      <c r="B23" s="1829">
        <v>2.2999999999999998</v>
      </c>
      <c r="C23" s="8927" t="s">
        <v>2138</v>
      </c>
      <c r="D23" s="8928"/>
      <c r="E23" s="1826"/>
      <c r="F23" s="1826"/>
      <c r="G23" s="1826"/>
      <c r="H23" s="1826"/>
      <c r="I23" s="1826"/>
      <c r="J23" s="1826"/>
      <c r="K23" s="1826"/>
      <c r="L23" s="1826"/>
      <c r="M23" s="1826"/>
      <c r="N23" s="1826"/>
      <c r="O23" s="1826"/>
      <c r="P23" s="1826"/>
      <c r="Q23" s="1826"/>
      <c r="R23" s="1826"/>
      <c r="S23" s="1826"/>
      <c r="T23" s="1826"/>
      <c r="U23" s="1826"/>
      <c r="V23" s="1826"/>
      <c r="W23" s="1827"/>
    </row>
    <row r="24" spans="2:23" ht="20.100000000000001" customHeight="1">
      <c r="B24" s="1829">
        <v>2.4</v>
      </c>
      <c r="C24" s="8927" t="s">
        <v>2139</v>
      </c>
      <c r="D24" s="8928"/>
      <c r="E24" s="1826"/>
      <c r="F24" s="1826"/>
      <c r="G24" s="1826"/>
      <c r="H24" s="1826"/>
      <c r="I24" s="1826"/>
      <c r="J24" s="1826"/>
      <c r="K24" s="1826"/>
      <c r="L24" s="1826"/>
      <c r="M24" s="1826"/>
      <c r="N24" s="1826"/>
      <c r="O24" s="1826"/>
      <c r="P24" s="1826"/>
      <c r="Q24" s="1826"/>
      <c r="R24" s="1826"/>
      <c r="S24" s="1826"/>
      <c r="T24" s="1826"/>
      <c r="U24" s="1826"/>
      <c r="V24" s="1826"/>
      <c r="W24" s="1827"/>
    </row>
    <row r="25" spans="2:23" ht="20.100000000000001" customHeight="1">
      <c r="B25" s="1829">
        <v>2.5</v>
      </c>
      <c r="C25" s="8927" t="s">
        <v>2140</v>
      </c>
      <c r="D25" s="8928"/>
      <c r="E25" s="1826"/>
      <c r="F25" s="1826"/>
      <c r="G25" s="1826"/>
      <c r="H25" s="1826"/>
      <c r="I25" s="1826"/>
      <c r="J25" s="1826"/>
      <c r="K25" s="1826"/>
      <c r="L25" s="1826"/>
      <c r="M25" s="1826"/>
      <c r="N25" s="1826"/>
      <c r="O25" s="1826"/>
      <c r="P25" s="1826"/>
      <c r="Q25" s="1826"/>
      <c r="R25" s="1826"/>
      <c r="S25" s="1826"/>
      <c r="T25" s="1826"/>
      <c r="U25" s="1826"/>
      <c r="V25" s="1826"/>
      <c r="W25" s="1827"/>
    </row>
    <row r="26" spans="2:23" ht="20.100000000000001" customHeight="1">
      <c r="B26" s="1829"/>
      <c r="C26" s="1833"/>
      <c r="D26" s="1834"/>
      <c r="E26" s="1826"/>
      <c r="F26" s="1826"/>
      <c r="G26" s="1826"/>
      <c r="H26" s="1826"/>
      <c r="I26" s="1826"/>
      <c r="J26" s="1826"/>
      <c r="K26" s="1826"/>
      <c r="L26" s="1826"/>
      <c r="M26" s="1826"/>
      <c r="N26" s="1826"/>
      <c r="O26" s="1826"/>
      <c r="P26" s="1826"/>
      <c r="Q26" s="1826"/>
      <c r="R26" s="1826"/>
      <c r="S26" s="1826"/>
      <c r="T26" s="1826"/>
      <c r="U26" s="1826"/>
      <c r="V26" s="1826"/>
      <c r="W26" s="1827"/>
    </row>
    <row r="27" spans="2:23" ht="20.100000000000001" customHeight="1">
      <c r="B27" s="1824">
        <v>3</v>
      </c>
      <c r="C27" s="8925" t="s">
        <v>2141</v>
      </c>
      <c r="D27" s="8926"/>
      <c r="E27" s="1826"/>
      <c r="F27" s="1826"/>
      <c r="G27" s="1826"/>
      <c r="H27" s="1826"/>
      <c r="I27" s="1826"/>
      <c r="J27" s="1826"/>
      <c r="K27" s="1826"/>
      <c r="L27" s="1826"/>
      <c r="M27" s="1826"/>
      <c r="N27" s="1826"/>
      <c r="O27" s="1826"/>
      <c r="P27" s="1826"/>
      <c r="Q27" s="1826"/>
      <c r="R27" s="1826"/>
      <c r="S27" s="1826"/>
      <c r="T27" s="1826"/>
      <c r="U27" s="1826"/>
      <c r="V27" s="1826"/>
      <c r="W27" s="1827"/>
    </row>
    <row r="28" spans="2:23" ht="20.100000000000001" customHeight="1">
      <c r="B28" s="1829">
        <v>3.1</v>
      </c>
      <c r="C28" s="8927" t="s">
        <v>2142</v>
      </c>
      <c r="D28" s="8928"/>
      <c r="E28" s="1826"/>
      <c r="F28" s="1826"/>
      <c r="G28" s="1826"/>
      <c r="H28" s="1826"/>
      <c r="I28" s="1826"/>
      <c r="J28" s="1826"/>
      <c r="K28" s="1826"/>
      <c r="L28" s="1826"/>
      <c r="M28" s="1826"/>
      <c r="N28" s="1826"/>
      <c r="O28" s="1826"/>
      <c r="P28" s="1826"/>
      <c r="Q28" s="1826"/>
      <c r="R28" s="1826"/>
      <c r="S28" s="1826"/>
      <c r="T28" s="1826"/>
      <c r="U28" s="1826"/>
      <c r="V28" s="1826"/>
      <c r="W28" s="1827"/>
    </row>
    <row r="29" spans="2:23" ht="20.100000000000001" customHeight="1">
      <c r="B29" s="1829">
        <v>3.2</v>
      </c>
      <c r="C29" s="8927" t="s">
        <v>2143</v>
      </c>
      <c r="D29" s="8928"/>
      <c r="E29" s="1826"/>
      <c r="F29" s="1826"/>
      <c r="G29" s="1826"/>
      <c r="H29" s="1826"/>
      <c r="I29" s="1826"/>
      <c r="J29" s="1826"/>
      <c r="K29" s="1826"/>
      <c r="L29" s="1826"/>
      <c r="M29" s="1826"/>
      <c r="N29" s="1826"/>
      <c r="O29" s="1826"/>
      <c r="P29" s="1826"/>
      <c r="Q29" s="1826"/>
      <c r="R29" s="1826"/>
      <c r="S29" s="1826"/>
      <c r="T29" s="1826"/>
      <c r="U29" s="1826"/>
      <c r="V29" s="1826"/>
      <c r="W29" s="1827"/>
    </row>
    <row r="30" spans="2:23" ht="20.100000000000001" customHeight="1">
      <c r="B30" s="1829">
        <v>3.3</v>
      </c>
      <c r="C30" s="8927" t="s">
        <v>2144</v>
      </c>
      <c r="D30" s="8928"/>
      <c r="E30" s="1826"/>
      <c r="F30" s="1826"/>
      <c r="G30" s="1826"/>
      <c r="H30" s="1826"/>
      <c r="I30" s="1826"/>
      <c r="J30" s="1826"/>
      <c r="K30" s="1826"/>
      <c r="L30" s="1826"/>
      <c r="M30" s="1826"/>
      <c r="N30" s="1826"/>
      <c r="O30" s="1826"/>
      <c r="P30" s="1826"/>
      <c r="Q30" s="1826"/>
      <c r="R30" s="1826"/>
      <c r="S30" s="1826"/>
      <c r="T30" s="1826"/>
      <c r="U30" s="1826"/>
      <c r="V30" s="1826"/>
      <c r="W30" s="1827"/>
    </row>
    <row r="31" spans="2:23" ht="20.100000000000001" customHeight="1">
      <c r="B31" s="1829">
        <v>3.4</v>
      </c>
      <c r="C31" s="8927" t="s">
        <v>2145</v>
      </c>
      <c r="D31" s="8928"/>
      <c r="E31" s="1826"/>
      <c r="F31" s="1826"/>
      <c r="G31" s="1826"/>
      <c r="H31" s="1826"/>
      <c r="I31" s="1826"/>
      <c r="J31" s="1826"/>
      <c r="K31" s="1826"/>
      <c r="L31" s="1826"/>
      <c r="M31" s="1826"/>
      <c r="N31" s="1826"/>
      <c r="O31" s="1826"/>
      <c r="P31" s="1826"/>
      <c r="Q31" s="1826"/>
      <c r="R31" s="1826"/>
      <c r="S31" s="1826"/>
      <c r="T31" s="1826"/>
      <c r="U31" s="1826"/>
      <c r="V31" s="1826"/>
      <c r="W31" s="1827"/>
    </row>
    <row r="32" spans="2:23" ht="20.100000000000001" customHeight="1">
      <c r="B32" s="1829"/>
      <c r="C32" s="1833"/>
      <c r="D32" s="1834"/>
      <c r="E32" s="1826"/>
      <c r="F32" s="1826"/>
      <c r="G32" s="1826"/>
      <c r="H32" s="1826"/>
      <c r="I32" s="1826"/>
      <c r="J32" s="1826"/>
      <c r="K32" s="1826"/>
      <c r="L32" s="1826"/>
      <c r="M32" s="1826"/>
      <c r="N32" s="1826"/>
      <c r="O32" s="1826"/>
      <c r="P32" s="1826"/>
      <c r="Q32" s="1826"/>
      <c r="R32" s="1826"/>
      <c r="S32" s="1826"/>
      <c r="T32" s="1826"/>
      <c r="U32" s="1826"/>
      <c r="V32" s="1826"/>
      <c r="W32" s="1827"/>
    </row>
    <row r="33" spans="2:24" ht="20.100000000000001" customHeight="1">
      <c r="B33" s="1824">
        <v>4</v>
      </c>
      <c r="C33" s="8925" t="s">
        <v>2146</v>
      </c>
      <c r="D33" s="8926"/>
      <c r="E33" s="1826"/>
      <c r="F33" s="1826"/>
      <c r="G33" s="1826"/>
      <c r="H33" s="1826"/>
      <c r="I33" s="1826"/>
      <c r="J33" s="1826"/>
      <c r="K33" s="1826"/>
      <c r="L33" s="1826"/>
      <c r="M33" s="1826"/>
      <c r="N33" s="1826"/>
      <c r="O33" s="1826"/>
      <c r="P33" s="1826"/>
      <c r="Q33" s="1826"/>
      <c r="R33" s="1826"/>
      <c r="S33" s="1826"/>
      <c r="T33" s="1826"/>
      <c r="U33" s="1826"/>
      <c r="V33" s="1826"/>
      <c r="W33" s="1827"/>
    </row>
    <row r="34" spans="2:24" ht="20.100000000000001" customHeight="1">
      <c r="B34" s="1829">
        <v>4.0999999999999996</v>
      </c>
      <c r="C34" s="8927" t="s">
        <v>2147</v>
      </c>
      <c r="D34" s="8928"/>
      <c r="E34" s="1826"/>
      <c r="F34" s="1826"/>
      <c r="G34" s="1826"/>
      <c r="H34" s="1826"/>
      <c r="I34" s="1826"/>
      <c r="J34" s="1826"/>
      <c r="K34" s="1826"/>
      <c r="L34" s="1826"/>
      <c r="M34" s="1826"/>
      <c r="N34" s="1826"/>
      <c r="O34" s="1826"/>
      <c r="P34" s="1826"/>
      <c r="Q34" s="1826"/>
      <c r="R34" s="1826"/>
      <c r="S34" s="1826"/>
      <c r="T34" s="1826"/>
      <c r="U34" s="1826"/>
      <c r="V34" s="1826"/>
      <c r="W34" s="1827"/>
    </row>
    <row r="35" spans="2:24" ht="20.100000000000001" customHeight="1">
      <c r="B35" s="1829">
        <v>4.2</v>
      </c>
      <c r="C35" s="8927" t="s">
        <v>2148</v>
      </c>
      <c r="D35" s="8928"/>
      <c r="E35" s="1826"/>
      <c r="F35" s="1826"/>
      <c r="G35" s="1826"/>
      <c r="H35" s="1826"/>
      <c r="I35" s="1826"/>
      <c r="J35" s="1826"/>
      <c r="K35" s="1826"/>
      <c r="L35" s="1826"/>
      <c r="M35" s="1826"/>
      <c r="N35" s="1826"/>
      <c r="O35" s="1826"/>
      <c r="P35" s="1826"/>
      <c r="Q35" s="1826"/>
      <c r="R35" s="1826"/>
      <c r="S35" s="1826"/>
      <c r="T35" s="1826"/>
      <c r="U35" s="1826"/>
      <c r="V35" s="1826"/>
      <c r="W35" s="1827"/>
    </row>
    <row r="36" spans="2:24" ht="20.100000000000001" customHeight="1">
      <c r="B36" s="1829">
        <v>4.3</v>
      </c>
      <c r="C36" s="8927" t="s">
        <v>2149</v>
      </c>
      <c r="D36" s="8928"/>
      <c r="E36" s="1826"/>
      <c r="F36" s="1826"/>
      <c r="G36" s="1826"/>
      <c r="H36" s="1826"/>
      <c r="I36" s="1826"/>
      <c r="J36" s="1826"/>
      <c r="K36" s="1826"/>
      <c r="L36" s="1826"/>
      <c r="M36" s="1826"/>
      <c r="N36" s="1826"/>
      <c r="O36" s="1826"/>
      <c r="P36" s="1826"/>
      <c r="Q36" s="1826"/>
      <c r="R36" s="1826"/>
      <c r="S36" s="1826"/>
      <c r="T36" s="1826"/>
      <c r="U36" s="1826"/>
      <c r="V36" s="1826"/>
      <c r="W36" s="1827"/>
    </row>
    <row r="37" spans="2:24" ht="20.100000000000001" customHeight="1">
      <c r="B37" s="1829">
        <v>4.4000000000000004</v>
      </c>
      <c r="C37" s="8927" t="s">
        <v>2150</v>
      </c>
      <c r="D37" s="8928"/>
      <c r="E37" s="1826"/>
      <c r="F37" s="1826"/>
      <c r="G37" s="1826"/>
      <c r="H37" s="1826"/>
      <c r="I37" s="1826"/>
      <c r="J37" s="1826"/>
      <c r="K37" s="1826"/>
      <c r="L37" s="1826"/>
      <c r="M37" s="1826"/>
      <c r="N37" s="1826"/>
      <c r="O37" s="1826"/>
      <c r="P37" s="1826"/>
      <c r="Q37" s="1826"/>
      <c r="R37" s="1826"/>
      <c r="S37" s="1826"/>
      <c r="T37" s="1826"/>
      <c r="U37" s="1826"/>
      <c r="V37" s="1826"/>
      <c r="W37" s="1827"/>
    </row>
    <row r="38" spans="2:24" ht="20.100000000000001" customHeight="1">
      <c r="B38" s="1829"/>
      <c r="C38" s="8923"/>
      <c r="D38" s="8924"/>
      <c r="E38" s="1826"/>
      <c r="F38" s="1826"/>
      <c r="G38" s="1826"/>
      <c r="H38" s="1826"/>
      <c r="I38" s="1826"/>
      <c r="J38" s="1826"/>
      <c r="K38" s="1826"/>
      <c r="L38" s="1826"/>
      <c r="M38" s="1826"/>
      <c r="N38" s="1826"/>
      <c r="O38" s="1826"/>
      <c r="P38" s="1826"/>
      <c r="Q38" s="1826"/>
      <c r="R38" s="1826"/>
      <c r="S38" s="1826"/>
      <c r="T38" s="1826"/>
      <c r="U38" s="1826"/>
      <c r="V38" s="1826"/>
      <c r="W38" s="1827"/>
    </row>
    <row r="39" spans="2:24" ht="20.100000000000001" customHeight="1">
      <c r="B39" s="1829"/>
      <c r="C39" s="8923"/>
      <c r="D39" s="8924"/>
      <c r="E39" s="1826"/>
      <c r="F39" s="1826"/>
      <c r="G39" s="1826"/>
      <c r="H39" s="1826"/>
      <c r="I39" s="1826"/>
      <c r="J39" s="1826"/>
      <c r="K39" s="1826"/>
      <c r="L39" s="1826"/>
      <c r="M39" s="1826"/>
      <c r="N39" s="1826"/>
      <c r="O39" s="1826"/>
      <c r="P39" s="1826"/>
      <c r="Q39" s="1826"/>
      <c r="R39" s="1826"/>
      <c r="S39" s="1826"/>
      <c r="T39" s="1826"/>
      <c r="U39" s="1826"/>
      <c r="V39" s="1826"/>
      <c r="W39" s="1827"/>
    </row>
    <row r="40" spans="2:24">
      <c r="X40" s="1835"/>
    </row>
  </sheetData>
  <mergeCells count="31">
    <mergeCell ref="C17:D17"/>
    <mergeCell ref="N3:O6"/>
    <mergeCell ref="B6:G6"/>
    <mergeCell ref="B7:C7"/>
    <mergeCell ref="B9:C9"/>
    <mergeCell ref="B10:C10"/>
    <mergeCell ref="C11:D11"/>
    <mergeCell ref="C12:D12"/>
    <mergeCell ref="C13:D13"/>
    <mergeCell ref="C14:D14"/>
    <mergeCell ref="C15:D15"/>
    <mergeCell ref="C16:D16"/>
    <mergeCell ref="C31:D31"/>
    <mergeCell ref="C18:D18"/>
    <mergeCell ref="C20:D20"/>
    <mergeCell ref="C21:D21"/>
    <mergeCell ref="C22:D22"/>
    <mergeCell ref="C23:D23"/>
    <mergeCell ref="C24:D24"/>
    <mergeCell ref="C25:D25"/>
    <mergeCell ref="C27:D27"/>
    <mergeCell ref="C28:D28"/>
    <mergeCell ref="C29:D29"/>
    <mergeCell ref="C30:D30"/>
    <mergeCell ref="C39:D39"/>
    <mergeCell ref="C33:D33"/>
    <mergeCell ref="C34:D34"/>
    <mergeCell ref="C35:D35"/>
    <mergeCell ref="C36:D36"/>
    <mergeCell ref="C37:D37"/>
    <mergeCell ref="C38:D38"/>
  </mergeCells>
  <printOptions horizontalCentered="1"/>
  <pageMargins left="0.19685039370078741" right="0.19685039370078741" top="0.39370078740157483" bottom="0.19685039370078741" header="0.19685039370078741" footer="0.19685039370078741"/>
  <pageSetup paperSize="9" scale="70" orientation="landscape" horizontalDpi="300" verticalDpi="300" r:id="rId1"/>
  <headerFooter alignWithMargins="0"/>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3482E2-1650-4A34-9974-035F857E3B8A}">
  <sheetPr>
    <pageSetUpPr fitToPage="1"/>
  </sheetPr>
  <dimension ref="B1:L20"/>
  <sheetViews>
    <sheetView zoomScaleNormal="100" workbookViewId="0">
      <selection activeCell="H4" sqref="H4"/>
    </sheetView>
  </sheetViews>
  <sheetFormatPr baseColWidth="10" defaultRowHeight="12.75"/>
  <cols>
    <col min="1" max="1" width="2" style="1836" customWidth="1"/>
    <col min="2" max="2" width="30.42578125" style="1836" customWidth="1"/>
    <col min="3" max="11" width="20.7109375" style="1836" customWidth="1"/>
    <col min="12" max="12" width="4.5703125" style="1836" customWidth="1"/>
    <col min="13" max="256" width="11.42578125" style="1836"/>
    <col min="257" max="257" width="2" style="1836" customWidth="1"/>
    <col min="258" max="258" width="30.42578125" style="1836" customWidth="1"/>
    <col min="259" max="267" width="20.7109375" style="1836" customWidth="1"/>
    <col min="268" max="268" width="4.5703125" style="1836" customWidth="1"/>
    <col min="269" max="512" width="11.42578125" style="1836"/>
    <col min="513" max="513" width="2" style="1836" customWidth="1"/>
    <col min="514" max="514" width="30.42578125" style="1836" customWidth="1"/>
    <col min="515" max="523" width="20.7109375" style="1836" customWidth="1"/>
    <col min="524" max="524" width="4.5703125" style="1836" customWidth="1"/>
    <col min="525" max="768" width="11.42578125" style="1836"/>
    <col min="769" max="769" width="2" style="1836" customWidth="1"/>
    <col min="770" max="770" width="30.42578125" style="1836" customWidth="1"/>
    <col min="771" max="779" width="20.7109375" style="1836" customWidth="1"/>
    <col min="780" max="780" width="4.5703125" style="1836" customWidth="1"/>
    <col min="781" max="1024" width="11.42578125" style="1836"/>
    <col min="1025" max="1025" width="2" style="1836" customWidth="1"/>
    <col min="1026" max="1026" width="30.42578125" style="1836" customWidth="1"/>
    <col min="1027" max="1035" width="20.7109375" style="1836" customWidth="1"/>
    <col min="1036" max="1036" width="4.5703125" style="1836" customWidth="1"/>
    <col min="1037" max="1280" width="11.42578125" style="1836"/>
    <col min="1281" max="1281" width="2" style="1836" customWidth="1"/>
    <col min="1282" max="1282" width="30.42578125" style="1836" customWidth="1"/>
    <col min="1283" max="1291" width="20.7109375" style="1836" customWidth="1"/>
    <col min="1292" max="1292" width="4.5703125" style="1836" customWidth="1"/>
    <col min="1293" max="1536" width="11.42578125" style="1836"/>
    <col min="1537" max="1537" width="2" style="1836" customWidth="1"/>
    <col min="1538" max="1538" width="30.42578125" style="1836" customWidth="1"/>
    <col min="1539" max="1547" width="20.7109375" style="1836" customWidth="1"/>
    <col min="1548" max="1548" width="4.5703125" style="1836" customWidth="1"/>
    <col min="1549" max="1792" width="11.42578125" style="1836"/>
    <col min="1793" max="1793" width="2" style="1836" customWidth="1"/>
    <col min="1794" max="1794" width="30.42578125" style="1836" customWidth="1"/>
    <col min="1795" max="1803" width="20.7109375" style="1836" customWidth="1"/>
    <col min="1804" max="1804" width="4.5703125" style="1836" customWidth="1"/>
    <col min="1805" max="2048" width="11.42578125" style="1836"/>
    <col min="2049" max="2049" width="2" style="1836" customWidth="1"/>
    <col min="2050" max="2050" width="30.42578125" style="1836" customWidth="1"/>
    <col min="2051" max="2059" width="20.7109375" style="1836" customWidth="1"/>
    <col min="2060" max="2060" width="4.5703125" style="1836" customWidth="1"/>
    <col min="2061" max="2304" width="11.42578125" style="1836"/>
    <col min="2305" max="2305" width="2" style="1836" customWidth="1"/>
    <col min="2306" max="2306" width="30.42578125" style="1836" customWidth="1"/>
    <col min="2307" max="2315" width="20.7109375" style="1836" customWidth="1"/>
    <col min="2316" max="2316" width="4.5703125" style="1836" customWidth="1"/>
    <col min="2317" max="2560" width="11.42578125" style="1836"/>
    <col min="2561" max="2561" width="2" style="1836" customWidth="1"/>
    <col min="2562" max="2562" width="30.42578125" style="1836" customWidth="1"/>
    <col min="2563" max="2571" width="20.7109375" style="1836" customWidth="1"/>
    <col min="2572" max="2572" width="4.5703125" style="1836" customWidth="1"/>
    <col min="2573" max="2816" width="11.42578125" style="1836"/>
    <col min="2817" max="2817" width="2" style="1836" customWidth="1"/>
    <col min="2818" max="2818" width="30.42578125" style="1836" customWidth="1"/>
    <col min="2819" max="2827" width="20.7109375" style="1836" customWidth="1"/>
    <col min="2828" max="2828" width="4.5703125" style="1836" customWidth="1"/>
    <col min="2829" max="3072" width="11.42578125" style="1836"/>
    <col min="3073" max="3073" width="2" style="1836" customWidth="1"/>
    <col min="3074" max="3074" width="30.42578125" style="1836" customWidth="1"/>
    <col min="3075" max="3083" width="20.7109375" style="1836" customWidth="1"/>
    <col min="3084" max="3084" width="4.5703125" style="1836" customWidth="1"/>
    <col min="3085" max="3328" width="11.42578125" style="1836"/>
    <col min="3329" max="3329" width="2" style="1836" customWidth="1"/>
    <col min="3330" max="3330" width="30.42578125" style="1836" customWidth="1"/>
    <col min="3331" max="3339" width="20.7109375" style="1836" customWidth="1"/>
    <col min="3340" max="3340" width="4.5703125" style="1836" customWidth="1"/>
    <col min="3341" max="3584" width="11.42578125" style="1836"/>
    <col min="3585" max="3585" width="2" style="1836" customWidth="1"/>
    <col min="3586" max="3586" width="30.42578125" style="1836" customWidth="1"/>
    <col min="3587" max="3595" width="20.7109375" style="1836" customWidth="1"/>
    <col min="3596" max="3596" width="4.5703125" style="1836" customWidth="1"/>
    <col min="3597" max="3840" width="11.42578125" style="1836"/>
    <col min="3841" max="3841" width="2" style="1836" customWidth="1"/>
    <col min="3842" max="3842" width="30.42578125" style="1836" customWidth="1"/>
    <col min="3843" max="3851" width="20.7109375" style="1836" customWidth="1"/>
    <col min="3852" max="3852" width="4.5703125" style="1836" customWidth="1"/>
    <col min="3853" max="4096" width="11.42578125" style="1836"/>
    <col min="4097" max="4097" width="2" style="1836" customWidth="1"/>
    <col min="4098" max="4098" width="30.42578125" style="1836" customWidth="1"/>
    <col min="4099" max="4107" width="20.7109375" style="1836" customWidth="1"/>
    <col min="4108" max="4108" width="4.5703125" style="1836" customWidth="1"/>
    <col min="4109" max="4352" width="11.42578125" style="1836"/>
    <col min="4353" max="4353" width="2" style="1836" customWidth="1"/>
    <col min="4354" max="4354" width="30.42578125" style="1836" customWidth="1"/>
    <col min="4355" max="4363" width="20.7109375" style="1836" customWidth="1"/>
    <col min="4364" max="4364" width="4.5703125" style="1836" customWidth="1"/>
    <col min="4365" max="4608" width="11.42578125" style="1836"/>
    <col min="4609" max="4609" width="2" style="1836" customWidth="1"/>
    <col min="4610" max="4610" width="30.42578125" style="1836" customWidth="1"/>
    <col min="4611" max="4619" width="20.7109375" style="1836" customWidth="1"/>
    <col min="4620" max="4620" width="4.5703125" style="1836" customWidth="1"/>
    <col min="4621" max="4864" width="11.42578125" style="1836"/>
    <col min="4865" max="4865" width="2" style="1836" customWidth="1"/>
    <col min="4866" max="4866" width="30.42578125" style="1836" customWidth="1"/>
    <col min="4867" max="4875" width="20.7109375" style="1836" customWidth="1"/>
    <col min="4876" max="4876" width="4.5703125" style="1836" customWidth="1"/>
    <col min="4877" max="5120" width="11.42578125" style="1836"/>
    <col min="5121" max="5121" width="2" style="1836" customWidth="1"/>
    <col min="5122" max="5122" width="30.42578125" style="1836" customWidth="1"/>
    <col min="5123" max="5131" width="20.7109375" style="1836" customWidth="1"/>
    <col min="5132" max="5132" width="4.5703125" style="1836" customWidth="1"/>
    <col min="5133" max="5376" width="11.42578125" style="1836"/>
    <col min="5377" max="5377" width="2" style="1836" customWidth="1"/>
    <col min="5378" max="5378" width="30.42578125" style="1836" customWidth="1"/>
    <col min="5379" max="5387" width="20.7109375" style="1836" customWidth="1"/>
    <col min="5388" max="5388" width="4.5703125" style="1836" customWidth="1"/>
    <col min="5389" max="5632" width="11.42578125" style="1836"/>
    <col min="5633" max="5633" width="2" style="1836" customWidth="1"/>
    <col min="5634" max="5634" width="30.42578125" style="1836" customWidth="1"/>
    <col min="5635" max="5643" width="20.7109375" style="1836" customWidth="1"/>
    <col min="5644" max="5644" width="4.5703125" style="1836" customWidth="1"/>
    <col min="5645" max="5888" width="11.42578125" style="1836"/>
    <col min="5889" max="5889" width="2" style="1836" customWidth="1"/>
    <col min="5890" max="5890" width="30.42578125" style="1836" customWidth="1"/>
    <col min="5891" max="5899" width="20.7109375" style="1836" customWidth="1"/>
    <col min="5900" max="5900" width="4.5703125" style="1836" customWidth="1"/>
    <col min="5901" max="6144" width="11.42578125" style="1836"/>
    <col min="6145" max="6145" width="2" style="1836" customWidth="1"/>
    <col min="6146" max="6146" width="30.42578125" style="1836" customWidth="1"/>
    <col min="6147" max="6155" width="20.7109375" style="1836" customWidth="1"/>
    <col min="6156" max="6156" width="4.5703125" style="1836" customWidth="1"/>
    <col min="6157" max="6400" width="11.42578125" style="1836"/>
    <col min="6401" max="6401" width="2" style="1836" customWidth="1"/>
    <col min="6402" max="6402" width="30.42578125" style="1836" customWidth="1"/>
    <col min="6403" max="6411" width="20.7109375" style="1836" customWidth="1"/>
    <col min="6412" max="6412" width="4.5703125" style="1836" customWidth="1"/>
    <col min="6413" max="6656" width="11.42578125" style="1836"/>
    <col min="6657" max="6657" width="2" style="1836" customWidth="1"/>
    <col min="6658" max="6658" width="30.42578125" style="1836" customWidth="1"/>
    <col min="6659" max="6667" width="20.7109375" style="1836" customWidth="1"/>
    <col min="6668" max="6668" width="4.5703125" style="1836" customWidth="1"/>
    <col min="6669" max="6912" width="11.42578125" style="1836"/>
    <col min="6913" max="6913" width="2" style="1836" customWidth="1"/>
    <col min="6914" max="6914" width="30.42578125" style="1836" customWidth="1"/>
    <col min="6915" max="6923" width="20.7109375" style="1836" customWidth="1"/>
    <col min="6924" max="6924" width="4.5703125" style="1836" customWidth="1"/>
    <col min="6925" max="7168" width="11.42578125" style="1836"/>
    <col min="7169" max="7169" width="2" style="1836" customWidth="1"/>
    <col min="7170" max="7170" width="30.42578125" style="1836" customWidth="1"/>
    <col min="7171" max="7179" width="20.7109375" style="1836" customWidth="1"/>
    <col min="7180" max="7180" width="4.5703125" style="1836" customWidth="1"/>
    <col min="7181" max="7424" width="11.42578125" style="1836"/>
    <col min="7425" max="7425" width="2" style="1836" customWidth="1"/>
    <col min="7426" max="7426" width="30.42578125" style="1836" customWidth="1"/>
    <col min="7427" max="7435" width="20.7109375" style="1836" customWidth="1"/>
    <col min="7436" max="7436" width="4.5703125" style="1836" customWidth="1"/>
    <col min="7437" max="7680" width="11.42578125" style="1836"/>
    <col min="7681" max="7681" width="2" style="1836" customWidth="1"/>
    <col min="7682" max="7682" width="30.42578125" style="1836" customWidth="1"/>
    <col min="7683" max="7691" width="20.7109375" style="1836" customWidth="1"/>
    <col min="7692" max="7692" width="4.5703125" style="1836" customWidth="1"/>
    <col min="7693" max="7936" width="11.42578125" style="1836"/>
    <col min="7937" max="7937" width="2" style="1836" customWidth="1"/>
    <col min="7938" max="7938" width="30.42578125" style="1836" customWidth="1"/>
    <col min="7939" max="7947" width="20.7109375" style="1836" customWidth="1"/>
    <col min="7948" max="7948" width="4.5703125" style="1836" customWidth="1"/>
    <col min="7949" max="8192" width="11.42578125" style="1836"/>
    <col min="8193" max="8193" width="2" style="1836" customWidth="1"/>
    <col min="8194" max="8194" width="30.42578125" style="1836" customWidth="1"/>
    <col min="8195" max="8203" width="20.7109375" style="1836" customWidth="1"/>
    <col min="8204" max="8204" width="4.5703125" style="1836" customWidth="1"/>
    <col min="8205" max="8448" width="11.42578125" style="1836"/>
    <col min="8449" max="8449" width="2" style="1836" customWidth="1"/>
    <col min="8450" max="8450" width="30.42578125" style="1836" customWidth="1"/>
    <col min="8451" max="8459" width="20.7109375" style="1836" customWidth="1"/>
    <col min="8460" max="8460" width="4.5703125" style="1836" customWidth="1"/>
    <col min="8461" max="8704" width="11.42578125" style="1836"/>
    <col min="8705" max="8705" width="2" style="1836" customWidth="1"/>
    <col min="8706" max="8706" width="30.42578125" style="1836" customWidth="1"/>
    <col min="8707" max="8715" width="20.7109375" style="1836" customWidth="1"/>
    <col min="8716" max="8716" width="4.5703125" style="1836" customWidth="1"/>
    <col min="8717" max="8960" width="11.42578125" style="1836"/>
    <col min="8961" max="8961" width="2" style="1836" customWidth="1"/>
    <col min="8962" max="8962" width="30.42578125" style="1836" customWidth="1"/>
    <col min="8963" max="8971" width="20.7109375" style="1836" customWidth="1"/>
    <col min="8972" max="8972" width="4.5703125" style="1836" customWidth="1"/>
    <col min="8973" max="9216" width="11.42578125" style="1836"/>
    <col min="9217" max="9217" width="2" style="1836" customWidth="1"/>
    <col min="9218" max="9218" width="30.42578125" style="1836" customWidth="1"/>
    <col min="9219" max="9227" width="20.7109375" style="1836" customWidth="1"/>
    <col min="9228" max="9228" width="4.5703125" style="1836" customWidth="1"/>
    <col min="9229" max="9472" width="11.42578125" style="1836"/>
    <col min="9473" max="9473" width="2" style="1836" customWidth="1"/>
    <col min="9474" max="9474" width="30.42578125" style="1836" customWidth="1"/>
    <col min="9475" max="9483" width="20.7109375" style="1836" customWidth="1"/>
    <col min="9484" max="9484" width="4.5703125" style="1836" customWidth="1"/>
    <col min="9485" max="9728" width="11.42578125" style="1836"/>
    <col min="9729" max="9729" width="2" style="1836" customWidth="1"/>
    <col min="9730" max="9730" width="30.42578125" style="1836" customWidth="1"/>
    <col min="9731" max="9739" width="20.7109375" style="1836" customWidth="1"/>
    <col min="9740" max="9740" width="4.5703125" style="1836" customWidth="1"/>
    <col min="9741" max="9984" width="11.42578125" style="1836"/>
    <col min="9985" max="9985" width="2" style="1836" customWidth="1"/>
    <col min="9986" max="9986" width="30.42578125" style="1836" customWidth="1"/>
    <col min="9987" max="9995" width="20.7109375" style="1836" customWidth="1"/>
    <col min="9996" max="9996" width="4.5703125" style="1836" customWidth="1"/>
    <col min="9997" max="10240" width="11.42578125" style="1836"/>
    <col min="10241" max="10241" width="2" style="1836" customWidth="1"/>
    <col min="10242" max="10242" width="30.42578125" style="1836" customWidth="1"/>
    <col min="10243" max="10251" width="20.7109375" style="1836" customWidth="1"/>
    <col min="10252" max="10252" width="4.5703125" style="1836" customWidth="1"/>
    <col min="10253" max="10496" width="11.42578125" style="1836"/>
    <col min="10497" max="10497" width="2" style="1836" customWidth="1"/>
    <col min="10498" max="10498" width="30.42578125" style="1836" customWidth="1"/>
    <col min="10499" max="10507" width="20.7109375" style="1836" customWidth="1"/>
    <col min="10508" max="10508" width="4.5703125" style="1836" customWidth="1"/>
    <col min="10509" max="10752" width="11.42578125" style="1836"/>
    <col min="10753" max="10753" width="2" style="1836" customWidth="1"/>
    <col min="10754" max="10754" width="30.42578125" style="1836" customWidth="1"/>
    <col min="10755" max="10763" width="20.7109375" style="1836" customWidth="1"/>
    <col min="10764" max="10764" width="4.5703125" style="1836" customWidth="1"/>
    <col min="10765" max="11008" width="11.42578125" style="1836"/>
    <col min="11009" max="11009" width="2" style="1836" customWidth="1"/>
    <col min="11010" max="11010" width="30.42578125" style="1836" customWidth="1"/>
    <col min="11011" max="11019" width="20.7109375" style="1836" customWidth="1"/>
    <col min="11020" max="11020" width="4.5703125" style="1836" customWidth="1"/>
    <col min="11021" max="11264" width="11.42578125" style="1836"/>
    <col min="11265" max="11265" width="2" style="1836" customWidth="1"/>
    <col min="11266" max="11266" width="30.42578125" style="1836" customWidth="1"/>
    <col min="11267" max="11275" width="20.7109375" style="1836" customWidth="1"/>
    <col min="11276" max="11276" width="4.5703125" style="1836" customWidth="1"/>
    <col min="11277" max="11520" width="11.42578125" style="1836"/>
    <col min="11521" max="11521" width="2" style="1836" customWidth="1"/>
    <col min="11522" max="11522" width="30.42578125" style="1836" customWidth="1"/>
    <col min="11523" max="11531" width="20.7109375" style="1836" customWidth="1"/>
    <col min="11532" max="11532" width="4.5703125" style="1836" customWidth="1"/>
    <col min="11533" max="11776" width="11.42578125" style="1836"/>
    <col min="11777" max="11777" width="2" style="1836" customWidth="1"/>
    <col min="11778" max="11778" width="30.42578125" style="1836" customWidth="1"/>
    <col min="11779" max="11787" width="20.7109375" style="1836" customWidth="1"/>
    <col min="11788" max="11788" width="4.5703125" style="1836" customWidth="1"/>
    <col min="11789" max="12032" width="11.42578125" style="1836"/>
    <col min="12033" max="12033" width="2" style="1836" customWidth="1"/>
    <col min="12034" max="12034" width="30.42578125" style="1836" customWidth="1"/>
    <col min="12035" max="12043" width="20.7109375" style="1836" customWidth="1"/>
    <col min="12044" max="12044" width="4.5703125" style="1836" customWidth="1"/>
    <col min="12045" max="12288" width="11.42578125" style="1836"/>
    <col min="12289" max="12289" width="2" style="1836" customWidth="1"/>
    <col min="12290" max="12290" width="30.42578125" style="1836" customWidth="1"/>
    <col min="12291" max="12299" width="20.7109375" style="1836" customWidth="1"/>
    <col min="12300" max="12300" width="4.5703125" style="1836" customWidth="1"/>
    <col min="12301" max="12544" width="11.42578125" style="1836"/>
    <col min="12545" max="12545" width="2" style="1836" customWidth="1"/>
    <col min="12546" max="12546" width="30.42578125" style="1836" customWidth="1"/>
    <col min="12547" max="12555" width="20.7109375" style="1836" customWidth="1"/>
    <col min="12556" max="12556" width="4.5703125" style="1836" customWidth="1"/>
    <col min="12557" max="12800" width="11.42578125" style="1836"/>
    <col min="12801" max="12801" width="2" style="1836" customWidth="1"/>
    <col min="12802" max="12802" width="30.42578125" style="1836" customWidth="1"/>
    <col min="12803" max="12811" width="20.7109375" style="1836" customWidth="1"/>
    <col min="12812" max="12812" width="4.5703125" style="1836" customWidth="1"/>
    <col min="12813" max="13056" width="11.42578125" style="1836"/>
    <col min="13057" max="13057" width="2" style="1836" customWidth="1"/>
    <col min="13058" max="13058" width="30.42578125" style="1836" customWidth="1"/>
    <col min="13059" max="13067" width="20.7109375" style="1836" customWidth="1"/>
    <col min="13068" max="13068" width="4.5703125" style="1836" customWidth="1"/>
    <col min="13069" max="13312" width="11.42578125" style="1836"/>
    <col min="13313" max="13313" width="2" style="1836" customWidth="1"/>
    <col min="13314" max="13314" width="30.42578125" style="1836" customWidth="1"/>
    <col min="13315" max="13323" width="20.7109375" style="1836" customWidth="1"/>
    <col min="13324" max="13324" width="4.5703125" style="1836" customWidth="1"/>
    <col min="13325" max="13568" width="11.42578125" style="1836"/>
    <col min="13569" max="13569" width="2" style="1836" customWidth="1"/>
    <col min="13570" max="13570" width="30.42578125" style="1836" customWidth="1"/>
    <col min="13571" max="13579" width="20.7109375" style="1836" customWidth="1"/>
    <col min="13580" max="13580" width="4.5703125" style="1836" customWidth="1"/>
    <col min="13581" max="13824" width="11.42578125" style="1836"/>
    <col min="13825" max="13825" width="2" style="1836" customWidth="1"/>
    <col min="13826" max="13826" width="30.42578125" style="1836" customWidth="1"/>
    <col min="13827" max="13835" width="20.7109375" style="1836" customWidth="1"/>
    <col min="13836" max="13836" width="4.5703125" style="1836" customWidth="1"/>
    <col min="13837" max="14080" width="11.42578125" style="1836"/>
    <col min="14081" max="14081" width="2" style="1836" customWidth="1"/>
    <col min="14082" max="14082" width="30.42578125" style="1836" customWidth="1"/>
    <col min="14083" max="14091" width="20.7109375" style="1836" customWidth="1"/>
    <col min="14092" max="14092" width="4.5703125" style="1836" customWidth="1"/>
    <col min="14093" max="14336" width="11.42578125" style="1836"/>
    <col min="14337" max="14337" width="2" style="1836" customWidth="1"/>
    <col min="14338" max="14338" width="30.42578125" style="1836" customWidth="1"/>
    <col min="14339" max="14347" width="20.7109375" style="1836" customWidth="1"/>
    <col min="14348" max="14348" width="4.5703125" style="1836" customWidth="1"/>
    <col min="14349" max="14592" width="11.42578125" style="1836"/>
    <col min="14593" max="14593" width="2" style="1836" customWidth="1"/>
    <col min="14594" max="14594" width="30.42578125" style="1836" customWidth="1"/>
    <col min="14595" max="14603" width="20.7109375" style="1836" customWidth="1"/>
    <col min="14604" max="14604" width="4.5703125" style="1836" customWidth="1"/>
    <col min="14605" max="14848" width="11.42578125" style="1836"/>
    <col min="14849" max="14849" width="2" style="1836" customWidth="1"/>
    <col min="14850" max="14850" width="30.42578125" style="1836" customWidth="1"/>
    <col min="14851" max="14859" width="20.7109375" style="1836" customWidth="1"/>
    <col min="14860" max="14860" width="4.5703125" style="1836" customWidth="1"/>
    <col min="14861" max="15104" width="11.42578125" style="1836"/>
    <col min="15105" max="15105" width="2" style="1836" customWidth="1"/>
    <col min="15106" max="15106" width="30.42578125" style="1836" customWidth="1"/>
    <col min="15107" max="15115" width="20.7109375" style="1836" customWidth="1"/>
    <col min="15116" max="15116" width="4.5703125" style="1836" customWidth="1"/>
    <col min="15117" max="15360" width="11.42578125" style="1836"/>
    <col min="15361" max="15361" width="2" style="1836" customWidth="1"/>
    <col min="15362" max="15362" width="30.42578125" style="1836" customWidth="1"/>
    <col min="15363" max="15371" width="20.7109375" style="1836" customWidth="1"/>
    <col min="15372" max="15372" width="4.5703125" style="1836" customWidth="1"/>
    <col min="15373" max="15616" width="11.42578125" style="1836"/>
    <col min="15617" max="15617" width="2" style="1836" customWidth="1"/>
    <col min="15618" max="15618" width="30.42578125" style="1836" customWidth="1"/>
    <col min="15619" max="15627" width="20.7109375" style="1836" customWidth="1"/>
    <col min="15628" max="15628" width="4.5703125" style="1836" customWidth="1"/>
    <col min="15629" max="15872" width="11.42578125" style="1836"/>
    <col min="15873" max="15873" width="2" style="1836" customWidth="1"/>
    <col min="15874" max="15874" width="30.42578125" style="1836" customWidth="1"/>
    <col min="15875" max="15883" width="20.7109375" style="1836" customWidth="1"/>
    <col min="15884" max="15884" width="4.5703125" style="1836" customWidth="1"/>
    <col min="15885" max="16128" width="11.42578125" style="1836"/>
    <col min="16129" max="16129" width="2" style="1836" customWidth="1"/>
    <col min="16130" max="16130" width="30.42578125" style="1836" customWidth="1"/>
    <col min="16131" max="16139" width="20.7109375" style="1836" customWidth="1"/>
    <col min="16140" max="16140" width="4.5703125" style="1836" customWidth="1"/>
    <col min="16141" max="16384" width="11.42578125" style="1836"/>
  </cols>
  <sheetData>
    <row r="1" spans="2:11" ht="13.5" customHeight="1"/>
    <row r="2" spans="2:11" ht="50.1" customHeight="1">
      <c r="B2" s="1837" t="s">
        <v>2151</v>
      </c>
      <c r="C2" s="1838" t="s">
        <v>2152</v>
      </c>
      <c r="D2" s="1839"/>
      <c r="E2" s="1839"/>
      <c r="F2" s="1839"/>
      <c r="G2" s="1839"/>
      <c r="H2" s="1839"/>
      <c r="I2" s="1840"/>
      <c r="J2" s="1840" t="s">
        <v>2153</v>
      </c>
      <c r="K2" s="1841"/>
    </row>
    <row r="3" spans="2:11" ht="50.1" customHeight="1">
      <c r="B3" s="1842"/>
      <c r="C3" s="1843" t="s">
        <v>2154</v>
      </c>
      <c r="D3" s="1844"/>
      <c r="E3" s="1844"/>
      <c r="F3" s="1844"/>
      <c r="G3" s="1844"/>
      <c r="H3" s="1844"/>
      <c r="I3" s="1845" t="s">
        <v>2155</v>
      </c>
      <c r="J3" s="1845" t="s">
        <v>2156</v>
      </c>
      <c r="K3" s="1846"/>
    </row>
    <row r="4" spans="2:11" ht="50.1" customHeight="1">
      <c r="B4" s="1847" t="s">
        <v>2157</v>
      </c>
      <c r="C4" s="1848"/>
      <c r="D4" s="1848"/>
      <c r="E4" s="1848"/>
      <c r="F4" s="1848"/>
      <c r="G4" s="1848"/>
      <c r="H4" s="1848"/>
      <c r="I4" s="1849" t="s">
        <v>2158</v>
      </c>
      <c r="J4" s="1849" t="s">
        <v>2156</v>
      </c>
      <c r="K4" s="1850"/>
    </row>
    <row r="5" spans="2:11" ht="50.1" customHeight="1">
      <c r="B5" s="1851" t="str">
        <f ca="1">CELL("nomfichier")</f>
        <v>D:\Données\1.UPRT\0-UPRT.fait\1-UPRT.FR-SITE-WEB\ff-fiches-fabrications\ff.fiches.fabrication.2023\ffr.restaurant.2023\[S_SOYEZ.CREATIFS.xlsx]Divers</v>
      </c>
      <c r="C5" s="1852"/>
      <c r="D5" s="1852"/>
      <c r="E5" s="1852"/>
      <c r="F5" s="1852"/>
      <c r="G5" s="1852"/>
      <c r="H5" s="1852"/>
      <c r="I5" s="1853" t="s">
        <v>2159</v>
      </c>
      <c r="J5" s="1853" t="s">
        <v>2156</v>
      </c>
      <c r="K5" s="1854"/>
    </row>
    <row r="6" spans="2:11" ht="21" customHeight="1">
      <c r="B6" s="1855"/>
      <c r="C6" s="1856"/>
      <c r="D6" s="1844"/>
      <c r="E6" s="1844"/>
      <c r="F6" s="1844"/>
      <c r="G6" s="1844"/>
      <c r="H6" s="1844"/>
      <c r="I6" s="1844"/>
      <c r="J6" s="1852"/>
      <c r="K6" s="1857"/>
    </row>
    <row r="7" spans="2:11" ht="50.1" customHeight="1">
      <c r="B7" s="1858" t="s">
        <v>2160</v>
      </c>
      <c r="C7" s="1859">
        <v>1</v>
      </c>
      <c r="D7" s="1859">
        <v>2</v>
      </c>
      <c r="E7" s="1859">
        <v>3</v>
      </c>
      <c r="F7" s="1859">
        <v>4</v>
      </c>
      <c r="G7" s="1859">
        <v>5</v>
      </c>
      <c r="H7" s="1859">
        <v>6</v>
      </c>
      <c r="I7" s="1859">
        <v>7</v>
      </c>
      <c r="J7" s="1860" t="s">
        <v>2161</v>
      </c>
      <c r="K7" s="1861" t="s">
        <v>2162</v>
      </c>
    </row>
    <row r="8" spans="2:11" ht="50.1" customHeight="1">
      <c r="B8" s="1862">
        <v>1</v>
      </c>
      <c r="C8" s="1863"/>
      <c r="D8" s="1863"/>
      <c r="E8" s="1863"/>
      <c r="F8" s="1863"/>
      <c r="G8" s="1863"/>
      <c r="H8" s="1863"/>
      <c r="I8" s="1863"/>
      <c r="J8" s="1864">
        <f>SUM(C8:I8)</f>
        <v>0</v>
      </c>
      <c r="K8" s="1865">
        <f>J8/7</f>
        <v>0</v>
      </c>
    </row>
    <row r="9" spans="2:11" ht="50.1" customHeight="1">
      <c r="B9" s="1862">
        <v>2</v>
      </c>
      <c r="C9" s="1863"/>
      <c r="D9" s="1863"/>
      <c r="E9" s="1863"/>
      <c r="F9" s="1863"/>
      <c r="G9" s="1863"/>
      <c r="H9" s="1863"/>
      <c r="I9" s="1863"/>
      <c r="J9" s="1864">
        <f t="shared" ref="J9:J18" si="0">SUM(C9:I9)</f>
        <v>0</v>
      </c>
      <c r="K9" s="1865">
        <f t="shared" ref="K9:K18" si="1">J9/7</f>
        <v>0</v>
      </c>
    </row>
    <row r="10" spans="2:11" ht="50.1" customHeight="1">
      <c r="B10" s="1862">
        <v>3</v>
      </c>
      <c r="C10" s="1863"/>
      <c r="D10" s="1863"/>
      <c r="E10" s="1863"/>
      <c r="F10" s="1863"/>
      <c r="G10" s="1863"/>
      <c r="H10" s="1863"/>
      <c r="I10" s="1863"/>
      <c r="J10" s="1864">
        <f t="shared" si="0"/>
        <v>0</v>
      </c>
      <c r="K10" s="1865">
        <f t="shared" si="1"/>
        <v>0</v>
      </c>
    </row>
    <row r="11" spans="2:11" ht="50.1" customHeight="1">
      <c r="B11" s="1862">
        <v>4</v>
      </c>
      <c r="C11" s="1863"/>
      <c r="D11" s="1863"/>
      <c r="E11" s="1863"/>
      <c r="F11" s="1863"/>
      <c r="G11" s="1863"/>
      <c r="H11" s="1863"/>
      <c r="I11" s="1863"/>
      <c r="J11" s="1864">
        <f t="shared" si="0"/>
        <v>0</v>
      </c>
      <c r="K11" s="1865">
        <f t="shared" si="1"/>
        <v>0</v>
      </c>
    </row>
    <row r="12" spans="2:11" ht="50.1" customHeight="1">
      <c r="B12" s="1862">
        <v>5</v>
      </c>
      <c r="C12" s="1863"/>
      <c r="D12" s="1863"/>
      <c r="E12" s="1863"/>
      <c r="F12" s="1863"/>
      <c r="G12" s="1863"/>
      <c r="H12" s="1863"/>
      <c r="I12" s="1863"/>
      <c r="J12" s="1864">
        <f t="shared" si="0"/>
        <v>0</v>
      </c>
      <c r="K12" s="1865">
        <f t="shared" si="1"/>
        <v>0</v>
      </c>
    </row>
    <row r="13" spans="2:11" ht="50.1" customHeight="1">
      <c r="B13" s="1862">
        <v>6</v>
      </c>
      <c r="C13" s="1863"/>
      <c r="D13" s="1863"/>
      <c r="E13" s="1863"/>
      <c r="F13" s="1863"/>
      <c r="G13" s="1863"/>
      <c r="H13" s="1863"/>
      <c r="I13" s="1863"/>
      <c r="J13" s="1864">
        <f t="shared" si="0"/>
        <v>0</v>
      </c>
      <c r="K13" s="1865">
        <f t="shared" si="1"/>
        <v>0</v>
      </c>
    </row>
    <row r="14" spans="2:11" ht="50.1" customHeight="1">
      <c r="B14" s="1862">
        <v>7</v>
      </c>
      <c r="C14" s="1863"/>
      <c r="D14" s="1863"/>
      <c r="E14" s="1863"/>
      <c r="F14" s="1863"/>
      <c r="G14" s="1863"/>
      <c r="H14" s="1863"/>
      <c r="I14" s="1863"/>
      <c r="J14" s="1864">
        <f t="shared" si="0"/>
        <v>0</v>
      </c>
      <c r="K14" s="1865">
        <f t="shared" si="1"/>
        <v>0</v>
      </c>
    </row>
    <row r="15" spans="2:11" ht="50.1" customHeight="1">
      <c r="B15" s="1862">
        <v>8</v>
      </c>
      <c r="C15" s="1863"/>
      <c r="D15" s="1863"/>
      <c r="E15" s="1863"/>
      <c r="F15" s="1863"/>
      <c r="G15" s="1863"/>
      <c r="H15" s="1863"/>
      <c r="I15" s="1863"/>
      <c r="J15" s="1864">
        <f t="shared" si="0"/>
        <v>0</v>
      </c>
      <c r="K15" s="1865">
        <f t="shared" si="1"/>
        <v>0</v>
      </c>
    </row>
    <row r="16" spans="2:11" ht="50.1" customHeight="1">
      <c r="B16" s="1862">
        <v>9</v>
      </c>
      <c r="C16" s="1863"/>
      <c r="D16" s="1863"/>
      <c r="E16" s="1863"/>
      <c r="F16" s="1863"/>
      <c r="G16" s="1863"/>
      <c r="H16" s="1863"/>
      <c r="I16" s="1863"/>
      <c r="J16" s="1864">
        <f t="shared" si="0"/>
        <v>0</v>
      </c>
      <c r="K16" s="1865">
        <f t="shared" si="1"/>
        <v>0</v>
      </c>
    </row>
    <row r="17" spans="2:12" ht="50.1" customHeight="1">
      <c r="B17" s="1862">
        <v>10</v>
      </c>
      <c r="C17" s="1863"/>
      <c r="D17" s="1863"/>
      <c r="E17" s="1863"/>
      <c r="F17" s="1863"/>
      <c r="G17" s="1863"/>
      <c r="H17" s="1863"/>
      <c r="I17" s="1863"/>
      <c r="J17" s="1864">
        <f t="shared" si="0"/>
        <v>0</v>
      </c>
      <c r="K17" s="1865">
        <f t="shared" si="1"/>
        <v>0</v>
      </c>
    </row>
    <row r="18" spans="2:12" ht="50.1" customHeight="1">
      <c r="B18" s="1862">
        <v>11</v>
      </c>
      <c r="C18" s="1863"/>
      <c r="D18" s="1863"/>
      <c r="E18" s="1863"/>
      <c r="F18" s="1863"/>
      <c r="G18" s="1863"/>
      <c r="H18" s="1863"/>
      <c r="I18" s="1863"/>
      <c r="J18" s="1864">
        <f t="shared" si="0"/>
        <v>0</v>
      </c>
      <c r="K18" s="1865">
        <f t="shared" si="1"/>
        <v>0</v>
      </c>
    </row>
    <row r="19" spans="2:12" ht="50.1" customHeight="1">
      <c r="B19" s="1866"/>
      <c r="C19" s="1867"/>
      <c r="D19" s="1867"/>
      <c r="E19" s="1867"/>
      <c r="F19" s="1867"/>
      <c r="G19" s="1867"/>
      <c r="H19" s="1867"/>
      <c r="I19" s="1867"/>
      <c r="J19" s="1867"/>
      <c r="K19" s="1868" t="s">
        <v>2163</v>
      </c>
    </row>
    <row r="20" spans="2:12" ht="15.75" customHeight="1">
      <c r="L20" s="1869"/>
    </row>
  </sheetData>
  <printOptions horizontalCentered="1"/>
  <pageMargins left="0.39370078740157483" right="0" top="0.19685039370078741" bottom="0" header="0" footer="0"/>
  <pageSetup paperSize="9" scale="65" orientation="landscape" r:id="rId1"/>
  <headerFooter alignWithMargins="0"/>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D37C41-117F-4BB8-BFE5-6920B2C02DF0}">
  <dimension ref="A1:Q173"/>
  <sheetViews>
    <sheetView workbookViewId="0">
      <selection activeCell="P173" sqref="A173:P173"/>
    </sheetView>
  </sheetViews>
  <sheetFormatPr baseColWidth="10" defaultRowHeight="15.75"/>
  <cols>
    <col min="17" max="17" width="127.7109375" style="8947" customWidth="1"/>
  </cols>
  <sheetData>
    <row r="1" spans="1:17" ht="18.75">
      <c r="A1" s="812"/>
      <c r="B1" s="812"/>
      <c r="C1" s="812"/>
      <c r="D1" s="812"/>
      <c r="E1" s="812"/>
      <c r="F1" s="812"/>
      <c r="G1" s="812"/>
      <c r="H1" s="812"/>
      <c r="I1" s="812"/>
      <c r="J1" s="812"/>
      <c r="K1" s="812"/>
      <c r="L1" s="812"/>
      <c r="M1" s="812"/>
      <c r="N1" s="812"/>
      <c r="O1" s="812"/>
      <c r="Q1" s="8941"/>
    </row>
    <row r="2" spans="1:17" ht="18.75">
      <c r="A2" s="812"/>
      <c r="B2" s="3906" t="s">
        <v>6540</v>
      </c>
      <c r="C2" s="812"/>
      <c r="D2" s="812"/>
      <c r="E2" s="812"/>
      <c r="F2" s="812"/>
      <c r="G2" s="812"/>
      <c r="H2" s="812"/>
      <c r="I2" s="812"/>
      <c r="J2" s="812"/>
      <c r="K2" s="812"/>
      <c r="L2" s="812"/>
      <c r="M2" s="812"/>
      <c r="N2" s="812"/>
      <c r="O2" s="812"/>
      <c r="Q2" s="8942"/>
    </row>
    <row r="3" spans="1:17">
      <c r="A3" s="5115" t="s">
        <v>6541</v>
      </c>
      <c r="B3" s="5116" t="s">
        <v>6542</v>
      </c>
      <c r="C3" s="812"/>
      <c r="D3" s="812"/>
      <c r="E3" s="812"/>
      <c r="F3" s="812"/>
      <c r="G3" s="812"/>
      <c r="H3" s="812"/>
      <c r="I3" s="812"/>
      <c r="J3" s="812"/>
      <c r="K3" s="812"/>
      <c r="L3" s="812"/>
      <c r="M3" s="812"/>
      <c r="N3" s="812"/>
      <c r="O3" s="812"/>
      <c r="Q3" s="8943" t="s">
        <v>6656</v>
      </c>
    </row>
    <row r="4" spans="1:17">
      <c r="A4" s="812"/>
      <c r="B4" s="812"/>
      <c r="C4" s="812"/>
      <c r="D4" s="812"/>
      <c r="E4" s="812"/>
      <c r="F4" s="812"/>
      <c r="G4" s="812"/>
      <c r="H4" s="812"/>
      <c r="I4" s="812"/>
      <c r="J4" s="812"/>
      <c r="K4" s="812"/>
      <c r="L4" s="812"/>
      <c r="M4" s="812"/>
      <c r="N4" s="812"/>
      <c r="O4" s="812"/>
      <c r="Q4" s="8942"/>
    </row>
    <row r="5" spans="1:17" ht="18.75">
      <c r="A5" s="812"/>
      <c r="B5" s="5117" t="s">
        <v>6543</v>
      </c>
      <c r="C5" s="812"/>
      <c r="D5" s="812"/>
      <c r="E5" s="812"/>
      <c r="F5" s="812"/>
      <c r="G5" s="812"/>
      <c r="H5" s="812"/>
      <c r="I5" s="812"/>
      <c r="J5" s="812"/>
      <c r="K5" s="812"/>
      <c r="L5" s="812"/>
      <c r="M5" s="812"/>
      <c r="N5" s="812"/>
      <c r="O5" s="812"/>
      <c r="Q5" s="8944" t="s">
        <v>6657</v>
      </c>
    </row>
    <row r="6" spans="1:17" ht="15">
      <c r="A6" s="812"/>
      <c r="B6" s="812" t="s">
        <v>6544</v>
      </c>
      <c r="C6" s="812"/>
      <c r="D6" s="812"/>
      <c r="E6" s="812"/>
      <c r="F6" s="812"/>
      <c r="G6" s="812"/>
      <c r="H6" s="812"/>
      <c r="I6" s="812"/>
      <c r="J6" s="812"/>
      <c r="K6" s="812"/>
      <c r="L6" s="812"/>
      <c r="M6" s="812"/>
      <c r="N6" s="812"/>
      <c r="O6" s="812"/>
      <c r="Q6" s="8944"/>
    </row>
    <row r="7" spans="1:17" ht="15">
      <c r="A7" s="812"/>
      <c r="B7" s="812"/>
      <c r="C7" s="812"/>
      <c r="D7" s="812"/>
      <c r="E7" s="812"/>
      <c r="F7" s="812"/>
      <c r="G7" s="812"/>
      <c r="H7" s="812"/>
      <c r="I7" s="812"/>
      <c r="J7" s="812"/>
      <c r="K7" s="812"/>
      <c r="L7" s="812"/>
      <c r="M7" s="812"/>
      <c r="N7" s="812"/>
      <c r="O7" s="812"/>
      <c r="Q7" s="8944"/>
    </row>
    <row r="8" spans="1:17" ht="15">
      <c r="A8" s="812"/>
      <c r="B8" s="812" t="s">
        <v>6545</v>
      </c>
      <c r="C8" s="812"/>
      <c r="D8" s="812"/>
      <c r="E8" s="812"/>
      <c r="F8" s="812"/>
      <c r="G8" s="812"/>
      <c r="H8" s="812"/>
      <c r="I8" s="812"/>
      <c r="J8" s="812"/>
      <c r="K8" s="812"/>
      <c r="L8" s="812"/>
      <c r="M8" s="812"/>
      <c r="N8" s="812"/>
      <c r="O8" s="812"/>
      <c r="Q8" s="8944"/>
    </row>
    <row r="9" spans="1:17" ht="15">
      <c r="A9" s="812"/>
      <c r="B9" s="812" t="s">
        <v>6546</v>
      </c>
      <c r="C9" s="812"/>
      <c r="D9" s="812"/>
      <c r="E9" s="812"/>
      <c r="F9" s="812"/>
      <c r="G9" s="812"/>
      <c r="H9" s="812"/>
      <c r="I9" s="812"/>
      <c r="J9" s="812"/>
      <c r="K9" s="812"/>
      <c r="L9" s="812"/>
      <c r="M9" s="812"/>
      <c r="N9" s="812"/>
      <c r="O9" s="812"/>
      <c r="Q9" t="s">
        <v>6658</v>
      </c>
    </row>
    <row r="10" spans="1:17" ht="15">
      <c r="A10" s="812"/>
      <c r="B10" s="812" t="s">
        <v>6547</v>
      </c>
      <c r="C10" s="812"/>
      <c r="D10" s="812"/>
      <c r="E10" s="812"/>
      <c r="F10" s="812"/>
      <c r="G10" s="812"/>
      <c r="H10" s="812"/>
      <c r="I10" s="812"/>
      <c r="J10" s="812"/>
      <c r="K10" s="812"/>
      <c r="L10" s="812"/>
      <c r="M10" s="812"/>
      <c r="N10" s="812"/>
      <c r="O10" s="812"/>
      <c r="Q10" s="8945" t="s">
        <v>6659</v>
      </c>
    </row>
    <row r="11" spans="1:17" ht="15">
      <c r="A11" s="812"/>
      <c r="B11" s="812" t="s">
        <v>6548</v>
      </c>
      <c r="C11" s="812"/>
      <c r="D11" s="812"/>
      <c r="E11" s="812"/>
      <c r="F11" s="812"/>
      <c r="G11" s="812"/>
      <c r="H11" s="812"/>
      <c r="I11" s="812"/>
      <c r="J11" s="812"/>
      <c r="K11" s="812"/>
      <c r="L11" s="812"/>
      <c r="M11" s="812"/>
      <c r="N11" s="812"/>
      <c r="O11" s="812"/>
      <c r="Q11"/>
    </row>
    <row r="12" spans="1:17" ht="15">
      <c r="A12" s="812"/>
      <c r="B12" s="812" t="s">
        <v>6549</v>
      </c>
      <c r="C12" s="812"/>
      <c r="D12" s="812"/>
      <c r="E12" s="812"/>
      <c r="F12" s="812"/>
      <c r="G12" s="812"/>
      <c r="H12" s="812"/>
      <c r="I12" s="812"/>
      <c r="J12" s="812"/>
      <c r="K12" s="812"/>
      <c r="L12" s="812"/>
      <c r="M12" s="812"/>
      <c r="N12" s="812"/>
      <c r="O12" s="812"/>
      <c r="Q12" s="8945" t="s">
        <v>6660</v>
      </c>
    </row>
    <row r="13" spans="1:17" ht="15">
      <c r="A13" s="812"/>
      <c r="B13" s="812" t="s">
        <v>6550</v>
      </c>
      <c r="C13" s="812"/>
      <c r="D13" s="812"/>
      <c r="E13" s="812"/>
      <c r="F13" s="812"/>
      <c r="G13" s="812"/>
      <c r="H13" s="812"/>
      <c r="I13" s="812"/>
      <c r="J13" s="812"/>
      <c r="K13" s="812"/>
      <c r="L13" s="812"/>
      <c r="M13" s="812"/>
      <c r="N13" s="812"/>
      <c r="O13" s="812"/>
      <c r="Q13"/>
    </row>
    <row r="14" spans="1:17" ht="15">
      <c r="A14" s="812"/>
      <c r="B14" s="812"/>
      <c r="C14" s="812"/>
      <c r="D14" s="812"/>
      <c r="E14" s="812"/>
      <c r="F14" s="812"/>
      <c r="G14" s="812"/>
      <c r="H14" s="812"/>
      <c r="I14" s="812"/>
      <c r="J14" s="812"/>
      <c r="K14" s="812"/>
      <c r="L14" s="812"/>
      <c r="M14" s="812"/>
      <c r="N14" s="812"/>
      <c r="O14" s="812"/>
      <c r="Q14" s="8945" t="s">
        <v>6661</v>
      </c>
    </row>
    <row r="15" spans="1:17" ht="15">
      <c r="A15" s="812"/>
      <c r="B15" s="812" t="s">
        <v>6551</v>
      </c>
      <c r="C15" s="812"/>
      <c r="D15" s="812"/>
      <c r="E15" s="812"/>
      <c r="F15" s="812"/>
      <c r="G15" s="812"/>
      <c r="H15" s="812"/>
      <c r="I15" s="812"/>
      <c r="J15" s="812"/>
      <c r="K15" s="812"/>
      <c r="L15" s="812"/>
      <c r="M15" s="812"/>
      <c r="N15" s="812"/>
      <c r="O15" s="812"/>
      <c r="Q15" s="8945" t="s">
        <v>6662</v>
      </c>
    </row>
    <row r="16" spans="1:17" ht="15">
      <c r="A16" s="812"/>
      <c r="B16" s="812" t="s">
        <v>6552</v>
      </c>
      <c r="C16" s="812"/>
      <c r="D16" s="812"/>
      <c r="E16" s="812"/>
      <c r="F16" s="812"/>
      <c r="G16" s="812"/>
      <c r="H16" s="812"/>
      <c r="I16" s="812"/>
      <c r="J16" s="812"/>
      <c r="K16" s="812"/>
      <c r="L16" s="812"/>
      <c r="M16" s="812"/>
      <c r="N16" s="812"/>
      <c r="O16" s="812"/>
      <c r="Q16"/>
    </row>
    <row r="17" spans="1:17" ht="15">
      <c r="A17" s="812"/>
      <c r="B17" s="812" t="s">
        <v>6553</v>
      </c>
      <c r="C17" s="812"/>
      <c r="D17" s="812"/>
      <c r="E17" s="812"/>
      <c r="F17" s="812"/>
      <c r="G17" s="812"/>
      <c r="H17" s="812"/>
      <c r="I17" s="812"/>
      <c r="J17" s="812"/>
      <c r="K17" s="812"/>
      <c r="L17" s="812"/>
      <c r="M17" s="812"/>
      <c r="N17" s="812"/>
      <c r="O17" s="812"/>
      <c r="Q17" s="8945" t="s">
        <v>6663</v>
      </c>
    </row>
    <row r="18" spans="1:17" ht="15">
      <c r="A18" s="812"/>
      <c r="B18" s="812" t="s">
        <v>6554</v>
      </c>
      <c r="C18" s="812"/>
      <c r="D18" s="812"/>
      <c r="E18" s="812"/>
      <c r="F18" s="812"/>
      <c r="G18" s="812"/>
      <c r="H18" s="812"/>
      <c r="I18" s="812"/>
      <c r="J18" s="812"/>
      <c r="K18" s="812"/>
      <c r="L18" s="812"/>
      <c r="M18" s="812"/>
      <c r="N18" s="812"/>
      <c r="O18" s="812"/>
      <c r="Q18" s="8945" t="s">
        <v>6664</v>
      </c>
    </row>
    <row r="19" spans="1:17" ht="15">
      <c r="A19" s="812"/>
      <c r="B19" s="812"/>
      <c r="C19" s="812"/>
      <c r="D19" s="812"/>
      <c r="E19" s="812"/>
      <c r="F19" s="812"/>
      <c r="G19" s="812"/>
      <c r="H19" s="812"/>
      <c r="I19" s="812"/>
      <c r="J19" s="812"/>
      <c r="K19" s="812"/>
      <c r="L19" s="812"/>
      <c r="M19" s="812"/>
      <c r="N19" s="812"/>
      <c r="O19" s="812"/>
      <c r="Q19" s="8945" t="s">
        <v>6665</v>
      </c>
    </row>
    <row r="20" spans="1:17" ht="15">
      <c r="A20" s="812"/>
      <c r="B20" s="812" t="s">
        <v>6555</v>
      </c>
      <c r="C20" s="812"/>
      <c r="D20" s="812"/>
      <c r="E20" s="812"/>
      <c r="F20" s="812"/>
      <c r="G20" s="812"/>
      <c r="H20" s="812"/>
      <c r="I20" s="812"/>
      <c r="J20" s="812"/>
      <c r="K20" s="812"/>
      <c r="L20" s="812"/>
      <c r="M20" s="812"/>
      <c r="N20" s="812"/>
      <c r="O20" s="812"/>
      <c r="Q20" s="8945" t="s">
        <v>6666</v>
      </c>
    </row>
    <row r="21" spans="1:17" ht="15">
      <c r="A21" s="812"/>
      <c r="B21" s="812" t="s">
        <v>6556</v>
      </c>
      <c r="C21" s="812"/>
      <c r="D21" s="812"/>
      <c r="E21" s="812"/>
      <c r="F21" s="812"/>
      <c r="G21" s="812"/>
      <c r="H21" s="812"/>
      <c r="I21" s="812"/>
      <c r="J21" s="812"/>
      <c r="K21" s="812"/>
      <c r="L21" s="812"/>
      <c r="M21" s="812"/>
      <c r="N21" s="812"/>
      <c r="O21" s="812"/>
      <c r="Q21" s="8945" t="s">
        <v>6667</v>
      </c>
    </row>
    <row r="22" spans="1:17" ht="15">
      <c r="A22" s="812"/>
      <c r="B22" s="812" t="s">
        <v>6557</v>
      </c>
      <c r="C22" s="812"/>
      <c r="D22" s="812"/>
      <c r="E22" s="812"/>
      <c r="F22" s="812"/>
      <c r="G22" s="812"/>
      <c r="H22" s="812"/>
      <c r="I22" s="812"/>
      <c r="J22" s="812"/>
      <c r="K22" s="812"/>
      <c r="L22" s="812"/>
      <c r="M22" s="812"/>
      <c r="N22" s="812"/>
      <c r="O22" s="812"/>
      <c r="Q22" s="8945" t="s">
        <v>6668</v>
      </c>
    </row>
    <row r="23" spans="1:17" ht="15">
      <c r="A23" s="812"/>
      <c r="B23" s="812" t="s">
        <v>6558</v>
      </c>
      <c r="C23" s="812"/>
      <c r="D23" s="812"/>
      <c r="E23" s="812"/>
      <c r="F23" s="812"/>
      <c r="G23" s="812"/>
      <c r="H23" s="812"/>
      <c r="I23" s="812"/>
      <c r="J23" s="812"/>
      <c r="K23" s="812"/>
      <c r="L23" s="812"/>
      <c r="M23" s="812"/>
      <c r="N23" s="812"/>
      <c r="O23" s="812"/>
      <c r="Q23" s="8945" t="s">
        <v>6669</v>
      </c>
    </row>
    <row r="24" spans="1:17" ht="15">
      <c r="A24" s="812"/>
      <c r="B24" s="812" t="s">
        <v>6559</v>
      </c>
      <c r="C24" s="812"/>
      <c r="D24" s="812"/>
      <c r="E24" s="812"/>
      <c r="F24" s="812"/>
      <c r="G24" s="812"/>
      <c r="H24" s="812"/>
      <c r="I24" s="812"/>
      <c r="J24" s="812"/>
      <c r="K24" s="812"/>
      <c r="L24" s="812"/>
      <c r="M24" s="812"/>
      <c r="N24" s="812"/>
      <c r="O24" s="812"/>
      <c r="Q24" s="8945" t="s">
        <v>6670</v>
      </c>
    </row>
    <row r="25" spans="1:17" ht="15">
      <c r="A25" s="812"/>
      <c r="B25" s="812" t="s">
        <v>6560</v>
      </c>
      <c r="C25" s="812"/>
      <c r="D25" s="812"/>
      <c r="E25" s="812"/>
      <c r="F25" s="812"/>
      <c r="G25" s="812"/>
      <c r="H25" s="812"/>
      <c r="I25" s="812"/>
      <c r="J25" s="812"/>
      <c r="K25" s="812"/>
      <c r="L25" s="812"/>
      <c r="M25" s="812"/>
      <c r="N25" s="812"/>
      <c r="O25" s="812"/>
      <c r="Q25" s="8945" t="s">
        <v>6671</v>
      </c>
    </row>
    <row r="26" spans="1:17" ht="15">
      <c r="A26" s="812"/>
      <c r="B26" s="812" t="s">
        <v>6561</v>
      </c>
      <c r="C26" s="812"/>
      <c r="D26" s="812"/>
      <c r="E26" s="812"/>
      <c r="F26" s="812"/>
      <c r="G26" s="812"/>
      <c r="H26" s="812"/>
      <c r="I26" s="812"/>
      <c r="J26" s="812"/>
      <c r="K26" s="812"/>
      <c r="L26" s="812"/>
      <c r="M26" s="812"/>
      <c r="N26" s="812"/>
      <c r="O26" s="812"/>
      <c r="Q26" s="8945" t="s">
        <v>6672</v>
      </c>
    </row>
    <row r="27" spans="1:17" ht="15">
      <c r="A27" s="812"/>
      <c r="B27" s="812" t="s">
        <v>6562</v>
      </c>
      <c r="C27" s="812"/>
      <c r="D27" s="812"/>
      <c r="E27" s="812"/>
      <c r="F27" s="812"/>
      <c r="G27" s="812"/>
      <c r="H27" s="812"/>
      <c r="I27" s="812"/>
      <c r="J27" s="812"/>
      <c r="K27" s="812"/>
      <c r="L27" s="812"/>
      <c r="M27" s="812"/>
      <c r="N27" s="812"/>
      <c r="O27" s="812"/>
      <c r="Q27" s="8945" t="s">
        <v>6673</v>
      </c>
    </row>
    <row r="28" spans="1:17" ht="15">
      <c r="A28" s="812"/>
      <c r="B28" s="812" t="s">
        <v>6563</v>
      </c>
      <c r="C28" s="812"/>
      <c r="D28" s="812"/>
      <c r="E28" s="812"/>
      <c r="F28" s="812"/>
      <c r="G28" s="812"/>
      <c r="H28" s="812"/>
      <c r="I28" s="812"/>
      <c r="J28" s="812"/>
      <c r="K28" s="812"/>
      <c r="L28" s="812"/>
      <c r="M28" s="812"/>
      <c r="N28" s="812"/>
      <c r="O28" s="812"/>
      <c r="Q28" s="8945" t="s">
        <v>6674</v>
      </c>
    </row>
    <row r="29" spans="1:17" ht="15">
      <c r="A29" s="812"/>
      <c r="B29" s="812" t="s">
        <v>6564</v>
      </c>
      <c r="C29" s="812"/>
      <c r="D29" s="812"/>
      <c r="E29" s="812"/>
      <c r="F29" s="812"/>
      <c r="G29" s="812"/>
      <c r="H29" s="812"/>
      <c r="I29" s="812"/>
      <c r="J29" s="812"/>
      <c r="K29" s="812"/>
      <c r="L29" s="812"/>
      <c r="M29" s="812"/>
      <c r="N29" s="812"/>
      <c r="O29" s="812"/>
      <c r="Q29" s="8945" t="s">
        <v>6675</v>
      </c>
    </row>
    <row r="30" spans="1:17" ht="15">
      <c r="A30" s="812"/>
      <c r="B30" s="812" t="s">
        <v>6565</v>
      </c>
      <c r="C30" s="812"/>
      <c r="D30" s="812"/>
      <c r="E30" s="812"/>
      <c r="F30" s="812"/>
      <c r="G30" s="812"/>
      <c r="H30" s="812"/>
      <c r="I30" s="812"/>
      <c r="J30" s="812"/>
      <c r="K30" s="812"/>
      <c r="L30" s="812"/>
      <c r="M30" s="812"/>
      <c r="N30" s="812"/>
      <c r="O30" s="812"/>
      <c r="Q30" s="8945" t="s">
        <v>6676</v>
      </c>
    </row>
    <row r="31" spans="1:17" ht="15">
      <c r="A31" s="812"/>
      <c r="B31" s="812" t="s">
        <v>6566</v>
      </c>
      <c r="C31" s="812"/>
      <c r="D31" s="812"/>
      <c r="E31" s="812"/>
      <c r="F31" s="812"/>
      <c r="G31" s="812"/>
      <c r="H31" s="812"/>
      <c r="I31" s="812"/>
      <c r="J31" s="812"/>
      <c r="K31" s="812"/>
      <c r="L31" s="812"/>
      <c r="M31" s="812"/>
      <c r="N31" s="812"/>
      <c r="O31" s="812"/>
      <c r="Q31" s="8945" t="s">
        <v>6677</v>
      </c>
    </row>
    <row r="32" spans="1:17" ht="15">
      <c r="A32" s="812"/>
      <c r="B32" s="812" t="s">
        <v>6567</v>
      </c>
      <c r="C32" s="812"/>
      <c r="D32" s="812"/>
      <c r="E32" s="812"/>
      <c r="F32" s="812"/>
      <c r="G32" s="812"/>
      <c r="H32" s="812"/>
      <c r="I32" s="812"/>
      <c r="J32" s="812"/>
      <c r="K32" s="812"/>
      <c r="L32" s="812"/>
      <c r="M32" s="812"/>
      <c r="N32" s="812"/>
      <c r="O32" s="812"/>
      <c r="Q32" s="8945" t="s">
        <v>6678</v>
      </c>
    </row>
    <row r="33" spans="1:17" ht="15">
      <c r="A33" s="812"/>
      <c r="B33" s="812" t="s">
        <v>6568</v>
      </c>
      <c r="C33" s="812"/>
      <c r="D33" s="812"/>
      <c r="E33" s="812"/>
      <c r="F33" s="812"/>
      <c r="G33" s="812"/>
      <c r="H33" s="812"/>
      <c r="I33" s="812"/>
      <c r="J33" s="812"/>
      <c r="K33" s="812"/>
      <c r="L33" s="812"/>
      <c r="M33" s="812"/>
      <c r="N33" s="812"/>
      <c r="O33" s="812"/>
      <c r="Q33"/>
    </row>
    <row r="34" spans="1:17" ht="15">
      <c r="A34" s="812"/>
      <c r="B34" s="812"/>
      <c r="C34" s="812"/>
      <c r="D34" s="812"/>
      <c r="E34" s="812"/>
      <c r="F34" s="812"/>
      <c r="G34" s="812"/>
      <c r="H34" s="812"/>
      <c r="I34" s="812"/>
      <c r="J34" s="812"/>
      <c r="K34" s="812"/>
      <c r="L34" s="812"/>
      <c r="M34" s="812"/>
      <c r="N34" s="812"/>
      <c r="O34" s="812"/>
      <c r="Q34" s="8945" t="s">
        <v>6679</v>
      </c>
    </row>
    <row r="35" spans="1:17" ht="15">
      <c r="A35" s="812"/>
      <c r="B35" s="812" t="s">
        <v>6569</v>
      </c>
      <c r="C35" s="812"/>
      <c r="D35" s="812"/>
      <c r="E35" s="812"/>
      <c r="F35" s="812"/>
      <c r="G35" s="812"/>
      <c r="H35" s="812"/>
      <c r="I35" s="812"/>
      <c r="J35" s="812"/>
      <c r="K35" s="812"/>
      <c r="L35" s="812"/>
      <c r="M35" s="812"/>
      <c r="N35" s="812"/>
      <c r="O35" s="812"/>
      <c r="Q35" s="8945" t="s">
        <v>6680</v>
      </c>
    </row>
    <row r="36" spans="1:17" ht="15">
      <c r="A36" s="812"/>
      <c r="B36" s="812" t="s">
        <v>6570</v>
      </c>
      <c r="C36" s="812"/>
      <c r="D36" s="812"/>
      <c r="E36" s="812"/>
      <c r="F36" s="812"/>
      <c r="G36" s="812"/>
      <c r="H36" s="812"/>
      <c r="I36" s="812"/>
      <c r="J36" s="812"/>
      <c r="K36" s="812"/>
      <c r="L36" s="812"/>
      <c r="M36" s="812"/>
      <c r="N36" s="812"/>
      <c r="O36" s="812"/>
      <c r="Q36" s="8945" t="s">
        <v>6557</v>
      </c>
    </row>
    <row r="37" spans="1:17" ht="15">
      <c r="A37" s="812"/>
      <c r="B37" s="812"/>
      <c r="C37" s="812"/>
      <c r="D37" s="812"/>
      <c r="E37" s="812"/>
      <c r="F37" s="812"/>
      <c r="G37" s="812"/>
      <c r="H37" s="812"/>
      <c r="I37" s="812"/>
      <c r="J37" s="812"/>
      <c r="K37" s="812"/>
      <c r="L37" s="812"/>
      <c r="M37" s="812"/>
      <c r="N37" s="812"/>
      <c r="O37" s="812"/>
      <c r="Q37" s="8945" t="s">
        <v>6681</v>
      </c>
    </row>
    <row r="38" spans="1:17" ht="15">
      <c r="A38" s="812"/>
      <c r="B38" s="812" t="s">
        <v>6571</v>
      </c>
      <c r="C38" s="812"/>
      <c r="D38" s="812"/>
      <c r="E38" s="812"/>
      <c r="F38" s="812"/>
      <c r="G38" s="812"/>
      <c r="H38" s="812"/>
      <c r="I38" s="812"/>
      <c r="J38" s="812"/>
      <c r="K38" s="812"/>
      <c r="L38" s="812"/>
      <c r="M38" s="812"/>
      <c r="N38" s="812"/>
      <c r="O38" s="812"/>
      <c r="Q38" s="8945" t="s">
        <v>6682</v>
      </c>
    </row>
    <row r="39" spans="1:17" ht="15">
      <c r="A39" s="812"/>
      <c r="B39" s="812" t="s">
        <v>6572</v>
      </c>
      <c r="C39" s="812"/>
      <c r="D39" s="812"/>
      <c r="E39" s="812"/>
      <c r="F39" s="812"/>
      <c r="G39" s="812"/>
      <c r="H39" s="812"/>
      <c r="I39" s="812"/>
      <c r="J39" s="812"/>
      <c r="K39" s="812"/>
      <c r="L39" s="812"/>
      <c r="M39" s="812"/>
      <c r="N39" s="812"/>
      <c r="O39" s="812"/>
      <c r="Q39" s="8945" t="s">
        <v>6683</v>
      </c>
    </row>
    <row r="40" spans="1:17" ht="15">
      <c r="A40" s="812"/>
      <c r="B40" s="812" t="s">
        <v>6573</v>
      </c>
      <c r="C40" s="812"/>
      <c r="D40" s="812"/>
      <c r="E40" s="812"/>
      <c r="F40" s="812"/>
      <c r="G40" s="812"/>
      <c r="H40" s="812"/>
      <c r="I40" s="812"/>
      <c r="J40" s="812"/>
      <c r="K40" s="812"/>
      <c r="L40" s="812"/>
      <c r="M40" s="812"/>
      <c r="N40" s="812"/>
      <c r="O40" s="812"/>
      <c r="Q40" s="8945" t="s">
        <v>6684</v>
      </c>
    </row>
    <row r="41" spans="1:17" ht="15">
      <c r="A41" s="812"/>
      <c r="B41" s="812" t="s">
        <v>6574</v>
      </c>
      <c r="C41" s="812"/>
      <c r="D41" s="812"/>
      <c r="E41" s="812"/>
      <c r="F41" s="812"/>
      <c r="G41" s="812"/>
      <c r="H41" s="812"/>
      <c r="I41" s="812"/>
      <c r="J41" s="812"/>
      <c r="K41" s="812"/>
      <c r="L41" s="812"/>
      <c r="M41" s="812"/>
      <c r="N41" s="812"/>
      <c r="O41" s="812"/>
      <c r="Q41" s="8945" t="s">
        <v>6685</v>
      </c>
    </row>
    <row r="42" spans="1:17" ht="15">
      <c r="A42" s="812"/>
      <c r="B42" s="812" t="s">
        <v>6575</v>
      </c>
      <c r="C42" s="812"/>
      <c r="D42" s="812"/>
      <c r="E42" s="812"/>
      <c r="F42" s="812"/>
      <c r="G42" s="812"/>
      <c r="H42" s="812"/>
      <c r="I42" s="812"/>
      <c r="J42" s="812"/>
      <c r="K42" s="812"/>
      <c r="L42" s="812"/>
      <c r="M42" s="812"/>
      <c r="N42" s="812"/>
      <c r="O42" s="812"/>
      <c r="Q42" s="8945" t="s">
        <v>6686</v>
      </c>
    </row>
    <row r="43" spans="1:17" ht="15">
      <c r="A43" s="812"/>
      <c r="B43" s="812" t="s">
        <v>6576</v>
      </c>
      <c r="C43" s="812"/>
      <c r="D43" s="812"/>
      <c r="E43" s="812"/>
      <c r="F43" s="812"/>
      <c r="G43" s="812"/>
      <c r="H43" s="812"/>
      <c r="I43" s="812"/>
      <c r="J43" s="812"/>
      <c r="K43" s="812"/>
      <c r="L43" s="812"/>
      <c r="M43" s="812"/>
      <c r="N43" s="812"/>
      <c r="O43" s="812"/>
      <c r="Q43" s="8945" t="s">
        <v>6687</v>
      </c>
    </row>
    <row r="44" spans="1:17" ht="15">
      <c r="A44" s="812"/>
      <c r="B44" s="812" t="s">
        <v>6577</v>
      </c>
      <c r="C44" s="812"/>
      <c r="D44" s="812"/>
      <c r="E44" s="812"/>
      <c r="F44" s="812"/>
      <c r="G44" s="812"/>
      <c r="H44" s="812"/>
      <c r="I44" s="812"/>
      <c r="J44" s="812"/>
      <c r="K44" s="812"/>
      <c r="L44" s="812"/>
      <c r="M44" s="812"/>
      <c r="N44" s="812"/>
      <c r="O44" s="812"/>
      <c r="Q44" s="8945" t="s">
        <v>6688</v>
      </c>
    </row>
    <row r="45" spans="1:17" ht="15">
      <c r="A45" s="812"/>
      <c r="B45" s="812" t="s">
        <v>6578</v>
      </c>
      <c r="C45" s="812"/>
      <c r="D45" s="812"/>
      <c r="E45" s="812"/>
      <c r="F45" s="812"/>
      <c r="G45" s="812"/>
      <c r="H45" s="812"/>
      <c r="I45" s="812"/>
      <c r="J45" s="812"/>
      <c r="K45" s="812"/>
      <c r="L45" s="812"/>
      <c r="M45" s="812"/>
      <c r="N45" s="812"/>
      <c r="O45" s="812"/>
      <c r="Q45" s="8945" t="s">
        <v>6689</v>
      </c>
    </row>
    <row r="46" spans="1:17" ht="15">
      <c r="A46" s="812"/>
      <c r="B46" s="812" t="s">
        <v>6579</v>
      </c>
      <c r="C46" s="812"/>
      <c r="D46" s="812"/>
      <c r="E46" s="812"/>
      <c r="F46" s="812"/>
      <c r="G46" s="812"/>
      <c r="H46" s="812"/>
      <c r="I46" s="812"/>
      <c r="J46" s="812"/>
      <c r="K46" s="812"/>
      <c r="L46" s="812"/>
      <c r="M46" s="812"/>
      <c r="N46" s="812"/>
      <c r="O46" s="812"/>
      <c r="Q46" s="8945" t="s">
        <v>6690</v>
      </c>
    </row>
    <row r="47" spans="1:17" ht="15">
      <c r="A47" s="812"/>
      <c r="B47" s="812" t="s">
        <v>6580</v>
      </c>
      <c r="C47" s="812"/>
      <c r="D47" s="812"/>
      <c r="E47" s="812"/>
      <c r="F47" s="812"/>
      <c r="G47" s="812"/>
      <c r="H47" s="812"/>
      <c r="I47" s="812"/>
      <c r="J47" s="812"/>
      <c r="K47" s="812"/>
      <c r="L47" s="812"/>
      <c r="M47" s="812"/>
      <c r="N47" s="812"/>
      <c r="O47" s="812"/>
      <c r="Q47" s="8945" t="s">
        <v>6691</v>
      </c>
    </row>
    <row r="48" spans="1:17" ht="15">
      <c r="A48" s="812"/>
      <c r="B48" s="812" t="s">
        <v>6581</v>
      </c>
      <c r="C48" s="812"/>
      <c r="D48" s="812"/>
      <c r="E48" s="812"/>
      <c r="F48" s="812"/>
      <c r="G48" s="812"/>
      <c r="H48" s="812"/>
      <c r="I48" s="812"/>
      <c r="J48" s="812"/>
      <c r="K48" s="812"/>
      <c r="L48" s="812"/>
      <c r="M48" s="812"/>
      <c r="N48" s="812"/>
      <c r="O48" s="812"/>
      <c r="Q48" s="8945" t="s">
        <v>6692</v>
      </c>
    </row>
    <row r="49" spans="1:17" ht="15">
      <c r="A49" s="812"/>
      <c r="B49" s="812"/>
      <c r="C49" s="812"/>
      <c r="D49" s="812"/>
      <c r="E49" s="812"/>
      <c r="F49" s="812"/>
      <c r="G49" s="812"/>
      <c r="H49" s="812"/>
      <c r="I49" s="812"/>
      <c r="J49" s="812"/>
      <c r="K49" s="812"/>
      <c r="L49" s="812"/>
      <c r="M49" s="812"/>
      <c r="N49" s="812"/>
      <c r="O49" s="812"/>
      <c r="Q49" s="8945" t="s">
        <v>6693</v>
      </c>
    </row>
    <row r="50" spans="1:17" ht="15">
      <c r="A50" s="812"/>
      <c r="B50" s="812" t="s">
        <v>6582</v>
      </c>
      <c r="C50" s="812"/>
      <c r="D50" s="812"/>
      <c r="E50" s="812"/>
      <c r="F50" s="812"/>
      <c r="G50" s="812"/>
      <c r="H50" s="812"/>
      <c r="I50" s="812"/>
      <c r="J50" s="812"/>
      <c r="K50" s="812"/>
      <c r="L50" s="812"/>
      <c r="M50" s="812"/>
      <c r="N50" s="812"/>
      <c r="O50" s="812"/>
      <c r="Q50" s="8945" t="s">
        <v>6694</v>
      </c>
    </row>
    <row r="51" spans="1:17" ht="15">
      <c r="A51" s="812"/>
      <c r="B51" s="812" t="s">
        <v>6583</v>
      </c>
      <c r="C51" s="812"/>
      <c r="D51" s="812"/>
      <c r="E51" s="812"/>
      <c r="F51" s="812"/>
      <c r="G51" s="812"/>
      <c r="H51" s="812"/>
      <c r="I51" s="812"/>
      <c r="J51" s="812"/>
      <c r="K51" s="812"/>
      <c r="L51" s="812"/>
      <c r="M51" s="812"/>
      <c r="N51" s="812"/>
      <c r="O51" s="812"/>
      <c r="Q51" s="8945" t="s">
        <v>6695</v>
      </c>
    </row>
    <row r="52" spans="1:17" ht="15">
      <c r="A52" s="812"/>
      <c r="B52" s="812" t="s">
        <v>6584</v>
      </c>
      <c r="C52" s="812"/>
      <c r="D52" s="812"/>
      <c r="E52" s="812"/>
      <c r="F52" s="812"/>
      <c r="G52" s="812"/>
      <c r="H52" s="812"/>
      <c r="I52" s="812"/>
      <c r="J52" s="812"/>
      <c r="K52" s="812"/>
      <c r="L52" s="812"/>
      <c r="M52" s="812"/>
      <c r="N52" s="812"/>
      <c r="O52" s="812"/>
      <c r="Q52" s="8945" t="s">
        <v>6696</v>
      </c>
    </row>
    <row r="53" spans="1:17" ht="15">
      <c r="A53" s="812"/>
      <c r="B53" s="812" t="s">
        <v>6585</v>
      </c>
      <c r="C53" s="812"/>
      <c r="D53" s="812"/>
      <c r="E53" s="812"/>
      <c r="F53" s="812"/>
      <c r="G53" s="812"/>
      <c r="H53" s="812"/>
      <c r="I53" s="812"/>
      <c r="J53" s="812"/>
      <c r="K53" s="812"/>
      <c r="L53" s="812"/>
      <c r="M53" s="812"/>
      <c r="N53" s="812"/>
      <c r="O53" s="812"/>
      <c r="Q53" s="8945" t="s">
        <v>6697</v>
      </c>
    </row>
    <row r="54" spans="1:17" ht="15">
      <c r="A54" s="812"/>
      <c r="B54" s="812" t="s">
        <v>6586</v>
      </c>
      <c r="C54" s="812"/>
      <c r="D54" s="812"/>
      <c r="E54" s="812"/>
      <c r="F54" s="812"/>
      <c r="G54" s="812"/>
      <c r="H54" s="812"/>
      <c r="I54" s="812"/>
      <c r="J54" s="812"/>
      <c r="K54" s="812"/>
      <c r="L54" s="812"/>
      <c r="M54" s="812"/>
      <c r="N54" s="812"/>
      <c r="O54" s="812"/>
      <c r="Q54"/>
    </row>
    <row r="55" spans="1:17" ht="15">
      <c r="A55" s="812"/>
      <c r="B55" s="812" t="s">
        <v>6587</v>
      </c>
      <c r="C55" s="812"/>
      <c r="D55" s="812"/>
      <c r="E55" s="812"/>
      <c r="F55" s="812"/>
      <c r="G55" s="812"/>
      <c r="H55" s="812"/>
      <c r="I55" s="812"/>
      <c r="J55" s="812"/>
      <c r="K55" s="812"/>
      <c r="L55" s="812"/>
      <c r="M55" s="812"/>
      <c r="N55" s="812"/>
      <c r="O55" s="812"/>
      <c r="Q55" s="8945" t="s">
        <v>6571</v>
      </c>
    </row>
    <row r="56" spans="1:17" ht="15">
      <c r="A56" s="812"/>
      <c r="B56" s="812" t="s">
        <v>6588</v>
      </c>
      <c r="C56" s="812"/>
      <c r="D56" s="812"/>
      <c r="E56" s="812"/>
      <c r="F56" s="812"/>
      <c r="G56" s="812"/>
      <c r="H56" s="812"/>
      <c r="I56" s="812"/>
      <c r="J56" s="812"/>
      <c r="K56" s="812"/>
      <c r="L56" s="812"/>
      <c r="M56" s="812"/>
      <c r="N56" s="812"/>
      <c r="O56" s="812"/>
      <c r="Q56" s="8945" t="s">
        <v>6698</v>
      </c>
    </row>
    <row r="57" spans="1:17" ht="15">
      <c r="A57" s="812"/>
      <c r="B57" s="812"/>
      <c r="C57" s="812"/>
      <c r="D57" s="812"/>
      <c r="E57" s="812"/>
      <c r="F57" s="812"/>
      <c r="G57" s="812"/>
      <c r="H57" s="812"/>
      <c r="I57" s="812"/>
      <c r="J57" s="812"/>
      <c r="K57" s="812"/>
      <c r="L57" s="812"/>
      <c r="M57" s="812"/>
      <c r="N57" s="812"/>
      <c r="O57" s="812"/>
      <c r="Q57" s="8945" t="s">
        <v>6699</v>
      </c>
    </row>
    <row r="58" spans="1:17" ht="15">
      <c r="A58" s="812"/>
      <c r="B58" s="812" t="s">
        <v>6589</v>
      </c>
      <c r="C58" s="812"/>
      <c r="D58" s="812"/>
      <c r="E58" s="812"/>
      <c r="F58" s="812"/>
      <c r="G58" s="812"/>
      <c r="H58" s="812"/>
      <c r="I58" s="812"/>
      <c r="J58" s="812"/>
      <c r="K58" s="812"/>
      <c r="L58" s="812"/>
      <c r="M58" s="812"/>
      <c r="N58" s="812"/>
      <c r="O58" s="812"/>
      <c r="Q58" s="8945" t="s">
        <v>6700</v>
      </c>
    </row>
    <row r="59" spans="1:17" ht="15">
      <c r="A59" s="812"/>
      <c r="B59" s="812" t="s">
        <v>6590</v>
      </c>
      <c r="C59" s="812"/>
      <c r="D59" s="812"/>
      <c r="E59" s="812"/>
      <c r="F59" s="812"/>
      <c r="G59" s="812"/>
      <c r="H59" s="812"/>
      <c r="I59" s="812"/>
      <c r="J59" s="812"/>
      <c r="K59" s="812"/>
      <c r="L59" s="812"/>
      <c r="M59" s="812"/>
      <c r="N59" s="812"/>
      <c r="O59" s="812"/>
      <c r="Q59" s="8945" t="s">
        <v>6701</v>
      </c>
    </row>
    <row r="60" spans="1:17" ht="15">
      <c r="A60" s="812"/>
      <c r="B60" s="812" t="s">
        <v>6591</v>
      </c>
      <c r="C60" s="812"/>
      <c r="D60" s="812"/>
      <c r="E60" s="812"/>
      <c r="F60" s="812"/>
      <c r="G60" s="812"/>
      <c r="H60" s="812"/>
      <c r="I60" s="812"/>
      <c r="J60" s="812"/>
      <c r="K60" s="812"/>
      <c r="L60" s="812"/>
      <c r="M60" s="812"/>
      <c r="N60" s="812"/>
      <c r="O60" s="812"/>
      <c r="Q60" s="8945" t="s">
        <v>6702</v>
      </c>
    </row>
    <row r="61" spans="1:17" ht="15">
      <c r="A61" s="812"/>
      <c r="B61" s="812" t="s">
        <v>6592</v>
      </c>
      <c r="C61" s="812"/>
      <c r="D61" s="812"/>
      <c r="E61" s="812"/>
      <c r="F61" s="812"/>
      <c r="G61" s="812"/>
      <c r="H61" s="812"/>
      <c r="I61" s="812"/>
      <c r="J61" s="812"/>
      <c r="K61" s="812"/>
      <c r="L61" s="812"/>
      <c r="M61" s="812"/>
      <c r="N61" s="812"/>
      <c r="O61" s="812"/>
      <c r="Q61" s="8945" t="s">
        <v>6703</v>
      </c>
    </row>
    <row r="62" spans="1:17" ht="15">
      <c r="A62" s="812"/>
      <c r="B62" s="812" t="s">
        <v>6593</v>
      </c>
      <c r="C62" s="812"/>
      <c r="D62" s="812"/>
      <c r="E62" s="812"/>
      <c r="F62" s="812"/>
      <c r="G62" s="812"/>
      <c r="H62" s="812"/>
      <c r="I62" s="812"/>
      <c r="J62" s="812"/>
      <c r="K62" s="812"/>
      <c r="L62" s="812"/>
      <c r="M62" s="812"/>
      <c r="N62" s="812"/>
      <c r="O62" s="812"/>
      <c r="Q62" s="8945" t="s">
        <v>6704</v>
      </c>
    </row>
    <row r="63" spans="1:17" ht="15">
      <c r="A63" s="812"/>
      <c r="B63" s="812"/>
      <c r="C63" s="812"/>
      <c r="D63" s="812"/>
      <c r="E63" s="812"/>
      <c r="F63" s="812"/>
      <c r="G63" s="812"/>
      <c r="H63" s="812"/>
      <c r="I63" s="812"/>
      <c r="J63" s="812"/>
      <c r="K63" s="812"/>
      <c r="L63" s="812"/>
      <c r="M63" s="812"/>
      <c r="N63" s="812"/>
      <c r="O63" s="812"/>
      <c r="Q63" s="8945" t="s">
        <v>6705</v>
      </c>
    </row>
    <row r="64" spans="1:17" ht="15">
      <c r="A64" s="812"/>
      <c r="B64" s="812" t="s">
        <v>6594</v>
      </c>
      <c r="C64" s="812"/>
      <c r="D64" s="812"/>
      <c r="E64" s="812"/>
      <c r="F64" s="812"/>
      <c r="G64" s="812"/>
      <c r="H64" s="812"/>
      <c r="I64" s="812"/>
      <c r="J64" s="812"/>
      <c r="K64" s="812"/>
      <c r="L64" s="812"/>
      <c r="M64" s="812"/>
      <c r="N64" s="812"/>
      <c r="O64" s="812"/>
      <c r="Q64" s="8945" t="s">
        <v>6706</v>
      </c>
    </row>
    <row r="65" spans="1:17" ht="15">
      <c r="A65" s="812"/>
      <c r="B65" s="812" t="s">
        <v>6595</v>
      </c>
      <c r="C65" s="812"/>
      <c r="D65" s="812"/>
      <c r="E65" s="812"/>
      <c r="F65" s="812"/>
      <c r="G65" s="812"/>
      <c r="H65" s="812"/>
      <c r="I65" s="812"/>
      <c r="J65" s="812"/>
      <c r="K65" s="812"/>
      <c r="L65" s="812"/>
      <c r="M65" s="812"/>
      <c r="N65" s="812"/>
      <c r="O65" s="812"/>
      <c r="Q65" s="8945" t="s">
        <v>6707</v>
      </c>
    </row>
    <row r="66" spans="1:17" ht="15">
      <c r="A66" s="812"/>
      <c r="B66" s="812" t="s">
        <v>6596</v>
      </c>
      <c r="C66" s="812"/>
      <c r="D66" s="812"/>
      <c r="E66" s="812"/>
      <c r="F66" s="812"/>
      <c r="G66" s="812"/>
      <c r="H66" s="812"/>
      <c r="I66" s="812"/>
      <c r="J66" s="812"/>
      <c r="K66" s="812"/>
      <c r="L66" s="812"/>
      <c r="M66" s="812"/>
      <c r="N66" s="812"/>
      <c r="O66" s="812"/>
      <c r="Q66" s="8945" t="s">
        <v>6708</v>
      </c>
    </row>
    <row r="67" spans="1:17" ht="15">
      <c r="A67" s="812"/>
      <c r="B67" s="812" t="s">
        <v>6597</v>
      </c>
      <c r="C67" s="812"/>
      <c r="D67" s="812"/>
      <c r="E67" s="812"/>
      <c r="F67" s="812"/>
      <c r="G67" s="812"/>
      <c r="H67" s="812"/>
      <c r="I67" s="812"/>
      <c r="J67" s="812"/>
      <c r="K67" s="812"/>
      <c r="L67" s="812"/>
      <c r="M67" s="812"/>
      <c r="N67" s="812"/>
      <c r="O67" s="812"/>
      <c r="Q67"/>
    </row>
    <row r="68" spans="1:17" ht="15">
      <c r="A68" s="812"/>
      <c r="B68" s="812" t="s">
        <v>6598</v>
      </c>
      <c r="C68" s="812"/>
      <c r="D68" s="812"/>
      <c r="E68" s="812"/>
      <c r="F68" s="812"/>
      <c r="G68" s="812"/>
      <c r="H68" s="812"/>
      <c r="I68" s="812"/>
      <c r="J68" s="812"/>
      <c r="K68" s="812"/>
      <c r="L68" s="812"/>
      <c r="M68" s="812"/>
      <c r="N68" s="812"/>
      <c r="O68" s="812"/>
      <c r="Q68" s="8945" t="s">
        <v>6709</v>
      </c>
    </row>
    <row r="69" spans="1:17" ht="15">
      <c r="A69" s="812"/>
      <c r="B69" s="812" t="s">
        <v>6599</v>
      </c>
      <c r="C69" s="812"/>
      <c r="D69" s="812"/>
      <c r="E69" s="812"/>
      <c r="F69" s="812"/>
      <c r="G69" s="812"/>
      <c r="H69" s="812"/>
      <c r="I69" s="812"/>
      <c r="J69" s="812"/>
      <c r="K69" s="812"/>
      <c r="L69" s="812"/>
      <c r="M69" s="812"/>
      <c r="N69" s="812"/>
      <c r="O69" s="812"/>
      <c r="Q69"/>
    </row>
    <row r="70" spans="1:17" ht="15">
      <c r="A70" s="812"/>
      <c r="B70" s="812"/>
      <c r="C70" s="812"/>
      <c r="D70" s="812"/>
      <c r="E70" s="812"/>
      <c r="F70" s="812"/>
      <c r="G70" s="812"/>
      <c r="H70" s="812"/>
      <c r="I70" s="812"/>
      <c r="J70" s="812"/>
      <c r="K70" s="812"/>
      <c r="L70" s="812"/>
      <c r="M70" s="812"/>
      <c r="N70" s="812"/>
      <c r="O70" s="812"/>
      <c r="Q70" s="8945" t="s">
        <v>6710</v>
      </c>
    </row>
    <row r="71" spans="1:17" ht="15">
      <c r="A71" s="812"/>
      <c r="B71" s="812" t="s">
        <v>6600</v>
      </c>
      <c r="C71" s="812"/>
      <c r="D71" s="812"/>
      <c r="E71" s="812"/>
      <c r="F71" s="812"/>
      <c r="G71" s="812"/>
      <c r="H71" s="812"/>
      <c r="I71" s="812"/>
      <c r="J71" s="812"/>
      <c r="K71" s="812"/>
      <c r="L71" s="812"/>
      <c r="M71" s="812"/>
      <c r="N71" s="812"/>
      <c r="O71" s="812"/>
      <c r="Q71" s="8945" t="s">
        <v>6711</v>
      </c>
    </row>
    <row r="72" spans="1:17" ht="15">
      <c r="A72" s="812"/>
      <c r="B72" s="812" t="s">
        <v>6601</v>
      </c>
      <c r="C72" s="812"/>
      <c r="D72" s="812"/>
      <c r="E72" s="812"/>
      <c r="F72" s="812"/>
      <c r="G72" s="812"/>
      <c r="H72" s="812"/>
      <c r="I72" s="812"/>
      <c r="J72" s="812"/>
      <c r="K72" s="812"/>
      <c r="L72" s="812"/>
      <c r="M72" s="812"/>
      <c r="N72" s="812"/>
      <c r="O72" s="812"/>
      <c r="Q72" s="8945" t="s">
        <v>6712</v>
      </c>
    </row>
    <row r="73" spans="1:17" ht="15">
      <c r="A73" s="812"/>
      <c r="B73" s="812" t="s">
        <v>6602</v>
      </c>
      <c r="C73" s="812"/>
      <c r="D73" s="812"/>
      <c r="E73" s="812"/>
      <c r="F73" s="812"/>
      <c r="G73" s="812"/>
      <c r="H73" s="812"/>
      <c r="I73" s="812"/>
      <c r="J73" s="812"/>
      <c r="K73" s="812"/>
      <c r="L73" s="812"/>
      <c r="M73" s="812"/>
      <c r="N73" s="812"/>
      <c r="O73" s="812"/>
      <c r="Q73" s="8945" t="s">
        <v>6713</v>
      </c>
    </row>
    <row r="74" spans="1:17" ht="15">
      <c r="A74" s="812"/>
      <c r="B74" s="812" t="s">
        <v>6603</v>
      </c>
      <c r="C74" s="812"/>
      <c r="D74" s="812"/>
      <c r="E74" s="812"/>
      <c r="F74" s="812"/>
      <c r="G74" s="812"/>
      <c r="H74" s="812"/>
      <c r="I74" s="812"/>
      <c r="J74" s="812"/>
      <c r="K74" s="812"/>
      <c r="L74" s="812"/>
      <c r="M74" s="812"/>
      <c r="N74" s="812"/>
      <c r="O74" s="812"/>
      <c r="Q74" s="8945" t="s">
        <v>6714</v>
      </c>
    </row>
    <row r="75" spans="1:17" ht="15">
      <c r="A75" s="812"/>
      <c r="B75" s="812"/>
      <c r="C75" s="812"/>
      <c r="D75" s="812"/>
      <c r="E75" s="812"/>
      <c r="F75" s="812"/>
      <c r="G75" s="812"/>
      <c r="H75" s="812"/>
      <c r="I75" s="812"/>
      <c r="J75" s="812"/>
      <c r="K75" s="812"/>
      <c r="L75" s="812"/>
      <c r="M75" s="812"/>
      <c r="N75" s="812"/>
      <c r="O75" s="812"/>
      <c r="Q75" s="8945" t="s">
        <v>6715</v>
      </c>
    </row>
    <row r="76" spans="1:17" ht="15">
      <c r="A76" s="812"/>
      <c r="B76" s="812" t="s">
        <v>6604</v>
      </c>
      <c r="C76" s="812"/>
      <c r="D76" s="812"/>
      <c r="E76" s="812"/>
      <c r="F76" s="812"/>
      <c r="G76" s="812"/>
      <c r="H76" s="812"/>
      <c r="I76" s="812"/>
      <c r="J76" s="812"/>
      <c r="K76" s="812"/>
      <c r="L76" s="812"/>
      <c r="M76" s="812"/>
      <c r="N76" s="812"/>
      <c r="O76" s="812"/>
      <c r="Q76" s="8945" t="s">
        <v>6716</v>
      </c>
    </row>
    <row r="77" spans="1:17" ht="15">
      <c r="A77" s="812"/>
      <c r="B77" s="812" t="s">
        <v>6605</v>
      </c>
      <c r="C77" s="812"/>
      <c r="D77" s="812"/>
      <c r="E77" s="812"/>
      <c r="F77" s="812"/>
      <c r="G77" s="812"/>
      <c r="H77" s="812"/>
      <c r="I77" s="812"/>
      <c r="J77" s="812"/>
      <c r="K77" s="812"/>
      <c r="L77" s="812"/>
      <c r="M77" s="812"/>
      <c r="N77" s="812"/>
      <c r="O77" s="812"/>
      <c r="Q77" s="8945" t="s">
        <v>6717</v>
      </c>
    </row>
    <row r="78" spans="1:17" ht="15">
      <c r="A78" s="812"/>
      <c r="B78" s="812" t="s">
        <v>6606</v>
      </c>
      <c r="C78" s="812"/>
      <c r="D78" s="812"/>
      <c r="E78" s="812"/>
      <c r="F78" s="812"/>
      <c r="G78" s="812"/>
      <c r="H78" s="812"/>
      <c r="I78" s="812"/>
      <c r="J78" s="812"/>
      <c r="K78" s="812"/>
      <c r="L78" s="812"/>
      <c r="M78" s="812"/>
      <c r="N78" s="812"/>
      <c r="O78" s="812"/>
      <c r="Q78" s="8945" t="s">
        <v>6718</v>
      </c>
    </row>
    <row r="79" spans="1:17" ht="15">
      <c r="A79" s="812"/>
      <c r="B79" s="812" t="s">
        <v>6607</v>
      </c>
      <c r="C79" s="812"/>
      <c r="D79" s="812"/>
      <c r="E79" s="812"/>
      <c r="F79" s="812"/>
      <c r="G79" s="812"/>
      <c r="H79" s="812"/>
      <c r="I79" s="812"/>
      <c r="J79" s="812"/>
      <c r="K79" s="812"/>
      <c r="L79" s="812"/>
      <c r="M79" s="812"/>
      <c r="N79" s="812"/>
      <c r="O79" s="812"/>
      <c r="Q79" s="8945" t="s">
        <v>6719</v>
      </c>
    </row>
    <row r="80" spans="1:17" ht="15">
      <c r="A80" s="812"/>
      <c r="B80" s="812" t="s">
        <v>6608</v>
      </c>
      <c r="C80" s="812"/>
      <c r="D80" s="812"/>
      <c r="E80" s="812"/>
      <c r="F80" s="812"/>
      <c r="G80" s="812"/>
      <c r="H80" s="812"/>
      <c r="I80" s="812"/>
      <c r="J80" s="812"/>
      <c r="K80" s="812"/>
      <c r="L80" s="812"/>
      <c r="M80" s="812"/>
      <c r="N80" s="812"/>
      <c r="O80" s="812"/>
      <c r="Q80" s="8945" t="s">
        <v>6720</v>
      </c>
    </row>
    <row r="81" spans="1:17" ht="15">
      <c r="A81" s="812"/>
      <c r="B81" s="812" t="s">
        <v>6609</v>
      </c>
      <c r="C81" s="812"/>
      <c r="D81" s="812"/>
      <c r="E81" s="812"/>
      <c r="F81" s="812"/>
      <c r="G81" s="812"/>
      <c r="H81" s="812"/>
      <c r="I81" s="812"/>
      <c r="J81" s="812"/>
      <c r="K81" s="812"/>
      <c r="L81" s="812"/>
      <c r="M81" s="812"/>
      <c r="N81" s="812"/>
      <c r="O81" s="812"/>
      <c r="Q81"/>
    </row>
    <row r="82" spans="1:17" ht="15">
      <c r="A82" s="812"/>
      <c r="B82" s="812" t="s">
        <v>6610</v>
      </c>
      <c r="C82" s="812"/>
      <c r="D82" s="812"/>
      <c r="E82" s="812"/>
      <c r="F82" s="812"/>
      <c r="G82" s="812"/>
      <c r="H82" s="812"/>
      <c r="I82" s="812"/>
      <c r="J82" s="812"/>
      <c r="K82" s="812"/>
      <c r="L82" s="812"/>
      <c r="M82" s="812"/>
      <c r="N82" s="812"/>
      <c r="O82" s="812"/>
      <c r="Q82" s="8945" t="s">
        <v>6721</v>
      </c>
    </row>
    <row r="83" spans="1:17" ht="15">
      <c r="A83" s="812"/>
      <c r="B83" s="812" t="s">
        <v>6611</v>
      </c>
      <c r="C83" s="812"/>
      <c r="D83" s="812"/>
      <c r="E83" s="812"/>
      <c r="F83" s="812"/>
      <c r="G83" s="812"/>
      <c r="H83" s="812"/>
      <c r="I83" s="812"/>
      <c r="J83" s="812"/>
      <c r="K83" s="812"/>
      <c r="L83" s="812"/>
      <c r="M83" s="812"/>
      <c r="N83" s="812"/>
      <c r="O83" s="812"/>
      <c r="Q83" s="8945" t="s">
        <v>6722</v>
      </c>
    </row>
    <row r="84" spans="1:17" ht="15">
      <c r="A84" s="812"/>
      <c r="B84" s="812" t="s">
        <v>6612</v>
      </c>
      <c r="C84" s="812"/>
      <c r="D84" s="812"/>
      <c r="E84" s="812"/>
      <c r="F84" s="812"/>
      <c r="G84" s="812"/>
      <c r="H84" s="812"/>
      <c r="I84" s="812"/>
      <c r="J84" s="812"/>
      <c r="K84" s="812"/>
      <c r="L84" s="812"/>
      <c r="M84" s="812"/>
      <c r="N84" s="812"/>
      <c r="O84" s="812"/>
      <c r="Q84" s="8945" t="s">
        <v>6723</v>
      </c>
    </row>
    <row r="85" spans="1:17" ht="15">
      <c r="A85" s="812"/>
      <c r="B85" s="812" t="s">
        <v>6613</v>
      </c>
      <c r="C85" s="812"/>
      <c r="D85" s="812"/>
      <c r="E85" s="812"/>
      <c r="F85" s="812"/>
      <c r="G85" s="812"/>
      <c r="H85" s="812"/>
      <c r="I85" s="812"/>
      <c r="J85" s="812"/>
      <c r="K85" s="812"/>
      <c r="L85" s="812"/>
      <c r="M85" s="812"/>
      <c r="N85" s="812"/>
      <c r="O85" s="812"/>
      <c r="Q85" s="8945" t="s">
        <v>6724</v>
      </c>
    </row>
    <row r="86" spans="1:17" ht="15">
      <c r="A86" s="812"/>
      <c r="B86" s="812" t="s">
        <v>6614</v>
      </c>
      <c r="C86" s="812"/>
      <c r="D86" s="812"/>
      <c r="E86" s="812"/>
      <c r="F86" s="812"/>
      <c r="G86" s="812"/>
      <c r="H86" s="812"/>
      <c r="I86" s="812"/>
      <c r="J86" s="812"/>
      <c r="K86" s="812"/>
      <c r="L86" s="812"/>
      <c r="M86" s="812"/>
      <c r="N86" s="812"/>
      <c r="O86" s="812"/>
      <c r="Q86" s="8945" t="s">
        <v>6725</v>
      </c>
    </row>
    <row r="87" spans="1:17" ht="15">
      <c r="A87" s="812"/>
      <c r="B87" s="812" t="s">
        <v>6615</v>
      </c>
      <c r="C87" s="812"/>
      <c r="D87" s="812"/>
      <c r="E87" s="812"/>
      <c r="F87" s="812"/>
      <c r="G87" s="812"/>
      <c r="H87" s="812"/>
      <c r="I87" s="812"/>
      <c r="J87" s="812"/>
      <c r="K87" s="812"/>
      <c r="L87" s="812"/>
      <c r="M87" s="812"/>
      <c r="N87" s="812"/>
      <c r="O87" s="812"/>
      <c r="Q87"/>
    </row>
    <row r="88" spans="1:17" ht="15">
      <c r="A88" s="812"/>
      <c r="B88" s="812" t="s">
        <v>6616</v>
      </c>
      <c r="C88" s="812"/>
      <c r="D88" s="812"/>
      <c r="E88" s="812"/>
      <c r="F88" s="812"/>
      <c r="G88" s="812"/>
      <c r="H88" s="812"/>
      <c r="I88" s="812"/>
      <c r="J88" s="812"/>
      <c r="K88" s="812"/>
      <c r="L88" s="812"/>
      <c r="M88" s="812"/>
      <c r="N88" s="812"/>
      <c r="O88" s="812"/>
      <c r="Q88" s="8945" t="s">
        <v>6604</v>
      </c>
    </row>
    <row r="89" spans="1:17" ht="15">
      <c r="A89" s="812"/>
      <c r="B89" s="812" t="s">
        <v>6617</v>
      </c>
      <c r="C89" s="812"/>
      <c r="D89" s="812"/>
      <c r="E89" s="812"/>
      <c r="F89" s="812"/>
      <c r="G89" s="812"/>
      <c r="H89" s="812"/>
      <c r="I89" s="812"/>
      <c r="J89" s="812"/>
      <c r="K89" s="812"/>
      <c r="L89" s="812"/>
      <c r="M89" s="812"/>
      <c r="N89" s="812"/>
      <c r="O89" s="812"/>
      <c r="Q89" s="8945" t="s">
        <v>6726</v>
      </c>
    </row>
    <row r="90" spans="1:17" ht="15">
      <c r="A90" s="812"/>
      <c r="B90" s="812" t="s">
        <v>6618</v>
      </c>
      <c r="C90" s="812"/>
      <c r="D90" s="812"/>
      <c r="E90" s="812"/>
      <c r="F90" s="812"/>
      <c r="G90" s="812"/>
      <c r="H90" s="812"/>
      <c r="I90" s="812"/>
      <c r="J90" s="812"/>
      <c r="K90" s="812"/>
      <c r="L90" s="812"/>
      <c r="M90" s="812"/>
      <c r="N90" s="812"/>
      <c r="O90" s="812"/>
      <c r="Q90" s="8945" t="s">
        <v>6727</v>
      </c>
    </row>
    <row r="91" spans="1:17" ht="15">
      <c r="A91" s="812"/>
      <c r="B91" s="812" t="s">
        <v>6619</v>
      </c>
      <c r="C91" s="812"/>
      <c r="D91" s="812"/>
      <c r="E91" s="812"/>
      <c r="F91" s="812"/>
      <c r="G91" s="812"/>
      <c r="H91" s="812"/>
      <c r="I91" s="812"/>
      <c r="J91" s="812"/>
      <c r="K91" s="812"/>
      <c r="L91" s="812"/>
      <c r="M91" s="812"/>
      <c r="N91" s="812"/>
      <c r="O91" s="812"/>
      <c r="Q91" s="8945" t="s">
        <v>6728</v>
      </c>
    </row>
    <row r="92" spans="1:17" ht="15">
      <c r="A92" s="812"/>
      <c r="B92" s="812" t="s">
        <v>6620</v>
      </c>
      <c r="C92" s="812"/>
      <c r="D92" s="812"/>
      <c r="E92" s="812"/>
      <c r="F92" s="812"/>
      <c r="G92" s="812"/>
      <c r="H92" s="812"/>
      <c r="I92" s="812"/>
      <c r="J92" s="812"/>
      <c r="K92" s="812"/>
      <c r="L92" s="812"/>
      <c r="M92" s="812"/>
      <c r="N92" s="812"/>
      <c r="O92" s="812"/>
      <c r="Q92" s="8945" t="s">
        <v>6729</v>
      </c>
    </row>
    <row r="93" spans="1:17" ht="15">
      <c r="A93" s="812"/>
      <c r="B93" s="812" t="s">
        <v>6621</v>
      </c>
      <c r="C93" s="812"/>
      <c r="D93" s="812"/>
      <c r="E93" s="812"/>
      <c r="F93" s="812"/>
      <c r="G93" s="812"/>
      <c r="H93" s="812"/>
      <c r="I93" s="812"/>
      <c r="J93" s="812"/>
      <c r="K93" s="812"/>
      <c r="L93" s="812"/>
      <c r="M93" s="812"/>
      <c r="N93" s="812"/>
      <c r="O93" s="812"/>
      <c r="Q93" s="8945" t="s">
        <v>6730</v>
      </c>
    </row>
    <row r="94" spans="1:17" ht="15">
      <c r="A94" s="812"/>
      <c r="B94" s="812" t="s">
        <v>6622</v>
      </c>
      <c r="C94" s="812"/>
      <c r="D94" s="812"/>
      <c r="E94" s="812"/>
      <c r="F94" s="812"/>
      <c r="G94" s="812"/>
      <c r="H94" s="812"/>
      <c r="I94" s="812"/>
      <c r="J94" s="812"/>
      <c r="K94" s="812"/>
      <c r="L94" s="812"/>
      <c r="M94" s="812"/>
      <c r="N94" s="812"/>
      <c r="O94" s="812"/>
      <c r="Q94" s="8945" t="s">
        <v>6731</v>
      </c>
    </row>
    <row r="95" spans="1:17" ht="15">
      <c r="A95" s="812"/>
      <c r="B95" s="812"/>
      <c r="C95" s="812"/>
      <c r="D95" s="812"/>
      <c r="E95" s="812"/>
      <c r="F95" s="812"/>
      <c r="G95" s="812"/>
      <c r="H95" s="812"/>
      <c r="I95" s="812"/>
      <c r="J95" s="812"/>
      <c r="K95" s="812"/>
      <c r="L95" s="812"/>
      <c r="M95" s="812"/>
      <c r="N95" s="812"/>
      <c r="O95" s="812"/>
      <c r="Q95" s="8945" t="s">
        <v>6732</v>
      </c>
    </row>
    <row r="96" spans="1:17" ht="15">
      <c r="A96" s="812"/>
      <c r="B96" s="812" t="s">
        <v>6623</v>
      </c>
      <c r="C96" s="812"/>
      <c r="D96" s="812"/>
      <c r="E96" s="812"/>
      <c r="F96" s="812"/>
      <c r="G96" s="812"/>
      <c r="H96" s="812"/>
      <c r="I96" s="812"/>
      <c r="J96" s="812"/>
      <c r="K96" s="812"/>
      <c r="L96" s="812"/>
      <c r="M96" s="812"/>
      <c r="N96" s="812"/>
      <c r="O96" s="812"/>
      <c r="Q96" s="8945" t="s">
        <v>6733</v>
      </c>
    </row>
    <row r="97" spans="1:17" ht="15">
      <c r="A97" s="812"/>
      <c r="B97" s="812" t="s">
        <v>6624</v>
      </c>
      <c r="C97" s="812"/>
      <c r="D97" s="812"/>
      <c r="E97" s="812"/>
      <c r="F97" s="812"/>
      <c r="G97" s="812"/>
      <c r="H97" s="812"/>
      <c r="I97" s="812"/>
      <c r="J97" s="812"/>
      <c r="K97" s="812"/>
      <c r="L97" s="812"/>
      <c r="M97" s="812"/>
      <c r="N97" s="812"/>
      <c r="O97" s="812"/>
      <c r="Q97" s="8945" t="s">
        <v>6734</v>
      </c>
    </row>
    <row r="98" spans="1:17" ht="15">
      <c r="A98" s="812"/>
      <c r="B98" s="812" t="s">
        <v>6625</v>
      </c>
      <c r="C98" s="812"/>
      <c r="D98" s="812"/>
      <c r="E98" s="812"/>
      <c r="F98" s="812"/>
      <c r="G98" s="812"/>
      <c r="H98" s="812"/>
      <c r="I98" s="812"/>
      <c r="J98" s="812"/>
      <c r="K98" s="812"/>
      <c r="L98" s="812"/>
      <c r="M98" s="812"/>
      <c r="N98" s="812"/>
      <c r="O98" s="812"/>
      <c r="Q98" s="8945" t="s">
        <v>6735</v>
      </c>
    </row>
    <row r="99" spans="1:17" ht="15">
      <c r="A99" s="812"/>
      <c r="B99" s="812" t="s">
        <v>6626</v>
      </c>
      <c r="C99" s="812"/>
      <c r="D99" s="812"/>
      <c r="E99" s="812"/>
      <c r="F99" s="812"/>
      <c r="G99" s="812"/>
      <c r="H99" s="812"/>
      <c r="I99" s="812"/>
      <c r="J99" s="812"/>
      <c r="K99" s="812"/>
      <c r="L99" s="812"/>
      <c r="M99" s="812"/>
      <c r="N99" s="812"/>
      <c r="O99" s="812"/>
      <c r="Q99" s="8945" t="s">
        <v>6736</v>
      </c>
    </row>
    <row r="100" spans="1:17" ht="15">
      <c r="A100" s="812"/>
      <c r="B100" s="812" t="s">
        <v>6627</v>
      </c>
      <c r="C100" s="812"/>
      <c r="D100" s="812"/>
      <c r="E100" s="812"/>
      <c r="F100" s="812"/>
      <c r="G100" s="812"/>
      <c r="H100" s="812"/>
      <c r="I100" s="812"/>
      <c r="J100" s="812"/>
      <c r="K100" s="812"/>
      <c r="L100" s="812"/>
      <c r="M100" s="812"/>
      <c r="N100" s="812"/>
      <c r="O100" s="812"/>
      <c r="Q100" s="8945" t="s">
        <v>6737</v>
      </c>
    </row>
    <row r="101" spans="1:17" ht="15">
      <c r="A101" s="812"/>
      <c r="B101" s="812" t="s">
        <v>6628</v>
      </c>
      <c r="C101" s="812"/>
      <c r="D101" s="812"/>
      <c r="E101" s="812"/>
      <c r="F101" s="812"/>
      <c r="G101" s="812"/>
      <c r="H101" s="812"/>
      <c r="I101" s="812"/>
      <c r="J101" s="812"/>
      <c r="K101" s="812"/>
      <c r="L101" s="812"/>
      <c r="M101" s="812"/>
      <c r="N101" s="812"/>
      <c r="O101" s="812"/>
      <c r="Q101" s="8945" t="s">
        <v>6738</v>
      </c>
    </row>
    <row r="102" spans="1:17" ht="15">
      <c r="A102" s="812"/>
      <c r="B102" s="812"/>
      <c r="C102" s="812"/>
      <c r="D102" s="812"/>
      <c r="E102" s="812"/>
      <c r="F102" s="812"/>
      <c r="G102" s="812"/>
      <c r="H102" s="812"/>
      <c r="I102" s="812"/>
      <c r="J102" s="812"/>
      <c r="K102" s="812"/>
      <c r="L102" s="812"/>
      <c r="M102" s="812"/>
      <c r="N102" s="812"/>
      <c r="O102" s="812"/>
      <c r="Q102" s="8945" t="s">
        <v>6739</v>
      </c>
    </row>
    <row r="103" spans="1:17" ht="15">
      <c r="A103" s="812"/>
      <c r="B103" s="812" t="s">
        <v>6629</v>
      </c>
      <c r="C103" s="812"/>
      <c r="D103" s="812"/>
      <c r="E103" s="812"/>
      <c r="F103" s="812"/>
      <c r="G103" s="812"/>
      <c r="H103" s="812"/>
      <c r="I103" s="812"/>
      <c r="J103" s="812"/>
      <c r="K103" s="812"/>
      <c r="L103" s="812"/>
      <c r="M103" s="812"/>
      <c r="N103" s="812"/>
      <c r="O103" s="812"/>
      <c r="Q103" s="8945" t="s">
        <v>6740</v>
      </c>
    </row>
    <row r="104" spans="1:17" ht="15">
      <c r="A104" s="812"/>
      <c r="B104" s="812" t="s">
        <v>6630</v>
      </c>
      <c r="C104" s="812"/>
      <c r="D104" s="812"/>
      <c r="E104" s="812"/>
      <c r="F104" s="812"/>
      <c r="G104" s="812"/>
      <c r="H104" s="812"/>
      <c r="I104" s="812"/>
      <c r="J104" s="812"/>
      <c r="K104" s="812"/>
      <c r="L104" s="812"/>
      <c r="M104" s="812"/>
      <c r="N104" s="812"/>
      <c r="O104" s="812"/>
      <c r="Q104" s="8945" t="s">
        <v>6741</v>
      </c>
    </row>
    <row r="105" spans="1:17" ht="15">
      <c r="A105" s="812"/>
      <c r="B105" s="812" t="s">
        <v>6631</v>
      </c>
      <c r="C105" s="812"/>
      <c r="D105" s="812"/>
      <c r="E105" s="812"/>
      <c r="F105" s="812"/>
      <c r="G105" s="812"/>
      <c r="H105" s="812"/>
      <c r="I105" s="812"/>
      <c r="J105" s="812"/>
      <c r="K105" s="812"/>
      <c r="L105" s="812"/>
      <c r="M105" s="812"/>
      <c r="N105" s="812"/>
      <c r="O105" s="812"/>
      <c r="Q105" s="8945" t="s">
        <v>6742</v>
      </c>
    </row>
    <row r="106" spans="1:17" ht="15">
      <c r="A106" s="812"/>
      <c r="B106" s="812" t="s">
        <v>6632</v>
      </c>
      <c r="C106" s="812"/>
      <c r="D106" s="812"/>
      <c r="E106" s="812"/>
      <c r="F106" s="812"/>
      <c r="G106" s="812"/>
      <c r="H106" s="812"/>
      <c r="I106" s="812"/>
      <c r="J106" s="812"/>
      <c r="K106" s="812"/>
      <c r="L106" s="812"/>
      <c r="M106" s="812"/>
      <c r="N106" s="812"/>
      <c r="O106" s="812"/>
      <c r="Q106" s="8945" t="s">
        <v>6743</v>
      </c>
    </row>
    <row r="107" spans="1:17" ht="15">
      <c r="A107" s="812"/>
      <c r="B107" s="812" t="s">
        <v>6633</v>
      </c>
      <c r="C107" s="812"/>
      <c r="D107" s="812"/>
      <c r="E107" s="812"/>
      <c r="F107" s="812"/>
      <c r="G107" s="812"/>
      <c r="H107" s="812"/>
      <c r="I107" s="812"/>
      <c r="J107" s="812"/>
      <c r="K107" s="812"/>
      <c r="L107" s="812"/>
      <c r="M107" s="812"/>
      <c r="N107" s="812"/>
      <c r="O107" s="812"/>
      <c r="Q107" s="8945" t="s">
        <v>6744</v>
      </c>
    </row>
    <row r="108" spans="1:17" ht="15">
      <c r="A108" s="812"/>
      <c r="B108" s="812" t="s">
        <v>6634</v>
      </c>
      <c r="C108" s="812"/>
      <c r="D108" s="812"/>
      <c r="E108" s="812"/>
      <c r="F108" s="812"/>
      <c r="G108" s="812"/>
      <c r="H108" s="812"/>
      <c r="I108" s="812"/>
      <c r="J108" s="812"/>
      <c r="K108" s="812"/>
      <c r="L108" s="812"/>
      <c r="M108" s="812"/>
      <c r="N108" s="812"/>
      <c r="O108" s="812"/>
      <c r="Q108" s="8945" t="s">
        <v>6745</v>
      </c>
    </row>
    <row r="109" spans="1:17" ht="15">
      <c r="A109" s="812"/>
      <c r="B109" s="812" t="s">
        <v>6635</v>
      </c>
      <c r="C109" s="812"/>
      <c r="D109" s="812"/>
      <c r="E109" s="812"/>
      <c r="F109" s="812"/>
      <c r="G109" s="812"/>
      <c r="H109" s="812"/>
      <c r="I109" s="812"/>
      <c r="J109" s="812"/>
      <c r="K109" s="812"/>
      <c r="L109" s="812"/>
      <c r="M109" s="812"/>
      <c r="N109" s="812"/>
      <c r="O109" s="812"/>
      <c r="Q109"/>
    </row>
    <row r="110" spans="1:17" ht="15">
      <c r="A110" s="812"/>
      <c r="B110" s="812" t="s">
        <v>6636</v>
      </c>
      <c r="C110" s="812"/>
      <c r="D110" s="812"/>
      <c r="E110" s="812"/>
      <c r="F110" s="812"/>
      <c r="G110" s="812"/>
      <c r="H110" s="812"/>
      <c r="I110" s="812"/>
      <c r="J110" s="812"/>
      <c r="K110" s="812"/>
      <c r="L110" s="812"/>
      <c r="M110" s="812"/>
      <c r="N110" s="812"/>
      <c r="O110" s="812"/>
      <c r="Q110" s="8945" t="s">
        <v>6746</v>
      </c>
    </row>
    <row r="111" spans="1:17" ht="15">
      <c r="A111" s="812"/>
      <c r="B111" s="812" t="s">
        <v>6637</v>
      </c>
      <c r="C111" s="812"/>
      <c r="D111" s="812"/>
      <c r="E111" s="812"/>
      <c r="F111" s="812"/>
      <c r="G111" s="812"/>
      <c r="H111" s="812"/>
      <c r="I111" s="812"/>
      <c r="J111" s="812"/>
      <c r="K111" s="812"/>
      <c r="L111" s="812"/>
      <c r="M111" s="812"/>
      <c r="N111" s="812"/>
      <c r="O111" s="812"/>
      <c r="Q111" s="8945" t="s">
        <v>6747</v>
      </c>
    </row>
    <row r="112" spans="1:17" ht="15">
      <c r="A112" s="812"/>
      <c r="B112" s="812"/>
      <c r="C112" s="812"/>
      <c r="D112" s="812"/>
      <c r="E112" s="812"/>
      <c r="F112" s="812"/>
      <c r="G112" s="812"/>
      <c r="H112" s="812"/>
      <c r="I112" s="812"/>
      <c r="J112" s="812"/>
      <c r="K112" s="812"/>
      <c r="L112" s="812"/>
      <c r="M112" s="812"/>
      <c r="N112" s="812"/>
      <c r="O112" s="812"/>
      <c r="Q112" s="8945" t="s">
        <v>6748</v>
      </c>
    </row>
    <row r="113" spans="1:17" ht="15">
      <c r="A113" s="812"/>
      <c r="B113" s="812" t="s">
        <v>6638</v>
      </c>
      <c r="C113" s="812"/>
      <c r="D113" s="812"/>
      <c r="E113" s="812"/>
      <c r="F113" s="812"/>
      <c r="G113" s="812"/>
      <c r="H113" s="812"/>
      <c r="I113" s="812"/>
      <c r="J113" s="812"/>
      <c r="K113" s="812"/>
      <c r="L113" s="812"/>
      <c r="M113" s="812"/>
      <c r="N113" s="812"/>
      <c r="O113" s="812"/>
      <c r="Q113" s="8945" t="s">
        <v>6749</v>
      </c>
    </row>
    <row r="114" spans="1:17" ht="15">
      <c r="A114" s="812"/>
      <c r="B114" s="812" t="s">
        <v>6639</v>
      </c>
      <c r="C114" s="812"/>
      <c r="D114" s="812"/>
      <c r="E114" s="812"/>
      <c r="F114" s="812"/>
      <c r="G114" s="812"/>
      <c r="H114" s="812"/>
      <c r="I114" s="812"/>
      <c r="J114" s="812"/>
      <c r="K114" s="812"/>
      <c r="L114" s="812"/>
      <c r="M114" s="812"/>
      <c r="N114" s="812"/>
      <c r="O114" s="812"/>
      <c r="Q114" s="8945" t="s">
        <v>6750</v>
      </c>
    </row>
    <row r="115" spans="1:17" ht="15">
      <c r="A115" s="812"/>
      <c r="B115" s="812" t="s">
        <v>6640</v>
      </c>
      <c r="C115" s="812"/>
      <c r="D115" s="812"/>
      <c r="E115" s="812"/>
      <c r="F115" s="812"/>
      <c r="G115" s="812"/>
      <c r="H115" s="812"/>
      <c r="I115" s="812"/>
      <c r="J115" s="812"/>
      <c r="K115" s="812"/>
      <c r="L115" s="812"/>
      <c r="M115" s="812"/>
      <c r="N115" s="812"/>
      <c r="O115" s="812"/>
      <c r="Q115" s="8945" t="s">
        <v>6751</v>
      </c>
    </row>
    <row r="116" spans="1:17" ht="15">
      <c r="A116" s="812"/>
      <c r="B116" s="812" t="s">
        <v>6641</v>
      </c>
      <c r="C116" s="812"/>
      <c r="D116" s="812"/>
      <c r="E116" s="812"/>
      <c r="F116" s="812"/>
      <c r="G116" s="812"/>
      <c r="H116" s="812"/>
      <c r="I116" s="812"/>
      <c r="J116" s="812"/>
      <c r="K116" s="812"/>
      <c r="L116" s="812"/>
      <c r="M116" s="812"/>
      <c r="N116" s="812"/>
      <c r="O116" s="812"/>
      <c r="Q116" s="8945" t="s">
        <v>6752</v>
      </c>
    </row>
    <row r="117" spans="1:17" ht="15">
      <c r="A117" s="812"/>
      <c r="B117" s="812" t="s">
        <v>6642</v>
      </c>
      <c r="C117" s="812"/>
      <c r="D117" s="812"/>
      <c r="E117" s="812"/>
      <c r="F117" s="812"/>
      <c r="G117" s="812"/>
      <c r="H117" s="812"/>
      <c r="I117" s="812"/>
      <c r="J117" s="812"/>
      <c r="K117" s="812"/>
      <c r="L117" s="812"/>
      <c r="M117" s="812"/>
      <c r="N117" s="812"/>
      <c r="O117" s="812"/>
      <c r="Q117" s="8945" t="s">
        <v>6753</v>
      </c>
    </row>
    <row r="118" spans="1:17" ht="15">
      <c r="A118" s="812"/>
      <c r="B118" s="812" t="s">
        <v>6643</v>
      </c>
      <c r="C118" s="812"/>
      <c r="D118" s="812"/>
      <c r="E118" s="812"/>
      <c r="F118" s="812"/>
      <c r="G118" s="812"/>
      <c r="H118" s="812"/>
      <c r="I118" s="812"/>
      <c r="J118" s="812"/>
      <c r="K118" s="812"/>
      <c r="L118" s="812"/>
      <c r="M118" s="812"/>
      <c r="N118" s="812"/>
      <c r="O118" s="812"/>
      <c r="Q118" s="8945" t="s">
        <v>6754</v>
      </c>
    </row>
    <row r="119" spans="1:17" ht="15">
      <c r="A119" s="812"/>
      <c r="B119" s="812" t="s">
        <v>6644</v>
      </c>
      <c r="C119" s="812"/>
      <c r="D119" s="812"/>
      <c r="E119" s="812"/>
      <c r="F119" s="812"/>
      <c r="G119" s="812"/>
      <c r="H119" s="812"/>
      <c r="I119" s="812"/>
      <c r="J119" s="812"/>
      <c r="K119" s="812"/>
      <c r="L119" s="812"/>
      <c r="M119" s="812"/>
      <c r="N119" s="812"/>
      <c r="O119" s="812"/>
      <c r="Q119" s="8945" t="s">
        <v>6755</v>
      </c>
    </row>
    <row r="120" spans="1:17" ht="15">
      <c r="A120" s="812"/>
      <c r="B120" s="812" t="s">
        <v>6645</v>
      </c>
      <c r="C120" s="812"/>
      <c r="D120" s="812"/>
      <c r="E120" s="812"/>
      <c r="F120" s="812"/>
      <c r="G120" s="812"/>
      <c r="H120" s="812"/>
      <c r="I120" s="812"/>
      <c r="J120" s="812"/>
      <c r="K120" s="812"/>
      <c r="L120" s="812"/>
      <c r="M120" s="812"/>
      <c r="N120" s="812"/>
      <c r="O120" s="812"/>
      <c r="Q120" s="8945" t="s">
        <v>6756</v>
      </c>
    </row>
    <row r="121" spans="1:17" ht="15">
      <c r="A121" s="812"/>
      <c r="B121" s="812" t="s">
        <v>6646</v>
      </c>
      <c r="C121" s="812"/>
      <c r="D121" s="812"/>
      <c r="E121" s="812"/>
      <c r="F121" s="812"/>
      <c r="G121" s="812"/>
      <c r="H121" s="812"/>
      <c r="I121" s="812"/>
      <c r="J121" s="812"/>
      <c r="K121" s="812"/>
      <c r="L121" s="812"/>
      <c r="M121" s="812"/>
      <c r="N121" s="812"/>
      <c r="O121" s="812"/>
      <c r="Q121" s="8945" t="s">
        <v>6757</v>
      </c>
    </row>
    <row r="122" spans="1:17" ht="15">
      <c r="A122" s="812"/>
      <c r="B122" s="812" t="s">
        <v>6647</v>
      </c>
      <c r="C122" s="812"/>
      <c r="D122" s="812"/>
      <c r="E122" s="812"/>
      <c r="F122" s="812"/>
      <c r="G122" s="812"/>
      <c r="H122" s="812"/>
      <c r="I122" s="812"/>
      <c r="J122" s="812"/>
      <c r="K122" s="812"/>
      <c r="L122" s="812"/>
      <c r="M122" s="812"/>
      <c r="N122" s="812"/>
      <c r="O122" s="812"/>
      <c r="Q122" s="8945" t="s">
        <v>6758</v>
      </c>
    </row>
    <row r="123" spans="1:17" ht="15">
      <c r="A123" s="812"/>
      <c r="B123" s="812" t="s">
        <v>6648</v>
      </c>
      <c r="C123" s="812"/>
      <c r="D123" s="812"/>
      <c r="E123" s="812"/>
      <c r="F123" s="812"/>
      <c r="G123" s="812"/>
      <c r="H123" s="812"/>
      <c r="I123" s="812"/>
      <c r="J123" s="812"/>
      <c r="K123" s="812"/>
      <c r="L123" s="812"/>
      <c r="M123" s="812"/>
      <c r="N123" s="812"/>
      <c r="O123" s="812"/>
      <c r="Q123"/>
    </row>
    <row r="124" spans="1:17" ht="15">
      <c r="A124" s="812"/>
      <c r="B124" s="812" t="s">
        <v>6649</v>
      </c>
      <c r="C124" s="812"/>
      <c r="D124" s="812"/>
      <c r="E124" s="812"/>
      <c r="F124" s="812"/>
      <c r="G124" s="812"/>
      <c r="H124" s="812"/>
      <c r="I124" s="812"/>
      <c r="J124" s="812"/>
      <c r="K124" s="812"/>
      <c r="L124" s="812"/>
      <c r="M124" s="812"/>
      <c r="N124" s="812"/>
      <c r="O124" s="812"/>
      <c r="Q124" s="8945" t="s">
        <v>6759</v>
      </c>
    </row>
    <row r="125" spans="1:17" ht="15">
      <c r="A125" s="812"/>
      <c r="B125" s="812"/>
      <c r="C125" s="812"/>
      <c r="D125" s="812"/>
      <c r="E125" s="812"/>
      <c r="F125" s="812"/>
      <c r="G125" s="812"/>
      <c r="H125" s="812"/>
      <c r="I125" s="812"/>
      <c r="J125" s="812"/>
      <c r="K125" s="812"/>
      <c r="L125" s="812"/>
      <c r="M125" s="812"/>
      <c r="N125" s="812"/>
      <c r="O125" s="812"/>
      <c r="Q125" s="8945" t="s">
        <v>6760</v>
      </c>
    </row>
    <row r="126" spans="1:17" ht="15">
      <c r="A126" s="812"/>
      <c r="B126" s="812" t="s">
        <v>6650</v>
      </c>
      <c r="C126" s="812"/>
      <c r="D126" s="812"/>
      <c r="E126" s="812"/>
      <c r="F126" s="812"/>
      <c r="G126" s="812"/>
      <c r="H126" s="812"/>
      <c r="I126" s="812"/>
      <c r="J126" s="812"/>
      <c r="K126" s="812"/>
      <c r="L126" s="812"/>
      <c r="M126" s="812"/>
      <c r="N126" s="812"/>
      <c r="O126" s="812"/>
      <c r="Q126" s="8945" t="s">
        <v>6761</v>
      </c>
    </row>
    <row r="127" spans="1:17" ht="15">
      <c r="A127" s="812"/>
      <c r="B127" s="812" t="s">
        <v>6651</v>
      </c>
      <c r="C127" s="812"/>
      <c r="D127" s="812"/>
      <c r="E127" s="812"/>
      <c r="F127" s="812"/>
      <c r="G127" s="812"/>
      <c r="H127" s="812"/>
      <c r="I127" s="812"/>
      <c r="J127" s="812"/>
      <c r="K127" s="812"/>
      <c r="L127" s="812"/>
      <c r="M127" s="812"/>
      <c r="N127" s="812"/>
      <c r="O127" s="812"/>
      <c r="Q127" s="8945" t="s">
        <v>6762</v>
      </c>
    </row>
    <row r="128" spans="1:17" ht="15">
      <c r="A128" s="812"/>
      <c r="B128" s="812" t="s">
        <v>6652</v>
      </c>
      <c r="C128" s="812"/>
      <c r="D128" s="812"/>
      <c r="E128" s="812"/>
      <c r="F128" s="812"/>
      <c r="G128" s="812"/>
      <c r="H128" s="812"/>
      <c r="I128" s="812"/>
      <c r="J128" s="812"/>
      <c r="K128" s="812"/>
      <c r="L128" s="812"/>
      <c r="M128" s="812"/>
      <c r="N128" s="812"/>
      <c r="O128" s="812"/>
      <c r="Q128" s="8945" t="s">
        <v>6763</v>
      </c>
    </row>
    <row r="129" spans="1:17" ht="15">
      <c r="A129" s="812"/>
      <c r="B129" s="812" t="s">
        <v>6653</v>
      </c>
      <c r="C129" s="812"/>
      <c r="D129" s="812"/>
      <c r="E129" s="812"/>
      <c r="F129" s="812"/>
      <c r="G129" s="812"/>
      <c r="H129" s="812"/>
      <c r="I129" s="812"/>
      <c r="J129" s="812"/>
      <c r="K129" s="812"/>
      <c r="L129" s="812"/>
      <c r="M129" s="812"/>
      <c r="N129" s="812"/>
      <c r="O129" s="812"/>
      <c r="Q129" s="8945" t="s">
        <v>6764</v>
      </c>
    </row>
    <row r="130" spans="1:17" ht="15">
      <c r="A130" s="812"/>
      <c r="B130" s="812" t="s">
        <v>6654</v>
      </c>
      <c r="C130" s="812"/>
      <c r="D130" s="812"/>
      <c r="E130" s="812"/>
      <c r="F130" s="812"/>
      <c r="G130" s="812"/>
      <c r="H130" s="812"/>
      <c r="I130" s="812"/>
      <c r="J130" s="812"/>
      <c r="K130" s="812"/>
      <c r="L130" s="812"/>
      <c r="M130" s="812"/>
      <c r="N130" s="812"/>
      <c r="O130" s="812"/>
      <c r="Q130" s="8945" t="s">
        <v>6765</v>
      </c>
    </row>
    <row r="131" spans="1:17" ht="15">
      <c r="A131" s="812"/>
      <c r="B131" s="812" t="s">
        <v>6655</v>
      </c>
      <c r="C131" s="812"/>
      <c r="D131" s="812"/>
      <c r="E131" s="812"/>
      <c r="F131" s="812"/>
      <c r="G131" s="812"/>
      <c r="H131" s="812"/>
      <c r="I131" s="812"/>
      <c r="J131" s="812"/>
      <c r="K131" s="812"/>
      <c r="L131" s="812"/>
      <c r="M131" s="812"/>
      <c r="N131" s="812"/>
      <c r="O131" s="812"/>
      <c r="Q131" s="8945" t="s">
        <v>6766</v>
      </c>
    </row>
    <row r="132" spans="1:17" ht="15">
      <c r="A132" s="812"/>
      <c r="B132" s="812"/>
      <c r="C132" s="812"/>
      <c r="D132" s="812"/>
      <c r="E132" s="812"/>
      <c r="F132" s="812"/>
      <c r="G132" s="812"/>
      <c r="H132" s="812"/>
      <c r="I132" s="812"/>
      <c r="J132" s="812"/>
      <c r="K132" s="812"/>
      <c r="L132" s="812"/>
      <c r="M132" s="812"/>
      <c r="N132" s="812"/>
      <c r="O132" s="812"/>
      <c r="Q132" s="8945" t="s">
        <v>6767</v>
      </c>
    </row>
    <row r="133" spans="1:17" ht="15">
      <c r="Q133"/>
    </row>
    <row r="134" spans="1:17" ht="15">
      <c r="Q134" s="8945" t="s">
        <v>6768</v>
      </c>
    </row>
    <row r="135" spans="1:17" ht="15">
      <c r="Q135" s="8945" t="s">
        <v>6769</v>
      </c>
    </row>
    <row r="136" spans="1:17" ht="15">
      <c r="Q136" s="8945" t="s">
        <v>6770</v>
      </c>
    </row>
    <row r="137" spans="1:17" ht="15">
      <c r="Q137" s="8945" t="s">
        <v>6771</v>
      </c>
    </row>
    <row r="138" spans="1:17" ht="15">
      <c r="Q138" s="8945" t="s">
        <v>6772</v>
      </c>
    </row>
    <row r="139" spans="1:17" ht="15">
      <c r="Q139" s="8945" t="s">
        <v>6773</v>
      </c>
    </row>
    <row r="140" spans="1:17" ht="15">
      <c r="Q140" s="8945" t="s">
        <v>6774</v>
      </c>
    </row>
    <row r="141" spans="1:17" ht="15">
      <c r="Q141"/>
    </row>
    <row r="142" spans="1:17" ht="15">
      <c r="Q142" s="8945" t="s">
        <v>6638</v>
      </c>
    </row>
    <row r="143" spans="1:17" ht="15">
      <c r="Q143" s="8945" t="s">
        <v>6775</v>
      </c>
    </row>
    <row r="144" spans="1:17" ht="15">
      <c r="Q144" s="8945" t="s">
        <v>6640</v>
      </c>
    </row>
    <row r="145" spans="17:17" ht="15">
      <c r="Q145" s="8945" t="s">
        <v>6776</v>
      </c>
    </row>
    <row r="146" spans="17:17" ht="15">
      <c r="Q146" s="8945" t="s">
        <v>6777</v>
      </c>
    </row>
    <row r="147" spans="17:17" ht="15">
      <c r="Q147" s="8945" t="s">
        <v>6778</v>
      </c>
    </row>
    <row r="148" spans="17:17" ht="15">
      <c r="Q148" s="8945" t="s">
        <v>6779</v>
      </c>
    </row>
    <row r="149" spans="17:17" ht="15">
      <c r="Q149" s="8945" t="s">
        <v>6780</v>
      </c>
    </row>
    <row r="150" spans="17:17" ht="15">
      <c r="Q150" s="8945" t="s">
        <v>6781</v>
      </c>
    </row>
    <row r="151" spans="17:17" ht="15">
      <c r="Q151" s="8945" t="s">
        <v>6782</v>
      </c>
    </row>
    <row r="152" spans="17:17" ht="15">
      <c r="Q152" s="8945" t="s">
        <v>6783</v>
      </c>
    </row>
    <row r="153" spans="17:17" ht="15">
      <c r="Q153"/>
    </row>
    <row r="154" spans="17:17" ht="15">
      <c r="Q154" s="8945" t="s">
        <v>6784</v>
      </c>
    </row>
    <row r="155" spans="17:17" ht="15">
      <c r="Q155" s="8945" t="s">
        <v>6785</v>
      </c>
    </row>
    <row r="156" spans="17:17" ht="15">
      <c r="Q156" s="8945" t="s">
        <v>6786</v>
      </c>
    </row>
    <row r="157" spans="17:17" ht="15">
      <c r="Q157" s="8945" t="s">
        <v>6787</v>
      </c>
    </row>
    <row r="158" spans="17:17" ht="15">
      <c r="Q158" s="8945" t="s">
        <v>6788</v>
      </c>
    </row>
    <row r="159" spans="17:17" ht="15">
      <c r="Q159" s="8945" t="s">
        <v>6789</v>
      </c>
    </row>
    <row r="160" spans="17:17" ht="15">
      <c r="Q160" s="8945" t="s">
        <v>6790</v>
      </c>
    </row>
    <row r="161" spans="1:17" ht="15">
      <c r="Q161"/>
    </row>
    <row r="162" spans="1:17" ht="15">
      <c r="Q162" s="8945" t="s">
        <v>6791</v>
      </c>
    </row>
    <row r="163" spans="1:17" ht="15">
      <c r="Q163"/>
    </row>
    <row r="164" spans="1:17" ht="15">
      <c r="Q164" s="8945" t="s">
        <v>6792</v>
      </c>
    </row>
    <row r="165" spans="1:17" ht="15">
      <c r="Q165"/>
    </row>
    <row r="166" spans="1:17" ht="15">
      <c r="Q166" s="8945" t="s">
        <v>6650</v>
      </c>
    </row>
    <row r="167" spans="1:17" ht="15">
      <c r="Q167" s="8945" t="s">
        <v>6793</v>
      </c>
    </row>
    <row r="168" spans="1:17" ht="15">
      <c r="Q168" s="8945" t="s">
        <v>6794</v>
      </c>
    </row>
    <row r="169" spans="1:17" ht="15">
      <c r="Q169" s="8945" t="s">
        <v>6795</v>
      </c>
    </row>
    <row r="170" spans="1:17" ht="15">
      <c r="Q170" s="8945" t="s">
        <v>6796</v>
      </c>
    </row>
    <row r="171" spans="1:17" ht="15">
      <c r="Q171" s="8945" t="s">
        <v>6797</v>
      </c>
    </row>
    <row r="172" spans="1:17" ht="15">
      <c r="Q172" s="8945" t="s">
        <v>6798</v>
      </c>
    </row>
    <row r="173" spans="1:17" ht="15">
      <c r="A173" s="8946">
        <v>1</v>
      </c>
      <c r="B173" s="8946">
        <v>1</v>
      </c>
      <c r="C173" s="8946">
        <v>1</v>
      </c>
      <c r="D173" s="8946">
        <v>1</v>
      </c>
      <c r="E173" s="8946">
        <v>1</v>
      </c>
      <c r="F173" s="8946">
        <v>1</v>
      </c>
      <c r="G173" s="8946">
        <v>1</v>
      </c>
      <c r="H173" s="8946">
        <v>1</v>
      </c>
      <c r="I173" s="8946">
        <v>1</v>
      </c>
      <c r="J173" s="8946">
        <v>1</v>
      </c>
      <c r="K173" s="8946">
        <v>1</v>
      </c>
      <c r="L173" s="8946">
        <v>1</v>
      </c>
      <c r="M173" s="8946">
        <v>1</v>
      </c>
      <c r="N173" s="8946">
        <v>1</v>
      </c>
      <c r="O173" s="8946">
        <v>1</v>
      </c>
      <c r="P173" s="8946">
        <v>1</v>
      </c>
      <c r="Q173" s="8946">
        <v>1</v>
      </c>
    </row>
  </sheetData>
  <mergeCells count="1">
    <mergeCell ref="Q5:Q8"/>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Feuilles de calcul</vt:lpstr>
      </vt:variant>
      <vt:variant>
        <vt:i4>56</vt:i4>
      </vt:variant>
      <vt:variant>
        <vt:lpstr>Plages nommées</vt:lpstr>
      </vt:variant>
      <vt:variant>
        <vt:i4>51</vt:i4>
      </vt:variant>
    </vt:vector>
  </HeadingPairs>
  <TitlesOfParts>
    <vt:vector size="107" baseType="lpstr">
      <vt:lpstr>Divers</vt:lpstr>
      <vt:lpstr>8.Etiquettes de controle</vt:lpstr>
      <vt:lpstr>Numérotation Frigos 1</vt:lpstr>
      <vt:lpstr>Froid Positif capacité</vt:lpstr>
      <vt:lpstr>Froid Négatif capacité</vt:lpstr>
      <vt:lpstr>identification froid</vt:lpstr>
      <vt:lpstr>Nota</vt:lpstr>
      <vt:lpstr>Diagramme.Production.Type</vt:lpstr>
      <vt:lpstr>Modele Paysage 7 colonnes</vt:lpstr>
      <vt:lpstr>Paysage.4 semaines</vt:lpstr>
      <vt:lpstr>Elaboration des menus</vt:lpstr>
      <vt:lpstr>Cycles trimestriels VPO</vt:lpstr>
      <vt:lpstr>10.Plan.Alimentaire.Midi.Soir</vt:lpstr>
      <vt:lpstr>9.Plan.Alimentaire.Midi</vt:lpstr>
      <vt:lpstr>Navarin.Diagramme</vt:lpstr>
      <vt:lpstr>Sandwiches </vt:lpstr>
      <vt:lpstr>Traitements</vt:lpstr>
      <vt:lpstr>DI Diag Pâtes en sauces </vt:lpstr>
      <vt:lpstr>Pour élaborer un menu </vt:lpstr>
      <vt:lpstr>Fromages</vt:lpstr>
      <vt:lpstr>Cycle trimestriel Laitages</vt:lpstr>
      <vt:lpstr>Légumes par saisons</vt:lpstr>
      <vt:lpstr>8.Contrôles</vt:lpstr>
      <vt:lpstr>GEMRCN.2024</vt:lpstr>
      <vt:lpstr>Modèle Clamart</vt:lpstr>
      <vt:lpstr>Framboisier</vt:lpstr>
      <vt:lpstr>Décors-Aromatisation-Astuces</vt:lpstr>
      <vt:lpstr>pates levées Divers</vt:lpstr>
      <vt:lpstr>variation-concombre-tomate</vt:lpstr>
      <vt:lpstr>galette PT</vt:lpstr>
      <vt:lpstr>Auto-controle N° 2</vt:lpstr>
      <vt:lpstr>Gilles TIXIER Amplitude</vt:lpstr>
      <vt:lpstr>arbre décisionnel</vt:lpstr>
      <vt:lpstr>CCP Récap 2009</vt:lpstr>
      <vt:lpstr>Couleurs des lavettes</vt:lpstr>
      <vt:lpstr>Protocoles avec produits</vt:lpstr>
      <vt:lpstr>Exemple prep chaudes</vt:lpstr>
      <vt:lpstr>Critères charcuterie</vt:lpstr>
      <vt:lpstr>dos-de-classeurs-1</vt:lpstr>
      <vt:lpstr>dos-de-classeurs-2</vt:lpstr>
      <vt:lpstr>etiq dossiers suspendus</vt:lpstr>
      <vt:lpstr>page.de.garde.classeurs</vt:lpstr>
      <vt:lpstr>Classement par N° de lots</vt:lpstr>
      <vt:lpstr>Nomenclature</vt:lpstr>
      <vt:lpstr>Conditionnement Repas Froids</vt:lpstr>
      <vt:lpstr>Pointage Planning</vt:lpstr>
      <vt:lpstr>Sources</vt:lpstr>
      <vt:lpstr>Exemple de Rapport général</vt:lpstr>
      <vt:lpstr>organisation du travail vierge</vt:lpstr>
      <vt:lpstr>ORT shéma</vt:lpstr>
      <vt:lpstr>Températures cibles</vt:lpstr>
      <vt:lpstr>organisation des postes vierge</vt:lpstr>
      <vt:lpstr>feuille de poste vierge</vt:lpstr>
      <vt:lpstr>Patisserie</vt:lpstr>
      <vt:lpstr>Récap jury dégustation</vt:lpstr>
      <vt:lpstr>Prompt.ChatGPT</vt:lpstr>
      <vt:lpstr>'Cycle trimestriel Laitages'!Impression_des_titres</vt:lpstr>
      <vt:lpstr>'Cycles trimestriels VPO'!Impression_des_titres</vt:lpstr>
      <vt:lpstr>'DI Diag Pâtes en sauces '!Impression_des_titres</vt:lpstr>
      <vt:lpstr>'Exemple prep chaudes'!Impression_des_titres</vt:lpstr>
      <vt:lpstr>'Froid Négatif capacité'!Impression_des_titres</vt:lpstr>
      <vt:lpstr>'Froid Positif capacité'!Impression_des_titres</vt:lpstr>
      <vt:lpstr>'Gilles TIXIER Amplitude'!Impression_des_titres</vt:lpstr>
      <vt:lpstr>'Légumes par saisons'!Impression_des_titres</vt:lpstr>
      <vt:lpstr>Navarin.Diagramme!Impression_des_titres</vt:lpstr>
      <vt:lpstr>'ORT shéma'!Impression_des_titres</vt:lpstr>
      <vt:lpstr>'Paysage.4 semaines'!Impression_des_titres</vt:lpstr>
      <vt:lpstr>'Pointage Planning'!Impression_des_titres</vt:lpstr>
      <vt:lpstr>'Protocoles avec produits'!Impression_des_titres</vt:lpstr>
      <vt:lpstr>'10.Plan.Alimentaire.Midi.Soir'!Zone_d_impression</vt:lpstr>
      <vt:lpstr>'8.Etiquettes de controle'!Zone_d_impression</vt:lpstr>
      <vt:lpstr>'9.Plan.Alimentaire.Midi'!Zone_d_impression</vt:lpstr>
      <vt:lpstr>'CCP Récap 2009'!Zone_d_impression</vt:lpstr>
      <vt:lpstr>'Conditionnement Repas Froids'!Zone_d_impression</vt:lpstr>
      <vt:lpstr>'Couleurs des lavettes'!Zone_d_impression</vt:lpstr>
      <vt:lpstr>'Cycle trimestriel Laitages'!Zone_d_impression</vt:lpstr>
      <vt:lpstr>'Cycles trimestriels VPO'!Zone_d_impression</vt:lpstr>
      <vt:lpstr>'DI Diag Pâtes en sauces '!Zone_d_impression</vt:lpstr>
      <vt:lpstr>Diagramme.Production.Type!Zone_d_impression</vt:lpstr>
      <vt:lpstr>'dos-de-classeurs-1'!Zone_d_impression</vt:lpstr>
      <vt:lpstr>'dos-de-classeurs-2'!Zone_d_impression</vt:lpstr>
      <vt:lpstr>'Elaboration des menus'!Zone_d_impression</vt:lpstr>
      <vt:lpstr>'etiq dossiers suspendus'!Zone_d_impression</vt:lpstr>
      <vt:lpstr>'Exemple prep chaudes'!Zone_d_impression</vt:lpstr>
      <vt:lpstr>'feuille de poste vierge'!Zone_d_impression</vt:lpstr>
      <vt:lpstr>'Froid Négatif capacité'!Zone_d_impression</vt:lpstr>
      <vt:lpstr>'Froid Positif capacité'!Zone_d_impression</vt:lpstr>
      <vt:lpstr>Fromages!Zone_d_impression</vt:lpstr>
      <vt:lpstr>'galette PT'!Zone_d_impression</vt:lpstr>
      <vt:lpstr>'Gilles TIXIER Amplitude'!Zone_d_impression</vt:lpstr>
      <vt:lpstr>'Légumes par saisons'!Zone_d_impression</vt:lpstr>
      <vt:lpstr>'Modèle Clamart'!Zone_d_impression</vt:lpstr>
      <vt:lpstr>'Modele Paysage 7 colonnes'!Zone_d_impression</vt:lpstr>
      <vt:lpstr>Navarin.Diagramme!Zone_d_impression</vt:lpstr>
      <vt:lpstr>'Numérotation Frigos 1'!Zone_d_impression</vt:lpstr>
      <vt:lpstr>'organisation des postes vierge'!Zone_d_impression</vt:lpstr>
      <vt:lpstr>'organisation du travail vierge'!Zone_d_impression</vt:lpstr>
      <vt:lpstr>'ORT shéma'!Zone_d_impression</vt:lpstr>
      <vt:lpstr>Patisserie!Zone_d_impression</vt:lpstr>
      <vt:lpstr>'Paysage.4 semaines'!Zone_d_impression</vt:lpstr>
      <vt:lpstr>'Pointage Planning'!Zone_d_impression</vt:lpstr>
      <vt:lpstr>'Pour élaborer un menu '!Zone_d_impression</vt:lpstr>
      <vt:lpstr>'Protocoles avec produits'!Zone_d_impression</vt:lpstr>
      <vt:lpstr>'Récap jury dégustation'!Zone_d_impression</vt:lpstr>
      <vt:lpstr>'Sandwiches '!Zone_d_impression</vt:lpstr>
      <vt:lpstr>'Températures cibles'!Zone_d_impression</vt:lpstr>
      <vt:lpstr>Traitements!Zone_d_impression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Joël Leboucher</dc:creator>
  <cp:lastModifiedBy>Joël Leboucher</cp:lastModifiedBy>
  <dcterms:created xsi:type="dcterms:W3CDTF">2026-05-12T05:01:09Z</dcterms:created>
  <dcterms:modified xsi:type="dcterms:W3CDTF">2026-05-25T17:37:43Z</dcterms:modified>
</cp:coreProperties>
</file>